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style1.xml" ContentType="application/vnd.ms-office.chartstyle+xml"/>
  <Override PartName="/xl/charts/colors1.xml" ContentType="application/vnd.ms-office.chartcolorstyle+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showInkAnnotation="0" codeName="ThisWorkbook"/>
  <mc:AlternateContent xmlns:mc="http://schemas.openxmlformats.org/markup-compatibility/2006">
    <mc:Choice Requires="x15">
      <x15ac:absPath xmlns:x15ac="http://schemas.microsoft.com/office/spreadsheetml/2010/11/ac" url="O:\PTP\RateGrinder\"/>
    </mc:Choice>
  </mc:AlternateContent>
  <xr:revisionPtr revIDLastSave="0" documentId="8_{5C95D4D3-9BC3-4B8C-800B-8EA439340C93}" xr6:coauthVersionLast="47" xr6:coauthVersionMax="47" xr10:uidLastSave="{00000000-0000-0000-0000-000000000000}"/>
  <workbookProtection workbookAlgorithmName="SHA-512" workbookHashValue="mEE3iHBZWdpDeRYTu9MFgewIfMi4lMupcdMKE8YK6iLoKte0PF4QkKEsw5SSScLVcnPtyHdZFZySH8yZt+sLCw==" workbookSaltValue="9SrsmykFOIqHGC54ffmwhA==" workbookSpinCount="100000" lockStructure="1"/>
  <bookViews>
    <workbookView xWindow="-28920" yWindow="-120" windowWidth="29040" windowHeight="17520" xr2:uid="{00000000-000D-0000-FFFF-FFFF00000000}"/>
  </bookViews>
  <sheets>
    <sheet name="Calculator" sheetId="10" r:id="rId1"/>
    <sheet name="Database" sheetId="1" r:id="rId2"/>
    <sheet name="TOS" sheetId="35" r:id="rId3"/>
    <sheet name="Scope" sheetId="8" r:id="rId4"/>
    <sheet name="REPs" sheetId="34" state="hidden" r:id="rId5"/>
    <sheet name="REP_Info" sheetId="32" r:id="rId6"/>
    <sheet name="TDU_Info" sheetId="4" r:id="rId7"/>
    <sheet name="ZIPCodes" sheetId="21" state="hidden" r:id="rId8"/>
    <sheet name="Cycles" sheetId="19" state="hidden" r:id="rId9"/>
    <sheet name="Trends" sheetId="31" state="hidden" r:id="rId10"/>
    <sheet name="Codes" sheetId="33" state="hidden" r:id="rId11"/>
  </sheets>
  <definedNames>
    <definedName name="_xlnm._FilterDatabase" localSheetId="0" hidden="1">Calculator!$A$27:$W$35</definedName>
    <definedName name="_xlnm._FilterDatabase" localSheetId="8" hidden="1">Cycles!$B$8:$G$3122</definedName>
    <definedName name="_xlnm._FilterDatabase" localSheetId="1" hidden="1">Database!$B$7:$CX$366</definedName>
    <definedName name="_xlnm._FilterDatabase" localSheetId="5" hidden="1">REP_Info!$B$5:$K$250</definedName>
    <definedName name="_xlnm._FilterDatabase" localSheetId="6" hidden="1">TDU_Info!#REF!</definedName>
    <definedName name="_xlnm._FilterDatabase" localSheetId="2" hidden="1">TOS!$B$5:$AP$227</definedName>
    <definedName name="_xlnm._FilterDatabase" localSheetId="9" hidden="1">Trends!$A$16:$BF$3564</definedName>
    <definedName name="_xlnm._FilterDatabase" localSheetId="7" hidden="1">ZIPCodes!$A$9:$I$1271</definedName>
    <definedName name="All_In">Calculator!$BF$38</definedName>
    <definedName name="Bill_Cycle">Calculator!$BF$9</definedName>
    <definedName name="Buffer_Days">Calculator!$BH$2</definedName>
    <definedName name="Calc_inputs">Calculator!$BV$10:$BV$21</definedName>
    <definedName name="Complaint_Input">Calculator!$W$24</definedName>
    <definedName name="Days_Per_Cycle">Calculator!$CL$10:$CL$23</definedName>
    <definedName name="Default_Plan">Calculator!$BF$33</definedName>
    <definedName name="Energy_Nom">Calculator!$BX$10:$BX$21</definedName>
    <definedName name="hdr_RGDB_TotalCost">Database!$BO$7</definedName>
    <definedName name="Locked">Codes!$E$1</definedName>
    <definedName name="Meter_Needed">Calculator!$BF$26</definedName>
    <definedName name="Meter_Reads">Calculator!$CK$10:$CK$23</definedName>
    <definedName name="Months_Entered">Calculator!$BS$4</definedName>
    <definedName name="More_Plans">Calculator!$BF$15</definedName>
    <definedName name="Mos_Until_EOM">Calculator!$BH$10:$BH$21</definedName>
    <definedName name="Moving">Calculator!$BF$11</definedName>
    <definedName name="Old_c_kWh">Calculator!$BG$27</definedName>
    <definedName name="Old_Rate">Calculator!$BF$28</definedName>
    <definedName name="Old_Rate_Input">Calculator!$BF$27</definedName>
    <definedName name="Page_Sel">Calculator!$U$36</definedName>
    <definedName name="Pick_A_Plan">Calculator!$BF$13</definedName>
    <definedName name="Plan_Cost">Calculator!$BF$20</definedName>
    <definedName name="Plan_DBRow">Calculator!$BF$19</definedName>
    <definedName name="Plan_Input">Calculator!$A$24</definedName>
    <definedName name="Plan_Length">Calculator!$BF$21</definedName>
    <definedName name="Plans">Database!$B$8:$CQ$366</definedName>
    <definedName name="Plans_Count">Calculator!$BF$18</definedName>
    <definedName name="_xlnm.Print_Area" localSheetId="0">Calculator!$1:$35</definedName>
    <definedName name="_xlnm.Print_Titles" localSheetId="0">Calculator!$A:$B</definedName>
    <definedName name="Prior_Read">Calculator!$V$21</definedName>
    <definedName name="Projd_Retail">Calculator!$BL$10:$BL$21</definedName>
    <definedName name="Rate_Nom">Calculator!$BW$10:$BW$21</definedName>
    <definedName name="Rate_Type">Calculator!$BF$22</definedName>
    <definedName name="Rel_Date">Calculator!$BE$2</definedName>
    <definedName name="Renew_Input">Calculator!$P$24</definedName>
    <definedName name="REP_Name">Calculator!$BF$32</definedName>
    <definedName name="REP_row">Calculator!$BF$23</definedName>
    <definedName name="RGDB_RelDate">Database!$A$3</definedName>
    <definedName name="RGDBCount">Database!$E$3</definedName>
    <definedName name="RGTOSCount">TOS!$B$3</definedName>
    <definedName name="Risk_Default">Calculator!$BF$17</definedName>
    <definedName name="Risk_Input">Calculator!$N$24</definedName>
    <definedName name="Selected">Calculator!$BF$14</definedName>
    <definedName name="Selected_Plan">Calculator!$BF$34</definedName>
    <definedName name="Show_Plan">Calculator!$BF$12</definedName>
    <definedName name="Sign_Up">Calculator!$BF$16</definedName>
    <definedName name="TDU">Calculator!$F$8</definedName>
    <definedName name="TDU_IDd">Calculator!$BF$6</definedName>
    <definedName name="TDU_ZIP_rank">Calculator!$CM$2</definedName>
    <definedName name="Term_Max">Calculator!$J$24</definedName>
    <definedName name="Term_Max_Recd">Calculator!$BF$37</definedName>
    <definedName name="Term_Min">Calculator!$I$24</definedName>
    <definedName name="Term_Min_Recd">Calculator!$BF$36</definedName>
    <definedName name="Trend_Data">Trends!$Q$27:$AF$4134</definedName>
    <definedName name="Unlock_Code">Calculator!$F$36</definedName>
    <definedName name="Usage">Calculator!$BF$10</definedName>
    <definedName name="Within_Max">Calculator!$BJ$10:$BJ$21</definedName>
    <definedName name="Within_Plan">Calculator!$BI$10:$BI$21</definedName>
    <definedName name="ZIP_Code">Calculator!$B$8</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U10" i="1" l="1"/>
  <c r="CT10" i="1"/>
  <c r="CV10" i="1" s="1"/>
  <c r="CS10" i="1"/>
  <c r="CM10" i="1"/>
  <c r="BJ10" i="1"/>
  <c r="BH10" i="1"/>
  <c r="B3547" i="31"/>
  <c r="AO3546" i="31"/>
  <c r="AN3546" i="31"/>
  <c r="AO3545" i="31"/>
  <c r="AN3545" i="31"/>
  <c r="AO3544" i="31"/>
  <c r="AN3544" i="31"/>
  <c r="AO3543" i="31"/>
  <c r="AN3543" i="31"/>
  <c r="AO3542" i="31"/>
  <c r="AN3542" i="31"/>
  <c r="AO3541" i="31"/>
  <c r="AN3541" i="31"/>
  <c r="AO3540" i="31"/>
  <c r="AN3540" i="31"/>
  <c r="AO3539" i="31"/>
  <c r="AN3539" i="31"/>
  <c r="AO3538" i="31"/>
  <c r="AN3538" i="31"/>
  <c r="AO3537" i="31"/>
  <c r="AN3537" i="31"/>
  <c r="AO3536" i="31"/>
  <c r="AN3536" i="31"/>
  <c r="AO3535" i="31"/>
  <c r="AN3535" i="31"/>
  <c r="AO3534" i="31"/>
  <c r="AN3534" i="31"/>
  <c r="AO3533" i="31"/>
  <c r="AN3533" i="31"/>
  <c r="AO3532" i="31"/>
  <c r="AN3532" i="31"/>
  <c r="AO3531" i="31"/>
  <c r="AN3531" i="31"/>
  <c r="AO3530" i="31"/>
  <c r="AN3530" i="31"/>
  <c r="AO3529" i="31"/>
  <c r="AN3529" i="31"/>
  <c r="AO3528" i="31"/>
  <c r="AN3528" i="31"/>
  <c r="AO3527" i="31"/>
  <c r="AN3527" i="31"/>
  <c r="AO3526" i="31"/>
  <c r="AN3526" i="31"/>
  <c r="AO3525" i="31"/>
  <c r="AN3525" i="31"/>
  <c r="AO3524" i="31"/>
  <c r="AN3524" i="31"/>
  <c r="AO3523" i="31"/>
  <c r="AN3523" i="31"/>
  <c r="AO3522" i="31"/>
  <c r="AN3522" i="31"/>
  <c r="AO3521" i="31"/>
  <c r="AN3521" i="31"/>
  <c r="AO3520" i="31"/>
  <c r="AN3520" i="31"/>
  <c r="AO3519" i="31"/>
  <c r="AN3519" i="31"/>
  <c r="AO3518" i="31"/>
  <c r="AN3518" i="31"/>
  <c r="AS3517" i="31"/>
  <c r="AV3517" i="31" s="1"/>
  <c r="AU3517" i="31" s="1"/>
  <c r="AT3517" i="31" s="1"/>
  <c r="AO3517" i="31"/>
  <c r="AN3517" i="31"/>
  <c r="AM3517" i="31"/>
  <c r="AL3517" i="31"/>
  <c r="T3517" i="31" a="1"/>
  <c r="T3517" i="31" s="1"/>
  <c r="B3517" i="31"/>
  <c r="B3518" i="31" s="1"/>
  <c r="CU14" i="1"/>
  <c r="CT14" i="1"/>
  <c r="CS14" i="1"/>
  <c r="CM14" i="1"/>
  <c r="BJ14" i="1"/>
  <c r="BH14" i="1"/>
  <c r="CU13" i="1"/>
  <c r="CT13" i="1"/>
  <c r="CS13" i="1"/>
  <c r="CM13" i="1"/>
  <c r="BJ13" i="1"/>
  <c r="BH13" i="1"/>
  <c r="CU12" i="1"/>
  <c r="CT12" i="1"/>
  <c r="CS12" i="1"/>
  <c r="CM12" i="1"/>
  <c r="BJ12" i="1"/>
  <c r="BH12" i="1"/>
  <c r="CU11" i="1"/>
  <c r="CT11" i="1"/>
  <c r="CS11" i="1"/>
  <c r="CM11" i="1"/>
  <c r="BJ11" i="1"/>
  <c r="BH11" i="1"/>
  <c r="CU23" i="1"/>
  <c r="CT23" i="1"/>
  <c r="CS23" i="1"/>
  <c r="CM23" i="1"/>
  <c r="BJ23" i="1"/>
  <c r="BH23" i="1"/>
  <c r="CU22" i="1"/>
  <c r="CT22" i="1"/>
  <c r="CS22" i="1"/>
  <c r="CM22" i="1"/>
  <c r="BJ22" i="1"/>
  <c r="BH22" i="1"/>
  <c r="CU21" i="1"/>
  <c r="CT21" i="1"/>
  <c r="CS21" i="1"/>
  <c r="CM21" i="1"/>
  <c r="BJ21" i="1"/>
  <c r="BH21" i="1"/>
  <c r="CU20" i="1"/>
  <c r="CT20" i="1"/>
  <c r="CS20" i="1"/>
  <c r="CM20" i="1"/>
  <c r="BJ20" i="1"/>
  <c r="BH20" i="1"/>
  <c r="CU19" i="1"/>
  <c r="CT19" i="1"/>
  <c r="CS19" i="1"/>
  <c r="CM19" i="1"/>
  <c r="BJ19" i="1"/>
  <c r="BH19" i="1"/>
  <c r="CU18" i="1"/>
  <c r="CT18" i="1"/>
  <c r="CS18" i="1"/>
  <c r="CM18" i="1"/>
  <c r="BJ18" i="1"/>
  <c r="BH18" i="1"/>
  <c r="CU17" i="1"/>
  <c r="CT17" i="1"/>
  <c r="CS17" i="1"/>
  <c r="CM17" i="1"/>
  <c r="BJ17" i="1"/>
  <c r="BH17" i="1"/>
  <c r="CU16" i="1"/>
  <c r="CT16" i="1"/>
  <c r="CS16" i="1"/>
  <c r="CM16" i="1"/>
  <c r="BJ16" i="1"/>
  <c r="BH16" i="1"/>
  <c r="CU15" i="1"/>
  <c r="CT15" i="1"/>
  <c r="CS15" i="1"/>
  <c r="CM15" i="1"/>
  <c r="BJ15" i="1"/>
  <c r="BH15" i="1"/>
  <c r="CU25" i="1"/>
  <c r="CT25" i="1"/>
  <c r="CS25" i="1"/>
  <c r="CM25" i="1"/>
  <c r="BJ25" i="1"/>
  <c r="BH25" i="1"/>
  <c r="CU24" i="1"/>
  <c r="CT24" i="1"/>
  <c r="CS24" i="1"/>
  <c r="CM24" i="1"/>
  <c r="BJ24" i="1"/>
  <c r="BH24" i="1"/>
  <c r="BZ30" i="10"/>
  <c r="CU44" i="1"/>
  <c r="CT44" i="1"/>
  <c r="CS44" i="1"/>
  <c r="CM44" i="1"/>
  <c r="BJ44" i="1"/>
  <c r="BH44" i="1"/>
  <c r="CU43" i="1"/>
  <c r="CT43" i="1"/>
  <c r="CS43" i="1"/>
  <c r="CM43" i="1"/>
  <c r="BJ43" i="1"/>
  <c r="BH43" i="1"/>
  <c r="CU42" i="1"/>
  <c r="CT42" i="1"/>
  <c r="CS42" i="1"/>
  <c r="CM42" i="1"/>
  <c r="BJ42" i="1"/>
  <c r="BH42" i="1"/>
  <c r="CU41" i="1"/>
  <c r="CT41" i="1"/>
  <c r="CS41" i="1"/>
  <c r="CM41" i="1"/>
  <c r="BJ41" i="1"/>
  <c r="BH41" i="1"/>
  <c r="CU40" i="1"/>
  <c r="CT40" i="1"/>
  <c r="CS40" i="1"/>
  <c r="CM40" i="1"/>
  <c r="BJ40" i="1"/>
  <c r="BH40" i="1"/>
  <c r="CU39" i="1"/>
  <c r="CT39" i="1"/>
  <c r="CS39" i="1"/>
  <c r="CM39" i="1"/>
  <c r="BJ39" i="1"/>
  <c r="BH39" i="1"/>
  <c r="CU38" i="1"/>
  <c r="CT38" i="1"/>
  <c r="CS38" i="1"/>
  <c r="CM38" i="1"/>
  <c r="BJ38" i="1"/>
  <c r="BH38" i="1"/>
  <c r="CU37" i="1"/>
  <c r="CT37" i="1"/>
  <c r="CS37" i="1"/>
  <c r="CM37" i="1"/>
  <c r="BJ37" i="1"/>
  <c r="BH37" i="1"/>
  <c r="CU36" i="1"/>
  <c r="CT36" i="1"/>
  <c r="CS36" i="1"/>
  <c r="CM36" i="1"/>
  <c r="BJ36" i="1"/>
  <c r="BH36" i="1"/>
  <c r="CU35" i="1"/>
  <c r="CT35" i="1"/>
  <c r="CS35" i="1"/>
  <c r="CM35" i="1"/>
  <c r="BJ35" i="1"/>
  <c r="BH35" i="1"/>
  <c r="CU34" i="1"/>
  <c r="CT34" i="1"/>
  <c r="CS34" i="1"/>
  <c r="CM34" i="1"/>
  <c r="BJ34" i="1"/>
  <c r="BH34" i="1"/>
  <c r="CU33" i="1"/>
  <c r="CT33" i="1"/>
  <c r="CS33" i="1"/>
  <c r="CM33" i="1"/>
  <c r="BJ33" i="1"/>
  <c r="BH33" i="1"/>
  <c r="CU32" i="1"/>
  <c r="CT32" i="1"/>
  <c r="CS32" i="1"/>
  <c r="CM32" i="1"/>
  <c r="BJ32" i="1"/>
  <c r="BH32" i="1"/>
  <c r="CU31" i="1"/>
  <c r="CT31" i="1"/>
  <c r="CS31" i="1"/>
  <c r="CM31" i="1"/>
  <c r="BJ31" i="1"/>
  <c r="BH31" i="1"/>
  <c r="CU30" i="1"/>
  <c r="CT30" i="1"/>
  <c r="CS30" i="1"/>
  <c r="CM30" i="1"/>
  <c r="BJ30" i="1"/>
  <c r="BH30" i="1"/>
  <c r="CU29" i="1"/>
  <c r="CT29" i="1"/>
  <c r="CS29" i="1"/>
  <c r="CM29" i="1"/>
  <c r="BJ29" i="1"/>
  <c r="BH29" i="1"/>
  <c r="CU28" i="1"/>
  <c r="CT28" i="1"/>
  <c r="CS28" i="1"/>
  <c r="CM28" i="1"/>
  <c r="BJ28" i="1"/>
  <c r="BH28" i="1"/>
  <c r="CU27" i="1"/>
  <c r="CT27" i="1"/>
  <c r="CS27" i="1"/>
  <c r="CM27" i="1"/>
  <c r="BJ27" i="1"/>
  <c r="BH27" i="1"/>
  <c r="CU26" i="1"/>
  <c r="CT26" i="1"/>
  <c r="CS26" i="1"/>
  <c r="CM26" i="1"/>
  <c r="BJ26" i="1"/>
  <c r="BH26" i="1"/>
  <c r="CU55" i="1"/>
  <c r="CT55" i="1"/>
  <c r="CS55" i="1"/>
  <c r="CM55" i="1"/>
  <c r="BJ55" i="1"/>
  <c r="BH55" i="1"/>
  <c r="CU54" i="1"/>
  <c r="CT54" i="1"/>
  <c r="CS54" i="1"/>
  <c r="CM54" i="1"/>
  <c r="BJ54" i="1"/>
  <c r="BH54" i="1"/>
  <c r="CU53" i="1"/>
  <c r="CT53" i="1"/>
  <c r="CS53" i="1"/>
  <c r="CM53" i="1"/>
  <c r="BJ53" i="1"/>
  <c r="BH53" i="1"/>
  <c r="CU52" i="1"/>
  <c r="CT52" i="1"/>
  <c r="CS52" i="1"/>
  <c r="CM52" i="1"/>
  <c r="BJ52" i="1"/>
  <c r="BH52" i="1"/>
  <c r="CU51" i="1"/>
  <c r="CT51" i="1"/>
  <c r="CS51" i="1"/>
  <c r="CM51" i="1"/>
  <c r="BJ51" i="1"/>
  <c r="BH51" i="1"/>
  <c r="CU50" i="1"/>
  <c r="CT50" i="1"/>
  <c r="CS50" i="1"/>
  <c r="CM50" i="1"/>
  <c r="BJ50" i="1"/>
  <c r="BH50" i="1"/>
  <c r="CU49" i="1"/>
  <c r="CT49" i="1"/>
  <c r="CS49" i="1"/>
  <c r="CM49" i="1"/>
  <c r="BJ49" i="1"/>
  <c r="BH49" i="1"/>
  <c r="CU48" i="1"/>
  <c r="CT48" i="1"/>
  <c r="CS48" i="1"/>
  <c r="CM48" i="1"/>
  <c r="BJ48" i="1"/>
  <c r="BH48" i="1"/>
  <c r="CU47" i="1"/>
  <c r="CT47" i="1"/>
  <c r="CS47" i="1"/>
  <c r="CM47" i="1"/>
  <c r="BJ47" i="1"/>
  <c r="BH47" i="1"/>
  <c r="CU46" i="1"/>
  <c r="CT46" i="1"/>
  <c r="CS46" i="1"/>
  <c r="CM46" i="1"/>
  <c r="BJ46" i="1"/>
  <c r="BH46" i="1"/>
  <c r="CU45" i="1"/>
  <c r="CT45" i="1"/>
  <c r="CS45" i="1"/>
  <c r="CM45" i="1"/>
  <c r="BJ45" i="1"/>
  <c r="BH45" i="1"/>
  <c r="AO3516" i="31"/>
  <c r="AN3516" i="31"/>
  <c r="AO3515" i="31"/>
  <c r="AN3515" i="31"/>
  <c r="AO3514" i="31"/>
  <c r="AN3514" i="31"/>
  <c r="AO3513" i="31"/>
  <c r="AN3513" i="31"/>
  <c r="AO3512" i="31"/>
  <c r="AN3512" i="31"/>
  <c r="AO3511" i="31"/>
  <c r="AN3511" i="31"/>
  <c r="AO3510" i="31"/>
  <c r="AN3510" i="31"/>
  <c r="AO3509" i="31"/>
  <c r="AN3509" i="31"/>
  <c r="AO3508" i="31"/>
  <c r="AN3508" i="31"/>
  <c r="AO3507" i="31"/>
  <c r="AN3507" i="31"/>
  <c r="AO3506" i="31"/>
  <c r="AN3506" i="31"/>
  <c r="AO3505" i="31"/>
  <c r="AN3505" i="31"/>
  <c r="AO3504" i="31"/>
  <c r="AN3504" i="31"/>
  <c r="AO3503" i="31"/>
  <c r="AN3503" i="31"/>
  <c r="AO3502" i="31"/>
  <c r="AN3502" i="31"/>
  <c r="AO3501" i="31"/>
  <c r="AN3501" i="31"/>
  <c r="AO3500" i="31"/>
  <c r="AN3500" i="31"/>
  <c r="AO3499" i="31"/>
  <c r="AN3499" i="31"/>
  <c r="AO3498" i="31"/>
  <c r="AN3498" i="31"/>
  <c r="AO3497" i="31"/>
  <c r="AN3497" i="31"/>
  <c r="AO3496" i="31"/>
  <c r="AN3496" i="31"/>
  <c r="AO3495" i="31"/>
  <c r="AN3495" i="31"/>
  <c r="AO3494" i="31"/>
  <c r="AN3494" i="31"/>
  <c r="AO3493" i="31"/>
  <c r="AN3493" i="31"/>
  <c r="AO3492" i="31"/>
  <c r="AN3492" i="31"/>
  <c r="AO3491" i="31"/>
  <c r="AN3491" i="31"/>
  <c r="AO3490" i="31"/>
  <c r="AN3490" i="31"/>
  <c r="AO3489" i="31"/>
  <c r="AN3489" i="31"/>
  <c r="AO3488" i="31"/>
  <c r="AN3488" i="31"/>
  <c r="AO3487" i="31"/>
  <c r="AN3487" i="31"/>
  <c r="AO3486" i="31"/>
  <c r="AN3486" i="31"/>
  <c r="AO3485" i="31"/>
  <c r="AN3485" i="31"/>
  <c r="AO3484" i="31"/>
  <c r="AN3484" i="31"/>
  <c r="AO3483" i="31"/>
  <c r="AN3483" i="31"/>
  <c r="AO3482" i="31"/>
  <c r="AN3482" i="31"/>
  <c r="AO3481" i="31"/>
  <c r="AN3481" i="31"/>
  <c r="AO3480" i="31"/>
  <c r="AN3480" i="31"/>
  <c r="AO3479" i="31"/>
  <c r="AN3479" i="31"/>
  <c r="AO3478" i="31"/>
  <c r="AN3478" i="31"/>
  <c r="AO3477" i="31"/>
  <c r="AN3477" i="31"/>
  <c r="AO3476" i="31"/>
  <c r="AN3476" i="31"/>
  <c r="AO3475" i="31"/>
  <c r="AN3475" i="31"/>
  <c r="AO3474" i="31"/>
  <c r="AN3474" i="31"/>
  <c r="AO3473" i="31"/>
  <c r="AN3473" i="31"/>
  <c r="AO3472" i="31"/>
  <c r="AN3472" i="31"/>
  <c r="AO3471" i="31"/>
  <c r="AN3471" i="31"/>
  <c r="AO3470" i="31"/>
  <c r="AN3470" i="31"/>
  <c r="AO3469" i="31"/>
  <c r="AN3469" i="31"/>
  <c r="AO3468" i="31"/>
  <c r="AN3468" i="31"/>
  <c r="AO3467" i="31"/>
  <c r="AN3467" i="31"/>
  <c r="AO3466" i="31"/>
  <c r="AN3466" i="31"/>
  <c r="AO3465" i="31"/>
  <c r="AN3465" i="31"/>
  <c r="AO3464" i="31"/>
  <c r="AN3464" i="31"/>
  <c r="AO3463" i="31"/>
  <c r="AN3463" i="31"/>
  <c r="AO3462" i="31"/>
  <c r="AN3462" i="31"/>
  <c r="AO3461" i="31"/>
  <c r="AN3461" i="31"/>
  <c r="AO3460" i="31"/>
  <c r="AN3460" i="31"/>
  <c r="AO3459" i="31"/>
  <c r="AN3459" i="31"/>
  <c r="AO3458" i="31"/>
  <c r="AN3458" i="31"/>
  <c r="AO3457" i="31"/>
  <c r="AN3457" i="31"/>
  <c r="AO3456" i="31"/>
  <c r="AN3456" i="31"/>
  <c r="AO3455" i="31"/>
  <c r="AN3455" i="31"/>
  <c r="CU58" i="1"/>
  <c r="CT58" i="1"/>
  <c r="CS58" i="1"/>
  <c r="CM58" i="1"/>
  <c r="BJ58" i="1"/>
  <c r="BH58" i="1"/>
  <c r="CU57" i="1"/>
  <c r="CT57" i="1"/>
  <c r="CS57" i="1"/>
  <c r="CM57" i="1"/>
  <c r="BJ57" i="1"/>
  <c r="BH57" i="1"/>
  <c r="CU56" i="1"/>
  <c r="CT56" i="1"/>
  <c r="CS56" i="1"/>
  <c r="CM56" i="1"/>
  <c r="BJ56" i="1"/>
  <c r="BH56" i="1"/>
  <c r="CU60" i="1"/>
  <c r="CT60" i="1"/>
  <c r="CS60" i="1"/>
  <c r="CM60" i="1"/>
  <c r="BJ60" i="1"/>
  <c r="BH60" i="1"/>
  <c r="CU59" i="1"/>
  <c r="CT59" i="1"/>
  <c r="CS59" i="1"/>
  <c r="CM59" i="1"/>
  <c r="BJ59" i="1"/>
  <c r="BH59" i="1"/>
  <c r="CU62" i="1"/>
  <c r="CT62" i="1"/>
  <c r="CS62" i="1"/>
  <c r="CM62" i="1"/>
  <c r="BJ62" i="1"/>
  <c r="BH62" i="1"/>
  <c r="CU61" i="1"/>
  <c r="CT61" i="1"/>
  <c r="CS61" i="1"/>
  <c r="CM61" i="1"/>
  <c r="BJ61" i="1"/>
  <c r="BH61" i="1"/>
  <c r="CU73" i="1"/>
  <c r="CT73" i="1"/>
  <c r="CS73" i="1"/>
  <c r="CM73" i="1"/>
  <c r="BJ73" i="1"/>
  <c r="BH73" i="1"/>
  <c r="CU72" i="1"/>
  <c r="CT72" i="1"/>
  <c r="CS72" i="1"/>
  <c r="CM72" i="1"/>
  <c r="BJ72" i="1"/>
  <c r="BH72" i="1"/>
  <c r="CU71" i="1"/>
  <c r="CT71" i="1"/>
  <c r="CS71" i="1"/>
  <c r="CM71" i="1"/>
  <c r="BJ71" i="1"/>
  <c r="BH71" i="1"/>
  <c r="CU70" i="1"/>
  <c r="CT70" i="1"/>
  <c r="CS70" i="1"/>
  <c r="CM70" i="1"/>
  <c r="BJ70" i="1"/>
  <c r="BH70" i="1"/>
  <c r="CU69" i="1"/>
  <c r="CT69" i="1"/>
  <c r="CS69" i="1"/>
  <c r="CM69" i="1"/>
  <c r="BJ69" i="1"/>
  <c r="BH69" i="1"/>
  <c r="CU68" i="1"/>
  <c r="CT68" i="1"/>
  <c r="CS68" i="1"/>
  <c r="CM68" i="1"/>
  <c r="BJ68" i="1"/>
  <c r="BH68" i="1"/>
  <c r="CU67" i="1"/>
  <c r="CT67" i="1"/>
  <c r="CS67" i="1"/>
  <c r="CM67" i="1"/>
  <c r="BJ67" i="1"/>
  <c r="BH67" i="1"/>
  <c r="CU66" i="1"/>
  <c r="CT66" i="1"/>
  <c r="CS66" i="1"/>
  <c r="CM66" i="1"/>
  <c r="BJ66" i="1"/>
  <c r="BH66" i="1"/>
  <c r="CU65" i="1"/>
  <c r="CT65" i="1"/>
  <c r="CS65" i="1"/>
  <c r="CM65" i="1"/>
  <c r="BJ65" i="1"/>
  <c r="BH65" i="1"/>
  <c r="CU64" i="1"/>
  <c r="CT64" i="1"/>
  <c r="CS64" i="1"/>
  <c r="CM64" i="1"/>
  <c r="BJ64" i="1"/>
  <c r="BH64" i="1"/>
  <c r="CU63" i="1"/>
  <c r="CT63" i="1"/>
  <c r="CS63" i="1"/>
  <c r="CM63" i="1"/>
  <c r="BJ63" i="1"/>
  <c r="BH63" i="1"/>
  <c r="AO3454" i="31"/>
  <c r="AN3454" i="31"/>
  <c r="AO3453" i="31"/>
  <c r="AN3453" i="31"/>
  <c r="AO3452" i="31"/>
  <c r="AN3452" i="31"/>
  <c r="AO3451" i="31"/>
  <c r="AN3451" i="31"/>
  <c r="AO3450" i="31"/>
  <c r="AN3450" i="31"/>
  <c r="AO3449" i="31"/>
  <c r="AN3449" i="31"/>
  <c r="AO3448" i="31"/>
  <c r="AN3448" i="31"/>
  <c r="AO3447" i="31"/>
  <c r="AN3447" i="31"/>
  <c r="AO3446" i="31"/>
  <c r="AN3446" i="31"/>
  <c r="AO3445" i="31"/>
  <c r="AN3445" i="31"/>
  <c r="AO3444" i="31"/>
  <c r="AN3444" i="31"/>
  <c r="AO3443" i="31"/>
  <c r="AN3443" i="31"/>
  <c r="AO3442" i="31"/>
  <c r="AN3442" i="31"/>
  <c r="AO3441" i="31"/>
  <c r="AN3441" i="31"/>
  <c r="AO3440" i="31"/>
  <c r="AN3440" i="31"/>
  <c r="AO3439" i="31"/>
  <c r="AN3439" i="31"/>
  <c r="AO3438" i="31"/>
  <c r="AN3438" i="31"/>
  <c r="AO3437" i="31"/>
  <c r="AN3437" i="31"/>
  <c r="AO3436" i="31"/>
  <c r="AN3436" i="31"/>
  <c r="AO3435" i="31"/>
  <c r="AN3435" i="31"/>
  <c r="AO3434" i="31"/>
  <c r="AN3434" i="31"/>
  <c r="AO3433" i="31"/>
  <c r="AN3433" i="31"/>
  <c r="AO3432" i="31"/>
  <c r="AN3432" i="31"/>
  <c r="AO3431" i="31"/>
  <c r="AN3431" i="31"/>
  <c r="AO3430" i="31"/>
  <c r="AN3430" i="31"/>
  <c r="AO3429" i="31"/>
  <c r="AN3429" i="31"/>
  <c r="AO3428" i="31"/>
  <c r="AN3428" i="31"/>
  <c r="AO3427" i="31"/>
  <c r="AN3427" i="31"/>
  <c r="AO3426" i="31"/>
  <c r="AN3426" i="31"/>
  <c r="AO3425" i="31"/>
  <c r="AN3425" i="31"/>
  <c r="AO3424" i="31"/>
  <c r="AN3424" i="31"/>
  <c r="AO3423" i="31"/>
  <c r="AN3423" i="31"/>
  <c r="AO3422" i="31"/>
  <c r="AN3422" i="31"/>
  <c r="AO3421" i="31"/>
  <c r="AN3421" i="31"/>
  <c r="AO3420" i="31"/>
  <c r="AN3420" i="31"/>
  <c r="AO3419" i="31"/>
  <c r="AN3419" i="31"/>
  <c r="AO3418" i="31"/>
  <c r="AN3418" i="31"/>
  <c r="AO3417" i="31"/>
  <c r="AN3417" i="31"/>
  <c r="AO3416" i="31"/>
  <c r="AN3416" i="31"/>
  <c r="AO3415" i="31"/>
  <c r="AN3415" i="31"/>
  <c r="AO3414" i="31"/>
  <c r="AN3414" i="31"/>
  <c r="AO3413" i="31"/>
  <c r="AN3413" i="31"/>
  <c r="AO3412" i="31"/>
  <c r="AN3412" i="31"/>
  <c r="AO3411" i="31"/>
  <c r="AN3411" i="31"/>
  <c r="AO3410" i="31"/>
  <c r="AN3410" i="31"/>
  <c r="AO3409" i="31"/>
  <c r="AN3409" i="31"/>
  <c r="AO3408" i="31"/>
  <c r="AN3408" i="31"/>
  <c r="AO3407" i="31"/>
  <c r="AN3407" i="31"/>
  <c r="AO3406" i="31"/>
  <c r="AN3406" i="31"/>
  <c r="AO3405" i="31"/>
  <c r="AN3405" i="31"/>
  <c r="AO3404" i="31"/>
  <c r="AN3404" i="31"/>
  <c r="AO3403" i="31"/>
  <c r="AN3403" i="31"/>
  <c r="AO3402" i="31"/>
  <c r="AN3402" i="31"/>
  <c r="AO3401" i="31"/>
  <c r="AN3401" i="31"/>
  <c r="AO3400" i="31"/>
  <c r="AN3400" i="31"/>
  <c r="AO3399" i="31"/>
  <c r="AN3399" i="31"/>
  <c r="AO3398" i="31"/>
  <c r="AN3398" i="31"/>
  <c r="AO3397" i="31"/>
  <c r="AN3397" i="31"/>
  <c r="AO3396" i="31"/>
  <c r="AN3396" i="31"/>
  <c r="AO3395" i="31"/>
  <c r="AN3395" i="31"/>
  <c r="AO3394" i="31"/>
  <c r="AN3394" i="31"/>
  <c r="AO3393" i="31"/>
  <c r="AN3393" i="31"/>
  <c r="AO3392" i="31"/>
  <c r="AN3392" i="31"/>
  <c r="AO3391" i="31"/>
  <c r="AN3391" i="31"/>
  <c r="AO3390" i="31"/>
  <c r="AN3390" i="31"/>
  <c r="AO3389" i="31"/>
  <c r="AN3389" i="31"/>
  <c r="AO3388" i="31"/>
  <c r="AN3388" i="31"/>
  <c r="AO3387" i="31"/>
  <c r="AN3387" i="31"/>
  <c r="AO3386" i="31"/>
  <c r="AN3386" i="31"/>
  <c r="AO3385" i="31"/>
  <c r="AN3385" i="31"/>
  <c r="AO3384" i="31"/>
  <c r="AN3384" i="31"/>
  <c r="AO3383" i="31"/>
  <c r="AN3383" i="31"/>
  <c r="AO3382" i="31"/>
  <c r="AN3382" i="31"/>
  <c r="AO3381" i="31"/>
  <c r="AN3381" i="31"/>
  <c r="AO3380" i="31"/>
  <c r="AN3380" i="31"/>
  <c r="AO3379" i="31"/>
  <c r="AN3379" i="31"/>
  <c r="AO3378" i="31"/>
  <c r="AN3378" i="31"/>
  <c r="AO3377" i="31"/>
  <c r="AN3377" i="31"/>
  <c r="AO3376" i="31"/>
  <c r="AN3376" i="31"/>
  <c r="AO3375" i="31"/>
  <c r="AN3375" i="31"/>
  <c r="AO3374" i="31"/>
  <c r="AN3374" i="31"/>
  <c r="AO3373" i="31"/>
  <c r="AN3373" i="31"/>
  <c r="AO3372" i="31"/>
  <c r="AN3372" i="31"/>
  <c r="AO3371" i="31"/>
  <c r="AN3371" i="31"/>
  <c r="AO3370" i="31"/>
  <c r="AN3370" i="31"/>
  <c r="AO3369" i="31"/>
  <c r="AN3369" i="31"/>
  <c r="AO3368" i="31"/>
  <c r="AN3368" i="31"/>
  <c r="AO3367" i="31"/>
  <c r="AN3367" i="31"/>
  <c r="AO3366" i="31"/>
  <c r="AN3366" i="31"/>
  <c r="AO3365" i="31"/>
  <c r="AN3365" i="31"/>
  <c r="AO3364" i="31"/>
  <c r="AN3364" i="31"/>
  <c r="AO3363" i="31"/>
  <c r="AN3363" i="31"/>
  <c r="AO3362" i="31"/>
  <c r="AN3362" i="31"/>
  <c r="AO3361" i="31"/>
  <c r="AN3361" i="31"/>
  <c r="AO3360" i="31"/>
  <c r="AN3360" i="31"/>
  <c r="AO3359" i="31"/>
  <c r="AN3359" i="31"/>
  <c r="AO3358" i="31"/>
  <c r="AN3358" i="31"/>
  <c r="AO3357" i="31"/>
  <c r="AN3357" i="31"/>
  <c r="AO3356" i="31"/>
  <c r="AN3356" i="31"/>
  <c r="AO3355" i="31"/>
  <c r="AN3355" i="31"/>
  <c r="AO3354" i="31"/>
  <c r="AN3354" i="31"/>
  <c r="AO3353" i="31"/>
  <c r="AN3353" i="31"/>
  <c r="AO3352" i="31"/>
  <c r="AN3352" i="31"/>
  <c r="AO3351" i="31"/>
  <c r="AN3351" i="31"/>
  <c r="AO3350" i="31"/>
  <c r="AN3350" i="31"/>
  <c r="AO3349" i="31"/>
  <c r="AN3349" i="31"/>
  <c r="AO3348" i="31"/>
  <c r="AN3348" i="31"/>
  <c r="AO3347" i="31"/>
  <c r="AN3347" i="31"/>
  <c r="AO3346" i="31"/>
  <c r="AN3346" i="31"/>
  <c r="AO3345" i="31"/>
  <c r="AN3345" i="31"/>
  <c r="AO3344" i="31"/>
  <c r="AN3344" i="31"/>
  <c r="AO3343" i="31"/>
  <c r="AN3343" i="31"/>
  <c r="AO3342" i="31"/>
  <c r="AN3342" i="31"/>
  <c r="AO3341" i="31"/>
  <c r="AN3341" i="31"/>
  <c r="AO3340" i="31"/>
  <c r="AN3340" i="31"/>
  <c r="AO3339" i="31"/>
  <c r="AN3339" i="31"/>
  <c r="AO3338" i="31"/>
  <c r="AN3338" i="31"/>
  <c r="AO3337" i="31"/>
  <c r="AN3337" i="31"/>
  <c r="AO3336" i="31"/>
  <c r="AN3336" i="31"/>
  <c r="AO3335" i="31"/>
  <c r="AN3335" i="31"/>
  <c r="AO3334" i="31"/>
  <c r="AN3334" i="31"/>
  <c r="AO3333" i="31"/>
  <c r="AN3333" i="31"/>
  <c r="AO3332" i="31"/>
  <c r="AN3332" i="31"/>
  <c r="AO3331" i="31"/>
  <c r="AN3331" i="31"/>
  <c r="AO3330" i="31"/>
  <c r="AN3330" i="31"/>
  <c r="AO3329" i="31"/>
  <c r="AN3329" i="31"/>
  <c r="AO3328" i="31"/>
  <c r="AN3328" i="31"/>
  <c r="AO3327" i="31"/>
  <c r="AN3327" i="31"/>
  <c r="AO3326" i="31"/>
  <c r="AN3326" i="31"/>
  <c r="AO3325" i="31"/>
  <c r="AN3325" i="31"/>
  <c r="AO3324" i="31"/>
  <c r="AN3324" i="31"/>
  <c r="AO3323" i="31"/>
  <c r="AN3323" i="31"/>
  <c r="AO3322" i="31"/>
  <c r="AN3322" i="31"/>
  <c r="AO3321" i="31"/>
  <c r="AN3321" i="31"/>
  <c r="AO3320" i="31"/>
  <c r="AN3320" i="31"/>
  <c r="AO3319" i="31"/>
  <c r="AN3319" i="31"/>
  <c r="AO3318" i="31"/>
  <c r="AN3318" i="31"/>
  <c r="AO3317" i="31"/>
  <c r="AN3317" i="31"/>
  <c r="AO3316" i="31"/>
  <c r="AN3316" i="31"/>
  <c r="AO3315" i="31"/>
  <c r="AN3315" i="31"/>
  <c r="AO3314" i="31"/>
  <c r="AN3314" i="31"/>
  <c r="AO3313" i="31"/>
  <c r="AN3313" i="31"/>
  <c r="AO3312" i="31"/>
  <c r="AN3312" i="31"/>
  <c r="AO3311" i="31"/>
  <c r="AN3311" i="31"/>
  <c r="AO3310" i="31"/>
  <c r="AN3310" i="31"/>
  <c r="AO3309" i="31"/>
  <c r="AN3309" i="31"/>
  <c r="AO3308" i="31"/>
  <c r="AN3308" i="31"/>
  <c r="AO3307" i="31"/>
  <c r="AN3307" i="31"/>
  <c r="CU108" i="1"/>
  <c r="CT108" i="1"/>
  <c r="CS108" i="1"/>
  <c r="CM108" i="1"/>
  <c r="BJ108" i="1"/>
  <c r="BH108" i="1"/>
  <c r="CU107" i="1"/>
  <c r="CT107" i="1"/>
  <c r="CS107" i="1"/>
  <c r="CM107" i="1"/>
  <c r="BJ107" i="1"/>
  <c r="BH107" i="1"/>
  <c r="CU106" i="1"/>
  <c r="CT106" i="1"/>
  <c r="CS106" i="1"/>
  <c r="CM106" i="1"/>
  <c r="BJ106" i="1"/>
  <c r="BH106" i="1"/>
  <c r="CU105" i="1"/>
  <c r="CT105" i="1"/>
  <c r="CS105" i="1"/>
  <c r="CM105" i="1"/>
  <c r="BJ105" i="1"/>
  <c r="BH105" i="1"/>
  <c r="CU104" i="1"/>
  <c r="CT104" i="1"/>
  <c r="CS104" i="1"/>
  <c r="CM104" i="1"/>
  <c r="BJ104" i="1"/>
  <c r="BH104" i="1"/>
  <c r="CU103" i="1"/>
  <c r="CT103" i="1"/>
  <c r="CS103" i="1"/>
  <c r="CM103" i="1"/>
  <c r="BJ103" i="1"/>
  <c r="BH103" i="1"/>
  <c r="CU102" i="1"/>
  <c r="CT102" i="1"/>
  <c r="CS102" i="1"/>
  <c r="CM102" i="1"/>
  <c r="BJ102" i="1"/>
  <c r="BH102" i="1"/>
  <c r="CU101" i="1"/>
  <c r="CT101" i="1"/>
  <c r="CS101" i="1"/>
  <c r="CM101" i="1"/>
  <c r="BJ101" i="1"/>
  <c r="BH101" i="1"/>
  <c r="CU100" i="1"/>
  <c r="CT100" i="1"/>
  <c r="CS100" i="1"/>
  <c r="CM100" i="1"/>
  <c r="BJ100" i="1"/>
  <c r="BH100" i="1"/>
  <c r="CU99" i="1"/>
  <c r="CT99" i="1"/>
  <c r="CS99" i="1"/>
  <c r="CM99" i="1"/>
  <c r="BJ99" i="1"/>
  <c r="BH99" i="1"/>
  <c r="CU98" i="1"/>
  <c r="CT98" i="1"/>
  <c r="CS98" i="1"/>
  <c r="CM98" i="1"/>
  <c r="BJ98" i="1"/>
  <c r="BH98" i="1"/>
  <c r="CU97" i="1"/>
  <c r="CT97" i="1"/>
  <c r="CS97" i="1"/>
  <c r="CM97" i="1"/>
  <c r="BJ97" i="1"/>
  <c r="BH97" i="1"/>
  <c r="CU96" i="1"/>
  <c r="CT96" i="1"/>
  <c r="CS96" i="1"/>
  <c r="CM96" i="1"/>
  <c r="BJ96" i="1"/>
  <c r="BH96" i="1"/>
  <c r="CU95" i="1"/>
  <c r="CT95" i="1"/>
  <c r="CS95" i="1"/>
  <c r="CM95" i="1"/>
  <c r="BJ95" i="1"/>
  <c r="BH95" i="1"/>
  <c r="CU94" i="1"/>
  <c r="CT94" i="1"/>
  <c r="CS94" i="1"/>
  <c r="CM94" i="1"/>
  <c r="BJ94" i="1"/>
  <c r="BH94" i="1"/>
  <c r="CU93" i="1"/>
  <c r="CT93" i="1"/>
  <c r="CS93" i="1"/>
  <c r="CM93" i="1"/>
  <c r="BJ93" i="1"/>
  <c r="BH93" i="1"/>
  <c r="CU92" i="1"/>
  <c r="CT92" i="1"/>
  <c r="CS92" i="1"/>
  <c r="CM92" i="1"/>
  <c r="BJ92" i="1"/>
  <c r="BH92" i="1"/>
  <c r="CU91" i="1"/>
  <c r="CT91" i="1"/>
  <c r="CS91" i="1"/>
  <c r="CM91" i="1"/>
  <c r="BJ91" i="1"/>
  <c r="BH91" i="1"/>
  <c r="CU90" i="1"/>
  <c r="CT90" i="1"/>
  <c r="CS90" i="1"/>
  <c r="CM90" i="1"/>
  <c r="BJ90" i="1"/>
  <c r="BH90" i="1"/>
  <c r="CU89" i="1"/>
  <c r="CT89" i="1"/>
  <c r="CS89" i="1"/>
  <c r="CM89" i="1"/>
  <c r="BJ89" i="1"/>
  <c r="BH89" i="1"/>
  <c r="CU88" i="1"/>
  <c r="CT88" i="1"/>
  <c r="CS88" i="1"/>
  <c r="CM88" i="1"/>
  <c r="BJ88" i="1"/>
  <c r="BH88" i="1"/>
  <c r="CU87" i="1"/>
  <c r="CT87" i="1"/>
  <c r="CS87" i="1"/>
  <c r="CM87" i="1"/>
  <c r="BJ87" i="1"/>
  <c r="BH87" i="1"/>
  <c r="CU86" i="1"/>
  <c r="CT86" i="1"/>
  <c r="CS86" i="1"/>
  <c r="CM86" i="1"/>
  <c r="BJ86" i="1"/>
  <c r="BH86" i="1"/>
  <c r="CU85" i="1"/>
  <c r="CT85" i="1"/>
  <c r="CS85" i="1"/>
  <c r="CM85" i="1"/>
  <c r="BJ85" i="1"/>
  <c r="BH85" i="1"/>
  <c r="CU84" i="1"/>
  <c r="CT84" i="1"/>
  <c r="CS84" i="1"/>
  <c r="CM84" i="1"/>
  <c r="BJ84" i="1"/>
  <c r="BH84" i="1"/>
  <c r="CU83" i="1"/>
  <c r="CT83" i="1"/>
  <c r="CS83" i="1"/>
  <c r="CM83" i="1"/>
  <c r="BJ83" i="1"/>
  <c r="BH83" i="1"/>
  <c r="CU82" i="1"/>
  <c r="CT82" i="1"/>
  <c r="CS82" i="1"/>
  <c r="CM82" i="1"/>
  <c r="BJ82" i="1"/>
  <c r="BH82" i="1"/>
  <c r="CU81" i="1"/>
  <c r="CT81" i="1"/>
  <c r="CS81" i="1"/>
  <c r="CM81" i="1"/>
  <c r="BJ81" i="1"/>
  <c r="BH81" i="1"/>
  <c r="CU80" i="1"/>
  <c r="CT80" i="1"/>
  <c r="CS80" i="1"/>
  <c r="CM80" i="1"/>
  <c r="BJ80" i="1"/>
  <c r="BH80" i="1"/>
  <c r="CU79" i="1"/>
  <c r="CT79" i="1"/>
  <c r="CS79" i="1"/>
  <c r="CM79" i="1"/>
  <c r="BJ79" i="1"/>
  <c r="BH79" i="1"/>
  <c r="CU78" i="1"/>
  <c r="CT78" i="1"/>
  <c r="CS78" i="1"/>
  <c r="CM78" i="1"/>
  <c r="BJ78" i="1"/>
  <c r="BH78" i="1"/>
  <c r="CU77" i="1"/>
  <c r="CT77" i="1"/>
  <c r="CS77" i="1"/>
  <c r="CM77" i="1"/>
  <c r="BJ77" i="1"/>
  <c r="BH77" i="1"/>
  <c r="CU76" i="1"/>
  <c r="CT76" i="1"/>
  <c r="CS76" i="1"/>
  <c r="CM76" i="1"/>
  <c r="BJ76" i="1"/>
  <c r="BH76" i="1"/>
  <c r="CU75" i="1"/>
  <c r="CT75" i="1"/>
  <c r="CS75" i="1"/>
  <c r="CM75" i="1"/>
  <c r="BJ75" i="1"/>
  <c r="BH75" i="1"/>
  <c r="CU74" i="1"/>
  <c r="CT74" i="1"/>
  <c r="CS74" i="1"/>
  <c r="CM74" i="1"/>
  <c r="BJ74" i="1"/>
  <c r="BH74" i="1"/>
  <c r="CU168" i="1"/>
  <c r="CT168" i="1"/>
  <c r="CS168" i="1"/>
  <c r="CM168" i="1"/>
  <c r="BJ168" i="1"/>
  <c r="BH168" i="1"/>
  <c r="CU167" i="1"/>
  <c r="CT167" i="1"/>
  <c r="CS167" i="1"/>
  <c r="CM167" i="1"/>
  <c r="BJ167" i="1"/>
  <c r="BH167" i="1"/>
  <c r="CU166" i="1"/>
  <c r="CT166" i="1"/>
  <c r="CS166" i="1"/>
  <c r="CM166" i="1"/>
  <c r="BJ166" i="1"/>
  <c r="BH166" i="1"/>
  <c r="CU165" i="1"/>
  <c r="CT165" i="1"/>
  <c r="CS165" i="1"/>
  <c r="CM165" i="1"/>
  <c r="BJ165" i="1"/>
  <c r="BH165" i="1"/>
  <c r="CU164" i="1"/>
  <c r="CT164" i="1"/>
  <c r="CS164" i="1"/>
  <c r="CM164" i="1"/>
  <c r="BJ164" i="1"/>
  <c r="BH164" i="1"/>
  <c r="CU163" i="1"/>
  <c r="CT163" i="1"/>
  <c r="CS163" i="1"/>
  <c r="CM163" i="1"/>
  <c r="BJ163" i="1"/>
  <c r="BH163" i="1"/>
  <c r="CU162" i="1"/>
  <c r="CT162" i="1"/>
  <c r="CS162" i="1"/>
  <c r="CM162" i="1"/>
  <c r="BJ162" i="1"/>
  <c r="BH162" i="1"/>
  <c r="CU161" i="1"/>
  <c r="CT161" i="1"/>
  <c r="CS161" i="1"/>
  <c r="CM161" i="1"/>
  <c r="BJ161" i="1"/>
  <c r="BH161" i="1"/>
  <c r="CU160" i="1"/>
  <c r="CT160" i="1"/>
  <c r="CS160" i="1"/>
  <c r="CM160" i="1"/>
  <c r="BJ160" i="1"/>
  <c r="BH160" i="1"/>
  <c r="CU159" i="1"/>
  <c r="CT159" i="1"/>
  <c r="CS159" i="1"/>
  <c r="CM159" i="1"/>
  <c r="BJ159" i="1"/>
  <c r="BH159" i="1"/>
  <c r="CU158" i="1"/>
  <c r="CT158" i="1"/>
  <c r="CS158" i="1"/>
  <c r="CM158" i="1"/>
  <c r="BJ158" i="1"/>
  <c r="BH158" i="1"/>
  <c r="CU157" i="1"/>
  <c r="CT157" i="1"/>
  <c r="CS157" i="1"/>
  <c r="CM157" i="1"/>
  <c r="BJ157" i="1"/>
  <c r="BH157" i="1"/>
  <c r="CU156" i="1"/>
  <c r="CT156" i="1"/>
  <c r="CS156" i="1"/>
  <c r="CM156" i="1"/>
  <c r="BJ156" i="1"/>
  <c r="BH156" i="1"/>
  <c r="CU155" i="1"/>
  <c r="CT155" i="1"/>
  <c r="CS155" i="1"/>
  <c r="CM155" i="1"/>
  <c r="BJ155" i="1"/>
  <c r="BH155" i="1"/>
  <c r="CU154" i="1"/>
  <c r="CT154" i="1"/>
  <c r="CS154" i="1"/>
  <c r="CM154" i="1"/>
  <c r="BJ154" i="1"/>
  <c r="BH154" i="1"/>
  <c r="CU153" i="1"/>
  <c r="CT153" i="1"/>
  <c r="CS153" i="1"/>
  <c r="CM153" i="1"/>
  <c r="BJ153" i="1"/>
  <c r="BH153" i="1"/>
  <c r="CU152" i="1"/>
  <c r="CT152" i="1"/>
  <c r="CS152" i="1"/>
  <c r="CM152" i="1"/>
  <c r="BJ152" i="1"/>
  <c r="BH152" i="1"/>
  <c r="CU151" i="1"/>
  <c r="CT151" i="1"/>
  <c r="CS151" i="1"/>
  <c r="CM151" i="1"/>
  <c r="BJ151" i="1"/>
  <c r="BH151" i="1"/>
  <c r="CU150" i="1"/>
  <c r="CT150" i="1"/>
  <c r="CS150" i="1"/>
  <c r="CM150" i="1"/>
  <c r="BJ150" i="1"/>
  <c r="BH150" i="1"/>
  <c r="CU149" i="1"/>
  <c r="CT149" i="1"/>
  <c r="CS149" i="1"/>
  <c r="CM149" i="1"/>
  <c r="BJ149" i="1"/>
  <c r="BH149" i="1"/>
  <c r="CU148" i="1"/>
  <c r="CT148" i="1"/>
  <c r="CS148" i="1"/>
  <c r="CM148" i="1"/>
  <c r="BJ148" i="1"/>
  <c r="BH148" i="1"/>
  <c r="CU147" i="1"/>
  <c r="CT147" i="1"/>
  <c r="CS147" i="1"/>
  <c r="CM147" i="1"/>
  <c r="BJ147" i="1"/>
  <c r="BH147" i="1"/>
  <c r="CU146" i="1"/>
  <c r="CT146" i="1"/>
  <c r="CS146" i="1"/>
  <c r="CM146" i="1"/>
  <c r="BJ146" i="1"/>
  <c r="BH146" i="1"/>
  <c r="CU145" i="1"/>
  <c r="CT145" i="1"/>
  <c r="CS145" i="1"/>
  <c r="CM145" i="1"/>
  <c r="BJ145" i="1"/>
  <c r="BH145" i="1"/>
  <c r="CU144" i="1"/>
  <c r="CT144" i="1"/>
  <c r="CS144" i="1"/>
  <c r="CM144" i="1"/>
  <c r="BJ144" i="1"/>
  <c r="BH144" i="1"/>
  <c r="CU143" i="1"/>
  <c r="CT143" i="1"/>
  <c r="CS143" i="1"/>
  <c r="CM143" i="1"/>
  <c r="BJ143" i="1"/>
  <c r="BH143" i="1"/>
  <c r="CU142" i="1"/>
  <c r="CT142" i="1"/>
  <c r="CS142" i="1"/>
  <c r="CM142" i="1"/>
  <c r="BJ142" i="1"/>
  <c r="BH142" i="1"/>
  <c r="CU141" i="1"/>
  <c r="CT141" i="1"/>
  <c r="CS141" i="1"/>
  <c r="CM141" i="1"/>
  <c r="BJ141" i="1"/>
  <c r="BH141" i="1"/>
  <c r="CU140" i="1"/>
  <c r="CT140" i="1"/>
  <c r="CS140" i="1"/>
  <c r="CM140" i="1"/>
  <c r="BJ140" i="1"/>
  <c r="BH140" i="1"/>
  <c r="CU139" i="1"/>
  <c r="CT139" i="1"/>
  <c r="CS139" i="1"/>
  <c r="CM139" i="1"/>
  <c r="BJ139" i="1"/>
  <c r="BH139" i="1"/>
  <c r="CU138" i="1"/>
  <c r="CT138" i="1"/>
  <c r="CS138" i="1"/>
  <c r="CM138" i="1"/>
  <c r="BJ138" i="1"/>
  <c r="BH138" i="1"/>
  <c r="CU137" i="1"/>
  <c r="CT137" i="1"/>
  <c r="CS137" i="1"/>
  <c r="CM137" i="1"/>
  <c r="BJ137" i="1"/>
  <c r="BH137" i="1"/>
  <c r="CU136" i="1"/>
  <c r="CT136" i="1"/>
  <c r="CS136" i="1"/>
  <c r="CM136" i="1"/>
  <c r="BJ136" i="1"/>
  <c r="BH136" i="1"/>
  <c r="CU135" i="1"/>
  <c r="CT135" i="1"/>
  <c r="CS135" i="1"/>
  <c r="CM135" i="1"/>
  <c r="BJ135" i="1"/>
  <c r="BH135" i="1"/>
  <c r="CU134" i="1"/>
  <c r="CT134" i="1"/>
  <c r="CS134" i="1"/>
  <c r="CM134" i="1"/>
  <c r="BJ134" i="1"/>
  <c r="BH134" i="1"/>
  <c r="CU133" i="1"/>
  <c r="CT133" i="1"/>
  <c r="CS133" i="1"/>
  <c r="CM133" i="1"/>
  <c r="BJ133" i="1"/>
  <c r="BH133" i="1"/>
  <c r="CU132" i="1"/>
  <c r="CT132" i="1"/>
  <c r="CS132" i="1"/>
  <c r="CM132" i="1"/>
  <c r="BJ132" i="1"/>
  <c r="BH132" i="1"/>
  <c r="CU131" i="1"/>
  <c r="CT131" i="1"/>
  <c r="CS131" i="1"/>
  <c r="CM131" i="1"/>
  <c r="BJ131" i="1"/>
  <c r="BH131" i="1"/>
  <c r="CU130" i="1"/>
  <c r="CT130" i="1"/>
  <c r="CS130" i="1"/>
  <c r="CM130" i="1"/>
  <c r="BJ130" i="1"/>
  <c r="BH130" i="1"/>
  <c r="CU129" i="1"/>
  <c r="CT129" i="1"/>
  <c r="CS129" i="1"/>
  <c r="CM129" i="1"/>
  <c r="BJ129" i="1"/>
  <c r="BH129" i="1"/>
  <c r="CU128" i="1"/>
  <c r="CT128" i="1"/>
  <c r="CS128" i="1"/>
  <c r="CM128" i="1"/>
  <c r="BJ128" i="1"/>
  <c r="BH128" i="1"/>
  <c r="CU127" i="1"/>
  <c r="CT127" i="1"/>
  <c r="CS127" i="1"/>
  <c r="CM127" i="1"/>
  <c r="BJ127" i="1"/>
  <c r="BH127" i="1"/>
  <c r="CU126" i="1"/>
  <c r="CT126" i="1"/>
  <c r="CS126" i="1"/>
  <c r="CM126" i="1"/>
  <c r="BJ126" i="1"/>
  <c r="BH126" i="1"/>
  <c r="CU125" i="1"/>
  <c r="CT125" i="1"/>
  <c r="CS125" i="1"/>
  <c r="CM125" i="1"/>
  <c r="BJ125" i="1"/>
  <c r="BH125" i="1"/>
  <c r="CU124" i="1"/>
  <c r="CT124" i="1"/>
  <c r="CS124" i="1"/>
  <c r="CM124" i="1"/>
  <c r="BJ124" i="1"/>
  <c r="BH124" i="1"/>
  <c r="CU123" i="1"/>
  <c r="CT123" i="1"/>
  <c r="CS123" i="1"/>
  <c r="CM123" i="1"/>
  <c r="BJ123" i="1"/>
  <c r="BH123" i="1"/>
  <c r="CU122" i="1"/>
  <c r="CT122" i="1"/>
  <c r="CS122" i="1"/>
  <c r="CM122" i="1"/>
  <c r="BJ122" i="1"/>
  <c r="BH122" i="1"/>
  <c r="CU121" i="1"/>
  <c r="CT121" i="1"/>
  <c r="CS121" i="1"/>
  <c r="CM121" i="1"/>
  <c r="BJ121" i="1"/>
  <c r="BH121" i="1"/>
  <c r="CU120" i="1"/>
  <c r="CT120" i="1"/>
  <c r="CS120" i="1"/>
  <c r="CM120" i="1"/>
  <c r="BJ120" i="1"/>
  <c r="BH120" i="1"/>
  <c r="CU119" i="1"/>
  <c r="CT119" i="1"/>
  <c r="CS119" i="1"/>
  <c r="CM119" i="1"/>
  <c r="BJ119" i="1"/>
  <c r="BH119" i="1"/>
  <c r="CU118" i="1"/>
  <c r="CT118" i="1"/>
  <c r="CS118" i="1"/>
  <c r="CM118" i="1"/>
  <c r="BJ118" i="1"/>
  <c r="BH118" i="1"/>
  <c r="CU117" i="1"/>
  <c r="CT117" i="1"/>
  <c r="CS117" i="1"/>
  <c r="CM117" i="1"/>
  <c r="BJ117" i="1"/>
  <c r="BH117" i="1"/>
  <c r="CU116" i="1"/>
  <c r="CT116" i="1"/>
  <c r="CS116" i="1"/>
  <c r="CM116" i="1"/>
  <c r="BJ116" i="1"/>
  <c r="BH116" i="1"/>
  <c r="CU115" i="1"/>
  <c r="CT115" i="1"/>
  <c r="CS115" i="1"/>
  <c r="CM115" i="1"/>
  <c r="BJ115" i="1"/>
  <c r="BH115" i="1"/>
  <c r="CU114" i="1"/>
  <c r="CT114" i="1"/>
  <c r="CS114" i="1"/>
  <c r="CM114" i="1"/>
  <c r="BJ114" i="1"/>
  <c r="BH114" i="1"/>
  <c r="CU113" i="1"/>
  <c r="CT113" i="1"/>
  <c r="CS113" i="1"/>
  <c r="CM113" i="1"/>
  <c r="BJ113" i="1"/>
  <c r="BH113" i="1"/>
  <c r="CU112" i="1"/>
  <c r="CT112" i="1"/>
  <c r="CS112" i="1"/>
  <c r="CM112" i="1"/>
  <c r="BJ112" i="1"/>
  <c r="BH112" i="1"/>
  <c r="CU111" i="1"/>
  <c r="CT111" i="1"/>
  <c r="CS111" i="1"/>
  <c r="CM111" i="1"/>
  <c r="BJ111" i="1"/>
  <c r="BH111" i="1"/>
  <c r="CU110" i="1"/>
  <c r="CT110" i="1"/>
  <c r="CS110" i="1"/>
  <c r="CM110" i="1"/>
  <c r="BJ110" i="1"/>
  <c r="BH110" i="1"/>
  <c r="CU109" i="1"/>
  <c r="CT109" i="1"/>
  <c r="CS109" i="1"/>
  <c r="CM109" i="1"/>
  <c r="BJ109" i="1"/>
  <c r="BH109" i="1"/>
  <c r="AO3306" i="31"/>
  <c r="AN3306" i="31"/>
  <c r="AO3305" i="31"/>
  <c r="AN3305" i="31"/>
  <c r="AO3304" i="31"/>
  <c r="AN3304" i="31"/>
  <c r="AO3303" i="31"/>
  <c r="AN3303" i="31"/>
  <c r="AO3302" i="31"/>
  <c r="AN3302" i="31"/>
  <c r="AO3301" i="31"/>
  <c r="AN3301" i="31"/>
  <c r="AO3300" i="31"/>
  <c r="AN3300" i="31"/>
  <c r="AO3299" i="31"/>
  <c r="AN3299" i="31"/>
  <c r="AO3298" i="31"/>
  <c r="AN3298" i="31"/>
  <c r="AO3297" i="31"/>
  <c r="AN3297" i="31"/>
  <c r="AO3296" i="31"/>
  <c r="AN3296" i="31"/>
  <c r="AO3295" i="31"/>
  <c r="AN3295" i="31"/>
  <c r="AO3294" i="31"/>
  <c r="AN3294" i="31"/>
  <c r="AO3293" i="31"/>
  <c r="AN3293" i="31"/>
  <c r="AO3292" i="31"/>
  <c r="AN3292" i="31"/>
  <c r="AO3291" i="31"/>
  <c r="AN3291" i="31"/>
  <c r="AO3290" i="31"/>
  <c r="AN3290" i="31"/>
  <c r="AO3289" i="31"/>
  <c r="AN3289" i="31"/>
  <c r="AO3288" i="31"/>
  <c r="AN3288" i="31"/>
  <c r="AO3287" i="31"/>
  <c r="AN3287" i="31"/>
  <c r="AO3286" i="31"/>
  <c r="AN3286" i="31"/>
  <c r="AO3285" i="31"/>
  <c r="AN3285" i="31"/>
  <c r="AO3284" i="31"/>
  <c r="AN3284" i="31"/>
  <c r="AO3283" i="31"/>
  <c r="AN3283" i="31"/>
  <c r="AO3282" i="31"/>
  <c r="AN3282" i="31"/>
  <c r="AO3281" i="31"/>
  <c r="AN3281" i="31"/>
  <c r="AO3280" i="31"/>
  <c r="AN3280" i="31"/>
  <c r="AO3279" i="31"/>
  <c r="AN3279" i="31"/>
  <c r="AO3278" i="31"/>
  <c r="AN3278" i="31"/>
  <c r="AO3277" i="31"/>
  <c r="AN3277" i="31"/>
  <c r="AO3276" i="31"/>
  <c r="AN3276" i="31"/>
  <c r="AO3275" i="31"/>
  <c r="AN3275" i="31"/>
  <c r="AO3274" i="31"/>
  <c r="AN3274" i="31"/>
  <c r="AO3273" i="31"/>
  <c r="AN3273" i="31"/>
  <c r="AO3272" i="31"/>
  <c r="AN3272" i="31"/>
  <c r="AO3271" i="31"/>
  <c r="AN3271" i="31"/>
  <c r="AO3270" i="31"/>
  <c r="AN3270" i="31"/>
  <c r="AO3269" i="31"/>
  <c r="AN3269" i="31"/>
  <c r="AO3268" i="31"/>
  <c r="AN3268" i="31"/>
  <c r="AO3267" i="31"/>
  <c r="AN3267" i="31"/>
  <c r="AO3266" i="31"/>
  <c r="AN3266" i="31"/>
  <c r="AO3265" i="31"/>
  <c r="AN3265" i="31"/>
  <c r="AO3264" i="31"/>
  <c r="AN3264" i="31"/>
  <c r="AO3263" i="31"/>
  <c r="AN3263" i="31"/>
  <c r="AO3262" i="31"/>
  <c r="AN3262" i="31"/>
  <c r="AO3261" i="31"/>
  <c r="AN3261" i="31"/>
  <c r="AO3260" i="31"/>
  <c r="AN3260" i="31"/>
  <c r="AO3259" i="31"/>
  <c r="AN3259" i="31"/>
  <c r="AO3258" i="31"/>
  <c r="AN3258" i="31"/>
  <c r="AO3257" i="31"/>
  <c r="AN3257" i="31"/>
  <c r="AO3256" i="31"/>
  <c r="AN3256" i="31"/>
  <c r="AO3255" i="31"/>
  <c r="AN3255" i="31"/>
  <c r="AO3254" i="31"/>
  <c r="AN3254" i="31"/>
  <c r="AO3253" i="31"/>
  <c r="AN3253" i="31"/>
  <c r="AO3252" i="31"/>
  <c r="AN3252" i="31"/>
  <c r="AO3251" i="31"/>
  <c r="AN3251" i="31"/>
  <c r="AO3250" i="31"/>
  <c r="AN3250" i="31"/>
  <c r="AO3249" i="31"/>
  <c r="AN3249" i="31"/>
  <c r="AO3248" i="31"/>
  <c r="AN3248" i="31"/>
  <c r="AO3247" i="31"/>
  <c r="AN3247" i="31"/>
  <c r="AO3246" i="31"/>
  <c r="AN3246" i="31"/>
  <c r="AO3245" i="31"/>
  <c r="AN3245" i="31"/>
  <c r="AO3244" i="31"/>
  <c r="AN3244" i="31"/>
  <c r="AO3243" i="31"/>
  <c r="AN3243" i="31"/>
  <c r="AO3242" i="31"/>
  <c r="AN3242" i="31"/>
  <c r="AO3241" i="31"/>
  <c r="AN3241" i="31"/>
  <c r="AO3240" i="31"/>
  <c r="AN3240" i="31"/>
  <c r="AO3239" i="31"/>
  <c r="AN3239" i="31"/>
  <c r="AO3238" i="31"/>
  <c r="AN3238" i="31"/>
  <c r="AO3237" i="31"/>
  <c r="AN3237" i="31"/>
  <c r="AO3236" i="31"/>
  <c r="AN3236" i="31"/>
  <c r="AO3235" i="31"/>
  <c r="AN3235" i="31"/>
  <c r="AO3234" i="31"/>
  <c r="AN3234" i="31"/>
  <c r="AO3233" i="31"/>
  <c r="AN3233" i="31"/>
  <c r="AO3232" i="31"/>
  <c r="AN3232" i="31"/>
  <c r="AO3231" i="31"/>
  <c r="AN3231" i="31"/>
  <c r="AO3230" i="31"/>
  <c r="AN3230" i="31"/>
  <c r="AO3229" i="31"/>
  <c r="AN3229" i="31"/>
  <c r="AO3228" i="31"/>
  <c r="AN3228" i="31"/>
  <c r="AO3227" i="31"/>
  <c r="AN3227" i="31"/>
  <c r="AO3226" i="31"/>
  <c r="AN3226" i="31"/>
  <c r="AO3225" i="31"/>
  <c r="AN3225" i="31"/>
  <c r="AO3224" i="31"/>
  <c r="AN3224" i="31"/>
  <c r="AO3223" i="31"/>
  <c r="AN3223" i="31"/>
  <c r="AO3222" i="31"/>
  <c r="AN3222" i="31"/>
  <c r="AO3221" i="31"/>
  <c r="AN3221" i="31"/>
  <c r="AO3220" i="31"/>
  <c r="AN3220" i="31"/>
  <c r="AO3219" i="31"/>
  <c r="AN3219" i="31"/>
  <c r="AO3218" i="31"/>
  <c r="AN3218" i="31"/>
  <c r="AO3217" i="31"/>
  <c r="AN3217" i="31"/>
  <c r="AO3216" i="31"/>
  <c r="AN3216" i="31"/>
  <c r="AO3215" i="31"/>
  <c r="AN3215" i="31"/>
  <c r="AO3214" i="31"/>
  <c r="AN3214" i="31"/>
  <c r="AO3213" i="31"/>
  <c r="AN3213" i="31"/>
  <c r="AO3212" i="31"/>
  <c r="AN3212" i="31"/>
  <c r="AO3211" i="31"/>
  <c r="AN3211" i="31"/>
  <c r="AO3210" i="31"/>
  <c r="AN3210" i="31"/>
  <c r="AO3209" i="31"/>
  <c r="AN3209" i="31"/>
  <c r="AO3208" i="31"/>
  <c r="AN3208" i="31"/>
  <c r="AO3207" i="31"/>
  <c r="AN3207" i="31"/>
  <c r="AO3206" i="31"/>
  <c r="AN3206" i="31"/>
  <c r="AO3205" i="31"/>
  <c r="AN3205" i="31"/>
  <c r="AO3204" i="31"/>
  <c r="AN3204" i="31"/>
  <c r="AO3203" i="31"/>
  <c r="AN3203" i="31"/>
  <c r="AO3202" i="31"/>
  <c r="AN3202" i="31"/>
  <c r="AO3201" i="31"/>
  <c r="AN3201" i="31"/>
  <c r="AO3200" i="31"/>
  <c r="AN3200" i="31"/>
  <c r="AO3199" i="31"/>
  <c r="AN3199" i="31"/>
  <c r="AO3198" i="31"/>
  <c r="AN3198" i="31"/>
  <c r="AO3197" i="31"/>
  <c r="AN3197" i="31"/>
  <c r="AO3196" i="31"/>
  <c r="AN3196" i="31"/>
  <c r="AO3195" i="31"/>
  <c r="AN3195" i="31"/>
  <c r="AO3194" i="31"/>
  <c r="AN3194" i="31"/>
  <c r="AO3193" i="31"/>
  <c r="AN3193" i="31"/>
  <c r="AO3192" i="31"/>
  <c r="AN3192" i="31"/>
  <c r="AO3191" i="31"/>
  <c r="AN3191" i="31"/>
  <c r="AO3190" i="31"/>
  <c r="AN3190" i="31"/>
  <c r="AO3189" i="31"/>
  <c r="AN3189" i="31"/>
  <c r="AO3188" i="31"/>
  <c r="AN3188" i="31"/>
  <c r="AO3187" i="31"/>
  <c r="AN3187" i="31"/>
  <c r="AO3186" i="31"/>
  <c r="AN3186" i="31"/>
  <c r="AO3185" i="31"/>
  <c r="AN3185" i="31"/>
  <c r="AO3184" i="31"/>
  <c r="AN3184" i="31"/>
  <c r="AO3183" i="31"/>
  <c r="AN3183" i="31"/>
  <c r="AO3182" i="31"/>
  <c r="AN3182" i="31"/>
  <c r="AO3181" i="31"/>
  <c r="AN3181" i="31"/>
  <c r="AO3180" i="31"/>
  <c r="AN3180" i="31"/>
  <c r="AO3179" i="31"/>
  <c r="AN3179" i="31"/>
  <c r="AO3178" i="31"/>
  <c r="AN3178" i="31"/>
  <c r="AO3177" i="31"/>
  <c r="AN3177" i="31"/>
  <c r="AO3176" i="31"/>
  <c r="AN3176" i="31"/>
  <c r="AO3175" i="31"/>
  <c r="AN3175" i="31"/>
  <c r="AO3174" i="31"/>
  <c r="AN3174" i="31"/>
  <c r="AO3173" i="31"/>
  <c r="AN3173" i="31"/>
  <c r="AO3172" i="31"/>
  <c r="AN3172" i="31"/>
  <c r="AO3171" i="31"/>
  <c r="AN3171" i="31"/>
  <c r="AO3170" i="31"/>
  <c r="AN3170" i="31"/>
  <c r="AO3169" i="31"/>
  <c r="AN3169" i="31"/>
  <c r="AO3168" i="31"/>
  <c r="AN3168" i="31"/>
  <c r="AO3167" i="31"/>
  <c r="AN3167" i="31"/>
  <c r="AO3166" i="31"/>
  <c r="AN3166" i="31"/>
  <c r="AO3165" i="31"/>
  <c r="AN3165" i="31"/>
  <c r="AO3164" i="31"/>
  <c r="AN3164" i="31"/>
  <c r="AO3163" i="31"/>
  <c r="AN3163" i="31"/>
  <c r="AO3162" i="31"/>
  <c r="AN3162" i="31"/>
  <c r="AO3161" i="31"/>
  <c r="AN3161" i="31"/>
  <c r="AO3160" i="31"/>
  <c r="AN3160" i="31"/>
  <c r="AO3159" i="31"/>
  <c r="AN3159" i="31"/>
  <c r="AO3158" i="31"/>
  <c r="AN3158" i="31"/>
  <c r="AO3157" i="31"/>
  <c r="AN3157" i="31"/>
  <c r="AO3156" i="31"/>
  <c r="AN3156" i="31"/>
  <c r="AO3155" i="31"/>
  <c r="AN3155" i="31"/>
  <c r="AO3154" i="31"/>
  <c r="AN3154" i="31"/>
  <c r="AO3153" i="31"/>
  <c r="AN3153" i="31"/>
  <c r="AO3152" i="31"/>
  <c r="AN3152" i="31"/>
  <c r="AO3151" i="31"/>
  <c r="AN3151" i="31"/>
  <c r="AO3150" i="31"/>
  <c r="AN3150" i="31"/>
  <c r="AO3149" i="31"/>
  <c r="AN3149" i="31"/>
  <c r="AO3148" i="31"/>
  <c r="AN3148" i="31"/>
  <c r="AO3147" i="31"/>
  <c r="AN3147" i="31"/>
  <c r="AO3146" i="31"/>
  <c r="AN3146" i="31"/>
  <c r="AO3145" i="31"/>
  <c r="AN3145" i="31"/>
  <c r="AO3144" i="31"/>
  <c r="AN3144" i="31"/>
  <c r="AO3143" i="31"/>
  <c r="AN3143" i="31"/>
  <c r="AO3142" i="31"/>
  <c r="AN3142" i="31"/>
  <c r="AO3141" i="31"/>
  <c r="AN3141" i="31"/>
  <c r="AO3140" i="31"/>
  <c r="AN3140" i="31"/>
  <c r="AO3139" i="31"/>
  <c r="AN3139" i="31"/>
  <c r="AO3138" i="31"/>
  <c r="AN3138" i="31"/>
  <c r="AO3137" i="31"/>
  <c r="AN3137" i="31"/>
  <c r="AO3136" i="31"/>
  <c r="AN3136" i="31"/>
  <c r="AO3135" i="31"/>
  <c r="AN3135" i="31"/>
  <c r="AO3134" i="31"/>
  <c r="AN3134" i="31"/>
  <c r="AO3133" i="31"/>
  <c r="AN3133" i="31"/>
  <c r="AO3132" i="31"/>
  <c r="AN3132" i="31"/>
  <c r="AO3131" i="31"/>
  <c r="AN3131" i="31"/>
  <c r="AO3130" i="31"/>
  <c r="AN3130" i="31"/>
  <c r="AO3129" i="31"/>
  <c r="AN3129" i="31"/>
  <c r="AO3128" i="31"/>
  <c r="AN3128" i="31"/>
  <c r="AO3127" i="31"/>
  <c r="AN3127" i="31"/>
  <c r="AO3126" i="31"/>
  <c r="AN3126" i="31"/>
  <c r="AO3125" i="31"/>
  <c r="AN3125" i="31"/>
  <c r="AO3124" i="31"/>
  <c r="AN3124" i="31"/>
  <c r="AO3123" i="31"/>
  <c r="AN3123" i="31"/>
  <c r="AO3122" i="31"/>
  <c r="AN3122" i="31"/>
  <c r="AO3121" i="31"/>
  <c r="AN3121" i="31"/>
  <c r="AO3120" i="31"/>
  <c r="AN3120" i="31"/>
  <c r="AO3119" i="31"/>
  <c r="AN3119" i="31"/>
  <c r="AO3118" i="31"/>
  <c r="AN3118" i="31"/>
  <c r="AO3117" i="31"/>
  <c r="AN3117" i="31"/>
  <c r="AO3116" i="31"/>
  <c r="AN3116" i="31"/>
  <c r="AO3115" i="31"/>
  <c r="AN3115" i="31"/>
  <c r="AO3114" i="31"/>
  <c r="AN3114" i="31"/>
  <c r="AO3113" i="31"/>
  <c r="AN3113" i="31"/>
  <c r="AO3112" i="31"/>
  <c r="AN3112" i="31"/>
  <c r="AO3111" i="31"/>
  <c r="AN3111" i="31"/>
  <c r="AO3110" i="31"/>
  <c r="AN3110" i="31"/>
  <c r="AO3109" i="31"/>
  <c r="AN3109" i="31"/>
  <c r="AO3108" i="31"/>
  <c r="AN3108" i="31"/>
  <c r="AO3107" i="31"/>
  <c r="AN3107" i="31"/>
  <c r="AO3106" i="31"/>
  <c r="AN3106" i="31"/>
  <c r="AO3105" i="31"/>
  <c r="AN3105" i="31"/>
  <c r="AO3104" i="31"/>
  <c r="AN3104" i="31"/>
  <c r="AO3103" i="31"/>
  <c r="AN3103" i="31"/>
  <c r="AO3102" i="31"/>
  <c r="AN3102" i="31"/>
  <c r="AO3101" i="31"/>
  <c r="AN3101" i="31"/>
  <c r="AO3100" i="31"/>
  <c r="AN3100" i="31"/>
  <c r="AO3099" i="31"/>
  <c r="AN3099" i="31"/>
  <c r="AO3098" i="31"/>
  <c r="AN3098" i="31"/>
  <c r="AO3097" i="31"/>
  <c r="AN3097" i="31"/>
  <c r="AO3096" i="31"/>
  <c r="AN3096" i="31"/>
  <c r="AO3095" i="31"/>
  <c r="AN3095" i="31"/>
  <c r="AO3094" i="31"/>
  <c r="AN3094" i="31"/>
  <c r="J24" i="10"/>
  <c r="E3" i="1"/>
  <c r="CU176" i="1"/>
  <c r="CT176" i="1"/>
  <c r="CS176" i="1"/>
  <c r="CM176" i="1"/>
  <c r="BJ176" i="1"/>
  <c r="BH176" i="1"/>
  <c r="CU175" i="1"/>
  <c r="CT175" i="1"/>
  <c r="CS175" i="1"/>
  <c r="CM175" i="1"/>
  <c r="BJ175" i="1"/>
  <c r="BH175" i="1"/>
  <c r="CU174" i="1"/>
  <c r="CT174" i="1"/>
  <c r="CS174" i="1"/>
  <c r="CM174" i="1"/>
  <c r="BJ174" i="1"/>
  <c r="BH174" i="1"/>
  <c r="CU173" i="1"/>
  <c r="CT173" i="1"/>
  <c r="CS173" i="1"/>
  <c r="CM173" i="1"/>
  <c r="BJ173" i="1"/>
  <c r="BH173" i="1"/>
  <c r="CU172" i="1"/>
  <c r="CT172" i="1"/>
  <c r="CS172" i="1"/>
  <c r="CM172" i="1"/>
  <c r="BJ172" i="1"/>
  <c r="BH172" i="1"/>
  <c r="CU171" i="1"/>
  <c r="CT171" i="1"/>
  <c r="CS171" i="1"/>
  <c r="CM171" i="1"/>
  <c r="BJ171" i="1"/>
  <c r="BH171" i="1"/>
  <c r="CU170" i="1"/>
  <c r="CT170" i="1"/>
  <c r="CS170" i="1"/>
  <c r="CM170" i="1"/>
  <c r="BJ170" i="1"/>
  <c r="BH170" i="1"/>
  <c r="CU169" i="1"/>
  <c r="CT169" i="1"/>
  <c r="CS169" i="1"/>
  <c r="CM169" i="1"/>
  <c r="BJ169" i="1"/>
  <c r="BH169" i="1"/>
  <c r="AO3093" i="31"/>
  <c r="AN3093" i="31"/>
  <c r="AO3092" i="31"/>
  <c r="AN3092" i="31"/>
  <c r="AO3091" i="31"/>
  <c r="AN3091" i="31"/>
  <c r="AO3090" i="31"/>
  <c r="AN3090" i="31"/>
  <c r="AO3089" i="31"/>
  <c r="AN3089" i="31"/>
  <c r="AO3088" i="31"/>
  <c r="AN3088" i="31"/>
  <c r="AO3087" i="31"/>
  <c r="AN3087" i="31"/>
  <c r="AO3086" i="31"/>
  <c r="AN3086" i="31"/>
  <c r="AO3085" i="31"/>
  <c r="AN3085" i="31"/>
  <c r="AO3084" i="31"/>
  <c r="AN3084" i="31"/>
  <c r="AO3083" i="31"/>
  <c r="AN3083" i="31"/>
  <c r="AO3082" i="31"/>
  <c r="AN3082" i="31"/>
  <c r="AO3081" i="31"/>
  <c r="AN3081" i="31"/>
  <c r="AO3080" i="31"/>
  <c r="AN3080" i="31"/>
  <c r="AO3079" i="31"/>
  <c r="AN3079" i="31"/>
  <c r="AO3078" i="31"/>
  <c r="AN3078" i="31"/>
  <c r="AO3077" i="31"/>
  <c r="AN3077" i="31"/>
  <c r="AO3076" i="31"/>
  <c r="AN3076" i="31"/>
  <c r="AO3075" i="31"/>
  <c r="AN3075" i="31"/>
  <c r="AO3074" i="31"/>
  <c r="AN3074" i="31"/>
  <c r="AO3073" i="31"/>
  <c r="AN3073" i="31"/>
  <c r="AO3072" i="31"/>
  <c r="AN3072" i="31"/>
  <c r="AO3071" i="31"/>
  <c r="AN3071" i="31"/>
  <c r="AO3070" i="31"/>
  <c r="AN3070" i="31"/>
  <c r="CU188" i="1"/>
  <c r="CT188" i="1"/>
  <c r="CS188" i="1"/>
  <c r="CM188" i="1"/>
  <c r="BJ188" i="1"/>
  <c r="BH188" i="1"/>
  <c r="CU187" i="1"/>
  <c r="CT187" i="1"/>
  <c r="CS187" i="1"/>
  <c r="CM187" i="1"/>
  <c r="BJ187" i="1"/>
  <c r="BH187" i="1"/>
  <c r="CU186" i="1"/>
  <c r="CT186" i="1"/>
  <c r="CS186" i="1"/>
  <c r="CM186" i="1"/>
  <c r="BJ186" i="1"/>
  <c r="BH186" i="1"/>
  <c r="CU185" i="1"/>
  <c r="CT185" i="1"/>
  <c r="CS185" i="1"/>
  <c r="CM185" i="1"/>
  <c r="BJ185" i="1"/>
  <c r="BH185" i="1"/>
  <c r="CU184" i="1"/>
  <c r="CT184" i="1"/>
  <c r="CS184" i="1"/>
  <c r="CM184" i="1"/>
  <c r="BJ184" i="1"/>
  <c r="BH184" i="1"/>
  <c r="CU183" i="1"/>
  <c r="CT183" i="1"/>
  <c r="CS183" i="1"/>
  <c r="CM183" i="1"/>
  <c r="BJ183" i="1"/>
  <c r="BH183" i="1"/>
  <c r="CU182" i="1"/>
  <c r="CT182" i="1"/>
  <c r="CS182" i="1"/>
  <c r="CM182" i="1"/>
  <c r="BJ182" i="1"/>
  <c r="BH182" i="1"/>
  <c r="CU181" i="1"/>
  <c r="CT181" i="1"/>
  <c r="CS181" i="1"/>
  <c r="CM181" i="1"/>
  <c r="BJ181" i="1"/>
  <c r="BH181" i="1"/>
  <c r="CU180" i="1"/>
  <c r="CT180" i="1"/>
  <c r="CS180" i="1"/>
  <c r="CM180" i="1"/>
  <c r="BJ180" i="1"/>
  <c r="BH180" i="1"/>
  <c r="CU179" i="1"/>
  <c r="CT179" i="1"/>
  <c r="CS179" i="1"/>
  <c r="CM179" i="1"/>
  <c r="BJ179" i="1"/>
  <c r="BH179" i="1"/>
  <c r="CU178" i="1"/>
  <c r="CT178" i="1"/>
  <c r="CS178" i="1"/>
  <c r="CM178" i="1"/>
  <c r="BJ178" i="1"/>
  <c r="BH178" i="1"/>
  <c r="CU177" i="1"/>
  <c r="CT177" i="1"/>
  <c r="CS177" i="1"/>
  <c r="CM177" i="1"/>
  <c r="BJ177" i="1"/>
  <c r="BH177" i="1"/>
  <c r="CU194" i="1"/>
  <c r="CT194" i="1"/>
  <c r="CS194" i="1"/>
  <c r="CM194" i="1"/>
  <c r="BJ194" i="1"/>
  <c r="BH194" i="1"/>
  <c r="CU193" i="1"/>
  <c r="CT193" i="1"/>
  <c r="CS193" i="1"/>
  <c r="CM193" i="1"/>
  <c r="BJ193" i="1"/>
  <c r="BH193" i="1"/>
  <c r="CU192" i="1"/>
  <c r="CT192" i="1"/>
  <c r="CS192" i="1"/>
  <c r="CM192" i="1"/>
  <c r="BJ192" i="1"/>
  <c r="BH192" i="1"/>
  <c r="CU191" i="1"/>
  <c r="CT191" i="1"/>
  <c r="CS191" i="1"/>
  <c r="CM191" i="1"/>
  <c r="BJ191" i="1"/>
  <c r="BH191" i="1"/>
  <c r="CU190" i="1"/>
  <c r="CT190" i="1"/>
  <c r="CS190" i="1"/>
  <c r="CM190" i="1"/>
  <c r="BJ190" i="1"/>
  <c r="BH190" i="1"/>
  <c r="CU189" i="1"/>
  <c r="CT189" i="1"/>
  <c r="CS189" i="1"/>
  <c r="CM189" i="1"/>
  <c r="BJ189" i="1"/>
  <c r="BH189" i="1"/>
  <c r="CU200" i="1"/>
  <c r="CT200" i="1"/>
  <c r="CS200" i="1"/>
  <c r="CM200" i="1"/>
  <c r="BJ200" i="1"/>
  <c r="BH200" i="1"/>
  <c r="CU199" i="1"/>
  <c r="CT199" i="1"/>
  <c r="CS199" i="1"/>
  <c r="CM199" i="1"/>
  <c r="BJ199" i="1"/>
  <c r="BH199" i="1"/>
  <c r="CU198" i="1"/>
  <c r="CT198" i="1"/>
  <c r="CS198" i="1"/>
  <c r="CM198" i="1"/>
  <c r="BJ198" i="1"/>
  <c r="BH198" i="1"/>
  <c r="CU197" i="1"/>
  <c r="CT197" i="1"/>
  <c r="CS197" i="1"/>
  <c r="CM197" i="1"/>
  <c r="BJ197" i="1"/>
  <c r="BH197" i="1"/>
  <c r="CU196" i="1"/>
  <c r="CT196" i="1"/>
  <c r="CS196" i="1"/>
  <c r="CM196" i="1"/>
  <c r="BJ196" i="1"/>
  <c r="BH196" i="1"/>
  <c r="CU195" i="1"/>
  <c r="CT195" i="1"/>
  <c r="CS195" i="1"/>
  <c r="CM195" i="1"/>
  <c r="BJ195" i="1"/>
  <c r="BH195" i="1"/>
  <c r="CU202" i="1"/>
  <c r="CT202" i="1"/>
  <c r="CS202" i="1"/>
  <c r="CM202" i="1"/>
  <c r="BJ202" i="1"/>
  <c r="BH202" i="1"/>
  <c r="CU201" i="1"/>
  <c r="CT201" i="1"/>
  <c r="CS201" i="1"/>
  <c r="CM201" i="1"/>
  <c r="BJ201" i="1"/>
  <c r="BH201" i="1"/>
  <c r="CU206" i="1"/>
  <c r="CT206" i="1"/>
  <c r="CS206" i="1"/>
  <c r="CM206" i="1"/>
  <c r="BJ206" i="1"/>
  <c r="BH206" i="1"/>
  <c r="CU205" i="1"/>
  <c r="CT205" i="1"/>
  <c r="CS205" i="1"/>
  <c r="CM205" i="1"/>
  <c r="BJ205" i="1"/>
  <c r="BH205" i="1"/>
  <c r="CU204" i="1"/>
  <c r="CT204" i="1"/>
  <c r="CS204" i="1"/>
  <c r="CM204" i="1"/>
  <c r="BJ204" i="1"/>
  <c r="BH204" i="1"/>
  <c r="CU203" i="1"/>
  <c r="CT203" i="1"/>
  <c r="CS203" i="1"/>
  <c r="CM203" i="1"/>
  <c r="BJ203" i="1"/>
  <c r="BH203" i="1"/>
  <c r="CU208" i="1"/>
  <c r="CT208" i="1"/>
  <c r="CS208" i="1"/>
  <c r="CM208" i="1"/>
  <c r="BJ208" i="1"/>
  <c r="BH208" i="1"/>
  <c r="CU207" i="1"/>
  <c r="CT207" i="1"/>
  <c r="CS207" i="1"/>
  <c r="CM207" i="1"/>
  <c r="BJ207" i="1"/>
  <c r="BH207" i="1"/>
  <c r="AO3069" i="31"/>
  <c r="AN3069" i="31"/>
  <c r="AO3068" i="31"/>
  <c r="AN3068" i="31"/>
  <c r="AO3067" i="31"/>
  <c r="AN3067" i="31"/>
  <c r="AO3066" i="31"/>
  <c r="AN3066" i="31"/>
  <c r="AO3065" i="31"/>
  <c r="AN3065" i="31"/>
  <c r="AO3064" i="31"/>
  <c r="AN3064" i="31"/>
  <c r="AO3063" i="31"/>
  <c r="AN3063" i="31"/>
  <c r="AO3062" i="31"/>
  <c r="AN3062" i="31"/>
  <c r="AO3061" i="31"/>
  <c r="AN3061" i="31"/>
  <c r="AO3060" i="31"/>
  <c r="AN3060" i="31"/>
  <c r="AO3059" i="31"/>
  <c r="AN3059" i="31"/>
  <c r="CU225" i="1"/>
  <c r="CT225" i="1"/>
  <c r="CS225" i="1"/>
  <c r="CM225" i="1"/>
  <c r="BJ225" i="1"/>
  <c r="BH225" i="1"/>
  <c r="CU224" i="1"/>
  <c r="CT224" i="1"/>
  <c r="CS224" i="1"/>
  <c r="CM224" i="1"/>
  <c r="BJ224" i="1"/>
  <c r="BH224" i="1"/>
  <c r="CU223" i="1"/>
  <c r="CT223" i="1"/>
  <c r="CS223" i="1"/>
  <c r="CM223" i="1"/>
  <c r="BJ223" i="1"/>
  <c r="BH223" i="1"/>
  <c r="CU222" i="1"/>
  <c r="CT222" i="1"/>
  <c r="CS222" i="1"/>
  <c r="CM222" i="1"/>
  <c r="BJ222" i="1"/>
  <c r="BH222" i="1"/>
  <c r="CU221" i="1"/>
  <c r="CT221" i="1"/>
  <c r="CS221" i="1"/>
  <c r="CM221" i="1"/>
  <c r="BJ221" i="1"/>
  <c r="BH221" i="1"/>
  <c r="CU220" i="1"/>
  <c r="CT220" i="1"/>
  <c r="CS220" i="1"/>
  <c r="CM220" i="1"/>
  <c r="BJ220" i="1"/>
  <c r="BH220" i="1"/>
  <c r="CU219" i="1"/>
  <c r="CT219" i="1"/>
  <c r="CS219" i="1"/>
  <c r="CM219" i="1"/>
  <c r="BJ219" i="1"/>
  <c r="BH219" i="1"/>
  <c r="CU218" i="1"/>
  <c r="CT218" i="1"/>
  <c r="CS218" i="1"/>
  <c r="CM218" i="1"/>
  <c r="BJ218" i="1"/>
  <c r="BH218" i="1"/>
  <c r="CU217" i="1"/>
  <c r="CT217" i="1"/>
  <c r="CS217" i="1"/>
  <c r="CM217" i="1"/>
  <c r="BJ217" i="1"/>
  <c r="BH217" i="1"/>
  <c r="CU216" i="1"/>
  <c r="CT216" i="1"/>
  <c r="CS216" i="1"/>
  <c r="CM216" i="1"/>
  <c r="BJ216" i="1"/>
  <c r="BH216" i="1"/>
  <c r="CU215" i="1"/>
  <c r="CT215" i="1"/>
  <c r="CS215" i="1"/>
  <c r="CM215" i="1"/>
  <c r="BJ215" i="1"/>
  <c r="BH215" i="1"/>
  <c r="CU214" i="1"/>
  <c r="CT214" i="1"/>
  <c r="CS214" i="1"/>
  <c r="CM214" i="1"/>
  <c r="BJ214" i="1"/>
  <c r="BH214" i="1"/>
  <c r="CU213" i="1"/>
  <c r="CT213" i="1"/>
  <c r="CS213" i="1"/>
  <c r="CM213" i="1"/>
  <c r="BJ213" i="1"/>
  <c r="BH213" i="1"/>
  <c r="CU212" i="1"/>
  <c r="CT212" i="1"/>
  <c r="CS212" i="1"/>
  <c r="CM212" i="1"/>
  <c r="BJ212" i="1"/>
  <c r="BH212" i="1"/>
  <c r="CU211" i="1"/>
  <c r="CT211" i="1"/>
  <c r="CS211" i="1"/>
  <c r="CM211" i="1"/>
  <c r="BJ211" i="1"/>
  <c r="BH211" i="1"/>
  <c r="CU210" i="1"/>
  <c r="CT210" i="1"/>
  <c r="CS210" i="1"/>
  <c r="CM210" i="1"/>
  <c r="BJ210" i="1"/>
  <c r="BH210" i="1"/>
  <c r="CU209" i="1"/>
  <c r="CT209" i="1"/>
  <c r="CS209" i="1"/>
  <c r="CM209" i="1"/>
  <c r="BJ209" i="1"/>
  <c r="BH209" i="1"/>
  <c r="CU230" i="1"/>
  <c r="CT230" i="1"/>
  <c r="CS230" i="1"/>
  <c r="CM230" i="1"/>
  <c r="BJ230" i="1"/>
  <c r="BH230" i="1"/>
  <c r="CU229" i="1"/>
  <c r="CT229" i="1"/>
  <c r="CS229" i="1"/>
  <c r="CM229" i="1"/>
  <c r="BJ229" i="1"/>
  <c r="BH229" i="1"/>
  <c r="CU228" i="1"/>
  <c r="CT228" i="1"/>
  <c r="CS228" i="1"/>
  <c r="CM228" i="1"/>
  <c r="BJ228" i="1"/>
  <c r="BH228" i="1"/>
  <c r="CU227" i="1"/>
  <c r="CT227" i="1"/>
  <c r="CS227" i="1"/>
  <c r="CM227" i="1"/>
  <c r="BJ227" i="1"/>
  <c r="BH227" i="1"/>
  <c r="CU226" i="1"/>
  <c r="CT226" i="1"/>
  <c r="CS226" i="1"/>
  <c r="CM226" i="1"/>
  <c r="BJ226" i="1"/>
  <c r="BH226" i="1"/>
  <c r="CU232" i="1"/>
  <c r="CT232" i="1"/>
  <c r="CS232" i="1"/>
  <c r="CM232" i="1"/>
  <c r="BJ232" i="1"/>
  <c r="BH232" i="1"/>
  <c r="CU231" i="1"/>
  <c r="CT231" i="1"/>
  <c r="CS231" i="1"/>
  <c r="CM231" i="1"/>
  <c r="BJ231" i="1"/>
  <c r="BH231" i="1"/>
  <c r="AO3058" i="31"/>
  <c r="AN3058" i="31"/>
  <c r="AO3057" i="31"/>
  <c r="AN3057" i="31"/>
  <c r="AO3056" i="31"/>
  <c r="AN3056" i="31"/>
  <c r="AO3055" i="31"/>
  <c r="AN3055" i="31"/>
  <c r="AO3054" i="31"/>
  <c r="AN3054" i="31"/>
  <c r="AO3053" i="31"/>
  <c r="AN3053" i="31"/>
  <c r="AO3052" i="31"/>
  <c r="AN3052" i="31"/>
  <c r="AO3051" i="31"/>
  <c r="AN3051" i="31"/>
  <c r="AO3050" i="31"/>
  <c r="AN3050" i="31"/>
  <c r="AO3049" i="31"/>
  <c r="AN3049" i="31"/>
  <c r="AO3048" i="31"/>
  <c r="AN3048" i="31"/>
  <c r="AO3047" i="31"/>
  <c r="AN3047" i="31"/>
  <c r="AO3046" i="31"/>
  <c r="AN3046" i="31"/>
  <c r="AO3045" i="31"/>
  <c r="AN3045" i="31"/>
  <c r="AO3044" i="31"/>
  <c r="AN3044" i="31"/>
  <c r="AO3043" i="31"/>
  <c r="AN3043" i="31"/>
  <c r="AO3042" i="31"/>
  <c r="AN3042" i="31"/>
  <c r="AO3041" i="31"/>
  <c r="AN3041" i="31"/>
  <c r="AO3040" i="31"/>
  <c r="AN3040" i="31"/>
  <c r="AO3039" i="31"/>
  <c r="AN3039" i="31"/>
  <c r="AO3038" i="31"/>
  <c r="AN3038" i="31"/>
  <c r="AO3037" i="31"/>
  <c r="AN3037" i="31"/>
  <c r="AO3036" i="31"/>
  <c r="AN3036" i="31"/>
  <c r="AO3035" i="31"/>
  <c r="AN3035" i="31"/>
  <c r="AO3034" i="31"/>
  <c r="AN3034" i="31"/>
  <c r="AO3033" i="31"/>
  <c r="AN3033" i="31"/>
  <c r="AO3032" i="31"/>
  <c r="AN3032" i="31"/>
  <c r="AO3031" i="31"/>
  <c r="AN3031" i="31"/>
  <c r="AO3030" i="31"/>
  <c r="AN3030" i="31"/>
  <c r="AO3029" i="31"/>
  <c r="AN3029" i="31"/>
  <c r="CU233" i="1"/>
  <c r="CT233" i="1"/>
  <c r="CS233" i="1"/>
  <c r="CM233" i="1"/>
  <c r="BJ233" i="1"/>
  <c r="BH233" i="1"/>
  <c r="CU234" i="1"/>
  <c r="CT234" i="1"/>
  <c r="CS234" i="1"/>
  <c r="CM234" i="1"/>
  <c r="BJ234" i="1"/>
  <c r="BH234" i="1"/>
  <c r="CU236" i="1"/>
  <c r="CT236" i="1"/>
  <c r="CS236" i="1"/>
  <c r="CM236" i="1"/>
  <c r="BJ236" i="1"/>
  <c r="BH236" i="1"/>
  <c r="CU235" i="1"/>
  <c r="CT235" i="1"/>
  <c r="CS235" i="1"/>
  <c r="CM235" i="1"/>
  <c r="BJ235" i="1"/>
  <c r="BH235" i="1"/>
  <c r="CU237" i="1"/>
  <c r="CT237" i="1"/>
  <c r="CS237" i="1"/>
  <c r="CM237" i="1"/>
  <c r="BJ237" i="1"/>
  <c r="BH237" i="1"/>
  <c r="CU238" i="1"/>
  <c r="CT238" i="1"/>
  <c r="CS238" i="1"/>
  <c r="CM238" i="1"/>
  <c r="BJ238" i="1"/>
  <c r="BH238" i="1"/>
  <c r="CU241" i="1"/>
  <c r="CT241" i="1"/>
  <c r="CS241" i="1"/>
  <c r="CM241" i="1"/>
  <c r="BJ241" i="1"/>
  <c r="BH241" i="1"/>
  <c r="CU240" i="1"/>
  <c r="CT240" i="1"/>
  <c r="CS240" i="1"/>
  <c r="CM240" i="1"/>
  <c r="BJ240" i="1"/>
  <c r="BH240" i="1"/>
  <c r="CU239" i="1"/>
  <c r="CT239" i="1"/>
  <c r="CS239" i="1"/>
  <c r="CM239" i="1"/>
  <c r="BJ239" i="1"/>
  <c r="BH239" i="1"/>
  <c r="CU242" i="1"/>
  <c r="CT242" i="1"/>
  <c r="CS242" i="1"/>
  <c r="CM242" i="1"/>
  <c r="BJ242" i="1"/>
  <c r="BH242" i="1"/>
  <c r="CU250" i="1"/>
  <c r="CT250" i="1"/>
  <c r="CS250" i="1"/>
  <c r="CM250" i="1"/>
  <c r="BJ250" i="1"/>
  <c r="BH250" i="1"/>
  <c r="CU249" i="1"/>
  <c r="CT249" i="1"/>
  <c r="CS249" i="1"/>
  <c r="CM249" i="1"/>
  <c r="BJ249" i="1"/>
  <c r="BH249" i="1"/>
  <c r="CU248" i="1"/>
  <c r="CT248" i="1"/>
  <c r="CS248" i="1"/>
  <c r="CM248" i="1"/>
  <c r="BJ248" i="1"/>
  <c r="BH248" i="1"/>
  <c r="CU247" i="1"/>
  <c r="CT247" i="1"/>
  <c r="CS247" i="1"/>
  <c r="CM247" i="1"/>
  <c r="BJ247" i="1"/>
  <c r="BH247" i="1"/>
  <c r="CU246" i="1"/>
  <c r="CT246" i="1"/>
  <c r="CS246" i="1"/>
  <c r="CM246" i="1"/>
  <c r="BJ246" i="1"/>
  <c r="BH246" i="1"/>
  <c r="CU245" i="1"/>
  <c r="CT245" i="1"/>
  <c r="CS245" i="1"/>
  <c r="CM245" i="1"/>
  <c r="BJ245" i="1"/>
  <c r="BH245" i="1"/>
  <c r="CU244" i="1"/>
  <c r="CT244" i="1"/>
  <c r="CS244" i="1"/>
  <c r="CM244" i="1"/>
  <c r="BJ244" i="1"/>
  <c r="BH244" i="1"/>
  <c r="CU243" i="1"/>
  <c r="CT243" i="1"/>
  <c r="CS243" i="1"/>
  <c r="CM243" i="1"/>
  <c r="BJ243" i="1"/>
  <c r="BH243" i="1"/>
  <c r="CU254" i="1"/>
  <c r="CT254" i="1"/>
  <c r="CS254" i="1"/>
  <c r="CM254" i="1"/>
  <c r="BJ254" i="1"/>
  <c r="BH254" i="1"/>
  <c r="CU253" i="1"/>
  <c r="CT253" i="1"/>
  <c r="CS253" i="1"/>
  <c r="CM253" i="1"/>
  <c r="BJ253" i="1"/>
  <c r="BH253" i="1"/>
  <c r="CU252" i="1"/>
  <c r="CT252" i="1"/>
  <c r="CS252" i="1"/>
  <c r="CM252" i="1"/>
  <c r="BJ252" i="1"/>
  <c r="BH252" i="1"/>
  <c r="CU251" i="1"/>
  <c r="CT251" i="1"/>
  <c r="CS251" i="1"/>
  <c r="CM251" i="1"/>
  <c r="BJ251" i="1"/>
  <c r="BH251" i="1"/>
  <c r="AO3028" i="31"/>
  <c r="AN3028" i="31"/>
  <c r="AO3027" i="31"/>
  <c r="AN3027" i="31"/>
  <c r="AO3026" i="31"/>
  <c r="AN3026" i="31"/>
  <c r="AO3025" i="31"/>
  <c r="AN3025" i="31"/>
  <c r="AO3024" i="31"/>
  <c r="AN3024" i="31"/>
  <c r="AO3023" i="31"/>
  <c r="AN3023" i="31"/>
  <c r="AO3022" i="31"/>
  <c r="AN3022" i="31"/>
  <c r="AO3021" i="31"/>
  <c r="AN3021" i="31"/>
  <c r="AO3020" i="31"/>
  <c r="AN3020" i="31"/>
  <c r="AO3019" i="31"/>
  <c r="AN3019" i="31"/>
  <c r="AO3018" i="31"/>
  <c r="AN3018" i="31"/>
  <c r="AO3017" i="31"/>
  <c r="AN3017" i="31"/>
  <c r="AO3016" i="31"/>
  <c r="AN3016" i="31"/>
  <c r="AO3015" i="31"/>
  <c r="AN3015" i="31"/>
  <c r="AO3014" i="31"/>
  <c r="AN3014" i="31"/>
  <c r="AO3013" i="31"/>
  <c r="AN3013" i="31"/>
  <c r="AO3012" i="31"/>
  <c r="AN3012" i="31"/>
  <c r="AO3011" i="31"/>
  <c r="AN3011" i="31"/>
  <c r="AO3010" i="31"/>
  <c r="AN3010" i="31"/>
  <c r="AO3009" i="31"/>
  <c r="AN3009" i="31"/>
  <c r="AO3008" i="31"/>
  <c r="AN3008" i="31"/>
  <c r="AO3007" i="31"/>
  <c r="AN3007" i="31"/>
  <c r="AO3006" i="31"/>
  <c r="AN3006" i="31"/>
  <c r="AO3005" i="31"/>
  <c r="AN3005" i="31"/>
  <c r="AO3004" i="31"/>
  <c r="AN3004" i="31"/>
  <c r="AO3003" i="31"/>
  <c r="AN3003" i="31"/>
  <c r="AO3002" i="31"/>
  <c r="AN3002" i="31"/>
  <c r="AO3001" i="31"/>
  <c r="AN3001" i="31"/>
  <c r="AO3000" i="31"/>
  <c r="AN3000" i="31"/>
  <c r="AO2999" i="31"/>
  <c r="AN2999" i="31"/>
  <c r="AO2998" i="31"/>
  <c r="AN2998" i="31"/>
  <c r="CU271" i="1"/>
  <c r="CT271" i="1"/>
  <c r="CS271" i="1"/>
  <c r="CM271" i="1"/>
  <c r="BJ271" i="1"/>
  <c r="BH271" i="1"/>
  <c r="CU270" i="1"/>
  <c r="CT270" i="1"/>
  <c r="CS270" i="1"/>
  <c r="CM270" i="1"/>
  <c r="BJ270" i="1"/>
  <c r="BH270" i="1"/>
  <c r="CU269" i="1"/>
  <c r="CT269" i="1"/>
  <c r="CS269" i="1"/>
  <c r="CM269" i="1"/>
  <c r="BJ269" i="1"/>
  <c r="BH269" i="1"/>
  <c r="CU268" i="1"/>
  <c r="CT268" i="1"/>
  <c r="CS268" i="1"/>
  <c r="CM268" i="1"/>
  <c r="BJ268" i="1"/>
  <c r="BH268" i="1"/>
  <c r="CU267" i="1"/>
  <c r="CT267" i="1"/>
  <c r="CS267" i="1"/>
  <c r="CM267" i="1"/>
  <c r="BJ267" i="1"/>
  <c r="BH267" i="1"/>
  <c r="CU266" i="1"/>
  <c r="CT266" i="1"/>
  <c r="CS266" i="1"/>
  <c r="CM266" i="1"/>
  <c r="BJ266" i="1"/>
  <c r="BH266" i="1"/>
  <c r="CU265" i="1"/>
  <c r="CT265" i="1"/>
  <c r="CS265" i="1"/>
  <c r="CM265" i="1"/>
  <c r="BJ265" i="1"/>
  <c r="BH265" i="1"/>
  <c r="CU264" i="1"/>
  <c r="CT264" i="1"/>
  <c r="CS264" i="1"/>
  <c r="CM264" i="1"/>
  <c r="BJ264" i="1"/>
  <c r="BH264" i="1"/>
  <c r="CU263" i="1"/>
  <c r="CT263" i="1"/>
  <c r="CS263" i="1"/>
  <c r="CM263" i="1"/>
  <c r="BJ263" i="1"/>
  <c r="BH263" i="1"/>
  <c r="CU262" i="1"/>
  <c r="CT262" i="1"/>
  <c r="CS262" i="1"/>
  <c r="CM262" i="1"/>
  <c r="BJ262" i="1"/>
  <c r="BH262" i="1"/>
  <c r="CU261" i="1"/>
  <c r="CT261" i="1"/>
  <c r="CS261" i="1"/>
  <c r="CM261" i="1"/>
  <c r="BJ261" i="1"/>
  <c r="BH261" i="1"/>
  <c r="CU260" i="1"/>
  <c r="CT260" i="1"/>
  <c r="CS260" i="1"/>
  <c r="CM260" i="1"/>
  <c r="BJ260" i="1"/>
  <c r="BH260" i="1"/>
  <c r="CU259" i="1"/>
  <c r="CT259" i="1"/>
  <c r="CS259" i="1"/>
  <c r="CM259" i="1"/>
  <c r="BJ259" i="1"/>
  <c r="BH259" i="1"/>
  <c r="CU258" i="1"/>
  <c r="CT258" i="1"/>
  <c r="CS258" i="1"/>
  <c r="CM258" i="1"/>
  <c r="BJ258" i="1"/>
  <c r="BH258" i="1"/>
  <c r="CU257" i="1"/>
  <c r="CT257" i="1"/>
  <c r="CS257" i="1"/>
  <c r="CM257" i="1"/>
  <c r="BJ257" i="1"/>
  <c r="BH257" i="1"/>
  <c r="CU256" i="1"/>
  <c r="CT256" i="1"/>
  <c r="CS256" i="1"/>
  <c r="CM256" i="1"/>
  <c r="BJ256" i="1"/>
  <c r="BH256" i="1"/>
  <c r="CU255" i="1"/>
  <c r="CT255" i="1"/>
  <c r="CS255" i="1"/>
  <c r="CM255" i="1"/>
  <c r="BJ255" i="1"/>
  <c r="BH255" i="1"/>
  <c r="CU281" i="1"/>
  <c r="CT281" i="1"/>
  <c r="CS281" i="1"/>
  <c r="CM281" i="1"/>
  <c r="BJ281" i="1"/>
  <c r="BH281" i="1"/>
  <c r="CU280" i="1"/>
  <c r="CT280" i="1"/>
  <c r="CS280" i="1"/>
  <c r="CM280" i="1"/>
  <c r="BJ280" i="1"/>
  <c r="BH280" i="1"/>
  <c r="CU279" i="1"/>
  <c r="CT279" i="1"/>
  <c r="CS279" i="1"/>
  <c r="CM279" i="1"/>
  <c r="BJ279" i="1"/>
  <c r="BH279" i="1"/>
  <c r="CU278" i="1"/>
  <c r="CT278" i="1"/>
  <c r="CS278" i="1"/>
  <c r="CM278" i="1"/>
  <c r="BJ278" i="1"/>
  <c r="BH278" i="1"/>
  <c r="CU277" i="1"/>
  <c r="CT277" i="1"/>
  <c r="CS277" i="1"/>
  <c r="CM277" i="1"/>
  <c r="BJ277" i="1"/>
  <c r="BH277" i="1"/>
  <c r="CU276" i="1"/>
  <c r="CT276" i="1"/>
  <c r="CS276" i="1"/>
  <c r="CM276" i="1"/>
  <c r="BJ276" i="1"/>
  <c r="BH276" i="1"/>
  <c r="CU275" i="1"/>
  <c r="CT275" i="1"/>
  <c r="CS275" i="1"/>
  <c r="CM275" i="1"/>
  <c r="BJ275" i="1"/>
  <c r="BH275" i="1"/>
  <c r="CU274" i="1"/>
  <c r="CT274" i="1"/>
  <c r="CS274" i="1"/>
  <c r="CM274" i="1"/>
  <c r="BJ274" i="1"/>
  <c r="BH274" i="1"/>
  <c r="CU273" i="1"/>
  <c r="CT273" i="1"/>
  <c r="CS273" i="1"/>
  <c r="CM273" i="1"/>
  <c r="BJ273" i="1"/>
  <c r="BH273" i="1"/>
  <c r="CU272" i="1"/>
  <c r="CT272" i="1"/>
  <c r="CS272" i="1"/>
  <c r="CM272" i="1"/>
  <c r="BJ272" i="1"/>
  <c r="BH272" i="1"/>
  <c r="CT366" i="1"/>
  <c r="CT365" i="1"/>
  <c r="CT364" i="1"/>
  <c r="CT363" i="1"/>
  <c r="CT362" i="1"/>
  <c r="CT361" i="1"/>
  <c r="CT360" i="1"/>
  <c r="CT359" i="1"/>
  <c r="CT358" i="1"/>
  <c r="CT357" i="1"/>
  <c r="CT356" i="1"/>
  <c r="CT355" i="1"/>
  <c r="CT354" i="1"/>
  <c r="CT353" i="1"/>
  <c r="CT352" i="1"/>
  <c r="CT351" i="1"/>
  <c r="CT350" i="1"/>
  <c r="CT349" i="1"/>
  <c r="CT348" i="1"/>
  <c r="CT347" i="1"/>
  <c r="CT346" i="1"/>
  <c r="CT345" i="1"/>
  <c r="CT344" i="1"/>
  <c r="CT343" i="1"/>
  <c r="CT342" i="1"/>
  <c r="CT341" i="1"/>
  <c r="CT340" i="1"/>
  <c r="CT339" i="1"/>
  <c r="CT338" i="1"/>
  <c r="CT337" i="1"/>
  <c r="CT336" i="1"/>
  <c r="CT335" i="1"/>
  <c r="CT334" i="1"/>
  <c r="CT333" i="1"/>
  <c r="CT332" i="1"/>
  <c r="CT331" i="1"/>
  <c r="CT330" i="1"/>
  <c r="CT329" i="1"/>
  <c r="CT328" i="1"/>
  <c r="CT327" i="1"/>
  <c r="CT326" i="1"/>
  <c r="CT325" i="1"/>
  <c r="CT324" i="1"/>
  <c r="CT323" i="1"/>
  <c r="CT322" i="1"/>
  <c r="CT321" i="1"/>
  <c r="CT320" i="1"/>
  <c r="CT319" i="1"/>
  <c r="CT318" i="1"/>
  <c r="CT317" i="1"/>
  <c r="CT316" i="1"/>
  <c r="CT315" i="1"/>
  <c r="CT314" i="1"/>
  <c r="CT313" i="1"/>
  <c r="CT312" i="1"/>
  <c r="CT311" i="1"/>
  <c r="CT310" i="1"/>
  <c r="CT309" i="1"/>
  <c r="CT308" i="1"/>
  <c r="CT307" i="1"/>
  <c r="CT306" i="1"/>
  <c r="CT305" i="1"/>
  <c r="CT303" i="1"/>
  <c r="CT302" i="1"/>
  <c r="CT301" i="1"/>
  <c r="CT300" i="1"/>
  <c r="CT299" i="1"/>
  <c r="CT298" i="1"/>
  <c r="CT297" i="1"/>
  <c r="CT296" i="1"/>
  <c r="CT295" i="1"/>
  <c r="CT294" i="1"/>
  <c r="CT293" i="1"/>
  <c r="CT292" i="1"/>
  <c r="CT291" i="1"/>
  <c r="CT290" i="1"/>
  <c r="CT289" i="1"/>
  <c r="CT288" i="1"/>
  <c r="CT287" i="1"/>
  <c r="CT286" i="1"/>
  <c r="CT285" i="1"/>
  <c r="CT284" i="1"/>
  <c r="CT283" i="1"/>
  <c r="CT282" i="1"/>
  <c r="CT9" i="1"/>
  <c r="CT8" i="1"/>
  <c r="CT304" i="1"/>
  <c r="BJ307" i="1"/>
  <c r="CU284" i="1"/>
  <c r="CS284" i="1"/>
  <c r="CM284" i="1"/>
  <c r="BJ284" i="1"/>
  <c r="BH284" i="1"/>
  <c r="CU283" i="1"/>
  <c r="CS283" i="1"/>
  <c r="CM283" i="1"/>
  <c r="BJ283" i="1"/>
  <c r="BH283" i="1"/>
  <c r="CU282" i="1"/>
  <c r="CS282" i="1"/>
  <c r="CM282" i="1"/>
  <c r="BJ282" i="1"/>
  <c r="BH282" i="1"/>
  <c r="CU286" i="1"/>
  <c r="CS286" i="1"/>
  <c r="CM286" i="1"/>
  <c r="BJ286" i="1"/>
  <c r="BH286" i="1"/>
  <c r="CU285" i="1"/>
  <c r="CS285" i="1"/>
  <c r="CM285" i="1"/>
  <c r="BJ285" i="1"/>
  <c r="BH285" i="1"/>
  <c r="CU288" i="1"/>
  <c r="CS288" i="1"/>
  <c r="CM288" i="1"/>
  <c r="BJ288" i="1"/>
  <c r="BH288" i="1"/>
  <c r="CU287" i="1"/>
  <c r="CS287" i="1"/>
  <c r="CM287" i="1"/>
  <c r="BJ287" i="1"/>
  <c r="BH287" i="1"/>
  <c r="CU296" i="1"/>
  <c r="CS296" i="1"/>
  <c r="CM296" i="1"/>
  <c r="BJ296" i="1"/>
  <c r="BH296" i="1"/>
  <c r="CU295" i="1"/>
  <c r="CS295" i="1"/>
  <c r="CM295" i="1"/>
  <c r="BJ295" i="1"/>
  <c r="BH295" i="1"/>
  <c r="CU294" i="1"/>
  <c r="CS294" i="1"/>
  <c r="CM294" i="1"/>
  <c r="BJ294" i="1"/>
  <c r="BH294" i="1"/>
  <c r="CU293" i="1"/>
  <c r="CS293" i="1"/>
  <c r="CM293" i="1"/>
  <c r="BJ293" i="1"/>
  <c r="BH293" i="1"/>
  <c r="CU292" i="1"/>
  <c r="CS292" i="1"/>
  <c r="CM292" i="1"/>
  <c r="BJ292" i="1"/>
  <c r="BH292" i="1"/>
  <c r="CU291" i="1"/>
  <c r="CS291" i="1"/>
  <c r="CM291" i="1"/>
  <c r="BJ291" i="1"/>
  <c r="BH291" i="1"/>
  <c r="CU290" i="1"/>
  <c r="CS290" i="1"/>
  <c r="CM290" i="1"/>
  <c r="BJ290" i="1"/>
  <c r="BH290" i="1"/>
  <c r="CU289" i="1"/>
  <c r="CS289" i="1"/>
  <c r="CM289" i="1"/>
  <c r="BJ289" i="1"/>
  <c r="BH289" i="1"/>
  <c r="CU302" i="1"/>
  <c r="CS302" i="1"/>
  <c r="CM302" i="1"/>
  <c r="BJ302" i="1"/>
  <c r="BH302" i="1"/>
  <c r="CU301" i="1"/>
  <c r="CS301" i="1"/>
  <c r="CM301" i="1"/>
  <c r="BJ301" i="1"/>
  <c r="BH301" i="1"/>
  <c r="CU300" i="1"/>
  <c r="CS300" i="1"/>
  <c r="CM300" i="1"/>
  <c r="BJ300" i="1"/>
  <c r="BH300" i="1"/>
  <c r="CU299" i="1"/>
  <c r="CS299" i="1"/>
  <c r="CM299" i="1"/>
  <c r="BJ299" i="1"/>
  <c r="BH299" i="1"/>
  <c r="CU298" i="1"/>
  <c r="CS298" i="1"/>
  <c r="CM298" i="1"/>
  <c r="BJ298" i="1"/>
  <c r="BH298" i="1"/>
  <c r="CU297" i="1"/>
  <c r="CS297" i="1"/>
  <c r="CM297" i="1"/>
  <c r="BJ297" i="1"/>
  <c r="BH297" i="1"/>
  <c r="CU303" i="1"/>
  <c r="CS303" i="1"/>
  <c r="CM303" i="1"/>
  <c r="BJ303" i="1"/>
  <c r="BH303" i="1"/>
  <c r="CU321" i="1"/>
  <c r="CS321" i="1"/>
  <c r="CM321" i="1"/>
  <c r="BJ321" i="1"/>
  <c r="BH321" i="1"/>
  <c r="CU320" i="1"/>
  <c r="CS320" i="1"/>
  <c r="CM320" i="1"/>
  <c r="BJ320" i="1"/>
  <c r="BH320" i="1"/>
  <c r="CU319" i="1"/>
  <c r="CS319" i="1"/>
  <c r="CM319" i="1"/>
  <c r="BJ319" i="1"/>
  <c r="BH319" i="1"/>
  <c r="CU318" i="1"/>
  <c r="CS318" i="1"/>
  <c r="CM318" i="1"/>
  <c r="BJ318" i="1"/>
  <c r="BH318" i="1"/>
  <c r="CU317" i="1"/>
  <c r="CS317" i="1"/>
  <c r="CM317" i="1"/>
  <c r="BJ317" i="1"/>
  <c r="BH317" i="1"/>
  <c r="CU316" i="1"/>
  <c r="CS316" i="1"/>
  <c r="CM316" i="1"/>
  <c r="BJ316" i="1"/>
  <c r="BH316" i="1"/>
  <c r="CU315" i="1"/>
  <c r="CS315" i="1"/>
  <c r="CM315" i="1"/>
  <c r="BJ315" i="1"/>
  <c r="BH315" i="1"/>
  <c r="CU314" i="1"/>
  <c r="CS314" i="1"/>
  <c r="CM314" i="1"/>
  <c r="BJ314" i="1"/>
  <c r="BH314" i="1"/>
  <c r="CU313" i="1"/>
  <c r="CS313" i="1"/>
  <c r="CM313" i="1"/>
  <c r="BJ313" i="1"/>
  <c r="BH313" i="1"/>
  <c r="CU312" i="1"/>
  <c r="CS312" i="1"/>
  <c r="CM312" i="1"/>
  <c r="BJ312" i="1"/>
  <c r="BH312" i="1"/>
  <c r="CU311" i="1"/>
  <c r="CS311" i="1"/>
  <c r="CM311" i="1"/>
  <c r="BJ311" i="1"/>
  <c r="BH311" i="1"/>
  <c r="CU310" i="1"/>
  <c r="CS310" i="1"/>
  <c r="CM310" i="1"/>
  <c r="BJ310" i="1"/>
  <c r="BH310" i="1"/>
  <c r="CU309" i="1"/>
  <c r="CS309" i="1"/>
  <c r="CM309" i="1"/>
  <c r="BJ309" i="1"/>
  <c r="BH309" i="1"/>
  <c r="CU308" i="1"/>
  <c r="CS308" i="1"/>
  <c r="CM308" i="1"/>
  <c r="BJ308" i="1"/>
  <c r="BH308" i="1"/>
  <c r="CU307" i="1"/>
  <c r="CS307" i="1"/>
  <c r="CM307" i="1"/>
  <c r="BH307" i="1"/>
  <c r="CU306" i="1"/>
  <c r="CS306" i="1"/>
  <c r="CM306" i="1"/>
  <c r="BJ306" i="1"/>
  <c r="BH306" i="1"/>
  <c r="CU305" i="1"/>
  <c r="CS305" i="1"/>
  <c r="CM305" i="1"/>
  <c r="BJ305" i="1"/>
  <c r="BH305" i="1"/>
  <c r="CU304" i="1"/>
  <c r="CS304" i="1"/>
  <c r="CM304" i="1"/>
  <c r="BJ304" i="1"/>
  <c r="BH304" i="1"/>
  <c r="AO2997" i="31"/>
  <c r="AN2997" i="31"/>
  <c r="AO2996" i="31"/>
  <c r="AN2996" i="31"/>
  <c r="AO2995" i="31"/>
  <c r="AN2995" i="31"/>
  <c r="AO2994" i="31"/>
  <c r="AN2994" i="31"/>
  <c r="AO2993" i="31"/>
  <c r="AN2993" i="31"/>
  <c r="AO2992" i="31"/>
  <c r="AN2992" i="31"/>
  <c r="AO2991" i="31"/>
  <c r="AN2991" i="31"/>
  <c r="AO2990" i="31"/>
  <c r="AN2990" i="31"/>
  <c r="AO2989" i="31"/>
  <c r="AN2989" i="31"/>
  <c r="AO2988" i="31"/>
  <c r="AN2988" i="31"/>
  <c r="AO2987" i="31"/>
  <c r="AN2987" i="31"/>
  <c r="AO2986" i="31"/>
  <c r="AN2986" i="31"/>
  <c r="AO2985" i="31"/>
  <c r="AN2985" i="31"/>
  <c r="AO2984" i="31"/>
  <c r="AN2984" i="31"/>
  <c r="AO2983" i="31"/>
  <c r="AN2983" i="31"/>
  <c r="AO2982" i="31"/>
  <c r="AN2982" i="31"/>
  <c r="AO2981" i="31"/>
  <c r="AN2981" i="31"/>
  <c r="AO2980" i="31"/>
  <c r="AN2980" i="31"/>
  <c r="AO2979" i="31"/>
  <c r="AN2979" i="31"/>
  <c r="AO2978" i="31"/>
  <c r="AN2978" i="31"/>
  <c r="AO2977" i="31"/>
  <c r="AN2977" i="31"/>
  <c r="AO2976" i="31"/>
  <c r="AN2976" i="31"/>
  <c r="AO2975" i="31"/>
  <c r="AN2975" i="31"/>
  <c r="AO2974" i="31"/>
  <c r="AN2974" i="31"/>
  <c r="AO2973" i="31"/>
  <c r="AN2973" i="31"/>
  <c r="AO2972" i="31"/>
  <c r="AN2972" i="31"/>
  <c r="AO2971" i="31"/>
  <c r="AN2971" i="31"/>
  <c r="AO2970" i="31"/>
  <c r="AN2970" i="31"/>
  <c r="CU323" i="1"/>
  <c r="CS323" i="1"/>
  <c r="CM323" i="1"/>
  <c r="BJ323" i="1"/>
  <c r="BH323" i="1"/>
  <c r="CU322" i="1"/>
  <c r="CS322" i="1"/>
  <c r="CM322" i="1"/>
  <c r="BJ322" i="1"/>
  <c r="BH322" i="1"/>
  <c r="CU334" i="1"/>
  <c r="CS334" i="1"/>
  <c r="CM334" i="1"/>
  <c r="BJ334" i="1"/>
  <c r="BH334" i="1"/>
  <c r="CU333" i="1"/>
  <c r="CS333" i="1"/>
  <c r="CM333" i="1"/>
  <c r="BJ333" i="1"/>
  <c r="BH333" i="1"/>
  <c r="CU332" i="1"/>
  <c r="CS332" i="1"/>
  <c r="CM332" i="1"/>
  <c r="BJ332" i="1"/>
  <c r="BH332" i="1"/>
  <c r="CU331" i="1"/>
  <c r="CS331" i="1"/>
  <c r="CM331" i="1"/>
  <c r="BJ331" i="1"/>
  <c r="BH331" i="1"/>
  <c r="CU330" i="1"/>
  <c r="CS330" i="1"/>
  <c r="CM330" i="1"/>
  <c r="BJ330" i="1"/>
  <c r="BH330" i="1"/>
  <c r="CU329" i="1"/>
  <c r="CS329" i="1"/>
  <c r="CM329" i="1"/>
  <c r="BJ329" i="1"/>
  <c r="BH329" i="1"/>
  <c r="CU328" i="1"/>
  <c r="CS328" i="1"/>
  <c r="CM328" i="1"/>
  <c r="BJ328" i="1"/>
  <c r="BH328" i="1"/>
  <c r="CU327" i="1"/>
  <c r="CS327" i="1"/>
  <c r="CM327" i="1"/>
  <c r="BJ327" i="1"/>
  <c r="BH327" i="1"/>
  <c r="CU326" i="1"/>
  <c r="CS326" i="1"/>
  <c r="CM326" i="1"/>
  <c r="BJ326" i="1"/>
  <c r="BH326" i="1"/>
  <c r="CU325" i="1"/>
  <c r="CS325" i="1"/>
  <c r="CM325" i="1"/>
  <c r="BJ325" i="1"/>
  <c r="BH325" i="1"/>
  <c r="CU324" i="1"/>
  <c r="CS324" i="1"/>
  <c r="CM324" i="1"/>
  <c r="BJ324" i="1"/>
  <c r="BH324" i="1"/>
  <c r="CU337" i="1"/>
  <c r="CS337" i="1"/>
  <c r="CM337" i="1"/>
  <c r="BJ337" i="1"/>
  <c r="BH337" i="1"/>
  <c r="CU336" i="1"/>
  <c r="CS336" i="1"/>
  <c r="CM336" i="1"/>
  <c r="BJ336" i="1"/>
  <c r="BH336" i="1"/>
  <c r="CU335" i="1"/>
  <c r="CS335" i="1"/>
  <c r="CM335" i="1"/>
  <c r="BJ335" i="1"/>
  <c r="BH335" i="1"/>
  <c r="CU339" i="1"/>
  <c r="CS339" i="1"/>
  <c r="CM339" i="1"/>
  <c r="BJ339" i="1"/>
  <c r="BH339" i="1"/>
  <c r="CU338" i="1"/>
  <c r="CS338" i="1"/>
  <c r="CM338" i="1"/>
  <c r="BJ338" i="1"/>
  <c r="BH338" i="1"/>
  <c r="CU343" i="1"/>
  <c r="CS343" i="1"/>
  <c r="CM343" i="1"/>
  <c r="BJ343" i="1"/>
  <c r="BH343" i="1"/>
  <c r="CU342" i="1"/>
  <c r="CS342" i="1"/>
  <c r="CM342" i="1"/>
  <c r="BJ342" i="1"/>
  <c r="BH342" i="1"/>
  <c r="CU341" i="1"/>
  <c r="CS341" i="1"/>
  <c r="CM341" i="1"/>
  <c r="BJ341" i="1"/>
  <c r="BH341" i="1"/>
  <c r="CU340" i="1"/>
  <c r="CS340" i="1"/>
  <c r="CM340" i="1"/>
  <c r="BJ340" i="1"/>
  <c r="BH340" i="1"/>
  <c r="CU345" i="1"/>
  <c r="CS345" i="1"/>
  <c r="CM345" i="1"/>
  <c r="BJ345" i="1"/>
  <c r="BH345" i="1"/>
  <c r="CU344" i="1"/>
  <c r="CS344" i="1"/>
  <c r="CM344" i="1"/>
  <c r="BJ344" i="1"/>
  <c r="BH344" i="1"/>
  <c r="CU352" i="1"/>
  <c r="CS352" i="1"/>
  <c r="CM352" i="1"/>
  <c r="BJ352" i="1"/>
  <c r="BH352" i="1"/>
  <c r="CU351" i="1"/>
  <c r="CS351" i="1"/>
  <c r="CM351" i="1"/>
  <c r="BJ351" i="1"/>
  <c r="BH351" i="1"/>
  <c r="CU350" i="1"/>
  <c r="CS350" i="1"/>
  <c r="CM350" i="1"/>
  <c r="BJ350" i="1"/>
  <c r="BH350" i="1"/>
  <c r="CU349" i="1"/>
  <c r="CS349" i="1"/>
  <c r="CM349" i="1"/>
  <c r="BJ349" i="1"/>
  <c r="BH349" i="1"/>
  <c r="CU348" i="1"/>
  <c r="CS348" i="1"/>
  <c r="CM348" i="1"/>
  <c r="BJ348" i="1"/>
  <c r="BH348" i="1"/>
  <c r="CU347" i="1"/>
  <c r="CS347" i="1"/>
  <c r="CM347" i="1"/>
  <c r="BJ347" i="1"/>
  <c r="BH347" i="1"/>
  <c r="CU346" i="1"/>
  <c r="CS346" i="1"/>
  <c r="CM346" i="1"/>
  <c r="BJ346" i="1"/>
  <c r="BH346" i="1"/>
  <c r="AO2969" i="31"/>
  <c r="AN2969" i="31"/>
  <c r="AO2968" i="31"/>
  <c r="AN2968" i="31"/>
  <c r="AO2967" i="31"/>
  <c r="AN2967" i="31"/>
  <c r="AO2966" i="31"/>
  <c r="AN2966" i="31"/>
  <c r="AO2965" i="31"/>
  <c r="AN2965" i="31"/>
  <c r="AO2964" i="31"/>
  <c r="AN2964" i="31"/>
  <c r="AO2963" i="31"/>
  <c r="AN2963" i="31"/>
  <c r="AO2962" i="31"/>
  <c r="AN2962" i="31"/>
  <c r="AO2961" i="31"/>
  <c r="AN2961" i="31"/>
  <c r="AO2960" i="31"/>
  <c r="AN2960" i="31"/>
  <c r="AO2959" i="31"/>
  <c r="AN2959" i="31"/>
  <c r="AO2958" i="31"/>
  <c r="AN2958" i="31"/>
  <c r="AO2957" i="31"/>
  <c r="AN2957" i="31"/>
  <c r="AO2956" i="31"/>
  <c r="AN2956" i="31"/>
  <c r="AO2955" i="31"/>
  <c r="AN2955" i="31"/>
  <c r="AO2954" i="31"/>
  <c r="AN2954" i="31"/>
  <c r="AO2953" i="31"/>
  <c r="AN2953" i="31"/>
  <c r="AO2952" i="31"/>
  <c r="AN2952" i="31"/>
  <c r="AO2951" i="31"/>
  <c r="AN2951" i="31"/>
  <c r="AO2950" i="31"/>
  <c r="AN2950" i="31"/>
  <c r="AO2949" i="31"/>
  <c r="AN2949" i="31"/>
  <c r="AO2948" i="31"/>
  <c r="AN2948" i="31"/>
  <c r="AO2947" i="31"/>
  <c r="AN2947" i="31"/>
  <c r="AO2946" i="31"/>
  <c r="AN2946" i="31"/>
  <c r="AO2945" i="31"/>
  <c r="AN2945" i="31"/>
  <c r="AO2944" i="31"/>
  <c r="AN2944" i="31"/>
  <c r="AO2943" i="31"/>
  <c r="AN2943" i="31"/>
  <c r="AO2942" i="31"/>
  <c r="AN2942" i="31"/>
  <c r="AO2941" i="31"/>
  <c r="AN2941" i="31"/>
  <c r="AO2940" i="31"/>
  <c r="AN2940" i="31"/>
  <c r="AO2939" i="31"/>
  <c r="AN2939" i="31"/>
  <c r="CU354" i="1"/>
  <c r="CS354" i="1"/>
  <c r="CM354" i="1"/>
  <c r="BJ354" i="1"/>
  <c r="BH354" i="1"/>
  <c r="CU353" i="1"/>
  <c r="CS353" i="1"/>
  <c r="CM353" i="1"/>
  <c r="BJ353" i="1"/>
  <c r="BH353" i="1"/>
  <c r="CU356" i="1"/>
  <c r="CS356" i="1"/>
  <c r="CM356" i="1"/>
  <c r="BJ356" i="1"/>
  <c r="BH356" i="1"/>
  <c r="CU355" i="1"/>
  <c r="CS355" i="1"/>
  <c r="CM355" i="1"/>
  <c r="BJ355" i="1"/>
  <c r="BH355" i="1"/>
  <c r="CU358" i="1"/>
  <c r="CS358" i="1"/>
  <c r="CM358" i="1"/>
  <c r="BJ358" i="1"/>
  <c r="BH358" i="1"/>
  <c r="CU357" i="1"/>
  <c r="CS357" i="1"/>
  <c r="CM357" i="1"/>
  <c r="BJ357" i="1"/>
  <c r="BH357" i="1"/>
  <c r="CU359" i="1"/>
  <c r="CS359" i="1"/>
  <c r="CM359" i="1"/>
  <c r="BJ359" i="1"/>
  <c r="BH359" i="1"/>
  <c r="CU366" i="1"/>
  <c r="CS366" i="1"/>
  <c r="CM366" i="1"/>
  <c r="BJ366" i="1"/>
  <c r="BH366" i="1"/>
  <c r="CU365" i="1"/>
  <c r="CS365" i="1"/>
  <c r="CM365" i="1"/>
  <c r="BJ365" i="1"/>
  <c r="BH365" i="1"/>
  <c r="CU364" i="1"/>
  <c r="CS364" i="1"/>
  <c r="CM364" i="1"/>
  <c r="BJ364" i="1"/>
  <c r="BH364" i="1"/>
  <c r="CU363" i="1"/>
  <c r="CS363" i="1"/>
  <c r="CM363" i="1"/>
  <c r="BJ363" i="1"/>
  <c r="BH363" i="1"/>
  <c r="CU362" i="1"/>
  <c r="CS362" i="1"/>
  <c r="CM362" i="1"/>
  <c r="BJ362" i="1"/>
  <c r="BH362" i="1"/>
  <c r="CU361" i="1"/>
  <c r="CS361" i="1"/>
  <c r="CM361" i="1"/>
  <c r="BJ361" i="1"/>
  <c r="BH361" i="1"/>
  <c r="CU360" i="1"/>
  <c r="CS360" i="1"/>
  <c r="CM360" i="1"/>
  <c r="BJ360" i="1"/>
  <c r="BH360" i="1"/>
  <c r="AO2938" i="31"/>
  <c r="AN2938" i="31"/>
  <c r="AO2937" i="31"/>
  <c r="AN2937" i="31"/>
  <c r="AO2936" i="31"/>
  <c r="AN2936" i="31"/>
  <c r="AO2935" i="31"/>
  <c r="AN2935" i="31"/>
  <c r="AO2934" i="31"/>
  <c r="AN2934" i="31"/>
  <c r="AO2933" i="31"/>
  <c r="AN2933" i="31"/>
  <c r="AO2932" i="31"/>
  <c r="AN2932" i="31"/>
  <c r="AO2931" i="31"/>
  <c r="AN2931" i="31"/>
  <c r="AO2930" i="31"/>
  <c r="AN2930" i="31"/>
  <c r="AO2929" i="31"/>
  <c r="AN2929" i="31"/>
  <c r="AO2928" i="31"/>
  <c r="AN2928" i="31"/>
  <c r="AO2927" i="31"/>
  <c r="AN2927" i="31"/>
  <c r="AO2926" i="31"/>
  <c r="AN2926" i="31"/>
  <c r="AO2925" i="31"/>
  <c r="AN2925" i="31"/>
  <c r="AO2924" i="31"/>
  <c r="AN2924" i="31"/>
  <c r="AO2923" i="31"/>
  <c r="AN2923" i="31"/>
  <c r="AO2922" i="31"/>
  <c r="AN2922" i="31"/>
  <c r="AO2921" i="31"/>
  <c r="AN2921" i="31"/>
  <c r="AO2920" i="31"/>
  <c r="AN2920" i="31"/>
  <c r="AO2919" i="31"/>
  <c r="AN2919" i="31"/>
  <c r="AO2918" i="31"/>
  <c r="AN2918" i="31"/>
  <c r="AO2917" i="31"/>
  <c r="AN2917" i="31"/>
  <c r="AO2916" i="31"/>
  <c r="AN2916" i="31"/>
  <c r="AO2915" i="31"/>
  <c r="AN2915" i="31"/>
  <c r="AO2914" i="31"/>
  <c r="AN2914" i="31"/>
  <c r="AO2913" i="31"/>
  <c r="AN2913" i="31"/>
  <c r="AO2912" i="31"/>
  <c r="AN2912" i="31"/>
  <c r="AO2911" i="31"/>
  <c r="AN2911" i="31"/>
  <c r="AO2910" i="31"/>
  <c r="AN2910" i="31"/>
  <c r="AO2909" i="31"/>
  <c r="AN2909" i="31"/>
  <c r="B3" i="35"/>
  <c r="AO2908" i="31"/>
  <c r="AN2908" i="31"/>
  <c r="AO2907" i="31"/>
  <c r="AN2907" i="31"/>
  <c r="AO2906" i="31"/>
  <c r="AN2906" i="31"/>
  <c r="AO2905" i="31"/>
  <c r="AN2905" i="31"/>
  <c r="AO2904" i="31"/>
  <c r="AN2904" i="31"/>
  <c r="AO2903" i="31"/>
  <c r="AN2903" i="31"/>
  <c r="AO2902" i="31"/>
  <c r="AN2902" i="31"/>
  <c r="AO2901" i="31"/>
  <c r="AN2901" i="31"/>
  <c r="AO2900" i="31"/>
  <c r="AN2900" i="31"/>
  <c r="AO2899" i="31"/>
  <c r="AN2899" i="31"/>
  <c r="AO2898" i="31"/>
  <c r="AN2898" i="31"/>
  <c r="AO2897" i="31"/>
  <c r="AN2897" i="31"/>
  <c r="AO2896" i="31"/>
  <c r="AN2896" i="31"/>
  <c r="AO2895" i="31"/>
  <c r="AN2895" i="31"/>
  <c r="AO2894" i="31"/>
  <c r="AN2894" i="31"/>
  <c r="AO2893" i="31"/>
  <c r="AN2893" i="31"/>
  <c r="AO2892" i="31"/>
  <c r="AN2892" i="31"/>
  <c r="AO2891" i="31"/>
  <c r="AN2891" i="31"/>
  <c r="AO2890" i="31"/>
  <c r="AN2890" i="31"/>
  <c r="AO2889" i="31"/>
  <c r="AN2889" i="31"/>
  <c r="AO2888" i="31"/>
  <c r="AN2888" i="31"/>
  <c r="AO2887" i="31"/>
  <c r="AN2887" i="31"/>
  <c r="AO2886" i="31"/>
  <c r="AN2886" i="31"/>
  <c r="AO2885" i="31"/>
  <c r="AN2885" i="31"/>
  <c r="AO2884" i="31"/>
  <c r="AN2884" i="31"/>
  <c r="AO2883" i="31"/>
  <c r="AN2883" i="31"/>
  <c r="AO2882" i="31"/>
  <c r="AN2882" i="31"/>
  <c r="AO2881" i="31"/>
  <c r="AN2881" i="31"/>
  <c r="AO2880" i="31"/>
  <c r="AN2880" i="31"/>
  <c r="AO2879" i="31"/>
  <c r="AN2879" i="31"/>
  <c r="AO2878" i="31"/>
  <c r="AN2878" i="31"/>
  <c r="AO2877" i="31"/>
  <c r="AN2877" i="31"/>
  <c r="AO2876" i="31"/>
  <c r="AN2876" i="31"/>
  <c r="AO2875" i="31"/>
  <c r="AN2875" i="31"/>
  <c r="AO2874" i="31"/>
  <c r="AN2874" i="31"/>
  <c r="AO2873" i="31"/>
  <c r="AN2873" i="31"/>
  <c r="AO2872" i="31"/>
  <c r="AN2872" i="31"/>
  <c r="AO2871" i="31"/>
  <c r="AN2871" i="31"/>
  <c r="AO2870" i="31"/>
  <c r="AN2870" i="31"/>
  <c r="AO2869" i="31"/>
  <c r="AN2869" i="31"/>
  <c r="AO2868" i="31"/>
  <c r="AN2868" i="31"/>
  <c r="AO2867" i="31"/>
  <c r="AN2867" i="31"/>
  <c r="AO2866" i="31"/>
  <c r="AN2866" i="31"/>
  <c r="AO2865" i="31"/>
  <c r="AN2865" i="31"/>
  <c r="AO2864" i="31"/>
  <c r="AN2864" i="31"/>
  <c r="AO2863" i="31"/>
  <c r="AN2863" i="31"/>
  <c r="AO2862" i="31"/>
  <c r="AN2862" i="31"/>
  <c r="AO2861" i="31"/>
  <c r="AN2861" i="31"/>
  <c r="AO2860" i="31"/>
  <c r="AN2860" i="31"/>
  <c r="AO2859" i="31"/>
  <c r="AN2859" i="31"/>
  <c r="AO2858" i="31"/>
  <c r="AN2858" i="31"/>
  <c r="AO2857" i="31"/>
  <c r="AN2857" i="31"/>
  <c r="AO2856" i="31"/>
  <c r="AN2856" i="31"/>
  <c r="AO2855" i="31"/>
  <c r="AN2855" i="31"/>
  <c r="AO2854" i="31"/>
  <c r="AN2854" i="31"/>
  <c r="AO2853" i="31"/>
  <c r="AN2853" i="31"/>
  <c r="AO2852" i="31"/>
  <c r="AN2852" i="31"/>
  <c r="AO2851" i="31"/>
  <c r="AN2851" i="31"/>
  <c r="AO2850" i="31"/>
  <c r="AN2850" i="31"/>
  <c r="AO2849" i="31"/>
  <c r="AN2849" i="31"/>
  <c r="AO2848" i="31"/>
  <c r="AN2848" i="31"/>
  <c r="AO2847" i="31"/>
  <c r="AN2847" i="31"/>
  <c r="AO2846" i="31"/>
  <c r="AN2846" i="31"/>
  <c r="AO2845" i="31"/>
  <c r="AN2845" i="31"/>
  <c r="AO2844" i="31"/>
  <c r="AN2844" i="31"/>
  <c r="AO2843" i="31"/>
  <c r="AN2843" i="31"/>
  <c r="AO2842" i="31"/>
  <c r="AN2842" i="31"/>
  <c r="AO2841" i="31"/>
  <c r="AN2841" i="31"/>
  <c r="AO2840" i="31"/>
  <c r="AN2840" i="31"/>
  <c r="AO2839" i="31"/>
  <c r="AN2839" i="31"/>
  <c r="AO2838" i="31"/>
  <c r="AN2838" i="31"/>
  <c r="AO2837" i="31"/>
  <c r="AN2837" i="31"/>
  <c r="AO2836" i="31"/>
  <c r="AN2836" i="31"/>
  <c r="AO2835" i="31"/>
  <c r="AN2835" i="31"/>
  <c r="AO2834" i="31"/>
  <c r="AN2834" i="31"/>
  <c r="AO2833" i="31"/>
  <c r="AN2833" i="31"/>
  <c r="AO2832" i="31"/>
  <c r="AN2832" i="31"/>
  <c r="AO2831" i="31"/>
  <c r="AN2831" i="31"/>
  <c r="AO2830" i="31"/>
  <c r="AN2830" i="31"/>
  <c r="AO2829" i="31"/>
  <c r="AN2829" i="31"/>
  <c r="AO2828" i="31"/>
  <c r="AN2828" i="31"/>
  <c r="AO2827" i="31"/>
  <c r="AN2827" i="31"/>
  <c r="AO2826" i="31"/>
  <c r="AN2826" i="31"/>
  <c r="AO2825" i="31"/>
  <c r="AN2825" i="31"/>
  <c r="AO2824" i="31"/>
  <c r="AN2824" i="31"/>
  <c r="AO2823" i="31"/>
  <c r="AN2823" i="31"/>
  <c r="AO2822" i="31"/>
  <c r="AN2822" i="31"/>
  <c r="AO2821" i="31"/>
  <c r="AN2821" i="31"/>
  <c r="AO2820" i="31"/>
  <c r="AN2820" i="31"/>
  <c r="AO2819" i="31"/>
  <c r="AN2819" i="31"/>
  <c r="AO2818" i="31"/>
  <c r="AN2818" i="31"/>
  <c r="AO2817" i="31"/>
  <c r="AN2817" i="31"/>
  <c r="AO2816" i="31"/>
  <c r="AN2816" i="31"/>
  <c r="AO2815" i="31"/>
  <c r="AN2815" i="31"/>
  <c r="AO2814" i="31"/>
  <c r="AN2814" i="31"/>
  <c r="AO2813" i="31"/>
  <c r="AN2813" i="31"/>
  <c r="AO2812" i="31"/>
  <c r="AN2812" i="31"/>
  <c r="AO2811" i="31"/>
  <c r="AN2811" i="31"/>
  <c r="AO2810" i="31"/>
  <c r="AN2810" i="31"/>
  <c r="AO2809" i="31"/>
  <c r="AN2809" i="31"/>
  <c r="AO2808" i="31"/>
  <c r="AN2808" i="31"/>
  <c r="AO2807" i="31"/>
  <c r="AN2807" i="31"/>
  <c r="AO2806" i="31"/>
  <c r="AN2806" i="31"/>
  <c r="AO2805" i="31"/>
  <c r="AN2805" i="31"/>
  <c r="AO2804" i="31"/>
  <c r="AN2804" i="31"/>
  <c r="AO2803" i="31"/>
  <c r="AN2803" i="31"/>
  <c r="AO2802" i="31"/>
  <c r="AN2802" i="31"/>
  <c r="AO2801" i="31"/>
  <c r="AN2801" i="31"/>
  <c r="AO2800" i="31"/>
  <c r="AN2800" i="31"/>
  <c r="AO2799" i="31"/>
  <c r="AN2799" i="31"/>
  <c r="AO2798" i="31"/>
  <c r="AN2798" i="31"/>
  <c r="AO2797" i="31"/>
  <c r="AN2797" i="31"/>
  <c r="AO2796" i="31"/>
  <c r="AN2796" i="31"/>
  <c r="AO2795" i="31"/>
  <c r="AN2795" i="31"/>
  <c r="AO2794" i="31"/>
  <c r="AN2794" i="31"/>
  <c r="AO2793" i="31"/>
  <c r="AN2793" i="31"/>
  <c r="AO2792" i="31"/>
  <c r="AN2792" i="31"/>
  <c r="AO2791" i="31"/>
  <c r="AN2791" i="31"/>
  <c r="AO2790" i="31"/>
  <c r="AN2790" i="31"/>
  <c r="AO2789" i="31"/>
  <c r="AN2789" i="31"/>
  <c r="AO2788" i="31"/>
  <c r="AN2788" i="31"/>
  <c r="AO2787" i="31"/>
  <c r="AN2787" i="31"/>
  <c r="AO2786" i="31"/>
  <c r="AN2786" i="31"/>
  <c r="AO2785" i="31"/>
  <c r="AN2785" i="31"/>
  <c r="AO2784" i="31"/>
  <c r="AN2784" i="31"/>
  <c r="AO2783" i="31"/>
  <c r="AN2783" i="31"/>
  <c r="AO2782" i="31"/>
  <c r="AN2782" i="31"/>
  <c r="AO2781" i="31"/>
  <c r="AN2781" i="31"/>
  <c r="AO2780" i="31"/>
  <c r="AN2780" i="31"/>
  <c r="AO2779" i="31"/>
  <c r="AN2779" i="31"/>
  <c r="AO2778" i="31"/>
  <c r="AN2778" i="31"/>
  <c r="AO2777" i="31"/>
  <c r="AN2777" i="31"/>
  <c r="AO2776" i="31"/>
  <c r="AN2776" i="31"/>
  <c r="AO2775" i="31"/>
  <c r="AN2775" i="31"/>
  <c r="AO2774" i="31"/>
  <c r="AN2774" i="31"/>
  <c r="AO2773" i="31"/>
  <c r="AN2773" i="31"/>
  <c r="AO2772" i="31"/>
  <c r="AN2772" i="31"/>
  <c r="AO2771" i="31"/>
  <c r="AN2771" i="31"/>
  <c r="AO2770" i="31"/>
  <c r="AN2770" i="31"/>
  <c r="AO2769" i="31"/>
  <c r="AN2769" i="31"/>
  <c r="AO2768" i="31"/>
  <c r="AN2768" i="31"/>
  <c r="AO2767" i="31"/>
  <c r="AN2767" i="31"/>
  <c r="AO2766" i="31"/>
  <c r="AN2766" i="31"/>
  <c r="AO2765" i="31"/>
  <c r="AN2765" i="31"/>
  <c r="AO2764" i="31"/>
  <c r="AN2764" i="31"/>
  <c r="AO2763" i="31"/>
  <c r="AN2763" i="31"/>
  <c r="AO2762" i="31"/>
  <c r="AN2762" i="31"/>
  <c r="AO2761" i="31"/>
  <c r="AN2761" i="31"/>
  <c r="AO2760" i="31"/>
  <c r="AN2760" i="31"/>
  <c r="AO2759" i="31"/>
  <c r="AN2759" i="31"/>
  <c r="AO2758" i="31"/>
  <c r="AN2758" i="31"/>
  <c r="AO2757" i="31"/>
  <c r="AN2757" i="31"/>
  <c r="AO2756" i="31"/>
  <c r="AN2756" i="31"/>
  <c r="AO2755" i="31"/>
  <c r="AN2755" i="31"/>
  <c r="AO2754" i="31"/>
  <c r="AN2754" i="31"/>
  <c r="AO2753" i="31"/>
  <c r="AN2753" i="31"/>
  <c r="AO2752" i="31"/>
  <c r="AN2752" i="31"/>
  <c r="AO2751" i="31"/>
  <c r="AN2751" i="31"/>
  <c r="AO2750" i="31"/>
  <c r="AN2750" i="31"/>
  <c r="AO2749" i="31"/>
  <c r="AN2749" i="31"/>
  <c r="AO2748" i="31"/>
  <c r="AN2748" i="31"/>
  <c r="AO2747" i="31"/>
  <c r="AN2747" i="31"/>
  <c r="AO2746" i="31"/>
  <c r="AN2746" i="31"/>
  <c r="AO2745" i="31"/>
  <c r="AN2745" i="31"/>
  <c r="AO2744" i="31"/>
  <c r="AN2744" i="31"/>
  <c r="AO2743" i="31"/>
  <c r="AN2743" i="31"/>
  <c r="AO2742" i="31"/>
  <c r="AN2742" i="31"/>
  <c r="AO2741" i="31"/>
  <c r="AN2741" i="31"/>
  <c r="AO2740" i="31"/>
  <c r="AN2740" i="31"/>
  <c r="AO2739" i="31"/>
  <c r="AN2739" i="31"/>
  <c r="AO2738" i="31"/>
  <c r="AN2738" i="31"/>
  <c r="AO2737" i="31"/>
  <c r="AN2737" i="31"/>
  <c r="AO2736" i="31"/>
  <c r="AN2736" i="31"/>
  <c r="AO2735" i="31"/>
  <c r="AN2735" i="31"/>
  <c r="AO2734" i="31"/>
  <c r="AN2734" i="31"/>
  <c r="AO2733" i="31"/>
  <c r="AN2733" i="31"/>
  <c r="AO2732" i="31"/>
  <c r="AN2732" i="31"/>
  <c r="AO2731" i="31"/>
  <c r="AN2731" i="31"/>
  <c r="AO2730" i="31"/>
  <c r="AN2730" i="31"/>
  <c r="AO2729" i="31"/>
  <c r="AN2729" i="31"/>
  <c r="AO2728" i="31"/>
  <c r="AN2728" i="31"/>
  <c r="AO2727" i="31"/>
  <c r="AN2727" i="31"/>
  <c r="AO2726" i="31"/>
  <c r="AN2726" i="31"/>
  <c r="AO2725" i="31"/>
  <c r="AN2725" i="31"/>
  <c r="AO2724" i="31"/>
  <c r="AN2724" i="31"/>
  <c r="AO2723" i="31"/>
  <c r="AN2723" i="31"/>
  <c r="AO2722" i="31"/>
  <c r="AN2722" i="31"/>
  <c r="AO2721" i="31"/>
  <c r="AN2721" i="31"/>
  <c r="AO2720" i="31"/>
  <c r="AN2720" i="31"/>
  <c r="AO2719" i="31"/>
  <c r="AN2719" i="31"/>
  <c r="AO2718" i="31"/>
  <c r="AN2718" i="31"/>
  <c r="AO2717" i="31"/>
  <c r="AN2717" i="31"/>
  <c r="AO2716" i="31"/>
  <c r="AN2716" i="31"/>
  <c r="AO2715" i="31"/>
  <c r="AN2715" i="31"/>
  <c r="AO2714" i="31"/>
  <c r="AN2714" i="31"/>
  <c r="AO2713" i="31"/>
  <c r="AN2713" i="31"/>
  <c r="AO2712" i="31"/>
  <c r="AN2712" i="31"/>
  <c r="AO2711" i="31"/>
  <c r="AN2711" i="31"/>
  <c r="AO2710" i="31"/>
  <c r="AN2710" i="31"/>
  <c r="AO2709" i="31"/>
  <c r="AN2709" i="31"/>
  <c r="AO2708" i="31"/>
  <c r="AN2708" i="31"/>
  <c r="AO2707" i="31"/>
  <c r="AN2707" i="31"/>
  <c r="AO2706" i="31"/>
  <c r="AN2706" i="31"/>
  <c r="AO2705" i="31"/>
  <c r="AN2705" i="31"/>
  <c r="AO2704" i="31"/>
  <c r="AN2704" i="31"/>
  <c r="AO2703" i="31"/>
  <c r="AN2703" i="31"/>
  <c r="AO2702" i="31"/>
  <c r="AN2702" i="31"/>
  <c r="AO2701" i="31"/>
  <c r="AN2701" i="31"/>
  <c r="AO2700" i="31"/>
  <c r="AN2700" i="31"/>
  <c r="AO2699" i="31"/>
  <c r="AN2699" i="31"/>
  <c r="AO2698" i="31"/>
  <c r="AN2698" i="31"/>
  <c r="AO2697" i="31"/>
  <c r="AN2697" i="31"/>
  <c r="AO2696" i="31"/>
  <c r="AN2696" i="31"/>
  <c r="AO2695" i="31"/>
  <c r="AN2695" i="31"/>
  <c r="CU9" i="1"/>
  <c r="CS9" i="1"/>
  <c r="CM9" i="1"/>
  <c r="BN9" i="1"/>
  <c r="BM9" i="1"/>
  <c r="BL9" i="1"/>
  <c r="BK9" i="1"/>
  <c r="BJ9" i="1"/>
  <c r="BI9" i="1"/>
  <c r="BH9" i="1"/>
  <c r="BG9" i="1"/>
  <c r="BF9" i="1"/>
  <c r="AO2694" i="31"/>
  <c r="AN2694" i="31"/>
  <c r="AO2693" i="31"/>
  <c r="AN2693" i="31"/>
  <c r="AO2692" i="31"/>
  <c r="AN2692" i="31"/>
  <c r="AO2691" i="31"/>
  <c r="AN2691" i="31"/>
  <c r="AO2690" i="31"/>
  <c r="AN2690" i="31"/>
  <c r="AO2689" i="31"/>
  <c r="AN2689" i="31"/>
  <c r="AO2688" i="31"/>
  <c r="AN2688" i="31"/>
  <c r="AO2687" i="31"/>
  <c r="AN2687" i="31"/>
  <c r="AO2686" i="31"/>
  <c r="AN2686" i="31"/>
  <c r="AO2685" i="31"/>
  <c r="AN2685" i="31"/>
  <c r="AO2684" i="31"/>
  <c r="AN2684" i="31"/>
  <c r="AO2683" i="31"/>
  <c r="AN2683" i="31"/>
  <c r="AO2682" i="31"/>
  <c r="AN2682" i="31"/>
  <c r="AO2681" i="31"/>
  <c r="AN2681" i="31"/>
  <c r="AO2680" i="31"/>
  <c r="AN2680" i="31"/>
  <c r="AO2679" i="31"/>
  <c r="AN2679" i="31"/>
  <c r="AO2678" i="31"/>
  <c r="AN2678" i="31"/>
  <c r="AO2677" i="31"/>
  <c r="AN2677" i="31"/>
  <c r="AO2676" i="31"/>
  <c r="AN2676" i="31"/>
  <c r="AO2675" i="31"/>
  <c r="AN2675" i="31"/>
  <c r="AO2674" i="31"/>
  <c r="AN2674" i="31"/>
  <c r="AO2673" i="31"/>
  <c r="AN2673" i="31"/>
  <c r="AO2672" i="31"/>
  <c r="AN2672" i="31"/>
  <c r="AO2671" i="31"/>
  <c r="AN2671" i="31"/>
  <c r="AO2670" i="31"/>
  <c r="AN2670" i="31"/>
  <c r="AO2669" i="31"/>
  <c r="AN2669" i="31"/>
  <c r="AO2668" i="31"/>
  <c r="AN2668" i="31"/>
  <c r="AO2667" i="31"/>
  <c r="AN2667" i="31"/>
  <c r="AO2666" i="31"/>
  <c r="AN2666" i="31"/>
  <c r="AO2665" i="31"/>
  <c r="AN2665" i="31"/>
  <c r="AO2664" i="31"/>
  <c r="AN2664" i="31"/>
  <c r="AO2663" i="31"/>
  <c r="AN2663" i="31"/>
  <c r="AO2662" i="31"/>
  <c r="AN2662" i="31"/>
  <c r="AO2661" i="31"/>
  <c r="AN2661" i="31"/>
  <c r="AO2660" i="31"/>
  <c r="AN2660" i="31"/>
  <c r="AO2659" i="31"/>
  <c r="AN2659" i="31"/>
  <c r="AO2658" i="31"/>
  <c r="AN2658" i="31"/>
  <c r="AO2657" i="31"/>
  <c r="AN2657" i="31"/>
  <c r="AO2656" i="31"/>
  <c r="AN2656" i="31"/>
  <c r="AO2655" i="31"/>
  <c r="AN2655" i="31"/>
  <c r="AO2654" i="31"/>
  <c r="AN2654" i="31"/>
  <c r="AO2653" i="31"/>
  <c r="AN2653" i="31"/>
  <c r="AO2652" i="31"/>
  <c r="AN2652" i="31"/>
  <c r="AO2651" i="31"/>
  <c r="AN2651" i="31"/>
  <c r="AO2650" i="31"/>
  <c r="AN2650" i="31"/>
  <c r="AO2649" i="31"/>
  <c r="AN2649" i="31"/>
  <c r="AO2648" i="31"/>
  <c r="AN2648" i="31"/>
  <c r="AO2647" i="31"/>
  <c r="AN2647" i="31"/>
  <c r="AO2646" i="31"/>
  <c r="AN2646" i="31"/>
  <c r="AO2645" i="31"/>
  <c r="AN2645" i="31"/>
  <c r="AO2644" i="31"/>
  <c r="AN2644" i="31"/>
  <c r="AO2643" i="31"/>
  <c r="AN2643" i="31"/>
  <c r="AO2642" i="31"/>
  <c r="AN2642" i="31"/>
  <c r="AO2641" i="31"/>
  <c r="AN2641" i="31"/>
  <c r="AO2640" i="31"/>
  <c r="AN2640" i="31"/>
  <c r="AO2639" i="31"/>
  <c r="AN2639" i="31"/>
  <c r="AO2638" i="31"/>
  <c r="AN2638" i="31"/>
  <c r="AO2637" i="31"/>
  <c r="AN2637" i="31"/>
  <c r="AO2636" i="31"/>
  <c r="AN2636" i="31"/>
  <c r="AO2635" i="31"/>
  <c r="AN2635" i="31"/>
  <c r="AO2634" i="31"/>
  <c r="AN2634" i="31"/>
  <c r="AO2633" i="31"/>
  <c r="AN2633" i="31"/>
  <c r="AO2632" i="31"/>
  <c r="AN2632" i="31"/>
  <c r="AO2631" i="31"/>
  <c r="AN2631" i="31"/>
  <c r="AO2630" i="31"/>
  <c r="AN2630" i="31"/>
  <c r="AO2629" i="31"/>
  <c r="AN2629" i="31"/>
  <c r="AO2628" i="31"/>
  <c r="AN2628" i="31"/>
  <c r="AO2627" i="31"/>
  <c r="AN2627" i="31"/>
  <c r="AO2626" i="31"/>
  <c r="AN2626" i="31"/>
  <c r="AO2625" i="31"/>
  <c r="AN2625" i="31"/>
  <c r="AO2624" i="31"/>
  <c r="AN2624" i="31"/>
  <c r="AO2623" i="31"/>
  <c r="AN2623" i="31"/>
  <c r="AO2622" i="31"/>
  <c r="AN2622" i="31"/>
  <c r="AO2621" i="31"/>
  <c r="AN2621" i="31"/>
  <c r="AO2620" i="31"/>
  <c r="AN2620" i="31"/>
  <c r="AO2619" i="31"/>
  <c r="AN2619" i="31"/>
  <c r="AO2618" i="31"/>
  <c r="AN2618" i="31"/>
  <c r="AO2617" i="31"/>
  <c r="AN2617" i="31"/>
  <c r="AO2616" i="31"/>
  <c r="AN2616" i="31"/>
  <c r="AO2615" i="31"/>
  <c r="AN2615" i="31"/>
  <c r="AO2614" i="31"/>
  <c r="AN2614" i="31"/>
  <c r="AO2613" i="31"/>
  <c r="AN2613" i="31"/>
  <c r="AO2612" i="31"/>
  <c r="AN2612" i="31"/>
  <c r="AO2611" i="31"/>
  <c r="AN2611" i="31"/>
  <c r="AO2610" i="31"/>
  <c r="AN2610" i="31"/>
  <c r="AO2609" i="31"/>
  <c r="AN2609" i="31"/>
  <c r="AO2608" i="31"/>
  <c r="AN2608" i="31"/>
  <c r="AO2607" i="31"/>
  <c r="AN2607" i="31"/>
  <c r="AO2606" i="31"/>
  <c r="AN2606" i="31"/>
  <c r="AO2605" i="31"/>
  <c r="AN2605" i="31"/>
  <c r="AO2604" i="31"/>
  <c r="AN2604" i="31"/>
  <c r="AO2603" i="31"/>
  <c r="AN2603" i="31"/>
  <c r="AO2602" i="31"/>
  <c r="AN2602" i="31"/>
  <c r="AO2601" i="31"/>
  <c r="AN2601" i="31"/>
  <c r="AO2600" i="31"/>
  <c r="AN2600" i="31"/>
  <c r="AO2599" i="31"/>
  <c r="AN2599" i="31"/>
  <c r="AO2598" i="31"/>
  <c r="AN2598" i="31"/>
  <c r="AO2597" i="31"/>
  <c r="AN2597" i="31"/>
  <c r="AO2596" i="31"/>
  <c r="AN2596" i="31"/>
  <c r="AO2595" i="31"/>
  <c r="AN2595" i="31"/>
  <c r="AO2594" i="31"/>
  <c r="AN2594" i="31"/>
  <c r="AO2593" i="31"/>
  <c r="AN2593" i="31"/>
  <c r="AO2592" i="31"/>
  <c r="AN2592" i="31"/>
  <c r="AO2591" i="31"/>
  <c r="AN2591" i="31"/>
  <c r="AO2590" i="31"/>
  <c r="AN2590" i="31"/>
  <c r="AO2589" i="31"/>
  <c r="AN2589" i="31"/>
  <c r="AO2588" i="31"/>
  <c r="AN2588" i="31"/>
  <c r="AO2587" i="31"/>
  <c r="AN2587" i="31"/>
  <c r="AO2586" i="31"/>
  <c r="AN2586" i="31"/>
  <c r="AO2585" i="31"/>
  <c r="AN2585" i="31"/>
  <c r="AO2584" i="31"/>
  <c r="AN2584" i="31"/>
  <c r="AO2583" i="31"/>
  <c r="AN2583" i="31"/>
  <c r="AO2582" i="31"/>
  <c r="AN2582" i="31"/>
  <c r="AO2581" i="31"/>
  <c r="AN2581" i="31"/>
  <c r="AO2580" i="31"/>
  <c r="AN2580" i="31"/>
  <c r="AO2579" i="31"/>
  <c r="AN2579" i="31"/>
  <c r="AO2578" i="31"/>
  <c r="AN2578" i="31"/>
  <c r="AO2577" i="31"/>
  <c r="AN2577" i="31"/>
  <c r="AO2576" i="31"/>
  <c r="AN2576" i="31"/>
  <c r="AO2575" i="31"/>
  <c r="AN2575" i="31"/>
  <c r="AO2574" i="31"/>
  <c r="AN2574" i="31"/>
  <c r="AO2573" i="31"/>
  <c r="AN2573" i="31"/>
  <c r="AO2572" i="31"/>
  <c r="AN2572" i="31"/>
  <c r="AO2571" i="31"/>
  <c r="AN2571" i="31"/>
  <c r="AO2570" i="31"/>
  <c r="AN2570" i="31"/>
  <c r="AO2569" i="31"/>
  <c r="AN2569" i="31"/>
  <c r="AO2568" i="31"/>
  <c r="AN2568" i="31"/>
  <c r="AO2567" i="31"/>
  <c r="AN2567" i="31"/>
  <c r="AO2566" i="31"/>
  <c r="AN2566" i="31"/>
  <c r="AO2565" i="31"/>
  <c r="AN2565" i="31"/>
  <c r="AO2564" i="31"/>
  <c r="AN2564" i="31"/>
  <c r="AO2563" i="31"/>
  <c r="AN2563" i="31"/>
  <c r="AO2562" i="31"/>
  <c r="AN2562" i="31"/>
  <c r="AO2561" i="31"/>
  <c r="AN2561" i="31"/>
  <c r="AO2560" i="31"/>
  <c r="AN2560" i="31"/>
  <c r="AO2559" i="31"/>
  <c r="AN2559" i="31"/>
  <c r="AO2558" i="31"/>
  <c r="AN2558" i="31"/>
  <c r="AO2557" i="31"/>
  <c r="AN2557" i="31"/>
  <c r="AO2556" i="31"/>
  <c r="AN2556" i="31"/>
  <c r="AO2555" i="31"/>
  <c r="AN2555" i="31"/>
  <c r="AO2554" i="31"/>
  <c r="AN2554" i="31"/>
  <c r="AO2553" i="31"/>
  <c r="AN2553" i="31"/>
  <c r="AO2552" i="31"/>
  <c r="AN2552" i="31"/>
  <c r="AO2551" i="31"/>
  <c r="AN2551" i="31"/>
  <c r="AO2550" i="31"/>
  <c r="AN2550" i="31"/>
  <c r="AO2549" i="31"/>
  <c r="AN2549" i="31"/>
  <c r="AO2548" i="31"/>
  <c r="AN2548" i="31"/>
  <c r="AO2547" i="31"/>
  <c r="AN2547" i="31"/>
  <c r="AO2546" i="31"/>
  <c r="AN2546" i="31"/>
  <c r="AO2545" i="31"/>
  <c r="AN2545" i="31"/>
  <c r="AO2544" i="31"/>
  <c r="AN2544" i="31"/>
  <c r="AO2543" i="31"/>
  <c r="AN2543" i="31"/>
  <c r="AO2542" i="31"/>
  <c r="AN2542" i="31"/>
  <c r="AO2541" i="31"/>
  <c r="AN2541" i="31"/>
  <c r="AO2540" i="31"/>
  <c r="AN2540" i="31"/>
  <c r="AO2539" i="31"/>
  <c r="AN2539" i="31"/>
  <c r="AO2538" i="31"/>
  <c r="AN2538" i="31"/>
  <c r="AO2537" i="31"/>
  <c r="AN2537" i="31"/>
  <c r="AO2536" i="31"/>
  <c r="AN2536" i="31"/>
  <c r="AO2535" i="31"/>
  <c r="AN2535" i="31"/>
  <c r="AO2534" i="31"/>
  <c r="AN2534" i="31"/>
  <c r="AO2533" i="31"/>
  <c r="AN2533" i="31"/>
  <c r="AO2532" i="31"/>
  <c r="AN2532" i="31"/>
  <c r="AO2531" i="31"/>
  <c r="AN2531" i="31"/>
  <c r="AO2530" i="31"/>
  <c r="AN2530" i="31"/>
  <c r="AO2529" i="31"/>
  <c r="AN2529" i="31"/>
  <c r="AO2528" i="31"/>
  <c r="AN2528" i="31"/>
  <c r="AO2527" i="31"/>
  <c r="AN2527" i="31"/>
  <c r="AO2526" i="31"/>
  <c r="AN2526" i="31"/>
  <c r="AO2525" i="31"/>
  <c r="AN2525" i="31"/>
  <c r="AO2524" i="31"/>
  <c r="AN2524" i="31"/>
  <c r="AO2523" i="31"/>
  <c r="AN2523" i="31"/>
  <c r="AO2522" i="31"/>
  <c r="AN2522" i="31"/>
  <c r="AO2521" i="31"/>
  <c r="AN2521" i="31"/>
  <c r="AO2520" i="31"/>
  <c r="AN2520" i="31"/>
  <c r="AO2519" i="31"/>
  <c r="AN2519" i="31"/>
  <c r="AO2518" i="31"/>
  <c r="AN2518" i="31"/>
  <c r="AO2517" i="31"/>
  <c r="AN2517" i="31"/>
  <c r="AO2516" i="31"/>
  <c r="AN2516" i="31"/>
  <c r="AO2515" i="31"/>
  <c r="AN2515" i="31"/>
  <c r="AO2514" i="31"/>
  <c r="AN2514" i="31"/>
  <c r="AO2513" i="31"/>
  <c r="AN2513" i="31"/>
  <c r="AO2512" i="31"/>
  <c r="AN2512" i="31"/>
  <c r="AO2511" i="31"/>
  <c r="AN2511" i="31"/>
  <c r="AO2510" i="31"/>
  <c r="AN2510" i="31"/>
  <c r="AO2509" i="31"/>
  <c r="AN2509" i="31"/>
  <c r="AO2508" i="31"/>
  <c r="AN2508" i="31"/>
  <c r="AO2507" i="31"/>
  <c r="AN2507" i="31"/>
  <c r="AO2506" i="31"/>
  <c r="AN2506" i="31"/>
  <c r="AO2505" i="31"/>
  <c r="AN2505" i="31"/>
  <c r="AO2504" i="31"/>
  <c r="AN2504" i="31"/>
  <c r="AO2503" i="31"/>
  <c r="AN2503" i="31"/>
  <c r="AO2502" i="31"/>
  <c r="AN2502" i="31"/>
  <c r="AO2501" i="31"/>
  <c r="AN2501" i="31"/>
  <c r="AO2500" i="31"/>
  <c r="AN2500" i="31"/>
  <c r="AO2499" i="31"/>
  <c r="AN2499" i="31"/>
  <c r="AO2498" i="31"/>
  <c r="AN2498" i="31"/>
  <c r="AO2497" i="31"/>
  <c r="AN2497" i="31"/>
  <c r="AO2496" i="31"/>
  <c r="AN2496" i="31"/>
  <c r="AO2495" i="31"/>
  <c r="AN2495" i="31"/>
  <c r="AO2494" i="31"/>
  <c r="AN2494" i="31"/>
  <c r="AO2493" i="31"/>
  <c r="AN2493" i="31"/>
  <c r="AO2492" i="31"/>
  <c r="AN2492" i="31"/>
  <c r="AO2491" i="31"/>
  <c r="AN2491" i="31"/>
  <c r="AO2490" i="31"/>
  <c r="AN2490" i="31"/>
  <c r="AO2489" i="31"/>
  <c r="AN2489" i="31"/>
  <c r="AO2488" i="31"/>
  <c r="AN2488" i="31"/>
  <c r="AO2487" i="31"/>
  <c r="AN2487" i="31"/>
  <c r="AO2486" i="31"/>
  <c r="AN2486" i="31"/>
  <c r="AO2485" i="31"/>
  <c r="AN2485" i="31"/>
  <c r="AO2484" i="31"/>
  <c r="AN2484" i="31"/>
  <c r="AO2483" i="31"/>
  <c r="AN2483" i="31"/>
  <c r="AO2482" i="31"/>
  <c r="AN2482" i="31"/>
  <c r="AO2481" i="31"/>
  <c r="AN2481" i="31"/>
  <c r="AO2480" i="31"/>
  <c r="AN2480" i="31"/>
  <c r="AO2479" i="31"/>
  <c r="AN2479" i="31"/>
  <c r="AO2478" i="31"/>
  <c r="AN2478" i="31"/>
  <c r="AO2477" i="31"/>
  <c r="AN2477" i="31"/>
  <c r="AO2476" i="31"/>
  <c r="AN2476" i="31"/>
  <c r="AO2475" i="31"/>
  <c r="AN2475" i="31"/>
  <c r="AO2474" i="31"/>
  <c r="AN2474" i="31"/>
  <c r="AO2473" i="31"/>
  <c r="AN2473" i="31"/>
  <c r="AO2472" i="31"/>
  <c r="AN2472" i="31"/>
  <c r="AO2471" i="31"/>
  <c r="AN2471" i="31"/>
  <c r="AO2470" i="31"/>
  <c r="AN2470" i="31"/>
  <c r="AO2469" i="31"/>
  <c r="AN2469" i="31"/>
  <c r="AO2468" i="31"/>
  <c r="AN2468" i="31"/>
  <c r="AO2467" i="31"/>
  <c r="AN2467" i="31"/>
  <c r="AO2466" i="31"/>
  <c r="AN2466" i="31"/>
  <c r="AO2465" i="31"/>
  <c r="AN2465" i="31"/>
  <c r="AO2464" i="31"/>
  <c r="AN2464" i="31"/>
  <c r="AO2463" i="31"/>
  <c r="AN2463" i="31"/>
  <c r="AO2462" i="31"/>
  <c r="AN2462" i="31"/>
  <c r="AO2461" i="31"/>
  <c r="AN2461" i="31"/>
  <c r="AO2460" i="31"/>
  <c r="AN2460" i="31"/>
  <c r="AO2459" i="31"/>
  <c r="AN2459" i="31"/>
  <c r="AO2458" i="31"/>
  <c r="AN2458" i="31"/>
  <c r="AO2457" i="31"/>
  <c r="AN2457" i="31"/>
  <c r="AO2456" i="31"/>
  <c r="AN2456" i="31"/>
  <c r="AO2455" i="31"/>
  <c r="AN2455" i="31"/>
  <c r="AO2454" i="31"/>
  <c r="AN2454" i="31"/>
  <c r="AO2453" i="31"/>
  <c r="AN2453" i="31"/>
  <c r="AO2452" i="31"/>
  <c r="AN2452" i="31"/>
  <c r="AO2451" i="31"/>
  <c r="AN2451" i="31"/>
  <c r="AO2450" i="31"/>
  <c r="AN2450" i="31"/>
  <c r="AO2449" i="31"/>
  <c r="AN2449" i="31"/>
  <c r="AO2448" i="31"/>
  <c r="AN2448" i="31"/>
  <c r="AO2447" i="31"/>
  <c r="AN2447" i="31"/>
  <c r="AO2446" i="31"/>
  <c r="AN2446" i="31"/>
  <c r="AO2445" i="31"/>
  <c r="AN2445" i="31"/>
  <c r="AO2444" i="31"/>
  <c r="AN2444" i="31"/>
  <c r="AO2443" i="31"/>
  <c r="AN2443" i="31"/>
  <c r="AO2442" i="31"/>
  <c r="AN2442" i="31"/>
  <c r="AO2441" i="31"/>
  <c r="AN2441" i="31"/>
  <c r="AO2440" i="31"/>
  <c r="AN2440" i="31"/>
  <c r="AO2439" i="31"/>
  <c r="AN2439" i="31"/>
  <c r="AO2438" i="31"/>
  <c r="AN2438" i="31"/>
  <c r="AO2437" i="31"/>
  <c r="AN2437" i="31"/>
  <c r="AO2436" i="31"/>
  <c r="AN2436" i="31"/>
  <c r="AO2435" i="31"/>
  <c r="AN2435" i="31"/>
  <c r="AO2434" i="31"/>
  <c r="AN2434" i="31"/>
  <c r="AO2433" i="31"/>
  <c r="AN2433" i="31"/>
  <c r="AO2432" i="31"/>
  <c r="AN2432" i="31"/>
  <c r="AO2431" i="31"/>
  <c r="AN2431" i="31"/>
  <c r="AO2430" i="31"/>
  <c r="AN2430" i="31"/>
  <c r="AO2429" i="31"/>
  <c r="AN2429" i="31"/>
  <c r="AO2428" i="31"/>
  <c r="AN2428" i="31"/>
  <c r="AO2427" i="31"/>
  <c r="AN2427" i="31"/>
  <c r="AO2426" i="31"/>
  <c r="AN2426" i="31"/>
  <c r="AO2425" i="31"/>
  <c r="AN2425" i="31"/>
  <c r="AO2424" i="31"/>
  <c r="AN2424" i="31"/>
  <c r="AO2423" i="31"/>
  <c r="AN2423" i="31"/>
  <c r="AO2422" i="31"/>
  <c r="AN2422" i="31"/>
  <c r="AO2421" i="31"/>
  <c r="AN2421" i="31"/>
  <c r="AO2420" i="31"/>
  <c r="AN2420" i="31"/>
  <c r="AO2419" i="31"/>
  <c r="AN2419" i="31"/>
  <c r="AO2418" i="31"/>
  <c r="AN2418" i="31"/>
  <c r="AO2417" i="31"/>
  <c r="AN2417" i="31"/>
  <c r="AO2416" i="31"/>
  <c r="AN2416" i="31"/>
  <c r="AO2415" i="31"/>
  <c r="AN2415" i="31"/>
  <c r="AO2414" i="31"/>
  <c r="AN2414" i="31"/>
  <c r="AO2413" i="31"/>
  <c r="AN2413" i="31"/>
  <c r="AO2412" i="31"/>
  <c r="AN2412" i="31"/>
  <c r="AO2411" i="31"/>
  <c r="AN2411" i="31"/>
  <c r="AO2410" i="31"/>
  <c r="AN2410" i="31"/>
  <c r="AO2409" i="31"/>
  <c r="AN2409" i="31"/>
  <c r="AO2408" i="31"/>
  <c r="AN2408" i="31"/>
  <c r="AO2407" i="31"/>
  <c r="AN2407" i="31"/>
  <c r="AO2406" i="31"/>
  <c r="AN2406" i="31"/>
  <c r="AO2405" i="31"/>
  <c r="AN2405" i="31"/>
  <c r="AO2404" i="31"/>
  <c r="AN2404" i="31"/>
  <c r="AO2403" i="31"/>
  <c r="AN2403" i="31"/>
  <c r="AO2402" i="31"/>
  <c r="AN2402" i="31"/>
  <c r="AO2401" i="31"/>
  <c r="AN2401" i="31"/>
  <c r="AO2400" i="31"/>
  <c r="AN2400" i="31"/>
  <c r="AO2399" i="31"/>
  <c r="AN2399" i="31"/>
  <c r="AO2398" i="31"/>
  <c r="AN2398" i="31"/>
  <c r="AO2397" i="31"/>
  <c r="AN2397" i="31"/>
  <c r="AO2396" i="31"/>
  <c r="AN2396" i="31"/>
  <c r="AO2395" i="31"/>
  <c r="AN2395" i="31"/>
  <c r="AO2394" i="31"/>
  <c r="AN2394" i="31"/>
  <c r="AO2393" i="31"/>
  <c r="AN2393" i="31"/>
  <c r="AO2392" i="31"/>
  <c r="AN2392" i="31"/>
  <c r="AO2391" i="31"/>
  <c r="AN2391" i="31"/>
  <c r="AO2390" i="31"/>
  <c r="AN2390" i="31"/>
  <c r="AO2389" i="31"/>
  <c r="AN2389" i="31"/>
  <c r="BC42" i="10"/>
  <c r="BB42" i="10"/>
  <c r="BA42" i="10"/>
  <c r="AZ42" i="10"/>
  <c r="AY42" i="10"/>
  <c r="AX42" i="10"/>
  <c r="AW42" i="10"/>
  <c r="AV42" i="10"/>
  <c r="AU42" i="10"/>
  <c r="AT42" i="10"/>
  <c r="AS42" i="10"/>
  <c r="AR42" i="10"/>
  <c r="AQ42" i="10"/>
  <c r="AP42" i="10"/>
  <c r="AO42" i="10"/>
  <c r="AN42" i="10"/>
  <c r="AM42" i="10"/>
  <c r="AL42" i="10"/>
  <c r="AK42" i="10"/>
  <c r="AJ42" i="10"/>
  <c r="AI42" i="10"/>
  <c r="AH42" i="10"/>
  <c r="AG42" i="10"/>
  <c r="AF42" i="10"/>
  <c r="AE42" i="10"/>
  <c r="AD42" i="10"/>
  <c r="AC42" i="10"/>
  <c r="AB42" i="10"/>
  <c r="AA42" i="10"/>
  <c r="Z42" i="10"/>
  <c r="Y42" i="10"/>
  <c r="AO2388" i="31"/>
  <c r="AN2388" i="31"/>
  <c r="AO2387" i="31"/>
  <c r="AN2387" i="31"/>
  <c r="AO2386" i="31"/>
  <c r="AN2386" i="31"/>
  <c r="AO2385" i="31"/>
  <c r="AN2385" i="31"/>
  <c r="AO2384" i="31"/>
  <c r="AN2384" i="31"/>
  <c r="AO2383" i="31"/>
  <c r="AN2383" i="31"/>
  <c r="AO2382" i="31"/>
  <c r="AN2382" i="31"/>
  <c r="AO2381" i="31"/>
  <c r="AN2381" i="31"/>
  <c r="AO2380" i="31"/>
  <c r="AN2380" i="31"/>
  <c r="AO2379" i="31"/>
  <c r="AN2379" i="31"/>
  <c r="AO2378" i="31"/>
  <c r="AN2378" i="31"/>
  <c r="AO2377" i="31"/>
  <c r="AN2377" i="31"/>
  <c r="AO2376" i="31"/>
  <c r="AN2376" i="31"/>
  <c r="AO2375" i="31"/>
  <c r="AN2375" i="31"/>
  <c r="AO2374" i="31"/>
  <c r="AN2374" i="31"/>
  <c r="AO2373" i="31"/>
  <c r="AN2373" i="31"/>
  <c r="AO2372" i="31"/>
  <c r="AN2372" i="31"/>
  <c r="AO2371" i="31"/>
  <c r="AN2371" i="31"/>
  <c r="AO2370" i="31"/>
  <c r="AN2370" i="31"/>
  <c r="AO2369" i="31"/>
  <c r="AN2369" i="31"/>
  <c r="AO2368" i="31"/>
  <c r="AN2368" i="31"/>
  <c r="AO2367" i="31"/>
  <c r="AN2367" i="31"/>
  <c r="AO2366" i="31"/>
  <c r="AN2366" i="31"/>
  <c r="AO2365" i="31"/>
  <c r="AN2365" i="31"/>
  <c r="AO2364" i="31"/>
  <c r="AN2364" i="31"/>
  <c r="AO2363" i="31"/>
  <c r="AN2363" i="31"/>
  <c r="AO2362" i="31"/>
  <c r="AN2362" i="31"/>
  <c r="AO2361" i="31"/>
  <c r="AN2361" i="31"/>
  <c r="AO2360" i="31"/>
  <c r="AN2360" i="31"/>
  <c r="AO2359" i="31"/>
  <c r="AN2359" i="31"/>
  <c r="AO2358" i="31"/>
  <c r="AN2358" i="31"/>
  <c r="AO2357" i="31"/>
  <c r="AN2357" i="31"/>
  <c r="AO2356" i="31"/>
  <c r="AN2356" i="31"/>
  <c r="AO2355" i="31"/>
  <c r="AN2355" i="31"/>
  <c r="AO2354" i="31"/>
  <c r="AN2354" i="31"/>
  <c r="AO2353" i="31"/>
  <c r="AN2353" i="31"/>
  <c r="AO2352" i="31"/>
  <c r="AN2352" i="31"/>
  <c r="AO2351" i="31"/>
  <c r="AN2351" i="31"/>
  <c r="AO2350" i="31"/>
  <c r="AN2350" i="31"/>
  <c r="AO2349" i="31"/>
  <c r="AN2349" i="31"/>
  <c r="AO2348" i="31"/>
  <c r="AN2348" i="31"/>
  <c r="AO2347" i="31"/>
  <c r="AN2347" i="31"/>
  <c r="AO2346" i="31"/>
  <c r="AN2346" i="31"/>
  <c r="AO2345" i="31"/>
  <c r="AN2345" i="31"/>
  <c r="AO2344" i="31"/>
  <c r="AN2344" i="31"/>
  <c r="AO2343" i="31"/>
  <c r="AN2343" i="31"/>
  <c r="AO2342" i="31"/>
  <c r="AN2342" i="31"/>
  <c r="AO2341" i="31"/>
  <c r="AN2341" i="31"/>
  <c r="AO2340" i="31"/>
  <c r="AN2340" i="31"/>
  <c r="AO2339" i="31"/>
  <c r="AN2339" i="31"/>
  <c r="AO2338" i="31"/>
  <c r="AN2338" i="31"/>
  <c r="AO2337" i="31"/>
  <c r="AN2337" i="31"/>
  <c r="AO2336" i="31"/>
  <c r="AN2336" i="31"/>
  <c r="AO2335" i="31"/>
  <c r="AN2335" i="31"/>
  <c r="AO2334" i="31"/>
  <c r="AN2334" i="31"/>
  <c r="AO2333" i="31"/>
  <c r="AN2333" i="31"/>
  <c r="AO2332" i="31"/>
  <c r="AN2332" i="31"/>
  <c r="AO2331" i="31"/>
  <c r="AN2331" i="31"/>
  <c r="AO2330" i="31"/>
  <c r="AN2330" i="31"/>
  <c r="AO2329" i="31"/>
  <c r="AN2329" i="31"/>
  <c r="AO2328" i="31"/>
  <c r="AN2328" i="31"/>
  <c r="AO2327" i="31"/>
  <c r="AN2327" i="31"/>
  <c r="AO2326" i="31"/>
  <c r="AN2326" i="31"/>
  <c r="AO2325" i="31"/>
  <c r="AN2325" i="31"/>
  <c r="AO2324" i="31"/>
  <c r="AN2324" i="31"/>
  <c r="AO2323" i="31"/>
  <c r="AN2323" i="31"/>
  <c r="AO2322" i="31"/>
  <c r="AN2322" i="31"/>
  <c r="AO2321" i="31"/>
  <c r="AN2321" i="31"/>
  <c r="AO2320" i="31"/>
  <c r="AN2320" i="31"/>
  <c r="AO2319" i="31"/>
  <c r="AN2319" i="31"/>
  <c r="AO2318" i="31"/>
  <c r="AN2318" i="31"/>
  <c r="AO2317" i="31"/>
  <c r="AN2317" i="31"/>
  <c r="AO2316" i="31"/>
  <c r="AN2316" i="31"/>
  <c r="AO2315" i="31"/>
  <c r="AN2315" i="31"/>
  <c r="AO2314" i="31"/>
  <c r="AN2314" i="31"/>
  <c r="AO2313" i="31"/>
  <c r="AN2313" i="31"/>
  <c r="AO2312" i="31"/>
  <c r="AN2312" i="31"/>
  <c r="CV17" i="1" l="1"/>
  <c r="CX17" i="1" s="1"/>
  <c r="CX10" i="1"/>
  <c r="CV14" i="1"/>
  <c r="CX14" i="1" s="1"/>
  <c r="CV22" i="1"/>
  <c r="CX22" i="1" s="1"/>
  <c r="AM3518" i="31"/>
  <c r="AL3518" i="31"/>
  <c r="T3518" i="31" a="1"/>
  <c r="T3518" i="31" s="1"/>
  <c r="B3519" i="31"/>
  <c r="AS3518" i="31"/>
  <c r="CV20" i="1"/>
  <c r="CV13" i="1"/>
  <c r="CX13" i="1" s="1"/>
  <c r="CV15" i="1"/>
  <c r="CX15" i="1" s="1"/>
  <c r="CV19" i="1"/>
  <c r="CX19" i="1" s="1"/>
  <c r="CV18" i="1"/>
  <c r="CX18" i="1" s="1"/>
  <c r="CV11" i="1"/>
  <c r="CX11" i="1" s="1"/>
  <c r="CV25" i="1"/>
  <c r="CX25" i="1" s="1"/>
  <c r="CV23" i="1"/>
  <c r="CX23" i="1" s="1"/>
  <c r="CV24" i="1"/>
  <c r="CX24" i="1" s="1"/>
  <c r="CV12" i="1"/>
  <c r="CV21" i="1"/>
  <c r="CX21" i="1" s="1"/>
  <c r="CV16" i="1"/>
  <c r="CX16" i="1" s="1"/>
  <c r="CX20" i="1"/>
  <c r="CV32" i="1"/>
  <c r="CX32" i="1" s="1"/>
  <c r="CV34" i="1"/>
  <c r="CX34" i="1" s="1"/>
  <c r="CV44" i="1"/>
  <c r="CX44" i="1" s="1"/>
  <c r="CV27" i="1"/>
  <c r="CX27" i="1" s="1"/>
  <c r="CV29" i="1"/>
  <c r="CX29" i="1" s="1"/>
  <c r="CV36" i="1"/>
  <c r="CX36" i="1" s="1"/>
  <c r="CV42" i="1"/>
  <c r="CX42" i="1" s="1"/>
  <c r="CV37" i="1"/>
  <c r="CX37" i="1" s="1"/>
  <c r="CV43" i="1"/>
  <c r="CX43" i="1" s="1"/>
  <c r="CV31" i="1"/>
  <c r="CX31" i="1" s="1"/>
  <c r="CV41" i="1"/>
  <c r="CX41" i="1" s="1"/>
  <c r="CV30" i="1"/>
  <c r="CX30" i="1" s="1"/>
  <c r="CV40" i="1"/>
  <c r="CX40" i="1" s="1"/>
  <c r="CV39" i="1"/>
  <c r="CX39" i="1" s="1"/>
  <c r="CV33" i="1"/>
  <c r="CX33" i="1" s="1"/>
  <c r="CV26" i="1"/>
  <c r="CX26" i="1" s="1"/>
  <c r="CV38" i="1"/>
  <c r="CX38" i="1" s="1"/>
  <c r="CV35" i="1"/>
  <c r="CV54" i="1"/>
  <c r="CX54" i="1" s="1"/>
  <c r="CV28" i="1"/>
  <c r="CX28" i="1" s="1"/>
  <c r="CV52" i="1"/>
  <c r="CX52" i="1" s="1"/>
  <c r="CV48" i="1"/>
  <c r="CX48" i="1" s="1"/>
  <c r="CV55" i="1"/>
  <c r="CX55" i="1" s="1"/>
  <c r="CV50" i="1"/>
  <c r="CX50" i="1" s="1"/>
  <c r="CV49" i="1"/>
  <c r="CX49" i="1" s="1"/>
  <c r="CV45" i="1"/>
  <c r="CX45" i="1" s="1"/>
  <c r="CV46" i="1"/>
  <c r="CX46" i="1" s="1"/>
  <c r="CV53" i="1"/>
  <c r="CX53" i="1" s="1"/>
  <c r="CV51" i="1"/>
  <c r="CX51" i="1" s="1"/>
  <c r="CV47" i="1"/>
  <c r="CV57" i="1"/>
  <c r="CX57" i="1" s="1"/>
  <c r="CV58" i="1"/>
  <c r="CX58" i="1" s="1"/>
  <c r="CV56" i="1"/>
  <c r="CX56" i="1" s="1"/>
  <c r="CV60" i="1"/>
  <c r="CX60" i="1" s="1"/>
  <c r="CV59" i="1"/>
  <c r="CX59" i="1" s="1"/>
  <c r="CV61" i="1"/>
  <c r="CX61" i="1" s="1"/>
  <c r="CV62" i="1"/>
  <c r="CX62" i="1" s="1"/>
  <c r="CV66" i="1"/>
  <c r="CX66" i="1" s="1"/>
  <c r="CV63" i="1"/>
  <c r="CX63" i="1" s="1"/>
  <c r="CV67" i="1"/>
  <c r="CX67" i="1" s="1"/>
  <c r="CV73" i="1"/>
  <c r="CX73" i="1" s="1"/>
  <c r="CV64" i="1"/>
  <c r="CX64" i="1" s="1"/>
  <c r="CV72" i="1"/>
  <c r="CX72" i="1" s="1"/>
  <c r="CV70" i="1"/>
  <c r="CX70" i="1" s="1"/>
  <c r="CV65" i="1"/>
  <c r="CX65" i="1" s="1"/>
  <c r="CV68" i="1"/>
  <c r="CX68" i="1" s="1"/>
  <c r="CV69" i="1"/>
  <c r="CX69" i="1" s="1"/>
  <c r="CV71" i="1"/>
  <c r="CX71" i="1" s="1"/>
  <c r="CV74" i="1"/>
  <c r="CX74" i="1" s="1"/>
  <c r="CV82" i="1"/>
  <c r="CX82" i="1" s="1"/>
  <c r="CV78" i="1"/>
  <c r="CX78" i="1" s="1"/>
  <c r="CV86" i="1"/>
  <c r="CX86" i="1" s="1"/>
  <c r="CV77" i="1"/>
  <c r="CX77" i="1" s="1"/>
  <c r="CV85" i="1"/>
  <c r="CX85" i="1" s="1"/>
  <c r="CV93" i="1"/>
  <c r="CX93" i="1" s="1"/>
  <c r="CV101" i="1"/>
  <c r="CX101" i="1" s="1"/>
  <c r="CV112" i="1"/>
  <c r="CX112" i="1" s="1"/>
  <c r="CV120" i="1"/>
  <c r="CX120" i="1" s="1"/>
  <c r="CV128" i="1"/>
  <c r="CX128" i="1" s="1"/>
  <c r="CV160" i="1"/>
  <c r="CX160" i="1" s="1"/>
  <c r="CV168" i="1"/>
  <c r="CX168" i="1" s="1"/>
  <c r="CV80" i="1"/>
  <c r="CX80" i="1" s="1"/>
  <c r="CV88" i="1"/>
  <c r="CX88" i="1" s="1"/>
  <c r="CV96" i="1"/>
  <c r="CX96" i="1" s="1"/>
  <c r="CV147" i="1"/>
  <c r="CX147" i="1" s="1"/>
  <c r="CV155" i="1"/>
  <c r="CX155" i="1" s="1"/>
  <c r="CV75" i="1"/>
  <c r="CX75" i="1" s="1"/>
  <c r="CV83" i="1"/>
  <c r="CX83" i="1" s="1"/>
  <c r="CV99" i="1"/>
  <c r="CX99" i="1" s="1"/>
  <c r="CV107" i="1"/>
  <c r="CX107" i="1" s="1"/>
  <c r="CV166" i="1"/>
  <c r="CX166" i="1" s="1"/>
  <c r="CV102" i="1"/>
  <c r="CX102" i="1" s="1"/>
  <c r="CV113" i="1"/>
  <c r="CX113" i="1" s="1"/>
  <c r="CV129" i="1"/>
  <c r="CX129" i="1" s="1"/>
  <c r="CV145" i="1"/>
  <c r="CX145" i="1" s="1"/>
  <c r="CV153" i="1"/>
  <c r="CX153" i="1" s="1"/>
  <c r="CV161" i="1"/>
  <c r="CX161" i="1" s="1"/>
  <c r="CV89" i="1"/>
  <c r="CX89" i="1" s="1"/>
  <c r="CV97" i="1"/>
  <c r="CX97" i="1" s="1"/>
  <c r="CV105" i="1"/>
  <c r="CX105" i="1" s="1"/>
  <c r="CV119" i="1"/>
  <c r="CX119" i="1" s="1"/>
  <c r="CV127" i="1"/>
  <c r="CX127" i="1" s="1"/>
  <c r="CV135" i="1"/>
  <c r="CX135" i="1" s="1"/>
  <c r="CV151" i="1"/>
  <c r="CX151" i="1" s="1"/>
  <c r="CV167" i="1"/>
  <c r="CX167" i="1" s="1"/>
  <c r="CV79" i="1"/>
  <c r="CX79" i="1" s="1"/>
  <c r="CV95" i="1"/>
  <c r="CX95" i="1" s="1"/>
  <c r="CV103" i="1"/>
  <c r="CX103" i="1" s="1"/>
  <c r="CV146" i="1"/>
  <c r="CX146" i="1" s="1"/>
  <c r="CV154" i="1"/>
  <c r="CX154" i="1" s="1"/>
  <c r="CV162" i="1"/>
  <c r="CX162" i="1" s="1"/>
  <c r="CV90" i="1"/>
  <c r="CX90" i="1" s="1"/>
  <c r="CV106" i="1"/>
  <c r="CX106" i="1" s="1"/>
  <c r="CV132" i="1"/>
  <c r="CX132" i="1" s="1"/>
  <c r="CV148" i="1"/>
  <c r="CX148" i="1" s="1"/>
  <c r="CV156" i="1"/>
  <c r="CX156" i="1" s="1"/>
  <c r="CV164" i="1"/>
  <c r="CX164" i="1" s="1"/>
  <c r="CV84" i="1"/>
  <c r="CX84" i="1" s="1"/>
  <c r="CV92" i="1"/>
  <c r="CX92" i="1" s="1"/>
  <c r="CV100" i="1"/>
  <c r="CX100" i="1" s="1"/>
  <c r="CV108" i="1"/>
  <c r="CX108" i="1" s="1"/>
  <c r="CV114" i="1"/>
  <c r="CX114" i="1" s="1"/>
  <c r="CV122" i="1"/>
  <c r="CX122" i="1" s="1"/>
  <c r="CV130" i="1"/>
  <c r="CX130" i="1" s="1"/>
  <c r="CV138" i="1"/>
  <c r="CX138" i="1" s="1"/>
  <c r="CV117" i="1"/>
  <c r="CX117" i="1" s="1"/>
  <c r="CV133" i="1"/>
  <c r="CX133" i="1" s="1"/>
  <c r="CV141" i="1"/>
  <c r="CX141" i="1" s="1"/>
  <c r="CV149" i="1"/>
  <c r="CX149" i="1" s="1"/>
  <c r="CV157" i="1"/>
  <c r="CX157" i="1" s="1"/>
  <c r="CV115" i="1"/>
  <c r="CX115" i="1" s="1"/>
  <c r="CV131" i="1"/>
  <c r="CX131" i="1" s="1"/>
  <c r="CV110" i="1"/>
  <c r="CX110" i="1" s="1"/>
  <c r="CV118" i="1"/>
  <c r="CX118" i="1" s="1"/>
  <c r="CV126" i="1"/>
  <c r="CX126" i="1" s="1"/>
  <c r="CV142" i="1"/>
  <c r="CX142" i="1" s="1"/>
  <c r="CV150" i="1"/>
  <c r="CX150" i="1" s="1"/>
  <c r="CV87" i="1"/>
  <c r="CX87" i="1" s="1"/>
  <c r="CV125" i="1"/>
  <c r="CX125" i="1" s="1"/>
  <c r="CV104" i="1"/>
  <c r="CX104" i="1" s="1"/>
  <c r="CV98" i="1"/>
  <c r="CX98" i="1" s="1"/>
  <c r="CV91" i="1"/>
  <c r="CX91" i="1" s="1"/>
  <c r="CV144" i="1"/>
  <c r="CX144" i="1" s="1"/>
  <c r="CV140" i="1"/>
  <c r="CX140" i="1" s="1"/>
  <c r="CV124" i="1"/>
  <c r="CX124" i="1" s="1"/>
  <c r="CV163" i="1"/>
  <c r="CX163" i="1" s="1"/>
  <c r="CV158" i="1"/>
  <c r="CX158" i="1" s="1"/>
  <c r="CV134" i="1"/>
  <c r="CX134" i="1" s="1"/>
  <c r="CV81" i="1"/>
  <c r="CX81" i="1" s="1"/>
  <c r="CV143" i="1"/>
  <c r="CX143" i="1" s="1"/>
  <c r="CV94" i="1"/>
  <c r="CX94" i="1" s="1"/>
  <c r="CV76" i="1"/>
  <c r="CX76" i="1" s="1"/>
  <c r="CV152" i="1"/>
  <c r="CX152" i="1" s="1"/>
  <c r="CV139" i="1"/>
  <c r="CX139" i="1" s="1"/>
  <c r="CV136" i="1"/>
  <c r="CX136" i="1" s="1"/>
  <c r="CV116" i="1"/>
  <c r="CX116" i="1" s="1"/>
  <c r="CV121" i="1"/>
  <c r="CX121" i="1" s="1"/>
  <c r="CV111" i="1"/>
  <c r="CX111" i="1" s="1"/>
  <c r="CV109" i="1"/>
  <c r="CX109" i="1" s="1"/>
  <c r="CV159" i="1"/>
  <c r="CX159" i="1" s="1"/>
  <c r="CV137" i="1"/>
  <c r="CX137" i="1" s="1"/>
  <c r="CV165" i="1"/>
  <c r="CX165" i="1" s="1"/>
  <c r="CV123" i="1"/>
  <c r="CX123" i="1" s="1"/>
  <c r="CV176" i="1"/>
  <c r="CX176" i="1" s="1"/>
  <c r="CV169" i="1"/>
  <c r="CX169" i="1" s="1"/>
  <c r="CV175" i="1"/>
  <c r="CX175" i="1" s="1"/>
  <c r="CV171" i="1"/>
  <c r="CX171" i="1" s="1"/>
  <c r="CV170" i="1"/>
  <c r="CX170" i="1" s="1"/>
  <c r="CV174" i="1"/>
  <c r="CX174" i="1" s="1"/>
  <c r="CV173" i="1"/>
  <c r="CX173" i="1" s="1"/>
  <c r="CV172" i="1"/>
  <c r="CV188" i="1"/>
  <c r="CX188" i="1" s="1"/>
  <c r="CV180" i="1"/>
  <c r="CX180" i="1" s="1"/>
  <c r="CV185" i="1"/>
  <c r="CX185" i="1" s="1"/>
  <c r="CV182" i="1"/>
  <c r="CX182" i="1" s="1"/>
  <c r="CV186" i="1"/>
  <c r="CX186" i="1" s="1"/>
  <c r="CV183" i="1"/>
  <c r="CX183" i="1" s="1"/>
  <c r="CV179" i="1"/>
  <c r="CX179" i="1" s="1"/>
  <c r="CV177" i="1"/>
  <c r="CX177" i="1" s="1"/>
  <c r="CV184" i="1"/>
  <c r="CX184" i="1" s="1"/>
  <c r="CV178" i="1"/>
  <c r="CV187" i="1"/>
  <c r="CV181" i="1"/>
  <c r="CV194" i="1"/>
  <c r="CX194" i="1" s="1"/>
  <c r="CV190" i="1"/>
  <c r="CX190" i="1" s="1"/>
  <c r="CV200" i="1"/>
  <c r="CX200" i="1" s="1"/>
  <c r="CV189" i="1"/>
  <c r="CX189" i="1" s="1"/>
  <c r="CV191" i="1"/>
  <c r="CX191" i="1" s="1"/>
  <c r="CV193" i="1"/>
  <c r="CX193" i="1" s="1"/>
  <c r="CV192" i="1"/>
  <c r="CV206" i="1"/>
  <c r="CX206" i="1" s="1"/>
  <c r="CV195" i="1"/>
  <c r="CX195" i="1" s="1"/>
  <c r="CV201" i="1"/>
  <c r="CX201" i="1" s="1"/>
  <c r="CV199" i="1"/>
  <c r="CX199" i="1" s="1"/>
  <c r="CV197" i="1"/>
  <c r="CX197" i="1" s="1"/>
  <c r="CV202" i="1"/>
  <c r="CX202" i="1" s="1"/>
  <c r="CV196" i="1"/>
  <c r="CX196" i="1" s="1"/>
  <c r="CV198" i="1"/>
  <c r="CV205" i="1"/>
  <c r="CX205" i="1" s="1"/>
  <c r="CV207" i="1"/>
  <c r="CX207" i="1" s="1"/>
  <c r="CV204" i="1"/>
  <c r="CX204" i="1" s="1"/>
  <c r="CV208" i="1"/>
  <c r="CX208" i="1" s="1"/>
  <c r="CV203" i="1"/>
  <c r="CX203" i="1" s="1"/>
  <c r="CV220" i="1"/>
  <c r="CX220" i="1" s="1"/>
  <c r="CV219" i="1"/>
  <c r="CX219" i="1" s="1"/>
  <c r="CV210" i="1"/>
  <c r="CX210" i="1" s="1"/>
  <c r="CV229" i="1"/>
  <c r="CX229" i="1" s="1"/>
  <c r="CV211" i="1"/>
  <c r="CX211" i="1" s="1"/>
  <c r="CV225" i="1"/>
  <c r="CX225" i="1" s="1"/>
  <c r="CV224" i="1"/>
  <c r="CX224" i="1" s="1"/>
  <c r="CV217" i="1"/>
  <c r="CX217" i="1" s="1"/>
  <c r="CV212" i="1"/>
  <c r="CX212" i="1" s="1"/>
  <c r="CV226" i="1"/>
  <c r="CX226" i="1" s="1"/>
  <c r="CV230" i="1"/>
  <c r="CX230" i="1" s="1"/>
  <c r="CV222" i="1"/>
  <c r="CX222" i="1" s="1"/>
  <c r="CV221" i="1"/>
  <c r="CX221" i="1" s="1"/>
  <c r="CV209" i="1"/>
  <c r="CX209" i="1" s="1"/>
  <c r="CV213" i="1"/>
  <c r="CX213" i="1" s="1"/>
  <c r="CV218" i="1"/>
  <c r="CX218" i="1" s="1"/>
  <c r="CV214" i="1"/>
  <c r="CX214" i="1" s="1"/>
  <c r="CV216" i="1"/>
  <c r="CV215" i="1"/>
  <c r="CV223" i="1"/>
  <c r="CV232" i="1"/>
  <c r="CX232" i="1" s="1"/>
  <c r="CV227" i="1"/>
  <c r="CX227" i="1" s="1"/>
  <c r="CV228" i="1"/>
  <c r="CX228" i="1" s="1"/>
  <c r="CV231" i="1"/>
  <c r="CX231" i="1" s="1"/>
  <c r="CV233" i="1"/>
  <c r="CX233" i="1" s="1"/>
  <c r="CV236" i="1"/>
  <c r="CX236" i="1" s="1"/>
  <c r="CV234" i="1"/>
  <c r="CX234" i="1" s="1"/>
  <c r="CV235" i="1"/>
  <c r="CX235" i="1" s="1"/>
  <c r="CV237" i="1"/>
  <c r="CX237" i="1" s="1"/>
  <c r="CV241" i="1"/>
  <c r="CX241" i="1" s="1"/>
  <c r="CV238" i="1"/>
  <c r="CX238" i="1" s="1"/>
  <c r="CV240" i="1"/>
  <c r="CX240" i="1" s="1"/>
  <c r="CV239" i="1"/>
  <c r="CV250" i="1"/>
  <c r="CX250" i="1" s="1"/>
  <c r="CV242" i="1"/>
  <c r="CX242" i="1" s="1"/>
  <c r="CV249" i="1"/>
  <c r="CX249" i="1" s="1"/>
  <c r="CV245" i="1"/>
  <c r="CX245" i="1" s="1"/>
  <c r="CV254" i="1"/>
  <c r="CX254" i="1" s="1"/>
  <c r="CV246" i="1"/>
  <c r="CX246" i="1" s="1"/>
  <c r="CV243" i="1"/>
  <c r="CX243" i="1" s="1"/>
  <c r="CV244" i="1"/>
  <c r="CX244" i="1" s="1"/>
  <c r="CV253" i="1"/>
  <c r="CX253" i="1" s="1"/>
  <c r="CV247" i="1"/>
  <c r="CX247" i="1" s="1"/>
  <c r="CV248" i="1"/>
  <c r="CV270" i="1"/>
  <c r="CX270" i="1" s="1"/>
  <c r="CV251" i="1"/>
  <c r="CX251" i="1" s="1"/>
  <c r="CV252" i="1"/>
  <c r="CV269" i="1"/>
  <c r="CX269" i="1" s="1"/>
  <c r="CV262" i="1"/>
  <c r="CX262" i="1" s="1"/>
  <c r="CV265" i="1"/>
  <c r="CX265" i="1" s="1"/>
  <c r="CV258" i="1"/>
  <c r="CX258" i="1" s="1"/>
  <c r="CV271" i="1"/>
  <c r="CX271" i="1" s="1"/>
  <c r="CV261" i="1"/>
  <c r="CX261" i="1" s="1"/>
  <c r="CV263" i="1"/>
  <c r="CX263" i="1" s="1"/>
  <c r="CV260" i="1"/>
  <c r="CV281" i="1"/>
  <c r="CX281" i="1" s="1"/>
  <c r="CV256" i="1"/>
  <c r="CX256" i="1" s="1"/>
  <c r="CV268" i="1"/>
  <c r="CX268" i="1" s="1"/>
  <c r="CV259" i="1"/>
  <c r="CX259" i="1" s="1"/>
  <c r="CV266" i="1"/>
  <c r="CV257" i="1"/>
  <c r="CX257" i="1" s="1"/>
  <c r="CV264" i="1"/>
  <c r="CV255" i="1"/>
  <c r="CV267" i="1"/>
  <c r="CX267" i="1" s="1"/>
  <c r="CV278" i="1"/>
  <c r="CX278" i="1" s="1"/>
  <c r="CV279" i="1"/>
  <c r="CX279" i="1" s="1"/>
  <c r="CV275" i="1"/>
  <c r="CV277" i="1"/>
  <c r="CV273" i="1"/>
  <c r="CX273" i="1" s="1"/>
  <c r="CV276" i="1"/>
  <c r="CX276" i="1" s="1"/>
  <c r="CV272" i="1"/>
  <c r="CV280" i="1"/>
  <c r="CV274" i="1"/>
  <c r="CX274" i="1" s="1"/>
  <c r="CV283" i="1"/>
  <c r="CX283" i="1" s="1"/>
  <c r="CV284" i="1"/>
  <c r="CX284" i="1" s="1"/>
  <c r="CV285" i="1"/>
  <c r="CX285" i="1" s="1"/>
  <c r="CV282" i="1"/>
  <c r="CV286" i="1"/>
  <c r="CX286" i="1" s="1"/>
  <c r="CV288" i="1"/>
  <c r="CX288" i="1" s="1"/>
  <c r="CV287" i="1"/>
  <c r="CX287" i="1" s="1"/>
  <c r="CV296" i="1"/>
  <c r="CX296" i="1" s="1"/>
  <c r="CV295" i="1"/>
  <c r="CX295" i="1" s="1"/>
  <c r="CV292" i="1"/>
  <c r="CX292" i="1" s="1"/>
  <c r="CV293" i="1"/>
  <c r="CX293" i="1" s="1"/>
  <c r="CV290" i="1"/>
  <c r="CX290" i="1" s="1"/>
  <c r="CV301" i="1"/>
  <c r="CX301" i="1" s="1"/>
  <c r="CV291" i="1"/>
  <c r="CX291" i="1" s="1"/>
  <c r="CV289" i="1"/>
  <c r="CX289" i="1" s="1"/>
  <c r="CV302" i="1"/>
  <c r="CX302" i="1" s="1"/>
  <c r="CV294" i="1"/>
  <c r="CX294" i="1" s="1"/>
  <c r="CV297" i="1"/>
  <c r="CX297" i="1" s="1"/>
  <c r="CV321" i="1"/>
  <c r="CX321" i="1" s="1"/>
  <c r="CV298" i="1"/>
  <c r="CX298" i="1" s="1"/>
  <c r="CV299" i="1"/>
  <c r="CV300" i="1"/>
  <c r="CV303" i="1"/>
  <c r="CX303" i="1" s="1"/>
  <c r="CV304" i="1"/>
  <c r="CX304" i="1" s="1"/>
  <c r="CV320" i="1"/>
  <c r="CX320" i="1" s="1"/>
  <c r="CV305" i="1"/>
  <c r="CX305" i="1" s="1"/>
  <c r="CV309" i="1"/>
  <c r="CX309" i="1" s="1"/>
  <c r="CV306" i="1"/>
  <c r="CX306" i="1" s="1"/>
  <c r="CV308" i="1"/>
  <c r="CX308" i="1" s="1"/>
  <c r="CV316" i="1"/>
  <c r="CX316" i="1" s="1"/>
  <c r="CV315" i="1"/>
  <c r="CX315" i="1" s="1"/>
  <c r="CV314" i="1"/>
  <c r="CX314" i="1" s="1"/>
  <c r="CV313" i="1"/>
  <c r="CX313" i="1" s="1"/>
  <c r="CV312" i="1"/>
  <c r="CX312" i="1" s="1"/>
  <c r="CV307" i="1"/>
  <c r="CV318" i="1"/>
  <c r="CX318" i="1" s="1"/>
  <c r="CV310" i="1"/>
  <c r="CX310" i="1" s="1"/>
  <c r="CV317" i="1"/>
  <c r="CX317" i="1" s="1"/>
  <c r="CV311" i="1"/>
  <c r="CV319" i="1"/>
  <c r="CV326" i="1"/>
  <c r="CX326" i="1" s="1"/>
  <c r="CV334" i="1"/>
  <c r="CX334" i="1" s="1"/>
  <c r="CV333" i="1"/>
  <c r="CX333" i="1" s="1"/>
  <c r="CV323" i="1"/>
  <c r="CX323" i="1" s="1"/>
  <c r="CV322" i="1"/>
  <c r="CX322" i="1" s="1"/>
  <c r="CV331" i="1"/>
  <c r="CX331" i="1" s="1"/>
  <c r="CV329" i="1"/>
  <c r="CX329" i="1" s="1"/>
  <c r="CV336" i="1"/>
  <c r="CX336" i="1" s="1"/>
  <c r="CV325" i="1"/>
  <c r="CX325" i="1" s="1"/>
  <c r="CV328" i="1"/>
  <c r="CX328" i="1" s="1"/>
  <c r="CV335" i="1"/>
  <c r="CX335" i="1" s="1"/>
  <c r="CV337" i="1"/>
  <c r="CX337" i="1" s="1"/>
  <c r="CV327" i="1"/>
  <c r="CX327" i="1" s="1"/>
  <c r="CV330" i="1"/>
  <c r="CV324" i="1"/>
  <c r="CX324" i="1" s="1"/>
  <c r="CV332" i="1"/>
  <c r="CV339" i="1"/>
  <c r="CX339" i="1" s="1"/>
  <c r="CV343" i="1"/>
  <c r="CX343" i="1" s="1"/>
  <c r="CV338" i="1"/>
  <c r="CX338" i="1" s="1"/>
  <c r="CV340" i="1"/>
  <c r="CX340" i="1" s="1"/>
  <c r="CV342" i="1"/>
  <c r="CX342" i="1" s="1"/>
  <c r="CV341" i="1"/>
  <c r="CV351" i="1"/>
  <c r="CX351" i="1" s="1"/>
  <c r="CV344" i="1"/>
  <c r="CX344" i="1" s="1"/>
  <c r="CV345" i="1"/>
  <c r="CV346" i="1"/>
  <c r="CX346" i="1" s="1"/>
  <c r="CV349" i="1"/>
  <c r="CX349" i="1" s="1"/>
  <c r="CV352" i="1"/>
  <c r="CX352" i="1" s="1"/>
  <c r="CV347" i="1"/>
  <c r="CX347" i="1" s="1"/>
  <c r="CV348" i="1"/>
  <c r="CV350" i="1"/>
  <c r="CV353" i="1"/>
  <c r="CX353" i="1" s="1"/>
  <c r="CV354" i="1"/>
  <c r="CX354" i="1" s="1"/>
  <c r="CV356" i="1"/>
  <c r="CX356" i="1" s="1"/>
  <c r="CV355" i="1"/>
  <c r="CX355" i="1" s="1"/>
  <c r="CV358" i="1"/>
  <c r="CX358" i="1" s="1"/>
  <c r="CV357" i="1"/>
  <c r="CX357" i="1" s="1"/>
  <c r="CV359" i="1"/>
  <c r="CX359" i="1" s="1"/>
  <c r="CV364" i="1"/>
  <c r="CX364" i="1" s="1"/>
  <c r="CV360" i="1"/>
  <c r="CX360" i="1" s="1"/>
  <c r="CV365" i="1"/>
  <c r="CX365" i="1" s="1"/>
  <c r="CV363" i="1"/>
  <c r="CX363" i="1" s="1"/>
  <c r="CV366" i="1"/>
  <c r="CX366" i="1" s="1"/>
  <c r="CV361" i="1"/>
  <c r="CX361" i="1" s="1"/>
  <c r="CV362" i="1"/>
  <c r="CX362" i="1" s="1"/>
  <c r="CV9" i="1"/>
  <c r="CX9" i="1" s="1"/>
  <c r="AO2311" i="31"/>
  <c r="AN2311" i="31"/>
  <c r="AO2310" i="31"/>
  <c r="AN2310" i="31"/>
  <c r="AO2309" i="31"/>
  <c r="AN2309" i="31"/>
  <c r="AO2308" i="31"/>
  <c r="AN2308" i="31"/>
  <c r="AO2307" i="31"/>
  <c r="AN2307" i="31"/>
  <c r="AO2306" i="31"/>
  <c r="AN2306" i="31"/>
  <c r="AO2305" i="31"/>
  <c r="AN2305" i="31"/>
  <c r="AO2304" i="31"/>
  <c r="AN2304" i="31"/>
  <c r="AO2303" i="31"/>
  <c r="AN2303" i="31"/>
  <c r="AO2302" i="31"/>
  <c r="AN2302" i="31"/>
  <c r="AO2301" i="31"/>
  <c r="AN2301" i="31"/>
  <c r="AO2300" i="31"/>
  <c r="AN2300" i="31"/>
  <c r="AO2299" i="31"/>
  <c r="AN2299" i="31"/>
  <c r="AO2298" i="31"/>
  <c r="AN2298" i="31"/>
  <c r="AO2297" i="31"/>
  <c r="AN2297" i="31"/>
  <c r="AO2296" i="31"/>
  <c r="AN2296" i="31"/>
  <c r="AO2295" i="31"/>
  <c r="AN2295" i="31"/>
  <c r="AO2294" i="31"/>
  <c r="AN2294" i="31"/>
  <c r="AO2293" i="31"/>
  <c r="AN2293" i="31"/>
  <c r="AO2292" i="31"/>
  <c r="AN2292" i="31"/>
  <c r="AO2291" i="31"/>
  <c r="AN2291" i="31"/>
  <c r="AO2290" i="31"/>
  <c r="AN2290" i="31"/>
  <c r="AO2289" i="31"/>
  <c r="AN2289" i="31"/>
  <c r="AO2288" i="31"/>
  <c r="AN2288" i="31"/>
  <c r="AO2287" i="31"/>
  <c r="AN2287" i="31"/>
  <c r="AO2286" i="31"/>
  <c r="AN2286" i="31"/>
  <c r="AO2285" i="31"/>
  <c r="AN2285" i="31"/>
  <c r="AO2284" i="31"/>
  <c r="AN2284" i="31"/>
  <c r="AO2283" i="31"/>
  <c r="AN2283" i="31"/>
  <c r="AO2282" i="31"/>
  <c r="AN2282" i="31"/>
  <c r="AO2281" i="31"/>
  <c r="AN2281" i="31"/>
  <c r="AO2280" i="31"/>
  <c r="AN2280" i="31"/>
  <c r="AO2279" i="31"/>
  <c r="AN2279" i="31"/>
  <c r="AO2278" i="31"/>
  <c r="AN2278" i="31"/>
  <c r="AO2277" i="31"/>
  <c r="AN2277" i="31"/>
  <c r="AO2276" i="31"/>
  <c r="AN2276" i="31"/>
  <c r="AO2275" i="31"/>
  <c r="AN2275" i="31"/>
  <c r="AO2274" i="31"/>
  <c r="AN2274" i="31"/>
  <c r="AO2273" i="31"/>
  <c r="AN2273" i="31"/>
  <c r="AO2272" i="31"/>
  <c r="AN2272" i="31"/>
  <c r="AO2271" i="31"/>
  <c r="AN2271" i="31"/>
  <c r="AO2270" i="31"/>
  <c r="AN2270" i="31"/>
  <c r="AO2269" i="31"/>
  <c r="AN2269" i="31"/>
  <c r="AO2268" i="31"/>
  <c r="AN2268" i="31"/>
  <c r="AO2267" i="31"/>
  <c r="AN2267" i="31"/>
  <c r="AO2266" i="31"/>
  <c r="AN2266" i="31"/>
  <c r="AO2265" i="31"/>
  <c r="AN2265" i="31"/>
  <c r="AO2264" i="31"/>
  <c r="AN2264" i="31"/>
  <c r="AO2263" i="31"/>
  <c r="AN2263" i="31"/>
  <c r="AO2262" i="31"/>
  <c r="AN2262" i="31"/>
  <c r="AO2261" i="31"/>
  <c r="AN2261" i="31"/>
  <c r="AO2260" i="31"/>
  <c r="AN2260" i="31"/>
  <c r="AO2259" i="31"/>
  <c r="AN2259" i="31"/>
  <c r="AO2258" i="31"/>
  <c r="AN2258" i="31"/>
  <c r="AO2257" i="31"/>
  <c r="AN2257" i="31"/>
  <c r="AO2256" i="31"/>
  <c r="AN2256" i="31"/>
  <c r="AO2255" i="31"/>
  <c r="AN2255" i="31"/>
  <c r="AO2254" i="31"/>
  <c r="AN2254" i="31"/>
  <c r="AO2253" i="31"/>
  <c r="AN2253" i="31"/>
  <c r="AO2252" i="31"/>
  <c r="AN2252" i="31"/>
  <c r="AO2251" i="31"/>
  <c r="AN2251" i="31"/>
  <c r="AO2250" i="31"/>
  <c r="AN2250" i="31"/>
  <c r="AO2249" i="31"/>
  <c r="AN2249" i="31"/>
  <c r="AO2248" i="31"/>
  <c r="AN2248" i="31"/>
  <c r="AO2247" i="31"/>
  <c r="AN2247" i="31"/>
  <c r="AO2246" i="31"/>
  <c r="AN2246" i="31"/>
  <c r="AO2245" i="31"/>
  <c r="AN2245" i="31"/>
  <c r="AO2244" i="31"/>
  <c r="AN2244" i="31"/>
  <c r="AO2243" i="31"/>
  <c r="AN2243" i="31"/>
  <c r="AO2242" i="31"/>
  <c r="AN2242" i="31"/>
  <c r="AO2241" i="31"/>
  <c r="AN2241" i="31"/>
  <c r="AO2240" i="31"/>
  <c r="AN2240" i="31"/>
  <c r="AO2239" i="31"/>
  <c r="AN2239" i="31"/>
  <c r="AO2238" i="31"/>
  <c r="AN2238" i="31"/>
  <c r="AO2237" i="31"/>
  <c r="AN2237" i="31"/>
  <c r="AO2236" i="31"/>
  <c r="AN2236" i="31"/>
  <c r="AO2235" i="31"/>
  <c r="AN2235" i="31"/>
  <c r="AO2234" i="31"/>
  <c r="AN2234" i="31"/>
  <c r="AO2233" i="31"/>
  <c r="AN2233" i="31"/>
  <c r="AO2232" i="31"/>
  <c r="AN2232" i="31"/>
  <c r="AO2231" i="31"/>
  <c r="AN2231" i="31"/>
  <c r="AO2230" i="31"/>
  <c r="AN2230" i="31"/>
  <c r="AO2229" i="31"/>
  <c r="AN2229" i="31"/>
  <c r="AO2228" i="31"/>
  <c r="AN2228" i="31"/>
  <c r="AO2227" i="31"/>
  <c r="AN2227" i="31"/>
  <c r="AO2226" i="31"/>
  <c r="AN2226" i="31"/>
  <c r="AO2225" i="31"/>
  <c r="AN2225" i="31"/>
  <c r="AO2224" i="31"/>
  <c r="AN2224" i="31"/>
  <c r="AO2223" i="31"/>
  <c r="AN2223" i="31"/>
  <c r="AO2222" i="31"/>
  <c r="AN2222" i="31"/>
  <c r="AO2221" i="31"/>
  <c r="AN2221" i="31"/>
  <c r="AO2220" i="31"/>
  <c r="AN2220" i="31"/>
  <c r="AO2219" i="31"/>
  <c r="AN2219" i="31"/>
  <c r="AO2218" i="31"/>
  <c r="AN2218" i="31"/>
  <c r="AO2217" i="31"/>
  <c r="AN2217" i="31"/>
  <c r="AO2216" i="31"/>
  <c r="AN2216" i="31"/>
  <c r="AO2215" i="31"/>
  <c r="AN2215" i="31"/>
  <c r="AO2214" i="31"/>
  <c r="AN2214" i="31"/>
  <c r="AO2213" i="31"/>
  <c r="AN2213" i="31"/>
  <c r="AO2212" i="31"/>
  <c r="AN2212" i="31"/>
  <c r="AO2211" i="31"/>
  <c r="AN2211" i="31"/>
  <c r="AO2210" i="31"/>
  <c r="AN2210" i="31"/>
  <c r="AO2209" i="31"/>
  <c r="AN2209" i="31"/>
  <c r="AO2208" i="31"/>
  <c r="AN2208" i="31"/>
  <c r="AO2207" i="31"/>
  <c r="AN2207" i="31"/>
  <c r="AO2206" i="31"/>
  <c r="AN2206" i="31"/>
  <c r="AO2205" i="31"/>
  <c r="AN2205" i="31"/>
  <c r="AO2204" i="31"/>
  <c r="AN2204" i="31"/>
  <c r="AO2203" i="31"/>
  <c r="AN2203" i="31"/>
  <c r="AO2202" i="31"/>
  <c r="AN2202" i="31"/>
  <c r="AO2201" i="31"/>
  <c r="AN2201" i="31"/>
  <c r="AO2200" i="31"/>
  <c r="AN2200" i="31"/>
  <c r="AO2199" i="31"/>
  <c r="AN2199" i="31"/>
  <c r="AO2198" i="31"/>
  <c r="AN2198" i="31"/>
  <c r="AO2197" i="31"/>
  <c r="AN2197" i="31"/>
  <c r="AO2196" i="31"/>
  <c r="AN2196" i="31"/>
  <c r="AO2195" i="31"/>
  <c r="AN2195" i="31"/>
  <c r="AO2194" i="31"/>
  <c r="AN2194" i="31"/>
  <c r="AO2193" i="31"/>
  <c r="AN2193" i="31"/>
  <c r="AO2192" i="31"/>
  <c r="AN2192" i="31"/>
  <c r="AO2191" i="31"/>
  <c r="AN2191" i="31"/>
  <c r="AO2190" i="31"/>
  <c r="AN2190" i="31"/>
  <c r="AO2189" i="31"/>
  <c r="AN2189" i="31"/>
  <c r="AO2188" i="31"/>
  <c r="AN2188" i="31"/>
  <c r="AO2187" i="31"/>
  <c r="AN2187" i="31"/>
  <c r="AO2186" i="31"/>
  <c r="AN2186" i="31"/>
  <c r="AO2185" i="31"/>
  <c r="AN2185" i="31"/>
  <c r="AO2184" i="31"/>
  <c r="AN2184" i="31"/>
  <c r="AO2183" i="31"/>
  <c r="AN2183" i="31"/>
  <c r="AO2182" i="31"/>
  <c r="AN2182" i="31"/>
  <c r="AO2181" i="31"/>
  <c r="AN2181" i="31"/>
  <c r="AO2180" i="31"/>
  <c r="AN2180" i="31"/>
  <c r="AO2179" i="31"/>
  <c r="AN2179" i="31"/>
  <c r="AO2178" i="31"/>
  <c r="AN2178" i="31"/>
  <c r="AO2177" i="31"/>
  <c r="AN2177" i="31"/>
  <c r="AO2176" i="31"/>
  <c r="AN2176" i="31"/>
  <c r="AO2175" i="31"/>
  <c r="AN2175" i="31"/>
  <c r="AO2174" i="31"/>
  <c r="AN2174" i="31"/>
  <c r="AO2173" i="31"/>
  <c r="AN2173" i="31"/>
  <c r="AO2172" i="31"/>
  <c r="AN2172" i="31"/>
  <c r="AO2171" i="31"/>
  <c r="AN2171" i="31"/>
  <c r="AO2170" i="31"/>
  <c r="AN2170" i="31"/>
  <c r="AO2169" i="31"/>
  <c r="AN2169" i="31"/>
  <c r="AO2168" i="31"/>
  <c r="AN2168" i="31"/>
  <c r="AO2167" i="31"/>
  <c r="AN2167" i="31"/>
  <c r="AO2166" i="31"/>
  <c r="AN2166" i="31"/>
  <c r="AO2165" i="31"/>
  <c r="AN2165" i="31"/>
  <c r="AO2164" i="31"/>
  <c r="AN2164" i="31"/>
  <c r="AO2163" i="31"/>
  <c r="AN2163" i="31"/>
  <c r="AO2162" i="31"/>
  <c r="AN2162" i="31"/>
  <c r="AO2161" i="31"/>
  <c r="AN2161" i="31"/>
  <c r="AO2160" i="31"/>
  <c r="AN2160" i="31"/>
  <c r="AO2159" i="31"/>
  <c r="AN2159" i="31"/>
  <c r="AO2158" i="31"/>
  <c r="AN2158" i="31"/>
  <c r="AO2157" i="31"/>
  <c r="AN2157" i="31"/>
  <c r="AO2156" i="31"/>
  <c r="AN2156" i="31"/>
  <c r="AO2155" i="31"/>
  <c r="AN2155" i="31"/>
  <c r="AO2154" i="31"/>
  <c r="AN2154" i="31"/>
  <c r="AO2153" i="31"/>
  <c r="AN2153" i="31"/>
  <c r="AO2152" i="31"/>
  <c r="AN2152" i="31"/>
  <c r="AO2151" i="31"/>
  <c r="AN2151" i="31"/>
  <c r="AO2150" i="31"/>
  <c r="AN2150" i="31"/>
  <c r="AO2149" i="31"/>
  <c r="AN2149" i="31"/>
  <c r="AO2148" i="31"/>
  <c r="AN2148" i="31"/>
  <c r="AO2147" i="31"/>
  <c r="AN2147" i="31"/>
  <c r="AO2146" i="31"/>
  <c r="AN2146" i="31"/>
  <c r="AO2145" i="31"/>
  <c r="AN2145" i="31"/>
  <c r="AO2144" i="31"/>
  <c r="AN2144" i="31"/>
  <c r="AO2143" i="31"/>
  <c r="AN2143" i="31"/>
  <c r="AO2142" i="31"/>
  <c r="AN2142" i="31"/>
  <c r="AO2141" i="31"/>
  <c r="AN2141" i="31"/>
  <c r="AO2140" i="31"/>
  <c r="AN2140" i="31"/>
  <c r="AO2139" i="31"/>
  <c r="AN2139" i="31"/>
  <c r="AO2138" i="31"/>
  <c r="AN2138" i="31"/>
  <c r="AO2137" i="31"/>
  <c r="AN2137" i="31"/>
  <c r="AO2136" i="31"/>
  <c r="AN2136" i="31"/>
  <c r="AO2135" i="31"/>
  <c r="AN2135" i="31"/>
  <c r="AO2134" i="31"/>
  <c r="AN2134" i="31"/>
  <c r="AO2133" i="31"/>
  <c r="AN2133" i="31"/>
  <c r="AO2132" i="31"/>
  <c r="AN2132" i="31"/>
  <c r="AO2131" i="31"/>
  <c r="AN2131" i="31"/>
  <c r="AO2130" i="31"/>
  <c r="AN2130" i="31"/>
  <c r="AO2129" i="31"/>
  <c r="AN2129" i="31"/>
  <c r="AO2128" i="31"/>
  <c r="AN2128" i="31"/>
  <c r="AO2127" i="31"/>
  <c r="AN2127" i="31"/>
  <c r="AO2126" i="31"/>
  <c r="AN2126" i="31"/>
  <c r="AO2125" i="31"/>
  <c r="AN2125" i="31"/>
  <c r="AO2124" i="31"/>
  <c r="AN2124" i="31"/>
  <c r="AO2123" i="31"/>
  <c r="AN2123" i="31"/>
  <c r="AO2122" i="31"/>
  <c r="AN2122" i="31"/>
  <c r="AO2121" i="31"/>
  <c r="AN2121" i="31"/>
  <c r="AO2120" i="31"/>
  <c r="AN2120" i="31"/>
  <c r="AO2119" i="31"/>
  <c r="AN2119" i="31"/>
  <c r="AO2118" i="31"/>
  <c r="AN2118" i="31"/>
  <c r="AO2117" i="31"/>
  <c r="AN2117" i="31"/>
  <c r="AO2116" i="31"/>
  <c r="AN2116" i="31"/>
  <c r="AO2115" i="31"/>
  <c r="AN2115" i="31"/>
  <c r="AO2114" i="31"/>
  <c r="AN2114" i="31"/>
  <c r="AO2113" i="31"/>
  <c r="AN2113" i="31"/>
  <c r="AO2112" i="31"/>
  <c r="AN2112" i="31"/>
  <c r="AO2111" i="31"/>
  <c r="AN2111" i="31"/>
  <c r="AO2110" i="31"/>
  <c r="AN2110" i="31"/>
  <c r="AO2109" i="31"/>
  <c r="AN2109" i="31"/>
  <c r="AO2108" i="31"/>
  <c r="AN2108" i="31"/>
  <c r="AO2107" i="31"/>
  <c r="AN2107" i="31"/>
  <c r="AO2106" i="31"/>
  <c r="AN2106" i="31"/>
  <c r="AO2105" i="31"/>
  <c r="AN2105" i="31"/>
  <c r="AO2104" i="31"/>
  <c r="AN2104" i="31"/>
  <c r="AO2103" i="31"/>
  <c r="AN2103" i="31"/>
  <c r="AO2102" i="31"/>
  <c r="AN2102" i="31"/>
  <c r="AO2101" i="31"/>
  <c r="AN2101" i="31"/>
  <c r="AO2100" i="31"/>
  <c r="AN2100" i="31"/>
  <c r="AO2099" i="31"/>
  <c r="AN2099" i="31"/>
  <c r="AO2098" i="31"/>
  <c r="AN2098" i="31"/>
  <c r="AO2097" i="31"/>
  <c r="AN2097" i="31"/>
  <c r="AO2096" i="31"/>
  <c r="AN2096" i="31"/>
  <c r="AO2095" i="31"/>
  <c r="AN2095" i="31"/>
  <c r="AO2094" i="31"/>
  <c r="AN2094" i="31"/>
  <c r="AO2093" i="31"/>
  <c r="AN2093" i="31"/>
  <c r="AO2092" i="31"/>
  <c r="AN2092" i="31"/>
  <c r="AO2091" i="31"/>
  <c r="AN2091" i="31"/>
  <c r="AO2090" i="31"/>
  <c r="AN2090" i="31"/>
  <c r="AO2089" i="31"/>
  <c r="AN2089" i="31"/>
  <c r="AO2088" i="31"/>
  <c r="AN2088" i="31"/>
  <c r="AO2087" i="31"/>
  <c r="AN2087" i="31"/>
  <c r="AO2086" i="31"/>
  <c r="AN2086" i="31"/>
  <c r="AO2085" i="31"/>
  <c r="AN2085" i="31"/>
  <c r="AO2084" i="31"/>
  <c r="AN2084" i="31"/>
  <c r="AO2083" i="31"/>
  <c r="AN2083" i="31"/>
  <c r="AO2082" i="31"/>
  <c r="AN2082" i="31"/>
  <c r="AO2081" i="31"/>
  <c r="AN2081" i="31"/>
  <c r="AO2080" i="31"/>
  <c r="AN2080" i="31"/>
  <c r="AO2079" i="31"/>
  <c r="AN2079" i="31"/>
  <c r="AO2078" i="31"/>
  <c r="AN2078" i="31"/>
  <c r="AO2077" i="31"/>
  <c r="AN2077" i="31"/>
  <c r="AO2076" i="31"/>
  <c r="AN2076" i="31"/>
  <c r="AO2075" i="31"/>
  <c r="AN2075" i="31"/>
  <c r="AO2074" i="31"/>
  <c r="AN2074" i="31"/>
  <c r="AO2073" i="31"/>
  <c r="AN2073" i="31"/>
  <c r="AO2072" i="31"/>
  <c r="AN2072" i="31"/>
  <c r="AO2071" i="31"/>
  <c r="AN2071" i="31"/>
  <c r="AO2070" i="31"/>
  <c r="AN2070" i="31"/>
  <c r="AO2069" i="31"/>
  <c r="AN2069" i="31"/>
  <c r="AO2068" i="31"/>
  <c r="AN2068" i="31"/>
  <c r="AO2067" i="31"/>
  <c r="AN2067" i="31"/>
  <c r="AO2066" i="31"/>
  <c r="AN2066" i="31"/>
  <c r="AO2065" i="31"/>
  <c r="AN2065" i="31"/>
  <c r="AO2064" i="31"/>
  <c r="AN2064" i="31"/>
  <c r="AO2063" i="31"/>
  <c r="AN2063" i="31"/>
  <c r="AO2062" i="31"/>
  <c r="AN2062" i="31"/>
  <c r="AO2061" i="31"/>
  <c r="AN2061" i="31"/>
  <c r="AO2060" i="31"/>
  <c r="AN2060" i="31"/>
  <c r="AO2059" i="31"/>
  <c r="AN2059" i="31"/>
  <c r="AO2058" i="31"/>
  <c r="AN2058" i="31"/>
  <c r="AO2057" i="31"/>
  <c r="AN2057" i="31"/>
  <c r="AO2056" i="31"/>
  <c r="AN2056" i="31"/>
  <c r="AO2055" i="31"/>
  <c r="AN2055" i="31"/>
  <c r="AO2054" i="31"/>
  <c r="AN2054" i="31"/>
  <c r="AO2053" i="31"/>
  <c r="AN2053" i="31"/>
  <c r="AO2052" i="31"/>
  <c r="AN2052" i="31"/>
  <c r="AO2051" i="31"/>
  <c r="AN2051" i="31"/>
  <c r="AO2050" i="31"/>
  <c r="AN2050" i="31"/>
  <c r="AO2049" i="31"/>
  <c r="AN2049" i="31"/>
  <c r="AO2048" i="31"/>
  <c r="AN2048" i="31"/>
  <c r="AO2047" i="31"/>
  <c r="AN2047" i="31"/>
  <c r="AO2046" i="31"/>
  <c r="AN2046" i="31"/>
  <c r="AO2045" i="31"/>
  <c r="AN2045" i="31"/>
  <c r="AO2044" i="31"/>
  <c r="AN2044" i="31"/>
  <c r="AO2043" i="31"/>
  <c r="AN2043" i="31"/>
  <c r="AO2042" i="31"/>
  <c r="AN2042" i="31"/>
  <c r="AO2041" i="31"/>
  <c r="AN2041" i="31"/>
  <c r="AO2040" i="31"/>
  <c r="AN2040" i="31"/>
  <c r="AO2039" i="31"/>
  <c r="AN2039" i="31"/>
  <c r="AO2038" i="31"/>
  <c r="AN2038" i="31"/>
  <c r="AO2037" i="31"/>
  <c r="AN2037" i="31"/>
  <c r="AO2036" i="31"/>
  <c r="AN2036" i="31"/>
  <c r="AO2035" i="31"/>
  <c r="AN2035" i="31"/>
  <c r="AO2034" i="31"/>
  <c r="AN2034" i="31"/>
  <c r="AO2033" i="31"/>
  <c r="AN2033" i="31"/>
  <c r="AO2032" i="31"/>
  <c r="AN2032" i="31"/>
  <c r="AO2031" i="31"/>
  <c r="AN2031" i="31"/>
  <c r="AO2030" i="31"/>
  <c r="AN2030" i="31"/>
  <c r="AO2029" i="31"/>
  <c r="AN2029" i="31"/>
  <c r="AO2028" i="31"/>
  <c r="AN2028" i="31"/>
  <c r="AO2027" i="31"/>
  <c r="AN2027" i="31"/>
  <c r="AO2026" i="31"/>
  <c r="AN2026" i="31"/>
  <c r="AO2025" i="31"/>
  <c r="AN2025" i="31"/>
  <c r="AO2024" i="31"/>
  <c r="AN2024" i="31"/>
  <c r="AO2023" i="31"/>
  <c r="AN2023" i="31"/>
  <c r="AO2022" i="31"/>
  <c r="AN2022" i="31"/>
  <c r="AO2021" i="31"/>
  <c r="AN2021" i="31"/>
  <c r="AO2020" i="31"/>
  <c r="AN2020" i="31"/>
  <c r="AO2019" i="31"/>
  <c r="AN2019" i="31"/>
  <c r="AO2018" i="31"/>
  <c r="AN2018" i="31"/>
  <c r="AO2017" i="31"/>
  <c r="AN2017" i="31"/>
  <c r="AO2016" i="31"/>
  <c r="AN2016" i="31"/>
  <c r="AO2015" i="31"/>
  <c r="AN2015" i="31"/>
  <c r="AO2014" i="31"/>
  <c r="AN2014" i="31"/>
  <c r="AO2013" i="31"/>
  <c r="AN2013" i="31"/>
  <c r="AO2012" i="31"/>
  <c r="AN2012" i="31"/>
  <c r="AO2011" i="31"/>
  <c r="AN2011" i="31"/>
  <c r="AO2010" i="31"/>
  <c r="AN2010" i="31"/>
  <c r="AO2009" i="31"/>
  <c r="AN2009" i="31"/>
  <c r="AO2008" i="31"/>
  <c r="AN2008" i="31"/>
  <c r="AO2007" i="31"/>
  <c r="AN2007" i="31"/>
  <c r="AO2006" i="31"/>
  <c r="AN2006" i="31"/>
  <c r="AO2005" i="31"/>
  <c r="AN2005" i="31"/>
  <c r="AO2004" i="31"/>
  <c r="AN2004" i="31"/>
  <c r="AO2003" i="31"/>
  <c r="AN2003" i="31"/>
  <c r="AO2002" i="31"/>
  <c r="AN2002" i="31"/>
  <c r="AO2001" i="31"/>
  <c r="AN2001" i="31"/>
  <c r="AO2000" i="31"/>
  <c r="AN2000" i="31"/>
  <c r="AO1999" i="31"/>
  <c r="AN1999" i="31"/>
  <c r="AO1998" i="31"/>
  <c r="AN1998" i="31"/>
  <c r="AO1997" i="31"/>
  <c r="AN1997" i="31"/>
  <c r="AO1996" i="31"/>
  <c r="AN1996" i="31"/>
  <c r="AO1995" i="31"/>
  <c r="AN1995" i="31"/>
  <c r="AO1994" i="31"/>
  <c r="AN1994" i="31"/>
  <c r="AO1993" i="31"/>
  <c r="AN1993" i="31"/>
  <c r="AO1992" i="31"/>
  <c r="AN1992" i="31"/>
  <c r="AO1991" i="31"/>
  <c r="AN1991" i="31"/>
  <c r="AO1990" i="31"/>
  <c r="AN1990" i="31"/>
  <c r="AO1989" i="31"/>
  <c r="AN1989" i="31"/>
  <c r="AO1988" i="31"/>
  <c r="AN1988" i="31"/>
  <c r="AO1987" i="31"/>
  <c r="AN1987" i="31"/>
  <c r="AO1986" i="31"/>
  <c r="AN1986" i="31"/>
  <c r="AO1985" i="31"/>
  <c r="AN1985" i="31"/>
  <c r="AO1984" i="31"/>
  <c r="AN1984" i="31"/>
  <c r="AO1983" i="31"/>
  <c r="AN1983" i="31"/>
  <c r="AO1982" i="31"/>
  <c r="AN1982" i="31"/>
  <c r="AO1981" i="31"/>
  <c r="AN1981" i="31"/>
  <c r="AO1980" i="31"/>
  <c r="AN1980" i="31"/>
  <c r="AO1979" i="31"/>
  <c r="AN1979" i="31"/>
  <c r="AO1978" i="31"/>
  <c r="AN1978" i="31"/>
  <c r="AO1977" i="31"/>
  <c r="AN1977" i="31"/>
  <c r="AO1976" i="31"/>
  <c r="AN1976" i="31"/>
  <c r="AO1975" i="31"/>
  <c r="AN1975" i="31"/>
  <c r="AO1974" i="31"/>
  <c r="AN1974" i="31"/>
  <c r="AO1973" i="31"/>
  <c r="AN1973" i="31"/>
  <c r="AO1972" i="31"/>
  <c r="AN1972" i="31"/>
  <c r="AO1971" i="31"/>
  <c r="AN1971" i="31"/>
  <c r="AO1970" i="31"/>
  <c r="AN1970" i="31"/>
  <c r="AO1969" i="31"/>
  <c r="AN1969" i="31"/>
  <c r="AO1968" i="31"/>
  <c r="AN1968" i="31"/>
  <c r="AO1967" i="31"/>
  <c r="AN1967" i="31"/>
  <c r="AO1966" i="31"/>
  <c r="AN1966" i="31"/>
  <c r="AO1965" i="31"/>
  <c r="AN1965" i="31"/>
  <c r="AO1964" i="31"/>
  <c r="AN1964" i="31"/>
  <c r="AO1963" i="31"/>
  <c r="AN1963" i="31"/>
  <c r="AO1962" i="31"/>
  <c r="AN1962" i="31"/>
  <c r="AO1961" i="31"/>
  <c r="AN1961" i="31"/>
  <c r="AO1960" i="31"/>
  <c r="AN1960" i="31"/>
  <c r="AO1959" i="31"/>
  <c r="AN1959" i="31"/>
  <c r="AO1958" i="31"/>
  <c r="AN1958" i="31"/>
  <c r="AO1957" i="31"/>
  <c r="AN1957" i="31"/>
  <c r="AO1956" i="31"/>
  <c r="AN1956" i="31"/>
  <c r="AO1955" i="31"/>
  <c r="AN1955" i="31"/>
  <c r="AO1954" i="31"/>
  <c r="AN1954" i="31"/>
  <c r="AO1953" i="31"/>
  <c r="AN1953" i="31"/>
  <c r="AO1952" i="31"/>
  <c r="AN1952" i="31"/>
  <c r="AO1951" i="31"/>
  <c r="AN1951" i="31"/>
  <c r="AO1950" i="31"/>
  <c r="AN1950" i="31"/>
  <c r="AO1949" i="31"/>
  <c r="AN1949" i="31"/>
  <c r="AO1948" i="31"/>
  <c r="AN1948" i="31"/>
  <c r="AO1947" i="31"/>
  <c r="AN1947" i="31"/>
  <c r="AO1946" i="31"/>
  <c r="AN1946" i="31"/>
  <c r="AO1945" i="31"/>
  <c r="AN1945" i="31"/>
  <c r="AO1944" i="31"/>
  <c r="AN1944" i="31"/>
  <c r="AO1943" i="31"/>
  <c r="AN1943" i="31"/>
  <c r="AO1942" i="31"/>
  <c r="AN1942" i="31"/>
  <c r="AO1941" i="31"/>
  <c r="AN1941" i="31"/>
  <c r="AO1940" i="31"/>
  <c r="AN1940" i="31"/>
  <c r="AO1939" i="31"/>
  <c r="AN1939" i="31"/>
  <c r="AO1938" i="31"/>
  <c r="AN1938" i="31"/>
  <c r="AO1937" i="31"/>
  <c r="AN1937" i="31"/>
  <c r="AO1936" i="31"/>
  <c r="AN1936" i="31"/>
  <c r="AO1935" i="31"/>
  <c r="AN1935" i="31"/>
  <c r="AO1934" i="31"/>
  <c r="AN1934" i="31"/>
  <c r="AO1933" i="31"/>
  <c r="AN1933" i="31"/>
  <c r="AO1932" i="31"/>
  <c r="AN1932" i="31"/>
  <c r="AO1931" i="31"/>
  <c r="AN1931" i="31"/>
  <c r="AO1930" i="31"/>
  <c r="AN1930" i="31"/>
  <c r="AO1929" i="31"/>
  <c r="AN1929" i="31"/>
  <c r="AO1928" i="31"/>
  <c r="AN1928" i="31"/>
  <c r="AO1927" i="31"/>
  <c r="AN1927" i="31"/>
  <c r="AO1926" i="31"/>
  <c r="AN1926" i="31"/>
  <c r="AO1925" i="31"/>
  <c r="AN1925" i="31"/>
  <c r="AO1924" i="31"/>
  <c r="AN1924" i="31"/>
  <c r="AO1923" i="31"/>
  <c r="AN1923" i="31"/>
  <c r="AO1922" i="31"/>
  <c r="AN1922" i="31"/>
  <c r="AO1921" i="31"/>
  <c r="AN1921" i="31"/>
  <c r="AO1920" i="31"/>
  <c r="AN1920" i="31"/>
  <c r="AO1919" i="31"/>
  <c r="AN1919" i="31"/>
  <c r="AO1918" i="31"/>
  <c r="AN1918" i="31"/>
  <c r="AO1917" i="31"/>
  <c r="AN1917" i="31"/>
  <c r="AO1916" i="31"/>
  <c r="AN1916" i="31"/>
  <c r="AO1915" i="31"/>
  <c r="AN1915" i="31"/>
  <c r="AO1914" i="31"/>
  <c r="AN1914" i="31"/>
  <c r="AO1913" i="31"/>
  <c r="AN1913" i="31"/>
  <c r="AO1912" i="31"/>
  <c r="AN1912" i="31"/>
  <c r="AO1911" i="31"/>
  <c r="AN1911" i="31"/>
  <c r="AO1910" i="31"/>
  <c r="AN1910" i="31"/>
  <c r="AO1909" i="31"/>
  <c r="AN1909" i="31"/>
  <c r="AO1908" i="31"/>
  <c r="AN1908" i="31"/>
  <c r="AO1907" i="31"/>
  <c r="AN1907" i="31"/>
  <c r="AO1906" i="31"/>
  <c r="AN1906" i="31"/>
  <c r="AO1905" i="31"/>
  <c r="AN1905" i="31"/>
  <c r="AO1904" i="31"/>
  <c r="AN1904" i="31"/>
  <c r="AO1903" i="31"/>
  <c r="AN1903" i="31"/>
  <c r="AO1902" i="31"/>
  <c r="AN1902" i="31"/>
  <c r="AO1901" i="31"/>
  <c r="AN1901" i="31"/>
  <c r="AO1900" i="31"/>
  <c r="AN1900" i="31"/>
  <c r="AO1899" i="31"/>
  <c r="AN1899" i="31"/>
  <c r="AO1898" i="31"/>
  <c r="AN1898" i="31"/>
  <c r="AO1897" i="31"/>
  <c r="AN1897" i="31"/>
  <c r="AO1896" i="31"/>
  <c r="AN1896" i="31"/>
  <c r="AO1895" i="31"/>
  <c r="AN1895" i="31"/>
  <c r="AO1894" i="31"/>
  <c r="AN1894" i="31"/>
  <c r="AO1893" i="31"/>
  <c r="AN1893" i="31"/>
  <c r="AO1892" i="31"/>
  <c r="AN1892" i="31"/>
  <c r="AO1891" i="31"/>
  <c r="AN1891" i="31"/>
  <c r="AO1890" i="31"/>
  <c r="AN1890" i="31"/>
  <c r="AO1889" i="31"/>
  <c r="AN1889" i="31"/>
  <c r="AO1888" i="31"/>
  <c r="AN1888" i="31"/>
  <c r="AO1887" i="31"/>
  <c r="AN1887" i="31"/>
  <c r="AO1886" i="31"/>
  <c r="AN1886" i="31"/>
  <c r="AO1885" i="31"/>
  <c r="AN1885" i="31"/>
  <c r="AO1884" i="31"/>
  <c r="AN1884" i="31"/>
  <c r="AO1883" i="31"/>
  <c r="AN1883" i="31"/>
  <c r="AO1882" i="31"/>
  <c r="AN1882" i="31"/>
  <c r="AO1881" i="31"/>
  <c r="AN1881" i="31"/>
  <c r="AO1880" i="31"/>
  <c r="AN1880" i="31"/>
  <c r="AO1879" i="31"/>
  <c r="AN1879" i="31"/>
  <c r="AO1878" i="31"/>
  <c r="AN1878" i="31"/>
  <c r="AO1877" i="31"/>
  <c r="AN1877" i="31"/>
  <c r="AO1876" i="31"/>
  <c r="AN1876" i="31"/>
  <c r="AO1875" i="31"/>
  <c r="AN1875" i="31"/>
  <c r="AO1874" i="31"/>
  <c r="AN1874" i="31"/>
  <c r="AO1873" i="31"/>
  <c r="AN1873" i="31"/>
  <c r="AO1872" i="31"/>
  <c r="AN1872" i="31"/>
  <c r="AO1871" i="31"/>
  <c r="AN1871" i="31"/>
  <c r="AO1870" i="31"/>
  <c r="AN1870" i="31"/>
  <c r="AO1869" i="31"/>
  <c r="AN1869" i="31"/>
  <c r="AO1868" i="31"/>
  <c r="AN1868" i="31"/>
  <c r="AO1867" i="31"/>
  <c r="AN1867" i="31"/>
  <c r="AO1866" i="31"/>
  <c r="AN1866" i="31"/>
  <c r="AO1865" i="31"/>
  <c r="AN1865" i="31"/>
  <c r="AO1864" i="31"/>
  <c r="AN1864" i="31"/>
  <c r="AO1863" i="31"/>
  <c r="AN1863" i="31"/>
  <c r="AO1862" i="31"/>
  <c r="AN1862" i="31"/>
  <c r="AO1861" i="31"/>
  <c r="AN1861" i="31"/>
  <c r="AO1860" i="31"/>
  <c r="AN1860" i="31"/>
  <c r="AO1859" i="31"/>
  <c r="AN1859" i="31"/>
  <c r="AO1858" i="31"/>
  <c r="AN1858" i="31"/>
  <c r="AO1857" i="31"/>
  <c r="AN1857" i="31"/>
  <c r="AO1856" i="31"/>
  <c r="AN1856" i="31"/>
  <c r="AO1855" i="31"/>
  <c r="AN1855" i="31"/>
  <c r="AO1854" i="31"/>
  <c r="AN1854" i="31"/>
  <c r="AO1853" i="31"/>
  <c r="AN1853" i="31"/>
  <c r="AO1852" i="31"/>
  <c r="AN1852" i="31"/>
  <c r="AO1851" i="31"/>
  <c r="AN1851" i="31"/>
  <c r="AO1850" i="31"/>
  <c r="AN1850" i="31"/>
  <c r="AO1849" i="31"/>
  <c r="AN1849" i="31"/>
  <c r="AO1848" i="31"/>
  <c r="AN1848" i="31"/>
  <c r="AO1847" i="31"/>
  <c r="AN1847" i="31"/>
  <c r="AO1846" i="31"/>
  <c r="AN1846" i="31"/>
  <c r="AO1845" i="31"/>
  <c r="AN1845" i="31"/>
  <c r="AO1844" i="31"/>
  <c r="AN1844" i="31"/>
  <c r="AO1843" i="31"/>
  <c r="AN1843" i="31"/>
  <c r="AO1842" i="31"/>
  <c r="AN1842" i="31"/>
  <c r="AO1841" i="31"/>
  <c r="AN1841" i="31"/>
  <c r="AO1840" i="31"/>
  <c r="AN1840" i="31"/>
  <c r="AO1839" i="31"/>
  <c r="AN1839" i="31"/>
  <c r="AO1838" i="31"/>
  <c r="AN1838" i="31"/>
  <c r="AO1837" i="31"/>
  <c r="AN1837" i="31"/>
  <c r="AO1836" i="31"/>
  <c r="AN1836" i="31"/>
  <c r="AO1835" i="31"/>
  <c r="AN1835" i="31"/>
  <c r="AO1834" i="31"/>
  <c r="AN1834" i="31"/>
  <c r="AO1833" i="31"/>
  <c r="AN1833" i="31"/>
  <c r="AO1832" i="31"/>
  <c r="AN1832" i="31"/>
  <c r="AO1831" i="31"/>
  <c r="AN1831" i="31"/>
  <c r="AO1830" i="31"/>
  <c r="AN1830" i="31"/>
  <c r="AO1829" i="31"/>
  <c r="AN1829" i="31"/>
  <c r="AO1828" i="31"/>
  <c r="AN1828" i="31"/>
  <c r="AO1827" i="31"/>
  <c r="AN1827" i="31"/>
  <c r="AO1826" i="31"/>
  <c r="AN1826" i="31"/>
  <c r="AO1825" i="31"/>
  <c r="AN1825" i="31"/>
  <c r="AO1824" i="31"/>
  <c r="AN1824" i="31"/>
  <c r="AO1823" i="31"/>
  <c r="AN1823" i="31"/>
  <c r="AO1822" i="31"/>
  <c r="AN1822" i="31"/>
  <c r="AO1821" i="31"/>
  <c r="AN1821" i="31"/>
  <c r="AO1820" i="31"/>
  <c r="AN1820" i="31"/>
  <c r="AO1819" i="31"/>
  <c r="AN1819" i="31"/>
  <c r="AO1818" i="31"/>
  <c r="AN1818" i="31"/>
  <c r="AO1817" i="31"/>
  <c r="AN1817" i="31"/>
  <c r="AO1816" i="31"/>
  <c r="AN1816" i="31"/>
  <c r="AO1815" i="31"/>
  <c r="AN1815" i="31"/>
  <c r="AO1814" i="31"/>
  <c r="AN1814" i="31"/>
  <c r="AO1813" i="31"/>
  <c r="AN1813" i="31"/>
  <c r="AO1812" i="31"/>
  <c r="AN1812" i="31"/>
  <c r="AO1811" i="31"/>
  <c r="AN1811" i="31"/>
  <c r="AO1810" i="31"/>
  <c r="AN1810" i="31"/>
  <c r="AO1809" i="31"/>
  <c r="AN1809" i="31"/>
  <c r="AO1808" i="31"/>
  <c r="AN1808" i="31"/>
  <c r="AO1807" i="31"/>
  <c r="AN1807" i="31"/>
  <c r="AO1806" i="31"/>
  <c r="AN1806" i="31"/>
  <c r="AO1805" i="31"/>
  <c r="AN1805" i="31"/>
  <c r="AO1804" i="31"/>
  <c r="AN1804" i="31"/>
  <c r="AO1803" i="31"/>
  <c r="AN1803" i="31"/>
  <c r="AO1802" i="31"/>
  <c r="AN1802" i="31"/>
  <c r="AO1801" i="31"/>
  <c r="AN1801" i="31"/>
  <c r="AO1800" i="31"/>
  <c r="AN1800" i="31"/>
  <c r="AO1799" i="31"/>
  <c r="AN1799" i="31"/>
  <c r="AO1798" i="31"/>
  <c r="AN1798" i="31"/>
  <c r="AO1797" i="31"/>
  <c r="AN1797" i="31"/>
  <c r="AO1796" i="31"/>
  <c r="AN1796" i="31"/>
  <c r="AO1795" i="31"/>
  <c r="AN1795" i="31"/>
  <c r="AO1794" i="31"/>
  <c r="AN1794" i="31"/>
  <c r="AO1793" i="31"/>
  <c r="AN1793" i="31"/>
  <c r="AO1792" i="31"/>
  <c r="AN1792" i="31"/>
  <c r="AO1791" i="31"/>
  <c r="AN1791" i="31"/>
  <c r="AN1790" i="31"/>
  <c r="AO1790" i="31"/>
  <c r="AO1789" i="31"/>
  <c r="AN1789" i="31"/>
  <c r="AO1788" i="31"/>
  <c r="AN1788" i="31"/>
  <c r="AO1787" i="31"/>
  <c r="AN1787" i="31"/>
  <c r="AO1786" i="31"/>
  <c r="AN1786" i="31"/>
  <c r="AO1785" i="31"/>
  <c r="AN1785" i="31"/>
  <c r="AO1784" i="31"/>
  <c r="AN1784" i="31"/>
  <c r="AO1783" i="31"/>
  <c r="AN1783" i="31"/>
  <c r="AO1782" i="31"/>
  <c r="AN1782" i="31"/>
  <c r="AO1781" i="31"/>
  <c r="AN1781" i="31"/>
  <c r="AO1780" i="31"/>
  <c r="AN1780" i="31"/>
  <c r="AO1779" i="31"/>
  <c r="AN1779" i="31"/>
  <c r="AO1778" i="31"/>
  <c r="AN1778" i="31"/>
  <c r="AO1777" i="31"/>
  <c r="AN1777" i="31"/>
  <c r="AO1776" i="31"/>
  <c r="AN1776" i="31"/>
  <c r="AO1775" i="31"/>
  <c r="AN1775" i="31"/>
  <c r="AO1774" i="31"/>
  <c r="AN1774" i="31"/>
  <c r="AO1773" i="31"/>
  <c r="AN1773" i="31"/>
  <c r="AO1772" i="31"/>
  <c r="AN1772" i="31"/>
  <c r="AO1771" i="31"/>
  <c r="AN1771" i="31"/>
  <c r="AO1770" i="31"/>
  <c r="AN1770" i="31"/>
  <c r="AO1769" i="31"/>
  <c r="AN1769" i="31"/>
  <c r="AO1768" i="31"/>
  <c r="AN1768" i="31"/>
  <c r="AO1767" i="31"/>
  <c r="AN1767" i="31"/>
  <c r="AO1766" i="31"/>
  <c r="AN1766" i="31"/>
  <c r="AO1765" i="31"/>
  <c r="AN1765" i="31"/>
  <c r="AO1764" i="31"/>
  <c r="AN1764" i="31"/>
  <c r="AO1763" i="31"/>
  <c r="AN1763" i="31"/>
  <c r="AO1762" i="31"/>
  <c r="AN1762" i="31"/>
  <c r="AO1761" i="31"/>
  <c r="AN1761" i="31"/>
  <c r="AO1760" i="31"/>
  <c r="AN1760" i="31"/>
  <c r="AO1759" i="31"/>
  <c r="AN1759" i="31"/>
  <c r="AO1758" i="31"/>
  <c r="AN1758" i="31"/>
  <c r="AO1757" i="31"/>
  <c r="AN1757" i="31"/>
  <c r="AO1756" i="31"/>
  <c r="AN1756" i="31"/>
  <c r="AO1755" i="31"/>
  <c r="AN1755" i="31"/>
  <c r="AO1754" i="31"/>
  <c r="AN1754" i="31"/>
  <c r="AO1753" i="31"/>
  <c r="AN1753" i="31"/>
  <c r="AO1752" i="31"/>
  <c r="AN1752" i="31"/>
  <c r="AO1751" i="31"/>
  <c r="AN1751" i="31"/>
  <c r="AO1750" i="31"/>
  <c r="AN1750" i="31"/>
  <c r="AO1749" i="31"/>
  <c r="AN1749" i="31"/>
  <c r="AO1748" i="31"/>
  <c r="AN1748" i="31"/>
  <c r="AO1747" i="31"/>
  <c r="AN1747" i="31"/>
  <c r="AO1746" i="31"/>
  <c r="AN1746" i="31"/>
  <c r="AO1745" i="31"/>
  <c r="AN1745" i="31"/>
  <c r="AO1744" i="31"/>
  <c r="AN1744" i="31"/>
  <c r="AO1743" i="31"/>
  <c r="AN1743" i="31"/>
  <c r="AO1742" i="31"/>
  <c r="AN1742" i="31"/>
  <c r="AO1741" i="31"/>
  <c r="AN1741" i="31"/>
  <c r="AO1740" i="31"/>
  <c r="AN1740" i="31"/>
  <c r="AO1739" i="31"/>
  <c r="AN1739" i="31"/>
  <c r="AO1738" i="31"/>
  <c r="AN1738" i="31"/>
  <c r="AO1737" i="31"/>
  <c r="AN1737" i="31"/>
  <c r="AO1736" i="31"/>
  <c r="AN1736" i="31"/>
  <c r="AO1735" i="31"/>
  <c r="AN1735" i="31"/>
  <c r="AO1734" i="31"/>
  <c r="AN1734" i="31"/>
  <c r="AO1733" i="31"/>
  <c r="AN1733" i="31"/>
  <c r="AO1732" i="31"/>
  <c r="AN1732" i="31"/>
  <c r="AO1731" i="31"/>
  <c r="AN1731" i="31"/>
  <c r="AO1730" i="31"/>
  <c r="AN1730" i="31"/>
  <c r="AO1729" i="31"/>
  <c r="AN1729" i="31"/>
  <c r="AO1728" i="31"/>
  <c r="AN1728" i="31"/>
  <c r="AO1727" i="31"/>
  <c r="AN1727" i="31"/>
  <c r="AO1726" i="31"/>
  <c r="AN1726" i="31"/>
  <c r="AO1725" i="31"/>
  <c r="AN1725" i="31"/>
  <c r="AO1724" i="31"/>
  <c r="AN1724" i="31"/>
  <c r="AO1723" i="31"/>
  <c r="AN1723" i="31"/>
  <c r="AO1722" i="31"/>
  <c r="AN1722" i="31"/>
  <c r="AO1721" i="31"/>
  <c r="AN1721" i="31"/>
  <c r="AO1720" i="31"/>
  <c r="AN1720" i="31"/>
  <c r="AO1719" i="31"/>
  <c r="AN1719" i="31"/>
  <c r="AO1718" i="31"/>
  <c r="AN1718" i="31"/>
  <c r="AO1717" i="31"/>
  <c r="AN1717" i="31"/>
  <c r="AO1716" i="31"/>
  <c r="AN1716" i="31"/>
  <c r="AO1715" i="31"/>
  <c r="AN1715" i="31"/>
  <c r="AO1714" i="31"/>
  <c r="AN1714" i="31"/>
  <c r="AO1713" i="31"/>
  <c r="AN1713" i="31"/>
  <c r="AO1712" i="31"/>
  <c r="AN1712" i="31"/>
  <c r="AO1711" i="31"/>
  <c r="AN1711" i="31"/>
  <c r="AO1710" i="31"/>
  <c r="AN1710" i="31"/>
  <c r="AO1709" i="31"/>
  <c r="AN1709" i="31"/>
  <c r="AO1708" i="31"/>
  <c r="AN1708" i="31"/>
  <c r="AO1707" i="31"/>
  <c r="AN1707" i="31"/>
  <c r="AO1706" i="31"/>
  <c r="AN1706" i="31"/>
  <c r="AO1705" i="31"/>
  <c r="AN1705" i="31"/>
  <c r="AO1704" i="31"/>
  <c r="AN1704" i="31"/>
  <c r="AO1703" i="31"/>
  <c r="AN1703" i="31"/>
  <c r="AO1702" i="31"/>
  <c r="AN1702" i="31"/>
  <c r="AO1701" i="31"/>
  <c r="AN1701" i="31"/>
  <c r="AO1700" i="31"/>
  <c r="AN1700" i="31"/>
  <c r="AO1699" i="31"/>
  <c r="AN1699" i="31"/>
  <c r="AO1698" i="31"/>
  <c r="AN1698" i="31"/>
  <c r="AO1697" i="31"/>
  <c r="AN1697" i="31"/>
  <c r="AO1696" i="31"/>
  <c r="AN1696" i="31"/>
  <c r="AO1695" i="31"/>
  <c r="AN1695" i="31"/>
  <c r="AO1694" i="31"/>
  <c r="AN1694" i="31"/>
  <c r="AO1693" i="31"/>
  <c r="AN1693" i="31"/>
  <c r="AO1692" i="31"/>
  <c r="AN1692" i="31"/>
  <c r="AO1691" i="31"/>
  <c r="AN1691" i="31"/>
  <c r="AO1690" i="31"/>
  <c r="AN1690" i="31"/>
  <c r="AO1689" i="31"/>
  <c r="AN1689" i="31"/>
  <c r="AO1688" i="31"/>
  <c r="AN1688" i="31"/>
  <c r="AO1687" i="31"/>
  <c r="AN1687" i="31"/>
  <c r="AO1686" i="31"/>
  <c r="AN1686" i="31"/>
  <c r="AO1685" i="31"/>
  <c r="AN1685" i="31"/>
  <c r="AO1684" i="31"/>
  <c r="AN1684" i="31"/>
  <c r="AO1683" i="31"/>
  <c r="AN1683" i="31"/>
  <c r="AO1682" i="31"/>
  <c r="AN1682" i="31"/>
  <c r="AO1681" i="31"/>
  <c r="AN1681" i="31"/>
  <c r="AO1680" i="31"/>
  <c r="AN1680" i="31"/>
  <c r="AO1679" i="31"/>
  <c r="AN1679" i="31"/>
  <c r="AO1678" i="31"/>
  <c r="AN1678" i="31"/>
  <c r="AO1677" i="31"/>
  <c r="AN1677" i="31"/>
  <c r="AO1676" i="31"/>
  <c r="AN1676" i="31"/>
  <c r="AO1675" i="31"/>
  <c r="AN1675" i="31"/>
  <c r="AO1674" i="31"/>
  <c r="AN1674" i="31"/>
  <c r="AO1673" i="31"/>
  <c r="AN1673" i="31"/>
  <c r="AO1672" i="31"/>
  <c r="AN1672" i="31"/>
  <c r="AO1671" i="31"/>
  <c r="AN1671" i="31"/>
  <c r="AO1670" i="31"/>
  <c r="AN1670" i="31"/>
  <c r="AO1669" i="31"/>
  <c r="AN1669" i="31"/>
  <c r="AO1668" i="31"/>
  <c r="AN1668" i="31"/>
  <c r="AO1667" i="31"/>
  <c r="AN1667" i="31"/>
  <c r="AO1666" i="31"/>
  <c r="AN1666" i="31"/>
  <c r="AO1665" i="31"/>
  <c r="AN1665" i="31"/>
  <c r="AO1664" i="31"/>
  <c r="AN1664" i="31"/>
  <c r="AO1663" i="31"/>
  <c r="AN1663" i="31"/>
  <c r="AO1662" i="31"/>
  <c r="AN1662" i="31"/>
  <c r="AO1661" i="31"/>
  <c r="AN1661" i="31"/>
  <c r="AO1660" i="31"/>
  <c r="AN1660" i="31"/>
  <c r="AO1659" i="31"/>
  <c r="AN1659" i="31"/>
  <c r="AO1658" i="31"/>
  <c r="AN1658" i="31"/>
  <c r="AO1657" i="31"/>
  <c r="AN1657" i="31"/>
  <c r="AO1656" i="31"/>
  <c r="AN1656" i="31"/>
  <c r="AO1655" i="31"/>
  <c r="AN1655" i="31"/>
  <c r="AO1654" i="31"/>
  <c r="AN1654" i="31"/>
  <c r="AO1653" i="31"/>
  <c r="AN1653" i="31"/>
  <c r="AO1652" i="31"/>
  <c r="AN1652" i="31"/>
  <c r="AO1651" i="31"/>
  <c r="AN1651" i="31"/>
  <c r="AO1650" i="31"/>
  <c r="AN1650" i="31"/>
  <c r="AO1649" i="31"/>
  <c r="AN1649" i="31"/>
  <c r="AO1648" i="31"/>
  <c r="AN1648" i="31"/>
  <c r="AO1647" i="31"/>
  <c r="AN1647" i="31"/>
  <c r="AO1646" i="31"/>
  <c r="AN1646" i="31"/>
  <c r="AO1645" i="31"/>
  <c r="AN1645" i="31"/>
  <c r="AO1644" i="31"/>
  <c r="AN1644" i="31"/>
  <c r="AO1643" i="31"/>
  <c r="AN1643" i="31"/>
  <c r="AO1642" i="31"/>
  <c r="AN1642" i="31"/>
  <c r="AO1641" i="31"/>
  <c r="AN1641" i="31"/>
  <c r="AO1640" i="31"/>
  <c r="AN1640" i="31"/>
  <c r="AO1639" i="31"/>
  <c r="AN1639" i="31"/>
  <c r="AO1638" i="31"/>
  <c r="AN1638" i="31"/>
  <c r="AO1637" i="31"/>
  <c r="AN1637" i="31"/>
  <c r="AO1636" i="31"/>
  <c r="AN1636" i="31"/>
  <c r="AO1635" i="31"/>
  <c r="AN1635" i="31"/>
  <c r="AO1634" i="31"/>
  <c r="AN1634" i="31"/>
  <c r="AO1633" i="31"/>
  <c r="AN1633" i="31"/>
  <c r="AO1632" i="31"/>
  <c r="AN1632" i="31"/>
  <c r="AO1631" i="31"/>
  <c r="AN1631" i="31"/>
  <c r="AO1630" i="31"/>
  <c r="AN1630" i="31"/>
  <c r="AO1629" i="31"/>
  <c r="AN1629" i="31"/>
  <c r="AO1628" i="31"/>
  <c r="AN1628" i="31"/>
  <c r="AO1627" i="31"/>
  <c r="AN1627" i="31"/>
  <c r="AO1626" i="31"/>
  <c r="AN1626" i="31"/>
  <c r="AO1625" i="31"/>
  <c r="AN1625" i="31"/>
  <c r="AO1624" i="31"/>
  <c r="AN1624" i="31"/>
  <c r="AO1623" i="31"/>
  <c r="AN1623" i="31"/>
  <c r="AO1622" i="31"/>
  <c r="AN1622" i="31"/>
  <c r="AO1621" i="31"/>
  <c r="AN1621" i="31"/>
  <c r="AO1620" i="31"/>
  <c r="AN1620" i="31"/>
  <c r="AO1619" i="31"/>
  <c r="AN1619" i="31"/>
  <c r="AO1618" i="31"/>
  <c r="AN1618" i="31"/>
  <c r="AO1617" i="31"/>
  <c r="AN1617" i="31"/>
  <c r="AO1616" i="31"/>
  <c r="AN1616" i="31"/>
  <c r="AO1615" i="31"/>
  <c r="AN1615" i="31"/>
  <c r="AO1614" i="31"/>
  <c r="AN1614" i="31"/>
  <c r="AO1613" i="31"/>
  <c r="AN1613" i="31"/>
  <c r="AO1612" i="31"/>
  <c r="AN1612" i="31"/>
  <c r="AO1611" i="31"/>
  <c r="AN1611" i="31"/>
  <c r="AO1610" i="31"/>
  <c r="AN1610" i="31"/>
  <c r="AO1609" i="31"/>
  <c r="AN1609" i="31"/>
  <c r="AO1608" i="31"/>
  <c r="AN1608" i="31"/>
  <c r="AO1607" i="31"/>
  <c r="AN1607" i="31"/>
  <c r="AO1606" i="31"/>
  <c r="AN1606" i="31"/>
  <c r="AO1605" i="31"/>
  <c r="AN1605" i="31"/>
  <c r="AO1604" i="31"/>
  <c r="AN1604" i="31"/>
  <c r="AO1603" i="31"/>
  <c r="AN1603" i="31"/>
  <c r="AO1602" i="31"/>
  <c r="AN1602" i="31"/>
  <c r="AO1601" i="31"/>
  <c r="AN1601" i="31"/>
  <c r="AO1600" i="31"/>
  <c r="AN1600" i="31"/>
  <c r="AO1599" i="31"/>
  <c r="AN1599" i="31"/>
  <c r="AO1598" i="31"/>
  <c r="AN1598" i="31"/>
  <c r="AO1597" i="31"/>
  <c r="AN1597" i="31"/>
  <c r="AO1596" i="31"/>
  <c r="AN1596" i="31"/>
  <c r="AO1595" i="31"/>
  <c r="AN1595" i="31"/>
  <c r="AO1594" i="31"/>
  <c r="AN1594" i="31"/>
  <c r="AO1593" i="31"/>
  <c r="AN1593" i="31"/>
  <c r="AO1592" i="31"/>
  <c r="AN1592" i="31"/>
  <c r="AO1591" i="31"/>
  <c r="AN1591" i="31"/>
  <c r="AO1590" i="31"/>
  <c r="AN1590" i="31"/>
  <c r="AO1589" i="31"/>
  <c r="AN1589" i="31"/>
  <c r="AO1588" i="31"/>
  <c r="AN1588" i="31"/>
  <c r="AO1587" i="31"/>
  <c r="AN1587" i="31"/>
  <c r="AO1586" i="31"/>
  <c r="AN1586" i="31"/>
  <c r="AO1585" i="31"/>
  <c r="AN1585" i="31"/>
  <c r="AO1584" i="31"/>
  <c r="AN1584" i="31"/>
  <c r="AO1583" i="31"/>
  <c r="AN1583" i="31"/>
  <c r="AO1582" i="31"/>
  <c r="AN1582" i="31"/>
  <c r="AO1581" i="31"/>
  <c r="AN1581" i="31"/>
  <c r="AO1580" i="31"/>
  <c r="AN1580" i="31"/>
  <c r="AO1579" i="31"/>
  <c r="AN1579" i="31"/>
  <c r="AO1578" i="31"/>
  <c r="AN1578" i="31"/>
  <c r="AO1577" i="31"/>
  <c r="AN1577" i="31"/>
  <c r="AO1576" i="31"/>
  <c r="AN1576" i="31"/>
  <c r="AO1575" i="31"/>
  <c r="AN1575" i="31"/>
  <c r="AO1574" i="31"/>
  <c r="AN1574" i="31"/>
  <c r="AO1573" i="31"/>
  <c r="AN1573" i="31"/>
  <c r="AO1572" i="31"/>
  <c r="AN1572" i="31"/>
  <c r="AO1571" i="31"/>
  <c r="AN1571" i="31"/>
  <c r="AO1570" i="31"/>
  <c r="AN1570" i="31"/>
  <c r="AO1569" i="31"/>
  <c r="AN1569" i="31"/>
  <c r="AO1568" i="31"/>
  <c r="AN1568" i="31"/>
  <c r="AO1567" i="31"/>
  <c r="AN1567" i="31"/>
  <c r="AO1566" i="31"/>
  <c r="AN1566" i="31"/>
  <c r="AO1565" i="31"/>
  <c r="AN1565" i="31"/>
  <c r="AO1564" i="31"/>
  <c r="AN1564" i="31"/>
  <c r="AO1563" i="31"/>
  <c r="AN1563" i="31"/>
  <c r="AO1562" i="31"/>
  <c r="AN1562" i="31"/>
  <c r="AO1561" i="31"/>
  <c r="AN1561" i="31"/>
  <c r="AO1560" i="31"/>
  <c r="AN1560" i="31"/>
  <c r="AO1559" i="31"/>
  <c r="AN1559" i="31"/>
  <c r="AO1558" i="31"/>
  <c r="AN1558" i="31"/>
  <c r="AO1557" i="31"/>
  <c r="AN1557" i="31"/>
  <c r="AO1556" i="31"/>
  <c r="AN1556" i="31"/>
  <c r="AO1555" i="31"/>
  <c r="AN1555" i="31"/>
  <c r="AO1554" i="31"/>
  <c r="AN1554" i="31"/>
  <c r="AO1553" i="31"/>
  <c r="AN1553" i="31"/>
  <c r="AO1552" i="31"/>
  <c r="AN1552" i="31"/>
  <c r="AO1551" i="31"/>
  <c r="AN1551" i="31"/>
  <c r="AO1550" i="31"/>
  <c r="AN1550" i="31"/>
  <c r="AO1549" i="31"/>
  <c r="AN1549" i="31"/>
  <c r="AO1548" i="31"/>
  <c r="AN1548" i="31"/>
  <c r="AO1547" i="31"/>
  <c r="AN1547" i="31"/>
  <c r="AO1546" i="31"/>
  <c r="AN1546" i="31"/>
  <c r="AO1545" i="31"/>
  <c r="AN1545" i="31"/>
  <c r="AO1544" i="31"/>
  <c r="AN1544" i="31"/>
  <c r="AO1543" i="31"/>
  <c r="AN1543" i="31"/>
  <c r="AO1542" i="31"/>
  <c r="AN1542" i="31"/>
  <c r="AO1541" i="31"/>
  <c r="AN1541" i="31"/>
  <c r="AO1540" i="31"/>
  <c r="AN1540" i="31"/>
  <c r="AO1539" i="31"/>
  <c r="AN1539" i="31"/>
  <c r="AO1538" i="31"/>
  <c r="AN1538" i="31"/>
  <c r="AO1537" i="31"/>
  <c r="AN1537" i="31"/>
  <c r="AO1536" i="31"/>
  <c r="AN1536" i="31"/>
  <c r="AO1535" i="31"/>
  <c r="AN1535" i="31"/>
  <c r="AO1534" i="31"/>
  <c r="AN1534" i="31"/>
  <c r="AO1533" i="31"/>
  <c r="AN1533" i="31"/>
  <c r="AV3518" i="31" l="1"/>
  <c r="AU3518" i="31"/>
  <c r="AT3518" i="31" s="1"/>
  <c r="T3519" i="31" a="1"/>
  <c r="T3519" i="31" s="1"/>
  <c r="B3520" i="31"/>
  <c r="AS3519" i="31"/>
  <c r="AM3519" i="31"/>
  <c r="AL3519" i="31"/>
  <c r="CX12" i="1"/>
  <c r="CX35" i="1"/>
  <c r="CX47" i="1"/>
  <c r="CX172" i="1"/>
  <c r="CX181" i="1"/>
  <c r="CX187" i="1"/>
  <c r="CX178" i="1"/>
  <c r="CX192" i="1"/>
  <c r="CX198" i="1"/>
  <c r="CX216" i="1"/>
  <c r="CX223" i="1"/>
  <c r="CX215" i="1"/>
  <c r="CX239" i="1"/>
  <c r="CX248" i="1"/>
  <c r="CX252" i="1"/>
  <c r="CX255" i="1"/>
  <c r="CX266" i="1"/>
  <c r="CX264" i="1"/>
  <c r="CX260" i="1"/>
  <c r="CX272" i="1"/>
  <c r="CX280" i="1"/>
  <c r="CX275" i="1"/>
  <c r="CX277" i="1"/>
  <c r="CX282" i="1"/>
  <c r="CX299" i="1"/>
  <c r="CX300" i="1"/>
  <c r="CX311" i="1"/>
  <c r="CX307" i="1"/>
  <c r="CX319" i="1"/>
  <c r="CX330" i="1"/>
  <c r="CX332" i="1"/>
  <c r="CX341" i="1"/>
  <c r="CX345" i="1"/>
  <c r="CX348" i="1"/>
  <c r="CX350" i="1"/>
  <c r="AV3519" i="31" l="1"/>
  <c r="AU3519" i="31"/>
  <c r="AT3519" i="31" s="1"/>
  <c r="T3520" i="31" a="1"/>
  <c r="T3520" i="31" s="1"/>
  <c r="AL3520" i="31"/>
  <c r="B3521" i="31"/>
  <c r="AS3520" i="31"/>
  <c r="AM3520" i="31"/>
  <c r="AI1526" i="31"/>
  <c r="AH1526" i="31"/>
  <c r="AI1525" i="31"/>
  <c r="AH1525" i="31"/>
  <c r="AE1526" i="31"/>
  <c r="AD1526" i="31"/>
  <c r="AE1525" i="31"/>
  <c r="AD1525" i="31"/>
  <c r="AA1526" i="31"/>
  <c r="Z1526" i="31"/>
  <c r="AA1525" i="31"/>
  <c r="Z1525" i="31"/>
  <c r="W1526" i="31"/>
  <c r="V1526" i="31"/>
  <c r="W1525" i="31"/>
  <c r="V1525" i="31"/>
  <c r="AO1532" i="31"/>
  <c r="AN1532" i="31"/>
  <c r="AO1531" i="31"/>
  <c r="AN1531" i="31"/>
  <c r="AO1530" i="31"/>
  <c r="AN1530" i="31"/>
  <c r="AO1529" i="31"/>
  <c r="AN1529" i="31"/>
  <c r="AO1528" i="31"/>
  <c r="AN1528" i="31"/>
  <c r="AO1527" i="31"/>
  <c r="AN1527" i="31"/>
  <c r="AO1526" i="31"/>
  <c r="AN1526" i="31"/>
  <c r="AO1525" i="31"/>
  <c r="AN1525" i="31"/>
  <c r="AO1524" i="31"/>
  <c r="AN1524" i="31"/>
  <c r="AO1523" i="31"/>
  <c r="AN1523" i="31"/>
  <c r="AO1522" i="31"/>
  <c r="AN1522" i="31"/>
  <c r="AO1521" i="31"/>
  <c r="AN1521" i="31"/>
  <c r="AO1520" i="31"/>
  <c r="AN1520" i="31"/>
  <c r="AO1519" i="31"/>
  <c r="AN1519" i="31"/>
  <c r="AO1518" i="31"/>
  <c r="AN1518" i="31"/>
  <c r="AO1517" i="31"/>
  <c r="AN1517" i="31"/>
  <c r="AO1516" i="31"/>
  <c r="AN1516" i="31"/>
  <c r="AO1515" i="31"/>
  <c r="AN1515" i="31"/>
  <c r="AO1514" i="31"/>
  <c r="AN1514" i="31"/>
  <c r="AO1513" i="31"/>
  <c r="AN1513" i="31"/>
  <c r="AO1512" i="31"/>
  <c r="AN1512" i="31"/>
  <c r="AO1511" i="31"/>
  <c r="AN1511" i="31"/>
  <c r="AO1510" i="31"/>
  <c r="AN1510" i="31"/>
  <c r="AO1509" i="31"/>
  <c r="AN1509" i="31"/>
  <c r="AO1508" i="31"/>
  <c r="AN1508" i="31"/>
  <c r="AO1507" i="31"/>
  <c r="AN1507" i="31"/>
  <c r="AO1506" i="31"/>
  <c r="AN1506" i="31"/>
  <c r="AO1505" i="31"/>
  <c r="AN1505" i="31"/>
  <c r="AO1504" i="31"/>
  <c r="AN1504" i="31"/>
  <c r="AO1503" i="31"/>
  <c r="AN1503" i="31"/>
  <c r="AO1502" i="31"/>
  <c r="AN1502" i="31"/>
  <c r="AO1501" i="31"/>
  <c r="AN1501" i="31"/>
  <c r="AO1500" i="31"/>
  <c r="AN1500" i="31"/>
  <c r="AO1499" i="31"/>
  <c r="AN1499" i="31"/>
  <c r="AO1498" i="31"/>
  <c r="AN1498" i="31"/>
  <c r="AO1497" i="31"/>
  <c r="AN1497" i="31"/>
  <c r="AO1496" i="31"/>
  <c r="AN1496" i="31"/>
  <c r="AO1495" i="31"/>
  <c r="AN1495" i="31"/>
  <c r="AO1494" i="31"/>
  <c r="AN1494" i="31"/>
  <c r="AO1493" i="31"/>
  <c r="AN1493" i="31"/>
  <c r="AO1492" i="31"/>
  <c r="AN1492" i="31"/>
  <c r="AO1491" i="31"/>
  <c r="AN1491" i="31"/>
  <c r="AO1490" i="31"/>
  <c r="AN1490" i="31"/>
  <c r="AO1489" i="31"/>
  <c r="AN1489" i="31"/>
  <c r="AO1488" i="31"/>
  <c r="AN1488" i="31"/>
  <c r="AO1487" i="31"/>
  <c r="AN1487" i="31"/>
  <c r="AO1486" i="31"/>
  <c r="AN1486" i="31"/>
  <c r="AO1485" i="31"/>
  <c r="AN1485" i="31"/>
  <c r="AO1484" i="31"/>
  <c r="AN1484" i="31"/>
  <c r="AO1483" i="31"/>
  <c r="AN1483" i="31"/>
  <c r="AO1482" i="31"/>
  <c r="AN1482" i="31"/>
  <c r="AO1481" i="31"/>
  <c r="AN1481" i="31"/>
  <c r="AO1480" i="31"/>
  <c r="AN1480" i="31"/>
  <c r="AO1479" i="31"/>
  <c r="AN1479" i="31"/>
  <c r="AO1478" i="31"/>
  <c r="AN1478" i="31"/>
  <c r="B3522" i="31" l="1"/>
  <c r="AS3521" i="31"/>
  <c r="AM3521" i="31"/>
  <c r="AL3521" i="31"/>
  <c r="T3521" i="31" a="1"/>
  <c r="T3521" i="31" s="1"/>
  <c r="AV3520" i="31"/>
  <c r="AU3520" i="31"/>
  <c r="AT3520" i="31" s="1"/>
  <c r="AO1477" i="31"/>
  <c r="AN1477" i="31"/>
  <c r="AO1476" i="31"/>
  <c r="AN1476" i="31"/>
  <c r="AO1475" i="31"/>
  <c r="AN1475" i="31"/>
  <c r="AO1474" i="31"/>
  <c r="AN1474" i="31"/>
  <c r="AO1473" i="31"/>
  <c r="AN1473" i="31"/>
  <c r="AO1472" i="31"/>
  <c r="AN1472" i="31"/>
  <c r="AO1471" i="31"/>
  <c r="AN1471" i="31"/>
  <c r="AO1470" i="31"/>
  <c r="AN1470" i="31"/>
  <c r="AO1469" i="31"/>
  <c r="AN1469" i="31"/>
  <c r="AO1468" i="31"/>
  <c r="AN1468" i="31"/>
  <c r="AO1467" i="31"/>
  <c r="AN1467" i="31"/>
  <c r="AO1466" i="31"/>
  <c r="AN1466" i="31"/>
  <c r="AO1465" i="31"/>
  <c r="AN1465" i="31"/>
  <c r="AO1464" i="31"/>
  <c r="AN1464" i="31"/>
  <c r="AO1463" i="31"/>
  <c r="AN1463" i="31"/>
  <c r="AV3521" i="31" l="1"/>
  <c r="AU3521" i="31"/>
  <c r="AT3521" i="31" s="1"/>
  <c r="AS3522" i="31"/>
  <c r="AM3522" i="31"/>
  <c r="AL3522" i="31"/>
  <c r="T3522" i="31" a="1"/>
  <c r="T3522" i="31" s="1"/>
  <c r="B3523" i="31"/>
  <c r="AO1462" i="31"/>
  <c r="AN1462" i="31"/>
  <c r="AO1461" i="31"/>
  <c r="AN1461" i="31"/>
  <c r="AO1460" i="31"/>
  <c r="AN1460" i="31"/>
  <c r="AO1459" i="31"/>
  <c r="AN1459" i="31"/>
  <c r="AO1458" i="31"/>
  <c r="AN1458" i="31"/>
  <c r="AS3523" i="31" l="1"/>
  <c r="AM3523" i="31"/>
  <c r="B3524" i="31"/>
  <c r="AL3523" i="31"/>
  <c r="T3523" i="31" a="1"/>
  <c r="T3523" i="31" s="1"/>
  <c r="AV3522" i="31"/>
  <c r="AU3522" i="31"/>
  <c r="AT3522" i="31" s="1"/>
  <c r="AO1457" i="31"/>
  <c r="AN1457" i="31"/>
  <c r="AO1456" i="31"/>
  <c r="AN1456" i="31"/>
  <c r="AO1455" i="31"/>
  <c r="AN1455" i="31"/>
  <c r="AO1454" i="31"/>
  <c r="AN1454" i="31"/>
  <c r="AO1453" i="31"/>
  <c r="AN1453" i="31"/>
  <c r="AO1452" i="31"/>
  <c r="AN1452" i="31"/>
  <c r="AO1451" i="31"/>
  <c r="AN1451" i="31"/>
  <c r="AO1450" i="31"/>
  <c r="AN1450" i="31"/>
  <c r="AO1449" i="31"/>
  <c r="AN1449" i="31"/>
  <c r="AO1448" i="31"/>
  <c r="AN1448" i="31"/>
  <c r="AO1447" i="31"/>
  <c r="AN1447" i="31"/>
  <c r="AS3524" i="31" l="1"/>
  <c r="AM3524" i="31"/>
  <c r="AL3524" i="31"/>
  <c r="T3524" i="31" a="1"/>
  <c r="T3524" i="31" s="1"/>
  <c r="B3525" i="31"/>
  <c r="AU3523" i="31"/>
  <c r="AT3523" i="31" s="1"/>
  <c r="AV3523" i="31"/>
  <c r="AO1446" i="31"/>
  <c r="AN1446" i="31"/>
  <c r="AO1445" i="31"/>
  <c r="AN1445" i="31"/>
  <c r="AO1444" i="31"/>
  <c r="AN1444" i="31"/>
  <c r="AO1443" i="31"/>
  <c r="AN1443" i="31"/>
  <c r="AO1442" i="31"/>
  <c r="AN1442" i="31"/>
  <c r="AO1441" i="31"/>
  <c r="AN1441" i="31"/>
  <c r="AO1440" i="31"/>
  <c r="AN1440" i="31"/>
  <c r="AO1439" i="31"/>
  <c r="AN1439" i="31"/>
  <c r="AO1438" i="31"/>
  <c r="AN1438" i="31"/>
  <c r="AO1437" i="31"/>
  <c r="AN1437" i="31"/>
  <c r="AM3525" i="31" l="1"/>
  <c r="AL3525" i="31"/>
  <c r="T3525" i="31" a="1"/>
  <c r="T3525" i="31" s="1"/>
  <c r="B3526" i="31"/>
  <c r="AS3525" i="31"/>
  <c r="AV3524" i="31"/>
  <c r="AU3524" i="31"/>
  <c r="AT3524" i="31" s="1"/>
  <c r="AO1436" i="31"/>
  <c r="AN1436" i="31"/>
  <c r="AO1435" i="31"/>
  <c r="AN1435" i="31"/>
  <c r="AO1434" i="31"/>
  <c r="AN1434" i="31"/>
  <c r="AO1433" i="31"/>
  <c r="AN1433" i="31"/>
  <c r="AO1432" i="31"/>
  <c r="AN1432" i="31"/>
  <c r="AO1431" i="31"/>
  <c r="AN1431" i="31"/>
  <c r="AO1430" i="31"/>
  <c r="AN1430" i="31"/>
  <c r="AO1429" i="31"/>
  <c r="AN1429" i="31"/>
  <c r="AO1428" i="31"/>
  <c r="AN1428" i="31"/>
  <c r="AO1427" i="31"/>
  <c r="AN1427" i="31"/>
  <c r="AO1426" i="31"/>
  <c r="AN1426" i="31"/>
  <c r="AO1425" i="31"/>
  <c r="AN1425" i="31"/>
  <c r="AV3525" i="31" l="1"/>
  <c r="AU3525" i="31"/>
  <c r="AT3525" i="31" s="1"/>
  <c r="AM3526" i="31"/>
  <c r="AL3526" i="31"/>
  <c r="T3526" i="31" a="1"/>
  <c r="T3526" i="31" s="1"/>
  <c r="B3527" i="31"/>
  <c r="AS3526" i="31"/>
  <c r="AO1424" i="31"/>
  <c r="AN1424" i="31"/>
  <c r="AO1423" i="31"/>
  <c r="AN1423" i="31"/>
  <c r="AO1422" i="31"/>
  <c r="AN1422" i="31"/>
  <c r="AO1421" i="31"/>
  <c r="AN1421" i="31"/>
  <c r="AO1420" i="31"/>
  <c r="AN1420" i="31"/>
  <c r="AO1419" i="31"/>
  <c r="AN1419" i="31"/>
  <c r="AO1418" i="31"/>
  <c r="AN1418" i="31"/>
  <c r="AO1417" i="31"/>
  <c r="AN1417" i="31"/>
  <c r="AO1416" i="31"/>
  <c r="AN1416" i="31"/>
  <c r="AO1415" i="31"/>
  <c r="AN1415" i="31"/>
  <c r="AO1414" i="31"/>
  <c r="AN1414" i="31"/>
  <c r="AO1413" i="31"/>
  <c r="AN1413" i="31"/>
  <c r="AO1412" i="31"/>
  <c r="AN1412" i="31"/>
  <c r="AO1411" i="31"/>
  <c r="AN1411" i="31"/>
  <c r="AO1410" i="31"/>
  <c r="AN1410" i="31"/>
  <c r="AV3526" i="31" l="1"/>
  <c r="AU3526" i="31"/>
  <c r="AT3526" i="31" s="1"/>
  <c r="T3527" i="31" a="1"/>
  <c r="T3527" i="31" s="1"/>
  <c r="B3528" i="31"/>
  <c r="AS3527" i="31"/>
  <c r="AM3527" i="31"/>
  <c r="AL3527" i="31"/>
  <c r="AO1409" i="31"/>
  <c r="AN1409" i="31"/>
  <c r="AO1408" i="31"/>
  <c r="AN1408" i="31"/>
  <c r="AO1407" i="31"/>
  <c r="AN1407" i="31"/>
  <c r="AO1406" i="31"/>
  <c r="AN1406" i="31"/>
  <c r="AO1405" i="31"/>
  <c r="AN1405" i="31"/>
  <c r="AO1404" i="31"/>
  <c r="AN1404" i="31"/>
  <c r="AO1403" i="31"/>
  <c r="AN1403" i="31"/>
  <c r="AO1402" i="31"/>
  <c r="AN1402" i="31"/>
  <c r="AO1401" i="31"/>
  <c r="AN1401" i="31"/>
  <c r="AO1400" i="31"/>
  <c r="AN1400" i="31"/>
  <c r="AO1399" i="31"/>
  <c r="AN1399" i="31"/>
  <c r="AO1398" i="31"/>
  <c r="AN1398" i="31"/>
  <c r="AO1397" i="31"/>
  <c r="AN1397" i="31"/>
  <c r="AO1396" i="31"/>
  <c r="AN1396" i="31"/>
  <c r="AO1395" i="31"/>
  <c r="AN1395" i="31"/>
  <c r="AO1394" i="31"/>
  <c r="AN1394" i="31"/>
  <c r="AO1393" i="31"/>
  <c r="AN1393" i="31"/>
  <c r="AO1392" i="31"/>
  <c r="AN1392" i="31"/>
  <c r="BJ26" i="10"/>
  <c r="AV3527" i="31" l="1"/>
  <c r="AU3527" i="31"/>
  <c r="AT3527" i="31" s="1"/>
  <c r="T3528" i="31" a="1"/>
  <c r="T3528" i="31" s="1"/>
  <c r="AL3528" i="31"/>
  <c r="B3529" i="31"/>
  <c r="AS3528" i="31"/>
  <c r="AM3528" i="31"/>
  <c r="BZ26" i="10"/>
  <c r="BZ27" i="10"/>
  <c r="CD29" i="10"/>
  <c r="AV3528" i="31" l="1"/>
  <c r="AU3528" i="31" s="1"/>
  <c r="AT3528" i="31" s="1"/>
  <c r="B3530" i="31"/>
  <c r="AS3529" i="31"/>
  <c r="AM3529" i="31"/>
  <c r="AL3529" i="31"/>
  <c r="T3529" i="31" a="1"/>
  <c r="T3529" i="31" s="1"/>
  <c r="BJ31" i="10"/>
  <c r="H16" i="31"/>
  <c r="AV3529" i="31" l="1"/>
  <c r="AU3529" i="31"/>
  <c r="AT3529" i="31" s="1"/>
  <c r="AS3530" i="31"/>
  <c r="AM3530" i="31"/>
  <c r="AL3530" i="31"/>
  <c r="T3530" i="31" a="1"/>
  <c r="T3530" i="31" s="1"/>
  <c r="B3531" i="31"/>
  <c r="F16" i="31"/>
  <c r="B3532" i="31" l="1"/>
  <c r="AS3531" i="31"/>
  <c r="AM3531" i="31"/>
  <c r="AL3531" i="31"/>
  <c r="T3531" i="31" a="1"/>
  <c r="T3531" i="31" s="1"/>
  <c r="AV3530" i="31"/>
  <c r="AU3530" i="31"/>
  <c r="AT3530" i="31" s="1"/>
  <c r="AO1391" i="31"/>
  <c r="AN1391" i="31"/>
  <c r="AO1390" i="31"/>
  <c r="AN1390" i="31"/>
  <c r="AO1389" i="31"/>
  <c r="AN1389" i="31"/>
  <c r="AO1388" i="31"/>
  <c r="AN1388" i="31"/>
  <c r="AO1387" i="31"/>
  <c r="AN1387" i="31"/>
  <c r="AO1386" i="31"/>
  <c r="AN1386" i="31"/>
  <c r="AO1385" i="31"/>
  <c r="AN1385" i="31"/>
  <c r="AO1384" i="31"/>
  <c r="AN1384" i="31"/>
  <c r="AO1383" i="31"/>
  <c r="AN1383" i="31"/>
  <c r="AO1382" i="31"/>
  <c r="AN1382" i="31"/>
  <c r="AO1381" i="31"/>
  <c r="AN1381" i="31"/>
  <c r="AO1380" i="31"/>
  <c r="AN1380" i="31"/>
  <c r="AS3532" i="31" l="1"/>
  <c r="AM3532" i="31"/>
  <c r="AL3532" i="31"/>
  <c r="T3532" i="31" a="1"/>
  <c r="T3532" i="31" s="1"/>
  <c r="B3533" i="31"/>
  <c r="AV3531" i="31"/>
  <c r="AU3531" i="31" s="1"/>
  <c r="AT3531" i="31" s="1"/>
  <c r="BJ43" i="10"/>
  <c r="AM3533" i="31" l="1"/>
  <c r="AL3533" i="31"/>
  <c r="T3533" i="31" a="1"/>
  <c r="T3533" i="31" s="1"/>
  <c r="B3534" i="31"/>
  <c r="AS3533" i="31"/>
  <c r="AV3532" i="31"/>
  <c r="AU3532" i="31"/>
  <c r="AT3532" i="31" s="1"/>
  <c r="AS17" i="31"/>
  <c r="AU17" i="31" s="1"/>
  <c r="AV3533" i="31" l="1"/>
  <c r="AU3533" i="31" s="1"/>
  <c r="AT3533" i="31" s="1"/>
  <c r="AM3534" i="31"/>
  <c r="AL3534" i="31"/>
  <c r="T3534" i="31" a="1"/>
  <c r="T3534" i="31" s="1"/>
  <c r="B3535" i="31"/>
  <c r="AS3534" i="31"/>
  <c r="AV17" i="31"/>
  <c r="AT17" i="31" s="1"/>
  <c r="BF38" i="10"/>
  <c r="K25" i="10" s="1"/>
  <c r="AV3534" i="31" l="1"/>
  <c r="AU3534" i="31"/>
  <c r="AT3534" i="31" s="1"/>
  <c r="T3535" i="31" a="1"/>
  <c r="T3535" i="31" s="1"/>
  <c r="B3536" i="31"/>
  <c r="AS3535" i="31"/>
  <c r="AM3535" i="31"/>
  <c r="AL3535" i="31"/>
  <c r="Q12" i="31"/>
  <c r="T3536" i="31" l="1" a="1"/>
  <c r="T3536" i="31" s="1"/>
  <c r="B3537" i="31"/>
  <c r="AL3536" i="31"/>
  <c r="AS3536" i="31"/>
  <c r="AM3536" i="31"/>
  <c r="AV3535" i="31"/>
  <c r="AU3535" i="31"/>
  <c r="AT3535" i="31" s="1"/>
  <c r="R16" i="31"/>
  <c r="R3558" i="31"/>
  <c r="R3550" i="31"/>
  <c r="R3551" i="31"/>
  <c r="R3557" i="31"/>
  <c r="R3549" i="31"/>
  <c r="R3556" i="31"/>
  <c r="R3555" i="31"/>
  <c r="R3554" i="31"/>
  <c r="R3553" i="31"/>
  <c r="R3559" i="31"/>
  <c r="R3552" i="31"/>
  <c r="J16" i="31"/>
  <c r="G16" i="31"/>
  <c r="AV3536" i="31" l="1"/>
  <c r="AU3536" i="31"/>
  <c r="AT3536" i="31" s="1"/>
  <c r="B3538" i="31"/>
  <c r="AS3537" i="31"/>
  <c r="AM3537" i="31"/>
  <c r="AL3537" i="31"/>
  <c r="T3537" i="31" a="1"/>
  <c r="T3537" i="31" s="1"/>
  <c r="J5" i="31"/>
  <c r="J9" i="31" s="1"/>
  <c r="BH29" i="10"/>
  <c r="AV3537" i="31" l="1"/>
  <c r="AU3537" i="31"/>
  <c r="AT3537" i="31" s="1"/>
  <c r="AS3538" i="31"/>
  <c r="AM3538" i="31"/>
  <c r="AL3538" i="31"/>
  <c r="T3538" i="31" a="1"/>
  <c r="T3538" i="31" s="1"/>
  <c r="B3539" i="31"/>
  <c r="J6" i="31"/>
  <c r="J8" i="31"/>
  <c r="J11" i="31"/>
  <c r="AV3538" i="31" l="1"/>
  <c r="AU3538" i="31"/>
  <c r="AT3538" i="31" s="1"/>
  <c r="AS3539" i="31"/>
  <c r="AM3539" i="31"/>
  <c r="AL3539" i="31"/>
  <c r="B3540" i="31"/>
  <c r="T3539" i="31" a="1"/>
  <c r="T3539" i="31" s="1"/>
  <c r="AO1379" i="31"/>
  <c r="AN1379" i="31"/>
  <c r="AO1378" i="31"/>
  <c r="AN1378" i="31"/>
  <c r="AO1377" i="31"/>
  <c r="AN1377" i="31"/>
  <c r="AO1376" i="31"/>
  <c r="AN1376" i="31"/>
  <c r="AO1375" i="31"/>
  <c r="AN1375" i="31"/>
  <c r="AO1374" i="31"/>
  <c r="AN1374" i="31"/>
  <c r="AO1373" i="31"/>
  <c r="AN1373" i="31"/>
  <c r="AS3540" i="31" l="1"/>
  <c r="AM3540" i="31"/>
  <c r="AL3540" i="31"/>
  <c r="T3540" i="31" a="1"/>
  <c r="T3540" i="31" s="1"/>
  <c r="B3541" i="31"/>
  <c r="AU3539" i="31"/>
  <c r="AT3539" i="31" s="1"/>
  <c r="AV3539" i="31"/>
  <c r="AO1372" i="31"/>
  <c r="AN1372" i="31"/>
  <c r="AO1371" i="31"/>
  <c r="AN1371" i="31"/>
  <c r="AO1370" i="31"/>
  <c r="AN1370" i="31"/>
  <c r="AO1369" i="31"/>
  <c r="AN1369" i="31"/>
  <c r="AO1368" i="31"/>
  <c r="AN1368" i="31"/>
  <c r="AO1367" i="31"/>
  <c r="AN1367" i="31"/>
  <c r="AO1366" i="31"/>
  <c r="AN1366" i="31"/>
  <c r="AO1365" i="31"/>
  <c r="AN1365" i="31"/>
  <c r="AO1364" i="31"/>
  <c r="AN1364" i="31"/>
  <c r="AO1363" i="31"/>
  <c r="AN1363" i="31"/>
  <c r="AM3541" i="31" l="1"/>
  <c r="AL3541" i="31"/>
  <c r="T3541" i="31" a="1"/>
  <c r="T3541" i="31" s="1"/>
  <c r="B3542" i="31"/>
  <c r="AS3541" i="31"/>
  <c r="AV3540" i="31"/>
  <c r="AU3540" i="31" s="1"/>
  <c r="AT3540" i="31" s="1"/>
  <c r="AM17" i="31"/>
  <c r="BD64" i="31"/>
  <c r="BD63" i="31"/>
  <c r="BD62" i="31"/>
  <c r="BD61" i="31"/>
  <c r="BC64" i="31"/>
  <c r="BC63" i="31"/>
  <c r="BC62" i="31"/>
  <c r="BC61" i="31"/>
  <c r="AL17" i="31"/>
  <c r="AM3542" i="31" l="1"/>
  <c r="AL3542" i="31"/>
  <c r="T3542" i="31" a="1"/>
  <c r="T3542" i="31" s="1"/>
  <c r="B3543" i="31"/>
  <c r="AS3542" i="31"/>
  <c r="AV3541" i="31"/>
  <c r="AU3541" i="31"/>
  <c r="AT3541" i="31" s="1"/>
  <c r="AO1362" i="31"/>
  <c r="AN1362" i="31"/>
  <c r="AO1361" i="31"/>
  <c r="AN1361" i="31"/>
  <c r="AO1360" i="31"/>
  <c r="AN1360" i="31"/>
  <c r="AO1359" i="31"/>
  <c r="AN1359" i="31"/>
  <c r="AO1358" i="31"/>
  <c r="AN1358" i="31"/>
  <c r="AO1357" i="31"/>
  <c r="AN1357" i="31"/>
  <c r="AO1356" i="31"/>
  <c r="AN1356" i="31"/>
  <c r="AO1355" i="31"/>
  <c r="AN1355" i="31"/>
  <c r="AO1354" i="31"/>
  <c r="AN1354" i="31"/>
  <c r="AO1353" i="31"/>
  <c r="AN1353" i="31"/>
  <c r="AO1352" i="31"/>
  <c r="AN1352" i="31"/>
  <c r="AO1351" i="31"/>
  <c r="AN1351" i="31"/>
  <c r="AO1350" i="31"/>
  <c r="AN1350" i="31"/>
  <c r="AV3542" i="31" l="1"/>
  <c r="AU3542" i="31"/>
  <c r="AT3542" i="31" s="1"/>
  <c r="T3543" i="31" a="1"/>
  <c r="T3543" i="31" s="1"/>
  <c r="B3544" i="31"/>
  <c r="AS3543" i="31"/>
  <c r="AM3543" i="31"/>
  <c r="AL3543" i="31"/>
  <c r="CP5" i="1"/>
  <c r="CL5" i="1"/>
  <c r="CK5" i="1"/>
  <c r="BF4" i="1"/>
  <c r="BG4" i="1"/>
  <c r="BI5" i="1"/>
  <c r="BI10" i="1" s="1"/>
  <c r="BI4" i="1"/>
  <c r="BF5" i="1"/>
  <c r="BF10" i="1" s="1"/>
  <c r="BG5" i="1"/>
  <c r="BG10" i="1" s="1"/>
  <c r="BN10" i="1" s="1"/>
  <c r="AO1349" i="31"/>
  <c r="AN1349" i="31"/>
  <c r="AO1348" i="31"/>
  <c r="AN1348" i="31"/>
  <c r="AO1347" i="31"/>
  <c r="AN1347" i="31"/>
  <c r="AO1346" i="31"/>
  <c r="AN1346" i="31"/>
  <c r="AO1345" i="31"/>
  <c r="AN1345" i="31"/>
  <c r="CO5" i="1"/>
  <c r="ET25" i="10"/>
  <c r="ES25" i="10"/>
  <c r="GA25" i="10"/>
  <c r="FZ25" i="10"/>
  <c r="FY25" i="10"/>
  <c r="FX25" i="10"/>
  <c r="FW25" i="10"/>
  <c r="FV25" i="10"/>
  <c r="FU25" i="10"/>
  <c r="FT25" i="10"/>
  <c r="FS25" i="10"/>
  <c r="FR25" i="10"/>
  <c r="FQ25" i="10"/>
  <c r="FP25" i="10"/>
  <c r="FO25" i="10"/>
  <c r="FN25" i="10"/>
  <c r="FM25" i="10"/>
  <c r="FL25" i="10"/>
  <c r="FK25" i="10"/>
  <c r="FJ25" i="10"/>
  <c r="FI25" i="10"/>
  <c r="FH25" i="10"/>
  <c r="FG25" i="10"/>
  <c r="FF25" i="10"/>
  <c r="FE25" i="10"/>
  <c r="FD25" i="10"/>
  <c r="FC25" i="10"/>
  <c r="FB25" i="10"/>
  <c r="FA25" i="10"/>
  <c r="EZ25" i="10"/>
  <c r="EY25" i="10"/>
  <c r="EX25" i="10"/>
  <c r="EW25" i="10"/>
  <c r="EV25" i="10"/>
  <c r="EU25" i="10"/>
  <c r="ER25" i="10"/>
  <c r="AO1344" i="31"/>
  <c r="AN1344" i="31"/>
  <c r="AO1343" i="31"/>
  <c r="AN1343" i="31"/>
  <c r="AO1342" i="31"/>
  <c r="AN1342" i="31"/>
  <c r="AO1341" i="31"/>
  <c r="AN1341" i="31"/>
  <c r="AO1340" i="31"/>
  <c r="AN1340" i="31"/>
  <c r="AO1339" i="31"/>
  <c r="AN1339" i="31"/>
  <c r="AO1338" i="31"/>
  <c r="AN1338" i="31"/>
  <c r="AO1337" i="31"/>
  <c r="AN1337" i="31"/>
  <c r="AO1336" i="31"/>
  <c r="AN1336" i="31"/>
  <c r="AO1335" i="31"/>
  <c r="AN1335" i="31"/>
  <c r="CU8" i="1"/>
  <c r="BZ28" i="10"/>
  <c r="BZ29" i="10"/>
  <c r="AO1334" i="31"/>
  <c r="AN1334" i="31"/>
  <c r="AO1333" i="31"/>
  <c r="AN1333" i="31"/>
  <c r="AO1332" i="31"/>
  <c r="AN1332" i="31"/>
  <c r="AO1331" i="31"/>
  <c r="AN1331" i="31"/>
  <c r="AO1330" i="31"/>
  <c r="AN1330" i="31"/>
  <c r="AO1329" i="31"/>
  <c r="AN1329" i="31"/>
  <c r="AO1328" i="31"/>
  <c r="AN1328" i="31"/>
  <c r="AO1327" i="31"/>
  <c r="AN1327" i="31"/>
  <c r="AO1326" i="31"/>
  <c r="AN1326" i="31"/>
  <c r="AO1325" i="31"/>
  <c r="AN1325" i="31"/>
  <c r="AO1324" i="31"/>
  <c r="AN1324" i="31"/>
  <c r="AO1323" i="31"/>
  <c r="AN1323" i="31"/>
  <c r="AO1322" i="31"/>
  <c r="AN1322" i="31"/>
  <c r="AO1321" i="31"/>
  <c r="AN1321" i="31"/>
  <c r="AO1320" i="31"/>
  <c r="AN1320" i="31"/>
  <c r="AO1319" i="31"/>
  <c r="AN1319" i="31"/>
  <c r="AO1318" i="31"/>
  <c r="AN1318" i="31"/>
  <c r="AO1317" i="31"/>
  <c r="AN1317" i="31"/>
  <c r="AO1316" i="31"/>
  <c r="AN1316" i="31"/>
  <c r="AO1315" i="31"/>
  <c r="AN1315" i="31"/>
  <c r="AO1314" i="31"/>
  <c r="AN1314" i="31"/>
  <c r="AO1313" i="31"/>
  <c r="AN1313" i="31"/>
  <c r="AO1312" i="31"/>
  <c r="AN1312" i="31"/>
  <c r="AO1311" i="31"/>
  <c r="AN1311" i="31"/>
  <c r="AO1310" i="31"/>
  <c r="AN1310" i="31"/>
  <c r="AO1309" i="31"/>
  <c r="AN1309" i="31"/>
  <c r="AO1308" i="31"/>
  <c r="AN1308" i="31"/>
  <c r="AO1307" i="31"/>
  <c r="AN1307" i="31"/>
  <c r="AO1306" i="31"/>
  <c r="AN1306" i="31"/>
  <c r="AO1305" i="31"/>
  <c r="AN1305" i="31"/>
  <c r="AO1304" i="31"/>
  <c r="AN1304" i="31"/>
  <c r="AO1303" i="31"/>
  <c r="AN1303" i="31"/>
  <c r="AO1302" i="31"/>
  <c r="AN1302" i="31"/>
  <c r="AO1301" i="31"/>
  <c r="AN1301" i="31"/>
  <c r="AO1300" i="31"/>
  <c r="AN1300" i="31"/>
  <c r="BH8" i="1"/>
  <c r="AO1299" i="31"/>
  <c r="AN1299" i="31"/>
  <c r="AO1298" i="31"/>
  <c r="AN1298" i="31"/>
  <c r="AO1297" i="31"/>
  <c r="AN1297" i="31"/>
  <c r="AO1296" i="31"/>
  <c r="AN1296" i="31"/>
  <c r="AO1295" i="31"/>
  <c r="AN1295" i="31"/>
  <c r="AO1294" i="31"/>
  <c r="AN1294" i="31"/>
  <c r="AO1293" i="31"/>
  <c r="AN1293" i="31"/>
  <c r="AO1292" i="31"/>
  <c r="AN1292" i="31"/>
  <c r="AO1291" i="31"/>
  <c r="AN1291" i="31"/>
  <c r="AO1290" i="31"/>
  <c r="AN1290" i="31"/>
  <c r="AO1289" i="31"/>
  <c r="AN1289" i="31"/>
  <c r="AO1288" i="31"/>
  <c r="AN1288" i="31"/>
  <c r="AO1287" i="31"/>
  <c r="AN1287" i="31"/>
  <c r="AO1286" i="31"/>
  <c r="AN1286" i="31"/>
  <c r="AO1285" i="31"/>
  <c r="AN1285" i="31"/>
  <c r="AO1284" i="31"/>
  <c r="AN1284" i="31"/>
  <c r="AO1283" i="31"/>
  <c r="AN1283" i="31"/>
  <c r="AO1282" i="31"/>
  <c r="AN1282" i="31"/>
  <c r="AO1281" i="31"/>
  <c r="AN1281" i="31"/>
  <c r="AO1280" i="31"/>
  <c r="AN1280" i="31"/>
  <c r="AO1279" i="31"/>
  <c r="AN1279" i="31"/>
  <c r="AO1278" i="31"/>
  <c r="AN1278" i="31"/>
  <c r="AO1277" i="31"/>
  <c r="AN1277" i="31"/>
  <c r="AO1276" i="31"/>
  <c r="AN1276" i="31"/>
  <c r="AO1275" i="31"/>
  <c r="AN1275" i="31"/>
  <c r="BV32" i="10"/>
  <c r="AO1274" i="31"/>
  <c r="AN1274" i="31"/>
  <c r="AO1273" i="31"/>
  <c r="AN1273" i="31"/>
  <c r="AO1272" i="31"/>
  <c r="AN1272" i="31"/>
  <c r="AO1271" i="31"/>
  <c r="AN1271" i="31"/>
  <c r="AO1270" i="31"/>
  <c r="AN1270" i="31"/>
  <c r="AO1269" i="31"/>
  <c r="AN1269" i="31"/>
  <c r="AO1268" i="31"/>
  <c r="AN1268" i="31"/>
  <c r="AO1267" i="31"/>
  <c r="AN1267" i="31"/>
  <c r="AO1266" i="31"/>
  <c r="AN1266" i="31"/>
  <c r="AO1265" i="31"/>
  <c r="AN1265" i="31"/>
  <c r="AO1264" i="31"/>
  <c r="AN1264" i="31"/>
  <c r="AO1263" i="31"/>
  <c r="AN1263" i="31"/>
  <c r="AO1262" i="31"/>
  <c r="AN1262" i="31"/>
  <c r="AO1261" i="31"/>
  <c r="AN1261" i="31"/>
  <c r="AO1260" i="31"/>
  <c r="AN1260" i="31"/>
  <c r="AO1259" i="31"/>
  <c r="AN1259" i="31"/>
  <c r="AO1258" i="31"/>
  <c r="AN1258" i="31"/>
  <c r="AO1257" i="31"/>
  <c r="AN1257" i="31"/>
  <c r="CS8" i="1"/>
  <c r="AO1256" i="31"/>
  <c r="AN1256" i="31"/>
  <c r="AO1255" i="31"/>
  <c r="AN1255" i="31"/>
  <c r="AO1254" i="31"/>
  <c r="AN1254" i="31"/>
  <c r="AO1253" i="31"/>
  <c r="AN1253" i="31"/>
  <c r="AO1252" i="31"/>
  <c r="AN1252" i="31"/>
  <c r="AO1251" i="31"/>
  <c r="AN1251" i="31"/>
  <c r="AO1250" i="31"/>
  <c r="AN1250" i="31"/>
  <c r="AO1249" i="31"/>
  <c r="AN1249" i="31"/>
  <c r="AO1248" i="31"/>
  <c r="AN1248" i="31"/>
  <c r="AO1247" i="31"/>
  <c r="AN1247" i="31"/>
  <c r="AO1246" i="31"/>
  <c r="AN1246" i="31"/>
  <c r="AO1245" i="31"/>
  <c r="AN1245" i="31"/>
  <c r="AO1244" i="31"/>
  <c r="AN1244" i="31"/>
  <c r="AO1243" i="31"/>
  <c r="AN1243" i="31"/>
  <c r="AO1242" i="31"/>
  <c r="AN1242" i="31"/>
  <c r="AO1241" i="31"/>
  <c r="AN1241" i="31"/>
  <c r="AO1240" i="31"/>
  <c r="AN1240" i="31"/>
  <c r="AO1239" i="31"/>
  <c r="AN1239" i="31"/>
  <c r="AO1238" i="31"/>
  <c r="AN1238" i="31"/>
  <c r="AO1237" i="31"/>
  <c r="AN1237" i="31"/>
  <c r="AO1236" i="31"/>
  <c r="AN1236" i="31"/>
  <c r="AO1235" i="31"/>
  <c r="AN1235" i="31"/>
  <c r="AO1234" i="31"/>
  <c r="AN1234" i="31"/>
  <c r="AO1233" i="31"/>
  <c r="AN1233" i="31"/>
  <c r="BV26" i="10"/>
  <c r="BV30" i="10"/>
  <c r="BV35" i="10"/>
  <c r="AO1232" i="31"/>
  <c r="AN1232" i="31"/>
  <c r="AO1231" i="31"/>
  <c r="AN1231" i="31"/>
  <c r="AO1230" i="31"/>
  <c r="AN1230" i="31"/>
  <c r="AO1229" i="31"/>
  <c r="AN1229" i="31"/>
  <c r="AO1228" i="31"/>
  <c r="AN1228" i="31"/>
  <c r="AO1227" i="31"/>
  <c r="AN1227" i="31"/>
  <c r="AO1226" i="31"/>
  <c r="AN1226" i="31"/>
  <c r="AO1225" i="31"/>
  <c r="AN1225" i="31"/>
  <c r="AO1224" i="31"/>
  <c r="AN1224" i="31"/>
  <c r="AO1223" i="31"/>
  <c r="AN1223" i="31"/>
  <c r="AO1222" i="31"/>
  <c r="AN1222" i="31"/>
  <c r="AO1221" i="31"/>
  <c r="AN1221" i="31"/>
  <c r="AO1220" i="31"/>
  <c r="AN1220" i="31"/>
  <c r="AO1219" i="31"/>
  <c r="AN1219" i="31"/>
  <c r="AO1218" i="31"/>
  <c r="AN1218" i="31"/>
  <c r="AO1217" i="31"/>
  <c r="AN1217" i="31"/>
  <c r="AO1216" i="31"/>
  <c r="AN1216" i="31"/>
  <c r="AO1215" i="31"/>
  <c r="AN1215" i="31"/>
  <c r="AO1214" i="31"/>
  <c r="AN1214" i="31"/>
  <c r="AO1213" i="31"/>
  <c r="AN1213" i="31"/>
  <c r="AO1212" i="31"/>
  <c r="AN1212" i="31"/>
  <c r="AO1211" i="31"/>
  <c r="AN1211" i="31"/>
  <c r="AO1210" i="31"/>
  <c r="AN1210" i="31"/>
  <c r="AO1209" i="31"/>
  <c r="AN1209" i="31"/>
  <c r="AO1208" i="31"/>
  <c r="AN1208" i="31"/>
  <c r="AO1207" i="31"/>
  <c r="AN1207" i="31"/>
  <c r="AO1206" i="31"/>
  <c r="AN1206" i="31"/>
  <c r="AO1205" i="31"/>
  <c r="AN1205" i="31"/>
  <c r="AO1204" i="31"/>
  <c r="AN1204" i="31"/>
  <c r="AO1203" i="31"/>
  <c r="AN1203" i="31"/>
  <c r="BP10" i="10"/>
  <c r="BS10" i="10" s="1"/>
  <c r="P23" i="10"/>
  <c r="AO1202" i="31"/>
  <c r="AN1202" i="31"/>
  <c r="AO1201" i="31"/>
  <c r="AN1201" i="31"/>
  <c r="AO1200" i="31"/>
  <c r="AN1200" i="31"/>
  <c r="AO1199" i="31"/>
  <c r="AN1199" i="31"/>
  <c r="AO1198" i="31"/>
  <c r="AN1198" i="31"/>
  <c r="AO1197" i="31"/>
  <c r="AN1197" i="31"/>
  <c r="AO1196" i="31"/>
  <c r="AN1196" i="31"/>
  <c r="AO1195" i="31"/>
  <c r="AN1195" i="31"/>
  <c r="AO1194" i="31"/>
  <c r="AN1194" i="31"/>
  <c r="AO1193" i="31"/>
  <c r="AN1193" i="31"/>
  <c r="AO1192" i="31"/>
  <c r="AN1192" i="31"/>
  <c r="AO1191" i="31"/>
  <c r="AN1191" i="31"/>
  <c r="AO1190" i="31"/>
  <c r="AN1190" i="31"/>
  <c r="AO1189" i="31"/>
  <c r="AN1189" i="31"/>
  <c r="AO1188" i="31"/>
  <c r="AN1188" i="31"/>
  <c r="AO1187" i="31"/>
  <c r="AN1187" i="31"/>
  <c r="AO1186" i="31"/>
  <c r="AN1186" i="31"/>
  <c r="AO1185" i="31"/>
  <c r="AN1185" i="31"/>
  <c r="AO1184" i="31"/>
  <c r="AN1184" i="31"/>
  <c r="AO1183" i="31"/>
  <c r="AN1183" i="31"/>
  <c r="AO1182" i="31"/>
  <c r="AN1182" i="31"/>
  <c r="AO1181" i="31"/>
  <c r="AN1181" i="31"/>
  <c r="AO1180" i="31"/>
  <c r="AN1180" i="31"/>
  <c r="AO1179" i="31"/>
  <c r="AN1179" i="31"/>
  <c r="AO1178" i="31"/>
  <c r="AN1178" i="31"/>
  <c r="AO1177" i="31"/>
  <c r="AN1177" i="31"/>
  <c r="AO1176" i="31"/>
  <c r="AN1176" i="31"/>
  <c r="AO1175" i="31"/>
  <c r="AN1175" i="31"/>
  <c r="AO1174" i="31"/>
  <c r="AN1174" i="31"/>
  <c r="AO1173" i="31"/>
  <c r="AN1173" i="31"/>
  <c r="AO1172" i="31"/>
  <c r="AN1172" i="31"/>
  <c r="AO1171" i="31"/>
  <c r="AN1171" i="31"/>
  <c r="AO1170" i="31"/>
  <c r="AN1170" i="31"/>
  <c r="AO1169" i="31"/>
  <c r="AN1169" i="31"/>
  <c r="BI8" i="1"/>
  <c r="AO1168" i="31"/>
  <c r="AN1168" i="31"/>
  <c r="AO1167" i="31"/>
  <c r="AN1167" i="31"/>
  <c r="AO1166" i="31"/>
  <c r="AN1166" i="31"/>
  <c r="AO1165" i="31"/>
  <c r="AN1165" i="31"/>
  <c r="AO1164" i="31"/>
  <c r="AN1164" i="31"/>
  <c r="AO1163" i="31"/>
  <c r="AN1163" i="31"/>
  <c r="AO1162" i="31"/>
  <c r="AN1162" i="31"/>
  <c r="AO1161" i="31"/>
  <c r="AN1161" i="31"/>
  <c r="AO1160" i="31"/>
  <c r="AN1160" i="31"/>
  <c r="AO1159" i="31"/>
  <c r="AN1159" i="31"/>
  <c r="AO1158" i="31"/>
  <c r="AN1158" i="31"/>
  <c r="AO1157" i="31"/>
  <c r="AN1157" i="31"/>
  <c r="AO1156" i="31"/>
  <c r="AN1156" i="31"/>
  <c r="AO1155" i="31"/>
  <c r="AN1155" i="31"/>
  <c r="CD30" i="10"/>
  <c r="CD32" i="10"/>
  <c r="CD33" i="10"/>
  <c r="CD34" i="10"/>
  <c r="CD35" i="10"/>
  <c r="CD31" i="10"/>
  <c r="BH23" i="10"/>
  <c r="AO1154" i="31"/>
  <c r="AN1154" i="31"/>
  <c r="AO1153" i="31"/>
  <c r="AN1153" i="31"/>
  <c r="AO1152" i="31"/>
  <c r="AN1152" i="31"/>
  <c r="AO1151" i="31"/>
  <c r="AN1151" i="31"/>
  <c r="AO1150" i="31"/>
  <c r="AN1150" i="31"/>
  <c r="AO1149" i="31"/>
  <c r="AN1149" i="31"/>
  <c r="AO1148" i="31"/>
  <c r="AN1148" i="31"/>
  <c r="AO1147" i="31"/>
  <c r="AN1147" i="31"/>
  <c r="AO1146" i="31"/>
  <c r="AN1146" i="31"/>
  <c r="AO1145" i="31"/>
  <c r="AN1145" i="31"/>
  <c r="AO1144" i="31"/>
  <c r="AN1144" i="31"/>
  <c r="AO1143" i="31"/>
  <c r="AN1143" i="31"/>
  <c r="AO1142" i="31"/>
  <c r="AN1142" i="31"/>
  <c r="AO1141" i="31"/>
  <c r="AN1141" i="31"/>
  <c r="AO1140" i="31"/>
  <c r="AN1140" i="31"/>
  <c r="AO1139" i="31"/>
  <c r="AN1139" i="31"/>
  <c r="AO1138" i="31"/>
  <c r="AN1138" i="31"/>
  <c r="FW18" i="10"/>
  <c r="FG18" i="10"/>
  <c r="B18" i="31"/>
  <c r="AS18" i="31" s="1"/>
  <c r="AO3547" i="31"/>
  <c r="AN3547" i="31"/>
  <c r="AO1137" i="31"/>
  <c r="AN1137" i="31"/>
  <c r="AO1136" i="31"/>
  <c r="AN1136" i="31"/>
  <c r="AO1135" i="31"/>
  <c r="AN1135" i="31"/>
  <c r="AO1134" i="31"/>
  <c r="AN1134" i="31"/>
  <c r="AO1133" i="31"/>
  <c r="AN1133" i="31"/>
  <c r="AO1132" i="31"/>
  <c r="AN1132" i="31"/>
  <c r="AO1131" i="31"/>
  <c r="AN1131" i="31"/>
  <c r="AO1130" i="31"/>
  <c r="AN1130" i="31"/>
  <c r="AO1129" i="31"/>
  <c r="AN1129" i="31"/>
  <c r="AO1128" i="31"/>
  <c r="AN1128" i="31"/>
  <c r="AO1127" i="31"/>
  <c r="AN1127" i="31"/>
  <c r="AO1126" i="31"/>
  <c r="AN1126" i="31"/>
  <c r="AO1125" i="31"/>
  <c r="AN1125" i="31"/>
  <c r="AO1124" i="31"/>
  <c r="AN1124" i="31"/>
  <c r="AO1123" i="31"/>
  <c r="AN1123" i="31"/>
  <c r="AO1122" i="31"/>
  <c r="AN1122" i="31"/>
  <c r="AO1121" i="31"/>
  <c r="AN1121" i="31"/>
  <c r="AO1120" i="31"/>
  <c r="AN1120" i="31"/>
  <c r="AO1119" i="31"/>
  <c r="AN1119" i="31"/>
  <c r="AO1118" i="31"/>
  <c r="AN1118" i="31"/>
  <c r="AO1117" i="31"/>
  <c r="AN1117" i="31"/>
  <c r="AO1116" i="31"/>
  <c r="AN1116" i="31"/>
  <c r="AO1115" i="31"/>
  <c r="AN1115" i="31"/>
  <c r="AO1114" i="31"/>
  <c r="AN1114" i="31"/>
  <c r="AO1113" i="31"/>
  <c r="AN1113" i="31"/>
  <c r="AO1112" i="31"/>
  <c r="AN1112" i="31"/>
  <c r="AO1111" i="31"/>
  <c r="AN1111" i="31"/>
  <c r="AO1110" i="31"/>
  <c r="AN1110" i="31"/>
  <c r="AO1109" i="31"/>
  <c r="AN1109" i="31"/>
  <c r="AO1108" i="31"/>
  <c r="AN1108" i="31"/>
  <c r="AO1107" i="31"/>
  <c r="AN1107" i="31"/>
  <c r="AO1106" i="31"/>
  <c r="AN1106" i="31"/>
  <c r="AO1105" i="31"/>
  <c r="AN1105" i="31"/>
  <c r="AO1104" i="31"/>
  <c r="AN1104" i="31"/>
  <c r="AO1103" i="31"/>
  <c r="AN1103" i="31"/>
  <c r="AO1102" i="31"/>
  <c r="AN1102" i="31"/>
  <c r="AO1101" i="31"/>
  <c r="AN1101" i="31"/>
  <c r="AO1100" i="31"/>
  <c r="AN1100" i="31"/>
  <c r="AO1099" i="31"/>
  <c r="AN1099" i="31"/>
  <c r="AO1098" i="31"/>
  <c r="AN1098" i="31"/>
  <c r="AO1097" i="31"/>
  <c r="AN1097" i="31"/>
  <c r="AO1096" i="31"/>
  <c r="AN1096" i="31"/>
  <c r="AO1095" i="31"/>
  <c r="AN1095" i="31"/>
  <c r="AO1094" i="31"/>
  <c r="AN1094" i="31"/>
  <c r="AO1093" i="31"/>
  <c r="AN1093" i="31"/>
  <c r="AO1092" i="31"/>
  <c r="AN1092" i="31"/>
  <c r="AO1091" i="31"/>
  <c r="AN1091" i="31"/>
  <c r="AO1090" i="31"/>
  <c r="AN1090" i="31"/>
  <c r="AO1089" i="31"/>
  <c r="AN1089" i="31"/>
  <c r="AO1088" i="31"/>
  <c r="AN1088" i="31"/>
  <c r="AO1087" i="31"/>
  <c r="AN1087" i="31"/>
  <c r="AO1086" i="31"/>
  <c r="AN1086" i="31"/>
  <c r="AO1085" i="31"/>
  <c r="AN1085" i="31"/>
  <c r="AO1084" i="31"/>
  <c r="AN1084" i="31"/>
  <c r="AO1083" i="31"/>
  <c r="AN1083" i="31"/>
  <c r="AO1082" i="31"/>
  <c r="AN1082" i="31"/>
  <c r="AO1081" i="31"/>
  <c r="AN1081" i="31"/>
  <c r="AO1080" i="31"/>
  <c r="AN1080" i="31"/>
  <c r="AO1079" i="31"/>
  <c r="AN1079" i="31"/>
  <c r="AO1078" i="31"/>
  <c r="AN1078" i="31"/>
  <c r="AO1077" i="31"/>
  <c r="AN1077" i="31"/>
  <c r="AO1076" i="31"/>
  <c r="AN1076" i="31"/>
  <c r="AO1075" i="31"/>
  <c r="AN1075" i="31"/>
  <c r="AO1074" i="31"/>
  <c r="AN1074" i="31"/>
  <c r="AO1073" i="31"/>
  <c r="AN1073" i="31"/>
  <c r="AO1072" i="31"/>
  <c r="AN1072" i="31"/>
  <c r="AO1071" i="31"/>
  <c r="AN1071" i="31"/>
  <c r="AO1070" i="31"/>
  <c r="AN1070" i="31"/>
  <c r="AO1069" i="31"/>
  <c r="AN1069" i="31"/>
  <c r="AO1068" i="31"/>
  <c r="AN1068" i="31"/>
  <c r="AO1067" i="31"/>
  <c r="AN1067" i="31"/>
  <c r="AO1066" i="31"/>
  <c r="AN1066" i="31"/>
  <c r="AO1065" i="31"/>
  <c r="AN1065" i="31"/>
  <c r="AO1064" i="31"/>
  <c r="AN1064" i="31"/>
  <c r="AO1063" i="31"/>
  <c r="AN1063" i="31"/>
  <c r="AO1062" i="31"/>
  <c r="AN1062" i="31"/>
  <c r="AO1061" i="31"/>
  <c r="AN1061" i="31"/>
  <c r="AO1060" i="31"/>
  <c r="AN1060" i="31"/>
  <c r="AO1059" i="31"/>
  <c r="AN1059" i="31"/>
  <c r="AO1058" i="31"/>
  <c r="AN1058" i="31"/>
  <c r="AO1057" i="31"/>
  <c r="AN1057" i="31"/>
  <c r="AO1056" i="31"/>
  <c r="AN1056" i="31"/>
  <c r="AO1055" i="31"/>
  <c r="AN1055" i="31"/>
  <c r="AO1054" i="31"/>
  <c r="AN1054" i="31"/>
  <c r="AO1053" i="31"/>
  <c r="AN1053" i="31"/>
  <c r="DN22" i="10"/>
  <c r="DM22" i="10"/>
  <c r="DL22" i="10"/>
  <c r="DK22" i="10"/>
  <c r="DJ22" i="10"/>
  <c r="DI22" i="10"/>
  <c r="DH22" i="10"/>
  <c r="DG22" i="10"/>
  <c r="DF22" i="10"/>
  <c r="DE22" i="10"/>
  <c r="DD22" i="10"/>
  <c r="DC22" i="10"/>
  <c r="DB22" i="10"/>
  <c r="DA22" i="10"/>
  <c r="CZ22" i="10"/>
  <c r="CY22" i="10"/>
  <c r="CX22" i="10"/>
  <c r="CW22" i="10"/>
  <c r="CV22" i="10"/>
  <c r="CU22" i="10"/>
  <c r="CT22" i="10"/>
  <c r="CS22" i="10"/>
  <c r="CR22" i="10"/>
  <c r="CQ22" i="10"/>
  <c r="CP22" i="10"/>
  <c r="CO22" i="10"/>
  <c r="CN22" i="10"/>
  <c r="DP19" i="10"/>
  <c r="DP20" i="10"/>
  <c r="AO1052" i="31"/>
  <c r="AN1052" i="31"/>
  <c r="AO1051" i="31"/>
  <c r="AN1051" i="31"/>
  <c r="AO1050" i="31"/>
  <c r="AN1050" i="31"/>
  <c r="AO1049" i="31"/>
  <c r="AN1049" i="31"/>
  <c r="AO1048" i="31"/>
  <c r="AN1048" i="31"/>
  <c r="AO1047" i="31"/>
  <c r="AN1047" i="31"/>
  <c r="AO1046" i="31"/>
  <c r="AN1046" i="31"/>
  <c r="AO1045" i="31"/>
  <c r="AN1045" i="31"/>
  <c r="AO1044" i="31"/>
  <c r="AN1044" i="31"/>
  <c r="AO1043" i="31"/>
  <c r="AN1043" i="31"/>
  <c r="AO1042" i="31"/>
  <c r="AN1042" i="31"/>
  <c r="AO1041" i="31"/>
  <c r="AN1041" i="31"/>
  <c r="AO1040" i="31"/>
  <c r="AN1040" i="31"/>
  <c r="AO1039" i="31"/>
  <c r="AN1039" i="31"/>
  <c r="AO1038" i="31"/>
  <c r="AN1038" i="31"/>
  <c r="AO1037" i="31"/>
  <c r="AN1037" i="31"/>
  <c r="AO1036" i="31"/>
  <c r="AN1036" i="31"/>
  <c r="AO1035" i="31"/>
  <c r="AN1035" i="31"/>
  <c r="AO1034" i="31"/>
  <c r="AN1034" i="31"/>
  <c r="AO1033" i="31"/>
  <c r="AN1033" i="31"/>
  <c r="D5" i="31"/>
  <c r="D6" i="31" s="1"/>
  <c r="E16" i="31"/>
  <c r="AO1032" i="31"/>
  <c r="AN1032" i="31"/>
  <c r="AO1031" i="31"/>
  <c r="AN1031" i="31"/>
  <c r="AO1030" i="31"/>
  <c r="AN1030" i="31"/>
  <c r="AO1029" i="31"/>
  <c r="AN1029" i="31"/>
  <c r="AO1028" i="31"/>
  <c r="AN1028" i="31"/>
  <c r="AO1027" i="31"/>
  <c r="AN1027" i="31"/>
  <c r="AO1026" i="31"/>
  <c r="AN1026" i="31"/>
  <c r="AO1025" i="31"/>
  <c r="AN1025" i="31"/>
  <c r="AO1024" i="31"/>
  <c r="AN1024" i="31"/>
  <c r="AO1023" i="31"/>
  <c r="AN1023" i="31"/>
  <c r="AO1022" i="31"/>
  <c r="AN1022" i="31"/>
  <c r="AO1021" i="31"/>
  <c r="AN1021" i="31"/>
  <c r="AO1020" i="31"/>
  <c r="AN1020" i="31"/>
  <c r="AO1019" i="31"/>
  <c r="AN1019" i="31"/>
  <c r="AO1018" i="31"/>
  <c r="AN1018" i="31"/>
  <c r="AO1017" i="31"/>
  <c r="AN1017" i="31"/>
  <c r="AO1016" i="31"/>
  <c r="AN1016" i="31"/>
  <c r="AO1015" i="31"/>
  <c r="AN1015" i="31"/>
  <c r="AO1014" i="31"/>
  <c r="AN1014" i="31"/>
  <c r="AO1013" i="31"/>
  <c r="AN1013" i="31"/>
  <c r="AO1012" i="31"/>
  <c r="AN1012" i="31"/>
  <c r="AO1011" i="31"/>
  <c r="AN1011" i="31"/>
  <c r="AO1010" i="31"/>
  <c r="AN1010" i="31"/>
  <c r="AO1009" i="31"/>
  <c r="AN1009" i="31"/>
  <c r="AO1008" i="31"/>
  <c r="AN1008" i="31"/>
  <c r="AO1007" i="31"/>
  <c r="AN1007" i="31"/>
  <c r="AO1006" i="31"/>
  <c r="AN1006" i="31"/>
  <c r="AO1005" i="31"/>
  <c r="AN1005" i="31"/>
  <c r="AO1004" i="31"/>
  <c r="AN1004" i="31"/>
  <c r="AO1003" i="31"/>
  <c r="AN1003" i="31"/>
  <c r="AO1002" i="31"/>
  <c r="AN1002" i="31"/>
  <c r="AO1001" i="31"/>
  <c r="AN1001" i="31"/>
  <c r="AO1000" i="31"/>
  <c r="AN1000" i="31"/>
  <c r="AO999" i="31"/>
  <c r="AN999" i="31"/>
  <c r="AO998" i="31"/>
  <c r="AN998" i="31"/>
  <c r="AO997" i="31"/>
  <c r="AN997" i="31"/>
  <c r="AO996" i="31"/>
  <c r="AN996" i="31"/>
  <c r="AO995" i="31"/>
  <c r="AN995" i="31"/>
  <c r="AO994" i="31"/>
  <c r="AN994" i="31"/>
  <c r="AO993" i="31"/>
  <c r="AN993" i="31"/>
  <c r="AO992" i="31"/>
  <c r="AN992" i="31"/>
  <c r="AO991" i="31"/>
  <c r="AN991" i="31"/>
  <c r="AO990" i="31"/>
  <c r="AN990" i="31"/>
  <c r="A22" i="10"/>
  <c r="BP21" i="10"/>
  <c r="BS21" i="10" s="1"/>
  <c r="BP20" i="10"/>
  <c r="BS20" i="10" s="1"/>
  <c r="BT20" i="10" s="1"/>
  <c r="BP19" i="10"/>
  <c r="BS19" i="10" s="1"/>
  <c r="BT19" i="10" s="1"/>
  <c r="BP18" i="10"/>
  <c r="BS18" i="10" s="1"/>
  <c r="BT18" i="10" s="1"/>
  <c r="BP17" i="10"/>
  <c r="BS17" i="10" s="1"/>
  <c r="BP16" i="10"/>
  <c r="BS16" i="10" s="1"/>
  <c r="BP15" i="10"/>
  <c r="BS15" i="10" s="1"/>
  <c r="BP14" i="10"/>
  <c r="BS14" i="10" s="1"/>
  <c r="BT14" i="10" s="1"/>
  <c r="BP13" i="10"/>
  <c r="BS13" i="10" s="1"/>
  <c r="BP12" i="10"/>
  <c r="BS12" i="10" s="1"/>
  <c r="BP11" i="10"/>
  <c r="BS11" i="10" s="1"/>
  <c r="BJ8" i="1"/>
  <c r="C8" i="10"/>
  <c r="BP2" i="10"/>
  <c r="BE2" i="10"/>
  <c r="BN8" i="1"/>
  <c r="BM8" i="1"/>
  <c r="BL8" i="1"/>
  <c r="BK8" i="1"/>
  <c r="BG8" i="1"/>
  <c r="BF8" i="1"/>
  <c r="A5" i="21"/>
  <c r="A6" i="21" s="1"/>
  <c r="C3" i="1"/>
  <c r="R1" i="10" s="1"/>
  <c r="A1" i="10" s="1"/>
  <c r="GU3" i="10"/>
  <c r="GU7" i="10" s="1"/>
  <c r="BQ3" i="10"/>
  <c r="BR10" i="10" s="1"/>
  <c r="BQ4" i="10"/>
  <c r="BK3" i="10" s="1"/>
  <c r="CM8" i="1"/>
  <c r="BK10" i="1" l="1"/>
  <c r="BL10" i="1"/>
  <c r="BM10" i="1"/>
  <c r="CL10" i="1"/>
  <c r="CP10" i="1"/>
  <c r="CO10" i="1"/>
  <c r="CK10" i="1"/>
  <c r="AV3543" i="31"/>
  <c r="AU3543" i="31"/>
  <c r="AT3543" i="31" s="1"/>
  <c r="T3544" i="31" a="1"/>
  <c r="T3544" i="31" s="1"/>
  <c r="B3545" i="31"/>
  <c r="AS3544" i="31"/>
  <c r="AL3544" i="31"/>
  <c r="AM3544" i="31"/>
  <c r="BG14" i="1"/>
  <c r="BG12" i="1"/>
  <c r="BF14" i="1"/>
  <c r="BF12" i="1"/>
  <c r="BI11" i="1"/>
  <c r="BI14" i="1"/>
  <c r="BI12" i="1"/>
  <c r="BI13" i="1"/>
  <c r="BG13" i="1"/>
  <c r="BG11" i="1"/>
  <c r="BF13" i="1"/>
  <c r="BF11" i="1"/>
  <c r="BG21" i="1"/>
  <c r="BG18" i="1"/>
  <c r="BG16" i="1"/>
  <c r="BG20" i="1"/>
  <c r="BF21" i="1"/>
  <c r="BF18" i="1"/>
  <c r="BF20" i="1"/>
  <c r="BF16" i="1"/>
  <c r="BI21" i="1"/>
  <c r="BI18" i="1"/>
  <c r="BI15" i="1"/>
  <c r="BI22" i="1"/>
  <c r="BI23" i="1"/>
  <c r="BI16" i="1"/>
  <c r="BI19" i="1"/>
  <c r="BI17" i="1"/>
  <c r="BI20" i="1"/>
  <c r="BG15" i="1"/>
  <c r="BG22" i="1"/>
  <c r="BG23" i="1"/>
  <c r="BG19" i="1"/>
  <c r="BG17" i="1"/>
  <c r="CO11" i="1"/>
  <c r="CO12" i="1"/>
  <c r="CO13" i="1"/>
  <c r="CO14" i="1"/>
  <c r="BF15" i="1"/>
  <c r="BF22" i="1"/>
  <c r="BF23" i="1"/>
  <c r="BF19" i="1"/>
  <c r="BF17" i="1"/>
  <c r="CK11" i="1"/>
  <c r="CK12" i="1"/>
  <c r="CK13" i="1"/>
  <c r="CK14" i="1"/>
  <c r="CL11" i="1"/>
  <c r="CL12" i="1"/>
  <c r="CL13" i="1"/>
  <c r="CL14" i="1"/>
  <c r="CP12" i="1"/>
  <c r="CP13" i="1"/>
  <c r="CP14" i="1"/>
  <c r="CP11" i="1"/>
  <c r="CK23" i="1"/>
  <c r="CK19" i="1"/>
  <c r="CK15" i="1"/>
  <c r="CK20" i="1"/>
  <c r="CK16" i="1"/>
  <c r="CK21" i="1"/>
  <c r="CK17" i="1"/>
  <c r="CK22" i="1"/>
  <c r="CK18" i="1"/>
  <c r="CL23" i="1"/>
  <c r="CL19" i="1"/>
  <c r="CL15" i="1"/>
  <c r="CL20" i="1"/>
  <c r="CL16" i="1"/>
  <c r="CL21" i="1"/>
  <c r="CL17" i="1"/>
  <c r="CL22" i="1"/>
  <c r="CL18" i="1"/>
  <c r="CP21" i="1"/>
  <c r="CP17" i="1"/>
  <c r="CP22" i="1"/>
  <c r="CP18" i="1"/>
  <c r="CP23" i="1"/>
  <c r="CP19" i="1"/>
  <c r="CP15" i="1"/>
  <c r="CP20" i="1"/>
  <c r="CP16" i="1"/>
  <c r="CO20" i="1"/>
  <c r="CO16" i="1"/>
  <c r="CO21" i="1"/>
  <c r="CO17" i="1"/>
  <c r="CO22" i="1"/>
  <c r="CO18" i="1"/>
  <c r="CO23" i="1"/>
  <c r="CO19" i="1"/>
  <c r="CO15" i="1"/>
  <c r="BI24" i="1"/>
  <c r="BI25" i="1"/>
  <c r="BG24" i="1"/>
  <c r="BG25" i="1"/>
  <c r="BF24" i="1"/>
  <c r="BF25" i="1"/>
  <c r="CO24" i="1"/>
  <c r="CO25" i="1"/>
  <c r="CK24" i="1"/>
  <c r="CK25" i="1"/>
  <c r="CL24" i="1"/>
  <c r="CL25" i="1"/>
  <c r="CP24" i="1"/>
  <c r="CP25" i="1"/>
  <c r="BI43" i="1"/>
  <c r="BI27" i="1"/>
  <c r="BI36" i="1"/>
  <c r="BI41" i="1"/>
  <c r="BI34" i="1"/>
  <c r="BI30" i="1"/>
  <c r="BI39" i="1"/>
  <c r="BI31" i="1"/>
  <c r="BI38" i="1"/>
  <c r="BI44" i="1"/>
  <c r="BI32" i="1"/>
  <c r="BI28" i="1"/>
  <c r="BI37" i="1"/>
  <c r="BI42" i="1"/>
  <c r="BI26" i="1"/>
  <c r="BI35" i="1"/>
  <c r="BI40" i="1"/>
  <c r="BI33" i="1"/>
  <c r="BI29" i="1"/>
  <c r="BF29" i="1"/>
  <c r="BF43" i="1"/>
  <c r="BF38" i="1"/>
  <c r="BF27" i="1"/>
  <c r="BF30" i="1"/>
  <c r="BF41" i="1"/>
  <c r="BF36" i="1"/>
  <c r="BF34" i="1"/>
  <c r="BF32" i="1"/>
  <c r="BG40" i="1"/>
  <c r="BG35" i="1"/>
  <c r="BG33" i="1"/>
  <c r="BG44" i="1"/>
  <c r="BG28" i="1"/>
  <c r="BG39" i="1"/>
  <c r="BG31" i="1"/>
  <c r="BG37" i="1"/>
  <c r="BG42" i="1"/>
  <c r="BG26" i="1"/>
  <c r="BF40" i="1"/>
  <c r="BF35" i="1"/>
  <c r="BF33" i="1"/>
  <c r="BF44" i="1"/>
  <c r="BF28" i="1"/>
  <c r="BF39" i="1"/>
  <c r="BF31" i="1"/>
  <c r="BF37" i="1"/>
  <c r="BF42" i="1"/>
  <c r="BF26" i="1"/>
  <c r="BG43" i="1"/>
  <c r="BG38" i="1"/>
  <c r="BG27" i="1"/>
  <c r="BG30" i="1"/>
  <c r="BG41" i="1"/>
  <c r="BG36" i="1"/>
  <c r="BG29" i="1"/>
  <c r="BG34" i="1"/>
  <c r="BG32" i="1"/>
  <c r="CO41" i="1"/>
  <c r="CO36" i="1"/>
  <c r="CO31" i="1"/>
  <c r="CO42" i="1"/>
  <c r="CO26" i="1"/>
  <c r="CO37" i="1"/>
  <c r="CO32" i="1"/>
  <c r="CO43" i="1"/>
  <c r="CO27" i="1"/>
  <c r="CO38" i="1"/>
  <c r="CO33" i="1"/>
  <c r="CO44" i="1"/>
  <c r="CO28" i="1"/>
  <c r="CO39" i="1"/>
  <c r="CO34" i="1"/>
  <c r="CO29" i="1"/>
  <c r="CO40" i="1"/>
  <c r="CO35" i="1"/>
  <c r="CO30" i="1"/>
  <c r="CK29" i="1"/>
  <c r="CK40" i="1"/>
  <c r="CK35" i="1"/>
  <c r="CK30" i="1"/>
  <c r="CK41" i="1"/>
  <c r="CK36" i="1"/>
  <c r="CK31" i="1"/>
  <c r="CK42" i="1"/>
  <c r="CK26" i="1"/>
  <c r="CK37" i="1"/>
  <c r="CK32" i="1"/>
  <c r="CK43" i="1"/>
  <c r="CK27" i="1"/>
  <c r="CK38" i="1"/>
  <c r="CK33" i="1"/>
  <c r="CK44" i="1"/>
  <c r="CK39" i="1"/>
  <c r="CK34" i="1"/>
  <c r="CK28" i="1"/>
  <c r="CL40" i="1"/>
  <c r="CL35" i="1"/>
  <c r="CL30" i="1"/>
  <c r="CL41" i="1"/>
  <c r="CL36" i="1"/>
  <c r="CL31" i="1"/>
  <c r="CL42" i="1"/>
  <c r="CL26" i="1"/>
  <c r="CL37" i="1"/>
  <c r="CL32" i="1"/>
  <c r="CL43" i="1"/>
  <c r="CL27" i="1"/>
  <c r="CL38" i="1"/>
  <c r="CL33" i="1"/>
  <c r="CL44" i="1"/>
  <c r="CL28" i="1"/>
  <c r="CL39" i="1"/>
  <c r="CL34" i="1"/>
  <c r="CL29" i="1"/>
  <c r="CP36" i="1"/>
  <c r="CP31" i="1"/>
  <c r="CP42" i="1"/>
  <c r="CP26" i="1"/>
  <c r="CP37" i="1"/>
  <c r="CP32" i="1"/>
  <c r="CP43" i="1"/>
  <c r="CP27" i="1"/>
  <c r="CP38" i="1"/>
  <c r="CP33" i="1"/>
  <c r="CP44" i="1"/>
  <c r="CP28" i="1"/>
  <c r="CP39" i="1"/>
  <c r="CP34" i="1"/>
  <c r="CP29" i="1"/>
  <c r="CP40" i="1"/>
  <c r="CP35" i="1"/>
  <c r="CP30" i="1"/>
  <c r="CP41" i="1"/>
  <c r="C5" i="21" a="1"/>
  <c r="C5" i="21" s="1"/>
  <c r="C6" i="21" s="1"/>
  <c r="B5" i="21" a="1"/>
  <c r="B5" i="21" s="1"/>
  <c r="B6" i="21" s="1"/>
  <c r="I5" i="21" a="1"/>
  <c r="I5" i="21" s="1"/>
  <c r="H5" i="21" a="1"/>
  <c r="H5" i="21" s="1"/>
  <c r="G5" i="21" a="1"/>
  <c r="G5" i="21" s="1"/>
  <c r="G6" i="21" s="1"/>
  <c r="F5" i="21" a="1"/>
  <c r="F5" i="21" s="1"/>
  <c r="E5" i="21" a="1"/>
  <c r="E5" i="21" s="1"/>
  <c r="E6" i="21" s="1"/>
  <c r="D5" i="21" a="1"/>
  <c r="D5" i="21" s="1"/>
  <c r="E8" i="10"/>
  <c r="BG52" i="1"/>
  <c r="BG54" i="1"/>
  <c r="BG47" i="1"/>
  <c r="BG49" i="1"/>
  <c r="BG50" i="1"/>
  <c r="BG45" i="1"/>
  <c r="BF45" i="1"/>
  <c r="BF52" i="1"/>
  <c r="BF54" i="1"/>
  <c r="BF47" i="1"/>
  <c r="BF49" i="1"/>
  <c r="BF50" i="1"/>
  <c r="BI54" i="1"/>
  <c r="BI47" i="1"/>
  <c r="BI46" i="1"/>
  <c r="BI55" i="1"/>
  <c r="BI48" i="1"/>
  <c r="BI49" i="1"/>
  <c r="BI50" i="1"/>
  <c r="BI45" i="1"/>
  <c r="BI53" i="1"/>
  <c r="BI52" i="1"/>
  <c r="BI51" i="1"/>
  <c r="BG53" i="1"/>
  <c r="BG51" i="1"/>
  <c r="BG46" i="1"/>
  <c r="BG55" i="1"/>
  <c r="BG48" i="1"/>
  <c r="BF53" i="1"/>
  <c r="BF51" i="1"/>
  <c r="BF46" i="1"/>
  <c r="BF55" i="1"/>
  <c r="BF48" i="1"/>
  <c r="CO52" i="1"/>
  <c r="CO47" i="1"/>
  <c r="CO53" i="1"/>
  <c r="CO48" i="1"/>
  <c r="CO54" i="1"/>
  <c r="CO45" i="1"/>
  <c r="CO49" i="1"/>
  <c r="CO55" i="1"/>
  <c r="CO50" i="1"/>
  <c r="CO51" i="1"/>
  <c r="CO46" i="1"/>
  <c r="CK51" i="1"/>
  <c r="CK46" i="1"/>
  <c r="CK49" i="1"/>
  <c r="CK52" i="1"/>
  <c r="CK47" i="1"/>
  <c r="CK53" i="1"/>
  <c r="CK48" i="1"/>
  <c r="CK54" i="1"/>
  <c r="CK55" i="1"/>
  <c r="CK45" i="1"/>
  <c r="CK50" i="1"/>
  <c r="CL51" i="1"/>
  <c r="CL46" i="1"/>
  <c r="CL52" i="1"/>
  <c r="CL47" i="1"/>
  <c r="CL53" i="1"/>
  <c r="CL48" i="1"/>
  <c r="CL54" i="1"/>
  <c r="CL49" i="1"/>
  <c r="CL55" i="1"/>
  <c r="CL50" i="1"/>
  <c r="CL45" i="1"/>
  <c r="CP47" i="1"/>
  <c r="CP53" i="1"/>
  <c r="CP48" i="1"/>
  <c r="CP54" i="1"/>
  <c r="CP49" i="1"/>
  <c r="CP55" i="1"/>
  <c r="CP50" i="1"/>
  <c r="CP45" i="1"/>
  <c r="CP51" i="1"/>
  <c r="CP46" i="1"/>
  <c r="CP52" i="1"/>
  <c r="BF56" i="1"/>
  <c r="BF58" i="1"/>
  <c r="BI57" i="1"/>
  <c r="BI58" i="1"/>
  <c r="BI56" i="1"/>
  <c r="BG57" i="1"/>
  <c r="BF57" i="1"/>
  <c r="BG56" i="1"/>
  <c r="BG58" i="1"/>
  <c r="CK58" i="1"/>
  <c r="CK56" i="1"/>
  <c r="CK57" i="1"/>
  <c r="CL58" i="1"/>
  <c r="CL56" i="1"/>
  <c r="CL57" i="1"/>
  <c r="CP56" i="1"/>
  <c r="CP57" i="1"/>
  <c r="CP58" i="1"/>
  <c r="CO56" i="1"/>
  <c r="CO57" i="1"/>
  <c r="CO58" i="1"/>
  <c r="BG62" i="1"/>
  <c r="BG60" i="1"/>
  <c r="BF62" i="1"/>
  <c r="BF60" i="1"/>
  <c r="BF61" i="1"/>
  <c r="BF59" i="1"/>
  <c r="BI59" i="1"/>
  <c r="BI60" i="1"/>
  <c r="BG61" i="1"/>
  <c r="BG59" i="1"/>
  <c r="CK60" i="1"/>
  <c r="CK59" i="1"/>
  <c r="CL60" i="1"/>
  <c r="CL59" i="1"/>
  <c r="CP59" i="1"/>
  <c r="CP60" i="1"/>
  <c r="CO59" i="1"/>
  <c r="CO60" i="1"/>
  <c r="BI62" i="1"/>
  <c r="BI61" i="1"/>
  <c r="CK62" i="1"/>
  <c r="CK61" i="1"/>
  <c r="CL62" i="1"/>
  <c r="CL61" i="1"/>
  <c r="CP61" i="1"/>
  <c r="CP62" i="1"/>
  <c r="CO61" i="1"/>
  <c r="CO62" i="1"/>
  <c r="BF72" i="1"/>
  <c r="BF65" i="1"/>
  <c r="BF63" i="1"/>
  <c r="BF69" i="1"/>
  <c r="BF67" i="1"/>
  <c r="BF71" i="1"/>
  <c r="BG73" i="1"/>
  <c r="BG64" i="1"/>
  <c r="BG70" i="1"/>
  <c r="BG68" i="1"/>
  <c r="BG66" i="1"/>
  <c r="BF73" i="1"/>
  <c r="BF64" i="1"/>
  <c r="BF70" i="1"/>
  <c r="BF68" i="1"/>
  <c r="BF66" i="1"/>
  <c r="BI64" i="1"/>
  <c r="BI70" i="1"/>
  <c r="BI65" i="1"/>
  <c r="BI63" i="1"/>
  <c r="BI69" i="1"/>
  <c r="BI68" i="1"/>
  <c r="BI67" i="1"/>
  <c r="BI66" i="1"/>
  <c r="BI71" i="1"/>
  <c r="BI72" i="1"/>
  <c r="BI73" i="1"/>
  <c r="BG65" i="1"/>
  <c r="BG63" i="1"/>
  <c r="BG69" i="1"/>
  <c r="BG67" i="1"/>
  <c r="BG71" i="1"/>
  <c r="BG72" i="1"/>
  <c r="CP71" i="1"/>
  <c r="CP67" i="1"/>
  <c r="CP63" i="1"/>
  <c r="CP72" i="1"/>
  <c r="CP68" i="1"/>
  <c r="CP64" i="1"/>
  <c r="CP73" i="1"/>
  <c r="CP69" i="1"/>
  <c r="CP65" i="1"/>
  <c r="CP70" i="1"/>
  <c r="CP66" i="1"/>
  <c r="CO70" i="1"/>
  <c r="CO66" i="1"/>
  <c r="CO71" i="1"/>
  <c r="CO67" i="1"/>
  <c r="CO63" i="1"/>
  <c r="CO72" i="1"/>
  <c r="CO68" i="1"/>
  <c r="CO64" i="1"/>
  <c r="CO73" i="1"/>
  <c r="CO69" i="1"/>
  <c r="CO65" i="1"/>
  <c r="CK73" i="1"/>
  <c r="CK69" i="1"/>
  <c r="CK65" i="1"/>
  <c r="CK70" i="1"/>
  <c r="CK66" i="1"/>
  <c r="CK71" i="1"/>
  <c r="CK67" i="1"/>
  <c r="CK63" i="1"/>
  <c r="CK72" i="1"/>
  <c r="CK68" i="1"/>
  <c r="CK64" i="1"/>
  <c r="CL73" i="1"/>
  <c r="CL69" i="1"/>
  <c r="CL65" i="1"/>
  <c r="CL70" i="1"/>
  <c r="CL66" i="1"/>
  <c r="CL71" i="1"/>
  <c r="CL67" i="1"/>
  <c r="CL63" i="1"/>
  <c r="CL72" i="1"/>
  <c r="CL68" i="1"/>
  <c r="CL64" i="1"/>
  <c r="BF97" i="1"/>
  <c r="BF96" i="1"/>
  <c r="BF84" i="1"/>
  <c r="BF94" i="1"/>
  <c r="BF100" i="1"/>
  <c r="BF104" i="1"/>
  <c r="BF91" i="1"/>
  <c r="BF87" i="1"/>
  <c r="BF107" i="1"/>
  <c r="BF74" i="1"/>
  <c r="BF75" i="1"/>
  <c r="BF101" i="1"/>
  <c r="BF103" i="1"/>
  <c r="BF86" i="1"/>
  <c r="BF82" i="1"/>
  <c r="BF78" i="1"/>
  <c r="BF80" i="1"/>
  <c r="BF89" i="1"/>
  <c r="BG103" i="1"/>
  <c r="BG80" i="1"/>
  <c r="BG75" i="1"/>
  <c r="BG87" i="1"/>
  <c r="BG100" i="1"/>
  <c r="BG96" i="1"/>
  <c r="BG91" i="1"/>
  <c r="BG84" i="1"/>
  <c r="BG104" i="1"/>
  <c r="BG97" i="1"/>
  <c r="BG86" i="1"/>
  <c r="BG82" i="1"/>
  <c r="BG78" i="1"/>
  <c r="BG89" i="1"/>
  <c r="BG74" i="1"/>
  <c r="BG107" i="1"/>
  <c r="BG101" i="1"/>
  <c r="BG94" i="1"/>
  <c r="BI102" i="1"/>
  <c r="BI80" i="1"/>
  <c r="BI91" i="1"/>
  <c r="BI74" i="1"/>
  <c r="BI100" i="1"/>
  <c r="BI95" i="1"/>
  <c r="BI93" i="1"/>
  <c r="BI103" i="1"/>
  <c r="BI78" i="1"/>
  <c r="BI87" i="1"/>
  <c r="BI96" i="1"/>
  <c r="BI98" i="1"/>
  <c r="BI104" i="1"/>
  <c r="BI94" i="1"/>
  <c r="BI97" i="1"/>
  <c r="BI90" i="1"/>
  <c r="BI89" i="1"/>
  <c r="BI79" i="1"/>
  <c r="BI75" i="1"/>
  <c r="BI107" i="1"/>
  <c r="BI84" i="1"/>
  <c r="BI82" i="1"/>
  <c r="BI108" i="1"/>
  <c r="BI106" i="1"/>
  <c r="BI105" i="1"/>
  <c r="BI77" i="1"/>
  <c r="BI83" i="1"/>
  <c r="BI99" i="1"/>
  <c r="BI92" i="1"/>
  <c r="BI101" i="1"/>
  <c r="BI88" i="1"/>
  <c r="BI86" i="1"/>
  <c r="BI85" i="1"/>
  <c r="BI76" i="1"/>
  <c r="BI81" i="1"/>
  <c r="BF92" i="1"/>
  <c r="BF106" i="1"/>
  <c r="BF105" i="1"/>
  <c r="BF83" i="1"/>
  <c r="BF77" i="1"/>
  <c r="BF99" i="1"/>
  <c r="BF76" i="1"/>
  <c r="BF95" i="1"/>
  <c r="BF90" i="1"/>
  <c r="BF88" i="1"/>
  <c r="BF85" i="1"/>
  <c r="BF108" i="1"/>
  <c r="BF102" i="1"/>
  <c r="BF79" i="1"/>
  <c r="BF81" i="1"/>
  <c r="BF93" i="1"/>
  <c r="BF98" i="1"/>
  <c r="BG98" i="1"/>
  <c r="BG106" i="1"/>
  <c r="BG108" i="1"/>
  <c r="BG83" i="1"/>
  <c r="BG92" i="1"/>
  <c r="BG88" i="1"/>
  <c r="BG102" i="1"/>
  <c r="BG99" i="1"/>
  <c r="BG95" i="1"/>
  <c r="BG81" i="1"/>
  <c r="BG85" i="1"/>
  <c r="BG79" i="1"/>
  <c r="BG90" i="1"/>
  <c r="BG76" i="1"/>
  <c r="BG93" i="1"/>
  <c r="BG105" i="1"/>
  <c r="BG77" i="1"/>
  <c r="CP98" i="1"/>
  <c r="CP103" i="1"/>
  <c r="CP93" i="1"/>
  <c r="CP102" i="1"/>
  <c r="CP107" i="1"/>
  <c r="CP100" i="1"/>
  <c r="CP91" i="1"/>
  <c r="CP101" i="1"/>
  <c r="CP89" i="1"/>
  <c r="CP86" i="1"/>
  <c r="CP84" i="1"/>
  <c r="CP90" i="1"/>
  <c r="CP78" i="1"/>
  <c r="CP83" i="1"/>
  <c r="CP85" i="1"/>
  <c r="CP87" i="1"/>
  <c r="CP79" i="1"/>
  <c r="CP94" i="1"/>
  <c r="CP76" i="1"/>
  <c r="CP104" i="1"/>
  <c r="CP81" i="1"/>
  <c r="CP96" i="1"/>
  <c r="CP88" i="1"/>
  <c r="CP77" i="1"/>
  <c r="CP106" i="1"/>
  <c r="CP80" i="1"/>
  <c r="CP99" i="1"/>
  <c r="CP97" i="1"/>
  <c r="CP108" i="1"/>
  <c r="CP82" i="1"/>
  <c r="CP95" i="1"/>
  <c r="CP105" i="1"/>
  <c r="CP74" i="1"/>
  <c r="CP92" i="1"/>
  <c r="CP75" i="1"/>
  <c r="CL108" i="1"/>
  <c r="CL103" i="1"/>
  <c r="CL100" i="1"/>
  <c r="CL80" i="1"/>
  <c r="CL102" i="1"/>
  <c r="CL81" i="1"/>
  <c r="CL88" i="1"/>
  <c r="CL76" i="1"/>
  <c r="CL93" i="1"/>
  <c r="CL99" i="1"/>
  <c r="CL104" i="1"/>
  <c r="CL98" i="1"/>
  <c r="CL83" i="1"/>
  <c r="CL78" i="1"/>
  <c r="CL75" i="1"/>
  <c r="CL97" i="1"/>
  <c r="CL96" i="1"/>
  <c r="CL95" i="1"/>
  <c r="CL92" i="1"/>
  <c r="CL105" i="1"/>
  <c r="CL91" i="1"/>
  <c r="CL90" i="1"/>
  <c r="CL101" i="1"/>
  <c r="CL89" i="1"/>
  <c r="CL87" i="1"/>
  <c r="CL85" i="1"/>
  <c r="CL86" i="1"/>
  <c r="CL84" i="1"/>
  <c r="CL77" i="1"/>
  <c r="CL106" i="1"/>
  <c r="CL79" i="1"/>
  <c r="CL94" i="1"/>
  <c r="CL107" i="1"/>
  <c r="CL74" i="1"/>
  <c r="CL82" i="1"/>
  <c r="CK105" i="1"/>
  <c r="CK74" i="1"/>
  <c r="CK100" i="1"/>
  <c r="CK92" i="1"/>
  <c r="CK98" i="1"/>
  <c r="CK94" i="1"/>
  <c r="CK101" i="1"/>
  <c r="CK76" i="1"/>
  <c r="CK90" i="1"/>
  <c r="CK89" i="1"/>
  <c r="CK88" i="1"/>
  <c r="CK83" i="1"/>
  <c r="CK75" i="1"/>
  <c r="CK78" i="1"/>
  <c r="CK85" i="1"/>
  <c r="CK91" i="1"/>
  <c r="CK79" i="1"/>
  <c r="CK99" i="1"/>
  <c r="CK102" i="1"/>
  <c r="CK81" i="1"/>
  <c r="CK82" i="1"/>
  <c r="CK95" i="1"/>
  <c r="CK108" i="1"/>
  <c r="CK103" i="1"/>
  <c r="CK77" i="1"/>
  <c r="CK97" i="1"/>
  <c r="CK104" i="1"/>
  <c r="CK93" i="1"/>
  <c r="CK107" i="1"/>
  <c r="CK96" i="1"/>
  <c r="CK86" i="1"/>
  <c r="CK87" i="1"/>
  <c r="CK80" i="1"/>
  <c r="CK84" i="1"/>
  <c r="CK106" i="1"/>
  <c r="BF163" i="1"/>
  <c r="BF164" i="1"/>
  <c r="BF144" i="1"/>
  <c r="BF133" i="1"/>
  <c r="BF111" i="1"/>
  <c r="BF122" i="1"/>
  <c r="BF119" i="1"/>
  <c r="BF128" i="1"/>
  <c r="BF167" i="1"/>
  <c r="BF130" i="1"/>
  <c r="BF124" i="1"/>
  <c r="BF113" i="1"/>
  <c r="BF118" i="1"/>
  <c r="BF140" i="1"/>
  <c r="BF141" i="1"/>
  <c r="BF151" i="1"/>
  <c r="BF153" i="1"/>
  <c r="BF131" i="1"/>
  <c r="BF116" i="1"/>
  <c r="BF126" i="1"/>
  <c r="BF148" i="1"/>
  <c r="BF166" i="1"/>
  <c r="BF147" i="1"/>
  <c r="BF154" i="1"/>
  <c r="BF162" i="1"/>
  <c r="BF138" i="1"/>
  <c r="BF109" i="1"/>
  <c r="BF155" i="1"/>
  <c r="BF145" i="1"/>
  <c r="BF156" i="1"/>
  <c r="BF135" i="1"/>
  <c r="BG133" i="1"/>
  <c r="BG131" i="1"/>
  <c r="BG122" i="1"/>
  <c r="BG130" i="1"/>
  <c r="BG144" i="1"/>
  <c r="BG156" i="1"/>
  <c r="BG151" i="1"/>
  <c r="BG162" i="1"/>
  <c r="BG135" i="1"/>
  <c r="BG109" i="1"/>
  <c r="BG116" i="1"/>
  <c r="BG153" i="1"/>
  <c r="BG166" i="1"/>
  <c r="BG141" i="1"/>
  <c r="BG145" i="1"/>
  <c r="BG147" i="1"/>
  <c r="BG126" i="1"/>
  <c r="BG163" i="1"/>
  <c r="BG124" i="1"/>
  <c r="BG164" i="1"/>
  <c r="BG113" i="1"/>
  <c r="BG148" i="1"/>
  <c r="BG155" i="1"/>
  <c r="BG154" i="1"/>
  <c r="BG128" i="1"/>
  <c r="BG111" i="1"/>
  <c r="BG140" i="1"/>
  <c r="BG118" i="1"/>
  <c r="BG138" i="1"/>
  <c r="BG167" i="1"/>
  <c r="BG119" i="1"/>
  <c r="BI153" i="1"/>
  <c r="BI136" i="1"/>
  <c r="BI111" i="1"/>
  <c r="BI156" i="1"/>
  <c r="BI145" i="1"/>
  <c r="BI143" i="1"/>
  <c r="BI128" i="1"/>
  <c r="BI125" i="1"/>
  <c r="BI167" i="1"/>
  <c r="BI151" i="1"/>
  <c r="BI137" i="1"/>
  <c r="BI113" i="1"/>
  <c r="BI160" i="1"/>
  <c r="BI148" i="1"/>
  <c r="BI133" i="1"/>
  <c r="BI119" i="1"/>
  <c r="BI118" i="1"/>
  <c r="BI114" i="1"/>
  <c r="BI157" i="1"/>
  <c r="BI135" i="1"/>
  <c r="BI132" i="1"/>
  <c r="BI141" i="1"/>
  <c r="BI126" i="1"/>
  <c r="BI122" i="1"/>
  <c r="BI121" i="1"/>
  <c r="BI117" i="1"/>
  <c r="BI115" i="1"/>
  <c r="BI110" i="1"/>
  <c r="BI162" i="1"/>
  <c r="BI168" i="1"/>
  <c r="BI161" i="1"/>
  <c r="BI146" i="1"/>
  <c r="BI131" i="1"/>
  <c r="BI130" i="1"/>
  <c r="BI116" i="1"/>
  <c r="BI165" i="1"/>
  <c r="BI152" i="1"/>
  <c r="BI139" i="1"/>
  <c r="BI166" i="1"/>
  <c r="BI164" i="1"/>
  <c r="BI159" i="1"/>
  <c r="BI158" i="1"/>
  <c r="BI142" i="1"/>
  <c r="BI140" i="1"/>
  <c r="BI134" i="1"/>
  <c r="BI120" i="1"/>
  <c r="BI112" i="1"/>
  <c r="BI109" i="1"/>
  <c r="BI123" i="1"/>
  <c r="BI154" i="1"/>
  <c r="BI147" i="1"/>
  <c r="BI124" i="1"/>
  <c r="BI144" i="1"/>
  <c r="BI163" i="1"/>
  <c r="BI155" i="1"/>
  <c r="BI150" i="1"/>
  <c r="BI149" i="1"/>
  <c r="BI138" i="1"/>
  <c r="BI129" i="1"/>
  <c r="BI127" i="1"/>
  <c r="BF112" i="1"/>
  <c r="BF123" i="1"/>
  <c r="BF157" i="1"/>
  <c r="BF137" i="1"/>
  <c r="BF110" i="1"/>
  <c r="BF139" i="1"/>
  <c r="BF136" i="1"/>
  <c r="BF115" i="1"/>
  <c r="BF132" i="1"/>
  <c r="BF114" i="1"/>
  <c r="BF149" i="1"/>
  <c r="BF142" i="1"/>
  <c r="BF146" i="1"/>
  <c r="BF129" i="1"/>
  <c r="BF117" i="1"/>
  <c r="BF120" i="1"/>
  <c r="BF160" i="1"/>
  <c r="BF150" i="1"/>
  <c r="BF159" i="1"/>
  <c r="BF168" i="1"/>
  <c r="BF134" i="1"/>
  <c r="BF152" i="1"/>
  <c r="BF143" i="1"/>
  <c r="BF165" i="1"/>
  <c r="BF127" i="1"/>
  <c r="BF125" i="1"/>
  <c r="BF158" i="1"/>
  <c r="BF121" i="1"/>
  <c r="BF161" i="1"/>
  <c r="BG160" i="1"/>
  <c r="BG152" i="1"/>
  <c r="BG149" i="1"/>
  <c r="BG132" i="1"/>
  <c r="BG157" i="1"/>
  <c r="BG136" i="1"/>
  <c r="BG165" i="1"/>
  <c r="BG137" i="1"/>
  <c r="BG115" i="1"/>
  <c r="BG143" i="1"/>
  <c r="BG150" i="1"/>
  <c r="BG159" i="1"/>
  <c r="BG139" i="1"/>
  <c r="BG134" i="1"/>
  <c r="BG114" i="1"/>
  <c r="BG110" i="1"/>
  <c r="BG161" i="1"/>
  <c r="BG129" i="1"/>
  <c r="BG158" i="1"/>
  <c r="BG146" i="1"/>
  <c r="BG168" i="1"/>
  <c r="BG142" i="1"/>
  <c r="BG112" i="1"/>
  <c r="BG125" i="1"/>
  <c r="BG117" i="1"/>
  <c r="BG123" i="1"/>
  <c r="BG120" i="1"/>
  <c r="BG121" i="1"/>
  <c r="BG127" i="1"/>
  <c r="CO90" i="1"/>
  <c r="CO83" i="1"/>
  <c r="CO104" i="1"/>
  <c r="CO108" i="1"/>
  <c r="CO94" i="1"/>
  <c r="CO88" i="1"/>
  <c r="CO78" i="1"/>
  <c r="CO80" i="1"/>
  <c r="CO107" i="1"/>
  <c r="CO99" i="1"/>
  <c r="CO74" i="1"/>
  <c r="CO81" i="1"/>
  <c r="CO105" i="1"/>
  <c r="CO89" i="1"/>
  <c r="CO75" i="1"/>
  <c r="CO92" i="1"/>
  <c r="CO77" i="1"/>
  <c r="CO87" i="1"/>
  <c r="CO79" i="1"/>
  <c r="CO86" i="1"/>
  <c r="CO103" i="1"/>
  <c r="CO85" i="1"/>
  <c r="CO91" i="1"/>
  <c r="CO102" i="1"/>
  <c r="CO93" i="1"/>
  <c r="CO95" i="1"/>
  <c r="CO84" i="1"/>
  <c r="CO76" i="1"/>
  <c r="CO82" i="1"/>
  <c r="CO97" i="1"/>
  <c r="CO98" i="1"/>
  <c r="CO96" i="1"/>
  <c r="CO106" i="1"/>
  <c r="CO101" i="1"/>
  <c r="CO100" i="1"/>
  <c r="CP120" i="1"/>
  <c r="CP162" i="1"/>
  <c r="CP164" i="1"/>
  <c r="CP134" i="1"/>
  <c r="CP142" i="1"/>
  <c r="CP156" i="1"/>
  <c r="CP153" i="1"/>
  <c r="CP138" i="1"/>
  <c r="CP147" i="1"/>
  <c r="CP161" i="1"/>
  <c r="CP145" i="1"/>
  <c r="CP135" i="1"/>
  <c r="CP112" i="1"/>
  <c r="CP154" i="1"/>
  <c r="CP129" i="1"/>
  <c r="CP140" i="1"/>
  <c r="CP137" i="1"/>
  <c r="CP131" i="1"/>
  <c r="CP167" i="1"/>
  <c r="CP158" i="1"/>
  <c r="CP163" i="1"/>
  <c r="CP123" i="1"/>
  <c r="CP149" i="1"/>
  <c r="CP121" i="1"/>
  <c r="CP133" i="1"/>
  <c r="CP157" i="1"/>
  <c r="CP136" i="1"/>
  <c r="CP139" i="1"/>
  <c r="CP125" i="1"/>
  <c r="CP132" i="1"/>
  <c r="CP165" i="1"/>
  <c r="CP127" i="1"/>
  <c r="CP111" i="1"/>
  <c r="CP128" i="1"/>
  <c r="CP109" i="1"/>
  <c r="CP159" i="1"/>
  <c r="CP160" i="1"/>
  <c r="CP143" i="1"/>
  <c r="CP166" i="1"/>
  <c r="CP141" i="1"/>
  <c r="CP148" i="1"/>
  <c r="CP151" i="1"/>
  <c r="CP150" i="1"/>
  <c r="CP146" i="1"/>
  <c r="CP144" i="1"/>
  <c r="CP126" i="1"/>
  <c r="CP130" i="1"/>
  <c r="CP168" i="1"/>
  <c r="CP155" i="1"/>
  <c r="CP114" i="1"/>
  <c r="CP110" i="1"/>
  <c r="CP152" i="1"/>
  <c r="CP124" i="1"/>
  <c r="CP117" i="1"/>
  <c r="CP113" i="1"/>
  <c r="CP122" i="1"/>
  <c r="CP119" i="1"/>
  <c r="CP115" i="1"/>
  <c r="CP118" i="1"/>
  <c r="CP116" i="1"/>
  <c r="CL121" i="1"/>
  <c r="CL126" i="1"/>
  <c r="CL162" i="1"/>
  <c r="CL125" i="1"/>
  <c r="CL152" i="1"/>
  <c r="CL158" i="1"/>
  <c r="CL127" i="1"/>
  <c r="CL149" i="1"/>
  <c r="CL129" i="1"/>
  <c r="CL147" i="1"/>
  <c r="CL130" i="1"/>
  <c r="CL145" i="1"/>
  <c r="CL110" i="1"/>
  <c r="CL128" i="1"/>
  <c r="CL157" i="1"/>
  <c r="CL143" i="1"/>
  <c r="CL109" i="1"/>
  <c r="CL140" i="1"/>
  <c r="CL124" i="1"/>
  <c r="CL166" i="1"/>
  <c r="CL159" i="1"/>
  <c r="CL160" i="1"/>
  <c r="CL156" i="1"/>
  <c r="CL161" i="1"/>
  <c r="CL139" i="1"/>
  <c r="CL151" i="1"/>
  <c r="CL154" i="1"/>
  <c r="CL138" i="1"/>
  <c r="CL153" i="1"/>
  <c r="CL137" i="1"/>
  <c r="CL165" i="1"/>
  <c r="CL117" i="1"/>
  <c r="CL136" i="1"/>
  <c r="CL168" i="1"/>
  <c r="CL164" i="1"/>
  <c r="CL150" i="1"/>
  <c r="CL155" i="1"/>
  <c r="CL148" i="1"/>
  <c r="CL142" i="1"/>
  <c r="CL123" i="1"/>
  <c r="CL111" i="1"/>
  <c r="CL135" i="1"/>
  <c r="CL167" i="1"/>
  <c r="CL144" i="1"/>
  <c r="CL131" i="1"/>
  <c r="CL118" i="1"/>
  <c r="CL134" i="1"/>
  <c r="CL119" i="1"/>
  <c r="CL163" i="1"/>
  <c r="CL133" i="1"/>
  <c r="CL122" i="1"/>
  <c r="CL146" i="1"/>
  <c r="CL132" i="1"/>
  <c r="CL115" i="1"/>
  <c r="CL120" i="1"/>
  <c r="CL141" i="1"/>
  <c r="CL116" i="1"/>
  <c r="CL114" i="1"/>
  <c r="CL113" i="1"/>
  <c r="CL112" i="1"/>
  <c r="CK143" i="1"/>
  <c r="CK165" i="1"/>
  <c r="CK160" i="1"/>
  <c r="CK154" i="1"/>
  <c r="CK149" i="1"/>
  <c r="CK140" i="1"/>
  <c r="CK129" i="1"/>
  <c r="CK161" i="1"/>
  <c r="CK139" i="1"/>
  <c r="CK156" i="1"/>
  <c r="CK145" i="1"/>
  <c r="CK148" i="1"/>
  <c r="CK147" i="1"/>
  <c r="CK142" i="1"/>
  <c r="CK144" i="1"/>
  <c r="CK128" i="1"/>
  <c r="CK141" i="1"/>
  <c r="CK127" i="1"/>
  <c r="CK126" i="1"/>
  <c r="CK123" i="1"/>
  <c r="CK115" i="1"/>
  <c r="CK121" i="1"/>
  <c r="CK118" i="1"/>
  <c r="CK168" i="1"/>
  <c r="CK166" i="1"/>
  <c r="CK158" i="1"/>
  <c r="CK138" i="1"/>
  <c r="CK137" i="1"/>
  <c r="CK136" i="1"/>
  <c r="CK135" i="1"/>
  <c r="CK134" i="1"/>
  <c r="CK133" i="1"/>
  <c r="CK132" i="1"/>
  <c r="CK163" i="1"/>
  <c r="CK130" i="1"/>
  <c r="CK152" i="1"/>
  <c r="CK125" i="1"/>
  <c r="CK119" i="1"/>
  <c r="CK113" i="1"/>
  <c r="CK111" i="1"/>
  <c r="CK110" i="1"/>
  <c r="CK164" i="1"/>
  <c r="CK109" i="1"/>
  <c r="CK162" i="1"/>
  <c r="CK157" i="1"/>
  <c r="CK146" i="1"/>
  <c r="CK159" i="1"/>
  <c r="CK155" i="1"/>
  <c r="CK151" i="1"/>
  <c r="CK120" i="1"/>
  <c r="CK117" i="1"/>
  <c r="CK124" i="1"/>
  <c r="CK114" i="1"/>
  <c r="CK153" i="1"/>
  <c r="CK150" i="1"/>
  <c r="CK116" i="1"/>
  <c r="CK131" i="1"/>
  <c r="CK122" i="1"/>
  <c r="CK167" i="1"/>
  <c r="CK112" i="1"/>
  <c r="CO149" i="1"/>
  <c r="CO140" i="1"/>
  <c r="CO132" i="1"/>
  <c r="CO119" i="1"/>
  <c r="CO166" i="1"/>
  <c r="CO129" i="1"/>
  <c r="CO128" i="1"/>
  <c r="CO117" i="1"/>
  <c r="CO120" i="1"/>
  <c r="CO145" i="1"/>
  <c r="CO151" i="1"/>
  <c r="CO109" i="1"/>
  <c r="CO122" i="1"/>
  <c r="CO130" i="1"/>
  <c r="CO111" i="1"/>
  <c r="CO160" i="1"/>
  <c r="CO115" i="1"/>
  <c r="CO148" i="1"/>
  <c r="CO116" i="1"/>
  <c r="CO126" i="1"/>
  <c r="CO123" i="1"/>
  <c r="CO125" i="1"/>
  <c r="CO118" i="1"/>
  <c r="CO127" i="1"/>
  <c r="CO131" i="1"/>
  <c r="CO164" i="1"/>
  <c r="CO133" i="1"/>
  <c r="CO134" i="1"/>
  <c r="CO135" i="1"/>
  <c r="CO168" i="1"/>
  <c r="CO136" i="1"/>
  <c r="CO137" i="1"/>
  <c r="CO163" i="1"/>
  <c r="CO138" i="1"/>
  <c r="CO139" i="1"/>
  <c r="CO112" i="1"/>
  <c r="CO165" i="1"/>
  <c r="CO113" i="1"/>
  <c r="CO162" i="1"/>
  <c r="CO155" i="1"/>
  <c r="CO159" i="1"/>
  <c r="CO142" i="1"/>
  <c r="CO146" i="1"/>
  <c r="CO156" i="1"/>
  <c r="CO141" i="1"/>
  <c r="CO153" i="1"/>
  <c r="CO158" i="1"/>
  <c r="CO121" i="1"/>
  <c r="CO124" i="1"/>
  <c r="CO161" i="1"/>
  <c r="CO110" i="1"/>
  <c r="CO150" i="1"/>
  <c r="CO157" i="1"/>
  <c r="CO147" i="1"/>
  <c r="CO114" i="1"/>
  <c r="CO154" i="1"/>
  <c r="CO144" i="1"/>
  <c r="CO167" i="1"/>
  <c r="CO143" i="1"/>
  <c r="CO152" i="1"/>
  <c r="BF172" i="1"/>
  <c r="BF173" i="1"/>
  <c r="BF169" i="1"/>
  <c r="BF175" i="1"/>
  <c r="BI173" i="1"/>
  <c r="BI170" i="1"/>
  <c r="BI169" i="1"/>
  <c r="BI174" i="1"/>
  <c r="BI176" i="1"/>
  <c r="BI175" i="1"/>
  <c r="BI172" i="1"/>
  <c r="BI171" i="1"/>
  <c r="BG170" i="1"/>
  <c r="BG176" i="1"/>
  <c r="BG174" i="1"/>
  <c r="BG171" i="1"/>
  <c r="CO172" i="1"/>
  <c r="CO169" i="1"/>
  <c r="CO173" i="1"/>
  <c r="CO170" i="1"/>
  <c r="CO176" i="1"/>
  <c r="CO175" i="1"/>
  <c r="CO174" i="1"/>
  <c r="CO171" i="1"/>
  <c r="BF171" i="1"/>
  <c r="BF170" i="1"/>
  <c r="BF174" i="1"/>
  <c r="BF176" i="1"/>
  <c r="CK170" i="1"/>
  <c r="CK171" i="1"/>
  <c r="CK172" i="1"/>
  <c r="CK169" i="1"/>
  <c r="CK173" i="1"/>
  <c r="CK176" i="1"/>
  <c r="CK175" i="1"/>
  <c r="CK174" i="1"/>
  <c r="CL170" i="1"/>
  <c r="CL174" i="1"/>
  <c r="CL173" i="1"/>
  <c r="CL169" i="1"/>
  <c r="CL176" i="1"/>
  <c r="CL172" i="1"/>
  <c r="CL171" i="1"/>
  <c r="CL175" i="1"/>
  <c r="BG172" i="1"/>
  <c r="BG173" i="1"/>
  <c r="BG169" i="1"/>
  <c r="BG175" i="1"/>
  <c r="CP172" i="1"/>
  <c r="CP169" i="1"/>
  <c r="CP173" i="1"/>
  <c r="CP171" i="1"/>
  <c r="CP176" i="1"/>
  <c r="CP175" i="1"/>
  <c r="CP174" i="1"/>
  <c r="CP170" i="1"/>
  <c r="BF183" i="1"/>
  <c r="BF178" i="1"/>
  <c r="BF182" i="1"/>
  <c r="BF185" i="1"/>
  <c r="BF187" i="1"/>
  <c r="BF179" i="1"/>
  <c r="BI186" i="1"/>
  <c r="BI185" i="1"/>
  <c r="BI177" i="1"/>
  <c r="BI187" i="1"/>
  <c r="BI181" i="1"/>
  <c r="BI179" i="1"/>
  <c r="BI188" i="1"/>
  <c r="BI182" i="1"/>
  <c r="BI180" i="1"/>
  <c r="BI183" i="1"/>
  <c r="BI184" i="1"/>
  <c r="BI178" i="1"/>
  <c r="BG177" i="1"/>
  <c r="BG184" i="1"/>
  <c r="BG186" i="1"/>
  <c r="BG181" i="1"/>
  <c r="BG188" i="1"/>
  <c r="BG180" i="1"/>
  <c r="CO183" i="1"/>
  <c r="CO177" i="1"/>
  <c r="CO185" i="1"/>
  <c r="CO184" i="1"/>
  <c r="CO186" i="1"/>
  <c r="CO180" i="1"/>
  <c r="CO178" i="1"/>
  <c r="CO187" i="1"/>
  <c r="CO181" i="1"/>
  <c r="CO179" i="1"/>
  <c r="CO188" i="1"/>
  <c r="CO182" i="1"/>
  <c r="BF180" i="1"/>
  <c r="BF177" i="1"/>
  <c r="BF184" i="1"/>
  <c r="BF186" i="1"/>
  <c r="BF181" i="1"/>
  <c r="BF188" i="1"/>
  <c r="CK182" i="1"/>
  <c r="CK181" i="1"/>
  <c r="CK183" i="1"/>
  <c r="CK177" i="1"/>
  <c r="CK179" i="1"/>
  <c r="CK185" i="1"/>
  <c r="CK184" i="1"/>
  <c r="CK186" i="1"/>
  <c r="CK180" i="1"/>
  <c r="CK178" i="1"/>
  <c r="CK187" i="1"/>
  <c r="CK188" i="1"/>
  <c r="CL185" i="1"/>
  <c r="CL188" i="1"/>
  <c r="CL186" i="1"/>
  <c r="CL178" i="1"/>
  <c r="CL179" i="1"/>
  <c r="CL182" i="1"/>
  <c r="CL184" i="1"/>
  <c r="CL181" i="1"/>
  <c r="CL177" i="1"/>
  <c r="CL187" i="1"/>
  <c r="CL183" i="1"/>
  <c r="CL180" i="1"/>
  <c r="BG178" i="1"/>
  <c r="BG185" i="1"/>
  <c r="BG187" i="1"/>
  <c r="BG179" i="1"/>
  <c r="BG182" i="1"/>
  <c r="BG183" i="1"/>
  <c r="CP185" i="1"/>
  <c r="CP184" i="1"/>
  <c r="CP186" i="1"/>
  <c r="CP180" i="1"/>
  <c r="CP178" i="1"/>
  <c r="CP187" i="1"/>
  <c r="CP181" i="1"/>
  <c r="CP179" i="1"/>
  <c r="CP188" i="1"/>
  <c r="CP182" i="1"/>
  <c r="CP183" i="1"/>
  <c r="CP177" i="1"/>
  <c r="BF193" i="1"/>
  <c r="BF190" i="1"/>
  <c r="BF191" i="1"/>
  <c r="BI193" i="1"/>
  <c r="BI189" i="1"/>
  <c r="BI194" i="1"/>
  <c r="BI190" i="1"/>
  <c r="BI191" i="1"/>
  <c r="BI192" i="1"/>
  <c r="BG192" i="1"/>
  <c r="BG189" i="1"/>
  <c r="BG194" i="1"/>
  <c r="CO192" i="1"/>
  <c r="CO193" i="1"/>
  <c r="CO189" i="1"/>
  <c r="CO194" i="1"/>
  <c r="CO190" i="1"/>
  <c r="CO191" i="1"/>
  <c r="BF192" i="1"/>
  <c r="BF189" i="1"/>
  <c r="BF194" i="1"/>
  <c r="CK191" i="1"/>
  <c r="CK192" i="1"/>
  <c r="CK193" i="1"/>
  <c r="CK189" i="1"/>
  <c r="CK194" i="1"/>
  <c r="CK190" i="1"/>
  <c r="CL189" i="1"/>
  <c r="CL193" i="1"/>
  <c r="CL192" i="1"/>
  <c r="CL191" i="1"/>
  <c r="CL190" i="1"/>
  <c r="CL194" i="1"/>
  <c r="BG193" i="1"/>
  <c r="BG190" i="1"/>
  <c r="BG191" i="1"/>
  <c r="CP192" i="1"/>
  <c r="CP193" i="1"/>
  <c r="CP189" i="1"/>
  <c r="CP194" i="1"/>
  <c r="CP190" i="1"/>
  <c r="CP191" i="1"/>
  <c r="BF202" i="1"/>
  <c r="BF197" i="1"/>
  <c r="BF199" i="1"/>
  <c r="BF196" i="1"/>
  <c r="BI199" i="1"/>
  <c r="BI195" i="1"/>
  <c r="BI200" i="1"/>
  <c r="BI198" i="1"/>
  <c r="BI196" i="1"/>
  <c r="BI197" i="1"/>
  <c r="BG201" i="1"/>
  <c r="BG195" i="1"/>
  <c r="BG200" i="1"/>
  <c r="BG198" i="1"/>
  <c r="CO198" i="1"/>
  <c r="CO199" i="1"/>
  <c r="CO197" i="1"/>
  <c r="CO200" i="1"/>
  <c r="CO195" i="1"/>
  <c r="CO196" i="1"/>
  <c r="BF201" i="1"/>
  <c r="BF195" i="1"/>
  <c r="BF200" i="1"/>
  <c r="BF198" i="1"/>
  <c r="CK196" i="1"/>
  <c r="CK198" i="1"/>
  <c r="CK200" i="1"/>
  <c r="CK195" i="1"/>
  <c r="CK199" i="1"/>
  <c r="CK197" i="1"/>
  <c r="CL196" i="1"/>
  <c r="CL197" i="1"/>
  <c r="CL198" i="1"/>
  <c r="CL200" i="1"/>
  <c r="CL195" i="1"/>
  <c r="CL199" i="1"/>
  <c r="BG202" i="1"/>
  <c r="BG199" i="1"/>
  <c r="BG197" i="1"/>
  <c r="BG196" i="1"/>
  <c r="CP198" i="1"/>
  <c r="CP199" i="1"/>
  <c r="CP197" i="1"/>
  <c r="CP200" i="1"/>
  <c r="CP195" i="1"/>
  <c r="CP196" i="1"/>
  <c r="BI201" i="1"/>
  <c r="BI202" i="1"/>
  <c r="CO201" i="1"/>
  <c r="CO202" i="1"/>
  <c r="CK201" i="1"/>
  <c r="CK202" i="1"/>
  <c r="CL201" i="1"/>
  <c r="CL202" i="1"/>
  <c r="CP201" i="1"/>
  <c r="CP202" i="1"/>
  <c r="BF208" i="1"/>
  <c r="BF204" i="1"/>
  <c r="BF205" i="1"/>
  <c r="BI204" i="1"/>
  <c r="BI205" i="1"/>
  <c r="BI203" i="1"/>
  <c r="BI206" i="1"/>
  <c r="BG207" i="1"/>
  <c r="BG206" i="1"/>
  <c r="BG203" i="1"/>
  <c r="CO206" i="1"/>
  <c r="CO203" i="1"/>
  <c r="CO204" i="1"/>
  <c r="CO205" i="1"/>
  <c r="BF207" i="1"/>
  <c r="BF206" i="1"/>
  <c r="BF203" i="1"/>
  <c r="CK205" i="1"/>
  <c r="CK203" i="1"/>
  <c r="CK204" i="1"/>
  <c r="CK206" i="1"/>
  <c r="CL204" i="1"/>
  <c r="CL206" i="1"/>
  <c r="CL203" i="1"/>
  <c r="CL205" i="1"/>
  <c r="BG208" i="1"/>
  <c r="BG204" i="1"/>
  <c r="BG205" i="1"/>
  <c r="CP203" i="1"/>
  <c r="CP204" i="1"/>
  <c r="CP206" i="1"/>
  <c r="CP205" i="1"/>
  <c r="BI207" i="1"/>
  <c r="BI208" i="1"/>
  <c r="CO207" i="1"/>
  <c r="CO208" i="1"/>
  <c r="CK207" i="1"/>
  <c r="CK208" i="1"/>
  <c r="CL208" i="1"/>
  <c r="CL207" i="1"/>
  <c r="CP207" i="1"/>
  <c r="CP208" i="1"/>
  <c r="BI216" i="1"/>
  <c r="BI214" i="1"/>
  <c r="BI210" i="1"/>
  <c r="BI225" i="1"/>
  <c r="BI223" i="1"/>
  <c r="BI221" i="1"/>
  <c r="BI219" i="1"/>
  <c r="BI217" i="1"/>
  <c r="BI215" i="1"/>
  <c r="BI213" i="1"/>
  <c r="BI212" i="1"/>
  <c r="BI211" i="1"/>
  <c r="BI209" i="1"/>
  <c r="BI224" i="1"/>
  <c r="BI222" i="1"/>
  <c r="BI220" i="1"/>
  <c r="BI218" i="1"/>
  <c r="CO209" i="1"/>
  <c r="CO224" i="1"/>
  <c r="CO222" i="1"/>
  <c r="CO220" i="1"/>
  <c r="CO218" i="1"/>
  <c r="CO216" i="1"/>
  <c r="CO214" i="1"/>
  <c r="CO212" i="1"/>
  <c r="CO211" i="1"/>
  <c r="CO210" i="1"/>
  <c r="CO225" i="1"/>
  <c r="CO223" i="1"/>
  <c r="CO221" i="1"/>
  <c r="CO219" i="1"/>
  <c r="CO217" i="1"/>
  <c r="CO215" i="1"/>
  <c r="CO213" i="1"/>
  <c r="CK223" i="1"/>
  <c r="CK221" i="1"/>
  <c r="CK219" i="1"/>
  <c r="CK217" i="1"/>
  <c r="CK215" i="1"/>
  <c r="CK213" i="1"/>
  <c r="CK209" i="1"/>
  <c r="CK224" i="1"/>
  <c r="CK222" i="1"/>
  <c r="CK220" i="1"/>
  <c r="CK218" i="1"/>
  <c r="CK216" i="1"/>
  <c r="CK214" i="1"/>
  <c r="CK212" i="1"/>
  <c r="CK211" i="1"/>
  <c r="CK210" i="1"/>
  <c r="CK225" i="1"/>
  <c r="CL214" i="1"/>
  <c r="CL211" i="1"/>
  <c r="CL225" i="1"/>
  <c r="CL216" i="1"/>
  <c r="CL212" i="1"/>
  <c r="CL210" i="1"/>
  <c r="CL218" i="1"/>
  <c r="CL213" i="1"/>
  <c r="CL220" i="1"/>
  <c r="CL215" i="1"/>
  <c r="CL222" i="1"/>
  <c r="CL217" i="1"/>
  <c r="CL224" i="1"/>
  <c r="CL219" i="1"/>
  <c r="CL221" i="1"/>
  <c r="CL209" i="1"/>
  <c r="CL223" i="1"/>
  <c r="CP224" i="1"/>
  <c r="CP222" i="1"/>
  <c r="CP220" i="1"/>
  <c r="CP218" i="1"/>
  <c r="CP216" i="1"/>
  <c r="CP214" i="1"/>
  <c r="CP212" i="1"/>
  <c r="CP211" i="1"/>
  <c r="CP210" i="1"/>
  <c r="CP225" i="1"/>
  <c r="CP223" i="1"/>
  <c r="CP221" i="1"/>
  <c r="CP219" i="1"/>
  <c r="CP217" i="1"/>
  <c r="CP215" i="1"/>
  <c r="CP213" i="1"/>
  <c r="CP209" i="1"/>
  <c r="BG219" i="1"/>
  <c r="BG217" i="1"/>
  <c r="BG222" i="1"/>
  <c r="BG224" i="1"/>
  <c r="BG213" i="1"/>
  <c r="BG211" i="1"/>
  <c r="BG215" i="1"/>
  <c r="BG210" i="1"/>
  <c r="BF211" i="1"/>
  <c r="BF210" i="1"/>
  <c r="BF219" i="1"/>
  <c r="BF217" i="1"/>
  <c r="BF215" i="1"/>
  <c r="BF222" i="1"/>
  <c r="BF224" i="1"/>
  <c r="BF213" i="1"/>
  <c r="BG221" i="1"/>
  <c r="BG216" i="1"/>
  <c r="BG223" i="1"/>
  <c r="BG220" i="1"/>
  <c r="BG218" i="1"/>
  <c r="BG225" i="1"/>
  <c r="BG214" i="1"/>
  <c r="BG212" i="1"/>
  <c r="BG209" i="1"/>
  <c r="BF221" i="1"/>
  <c r="BF216" i="1"/>
  <c r="BF223" i="1"/>
  <c r="BF220" i="1"/>
  <c r="BF218" i="1"/>
  <c r="BF225" i="1"/>
  <c r="BF214" i="1"/>
  <c r="BF212" i="1"/>
  <c r="BF209" i="1"/>
  <c r="BG232" i="1"/>
  <c r="BG228" i="1"/>
  <c r="BG230" i="1"/>
  <c r="BG227" i="1"/>
  <c r="CP229" i="1"/>
  <c r="CP230" i="1"/>
  <c r="CP228" i="1"/>
  <c r="CP226" i="1"/>
  <c r="CP227" i="1"/>
  <c r="BF228" i="1"/>
  <c r="BF230" i="1"/>
  <c r="BF227" i="1"/>
  <c r="BI230" i="1"/>
  <c r="BI226" i="1"/>
  <c r="BI229" i="1"/>
  <c r="BI227" i="1"/>
  <c r="BI228" i="1"/>
  <c r="BG226" i="1"/>
  <c r="BG229" i="1"/>
  <c r="BF226" i="1"/>
  <c r="BF229" i="1"/>
  <c r="CO229" i="1"/>
  <c r="CO230" i="1"/>
  <c r="CO228" i="1"/>
  <c r="CO226" i="1"/>
  <c r="CO227" i="1"/>
  <c r="CK227" i="1"/>
  <c r="CK229" i="1"/>
  <c r="CK230" i="1"/>
  <c r="CK228" i="1"/>
  <c r="CK226" i="1"/>
  <c r="CL228" i="1"/>
  <c r="CL227" i="1"/>
  <c r="CL229" i="1"/>
  <c r="CL226" i="1"/>
  <c r="CL230" i="1"/>
  <c r="CP231" i="1"/>
  <c r="CP232" i="1"/>
  <c r="BF236" i="1"/>
  <c r="BF232" i="1"/>
  <c r="BI231" i="1"/>
  <c r="BI232" i="1"/>
  <c r="BG233" i="1"/>
  <c r="BG231" i="1"/>
  <c r="CO231" i="1"/>
  <c r="CO232" i="1"/>
  <c r="BF233" i="1"/>
  <c r="BF231" i="1"/>
  <c r="CK231" i="1"/>
  <c r="CK232" i="1"/>
  <c r="CL232" i="1"/>
  <c r="CL231" i="1"/>
  <c r="BG236" i="1"/>
  <c r="BI234" i="1"/>
  <c r="BI233" i="1"/>
  <c r="CO234" i="1"/>
  <c r="CO233" i="1"/>
  <c r="CK234" i="1"/>
  <c r="CK233" i="1"/>
  <c r="CL234" i="1"/>
  <c r="CL233" i="1"/>
  <c r="CP234" i="1"/>
  <c r="CP233" i="1"/>
  <c r="BG235" i="1"/>
  <c r="BG234" i="1"/>
  <c r="BF235" i="1"/>
  <c r="BF234" i="1"/>
  <c r="BI235" i="1"/>
  <c r="BI236" i="1"/>
  <c r="CO235" i="1"/>
  <c r="CO236" i="1"/>
  <c r="CK235" i="1"/>
  <c r="CK236" i="1"/>
  <c r="CL236" i="1"/>
  <c r="CL235" i="1"/>
  <c r="CP235" i="1"/>
  <c r="CP236" i="1"/>
  <c r="BI238" i="1"/>
  <c r="BI237" i="1"/>
  <c r="BG238" i="1"/>
  <c r="BG237" i="1"/>
  <c r="CO238" i="1"/>
  <c r="CO237" i="1"/>
  <c r="BF238" i="1"/>
  <c r="BF237" i="1"/>
  <c r="CK238" i="1"/>
  <c r="CK237" i="1"/>
  <c r="CL238" i="1"/>
  <c r="CL237" i="1"/>
  <c r="CP238" i="1"/>
  <c r="CP237" i="1"/>
  <c r="BI242" i="1"/>
  <c r="BI240" i="1"/>
  <c r="BI239" i="1"/>
  <c r="BI241" i="1"/>
  <c r="BF241" i="1"/>
  <c r="BF240" i="1"/>
  <c r="BG242" i="1"/>
  <c r="BG239" i="1"/>
  <c r="CO242" i="1"/>
  <c r="CO241" i="1"/>
  <c r="CO239" i="1"/>
  <c r="CO240" i="1"/>
  <c r="BF242" i="1"/>
  <c r="BF239" i="1"/>
  <c r="CK242" i="1"/>
  <c r="CK240" i="1"/>
  <c r="CK241" i="1"/>
  <c r="CK239" i="1"/>
  <c r="CL242" i="1"/>
  <c r="CL241" i="1"/>
  <c r="CL239" i="1"/>
  <c r="CL240" i="1"/>
  <c r="BG241" i="1"/>
  <c r="BG240" i="1"/>
  <c r="CP242" i="1"/>
  <c r="CP241" i="1"/>
  <c r="CP239" i="1"/>
  <c r="CP240" i="1"/>
  <c r="BF247" i="1"/>
  <c r="BF249" i="1"/>
  <c r="BF244" i="1"/>
  <c r="BF245" i="1"/>
  <c r="BI248" i="1"/>
  <c r="BI243" i="1"/>
  <c r="BI249" i="1"/>
  <c r="BI246" i="1"/>
  <c r="BI250" i="1"/>
  <c r="BI244" i="1"/>
  <c r="BI245" i="1"/>
  <c r="BI247" i="1"/>
  <c r="BG248" i="1"/>
  <c r="BG243" i="1"/>
  <c r="BG246" i="1"/>
  <c r="BG250" i="1"/>
  <c r="CO246" i="1"/>
  <c r="CO247" i="1"/>
  <c r="CO248" i="1"/>
  <c r="CO245" i="1"/>
  <c r="CO249" i="1"/>
  <c r="CO243" i="1"/>
  <c r="CO244" i="1"/>
  <c r="CO250" i="1"/>
  <c r="BF248" i="1"/>
  <c r="BF243" i="1"/>
  <c r="BF246" i="1"/>
  <c r="BF250" i="1"/>
  <c r="CK246" i="1"/>
  <c r="CK247" i="1"/>
  <c r="CK248" i="1"/>
  <c r="CK245" i="1"/>
  <c r="CK249" i="1"/>
  <c r="CK243" i="1"/>
  <c r="CK244" i="1"/>
  <c r="CK250" i="1"/>
  <c r="CL243" i="1"/>
  <c r="CL249" i="1"/>
  <c r="CL247" i="1"/>
  <c r="CL245" i="1"/>
  <c r="CL244" i="1"/>
  <c r="CL248" i="1"/>
  <c r="CL250" i="1"/>
  <c r="CL246" i="1"/>
  <c r="BG247" i="1"/>
  <c r="BG249" i="1"/>
  <c r="BG244" i="1"/>
  <c r="BG245" i="1"/>
  <c r="CP247" i="1"/>
  <c r="CP248" i="1"/>
  <c r="CP245" i="1"/>
  <c r="CP249" i="1"/>
  <c r="CP243" i="1"/>
  <c r="CP244" i="1"/>
  <c r="CP250" i="1"/>
  <c r="CP246" i="1"/>
  <c r="BF252" i="1"/>
  <c r="BF253" i="1"/>
  <c r="BI252" i="1"/>
  <c r="BI253" i="1"/>
  <c r="BI251" i="1"/>
  <c r="BI254" i="1"/>
  <c r="BG254" i="1"/>
  <c r="BG251" i="1"/>
  <c r="CO251" i="1"/>
  <c r="CO252" i="1"/>
  <c r="CO254" i="1"/>
  <c r="CO253" i="1"/>
  <c r="BF254" i="1"/>
  <c r="BF251" i="1"/>
  <c r="CK253" i="1"/>
  <c r="CK251" i="1"/>
  <c r="CK252" i="1"/>
  <c r="CK254" i="1"/>
  <c r="CL252" i="1"/>
  <c r="CL254" i="1"/>
  <c r="CL251" i="1"/>
  <c r="CL253" i="1"/>
  <c r="BG252" i="1"/>
  <c r="BG253" i="1"/>
  <c r="CP251" i="1"/>
  <c r="CP252" i="1"/>
  <c r="CP254" i="1"/>
  <c r="CP253" i="1"/>
  <c r="BG265" i="1"/>
  <c r="BG261" i="1"/>
  <c r="BG257" i="1"/>
  <c r="BG270" i="1"/>
  <c r="BG263" i="1"/>
  <c r="BG259" i="1"/>
  <c r="BG268" i="1"/>
  <c r="BG256" i="1"/>
  <c r="CP269" i="1"/>
  <c r="CP265" i="1"/>
  <c r="CP261" i="1"/>
  <c r="CP270" i="1"/>
  <c r="CP266" i="1"/>
  <c r="CP262" i="1"/>
  <c r="CP258" i="1"/>
  <c r="CP271" i="1"/>
  <c r="CP267" i="1"/>
  <c r="CP263" i="1"/>
  <c r="CP259" i="1"/>
  <c r="CP257" i="1"/>
  <c r="CP255" i="1"/>
  <c r="CP268" i="1"/>
  <c r="CP264" i="1"/>
  <c r="CP260" i="1"/>
  <c r="CP256" i="1"/>
  <c r="BF268" i="1"/>
  <c r="BF256" i="1"/>
  <c r="BF265" i="1"/>
  <c r="BF261" i="1"/>
  <c r="BF257" i="1"/>
  <c r="BF270" i="1"/>
  <c r="BF263" i="1"/>
  <c r="BF259" i="1"/>
  <c r="BI270" i="1"/>
  <c r="BI266" i="1"/>
  <c r="BI262" i="1"/>
  <c r="BI271" i="1"/>
  <c r="BI267" i="1"/>
  <c r="BI263" i="1"/>
  <c r="BI259" i="1"/>
  <c r="BI255" i="1"/>
  <c r="BI268" i="1"/>
  <c r="BI264" i="1"/>
  <c r="BI260" i="1"/>
  <c r="BI258" i="1"/>
  <c r="BI256" i="1"/>
  <c r="BI269" i="1"/>
  <c r="BI265" i="1"/>
  <c r="BI261" i="1"/>
  <c r="BI257" i="1"/>
  <c r="CL257" i="1"/>
  <c r="CL268" i="1"/>
  <c r="CL270" i="1"/>
  <c r="CL261" i="1"/>
  <c r="CL255" i="1"/>
  <c r="CL265" i="1"/>
  <c r="CL259" i="1"/>
  <c r="CL269" i="1"/>
  <c r="CL263" i="1"/>
  <c r="CL256" i="1"/>
  <c r="CL267" i="1"/>
  <c r="CL258" i="1"/>
  <c r="CL271" i="1"/>
  <c r="CL266" i="1"/>
  <c r="CL260" i="1"/>
  <c r="CL262" i="1"/>
  <c r="CL264" i="1"/>
  <c r="BG269" i="1"/>
  <c r="BG266" i="1"/>
  <c r="BG262" i="1"/>
  <c r="BG271" i="1"/>
  <c r="BG267" i="1"/>
  <c r="BG255" i="1"/>
  <c r="BG264" i="1"/>
  <c r="BG260" i="1"/>
  <c r="BG258" i="1"/>
  <c r="CO268" i="1"/>
  <c r="CO264" i="1"/>
  <c r="CO260" i="1"/>
  <c r="CO256" i="1"/>
  <c r="CO269" i="1"/>
  <c r="CO265" i="1"/>
  <c r="CO261" i="1"/>
  <c r="CO270" i="1"/>
  <c r="CO266" i="1"/>
  <c r="CO262" i="1"/>
  <c r="CO258" i="1"/>
  <c r="CO271" i="1"/>
  <c r="CO267" i="1"/>
  <c r="CO263" i="1"/>
  <c r="CO259" i="1"/>
  <c r="CO257" i="1"/>
  <c r="CO255" i="1"/>
  <c r="BF264" i="1"/>
  <c r="BF260" i="1"/>
  <c r="BF258" i="1"/>
  <c r="BF269" i="1"/>
  <c r="BF266" i="1"/>
  <c r="BF262" i="1"/>
  <c r="BF271" i="1"/>
  <c r="BF267" i="1"/>
  <c r="BF255" i="1"/>
  <c r="CK267" i="1"/>
  <c r="CK263" i="1"/>
  <c r="CK259" i="1"/>
  <c r="CK257" i="1"/>
  <c r="CK255" i="1"/>
  <c r="CK268" i="1"/>
  <c r="CK264" i="1"/>
  <c r="CK260" i="1"/>
  <c r="CK256" i="1"/>
  <c r="CK269" i="1"/>
  <c r="CK265" i="1"/>
  <c r="CK261" i="1"/>
  <c r="CK270" i="1"/>
  <c r="CK266" i="1"/>
  <c r="CK262" i="1"/>
  <c r="CK258" i="1"/>
  <c r="CK271" i="1"/>
  <c r="BG280" i="1"/>
  <c r="BG276" i="1"/>
  <c r="BG273" i="1"/>
  <c r="BG278" i="1"/>
  <c r="BG274" i="1"/>
  <c r="CP279" i="1"/>
  <c r="CP275" i="1"/>
  <c r="CP280" i="1"/>
  <c r="CP276" i="1"/>
  <c r="CP274" i="1"/>
  <c r="CP272" i="1"/>
  <c r="CP281" i="1"/>
  <c r="CP277" i="1"/>
  <c r="CP273" i="1"/>
  <c r="CP278" i="1"/>
  <c r="BF278" i="1"/>
  <c r="BF274" i="1"/>
  <c r="BF280" i="1"/>
  <c r="BF276" i="1"/>
  <c r="BF273" i="1"/>
  <c r="BI280" i="1"/>
  <c r="BI276" i="1"/>
  <c r="BI272" i="1"/>
  <c r="BI281" i="1"/>
  <c r="BI277" i="1"/>
  <c r="BI275" i="1"/>
  <c r="BI273" i="1"/>
  <c r="BI278" i="1"/>
  <c r="BI274" i="1"/>
  <c r="BI279" i="1"/>
  <c r="CL279" i="1"/>
  <c r="CL276" i="1"/>
  <c r="CL274" i="1"/>
  <c r="CL280" i="1"/>
  <c r="CL278" i="1"/>
  <c r="CL273" i="1"/>
  <c r="CL275" i="1"/>
  <c r="CL277" i="1"/>
  <c r="CL281" i="1"/>
  <c r="CL272" i="1"/>
  <c r="BG282" i="1"/>
  <c r="BG279" i="1"/>
  <c r="BG272" i="1"/>
  <c r="BG281" i="1"/>
  <c r="BG277" i="1"/>
  <c r="BG275" i="1"/>
  <c r="CO278" i="1"/>
  <c r="CO279" i="1"/>
  <c r="CO275" i="1"/>
  <c r="CO280" i="1"/>
  <c r="CO276" i="1"/>
  <c r="CO274" i="1"/>
  <c r="CO272" i="1"/>
  <c r="CO281" i="1"/>
  <c r="CO277" i="1"/>
  <c r="CO273" i="1"/>
  <c r="BF282" i="1"/>
  <c r="BF279" i="1"/>
  <c r="BF272" i="1"/>
  <c r="BF281" i="1"/>
  <c r="BF277" i="1"/>
  <c r="BF275" i="1"/>
  <c r="CK277" i="1"/>
  <c r="CK273" i="1"/>
  <c r="CK278" i="1"/>
  <c r="CK279" i="1"/>
  <c r="CK275" i="1"/>
  <c r="CK280" i="1"/>
  <c r="CK276" i="1"/>
  <c r="CK274" i="1"/>
  <c r="CK272" i="1"/>
  <c r="CK281" i="1"/>
  <c r="BG284" i="1"/>
  <c r="BG283" i="1"/>
  <c r="BF284" i="1"/>
  <c r="BF283" i="1"/>
  <c r="BI284" i="1"/>
  <c r="BI283" i="1"/>
  <c r="BI282" i="1"/>
  <c r="CP284" i="1"/>
  <c r="CP283" i="1"/>
  <c r="CP282" i="1"/>
  <c r="CO283" i="1"/>
  <c r="CO282" i="1"/>
  <c r="CO284" i="1"/>
  <c r="CK283" i="1"/>
  <c r="CK282" i="1"/>
  <c r="CK284" i="1"/>
  <c r="CL282" i="1"/>
  <c r="CL283" i="1"/>
  <c r="CL284" i="1"/>
  <c r="BG288" i="1"/>
  <c r="BG286" i="1"/>
  <c r="CP285" i="1"/>
  <c r="CP286" i="1"/>
  <c r="BF288" i="1"/>
  <c r="BF286" i="1"/>
  <c r="BI286" i="1"/>
  <c r="BI285" i="1"/>
  <c r="BG287" i="1"/>
  <c r="BG285" i="1"/>
  <c r="CO285" i="1"/>
  <c r="CO286" i="1"/>
  <c r="BF287" i="1"/>
  <c r="BF285" i="1"/>
  <c r="CK285" i="1"/>
  <c r="CK286" i="1"/>
  <c r="CL285" i="1"/>
  <c r="CL286" i="1"/>
  <c r="CP287" i="1"/>
  <c r="CP288" i="1"/>
  <c r="BI287" i="1"/>
  <c r="BI288" i="1"/>
  <c r="CO287" i="1"/>
  <c r="CO288" i="1"/>
  <c r="CK287" i="1"/>
  <c r="CK288" i="1"/>
  <c r="CL288" i="1"/>
  <c r="CL287" i="1"/>
  <c r="BF290" i="1"/>
  <c r="BF291" i="1"/>
  <c r="BF295" i="1"/>
  <c r="BF293" i="1"/>
  <c r="BG291" i="1"/>
  <c r="BG295" i="1"/>
  <c r="BG293" i="1"/>
  <c r="BG290" i="1"/>
  <c r="BI295" i="1"/>
  <c r="BI294" i="1"/>
  <c r="BI296" i="1"/>
  <c r="BI293" i="1"/>
  <c r="BI289" i="1"/>
  <c r="BI292" i="1"/>
  <c r="BI290" i="1"/>
  <c r="BI291" i="1"/>
  <c r="CP294" i="1"/>
  <c r="CP293" i="1"/>
  <c r="CP295" i="1"/>
  <c r="CP292" i="1"/>
  <c r="CP296" i="1"/>
  <c r="CP291" i="1"/>
  <c r="CP289" i="1"/>
  <c r="CP290" i="1"/>
  <c r="BG294" i="1"/>
  <c r="BG296" i="1"/>
  <c r="BG289" i="1"/>
  <c r="BG292" i="1"/>
  <c r="CO294" i="1"/>
  <c r="CO293" i="1"/>
  <c r="CO295" i="1"/>
  <c r="CO292" i="1"/>
  <c r="CO296" i="1"/>
  <c r="CO291" i="1"/>
  <c r="CO289" i="1"/>
  <c r="CO290" i="1"/>
  <c r="BF294" i="1"/>
  <c r="BF296" i="1"/>
  <c r="BF289" i="1"/>
  <c r="BF292" i="1"/>
  <c r="CK289" i="1"/>
  <c r="CK290" i="1"/>
  <c r="CK294" i="1"/>
  <c r="CK293" i="1"/>
  <c r="CK295" i="1"/>
  <c r="CK292" i="1"/>
  <c r="CK296" i="1"/>
  <c r="CK291" i="1"/>
  <c r="CL291" i="1"/>
  <c r="CL290" i="1"/>
  <c r="CL292" i="1"/>
  <c r="CL289" i="1"/>
  <c r="CL293" i="1"/>
  <c r="CL296" i="1"/>
  <c r="CL294" i="1"/>
  <c r="CL295" i="1"/>
  <c r="BG301" i="1"/>
  <c r="BG298" i="1"/>
  <c r="BG299" i="1"/>
  <c r="CP303" i="1"/>
  <c r="CP300" i="1"/>
  <c r="CP301" i="1"/>
  <c r="CP299" i="1"/>
  <c r="CP297" i="1"/>
  <c r="CP302" i="1"/>
  <c r="CP298" i="1"/>
  <c r="BF299" i="1"/>
  <c r="BF301" i="1"/>
  <c r="BF298" i="1"/>
  <c r="BI303" i="1"/>
  <c r="BI301" i="1"/>
  <c r="BI297" i="1"/>
  <c r="BI302" i="1"/>
  <c r="BI300" i="1"/>
  <c r="BI298" i="1"/>
  <c r="BI299" i="1"/>
  <c r="BG303" i="1"/>
  <c r="BG297" i="1"/>
  <c r="BG302" i="1"/>
  <c r="BG300" i="1"/>
  <c r="CO303" i="1"/>
  <c r="CO300" i="1"/>
  <c r="CO301" i="1"/>
  <c r="CO299" i="1"/>
  <c r="CO297" i="1"/>
  <c r="CO302" i="1"/>
  <c r="CO298" i="1"/>
  <c r="BF303" i="1"/>
  <c r="BF297" i="1"/>
  <c r="BF302" i="1"/>
  <c r="BF300" i="1"/>
  <c r="CK303" i="1"/>
  <c r="CK298" i="1"/>
  <c r="CK300" i="1"/>
  <c r="CK301" i="1"/>
  <c r="CK299" i="1"/>
  <c r="CK297" i="1"/>
  <c r="CK302" i="1"/>
  <c r="CL303" i="1"/>
  <c r="CL299" i="1"/>
  <c r="CL298" i="1"/>
  <c r="CL300" i="1"/>
  <c r="CL302" i="1"/>
  <c r="CL297" i="1"/>
  <c r="CL301" i="1"/>
  <c r="BF323" i="1"/>
  <c r="BF312" i="1"/>
  <c r="BF306" i="1"/>
  <c r="BF314" i="1"/>
  <c r="BF319" i="1"/>
  <c r="BF317" i="1"/>
  <c r="BF308" i="1"/>
  <c r="BF321" i="1"/>
  <c r="BF310" i="1"/>
  <c r="BF305" i="1"/>
  <c r="BG323" i="1"/>
  <c r="BG312" i="1"/>
  <c r="BG306" i="1"/>
  <c r="BG314" i="1"/>
  <c r="BG319" i="1"/>
  <c r="BG317" i="1"/>
  <c r="BG308" i="1"/>
  <c r="BG321" i="1"/>
  <c r="BG310" i="1"/>
  <c r="BG305" i="1"/>
  <c r="BI314" i="1"/>
  <c r="BI320" i="1"/>
  <c r="BI315" i="1"/>
  <c r="BI319" i="1"/>
  <c r="BI317" i="1"/>
  <c r="BI316" i="1"/>
  <c r="BI308" i="1"/>
  <c r="BI321" i="1"/>
  <c r="BI318" i="1"/>
  <c r="BI311" i="1"/>
  <c r="BI310" i="1"/>
  <c r="BI309" i="1"/>
  <c r="BI307" i="1"/>
  <c r="BI305" i="1"/>
  <c r="BI304" i="1"/>
  <c r="BI313" i="1"/>
  <c r="BI312" i="1"/>
  <c r="BI306" i="1"/>
  <c r="CP313" i="1"/>
  <c r="CP319" i="1"/>
  <c r="CP314" i="1"/>
  <c r="CP318" i="1"/>
  <c r="CP316" i="1"/>
  <c r="CP307" i="1"/>
  <c r="CP320" i="1"/>
  <c r="CP317" i="1"/>
  <c r="CP315" i="1"/>
  <c r="CP321" i="1"/>
  <c r="CP310" i="1"/>
  <c r="CP309" i="1"/>
  <c r="CP308" i="1"/>
  <c r="CP306" i="1"/>
  <c r="CP304" i="1"/>
  <c r="CP312" i="1"/>
  <c r="CP311" i="1"/>
  <c r="CP305" i="1"/>
  <c r="BG322" i="1"/>
  <c r="BG313" i="1"/>
  <c r="BG320" i="1"/>
  <c r="BG315" i="1"/>
  <c r="BG316" i="1"/>
  <c r="BG318" i="1"/>
  <c r="BG311" i="1"/>
  <c r="BG309" i="1"/>
  <c r="BG307" i="1"/>
  <c r="BG304" i="1"/>
  <c r="CO313" i="1"/>
  <c r="CO319" i="1"/>
  <c r="CO314" i="1"/>
  <c r="CO318" i="1"/>
  <c r="CO316" i="1"/>
  <c r="CO307" i="1"/>
  <c r="CO320" i="1"/>
  <c r="CO317" i="1"/>
  <c r="CO315" i="1"/>
  <c r="CO321" i="1"/>
  <c r="CO310" i="1"/>
  <c r="CO309" i="1"/>
  <c r="CO308" i="1"/>
  <c r="CO306" i="1"/>
  <c r="CO304" i="1"/>
  <c r="CO312" i="1"/>
  <c r="CO311" i="1"/>
  <c r="CO305" i="1"/>
  <c r="BF322" i="1"/>
  <c r="BF313" i="1"/>
  <c r="BF320" i="1"/>
  <c r="BF315" i="1"/>
  <c r="BF316" i="1"/>
  <c r="BF318" i="1"/>
  <c r="BF311" i="1"/>
  <c r="BF309" i="1"/>
  <c r="BF307" i="1"/>
  <c r="BF304" i="1"/>
  <c r="CK309" i="1"/>
  <c r="CK304" i="1"/>
  <c r="CK312" i="1"/>
  <c r="CK311" i="1"/>
  <c r="CK305" i="1"/>
  <c r="CK313" i="1"/>
  <c r="CK319" i="1"/>
  <c r="CK314" i="1"/>
  <c r="CK318" i="1"/>
  <c r="CK316" i="1"/>
  <c r="CK307" i="1"/>
  <c r="CK320" i="1"/>
  <c r="CK315" i="1"/>
  <c r="CK321" i="1"/>
  <c r="CK317" i="1"/>
  <c r="CK310" i="1"/>
  <c r="CK308" i="1"/>
  <c r="CK306" i="1"/>
  <c r="CL317" i="1"/>
  <c r="CL309" i="1"/>
  <c r="CL314" i="1"/>
  <c r="CL310" i="1"/>
  <c r="CL315" i="1"/>
  <c r="CL306" i="1"/>
  <c r="CL311" i="1"/>
  <c r="CL320" i="1"/>
  <c r="CL312" i="1"/>
  <c r="CL313" i="1"/>
  <c r="CL318" i="1"/>
  <c r="CL321" i="1"/>
  <c r="CL304" i="1"/>
  <c r="CL308" i="1"/>
  <c r="CL319" i="1"/>
  <c r="CL305" i="1"/>
  <c r="CL316" i="1"/>
  <c r="CL307" i="1"/>
  <c r="CP322" i="1"/>
  <c r="CP323" i="1"/>
  <c r="BI322" i="1"/>
  <c r="BI323" i="1"/>
  <c r="CO322" i="1"/>
  <c r="CO323" i="1"/>
  <c r="CK322" i="1"/>
  <c r="CK323" i="1"/>
  <c r="CL322" i="1"/>
  <c r="CL323" i="1"/>
  <c r="BG326" i="1"/>
  <c r="BG330" i="1"/>
  <c r="BG328" i="1"/>
  <c r="BG332" i="1"/>
  <c r="BG325" i="1"/>
  <c r="BG334" i="1"/>
  <c r="CP330" i="1"/>
  <c r="CP327" i="1"/>
  <c r="CP331" i="1"/>
  <c r="CP324" i="1"/>
  <c r="CP332" i="1"/>
  <c r="CP334" i="1"/>
  <c r="CP333" i="1"/>
  <c r="CP326" i="1"/>
  <c r="CP328" i="1"/>
  <c r="CP325" i="1"/>
  <c r="CP329" i="1"/>
  <c r="BF326" i="1"/>
  <c r="BF330" i="1"/>
  <c r="BF328" i="1"/>
  <c r="BF332" i="1"/>
  <c r="BF325" i="1"/>
  <c r="BF334" i="1"/>
  <c r="BI331" i="1"/>
  <c r="BI328" i="1"/>
  <c r="BI324" i="1"/>
  <c r="BI332" i="1"/>
  <c r="BI325" i="1"/>
  <c r="BI333" i="1"/>
  <c r="BI327" i="1"/>
  <c r="BI334" i="1"/>
  <c r="BI329" i="1"/>
  <c r="BI326" i="1"/>
  <c r="BI330" i="1"/>
  <c r="BG329" i="1"/>
  <c r="BG331" i="1"/>
  <c r="BG324" i="1"/>
  <c r="BG333" i="1"/>
  <c r="BG327" i="1"/>
  <c r="CO329" i="1"/>
  <c r="CO330" i="1"/>
  <c r="CO327" i="1"/>
  <c r="CO331" i="1"/>
  <c r="CO324" i="1"/>
  <c r="CO332" i="1"/>
  <c r="CO334" i="1"/>
  <c r="CO333" i="1"/>
  <c r="CO326" i="1"/>
  <c r="CO328" i="1"/>
  <c r="CO325" i="1"/>
  <c r="BF329" i="1"/>
  <c r="BF331" i="1"/>
  <c r="BF324" i="1"/>
  <c r="BF333" i="1"/>
  <c r="BF327" i="1"/>
  <c r="CK328" i="1"/>
  <c r="CK325" i="1"/>
  <c r="CK329" i="1"/>
  <c r="CK327" i="1"/>
  <c r="CK331" i="1"/>
  <c r="CK330" i="1"/>
  <c r="CK324" i="1"/>
  <c r="CK332" i="1"/>
  <c r="CK334" i="1"/>
  <c r="CK333" i="1"/>
  <c r="CK326" i="1"/>
  <c r="CL330" i="1"/>
  <c r="CL324" i="1"/>
  <c r="CL328" i="1"/>
  <c r="CL331" i="1"/>
  <c r="CL334" i="1"/>
  <c r="CL326" i="1"/>
  <c r="CL327" i="1"/>
  <c r="CL329" i="1"/>
  <c r="CL333" i="1"/>
  <c r="CL325" i="1"/>
  <c r="CL332" i="1"/>
  <c r="BG339" i="1"/>
  <c r="BG337" i="1"/>
  <c r="BG336" i="1"/>
  <c r="CP337" i="1"/>
  <c r="CP335" i="1"/>
  <c r="CP336" i="1"/>
  <c r="BF339" i="1"/>
  <c r="BF336" i="1"/>
  <c r="BF337" i="1"/>
  <c r="BI335" i="1"/>
  <c r="BI336" i="1"/>
  <c r="BI337" i="1"/>
  <c r="BG338" i="1"/>
  <c r="BG335" i="1"/>
  <c r="CO336" i="1"/>
  <c r="CO337" i="1"/>
  <c r="CO335" i="1"/>
  <c r="BF338" i="1"/>
  <c r="BF335" i="1"/>
  <c r="CK335" i="1"/>
  <c r="CK336" i="1"/>
  <c r="CK337" i="1"/>
  <c r="CL337" i="1"/>
  <c r="CL336" i="1"/>
  <c r="CL335" i="1"/>
  <c r="CP338" i="1"/>
  <c r="CP339" i="1"/>
  <c r="BI338" i="1"/>
  <c r="BI339" i="1"/>
  <c r="CO338" i="1"/>
  <c r="CO339" i="1"/>
  <c r="CK338" i="1"/>
  <c r="CK339" i="1"/>
  <c r="CL339" i="1"/>
  <c r="CL338" i="1"/>
  <c r="BF345" i="1"/>
  <c r="BF341" i="1"/>
  <c r="BF342" i="1"/>
  <c r="BG345" i="1"/>
  <c r="BG341" i="1"/>
  <c r="BG342" i="1"/>
  <c r="BI342" i="1"/>
  <c r="BI340" i="1"/>
  <c r="BI343" i="1"/>
  <c r="BI341" i="1"/>
  <c r="CP341" i="1"/>
  <c r="CP343" i="1"/>
  <c r="CP342" i="1"/>
  <c r="CP340" i="1"/>
  <c r="BG344" i="1"/>
  <c r="BG343" i="1"/>
  <c r="BG340" i="1"/>
  <c r="CO341" i="1"/>
  <c r="CO343" i="1"/>
  <c r="CO342" i="1"/>
  <c r="CO340" i="1"/>
  <c r="BF344" i="1"/>
  <c r="BF340" i="1"/>
  <c r="BF343" i="1"/>
  <c r="CK342" i="1"/>
  <c r="CK340" i="1"/>
  <c r="CK341" i="1"/>
  <c r="CK343" i="1"/>
  <c r="CL342" i="1"/>
  <c r="CL341" i="1"/>
  <c r="CL343" i="1"/>
  <c r="CL340" i="1"/>
  <c r="CP345" i="1"/>
  <c r="CP344" i="1"/>
  <c r="BI344" i="1"/>
  <c r="BI345" i="1"/>
  <c r="CL344" i="1"/>
  <c r="CL345" i="1"/>
  <c r="CK345" i="1"/>
  <c r="CK344" i="1"/>
  <c r="CO345" i="1"/>
  <c r="CO344" i="1"/>
  <c r="BG354" i="1"/>
  <c r="BG347" i="1"/>
  <c r="BG352" i="1"/>
  <c r="BG350" i="1"/>
  <c r="BG348" i="1"/>
  <c r="CP351" i="1"/>
  <c r="CP352" i="1"/>
  <c r="CP349" i="1"/>
  <c r="CP348" i="1"/>
  <c r="CP347" i="1"/>
  <c r="CP350" i="1"/>
  <c r="CP346" i="1"/>
  <c r="BF354" i="1"/>
  <c r="BF347" i="1"/>
  <c r="BF352" i="1"/>
  <c r="BF350" i="1"/>
  <c r="BF348" i="1"/>
  <c r="BI347" i="1"/>
  <c r="BI352" i="1"/>
  <c r="BI350" i="1"/>
  <c r="BI349" i="1"/>
  <c r="BI348" i="1"/>
  <c r="BI346" i="1"/>
  <c r="BI351" i="1"/>
  <c r="BG351" i="1"/>
  <c r="BG349" i="1"/>
  <c r="BG346" i="1"/>
  <c r="CO346" i="1"/>
  <c r="CO351" i="1"/>
  <c r="CO352" i="1"/>
  <c r="CO349" i="1"/>
  <c r="CO348" i="1"/>
  <c r="CO347" i="1"/>
  <c r="CO350" i="1"/>
  <c r="BF351" i="1"/>
  <c r="BF349" i="1"/>
  <c r="BF346" i="1"/>
  <c r="CK350" i="1"/>
  <c r="CK346" i="1"/>
  <c r="CK351" i="1"/>
  <c r="CK352" i="1"/>
  <c r="CK349" i="1"/>
  <c r="CK348" i="1"/>
  <c r="CK347" i="1"/>
  <c r="CL347" i="1"/>
  <c r="CL351" i="1"/>
  <c r="CL346" i="1"/>
  <c r="CL348" i="1"/>
  <c r="CL349" i="1"/>
  <c r="CL350" i="1"/>
  <c r="CL352" i="1"/>
  <c r="BG355" i="1"/>
  <c r="BG353" i="1"/>
  <c r="CO354" i="1"/>
  <c r="CO353" i="1"/>
  <c r="BF355" i="1"/>
  <c r="BF353" i="1"/>
  <c r="CK353" i="1"/>
  <c r="CK354" i="1"/>
  <c r="CL354" i="1"/>
  <c r="CL353" i="1"/>
  <c r="CP354" i="1"/>
  <c r="CP353" i="1"/>
  <c r="BI353" i="1"/>
  <c r="BI354" i="1"/>
  <c r="BF358" i="1"/>
  <c r="BF356" i="1"/>
  <c r="BI356" i="1"/>
  <c r="BI355" i="1"/>
  <c r="BG358" i="1"/>
  <c r="BG356" i="1"/>
  <c r="CP356" i="1"/>
  <c r="CP355" i="1"/>
  <c r="CO355" i="1"/>
  <c r="CO356" i="1"/>
  <c r="CK355" i="1"/>
  <c r="CK356" i="1"/>
  <c r="CL356" i="1"/>
  <c r="CL355" i="1"/>
  <c r="BI359" i="1"/>
  <c r="BI357" i="1"/>
  <c r="BI358" i="1"/>
  <c r="BG359" i="1"/>
  <c r="BG357" i="1"/>
  <c r="CO359" i="1"/>
  <c r="CO357" i="1"/>
  <c r="CO358" i="1"/>
  <c r="BF359" i="1"/>
  <c r="BF357" i="1"/>
  <c r="CK359" i="1"/>
  <c r="CK357" i="1"/>
  <c r="CK358" i="1"/>
  <c r="CL359" i="1"/>
  <c r="CL358" i="1"/>
  <c r="CL357" i="1"/>
  <c r="CP359" i="1"/>
  <c r="CP357" i="1"/>
  <c r="CP358" i="1"/>
  <c r="BF361" i="1"/>
  <c r="BF366" i="1"/>
  <c r="BF362" i="1"/>
  <c r="BF364" i="1"/>
  <c r="BI364" i="1"/>
  <c r="BI360" i="1"/>
  <c r="BI365" i="1"/>
  <c r="BI363" i="1"/>
  <c r="BI361" i="1"/>
  <c r="BI366" i="1"/>
  <c r="BI362" i="1"/>
  <c r="BG360" i="1"/>
  <c r="BG365" i="1"/>
  <c r="BG363" i="1"/>
  <c r="CO365" i="1"/>
  <c r="CO361" i="1"/>
  <c r="CO366" i="1"/>
  <c r="CO363" i="1"/>
  <c r="CO364" i="1"/>
  <c r="CO362" i="1"/>
  <c r="CO360" i="1"/>
  <c r="BF365" i="1"/>
  <c r="BF363" i="1"/>
  <c r="BF360" i="1"/>
  <c r="CK364" i="1"/>
  <c r="CK362" i="1"/>
  <c r="CK360" i="1"/>
  <c r="CK365" i="1"/>
  <c r="CK361" i="1"/>
  <c r="CK366" i="1"/>
  <c r="CK363" i="1"/>
  <c r="CL362" i="1"/>
  <c r="CL366" i="1"/>
  <c r="CL361" i="1"/>
  <c r="CL363" i="1"/>
  <c r="CL365" i="1"/>
  <c r="CL360" i="1"/>
  <c r="CL364" i="1"/>
  <c r="BG366" i="1"/>
  <c r="BG362" i="1"/>
  <c r="BG364" i="1"/>
  <c r="BG361" i="1"/>
  <c r="CP366" i="1"/>
  <c r="CP363" i="1"/>
  <c r="CP364" i="1"/>
  <c r="CP362" i="1"/>
  <c r="CP360" i="1"/>
  <c r="CP365" i="1"/>
  <c r="CP361" i="1"/>
  <c r="CP9" i="1"/>
  <c r="CO9" i="1"/>
  <c r="CK9" i="1"/>
  <c r="CL9" i="1"/>
  <c r="E1" i="33"/>
  <c r="CK8" i="1"/>
  <c r="CL8" i="1"/>
  <c r="B3559" i="31"/>
  <c r="B3551" i="31"/>
  <c r="BH16" i="10"/>
  <c r="BJ16" i="10" s="1"/>
  <c r="CD16" i="10" s="1"/>
  <c r="B3558" i="31"/>
  <c r="B3550" i="31"/>
  <c r="BH15" i="10"/>
  <c r="BJ15" i="10" s="1"/>
  <c r="CD15" i="10" s="1"/>
  <c r="B3557" i="31"/>
  <c r="B3549" i="31"/>
  <c r="BH14" i="10"/>
  <c r="BJ14" i="10" s="1"/>
  <c r="CD14" i="10" s="1"/>
  <c r="B3564" i="31"/>
  <c r="B3556" i="31"/>
  <c r="BH21" i="10"/>
  <c r="BJ21" i="10" s="1"/>
  <c r="CD21" i="10" s="1"/>
  <c r="BH13" i="10"/>
  <c r="BJ13" i="10" s="1"/>
  <c r="CD13" i="10" s="1"/>
  <c r="B3563" i="31"/>
  <c r="B3555" i="31"/>
  <c r="BH20" i="10"/>
  <c r="BJ20" i="10" s="1"/>
  <c r="CD20" i="10" s="1"/>
  <c r="BH12" i="10"/>
  <c r="BJ12" i="10" s="1"/>
  <c r="CD12" i="10" s="1"/>
  <c r="B3562" i="31"/>
  <c r="B3554" i="31"/>
  <c r="BH19" i="10"/>
  <c r="BJ19" i="10" s="1"/>
  <c r="CD19" i="10" s="1"/>
  <c r="BH11" i="10"/>
  <c r="BJ11" i="10" s="1"/>
  <c r="CD11" i="10" s="1"/>
  <c r="B3561" i="31"/>
  <c r="B3553" i="31"/>
  <c r="BH18" i="10"/>
  <c r="BJ18" i="10" s="1"/>
  <c r="CD18" i="10" s="1"/>
  <c r="BH10" i="10"/>
  <c r="BJ10" i="10" s="1"/>
  <c r="CD10" i="10" s="1"/>
  <c r="B3560" i="31"/>
  <c r="B3552" i="31"/>
  <c r="BH17" i="10"/>
  <c r="BJ17" i="10" s="1"/>
  <c r="CD17" i="10" s="1"/>
  <c r="BR17" i="10"/>
  <c r="BR19" i="10"/>
  <c r="CO8" i="1"/>
  <c r="AU18" i="31"/>
  <c r="AV18" i="31"/>
  <c r="BR12" i="10"/>
  <c r="BR14" i="10"/>
  <c r="BR15" i="10"/>
  <c r="BT15" i="10" s="1"/>
  <c r="BR11" i="10"/>
  <c r="BT11" i="10" s="1"/>
  <c r="BR16" i="10"/>
  <c r="BR21" i="10"/>
  <c r="BR20" i="10"/>
  <c r="BR18" i="10"/>
  <c r="BR13" i="10"/>
  <c r="BT10" i="10"/>
  <c r="D8" i="31"/>
  <c r="B19" i="31"/>
  <c r="AS19" i="31" s="1"/>
  <c r="AL18" i="31"/>
  <c r="AM18" i="31"/>
  <c r="D9" i="31"/>
  <c r="D10" i="31"/>
  <c r="D11" i="31"/>
  <c r="CP8" i="1"/>
  <c r="BT16" i="10"/>
  <c r="BT12" i="10"/>
  <c r="BT13" i="10"/>
  <c r="BT17" i="10"/>
  <c r="BT21" i="10"/>
  <c r="BS4" i="10"/>
  <c r="BS3" i="10"/>
  <c r="CV8" i="1"/>
  <c r="CX8" i="1" s="1"/>
  <c r="K16" i="31"/>
  <c r="BM10" i="10"/>
  <c r="BM20" i="10" s="1"/>
  <c r="A1" i="1"/>
  <c r="GV7" i="10"/>
  <c r="AV3544" i="31" l="1"/>
  <c r="AU3544" i="31"/>
  <c r="AT3544" i="31" s="1"/>
  <c r="B3546" i="31"/>
  <c r="AS3545" i="31"/>
  <c r="AM3545" i="31"/>
  <c r="AL3545" i="31"/>
  <c r="T3545" i="31" a="1"/>
  <c r="T3545" i="31" s="1"/>
  <c r="BN27" i="1"/>
  <c r="BK11" i="1"/>
  <c r="BN11" i="1"/>
  <c r="BL11" i="1"/>
  <c r="BM11" i="1"/>
  <c r="BN13" i="1"/>
  <c r="BL13" i="1"/>
  <c r="BK13" i="1"/>
  <c r="BM13" i="1"/>
  <c r="BM12" i="1"/>
  <c r="BN12" i="1"/>
  <c r="BK12" i="1"/>
  <c r="BL12" i="1"/>
  <c r="BN14" i="1"/>
  <c r="BK14" i="1"/>
  <c r="BL14" i="1"/>
  <c r="BM14" i="1"/>
  <c r="BN17" i="1"/>
  <c r="BN19" i="1"/>
  <c r="BM19" i="1"/>
  <c r="BL19" i="1"/>
  <c r="BK19" i="1"/>
  <c r="BN23" i="1"/>
  <c r="BM23" i="1"/>
  <c r="BL23" i="1"/>
  <c r="BK23" i="1"/>
  <c r="BN22" i="1"/>
  <c r="BM22" i="1"/>
  <c r="BL22" i="1"/>
  <c r="BK22" i="1"/>
  <c r="BN15" i="1"/>
  <c r="BK15" i="1"/>
  <c r="BL15" i="1"/>
  <c r="BK16" i="1"/>
  <c r="BN16" i="1"/>
  <c r="BM16" i="1"/>
  <c r="BL16" i="1"/>
  <c r="BL20" i="1"/>
  <c r="BN20" i="1"/>
  <c r="BM20" i="1"/>
  <c r="BK20" i="1"/>
  <c r="BN18" i="1"/>
  <c r="BK18" i="1"/>
  <c r="BL18" i="1"/>
  <c r="BM18" i="1"/>
  <c r="BK21" i="1"/>
  <c r="BM21" i="1"/>
  <c r="BL21" i="1"/>
  <c r="BN21" i="1"/>
  <c r="BM15" i="1"/>
  <c r="BK17" i="1"/>
  <c r="BL17" i="1"/>
  <c r="BM17" i="1"/>
  <c r="BK24" i="1"/>
  <c r="BN25" i="1"/>
  <c r="BK25" i="1"/>
  <c r="BL25" i="1"/>
  <c r="BM25" i="1"/>
  <c r="BM40" i="1"/>
  <c r="BM24" i="1"/>
  <c r="BN24" i="1"/>
  <c r="BL24" i="1"/>
  <c r="BM29" i="1"/>
  <c r="D6" i="21"/>
  <c r="BL31" i="1"/>
  <c r="BK31" i="1"/>
  <c r="BM31" i="1"/>
  <c r="BN31" i="1"/>
  <c r="BK30" i="1"/>
  <c r="BN30" i="1"/>
  <c r="BM30" i="1"/>
  <c r="BL30" i="1"/>
  <c r="BN44" i="1"/>
  <c r="BM44" i="1"/>
  <c r="BL44" i="1"/>
  <c r="BN35" i="1"/>
  <c r="BM35" i="1"/>
  <c r="BK35" i="1"/>
  <c r="BL35" i="1"/>
  <c r="BN40" i="1"/>
  <c r="BL40" i="1"/>
  <c r="BK40" i="1"/>
  <c r="BM32" i="1"/>
  <c r="BK32" i="1"/>
  <c r="BL32" i="1"/>
  <c r="BL34" i="1"/>
  <c r="BK34" i="1"/>
  <c r="BM34" i="1"/>
  <c r="BL36" i="1"/>
  <c r="BM36" i="1"/>
  <c r="BK36" i="1"/>
  <c r="BN36" i="1"/>
  <c r="BM26" i="1"/>
  <c r="BN26" i="1"/>
  <c r="BL26" i="1"/>
  <c r="BK26" i="1"/>
  <c r="BK41" i="1"/>
  <c r="BL41" i="1"/>
  <c r="BM41" i="1"/>
  <c r="BN41" i="1"/>
  <c r="BN42" i="1"/>
  <c r="BM42" i="1"/>
  <c r="BK42" i="1"/>
  <c r="BL42" i="1"/>
  <c r="BM37" i="1"/>
  <c r="BN37" i="1"/>
  <c r="BK37" i="1"/>
  <c r="BL37" i="1"/>
  <c r="BN32" i="1"/>
  <c r="BK27" i="1"/>
  <c r="BM27" i="1"/>
  <c r="BL27" i="1"/>
  <c r="BN33" i="1"/>
  <c r="BK33" i="1"/>
  <c r="BL33" i="1"/>
  <c r="BM33" i="1"/>
  <c r="BN34" i="1"/>
  <c r="BN39" i="1"/>
  <c r="BM39" i="1"/>
  <c r="BK39" i="1"/>
  <c r="BL39" i="1"/>
  <c r="BN38" i="1"/>
  <c r="BM38" i="1"/>
  <c r="BK38" i="1"/>
  <c r="BL38" i="1"/>
  <c r="BN28" i="1"/>
  <c r="BM28" i="1"/>
  <c r="BK28" i="1"/>
  <c r="BL28" i="1"/>
  <c r="BK44" i="1"/>
  <c r="BL43" i="1"/>
  <c r="BM43" i="1"/>
  <c r="BN43" i="1"/>
  <c r="BK43" i="1"/>
  <c r="BN29" i="1"/>
  <c r="BL29" i="1"/>
  <c r="BK29" i="1"/>
  <c r="F6" i="21"/>
  <c r="H6" i="21"/>
  <c r="I6" i="21"/>
  <c r="CM11" i="10" s="1"/>
  <c r="BN45" i="1"/>
  <c r="BN49" i="1"/>
  <c r="BM49" i="1"/>
  <c r="BK49" i="1"/>
  <c r="BL49" i="1"/>
  <c r="BN46" i="1"/>
  <c r="BM46" i="1"/>
  <c r="BL46" i="1"/>
  <c r="BK46" i="1"/>
  <c r="BM51" i="1"/>
  <c r="BN51" i="1"/>
  <c r="BL51" i="1"/>
  <c r="BK51" i="1"/>
  <c r="BM53" i="1"/>
  <c r="BN53" i="1"/>
  <c r="BL53" i="1"/>
  <c r="BK53" i="1"/>
  <c r="BL47" i="1"/>
  <c r="BM47" i="1"/>
  <c r="BK47" i="1"/>
  <c r="BN54" i="1"/>
  <c r="BK54" i="1"/>
  <c r="BM54" i="1"/>
  <c r="BL54" i="1"/>
  <c r="BN52" i="1"/>
  <c r="BM52" i="1"/>
  <c r="BL52" i="1"/>
  <c r="BK52" i="1"/>
  <c r="BN47" i="1"/>
  <c r="BN55" i="1"/>
  <c r="BL55" i="1"/>
  <c r="BM55" i="1"/>
  <c r="BK55" i="1"/>
  <c r="BN50" i="1"/>
  <c r="BM50" i="1"/>
  <c r="BK50" i="1"/>
  <c r="BL50" i="1"/>
  <c r="BL45" i="1"/>
  <c r="BM45" i="1"/>
  <c r="BK45" i="1"/>
  <c r="BN48" i="1"/>
  <c r="BL48" i="1"/>
  <c r="BK48" i="1"/>
  <c r="BM48" i="1"/>
  <c r="BN58" i="1"/>
  <c r="BM57" i="1"/>
  <c r="BL57" i="1"/>
  <c r="BK57" i="1"/>
  <c r="BN57" i="1"/>
  <c r="BN62" i="1"/>
  <c r="BK58" i="1"/>
  <c r="BL58" i="1"/>
  <c r="BM58" i="1"/>
  <c r="BN56" i="1"/>
  <c r="BL56" i="1"/>
  <c r="BK56" i="1"/>
  <c r="BM56" i="1"/>
  <c r="BN61" i="1"/>
  <c r="BK62" i="1"/>
  <c r="BM62" i="1"/>
  <c r="BM61" i="1"/>
  <c r="BL62" i="1"/>
  <c r="BK60" i="1"/>
  <c r="BL60" i="1"/>
  <c r="BM60" i="1"/>
  <c r="BN60" i="1"/>
  <c r="BN59" i="1"/>
  <c r="BM59" i="1"/>
  <c r="BL59" i="1"/>
  <c r="BK59" i="1"/>
  <c r="BK61" i="1"/>
  <c r="BL61" i="1"/>
  <c r="BK64" i="1"/>
  <c r="BN63" i="1"/>
  <c r="BM63" i="1"/>
  <c r="BL63" i="1"/>
  <c r="BK63" i="1"/>
  <c r="BK73" i="1"/>
  <c r="BM73" i="1"/>
  <c r="BL73" i="1"/>
  <c r="BN65" i="1"/>
  <c r="BM65" i="1"/>
  <c r="BL65" i="1"/>
  <c r="BK65" i="1"/>
  <c r="BM66" i="1"/>
  <c r="BN66" i="1"/>
  <c r="BL66" i="1"/>
  <c r="BK66" i="1"/>
  <c r="BN73" i="1"/>
  <c r="BK68" i="1"/>
  <c r="BN68" i="1"/>
  <c r="BM68" i="1"/>
  <c r="BL68" i="1"/>
  <c r="BN72" i="1"/>
  <c r="BK72" i="1"/>
  <c r="BL72" i="1"/>
  <c r="BM72" i="1"/>
  <c r="BM70" i="1"/>
  <c r="BL70" i="1"/>
  <c r="BK70" i="1"/>
  <c r="BN71" i="1"/>
  <c r="BL71" i="1"/>
  <c r="BM71" i="1"/>
  <c r="BK71" i="1"/>
  <c r="BL67" i="1"/>
  <c r="BN67" i="1"/>
  <c r="BM67" i="1"/>
  <c r="BK67" i="1"/>
  <c r="BL64" i="1"/>
  <c r="BN64" i="1"/>
  <c r="BM64" i="1"/>
  <c r="BN70" i="1"/>
  <c r="BN69" i="1"/>
  <c r="BM69" i="1"/>
  <c r="BL69" i="1"/>
  <c r="BK69" i="1"/>
  <c r="BN78" i="1"/>
  <c r="BL78" i="1"/>
  <c r="BK78" i="1"/>
  <c r="BM78" i="1"/>
  <c r="BK77" i="1"/>
  <c r="BL77" i="1"/>
  <c r="BM77" i="1"/>
  <c r="BN77" i="1"/>
  <c r="BL97" i="1"/>
  <c r="BK97" i="1"/>
  <c r="BM97" i="1"/>
  <c r="BN97" i="1"/>
  <c r="BN96" i="1"/>
  <c r="BM96" i="1"/>
  <c r="BK96" i="1"/>
  <c r="BL96" i="1"/>
  <c r="BK84" i="1"/>
  <c r="BN84" i="1"/>
  <c r="BM84" i="1"/>
  <c r="BL84" i="1"/>
  <c r="BM94" i="1"/>
  <c r="BL94" i="1"/>
  <c r="BK94" i="1"/>
  <c r="BN94" i="1"/>
  <c r="BM100" i="1"/>
  <c r="BK100" i="1"/>
  <c r="BL100" i="1"/>
  <c r="BN100" i="1"/>
  <c r="BL104" i="1"/>
  <c r="BM104" i="1"/>
  <c r="BK104" i="1"/>
  <c r="BN104" i="1"/>
  <c r="BN91" i="1"/>
  <c r="BL91" i="1"/>
  <c r="BK91" i="1"/>
  <c r="BM91" i="1"/>
  <c r="BN87" i="1"/>
  <c r="BM87" i="1"/>
  <c r="BK87" i="1"/>
  <c r="BL87" i="1"/>
  <c r="BN107" i="1"/>
  <c r="BK107" i="1"/>
  <c r="BL107" i="1"/>
  <c r="BM107" i="1"/>
  <c r="BL74" i="1"/>
  <c r="BM74" i="1"/>
  <c r="BK74" i="1"/>
  <c r="BN74" i="1"/>
  <c r="BN75" i="1"/>
  <c r="BK75" i="1"/>
  <c r="BL75" i="1"/>
  <c r="BM75" i="1"/>
  <c r="BL101" i="1"/>
  <c r="BN101" i="1"/>
  <c r="BK101" i="1"/>
  <c r="BM101" i="1"/>
  <c r="BL103" i="1"/>
  <c r="BK103" i="1"/>
  <c r="BM103" i="1"/>
  <c r="BN103" i="1"/>
  <c r="BM86" i="1"/>
  <c r="BK86" i="1"/>
  <c r="BN86" i="1"/>
  <c r="BL86" i="1"/>
  <c r="BK82" i="1"/>
  <c r="BM82" i="1"/>
  <c r="BL82" i="1"/>
  <c r="BN82" i="1"/>
  <c r="BK80" i="1"/>
  <c r="BL80" i="1"/>
  <c r="BN80" i="1"/>
  <c r="BM80" i="1"/>
  <c r="BN89" i="1"/>
  <c r="BK89" i="1"/>
  <c r="BM89" i="1"/>
  <c r="BL89" i="1"/>
  <c r="BM92" i="1"/>
  <c r="BL92" i="1"/>
  <c r="BN92" i="1"/>
  <c r="BK92" i="1"/>
  <c r="BL106" i="1"/>
  <c r="BK106" i="1"/>
  <c r="BM106" i="1"/>
  <c r="BN106" i="1"/>
  <c r="BM105" i="1"/>
  <c r="BL105" i="1"/>
  <c r="BN105" i="1"/>
  <c r="BK105" i="1"/>
  <c r="BM83" i="1"/>
  <c r="BL83" i="1"/>
  <c r="BN83" i="1"/>
  <c r="BK83" i="1"/>
  <c r="BM99" i="1"/>
  <c r="BL99" i="1"/>
  <c r="BK99" i="1"/>
  <c r="BN99" i="1"/>
  <c r="BN76" i="1"/>
  <c r="BL76" i="1"/>
  <c r="BM76" i="1"/>
  <c r="BK76" i="1"/>
  <c r="BL95" i="1"/>
  <c r="BN95" i="1"/>
  <c r="BK95" i="1"/>
  <c r="BM95" i="1"/>
  <c r="BN90" i="1"/>
  <c r="BK90" i="1"/>
  <c r="BM90" i="1"/>
  <c r="BL90" i="1"/>
  <c r="BN88" i="1"/>
  <c r="BK88" i="1"/>
  <c r="BM88" i="1"/>
  <c r="BL88" i="1"/>
  <c r="BK85" i="1"/>
  <c r="BM85" i="1"/>
  <c r="BL85" i="1"/>
  <c r="BN85" i="1"/>
  <c r="BM108" i="1"/>
  <c r="BN108" i="1"/>
  <c r="BL108" i="1"/>
  <c r="BK108" i="1"/>
  <c r="BL102" i="1"/>
  <c r="BK102" i="1"/>
  <c r="BM102" i="1"/>
  <c r="BN102" i="1"/>
  <c r="BM79" i="1"/>
  <c r="BN79" i="1"/>
  <c r="BL79" i="1"/>
  <c r="BK79" i="1"/>
  <c r="BM81" i="1"/>
  <c r="BL81" i="1"/>
  <c r="BK81" i="1"/>
  <c r="BN81" i="1"/>
  <c r="BM93" i="1"/>
  <c r="BL93" i="1"/>
  <c r="BN93" i="1"/>
  <c r="BK93" i="1"/>
  <c r="BN98" i="1"/>
  <c r="BL98" i="1"/>
  <c r="BK98" i="1"/>
  <c r="BM98" i="1"/>
  <c r="BL163" i="1"/>
  <c r="BN163" i="1"/>
  <c r="BM163" i="1"/>
  <c r="BK163" i="1"/>
  <c r="BN122" i="1"/>
  <c r="BK122" i="1"/>
  <c r="BM122" i="1"/>
  <c r="BL122" i="1"/>
  <c r="BK121" i="1"/>
  <c r="BL121" i="1"/>
  <c r="BM121" i="1"/>
  <c r="BN121" i="1"/>
  <c r="BM164" i="1"/>
  <c r="BL164" i="1"/>
  <c r="BN164" i="1"/>
  <c r="BK164" i="1"/>
  <c r="BN144" i="1"/>
  <c r="BL144" i="1"/>
  <c r="BM144" i="1"/>
  <c r="BK144" i="1"/>
  <c r="BL133" i="1"/>
  <c r="BM133" i="1"/>
  <c r="BK133" i="1"/>
  <c r="BN133" i="1"/>
  <c r="BL111" i="1"/>
  <c r="BK111" i="1"/>
  <c r="BM111" i="1"/>
  <c r="BN111" i="1"/>
  <c r="BK119" i="1"/>
  <c r="BN119" i="1"/>
  <c r="BM119" i="1"/>
  <c r="BL119" i="1"/>
  <c r="BN128" i="1"/>
  <c r="BK128" i="1"/>
  <c r="BL128" i="1"/>
  <c r="BM128" i="1"/>
  <c r="BM167" i="1"/>
  <c r="BL167" i="1"/>
  <c r="BN167" i="1"/>
  <c r="BK167" i="1"/>
  <c r="BN130" i="1"/>
  <c r="BM130" i="1"/>
  <c r="BL130" i="1"/>
  <c r="BK130" i="1"/>
  <c r="BM124" i="1"/>
  <c r="BN124" i="1"/>
  <c r="BK124" i="1"/>
  <c r="BL124" i="1"/>
  <c r="BM113" i="1"/>
  <c r="BN113" i="1"/>
  <c r="BK113" i="1"/>
  <c r="BL113" i="1"/>
  <c r="BL118" i="1"/>
  <c r="BK118" i="1"/>
  <c r="BM118" i="1"/>
  <c r="BN118" i="1"/>
  <c r="BM140" i="1"/>
  <c r="BN140" i="1"/>
  <c r="BL140" i="1"/>
  <c r="BK140" i="1"/>
  <c r="BM141" i="1"/>
  <c r="BN141" i="1"/>
  <c r="BL141" i="1"/>
  <c r="BK141" i="1"/>
  <c r="BN151" i="1"/>
  <c r="BM151" i="1"/>
  <c r="BK151" i="1"/>
  <c r="BL151" i="1"/>
  <c r="BM153" i="1"/>
  <c r="BL153" i="1"/>
  <c r="BN153" i="1"/>
  <c r="BK153" i="1"/>
  <c r="BL131" i="1"/>
  <c r="BK131" i="1"/>
  <c r="BM131" i="1"/>
  <c r="BN131" i="1"/>
  <c r="BM116" i="1"/>
  <c r="BL116" i="1"/>
  <c r="BK116" i="1"/>
  <c r="BN116" i="1"/>
  <c r="BM126" i="1"/>
  <c r="BN126" i="1"/>
  <c r="BK126" i="1"/>
  <c r="BL126" i="1"/>
  <c r="BL148" i="1"/>
  <c r="BK148" i="1"/>
  <c r="BM148" i="1"/>
  <c r="BN148" i="1"/>
  <c r="BM166" i="1"/>
  <c r="BN166" i="1"/>
  <c r="BL166" i="1"/>
  <c r="BK166" i="1"/>
  <c r="BN147" i="1"/>
  <c r="BM147" i="1"/>
  <c r="BL147" i="1"/>
  <c r="BK147" i="1"/>
  <c r="BL154" i="1"/>
  <c r="BK154" i="1"/>
  <c r="BN154" i="1"/>
  <c r="BM154" i="1"/>
  <c r="BL162" i="1"/>
  <c r="BK162" i="1"/>
  <c r="BN162" i="1"/>
  <c r="BM162" i="1"/>
  <c r="BL138" i="1"/>
  <c r="BM138" i="1"/>
  <c r="BN138" i="1"/>
  <c r="BK138" i="1"/>
  <c r="BM109" i="1"/>
  <c r="BN109" i="1"/>
  <c r="BL109" i="1"/>
  <c r="BK109" i="1"/>
  <c r="BM155" i="1"/>
  <c r="BN155" i="1"/>
  <c r="BL155" i="1"/>
  <c r="BK155" i="1"/>
  <c r="BL145" i="1"/>
  <c r="BN145" i="1"/>
  <c r="BM145" i="1"/>
  <c r="BK145" i="1"/>
  <c r="BL156" i="1"/>
  <c r="BM156" i="1"/>
  <c r="BN156" i="1"/>
  <c r="BK156" i="1"/>
  <c r="BN135" i="1"/>
  <c r="BL135" i="1"/>
  <c r="BK135" i="1"/>
  <c r="BM135" i="1"/>
  <c r="BN112" i="1"/>
  <c r="BL112" i="1"/>
  <c r="BM112" i="1"/>
  <c r="BK112" i="1"/>
  <c r="BM123" i="1"/>
  <c r="BL123" i="1"/>
  <c r="BK123" i="1"/>
  <c r="BN123" i="1"/>
  <c r="BL157" i="1"/>
  <c r="BN157" i="1"/>
  <c r="BK157" i="1"/>
  <c r="BM157" i="1"/>
  <c r="BM137" i="1"/>
  <c r="BL137" i="1"/>
  <c r="BN137" i="1"/>
  <c r="BK137" i="1"/>
  <c r="BN110" i="1"/>
  <c r="BL110" i="1"/>
  <c r="BK110" i="1"/>
  <c r="BM110" i="1"/>
  <c r="BN139" i="1"/>
  <c r="BL139" i="1"/>
  <c r="BK139" i="1"/>
  <c r="BM139" i="1"/>
  <c r="BN136" i="1"/>
  <c r="BM136" i="1"/>
  <c r="BL136" i="1"/>
  <c r="BK136" i="1"/>
  <c r="BL115" i="1"/>
  <c r="BK115" i="1"/>
  <c r="BM115" i="1"/>
  <c r="BN115" i="1"/>
  <c r="BK132" i="1"/>
  <c r="BN132" i="1"/>
  <c r="BM132" i="1"/>
  <c r="BL132" i="1"/>
  <c r="BM114" i="1"/>
  <c r="BN114" i="1"/>
  <c r="BK114" i="1"/>
  <c r="BL114" i="1"/>
  <c r="BN149" i="1"/>
  <c r="BL149" i="1"/>
  <c r="BM149" i="1"/>
  <c r="BK149" i="1"/>
  <c r="BM142" i="1"/>
  <c r="BL142" i="1"/>
  <c r="BK142" i="1"/>
  <c r="BN142" i="1"/>
  <c r="BM146" i="1"/>
  <c r="BL146" i="1"/>
  <c r="BN146" i="1"/>
  <c r="BK146" i="1"/>
  <c r="BM129" i="1"/>
  <c r="BN129" i="1"/>
  <c r="BL129" i="1"/>
  <c r="BK129" i="1"/>
  <c r="BK117" i="1"/>
  <c r="BN117" i="1"/>
  <c r="BL117" i="1"/>
  <c r="BM117" i="1"/>
  <c r="BN120" i="1"/>
  <c r="BM120" i="1"/>
  <c r="BL120" i="1"/>
  <c r="BK120" i="1"/>
  <c r="BM160" i="1"/>
  <c r="BL160" i="1"/>
  <c r="BK160" i="1"/>
  <c r="BN160" i="1"/>
  <c r="BM150" i="1"/>
  <c r="BN150" i="1"/>
  <c r="BL150" i="1"/>
  <c r="BK150" i="1"/>
  <c r="BL159" i="1"/>
  <c r="BM159" i="1"/>
  <c r="BK159" i="1"/>
  <c r="BN159" i="1"/>
  <c r="BM168" i="1"/>
  <c r="BL168" i="1"/>
  <c r="BN168" i="1"/>
  <c r="BK168" i="1"/>
  <c r="BL134" i="1"/>
  <c r="BN134" i="1"/>
  <c r="BK134" i="1"/>
  <c r="BM134" i="1"/>
  <c r="BM152" i="1"/>
  <c r="BL152" i="1"/>
  <c r="BN152" i="1"/>
  <c r="BK152" i="1"/>
  <c r="BN143" i="1"/>
  <c r="BL143" i="1"/>
  <c r="BM143" i="1"/>
  <c r="BK143" i="1"/>
  <c r="BK165" i="1"/>
  <c r="BL165" i="1"/>
  <c r="BM165" i="1"/>
  <c r="BN165" i="1"/>
  <c r="BL127" i="1"/>
  <c r="BM127" i="1"/>
  <c r="BK127" i="1"/>
  <c r="BN127" i="1"/>
  <c r="BL125" i="1"/>
  <c r="BM125" i="1"/>
  <c r="BK125" i="1"/>
  <c r="BN125" i="1"/>
  <c r="BM158" i="1"/>
  <c r="BL158" i="1"/>
  <c r="BN158" i="1"/>
  <c r="BK158" i="1"/>
  <c r="BL161" i="1"/>
  <c r="BM161" i="1"/>
  <c r="BK161" i="1"/>
  <c r="BN161" i="1"/>
  <c r="C31" i="34"/>
  <c r="C44" i="34"/>
  <c r="C10" i="34"/>
  <c r="C17" i="34"/>
  <c r="BK175" i="1"/>
  <c r="BN170" i="1"/>
  <c r="BK170" i="1"/>
  <c r="BM170" i="1"/>
  <c r="BL170" i="1"/>
  <c r="BM171" i="1"/>
  <c r="BN171" i="1"/>
  <c r="BL171" i="1"/>
  <c r="BK171" i="1"/>
  <c r="BN175" i="1"/>
  <c r="BL175" i="1"/>
  <c r="BM175" i="1"/>
  <c r="BN169" i="1"/>
  <c r="BM169" i="1"/>
  <c r="BK169" i="1"/>
  <c r="BL169" i="1"/>
  <c r="BN176" i="1"/>
  <c r="BL176" i="1"/>
  <c r="BK176" i="1"/>
  <c r="BM176" i="1"/>
  <c r="BN173" i="1"/>
  <c r="BM173" i="1"/>
  <c r="BL173" i="1"/>
  <c r="BK173" i="1"/>
  <c r="BN174" i="1"/>
  <c r="BM174" i="1"/>
  <c r="BL174" i="1"/>
  <c r="BK174" i="1"/>
  <c r="BN201" i="1"/>
  <c r="BN172" i="1"/>
  <c r="BM172" i="1"/>
  <c r="BL172" i="1"/>
  <c r="BK172" i="1"/>
  <c r="BL180" i="1"/>
  <c r="BK180" i="1"/>
  <c r="BM180" i="1"/>
  <c r="BN180" i="1"/>
  <c r="BN208" i="1"/>
  <c r="BM191" i="1"/>
  <c r="BN186" i="1"/>
  <c r="BM186" i="1"/>
  <c r="BK186" i="1"/>
  <c r="BN177" i="1"/>
  <c r="BL177" i="1"/>
  <c r="BM177" i="1"/>
  <c r="BK177" i="1"/>
  <c r="BL179" i="1"/>
  <c r="BM179" i="1"/>
  <c r="BK179" i="1"/>
  <c r="BN179" i="1"/>
  <c r="BN184" i="1"/>
  <c r="BL184" i="1"/>
  <c r="BM184" i="1"/>
  <c r="BK184" i="1"/>
  <c r="BL186" i="1"/>
  <c r="BK187" i="1"/>
  <c r="BM187" i="1"/>
  <c r="BN187" i="1"/>
  <c r="BL187" i="1"/>
  <c r="BN185" i="1"/>
  <c r="BM185" i="1"/>
  <c r="BK185" i="1"/>
  <c r="BL185" i="1"/>
  <c r="BN202" i="1"/>
  <c r="BM182" i="1"/>
  <c r="BL182" i="1"/>
  <c r="BK182" i="1"/>
  <c r="BN182" i="1"/>
  <c r="BN188" i="1"/>
  <c r="BM188" i="1"/>
  <c r="BK188" i="1"/>
  <c r="BL188" i="1"/>
  <c r="BM178" i="1"/>
  <c r="BL178" i="1"/>
  <c r="BN178" i="1"/>
  <c r="BK178" i="1"/>
  <c r="BM181" i="1"/>
  <c r="BN181" i="1"/>
  <c r="BK181" i="1"/>
  <c r="BL181" i="1"/>
  <c r="BN183" i="1"/>
  <c r="BK183" i="1"/>
  <c r="BM183" i="1"/>
  <c r="BL183" i="1"/>
  <c r="BM201" i="1"/>
  <c r="BL202" i="1"/>
  <c r="BK202" i="1"/>
  <c r="BK201" i="1"/>
  <c r="BM202" i="1"/>
  <c r="BL208" i="1"/>
  <c r="BN194" i="1"/>
  <c r="BK194" i="1"/>
  <c r="BL194" i="1"/>
  <c r="BM194" i="1"/>
  <c r="BM189" i="1"/>
  <c r="BN189" i="1"/>
  <c r="BL189" i="1"/>
  <c r="BK189" i="1"/>
  <c r="BK192" i="1"/>
  <c r="BN192" i="1"/>
  <c r="BM192" i="1"/>
  <c r="BL192" i="1"/>
  <c r="BL191" i="1"/>
  <c r="BK191" i="1"/>
  <c r="BN191" i="1"/>
  <c r="BM190" i="1"/>
  <c r="BN190" i="1"/>
  <c r="BK190" i="1"/>
  <c r="BL190" i="1"/>
  <c r="BK193" i="1"/>
  <c r="BL193" i="1"/>
  <c r="BN193" i="1"/>
  <c r="BM193" i="1"/>
  <c r="BL201" i="1"/>
  <c r="BK208" i="1"/>
  <c r="BL198" i="1"/>
  <c r="BK198" i="1"/>
  <c r="BM198" i="1"/>
  <c r="BN198" i="1"/>
  <c r="BN197" i="1"/>
  <c r="BM197" i="1"/>
  <c r="BL197" i="1"/>
  <c r="BK197" i="1"/>
  <c r="BN200" i="1"/>
  <c r="BK200" i="1"/>
  <c r="BM200" i="1"/>
  <c r="BL200" i="1"/>
  <c r="BM195" i="1"/>
  <c r="BN195" i="1"/>
  <c r="BK195" i="1"/>
  <c r="BL195" i="1"/>
  <c r="BN196" i="1"/>
  <c r="BL196" i="1"/>
  <c r="BM196" i="1"/>
  <c r="BK196" i="1"/>
  <c r="BN199" i="1"/>
  <c r="BK199" i="1"/>
  <c r="BL199" i="1"/>
  <c r="BM199" i="1"/>
  <c r="BK207" i="1"/>
  <c r="BN282" i="1"/>
  <c r="BM208" i="1"/>
  <c r="BM207" i="1"/>
  <c r="BL205" i="1"/>
  <c r="BK205" i="1"/>
  <c r="BM205" i="1"/>
  <c r="BN205" i="1"/>
  <c r="BN206" i="1"/>
  <c r="BM206" i="1"/>
  <c r="BK206" i="1"/>
  <c r="BL206" i="1"/>
  <c r="BK233" i="1"/>
  <c r="BN207" i="1"/>
  <c r="BL207" i="1"/>
  <c r="BK204" i="1"/>
  <c r="BL204" i="1"/>
  <c r="BM204" i="1"/>
  <c r="BN204" i="1"/>
  <c r="BN203" i="1"/>
  <c r="BM203" i="1"/>
  <c r="BL203" i="1"/>
  <c r="BK203" i="1"/>
  <c r="BM215" i="1"/>
  <c r="BM223" i="1"/>
  <c r="BN233" i="1"/>
  <c r="BN212" i="1"/>
  <c r="BM212" i="1"/>
  <c r="BL212" i="1"/>
  <c r="BK212" i="1"/>
  <c r="BN211" i="1"/>
  <c r="BM211" i="1"/>
  <c r="BL211" i="1"/>
  <c r="BK211" i="1"/>
  <c r="BN214" i="1"/>
  <c r="BM214" i="1"/>
  <c r="BK214" i="1"/>
  <c r="BL214" i="1"/>
  <c r="BM213" i="1"/>
  <c r="BN213" i="1"/>
  <c r="BK213" i="1"/>
  <c r="BL213" i="1"/>
  <c r="BN225" i="1"/>
  <c r="BM225" i="1"/>
  <c r="BK225" i="1"/>
  <c r="BL225" i="1"/>
  <c r="BM224" i="1"/>
  <c r="BN224" i="1"/>
  <c r="BK224" i="1"/>
  <c r="BL224" i="1"/>
  <c r="BN218" i="1"/>
  <c r="BL218" i="1"/>
  <c r="BM218" i="1"/>
  <c r="BK218" i="1"/>
  <c r="BN222" i="1"/>
  <c r="BL222" i="1"/>
  <c r="BK222" i="1"/>
  <c r="BM222" i="1"/>
  <c r="BN220" i="1"/>
  <c r="BM220" i="1"/>
  <c r="BL220" i="1"/>
  <c r="BK220" i="1"/>
  <c r="BN215" i="1"/>
  <c r="BK215" i="1"/>
  <c r="BL215" i="1"/>
  <c r="BN223" i="1"/>
  <c r="BL223" i="1"/>
  <c r="BK223" i="1"/>
  <c r="BM217" i="1"/>
  <c r="BN217" i="1"/>
  <c r="BK217" i="1"/>
  <c r="BL217" i="1"/>
  <c r="BK216" i="1"/>
  <c r="BL216" i="1"/>
  <c r="BN216" i="1"/>
  <c r="BM216" i="1"/>
  <c r="BN219" i="1"/>
  <c r="BM219" i="1"/>
  <c r="BL219" i="1"/>
  <c r="BK219" i="1"/>
  <c r="BK209" i="1"/>
  <c r="BL209" i="1"/>
  <c r="BM209" i="1"/>
  <c r="BN209" i="1"/>
  <c r="BN221" i="1"/>
  <c r="BM221" i="1"/>
  <c r="BL221" i="1"/>
  <c r="BK221" i="1"/>
  <c r="BN210" i="1"/>
  <c r="BM210" i="1"/>
  <c r="BL210" i="1"/>
  <c r="BK210" i="1"/>
  <c r="BN229" i="1"/>
  <c r="BM229" i="1"/>
  <c r="BL229" i="1"/>
  <c r="BK229" i="1"/>
  <c r="BN228" i="1"/>
  <c r="BM228" i="1"/>
  <c r="BL228" i="1"/>
  <c r="BK228" i="1"/>
  <c r="BM233" i="1"/>
  <c r="BN236" i="1"/>
  <c r="BK226" i="1"/>
  <c r="BN226" i="1"/>
  <c r="BL226" i="1"/>
  <c r="BM227" i="1"/>
  <c r="BK227" i="1"/>
  <c r="BN227" i="1"/>
  <c r="BL227" i="1"/>
  <c r="BN230" i="1"/>
  <c r="BK230" i="1"/>
  <c r="BL230" i="1"/>
  <c r="BM230" i="1"/>
  <c r="BL233" i="1"/>
  <c r="BM226" i="1"/>
  <c r="BL235" i="1"/>
  <c r="BK231" i="1"/>
  <c r="BM231" i="1"/>
  <c r="BL231" i="1"/>
  <c r="BN231" i="1"/>
  <c r="BN232" i="1"/>
  <c r="BK232" i="1"/>
  <c r="BL232" i="1"/>
  <c r="BM232" i="1"/>
  <c r="BL236" i="1"/>
  <c r="BN235" i="1"/>
  <c r="BK236" i="1"/>
  <c r="BM235" i="1"/>
  <c r="BM236" i="1"/>
  <c r="BK235" i="1"/>
  <c r="BN238" i="1"/>
  <c r="BL247" i="1"/>
  <c r="BK238" i="1"/>
  <c r="BN242" i="1"/>
  <c r="BL238" i="1"/>
  <c r="BM238" i="1"/>
  <c r="BL239" i="1"/>
  <c r="BM234" i="1"/>
  <c r="BN234" i="1"/>
  <c r="BK234" i="1"/>
  <c r="BL234" i="1"/>
  <c r="BM242" i="1"/>
  <c r="BN237" i="1"/>
  <c r="BK237" i="1"/>
  <c r="BL237" i="1"/>
  <c r="BM237" i="1"/>
  <c r="BL242" i="1"/>
  <c r="BK241" i="1"/>
  <c r="BN241" i="1"/>
  <c r="BM241" i="1"/>
  <c r="BL241" i="1"/>
  <c r="BK242" i="1"/>
  <c r="BM239" i="1"/>
  <c r="BK239" i="1"/>
  <c r="BN239" i="1"/>
  <c r="BM240" i="1"/>
  <c r="BL240" i="1"/>
  <c r="BN240" i="1"/>
  <c r="BK240" i="1"/>
  <c r="BM243" i="1"/>
  <c r="BN245" i="1"/>
  <c r="BM245" i="1"/>
  <c r="BL245" i="1"/>
  <c r="BK245" i="1"/>
  <c r="BM246" i="1"/>
  <c r="BL246" i="1"/>
  <c r="BK246" i="1"/>
  <c r="BN246" i="1"/>
  <c r="BN250" i="1"/>
  <c r="BK250" i="1"/>
  <c r="BL250" i="1"/>
  <c r="BM250" i="1"/>
  <c r="BM244" i="1"/>
  <c r="BN244" i="1"/>
  <c r="BK244" i="1"/>
  <c r="BL244" i="1"/>
  <c r="BN243" i="1"/>
  <c r="BK243" i="1"/>
  <c r="BL243" i="1"/>
  <c r="BL249" i="1"/>
  <c r="BM249" i="1"/>
  <c r="BK249" i="1"/>
  <c r="BN249" i="1"/>
  <c r="BN248" i="1"/>
  <c r="BL248" i="1"/>
  <c r="BM248" i="1"/>
  <c r="BK248" i="1"/>
  <c r="BN247" i="1"/>
  <c r="BK247" i="1"/>
  <c r="BM247" i="1"/>
  <c r="BL252" i="1"/>
  <c r="BL261" i="1"/>
  <c r="BK254" i="1"/>
  <c r="BL254" i="1"/>
  <c r="BN254" i="1"/>
  <c r="BM254" i="1"/>
  <c r="BM253" i="1"/>
  <c r="BL253" i="1"/>
  <c r="BN253" i="1"/>
  <c r="BK253" i="1"/>
  <c r="BN251" i="1"/>
  <c r="BM251" i="1"/>
  <c r="BL251" i="1"/>
  <c r="BK251" i="1"/>
  <c r="BM259" i="1"/>
  <c r="BN252" i="1"/>
  <c r="BM252" i="1"/>
  <c r="BK252" i="1"/>
  <c r="BK257" i="1"/>
  <c r="BN257" i="1"/>
  <c r="BM257" i="1"/>
  <c r="BL257" i="1"/>
  <c r="BN258" i="1"/>
  <c r="BM258" i="1"/>
  <c r="BL258" i="1"/>
  <c r="BK258" i="1"/>
  <c r="BM282" i="1"/>
  <c r="BN288" i="1"/>
  <c r="BM268" i="1"/>
  <c r="BK282" i="1"/>
  <c r="BM260" i="1"/>
  <c r="BN260" i="1"/>
  <c r="BL260" i="1"/>
  <c r="BK260" i="1"/>
  <c r="BK270" i="1"/>
  <c r="BL270" i="1"/>
  <c r="BM270" i="1"/>
  <c r="BN270" i="1"/>
  <c r="BL282" i="1"/>
  <c r="BK255" i="1"/>
  <c r="BN255" i="1"/>
  <c r="BM255" i="1"/>
  <c r="BL255" i="1"/>
  <c r="BN264" i="1"/>
  <c r="BM264" i="1"/>
  <c r="BL264" i="1"/>
  <c r="BK264" i="1"/>
  <c r="BM267" i="1"/>
  <c r="BL267" i="1"/>
  <c r="BK267" i="1"/>
  <c r="BN267" i="1"/>
  <c r="BM261" i="1"/>
  <c r="BK261" i="1"/>
  <c r="BN261" i="1"/>
  <c r="BN263" i="1"/>
  <c r="BL263" i="1"/>
  <c r="BM263" i="1"/>
  <c r="BK263" i="1"/>
  <c r="BN271" i="1"/>
  <c r="BM271" i="1"/>
  <c r="BK271" i="1"/>
  <c r="BL271" i="1"/>
  <c r="BL265" i="1"/>
  <c r="BK265" i="1"/>
  <c r="BN265" i="1"/>
  <c r="BM265" i="1"/>
  <c r="BM262" i="1"/>
  <c r="BK262" i="1"/>
  <c r="BN262" i="1"/>
  <c r="BL262" i="1"/>
  <c r="BL256" i="1"/>
  <c r="BK256" i="1"/>
  <c r="BN256" i="1"/>
  <c r="BM256" i="1"/>
  <c r="BK266" i="1"/>
  <c r="BM266" i="1"/>
  <c r="BN266" i="1"/>
  <c r="BL266" i="1"/>
  <c r="BK268" i="1"/>
  <c r="BL268" i="1"/>
  <c r="BN268" i="1"/>
  <c r="BN269" i="1"/>
  <c r="BM269" i="1"/>
  <c r="BK269" i="1"/>
  <c r="BL269" i="1"/>
  <c r="BK259" i="1"/>
  <c r="BN259" i="1"/>
  <c r="BL259" i="1"/>
  <c r="BL275" i="1"/>
  <c r="BK275" i="1"/>
  <c r="BM275" i="1"/>
  <c r="BN275" i="1"/>
  <c r="BN274" i="1"/>
  <c r="BM274" i="1"/>
  <c r="BL274" i="1"/>
  <c r="BK274" i="1"/>
  <c r="BM278" i="1"/>
  <c r="BN278" i="1"/>
  <c r="BK278" i="1"/>
  <c r="BL277" i="1"/>
  <c r="BN277" i="1"/>
  <c r="BK277" i="1"/>
  <c r="BM277" i="1"/>
  <c r="BN281" i="1"/>
  <c r="BL281" i="1"/>
  <c r="BM281" i="1"/>
  <c r="BK281" i="1"/>
  <c r="BN273" i="1"/>
  <c r="BK273" i="1"/>
  <c r="BM273" i="1"/>
  <c r="BL273" i="1"/>
  <c r="BL278" i="1"/>
  <c r="BN272" i="1"/>
  <c r="BL272" i="1"/>
  <c r="BK272" i="1"/>
  <c r="BM272" i="1"/>
  <c r="BM276" i="1"/>
  <c r="BL276" i="1"/>
  <c r="BN276" i="1"/>
  <c r="BK276" i="1"/>
  <c r="BK279" i="1"/>
  <c r="BN279" i="1"/>
  <c r="BL279" i="1"/>
  <c r="BM279" i="1"/>
  <c r="BK280" i="1"/>
  <c r="BM280" i="1"/>
  <c r="BL280" i="1"/>
  <c r="BN280" i="1"/>
  <c r="BM322" i="1"/>
  <c r="BN284" i="1"/>
  <c r="BM284" i="1"/>
  <c r="BL284" i="1"/>
  <c r="BK284" i="1"/>
  <c r="BN323" i="1"/>
  <c r="BK298" i="1"/>
  <c r="BK288" i="1"/>
  <c r="BL323" i="1"/>
  <c r="BN287" i="1"/>
  <c r="BL288" i="1"/>
  <c r="BL283" i="1"/>
  <c r="BM283" i="1"/>
  <c r="BN283" i="1"/>
  <c r="BK283" i="1"/>
  <c r="BL287" i="1"/>
  <c r="BK287" i="1"/>
  <c r="BM288" i="1"/>
  <c r="BM323" i="1"/>
  <c r="BM287" i="1"/>
  <c r="BL285" i="1"/>
  <c r="BM285" i="1"/>
  <c r="BK285" i="1"/>
  <c r="BN285" i="1"/>
  <c r="BN286" i="1"/>
  <c r="BM286" i="1"/>
  <c r="BK286" i="1"/>
  <c r="BL286" i="1"/>
  <c r="BN322" i="1"/>
  <c r="BM305" i="1"/>
  <c r="BM303" i="1"/>
  <c r="BK292" i="1"/>
  <c r="BL292" i="1"/>
  <c r="BN292" i="1"/>
  <c r="BM292" i="1"/>
  <c r="BL322" i="1"/>
  <c r="BM291" i="1"/>
  <c r="BL291" i="1"/>
  <c r="BK291" i="1"/>
  <c r="BN291" i="1"/>
  <c r="BL325" i="1"/>
  <c r="BM289" i="1"/>
  <c r="BK289" i="1"/>
  <c r="BN289" i="1"/>
  <c r="BL289" i="1"/>
  <c r="BN296" i="1"/>
  <c r="BK296" i="1"/>
  <c r="BL296" i="1"/>
  <c r="BM296" i="1"/>
  <c r="BN294" i="1"/>
  <c r="BM294" i="1"/>
  <c r="BK294" i="1"/>
  <c r="BL294" i="1"/>
  <c r="BN293" i="1"/>
  <c r="BK293" i="1"/>
  <c r="BM293" i="1"/>
  <c r="BL293" i="1"/>
  <c r="BM295" i="1"/>
  <c r="BN295" i="1"/>
  <c r="BK295" i="1"/>
  <c r="BL295" i="1"/>
  <c r="BN290" i="1"/>
  <c r="BK290" i="1"/>
  <c r="BM290" i="1"/>
  <c r="BL290" i="1"/>
  <c r="BL303" i="1"/>
  <c r="BK303" i="1"/>
  <c r="BM300" i="1"/>
  <c r="BL300" i="1"/>
  <c r="BK300" i="1"/>
  <c r="BN300" i="1"/>
  <c r="BN299" i="1"/>
  <c r="BM299" i="1"/>
  <c r="BL299" i="1"/>
  <c r="BK299" i="1"/>
  <c r="BN303" i="1"/>
  <c r="BL317" i="1"/>
  <c r="BN298" i="1"/>
  <c r="BM298" i="1"/>
  <c r="BL298" i="1"/>
  <c r="BL301" i="1"/>
  <c r="BM301" i="1"/>
  <c r="BN301" i="1"/>
  <c r="BK301" i="1"/>
  <c r="BN302" i="1"/>
  <c r="BK302" i="1"/>
  <c r="BL302" i="1"/>
  <c r="BM302" i="1"/>
  <c r="BN297" i="1"/>
  <c r="BL297" i="1"/>
  <c r="BM297" i="1"/>
  <c r="BK297" i="1"/>
  <c r="BN306" i="1"/>
  <c r="BM306" i="1"/>
  <c r="BL306" i="1"/>
  <c r="BK306" i="1"/>
  <c r="BM308" i="1"/>
  <c r="BK322" i="1"/>
  <c r="BN307" i="1"/>
  <c r="BM307" i="1"/>
  <c r="BL307" i="1"/>
  <c r="BK307" i="1"/>
  <c r="BK323" i="1"/>
  <c r="BN315" i="1"/>
  <c r="BL315" i="1"/>
  <c r="BK315" i="1"/>
  <c r="BM315" i="1"/>
  <c r="BN321" i="1"/>
  <c r="BK321" i="1"/>
  <c r="BM321" i="1"/>
  <c r="BL321" i="1"/>
  <c r="BN320" i="1"/>
  <c r="BK320" i="1"/>
  <c r="BL320" i="1"/>
  <c r="BM311" i="1"/>
  <c r="BN308" i="1"/>
  <c r="BL308" i="1"/>
  <c r="BK308" i="1"/>
  <c r="BN317" i="1"/>
  <c r="BK317" i="1"/>
  <c r="BM317" i="1"/>
  <c r="BN304" i="1"/>
  <c r="BK304" i="1"/>
  <c r="BL304" i="1"/>
  <c r="BM304" i="1"/>
  <c r="BN319" i="1"/>
  <c r="BK319" i="1"/>
  <c r="BM319" i="1"/>
  <c r="BL319" i="1"/>
  <c r="BN313" i="1"/>
  <c r="BL313" i="1"/>
  <c r="BK313" i="1"/>
  <c r="BM313" i="1"/>
  <c r="BM309" i="1"/>
  <c r="BN309" i="1"/>
  <c r="BK309" i="1"/>
  <c r="BL309" i="1"/>
  <c r="BK314" i="1"/>
  <c r="BL314" i="1"/>
  <c r="BM314" i="1"/>
  <c r="BN314" i="1"/>
  <c r="BN311" i="1"/>
  <c r="BL311" i="1"/>
  <c r="BK311" i="1"/>
  <c r="BM320" i="1"/>
  <c r="BN318" i="1"/>
  <c r="BL318" i="1"/>
  <c r="BK318" i="1"/>
  <c r="BM318" i="1"/>
  <c r="BN305" i="1"/>
  <c r="BK305" i="1"/>
  <c r="BL305" i="1"/>
  <c r="BK312" i="1"/>
  <c r="BL312" i="1"/>
  <c r="BM312" i="1"/>
  <c r="BN312" i="1"/>
  <c r="BN316" i="1"/>
  <c r="BK316" i="1"/>
  <c r="BL316" i="1"/>
  <c r="BM316" i="1"/>
  <c r="BN310" i="1"/>
  <c r="BM310" i="1"/>
  <c r="BL310" i="1"/>
  <c r="BK310" i="1"/>
  <c r="BM338" i="1"/>
  <c r="BM340" i="1"/>
  <c r="BN338" i="1"/>
  <c r="BK338" i="1"/>
  <c r="BN339" i="1"/>
  <c r="BL338" i="1"/>
  <c r="BM341" i="1"/>
  <c r="BK339" i="1"/>
  <c r="BL339" i="1"/>
  <c r="BM339" i="1"/>
  <c r="BM327" i="1"/>
  <c r="BN327" i="1"/>
  <c r="BL327" i="1"/>
  <c r="BK327" i="1"/>
  <c r="BM326" i="1"/>
  <c r="BL326" i="1"/>
  <c r="BK326" i="1"/>
  <c r="BN326" i="1"/>
  <c r="BN334" i="1"/>
  <c r="BL334" i="1"/>
  <c r="BK334" i="1"/>
  <c r="BM334" i="1"/>
  <c r="BN333" i="1"/>
  <c r="BM333" i="1"/>
  <c r="BK333" i="1"/>
  <c r="BL333" i="1"/>
  <c r="BN325" i="1"/>
  <c r="BM325" i="1"/>
  <c r="BK325" i="1"/>
  <c r="BN324" i="1"/>
  <c r="BK324" i="1"/>
  <c r="BL324" i="1"/>
  <c r="BM324" i="1"/>
  <c r="BN332" i="1"/>
  <c r="BK332" i="1"/>
  <c r="BL332" i="1"/>
  <c r="BL331" i="1"/>
  <c r="BM331" i="1"/>
  <c r="BN331" i="1"/>
  <c r="BK331" i="1"/>
  <c r="BN328" i="1"/>
  <c r="BK328" i="1"/>
  <c r="BL328" i="1"/>
  <c r="BM332" i="1"/>
  <c r="BL329" i="1"/>
  <c r="BM329" i="1"/>
  <c r="BN329" i="1"/>
  <c r="BK329" i="1"/>
  <c r="BN330" i="1"/>
  <c r="BK330" i="1"/>
  <c r="BM330" i="1"/>
  <c r="BL330" i="1"/>
  <c r="BM328" i="1"/>
  <c r="BN337" i="1"/>
  <c r="BM337" i="1"/>
  <c r="BL337" i="1"/>
  <c r="BK337" i="1"/>
  <c r="BK336" i="1"/>
  <c r="BL336" i="1"/>
  <c r="BM336" i="1"/>
  <c r="BN336" i="1"/>
  <c r="BL335" i="1"/>
  <c r="BN335" i="1"/>
  <c r="BK335" i="1"/>
  <c r="BM335" i="1"/>
  <c r="BM354" i="1"/>
  <c r="BN345" i="1"/>
  <c r="BN344" i="1"/>
  <c r="BL344" i="1"/>
  <c r="BM345" i="1"/>
  <c r="BK345" i="1"/>
  <c r="BM344" i="1"/>
  <c r="BK344" i="1"/>
  <c r="BN343" i="1"/>
  <c r="BM343" i="1"/>
  <c r="BL343" i="1"/>
  <c r="BK343" i="1"/>
  <c r="BK342" i="1"/>
  <c r="BN342" i="1"/>
  <c r="BM342" i="1"/>
  <c r="BL342" i="1"/>
  <c r="BN340" i="1"/>
  <c r="BK340" i="1"/>
  <c r="BL340" i="1"/>
  <c r="BN358" i="1"/>
  <c r="BM353" i="1"/>
  <c r="BL354" i="1"/>
  <c r="BL345" i="1"/>
  <c r="BN341" i="1"/>
  <c r="BK341" i="1"/>
  <c r="BL341" i="1"/>
  <c r="BN354" i="1"/>
  <c r="BK366" i="1"/>
  <c r="BK354" i="1"/>
  <c r="BN355" i="1"/>
  <c r="BM355" i="1"/>
  <c r="BL358" i="1"/>
  <c r="BK355" i="1"/>
  <c r="BK358" i="1"/>
  <c r="BL355" i="1"/>
  <c r="BM358" i="1"/>
  <c r="BN349" i="1"/>
  <c r="BM349" i="1"/>
  <c r="BL349" i="1"/>
  <c r="BK349" i="1"/>
  <c r="BL348" i="1"/>
  <c r="BK348" i="1"/>
  <c r="BN348" i="1"/>
  <c r="BM348" i="1"/>
  <c r="BK350" i="1"/>
  <c r="BM350" i="1"/>
  <c r="BL350" i="1"/>
  <c r="BN350" i="1"/>
  <c r="BN352" i="1"/>
  <c r="BK352" i="1"/>
  <c r="BL352" i="1"/>
  <c r="BM352" i="1"/>
  <c r="BM347" i="1"/>
  <c r="BN347" i="1"/>
  <c r="BK347" i="1"/>
  <c r="BL347" i="1"/>
  <c r="BN346" i="1"/>
  <c r="BK346" i="1"/>
  <c r="BM346" i="1"/>
  <c r="BL346" i="1"/>
  <c r="BN351" i="1"/>
  <c r="BL351" i="1"/>
  <c r="BM351" i="1"/>
  <c r="BK351" i="1"/>
  <c r="BN353" i="1"/>
  <c r="BK353" i="1"/>
  <c r="BL353" i="1"/>
  <c r="BN359" i="1"/>
  <c r="BN356" i="1"/>
  <c r="BK356" i="1"/>
  <c r="BM356" i="1"/>
  <c r="BL356" i="1"/>
  <c r="BK359" i="1"/>
  <c r="BM359" i="1"/>
  <c r="BL359" i="1"/>
  <c r="BL357" i="1"/>
  <c r="BM357" i="1"/>
  <c r="BN357" i="1"/>
  <c r="BK357" i="1"/>
  <c r="BN362" i="1"/>
  <c r="BM362" i="1"/>
  <c r="BL362" i="1"/>
  <c r="BK362" i="1"/>
  <c r="BN363" i="1"/>
  <c r="BM363" i="1"/>
  <c r="BL363" i="1"/>
  <c r="BK363" i="1"/>
  <c r="BN365" i="1"/>
  <c r="BK365" i="1"/>
  <c r="BM365" i="1"/>
  <c r="BL365" i="1"/>
  <c r="BL364" i="1"/>
  <c r="BN364" i="1"/>
  <c r="BK364" i="1"/>
  <c r="BM364" i="1"/>
  <c r="BK360" i="1"/>
  <c r="BL360" i="1"/>
  <c r="BM360" i="1"/>
  <c r="BN360" i="1"/>
  <c r="BM366" i="1"/>
  <c r="BL366" i="1"/>
  <c r="BN366" i="1"/>
  <c r="BK361" i="1"/>
  <c r="BM361" i="1"/>
  <c r="BN361" i="1"/>
  <c r="BL361" i="1"/>
  <c r="C51" i="34"/>
  <c r="C42" i="34"/>
  <c r="C34" i="34"/>
  <c r="C25" i="34"/>
  <c r="C16" i="34"/>
  <c r="C7" i="34"/>
  <c r="C35" i="34"/>
  <c r="C50" i="34"/>
  <c r="C41" i="34"/>
  <c r="C33" i="34"/>
  <c r="C24" i="34"/>
  <c r="C15" i="34"/>
  <c r="C6" i="34"/>
  <c r="C49" i="34"/>
  <c r="C40" i="34"/>
  <c r="C32" i="34"/>
  <c r="C23" i="34"/>
  <c r="C14" i="34"/>
  <c r="C26" i="34"/>
  <c r="C48" i="34"/>
  <c r="C39" i="34"/>
  <c r="C30" i="34"/>
  <c r="C22" i="34"/>
  <c r="C13" i="34"/>
  <c r="C43" i="34"/>
  <c r="C55" i="34"/>
  <c r="C47" i="34"/>
  <c r="C38" i="34"/>
  <c r="C29" i="34"/>
  <c r="C21" i="34"/>
  <c r="C12" i="34"/>
  <c r="C54" i="34"/>
  <c r="C46" i="34"/>
  <c r="C37" i="34"/>
  <c r="C28" i="34"/>
  <c r="C20" i="34"/>
  <c r="C11" i="34"/>
  <c r="C8" i="34"/>
  <c r="C53" i="34"/>
  <c r="C45" i="34"/>
  <c r="C36" i="34"/>
  <c r="C27" i="34"/>
  <c r="C19" i="34"/>
  <c r="C9" i="34"/>
  <c r="C52" i="34"/>
  <c r="C18" i="34"/>
  <c r="C5" i="34"/>
  <c r="AT18" i="31"/>
  <c r="AL19" i="31"/>
  <c r="AM19" i="31"/>
  <c r="B20" i="31"/>
  <c r="AS20" i="31" s="1"/>
  <c r="AU20" i="31" s="1"/>
  <c r="AU19" i="31"/>
  <c r="AV19" i="31"/>
  <c r="BR3" i="10"/>
  <c r="BR4" i="10"/>
  <c r="BT4" i="10"/>
  <c r="BM21" i="10"/>
  <c r="BM13" i="10"/>
  <c r="BM18" i="10"/>
  <c r="BM16" i="10"/>
  <c r="CM10" i="10"/>
  <c r="F8" i="10" s="1"/>
  <c r="J7" i="21"/>
  <c r="CM12" i="10"/>
  <c r="BS2" i="10"/>
  <c r="BT3" i="10"/>
  <c r="BF11" i="10" s="1"/>
  <c r="J6" i="21"/>
  <c r="BM17" i="10"/>
  <c r="BM22" i="10"/>
  <c r="BM14" i="10"/>
  <c r="BM11" i="10"/>
  <c r="BM23" i="10"/>
  <c r="BM12" i="10"/>
  <c r="BM19" i="10"/>
  <c r="BM15" i="10"/>
  <c r="EC22" i="10" a="1"/>
  <c r="BS4" i="1" a="1"/>
  <c r="CD4" i="1" s="1"/>
  <c r="BJ4" i="10"/>
  <c r="GW7" i="10"/>
  <c r="AV3545" i="31" l="1"/>
  <c r="AU3545" i="31" s="1"/>
  <c r="AT3545" i="31" s="1"/>
  <c r="AS3546" i="31"/>
  <c r="AM3546" i="31"/>
  <c r="AL3546" i="31"/>
  <c r="T3546" i="31" a="1"/>
  <c r="T3546" i="31" s="1"/>
  <c r="BL20" i="10"/>
  <c r="BL12" i="10"/>
  <c r="BL19" i="10"/>
  <c r="BL11" i="10"/>
  <c r="BL18" i="10"/>
  <c r="BL10" i="10"/>
  <c r="BL17" i="10"/>
  <c r="BL15" i="10"/>
  <c r="BL16" i="10"/>
  <c r="BL14" i="10"/>
  <c r="BL21" i="10"/>
  <c r="BL13" i="10"/>
  <c r="B21" i="31"/>
  <c r="AS21" i="31" s="1"/>
  <c r="AV21" i="31" s="1"/>
  <c r="AT19" i="31"/>
  <c r="AL20" i="31"/>
  <c r="AV20" i="31"/>
  <c r="AT20" i="31" s="1"/>
  <c r="AM20" i="31"/>
  <c r="BF17" i="10"/>
  <c r="N24" i="10" s="1"/>
  <c r="CQ5" i="1" s="1"/>
  <c r="BU10" i="10"/>
  <c r="BV10" i="10" s="1"/>
  <c r="BU19" i="10"/>
  <c r="BV19" i="10" s="1"/>
  <c r="BU15" i="10"/>
  <c r="BV15" i="10" s="1"/>
  <c r="BU20" i="10"/>
  <c r="BV20" i="10" s="1"/>
  <c r="BU14" i="10"/>
  <c r="BV14" i="10" s="1"/>
  <c r="BU11" i="10"/>
  <c r="BV11" i="10" s="1"/>
  <c r="BU16" i="10"/>
  <c r="BV16" i="10" s="1"/>
  <c r="BU17" i="10"/>
  <c r="BV17" i="10" s="1"/>
  <c r="BU12" i="10"/>
  <c r="BV12" i="10" s="1"/>
  <c r="BU13" i="10"/>
  <c r="BV13" i="10" s="1"/>
  <c r="BU21" i="10"/>
  <c r="BV21" i="10" s="1"/>
  <c r="BU18" i="10"/>
  <c r="BV18" i="10" s="1"/>
  <c r="BZ4" i="1"/>
  <c r="BV4" i="1"/>
  <c r="BX4" i="1"/>
  <c r="BT4" i="1"/>
  <c r="BU4" i="1"/>
  <c r="CB4" i="1"/>
  <c r="BW4" i="1"/>
  <c r="BY4" i="1"/>
  <c r="CA4" i="1"/>
  <c r="BS4" i="1"/>
  <c r="CC4" i="1"/>
  <c r="EM22" i="10"/>
  <c r="ED22" i="10"/>
  <c r="EH22" i="10"/>
  <c r="EI22" i="10"/>
  <c r="EG22" i="10"/>
  <c r="EE22" i="10"/>
  <c r="EC22" i="10"/>
  <c r="EJ22" i="10"/>
  <c r="EN22" i="10"/>
  <c r="EK22" i="10"/>
  <c r="EF22" i="10"/>
  <c r="EL22" i="10"/>
  <c r="GX7" i="10"/>
  <c r="CQ10" i="1" l="1"/>
  <c r="AV3546" i="31"/>
  <c r="AU3546" i="31"/>
  <c r="AT3546" i="31" s="1"/>
  <c r="CQ12" i="1"/>
  <c r="CQ13" i="1"/>
  <c r="CQ14" i="1"/>
  <c r="CQ11" i="1"/>
  <c r="CQ21" i="1"/>
  <c r="CQ17" i="1"/>
  <c r="CQ22" i="1"/>
  <c r="CQ18" i="1"/>
  <c r="CQ23" i="1"/>
  <c r="CQ19" i="1"/>
  <c r="CQ15" i="1"/>
  <c r="CQ20" i="1"/>
  <c r="CQ16" i="1"/>
  <c r="CQ24" i="1"/>
  <c r="CQ25" i="1"/>
  <c r="CQ31" i="1"/>
  <c r="CQ42" i="1"/>
  <c r="CQ26" i="1"/>
  <c r="CQ37" i="1"/>
  <c r="CQ32" i="1"/>
  <c r="CQ43" i="1"/>
  <c r="CQ27" i="1"/>
  <c r="CQ38" i="1"/>
  <c r="CQ33" i="1"/>
  <c r="CQ44" i="1"/>
  <c r="CQ28" i="1"/>
  <c r="CQ39" i="1"/>
  <c r="CQ34" i="1"/>
  <c r="CQ29" i="1"/>
  <c r="CQ40" i="1"/>
  <c r="CQ35" i="1"/>
  <c r="CQ30" i="1"/>
  <c r="CQ41" i="1"/>
  <c r="CQ36" i="1"/>
  <c r="CQ51" i="1"/>
  <c r="CQ53" i="1"/>
  <c r="CQ48" i="1"/>
  <c r="CQ54" i="1"/>
  <c r="CQ49" i="1"/>
  <c r="CQ55" i="1"/>
  <c r="CQ50" i="1"/>
  <c r="CQ45" i="1"/>
  <c r="CQ46" i="1"/>
  <c r="CQ52" i="1"/>
  <c r="CQ47" i="1"/>
  <c r="CQ56" i="1"/>
  <c r="CQ57" i="1"/>
  <c r="CQ58" i="1"/>
  <c r="CQ59" i="1"/>
  <c r="CQ60" i="1"/>
  <c r="CQ61" i="1"/>
  <c r="CQ62" i="1"/>
  <c r="CQ71" i="1"/>
  <c r="CQ67" i="1"/>
  <c r="CQ63" i="1"/>
  <c r="CQ72" i="1"/>
  <c r="CQ68" i="1"/>
  <c r="CQ64" i="1"/>
  <c r="CQ73" i="1"/>
  <c r="CQ69" i="1"/>
  <c r="CQ65" i="1"/>
  <c r="CQ70" i="1"/>
  <c r="CQ66" i="1"/>
  <c r="CQ101" i="1"/>
  <c r="CQ96" i="1"/>
  <c r="CQ95" i="1"/>
  <c r="CQ79" i="1"/>
  <c r="CQ107" i="1"/>
  <c r="CQ94" i="1"/>
  <c r="CQ104" i="1"/>
  <c r="CQ93" i="1"/>
  <c r="CQ91" i="1"/>
  <c r="CQ90" i="1"/>
  <c r="CQ89" i="1"/>
  <c r="CQ86" i="1"/>
  <c r="CQ85" i="1"/>
  <c r="CQ77" i="1"/>
  <c r="CQ75" i="1"/>
  <c r="CQ108" i="1"/>
  <c r="CQ99" i="1"/>
  <c r="CQ87" i="1"/>
  <c r="CQ82" i="1"/>
  <c r="CQ74" i="1"/>
  <c r="CQ106" i="1"/>
  <c r="CQ105" i="1"/>
  <c r="CQ98" i="1"/>
  <c r="CQ83" i="1"/>
  <c r="CQ103" i="1"/>
  <c r="CQ102" i="1"/>
  <c r="CQ84" i="1"/>
  <c r="CQ81" i="1"/>
  <c r="CQ88" i="1"/>
  <c r="CQ78" i="1"/>
  <c r="CQ76" i="1"/>
  <c r="CQ92" i="1"/>
  <c r="CQ100" i="1"/>
  <c r="CQ97" i="1"/>
  <c r="CQ80" i="1"/>
  <c r="CQ156" i="1"/>
  <c r="CQ145" i="1"/>
  <c r="CQ143" i="1"/>
  <c r="CQ140" i="1"/>
  <c r="CQ128" i="1"/>
  <c r="CQ113" i="1"/>
  <c r="CQ139" i="1"/>
  <c r="CQ138" i="1"/>
  <c r="CQ137" i="1"/>
  <c r="CQ136" i="1"/>
  <c r="CQ135" i="1"/>
  <c r="CQ134" i="1"/>
  <c r="CQ133" i="1"/>
  <c r="CQ132" i="1"/>
  <c r="CQ130" i="1"/>
  <c r="CQ127" i="1"/>
  <c r="CQ125" i="1"/>
  <c r="CQ116" i="1"/>
  <c r="CQ111" i="1"/>
  <c r="CQ109" i="1"/>
  <c r="CQ159" i="1"/>
  <c r="CQ124" i="1"/>
  <c r="CQ114" i="1"/>
  <c r="CQ110" i="1"/>
  <c r="CQ168" i="1"/>
  <c r="CQ161" i="1"/>
  <c r="CQ149" i="1"/>
  <c r="CQ166" i="1"/>
  <c r="CQ165" i="1"/>
  <c r="CQ160" i="1"/>
  <c r="CQ157" i="1"/>
  <c r="CQ154" i="1"/>
  <c r="CQ152" i="1"/>
  <c r="CQ126" i="1"/>
  <c r="CQ120" i="1"/>
  <c r="CQ164" i="1"/>
  <c r="CQ153" i="1"/>
  <c r="CQ151" i="1"/>
  <c r="CQ150" i="1"/>
  <c r="CQ147" i="1"/>
  <c r="CQ146" i="1"/>
  <c r="CQ141" i="1"/>
  <c r="CQ131" i="1"/>
  <c r="CQ129" i="1"/>
  <c r="CQ118" i="1"/>
  <c r="CQ158" i="1"/>
  <c r="CQ155" i="1"/>
  <c r="CQ148" i="1"/>
  <c r="CQ144" i="1"/>
  <c r="CQ142" i="1"/>
  <c r="CQ123" i="1"/>
  <c r="CQ115" i="1"/>
  <c r="CQ167" i="1"/>
  <c r="CQ117" i="1"/>
  <c r="CQ112" i="1"/>
  <c r="CQ163" i="1"/>
  <c r="CQ162" i="1"/>
  <c r="CQ122" i="1"/>
  <c r="CQ121" i="1"/>
  <c r="CQ119" i="1"/>
  <c r="CQ173" i="1"/>
  <c r="CQ176" i="1"/>
  <c r="CQ175" i="1"/>
  <c r="CQ174" i="1"/>
  <c r="CQ170" i="1"/>
  <c r="CQ171" i="1"/>
  <c r="CQ172" i="1"/>
  <c r="CQ169" i="1"/>
  <c r="CQ186" i="1"/>
  <c r="CQ180" i="1"/>
  <c r="CQ178" i="1"/>
  <c r="CQ177" i="1"/>
  <c r="CQ187" i="1"/>
  <c r="CQ181" i="1"/>
  <c r="CQ179" i="1"/>
  <c r="CQ188" i="1"/>
  <c r="CQ182" i="1"/>
  <c r="CQ183" i="1"/>
  <c r="CQ185" i="1"/>
  <c r="CQ184" i="1"/>
  <c r="CQ193" i="1"/>
  <c r="CQ189" i="1"/>
  <c r="CQ194" i="1"/>
  <c r="CQ190" i="1"/>
  <c r="CQ191" i="1"/>
  <c r="CQ192" i="1"/>
  <c r="CQ198" i="1"/>
  <c r="CQ199" i="1"/>
  <c r="CQ197" i="1"/>
  <c r="CQ200" i="1"/>
  <c r="CQ195" i="1"/>
  <c r="CQ196" i="1"/>
  <c r="CQ201" i="1"/>
  <c r="CQ202" i="1"/>
  <c r="CQ204" i="1"/>
  <c r="CQ206" i="1"/>
  <c r="CQ205" i="1"/>
  <c r="CQ203" i="1"/>
  <c r="CQ207" i="1"/>
  <c r="CQ208" i="1"/>
  <c r="CQ222" i="1"/>
  <c r="CQ220" i="1"/>
  <c r="CQ218" i="1"/>
  <c r="CQ216" i="1"/>
  <c r="CQ214" i="1"/>
  <c r="CQ212" i="1"/>
  <c r="CQ211" i="1"/>
  <c r="CQ210" i="1"/>
  <c r="CQ225" i="1"/>
  <c r="CQ223" i="1"/>
  <c r="CQ221" i="1"/>
  <c r="CQ219" i="1"/>
  <c r="CQ217" i="1"/>
  <c r="CQ215" i="1"/>
  <c r="CQ213" i="1"/>
  <c r="CQ209" i="1"/>
  <c r="CQ224" i="1"/>
  <c r="CQ229" i="1"/>
  <c r="CQ230" i="1"/>
  <c r="CQ228" i="1"/>
  <c r="CQ226" i="1"/>
  <c r="CQ227" i="1"/>
  <c r="CQ231" i="1"/>
  <c r="CQ232" i="1"/>
  <c r="CQ234" i="1"/>
  <c r="CQ233" i="1"/>
  <c r="CQ235" i="1"/>
  <c r="CQ236" i="1"/>
  <c r="CQ238" i="1"/>
  <c r="CQ237" i="1"/>
  <c r="CQ242" i="1"/>
  <c r="CQ241" i="1"/>
  <c r="CQ239" i="1"/>
  <c r="CQ240" i="1"/>
  <c r="CQ248" i="1"/>
  <c r="CQ245" i="1"/>
  <c r="CQ249" i="1"/>
  <c r="CQ243" i="1"/>
  <c r="CQ244" i="1"/>
  <c r="CQ250" i="1"/>
  <c r="CQ246" i="1"/>
  <c r="CQ247" i="1"/>
  <c r="CQ252" i="1"/>
  <c r="CQ254" i="1"/>
  <c r="CQ253" i="1"/>
  <c r="CQ251" i="1"/>
  <c r="CQ269" i="1"/>
  <c r="CQ265" i="1"/>
  <c r="CQ261" i="1"/>
  <c r="CQ270" i="1"/>
  <c r="CQ266" i="1"/>
  <c r="CQ262" i="1"/>
  <c r="CQ258" i="1"/>
  <c r="CQ271" i="1"/>
  <c r="CQ267" i="1"/>
  <c r="CQ263" i="1"/>
  <c r="CQ259" i="1"/>
  <c r="CQ257" i="1"/>
  <c r="CQ255" i="1"/>
  <c r="CQ268" i="1"/>
  <c r="CQ264" i="1"/>
  <c r="CQ260" i="1"/>
  <c r="CQ256" i="1"/>
  <c r="CQ279" i="1"/>
  <c r="CQ275" i="1"/>
  <c r="CQ280" i="1"/>
  <c r="CQ276" i="1"/>
  <c r="CQ274" i="1"/>
  <c r="CQ272" i="1"/>
  <c r="CQ281" i="1"/>
  <c r="CQ277" i="1"/>
  <c r="CQ273" i="1"/>
  <c r="CQ278" i="1"/>
  <c r="CQ284" i="1"/>
  <c r="CQ283" i="1"/>
  <c r="CQ282" i="1"/>
  <c r="CQ285" i="1"/>
  <c r="CQ286" i="1"/>
  <c r="CQ287" i="1"/>
  <c r="CQ288" i="1"/>
  <c r="CQ294" i="1"/>
  <c r="CQ293" i="1"/>
  <c r="CQ295" i="1"/>
  <c r="CQ292" i="1"/>
  <c r="CQ296" i="1"/>
  <c r="CQ291" i="1"/>
  <c r="CQ289" i="1"/>
  <c r="CQ290" i="1"/>
  <c r="CQ303" i="1"/>
  <c r="CQ300" i="1"/>
  <c r="CQ301" i="1"/>
  <c r="CQ299" i="1"/>
  <c r="CQ297" i="1"/>
  <c r="CQ302" i="1"/>
  <c r="CQ298" i="1"/>
  <c r="CQ319" i="1"/>
  <c r="CQ314" i="1"/>
  <c r="CQ318" i="1"/>
  <c r="CQ316" i="1"/>
  <c r="CQ307" i="1"/>
  <c r="CQ320" i="1"/>
  <c r="CQ317" i="1"/>
  <c r="CQ315" i="1"/>
  <c r="CQ321" i="1"/>
  <c r="CQ310" i="1"/>
  <c r="CQ309" i="1"/>
  <c r="CQ308" i="1"/>
  <c r="CQ306" i="1"/>
  <c r="CQ304" i="1"/>
  <c r="CQ312" i="1"/>
  <c r="CQ311" i="1"/>
  <c r="CQ305" i="1"/>
  <c r="CQ313" i="1"/>
  <c r="CQ322" i="1"/>
  <c r="CQ323" i="1"/>
  <c r="CQ331" i="1"/>
  <c r="CQ324" i="1"/>
  <c r="CQ332" i="1"/>
  <c r="CQ334" i="1"/>
  <c r="CQ333" i="1"/>
  <c r="CQ326" i="1"/>
  <c r="CQ328" i="1"/>
  <c r="CQ325" i="1"/>
  <c r="CQ329" i="1"/>
  <c r="CQ330" i="1"/>
  <c r="CQ327" i="1"/>
  <c r="CQ337" i="1"/>
  <c r="CQ335" i="1"/>
  <c r="CQ336" i="1"/>
  <c r="CQ338" i="1"/>
  <c r="CQ339" i="1"/>
  <c r="CQ343" i="1"/>
  <c r="CQ342" i="1"/>
  <c r="CQ340" i="1"/>
  <c r="CQ341" i="1"/>
  <c r="CQ345" i="1"/>
  <c r="CQ344" i="1"/>
  <c r="CQ348" i="1"/>
  <c r="CQ347" i="1"/>
  <c r="CQ351" i="1"/>
  <c r="CQ352" i="1"/>
  <c r="CQ346" i="1"/>
  <c r="CQ350" i="1"/>
  <c r="CQ349" i="1"/>
  <c r="CQ353" i="1"/>
  <c r="CQ354" i="1"/>
  <c r="CQ355" i="1"/>
  <c r="CQ356" i="1"/>
  <c r="CQ359" i="1"/>
  <c r="CQ357" i="1"/>
  <c r="CQ358" i="1"/>
  <c r="CQ366" i="1"/>
  <c r="CQ363" i="1"/>
  <c r="CQ364" i="1"/>
  <c r="CQ362" i="1"/>
  <c r="CQ360" i="1"/>
  <c r="CQ365" i="1"/>
  <c r="CQ361" i="1"/>
  <c r="CQ9" i="1"/>
  <c r="AM21" i="31"/>
  <c r="AU21" i="31"/>
  <c r="AT21" i="31" s="1"/>
  <c r="AL21" i="31"/>
  <c r="B22" i="31"/>
  <c r="AS22" i="31" s="1"/>
  <c r="AV22" i="31" s="1"/>
  <c r="BF9" i="10"/>
  <c r="CK18" i="10" s="1"/>
  <c r="CM2" i="10"/>
  <c r="DL21" i="10"/>
  <c r="DN21" i="10" s="1"/>
  <c r="CA14" i="10"/>
  <c r="C14" i="10"/>
  <c r="BY14" i="10"/>
  <c r="C10" i="10"/>
  <c r="EC25" i="10" a="1"/>
  <c r="BS7" i="1" a="1"/>
  <c r="BY10" i="10"/>
  <c r="CA10" i="10"/>
  <c r="EC24" i="10" a="1"/>
  <c r="GB25" i="10"/>
  <c r="DQ25" i="10" a="1"/>
  <c r="BV2" i="10"/>
  <c r="BV4" i="10"/>
  <c r="BY21" i="10"/>
  <c r="C21" i="10"/>
  <c r="CA21" i="10"/>
  <c r="C13" i="10"/>
  <c r="CA13" i="10"/>
  <c r="BY13" i="10"/>
  <c r="BU4" i="10"/>
  <c r="BU3" i="10"/>
  <c r="BY20" i="10"/>
  <c r="C20" i="10"/>
  <c r="CA20" i="10"/>
  <c r="CQ8" i="1"/>
  <c r="C12" i="10"/>
  <c r="CA12" i="10"/>
  <c r="BY12" i="10"/>
  <c r="BY17" i="10"/>
  <c r="CA17" i="10"/>
  <c r="C17" i="10"/>
  <c r="CA19" i="10"/>
  <c r="C19" i="10"/>
  <c r="BY19" i="10"/>
  <c r="C16" i="10"/>
  <c r="CA16" i="10"/>
  <c r="BY16" i="10"/>
  <c r="BY11" i="10"/>
  <c r="C11" i="10"/>
  <c r="CA11" i="10"/>
  <c r="CA15" i="10"/>
  <c r="BY15" i="10"/>
  <c r="C15" i="10"/>
  <c r="C18" i="10"/>
  <c r="CA18" i="10"/>
  <c r="BY18" i="10"/>
  <c r="GY7" i="10"/>
  <c r="BF7" i="10" l="1"/>
  <c r="CJ5" i="1" s="1"/>
  <c r="B23" i="31"/>
  <c r="AS23" i="31" s="1"/>
  <c r="AU23" i="31" s="1"/>
  <c r="AL22" i="31"/>
  <c r="AM22" i="31"/>
  <c r="AU22" i="31"/>
  <c r="AT22" i="31" s="1"/>
  <c r="BL3" i="10"/>
  <c r="BF6" i="10"/>
  <c r="BS5" i="1" a="1"/>
  <c r="BU5" i="1" s="1"/>
  <c r="T6" i="31"/>
  <c r="DM21" i="10"/>
  <c r="CK20" i="10"/>
  <c r="CK23" i="10"/>
  <c r="CL11" i="10"/>
  <c r="CK14" i="10"/>
  <c r="CL10" i="10"/>
  <c r="CL15" i="10"/>
  <c r="CL14" i="10"/>
  <c r="CL19" i="10"/>
  <c r="CK22" i="10"/>
  <c r="CK13" i="10"/>
  <c r="CL12" i="10"/>
  <c r="CL13" i="10"/>
  <c r="CK16" i="10"/>
  <c r="CL22" i="10"/>
  <c r="CL18" i="10"/>
  <c r="CK21" i="10"/>
  <c r="CK12" i="10"/>
  <c r="CK11" i="10"/>
  <c r="CL16" i="10"/>
  <c r="CL17" i="10"/>
  <c r="CL23" i="10"/>
  <c r="CK19" i="10"/>
  <c r="CK15" i="10"/>
  <c r="CL21" i="10"/>
  <c r="CK10" i="10"/>
  <c r="CK17" i="10"/>
  <c r="CL20" i="10"/>
  <c r="CA4" i="10"/>
  <c r="CA3" i="10"/>
  <c r="BY3" i="10"/>
  <c r="BY4" i="10"/>
  <c r="CB7" i="1"/>
  <c r="CC7" i="1"/>
  <c r="BZ7" i="1"/>
  <c r="BS7" i="1"/>
  <c r="BX7" i="1"/>
  <c r="BU7" i="1"/>
  <c r="BW7" i="1"/>
  <c r="BY7" i="1"/>
  <c r="BT7" i="1"/>
  <c r="CD7" i="1"/>
  <c r="CA7" i="1"/>
  <c r="BV7" i="1"/>
  <c r="BV3" i="10"/>
  <c r="B22" i="10"/>
  <c r="EN25" i="10"/>
  <c r="EN23" i="10" s="1"/>
  <c r="EH25" i="10"/>
  <c r="EH23" i="10" s="1"/>
  <c r="EM25" i="10"/>
  <c r="EM23" i="10" s="1"/>
  <c r="EJ25" i="10"/>
  <c r="EJ23" i="10" s="1"/>
  <c r="EK25" i="10"/>
  <c r="EK23" i="10" s="1"/>
  <c r="EI25" i="10"/>
  <c r="EI23" i="10" s="1"/>
  <c r="EC25" i="10"/>
  <c r="EL25" i="10"/>
  <c r="EL23" i="10" s="1"/>
  <c r="EF25" i="10"/>
  <c r="EF23" i="10" s="1"/>
  <c r="ED25" i="10"/>
  <c r="ED23" i="10" s="1"/>
  <c r="EG25" i="10"/>
  <c r="EG23" i="10" s="1"/>
  <c r="EE25" i="10"/>
  <c r="EE23" i="10" s="1"/>
  <c r="DY25" i="10"/>
  <c r="DU25" i="10"/>
  <c r="DQ25" i="10"/>
  <c r="DX25" i="10"/>
  <c r="DZ25" i="10"/>
  <c r="DT25" i="10"/>
  <c r="DV25" i="10"/>
  <c r="DW25" i="10"/>
  <c r="DS25" i="10"/>
  <c r="EA25" i="10"/>
  <c r="EB25" i="10"/>
  <c r="DR25" i="10"/>
  <c r="GC25" i="10"/>
  <c r="EC24" i="10"/>
  <c r="EC23" i="10" s="1"/>
  <c r="EK24" i="10"/>
  <c r="EJ24" i="10"/>
  <c r="EH24" i="10"/>
  <c r="ED24" i="10"/>
  <c r="EL24" i="10"/>
  <c r="EE24" i="10"/>
  <c r="EI24" i="10"/>
  <c r="EG24" i="10"/>
  <c r="EF24" i="10"/>
  <c r="EN24" i="10"/>
  <c r="EM24" i="10"/>
  <c r="GZ7" i="10"/>
  <c r="CJ10" i="1" l="1"/>
  <c r="CI10" i="1" s="1"/>
  <c r="CJ11" i="1"/>
  <c r="CI11" i="1" s="1"/>
  <c r="CJ12" i="1"/>
  <c r="CI12" i="1" s="1"/>
  <c r="CJ13" i="1"/>
  <c r="CI13" i="1" s="1"/>
  <c r="CJ14" i="1"/>
  <c r="CI14" i="1" s="1"/>
  <c r="CJ23" i="1"/>
  <c r="CI23" i="1" s="1"/>
  <c r="CJ19" i="1"/>
  <c r="CI19" i="1" s="1"/>
  <c r="CJ15" i="1"/>
  <c r="CI15" i="1" s="1"/>
  <c r="CJ20" i="1"/>
  <c r="CI20" i="1" s="1"/>
  <c r="CJ16" i="1"/>
  <c r="CI16" i="1" s="1"/>
  <c r="CJ21" i="1"/>
  <c r="CI21" i="1" s="1"/>
  <c r="CJ17" i="1"/>
  <c r="CI17" i="1" s="1"/>
  <c r="CJ22" i="1"/>
  <c r="CI22" i="1" s="1"/>
  <c r="CJ18" i="1"/>
  <c r="CI18" i="1" s="1"/>
  <c r="CJ24" i="1"/>
  <c r="CI24" i="1" s="1"/>
  <c r="CJ25" i="1"/>
  <c r="CI25" i="1" s="1"/>
  <c r="CJ34" i="1"/>
  <c r="CJ29" i="1"/>
  <c r="CJ40" i="1"/>
  <c r="CJ35" i="1"/>
  <c r="CJ30" i="1"/>
  <c r="CJ41" i="1"/>
  <c r="CJ36" i="1"/>
  <c r="CJ31" i="1"/>
  <c r="CJ42" i="1"/>
  <c r="CJ26" i="1"/>
  <c r="CJ37" i="1"/>
  <c r="CJ32" i="1"/>
  <c r="CJ43" i="1"/>
  <c r="CJ27" i="1"/>
  <c r="CJ38" i="1"/>
  <c r="CJ33" i="1"/>
  <c r="CJ44" i="1"/>
  <c r="CJ28" i="1"/>
  <c r="CJ39" i="1"/>
  <c r="CJ65" i="1"/>
  <c r="CJ101" i="1"/>
  <c r="CJ77" i="1"/>
  <c r="CJ149" i="1"/>
  <c r="CJ109" i="1"/>
  <c r="CJ125" i="1"/>
  <c r="CJ128" i="1"/>
  <c r="CJ188" i="1"/>
  <c r="CJ193" i="1"/>
  <c r="CJ225" i="1"/>
  <c r="CJ210" i="1"/>
  <c r="CJ239" i="1"/>
  <c r="CJ263" i="1"/>
  <c r="CJ277" i="1"/>
  <c r="CJ296" i="1"/>
  <c r="CJ317" i="1"/>
  <c r="CJ315" i="1"/>
  <c r="CJ336" i="1"/>
  <c r="CJ353" i="1"/>
  <c r="CJ233" i="1"/>
  <c r="CJ152" i="1"/>
  <c r="CJ78" i="1"/>
  <c r="CJ179" i="1"/>
  <c r="CJ300" i="1"/>
  <c r="CJ361" i="1"/>
  <c r="CJ332" i="1"/>
  <c r="CJ96" i="1"/>
  <c r="CJ192" i="1"/>
  <c r="CJ281" i="1"/>
  <c r="CJ47" i="1"/>
  <c r="CJ70" i="1"/>
  <c r="CJ90" i="1"/>
  <c r="CJ74" i="1"/>
  <c r="CJ145" i="1"/>
  <c r="CJ124" i="1"/>
  <c r="CJ121" i="1"/>
  <c r="CJ122" i="1"/>
  <c r="CJ182" i="1"/>
  <c r="CJ189" i="1"/>
  <c r="CJ223" i="1"/>
  <c r="CJ230" i="1"/>
  <c r="CJ240" i="1"/>
  <c r="CJ259" i="1"/>
  <c r="CJ273" i="1"/>
  <c r="CJ291" i="1"/>
  <c r="CJ310" i="1"/>
  <c r="CJ323" i="1"/>
  <c r="CJ339" i="1"/>
  <c r="CJ354" i="1"/>
  <c r="CJ302" i="1"/>
  <c r="CJ51" i="1"/>
  <c r="CJ206" i="1"/>
  <c r="CJ298" i="1"/>
  <c r="CJ235" i="1"/>
  <c r="CJ66" i="1"/>
  <c r="CJ108" i="1"/>
  <c r="CJ88" i="1"/>
  <c r="CJ127" i="1"/>
  <c r="CJ166" i="1"/>
  <c r="CJ120" i="1"/>
  <c r="CJ119" i="1"/>
  <c r="CJ187" i="1"/>
  <c r="CJ200" i="1"/>
  <c r="CJ221" i="1"/>
  <c r="CJ228" i="1"/>
  <c r="CJ250" i="1"/>
  <c r="CJ257" i="1"/>
  <c r="CJ278" i="1"/>
  <c r="CJ289" i="1"/>
  <c r="CJ308" i="1"/>
  <c r="CJ322" i="1"/>
  <c r="CJ338" i="1"/>
  <c r="CJ356" i="1"/>
  <c r="CJ8" i="1"/>
  <c r="CJ222" i="1"/>
  <c r="CJ102" i="1"/>
  <c r="CJ174" i="1"/>
  <c r="CJ220" i="1"/>
  <c r="CJ261" i="1"/>
  <c r="CJ314" i="1"/>
  <c r="CJ363" i="1"/>
  <c r="CJ69" i="1"/>
  <c r="CJ287" i="1"/>
  <c r="CJ71" i="1"/>
  <c r="CJ104" i="1"/>
  <c r="CJ100" i="1"/>
  <c r="CJ115" i="1"/>
  <c r="CJ154" i="1"/>
  <c r="CJ111" i="1"/>
  <c r="CJ118" i="1"/>
  <c r="CJ183" i="1"/>
  <c r="CJ195" i="1"/>
  <c r="CJ219" i="1"/>
  <c r="CJ226" i="1"/>
  <c r="CJ246" i="1"/>
  <c r="CJ255" i="1"/>
  <c r="CJ279" i="1"/>
  <c r="CJ290" i="1"/>
  <c r="CJ306" i="1"/>
  <c r="CJ334" i="1"/>
  <c r="CJ343" i="1"/>
  <c r="CJ355" i="1"/>
  <c r="CJ284" i="1"/>
  <c r="CJ60" i="1"/>
  <c r="CJ181" i="1"/>
  <c r="CJ254" i="1"/>
  <c r="CJ331" i="1"/>
  <c r="CJ49" i="1"/>
  <c r="CJ170" i="1"/>
  <c r="CJ330" i="1"/>
  <c r="CJ52" i="1"/>
  <c r="CJ110" i="1"/>
  <c r="CJ211" i="1"/>
  <c r="CJ320" i="1"/>
  <c r="CJ67" i="1"/>
  <c r="CJ95" i="1"/>
  <c r="CJ92" i="1"/>
  <c r="CJ139" i="1"/>
  <c r="CJ150" i="1"/>
  <c r="CJ164" i="1"/>
  <c r="CJ112" i="1"/>
  <c r="CJ177" i="1"/>
  <c r="CJ196" i="1"/>
  <c r="CJ217" i="1"/>
  <c r="CJ227" i="1"/>
  <c r="CJ247" i="1"/>
  <c r="CJ268" i="1"/>
  <c r="CJ275" i="1"/>
  <c r="CJ294" i="1"/>
  <c r="CJ309" i="1"/>
  <c r="CJ333" i="1"/>
  <c r="CJ342" i="1"/>
  <c r="CJ359" i="1"/>
  <c r="CJ327" i="1"/>
  <c r="CJ283" i="1"/>
  <c r="CJ93" i="1"/>
  <c r="CJ151" i="1"/>
  <c r="CJ270" i="1"/>
  <c r="CJ53" i="1"/>
  <c r="CJ63" i="1"/>
  <c r="CJ87" i="1"/>
  <c r="CJ97" i="1"/>
  <c r="CJ138" i="1"/>
  <c r="CJ147" i="1"/>
  <c r="CJ163" i="1"/>
  <c r="CJ114" i="1"/>
  <c r="CJ185" i="1"/>
  <c r="CJ198" i="1"/>
  <c r="CJ215" i="1"/>
  <c r="CJ229" i="1"/>
  <c r="CJ248" i="1"/>
  <c r="CJ264" i="1"/>
  <c r="CJ280" i="1"/>
  <c r="CJ293" i="1"/>
  <c r="CJ304" i="1"/>
  <c r="CJ326" i="1"/>
  <c r="CJ340" i="1"/>
  <c r="CJ358" i="1"/>
  <c r="CJ352" i="1"/>
  <c r="CJ105" i="1"/>
  <c r="CJ365" i="1"/>
  <c r="CJ103" i="1"/>
  <c r="CJ159" i="1"/>
  <c r="CJ282" i="1"/>
  <c r="CJ130" i="1"/>
  <c r="CJ72" i="1"/>
  <c r="CJ83" i="1"/>
  <c r="CJ94" i="1"/>
  <c r="CJ137" i="1"/>
  <c r="CJ144" i="1"/>
  <c r="CJ162" i="1"/>
  <c r="CJ113" i="1"/>
  <c r="CJ184" i="1"/>
  <c r="CJ199" i="1"/>
  <c r="CJ213" i="1"/>
  <c r="CJ232" i="1"/>
  <c r="CJ245" i="1"/>
  <c r="CJ260" i="1"/>
  <c r="CJ276" i="1"/>
  <c r="CJ295" i="1"/>
  <c r="CJ312" i="1"/>
  <c r="CJ328" i="1"/>
  <c r="CJ341" i="1"/>
  <c r="CJ357" i="1"/>
  <c r="CJ244" i="1"/>
  <c r="CJ84" i="1"/>
  <c r="CJ351" i="1"/>
  <c r="CJ59" i="1"/>
  <c r="CJ253" i="1"/>
  <c r="CJ140" i="1"/>
  <c r="CJ50" i="1"/>
  <c r="CJ58" i="1"/>
  <c r="CJ68" i="1"/>
  <c r="CJ82" i="1"/>
  <c r="CJ91" i="1"/>
  <c r="CJ136" i="1"/>
  <c r="CJ143" i="1"/>
  <c r="CJ161" i="1"/>
  <c r="CJ126" i="1"/>
  <c r="CJ186" i="1"/>
  <c r="CJ197" i="1"/>
  <c r="CJ209" i="1"/>
  <c r="CJ231" i="1"/>
  <c r="CJ249" i="1"/>
  <c r="CJ256" i="1"/>
  <c r="CJ274" i="1"/>
  <c r="CJ292" i="1"/>
  <c r="CJ311" i="1"/>
  <c r="CJ325" i="1"/>
  <c r="CJ344" i="1"/>
  <c r="CJ364" i="1"/>
  <c r="CJ265" i="1"/>
  <c r="CJ133" i="1"/>
  <c r="CJ236" i="1"/>
  <c r="CJ319" i="1"/>
  <c r="CJ218" i="1"/>
  <c r="CJ350" i="1"/>
  <c r="CJ45" i="1"/>
  <c r="CJ48" i="1"/>
  <c r="CJ56" i="1"/>
  <c r="CJ64" i="1"/>
  <c r="CJ80" i="1"/>
  <c r="CJ89" i="1"/>
  <c r="CJ135" i="1"/>
  <c r="CJ141" i="1"/>
  <c r="CJ156" i="1"/>
  <c r="CJ176" i="1"/>
  <c r="CJ180" i="1"/>
  <c r="CJ202" i="1"/>
  <c r="CJ224" i="1"/>
  <c r="CJ234" i="1"/>
  <c r="CJ243" i="1"/>
  <c r="CJ269" i="1"/>
  <c r="CJ272" i="1"/>
  <c r="CJ303" i="1"/>
  <c r="CJ305" i="1"/>
  <c r="CJ329" i="1"/>
  <c r="CJ345" i="1"/>
  <c r="CJ362" i="1"/>
  <c r="CJ201" i="1"/>
  <c r="CJ313" i="1"/>
  <c r="CJ360" i="1"/>
  <c r="CJ167" i="1"/>
  <c r="CJ131" i="1"/>
  <c r="CJ205" i="1"/>
  <c r="CJ349" i="1"/>
  <c r="CJ316" i="1"/>
  <c r="CJ55" i="1"/>
  <c r="CJ267" i="1"/>
  <c r="CJ57" i="1"/>
  <c r="CJ107" i="1"/>
  <c r="CJ106" i="1"/>
  <c r="CJ86" i="1"/>
  <c r="CJ134" i="1"/>
  <c r="CJ117" i="1"/>
  <c r="CJ153" i="1"/>
  <c r="CJ175" i="1"/>
  <c r="CJ178" i="1"/>
  <c r="CJ46" i="1"/>
  <c r="CJ62" i="1"/>
  <c r="CJ76" i="1"/>
  <c r="CJ99" i="1"/>
  <c r="CJ168" i="1"/>
  <c r="CJ129" i="1"/>
  <c r="CJ157" i="1"/>
  <c r="CJ146" i="1"/>
  <c r="CJ171" i="1"/>
  <c r="CJ194" i="1"/>
  <c r="CJ203" i="1"/>
  <c r="CJ216" i="1"/>
  <c r="CJ238" i="1"/>
  <c r="CJ251" i="1"/>
  <c r="CJ266" i="1"/>
  <c r="CJ286" i="1"/>
  <c r="CJ301" i="1"/>
  <c r="CJ318" i="1"/>
  <c r="CJ324" i="1"/>
  <c r="CJ348" i="1"/>
  <c r="CJ366" i="1"/>
  <c r="CJ61" i="1"/>
  <c r="CJ75" i="1"/>
  <c r="CJ85" i="1"/>
  <c r="CJ165" i="1"/>
  <c r="CJ123" i="1"/>
  <c r="CJ155" i="1"/>
  <c r="CJ142" i="1"/>
  <c r="CJ172" i="1"/>
  <c r="CJ190" i="1"/>
  <c r="CJ204" i="1"/>
  <c r="CJ214" i="1"/>
  <c r="CJ237" i="1"/>
  <c r="CJ252" i="1"/>
  <c r="CJ262" i="1"/>
  <c r="CJ285" i="1"/>
  <c r="CJ299" i="1"/>
  <c r="CJ346" i="1"/>
  <c r="CJ79" i="1"/>
  <c r="CJ173" i="1"/>
  <c r="CJ207" i="1"/>
  <c r="CJ241" i="1"/>
  <c r="CJ321" i="1"/>
  <c r="CJ54" i="1"/>
  <c r="CJ73" i="1"/>
  <c r="CJ98" i="1"/>
  <c r="CJ81" i="1"/>
  <c r="CJ160" i="1"/>
  <c r="CJ116" i="1"/>
  <c r="CJ148" i="1"/>
  <c r="CJ132" i="1"/>
  <c r="CJ169" i="1"/>
  <c r="CJ191" i="1"/>
  <c r="CJ208" i="1"/>
  <c r="CJ212" i="1"/>
  <c r="CJ242" i="1"/>
  <c r="CJ271" i="1"/>
  <c r="CJ258" i="1"/>
  <c r="CJ288" i="1"/>
  <c r="CJ297" i="1"/>
  <c r="CJ307" i="1"/>
  <c r="CJ337" i="1"/>
  <c r="CJ347" i="1"/>
  <c r="CJ9" i="1"/>
  <c r="CJ158" i="1"/>
  <c r="CJ335" i="1"/>
  <c r="BF36" i="10"/>
  <c r="I24" i="10" s="1"/>
  <c r="B24" i="31"/>
  <c r="AS24" i="31" s="1"/>
  <c r="AU24" i="31" s="1"/>
  <c r="AL23" i="31"/>
  <c r="AM23" i="31"/>
  <c r="AV23" i="31"/>
  <c r="AT23" i="31" s="1"/>
  <c r="T11" i="31"/>
  <c r="BJ41" i="10"/>
  <c r="T3556" i="31" a="1"/>
  <c r="T3556" i="31" s="1"/>
  <c r="J21" i="10"/>
  <c r="T3563" i="31" a="1"/>
  <c r="T3563" i="31" s="1"/>
  <c r="CL3" i="10"/>
  <c r="T3" i="31"/>
  <c r="BJ40" i="10"/>
  <c r="T20" i="31" a="1"/>
  <c r="T20" i="31" s="1"/>
  <c r="T3549" i="31" a="1"/>
  <c r="T3549" i="31" s="1"/>
  <c r="T22" i="31" a="1"/>
  <c r="T22" i="31" s="1"/>
  <c r="Y10" i="31"/>
  <c r="T3558" i="31" a="1"/>
  <c r="T3558" i="31" s="1"/>
  <c r="T19" i="31" a="1"/>
  <c r="T19" i="31" s="1"/>
  <c r="BJ29" i="10"/>
  <c r="A6" i="10" s="1"/>
  <c r="T3552" i="31" a="1"/>
  <c r="T3552" i="31" s="1"/>
  <c r="T3564" i="31" a="1"/>
  <c r="T3564" i="31" s="1"/>
  <c r="T3559" i="31" a="1"/>
  <c r="T3559" i="31" s="1"/>
  <c r="T3553" i="31" a="1"/>
  <c r="T3553" i="31" s="1"/>
  <c r="BV5" i="1"/>
  <c r="CA5" i="1"/>
  <c r="BZ5" i="1"/>
  <c r="BY5" i="1"/>
  <c r="BW5" i="1"/>
  <c r="T17" i="31" a="1"/>
  <c r="T17" i="31" s="1"/>
  <c r="T3550" i="31" a="1"/>
  <c r="T3550" i="31" s="1"/>
  <c r="T23" i="31" a="1"/>
  <c r="T23" i="31" s="1"/>
  <c r="T18" i="31" a="1"/>
  <c r="T18" i="31" s="1"/>
  <c r="T7" i="31"/>
  <c r="T3557" i="31" a="1"/>
  <c r="T3557" i="31" s="1"/>
  <c r="T3554" i="31" a="1"/>
  <c r="T3554" i="31" s="1"/>
  <c r="T3555" i="31" a="1"/>
  <c r="T3555" i="31" s="1"/>
  <c r="Y9" i="31"/>
  <c r="T21" i="31" a="1"/>
  <c r="T21" i="31" s="1"/>
  <c r="T3551" i="31" a="1"/>
  <c r="T3551" i="31" s="1"/>
  <c r="CC5" i="1"/>
  <c r="BJ33" i="10"/>
  <c r="BF28" i="10"/>
  <c r="BE27" i="10" s="1"/>
  <c r="BF10" i="10"/>
  <c r="BH39" i="10" s="1"/>
  <c r="BH28" i="10"/>
  <c r="BS5" i="1"/>
  <c r="CB5" i="1"/>
  <c r="BX5" i="1"/>
  <c r="BT5" i="1"/>
  <c r="CD5" i="1"/>
  <c r="T5" i="31"/>
  <c r="T3560" i="31" a="1"/>
  <c r="T3560" i="31" s="1"/>
  <c r="T3562" i="31" a="1"/>
  <c r="T3562" i="31" s="1"/>
  <c r="T3561" i="31" a="1"/>
  <c r="T3561" i="31" s="1"/>
  <c r="GW10" i="10"/>
  <c r="GW8" i="10"/>
  <c r="GW11" i="10" s="1"/>
  <c r="GX10" i="10"/>
  <c r="GX8" i="10"/>
  <c r="GX11" i="10" s="1"/>
  <c r="GY9" i="10"/>
  <c r="GY21" i="10" s="1"/>
  <c r="GY22" i="10" s="1"/>
  <c r="GY10" i="10"/>
  <c r="GY8" i="10"/>
  <c r="GY11" i="10" s="1"/>
  <c r="GW9" i="10"/>
  <c r="GW21" i="10" s="1"/>
  <c r="GW22" i="10" s="1"/>
  <c r="GU8" i="10"/>
  <c r="GU11" i="10" s="1"/>
  <c r="GV8" i="10"/>
  <c r="GV11" i="10" s="1"/>
  <c r="GU10" i="10"/>
  <c r="GX9" i="10"/>
  <c r="GU9" i="10"/>
  <c r="GU21" i="10" s="1"/>
  <c r="GU22" i="10" s="1"/>
  <c r="GV10" i="10"/>
  <c r="GV9" i="10"/>
  <c r="BO5" i="1"/>
  <c r="GD25" i="10"/>
  <c r="EB24" i="10"/>
  <c r="EA24" i="10"/>
  <c r="CF5" i="1"/>
  <c r="GZ8" i="10"/>
  <c r="GZ11" i="10" s="1"/>
  <c r="GZ10" i="10"/>
  <c r="GZ9" i="10"/>
  <c r="GZ21" i="10" s="1"/>
  <c r="GZ22" i="10" s="1"/>
  <c r="HA7" i="10"/>
  <c r="BZ10" i="1" l="1"/>
  <c r="BY10" i="1"/>
  <c r="BX10" i="1"/>
  <c r="BW10" i="1"/>
  <c r="CH10" i="1"/>
  <c r="BV10" i="1"/>
  <c r="BU10" i="1"/>
  <c r="CF10" i="1"/>
  <c r="CE10" i="1" s="1"/>
  <c r="BT10" i="1"/>
  <c r="BS10" i="1"/>
  <c r="CD10" i="1"/>
  <c r="CC10" i="1"/>
  <c r="CB10" i="1"/>
  <c r="CA10" i="1"/>
  <c r="U3517" i="31"/>
  <c r="U3518" i="31"/>
  <c r="U3519" i="31"/>
  <c r="U3520" i="31"/>
  <c r="U3521" i="31"/>
  <c r="U3522" i="31"/>
  <c r="U3523" i="31"/>
  <c r="U3524" i="31"/>
  <c r="U3525" i="31"/>
  <c r="U3526" i="31"/>
  <c r="U3527" i="31"/>
  <c r="U3528" i="31"/>
  <c r="U3529" i="31"/>
  <c r="U3530" i="31"/>
  <c r="U3531" i="31"/>
  <c r="U3532" i="31"/>
  <c r="U3533" i="31"/>
  <c r="U3534" i="31"/>
  <c r="U3535" i="31"/>
  <c r="U3536" i="31"/>
  <c r="U3537" i="31"/>
  <c r="U3538" i="31"/>
  <c r="U3539" i="31"/>
  <c r="U3540" i="31"/>
  <c r="U3541" i="31"/>
  <c r="U3542" i="31"/>
  <c r="U3543" i="31"/>
  <c r="U3544" i="31"/>
  <c r="U3545" i="31"/>
  <c r="U3546" i="31"/>
  <c r="CD13" i="1"/>
  <c r="CC13" i="1"/>
  <c r="CB13" i="1"/>
  <c r="CA13" i="1"/>
  <c r="BZ13" i="1"/>
  <c r="BY13" i="1"/>
  <c r="BX13" i="1"/>
  <c r="BW13" i="1"/>
  <c r="BV13" i="1"/>
  <c r="BU13" i="1"/>
  <c r="BT13" i="1"/>
  <c r="BS13" i="1"/>
  <c r="CH13" i="1"/>
  <c r="CF13" i="1"/>
  <c r="CE13" i="1" s="1"/>
  <c r="CB12" i="1"/>
  <c r="CA12" i="1"/>
  <c r="BZ12" i="1"/>
  <c r="BY12" i="1"/>
  <c r="BX12" i="1"/>
  <c r="BW12" i="1"/>
  <c r="BV12" i="1"/>
  <c r="BU12" i="1"/>
  <c r="BT12" i="1"/>
  <c r="BS12" i="1"/>
  <c r="CH12" i="1"/>
  <c r="CF12" i="1"/>
  <c r="CE12" i="1" s="1"/>
  <c r="CD12" i="1"/>
  <c r="CC12" i="1"/>
  <c r="BY11" i="1"/>
  <c r="BX11" i="1"/>
  <c r="BW11" i="1"/>
  <c r="BV11" i="1"/>
  <c r="BU11" i="1"/>
  <c r="BT11" i="1"/>
  <c r="BS11" i="1"/>
  <c r="CH11" i="1"/>
  <c r="CF11" i="1"/>
  <c r="CE11" i="1" s="1"/>
  <c r="CD11" i="1"/>
  <c r="CC11" i="1"/>
  <c r="CB11" i="1"/>
  <c r="CA11" i="1"/>
  <c r="BZ11" i="1"/>
  <c r="CH14" i="1"/>
  <c r="CF14" i="1"/>
  <c r="CE14" i="1" s="1"/>
  <c r="CD14" i="1"/>
  <c r="CC14" i="1"/>
  <c r="CB14" i="1"/>
  <c r="CA14" i="1"/>
  <c r="BZ14" i="1"/>
  <c r="BY14" i="1"/>
  <c r="BX14" i="1"/>
  <c r="BW14" i="1"/>
  <c r="BV14" i="1"/>
  <c r="BU14" i="1"/>
  <c r="BT14" i="1"/>
  <c r="BS14" i="1"/>
  <c r="CF21" i="1"/>
  <c r="CE21" i="1" s="1"/>
  <c r="BT21" i="1"/>
  <c r="BS21" i="1"/>
  <c r="CD21" i="1"/>
  <c r="CC21" i="1"/>
  <c r="CB21" i="1"/>
  <c r="CA21" i="1"/>
  <c r="BZ21" i="1"/>
  <c r="BY21" i="1"/>
  <c r="BX21" i="1"/>
  <c r="BW21" i="1"/>
  <c r="CH21" i="1"/>
  <c r="BV21" i="1"/>
  <c r="BU21" i="1"/>
  <c r="CC16" i="1"/>
  <c r="CB16" i="1"/>
  <c r="CA16" i="1"/>
  <c r="BZ16" i="1"/>
  <c r="BY16" i="1"/>
  <c r="BX16" i="1"/>
  <c r="BW16" i="1"/>
  <c r="CH16" i="1"/>
  <c r="BV16" i="1"/>
  <c r="BU16" i="1"/>
  <c r="CF16" i="1"/>
  <c r="CE16" i="1" s="1"/>
  <c r="BT16" i="1"/>
  <c r="BS16" i="1"/>
  <c r="CD16" i="1"/>
  <c r="CC20" i="1"/>
  <c r="CB20" i="1"/>
  <c r="CA20" i="1"/>
  <c r="BZ20" i="1"/>
  <c r="BY20" i="1"/>
  <c r="BX20" i="1"/>
  <c r="BW20" i="1"/>
  <c r="CH20" i="1"/>
  <c r="BV20" i="1"/>
  <c r="BU20" i="1"/>
  <c r="CF20" i="1"/>
  <c r="CE20" i="1" s="1"/>
  <c r="BT20" i="1"/>
  <c r="BS20" i="1"/>
  <c r="CD20" i="1"/>
  <c r="BZ15" i="1"/>
  <c r="BY15" i="1"/>
  <c r="BX15" i="1"/>
  <c r="BW15" i="1"/>
  <c r="CH15" i="1"/>
  <c r="BV15" i="1"/>
  <c r="BU15" i="1"/>
  <c r="CF15" i="1"/>
  <c r="CE15" i="1" s="1"/>
  <c r="BT15" i="1"/>
  <c r="BS15" i="1"/>
  <c r="CD15" i="1"/>
  <c r="CC15" i="1"/>
  <c r="CB15" i="1"/>
  <c r="CA15" i="1"/>
  <c r="BZ19" i="1"/>
  <c r="BY19" i="1"/>
  <c r="BX19" i="1"/>
  <c r="BW19" i="1"/>
  <c r="CH19" i="1"/>
  <c r="BV19" i="1"/>
  <c r="BU19" i="1"/>
  <c r="CF19" i="1"/>
  <c r="CE19" i="1" s="1"/>
  <c r="BT19" i="1"/>
  <c r="BS19" i="1"/>
  <c r="CD19" i="1"/>
  <c r="CC19" i="1"/>
  <c r="CB19" i="1"/>
  <c r="CA19" i="1"/>
  <c r="BZ23" i="1"/>
  <c r="BY23" i="1"/>
  <c r="BX23" i="1"/>
  <c r="BW23" i="1"/>
  <c r="CH23" i="1"/>
  <c r="BV23" i="1"/>
  <c r="BU23" i="1"/>
  <c r="CF23" i="1"/>
  <c r="CE23" i="1" s="1"/>
  <c r="BT23" i="1"/>
  <c r="BS23" i="1"/>
  <c r="CD23" i="1"/>
  <c r="CC23" i="1"/>
  <c r="CA23" i="1"/>
  <c r="CB23" i="1"/>
  <c r="BW18" i="1"/>
  <c r="CH18" i="1"/>
  <c r="BV18" i="1"/>
  <c r="BU18" i="1"/>
  <c r="CF18" i="1"/>
  <c r="CE18" i="1" s="1"/>
  <c r="BT18" i="1"/>
  <c r="BS18" i="1"/>
  <c r="CD18" i="1"/>
  <c r="CC18" i="1"/>
  <c r="CB18" i="1"/>
  <c r="CA18" i="1"/>
  <c r="BZ18" i="1"/>
  <c r="BY18" i="1"/>
  <c r="BX18" i="1"/>
  <c r="BW22" i="1"/>
  <c r="CH22" i="1"/>
  <c r="BV22" i="1"/>
  <c r="BU22" i="1"/>
  <c r="CF22" i="1"/>
  <c r="CE22" i="1" s="1"/>
  <c r="BT22" i="1"/>
  <c r="BS22" i="1"/>
  <c r="CD22" i="1"/>
  <c r="CC22" i="1"/>
  <c r="CB22" i="1"/>
  <c r="CA22" i="1"/>
  <c r="BZ22" i="1"/>
  <c r="BY22" i="1"/>
  <c r="BX22" i="1"/>
  <c r="CF17" i="1"/>
  <c r="CE17" i="1" s="1"/>
  <c r="BT17" i="1"/>
  <c r="BS17" i="1"/>
  <c r="CD17" i="1"/>
  <c r="CC17" i="1"/>
  <c r="CB17" i="1"/>
  <c r="CA17" i="1"/>
  <c r="BZ17" i="1"/>
  <c r="BY17" i="1"/>
  <c r="BX17" i="1"/>
  <c r="BW17" i="1"/>
  <c r="CH17" i="1"/>
  <c r="BV17" i="1"/>
  <c r="BU17" i="1"/>
  <c r="CH25" i="1"/>
  <c r="CF25" i="1"/>
  <c r="CE25" i="1" s="1"/>
  <c r="CD25" i="1"/>
  <c r="CC25" i="1"/>
  <c r="CB25" i="1"/>
  <c r="CA25" i="1"/>
  <c r="BZ25" i="1"/>
  <c r="BY25" i="1"/>
  <c r="BX25" i="1"/>
  <c r="BW25" i="1"/>
  <c r="BV25" i="1"/>
  <c r="BU25" i="1"/>
  <c r="BS25" i="1"/>
  <c r="BT25" i="1"/>
  <c r="CD24" i="1"/>
  <c r="CC24" i="1"/>
  <c r="CB24" i="1"/>
  <c r="CA24" i="1"/>
  <c r="BZ24" i="1"/>
  <c r="BY24" i="1"/>
  <c r="BX24" i="1"/>
  <c r="CF24" i="1"/>
  <c r="CE24" i="1" s="1"/>
  <c r="BW24" i="1"/>
  <c r="BV24" i="1"/>
  <c r="BU24" i="1"/>
  <c r="BT24" i="1"/>
  <c r="BS24" i="1"/>
  <c r="CH24" i="1"/>
  <c r="AV24" i="31"/>
  <c r="AT24" i="31" s="1"/>
  <c r="T24" i="31" a="1"/>
  <c r="T24" i="31" s="1"/>
  <c r="U24" i="31" s="1"/>
  <c r="AL24" i="31"/>
  <c r="AM24" i="31"/>
  <c r="B25" i="31"/>
  <c r="AS25" i="31" s="1"/>
  <c r="AU25" i="31" s="1"/>
  <c r="Y7" i="31"/>
  <c r="U3561" i="31"/>
  <c r="U3563" i="31"/>
  <c r="U3562" i="31"/>
  <c r="U3560" i="31"/>
  <c r="BF15" i="10"/>
  <c r="B33" i="10" s="1"/>
  <c r="BJ38" i="10"/>
  <c r="BJ39" i="10"/>
  <c r="AD12" i="31"/>
  <c r="J10" i="31" s="1"/>
  <c r="AR3547" i="31"/>
  <c r="BF13" i="10"/>
  <c r="Q25" i="10" s="1"/>
  <c r="BG27" i="10"/>
  <c r="BH27" i="10"/>
  <c r="BI37" i="10"/>
  <c r="GY15" i="10"/>
  <c r="GY16" i="10" s="1"/>
  <c r="GV13" i="10"/>
  <c r="GV14" i="10" s="1"/>
  <c r="GW15" i="10"/>
  <c r="GW16" i="10" s="1"/>
  <c r="GW13" i="10"/>
  <c r="GW14" i="10" s="1"/>
  <c r="GY13" i="10"/>
  <c r="GY14" i="10" s="1"/>
  <c r="GV21" i="10"/>
  <c r="GV22" i="10" s="1"/>
  <c r="GV15" i="10"/>
  <c r="GV16" i="10" s="1"/>
  <c r="GU15" i="10"/>
  <c r="GU16" i="10" s="1"/>
  <c r="GU13" i="10"/>
  <c r="GU14" i="10" s="1"/>
  <c r="GX13" i="10"/>
  <c r="GX14" i="10" s="1"/>
  <c r="GX15" i="10"/>
  <c r="GX16" i="10" s="1"/>
  <c r="U3553" i="31"/>
  <c r="U18" i="31"/>
  <c r="U3559" i="31"/>
  <c r="U3557" i="31"/>
  <c r="U3556" i="31"/>
  <c r="U3564" i="31"/>
  <c r="U21" i="31"/>
  <c r="FG23" i="10"/>
  <c r="EB23" i="10"/>
  <c r="U3554" i="31"/>
  <c r="U20" i="31"/>
  <c r="GE25" i="10"/>
  <c r="T8" i="31"/>
  <c r="U3551" i="31"/>
  <c r="U22" i="31"/>
  <c r="U3549" i="31"/>
  <c r="U17" i="31"/>
  <c r="U19" i="31"/>
  <c r="U3552" i="31"/>
  <c r="Y8" i="31"/>
  <c r="Y6" i="31"/>
  <c r="Y5" i="31"/>
  <c r="U3558" i="31"/>
  <c r="U3550" i="31"/>
  <c r="U3555" i="31"/>
  <c r="CN5" i="1"/>
  <c r="EV23" i="10"/>
  <c r="EU23" i="10"/>
  <c r="EW23" i="10"/>
  <c r="EP24" i="10"/>
  <c r="EP23" i="10" s="1"/>
  <c r="ES23" i="10"/>
  <c r="EA23" i="10"/>
  <c r="GG23" i="10"/>
  <c r="GM23" i="10"/>
  <c r="GL23" i="10"/>
  <c r="EQ24" i="10"/>
  <c r="EQ23" i="10" s="1"/>
  <c r="EY23" i="10"/>
  <c r="ET23" i="10"/>
  <c r="ER23" i="10"/>
  <c r="FV23" i="10"/>
  <c r="EO24" i="10"/>
  <c r="EO23" i="10" s="1"/>
  <c r="FC23" i="10"/>
  <c r="GC23" i="10"/>
  <c r="FK23" i="10"/>
  <c r="GK23" i="10"/>
  <c r="FW23" i="10"/>
  <c r="FY23" i="10"/>
  <c r="FJ23" i="10"/>
  <c r="FA23" i="10"/>
  <c r="FF23" i="10"/>
  <c r="FR23" i="10"/>
  <c r="GF23" i="10"/>
  <c r="FN23" i="10"/>
  <c r="GJ23" i="10"/>
  <c r="FU23" i="10"/>
  <c r="FQ23" i="10"/>
  <c r="FH23" i="10"/>
  <c r="EX23" i="10"/>
  <c r="FZ23" i="10"/>
  <c r="FS23" i="10"/>
  <c r="GB23" i="10"/>
  <c r="GH23" i="10"/>
  <c r="FE23" i="10"/>
  <c r="FT23" i="10"/>
  <c r="FI23" i="10"/>
  <c r="FL23" i="10"/>
  <c r="GD23" i="10"/>
  <c r="FD23" i="10"/>
  <c r="FM23" i="10"/>
  <c r="FX23" i="10"/>
  <c r="FB23" i="10"/>
  <c r="GA23" i="10"/>
  <c r="FO23" i="10"/>
  <c r="GI23" i="10"/>
  <c r="FP23" i="10"/>
  <c r="EZ23" i="10"/>
  <c r="GE23" i="10"/>
  <c r="U23" i="31"/>
  <c r="GZ15" i="10"/>
  <c r="GZ16" i="10" s="1"/>
  <c r="GZ13" i="10"/>
  <c r="GZ14" i="10" s="1"/>
  <c r="HA9" i="10"/>
  <c r="HA21" i="10" s="1"/>
  <c r="HA22" i="10" s="1"/>
  <c r="HA8" i="10"/>
  <c r="HA11" i="10" s="1"/>
  <c r="HB7" i="10"/>
  <c r="HA10" i="10"/>
  <c r="CG10" i="1" l="1"/>
  <c r="CR10" i="1"/>
  <c r="CN10" i="1"/>
  <c r="BO10" i="1"/>
  <c r="BP10" i="1" s="1"/>
  <c r="BQ10" i="1"/>
  <c r="BR10" i="1" s="1"/>
  <c r="CR13" i="1"/>
  <c r="CG13" i="1"/>
  <c r="BO13" i="1"/>
  <c r="BP13" i="1" s="1"/>
  <c r="BQ13" i="1"/>
  <c r="BR13" i="1" s="1"/>
  <c r="CN11" i="1"/>
  <c r="CN12" i="1"/>
  <c r="CN13" i="1"/>
  <c r="CN14" i="1"/>
  <c r="CR12" i="1"/>
  <c r="CG12" i="1"/>
  <c r="BQ12" i="1"/>
  <c r="BR12" i="1" s="1"/>
  <c r="BO12" i="1"/>
  <c r="BP12" i="1" s="1"/>
  <c r="CG14" i="1"/>
  <c r="CR14" i="1"/>
  <c r="BQ14" i="1"/>
  <c r="BR14" i="1" s="1"/>
  <c r="BO14" i="1"/>
  <c r="BP14" i="1" s="1"/>
  <c r="BQ11" i="1"/>
  <c r="BR11" i="1" s="1"/>
  <c r="BO11" i="1"/>
  <c r="BP11" i="1" s="1"/>
  <c r="CG11" i="1"/>
  <c r="CR11" i="1"/>
  <c r="CG20" i="1"/>
  <c r="CR20" i="1"/>
  <c r="CR21" i="1"/>
  <c r="CG21" i="1"/>
  <c r="CG15" i="1"/>
  <c r="CR15" i="1"/>
  <c r="CG16" i="1"/>
  <c r="CR16" i="1"/>
  <c r="CN20" i="1"/>
  <c r="CN16" i="1"/>
  <c r="CN21" i="1"/>
  <c r="CN17" i="1"/>
  <c r="CN22" i="1"/>
  <c r="CN18" i="1"/>
  <c r="CN23" i="1"/>
  <c r="CN19" i="1"/>
  <c r="CN15" i="1"/>
  <c r="BQ22" i="1"/>
  <c r="BR22" i="1" s="1"/>
  <c r="BO22" i="1"/>
  <c r="BP22" i="1" s="1"/>
  <c r="BQ23" i="1"/>
  <c r="BR23" i="1" s="1"/>
  <c r="BO23" i="1"/>
  <c r="BP23" i="1" s="1"/>
  <c r="BQ17" i="1"/>
  <c r="BR17" i="1" s="1"/>
  <c r="BO17" i="1"/>
  <c r="BP17" i="1" s="1"/>
  <c r="BQ18" i="1"/>
  <c r="BR18" i="1" s="1"/>
  <c r="BO18" i="1"/>
  <c r="BP18" i="1" s="1"/>
  <c r="BQ19" i="1"/>
  <c r="BR19" i="1" s="1"/>
  <c r="BO19" i="1"/>
  <c r="BP19" i="1" s="1"/>
  <c r="BQ20" i="1"/>
  <c r="BR20" i="1" s="1"/>
  <c r="BO20" i="1"/>
  <c r="BP20" i="1" s="1"/>
  <c r="CR17" i="1"/>
  <c r="CG17" i="1"/>
  <c r="CG22" i="1"/>
  <c r="CR22" i="1"/>
  <c r="BQ15" i="1"/>
  <c r="BR15" i="1" s="1"/>
  <c r="BO15" i="1"/>
  <c r="BP15" i="1" s="1"/>
  <c r="CG23" i="1"/>
  <c r="CR23" i="1"/>
  <c r="BQ16" i="1"/>
  <c r="BR16" i="1" s="1"/>
  <c r="BO16" i="1"/>
  <c r="BP16" i="1" s="1"/>
  <c r="BQ21" i="1"/>
  <c r="BR21" i="1" s="1"/>
  <c r="BO21" i="1"/>
  <c r="BP21" i="1" s="1"/>
  <c r="CG18" i="1"/>
  <c r="CR18" i="1"/>
  <c r="CG19" i="1"/>
  <c r="CR19" i="1"/>
  <c r="CG25" i="1"/>
  <c r="CR25" i="1"/>
  <c r="BQ25" i="1"/>
  <c r="BR25" i="1" s="1"/>
  <c r="BO25" i="1"/>
  <c r="BP25" i="1" s="1"/>
  <c r="CR24" i="1"/>
  <c r="CG24" i="1"/>
  <c r="BO24" i="1"/>
  <c r="BP24" i="1" s="1"/>
  <c r="BQ24" i="1"/>
  <c r="BR24" i="1" s="1"/>
  <c r="CN24" i="1"/>
  <c r="CN25" i="1"/>
  <c r="CN30" i="1"/>
  <c r="CI30" i="1" s="1"/>
  <c r="CN41" i="1"/>
  <c r="CI41" i="1" s="1"/>
  <c r="CN36" i="1"/>
  <c r="CI36" i="1" s="1"/>
  <c r="CN31" i="1"/>
  <c r="CI31" i="1" s="1"/>
  <c r="CN42" i="1"/>
  <c r="CI42" i="1" s="1"/>
  <c r="CN26" i="1"/>
  <c r="CI26" i="1" s="1"/>
  <c r="CN37" i="1"/>
  <c r="CI37" i="1" s="1"/>
  <c r="CN32" i="1"/>
  <c r="CI32" i="1" s="1"/>
  <c r="CN43" i="1"/>
  <c r="CI43" i="1" s="1"/>
  <c r="CN27" i="1"/>
  <c r="CI27" i="1" s="1"/>
  <c r="CN38" i="1"/>
  <c r="CI38" i="1" s="1"/>
  <c r="CN33" i="1"/>
  <c r="CI33" i="1" s="1"/>
  <c r="CN44" i="1"/>
  <c r="CI44" i="1" s="1"/>
  <c r="CN28" i="1"/>
  <c r="CI28" i="1" s="1"/>
  <c r="CN39" i="1"/>
  <c r="CI39" i="1" s="1"/>
  <c r="CN34" i="1"/>
  <c r="CI34" i="1" s="1"/>
  <c r="CN29" i="1"/>
  <c r="CI29" i="1" s="1"/>
  <c r="CN40" i="1"/>
  <c r="CI40" i="1" s="1"/>
  <c r="CN35" i="1"/>
  <c r="CI35" i="1" s="1"/>
  <c r="CN52" i="1"/>
  <c r="CI52" i="1" s="1"/>
  <c r="CN47" i="1"/>
  <c r="CI47" i="1" s="1"/>
  <c r="CN53" i="1"/>
  <c r="CI53" i="1" s="1"/>
  <c r="CN48" i="1"/>
  <c r="CI48" i="1" s="1"/>
  <c r="CN50" i="1"/>
  <c r="CI50" i="1" s="1"/>
  <c r="CN46" i="1"/>
  <c r="CI46" i="1" s="1"/>
  <c r="CN54" i="1"/>
  <c r="CI54" i="1" s="1"/>
  <c r="CN49" i="1"/>
  <c r="CI49" i="1" s="1"/>
  <c r="CN55" i="1"/>
  <c r="CI55" i="1" s="1"/>
  <c r="CN45" i="1"/>
  <c r="CI45" i="1" s="1"/>
  <c r="CN51" i="1"/>
  <c r="CI51" i="1" s="1"/>
  <c r="CN56" i="1"/>
  <c r="CI56" i="1" s="1"/>
  <c r="CN57" i="1"/>
  <c r="CI57" i="1" s="1"/>
  <c r="CN58" i="1"/>
  <c r="CI58" i="1" s="1"/>
  <c r="CN59" i="1"/>
  <c r="CI59" i="1" s="1"/>
  <c r="CN60" i="1"/>
  <c r="CI60" i="1" s="1"/>
  <c r="CN61" i="1"/>
  <c r="CI61" i="1" s="1"/>
  <c r="CN62" i="1"/>
  <c r="CI62" i="1" s="1"/>
  <c r="CN70" i="1"/>
  <c r="CI70" i="1" s="1"/>
  <c r="CN66" i="1"/>
  <c r="CI66" i="1" s="1"/>
  <c r="CN71" i="1"/>
  <c r="CI71" i="1" s="1"/>
  <c r="CN67" i="1"/>
  <c r="CI67" i="1" s="1"/>
  <c r="CN63" i="1"/>
  <c r="CI63" i="1" s="1"/>
  <c r="CN72" i="1"/>
  <c r="CI72" i="1" s="1"/>
  <c r="CN68" i="1"/>
  <c r="CI68" i="1" s="1"/>
  <c r="CN64" i="1"/>
  <c r="CI64" i="1" s="1"/>
  <c r="CN73" i="1"/>
  <c r="CI73" i="1" s="1"/>
  <c r="CN69" i="1"/>
  <c r="CI69" i="1" s="1"/>
  <c r="CN65" i="1"/>
  <c r="CI65" i="1" s="1"/>
  <c r="CN103" i="1"/>
  <c r="CI103" i="1" s="1"/>
  <c r="CN100" i="1"/>
  <c r="CI100" i="1" s="1"/>
  <c r="CN94" i="1"/>
  <c r="CI94" i="1" s="1"/>
  <c r="CH94" i="1" s="1"/>
  <c r="CN93" i="1"/>
  <c r="CI93" i="1" s="1"/>
  <c r="CN90" i="1"/>
  <c r="CI90" i="1" s="1"/>
  <c r="CN88" i="1"/>
  <c r="CI88" i="1" s="1"/>
  <c r="CN87" i="1"/>
  <c r="CI87" i="1" s="1"/>
  <c r="CN75" i="1"/>
  <c r="CI75" i="1" s="1"/>
  <c r="CH75" i="1" s="1"/>
  <c r="CN104" i="1"/>
  <c r="CI104" i="1" s="1"/>
  <c r="CN102" i="1"/>
  <c r="CI102" i="1" s="1"/>
  <c r="CH102" i="1" s="1"/>
  <c r="CN91" i="1"/>
  <c r="CI91" i="1" s="1"/>
  <c r="CN86" i="1"/>
  <c r="CI86" i="1" s="1"/>
  <c r="CN85" i="1"/>
  <c r="CI85" i="1" s="1"/>
  <c r="CN80" i="1"/>
  <c r="CI80" i="1" s="1"/>
  <c r="CN77" i="1"/>
  <c r="CI77" i="1" s="1"/>
  <c r="CN74" i="1"/>
  <c r="CI74" i="1" s="1"/>
  <c r="CN106" i="1"/>
  <c r="CI106" i="1" s="1"/>
  <c r="CN99" i="1"/>
  <c r="CI99" i="1" s="1"/>
  <c r="CN97" i="1"/>
  <c r="CI97" i="1" s="1"/>
  <c r="CN96" i="1"/>
  <c r="CI96" i="1" s="1"/>
  <c r="CN82" i="1"/>
  <c r="CI82" i="1" s="1"/>
  <c r="CN105" i="1"/>
  <c r="CI105" i="1" s="1"/>
  <c r="CN101" i="1"/>
  <c r="CI101" i="1" s="1"/>
  <c r="CN98" i="1"/>
  <c r="CI98" i="1" s="1"/>
  <c r="CN81" i="1"/>
  <c r="CI81" i="1" s="1"/>
  <c r="CH81" i="1" s="1"/>
  <c r="CN76" i="1"/>
  <c r="CI76" i="1" s="1"/>
  <c r="CN108" i="1"/>
  <c r="CI108" i="1" s="1"/>
  <c r="CN78" i="1"/>
  <c r="CI78" i="1" s="1"/>
  <c r="CN107" i="1"/>
  <c r="CI107" i="1" s="1"/>
  <c r="CN92" i="1"/>
  <c r="CI92" i="1" s="1"/>
  <c r="CN79" i="1"/>
  <c r="CI79" i="1" s="1"/>
  <c r="CN95" i="1"/>
  <c r="CI95" i="1" s="1"/>
  <c r="CH95" i="1" s="1"/>
  <c r="CN89" i="1"/>
  <c r="CI89" i="1" s="1"/>
  <c r="CN84" i="1"/>
  <c r="CI84" i="1" s="1"/>
  <c r="CN83" i="1"/>
  <c r="CI83" i="1" s="1"/>
  <c r="CN168" i="1"/>
  <c r="CI168" i="1" s="1"/>
  <c r="CN145" i="1"/>
  <c r="CI145" i="1" s="1"/>
  <c r="CN143" i="1"/>
  <c r="CI143" i="1" s="1"/>
  <c r="CN140" i="1"/>
  <c r="CI140" i="1" s="1"/>
  <c r="CN128" i="1"/>
  <c r="CI128" i="1" s="1"/>
  <c r="CN127" i="1"/>
  <c r="CI127" i="1" s="1"/>
  <c r="CN126" i="1"/>
  <c r="CI126" i="1" s="1"/>
  <c r="CN123" i="1"/>
  <c r="CI123" i="1" s="1"/>
  <c r="CH123" i="1" s="1"/>
  <c r="CN117" i="1"/>
  <c r="CI117" i="1" s="1"/>
  <c r="CN115" i="1"/>
  <c r="CI115" i="1" s="1"/>
  <c r="CN139" i="1"/>
  <c r="CI139" i="1" s="1"/>
  <c r="CN138" i="1"/>
  <c r="CI138" i="1" s="1"/>
  <c r="CN137" i="1"/>
  <c r="CI137" i="1" s="1"/>
  <c r="CN136" i="1"/>
  <c r="CI136" i="1" s="1"/>
  <c r="CH136" i="1" s="1"/>
  <c r="CN135" i="1"/>
  <c r="CI135" i="1" s="1"/>
  <c r="CN134" i="1"/>
  <c r="CI134" i="1" s="1"/>
  <c r="CH134" i="1" s="1"/>
  <c r="CN133" i="1"/>
  <c r="CI133" i="1" s="1"/>
  <c r="CN132" i="1"/>
  <c r="CI132" i="1" s="1"/>
  <c r="CN130" i="1"/>
  <c r="CI130" i="1" s="1"/>
  <c r="CN125" i="1"/>
  <c r="CI125" i="1" s="1"/>
  <c r="CN109" i="1"/>
  <c r="CI109" i="1" s="1"/>
  <c r="CN116" i="1"/>
  <c r="CI116" i="1" s="1"/>
  <c r="CN166" i="1"/>
  <c r="CI166" i="1" s="1"/>
  <c r="CN160" i="1"/>
  <c r="CI160" i="1" s="1"/>
  <c r="CN149" i="1"/>
  <c r="CI149" i="1" s="1"/>
  <c r="CN147" i="1"/>
  <c r="CI147" i="1" s="1"/>
  <c r="CN167" i="1"/>
  <c r="CI167" i="1" s="1"/>
  <c r="CN165" i="1"/>
  <c r="CI165" i="1" s="1"/>
  <c r="CN159" i="1"/>
  <c r="CI159" i="1" s="1"/>
  <c r="CN158" i="1"/>
  <c r="CI158" i="1" s="1"/>
  <c r="CN157" i="1"/>
  <c r="CI157" i="1" s="1"/>
  <c r="CH157" i="1" s="1"/>
  <c r="CN148" i="1"/>
  <c r="CI148" i="1" s="1"/>
  <c r="CN129" i="1"/>
  <c r="CI129" i="1" s="1"/>
  <c r="CN120" i="1"/>
  <c r="CI120" i="1" s="1"/>
  <c r="CN164" i="1"/>
  <c r="CI164" i="1" s="1"/>
  <c r="CN163" i="1"/>
  <c r="CI163" i="1" s="1"/>
  <c r="CN161" i="1"/>
  <c r="CI161" i="1" s="1"/>
  <c r="CH161" i="1" s="1"/>
  <c r="CN155" i="1"/>
  <c r="CI155" i="1" s="1"/>
  <c r="CN153" i="1"/>
  <c r="CI153" i="1" s="1"/>
  <c r="CN152" i="1"/>
  <c r="CI152" i="1" s="1"/>
  <c r="CN151" i="1"/>
  <c r="CI151" i="1" s="1"/>
  <c r="CN150" i="1"/>
  <c r="CI150" i="1" s="1"/>
  <c r="CN146" i="1"/>
  <c r="CI146" i="1" s="1"/>
  <c r="CN144" i="1"/>
  <c r="CI144" i="1" s="1"/>
  <c r="CN142" i="1"/>
  <c r="CI142" i="1" s="1"/>
  <c r="CN141" i="1"/>
  <c r="CI141" i="1" s="1"/>
  <c r="CN131" i="1"/>
  <c r="CI131" i="1" s="1"/>
  <c r="CN122" i="1"/>
  <c r="CI122" i="1" s="1"/>
  <c r="CH122" i="1" s="1"/>
  <c r="CN119" i="1"/>
  <c r="CI119" i="1" s="1"/>
  <c r="CH119" i="1" s="1"/>
  <c r="CN118" i="1"/>
  <c r="CI118" i="1" s="1"/>
  <c r="CN112" i="1"/>
  <c r="CI112" i="1" s="1"/>
  <c r="CN162" i="1"/>
  <c r="CI162" i="1" s="1"/>
  <c r="CN114" i="1"/>
  <c r="CI114" i="1" s="1"/>
  <c r="CN111" i="1"/>
  <c r="CI111" i="1" s="1"/>
  <c r="CN110" i="1"/>
  <c r="CI110" i="1" s="1"/>
  <c r="CN156" i="1"/>
  <c r="CI156" i="1" s="1"/>
  <c r="CN154" i="1"/>
  <c r="CI154" i="1" s="1"/>
  <c r="CN121" i="1"/>
  <c r="CI121" i="1" s="1"/>
  <c r="CN124" i="1"/>
  <c r="CI124" i="1" s="1"/>
  <c r="CN113" i="1"/>
  <c r="CI113" i="1" s="1"/>
  <c r="CN171" i="1"/>
  <c r="CI171" i="1" s="1"/>
  <c r="CN170" i="1"/>
  <c r="CI170" i="1" s="1"/>
  <c r="CN173" i="1"/>
  <c r="CI173" i="1" s="1"/>
  <c r="CN172" i="1"/>
  <c r="CI172" i="1" s="1"/>
  <c r="CN169" i="1"/>
  <c r="CI169" i="1" s="1"/>
  <c r="CN174" i="1"/>
  <c r="CI174" i="1" s="1"/>
  <c r="CN176" i="1"/>
  <c r="CI176" i="1" s="1"/>
  <c r="CN175" i="1"/>
  <c r="CI175" i="1" s="1"/>
  <c r="CN185" i="1"/>
  <c r="CI185" i="1" s="1"/>
  <c r="CN186" i="1"/>
  <c r="CI186" i="1" s="1"/>
  <c r="CN187" i="1"/>
  <c r="CI187" i="1" s="1"/>
  <c r="CN180" i="1"/>
  <c r="CI180" i="1" s="1"/>
  <c r="CN182" i="1"/>
  <c r="CI182" i="1" s="1"/>
  <c r="CN188" i="1"/>
  <c r="CI188" i="1" s="1"/>
  <c r="CN177" i="1"/>
  <c r="CI177" i="1" s="1"/>
  <c r="CN179" i="1"/>
  <c r="CI179" i="1" s="1"/>
  <c r="CN178" i="1"/>
  <c r="CI178" i="1" s="1"/>
  <c r="CN181" i="1"/>
  <c r="CI181" i="1" s="1"/>
  <c r="CN184" i="1"/>
  <c r="CI184" i="1" s="1"/>
  <c r="CN183" i="1"/>
  <c r="CI183" i="1" s="1"/>
  <c r="CN192" i="1"/>
  <c r="CI192" i="1" s="1"/>
  <c r="CN193" i="1"/>
  <c r="CI193" i="1" s="1"/>
  <c r="CN191" i="1"/>
  <c r="CI191" i="1" s="1"/>
  <c r="CN189" i="1"/>
  <c r="CI189" i="1" s="1"/>
  <c r="CN194" i="1"/>
  <c r="CI194" i="1" s="1"/>
  <c r="CN190" i="1"/>
  <c r="CI190" i="1" s="1"/>
  <c r="CN197" i="1"/>
  <c r="CI197" i="1" s="1"/>
  <c r="CN196" i="1"/>
  <c r="CI196" i="1" s="1"/>
  <c r="CN195" i="1"/>
  <c r="CI195" i="1" s="1"/>
  <c r="CN199" i="1"/>
  <c r="CI199" i="1" s="1"/>
  <c r="CN198" i="1"/>
  <c r="CI198" i="1" s="1"/>
  <c r="CN200" i="1"/>
  <c r="CI200" i="1" s="1"/>
  <c r="CN201" i="1"/>
  <c r="CI201" i="1" s="1"/>
  <c r="CN202" i="1"/>
  <c r="CI202" i="1" s="1"/>
  <c r="CN205" i="1"/>
  <c r="CI205" i="1" s="1"/>
  <c r="CN204" i="1"/>
  <c r="CI204" i="1" s="1"/>
  <c r="CN203" i="1"/>
  <c r="CI203" i="1" s="1"/>
  <c r="CN206" i="1"/>
  <c r="CI206" i="1" s="1"/>
  <c r="CN207" i="1"/>
  <c r="CI207" i="1" s="1"/>
  <c r="CN208" i="1"/>
  <c r="CI208" i="1" s="1"/>
  <c r="CN218" i="1"/>
  <c r="CI218" i="1" s="1"/>
  <c r="CN211" i="1"/>
  <c r="CI211" i="1" s="1"/>
  <c r="CN216" i="1"/>
  <c r="CI216" i="1" s="1"/>
  <c r="CN212" i="1"/>
  <c r="CI212" i="1" s="1"/>
  <c r="CN219" i="1"/>
  <c r="CI219" i="1" s="1"/>
  <c r="CN217" i="1"/>
  <c r="CI217" i="1" s="1"/>
  <c r="CN213" i="1"/>
  <c r="CI213" i="1" s="1"/>
  <c r="CN224" i="1"/>
  <c r="CI224" i="1" s="1"/>
  <c r="CN210" i="1"/>
  <c r="CI210" i="1" s="1"/>
  <c r="CN222" i="1"/>
  <c r="CI222" i="1" s="1"/>
  <c r="CN225" i="1"/>
  <c r="CI225" i="1" s="1"/>
  <c r="CN223" i="1"/>
  <c r="CI223" i="1" s="1"/>
  <c r="CN221" i="1"/>
  <c r="CI221" i="1" s="1"/>
  <c r="CN220" i="1"/>
  <c r="CI220" i="1" s="1"/>
  <c r="CN214" i="1"/>
  <c r="CI214" i="1" s="1"/>
  <c r="CN209" i="1"/>
  <c r="CI209" i="1" s="1"/>
  <c r="CN215" i="1"/>
  <c r="CI215" i="1" s="1"/>
  <c r="CN228" i="1"/>
  <c r="CI228" i="1" s="1"/>
  <c r="CN226" i="1"/>
  <c r="CI226" i="1" s="1"/>
  <c r="CN227" i="1"/>
  <c r="CI227" i="1" s="1"/>
  <c r="CN229" i="1"/>
  <c r="CI229" i="1" s="1"/>
  <c r="CN230" i="1"/>
  <c r="CI230" i="1" s="1"/>
  <c r="CN231" i="1"/>
  <c r="CI231" i="1" s="1"/>
  <c r="CN232" i="1"/>
  <c r="CI232" i="1" s="1"/>
  <c r="CN234" i="1"/>
  <c r="CI234" i="1" s="1"/>
  <c r="CN233" i="1"/>
  <c r="CI233" i="1" s="1"/>
  <c r="CN236" i="1"/>
  <c r="CI236" i="1" s="1"/>
  <c r="CN235" i="1"/>
  <c r="CI235" i="1" s="1"/>
  <c r="CN238" i="1"/>
  <c r="CI238" i="1" s="1"/>
  <c r="CN237" i="1"/>
  <c r="CI237" i="1" s="1"/>
  <c r="CN242" i="1"/>
  <c r="CI242" i="1" s="1"/>
  <c r="CN239" i="1"/>
  <c r="CI239" i="1" s="1"/>
  <c r="CN240" i="1"/>
  <c r="CI240" i="1" s="1"/>
  <c r="CN241" i="1"/>
  <c r="CI241" i="1" s="1"/>
  <c r="CN245" i="1"/>
  <c r="CI245" i="1" s="1"/>
  <c r="CN244" i="1"/>
  <c r="CI244" i="1" s="1"/>
  <c r="CN243" i="1"/>
  <c r="CI243" i="1" s="1"/>
  <c r="CN249" i="1"/>
  <c r="CI249" i="1" s="1"/>
  <c r="CN248" i="1"/>
  <c r="CI248" i="1" s="1"/>
  <c r="CN247" i="1"/>
  <c r="CI247" i="1" s="1"/>
  <c r="CN246" i="1"/>
  <c r="CI246" i="1" s="1"/>
  <c r="CN250" i="1"/>
  <c r="CI250" i="1" s="1"/>
  <c r="CN253" i="1"/>
  <c r="CI253" i="1" s="1"/>
  <c r="CN252" i="1"/>
  <c r="CI252" i="1" s="1"/>
  <c r="CN251" i="1"/>
  <c r="CI251" i="1" s="1"/>
  <c r="CN254" i="1"/>
  <c r="CI254" i="1" s="1"/>
  <c r="CN256" i="1"/>
  <c r="CI256" i="1" s="1"/>
  <c r="CN269" i="1"/>
  <c r="CI269" i="1" s="1"/>
  <c r="CN270" i="1"/>
  <c r="CI270" i="1" s="1"/>
  <c r="CN262" i="1"/>
  <c r="CI262" i="1" s="1"/>
  <c r="CN261" i="1"/>
  <c r="CI261" i="1" s="1"/>
  <c r="CN260" i="1"/>
  <c r="CI260" i="1" s="1"/>
  <c r="CN259" i="1"/>
  <c r="CI259" i="1" s="1"/>
  <c r="CN258" i="1"/>
  <c r="CI258" i="1" s="1"/>
  <c r="CN257" i="1"/>
  <c r="CI257" i="1" s="1"/>
  <c r="CN267" i="1"/>
  <c r="CI267" i="1" s="1"/>
  <c r="CN266" i="1"/>
  <c r="CI266" i="1" s="1"/>
  <c r="CN263" i="1"/>
  <c r="CI263" i="1" s="1"/>
  <c r="CN268" i="1"/>
  <c r="CI268" i="1" s="1"/>
  <c r="CN265" i="1"/>
  <c r="CI265" i="1" s="1"/>
  <c r="CN264" i="1"/>
  <c r="CI264" i="1" s="1"/>
  <c r="CN271" i="1"/>
  <c r="CI271" i="1" s="1"/>
  <c r="CN255" i="1"/>
  <c r="CI255" i="1" s="1"/>
  <c r="CN274" i="1"/>
  <c r="CI274" i="1" s="1"/>
  <c r="CN277" i="1"/>
  <c r="CI277" i="1" s="1"/>
  <c r="CN272" i="1"/>
  <c r="CI272" i="1" s="1"/>
  <c r="CN273" i="1"/>
  <c r="CI273" i="1" s="1"/>
  <c r="CN280" i="1"/>
  <c r="CI280" i="1" s="1"/>
  <c r="CN279" i="1"/>
  <c r="CI279" i="1" s="1"/>
  <c r="CN278" i="1"/>
  <c r="CI278" i="1" s="1"/>
  <c r="CN276" i="1"/>
  <c r="CI276" i="1" s="1"/>
  <c r="CN275" i="1"/>
  <c r="CI275" i="1" s="1"/>
  <c r="CN281" i="1"/>
  <c r="CI281" i="1" s="1"/>
  <c r="CN283" i="1"/>
  <c r="CI283" i="1" s="1"/>
  <c r="CN282" i="1"/>
  <c r="CI282" i="1" s="1"/>
  <c r="CN284" i="1"/>
  <c r="CI284" i="1" s="1"/>
  <c r="CN285" i="1"/>
  <c r="CI285" i="1" s="1"/>
  <c r="CN286" i="1"/>
  <c r="CI286" i="1" s="1"/>
  <c r="CN288" i="1"/>
  <c r="CI288" i="1" s="1"/>
  <c r="CN287" i="1"/>
  <c r="CI287" i="1" s="1"/>
  <c r="CN292" i="1"/>
  <c r="CI292" i="1" s="1"/>
  <c r="CN289" i="1"/>
  <c r="CI289" i="1" s="1"/>
  <c r="CN294" i="1"/>
  <c r="CI294" i="1" s="1"/>
  <c r="CN295" i="1"/>
  <c r="CI295" i="1" s="1"/>
  <c r="CN291" i="1"/>
  <c r="CI291" i="1" s="1"/>
  <c r="CN296" i="1"/>
  <c r="CI296" i="1" s="1"/>
  <c r="CN293" i="1"/>
  <c r="CI293" i="1" s="1"/>
  <c r="CN290" i="1"/>
  <c r="CI290" i="1" s="1"/>
  <c r="CN303" i="1"/>
  <c r="CI303" i="1" s="1"/>
  <c r="CN299" i="1"/>
  <c r="CI299" i="1" s="1"/>
  <c r="CN300" i="1"/>
  <c r="CI300" i="1" s="1"/>
  <c r="CN297" i="1"/>
  <c r="CI297" i="1" s="1"/>
  <c r="CN301" i="1"/>
  <c r="CI301" i="1" s="1"/>
  <c r="CN298" i="1"/>
  <c r="CI298" i="1" s="1"/>
  <c r="CN302" i="1"/>
  <c r="CI302" i="1" s="1"/>
  <c r="CN319" i="1"/>
  <c r="CI319" i="1" s="1"/>
  <c r="CN317" i="1"/>
  <c r="CI317" i="1" s="1"/>
  <c r="CN316" i="1"/>
  <c r="CI316" i="1" s="1"/>
  <c r="CN312" i="1"/>
  <c r="CI312" i="1" s="1"/>
  <c r="CN305" i="1"/>
  <c r="CI305" i="1" s="1"/>
  <c r="CN304" i="1"/>
  <c r="CI304" i="1" s="1"/>
  <c r="CN314" i="1"/>
  <c r="CI314" i="1" s="1"/>
  <c r="CN313" i="1"/>
  <c r="CI313" i="1" s="1"/>
  <c r="CN310" i="1"/>
  <c r="CI310" i="1" s="1"/>
  <c r="CN315" i="1"/>
  <c r="CI315" i="1" s="1"/>
  <c r="CN311" i="1"/>
  <c r="CI311" i="1" s="1"/>
  <c r="CN309" i="1"/>
  <c r="CI309" i="1" s="1"/>
  <c r="CN307" i="1"/>
  <c r="CI307" i="1" s="1"/>
  <c r="CN308" i="1"/>
  <c r="CI308" i="1" s="1"/>
  <c r="CN321" i="1"/>
  <c r="CI321" i="1" s="1"/>
  <c r="CN320" i="1"/>
  <c r="CI320" i="1" s="1"/>
  <c r="CN306" i="1"/>
  <c r="CI306" i="1" s="1"/>
  <c r="CN318" i="1"/>
  <c r="CI318" i="1" s="1"/>
  <c r="CN323" i="1"/>
  <c r="CI323" i="1" s="1"/>
  <c r="CN322" i="1"/>
  <c r="CI322" i="1" s="1"/>
  <c r="CN326" i="1"/>
  <c r="CI326" i="1" s="1"/>
  <c r="CN327" i="1"/>
  <c r="CI327" i="1" s="1"/>
  <c r="CN325" i="1"/>
  <c r="CI325" i="1" s="1"/>
  <c r="CN333" i="1"/>
  <c r="CI333" i="1" s="1"/>
  <c r="CN324" i="1"/>
  <c r="CI324" i="1" s="1"/>
  <c r="CN334" i="1"/>
  <c r="CI334" i="1" s="1"/>
  <c r="CN332" i="1"/>
  <c r="CI332" i="1" s="1"/>
  <c r="CN331" i="1"/>
  <c r="CI331" i="1" s="1"/>
  <c r="CN330" i="1"/>
  <c r="CI330" i="1" s="1"/>
  <c r="CN329" i="1"/>
  <c r="CI329" i="1" s="1"/>
  <c r="CN328" i="1"/>
  <c r="CI328" i="1" s="1"/>
  <c r="CN336" i="1"/>
  <c r="CI336" i="1" s="1"/>
  <c r="CN335" i="1"/>
  <c r="CI335" i="1" s="1"/>
  <c r="CN337" i="1"/>
  <c r="CI337" i="1" s="1"/>
  <c r="CN339" i="1"/>
  <c r="CI339" i="1" s="1"/>
  <c r="CN338" i="1"/>
  <c r="CI338" i="1" s="1"/>
  <c r="CN342" i="1"/>
  <c r="CI342" i="1" s="1"/>
  <c r="CN340" i="1"/>
  <c r="CI340" i="1" s="1"/>
  <c r="CN341" i="1"/>
  <c r="CI341" i="1" s="1"/>
  <c r="CN343" i="1"/>
  <c r="CI343" i="1" s="1"/>
  <c r="CN345" i="1"/>
  <c r="CI345" i="1" s="1"/>
  <c r="CN344" i="1"/>
  <c r="CI344" i="1" s="1"/>
  <c r="CN350" i="1"/>
  <c r="CI350" i="1" s="1"/>
  <c r="CN347" i="1"/>
  <c r="CI347" i="1" s="1"/>
  <c r="CN349" i="1"/>
  <c r="CI349" i="1" s="1"/>
  <c r="CN351" i="1"/>
  <c r="CI351" i="1" s="1"/>
  <c r="CN348" i="1"/>
  <c r="CI348" i="1" s="1"/>
  <c r="CN352" i="1"/>
  <c r="CI352" i="1" s="1"/>
  <c r="CN346" i="1"/>
  <c r="CI346" i="1" s="1"/>
  <c r="CN353" i="1"/>
  <c r="CI353" i="1" s="1"/>
  <c r="CN354" i="1"/>
  <c r="CI354" i="1" s="1"/>
  <c r="CN355" i="1"/>
  <c r="CI355" i="1" s="1"/>
  <c r="CN356" i="1"/>
  <c r="CI356" i="1" s="1"/>
  <c r="CN359" i="1"/>
  <c r="CI359" i="1" s="1"/>
  <c r="CN357" i="1"/>
  <c r="CI357" i="1" s="1"/>
  <c r="CN358" i="1"/>
  <c r="CI358" i="1" s="1"/>
  <c r="CN362" i="1"/>
  <c r="CI362" i="1" s="1"/>
  <c r="CN360" i="1"/>
  <c r="CI360" i="1" s="1"/>
  <c r="CN361" i="1"/>
  <c r="CI361" i="1" s="1"/>
  <c r="CN364" i="1"/>
  <c r="CI364" i="1" s="1"/>
  <c r="CN366" i="1"/>
  <c r="CI366" i="1" s="1"/>
  <c r="CN365" i="1"/>
  <c r="CI365" i="1" s="1"/>
  <c r="CN363" i="1"/>
  <c r="CI363" i="1" s="1"/>
  <c r="CN9" i="1"/>
  <c r="CI9" i="1" s="1"/>
  <c r="T25" i="31" a="1"/>
  <c r="T25" i="31" s="1"/>
  <c r="U25" i="31" s="1"/>
  <c r="AL25" i="31"/>
  <c r="AM25" i="31"/>
  <c r="B26" i="31"/>
  <c r="AS26" i="31" s="1"/>
  <c r="AU26" i="31" s="1"/>
  <c r="AV25" i="31"/>
  <c r="AT25" i="31" s="1"/>
  <c r="BH37" i="10"/>
  <c r="BH38" i="10" s="1"/>
  <c r="BH33" i="10"/>
  <c r="V24" i="10"/>
  <c r="AC20" i="10"/>
  <c r="BH34" i="10"/>
  <c r="G36" i="10"/>
  <c r="BH26" i="10"/>
  <c r="J7" i="31"/>
  <c r="GY17" i="10"/>
  <c r="GV17" i="10"/>
  <c r="GW17" i="10"/>
  <c r="GX17" i="10"/>
  <c r="GU17" i="10"/>
  <c r="CN8" i="1"/>
  <c r="CI8" i="1" s="1"/>
  <c r="D7" i="31"/>
  <c r="GF25" i="10"/>
  <c r="HB10" i="10"/>
  <c r="HC7" i="10"/>
  <c r="HB8" i="10"/>
  <c r="HB11" i="10" s="1"/>
  <c r="HB9" i="10"/>
  <c r="HA13" i="10"/>
  <c r="HA14" i="10" s="1"/>
  <c r="HA15" i="10"/>
  <c r="HA16" i="10" s="1"/>
  <c r="GZ17" i="10"/>
  <c r="J3517" i="31" l="1"/>
  <c r="J3518" i="31"/>
  <c r="J3519" i="31"/>
  <c r="J3520" i="31"/>
  <c r="J3521" i="31"/>
  <c r="J3522" i="31"/>
  <c r="J3523" i="31"/>
  <c r="J3524" i="31"/>
  <c r="J3525" i="31"/>
  <c r="J3526" i="31"/>
  <c r="J3527" i="31"/>
  <c r="J3528" i="31"/>
  <c r="J3529" i="31"/>
  <c r="J3530" i="31"/>
  <c r="J3531" i="31"/>
  <c r="J3532" i="31"/>
  <c r="J3533" i="31"/>
  <c r="J3534" i="31"/>
  <c r="J3535" i="31"/>
  <c r="J3536" i="31"/>
  <c r="J3537" i="31"/>
  <c r="J3538" i="31"/>
  <c r="J3539" i="31"/>
  <c r="J3540" i="31"/>
  <c r="J3541" i="31"/>
  <c r="J3542" i="31"/>
  <c r="J3543" i="31"/>
  <c r="J3544" i="31"/>
  <c r="J3545" i="31"/>
  <c r="J3546" i="31"/>
  <c r="D3517" i="31"/>
  <c r="D3518" i="31"/>
  <c r="D3519" i="31"/>
  <c r="D3520" i="31"/>
  <c r="D3521" i="31"/>
  <c r="D3522" i="31"/>
  <c r="D3523" i="31"/>
  <c r="D3524" i="31"/>
  <c r="D3525" i="31"/>
  <c r="D3526" i="31"/>
  <c r="D3527" i="31"/>
  <c r="D3528" i="31"/>
  <c r="D3529" i="31"/>
  <c r="D3530" i="31"/>
  <c r="D3531" i="31"/>
  <c r="D3532" i="31"/>
  <c r="D3533" i="31"/>
  <c r="D3534" i="31"/>
  <c r="D3535" i="31"/>
  <c r="D3536" i="31"/>
  <c r="D3537" i="31"/>
  <c r="D3538" i="31"/>
  <c r="D3539" i="31"/>
  <c r="D3540" i="31"/>
  <c r="D3541" i="31"/>
  <c r="D3542" i="31"/>
  <c r="D3543" i="31"/>
  <c r="D3544" i="31"/>
  <c r="D3545" i="31"/>
  <c r="D3546" i="31"/>
  <c r="BW48" i="1"/>
  <c r="BS48" i="1"/>
  <c r="BY48" i="1"/>
  <c r="CF48" i="1"/>
  <c r="CE48" i="1" s="1"/>
  <c r="BV48" i="1"/>
  <c r="CD48" i="1"/>
  <c r="CC48" i="1"/>
  <c r="BU48" i="1"/>
  <c r="BZ48" i="1"/>
  <c r="CB48" i="1"/>
  <c r="CA48" i="1"/>
  <c r="BT48" i="1"/>
  <c r="BX48" i="1"/>
  <c r="BT142" i="1"/>
  <c r="CC142" i="1"/>
  <c r="CD142" i="1"/>
  <c r="BU142" i="1"/>
  <c r="CF142" i="1"/>
  <c r="CE142" i="1" s="1"/>
  <c r="CH142" i="1"/>
  <c r="BW142" i="1"/>
  <c r="BV142" i="1"/>
  <c r="CB142" i="1"/>
  <c r="BZ142" i="1"/>
  <c r="CA142" i="1"/>
  <c r="BY142" i="1"/>
  <c r="BX142" i="1"/>
  <c r="BS142" i="1"/>
  <c r="CC159" i="1"/>
  <c r="BZ159" i="1"/>
  <c r="BW159" i="1"/>
  <c r="BV159" i="1"/>
  <c r="BU159" i="1"/>
  <c r="CF159" i="1"/>
  <c r="CE159" i="1" s="1"/>
  <c r="CD159" i="1"/>
  <c r="CB159" i="1"/>
  <c r="BT159" i="1"/>
  <c r="BS159" i="1"/>
  <c r="BY159" i="1"/>
  <c r="CA159" i="1"/>
  <c r="BX159" i="1"/>
  <c r="BS137" i="1"/>
  <c r="BT137" i="1"/>
  <c r="BU137" i="1"/>
  <c r="CB137" i="1"/>
  <c r="BV137" i="1"/>
  <c r="BW137" i="1"/>
  <c r="BX137" i="1"/>
  <c r="BY137" i="1"/>
  <c r="BZ137" i="1"/>
  <c r="CC137" i="1"/>
  <c r="CA137" i="1"/>
  <c r="CD137" i="1"/>
  <c r="CF137" i="1"/>
  <c r="CE137" i="1" s="1"/>
  <c r="CH137" i="1"/>
  <c r="BV95" i="1"/>
  <c r="BU95" i="1"/>
  <c r="CF95" i="1"/>
  <c r="CE95" i="1" s="1"/>
  <c r="CB95" i="1"/>
  <c r="BY95" i="1"/>
  <c r="CD95" i="1"/>
  <c r="BZ95" i="1"/>
  <c r="BW95" i="1"/>
  <c r="CC95" i="1"/>
  <c r="CA95" i="1"/>
  <c r="BS95" i="1"/>
  <c r="BX95" i="1"/>
  <c r="BT95" i="1"/>
  <c r="CF74" i="1"/>
  <c r="CE74" i="1" s="1"/>
  <c r="CC74" i="1"/>
  <c r="BX74" i="1"/>
  <c r="BT74" i="1"/>
  <c r="BS74" i="1"/>
  <c r="CD74" i="1"/>
  <c r="BW74" i="1"/>
  <c r="BZ74" i="1"/>
  <c r="CA74" i="1"/>
  <c r="BY74" i="1"/>
  <c r="CB74" i="1"/>
  <c r="BV74" i="1"/>
  <c r="BU74" i="1"/>
  <c r="CB65" i="1"/>
  <c r="BZ65" i="1"/>
  <c r="BU65" i="1"/>
  <c r="BY65" i="1"/>
  <c r="CF65" i="1"/>
  <c r="CE65" i="1" s="1"/>
  <c r="BV65" i="1"/>
  <c r="BT65" i="1"/>
  <c r="BS65" i="1"/>
  <c r="CC65" i="1"/>
  <c r="CD65" i="1"/>
  <c r="BW65" i="1"/>
  <c r="CA65" i="1"/>
  <c r="BX65" i="1"/>
  <c r="BT57" i="1"/>
  <c r="BX57" i="1"/>
  <c r="CB57" i="1"/>
  <c r="CF57" i="1"/>
  <c r="CE57" i="1" s="1"/>
  <c r="CC57" i="1"/>
  <c r="BU57" i="1"/>
  <c r="BS57" i="1"/>
  <c r="CH57" i="1"/>
  <c r="BZ57" i="1"/>
  <c r="BY57" i="1"/>
  <c r="BW57" i="1"/>
  <c r="CA57" i="1"/>
  <c r="CD57" i="1"/>
  <c r="BV57" i="1"/>
  <c r="BT53" i="1"/>
  <c r="BW53" i="1"/>
  <c r="CF53" i="1"/>
  <c r="CE53" i="1" s="1"/>
  <c r="CC53" i="1"/>
  <c r="BU53" i="1"/>
  <c r="CD53" i="1"/>
  <c r="BV53" i="1"/>
  <c r="BY53" i="1"/>
  <c r="BS53" i="1"/>
  <c r="BX53" i="1"/>
  <c r="CH53" i="1"/>
  <c r="BZ53" i="1"/>
  <c r="CB53" i="1"/>
  <c r="CA53" i="1"/>
  <c r="CF43" i="1"/>
  <c r="CE43" i="1" s="1"/>
  <c r="CD43" i="1"/>
  <c r="CC43" i="1"/>
  <c r="CB43" i="1"/>
  <c r="CA43" i="1"/>
  <c r="BZ43" i="1"/>
  <c r="BY43" i="1"/>
  <c r="BX43" i="1"/>
  <c r="BW43" i="1"/>
  <c r="BU43" i="1"/>
  <c r="BT43" i="1"/>
  <c r="BV43" i="1"/>
  <c r="BS43" i="1"/>
  <c r="CH43" i="1"/>
  <c r="CD141" i="1"/>
  <c r="CA141" i="1"/>
  <c r="BX141" i="1"/>
  <c r="BV141" i="1"/>
  <c r="BT141" i="1"/>
  <c r="BZ141" i="1"/>
  <c r="CF141" i="1"/>
  <c r="CE141" i="1" s="1"/>
  <c r="CH141" i="1"/>
  <c r="BS141" i="1"/>
  <c r="CC141" i="1"/>
  <c r="BW141" i="1"/>
  <c r="CB141" i="1"/>
  <c r="BU141" i="1"/>
  <c r="BY141" i="1"/>
  <c r="CF138" i="1"/>
  <c r="CE138" i="1" s="1"/>
  <c r="BS138" i="1"/>
  <c r="BT138" i="1"/>
  <c r="BY138" i="1"/>
  <c r="BZ138" i="1"/>
  <c r="BU138" i="1"/>
  <c r="BV138" i="1"/>
  <c r="BW138" i="1"/>
  <c r="BX138" i="1"/>
  <c r="CA138" i="1"/>
  <c r="CB138" i="1"/>
  <c r="CC138" i="1"/>
  <c r="CD138" i="1"/>
  <c r="CC80" i="1"/>
  <c r="CD80" i="1"/>
  <c r="CA80" i="1"/>
  <c r="BX80" i="1"/>
  <c r="BZ80" i="1"/>
  <c r="BY80" i="1"/>
  <c r="BV80" i="1"/>
  <c r="CF80" i="1"/>
  <c r="CE80" i="1" s="1"/>
  <c r="BT80" i="1"/>
  <c r="BS80" i="1"/>
  <c r="BW80" i="1"/>
  <c r="BU80" i="1"/>
  <c r="CB80" i="1"/>
  <c r="CF73" i="1"/>
  <c r="CE73" i="1" s="1"/>
  <c r="BY73" i="1"/>
  <c r="CC73" i="1"/>
  <c r="BX73" i="1"/>
  <c r="CD73" i="1"/>
  <c r="BV73" i="1"/>
  <c r="BS73" i="1"/>
  <c r="BT73" i="1"/>
  <c r="BU73" i="1"/>
  <c r="CA73" i="1"/>
  <c r="BW73" i="1"/>
  <c r="CB73" i="1"/>
  <c r="BZ73" i="1"/>
  <c r="BW52" i="1"/>
  <c r="BX52" i="1"/>
  <c r="BS52" i="1"/>
  <c r="BU52" i="1"/>
  <c r="CD52" i="1"/>
  <c r="BZ52" i="1"/>
  <c r="CB52" i="1"/>
  <c r="BT52" i="1"/>
  <c r="BV52" i="1"/>
  <c r="BY52" i="1"/>
  <c r="CF52" i="1"/>
  <c r="CE52" i="1" s="1"/>
  <c r="CA52" i="1"/>
  <c r="CC52" i="1"/>
  <c r="CA37" i="1"/>
  <c r="BZ37" i="1"/>
  <c r="BY37" i="1"/>
  <c r="BX37" i="1"/>
  <c r="BW37" i="1"/>
  <c r="BV37" i="1"/>
  <c r="BU37" i="1"/>
  <c r="BT37" i="1"/>
  <c r="BS37" i="1"/>
  <c r="CH37" i="1"/>
  <c r="CF37" i="1"/>
  <c r="CE37" i="1" s="1"/>
  <c r="CC37" i="1"/>
  <c r="CB37" i="1"/>
  <c r="CD37" i="1"/>
  <c r="BX121" i="1"/>
  <c r="CC121" i="1"/>
  <c r="CA121" i="1"/>
  <c r="CH121" i="1"/>
  <c r="BW121" i="1"/>
  <c r="BY121" i="1"/>
  <c r="BT121" i="1"/>
  <c r="CD121" i="1"/>
  <c r="BV121" i="1"/>
  <c r="BU121" i="1"/>
  <c r="BZ121" i="1"/>
  <c r="BS121" i="1"/>
  <c r="CF121" i="1"/>
  <c r="CE121" i="1" s="1"/>
  <c r="CB121" i="1"/>
  <c r="CC150" i="1"/>
  <c r="CA150" i="1"/>
  <c r="BY150" i="1"/>
  <c r="BS150" i="1"/>
  <c r="BW150" i="1"/>
  <c r="BU150" i="1"/>
  <c r="BT150" i="1"/>
  <c r="CF150" i="1"/>
  <c r="CE150" i="1" s="1"/>
  <c r="BZ150" i="1"/>
  <c r="BV150" i="1"/>
  <c r="BX150" i="1"/>
  <c r="CH150" i="1"/>
  <c r="CD150" i="1"/>
  <c r="CB150" i="1"/>
  <c r="CB147" i="1"/>
  <c r="BZ147" i="1"/>
  <c r="CC147" i="1"/>
  <c r="BV147" i="1"/>
  <c r="BU147" i="1"/>
  <c r="CA147" i="1"/>
  <c r="BT147" i="1"/>
  <c r="BS147" i="1"/>
  <c r="BW147" i="1"/>
  <c r="BY147" i="1"/>
  <c r="CD147" i="1"/>
  <c r="CF147" i="1"/>
  <c r="CE147" i="1" s="1"/>
  <c r="BX147" i="1"/>
  <c r="CC115" i="1"/>
  <c r="BS115" i="1"/>
  <c r="BX115" i="1"/>
  <c r="CB115" i="1"/>
  <c r="CH115" i="1"/>
  <c r="BU115" i="1"/>
  <c r="BW115" i="1"/>
  <c r="BY115" i="1"/>
  <c r="CF115" i="1"/>
  <c r="CE115" i="1" s="1"/>
  <c r="BV115" i="1"/>
  <c r="CA115" i="1"/>
  <c r="CD115" i="1"/>
  <c r="BT115" i="1"/>
  <c r="BZ115" i="1"/>
  <c r="CF107" i="1"/>
  <c r="CE107" i="1" s="1"/>
  <c r="CC107" i="1"/>
  <c r="CD107" i="1"/>
  <c r="CH107" i="1"/>
  <c r="CA107" i="1"/>
  <c r="BZ107" i="1"/>
  <c r="CB107" i="1"/>
  <c r="BX107" i="1"/>
  <c r="BY107" i="1"/>
  <c r="BV107" i="1"/>
  <c r="BS107" i="1"/>
  <c r="BT107" i="1"/>
  <c r="BW107" i="1"/>
  <c r="BU107" i="1"/>
  <c r="BY85" i="1"/>
  <c r="CB85" i="1"/>
  <c r="BZ85" i="1"/>
  <c r="BV85" i="1"/>
  <c r="CC85" i="1"/>
  <c r="BS85" i="1"/>
  <c r="BT85" i="1"/>
  <c r="CF85" i="1"/>
  <c r="CE85" i="1" s="1"/>
  <c r="BW85" i="1"/>
  <c r="BX85" i="1"/>
  <c r="CD85" i="1"/>
  <c r="BU85" i="1"/>
  <c r="CH85" i="1"/>
  <c r="CA85" i="1"/>
  <c r="CH64" i="1"/>
  <c r="CA64" i="1"/>
  <c r="CC64" i="1"/>
  <c r="BV64" i="1"/>
  <c r="CF64" i="1"/>
  <c r="CE64" i="1" s="1"/>
  <c r="BW64" i="1"/>
  <c r="CD64" i="1"/>
  <c r="BS64" i="1"/>
  <c r="CB64" i="1"/>
  <c r="BZ64" i="1"/>
  <c r="BT64" i="1"/>
  <c r="BY64" i="1"/>
  <c r="BX64" i="1"/>
  <c r="BU64" i="1"/>
  <c r="CA26" i="1"/>
  <c r="BZ26" i="1"/>
  <c r="BY26" i="1"/>
  <c r="BX26" i="1"/>
  <c r="BW26" i="1"/>
  <c r="BV26" i="1"/>
  <c r="BU26" i="1"/>
  <c r="BT26" i="1"/>
  <c r="BS26" i="1"/>
  <c r="CH26" i="1"/>
  <c r="CF26" i="1"/>
  <c r="CE26" i="1" s="1"/>
  <c r="CC26" i="1"/>
  <c r="CB26" i="1"/>
  <c r="CD26" i="1"/>
  <c r="BT106" i="1"/>
  <c r="CC106" i="1"/>
  <c r="BX106" i="1"/>
  <c r="BY106" i="1"/>
  <c r="BS106" i="1"/>
  <c r="CD106" i="1"/>
  <c r="BV106" i="1"/>
  <c r="CB106" i="1"/>
  <c r="BU106" i="1"/>
  <c r="CA106" i="1"/>
  <c r="BW106" i="1"/>
  <c r="CF106" i="1"/>
  <c r="CE106" i="1" s="1"/>
  <c r="BZ106" i="1"/>
  <c r="CD154" i="1"/>
  <c r="BU154" i="1"/>
  <c r="CB154" i="1"/>
  <c r="CF154" i="1"/>
  <c r="BZ154" i="1"/>
  <c r="CC154" i="1"/>
  <c r="BT154" i="1"/>
  <c r="BX154" i="1"/>
  <c r="CA154" i="1"/>
  <c r="BY154" i="1"/>
  <c r="BW154" i="1"/>
  <c r="BS154" i="1"/>
  <c r="BV154" i="1"/>
  <c r="BZ151" i="1"/>
  <c r="CC151" i="1"/>
  <c r="BS151" i="1"/>
  <c r="BW151" i="1"/>
  <c r="BT151" i="1"/>
  <c r="BY151" i="1"/>
  <c r="CB151" i="1"/>
  <c r="BX151" i="1"/>
  <c r="CA151" i="1"/>
  <c r="CD151" i="1"/>
  <c r="BV151" i="1"/>
  <c r="BU151" i="1"/>
  <c r="CH151" i="1"/>
  <c r="CF151" i="1"/>
  <c r="CE151" i="1" s="1"/>
  <c r="BW149" i="1"/>
  <c r="BT149" i="1"/>
  <c r="BZ149" i="1"/>
  <c r="CB149" i="1"/>
  <c r="CD149" i="1"/>
  <c r="BS149" i="1"/>
  <c r="BU149" i="1"/>
  <c r="BY149" i="1"/>
  <c r="CA149" i="1"/>
  <c r="BV149" i="1"/>
  <c r="CF149" i="1"/>
  <c r="CE149" i="1" s="1"/>
  <c r="BX149" i="1"/>
  <c r="CC149" i="1"/>
  <c r="CH117" i="1"/>
  <c r="BV117" i="1"/>
  <c r="CA117" i="1"/>
  <c r="CD117" i="1"/>
  <c r="BT117" i="1"/>
  <c r="BU117" i="1"/>
  <c r="BY117" i="1"/>
  <c r="CF117" i="1"/>
  <c r="CE117" i="1" s="1"/>
  <c r="BS117" i="1"/>
  <c r="BW117" i="1"/>
  <c r="CB117" i="1"/>
  <c r="CC117" i="1"/>
  <c r="BZ117" i="1"/>
  <c r="BX117" i="1"/>
  <c r="BU78" i="1"/>
  <c r="BZ78" i="1"/>
  <c r="CF78" i="1"/>
  <c r="CE78" i="1" s="1"/>
  <c r="BS78" i="1"/>
  <c r="BV78" i="1"/>
  <c r="CB78" i="1"/>
  <c r="CA78" i="1"/>
  <c r="BW78" i="1"/>
  <c r="BX78" i="1"/>
  <c r="CC78" i="1"/>
  <c r="CH78" i="1"/>
  <c r="BT78" i="1"/>
  <c r="BY78" i="1"/>
  <c r="CD78" i="1"/>
  <c r="CD86" i="1"/>
  <c r="CB86" i="1"/>
  <c r="BW86" i="1"/>
  <c r="BT86" i="1"/>
  <c r="BY86" i="1"/>
  <c r="BU86" i="1"/>
  <c r="BV86" i="1"/>
  <c r="CA86" i="1"/>
  <c r="BS86" i="1"/>
  <c r="CF86" i="1"/>
  <c r="CE86" i="1" s="1"/>
  <c r="BX86" i="1"/>
  <c r="BZ86" i="1"/>
  <c r="CC86" i="1"/>
  <c r="CD68" i="1"/>
  <c r="CF68" i="1"/>
  <c r="CE68" i="1" s="1"/>
  <c r="BT68" i="1"/>
  <c r="CA68" i="1"/>
  <c r="BU68" i="1"/>
  <c r="CB68" i="1"/>
  <c r="CC68" i="1"/>
  <c r="BV68" i="1"/>
  <c r="BW68" i="1"/>
  <c r="BS68" i="1"/>
  <c r="BX68" i="1"/>
  <c r="BY68" i="1"/>
  <c r="BZ68" i="1"/>
  <c r="CH35" i="1"/>
  <c r="CF35" i="1"/>
  <c r="CE35" i="1" s="1"/>
  <c r="CD35" i="1"/>
  <c r="CC35" i="1"/>
  <c r="CB35" i="1"/>
  <c r="CA35" i="1"/>
  <c r="BZ35" i="1"/>
  <c r="BY35" i="1"/>
  <c r="BX35" i="1"/>
  <c r="BV35" i="1"/>
  <c r="BU35" i="1"/>
  <c r="BW35" i="1"/>
  <c r="BT35" i="1"/>
  <c r="BS35" i="1"/>
  <c r="BZ42" i="1"/>
  <c r="BY42" i="1"/>
  <c r="BX42" i="1"/>
  <c r="BW42" i="1"/>
  <c r="BV42" i="1"/>
  <c r="BU42" i="1"/>
  <c r="BT42" i="1"/>
  <c r="BS42" i="1"/>
  <c r="CH42" i="1"/>
  <c r="CF42" i="1"/>
  <c r="CE42" i="1" s="1"/>
  <c r="CD42" i="1"/>
  <c r="CB42" i="1"/>
  <c r="CA42" i="1"/>
  <c r="CC42" i="1"/>
  <c r="BX58" i="1"/>
  <c r="BS58" i="1"/>
  <c r="CH58" i="1"/>
  <c r="CA58" i="1"/>
  <c r="BT58" i="1"/>
  <c r="CC58" i="1"/>
  <c r="BW58" i="1"/>
  <c r="BY58" i="1"/>
  <c r="BV58" i="1"/>
  <c r="BU58" i="1"/>
  <c r="CB58" i="1"/>
  <c r="CD58" i="1"/>
  <c r="CF58" i="1"/>
  <c r="CE58" i="1" s="1"/>
  <c r="BZ58" i="1"/>
  <c r="BX77" i="1"/>
  <c r="BW77" i="1"/>
  <c r="BZ77" i="1"/>
  <c r="CA77" i="1"/>
  <c r="CB77" i="1"/>
  <c r="CF77" i="1"/>
  <c r="CE77" i="1" s="1"/>
  <c r="CD77" i="1"/>
  <c r="BT77" i="1"/>
  <c r="CH77" i="1"/>
  <c r="BU77" i="1"/>
  <c r="BV77" i="1"/>
  <c r="BY77" i="1"/>
  <c r="BS77" i="1"/>
  <c r="CC77" i="1"/>
  <c r="CA146" i="1"/>
  <c r="BV146" i="1"/>
  <c r="CC146" i="1"/>
  <c r="BT146" i="1"/>
  <c r="CF146" i="1"/>
  <c r="CE146" i="1" s="1"/>
  <c r="BZ146" i="1"/>
  <c r="CB146" i="1"/>
  <c r="CD146" i="1"/>
  <c r="BY146" i="1"/>
  <c r="BW146" i="1"/>
  <c r="BS146" i="1"/>
  <c r="BX146" i="1"/>
  <c r="BU146" i="1"/>
  <c r="BT156" i="1"/>
  <c r="BW156" i="1"/>
  <c r="BZ156" i="1"/>
  <c r="CF156" i="1"/>
  <c r="CE156" i="1" s="1"/>
  <c r="BV156" i="1"/>
  <c r="CB156" i="1"/>
  <c r="BS156" i="1"/>
  <c r="CC156" i="1"/>
  <c r="BX156" i="1"/>
  <c r="CD156" i="1"/>
  <c r="BU156" i="1"/>
  <c r="CA156" i="1"/>
  <c r="BY156" i="1"/>
  <c r="BV152" i="1"/>
  <c r="BS152" i="1"/>
  <c r="CD152" i="1"/>
  <c r="CC152" i="1"/>
  <c r="BU152" i="1"/>
  <c r="BX152" i="1"/>
  <c r="BT152" i="1"/>
  <c r="CB152" i="1"/>
  <c r="BW152" i="1"/>
  <c r="CF152" i="1"/>
  <c r="CE152" i="1" s="1"/>
  <c r="BZ152" i="1"/>
  <c r="CA152" i="1"/>
  <c r="BY152" i="1"/>
  <c r="BZ160" i="1"/>
  <c r="BV160" i="1"/>
  <c r="CF160" i="1"/>
  <c r="CE160" i="1" s="1"/>
  <c r="BY160" i="1"/>
  <c r="CA160" i="1"/>
  <c r="BT160" i="1"/>
  <c r="BX160" i="1"/>
  <c r="BS160" i="1"/>
  <c r="CC160" i="1"/>
  <c r="CD160" i="1"/>
  <c r="BW160" i="1"/>
  <c r="BU160" i="1"/>
  <c r="CB160" i="1"/>
  <c r="BT123" i="1"/>
  <c r="CF123" i="1"/>
  <c r="CE123" i="1" s="1"/>
  <c r="CB123" i="1"/>
  <c r="BV123" i="1"/>
  <c r="BY123" i="1"/>
  <c r="BX123" i="1"/>
  <c r="BS123" i="1"/>
  <c r="BU123" i="1"/>
  <c r="CD123" i="1"/>
  <c r="CA123" i="1"/>
  <c r="BZ123" i="1"/>
  <c r="BW123" i="1"/>
  <c r="CC123" i="1"/>
  <c r="BV108" i="1"/>
  <c r="CC108" i="1"/>
  <c r="BY108" i="1"/>
  <c r="BW108" i="1"/>
  <c r="CD108" i="1"/>
  <c r="BU108" i="1"/>
  <c r="CH108" i="1"/>
  <c r="CB108" i="1"/>
  <c r="BZ108" i="1"/>
  <c r="BX108" i="1"/>
  <c r="BS108" i="1"/>
  <c r="CF108" i="1"/>
  <c r="CE108" i="1" s="1"/>
  <c r="BT108" i="1"/>
  <c r="CA108" i="1"/>
  <c r="CC91" i="1"/>
  <c r="BZ91" i="1"/>
  <c r="BU91" i="1"/>
  <c r="BT91" i="1"/>
  <c r="CF91" i="1"/>
  <c r="BW91" i="1"/>
  <c r="CB91" i="1"/>
  <c r="CD91" i="1"/>
  <c r="BY91" i="1"/>
  <c r="CA91" i="1"/>
  <c r="BX91" i="1"/>
  <c r="BV91" i="1"/>
  <c r="BS91" i="1"/>
  <c r="BT72" i="1"/>
  <c r="CD72" i="1"/>
  <c r="BZ72" i="1"/>
  <c r="BS72" i="1"/>
  <c r="CA72" i="1"/>
  <c r="CF72" i="1"/>
  <c r="BY72" i="1"/>
  <c r="BW72" i="1"/>
  <c r="BU72" i="1"/>
  <c r="CB72" i="1"/>
  <c r="BV72" i="1"/>
  <c r="CC72" i="1"/>
  <c r="BX72" i="1"/>
  <c r="CH86" i="1"/>
  <c r="CH138" i="1"/>
  <c r="BX31" i="1"/>
  <c r="BW31" i="1"/>
  <c r="BV31" i="1"/>
  <c r="BU31" i="1"/>
  <c r="BT31" i="1"/>
  <c r="BS31" i="1"/>
  <c r="CH31" i="1"/>
  <c r="CF31" i="1"/>
  <c r="CE31" i="1" s="1"/>
  <c r="CD31" i="1"/>
  <c r="CC31" i="1"/>
  <c r="CB31" i="1"/>
  <c r="CA31" i="1"/>
  <c r="BZ31" i="1"/>
  <c r="BY31" i="1"/>
  <c r="CA103" i="1"/>
  <c r="BU103" i="1"/>
  <c r="BW103" i="1"/>
  <c r="BS103" i="1"/>
  <c r="CB103" i="1"/>
  <c r="CD103" i="1"/>
  <c r="BV103" i="1"/>
  <c r="BZ103" i="1"/>
  <c r="BY103" i="1"/>
  <c r="BT103" i="1"/>
  <c r="BX103" i="1"/>
  <c r="CC103" i="1"/>
  <c r="CH103" i="1"/>
  <c r="CF103" i="1"/>
  <c r="CE103" i="1" s="1"/>
  <c r="CA144" i="1"/>
  <c r="BS144" i="1"/>
  <c r="BW144" i="1"/>
  <c r="BX144" i="1"/>
  <c r="CC144" i="1"/>
  <c r="CD144" i="1"/>
  <c r="BY144" i="1"/>
  <c r="CF144" i="1"/>
  <c r="CE144" i="1" s="1"/>
  <c r="CB144" i="1"/>
  <c r="BV144" i="1"/>
  <c r="BU144" i="1"/>
  <c r="BZ144" i="1"/>
  <c r="BT144" i="1"/>
  <c r="CH144" i="1"/>
  <c r="CB47" i="1"/>
  <c r="CD47" i="1"/>
  <c r="CF47" i="1"/>
  <c r="CE47" i="1" s="1"/>
  <c r="BS47" i="1"/>
  <c r="BW47" i="1"/>
  <c r="BZ47" i="1"/>
  <c r="BT47" i="1"/>
  <c r="CA47" i="1"/>
  <c r="CC47" i="1"/>
  <c r="BU47" i="1"/>
  <c r="BX47" i="1"/>
  <c r="BY47" i="1"/>
  <c r="BV47" i="1"/>
  <c r="BY92" i="1"/>
  <c r="CC92" i="1"/>
  <c r="CF92" i="1"/>
  <c r="CE92" i="1" s="1"/>
  <c r="BZ92" i="1"/>
  <c r="CA92" i="1"/>
  <c r="CD92" i="1"/>
  <c r="BT92" i="1"/>
  <c r="BV92" i="1"/>
  <c r="CB92" i="1"/>
  <c r="BW92" i="1"/>
  <c r="BX92" i="1"/>
  <c r="BS92" i="1"/>
  <c r="CH92" i="1"/>
  <c r="BU92" i="1"/>
  <c r="CH110" i="1"/>
  <c r="CF110" i="1"/>
  <c r="CE110" i="1" s="1"/>
  <c r="CB110" i="1"/>
  <c r="BY110" i="1"/>
  <c r="BV110" i="1"/>
  <c r="CA110" i="1"/>
  <c r="BX110" i="1"/>
  <c r="BT110" i="1"/>
  <c r="BS110" i="1"/>
  <c r="CD110" i="1"/>
  <c r="CC110" i="1"/>
  <c r="BZ110" i="1"/>
  <c r="BW110" i="1"/>
  <c r="BU110" i="1"/>
  <c r="BW153" i="1"/>
  <c r="CF153" i="1"/>
  <c r="CE153" i="1" s="1"/>
  <c r="BX153" i="1"/>
  <c r="BV153" i="1"/>
  <c r="BS153" i="1"/>
  <c r="CB153" i="1"/>
  <c r="BT153" i="1"/>
  <c r="BU153" i="1"/>
  <c r="BZ153" i="1"/>
  <c r="BY153" i="1"/>
  <c r="CC153" i="1"/>
  <c r="CA153" i="1"/>
  <c r="CD153" i="1"/>
  <c r="BV166" i="1"/>
  <c r="CF166" i="1"/>
  <c r="CE166" i="1" s="1"/>
  <c r="BS166" i="1"/>
  <c r="BU166" i="1"/>
  <c r="CH166" i="1"/>
  <c r="BX166" i="1"/>
  <c r="BW166" i="1"/>
  <c r="CD166" i="1"/>
  <c r="BT166" i="1"/>
  <c r="CC166" i="1"/>
  <c r="BY166" i="1"/>
  <c r="BZ166" i="1"/>
  <c r="CB166" i="1"/>
  <c r="CA166" i="1"/>
  <c r="BU126" i="1"/>
  <c r="BZ126" i="1"/>
  <c r="BX126" i="1"/>
  <c r="CA126" i="1"/>
  <c r="CD126" i="1"/>
  <c r="BS126" i="1"/>
  <c r="CF126" i="1"/>
  <c r="CE126" i="1" s="1"/>
  <c r="BW126" i="1"/>
  <c r="CC126" i="1"/>
  <c r="CH126" i="1"/>
  <c r="BT126" i="1"/>
  <c r="BY126" i="1"/>
  <c r="BV126" i="1"/>
  <c r="CB126" i="1"/>
  <c r="CD76" i="1"/>
  <c r="BW76" i="1"/>
  <c r="BY76" i="1"/>
  <c r="BX76" i="1"/>
  <c r="BS76" i="1"/>
  <c r="CF76" i="1"/>
  <c r="CE76" i="1" s="1"/>
  <c r="CA76" i="1"/>
  <c r="BV76" i="1"/>
  <c r="CH76" i="1"/>
  <c r="BT76" i="1"/>
  <c r="BU76" i="1"/>
  <c r="CB76" i="1"/>
  <c r="CC76" i="1"/>
  <c r="BZ76" i="1"/>
  <c r="BS102" i="1"/>
  <c r="BV102" i="1"/>
  <c r="BU102" i="1"/>
  <c r="BT102" i="1"/>
  <c r="CD102" i="1"/>
  <c r="CF102" i="1"/>
  <c r="CE102" i="1" s="1"/>
  <c r="CC102" i="1"/>
  <c r="BY102" i="1"/>
  <c r="CB102" i="1"/>
  <c r="BX102" i="1"/>
  <c r="BZ102" i="1"/>
  <c r="CA102" i="1"/>
  <c r="BW102" i="1"/>
  <c r="BY63" i="1"/>
  <c r="CF63" i="1"/>
  <c r="CE63" i="1" s="1"/>
  <c r="CB63" i="1"/>
  <c r="BW63" i="1"/>
  <c r="BZ63" i="1"/>
  <c r="CA63" i="1"/>
  <c r="BS63" i="1"/>
  <c r="BU63" i="1"/>
  <c r="CC63" i="1"/>
  <c r="CD63" i="1"/>
  <c r="BT63" i="1"/>
  <c r="BX63" i="1"/>
  <c r="BV63" i="1"/>
  <c r="BY40" i="1"/>
  <c r="BX40" i="1"/>
  <c r="BW40" i="1"/>
  <c r="BV40" i="1"/>
  <c r="BU40" i="1"/>
  <c r="BT40" i="1"/>
  <c r="BS40" i="1"/>
  <c r="CF40" i="1"/>
  <c r="CE40" i="1" s="1"/>
  <c r="CC40" i="1"/>
  <c r="CB40" i="1"/>
  <c r="CD40" i="1"/>
  <c r="CA40" i="1"/>
  <c r="BZ40" i="1"/>
  <c r="BU36" i="1"/>
  <c r="BT36" i="1"/>
  <c r="BS36" i="1"/>
  <c r="CH36" i="1"/>
  <c r="CF36" i="1"/>
  <c r="CE36" i="1" s="1"/>
  <c r="CD36" i="1"/>
  <c r="CC36" i="1"/>
  <c r="CB36" i="1"/>
  <c r="CA36" i="1"/>
  <c r="BY36" i="1"/>
  <c r="BX36" i="1"/>
  <c r="BV36" i="1"/>
  <c r="BZ36" i="1"/>
  <c r="BW36" i="1"/>
  <c r="CC124" i="1"/>
  <c r="BU124" i="1"/>
  <c r="BV124" i="1"/>
  <c r="BX124" i="1"/>
  <c r="CF124" i="1"/>
  <c r="CE124" i="1" s="1"/>
  <c r="BW124" i="1"/>
  <c r="CA124" i="1"/>
  <c r="BT124" i="1"/>
  <c r="CB124" i="1"/>
  <c r="BY124" i="1"/>
  <c r="BS124" i="1"/>
  <c r="CD124" i="1"/>
  <c r="CH124" i="1"/>
  <c r="BZ124" i="1"/>
  <c r="BV111" i="1"/>
  <c r="CF111" i="1"/>
  <c r="CE111" i="1" s="1"/>
  <c r="BS111" i="1"/>
  <c r="CD111" i="1"/>
  <c r="CC111" i="1"/>
  <c r="BX111" i="1"/>
  <c r="CH111" i="1"/>
  <c r="BT111" i="1"/>
  <c r="BW111" i="1"/>
  <c r="BZ111" i="1"/>
  <c r="CA111" i="1"/>
  <c r="CB111" i="1"/>
  <c r="BU111" i="1"/>
  <c r="BY111" i="1"/>
  <c r="BT155" i="1"/>
  <c r="BY155" i="1"/>
  <c r="BV155" i="1"/>
  <c r="BW155" i="1"/>
  <c r="CH155" i="1"/>
  <c r="CC155" i="1"/>
  <c r="CB155" i="1"/>
  <c r="BX155" i="1"/>
  <c r="CF155" i="1"/>
  <c r="CE155" i="1" s="1"/>
  <c r="BZ155" i="1"/>
  <c r="CD155" i="1"/>
  <c r="BU155" i="1"/>
  <c r="CA155" i="1"/>
  <c r="BS155" i="1"/>
  <c r="BY116" i="1"/>
  <c r="BZ116" i="1"/>
  <c r="CB116" i="1"/>
  <c r="BV116" i="1"/>
  <c r="CC116" i="1"/>
  <c r="BW116" i="1"/>
  <c r="BU116" i="1"/>
  <c r="CF116" i="1"/>
  <c r="BT116" i="1"/>
  <c r="BX116" i="1"/>
  <c r="CD116" i="1"/>
  <c r="BS116" i="1"/>
  <c r="CA116" i="1"/>
  <c r="BS127" i="1"/>
  <c r="BW127" i="1"/>
  <c r="CC127" i="1"/>
  <c r="BT127" i="1"/>
  <c r="BY127" i="1"/>
  <c r="BV127" i="1"/>
  <c r="BU127" i="1"/>
  <c r="CH127" i="1"/>
  <c r="CF127" i="1"/>
  <c r="CE127" i="1" s="1"/>
  <c r="CA127" i="1"/>
  <c r="CD127" i="1"/>
  <c r="BZ127" i="1"/>
  <c r="BX127" i="1"/>
  <c r="CB127" i="1"/>
  <c r="BU81" i="1"/>
  <c r="BZ81" i="1"/>
  <c r="CC81" i="1"/>
  <c r="BS81" i="1"/>
  <c r="BW81" i="1"/>
  <c r="CF81" i="1"/>
  <c r="CE81" i="1" s="1"/>
  <c r="CD81" i="1"/>
  <c r="BX81" i="1"/>
  <c r="BV81" i="1"/>
  <c r="CB81" i="1"/>
  <c r="BY81" i="1"/>
  <c r="BT81" i="1"/>
  <c r="CA81" i="1"/>
  <c r="CA104" i="1"/>
  <c r="CB104" i="1"/>
  <c r="BX104" i="1"/>
  <c r="BZ104" i="1"/>
  <c r="CC104" i="1"/>
  <c r="CD104" i="1"/>
  <c r="BT104" i="1"/>
  <c r="BS104" i="1"/>
  <c r="BY104" i="1"/>
  <c r="CF104" i="1"/>
  <c r="CE104" i="1" s="1"/>
  <c r="BU104" i="1"/>
  <c r="CH104" i="1"/>
  <c r="BW104" i="1"/>
  <c r="BV104" i="1"/>
  <c r="BT67" i="1"/>
  <c r="CF67" i="1"/>
  <c r="CE67" i="1" s="1"/>
  <c r="BZ67" i="1"/>
  <c r="BX67" i="1"/>
  <c r="CH67" i="1"/>
  <c r="BU67" i="1"/>
  <c r="BV67" i="1"/>
  <c r="CC67" i="1"/>
  <c r="CB67" i="1"/>
  <c r="BW67" i="1"/>
  <c r="CD67" i="1"/>
  <c r="BY67" i="1"/>
  <c r="BS67" i="1"/>
  <c r="CA67" i="1"/>
  <c r="CH147" i="1"/>
  <c r="BU29" i="1"/>
  <c r="BT29" i="1"/>
  <c r="BS29" i="1"/>
  <c r="CH29" i="1"/>
  <c r="CF29" i="1"/>
  <c r="CE29" i="1" s="1"/>
  <c r="CD29" i="1"/>
  <c r="CC29" i="1"/>
  <c r="CB29" i="1"/>
  <c r="CA29" i="1"/>
  <c r="BZ29" i="1"/>
  <c r="BX29" i="1"/>
  <c r="BW29" i="1"/>
  <c r="BY29" i="1"/>
  <c r="BV29" i="1"/>
  <c r="BZ167" i="1"/>
  <c r="BX167" i="1"/>
  <c r="BV167" i="1"/>
  <c r="BW167" i="1"/>
  <c r="CD167" i="1"/>
  <c r="BY167" i="1"/>
  <c r="CF167" i="1"/>
  <c r="CE167" i="1" s="1"/>
  <c r="BS167" i="1"/>
  <c r="BU167" i="1"/>
  <c r="CH167" i="1"/>
  <c r="CB167" i="1"/>
  <c r="CC167" i="1"/>
  <c r="BT167" i="1"/>
  <c r="CA167" i="1"/>
  <c r="CF114" i="1"/>
  <c r="CE114" i="1" s="1"/>
  <c r="CB114" i="1"/>
  <c r="BT114" i="1"/>
  <c r="BU114" i="1"/>
  <c r="BW114" i="1"/>
  <c r="BZ114" i="1"/>
  <c r="CC114" i="1"/>
  <c r="CD114" i="1"/>
  <c r="BY114" i="1"/>
  <c r="BX114" i="1"/>
  <c r="BV114" i="1"/>
  <c r="BS114" i="1"/>
  <c r="BQ114" i="1" s="1"/>
  <c r="BR114" i="1" s="1"/>
  <c r="CA114" i="1"/>
  <c r="BV161" i="1"/>
  <c r="BY161" i="1"/>
  <c r="CB161" i="1"/>
  <c r="BW161" i="1"/>
  <c r="CF161" i="1"/>
  <c r="CE161" i="1" s="1"/>
  <c r="BX161" i="1"/>
  <c r="BS161" i="1"/>
  <c r="BU161" i="1"/>
  <c r="BZ161" i="1"/>
  <c r="CD161" i="1"/>
  <c r="CA161" i="1"/>
  <c r="CC161" i="1"/>
  <c r="BT161" i="1"/>
  <c r="CF109" i="1"/>
  <c r="BW109" i="1"/>
  <c r="BZ109" i="1"/>
  <c r="BT109" i="1"/>
  <c r="BX109" i="1"/>
  <c r="CC109" i="1"/>
  <c r="BU109" i="1"/>
  <c r="CD109" i="1"/>
  <c r="CB109" i="1"/>
  <c r="BS109" i="1"/>
  <c r="BY109" i="1"/>
  <c r="BV109" i="1"/>
  <c r="CA109" i="1"/>
  <c r="CF128" i="1"/>
  <c r="CE128" i="1" s="1"/>
  <c r="BS128" i="1"/>
  <c r="CA128" i="1"/>
  <c r="CB128" i="1"/>
  <c r="BU128" i="1"/>
  <c r="BX128" i="1"/>
  <c r="BY128" i="1"/>
  <c r="CC128" i="1"/>
  <c r="BV128" i="1"/>
  <c r="CH128" i="1"/>
  <c r="BZ128" i="1"/>
  <c r="BT128" i="1"/>
  <c r="BW128" i="1"/>
  <c r="CD128" i="1"/>
  <c r="BY98" i="1"/>
  <c r="BV98" i="1"/>
  <c r="CB98" i="1"/>
  <c r="BU98" i="1"/>
  <c r="BT98" i="1"/>
  <c r="CH98" i="1"/>
  <c r="CC98" i="1"/>
  <c r="BZ98" i="1"/>
  <c r="BS98" i="1"/>
  <c r="CF98" i="1"/>
  <c r="CE98" i="1" s="1"/>
  <c r="CA98" i="1"/>
  <c r="BW98" i="1"/>
  <c r="BX98" i="1"/>
  <c r="CD98" i="1"/>
  <c r="BS75" i="1"/>
  <c r="BU75" i="1"/>
  <c r="BY75" i="1"/>
  <c r="BZ75" i="1"/>
  <c r="CD75" i="1"/>
  <c r="BW75" i="1"/>
  <c r="BV75" i="1"/>
  <c r="BT75" i="1"/>
  <c r="BX75" i="1"/>
  <c r="CC75" i="1"/>
  <c r="CB75" i="1"/>
  <c r="CF75" i="1"/>
  <c r="CE75" i="1" s="1"/>
  <c r="CA75" i="1"/>
  <c r="BW71" i="1"/>
  <c r="BX71" i="1"/>
  <c r="CF71" i="1"/>
  <c r="CE71" i="1" s="1"/>
  <c r="BS71" i="1"/>
  <c r="CD71" i="1"/>
  <c r="CC71" i="1"/>
  <c r="BZ71" i="1"/>
  <c r="BU71" i="1"/>
  <c r="CH71" i="1"/>
  <c r="CA71" i="1"/>
  <c r="BT71" i="1"/>
  <c r="BV71" i="1"/>
  <c r="BY71" i="1"/>
  <c r="CB71" i="1"/>
  <c r="BV51" i="1"/>
  <c r="BT51" i="1"/>
  <c r="CC51" i="1"/>
  <c r="BY51" i="1"/>
  <c r="BZ51" i="1"/>
  <c r="BS51" i="1"/>
  <c r="BX51" i="1"/>
  <c r="CD51" i="1"/>
  <c r="CF51" i="1"/>
  <c r="CE51" i="1" s="1"/>
  <c r="CA51" i="1"/>
  <c r="BU51" i="1"/>
  <c r="BW51" i="1"/>
  <c r="CB51" i="1"/>
  <c r="CH51" i="1"/>
  <c r="CH159" i="1"/>
  <c r="BS34" i="1"/>
  <c r="CH34" i="1"/>
  <c r="CF34" i="1"/>
  <c r="CE34" i="1" s="1"/>
  <c r="CD34" i="1"/>
  <c r="CC34" i="1"/>
  <c r="CB34" i="1"/>
  <c r="CA34" i="1"/>
  <c r="BZ34" i="1"/>
  <c r="BY34" i="1"/>
  <c r="BX34" i="1"/>
  <c r="BW34" i="1"/>
  <c r="BU34" i="1"/>
  <c r="BV34" i="1"/>
  <c r="BT34" i="1"/>
  <c r="BY41" i="1"/>
  <c r="BX41" i="1"/>
  <c r="BW41" i="1"/>
  <c r="BV41" i="1"/>
  <c r="BU41" i="1"/>
  <c r="BT41" i="1"/>
  <c r="BS41" i="1"/>
  <c r="CH41" i="1"/>
  <c r="CF41" i="1"/>
  <c r="CE41" i="1" s="1"/>
  <c r="CC41" i="1"/>
  <c r="CB41" i="1"/>
  <c r="BZ41" i="1"/>
  <c r="CA41" i="1"/>
  <c r="CD41" i="1"/>
  <c r="BV162" i="1"/>
  <c r="BY162" i="1"/>
  <c r="BT162" i="1"/>
  <c r="BW162" i="1"/>
  <c r="CB162" i="1"/>
  <c r="CD162" i="1"/>
  <c r="CA162" i="1"/>
  <c r="CC162" i="1"/>
  <c r="BU162" i="1"/>
  <c r="BZ162" i="1"/>
  <c r="BX162" i="1"/>
  <c r="CF162" i="1"/>
  <c r="BS162" i="1"/>
  <c r="CF163" i="1"/>
  <c r="CE163" i="1" s="1"/>
  <c r="CH163" i="1"/>
  <c r="BS163" i="1"/>
  <c r="BW163" i="1"/>
  <c r="CA163" i="1"/>
  <c r="BT163" i="1"/>
  <c r="BY163" i="1"/>
  <c r="CB163" i="1"/>
  <c r="CC163" i="1"/>
  <c r="BV163" i="1"/>
  <c r="BZ163" i="1"/>
  <c r="BX163" i="1"/>
  <c r="CD163" i="1"/>
  <c r="BU163" i="1"/>
  <c r="BY125" i="1"/>
  <c r="CB125" i="1"/>
  <c r="BT125" i="1"/>
  <c r="BW125" i="1"/>
  <c r="CF125" i="1"/>
  <c r="CE125" i="1" s="1"/>
  <c r="CH125" i="1"/>
  <c r="BU125" i="1"/>
  <c r="BV125" i="1"/>
  <c r="BZ125" i="1"/>
  <c r="BS125" i="1"/>
  <c r="BX125" i="1"/>
  <c r="CA125" i="1"/>
  <c r="CD125" i="1"/>
  <c r="CC125" i="1"/>
  <c r="BT140" i="1"/>
  <c r="BV140" i="1"/>
  <c r="CB140" i="1"/>
  <c r="BY140" i="1"/>
  <c r="BW140" i="1"/>
  <c r="BU140" i="1"/>
  <c r="BX140" i="1"/>
  <c r="CF140" i="1"/>
  <c r="CE140" i="1" s="1"/>
  <c r="BZ140" i="1"/>
  <c r="BS140" i="1"/>
  <c r="CH140" i="1"/>
  <c r="CC140" i="1"/>
  <c r="CD140" i="1"/>
  <c r="CA140" i="1"/>
  <c r="CD101" i="1"/>
  <c r="BU101" i="1"/>
  <c r="BY101" i="1"/>
  <c r="CA101" i="1"/>
  <c r="CF101" i="1"/>
  <c r="CE101" i="1" s="1"/>
  <c r="CC101" i="1"/>
  <c r="CH101" i="1"/>
  <c r="BW101" i="1"/>
  <c r="BS101" i="1"/>
  <c r="BX101" i="1"/>
  <c r="BV101" i="1"/>
  <c r="BT101" i="1"/>
  <c r="BZ101" i="1"/>
  <c r="CB101" i="1"/>
  <c r="CD87" i="1"/>
  <c r="BW87" i="1"/>
  <c r="CC87" i="1"/>
  <c r="CH87" i="1"/>
  <c r="BU87" i="1"/>
  <c r="BV87" i="1"/>
  <c r="CB87" i="1"/>
  <c r="BS87" i="1"/>
  <c r="BZ87" i="1"/>
  <c r="BT87" i="1"/>
  <c r="CA87" i="1"/>
  <c r="CF87" i="1"/>
  <c r="CE87" i="1" s="1"/>
  <c r="BX87" i="1"/>
  <c r="BY87" i="1"/>
  <c r="CD66" i="1"/>
  <c r="BV66" i="1"/>
  <c r="CC66" i="1"/>
  <c r="CB66" i="1"/>
  <c r="CA66" i="1"/>
  <c r="BW66" i="1"/>
  <c r="BZ66" i="1"/>
  <c r="BY66" i="1"/>
  <c r="BX66" i="1"/>
  <c r="BU66" i="1"/>
  <c r="CF66" i="1"/>
  <c r="CE66" i="1" s="1"/>
  <c r="BT66" i="1"/>
  <c r="BS66" i="1"/>
  <c r="CD45" i="1"/>
  <c r="CF45" i="1"/>
  <c r="BV45" i="1"/>
  <c r="BW45" i="1"/>
  <c r="BS45" i="1"/>
  <c r="CC45" i="1"/>
  <c r="BY45" i="1"/>
  <c r="BT45" i="1"/>
  <c r="CA45" i="1"/>
  <c r="BX45" i="1"/>
  <c r="BZ45" i="1"/>
  <c r="CB45" i="1"/>
  <c r="BU45" i="1"/>
  <c r="BV30" i="1"/>
  <c r="BU30" i="1"/>
  <c r="BT30" i="1"/>
  <c r="BS30" i="1"/>
  <c r="CH30" i="1"/>
  <c r="CF30" i="1"/>
  <c r="CE30" i="1" s="1"/>
  <c r="CD30" i="1"/>
  <c r="CC30" i="1"/>
  <c r="CB30" i="1"/>
  <c r="CA30" i="1"/>
  <c r="BZ30" i="1"/>
  <c r="BX30" i="1"/>
  <c r="BW30" i="1"/>
  <c r="BY30" i="1"/>
  <c r="CA89" i="1"/>
  <c r="BS89" i="1"/>
  <c r="BT89" i="1"/>
  <c r="BZ89" i="1"/>
  <c r="BU89" i="1"/>
  <c r="CB89" i="1"/>
  <c r="BX89" i="1"/>
  <c r="BY89" i="1"/>
  <c r="CH89" i="1"/>
  <c r="CC89" i="1"/>
  <c r="BW89" i="1"/>
  <c r="CF89" i="1"/>
  <c r="CE89" i="1" s="1"/>
  <c r="CD89" i="1"/>
  <c r="BV89" i="1"/>
  <c r="BW27" i="1"/>
  <c r="BV27" i="1"/>
  <c r="BU27" i="1"/>
  <c r="BT27" i="1"/>
  <c r="BS27" i="1"/>
  <c r="CF27" i="1"/>
  <c r="CD27" i="1"/>
  <c r="CC27" i="1"/>
  <c r="CA27" i="1"/>
  <c r="BZ27" i="1"/>
  <c r="CB27" i="1"/>
  <c r="BY27" i="1"/>
  <c r="BX27" i="1"/>
  <c r="CD69" i="1"/>
  <c r="BS69" i="1"/>
  <c r="BV69" i="1"/>
  <c r="BW69" i="1"/>
  <c r="CB69" i="1"/>
  <c r="BU69" i="1"/>
  <c r="BZ69" i="1"/>
  <c r="CF69" i="1"/>
  <c r="CE69" i="1" s="1"/>
  <c r="BY69" i="1"/>
  <c r="BX69" i="1"/>
  <c r="BT69" i="1"/>
  <c r="CC69" i="1"/>
  <c r="CH69" i="1"/>
  <c r="CA69" i="1"/>
  <c r="CD32" i="1"/>
  <c r="CC32" i="1"/>
  <c r="CB32" i="1"/>
  <c r="CA32" i="1"/>
  <c r="BZ32" i="1"/>
  <c r="BY32" i="1"/>
  <c r="BX32" i="1"/>
  <c r="BW32" i="1"/>
  <c r="BV32" i="1"/>
  <c r="BU32" i="1"/>
  <c r="BT32" i="1"/>
  <c r="CH32" i="1"/>
  <c r="CF32" i="1"/>
  <c r="CE32" i="1" s="1"/>
  <c r="BS32" i="1"/>
  <c r="BV112" i="1"/>
  <c r="CB112" i="1"/>
  <c r="CF112" i="1"/>
  <c r="CE112" i="1" s="1"/>
  <c r="BU112" i="1"/>
  <c r="BY112" i="1"/>
  <c r="BX112" i="1"/>
  <c r="CC112" i="1"/>
  <c r="BS112" i="1"/>
  <c r="CA112" i="1"/>
  <c r="CD112" i="1"/>
  <c r="BW112" i="1"/>
  <c r="BT112" i="1"/>
  <c r="BZ112" i="1"/>
  <c r="BS164" i="1"/>
  <c r="BO164" i="1" s="1"/>
  <c r="BP164" i="1" s="1"/>
  <c r="CF164" i="1"/>
  <c r="CE164" i="1" s="1"/>
  <c r="BW164" i="1"/>
  <c r="BY164" i="1"/>
  <c r="CC164" i="1"/>
  <c r="BV164" i="1"/>
  <c r="CD164" i="1"/>
  <c r="BX164" i="1"/>
  <c r="BT164" i="1"/>
  <c r="BU164" i="1"/>
  <c r="CA164" i="1"/>
  <c r="CB164" i="1"/>
  <c r="BZ164" i="1"/>
  <c r="BX130" i="1"/>
  <c r="BS130" i="1"/>
  <c r="CA130" i="1"/>
  <c r="BW130" i="1"/>
  <c r="CD130" i="1"/>
  <c r="CF130" i="1"/>
  <c r="CE130" i="1" s="1"/>
  <c r="BY130" i="1"/>
  <c r="BZ130" i="1"/>
  <c r="CC130" i="1"/>
  <c r="BU130" i="1"/>
  <c r="CB130" i="1"/>
  <c r="BV130" i="1"/>
  <c r="BT130" i="1"/>
  <c r="CH130" i="1"/>
  <c r="CF143" i="1"/>
  <c r="BV143" i="1"/>
  <c r="CB143" i="1"/>
  <c r="BX143" i="1"/>
  <c r="CD143" i="1"/>
  <c r="CA143" i="1"/>
  <c r="BT143" i="1"/>
  <c r="BW143" i="1"/>
  <c r="CC143" i="1"/>
  <c r="BS143" i="1"/>
  <c r="BZ143" i="1"/>
  <c r="BU143" i="1"/>
  <c r="BY143" i="1"/>
  <c r="BY105" i="1"/>
  <c r="BW105" i="1"/>
  <c r="CB105" i="1"/>
  <c r="CF105" i="1"/>
  <c r="CE105" i="1" s="1"/>
  <c r="BS105" i="1"/>
  <c r="CH105" i="1"/>
  <c r="BT105" i="1"/>
  <c r="CD105" i="1"/>
  <c r="BX105" i="1"/>
  <c r="CA105" i="1"/>
  <c r="BZ105" i="1"/>
  <c r="BU105" i="1"/>
  <c r="CC105" i="1"/>
  <c r="BV105" i="1"/>
  <c r="BU88" i="1"/>
  <c r="CA88" i="1"/>
  <c r="CC88" i="1"/>
  <c r="BW88" i="1"/>
  <c r="CD88" i="1"/>
  <c r="BY88" i="1"/>
  <c r="CF88" i="1"/>
  <c r="CE88" i="1" s="1"/>
  <c r="BS88" i="1"/>
  <c r="BT88" i="1"/>
  <c r="BV88" i="1"/>
  <c r="BX88" i="1"/>
  <c r="BZ88" i="1"/>
  <c r="CB88" i="1"/>
  <c r="BX70" i="1"/>
  <c r="CB70" i="1"/>
  <c r="BZ70" i="1"/>
  <c r="BY70" i="1"/>
  <c r="BV70" i="1"/>
  <c r="BS70" i="1"/>
  <c r="BW70" i="1"/>
  <c r="CF70" i="1"/>
  <c r="CC70" i="1"/>
  <c r="BU70" i="1"/>
  <c r="CD70" i="1"/>
  <c r="CA70" i="1"/>
  <c r="BT70" i="1"/>
  <c r="CH55" i="1"/>
  <c r="BY55" i="1"/>
  <c r="CA55" i="1"/>
  <c r="CB55" i="1"/>
  <c r="CC55" i="1"/>
  <c r="CF55" i="1"/>
  <c r="CE55" i="1" s="1"/>
  <c r="BV55" i="1"/>
  <c r="BT55" i="1"/>
  <c r="BW55" i="1"/>
  <c r="CD55" i="1"/>
  <c r="BZ55" i="1"/>
  <c r="BU55" i="1"/>
  <c r="BS55" i="1"/>
  <c r="BX55" i="1"/>
  <c r="CH74" i="1"/>
  <c r="BZ39" i="1"/>
  <c r="BY39" i="1"/>
  <c r="BX39" i="1"/>
  <c r="BW39" i="1"/>
  <c r="BV39" i="1"/>
  <c r="BU39" i="1"/>
  <c r="BT39" i="1"/>
  <c r="BS39" i="1"/>
  <c r="CH39" i="1"/>
  <c r="CD39" i="1"/>
  <c r="CC39" i="1"/>
  <c r="CF39" i="1"/>
  <c r="CE39" i="1" s="1"/>
  <c r="CB39" i="1"/>
  <c r="CA39" i="1"/>
  <c r="CA165" i="1"/>
  <c r="BY165" i="1"/>
  <c r="BU165" i="1"/>
  <c r="BT165" i="1"/>
  <c r="BW165" i="1"/>
  <c r="CF165" i="1"/>
  <c r="CE165" i="1" s="1"/>
  <c r="CD165" i="1"/>
  <c r="CC165" i="1"/>
  <c r="CB165" i="1"/>
  <c r="BS165" i="1"/>
  <c r="BZ165" i="1"/>
  <c r="BX165" i="1"/>
  <c r="BV165" i="1"/>
  <c r="BU118" i="1"/>
  <c r="BZ118" i="1"/>
  <c r="CD118" i="1"/>
  <c r="CF118" i="1"/>
  <c r="CE118" i="1" s="1"/>
  <c r="BT118" i="1"/>
  <c r="CB118" i="1"/>
  <c r="BY118" i="1"/>
  <c r="BW118" i="1"/>
  <c r="BV118" i="1"/>
  <c r="CC118" i="1"/>
  <c r="CA118" i="1"/>
  <c r="BS118" i="1"/>
  <c r="BX118" i="1"/>
  <c r="CF120" i="1"/>
  <c r="CE120" i="1" s="1"/>
  <c r="CC120" i="1"/>
  <c r="BX120" i="1"/>
  <c r="BS120" i="1"/>
  <c r="CD120" i="1"/>
  <c r="BY120" i="1"/>
  <c r="BV120" i="1"/>
  <c r="BW120" i="1"/>
  <c r="BT120" i="1"/>
  <c r="BZ120" i="1"/>
  <c r="CA120" i="1"/>
  <c r="BU120" i="1"/>
  <c r="CB120" i="1"/>
  <c r="BW132" i="1"/>
  <c r="BU132" i="1"/>
  <c r="CD132" i="1"/>
  <c r="CF132" i="1"/>
  <c r="CE132" i="1" s="1"/>
  <c r="BZ132" i="1"/>
  <c r="BX132" i="1"/>
  <c r="CA132" i="1"/>
  <c r="BY132" i="1"/>
  <c r="BT132" i="1"/>
  <c r="BV132" i="1"/>
  <c r="CC132" i="1"/>
  <c r="CB132" i="1"/>
  <c r="CH132" i="1"/>
  <c r="BS132" i="1"/>
  <c r="BX145" i="1"/>
  <c r="BZ145" i="1"/>
  <c r="CA145" i="1"/>
  <c r="CB145" i="1"/>
  <c r="CC145" i="1"/>
  <c r="CD145" i="1"/>
  <c r="BY145" i="1"/>
  <c r="BU145" i="1"/>
  <c r="BS145" i="1"/>
  <c r="BW145" i="1"/>
  <c r="BT145" i="1"/>
  <c r="BV145" i="1"/>
  <c r="CF145" i="1"/>
  <c r="CE145" i="1" s="1"/>
  <c r="CH145" i="1"/>
  <c r="BT82" i="1"/>
  <c r="BY82" i="1"/>
  <c r="BU82" i="1"/>
  <c r="CD82" i="1"/>
  <c r="BS82" i="1"/>
  <c r="BZ82" i="1"/>
  <c r="CA82" i="1"/>
  <c r="BV82" i="1"/>
  <c r="BX82" i="1"/>
  <c r="CB82" i="1"/>
  <c r="CF82" i="1"/>
  <c r="CE82" i="1" s="1"/>
  <c r="BW82" i="1"/>
  <c r="CC82" i="1"/>
  <c r="BS90" i="1"/>
  <c r="BV90" i="1"/>
  <c r="CB90" i="1"/>
  <c r="BX90" i="1"/>
  <c r="CD90" i="1"/>
  <c r="CC90" i="1"/>
  <c r="CH90" i="1"/>
  <c r="BZ90" i="1"/>
  <c r="BY90" i="1"/>
  <c r="BU90" i="1"/>
  <c r="CF90" i="1"/>
  <c r="CE90" i="1" s="1"/>
  <c r="BW90" i="1"/>
  <c r="CA90" i="1"/>
  <c r="BT90" i="1"/>
  <c r="CA62" i="1"/>
  <c r="CB62" i="1"/>
  <c r="BZ62" i="1"/>
  <c r="CH62" i="1"/>
  <c r="BY62" i="1"/>
  <c r="BS62" i="1"/>
  <c r="BT62" i="1"/>
  <c r="CF62" i="1"/>
  <c r="CE62" i="1" s="1"/>
  <c r="CC62" i="1"/>
  <c r="BW62" i="1"/>
  <c r="BV62" i="1"/>
  <c r="BU62" i="1"/>
  <c r="CD62" i="1"/>
  <c r="BX62" i="1"/>
  <c r="BX49" i="1"/>
  <c r="CA49" i="1"/>
  <c r="BW49" i="1"/>
  <c r="BZ49" i="1"/>
  <c r="CB49" i="1"/>
  <c r="CD49" i="1"/>
  <c r="BT49" i="1"/>
  <c r="BS49" i="1"/>
  <c r="CF49" i="1"/>
  <c r="CE49" i="1" s="1"/>
  <c r="BY49" i="1"/>
  <c r="BV49" i="1"/>
  <c r="CC49" i="1"/>
  <c r="BU49" i="1"/>
  <c r="BU28" i="1"/>
  <c r="BS28" i="1"/>
  <c r="CH28" i="1"/>
  <c r="CF28" i="1"/>
  <c r="CE28" i="1" s="1"/>
  <c r="CD28" i="1"/>
  <c r="CC28" i="1"/>
  <c r="CB28" i="1"/>
  <c r="CA28" i="1"/>
  <c r="BZ28" i="1"/>
  <c r="BX28" i="1"/>
  <c r="BW28" i="1"/>
  <c r="BY28" i="1"/>
  <c r="BV28" i="1"/>
  <c r="BT28" i="1"/>
  <c r="BV158" i="1"/>
  <c r="BX158" i="1"/>
  <c r="BY158" i="1"/>
  <c r="BT158" i="1"/>
  <c r="BU158" i="1"/>
  <c r="CB158" i="1"/>
  <c r="CA158" i="1"/>
  <c r="BW158" i="1"/>
  <c r="BS158" i="1"/>
  <c r="CD158" i="1"/>
  <c r="BZ158" i="1"/>
  <c r="CF158" i="1"/>
  <c r="CC158" i="1"/>
  <c r="CD79" i="1"/>
  <c r="CC79" i="1"/>
  <c r="CF79" i="1"/>
  <c r="CE79" i="1" s="1"/>
  <c r="CB79" i="1"/>
  <c r="BU79" i="1"/>
  <c r="BX79" i="1"/>
  <c r="BY79" i="1"/>
  <c r="BV79" i="1"/>
  <c r="BS79" i="1"/>
  <c r="BZ79" i="1"/>
  <c r="CA79" i="1"/>
  <c r="BW79" i="1"/>
  <c r="BT79" i="1"/>
  <c r="CH79" i="1"/>
  <c r="BW119" i="1"/>
  <c r="CD119" i="1"/>
  <c r="BT119" i="1"/>
  <c r="CB119" i="1"/>
  <c r="BS119" i="1"/>
  <c r="CC119" i="1"/>
  <c r="BY119" i="1"/>
  <c r="CA119" i="1"/>
  <c r="BX119" i="1"/>
  <c r="BZ119" i="1"/>
  <c r="BU119" i="1"/>
  <c r="BV119" i="1"/>
  <c r="CF119" i="1"/>
  <c r="CE119" i="1" s="1"/>
  <c r="BW129" i="1"/>
  <c r="CF129" i="1"/>
  <c r="CE129" i="1" s="1"/>
  <c r="CH129" i="1"/>
  <c r="BV129" i="1"/>
  <c r="BT129" i="1"/>
  <c r="CC129" i="1"/>
  <c r="CD129" i="1"/>
  <c r="BX129" i="1"/>
  <c r="CA129" i="1"/>
  <c r="CB129" i="1"/>
  <c r="BY129" i="1"/>
  <c r="BZ129" i="1"/>
  <c r="BU129" i="1"/>
  <c r="BS129" i="1"/>
  <c r="BX133" i="1"/>
  <c r="BS133" i="1"/>
  <c r="BZ133" i="1"/>
  <c r="CD133" i="1"/>
  <c r="BY133" i="1"/>
  <c r="BU133" i="1"/>
  <c r="CF133" i="1"/>
  <c r="BW133" i="1"/>
  <c r="CA133" i="1"/>
  <c r="CB133" i="1"/>
  <c r="BT133" i="1"/>
  <c r="BV133" i="1"/>
  <c r="CC133" i="1"/>
  <c r="BZ168" i="1"/>
  <c r="CA168" i="1"/>
  <c r="CB168" i="1"/>
  <c r="CC168" i="1"/>
  <c r="CD168" i="1"/>
  <c r="BS168" i="1"/>
  <c r="BT168" i="1"/>
  <c r="BV168" i="1"/>
  <c r="BY168" i="1"/>
  <c r="BW168" i="1"/>
  <c r="BU168" i="1"/>
  <c r="BX168" i="1"/>
  <c r="CF168" i="1"/>
  <c r="CF96" i="1"/>
  <c r="CE96" i="1" s="1"/>
  <c r="BW96" i="1"/>
  <c r="CA96" i="1"/>
  <c r="BT96" i="1"/>
  <c r="CB96" i="1"/>
  <c r="BZ96" i="1"/>
  <c r="BX96" i="1"/>
  <c r="CC96" i="1"/>
  <c r="BS96" i="1"/>
  <c r="CD96" i="1"/>
  <c r="BU96" i="1"/>
  <c r="CH96" i="1"/>
  <c r="BV96" i="1"/>
  <c r="BY96" i="1"/>
  <c r="CC93" i="1"/>
  <c r="BU93" i="1"/>
  <c r="CF93" i="1"/>
  <c r="CE93" i="1" s="1"/>
  <c r="CH93" i="1"/>
  <c r="BV93" i="1"/>
  <c r="BY93" i="1"/>
  <c r="BS93" i="1"/>
  <c r="CA93" i="1"/>
  <c r="CB93" i="1"/>
  <c r="CD93" i="1"/>
  <c r="BT93" i="1"/>
  <c r="BW93" i="1"/>
  <c r="BZ93" i="1"/>
  <c r="BX93" i="1"/>
  <c r="BS61" i="1"/>
  <c r="BV61" i="1"/>
  <c r="CC61" i="1"/>
  <c r="BW61" i="1"/>
  <c r="CD61" i="1"/>
  <c r="CF61" i="1"/>
  <c r="CE61" i="1" s="1"/>
  <c r="BZ61" i="1"/>
  <c r="BY61" i="1"/>
  <c r="BU61" i="1"/>
  <c r="CA61" i="1"/>
  <c r="CH61" i="1"/>
  <c r="BX61" i="1"/>
  <c r="CB61" i="1"/>
  <c r="BT61" i="1"/>
  <c r="BY54" i="1"/>
  <c r="BU54" i="1"/>
  <c r="CC54" i="1"/>
  <c r="CD54" i="1"/>
  <c r="BZ54" i="1"/>
  <c r="CH54" i="1"/>
  <c r="CB54" i="1"/>
  <c r="BX54" i="1"/>
  <c r="BS54" i="1"/>
  <c r="BV54" i="1"/>
  <c r="CA54" i="1"/>
  <c r="BW54" i="1"/>
  <c r="BT54" i="1"/>
  <c r="CF54" i="1"/>
  <c r="CE54" i="1" s="1"/>
  <c r="CH106" i="1"/>
  <c r="CH44" i="1"/>
  <c r="CF44" i="1"/>
  <c r="CE44" i="1" s="1"/>
  <c r="CD44" i="1"/>
  <c r="CC44" i="1"/>
  <c r="CB44" i="1"/>
  <c r="CA44" i="1"/>
  <c r="BZ44" i="1"/>
  <c r="BY44" i="1"/>
  <c r="BX44" i="1"/>
  <c r="BW44" i="1"/>
  <c r="BV44" i="1"/>
  <c r="BT44" i="1"/>
  <c r="BS44" i="1"/>
  <c r="BU44" i="1"/>
  <c r="BW136" i="1"/>
  <c r="CF136" i="1"/>
  <c r="CE136" i="1" s="1"/>
  <c r="CD136" i="1"/>
  <c r="BS136" i="1"/>
  <c r="BV136" i="1"/>
  <c r="CB136" i="1"/>
  <c r="BU136" i="1"/>
  <c r="BY136" i="1"/>
  <c r="BX136" i="1"/>
  <c r="BT136" i="1"/>
  <c r="CA136" i="1"/>
  <c r="BZ136" i="1"/>
  <c r="CC136" i="1"/>
  <c r="BU113" i="1"/>
  <c r="BX113" i="1"/>
  <c r="CC113" i="1"/>
  <c r="BT113" i="1"/>
  <c r="CA113" i="1"/>
  <c r="BW113" i="1"/>
  <c r="CB113" i="1"/>
  <c r="BS113" i="1"/>
  <c r="BV113" i="1"/>
  <c r="CH113" i="1"/>
  <c r="BZ113" i="1"/>
  <c r="BY113" i="1"/>
  <c r="CD113" i="1"/>
  <c r="CF113" i="1"/>
  <c r="CE113" i="1" s="1"/>
  <c r="BY56" i="1"/>
  <c r="BX56" i="1"/>
  <c r="BZ56" i="1"/>
  <c r="CD56" i="1"/>
  <c r="BS56" i="1"/>
  <c r="BT56" i="1"/>
  <c r="BU56" i="1"/>
  <c r="CH56" i="1"/>
  <c r="CB56" i="1"/>
  <c r="CA56" i="1"/>
  <c r="CF56" i="1"/>
  <c r="CE56" i="1" s="1"/>
  <c r="CC56" i="1"/>
  <c r="BW56" i="1"/>
  <c r="BV56" i="1"/>
  <c r="CD122" i="1"/>
  <c r="CA122" i="1"/>
  <c r="BY122" i="1"/>
  <c r="BW122" i="1"/>
  <c r="CC122" i="1"/>
  <c r="CB122" i="1"/>
  <c r="BX122" i="1"/>
  <c r="CF122" i="1"/>
  <c r="CE122" i="1" s="1"/>
  <c r="BS122" i="1"/>
  <c r="BV122" i="1"/>
  <c r="BU122" i="1"/>
  <c r="BZ122" i="1"/>
  <c r="BT122" i="1"/>
  <c r="BZ148" i="1"/>
  <c r="BX148" i="1"/>
  <c r="CA148" i="1"/>
  <c r="CD148" i="1"/>
  <c r="BS148" i="1"/>
  <c r="BV148" i="1"/>
  <c r="CC148" i="1"/>
  <c r="CF148" i="1"/>
  <c r="CE148" i="1" s="1"/>
  <c r="BY148" i="1"/>
  <c r="CH148" i="1"/>
  <c r="BW148" i="1"/>
  <c r="BU148" i="1"/>
  <c r="BT148" i="1"/>
  <c r="CB148" i="1"/>
  <c r="BW134" i="1"/>
  <c r="BU134" i="1"/>
  <c r="BT134" i="1"/>
  <c r="BS134" i="1"/>
  <c r="CC134" i="1"/>
  <c r="CB134" i="1"/>
  <c r="CF134" i="1"/>
  <c r="CE134" i="1" s="1"/>
  <c r="CA134" i="1"/>
  <c r="CD134" i="1"/>
  <c r="BV134" i="1"/>
  <c r="BZ134" i="1"/>
  <c r="BY134" i="1"/>
  <c r="BX134" i="1"/>
  <c r="BV83" i="1"/>
  <c r="CB83" i="1"/>
  <c r="BS83" i="1"/>
  <c r="CA83" i="1"/>
  <c r="CD83" i="1"/>
  <c r="BT83" i="1"/>
  <c r="CF83" i="1"/>
  <c r="BU83" i="1"/>
  <c r="BY83" i="1"/>
  <c r="BX83" i="1"/>
  <c r="BZ83" i="1"/>
  <c r="BW83" i="1"/>
  <c r="CC83" i="1"/>
  <c r="BY97" i="1"/>
  <c r="CF97" i="1"/>
  <c r="CE97" i="1" s="1"/>
  <c r="BS97" i="1"/>
  <c r="CC97" i="1"/>
  <c r="CB97" i="1"/>
  <c r="CA97" i="1"/>
  <c r="BV97" i="1"/>
  <c r="BT97" i="1"/>
  <c r="BW97" i="1"/>
  <c r="BZ97" i="1"/>
  <c r="CD97" i="1"/>
  <c r="CH97" i="1"/>
  <c r="BX97" i="1"/>
  <c r="BU97" i="1"/>
  <c r="BS94" i="1"/>
  <c r="BU94" i="1"/>
  <c r="BW94" i="1"/>
  <c r="CA94" i="1"/>
  <c r="BX94" i="1"/>
  <c r="BZ94" i="1"/>
  <c r="CB94" i="1"/>
  <c r="CD94" i="1"/>
  <c r="CF94" i="1"/>
  <c r="CE94" i="1" s="1"/>
  <c r="CC94" i="1"/>
  <c r="BY94" i="1"/>
  <c r="BV94" i="1"/>
  <c r="BT94" i="1"/>
  <c r="BZ60" i="1"/>
  <c r="CA60" i="1"/>
  <c r="CB60" i="1"/>
  <c r="CD60" i="1"/>
  <c r="BV60" i="1"/>
  <c r="BY60" i="1"/>
  <c r="BU60" i="1"/>
  <c r="BS60" i="1"/>
  <c r="CC60" i="1"/>
  <c r="BT60" i="1"/>
  <c r="CF60" i="1"/>
  <c r="CE60" i="1" s="1"/>
  <c r="CH60" i="1"/>
  <c r="BW60" i="1"/>
  <c r="BX60" i="1"/>
  <c r="CA46" i="1"/>
  <c r="BV46" i="1"/>
  <c r="BW46" i="1"/>
  <c r="BY46" i="1"/>
  <c r="CD46" i="1"/>
  <c r="CH46" i="1"/>
  <c r="BT46" i="1"/>
  <c r="CF46" i="1"/>
  <c r="CE46" i="1" s="1"/>
  <c r="BU46" i="1"/>
  <c r="CC46" i="1"/>
  <c r="BS46" i="1"/>
  <c r="BX46" i="1"/>
  <c r="BZ46" i="1"/>
  <c r="CB46" i="1"/>
  <c r="CH165" i="1"/>
  <c r="CH88" i="1"/>
  <c r="CH68" i="1"/>
  <c r="CA33" i="1"/>
  <c r="BZ33" i="1"/>
  <c r="BY33" i="1"/>
  <c r="BX33" i="1"/>
  <c r="BW33" i="1"/>
  <c r="BV33" i="1"/>
  <c r="BU33" i="1"/>
  <c r="BT33" i="1"/>
  <c r="BS33" i="1"/>
  <c r="CH33" i="1"/>
  <c r="CF33" i="1"/>
  <c r="CE33" i="1" s="1"/>
  <c r="CD33" i="1"/>
  <c r="CC33" i="1"/>
  <c r="CB33" i="1"/>
  <c r="CB139" i="1"/>
  <c r="BX139" i="1"/>
  <c r="CA139" i="1"/>
  <c r="BZ139" i="1"/>
  <c r="CD139" i="1"/>
  <c r="CC139" i="1"/>
  <c r="BW139" i="1"/>
  <c r="BV139" i="1"/>
  <c r="CF139" i="1"/>
  <c r="CE139" i="1" s="1"/>
  <c r="BU139" i="1"/>
  <c r="BT139" i="1"/>
  <c r="BY139" i="1"/>
  <c r="CH139" i="1"/>
  <c r="BS139" i="1"/>
  <c r="BV131" i="1"/>
  <c r="BT131" i="1"/>
  <c r="CF131" i="1"/>
  <c r="BU131" i="1"/>
  <c r="BZ131" i="1"/>
  <c r="CB131" i="1"/>
  <c r="CC131" i="1"/>
  <c r="BW131" i="1"/>
  <c r="BS131" i="1"/>
  <c r="CA131" i="1"/>
  <c r="BY131" i="1"/>
  <c r="CD131" i="1"/>
  <c r="BX131" i="1"/>
  <c r="CB157" i="1"/>
  <c r="BU157" i="1"/>
  <c r="CA157" i="1"/>
  <c r="BX157" i="1"/>
  <c r="BY157" i="1"/>
  <c r="CC157" i="1"/>
  <c r="CF157" i="1"/>
  <c r="CE157" i="1" s="1"/>
  <c r="BT157" i="1"/>
  <c r="BW157" i="1"/>
  <c r="CD157" i="1"/>
  <c r="BS157" i="1"/>
  <c r="BZ157" i="1"/>
  <c r="BV157" i="1"/>
  <c r="BU135" i="1"/>
  <c r="BT135" i="1"/>
  <c r="BS135" i="1"/>
  <c r="BW135" i="1"/>
  <c r="CF135" i="1"/>
  <c r="CE135" i="1" s="1"/>
  <c r="CA135" i="1"/>
  <c r="CD135" i="1"/>
  <c r="BZ135" i="1"/>
  <c r="CC135" i="1"/>
  <c r="BV135" i="1"/>
  <c r="BY135" i="1"/>
  <c r="CB135" i="1"/>
  <c r="BX135" i="1"/>
  <c r="CH84" i="1"/>
  <c r="CC84" i="1"/>
  <c r="CB84" i="1"/>
  <c r="BT84" i="1"/>
  <c r="BV84" i="1"/>
  <c r="BZ84" i="1"/>
  <c r="BW84" i="1"/>
  <c r="CA84" i="1"/>
  <c r="BS84" i="1"/>
  <c r="BX84" i="1"/>
  <c r="CD84" i="1"/>
  <c r="BY84" i="1"/>
  <c r="BU84" i="1"/>
  <c r="CF84" i="1"/>
  <c r="CE84" i="1" s="1"/>
  <c r="CA99" i="1"/>
  <c r="BX99" i="1"/>
  <c r="BW99" i="1"/>
  <c r="BT99" i="1"/>
  <c r="CD99" i="1"/>
  <c r="CB99" i="1"/>
  <c r="BS99" i="1"/>
  <c r="BY99" i="1"/>
  <c r="BV99" i="1"/>
  <c r="CC99" i="1"/>
  <c r="BZ99" i="1"/>
  <c r="BU99" i="1"/>
  <c r="CF99" i="1"/>
  <c r="BT100" i="1"/>
  <c r="CA100" i="1"/>
  <c r="BY100" i="1"/>
  <c r="CF100" i="1"/>
  <c r="CE100" i="1" s="1"/>
  <c r="BV100" i="1"/>
  <c r="BZ100" i="1"/>
  <c r="CD100" i="1"/>
  <c r="CH100" i="1"/>
  <c r="CC100" i="1"/>
  <c r="BW100" i="1"/>
  <c r="BS100" i="1"/>
  <c r="CB100" i="1"/>
  <c r="BU100" i="1"/>
  <c r="BX100" i="1"/>
  <c r="BS59" i="1"/>
  <c r="BV59" i="1"/>
  <c r="CH59" i="1"/>
  <c r="BX59" i="1"/>
  <c r="BY59" i="1"/>
  <c r="BW59" i="1"/>
  <c r="CC59" i="1"/>
  <c r="CF59" i="1"/>
  <c r="CE59" i="1" s="1"/>
  <c r="BZ59" i="1"/>
  <c r="BU59" i="1"/>
  <c r="BT59" i="1"/>
  <c r="CB59" i="1"/>
  <c r="CA59" i="1"/>
  <c r="CD59" i="1"/>
  <c r="BS50" i="1"/>
  <c r="CD50" i="1"/>
  <c r="BW50" i="1"/>
  <c r="CA50" i="1"/>
  <c r="BT50" i="1"/>
  <c r="BX50" i="1"/>
  <c r="BV50" i="1"/>
  <c r="BU50" i="1"/>
  <c r="CH50" i="1"/>
  <c r="CF50" i="1"/>
  <c r="CE50" i="1" s="1"/>
  <c r="BY50" i="1"/>
  <c r="CB50" i="1"/>
  <c r="CC50" i="1"/>
  <c r="BZ50" i="1"/>
  <c r="CH152" i="1"/>
  <c r="CH47" i="1"/>
  <c r="BX38" i="1"/>
  <c r="BW38" i="1"/>
  <c r="BV38" i="1"/>
  <c r="BU38" i="1"/>
  <c r="BT38" i="1"/>
  <c r="BS38" i="1"/>
  <c r="CH38" i="1"/>
  <c r="CF38" i="1"/>
  <c r="CE38" i="1" s="1"/>
  <c r="CD38" i="1"/>
  <c r="CB38" i="1"/>
  <c r="CA38" i="1"/>
  <c r="CC38" i="1"/>
  <c r="BZ38" i="1"/>
  <c r="BY38" i="1"/>
  <c r="CH164" i="1"/>
  <c r="CH153" i="1"/>
  <c r="CH82" i="1"/>
  <c r="CH135" i="1"/>
  <c r="CH118" i="1"/>
  <c r="BT259" i="1"/>
  <c r="BZ259" i="1"/>
  <c r="CD259" i="1"/>
  <c r="BU259" i="1"/>
  <c r="CF259" i="1"/>
  <c r="CE259" i="1" s="1"/>
  <c r="CH259" i="1"/>
  <c r="BX259" i="1"/>
  <c r="CA259" i="1"/>
  <c r="BV259" i="1"/>
  <c r="BW259" i="1"/>
  <c r="BS259" i="1"/>
  <c r="CC259" i="1"/>
  <c r="BY259" i="1"/>
  <c r="CB259" i="1"/>
  <c r="BS243" i="1"/>
  <c r="CF243" i="1"/>
  <c r="CE243" i="1" s="1"/>
  <c r="CB243" i="1"/>
  <c r="BT243" i="1"/>
  <c r="BY243" i="1"/>
  <c r="BX243" i="1"/>
  <c r="CD243" i="1"/>
  <c r="BV243" i="1"/>
  <c r="BU243" i="1"/>
  <c r="BZ243" i="1"/>
  <c r="BW243" i="1"/>
  <c r="CA243" i="1"/>
  <c r="CC243" i="1"/>
  <c r="BT229" i="1"/>
  <c r="CC229" i="1"/>
  <c r="CA229" i="1"/>
  <c r="BY229" i="1"/>
  <c r="CD229" i="1"/>
  <c r="BX229" i="1"/>
  <c r="BV229" i="1"/>
  <c r="BW229" i="1"/>
  <c r="CF229" i="1"/>
  <c r="BU229" i="1"/>
  <c r="BZ229" i="1"/>
  <c r="CB229" i="1"/>
  <c r="BS229" i="1"/>
  <c r="BY219" i="1"/>
  <c r="BW219" i="1"/>
  <c r="BT219" i="1"/>
  <c r="CF219" i="1"/>
  <c r="CC219" i="1"/>
  <c r="BS219" i="1"/>
  <c r="BX219" i="1"/>
  <c r="CD219" i="1"/>
  <c r="CB219" i="1"/>
  <c r="CA219" i="1"/>
  <c r="BU219" i="1"/>
  <c r="BZ219" i="1"/>
  <c r="BV219" i="1"/>
  <c r="BW195" i="1"/>
  <c r="CB195" i="1"/>
  <c r="CH195" i="1"/>
  <c r="BU195" i="1"/>
  <c r="CD195" i="1"/>
  <c r="BZ195" i="1"/>
  <c r="CF195" i="1"/>
  <c r="CE195" i="1" s="1"/>
  <c r="BV195" i="1"/>
  <c r="CA195" i="1"/>
  <c r="BY195" i="1"/>
  <c r="BX195" i="1"/>
  <c r="CC195" i="1"/>
  <c r="BS195" i="1"/>
  <c r="BT195" i="1"/>
  <c r="CA192" i="1"/>
  <c r="CF192" i="1"/>
  <c r="CD192" i="1"/>
  <c r="BT192" i="1"/>
  <c r="CC192" i="1"/>
  <c r="BW192" i="1"/>
  <c r="BY192" i="1"/>
  <c r="BS192" i="1"/>
  <c r="BV192" i="1"/>
  <c r="BZ192" i="1"/>
  <c r="CB192" i="1"/>
  <c r="BX192" i="1"/>
  <c r="BU192" i="1"/>
  <c r="BU182" i="1"/>
  <c r="BT182" i="1"/>
  <c r="CH182" i="1"/>
  <c r="BS182" i="1"/>
  <c r="CF182" i="1"/>
  <c r="CE182" i="1" s="1"/>
  <c r="CD182" i="1"/>
  <c r="BZ182" i="1"/>
  <c r="CA182" i="1"/>
  <c r="CC182" i="1"/>
  <c r="BV182" i="1"/>
  <c r="CB182" i="1"/>
  <c r="BX182" i="1"/>
  <c r="BW182" i="1"/>
  <c r="BY182" i="1"/>
  <c r="BZ176" i="1"/>
  <c r="CB176" i="1"/>
  <c r="BW176" i="1"/>
  <c r="BU176" i="1"/>
  <c r="BX176" i="1"/>
  <c r="CA176" i="1"/>
  <c r="CF176" i="1"/>
  <c r="BT176" i="1"/>
  <c r="BY176" i="1"/>
  <c r="CC176" i="1"/>
  <c r="CD176" i="1"/>
  <c r="BS176" i="1"/>
  <c r="BV176" i="1"/>
  <c r="BX280" i="1"/>
  <c r="BV280" i="1"/>
  <c r="BZ280" i="1"/>
  <c r="CD280" i="1"/>
  <c r="BT280" i="1"/>
  <c r="BU280" i="1"/>
  <c r="CH280" i="1"/>
  <c r="CA280" i="1"/>
  <c r="BW280" i="1"/>
  <c r="CF280" i="1"/>
  <c r="CE280" i="1" s="1"/>
  <c r="CC280" i="1"/>
  <c r="BS280" i="1"/>
  <c r="CB280" i="1"/>
  <c r="BY280" i="1"/>
  <c r="CA265" i="1"/>
  <c r="CD265" i="1"/>
  <c r="BX265" i="1"/>
  <c r="BU265" i="1"/>
  <c r="CF265" i="1"/>
  <c r="CE265" i="1" s="1"/>
  <c r="CB265" i="1"/>
  <c r="CC265" i="1"/>
  <c r="BV265" i="1"/>
  <c r="BW265" i="1"/>
  <c r="BZ265" i="1"/>
  <c r="BT265" i="1"/>
  <c r="BS265" i="1"/>
  <c r="BY265" i="1"/>
  <c r="BV260" i="1"/>
  <c r="BT260" i="1"/>
  <c r="BY260" i="1"/>
  <c r="BW260" i="1"/>
  <c r="CC260" i="1"/>
  <c r="CD260" i="1"/>
  <c r="CB260" i="1"/>
  <c r="BX260" i="1"/>
  <c r="BZ260" i="1"/>
  <c r="CA260" i="1"/>
  <c r="BS260" i="1"/>
  <c r="CF260" i="1"/>
  <c r="BU260" i="1"/>
  <c r="BV252" i="1"/>
  <c r="BT252" i="1"/>
  <c r="CH252" i="1"/>
  <c r="BX252" i="1"/>
  <c r="BU252" i="1"/>
  <c r="BW252" i="1"/>
  <c r="BY252" i="1"/>
  <c r="BS252" i="1"/>
  <c r="CB252" i="1"/>
  <c r="CD252" i="1"/>
  <c r="CF252" i="1"/>
  <c r="CE252" i="1" s="1"/>
  <c r="CA252" i="1"/>
  <c r="CC252" i="1"/>
  <c r="BZ252" i="1"/>
  <c r="BV244" i="1"/>
  <c r="BW244" i="1"/>
  <c r="BY244" i="1"/>
  <c r="BS244" i="1"/>
  <c r="CC244" i="1"/>
  <c r="CD244" i="1"/>
  <c r="BX244" i="1"/>
  <c r="CA244" i="1"/>
  <c r="CB244" i="1"/>
  <c r="CF244" i="1"/>
  <c r="BT244" i="1"/>
  <c r="BU244" i="1"/>
  <c r="BZ244" i="1"/>
  <c r="BS235" i="1"/>
  <c r="BZ235" i="1"/>
  <c r="BY235" i="1"/>
  <c r="CB235" i="1"/>
  <c r="BW235" i="1"/>
  <c r="BV235" i="1"/>
  <c r="CC235" i="1"/>
  <c r="CA235" i="1"/>
  <c r="BT235" i="1"/>
  <c r="CD235" i="1"/>
  <c r="BX235" i="1"/>
  <c r="CF235" i="1"/>
  <c r="BU235" i="1"/>
  <c r="CB227" i="1"/>
  <c r="BW227" i="1"/>
  <c r="BV227" i="1"/>
  <c r="BT227" i="1"/>
  <c r="CC227" i="1"/>
  <c r="BZ227" i="1"/>
  <c r="CF227" i="1"/>
  <c r="BS227" i="1"/>
  <c r="BU227" i="1"/>
  <c r="CD227" i="1"/>
  <c r="BY227" i="1"/>
  <c r="BX227" i="1"/>
  <c r="CA227" i="1"/>
  <c r="CD223" i="1"/>
  <c r="CC223" i="1"/>
  <c r="BZ223" i="1"/>
  <c r="CA223" i="1"/>
  <c r="BV223" i="1"/>
  <c r="BU223" i="1"/>
  <c r="CF223" i="1"/>
  <c r="CE223" i="1" s="1"/>
  <c r="BS223" i="1"/>
  <c r="CB223" i="1"/>
  <c r="BW223" i="1"/>
  <c r="BX223" i="1"/>
  <c r="CH223" i="1"/>
  <c r="BY223" i="1"/>
  <c r="BT223" i="1"/>
  <c r="BW212" i="1"/>
  <c r="BV212" i="1"/>
  <c r="CA212" i="1"/>
  <c r="CB212" i="1"/>
  <c r="BY212" i="1"/>
  <c r="BS212" i="1"/>
  <c r="CC212" i="1"/>
  <c r="BT212" i="1"/>
  <c r="CF212" i="1"/>
  <c r="BU212" i="1"/>
  <c r="CD212" i="1"/>
  <c r="BX212" i="1"/>
  <c r="BZ212" i="1"/>
  <c r="BW204" i="1"/>
  <c r="CC204" i="1"/>
  <c r="CH204" i="1"/>
  <c r="BX204" i="1"/>
  <c r="BV204" i="1"/>
  <c r="CD204" i="1"/>
  <c r="CA204" i="1"/>
  <c r="BZ204" i="1"/>
  <c r="BU204" i="1"/>
  <c r="BY204" i="1"/>
  <c r="CB204" i="1"/>
  <c r="BT204" i="1"/>
  <c r="BS204" i="1"/>
  <c r="CF204" i="1"/>
  <c r="CE204" i="1" s="1"/>
  <c r="CC196" i="1"/>
  <c r="BT196" i="1"/>
  <c r="BY196" i="1"/>
  <c r="BW196" i="1"/>
  <c r="CA196" i="1"/>
  <c r="BU196" i="1"/>
  <c r="BS196" i="1"/>
  <c r="CF196" i="1"/>
  <c r="CB196" i="1"/>
  <c r="BV196" i="1"/>
  <c r="BX196" i="1"/>
  <c r="BZ196" i="1"/>
  <c r="CD196" i="1"/>
  <c r="BU183" i="1"/>
  <c r="CC183" i="1"/>
  <c r="BT183" i="1"/>
  <c r="BV183" i="1"/>
  <c r="CH183" i="1"/>
  <c r="CA183" i="1"/>
  <c r="CB183" i="1"/>
  <c r="CD183" i="1"/>
  <c r="BX183" i="1"/>
  <c r="BW183" i="1"/>
  <c r="CF183" i="1"/>
  <c r="CE183" i="1" s="1"/>
  <c r="BY183" i="1"/>
  <c r="BS183" i="1"/>
  <c r="BZ183" i="1"/>
  <c r="BT180" i="1"/>
  <c r="BZ180" i="1"/>
  <c r="CA180" i="1"/>
  <c r="BV180" i="1"/>
  <c r="CF180" i="1"/>
  <c r="CE180" i="1" s="1"/>
  <c r="BS180" i="1"/>
  <c r="CD180" i="1"/>
  <c r="BY180" i="1"/>
  <c r="CB180" i="1"/>
  <c r="BX180" i="1"/>
  <c r="BU180" i="1"/>
  <c r="CC180" i="1"/>
  <c r="BW180" i="1"/>
  <c r="CH180" i="1"/>
  <c r="CB174" i="1"/>
  <c r="CF174" i="1"/>
  <c r="CE174" i="1" s="1"/>
  <c r="BV174" i="1"/>
  <c r="BS174" i="1"/>
  <c r="BT174" i="1"/>
  <c r="BX174" i="1"/>
  <c r="BY174" i="1"/>
  <c r="BZ174" i="1"/>
  <c r="BW174" i="1"/>
  <c r="BU174" i="1"/>
  <c r="CD174" i="1"/>
  <c r="CC174" i="1"/>
  <c r="CA174" i="1"/>
  <c r="BU245" i="1"/>
  <c r="CF245" i="1"/>
  <c r="BX245" i="1"/>
  <c r="BV245" i="1"/>
  <c r="CA245" i="1"/>
  <c r="BT245" i="1"/>
  <c r="BW245" i="1"/>
  <c r="CB245" i="1"/>
  <c r="BS245" i="1"/>
  <c r="CC245" i="1"/>
  <c r="BZ245" i="1"/>
  <c r="CD245" i="1"/>
  <c r="BY245" i="1"/>
  <c r="BZ184" i="1"/>
  <c r="CA184" i="1"/>
  <c r="BU184" i="1"/>
  <c r="CD184" i="1"/>
  <c r="CF184" i="1"/>
  <c r="CE184" i="1" s="1"/>
  <c r="BS184" i="1"/>
  <c r="CB184" i="1"/>
  <c r="BV184" i="1"/>
  <c r="BX184" i="1"/>
  <c r="BT184" i="1"/>
  <c r="BW184" i="1"/>
  <c r="CC184" i="1"/>
  <c r="BY184" i="1"/>
  <c r="BT279" i="1"/>
  <c r="BZ279" i="1"/>
  <c r="CD279" i="1"/>
  <c r="BU279" i="1"/>
  <c r="CA279" i="1"/>
  <c r="BY279" i="1"/>
  <c r="BV279" i="1"/>
  <c r="CF279" i="1"/>
  <c r="CE279" i="1" s="1"/>
  <c r="BS279" i="1"/>
  <c r="CB279" i="1"/>
  <c r="BW279" i="1"/>
  <c r="BX279" i="1"/>
  <c r="CC279" i="1"/>
  <c r="CH279" i="1"/>
  <c r="CA261" i="1"/>
  <c r="BV261" i="1"/>
  <c r="BX261" i="1"/>
  <c r="BY261" i="1"/>
  <c r="CB261" i="1"/>
  <c r="BU261" i="1"/>
  <c r="BS261" i="1"/>
  <c r="BZ261" i="1"/>
  <c r="CD261" i="1"/>
  <c r="CH261" i="1"/>
  <c r="BW261" i="1"/>
  <c r="CC261" i="1"/>
  <c r="CF261" i="1"/>
  <c r="CE261" i="1" s="1"/>
  <c r="BT261" i="1"/>
  <c r="BX236" i="1"/>
  <c r="BZ236" i="1"/>
  <c r="BT236" i="1"/>
  <c r="BW236" i="1"/>
  <c r="CD236" i="1"/>
  <c r="BU236" i="1"/>
  <c r="CB236" i="1"/>
  <c r="BS236" i="1"/>
  <c r="CA236" i="1"/>
  <c r="CC236" i="1"/>
  <c r="BV236" i="1"/>
  <c r="BY236" i="1"/>
  <c r="CF236" i="1"/>
  <c r="CF225" i="1"/>
  <c r="CE225" i="1" s="1"/>
  <c r="BU225" i="1"/>
  <c r="BY225" i="1"/>
  <c r="BZ225" i="1"/>
  <c r="BV225" i="1"/>
  <c r="CC225" i="1"/>
  <c r="CD225" i="1"/>
  <c r="BS225" i="1"/>
  <c r="CH225" i="1"/>
  <c r="BT225" i="1"/>
  <c r="CA225" i="1"/>
  <c r="CB225" i="1"/>
  <c r="BX225" i="1"/>
  <c r="BW225" i="1"/>
  <c r="CD205" i="1"/>
  <c r="BX205" i="1"/>
  <c r="BU205" i="1"/>
  <c r="BY205" i="1"/>
  <c r="CC205" i="1"/>
  <c r="CA205" i="1"/>
  <c r="BT205" i="1"/>
  <c r="BV205" i="1"/>
  <c r="BW205" i="1"/>
  <c r="CF205" i="1"/>
  <c r="CB205" i="1"/>
  <c r="BZ205" i="1"/>
  <c r="BS205" i="1"/>
  <c r="BV187" i="1"/>
  <c r="BY187" i="1"/>
  <c r="BW187" i="1"/>
  <c r="BT187" i="1"/>
  <c r="CC187" i="1"/>
  <c r="BX187" i="1"/>
  <c r="BS187" i="1"/>
  <c r="CF187" i="1"/>
  <c r="CA187" i="1"/>
  <c r="CD187" i="1"/>
  <c r="BU187" i="1"/>
  <c r="CB187" i="1"/>
  <c r="BZ187" i="1"/>
  <c r="CD272" i="1"/>
  <c r="CA272" i="1"/>
  <c r="BS272" i="1"/>
  <c r="CH272" i="1"/>
  <c r="CB272" i="1"/>
  <c r="BV272" i="1"/>
  <c r="BX272" i="1"/>
  <c r="BZ272" i="1"/>
  <c r="BT272" i="1"/>
  <c r="CC272" i="1"/>
  <c r="BY272" i="1"/>
  <c r="BW272" i="1"/>
  <c r="BU272" i="1"/>
  <c r="CF272" i="1"/>
  <c r="CE272" i="1" s="1"/>
  <c r="CC263" i="1"/>
  <c r="CB263" i="1"/>
  <c r="BY263" i="1"/>
  <c r="CA263" i="1"/>
  <c r="BT263" i="1"/>
  <c r="BU263" i="1"/>
  <c r="BW263" i="1"/>
  <c r="BS263" i="1"/>
  <c r="BV263" i="1"/>
  <c r="BZ263" i="1"/>
  <c r="CD263" i="1"/>
  <c r="BX263" i="1"/>
  <c r="CF263" i="1"/>
  <c r="CF262" i="1"/>
  <c r="CE262" i="1" s="1"/>
  <c r="CD262" i="1"/>
  <c r="BS262" i="1"/>
  <c r="CB262" i="1"/>
  <c r="BX262" i="1"/>
  <c r="BY262" i="1"/>
  <c r="CH262" i="1"/>
  <c r="BZ262" i="1"/>
  <c r="BW262" i="1"/>
  <c r="CC262" i="1"/>
  <c r="CA262" i="1"/>
  <c r="BV262" i="1"/>
  <c r="BT262" i="1"/>
  <c r="BU262" i="1"/>
  <c r="BV250" i="1"/>
  <c r="BS250" i="1"/>
  <c r="BW250" i="1"/>
  <c r="BU250" i="1"/>
  <c r="BT250" i="1"/>
  <c r="CD250" i="1"/>
  <c r="BX250" i="1"/>
  <c r="CA250" i="1"/>
  <c r="CB250" i="1"/>
  <c r="CC250" i="1"/>
  <c r="CF250" i="1"/>
  <c r="BZ250" i="1"/>
  <c r="BY250" i="1"/>
  <c r="CF241" i="1"/>
  <c r="CE241" i="1" s="1"/>
  <c r="BU241" i="1"/>
  <c r="CB241" i="1"/>
  <c r="BS241" i="1"/>
  <c r="CC241" i="1"/>
  <c r="BV241" i="1"/>
  <c r="BY241" i="1"/>
  <c r="BX241" i="1"/>
  <c r="CA241" i="1"/>
  <c r="BT241" i="1"/>
  <c r="BW241" i="1"/>
  <c r="CD241" i="1"/>
  <c r="CH241" i="1"/>
  <c r="BZ241" i="1"/>
  <c r="CB233" i="1"/>
  <c r="BS233" i="1"/>
  <c r="BU233" i="1"/>
  <c r="CC233" i="1"/>
  <c r="CF233" i="1"/>
  <c r="CE233" i="1" s="1"/>
  <c r="BV233" i="1"/>
  <c r="BT233" i="1"/>
  <c r="BZ233" i="1"/>
  <c r="BY233" i="1"/>
  <c r="CA233" i="1"/>
  <c r="BW233" i="1"/>
  <c r="BX233" i="1"/>
  <c r="CH233" i="1"/>
  <c r="CD233" i="1"/>
  <c r="BX228" i="1"/>
  <c r="BV228" i="1"/>
  <c r="CA228" i="1"/>
  <c r="BU228" i="1"/>
  <c r="CC228" i="1"/>
  <c r="BY228" i="1"/>
  <c r="BW228" i="1"/>
  <c r="CB228" i="1"/>
  <c r="CH228" i="1"/>
  <c r="CF228" i="1"/>
  <c r="CE228" i="1" s="1"/>
  <c r="CD228" i="1"/>
  <c r="BT228" i="1"/>
  <c r="BS228" i="1"/>
  <c r="BZ228" i="1"/>
  <c r="BT222" i="1"/>
  <c r="CC222" i="1"/>
  <c r="BW222" i="1"/>
  <c r="BY222" i="1"/>
  <c r="CH222" i="1"/>
  <c r="BU222" i="1"/>
  <c r="CA222" i="1"/>
  <c r="CB222" i="1"/>
  <c r="CD222" i="1"/>
  <c r="BS222" i="1"/>
  <c r="BZ222" i="1"/>
  <c r="BV222" i="1"/>
  <c r="CF222" i="1"/>
  <c r="CE222" i="1" s="1"/>
  <c r="BX222" i="1"/>
  <c r="BW211" i="1"/>
  <c r="CF211" i="1"/>
  <c r="BS211" i="1"/>
  <c r="BT211" i="1"/>
  <c r="BV211" i="1"/>
  <c r="CA211" i="1"/>
  <c r="BU211" i="1"/>
  <c r="CB211" i="1"/>
  <c r="CD211" i="1"/>
  <c r="BY211" i="1"/>
  <c r="BZ211" i="1"/>
  <c r="BX211" i="1"/>
  <c r="CC211" i="1"/>
  <c r="BT202" i="1"/>
  <c r="CA202" i="1"/>
  <c r="CB202" i="1"/>
  <c r="BU202" i="1"/>
  <c r="BV202" i="1"/>
  <c r="BS202" i="1"/>
  <c r="BX202" i="1"/>
  <c r="BY202" i="1"/>
  <c r="CH202" i="1"/>
  <c r="CD202" i="1"/>
  <c r="CC202" i="1"/>
  <c r="CF202" i="1"/>
  <c r="CE202" i="1" s="1"/>
  <c r="BZ202" i="1"/>
  <c r="BW202" i="1"/>
  <c r="CH190" i="1"/>
  <c r="BV190" i="1"/>
  <c r="BW190" i="1"/>
  <c r="BY190" i="1"/>
  <c r="BS190" i="1"/>
  <c r="CF190" i="1"/>
  <c r="CE190" i="1" s="1"/>
  <c r="CA190" i="1"/>
  <c r="CD190" i="1"/>
  <c r="BZ190" i="1"/>
  <c r="CC190" i="1"/>
  <c r="BU190" i="1"/>
  <c r="CB190" i="1"/>
  <c r="BX190" i="1"/>
  <c r="BT190" i="1"/>
  <c r="BY181" i="1"/>
  <c r="CA181" i="1"/>
  <c r="BU181" i="1"/>
  <c r="CD181" i="1"/>
  <c r="CF181" i="1"/>
  <c r="BS181" i="1"/>
  <c r="CB181" i="1"/>
  <c r="BV181" i="1"/>
  <c r="BX181" i="1"/>
  <c r="BT181" i="1"/>
  <c r="CC181" i="1"/>
  <c r="BZ181" i="1"/>
  <c r="BW181" i="1"/>
  <c r="BV186" i="1"/>
  <c r="BZ186" i="1"/>
  <c r="BW186" i="1"/>
  <c r="CB186" i="1"/>
  <c r="BY186" i="1"/>
  <c r="BT186" i="1"/>
  <c r="CA186" i="1"/>
  <c r="CD186" i="1"/>
  <c r="BS186" i="1"/>
  <c r="CF186" i="1"/>
  <c r="BX186" i="1"/>
  <c r="CC186" i="1"/>
  <c r="BU186" i="1"/>
  <c r="CC172" i="1"/>
  <c r="BW172" i="1"/>
  <c r="BZ172" i="1"/>
  <c r="BV172" i="1"/>
  <c r="BU172" i="1"/>
  <c r="BX172" i="1"/>
  <c r="CA172" i="1"/>
  <c r="CB172" i="1"/>
  <c r="CD172" i="1"/>
  <c r="BT172" i="1"/>
  <c r="BY172" i="1"/>
  <c r="CF172" i="1"/>
  <c r="BS172" i="1"/>
  <c r="BV264" i="1"/>
  <c r="CC264" i="1"/>
  <c r="BW264" i="1"/>
  <c r="BZ264" i="1"/>
  <c r="BT264" i="1"/>
  <c r="CD264" i="1"/>
  <c r="CA264" i="1"/>
  <c r="BY264" i="1"/>
  <c r="BX264" i="1"/>
  <c r="BS264" i="1"/>
  <c r="BU264" i="1"/>
  <c r="CH264" i="1"/>
  <c r="CB264" i="1"/>
  <c r="CF264" i="1"/>
  <c r="CE264" i="1" s="1"/>
  <c r="CB221" i="1"/>
  <c r="CC221" i="1"/>
  <c r="BX221" i="1"/>
  <c r="BZ221" i="1"/>
  <c r="CA221" i="1"/>
  <c r="BY221" i="1"/>
  <c r="CD221" i="1"/>
  <c r="BW221" i="1"/>
  <c r="BS221" i="1"/>
  <c r="CF221" i="1"/>
  <c r="BT221" i="1"/>
  <c r="BV221" i="1"/>
  <c r="BU221" i="1"/>
  <c r="BX273" i="1"/>
  <c r="BY273" i="1"/>
  <c r="BS273" i="1"/>
  <c r="CC273" i="1"/>
  <c r="BW273" i="1"/>
  <c r="BV273" i="1"/>
  <c r="CD273" i="1"/>
  <c r="BU273" i="1"/>
  <c r="CA273" i="1"/>
  <c r="BT273" i="1"/>
  <c r="CB273" i="1"/>
  <c r="CF273" i="1"/>
  <c r="BZ273" i="1"/>
  <c r="BW253" i="1"/>
  <c r="BV253" i="1"/>
  <c r="CB253" i="1"/>
  <c r="BX253" i="1"/>
  <c r="CD253" i="1"/>
  <c r="BU253" i="1"/>
  <c r="BS253" i="1"/>
  <c r="CF253" i="1"/>
  <c r="BZ253" i="1"/>
  <c r="CC253" i="1"/>
  <c r="CA253" i="1"/>
  <c r="BY253" i="1"/>
  <c r="BT253" i="1"/>
  <c r="BS226" i="1"/>
  <c r="CF226" i="1"/>
  <c r="CE226" i="1" s="1"/>
  <c r="BV226" i="1"/>
  <c r="CB226" i="1"/>
  <c r="CH226" i="1"/>
  <c r="BX226" i="1"/>
  <c r="BZ226" i="1"/>
  <c r="CA226" i="1"/>
  <c r="CC226" i="1"/>
  <c r="BY226" i="1"/>
  <c r="BW226" i="1"/>
  <c r="BU226" i="1"/>
  <c r="BT226" i="1"/>
  <c r="CD226" i="1"/>
  <c r="BT216" i="1"/>
  <c r="BY216" i="1"/>
  <c r="CC216" i="1"/>
  <c r="BS216" i="1"/>
  <c r="BW216" i="1"/>
  <c r="BX216" i="1"/>
  <c r="BV216" i="1"/>
  <c r="BU216" i="1"/>
  <c r="BZ216" i="1"/>
  <c r="CD216" i="1"/>
  <c r="CA216" i="1"/>
  <c r="CB216" i="1"/>
  <c r="CF216" i="1"/>
  <c r="BX197" i="1"/>
  <c r="CH197" i="1"/>
  <c r="BT197" i="1"/>
  <c r="CC197" i="1"/>
  <c r="BW197" i="1"/>
  <c r="BY197" i="1"/>
  <c r="CA197" i="1"/>
  <c r="CD197" i="1"/>
  <c r="CF197" i="1"/>
  <c r="CE197" i="1" s="1"/>
  <c r="BS197" i="1"/>
  <c r="CB197" i="1"/>
  <c r="BV197" i="1"/>
  <c r="BZ197" i="1"/>
  <c r="BU197" i="1"/>
  <c r="BZ169" i="1"/>
  <c r="CD169" i="1"/>
  <c r="CC169" i="1"/>
  <c r="BX169" i="1"/>
  <c r="CA169" i="1"/>
  <c r="BS169" i="1"/>
  <c r="BV169" i="1"/>
  <c r="BU169" i="1"/>
  <c r="BY169" i="1"/>
  <c r="BW169" i="1"/>
  <c r="CB169" i="1"/>
  <c r="CF169" i="1"/>
  <c r="BT169" i="1"/>
  <c r="BV281" i="1"/>
  <c r="BS281" i="1"/>
  <c r="BY281" i="1"/>
  <c r="BW281" i="1"/>
  <c r="CC281" i="1"/>
  <c r="CH281" i="1"/>
  <c r="BT281" i="1"/>
  <c r="CF281" i="1"/>
  <c r="CE281" i="1" s="1"/>
  <c r="BZ281" i="1"/>
  <c r="CB281" i="1"/>
  <c r="BU281" i="1"/>
  <c r="BX281" i="1"/>
  <c r="CD281" i="1"/>
  <c r="CA281" i="1"/>
  <c r="BV277" i="1"/>
  <c r="BT277" i="1"/>
  <c r="BY277" i="1"/>
  <c r="CF277" i="1"/>
  <c r="CC277" i="1"/>
  <c r="CA277" i="1"/>
  <c r="BZ277" i="1"/>
  <c r="BS277" i="1"/>
  <c r="BU277" i="1"/>
  <c r="CD277" i="1"/>
  <c r="BX277" i="1"/>
  <c r="BW277" i="1"/>
  <c r="CB277" i="1"/>
  <c r="CF266" i="1"/>
  <c r="CE266" i="1" s="1"/>
  <c r="CB266" i="1"/>
  <c r="BX266" i="1"/>
  <c r="CA266" i="1"/>
  <c r="BV266" i="1"/>
  <c r="BS266" i="1"/>
  <c r="BY266" i="1"/>
  <c r="CC266" i="1"/>
  <c r="BT266" i="1"/>
  <c r="BU266" i="1"/>
  <c r="BZ266" i="1"/>
  <c r="BW266" i="1"/>
  <c r="CD266" i="1"/>
  <c r="CC270" i="1"/>
  <c r="CF270" i="1"/>
  <c r="CE270" i="1" s="1"/>
  <c r="BW270" i="1"/>
  <c r="BY270" i="1"/>
  <c r="BZ270" i="1"/>
  <c r="BU270" i="1"/>
  <c r="BV270" i="1"/>
  <c r="BX270" i="1"/>
  <c r="CH270" i="1"/>
  <c r="CD270" i="1"/>
  <c r="CA270" i="1"/>
  <c r="BT270" i="1"/>
  <c r="CB270" i="1"/>
  <c r="BS270" i="1"/>
  <c r="CC246" i="1"/>
  <c r="BX246" i="1"/>
  <c r="BZ246" i="1"/>
  <c r="CA246" i="1"/>
  <c r="BW246" i="1"/>
  <c r="CD246" i="1"/>
  <c r="BY246" i="1"/>
  <c r="CB246" i="1"/>
  <c r="BV246" i="1"/>
  <c r="CF246" i="1"/>
  <c r="BU246" i="1"/>
  <c r="BT246" i="1"/>
  <c r="BS246" i="1"/>
  <c r="BX240" i="1"/>
  <c r="CB240" i="1"/>
  <c r="BY240" i="1"/>
  <c r="BU240" i="1"/>
  <c r="CA240" i="1"/>
  <c r="CC240" i="1"/>
  <c r="BS240" i="1"/>
  <c r="CD240" i="1"/>
  <c r="BT240" i="1"/>
  <c r="CF240" i="1"/>
  <c r="CE240" i="1" s="1"/>
  <c r="BV240" i="1"/>
  <c r="BW240" i="1"/>
  <c r="BZ240" i="1"/>
  <c r="CH240" i="1"/>
  <c r="CH234" i="1"/>
  <c r="BS234" i="1"/>
  <c r="BY234" i="1"/>
  <c r="BW234" i="1"/>
  <c r="CC234" i="1"/>
  <c r="BT234" i="1"/>
  <c r="BU234" i="1"/>
  <c r="BZ234" i="1"/>
  <c r="BV234" i="1"/>
  <c r="CD234" i="1"/>
  <c r="BX234" i="1"/>
  <c r="CA234" i="1"/>
  <c r="CF234" i="1"/>
  <c r="CE234" i="1" s="1"/>
  <c r="CB234" i="1"/>
  <c r="BV215" i="1"/>
  <c r="BX215" i="1"/>
  <c r="CH215" i="1"/>
  <c r="BT215" i="1"/>
  <c r="CC215" i="1"/>
  <c r="BW215" i="1"/>
  <c r="BU215" i="1"/>
  <c r="CA215" i="1"/>
  <c r="BY215" i="1"/>
  <c r="CD215" i="1"/>
  <c r="CF215" i="1"/>
  <c r="CE215" i="1" s="1"/>
  <c r="BZ215" i="1"/>
  <c r="CB215" i="1"/>
  <c r="BS215" i="1"/>
  <c r="BT210" i="1"/>
  <c r="BV210" i="1"/>
  <c r="CD210" i="1"/>
  <c r="BU210" i="1"/>
  <c r="BZ210" i="1"/>
  <c r="CA210" i="1"/>
  <c r="BW210" i="1"/>
  <c r="CF210" i="1"/>
  <c r="BX210" i="1"/>
  <c r="BY210" i="1"/>
  <c r="CC210" i="1"/>
  <c r="CB210" i="1"/>
  <c r="BS210" i="1"/>
  <c r="BY218" i="1"/>
  <c r="BZ218" i="1"/>
  <c r="BV218" i="1"/>
  <c r="CD218" i="1"/>
  <c r="BU218" i="1"/>
  <c r="CF218" i="1"/>
  <c r="CE218" i="1" s="1"/>
  <c r="BT218" i="1"/>
  <c r="BW218" i="1"/>
  <c r="CB218" i="1"/>
  <c r="BS218" i="1"/>
  <c r="CC218" i="1"/>
  <c r="CA218" i="1"/>
  <c r="BX218" i="1"/>
  <c r="BZ201" i="1"/>
  <c r="BS201" i="1"/>
  <c r="CA201" i="1"/>
  <c r="BT201" i="1"/>
  <c r="BU201" i="1"/>
  <c r="BY201" i="1"/>
  <c r="CC201" i="1"/>
  <c r="CB201" i="1"/>
  <c r="CF201" i="1"/>
  <c r="CE201" i="1" s="1"/>
  <c r="BV201" i="1"/>
  <c r="CD201" i="1"/>
  <c r="BX201" i="1"/>
  <c r="BW201" i="1"/>
  <c r="CA194" i="1"/>
  <c r="BY194" i="1"/>
  <c r="BX194" i="1"/>
  <c r="BU194" i="1"/>
  <c r="BT194" i="1"/>
  <c r="BW194" i="1"/>
  <c r="BV194" i="1"/>
  <c r="BZ194" i="1"/>
  <c r="CF194" i="1"/>
  <c r="CC194" i="1"/>
  <c r="CB194" i="1"/>
  <c r="CD194" i="1"/>
  <c r="BS194" i="1"/>
  <c r="BV178" i="1"/>
  <c r="CF178" i="1"/>
  <c r="CE178" i="1" s="1"/>
  <c r="CH178" i="1"/>
  <c r="CB178" i="1"/>
  <c r="CC178" i="1"/>
  <c r="BX178" i="1"/>
  <c r="BZ178" i="1"/>
  <c r="CD178" i="1"/>
  <c r="BY178" i="1"/>
  <c r="BW178" i="1"/>
  <c r="BU178" i="1"/>
  <c r="BS178" i="1"/>
  <c r="BT178" i="1"/>
  <c r="CA178" i="1"/>
  <c r="BU185" i="1"/>
  <c r="CB185" i="1"/>
  <c r="BV185" i="1"/>
  <c r="BS185" i="1"/>
  <c r="BW185" i="1"/>
  <c r="BZ185" i="1"/>
  <c r="CF185" i="1"/>
  <c r="CA185" i="1"/>
  <c r="BX185" i="1"/>
  <c r="CD185" i="1"/>
  <c r="CC185" i="1"/>
  <c r="BT185" i="1"/>
  <c r="BY185" i="1"/>
  <c r="BZ173" i="1"/>
  <c r="BY173" i="1"/>
  <c r="CF173" i="1"/>
  <c r="CD173" i="1"/>
  <c r="BV173" i="1"/>
  <c r="BW173" i="1"/>
  <c r="BS173" i="1"/>
  <c r="BT173" i="1"/>
  <c r="CA173" i="1"/>
  <c r="CB173" i="1"/>
  <c r="BX173" i="1"/>
  <c r="BU173" i="1"/>
  <c r="CC173" i="1"/>
  <c r="BT251" i="1"/>
  <c r="BY251" i="1"/>
  <c r="CA251" i="1"/>
  <c r="BU251" i="1"/>
  <c r="BW251" i="1"/>
  <c r="CF251" i="1"/>
  <c r="CD251" i="1"/>
  <c r="BZ251" i="1"/>
  <c r="BV251" i="1"/>
  <c r="BX251" i="1"/>
  <c r="BS251" i="1"/>
  <c r="CC251" i="1"/>
  <c r="CB251" i="1"/>
  <c r="BW203" i="1"/>
  <c r="BV203" i="1"/>
  <c r="BS203" i="1"/>
  <c r="BY203" i="1"/>
  <c r="BT203" i="1"/>
  <c r="CC203" i="1"/>
  <c r="BZ203" i="1"/>
  <c r="BX203" i="1"/>
  <c r="CA203" i="1"/>
  <c r="CB203" i="1"/>
  <c r="BU203" i="1"/>
  <c r="CD203" i="1"/>
  <c r="CF203" i="1"/>
  <c r="BV275" i="1"/>
  <c r="CF275" i="1"/>
  <c r="BS275" i="1"/>
  <c r="BT275" i="1"/>
  <c r="CB275" i="1"/>
  <c r="BZ275" i="1"/>
  <c r="BW275" i="1"/>
  <c r="CC275" i="1"/>
  <c r="BU275" i="1"/>
  <c r="CA275" i="1"/>
  <c r="CD275" i="1"/>
  <c r="BY275" i="1"/>
  <c r="BX275" i="1"/>
  <c r="BZ274" i="1"/>
  <c r="BX274" i="1"/>
  <c r="CF274" i="1"/>
  <c r="CC274" i="1"/>
  <c r="BT274" i="1"/>
  <c r="CA274" i="1"/>
  <c r="BS274" i="1"/>
  <c r="CB274" i="1"/>
  <c r="CD274" i="1"/>
  <c r="BW274" i="1"/>
  <c r="BV274" i="1"/>
  <c r="BU274" i="1"/>
  <c r="BY274" i="1"/>
  <c r="CH267" i="1"/>
  <c r="CB267" i="1"/>
  <c r="CF267" i="1"/>
  <c r="CE267" i="1" s="1"/>
  <c r="CD267" i="1"/>
  <c r="BW267" i="1"/>
  <c r="CC267" i="1"/>
  <c r="BT267" i="1"/>
  <c r="BZ267" i="1"/>
  <c r="BS267" i="1"/>
  <c r="BY267" i="1"/>
  <c r="BU267" i="1"/>
  <c r="CA267" i="1"/>
  <c r="BV267" i="1"/>
  <c r="BX267" i="1"/>
  <c r="BZ269" i="1"/>
  <c r="CD269" i="1"/>
  <c r="CC269" i="1"/>
  <c r="CA269" i="1"/>
  <c r="CF269" i="1"/>
  <c r="BV269" i="1"/>
  <c r="BU269" i="1"/>
  <c r="BS269" i="1"/>
  <c r="CB269" i="1"/>
  <c r="BY269" i="1"/>
  <c r="BT269" i="1"/>
  <c r="BW269" i="1"/>
  <c r="BX269" i="1"/>
  <c r="BX247" i="1"/>
  <c r="CC247" i="1"/>
  <c r="BT247" i="1"/>
  <c r="BV247" i="1"/>
  <c r="BW247" i="1"/>
  <c r="BY247" i="1"/>
  <c r="BZ247" i="1"/>
  <c r="CF247" i="1"/>
  <c r="CE247" i="1" s="1"/>
  <c r="BS247" i="1"/>
  <c r="CB247" i="1"/>
  <c r="CD247" i="1"/>
  <c r="BU247" i="1"/>
  <c r="CH247" i="1"/>
  <c r="CA247" i="1"/>
  <c r="CC239" i="1"/>
  <c r="BV239" i="1"/>
  <c r="BS239" i="1"/>
  <c r="CA239" i="1"/>
  <c r="CB239" i="1"/>
  <c r="BW239" i="1"/>
  <c r="BT239" i="1"/>
  <c r="CF239" i="1"/>
  <c r="CE239" i="1" s="1"/>
  <c r="BZ239" i="1"/>
  <c r="BU239" i="1"/>
  <c r="CH239" i="1"/>
  <c r="CD239" i="1"/>
  <c r="BY239" i="1"/>
  <c r="BX239" i="1"/>
  <c r="BV232" i="1"/>
  <c r="BZ232" i="1"/>
  <c r="BX232" i="1"/>
  <c r="BU232" i="1"/>
  <c r="BT232" i="1"/>
  <c r="BS232" i="1"/>
  <c r="CF232" i="1"/>
  <c r="CA232" i="1"/>
  <c r="CB232" i="1"/>
  <c r="BY232" i="1"/>
  <c r="CC232" i="1"/>
  <c r="BW232" i="1"/>
  <c r="CD232" i="1"/>
  <c r="CD209" i="1"/>
  <c r="BX209" i="1"/>
  <c r="BT209" i="1"/>
  <c r="CF209" i="1"/>
  <c r="CA209" i="1"/>
  <c r="BU209" i="1"/>
  <c r="BS209" i="1"/>
  <c r="CB209" i="1"/>
  <c r="BY209" i="1"/>
  <c r="CC209" i="1"/>
  <c r="BZ209" i="1"/>
  <c r="BV209" i="1"/>
  <c r="BW209" i="1"/>
  <c r="CD224" i="1"/>
  <c r="CA224" i="1"/>
  <c r="BT224" i="1"/>
  <c r="CF224" i="1"/>
  <c r="CE224" i="1" s="1"/>
  <c r="BV224" i="1"/>
  <c r="CH224" i="1"/>
  <c r="BX224" i="1"/>
  <c r="BU224" i="1"/>
  <c r="BY224" i="1"/>
  <c r="CC224" i="1"/>
  <c r="BZ224" i="1"/>
  <c r="CB224" i="1"/>
  <c r="BS224" i="1"/>
  <c r="BW224" i="1"/>
  <c r="BY208" i="1"/>
  <c r="BZ208" i="1"/>
  <c r="BT208" i="1"/>
  <c r="BW208" i="1"/>
  <c r="CD208" i="1"/>
  <c r="BU208" i="1"/>
  <c r="CF208" i="1"/>
  <c r="BX208" i="1"/>
  <c r="CB208" i="1"/>
  <c r="CC208" i="1"/>
  <c r="BS208" i="1"/>
  <c r="BV208" i="1"/>
  <c r="CA208" i="1"/>
  <c r="CC200" i="1"/>
  <c r="BV200" i="1"/>
  <c r="BY200" i="1"/>
  <c r="BX200" i="1"/>
  <c r="BZ200" i="1"/>
  <c r="BS200" i="1"/>
  <c r="BT200" i="1"/>
  <c r="BU200" i="1"/>
  <c r="CD200" i="1"/>
  <c r="BW200" i="1"/>
  <c r="CF200" i="1"/>
  <c r="CB200" i="1"/>
  <c r="CA200" i="1"/>
  <c r="BZ189" i="1"/>
  <c r="CA189" i="1"/>
  <c r="CC189" i="1"/>
  <c r="CB189" i="1"/>
  <c r="BU189" i="1"/>
  <c r="BS189" i="1"/>
  <c r="CF189" i="1"/>
  <c r="BX189" i="1"/>
  <c r="BT189" i="1"/>
  <c r="BW189" i="1"/>
  <c r="CD189" i="1"/>
  <c r="BV189" i="1"/>
  <c r="BY189" i="1"/>
  <c r="BY179" i="1"/>
  <c r="CC179" i="1"/>
  <c r="BT179" i="1"/>
  <c r="CA179" i="1"/>
  <c r="CD179" i="1"/>
  <c r="BZ179" i="1"/>
  <c r="BX179" i="1"/>
  <c r="CB179" i="1"/>
  <c r="CF179" i="1"/>
  <c r="BV179" i="1"/>
  <c r="BU179" i="1"/>
  <c r="BS179" i="1"/>
  <c r="BW179" i="1"/>
  <c r="CA175" i="1"/>
  <c r="BV175" i="1"/>
  <c r="BS175" i="1"/>
  <c r="CD175" i="1"/>
  <c r="BX175" i="1"/>
  <c r="BT175" i="1"/>
  <c r="BY175" i="1"/>
  <c r="CB175" i="1"/>
  <c r="CF175" i="1"/>
  <c r="BW175" i="1"/>
  <c r="BZ175" i="1"/>
  <c r="BU175" i="1"/>
  <c r="CC175" i="1"/>
  <c r="BZ170" i="1"/>
  <c r="BX170" i="1"/>
  <c r="BW170" i="1"/>
  <c r="CA170" i="1"/>
  <c r="BT170" i="1"/>
  <c r="CD170" i="1"/>
  <c r="BS170" i="1"/>
  <c r="BV170" i="1"/>
  <c r="CF170" i="1"/>
  <c r="CE170" i="1" s="1"/>
  <c r="CB170" i="1"/>
  <c r="BY170" i="1"/>
  <c r="BU170" i="1"/>
  <c r="CC170" i="1"/>
  <c r="CH238" i="1"/>
  <c r="CF238" i="1"/>
  <c r="CE238" i="1" s="1"/>
  <c r="BY238" i="1"/>
  <c r="CA238" i="1"/>
  <c r="BW238" i="1"/>
  <c r="CC238" i="1"/>
  <c r="BU238" i="1"/>
  <c r="CD238" i="1"/>
  <c r="BX238" i="1"/>
  <c r="BZ238" i="1"/>
  <c r="CB238" i="1"/>
  <c r="BS238" i="1"/>
  <c r="BV238" i="1"/>
  <c r="BT238" i="1"/>
  <c r="CD268" i="1"/>
  <c r="CA268" i="1"/>
  <c r="BT268" i="1"/>
  <c r="CC268" i="1"/>
  <c r="CF268" i="1"/>
  <c r="BU268" i="1"/>
  <c r="BS268" i="1"/>
  <c r="BV268" i="1"/>
  <c r="BY268" i="1"/>
  <c r="BW268" i="1"/>
  <c r="BZ268" i="1"/>
  <c r="CB268" i="1"/>
  <c r="BX268" i="1"/>
  <c r="CC276" i="1"/>
  <c r="BW276" i="1"/>
  <c r="BS276" i="1"/>
  <c r="BT276" i="1"/>
  <c r="CF276" i="1"/>
  <c r="CE276" i="1" s="1"/>
  <c r="BV276" i="1"/>
  <c r="CA276" i="1"/>
  <c r="BX276" i="1"/>
  <c r="BU276" i="1"/>
  <c r="BY276" i="1"/>
  <c r="CH276" i="1"/>
  <c r="CD276" i="1"/>
  <c r="BZ276" i="1"/>
  <c r="CB276" i="1"/>
  <c r="BW255" i="1"/>
  <c r="CD255" i="1"/>
  <c r="BX255" i="1"/>
  <c r="CC255" i="1"/>
  <c r="CA255" i="1"/>
  <c r="BT255" i="1"/>
  <c r="BV255" i="1"/>
  <c r="BS255" i="1"/>
  <c r="BZ255" i="1"/>
  <c r="CF255" i="1"/>
  <c r="BU255" i="1"/>
  <c r="BY255" i="1"/>
  <c r="CB255" i="1"/>
  <c r="CC257" i="1"/>
  <c r="CB257" i="1"/>
  <c r="BV257" i="1"/>
  <c r="CA257" i="1"/>
  <c r="BU257" i="1"/>
  <c r="BT257" i="1"/>
  <c r="BW257" i="1"/>
  <c r="CD257" i="1"/>
  <c r="CF257" i="1"/>
  <c r="BS257" i="1"/>
  <c r="BX257" i="1"/>
  <c r="BY257" i="1"/>
  <c r="BZ257" i="1"/>
  <c r="BS256" i="1"/>
  <c r="BU256" i="1"/>
  <c r="BX256" i="1"/>
  <c r="BT256" i="1"/>
  <c r="CH256" i="1"/>
  <c r="BW256" i="1"/>
  <c r="CC256" i="1"/>
  <c r="BY256" i="1"/>
  <c r="BZ256" i="1"/>
  <c r="CD256" i="1"/>
  <c r="CB256" i="1"/>
  <c r="CF256" i="1"/>
  <c r="CE256" i="1" s="1"/>
  <c r="CA256" i="1"/>
  <c r="BV256" i="1"/>
  <c r="CA248" i="1"/>
  <c r="BW248" i="1"/>
  <c r="BY248" i="1"/>
  <c r="CD248" i="1"/>
  <c r="CF248" i="1"/>
  <c r="CE248" i="1" s="1"/>
  <c r="CC248" i="1"/>
  <c r="BZ248" i="1"/>
  <c r="BT248" i="1"/>
  <c r="BV248" i="1"/>
  <c r="CB248" i="1"/>
  <c r="BX248" i="1"/>
  <c r="BU248" i="1"/>
  <c r="BS248" i="1"/>
  <c r="BT242" i="1"/>
  <c r="BV242" i="1"/>
  <c r="CA242" i="1"/>
  <c r="CC242" i="1"/>
  <c r="BZ242" i="1"/>
  <c r="CD242" i="1"/>
  <c r="CF242" i="1"/>
  <c r="BS242" i="1"/>
  <c r="BX242" i="1"/>
  <c r="BY242" i="1"/>
  <c r="BU242" i="1"/>
  <c r="CB242" i="1"/>
  <c r="BW242" i="1"/>
  <c r="CA231" i="1"/>
  <c r="CD231" i="1"/>
  <c r="BZ231" i="1"/>
  <c r="BS231" i="1"/>
  <c r="CB231" i="1"/>
  <c r="BW231" i="1"/>
  <c r="BX231" i="1"/>
  <c r="BU231" i="1"/>
  <c r="BT231" i="1"/>
  <c r="CC231" i="1"/>
  <c r="BY231" i="1"/>
  <c r="BV231" i="1"/>
  <c r="CF231" i="1"/>
  <c r="CH214" i="1"/>
  <c r="BT214" i="1"/>
  <c r="BY214" i="1"/>
  <c r="BW214" i="1"/>
  <c r="CC214" i="1"/>
  <c r="CA214" i="1"/>
  <c r="CF214" i="1"/>
  <c r="CE214" i="1" s="1"/>
  <c r="CD214" i="1"/>
  <c r="BU214" i="1"/>
  <c r="BS214" i="1"/>
  <c r="BX214" i="1"/>
  <c r="CB214" i="1"/>
  <c r="BV214" i="1"/>
  <c r="BZ214" i="1"/>
  <c r="CB213" i="1"/>
  <c r="BV213" i="1"/>
  <c r="CF213" i="1"/>
  <c r="BZ213" i="1"/>
  <c r="BT213" i="1"/>
  <c r="CC213" i="1"/>
  <c r="BX213" i="1"/>
  <c r="BW213" i="1"/>
  <c r="CA213" i="1"/>
  <c r="BU213" i="1"/>
  <c r="BS213" i="1"/>
  <c r="BY213" i="1"/>
  <c r="CD213" i="1"/>
  <c r="CF207" i="1"/>
  <c r="CE207" i="1" s="1"/>
  <c r="CC207" i="1"/>
  <c r="BZ207" i="1"/>
  <c r="CB207" i="1"/>
  <c r="CD207" i="1"/>
  <c r="BW207" i="1"/>
  <c r="BV207" i="1"/>
  <c r="CH207" i="1"/>
  <c r="BS207" i="1"/>
  <c r="BU207" i="1"/>
  <c r="CA207" i="1"/>
  <c r="BY207" i="1"/>
  <c r="BT207" i="1"/>
  <c r="BX207" i="1"/>
  <c r="BV198" i="1"/>
  <c r="BT198" i="1"/>
  <c r="BZ198" i="1"/>
  <c r="BX198" i="1"/>
  <c r="BU198" i="1"/>
  <c r="CA198" i="1"/>
  <c r="CC198" i="1"/>
  <c r="BW198" i="1"/>
  <c r="CB198" i="1"/>
  <c r="BS198" i="1"/>
  <c r="BY198" i="1"/>
  <c r="CD198" i="1"/>
  <c r="CF198" i="1"/>
  <c r="CA191" i="1"/>
  <c r="CB191" i="1"/>
  <c r="BV191" i="1"/>
  <c r="BX191" i="1"/>
  <c r="BU191" i="1"/>
  <c r="CH191" i="1"/>
  <c r="BZ191" i="1"/>
  <c r="BW191" i="1"/>
  <c r="CD191" i="1"/>
  <c r="BS191" i="1"/>
  <c r="CC191" i="1"/>
  <c r="BY191" i="1"/>
  <c r="CF191" i="1"/>
  <c r="CE191" i="1" s="1"/>
  <c r="BT191" i="1"/>
  <c r="BS177" i="1"/>
  <c r="BU177" i="1"/>
  <c r="BT177" i="1"/>
  <c r="BZ177" i="1"/>
  <c r="CD177" i="1"/>
  <c r="CC177" i="1"/>
  <c r="BX177" i="1"/>
  <c r="CA177" i="1"/>
  <c r="BW177" i="1"/>
  <c r="BY177" i="1"/>
  <c r="BV177" i="1"/>
  <c r="CB177" i="1"/>
  <c r="CF177" i="1"/>
  <c r="BX171" i="1"/>
  <c r="BU171" i="1"/>
  <c r="BS171" i="1"/>
  <c r="CC171" i="1"/>
  <c r="BW171" i="1"/>
  <c r="BT171" i="1"/>
  <c r="CD171" i="1"/>
  <c r="CF171" i="1"/>
  <c r="CB171" i="1"/>
  <c r="BV171" i="1"/>
  <c r="CA171" i="1"/>
  <c r="BY171" i="1"/>
  <c r="BZ171" i="1"/>
  <c r="BX278" i="1"/>
  <c r="BY278" i="1"/>
  <c r="CF278" i="1"/>
  <c r="CE278" i="1" s="1"/>
  <c r="CB278" i="1"/>
  <c r="BW278" i="1"/>
  <c r="CC278" i="1"/>
  <c r="BZ278" i="1"/>
  <c r="CD278" i="1"/>
  <c r="BT278" i="1"/>
  <c r="BU278" i="1"/>
  <c r="CA278" i="1"/>
  <c r="BV278" i="1"/>
  <c r="BS278" i="1"/>
  <c r="BX271" i="1"/>
  <c r="CC271" i="1"/>
  <c r="BZ271" i="1"/>
  <c r="BU271" i="1"/>
  <c r="BW271" i="1"/>
  <c r="BV271" i="1"/>
  <c r="CH271" i="1"/>
  <c r="CF271" i="1"/>
  <c r="CE271" i="1" s="1"/>
  <c r="CD271" i="1"/>
  <c r="BS271" i="1"/>
  <c r="CB271" i="1"/>
  <c r="BT271" i="1"/>
  <c r="CA271" i="1"/>
  <c r="BY271" i="1"/>
  <c r="BY258" i="1"/>
  <c r="BT258" i="1"/>
  <c r="BV258" i="1"/>
  <c r="CB258" i="1"/>
  <c r="BU258" i="1"/>
  <c r="BW258" i="1"/>
  <c r="BX258" i="1"/>
  <c r="CF258" i="1"/>
  <c r="CE258" i="1" s="1"/>
  <c r="BZ258" i="1"/>
  <c r="CA258" i="1"/>
  <c r="CH258" i="1"/>
  <c r="CD258" i="1"/>
  <c r="BS258" i="1"/>
  <c r="CC258" i="1"/>
  <c r="CA254" i="1"/>
  <c r="BX254" i="1"/>
  <c r="BY254" i="1"/>
  <c r="BT254" i="1"/>
  <c r="BU254" i="1"/>
  <c r="CF254" i="1"/>
  <c r="CE254" i="1" s="1"/>
  <c r="BW254" i="1"/>
  <c r="CB254" i="1"/>
  <c r="BZ254" i="1"/>
  <c r="CD254" i="1"/>
  <c r="BS254" i="1"/>
  <c r="CC254" i="1"/>
  <c r="BV254" i="1"/>
  <c r="BY249" i="1"/>
  <c r="BV249" i="1"/>
  <c r="CC249" i="1"/>
  <c r="CF249" i="1"/>
  <c r="CE249" i="1" s="1"/>
  <c r="BT249" i="1"/>
  <c r="BS249" i="1"/>
  <c r="CB249" i="1"/>
  <c r="CA249" i="1"/>
  <c r="CD249" i="1"/>
  <c r="BZ249" i="1"/>
  <c r="CH249" i="1"/>
  <c r="BW249" i="1"/>
  <c r="BX249" i="1"/>
  <c r="BU249" i="1"/>
  <c r="BZ237" i="1"/>
  <c r="CB237" i="1"/>
  <c r="CD237" i="1"/>
  <c r="BV237" i="1"/>
  <c r="CF237" i="1"/>
  <c r="CC237" i="1"/>
  <c r="BU237" i="1"/>
  <c r="BY237" i="1"/>
  <c r="BT237" i="1"/>
  <c r="BW237" i="1"/>
  <c r="CA237" i="1"/>
  <c r="BX237" i="1"/>
  <c r="BS237" i="1"/>
  <c r="CD230" i="1"/>
  <c r="BX230" i="1"/>
  <c r="BY230" i="1"/>
  <c r="BZ230" i="1"/>
  <c r="BT230" i="1"/>
  <c r="BW230" i="1"/>
  <c r="BV230" i="1"/>
  <c r="CC230" i="1"/>
  <c r="CF230" i="1"/>
  <c r="CE230" i="1" s="1"/>
  <c r="CA230" i="1"/>
  <c r="BU230" i="1"/>
  <c r="CH230" i="1"/>
  <c r="CB230" i="1"/>
  <c r="BS230" i="1"/>
  <c r="BV220" i="1"/>
  <c r="BX220" i="1"/>
  <c r="BT220" i="1"/>
  <c r="BW220" i="1"/>
  <c r="CC220" i="1"/>
  <c r="BS220" i="1"/>
  <c r="BY220" i="1"/>
  <c r="CD220" i="1"/>
  <c r="BU220" i="1"/>
  <c r="CA220" i="1"/>
  <c r="CB220" i="1"/>
  <c r="BZ220" i="1"/>
  <c r="CF220" i="1"/>
  <c r="CE220" i="1" s="1"/>
  <c r="CF217" i="1"/>
  <c r="CE217" i="1" s="1"/>
  <c r="CH217" i="1"/>
  <c r="BZ217" i="1"/>
  <c r="CB217" i="1"/>
  <c r="BV217" i="1"/>
  <c r="BU217" i="1"/>
  <c r="CD217" i="1"/>
  <c r="CC217" i="1"/>
  <c r="BY217" i="1"/>
  <c r="BX217" i="1"/>
  <c r="BT217" i="1"/>
  <c r="CA217" i="1"/>
  <c r="BW217" i="1"/>
  <c r="BS217" i="1"/>
  <c r="BV206" i="1"/>
  <c r="BX206" i="1"/>
  <c r="BS206" i="1"/>
  <c r="BU206" i="1"/>
  <c r="CD206" i="1"/>
  <c r="CF206" i="1"/>
  <c r="BT206" i="1"/>
  <c r="CB206" i="1"/>
  <c r="BY206" i="1"/>
  <c r="BW206" i="1"/>
  <c r="CA206" i="1"/>
  <c r="BZ206" i="1"/>
  <c r="CC206" i="1"/>
  <c r="CB199" i="1"/>
  <c r="BV199" i="1"/>
  <c r="BU199" i="1"/>
  <c r="CD199" i="1"/>
  <c r="BW199" i="1"/>
  <c r="CC199" i="1"/>
  <c r="BZ199" i="1"/>
  <c r="CF199" i="1"/>
  <c r="BT199" i="1"/>
  <c r="BY199" i="1"/>
  <c r="BS199" i="1"/>
  <c r="BX199" i="1"/>
  <c r="CA199" i="1"/>
  <c r="BT193" i="1"/>
  <c r="BV193" i="1"/>
  <c r="BY193" i="1"/>
  <c r="CA193" i="1"/>
  <c r="BW193" i="1"/>
  <c r="CB193" i="1"/>
  <c r="BU193" i="1"/>
  <c r="CD193" i="1"/>
  <c r="CC193" i="1"/>
  <c r="BX193" i="1"/>
  <c r="BZ193" i="1"/>
  <c r="BS193" i="1"/>
  <c r="CF193" i="1"/>
  <c r="BT188" i="1"/>
  <c r="BW188" i="1"/>
  <c r="BU188" i="1"/>
  <c r="CB188" i="1"/>
  <c r="CD188" i="1"/>
  <c r="BZ188" i="1"/>
  <c r="CF188" i="1"/>
  <c r="CE188" i="1" s="1"/>
  <c r="BY188" i="1"/>
  <c r="BX188" i="1"/>
  <c r="CC188" i="1"/>
  <c r="CH188" i="1"/>
  <c r="CA188" i="1"/>
  <c r="BS188" i="1"/>
  <c r="BV188" i="1"/>
  <c r="CC339" i="1"/>
  <c r="CA339" i="1"/>
  <c r="BT339" i="1"/>
  <c r="BU339" i="1"/>
  <c r="BV339" i="1"/>
  <c r="CB339" i="1"/>
  <c r="BW339" i="1"/>
  <c r="BS339" i="1"/>
  <c r="BY339" i="1"/>
  <c r="CD339" i="1"/>
  <c r="CF339" i="1"/>
  <c r="BX339" i="1"/>
  <c r="BZ339" i="1"/>
  <c r="BS332" i="1"/>
  <c r="BV332" i="1"/>
  <c r="CB332" i="1"/>
  <c r="CD332" i="1"/>
  <c r="CF332" i="1"/>
  <c r="CC332" i="1"/>
  <c r="BU332" i="1"/>
  <c r="BY332" i="1"/>
  <c r="BT332" i="1"/>
  <c r="BZ332" i="1"/>
  <c r="CA332" i="1"/>
  <c r="BW332" i="1"/>
  <c r="BX332" i="1"/>
  <c r="BZ312" i="1"/>
  <c r="CB312" i="1"/>
  <c r="BV312" i="1"/>
  <c r="BW312" i="1"/>
  <c r="CA312" i="1"/>
  <c r="CF312" i="1"/>
  <c r="BS312" i="1"/>
  <c r="BU312" i="1"/>
  <c r="BX312" i="1"/>
  <c r="CC312" i="1"/>
  <c r="BY312" i="1"/>
  <c r="CD312" i="1"/>
  <c r="BT312" i="1"/>
  <c r="BS294" i="1"/>
  <c r="BW294" i="1"/>
  <c r="CB294" i="1"/>
  <c r="CD294" i="1"/>
  <c r="BU294" i="1"/>
  <c r="BZ294" i="1"/>
  <c r="BT294" i="1"/>
  <c r="BV294" i="1"/>
  <c r="CA294" i="1"/>
  <c r="BX294" i="1"/>
  <c r="BY294" i="1"/>
  <c r="CC294" i="1"/>
  <c r="CF294" i="1"/>
  <c r="CB324" i="1"/>
  <c r="CD324" i="1"/>
  <c r="BZ324" i="1"/>
  <c r="BY324" i="1"/>
  <c r="BS324" i="1"/>
  <c r="BT324" i="1"/>
  <c r="BW324" i="1"/>
  <c r="BV324" i="1"/>
  <c r="CF324" i="1"/>
  <c r="CE324" i="1" s="1"/>
  <c r="BU324" i="1"/>
  <c r="BX324" i="1"/>
  <c r="CC324" i="1"/>
  <c r="CA324" i="1"/>
  <c r="BW315" i="1"/>
  <c r="BT315" i="1"/>
  <c r="CD315" i="1"/>
  <c r="BS315" i="1"/>
  <c r="BX315" i="1"/>
  <c r="BY315" i="1"/>
  <c r="BZ315" i="1"/>
  <c r="BU315" i="1"/>
  <c r="CC315" i="1"/>
  <c r="BV315" i="1"/>
  <c r="CB315" i="1"/>
  <c r="CA315" i="1"/>
  <c r="CF315" i="1"/>
  <c r="CE315" i="1" s="1"/>
  <c r="BW292" i="1"/>
  <c r="BT292" i="1"/>
  <c r="BZ292" i="1"/>
  <c r="CA292" i="1"/>
  <c r="CC292" i="1"/>
  <c r="BV292" i="1"/>
  <c r="BY292" i="1"/>
  <c r="CD292" i="1"/>
  <c r="BU292" i="1"/>
  <c r="BS292" i="1"/>
  <c r="CF292" i="1"/>
  <c r="CE292" i="1" s="1"/>
  <c r="CB292" i="1"/>
  <c r="BX292" i="1"/>
  <c r="BU343" i="1"/>
  <c r="CC343" i="1"/>
  <c r="BT343" i="1"/>
  <c r="BW343" i="1"/>
  <c r="BY343" i="1"/>
  <c r="BV343" i="1"/>
  <c r="BZ343" i="1"/>
  <c r="BX343" i="1"/>
  <c r="CB343" i="1"/>
  <c r="BS343" i="1"/>
  <c r="CF343" i="1"/>
  <c r="CE343" i="1" s="1"/>
  <c r="CD343" i="1"/>
  <c r="CA343" i="1"/>
  <c r="BV336" i="1"/>
  <c r="CH336" i="1"/>
  <c r="CF336" i="1"/>
  <c r="CE336" i="1" s="1"/>
  <c r="BX336" i="1"/>
  <c r="BY336" i="1"/>
  <c r="CB336" i="1"/>
  <c r="BT336" i="1"/>
  <c r="CA336" i="1"/>
  <c r="BW336" i="1"/>
  <c r="CC336" i="1"/>
  <c r="CD336" i="1"/>
  <c r="BU336" i="1"/>
  <c r="BS336" i="1"/>
  <c r="BZ336" i="1"/>
  <c r="CD333" i="1"/>
  <c r="BW333" i="1"/>
  <c r="BX333" i="1"/>
  <c r="BY333" i="1"/>
  <c r="CB333" i="1"/>
  <c r="BV333" i="1"/>
  <c r="CF333" i="1"/>
  <c r="CE333" i="1" s="1"/>
  <c r="BS333" i="1"/>
  <c r="CA333" i="1"/>
  <c r="BU333" i="1"/>
  <c r="CC333" i="1"/>
  <c r="BZ333" i="1"/>
  <c r="BT333" i="1"/>
  <c r="CH306" i="1"/>
  <c r="CB306" i="1"/>
  <c r="BU306" i="1"/>
  <c r="BX306" i="1"/>
  <c r="BZ306" i="1"/>
  <c r="BT306" i="1"/>
  <c r="CD306" i="1"/>
  <c r="BW306" i="1"/>
  <c r="BY306" i="1"/>
  <c r="BS306" i="1"/>
  <c r="CC306" i="1"/>
  <c r="BV306" i="1"/>
  <c r="CF306" i="1"/>
  <c r="CE306" i="1" s="1"/>
  <c r="CA306" i="1"/>
  <c r="CB310" i="1"/>
  <c r="CC310" i="1"/>
  <c r="BW310" i="1"/>
  <c r="BY310" i="1"/>
  <c r="BT310" i="1"/>
  <c r="BU310" i="1"/>
  <c r="CD310" i="1"/>
  <c r="CA310" i="1"/>
  <c r="BS310" i="1"/>
  <c r="CH310" i="1"/>
  <c r="BV310" i="1"/>
  <c r="CF310" i="1"/>
  <c r="CE310" i="1" s="1"/>
  <c r="BX310" i="1"/>
  <c r="BZ310" i="1"/>
  <c r="BS319" i="1"/>
  <c r="CB319" i="1"/>
  <c r="CC319" i="1"/>
  <c r="BY319" i="1"/>
  <c r="BU319" i="1"/>
  <c r="CD319" i="1"/>
  <c r="BT319" i="1"/>
  <c r="BV319" i="1"/>
  <c r="CF319" i="1"/>
  <c r="BZ319" i="1"/>
  <c r="CA319" i="1"/>
  <c r="BW319" i="1"/>
  <c r="BX319" i="1"/>
  <c r="BW290" i="1"/>
  <c r="BX290" i="1"/>
  <c r="BV290" i="1"/>
  <c r="CH290" i="1"/>
  <c r="CF290" i="1"/>
  <c r="CE290" i="1" s="1"/>
  <c r="CC290" i="1"/>
  <c r="CD290" i="1"/>
  <c r="BS290" i="1"/>
  <c r="CA290" i="1"/>
  <c r="BT290" i="1"/>
  <c r="BU290" i="1"/>
  <c r="CB290" i="1"/>
  <c r="BZ290" i="1"/>
  <c r="BY290" i="1"/>
  <c r="BS287" i="1"/>
  <c r="BW287" i="1"/>
  <c r="BX287" i="1"/>
  <c r="BU287" i="1"/>
  <c r="CA287" i="1"/>
  <c r="CC287" i="1"/>
  <c r="CF287" i="1"/>
  <c r="CD287" i="1"/>
  <c r="BY287" i="1"/>
  <c r="BZ287" i="1"/>
  <c r="CB287" i="1"/>
  <c r="BV287" i="1"/>
  <c r="BT287" i="1"/>
  <c r="CB300" i="1"/>
  <c r="BX300" i="1"/>
  <c r="CD300" i="1"/>
  <c r="CA300" i="1"/>
  <c r="BZ300" i="1"/>
  <c r="BW300" i="1"/>
  <c r="BV300" i="1"/>
  <c r="BU300" i="1"/>
  <c r="CC300" i="1"/>
  <c r="BS300" i="1"/>
  <c r="BT300" i="1"/>
  <c r="CF300" i="1"/>
  <c r="BY300" i="1"/>
  <c r="BW337" i="1"/>
  <c r="BZ337" i="1"/>
  <c r="CB337" i="1"/>
  <c r="CA337" i="1"/>
  <c r="BX337" i="1"/>
  <c r="BV337" i="1"/>
  <c r="BU337" i="1"/>
  <c r="CD337" i="1"/>
  <c r="BS337" i="1"/>
  <c r="CF337" i="1"/>
  <c r="BY337" i="1"/>
  <c r="BT337" i="1"/>
  <c r="CC337" i="1"/>
  <c r="BZ311" i="1"/>
  <c r="CC311" i="1"/>
  <c r="CA311" i="1"/>
  <c r="BY311" i="1"/>
  <c r="BW311" i="1"/>
  <c r="BU311" i="1"/>
  <c r="BS311" i="1"/>
  <c r="CF311" i="1"/>
  <c r="CE311" i="1" s="1"/>
  <c r="BX311" i="1"/>
  <c r="BV311" i="1"/>
  <c r="CB311" i="1"/>
  <c r="BT311" i="1"/>
  <c r="CD311" i="1"/>
  <c r="BS299" i="1"/>
  <c r="BY299" i="1"/>
  <c r="CC299" i="1"/>
  <c r="BW299" i="1"/>
  <c r="BU299" i="1"/>
  <c r="BZ299" i="1"/>
  <c r="CF299" i="1"/>
  <c r="CD299" i="1"/>
  <c r="CB299" i="1"/>
  <c r="CA299" i="1"/>
  <c r="BV299" i="1"/>
  <c r="BX299" i="1"/>
  <c r="BT299" i="1"/>
  <c r="CD283" i="1"/>
  <c r="CH283" i="1"/>
  <c r="CC283" i="1"/>
  <c r="CB283" i="1"/>
  <c r="BS283" i="1"/>
  <c r="BX283" i="1"/>
  <c r="BW283" i="1"/>
  <c r="CA283" i="1"/>
  <c r="BZ283" i="1"/>
  <c r="CF283" i="1"/>
  <c r="CE283" i="1" s="1"/>
  <c r="BV283" i="1"/>
  <c r="BY283" i="1"/>
  <c r="BU283" i="1"/>
  <c r="BT283" i="1"/>
  <c r="BY335" i="1"/>
  <c r="BS335" i="1"/>
  <c r="BZ335" i="1"/>
  <c r="CF335" i="1"/>
  <c r="BW335" i="1"/>
  <c r="CB335" i="1"/>
  <c r="CD335" i="1"/>
  <c r="BX335" i="1"/>
  <c r="BU335" i="1"/>
  <c r="BT335" i="1"/>
  <c r="BV335" i="1"/>
  <c r="CA335" i="1"/>
  <c r="CC335" i="1"/>
  <c r="BT318" i="1"/>
  <c r="BY318" i="1"/>
  <c r="CA318" i="1"/>
  <c r="CC318" i="1"/>
  <c r="BW318" i="1"/>
  <c r="BS318" i="1"/>
  <c r="CD318" i="1"/>
  <c r="CF318" i="1"/>
  <c r="CB318" i="1"/>
  <c r="BX318" i="1"/>
  <c r="BU318" i="1"/>
  <c r="BV318" i="1"/>
  <c r="BZ318" i="1"/>
  <c r="BY317" i="1"/>
  <c r="CB317" i="1"/>
  <c r="BW317" i="1"/>
  <c r="CF317" i="1"/>
  <c r="CE317" i="1" s="1"/>
  <c r="BV317" i="1"/>
  <c r="BT317" i="1"/>
  <c r="BZ317" i="1"/>
  <c r="BX317" i="1"/>
  <c r="CC317" i="1"/>
  <c r="CD317" i="1"/>
  <c r="BS317" i="1"/>
  <c r="CA317" i="1"/>
  <c r="BU317" i="1"/>
  <c r="CB303" i="1"/>
  <c r="BV303" i="1"/>
  <c r="BU303" i="1"/>
  <c r="CF303" i="1"/>
  <c r="BS303" i="1"/>
  <c r="BY303" i="1"/>
  <c r="BT303" i="1"/>
  <c r="CC303" i="1"/>
  <c r="BX303" i="1"/>
  <c r="BZ303" i="1"/>
  <c r="BW303" i="1"/>
  <c r="CD303" i="1"/>
  <c r="CA303" i="1"/>
  <c r="CB341" i="1"/>
  <c r="BU341" i="1"/>
  <c r="CC341" i="1"/>
  <c r="BX341" i="1"/>
  <c r="CD341" i="1"/>
  <c r="BT341" i="1"/>
  <c r="BZ341" i="1"/>
  <c r="BV341" i="1"/>
  <c r="BS341" i="1"/>
  <c r="CF341" i="1"/>
  <c r="CA341" i="1"/>
  <c r="BY341" i="1"/>
  <c r="BW341" i="1"/>
  <c r="BS328" i="1"/>
  <c r="BV328" i="1"/>
  <c r="BW328" i="1"/>
  <c r="CH328" i="1"/>
  <c r="BY328" i="1"/>
  <c r="CB328" i="1"/>
  <c r="BX328" i="1"/>
  <c r="CA328" i="1"/>
  <c r="BU328" i="1"/>
  <c r="BZ328" i="1"/>
  <c r="CF328" i="1"/>
  <c r="CE328" i="1" s="1"/>
  <c r="BT328" i="1"/>
  <c r="CC328" i="1"/>
  <c r="CD328" i="1"/>
  <c r="BU325" i="1"/>
  <c r="BZ325" i="1"/>
  <c r="BX325" i="1"/>
  <c r="BW325" i="1"/>
  <c r="BT325" i="1"/>
  <c r="CD325" i="1"/>
  <c r="BV325" i="1"/>
  <c r="CF325" i="1"/>
  <c r="CE325" i="1" s="1"/>
  <c r="CB325" i="1"/>
  <c r="CA325" i="1"/>
  <c r="BS325" i="1"/>
  <c r="CC325" i="1"/>
  <c r="BY325" i="1"/>
  <c r="BY320" i="1"/>
  <c r="CC320" i="1"/>
  <c r="CB320" i="1"/>
  <c r="BX320" i="1"/>
  <c r="CD320" i="1"/>
  <c r="BV320" i="1"/>
  <c r="CF320" i="1"/>
  <c r="BS320" i="1"/>
  <c r="BT320" i="1"/>
  <c r="BW320" i="1"/>
  <c r="BU320" i="1"/>
  <c r="BZ320" i="1"/>
  <c r="CA320" i="1"/>
  <c r="BX313" i="1"/>
  <c r="BS313" i="1"/>
  <c r="BZ313" i="1"/>
  <c r="BT313" i="1"/>
  <c r="CF313" i="1"/>
  <c r="CE313" i="1" s="1"/>
  <c r="BW313" i="1"/>
  <c r="BY313" i="1"/>
  <c r="CA313" i="1"/>
  <c r="BU313" i="1"/>
  <c r="CB313" i="1"/>
  <c r="CD313" i="1"/>
  <c r="CC313" i="1"/>
  <c r="BV313" i="1"/>
  <c r="BW302" i="1"/>
  <c r="BX302" i="1"/>
  <c r="CA302" i="1"/>
  <c r="BT302" i="1"/>
  <c r="BZ302" i="1"/>
  <c r="BV302" i="1"/>
  <c r="CC302" i="1"/>
  <c r="CF302" i="1"/>
  <c r="CE302" i="1" s="1"/>
  <c r="BS302" i="1"/>
  <c r="CB302" i="1"/>
  <c r="CD302" i="1"/>
  <c r="BY302" i="1"/>
  <c r="BU302" i="1"/>
  <c r="BX293" i="1"/>
  <c r="CC293" i="1"/>
  <c r="CB293" i="1"/>
  <c r="BV293" i="1"/>
  <c r="BW293" i="1"/>
  <c r="BT293" i="1"/>
  <c r="BY293" i="1"/>
  <c r="BZ293" i="1"/>
  <c r="BU293" i="1"/>
  <c r="CF293" i="1"/>
  <c r="CE293" i="1" s="1"/>
  <c r="CH293" i="1"/>
  <c r="CA293" i="1"/>
  <c r="BS293" i="1"/>
  <c r="CD293" i="1"/>
  <c r="BX288" i="1"/>
  <c r="BS288" i="1"/>
  <c r="CC288" i="1"/>
  <c r="CF288" i="1"/>
  <c r="CE288" i="1" s="1"/>
  <c r="CB288" i="1"/>
  <c r="CD288" i="1"/>
  <c r="CA288" i="1"/>
  <c r="BY288" i="1"/>
  <c r="BZ288" i="1"/>
  <c r="BW288" i="1"/>
  <c r="BU288" i="1"/>
  <c r="BT288" i="1"/>
  <c r="BV288" i="1"/>
  <c r="CB309" i="1"/>
  <c r="BX309" i="1"/>
  <c r="BV309" i="1"/>
  <c r="BT309" i="1"/>
  <c r="BZ309" i="1"/>
  <c r="BW309" i="1"/>
  <c r="CC309" i="1"/>
  <c r="CD309" i="1"/>
  <c r="CF309" i="1"/>
  <c r="CA309" i="1"/>
  <c r="BS309" i="1"/>
  <c r="BU309" i="1"/>
  <c r="BY309" i="1"/>
  <c r="BW282" i="1"/>
  <c r="BZ282" i="1"/>
  <c r="BY282" i="1"/>
  <c r="BS282" i="1"/>
  <c r="CB282" i="1"/>
  <c r="CC282" i="1"/>
  <c r="CF282" i="1"/>
  <c r="BU282" i="1"/>
  <c r="BT282" i="1"/>
  <c r="BX282" i="1"/>
  <c r="CA282" i="1"/>
  <c r="CD282" i="1"/>
  <c r="BV282" i="1"/>
  <c r="BX316" i="1"/>
  <c r="BV316" i="1"/>
  <c r="BS316" i="1"/>
  <c r="BW316" i="1"/>
  <c r="BZ316" i="1"/>
  <c r="CH316" i="1"/>
  <c r="BU316" i="1"/>
  <c r="CB316" i="1"/>
  <c r="BY316" i="1"/>
  <c r="CF316" i="1"/>
  <c r="CE316" i="1" s="1"/>
  <c r="CA316" i="1"/>
  <c r="CD316" i="1"/>
  <c r="BT316" i="1"/>
  <c r="CC316" i="1"/>
  <c r="CB340" i="1"/>
  <c r="BS340" i="1"/>
  <c r="BX340" i="1"/>
  <c r="CA340" i="1"/>
  <c r="CH340" i="1"/>
  <c r="CF340" i="1"/>
  <c r="CE340" i="1" s="1"/>
  <c r="BV340" i="1"/>
  <c r="BT340" i="1"/>
  <c r="CC340" i="1"/>
  <c r="BZ340" i="1"/>
  <c r="BU340" i="1"/>
  <c r="CD340" i="1"/>
  <c r="BY340" i="1"/>
  <c r="BW340" i="1"/>
  <c r="BV329" i="1"/>
  <c r="BT329" i="1"/>
  <c r="CC329" i="1"/>
  <c r="CB329" i="1"/>
  <c r="BS329" i="1"/>
  <c r="BY329" i="1"/>
  <c r="BU329" i="1"/>
  <c r="CD329" i="1"/>
  <c r="BZ329" i="1"/>
  <c r="CF329" i="1"/>
  <c r="BX329" i="1"/>
  <c r="CA329" i="1"/>
  <c r="BW329" i="1"/>
  <c r="BV327" i="1"/>
  <c r="CB327" i="1"/>
  <c r="CH327" i="1"/>
  <c r="CA327" i="1"/>
  <c r="BT327" i="1"/>
  <c r="CF327" i="1"/>
  <c r="CE327" i="1" s="1"/>
  <c r="BU327" i="1"/>
  <c r="BW327" i="1"/>
  <c r="BX327" i="1"/>
  <c r="BY327" i="1"/>
  <c r="CD327" i="1"/>
  <c r="BZ327" i="1"/>
  <c r="CC327" i="1"/>
  <c r="BS327" i="1"/>
  <c r="CC321" i="1"/>
  <c r="CB321" i="1"/>
  <c r="BY321" i="1"/>
  <c r="BV321" i="1"/>
  <c r="CF321" i="1"/>
  <c r="BZ321" i="1"/>
  <c r="BS321" i="1"/>
  <c r="CA321" i="1"/>
  <c r="BX321" i="1"/>
  <c r="BU321" i="1"/>
  <c r="BW321" i="1"/>
  <c r="BT321" i="1"/>
  <c r="CD321" i="1"/>
  <c r="CB314" i="1"/>
  <c r="CC314" i="1"/>
  <c r="BX314" i="1"/>
  <c r="BZ314" i="1"/>
  <c r="BT314" i="1"/>
  <c r="BV314" i="1"/>
  <c r="CD314" i="1"/>
  <c r="BU314" i="1"/>
  <c r="CA314" i="1"/>
  <c r="BY314" i="1"/>
  <c r="CF314" i="1"/>
  <c r="BW314" i="1"/>
  <c r="BS314" i="1"/>
  <c r="BW298" i="1"/>
  <c r="BT298" i="1"/>
  <c r="BZ298" i="1"/>
  <c r="CA298" i="1"/>
  <c r="BU298" i="1"/>
  <c r="CD298" i="1"/>
  <c r="CF298" i="1"/>
  <c r="CE298" i="1" s="1"/>
  <c r="BS298" i="1"/>
  <c r="BY298" i="1"/>
  <c r="CC298" i="1"/>
  <c r="BV298" i="1"/>
  <c r="CH298" i="1"/>
  <c r="BX298" i="1"/>
  <c r="CB298" i="1"/>
  <c r="CD296" i="1"/>
  <c r="BS296" i="1"/>
  <c r="CB296" i="1"/>
  <c r="BU296" i="1"/>
  <c r="BW296" i="1"/>
  <c r="CC296" i="1"/>
  <c r="BY296" i="1"/>
  <c r="BX296" i="1"/>
  <c r="CF296" i="1"/>
  <c r="CE296" i="1" s="1"/>
  <c r="CA296" i="1"/>
  <c r="BZ296" i="1"/>
  <c r="BT296" i="1"/>
  <c r="BV296" i="1"/>
  <c r="CD286" i="1"/>
  <c r="BS286" i="1"/>
  <c r="CF286" i="1"/>
  <c r="CB286" i="1"/>
  <c r="CA286" i="1"/>
  <c r="BV286" i="1"/>
  <c r="BY286" i="1"/>
  <c r="BT286" i="1"/>
  <c r="BU286" i="1"/>
  <c r="BZ286" i="1"/>
  <c r="CC286" i="1"/>
  <c r="BX286" i="1"/>
  <c r="BW286" i="1"/>
  <c r="BW342" i="1"/>
  <c r="CC342" i="1"/>
  <c r="BX342" i="1"/>
  <c r="BV342" i="1"/>
  <c r="CB342" i="1"/>
  <c r="CD342" i="1"/>
  <c r="BT342" i="1"/>
  <c r="BU342" i="1"/>
  <c r="BY342" i="1"/>
  <c r="BS342" i="1"/>
  <c r="CA342" i="1"/>
  <c r="BZ342" i="1"/>
  <c r="CF342" i="1"/>
  <c r="CE342" i="1" s="1"/>
  <c r="BS330" i="1"/>
  <c r="BW330" i="1"/>
  <c r="CC330" i="1"/>
  <c r="BX330" i="1"/>
  <c r="CD330" i="1"/>
  <c r="BV330" i="1"/>
  <c r="CF330" i="1"/>
  <c r="CB330" i="1"/>
  <c r="BY330" i="1"/>
  <c r="BT330" i="1"/>
  <c r="BZ330" i="1"/>
  <c r="CA330" i="1"/>
  <c r="BU330" i="1"/>
  <c r="CB326" i="1"/>
  <c r="BY326" i="1"/>
  <c r="BV326" i="1"/>
  <c r="CC326" i="1"/>
  <c r="CA326" i="1"/>
  <c r="CD326" i="1"/>
  <c r="BZ326" i="1"/>
  <c r="BW326" i="1"/>
  <c r="BU326" i="1"/>
  <c r="BS326" i="1"/>
  <c r="CF326" i="1"/>
  <c r="CE326" i="1" s="1"/>
  <c r="BT326" i="1"/>
  <c r="BX326" i="1"/>
  <c r="BU308" i="1"/>
  <c r="BY308" i="1"/>
  <c r="BS308" i="1"/>
  <c r="BT308" i="1"/>
  <c r="CD308" i="1"/>
  <c r="CF308" i="1"/>
  <c r="CB308" i="1"/>
  <c r="BW308" i="1"/>
  <c r="BV308" i="1"/>
  <c r="CA308" i="1"/>
  <c r="CC308" i="1"/>
  <c r="BX308" i="1"/>
  <c r="BZ308" i="1"/>
  <c r="CH304" i="1"/>
  <c r="CB304" i="1"/>
  <c r="BU304" i="1"/>
  <c r="BT304" i="1"/>
  <c r="BV304" i="1"/>
  <c r="BW304" i="1"/>
  <c r="BZ304" i="1"/>
  <c r="CA304" i="1"/>
  <c r="BY304" i="1"/>
  <c r="BS304" i="1"/>
  <c r="CD304" i="1"/>
  <c r="CC304" i="1"/>
  <c r="CF304" i="1"/>
  <c r="CE304" i="1" s="1"/>
  <c r="BX304" i="1"/>
  <c r="BT301" i="1"/>
  <c r="CD301" i="1"/>
  <c r="BS301" i="1"/>
  <c r="BY301" i="1"/>
  <c r="BX301" i="1"/>
  <c r="CB301" i="1"/>
  <c r="CA301" i="1"/>
  <c r="BU301" i="1"/>
  <c r="BZ301" i="1"/>
  <c r="BW301" i="1"/>
  <c r="CC301" i="1"/>
  <c r="BV301" i="1"/>
  <c r="CF301" i="1"/>
  <c r="BT291" i="1"/>
  <c r="BW291" i="1"/>
  <c r="BZ291" i="1"/>
  <c r="CC291" i="1"/>
  <c r="BS291" i="1"/>
  <c r="BY291" i="1"/>
  <c r="CD291" i="1"/>
  <c r="BU291" i="1"/>
  <c r="CF291" i="1"/>
  <c r="CA291" i="1"/>
  <c r="BX291" i="1"/>
  <c r="CB291" i="1"/>
  <c r="BV291" i="1"/>
  <c r="BW285" i="1"/>
  <c r="BU285" i="1"/>
  <c r="BV285" i="1"/>
  <c r="BS285" i="1"/>
  <c r="BX285" i="1"/>
  <c r="CC285" i="1"/>
  <c r="BZ285" i="1"/>
  <c r="BT285" i="1"/>
  <c r="CD285" i="1"/>
  <c r="CF285" i="1"/>
  <c r="BY285" i="1"/>
  <c r="CA285" i="1"/>
  <c r="CB285" i="1"/>
  <c r="BW323" i="1"/>
  <c r="CF323" i="1"/>
  <c r="CE323" i="1" s="1"/>
  <c r="BZ323" i="1"/>
  <c r="BV323" i="1"/>
  <c r="CH323" i="1"/>
  <c r="BT323" i="1"/>
  <c r="BU323" i="1"/>
  <c r="BS323" i="1"/>
  <c r="BY323" i="1"/>
  <c r="CC323" i="1"/>
  <c r="CD323" i="1"/>
  <c r="BX323" i="1"/>
  <c r="CA323" i="1"/>
  <c r="CB323" i="1"/>
  <c r="BY334" i="1"/>
  <c r="CB334" i="1"/>
  <c r="BT334" i="1"/>
  <c r="CA334" i="1"/>
  <c r="BW334" i="1"/>
  <c r="CD334" i="1"/>
  <c r="CF334" i="1"/>
  <c r="CC334" i="1"/>
  <c r="BV334" i="1"/>
  <c r="BZ334" i="1"/>
  <c r="BU334" i="1"/>
  <c r="BX334" i="1"/>
  <c r="BS334" i="1"/>
  <c r="BW289" i="1"/>
  <c r="CF289" i="1"/>
  <c r="CC289" i="1"/>
  <c r="CA289" i="1"/>
  <c r="CD289" i="1"/>
  <c r="BX289" i="1"/>
  <c r="BU289" i="1"/>
  <c r="BV289" i="1"/>
  <c r="BS289" i="1"/>
  <c r="BZ289" i="1"/>
  <c r="CB289" i="1"/>
  <c r="BY289" i="1"/>
  <c r="BT289" i="1"/>
  <c r="BT338" i="1"/>
  <c r="BU338" i="1"/>
  <c r="CF338" i="1"/>
  <c r="CE338" i="1" s="1"/>
  <c r="BS338" i="1"/>
  <c r="CA338" i="1"/>
  <c r="BY338" i="1"/>
  <c r="BW338" i="1"/>
  <c r="CB338" i="1"/>
  <c r="BX338" i="1"/>
  <c r="BZ338" i="1"/>
  <c r="CD338" i="1"/>
  <c r="CC338" i="1"/>
  <c r="BV338" i="1"/>
  <c r="BU331" i="1"/>
  <c r="BY331" i="1"/>
  <c r="CB331" i="1"/>
  <c r="BV331" i="1"/>
  <c r="CF331" i="1"/>
  <c r="CE331" i="1" s="1"/>
  <c r="BZ331" i="1"/>
  <c r="BT331" i="1"/>
  <c r="CA331" i="1"/>
  <c r="BX331" i="1"/>
  <c r="CD331" i="1"/>
  <c r="BW331" i="1"/>
  <c r="BS331" i="1"/>
  <c r="CC331" i="1"/>
  <c r="CF322" i="1"/>
  <c r="BT322" i="1"/>
  <c r="BZ322" i="1"/>
  <c r="CB322" i="1"/>
  <c r="BY322" i="1"/>
  <c r="BU322" i="1"/>
  <c r="BW322" i="1"/>
  <c r="CD322" i="1"/>
  <c r="BV322" i="1"/>
  <c r="BS322" i="1"/>
  <c r="BX322" i="1"/>
  <c r="CC322" i="1"/>
  <c r="CA322" i="1"/>
  <c r="BU307" i="1"/>
  <c r="BZ307" i="1"/>
  <c r="CB307" i="1"/>
  <c r="CD307" i="1"/>
  <c r="CF307" i="1"/>
  <c r="BV307" i="1"/>
  <c r="BT307" i="1"/>
  <c r="BX307" i="1"/>
  <c r="BS307" i="1"/>
  <c r="BW307" i="1"/>
  <c r="CC307" i="1"/>
  <c r="CA307" i="1"/>
  <c r="BY307" i="1"/>
  <c r="BW305" i="1"/>
  <c r="CC305" i="1"/>
  <c r="CB305" i="1"/>
  <c r="BY305" i="1"/>
  <c r="BX305" i="1"/>
  <c r="CH305" i="1"/>
  <c r="BS305" i="1"/>
  <c r="BV305" i="1"/>
  <c r="CF305" i="1"/>
  <c r="CE305" i="1" s="1"/>
  <c r="CA305" i="1"/>
  <c r="BU305" i="1"/>
  <c r="CD305" i="1"/>
  <c r="BT305" i="1"/>
  <c r="BZ305" i="1"/>
  <c r="BU297" i="1"/>
  <c r="BZ297" i="1"/>
  <c r="BX297" i="1"/>
  <c r="BV297" i="1"/>
  <c r="BW297" i="1"/>
  <c r="CA297" i="1"/>
  <c r="BY297" i="1"/>
  <c r="CB297" i="1"/>
  <c r="CD297" i="1"/>
  <c r="CC297" i="1"/>
  <c r="BS297" i="1"/>
  <c r="CF297" i="1"/>
  <c r="BT297" i="1"/>
  <c r="BZ295" i="1"/>
  <c r="BW295" i="1"/>
  <c r="CF295" i="1"/>
  <c r="BY295" i="1"/>
  <c r="BV295" i="1"/>
  <c r="BT295" i="1"/>
  <c r="CB295" i="1"/>
  <c r="BU295" i="1"/>
  <c r="CA295" i="1"/>
  <c r="CD295" i="1"/>
  <c r="CC295" i="1"/>
  <c r="BS295" i="1"/>
  <c r="BX295" i="1"/>
  <c r="BV284" i="1"/>
  <c r="BZ284" i="1"/>
  <c r="BX284" i="1"/>
  <c r="CC284" i="1"/>
  <c r="CB284" i="1"/>
  <c r="CA284" i="1"/>
  <c r="CD284" i="1"/>
  <c r="BS284" i="1"/>
  <c r="CF284" i="1"/>
  <c r="CE284" i="1" s="1"/>
  <c r="CH284" i="1"/>
  <c r="BT284" i="1"/>
  <c r="BU284" i="1"/>
  <c r="BW284" i="1"/>
  <c r="BY284" i="1"/>
  <c r="CD344" i="1"/>
  <c r="BS344" i="1"/>
  <c r="BV344" i="1"/>
  <c r="BZ344" i="1"/>
  <c r="BY344" i="1"/>
  <c r="BU344" i="1"/>
  <c r="CB344" i="1"/>
  <c r="BW344" i="1"/>
  <c r="CF344" i="1"/>
  <c r="CA344" i="1"/>
  <c r="BX344" i="1"/>
  <c r="CC344" i="1"/>
  <c r="BT344" i="1"/>
  <c r="BV345" i="1"/>
  <c r="BU345" i="1"/>
  <c r="BX345" i="1"/>
  <c r="CA345" i="1"/>
  <c r="CF345" i="1"/>
  <c r="BZ345" i="1"/>
  <c r="BT345" i="1"/>
  <c r="BW345" i="1"/>
  <c r="CD345" i="1"/>
  <c r="BY345" i="1"/>
  <c r="CB345" i="1"/>
  <c r="CC345" i="1"/>
  <c r="BS345" i="1"/>
  <c r="BU352" i="1"/>
  <c r="CB352" i="1"/>
  <c r="BV352" i="1"/>
  <c r="BZ352" i="1"/>
  <c r="CC352" i="1"/>
  <c r="BW352" i="1"/>
  <c r="BX352" i="1"/>
  <c r="CD352" i="1"/>
  <c r="BT352" i="1"/>
  <c r="BS352" i="1"/>
  <c r="CF352" i="1"/>
  <c r="CA352" i="1"/>
  <c r="BY352" i="1"/>
  <c r="CD346" i="1"/>
  <c r="BU346" i="1"/>
  <c r="BY346" i="1"/>
  <c r="BX346" i="1"/>
  <c r="CC346" i="1"/>
  <c r="BZ346" i="1"/>
  <c r="BT346" i="1"/>
  <c r="BW346" i="1"/>
  <c r="BV346" i="1"/>
  <c r="CA346" i="1"/>
  <c r="CB346" i="1"/>
  <c r="BS346" i="1"/>
  <c r="CF346" i="1"/>
  <c r="BV348" i="1"/>
  <c r="BX348" i="1"/>
  <c r="BY348" i="1"/>
  <c r="BW348" i="1"/>
  <c r="CA348" i="1"/>
  <c r="BT348" i="1"/>
  <c r="CB348" i="1"/>
  <c r="CC348" i="1"/>
  <c r="BS348" i="1"/>
  <c r="CF348" i="1"/>
  <c r="BU348" i="1"/>
  <c r="CD348" i="1"/>
  <c r="BZ348" i="1"/>
  <c r="BT351" i="1"/>
  <c r="BS351" i="1"/>
  <c r="CB351" i="1"/>
  <c r="BU351" i="1"/>
  <c r="BZ351" i="1"/>
  <c r="CC351" i="1"/>
  <c r="BX351" i="1"/>
  <c r="CF351" i="1"/>
  <c r="CE351" i="1" s="1"/>
  <c r="BW351" i="1"/>
  <c r="BV351" i="1"/>
  <c r="CD351" i="1"/>
  <c r="BY351" i="1"/>
  <c r="CA351" i="1"/>
  <c r="BY353" i="1"/>
  <c r="BS353" i="1"/>
  <c r="BU353" i="1"/>
  <c r="BT353" i="1"/>
  <c r="CC353" i="1"/>
  <c r="BW353" i="1"/>
  <c r="CD353" i="1"/>
  <c r="BZ353" i="1"/>
  <c r="BX353" i="1"/>
  <c r="CA353" i="1"/>
  <c r="CB353" i="1"/>
  <c r="BV353" i="1"/>
  <c r="CF353" i="1"/>
  <c r="BY349" i="1"/>
  <c r="CC349" i="1"/>
  <c r="BZ349" i="1"/>
  <c r="CD349" i="1"/>
  <c r="CF349" i="1"/>
  <c r="BU349" i="1"/>
  <c r="BV349" i="1"/>
  <c r="BW349" i="1"/>
  <c r="CB349" i="1"/>
  <c r="BX349" i="1"/>
  <c r="BS349" i="1"/>
  <c r="CA349" i="1"/>
  <c r="BT349" i="1"/>
  <c r="BV347" i="1"/>
  <c r="BW347" i="1"/>
  <c r="BT347" i="1"/>
  <c r="CC347" i="1"/>
  <c r="BZ347" i="1"/>
  <c r="BS347" i="1"/>
  <c r="CF347" i="1"/>
  <c r="CA347" i="1"/>
  <c r="CB347" i="1"/>
  <c r="BU347" i="1"/>
  <c r="BY347" i="1"/>
  <c r="BX347" i="1"/>
  <c r="CD347" i="1"/>
  <c r="CC354" i="1"/>
  <c r="BT354" i="1"/>
  <c r="BY354" i="1"/>
  <c r="BX354" i="1"/>
  <c r="BU354" i="1"/>
  <c r="CB354" i="1"/>
  <c r="CA354" i="1"/>
  <c r="CD354" i="1"/>
  <c r="BV354" i="1"/>
  <c r="BS354" i="1"/>
  <c r="CF354" i="1"/>
  <c r="BW354" i="1"/>
  <c r="BZ354" i="1"/>
  <c r="BS350" i="1"/>
  <c r="BT350" i="1"/>
  <c r="CC350" i="1"/>
  <c r="BX350" i="1"/>
  <c r="BW350" i="1"/>
  <c r="BU350" i="1"/>
  <c r="CD350" i="1"/>
  <c r="BY350" i="1"/>
  <c r="BV350" i="1"/>
  <c r="BZ350" i="1"/>
  <c r="CB350" i="1"/>
  <c r="CA350" i="1"/>
  <c r="CF350" i="1"/>
  <c r="CE350" i="1" s="1"/>
  <c r="BV360" i="1"/>
  <c r="BY360" i="1"/>
  <c r="BS360" i="1"/>
  <c r="CB360" i="1"/>
  <c r="BZ360" i="1"/>
  <c r="BU360" i="1"/>
  <c r="BW360" i="1"/>
  <c r="CC360" i="1"/>
  <c r="CD360" i="1"/>
  <c r="CF360" i="1"/>
  <c r="CE360" i="1" s="1"/>
  <c r="CA360" i="1"/>
  <c r="BT360" i="1"/>
  <c r="BX360" i="1"/>
  <c r="BW355" i="1"/>
  <c r="BS355" i="1"/>
  <c r="BX355" i="1"/>
  <c r="CD355" i="1"/>
  <c r="BV355" i="1"/>
  <c r="BZ355" i="1"/>
  <c r="BU355" i="1"/>
  <c r="BY355" i="1"/>
  <c r="CC355" i="1"/>
  <c r="CA355" i="1"/>
  <c r="CF355" i="1"/>
  <c r="CB355" i="1"/>
  <c r="BT355" i="1"/>
  <c r="CC362" i="1"/>
  <c r="BX362" i="1"/>
  <c r="BU362" i="1"/>
  <c r="BZ362" i="1"/>
  <c r="CB362" i="1"/>
  <c r="CD362" i="1"/>
  <c r="CF362" i="1"/>
  <c r="BV362" i="1"/>
  <c r="CA362" i="1"/>
  <c r="BS362" i="1"/>
  <c r="BW362" i="1"/>
  <c r="BY362" i="1"/>
  <c r="BT362" i="1"/>
  <c r="CD365" i="1"/>
  <c r="CB365" i="1"/>
  <c r="BS365" i="1"/>
  <c r="CF365" i="1"/>
  <c r="BV365" i="1"/>
  <c r="BT365" i="1"/>
  <c r="BX365" i="1"/>
  <c r="BU365" i="1"/>
  <c r="BY365" i="1"/>
  <c r="CC365" i="1"/>
  <c r="BW365" i="1"/>
  <c r="BZ365" i="1"/>
  <c r="CA365" i="1"/>
  <c r="CA366" i="1"/>
  <c r="BU366" i="1"/>
  <c r="CF366" i="1"/>
  <c r="BS366" i="1"/>
  <c r="CB366" i="1"/>
  <c r="CD366" i="1"/>
  <c r="BX366" i="1"/>
  <c r="CC366" i="1"/>
  <c r="BW366" i="1"/>
  <c r="BY366" i="1"/>
  <c r="BZ366" i="1"/>
  <c r="BV366" i="1"/>
  <c r="BT366" i="1"/>
  <c r="BX358" i="1"/>
  <c r="CC358" i="1"/>
  <c r="BS358" i="1"/>
  <c r="BZ358" i="1"/>
  <c r="CF358" i="1"/>
  <c r="CA358" i="1"/>
  <c r="BV358" i="1"/>
  <c r="BW358" i="1"/>
  <c r="CB358" i="1"/>
  <c r="BU358" i="1"/>
  <c r="BY358" i="1"/>
  <c r="BT358" i="1"/>
  <c r="CD358" i="1"/>
  <c r="CA363" i="1"/>
  <c r="BW363" i="1"/>
  <c r="BT363" i="1"/>
  <c r="BV363" i="1"/>
  <c r="BU363" i="1"/>
  <c r="BY363" i="1"/>
  <c r="CB363" i="1"/>
  <c r="BS363" i="1"/>
  <c r="CC363" i="1"/>
  <c r="CD363" i="1"/>
  <c r="BX363" i="1"/>
  <c r="CF363" i="1"/>
  <c r="CE363" i="1" s="1"/>
  <c r="BZ363" i="1"/>
  <c r="CA364" i="1"/>
  <c r="BZ364" i="1"/>
  <c r="BW364" i="1"/>
  <c r="CC364" i="1"/>
  <c r="BS364" i="1"/>
  <c r="BY364" i="1"/>
  <c r="CD364" i="1"/>
  <c r="BU364" i="1"/>
  <c r="BX364" i="1"/>
  <c r="BT364" i="1"/>
  <c r="CB364" i="1"/>
  <c r="BV364" i="1"/>
  <c r="CF364" i="1"/>
  <c r="BY357" i="1"/>
  <c r="CD357" i="1"/>
  <c r="CA357" i="1"/>
  <c r="BS357" i="1"/>
  <c r="BV357" i="1"/>
  <c r="BX357" i="1"/>
  <c r="CF357" i="1"/>
  <c r="BU357" i="1"/>
  <c r="BZ357" i="1"/>
  <c r="CC357" i="1"/>
  <c r="BW357" i="1"/>
  <c r="BT357" i="1"/>
  <c r="CB357" i="1"/>
  <c r="BU359" i="1"/>
  <c r="BZ359" i="1"/>
  <c r="BX359" i="1"/>
  <c r="CA359" i="1"/>
  <c r="BW359" i="1"/>
  <c r="BS359" i="1"/>
  <c r="BV359" i="1"/>
  <c r="BY359" i="1"/>
  <c r="CB359" i="1"/>
  <c r="BT359" i="1"/>
  <c r="CF359" i="1"/>
  <c r="CD359" i="1"/>
  <c r="CC359" i="1"/>
  <c r="CC361" i="1"/>
  <c r="BW361" i="1"/>
  <c r="BS361" i="1"/>
  <c r="CB361" i="1"/>
  <c r="CA361" i="1"/>
  <c r="BY361" i="1"/>
  <c r="BV361" i="1"/>
  <c r="BT361" i="1"/>
  <c r="CD361" i="1"/>
  <c r="BX361" i="1"/>
  <c r="CF361" i="1"/>
  <c r="BZ361" i="1"/>
  <c r="BU361" i="1"/>
  <c r="CF356" i="1"/>
  <c r="BW356" i="1"/>
  <c r="BV356" i="1"/>
  <c r="BY356" i="1"/>
  <c r="BU356" i="1"/>
  <c r="CC356" i="1"/>
  <c r="BX356" i="1"/>
  <c r="CA356" i="1"/>
  <c r="CD356" i="1"/>
  <c r="CB356" i="1"/>
  <c r="BS356" i="1"/>
  <c r="BT356" i="1"/>
  <c r="BZ356" i="1"/>
  <c r="BW9" i="1"/>
  <c r="BU9" i="1"/>
  <c r="CD9" i="1"/>
  <c r="BS9" i="1"/>
  <c r="CA9" i="1"/>
  <c r="CC9" i="1"/>
  <c r="BZ9" i="1"/>
  <c r="BY9" i="1"/>
  <c r="CH9" i="1"/>
  <c r="CB9" i="1"/>
  <c r="BX9" i="1"/>
  <c r="BV9" i="1"/>
  <c r="CF9" i="1"/>
  <c r="CE9" i="1" s="1"/>
  <c r="BT9" i="1"/>
  <c r="T26" i="31" a="1"/>
  <c r="T26" i="31" s="1"/>
  <c r="U26" i="31" s="1"/>
  <c r="D26" i="31" s="1"/>
  <c r="AL26" i="31"/>
  <c r="B27" i="31"/>
  <c r="AS27" i="31" s="1"/>
  <c r="AU27" i="31" s="1"/>
  <c r="AV26" i="31"/>
  <c r="AT26" i="31" s="1"/>
  <c r="AM26" i="31"/>
  <c r="BZ8" i="1"/>
  <c r="CA8" i="1"/>
  <c r="CH8" i="1"/>
  <c r="BU8" i="1"/>
  <c r="BW8" i="1"/>
  <c r="CB8" i="1"/>
  <c r="BX8" i="1"/>
  <c r="BY8" i="1"/>
  <c r="CD8" i="1"/>
  <c r="BS8" i="1"/>
  <c r="BT8" i="1"/>
  <c r="CF8" i="1"/>
  <c r="CE8" i="1" s="1"/>
  <c r="BV8" i="1"/>
  <c r="CC8" i="1"/>
  <c r="GG25" i="10"/>
  <c r="D19" i="31"/>
  <c r="D24" i="31"/>
  <c r="D23" i="31"/>
  <c r="D20" i="31"/>
  <c r="D25" i="31"/>
  <c r="D17" i="31"/>
  <c r="D21" i="31"/>
  <c r="D18" i="31"/>
  <c r="D22" i="31"/>
  <c r="HA17" i="10"/>
  <c r="HB13" i="10"/>
  <c r="HB14" i="10" s="1"/>
  <c r="HB15" i="10"/>
  <c r="HB16" i="10" s="1"/>
  <c r="HC10" i="10"/>
  <c r="HD7" i="10"/>
  <c r="HC9" i="10"/>
  <c r="HC21" i="10" s="1"/>
  <c r="HC22" i="10" s="1"/>
  <c r="HC8" i="10"/>
  <c r="HC11" i="10" s="1"/>
  <c r="BQ164" i="1" l="1"/>
  <c r="BR164" i="1" s="1"/>
  <c r="BO131" i="1"/>
  <c r="CR148" i="1"/>
  <c r="CG148" i="1"/>
  <c r="BQ56" i="1"/>
  <c r="BR56" i="1" s="1"/>
  <c r="BO56" i="1"/>
  <c r="BP56" i="1" s="1"/>
  <c r="CG61" i="1"/>
  <c r="CR61" i="1"/>
  <c r="BQ145" i="1"/>
  <c r="BR145" i="1" s="1"/>
  <c r="BO145" i="1"/>
  <c r="BP145" i="1" s="1"/>
  <c r="BO120" i="1"/>
  <c r="BQ120" i="1"/>
  <c r="BR120" i="1" s="1"/>
  <c r="CE143" i="1"/>
  <c r="CR128" i="1"/>
  <c r="CG128" i="1"/>
  <c r="BQ81" i="1"/>
  <c r="BR81" i="1" s="1"/>
  <c r="BO81" i="1"/>
  <c r="BP81" i="1" s="1"/>
  <c r="CR126" i="1"/>
  <c r="CG126" i="1"/>
  <c r="BQ153" i="1"/>
  <c r="BR153" i="1" s="1"/>
  <c r="BO153" i="1"/>
  <c r="BP153" i="1" s="1"/>
  <c r="CR100" i="1"/>
  <c r="CG100" i="1"/>
  <c r="BQ44" i="1"/>
  <c r="BR44" i="1" s="1"/>
  <c r="BO44" i="1"/>
  <c r="BP44" i="1" s="1"/>
  <c r="BO129" i="1"/>
  <c r="BP129" i="1" s="1"/>
  <c r="BQ129" i="1"/>
  <c r="BR129" i="1" s="1"/>
  <c r="BO79" i="1"/>
  <c r="BP79" i="1" s="1"/>
  <c r="BQ79" i="1"/>
  <c r="BR79" i="1" s="1"/>
  <c r="CE70" i="1"/>
  <c r="CR130" i="1"/>
  <c r="CG130" i="1"/>
  <c r="BQ112" i="1"/>
  <c r="BR112" i="1" s="1"/>
  <c r="BO112" i="1"/>
  <c r="BQ127" i="1"/>
  <c r="BR127" i="1" s="1"/>
  <c r="BO127" i="1"/>
  <c r="BP127" i="1" s="1"/>
  <c r="CG31" i="1"/>
  <c r="CR31" i="1"/>
  <c r="BO72" i="1"/>
  <c r="CR85" i="1"/>
  <c r="CG85" i="1"/>
  <c r="BO107" i="1"/>
  <c r="BP107" i="1" s="1"/>
  <c r="BQ107" i="1"/>
  <c r="BR107" i="1" s="1"/>
  <c r="BQ150" i="1"/>
  <c r="BR150" i="1" s="1"/>
  <c r="BO150" i="1"/>
  <c r="BP150" i="1" s="1"/>
  <c r="BQ137" i="1"/>
  <c r="BR137" i="1" s="1"/>
  <c r="BO137" i="1"/>
  <c r="BP137" i="1" s="1"/>
  <c r="BP131" i="1"/>
  <c r="CH131" i="1"/>
  <c r="BO93" i="1"/>
  <c r="BP93" i="1" s="1"/>
  <c r="BQ93" i="1"/>
  <c r="BR93" i="1" s="1"/>
  <c r="CG28" i="1"/>
  <c r="CR28" i="1"/>
  <c r="CG34" i="1"/>
  <c r="CR34" i="1"/>
  <c r="CR110" i="1"/>
  <c r="CG110" i="1"/>
  <c r="BO31" i="1"/>
  <c r="BP31" i="1" s="1"/>
  <c r="BQ31" i="1"/>
  <c r="BR31" i="1" s="1"/>
  <c r="BO160" i="1"/>
  <c r="BQ160" i="1"/>
  <c r="BR160" i="1" s="1"/>
  <c r="BQ77" i="1"/>
  <c r="BR77" i="1" s="1"/>
  <c r="BO77" i="1"/>
  <c r="BP77" i="1" s="1"/>
  <c r="CR42" i="1"/>
  <c r="CG42" i="1"/>
  <c r="BO65" i="1"/>
  <c r="BQ65" i="1"/>
  <c r="BR65" i="1" s="1"/>
  <c r="BO74" i="1"/>
  <c r="BP74" i="1" s="1"/>
  <c r="BQ74" i="1"/>
  <c r="BR74" i="1" s="1"/>
  <c r="CE329" i="1"/>
  <c r="CR84" i="1"/>
  <c r="CG84" i="1"/>
  <c r="BQ157" i="1"/>
  <c r="BR157" i="1" s="1"/>
  <c r="BO157" i="1"/>
  <c r="BP157" i="1" s="1"/>
  <c r="CG46" i="1"/>
  <c r="CR46" i="1"/>
  <c r="BO94" i="1"/>
  <c r="BP94" i="1" s="1"/>
  <c r="BQ94" i="1"/>
  <c r="BR94" i="1" s="1"/>
  <c r="BQ28" i="1"/>
  <c r="BR28" i="1" s="1"/>
  <c r="BO28" i="1"/>
  <c r="BP28" i="1" s="1"/>
  <c r="BQ70" i="1"/>
  <c r="BR70" i="1" s="1"/>
  <c r="BO69" i="1"/>
  <c r="BP69" i="1" s="1"/>
  <c r="BQ69" i="1"/>
  <c r="BR69" i="1" s="1"/>
  <c r="BQ45" i="1"/>
  <c r="BR45" i="1" s="1"/>
  <c r="BO45" i="1"/>
  <c r="BO125" i="1"/>
  <c r="BP125" i="1" s="1"/>
  <c r="BQ125" i="1"/>
  <c r="BR125" i="1" s="1"/>
  <c r="BO34" i="1"/>
  <c r="BP34" i="1" s="1"/>
  <c r="BQ34" i="1"/>
  <c r="BR34" i="1" s="1"/>
  <c r="BO98" i="1"/>
  <c r="BP98" i="1" s="1"/>
  <c r="BQ98" i="1"/>
  <c r="BR98" i="1" s="1"/>
  <c r="BQ116" i="1"/>
  <c r="BR116" i="1" s="1"/>
  <c r="BO116" i="1"/>
  <c r="CG36" i="1"/>
  <c r="CR36" i="1"/>
  <c r="CG76" i="1"/>
  <c r="CR76" i="1"/>
  <c r="CR166" i="1"/>
  <c r="CG166" i="1"/>
  <c r="BO42" i="1"/>
  <c r="BP42" i="1" s="1"/>
  <c r="BQ42" i="1"/>
  <c r="BR42" i="1" s="1"/>
  <c r="CE154" i="1"/>
  <c r="BQ138" i="1"/>
  <c r="BR138" i="1" s="1"/>
  <c r="BO138" i="1"/>
  <c r="BP138" i="1" s="1"/>
  <c r="CR43" i="1"/>
  <c r="CG43" i="1"/>
  <c r="CE216" i="1"/>
  <c r="CG50" i="1"/>
  <c r="CR50" i="1"/>
  <c r="BO54" i="1"/>
  <c r="BP54" i="1" s="1"/>
  <c r="BQ54" i="1"/>
  <c r="BR54" i="1" s="1"/>
  <c r="BQ165" i="1"/>
  <c r="BR165" i="1" s="1"/>
  <c r="BO165" i="1"/>
  <c r="BP165" i="1" s="1"/>
  <c r="CR39" i="1"/>
  <c r="CG39" i="1"/>
  <c r="CG140" i="1"/>
  <c r="CR140" i="1"/>
  <c r="CR67" i="1"/>
  <c r="CG67" i="1"/>
  <c r="CR111" i="1"/>
  <c r="CG111" i="1"/>
  <c r="BO36" i="1"/>
  <c r="BP36" i="1" s="1"/>
  <c r="BQ36" i="1"/>
  <c r="BR36" i="1" s="1"/>
  <c r="BO126" i="1"/>
  <c r="BP126" i="1" s="1"/>
  <c r="BQ126" i="1"/>
  <c r="BR126" i="1" s="1"/>
  <c r="CR92" i="1"/>
  <c r="CG92" i="1"/>
  <c r="BO73" i="1"/>
  <c r="BQ73" i="1"/>
  <c r="BR73" i="1" s="1"/>
  <c r="BQ43" i="1"/>
  <c r="BR43" i="1" s="1"/>
  <c r="BO43" i="1"/>
  <c r="BP43" i="1" s="1"/>
  <c r="CG53" i="1"/>
  <c r="CR53" i="1"/>
  <c r="CG137" i="1"/>
  <c r="CR137" i="1"/>
  <c r="BQ148" i="1"/>
  <c r="BR148" i="1" s="1"/>
  <c r="BO148" i="1"/>
  <c r="BP148" i="1" s="1"/>
  <c r="CR93" i="1"/>
  <c r="CG93" i="1"/>
  <c r="BQ118" i="1"/>
  <c r="BR118" i="1" s="1"/>
  <c r="BO118" i="1"/>
  <c r="BP118" i="1" s="1"/>
  <c r="BQ39" i="1"/>
  <c r="BR39" i="1" s="1"/>
  <c r="BO39" i="1"/>
  <c r="BP39" i="1" s="1"/>
  <c r="BQ140" i="1"/>
  <c r="BR140" i="1" s="1"/>
  <c r="BO140" i="1"/>
  <c r="BP140" i="1" s="1"/>
  <c r="CR167" i="1"/>
  <c r="CG167" i="1"/>
  <c r="BQ166" i="1"/>
  <c r="BR166" i="1" s="1"/>
  <c r="BO166" i="1"/>
  <c r="BP166" i="1" s="1"/>
  <c r="BQ92" i="1"/>
  <c r="BR92" i="1" s="1"/>
  <c r="BO92" i="1"/>
  <c r="BP92" i="1" s="1"/>
  <c r="BQ91" i="1"/>
  <c r="BR91" i="1" s="1"/>
  <c r="BO91" i="1"/>
  <c r="BO108" i="1"/>
  <c r="BP108" i="1" s="1"/>
  <c r="BQ108" i="1"/>
  <c r="BR108" i="1" s="1"/>
  <c r="BO152" i="1"/>
  <c r="BP152" i="1" s="1"/>
  <c r="BQ152" i="1"/>
  <c r="BR152" i="1" s="1"/>
  <c r="CR115" i="1"/>
  <c r="CG115" i="1"/>
  <c r="CG57" i="1"/>
  <c r="CR57" i="1"/>
  <c r="BO159" i="1"/>
  <c r="BP159" i="1" s="1"/>
  <c r="BQ159" i="1"/>
  <c r="BR159" i="1" s="1"/>
  <c r="CE181" i="1"/>
  <c r="CR38" i="1"/>
  <c r="CG38" i="1"/>
  <c r="CR97" i="1"/>
  <c r="CG97" i="1"/>
  <c r="BQ82" i="1"/>
  <c r="BR82" i="1" s="1"/>
  <c r="BO82" i="1"/>
  <c r="BP82" i="1" s="1"/>
  <c r="CE45" i="1"/>
  <c r="CG98" i="1"/>
  <c r="CR98" i="1"/>
  <c r="CE109" i="1"/>
  <c r="CR29" i="1"/>
  <c r="CG29" i="1"/>
  <c r="BO103" i="1"/>
  <c r="BP103" i="1" s="1"/>
  <c r="BQ103" i="1"/>
  <c r="BR103" i="1" s="1"/>
  <c r="BQ123" i="1"/>
  <c r="BR123" i="1" s="1"/>
  <c r="BO123" i="1"/>
  <c r="BP123" i="1" s="1"/>
  <c r="BO146" i="1"/>
  <c r="BQ146" i="1"/>
  <c r="BR146" i="1" s="1"/>
  <c r="CG77" i="1"/>
  <c r="CR77" i="1"/>
  <c r="CG78" i="1"/>
  <c r="CR78" i="1"/>
  <c r="BQ117" i="1"/>
  <c r="BR117" i="1" s="1"/>
  <c r="BO117" i="1"/>
  <c r="BP117" i="1" s="1"/>
  <c r="BO149" i="1"/>
  <c r="BQ53" i="1"/>
  <c r="BR53" i="1" s="1"/>
  <c r="BO53" i="1"/>
  <c r="BP53" i="1" s="1"/>
  <c r="BQ57" i="1"/>
  <c r="BR57" i="1" s="1"/>
  <c r="BO57" i="1"/>
  <c r="BP57" i="1" s="1"/>
  <c r="CE300" i="1"/>
  <c r="CE263" i="1"/>
  <c r="BQ38" i="1"/>
  <c r="BR38" i="1" s="1"/>
  <c r="BO38" i="1"/>
  <c r="BP38" i="1" s="1"/>
  <c r="CR54" i="1"/>
  <c r="CG54" i="1"/>
  <c r="CE168" i="1"/>
  <c r="BQ119" i="1"/>
  <c r="BR119" i="1" s="1"/>
  <c r="BO119" i="1"/>
  <c r="BP119" i="1" s="1"/>
  <c r="CG90" i="1"/>
  <c r="CR90" i="1"/>
  <c r="BO143" i="1"/>
  <c r="CG89" i="1"/>
  <c r="CR89" i="1"/>
  <c r="CG125" i="1"/>
  <c r="CR125" i="1"/>
  <c r="BQ167" i="1"/>
  <c r="BR167" i="1" s="1"/>
  <c r="BO167" i="1"/>
  <c r="BP167" i="1" s="1"/>
  <c r="BO29" i="1"/>
  <c r="BP29" i="1" s="1"/>
  <c r="BQ29" i="1"/>
  <c r="BR29" i="1" s="1"/>
  <c r="CE116" i="1"/>
  <c r="BQ76" i="1"/>
  <c r="BR76" i="1" s="1"/>
  <c r="BO76" i="1"/>
  <c r="BP76" i="1" s="1"/>
  <c r="BQ151" i="1"/>
  <c r="BR151" i="1" s="1"/>
  <c r="BO151" i="1"/>
  <c r="BP151" i="1" s="1"/>
  <c r="BO121" i="1"/>
  <c r="BP121" i="1" s="1"/>
  <c r="BQ121" i="1"/>
  <c r="BR121" i="1" s="1"/>
  <c r="CR37" i="1"/>
  <c r="CG37" i="1"/>
  <c r="CR142" i="1"/>
  <c r="CG142" i="1"/>
  <c r="CG59" i="1"/>
  <c r="CR59" i="1"/>
  <c r="CE131" i="1"/>
  <c r="CE83" i="1"/>
  <c r="BO134" i="1"/>
  <c r="BP134" i="1" s="1"/>
  <c r="BQ134" i="1"/>
  <c r="BR134" i="1" s="1"/>
  <c r="BO168" i="1"/>
  <c r="BO133" i="1"/>
  <c r="BQ143" i="1"/>
  <c r="BR143" i="1" s="1"/>
  <c r="CG69" i="1"/>
  <c r="CR69" i="1"/>
  <c r="BO66" i="1"/>
  <c r="BQ66" i="1"/>
  <c r="BR66" i="1" s="1"/>
  <c r="BO101" i="1"/>
  <c r="BP101" i="1" s="1"/>
  <c r="BQ101" i="1"/>
  <c r="BR101" i="1" s="1"/>
  <c r="BO163" i="1"/>
  <c r="BP163" i="1" s="1"/>
  <c r="BQ163" i="1"/>
  <c r="BR163" i="1" s="1"/>
  <c r="CR71" i="1"/>
  <c r="CG71" i="1"/>
  <c r="BO128" i="1"/>
  <c r="BP128" i="1" s="1"/>
  <c r="BQ128" i="1"/>
  <c r="BR128" i="1" s="1"/>
  <c r="CR155" i="1"/>
  <c r="CG155" i="1"/>
  <c r="BO111" i="1"/>
  <c r="BP111" i="1" s="1"/>
  <c r="BQ111" i="1"/>
  <c r="BR111" i="1" s="1"/>
  <c r="CR35" i="1"/>
  <c r="CG35" i="1"/>
  <c r="CR26" i="1"/>
  <c r="CG26" i="1"/>
  <c r="BQ64" i="1"/>
  <c r="BR64" i="1" s="1"/>
  <c r="BO64" i="1"/>
  <c r="BP64" i="1" s="1"/>
  <c r="BQ85" i="1"/>
  <c r="BR85" i="1" s="1"/>
  <c r="BO85" i="1"/>
  <c r="BP85" i="1" s="1"/>
  <c r="CR107" i="1"/>
  <c r="CG107" i="1"/>
  <c r="BO115" i="1"/>
  <c r="BP115" i="1" s="1"/>
  <c r="BQ115" i="1"/>
  <c r="BR115" i="1" s="1"/>
  <c r="BQ37" i="1"/>
  <c r="BR37" i="1" s="1"/>
  <c r="BO37" i="1"/>
  <c r="BP37" i="1" s="1"/>
  <c r="BO48" i="1"/>
  <c r="BQ48" i="1"/>
  <c r="BR48" i="1" s="1"/>
  <c r="CE99" i="1"/>
  <c r="CR113" i="1"/>
  <c r="CG113" i="1"/>
  <c r="BQ132" i="1"/>
  <c r="BR132" i="1" s="1"/>
  <c r="BO132" i="1"/>
  <c r="BP132" i="1" s="1"/>
  <c r="BO32" i="1"/>
  <c r="BP32" i="1" s="1"/>
  <c r="BQ32" i="1"/>
  <c r="BR32" i="1" s="1"/>
  <c r="CG30" i="1"/>
  <c r="CR30" i="1"/>
  <c r="CG163" i="1"/>
  <c r="CR163" i="1"/>
  <c r="CG108" i="1"/>
  <c r="CR108" i="1"/>
  <c r="BQ26" i="1"/>
  <c r="BR26" i="1" s="1"/>
  <c r="BO26" i="1"/>
  <c r="BP26" i="1" s="1"/>
  <c r="CR150" i="1"/>
  <c r="CG150" i="1"/>
  <c r="BQ95" i="1"/>
  <c r="BR95" i="1" s="1"/>
  <c r="BO95" i="1"/>
  <c r="BP95" i="1" s="1"/>
  <c r="CE309" i="1"/>
  <c r="BO59" i="1"/>
  <c r="BP59" i="1" s="1"/>
  <c r="BQ59" i="1"/>
  <c r="BR59" i="1" s="1"/>
  <c r="BQ61" i="1"/>
  <c r="BR61" i="1" s="1"/>
  <c r="BO61" i="1"/>
  <c r="BP61" i="1" s="1"/>
  <c r="CE133" i="1"/>
  <c r="BO49" i="1"/>
  <c r="BQ49" i="1"/>
  <c r="BR49" i="1" s="1"/>
  <c r="BQ62" i="1"/>
  <c r="BR62" i="1" s="1"/>
  <c r="BO62" i="1"/>
  <c r="BP62" i="1" s="1"/>
  <c r="CG132" i="1"/>
  <c r="CR132" i="1"/>
  <c r="BO30" i="1"/>
  <c r="BP30" i="1" s="1"/>
  <c r="BQ30" i="1"/>
  <c r="BR30" i="1" s="1"/>
  <c r="CR101" i="1"/>
  <c r="CG101" i="1"/>
  <c r="CR127" i="1"/>
  <c r="CG127" i="1"/>
  <c r="BO63" i="1"/>
  <c r="BQ63" i="1"/>
  <c r="BR63" i="1" s="1"/>
  <c r="BQ110" i="1"/>
  <c r="BR110" i="1" s="1"/>
  <c r="BO110" i="1"/>
  <c r="BP110" i="1" s="1"/>
  <c r="BO47" i="1"/>
  <c r="BP47" i="1" s="1"/>
  <c r="BQ47" i="1"/>
  <c r="BR47" i="1" s="1"/>
  <c r="BQ144" i="1"/>
  <c r="BR144" i="1" s="1"/>
  <c r="BO144" i="1"/>
  <c r="BP144" i="1" s="1"/>
  <c r="CG58" i="1"/>
  <c r="CR58" i="1"/>
  <c r="BO86" i="1"/>
  <c r="BP86" i="1" s="1"/>
  <c r="BQ86" i="1"/>
  <c r="BR86" i="1" s="1"/>
  <c r="BQ141" i="1"/>
  <c r="BR141" i="1" s="1"/>
  <c r="BO141" i="1"/>
  <c r="BP141" i="1" s="1"/>
  <c r="BO84" i="1"/>
  <c r="BP84" i="1" s="1"/>
  <c r="BQ84" i="1"/>
  <c r="BR84" i="1" s="1"/>
  <c r="BQ139" i="1"/>
  <c r="BR139" i="1" s="1"/>
  <c r="BO139" i="1"/>
  <c r="BP139" i="1" s="1"/>
  <c r="CG60" i="1"/>
  <c r="CR60" i="1"/>
  <c r="BQ113" i="1"/>
  <c r="BR113" i="1" s="1"/>
  <c r="BO113" i="1"/>
  <c r="BP113" i="1" s="1"/>
  <c r="CR96" i="1"/>
  <c r="CG96" i="1"/>
  <c r="CE158" i="1"/>
  <c r="CR145" i="1"/>
  <c r="CG145" i="1"/>
  <c r="CG55" i="1"/>
  <c r="CR55" i="1"/>
  <c r="CR32" i="1"/>
  <c r="CG32" i="1"/>
  <c r="BO87" i="1"/>
  <c r="BP87" i="1" s="1"/>
  <c r="BQ87" i="1"/>
  <c r="BR87" i="1" s="1"/>
  <c r="BO162" i="1"/>
  <c r="BQ162" i="1"/>
  <c r="BR162" i="1" s="1"/>
  <c r="CG104" i="1"/>
  <c r="CR104" i="1"/>
  <c r="BQ58" i="1"/>
  <c r="BR58" i="1" s="1"/>
  <c r="BO58" i="1"/>
  <c r="BP58" i="1" s="1"/>
  <c r="BQ35" i="1"/>
  <c r="BR35" i="1" s="1"/>
  <c r="BO35" i="1"/>
  <c r="BP35" i="1" s="1"/>
  <c r="BO154" i="1"/>
  <c r="BQ154" i="1"/>
  <c r="BR154" i="1" s="1"/>
  <c r="BO52" i="1"/>
  <c r="BQ52" i="1"/>
  <c r="BR52" i="1" s="1"/>
  <c r="CR141" i="1"/>
  <c r="CG141" i="1"/>
  <c r="BO50" i="1"/>
  <c r="BP50" i="1" s="1"/>
  <c r="BQ50" i="1"/>
  <c r="BR50" i="1" s="1"/>
  <c r="CR139" i="1"/>
  <c r="CG139" i="1"/>
  <c r="BO83" i="1"/>
  <c r="BQ83" i="1"/>
  <c r="BR83" i="1" s="1"/>
  <c r="BQ136" i="1"/>
  <c r="BR136" i="1" s="1"/>
  <c r="BO136" i="1"/>
  <c r="BP136" i="1" s="1"/>
  <c r="CG129" i="1"/>
  <c r="CR129" i="1"/>
  <c r="CG79" i="1"/>
  <c r="CR79" i="1"/>
  <c r="CG62" i="1"/>
  <c r="CR62" i="1"/>
  <c r="BO70" i="1"/>
  <c r="CE27" i="1"/>
  <c r="CE162" i="1"/>
  <c r="BO67" i="1"/>
  <c r="BP67" i="1" s="1"/>
  <c r="BQ67" i="1"/>
  <c r="BR67" i="1" s="1"/>
  <c r="CR124" i="1"/>
  <c r="CG124" i="1"/>
  <c r="BQ72" i="1"/>
  <c r="BR72" i="1" s="1"/>
  <c r="BO68" i="1"/>
  <c r="BP68" i="1" s="1"/>
  <c r="BQ68" i="1"/>
  <c r="BR68" i="1" s="1"/>
  <c r="BO99" i="1"/>
  <c r="CR56" i="1"/>
  <c r="CG56" i="1"/>
  <c r="CG44" i="1"/>
  <c r="CR44" i="1"/>
  <c r="BQ90" i="1"/>
  <c r="BR90" i="1" s="1"/>
  <c r="BO90" i="1"/>
  <c r="BP90" i="1" s="1"/>
  <c r="BO130" i="1"/>
  <c r="BP130" i="1" s="1"/>
  <c r="BQ130" i="1"/>
  <c r="BR130" i="1" s="1"/>
  <c r="BO27" i="1"/>
  <c r="BQ27" i="1"/>
  <c r="BR27" i="1" s="1"/>
  <c r="BQ51" i="1"/>
  <c r="BR51" i="1" s="1"/>
  <c r="BO51" i="1"/>
  <c r="BP51" i="1" s="1"/>
  <c r="BO71" i="1"/>
  <c r="BP71" i="1" s="1"/>
  <c r="BQ71" i="1"/>
  <c r="BR71" i="1" s="1"/>
  <c r="BO75" i="1"/>
  <c r="BP75" i="1" s="1"/>
  <c r="BQ75" i="1"/>
  <c r="BR75" i="1" s="1"/>
  <c r="BQ109" i="1"/>
  <c r="BR109" i="1" s="1"/>
  <c r="BO109" i="1"/>
  <c r="BQ161" i="1"/>
  <c r="BR161" i="1" s="1"/>
  <c r="BO161" i="1"/>
  <c r="BP161" i="1" s="1"/>
  <c r="BQ40" i="1"/>
  <c r="BR40" i="1" s="1"/>
  <c r="BO40" i="1"/>
  <c r="BO102" i="1"/>
  <c r="BP102" i="1" s="1"/>
  <c r="BQ102" i="1"/>
  <c r="BR102" i="1" s="1"/>
  <c r="CG103" i="1"/>
  <c r="CR103" i="1"/>
  <c r="CE91" i="1"/>
  <c r="BO156" i="1"/>
  <c r="BQ156" i="1"/>
  <c r="BR156" i="1" s="1"/>
  <c r="BQ78" i="1"/>
  <c r="BR78" i="1" s="1"/>
  <c r="BO78" i="1"/>
  <c r="BP78" i="1" s="1"/>
  <c r="CG151" i="1"/>
  <c r="CR151" i="1"/>
  <c r="CE364" i="1"/>
  <c r="BQ100" i="1"/>
  <c r="BR100" i="1" s="1"/>
  <c r="BO100" i="1"/>
  <c r="BP100" i="1" s="1"/>
  <c r="BQ135" i="1"/>
  <c r="BR135" i="1" s="1"/>
  <c r="BO135" i="1"/>
  <c r="BP135" i="1" s="1"/>
  <c r="BQ131" i="1"/>
  <c r="BR131" i="1" s="1"/>
  <c r="CG33" i="1"/>
  <c r="CR33" i="1"/>
  <c r="BO46" i="1"/>
  <c r="BP46" i="1" s="1"/>
  <c r="BQ46" i="1"/>
  <c r="BR46" i="1" s="1"/>
  <c r="BO122" i="1"/>
  <c r="BP122" i="1" s="1"/>
  <c r="BQ122" i="1"/>
  <c r="BR122" i="1" s="1"/>
  <c r="BO96" i="1"/>
  <c r="BP96" i="1" s="1"/>
  <c r="BQ96" i="1"/>
  <c r="BR96" i="1" s="1"/>
  <c r="BQ168" i="1"/>
  <c r="BR168" i="1" s="1"/>
  <c r="BO158" i="1"/>
  <c r="BQ158" i="1"/>
  <c r="BR158" i="1" s="1"/>
  <c r="BQ88" i="1"/>
  <c r="BR88" i="1" s="1"/>
  <c r="BO88" i="1"/>
  <c r="BP88" i="1" s="1"/>
  <c r="CR105" i="1"/>
  <c r="CG105" i="1"/>
  <c r="BO89" i="1"/>
  <c r="BP89" i="1" s="1"/>
  <c r="BQ89" i="1"/>
  <c r="BR89" i="1" s="1"/>
  <c r="CG41" i="1"/>
  <c r="CR41" i="1"/>
  <c r="BO114" i="1"/>
  <c r="BO124" i="1"/>
  <c r="BP124" i="1" s="1"/>
  <c r="BQ124" i="1"/>
  <c r="BR124" i="1" s="1"/>
  <c r="CG144" i="1"/>
  <c r="CR144" i="1"/>
  <c r="CG117" i="1"/>
  <c r="CR117" i="1"/>
  <c r="BQ80" i="1"/>
  <c r="BR80" i="1" s="1"/>
  <c r="BO80" i="1"/>
  <c r="BQ99" i="1"/>
  <c r="BR99" i="1" s="1"/>
  <c r="BQ33" i="1"/>
  <c r="BR33" i="1" s="1"/>
  <c r="BO33" i="1"/>
  <c r="BP33" i="1" s="1"/>
  <c r="BQ60" i="1"/>
  <c r="BR60" i="1" s="1"/>
  <c r="BO60" i="1"/>
  <c r="BP60" i="1" s="1"/>
  <c r="BO97" i="1"/>
  <c r="BP97" i="1" s="1"/>
  <c r="BQ97" i="1"/>
  <c r="BR97" i="1" s="1"/>
  <c r="BQ133" i="1"/>
  <c r="BR133" i="1" s="1"/>
  <c r="BQ55" i="1"/>
  <c r="BR55" i="1" s="1"/>
  <c r="BO55" i="1"/>
  <c r="BP55" i="1" s="1"/>
  <c r="BQ105" i="1"/>
  <c r="BR105" i="1" s="1"/>
  <c r="BO105" i="1"/>
  <c r="BP105" i="1" s="1"/>
  <c r="CG87" i="1"/>
  <c r="CR87" i="1"/>
  <c r="BO41" i="1"/>
  <c r="BP41" i="1" s="1"/>
  <c r="BQ41" i="1"/>
  <c r="BR41" i="1" s="1"/>
  <c r="BQ104" i="1"/>
  <c r="BR104" i="1" s="1"/>
  <c r="BO104" i="1"/>
  <c r="BP104" i="1" s="1"/>
  <c r="BQ155" i="1"/>
  <c r="BR155" i="1" s="1"/>
  <c r="BO155" i="1"/>
  <c r="BP155" i="1" s="1"/>
  <c r="CE72" i="1"/>
  <c r="BQ149" i="1"/>
  <c r="BR149" i="1" s="1"/>
  <c r="BQ106" i="1"/>
  <c r="BR106" i="1" s="1"/>
  <c r="BO106" i="1"/>
  <c r="BP106" i="1" s="1"/>
  <c r="CG64" i="1"/>
  <c r="CR64" i="1"/>
  <c r="BQ147" i="1"/>
  <c r="BR147" i="1" s="1"/>
  <c r="BO147" i="1"/>
  <c r="BP147" i="1" s="1"/>
  <c r="CG121" i="1"/>
  <c r="CR121" i="1"/>
  <c r="BO142" i="1"/>
  <c r="BP142" i="1" s="1"/>
  <c r="BQ142" i="1"/>
  <c r="BR142" i="1" s="1"/>
  <c r="CE209" i="1"/>
  <c r="CE303" i="1"/>
  <c r="CE319" i="1"/>
  <c r="CE274" i="1"/>
  <c r="CE221" i="1"/>
  <c r="CE345" i="1"/>
  <c r="CE219" i="1"/>
  <c r="CE176" i="1"/>
  <c r="CE196" i="1"/>
  <c r="CE295" i="1"/>
  <c r="CE361" i="1"/>
  <c r="CE347" i="1"/>
  <c r="CE282" i="1"/>
  <c r="CE211" i="1"/>
  <c r="CE193" i="1"/>
  <c r="CE269" i="1"/>
  <c r="CE172" i="1"/>
  <c r="CE205" i="1"/>
  <c r="CE199" i="1"/>
  <c r="CE185" i="1"/>
  <c r="CE312" i="1"/>
  <c r="CE341" i="1"/>
  <c r="CE232" i="1"/>
  <c r="CE260" i="1"/>
  <c r="CE189" i="1"/>
  <c r="CE286" i="1"/>
  <c r="CE245" i="1"/>
  <c r="CE330" i="1"/>
  <c r="CE237" i="1"/>
  <c r="CE242" i="1"/>
  <c r="CE357" i="1"/>
  <c r="CE257" i="1"/>
  <c r="CE349" i="1"/>
  <c r="CE297" i="1"/>
  <c r="CE299" i="1"/>
  <c r="CE287" i="1"/>
  <c r="CE177" i="1"/>
  <c r="CE277" i="1"/>
  <c r="CE273" i="1"/>
  <c r="CE171" i="1"/>
  <c r="CE213" i="1"/>
  <c r="CE194" i="1"/>
  <c r="CE246" i="1"/>
  <c r="CE187" i="1"/>
  <c r="CE229" i="1"/>
  <c r="CE208" i="1"/>
  <c r="CE235" i="1"/>
  <c r="CE337" i="1"/>
  <c r="CE169" i="1"/>
  <c r="CE212" i="1"/>
  <c r="CE244" i="1"/>
  <c r="CE359" i="1"/>
  <c r="CE348" i="1"/>
  <c r="CE322" i="1"/>
  <c r="CE291" i="1"/>
  <c r="CE231" i="1"/>
  <c r="CE179" i="1"/>
  <c r="CE203" i="1"/>
  <c r="CE289" i="1"/>
  <c r="CE255" i="1"/>
  <c r="CE200" i="1"/>
  <c r="CE314" i="1"/>
  <c r="CE332" i="1"/>
  <c r="CE268" i="1"/>
  <c r="CE236" i="1"/>
  <c r="BQ249" i="1"/>
  <c r="BR249" i="1" s="1"/>
  <c r="BO249" i="1"/>
  <c r="BP249" i="1" s="1"/>
  <c r="BQ278" i="1"/>
  <c r="BR278" i="1" s="1"/>
  <c r="BO278" i="1"/>
  <c r="BQ189" i="1"/>
  <c r="BR189" i="1" s="1"/>
  <c r="BO189" i="1"/>
  <c r="CG280" i="1"/>
  <c r="CR280" i="1"/>
  <c r="CG271" i="1"/>
  <c r="CR271" i="1"/>
  <c r="BQ171" i="1"/>
  <c r="BR171" i="1" s="1"/>
  <c r="BO171" i="1"/>
  <c r="BQ198" i="1"/>
  <c r="BR198" i="1" s="1"/>
  <c r="BO198" i="1"/>
  <c r="CR207" i="1"/>
  <c r="CG207" i="1"/>
  <c r="BO248" i="1"/>
  <c r="BQ248" i="1"/>
  <c r="BR248" i="1" s="1"/>
  <c r="BQ255" i="1"/>
  <c r="BR255" i="1" s="1"/>
  <c r="BO255" i="1"/>
  <c r="CE175" i="1"/>
  <c r="BQ194" i="1"/>
  <c r="BR194" i="1" s="1"/>
  <c r="BO194" i="1"/>
  <c r="BO277" i="1"/>
  <c r="BQ277" i="1"/>
  <c r="BR277" i="1" s="1"/>
  <c r="CG226" i="1"/>
  <c r="CR226" i="1"/>
  <c r="CG264" i="1"/>
  <c r="CR264" i="1"/>
  <c r="CE186" i="1"/>
  <c r="BO190" i="1"/>
  <c r="BP190" i="1" s="1"/>
  <c r="BQ190" i="1"/>
  <c r="BR190" i="1" s="1"/>
  <c r="BQ228" i="1"/>
  <c r="BR228" i="1" s="1"/>
  <c r="BO228" i="1"/>
  <c r="BP228" i="1" s="1"/>
  <c r="BO236" i="1"/>
  <c r="BQ236" i="1"/>
  <c r="BR236" i="1" s="1"/>
  <c r="BQ183" i="1"/>
  <c r="BR183" i="1" s="1"/>
  <c r="BO183" i="1"/>
  <c r="BP183" i="1" s="1"/>
  <c r="CR183" i="1"/>
  <c r="CG183" i="1"/>
  <c r="CR195" i="1"/>
  <c r="CG195" i="1"/>
  <c r="BQ259" i="1"/>
  <c r="BR259" i="1" s="1"/>
  <c r="BO259" i="1"/>
  <c r="BP259" i="1" s="1"/>
  <c r="BO257" i="1"/>
  <c r="BQ257" i="1"/>
  <c r="BR257" i="1" s="1"/>
  <c r="BO215" i="1"/>
  <c r="BP215" i="1" s="1"/>
  <c r="BQ215" i="1"/>
  <c r="BR215" i="1" s="1"/>
  <c r="BQ197" i="1"/>
  <c r="BR197" i="1" s="1"/>
  <c r="BO197" i="1"/>
  <c r="BP197" i="1" s="1"/>
  <c r="CG197" i="1"/>
  <c r="CR197" i="1"/>
  <c r="CG224" i="1"/>
  <c r="CR224" i="1"/>
  <c r="CE173" i="1"/>
  <c r="BQ234" i="1"/>
  <c r="BR234" i="1" s="1"/>
  <c r="BO234" i="1"/>
  <c r="BP234" i="1" s="1"/>
  <c r="BQ246" i="1"/>
  <c r="BR246" i="1" s="1"/>
  <c r="BO246" i="1"/>
  <c r="CR281" i="1"/>
  <c r="CG281" i="1"/>
  <c r="BO186" i="1"/>
  <c r="BQ186" i="1"/>
  <c r="BR186" i="1" s="1"/>
  <c r="BO181" i="1"/>
  <c r="BQ181" i="1"/>
  <c r="BR181" i="1" s="1"/>
  <c r="BO233" i="1"/>
  <c r="BP233" i="1" s="1"/>
  <c r="BQ233" i="1"/>
  <c r="BR233" i="1" s="1"/>
  <c r="BO262" i="1"/>
  <c r="BP262" i="1" s="1"/>
  <c r="BQ262" i="1"/>
  <c r="BR262" i="1" s="1"/>
  <c r="CR225" i="1"/>
  <c r="CG225" i="1"/>
  <c r="BO184" i="1"/>
  <c r="BQ184" i="1"/>
  <c r="BR184" i="1" s="1"/>
  <c r="CG180" i="1"/>
  <c r="CR180" i="1"/>
  <c r="BQ180" i="1"/>
  <c r="BR180" i="1" s="1"/>
  <c r="BO180" i="1"/>
  <c r="BP180" i="1" s="1"/>
  <c r="BQ212" i="1"/>
  <c r="BR212" i="1" s="1"/>
  <c r="BO212" i="1"/>
  <c r="CG223" i="1"/>
  <c r="CR223" i="1"/>
  <c r="CR252" i="1"/>
  <c r="CG252" i="1"/>
  <c r="BQ229" i="1"/>
  <c r="BR229" i="1" s="1"/>
  <c r="BO229" i="1"/>
  <c r="CG191" i="1"/>
  <c r="CR191" i="1"/>
  <c r="BO242" i="1"/>
  <c r="BQ242" i="1"/>
  <c r="BR242" i="1" s="1"/>
  <c r="BQ188" i="1"/>
  <c r="BR188" i="1" s="1"/>
  <c r="BO188" i="1"/>
  <c r="BP188" i="1" s="1"/>
  <c r="CE206" i="1"/>
  <c r="BO237" i="1"/>
  <c r="BQ237" i="1"/>
  <c r="BR237" i="1" s="1"/>
  <c r="CG238" i="1"/>
  <c r="CR238" i="1"/>
  <c r="BO203" i="1"/>
  <c r="BQ203" i="1"/>
  <c r="BR203" i="1" s="1"/>
  <c r="CE346" i="1"/>
  <c r="CE285" i="1"/>
  <c r="CE301" i="1"/>
  <c r="CR249" i="1"/>
  <c r="CG249" i="1"/>
  <c r="BO213" i="1"/>
  <c r="BQ213" i="1"/>
  <c r="BR213" i="1" s="1"/>
  <c r="BO214" i="1"/>
  <c r="BP214" i="1" s="1"/>
  <c r="BQ214" i="1"/>
  <c r="BR214" i="1" s="1"/>
  <c r="BO179" i="1"/>
  <c r="BQ179" i="1"/>
  <c r="BR179" i="1" s="1"/>
  <c r="BO224" i="1"/>
  <c r="BP224" i="1" s="1"/>
  <c r="BQ224" i="1"/>
  <c r="BR224" i="1" s="1"/>
  <c r="CR247" i="1"/>
  <c r="CG247" i="1"/>
  <c r="BO267" i="1"/>
  <c r="BP267" i="1" s="1"/>
  <c r="BQ267" i="1"/>
  <c r="BR267" i="1" s="1"/>
  <c r="CR267" i="1"/>
  <c r="CG267" i="1"/>
  <c r="BO274" i="1"/>
  <c r="BQ274" i="1"/>
  <c r="BR274" i="1" s="1"/>
  <c r="BQ201" i="1"/>
  <c r="BR201" i="1" s="1"/>
  <c r="BO201" i="1"/>
  <c r="BO210" i="1"/>
  <c r="BQ210" i="1"/>
  <c r="BR210" i="1" s="1"/>
  <c r="CR215" i="1"/>
  <c r="CG215" i="1"/>
  <c r="CR234" i="1"/>
  <c r="CG234" i="1"/>
  <c r="BO240" i="1"/>
  <c r="BP240" i="1" s="1"/>
  <c r="BQ240" i="1"/>
  <c r="BR240" i="1" s="1"/>
  <c r="BQ216" i="1"/>
  <c r="BR216" i="1" s="1"/>
  <c r="BO216" i="1"/>
  <c r="CE253" i="1"/>
  <c r="BQ264" i="1"/>
  <c r="BR264" i="1" s="1"/>
  <c r="BO264" i="1"/>
  <c r="BP264" i="1" s="1"/>
  <c r="CR202" i="1"/>
  <c r="CG202" i="1"/>
  <c r="CR222" i="1"/>
  <c r="CG222" i="1"/>
  <c r="BO263" i="1"/>
  <c r="BQ263" i="1"/>
  <c r="BR263" i="1" s="1"/>
  <c r="BQ225" i="1"/>
  <c r="BR225" i="1" s="1"/>
  <c r="BO225" i="1"/>
  <c r="BP225" i="1" s="1"/>
  <c r="BO227" i="1"/>
  <c r="BQ227" i="1"/>
  <c r="BR227" i="1" s="1"/>
  <c r="BO244" i="1"/>
  <c r="BQ244" i="1"/>
  <c r="BR244" i="1" s="1"/>
  <c r="BO280" i="1"/>
  <c r="BP280" i="1" s="1"/>
  <c r="BQ280" i="1"/>
  <c r="BR280" i="1" s="1"/>
  <c r="BQ219" i="1"/>
  <c r="BR219" i="1" s="1"/>
  <c r="BO219" i="1"/>
  <c r="CG240" i="1"/>
  <c r="CR240" i="1"/>
  <c r="BQ253" i="1"/>
  <c r="BR253" i="1" s="1"/>
  <c r="BO253" i="1"/>
  <c r="CE250" i="1"/>
  <c r="BO279" i="1"/>
  <c r="BP279" i="1" s="1"/>
  <c r="BQ279" i="1"/>
  <c r="BR279" i="1" s="1"/>
  <c r="BQ245" i="1"/>
  <c r="BR245" i="1" s="1"/>
  <c r="BO245" i="1"/>
  <c r="BQ196" i="1"/>
  <c r="BR196" i="1" s="1"/>
  <c r="BO196" i="1"/>
  <c r="CE227" i="1"/>
  <c r="BQ265" i="1"/>
  <c r="BR265" i="1" s="1"/>
  <c r="BO265" i="1"/>
  <c r="CE192" i="1"/>
  <c r="BO207" i="1"/>
  <c r="BP207" i="1" s="1"/>
  <c r="BQ207" i="1"/>
  <c r="BR207" i="1" s="1"/>
  <c r="CE210" i="1"/>
  <c r="BQ235" i="1"/>
  <c r="BR235" i="1" s="1"/>
  <c r="BO235" i="1"/>
  <c r="CE339" i="1"/>
  <c r="CR217" i="1"/>
  <c r="CG217" i="1"/>
  <c r="BQ191" i="1"/>
  <c r="BR191" i="1" s="1"/>
  <c r="BO191" i="1"/>
  <c r="BP191" i="1" s="1"/>
  <c r="CG214" i="1"/>
  <c r="CR214" i="1"/>
  <c r="CE321" i="1"/>
  <c r="BQ206" i="1"/>
  <c r="BR206" i="1" s="1"/>
  <c r="BO206" i="1"/>
  <c r="BQ220" i="1"/>
  <c r="BR220" i="1" s="1"/>
  <c r="BO220" i="1"/>
  <c r="BQ258" i="1"/>
  <c r="BR258" i="1" s="1"/>
  <c r="BO258" i="1"/>
  <c r="BP258" i="1" s="1"/>
  <c r="BQ269" i="1"/>
  <c r="BR269" i="1" s="1"/>
  <c r="BO269" i="1"/>
  <c r="CE275" i="1"/>
  <c r="BQ178" i="1"/>
  <c r="BR178" i="1" s="1"/>
  <c r="BO178" i="1"/>
  <c r="BP178" i="1" s="1"/>
  <c r="CR270" i="1"/>
  <c r="CG270" i="1"/>
  <c r="BO266" i="1"/>
  <c r="BQ266" i="1"/>
  <c r="BR266" i="1" s="1"/>
  <c r="BO169" i="1"/>
  <c r="BQ169" i="1"/>
  <c r="BR169" i="1" s="1"/>
  <c r="BQ226" i="1"/>
  <c r="BR226" i="1" s="1"/>
  <c r="BO226" i="1"/>
  <c r="BP226" i="1" s="1"/>
  <c r="BQ221" i="1"/>
  <c r="BR221" i="1" s="1"/>
  <c r="BO221" i="1"/>
  <c r="CR190" i="1"/>
  <c r="CG190" i="1"/>
  <c r="CG228" i="1"/>
  <c r="CR228" i="1"/>
  <c r="CR241" i="1"/>
  <c r="CG241" i="1"/>
  <c r="BQ250" i="1"/>
  <c r="BR250" i="1" s="1"/>
  <c r="BO250" i="1"/>
  <c r="CR272" i="1"/>
  <c r="CG272" i="1"/>
  <c r="CG261" i="1"/>
  <c r="CR261" i="1"/>
  <c r="BO204" i="1"/>
  <c r="BP204" i="1" s="1"/>
  <c r="BQ204" i="1"/>
  <c r="BR204" i="1" s="1"/>
  <c r="BO252" i="1"/>
  <c r="BP252" i="1" s="1"/>
  <c r="BQ252" i="1"/>
  <c r="BR252" i="1" s="1"/>
  <c r="BQ182" i="1"/>
  <c r="BR182" i="1" s="1"/>
  <c r="BO182" i="1"/>
  <c r="BP182" i="1" s="1"/>
  <c r="BQ243" i="1"/>
  <c r="BR243" i="1" s="1"/>
  <c r="BO243" i="1"/>
  <c r="BQ193" i="1"/>
  <c r="BR193" i="1" s="1"/>
  <c r="BO193" i="1"/>
  <c r="BO217" i="1"/>
  <c r="BP217" i="1" s="1"/>
  <c r="BQ217" i="1"/>
  <c r="BR217" i="1" s="1"/>
  <c r="BO270" i="1"/>
  <c r="BP270" i="1" s="1"/>
  <c r="BQ270" i="1"/>
  <c r="BR270" i="1" s="1"/>
  <c r="BO172" i="1"/>
  <c r="BQ172" i="1"/>
  <c r="BR172" i="1" s="1"/>
  <c r="BO261" i="1"/>
  <c r="BP261" i="1" s="1"/>
  <c r="BQ261" i="1"/>
  <c r="BR261" i="1" s="1"/>
  <c r="CE362" i="1"/>
  <c r="CG188" i="1"/>
  <c r="CR188" i="1"/>
  <c r="BO230" i="1"/>
  <c r="BP230" i="1" s="1"/>
  <c r="BQ230" i="1"/>
  <c r="BR230" i="1" s="1"/>
  <c r="BQ275" i="1"/>
  <c r="BR275" i="1" s="1"/>
  <c r="BO275" i="1"/>
  <c r="CG230" i="1"/>
  <c r="CR230" i="1"/>
  <c r="BQ271" i="1"/>
  <c r="BR271" i="1" s="1"/>
  <c r="BO271" i="1"/>
  <c r="BP271" i="1" s="1"/>
  <c r="CE198" i="1"/>
  <c r="BQ268" i="1"/>
  <c r="BR268" i="1" s="1"/>
  <c r="BO268" i="1"/>
  <c r="BQ170" i="1"/>
  <c r="BR170" i="1" s="1"/>
  <c r="BO170" i="1"/>
  <c r="BQ200" i="1"/>
  <c r="BR200" i="1" s="1"/>
  <c r="BO200" i="1"/>
  <c r="BQ208" i="1"/>
  <c r="BR208" i="1" s="1"/>
  <c r="BO208" i="1"/>
  <c r="BQ232" i="1"/>
  <c r="BR232" i="1" s="1"/>
  <c r="BO232" i="1"/>
  <c r="BQ173" i="1"/>
  <c r="BR173" i="1" s="1"/>
  <c r="BO173" i="1"/>
  <c r="CG178" i="1"/>
  <c r="CR178" i="1"/>
  <c r="BO281" i="1"/>
  <c r="BP281" i="1" s="1"/>
  <c r="BQ281" i="1"/>
  <c r="BR281" i="1" s="1"/>
  <c r="BO273" i="1"/>
  <c r="BQ273" i="1"/>
  <c r="BR273" i="1" s="1"/>
  <c r="BO202" i="1"/>
  <c r="BP202" i="1" s="1"/>
  <c r="BQ202" i="1"/>
  <c r="BR202" i="1" s="1"/>
  <c r="BQ211" i="1"/>
  <c r="BR211" i="1" s="1"/>
  <c r="BO211" i="1"/>
  <c r="BQ222" i="1"/>
  <c r="BR222" i="1" s="1"/>
  <c r="BO222" i="1"/>
  <c r="BP222" i="1" s="1"/>
  <c r="BQ241" i="1"/>
  <c r="BR241" i="1" s="1"/>
  <c r="BO241" i="1"/>
  <c r="BP241" i="1" s="1"/>
  <c r="CG262" i="1"/>
  <c r="CR262" i="1"/>
  <c r="BQ272" i="1"/>
  <c r="BR272" i="1" s="1"/>
  <c r="BO272" i="1"/>
  <c r="BP272" i="1" s="1"/>
  <c r="BO174" i="1"/>
  <c r="BQ174" i="1"/>
  <c r="BR174" i="1" s="1"/>
  <c r="BO223" i="1"/>
  <c r="BP223" i="1" s="1"/>
  <c r="BQ223" i="1"/>
  <c r="BR223" i="1" s="1"/>
  <c r="BO176" i="1"/>
  <c r="BQ176" i="1"/>
  <c r="BR176" i="1" s="1"/>
  <c r="CG182" i="1"/>
  <c r="CR182" i="1"/>
  <c r="BQ192" i="1"/>
  <c r="BR192" i="1" s="1"/>
  <c r="BO192" i="1"/>
  <c r="CG259" i="1"/>
  <c r="CR259" i="1"/>
  <c r="BO199" i="1"/>
  <c r="BQ199" i="1"/>
  <c r="BR199" i="1" s="1"/>
  <c r="BQ254" i="1"/>
  <c r="BR254" i="1" s="1"/>
  <c r="BO254" i="1"/>
  <c r="CR256" i="1"/>
  <c r="CG256" i="1"/>
  <c r="BQ218" i="1"/>
  <c r="BR218" i="1" s="1"/>
  <c r="BO218" i="1"/>
  <c r="CE352" i="1"/>
  <c r="BO256" i="1"/>
  <c r="BP256" i="1" s="1"/>
  <c r="BQ256" i="1"/>
  <c r="BR256" i="1" s="1"/>
  <c r="CR276" i="1"/>
  <c r="CG276" i="1"/>
  <c r="BO276" i="1"/>
  <c r="BP276" i="1" s="1"/>
  <c r="BQ276" i="1"/>
  <c r="BR276" i="1" s="1"/>
  <c r="CE251" i="1"/>
  <c r="CR258" i="1"/>
  <c r="CG258" i="1"/>
  <c r="BO177" i="1"/>
  <c r="BQ177" i="1"/>
  <c r="BR177" i="1" s="1"/>
  <c r="BQ231" i="1"/>
  <c r="BR231" i="1" s="1"/>
  <c r="BO231" i="1"/>
  <c r="BQ238" i="1"/>
  <c r="BR238" i="1" s="1"/>
  <c r="BO238" i="1"/>
  <c r="BP238" i="1" s="1"/>
  <c r="BQ175" i="1"/>
  <c r="BR175" i="1" s="1"/>
  <c r="BO175" i="1"/>
  <c r="BO209" i="1"/>
  <c r="BQ209" i="1"/>
  <c r="BR209" i="1" s="1"/>
  <c r="CG239" i="1"/>
  <c r="CR239" i="1"/>
  <c r="BO239" i="1"/>
  <c r="BP239" i="1" s="1"/>
  <c r="BQ239" i="1"/>
  <c r="BR239" i="1" s="1"/>
  <c r="BQ247" i="1"/>
  <c r="BR247" i="1" s="1"/>
  <c r="BO247" i="1"/>
  <c r="BP247" i="1" s="1"/>
  <c r="BQ251" i="1"/>
  <c r="BR251" i="1" s="1"/>
  <c r="BO251" i="1"/>
  <c r="BQ185" i="1"/>
  <c r="BR185" i="1" s="1"/>
  <c r="BO185" i="1"/>
  <c r="CR233" i="1"/>
  <c r="CG233" i="1"/>
  <c r="BQ187" i="1"/>
  <c r="BR187" i="1" s="1"/>
  <c r="BO187" i="1"/>
  <c r="BO205" i="1"/>
  <c r="BQ205" i="1"/>
  <c r="BR205" i="1" s="1"/>
  <c r="CG279" i="1"/>
  <c r="CR279" i="1"/>
  <c r="CR204" i="1"/>
  <c r="CG204" i="1"/>
  <c r="BQ260" i="1"/>
  <c r="BR260" i="1" s="1"/>
  <c r="BO260" i="1"/>
  <c r="BO195" i="1"/>
  <c r="BP195" i="1" s="1"/>
  <c r="BQ195" i="1"/>
  <c r="BR195" i="1" s="1"/>
  <c r="BO284" i="1"/>
  <c r="BP284" i="1" s="1"/>
  <c r="BQ284" i="1"/>
  <c r="BR284" i="1" s="1"/>
  <c r="CG298" i="1"/>
  <c r="CR298" i="1"/>
  <c r="BQ321" i="1"/>
  <c r="BR321" i="1" s="1"/>
  <c r="BO321" i="1"/>
  <c r="BO327" i="1"/>
  <c r="BP327" i="1" s="1"/>
  <c r="BQ327" i="1"/>
  <c r="BR327" i="1" s="1"/>
  <c r="BO340" i="1"/>
  <c r="BP340" i="1" s="1"/>
  <c r="BQ340" i="1"/>
  <c r="BR340" i="1" s="1"/>
  <c r="BQ288" i="1"/>
  <c r="BR288" i="1" s="1"/>
  <c r="BO288" i="1"/>
  <c r="BQ337" i="1"/>
  <c r="BR337" i="1" s="1"/>
  <c r="BO337" i="1"/>
  <c r="BQ319" i="1"/>
  <c r="BR319" i="1" s="1"/>
  <c r="BO319" i="1"/>
  <c r="CE294" i="1"/>
  <c r="BO295" i="1"/>
  <c r="BQ295" i="1"/>
  <c r="BR295" i="1" s="1"/>
  <c r="BO297" i="1"/>
  <c r="BQ297" i="1"/>
  <c r="BR297" i="1" s="1"/>
  <c r="BQ304" i="1"/>
  <c r="BR304" i="1" s="1"/>
  <c r="BO304" i="1"/>
  <c r="BP304" i="1" s="1"/>
  <c r="BO309" i="1"/>
  <c r="BQ309" i="1"/>
  <c r="BR309" i="1" s="1"/>
  <c r="BQ320" i="1"/>
  <c r="BR320" i="1" s="1"/>
  <c r="BO320" i="1"/>
  <c r="CR328" i="1"/>
  <c r="CG328" i="1"/>
  <c r="BQ341" i="1"/>
  <c r="BR341" i="1" s="1"/>
  <c r="BO341" i="1"/>
  <c r="BO323" i="1"/>
  <c r="BP323" i="1" s="1"/>
  <c r="BQ323" i="1"/>
  <c r="BR323" i="1" s="1"/>
  <c r="CE308" i="1"/>
  <c r="CR316" i="1"/>
  <c r="CG316" i="1"/>
  <c r="BQ282" i="1"/>
  <c r="BR282" i="1" s="1"/>
  <c r="BO282" i="1"/>
  <c r="BQ313" i="1"/>
  <c r="BR313" i="1" s="1"/>
  <c r="BO313" i="1"/>
  <c r="BO283" i="1"/>
  <c r="BP283" i="1" s="1"/>
  <c r="BQ283" i="1"/>
  <c r="BR283" i="1" s="1"/>
  <c r="CE354" i="1"/>
  <c r="BQ305" i="1"/>
  <c r="BR305" i="1" s="1"/>
  <c r="BO305" i="1"/>
  <c r="BP305" i="1" s="1"/>
  <c r="BQ326" i="1"/>
  <c r="BR326" i="1" s="1"/>
  <c r="BO326" i="1"/>
  <c r="BO330" i="1"/>
  <c r="BQ330" i="1"/>
  <c r="BR330" i="1" s="1"/>
  <c r="BO296" i="1"/>
  <c r="BQ296" i="1"/>
  <c r="BR296" i="1" s="1"/>
  <c r="CR327" i="1"/>
  <c r="CG327" i="1"/>
  <c r="BQ293" i="1"/>
  <c r="BR293" i="1" s="1"/>
  <c r="BO293" i="1"/>
  <c r="BP293" i="1" s="1"/>
  <c r="BQ325" i="1"/>
  <c r="BR325" i="1" s="1"/>
  <c r="BO325" i="1"/>
  <c r="BQ317" i="1"/>
  <c r="BR317" i="1" s="1"/>
  <c r="BO317" i="1"/>
  <c r="BO290" i="1"/>
  <c r="BP290" i="1" s="1"/>
  <c r="BQ290" i="1"/>
  <c r="BR290" i="1" s="1"/>
  <c r="BO306" i="1"/>
  <c r="BP306" i="1" s="1"/>
  <c r="BQ306" i="1"/>
  <c r="BR306" i="1" s="1"/>
  <c r="CE307" i="1"/>
  <c r="BO322" i="1"/>
  <c r="BQ322" i="1"/>
  <c r="BR322" i="1" s="1"/>
  <c r="BO291" i="1"/>
  <c r="BQ291" i="1"/>
  <c r="BR291" i="1" s="1"/>
  <c r="BQ301" i="1"/>
  <c r="BR301" i="1" s="1"/>
  <c r="BO301" i="1"/>
  <c r="CG304" i="1"/>
  <c r="CR304" i="1"/>
  <c r="CE320" i="1"/>
  <c r="BQ333" i="1"/>
  <c r="BR333" i="1" s="1"/>
  <c r="BO333" i="1"/>
  <c r="BO292" i="1"/>
  <c r="BQ292" i="1"/>
  <c r="BR292" i="1" s="1"/>
  <c r="BO324" i="1"/>
  <c r="BQ324" i="1"/>
  <c r="BR324" i="1" s="1"/>
  <c r="CR305" i="1"/>
  <c r="CG305" i="1"/>
  <c r="BO338" i="1"/>
  <c r="BQ338" i="1"/>
  <c r="BR338" i="1" s="1"/>
  <c r="BQ298" i="1"/>
  <c r="BR298" i="1" s="1"/>
  <c r="BO298" i="1"/>
  <c r="BP298" i="1" s="1"/>
  <c r="BO314" i="1"/>
  <c r="BQ314" i="1"/>
  <c r="BR314" i="1" s="1"/>
  <c r="BO302" i="1"/>
  <c r="BQ302" i="1"/>
  <c r="BR302" i="1" s="1"/>
  <c r="BQ328" i="1"/>
  <c r="BR328" i="1" s="1"/>
  <c r="BO328" i="1"/>
  <c r="BP328" i="1" s="1"/>
  <c r="BQ303" i="1"/>
  <c r="BR303" i="1" s="1"/>
  <c r="BO303" i="1"/>
  <c r="CE318" i="1"/>
  <c r="BQ299" i="1"/>
  <c r="BR299" i="1" s="1"/>
  <c r="BO299" i="1"/>
  <c r="BO311" i="1"/>
  <c r="BQ311" i="1"/>
  <c r="BR311" i="1" s="1"/>
  <c r="BQ300" i="1"/>
  <c r="BR300" i="1" s="1"/>
  <c r="BO300" i="1"/>
  <c r="BO287" i="1"/>
  <c r="BQ287" i="1"/>
  <c r="BR287" i="1" s="1"/>
  <c r="CR306" i="1"/>
  <c r="CG306" i="1"/>
  <c r="BQ336" i="1"/>
  <c r="BR336" i="1" s="1"/>
  <c r="BO336" i="1"/>
  <c r="BP336" i="1" s="1"/>
  <c r="BQ343" i="1"/>
  <c r="BR343" i="1" s="1"/>
  <c r="BO343" i="1"/>
  <c r="BQ294" i="1"/>
  <c r="BR294" i="1" s="1"/>
  <c r="BQ312" i="1"/>
  <c r="BR312" i="1" s="1"/>
  <c r="BO312" i="1"/>
  <c r="BQ289" i="1"/>
  <c r="BR289" i="1" s="1"/>
  <c r="BO289" i="1"/>
  <c r="CE334" i="1"/>
  <c r="CR323" i="1"/>
  <c r="CG323" i="1"/>
  <c r="BO285" i="1"/>
  <c r="BQ285" i="1"/>
  <c r="BR285" i="1" s="1"/>
  <c r="BQ308" i="1"/>
  <c r="BR308" i="1" s="1"/>
  <c r="BO308" i="1"/>
  <c r="CR340" i="1"/>
  <c r="CG340" i="1"/>
  <c r="BQ316" i="1"/>
  <c r="BR316" i="1" s="1"/>
  <c r="BO316" i="1"/>
  <c r="BP316" i="1" s="1"/>
  <c r="CG293" i="1"/>
  <c r="CR293" i="1"/>
  <c r="CE335" i="1"/>
  <c r="CR283" i="1"/>
  <c r="CG283" i="1"/>
  <c r="CR310" i="1"/>
  <c r="CG310" i="1"/>
  <c r="BO294" i="1"/>
  <c r="CR284" i="1"/>
  <c r="CG284" i="1"/>
  <c r="BQ307" i="1"/>
  <c r="BR307" i="1" s="1"/>
  <c r="BO307" i="1"/>
  <c r="CH307" i="1" s="1"/>
  <c r="BQ331" i="1"/>
  <c r="BR331" i="1" s="1"/>
  <c r="BO331" i="1"/>
  <c r="BQ286" i="1"/>
  <c r="BR286" i="1" s="1"/>
  <c r="BO286" i="1"/>
  <c r="BO318" i="1"/>
  <c r="BQ318" i="1"/>
  <c r="BR318" i="1" s="1"/>
  <c r="BO310" i="1"/>
  <c r="BP310" i="1" s="1"/>
  <c r="BQ310" i="1"/>
  <c r="BR310" i="1" s="1"/>
  <c r="BQ315" i="1"/>
  <c r="BR315" i="1" s="1"/>
  <c r="BO315" i="1"/>
  <c r="BQ339" i="1"/>
  <c r="BR339" i="1" s="1"/>
  <c r="BO339" i="1"/>
  <c r="BQ334" i="1"/>
  <c r="BR334" i="1" s="1"/>
  <c r="BO334" i="1"/>
  <c r="BO342" i="1"/>
  <c r="BQ342" i="1"/>
  <c r="BR342" i="1" s="1"/>
  <c r="BQ329" i="1"/>
  <c r="BR329" i="1" s="1"/>
  <c r="BO329" i="1"/>
  <c r="BO335" i="1"/>
  <c r="BQ335" i="1"/>
  <c r="BR335" i="1" s="1"/>
  <c r="CR290" i="1"/>
  <c r="CG290" i="1"/>
  <c r="CR336" i="1"/>
  <c r="CG336" i="1"/>
  <c r="BO332" i="1"/>
  <c r="BQ332" i="1"/>
  <c r="BR332" i="1" s="1"/>
  <c r="CE366" i="1"/>
  <c r="CE365" i="1"/>
  <c r="CE355" i="1"/>
  <c r="CE353" i="1"/>
  <c r="CE344" i="1"/>
  <c r="CE356" i="1"/>
  <c r="BO345" i="1"/>
  <c r="BQ345" i="1"/>
  <c r="BR345" i="1" s="1"/>
  <c r="BO344" i="1"/>
  <c r="BQ344" i="1"/>
  <c r="BR344" i="1" s="1"/>
  <c r="CE358" i="1"/>
  <c r="BO348" i="1"/>
  <c r="BQ348" i="1"/>
  <c r="BR348" i="1" s="1"/>
  <c r="BO354" i="1"/>
  <c r="BQ354" i="1"/>
  <c r="BR354" i="1" s="1"/>
  <c r="BQ351" i="1"/>
  <c r="BR351" i="1" s="1"/>
  <c r="BO351" i="1"/>
  <c r="BQ347" i="1"/>
  <c r="BR347" i="1" s="1"/>
  <c r="BO347" i="1"/>
  <c r="BQ346" i="1"/>
  <c r="BR346" i="1" s="1"/>
  <c r="BO346" i="1"/>
  <c r="BO352" i="1"/>
  <c r="BQ352" i="1"/>
  <c r="BR352" i="1" s="1"/>
  <c r="BO353" i="1"/>
  <c r="BQ353" i="1"/>
  <c r="BR353" i="1" s="1"/>
  <c r="BO350" i="1"/>
  <c r="BQ350" i="1"/>
  <c r="BR350" i="1" s="1"/>
  <c r="BO349" i="1"/>
  <c r="BQ349" i="1"/>
  <c r="BR349" i="1" s="1"/>
  <c r="BO356" i="1"/>
  <c r="BQ356" i="1"/>
  <c r="BR356" i="1" s="1"/>
  <c r="BQ361" i="1"/>
  <c r="BR361" i="1" s="1"/>
  <c r="BO361" i="1"/>
  <c r="BQ358" i="1"/>
  <c r="BR358" i="1" s="1"/>
  <c r="BO358" i="1"/>
  <c r="BO357" i="1"/>
  <c r="BQ357" i="1"/>
  <c r="BR357" i="1" s="1"/>
  <c r="BQ362" i="1"/>
  <c r="BR362" i="1" s="1"/>
  <c r="BO362" i="1"/>
  <c r="BO359" i="1"/>
  <c r="BQ359" i="1"/>
  <c r="BR359" i="1" s="1"/>
  <c r="BO360" i="1"/>
  <c r="BQ360" i="1"/>
  <c r="BR360" i="1" s="1"/>
  <c r="BQ364" i="1"/>
  <c r="BR364" i="1" s="1"/>
  <c r="BO364" i="1"/>
  <c r="BQ366" i="1"/>
  <c r="BR366" i="1" s="1"/>
  <c r="BO366" i="1"/>
  <c r="BO365" i="1"/>
  <c r="BQ365" i="1"/>
  <c r="BR365" i="1" s="1"/>
  <c r="BQ363" i="1"/>
  <c r="BR363" i="1" s="1"/>
  <c r="BO363" i="1"/>
  <c r="BO355" i="1"/>
  <c r="BQ355" i="1"/>
  <c r="BR355" i="1" s="1"/>
  <c r="BO9" i="1"/>
  <c r="BP9" i="1" s="1"/>
  <c r="BQ9" i="1"/>
  <c r="BR9" i="1" s="1"/>
  <c r="CR9" i="1"/>
  <c r="CG9" i="1"/>
  <c r="AM27" i="31"/>
  <c r="B28" i="31"/>
  <c r="AS28" i="31" s="1"/>
  <c r="AV28" i="31" s="1"/>
  <c r="T27" i="31" a="1"/>
  <c r="T27" i="31" s="1"/>
  <c r="U27" i="31" s="1"/>
  <c r="D27" i="31" s="1"/>
  <c r="AV27" i="31"/>
  <c r="AT27" i="31" s="1"/>
  <c r="AL27" i="31"/>
  <c r="CR8" i="1"/>
  <c r="CG8" i="1"/>
  <c r="BQ8" i="1"/>
  <c r="BR8" i="1" s="1"/>
  <c r="BO8" i="1"/>
  <c r="BP8" i="1" s="1"/>
  <c r="GH25" i="10"/>
  <c r="HC15" i="10"/>
  <c r="HC16" i="10" s="1"/>
  <c r="HC13" i="10"/>
  <c r="HC14" i="10" s="1"/>
  <c r="HE7" i="10"/>
  <c r="HD10" i="10"/>
  <c r="HD8" i="10"/>
  <c r="HD11" i="10" s="1"/>
  <c r="HD9" i="10"/>
  <c r="HD21" i="10" s="1"/>
  <c r="HD22" i="10" s="1"/>
  <c r="HB17" i="10"/>
  <c r="CH80" i="1" l="1"/>
  <c r="BP80" i="1"/>
  <c r="BP40" i="1"/>
  <c r="CH40" i="1"/>
  <c r="BP70" i="1"/>
  <c r="CH70" i="1"/>
  <c r="CH52" i="1"/>
  <c r="BP52" i="1"/>
  <c r="CH66" i="1"/>
  <c r="BP66" i="1"/>
  <c r="CH160" i="1"/>
  <c r="BP160" i="1"/>
  <c r="CH158" i="1"/>
  <c r="BP158" i="1"/>
  <c r="BP149" i="1"/>
  <c r="CH149" i="1"/>
  <c r="BP109" i="1"/>
  <c r="CH109" i="1"/>
  <c r="BP154" i="1"/>
  <c r="CH154" i="1"/>
  <c r="CH91" i="1"/>
  <c r="BP91" i="1"/>
  <c r="BP99" i="1"/>
  <c r="CH99" i="1"/>
  <c r="CH48" i="1"/>
  <c r="BP48" i="1"/>
  <c r="BP133" i="1"/>
  <c r="CH133" i="1"/>
  <c r="BP120" i="1"/>
  <c r="CH120" i="1"/>
  <c r="CH114" i="1"/>
  <c r="BP114" i="1"/>
  <c r="BP168" i="1"/>
  <c r="CH168" i="1"/>
  <c r="BP156" i="1"/>
  <c r="CH156" i="1"/>
  <c r="BP116" i="1"/>
  <c r="CH116" i="1"/>
  <c r="BP49" i="1"/>
  <c r="CH49" i="1"/>
  <c r="CH146" i="1"/>
  <c r="BP146" i="1"/>
  <c r="BP45" i="1"/>
  <c r="CH45" i="1"/>
  <c r="CH72" i="1"/>
  <c r="BP72" i="1"/>
  <c r="BP83" i="1"/>
  <c r="CH83" i="1"/>
  <c r="BP143" i="1"/>
  <c r="CH143" i="1"/>
  <c r="BP162" i="1"/>
  <c r="CH162" i="1"/>
  <c r="CH65" i="1"/>
  <c r="BP65" i="1"/>
  <c r="BP27" i="1"/>
  <c r="CH27" i="1"/>
  <c r="CH63" i="1"/>
  <c r="BP63" i="1"/>
  <c r="CH73" i="1"/>
  <c r="BP73" i="1"/>
  <c r="CH112" i="1"/>
  <c r="BP112" i="1"/>
  <c r="BP324" i="1"/>
  <c r="CH324" i="1"/>
  <c r="BP216" i="1"/>
  <c r="CH216" i="1"/>
  <c r="BP329" i="1"/>
  <c r="CH329" i="1"/>
  <c r="BP315" i="1"/>
  <c r="CH315" i="1"/>
  <c r="BP309" i="1"/>
  <c r="CH309" i="1"/>
  <c r="BP263" i="1"/>
  <c r="CH263" i="1"/>
  <c r="BP300" i="1"/>
  <c r="CH300" i="1"/>
  <c r="BP338" i="1"/>
  <c r="CH338" i="1"/>
  <c r="BP243" i="1"/>
  <c r="CH243" i="1"/>
  <c r="BP364" i="1"/>
  <c r="CH364" i="1"/>
  <c r="BP292" i="1"/>
  <c r="CH292" i="1"/>
  <c r="BP220" i="1"/>
  <c r="CH220" i="1"/>
  <c r="BP278" i="1"/>
  <c r="CH278" i="1"/>
  <c r="BP170" i="1"/>
  <c r="CH170" i="1"/>
  <c r="BP325" i="1"/>
  <c r="CH325" i="1"/>
  <c r="BP313" i="1"/>
  <c r="CH313" i="1"/>
  <c r="BP201" i="1"/>
  <c r="CH201" i="1"/>
  <c r="BP174" i="1"/>
  <c r="CH174" i="1"/>
  <c r="BP254" i="1"/>
  <c r="CH254" i="1"/>
  <c r="BP266" i="1"/>
  <c r="CH266" i="1"/>
  <c r="BP184" i="1"/>
  <c r="CH184" i="1"/>
  <c r="BP331" i="1"/>
  <c r="CH331" i="1"/>
  <c r="BP317" i="1"/>
  <c r="CH317" i="1"/>
  <c r="BP218" i="1"/>
  <c r="CH218" i="1"/>
  <c r="BP311" i="1"/>
  <c r="CH311" i="1"/>
  <c r="BP302" i="1"/>
  <c r="CH302" i="1"/>
  <c r="BP350" i="1"/>
  <c r="CH350" i="1"/>
  <c r="BP363" i="1"/>
  <c r="CH363" i="1"/>
  <c r="BP265" i="1"/>
  <c r="CH265" i="1"/>
  <c r="BP296" i="1"/>
  <c r="CH296" i="1"/>
  <c r="BP333" i="1"/>
  <c r="CH333" i="1"/>
  <c r="BP326" i="1"/>
  <c r="CH326" i="1"/>
  <c r="BP274" i="1"/>
  <c r="CH274" i="1"/>
  <c r="BP219" i="1"/>
  <c r="CH219" i="1"/>
  <c r="BP209" i="1"/>
  <c r="CH209" i="1"/>
  <c r="BP345" i="1"/>
  <c r="CH345" i="1"/>
  <c r="BP196" i="1"/>
  <c r="CH196" i="1"/>
  <c r="BP221" i="1"/>
  <c r="CH221" i="1"/>
  <c r="BP319" i="1"/>
  <c r="CH319" i="1"/>
  <c r="BP295" i="1"/>
  <c r="CH295" i="1"/>
  <c r="BP211" i="1"/>
  <c r="CH211" i="1"/>
  <c r="BP248" i="1"/>
  <c r="CH248" i="1"/>
  <c r="BP185" i="1"/>
  <c r="CH185" i="1"/>
  <c r="BP176" i="1"/>
  <c r="CH176" i="1"/>
  <c r="BP193" i="1"/>
  <c r="CH193" i="1"/>
  <c r="BP288" i="1"/>
  <c r="CH288" i="1"/>
  <c r="BP232" i="1"/>
  <c r="CH232" i="1"/>
  <c r="BP330" i="1"/>
  <c r="CH330" i="1"/>
  <c r="BP205" i="1"/>
  <c r="CH205" i="1"/>
  <c r="BP199" i="1"/>
  <c r="CH199" i="1"/>
  <c r="BP245" i="1"/>
  <c r="CH245" i="1"/>
  <c r="BP286" i="1"/>
  <c r="CH286" i="1"/>
  <c r="BP237" i="1"/>
  <c r="CH237" i="1"/>
  <c r="BP357" i="1"/>
  <c r="CH357" i="1"/>
  <c r="BP312" i="1"/>
  <c r="CH312" i="1"/>
  <c r="BP242" i="1"/>
  <c r="CH242" i="1"/>
  <c r="BP260" i="1"/>
  <c r="CH260" i="1"/>
  <c r="BP172" i="1"/>
  <c r="CH172" i="1"/>
  <c r="BP282" i="1"/>
  <c r="CH282" i="1"/>
  <c r="BP341" i="1"/>
  <c r="CH341" i="1"/>
  <c r="BP269" i="1"/>
  <c r="CH269" i="1"/>
  <c r="BP189" i="1"/>
  <c r="CH189" i="1"/>
  <c r="BP169" i="1"/>
  <c r="CH169" i="1"/>
  <c r="BP314" i="1"/>
  <c r="CH314" i="1"/>
  <c r="BP203" i="1"/>
  <c r="CH203" i="1"/>
  <c r="BP229" i="1"/>
  <c r="CH229" i="1"/>
  <c r="BP277" i="1"/>
  <c r="CH277" i="1"/>
  <c r="BP171" i="1"/>
  <c r="CH171" i="1"/>
  <c r="BP255" i="1"/>
  <c r="CH255" i="1"/>
  <c r="BP200" i="1"/>
  <c r="CH200" i="1"/>
  <c r="BP351" i="1"/>
  <c r="CH351" i="1"/>
  <c r="BP289" i="1"/>
  <c r="CH289" i="1"/>
  <c r="BP231" i="1"/>
  <c r="CH231" i="1"/>
  <c r="BP273" i="1"/>
  <c r="CH273" i="1"/>
  <c r="BP244" i="1"/>
  <c r="CH244" i="1"/>
  <c r="BP194" i="1"/>
  <c r="CH194" i="1"/>
  <c r="BP359" i="1"/>
  <c r="CH359" i="1"/>
  <c r="BP349" i="1"/>
  <c r="CH349" i="1"/>
  <c r="BP299" i="1"/>
  <c r="CH299" i="1"/>
  <c r="BP246" i="1"/>
  <c r="CH246" i="1"/>
  <c r="BP332" i="1"/>
  <c r="CH332" i="1"/>
  <c r="BP291" i="1"/>
  <c r="CH291" i="1"/>
  <c r="BP268" i="1"/>
  <c r="CH268" i="1"/>
  <c r="BP235" i="1"/>
  <c r="CH235" i="1"/>
  <c r="BP297" i="1"/>
  <c r="CH297" i="1"/>
  <c r="BP337" i="1"/>
  <c r="CH337" i="1"/>
  <c r="BP187" i="1"/>
  <c r="CH187" i="1"/>
  <c r="BP177" i="1"/>
  <c r="CH177" i="1"/>
  <c r="BP179" i="1"/>
  <c r="CH179" i="1"/>
  <c r="BP213" i="1"/>
  <c r="CH213" i="1"/>
  <c r="BP212" i="1"/>
  <c r="CH212" i="1"/>
  <c r="BP257" i="1"/>
  <c r="CH257" i="1"/>
  <c r="BP287" i="1"/>
  <c r="CH287" i="1"/>
  <c r="BP342" i="1"/>
  <c r="CH342" i="1"/>
  <c r="BP322" i="1"/>
  <c r="CH322" i="1"/>
  <c r="BP208" i="1"/>
  <c r="CH208" i="1"/>
  <c r="BP236" i="1"/>
  <c r="CH236" i="1"/>
  <c r="BP198" i="1"/>
  <c r="CH198" i="1"/>
  <c r="BP227" i="1"/>
  <c r="CH227" i="1"/>
  <c r="CH181" i="1"/>
  <c r="BP181" i="1"/>
  <c r="BP251" i="1"/>
  <c r="CH251" i="1"/>
  <c r="BP186" i="1"/>
  <c r="CH186" i="1"/>
  <c r="BP275" i="1"/>
  <c r="CH275" i="1"/>
  <c r="CH206" i="1"/>
  <c r="BP206" i="1"/>
  <c r="BP192" i="1"/>
  <c r="CH192" i="1"/>
  <c r="BP173" i="1"/>
  <c r="CH173" i="1"/>
  <c r="CH253" i="1"/>
  <c r="BP253" i="1"/>
  <c r="CH210" i="1"/>
  <c r="BP210" i="1"/>
  <c r="BP175" i="1"/>
  <c r="CH175" i="1"/>
  <c r="CH250" i="1"/>
  <c r="BP250" i="1"/>
  <c r="BP303" i="1"/>
  <c r="CH303" i="1"/>
  <c r="BP301" i="1"/>
  <c r="CH301" i="1"/>
  <c r="BP285" i="1"/>
  <c r="CH285" i="1"/>
  <c r="BP339" i="1"/>
  <c r="CH339" i="1"/>
  <c r="BP352" i="1"/>
  <c r="CH352" i="1"/>
  <c r="BP321" i="1"/>
  <c r="CH321" i="1"/>
  <c r="BP346" i="1"/>
  <c r="CH346" i="1"/>
  <c r="BP361" i="1"/>
  <c r="CH361" i="1"/>
  <c r="CH335" i="1"/>
  <c r="BP335" i="1"/>
  <c r="CH308" i="1"/>
  <c r="BP308" i="1"/>
  <c r="CH318" i="1"/>
  <c r="BP318" i="1"/>
  <c r="CH343" i="1"/>
  <c r="BP343" i="1"/>
  <c r="BP320" i="1"/>
  <c r="CH320" i="1"/>
  <c r="BP307" i="1"/>
  <c r="CH294" i="1"/>
  <c r="BP294" i="1"/>
  <c r="CH334" i="1"/>
  <c r="BP334" i="1"/>
  <c r="BP354" i="1"/>
  <c r="CH354" i="1"/>
  <c r="BP360" i="1"/>
  <c r="CH360" i="1"/>
  <c r="BP347" i="1"/>
  <c r="CH347" i="1"/>
  <c r="BP348" i="1"/>
  <c r="CH348" i="1"/>
  <c r="BP366" i="1"/>
  <c r="CH366" i="1"/>
  <c r="BP344" i="1"/>
  <c r="CH344" i="1"/>
  <c r="BP365" i="1"/>
  <c r="CH365" i="1"/>
  <c r="BP355" i="1"/>
  <c r="CH355" i="1"/>
  <c r="BP353" i="1"/>
  <c r="CH353" i="1"/>
  <c r="BP356" i="1"/>
  <c r="CH356" i="1"/>
  <c r="CH358" i="1"/>
  <c r="BP358" i="1"/>
  <c r="CH362" i="1"/>
  <c r="BP362" i="1"/>
  <c r="AM28" i="31"/>
  <c r="B29" i="31"/>
  <c r="AS29" i="31" s="1"/>
  <c r="AU29" i="31" s="1"/>
  <c r="AU28" i="31"/>
  <c r="AT28" i="31" s="1"/>
  <c r="T28" i="31" a="1"/>
  <c r="T28" i="31" s="1"/>
  <c r="U28" i="31" s="1"/>
  <c r="D28" i="31" s="1"/>
  <c r="AL28" i="31"/>
  <c r="BF29" i="10"/>
  <c r="BF31" i="10" s="1"/>
  <c r="GI25" i="10"/>
  <c r="HC17" i="10"/>
  <c r="HD15" i="10"/>
  <c r="HD16" i="10" s="1"/>
  <c r="HD13" i="10"/>
  <c r="HD14" i="10" s="1"/>
  <c r="HF7" i="10"/>
  <c r="HE8" i="10"/>
  <c r="HE11" i="10" s="1"/>
  <c r="HE10" i="10"/>
  <c r="HE9" i="10"/>
  <c r="HE21" i="10" s="1"/>
  <c r="HE22" i="10" s="1"/>
  <c r="CG300" i="1" l="1"/>
  <c r="CG263" i="1"/>
  <c r="CG309" i="1"/>
  <c r="CG315" i="1"/>
  <c r="CG329" i="1"/>
  <c r="CG216" i="1"/>
  <c r="CG116" i="1"/>
  <c r="CG143" i="1"/>
  <c r="CG154" i="1"/>
  <c r="CG131" i="1"/>
  <c r="CG40" i="1"/>
  <c r="CG27" i="1"/>
  <c r="CG120" i="1"/>
  <c r="CG162" i="1"/>
  <c r="CG168" i="1"/>
  <c r="CG133" i="1"/>
  <c r="CG49" i="1"/>
  <c r="CG70" i="1"/>
  <c r="CG149" i="1"/>
  <c r="CG72" i="1"/>
  <c r="CG109" i="1"/>
  <c r="CG99" i="1"/>
  <c r="CG91" i="1"/>
  <c r="CG45" i="1"/>
  <c r="CG83" i="1"/>
  <c r="CG324" i="1"/>
  <c r="CG170" i="1"/>
  <c r="CG278" i="1"/>
  <c r="CG266" i="1"/>
  <c r="CG220" i="1"/>
  <c r="CG325" i="1"/>
  <c r="CG254" i="1"/>
  <c r="CG292" i="1"/>
  <c r="CG174" i="1"/>
  <c r="CG364" i="1"/>
  <c r="CG201" i="1"/>
  <c r="CG243" i="1"/>
  <c r="CG65" i="1"/>
  <c r="CG135" i="1"/>
  <c r="CG114" i="1"/>
  <c r="CG66" i="1"/>
  <c r="CG147" i="1"/>
  <c r="CG48" i="1"/>
  <c r="CG158" i="1"/>
  <c r="CG80" i="1"/>
  <c r="CG52" i="1"/>
  <c r="CG81" i="1"/>
  <c r="CG160" i="1"/>
  <c r="CG153" i="1"/>
  <c r="CG122" i="1"/>
  <c r="CG138" i="1"/>
  <c r="CG95" i="1"/>
  <c r="CG74" i="1"/>
  <c r="CG164" i="1"/>
  <c r="CG88" i="1"/>
  <c r="CG106" i="1"/>
  <c r="CG156" i="1"/>
  <c r="CG118" i="1"/>
  <c r="CG313" i="1"/>
  <c r="CG338" i="1"/>
  <c r="CG363" i="1"/>
  <c r="CG152" i="1"/>
  <c r="CG157" i="1"/>
  <c r="CG123" i="1"/>
  <c r="CG134" i="1"/>
  <c r="CG75" i="1"/>
  <c r="CG63" i="1"/>
  <c r="CG94" i="1"/>
  <c r="CG82" i="1"/>
  <c r="CG102" i="1"/>
  <c r="CG136" i="1"/>
  <c r="CG47" i="1"/>
  <c r="CG159" i="1"/>
  <c r="CG73" i="1"/>
  <c r="CG161" i="1"/>
  <c r="CG146" i="1"/>
  <c r="CG112" i="1"/>
  <c r="CG68" i="1"/>
  <c r="CG119" i="1"/>
  <c r="CG86" i="1"/>
  <c r="CG165" i="1"/>
  <c r="CG51" i="1"/>
  <c r="CG302" i="1"/>
  <c r="CG311" i="1"/>
  <c r="CG326" i="1"/>
  <c r="CG218" i="1"/>
  <c r="CG333" i="1"/>
  <c r="CG317" i="1"/>
  <c r="CG296" i="1"/>
  <c r="CG331" i="1"/>
  <c r="CG350" i="1"/>
  <c r="CG265" i="1"/>
  <c r="CG184" i="1"/>
  <c r="CG345" i="1"/>
  <c r="CG209" i="1"/>
  <c r="CG219" i="1"/>
  <c r="CG295" i="1"/>
  <c r="CG274" i="1"/>
  <c r="CG196" i="1"/>
  <c r="CG319" i="1"/>
  <c r="CG221" i="1"/>
  <c r="CG189" i="1"/>
  <c r="CG242" i="1"/>
  <c r="CG245" i="1"/>
  <c r="CG193" i="1"/>
  <c r="CG260" i="1"/>
  <c r="CG199" i="1"/>
  <c r="CG269" i="1"/>
  <c r="CG312" i="1"/>
  <c r="CG176" i="1"/>
  <c r="CG286" i="1"/>
  <c r="CG341" i="1"/>
  <c r="CG205" i="1"/>
  <c r="CG185" i="1"/>
  <c r="CG282" i="1"/>
  <c r="CG357" i="1"/>
  <c r="CG330" i="1"/>
  <c r="CG248" i="1"/>
  <c r="CG288" i="1"/>
  <c r="CG172" i="1"/>
  <c r="CG237" i="1"/>
  <c r="CG232" i="1"/>
  <c r="CG211" i="1"/>
  <c r="CG257" i="1"/>
  <c r="CG187" i="1"/>
  <c r="CG246" i="1"/>
  <c r="CG255" i="1"/>
  <c r="CG235" i="1"/>
  <c r="CG231" i="1"/>
  <c r="CG322" i="1"/>
  <c r="CG212" i="1"/>
  <c r="CG337" i="1"/>
  <c r="CG268" i="1"/>
  <c r="CG194" i="1"/>
  <c r="CG289" i="1"/>
  <c r="CG171" i="1"/>
  <c r="CG229" i="1"/>
  <c r="CG314" i="1"/>
  <c r="CG359" i="1"/>
  <c r="CG236" i="1"/>
  <c r="CG208" i="1"/>
  <c r="CG342" i="1"/>
  <c r="CG213" i="1"/>
  <c r="CG297" i="1"/>
  <c r="CG291" i="1"/>
  <c r="CG299" i="1"/>
  <c r="CG244" i="1"/>
  <c r="CG351" i="1"/>
  <c r="CG203" i="1"/>
  <c r="CG169" i="1"/>
  <c r="CG287" i="1"/>
  <c r="CG179" i="1"/>
  <c r="CG177" i="1"/>
  <c r="CG332" i="1"/>
  <c r="CG349" i="1"/>
  <c r="CG273" i="1"/>
  <c r="CG200" i="1"/>
  <c r="CG277" i="1"/>
  <c r="CG361" i="1"/>
  <c r="CG339" i="1"/>
  <c r="CG346" i="1"/>
  <c r="CG186" i="1"/>
  <c r="CG250" i="1"/>
  <c r="CG285" i="1"/>
  <c r="CG175" i="1"/>
  <c r="CG275" i="1"/>
  <c r="CG253" i="1"/>
  <c r="CG192" i="1"/>
  <c r="CG173" i="1"/>
  <c r="CG198" i="1"/>
  <c r="CG227" i="1"/>
  <c r="CG251" i="1"/>
  <c r="CG210" i="1"/>
  <c r="CG181" i="1"/>
  <c r="CG206" i="1"/>
  <c r="CG321" i="1"/>
  <c r="CG301" i="1"/>
  <c r="CG352" i="1"/>
  <c r="CG303" i="1"/>
  <c r="CG343" i="1"/>
  <c r="CG294" i="1"/>
  <c r="CG318" i="1"/>
  <c r="CG308" i="1"/>
  <c r="CG320" i="1"/>
  <c r="CG307" i="1"/>
  <c r="CG335" i="1"/>
  <c r="CG354" i="1"/>
  <c r="CG334" i="1"/>
  <c r="CG347" i="1"/>
  <c r="CG348" i="1"/>
  <c r="CG360" i="1"/>
  <c r="CG355" i="1"/>
  <c r="CG344" i="1"/>
  <c r="CG366" i="1"/>
  <c r="CG353" i="1"/>
  <c r="CG365" i="1"/>
  <c r="CG356" i="1"/>
  <c r="CG358" i="1"/>
  <c r="CG362" i="1"/>
  <c r="T29" i="31" a="1"/>
  <c r="T29" i="31" s="1"/>
  <c r="U29" i="31" s="1"/>
  <c r="D29" i="31" s="1"/>
  <c r="AV29" i="31"/>
  <c r="AT29" i="31" s="1"/>
  <c r="AL29" i="31"/>
  <c r="AM29" i="31"/>
  <c r="B30" i="31"/>
  <c r="AS30" i="31" s="1"/>
  <c r="AU30" i="31" s="1"/>
  <c r="GJ25" i="10"/>
  <c r="HF9" i="10"/>
  <c r="HF21" i="10" s="1"/>
  <c r="HF22" i="10" s="1"/>
  <c r="HG7" i="10"/>
  <c r="HF10" i="10"/>
  <c r="HF8" i="10"/>
  <c r="HF11" i="10" s="1"/>
  <c r="HD17" i="10"/>
  <c r="HE13" i="10"/>
  <c r="HE14" i="10" s="1"/>
  <c r="HE15" i="10"/>
  <c r="HE16" i="10" s="1"/>
  <c r="T30" i="31" l="1" a="1"/>
  <c r="T30" i="31" s="1"/>
  <c r="U30" i="31" s="1"/>
  <c r="D30" i="31" s="1"/>
  <c r="AL30" i="31"/>
  <c r="AM30" i="31"/>
  <c r="B31" i="31"/>
  <c r="AS31" i="31" s="1"/>
  <c r="AU31" i="31" s="1"/>
  <c r="AV30" i="31"/>
  <c r="AT30" i="31" s="1"/>
  <c r="BF30" i="10"/>
  <c r="BF18" i="10"/>
  <c r="GK25" i="10"/>
  <c r="HE17" i="10"/>
  <c r="HG9" i="10"/>
  <c r="HG21" i="10" s="1"/>
  <c r="HG22" i="10" s="1"/>
  <c r="HG8" i="10"/>
  <c r="HG11" i="10" s="1"/>
  <c r="HH7" i="10"/>
  <c r="HG10" i="10"/>
  <c r="HF15" i="10"/>
  <c r="HF16" i="10" s="1"/>
  <c r="HF13" i="10"/>
  <c r="HF14" i="10" s="1"/>
  <c r="T31" i="31" l="1" a="1"/>
  <c r="T31" i="31" s="1"/>
  <c r="U31" i="31" s="1"/>
  <c r="D31" i="31" s="1"/>
  <c r="B32" i="31"/>
  <c r="AS32" i="31" s="1"/>
  <c r="AU32" i="31" s="1"/>
  <c r="AM31" i="31"/>
  <c r="AL31" i="31"/>
  <c r="AV31" i="31"/>
  <c r="AT31" i="31" s="1"/>
  <c r="T32" i="31" a="1"/>
  <c r="T32" i="31" s="1"/>
  <c r="U32" i="31" s="1"/>
  <c r="GM25" i="10"/>
  <c r="HH10" i="10"/>
  <c r="HI7" i="10"/>
  <c r="HH9" i="10"/>
  <c r="HH21" i="10" s="1"/>
  <c r="HH22" i="10" s="1"/>
  <c r="HH8" i="10"/>
  <c r="HH11" i="10" s="1"/>
  <c r="HG15" i="10"/>
  <c r="HG16" i="10" s="1"/>
  <c r="HG13" i="10"/>
  <c r="HG14" i="10" s="1"/>
  <c r="HF17" i="10"/>
  <c r="AM32" i="31" l="1"/>
  <c r="B33" i="31"/>
  <c r="AS33" i="31" s="1"/>
  <c r="AU33" i="31" s="1"/>
  <c r="AV32" i="31"/>
  <c r="AT32" i="31" s="1"/>
  <c r="AL32" i="31"/>
  <c r="D32" i="31"/>
  <c r="AM33" i="31"/>
  <c r="AL33" i="31"/>
  <c r="HG17" i="10"/>
  <c r="HH15" i="10"/>
  <c r="HH16" i="10" s="1"/>
  <c r="HH13" i="10"/>
  <c r="HH14" i="10" s="1"/>
  <c r="HI8" i="10"/>
  <c r="HI11" i="10" s="1"/>
  <c r="HI10" i="10"/>
  <c r="HI9" i="10"/>
  <c r="HI21" i="10" s="1"/>
  <c r="HI22" i="10" s="1"/>
  <c r="HJ7" i="10"/>
  <c r="AV33" i="31" l="1"/>
  <c r="AT33" i="31" s="1"/>
  <c r="B34" i="31"/>
  <c r="AS34" i="31" s="1"/>
  <c r="AU34" i="31" s="1"/>
  <c r="T33" i="31" a="1"/>
  <c r="T33" i="31" s="1"/>
  <c r="U33" i="31" s="1"/>
  <c r="D33" i="31" s="1"/>
  <c r="T34" i="31" a="1"/>
  <c r="T34" i="31" s="1"/>
  <c r="U34" i="31" s="1"/>
  <c r="HI13" i="10"/>
  <c r="HI14" i="10" s="1"/>
  <c r="HI15" i="10"/>
  <c r="HI16" i="10" s="1"/>
  <c r="HJ9" i="10"/>
  <c r="HJ21" i="10" s="1"/>
  <c r="HJ22" i="10" s="1"/>
  <c r="HJ10" i="10"/>
  <c r="HJ8" i="10"/>
  <c r="HJ11" i="10" s="1"/>
  <c r="HK7" i="10"/>
  <c r="HH17" i="10"/>
  <c r="AL34" i="31" l="1"/>
  <c r="B35" i="31"/>
  <c r="AS35" i="31" s="1"/>
  <c r="AU35" i="31" s="1"/>
  <c r="AM34" i="31"/>
  <c r="AV34" i="31"/>
  <c r="AT34" i="31" s="1"/>
  <c r="D34" i="31"/>
  <c r="B36" i="31"/>
  <c r="AS36" i="31" s="1"/>
  <c r="AM35" i="31"/>
  <c r="HI17" i="10"/>
  <c r="HK10" i="10"/>
  <c r="HL7" i="10"/>
  <c r="HK9" i="10"/>
  <c r="HK21" i="10" s="1"/>
  <c r="HK22" i="10" s="1"/>
  <c r="HK8" i="10"/>
  <c r="HK11" i="10" s="1"/>
  <c r="HJ13" i="10"/>
  <c r="HJ14" i="10" s="1"/>
  <c r="HJ15" i="10"/>
  <c r="HJ16" i="10" s="1"/>
  <c r="T35" i="31" l="1" a="1"/>
  <c r="T35" i="31" s="1"/>
  <c r="U35" i="31" s="1"/>
  <c r="D35" i="31" s="1"/>
  <c r="AL35" i="31"/>
  <c r="AV35" i="31"/>
  <c r="AT35" i="31" s="1"/>
  <c r="AU36" i="31"/>
  <c r="AV36" i="31"/>
  <c r="B37" i="31"/>
  <c r="AS37" i="31" s="1"/>
  <c r="AM36" i="31"/>
  <c r="AL36" i="31"/>
  <c r="T36" i="31" a="1"/>
  <c r="T36" i="31" s="1"/>
  <c r="U36" i="31" s="1"/>
  <c r="HJ17" i="10"/>
  <c r="HM7" i="10"/>
  <c r="HL9" i="10"/>
  <c r="HL21" i="10" s="1"/>
  <c r="HL22" i="10" s="1"/>
  <c r="HL8" i="10"/>
  <c r="HL11" i="10" s="1"/>
  <c r="HL10" i="10"/>
  <c r="HK15" i="10"/>
  <c r="HK16" i="10" s="1"/>
  <c r="HK13" i="10"/>
  <c r="HK14" i="10" s="1"/>
  <c r="AT36" i="31" l="1"/>
  <c r="AU37" i="31"/>
  <c r="AV37" i="31"/>
  <c r="D36" i="31"/>
  <c r="B38" i="31"/>
  <c r="AS38" i="31" s="1"/>
  <c r="AM37" i="31"/>
  <c r="AL37" i="31"/>
  <c r="T37" i="31" a="1"/>
  <c r="T37" i="31" s="1"/>
  <c r="U37" i="31" s="1"/>
  <c r="HK17" i="10"/>
  <c r="HL13" i="10"/>
  <c r="HL14" i="10" s="1"/>
  <c r="HL15" i="10"/>
  <c r="HL16" i="10" s="1"/>
  <c r="HN7" i="10"/>
  <c r="HM9" i="10"/>
  <c r="HM21" i="10" s="1"/>
  <c r="HM22" i="10" s="1"/>
  <c r="HM8" i="10"/>
  <c r="HM11" i="10" s="1"/>
  <c r="HM10" i="10"/>
  <c r="AT37" i="31" l="1"/>
  <c r="AU38" i="31"/>
  <c r="AV38" i="31"/>
  <c r="D37" i="31"/>
  <c r="B39" i="31"/>
  <c r="AS39" i="31" s="1"/>
  <c r="AM38" i="31"/>
  <c r="AL38" i="31"/>
  <c r="T38" i="31" a="1"/>
  <c r="T38" i="31" s="1"/>
  <c r="U38" i="31" s="1"/>
  <c r="HL17" i="10"/>
  <c r="HM13" i="10"/>
  <c r="HM14" i="10" s="1"/>
  <c r="HM15" i="10"/>
  <c r="HM16" i="10" s="1"/>
  <c r="HN10" i="10"/>
  <c r="HO7" i="10"/>
  <c r="HN9" i="10"/>
  <c r="HN21" i="10" s="1"/>
  <c r="HN22" i="10" s="1"/>
  <c r="HN8" i="10"/>
  <c r="HN11" i="10" s="1"/>
  <c r="AT38" i="31" l="1"/>
  <c r="AU39" i="31"/>
  <c r="AV39" i="31"/>
  <c r="D38" i="31"/>
  <c r="B40" i="31"/>
  <c r="AS40" i="31" s="1"/>
  <c r="AM39" i="31"/>
  <c r="AL39" i="31"/>
  <c r="T39" i="31" a="1"/>
  <c r="T39" i="31" s="1"/>
  <c r="U39" i="31" s="1"/>
  <c r="HM17" i="10"/>
  <c r="HO10" i="10"/>
  <c r="HP7" i="10"/>
  <c r="HO8" i="10"/>
  <c r="HO11" i="10" s="1"/>
  <c r="HO9" i="10"/>
  <c r="HO21" i="10" s="1"/>
  <c r="HO22" i="10" s="1"/>
  <c r="HN13" i="10"/>
  <c r="HN14" i="10" s="1"/>
  <c r="HN15" i="10"/>
  <c r="HN16" i="10" s="1"/>
  <c r="AT39" i="31" l="1"/>
  <c r="AU40" i="31"/>
  <c r="AV40" i="31"/>
  <c r="D39" i="31"/>
  <c r="B41" i="31"/>
  <c r="AS41" i="31" s="1"/>
  <c r="AM40" i="31"/>
  <c r="AL40" i="31"/>
  <c r="T40" i="31" a="1"/>
  <c r="T40" i="31" s="1"/>
  <c r="U40" i="31" s="1"/>
  <c r="HN17" i="10"/>
  <c r="HO15" i="10"/>
  <c r="HO16" i="10" s="1"/>
  <c r="HO13" i="10"/>
  <c r="HO14" i="10" s="1"/>
  <c r="HP8" i="10"/>
  <c r="HP11" i="10" s="1"/>
  <c r="HQ7" i="10"/>
  <c r="HP10" i="10"/>
  <c r="HP9" i="10"/>
  <c r="HP21" i="10" s="1"/>
  <c r="HP22" i="10" s="1"/>
  <c r="AT40" i="31" l="1"/>
  <c r="AU41" i="31"/>
  <c r="AV41" i="31"/>
  <c r="D40" i="31"/>
  <c r="B42" i="31"/>
  <c r="AS42" i="31" s="1"/>
  <c r="AM41" i="31"/>
  <c r="AL41" i="31"/>
  <c r="T41" i="31" a="1"/>
  <c r="T41" i="31" s="1"/>
  <c r="U41" i="31" s="1"/>
  <c r="HO17" i="10"/>
  <c r="HP13" i="10"/>
  <c r="HP14" i="10" s="1"/>
  <c r="HP15" i="10"/>
  <c r="HP16" i="10" s="1"/>
  <c r="HQ8" i="10"/>
  <c r="HQ11" i="10" s="1"/>
  <c r="HQ9" i="10"/>
  <c r="HQ21" i="10" s="1"/>
  <c r="HQ22" i="10" s="1"/>
  <c r="HR7" i="10"/>
  <c r="HQ10" i="10"/>
  <c r="AT41" i="31" l="1"/>
  <c r="AU42" i="31"/>
  <c r="AV42" i="31"/>
  <c r="D41" i="31"/>
  <c r="B43" i="31"/>
  <c r="AS43" i="31" s="1"/>
  <c r="AM42" i="31"/>
  <c r="AL42" i="31"/>
  <c r="T42" i="31" a="1"/>
  <c r="T42" i="31" s="1"/>
  <c r="U42" i="31" s="1"/>
  <c r="HQ13" i="10"/>
  <c r="HQ14" i="10" s="1"/>
  <c r="HQ15" i="10"/>
  <c r="HQ16" i="10" s="1"/>
  <c r="HR10" i="10"/>
  <c r="HR8" i="10"/>
  <c r="HR11" i="10" s="1"/>
  <c r="HR9" i="10"/>
  <c r="HR21" i="10" s="1"/>
  <c r="HR22" i="10" s="1"/>
  <c r="HS7" i="10"/>
  <c r="HP17" i="10"/>
  <c r="AT42" i="31" l="1"/>
  <c r="AU43" i="31"/>
  <c r="AV43" i="31"/>
  <c r="D42" i="31"/>
  <c r="B44" i="31"/>
  <c r="AS44" i="31" s="1"/>
  <c r="AM43" i="31"/>
  <c r="AL43" i="31"/>
  <c r="T43" i="31" a="1"/>
  <c r="T43" i="31" s="1"/>
  <c r="U43" i="31" s="1"/>
  <c r="HQ17" i="10"/>
  <c r="HS9" i="10"/>
  <c r="HS21" i="10" s="1"/>
  <c r="HS22" i="10" s="1"/>
  <c r="HT7" i="10"/>
  <c r="HS10" i="10"/>
  <c r="HS8" i="10"/>
  <c r="HS11" i="10" s="1"/>
  <c r="HR15" i="10"/>
  <c r="HR16" i="10" s="1"/>
  <c r="HR13" i="10"/>
  <c r="HR14" i="10" s="1"/>
  <c r="AU44" i="31" l="1"/>
  <c r="AV44" i="31"/>
  <c r="AT43" i="31"/>
  <c r="D43" i="31"/>
  <c r="B45" i="31"/>
  <c r="AS45" i="31" s="1"/>
  <c r="AM44" i="31"/>
  <c r="AL44" i="31"/>
  <c r="T44" i="31" a="1"/>
  <c r="T44" i="31" s="1"/>
  <c r="U44" i="31" s="1"/>
  <c r="HR17" i="10"/>
  <c r="HS15" i="10"/>
  <c r="HS16" i="10" s="1"/>
  <c r="HS13" i="10"/>
  <c r="HS14" i="10" s="1"/>
  <c r="HU7" i="10"/>
  <c r="HT9" i="10"/>
  <c r="HT21" i="10" s="1"/>
  <c r="HT22" i="10" s="1"/>
  <c r="HT10" i="10"/>
  <c r="HT8" i="10"/>
  <c r="HT11" i="10" s="1"/>
  <c r="AT44" i="31" l="1"/>
  <c r="AU45" i="31"/>
  <c r="AV45" i="31"/>
  <c r="B46" i="31"/>
  <c r="AS46" i="31" s="1"/>
  <c r="AM45" i="31"/>
  <c r="AL45" i="31"/>
  <c r="T45" i="31" a="1"/>
  <c r="T45" i="31" s="1"/>
  <c r="U45" i="31" s="1"/>
  <c r="D44" i="31"/>
  <c r="HT15" i="10"/>
  <c r="HT16" i="10" s="1"/>
  <c r="HT13" i="10"/>
  <c r="HT14" i="10" s="1"/>
  <c r="HV7" i="10"/>
  <c r="HU10" i="10"/>
  <c r="HU8" i="10"/>
  <c r="HU11" i="10" s="1"/>
  <c r="HU9" i="10"/>
  <c r="HU21" i="10" s="1"/>
  <c r="HU22" i="10" s="1"/>
  <c r="HS17" i="10"/>
  <c r="AT45" i="31" l="1"/>
  <c r="AU46" i="31"/>
  <c r="AV46" i="31"/>
  <c r="D45" i="31"/>
  <c r="B47" i="31"/>
  <c r="AS47" i="31" s="1"/>
  <c r="AM46" i="31"/>
  <c r="AL46" i="31"/>
  <c r="T46" i="31" a="1"/>
  <c r="T46" i="31" s="1"/>
  <c r="U46" i="31" s="1"/>
  <c r="HU13" i="10"/>
  <c r="HU14" i="10" s="1"/>
  <c r="HU15" i="10"/>
  <c r="HU16" i="10" s="1"/>
  <c r="HV10" i="10"/>
  <c r="HV9" i="10"/>
  <c r="HW7" i="10"/>
  <c r="HV8" i="10"/>
  <c r="HV11" i="10" s="1"/>
  <c r="HT17" i="10"/>
  <c r="AU47" i="31" l="1"/>
  <c r="AV47" i="31"/>
  <c r="AT46" i="31"/>
  <c r="D46" i="31"/>
  <c r="B48" i="31"/>
  <c r="AS48" i="31" s="1"/>
  <c r="AM47" i="31"/>
  <c r="AL47" i="31"/>
  <c r="T47" i="31" a="1"/>
  <c r="T47" i="31" s="1"/>
  <c r="U47" i="31" s="1"/>
  <c r="HU17" i="10"/>
  <c r="HV15" i="10"/>
  <c r="HV16" i="10" s="1"/>
  <c r="HV13" i="10"/>
  <c r="HV14" i="10" s="1"/>
  <c r="HW8" i="10"/>
  <c r="HW11" i="10" s="1"/>
  <c r="HW9" i="10"/>
  <c r="HW21" i="10" s="1"/>
  <c r="HW22" i="10" s="1"/>
  <c r="HX7" i="10"/>
  <c r="HW10" i="10"/>
  <c r="AU48" i="31" l="1"/>
  <c r="AV48" i="31"/>
  <c r="AT47" i="31"/>
  <c r="B49" i="31"/>
  <c r="AS49" i="31" s="1"/>
  <c r="AM48" i="31"/>
  <c r="AL48" i="31"/>
  <c r="T48" i="31" a="1"/>
  <c r="T48" i="31" s="1"/>
  <c r="U48" i="31" s="1"/>
  <c r="D47" i="31"/>
  <c r="HY7" i="10"/>
  <c r="HX8" i="10"/>
  <c r="HX11" i="10" s="1"/>
  <c r="HX10" i="10"/>
  <c r="HX9" i="10"/>
  <c r="HX21" i="10" s="1"/>
  <c r="HX22" i="10" s="1"/>
  <c r="HW15" i="10"/>
  <c r="HW16" i="10" s="1"/>
  <c r="HW13" i="10"/>
  <c r="HW14" i="10" s="1"/>
  <c r="HV17" i="10"/>
  <c r="AU49" i="31" l="1"/>
  <c r="AV49" i="31"/>
  <c r="AT48" i="31"/>
  <c r="D48" i="31"/>
  <c r="B50" i="31"/>
  <c r="AS50" i="31" s="1"/>
  <c r="AM49" i="31"/>
  <c r="AL49" i="31"/>
  <c r="T49" i="31" a="1"/>
  <c r="T49" i="31" s="1"/>
  <c r="U49" i="31" s="1"/>
  <c r="HW17" i="10"/>
  <c r="HX15" i="10"/>
  <c r="HX16" i="10" s="1"/>
  <c r="HX13" i="10"/>
  <c r="HX14" i="10" s="1"/>
  <c r="HY10" i="10"/>
  <c r="HY8" i="10"/>
  <c r="HY11" i="10" s="1"/>
  <c r="HZ7" i="10"/>
  <c r="HY9" i="10"/>
  <c r="HY21" i="10" s="1"/>
  <c r="HY22" i="10" s="1"/>
  <c r="AT49" i="31" l="1"/>
  <c r="AU50" i="31"/>
  <c r="AV50" i="31"/>
  <c r="D49" i="31"/>
  <c r="B51" i="31"/>
  <c r="AS51" i="31" s="1"/>
  <c r="AM50" i="31"/>
  <c r="AL50" i="31"/>
  <c r="T50" i="31" a="1"/>
  <c r="T50" i="31" s="1"/>
  <c r="U50" i="31" s="1"/>
  <c r="HY15" i="10"/>
  <c r="HY16" i="10" s="1"/>
  <c r="HY13" i="10"/>
  <c r="HY14" i="10" s="1"/>
  <c r="HZ10" i="10"/>
  <c r="HZ9" i="10"/>
  <c r="IA7" i="10"/>
  <c r="HZ8" i="10"/>
  <c r="HZ11" i="10" s="1"/>
  <c r="HX17" i="10"/>
  <c r="AT50" i="31" l="1"/>
  <c r="AU51" i="31"/>
  <c r="AV51" i="31"/>
  <c r="B52" i="31"/>
  <c r="AS52" i="31" s="1"/>
  <c r="AM51" i="31"/>
  <c r="AL51" i="31"/>
  <c r="T51" i="31" a="1"/>
  <c r="T51" i="31" s="1"/>
  <c r="U51" i="31" s="1"/>
  <c r="D50" i="31"/>
  <c r="HZ21" i="10"/>
  <c r="HZ22" i="10" s="1"/>
  <c r="HZ15" i="10"/>
  <c r="HZ16" i="10" s="1"/>
  <c r="HZ13" i="10"/>
  <c r="HZ14" i="10" s="1"/>
  <c r="IA10" i="10"/>
  <c r="IB7" i="10"/>
  <c r="IA9" i="10"/>
  <c r="IA8" i="10"/>
  <c r="IA11" i="10" s="1"/>
  <c r="HY17" i="10"/>
  <c r="AU52" i="31" l="1"/>
  <c r="AV52" i="31"/>
  <c r="AT51" i="31"/>
  <c r="D51" i="31"/>
  <c r="B53" i="31"/>
  <c r="AS53" i="31" s="1"/>
  <c r="AM52" i="31"/>
  <c r="AL52" i="31"/>
  <c r="T52" i="31" a="1"/>
  <c r="T52" i="31" s="1"/>
  <c r="U52" i="31" s="1"/>
  <c r="IA13" i="10"/>
  <c r="IA14" i="10" s="1"/>
  <c r="IA15" i="10"/>
  <c r="IA16" i="10" s="1"/>
  <c r="IC7" i="10"/>
  <c r="IB10" i="10"/>
  <c r="IB8" i="10"/>
  <c r="IB11" i="10" s="1"/>
  <c r="IB9" i="10"/>
  <c r="HZ17" i="10"/>
  <c r="AT52" i="31" l="1"/>
  <c r="AU53" i="31"/>
  <c r="AV53" i="31"/>
  <c r="D52" i="31"/>
  <c r="B54" i="31"/>
  <c r="AS54" i="31" s="1"/>
  <c r="AM53" i="31"/>
  <c r="AL53" i="31"/>
  <c r="T53" i="31" a="1"/>
  <c r="T53" i="31" s="1"/>
  <c r="U53" i="31" s="1"/>
  <c r="IA17" i="10"/>
  <c r="IB13" i="10"/>
  <c r="IB14" i="10" s="1"/>
  <c r="IB15" i="10"/>
  <c r="IB16" i="10" s="1"/>
  <c r="ID7" i="10"/>
  <c r="IC8" i="10"/>
  <c r="IC11" i="10" s="1"/>
  <c r="IC10" i="10"/>
  <c r="IC9" i="10"/>
  <c r="IC21" i="10" s="1"/>
  <c r="IC22" i="10" s="1"/>
  <c r="AU54" i="31" l="1"/>
  <c r="AV54" i="31"/>
  <c r="AT53" i="31"/>
  <c r="D53" i="31"/>
  <c r="B55" i="31"/>
  <c r="AS55" i="31" s="1"/>
  <c r="AM54" i="31"/>
  <c r="AL54" i="31"/>
  <c r="T54" i="31" a="1"/>
  <c r="T54" i="31" s="1"/>
  <c r="U54" i="31" s="1"/>
  <c r="IB17" i="10"/>
  <c r="ID8" i="10"/>
  <c r="ID11" i="10" s="1"/>
  <c r="ID10" i="10"/>
  <c r="ID9" i="10"/>
  <c r="ID21" i="10" s="1"/>
  <c r="ID22" i="10" s="1"/>
  <c r="IC15" i="10"/>
  <c r="IC16" i="10" s="1"/>
  <c r="IC13" i="10"/>
  <c r="IC14" i="10" s="1"/>
  <c r="AU55" i="31" l="1"/>
  <c r="AV55" i="31"/>
  <c r="AT54" i="31"/>
  <c r="D54" i="31"/>
  <c r="B56" i="31"/>
  <c r="AS56" i="31" s="1"/>
  <c r="AM55" i="31"/>
  <c r="AL55" i="31"/>
  <c r="T55" i="31" a="1"/>
  <c r="T55" i="31" s="1"/>
  <c r="U55" i="31" s="1"/>
  <c r="IC17" i="10"/>
  <c r="ID13" i="10"/>
  <c r="ID14" i="10" s="1"/>
  <c r="ID15" i="10"/>
  <c r="ID16" i="10" s="1"/>
  <c r="AU56" i="31" l="1"/>
  <c r="AV56" i="31"/>
  <c r="AT55" i="31"/>
  <c r="D55" i="31"/>
  <c r="B57" i="31"/>
  <c r="AS57" i="31" s="1"/>
  <c r="AM56" i="31"/>
  <c r="AL56" i="31"/>
  <c r="T56" i="31" a="1"/>
  <c r="T56" i="31" s="1"/>
  <c r="U56" i="31" s="1"/>
  <c r="ID17" i="10"/>
  <c r="AT56" i="31" l="1"/>
  <c r="AU57" i="31"/>
  <c r="AV57" i="31"/>
  <c r="D56" i="31"/>
  <c r="B58" i="31"/>
  <c r="AS58" i="31" s="1"/>
  <c r="AM57" i="31"/>
  <c r="AL57" i="31"/>
  <c r="T57" i="31" a="1"/>
  <c r="T57" i="31" s="1"/>
  <c r="U57" i="31" s="1"/>
  <c r="AU58" i="31" l="1"/>
  <c r="AV58" i="31"/>
  <c r="AT57" i="31"/>
  <c r="D57" i="31"/>
  <c r="B59" i="31"/>
  <c r="AS59" i="31" s="1"/>
  <c r="AM58" i="31"/>
  <c r="AL58" i="31"/>
  <c r="T58" i="31" a="1"/>
  <c r="T58" i="31" s="1"/>
  <c r="U58" i="31" s="1"/>
  <c r="AT58" i="31" l="1"/>
  <c r="AU59" i="31"/>
  <c r="AV59" i="31"/>
  <c r="D58" i="31"/>
  <c r="B60" i="31"/>
  <c r="AS60" i="31" s="1"/>
  <c r="AM59" i="31"/>
  <c r="AL59" i="31"/>
  <c r="T59" i="31" a="1"/>
  <c r="T59" i="31" s="1"/>
  <c r="U59" i="31" s="1"/>
  <c r="AU60" i="31" l="1"/>
  <c r="AV60" i="31"/>
  <c r="AT59" i="31"/>
  <c r="D59" i="31"/>
  <c r="B61" i="31"/>
  <c r="AS61" i="31" s="1"/>
  <c r="AM60" i="31"/>
  <c r="AL60" i="31"/>
  <c r="T60" i="31" a="1"/>
  <c r="T60" i="31" s="1"/>
  <c r="U60" i="31" s="1"/>
  <c r="AT60" i="31" l="1"/>
  <c r="AU61" i="31"/>
  <c r="AV61" i="31"/>
  <c r="D60" i="31"/>
  <c r="B62" i="31"/>
  <c r="AS62" i="31" s="1"/>
  <c r="AM61" i="31"/>
  <c r="AL61" i="31"/>
  <c r="T61" i="31" a="1"/>
  <c r="T61" i="31" s="1"/>
  <c r="U61" i="31" s="1"/>
  <c r="AT61" i="31" l="1"/>
  <c r="AU62" i="31"/>
  <c r="AV62" i="31"/>
  <c r="D61" i="31"/>
  <c r="B63" i="31"/>
  <c r="AS63" i="31" s="1"/>
  <c r="AM62" i="31"/>
  <c r="AL62" i="31"/>
  <c r="T62" i="31" a="1"/>
  <c r="T62" i="31" s="1"/>
  <c r="U62" i="31" s="1"/>
  <c r="AU63" i="31" l="1"/>
  <c r="AV63" i="31"/>
  <c r="AT62" i="31"/>
  <c r="D62" i="31"/>
  <c r="B64" i="31"/>
  <c r="AS64" i="31" s="1"/>
  <c r="AM63" i="31"/>
  <c r="AL63" i="31"/>
  <c r="T63" i="31" a="1"/>
  <c r="T63" i="31" s="1"/>
  <c r="U63" i="31" s="1"/>
  <c r="AT63" i="31" l="1"/>
  <c r="AU64" i="31"/>
  <c r="AV64" i="31"/>
  <c r="B65" i="31"/>
  <c r="AS65" i="31" s="1"/>
  <c r="AM64" i="31"/>
  <c r="AL64" i="31"/>
  <c r="T64" i="31" a="1"/>
  <c r="T64" i="31" s="1"/>
  <c r="U64" i="31" s="1"/>
  <c r="D63" i="31"/>
  <c r="AU65" i="31" l="1"/>
  <c r="AV65" i="31"/>
  <c r="AT64" i="31"/>
  <c r="D64" i="31"/>
  <c r="B66" i="31"/>
  <c r="AS66" i="31" s="1"/>
  <c r="AM65" i="31"/>
  <c r="AL65" i="31"/>
  <c r="T65" i="31" a="1"/>
  <c r="T65" i="31" s="1"/>
  <c r="U65" i="31" s="1"/>
  <c r="AT65" i="31" l="1"/>
  <c r="AU66" i="31"/>
  <c r="AV66" i="31"/>
  <c r="D65" i="31"/>
  <c r="B67" i="31"/>
  <c r="AS67" i="31" s="1"/>
  <c r="AM66" i="31"/>
  <c r="AL66" i="31"/>
  <c r="T66" i="31" a="1"/>
  <c r="T66" i="31" s="1"/>
  <c r="U66" i="31" s="1"/>
  <c r="AU67" i="31" l="1"/>
  <c r="AV67" i="31"/>
  <c r="AT66" i="31"/>
  <c r="B68" i="31"/>
  <c r="AS68" i="31" s="1"/>
  <c r="AM67" i="31"/>
  <c r="AL67" i="31"/>
  <c r="T67" i="31" a="1"/>
  <c r="T67" i="31" s="1"/>
  <c r="U67" i="31" s="1"/>
  <c r="D66" i="31"/>
  <c r="AT67" i="31" l="1"/>
  <c r="AU68" i="31"/>
  <c r="AV68" i="31"/>
  <c r="D67" i="31"/>
  <c r="B69" i="31"/>
  <c r="AS69" i="31" s="1"/>
  <c r="AM68" i="31"/>
  <c r="AL68" i="31"/>
  <c r="T68" i="31" a="1"/>
  <c r="T68" i="31" s="1"/>
  <c r="U68" i="31" s="1"/>
  <c r="AT68" i="31" l="1"/>
  <c r="AU69" i="31"/>
  <c r="AV69" i="31"/>
  <c r="D68" i="31"/>
  <c r="B70" i="31"/>
  <c r="AS70" i="31" s="1"/>
  <c r="AM69" i="31"/>
  <c r="AL69" i="31"/>
  <c r="T69" i="31" a="1"/>
  <c r="T69" i="31" s="1"/>
  <c r="U69" i="31" s="1"/>
  <c r="AT69" i="31" l="1"/>
  <c r="AU70" i="31"/>
  <c r="AV70" i="31"/>
  <c r="D69" i="31"/>
  <c r="B71" i="31"/>
  <c r="AS71" i="31" s="1"/>
  <c r="AM70" i="31"/>
  <c r="AL70" i="31"/>
  <c r="T70" i="31" a="1"/>
  <c r="T70" i="31" s="1"/>
  <c r="U70" i="31" s="1"/>
  <c r="AT70" i="31" l="1"/>
  <c r="AU71" i="31"/>
  <c r="AV71" i="31"/>
  <c r="D70" i="31"/>
  <c r="B72" i="31"/>
  <c r="AS72" i="31" s="1"/>
  <c r="AM71" i="31"/>
  <c r="AL71" i="31"/>
  <c r="T71" i="31" a="1"/>
  <c r="T71" i="31" s="1"/>
  <c r="U71" i="31" s="1"/>
  <c r="AT71" i="31" l="1"/>
  <c r="AU72" i="31"/>
  <c r="AV72" i="31"/>
  <c r="D71" i="31"/>
  <c r="B73" i="31"/>
  <c r="AS73" i="31" s="1"/>
  <c r="AM72" i="31"/>
  <c r="AL72" i="31"/>
  <c r="T72" i="31" a="1"/>
  <c r="T72" i="31" s="1"/>
  <c r="U72" i="31" s="1"/>
  <c r="AU73" i="31" l="1"/>
  <c r="AV73" i="31"/>
  <c r="AT72" i="31"/>
  <c r="D72" i="31"/>
  <c r="B74" i="31"/>
  <c r="AS74" i="31" s="1"/>
  <c r="AM73" i="31"/>
  <c r="AL73" i="31"/>
  <c r="T73" i="31" a="1"/>
  <c r="T73" i="31" s="1"/>
  <c r="U73" i="31" s="1"/>
  <c r="AT73" i="31" l="1"/>
  <c r="AU74" i="31"/>
  <c r="AV74" i="31"/>
  <c r="D73" i="31"/>
  <c r="B75" i="31"/>
  <c r="AS75" i="31" s="1"/>
  <c r="AM74" i="31"/>
  <c r="AL74" i="31"/>
  <c r="T74" i="31" a="1"/>
  <c r="T74" i="31" s="1"/>
  <c r="U74" i="31" s="1"/>
  <c r="AT74" i="31" l="1"/>
  <c r="AU75" i="31"/>
  <c r="AV75" i="31"/>
  <c r="D74" i="31"/>
  <c r="B76" i="31"/>
  <c r="AS76" i="31" s="1"/>
  <c r="AM75" i="31"/>
  <c r="AL75" i="31"/>
  <c r="T75" i="31" a="1"/>
  <c r="T75" i="31" s="1"/>
  <c r="U75" i="31" s="1"/>
  <c r="AU76" i="31" l="1"/>
  <c r="AV76" i="31"/>
  <c r="AT75" i="31"/>
  <c r="B77" i="31"/>
  <c r="AS77" i="31" s="1"/>
  <c r="AM76" i="31"/>
  <c r="AL76" i="31"/>
  <c r="T76" i="31" a="1"/>
  <c r="T76" i="31" s="1"/>
  <c r="U76" i="31" s="1"/>
  <c r="D75" i="31"/>
  <c r="AT76" i="31" l="1"/>
  <c r="AU77" i="31"/>
  <c r="AV77" i="31"/>
  <c r="D76" i="31"/>
  <c r="B78" i="31"/>
  <c r="AS78" i="31" s="1"/>
  <c r="AM77" i="31"/>
  <c r="AL77" i="31"/>
  <c r="T77" i="31" a="1"/>
  <c r="T77" i="31" s="1"/>
  <c r="U77" i="31" s="1"/>
  <c r="AT77" i="31" l="1"/>
  <c r="AU78" i="31"/>
  <c r="AV78" i="31"/>
  <c r="D77" i="31"/>
  <c r="B79" i="31"/>
  <c r="AS79" i="31" s="1"/>
  <c r="AM78" i="31"/>
  <c r="AL78" i="31"/>
  <c r="T78" i="31" a="1"/>
  <c r="T78" i="31" s="1"/>
  <c r="U78" i="31" s="1"/>
  <c r="AU79" i="31" l="1"/>
  <c r="AV79" i="31"/>
  <c r="AT78" i="31"/>
  <c r="D78" i="31"/>
  <c r="B80" i="31"/>
  <c r="AS80" i="31" s="1"/>
  <c r="AM79" i="31"/>
  <c r="AL79" i="31"/>
  <c r="T79" i="31" a="1"/>
  <c r="T79" i="31" s="1"/>
  <c r="U79" i="31" s="1"/>
  <c r="AU80" i="31" l="1"/>
  <c r="AV80" i="31"/>
  <c r="AT79" i="31"/>
  <c r="D79" i="31"/>
  <c r="B81" i="31"/>
  <c r="AS81" i="31" s="1"/>
  <c r="AM80" i="31"/>
  <c r="AL80" i="31"/>
  <c r="T80" i="31" a="1"/>
  <c r="T80" i="31" s="1"/>
  <c r="U80" i="31" s="1"/>
  <c r="AT80" i="31" l="1"/>
  <c r="AU81" i="31"/>
  <c r="AV81" i="31"/>
  <c r="D80" i="31"/>
  <c r="B82" i="31"/>
  <c r="AS82" i="31" s="1"/>
  <c r="AM81" i="31"/>
  <c r="AL81" i="31"/>
  <c r="T81" i="31" a="1"/>
  <c r="T81" i="31" s="1"/>
  <c r="U81" i="31" s="1"/>
  <c r="AT81" i="31" l="1"/>
  <c r="AU82" i="31"/>
  <c r="AV82" i="31"/>
  <c r="D81" i="31"/>
  <c r="B83" i="31"/>
  <c r="AS83" i="31" s="1"/>
  <c r="AM82" i="31"/>
  <c r="AL82" i="31"/>
  <c r="T82" i="31" a="1"/>
  <c r="T82" i="31" s="1"/>
  <c r="U82" i="31" s="1"/>
  <c r="AU83" i="31" l="1"/>
  <c r="AV83" i="31"/>
  <c r="AT82" i="31"/>
  <c r="B84" i="31"/>
  <c r="AS84" i="31" s="1"/>
  <c r="AM83" i="31"/>
  <c r="AL83" i="31"/>
  <c r="T83" i="31" a="1"/>
  <c r="T83" i="31" s="1"/>
  <c r="U83" i="31" s="1"/>
  <c r="D82" i="31"/>
  <c r="AT83" i="31" l="1"/>
  <c r="AU84" i="31"/>
  <c r="AV84" i="31"/>
  <c r="D83" i="31"/>
  <c r="B85" i="31"/>
  <c r="AS85" i="31" s="1"/>
  <c r="AM84" i="31"/>
  <c r="AL84" i="31"/>
  <c r="T84" i="31" a="1"/>
  <c r="T84" i="31" s="1"/>
  <c r="U84" i="31" s="1"/>
  <c r="AT84" i="31" l="1"/>
  <c r="AU85" i="31"/>
  <c r="AV85" i="31"/>
  <c r="D84" i="31"/>
  <c r="B86" i="31"/>
  <c r="AS86" i="31" s="1"/>
  <c r="AM85" i="31"/>
  <c r="AL85" i="31"/>
  <c r="T85" i="31" a="1"/>
  <c r="T85" i="31" s="1"/>
  <c r="U85" i="31" s="1"/>
  <c r="AT85" i="31" l="1"/>
  <c r="AU86" i="31"/>
  <c r="AV86" i="31"/>
  <c r="D85" i="31"/>
  <c r="B87" i="31"/>
  <c r="AS87" i="31" s="1"/>
  <c r="AM86" i="31"/>
  <c r="AL86" i="31"/>
  <c r="T86" i="31" a="1"/>
  <c r="T86" i="31" s="1"/>
  <c r="U86" i="31" s="1"/>
  <c r="AT86" i="31" l="1"/>
  <c r="AU87" i="31"/>
  <c r="AV87" i="31"/>
  <c r="D86" i="31"/>
  <c r="B88" i="31"/>
  <c r="AS88" i="31" s="1"/>
  <c r="AM87" i="31"/>
  <c r="AL87" i="31"/>
  <c r="T87" i="31" a="1"/>
  <c r="T87" i="31" s="1"/>
  <c r="U87" i="31" s="1"/>
  <c r="AU88" i="31" l="1"/>
  <c r="AV88" i="31"/>
  <c r="AT87" i="31"/>
  <c r="D87" i="31"/>
  <c r="B89" i="31"/>
  <c r="AS89" i="31" s="1"/>
  <c r="AM88" i="31"/>
  <c r="AL88" i="31"/>
  <c r="T88" i="31" a="1"/>
  <c r="T88" i="31" s="1"/>
  <c r="U88" i="31" s="1"/>
  <c r="AU89" i="31" l="1"/>
  <c r="AV89" i="31"/>
  <c r="AT88" i="31"/>
  <c r="D88" i="31"/>
  <c r="B90" i="31"/>
  <c r="AS90" i="31" s="1"/>
  <c r="AM89" i="31"/>
  <c r="AL89" i="31"/>
  <c r="T89" i="31" a="1"/>
  <c r="T89" i="31" s="1"/>
  <c r="U89" i="31" s="1"/>
  <c r="AT89" i="31" l="1"/>
  <c r="AU90" i="31"/>
  <c r="AV90" i="31"/>
  <c r="D89" i="31"/>
  <c r="B91" i="31"/>
  <c r="AS91" i="31" s="1"/>
  <c r="AM90" i="31"/>
  <c r="AL90" i="31"/>
  <c r="T90" i="31" a="1"/>
  <c r="T90" i="31" s="1"/>
  <c r="U90" i="31" s="1"/>
  <c r="AU91" i="31" l="1"/>
  <c r="AV91" i="31"/>
  <c r="AT90" i="31"/>
  <c r="D90" i="31"/>
  <c r="B92" i="31"/>
  <c r="AS92" i="31" s="1"/>
  <c r="AM91" i="31"/>
  <c r="AL91" i="31"/>
  <c r="T91" i="31" a="1"/>
  <c r="T91" i="31" s="1"/>
  <c r="U91" i="31" s="1"/>
  <c r="AU92" i="31" l="1"/>
  <c r="AV92" i="31"/>
  <c r="AT91" i="31"/>
  <c r="D91" i="31"/>
  <c r="B93" i="31"/>
  <c r="AS93" i="31" s="1"/>
  <c r="AM92" i="31"/>
  <c r="AL92" i="31"/>
  <c r="T92" i="31" a="1"/>
  <c r="T92" i="31" s="1"/>
  <c r="U92" i="31" s="1"/>
  <c r="AU93" i="31" l="1"/>
  <c r="AV93" i="31"/>
  <c r="AT92" i="31"/>
  <c r="D92" i="31"/>
  <c r="B94" i="31"/>
  <c r="AS94" i="31" s="1"/>
  <c r="AM93" i="31"/>
  <c r="AL93" i="31"/>
  <c r="T93" i="31" a="1"/>
  <c r="T93" i="31" s="1"/>
  <c r="U93" i="31" s="1"/>
  <c r="AT93" i="31" l="1"/>
  <c r="AU94" i="31"/>
  <c r="AV94" i="31"/>
  <c r="D93" i="31"/>
  <c r="B95" i="31"/>
  <c r="AS95" i="31" s="1"/>
  <c r="AM94" i="31"/>
  <c r="AL94" i="31"/>
  <c r="T94" i="31" a="1"/>
  <c r="T94" i="31" s="1"/>
  <c r="U94" i="31" s="1"/>
  <c r="AT94" i="31" l="1"/>
  <c r="AU95" i="31"/>
  <c r="AV95" i="31"/>
  <c r="D94" i="31"/>
  <c r="B96" i="31"/>
  <c r="AS96" i="31" s="1"/>
  <c r="AM95" i="31"/>
  <c r="AL95" i="31"/>
  <c r="T95" i="31" a="1"/>
  <c r="T95" i="31" s="1"/>
  <c r="U95" i="31" s="1"/>
  <c r="AU96" i="31" l="1"/>
  <c r="AV96" i="31"/>
  <c r="AT95" i="31"/>
  <c r="D95" i="31"/>
  <c r="B97" i="31"/>
  <c r="AS97" i="31" s="1"/>
  <c r="AM96" i="31"/>
  <c r="AL96" i="31"/>
  <c r="T96" i="31" a="1"/>
  <c r="T96" i="31" s="1"/>
  <c r="U96" i="31" s="1"/>
  <c r="AU97" i="31" l="1"/>
  <c r="AV97" i="31"/>
  <c r="AT96" i="31"/>
  <c r="D96" i="31"/>
  <c r="B98" i="31"/>
  <c r="AS98" i="31" s="1"/>
  <c r="AM97" i="31"/>
  <c r="AL97" i="31"/>
  <c r="T97" i="31" a="1"/>
  <c r="T97" i="31" s="1"/>
  <c r="U97" i="31" s="1"/>
  <c r="AT97" i="31" l="1"/>
  <c r="AU98" i="31"/>
  <c r="AV98" i="31"/>
  <c r="D97" i="31"/>
  <c r="B99" i="31"/>
  <c r="AS99" i="31" s="1"/>
  <c r="AM98" i="31"/>
  <c r="AL98" i="31"/>
  <c r="T98" i="31" a="1"/>
  <c r="T98" i="31" s="1"/>
  <c r="U98" i="31" s="1"/>
  <c r="AU99" i="31" l="1"/>
  <c r="AV99" i="31"/>
  <c r="AT98" i="31"/>
  <c r="D98" i="31"/>
  <c r="B100" i="31"/>
  <c r="AS100" i="31" s="1"/>
  <c r="AM99" i="31"/>
  <c r="AL99" i="31"/>
  <c r="T99" i="31" a="1"/>
  <c r="T99" i="31" s="1"/>
  <c r="U99" i="31" s="1"/>
  <c r="AT99" i="31" l="1"/>
  <c r="AU100" i="31"/>
  <c r="AV100" i="31"/>
  <c r="D99" i="31"/>
  <c r="B101" i="31"/>
  <c r="AS101" i="31" s="1"/>
  <c r="AM100" i="31"/>
  <c r="AL100" i="31"/>
  <c r="T100" i="31" a="1"/>
  <c r="T100" i="31" s="1"/>
  <c r="U100" i="31" s="1"/>
  <c r="AU101" i="31" l="1"/>
  <c r="AV101" i="31"/>
  <c r="AT100" i="31"/>
  <c r="D100" i="31"/>
  <c r="B102" i="31"/>
  <c r="AS102" i="31" s="1"/>
  <c r="AM101" i="31"/>
  <c r="AL101" i="31"/>
  <c r="T101" i="31" a="1"/>
  <c r="T101" i="31" s="1"/>
  <c r="U101" i="31" s="1"/>
  <c r="AU102" i="31" l="1"/>
  <c r="AV102" i="31"/>
  <c r="AT101" i="31"/>
  <c r="D101" i="31"/>
  <c r="B103" i="31"/>
  <c r="AS103" i="31" s="1"/>
  <c r="AM102" i="31"/>
  <c r="AL102" i="31"/>
  <c r="T102" i="31" a="1"/>
  <c r="T102" i="31" s="1"/>
  <c r="U102" i="31" s="1"/>
  <c r="AU103" i="31" l="1"/>
  <c r="AV103" i="31"/>
  <c r="AT102" i="31"/>
  <c r="D102" i="31"/>
  <c r="B104" i="31"/>
  <c r="AS104" i="31" s="1"/>
  <c r="AM103" i="31"/>
  <c r="AL103" i="31"/>
  <c r="T103" i="31" a="1"/>
  <c r="T103" i="31" s="1"/>
  <c r="U103" i="31" s="1"/>
  <c r="AT103" i="31" l="1"/>
  <c r="AU104" i="31"/>
  <c r="AV104" i="31"/>
  <c r="D103" i="31"/>
  <c r="B105" i="31"/>
  <c r="AS105" i="31" s="1"/>
  <c r="AM104" i="31"/>
  <c r="AL104" i="31"/>
  <c r="T104" i="31" a="1"/>
  <c r="T104" i="31" s="1"/>
  <c r="U104" i="31" s="1"/>
  <c r="AT104" i="31" l="1"/>
  <c r="AU105" i="31"/>
  <c r="AV105" i="31"/>
  <c r="B106" i="31"/>
  <c r="AS106" i="31" s="1"/>
  <c r="AM105" i="31"/>
  <c r="AL105" i="31"/>
  <c r="T105" i="31" a="1"/>
  <c r="T105" i="31" s="1"/>
  <c r="U105" i="31" s="1"/>
  <c r="D104" i="31"/>
  <c r="AU106" i="31" l="1"/>
  <c r="AV106" i="31"/>
  <c r="AT105" i="31"/>
  <c r="D105" i="31"/>
  <c r="B107" i="31"/>
  <c r="AS107" i="31" s="1"/>
  <c r="AM106" i="31"/>
  <c r="AL106" i="31"/>
  <c r="T106" i="31" a="1"/>
  <c r="T106" i="31" s="1"/>
  <c r="U106" i="31" s="1"/>
  <c r="AV107" i="31" l="1"/>
  <c r="AU107" i="31"/>
  <c r="AT106" i="31"/>
  <c r="D106" i="31"/>
  <c r="B108" i="31"/>
  <c r="AS108" i="31" s="1"/>
  <c r="AM107" i="31"/>
  <c r="AL107" i="31"/>
  <c r="T107" i="31" a="1"/>
  <c r="T107" i="31" s="1"/>
  <c r="U107" i="31" s="1"/>
  <c r="AT107" i="31" l="1"/>
  <c r="AU108" i="31"/>
  <c r="AV108" i="31"/>
  <c r="D107" i="31"/>
  <c r="B109" i="31"/>
  <c r="AS109" i="31" s="1"/>
  <c r="AM108" i="31"/>
  <c r="AL108" i="31"/>
  <c r="T108" i="31" a="1"/>
  <c r="T108" i="31" s="1"/>
  <c r="U108" i="31" s="1"/>
  <c r="AV109" i="31" l="1"/>
  <c r="AU109" i="31"/>
  <c r="AT108" i="31"/>
  <c r="D108" i="31"/>
  <c r="B110" i="31"/>
  <c r="AS110" i="31" s="1"/>
  <c r="AM109" i="31"/>
  <c r="AL109" i="31"/>
  <c r="T109" i="31" a="1"/>
  <c r="T109" i="31" s="1"/>
  <c r="U109" i="31" s="1"/>
  <c r="AT109" i="31" l="1"/>
  <c r="AU110" i="31"/>
  <c r="AV110" i="31"/>
  <c r="B111" i="31"/>
  <c r="AS111" i="31" s="1"/>
  <c r="AM110" i="31"/>
  <c r="AL110" i="31"/>
  <c r="T110" i="31" a="1"/>
  <c r="T110" i="31" s="1"/>
  <c r="U110" i="31" s="1"/>
  <c r="D109" i="31"/>
  <c r="AU111" i="31" l="1"/>
  <c r="AV111" i="31"/>
  <c r="AT110" i="31"/>
  <c r="B112" i="31"/>
  <c r="AS112" i="31" s="1"/>
  <c r="AM111" i="31"/>
  <c r="AL111" i="31"/>
  <c r="T111" i="31" a="1"/>
  <c r="T111" i="31" s="1"/>
  <c r="U111" i="31" s="1"/>
  <c r="D110" i="31"/>
  <c r="AU112" i="31" l="1"/>
  <c r="AV112" i="31"/>
  <c r="AT111" i="31"/>
  <c r="D111" i="31"/>
  <c r="B113" i="31"/>
  <c r="AS113" i="31" s="1"/>
  <c r="AM112" i="31"/>
  <c r="AL112" i="31"/>
  <c r="T112" i="31" a="1"/>
  <c r="T112" i="31" s="1"/>
  <c r="U112" i="31" s="1"/>
  <c r="AV113" i="31" l="1"/>
  <c r="AU113" i="31"/>
  <c r="AT112" i="31"/>
  <c r="D112" i="31"/>
  <c r="B114" i="31"/>
  <c r="AS114" i="31" s="1"/>
  <c r="AM113" i="31"/>
  <c r="AL113" i="31"/>
  <c r="T113" i="31" a="1"/>
  <c r="T113" i="31" s="1"/>
  <c r="U113" i="31" s="1"/>
  <c r="AT113" i="31" l="1"/>
  <c r="AU114" i="31"/>
  <c r="AV114" i="31"/>
  <c r="D113" i="31"/>
  <c r="B115" i="31"/>
  <c r="AS115" i="31" s="1"/>
  <c r="AM114" i="31"/>
  <c r="AL114" i="31"/>
  <c r="T114" i="31" a="1"/>
  <c r="T114" i="31" s="1"/>
  <c r="U114" i="31" s="1"/>
  <c r="AV115" i="31" l="1"/>
  <c r="AU115" i="31"/>
  <c r="AT114" i="31"/>
  <c r="D114" i="31"/>
  <c r="B116" i="31"/>
  <c r="AS116" i="31" s="1"/>
  <c r="AM115" i="31"/>
  <c r="AL115" i="31"/>
  <c r="T115" i="31" a="1"/>
  <c r="T115" i="31" s="1"/>
  <c r="U115" i="31" s="1"/>
  <c r="AT115" i="31" l="1"/>
  <c r="AU116" i="31"/>
  <c r="AV116" i="31"/>
  <c r="D115" i="31"/>
  <c r="B117" i="31"/>
  <c r="AS117" i="31" s="1"/>
  <c r="AM116" i="31"/>
  <c r="AL116" i="31"/>
  <c r="T116" i="31" a="1"/>
  <c r="T116" i="31" s="1"/>
  <c r="U116" i="31" s="1"/>
  <c r="AV117" i="31" l="1"/>
  <c r="AU117" i="31"/>
  <c r="AT116" i="31"/>
  <c r="D116" i="31"/>
  <c r="B118" i="31"/>
  <c r="AS118" i="31" s="1"/>
  <c r="AM117" i="31"/>
  <c r="AL117" i="31"/>
  <c r="T117" i="31" a="1"/>
  <c r="T117" i="31" s="1"/>
  <c r="U117" i="31" s="1"/>
  <c r="AT117" i="31" l="1"/>
  <c r="AU118" i="31"/>
  <c r="AV118" i="31"/>
  <c r="D117" i="31"/>
  <c r="B119" i="31"/>
  <c r="AS119" i="31" s="1"/>
  <c r="AM118" i="31"/>
  <c r="AL118" i="31"/>
  <c r="T118" i="31" a="1"/>
  <c r="T118" i="31" s="1"/>
  <c r="U118" i="31" s="1"/>
  <c r="AV119" i="31" l="1"/>
  <c r="AU119" i="31"/>
  <c r="AT118" i="31"/>
  <c r="D118" i="31"/>
  <c r="B120" i="31"/>
  <c r="AS120" i="31" s="1"/>
  <c r="AM119" i="31"/>
  <c r="AL119" i="31"/>
  <c r="T119" i="31" a="1"/>
  <c r="T119" i="31" s="1"/>
  <c r="U119" i="31" s="1"/>
  <c r="AT119" i="31" l="1"/>
  <c r="AU120" i="31"/>
  <c r="AV120" i="31"/>
  <c r="D119" i="31"/>
  <c r="B121" i="31"/>
  <c r="AS121" i="31" s="1"/>
  <c r="AM120" i="31"/>
  <c r="AL120" i="31"/>
  <c r="T120" i="31" a="1"/>
  <c r="T120" i="31" s="1"/>
  <c r="U120" i="31" s="1"/>
  <c r="AV121" i="31" l="1"/>
  <c r="AU121" i="31"/>
  <c r="AT120" i="31"/>
  <c r="D120" i="31"/>
  <c r="B122" i="31"/>
  <c r="AS122" i="31" s="1"/>
  <c r="AM121" i="31"/>
  <c r="AL121" i="31"/>
  <c r="T121" i="31" a="1"/>
  <c r="T121" i="31" s="1"/>
  <c r="U121" i="31" s="1"/>
  <c r="AT121" i="31" l="1"/>
  <c r="AU122" i="31"/>
  <c r="AV122" i="31"/>
  <c r="B123" i="31"/>
  <c r="AS123" i="31" s="1"/>
  <c r="AM122" i="31"/>
  <c r="AL122" i="31"/>
  <c r="T122" i="31" a="1"/>
  <c r="T122" i="31" s="1"/>
  <c r="U122" i="31" s="1"/>
  <c r="D121" i="31"/>
  <c r="AU123" i="31" l="1"/>
  <c r="AV123" i="31"/>
  <c r="AT122" i="31"/>
  <c r="D122" i="31"/>
  <c r="B124" i="31"/>
  <c r="AS124" i="31" s="1"/>
  <c r="AM123" i="31"/>
  <c r="AL123" i="31"/>
  <c r="T123" i="31" a="1"/>
  <c r="T123" i="31" s="1"/>
  <c r="U123" i="31" s="1"/>
  <c r="AU124" i="31" l="1"/>
  <c r="AV124" i="31"/>
  <c r="AT123" i="31"/>
  <c r="D123" i="31"/>
  <c r="B125" i="31"/>
  <c r="AS125" i="31" s="1"/>
  <c r="AM124" i="31"/>
  <c r="AL124" i="31"/>
  <c r="T124" i="31" a="1"/>
  <c r="T124" i="31" s="1"/>
  <c r="U124" i="31" s="1"/>
  <c r="AV125" i="31" l="1"/>
  <c r="AU125" i="31"/>
  <c r="AT124" i="31"/>
  <c r="D124" i="31"/>
  <c r="B126" i="31"/>
  <c r="AS126" i="31" s="1"/>
  <c r="AM125" i="31"/>
  <c r="AL125" i="31"/>
  <c r="T125" i="31" a="1"/>
  <c r="T125" i="31" s="1"/>
  <c r="U125" i="31" s="1"/>
  <c r="AT125" i="31" l="1"/>
  <c r="AU126" i="31"/>
  <c r="AV126" i="31"/>
  <c r="D125" i="31"/>
  <c r="B127" i="31"/>
  <c r="AS127" i="31" s="1"/>
  <c r="AM126" i="31"/>
  <c r="AL126" i="31"/>
  <c r="T126" i="31" a="1"/>
  <c r="T126" i="31" s="1"/>
  <c r="U126" i="31" s="1"/>
  <c r="AV127" i="31" l="1"/>
  <c r="AU127" i="31"/>
  <c r="AT126" i="31"/>
  <c r="D126" i="31"/>
  <c r="B128" i="31"/>
  <c r="AS128" i="31" s="1"/>
  <c r="AM127" i="31"/>
  <c r="AL127" i="31"/>
  <c r="T127" i="31" a="1"/>
  <c r="T127" i="31" s="1"/>
  <c r="U127" i="31" s="1"/>
  <c r="AT127" i="31" l="1"/>
  <c r="AU128" i="31"/>
  <c r="AV128" i="31"/>
  <c r="D127" i="31"/>
  <c r="B129" i="31"/>
  <c r="AS129" i="31" s="1"/>
  <c r="AM128" i="31"/>
  <c r="AL128" i="31"/>
  <c r="T128" i="31" a="1"/>
  <c r="T128" i="31" s="1"/>
  <c r="U128" i="31" s="1"/>
  <c r="AV129" i="31" l="1"/>
  <c r="AU129" i="31"/>
  <c r="AT128" i="31"/>
  <c r="B130" i="31"/>
  <c r="AS130" i="31" s="1"/>
  <c r="AM129" i="31"/>
  <c r="AL129" i="31"/>
  <c r="T129" i="31" a="1"/>
  <c r="T129" i="31" s="1"/>
  <c r="U129" i="31" s="1"/>
  <c r="D128" i="31"/>
  <c r="AT129" i="31" l="1"/>
  <c r="AU130" i="31"/>
  <c r="AV130" i="31"/>
  <c r="D129" i="31"/>
  <c r="B131" i="31"/>
  <c r="AS131" i="31" s="1"/>
  <c r="AM130" i="31"/>
  <c r="AL130" i="31"/>
  <c r="T130" i="31" a="1"/>
  <c r="T130" i="31" s="1"/>
  <c r="U130" i="31" s="1"/>
  <c r="AT130" i="31" l="1"/>
  <c r="AV131" i="31"/>
  <c r="AU131" i="31"/>
  <c r="D130" i="31"/>
  <c r="B132" i="31"/>
  <c r="AS132" i="31" s="1"/>
  <c r="AM131" i="31"/>
  <c r="AL131" i="31"/>
  <c r="T131" i="31" a="1"/>
  <c r="T131" i="31" s="1"/>
  <c r="U131" i="31" s="1"/>
  <c r="AT131" i="31" l="1"/>
  <c r="AU132" i="31"/>
  <c r="AV132" i="31"/>
  <c r="D131" i="31"/>
  <c r="B133" i="31"/>
  <c r="AS133" i="31" s="1"/>
  <c r="AM132" i="31"/>
  <c r="AL132" i="31"/>
  <c r="T132" i="31" a="1"/>
  <c r="T132" i="31" s="1"/>
  <c r="U132" i="31" s="1"/>
  <c r="AT132" i="31" l="1"/>
  <c r="AU133" i="31"/>
  <c r="AV133" i="31"/>
  <c r="D132" i="31"/>
  <c r="B134" i="31"/>
  <c r="AS134" i="31" s="1"/>
  <c r="AM133" i="31"/>
  <c r="AL133" i="31"/>
  <c r="T133" i="31" a="1"/>
  <c r="T133" i="31" s="1"/>
  <c r="U133" i="31" s="1"/>
  <c r="AU134" i="31" l="1"/>
  <c r="AV134" i="31"/>
  <c r="AT133" i="31"/>
  <c r="D133" i="31"/>
  <c r="B135" i="31"/>
  <c r="AS135" i="31" s="1"/>
  <c r="AM134" i="31"/>
  <c r="AL134" i="31"/>
  <c r="T134" i="31" a="1"/>
  <c r="T134" i="31" s="1"/>
  <c r="U134" i="31" s="1"/>
  <c r="AV135" i="31" l="1"/>
  <c r="AU135" i="31"/>
  <c r="AT134" i="31"/>
  <c r="B136" i="31"/>
  <c r="AS136" i="31" s="1"/>
  <c r="AM135" i="31"/>
  <c r="AL135" i="31"/>
  <c r="T135" i="31" a="1"/>
  <c r="T135" i="31" s="1"/>
  <c r="U135" i="31" s="1"/>
  <c r="D134" i="31"/>
  <c r="AT135" i="31" l="1"/>
  <c r="AU136" i="31"/>
  <c r="AV136" i="31"/>
  <c r="D135" i="31"/>
  <c r="B137" i="31"/>
  <c r="AS137" i="31" s="1"/>
  <c r="AM136" i="31"/>
  <c r="AL136" i="31"/>
  <c r="T136" i="31" a="1"/>
  <c r="T136" i="31" s="1"/>
  <c r="U136" i="31" s="1"/>
  <c r="AU137" i="31" l="1"/>
  <c r="AV137" i="31"/>
  <c r="AT136" i="31"/>
  <c r="D136" i="31"/>
  <c r="B138" i="31"/>
  <c r="AS138" i="31" s="1"/>
  <c r="AM137" i="31"/>
  <c r="AL137" i="31"/>
  <c r="T137" i="31" a="1"/>
  <c r="T137" i="31" s="1"/>
  <c r="U137" i="31" s="1"/>
  <c r="AU138" i="31" l="1"/>
  <c r="AV138" i="31"/>
  <c r="AT137" i="31"/>
  <c r="D137" i="31"/>
  <c r="B139" i="31"/>
  <c r="AS139" i="31" s="1"/>
  <c r="AM138" i="31"/>
  <c r="AL138" i="31"/>
  <c r="T138" i="31" a="1"/>
  <c r="T138" i="31" s="1"/>
  <c r="U138" i="31" s="1"/>
  <c r="AT138" i="31" l="1"/>
  <c r="AV139" i="31"/>
  <c r="AU139" i="31"/>
  <c r="D138" i="31"/>
  <c r="B140" i="31"/>
  <c r="AS140" i="31" s="1"/>
  <c r="AM139" i="31"/>
  <c r="AL139" i="31"/>
  <c r="T139" i="31" a="1"/>
  <c r="T139" i="31" s="1"/>
  <c r="U139" i="31" s="1"/>
  <c r="AT139" i="31" l="1"/>
  <c r="AU140" i="31"/>
  <c r="AV140" i="31"/>
  <c r="D139" i="31"/>
  <c r="B141" i="31"/>
  <c r="AS141" i="31" s="1"/>
  <c r="AM140" i="31"/>
  <c r="AL140" i="31"/>
  <c r="T140" i="31" a="1"/>
  <c r="T140" i="31" s="1"/>
  <c r="U140" i="31" s="1"/>
  <c r="AT140" i="31" l="1"/>
  <c r="AV141" i="31"/>
  <c r="AU141" i="31"/>
  <c r="D140" i="31"/>
  <c r="B142" i="31"/>
  <c r="AS142" i="31" s="1"/>
  <c r="AM141" i="31"/>
  <c r="AL141" i="31"/>
  <c r="T141" i="31" a="1"/>
  <c r="T141" i="31" s="1"/>
  <c r="U141" i="31" s="1"/>
  <c r="AT141" i="31" l="1"/>
  <c r="AU142" i="31"/>
  <c r="AV142" i="31"/>
  <c r="D141" i="31"/>
  <c r="B143" i="31"/>
  <c r="AS143" i="31" s="1"/>
  <c r="AM142" i="31"/>
  <c r="AL142" i="31"/>
  <c r="T142" i="31" a="1"/>
  <c r="T142" i="31" s="1"/>
  <c r="U142" i="31" s="1"/>
  <c r="AU143" i="31" l="1"/>
  <c r="AV143" i="31"/>
  <c r="AT142" i="31"/>
  <c r="D142" i="31"/>
  <c r="B144" i="31"/>
  <c r="AS144" i="31" s="1"/>
  <c r="AM143" i="31"/>
  <c r="AL143" i="31"/>
  <c r="T143" i="31" a="1"/>
  <c r="T143" i="31" s="1"/>
  <c r="U143" i="31" s="1"/>
  <c r="AU144" i="31" l="1"/>
  <c r="AV144" i="31"/>
  <c r="AT143" i="31"/>
  <c r="D143" i="31"/>
  <c r="B145" i="31"/>
  <c r="AS145" i="31" s="1"/>
  <c r="AM144" i="31"/>
  <c r="AL144" i="31"/>
  <c r="T144" i="31" a="1"/>
  <c r="T144" i="31" s="1"/>
  <c r="U144" i="31" s="1"/>
  <c r="AT144" i="31" l="1"/>
  <c r="AU145" i="31"/>
  <c r="AV145" i="31"/>
  <c r="B146" i="31"/>
  <c r="AS146" i="31" s="1"/>
  <c r="AM145" i="31"/>
  <c r="AL145" i="31"/>
  <c r="T145" i="31" a="1"/>
  <c r="T145" i="31" s="1"/>
  <c r="U145" i="31" s="1"/>
  <c r="D144" i="31"/>
  <c r="AU146" i="31" l="1"/>
  <c r="AV146" i="31"/>
  <c r="AT145" i="31"/>
  <c r="D145" i="31"/>
  <c r="B147" i="31"/>
  <c r="AS147" i="31" s="1"/>
  <c r="AM146" i="31"/>
  <c r="AL146" i="31"/>
  <c r="T146" i="31" a="1"/>
  <c r="T146" i="31" s="1"/>
  <c r="U146" i="31" s="1"/>
  <c r="AU147" i="31" l="1"/>
  <c r="AV147" i="31"/>
  <c r="AT146" i="31"/>
  <c r="B148" i="31"/>
  <c r="AS148" i="31" s="1"/>
  <c r="AM147" i="31"/>
  <c r="AL147" i="31"/>
  <c r="T147" i="31" a="1"/>
  <c r="T147" i="31" s="1"/>
  <c r="U147" i="31" s="1"/>
  <c r="D146" i="31"/>
  <c r="AU148" i="31" l="1"/>
  <c r="AV148" i="31"/>
  <c r="AT147" i="31"/>
  <c r="D147" i="31"/>
  <c r="B149" i="31"/>
  <c r="AS149" i="31" s="1"/>
  <c r="AM148" i="31"/>
  <c r="AL148" i="31"/>
  <c r="T148" i="31" a="1"/>
  <c r="T148" i="31" s="1"/>
  <c r="U148" i="31" s="1"/>
  <c r="AT148" i="31" l="1"/>
  <c r="AU149" i="31"/>
  <c r="AV149" i="31"/>
  <c r="B150" i="31"/>
  <c r="AS150" i="31" s="1"/>
  <c r="AM149" i="31"/>
  <c r="AL149" i="31"/>
  <c r="T149" i="31" a="1"/>
  <c r="T149" i="31" s="1"/>
  <c r="U149" i="31" s="1"/>
  <c r="D148" i="31"/>
  <c r="AT149" i="31" l="1"/>
  <c r="AU150" i="31"/>
  <c r="AV150" i="31"/>
  <c r="D149" i="31"/>
  <c r="B151" i="31"/>
  <c r="AS151" i="31" s="1"/>
  <c r="AM150" i="31"/>
  <c r="AL150" i="31"/>
  <c r="T150" i="31" a="1"/>
  <c r="T150" i="31" s="1"/>
  <c r="U150" i="31" s="1"/>
  <c r="AT150" i="31" l="1"/>
  <c r="AU151" i="31"/>
  <c r="AV151" i="31"/>
  <c r="D150" i="31"/>
  <c r="B152" i="31"/>
  <c r="AS152" i="31" s="1"/>
  <c r="AM151" i="31"/>
  <c r="AL151" i="31"/>
  <c r="T151" i="31" a="1"/>
  <c r="T151" i="31" s="1"/>
  <c r="U151" i="31" s="1"/>
  <c r="AU152" i="31" l="1"/>
  <c r="AV152" i="31"/>
  <c r="AT151" i="31"/>
  <c r="D151" i="31"/>
  <c r="B153" i="31"/>
  <c r="AS153" i="31" s="1"/>
  <c r="AM152" i="31"/>
  <c r="AL152" i="31"/>
  <c r="T152" i="31" a="1"/>
  <c r="T152" i="31" s="1"/>
  <c r="U152" i="31" s="1"/>
  <c r="AT152" i="31" l="1"/>
  <c r="AU153" i="31"/>
  <c r="AV153" i="31"/>
  <c r="D152" i="31"/>
  <c r="B154" i="31"/>
  <c r="AS154" i="31" s="1"/>
  <c r="AM153" i="31"/>
  <c r="AL153" i="31"/>
  <c r="T153" i="31" a="1"/>
  <c r="T153" i="31" s="1"/>
  <c r="U153" i="31" s="1"/>
  <c r="AT153" i="31" l="1"/>
  <c r="AU154" i="31"/>
  <c r="AV154" i="31"/>
  <c r="D153" i="31"/>
  <c r="B155" i="31"/>
  <c r="AS155" i="31" s="1"/>
  <c r="AM154" i="31"/>
  <c r="AL154" i="31"/>
  <c r="T154" i="31" a="1"/>
  <c r="T154" i="31" s="1"/>
  <c r="U154" i="31" s="1"/>
  <c r="AU155" i="31" l="1"/>
  <c r="AV155" i="31"/>
  <c r="AT154" i="31"/>
  <c r="B156" i="31"/>
  <c r="AS156" i="31" s="1"/>
  <c r="AM155" i="31"/>
  <c r="AL155" i="31"/>
  <c r="T155" i="31" a="1"/>
  <c r="T155" i="31" s="1"/>
  <c r="U155" i="31" s="1"/>
  <c r="D154" i="31"/>
  <c r="AU156" i="31" l="1"/>
  <c r="AV156" i="31"/>
  <c r="AT155" i="31"/>
  <c r="D155" i="31"/>
  <c r="B157" i="31"/>
  <c r="AS157" i="31" s="1"/>
  <c r="AM156" i="31"/>
  <c r="AL156" i="31"/>
  <c r="T156" i="31" a="1"/>
  <c r="T156" i="31" s="1"/>
  <c r="U156" i="31" s="1"/>
  <c r="AT156" i="31" l="1"/>
  <c r="AU157" i="31"/>
  <c r="AV157" i="31"/>
  <c r="B158" i="31"/>
  <c r="AS158" i="31" s="1"/>
  <c r="AM157" i="31"/>
  <c r="AL157" i="31"/>
  <c r="T157" i="31" a="1"/>
  <c r="T157" i="31" s="1"/>
  <c r="U157" i="31" s="1"/>
  <c r="D156" i="31"/>
  <c r="AU158" i="31" l="1"/>
  <c r="AV158" i="31"/>
  <c r="AT157" i="31"/>
  <c r="D157" i="31"/>
  <c r="B159" i="31"/>
  <c r="AS159" i="31" s="1"/>
  <c r="AM158" i="31"/>
  <c r="AL158" i="31"/>
  <c r="T158" i="31" a="1"/>
  <c r="T158" i="31" s="1"/>
  <c r="U158" i="31" s="1"/>
  <c r="AU159" i="31" l="1"/>
  <c r="AV159" i="31"/>
  <c r="AT158" i="31"/>
  <c r="D158" i="31"/>
  <c r="B160" i="31"/>
  <c r="AS160" i="31" s="1"/>
  <c r="AM159" i="31"/>
  <c r="AL159" i="31"/>
  <c r="T159" i="31" a="1"/>
  <c r="T159" i="31" s="1"/>
  <c r="U159" i="31" s="1"/>
  <c r="AU160" i="31" l="1"/>
  <c r="AV160" i="31"/>
  <c r="AT159" i="31"/>
  <c r="D159" i="31"/>
  <c r="B161" i="31"/>
  <c r="AS161" i="31" s="1"/>
  <c r="AM160" i="31"/>
  <c r="AL160" i="31"/>
  <c r="T160" i="31" a="1"/>
  <c r="T160" i="31" s="1"/>
  <c r="U160" i="31" s="1"/>
  <c r="AT160" i="31" l="1"/>
  <c r="AU161" i="31"/>
  <c r="AV161" i="31"/>
  <c r="D160" i="31"/>
  <c r="B162" i="31"/>
  <c r="AS162" i="31" s="1"/>
  <c r="AM161" i="31"/>
  <c r="AL161" i="31"/>
  <c r="T161" i="31" a="1"/>
  <c r="T161" i="31" s="1"/>
  <c r="U161" i="31" s="1"/>
  <c r="AU162" i="31" l="1"/>
  <c r="AV162" i="31"/>
  <c r="AT161" i="31"/>
  <c r="D161" i="31"/>
  <c r="B163" i="31"/>
  <c r="AS163" i="31" s="1"/>
  <c r="AM162" i="31"/>
  <c r="AL162" i="31"/>
  <c r="T162" i="31" a="1"/>
  <c r="T162" i="31" s="1"/>
  <c r="U162" i="31" s="1"/>
  <c r="AU163" i="31" l="1"/>
  <c r="AV163" i="31"/>
  <c r="AT162" i="31"/>
  <c r="D162" i="31"/>
  <c r="B164" i="31"/>
  <c r="AS164" i="31" s="1"/>
  <c r="AM163" i="31"/>
  <c r="AL163" i="31"/>
  <c r="T163" i="31" a="1"/>
  <c r="T163" i="31" s="1"/>
  <c r="U163" i="31" s="1"/>
  <c r="AU164" i="31" l="1"/>
  <c r="AV164" i="31"/>
  <c r="AT163" i="31"/>
  <c r="D163" i="31"/>
  <c r="B165" i="31"/>
  <c r="AS165" i="31" s="1"/>
  <c r="AM164" i="31"/>
  <c r="AL164" i="31"/>
  <c r="T164" i="31" a="1"/>
  <c r="T164" i="31" s="1"/>
  <c r="U164" i="31" s="1"/>
  <c r="AT164" i="31" l="1"/>
  <c r="AU165" i="31"/>
  <c r="AV165" i="31"/>
  <c r="B166" i="31"/>
  <c r="AS166" i="31" s="1"/>
  <c r="AM165" i="31"/>
  <c r="AL165" i="31"/>
  <c r="T165" i="31" a="1"/>
  <c r="T165" i="31" s="1"/>
  <c r="U165" i="31" s="1"/>
  <c r="D164" i="31"/>
  <c r="AU166" i="31" l="1"/>
  <c r="AV166" i="31"/>
  <c r="AT165" i="31"/>
  <c r="D165" i="31"/>
  <c r="B167" i="31"/>
  <c r="AS167" i="31" s="1"/>
  <c r="AM166" i="31"/>
  <c r="AL166" i="31"/>
  <c r="T166" i="31" a="1"/>
  <c r="T166" i="31" s="1"/>
  <c r="U166" i="31" s="1"/>
  <c r="AU167" i="31" l="1"/>
  <c r="AV167" i="31"/>
  <c r="AT166" i="31"/>
  <c r="D166" i="31"/>
  <c r="B168" i="31"/>
  <c r="AS168" i="31" s="1"/>
  <c r="AM167" i="31"/>
  <c r="AL167" i="31"/>
  <c r="T167" i="31" a="1"/>
  <c r="T167" i="31" s="1"/>
  <c r="U167" i="31" s="1"/>
  <c r="AU168" i="31" l="1"/>
  <c r="AV168" i="31"/>
  <c r="AT167" i="31"/>
  <c r="D167" i="31"/>
  <c r="B169" i="31"/>
  <c r="AS169" i="31" s="1"/>
  <c r="AM168" i="31"/>
  <c r="AL168" i="31"/>
  <c r="T168" i="31" a="1"/>
  <c r="T168" i="31" s="1"/>
  <c r="U168" i="31" s="1"/>
  <c r="AT168" i="31" l="1"/>
  <c r="AU169" i="31"/>
  <c r="AV169" i="31"/>
  <c r="D168" i="31"/>
  <c r="B170" i="31"/>
  <c r="AS170" i="31" s="1"/>
  <c r="AM169" i="31"/>
  <c r="AL169" i="31"/>
  <c r="T169" i="31" a="1"/>
  <c r="T169" i="31" s="1"/>
  <c r="U169" i="31" s="1"/>
  <c r="AT169" i="31" l="1"/>
  <c r="AU170" i="31"/>
  <c r="AV170" i="31"/>
  <c r="B171" i="31"/>
  <c r="AS171" i="31" s="1"/>
  <c r="AM170" i="31"/>
  <c r="AL170" i="31"/>
  <c r="T170" i="31" a="1"/>
  <c r="T170" i="31" s="1"/>
  <c r="U170" i="31" s="1"/>
  <c r="D169" i="31"/>
  <c r="AT170" i="31" l="1"/>
  <c r="AU171" i="31"/>
  <c r="AV171" i="31"/>
  <c r="D170" i="31"/>
  <c r="B172" i="31"/>
  <c r="AS172" i="31" s="1"/>
  <c r="AM171" i="31"/>
  <c r="AL171" i="31"/>
  <c r="T171" i="31" a="1"/>
  <c r="T171" i="31" s="1"/>
  <c r="U171" i="31" s="1"/>
  <c r="AT171" i="31" l="1"/>
  <c r="AU172" i="31"/>
  <c r="AV172" i="31"/>
  <c r="B173" i="31"/>
  <c r="AS173" i="31" s="1"/>
  <c r="AM172" i="31"/>
  <c r="AL172" i="31"/>
  <c r="T172" i="31" a="1"/>
  <c r="T172" i="31" s="1"/>
  <c r="U172" i="31" s="1"/>
  <c r="D171" i="31"/>
  <c r="AU173" i="31" l="1"/>
  <c r="AV173" i="31"/>
  <c r="AT172" i="31"/>
  <c r="D172" i="31"/>
  <c r="B174" i="31"/>
  <c r="AS174" i="31" s="1"/>
  <c r="AM173" i="31"/>
  <c r="AL173" i="31"/>
  <c r="T173" i="31" a="1"/>
  <c r="T173" i="31" s="1"/>
  <c r="U173" i="31" s="1"/>
  <c r="AU174" i="31" l="1"/>
  <c r="AV174" i="31"/>
  <c r="AT173" i="31"/>
  <c r="D173" i="31"/>
  <c r="B175" i="31"/>
  <c r="AS175" i="31" s="1"/>
  <c r="AM174" i="31"/>
  <c r="AL174" i="31"/>
  <c r="T174" i="31" a="1"/>
  <c r="T174" i="31" s="1"/>
  <c r="U174" i="31" s="1"/>
  <c r="AU175" i="31" l="1"/>
  <c r="AV175" i="31"/>
  <c r="AT174" i="31"/>
  <c r="D174" i="31"/>
  <c r="B176" i="31"/>
  <c r="AS176" i="31" s="1"/>
  <c r="AM175" i="31"/>
  <c r="AL175" i="31"/>
  <c r="T175" i="31" a="1"/>
  <c r="T175" i="31" s="1"/>
  <c r="U175" i="31" s="1"/>
  <c r="AU176" i="31" l="1"/>
  <c r="AV176" i="31"/>
  <c r="AT175" i="31"/>
  <c r="B177" i="31"/>
  <c r="AS177" i="31" s="1"/>
  <c r="AM176" i="31"/>
  <c r="AL176" i="31"/>
  <c r="T176" i="31" a="1"/>
  <c r="T176" i="31" s="1"/>
  <c r="U176" i="31" s="1"/>
  <c r="D175" i="31"/>
  <c r="AT176" i="31" l="1"/>
  <c r="AU177" i="31"/>
  <c r="AV177" i="31"/>
  <c r="D176" i="31"/>
  <c r="B178" i="31"/>
  <c r="AS178" i="31" s="1"/>
  <c r="AM177" i="31"/>
  <c r="AL177" i="31"/>
  <c r="T177" i="31" a="1"/>
  <c r="T177" i="31" s="1"/>
  <c r="U177" i="31" s="1"/>
  <c r="AU178" i="31" l="1"/>
  <c r="AV178" i="31"/>
  <c r="AT177" i="31"/>
  <c r="D177" i="31"/>
  <c r="B179" i="31"/>
  <c r="AS179" i="31" s="1"/>
  <c r="AM178" i="31"/>
  <c r="AL178" i="31"/>
  <c r="T178" i="31" a="1"/>
  <c r="T178" i="31" s="1"/>
  <c r="U178" i="31" s="1"/>
  <c r="AV179" i="31" l="1"/>
  <c r="AU179" i="31"/>
  <c r="AT178" i="31"/>
  <c r="D178" i="31"/>
  <c r="B180" i="31"/>
  <c r="AS180" i="31" s="1"/>
  <c r="AM179" i="31"/>
  <c r="AL179" i="31"/>
  <c r="T179" i="31" a="1"/>
  <c r="T179" i="31" s="1"/>
  <c r="U179" i="31" s="1"/>
  <c r="AT179" i="31" l="1"/>
  <c r="AV180" i="31"/>
  <c r="AU180" i="31"/>
  <c r="D179" i="31"/>
  <c r="B181" i="31"/>
  <c r="AS181" i="31" s="1"/>
  <c r="AM180" i="31"/>
  <c r="AL180" i="31"/>
  <c r="T180" i="31" a="1"/>
  <c r="T180" i="31" s="1"/>
  <c r="U180" i="31" s="1"/>
  <c r="AT180" i="31" l="1"/>
  <c r="AV181" i="31"/>
  <c r="AU181" i="31"/>
  <c r="D180" i="31"/>
  <c r="B182" i="31"/>
  <c r="AS182" i="31" s="1"/>
  <c r="AM181" i="31"/>
  <c r="AL181" i="31"/>
  <c r="T181" i="31" a="1"/>
  <c r="T181" i="31" s="1"/>
  <c r="U181" i="31" s="1"/>
  <c r="AT181" i="31" l="1"/>
  <c r="AV182" i="31"/>
  <c r="AU182" i="31"/>
  <c r="D181" i="31"/>
  <c r="B183" i="31"/>
  <c r="AS183" i="31" s="1"/>
  <c r="AM182" i="31"/>
  <c r="AL182" i="31"/>
  <c r="T182" i="31" a="1"/>
  <c r="T182" i="31" s="1"/>
  <c r="U182" i="31" s="1"/>
  <c r="AT182" i="31" l="1"/>
  <c r="AV183" i="31"/>
  <c r="AU183" i="31" s="1"/>
  <c r="AT183" i="31" s="1"/>
  <c r="B184" i="31"/>
  <c r="AS184" i="31" s="1"/>
  <c r="AV184" i="31" s="1"/>
  <c r="AU184" i="31" s="1"/>
  <c r="AT184" i="31" s="1"/>
  <c r="AM183" i="31"/>
  <c r="AL183" i="31"/>
  <c r="T183" i="31" a="1"/>
  <c r="T183" i="31" s="1"/>
  <c r="U183" i="31" s="1"/>
  <c r="D182" i="31"/>
  <c r="D183" i="31" l="1"/>
  <c r="B185" i="31"/>
  <c r="AS185" i="31" s="1"/>
  <c r="AM184" i="31"/>
  <c r="AL184" i="31"/>
  <c r="T184" i="31" a="1"/>
  <c r="T184" i="31" s="1"/>
  <c r="U184" i="31" s="1"/>
  <c r="AV185" i="31" l="1"/>
  <c r="AU185" i="31" s="1"/>
  <c r="AT185" i="31" s="1"/>
  <c r="D184" i="31"/>
  <c r="B186" i="31"/>
  <c r="AS186" i="31" s="1"/>
  <c r="AM185" i="31"/>
  <c r="AL185" i="31"/>
  <c r="T185" i="31" a="1"/>
  <c r="T185" i="31" s="1"/>
  <c r="U185" i="31" s="1"/>
  <c r="AV186" i="31" l="1"/>
  <c r="AU186" i="31" s="1"/>
  <c r="AT186" i="31" s="1"/>
  <c r="B187" i="31"/>
  <c r="AS187" i="31" s="1"/>
  <c r="AM186" i="31"/>
  <c r="AL186" i="31"/>
  <c r="T186" i="31" a="1"/>
  <c r="T186" i="31" s="1"/>
  <c r="U186" i="31" s="1"/>
  <c r="D185" i="31"/>
  <c r="AV187" i="31" l="1"/>
  <c r="AU187" i="31" s="1"/>
  <c r="AT187" i="31" s="1"/>
  <c r="D186" i="31"/>
  <c r="B188" i="31"/>
  <c r="AS188" i="31" s="1"/>
  <c r="AV188" i="31" s="1"/>
  <c r="AU188" i="31" s="1"/>
  <c r="AT188" i="31" s="1"/>
  <c r="AM187" i="31"/>
  <c r="AL187" i="31"/>
  <c r="T187" i="31" a="1"/>
  <c r="T187" i="31" s="1"/>
  <c r="U187" i="31" s="1"/>
  <c r="D187" i="31" l="1"/>
  <c r="B189" i="31"/>
  <c r="AS189" i="31" s="1"/>
  <c r="AM188" i="31"/>
  <c r="AL188" i="31"/>
  <c r="T188" i="31" a="1"/>
  <c r="T188" i="31" s="1"/>
  <c r="U188" i="31" s="1"/>
  <c r="AV189" i="31" l="1"/>
  <c r="AU189" i="31" s="1"/>
  <c r="AT189" i="31" s="1"/>
  <c r="D188" i="31"/>
  <c r="B190" i="31"/>
  <c r="AS190" i="31" s="1"/>
  <c r="AM189" i="31"/>
  <c r="AL189" i="31"/>
  <c r="T189" i="31" a="1"/>
  <c r="T189" i="31" s="1"/>
  <c r="U189" i="31" s="1"/>
  <c r="AV190" i="31" l="1"/>
  <c r="AU190" i="31" s="1"/>
  <c r="AT190" i="31" s="1"/>
  <c r="D189" i="31"/>
  <c r="B191" i="31"/>
  <c r="AS191" i="31" s="1"/>
  <c r="AM190" i="31"/>
  <c r="AL190" i="31"/>
  <c r="T190" i="31" a="1"/>
  <c r="T190" i="31" s="1"/>
  <c r="U190" i="31" s="1"/>
  <c r="AV191" i="31" l="1"/>
  <c r="AU191" i="31" s="1"/>
  <c r="AT191" i="31" s="1"/>
  <c r="D190" i="31"/>
  <c r="B192" i="31"/>
  <c r="AS192" i="31" s="1"/>
  <c r="AV192" i="31" s="1"/>
  <c r="AU192" i="31" s="1"/>
  <c r="AT192" i="31" s="1"/>
  <c r="AM191" i="31"/>
  <c r="AL191" i="31"/>
  <c r="T191" i="31" a="1"/>
  <c r="T191" i="31" s="1"/>
  <c r="U191" i="31" s="1"/>
  <c r="B193" i="31" l="1"/>
  <c r="AS193" i="31" s="1"/>
  <c r="AV193" i="31" s="1"/>
  <c r="AU193" i="31" s="1"/>
  <c r="AT193" i="31" s="1"/>
  <c r="AM192" i="31"/>
  <c r="AL192" i="31"/>
  <c r="T192" i="31" a="1"/>
  <c r="T192" i="31" s="1"/>
  <c r="U192" i="31" s="1"/>
  <c r="D191" i="31"/>
  <c r="D192" i="31" l="1"/>
  <c r="B194" i="31"/>
  <c r="AS194" i="31" s="1"/>
  <c r="AM193" i="31"/>
  <c r="AL193" i="31"/>
  <c r="T193" i="31" a="1"/>
  <c r="T193" i="31" s="1"/>
  <c r="U193" i="31" s="1"/>
  <c r="AV194" i="31" l="1"/>
  <c r="AU194" i="31" s="1"/>
  <c r="AT194" i="31" s="1"/>
  <c r="D193" i="31"/>
  <c r="B195" i="31"/>
  <c r="AS195" i="31" s="1"/>
  <c r="AM194" i="31"/>
  <c r="AL194" i="31"/>
  <c r="T194" i="31" a="1"/>
  <c r="T194" i="31" s="1"/>
  <c r="U194" i="31" s="1"/>
  <c r="AV195" i="31" l="1"/>
  <c r="AU195" i="31" s="1"/>
  <c r="AT195" i="31" s="1"/>
  <c r="D194" i="31"/>
  <c r="B196" i="31"/>
  <c r="AS196" i="31" s="1"/>
  <c r="AM195" i="31"/>
  <c r="AL195" i="31"/>
  <c r="T195" i="31" a="1"/>
  <c r="T195" i="31" s="1"/>
  <c r="U195" i="31" s="1"/>
  <c r="AV196" i="31" l="1"/>
  <c r="AU196" i="31" s="1"/>
  <c r="AT196" i="31" s="1"/>
  <c r="D195" i="31"/>
  <c r="B197" i="31"/>
  <c r="AS197" i="31" s="1"/>
  <c r="AM196" i="31"/>
  <c r="AL196" i="31"/>
  <c r="T196" i="31" a="1"/>
  <c r="T196" i="31" s="1"/>
  <c r="U196" i="31" s="1"/>
  <c r="AV197" i="31" l="1"/>
  <c r="AU197" i="31" s="1"/>
  <c r="AT197" i="31" s="1"/>
  <c r="D196" i="31"/>
  <c r="B198" i="31"/>
  <c r="AS198" i="31" s="1"/>
  <c r="AM197" i="31"/>
  <c r="AL197" i="31"/>
  <c r="T197" i="31" a="1"/>
  <c r="T197" i="31" s="1"/>
  <c r="U197" i="31" s="1"/>
  <c r="AV198" i="31" l="1"/>
  <c r="AU198" i="31" s="1"/>
  <c r="AT198" i="31" s="1"/>
  <c r="D197" i="31"/>
  <c r="B199" i="31"/>
  <c r="AS199" i="31" s="1"/>
  <c r="AM198" i="31"/>
  <c r="AL198" i="31"/>
  <c r="T198" i="31" a="1"/>
  <c r="T198" i="31" s="1"/>
  <c r="U198" i="31" s="1"/>
  <c r="AV199" i="31" l="1"/>
  <c r="AU199" i="31" s="1"/>
  <c r="AT199" i="31" s="1"/>
  <c r="D198" i="31"/>
  <c r="B200" i="31"/>
  <c r="AS200" i="31" s="1"/>
  <c r="AM199" i="31"/>
  <c r="AL199" i="31"/>
  <c r="T199" i="31" a="1"/>
  <c r="T199" i="31" s="1"/>
  <c r="U199" i="31" s="1"/>
  <c r="AV200" i="31" l="1"/>
  <c r="AU200" i="31" s="1"/>
  <c r="AT200" i="31" s="1"/>
  <c r="D199" i="31"/>
  <c r="B201" i="31"/>
  <c r="AS201" i="31" s="1"/>
  <c r="AV201" i="31" s="1"/>
  <c r="AU201" i="31" s="1"/>
  <c r="AT201" i="31" s="1"/>
  <c r="AM200" i="31"/>
  <c r="AL200" i="31"/>
  <c r="T200" i="31" a="1"/>
  <c r="T200" i="31" s="1"/>
  <c r="U200" i="31" s="1"/>
  <c r="B202" i="31" l="1"/>
  <c r="AS202" i="31" s="1"/>
  <c r="AM201" i="31"/>
  <c r="AL201" i="31"/>
  <c r="T201" i="31" a="1"/>
  <c r="T201" i="31" s="1"/>
  <c r="U201" i="31" s="1"/>
  <c r="D200" i="31"/>
  <c r="AV202" i="31" l="1"/>
  <c r="AU202" i="31" s="1"/>
  <c r="AT202" i="31" s="1"/>
  <c r="D201" i="31"/>
  <c r="B203" i="31"/>
  <c r="AS203" i="31" s="1"/>
  <c r="AM202" i="31"/>
  <c r="AL202" i="31"/>
  <c r="T202" i="31" a="1"/>
  <c r="T202" i="31" s="1"/>
  <c r="U202" i="31" s="1"/>
  <c r="AV203" i="31" l="1"/>
  <c r="AU203" i="31" s="1"/>
  <c r="AT203" i="31" s="1"/>
  <c r="D202" i="31"/>
  <c r="B204" i="31"/>
  <c r="AS204" i="31" s="1"/>
  <c r="AM203" i="31"/>
  <c r="AL203" i="31"/>
  <c r="T203" i="31" a="1"/>
  <c r="T203" i="31" s="1"/>
  <c r="U203" i="31" s="1"/>
  <c r="AV204" i="31" l="1"/>
  <c r="AU204" i="31" s="1"/>
  <c r="AT204" i="31" s="1"/>
  <c r="D203" i="31"/>
  <c r="B205" i="31"/>
  <c r="AS205" i="31" s="1"/>
  <c r="AM204" i="31"/>
  <c r="AL204" i="31"/>
  <c r="T204" i="31" a="1"/>
  <c r="T204" i="31" s="1"/>
  <c r="U204" i="31" s="1"/>
  <c r="AV205" i="31" l="1"/>
  <c r="AU205" i="31" s="1"/>
  <c r="AT205" i="31" s="1"/>
  <c r="D204" i="31"/>
  <c r="B206" i="31"/>
  <c r="AS206" i="31" s="1"/>
  <c r="AM205" i="31"/>
  <c r="AL205" i="31"/>
  <c r="T205" i="31" a="1"/>
  <c r="T205" i="31" s="1"/>
  <c r="U205" i="31" s="1"/>
  <c r="AV206" i="31" l="1"/>
  <c r="AU206" i="31" s="1"/>
  <c r="AT206" i="31" s="1"/>
  <c r="B207" i="31"/>
  <c r="AS207" i="31" s="1"/>
  <c r="AM206" i="31"/>
  <c r="AL206" i="31"/>
  <c r="T206" i="31" a="1"/>
  <c r="T206" i="31" s="1"/>
  <c r="U206" i="31" s="1"/>
  <c r="D205" i="31"/>
  <c r="AV207" i="31" l="1"/>
  <c r="AU207" i="31" s="1"/>
  <c r="AT207" i="31" s="1"/>
  <c r="D206" i="31"/>
  <c r="B208" i="31"/>
  <c r="AS208" i="31" s="1"/>
  <c r="AM207" i="31"/>
  <c r="AL207" i="31"/>
  <c r="T207" i="31" a="1"/>
  <c r="T207" i="31" s="1"/>
  <c r="U207" i="31" s="1"/>
  <c r="AV208" i="31" l="1"/>
  <c r="AU208" i="31" s="1"/>
  <c r="AT208" i="31" s="1"/>
  <c r="D207" i="31"/>
  <c r="B209" i="31"/>
  <c r="AS209" i="31" s="1"/>
  <c r="AM208" i="31"/>
  <c r="AL208" i="31"/>
  <c r="T208" i="31" a="1"/>
  <c r="T208" i="31" s="1"/>
  <c r="U208" i="31" s="1"/>
  <c r="AV209" i="31" l="1"/>
  <c r="AU209" i="31" s="1"/>
  <c r="AT209" i="31" s="1"/>
  <c r="D208" i="31"/>
  <c r="B210" i="31"/>
  <c r="AS210" i="31" s="1"/>
  <c r="AM209" i="31"/>
  <c r="AL209" i="31"/>
  <c r="T209" i="31" a="1"/>
  <c r="T209" i="31" s="1"/>
  <c r="U209" i="31" s="1"/>
  <c r="AV210" i="31" l="1"/>
  <c r="AU210" i="31" s="1"/>
  <c r="AT210" i="31" s="1"/>
  <c r="B211" i="31"/>
  <c r="AS211" i="31" s="1"/>
  <c r="AV211" i="31" s="1"/>
  <c r="AU211" i="31" s="1"/>
  <c r="AT211" i="31" s="1"/>
  <c r="AM210" i="31"/>
  <c r="AL210" i="31"/>
  <c r="T210" i="31" a="1"/>
  <c r="T210" i="31" s="1"/>
  <c r="U210" i="31" s="1"/>
  <c r="D209" i="31"/>
  <c r="D210" i="31" l="1"/>
  <c r="B212" i="31"/>
  <c r="AS212" i="31" s="1"/>
  <c r="AV212" i="31" s="1"/>
  <c r="AU212" i="31" s="1"/>
  <c r="AT212" i="31" s="1"/>
  <c r="AM211" i="31"/>
  <c r="AL211" i="31"/>
  <c r="T211" i="31" a="1"/>
  <c r="T211" i="31" s="1"/>
  <c r="U211" i="31" s="1"/>
  <c r="D211" i="31" l="1"/>
  <c r="B213" i="31"/>
  <c r="AS213" i="31" s="1"/>
  <c r="AM212" i="31"/>
  <c r="AL212" i="31"/>
  <c r="T212" i="31" a="1"/>
  <c r="T212" i="31" s="1"/>
  <c r="U212" i="31" s="1"/>
  <c r="AV213" i="31" l="1"/>
  <c r="AU213" i="31" s="1"/>
  <c r="AT213" i="31" s="1"/>
  <c r="D212" i="31"/>
  <c r="B214" i="31"/>
  <c r="AS214" i="31" s="1"/>
  <c r="AM213" i="31"/>
  <c r="AL213" i="31"/>
  <c r="T213" i="31" a="1"/>
  <c r="T213" i="31" s="1"/>
  <c r="U213" i="31" s="1"/>
  <c r="AV214" i="31" l="1"/>
  <c r="AU214" i="31" s="1"/>
  <c r="AT214" i="31" s="1"/>
  <c r="D213" i="31"/>
  <c r="B215" i="31"/>
  <c r="AS215" i="31" s="1"/>
  <c r="AM214" i="31"/>
  <c r="AL214" i="31"/>
  <c r="T214" i="31" a="1"/>
  <c r="T214" i="31" s="1"/>
  <c r="U214" i="31" s="1"/>
  <c r="AV215" i="31" l="1"/>
  <c r="AU215" i="31" s="1"/>
  <c r="AT215" i="31" s="1"/>
  <c r="D214" i="31"/>
  <c r="B216" i="31"/>
  <c r="AS216" i="31" s="1"/>
  <c r="AM215" i="31"/>
  <c r="AL215" i="31"/>
  <c r="T215" i="31" a="1"/>
  <c r="T215" i="31" s="1"/>
  <c r="U215" i="31" s="1"/>
  <c r="AV216" i="31" l="1"/>
  <c r="AU216" i="31" s="1"/>
  <c r="AT216" i="31" s="1"/>
  <c r="B217" i="31"/>
  <c r="AS217" i="31" s="1"/>
  <c r="AM216" i="31"/>
  <c r="AL216" i="31"/>
  <c r="T216" i="31" a="1"/>
  <c r="T216" i="31" s="1"/>
  <c r="U216" i="31" s="1"/>
  <c r="D215" i="31"/>
  <c r="AV217" i="31" l="1"/>
  <c r="AU217" i="31" s="1"/>
  <c r="AT217" i="31" s="1"/>
  <c r="D216" i="31"/>
  <c r="B218" i="31"/>
  <c r="AS218" i="31" s="1"/>
  <c r="AM217" i="31"/>
  <c r="AL217" i="31"/>
  <c r="T217" i="31" a="1"/>
  <c r="T217" i="31" s="1"/>
  <c r="U217" i="31" s="1"/>
  <c r="AV218" i="31" l="1"/>
  <c r="AU218" i="31" s="1"/>
  <c r="AT218" i="31" s="1"/>
  <c r="D217" i="31"/>
  <c r="B219" i="31"/>
  <c r="AS219" i="31" s="1"/>
  <c r="AM218" i="31"/>
  <c r="AL218" i="31"/>
  <c r="T218" i="31" a="1"/>
  <c r="T218" i="31" s="1"/>
  <c r="U218" i="31" s="1"/>
  <c r="AV219" i="31" l="1"/>
  <c r="AU219" i="31" s="1"/>
  <c r="AT219" i="31" s="1"/>
  <c r="D218" i="31"/>
  <c r="B220" i="31"/>
  <c r="AS220" i="31" s="1"/>
  <c r="AV220" i="31" s="1"/>
  <c r="AU220" i="31" s="1"/>
  <c r="AT220" i="31" s="1"/>
  <c r="AM219" i="31"/>
  <c r="AL219" i="31"/>
  <c r="T219" i="31" a="1"/>
  <c r="T219" i="31" s="1"/>
  <c r="U219" i="31" s="1"/>
  <c r="D219" i="31" l="1"/>
  <c r="B221" i="31"/>
  <c r="AS221" i="31" s="1"/>
  <c r="AM220" i="31"/>
  <c r="AL220" i="31"/>
  <c r="T220" i="31" a="1"/>
  <c r="T220" i="31" s="1"/>
  <c r="U220" i="31" s="1"/>
  <c r="AV221" i="31" l="1"/>
  <c r="AU221" i="31" s="1"/>
  <c r="AT221" i="31" s="1"/>
  <c r="D220" i="31"/>
  <c r="B222" i="31"/>
  <c r="AS222" i="31" s="1"/>
  <c r="AM221" i="31"/>
  <c r="AL221" i="31"/>
  <c r="T221" i="31" a="1"/>
  <c r="T221" i="31" s="1"/>
  <c r="U221" i="31" s="1"/>
  <c r="AV222" i="31" l="1"/>
  <c r="AU222" i="31" s="1"/>
  <c r="AT222" i="31" s="1"/>
  <c r="B223" i="31"/>
  <c r="AS223" i="31" s="1"/>
  <c r="AM222" i="31"/>
  <c r="AL222" i="31"/>
  <c r="T222" i="31" a="1"/>
  <c r="T222" i="31" s="1"/>
  <c r="U222" i="31" s="1"/>
  <c r="D221" i="31"/>
  <c r="AV223" i="31" l="1"/>
  <c r="AU223" i="31" s="1"/>
  <c r="AT223" i="31" s="1"/>
  <c r="D222" i="31"/>
  <c r="B224" i="31"/>
  <c r="AS224" i="31" s="1"/>
  <c r="AM223" i="31"/>
  <c r="AL223" i="31"/>
  <c r="T223" i="31" a="1"/>
  <c r="T223" i="31" s="1"/>
  <c r="U223" i="31" s="1"/>
  <c r="AV224" i="31" l="1"/>
  <c r="AU224" i="31" s="1"/>
  <c r="AT224" i="31" s="1"/>
  <c r="D223" i="31"/>
  <c r="B225" i="31"/>
  <c r="AS225" i="31" s="1"/>
  <c r="AM224" i="31"/>
  <c r="AL224" i="31"/>
  <c r="T224" i="31" a="1"/>
  <c r="T224" i="31" s="1"/>
  <c r="U224" i="31" s="1"/>
  <c r="AV225" i="31" l="1"/>
  <c r="AU225" i="31" s="1"/>
  <c r="AT225" i="31" s="1"/>
  <c r="D224" i="31"/>
  <c r="B226" i="31"/>
  <c r="AS226" i="31" s="1"/>
  <c r="AM225" i="31"/>
  <c r="AL225" i="31"/>
  <c r="T225" i="31" a="1"/>
  <c r="T225" i="31" s="1"/>
  <c r="U225" i="31" s="1"/>
  <c r="AV226" i="31" l="1"/>
  <c r="AU226" i="31" s="1"/>
  <c r="AT226" i="31" s="1"/>
  <c r="B227" i="31"/>
  <c r="AS227" i="31" s="1"/>
  <c r="AM226" i="31"/>
  <c r="AL226" i="31"/>
  <c r="T226" i="31" a="1"/>
  <c r="T226" i="31" s="1"/>
  <c r="U226" i="31" s="1"/>
  <c r="D225" i="31"/>
  <c r="AV227" i="31" l="1"/>
  <c r="AU227" i="31" s="1"/>
  <c r="AT227" i="31" s="1"/>
  <c r="D226" i="31"/>
  <c r="B228" i="31"/>
  <c r="AS228" i="31" s="1"/>
  <c r="AV228" i="31" s="1"/>
  <c r="AU228" i="31" s="1"/>
  <c r="AT228" i="31" s="1"/>
  <c r="AM227" i="31"/>
  <c r="AL227" i="31"/>
  <c r="T227" i="31" a="1"/>
  <c r="T227" i="31" s="1"/>
  <c r="U227" i="31" s="1"/>
  <c r="D227" i="31" l="1"/>
  <c r="B229" i="31"/>
  <c r="AS229" i="31" s="1"/>
  <c r="AM228" i="31"/>
  <c r="AL228" i="31"/>
  <c r="T228" i="31" a="1"/>
  <c r="T228" i="31" s="1"/>
  <c r="U228" i="31" s="1"/>
  <c r="AV229" i="31" l="1"/>
  <c r="AU229" i="31" s="1"/>
  <c r="AT229" i="31" s="1"/>
  <c r="D228" i="31"/>
  <c r="B230" i="31"/>
  <c r="AS230" i="31" s="1"/>
  <c r="AM229" i="31"/>
  <c r="AL229" i="31"/>
  <c r="T229" i="31" a="1"/>
  <c r="T229" i="31" s="1"/>
  <c r="U229" i="31" s="1"/>
  <c r="AV230" i="31" l="1"/>
  <c r="AU230" i="31" s="1"/>
  <c r="AT230" i="31" s="1"/>
  <c r="D229" i="31"/>
  <c r="B231" i="31"/>
  <c r="AS231" i="31" s="1"/>
  <c r="AM230" i="31"/>
  <c r="AL230" i="31"/>
  <c r="T230" i="31" a="1"/>
  <c r="T230" i="31" s="1"/>
  <c r="U230" i="31" s="1"/>
  <c r="AV231" i="31" l="1"/>
  <c r="AU231" i="31" s="1"/>
  <c r="AT231" i="31" s="1"/>
  <c r="D230" i="31"/>
  <c r="B232" i="31"/>
  <c r="AS232" i="31" s="1"/>
  <c r="AM231" i="31"/>
  <c r="AL231" i="31"/>
  <c r="T231" i="31" a="1"/>
  <c r="T231" i="31" s="1"/>
  <c r="U231" i="31" s="1"/>
  <c r="AV232" i="31" l="1"/>
  <c r="AU232" i="31" s="1"/>
  <c r="AT232" i="31" s="1"/>
  <c r="D231" i="31"/>
  <c r="B233" i="31"/>
  <c r="AS233" i="31" s="1"/>
  <c r="AM232" i="31"/>
  <c r="AL232" i="31"/>
  <c r="T232" i="31" a="1"/>
  <c r="T232" i="31" s="1"/>
  <c r="U232" i="31" s="1"/>
  <c r="AV233" i="31" l="1"/>
  <c r="AU233" i="31" s="1"/>
  <c r="AT233" i="31" s="1"/>
  <c r="D232" i="31"/>
  <c r="B234" i="31"/>
  <c r="AS234" i="31" s="1"/>
  <c r="AM233" i="31"/>
  <c r="AL233" i="31"/>
  <c r="T233" i="31" a="1"/>
  <c r="T233" i="31" s="1"/>
  <c r="U233" i="31" s="1"/>
  <c r="AV234" i="31" l="1"/>
  <c r="AU234" i="31" s="1"/>
  <c r="AT234" i="31" s="1"/>
  <c r="D233" i="31"/>
  <c r="B235" i="31"/>
  <c r="AS235" i="31" s="1"/>
  <c r="AM234" i="31"/>
  <c r="AL234" i="31"/>
  <c r="T234" i="31" a="1"/>
  <c r="T234" i="31" s="1"/>
  <c r="U234" i="31" s="1"/>
  <c r="AV235" i="31" l="1"/>
  <c r="AU235" i="31" s="1"/>
  <c r="AT235" i="31" s="1"/>
  <c r="D234" i="31"/>
  <c r="B236" i="31"/>
  <c r="AS236" i="31" s="1"/>
  <c r="AV236" i="31" s="1"/>
  <c r="AU236" i="31" s="1"/>
  <c r="AT236" i="31" s="1"/>
  <c r="AM235" i="31"/>
  <c r="AL235" i="31"/>
  <c r="T235" i="31" a="1"/>
  <c r="T235" i="31" s="1"/>
  <c r="U235" i="31" s="1"/>
  <c r="D235" i="31" l="1"/>
  <c r="B237" i="31"/>
  <c r="AS237" i="31" s="1"/>
  <c r="AM236" i="31"/>
  <c r="AL236" i="31"/>
  <c r="T236" i="31" a="1"/>
  <c r="T236" i="31" s="1"/>
  <c r="U236" i="31" s="1"/>
  <c r="AV237" i="31" l="1"/>
  <c r="AU237" i="31" s="1"/>
  <c r="AT237" i="31" s="1"/>
  <c r="D236" i="31"/>
  <c r="B238" i="31"/>
  <c r="AS238" i="31" s="1"/>
  <c r="AM237" i="31"/>
  <c r="AL237" i="31"/>
  <c r="T237" i="31" a="1"/>
  <c r="T237" i="31" s="1"/>
  <c r="U237" i="31" s="1"/>
  <c r="AV238" i="31" l="1"/>
  <c r="AU238" i="31" s="1"/>
  <c r="AT238" i="31" s="1"/>
  <c r="D237" i="31"/>
  <c r="B239" i="31"/>
  <c r="AS239" i="31" s="1"/>
  <c r="AM238" i="31"/>
  <c r="AL238" i="31"/>
  <c r="T238" i="31" a="1"/>
  <c r="T238" i="31" s="1"/>
  <c r="U238" i="31" s="1"/>
  <c r="AV239" i="31" l="1"/>
  <c r="AU239" i="31" s="1"/>
  <c r="AT239" i="31" s="1"/>
  <c r="D238" i="31"/>
  <c r="B240" i="31"/>
  <c r="AS240" i="31" s="1"/>
  <c r="AM239" i="31"/>
  <c r="AL239" i="31"/>
  <c r="T239" i="31" a="1"/>
  <c r="T239" i="31" s="1"/>
  <c r="U239" i="31" s="1"/>
  <c r="AV240" i="31" l="1"/>
  <c r="AU240" i="31" s="1"/>
  <c r="AT240" i="31" s="1"/>
  <c r="D239" i="31"/>
  <c r="B241" i="31"/>
  <c r="AS241" i="31" s="1"/>
  <c r="AM240" i="31"/>
  <c r="AL240" i="31"/>
  <c r="T240" i="31" a="1"/>
  <c r="T240" i="31" s="1"/>
  <c r="U240" i="31" s="1"/>
  <c r="AV241" i="31" l="1"/>
  <c r="AU241" i="31" s="1"/>
  <c r="AT241" i="31" s="1"/>
  <c r="D240" i="31"/>
  <c r="B242" i="31"/>
  <c r="AS242" i="31" s="1"/>
  <c r="AM241" i="31"/>
  <c r="AL241" i="31"/>
  <c r="T241" i="31" a="1"/>
  <c r="T241" i="31" s="1"/>
  <c r="U241" i="31" s="1"/>
  <c r="AV242" i="31" l="1"/>
  <c r="AU242" i="31" s="1"/>
  <c r="AT242" i="31" s="1"/>
  <c r="D241" i="31"/>
  <c r="B243" i="31"/>
  <c r="AS243" i="31" s="1"/>
  <c r="AM242" i="31"/>
  <c r="AL242" i="31"/>
  <c r="T242" i="31" a="1"/>
  <c r="T242" i="31" s="1"/>
  <c r="U242" i="31" s="1"/>
  <c r="AV243" i="31" l="1"/>
  <c r="AU243" i="31" s="1"/>
  <c r="AT243" i="31" s="1"/>
  <c r="B244" i="31"/>
  <c r="AS244" i="31" s="1"/>
  <c r="AV244" i="31" s="1"/>
  <c r="AU244" i="31" s="1"/>
  <c r="AT244" i="31" s="1"/>
  <c r="AM243" i="31"/>
  <c r="AL243" i="31"/>
  <c r="T243" i="31" a="1"/>
  <c r="T243" i="31" s="1"/>
  <c r="U243" i="31" s="1"/>
  <c r="D242" i="31"/>
  <c r="D243" i="31" l="1"/>
  <c r="B245" i="31"/>
  <c r="AS245" i="31" s="1"/>
  <c r="AM244" i="31"/>
  <c r="AL244" i="31"/>
  <c r="T244" i="31" a="1"/>
  <c r="T244" i="31" s="1"/>
  <c r="U244" i="31" s="1"/>
  <c r="AV245" i="31" l="1"/>
  <c r="AU245" i="31" s="1"/>
  <c r="AT245" i="31" s="1"/>
  <c r="B246" i="31"/>
  <c r="AS246" i="31" s="1"/>
  <c r="AM245" i="31"/>
  <c r="AL245" i="31"/>
  <c r="T245" i="31" a="1"/>
  <c r="T245" i="31" s="1"/>
  <c r="U245" i="31" s="1"/>
  <c r="D244" i="31"/>
  <c r="AV246" i="31" l="1"/>
  <c r="AU246" i="31" s="1"/>
  <c r="AT246" i="31" s="1"/>
  <c r="D245" i="31"/>
  <c r="B247" i="31"/>
  <c r="AS247" i="31" s="1"/>
  <c r="AM246" i="31"/>
  <c r="AL246" i="31"/>
  <c r="T246" i="31" a="1"/>
  <c r="T246" i="31" s="1"/>
  <c r="U246" i="31" s="1"/>
  <c r="AV247" i="31" l="1"/>
  <c r="AU247" i="31" s="1"/>
  <c r="AT247" i="31" s="1"/>
  <c r="D246" i="31"/>
  <c r="B248" i="31"/>
  <c r="AS248" i="31" s="1"/>
  <c r="AM247" i="31"/>
  <c r="AL247" i="31"/>
  <c r="T247" i="31" a="1"/>
  <c r="T247" i="31" s="1"/>
  <c r="U247" i="31" s="1"/>
  <c r="AV248" i="31" l="1"/>
  <c r="AU248" i="31" s="1"/>
  <c r="AT248" i="31" s="1"/>
  <c r="D247" i="31"/>
  <c r="B249" i="31"/>
  <c r="AS249" i="31" s="1"/>
  <c r="AM248" i="31"/>
  <c r="AL248" i="31"/>
  <c r="T248" i="31" a="1"/>
  <c r="T248" i="31" s="1"/>
  <c r="U248" i="31" s="1"/>
  <c r="AV249" i="31" l="1"/>
  <c r="AU249" i="31" s="1"/>
  <c r="AT249" i="31" s="1"/>
  <c r="D248" i="31"/>
  <c r="B250" i="31"/>
  <c r="AS250" i="31" s="1"/>
  <c r="AM249" i="31"/>
  <c r="AL249" i="31"/>
  <c r="T249" i="31" a="1"/>
  <c r="T249" i="31" s="1"/>
  <c r="U249" i="31" s="1"/>
  <c r="AV250" i="31" l="1"/>
  <c r="AU250" i="31" s="1"/>
  <c r="AT250" i="31" s="1"/>
  <c r="B251" i="31"/>
  <c r="AS251" i="31" s="1"/>
  <c r="AV251" i="31" s="1"/>
  <c r="AU251" i="31" s="1"/>
  <c r="AT251" i="31" s="1"/>
  <c r="AM250" i="31"/>
  <c r="AL250" i="31"/>
  <c r="T250" i="31" a="1"/>
  <c r="T250" i="31" s="1"/>
  <c r="U250" i="31" s="1"/>
  <c r="D249" i="31"/>
  <c r="D250" i="31" l="1"/>
  <c r="B252" i="31"/>
  <c r="AS252" i="31" s="1"/>
  <c r="AV252" i="31" s="1"/>
  <c r="AU252" i="31" s="1"/>
  <c r="AT252" i="31" s="1"/>
  <c r="AM251" i="31"/>
  <c r="AL251" i="31"/>
  <c r="T251" i="31" a="1"/>
  <c r="T251" i="31" s="1"/>
  <c r="U251" i="31" s="1"/>
  <c r="D251" i="31" l="1"/>
  <c r="B253" i="31"/>
  <c r="AS253" i="31" s="1"/>
  <c r="AM252" i="31"/>
  <c r="AL252" i="31"/>
  <c r="T252" i="31" a="1"/>
  <c r="T252" i="31" s="1"/>
  <c r="U252" i="31" s="1"/>
  <c r="AV253" i="31" l="1"/>
  <c r="AU253" i="31" s="1"/>
  <c r="AT253" i="31" s="1"/>
  <c r="B254" i="31"/>
  <c r="AS254" i="31" s="1"/>
  <c r="AM253" i="31"/>
  <c r="AL253" i="31"/>
  <c r="T253" i="31" a="1"/>
  <c r="T253" i="31" s="1"/>
  <c r="U253" i="31" s="1"/>
  <c r="D252" i="31"/>
  <c r="AV254" i="31" l="1"/>
  <c r="AU254" i="31" s="1"/>
  <c r="AT254" i="31" s="1"/>
  <c r="D253" i="31"/>
  <c r="B255" i="31"/>
  <c r="AS255" i="31" s="1"/>
  <c r="AM254" i="31"/>
  <c r="AL254" i="31"/>
  <c r="T254" i="31" a="1"/>
  <c r="T254" i="31" s="1"/>
  <c r="U254" i="31" s="1"/>
  <c r="AV255" i="31" l="1"/>
  <c r="AU255" i="31" s="1"/>
  <c r="AT255" i="31" s="1"/>
  <c r="D254" i="31"/>
  <c r="B256" i="31"/>
  <c r="AS256" i="31" s="1"/>
  <c r="AM255" i="31"/>
  <c r="AL255" i="31"/>
  <c r="T255" i="31" a="1"/>
  <c r="T255" i="31" s="1"/>
  <c r="U255" i="31" s="1"/>
  <c r="AV256" i="31" l="1"/>
  <c r="AU256" i="31" s="1"/>
  <c r="AT256" i="31" s="1"/>
  <c r="D255" i="31"/>
  <c r="B257" i="31"/>
  <c r="AS257" i="31" s="1"/>
  <c r="AM256" i="31"/>
  <c r="AL256" i="31"/>
  <c r="T256" i="31" a="1"/>
  <c r="T256" i="31" s="1"/>
  <c r="U256" i="31" s="1"/>
  <c r="AV257" i="31" l="1"/>
  <c r="AU257" i="31" s="1"/>
  <c r="AT257" i="31" s="1"/>
  <c r="D256" i="31"/>
  <c r="B258" i="31"/>
  <c r="AS258" i="31" s="1"/>
  <c r="AM257" i="31"/>
  <c r="AL257" i="31"/>
  <c r="T257" i="31" a="1"/>
  <c r="T257" i="31" s="1"/>
  <c r="U257" i="31" s="1"/>
  <c r="AV258" i="31" l="1"/>
  <c r="AU258" i="31" s="1"/>
  <c r="AT258" i="31" s="1"/>
  <c r="D257" i="31"/>
  <c r="B259" i="31"/>
  <c r="AS259" i="31" s="1"/>
  <c r="AM258" i="31"/>
  <c r="AL258" i="31"/>
  <c r="T258" i="31" a="1"/>
  <c r="T258" i="31" s="1"/>
  <c r="U258" i="31" s="1"/>
  <c r="AV259" i="31" l="1"/>
  <c r="AU259" i="31" s="1"/>
  <c r="AT259" i="31" s="1"/>
  <c r="D258" i="31"/>
  <c r="B260" i="31"/>
  <c r="AS260" i="31" s="1"/>
  <c r="AM259" i="31"/>
  <c r="AL259" i="31"/>
  <c r="T259" i="31" a="1"/>
  <c r="T259" i="31" s="1"/>
  <c r="U259" i="31" s="1"/>
  <c r="AV260" i="31" l="1"/>
  <c r="AU260" i="31" s="1"/>
  <c r="AT260" i="31" s="1"/>
  <c r="D259" i="31"/>
  <c r="B261" i="31"/>
  <c r="AS261" i="31" s="1"/>
  <c r="AM260" i="31"/>
  <c r="AL260" i="31"/>
  <c r="T260" i="31" a="1"/>
  <c r="T260" i="31" s="1"/>
  <c r="U260" i="31" s="1"/>
  <c r="AV261" i="31" l="1"/>
  <c r="AU261" i="31" s="1"/>
  <c r="AT261" i="31" s="1"/>
  <c r="D260" i="31"/>
  <c r="B262" i="31"/>
  <c r="AS262" i="31" s="1"/>
  <c r="AM261" i="31"/>
  <c r="AL261" i="31"/>
  <c r="T261" i="31" a="1"/>
  <c r="T261" i="31" s="1"/>
  <c r="U261" i="31" s="1"/>
  <c r="AV262" i="31" l="1"/>
  <c r="AU262" i="31" s="1"/>
  <c r="AT262" i="31" s="1"/>
  <c r="D261" i="31"/>
  <c r="B263" i="31"/>
  <c r="AS263" i="31" s="1"/>
  <c r="AM262" i="31"/>
  <c r="AL262" i="31"/>
  <c r="T262" i="31" a="1"/>
  <c r="T262" i="31" s="1"/>
  <c r="U262" i="31" s="1"/>
  <c r="AV263" i="31" l="1"/>
  <c r="AU263" i="31" s="1"/>
  <c r="AT263" i="31" s="1"/>
  <c r="B264" i="31"/>
  <c r="AS264" i="31" s="1"/>
  <c r="AV264" i="31" s="1"/>
  <c r="AU264" i="31" s="1"/>
  <c r="AT264" i="31" s="1"/>
  <c r="AM263" i="31"/>
  <c r="AL263" i="31"/>
  <c r="T263" i="31" a="1"/>
  <c r="T263" i="31" s="1"/>
  <c r="U263" i="31" s="1"/>
  <c r="D262" i="31"/>
  <c r="D263" i="31" l="1"/>
  <c r="B265" i="31"/>
  <c r="AS265" i="31" s="1"/>
  <c r="AM264" i="31"/>
  <c r="AL264" i="31"/>
  <c r="T264" i="31" a="1"/>
  <c r="T264" i="31" s="1"/>
  <c r="U264" i="31" s="1"/>
  <c r="AV265" i="31" l="1"/>
  <c r="AU265" i="31" s="1"/>
  <c r="AT265" i="31" s="1"/>
  <c r="D264" i="31"/>
  <c r="B266" i="31"/>
  <c r="AS266" i="31" s="1"/>
  <c r="AM265" i="31"/>
  <c r="AL265" i="31"/>
  <c r="T265" i="31" a="1"/>
  <c r="T265" i="31" s="1"/>
  <c r="U265" i="31" s="1"/>
  <c r="AV266" i="31" l="1"/>
  <c r="AU266" i="31" s="1"/>
  <c r="AT266" i="31" s="1"/>
  <c r="D265" i="31"/>
  <c r="B267" i="31"/>
  <c r="AS267" i="31" s="1"/>
  <c r="AV267" i="31" s="1"/>
  <c r="AU267" i="31" s="1"/>
  <c r="AT267" i="31" s="1"/>
  <c r="AM266" i="31"/>
  <c r="AL266" i="31"/>
  <c r="T266" i="31" a="1"/>
  <c r="T266" i="31" s="1"/>
  <c r="U266" i="31" s="1"/>
  <c r="D266" i="31" l="1"/>
  <c r="B268" i="31"/>
  <c r="AS268" i="31" s="1"/>
  <c r="AV268" i="31" s="1"/>
  <c r="AU268" i="31" s="1"/>
  <c r="AT268" i="31" s="1"/>
  <c r="AM267" i="31"/>
  <c r="AL267" i="31"/>
  <c r="T267" i="31" a="1"/>
  <c r="T267" i="31" s="1"/>
  <c r="U267" i="31" s="1"/>
  <c r="D267" i="31" l="1"/>
  <c r="B269" i="31"/>
  <c r="AS269" i="31" s="1"/>
  <c r="AM268" i="31"/>
  <c r="AL268" i="31"/>
  <c r="T268" i="31" a="1"/>
  <c r="T268" i="31" s="1"/>
  <c r="U268" i="31" s="1"/>
  <c r="AV269" i="31" l="1"/>
  <c r="AU269" i="31" s="1"/>
  <c r="AT269" i="31" s="1"/>
  <c r="D268" i="31"/>
  <c r="B270" i="31"/>
  <c r="AS270" i="31" s="1"/>
  <c r="AM269" i="31"/>
  <c r="AL269" i="31"/>
  <c r="T269" i="31" a="1"/>
  <c r="T269" i="31" s="1"/>
  <c r="U269" i="31" s="1"/>
  <c r="AV270" i="31" l="1"/>
  <c r="AU270" i="31" s="1"/>
  <c r="AT270" i="31" s="1"/>
  <c r="D269" i="31"/>
  <c r="B271" i="31"/>
  <c r="AS271" i="31" s="1"/>
  <c r="AM270" i="31"/>
  <c r="AL270" i="31"/>
  <c r="T270" i="31" a="1"/>
  <c r="T270" i="31" s="1"/>
  <c r="U270" i="31" s="1"/>
  <c r="AV271" i="31" l="1"/>
  <c r="AU271" i="31" s="1"/>
  <c r="AT271" i="31" s="1"/>
  <c r="D270" i="31"/>
  <c r="B272" i="31"/>
  <c r="AS272" i="31" s="1"/>
  <c r="AM271" i="31"/>
  <c r="AL271" i="31"/>
  <c r="T271" i="31" a="1"/>
  <c r="T271" i="31" s="1"/>
  <c r="U271" i="31" s="1"/>
  <c r="AV272" i="31" l="1"/>
  <c r="AU272" i="31" s="1"/>
  <c r="AT272" i="31" s="1"/>
  <c r="D271" i="31"/>
  <c r="B273" i="31"/>
  <c r="AS273" i="31" s="1"/>
  <c r="AM272" i="31"/>
  <c r="AL272" i="31"/>
  <c r="T272" i="31" a="1"/>
  <c r="T272" i="31" s="1"/>
  <c r="U272" i="31" s="1"/>
  <c r="AV273" i="31" l="1"/>
  <c r="AU273" i="31" s="1"/>
  <c r="AT273" i="31" s="1"/>
  <c r="D272" i="31"/>
  <c r="B274" i="31"/>
  <c r="AS274" i="31" s="1"/>
  <c r="AM273" i="31"/>
  <c r="AL273" i="31"/>
  <c r="T273" i="31" a="1"/>
  <c r="T273" i="31" s="1"/>
  <c r="U273" i="31" s="1"/>
  <c r="AV274" i="31" l="1"/>
  <c r="AU274" i="31" s="1"/>
  <c r="AT274" i="31" s="1"/>
  <c r="D273" i="31"/>
  <c r="B275" i="31"/>
  <c r="AS275" i="31" s="1"/>
  <c r="AV275" i="31" s="1"/>
  <c r="AU275" i="31" s="1"/>
  <c r="AT275" i="31" s="1"/>
  <c r="AM274" i="31"/>
  <c r="AL274" i="31"/>
  <c r="T274" i="31" a="1"/>
  <c r="T274" i="31" s="1"/>
  <c r="U274" i="31" s="1"/>
  <c r="B276" i="31" l="1"/>
  <c r="AS276" i="31" s="1"/>
  <c r="AM275" i="31"/>
  <c r="AL275" i="31"/>
  <c r="T275" i="31" a="1"/>
  <c r="T275" i="31" s="1"/>
  <c r="U275" i="31" s="1"/>
  <c r="D274" i="31"/>
  <c r="AV276" i="31" l="1"/>
  <c r="AU276" i="31"/>
  <c r="D275" i="31"/>
  <c r="B277" i="31"/>
  <c r="AS277" i="31" s="1"/>
  <c r="AM276" i="31"/>
  <c r="AL276" i="31"/>
  <c r="T276" i="31" a="1"/>
  <c r="T276" i="31" s="1"/>
  <c r="U276" i="31" s="1"/>
  <c r="AT276" i="31" l="1"/>
  <c r="AV277" i="31"/>
  <c r="AU277" i="31"/>
  <c r="D276" i="31"/>
  <c r="B278" i="31"/>
  <c r="AS278" i="31" s="1"/>
  <c r="AM277" i="31"/>
  <c r="AL277" i="31"/>
  <c r="T277" i="31" a="1"/>
  <c r="T277" i="31" s="1"/>
  <c r="U277" i="31" s="1"/>
  <c r="AT277" i="31" l="1"/>
  <c r="AV278" i="31"/>
  <c r="AU278" i="31"/>
  <c r="D277" i="31"/>
  <c r="B279" i="31"/>
  <c r="AS279" i="31" s="1"/>
  <c r="AM278" i="31"/>
  <c r="AL278" i="31"/>
  <c r="T278" i="31" a="1"/>
  <c r="T278" i="31" s="1"/>
  <c r="U278" i="31" s="1"/>
  <c r="AT278" i="31" l="1"/>
  <c r="AV279" i="31"/>
  <c r="AU279" i="31"/>
  <c r="B280" i="31"/>
  <c r="AS280" i="31" s="1"/>
  <c r="AM279" i="31"/>
  <c r="AL279" i="31"/>
  <c r="T279" i="31" a="1"/>
  <c r="T279" i="31" s="1"/>
  <c r="U279" i="31" s="1"/>
  <c r="D278" i="31"/>
  <c r="AT279" i="31" l="1"/>
  <c r="AV280" i="31"/>
  <c r="AU280" i="31"/>
  <c r="D279" i="31"/>
  <c r="B281" i="31"/>
  <c r="AS281" i="31" s="1"/>
  <c r="AM280" i="31"/>
  <c r="AL280" i="31"/>
  <c r="T280" i="31" a="1"/>
  <c r="T280" i="31" s="1"/>
  <c r="U280" i="31" s="1"/>
  <c r="AT280" i="31" l="1"/>
  <c r="AV281" i="31"/>
  <c r="AU281" i="31"/>
  <c r="D280" i="31"/>
  <c r="B282" i="31"/>
  <c r="AS282" i="31" s="1"/>
  <c r="AM281" i="31"/>
  <c r="AL281" i="31"/>
  <c r="T281" i="31" a="1"/>
  <c r="T281" i="31" s="1"/>
  <c r="U281" i="31" s="1"/>
  <c r="AT281" i="31" l="1"/>
  <c r="AV282" i="31"/>
  <c r="AU282" i="31"/>
  <c r="D281" i="31"/>
  <c r="B283" i="31"/>
  <c r="AS283" i="31" s="1"/>
  <c r="AM282" i="31"/>
  <c r="AL282" i="31"/>
  <c r="T282" i="31" a="1"/>
  <c r="T282" i="31" s="1"/>
  <c r="U282" i="31" s="1"/>
  <c r="AT282" i="31" l="1"/>
  <c r="AV283" i="31"/>
  <c r="AU283" i="31"/>
  <c r="D282" i="31"/>
  <c r="B284" i="31"/>
  <c r="AS284" i="31" s="1"/>
  <c r="AM283" i="31"/>
  <c r="AL283" i="31"/>
  <c r="T283" i="31" a="1"/>
  <c r="T283" i="31" s="1"/>
  <c r="U283" i="31" s="1"/>
  <c r="AT283" i="31" l="1"/>
  <c r="AV284" i="31"/>
  <c r="AU284" i="31"/>
  <c r="B285" i="31"/>
  <c r="AS285" i="31" s="1"/>
  <c r="AM284" i="31"/>
  <c r="AL284" i="31"/>
  <c r="T284" i="31" a="1"/>
  <c r="T284" i="31" s="1"/>
  <c r="U284" i="31" s="1"/>
  <c r="D283" i="31"/>
  <c r="AT284" i="31" l="1"/>
  <c r="AV285" i="31"/>
  <c r="AU285" i="31"/>
  <c r="D284" i="31"/>
  <c r="B286" i="31"/>
  <c r="AS286" i="31" s="1"/>
  <c r="AM285" i="31"/>
  <c r="AL285" i="31"/>
  <c r="T285" i="31" a="1"/>
  <c r="T285" i="31" s="1"/>
  <c r="U285" i="31" s="1"/>
  <c r="AT285" i="31" l="1"/>
  <c r="AV286" i="31"/>
  <c r="AU286" i="31"/>
  <c r="B287" i="31"/>
  <c r="AS287" i="31" s="1"/>
  <c r="AM286" i="31"/>
  <c r="AL286" i="31"/>
  <c r="T286" i="31" a="1"/>
  <c r="T286" i="31" s="1"/>
  <c r="U286" i="31" s="1"/>
  <c r="D285" i="31"/>
  <c r="AT286" i="31" l="1"/>
  <c r="AV287" i="31"/>
  <c r="AU287" i="31"/>
  <c r="D286" i="31"/>
  <c r="B288" i="31"/>
  <c r="AS288" i="31" s="1"/>
  <c r="AM287" i="31"/>
  <c r="AL287" i="31"/>
  <c r="T287" i="31" a="1"/>
  <c r="T287" i="31" s="1"/>
  <c r="U287" i="31" s="1"/>
  <c r="AV288" i="31" l="1"/>
  <c r="AU288" i="31"/>
  <c r="AT287" i="31"/>
  <c r="D287" i="31"/>
  <c r="B289" i="31"/>
  <c r="AS289" i="31" s="1"/>
  <c r="AM288" i="31"/>
  <c r="AL288" i="31"/>
  <c r="T288" i="31" a="1"/>
  <c r="T288" i="31" s="1"/>
  <c r="U288" i="31" s="1"/>
  <c r="AV289" i="31" l="1"/>
  <c r="AU289" i="31"/>
  <c r="AT288" i="31"/>
  <c r="D288" i="31"/>
  <c r="B290" i="31"/>
  <c r="AS290" i="31" s="1"/>
  <c r="AM289" i="31"/>
  <c r="AL289" i="31"/>
  <c r="T289" i="31" a="1"/>
  <c r="T289" i="31" s="1"/>
  <c r="U289" i="31" s="1"/>
  <c r="AT289" i="31" l="1"/>
  <c r="AV290" i="31"/>
  <c r="AU290" i="31"/>
  <c r="D289" i="31"/>
  <c r="B291" i="31"/>
  <c r="AS291" i="31" s="1"/>
  <c r="AM290" i="31"/>
  <c r="AL290" i="31"/>
  <c r="T290" i="31" a="1"/>
  <c r="T290" i="31" s="1"/>
  <c r="U290" i="31" s="1"/>
  <c r="AV291" i="31" l="1"/>
  <c r="AU291" i="31"/>
  <c r="AT290" i="31"/>
  <c r="D290" i="31"/>
  <c r="B292" i="31"/>
  <c r="AS292" i="31" s="1"/>
  <c r="AM291" i="31"/>
  <c r="AL291" i="31"/>
  <c r="T291" i="31" a="1"/>
  <c r="T291" i="31" s="1"/>
  <c r="U291" i="31" s="1"/>
  <c r="AT291" i="31" l="1"/>
  <c r="AV292" i="31"/>
  <c r="AU292" i="31"/>
  <c r="D291" i="31"/>
  <c r="B293" i="31"/>
  <c r="AS293" i="31" s="1"/>
  <c r="AM292" i="31"/>
  <c r="AL292" i="31"/>
  <c r="T292" i="31" a="1"/>
  <c r="T292" i="31" s="1"/>
  <c r="U292" i="31" s="1"/>
  <c r="AT292" i="31" l="1"/>
  <c r="AV293" i="31"/>
  <c r="AU293" i="31"/>
  <c r="D292" i="31"/>
  <c r="B294" i="31"/>
  <c r="AS294" i="31" s="1"/>
  <c r="AM293" i="31"/>
  <c r="AL293" i="31"/>
  <c r="T293" i="31" a="1"/>
  <c r="T293" i="31" s="1"/>
  <c r="U293" i="31" s="1"/>
  <c r="AV294" i="31" l="1"/>
  <c r="AU294" i="31"/>
  <c r="AT293" i="31"/>
  <c r="D293" i="31"/>
  <c r="B295" i="31"/>
  <c r="AS295" i="31" s="1"/>
  <c r="AM294" i="31"/>
  <c r="AL294" i="31"/>
  <c r="T294" i="31" a="1"/>
  <c r="T294" i="31" s="1"/>
  <c r="U294" i="31" s="1"/>
  <c r="AT294" i="31" l="1"/>
  <c r="AV295" i="31"/>
  <c r="AU295" i="31"/>
  <c r="D294" i="31"/>
  <c r="B296" i="31"/>
  <c r="AS296" i="31" s="1"/>
  <c r="AM295" i="31"/>
  <c r="AL295" i="31"/>
  <c r="T295" i="31" a="1"/>
  <c r="T295" i="31" s="1"/>
  <c r="U295" i="31" s="1"/>
  <c r="AT295" i="31" l="1"/>
  <c r="AV296" i="31"/>
  <c r="AU296" i="31"/>
  <c r="D295" i="31"/>
  <c r="B297" i="31"/>
  <c r="AS297" i="31" s="1"/>
  <c r="AM296" i="31"/>
  <c r="AL296" i="31"/>
  <c r="T296" i="31" a="1"/>
  <c r="T296" i="31" s="1"/>
  <c r="U296" i="31" s="1"/>
  <c r="AT296" i="31" l="1"/>
  <c r="AV297" i="31"/>
  <c r="AU297" i="31"/>
  <c r="D296" i="31"/>
  <c r="B298" i="31"/>
  <c r="AS298" i="31" s="1"/>
  <c r="AM297" i="31"/>
  <c r="AL297" i="31"/>
  <c r="T297" i="31" a="1"/>
  <c r="T297" i="31" s="1"/>
  <c r="U297" i="31" s="1"/>
  <c r="AT297" i="31" l="1"/>
  <c r="AV298" i="31"/>
  <c r="AU298" i="31"/>
  <c r="B299" i="31"/>
  <c r="AS299" i="31" s="1"/>
  <c r="AM298" i="31"/>
  <c r="AL298" i="31"/>
  <c r="T298" i="31" a="1"/>
  <c r="T298" i="31" s="1"/>
  <c r="U298" i="31" s="1"/>
  <c r="D297" i="31"/>
  <c r="AT298" i="31" l="1"/>
  <c r="AV299" i="31"/>
  <c r="AU299" i="31"/>
  <c r="D298" i="31"/>
  <c r="B300" i="31"/>
  <c r="AS300" i="31" s="1"/>
  <c r="AM299" i="31"/>
  <c r="AL299" i="31"/>
  <c r="T299" i="31" a="1"/>
  <c r="T299" i="31" s="1"/>
  <c r="U299" i="31" s="1"/>
  <c r="AT299" i="31" l="1"/>
  <c r="AV300" i="31"/>
  <c r="AU300" i="31"/>
  <c r="D299" i="31"/>
  <c r="B301" i="31"/>
  <c r="AS301" i="31" s="1"/>
  <c r="AM300" i="31"/>
  <c r="AL300" i="31"/>
  <c r="T300" i="31" a="1"/>
  <c r="T300" i="31" s="1"/>
  <c r="U300" i="31" s="1"/>
  <c r="AT300" i="31" l="1"/>
  <c r="AV301" i="31"/>
  <c r="AU301" i="31"/>
  <c r="D300" i="31"/>
  <c r="B302" i="31"/>
  <c r="AS302" i="31" s="1"/>
  <c r="AM301" i="31"/>
  <c r="AL301" i="31"/>
  <c r="T301" i="31" a="1"/>
  <c r="T301" i="31" s="1"/>
  <c r="U301" i="31" s="1"/>
  <c r="AT301" i="31" l="1"/>
  <c r="AV302" i="31"/>
  <c r="AU302" i="31"/>
  <c r="D301" i="31"/>
  <c r="B303" i="31"/>
  <c r="AS303" i="31" s="1"/>
  <c r="AM302" i="31"/>
  <c r="AL302" i="31"/>
  <c r="T302" i="31" a="1"/>
  <c r="T302" i="31" s="1"/>
  <c r="U302" i="31" s="1"/>
  <c r="AT302" i="31" l="1"/>
  <c r="AV303" i="31"/>
  <c r="AU303" i="31"/>
  <c r="D302" i="31"/>
  <c r="B304" i="31"/>
  <c r="AS304" i="31" s="1"/>
  <c r="AM303" i="31"/>
  <c r="AL303" i="31"/>
  <c r="T303" i="31" a="1"/>
  <c r="T303" i="31" s="1"/>
  <c r="U303" i="31" s="1"/>
  <c r="AT303" i="31" l="1"/>
  <c r="AV304" i="31"/>
  <c r="AU304" i="31"/>
  <c r="D303" i="31"/>
  <c r="B305" i="31"/>
  <c r="AS305" i="31" s="1"/>
  <c r="AM304" i="31"/>
  <c r="AL304" i="31"/>
  <c r="T304" i="31" a="1"/>
  <c r="T304" i="31" s="1"/>
  <c r="U304" i="31" s="1"/>
  <c r="AT304" i="31" l="1"/>
  <c r="AV305" i="31"/>
  <c r="AU305" i="31"/>
  <c r="D304" i="31"/>
  <c r="B306" i="31"/>
  <c r="AS306" i="31" s="1"/>
  <c r="AM305" i="31"/>
  <c r="AL305" i="31"/>
  <c r="T305" i="31" a="1"/>
  <c r="T305" i="31" s="1"/>
  <c r="U305" i="31" s="1"/>
  <c r="AT305" i="31" l="1"/>
  <c r="AV306" i="31"/>
  <c r="AU306" i="31"/>
  <c r="D305" i="31"/>
  <c r="B307" i="31"/>
  <c r="AS307" i="31" s="1"/>
  <c r="AM306" i="31"/>
  <c r="AL306" i="31"/>
  <c r="T306" i="31" a="1"/>
  <c r="T306" i="31" s="1"/>
  <c r="U306" i="31" s="1"/>
  <c r="AT306" i="31" l="1"/>
  <c r="AV307" i="31"/>
  <c r="AU307" i="31"/>
  <c r="D306" i="31"/>
  <c r="B308" i="31"/>
  <c r="AS308" i="31" s="1"/>
  <c r="AM307" i="31"/>
  <c r="AL307" i="31"/>
  <c r="T307" i="31" a="1"/>
  <c r="T307" i="31" s="1"/>
  <c r="U307" i="31" s="1"/>
  <c r="AT307" i="31" l="1"/>
  <c r="AV308" i="31"/>
  <c r="AU308" i="31"/>
  <c r="D307" i="31"/>
  <c r="B309" i="31"/>
  <c r="AS309" i="31" s="1"/>
  <c r="AM308" i="31"/>
  <c r="AL308" i="31"/>
  <c r="T308" i="31" a="1"/>
  <c r="T308" i="31" s="1"/>
  <c r="U308" i="31" s="1"/>
  <c r="AT308" i="31" l="1"/>
  <c r="AV309" i="31"/>
  <c r="AU309" i="31"/>
  <c r="D308" i="31"/>
  <c r="B310" i="31"/>
  <c r="AS310" i="31" s="1"/>
  <c r="AM309" i="31"/>
  <c r="AL309" i="31"/>
  <c r="T309" i="31" a="1"/>
  <c r="T309" i="31" s="1"/>
  <c r="U309" i="31" s="1"/>
  <c r="AT309" i="31" l="1"/>
  <c r="AV310" i="31"/>
  <c r="AU310" i="31"/>
  <c r="D309" i="31"/>
  <c r="B311" i="31"/>
  <c r="AS311" i="31" s="1"/>
  <c r="AM310" i="31"/>
  <c r="AL310" i="31"/>
  <c r="T310" i="31" a="1"/>
  <c r="T310" i="31" s="1"/>
  <c r="U310" i="31" s="1"/>
  <c r="AT310" i="31" l="1"/>
  <c r="AV311" i="31"/>
  <c r="AU311" i="31"/>
  <c r="D310" i="31"/>
  <c r="B312" i="31"/>
  <c r="AS312" i="31" s="1"/>
  <c r="AM311" i="31"/>
  <c r="AL311" i="31"/>
  <c r="T311" i="31" a="1"/>
  <c r="T311" i="31" s="1"/>
  <c r="U311" i="31" s="1"/>
  <c r="AT311" i="31" l="1"/>
  <c r="AV312" i="31"/>
  <c r="AU312" i="31"/>
  <c r="D311" i="31"/>
  <c r="B313" i="31"/>
  <c r="AS313" i="31" s="1"/>
  <c r="AM312" i="31"/>
  <c r="AL312" i="31"/>
  <c r="T312" i="31" a="1"/>
  <c r="T312" i="31" s="1"/>
  <c r="U312" i="31" s="1"/>
  <c r="AT312" i="31" l="1"/>
  <c r="AV313" i="31"/>
  <c r="AU313" i="31"/>
  <c r="D312" i="31"/>
  <c r="B314" i="31"/>
  <c r="AS314" i="31" s="1"/>
  <c r="AM313" i="31"/>
  <c r="AL313" i="31"/>
  <c r="T313" i="31" a="1"/>
  <c r="T313" i="31" s="1"/>
  <c r="U313" i="31" s="1"/>
  <c r="AT313" i="31" l="1"/>
  <c r="AV314" i="31"/>
  <c r="AU314" i="31"/>
  <c r="B315" i="31"/>
  <c r="AS315" i="31" s="1"/>
  <c r="AM314" i="31"/>
  <c r="AL314" i="31"/>
  <c r="T314" i="31" a="1"/>
  <c r="T314" i="31" s="1"/>
  <c r="U314" i="31" s="1"/>
  <c r="D313" i="31"/>
  <c r="AT314" i="31" l="1"/>
  <c r="AV315" i="31"/>
  <c r="AU315" i="31"/>
  <c r="D314" i="31"/>
  <c r="B316" i="31"/>
  <c r="AS316" i="31" s="1"/>
  <c r="AM315" i="31"/>
  <c r="AL315" i="31"/>
  <c r="T315" i="31" a="1"/>
  <c r="T315" i="31" s="1"/>
  <c r="U315" i="31" s="1"/>
  <c r="AT315" i="31" l="1"/>
  <c r="AV316" i="31"/>
  <c r="AU316" i="31"/>
  <c r="D315" i="31"/>
  <c r="B317" i="31"/>
  <c r="AS317" i="31" s="1"/>
  <c r="AM316" i="31"/>
  <c r="AL316" i="31"/>
  <c r="T316" i="31" a="1"/>
  <c r="T316" i="31" s="1"/>
  <c r="U316" i="31" s="1"/>
  <c r="AT316" i="31" l="1"/>
  <c r="AV317" i="31"/>
  <c r="AU317" i="31"/>
  <c r="D316" i="31"/>
  <c r="B318" i="31"/>
  <c r="AS318" i="31" s="1"/>
  <c r="AM317" i="31"/>
  <c r="AL317" i="31"/>
  <c r="T317" i="31" a="1"/>
  <c r="T317" i="31" s="1"/>
  <c r="U317" i="31" s="1"/>
  <c r="AT317" i="31" l="1"/>
  <c r="AV318" i="31"/>
  <c r="AU318" i="31"/>
  <c r="D317" i="31"/>
  <c r="B319" i="31"/>
  <c r="AS319" i="31" s="1"/>
  <c r="AM318" i="31"/>
  <c r="AL318" i="31"/>
  <c r="T318" i="31" a="1"/>
  <c r="T318" i="31" s="1"/>
  <c r="U318" i="31" s="1"/>
  <c r="AT318" i="31" l="1"/>
  <c r="AV319" i="31"/>
  <c r="AU319" i="31"/>
  <c r="D318" i="31"/>
  <c r="B320" i="31"/>
  <c r="AS320" i="31" s="1"/>
  <c r="AM319" i="31"/>
  <c r="AL319" i="31"/>
  <c r="T319" i="31" a="1"/>
  <c r="T319" i="31" s="1"/>
  <c r="U319" i="31" s="1"/>
  <c r="AT319" i="31" l="1"/>
  <c r="AV320" i="31"/>
  <c r="AU320" i="31"/>
  <c r="D319" i="31"/>
  <c r="B321" i="31"/>
  <c r="AS321" i="31" s="1"/>
  <c r="AM320" i="31"/>
  <c r="AL320" i="31"/>
  <c r="T320" i="31" a="1"/>
  <c r="T320" i="31" s="1"/>
  <c r="U320" i="31" s="1"/>
  <c r="AT320" i="31" l="1"/>
  <c r="AV321" i="31"/>
  <c r="AU321" i="31"/>
  <c r="D320" i="31"/>
  <c r="B322" i="31"/>
  <c r="AS322" i="31" s="1"/>
  <c r="AM321" i="31"/>
  <c r="AL321" i="31"/>
  <c r="T321" i="31" a="1"/>
  <c r="T321" i="31" s="1"/>
  <c r="U321" i="31" s="1"/>
  <c r="AT321" i="31" l="1"/>
  <c r="AV322" i="31"/>
  <c r="AU322" i="31"/>
  <c r="D321" i="31"/>
  <c r="B323" i="31"/>
  <c r="AS323" i="31" s="1"/>
  <c r="AM322" i="31"/>
  <c r="AL322" i="31"/>
  <c r="T322" i="31" a="1"/>
  <c r="T322" i="31" s="1"/>
  <c r="U322" i="31" s="1"/>
  <c r="AT322" i="31" l="1"/>
  <c r="AV323" i="31"/>
  <c r="AU323" i="31"/>
  <c r="D322" i="31"/>
  <c r="B324" i="31"/>
  <c r="AS324" i="31" s="1"/>
  <c r="AM323" i="31"/>
  <c r="AL323" i="31"/>
  <c r="T323" i="31" a="1"/>
  <c r="T323" i="31" s="1"/>
  <c r="U323" i="31" s="1"/>
  <c r="AT323" i="31" l="1"/>
  <c r="AU324" i="31"/>
  <c r="AV324" i="31"/>
  <c r="D323" i="31"/>
  <c r="B325" i="31"/>
  <c r="AS325" i="31" s="1"/>
  <c r="AM324" i="31"/>
  <c r="AL324" i="31"/>
  <c r="T324" i="31" a="1"/>
  <c r="T324" i="31" s="1"/>
  <c r="U324" i="31" s="1"/>
  <c r="AT324" i="31" l="1"/>
  <c r="AV325" i="31"/>
  <c r="AU325" i="31"/>
  <c r="D324" i="31"/>
  <c r="B326" i="31"/>
  <c r="AS326" i="31" s="1"/>
  <c r="AM325" i="31"/>
  <c r="AL325" i="31"/>
  <c r="T325" i="31" a="1"/>
  <c r="T325" i="31" s="1"/>
  <c r="U325" i="31" s="1"/>
  <c r="AT325" i="31" l="1"/>
  <c r="AV326" i="31"/>
  <c r="AU326" i="31"/>
  <c r="D325" i="31"/>
  <c r="B327" i="31"/>
  <c r="AS327" i="31" s="1"/>
  <c r="AM326" i="31"/>
  <c r="AL326" i="31"/>
  <c r="T326" i="31" a="1"/>
  <c r="T326" i="31" s="1"/>
  <c r="U326" i="31" s="1"/>
  <c r="AT326" i="31" l="1"/>
  <c r="AV327" i="31"/>
  <c r="AU327" i="31"/>
  <c r="D326" i="31"/>
  <c r="B328" i="31"/>
  <c r="AS328" i="31" s="1"/>
  <c r="AM327" i="31"/>
  <c r="AL327" i="31"/>
  <c r="T327" i="31" a="1"/>
  <c r="T327" i="31" s="1"/>
  <c r="U327" i="31" s="1"/>
  <c r="AT327" i="31" l="1"/>
  <c r="AU328" i="31"/>
  <c r="AV328" i="31"/>
  <c r="D327" i="31"/>
  <c r="B329" i="31"/>
  <c r="AS329" i="31" s="1"/>
  <c r="AM328" i="31"/>
  <c r="AL328" i="31"/>
  <c r="T328" i="31" a="1"/>
  <c r="T328" i="31" s="1"/>
  <c r="U328" i="31" s="1"/>
  <c r="AT328" i="31" l="1"/>
  <c r="AV329" i="31"/>
  <c r="AU329" i="31"/>
  <c r="D328" i="31"/>
  <c r="B330" i="31"/>
  <c r="AS330" i="31" s="1"/>
  <c r="AM329" i="31"/>
  <c r="AL329" i="31"/>
  <c r="T329" i="31" a="1"/>
  <c r="T329" i="31" s="1"/>
  <c r="U329" i="31" s="1"/>
  <c r="AT329" i="31" l="1"/>
  <c r="AU330" i="31"/>
  <c r="AV330" i="31"/>
  <c r="D329" i="31"/>
  <c r="B331" i="31"/>
  <c r="AS331" i="31" s="1"/>
  <c r="AM330" i="31"/>
  <c r="AL330" i="31"/>
  <c r="T330" i="31" a="1"/>
  <c r="T330" i="31" s="1"/>
  <c r="U330" i="31" s="1"/>
  <c r="AT330" i="31" l="1"/>
  <c r="AV331" i="31"/>
  <c r="AU331" i="31"/>
  <c r="B332" i="31"/>
  <c r="AS332" i="31" s="1"/>
  <c r="AM331" i="31"/>
  <c r="AL331" i="31"/>
  <c r="T331" i="31" a="1"/>
  <c r="T331" i="31" s="1"/>
  <c r="U331" i="31" s="1"/>
  <c r="D330" i="31"/>
  <c r="AT331" i="31" l="1"/>
  <c r="AV332" i="31"/>
  <c r="AU332" i="31"/>
  <c r="D331" i="31"/>
  <c r="B333" i="31"/>
  <c r="AS333" i="31" s="1"/>
  <c r="AM332" i="31"/>
  <c r="AL332" i="31"/>
  <c r="T332" i="31" a="1"/>
  <c r="T332" i="31" s="1"/>
  <c r="U332" i="31" s="1"/>
  <c r="AT332" i="31" l="1"/>
  <c r="AV333" i="31"/>
  <c r="AU333" i="31"/>
  <c r="D332" i="31"/>
  <c r="B334" i="31"/>
  <c r="AS334" i="31" s="1"/>
  <c r="AM333" i="31"/>
  <c r="AL333" i="31"/>
  <c r="T333" i="31" a="1"/>
  <c r="T333" i="31" s="1"/>
  <c r="U333" i="31" s="1"/>
  <c r="AT333" i="31" l="1"/>
  <c r="AV334" i="31"/>
  <c r="AU334" i="31"/>
  <c r="D333" i="31"/>
  <c r="B335" i="31"/>
  <c r="AS335" i="31" s="1"/>
  <c r="AM334" i="31"/>
  <c r="AL334" i="31"/>
  <c r="T334" i="31" a="1"/>
  <c r="T334" i="31" s="1"/>
  <c r="U334" i="31" s="1"/>
  <c r="AT334" i="31" l="1"/>
  <c r="AV335" i="31"/>
  <c r="AU335" i="31"/>
  <c r="D334" i="31"/>
  <c r="B336" i="31"/>
  <c r="AS336" i="31" s="1"/>
  <c r="AM335" i="31"/>
  <c r="AL335" i="31"/>
  <c r="T335" i="31" a="1"/>
  <c r="T335" i="31" s="1"/>
  <c r="U335" i="31" s="1"/>
  <c r="AT335" i="31" l="1"/>
  <c r="AU336" i="31"/>
  <c r="AV336" i="31"/>
  <c r="D335" i="31"/>
  <c r="B337" i="31"/>
  <c r="AS337" i="31" s="1"/>
  <c r="AM336" i="31"/>
  <c r="AL336" i="31"/>
  <c r="T336" i="31" a="1"/>
  <c r="T336" i="31" s="1"/>
  <c r="U336" i="31" s="1"/>
  <c r="AV337" i="31" l="1"/>
  <c r="AU337" i="31"/>
  <c r="AT336" i="31"/>
  <c r="D336" i="31"/>
  <c r="B338" i="31"/>
  <c r="AS338" i="31" s="1"/>
  <c r="AM337" i="31"/>
  <c r="AL337" i="31"/>
  <c r="T337" i="31" a="1"/>
  <c r="T337" i="31" s="1"/>
  <c r="U337" i="31" s="1"/>
  <c r="AT337" i="31" l="1"/>
  <c r="AV338" i="31"/>
  <c r="AU338" i="31"/>
  <c r="B339" i="31"/>
  <c r="AS339" i="31" s="1"/>
  <c r="AM338" i="31"/>
  <c r="AL338" i="31"/>
  <c r="T338" i="31" a="1"/>
  <c r="T338" i="31" s="1"/>
  <c r="U338" i="31" s="1"/>
  <c r="D337" i="31"/>
  <c r="AT338" i="31" l="1"/>
  <c r="AV339" i="31"/>
  <c r="AU339" i="31"/>
  <c r="D338" i="31"/>
  <c r="B340" i="31"/>
  <c r="AS340" i="31" s="1"/>
  <c r="AM339" i="31"/>
  <c r="AL339" i="31"/>
  <c r="T339" i="31" a="1"/>
  <c r="T339" i="31" s="1"/>
  <c r="U339" i="31" s="1"/>
  <c r="AT339" i="31" l="1"/>
  <c r="AV340" i="31"/>
  <c r="AU340" i="31"/>
  <c r="D339" i="31"/>
  <c r="B341" i="31"/>
  <c r="AS341" i="31" s="1"/>
  <c r="AM340" i="31"/>
  <c r="AL340" i="31"/>
  <c r="T340" i="31" a="1"/>
  <c r="T340" i="31" s="1"/>
  <c r="U340" i="31" s="1"/>
  <c r="AT340" i="31" l="1"/>
  <c r="AV341" i="31"/>
  <c r="AU341" i="31"/>
  <c r="D340" i="31"/>
  <c r="B342" i="31"/>
  <c r="AS342" i="31" s="1"/>
  <c r="AM341" i="31"/>
  <c r="AL341" i="31"/>
  <c r="T341" i="31" a="1"/>
  <c r="T341" i="31" s="1"/>
  <c r="U341" i="31" s="1"/>
  <c r="AT341" i="31" l="1"/>
  <c r="AV342" i="31"/>
  <c r="AU342" i="31"/>
  <c r="D341" i="31"/>
  <c r="B343" i="31"/>
  <c r="AS343" i="31" s="1"/>
  <c r="AM342" i="31"/>
  <c r="AL342" i="31"/>
  <c r="T342" i="31" a="1"/>
  <c r="T342" i="31" s="1"/>
  <c r="U342" i="31" s="1"/>
  <c r="AT342" i="31" l="1"/>
  <c r="AV343" i="31"/>
  <c r="AU343" i="31"/>
  <c r="D342" i="31"/>
  <c r="B344" i="31"/>
  <c r="AS344" i="31" s="1"/>
  <c r="AM343" i="31"/>
  <c r="AL343" i="31"/>
  <c r="T343" i="31" a="1"/>
  <c r="T343" i="31" s="1"/>
  <c r="U343" i="31" s="1"/>
  <c r="AT343" i="31" l="1"/>
  <c r="AV344" i="31"/>
  <c r="AU344" i="31"/>
  <c r="D343" i="31"/>
  <c r="B345" i="31"/>
  <c r="AS345" i="31" s="1"/>
  <c r="AM344" i="31"/>
  <c r="AL344" i="31"/>
  <c r="T344" i="31" a="1"/>
  <c r="T344" i="31" s="1"/>
  <c r="U344" i="31" s="1"/>
  <c r="AT344" i="31" l="1"/>
  <c r="AV345" i="31"/>
  <c r="AU345" i="31"/>
  <c r="D344" i="31"/>
  <c r="B346" i="31"/>
  <c r="AS346" i="31" s="1"/>
  <c r="AM345" i="31"/>
  <c r="AL345" i="31"/>
  <c r="T345" i="31" a="1"/>
  <c r="T345" i="31" s="1"/>
  <c r="U345" i="31" s="1"/>
  <c r="AT345" i="31" l="1"/>
  <c r="AV346" i="31"/>
  <c r="AU346" i="31"/>
  <c r="D345" i="31"/>
  <c r="B347" i="31"/>
  <c r="AS347" i="31" s="1"/>
  <c r="AM346" i="31"/>
  <c r="AL346" i="31"/>
  <c r="T346" i="31" a="1"/>
  <c r="T346" i="31" s="1"/>
  <c r="U346" i="31" s="1"/>
  <c r="AT346" i="31" l="1"/>
  <c r="AV347" i="31"/>
  <c r="AU347" i="31"/>
  <c r="D346" i="31"/>
  <c r="B348" i="31"/>
  <c r="AS348" i="31" s="1"/>
  <c r="AM347" i="31"/>
  <c r="AL347" i="31"/>
  <c r="T347" i="31" a="1"/>
  <c r="T347" i="31" s="1"/>
  <c r="U347" i="31" s="1"/>
  <c r="AT347" i="31" l="1"/>
  <c r="AV348" i="31"/>
  <c r="AU348" i="31"/>
  <c r="B349" i="31"/>
  <c r="AS349" i="31" s="1"/>
  <c r="AM348" i="31"/>
  <c r="AL348" i="31"/>
  <c r="T348" i="31" a="1"/>
  <c r="T348" i="31" s="1"/>
  <c r="U348" i="31" s="1"/>
  <c r="D347" i="31"/>
  <c r="AT348" i="31" l="1"/>
  <c r="AV349" i="31"/>
  <c r="AU349" i="31"/>
  <c r="D348" i="31"/>
  <c r="B350" i="31"/>
  <c r="AS350" i="31" s="1"/>
  <c r="AM349" i="31"/>
  <c r="AL349" i="31"/>
  <c r="T349" i="31" a="1"/>
  <c r="T349" i="31" s="1"/>
  <c r="U349" i="31" s="1"/>
  <c r="AT349" i="31" l="1"/>
  <c r="AV350" i="31"/>
  <c r="AU350" i="31"/>
  <c r="D349" i="31"/>
  <c r="B351" i="31"/>
  <c r="AS351" i="31" s="1"/>
  <c r="AM350" i="31"/>
  <c r="AL350" i="31"/>
  <c r="T350" i="31" a="1"/>
  <c r="T350" i="31" s="1"/>
  <c r="U350" i="31" s="1"/>
  <c r="AT350" i="31" l="1"/>
  <c r="AV351" i="31"/>
  <c r="AU351" i="31"/>
  <c r="D350" i="31"/>
  <c r="B352" i="31"/>
  <c r="AS352" i="31" s="1"/>
  <c r="AM351" i="31"/>
  <c r="AL351" i="31"/>
  <c r="T351" i="31" a="1"/>
  <c r="T351" i="31" s="1"/>
  <c r="U351" i="31" s="1"/>
  <c r="AT351" i="31" l="1"/>
  <c r="AV352" i="31"/>
  <c r="AU352" i="31"/>
  <c r="D351" i="31"/>
  <c r="B353" i="31"/>
  <c r="AS353" i="31" s="1"/>
  <c r="AM352" i="31"/>
  <c r="AL352" i="31"/>
  <c r="T352" i="31" a="1"/>
  <c r="T352" i="31" s="1"/>
  <c r="U352" i="31" s="1"/>
  <c r="AT352" i="31" l="1"/>
  <c r="AV353" i="31"/>
  <c r="AU353" i="31"/>
  <c r="D352" i="31"/>
  <c r="B354" i="31"/>
  <c r="AS354" i="31" s="1"/>
  <c r="AM353" i="31"/>
  <c r="AL353" i="31"/>
  <c r="T353" i="31" a="1"/>
  <c r="T353" i="31" s="1"/>
  <c r="U353" i="31" s="1"/>
  <c r="AT353" i="31" l="1"/>
  <c r="AV354" i="31"/>
  <c r="AU354" i="31"/>
  <c r="D353" i="31"/>
  <c r="B355" i="31"/>
  <c r="AS355" i="31" s="1"/>
  <c r="AM354" i="31"/>
  <c r="AL354" i="31"/>
  <c r="T354" i="31" a="1"/>
  <c r="T354" i="31" s="1"/>
  <c r="U354" i="31" s="1"/>
  <c r="AT354" i="31" l="1"/>
  <c r="AV355" i="31"/>
  <c r="AU355" i="31"/>
  <c r="D354" i="31"/>
  <c r="B356" i="31"/>
  <c r="AS356" i="31" s="1"/>
  <c r="AM355" i="31"/>
  <c r="AL355" i="31"/>
  <c r="T355" i="31" a="1"/>
  <c r="T355" i="31" s="1"/>
  <c r="U355" i="31" s="1"/>
  <c r="AT355" i="31" l="1"/>
  <c r="AV356" i="31"/>
  <c r="AU356" i="31"/>
  <c r="D355" i="31"/>
  <c r="B357" i="31"/>
  <c r="AS357" i="31" s="1"/>
  <c r="AM356" i="31"/>
  <c r="AL356" i="31"/>
  <c r="T356" i="31" a="1"/>
  <c r="T356" i="31" s="1"/>
  <c r="U356" i="31" s="1"/>
  <c r="AT356" i="31" l="1"/>
  <c r="AV357" i="31"/>
  <c r="AU357" i="31"/>
  <c r="B358" i="31"/>
  <c r="AS358" i="31" s="1"/>
  <c r="AM357" i="31"/>
  <c r="AL357" i="31"/>
  <c r="T357" i="31" a="1"/>
  <c r="T357" i="31" s="1"/>
  <c r="U357" i="31" s="1"/>
  <c r="D356" i="31"/>
  <c r="AT357" i="31" l="1"/>
  <c r="AU358" i="31"/>
  <c r="AV358" i="31"/>
  <c r="D357" i="31"/>
  <c r="B359" i="31"/>
  <c r="AS359" i="31" s="1"/>
  <c r="AM358" i="31"/>
  <c r="AL358" i="31"/>
  <c r="T358" i="31" a="1"/>
  <c r="T358" i="31" s="1"/>
  <c r="U358" i="31" s="1"/>
  <c r="AV359" i="31" l="1"/>
  <c r="AU359" i="31"/>
  <c r="AT358" i="31"/>
  <c r="D358" i="31"/>
  <c r="B360" i="31"/>
  <c r="AS360" i="31" s="1"/>
  <c r="AM359" i="31"/>
  <c r="AL359" i="31"/>
  <c r="T359" i="31" a="1"/>
  <c r="T359" i="31" s="1"/>
  <c r="U359" i="31" s="1"/>
  <c r="AT359" i="31" l="1"/>
  <c r="AV360" i="31"/>
  <c r="AU360" i="31"/>
  <c r="B361" i="31"/>
  <c r="AS361" i="31" s="1"/>
  <c r="AM360" i="31"/>
  <c r="AL360" i="31"/>
  <c r="T360" i="31" a="1"/>
  <c r="T360" i="31" s="1"/>
  <c r="U360" i="31" s="1"/>
  <c r="D359" i="31"/>
  <c r="AT360" i="31" l="1"/>
  <c r="AV361" i="31"/>
  <c r="AU361" i="31"/>
  <c r="D360" i="31"/>
  <c r="B362" i="31"/>
  <c r="AS362" i="31" s="1"/>
  <c r="AM361" i="31"/>
  <c r="AL361" i="31"/>
  <c r="T361" i="31" a="1"/>
  <c r="T361" i="31" s="1"/>
  <c r="U361" i="31" s="1"/>
  <c r="AT361" i="31" l="1"/>
  <c r="AV362" i="31"/>
  <c r="AU362" i="31"/>
  <c r="D361" i="31"/>
  <c r="B363" i="31"/>
  <c r="AS363" i="31" s="1"/>
  <c r="AM362" i="31"/>
  <c r="AL362" i="31"/>
  <c r="T362" i="31" a="1"/>
  <c r="T362" i="31" s="1"/>
  <c r="U362" i="31" s="1"/>
  <c r="AT362" i="31" l="1"/>
  <c r="AV363" i="31"/>
  <c r="AU363" i="31"/>
  <c r="D362" i="31"/>
  <c r="B364" i="31"/>
  <c r="AS364" i="31" s="1"/>
  <c r="AM363" i="31"/>
  <c r="AL363" i="31"/>
  <c r="T363" i="31" a="1"/>
  <c r="T363" i="31" s="1"/>
  <c r="U363" i="31" s="1"/>
  <c r="AT363" i="31" l="1"/>
  <c r="AV364" i="31"/>
  <c r="AU364" i="31"/>
  <c r="D363" i="31"/>
  <c r="B365" i="31"/>
  <c r="AS365" i="31" s="1"/>
  <c r="AM364" i="31"/>
  <c r="AL364" i="31"/>
  <c r="T364" i="31" a="1"/>
  <c r="T364" i="31" s="1"/>
  <c r="U364" i="31" s="1"/>
  <c r="AT364" i="31" l="1"/>
  <c r="AV365" i="31"/>
  <c r="AU365" i="31"/>
  <c r="D364" i="31"/>
  <c r="B366" i="31"/>
  <c r="AS366" i="31" s="1"/>
  <c r="AM365" i="31"/>
  <c r="AL365" i="31"/>
  <c r="T365" i="31" a="1"/>
  <c r="T365" i="31" s="1"/>
  <c r="U365" i="31" s="1"/>
  <c r="AT365" i="31" l="1"/>
  <c r="AV366" i="31"/>
  <c r="AU366" i="31"/>
  <c r="D365" i="31"/>
  <c r="B367" i="31"/>
  <c r="AS367" i="31" s="1"/>
  <c r="AM366" i="31"/>
  <c r="AL366" i="31"/>
  <c r="T366" i="31" a="1"/>
  <c r="T366" i="31" s="1"/>
  <c r="U366" i="31" s="1"/>
  <c r="AV367" i="31" l="1"/>
  <c r="AU367" i="31"/>
  <c r="AT366" i="31"/>
  <c r="D366" i="31"/>
  <c r="B368" i="31"/>
  <c r="AS368" i="31" s="1"/>
  <c r="AM367" i="31"/>
  <c r="AL367" i="31"/>
  <c r="T367" i="31" a="1"/>
  <c r="T367" i="31" s="1"/>
  <c r="U367" i="31" s="1"/>
  <c r="AT367" i="31" l="1"/>
  <c r="AV368" i="31"/>
  <c r="AU368" i="31"/>
  <c r="D367" i="31"/>
  <c r="B369" i="31"/>
  <c r="AS369" i="31" s="1"/>
  <c r="AM368" i="31"/>
  <c r="AL368" i="31"/>
  <c r="T368" i="31" a="1"/>
  <c r="T368" i="31" s="1"/>
  <c r="U368" i="31" s="1"/>
  <c r="AT368" i="31" l="1"/>
  <c r="AV369" i="31"/>
  <c r="AU369" i="31"/>
  <c r="D368" i="31"/>
  <c r="B370" i="31"/>
  <c r="AS370" i="31" s="1"/>
  <c r="AM369" i="31"/>
  <c r="AL369" i="31"/>
  <c r="T369" i="31" a="1"/>
  <c r="T369" i="31" s="1"/>
  <c r="U369" i="31" s="1"/>
  <c r="AT369" i="31" l="1"/>
  <c r="AV370" i="31"/>
  <c r="AU370" i="31"/>
  <c r="D369" i="31"/>
  <c r="B371" i="31"/>
  <c r="AS371" i="31" s="1"/>
  <c r="AM370" i="31"/>
  <c r="AL370" i="31"/>
  <c r="T370" i="31" a="1"/>
  <c r="T370" i="31" s="1"/>
  <c r="U370" i="31" s="1"/>
  <c r="AT370" i="31" l="1"/>
  <c r="AV371" i="31"/>
  <c r="AU371" i="31"/>
  <c r="D370" i="31"/>
  <c r="B372" i="31"/>
  <c r="AS372" i="31" s="1"/>
  <c r="AM371" i="31"/>
  <c r="AL371" i="31"/>
  <c r="T371" i="31" a="1"/>
  <c r="T371" i="31" s="1"/>
  <c r="U371" i="31" s="1"/>
  <c r="AT371" i="31" l="1"/>
  <c r="AV372" i="31"/>
  <c r="AU372" i="31"/>
  <c r="D371" i="31"/>
  <c r="B373" i="31"/>
  <c r="AS373" i="31" s="1"/>
  <c r="AM372" i="31"/>
  <c r="AL372" i="31"/>
  <c r="T372" i="31" a="1"/>
  <c r="T372" i="31" s="1"/>
  <c r="U372" i="31" s="1"/>
  <c r="AT372" i="31" l="1"/>
  <c r="AV373" i="31"/>
  <c r="AU373" i="31"/>
  <c r="D372" i="31"/>
  <c r="B374" i="31"/>
  <c r="AS374" i="31" s="1"/>
  <c r="AM373" i="31"/>
  <c r="AL373" i="31"/>
  <c r="T373" i="31" a="1"/>
  <c r="T373" i="31" s="1"/>
  <c r="U373" i="31" s="1"/>
  <c r="AT373" i="31" l="1"/>
  <c r="AV374" i="31"/>
  <c r="AU374" i="31"/>
  <c r="D373" i="31"/>
  <c r="B375" i="31"/>
  <c r="AS375" i="31" s="1"/>
  <c r="AM374" i="31"/>
  <c r="AL374" i="31"/>
  <c r="T374" i="31" a="1"/>
  <c r="T374" i="31" s="1"/>
  <c r="U374" i="31" s="1"/>
  <c r="AT374" i="31" l="1"/>
  <c r="AV375" i="31"/>
  <c r="AU375" i="31"/>
  <c r="D374" i="31"/>
  <c r="B376" i="31"/>
  <c r="AS376" i="31" s="1"/>
  <c r="AM375" i="31"/>
  <c r="AL375" i="31"/>
  <c r="T375" i="31" a="1"/>
  <c r="T375" i="31" s="1"/>
  <c r="U375" i="31" s="1"/>
  <c r="AT375" i="31" l="1"/>
  <c r="AU376" i="31"/>
  <c r="AV376" i="31"/>
  <c r="D375" i="31"/>
  <c r="B377" i="31"/>
  <c r="AS377" i="31" s="1"/>
  <c r="AM376" i="31"/>
  <c r="AL376" i="31"/>
  <c r="T376" i="31" a="1"/>
  <c r="T376" i="31" s="1"/>
  <c r="U376" i="31" s="1"/>
  <c r="AV377" i="31" l="1"/>
  <c r="AU377" i="31"/>
  <c r="AT376" i="31"/>
  <c r="D376" i="31"/>
  <c r="B378" i="31"/>
  <c r="AS378" i="31" s="1"/>
  <c r="AM377" i="31"/>
  <c r="AL377" i="31"/>
  <c r="T377" i="31" a="1"/>
  <c r="T377" i="31" s="1"/>
  <c r="U377" i="31" s="1"/>
  <c r="AT377" i="31" l="1"/>
  <c r="AV378" i="31"/>
  <c r="AU378" i="31"/>
  <c r="D377" i="31"/>
  <c r="B379" i="31"/>
  <c r="AS379" i="31" s="1"/>
  <c r="AM378" i="31"/>
  <c r="AL378" i="31"/>
  <c r="T378" i="31" a="1"/>
  <c r="T378" i="31" s="1"/>
  <c r="U378" i="31" s="1"/>
  <c r="AT378" i="31" l="1"/>
  <c r="AV379" i="31"/>
  <c r="AU379" i="31"/>
  <c r="B380" i="31"/>
  <c r="AS380" i="31" s="1"/>
  <c r="AM379" i="31"/>
  <c r="AL379" i="31"/>
  <c r="T379" i="31" a="1"/>
  <c r="T379" i="31" s="1"/>
  <c r="U379" i="31" s="1"/>
  <c r="D378" i="31"/>
  <c r="AT379" i="31" l="1"/>
  <c r="AV380" i="31"/>
  <c r="AU380" i="31"/>
  <c r="D379" i="31"/>
  <c r="B381" i="31"/>
  <c r="AS381" i="31" s="1"/>
  <c r="AM380" i="31"/>
  <c r="AL380" i="31"/>
  <c r="T380" i="31" a="1"/>
  <c r="T380" i="31" s="1"/>
  <c r="U380" i="31" s="1"/>
  <c r="AT380" i="31" l="1"/>
  <c r="AV381" i="31"/>
  <c r="AU381" i="31"/>
  <c r="D380" i="31"/>
  <c r="B382" i="31"/>
  <c r="AS382" i="31" s="1"/>
  <c r="AM381" i="31"/>
  <c r="AL381" i="31"/>
  <c r="T381" i="31" a="1"/>
  <c r="T381" i="31" s="1"/>
  <c r="U381" i="31" s="1"/>
  <c r="AT381" i="31" l="1"/>
  <c r="AV382" i="31"/>
  <c r="AU382" i="31"/>
  <c r="D381" i="31"/>
  <c r="B383" i="31"/>
  <c r="AS383" i="31" s="1"/>
  <c r="AM382" i="31"/>
  <c r="AL382" i="31"/>
  <c r="T382" i="31" a="1"/>
  <c r="T382" i="31" s="1"/>
  <c r="U382" i="31" s="1"/>
  <c r="AT382" i="31" l="1"/>
  <c r="AV383" i="31"/>
  <c r="AU383" i="31"/>
  <c r="D382" i="31"/>
  <c r="F382" i="31" s="1"/>
  <c r="B384" i="31"/>
  <c r="AS384" i="31" s="1"/>
  <c r="AM383" i="31"/>
  <c r="AL383" i="31"/>
  <c r="T383" i="31" a="1"/>
  <c r="T383" i="31" s="1"/>
  <c r="U383" i="31" s="1"/>
  <c r="AT383" i="31" l="1"/>
  <c r="AV384" i="31"/>
  <c r="AU384" i="31"/>
  <c r="D383" i="31"/>
  <c r="B385" i="31"/>
  <c r="AS385" i="31" s="1"/>
  <c r="AM384" i="31"/>
  <c r="AL384" i="31"/>
  <c r="T384" i="31" a="1"/>
  <c r="T384" i="31" s="1"/>
  <c r="U384" i="31" s="1"/>
  <c r="AT384" i="31" l="1"/>
  <c r="AV385" i="31"/>
  <c r="AU385" i="31"/>
  <c r="D384" i="31"/>
  <c r="B386" i="31"/>
  <c r="AS386" i="31" s="1"/>
  <c r="AM385" i="31"/>
  <c r="AL385" i="31"/>
  <c r="T385" i="31" a="1"/>
  <c r="T385" i="31" s="1"/>
  <c r="U385" i="31" s="1"/>
  <c r="AT385" i="31" l="1"/>
  <c r="AV386" i="31"/>
  <c r="AU386" i="31"/>
  <c r="D385" i="31"/>
  <c r="B387" i="31"/>
  <c r="AS387" i="31" s="1"/>
  <c r="AM386" i="31"/>
  <c r="AL386" i="31"/>
  <c r="T386" i="31" a="1"/>
  <c r="T386" i="31" s="1"/>
  <c r="U386" i="31" s="1"/>
  <c r="AT386" i="31" l="1"/>
  <c r="AV387" i="31"/>
  <c r="AU387" i="31"/>
  <c r="B388" i="31"/>
  <c r="AS388" i="31" s="1"/>
  <c r="AM387" i="31"/>
  <c r="AL387" i="31"/>
  <c r="T387" i="31" a="1"/>
  <c r="T387" i="31" s="1"/>
  <c r="U387" i="31" s="1"/>
  <c r="D386" i="31"/>
  <c r="AT387" i="31" l="1"/>
  <c r="AV388" i="31"/>
  <c r="AU388" i="31"/>
  <c r="D387" i="31"/>
  <c r="B389" i="31"/>
  <c r="AS389" i="31" s="1"/>
  <c r="AM388" i="31"/>
  <c r="AL388" i="31"/>
  <c r="T388" i="31" a="1"/>
  <c r="T388" i="31" s="1"/>
  <c r="U388" i="31" s="1"/>
  <c r="AT388" i="31" l="1"/>
  <c r="AV389" i="31"/>
  <c r="AU389" i="31"/>
  <c r="D388" i="31"/>
  <c r="B390" i="31"/>
  <c r="AS390" i="31" s="1"/>
  <c r="AM389" i="31"/>
  <c r="AL389" i="31"/>
  <c r="T389" i="31" a="1"/>
  <c r="T389" i="31" s="1"/>
  <c r="U389" i="31" s="1"/>
  <c r="AT389" i="31" l="1"/>
  <c r="AV390" i="31"/>
  <c r="AU390" i="31"/>
  <c r="D389" i="31"/>
  <c r="B391" i="31"/>
  <c r="AS391" i="31" s="1"/>
  <c r="AM390" i="31"/>
  <c r="AL390" i="31"/>
  <c r="T390" i="31" a="1"/>
  <c r="T390" i="31" s="1"/>
  <c r="U390" i="31" s="1"/>
  <c r="AT390" i="31" l="1"/>
  <c r="AV391" i="31"/>
  <c r="AU391" i="31"/>
  <c r="D390" i="31"/>
  <c r="B392" i="31"/>
  <c r="AS392" i="31" s="1"/>
  <c r="AM391" i="31"/>
  <c r="AL391" i="31"/>
  <c r="T391" i="31" a="1"/>
  <c r="T391" i="31" s="1"/>
  <c r="U391" i="31" s="1"/>
  <c r="AT391" i="31" l="1"/>
  <c r="AV392" i="31"/>
  <c r="AU392" i="31"/>
  <c r="D391" i="31"/>
  <c r="B393" i="31"/>
  <c r="AS393" i="31" s="1"/>
  <c r="AM392" i="31"/>
  <c r="AL392" i="31"/>
  <c r="T392" i="31" a="1"/>
  <c r="T392" i="31" s="1"/>
  <c r="U392" i="31" s="1"/>
  <c r="AT392" i="31" l="1"/>
  <c r="AV393" i="31"/>
  <c r="AU393" i="31"/>
  <c r="B394" i="31"/>
  <c r="AS394" i="31" s="1"/>
  <c r="AM393" i="31"/>
  <c r="AL393" i="31"/>
  <c r="T393" i="31" a="1"/>
  <c r="T393" i="31" s="1"/>
  <c r="U393" i="31" s="1"/>
  <c r="D392" i="31"/>
  <c r="AT393" i="31" l="1"/>
  <c r="AV394" i="31"/>
  <c r="AU394" i="31"/>
  <c r="D393" i="31"/>
  <c r="B395" i="31"/>
  <c r="AS395" i="31" s="1"/>
  <c r="AM394" i="31"/>
  <c r="AL394" i="31"/>
  <c r="T394" i="31" a="1"/>
  <c r="T394" i="31" s="1"/>
  <c r="U394" i="31" s="1"/>
  <c r="AT394" i="31" l="1"/>
  <c r="AV395" i="31"/>
  <c r="AU395" i="31"/>
  <c r="D394" i="31"/>
  <c r="B396" i="31"/>
  <c r="AS396" i="31" s="1"/>
  <c r="AM395" i="31"/>
  <c r="AL395" i="31"/>
  <c r="T395" i="31" a="1"/>
  <c r="T395" i="31" s="1"/>
  <c r="U395" i="31" s="1"/>
  <c r="AT395" i="31" l="1"/>
  <c r="AV396" i="31"/>
  <c r="AU396" i="31"/>
  <c r="D395" i="31"/>
  <c r="B397" i="31"/>
  <c r="AS397" i="31" s="1"/>
  <c r="AM396" i="31"/>
  <c r="AL396" i="31"/>
  <c r="T396" i="31" a="1"/>
  <c r="T396" i="31" s="1"/>
  <c r="U396" i="31" s="1"/>
  <c r="AT396" i="31" l="1"/>
  <c r="AV397" i="31"/>
  <c r="AU397" i="31"/>
  <c r="D396" i="31"/>
  <c r="B398" i="31"/>
  <c r="AS398" i="31" s="1"/>
  <c r="AM397" i="31"/>
  <c r="AL397" i="31"/>
  <c r="T397" i="31" a="1"/>
  <c r="T397" i="31" s="1"/>
  <c r="U397" i="31" s="1"/>
  <c r="AT397" i="31" l="1"/>
  <c r="AV398" i="31"/>
  <c r="AU398" i="31"/>
  <c r="D397" i="31"/>
  <c r="B399" i="31"/>
  <c r="AS399" i="31" s="1"/>
  <c r="AM398" i="31"/>
  <c r="AL398" i="31"/>
  <c r="T398" i="31" a="1"/>
  <c r="T398" i="31" s="1"/>
  <c r="U398" i="31" s="1"/>
  <c r="AT398" i="31" l="1"/>
  <c r="AV399" i="31"/>
  <c r="AU399" i="31"/>
  <c r="B400" i="31"/>
  <c r="AS400" i="31" s="1"/>
  <c r="AM399" i="31"/>
  <c r="AL399" i="31"/>
  <c r="T399" i="31" a="1"/>
  <c r="T399" i="31" s="1"/>
  <c r="U399" i="31" s="1"/>
  <c r="D398" i="31"/>
  <c r="AT399" i="31" l="1"/>
  <c r="AV400" i="31"/>
  <c r="AU400" i="31"/>
  <c r="D399" i="31"/>
  <c r="B401" i="31"/>
  <c r="AS401" i="31" s="1"/>
  <c r="AM400" i="31"/>
  <c r="AL400" i="31"/>
  <c r="T400" i="31" a="1"/>
  <c r="T400" i="31" s="1"/>
  <c r="U400" i="31" s="1"/>
  <c r="AT400" i="31" l="1"/>
  <c r="AV401" i="31"/>
  <c r="AU401" i="31"/>
  <c r="D400" i="31"/>
  <c r="B402" i="31"/>
  <c r="AS402" i="31" s="1"/>
  <c r="AM401" i="31"/>
  <c r="AL401" i="31"/>
  <c r="T401" i="31" a="1"/>
  <c r="T401" i="31" s="1"/>
  <c r="U401" i="31" s="1"/>
  <c r="AT401" i="31" l="1"/>
  <c r="AV402" i="31"/>
  <c r="AU402" i="31"/>
  <c r="D401" i="31"/>
  <c r="B403" i="31"/>
  <c r="AS403" i="31" s="1"/>
  <c r="AM402" i="31"/>
  <c r="AL402" i="31"/>
  <c r="T402" i="31" a="1"/>
  <c r="T402" i="31" s="1"/>
  <c r="U402" i="31" s="1"/>
  <c r="AT402" i="31" l="1"/>
  <c r="AV403" i="31"/>
  <c r="AU403" i="31"/>
  <c r="D402" i="31"/>
  <c r="B404" i="31"/>
  <c r="AS404" i="31" s="1"/>
  <c r="AM403" i="31"/>
  <c r="AL403" i="31"/>
  <c r="T403" i="31" a="1"/>
  <c r="T403" i="31" s="1"/>
  <c r="U403" i="31" s="1"/>
  <c r="AT403" i="31" l="1"/>
  <c r="AV404" i="31"/>
  <c r="AU404" i="31"/>
  <c r="D403" i="31"/>
  <c r="B405" i="31"/>
  <c r="AS405" i="31" s="1"/>
  <c r="AM404" i="31"/>
  <c r="AL404" i="31"/>
  <c r="T404" i="31" a="1"/>
  <c r="T404" i="31" s="1"/>
  <c r="U404" i="31" s="1"/>
  <c r="AT404" i="31" l="1"/>
  <c r="AV405" i="31"/>
  <c r="AU405" i="31"/>
  <c r="D404" i="31"/>
  <c r="B406" i="31"/>
  <c r="AS406" i="31" s="1"/>
  <c r="AM405" i="31"/>
  <c r="AL405" i="31"/>
  <c r="T405" i="31" a="1"/>
  <c r="T405" i="31" s="1"/>
  <c r="U405" i="31" s="1"/>
  <c r="AT405" i="31" l="1"/>
  <c r="AV406" i="31"/>
  <c r="AU406" i="31"/>
  <c r="B407" i="31"/>
  <c r="AS407" i="31" s="1"/>
  <c r="AM406" i="31"/>
  <c r="AL406" i="31"/>
  <c r="T406" i="31" a="1"/>
  <c r="T406" i="31" s="1"/>
  <c r="U406" i="31" s="1"/>
  <c r="D405" i="31"/>
  <c r="AV407" i="31" l="1"/>
  <c r="AU407" i="31"/>
  <c r="AT406" i="31"/>
  <c r="D406" i="31"/>
  <c r="B408" i="31"/>
  <c r="AS408" i="31" s="1"/>
  <c r="AM407" i="31"/>
  <c r="AL407" i="31"/>
  <c r="T407" i="31" a="1"/>
  <c r="T407" i="31" s="1"/>
  <c r="U407" i="31" s="1"/>
  <c r="AT407" i="31" l="1"/>
  <c r="AV408" i="31"/>
  <c r="AU408" i="31"/>
  <c r="D407" i="31"/>
  <c r="B409" i="31"/>
  <c r="AS409" i="31" s="1"/>
  <c r="AM408" i="31"/>
  <c r="AL408" i="31"/>
  <c r="T408" i="31" a="1"/>
  <c r="T408" i="31" s="1"/>
  <c r="U408" i="31" s="1"/>
  <c r="AT408" i="31" l="1"/>
  <c r="AV409" i="31"/>
  <c r="AU409" i="31"/>
  <c r="D408" i="31"/>
  <c r="B410" i="31"/>
  <c r="AS410" i="31" s="1"/>
  <c r="AM409" i="31"/>
  <c r="AL409" i="31"/>
  <c r="T409" i="31" a="1"/>
  <c r="T409" i="31" s="1"/>
  <c r="U409" i="31" s="1"/>
  <c r="AT409" i="31" l="1"/>
  <c r="AV410" i="31"/>
  <c r="AU410" i="31"/>
  <c r="D409" i="31"/>
  <c r="B411" i="31"/>
  <c r="AS411" i="31" s="1"/>
  <c r="AM410" i="31"/>
  <c r="AL410" i="31"/>
  <c r="T410" i="31" a="1"/>
  <c r="T410" i="31" s="1"/>
  <c r="U410" i="31" s="1"/>
  <c r="AT410" i="31" l="1"/>
  <c r="AV411" i="31"/>
  <c r="AU411" i="31"/>
  <c r="B412" i="31"/>
  <c r="AS412" i="31" s="1"/>
  <c r="AM411" i="31"/>
  <c r="AL411" i="31"/>
  <c r="T411" i="31" a="1"/>
  <c r="T411" i="31" s="1"/>
  <c r="U411" i="31" s="1"/>
  <c r="D410" i="31"/>
  <c r="AT411" i="31" l="1"/>
  <c r="AV412" i="31"/>
  <c r="AU412" i="31"/>
  <c r="D411" i="31"/>
  <c r="B413" i="31"/>
  <c r="AS413" i="31" s="1"/>
  <c r="AM412" i="31"/>
  <c r="AL412" i="31"/>
  <c r="T412" i="31" a="1"/>
  <c r="T412" i="31" s="1"/>
  <c r="U412" i="31" s="1"/>
  <c r="AT412" i="31" l="1"/>
  <c r="AV413" i="31"/>
  <c r="AU413" i="31"/>
  <c r="D412" i="31"/>
  <c r="B414" i="31"/>
  <c r="AS414" i="31" s="1"/>
  <c r="AM413" i="31"/>
  <c r="AL413" i="31"/>
  <c r="T413" i="31" a="1"/>
  <c r="T413" i="31" s="1"/>
  <c r="U413" i="31" s="1"/>
  <c r="AT413" i="31" l="1"/>
  <c r="AV414" i="31"/>
  <c r="AU414" i="31"/>
  <c r="B415" i="31"/>
  <c r="AS415" i="31" s="1"/>
  <c r="AM414" i="31"/>
  <c r="AL414" i="31"/>
  <c r="T414" i="31" a="1"/>
  <c r="T414" i="31" s="1"/>
  <c r="U414" i="31" s="1"/>
  <c r="D413" i="31"/>
  <c r="AT414" i="31" l="1"/>
  <c r="AV415" i="31"/>
  <c r="AU415" i="31"/>
  <c r="D414" i="31"/>
  <c r="B416" i="31"/>
  <c r="AS416" i="31" s="1"/>
  <c r="AM415" i="31"/>
  <c r="AL415" i="31"/>
  <c r="T415" i="31" a="1"/>
  <c r="T415" i="31" s="1"/>
  <c r="U415" i="31" s="1"/>
  <c r="AT415" i="31" l="1"/>
  <c r="AV416" i="31"/>
  <c r="AU416" i="31"/>
  <c r="B417" i="31"/>
  <c r="AS417" i="31" s="1"/>
  <c r="AM416" i="31"/>
  <c r="AL416" i="31"/>
  <c r="T416" i="31" a="1"/>
  <c r="T416" i="31" s="1"/>
  <c r="U416" i="31" s="1"/>
  <c r="D415" i="31"/>
  <c r="AT416" i="31" l="1"/>
  <c r="AV417" i="31"/>
  <c r="AU417" i="31"/>
  <c r="D416" i="31"/>
  <c r="B418" i="31"/>
  <c r="AS418" i="31" s="1"/>
  <c r="AM417" i="31"/>
  <c r="AL417" i="31"/>
  <c r="T417" i="31" a="1"/>
  <c r="T417" i="31" s="1"/>
  <c r="U417" i="31" s="1"/>
  <c r="AT417" i="31" l="1"/>
  <c r="AV418" i="31"/>
  <c r="AU418" i="31"/>
  <c r="D417" i="31"/>
  <c r="B419" i="31"/>
  <c r="AS419" i="31" s="1"/>
  <c r="AM418" i="31"/>
  <c r="AL418" i="31"/>
  <c r="T418" i="31" a="1"/>
  <c r="T418" i="31" s="1"/>
  <c r="U418" i="31" s="1"/>
  <c r="AV419" i="31" l="1"/>
  <c r="AU419" i="31"/>
  <c r="AT418" i="31"/>
  <c r="D418" i="31"/>
  <c r="B420" i="31"/>
  <c r="AS420" i="31" s="1"/>
  <c r="AM419" i="31"/>
  <c r="AL419" i="31"/>
  <c r="T419" i="31" a="1"/>
  <c r="T419" i="31" s="1"/>
  <c r="U419" i="31" s="1"/>
  <c r="AT419" i="31" l="1"/>
  <c r="AV420" i="31"/>
  <c r="AU420" i="31"/>
  <c r="D419" i="31"/>
  <c r="B421" i="31"/>
  <c r="AS421" i="31" s="1"/>
  <c r="AM420" i="31"/>
  <c r="AL420" i="31"/>
  <c r="T420" i="31" a="1"/>
  <c r="T420" i="31" s="1"/>
  <c r="U420" i="31" s="1"/>
  <c r="AV421" i="31" l="1"/>
  <c r="AU421" i="31"/>
  <c r="AT420" i="31"/>
  <c r="D420" i="31"/>
  <c r="B422" i="31"/>
  <c r="AS422" i="31" s="1"/>
  <c r="AM421" i="31"/>
  <c r="AL421" i="31"/>
  <c r="T421" i="31" a="1"/>
  <c r="T421" i="31" s="1"/>
  <c r="U421" i="31" s="1"/>
  <c r="AT421" i="31" l="1"/>
  <c r="AV422" i="31"/>
  <c r="AU422" i="31"/>
  <c r="D421" i="31"/>
  <c r="B423" i="31"/>
  <c r="AS423" i="31" s="1"/>
  <c r="AM422" i="31"/>
  <c r="AL422" i="31"/>
  <c r="T422" i="31" a="1"/>
  <c r="T422" i="31" s="1"/>
  <c r="U422" i="31" s="1"/>
  <c r="AV423" i="31" l="1"/>
  <c r="AU423" i="31"/>
  <c r="AT422" i="31"/>
  <c r="D422" i="31"/>
  <c r="B424" i="31"/>
  <c r="AS424" i="31" s="1"/>
  <c r="AM423" i="31"/>
  <c r="AL423" i="31"/>
  <c r="T423" i="31" a="1"/>
  <c r="T423" i="31" s="1"/>
  <c r="U423" i="31" s="1"/>
  <c r="AT423" i="31" l="1"/>
  <c r="AV424" i="31"/>
  <c r="AU424" i="31"/>
  <c r="D423" i="31"/>
  <c r="B425" i="31"/>
  <c r="AS425" i="31" s="1"/>
  <c r="AM424" i="31"/>
  <c r="AL424" i="31"/>
  <c r="T424" i="31" a="1"/>
  <c r="T424" i="31" s="1"/>
  <c r="U424" i="31" s="1"/>
  <c r="AV425" i="31" l="1"/>
  <c r="AU425" i="31"/>
  <c r="AT424" i="31"/>
  <c r="D424" i="31"/>
  <c r="B426" i="31"/>
  <c r="AS426" i="31" s="1"/>
  <c r="AM425" i="31"/>
  <c r="AL425" i="31"/>
  <c r="T425" i="31" a="1"/>
  <c r="T425" i="31" s="1"/>
  <c r="U425" i="31" s="1"/>
  <c r="AT425" i="31" l="1"/>
  <c r="AV426" i="31"/>
  <c r="AU426" i="31"/>
  <c r="D425" i="31"/>
  <c r="B427" i="31"/>
  <c r="AS427" i="31" s="1"/>
  <c r="AM426" i="31"/>
  <c r="AL426" i="31"/>
  <c r="T426" i="31" a="1"/>
  <c r="T426" i="31" s="1"/>
  <c r="U426" i="31" s="1"/>
  <c r="AV427" i="31" l="1"/>
  <c r="AU427" i="31"/>
  <c r="AT426" i="31"/>
  <c r="D426" i="31"/>
  <c r="B428" i="31"/>
  <c r="AS428" i="31" s="1"/>
  <c r="AM427" i="31"/>
  <c r="AL427" i="31"/>
  <c r="T427" i="31" a="1"/>
  <c r="T427" i="31" s="1"/>
  <c r="U427" i="31" s="1"/>
  <c r="AT427" i="31" l="1"/>
  <c r="AV428" i="31"/>
  <c r="AU428" i="31"/>
  <c r="D427" i="31"/>
  <c r="B429" i="31"/>
  <c r="AS429" i="31" s="1"/>
  <c r="AM428" i="31"/>
  <c r="AL428" i="31"/>
  <c r="T428" i="31" a="1"/>
  <c r="T428" i="31" s="1"/>
  <c r="U428" i="31" s="1"/>
  <c r="AV429" i="31" l="1"/>
  <c r="AU429" i="31"/>
  <c r="AT428" i="31"/>
  <c r="D428" i="31"/>
  <c r="B430" i="31"/>
  <c r="AS430" i="31" s="1"/>
  <c r="AM429" i="31"/>
  <c r="AL429" i="31"/>
  <c r="T429" i="31" a="1"/>
  <c r="T429" i="31" s="1"/>
  <c r="U429" i="31" s="1"/>
  <c r="AT429" i="31" l="1"/>
  <c r="AV430" i="31"/>
  <c r="AU430" i="31"/>
  <c r="D429" i="31"/>
  <c r="B431" i="31"/>
  <c r="AS431" i="31" s="1"/>
  <c r="AM430" i="31"/>
  <c r="AL430" i="31"/>
  <c r="T430" i="31" a="1"/>
  <c r="T430" i="31" s="1"/>
  <c r="U430" i="31" s="1"/>
  <c r="AV431" i="31" l="1"/>
  <c r="AU431" i="31"/>
  <c r="AT430" i="31"/>
  <c r="D430" i="31"/>
  <c r="B432" i="31"/>
  <c r="AS432" i="31" s="1"/>
  <c r="AM431" i="31"/>
  <c r="AL431" i="31"/>
  <c r="T431" i="31" a="1"/>
  <c r="T431" i="31" s="1"/>
  <c r="U431" i="31" s="1"/>
  <c r="AT431" i="31" l="1"/>
  <c r="AV432" i="31"/>
  <c r="AU432" i="31"/>
  <c r="D431" i="31"/>
  <c r="B433" i="31"/>
  <c r="AS433" i="31" s="1"/>
  <c r="AM432" i="31"/>
  <c r="AL432" i="31"/>
  <c r="T432" i="31" a="1"/>
  <c r="T432" i="31" s="1"/>
  <c r="U432" i="31" s="1"/>
  <c r="AV433" i="31" l="1"/>
  <c r="AU433" i="31"/>
  <c r="AT432" i="31"/>
  <c r="B434" i="31"/>
  <c r="AS434" i="31" s="1"/>
  <c r="AM433" i="31"/>
  <c r="AL433" i="31"/>
  <c r="T433" i="31" a="1"/>
  <c r="T433" i="31" s="1"/>
  <c r="U433" i="31" s="1"/>
  <c r="D432" i="31"/>
  <c r="AT433" i="31" l="1"/>
  <c r="AU434" i="31"/>
  <c r="AV434" i="31"/>
  <c r="D433" i="31"/>
  <c r="B435" i="31"/>
  <c r="AS435" i="31" s="1"/>
  <c r="AM434" i="31"/>
  <c r="AL434" i="31"/>
  <c r="T434" i="31" a="1"/>
  <c r="T434" i="31" s="1"/>
  <c r="U434" i="31" s="1"/>
  <c r="AV435" i="31" l="1"/>
  <c r="AU435" i="31"/>
  <c r="AT434" i="31"/>
  <c r="D434" i="31"/>
  <c r="B436" i="31"/>
  <c r="AS436" i="31" s="1"/>
  <c r="AM435" i="31"/>
  <c r="AL435" i="31"/>
  <c r="T435" i="31" a="1"/>
  <c r="T435" i="31" s="1"/>
  <c r="U435" i="31" s="1"/>
  <c r="AT435" i="31" l="1"/>
  <c r="AV436" i="31"/>
  <c r="AU436" i="31"/>
  <c r="D435" i="31"/>
  <c r="B437" i="31"/>
  <c r="AS437" i="31" s="1"/>
  <c r="AM436" i="31"/>
  <c r="AL436" i="31"/>
  <c r="T436" i="31" a="1"/>
  <c r="T436" i="31" s="1"/>
  <c r="U436" i="31" s="1"/>
  <c r="AT436" i="31" l="1"/>
  <c r="AV437" i="31"/>
  <c r="AU437" i="31"/>
  <c r="B438" i="31"/>
  <c r="AS438" i="31" s="1"/>
  <c r="AM437" i="31"/>
  <c r="AL437" i="31"/>
  <c r="T437" i="31" a="1"/>
  <c r="T437" i="31" s="1"/>
  <c r="U437" i="31" s="1"/>
  <c r="D436" i="31"/>
  <c r="AT437" i="31" l="1"/>
  <c r="AV438" i="31"/>
  <c r="AU438" i="31"/>
  <c r="D437" i="31"/>
  <c r="B439" i="31"/>
  <c r="AS439" i="31" s="1"/>
  <c r="AM438" i="31"/>
  <c r="AL438" i="31"/>
  <c r="T438" i="31" a="1"/>
  <c r="T438" i="31" s="1"/>
  <c r="U438" i="31" s="1"/>
  <c r="AT438" i="31" l="1"/>
  <c r="AV439" i="31"/>
  <c r="AU439" i="31"/>
  <c r="B440" i="31"/>
  <c r="AS440" i="31" s="1"/>
  <c r="AM439" i="31"/>
  <c r="AL439" i="31"/>
  <c r="T439" i="31" a="1"/>
  <c r="T439" i="31" s="1"/>
  <c r="U439" i="31" s="1"/>
  <c r="D438" i="31"/>
  <c r="AT439" i="31" l="1"/>
  <c r="AV440" i="31"/>
  <c r="AU440" i="31"/>
  <c r="D439" i="31"/>
  <c r="B441" i="31"/>
  <c r="AS441" i="31" s="1"/>
  <c r="AM440" i="31"/>
  <c r="AL440" i="31"/>
  <c r="T440" i="31" a="1"/>
  <c r="T440" i="31" s="1"/>
  <c r="U440" i="31" s="1"/>
  <c r="AT440" i="31" l="1"/>
  <c r="AV441" i="31"/>
  <c r="AU441" i="31"/>
  <c r="D440" i="31"/>
  <c r="B442" i="31"/>
  <c r="AS442" i="31" s="1"/>
  <c r="AM441" i="31"/>
  <c r="AL441" i="31"/>
  <c r="T441" i="31" a="1"/>
  <c r="T441" i="31" s="1"/>
  <c r="U441" i="31" s="1"/>
  <c r="AT441" i="31" l="1"/>
  <c r="AV442" i="31"/>
  <c r="AU442" i="31"/>
  <c r="D441" i="31"/>
  <c r="B443" i="31"/>
  <c r="AS443" i="31" s="1"/>
  <c r="AM442" i="31"/>
  <c r="AL442" i="31"/>
  <c r="T442" i="31" a="1"/>
  <c r="T442" i="31" s="1"/>
  <c r="U442" i="31" s="1"/>
  <c r="AT442" i="31" l="1"/>
  <c r="AV443" i="31"/>
  <c r="AU443" i="31"/>
  <c r="B444" i="31"/>
  <c r="AS444" i="31" s="1"/>
  <c r="AM443" i="31"/>
  <c r="AL443" i="31"/>
  <c r="T443" i="31" a="1"/>
  <c r="T443" i="31" s="1"/>
  <c r="U443" i="31" s="1"/>
  <c r="D442" i="31"/>
  <c r="AT443" i="31" l="1"/>
  <c r="AV444" i="31"/>
  <c r="AU444" i="31"/>
  <c r="D443" i="31"/>
  <c r="B445" i="31"/>
  <c r="AS445" i="31" s="1"/>
  <c r="AM444" i="31"/>
  <c r="AL444" i="31"/>
  <c r="T444" i="31" a="1"/>
  <c r="T444" i="31" s="1"/>
  <c r="U444" i="31" s="1"/>
  <c r="AT444" i="31" l="1"/>
  <c r="AV445" i="31"/>
  <c r="AU445" i="31"/>
  <c r="B446" i="31"/>
  <c r="AS446" i="31" s="1"/>
  <c r="AM445" i="31"/>
  <c r="AL445" i="31"/>
  <c r="T445" i="31" a="1"/>
  <c r="T445" i="31" s="1"/>
  <c r="U445" i="31" s="1"/>
  <c r="D444" i="31"/>
  <c r="AT445" i="31" l="1"/>
  <c r="AV446" i="31"/>
  <c r="AU446" i="31"/>
  <c r="D445" i="31"/>
  <c r="B447" i="31"/>
  <c r="AS447" i="31" s="1"/>
  <c r="AM446" i="31"/>
  <c r="AL446" i="31"/>
  <c r="T446" i="31" a="1"/>
  <c r="T446" i="31" s="1"/>
  <c r="U446" i="31" s="1"/>
  <c r="AT446" i="31" l="1"/>
  <c r="AV447" i="31"/>
  <c r="AU447" i="31"/>
  <c r="B448" i="31"/>
  <c r="AS448" i="31" s="1"/>
  <c r="AM447" i="31"/>
  <c r="AL447" i="31"/>
  <c r="T447" i="31" a="1"/>
  <c r="T447" i="31" s="1"/>
  <c r="U447" i="31" s="1"/>
  <c r="D446" i="31"/>
  <c r="AT447" i="31" l="1"/>
  <c r="AV448" i="31"/>
  <c r="AU448" i="31"/>
  <c r="D447" i="31"/>
  <c r="B449" i="31"/>
  <c r="AS449" i="31" s="1"/>
  <c r="AM448" i="31"/>
  <c r="AL448" i="31"/>
  <c r="T448" i="31" a="1"/>
  <c r="T448" i="31" s="1"/>
  <c r="U448" i="31" s="1"/>
  <c r="AT448" i="31" l="1"/>
  <c r="AV449" i="31"/>
  <c r="AU449" i="31"/>
  <c r="B450" i="31"/>
  <c r="AS450" i="31" s="1"/>
  <c r="AM449" i="31"/>
  <c r="AL449" i="31"/>
  <c r="T449" i="31" a="1"/>
  <c r="T449" i="31" s="1"/>
  <c r="U449" i="31" s="1"/>
  <c r="D448" i="31"/>
  <c r="AT449" i="31" l="1"/>
  <c r="AV450" i="31"/>
  <c r="AU450" i="31"/>
  <c r="D449" i="31"/>
  <c r="B451" i="31"/>
  <c r="AS451" i="31" s="1"/>
  <c r="AM450" i="31"/>
  <c r="AL450" i="31"/>
  <c r="T450" i="31" a="1"/>
  <c r="T450" i="31" s="1"/>
  <c r="U450" i="31" s="1"/>
  <c r="AT450" i="31" l="1"/>
  <c r="AV451" i="31"/>
  <c r="AU451" i="31"/>
  <c r="D450" i="31"/>
  <c r="B452" i="31"/>
  <c r="AS452" i="31" s="1"/>
  <c r="AM451" i="31"/>
  <c r="AL451" i="31"/>
  <c r="T451" i="31" a="1"/>
  <c r="T451" i="31" s="1"/>
  <c r="U451" i="31" s="1"/>
  <c r="AT451" i="31" l="1"/>
  <c r="AU452" i="31"/>
  <c r="AV452" i="31"/>
  <c r="D451" i="31"/>
  <c r="B453" i="31"/>
  <c r="AS453" i="31" s="1"/>
  <c r="AM452" i="31"/>
  <c r="AL452" i="31"/>
  <c r="T452" i="31" a="1"/>
  <c r="T452" i="31" s="1"/>
  <c r="U452" i="31" s="1"/>
  <c r="AV453" i="31" l="1"/>
  <c r="AU453" i="31"/>
  <c r="AT452" i="31"/>
  <c r="D452" i="31"/>
  <c r="B454" i="31"/>
  <c r="AS454" i="31" s="1"/>
  <c r="AM453" i="31"/>
  <c r="AL453" i="31"/>
  <c r="T453" i="31" a="1"/>
  <c r="T453" i="31" s="1"/>
  <c r="U453" i="31" s="1"/>
  <c r="AT453" i="31" l="1"/>
  <c r="AV454" i="31"/>
  <c r="AU454" i="31"/>
  <c r="D453" i="31"/>
  <c r="B455" i="31"/>
  <c r="AS455" i="31" s="1"/>
  <c r="AM454" i="31"/>
  <c r="AL454" i="31"/>
  <c r="T454" i="31" a="1"/>
  <c r="T454" i="31" s="1"/>
  <c r="U454" i="31" s="1"/>
  <c r="AT454" i="31" l="1"/>
  <c r="AV455" i="31"/>
  <c r="AU455" i="31"/>
  <c r="D454" i="31"/>
  <c r="B456" i="31"/>
  <c r="AS456" i="31" s="1"/>
  <c r="AM455" i="31"/>
  <c r="AL455" i="31"/>
  <c r="T455" i="31" a="1"/>
  <c r="T455" i="31" s="1"/>
  <c r="U455" i="31" s="1"/>
  <c r="AT455" i="31" l="1"/>
  <c r="AV456" i="31"/>
  <c r="AU456" i="31"/>
  <c r="D455" i="31"/>
  <c r="B457" i="31"/>
  <c r="AS457" i="31" s="1"/>
  <c r="AM456" i="31"/>
  <c r="AL456" i="31"/>
  <c r="T456" i="31" a="1"/>
  <c r="T456" i="31" s="1"/>
  <c r="U456" i="31" s="1"/>
  <c r="AT456" i="31" l="1"/>
  <c r="AV457" i="31"/>
  <c r="AU457" i="31"/>
  <c r="D456" i="31"/>
  <c r="B458" i="31"/>
  <c r="AS458" i="31" s="1"/>
  <c r="AM457" i="31"/>
  <c r="AL457" i="31"/>
  <c r="T457" i="31" a="1"/>
  <c r="T457" i="31" s="1"/>
  <c r="U457" i="31" s="1"/>
  <c r="AT457" i="31" l="1"/>
  <c r="AV458" i="31"/>
  <c r="AU458" i="31"/>
  <c r="D457" i="31"/>
  <c r="B459" i="31"/>
  <c r="AS459" i="31" s="1"/>
  <c r="AM458" i="31"/>
  <c r="AL458" i="31"/>
  <c r="T458" i="31" a="1"/>
  <c r="T458" i="31" s="1"/>
  <c r="U458" i="31" s="1"/>
  <c r="AT458" i="31" l="1"/>
  <c r="AV459" i="31"/>
  <c r="AU459" i="31"/>
  <c r="D458" i="31"/>
  <c r="B460" i="31"/>
  <c r="AS460" i="31" s="1"/>
  <c r="AM459" i="31"/>
  <c r="AL459" i="31"/>
  <c r="T459" i="31" a="1"/>
  <c r="T459" i="31" s="1"/>
  <c r="U459" i="31" s="1"/>
  <c r="AT459" i="31" l="1"/>
  <c r="AV460" i="31"/>
  <c r="AU460" i="31"/>
  <c r="D459" i="31"/>
  <c r="B461" i="31"/>
  <c r="AS461" i="31" s="1"/>
  <c r="AM460" i="31"/>
  <c r="AL460" i="31"/>
  <c r="T460" i="31" a="1"/>
  <c r="T460" i="31" s="1"/>
  <c r="U460" i="31" s="1"/>
  <c r="AT460" i="31" l="1"/>
  <c r="AV461" i="31"/>
  <c r="AU461" i="31"/>
  <c r="D460" i="31"/>
  <c r="B462" i="31"/>
  <c r="AS462" i="31" s="1"/>
  <c r="AM461" i="31"/>
  <c r="AL461" i="31"/>
  <c r="T461" i="31" a="1"/>
  <c r="T461" i="31" s="1"/>
  <c r="U461" i="31" s="1"/>
  <c r="AT461" i="31" l="1"/>
  <c r="AV462" i="31"/>
  <c r="AU462" i="31"/>
  <c r="D461" i="31"/>
  <c r="B463" i="31"/>
  <c r="AS463" i="31" s="1"/>
  <c r="AM462" i="31"/>
  <c r="AL462" i="31"/>
  <c r="T462" i="31" a="1"/>
  <c r="T462" i="31" s="1"/>
  <c r="U462" i="31" s="1"/>
  <c r="AT462" i="31" l="1"/>
  <c r="AV463" i="31"/>
  <c r="AU463" i="31"/>
  <c r="D462" i="31"/>
  <c r="B464" i="31"/>
  <c r="AS464" i="31" s="1"/>
  <c r="AM463" i="31"/>
  <c r="AL463" i="31"/>
  <c r="T463" i="31" a="1"/>
  <c r="T463" i="31" s="1"/>
  <c r="U463" i="31" s="1"/>
  <c r="AT463" i="31" l="1"/>
  <c r="AV464" i="31"/>
  <c r="AU464" i="31"/>
  <c r="D463" i="31"/>
  <c r="B465" i="31"/>
  <c r="AS465" i="31" s="1"/>
  <c r="AM464" i="31"/>
  <c r="AL464" i="31"/>
  <c r="T464" i="31" a="1"/>
  <c r="T464" i="31" s="1"/>
  <c r="U464" i="31" s="1"/>
  <c r="AT464" i="31" l="1"/>
  <c r="AV465" i="31"/>
  <c r="AU465" i="31"/>
  <c r="D464" i="31"/>
  <c r="B466" i="31"/>
  <c r="AS466" i="31" s="1"/>
  <c r="AM465" i="31"/>
  <c r="AL465" i="31"/>
  <c r="T465" i="31" a="1"/>
  <c r="T465" i="31" s="1"/>
  <c r="U465" i="31" s="1"/>
  <c r="AT465" i="31" l="1"/>
  <c r="AU466" i="31"/>
  <c r="AV466" i="31"/>
  <c r="D465" i="31"/>
  <c r="B467" i="31"/>
  <c r="AS467" i="31" s="1"/>
  <c r="AM466" i="31"/>
  <c r="AL466" i="31"/>
  <c r="T466" i="31" a="1"/>
  <c r="T466" i="31" s="1"/>
  <c r="U466" i="31" s="1"/>
  <c r="AV467" i="31" l="1"/>
  <c r="AU467" i="31"/>
  <c r="AT466" i="31"/>
  <c r="D466" i="31"/>
  <c r="B468" i="31"/>
  <c r="AS468" i="31" s="1"/>
  <c r="AM467" i="31"/>
  <c r="AL467" i="31"/>
  <c r="T467" i="31" a="1"/>
  <c r="T467" i="31" s="1"/>
  <c r="U467" i="31" s="1"/>
  <c r="AT467" i="31" l="1"/>
  <c r="AU468" i="31"/>
  <c r="AV468" i="31"/>
  <c r="B469" i="31"/>
  <c r="AS469" i="31" s="1"/>
  <c r="AM468" i="31"/>
  <c r="AL468" i="31"/>
  <c r="T468" i="31" a="1"/>
  <c r="T468" i="31" s="1"/>
  <c r="U468" i="31" s="1"/>
  <c r="D467" i="31"/>
  <c r="AV469" i="31" l="1"/>
  <c r="AU469" i="31"/>
  <c r="AT468" i="31"/>
  <c r="D468" i="31"/>
  <c r="B470" i="31"/>
  <c r="AS470" i="31" s="1"/>
  <c r="AM469" i="31"/>
  <c r="AL469" i="31"/>
  <c r="T469" i="31" a="1"/>
  <c r="T469" i="31" s="1"/>
  <c r="U469" i="31" s="1"/>
  <c r="AT469" i="31" l="1"/>
  <c r="AV470" i="31"/>
  <c r="AU470" i="31"/>
  <c r="B471" i="31"/>
  <c r="AS471" i="31" s="1"/>
  <c r="AM470" i="31"/>
  <c r="AL470" i="31"/>
  <c r="T470" i="31" a="1"/>
  <c r="T470" i="31" s="1"/>
  <c r="U470" i="31" s="1"/>
  <c r="D469" i="31"/>
  <c r="AT470" i="31" l="1"/>
  <c r="AV471" i="31"/>
  <c r="AU471" i="31"/>
  <c r="D470" i="31"/>
  <c r="B472" i="31"/>
  <c r="AS472" i="31" s="1"/>
  <c r="AM471" i="31"/>
  <c r="AL471" i="31"/>
  <c r="T471" i="31" a="1"/>
  <c r="T471" i="31" s="1"/>
  <c r="U471" i="31" s="1"/>
  <c r="AT471" i="31" l="1"/>
  <c r="AV472" i="31"/>
  <c r="AU472" i="31"/>
  <c r="D471" i="31"/>
  <c r="B473" i="31"/>
  <c r="AS473" i="31" s="1"/>
  <c r="AM472" i="31"/>
  <c r="AL472" i="31"/>
  <c r="T472" i="31" a="1"/>
  <c r="T472" i="31" s="1"/>
  <c r="U472" i="31" s="1"/>
  <c r="AT472" i="31" l="1"/>
  <c r="AV473" i="31"/>
  <c r="AU473" i="31"/>
  <c r="D472" i="31"/>
  <c r="B474" i="31"/>
  <c r="AS474" i="31" s="1"/>
  <c r="AM473" i="31"/>
  <c r="AL473" i="31"/>
  <c r="T473" i="31" a="1"/>
  <c r="T473" i="31" s="1"/>
  <c r="U473" i="31" s="1"/>
  <c r="AT473" i="31" l="1"/>
  <c r="AU474" i="31"/>
  <c r="AV474" i="31"/>
  <c r="D473" i="31"/>
  <c r="B475" i="31"/>
  <c r="AS475" i="31" s="1"/>
  <c r="AM474" i="31"/>
  <c r="AL474" i="31"/>
  <c r="T474" i="31" a="1"/>
  <c r="T474" i="31" s="1"/>
  <c r="U474" i="31" s="1"/>
  <c r="AV475" i="31" l="1"/>
  <c r="AU475" i="31"/>
  <c r="AT474" i="31"/>
  <c r="D474" i="31"/>
  <c r="B476" i="31"/>
  <c r="AS476" i="31" s="1"/>
  <c r="AM475" i="31"/>
  <c r="AL475" i="31"/>
  <c r="T475" i="31" a="1"/>
  <c r="T475" i="31" s="1"/>
  <c r="U475" i="31" s="1"/>
  <c r="AT475" i="31" l="1"/>
  <c r="AV476" i="31"/>
  <c r="AU476" i="31"/>
  <c r="D475" i="31"/>
  <c r="B477" i="31"/>
  <c r="AS477" i="31" s="1"/>
  <c r="AM476" i="31"/>
  <c r="AL476" i="31"/>
  <c r="T476" i="31" a="1"/>
  <c r="T476" i="31" s="1"/>
  <c r="U476" i="31" s="1"/>
  <c r="AT476" i="31" l="1"/>
  <c r="AV477" i="31"/>
  <c r="AU477" i="31"/>
  <c r="D476" i="31"/>
  <c r="B478" i="31"/>
  <c r="AS478" i="31" s="1"/>
  <c r="AM477" i="31"/>
  <c r="AL477" i="31"/>
  <c r="T477" i="31" a="1"/>
  <c r="T477" i="31" s="1"/>
  <c r="U477" i="31" s="1"/>
  <c r="AT477" i="31" l="1"/>
  <c r="AV478" i="31"/>
  <c r="AU478" i="31"/>
  <c r="D477" i="31"/>
  <c r="B479" i="31"/>
  <c r="AS479" i="31" s="1"/>
  <c r="AM478" i="31"/>
  <c r="AL478" i="31"/>
  <c r="T478" i="31" a="1"/>
  <c r="T478" i="31" s="1"/>
  <c r="U478" i="31" s="1"/>
  <c r="AT478" i="31" l="1"/>
  <c r="AV479" i="31"/>
  <c r="AU479" i="31"/>
  <c r="D478" i="31"/>
  <c r="B480" i="31"/>
  <c r="AS480" i="31" s="1"/>
  <c r="AM479" i="31"/>
  <c r="AL479" i="31"/>
  <c r="T479" i="31" a="1"/>
  <c r="T479" i="31" s="1"/>
  <c r="U479" i="31" s="1"/>
  <c r="AT479" i="31" l="1"/>
  <c r="AV480" i="31"/>
  <c r="AU480" i="31"/>
  <c r="D479" i="31"/>
  <c r="B481" i="31"/>
  <c r="AS481" i="31" s="1"/>
  <c r="AM480" i="31"/>
  <c r="AL480" i="31"/>
  <c r="T480" i="31" a="1"/>
  <c r="T480" i="31" s="1"/>
  <c r="U480" i="31" s="1"/>
  <c r="AT480" i="31" l="1"/>
  <c r="AV481" i="31"/>
  <c r="AU481" i="31"/>
  <c r="D480" i="31"/>
  <c r="B482" i="31"/>
  <c r="AS482" i="31" s="1"/>
  <c r="AM481" i="31"/>
  <c r="AL481" i="31"/>
  <c r="T481" i="31" a="1"/>
  <c r="T481" i="31" s="1"/>
  <c r="U481" i="31" s="1"/>
  <c r="AT481" i="31" l="1"/>
  <c r="AV482" i="31"/>
  <c r="AU482" i="31"/>
  <c r="D481" i="31"/>
  <c r="B483" i="31"/>
  <c r="AS483" i="31" s="1"/>
  <c r="AM482" i="31"/>
  <c r="AL482" i="31"/>
  <c r="T482" i="31" a="1"/>
  <c r="T482" i="31" s="1"/>
  <c r="U482" i="31" s="1"/>
  <c r="AT482" i="31" l="1"/>
  <c r="AV483" i="31"/>
  <c r="AU483" i="31"/>
  <c r="D482" i="31"/>
  <c r="B484" i="31"/>
  <c r="AS484" i="31" s="1"/>
  <c r="AM483" i="31"/>
  <c r="AL483" i="31"/>
  <c r="T483" i="31" a="1"/>
  <c r="T483" i="31" s="1"/>
  <c r="U483" i="31" s="1"/>
  <c r="AT483" i="31" l="1"/>
  <c r="AU484" i="31"/>
  <c r="AV484" i="31"/>
  <c r="D483" i="31"/>
  <c r="B485" i="31"/>
  <c r="AS485" i="31" s="1"/>
  <c r="AM484" i="31"/>
  <c r="AL484" i="31"/>
  <c r="T484" i="31" a="1"/>
  <c r="T484" i="31" s="1"/>
  <c r="U484" i="31" s="1"/>
  <c r="AT484" i="31" l="1"/>
  <c r="AU485" i="31"/>
  <c r="AV485" i="31"/>
  <c r="D484" i="31"/>
  <c r="B486" i="31"/>
  <c r="AS486" i="31" s="1"/>
  <c r="AM485" i="31"/>
  <c r="AL485" i="31"/>
  <c r="T485" i="31" a="1"/>
  <c r="T485" i="31" s="1"/>
  <c r="U485" i="31" s="1"/>
  <c r="AV486" i="31" l="1"/>
  <c r="AU486" i="31"/>
  <c r="AT485" i="31"/>
  <c r="D485" i="31"/>
  <c r="B487" i="31"/>
  <c r="AS487" i="31" s="1"/>
  <c r="AM486" i="31"/>
  <c r="AL486" i="31"/>
  <c r="T486" i="31" a="1"/>
  <c r="T486" i="31" s="1"/>
  <c r="U486" i="31" s="1"/>
  <c r="AT486" i="31" l="1"/>
  <c r="AV487" i="31"/>
  <c r="AU487" i="31"/>
  <c r="D486" i="31"/>
  <c r="B488" i="31"/>
  <c r="AS488" i="31" s="1"/>
  <c r="AM487" i="31"/>
  <c r="AL487" i="31"/>
  <c r="T487" i="31" a="1"/>
  <c r="T487" i="31" s="1"/>
  <c r="U487" i="31" s="1"/>
  <c r="AT487" i="31" l="1"/>
  <c r="AV488" i="31"/>
  <c r="AU488" i="31"/>
  <c r="D487" i="31"/>
  <c r="B489" i="31"/>
  <c r="AS489" i="31" s="1"/>
  <c r="AM488" i="31"/>
  <c r="AL488" i="31"/>
  <c r="T488" i="31" a="1"/>
  <c r="T488" i="31" s="1"/>
  <c r="U488" i="31" s="1"/>
  <c r="AT488" i="31" l="1"/>
  <c r="AV489" i="31"/>
  <c r="AU489" i="31"/>
  <c r="D488" i="31"/>
  <c r="B490" i="31"/>
  <c r="AS490" i="31" s="1"/>
  <c r="AM489" i="31"/>
  <c r="AL489" i="31"/>
  <c r="T489" i="31" a="1"/>
  <c r="T489" i="31" s="1"/>
  <c r="U489" i="31" s="1"/>
  <c r="AT489" i="31" l="1"/>
  <c r="AV490" i="31"/>
  <c r="AU490" i="31"/>
  <c r="D489" i="31"/>
  <c r="B491" i="31"/>
  <c r="AS491" i="31" s="1"/>
  <c r="AM490" i="31"/>
  <c r="AL490" i="31"/>
  <c r="T490" i="31" a="1"/>
  <c r="T490" i="31" s="1"/>
  <c r="U490" i="31" s="1"/>
  <c r="AT490" i="31" l="1"/>
  <c r="AV491" i="31"/>
  <c r="AU491" i="31"/>
  <c r="D490" i="31"/>
  <c r="B492" i="31"/>
  <c r="AS492" i="31" s="1"/>
  <c r="AM491" i="31"/>
  <c r="AL491" i="31"/>
  <c r="T491" i="31" a="1"/>
  <c r="T491" i="31" s="1"/>
  <c r="U491" i="31" s="1"/>
  <c r="AT491" i="31" l="1"/>
  <c r="AU492" i="31"/>
  <c r="AV492" i="31"/>
  <c r="D491" i="31"/>
  <c r="B493" i="31"/>
  <c r="AS493" i="31" s="1"/>
  <c r="AM492" i="31"/>
  <c r="AL492" i="31"/>
  <c r="T492" i="31" a="1"/>
  <c r="T492" i="31" s="1"/>
  <c r="U492" i="31" s="1"/>
  <c r="AV493" i="31" l="1"/>
  <c r="AU493" i="31"/>
  <c r="AT492" i="31"/>
  <c r="D492" i="31"/>
  <c r="B494" i="31"/>
  <c r="AS494" i="31" s="1"/>
  <c r="AM493" i="31"/>
  <c r="AL493" i="31"/>
  <c r="T493" i="31" a="1"/>
  <c r="T493" i="31" s="1"/>
  <c r="U493" i="31" s="1"/>
  <c r="AT493" i="31" l="1"/>
  <c r="AV494" i="31"/>
  <c r="AU494" i="31"/>
  <c r="D493" i="31"/>
  <c r="B495" i="31"/>
  <c r="AS495" i="31" s="1"/>
  <c r="AM494" i="31"/>
  <c r="AL494" i="31"/>
  <c r="T494" i="31" a="1"/>
  <c r="T494" i="31" s="1"/>
  <c r="U494" i="31" s="1"/>
  <c r="AT494" i="31" l="1"/>
  <c r="AV495" i="31"/>
  <c r="AU495" i="31"/>
  <c r="D494" i="31"/>
  <c r="B496" i="31"/>
  <c r="AS496" i="31" s="1"/>
  <c r="AM495" i="31"/>
  <c r="AL495" i="31"/>
  <c r="T495" i="31" a="1"/>
  <c r="T495" i="31" s="1"/>
  <c r="U495" i="31" s="1"/>
  <c r="AT495" i="31" l="1"/>
  <c r="AU496" i="31"/>
  <c r="AV496" i="31"/>
  <c r="B497" i="31"/>
  <c r="AS497" i="31" s="1"/>
  <c r="AM496" i="31"/>
  <c r="AL496" i="31"/>
  <c r="T496" i="31" a="1"/>
  <c r="T496" i="31" s="1"/>
  <c r="U496" i="31" s="1"/>
  <c r="D495" i="31"/>
  <c r="AT496" i="31" l="1"/>
  <c r="AV497" i="31"/>
  <c r="AU497" i="31"/>
  <c r="D496" i="31"/>
  <c r="B498" i="31"/>
  <c r="AS498" i="31" s="1"/>
  <c r="AM497" i="31"/>
  <c r="AL497" i="31"/>
  <c r="T497" i="31" a="1"/>
  <c r="T497" i="31" s="1"/>
  <c r="U497" i="31" s="1"/>
  <c r="AT497" i="31" l="1"/>
  <c r="AV498" i="31"/>
  <c r="AU498" i="31"/>
  <c r="B499" i="31"/>
  <c r="AS499" i="31" s="1"/>
  <c r="AM498" i="31"/>
  <c r="AL498" i="31"/>
  <c r="T498" i="31" a="1"/>
  <c r="T498" i="31" s="1"/>
  <c r="U498" i="31" s="1"/>
  <c r="D497" i="31"/>
  <c r="AT498" i="31" l="1"/>
  <c r="AV499" i="31"/>
  <c r="AU499" i="31"/>
  <c r="D498" i="31"/>
  <c r="B500" i="31"/>
  <c r="AS500" i="31" s="1"/>
  <c r="AM499" i="31"/>
  <c r="AL499" i="31"/>
  <c r="T499" i="31" a="1"/>
  <c r="T499" i="31" s="1"/>
  <c r="U499" i="31" s="1"/>
  <c r="AT499" i="31" l="1"/>
  <c r="AU500" i="31"/>
  <c r="AV500" i="31"/>
  <c r="B501" i="31"/>
  <c r="AS501" i="31" s="1"/>
  <c r="AM500" i="31"/>
  <c r="AL500" i="31"/>
  <c r="T500" i="31" a="1"/>
  <c r="T500" i="31" s="1"/>
  <c r="U500" i="31" s="1"/>
  <c r="D499" i="31"/>
  <c r="AT500" i="31" l="1"/>
  <c r="AV501" i="31"/>
  <c r="AU501" i="31"/>
  <c r="D500" i="31"/>
  <c r="B502" i="31"/>
  <c r="AS502" i="31" s="1"/>
  <c r="AM501" i="31"/>
  <c r="AL501" i="31"/>
  <c r="T501" i="31" a="1"/>
  <c r="T501" i="31" s="1"/>
  <c r="U501" i="31" s="1"/>
  <c r="AT501" i="31" l="1"/>
  <c r="AV502" i="31"/>
  <c r="AU502" i="31"/>
  <c r="B503" i="31"/>
  <c r="AS503" i="31" s="1"/>
  <c r="AM502" i="31"/>
  <c r="AL502" i="31"/>
  <c r="T502" i="31" a="1"/>
  <c r="T502" i="31" s="1"/>
  <c r="U502" i="31" s="1"/>
  <c r="D501" i="31"/>
  <c r="AT502" i="31" l="1"/>
  <c r="AV503" i="31"/>
  <c r="AU503" i="31"/>
  <c r="D502" i="31"/>
  <c r="B504" i="31"/>
  <c r="AS504" i="31" s="1"/>
  <c r="AM503" i="31"/>
  <c r="AL503" i="31"/>
  <c r="T503" i="31" a="1"/>
  <c r="T503" i="31" s="1"/>
  <c r="U503" i="31" s="1"/>
  <c r="AT503" i="31" l="1"/>
  <c r="AV504" i="31"/>
  <c r="AU504" i="31"/>
  <c r="D503" i="31"/>
  <c r="B505" i="31"/>
  <c r="AS505" i="31" s="1"/>
  <c r="AM504" i="31"/>
  <c r="AL504" i="31"/>
  <c r="T504" i="31" a="1"/>
  <c r="T504" i="31" s="1"/>
  <c r="U504" i="31" s="1"/>
  <c r="AT504" i="31" l="1"/>
  <c r="AV505" i="31"/>
  <c r="AU505" i="31"/>
  <c r="D504" i="31"/>
  <c r="B506" i="31"/>
  <c r="AS506" i="31" s="1"/>
  <c r="AM505" i="31"/>
  <c r="AL505" i="31"/>
  <c r="T505" i="31" a="1"/>
  <c r="T505" i="31" s="1"/>
  <c r="U505" i="31" s="1"/>
  <c r="AT505" i="31" l="1"/>
  <c r="AV506" i="31"/>
  <c r="AU506" i="31"/>
  <c r="D505" i="31"/>
  <c r="B507" i="31"/>
  <c r="AS507" i="31" s="1"/>
  <c r="AM506" i="31"/>
  <c r="AL506" i="31"/>
  <c r="T506" i="31" a="1"/>
  <c r="T506" i="31" s="1"/>
  <c r="U506" i="31" s="1"/>
  <c r="AT506" i="31" l="1"/>
  <c r="AV507" i="31"/>
  <c r="AU507" i="31"/>
  <c r="D506" i="31"/>
  <c r="B508" i="31"/>
  <c r="AS508" i="31" s="1"/>
  <c r="AM507" i="31"/>
  <c r="AL507" i="31"/>
  <c r="T507" i="31" a="1"/>
  <c r="T507" i="31" s="1"/>
  <c r="U507" i="31" s="1"/>
  <c r="AT507" i="31" l="1"/>
  <c r="AV508" i="31"/>
  <c r="AU508" i="31"/>
  <c r="D507" i="31"/>
  <c r="B509" i="31"/>
  <c r="AS509" i="31" s="1"/>
  <c r="AM508" i="31"/>
  <c r="AL508" i="31"/>
  <c r="T508" i="31" a="1"/>
  <c r="T508" i="31" s="1"/>
  <c r="U508" i="31" s="1"/>
  <c r="AT508" i="31" l="1"/>
  <c r="AV509" i="31"/>
  <c r="AU509" i="31"/>
  <c r="D508" i="31"/>
  <c r="B510" i="31"/>
  <c r="AS510" i="31" s="1"/>
  <c r="AM509" i="31"/>
  <c r="AL509" i="31"/>
  <c r="T509" i="31" a="1"/>
  <c r="T509" i="31" s="1"/>
  <c r="U509" i="31" s="1"/>
  <c r="AT509" i="31" l="1"/>
  <c r="AV510" i="31"/>
  <c r="AU510" i="31"/>
  <c r="B511" i="31"/>
  <c r="AS511" i="31" s="1"/>
  <c r="AM510" i="31"/>
  <c r="AL510" i="31"/>
  <c r="T510" i="31" a="1"/>
  <c r="T510" i="31" s="1"/>
  <c r="U510" i="31" s="1"/>
  <c r="D509" i="31"/>
  <c r="AT510" i="31" l="1"/>
  <c r="AV511" i="31"/>
  <c r="AU511" i="31"/>
  <c r="D510" i="31"/>
  <c r="B512" i="31"/>
  <c r="AS512" i="31" s="1"/>
  <c r="AM511" i="31"/>
  <c r="AL511" i="31"/>
  <c r="T511" i="31" a="1"/>
  <c r="T511" i="31" s="1"/>
  <c r="U511" i="31" s="1"/>
  <c r="AT511" i="31" l="1"/>
  <c r="AV512" i="31"/>
  <c r="AU512" i="31"/>
  <c r="D511" i="31"/>
  <c r="B513" i="31"/>
  <c r="AS513" i="31" s="1"/>
  <c r="AM512" i="31"/>
  <c r="AL512" i="31"/>
  <c r="T512" i="31" a="1"/>
  <c r="T512" i="31" s="1"/>
  <c r="U512" i="31" s="1"/>
  <c r="AT512" i="31" l="1"/>
  <c r="AV513" i="31"/>
  <c r="AU513" i="31"/>
  <c r="D512" i="31"/>
  <c r="B514" i="31"/>
  <c r="AS514" i="31" s="1"/>
  <c r="AM513" i="31"/>
  <c r="AL513" i="31"/>
  <c r="T513" i="31" a="1"/>
  <c r="T513" i="31" s="1"/>
  <c r="U513" i="31" s="1"/>
  <c r="AT513" i="31" l="1"/>
  <c r="AV514" i="31"/>
  <c r="AU514" i="31"/>
  <c r="D513" i="31"/>
  <c r="B515" i="31"/>
  <c r="AS515" i="31" s="1"/>
  <c r="AM514" i="31"/>
  <c r="AL514" i="31"/>
  <c r="T514" i="31" a="1"/>
  <c r="T514" i="31" s="1"/>
  <c r="U514" i="31" s="1"/>
  <c r="AT514" i="31" l="1"/>
  <c r="AV515" i="31"/>
  <c r="AU515" i="31"/>
  <c r="D514" i="31"/>
  <c r="B516" i="31"/>
  <c r="AS516" i="31" s="1"/>
  <c r="AM515" i="31"/>
  <c r="AL515" i="31"/>
  <c r="T515" i="31" a="1"/>
  <c r="T515" i="31" s="1"/>
  <c r="U515" i="31" s="1"/>
  <c r="AT515" i="31" l="1"/>
  <c r="AU516" i="31"/>
  <c r="AV516" i="31"/>
  <c r="B517" i="31"/>
  <c r="AS517" i="31" s="1"/>
  <c r="AM516" i="31"/>
  <c r="AL516" i="31"/>
  <c r="T516" i="31" a="1"/>
  <c r="T516" i="31" s="1"/>
  <c r="U516" i="31" s="1"/>
  <c r="D515" i="31"/>
  <c r="AV517" i="31" l="1"/>
  <c r="AU517" i="31"/>
  <c r="AT516" i="31"/>
  <c r="D516" i="31"/>
  <c r="B518" i="31"/>
  <c r="AS518" i="31" s="1"/>
  <c r="AM517" i="31"/>
  <c r="AL517" i="31"/>
  <c r="T517" i="31" a="1"/>
  <c r="T517" i="31" s="1"/>
  <c r="U517" i="31" s="1"/>
  <c r="AT517" i="31" l="1"/>
  <c r="AV518" i="31"/>
  <c r="AU518" i="31"/>
  <c r="B519" i="31"/>
  <c r="AS519" i="31" s="1"/>
  <c r="AM518" i="31"/>
  <c r="AL518" i="31"/>
  <c r="T518" i="31" a="1"/>
  <c r="T518" i="31" s="1"/>
  <c r="U518" i="31" s="1"/>
  <c r="D517" i="31"/>
  <c r="AT518" i="31" l="1"/>
  <c r="AV519" i="31"/>
  <c r="AU519" i="31"/>
  <c r="D518" i="31"/>
  <c r="B520" i="31"/>
  <c r="AS520" i="31" s="1"/>
  <c r="AM519" i="31"/>
  <c r="AL519" i="31"/>
  <c r="T519" i="31" a="1"/>
  <c r="T519" i="31" s="1"/>
  <c r="U519" i="31" s="1"/>
  <c r="AT519" i="31" l="1"/>
  <c r="AU520" i="31"/>
  <c r="AV520" i="31"/>
  <c r="D519" i="31"/>
  <c r="B521" i="31"/>
  <c r="AS521" i="31" s="1"/>
  <c r="AM520" i="31"/>
  <c r="AL520" i="31"/>
  <c r="T520" i="31" a="1"/>
  <c r="T520" i="31" s="1"/>
  <c r="U520" i="31" s="1"/>
  <c r="AV521" i="31" l="1"/>
  <c r="AU521" i="31"/>
  <c r="AT520" i="31"/>
  <c r="D520" i="31"/>
  <c r="B522" i="31"/>
  <c r="AS522" i="31" s="1"/>
  <c r="AM521" i="31"/>
  <c r="AL521" i="31"/>
  <c r="T521" i="31" a="1"/>
  <c r="T521" i="31" s="1"/>
  <c r="U521" i="31" s="1"/>
  <c r="AT521" i="31" l="1"/>
  <c r="AV522" i="31"/>
  <c r="AU522" i="31"/>
  <c r="D521" i="31"/>
  <c r="B523" i="31"/>
  <c r="AS523" i="31" s="1"/>
  <c r="AM522" i="31"/>
  <c r="AL522" i="31"/>
  <c r="T522" i="31" a="1"/>
  <c r="T522" i="31" s="1"/>
  <c r="U522" i="31" s="1"/>
  <c r="AT522" i="31" l="1"/>
  <c r="AV523" i="31"/>
  <c r="AU523" i="31"/>
  <c r="D522" i="31"/>
  <c r="B524" i="31"/>
  <c r="AS524" i="31" s="1"/>
  <c r="AM523" i="31"/>
  <c r="AL523" i="31"/>
  <c r="T523" i="31" a="1"/>
  <c r="T523" i="31" s="1"/>
  <c r="U523" i="31" s="1"/>
  <c r="AT523" i="31" l="1"/>
  <c r="AV524" i="31"/>
  <c r="AU524" i="31"/>
  <c r="D523" i="31"/>
  <c r="B525" i="31"/>
  <c r="AS525" i="31" s="1"/>
  <c r="AM524" i="31"/>
  <c r="AL524" i="31"/>
  <c r="T524" i="31" a="1"/>
  <c r="T524" i="31" s="1"/>
  <c r="U524" i="31" s="1"/>
  <c r="AT524" i="31" l="1"/>
  <c r="AV525" i="31"/>
  <c r="AU525" i="31"/>
  <c r="D524" i="31"/>
  <c r="B526" i="31"/>
  <c r="AS526" i="31" s="1"/>
  <c r="AM525" i="31"/>
  <c r="AL525" i="31"/>
  <c r="T525" i="31" a="1"/>
  <c r="T525" i="31" s="1"/>
  <c r="U525" i="31" s="1"/>
  <c r="AT525" i="31" l="1"/>
  <c r="AV526" i="31"/>
  <c r="AU526" i="31"/>
  <c r="D525" i="31"/>
  <c r="B527" i="31"/>
  <c r="AS527" i="31" s="1"/>
  <c r="AM526" i="31"/>
  <c r="AL526" i="31"/>
  <c r="T526" i="31" a="1"/>
  <c r="T526" i="31" s="1"/>
  <c r="U526" i="31" s="1"/>
  <c r="AT526" i="31" l="1"/>
  <c r="AV527" i="31"/>
  <c r="AU527" i="31"/>
  <c r="D526" i="31"/>
  <c r="B528" i="31"/>
  <c r="AS528" i="31" s="1"/>
  <c r="AM527" i="31"/>
  <c r="AL527" i="31"/>
  <c r="T527" i="31" a="1"/>
  <c r="T527" i="31" s="1"/>
  <c r="U527" i="31" s="1"/>
  <c r="AT527" i="31" l="1"/>
  <c r="AV528" i="31"/>
  <c r="AU528" i="31"/>
  <c r="B529" i="31"/>
  <c r="AS529" i="31" s="1"/>
  <c r="AM528" i="31"/>
  <c r="AL528" i="31"/>
  <c r="T528" i="31" a="1"/>
  <c r="T528" i="31" s="1"/>
  <c r="U528" i="31" s="1"/>
  <c r="D527" i="31"/>
  <c r="AT528" i="31" l="1"/>
  <c r="AV529" i="31"/>
  <c r="AU529" i="31"/>
  <c r="D528" i="31"/>
  <c r="B530" i="31"/>
  <c r="AS530" i="31" s="1"/>
  <c r="AM529" i="31"/>
  <c r="AL529" i="31"/>
  <c r="T529" i="31" a="1"/>
  <c r="T529" i="31" s="1"/>
  <c r="U529" i="31" s="1"/>
  <c r="AT529" i="31" l="1"/>
  <c r="AV530" i="31"/>
  <c r="AU530" i="31"/>
  <c r="D529" i="31"/>
  <c r="B531" i="31"/>
  <c r="AS531" i="31" s="1"/>
  <c r="AM530" i="31"/>
  <c r="AL530" i="31"/>
  <c r="T530" i="31" a="1"/>
  <c r="T530" i="31" s="1"/>
  <c r="U530" i="31" s="1"/>
  <c r="AT530" i="31" l="1"/>
  <c r="AV531" i="31"/>
  <c r="AU531" i="31"/>
  <c r="B532" i="31"/>
  <c r="AS532" i="31" s="1"/>
  <c r="AM531" i="31"/>
  <c r="AL531" i="31"/>
  <c r="T531" i="31" a="1"/>
  <c r="T531" i="31" s="1"/>
  <c r="U531" i="31" s="1"/>
  <c r="D530" i="31"/>
  <c r="AT531" i="31" l="1"/>
  <c r="AU532" i="31"/>
  <c r="AV532" i="31"/>
  <c r="D531" i="31"/>
  <c r="B533" i="31"/>
  <c r="AS533" i="31" s="1"/>
  <c r="AM532" i="31"/>
  <c r="AL532" i="31"/>
  <c r="T532" i="31" a="1"/>
  <c r="T532" i="31" s="1"/>
  <c r="U532" i="31" s="1"/>
  <c r="AV533" i="31" l="1"/>
  <c r="AU533" i="31"/>
  <c r="AT532" i="31"/>
  <c r="D532" i="31"/>
  <c r="B534" i="31"/>
  <c r="AS534" i="31" s="1"/>
  <c r="AM533" i="31"/>
  <c r="AL533" i="31"/>
  <c r="T533" i="31" a="1"/>
  <c r="T533" i="31" s="1"/>
  <c r="U533" i="31" s="1"/>
  <c r="AT533" i="31" l="1"/>
  <c r="AV534" i="31"/>
  <c r="AU534" i="31"/>
  <c r="D533" i="31"/>
  <c r="B535" i="31"/>
  <c r="AS535" i="31" s="1"/>
  <c r="AM534" i="31"/>
  <c r="AL534" i="31"/>
  <c r="T534" i="31" a="1"/>
  <c r="T534" i="31" s="1"/>
  <c r="U534" i="31" s="1"/>
  <c r="AT534" i="31" l="1"/>
  <c r="AV535" i="31"/>
  <c r="AU535" i="31"/>
  <c r="D534" i="31"/>
  <c r="B536" i="31"/>
  <c r="AS536" i="31" s="1"/>
  <c r="AM535" i="31"/>
  <c r="AL535" i="31"/>
  <c r="T535" i="31" a="1"/>
  <c r="T535" i="31" s="1"/>
  <c r="U535" i="31" s="1"/>
  <c r="AT535" i="31" l="1"/>
  <c r="AV536" i="31"/>
  <c r="AU536" i="31"/>
  <c r="D535" i="31"/>
  <c r="B537" i="31"/>
  <c r="AS537" i="31" s="1"/>
  <c r="AM536" i="31"/>
  <c r="AL536" i="31"/>
  <c r="T536" i="31" a="1"/>
  <c r="T536" i="31" s="1"/>
  <c r="U536" i="31" s="1"/>
  <c r="AT536" i="31" l="1"/>
  <c r="AV537" i="31"/>
  <c r="AU537" i="31"/>
  <c r="D536" i="31"/>
  <c r="B538" i="31"/>
  <c r="AS538" i="31" s="1"/>
  <c r="AM537" i="31"/>
  <c r="AL537" i="31"/>
  <c r="T537" i="31" a="1"/>
  <c r="T537" i="31" s="1"/>
  <c r="U537" i="31" s="1"/>
  <c r="AT537" i="31" l="1"/>
  <c r="AV538" i="31"/>
  <c r="AU538" i="31"/>
  <c r="D537" i="31"/>
  <c r="B539" i="31"/>
  <c r="AS539" i="31" s="1"/>
  <c r="AM538" i="31"/>
  <c r="AL538" i="31"/>
  <c r="T538" i="31" a="1"/>
  <c r="T538" i="31" s="1"/>
  <c r="U538" i="31" s="1"/>
  <c r="AT538" i="31" l="1"/>
  <c r="AV539" i="31"/>
  <c r="AU539" i="31"/>
  <c r="D538" i="31"/>
  <c r="B540" i="31"/>
  <c r="AS540" i="31" s="1"/>
  <c r="AM539" i="31"/>
  <c r="AL539" i="31"/>
  <c r="T539" i="31" a="1"/>
  <c r="T539" i="31" s="1"/>
  <c r="U539" i="31" s="1"/>
  <c r="AT539" i="31" l="1"/>
  <c r="AV540" i="31"/>
  <c r="AU540" i="31"/>
  <c r="D539" i="31"/>
  <c r="B541" i="31"/>
  <c r="AS541" i="31" s="1"/>
  <c r="AM540" i="31"/>
  <c r="AL540" i="31"/>
  <c r="T540" i="31" a="1"/>
  <c r="T540" i="31" s="1"/>
  <c r="U540" i="31" s="1"/>
  <c r="AT540" i="31" l="1"/>
  <c r="AV541" i="31"/>
  <c r="AU541" i="31"/>
  <c r="D540" i="31"/>
  <c r="B542" i="31"/>
  <c r="AS542" i="31" s="1"/>
  <c r="AM541" i="31"/>
  <c r="AL541" i="31"/>
  <c r="T541" i="31" a="1"/>
  <c r="T541" i="31" s="1"/>
  <c r="U541" i="31" s="1"/>
  <c r="AT541" i="31" l="1"/>
  <c r="AV542" i="31"/>
  <c r="AU542" i="31"/>
  <c r="D541" i="31"/>
  <c r="B543" i="31"/>
  <c r="AS543" i="31" s="1"/>
  <c r="AM542" i="31"/>
  <c r="AL542" i="31"/>
  <c r="T542" i="31" a="1"/>
  <c r="T542" i="31" s="1"/>
  <c r="U542" i="31" s="1"/>
  <c r="AT542" i="31" l="1"/>
  <c r="AV543" i="31"/>
  <c r="AU543" i="31"/>
  <c r="D542" i="31"/>
  <c r="B544" i="31"/>
  <c r="AS544" i="31" s="1"/>
  <c r="AM543" i="31"/>
  <c r="AL543" i="31"/>
  <c r="T543" i="31" a="1"/>
  <c r="T543" i="31" s="1"/>
  <c r="U543" i="31" s="1"/>
  <c r="AT543" i="31" l="1"/>
  <c r="AV544" i="31"/>
  <c r="AU544" i="31"/>
  <c r="D543" i="31"/>
  <c r="B545" i="31"/>
  <c r="AS545" i="31" s="1"/>
  <c r="AM544" i="31"/>
  <c r="AL544" i="31"/>
  <c r="T544" i="31" a="1"/>
  <c r="T544" i="31" s="1"/>
  <c r="U544" i="31" s="1"/>
  <c r="AT544" i="31" l="1"/>
  <c r="AV545" i="31"/>
  <c r="AU545" i="31"/>
  <c r="D544" i="31"/>
  <c r="B546" i="31"/>
  <c r="AS546" i="31" s="1"/>
  <c r="AM545" i="31"/>
  <c r="AL545" i="31"/>
  <c r="T545" i="31" a="1"/>
  <c r="T545" i="31" s="1"/>
  <c r="U545" i="31" s="1"/>
  <c r="AT545" i="31" l="1"/>
  <c r="AV546" i="31"/>
  <c r="AU546" i="31"/>
  <c r="D545" i="31"/>
  <c r="B547" i="31"/>
  <c r="AS547" i="31" s="1"/>
  <c r="AM546" i="31"/>
  <c r="AL546" i="31"/>
  <c r="T546" i="31" a="1"/>
  <c r="T546" i="31" s="1"/>
  <c r="U546" i="31" s="1"/>
  <c r="AT546" i="31" l="1"/>
  <c r="AV547" i="31"/>
  <c r="AU547" i="31"/>
  <c r="D546" i="31"/>
  <c r="B548" i="31"/>
  <c r="AS548" i="31" s="1"/>
  <c r="AM547" i="31"/>
  <c r="AL547" i="31"/>
  <c r="T547" i="31" a="1"/>
  <c r="T547" i="31" s="1"/>
  <c r="U547" i="31" s="1"/>
  <c r="AT547" i="31" l="1"/>
  <c r="AV548" i="31"/>
  <c r="AU548" i="31" s="1"/>
  <c r="AT548" i="31" s="1"/>
  <c r="D547" i="31"/>
  <c r="B549" i="31"/>
  <c r="AS549" i="31" s="1"/>
  <c r="AM548" i="31"/>
  <c r="AL548" i="31"/>
  <c r="T548" i="31" a="1"/>
  <c r="T548" i="31" s="1"/>
  <c r="U548" i="31" s="1"/>
  <c r="AV549" i="31" l="1"/>
  <c r="AU549" i="31" s="1"/>
  <c r="AT549" i="31" s="1"/>
  <c r="D548" i="31"/>
  <c r="B550" i="31"/>
  <c r="AS550" i="31" s="1"/>
  <c r="AM549" i="31"/>
  <c r="AL549" i="31"/>
  <c r="T549" i="31" a="1"/>
  <c r="T549" i="31" s="1"/>
  <c r="U549" i="31" s="1"/>
  <c r="AV550" i="31" l="1"/>
  <c r="AU550" i="31" s="1"/>
  <c r="AT550" i="31" s="1"/>
  <c r="D549" i="31"/>
  <c r="B551" i="31"/>
  <c r="AS551" i="31" s="1"/>
  <c r="AM550" i="31"/>
  <c r="AL550" i="31"/>
  <c r="T550" i="31" a="1"/>
  <c r="T550" i="31" s="1"/>
  <c r="U550" i="31" s="1"/>
  <c r="AV551" i="31" l="1"/>
  <c r="AU551" i="31" s="1"/>
  <c r="AT551" i="31" s="1"/>
  <c r="B552" i="31"/>
  <c r="AS552" i="31" s="1"/>
  <c r="AM551" i="31"/>
  <c r="AL551" i="31"/>
  <c r="T551" i="31" a="1"/>
  <c r="T551" i="31" s="1"/>
  <c r="U551" i="31" s="1"/>
  <c r="D550" i="31"/>
  <c r="AV552" i="31" l="1"/>
  <c r="AU552" i="31" s="1"/>
  <c r="AT552" i="31" s="1"/>
  <c r="D551" i="31"/>
  <c r="B553" i="31"/>
  <c r="AS553" i="31" s="1"/>
  <c r="AM552" i="31"/>
  <c r="AL552" i="31"/>
  <c r="T552" i="31" a="1"/>
  <c r="T552" i="31" s="1"/>
  <c r="U552" i="31" s="1"/>
  <c r="AV553" i="31" l="1"/>
  <c r="AU553" i="31" s="1"/>
  <c r="AT553" i="31" s="1"/>
  <c r="D552" i="31"/>
  <c r="B554" i="31"/>
  <c r="AS554" i="31" s="1"/>
  <c r="AM553" i="31"/>
  <c r="AL553" i="31"/>
  <c r="T553" i="31" a="1"/>
  <c r="T553" i="31" s="1"/>
  <c r="U553" i="31" s="1"/>
  <c r="AV554" i="31" l="1"/>
  <c r="AU554" i="31" s="1"/>
  <c r="AT554" i="31" s="1"/>
  <c r="D553" i="31"/>
  <c r="B555" i="31"/>
  <c r="AS555" i="31" s="1"/>
  <c r="AM554" i="31"/>
  <c r="AL554" i="31"/>
  <c r="T554" i="31" a="1"/>
  <c r="T554" i="31" s="1"/>
  <c r="U554" i="31" s="1"/>
  <c r="AV555" i="31" l="1"/>
  <c r="AU555" i="31" s="1"/>
  <c r="AT555" i="31" s="1"/>
  <c r="D554" i="31"/>
  <c r="B556" i="31"/>
  <c r="AS556" i="31" s="1"/>
  <c r="AM555" i="31"/>
  <c r="AL555" i="31"/>
  <c r="T555" i="31" a="1"/>
  <c r="T555" i="31" s="1"/>
  <c r="U555" i="31" s="1"/>
  <c r="AV556" i="31" l="1"/>
  <c r="AU556" i="31" s="1"/>
  <c r="AT556" i="31" s="1"/>
  <c r="D555" i="31"/>
  <c r="B557" i="31"/>
  <c r="AS557" i="31" s="1"/>
  <c r="AM556" i="31"/>
  <c r="AL556" i="31"/>
  <c r="T556" i="31" a="1"/>
  <c r="T556" i="31" s="1"/>
  <c r="U556" i="31" s="1"/>
  <c r="AV557" i="31" l="1"/>
  <c r="AU557" i="31" s="1"/>
  <c r="AT557" i="31" s="1"/>
  <c r="B558" i="31"/>
  <c r="AS558" i="31" s="1"/>
  <c r="AM557" i="31"/>
  <c r="AL557" i="31"/>
  <c r="T557" i="31" a="1"/>
  <c r="T557" i="31" s="1"/>
  <c r="U557" i="31" s="1"/>
  <c r="D556" i="31"/>
  <c r="AV558" i="31" l="1"/>
  <c r="AU558" i="31" s="1"/>
  <c r="AT558" i="31" s="1"/>
  <c r="D557" i="31"/>
  <c r="B559" i="31"/>
  <c r="AS559" i="31" s="1"/>
  <c r="AM558" i="31"/>
  <c r="AL558" i="31"/>
  <c r="T558" i="31" a="1"/>
  <c r="T558" i="31" s="1"/>
  <c r="U558" i="31" s="1"/>
  <c r="AV559" i="31" l="1"/>
  <c r="AU559" i="31" s="1"/>
  <c r="AT559" i="31" s="1"/>
  <c r="B560" i="31"/>
  <c r="AS560" i="31" s="1"/>
  <c r="AV560" i="31" s="1"/>
  <c r="AU560" i="31" s="1"/>
  <c r="AT560" i="31" s="1"/>
  <c r="AM559" i="31"/>
  <c r="AL559" i="31"/>
  <c r="T559" i="31" a="1"/>
  <c r="T559" i="31" s="1"/>
  <c r="U559" i="31" s="1"/>
  <c r="D558" i="31"/>
  <c r="D559" i="31" l="1"/>
  <c r="B561" i="31"/>
  <c r="AS561" i="31" s="1"/>
  <c r="AM560" i="31"/>
  <c r="AL560" i="31"/>
  <c r="T560" i="31" a="1"/>
  <c r="T560" i="31" s="1"/>
  <c r="U560" i="31" s="1"/>
  <c r="AV561" i="31" l="1"/>
  <c r="AU561" i="31" s="1"/>
  <c r="AT561" i="31" s="1"/>
  <c r="D560" i="31"/>
  <c r="B562" i="31"/>
  <c r="AS562" i="31" s="1"/>
  <c r="AV562" i="31" s="1"/>
  <c r="AU562" i="31" s="1"/>
  <c r="AT562" i="31" s="1"/>
  <c r="AM561" i="31"/>
  <c r="AL561" i="31"/>
  <c r="T561" i="31" a="1"/>
  <c r="T561" i="31" s="1"/>
  <c r="U561" i="31" s="1"/>
  <c r="D561" i="31" l="1"/>
  <c r="B563" i="31"/>
  <c r="AS563" i="31" s="1"/>
  <c r="AM562" i="31"/>
  <c r="AL562" i="31"/>
  <c r="T562" i="31" a="1"/>
  <c r="T562" i="31" s="1"/>
  <c r="U562" i="31" s="1"/>
  <c r="AV563" i="31" l="1"/>
  <c r="AU563" i="31" s="1"/>
  <c r="AT563" i="31" s="1"/>
  <c r="D562" i="31"/>
  <c r="B564" i="31"/>
  <c r="AS564" i="31" s="1"/>
  <c r="AM563" i="31"/>
  <c r="AL563" i="31"/>
  <c r="T563" i="31" a="1"/>
  <c r="T563" i="31" s="1"/>
  <c r="U563" i="31" s="1"/>
  <c r="AV564" i="31" l="1"/>
  <c r="AU564" i="31" s="1"/>
  <c r="AT564" i="31" s="1"/>
  <c r="D563" i="31"/>
  <c r="B565" i="31"/>
  <c r="AS565" i="31" s="1"/>
  <c r="AV565" i="31" s="1"/>
  <c r="AU565" i="31" s="1"/>
  <c r="AT565" i="31" s="1"/>
  <c r="AM564" i="31"/>
  <c r="AL564" i="31"/>
  <c r="T564" i="31" a="1"/>
  <c r="T564" i="31" s="1"/>
  <c r="U564" i="31" s="1"/>
  <c r="D564" i="31" l="1"/>
  <c r="B566" i="31"/>
  <c r="AS566" i="31" s="1"/>
  <c r="AM565" i="31"/>
  <c r="AL565" i="31"/>
  <c r="T565" i="31" a="1"/>
  <c r="T565" i="31" s="1"/>
  <c r="U565" i="31" s="1"/>
  <c r="AV566" i="31" l="1"/>
  <c r="AU566" i="31" s="1"/>
  <c r="AT566" i="31" s="1"/>
  <c r="D565" i="31"/>
  <c r="B567" i="31"/>
  <c r="AS567" i="31" s="1"/>
  <c r="AM566" i="31"/>
  <c r="AL566" i="31"/>
  <c r="T566" i="31" a="1"/>
  <c r="T566" i="31" s="1"/>
  <c r="U566" i="31" s="1"/>
  <c r="AV567" i="31" l="1"/>
  <c r="AU567" i="31" s="1"/>
  <c r="AT567" i="31" s="1"/>
  <c r="D566" i="31"/>
  <c r="B568" i="31"/>
  <c r="AS568" i="31" s="1"/>
  <c r="AV568" i="31" s="1"/>
  <c r="AU568" i="31" s="1"/>
  <c r="AT568" i="31" s="1"/>
  <c r="AM567" i="31"/>
  <c r="AL567" i="31"/>
  <c r="T567" i="31" a="1"/>
  <c r="T567" i="31" s="1"/>
  <c r="U567" i="31" s="1"/>
  <c r="D567" i="31" l="1"/>
  <c r="B569" i="31"/>
  <c r="AS569" i="31" s="1"/>
  <c r="AM568" i="31"/>
  <c r="AL568" i="31"/>
  <c r="T568" i="31" a="1"/>
  <c r="T568" i="31" s="1"/>
  <c r="U568" i="31" s="1"/>
  <c r="AV569" i="31" l="1"/>
  <c r="AU569" i="31" s="1"/>
  <c r="AT569" i="31" s="1"/>
  <c r="D568" i="31"/>
  <c r="B570" i="31"/>
  <c r="AS570" i="31" s="1"/>
  <c r="AM569" i="31"/>
  <c r="AL569" i="31"/>
  <c r="T569" i="31" a="1"/>
  <c r="T569" i="31" s="1"/>
  <c r="U569" i="31" s="1"/>
  <c r="AV570" i="31" l="1"/>
  <c r="AU570" i="31" s="1"/>
  <c r="AT570" i="31" s="1"/>
  <c r="D569" i="31"/>
  <c r="B571" i="31"/>
  <c r="AS571" i="31" s="1"/>
  <c r="AM570" i="31"/>
  <c r="AL570" i="31"/>
  <c r="T570" i="31" a="1"/>
  <c r="T570" i="31" s="1"/>
  <c r="U570" i="31" s="1"/>
  <c r="AV571" i="31" l="1"/>
  <c r="AU571" i="31" s="1"/>
  <c r="AT571" i="31" s="1"/>
  <c r="D570" i="31"/>
  <c r="B572" i="31"/>
  <c r="AS572" i="31" s="1"/>
  <c r="AV572" i="31" s="1"/>
  <c r="AU572" i="31" s="1"/>
  <c r="AT572" i="31" s="1"/>
  <c r="AM571" i="31"/>
  <c r="AL571" i="31"/>
  <c r="T571" i="31" a="1"/>
  <c r="T571" i="31" s="1"/>
  <c r="U571" i="31" s="1"/>
  <c r="D571" i="31" l="1"/>
  <c r="B573" i="31"/>
  <c r="AS573" i="31" s="1"/>
  <c r="AM572" i="31"/>
  <c r="AL572" i="31"/>
  <c r="T572" i="31" a="1"/>
  <c r="T572" i="31" s="1"/>
  <c r="U572" i="31" s="1"/>
  <c r="AV573" i="31" l="1"/>
  <c r="AU573" i="31" s="1"/>
  <c r="AT573" i="31" s="1"/>
  <c r="D572" i="31"/>
  <c r="B574" i="31"/>
  <c r="AS574" i="31" s="1"/>
  <c r="AM573" i="31"/>
  <c r="AL573" i="31"/>
  <c r="T573" i="31" a="1"/>
  <c r="T573" i="31" s="1"/>
  <c r="U573" i="31" s="1"/>
  <c r="AV574" i="31" l="1"/>
  <c r="AU574" i="31" s="1"/>
  <c r="AT574" i="31" s="1"/>
  <c r="D573" i="31"/>
  <c r="B575" i="31"/>
  <c r="AS575" i="31" s="1"/>
  <c r="AM574" i="31"/>
  <c r="AL574" i="31"/>
  <c r="T574" i="31" a="1"/>
  <c r="T574" i="31" s="1"/>
  <c r="U574" i="31" s="1"/>
  <c r="AV575" i="31" l="1"/>
  <c r="AU575" i="31" s="1"/>
  <c r="AT575" i="31" s="1"/>
  <c r="D574" i="31"/>
  <c r="B576" i="31"/>
  <c r="AS576" i="31" s="1"/>
  <c r="AV576" i="31" s="1"/>
  <c r="AU576" i="31" s="1"/>
  <c r="AT576" i="31" s="1"/>
  <c r="AM575" i="31"/>
  <c r="AL575" i="31"/>
  <c r="T575" i="31" a="1"/>
  <c r="T575" i="31" s="1"/>
  <c r="U575" i="31" s="1"/>
  <c r="D575" i="31" l="1"/>
  <c r="B577" i="31"/>
  <c r="AS577" i="31" s="1"/>
  <c r="AM576" i="31"/>
  <c r="AL576" i="31"/>
  <c r="T576" i="31" a="1"/>
  <c r="T576" i="31" s="1"/>
  <c r="U576" i="31" s="1"/>
  <c r="AV577" i="31" l="1"/>
  <c r="AU577" i="31" s="1"/>
  <c r="AT577" i="31" s="1"/>
  <c r="D576" i="31"/>
  <c r="B578" i="31"/>
  <c r="AS578" i="31" s="1"/>
  <c r="AV578" i="31" s="1"/>
  <c r="AU578" i="31" s="1"/>
  <c r="AT578" i="31" s="1"/>
  <c r="AM577" i="31"/>
  <c r="AL577" i="31"/>
  <c r="T577" i="31" a="1"/>
  <c r="T577" i="31" s="1"/>
  <c r="U577" i="31" s="1"/>
  <c r="D577" i="31" l="1"/>
  <c r="B579" i="31"/>
  <c r="AS579" i="31" s="1"/>
  <c r="AV579" i="31" s="1"/>
  <c r="AU579" i="31" s="1"/>
  <c r="AT579" i="31" s="1"/>
  <c r="AM578" i="31"/>
  <c r="AL578" i="31"/>
  <c r="T578" i="31" a="1"/>
  <c r="T578" i="31" s="1"/>
  <c r="U578" i="31" s="1"/>
  <c r="D578" i="31" l="1"/>
  <c r="B580" i="31"/>
  <c r="AS580" i="31" s="1"/>
  <c r="AM579" i="31"/>
  <c r="AL579" i="31"/>
  <c r="T579" i="31" a="1"/>
  <c r="T579" i="31" s="1"/>
  <c r="U579" i="31" s="1"/>
  <c r="AV580" i="31" l="1"/>
  <c r="AU580" i="31" s="1"/>
  <c r="AT580" i="31" s="1"/>
  <c r="B581" i="31"/>
  <c r="AS581" i="31" s="1"/>
  <c r="AV581" i="31" s="1"/>
  <c r="AU581" i="31" s="1"/>
  <c r="AT581" i="31" s="1"/>
  <c r="AM580" i="31"/>
  <c r="AL580" i="31"/>
  <c r="T580" i="31" a="1"/>
  <c r="T580" i="31" s="1"/>
  <c r="U580" i="31" s="1"/>
  <c r="D579" i="31"/>
  <c r="D580" i="31" l="1"/>
  <c r="B582" i="31"/>
  <c r="AS582" i="31" s="1"/>
  <c r="AV582" i="31" s="1"/>
  <c r="AU582" i="31" s="1"/>
  <c r="AT582" i="31" s="1"/>
  <c r="AM581" i="31"/>
  <c r="AL581" i="31"/>
  <c r="T581" i="31" a="1"/>
  <c r="T581" i="31" s="1"/>
  <c r="U581" i="31" s="1"/>
  <c r="D581" i="31" l="1"/>
  <c r="B583" i="31"/>
  <c r="AS583" i="31" s="1"/>
  <c r="AM582" i="31"/>
  <c r="AL582" i="31"/>
  <c r="T582" i="31" a="1"/>
  <c r="T582" i="31" s="1"/>
  <c r="U582" i="31" s="1"/>
  <c r="AV583" i="31" l="1"/>
  <c r="AU583" i="31" s="1"/>
  <c r="AT583" i="31" s="1"/>
  <c r="B584" i="31"/>
  <c r="AS584" i="31" s="1"/>
  <c r="AM583" i="31"/>
  <c r="AL583" i="31"/>
  <c r="T583" i="31" a="1"/>
  <c r="T583" i="31" s="1"/>
  <c r="U583" i="31" s="1"/>
  <c r="D582" i="31"/>
  <c r="AV584" i="31" l="1"/>
  <c r="AU584" i="31" s="1"/>
  <c r="AT584" i="31" s="1"/>
  <c r="D583" i="31"/>
  <c r="B585" i="31"/>
  <c r="AS585" i="31" s="1"/>
  <c r="AV585" i="31" s="1"/>
  <c r="AU585" i="31" s="1"/>
  <c r="AT585" i="31" s="1"/>
  <c r="AM584" i="31"/>
  <c r="AL584" i="31"/>
  <c r="T584" i="31" a="1"/>
  <c r="T584" i="31" s="1"/>
  <c r="U584" i="31" s="1"/>
  <c r="B586" i="31" l="1"/>
  <c r="AS586" i="31" s="1"/>
  <c r="AV586" i="31" s="1"/>
  <c r="AU586" i="31" s="1"/>
  <c r="AT586" i="31" s="1"/>
  <c r="AM585" i="31"/>
  <c r="AL585" i="31"/>
  <c r="T585" i="31" a="1"/>
  <c r="T585" i="31" s="1"/>
  <c r="U585" i="31" s="1"/>
  <c r="D584" i="31"/>
  <c r="D585" i="31" l="1"/>
  <c r="B587" i="31"/>
  <c r="AS587" i="31" s="1"/>
  <c r="AV587" i="31" s="1"/>
  <c r="AU587" i="31" s="1"/>
  <c r="AT587" i="31" s="1"/>
  <c r="AM586" i="31"/>
  <c r="AL586" i="31"/>
  <c r="T586" i="31" a="1"/>
  <c r="T586" i="31" s="1"/>
  <c r="U586" i="31" s="1"/>
  <c r="D586" i="31" l="1"/>
  <c r="B588" i="31"/>
  <c r="AS588" i="31" s="1"/>
  <c r="AM587" i="31"/>
  <c r="AL587" i="31"/>
  <c r="T587" i="31" a="1"/>
  <c r="T587" i="31" s="1"/>
  <c r="U587" i="31" s="1"/>
  <c r="AV588" i="31" l="1"/>
  <c r="AU588" i="31" s="1"/>
  <c r="AT588" i="31" s="1"/>
  <c r="D587" i="31"/>
  <c r="B589" i="31"/>
  <c r="AS589" i="31" s="1"/>
  <c r="AM588" i="31"/>
  <c r="AL588" i="31"/>
  <c r="T588" i="31" a="1"/>
  <c r="T588" i="31" s="1"/>
  <c r="U588" i="31" s="1"/>
  <c r="AV589" i="31" l="1"/>
  <c r="AU589" i="31" s="1"/>
  <c r="AT589" i="31" s="1"/>
  <c r="D588" i="31"/>
  <c r="B590" i="31"/>
  <c r="AS590" i="31" s="1"/>
  <c r="AV590" i="31" s="1"/>
  <c r="AU590" i="31" s="1"/>
  <c r="AT590" i="31" s="1"/>
  <c r="AM589" i="31"/>
  <c r="AL589" i="31"/>
  <c r="T589" i="31" a="1"/>
  <c r="T589" i="31" s="1"/>
  <c r="U589" i="31" s="1"/>
  <c r="D589" i="31" l="1"/>
  <c r="B591" i="31"/>
  <c r="AS591" i="31" s="1"/>
  <c r="AM590" i="31"/>
  <c r="AL590" i="31"/>
  <c r="T590" i="31" a="1"/>
  <c r="T590" i="31" s="1"/>
  <c r="U590" i="31" s="1"/>
  <c r="AV591" i="31" l="1"/>
  <c r="AU591" i="31" s="1"/>
  <c r="AT591" i="31" s="1"/>
  <c r="D590" i="31"/>
  <c r="B592" i="31"/>
  <c r="AS592" i="31" s="1"/>
  <c r="AM591" i="31"/>
  <c r="AL591" i="31"/>
  <c r="T591" i="31" a="1"/>
  <c r="T591" i="31" s="1"/>
  <c r="U591" i="31" s="1"/>
  <c r="AV592" i="31" l="1"/>
  <c r="AU592" i="31" s="1"/>
  <c r="AT592" i="31" s="1"/>
  <c r="D591" i="31"/>
  <c r="B593" i="31"/>
  <c r="AS593" i="31" s="1"/>
  <c r="AM592" i="31"/>
  <c r="AL592" i="31"/>
  <c r="T592" i="31" a="1"/>
  <c r="T592" i="31" s="1"/>
  <c r="U592" i="31" s="1"/>
  <c r="AV593" i="31" l="1"/>
  <c r="AU593" i="31" s="1"/>
  <c r="AT593" i="31" s="1"/>
  <c r="D592" i="31"/>
  <c r="B594" i="31"/>
  <c r="AS594" i="31" s="1"/>
  <c r="AV594" i="31" s="1"/>
  <c r="AU594" i="31" s="1"/>
  <c r="AT594" i="31" s="1"/>
  <c r="AM593" i="31"/>
  <c r="AL593" i="31"/>
  <c r="T593" i="31" a="1"/>
  <c r="T593" i="31" s="1"/>
  <c r="U593" i="31" s="1"/>
  <c r="D593" i="31" l="1"/>
  <c r="B595" i="31"/>
  <c r="AS595" i="31" s="1"/>
  <c r="AM594" i="31"/>
  <c r="AL594" i="31"/>
  <c r="T594" i="31" a="1"/>
  <c r="T594" i="31" s="1"/>
  <c r="U594" i="31" s="1"/>
  <c r="AV595" i="31" l="1"/>
  <c r="AU595" i="31" s="1"/>
  <c r="AT595" i="31" s="1"/>
  <c r="D594" i="31"/>
  <c r="B596" i="31"/>
  <c r="AS596" i="31" s="1"/>
  <c r="AM595" i="31"/>
  <c r="AL595" i="31"/>
  <c r="T595" i="31" a="1"/>
  <c r="T595" i="31" s="1"/>
  <c r="U595" i="31" s="1"/>
  <c r="AV596" i="31" l="1"/>
  <c r="AU596" i="31" s="1"/>
  <c r="AT596" i="31" s="1"/>
  <c r="D595" i="31"/>
  <c r="B597" i="31"/>
  <c r="AS597" i="31" s="1"/>
  <c r="AV597" i="31" s="1"/>
  <c r="AU597" i="31" s="1"/>
  <c r="AT597" i="31" s="1"/>
  <c r="AM596" i="31"/>
  <c r="AL596" i="31"/>
  <c r="T596" i="31" a="1"/>
  <c r="T596" i="31" s="1"/>
  <c r="U596" i="31" s="1"/>
  <c r="D596" i="31" l="1"/>
  <c r="B598" i="31"/>
  <c r="AS598" i="31" s="1"/>
  <c r="AM597" i="31"/>
  <c r="AL597" i="31"/>
  <c r="T597" i="31" a="1"/>
  <c r="T597" i="31" s="1"/>
  <c r="U597" i="31" s="1"/>
  <c r="AV598" i="31" l="1"/>
  <c r="AU598" i="31" s="1"/>
  <c r="AT598" i="31" s="1"/>
  <c r="B599" i="31"/>
  <c r="AS599" i="31" s="1"/>
  <c r="AM598" i="31"/>
  <c r="AL598" i="31"/>
  <c r="T598" i="31" a="1"/>
  <c r="T598" i="31" s="1"/>
  <c r="U598" i="31" s="1"/>
  <c r="D597" i="31"/>
  <c r="AV599" i="31" l="1"/>
  <c r="AU599" i="31" s="1"/>
  <c r="AT599" i="31" s="1"/>
  <c r="D598" i="31"/>
  <c r="B600" i="31"/>
  <c r="AS600" i="31" s="1"/>
  <c r="AM599" i="31"/>
  <c r="AL599" i="31"/>
  <c r="T599" i="31" a="1"/>
  <c r="T599" i="31" s="1"/>
  <c r="U599" i="31" s="1"/>
  <c r="AV600" i="31" l="1"/>
  <c r="AU600" i="31" s="1"/>
  <c r="AT600" i="31" s="1"/>
  <c r="D599" i="31"/>
  <c r="B601" i="31"/>
  <c r="AS601" i="31" s="1"/>
  <c r="AM600" i="31"/>
  <c r="AL600" i="31"/>
  <c r="T600" i="31" a="1"/>
  <c r="T600" i="31" s="1"/>
  <c r="U600" i="31" s="1"/>
  <c r="AV601" i="31" l="1"/>
  <c r="AU601" i="31" s="1"/>
  <c r="AT601" i="31" s="1"/>
  <c r="D600" i="31"/>
  <c r="B602" i="31"/>
  <c r="AS602" i="31" s="1"/>
  <c r="AM601" i="31"/>
  <c r="AL601" i="31"/>
  <c r="T601" i="31" a="1"/>
  <c r="T601" i="31" s="1"/>
  <c r="U601" i="31" s="1"/>
  <c r="AV602" i="31" l="1"/>
  <c r="AU602" i="31" s="1"/>
  <c r="AT602" i="31" s="1"/>
  <c r="D601" i="31"/>
  <c r="B603" i="31"/>
  <c r="AS603" i="31" s="1"/>
  <c r="AM602" i="31"/>
  <c r="AL602" i="31"/>
  <c r="T602" i="31" a="1"/>
  <c r="T602" i="31" s="1"/>
  <c r="U602" i="31" s="1"/>
  <c r="AV603" i="31" l="1"/>
  <c r="AU603" i="31" s="1"/>
  <c r="AT603" i="31" s="1"/>
  <c r="D602" i="31"/>
  <c r="B604" i="31"/>
  <c r="AS604" i="31" s="1"/>
  <c r="AM603" i="31"/>
  <c r="AL603" i="31"/>
  <c r="T603" i="31" a="1"/>
  <c r="T603" i="31" s="1"/>
  <c r="U603" i="31" s="1"/>
  <c r="AV604" i="31" l="1"/>
  <c r="AU604" i="31" s="1"/>
  <c r="AT604" i="31" s="1"/>
  <c r="B605" i="31"/>
  <c r="AS605" i="31" s="1"/>
  <c r="AV605" i="31" s="1"/>
  <c r="AU605" i="31" s="1"/>
  <c r="AT605" i="31" s="1"/>
  <c r="AM604" i="31"/>
  <c r="AL604" i="31"/>
  <c r="T604" i="31" a="1"/>
  <c r="T604" i="31" s="1"/>
  <c r="U604" i="31" s="1"/>
  <c r="D603" i="31"/>
  <c r="D604" i="31" l="1"/>
  <c r="B606" i="31"/>
  <c r="AS606" i="31" s="1"/>
  <c r="AV606" i="31" s="1"/>
  <c r="AU606" i="31" s="1"/>
  <c r="AT606" i="31" s="1"/>
  <c r="AM605" i="31"/>
  <c r="AL605" i="31"/>
  <c r="T605" i="31" a="1"/>
  <c r="T605" i="31" s="1"/>
  <c r="U605" i="31" s="1"/>
  <c r="D605" i="31" l="1"/>
  <c r="B607" i="31"/>
  <c r="AS607" i="31" s="1"/>
  <c r="AM606" i="31"/>
  <c r="AL606" i="31"/>
  <c r="T606" i="31" a="1"/>
  <c r="T606" i="31" s="1"/>
  <c r="U606" i="31" s="1"/>
  <c r="AV607" i="31" l="1"/>
  <c r="AU607" i="31" s="1"/>
  <c r="AT607" i="31" s="1"/>
  <c r="B608" i="31"/>
  <c r="AS608" i="31" s="1"/>
  <c r="AM607" i="31"/>
  <c r="AL607" i="31"/>
  <c r="T607" i="31" a="1"/>
  <c r="T607" i="31" s="1"/>
  <c r="U607" i="31" s="1"/>
  <c r="D606" i="31"/>
  <c r="AV608" i="31" l="1"/>
  <c r="AU608" i="31" s="1"/>
  <c r="AT608" i="31" s="1"/>
  <c r="D607" i="31"/>
  <c r="B609" i="31"/>
  <c r="AS609" i="31" s="1"/>
  <c r="AM608" i="31"/>
  <c r="AL608" i="31"/>
  <c r="T608" i="31" a="1"/>
  <c r="T608" i="31" s="1"/>
  <c r="U608" i="31" s="1"/>
  <c r="AV609" i="31" l="1"/>
  <c r="AU609" i="31" s="1"/>
  <c r="AT609" i="31" s="1"/>
  <c r="D608" i="31"/>
  <c r="B610" i="31"/>
  <c r="AS610" i="31" s="1"/>
  <c r="AM609" i="31"/>
  <c r="AL609" i="31"/>
  <c r="T609" i="31" a="1"/>
  <c r="T609" i="31" s="1"/>
  <c r="U609" i="31" s="1"/>
  <c r="AV610" i="31" l="1"/>
  <c r="AU610" i="31" s="1"/>
  <c r="AT610" i="31" s="1"/>
  <c r="D609" i="31"/>
  <c r="B611" i="31"/>
  <c r="AS611" i="31" s="1"/>
  <c r="AM610" i="31"/>
  <c r="AL610" i="31"/>
  <c r="T610" i="31" a="1"/>
  <c r="T610" i="31" s="1"/>
  <c r="U610" i="31" s="1"/>
  <c r="AV611" i="31" l="1"/>
  <c r="AU611" i="31" s="1"/>
  <c r="AT611" i="31" s="1"/>
  <c r="D610" i="31"/>
  <c r="B612" i="31"/>
  <c r="AS612" i="31" s="1"/>
  <c r="AM611" i="31"/>
  <c r="AL611" i="31"/>
  <c r="T611" i="31" a="1"/>
  <c r="T611" i="31" s="1"/>
  <c r="U611" i="31" s="1"/>
  <c r="AV612" i="31" l="1"/>
  <c r="AU612" i="31" s="1"/>
  <c r="AT612" i="31" s="1"/>
  <c r="D611" i="31"/>
  <c r="B613" i="31"/>
  <c r="AS613" i="31" s="1"/>
  <c r="AV613" i="31" s="1"/>
  <c r="AU613" i="31" s="1"/>
  <c r="AT613" i="31" s="1"/>
  <c r="AM612" i="31"/>
  <c r="AL612" i="31"/>
  <c r="T612" i="31" a="1"/>
  <c r="T612" i="31" s="1"/>
  <c r="U612" i="31" s="1"/>
  <c r="D612" i="31" l="1"/>
  <c r="B614" i="31"/>
  <c r="AS614" i="31" s="1"/>
  <c r="AV614" i="31" s="1"/>
  <c r="AU614" i="31" s="1"/>
  <c r="AT614" i="31" s="1"/>
  <c r="AM613" i="31"/>
  <c r="AL613" i="31"/>
  <c r="T613" i="31" a="1"/>
  <c r="T613" i="31" s="1"/>
  <c r="U613" i="31" s="1"/>
  <c r="D613" i="31" l="1"/>
  <c r="B615" i="31"/>
  <c r="AS615" i="31" s="1"/>
  <c r="AM614" i="31"/>
  <c r="AL614" i="31"/>
  <c r="T614" i="31" a="1"/>
  <c r="T614" i="31" s="1"/>
  <c r="U614" i="31" s="1"/>
  <c r="AV615" i="31" l="1"/>
  <c r="AU615" i="31" s="1"/>
  <c r="AT615" i="31" s="1"/>
  <c r="D614" i="31"/>
  <c r="B616" i="31"/>
  <c r="AS616" i="31" s="1"/>
  <c r="AM615" i="31"/>
  <c r="AL615" i="31"/>
  <c r="T615" i="31" a="1"/>
  <c r="T615" i="31" s="1"/>
  <c r="U615" i="31" s="1"/>
  <c r="AV616" i="31" l="1"/>
  <c r="AU616" i="31" s="1"/>
  <c r="AT616" i="31" s="1"/>
  <c r="D615" i="31"/>
  <c r="B617" i="31"/>
  <c r="AS617" i="31" s="1"/>
  <c r="AM616" i="31"/>
  <c r="AL616" i="31"/>
  <c r="T616" i="31" a="1"/>
  <c r="T616" i="31" s="1"/>
  <c r="U616" i="31" s="1"/>
  <c r="AV617" i="31" l="1"/>
  <c r="AU617" i="31" s="1"/>
  <c r="AT617" i="31" s="1"/>
  <c r="B618" i="31"/>
  <c r="AS618" i="31" s="1"/>
  <c r="AV618" i="31" s="1"/>
  <c r="AU618" i="31" s="1"/>
  <c r="AT618" i="31" s="1"/>
  <c r="AM617" i="31"/>
  <c r="AL617" i="31"/>
  <c r="T617" i="31" a="1"/>
  <c r="T617" i="31" s="1"/>
  <c r="U617" i="31" s="1"/>
  <c r="D616" i="31"/>
  <c r="D617" i="31" l="1"/>
  <c r="B619" i="31"/>
  <c r="AS619" i="31" s="1"/>
  <c r="AM618" i="31"/>
  <c r="AL618" i="31"/>
  <c r="T618" i="31" a="1"/>
  <c r="T618" i="31" s="1"/>
  <c r="U618" i="31" s="1"/>
  <c r="AV619" i="31" l="1"/>
  <c r="AU619" i="31" s="1"/>
  <c r="AT619" i="31" s="1"/>
  <c r="D618" i="31"/>
  <c r="B620" i="31"/>
  <c r="AS620" i="31" s="1"/>
  <c r="AM619" i="31"/>
  <c r="AL619" i="31"/>
  <c r="T619" i="31" a="1"/>
  <c r="T619" i="31" s="1"/>
  <c r="U619" i="31" s="1"/>
  <c r="AV620" i="31" l="1"/>
  <c r="AU620" i="31" s="1"/>
  <c r="AT620" i="31" s="1"/>
  <c r="D619" i="31"/>
  <c r="B621" i="31"/>
  <c r="AS621" i="31" s="1"/>
  <c r="AM620" i="31"/>
  <c r="AL620" i="31"/>
  <c r="T620" i="31" a="1"/>
  <c r="T620" i="31" s="1"/>
  <c r="U620" i="31" s="1"/>
  <c r="AV621" i="31" l="1"/>
  <c r="AU621" i="31" s="1"/>
  <c r="AT621" i="31" s="1"/>
  <c r="D620" i="31"/>
  <c r="B622" i="31"/>
  <c r="AS622" i="31" s="1"/>
  <c r="AV622" i="31" s="1"/>
  <c r="AU622" i="31" s="1"/>
  <c r="AT622" i="31" s="1"/>
  <c r="AM621" i="31"/>
  <c r="AL621" i="31"/>
  <c r="T621" i="31" a="1"/>
  <c r="T621" i="31" s="1"/>
  <c r="U621" i="31" s="1"/>
  <c r="D621" i="31" l="1"/>
  <c r="B623" i="31"/>
  <c r="AS623" i="31" s="1"/>
  <c r="AM622" i="31"/>
  <c r="AL622" i="31"/>
  <c r="T622" i="31" a="1"/>
  <c r="T622" i="31" s="1"/>
  <c r="U622" i="31" s="1"/>
  <c r="AV623" i="31" l="1"/>
  <c r="AU623" i="31" s="1"/>
  <c r="AT623" i="31" s="1"/>
  <c r="D622" i="31"/>
  <c r="B624" i="31"/>
  <c r="AS624" i="31" s="1"/>
  <c r="AM623" i="31"/>
  <c r="AL623" i="31"/>
  <c r="T623" i="31" a="1"/>
  <c r="T623" i="31" s="1"/>
  <c r="U623" i="31" s="1"/>
  <c r="AV624" i="31" l="1"/>
  <c r="AU624" i="31" s="1"/>
  <c r="AT624" i="31" s="1"/>
  <c r="D623" i="31"/>
  <c r="B625" i="31"/>
  <c r="AS625" i="31" s="1"/>
  <c r="AM624" i="31"/>
  <c r="AL624" i="31"/>
  <c r="T624" i="31" a="1"/>
  <c r="T624" i="31" s="1"/>
  <c r="U624" i="31" s="1"/>
  <c r="AV625" i="31" l="1"/>
  <c r="AU625" i="31" s="1"/>
  <c r="AT625" i="31" s="1"/>
  <c r="D624" i="31"/>
  <c r="B626" i="31"/>
  <c r="AS626" i="31" s="1"/>
  <c r="AM625" i="31"/>
  <c r="AL625" i="31"/>
  <c r="T625" i="31" a="1"/>
  <c r="T625" i="31" s="1"/>
  <c r="U625" i="31" s="1"/>
  <c r="AV626" i="31" l="1"/>
  <c r="AU626" i="31" s="1"/>
  <c r="AT626" i="31" s="1"/>
  <c r="D625" i="31"/>
  <c r="B627" i="31"/>
  <c r="AS627" i="31" s="1"/>
  <c r="AM626" i="31"/>
  <c r="AL626" i="31"/>
  <c r="T626" i="31" a="1"/>
  <c r="T626" i="31" s="1"/>
  <c r="U626" i="31" s="1"/>
  <c r="AV627" i="31" l="1"/>
  <c r="AU627" i="31" s="1"/>
  <c r="AT627" i="31" s="1"/>
  <c r="D626" i="31"/>
  <c r="B628" i="31"/>
  <c r="AS628" i="31" s="1"/>
  <c r="AM627" i="31"/>
  <c r="AL627" i="31"/>
  <c r="T627" i="31" a="1"/>
  <c r="T627" i="31" s="1"/>
  <c r="U627" i="31" s="1"/>
  <c r="AV628" i="31" l="1"/>
  <c r="AU628" i="31" s="1"/>
  <c r="AT628" i="31" s="1"/>
  <c r="B629" i="31"/>
  <c r="AS629" i="31" s="1"/>
  <c r="AV629" i="31" s="1"/>
  <c r="AU629" i="31" s="1"/>
  <c r="AT629" i="31" s="1"/>
  <c r="AM628" i="31"/>
  <c r="AL628" i="31"/>
  <c r="T628" i="31" a="1"/>
  <c r="T628" i="31" s="1"/>
  <c r="U628" i="31" s="1"/>
  <c r="D627" i="31"/>
  <c r="D628" i="31" l="1"/>
  <c r="B630" i="31"/>
  <c r="AS630" i="31" s="1"/>
  <c r="AM629" i="31"/>
  <c r="AL629" i="31"/>
  <c r="T629" i="31" a="1"/>
  <c r="T629" i="31" s="1"/>
  <c r="U629" i="31" s="1"/>
  <c r="AV630" i="31" l="1"/>
  <c r="AU630" i="31" s="1"/>
  <c r="AT630" i="31" s="1"/>
  <c r="D629" i="31"/>
  <c r="B631" i="31"/>
  <c r="AS631" i="31" s="1"/>
  <c r="AM630" i="31"/>
  <c r="AL630" i="31"/>
  <c r="T630" i="31" a="1"/>
  <c r="T630" i="31" s="1"/>
  <c r="U630" i="31" s="1"/>
  <c r="AV631" i="31" l="1"/>
  <c r="AU631" i="31" s="1"/>
  <c r="AT631" i="31" s="1"/>
  <c r="D630" i="31"/>
  <c r="B632" i="31"/>
  <c r="AS632" i="31" s="1"/>
  <c r="AV632" i="31" s="1"/>
  <c r="AU632" i="31" s="1"/>
  <c r="AT632" i="31" s="1"/>
  <c r="AM631" i="31"/>
  <c r="AL631" i="31"/>
  <c r="T631" i="31" a="1"/>
  <c r="T631" i="31" s="1"/>
  <c r="U631" i="31" s="1"/>
  <c r="B633" i="31" l="1"/>
  <c r="AS633" i="31" s="1"/>
  <c r="AV633" i="31" s="1"/>
  <c r="AU633" i="31" s="1"/>
  <c r="AT633" i="31" s="1"/>
  <c r="AM632" i="31"/>
  <c r="AL632" i="31"/>
  <c r="T632" i="31" a="1"/>
  <c r="T632" i="31" s="1"/>
  <c r="U632" i="31" s="1"/>
  <c r="D631" i="31"/>
  <c r="D632" i="31" l="1"/>
  <c r="B634" i="31"/>
  <c r="AS634" i="31" s="1"/>
  <c r="AM633" i="31"/>
  <c r="AL633" i="31"/>
  <c r="T633" i="31" a="1"/>
  <c r="T633" i="31" s="1"/>
  <c r="U633" i="31" s="1"/>
  <c r="AV634" i="31" l="1"/>
  <c r="AU634" i="31" s="1"/>
  <c r="AT634" i="31" s="1"/>
  <c r="D633" i="31"/>
  <c r="B635" i="31"/>
  <c r="AS635" i="31" s="1"/>
  <c r="AV635" i="31" s="1"/>
  <c r="AU635" i="31" s="1"/>
  <c r="AT635" i="31" s="1"/>
  <c r="AM634" i="31"/>
  <c r="AL634" i="31"/>
  <c r="T634" i="31" a="1"/>
  <c r="T634" i="31" s="1"/>
  <c r="U634" i="31" s="1"/>
  <c r="D634" i="31" l="1"/>
  <c r="B636" i="31"/>
  <c r="AS636" i="31" s="1"/>
  <c r="AM635" i="31"/>
  <c r="AL635" i="31"/>
  <c r="T635" i="31" a="1"/>
  <c r="T635" i="31" s="1"/>
  <c r="U635" i="31" s="1"/>
  <c r="AV636" i="31" l="1"/>
  <c r="AU636" i="31" s="1"/>
  <c r="AT636" i="31" s="1"/>
  <c r="D635" i="31"/>
  <c r="B637" i="31"/>
  <c r="AS637" i="31" s="1"/>
  <c r="AV637" i="31" s="1"/>
  <c r="AU637" i="31" s="1"/>
  <c r="AT637" i="31" s="1"/>
  <c r="AM636" i="31"/>
  <c r="AL636" i="31"/>
  <c r="T636" i="31" a="1"/>
  <c r="T636" i="31" s="1"/>
  <c r="U636" i="31" s="1"/>
  <c r="D636" i="31" l="1"/>
  <c r="B638" i="31"/>
  <c r="AS638" i="31" s="1"/>
  <c r="AV638" i="31" s="1"/>
  <c r="AU638" i="31" s="1"/>
  <c r="AT638" i="31" s="1"/>
  <c r="AM637" i="31"/>
  <c r="AL637" i="31"/>
  <c r="T637" i="31" a="1"/>
  <c r="T637" i="31" s="1"/>
  <c r="U637" i="31" s="1"/>
  <c r="D637" i="31" l="1"/>
  <c r="B639" i="31"/>
  <c r="AS639" i="31" s="1"/>
  <c r="AM638" i="31"/>
  <c r="AL638" i="31"/>
  <c r="T638" i="31" a="1"/>
  <c r="T638" i="31" s="1"/>
  <c r="U638" i="31" s="1"/>
  <c r="AV639" i="31" l="1"/>
  <c r="AU639" i="31" s="1"/>
  <c r="AT639" i="31" s="1"/>
  <c r="D638" i="31"/>
  <c r="B640" i="31"/>
  <c r="AS640" i="31" s="1"/>
  <c r="AM639" i="31"/>
  <c r="AL639" i="31"/>
  <c r="T639" i="31" a="1"/>
  <c r="T639" i="31" s="1"/>
  <c r="U639" i="31" s="1"/>
  <c r="AV640" i="31" l="1"/>
  <c r="AU640" i="31" s="1"/>
  <c r="AT640" i="31" s="1"/>
  <c r="D639" i="31"/>
  <c r="B641" i="31"/>
  <c r="AS641" i="31" s="1"/>
  <c r="AM640" i="31"/>
  <c r="AL640" i="31"/>
  <c r="T640" i="31" a="1"/>
  <c r="T640" i="31" s="1"/>
  <c r="U640" i="31" s="1"/>
  <c r="AV641" i="31" l="1"/>
  <c r="AU641" i="31"/>
  <c r="B642" i="31"/>
  <c r="AS642" i="31" s="1"/>
  <c r="AM641" i="31"/>
  <c r="AL641" i="31"/>
  <c r="T641" i="31" a="1"/>
  <c r="T641" i="31" s="1"/>
  <c r="U641" i="31" s="1"/>
  <c r="D640" i="31"/>
  <c r="F640" i="31" s="1"/>
  <c r="AT641" i="31" l="1"/>
  <c r="AU642" i="31"/>
  <c r="AV642" i="31"/>
  <c r="D641" i="31"/>
  <c r="B643" i="31"/>
  <c r="AS643" i="31" s="1"/>
  <c r="AM642" i="31"/>
  <c r="AL642" i="31"/>
  <c r="T642" i="31" a="1"/>
  <c r="T642" i="31" s="1"/>
  <c r="U642" i="31" s="1"/>
  <c r="AV643" i="31" l="1"/>
  <c r="AU643" i="31"/>
  <c r="AT642" i="31"/>
  <c r="B644" i="31"/>
  <c r="AS644" i="31" s="1"/>
  <c r="AM643" i="31"/>
  <c r="AL643" i="31"/>
  <c r="T643" i="31" a="1"/>
  <c r="T643" i="31" s="1"/>
  <c r="U643" i="31" s="1"/>
  <c r="D642" i="31"/>
  <c r="AT643" i="31" l="1"/>
  <c r="AV644" i="31"/>
  <c r="AU644" i="31"/>
  <c r="D643" i="31"/>
  <c r="B645" i="31"/>
  <c r="AS645" i="31" s="1"/>
  <c r="AM644" i="31"/>
  <c r="AL644" i="31"/>
  <c r="T644" i="31" a="1"/>
  <c r="T644" i="31" s="1"/>
  <c r="U644" i="31" s="1"/>
  <c r="AT644" i="31" l="1"/>
  <c r="AV645" i="31"/>
  <c r="AU645" i="31"/>
  <c r="D644" i="31"/>
  <c r="B646" i="31"/>
  <c r="AS646" i="31" s="1"/>
  <c r="AM645" i="31"/>
  <c r="AL645" i="31"/>
  <c r="T645" i="31" a="1"/>
  <c r="T645" i="31" s="1"/>
  <c r="U645" i="31" s="1"/>
  <c r="AT645" i="31" l="1"/>
  <c r="AV646" i="31"/>
  <c r="AU646" i="31"/>
  <c r="D645" i="31"/>
  <c r="B647" i="31"/>
  <c r="AS647" i="31" s="1"/>
  <c r="AM646" i="31"/>
  <c r="AL646" i="31"/>
  <c r="T646" i="31" a="1"/>
  <c r="T646" i="31" s="1"/>
  <c r="U646" i="31" s="1"/>
  <c r="AT646" i="31" l="1"/>
  <c r="AV647" i="31"/>
  <c r="AU647" i="31"/>
  <c r="D646" i="31"/>
  <c r="B648" i="31"/>
  <c r="AS648" i="31" s="1"/>
  <c r="AM647" i="31"/>
  <c r="AL647" i="31"/>
  <c r="T647" i="31" a="1"/>
  <c r="T647" i="31" s="1"/>
  <c r="U647" i="31" s="1"/>
  <c r="AT647" i="31" l="1"/>
  <c r="AV648" i="31"/>
  <c r="AU648" i="31"/>
  <c r="D647" i="31"/>
  <c r="B649" i="31"/>
  <c r="AS649" i="31" s="1"/>
  <c r="AM648" i="31"/>
  <c r="AL648" i="31"/>
  <c r="T648" i="31" a="1"/>
  <c r="T648" i="31" s="1"/>
  <c r="U648" i="31" s="1"/>
  <c r="AV649" i="31" l="1"/>
  <c r="AU649" i="31"/>
  <c r="AT648" i="31"/>
  <c r="B650" i="31"/>
  <c r="AS650" i="31" s="1"/>
  <c r="AM649" i="31"/>
  <c r="AL649" i="31"/>
  <c r="T649" i="31" a="1"/>
  <c r="T649" i="31" s="1"/>
  <c r="U649" i="31" s="1"/>
  <c r="D648" i="31"/>
  <c r="AT649" i="31" l="1"/>
  <c r="AV650" i="31"/>
  <c r="AU650" i="31"/>
  <c r="D649" i="31"/>
  <c r="B651" i="31"/>
  <c r="AS651" i="31" s="1"/>
  <c r="AM650" i="31"/>
  <c r="AL650" i="31"/>
  <c r="T650" i="31" a="1"/>
  <c r="T650" i="31" s="1"/>
  <c r="U650" i="31" s="1"/>
  <c r="AT650" i="31" l="1"/>
  <c r="AV651" i="31"/>
  <c r="AU651" i="31"/>
  <c r="B652" i="31"/>
  <c r="AS652" i="31" s="1"/>
  <c r="AM651" i="31"/>
  <c r="AL651" i="31"/>
  <c r="T651" i="31" a="1"/>
  <c r="T651" i="31" s="1"/>
  <c r="U651" i="31" s="1"/>
  <c r="D650" i="31"/>
  <c r="AT651" i="31" l="1"/>
  <c r="AU652" i="31"/>
  <c r="AV652" i="31"/>
  <c r="D651" i="31"/>
  <c r="B653" i="31"/>
  <c r="AS653" i="31" s="1"/>
  <c r="AM652" i="31"/>
  <c r="AL652" i="31"/>
  <c r="T652" i="31" a="1"/>
  <c r="T652" i="31" s="1"/>
  <c r="U652" i="31" s="1"/>
  <c r="AV653" i="31" l="1"/>
  <c r="AU653" i="31"/>
  <c r="AT652" i="31"/>
  <c r="D652" i="31"/>
  <c r="B654" i="31"/>
  <c r="AS654" i="31" s="1"/>
  <c r="AM653" i="31"/>
  <c r="AL653" i="31"/>
  <c r="T653" i="31" a="1"/>
  <c r="T653" i="31" s="1"/>
  <c r="U653" i="31" s="1"/>
  <c r="AT653" i="31" l="1"/>
  <c r="AU654" i="31"/>
  <c r="AV654" i="31"/>
  <c r="D653" i="31"/>
  <c r="B655" i="31"/>
  <c r="AS655" i="31" s="1"/>
  <c r="AM654" i="31"/>
  <c r="AL654" i="31"/>
  <c r="T654" i="31" a="1"/>
  <c r="T654" i="31" s="1"/>
  <c r="U654" i="31" s="1"/>
  <c r="AV655" i="31" l="1"/>
  <c r="AU655" i="31"/>
  <c r="AT654" i="31"/>
  <c r="D654" i="31"/>
  <c r="B656" i="31"/>
  <c r="AS656" i="31" s="1"/>
  <c r="AM655" i="31"/>
  <c r="AL655" i="31"/>
  <c r="T655" i="31" a="1"/>
  <c r="T655" i="31" s="1"/>
  <c r="U655" i="31" s="1"/>
  <c r="AT655" i="31" l="1"/>
  <c r="AU656" i="31"/>
  <c r="AV656" i="31"/>
  <c r="D655" i="31"/>
  <c r="B657" i="31"/>
  <c r="AS657" i="31" s="1"/>
  <c r="AM656" i="31"/>
  <c r="AL656" i="31"/>
  <c r="T656" i="31" a="1"/>
  <c r="T656" i="31" s="1"/>
  <c r="U656" i="31" s="1"/>
  <c r="AU657" i="31" l="1"/>
  <c r="AV657" i="31"/>
  <c r="AT656" i="31"/>
  <c r="D656" i="31"/>
  <c r="B658" i="31"/>
  <c r="AS658" i="31" s="1"/>
  <c r="AM657" i="31"/>
  <c r="AL657" i="31"/>
  <c r="T657" i="31" a="1"/>
  <c r="T657" i="31" s="1"/>
  <c r="U657" i="31" s="1"/>
  <c r="AT657" i="31" l="1"/>
  <c r="AU658" i="31"/>
  <c r="AV658" i="31"/>
  <c r="D657" i="31"/>
  <c r="B659" i="31"/>
  <c r="AS659" i="31" s="1"/>
  <c r="AM658" i="31"/>
  <c r="AL658" i="31"/>
  <c r="T658" i="31" a="1"/>
  <c r="T658" i="31" s="1"/>
  <c r="U658" i="31" s="1"/>
  <c r="AU659" i="31" l="1"/>
  <c r="AV659" i="31"/>
  <c r="AT658" i="31"/>
  <c r="D658" i="31"/>
  <c r="B660" i="31"/>
  <c r="AS660" i="31" s="1"/>
  <c r="AM659" i="31"/>
  <c r="AL659" i="31"/>
  <c r="T659" i="31" a="1"/>
  <c r="T659" i="31" s="1"/>
  <c r="U659" i="31" s="1"/>
  <c r="AV660" i="31" l="1"/>
  <c r="AU660" i="31"/>
  <c r="AT659" i="31"/>
  <c r="B661" i="31"/>
  <c r="AS661" i="31" s="1"/>
  <c r="AM660" i="31"/>
  <c r="AL660" i="31"/>
  <c r="T660" i="31" a="1"/>
  <c r="T660" i="31" s="1"/>
  <c r="U660" i="31" s="1"/>
  <c r="D659" i="31"/>
  <c r="AT660" i="31" l="1"/>
  <c r="AV661" i="31"/>
  <c r="AU661" i="31"/>
  <c r="D660" i="31"/>
  <c r="B662" i="31"/>
  <c r="AS662" i="31" s="1"/>
  <c r="AM661" i="31"/>
  <c r="AL661" i="31"/>
  <c r="T661" i="31" a="1"/>
  <c r="T661" i="31" s="1"/>
  <c r="U661" i="31" s="1"/>
  <c r="AT661" i="31" l="1"/>
  <c r="AU662" i="31"/>
  <c r="AV662" i="31"/>
  <c r="D661" i="31"/>
  <c r="B663" i="31"/>
  <c r="AS663" i="31" s="1"/>
  <c r="AM662" i="31"/>
  <c r="AL662" i="31"/>
  <c r="T662" i="31" a="1"/>
  <c r="T662" i="31" s="1"/>
  <c r="U662" i="31" s="1"/>
  <c r="AT662" i="31" l="1"/>
  <c r="AV663" i="31"/>
  <c r="AU663" i="31"/>
  <c r="D662" i="31"/>
  <c r="B664" i="31"/>
  <c r="AS664" i="31" s="1"/>
  <c r="AM663" i="31"/>
  <c r="AL663" i="31"/>
  <c r="T663" i="31" a="1"/>
  <c r="T663" i="31" s="1"/>
  <c r="U663" i="31" s="1"/>
  <c r="AT663" i="31" l="1"/>
  <c r="AV664" i="31"/>
  <c r="AU664" i="31"/>
  <c r="D663" i="31"/>
  <c r="B665" i="31"/>
  <c r="AS665" i="31" s="1"/>
  <c r="AM664" i="31"/>
  <c r="AL664" i="31"/>
  <c r="T664" i="31" a="1"/>
  <c r="T664" i="31" s="1"/>
  <c r="U664" i="31" s="1"/>
  <c r="AT664" i="31" l="1"/>
  <c r="AV665" i="31"/>
  <c r="AU665" i="31"/>
  <c r="B666" i="31"/>
  <c r="AS666" i="31" s="1"/>
  <c r="AM665" i="31"/>
  <c r="AL665" i="31"/>
  <c r="T665" i="31" a="1"/>
  <c r="T665" i="31" s="1"/>
  <c r="U665" i="31" s="1"/>
  <c r="D664" i="31"/>
  <c r="AT665" i="31" l="1"/>
  <c r="AV666" i="31"/>
  <c r="AU666" i="31"/>
  <c r="D665" i="31"/>
  <c r="B667" i="31"/>
  <c r="AS667" i="31" s="1"/>
  <c r="AM666" i="31"/>
  <c r="AL666" i="31"/>
  <c r="T666" i="31" a="1"/>
  <c r="T666" i="31" s="1"/>
  <c r="U666" i="31" s="1"/>
  <c r="AT666" i="31" l="1"/>
  <c r="AV667" i="31"/>
  <c r="AU667" i="31"/>
  <c r="D666" i="31"/>
  <c r="B668" i="31"/>
  <c r="AS668" i="31" s="1"/>
  <c r="AM667" i="31"/>
  <c r="AL667" i="31"/>
  <c r="T667" i="31" a="1"/>
  <c r="T667" i="31" s="1"/>
  <c r="U667" i="31" s="1"/>
  <c r="AT667" i="31" l="1"/>
  <c r="AV668" i="31"/>
  <c r="AU668" i="31"/>
  <c r="D667" i="31"/>
  <c r="B669" i="31"/>
  <c r="AS669" i="31" s="1"/>
  <c r="AM668" i="31"/>
  <c r="AL668" i="31"/>
  <c r="T668" i="31" a="1"/>
  <c r="T668" i="31" s="1"/>
  <c r="U668" i="31" s="1"/>
  <c r="AT668" i="31" l="1"/>
  <c r="AV669" i="31"/>
  <c r="AU669" i="31"/>
  <c r="D668" i="31"/>
  <c r="B670" i="31"/>
  <c r="AS670" i="31" s="1"/>
  <c r="AM669" i="31"/>
  <c r="AL669" i="31"/>
  <c r="T669" i="31" a="1"/>
  <c r="T669" i="31" s="1"/>
  <c r="U669" i="31" s="1"/>
  <c r="AT669" i="31" l="1"/>
  <c r="AV670" i="31"/>
  <c r="AU670" i="31"/>
  <c r="D669" i="31"/>
  <c r="B671" i="31"/>
  <c r="AS671" i="31" s="1"/>
  <c r="AM670" i="31"/>
  <c r="AL670" i="31"/>
  <c r="T670" i="31" a="1"/>
  <c r="T670" i="31" s="1"/>
  <c r="U670" i="31" s="1"/>
  <c r="AT670" i="31" l="1"/>
  <c r="AV671" i="31"/>
  <c r="AU671" i="31"/>
  <c r="D670" i="31"/>
  <c r="B672" i="31"/>
  <c r="AS672" i="31" s="1"/>
  <c r="AM671" i="31"/>
  <c r="AL671" i="31"/>
  <c r="T671" i="31" a="1"/>
  <c r="T671" i="31" s="1"/>
  <c r="U671" i="31" s="1"/>
  <c r="AT671" i="31" l="1"/>
  <c r="AU672" i="31"/>
  <c r="AV672" i="31"/>
  <c r="D671" i="31"/>
  <c r="B673" i="31"/>
  <c r="AS673" i="31" s="1"/>
  <c r="AM672" i="31"/>
  <c r="AL672" i="31"/>
  <c r="T672" i="31" a="1"/>
  <c r="T672" i="31" s="1"/>
  <c r="U672" i="31" s="1"/>
  <c r="AU673" i="31" l="1"/>
  <c r="AV673" i="31"/>
  <c r="AT672" i="31"/>
  <c r="B674" i="31"/>
  <c r="AS674" i="31" s="1"/>
  <c r="AM673" i="31"/>
  <c r="AL673" i="31"/>
  <c r="T673" i="31" a="1"/>
  <c r="T673" i="31" s="1"/>
  <c r="U673" i="31" s="1"/>
  <c r="D672" i="31"/>
  <c r="AU674" i="31" l="1"/>
  <c r="AV674" i="31"/>
  <c r="AT673" i="31"/>
  <c r="D673" i="31"/>
  <c r="B675" i="31"/>
  <c r="AS675" i="31" s="1"/>
  <c r="AM674" i="31"/>
  <c r="AL674" i="31"/>
  <c r="T674" i="31" a="1"/>
  <c r="T674" i="31" s="1"/>
  <c r="U674" i="31" s="1"/>
  <c r="AV675" i="31" l="1"/>
  <c r="AU675" i="31"/>
  <c r="AT674" i="31"/>
  <c r="D674" i="31"/>
  <c r="B676" i="31"/>
  <c r="AS676" i="31" s="1"/>
  <c r="AM675" i="31"/>
  <c r="AL675" i="31"/>
  <c r="T675" i="31" a="1"/>
  <c r="T675" i="31" s="1"/>
  <c r="U675" i="31" s="1"/>
  <c r="AT675" i="31" l="1"/>
  <c r="AV676" i="31"/>
  <c r="AU676" i="31"/>
  <c r="D675" i="31"/>
  <c r="B677" i="31"/>
  <c r="AS677" i="31" s="1"/>
  <c r="AM676" i="31"/>
  <c r="AL676" i="31"/>
  <c r="T676" i="31" a="1"/>
  <c r="T676" i="31" s="1"/>
  <c r="U676" i="31" s="1"/>
  <c r="AT676" i="31" l="1"/>
  <c r="AV677" i="31"/>
  <c r="AU677" i="31"/>
  <c r="D676" i="31"/>
  <c r="B678" i="31"/>
  <c r="AS678" i="31" s="1"/>
  <c r="AM677" i="31"/>
  <c r="AL677" i="31"/>
  <c r="T677" i="31" a="1"/>
  <c r="T677" i="31" s="1"/>
  <c r="U677" i="31" s="1"/>
  <c r="AT677" i="31" l="1"/>
  <c r="AV678" i="31"/>
  <c r="AU678" i="31"/>
  <c r="D677" i="31"/>
  <c r="B679" i="31"/>
  <c r="AS679" i="31" s="1"/>
  <c r="AM678" i="31"/>
  <c r="AL678" i="31"/>
  <c r="T678" i="31" a="1"/>
  <c r="T678" i="31" s="1"/>
  <c r="U678" i="31" s="1"/>
  <c r="AT678" i="31" l="1"/>
  <c r="AV679" i="31"/>
  <c r="AU679" i="31"/>
  <c r="D678" i="31"/>
  <c r="B680" i="31"/>
  <c r="AS680" i="31" s="1"/>
  <c r="AM679" i="31"/>
  <c r="AL679" i="31"/>
  <c r="T679" i="31" a="1"/>
  <c r="T679" i="31" s="1"/>
  <c r="U679" i="31" s="1"/>
  <c r="AT679" i="31" l="1"/>
  <c r="AV680" i="31"/>
  <c r="AU680" i="31"/>
  <c r="D679" i="31"/>
  <c r="B681" i="31"/>
  <c r="AS681" i="31" s="1"/>
  <c r="AM680" i="31"/>
  <c r="AL680" i="31"/>
  <c r="T680" i="31" a="1"/>
  <c r="T680" i="31" s="1"/>
  <c r="U680" i="31" s="1"/>
  <c r="AT680" i="31" l="1"/>
  <c r="AV681" i="31"/>
  <c r="AU681" i="31"/>
  <c r="D680" i="31"/>
  <c r="B682" i="31"/>
  <c r="AS682" i="31" s="1"/>
  <c r="AM681" i="31"/>
  <c r="AL681" i="31"/>
  <c r="T681" i="31" a="1"/>
  <c r="T681" i="31" s="1"/>
  <c r="U681" i="31" s="1"/>
  <c r="AV682" i="31" l="1"/>
  <c r="AU682" i="31"/>
  <c r="AT681" i="31"/>
  <c r="D681" i="31"/>
  <c r="B683" i="31"/>
  <c r="AS683" i="31" s="1"/>
  <c r="AM682" i="31"/>
  <c r="AL682" i="31"/>
  <c r="T682" i="31" a="1"/>
  <c r="T682" i="31" s="1"/>
  <c r="U682" i="31" s="1"/>
  <c r="AT682" i="31" l="1"/>
  <c r="AV683" i="31"/>
  <c r="AU683" i="31"/>
  <c r="D682" i="31"/>
  <c r="B684" i="31"/>
  <c r="AS684" i="31" s="1"/>
  <c r="AM683" i="31"/>
  <c r="AL683" i="31"/>
  <c r="T683" i="31" a="1"/>
  <c r="T683" i="31" s="1"/>
  <c r="U683" i="31" s="1"/>
  <c r="AT683" i="31" l="1"/>
  <c r="AU684" i="31"/>
  <c r="AV684" i="31"/>
  <c r="D683" i="31"/>
  <c r="B685" i="31"/>
  <c r="AS685" i="31" s="1"/>
  <c r="AM684" i="31"/>
  <c r="AL684" i="31"/>
  <c r="T684" i="31" a="1"/>
  <c r="T684" i="31" s="1"/>
  <c r="U684" i="31" s="1"/>
  <c r="AV685" i="31" l="1"/>
  <c r="AU685" i="31"/>
  <c r="AT684" i="31"/>
  <c r="D684" i="31"/>
  <c r="B686" i="31"/>
  <c r="AS686" i="31" s="1"/>
  <c r="AM685" i="31"/>
  <c r="AL685" i="31"/>
  <c r="T685" i="31" a="1"/>
  <c r="T685" i="31" s="1"/>
  <c r="U685" i="31" s="1"/>
  <c r="AT685" i="31" l="1"/>
  <c r="AU686" i="31"/>
  <c r="AV686" i="31"/>
  <c r="D685" i="31"/>
  <c r="B687" i="31"/>
  <c r="AS687" i="31" s="1"/>
  <c r="AM686" i="31"/>
  <c r="AL686" i="31"/>
  <c r="T686" i="31" a="1"/>
  <c r="T686" i="31" s="1"/>
  <c r="U686" i="31" s="1"/>
  <c r="AV687" i="31" l="1"/>
  <c r="AU687" i="31"/>
  <c r="AT686" i="31"/>
  <c r="D686" i="31"/>
  <c r="B688" i="31"/>
  <c r="AS688" i="31" s="1"/>
  <c r="AM687" i="31"/>
  <c r="AL687" i="31"/>
  <c r="T687" i="31" a="1"/>
  <c r="T687" i="31" s="1"/>
  <c r="U687" i="31" s="1"/>
  <c r="AT687" i="31" l="1"/>
  <c r="AU688" i="31"/>
  <c r="AV688" i="31"/>
  <c r="D687" i="31"/>
  <c r="B689" i="31"/>
  <c r="AS689" i="31" s="1"/>
  <c r="AM688" i="31"/>
  <c r="AL688" i="31"/>
  <c r="T688" i="31" a="1"/>
  <c r="T688" i="31" s="1"/>
  <c r="U688" i="31" s="1"/>
  <c r="AU689" i="31" l="1"/>
  <c r="AV689" i="31"/>
  <c r="AT688" i="31"/>
  <c r="D688" i="31"/>
  <c r="B690" i="31"/>
  <c r="AS690" i="31" s="1"/>
  <c r="AM689" i="31"/>
  <c r="AL689" i="31"/>
  <c r="T689" i="31" a="1"/>
  <c r="T689" i="31" s="1"/>
  <c r="U689" i="31" s="1"/>
  <c r="AU690" i="31" l="1"/>
  <c r="AV690" i="31"/>
  <c r="AT689" i="31"/>
  <c r="D689" i="31"/>
  <c r="B691" i="31"/>
  <c r="AS691" i="31" s="1"/>
  <c r="AM690" i="31"/>
  <c r="AL690" i="31"/>
  <c r="T690" i="31" a="1"/>
  <c r="T690" i="31" s="1"/>
  <c r="U690" i="31" s="1"/>
  <c r="AU691" i="31" l="1"/>
  <c r="AV691" i="31"/>
  <c r="AT690" i="31"/>
  <c r="D690" i="31"/>
  <c r="B692" i="31"/>
  <c r="AS692" i="31" s="1"/>
  <c r="AM691" i="31"/>
  <c r="AL691" i="31"/>
  <c r="T691" i="31" a="1"/>
  <c r="T691" i="31" s="1"/>
  <c r="U691" i="31" s="1"/>
  <c r="AU692" i="31" l="1"/>
  <c r="AV692" i="31"/>
  <c r="AT691" i="31"/>
  <c r="D691" i="31"/>
  <c r="B693" i="31"/>
  <c r="AS693" i="31" s="1"/>
  <c r="AM692" i="31"/>
  <c r="AL692" i="31"/>
  <c r="T692" i="31" a="1"/>
  <c r="T692" i="31" s="1"/>
  <c r="U692" i="31" s="1"/>
  <c r="AV693" i="31" l="1"/>
  <c r="AU693" i="31"/>
  <c r="AT692" i="31"/>
  <c r="D692" i="31"/>
  <c r="B694" i="31"/>
  <c r="AS694" i="31" s="1"/>
  <c r="AM693" i="31"/>
  <c r="AL693" i="31"/>
  <c r="T693" i="31" a="1"/>
  <c r="T693" i="31" s="1"/>
  <c r="U693" i="31" s="1"/>
  <c r="AT693" i="31" l="1"/>
  <c r="AU694" i="31"/>
  <c r="AV694" i="31"/>
  <c r="D693" i="31"/>
  <c r="B695" i="31"/>
  <c r="AS695" i="31" s="1"/>
  <c r="AM694" i="31"/>
  <c r="AL694" i="31"/>
  <c r="T694" i="31" a="1"/>
  <c r="T694" i="31" s="1"/>
  <c r="U694" i="31" s="1"/>
  <c r="AU695" i="31" l="1"/>
  <c r="AV695" i="31"/>
  <c r="AT694" i="31"/>
  <c r="D694" i="31"/>
  <c r="B696" i="31"/>
  <c r="AS696" i="31" s="1"/>
  <c r="AM695" i="31"/>
  <c r="AL695" i="31"/>
  <c r="T695" i="31" a="1"/>
  <c r="T695" i="31" s="1"/>
  <c r="U695" i="31" s="1"/>
  <c r="AU696" i="31" l="1"/>
  <c r="AV696" i="31"/>
  <c r="AT695" i="31"/>
  <c r="B697" i="31"/>
  <c r="AS697" i="31" s="1"/>
  <c r="AM696" i="31"/>
  <c r="AL696" i="31"/>
  <c r="T696" i="31" a="1"/>
  <c r="T696" i="31" s="1"/>
  <c r="U696" i="31" s="1"/>
  <c r="D695" i="31"/>
  <c r="AV697" i="31" l="1"/>
  <c r="AU697" i="31"/>
  <c r="AT696" i="31"/>
  <c r="D696" i="31"/>
  <c r="B698" i="31"/>
  <c r="AS698" i="31" s="1"/>
  <c r="AM697" i="31"/>
  <c r="AL697" i="31"/>
  <c r="T697" i="31" a="1"/>
  <c r="T697" i="31" s="1"/>
  <c r="U697" i="31" s="1"/>
  <c r="AT697" i="31" l="1"/>
  <c r="AV698" i="31"/>
  <c r="AU698" i="31"/>
  <c r="D697" i="31"/>
  <c r="B699" i="31"/>
  <c r="AS699" i="31" s="1"/>
  <c r="AM698" i="31"/>
  <c r="AL698" i="31"/>
  <c r="T698" i="31" a="1"/>
  <c r="T698" i="31" s="1"/>
  <c r="U698" i="31" s="1"/>
  <c r="AT698" i="31" l="1"/>
  <c r="AV699" i="31"/>
  <c r="AU699" i="31"/>
  <c r="D698" i="31"/>
  <c r="B700" i="31"/>
  <c r="AS700" i="31" s="1"/>
  <c r="AM699" i="31"/>
  <c r="AL699" i="31"/>
  <c r="T699" i="31" a="1"/>
  <c r="T699" i="31" s="1"/>
  <c r="U699" i="31" s="1"/>
  <c r="AT699" i="31" l="1"/>
  <c r="AV700" i="31"/>
  <c r="AU700" i="31"/>
  <c r="D699" i="31"/>
  <c r="B701" i="31"/>
  <c r="AS701" i="31" s="1"/>
  <c r="AM700" i="31"/>
  <c r="AL700" i="31"/>
  <c r="T700" i="31" a="1"/>
  <c r="T700" i="31" s="1"/>
  <c r="U700" i="31" s="1"/>
  <c r="AT700" i="31" l="1"/>
  <c r="AV701" i="31"/>
  <c r="AU701" i="31"/>
  <c r="D700" i="31"/>
  <c r="B702" i="31"/>
  <c r="AS702" i="31" s="1"/>
  <c r="AM701" i="31"/>
  <c r="AL701" i="31"/>
  <c r="T701" i="31" a="1"/>
  <c r="T701" i="31" s="1"/>
  <c r="U701" i="31" s="1"/>
  <c r="AT701" i="31" l="1"/>
  <c r="AV702" i="31"/>
  <c r="AU702" i="31"/>
  <c r="D701" i="31"/>
  <c r="B703" i="31"/>
  <c r="AS703" i="31" s="1"/>
  <c r="AM702" i="31"/>
  <c r="AL702" i="31"/>
  <c r="T702" i="31" a="1"/>
  <c r="T702" i="31" s="1"/>
  <c r="U702" i="31" s="1"/>
  <c r="AT702" i="31" l="1"/>
  <c r="AV703" i="31"/>
  <c r="AU703" i="31"/>
  <c r="B704" i="31"/>
  <c r="AS704" i="31" s="1"/>
  <c r="AM703" i="31"/>
  <c r="AL703" i="31"/>
  <c r="T703" i="31" a="1"/>
  <c r="T703" i="31" s="1"/>
  <c r="U703" i="31" s="1"/>
  <c r="D702" i="31"/>
  <c r="AT703" i="31" l="1"/>
  <c r="AU704" i="31"/>
  <c r="AV704" i="31"/>
  <c r="D703" i="31"/>
  <c r="B705" i="31"/>
  <c r="AS705" i="31" s="1"/>
  <c r="AM704" i="31"/>
  <c r="AL704" i="31"/>
  <c r="T704" i="31" a="1"/>
  <c r="T704" i="31" s="1"/>
  <c r="U704" i="31" s="1"/>
  <c r="AU705" i="31" l="1"/>
  <c r="AV705" i="31"/>
  <c r="AT704" i="31"/>
  <c r="D704" i="31"/>
  <c r="B706" i="31"/>
  <c r="AS706" i="31" s="1"/>
  <c r="AM705" i="31"/>
  <c r="AL705" i="31"/>
  <c r="T705" i="31" a="1"/>
  <c r="T705" i="31" s="1"/>
  <c r="U705" i="31" s="1"/>
  <c r="AU706" i="31" l="1"/>
  <c r="AV706" i="31"/>
  <c r="AT705" i="31"/>
  <c r="D705" i="31"/>
  <c r="B707" i="31"/>
  <c r="AS707" i="31" s="1"/>
  <c r="AM706" i="31"/>
  <c r="AL706" i="31"/>
  <c r="T706" i="31" a="1"/>
  <c r="T706" i="31" s="1"/>
  <c r="U706" i="31" s="1"/>
  <c r="AV707" i="31" l="1"/>
  <c r="AU707" i="31"/>
  <c r="AT706" i="31"/>
  <c r="D706" i="31"/>
  <c r="B708" i="31"/>
  <c r="AS708" i="31" s="1"/>
  <c r="AM707" i="31"/>
  <c r="AL707" i="31"/>
  <c r="T707" i="31" a="1"/>
  <c r="T707" i="31" s="1"/>
  <c r="U707" i="31" s="1"/>
  <c r="AT707" i="31" l="1"/>
  <c r="AV708" i="31"/>
  <c r="AU708" i="31"/>
  <c r="D707" i="31"/>
  <c r="B709" i="31"/>
  <c r="AS709" i="31" s="1"/>
  <c r="AM708" i="31"/>
  <c r="AL708" i="31"/>
  <c r="T708" i="31" a="1"/>
  <c r="T708" i="31" s="1"/>
  <c r="U708" i="31" s="1"/>
  <c r="AT708" i="31" l="1"/>
  <c r="AV709" i="31"/>
  <c r="AU709" i="31"/>
  <c r="D708" i="31"/>
  <c r="B710" i="31"/>
  <c r="AS710" i="31" s="1"/>
  <c r="AM709" i="31"/>
  <c r="AL709" i="31"/>
  <c r="T709" i="31" a="1"/>
  <c r="T709" i="31" s="1"/>
  <c r="U709" i="31" s="1"/>
  <c r="AT709" i="31" l="1"/>
  <c r="AV710" i="31"/>
  <c r="AU710" i="31"/>
  <c r="D709" i="31"/>
  <c r="B711" i="31"/>
  <c r="AS711" i="31" s="1"/>
  <c r="AM710" i="31"/>
  <c r="AL710" i="31"/>
  <c r="T710" i="31" a="1"/>
  <c r="T710" i="31" s="1"/>
  <c r="U710" i="31" s="1"/>
  <c r="AT710" i="31" l="1"/>
  <c r="AV711" i="31"/>
  <c r="AU711" i="31"/>
  <c r="D710" i="31"/>
  <c r="B712" i="31"/>
  <c r="AS712" i="31" s="1"/>
  <c r="AM711" i="31"/>
  <c r="AL711" i="31"/>
  <c r="T711" i="31" a="1"/>
  <c r="T711" i="31" s="1"/>
  <c r="U711" i="31" s="1"/>
  <c r="AT711" i="31" l="1"/>
  <c r="AV712" i="31"/>
  <c r="AU712" i="31"/>
  <c r="D711" i="31"/>
  <c r="B713" i="31"/>
  <c r="AS713" i="31" s="1"/>
  <c r="AM712" i="31"/>
  <c r="AL712" i="31"/>
  <c r="T712" i="31" a="1"/>
  <c r="T712" i="31" s="1"/>
  <c r="U712" i="31" s="1"/>
  <c r="AT712" i="31" l="1"/>
  <c r="AV713" i="31"/>
  <c r="AU713" i="31"/>
  <c r="D712" i="31"/>
  <c r="B714" i="31"/>
  <c r="AS714" i="31" s="1"/>
  <c r="AM713" i="31"/>
  <c r="AL713" i="31"/>
  <c r="T713" i="31" a="1"/>
  <c r="T713" i="31" s="1"/>
  <c r="U713" i="31" s="1"/>
  <c r="AT713" i="31" l="1"/>
  <c r="AV714" i="31"/>
  <c r="AU714" i="31"/>
  <c r="B715" i="31"/>
  <c r="AS715" i="31" s="1"/>
  <c r="AM714" i="31"/>
  <c r="AL714" i="31"/>
  <c r="T714" i="31" a="1"/>
  <c r="T714" i="31" s="1"/>
  <c r="U714" i="31" s="1"/>
  <c r="D713" i="31"/>
  <c r="AT714" i="31" l="1"/>
  <c r="AV715" i="31"/>
  <c r="AU715" i="31"/>
  <c r="D714" i="31"/>
  <c r="B716" i="31"/>
  <c r="AS716" i="31" s="1"/>
  <c r="AM715" i="31"/>
  <c r="AL715" i="31"/>
  <c r="T715" i="31" a="1"/>
  <c r="T715" i="31" s="1"/>
  <c r="U715" i="31" s="1"/>
  <c r="AT715" i="31" l="1"/>
  <c r="AU716" i="31"/>
  <c r="AV716" i="31"/>
  <c r="D715" i="31"/>
  <c r="B717" i="31"/>
  <c r="AS717" i="31" s="1"/>
  <c r="AM716" i="31"/>
  <c r="AL716" i="31"/>
  <c r="T716" i="31" a="1"/>
  <c r="T716" i="31" s="1"/>
  <c r="U716" i="31" s="1"/>
  <c r="AV717" i="31" l="1"/>
  <c r="AU717" i="31"/>
  <c r="AT716" i="31"/>
  <c r="D716" i="31"/>
  <c r="B718" i="31"/>
  <c r="AS718" i="31" s="1"/>
  <c r="AM717" i="31"/>
  <c r="AL717" i="31"/>
  <c r="T717" i="31" a="1"/>
  <c r="T717" i="31" s="1"/>
  <c r="U717" i="31" s="1"/>
  <c r="AT717" i="31" l="1"/>
  <c r="AU718" i="31"/>
  <c r="AV718" i="31"/>
  <c r="B719" i="31"/>
  <c r="AS719" i="31" s="1"/>
  <c r="AM718" i="31"/>
  <c r="AL718" i="31"/>
  <c r="T718" i="31" a="1"/>
  <c r="T718" i="31" s="1"/>
  <c r="U718" i="31" s="1"/>
  <c r="D717" i="31"/>
  <c r="AV719" i="31" l="1"/>
  <c r="AU719" i="31"/>
  <c r="AT718" i="31"/>
  <c r="D718" i="31"/>
  <c r="B720" i="31"/>
  <c r="AS720" i="31" s="1"/>
  <c r="AM719" i="31"/>
  <c r="AL719" i="31"/>
  <c r="T719" i="31" a="1"/>
  <c r="T719" i="31" s="1"/>
  <c r="U719" i="31" s="1"/>
  <c r="AT719" i="31" l="1"/>
  <c r="AU720" i="31"/>
  <c r="AV720" i="31"/>
  <c r="D719" i="31"/>
  <c r="B721" i="31"/>
  <c r="AS721" i="31" s="1"/>
  <c r="AM720" i="31"/>
  <c r="AL720" i="31"/>
  <c r="T720" i="31" a="1"/>
  <c r="T720" i="31" s="1"/>
  <c r="U720" i="31" s="1"/>
  <c r="AU721" i="31" l="1"/>
  <c r="AV721" i="31"/>
  <c r="AT720" i="31"/>
  <c r="D720" i="31"/>
  <c r="B722" i="31"/>
  <c r="AS722" i="31" s="1"/>
  <c r="AM721" i="31"/>
  <c r="AL721" i="31"/>
  <c r="T721" i="31" a="1"/>
  <c r="T721" i="31" s="1"/>
  <c r="U721" i="31" s="1"/>
  <c r="AU722" i="31" l="1"/>
  <c r="AV722" i="31"/>
  <c r="AT721" i="31"/>
  <c r="D721" i="31"/>
  <c r="B723" i="31"/>
  <c r="AS723" i="31" s="1"/>
  <c r="AM722" i="31"/>
  <c r="AL722" i="31"/>
  <c r="T722" i="31" a="1"/>
  <c r="T722" i="31" s="1"/>
  <c r="U722" i="31" s="1"/>
  <c r="AU723" i="31" l="1"/>
  <c r="AV723" i="31"/>
  <c r="AT722" i="31"/>
  <c r="B724" i="31"/>
  <c r="AS724" i="31" s="1"/>
  <c r="AM723" i="31"/>
  <c r="AL723" i="31"/>
  <c r="T723" i="31" a="1"/>
  <c r="T723" i="31" s="1"/>
  <c r="U723" i="31" s="1"/>
  <c r="D722" i="31"/>
  <c r="AV724" i="31" l="1"/>
  <c r="AU724" i="31"/>
  <c r="AT723" i="31"/>
  <c r="D723" i="31"/>
  <c r="B725" i="31"/>
  <c r="AS725" i="31" s="1"/>
  <c r="AM724" i="31"/>
  <c r="AL724" i="31"/>
  <c r="T724" i="31" a="1"/>
  <c r="T724" i="31" s="1"/>
  <c r="U724" i="31" s="1"/>
  <c r="AT724" i="31" l="1"/>
  <c r="AV725" i="31"/>
  <c r="AU725" i="31"/>
  <c r="D724" i="31"/>
  <c r="B726" i="31"/>
  <c r="AS726" i="31" s="1"/>
  <c r="AM725" i="31"/>
  <c r="AL725" i="31"/>
  <c r="T725" i="31" a="1"/>
  <c r="T725" i="31" s="1"/>
  <c r="U725" i="31" s="1"/>
  <c r="AT725" i="31" l="1"/>
  <c r="AU726" i="31"/>
  <c r="AV726" i="31"/>
  <c r="B727" i="31"/>
  <c r="AS727" i="31" s="1"/>
  <c r="AM726" i="31"/>
  <c r="AL726" i="31"/>
  <c r="T726" i="31" a="1"/>
  <c r="T726" i="31" s="1"/>
  <c r="U726" i="31" s="1"/>
  <c r="D725" i="31"/>
  <c r="AT726" i="31" l="1"/>
  <c r="AV727" i="31"/>
  <c r="AU727" i="31"/>
  <c r="D726" i="31"/>
  <c r="B728" i="31"/>
  <c r="AS728" i="31" s="1"/>
  <c r="AM727" i="31"/>
  <c r="AL727" i="31"/>
  <c r="T727" i="31" a="1"/>
  <c r="T727" i="31" s="1"/>
  <c r="U727" i="31" s="1"/>
  <c r="AT727" i="31" l="1"/>
  <c r="AV728" i="31"/>
  <c r="AU728" i="31"/>
  <c r="D727" i="31"/>
  <c r="B729" i="31"/>
  <c r="AS729" i="31" s="1"/>
  <c r="AM728" i="31"/>
  <c r="AL728" i="31"/>
  <c r="T728" i="31" a="1"/>
  <c r="T728" i="31" s="1"/>
  <c r="U728" i="31" s="1"/>
  <c r="AT728" i="31" l="1"/>
  <c r="AV729" i="31"/>
  <c r="AU729" i="31"/>
  <c r="D728" i="31"/>
  <c r="B730" i="31"/>
  <c r="AS730" i="31" s="1"/>
  <c r="AM729" i="31"/>
  <c r="AL729" i="31"/>
  <c r="T729" i="31" a="1"/>
  <c r="T729" i="31" s="1"/>
  <c r="U729" i="31" s="1"/>
  <c r="AT729" i="31" l="1"/>
  <c r="AV730" i="31"/>
  <c r="AU730" i="31"/>
  <c r="D729" i="31"/>
  <c r="B731" i="31"/>
  <c r="AS731" i="31" s="1"/>
  <c r="AM730" i="31"/>
  <c r="AL730" i="31"/>
  <c r="T730" i="31" a="1"/>
  <c r="T730" i="31" s="1"/>
  <c r="U730" i="31" s="1"/>
  <c r="AT730" i="31" l="1"/>
  <c r="AV731" i="31"/>
  <c r="AU731" i="31"/>
  <c r="D730" i="31"/>
  <c r="B732" i="31"/>
  <c r="AS732" i="31" s="1"/>
  <c r="AM731" i="31"/>
  <c r="AL731" i="31"/>
  <c r="T731" i="31" a="1"/>
  <c r="T731" i="31" s="1"/>
  <c r="U731" i="31" s="1"/>
  <c r="AT731" i="31" l="1"/>
  <c r="AV732" i="31"/>
  <c r="AU732" i="31"/>
  <c r="D731" i="31"/>
  <c r="B733" i="31"/>
  <c r="AS733" i="31" s="1"/>
  <c r="AM732" i="31"/>
  <c r="AL732" i="31"/>
  <c r="T732" i="31" a="1"/>
  <c r="T732" i="31" s="1"/>
  <c r="U732" i="31" s="1"/>
  <c r="AT732" i="31" l="1"/>
  <c r="AV733" i="31"/>
  <c r="AU733" i="31"/>
  <c r="D732" i="31"/>
  <c r="B734" i="31"/>
  <c r="AS734" i="31" s="1"/>
  <c r="AM733" i="31"/>
  <c r="AL733" i="31"/>
  <c r="T733" i="31" a="1"/>
  <c r="T733" i="31" s="1"/>
  <c r="U733" i="31" s="1"/>
  <c r="AT733" i="31" l="1"/>
  <c r="AV734" i="31"/>
  <c r="AU734" i="31"/>
  <c r="D733" i="31"/>
  <c r="B735" i="31"/>
  <c r="AS735" i="31" s="1"/>
  <c r="AM734" i="31"/>
  <c r="AL734" i="31"/>
  <c r="T734" i="31" a="1"/>
  <c r="T734" i="31" s="1"/>
  <c r="U734" i="31" s="1"/>
  <c r="AT734" i="31" l="1"/>
  <c r="AU735" i="31"/>
  <c r="AV735" i="31"/>
  <c r="D734" i="31"/>
  <c r="B736" i="31"/>
  <c r="AS736" i="31" s="1"/>
  <c r="AM735" i="31"/>
  <c r="AL735" i="31"/>
  <c r="T735" i="31" a="1"/>
  <c r="T735" i="31" s="1"/>
  <c r="U735" i="31" s="1"/>
  <c r="AT735" i="31" l="1"/>
  <c r="AV736" i="31"/>
  <c r="AU736" i="31"/>
  <c r="B737" i="31"/>
  <c r="AS737" i="31" s="1"/>
  <c r="AM736" i="31"/>
  <c r="AL736" i="31"/>
  <c r="T736" i="31" a="1"/>
  <c r="T736" i="31" s="1"/>
  <c r="U736" i="31" s="1"/>
  <c r="D735" i="31"/>
  <c r="AT736" i="31" l="1"/>
  <c r="AU737" i="31"/>
  <c r="AV737" i="31"/>
  <c r="D736" i="31"/>
  <c r="B738" i="31"/>
  <c r="AS738" i="31" s="1"/>
  <c r="AM737" i="31"/>
  <c r="AL737" i="31"/>
  <c r="T737" i="31" a="1"/>
  <c r="T737" i="31" s="1"/>
  <c r="U737" i="31" s="1"/>
  <c r="AV738" i="31" l="1"/>
  <c r="AU738" i="31"/>
  <c r="AT737" i="31"/>
  <c r="B739" i="31"/>
  <c r="AS739" i="31" s="1"/>
  <c r="AM738" i="31"/>
  <c r="AL738" i="31"/>
  <c r="T738" i="31" a="1"/>
  <c r="T738" i="31" s="1"/>
  <c r="U738" i="31" s="1"/>
  <c r="D737" i="31"/>
  <c r="AT738" i="31" l="1"/>
  <c r="AV739" i="31"/>
  <c r="AU739" i="31"/>
  <c r="D738" i="31"/>
  <c r="B740" i="31"/>
  <c r="AS740" i="31" s="1"/>
  <c r="AM739" i="31"/>
  <c r="AL739" i="31"/>
  <c r="T739" i="31" a="1"/>
  <c r="T739" i="31" s="1"/>
  <c r="U739" i="31" s="1"/>
  <c r="AT739" i="31" l="1"/>
  <c r="AV740" i="31"/>
  <c r="AU740" i="31"/>
  <c r="D739" i="31"/>
  <c r="B741" i="31"/>
  <c r="AS741" i="31" s="1"/>
  <c r="AM740" i="31"/>
  <c r="AL740" i="31"/>
  <c r="T740" i="31" a="1"/>
  <c r="T740" i="31" s="1"/>
  <c r="U740" i="31" s="1"/>
  <c r="AT740" i="31" l="1"/>
  <c r="AV741" i="31"/>
  <c r="AU741" i="31"/>
  <c r="D740" i="31"/>
  <c r="B742" i="31"/>
  <c r="AS742" i="31" s="1"/>
  <c r="AM741" i="31"/>
  <c r="AL741" i="31"/>
  <c r="T741" i="31" a="1"/>
  <c r="T741" i="31" s="1"/>
  <c r="U741" i="31" s="1"/>
  <c r="AT741" i="31" l="1"/>
  <c r="AV742" i="31"/>
  <c r="AU742" i="31"/>
  <c r="B743" i="31"/>
  <c r="AS743" i="31" s="1"/>
  <c r="AM742" i="31"/>
  <c r="AL742" i="31"/>
  <c r="T742" i="31" a="1"/>
  <c r="T742" i="31" s="1"/>
  <c r="U742" i="31" s="1"/>
  <c r="D741" i="31"/>
  <c r="AT742" i="31" l="1"/>
  <c r="AV743" i="31"/>
  <c r="AU743" i="31"/>
  <c r="D742" i="31"/>
  <c r="B744" i="31"/>
  <c r="AS744" i="31" s="1"/>
  <c r="AM743" i="31"/>
  <c r="AL743" i="31"/>
  <c r="T743" i="31" a="1"/>
  <c r="T743" i="31" s="1"/>
  <c r="U743" i="31" s="1"/>
  <c r="AT743" i="31" l="1"/>
  <c r="AV744" i="31"/>
  <c r="AU744" i="31"/>
  <c r="D743" i="31"/>
  <c r="B745" i="31"/>
  <c r="AS745" i="31" s="1"/>
  <c r="AM744" i="31"/>
  <c r="AL744" i="31"/>
  <c r="T744" i="31" a="1"/>
  <c r="T744" i="31" s="1"/>
  <c r="U744" i="31" s="1"/>
  <c r="AT744" i="31" l="1"/>
  <c r="AV745" i="31"/>
  <c r="AU745" i="31"/>
  <c r="D744" i="31"/>
  <c r="B746" i="31"/>
  <c r="AS746" i="31" s="1"/>
  <c r="AM745" i="31"/>
  <c r="AL745" i="31"/>
  <c r="T745" i="31" a="1"/>
  <c r="T745" i="31" s="1"/>
  <c r="U745" i="31" s="1"/>
  <c r="AT745" i="31" l="1"/>
  <c r="AV746" i="31"/>
  <c r="AU746" i="31"/>
  <c r="D745" i="31"/>
  <c r="B747" i="31"/>
  <c r="AS747" i="31" s="1"/>
  <c r="AM746" i="31"/>
  <c r="AL746" i="31"/>
  <c r="T746" i="31" a="1"/>
  <c r="T746" i="31" s="1"/>
  <c r="U746" i="31" s="1"/>
  <c r="AT746" i="31" l="1"/>
  <c r="AU747" i="31"/>
  <c r="AV747" i="31"/>
  <c r="D746" i="31"/>
  <c r="B748" i="31"/>
  <c r="AS748" i="31" s="1"/>
  <c r="AM747" i="31"/>
  <c r="AL747" i="31"/>
  <c r="T747" i="31" a="1"/>
  <c r="T747" i="31" s="1"/>
  <c r="U747" i="31" s="1"/>
  <c r="AU748" i="31" l="1"/>
  <c r="AV748" i="31"/>
  <c r="AT747" i="31"/>
  <c r="D747" i="31"/>
  <c r="B749" i="31"/>
  <c r="AS749" i="31" s="1"/>
  <c r="AM748" i="31"/>
  <c r="AL748" i="31"/>
  <c r="T748" i="31" a="1"/>
  <c r="T748" i="31" s="1"/>
  <c r="U748" i="31" s="1"/>
  <c r="AU749" i="31" l="1"/>
  <c r="AV749" i="31"/>
  <c r="AT748" i="31"/>
  <c r="D748" i="31"/>
  <c r="B750" i="31"/>
  <c r="AS750" i="31" s="1"/>
  <c r="AM749" i="31"/>
  <c r="AL749" i="31"/>
  <c r="T749" i="31" a="1"/>
  <c r="T749" i="31" s="1"/>
  <c r="U749" i="31" s="1"/>
  <c r="AU750" i="31" l="1"/>
  <c r="AV750" i="31"/>
  <c r="AT749" i="31"/>
  <c r="D749" i="31"/>
  <c r="B751" i="31"/>
  <c r="AS751" i="31" s="1"/>
  <c r="AM750" i="31"/>
  <c r="AL750" i="31"/>
  <c r="T750" i="31" a="1"/>
  <c r="T750" i="31" s="1"/>
  <c r="U750" i="31" s="1"/>
  <c r="AU751" i="31" l="1"/>
  <c r="AV751" i="31"/>
  <c r="AT750" i="31"/>
  <c r="D750" i="31"/>
  <c r="B752" i="31"/>
  <c r="AS752" i="31" s="1"/>
  <c r="AM751" i="31"/>
  <c r="AL751" i="31"/>
  <c r="T751" i="31" a="1"/>
  <c r="T751" i="31" s="1"/>
  <c r="U751" i="31" s="1"/>
  <c r="AU752" i="31" l="1"/>
  <c r="AV752" i="31"/>
  <c r="AT751" i="31"/>
  <c r="D751" i="31"/>
  <c r="B753" i="31"/>
  <c r="AS753" i="31" s="1"/>
  <c r="AM752" i="31"/>
  <c r="AL752" i="31"/>
  <c r="T752" i="31" a="1"/>
  <c r="T752" i="31" s="1"/>
  <c r="U752" i="31" s="1"/>
  <c r="AU753" i="31" l="1"/>
  <c r="AV753" i="31"/>
  <c r="AT752" i="31"/>
  <c r="D752" i="31"/>
  <c r="B754" i="31"/>
  <c r="AS754" i="31" s="1"/>
  <c r="AM753" i="31"/>
  <c r="AL753" i="31"/>
  <c r="T753" i="31" a="1"/>
  <c r="T753" i="31" s="1"/>
  <c r="U753" i="31" s="1"/>
  <c r="AV754" i="31" l="1"/>
  <c r="AU754" i="31"/>
  <c r="AT753" i="31"/>
  <c r="D753" i="31"/>
  <c r="B755" i="31"/>
  <c r="AS755" i="31" s="1"/>
  <c r="AM754" i="31"/>
  <c r="AL754" i="31"/>
  <c r="T754" i="31" a="1"/>
  <c r="T754" i="31" s="1"/>
  <c r="U754" i="31" s="1"/>
  <c r="AT754" i="31" l="1"/>
  <c r="AU755" i="31"/>
  <c r="AV755" i="31"/>
  <c r="D754" i="31"/>
  <c r="B756" i="31"/>
  <c r="AS756" i="31" s="1"/>
  <c r="AM755" i="31"/>
  <c r="AL755" i="31"/>
  <c r="T755" i="31" a="1"/>
  <c r="T755" i="31" s="1"/>
  <c r="U755" i="31" s="1"/>
  <c r="AU756" i="31" l="1"/>
  <c r="AV756" i="31"/>
  <c r="AT755" i="31"/>
  <c r="D755" i="31"/>
  <c r="B757" i="31"/>
  <c r="AS757" i="31" s="1"/>
  <c r="AM756" i="31"/>
  <c r="AL756" i="31"/>
  <c r="T756" i="31" a="1"/>
  <c r="T756" i="31" s="1"/>
  <c r="U756" i="31" s="1"/>
  <c r="AU757" i="31" l="1"/>
  <c r="AV757" i="31"/>
  <c r="AT756" i="31"/>
  <c r="B758" i="31"/>
  <c r="AS758" i="31" s="1"/>
  <c r="AM757" i="31"/>
  <c r="AL757" i="31"/>
  <c r="T757" i="31" a="1"/>
  <c r="T757" i="31" s="1"/>
  <c r="U757" i="31" s="1"/>
  <c r="D756" i="31"/>
  <c r="AU758" i="31" l="1"/>
  <c r="AV758" i="31"/>
  <c r="AT757" i="31"/>
  <c r="D757" i="31"/>
  <c r="B759" i="31"/>
  <c r="AS759" i="31" s="1"/>
  <c r="AM758" i="31"/>
  <c r="AL758" i="31"/>
  <c r="T758" i="31" a="1"/>
  <c r="T758" i="31" s="1"/>
  <c r="U758" i="31" s="1"/>
  <c r="AU759" i="31" l="1"/>
  <c r="AV759" i="31"/>
  <c r="AT758" i="31"/>
  <c r="D758" i="31"/>
  <c r="B760" i="31"/>
  <c r="AS760" i="31" s="1"/>
  <c r="AM759" i="31"/>
  <c r="AL759" i="31"/>
  <c r="T759" i="31" a="1"/>
  <c r="T759" i="31" s="1"/>
  <c r="U759" i="31" s="1"/>
  <c r="AU760" i="31" l="1"/>
  <c r="AV760" i="31"/>
  <c r="AT759" i="31"/>
  <c r="B761" i="31"/>
  <c r="AS761" i="31" s="1"/>
  <c r="AM760" i="31"/>
  <c r="AL760" i="31"/>
  <c r="T760" i="31" a="1"/>
  <c r="T760" i="31" s="1"/>
  <c r="U760" i="31" s="1"/>
  <c r="D759" i="31"/>
  <c r="AT760" i="31" l="1"/>
  <c r="AU761" i="31"/>
  <c r="AV761" i="31"/>
  <c r="D760" i="31"/>
  <c r="B762" i="31"/>
  <c r="AS762" i="31" s="1"/>
  <c r="AM761" i="31"/>
  <c r="AL761" i="31"/>
  <c r="T761" i="31" a="1"/>
  <c r="T761" i="31" s="1"/>
  <c r="U761" i="31" s="1"/>
  <c r="AV762" i="31" l="1"/>
  <c r="AU762" i="31"/>
  <c r="AT761" i="31"/>
  <c r="D761" i="31"/>
  <c r="B763" i="31"/>
  <c r="AS763" i="31" s="1"/>
  <c r="AM762" i="31"/>
  <c r="AL762" i="31"/>
  <c r="T762" i="31" a="1"/>
  <c r="T762" i="31" s="1"/>
  <c r="U762" i="31" s="1"/>
  <c r="AT762" i="31" l="1"/>
  <c r="AU763" i="31"/>
  <c r="AV763" i="31"/>
  <c r="D762" i="31"/>
  <c r="B764" i="31"/>
  <c r="AS764" i="31" s="1"/>
  <c r="AM763" i="31"/>
  <c r="AL763" i="31"/>
  <c r="T763" i="31" a="1"/>
  <c r="T763" i="31" s="1"/>
  <c r="U763" i="31" s="1"/>
  <c r="AU764" i="31" l="1"/>
  <c r="AV764" i="31"/>
  <c r="AT763" i="31"/>
  <c r="D763" i="31"/>
  <c r="B765" i="31"/>
  <c r="AS765" i="31" s="1"/>
  <c r="AM764" i="31"/>
  <c r="AL764" i="31"/>
  <c r="T764" i="31" a="1"/>
  <c r="T764" i="31" s="1"/>
  <c r="U764" i="31" s="1"/>
  <c r="AU765" i="31" l="1"/>
  <c r="AV765" i="31"/>
  <c r="AT764" i="31"/>
  <c r="B766" i="31"/>
  <c r="AS766" i="31" s="1"/>
  <c r="AM765" i="31"/>
  <c r="AL765" i="31"/>
  <c r="T765" i="31" a="1"/>
  <c r="T765" i="31" s="1"/>
  <c r="U765" i="31" s="1"/>
  <c r="D764" i="31"/>
  <c r="AU766" i="31" l="1"/>
  <c r="AV766" i="31"/>
  <c r="AT765" i="31"/>
  <c r="D765" i="31"/>
  <c r="B767" i="31"/>
  <c r="AS767" i="31" s="1"/>
  <c r="AM766" i="31"/>
  <c r="AL766" i="31"/>
  <c r="T766" i="31" a="1"/>
  <c r="T766" i="31" s="1"/>
  <c r="U766" i="31" s="1"/>
  <c r="AU767" i="31" l="1"/>
  <c r="AV767" i="31"/>
  <c r="AT766" i="31"/>
  <c r="D766" i="31"/>
  <c r="B768" i="31"/>
  <c r="AS768" i="31" s="1"/>
  <c r="AM767" i="31"/>
  <c r="AL767" i="31"/>
  <c r="T767" i="31" a="1"/>
  <c r="T767" i="31" s="1"/>
  <c r="U767" i="31" s="1"/>
  <c r="AU768" i="31" l="1"/>
  <c r="AV768" i="31"/>
  <c r="AT767" i="31"/>
  <c r="D767" i="31"/>
  <c r="B769" i="31"/>
  <c r="AS769" i="31" s="1"/>
  <c r="AM768" i="31"/>
  <c r="AL768" i="31"/>
  <c r="T768" i="31" a="1"/>
  <c r="T768" i="31" s="1"/>
  <c r="U768" i="31" s="1"/>
  <c r="AU769" i="31" l="1"/>
  <c r="AV769" i="31"/>
  <c r="AT768" i="31"/>
  <c r="B770" i="31"/>
  <c r="AS770" i="31" s="1"/>
  <c r="AM769" i="31"/>
  <c r="AL769" i="31"/>
  <c r="T769" i="31" a="1"/>
  <c r="T769" i="31" s="1"/>
  <c r="U769" i="31" s="1"/>
  <c r="D768" i="31"/>
  <c r="AU770" i="31" l="1"/>
  <c r="AV770" i="31"/>
  <c r="AT769" i="31"/>
  <c r="D769" i="31"/>
  <c r="B771" i="31"/>
  <c r="AS771" i="31" s="1"/>
  <c r="AM770" i="31"/>
  <c r="AL770" i="31"/>
  <c r="T770" i="31" a="1"/>
  <c r="T770" i="31" s="1"/>
  <c r="U770" i="31" s="1"/>
  <c r="AU771" i="31" l="1"/>
  <c r="AV771" i="31"/>
  <c r="AT770" i="31"/>
  <c r="D770" i="31"/>
  <c r="B772" i="31"/>
  <c r="AS772" i="31" s="1"/>
  <c r="AM771" i="31"/>
  <c r="AL771" i="31"/>
  <c r="T771" i="31" a="1"/>
  <c r="T771" i="31" s="1"/>
  <c r="U771" i="31" s="1"/>
  <c r="AU772" i="31" l="1"/>
  <c r="AV772" i="31"/>
  <c r="AT771" i="31"/>
  <c r="B773" i="31"/>
  <c r="AS773" i="31" s="1"/>
  <c r="AM772" i="31"/>
  <c r="AL772" i="31"/>
  <c r="T772" i="31" a="1"/>
  <c r="T772" i="31" s="1"/>
  <c r="U772" i="31" s="1"/>
  <c r="D771" i="31"/>
  <c r="AU773" i="31" l="1"/>
  <c r="AV773" i="31"/>
  <c r="AT772" i="31"/>
  <c r="D772" i="31"/>
  <c r="B774" i="31"/>
  <c r="AS774" i="31" s="1"/>
  <c r="AM773" i="31"/>
  <c r="AL773" i="31"/>
  <c r="T773" i="31" a="1"/>
  <c r="T773" i="31" s="1"/>
  <c r="U773" i="31" s="1"/>
  <c r="AU774" i="31" l="1"/>
  <c r="AV774" i="31"/>
  <c r="AT773" i="31"/>
  <c r="D773" i="31"/>
  <c r="B775" i="31"/>
  <c r="AS775" i="31" s="1"/>
  <c r="AM774" i="31"/>
  <c r="AL774" i="31"/>
  <c r="T774" i="31" a="1"/>
  <c r="T774" i="31" s="1"/>
  <c r="U774" i="31" s="1"/>
  <c r="AU775" i="31" l="1"/>
  <c r="AV775" i="31"/>
  <c r="AT774" i="31"/>
  <c r="D774" i="31"/>
  <c r="B776" i="31"/>
  <c r="AS776" i="31" s="1"/>
  <c r="AM775" i="31"/>
  <c r="AL775" i="31"/>
  <c r="T775" i="31" a="1"/>
  <c r="T775" i="31" s="1"/>
  <c r="U775" i="31" s="1"/>
  <c r="AU776" i="31" l="1"/>
  <c r="AV776" i="31"/>
  <c r="AT775" i="31"/>
  <c r="D775" i="31"/>
  <c r="B777" i="31"/>
  <c r="AS777" i="31" s="1"/>
  <c r="AM776" i="31"/>
  <c r="AL776" i="31"/>
  <c r="T776" i="31" a="1"/>
  <c r="T776" i="31" s="1"/>
  <c r="U776" i="31" s="1"/>
  <c r="AU777" i="31" l="1"/>
  <c r="AV777" i="31"/>
  <c r="AT776" i="31"/>
  <c r="B778" i="31"/>
  <c r="AS778" i="31" s="1"/>
  <c r="AM777" i="31"/>
  <c r="AL777" i="31"/>
  <c r="T777" i="31" a="1"/>
  <c r="T777" i="31" s="1"/>
  <c r="U777" i="31" s="1"/>
  <c r="D776" i="31"/>
  <c r="AU778" i="31" l="1"/>
  <c r="AV778" i="31"/>
  <c r="AT777" i="31"/>
  <c r="D777" i="31"/>
  <c r="B779" i="31"/>
  <c r="AS779" i="31" s="1"/>
  <c r="AM778" i="31"/>
  <c r="AL778" i="31"/>
  <c r="T778" i="31" a="1"/>
  <c r="T778" i="31" s="1"/>
  <c r="U778" i="31" s="1"/>
  <c r="AU779" i="31" l="1"/>
  <c r="AV779" i="31"/>
  <c r="AT778" i="31"/>
  <c r="D778" i="31"/>
  <c r="B780" i="31"/>
  <c r="AS780" i="31" s="1"/>
  <c r="AM779" i="31"/>
  <c r="AL779" i="31"/>
  <c r="T779" i="31" a="1"/>
  <c r="T779" i="31" s="1"/>
  <c r="U779" i="31" s="1"/>
  <c r="AU780" i="31" l="1"/>
  <c r="AV780" i="31"/>
  <c r="AT779" i="31"/>
  <c r="B781" i="31"/>
  <c r="AS781" i="31" s="1"/>
  <c r="AM780" i="31"/>
  <c r="AL780" i="31"/>
  <c r="T780" i="31" a="1"/>
  <c r="T780" i="31" s="1"/>
  <c r="U780" i="31" s="1"/>
  <c r="D779" i="31"/>
  <c r="AT780" i="31" l="1"/>
  <c r="AU781" i="31"/>
  <c r="AV781" i="31"/>
  <c r="D780" i="31"/>
  <c r="B782" i="31"/>
  <c r="AS782" i="31" s="1"/>
  <c r="AM781" i="31"/>
  <c r="AL781" i="31"/>
  <c r="T781" i="31" a="1"/>
  <c r="T781" i="31" s="1"/>
  <c r="U781" i="31" s="1"/>
  <c r="AU782" i="31" l="1"/>
  <c r="AV782" i="31"/>
  <c r="AT781" i="31"/>
  <c r="D781" i="31"/>
  <c r="B783" i="31"/>
  <c r="AS783" i="31" s="1"/>
  <c r="AM782" i="31"/>
  <c r="AL782" i="31"/>
  <c r="T782" i="31" a="1"/>
  <c r="T782" i="31" s="1"/>
  <c r="U782" i="31" s="1"/>
  <c r="AU783" i="31" l="1"/>
  <c r="AV783" i="31"/>
  <c r="AT782" i="31"/>
  <c r="D782" i="31"/>
  <c r="B784" i="31"/>
  <c r="AS784" i="31" s="1"/>
  <c r="AM783" i="31"/>
  <c r="AL783" i="31"/>
  <c r="T783" i="31" a="1"/>
  <c r="T783" i="31" s="1"/>
  <c r="U783" i="31" s="1"/>
  <c r="AU784" i="31" l="1"/>
  <c r="AV784" i="31"/>
  <c r="AT783" i="31"/>
  <c r="D783" i="31"/>
  <c r="B785" i="31"/>
  <c r="AS785" i="31" s="1"/>
  <c r="AM784" i="31"/>
  <c r="AL784" i="31"/>
  <c r="T784" i="31" a="1"/>
  <c r="T784" i="31" s="1"/>
  <c r="U784" i="31" s="1"/>
  <c r="AT784" i="31" l="1"/>
  <c r="AU785" i="31"/>
  <c r="AV785" i="31"/>
  <c r="B786" i="31"/>
  <c r="AS786" i="31" s="1"/>
  <c r="AM785" i="31"/>
  <c r="AL785" i="31"/>
  <c r="T785" i="31" a="1"/>
  <c r="T785" i="31" s="1"/>
  <c r="U785" i="31" s="1"/>
  <c r="D784" i="31"/>
  <c r="AV786" i="31" l="1"/>
  <c r="AU786" i="31"/>
  <c r="AT785" i="31"/>
  <c r="D785" i="31"/>
  <c r="B787" i="31"/>
  <c r="AS787" i="31" s="1"/>
  <c r="AM786" i="31"/>
  <c r="AL786" i="31"/>
  <c r="T786" i="31" a="1"/>
  <c r="T786" i="31" s="1"/>
  <c r="U786" i="31" s="1"/>
  <c r="AT786" i="31" l="1"/>
  <c r="AU787" i="31"/>
  <c r="AV787" i="31"/>
  <c r="D786" i="31"/>
  <c r="B788" i="31"/>
  <c r="AS788" i="31" s="1"/>
  <c r="AM787" i="31"/>
  <c r="AL787" i="31"/>
  <c r="T787" i="31" a="1"/>
  <c r="T787" i="31" s="1"/>
  <c r="U787" i="31" s="1"/>
  <c r="AU788" i="31" l="1"/>
  <c r="AV788" i="31"/>
  <c r="AT787" i="31"/>
  <c r="B789" i="31"/>
  <c r="AS789" i="31" s="1"/>
  <c r="AM788" i="31"/>
  <c r="AL788" i="31"/>
  <c r="T788" i="31" a="1"/>
  <c r="T788" i="31" s="1"/>
  <c r="U788" i="31" s="1"/>
  <c r="D787" i="31"/>
  <c r="AU789" i="31" l="1"/>
  <c r="AV789" i="31"/>
  <c r="AT788" i="31"/>
  <c r="D788" i="31"/>
  <c r="B790" i="31"/>
  <c r="AS790" i="31" s="1"/>
  <c r="AM789" i="31"/>
  <c r="AL789" i="31"/>
  <c r="T789" i="31" a="1"/>
  <c r="T789" i="31" s="1"/>
  <c r="U789" i="31" s="1"/>
  <c r="AU790" i="31" l="1"/>
  <c r="AV790" i="31"/>
  <c r="AT789" i="31"/>
  <c r="D789" i="31"/>
  <c r="B791" i="31"/>
  <c r="AS791" i="31" s="1"/>
  <c r="AM790" i="31"/>
  <c r="AL790" i="31"/>
  <c r="T790" i="31" a="1"/>
  <c r="T790" i="31" s="1"/>
  <c r="U790" i="31" s="1"/>
  <c r="AU791" i="31" l="1"/>
  <c r="AV791" i="31"/>
  <c r="AT790" i="31"/>
  <c r="D790" i="31"/>
  <c r="B792" i="31"/>
  <c r="AS792" i="31" s="1"/>
  <c r="AM791" i="31"/>
  <c r="AL791" i="31"/>
  <c r="T791" i="31" a="1"/>
  <c r="T791" i="31" s="1"/>
  <c r="U791" i="31" s="1"/>
  <c r="AU792" i="31" l="1"/>
  <c r="AV792" i="31"/>
  <c r="AT791" i="31"/>
  <c r="D791" i="31"/>
  <c r="B793" i="31"/>
  <c r="AS793" i="31" s="1"/>
  <c r="AM792" i="31"/>
  <c r="AL792" i="31"/>
  <c r="T792" i="31" a="1"/>
  <c r="T792" i="31" s="1"/>
  <c r="U792" i="31" s="1"/>
  <c r="AU793" i="31" l="1"/>
  <c r="AV793" i="31"/>
  <c r="AT792" i="31"/>
  <c r="D792" i="31"/>
  <c r="B794" i="31"/>
  <c r="AS794" i="31" s="1"/>
  <c r="AM793" i="31"/>
  <c r="AL793" i="31"/>
  <c r="T793" i="31" a="1"/>
  <c r="T793" i="31" s="1"/>
  <c r="U793" i="31" s="1"/>
  <c r="AV794" i="31" l="1"/>
  <c r="AU794" i="31"/>
  <c r="AT793" i="31"/>
  <c r="D793" i="31"/>
  <c r="B795" i="31"/>
  <c r="AS795" i="31" s="1"/>
  <c r="AM794" i="31"/>
  <c r="AL794" i="31"/>
  <c r="T794" i="31" a="1"/>
  <c r="T794" i="31" s="1"/>
  <c r="U794" i="31" s="1"/>
  <c r="AT794" i="31" l="1"/>
  <c r="AU795" i="31"/>
  <c r="AV795" i="31"/>
  <c r="D794" i="31"/>
  <c r="B796" i="31"/>
  <c r="AS796" i="31" s="1"/>
  <c r="AM795" i="31"/>
  <c r="AL795" i="31"/>
  <c r="T795" i="31" a="1"/>
  <c r="T795" i="31" s="1"/>
  <c r="U795" i="31" s="1"/>
  <c r="AU796" i="31" l="1"/>
  <c r="AV796" i="31"/>
  <c r="AT795" i="31"/>
  <c r="D795" i="31"/>
  <c r="B797" i="31"/>
  <c r="AS797" i="31" s="1"/>
  <c r="AM796" i="31"/>
  <c r="AL796" i="31"/>
  <c r="T796" i="31" a="1"/>
  <c r="T796" i="31" s="1"/>
  <c r="U796" i="31" s="1"/>
  <c r="AU797" i="31" l="1"/>
  <c r="AV797" i="31"/>
  <c r="AT796" i="31"/>
  <c r="D796" i="31"/>
  <c r="B798" i="31"/>
  <c r="AS798" i="31" s="1"/>
  <c r="AM797" i="31"/>
  <c r="AL797" i="31"/>
  <c r="T797" i="31" a="1"/>
  <c r="T797" i="31" s="1"/>
  <c r="U797" i="31" s="1"/>
  <c r="AU798" i="31" l="1"/>
  <c r="AV798" i="31"/>
  <c r="AT797" i="31"/>
  <c r="B799" i="31"/>
  <c r="AS799" i="31" s="1"/>
  <c r="AM798" i="31"/>
  <c r="AL798" i="31"/>
  <c r="T798" i="31" a="1"/>
  <c r="T798" i="31" s="1"/>
  <c r="U798" i="31" s="1"/>
  <c r="D797" i="31"/>
  <c r="AT798" i="31" l="1"/>
  <c r="AU799" i="31"/>
  <c r="AV799" i="31"/>
  <c r="D798" i="31"/>
  <c r="B800" i="31"/>
  <c r="AS800" i="31" s="1"/>
  <c r="AM799" i="31"/>
  <c r="AL799" i="31"/>
  <c r="T799" i="31" a="1"/>
  <c r="T799" i="31" s="1"/>
  <c r="U799" i="31" s="1"/>
  <c r="AU800" i="31" l="1"/>
  <c r="AV800" i="31"/>
  <c r="AT799" i="31"/>
  <c r="D799" i="31"/>
  <c r="B801" i="31"/>
  <c r="AS801" i="31" s="1"/>
  <c r="AM800" i="31"/>
  <c r="AL800" i="31"/>
  <c r="T800" i="31" a="1"/>
  <c r="T800" i="31" s="1"/>
  <c r="U800" i="31" s="1"/>
  <c r="AU801" i="31" l="1"/>
  <c r="AV801" i="31"/>
  <c r="AT800" i="31"/>
  <c r="D800" i="31"/>
  <c r="B802" i="31"/>
  <c r="AS802" i="31" s="1"/>
  <c r="AM801" i="31"/>
  <c r="AL801" i="31"/>
  <c r="T801" i="31" a="1"/>
  <c r="T801" i="31" s="1"/>
  <c r="U801" i="31" s="1"/>
  <c r="AU802" i="31" l="1"/>
  <c r="AV802" i="31"/>
  <c r="AT801" i="31"/>
  <c r="D801" i="31"/>
  <c r="B803" i="31"/>
  <c r="AS803" i="31" s="1"/>
  <c r="AM802" i="31"/>
  <c r="AL802" i="31"/>
  <c r="T802" i="31" a="1"/>
  <c r="T802" i="31" s="1"/>
  <c r="U802" i="31" s="1"/>
  <c r="AU803" i="31" l="1"/>
  <c r="AV803" i="31"/>
  <c r="AT802" i="31"/>
  <c r="D802" i="31"/>
  <c r="B804" i="31"/>
  <c r="AS804" i="31" s="1"/>
  <c r="AM803" i="31"/>
  <c r="AL803" i="31"/>
  <c r="T803" i="31" a="1"/>
  <c r="T803" i="31" s="1"/>
  <c r="U803" i="31" s="1"/>
  <c r="AU804" i="31" l="1"/>
  <c r="AV804" i="31"/>
  <c r="AT803" i="31"/>
  <c r="B805" i="31"/>
  <c r="AS805" i="31" s="1"/>
  <c r="AM804" i="31"/>
  <c r="AL804" i="31"/>
  <c r="T804" i="31" a="1"/>
  <c r="T804" i="31" s="1"/>
  <c r="U804" i="31" s="1"/>
  <c r="D803" i="31"/>
  <c r="AU805" i="31" l="1"/>
  <c r="AV805" i="31"/>
  <c r="AT804" i="31"/>
  <c r="D804" i="31"/>
  <c r="B806" i="31"/>
  <c r="AS806" i="31" s="1"/>
  <c r="AM805" i="31"/>
  <c r="AL805" i="31"/>
  <c r="T805" i="31" a="1"/>
  <c r="T805" i="31" s="1"/>
  <c r="U805" i="31" s="1"/>
  <c r="AU806" i="31" l="1"/>
  <c r="AV806" i="31"/>
  <c r="AT805" i="31"/>
  <c r="B807" i="31"/>
  <c r="AS807" i="31" s="1"/>
  <c r="AM806" i="31"/>
  <c r="AL806" i="31"/>
  <c r="T806" i="31" a="1"/>
  <c r="T806" i="31" s="1"/>
  <c r="U806" i="31" s="1"/>
  <c r="D805" i="31"/>
  <c r="AU807" i="31" l="1"/>
  <c r="AV807" i="31"/>
  <c r="AT806" i="31"/>
  <c r="D806" i="31"/>
  <c r="B808" i="31"/>
  <c r="AS808" i="31" s="1"/>
  <c r="AM807" i="31"/>
  <c r="AL807" i="31"/>
  <c r="T807" i="31" a="1"/>
  <c r="T807" i="31" s="1"/>
  <c r="U807" i="31" s="1"/>
  <c r="AU808" i="31" l="1"/>
  <c r="AV808" i="31"/>
  <c r="AT807" i="31"/>
  <c r="D807" i="31"/>
  <c r="B809" i="31"/>
  <c r="AS809" i="31" s="1"/>
  <c r="AM808" i="31"/>
  <c r="AL808" i="31"/>
  <c r="T808" i="31" a="1"/>
  <c r="T808" i="31" s="1"/>
  <c r="U808" i="31" s="1"/>
  <c r="AU809" i="31" l="1"/>
  <c r="AV809" i="31"/>
  <c r="AT808" i="31"/>
  <c r="D808" i="31"/>
  <c r="B810" i="31"/>
  <c r="AS810" i="31" s="1"/>
  <c r="AM809" i="31"/>
  <c r="AL809" i="31"/>
  <c r="T809" i="31" a="1"/>
  <c r="T809" i="31" s="1"/>
  <c r="U809" i="31" s="1"/>
  <c r="AU810" i="31" l="1"/>
  <c r="AV810" i="31"/>
  <c r="AT809" i="31"/>
  <c r="D809" i="31"/>
  <c r="B811" i="31"/>
  <c r="AS811" i="31" s="1"/>
  <c r="AM810" i="31"/>
  <c r="AL810" i="31"/>
  <c r="T810" i="31" a="1"/>
  <c r="T810" i="31" s="1"/>
  <c r="U810" i="31" s="1"/>
  <c r="AU811" i="31" l="1"/>
  <c r="AV811" i="31"/>
  <c r="AT810" i="31"/>
  <c r="D810" i="31"/>
  <c r="B812" i="31"/>
  <c r="AS812" i="31" s="1"/>
  <c r="AM811" i="31"/>
  <c r="AL811" i="31"/>
  <c r="T811" i="31" a="1"/>
  <c r="T811" i="31" s="1"/>
  <c r="U811" i="31" s="1"/>
  <c r="AU812" i="31" l="1"/>
  <c r="AV812" i="31"/>
  <c r="AT811" i="31"/>
  <c r="D811" i="31"/>
  <c r="B813" i="31"/>
  <c r="AS813" i="31" s="1"/>
  <c r="AM812" i="31"/>
  <c r="AL812" i="31"/>
  <c r="T812" i="31" a="1"/>
  <c r="T812" i="31" s="1"/>
  <c r="U812" i="31" s="1"/>
  <c r="AU813" i="31" l="1"/>
  <c r="AV813" i="31"/>
  <c r="AT812" i="31"/>
  <c r="D812" i="31"/>
  <c r="B814" i="31"/>
  <c r="AS814" i="31" s="1"/>
  <c r="AM813" i="31"/>
  <c r="AL813" i="31"/>
  <c r="T813" i="31" a="1"/>
  <c r="T813" i="31" s="1"/>
  <c r="U813" i="31" s="1"/>
  <c r="AU814" i="31" l="1"/>
  <c r="AV814" i="31"/>
  <c r="AT813" i="31"/>
  <c r="B815" i="31"/>
  <c r="AS815" i="31" s="1"/>
  <c r="AM814" i="31"/>
  <c r="AL814" i="31"/>
  <c r="T814" i="31" a="1"/>
  <c r="T814" i="31" s="1"/>
  <c r="U814" i="31" s="1"/>
  <c r="D813" i="31"/>
  <c r="AU815" i="31" l="1"/>
  <c r="AV815" i="31"/>
  <c r="AT814" i="31"/>
  <c r="D814" i="31"/>
  <c r="B816" i="31"/>
  <c r="AS816" i="31" s="1"/>
  <c r="AM815" i="31"/>
  <c r="AL815" i="31"/>
  <c r="T815" i="31" a="1"/>
  <c r="T815" i="31" s="1"/>
  <c r="U815" i="31" s="1"/>
  <c r="AU816" i="31" l="1"/>
  <c r="AV816" i="31"/>
  <c r="AT815" i="31"/>
  <c r="B817" i="31"/>
  <c r="AS817" i="31" s="1"/>
  <c r="AM816" i="31"/>
  <c r="AL816" i="31"/>
  <c r="T816" i="31" a="1"/>
  <c r="T816" i="31" s="1"/>
  <c r="U816" i="31" s="1"/>
  <c r="D815" i="31"/>
  <c r="AU817" i="31" l="1"/>
  <c r="AV817" i="31"/>
  <c r="AT816" i="31"/>
  <c r="D816" i="31"/>
  <c r="B818" i="31"/>
  <c r="AS818" i="31" s="1"/>
  <c r="AM817" i="31"/>
  <c r="AL817" i="31"/>
  <c r="T817" i="31" a="1"/>
  <c r="T817" i="31" s="1"/>
  <c r="U817" i="31" s="1"/>
  <c r="AV818" i="31" l="1"/>
  <c r="AU818" i="31"/>
  <c r="AT817" i="31"/>
  <c r="D817" i="31"/>
  <c r="B819" i="31"/>
  <c r="AS819" i="31" s="1"/>
  <c r="AM818" i="31"/>
  <c r="AL818" i="31"/>
  <c r="T818" i="31" a="1"/>
  <c r="T818" i="31" s="1"/>
  <c r="U818" i="31" s="1"/>
  <c r="AT818" i="31" l="1"/>
  <c r="AU819" i="31"/>
  <c r="AV819" i="31"/>
  <c r="D818" i="31"/>
  <c r="B820" i="31"/>
  <c r="AS820" i="31" s="1"/>
  <c r="AM819" i="31"/>
  <c r="AL819" i="31"/>
  <c r="T819" i="31" a="1"/>
  <c r="T819" i="31" s="1"/>
  <c r="U819" i="31" s="1"/>
  <c r="AU820" i="31" l="1"/>
  <c r="AV820" i="31"/>
  <c r="AT819" i="31"/>
  <c r="B821" i="31"/>
  <c r="AS821" i="31" s="1"/>
  <c r="AM820" i="31"/>
  <c r="AL820" i="31"/>
  <c r="T820" i="31" a="1"/>
  <c r="T820" i="31" s="1"/>
  <c r="U820" i="31" s="1"/>
  <c r="D819" i="31"/>
  <c r="AU821" i="31" l="1"/>
  <c r="AV821" i="31"/>
  <c r="AT820" i="31"/>
  <c r="D820" i="31"/>
  <c r="B822" i="31"/>
  <c r="AS822" i="31" s="1"/>
  <c r="AM821" i="31"/>
  <c r="AL821" i="31"/>
  <c r="T821" i="31" a="1"/>
  <c r="T821" i="31" s="1"/>
  <c r="U821" i="31" s="1"/>
  <c r="AU822" i="31" l="1"/>
  <c r="AV822" i="31"/>
  <c r="AT821" i="31"/>
  <c r="B823" i="31"/>
  <c r="AS823" i="31" s="1"/>
  <c r="AM822" i="31"/>
  <c r="AL822" i="31"/>
  <c r="T822" i="31" a="1"/>
  <c r="T822" i="31" s="1"/>
  <c r="U822" i="31" s="1"/>
  <c r="D821" i="31"/>
  <c r="AU823" i="31" l="1"/>
  <c r="AV823" i="31"/>
  <c r="AT822" i="31"/>
  <c r="D822" i="31"/>
  <c r="B824" i="31"/>
  <c r="AS824" i="31" s="1"/>
  <c r="AM823" i="31"/>
  <c r="AL823" i="31"/>
  <c r="T823" i="31" a="1"/>
  <c r="T823" i="31" s="1"/>
  <c r="U823" i="31" s="1"/>
  <c r="AU824" i="31" l="1"/>
  <c r="AV824" i="31"/>
  <c r="AT823" i="31"/>
  <c r="B825" i="31"/>
  <c r="AS825" i="31" s="1"/>
  <c r="AM824" i="31"/>
  <c r="AL824" i="31"/>
  <c r="T824" i="31" a="1"/>
  <c r="T824" i="31" s="1"/>
  <c r="U824" i="31" s="1"/>
  <c r="D823" i="31"/>
  <c r="AU825" i="31" l="1"/>
  <c r="AV825" i="31"/>
  <c r="AT824" i="31"/>
  <c r="D824" i="31"/>
  <c r="B826" i="31"/>
  <c r="AS826" i="31" s="1"/>
  <c r="AM825" i="31"/>
  <c r="AL825" i="31"/>
  <c r="T825" i="31" a="1"/>
  <c r="T825" i="31" s="1"/>
  <c r="U825" i="31" s="1"/>
  <c r="AV826" i="31" l="1"/>
  <c r="AU826" i="31"/>
  <c r="AT825" i="31"/>
  <c r="D825" i="31"/>
  <c r="B827" i="31"/>
  <c r="AS827" i="31" s="1"/>
  <c r="AM826" i="31"/>
  <c r="AL826" i="31"/>
  <c r="T826" i="31" a="1"/>
  <c r="T826" i="31" s="1"/>
  <c r="U826" i="31" s="1"/>
  <c r="AT826" i="31" l="1"/>
  <c r="AU827" i="31"/>
  <c r="AV827" i="31"/>
  <c r="D826" i="31"/>
  <c r="B828" i="31"/>
  <c r="AS828" i="31" s="1"/>
  <c r="AM827" i="31"/>
  <c r="AL827" i="31"/>
  <c r="T827" i="31" a="1"/>
  <c r="T827" i="31" s="1"/>
  <c r="U827" i="31" s="1"/>
  <c r="AU828" i="31" l="1"/>
  <c r="AV828" i="31"/>
  <c r="AT827" i="31"/>
  <c r="D827" i="31"/>
  <c r="B829" i="31"/>
  <c r="AS829" i="31" s="1"/>
  <c r="AM828" i="31"/>
  <c r="AL828" i="31"/>
  <c r="T828" i="31" a="1"/>
  <c r="T828" i="31" s="1"/>
  <c r="U828" i="31" s="1"/>
  <c r="AU829" i="31" l="1"/>
  <c r="AV829" i="31"/>
  <c r="AT828" i="31"/>
  <c r="D828" i="31"/>
  <c r="B830" i="31"/>
  <c r="AS830" i="31" s="1"/>
  <c r="AM829" i="31"/>
  <c r="AL829" i="31"/>
  <c r="T829" i="31" a="1"/>
  <c r="T829" i="31" s="1"/>
  <c r="U829" i="31" s="1"/>
  <c r="AU830" i="31" l="1"/>
  <c r="AV830" i="31"/>
  <c r="AT829" i="31"/>
  <c r="D829" i="31"/>
  <c r="B831" i="31"/>
  <c r="AS831" i="31" s="1"/>
  <c r="AM830" i="31"/>
  <c r="AL830" i="31"/>
  <c r="T830" i="31" a="1"/>
  <c r="T830" i="31" s="1"/>
  <c r="U830" i="31" s="1"/>
  <c r="AU831" i="31" l="1"/>
  <c r="AV831" i="31"/>
  <c r="AT830" i="31"/>
  <c r="B832" i="31"/>
  <c r="AS832" i="31" s="1"/>
  <c r="AM831" i="31"/>
  <c r="AL831" i="31"/>
  <c r="T831" i="31" a="1"/>
  <c r="T831" i="31" s="1"/>
  <c r="U831" i="31" s="1"/>
  <c r="D830" i="31"/>
  <c r="AU832" i="31" l="1"/>
  <c r="AV832" i="31"/>
  <c r="AT831" i="31"/>
  <c r="D831" i="31"/>
  <c r="B833" i="31"/>
  <c r="AS833" i="31" s="1"/>
  <c r="AM832" i="31"/>
  <c r="AL832" i="31"/>
  <c r="T832" i="31" a="1"/>
  <c r="T832" i="31" s="1"/>
  <c r="U832" i="31" s="1"/>
  <c r="AU833" i="31" l="1"/>
  <c r="AV833" i="31"/>
  <c r="AT832" i="31"/>
  <c r="B834" i="31"/>
  <c r="AS834" i="31" s="1"/>
  <c r="AM833" i="31"/>
  <c r="AL833" i="31"/>
  <c r="T833" i="31" a="1"/>
  <c r="T833" i="31" s="1"/>
  <c r="U833" i="31" s="1"/>
  <c r="D832" i="31"/>
  <c r="AU834" i="31" l="1"/>
  <c r="AV834" i="31"/>
  <c r="AT833" i="31"/>
  <c r="D833" i="31"/>
  <c r="B835" i="31"/>
  <c r="AS835" i="31" s="1"/>
  <c r="AM834" i="31"/>
  <c r="AL834" i="31"/>
  <c r="T834" i="31" a="1"/>
  <c r="T834" i="31" s="1"/>
  <c r="U834" i="31" s="1"/>
  <c r="AU835" i="31" l="1"/>
  <c r="AV835" i="31"/>
  <c r="AT834" i="31"/>
  <c r="D834" i="31"/>
  <c r="B836" i="31"/>
  <c r="AS836" i="31" s="1"/>
  <c r="AM835" i="31"/>
  <c r="AL835" i="31"/>
  <c r="T835" i="31" a="1"/>
  <c r="T835" i="31" s="1"/>
  <c r="U835" i="31" s="1"/>
  <c r="AU836" i="31" l="1"/>
  <c r="AV836" i="31"/>
  <c r="AT835" i="31"/>
  <c r="D835" i="31"/>
  <c r="B837" i="31"/>
  <c r="AS837" i="31" s="1"/>
  <c r="AM836" i="31"/>
  <c r="AL836" i="31"/>
  <c r="T836" i="31" a="1"/>
  <c r="T836" i="31" s="1"/>
  <c r="U836" i="31" s="1"/>
  <c r="AV837" i="31" l="1"/>
  <c r="AU837" i="31"/>
  <c r="AT836" i="31"/>
  <c r="D836" i="31"/>
  <c r="B838" i="31"/>
  <c r="AS838" i="31" s="1"/>
  <c r="AM837" i="31"/>
  <c r="AL837" i="31"/>
  <c r="T837" i="31" a="1"/>
  <c r="T837" i="31" s="1"/>
  <c r="U837" i="31" s="1"/>
  <c r="AT837" i="31" l="1"/>
  <c r="AU838" i="31"/>
  <c r="AV838" i="31"/>
  <c r="D837" i="31"/>
  <c r="B839" i="31"/>
  <c r="AS839" i="31" s="1"/>
  <c r="AM838" i="31"/>
  <c r="AL838" i="31"/>
  <c r="T838" i="31" a="1"/>
  <c r="T838" i="31" s="1"/>
  <c r="U838" i="31" s="1"/>
  <c r="AU839" i="31" l="1"/>
  <c r="AV839" i="31"/>
  <c r="AT838" i="31"/>
  <c r="B840" i="31"/>
  <c r="AS840" i="31" s="1"/>
  <c r="AM839" i="31"/>
  <c r="AL839" i="31"/>
  <c r="T839" i="31" a="1"/>
  <c r="T839" i="31" s="1"/>
  <c r="U839" i="31" s="1"/>
  <c r="D838" i="31"/>
  <c r="AT839" i="31" l="1"/>
  <c r="AU840" i="31"/>
  <c r="AV840" i="31"/>
  <c r="D839" i="31"/>
  <c r="B841" i="31"/>
  <c r="AS841" i="31" s="1"/>
  <c r="AM840" i="31"/>
  <c r="AL840" i="31"/>
  <c r="T840" i="31" a="1"/>
  <c r="T840" i="31" s="1"/>
  <c r="U840" i="31" s="1"/>
  <c r="AU841" i="31" l="1"/>
  <c r="AV841" i="31"/>
  <c r="AT840" i="31"/>
  <c r="D840" i="31"/>
  <c r="B842" i="31"/>
  <c r="AS842" i="31" s="1"/>
  <c r="AM841" i="31"/>
  <c r="AL841" i="31"/>
  <c r="T841" i="31" a="1"/>
  <c r="T841" i="31" s="1"/>
  <c r="U841" i="31" s="1"/>
  <c r="AU842" i="31" l="1"/>
  <c r="AV842" i="31"/>
  <c r="AT841" i="31"/>
  <c r="D841" i="31"/>
  <c r="B843" i="31"/>
  <c r="AS843" i="31" s="1"/>
  <c r="AM842" i="31"/>
  <c r="AL842" i="31"/>
  <c r="T842" i="31" a="1"/>
  <c r="T842" i="31" s="1"/>
  <c r="U842" i="31" s="1"/>
  <c r="AU843" i="31" l="1"/>
  <c r="AV843" i="31"/>
  <c r="AT842" i="31"/>
  <c r="D842" i="31"/>
  <c r="B844" i="31"/>
  <c r="AS844" i="31" s="1"/>
  <c r="AM843" i="31"/>
  <c r="AL843" i="31"/>
  <c r="T843" i="31" a="1"/>
  <c r="T843" i="31" s="1"/>
  <c r="U843" i="31" s="1"/>
  <c r="AU844" i="31" l="1"/>
  <c r="AV844" i="31"/>
  <c r="AT843" i="31"/>
  <c r="D843" i="31"/>
  <c r="B845" i="31"/>
  <c r="AS845" i="31" s="1"/>
  <c r="AM844" i="31"/>
  <c r="AL844" i="31"/>
  <c r="T844" i="31" a="1"/>
  <c r="T844" i="31" s="1"/>
  <c r="U844" i="31" s="1"/>
  <c r="AU845" i="31" l="1"/>
  <c r="AV845" i="31"/>
  <c r="AT844" i="31"/>
  <c r="D844" i="31"/>
  <c r="B846" i="31"/>
  <c r="AS846" i="31" s="1"/>
  <c r="AM845" i="31"/>
  <c r="AL845" i="31"/>
  <c r="T845" i="31" a="1"/>
  <c r="T845" i="31" s="1"/>
  <c r="U845" i="31" s="1"/>
  <c r="AU846" i="31" l="1"/>
  <c r="AV846" i="31"/>
  <c r="AT845" i="31"/>
  <c r="D845" i="31"/>
  <c r="B847" i="31"/>
  <c r="AS847" i="31" s="1"/>
  <c r="AM846" i="31"/>
  <c r="AL846" i="31"/>
  <c r="T846" i="31" a="1"/>
  <c r="T846" i="31" s="1"/>
  <c r="U846" i="31" s="1"/>
  <c r="AU847" i="31" l="1"/>
  <c r="AV847" i="31"/>
  <c r="AT846" i="31"/>
  <c r="D846" i="31"/>
  <c r="B848" i="31"/>
  <c r="AS848" i="31" s="1"/>
  <c r="AM847" i="31"/>
  <c r="AL847" i="31"/>
  <c r="T847" i="31" a="1"/>
  <c r="T847" i="31" s="1"/>
  <c r="U847" i="31" s="1"/>
  <c r="AU848" i="31" l="1"/>
  <c r="AV848" i="31"/>
  <c r="AT847" i="31"/>
  <c r="D847" i="31"/>
  <c r="B849" i="31"/>
  <c r="AS849" i="31" s="1"/>
  <c r="AM848" i="31"/>
  <c r="AL848" i="31"/>
  <c r="T848" i="31" a="1"/>
  <c r="T848" i="31" s="1"/>
  <c r="U848" i="31" s="1"/>
  <c r="AV849" i="31" l="1"/>
  <c r="AU849" i="31"/>
  <c r="AT848" i="31"/>
  <c r="D848" i="31"/>
  <c r="B850" i="31"/>
  <c r="AS850" i="31" s="1"/>
  <c r="AM849" i="31"/>
  <c r="AL849" i="31"/>
  <c r="T849" i="31" a="1"/>
  <c r="T849" i="31" s="1"/>
  <c r="U849" i="31" s="1"/>
  <c r="AT849" i="31" l="1"/>
  <c r="AV850" i="31"/>
  <c r="AU850" i="31"/>
  <c r="D849" i="31"/>
  <c r="B851" i="31"/>
  <c r="AS851" i="31" s="1"/>
  <c r="AM850" i="31"/>
  <c r="AL850" i="31"/>
  <c r="T850" i="31" a="1"/>
  <c r="T850" i="31" s="1"/>
  <c r="U850" i="31" s="1"/>
  <c r="AT850" i="31" l="1"/>
  <c r="AU851" i="31"/>
  <c r="AV851" i="31"/>
  <c r="D850" i="31"/>
  <c r="B852" i="31"/>
  <c r="AS852" i="31" s="1"/>
  <c r="AM851" i="31"/>
  <c r="AL851" i="31"/>
  <c r="T851" i="31" a="1"/>
  <c r="T851" i="31" s="1"/>
  <c r="U851" i="31" s="1"/>
  <c r="AU852" i="31" l="1"/>
  <c r="AV852" i="31"/>
  <c r="AT851" i="31"/>
  <c r="D851" i="31"/>
  <c r="B853" i="31"/>
  <c r="AS853" i="31" s="1"/>
  <c r="AM852" i="31"/>
  <c r="AL852" i="31"/>
  <c r="T852" i="31" a="1"/>
  <c r="T852" i="31" s="1"/>
  <c r="U852" i="31" s="1"/>
  <c r="AV853" i="31" l="1"/>
  <c r="AU853" i="31"/>
  <c r="AT852" i="31"/>
  <c r="B854" i="31"/>
  <c r="AS854" i="31" s="1"/>
  <c r="AM853" i="31"/>
  <c r="AL853" i="31"/>
  <c r="T853" i="31" a="1"/>
  <c r="T853" i="31" s="1"/>
  <c r="U853" i="31" s="1"/>
  <c r="D852" i="31"/>
  <c r="AT853" i="31" l="1"/>
  <c r="AU854" i="31"/>
  <c r="AV854" i="31"/>
  <c r="D853" i="31"/>
  <c r="B855" i="31"/>
  <c r="AS855" i="31" s="1"/>
  <c r="AM854" i="31"/>
  <c r="AL854" i="31"/>
  <c r="T854" i="31" a="1"/>
  <c r="T854" i="31" s="1"/>
  <c r="U854" i="31" s="1"/>
  <c r="AT854" i="31" l="1"/>
  <c r="AU855" i="31"/>
  <c r="AV855" i="31"/>
  <c r="D854" i="31"/>
  <c r="B856" i="31"/>
  <c r="AS856" i="31" s="1"/>
  <c r="AM855" i="31"/>
  <c r="AL855" i="31"/>
  <c r="T855" i="31" a="1"/>
  <c r="T855" i="31" s="1"/>
  <c r="U855" i="31" s="1"/>
  <c r="AU856" i="31" l="1"/>
  <c r="AV856" i="31"/>
  <c r="AT855" i="31"/>
  <c r="D855" i="31"/>
  <c r="B857" i="31"/>
  <c r="AS857" i="31" s="1"/>
  <c r="AM856" i="31"/>
  <c r="AL856" i="31"/>
  <c r="T856" i="31" a="1"/>
  <c r="T856" i="31" s="1"/>
  <c r="U856" i="31" s="1"/>
  <c r="AV857" i="31" l="1"/>
  <c r="AU857" i="31"/>
  <c r="AT856" i="31"/>
  <c r="B858" i="31"/>
  <c r="AS858" i="31" s="1"/>
  <c r="AM857" i="31"/>
  <c r="AL857" i="31"/>
  <c r="T857" i="31" a="1"/>
  <c r="T857" i="31" s="1"/>
  <c r="U857" i="31" s="1"/>
  <c r="D856" i="31"/>
  <c r="AT857" i="31" l="1"/>
  <c r="AV858" i="31"/>
  <c r="AU858" i="31"/>
  <c r="D857" i="31"/>
  <c r="B859" i="31"/>
  <c r="AS859" i="31" s="1"/>
  <c r="AM858" i="31"/>
  <c r="AL858" i="31"/>
  <c r="T858" i="31" a="1"/>
  <c r="T858" i="31" s="1"/>
  <c r="U858" i="31" s="1"/>
  <c r="AT858" i="31" l="1"/>
  <c r="AU859" i="31"/>
  <c r="AV859" i="31"/>
  <c r="B860" i="31"/>
  <c r="AS860" i="31" s="1"/>
  <c r="AM859" i="31"/>
  <c r="AL859" i="31"/>
  <c r="T859" i="31" a="1"/>
  <c r="T859" i="31" s="1"/>
  <c r="U859" i="31" s="1"/>
  <c r="D858" i="31"/>
  <c r="AU860" i="31" l="1"/>
  <c r="AV860" i="31"/>
  <c r="AT859" i="31"/>
  <c r="D859" i="31"/>
  <c r="B861" i="31"/>
  <c r="AS861" i="31" s="1"/>
  <c r="AM860" i="31"/>
  <c r="AL860" i="31"/>
  <c r="T860" i="31" a="1"/>
  <c r="T860" i="31" s="1"/>
  <c r="U860" i="31" s="1"/>
  <c r="AV861" i="31" l="1"/>
  <c r="AU861" i="31"/>
  <c r="AT860" i="31"/>
  <c r="D860" i="31"/>
  <c r="B862" i="31"/>
  <c r="AS862" i="31" s="1"/>
  <c r="AM861" i="31"/>
  <c r="AL861" i="31"/>
  <c r="T861" i="31" a="1"/>
  <c r="T861" i="31" s="1"/>
  <c r="U861" i="31" s="1"/>
  <c r="AT861" i="31" l="1"/>
  <c r="AU862" i="31"/>
  <c r="AV862" i="31"/>
  <c r="D861" i="31"/>
  <c r="B863" i="31"/>
  <c r="AS863" i="31" s="1"/>
  <c r="AM862" i="31"/>
  <c r="AL862" i="31"/>
  <c r="T862" i="31" a="1"/>
  <c r="T862" i="31" s="1"/>
  <c r="U862" i="31" s="1"/>
  <c r="AU863" i="31" l="1"/>
  <c r="AV863" i="31"/>
  <c r="AT862" i="31"/>
  <c r="D862" i="31"/>
  <c r="B864" i="31"/>
  <c r="AS864" i="31" s="1"/>
  <c r="AM863" i="31"/>
  <c r="AL863" i="31"/>
  <c r="T863" i="31" a="1"/>
  <c r="T863" i="31" s="1"/>
  <c r="U863" i="31" s="1"/>
  <c r="AU864" i="31" l="1"/>
  <c r="AV864" i="31"/>
  <c r="AT863" i="31"/>
  <c r="D863" i="31"/>
  <c r="B865" i="31"/>
  <c r="AS865" i="31" s="1"/>
  <c r="AM864" i="31"/>
  <c r="AL864" i="31"/>
  <c r="T864" i="31" a="1"/>
  <c r="T864" i="31" s="1"/>
  <c r="U864" i="31" s="1"/>
  <c r="AU865" i="31" l="1"/>
  <c r="AV865" i="31"/>
  <c r="AT864" i="31"/>
  <c r="D864" i="31"/>
  <c r="B866" i="31"/>
  <c r="AS866" i="31" s="1"/>
  <c r="AM865" i="31"/>
  <c r="AL865" i="31"/>
  <c r="T865" i="31" a="1"/>
  <c r="T865" i="31" s="1"/>
  <c r="U865" i="31" s="1"/>
  <c r="AU866" i="31" l="1"/>
  <c r="AV866" i="31"/>
  <c r="AT865" i="31"/>
  <c r="D865" i="31"/>
  <c r="B867" i="31"/>
  <c r="AS867" i="31" s="1"/>
  <c r="AM866" i="31"/>
  <c r="AL866" i="31"/>
  <c r="T866" i="31" a="1"/>
  <c r="T866" i="31" s="1"/>
  <c r="U866" i="31" s="1"/>
  <c r="AT866" i="31" l="1"/>
  <c r="AU867" i="31"/>
  <c r="AV867" i="31"/>
  <c r="B868" i="31"/>
  <c r="AS868" i="31" s="1"/>
  <c r="AM867" i="31"/>
  <c r="AL867" i="31"/>
  <c r="T867" i="31" a="1"/>
  <c r="T867" i="31" s="1"/>
  <c r="U867" i="31" s="1"/>
  <c r="D866" i="31"/>
  <c r="AU868" i="31" l="1"/>
  <c r="AV868" i="31"/>
  <c r="AT867" i="31"/>
  <c r="D867" i="31"/>
  <c r="B869" i="31"/>
  <c r="AS869" i="31" s="1"/>
  <c r="AM868" i="31"/>
  <c r="AL868" i="31"/>
  <c r="T868" i="31" a="1"/>
  <c r="T868" i="31" s="1"/>
  <c r="U868" i="31" s="1"/>
  <c r="AV869" i="31" l="1"/>
  <c r="AU869" i="31"/>
  <c r="AT868" i="31"/>
  <c r="D868" i="31"/>
  <c r="B870" i="31"/>
  <c r="AS870" i="31" s="1"/>
  <c r="AM869" i="31"/>
  <c r="AL869" i="31"/>
  <c r="T869" i="31" a="1"/>
  <c r="T869" i="31" s="1"/>
  <c r="U869" i="31" s="1"/>
  <c r="AT869" i="31" l="1"/>
  <c r="AU870" i="31"/>
  <c r="AV870" i="31"/>
  <c r="D869" i="31"/>
  <c r="B871" i="31"/>
  <c r="AS871" i="31" s="1"/>
  <c r="AM870" i="31"/>
  <c r="AL870" i="31"/>
  <c r="T870" i="31" a="1"/>
  <c r="T870" i="31" s="1"/>
  <c r="U870" i="31" s="1"/>
  <c r="AU871" i="31" l="1"/>
  <c r="AV871" i="31"/>
  <c r="AT870" i="31"/>
  <c r="D870" i="31"/>
  <c r="B872" i="31"/>
  <c r="AS872" i="31" s="1"/>
  <c r="AM871" i="31"/>
  <c r="AL871" i="31"/>
  <c r="T871" i="31" a="1"/>
  <c r="T871" i="31" s="1"/>
  <c r="U871" i="31" s="1"/>
  <c r="AU872" i="31" l="1"/>
  <c r="AV872" i="31"/>
  <c r="AT871" i="31"/>
  <c r="D871" i="31"/>
  <c r="B873" i="31"/>
  <c r="AS873" i="31" s="1"/>
  <c r="AM872" i="31"/>
  <c r="AL872" i="31"/>
  <c r="T872" i="31" a="1"/>
  <c r="T872" i="31" s="1"/>
  <c r="U872" i="31" s="1"/>
  <c r="AU873" i="31" l="1"/>
  <c r="AV873" i="31"/>
  <c r="AT872" i="31"/>
  <c r="D872" i="31"/>
  <c r="B874" i="31"/>
  <c r="AS874" i="31" s="1"/>
  <c r="AM873" i="31"/>
  <c r="AL873" i="31"/>
  <c r="T873" i="31" a="1"/>
  <c r="T873" i="31" s="1"/>
  <c r="U873" i="31" s="1"/>
  <c r="AU874" i="31" l="1"/>
  <c r="AV874" i="31"/>
  <c r="AT873" i="31"/>
  <c r="D873" i="31"/>
  <c r="B875" i="31"/>
  <c r="AS875" i="31" s="1"/>
  <c r="AM874" i="31"/>
  <c r="AL874" i="31"/>
  <c r="T874" i="31" a="1"/>
  <c r="T874" i="31" s="1"/>
  <c r="U874" i="31" s="1"/>
  <c r="AU875" i="31" l="1"/>
  <c r="AV875" i="31"/>
  <c r="AT874" i="31"/>
  <c r="D874" i="31"/>
  <c r="B876" i="31"/>
  <c r="AS876" i="31" s="1"/>
  <c r="AM875" i="31"/>
  <c r="AL875" i="31"/>
  <c r="T875" i="31" a="1"/>
  <c r="T875" i="31" s="1"/>
  <c r="U875" i="31" s="1"/>
  <c r="AU876" i="31" l="1"/>
  <c r="AV876" i="31"/>
  <c r="AT875" i="31"/>
  <c r="D875" i="31"/>
  <c r="B877" i="31"/>
  <c r="AS877" i="31" s="1"/>
  <c r="AM876" i="31"/>
  <c r="AL876" i="31"/>
  <c r="T876" i="31" a="1"/>
  <c r="T876" i="31" s="1"/>
  <c r="U876" i="31" s="1"/>
  <c r="AU877" i="31" l="1"/>
  <c r="AV877" i="31"/>
  <c r="AT876" i="31"/>
  <c r="D876" i="31"/>
  <c r="B878" i="31"/>
  <c r="AS878" i="31" s="1"/>
  <c r="AM877" i="31"/>
  <c r="AL877" i="31"/>
  <c r="T877" i="31" a="1"/>
  <c r="T877" i="31" s="1"/>
  <c r="U877" i="31" s="1"/>
  <c r="AU878" i="31" l="1"/>
  <c r="AV878" i="31"/>
  <c r="AT877" i="31"/>
  <c r="D877" i="31"/>
  <c r="B879" i="31"/>
  <c r="AS879" i="31" s="1"/>
  <c r="AM878" i="31"/>
  <c r="AL878" i="31"/>
  <c r="T878" i="31" a="1"/>
  <c r="T878" i="31" s="1"/>
  <c r="U878" i="31" s="1"/>
  <c r="AU879" i="31" l="1"/>
  <c r="AV879" i="31"/>
  <c r="AT878" i="31"/>
  <c r="D878" i="31"/>
  <c r="B880" i="31"/>
  <c r="AS880" i="31" s="1"/>
  <c r="AM879" i="31"/>
  <c r="AL879" i="31"/>
  <c r="T879" i="31" a="1"/>
  <c r="T879" i="31" s="1"/>
  <c r="U879" i="31" s="1"/>
  <c r="AU880" i="31" l="1"/>
  <c r="AV880" i="31"/>
  <c r="AT879" i="31"/>
  <c r="D879" i="31"/>
  <c r="B881" i="31"/>
  <c r="AS881" i="31" s="1"/>
  <c r="AM880" i="31"/>
  <c r="AL880" i="31"/>
  <c r="T880" i="31" a="1"/>
  <c r="T880" i="31" s="1"/>
  <c r="U880" i="31" s="1"/>
  <c r="AV881" i="31" l="1"/>
  <c r="AU881" i="31"/>
  <c r="AT880" i="31"/>
  <c r="D880" i="31"/>
  <c r="B882" i="31"/>
  <c r="AS882" i="31" s="1"/>
  <c r="AM881" i="31"/>
  <c r="AL881" i="31"/>
  <c r="T881" i="31" a="1"/>
  <c r="T881" i="31" s="1"/>
  <c r="U881" i="31" s="1"/>
  <c r="AT881" i="31" l="1"/>
  <c r="AV882" i="31"/>
  <c r="AU882" i="31"/>
  <c r="D881" i="31"/>
  <c r="B883" i="31"/>
  <c r="AS883" i="31" s="1"/>
  <c r="AM882" i="31"/>
  <c r="AL882" i="31"/>
  <c r="T882" i="31" a="1"/>
  <c r="T882" i="31" s="1"/>
  <c r="U882" i="31" s="1"/>
  <c r="AT882" i="31" l="1"/>
  <c r="AV883" i="31"/>
  <c r="AU883" i="31"/>
  <c r="D882" i="31"/>
  <c r="B884" i="31"/>
  <c r="AS884" i="31" s="1"/>
  <c r="AM883" i="31"/>
  <c r="AL883" i="31"/>
  <c r="T883" i="31" a="1"/>
  <c r="T883" i="31" s="1"/>
  <c r="U883" i="31" s="1"/>
  <c r="AT883" i="31" l="1"/>
  <c r="AU884" i="31"/>
  <c r="AV884" i="31"/>
  <c r="D883" i="31"/>
  <c r="B885" i="31"/>
  <c r="AS885" i="31" s="1"/>
  <c r="AM884" i="31"/>
  <c r="AL884" i="31"/>
  <c r="T884" i="31" a="1"/>
  <c r="T884" i="31" s="1"/>
  <c r="U884" i="31" s="1"/>
  <c r="AV885" i="31" l="1"/>
  <c r="AU885" i="31"/>
  <c r="AT884" i="31"/>
  <c r="D884" i="31"/>
  <c r="B886" i="31"/>
  <c r="AS886" i="31" s="1"/>
  <c r="AM885" i="31"/>
  <c r="AL885" i="31"/>
  <c r="T885" i="31" a="1"/>
  <c r="T885" i="31" s="1"/>
  <c r="U885" i="31" s="1"/>
  <c r="AT885" i="31" l="1"/>
  <c r="AU886" i="31"/>
  <c r="AV886" i="31"/>
  <c r="D885" i="31"/>
  <c r="B887" i="31"/>
  <c r="AS887" i="31" s="1"/>
  <c r="AM886" i="31"/>
  <c r="AL886" i="31"/>
  <c r="T886" i="31" a="1"/>
  <c r="T886" i="31" s="1"/>
  <c r="U886" i="31" s="1"/>
  <c r="AU887" i="31" l="1"/>
  <c r="AV887" i="31"/>
  <c r="AT886" i="31"/>
  <c r="D886" i="31"/>
  <c r="B888" i="31"/>
  <c r="AS888" i="31" s="1"/>
  <c r="AM887" i="31"/>
  <c r="AL887" i="31"/>
  <c r="T887" i="31" a="1"/>
  <c r="T887" i="31" s="1"/>
  <c r="U887" i="31" s="1"/>
  <c r="AU888" i="31" l="1"/>
  <c r="AV888" i="31"/>
  <c r="AT887" i="31"/>
  <c r="D887" i="31"/>
  <c r="B889" i="31"/>
  <c r="AS889" i="31" s="1"/>
  <c r="AM888" i="31"/>
  <c r="AL888" i="31"/>
  <c r="T888" i="31" a="1"/>
  <c r="T888" i="31" s="1"/>
  <c r="U888" i="31" s="1"/>
  <c r="AV889" i="31" l="1"/>
  <c r="AU889" i="31"/>
  <c r="AT888" i="31"/>
  <c r="D888" i="31"/>
  <c r="B890" i="31"/>
  <c r="AS890" i="31" s="1"/>
  <c r="AM889" i="31"/>
  <c r="AL889" i="31"/>
  <c r="T889" i="31" a="1"/>
  <c r="T889" i="31" s="1"/>
  <c r="U889" i="31" s="1"/>
  <c r="AT889" i="31" l="1"/>
  <c r="AV890" i="31"/>
  <c r="AU890" i="31"/>
  <c r="D889" i="31"/>
  <c r="B891" i="31"/>
  <c r="AS891" i="31" s="1"/>
  <c r="AM890" i="31"/>
  <c r="AL890" i="31"/>
  <c r="T890" i="31" a="1"/>
  <c r="T890" i="31" s="1"/>
  <c r="U890" i="31" s="1"/>
  <c r="AT890" i="31" l="1"/>
  <c r="AV891" i="31"/>
  <c r="AU891" i="31"/>
  <c r="D890" i="31"/>
  <c r="B892" i="31"/>
  <c r="AS892" i="31" s="1"/>
  <c r="AM891" i="31"/>
  <c r="AL891" i="31"/>
  <c r="T891" i="31" a="1"/>
  <c r="T891" i="31" s="1"/>
  <c r="U891" i="31" s="1"/>
  <c r="AT891" i="31" l="1"/>
  <c r="AU892" i="31"/>
  <c r="AV892" i="31"/>
  <c r="B893" i="31"/>
  <c r="AS893" i="31" s="1"/>
  <c r="AM892" i="31"/>
  <c r="AL892" i="31"/>
  <c r="T892" i="31" a="1"/>
  <c r="T892" i="31" s="1"/>
  <c r="U892" i="31" s="1"/>
  <c r="D891" i="31"/>
  <c r="AV893" i="31" l="1"/>
  <c r="AU893" i="31"/>
  <c r="AT892" i="31"/>
  <c r="D892" i="31"/>
  <c r="B894" i="31"/>
  <c r="AS894" i="31" s="1"/>
  <c r="AM893" i="31"/>
  <c r="AL893" i="31"/>
  <c r="T893" i="31" a="1"/>
  <c r="T893" i="31" s="1"/>
  <c r="U893" i="31" s="1"/>
  <c r="AT893" i="31" l="1"/>
  <c r="AU894" i="31"/>
  <c r="AV894" i="31"/>
  <c r="D893" i="31"/>
  <c r="B895" i="31"/>
  <c r="AS895" i="31" s="1"/>
  <c r="AM894" i="31"/>
  <c r="AL894" i="31"/>
  <c r="T894" i="31" a="1"/>
  <c r="T894" i="31" s="1"/>
  <c r="U894" i="31" s="1"/>
  <c r="AU895" i="31" l="1"/>
  <c r="AV895" i="31"/>
  <c r="AT894" i="31"/>
  <c r="D894" i="31"/>
  <c r="B896" i="31"/>
  <c r="AS896" i="31" s="1"/>
  <c r="AM895" i="31"/>
  <c r="AL895" i="31"/>
  <c r="T895" i="31" a="1"/>
  <c r="T895" i="31" s="1"/>
  <c r="U895" i="31" s="1"/>
  <c r="AU896" i="31" l="1"/>
  <c r="AV896" i="31"/>
  <c r="AT895" i="31"/>
  <c r="D895" i="31"/>
  <c r="B897" i="31"/>
  <c r="AS897" i="31" s="1"/>
  <c r="AM896" i="31"/>
  <c r="AL896" i="31"/>
  <c r="T896" i="31" a="1"/>
  <c r="T896" i="31" s="1"/>
  <c r="U896" i="31" s="1"/>
  <c r="AU897" i="31" l="1"/>
  <c r="AV897" i="31"/>
  <c r="AT896" i="31"/>
  <c r="D896" i="31"/>
  <c r="B898" i="31"/>
  <c r="AS898" i="31" s="1"/>
  <c r="AM897" i="31"/>
  <c r="AL897" i="31"/>
  <c r="T897" i="31" a="1"/>
  <c r="T897" i="31" s="1"/>
  <c r="U897" i="31" s="1"/>
  <c r="AU898" i="31" l="1"/>
  <c r="AV898" i="31"/>
  <c r="AT897" i="31"/>
  <c r="D897" i="31"/>
  <c r="B899" i="31"/>
  <c r="AS899" i="31" s="1"/>
  <c r="AM898" i="31"/>
  <c r="AL898" i="31"/>
  <c r="T898" i="31" a="1"/>
  <c r="T898" i="31" s="1"/>
  <c r="U898" i="31" s="1"/>
  <c r="AV899" i="31" l="1"/>
  <c r="AU899" i="31"/>
  <c r="AT898" i="31"/>
  <c r="D898" i="31"/>
  <c r="B900" i="31"/>
  <c r="AS900" i="31" s="1"/>
  <c r="AM899" i="31"/>
  <c r="AL899" i="31"/>
  <c r="T899" i="31" a="1"/>
  <c r="T899" i="31" s="1"/>
  <c r="U899" i="31" s="1"/>
  <c r="AT899" i="31" l="1"/>
  <c r="AU900" i="31"/>
  <c r="AV900" i="31"/>
  <c r="D899" i="31"/>
  <c r="B901" i="31"/>
  <c r="AS901" i="31" s="1"/>
  <c r="AM900" i="31"/>
  <c r="AL900" i="31"/>
  <c r="T900" i="31" a="1"/>
  <c r="T900" i="31" s="1"/>
  <c r="U900" i="31" s="1"/>
  <c r="AV901" i="31" l="1"/>
  <c r="AU901" i="31"/>
  <c r="AT900" i="31"/>
  <c r="D900" i="31"/>
  <c r="B902" i="31"/>
  <c r="AS902" i="31" s="1"/>
  <c r="AM901" i="31"/>
  <c r="AL901" i="31"/>
  <c r="T901" i="31" a="1"/>
  <c r="T901" i="31" s="1"/>
  <c r="U901" i="31" s="1"/>
  <c r="AT901" i="31" l="1"/>
  <c r="AU902" i="31"/>
  <c r="AV902" i="31"/>
  <c r="D901" i="31"/>
  <c r="B903" i="31"/>
  <c r="AS903" i="31" s="1"/>
  <c r="AM902" i="31"/>
  <c r="AL902" i="31"/>
  <c r="T902" i="31" a="1"/>
  <c r="T902" i="31" s="1"/>
  <c r="U902" i="31" s="1"/>
  <c r="AU903" i="31" l="1"/>
  <c r="AV903" i="31"/>
  <c r="AT902" i="31"/>
  <c r="D902" i="31"/>
  <c r="B904" i="31"/>
  <c r="AS904" i="31" s="1"/>
  <c r="AM903" i="31"/>
  <c r="AL903" i="31"/>
  <c r="T903" i="31" a="1"/>
  <c r="T903" i="31" s="1"/>
  <c r="U903" i="31" s="1"/>
  <c r="AT903" i="31" l="1"/>
  <c r="AU904" i="31"/>
  <c r="AV904" i="31"/>
  <c r="B905" i="31"/>
  <c r="AS905" i="31" s="1"/>
  <c r="AM904" i="31"/>
  <c r="AL904" i="31"/>
  <c r="T904" i="31" a="1"/>
  <c r="T904" i="31" s="1"/>
  <c r="U904" i="31" s="1"/>
  <c r="D903" i="31"/>
  <c r="AU905" i="31" l="1"/>
  <c r="AV905" i="31"/>
  <c r="AT904" i="31"/>
  <c r="D904" i="31"/>
  <c r="B906" i="31"/>
  <c r="AS906" i="31" s="1"/>
  <c r="AM905" i="31"/>
  <c r="AL905" i="31"/>
  <c r="T905" i="31" a="1"/>
  <c r="T905" i="31" s="1"/>
  <c r="U905" i="31" s="1"/>
  <c r="AU906" i="31" l="1"/>
  <c r="AV906" i="31"/>
  <c r="AT905" i="31"/>
  <c r="D905" i="31"/>
  <c r="B907" i="31"/>
  <c r="AS907" i="31" s="1"/>
  <c r="AM906" i="31"/>
  <c r="AL906" i="31"/>
  <c r="T906" i="31" a="1"/>
  <c r="T906" i="31" s="1"/>
  <c r="U906" i="31" s="1"/>
  <c r="AU907" i="31" l="1"/>
  <c r="AV907" i="31"/>
  <c r="AT906" i="31"/>
  <c r="D906" i="31"/>
  <c r="B908" i="31"/>
  <c r="AS908" i="31" s="1"/>
  <c r="AM907" i="31"/>
  <c r="AL907" i="31"/>
  <c r="T907" i="31" a="1"/>
  <c r="T907" i="31" s="1"/>
  <c r="U907" i="31" s="1"/>
  <c r="AT907" i="31" l="1"/>
  <c r="AU908" i="31"/>
  <c r="AV908" i="31"/>
  <c r="D907" i="31"/>
  <c r="B909" i="31"/>
  <c r="AS909" i="31" s="1"/>
  <c r="AM908" i="31"/>
  <c r="AL908" i="31"/>
  <c r="T908" i="31" a="1"/>
  <c r="T908" i="31" s="1"/>
  <c r="U908" i="31" s="1"/>
  <c r="AU909" i="31" l="1"/>
  <c r="AV909" i="31"/>
  <c r="AT908" i="31"/>
  <c r="D908" i="31"/>
  <c r="B910" i="31"/>
  <c r="AS910" i="31" s="1"/>
  <c r="AM909" i="31"/>
  <c r="AL909" i="31"/>
  <c r="T909" i="31" a="1"/>
  <c r="T909" i="31" s="1"/>
  <c r="U909" i="31" s="1"/>
  <c r="AU910" i="31" l="1"/>
  <c r="AV910" i="31"/>
  <c r="AT909" i="31"/>
  <c r="D909" i="31"/>
  <c r="B911" i="31"/>
  <c r="AS911" i="31" s="1"/>
  <c r="AM910" i="31"/>
  <c r="AL910" i="31"/>
  <c r="T910" i="31" a="1"/>
  <c r="T910" i="31" s="1"/>
  <c r="U910" i="31" s="1"/>
  <c r="AU911" i="31" l="1"/>
  <c r="AV911" i="31"/>
  <c r="AT910" i="31"/>
  <c r="D910" i="31"/>
  <c r="B912" i="31"/>
  <c r="AS912" i="31" s="1"/>
  <c r="AM911" i="31"/>
  <c r="AL911" i="31"/>
  <c r="T911" i="31" a="1"/>
  <c r="T911" i="31" s="1"/>
  <c r="U911" i="31" s="1"/>
  <c r="AU912" i="31" l="1"/>
  <c r="AV912" i="31"/>
  <c r="AT911" i="31"/>
  <c r="D911" i="31"/>
  <c r="B913" i="31"/>
  <c r="AS913" i="31" s="1"/>
  <c r="AM912" i="31"/>
  <c r="AL912" i="31"/>
  <c r="T912" i="31" a="1"/>
  <c r="T912" i="31" s="1"/>
  <c r="U912" i="31" s="1"/>
  <c r="AT912" i="31" l="1"/>
  <c r="AV913" i="31"/>
  <c r="AU913" i="31" s="1"/>
  <c r="AT913" i="31" s="1"/>
  <c r="B914" i="31"/>
  <c r="AS914" i="31" s="1"/>
  <c r="AM913" i="31"/>
  <c r="AL913" i="31"/>
  <c r="T913" i="31" a="1"/>
  <c r="T913" i="31" s="1"/>
  <c r="U913" i="31" s="1"/>
  <c r="D912" i="31"/>
  <c r="AV914" i="31" l="1"/>
  <c r="AU914" i="31" s="1"/>
  <c r="AT914" i="31" s="1"/>
  <c r="D913" i="31"/>
  <c r="B915" i="31"/>
  <c r="AS915" i="31" s="1"/>
  <c r="AM914" i="31"/>
  <c r="AL914" i="31"/>
  <c r="T914" i="31" a="1"/>
  <c r="T914" i="31" s="1"/>
  <c r="U914" i="31" s="1"/>
  <c r="AV915" i="31" l="1"/>
  <c r="AU915" i="31" s="1"/>
  <c r="AT915" i="31" s="1"/>
  <c r="D914" i="31"/>
  <c r="B916" i="31"/>
  <c r="AS916" i="31" s="1"/>
  <c r="AM915" i="31"/>
  <c r="AL915" i="31"/>
  <c r="T915" i="31" a="1"/>
  <c r="T915" i="31" s="1"/>
  <c r="U915" i="31" s="1"/>
  <c r="AV916" i="31" l="1"/>
  <c r="AU916" i="31" s="1"/>
  <c r="AT916" i="31" s="1"/>
  <c r="D915" i="31"/>
  <c r="B917" i="31"/>
  <c r="AS917" i="31" s="1"/>
  <c r="AM916" i="31"/>
  <c r="AL916" i="31"/>
  <c r="T916" i="31" a="1"/>
  <c r="T916" i="31" s="1"/>
  <c r="U916" i="31" s="1"/>
  <c r="AV917" i="31" l="1"/>
  <c r="AU917" i="31" s="1"/>
  <c r="AT917" i="31" s="1"/>
  <c r="D916" i="31"/>
  <c r="B918" i="31"/>
  <c r="AS918" i="31" s="1"/>
  <c r="AM917" i="31"/>
  <c r="AL917" i="31"/>
  <c r="T917" i="31" a="1"/>
  <c r="T917" i="31" s="1"/>
  <c r="U917" i="31" s="1"/>
  <c r="AV918" i="31" l="1"/>
  <c r="AU918" i="31" s="1"/>
  <c r="AT918" i="31" s="1"/>
  <c r="D917" i="31"/>
  <c r="B919" i="31"/>
  <c r="AS919" i="31" s="1"/>
  <c r="AM918" i="31"/>
  <c r="AL918" i="31"/>
  <c r="T918" i="31" a="1"/>
  <c r="T918" i="31" s="1"/>
  <c r="U918" i="31" s="1"/>
  <c r="AV919" i="31" l="1"/>
  <c r="AU919" i="31" s="1"/>
  <c r="AT919" i="31" s="1"/>
  <c r="D918" i="31"/>
  <c r="B920" i="31"/>
  <c r="AS920" i="31" s="1"/>
  <c r="AM919" i="31"/>
  <c r="AL919" i="31"/>
  <c r="T919" i="31" a="1"/>
  <c r="T919" i="31" s="1"/>
  <c r="U919" i="31" s="1"/>
  <c r="AV920" i="31" l="1"/>
  <c r="AU920" i="31" s="1"/>
  <c r="AT920" i="31" s="1"/>
  <c r="D919" i="31"/>
  <c r="B921" i="31"/>
  <c r="AS921" i="31" s="1"/>
  <c r="AM920" i="31"/>
  <c r="AL920" i="31"/>
  <c r="T920" i="31" a="1"/>
  <c r="T920" i="31" s="1"/>
  <c r="U920" i="31" s="1"/>
  <c r="AV921" i="31" l="1"/>
  <c r="AU921" i="31" s="1"/>
  <c r="AT921" i="31" s="1"/>
  <c r="D920" i="31"/>
  <c r="B922" i="31"/>
  <c r="AS922" i="31" s="1"/>
  <c r="AM921" i="31"/>
  <c r="AL921" i="31"/>
  <c r="T921" i="31" a="1"/>
  <c r="T921" i="31" s="1"/>
  <c r="U921" i="31" s="1"/>
  <c r="AV922" i="31" l="1"/>
  <c r="AU922" i="31" s="1"/>
  <c r="AT922" i="31" s="1"/>
  <c r="D921" i="31"/>
  <c r="B923" i="31"/>
  <c r="AS923" i="31" s="1"/>
  <c r="AM922" i="31"/>
  <c r="AL922" i="31"/>
  <c r="T922" i="31" a="1"/>
  <c r="T922" i="31" s="1"/>
  <c r="U922" i="31" s="1"/>
  <c r="AV923" i="31" l="1"/>
  <c r="AU923" i="31" s="1"/>
  <c r="AT923" i="31" s="1"/>
  <c r="B924" i="31"/>
  <c r="AS924" i="31" s="1"/>
  <c r="AM923" i="31"/>
  <c r="AL923" i="31"/>
  <c r="T923" i="31" a="1"/>
  <c r="T923" i="31" s="1"/>
  <c r="U923" i="31" s="1"/>
  <c r="D922" i="31"/>
  <c r="AV924" i="31" l="1"/>
  <c r="AU924" i="31" s="1"/>
  <c r="AT924" i="31" s="1"/>
  <c r="D923" i="31"/>
  <c r="B925" i="31"/>
  <c r="AS925" i="31" s="1"/>
  <c r="AM924" i="31"/>
  <c r="AL924" i="31"/>
  <c r="T924" i="31" a="1"/>
  <c r="T924" i="31" s="1"/>
  <c r="U924" i="31" s="1"/>
  <c r="AV925" i="31" l="1"/>
  <c r="AU925" i="31" s="1"/>
  <c r="AT925" i="31" s="1"/>
  <c r="D924" i="31"/>
  <c r="B926" i="31"/>
  <c r="AS926" i="31" s="1"/>
  <c r="AM925" i="31"/>
  <c r="AL925" i="31"/>
  <c r="T925" i="31" a="1"/>
  <c r="T925" i="31" s="1"/>
  <c r="U925" i="31" s="1"/>
  <c r="AV926" i="31" l="1"/>
  <c r="AU926" i="31" s="1"/>
  <c r="AT926" i="31" s="1"/>
  <c r="B927" i="31"/>
  <c r="AS927" i="31" s="1"/>
  <c r="AM926" i="31"/>
  <c r="AL926" i="31"/>
  <c r="T926" i="31" a="1"/>
  <c r="T926" i="31" s="1"/>
  <c r="U926" i="31" s="1"/>
  <c r="D925" i="31"/>
  <c r="AV927" i="31" l="1"/>
  <c r="AU927" i="31" s="1"/>
  <c r="AT927" i="31" s="1"/>
  <c r="D926" i="31"/>
  <c r="B928" i="31"/>
  <c r="AS928" i="31" s="1"/>
  <c r="AM927" i="31"/>
  <c r="AL927" i="31"/>
  <c r="T927" i="31" a="1"/>
  <c r="T927" i="31" s="1"/>
  <c r="U927" i="31" s="1"/>
  <c r="AV928" i="31" l="1"/>
  <c r="AU928" i="31" s="1"/>
  <c r="AT928" i="31" s="1"/>
  <c r="D927" i="31"/>
  <c r="B929" i="31"/>
  <c r="AS929" i="31" s="1"/>
  <c r="AM928" i="31"/>
  <c r="AL928" i="31"/>
  <c r="T928" i="31" a="1"/>
  <c r="T928" i="31" s="1"/>
  <c r="U928" i="31" s="1"/>
  <c r="AV929" i="31" l="1"/>
  <c r="AU929" i="31" s="1"/>
  <c r="AT929" i="31" s="1"/>
  <c r="D928" i="31"/>
  <c r="B930" i="31"/>
  <c r="AS930" i="31" s="1"/>
  <c r="AM929" i="31"/>
  <c r="AL929" i="31"/>
  <c r="T929" i="31" a="1"/>
  <c r="T929" i="31" s="1"/>
  <c r="U929" i="31" s="1"/>
  <c r="AV930" i="31" l="1"/>
  <c r="AU930" i="31" s="1"/>
  <c r="AT930" i="31" s="1"/>
  <c r="D929" i="31"/>
  <c r="B931" i="31"/>
  <c r="AS931" i="31" s="1"/>
  <c r="AM930" i="31"/>
  <c r="AL930" i="31"/>
  <c r="T930" i="31" a="1"/>
  <c r="T930" i="31" s="1"/>
  <c r="U930" i="31" s="1"/>
  <c r="AV931" i="31" l="1"/>
  <c r="AU931" i="31" s="1"/>
  <c r="AT931" i="31" s="1"/>
  <c r="D930" i="31"/>
  <c r="B932" i="31"/>
  <c r="AS932" i="31" s="1"/>
  <c r="AM931" i="31"/>
  <c r="AL931" i="31"/>
  <c r="T931" i="31" a="1"/>
  <c r="T931" i="31" s="1"/>
  <c r="U931" i="31" s="1"/>
  <c r="AV932" i="31" l="1"/>
  <c r="AU932" i="31" s="1"/>
  <c r="AT932" i="31" s="1"/>
  <c r="B933" i="31"/>
  <c r="AS933" i="31" s="1"/>
  <c r="AM932" i="31"/>
  <c r="AL932" i="31"/>
  <c r="T932" i="31" a="1"/>
  <c r="T932" i="31" s="1"/>
  <c r="U932" i="31" s="1"/>
  <c r="D931" i="31"/>
  <c r="AV933" i="31" l="1"/>
  <c r="AU933" i="31" s="1"/>
  <c r="AT933" i="31" s="1"/>
  <c r="D932" i="31"/>
  <c r="B934" i="31"/>
  <c r="AS934" i="31" s="1"/>
  <c r="AM933" i="31"/>
  <c r="AL933" i="31"/>
  <c r="T933" i="31" a="1"/>
  <c r="T933" i="31" s="1"/>
  <c r="U933" i="31" s="1"/>
  <c r="AV934" i="31" l="1"/>
  <c r="AU934" i="31" s="1"/>
  <c r="AT934" i="31" s="1"/>
  <c r="D933" i="31"/>
  <c r="B935" i="31"/>
  <c r="AS935" i="31" s="1"/>
  <c r="AM934" i="31"/>
  <c r="AL934" i="31"/>
  <c r="T934" i="31" a="1"/>
  <c r="T934" i="31" s="1"/>
  <c r="U934" i="31" s="1"/>
  <c r="AV935" i="31" l="1"/>
  <c r="AU935" i="31" s="1"/>
  <c r="AT935" i="31" s="1"/>
  <c r="B936" i="31"/>
  <c r="AS936" i="31" s="1"/>
  <c r="AM935" i="31"/>
  <c r="AL935" i="31"/>
  <c r="T935" i="31" a="1"/>
  <c r="T935" i="31" s="1"/>
  <c r="U935" i="31" s="1"/>
  <c r="D934" i="31"/>
  <c r="AV936" i="31" l="1"/>
  <c r="AU936" i="31" s="1"/>
  <c r="AT936" i="31" s="1"/>
  <c r="D935" i="31"/>
  <c r="B937" i="31"/>
  <c r="AS937" i="31" s="1"/>
  <c r="AM936" i="31"/>
  <c r="AL936" i="31"/>
  <c r="T936" i="31" a="1"/>
  <c r="T936" i="31" s="1"/>
  <c r="U936" i="31" s="1"/>
  <c r="AV937" i="31" l="1"/>
  <c r="AU937" i="31" s="1"/>
  <c r="AT937" i="31" s="1"/>
  <c r="D936" i="31"/>
  <c r="B938" i="31"/>
  <c r="AS938" i="31" s="1"/>
  <c r="AM937" i="31"/>
  <c r="AL937" i="31"/>
  <c r="T937" i="31" a="1"/>
  <c r="T937" i="31" s="1"/>
  <c r="U937" i="31" s="1"/>
  <c r="AV938" i="31" l="1"/>
  <c r="AU938" i="31" s="1"/>
  <c r="AT938" i="31" s="1"/>
  <c r="D937" i="31"/>
  <c r="B939" i="31"/>
  <c r="AS939" i="31" s="1"/>
  <c r="AM938" i="31"/>
  <c r="AL938" i="31"/>
  <c r="T938" i="31" a="1"/>
  <c r="T938" i="31" s="1"/>
  <c r="U938" i="31" s="1"/>
  <c r="AV939" i="31" l="1"/>
  <c r="AU939" i="31" s="1"/>
  <c r="AT939" i="31" s="1"/>
  <c r="D938" i="31"/>
  <c r="B940" i="31"/>
  <c r="AS940" i="31" s="1"/>
  <c r="AM939" i="31"/>
  <c r="AL939" i="31"/>
  <c r="T939" i="31" a="1"/>
  <c r="T939" i="31" s="1"/>
  <c r="U939" i="31" s="1"/>
  <c r="AV940" i="31" l="1"/>
  <c r="AU940" i="31" s="1"/>
  <c r="AT940" i="31" s="1"/>
  <c r="D939" i="31"/>
  <c r="B941" i="31"/>
  <c r="AS941" i="31" s="1"/>
  <c r="AM940" i="31"/>
  <c r="AL940" i="31"/>
  <c r="T940" i="31" a="1"/>
  <c r="T940" i="31" s="1"/>
  <c r="U940" i="31" s="1"/>
  <c r="AV941" i="31" l="1"/>
  <c r="AU941" i="31" s="1"/>
  <c r="AT941" i="31" s="1"/>
  <c r="D940" i="31"/>
  <c r="B942" i="31"/>
  <c r="AS942" i="31" s="1"/>
  <c r="AM941" i="31"/>
  <c r="AL941" i="31"/>
  <c r="T941" i="31" a="1"/>
  <c r="T941" i="31" s="1"/>
  <c r="U941" i="31" s="1"/>
  <c r="AV942" i="31" l="1"/>
  <c r="AU942" i="31" s="1"/>
  <c r="AT942" i="31" s="1"/>
  <c r="D941" i="31"/>
  <c r="B943" i="31"/>
  <c r="AS943" i="31" s="1"/>
  <c r="AM942" i="31"/>
  <c r="AL942" i="31"/>
  <c r="T942" i="31" a="1"/>
  <c r="T942" i="31" s="1"/>
  <c r="U942" i="31" s="1"/>
  <c r="AV943" i="31" l="1"/>
  <c r="AU943" i="31" s="1"/>
  <c r="AT943" i="31" s="1"/>
  <c r="D942" i="31"/>
  <c r="B944" i="31"/>
  <c r="AS944" i="31" s="1"/>
  <c r="AM943" i="31"/>
  <c r="AL943" i="31"/>
  <c r="T943" i="31" a="1"/>
  <c r="T943" i="31" s="1"/>
  <c r="U943" i="31" s="1"/>
  <c r="AV944" i="31" l="1"/>
  <c r="AU944" i="31" s="1"/>
  <c r="AT944" i="31" s="1"/>
  <c r="D943" i="31"/>
  <c r="B945" i="31"/>
  <c r="AS945" i="31" s="1"/>
  <c r="AM944" i="31"/>
  <c r="AL944" i="31"/>
  <c r="T944" i="31" a="1"/>
  <c r="T944" i="31" s="1"/>
  <c r="U944" i="31" s="1"/>
  <c r="AV945" i="31" l="1"/>
  <c r="AU945" i="31" s="1"/>
  <c r="AT945" i="31" s="1"/>
  <c r="B946" i="31"/>
  <c r="AS946" i="31" s="1"/>
  <c r="AM945" i="31"/>
  <c r="AL945" i="31"/>
  <c r="T945" i="31" a="1"/>
  <c r="T945" i="31" s="1"/>
  <c r="U945" i="31" s="1"/>
  <c r="D944" i="31"/>
  <c r="AV946" i="31" l="1"/>
  <c r="AU946" i="31" s="1"/>
  <c r="AT946" i="31" s="1"/>
  <c r="D945" i="31"/>
  <c r="B947" i="31"/>
  <c r="AS947" i="31" s="1"/>
  <c r="AM946" i="31"/>
  <c r="AL946" i="31"/>
  <c r="T946" i="31" a="1"/>
  <c r="T946" i="31" s="1"/>
  <c r="U946" i="31" s="1"/>
  <c r="AV947" i="31" l="1"/>
  <c r="AU947" i="31" s="1"/>
  <c r="AT947" i="31" s="1"/>
  <c r="D946" i="31"/>
  <c r="B948" i="31"/>
  <c r="AS948" i="31" s="1"/>
  <c r="AM947" i="31"/>
  <c r="AL947" i="31"/>
  <c r="T947" i="31" a="1"/>
  <c r="T947" i="31" s="1"/>
  <c r="U947" i="31" s="1"/>
  <c r="AV948" i="31" l="1"/>
  <c r="AU948" i="31" s="1"/>
  <c r="AT948" i="31" s="1"/>
  <c r="D947" i="31"/>
  <c r="B949" i="31"/>
  <c r="AS949" i="31" s="1"/>
  <c r="AM948" i="31"/>
  <c r="AL948" i="31"/>
  <c r="T948" i="31" a="1"/>
  <c r="T948" i="31" s="1"/>
  <c r="U948" i="31" s="1"/>
  <c r="AV949" i="31" l="1"/>
  <c r="AU949" i="31" s="1"/>
  <c r="AT949" i="31" s="1"/>
  <c r="D948" i="31"/>
  <c r="B950" i="31"/>
  <c r="AS950" i="31" s="1"/>
  <c r="AM949" i="31"/>
  <c r="AL949" i="31"/>
  <c r="T949" i="31" a="1"/>
  <c r="T949" i="31" s="1"/>
  <c r="U949" i="31" s="1"/>
  <c r="AV950" i="31" l="1"/>
  <c r="AU950" i="31" s="1"/>
  <c r="AT950" i="31" s="1"/>
  <c r="D949" i="31"/>
  <c r="F949" i="31" s="1"/>
  <c r="B951" i="31"/>
  <c r="AS951" i="31" s="1"/>
  <c r="AM950" i="31"/>
  <c r="AL950" i="31"/>
  <c r="T950" i="31" a="1"/>
  <c r="T950" i="31" s="1"/>
  <c r="U950" i="31" s="1"/>
  <c r="AV951" i="31" l="1"/>
  <c r="AU951" i="31" s="1"/>
  <c r="AT951" i="31" s="1"/>
  <c r="D950" i="31"/>
  <c r="B952" i="31"/>
  <c r="AS952" i="31" s="1"/>
  <c r="AM951" i="31"/>
  <c r="AL951" i="31"/>
  <c r="T951" i="31" a="1"/>
  <c r="T951" i="31" s="1"/>
  <c r="U951" i="31" s="1"/>
  <c r="AV952" i="31" l="1"/>
  <c r="AU952" i="31" s="1"/>
  <c r="AT952" i="31" s="1"/>
  <c r="D951" i="31"/>
  <c r="B953" i="31"/>
  <c r="AS953" i="31" s="1"/>
  <c r="AM952" i="31"/>
  <c r="AL952" i="31"/>
  <c r="T952" i="31" a="1"/>
  <c r="T952" i="31" s="1"/>
  <c r="U952" i="31" s="1"/>
  <c r="AV953" i="31" l="1"/>
  <c r="AU953" i="31" s="1"/>
  <c r="AT953" i="31" s="1"/>
  <c r="D952" i="31"/>
  <c r="B954" i="31"/>
  <c r="AS954" i="31" s="1"/>
  <c r="AM953" i="31"/>
  <c r="AL953" i="31"/>
  <c r="T953" i="31" a="1"/>
  <c r="T953" i="31" s="1"/>
  <c r="U953" i="31" s="1"/>
  <c r="AV954" i="31" l="1"/>
  <c r="AU954" i="31" s="1"/>
  <c r="AT954" i="31" s="1"/>
  <c r="D953" i="31"/>
  <c r="B955" i="31"/>
  <c r="AS955" i="31" s="1"/>
  <c r="AM954" i="31"/>
  <c r="AL954" i="31"/>
  <c r="T954" i="31" a="1"/>
  <c r="T954" i="31" s="1"/>
  <c r="U954" i="31" s="1"/>
  <c r="AV955" i="31" l="1"/>
  <c r="AU955" i="31" s="1"/>
  <c r="AT955" i="31" s="1"/>
  <c r="B956" i="31"/>
  <c r="AS956" i="31" s="1"/>
  <c r="AM955" i="31"/>
  <c r="AL955" i="31"/>
  <c r="T955" i="31" a="1"/>
  <c r="T955" i="31" s="1"/>
  <c r="U955" i="31" s="1"/>
  <c r="D954" i="31"/>
  <c r="AV956" i="31" l="1"/>
  <c r="AU956" i="31" s="1"/>
  <c r="AT956" i="31" s="1"/>
  <c r="D955" i="31"/>
  <c r="B957" i="31"/>
  <c r="AS957" i="31" s="1"/>
  <c r="AM956" i="31"/>
  <c r="AL956" i="31"/>
  <c r="T956" i="31" a="1"/>
  <c r="T956" i="31" s="1"/>
  <c r="U956" i="31" s="1"/>
  <c r="AV957" i="31" l="1"/>
  <c r="AU957" i="31" s="1"/>
  <c r="AT957" i="31" s="1"/>
  <c r="D956" i="31"/>
  <c r="B958" i="31"/>
  <c r="AS958" i="31" s="1"/>
  <c r="AM957" i="31"/>
  <c r="AL957" i="31"/>
  <c r="T957" i="31" a="1"/>
  <c r="T957" i="31" s="1"/>
  <c r="U957" i="31" s="1"/>
  <c r="AV958" i="31" l="1"/>
  <c r="AU958" i="31" s="1"/>
  <c r="AT958" i="31" s="1"/>
  <c r="D957" i="31"/>
  <c r="B959" i="31"/>
  <c r="AS959" i="31" s="1"/>
  <c r="AM958" i="31"/>
  <c r="AL958" i="31"/>
  <c r="T958" i="31" a="1"/>
  <c r="T958" i="31" s="1"/>
  <c r="U958" i="31" s="1"/>
  <c r="AV959" i="31" l="1"/>
  <c r="AU959" i="31" s="1"/>
  <c r="AT959" i="31" s="1"/>
  <c r="D958" i="31"/>
  <c r="B960" i="31"/>
  <c r="AS960" i="31" s="1"/>
  <c r="AM959" i="31"/>
  <c r="AL959" i="31"/>
  <c r="T959" i="31" a="1"/>
  <c r="T959" i="31" s="1"/>
  <c r="U959" i="31" s="1"/>
  <c r="AV960" i="31" l="1"/>
  <c r="AU960" i="31" s="1"/>
  <c r="AT960" i="31" s="1"/>
  <c r="D959" i="31"/>
  <c r="B961" i="31"/>
  <c r="AS961" i="31" s="1"/>
  <c r="AM960" i="31"/>
  <c r="AL960" i="31"/>
  <c r="T960" i="31" a="1"/>
  <c r="T960" i="31" s="1"/>
  <c r="U960" i="31" s="1"/>
  <c r="AV961" i="31" l="1"/>
  <c r="AU961" i="31" s="1"/>
  <c r="AT961" i="31" s="1"/>
  <c r="D960" i="31"/>
  <c r="B962" i="31"/>
  <c r="AS962" i="31" s="1"/>
  <c r="AM961" i="31"/>
  <c r="AL961" i="31"/>
  <c r="T961" i="31" a="1"/>
  <c r="T961" i="31" s="1"/>
  <c r="U961" i="31" s="1"/>
  <c r="AV962" i="31" l="1"/>
  <c r="AU962" i="31" s="1"/>
  <c r="AT962" i="31" s="1"/>
  <c r="D961" i="31"/>
  <c r="B963" i="31"/>
  <c r="AS963" i="31" s="1"/>
  <c r="AM962" i="31"/>
  <c r="AL962" i="31"/>
  <c r="T962" i="31" a="1"/>
  <c r="T962" i="31" s="1"/>
  <c r="U962" i="31" s="1"/>
  <c r="AV963" i="31" l="1"/>
  <c r="AU963" i="31" s="1"/>
  <c r="AT963" i="31" s="1"/>
  <c r="D962" i="31"/>
  <c r="B964" i="31"/>
  <c r="AS964" i="31" s="1"/>
  <c r="AM963" i="31"/>
  <c r="AL963" i="31"/>
  <c r="T963" i="31" a="1"/>
  <c r="T963" i="31" s="1"/>
  <c r="U963" i="31" s="1"/>
  <c r="AV964" i="31" l="1"/>
  <c r="AU964" i="31" s="1"/>
  <c r="AT964" i="31" s="1"/>
  <c r="D963" i="31"/>
  <c r="B965" i="31"/>
  <c r="AS965" i="31" s="1"/>
  <c r="AM964" i="31"/>
  <c r="AL964" i="31"/>
  <c r="T964" i="31" a="1"/>
  <c r="T964" i="31" s="1"/>
  <c r="U964" i="31" s="1"/>
  <c r="AV965" i="31" l="1"/>
  <c r="AU965" i="31" s="1"/>
  <c r="AT965" i="31" s="1"/>
  <c r="D964" i="31"/>
  <c r="B966" i="31"/>
  <c r="AS966" i="31" s="1"/>
  <c r="AM965" i="31"/>
  <c r="AL965" i="31"/>
  <c r="T965" i="31" a="1"/>
  <c r="T965" i="31" s="1"/>
  <c r="U965" i="31" s="1"/>
  <c r="AV966" i="31" l="1"/>
  <c r="AU966" i="31" s="1"/>
  <c r="AT966" i="31" s="1"/>
  <c r="D965" i="31"/>
  <c r="B967" i="31"/>
  <c r="AS967" i="31" s="1"/>
  <c r="AM966" i="31"/>
  <c r="AL966" i="31"/>
  <c r="T966" i="31" a="1"/>
  <c r="T966" i="31" s="1"/>
  <c r="U966" i="31" s="1"/>
  <c r="AV967" i="31" l="1"/>
  <c r="AU967" i="31" s="1"/>
  <c r="AT967" i="31" s="1"/>
  <c r="D966" i="31"/>
  <c r="B968" i="31"/>
  <c r="AS968" i="31" s="1"/>
  <c r="AM967" i="31"/>
  <c r="AL967" i="31"/>
  <c r="T967" i="31" a="1"/>
  <c r="T967" i="31" s="1"/>
  <c r="U967" i="31" s="1"/>
  <c r="AV968" i="31" l="1"/>
  <c r="AU968" i="31" s="1"/>
  <c r="AT968" i="31" s="1"/>
  <c r="D967" i="31"/>
  <c r="B969" i="31"/>
  <c r="AS969" i="31" s="1"/>
  <c r="AM968" i="31"/>
  <c r="AL968" i="31"/>
  <c r="T968" i="31" a="1"/>
  <c r="T968" i="31" s="1"/>
  <c r="U968" i="31" s="1"/>
  <c r="AV969" i="31" l="1"/>
  <c r="AU969" i="31" s="1"/>
  <c r="AT969" i="31" s="1"/>
  <c r="D968" i="31"/>
  <c r="B970" i="31"/>
  <c r="AS970" i="31" s="1"/>
  <c r="AM969" i="31"/>
  <c r="AL969" i="31"/>
  <c r="T969" i="31" a="1"/>
  <c r="T969" i="31" s="1"/>
  <c r="U969" i="31" s="1"/>
  <c r="AV970" i="31" l="1"/>
  <c r="AU970" i="31" s="1"/>
  <c r="AT970" i="31" s="1"/>
  <c r="D969" i="31"/>
  <c r="B971" i="31"/>
  <c r="AS971" i="31" s="1"/>
  <c r="AM970" i="31"/>
  <c r="AL970" i="31"/>
  <c r="T970" i="31" a="1"/>
  <c r="T970" i="31" s="1"/>
  <c r="U970" i="31" s="1"/>
  <c r="AV971" i="31" l="1"/>
  <c r="AU971" i="31" s="1"/>
  <c r="AT971" i="31" s="1"/>
  <c r="D970" i="31"/>
  <c r="B972" i="31"/>
  <c r="AS972" i="31" s="1"/>
  <c r="AM971" i="31"/>
  <c r="AL971" i="31"/>
  <c r="T971" i="31" a="1"/>
  <c r="T971" i="31" s="1"/>
  <c r="U971" i="31" s="1"/>
  <c r="AV972" i="31" l="1"/>
  <c r="AU972" i="31" s="1"/>
  <c r="AT972" i="31" s="1"/>
  <c r="D971" i="31"/>
  <c r="B973" i="31"/>
  <c r="AS973" i="31" s="1"/>
  <c r="AM972" i="31"/>
  <c r="AL972" i="31"/>
  <c r="T972" i="31" a="1"/>
  <c r="T972" i="31" s="1"/>
  <c r="U972" i="31" s="1"/>
  <c r="AV973" i="31" l="1"/>
  <c r="AU973" i="31" s="1"/>
  <c r="AT973" i="31" s="1"/>
  <c r="D972" i="31"/>
  <c r="B974" i="31"/>
  <c r="AS974" i="31" s="1"/>
  <c r="AM973" i="31"/>
  <c r="AL973" i="31"/>
  <c r="T973" i="31" a="1"/>
  <c r="T973" i="31" s="1"/>
  <c r="U973" i="31" s="1"/>
  <c r="AV974" i="31" l="1"/>
  <c r="AU974" i="31" s="1"/>
  <c r="AT974" i="31" s="1"/>
  <c r="B975" i="31"/>
  <c r="AS975" i="31" s="1"/>
  <c r="AM974" i="31"/>
  <c r="AL974" i="31"/>
  <c r="T974" i="31" a="1"/>
  <c r="T974" i="31" s="1"/>
  <c r="U974" i="31" s="1"/>
  <c r="D973" i="31"/>
  <c r="AV975" i="31" l="1"/>
  <c r="AU975" i="31" s="1"/>
  <c r="AT975" i="31" s="1"/>
  <c r="D974" i="31"/>
  <c r="B976" i="31"/>
  <c r="AS976" i="31" s="1"/>
  <c r="AM975" i="31"/>
  <c r="AL975" i="31"/>
  <c r="T975" i="31" a="1"/>
  <c r="T975" i="31" s="1"/>
  <c r="U975" i="31" s="1"/>
  <c r="AV976" i="31" l="1"/>
  <c r="AU976" i="31" s="1"/>
  <c r="AT976" i="31" s="1"/>
  <c r="D975" i="31"/>
  <c r="B977" i="31"/>
  <c r="AS977" i="31" s="1"/>
  <c r="AM976" i="31"/>
  <c r="AL976" i="31"/>
  <c r="T976" i="31" a="1"/>
  <c r="T976" i="31" s="1"/>
  <c r="U976" i="31" s="1"/>
  <c r="AV977" i="31" l="1"/>
  <c r="AU977" i="31" s="1"/>
  <c r="AT977" i="31" s="1"/>
  <c r="D976" i="31"/>
  <c r="B978" i="31"/>
  <c r="AS978" i="31" s="1"/>
  <c r="AM977" i="31"/>
  <c r="AL977" i="31"/>
  <c r="T977" i="31" a="1"/>
  <c r="T977" i="31" s="1"/>
  <c r="U977" i="31" s="1"/>
  <c r="AV978" i="31" l="1"/>
  <c r="AU978" i="31" s="1"/>
  <c r="AT978" i="31" s="1"/>
  <c r="B979" i="31"/>
  <c r="AS979" i="31" s="1"/>
  <c r="AM978" i="31"/>
  <c r="AL978" i="31"/>
  <c r="T978" i="31" a="1"/>
  <c r="T978" i="31" s="1"/>
  <c r="U978" i="31" s="1"/>
  <c r="D977" i="31"/>
  <c r="AV979" i="31" l="1"/>
  <c r="AU979" i="31" s="1"/>
  <c r="AT979" i="31" s="1"/>
  <c r="D978" i="31"/>
  <c r="B980" i="31"/>
  <c r="AS980" i="31" s="1"/>
  <c r="AM979" i="31"/>
  <c r="AL979" i="31"/>
  <c r="T979" i="31" a="1"/>
  <c r="T979" i="31" s="1"/>
  <c r="U979" i="31" s="1"/>
  <c r="AV980" i="31" l="1"/>
  <c r="AU980" i="31" s="1"/>
  <c r="AT980" i="31" s="1"/>
  <c r="D979" i="31"/>
  <c r="B981" i="31"/>
  <c r="AS981" i="31" s="1"/>
  <c r="AM980" i="31"/>
  <c r="AL980" i="31"/>
  <c r="T980" i="31" a="1"/>
  <c r="T980" i="31" s="1"/>
  <c r="U980" i="31" s="1"/>
  <c r="AV981" i="31" l="1"/>
  <c r="AU981" i="31" s="1"/>
  <c r="AT981" i="31" s="1"/>
  <c r="D980" i="31"/>
  <c r="B982" i="31"/>
  <c r="AS982" i="31" s="1"/>
  <c r="AM981" i="31"/>
  <c r="AL981" i="31"/>
  <c r="T981" i="31" a="1"/>
  <c r="T981" i="31" s="1"/>
  <c r="U981" i="31" s="1"/>
  <c r="AV982" i="31" l="1"/>
  <c r="AU982" i="31" s="1"/>
  <c r="AT982" i="31" s="1"/>
  <c r="D981" i="31"/>
  <c r="B983" i="31"/>
  <c r="AS983" i="31" s="1"/>
  <c r="AM982" i="31"/>
  <c r="AL982" i="31"/>
  <c r="T982" i="31" a="1"/>
  <c r="T982" i="31" s="1"/>
  <c r="U982" i="31" s="1"/>
  <c r="AV983" i="31" l="1"/>
  <c r="AU983" i="31" s="1"/>
  <c r="AT983" i="31" s="1"/>
  <c r="B984" i="31"/>
  <c r="AS984" i="31" s="1"/>
  <c r="AM983" i="31"/>
  <c r="AL983" i="31"/>
  <c r="T983" i="31" a="1"/>
  <c r="T983" i="31" s="1"/>
  <c r="U983" i="31" s="1"/>
  <c r="D982" i="31"/>
  <c r="AV984" i="31" l="1"/>
  <c r="AU984" i="31" s="1"/>
  <c r="AT984" i="31" s="1"/>
  <c r="D983" i="31"/>
  <c r="B985" i="31"/>
  <c r="AS985" i="31" s="1"/>
  <c r="AM984" i="31"/>
  <c r="AL984" i="31"/>
  <c r="T984" i="31" a="1"/>
  <c r="T984" i="31" s="1"/>
  <c r="U984" i="31" s="1"/>
  <c r="AV985" i="31" l="1"/>
  <c r="AU985" i="31" s="1"/>
  <c r="AT985" i="31" s="1"/>
  <c r="D984" i="31"/>
  <c r="B986" i="31"/>
  <c r="AS986" i="31" s="1"/>
  <c r="AM985" i="31"/>
  <c r="AL985" i="31"/>
  <c r="T985" i="31" a="1"/>
  <c r="T985" i="31" s="1"/>
  <c r="U985" i="31" s="1"/>
  <c r="AV986" i="31" l="1"/>
  <c r="AU986" i="31" s="1"/>
  <c r="AT986" i="31" s="1"/>
  <c r="D985" i="31"/>
  <c r="B987" i="31"/>
  <c r="AS987" i="31" s="1"/>
  <c r="AM986" i="31"/>
  <c r="AL986" i="31"/>
  <c r="T986" i="31" a="1"/>
  <c r="T986" i="31" s="1"/>
  <c r="U986" i="31" s="1"/>
  <c r="AV987" i="31" l="1"/>
  <c r="AU987" i="31" s="1"/>
  <c r="AT987" i="31" s="1"/>
  <c r="D986" i="31"/>
  <c r="B988" i="31"/>
  <c r="AS988" i="31" s="1"/>
  <c r="AM987" i="31"/>
  <c r="AL987" i="31"/>
  <c r="T987" i="31" a="1"/>
  <c r="T987" i="31" s="1"/>
  <c r="U987" i="31" s="1"/>
  <c r="AV988" i="31" l="1"/>
  <c r="AU988" i="31" s="1"/>
  <c r="AT988" i="31" s="1"/>
  <c r="D987" i="31"/>
  <c r="B989" i="31"/>
  <c r="AS989" i="31" s="1"/>
  <c r="AM988" i="31"/>
  <c r="AL988" i="31"/>
  <c r="T988" i="31" a="1"/>
  <c r="T988" i="31" s="1"/>
  <c r="U988" i="31" s="1"/>
  <c r="AV989" i="31" l="1"/>
  <c r="AU989" i="31" s="1"/>
  <c r="AT989" i="31" s="1"/>
  <c r="D988" i="31"/>
  <c r="B990" i="31"/>
  <c r="AS990" i="31" s="1"/>
  <c r="AM989" i="31"/>
  <c r="AL989" i="31"/>
  <c r="T989" i="31" a="1"/>
  <c r="T989" i="31" s="1"/>
  <c r="U989" i="31" s="1"/>
  <c r="AV990" i="31" l="1"/>
  <c r="AU990" i="31" s="1"/>
  <c r="AT990" i="31" s="1"/>
  <c r="D989" i="31"/>
  <c r="B991" i="31"/>
  <c r="AS991" i="31" s="1"/>
  <c r="AM990" i="31"/>
  <c r="AL990" i="31"/>
  <c r="T990" i="31" a="1"/>
  <c r="T990" i="31" s="1"/>
  <c r="U990" i="31" s="1"/>
  <c r="AV991" i="31" l="1"/>
  <c r="AU991" i="31" s="1"/>
  <c r="AT991" i="31" s="1"/>
  <c r="D990" i="31"/>
  <c r="B992" i="31"/>
  <c r="AS992" i="31" s="1"/>
  <c r="AM991" i="31"/>
  <c r="AL991" i="31"/>
  <c r="T991" i="31" a="1"/>
  <c r="T991" i="31" s="1"/>
  <c r="U991" i="31" s="1"/>
  <c r="AV992" i="31" l="1"/>
  <c r="AU992" i="31" s="1"/>
  <c r="AT992" i="31" s="1"/>
  <c r="D991" i="31"/>
  <c r="B993" i="31"/>
  <c r="AS993" i="31" s="1"/>
  <c r="AM992" i="31"/>
  <c r="AL992" i="31"/>
  <c r="T992" i="31" a="1"/>
  <c r="T992" i="31" s="1"/>
  <c r="U992" i="31" s="1"/>
  <c r="AV993" i="31" l="1"/>
  <c r="AU993" i="31" s="1"/>
  <c r="AT993" i="31" s="1"/>
  <c r="B994" i="31"/>
  <c r="AS994" i="31" s="1"/>
  <c r="AM993" i="31"/>
  <c r="AL993" i="31"/>
  <c r="T993" i="31" a="1"/>
  <c r="T993" i="31" s="1"/>
  <c r="U993" i="31" s="1"/>
  <c r="D992" i="31"/>
  <c r="AV994" i="31" l="1"/>
  <c r="AU994" i="31" s="1"/>
  <c r="AT994" i="31" s="1"/>
  <c r="D993" i="31"/>
  <c r="B995" i="31"/>
  <c r="AS995" i="31" s="1"/>
  <c r="AM994" i="31"/>
  <c r="AL994" i="31"/>
  <c r="T994" i="31" a="1"/>
  <c r="T994" i="31" s="1"/>
  <c r="U994" i="31" s="1"/>
  <c r="AV995" i="31" l="1"/>
  <c r="AU995" i="31" s="1"/>
  <c r="AT995" i="31" s="1"/>
  <c r="D994" i="31"/>
  <c r="B996" i="31"/>
  <c r="AS996" i="31" s="1"/>
  <c r="AM995" i="31"/>
  <c r="AL995" i="31"/>
  <c r="T995" i="31" a="1"/>
  <c r="T995" i="31" s="1"/>
  <c r="U995" i="31" s="1"/>
  <c r="AV996" i="31" l="1"/>
  <c r="AU996" i="31" s="1"/>
  <c r="AT996" i="31" s="1"/>
  <c r="D995" i="31"/>
  <c r="B997" i="31"/>
  <c r="AS997" i="31" s="1"/>
  <c r="AM996" i="31"/>
  <c r="AL996" i="31"/>
  <c r="T996" i="31" a="1"/>
  <c r="T996" i="31" s="1"/>
  <c r="U996" i="31" s="1"/>
  <c r="AV997" i="31" l="1"/>
  <c r="AU997" i="31" s="1"/>
  <c r="AT997" i="31" s="1"/>
  <c r="D996" i="31"/>
  <c r="B998" i="31"/>
  <c r="AS998" i="31" s="1"/>
  <c r="AM997" i="31"/>
  <c r="AL997" i="31"/>
  <c r="T997" i="31" a="1"/>
  <c r="T997" i="31" s="1"/>
  <c r="U997" i="31" s="1"/>
  <c r="AV998" i="31" l="1"/>
  <c r="AU998" i="31" s="1"/>
  <c r="AT998" i="31" s="1"/>
  <c r="D997" i="31"/>
  <c r="B999" i="31"/>
  <c r="AS999" i="31" s="1"/>
  <c r="AM998" i="31"/>
  <c r="AL998" i="31"/>
  <c r="T998" i="31" a="1"/>
  <c r="T998" i="31" s="1"/>
  <c r="U998" i="31" s="1"/>
  <c r="AV999" i="31" l="1"/>
  <c r="AU999" i="31" s="1"/>
  <c r="AT999" i="31" s="1"/>
  <c r="D998" i="31"/>
  <c r="B1000" i="31"/>
  <c r="AS1000" i="31" s="1"/>
  <c r="AM999" i="31"/>
  <c r="AL999" i="31"/>
  <c r="T999" i="31" a="1"/>
  <c r="T999" i="31" s="1"/>
  <c r="U999" i="31" s="1"/>
  <c r="AV1000" i="31" l="1"/>
  <c r="AU1000" i="31" s="1"/>
  <c r="AT1000" i="31" s="1"/>
  <c r="D999" i="31"/>
  <c r="B1001" i="31"/>
  <c r="AS1001" i="31" s="1"/>
  <c r="AM1000" i="31"/>
  <c r="AL1000" i="31"/>
  <c r="T1000" i="31" a="1"/>
  <c r="T1000" i="31" s="1"/>
  <c r="U1000" i="31" s="1"/>
  <c r="AV1001" i="31" l="1"/>
  <c r="AU1001" i="31" s="1"/>
  <c r="AT1001" i="31" s="1"/>
  <c r="D1000" i="31"/>
  <c r="B1002" i="31"/>
  <c r="AS1002" i="31" s="1"/>
  <c r="AM1001" i="31"/>
  <c r="AL1001" i="31"/>
  <c r="T1001" i="31" a="1"/>
  <c r="T1001" i="31" s="1"/>
  <c r="U1001" i="31" s="1"/>
  <c r="AV1002" i="31" l="1"/>
  <c r="AU1002" i="31" s="1"/>
  <c r="AT1002" i="31" s="1"/>
  <c r="D1001" i="31"/>
  <c r="B1003" i="31"/>
  <c r="AS1003" i="31" s="1"/>
  <c r="AM1002" i="31"/>
  <c r="AL1002" i="31"/>
  <c r="T1002" i="31" a="1"/>
  <c r="T1002" i="31" s="1"/>
  <c r="U1002" i="31" s="1"/>
  <c r="AV1003" i="31" l="1"/>
  <c r="AU1003" i="31" s="1"/>
  <c r="AT1003" i="31" s="1"/>
  <c r="D1002" i="31"/>
  <c r="B1004" i="31"/>
  <c r="AS1004" i="31" s="1"/>
  <c r="AM1003" i="31"/>
  <c r="AL1003" i="31"/>
  <c r="T1003" i="31" a="1"/>
  <c r="T1003" i="31" s="1"/>
  <c r="U1003" i="31" s="1"/>
  <c r="AV1004" i="31" l="1"/>
  <c r="AU1004" i="31" s="1"/>
  <c r="AT1004" i="31" s="1"/>
  <c r="D1003" i="31"/>
  <c r="B1005" i="31"/>
  <c r="AS1005" i="31" s="1"/>
  <c r="AM1004" i="31"/>
  <c r="AL1004" i="31"/>
  <c r="T1004" i="31" a="1"/>
  <c r="T1004" i="31" s="1"/>
  <c r="U1004" i="31" s="1"/>
  <c r="AV1005" i="31" l="1"/>
  <c r="AU1005" i="31" s="1"/>
  <c r="AT1005" i="31" s="1"/>
  <c r="B1006" i="31"/>
  <c r="AS1006" i="31" s="1"/>
  <c r="AM1005" i="31"/>
  <c r="AL1005" i="31"/>
  <c r="T1005" i="31" a="1"/>
  <c r="T1005" i="31" s="1"/>
  <c r="U1005" i="31" s="1"/>
  <c r="D1004" i="31"/>
  <c r="AU1006" i="31" l="1"/>
  <c r="AV1006" i="31"/>
  <c r="D1005" i="31"/>
  <c r="B1007" i="31"/>
  <c r="AS1007" i="31" s="1"/>
  <c r="AM1006" i="31"/>
  <c r="AL1006" i="31"/>
  <c r="T1006" i="31" a="1"/>
  <c r="T1006" i="31" s="1"/>
  <c r="U1006" i="31" s="1"/>
  <c r="AU1007" i="31" l="1"/>
  <c r="AV1007" i="31"/>
  <c r="AT1006" i="31"/>
  <c r="D1006" i="31"/>
  <c r="B1008" i="31"/>
  <c r="AS1008" i="31" s="1"/>
  <c r="AM1007" i="31"/>
  <c r="AL1007" i="31"/>
  <c r="T1007" i="31" a="1"/>
  <c r="T1007" i="31" s="1"/>
  <c r="U1007" i="31" s="1"/>
  <c r="AT1007" i="31" l="1"/>
  <c r="AU1008" i="31"/>
  <c r="AV1008" i="31"/>
  <c r="D1007" i="31"/>
  <c r="B1009" i="31"/>
  <c r="AS1009" i="31" s="1"/>
  <c r="AM1008" i="31"/>
  <c r="AL1008" i="31"/>
  <c r="T1008" i="31" a="1"/>
  <c r="T1008" i="31" s="1"/>
  <c r="U1008" i="31" s="1"/>
  <c r="AV1009" i="31" l="1"/>
  <c r="AU1009" i="31"/>
  <c r="AT1008" i="31"/>
  <c r="B1010" i="31"/>
  <c r="AS1010" i="31" s="1"/>
  <c r="AM1009" i="31"/>
  <c r="AL1009" i="31"/>
  <c r="T1009" i="31" a="1"/>
  <c r="T1009" i="31" s="1"/>
  <c r="U1009" i="31" s="1"/>
  <c r="D1008" i="31"/>
  <c r="AT1009" i="31" l="1"/>
  <c r="AV1010" i="31"/>
  <c r="AU1010" i="31"/>
  <c r="D1009" i="31"/>
  <c r="B1011" i="31"/>
  <c r="AS1011" i="31" s="1"/>
  <c r="AM1010" i="31"/>
  <c r="AL1010" i="31"/>
  <c r="T1010" i="31" a="1"/>
  <c r="T1010" i="31" s="1"/>
  <c r="U1010" i="31" s="1"/>
  <c r="AT1010" i="31" l="1"/>
  <c r="AU1011" i="31"/>
  <c r="AV1011" i="31"/>
  <c r="B1012" i="31"/>
  <c r="AS1012" i="31" s="1"/>
  <c r="AM1011" i="31"/>
  <c r="AL1011" i="31"/>
  <c r="T1011" i="31" a="1"/>
  <c r="T1011" i="31" s="1"/>
  <c r="U1011" i="31" s="1"/>
  <c r="D1010" i="31"/>
  <c r="AU1012" i="31" l="1"/>
  <c r="AV1012" i="31"/>
  <c r="AT1011" i="31"/>
  <c r="D1011" i="31"/>
  <c r="B1013" i="31"/>
  <c r="AS1013" i="31" s="1"/>
  <c r="AM1012" i="31"/>
  <c r="AL1012" i="31"/>
  <c r="T1012" i="31" a="1"/>
  <c r="T1012" i="31" s="1"/>
  <c r="U1012" i="31" s="1"/>
  <c r="AV1013" i="31" l="1"/>
  <c r="AU1013" i="31"/>
  <c r="AT1012" i="31"/>
  <c r="D1012" i="31"/>
  <c r="B1014" i="31"/>
  <c r="AS1014" i="31" s="1"/>
  <c r="AM1013" i="31"/>
  <c r="AL1013" i="31"/>
  <c r="T1013" i="31" a="1"/>
  <c r="T1013" i="31" s="1"/>
  <c r="U1013" i="31" s="1"/>
  <c r="AT1013" i="31" l="1"/>
  <c r="AU1014" i="31"/>
  <c r="AV1014" i="31"/>
  <c r="B1015" i="31"/>
  <c r="AS1015" i="31" s="1"/>
  <c r="AM1014" i="31"/>
  <c r="AL1014" i="31"/>
  <c r="T1014" i="31" a="1"/>
  <c r="T1014" i="31" s="1"/>
  <c r="U1014" i="31" s="1"/>
  <c r="D1013" i="31"/>
  <c r="AT1014" i="31" l="1"/>
  <c r="AU1015" i="31"/>
  <c r="AV1015" i="31"/>
  <c r="D1014" i="31"/>
  <c r="B1016" i="31"/>
  <c r="AS1016" i="31" s="1"/>
  <c r="AM1015" i="31"/>
  <c r="AL1015" i="31"/>
  <c r="T1015" i="31" a="1"/>
  <c r="T1015" i="31" s="1"/>
  <c r="U1015" i="31" s="1"/>
  <c r="AU1016" i="31" l="1"/>
  <c r="AV1016" i="31"/>
  <c r="AT1015" i="31"/>
  <c r="D1015" i="31"/>
  <c r="B1017" i="31"/>
  <c r="AS1017" i="31" s="1"/>
  <c r="AM1016" i="31"/>
  <c r="AL1016" i="31"/>
  <c r="T1016" i="31" a="1"/>
  <c r="T1016" i="31" s="1"/>
  <c r="U1016" i="31" s="1"/>
  <c r="AU1017" i="31" l="1"/>
  <c r="AV1017" i="31"/>
  <c r="AT1016" i="31"/>
  <c r="B1018" i="31"/>
  <c r="AS1018" i="31" s="1"/>
  <c r="AM1017" i="31"/>
  <c r="AL1017" i="31"/>
  <c r="T1017" i="31" a="1"/>
  <c r="T1017" i="31" s="1"/>
  <c r="U1017" i="31" s="1"/>
  <c r="D1016" i="31"/>
  <c r="AU1018" i="31" l="1"/>
  <c r="AV1018" i="31"/>
  <c r="AT1017" i="31"/>
  <c r="D1017" i="31"/>
  <c r="B1019" i="31"/>
  <c r="AS1019" i="31" s="1"/>
  <c r="AM1018" i="31"/>
  <c r="AL1018" i="31"/>
  <c r="T1018" i="31" a="1"/>
  <c r="T1018" i="31" s="1"/>
  <c r="U1018" i="31" s="1"/>
  <c r="AU1019" i="31" l="1"/>
  <c r="AV1019" i="31"/>
  <c r="AT1018" i="31"/>
  <c r="D1018" i="31"/>
  <c r="B1020" i="31"/>
  <c r="AS1020" i="31" s="1"/>
  <c r="AM1019" i="31"/>
  <c r="AL1019" i="31"/>
  <c r="T1019" i="31" a="1"/>
  <c r="T1019" i="31" s="1"/>
  <c r="U1019" i="31" s="1"/>
  <c r="AU1020" i="31" l="1"/>
  <c r="AV1020" i="31"/>
  <c r="AT1019" i="31"/>
  <c r="D1019" i="31"/>
  <c r="B1021" i="31"/>
  <c r="AS1021" i="31" s="1"/>
  <c r="AM1020" i="31"/>
  <c r="AL1020" i="31"/>
  <c r="T1020" i="31" a="1"/>
  <c r="T1020" i="31" s="1"/>
  <c r="U1020" i="31" s="1"/>
  <c r="AT1020" i="31" l="1"/>
  <c r="AV1021" i="31"/>
  <c r="AU1021" i="31"/>
  <c r="D1020" i="31"/>
  <c r="B1022" i="31"/>
  <c r="AS1022" i="31" s="1"/>
  <c r="AM1021" i="31"/>
  <c r="AL1021" i="31"/>
  <c r="T1021" i="31" a="1"/>
  <c r="T1021" i="31" s="1"/>
  <c r="U1021" i="31" s="1"/>
  <c r="AT1021" i="31" l="1"/>
  <c r="AU1022" i="31"/>
  <c r="AV1022" i="31"/>
  <c r="B1023" i="31"/>
  <c r="AS1023" i="31" s="1"/>
  <c r="AM1022" i="31"/>
  <c r="AL1022" i="31"/>
  <c r="T1022" i="31" a="1"/>
  <c r="T1022" i="31" s="1"/>
  <c r="U1022" i="31" s="1"/>
  <c r="D1021" i="31"/>
  <c r="AU1023" i="31" l="1"/>
  <c r="AV1023" i="31"/>
  <c r="AT1022" i="31"/>
  <c r="D1022" i="31"/>
  <c r="B1024" i="31"/>
  <c r="AS1024" i="31" s="1"/>
  <c r="AM1023" i="31"/>
  <c r="AL1023" i="31"/>
  <c r="T1023" i="31" a="1"/>
  <c r="T1023" i="31" s="1"/>
  <c r="U1023" i="31" s="1"/>
  <c r="AU1024" i="31" l="1"/>
  <c r="AV1024" i="31"/>
  <c r="AT1023" i="31"/>
  <c r="D1023" i="31"/>
  <c r="B1025" i="31"/>
  <c r="AS1025" i="31" s="1"/>
  <c r="AM1024" i="31"/>
  <c r="AL1024" i="31"/>
  <c r="T1024" i="31" a="1"/>
  <c r="T1024" i="31" s="1"/>
  <c r="U1024" i="31" s="1"/>
  <c r="AV1025" i="31" l="1"/>
  <c r="AU1025" i="31"/>
  <c r="AT1024" i="31"/>
  <c r="D1024" i="31"/>
  <c r="B1026" i="31"/>
  <c r="AS1026" i="31" s="1"/>
  <c r="AM1025" i="31"/>
  <c r="AL1025" i="31"/>
  <c r="T1025" i="31" a="1"/>
  <c r="T1025" i="31" s="1"/>
  <c r="U1025" i="31" s="1"/>
  <c r="AT1025" i="31" l="1"/>
  <c r="AV1026" i="31"/>
  <c r="AU1026" i="31"/>
  <c r="D1025" i="31"/>
  <c r="B1027" i="31"/>
  <c r="AS1027" i="31" s="1"/>
  <c r="AM1026" i="31"/>
  <c r="AL1026" i="31"/>
  <c r="T1026" i="31" a="1"/>
  <c r="T1026" i="31" s="1"/>
  <c r="U1026" i="31" s="1"/>
  <c r="AT1026" i="31" l="1"/>
  <c r="AU1027" i="31"/>
  <c r="AV1027" i="31"/>
  <c r="D1026" i="31"/>
  <c r="B1028" i="31"/>
  <c r="AS1028" i="31" s="1"/>
  <c r="AM1027" i="31"/>
  <c r="AL1027" i="31"/>
  <c r="T1027" i="31" a="1"/>
  <c r="T1027" i="31" s="1"/>
  <c r="U1027" i="31" s="1"/>
  <c r="AT1027" i="31" l="1"/>
  <c r="AU1028" i="31"/>
  <c r="AV1028" i="31"/>
  <c r="D1027" i="31"/>
  <c r="B1029" i="31"/>
  <c r="AS1029" i="31" s="1"/>
  <c r="AM1028" i="31"/>
  <c r="AL1028" i="31"/>
  <c r="T1028" i="31" a="1"/>
  <c r="T1028" i="31" s="1"/>
  <c r="U1028" i="31" s="1"/>
  <c r="AV1029" i="31" l="1"/>
  <c r="AU1029" i="31"/>
  <c r="AT1028" i="31"/>
  <c r="D1028" i="31"/>
  <c r="B1030" i="31"/>
  <c r="AS1030" i="31" s="1"/>
  <c r="AM1029" i="31"/>
  <c r="AL1029" i="31"/>
  <c r="T1029" i="31" a="1"/>
  <c r="T1029" i="31" s="1"/>
  <c r="U1029" i="31" s="1"/>
  <c r="AT1029" i="31" l="1"/>
  <c r="AU1030" i="31"/>
  <c r="AV1030" i="31"/>
  <c r="D1029" i="31"/>
  <c r="B1031" i="31"/>
  <c r="AS1031" i="31" s="1"/>
  <c r="AM1030" i="31"/>
  <c r="AL1030" i="31"/>
  <c r="T1030" i="31" a="1"/>
  <c r="T1030" i="31" s="1"/>
  <c r="U1030" i="31" s="1"/>
  <c r="AU1031" i="31" l="1"/>
  <c r="AV1031" i="31"/>
  <c r="AT1030" i="31"/>
  <c r="D1030" i="31"/>
  <c r="B1032" i="31"/>
  <c r="AS1032" i="31" s="1"/>
  <c r="AM1031" i="31"/>
  <c r="AL1031" i="31"/>
  <c r="T1031" i="31" a="1"/>
  <c r="T1031" i="31" s="1"/>
  <c r="U1031" i="31" s="1"/>
  <c r="AU1032" i="31" l="1"/>
  <c r="AV1032" i="31"/>
  <c r="AT1031" i="31"/>
  <c r="D1031" i="31"/>
  <c r="B1033" i="31"/>
  <c r="AS1033" i="31" s="1"/>
  <c r="AM1032" i="31"/>
  <c r="AL1032" i="31"/>
  <c r="T1032" i="31" a="1"/>
  <c r="T1032" i="31" s="1"/>
  <c r="U1032" i="31" s="1"/>
  <c r="AU1033" i="31" l="1"/>
  <c r="AV1033" i="31"/>
  <c r="AT1032" i="31"/>
  <c r="D1032" i="31"/>
  <c r="B1034" i="31"/>
  <c r="AS1034" i="31" s="1"/>
  <c r="AM1033" i="31"/>
  <c r="AL1033" i="31"/>
  <c r="T1033" i="31" a="1"/>
  <c r="T1033" i="31" s="1"/>
  <c r="U1033" i="31" s="1"/>
  <c r="AU1034" i="31" l="1"/>
  <c r="AV1034" i="31"/>
  <c r="AT1033" i="31"/>
  <c r="D1033" i="31"/>
  <c r="B1035" i="31"/>
  <c r="AS1035" i="31" s="1"/>
  <c r="AM1034" i="31"/>
  <c r="AL1034" i="31"/>
  <c r="T1034" i="31" a="1"/>
  <c r="T1034" i="31" s="1"/>
  <c r="U1034" i="31" s="1"/>
  <c r="AU1035" i="31" l="1"/>
  <c r="AV1035" i="31"/>
  <c r="AT1034" i="31"/>
  <c r="B1036" i="31"/>
  <c r="AS1036" i="31" s="1"/>
  <c r="AM1035" i="31"/>
  <c r="AL1035" i="31"/>
  <c r="T1035" i="31" a="1"/>
  <c r="T1035" i="31" s="1"/>
  <c r="U1035" i="31" s="1"/>
  <c r="D1034" i="31"/>
  <c r="AU1036" i="31" l="1"/>
  <c r="AV1036" i="31"/>
  <c r="AT1035" i="31"/>
  <c r="D1035" i="31"/>
  <c r="B1037" i="31"/>
  <c r="AS1037" i="31" s="1"/>
  <c r="AM1036" i="31"/>
  <c r="AL1036" i="31"/>
  <c r="T1036" i="31" a="1"/>
  <c r="T1036" i="31" s="1"/>
  <c r="U1036" i="31" s="1"/>
  <c r="AV1037" i="31" l="1"/>
  <c r="AU1037" i="31"/>
  <c r="AT1036" i="31"/>
  <c r="D1036" i="31"/>
  <c r="B1038" i="31"/>
  <c r="AS1038" i="31" s="1"/>
  <c r="AM1037" i="31"/>
  <c r="AL1037" i="31"/>
  <c r="T1037" i="31" a="1"/>
  <c r="T1037" i="31" s="1"/>
  <c r="U1037" i="31" s="1"/>
  <c r="AT1037" i="31" l="1"/>
  <c r="AU1038" i="31"/>
  <c r="AV1038" i="31"/>
  <c r="D1037" i="31"/>
  <c r="B1039" i="31"/>
  <c r="AS1039" i="31" s="1"/>
  <c r="AM1038" i="31"/>
  <c r="AL1038" i="31"/>
  <c r="T1038" i="31" a="1"/>
  <c r="T1038" i="31" s="1"/>
  <c r="U1038" i="31" s="1"/>
  <c r="AU1039" i="31" l="1"/>
  <c r="AV1039" i="31"/>
  <c r="AT1038" i="31"/>
  <c r="B1040" i="31"/>
  <c r="AS1040" i="31" s="1"/>
  <c r="AM1039" i="31"/>
  <c r="AL1039" i="31"/>
  <c r="T1039" i="31" a="1"/>
  <c r="T1039" i="31" s="1"/>
  <c r="U1039" i="31" s="1"/>
  <c r="D1038" i="31"/>
  <c r="AU1040" i="31" l="1"/>
  <c r="AV1040" i="31"/>
  <c r="AT1039" i="31"/>
  <c r="D1039" i="31"/>
  <c r="B1041" i="31"/>
  <c r="AS1041" i="31" s="1"/>
  <c r="AM1040" i="31"/>
  <c r="AL1040" i="31"/>
  <c r="T1040" i="31" a="1"/>
  <c r="T1040" i="31" s="1"/>
  <c r="U1040" i="31" s="1"/>
  <c r="AV1041" i="31" l="1"/>
  <c r="AU1041" i="31"/>
  <c r="AT1040" i="31"/>
  <c r="D1040" i="31"/>
  <c r="B1042" i="31"/>
  <c r="AS1042" i="31" s="1"/>
  <c r="AM1041" i="31"/>
  <c r="AL1041" i="31"/>
  <c r="T1041" i="31" a="1"/>
  <c r="T1041" i="31" s="1"/>
  <c r="U1041" i="31" s="1"/>
  <c r="AT1041" i="31" l="1"/>
  <c r="AV1042" i="31"/>
  <c r="AU1042" i="31"/>
  <c r="D1041" i="31"/>
  <c r="B1043" i="31"/>
  <c r="AS1043" i="31" s="1"/>
  <c r="AM1042" i="31"/>
  <c r="AL1042" i="31"/>
  <c r="T1042" i="31" a="1"/>
  <c r="T1042" i="31" s="1"/>
  <c r="U1042" i="31" s="1"/>
  <c r="AT1042" i="31" l="1"/>
  <c r="AU1043" i="31"/>
  <c r="AV1043" i="31"/>
  <c r="D1042" i="31"/>
  <c r="B1044" i="31"/>
  <c r="AS1044" i="31" s="1"/>
  <c r="AM1043" i="31"/>
  <c r="AL1043" i="31"/>
  <c r="T1043" i="31" a="1"/>
  <c r="T1043" i="31" s="1"/>
  <c r="U1043" i="31" s="1"/>
  <c r="AU1044" i="31" l="1"/>
  <c r="AV1044" i="31"/>
  <c r="AT1043" i="31"/>
  <c r="D1043" i="31"/>
  <c r="B1045" i="31"/>
  <c r="AS1045" i="31" s="1"/>
  <c r="AM1044" i="31"/>
  <c r="AL1044" i="31"/>
  <c r="T1044" i="31" a="1"/>
  <c r="T1044" i="31" s="1"/>
  <c r="U1044" i="31" s="1"/>
  <c r="AV1045" i="31" l="1"/>
  <c r="AU1045" i="31"/>
  <c r="AT1044" i="31"/>
  <c r="B1046" i="31"/>
  <c r="AS1046" i="31" s="1"/>
  <c r="AM1045" i="31"/>
  <c r="AL1045" i="31"/>
  <c r="T1045" i="31" a="1"/>
  <c r="T1045" i="31" s="1"/>
  <c r="U1045" i="31" s="1"/>
  <c r="D1044" i="31"/>
  <c r="AT1045" i="31" l="1"/>
  <c r="AU1046" i="31"/>
  <c r="AV1046" i="31"/>
  <c r="D1045" i="31"/>
  <c r="B1047" i="31"/>
  <c r="AS1047" i="31" s="1"/>
  <c r="AM1046" i="31"/>
  <c r="AL1046" i="31"/>
  <c r="T1046" i="31" a="1"/>
  <c r="T1046" i="31" s="1"/>
  <c r="U1046" i="31" s="1"/>
  <c r="AU1047" i="31" l="1"/>
  <c r="AV1047" i="31"/>
  <c r="AT1046" i="31"/>
  <c r="D1046" i="31"/>
  <c r="B1048" i="31"/>
  <c r="AS1048" i="31" s="1"/>
  <c r="AM1047" i="31"/>
  <c r="AL1047" i="31"/>
  <c r="T1047" i="31" a="1"/>
  <c r="T1047" i="31" s="1"/>
  <c r="U1047" i="31" s="1"/>
  <c r="AU1048" i="31" l="1"/>
  <c r="AV1048" i="31"/>
  <c r="AT1047" i="31"/>
  <c r="B1049" i="31"/>
  <c r="AS1049" i="31" s="1"/>
  <c r="AM1048" i="31"/>
  <c r="AL1048" i="31"/>
  <c r="T1048" i="31" a="1"/>
  <c r="T1048" i="31" s="1"/>
  <c r="U1048" i="31" s="1"/>
  <c r="D1047" i="31"/>
  <c r="AU1049" i="31" l="1"/>
  <c r="AV1049" i="31"/>
  <c r="AT1048" i="31"/>
  <c r="D1048" i="31"/>
  <c r="B1050" i="31"/>
  <c r="AS1050" i="31" s="1"/>
  <c r="AM1049" i="31"/>
  <c r="AL1049" i="31"/>
  <c r="T1049" i="31" a="1"/>
  <c r="T1049" i="31" s="1"/>
  <c r="U1049" i="31" s="1"/>
  <c r="AU1050" i="31" l="1"/>
  <c r="AV1050" i="31"/>
  <c r="AT1049" i="31"/>
  <c r="D1049" i="31"/>
  <c r="B1051" i="31"/>
  <c r="AS1051" i="31" s="1"/>
  <c r="AM1050" i="31"/>
  <c r="AL1050" i="31"/>
  <c r="T1050" i="31" a="1"/>
  <c r="T1050" i="31" s="1"/>
  <c r="U1050" i="31" s="1"/>
  <c r="AU1051" i="31" l="1"/>
  <c r="AV1051" i="31"/>
  <c r="AT1050" i="31"/>
  <c r="D1050" i="31"/>
  <c r="B1052" i="31"/>
  <c r="AS1052" i="31" s="1"/>
  <c r="AM1051" i="31"/>
  <c r="AL1051" i="31"/>
  <c r="T1051" i="31" a="1"/>
  <c r="T1051" i="31" s="1"/>
  <c r="U1051" i="31" s="1"/>
  <c r="AU1052" i="31" l="1"/>
  <c r="AV1052" i="31"/>
  <c r="AT1051" i="31"/>
  <c r="D1051" i="31"/>
  <c r="B1053" i="31"/>
  <c r="AS1053" i="31" s="1"/>
  <c r="AM1052" i="31"/>
  <c r="AL1052" i="31"/>
  <c r="T1052" i="31" a="1"/>
  <c r="T1052" i="31" s="1"/>
  <c r="U1052" i="31" s="1"/>
  <c r="AV1053" i="31" l="1"/>
  <c r="AU1053" i="31"/>
  <c r="AT1052" i="31"/>
  <c r="D1052" i="31"/>
  <c r="B1054" i="31"/>
  <c r="AS1054" i="31" s="1"/>
  <c r="AM1053" i="31"/>
  <c r="AL1053" i="31"/>
  <c r="T1053" i="31" a="1"/>
  <c r="T1053" i="31" s="1"/>
  <c r="U1053" i="31" s="1"/>
  <c r="AT1053" i="31" l="1"/>
  <c r="AU1054" i="31"/>
  <c r="AV1054" i="31"/>
  <c r="D1053" i="31"/>
  <c r="B1055" i="31"/>
  <c r="AS1055" i="31" s="1"/>
  <c r="AM1054" i="31"/>
  <c r="AL1054" i="31"/>
  <c r="T1054" i="31" a="1"/>
  <c r="T1054" i="31" s="1"/>
  <c r="U1054" i="31" s="1"/>
  <c r="AU1055" i="31" l="1"/>
  <c r="AV1055" i="31"/>
  <c r="AT1054" i="31"/>
  <c r="D1054" i="31"/>
  <c r="B1056" i="31"/>
  <c r="AS1056" i="31" s="1"/>
  <c r="AM1055" i="31"/>
  <c r="AL1055" i="31"/>
  <c r="T1055" i="31" a="1"/>
  <c r="T1055" i="31" s="1"/>
  <c r="U1055" i="31" s="1"/>
  <c r="AU1056" i="31" l="1"/>
  <c r="AV1056" i="31"/>
  <c r="AT1055" i="31"/>
  <c r="D1055" i="31"/>
  <c r="B1057" i="31"/>
  <c r="AS1057" i="31" s="1"/>
  <c r="AM1056" i="31"/>
  <c r="AL1056" i="31"/>
  <c r="T1056" i="31" a="1"/>
  <c r="T1056" i="31" s="1"/>
  <c r="U1056" i="31" s="1"/>
  <c r="AV1057" i="31" l="1"/>
  <c r="AU1057" i="31"/>
  <c r="AT1056" i="31"/>
  <c r="D1056" i="31"/>
  <c r="B1058" i="31"/>
  <c r="AS1058" i="31" s="1"/>
  <c r="AM1057" i="31"/>
  <c r="AL1057" i="31"/>
  <c r="T1057" i="31" a="1"/>
  <c r="T1057" i="31" s="1"/>
  <c r="U1057" i="31" s="1"/>
  <c r="AT1057" i="31" l="1"/>
  <c r="AV1058" i="31"/>
  <c r="AU1058" i="31"/>
  <c r="D1057" i="31"/>
  <c r="B1059" i="31"/>
  <c r="AS1059" i="31" s="1"/>
  <c r="AM1058" i="31"/>
  <c r="AL1058" i="31"/>
  <c r="T1058" i="31" a="1"/>
  <c r="T1058" i="31" s="1"/>
  <c r="U1058" i="31" s="1"/>
  <c r="AT1058" i="31" l="1"/>
  <c r="AU1059" i="31"/>
  <c r="AV1059" i="31"/>
  <c r="D1058" i="31"/>
  <c r="B1060" i="31"/>
  <c r="AS1060" i="31" s="1"/>
  <c r="AM1059" i="31"/>
  <c r="AL1059" i="31"/>
  <c r="T1059" i="31" a="1"/>
  <c r="T1059" i="31" s="1"/>
  <c r="U1059" i="31" s="1"/>
  <c r="AU1060" i="31" l="1"/>
  <c r="AV1060" i="31"/>
  <c r="AT1059" i="31"/>
  <c r="B1061" i="31"/>
  <c r="AS1061" i="31" s="1"/>
  <c r="AM1060" i="31"/>
  <c r="AL1060" i="31"/>
  <c r="T1060" i="31" a="1"/>
  <c r="T1060" i="31" s="1"/>
  <c r="U1060" i="31" s="1"/>
  <c r="D1059" i="31"/>
  <c r="AV1061" i="31" l="1"/>
  <c r="AU1061" i="31"/>
  <c r="AT1060" i="31"/>
  <c r="D1060" i="31"/>
  <c r="B1062" i="31"/>
  <c r="AS1062" i="31" s="1"/>
  <c r="AM1061" i="31"/>
  <c r="AL1061" i="31"/>
  <c r="T1061" i="31" a="1"/>
  <c r="T1061" i="31" s="1"/>
  <c r="U1061" i="31" s="1"/>
  <c r="AT1061" i="31" l="1"/>
  <c r="AU1062" i="31"/>
  <c r="AV1062" i="31"/>
  <c r="D1061" i="31"/>
  <c r="B1063" i="31"/>
  <c r="AS1063" i="31" s="1"/>
  <c r="AM1062" i="31"/>
  <c r="AL1062" i="31"/>
  <c r="T1062" i="31" a="1"/>
  <c r="T1062" i="31" s="1"/>
  <c r="U1062" i="31" s="1"/>
  <c r="AU1063" i="31" l="1"/>
  <c r="AV1063" i="31"/>
  <c r="AT1062" i="31"/>
  <c r="B1064" i="31"/>
  <c r="AS1064" i="31" s="1"/>
  <c r="AM1063" i="31"/>
  <c r="AL1063" i="31"/>
  <c r="T1063" i="31" a="1"/>
  <c r="T1063" i="31" s="1"/>
  <c r="U1063" i="31" s="1"/>
  <c r="D1062" i="31"/>
  <c r="AU1064" i="31" l="1"/>
  <c r="AV1064" i="31"/>
  <c r="AT1063" i="31"/>
  <c r="D1063" i="31"/>
  <c r="B1065" i="31"/>
  <c r="AS1065" i="31" s="1"/>
  <c r="AM1064" i="31"/>
  <c r="AL1064" i="31"/>
  <c r="T1064" i="31" a="1"/>
  <c r="T1064" i="31" s="1"/>
  <c r="U1064" i="31" s="1"/>
  <c r="AU1065" i="31" l="1"/>
  <c r="AV1065" i="31"/>
  <c r="AT1064" i="31"/>
  <c r="D1064" i="31"/>
  <c r="B1066" i="31"/>
  <c r="AS1066" i="31" s="1"/>
  <c r="AM1065" i="31"/>
  <c r="AL1065" i="31"/>
  <c r="T1065" i="31" a="1"/>
  <c r="T1065" i="31" s="1"/>
  <c r="U1065" i="31" s="1"/>
  <c r="AU1066" i="31" l="1"/>
  <c r="AV1066" i="31"/>
  <c r="AT1065" i="31"/>
  <c r="D1065" i="31"/>
  <c r="B1067" i="31"/>
  <c r="AS1067" i="31" s="1"/>
  <c r="AM1066" i="31"/>
  <c r="AL1066" i="31"/>
  <c r="T1066" i="31" a="1"/>
  <c r="T1066" i="31" s="1"/>
  <c r="U1066" i="31" s="1"/>
  <c r="AU1067" i="31" l="1"/>
  <c r="AV1067" i="31"/>
  <c r="AT1066" i="31"/>
  <c r="D1066" i="31"/>
  <c r="B1068" i="31"/>
  <c r="AS1068" i="31" s="1"/>
  <c r="AM1067" i="31"/>
  <c r="AL1067" i="31"/>
  <c r="T1067" i="31" a="1"/>
  <c r="T1067" i="31" s="1"/>
  <c r="U1067" i="31" s="1"/>
  <c r="AU1068" i="31" l="1"/>
  <c r="AV1068" i="31"/>
  <c r="AT1067" i="31"/>
  <c r="D1067" i="31"/>
  <c r="B1069" i="31"/>
  <c r="AS1069" i="31" s="1"/>
  <c r="AM1068" i="31"/>
  <c r="AL1068" i="31"/>
  <c r="T1068" i="31" a="1"/>
  <c r="T1068" i="31" s="1"/>
  <c r="U1068" i="31" s="1"/>
  <c r="AV1069" i="31" l="1"/>
  <c r="AU1069" i="31"/>
  <c r="AT1068" i="31"/>
  <c r="D1068" i="31"/>
  <c r="B1070" i="31"/>
  <c r="AS1070" i="31" s="1"/>
  <c r="AM1069" i="31"/>
  <c r="AL1069" i="31"/>
  <c r="T1069" i="31" a="1"/>
  <c r="T1069" i="31" s="1"/>
  <c r="U1069" i="31" s="1"/>
  <c r="AT1069" i="31" l="1"/>
  <c r="AU1070" i="31"/>
  <c r="AV1070" i="31"/>
  <c r="D1069" i="31"/>
  <c r="B1071" i="31"/>
  <c r="AS1071" i="31" s="1"/>
  <c r="AM1070" i="31"/>
  <c r="AL1070" i="31"/>
  <c r="T1070" i="31" a="1"/>
  <c r="T1070" i="31" s="1"/>
  <c r="U1070" i="31" s="1"/>
  <c r="AU1071" i="31" l="1"/>
  <c r="AV1071" i="31"/>
  <c r="AT1070" i="31"/>
  <c r="D1070" i="31"/>
  <c r="B1072" i="31"/>
  <c r="AS1072" i="31" s="1"/>
  <c r="AM1071" i="31"/>
  <c r="AL1071" i="31"/>
  <c r="T1071" i="31" a="1"/>
  <c r="T1071" i="31" s="1"/>
  <c r="U1071" i="31" s="1"/>
  <c r="AT1071" i="31" l="1"/>
  <c r="AU1072" i="31"/>
  <c r="AV1072" i="31"/>
  <c r="D1071" i="31"/>
  <c r="B1073" i="31"/>
  <c r="AS1073" i="31" s="1"/>
  <c r="AM1072" i="31"/>
  <c r="AL1072" i="31"/>
  <c r="T1072" i="31" a="1"/>
  <c r="T1072" i="31" s="1"/>
  <c r="U1072" i="31" s="1"/>
  <c r="AV1073" i="31" l="1"/>
  <c r="AU1073" i="31"/>
  <c r="AT1072" i="31"/>
  <c r="D1072" i="31"/>
  <c r="B1074" i="31"/>
  <c r="AS1074" i="31" s="1"/>
  <c r="AM1073" i="31"/>
  <c r="AL1073" i="31"/>
  <c r="T1073" i="31" a="1"/>
  <c r="T1073" i="31" s="1"/>
  <c r="U1073" i="31" s="1"/>
  <c r="AT1073" i="31" l="1"/>
  <c r="AV1074" i="31"/>
  <c r="AU1074" i="31"/>
  <c r="D1073" i="31"/>
  <c r="B1075" i="31"/>
  <c r="AS1075" i="31" s="1"/>
  <c r="AM1074" i="31"/>
  <c r="AL1074" i="31"/>
  <c r="T1074" i="31" a="1"/>
  <c r="T1074" i="31" s="1"/>
  <c r="U1074" i="31" s="1"/>
  <c r="AT1074" i="31" l="1"/>
  <c r="AU1075" i="31"/>
  <c r="AV1075" i="31"/>
  <c r="D1074" i="31"/>
  <c r="B1076" i="31"/>
  <c r="AS1076" i="31" s="1"/>
  <c r="AM1075" i="31"/>
  <c r="AL1075" i="31"/>
  <c r="T1075" i="31" a="1"/>
  <c r="T1075" i="31" s="1"/>
  <c r="U1075" i="31" s="1"/>
  <c r="AU1076" i="31" l="1"/>
  <c r="AV1076" i="31"/>
  <c r="AT1075" i="31"/>
  <c r="D1075" i="31"/>
  <c r="B1077" i="31"/>
  <c r="AS1077" i="31" s="1"/>
  <c r="AM1076" i="31"/>
  <c r="AL1076" i="31"/>
  <c r="T1076" i="31" a="1"/>
  <c r="T1076" i="31" s="1"/>
  <c r="U1076" i="31" s="1"/>
  <c r="AV1077" i="31" l="1"/>
  <c r="AU1077" i="31"/>
  <c r="AT1076" i="31"/>
  <c r="D1076" i="31"/>
  <c r="B1078" i="31"/>
  <c r="AS1078" i="31" s="1"/>
  <c r="AM1077" i="31"/>
  <c r="AL1077" i="31"/>
  <c r="T1077" i="31" a="1"/>
  <c r="T1077" i="31" s="1"/>
  <c r="U1077" i="31" s="1"/>
  <c r="AT1077" i="31" l="1"/>
  <c r="AU1078" i="31"/>
  <c r="AV1078" i="31"/>
  <c r="D1077" i="31"/>
  <c r="B1079" i="31"/>
  <c r="AS1079" i="31" s="1"/>
  <c r="AM1078" i="31"/>
  <c r="AL1078" i="31"/>
  <c r="T1078" i="31" a="1"/>
  <c r="T1078" i="31" s="1"/>
  <c r="U1078" i="31" s="1"/>
  <c r="AU1079" i="31" l="1"/>
  <c r="AV1079" i="31"/>
  <c r="AT1078" i="31"/>
  <c r="D1078" i="31"/>
  <c r="B1080" i="31"/>
  <c r="AS1080" i="31" s="1"/>
  <c r="AM1079" i="31"/>
  <c r="AL1079" i="31"/>
  <c r="T1079" i="31" a="1"/>
  <c r="T1079" i="31" s="1"/>
  <c r="U1079" i="31" s="1"/>
  <c r="AU1080" i="31" l="1"/>
  <c r="AV1080" i="31"/>
  <c r="AT1079" i="31"/>
  <c r="D1079" i="31"/>
  <c r="B1081" i="31"/>
  <c r="AS1081" i="31" s="1"/>
  <c r="AM1080" i="31"/>
  <c r="AL1080" i="31"/>
  <c r="T1080" i="31" a="1"/>
  <c r="T1080" i="31" s="1"/>
  <c r="U1080" i="31" s="1"/>
  <c r="AU1081" i="31" l="1"/>
  <c r="AV1081" i="31"/>
  <c r="AT1080" i="31"/>
  <c r="D1080" i="31"/>
  <c r="B1082" i="31"/>
  <c r="AS1082" i="31" s="1"/>
  <c r="AM1081" i="31"/>
  <c r="AL1081" i="31"/>
  <c r="T1081" i="31" a="1"/>
  <c r="T1081" i="31" s="1"/>
  <c r="U1081" i="31" s="1"/>
  <c r="AU1082" i="31" l="1"/>
  <c r="AV1082" i="31"/>
  <c r="AT1081" i="31"/>
  <c r="D1081" i="31"/>
  <c r="B1083" i="31"/>
  <c r="AS1083" i="31" s="1"/>
  <c r="AM1082" i="31"/>
  <c r="AL1082" i="31"/>
  <c r="T1082" i="31" a="1"/>
  <c r="T1082" i="31" s="1"/>
  <c r="U1082" i="31" s="1"/>
  <c r="AU1083" i="31" l="1"/>
  <c r="AV1083" i="31"/>
  <c r="AT1082" i="31"/>
  <c r="D1082" i="31"/>
  <c r="B1084" i="31"/>
  <c r="AS1084" i="31" s="1"/>
  <c r="AM1083" i="31"/>
  <c r="AL1083" i="31"/>
  <c r="T1083" i="31" a="1"/>
  <c r="T1083" i="31" s="1"/>
  <c r="U1083" i="31" s="1"/>
  <c r="AU1084" i="31" l="1"/>
  <c r="AV1084" i="31"/>
  <c r="AT1083" i="31"/>
  <c r="D1083" i="31"/>
  <c r="B1085" i="31"/>
  <c r="AS1085" i="31" s="1"/>
  <c r="AM1084" i="31"/>
  <c r="AL1084" i="31"/>
  <c r="T1084" i="31" a="1"/>
  <c r="T1084" i="31" s="1"/>
  <c r="U1084" i="31" s="1"/>
  <c r="AV1085" i="31" l="1"/>
  <c r="AU1085" i="31"/>
  <c r="AT1084" i="31"/>
  <c r="D1084" i="31"/>
  <c r="B1086" i="31"/>
  <c r="AS1086" i="31" s="1"/>
  <c r="AM1085" i="31"/>
  <c r="AL1085" i="31"/>
  <c r="T1085" i="31" a="1"/>
  <c r="T1085" i="31" s="1"/>
  <c r="U1085" i="31" s="1"/>
  <c r="AT1085" i="31" l="1"/>
  <c r="AU1086" i="31"/>
  <c r="AV1086" i="31"/>
  <c r="D1085" i="31"/>
  <c r="B1087" i="31"/>
  <c r="AS1087" i="31" s="1"/>
  <c r="AM1086" i="31"/>
  <c r="AL1086" i="31"/>
  <c r="T1086" i="31" a="1"/>
  <c r="T1086" i="31" s="1"/>
  <c r="U1086" i="31" s="1"/>
  <c r="AU1087" i="31" l="1"/>
  <c r="AV1087" i="31"/>
  <c r="AT1086" i="31"/>
  <c r="D1086" i="31"/>
  <c r="B1088" i="31"/>
  <c r="AS1088" i="31" s="1"/>
  <c r="AM1087" i="31"/>
  <c r="AL1087" i="31"/>
  <c r="T1087" i="31" a="1"/>
  <c r="T1087" i="31" s="1"/>
  <c r="U1087" i="31" s="1"/>
  <c r="AU1088" i="31" l="1"/>
  <c r="AV1088" i="31"/>
  <c r="AT1087" i="31"/>
  <c r="D1087" i="31"/>
  <c r="B1089" i="31"/>
  <c r="AS1089" i="31" s="1"/>
  <c r="AM1088" i="31"/>
  <c r="AL1088" i="31"/>
  <c r="T1088" i="31" a="1"/>
  <c r="T1088" i="31" s="1"/>
  <c r="U1088" i="31" s="1"/>
  <c r="AV1089" i="31" l="1"/>
  <c r="AU1089" i="31"/>
  <c r="AT1088" i="31"/>
  <c r="D1088" i="31"/>
  <c r="B1090" i="31"/>
  <c r="AS1090" i="31" s="1"/>
  <c r="AM1089" i="31"/>
  <c r="AL1089" i="31"/>
  <c r="T1089" i="31" a="1"/>
  <c r="T1089" i="31" s="1"/>
  <c r="U1089" i="31" s="1"/>
  <c r="AT1089" i="31" l="1"/>
  <c r="AU1090" i="31"/>
  <c r="AV1090" i="31"/>
  <c r="D1089" i="31"/>
  <c r="B1091" i="31"/>
  <c r="AS1091" i="31" s="1"/>
  <c r="AM1090" i="31"/>
  <c r="AL1090" i="31"/>
  <c r="T1090" i="31" a="1"/>
  <c r="T1090" i="31" s="1"/>
  <c r="U1090" i="31" s="1"/>
  <c r="AU1091" i="31" l="1"/>
  <c r="AV1091" i="31"/>
  <c r="AT1090" i="31"/>
  <c r="D1090" i="31"/>
  <c r="B1092" i="31"/>
  <c r="AS1092" i="31" s="1"/>
  <c r="AM1091" i="31"/>
  <c r="AL1091" i="31"/>
  <c r="T1091" i="31" a="1"/>
  <c r="T1091" i="31" s="1"/>
  <c r="U1091" i="31" s="1"/>
  <c r="AU1092" i="31" l="1"/>
  <c r="AV1092" i="31"/>
  <c r="AT1091" i="31"/>
  <c r="D1091" i="31"/>
  <c r="B1093" i="31"/>
  <c r="AS1093" i="31" s="1"/>
  <c r="AM1092" i="31"/>
  <c r="AL1092" i="31"/>
  <c r="T1092" i="31" a="1"/>
  <c r="T1092" i="31" s="1"/>
  <c r="U1092" i="31" s="1"/>
  <c r="AV1093" i="31" l="1"/>
  <c r="AU1093" i="31"/>
  <c r="AT1092" i="31"/>
  <c r="D1092" i="31"/>
  <c r="B1094" i="31"/>
  <c r="AS1094" i="31" s="1"/>
  <c r="AM1093" i="31"/>
  <c r="AL1093" i="31"/>
  <c r="T1093" i="31" a="1"/>
  <c r="T1093" i="31" s="1"/>
  <c r="U1093" i="31" s="1"/>
  <c r="AT1093" i="31" l="1"/>
  <c r="AU1094" i="31"/>
  <c r="AV1094" i="31"/>
  <c r="B1095" i="31"/>
  <c r="AS1095" i="31" s="1"/>
  <c r="AM1094" i="31"/>
  <c r="AL1094" i="31"/>
  <c r="T1094" i="31" a="1"/>
  <c r="T1094" i="31" s="1"/>
  <c r="U1094" i="31" s="1"/>
  <c r="D1093" i="31"/>
  <c r="AU1095" i="31" l="1"/>
  <c r="AV1095" i="31"/>
  <c r="AT1094" i="31"/>
  <c r="D1094" i="31"/>
  <c r="B1096" i="31"/>
  <c r="AS1096" i="31" s="1"/>
  <c r="AM1095" i="31"/>
  <c r="AL1095" i="31"/>
  <c r="T1095" i="31" a="1"/>
  <c r="T1095" i="31" s="1"/>
  <c r="U1095" i="31" s="1"/>
  <c r="AU1096" i="31" l="1"/>
  <c r="AV1096" i="31"/>
  <c r="AT1095" i="31"/>
  <c r="D1095" i="31"/>
  <c r="B1097" i="31"/>
  <c r="AS1097" i="31" s="1"/>
  <c r="AM1096" i="31"/>
  <c r="AL1096" i="31"/>
  <c r="T1096" i="31" a="1"/>
  <c r="T1096" i="31" s="1"/>
  <c r="U1096" i="31" s="1"/>
  <c r="AU1097" i="31" l="1"/>
  <c r="AV1097" i="31"/>
  <c r="AT1096" i="31"/>
  <c r="D1096" i="31"/>
  <c r="B1098" i="31"/>
  <c r="AS1098" i="31" s="1"/>
  <c r="AM1097" i="31"/>
  <c r="AL1097" i="31"/>
  <c r="T1097" i="31" a="1"/>
  <c r="T1097" i="31" s="1"/>
  <c r="U1097" i="31" s="1"/>
  <c r="AU1098" i="31" l="1"/>
  <c r="AV1098" i="31"/>
  <c r="AT1097" i="31"/>
  <c r="D1097" i="31"/>
  <c r="B1099" i="31"/>
  <c r="AS1099" i="31" s="1"/>
  <c r="AM1098" i="31"/>
  <c r="AL1098" i="31"/>
  <c r="T1098" i="31" a="1"/>
  <c r="T1098" i="31" s="1"/>
  <c r="U1098" i="31" s="1"/>
  <c r="AU1099" i="31" l="1"/>
  <c r="AV1099" i="31"/>
  <c r="AT1098" i="31"/>
  <c r="D1098" i="31"/>
  <c r="B1100" i="31"/>
  <c r="AS1100" i="31" s="1"/>
  <c r="AM1099" i="31"/>
  <c r="AL1099" i="31"/>
  <c r="T1099" i="31" a="1"/>
  <c r="T1099" i="31" s="1"/>
  <c r="U1099" i="31" s="1"/>
  <c r="AU1100" i="31" l="1"/>
  <c r="AV1100" i="31"/>
  <c r="AT1099" i="31"/>
  <c r="D1099" i="31"/>
  <c r="B1101" i="31"/>
  <c r="AS1101" i="31" s="1"/>
  <c r="AM1100" i="31"/>
  <c r="AL1100" i="31"/>
  <c r="T1100" i="31" a="1"/>
  <c r="T1100" i="31" s="1"/>
  <c r="U1100" i="31" s="1"/>
  <c r="AU1101" i="31" l="1"/>
  <c r="AV1101" i="31"/>
  <c r="AT1100" i="31"/>
  <c r="D1100" i="31"/>
  <c r="B1102" i="31"/>
  <c r="AS1102" i="31" s="1"/>
  <c r="AM1101" i="31"/>
  <c r="AL1101" i="31"/>
  <c r="T1101" i="31" a="1"/>
  <c r="T1101" i="31" s="1"/>
  <c r="U1101" i="31" s="1"/>
  <c r="AU1102" i="31" l="1"/>
  <c r="AV1102" i="31"/>
  <c r="AT1101" i="31"/>
  <c r="D1101" i="31"/>
  <c r="B1103" i="31"/>
  <c r="AS1103" i="31" s="1"/>
  <c r="AM1102" i="31"/>
  <c r="AL1102" i="31"/>
  <c r="T1102" i="31" a="1"/>
  <c r="T1102" i="31" s="1"/>
  <c r="U1102" i="31" s="1"/>
  <c r="AU1103" i="31" l="1"/>
  <c r="AV1103" i="31"/>
  <c r="AT1102" i="31"/>
  <c r="D1102" i="31"/>
  <c r="B1104" i="31"/>
  <c r="AS1104" i="31" s="1"/>
  <c r="AM1103" i="31"/>
  <c r="AL1103" i="31"/>
  <c r="T1103" i="31" a="1"/>
  <c r="T1103" i="31" s="1"/>
  <c r="U1103" i="31" s="1"/>
  <c r="AU1104" i="31" l="1"/>
  <c r="AV1104" i="31"/>
  <c r="AT1103" i="31"/>
  <c r="D1103" i="31"/>
  <c r="B1105" i="31"/>
  <c r="AS1105" i="31" s="1"/>
  <c r="AM1104" i="31"/>
  <c r="AL1104" i="31"/>
  <c r="T1104" i="31" a="1"/>
  <c r="T1104" i="31" s="1"/>
  <c r="U1104" i="31" s="1"/>
  <c r="AV1105" i="31" l="1"/>
  <c r="AU1105" i="31"/>
  <c r="AT1104" i="31"/>
  <c r="D1104" i="31"/>
  <c r="B1106" i="31"/>
  <c r="AS1106" i="31" s="1"/>
  <c r="AM1105" i="31"/>
  <c r="AL1105" i="31"/>
  <c r="T1105" i="31" a="1"/>
  <c r="T1105" i="31" s="1"/>
  <c r="U1105" i="31" s="1"/>
  <c r="AT1105" i="31" l="1"/>
  <c r="AU1106" i="31"/>
  <c r="AV1106" i="31"/>
  <c r="D1105" i="31"/>
  <c r="B1107" i="31"/>
  <c r="AS1107" i="31" s="1"/>
  <c r="AM1106" i="31"/>
  <c r="AL1106" i="31"/>
  <c r="T1106" i="31" a="1"/>
  <c r="T1106" i="31" s="1"/>
  <c r="U1106" i="31" s="1"/>
  <c r="AU1107" i="31" l="1"/>
  <c r="AV1107" i="31"/>
  <c r="AT1106" i="31"/>
  <c r="D1106" i="31"/>
  <c r="B1108" i="31"/>
  <c r="AS1108" i="31" s="1"/>
  <c r="AM1107" i="31"/>
  <c r="AL1107" i="31"/>
  <c r="T1107" i="31" a="1"/>
  <c r="T1107" i="31" s="1"/>
  <c r="U1107" i="31" s="1"/>
  <c r="AU1108" i="31" l="1"/>
  <c r="AV1108" i="31"/>
  <c r="AT1107" i="31"/>
  <c r="D1107" i="31"/>
  <c r="B1109" i="31"/>
  <c r="AS1109" i="31" s="1"/>
  <c r="AM1108" i="31"/>
  <c r="AL1108" i="31"/>
  <c r="T1108" i="31" a="1"/>
  <c r="T1108" i="31" s="1"/>
  <c r="U1108" i="31" s="1"/>
  <c r="AU1109" i="31" l="1"/>
  <c r="AV1109" i="31"/>
  <c r="AT1108" i="31"/>
  <c r="D1108" i="31"/>
  <c r="B1110" i="31"/>
  <c r="AS1110" i="31" s="1"/>
  <c r="AM1109" i="31"/>
  <c r="AL1109" i="31"/>
  <c r="T1109" i="31" a="1"/>
  <c r="T1109" i="31" s="1"/>
  <c r="U1109" i="31" s="1"/>
  <c r="AT1109" i="31" l="1"/>
  <c r="AU1110" i="31"/>
  <c r="AV1110" i="31"/>
  <c r="D1109" i="31"/>
  <c r="B1111" i="31"/>
  <c r="AS1111" i="31" s="1"/>
  <c r="AM1110" i="31"/>
  <c r="AL1110" i="31"/>
  <c r="T1110" i="31" a="1"/>
  <c r="T1110" i="31" s="1"/>
  <c r="U1110" i="31" s="1"/>
  <c r="AU1111" i="31" l="1"/>
  <c r="AV1111" i="31"/>
  <c r="AT1110" i="31"/>
  <c r="D1110" i="31"/>
  <c r="B1112" i="31"/>
  <c r="AS1112" i="31" s="1"/>
  <c r="AM1111" i="31"/>
  <c r="AL1111" i="31"/>
  <c r="T1111" i="31" a="1"/>
  <c r="T1111" i="31" s="1"/>
  <c r="U1111" i="31" s="1"/>
  <c r="AT1111" i="31" l="1"/>
  <c r="AU1112" i="31"/>
  <c r="AV1112" i="31"/>
  <c r="D1111" i="31"/>
  <c r="B1113" i="31"/>
  <c r="AS1113" i="31" s="1"/>
  <c r="AM1112" i="31"/>
  <c r="AL1112" i="31"/>
  <c r="T1112" i="31" a="1"/>
  <c r="T1112" i="31" s="1"/>
  <c r="U1112" i="31" s="1"/>
  <c r="AV1113" i="31" l="1"/>
  <c r="AU1113" i="31"/>
  <c r="AT1112" i="31"/>
  <c r="B1114" i="31"/>
  <c r="AS1114" i="31" s="1"/>
  <c r="AM1113" i="31"/>
  <c r="AL1113" i="31"/>
  <c r="T1113" i="31" a="1"/>
  <c r="T1113" i="31" s="1"/>
  <c r="U1113" i="31" s="1"/>
  <c r="D1112" i="31"/>
  <c r="AT1113" i="31" l="1"/>
  <c r="AU1114" i="31"/>
  <c r="AV1114" i="31"/>
  <c r="D1113" i="31"/>
  <c r="B1115" i="31"/>
  <c r="AS1115" i="31" s="1"/>
  <c r="AM1114" i="31"/>
  <c r="AL1114" i="31"/>
  <c r="T1114" i="31" a="1"/>
  <c r="T1114" i="31" s="1"/>
  <c r="U1114" i="31" s="1"/>
  <c r="AU1115" i="31" l="1"/>
  <c r="AV1115" i="31"/>
  <c r="AT1114" i="31"/>
  <c r="D1114" i="31"/>
  <c r="B1116" i="31"/>
  <c r="AS1116" i="31" s="1"/>
  <c r="AM1115" i="31"/>
  <c r="AL1115" i="31"/>
  <c r="T1115" i="31" a="1"/>
  <c r="T1115" i="31" s="1"/>
  <c r="U1115" i="31" s="1"/>
  <c r="AU1116" i="31" l="1"/>
  <c r="AV1116" i="31"/>
  <c r="AT1115" i="31"/>
  <c r="D1115" i="31"/>
  <c r="B1117" i="31"/>
  <c r="AS1117" i="31" s="1"/>
  <c r="AM1116" i="31"/>
  <c r="AL1116" i="31"/>
  <c r="T1116" i="31" a="1"/>
  <c r="T1116" i="31" s="1"/>
  <c r="U1116" i="31" s="1"/>
  <c r="AU1117" i="31" l="1"/>
  <c r="AV1117" i="31"/>
  <c r="AT1116" i="31"/>
  <c r="D1116" i="31"/>
  <c r="B1118" i="31"/>
  <c r="AS1118" i="31" s="1"/>
  <c r="AM1117" i="31"/>
  <c r="AL1117" i="31"/>
  <c r="T1117" i="31" a="1"/>
  <c r="T1117" i="31" s="1"/>
  <c r="U1117" i="31" s="1"/>
  <c r="AU1118" i="31" l="1"/>
  <c r="AV1118" i="31"/>
  <c r="AT1117" i="31"/>
  <c r="D1117" i="31"/>
  <c r="B1119" i="31"/>
  <c r="AS1119" i="31" s="1"/>
  <c r="AM1118" i="31"/>
  <c r="AL1118" i="31"/>
  <c r="T1118" i="31" a="1"/>
  <c r="T1118" i="31" s="1"/>
  <c r="U1118" i="31" s="1"/>
  <c r="AU1119" i="31" l="1"/>
  <c r="AV1119" i="31"/>
  <c r="AT1118" i="31"/>
  <c r="D1118" i="31"/>
  <c r="B1120" i="31"/>
  <c r="AS1120" i="31" s="1"/>
  <c r="AM1119" i="31"/>
  <c r="AL1119" i="31"/>
  <c r="T1119" i="31" a="1"/>
  <c r="T1119" i="31" s="1"/>
  <c r="U1119" i="31" s="1"/>
  <c r="AU1120" i="31" l="1"/>
  <c r="AV1120" i="31"/>
  <c r="AT1119" i="31"/>
  <c r="D1119" i="31"/>
  <c r="B1121" i="31"/>
  <c r="AS1121" i="31" s="1"/>
  <c r="AM1120" i="31"/>
  <c r="AL1120" i="31"/>
  <c r="T1120" i="31" a="1"/>
  <c r="T1120" i="31" s="1"/>
  <c r="U1120" i="31" s="1"/>
  <c r="AV1121" i="31" l="1"/>
  <c r="AU1121" i="31"/>
  <c r="AT1120" i="31"/>
  <c r="D1120" i="31"/>
  <c r="B1122" i="31"/>
  <c r="AS1122" i="31" s="1"/>
  <c r="AM1121" i="31"/>
  <c r="AL1121" i="31"/>
  <c r="T1121" i="31" a="1"/>
  <c r="T1121" i="31" s="1"/>
  <c r="U1121" i="31" s="1"/>
  <c r="AT1121" i="31" l="1"/>
  <c r="AU1122" i="31"/>
  <c r="AV1122" i="31"/>
  <c r="D1121" i="31"/>
  <c r="B1123" i="31"/>
  <c r="AS1123" i="31" s="1"/>
  <c r="AM1122" i="31"/>
  <c r="AL1122" i="31"/>
  <c r="T1122" i="31" a="1"/>
  <c r="T1122" i="31" s="1"/>
  <c r="U1122" i="31" s="1"/>
  <c r="AU1123" i="31" l="1"/>
  <c r="AV1123" i="31"/>
  <c r="AT1122" i="31"/>
  <c r="D1122" i="31"/>
  <c r="B1124" i="31"/>
  <c r="AS1124" i="31" s="1"/>
  <c r="AM1123" i="31"/>
  <c r="AL1123" i="31"/>
  <c r="T1123" i="31" a="1"/>
  <c r="T1123" i="31" s="1"/>
  <c r="U1123" i="31" s="1"/>
  <c r="AU1124" i="31" l="1"/>
  <c r="AV1124" i="31"/>
  <c r="AT1123" i="31"/>
  <c r="D1123" i="31"/>
  <c r="B1125" i="31"/>
  <c r="AS1125" i="31" s="1"/>
  <c r="AM1124" i="31"/>
  <c r="AL1124" i="31"/>
  <c r="T1124" i="31" a="1"/>
  <c r="T1124" i="31" s="1"/>
  <c r="U1124" i="31" s="1"/>
  <c r="AV1125" i="31" l="1"/>
  <c r="AU1125" i="31"/>
  <c r="AT1124" i="31"/>
  <c r="D1124" i="31"/>
  <c r="B1126" i="31"/>
  <c r="AS1126" i="31" s="1"/>
  <c r="AM1125" i="31"/>
  <c r="AL1125" i="31"/>
  <c r="T1125" i="31" a="1"/>
  <c r="T1125" i="31" s="1"/>
  <c r="U1125" i="31" s="1"/>
  <c r="AT1125" i="31" l="1"/>
  <c r="AU1126" i="31"/>
  <c r="AV1126" i="31"/>
  <c r="D1125" i="31"/>
  <c r="B1127" i="31"/>
  <c r="AS1127" i="31" s="1"/>
  <c r="AM1126" i="31"/>
  <c r="AL1126" i="31"/>
  <c r="T1126" i="31" a="1"/>
  <c r="T1126" i="31" s="1"/>
  <c r="U1126" i="31" s="1"/>
  <c r="AU1127" i="31" l="1"/>
  <c r="AV1127" i="31"/>
  <c r="AT1126" i="31"/>
  <c r="D1126" i="31"/>
  <c r="B1128" i="31"/>
  <c r="AS1128" i="31" s="1"/>
  <c r="AM1127" i="31"/>
  <c r="AL1127" i="31"/>
  <c r="T1127" i="31" a="1"/>
  <c r="T1127" i="31" s="1"/>
  <c r="U1127" i="31" s="1"/>
  <c r="AU1128" i="31" l="1"/>
  <c r="AV1128" i="31"/>
  <c r="AT1127" i="31"/>
  <c r="D1127" i="31"/>
  <c r="B1129" i="31"/>
  <c r="AS1129" i="31" s="1"/>
  <c r="AM1128" i="31"/>
  <c r="AL1128" i="31"/>
  <c r="T1128" i="31" a="1"/>
  <c r="T1128" i="31" s="1"/>
  <c r="U1128" i="31" s="1"/>
  <c r="AU1129" i="31" l="1"/>
  <c r="AV1129" i="31"/>
  <c r="AT1128" i="31"/>
  <c r="B1130" i="31"/>
  <c r="AS1130" i="31" s="1"/>
  <c r="AM1129" i="31"/>
  <c r="AL1129" i="31"/>
  <c r="T1129" i="31" a="1"/>
  <c r="T1129" i="31" s="1"/>
  <c r="U1129" i="31" s="1"/>
  <c r="D1128" i="31"/>
  <c r="AU1130" i="31" l="1"/>
  <c r="AV1130" i="31"/>
  <c r="AT1129" i="31"/>
  <c r="D1129" i="31"/>
  <c r="B1131" i="31"/>
  <c r="AS1131" i="31" s="1"/>
  <c r="AM1130" i="31"/>
  <c r="AL1130" i="31"/>
  <c r="T1130" i="31" a="1"/>
  <c r="T1130" i="31" s="1"/>
  <c r="U1130" i="31" s="1"/>
  <c r="AU1131" i="31" l="1"/>
  <c r="AV1131" i="31"/>
  <c r="AT1130" i="31"/>
  <c r="B1132" i="31"/>
  <c r="AS1132" i="31" s="1"/>
  <c r="AM1131" i="31"/>
  <c r="AL1131" i="31"/>
  <c r="T1131" i="31" a="1"/>
  <c r="T1131" i="31" s="1"/>
  <c r="U1131" i="31" s="1"/>
  <c r="D1130" i="31"/>
  <c r="AU1132" i="31" l="1"/>
  <c r="AV1132" i="31"/>
  <c r="AT1131" i="31"/>
  <c r="D1131" i="31"/>
  <c r="B1133" i="31"/>
  <c r="AS1133" i="31" s="1"/>
  <c r="AM1132" i="31"/>
  <c r="AL1132" i="31"/>
  <c r="T1132" i="31" a="1"/>
  <c r="T1132" i="31" s="1"/>
  <c r="U1132" i="31" s="1"/>
  <c r="AU1133" i="31" l="1"/>
  <c r="AV1133" i="31"/>
  <c r="AT1132" i="31"/>
  <c r="D1132" i="31"/>
  <c r="B1134" i="31"/>
  <c r="AS1134" i="31" s="1"/>
  <c r="AM1133" i="31"/>
  <c r="AL1133" i="31"/>
  <c r="T1133" i="31" a="1"/>
  <c r="T1133" i="31" s="1"/>
  <c r="U1133" i="31" s="1"/>
  <c r="AU1134" i="31" l="1"/>
  <c r="AV1134" i="31"/>
  <c r="AT1133" i="31"/>
  <c r="D1133" i="31"/>
  <c r="B1135" i="31"/>
  <c r="AS1135" i="31" s="1"/>
  <c r="AM1134" i="31"/>
  <c r="AL1134" i="31"/>
  <c r="T1134" i="31" a="1"/>
  <c r="T1134" i="31" s="1"/>
  <c r="U1134" i="31" s="1"/>
  <c r="AU1135" i="31" l="1"/>
  <c r="AV1135" i="31"/>
  <c r="AT1134" i="31"/>
  <c r="D1134" i="31"/>
  <c r="B1136" i="31"/>
  <c r="AS1136" i="31" s="1"/>
  <c r="AM1135" i="31"/>
  <c r="AL1135" i="31"/>
  <c r="T1135" i="31" a="1"/>
  <c r="T1135" i="31" s="1"/>
  <c r="U1135" i="31" s="1"/>
  <c r="AU1136" i="31" l="1"/>
  <c r="AV1136" i="31"/>
  <c r="AT1135" i="31"/>
  <c r="D1135" i="31"/>
  <c r="B1137" i="31"/>
  <c r="AS1137" i="31" s="1"/>
  <c r="AM1136" i="31"/>
  <c r="AL1136" i="31"/>
  <c r="T1136" i="31" a="1"/>
  <c r="T1136" i="31" s="1"/>
  <c r="U1136" i="31" s="1"/>
  <c r="AV1137" i="31" l="1"/>
  <c r="AU1137" i="31"/>
  <c r="AT1136" i="31"/>
  <c r="D1136" i="31"/>
  <c r="B1138" i="31"/>
  <c r="AS1138" i="31" s="1"/>
  <c r="AM1137" i="31"/>
  <c r="AL1137" i="31"/>
  <c r="T1137" i="31" a="1"/>
  <c r="T1137" i="31" s="1"/>
  <c r="U1137" i="31" s="1"/>
  <c r="AT1137" i="31" l="1"/>
  <c r="AU1138" i="31"/>
  <c r="AV1138" i="31"/>
  <c r="B1139" i="31"/>
  <c r="AS1139" i="31" s="1"/>
  <c r="AM1138" i="31"/>
  <c r="AL1138" i="31"/>
  <c r="T1138" i="31" a="1"/>
  <c r="T1138" i="31" s="1"/>
  <c r="U1138" i="31" s="1"/>
  <c r="D1137" i="31"/>
  <c r="AU1139" i="31" l="1"/>
  <c r="AV1139" i="31"/>
  <c r="AT1138" i="31"/>
  <c r="D1138" i="31"/>
  <c r="B1140" i="31"/>
  <c r="AS1140" i="31" s="1"/>
  <c r="AM1139" i="31"/>
  <c r="AL1139" i="31"/>
  <c r="T1139" i="31" a="1"/>
  <c r="T1139" i="31" s="1"/>
  <c r="U1139" i="31" s="1"/>
  <c r="AU1140" i="31" l="1"/>
  <c r="AV1140" i="31"/>
  <c r="AT1139" i="31"/>
  <c r="D1139" i="31"/>
  <c r="B1141" i="31"/>
  <c r="AS1141" i="31" s="1"/>
  <c r="AM1140" i="31"/>
  <c r="AL1140" i="31"/>
  <c r="T1140" i="31" a="1"/>
  <c r="T1140" i="31" s="1"/>
  <c r="U1140" i="31" s="1"/>
  <c r="AU1141" i="31" l="1"/>
  <c r="AV1141" i="31"/>
  <c r="AT1140" i="31"/>
  <c r="B1142" i="31"/>
  <c r="AS1142" i="31" s="1"/>
  <c r="AM1141" i="31"/>
  <c r="AL1141" i="31"/>
  <c r="T1141" i="31" a="1"/>
  <c r="T1141" i="31" s="1"/>
  <c r="U1141" i="31" s="1"/>
  <c r="D1140" i="31"/>
  <c r="AT1141" i="31" l="1"/>
  <c r="AU1142" i="31"/>
  <c r="AV1142" i="31"/>
  <c r="D1141" i="31"/>
  <c r="B1143" i="31"/>
  <c r="AS1143" i="31" s="1"/>
  <c r="AM1142" i="31"/>
  <c r="AL1142" i="31"/>
  <c r="T1142" i="31" a="1"/>
  <c r="T1142" i="31" s="1"/>
  <c r="U1142" i="31" s="1"/>
  <c r="AU1143" i="31" l="1"/>
  <c r="AV1143" i="31"/>
  <c r="AT1142" i="31"/>
  <c r="B1144" i="31"/>
  <c r="AS1144" i="31" s="1"/>
  <c r="AM1143" i="31"/>
  <c r="AL1143" i="31"/>
  <c r="T1143" i="31" a="1"/>
  <c r="T1143" i="31" s="1"/>
  <c r="U1143" i="31" s="1"/>
  <c r="D1142" i="31"/>
  <c r="AU1144" i="31" l="1"/>
  <c r="AV1144" i="31"/>
  <c r="AT1143" i="31"/>
  <c r="D1143" i="31"/>
  <c r="B1145" i="31"/>
  <c r="AS1145" i="31" s="1"/>
  <c r="AM1144" i="31"/>
  <c r="AL1144" i="31"/>
  <c r="T1144" i="31" a="1"/>
  <c r="T1144" i="31" s="1"/>
  <c r="U1144" i="31" s="1"/>
  <c r="AU1145" i="31" l="1"/>
  <c r="AV1145" i="31"/>
  <c r="AT1144" i="31"/>
  <c r="D1144" i="31"/>
  <c r="B1146" i="31"/>
  <c r="AS1146" i="31" s="1"/>
  <c r="AM1145" i="31"/>
  <c r="AL1145" i="31"/>
  <c r="T1145" i="31" a="1"/>
  <c r="T1145" i="31" s="1"/>
  <c r="U1145" i="31" s="1"/>
  <c r="AU1146" i="31" l="1"/>
  <c r="AV1146" i="31"/>
  <c r="AT1145" i="31"/>
  <c r="D1145" i="31"/>
  <c r="B1147" i="31"/>
  <c r="AS1147" i="31" s="1"/>
  <c r="AM1146" i="31"/>
  <c r="AL1146" i="31"/>
  <c r="T1146" i="31" a="1"/>
  <c r="T1146" i="31" s="1"/>
  <c r="U1146" i="31" s="1"/>
  <c r="AU1147" i="31" l="1"/>
  <c r="AV1147" i="31"/>
  <c r="AT1146" i="31"/>
  <c r="B1148" i="31"/>
  <c r="AS1148" i="31" s="1"/>
  <c r="AM1147" i="31"/>
  <c r="AL1147" i="31"/>
  <c r="T1147" i="31" a="1"/>
  <c r="T1147" i="31" s="1"/>
  <c r="U1147" i="31" s="1"/>
  <c r="D1146" i="31"/>
  <c r="AU1148" i="31" l="1"/>
  <c r="AV1148" i="31"/>
  <c r="AT1147" i="31"/>
  <c r="D1147" i="31"/>
  <c r="B1149" i="31"/>
  <c r="AS1149" i="31" s="1"/>
  <c r="AM1148" i="31"/>
  <c r="AL1148" i="31"/>
  <c r="T1148" i="31" a="1"/>
  <c r="T1148" i="31" s="1"/>
  <c r="U1148" i="31" s="1"/>
  <c r="AU1149" i="31" l="1"/>
  <c r="AV1149" i="31"/>
  <c r="AT1148" i="31"/>
  <c r="D1148" i="31"/>
  <c r="B1150" i="31"/>
  <c r="AS1150" i="31" s="1"/>
  <c r="AM1149" i="31"/>
  <c r="AL1149" i="31"/>
  <c r="T1149" i="31" a="1"/>
  <c r="T1149" i="31" s="1"/>
  <c r="U1149" i="31" s="1"/>
  <c r="AU1150" i="31" l="1"/>
  <c r="AV1150" i="31"/>
  <c r="AT1149" i="31"/>
  <c r="B1151" i="31"/>
  <c r="AS1151" i="31" s="1"/>
  <c r="AM1150" i="31"/>
  <c r="AL1150" i="31"/>
  <c r="T1150" i="31" a="1"/>
  <c r="T1150" i="31" s="1"/>
  <c r="U1150" i="31" s="1"/>
  <c r="D1149" i="31"/>
  <c r="AT1150" i="31" l="1"/>
  <c r="AU1151" i="31"/>
  <c r="AV1151" i="31"/>
  <c r="D1150" i="31"/>
  <c r="B1152" i="31"/>
  <c r="AS1152" i="31" s="1"/>
  <c r="AM1151" i="31"/>
  <c r="AL1151" i="31"/>
  <c r="T1151" i="31" a="1"/>
  <c r="T1151" i="31" s="1"/>
  <c r="U1151" i="31" s="1"/>
  <c r="AU1152" i="31" l="1"/>
  <c r="AV1152" i="31"/>
  <c r="AT1151" i="31"/>
  <c r="D1151" i="31"/>
  <c r="B1153" i="31"/>
  <c r="AS1153" i="31" s="1"/>
  <c r="AM1152" i="31"/>
  <c r="AL1152" i="31"/>
  <c r="T1152" i="31" a="1"/>
  <c r="T1152" i="31" s="1"/>
  <c r="U1152" i="31" s="1"/>
  <c r="AU1153" i="31" l="1"/>
  <c r="AV1153" i="31"/>
  <c r="AT1152" i="31"/>
  <c r="D1152" i="31"/>
  <c r="B1154" i="31"/>
  <c r="AS1154" i="31" s="1"/>
  <c r="AM1153" i="31"/>
  <c r="AL1153" i="31"/>
  <c r="T1153" i="31" a="1"/>
  <c r="T1153" i="31" s="1"/>
  <c r="U1153" i="31" s="1"/>
  <c r="AU1154" i="31" l="1"/>
  <c r="AV1154" i="31"/>
  <c r="AT1153" i="31"/>
  <c r="D1153" i="31"/>
  <c r="B1155" i="31"/>
  <c r="AS1155" i="31" s="1"/>
  <c r="AM1154" i="31"/>
  <c r="AL1154" i="31"/>
  <c r="T1154" i="31" a="1"/>
  <c r="T1154" i="31" s="1"/>
  <c r="U1154" i="31" s="1"/>
  <c r="AU1155" i="31" l="1"/>
  <c r="AV1155" i="31"/>
  <c r="AT1154" i="31"/>
  <c r="D1154" i="31"/>
  <c r="B1156" i="31"/>
  <c r="AS1156" i="31" s="1"/>
  <c r="AM1155" i="31"/>
  <c r="AL1155" i="31"/>
  <c r="T1155" i="31" a="1"/>
  <c r="T1155" i="31" s="1"/>
  <c r="U1155" i="31" s="1"/>
  <c r="AU1156" i="31" l="1"/>
  <c r="AV1156" i="31"/>
  <c r="AT1155" i="31"/>
  <c r="D1155" i="31"/>
  <c r="B1157" i="31"/>
  <c r="AS1157" i="31" s="1"/>
  <c r="AM1156" i="31"/>
  <c r="AL1156" i="31"/>
  <c r="T1156" i="31" a="1"/>
  <c r="T1156" i="31" s="1"/>
  <c r="U1156" i="31" s="1"/>
  <c r="AU1157" i="31" l="1"/>
  <c r="AV1157" i="31"/>
  <c r="AT1156" i="31"/>
  <c r="D1156" i="31"/>
  <c r="B1158" i="31"/>
  <c r="AS1158" i="31" s="1"/>
  <c r="AM1157" i="31"/>
  <c r="AL1157" i="31"/>
  <c r="T1157" i="31" a="1"/>
  <c r="T1157" i="31" s="1"/>
  <c r="U1157" i="31" s="1"/>
  <c r="AU1158" i="31" l="1"/>
  <c r="AV1158" i="31"/>
  <c r="AT1157" i="31"/>
  <c r="B1159" i="31"/>
  <c r="AS1159" i="31" s="1"/>
  <c r="AM1158" i="31"/>
  <c r="AL1158" i="31"/>
  <c r="T1158" i="31" a="1"/>
  <c r="T1158" i="31" s="1"/>
  <c r="U1158" i="31" s="1"/>
  <c r="D1157" i="31"/>
  <c r="AU1159" i="31" l="1"/>
  <c r="AV1159" i="31"/>
  <c r="AT1158" i="31"/>
  <c r="D1158" i="31"/>
  <c r="B1160" i="31"/>
  <c r="AS1160" i="31" s="1"/>
  <c r="AM1159" i="31"/>
  <c r="AL1159" i="31"/>
  <c r="T1159" i="31" a="1"/>
  <c r="T1159" i="31" s="1"/>
  <c r="U1159" i="31" s="1"/>
  <c r="AT1159" i="31" l="1"/>
  <c r="AU1160" i="31"/>
  <c r="AV1160" i="31"/>
  <c r="D1159" i="31"/>
  <c r="B1161" i="31"/>
  <c r="AS1161" i="31" s="1"/>
  <c r="AM1160" i="31"/>
  <c r="AL1160" i="31"/>
  <c r="T1160" i="31" a="1"/>
  <c r="T1160" i="31" s="1"/>
  <c r="U1160" i="31" s="1"/>
  <c r="AU1161" i="31" l="1"/>
  <c r="AV1161" i="31"/>
  <c r="AT1160" i="31"/>
  <c r="D1160" i="31"/>
  <c r="B1162" i="31"/>
  <c r="AS1162" i="31" s="1"/>
  <c r="AM1161" i="31"/>
  <c r="AL1161" i="31"/>
  <c r="T1161" i="31" a="1"/>
  <c r="T1161" i="31" s="1"/>
  <c r="U1161" i="31" s="1"/>
  <c r="AU1162" i="31" l="1"/>
  <c r="AV1162" i="31"/>
  <c r="AT1161" i="31"/>
  <c r="D1161" i="31"/>
  <c r="B1163" i="31"/>
  <c r="AS1163" i="31" s="1"/>
  <c r="AM1162" i="31"/>
  <c r="AL1162" i="31"/>
  <c r="T1162" i="31" a="1"/>
  <c r="T1162" i="31" s="1"/>
  <c r="U1162" i="31" s="1"/>
  <c r="AU1163" i="31" l="1"/>
  <c r="AV1163" i="31"/>
  <c r="AT1162" i="31"/>
  <c r="D1162" i="31"/>
  <c r="B1164" i="31"/>
  <c r="AS1164" i="31" s="1"/>
  <c r="AM1163" i="31"/>
  <c r="AL1163" i="31"/>
  <c r="T1163" i="31" a="1"/>
  <c r="T1163" i="31" s="1"/>
  <c r="U1163" i="31" s="1"/>
  <c r="AT1163" i="31" l="1"/>
  <c r="AU1164" i="31"/>
  <c r="AV1164" i="31"/>
  <c r="D1163" i="31"/>
  <c r="B1165" i="31"/>
  <c r="AS1165" i="31" s="1"/>
  <c r="AM1164" i="31"/>
  <c r="AL1164" i="31"/>
  <c r="T1164" i="31" a="1"/>
  <c r="T1164" i="31" s="1"/>
  <c r="U1164" i="31" s="1"/>
  <c r="AU1165" i="31" l="1"/>
  <c r="AV1165" i="31"/>
  <c r="AT1164" i="31"/>
  <c r="D1164" i="31"/>
  <c r="B1166" i="31"/>
  <c r="AS1166" i="31" s="1"/>
  <c r="AM1165" i="31"/>
  <c r="AL1165" i="31"/>
  <c r="T1165" i="31" a="1"/>
  <c r="T1165" i="31" s="1"/>
  <c r="U1165" i="31" s="1"/>
  <c r="AU1166" i="31" l="1"/>
  <c r="AV1166" i="31"/>
  <c r="AT1165" i="31"/>
  <c r="D1165" i="31"/>
  <c r="B1167" i="31"/>
  <c r="AS1167" i="31" s="1"/>
  <c r="AM1166" i="31"/>
  <c r="AL1166" i="31"/>
  <c r="T1166" i="31" a="1"/>
  <c r="T1166" i="31" s="1"/>
  <c r="U1166" i="31" s="1"/>
  <c r="AU1167" i="31" l="1"/>
  <c r="AV1167" i="31"/>
  <c r="AT1166" i="31"/>
  <c r="D1166" i="31"/>
  <c r="B1168" i="31"/>
  <c r="AS1168" i="31" s="1"/>
  <c r="AM1167" i="31"/>
  <c r="AL1167" i="31"/>
  <c r="T1167" i="31" a="1"/>
  <c r="T1167" i="31" s="1"/>
  <c r="U1167" i="31" s="1"/>
  <c r="AT1167" i="31" l="1"/>
  <c r="AU1168" i="31"/>
  <c r="AV1168" i="31"/>
  <c r="B1169" i="31"/>
  <c r="AS1169" i="31" s="1"/>
  <c r="AM1168" i="31"/>
  <c r="AL1168" i="31"/>
  <c r="T1168" i="31" a="1"/>
  <c r="T1168" i="31" s="1"/>
  <c r="U1168" i="31" s="1"/>
  <c r="D1167" i="31"/>
  <c r="AU1169" i="31" l="1"/>
  <c r="AV1169" i="31"/>
  <c r="AT1168" i="31"/>
  <c r="D1168" i="31"/>
  <c r="B1170" i="31"/>
  <c r="AS1170" i="31" s="1"/>
  <c r="AM1169" i="31"/>
  <c r="AL1169" i="31"/>
  <c r="T1169" i="31" a="1"/>
  <c r="T1169" i="31" s="1"/>
  <c r="U1169" i="31" s="1"/>
  <c r="AU1170" i="31" l="1"/>
  <c r="AV1170" i="31"/>
  <c r="AT1169" i="31"/>
  <c r="D1169" i="31"/>
  <c r="F1169" i="31" s="1"/>
  <c r="B1171" i="31"/>
  <c r="AS1171" i="31" s="1"/>
  <c r="AM1170" i="31"/>
  <c r="AL1170" i="31"/>
  <c r="T1170" i="31" a="1"/>
  <c r="T1170" i="31" s="1"/>
  <c r="U1170" i="31" s="1"/>
  <c r="AU1171" i="31" l="1"/>
  <c r="AV1171" i="31"/>
  <c r="AT1170" i="31"/>
  <c r="D1170" i="31"/>
  <c r="B1172" i="31"/>
  <c r="AS1172" i="31" s="1"/>
  <c r="AM1171" i="31"/>
  <c r="AL1171" i="31"/>
  <c r="T1171" i="31" a="1"/>
  <c r="T1171" i="31" s="1"/>
  <c r="U1171" i="31" s="1"/>
  <c r="AU1172" i="31" l="1"/>
  <c r="AV1172" i="31"/>
  <c r="AT1171" i="31"/>
  <c r="D1171" i="31"/>
  <c r="B1173" i="31"/>
  <c r="AS1173" i="31" s="1"/>
  <c r="AM1172" i="31"/>
  <c r="AL1172" i="31"/>
  <c r="T1172" i="31" a="1"/>
  <c r="T1172" i="31" s="1"/>
  <c r="U1172" i="31" s="1"/>
  <c r="AU1173" i="31" l="1"/>
  <c r="AV1173" i="31"/>
  <c r="AT1172" i="31"/>
  <c r="D1172" i="31"/>
  <c r="B1174" i="31"/>
  <c r="AS1174" i="31" s="1"/>
  <c r="AM1173" i="31"/>
  <c r="AL1173" i="31"/>
  <c r="T1173" i="31" a="1"/>
  <c r="T1173" i="31" s="1"/>
  <c r="U1173" i="31" s="1"/>
  <c r="AU1174" i="31" l="1"/>
  <c r="AV1174" i="31"/>
  <c r="AT1173" i="31"/>
  <c r="D1173" i="31"/>
  <c r="B1175" i="31"/>
  <c r="AS1175" i="31" s="1"/>
  <c r="AM1174" i="31"/>
  <c r="AL1174" i="31"/>
  <c r="T1174" i="31" a="1"/>
  <c r="T1174" i="31" s="1"/>
  <c r="U1174" i="31" s="1"/>
  <c r="AU1175" i="31" l="1"/>
  <c r="AV1175" i="31"/>
  <c r="AT1174" i="31"/>
  <c r="D1174" i="31"/>
  <c r="B1176" i="31"/>
  <c r="AS1176" i="31" s="1"/>
  <c r="AM1175" i="31"/>
  <c r="AL1175" i="31"/>
  <c r="T1175" i="31" a="1"/>
  <c r="T1175" i="31" s="1"/>
  <c r="U1175" i="31" s="1"/>
  <c r="AU1176" i="31" l="1"/>
  <c r="AV1176" i="31"/>
  <c r="AT1175" i="31"/>
  <c r="D1175" i="31"/>
  <c r="B1177" i="31"/>
  <c r="AS1177" i="31" s="1"/>
  <c r="AM1176" i="31"/>
  <c r="AL1176" i="31"/>
  <c r="T1176" i="31" a="1"/>
  <c r="T1176" i="31" s="1"/>
  <c r="U1176" i="31" s="1"/>
  <c r="AT1176" i="31" l="1"/>
  <c r="AU1177" i="31"/>
  <c r="AV1177" i="31"/>
  <c r="D1176" i="31"/>
  <c r="B1178" i="31"/>
  <c r="AS1178" i="31" s="1"/>
  <c r="AM1177" i="31"/>
  <c r="AL1177" i="31"/>
  <c r="T1177" i="31" a="1"/>
  <c r="T1177" i="31" s="1"/>
  <c r="U1177" i="31" s="1"/>
  <c r="AU1178" i="31" l="1"/>
  <c r="AV1178" i="31"/>
  <c r="AT1177" i="31"/>
  <c r="D1177" i="31"/>
  <c r="B1179" i="31"/>
  <c r="AS1179" i="31" s="1"/>
  <c r="AM1178" i="31"/>
  <c r="AL1178" i="31"/>
  <c r="T1178" i="31" a="1"/>
  <c r="T1178" i="31" s="1"/>
  <c r="U1178" i="31" s="1"/>
  <c r="AU1179" i="31" l="1"/>
  <c r="AV1179" i="31"/>
  <c r="AT1178" i="31"/>
  <c r="D1178" i="31"/>
  <c r="B1180" i="31"/>
  <c r="AS1180" i="31" s="1"/>
  <c r="AM1179" i="31"/>
  <c r="AL1179" i="31"/>
  <c r="T1179" i="31" a="1"/>
  <c r="T1179" i="31" s="1"/>
  <c r="U1179" i="31" s="1"/>
  <c r="AT1179" i="31" l="1"/>
  <c r="AU1180" i="31"/>
  <c r="AV1180" i="31"/>
  <c r="D1179" i="31"/>
  <c r="B1181" i="31"/>
  <c r="AS1181" i="31" s="1"/>
  <c r="AM1180" i="31"/>
  <c r="AL1180" i="31"/>
  <c r="T1180" i="31" a="1"/>
  <c r="T1180" i="31" s="1"/>
  <c r="U1180" i="31" s="1"/>
  <c r="AU1181" i="31" l="1"/>
  <c r="AV1181" i="31"/>
  <c r="AT1180" i="31"/>
  <c r="D1180" i="31"/>
  <c r="B1182" i="31"/>
  <c r="AS1182" i="31" s="1"/>
  <c r="AM1181" i="31"/>
  <c r="AL1181" i="31"/>
  <c r="T1181" i="31" a="1"/>
  <c r="T1181" i="31" s="1"/>
  <c r="U1181" i="31" s="1"/>
  <c r="AT1181" i="31" l="1"/>
  <c r="AU1182" i="31"/>
  <c r="AV1182" i="31"/>
  <c r="D1181" i="31"/>
  <c r="B1183" i="31"/>
  <c r="AS1183" i="31" s="1"/>
  <c r="AM1182" i="31"/>
  <c r="AL1182" i="31"/>
  <c r="T1182" i="31" a="1"/>
  <c r="T1182" i="31" s="1"/>
  <c r="U1182" i="31" s="1"/>
  <c r="AU1183" i="31" l="1"/>
  <c r="AV1183" i="31"/>
  <c r="AT1182" i="31"/>
  <c r="D1182" i="31"/>
  <c r="B1184" i="31"/>
  <c r="AS1184" i="31" s="1"/>
  <c r="AM1183" i="31"/>
  <c r="AL1183" i="31"/>
  <c r="T1183" i="31" a="1"/>
  <c r="T1183" i="31" s="1"/>
  <c r="U1183" i="31" s="1"/>
  <c r="AT1183" i="31" l="1"/>
  <c r="AU1184" i="31"/>
  <c r="AV1184" i="31"/>
  <c r="D1183" i="31"/>
  <c r="B1185" i="31"/>
  <c r="AS1185" i="31" s="1"/>
  <c r="AM1184" i="31"/>
  <c r="AL1184" i="31"/>
  <c r="T1184" i="31" a="1"/>
  <c r="T1184" i="31" s="1"/>
  <c r="U1184" i="31" s="1"/>
  <c r="AU1185" i="31" l="1"/>
  <c r="AV1185" i="31"/>
  <c r="AT1184" i="31"/>
  <c r="D1184" i="31"/>
  <c r="B1186" i="31"/>
  <c r="AS1186" i="31" s="1"/>
  <c r="AM1185" i="31"/>
  <c r="AL1185" i="31"/>
  <c r="T1185" i="31" a="1"/>
  <c r="T1185" i="31" s="1"/>
  <c r="U1185" i="31" s="1"/>
  <c r="AT1185" i="31" l="1"/>
  <c r="AU1186" i="31"/>
  <c r="AV1186" i="31"/>
  <c r="D1185" i="31"/>
  <c r="B1187" i="31"/>
  <c r="AS1187" i="31" s="1"/>
  <c r="AM1186" i="31"/>
  <c r="AL1186" i="31"/>
  <c r="T1186" i="31" a="1"/>
  <c r="T1186" i="31" s="1"/>
  <c r="U1186" i="31" s="1"/>
  <c r="AU1187" i="31" l="1"/>
  <c r="AV1187" i="31"/>
  <c r="AT1186" i="31"/>
  <c r="D1186" i="31"/>
  <c r="B1188" i="31"/>
  <c r="AS1188" i="31" s="1"/>
  <c r="AM1187" i="31"/>
  <c r="AL1187" i="31"/>
  <c r="T1187" i="31" a="1"/>
  <c r="T1187" i="31" s="1"/>
  <c r="U1187" i="31" s="1"/>
  <c r="AU1188" i="31" l="1"/>
  <c r="AV1188" i="31"/>
  <c r="AT1187" i="31"/>
  <c r="B1189" i="31"/>
  <c r="AS1189" i="31" s="1"/>
  <c r="AM1188" i="31"/>
  <c r="AL1188" i="31"/>
  <c r="T1188" i="31" a="1"/>
  <c r="T1188" i="31" s="1"/>
  <c r="U1188" i="31" s="1"/>
  <c r="D1187" i="31"/>
  <c r="AU1189" i="31" l="1"/>
  <c r="AV1189" i="31"/>
  <c r="AT1188" i="31"/>
  <c r="D1188" i="31"/>
  <c r="B1190" i="31"/>
  <c r="AS1190" i="31" s="1"/>
  <c r="AM1189" i="31"/>
  <c r="AL1189" i="31"/>
  <c r="T1189" i="31" a="1"/>
  <c r="T1189" i="31" s="1"/>
  <c r="U1189" i="31" s="1"/>
  <c r="AU1190" i="31" l="1"/>
  <c r="AV1190" i="31"/>
  <c r="AT1189" i="31"/>
  <c r="D1189" i="31"/>
  <c r="B1191" i="31"/>
  <c r="AS1191" i="31" s="1"/>
  <c r="AM1190" i="31"/>
  <c r="AL1190" i="31"/>
  <c r="T1190" i="31" a="1"/>
  <c r="T1190" i="31" s="1"/>
  <c r="U1190" i="31" s="1"/>
  <c r="AU1191" i="31" l="1"/>
  <c r="AV1191" i="31"/>
  <c r="AT1190" i="31"/>
  <c r="D1190" i="31"/>
  <c r="B1192" i="31"/>
  <c r="AS1192" i="31" s="1"/>
  <c r="AM1191" i="31"/>
  <c r="AL1191" i="31"/>
  <c r="T1191" i="31" a="1"/>
  <c r="T1191" i="31" s="1"/>
  <c r="U1191" i="31" s="1"/>
  <c r="AU1192" i="31" l="1"/>
  <c r="AV1192" i="31"/>
  <c r="AT1191" i="31"/>
  <c r="D1191" i="31"/>
  <c r="B1193" i="31"/>
  <c r="AS1193" i="31" s="1"/>
  <c r="AM1192" i="31"/>
  <c r="AL1192" i="31"/>
  <c r="T1192" i="31" a="1"/>
  <c r="T1192" i="31" s="1"/>
  <c r="U1192" i="31" s="1"/>
  <c r="AU1193" i="31" l="1"/>
  <c r="AV1193" i="31"/>
  <c r="AT1192" i="31"/>
  <c r="D1192" i="31"/>
  <c r="B1194" i="31"/>
  <c r="AS1194" i="31" s="1"/>
  <c r="AM1193" i="31"/>
  <c r="AL1193" i="31"/>
  <c r="T1193" i="31" a="1"/>
  <c r="T1193" i="31" s="1"/>
  <c r="U1193" i="31" s="1"/>
  <c r="AU1194" i="31" l="1"/>
  <c r="AV1194" i="31"/>
  <c r="AT1193" i="31"/>
  <c r="D1193" i="31"/>
  <c r="B1195" i="31"/>
  <c r="AS1195" i="31" s="1"/>
  <c r="AM1194" i="31"/>
  <c r="AL1194" i="31"/>
  <c r="T1194" i="31" a="1"/>
  <c r="T1194" i="31" s="1"/>
  <c r="U1194" i="31" s="1"/>
  <c r="AU1195" i="31" l="1"/>
  <c r="AV1195" i="31"/>
  <c r="AT1194" i="31"/>
  <c r="D1194" i="31"/>
  <c r="B1196" i="31"/>
  <c r="AS1196" i="31" s="1"/>
  <c r="AM1195" i="31"/>
  <c r="AL1195" i="31"/>
  <c r="T1195" i="31" a="1"/>
  <c r="T1195" i="31" s="1"/>
  <c r="U1195" i="31" s="1"/>
  <c r="AU1196" i="31" l="1"/>
  <c r="AV1196" i="31"/>
  <c r="AT1195" i="31"/>
  <c r="D1195" i="31"/>
  <c r="B1197" i="31"/>
  <c r="AS1197" i="31" s="1"/>
  <c r="AM1196" i="31"/>
  <c r="AL1196" i="31"/>
  <c r="T1196" i="31" a="1"/>
  <c r="T1196" i="31" s="1"/>
  <c r="U1196" i="31" s="1"/>
  <c r="AU1197" i="31" l="1"/>
  <c r="AV1197" i="31"/>
  <c r="AT1196" i="31"/>
  <c r="D1196" i="31"/>
  <c r="B1198" i="31"/>
  <c r="AS1198" i="31" s="1"/>
  <c r="AM1197" i="31"/>
  <c r="AL1197" i="31"/>
  <c r="T1197" i="31" a="1"/>
  <c r="T1197" i="31" s="1"/>
  <c r="U1197" i="31" s="1"/>
  <c r="AU1198" i="31" l="1"/>
  <c r="AV1198" i="31"/>
  <c r="AT1197" i="31"/>
  <c r="D1197" i="31"/>
  <c r="B1199" i="31"/>
  <c r="AS1199" i="31" s="1"/>
  <c r="AM1198" i="31"/>
  <c r="AL1198" i="31"/>
  <c r="T1198" i="31" a="1"/>
  <c r="T1198" i="31" s="1"/>
  <c r="U1198" i="31" s="1"/>
  <c r="AU1199" i="31" l="1"/>
  <c r="AV1199" i="31"/>
  <c r="AT1198" i="31"/>
  <c r="D1198" i="31"/>
  <c r="B1200" i="31"/>
  <c r="AS1200" i="31" s="1"/>
  <c r="AM1199" i="31"/>
  <c r="AL1199" i="31"/>
  <c r="T1199" i="31" a="1"/>
  <c r="T1199" i="31" s="1"/>
  <c r="U1199" i="31" s="1"/>
  <c r="AU1200" i="31" l="1"/>
  <c r="AV1200" i="31"/>
  <c r="AT1199" i="31"/>
  <c r="D1199" i="31"/>
  <c r="B1201" i="31"/>
  <c r="AS1201" i="31" s="1"/>
  <c r="AM1200" i="31"/>
  <c r="AL1200" i="31"/>
  <c r="T1200" i="31" a="1"/>
  <c r="T1200" i="31" s="1"/>
  <c r="U1200" i="31" s="1"/>
  <c r="AU1201" i="31" l="1"/>
  <c r="AV1201" i="31"/>
  <c r="AT1200" i="31"/>
  <c r="D1200" i="31"/>
  <c r="B1202" i="31"/>
  <c r="AS1202" i="31" s="1"/>
  <c r="AM1201" i="31"/>
  <c r="AL1201" i="31"/>
  <c r="T1201" i="31" a="1"/>
  <c r="T1201" i="31" s="1"/>
  <c r="U1201" i="31" s="1"/>
  <c r="AU1202" i="31" l="1"/>
  <c r="AV1202" i="31"/>
  <c r="AT1201" i="31"/>
  <c r="D1201" i="31"/>
  <c r="B1203" i="31"/>
  <c r="AS1203" i="31" s="1"/>
  <c r="AM1202" i="31"/>
  <c r="AL1202" i="31"/>
  <c r="T1202" i="31" a="1"/>
  <c r="T1202" i="31" s="1"/>
  <c r="U1202" i="31" s="1"/>
  <c r="AT1202" i="31" l="1"/>
  <c r="AU1203" i="31"/>
  <c r="AV1203" i="31"/>
  <c r="D1202" i="31"/>
  <c r="B1204" i="31"/>
  <c r="AS1204" i="31" s="1"/>
  <c r="AM1203" i="31"/>
  <c r="AL1203" i="31"/>
  <c r="T1203" i="31" a="1"/>
  <c r="T1203" i="31" s="1"/>
  <c r="U1203" i="31" s="1"/>
  <c r="AU1204" i="31" l="1"/>
  <c r="AV1204" i="31"/>
  <c r="AT1203" i="31"/>
  <c r="D1203" i="31"/>
  <c r="B1205" i="31"/>
  <c r="AS1205" i="31" s="1"/>
  <c r="AM1204" i="31"/>
  <c r="AL1204" i="31"/>
  <c r="T1204" i="31" a="1"/>
  <c r="T1204" i="31" s="1"/>
  <c r="U1204" i="31" s="1"/>
  <c r="AU1205" i="31" l="1"/>
  <c r="AV1205" i="31"/>
  <c r="AT1204" i="31"/>
  <c r="D1204" i="31"/>
  <c r="B1206" i="31"/>
  <c r="AS1206" i="31" s="1"/>
  <c r="AM1205" i="31"/>
  <c r="AL1205" i="31"/>
  <c r="T1205" i="31" a="1"/>
  <c r="T1205" i="31" s="1"/>
  <c r="U1205" i="31" s="1"/>
  <c r="AU1206" i="31" l="1"/>
  <c r="AV1206" i="31"/>
  <c r="AT1205" i="31"/>
  <c r="D1205" i="31"/>
  <c r="B1207" i="31"/>
  <c r="AS1207" i="31" s="1"/>
  <c r="AM1206" i="31"/>
  <c r="AL1206" i="31"/>
  <c r="T1206" i="31" a="1"/>
  <c r="T1206" i="31" s="1"/>
  <c r="U1206" i="31" s="1"/>
  <c r="AU1207" i="31" l="1"/>
  <c r="AV1207" i="31"/>
  <c r="AT1206" i="31"/>
  <c r="D1206" i="31"/>
  <c r="B1208" i="31"/>
  <c r="AS1208" i="31" s="1"/>
  <c r="AM1207" i="31"/>
  <c r="AL1207" i="31"/>
  <c r="T1207" i="31" a="1"/>
  <c r="T1207" i="31" s="1"/>
  <c r="U1207" i="31" s="1"/>
  <c r="AU1208" i="31" l="1"/>
  <c r="AV1208" i="31"/>
  <c r="AT1207" i="31"/>
  <c r="B1209" i="31"/>
  <c r="AS1209" i="31" s="1"/>
  <c r="AM1208" i="31"/>
  <c r="AL1208" i="31"/>
  <c r="T1208" i="31" a="1"/>
  <c r="T1208" i="31" s="1"/>
  <c r="U1208" i="31" s="1"/>
  <c r="D1207" i="31"/>
  <c r="AT1208" i="31" l="1"/>
  <c r="AU1209" i="31"/>
  <c r="AV1209" i="31"/>
  <c r="D1208" i="31"/>
  <c r="B1210" i="31"/>
  <c r="AS1210" i="31" s="1"/>
  <c r="AM1209" i="31"/>
  <c r="AL1209" i="31"/>
  <c r="T1209" i="31" a="1"/>
  <c r="T1209" i="31" s="1"/>
  <c r="U1209" i="31" s="1"/>
  <c r="AU1210" i="31" l="1"/>
  <c r="AV1210" i="31"/>
  <c r="AT1209" i="31"/>
  <c r="D1209" i="31"/>
  <c r="B1211" i="31"/>
  <c r="AS1211" i="31" s="1"/>
  <c r="AM1210" i="31"/>
  <c r="AL1210" i="31"/>
  <c r="T1210" i="31" a="1"/>
  <c r="T1210" i="31" s="1"/>
  <c r="U1210" i="31" s="1"/>
  <c r="AT1210" i="31" l="1"/>
  <c r="AU1211" i="31"/>
  <c r="AV1211" i="31"/>
  <c r="B1212" i="31"/>
  <c r="AS1212" i="31" s="1"/>
  <c r="AM1211" i="31"/>
  <c r="AL1211" i="31"/>
  <c r="T1211" i="31" a="1"/>
  <c r="T1211" i="31" s="1"/>
  <c r="U1211" i="31" s="1"/>
  <c r="D1210" i="31"/>
  <c r="AU1212" i="31" l="1"/>
  <c r="AV1212" i="31"/>
  <c r="AT1211" i="31"/>
  <c r="D1211" i="31"/>
  <c r="B1213" i="31"/>
  <c r="AS1213" i="31" s="1"/>
  <c r="AM1212" i="31"/>
  <c r="AL1212" i="31"/>
  <c r="T1212" i="31" a="1"/>
  <c r="T1212" i="31" s="1"/>
  <c r="U1212" i="31" s="1"/>
  <c r="AU1213" i="31" l="1"/>
  <c r="AV1213" i="31"/>
  <c r="AT1212" i="31"/>
  <c r="D1212" i="31"/>
  <c r="B1214" i="31"/>
  <c r="AS1214" i="31" s="1"/>
  <c r="AM1213" i="31"/>
  <c r="AL1213" i="31"/>
  <c r="T1213" i="31" a="1"/>
  <c r="T1213" i="31" s="1"/>
  <c r="U1213" i="31" s="1"/>
  <c r="AU1214" i="31" l="1"/>
  <c r="AV1214" i="31"/>
  <c r="AT1213" i="31"/>
  <c r="D1213" i="31"/>
  <c r="B1215" i="31"/>
  <c r="AS1215" i="31" s="1"/>
  <c r="AM1214" i="31"/>
  <c r="AL1214" i="31"/>
  <c r="T1214" i="31" a="1"/>
  <c r="T1214" i="31" s="1"/>
  <c r="U1214" i="31" s="1"/>
  <c r="AU1215" i="31" l="1"/>
  <c r="AV1215" i="31"/>
  <c r="AT1214" i="31"/>
  <c r="B1216" i="31"/>
  <c r="AS1216" i="31" s="1"/>
  <c r="AM1215" i="31"/>
  <c r="AL1215" i="31"/>
  <c r="T1215" i="31" a="1"/>
  <c r="T1215" i="31" s="1"/>
  <c r="U1215" i="31" s="1"/>
  <c r="D1214" i="31"/>
  <c r="AU1216" i="31" l="1"/>
  <c r="AV1216" i="31"/>
  <c r="AT1215" i="31"/>
  <c r="D1215" i="31"/>
  <c r="B1217" i="31"/>
  <c r="AS1217" i="31" s="1"/>
  <c r="AM1216" i="31"/>
  <c r="AL1216" i="31"/>
  <c r="T1216" i="31" a="1"/>
  <c r="T1216" i="31" s="1"/>
  <c r="U1216" i="31" s="1"/>
  <c r="AU1217" i="31" l="1"/>
  <c r="AV1217" i="31"/>
  <c r="AT1216" i="31"/>
  <c r="D1216" i="31"/>
  <c r="B1218" i="31"/>
  <c r="AS1218" i="31" s="1"/>
  <c r="AM1217" i="31"/>
  <c r="AL1217" i="31"/>
  <c r="T1217" i="31" a="1"/>
  <c r="T1217" i="31" s="1"/>
  <c r="U1217" i="31" s="1"/>
  <c r="AU1218" i="31" l="1"/>
  <c r="AV1218" i="31"/>
  <c r="AT1217" i="31"/>
  <c r="D1217" i="31"/>
  <c r="B1219" i="31"/>
  <c r="AS1219" i="31" s="1"/>
  <c r="AM1218" i="31"/>
  <c r="AL1218" i="31"/>
  <c r="T1218" i="31" a="1"/>
  <c r="T1218" i="31" s="1"/>
  <c r="U1218" i="31" s="1"/>
  <c r="AU1219" i="31" l="1"/>
  <c r="AV1219" i="31"/>
  <c r="AT1218" i="31"/>
  <c r="D1218" i="31"/>
  <c r="B1220" i="31"/>
  <c r="AS1220" i="31" s="1"/>
  <c r="AM1219" i="31"/>
  <c r="AL1219" i="31"/>
  <c r="T1219" i="31" a="1"/>
  <c r="T1219" i="31" s="1"/>
  <c r="U1219" i="31" s="1"/>
  <c r="AU1220" i="31" l="1"/>
  <c r="AV1220" i="31"/>
  <c r="AT1219" i="31"/>
  <c r="D1219" i="31"/>
  <c r="B1221" i="31"/>
  <c r="AS1221" i="31" s="1"/>
  <c r="AM1220" i="31"/>
  <c r="AL1220" i="31"/>
  <c r="T1220" i="31" a="1"/>
  <c r="T1220" i="31" s="1"/>
  <c r="U1220" i="31" s="1"/>
  <c r="AU1221" i="31" l="1"/>
  <c r="AV1221" i="31"/>
  <c r="AT1220" i="31"/>
  <c r="D1220" i="31"/>
  <c r="B1222" i="31"/>
  <c r="AS1222" i="31" s="1"/>
  <c r="AM1221" i="31"/>
  <c r="AL1221" i="31"/>
  <c r="T1221" i="31" a="1"/>
  <c r="T1221" i="31" s="1"/>
  <c r="U1221" i="31" s="1"/>
  <c r="AU1222" i="31" l="1"/>
  <c r="AV1222" i="31"/>
  <c r="AT1221" i="31"/>
  <c r="B1223" i="31"/>
  <c r="AS1223" i="31" s="1"/>
  <c r="AM1222" i="31"/>
  <c r="AL1222" i="31"/>
  <c r="T1222" i="31" a="1"/>
  <c r="T1222" i="31" s="1"/>
  <c r="U1222" i="31" s="1"/>
  <c r="D1221" i="31"/>
  <c r="AU1223" i="31" l="1"/>
  <c r="AV1223" i="31"/>
  <c r="AT1222" i="31"/>
  <c r="D1222" i="31"/>
  <c r="B1224" i="31"/>
  <c r="AS1224" i="31" s="1"/>
  <c r="AM1223" i="31"/>
  <c r="AL1223" i="31"/>
  <c r="T1223" i="31" a="1"/>
  <c r="T1223" i="31" s="1"/>
  <c r="U1223" i="31" s="1"/>
  <c r="AU1224" i="31" l="1"/>
  <c r="AV1224" i="31"/>
  <c r="AT1223" i="31"/>
  <c r="D1223" i="31"/>
  <c r="B1225" i="31"/>
  <c r="AS1225" i="31" s="1"/>
  <c r="AM1224" i="31"/>
  <c r="AL1224" i="31"/>
  <c r="T1224" i="31" a="1"/>
  <c r="T1224" i="31" s="1"/>
  <c r="U1224" i="31" s="1"/>
  <c r="AU1225" i="31" l="1"/>
  <c r="AV1225" i="31"/>
  <c r="AT1224" i="31"/>
  <c r="D1224" i="31"/>
  <c r="B1226" i="31"/>
  <c r="AS1226" i="31" s="1"/>
  <c r="AM1225" i="31"/>
  <c r="AL1225" i="31"/>
  <c r="T1225" i="31" a="1"/>
  <c r="T1225" i="31" s="1"/>
  <c r="U1225" i="31" s="1"/>
  <c r="AU1226" i="31" l="1"/>
  <c r="AV1226" i="31"/>
  <c r="AT1225" i="31"/>
  <c r="D1225" i="31"/>
  <c r="B1227" i="31"/>
  <c r="AS1227" i="31" s="1"/>
  <c r="AM1226" i="31"/>
  <c r="AL1226" i="31"/>
  <c r="T1226" i="31" a="1"/>
  <c r="T1226" i="31" s="1"/>
  <c r="U1226" i="31" s="1"/>
  <c r="AU1227" i="31" l="1"/>
  <c r="AV1227" i="31"/>
  <c r="AT1226" i="31"/>
  <c r="D1226" i="31"/>
  <c r="B1228" i="31"/>
  <c r="AS1228" i="31" s="1"/>
  <c r="AM1227" i="31"/>
  <c r="AL1227" i="31"/>
  <c r="T1227" i="31" a="1"/>
  <c r="T1227" i="31" s="1"/>
  <c r="U1227" i="31" s="1"/>
  <c r="AU1228" i="31" l="1"/>
  <c r="AV1228" i="31"/>
  <c r="AT1227" i="31"/>
  <c r="B1229" i="31"/>
  <c r="AS1229" i="31" s="1"/>
  <c r="AM1228" i="31"/>
  <c r="AL1228" i="31"/>
  <c r="T1228" i="31" a="1"/>
  <c r="T1228" i="31" s="1"/>
  <c r="U1228" i="31" s="1"/>
  <c r="D1227" i="31"/>
  <c r="AU1229" i="31" l="1"/>
  <c r="AV1229" i="31"/>
  <c r="AT1228" i="31"/>
  <c r="D1228" i="31"/>
  <c r="B1230" i="31"/>
  <c r="AS1230" i="31" s="1"/>
  <c r="AM1229" i="31"/>
  <c r="AL1229" i="31"/>
  <c r="T1229" i="31" a="1"/>
  <c r="T1229" i="31" s="1"/>
  <c r="U1229" i="31" s="1"/>
  <c r="AU1230" i="31" l="1"/>
  <c r="AV1230" i="31"/>
  <c r="AT1229" i="31"/>
  <c r="D1229" i="31"/>
  <c r="B1231" i="31"/>
  <c r="AS1231" i="31" s="1"/>
  <c r="AM1230" i="31"/>
  <c r="AL1230" i="31"/>
  <c r="T1230" i="31" a="1"/>
  <c r="T1230" i="31" s="1"/>
  <c r="U1230" i="31" s="1"/>
  <c r="AU1231" i="31" l="1"/>
  <c r="AV1231" i="31"/>
  <c r="AT1230" i="31"/>
  <c r="D1230" i="31"/>
  <c r="B1232" i="31"/>
  <c r="AS1232" i="31" s="1"/>
  <c r="AM1231" i="31"/>
  <c r="AL1231" i="31"/>
  <c r="T1231" i="31" a="1"/>
  <c r="T1231" i="31" s="1"/>
  <c r="U1231" i="31" s="1"/>
  <c r="AU1232" i="31" l="1"/>
  <c r="AV1232" i="31"/>
  <c r="AT1231" i="31"/>
  <c r="D1231" i="31"/>
  <c r="B1233" i="31"/>
  <c r="AS1233" i="31" s="1"/>
  <c r="AM1232" i="31"/>
  <c r="AL1232" i="31"/>
  <c r="T1232" i="31" a="1"/>
  <c r="T1232" i="31" s="1"/>
  <c r="U1232" i="31" s="1"/>
  <c r="AU1233" i="31" l="1"/>
  <c r="AV1233" i="31"/>
  <c r="AT1232" i="31"/>
  <c r="D1232" i="31"/>
  <c r="B1234" i="31"/>
  <c r="AS1234" i="31" s="1"/>
  <c r="AM1233" i="31"/>
  <c r="AL1233" i="31"/>
  <c r="T1233" i="31" a="1"/>
  <c r="T1233" i="31" s="1"/>
  <c r="U1233" i="31" s="1"/>
  <c r="AU1234" i="31" l="1"/>
  <c r="AV1234" i="31"/>
  <c r="AT1233" i="31"/>
  <c r="D1233" i="31"/>
  <c r="B1235" i="31"/>
  <c r="AS1235" i="31" s="1"/>
  <c r="AM1234" i="31"/>
  <c r="AL1234" i="31"/>
  <c r="T1234" i="31" a="1"/>
  <c r="T1234" i="31" s="1"/>
  <c r="U1234" i="31" s="1"/>
  <c r="AU1235" i="31" l="1"/>
  <c r="AV1235" i="31"/>
  <c r="AT1234" i="31"/>
  <c r="D1234" i="31"/>
  <c r="B1236" i="31"/>
  <c r="AS1236" i="31" s="1"/>
  <c r="AM1235" i="31"/>
  <c r="AL1235" i="31"/>
  <c r="T1235" i="31" a="1"/>
  <c r="T1235" i="31" s="1"/>
  <c r="U1235" i="31" s="1"/>
  <c r="AT1235" i="31" l="1"/>
  <c r="AU1236" i="31"/>
  <c r="AV1236" i="31"/>
  <c r="D1235" i="31"/>
  <c r="B1237" i="31"/>
  <c r="AS1237" i="31" s="1"/>
  <c r="AM1236" i="31"/>
  <c r="AL1236" i="31"/>
  <c r="T1236" i="31" a="1"/>
  <c r="T1236" i="31" s="1"/>
  <c r="U1236" i="31" s="1"/>
  <c r="AU1237" i="31" l="1"/>
  <c r="AV1237" i="31"/>
  <c r="AT1236" i="31"/>
  <c r="D1236" i="31"/>
  <c r="B1238" i="31"/>
  <c r="AS1238" i="31" s="1"/>
  <c r="AM1237" i="31"/>
  <c r="AL1237" i="31"/>
  <c r="T1237" i="31" a="1"/>
  <c r="T1237" i="31" s="1"/>
  <c r="U1237" i="31" s="1"/>
  <c r="AU1238" i="31" l="1"/>
  <c r="AV1238" i="31"/>
  <c r="AT1237" i="31"/>
  <c r="D1237" i="31"/>
  <c r="B1239" i="31"/>
  <c r="AS1239" i="31" s="1"/>
  <c r="AM1238" i="31"/>
  <c r="AL1238" i="31"/>
  <c r="T1238" i="31" a="1"/>
  <c r="T1238" i="31" s="1"/>
  <c r="U1238" i="31" s="1"/>
  <c r="AU1239" i="31" l="1"/>
  <c r="AV1239" i="31"/>
  <c r="AT1238" i="31"/>
  <c r="D1238" i="31"/>
  <c r="B1240" i="31"/>
  <c r="AS1240" i="31" s="1"/>
  <c r="AM1239" i="31"/>
  <c r="AL1239" i="31"/>
  <c r="T1239" i="31" a="1"/>
  <c r="T1239" i="31" s="1"/>
  <c r="U1239" i="31" s="1"/>
  <c r="AU1240" i="31" l="1"/>
  <c r="AV1240" i="31"/>
  <c r="AT1239" i="31"/>
  <c r="B1241" i="31"/>
  <c r="AS1241" i="31" s="1"/>
  <c r="AM1240" i="31"/>
  <c r="AL1240" i="31"/>
  <c r="T1240" i="31" a="1"/>
  <c r="T1240" i="31" s="1"/>
  <c r="U1240" i="31" s="1"/>
  <c r="D1239" i="31"/>
  <c r="AU1241" i="31" l="1"/>
  <c r="AV1241" i="31"/>
  <c r="AT1240" i="31"/>
  <c r="D1240" i="31"/>
  <c r="B1242" i="31"/>
  <c r="AS1242" i="31" s="1"/>
  <c r="AM1241" i="31"/>
  <c r="AL1241" i="31"/>
  <c r="T1241" i="31" a="1"/>
  <c r="T1241" i="31" s="1"/>
  <c r="U1241" i="31" s="1"/>
  <c r="AU1242" i="31" l="1"/>
  <c r="AV1242" i="31"/>
  <c r="AT1241" i="31"/>
  <c r="D1241" i="31"/>
  <c r="B1243" i="31"/>
  <c r="AS1243" i="31" s="1"/>
  <c r="AM1242" i="31"/>
  <c r="AL1242" i="31"/>
  <c r="T1242" i="31" a="1"/>
  <c r="T1242" i="31" s="1"/>
  <c r="U1242" i="31" s="1"/>
  <c r="AU1243" i="31" l="1"/>
  <c r="AV1243" i="31"/>
  <c r="AT1242" i="31"/>
  <c r="D1242" i="31"/>
  <c r="B1244" i="31"/>
  <c r="AS1244" i="31" s="1"/>
  <c r="AM1243" i="31"/>
  <c r="AL1243" i="31"/>
  <c r="T1243" i="31" a="1"/>
  <c r="T1243" i="31" s="1"/>
  <c r="U1243" i="31" s="1"/>
  <c r="AU1244" i="31" l="1"/>
  <c r="AV1244" i="31"/>
  <c r="AT1243" i="31"/>
  <c r="D1243" i="31"/>
  <c r="B1245" i="31"/>
  <c r="AS1245" i="31" s="1"/>
  <c r="AM1244" i="31"/>
  <c r="AL1244" i="31"/>
  <c r="T1244" i="31" a="1"/>
  <c r="T1244" i="31" s="1"/>
  <c r="U1244" i="31" s="1"/>
  <c r="AU1245" i="31" l="1"/>
  <c r="AV1245" i="31"/>
  <c r="AT1244" i="31"/>
  <c r="D1244" i="31"/>
  <c r="B1246" i="31"/>
  <c r="AS1246" i="31" s="1"/>
  <c r="AM1245" i="31"/>
  <c r="AL1245" i="31"/>
  <c r="T1245" i="31" a="1"/>
  <c r="T1245" i="31" s="1"/>
  <c r="U1245" i="31" s="1"/>
  <c r="AU1246" i="31" l="1"/>
  <c r="AV1246" i="31"/>
  <c r="AT1245" i="31"/>
  <c r="D1245" i="31"/>
  <c r="B1247" i="31"/>
  <c r="AS1247" i="31" s="1"/>
  <c r="AM1246" i="31"/>
  <c r="AL1246" i="31"/>
  <c r="T1246" i="31" a="1"/>
  <c r="T1246" i="31" s="1"/>
  <c r="U1246" i="31" s="1"/>
  <c r="AU1247" i="31" l="1"/>
  <c r="AV1247" i="31"/>
  <c r="AT1246" i="31"/>
  <c r="D1246" i="31"/>
  <c r="B1248" i="31"/>
  <c r="AS1248" i="31" s="1"/>
  <c r="AM1247" i="31"/>
  <c r="AL1247" i="31"/>
  <c r="T1247" i="31" a="1"/>
  <c r="T1247" i="31" s="1"/>
  <c r="U1247" i="31" s="1"/>
  <c r="AU1248" i="31" l="1"/>
  <c r="AV1248" i="31"/>
  <c r="AT1247" i="31"/>
  <c r="D1247" i="31"/>
  <c r="B1249" i="31"/>
  <c r="AS1249" i="31" s="1"/>
  <c r="AM1248" i="31"/>
  <c r="AL1248" i="31"/>
  <c r="T1248" i="31" a="1"/>
  <c r="T1248" i="31" s="1"/>
  <c r="U1248" i="31" s="1"/>
  <c r="AU1249" i="31" l="1"/>
  <c r="AV1249" i="31"/>
  <c r="AT1248" i="31"/>
  <c r="D1248" i="31"/>
  <c r="B1250" i="31"/>
  <c r="AS1250" i="31" s="1"/>
  <c r="AM1249" i="31"/>
  <c r="AL1249" i="31"/>
  <c r="T1249" i="31" a="1"/>
  <c r="T1249" i="31" s="1"/>
  <c r="U1249" i="31" s="1"/>
  <c r="AU1250" i="31" l="1"/>
  <c r="AV1250" i="31"/>
  <c r="AT1249" i="31"/>
  <c r="D1249" i="31"/>
  <c r="B1251" i="31"/>
  <c r="AS1251" i="31" s="1"/>
  <c r="AM1250" i="31"/>
  <c r="AL1250" i="31"/>
  <c r="T1250" i="31" a="1"/>
  <c r="T1250" i="31" s="1"/>
  <c r="U1250" i="31" s="1"/>
  <c r="AU1251" i="31" l="1"/>
  <c r="AV1251" i="31"/>
  <c r="AT1250" i="31"/>
  <c r="D1250" i="31"/>
  <c r="B1252" i="31"/>
  <c r="AS1252" i="31" s="1"/>
  <c r="AM1251" i="31"/>
  <c r="AL1251" i="31"/>
  <c r="T1251" i="31" a="1"/>
  <c r="T1251" i="31" s="1"/>
  <c r="U1251" i="31" s="1"/>
  <c r="AU1252" i="31" l="1"/>
  <c r="AV1252" i="31"/>
  <c r="AT1251" i="31"/>
  <c r="D1251" i="31"/>
  <c r="B1253" i="31"/>
  <c r="AS1253" i="31" s="1"/>
  <c r="AM1252" i="31"/>
  <c r="AL1252" i="31"/>
  <c r="T1252" i="31" a="1"/>
  <c r="T1252" i="31" s="1"/>
  <c r="U1252" i="31" s="1"/>
  <c r="AU1253" i="31" l="1"/>
  <c r="AV1253" i="31"/>
  <c r="AT1252" i="31"/>
  <c r="D1252" i="31"/>
  <c r="B1254" i="31"/>
  <c r="AS1254" i="31" s="1"/>
  <c r="AM1253" i="31"/>
  <c r="AL1253" i="31"/>
  <c r="T1253" i="31" a="1"/>
  <c r="T1253" i="31" s="1"/>
  <c r="U1253" i="31" s="1"/>
  <c r="AU1254" i="31" l="1"/>
  <c r="AV1254" i="31"/>
  <c r="AT1253" i="31"/>
  <c r="D1253" i="31"/>
  <c r="B1255" i="31"/>
  <c r="AS1255" i="31" s="1"/>
  <c r="AM1254" i="31"/>
  <c r="AL1254" i="31"/>
  <c r="T1254" i="31" a="1"/>
  <c r="T1254" i="31" s="1"/>
  <c r="U1254" i="31" s="1"/>
  <c r="AU1255" i="31" l="1"/>
  <c r="AV1255" i="31"/>
  <c r="AT1254" i="31"/>
  <c r="D1254" i="31"/>
  <c r="B1256" i="31"/>
  <c r="AS1256" i="31" s="1"/>
  <c r="AM1255" i="31"/>
  <c r="AL1255" i="31"/>
  <c r="T1255" i="31" a="1"/>
  <c r="T1255" i="31" s="1"/>
  <c r="U1255" i="31" s="1"/>
  <c r="AU1256" i="31" l="1"/>
  <c r="AV1256" i="31"/>
  <c r="AT1255" i="31"/>
  <c r="D1255" i="31"/>
  <c r="B1257" i="31"/>
  <c r="AS1257" i="31" s="1"/>
  <c r="AM1256" i="31"/>
  <c r="AL1256" i="31"/>
  <c r="T1256" i="31" a="1"/>
  <c r="T1256" i="31" s="1"/>
  <c r="U1256" i="31" s="1"/>
  <c r="AU1257" i="31" l="1"/>
  <c r="AV1257" i="31"/>
  <c r="AT1256" i="31"/>
  <c r="D1256" i="31"/>
  <c r="B1258" i="31"/>
  <c r="AS1258" i="31" s="1"/>
  <c r="AM1257" i="31"/>
  <c r="AL1257" i="31"/>
  <c r="T1257" i="31" a="1"/>
  <c r="T1257" i="31" s="1"/>
  <c r="U1257" i="31" s="1"/>
  <c r="AU1258" i="31" l="1"/>
  <c r="AV1258" i="31"/>
  <c r="AT1257" i="31"/>
  <c r="D1257" i="31"/>
  <c r="B1259" i="31"/>
  <c r="AS1259" i="31" s="1"/>
  <c r="AM1258" i="31"/>
  <c r="AL1258" i="31"/>
  <c r="T1258" i="31" a="1"/>
  <c r="T1258" i="31" s="1"/>
  <c r="U1258" i="31" s="1"/>
  <c r="AU1259" i="31" l="1"/>
  <c r="AV1259" i="31"/>
  <c r="AT1258" i="31"/>
  <c r="D1258" i="31"/>
  <c r="B1260" i="31"/>
  <c r="AS1260" i="31" s="1"/>
  <c r="AM1259" i="31"/>
  <c r="AL1259" i="31"/>
  <c r="T1259" i="31" a="1"/>
  <c r="T1259" i="31" s="1"/>
  <c r="U1259" i="31" s="1"/>
  <c r="AU1260" i="31" l="1"/>
  <c r="AV1260" i="31"/>
  <c r="AT1259" i="31"/>
  <c r="D1259" i="31"/>
  <c r="B1261" i="31"/>
  <c r="AS1261" i="31" s="1"/>
  <c r="AM1260" i="31"/>
  <c r="AL1260" i="31"/>
  <c r="T1260" i="31" a="1"/>
  <c r="T1260" i="31" s="1"/>
  <c r="U1260" i="31" s="1"/>
  <c r="AU1261" i="31" l="1"/>
  <c r="AV1261" i="31"/>
  <c r="AT1260" i="31"/>
  <c r="D1260" i="31"/>
  <c r="B1262" i="31"/>
  <c r="AS1262" i="31" s="1"/>
  <c r="AM1261" i="31"/>
  <c r="AL1261" i="31"/>
  <c r="T1261" i="31" a="1"/>
  <c r="T1261" i="31" s="1"/>
  <c r="U1261" i="31" s="1"/>
  <c r="AU1262" i="31" l="1"/>
  <c r="AV1262" i="31"/>
  <c r="AT1261" i="31"/>
  <c r="B1263" i="31"/>
  <c r="AS1263" i="31" s="1"/>
  <c r="AM1262" i="31"/>
  <c r="AL1262" i="31"/>
  <c r="T1262" i="31" a="1"/>
  <c r="T1262" i="31" s="1"/>
  <c r="U1262" i="31" s="1"/>
  <c r="D1261" i="31"/>
  <c r="AU1263" i="31" l="1"/>
  <c r="AV1263" i="31"/>
  <c r="AT1262" i="31"/>
  <c r="D1262" i="31"/>
  <c r="B1264" i="31"/>
  <c r="AS1264" i="31" s="1"/>
  <c r="AM1263" i="31"/>
  <c r="AL1263" i="31"/>
  <c r="T1263" i="31" a="1"/>
  <c r="T1263" i="31" s="1"/>
  <c r="U1263" i="31" s="1"/>
  <c r="AU1264" i="31" l="1"/>
  <c r="AV1264" i="31"/>
  <c r="AT1263" i="31"/>
  <c r="D1263" i="31"/>
  <c r="B1265" i="31"/>
  <c r="AS1265" i="31" s="1"/>
  <c r="AM1264" i="31"/>
  <c r="AL1264" i="31"/>
  <c r="T1264" i="31" a="1"/>
  <c r="T1264" i="31" s="1"/>
  <c r="U1264" i="31" s="1"/>
  <c r="AU1265" i="31" l="1"/>
  <c r="AV1265" i="31"/>
  <c r="AT1264" i="31"/>
  <c r="D1264" i="31"/>
  <c r="B1266" i="31"/>
  <c r="AS1266" i="31" s="1"/>
  <c r="AM1265" i="31"/>
  <c r="AL1265" i="31"/>
  <c r="T1265" i="31" a="1"/>
  <c r="T1265" i="31" s="1"/>
  <c r="U1265" i="31" s="1"/>
  <c r="AU1266" i="31" l="1"/>
  <c r="AV1266" i="31"/>
  <c r="AT1265" i="31"/>
  <c r="D1265" i="31"/>
  <c r="B1267" i="31"/>
  <c r="AS1267" i="31" s="1"/>
  <c r="AM1266" i="31"/>
  <c r="AL1266" i="31"/>
  <c r="T1266" i="31" a="1"/>
  <c r="T1266" i="31" s="1"/>
  <c r="U1266" i="31" s="1"/>
  <c r="AU1267" i="31" l="1"/>
  <c r="AV1267" i="31"/>
  <c r="AT1266" i="31"/>
  <c r="D1266" i="31"/>
  <c r="B1268" i="31"/>
  <c r="AS1268" i="31" s="1"/>
  <c r="AM1267" i="31"/>
  <c r="AL1267" i="31"/>
  <c r="T1267" i="31" a="1"/>
  <c r="T1267" i="31" s="1"/>
  <c r="U1267" i="31" s="1"/>
  <c r="AU1268" i="31" l="1"/>
  <c r="AV1268" i="31"/>
  <c r="AT1267" i="31"/>
  <c r="D1267" i="31"/>
  <c r="B1269" i="31"/>
  <c r="AS1269" i="31" s="1"/>
  <c r="AM1268" i="31"/>
  <c r="AL1268" i="31"/>
  <c r="T1268" i="31" a="1"/>
  <c r="T1268" i="31" s="1"/>
  <c r="U1268" i="31" s="1"/>
  <c r="AU1269" i="31" l="1"/>
  <c r="AV1269" i="31"/>
  <c r="AT1268" i="31"/>
  <c r="D1268" i="31"/>
  <c r="B1270" i="31"/>
  <c r="AS1270" i="31" s="1"/>
  <c r="AM1269" i="31"/>
  <c r="AL1269" i="31"/>
  <c r="T1269" i="31" a="1"/>
  <c r="T1269" i="31" s="1"/>
  <c r="U1269" i="31" s="1"/>
  <c r="AU1270" i="31" l="1"/>
  <c r="AV1270" i="31"/>
  <c r="AT1269" i="31"/>
  <c r="D1269" i="31"/>
  <c r="B1271" i="31"/>
  <c r="AS1271" i="31" s="1"/>
  <c r="AM1270" i="31"/>
  <c r="AL1270" i="31"/>
  <c r="T1270" i="31" a="1"/>
  <c r="T1270" i="31" s="1"/>
  <c r="U1270" i="31" s="1"/>
  <c r="AU1271" i="31" l="1"/>
  <c r="AV1271" i="31"/>
  <c r="AT1270" i="31"/>
  <c r="D1270" i="31"/>
  <c r="B1272" i="31"/>
  <c r="AS1272" i="31" s="1"/>
  <c r="AM1271" i="31"/>
  <c r="AL1271" i="31"/>
  <c r="T1271" i="31" a="1"/>
  <c r="T1271" i="31" s="1"/>
  <c r="U1271" i="31" s="1"/>
  <c r="AU1272" i="31" l="1"/>
  <c r="AV1272" i="31"/>
  <c r="AT1271" i="31"/>
  <c r="D1271" i="31"/>
  <c r="B1273" i="31"/>
  <c r="AS1273" i="31" s="1"/>
  <c r="AM1272" i="31"/>
  <c r="AL1272" i="31"/>
  <c r="T1272" i="31" a="1"/>
  <c r="T1272" i="31" s="1"/>
  <c r="U1272" i="31" s="1"/>
  <c r="AU1273" i="31" l="1"/>
  <c r="AV1273" i="31"/>
  <c r="AT1272" i="31"/>
  <c r="D1272" i="31"/>
  <c r="B1274" i="31"/>
  <c r="AS1274" i="31" s="1"/>
  <c r="AM1273" i="31"/>
  <c r="AL1273" i="31"/>
  <c r="T1273" i="31" a="1"/>
  <c r="T1273" i="31" s="1"/>
  <c r="U1273" i="31" s="1"/>
  <c r="AT1273" i="31" l="1"/>
  <c r="AU1274" i="31"/>
  <c r="AV1274" i="31"/>
  <c r="D1273" i="31"/>
  <c r="B1275" i="31"/>
  <c r="AS1275" i="31" s="1"/>
  <c r="AM1274" i="31"/>
  <c r="AL1274" i="31"/>
  <c r="T1274" i="31" a="1"/>
  <c r="T1274" i="31" s="1"/>
  <c r="U1274" i="31" s="1"/>
  <c r="AU1275" i="31" l="1"/>
  <c r="AV1275" i="31"/>
  <c r="AT1274" i="31"/>
  <c r="B1276" i="31"/>
  <c r="AS1276" i="31" s="1"/>
  <c r="AM1275" i="31"/>
  <c r="AL1275" i="31"/>
  <c r="T1275" i="31" a="1"/>
  <c r="T1275" i="31" s="1"/>
  <c r="U1275" i="31" s="1"/>
  <c r="D1274" i="31"/>
  <c r="AU1276" i="31" l="1"/>
  <c r="AV1276" i="31"/>
  <c r="AT1275" i="31"/>
  <c r="D1275" i="31"/>
  <c r="B1277" i="31"/>
  <c r="AS1277" i="31" s="1"/>
  <c r="AM1276" i="31"/>
  <c r="AL1276" i="31"/>
  <c r="T1276" i="31" a="1"/>
  <c r="T1276" i="31" s="1"/>
  <c r="U1276" i="31" s="1"/>
  <c r="AU1277" i="31" l="1"/>
  <c r="AV1277" i="31"/>
  <c r="AT1276" i="31"/>
  <c r="D1276" i="31"/>
  <c r="B1278" i="31"/>
  <c r="AS1278" i="31" s="1"/>
  <c r="AM1277" i="31"/>
  <c r="AL1277" i="31"/>
  <c r="T1277" i="31" a="1"/>
  <c r="T1277" i="31" s="1"/>
  <c r="U1277" i="31" s="1"/>
  <c r="AV1278" i="31" l="1"/>
  <c r="AU1278" i="31" s="1"/>
  <c r="AT1278" i="31" s="1"/>
  <c r="AT1277" i="31"/>
  <c r="B1279" i="31"/>
  <c r="AS1279" i="31" s="1"/>
  <c r="AM1278" i="31"/>
  <c r="AL1278" i="31"/>
  <c r="T1278" i="31" a="1"/>
  <c r="T1278" i="31" s="1"/>
  <c r="U1278" i="31" s="1"/>
  <c r="D1277" i="31"/>
  <c r="AV1279" i="31" l="1"/>
  <c r="AU1279" i="31" s="1"/>
  <c r="AT1279" i="31" s="1"/>
  <c r="D1278" i="31"/>
  <c r="B1280" i="31"/>
  <c r="AS1280" i="31" s="1"/>
  <c r="AM1279" i="31"/>
  <c r="AL1279" i="31"/>
  <c r="T1279" i="31" a="1"/>
  <c r="T1279" i="31" s="1"/>
  <c r="U1279" i="31" s="1"/>
  <c r="AV1280" i="31" l="1"/>
  <c r="AU1280" i="31" s="1"/>
  <c r="AT1280" i="31" s="1"/>
  <c r="D1279" i="31"/>
  <c r="B1281" i="31"/>
  <c r="AS1281" i="31" s="1"/>
  <c r="AM1280" i="31"/>
  <c r="AL1280" i="31"/>
  <c r="T1280" i="31" a="1"/>
  <c r="T1280" i="31" s="1"/>
  <c r="U1280" i="31" s="1"/>
  <c r="AV1281" i="31" l="1"/>
  <c r="AU1281" i="31" s="1"/>
  <c r="AT1281" i="31" s="1"/>
  <c r="D1280" i="31"/>
  <c r="B1282" i="31"/>
  <c r="AS1282" i="31" s="1"/>
  <c r="AM1281" i="31"/>
  <c r="AL1281" i="31"/>
  <c r="T1281" i="31" a="1"/>
  <c r="T1281" i="31" s="1"/>
  <c r="U1281" i="31" s="1"/>
  <c r="AV1282" i="31" l="1"/>
  <c r="AU1282" i="31" s="1"/>
  <c r="AT1282" i="31" s="1"/>
  <c r="D1281" i="31"/>
  <c r="B1283" i="31"/>
  <c r="AS1283" i="31" s="1"/>
  <c r="AM1282" i="31"/>
  <c r="AL1282" i="31"/>
  <c r="T1282" i="31" a="1"/>
  <c r="T1282" i="31" s="1"/>
  <c r="U1282" i="31" s="1"/>
  <c r="AV1283" i="31" l="1"/>
  <c r="AU1283" i="31" s="1"/>
  <c r="AT1283" i="31" s="1"/>
  <c r="D1282" i="31"/>
  <c r="B1284" i="31"/>
  <c r="AS1284" i="31" s="1"/>
  <c r="AM1283" i="31"/>
  <c r="AL1283" i="31"/>
  <c r="T1283" i="31" a="1"/>
  <c r="T1283" i="31" s="1"/>
  <c r="U1283" i="31" s="1"/>
  <c r="AV1284" i="31" l="1"/>
  <c r="AU1284" i="31" s="1"/>
  <c r="AT1284" i="31" s="1"/>
  <c r="B1285" i="31"/>
  <c r="AS1285" i="31" s="1"/>
  <c r="AM1284" i="31"/>
  <c r="AL1284" i="31"/>
  <c r="T1284" i="31" a="1"/>
  <c r="T1284" i="31" s="1"/>
  <c r="U1284" i="31" s="1"/>
  <c r="D1283" i="31"/>
  <c r="AV1285" i="31" l="1"/>
  <c r="AU1285" i="31" s="1"/>
  <c r="AT1285" i="31" s="1"/>
  <c r="D1284" i="31"/>
  <c r="B1286" i="31"/>
  <c r="AS1286" i="31" s="1"/>
  <c r="AM1285" i="31"/>
  <c r="AL1285" i="31"/>
  <c r="T1285" i="31" a="1"/>
  <c r="T1285" i="31" s="1"/>
  <c r="U1285" i="31" s="1"/>
  <c r="AV1286" i="31" l="1"/>
  <c r="AU1286" i="31" s="1"/>
  <c r="AT1286" i="31" s="1"/>
  <c r="D1285" i="31"/>
  <c r="B1287" i="31"/>
  <c r="AS1287" i="31" s="1"/>
  <c r="AM1286" i="31"/>
  <c r="AL1286" i="31"/>
  <c r="T1286" i="31" a="1"/>
  <c r="T1286" i="31" s="1"/>
  <c r="U1286" i="31" s="1"/>
  <c r="AV1287" i="31" l="1"/>
  <c r="AU1287" i="31" s="1"/>
  <c r="AT1287" i="31" s="1"/>
  <c r="D1286" i="31"/>
  <c r="B1288" i="31"/>
  <c r="AS1288" i="31" s="1"/>
  <c r="AM1287" i="31"/>
  <c r="AL1287" i="31"/>
  <c r="T1287" i="31" a="1"/>
  <c r="T1287" i="31" s="1"/>
  <c r="U1287" i="31" s="1"/>
  <c r="AV1288" i="31" l="1"/>
  <c r="AU1288" i="31" s="1"/>
  <c r="AT1288" i="31" s="1"/>
  <c r="D1287" i="31"/>
  <c r="B1289" i="31"/>
  <c r="AS1289" i="31" s="1"/>
  <c r="AM1288" i="31"/>
  <c r="AL1288" i="31"/>
  <c r="T1288" i="31" a="1"/>
  <c r="T1288" i="31" s="1"/>
  <c r="U1288" i="31" s="1"/>
  <c r="AV1289" i="31" l="1"/>
  <c r="AU1289" i="31" s="1"/>
  <c r="AT1289" i="31" s="1"/>
  <c r="B1290" i="31"/>
  <c r="AS1290" i="31" s="1"/>
  <c r="AM1289" i="31"/>
  <c r="AL1289" i="31"/>
  <c r="T1289" i="31" a="1"/>
  <c r="T1289" i="31" s="1"/>
  <c r="U1289" i="31" s="1"/>
  <c r="D1288" i="31"/>
  <c r="AV1290" i="31" l="1"/>
  <c r="AU1290" i="31" s="1"/>
  <c r="AT1290" i="31" s="1"/>
  <c r="D1289" i="31"/>
  <c r="B1291" i="31"/>
  <c r="AS1291" i="31" s="1"/>
  <c r="AM1290" i="31"/>
  <c r="AL1290" i="31"/>
  <c r="T1290" i="31" a="1"/>
  <c r="T1290" i="31" s="1"/>
  <c r="U1290" i="31" s="1"/>
  <c r="AV1291" i="31" l="1"/>
  <c r="AU1291" i="31" s="1"/>
  <c r="AT1291" i="31" s="1"/>
  <c r="B1292" i="31"/>
  <c r="AS1292" i="31" s="1"/>
  <c r="AM1291" i="31"/>
  <c r="AL1291" i="31"/>
  <c r="T1291" i="31" a="1"/>
  <c r="T1291" i="31" s="1"/>
  <c r="U1291" i="31" s="1"/>
  <c r="D1290" i="31"/>
  <c r="AV1292" i="31" l="1"/>
  <c r="AU1292" i="31" s="1"/>
  <c r="AT1292" i="31" s="1"/>
  <c r="D1291" i="31"/>
  <c r="B1293" i="31"/>
  <c r="AS1293" i="31" s="1"/>
  <c r="AM1292" i="31"/>
  <c r="AL1292" i="31"/>
  <c r="T1292" i="31" a="1"/>
  <c r="T1292" i="31" s="1"/>
  <c r="U1292" i="31" s="1"/>
  <c r="AV1293" i="31" l="1"/>
  <c r="AU1293" i="31" s="1"/>
  <c r="AT1293" i="31" s="1"/>
  <c r="D1292" i="31"/>
  <c r="B1294" i="31"/>
  <c r="AS1294" i="31" s="1"/>
  <c r="AM1293" i="31"/>
  <c r="AL1293" i="31"/>
  <c r="T1293" i="31" a="1"/>
  <c r="T1293" i="31" s="1"/>
  <c r="U1293" i="31" s="1"/>
  <c r="AV1294" i="31" l="1"/>
  <c r="AU1294" i="31" s="1"/>
  <c r="AT1294" i="31" s="1"/>
  <c r="D1293" i="31"/>
  <c r="B1295" i="31"/>
  <c r="AS1295" i="31" s="1"/>
  <c r="AM1294" i="31"/>
  <c r="AL1294" i="31"/>
  <c r="T1294" i="31" a="1"/>
  <c r="T1294" i="31" s="1"/>
  <c r="U1294" i="31" s="1"/>
  <c r="AV1295" i="31" l="1"/>
  <c r="AU1295" i="31" s="1"/>
  <c r="AT1295" i="31" s="1"/>
  <c r="D1294" i="31"/>
  <c r="B1296" i="31"/>
  <c r="AS1296" i="31" s="1"/>
  <c r="AM1295" i="31"/>
  <c r="AL1295" i="31"/>
  <c r="T1295" i="31" a="1"/>
  <c r="T1295" i="31" s="1"/>
  <c r="U1295" i="31" s="1"/>
  <c r="AV1296" i="31" l="1"/>
  <c r="AU1296" i="31" s="1"/>
  <c r="AT1296" i="31" s="1"/>
  <c r="D1295" i="31"/>
  <c r="B1297" i="31"/>
  <c r="AS1297" i="31" s="1"/>
  <c r="AM1296" i="31"/>
  <c r="AL1296" i="31"/>
  <c r="T1296" i="31" a="1"/>
  <c r="T1296" i="31" s="1"/>
  <c r="U1296" i="31" s="1"/>
  <c r="AV1297" i="31" l="1"/>
  <c r="AU1297" i="31" s="1"/>
  <c r="AT1297" i="31" s="1"/>
  <c r="D1296" i="31"/>
  <c r="B1298" i="31"/>
  <c r="AS1298" i="31" s="1"/>
  <c r="AM1297" i="31"/>
  <c r="AL1297" i="31"/>
  <c r="T1297" i="31" a="1"/>
  <c r="T1297" i="31" s="1"/>
  <c r="U1297" i="31" s="1"/>
  <c r="AV1298" i="31" l="1"/>
  <c r="AU1298" i="31" s="1"/>
  <c r="AT1298" i="31" s="1"/>
  <c r="D1297" i="31"/>
  <c r="B1299" i="31"/>
  <c r="AS1299" i="31" s="1"/>
  <c r="AM1298" i="31"/>
  <c r="AL1298" i="31"/>
  <c r="T1298" i="31" a="1"/>
  <c r="T1298" i="31" s="1"/>
  <c r="U1298" i="31" s="1"/>
  <c r="AV1299" i="31" l="1"/>
  <c r="AU1299" i="31" s="1"/>
  <c r="AT1299" i="31" s="1"/>
  <c r="D1298" i="31"/>
  <c r="B1300" i="31"/>
  <c r="AS1300" i="31" s="1"/>
  <c r="AM1299" i="31"/>
  <c r="AL1299" i="31"/>
  <c r="T1299" i="31" a="1"/>
  <c r="T1299" i="31" s="1"/>
  <c r="U1299" i="31" s="1"/>
  <c r="AV1300" i="31" l="1"/>
  <c r="AU1300" i="31" s="1"/>
  <c r="AT1300" i="31" s="1"/>
  <c r="B1301" i="31"/>
  <c r="AS1301" i="31" s="1"/>
  <c r="AM1300" i="31"/>
  <c r="AL1300" i="31"/>
  <c r="T1300" i="31" a="1"/>
  <c r="T1300" i="31" s="1"/>
  <c r="U1300" i="31" s="1"/>
  <c r="D1299" i="31"/>
  <c r="AV1301" i="31" l="1"/>
  <c r="AU1301" i="31" s="1"/>
  <c r="AT1301" i="31" s="1"/>
  <c r="D1300" i="31"/>
  <c r="B1302" i="31"/>
  <c r="AS1302" i="31" s="1"/>
  <c r="AM1301" i="31"/>
  <c r="AL1301" i="31"/>
  <c r="T1301" i="31" a="1"/>
  <c r="T1301" i="31" s="1"/>
  <c r="U1301" i="31" s="1"/>
  <c r="AV1302" i="31" l="1"/>
  <c r="AU1302" i="31" s="1"/>
  <c r="AT1302" i="31" s="1"/>
  <c r="D1301" i="31"/>
  <c r="B1303" i="31"/>
  <c r="AS1303" i="31" s="1"/>
  <c r="AM1302" i="31"/>
  <c r="AL1302" i="31"/>
  <c r="T1302" i="31" a="1"/>
  <c r="T1302" i="31" s="1"/>
  <c r="U1302" i="31" s="1"/>
  <c r="AV1303" i="31" l="1"/>
  <c r="AU1303" i="31" s="1"/>
  <c r="AT1303" i="31" s="1"/>
  <c r="D1302" i="31"/>
  <c r="B1304" i="31"/>
  <c r="AS1304" i="31" s="1"/>
  <c r="AM1303" i="31"/>
  <c r="AL1303" i="31"/>
  <c r="T1303" i="31" a="1"/>
  <c r="T1303" i="31" s="1"/>
  <c r="U1303" i="31" s="1"/>
  <c r="AV1304" i="31" l="1"/>
  <c r="AU1304" i="31" s="1"/>
  <c r="AT1304" i="31" s="1"/>
  <c r="D1303" i="31"/>
  <c r="B1305" i="31"/>
  <c r="AS1305" i="31" s="1"/>
  <c r="AM1304" i="31"/>
  <c r="AL1304" i="31"/>
  <c r="T1304" i="31" a="1"/>
  <c r="T1304" i="31" s="1"/>
  <c r="U1304" i="31" s="1"/>
  <c r="AV1305" i="31" l="1"/>
  <c r="AU1305" i="31" s="1"/>
  <c r="AT1305" i="31" s="1"/>
  <c r="D1304" i="31"/>
  <c r="B1306" i="31"/>
  <c r="AS1306" i="31" s="1"/>
  <c r="AM1305" i="31"/>
  <c r="AL1305" i="31"/>
  <c r="T1305" i="31" a="1"/>
  <c r="T1305" i="31" s="1"/>
  <c r="U1305" i="31" s="1"/>
  <c r="AV1306" i="31" l="1"/>
  <c r="AU1306" i="31" s="1"/>
  <c r="AT1306" i="31" s="1"/>
  <c r="D1305" i="31"/>
  <c r="B1307" i="31"/>
  <c r="AS1307" i="31" s="1"/>
  <c r="AM1306" i="31"/>
  <c r="AL1306" i="31"/>
  <c r="T1306" i="31" a="1"/>
  <c r="T1306" i="31" s="1"/>
  <c r="U1306" i="31" s="1"/>
  <c r="AV1307" i="31" l="1"/>
  <c r="AU1307" i="31" s="1"/>
  <c r="AT1307" i="31" s="1"/>
  <c r="D1306" i="31"/>
  <c r="B1308" i="31"/>
  <c r="AS1308" i="31" s="1"/>
  <c r="AM1307" i="31"/>
  <c r="AL1307" i="31"/>
  <c r="T1307" i="31" a="1"/>
  <c r="T1307" i="31" s="1"/>
  <c r="U1307" i="31" s="1"/>
  <c r="AV1308" i="31" l="1"/>
  <c r="AU1308" i="31" s="1"/>
  <c r="AT1308" i="31" s="1"/>
  <c r="B1309" i="31"/>
  <c r="AS1309" i="31" s="1"/>
  <c r="AM1308" i="31"/>
  <c r="AL1308" i="31"/>
  <c r="T1308" i="31" a="1"/>
  <c r="T1308" i="31" s="1"/>
  <c r="U1308" i="31" s="1"/>
  <c r="D1307" i="31"/>
  <c r="AV1309" i="31" l="1"/>
  <c r="AU1309" i="31" s="1"/>
  <c r="AT1309" i="31" s="1"/>
  <c r="D1308" i="31"/>
  <c r="B1310" i="31"/>
  <c r="AS1310" i="31" s="1"/>
  <c r="AM1309" i="31"/>
  <c r="AL1309" i="31"/>
  <c r="T1309" i="31" a="1"/>
  <c r="T1309" i="31" s="1"/>
  <c r="U1309" i="31" s="1"/>
  <c r="AV1310" i="31" l="1"/>
  <c r="AU1310" i="31" s="1"/>
  <c r="AT1310" i="31" s="1"/>
  <c r="D1309" i="31"/>
  <c r="B1311" i="31"/>
  <c r="AS1311" i="31" s="1"/>
  <c r="AM1310" i="31"/>
  <c r="AL1310" i="31"/>
  <c r="T1310" i="31" a="1"/>
  <c r="T1310" i="31" s="1"/>
  <c r="U1310" i="31" s="1"/>
  <c r="AV1311" i="31" l="1"/>
  <c r="AU1311" i="31" s="1"/>
  <c r="AT1311" i="31" s="1"/>
  <c r="D1310" i="31"/>
  <c r="B1312" i="31"/>
  <c r="AS1312" i="31" s="1"/>
  <c r="AM1311" i="31"/>
  <c r="AL1311" i="31"/>
  <c r="T1311" i="31" a="1"/>
  <c r="T1311" i="31" s="1"/>
  <c r="U1311" i="31" s="1"/>
  <c r="AV1312" i="31" l="1"/>
  <c r="AU1312" i="31" s="1"/>
  <c r="AT1312" i="31" s="1"/>
  <c r="D1311" i="31"/>
  <c r="B1313" i="31"/>
  <c r="AS1313" i="31" s="1"/>
  <c r="AM1312" i="31"/>
  <c r="AL1312" i="31"/>
  <c r="T1312" i="31" a="1"/>
  <c r="T1312" i="31" s="1"/>
  <c r="U1312" i="31" s="1"/>
  <c r="AV1313" i="31" l="1"/>
  <c r="AU1313" i="31" s="1"/>
  <c r="AT1313" i="31" s="1"/>
  <c r="B1314" i="31"/>
  <c r="AS1314" i="31" s="1"/>
  <c r="AM1313" i="31"/>
  <c r="AL1313" i="31"/>
  <c r="T1313" i="31" a="1"/>
  <c r="T1313" i="31" s="1"/>
  <c r="U1313" i="31" s="1"/>
  <c r="D1312" i="31"/>
  <c r="AV1314" i="31" l="1"/>
  <c r="AU1314" i="31" s="1"/>
  <c r="AT1314" i="31" s="1"/>
  <c r="D1313" i="31"/>
  <c r="B1315" i="31"/>
  <c r="AS1315" i="31" s="1"/>
  <c r="AM1314" i="31"/>
  <c r="AL1314" i="31"/>
  <c r="T1314" i="31" a="1"/>
  <c r="T1314" i="31" s="1"/>
  <c r="U1314" i="31" s="1"/>
  <c r="AV1315" i="31" l="1"/>
  <c r="AU1315" i="31" s="1"/>
  <c r="AT1315" i="31" s="1"/>
  <c r="D1314" i="31"/>
  <c r="B1316" i="31"/>
  <c r="AS1316" i="31" s="1"/>
  <c r="AM1315" i="31"/>
  <c r="AL1315" i="31"/>
  <c r="T1315" i="31" a="1"/>
  <c r="T1315" i="31" s="1"/>
  <c r="U1315" i="31" s="1"/>
  <c r="AV1316" i="31" l="1"/>
  <c r="AU1316" i="31" s="1"/>
  <c r="AT1316" i="31" s="1"/>
  <c r="D1315" i="31"/>
  <c r="B1317" i="31"/>
  <c r="AS1317" i="31" s="1"/>
  <c r="AM1316" i="31"/>
  <c r="AL1316" i="31"/>
  <c r="T1316" i="31" a="1"/>
  <c r="T1316" i="31" s="1"/>
  <c r="U1316" i="31" s="1"/>
  <c r="AV1317" i="31" l="1"/>
  <c r="AU1317" i="31" s="1"/>
  <c r="AT1317" i="31" s="1"/>
  <c r="D1316" i="31"/>
  <c r="B1318" i="31"/>
  <c r="AS1318" i="31" s="1"/>
  <c r="AM1317" i="31"/>
  <c r="AL1317" i="31"/>
  <c r="T1317" i="31" a="1"/>
  <c r="T1317" i="31" s="1"/>
  <c r="U1317" i="31" s="1"/>
  <c r="AV1318" i="31" l="1"/>
  <c r="AU1318" i="31" s="1"/>
  <c r="AT1318" i="31" s="1"/>
  <c r="D1317" i="31"/>
  <c r="B1319" i="31"/>
  <c r="AS1319" i="31" s="1"/>
  <c r="AM1318" i="31"/>
  <c r="AL1318" i="31"/>
  <c r="T1318" i="31" a="1"/>
  <c r="T1318" i="31" s="1"/>
  <c r="U1318" i="31" s="1"/>
  <c r="AV1319" i="31" l="1"/>
  <c r="AU1319" i="31" s="1"/>
  <c r="AT1319" i="31" s="1"/>
  <c r="D1318" i="31"/>
  <c r="B1320" i="31"/>
  <c r="AS1320" i="31" s="1"/>
  <c r="AM1319" i="31"/>
  <c r="AL1319" i="31"/>
  <c r="T1319" i="31" a="1"/>
  <c r="T1319" i="31" s="1"/>
  <c r="U1319" i="31" s="1"/>
  <c r="AV1320" i="31" l="1"/>
  <c r="AU1320" i="31" s="1"/>
  <c r="AT1320" i="31" s="1"/>
  <c r="B1321" i="31"/>
  <c r="AS1321" i="31" s="1"/>
  <c r="AM1320" i="31"/>
  <c r="AL1320" i="31"/>
  <c r="T1320" i="31" a="1"/>
  <c r="T1320" i="31" s="1"/>
  <c r="U1320" i="31" s="1"/>
  <c r="D1319" i="31"/>
  <c r="AV1321" i="31" l="1"/>
  <c r="AU1321" i="31" s="1"/>
  <c r="AT1321" i="31" s="1"/>
  <c r="D1320" i="31"/>
  <c r="B1322" i="31"/>
  <c r="AS1322" i="31" s="1"/>
  <c r="AM1321" i="31"/>
  <c r="AL1321" i="31"/>
  <c r="T1321" i="31" a="1"/>
  <c r="T1321" i="31" s="1"/>
  <c r="U1321" i="31" s="1"/>
  <c r="AV1322" i="31" l="1"/>
  <c r="AU1322" i="31" s="1"/>
  <c r="AT1322" i="31" s="1"/>
  <c r="D1321" i="31"/>
  <c r="B1323" i="31"/>
  <c r="AS1323" i="31" s="1"/>
  <c r="AM1322" i="31"/>
  <c r="AL1322" i="31"/>
  <c r="T1322" i="31" a="1"/>
  <c r="T1322" i="31" s="1"/>
  <c r="U1322" i="31" s="1"/>
  <c r="AV1323" i="31" l="1"/>
  <c r="AU1323" i="31" s="1"/>
  <c r="AT1323" i="31" s="1"/>
  <c r="D1322" i="31"/>
  <c r="B1324" i="31"/>
  <c r="AS1324" i="31" s="1"/>
  <c r="AM1323" i="31"/>
  <c r="AL1323" i="31"/>
  <c r="T1323" i="31" a="1"/>
  <c r="T1323" i="31" s="1"/>
  <c r="U1323" i="31" s="1"/>
  <c r="AV1324" i="31" l="1"/>
  <c r="AU1324" i="31" s="1"/>
  <c r="AT1324" i="31" s="1"/>
  <c r="D1323" i="31"/>
  <c r="B1325" i="31"/>
  <c r="AS1325" i="31" s="1"/>
  <c r="AM1324" i="31"/>
  <c r="AL1324" i="31"/>
  <c r="T1324" i="31" a="1"/>
  <c r="T1324" i="31" s="1"/>
  <c r="U1324" i="31" s="1"/>
  <c r="AV1325" i="31" l="1"/>
  <c r="AU1325" i="31" s="1"/>
  <c r="AT1325" i="31" s="1"/>
  <c r="D1324" i="31"/>
  <c r="B1326" i="31"/>
  <c r="AS1326" i="31" s="1"/>
  <c r="AM1325" i="31"/>
  <c r="AL1325" i="31"/>
  <c r="T1325" i="31" a="1"/>
  <c r="T1325" i="31" s="1"/>
  <c r="U1325" i="31" s="1"/>
  <c r="AV1326" i="31" l="1"/>
  <c r="AU1326" i="31" s="1"/>
  <c r="AT1326" i="31" s="1"/>
  <c r="D1325" i="31"/>
  <c r="B1327" i="31"/>
  <c r="AS1327" i="31" s="1"/>
  <c r="AM1326" i="31"/>
  <c r="AL1326" i="31"/>
  <c r="T1326" i="31" a="1"/>
  <c r="T1326" i="31" s="1"/>
  <c r="U1326" i="31" s="1"/>
  <c r="AV1327" i="31" l="1"/>
  <c r="AU1327" i="31" s="1"/>
  <c r="AT1327" i="31" s="1"/>
  <c r="D1326" i="31"/>
  <c r="B1328" i="31"/>
  <c r="AS1328" i="31" s="1"/>
  <c r="AM1327" i="31"/>
  <c r="AL1327" i="31"/>
  <c r="T1327" i="31" a="1"/>
  <c r="T1327" i="31" s="1"/>
  <c r="U1327" i="31" s="1"/>
  <c r="AV1328" i="31" l="1"/>
  <c r="AU1328" i="31" s="1"/>
  <c r="AT1328" i="31" s="1"/>
  <c r="D1327" i="31"/>
  <c r="B1329" i="31"/>
  <c r="AS1329" i="31" s="1"/>
  <c r="AM1328" i="31"/>
  <c r="AL1328" i="31"/>
  <c r="T1328" i="31" a="1"/>
  <c r="T1328" i="31" s="1"/>
  <c r="U1328" i="31" s="1"/>
  <c r="AV1329" i="31" l="1"/>
  <c r="AU1329" i="31" s="1"/>
  <c r="AT1329" i="31" s="1"/>
  <c r="D1328" i="31"/>
  <c r="B1330" i="31"/>
  <c r="AS1330" i="31" s="1"/>
  <c r="AM1329" i="31"/>
  <c r="AL1329" i="31"/>
  <c r="T1329" i="31" a="1"/>
  <c r="T1329" i="31" s="1"/>
  <c r="U1329" i="31" s="1"/>
  <c r="AV1330" i="31" l="1"/>
  <c r="AU1330" i="31" s="1"/>
  <c r="AT1330" i="31" s="1"/>
  <c r="D1329" i="31"/>
  <c r="B1331" i="31"/>
  <c r="AS1331" i="31" s="1"/>
  <c r="AM1330" i="31"/>
  <c r="AL1330" i="31"/>
  <c r="T1330" i="31" a="1"/>
  <c r="T1330" i="31" s="1"/>
  <c r="U1330" i="31" s="1"/>
  <c r="AV1331" i="31" l="1"/>
  <c r="AU1331" i="31" s="1"/>
  <c r="AT1331" i="31" s="1"/>
  <c r="D1330" i="31"/>
  <c r="B1332" i="31"/>
  <c r="AS1332" i="31" s="1"/>
  <c r="AM1331" i="31"/>
  <c r="AL1331" i="31"/>
  <c r="T1331" i="31" a="1"/>
  <c r="T1331" i="31" s="1"/>
  <c r="U1331" i="31" s="1"/>
  <c r="AV1332" i="31" l="1"/>
  <c r="AU1332" i="31" s="1"/>
  <c r="AT1332" i="31" s="1"/>
  <c r="D1331" i="31"/>
  <c r="B1333" i="31"/>
  <c r="AS1333" i="31" s="1"/>
  <c r="AM1332" i="31"/>
  <c r="AL1332" i="31"/>
  <c r="T1332" i="31" a="1"/>
  <c r="T1332" i="31" s="1"/>
  <c r="U1332" i="31" s="1"/>
  <c r="AV1333" i="31" l="1"/>
  <c r="AU1333" i="31" s="1"/>
  <c r="AT1333" i="31" s="1"/>
  <c r="D1332" i="31"/>
  <c r="B1334" i="31"/>
  <c r="AS1334" i="31" s="1"/>
  <c r="AM1333" i="31"/>
  <c r="AL1333" i="31"/>
  <c r="T1333" i="31" a="1"/>
  <c r="T1333" i="31" s="1"/>
  <c r="U1333" i="31" s="1"/>
  <c r="AV1334" i="31" l="1"/>
  <c r="AU1334" i="31" s="1"/>
  <c r="AT1334" i="31" s="1"/>
  <c r="D1333" i="31"/>
  <c r="B1335" i="31"/>
  <c r="AS1335" i="31" s="1"/>
  <c r="AM1334" i="31"/>
  <c r="AL1334" i="31"/>
  <c r="T1334" i="31" a="1"/>
  <c r="T1334" i="31" s="1"/>
  <c r="U1334" i="31" s="1"/>
  <c r="AV1335" i="31" l="1"/>
  <c r="AU1335" i="31" s="1"/>
  <c r="AT1335" i="31" s="1"/>
  <c r="D1334" i="31"/>
  <c r="B1336" i="31"/>
  <c r="AS1336" i="31" s="1"/>
  <c r="AM1335" i="31"/>
  <c r="AL1335" i="31"/>
  <c r="T1335" i="31" a="1"/>
  <c r="T1335" i="31" s="1"/>
  <c r="U1335" i="31" s="1"/>
  <c r="AV1336" i="31" l="1"/>
  <c r="AU1336" i="31" s="1"/>
  <c r="AT1336" i="31" s="1"/>
  <c r="B1337" i="31"/>
  <c r="AS1337" i="31" s="1"/>
  <c r="AM1336" i="31"/>
  <c r="AL1336" i="31"/>
  <c r="T1336" i="31" a="1"/>
  <c r="T1336" i="31" s="1"/>
  <c r="U1336" i="31" s="1"/>
  <c r="D1335" i="31"/>
  <c r="AV1337" i="31" l="1"/>
  <c r="AU1337" i="31" s="1"/>
  <c r="AT1337" i="31" s="1"/>
  <c r="D1336" i="31"/>
  <c r="B1338" i="31"/>
  <c r="AS1338" i="31" s="1"/>
  <c r="AM1337" i="31"/>
  <c r="AL1337" i="31"/>
  <c r="T1337" i="31" a="1"/>
  <c r="T1337" i="31" s="1"/>
  <c r="U1337" i="31" s="1"/>
  <c r="AV1338" i="31" l="1"/>
  <c r="AU1338" i="31" s="1"/>
  <c r="AT1338" i="31" s="1"/>
  <c r="D1337" i="31"/>
  <c r="B1339" i="31"/>
  <c r="AS1339" i="31" s="1"/>
  <c r="AM1338" i="31"/>
  <c r="AL1338" i="31"/>
  <c r="T1338" i="31" a="1"/>
  <c r="T1338" i="31" s="1"/>
  <c r="U1338" i="31" s="1"/>
  <c r="AV1339" i="31" l="1"/>
  <c r="AU1339" i="31" s="1"/>
  <c r="AT1339" i="31" s="1"/>
  <c r="D1338" i="31"/>
  <c r="B1340" i="31"/>
  <c r="AS1340" i="31" s="1"/>
  <c r="AM1339" i="31"/>
  <c r="AL1339" i="31"/>
  <c r="T1339" i="31" a="1"/>
  <c r="T1339" i="31" s="1"/>
  <c r="U1339" i="31" s="1"/>
  <c r="AV1340" i="31" l="1"/>
  <c r="AU1340" i="31" s="1"/>
  <c r="AT1340" i="31" s="1"/>
  <c r="B1341" i="31"/>
  <c r="AS1341" i="31" s="1"/>
  <c r="AM1340" i="31"/>
  <c r="AL1340" i="31"/>
  <c r="T1340" i="31" a="1"/>
  <c r="T1340" i="31" s="1"/>
  <c r="U1340" i="31" s="1"/>
  <c r="D1339" i="31"/>
  <c r="AV1341" i="31" l="1"/>
  <c r="AU1341" i="31" s="1"/>
  <c r="AT1341" i="31" s="1"/>
  <c r="D1340" i="31"/>
  <c r="B1342" i="31"/>
  <c r="AS1342" i="31" s="1"/>
  <c r="AM1341" i="31"/>
  <c r="AL1341" i="31"/>
  <c r="T1341" i="31" a="1"/>
  <c r="T1341" i="31" s="1"/>
  <c r="U1341" i="31" s="1"/>
  <c r="AV1342" i="31" l="1"/>
  <c r="AU1342" i="31" s="1"/>
  <c r="AT1342" i="31" s="1"/>
  <c r="B1343" i="31"/>
  <c r="AS1343" i="31" s="1"/>
  <c r="AM1342" i="31"/>
  <c r="AL1342" i="31"/>
  <c r="T1342" i="31" a="1"/>
  <c r="T1342" i="31" s="1"/>
  <c r="U1342" i="31" s="1"/>
  <c r="D1341" i="31"/>
  <c r="AV1343" i="31" l="1"/>
  <c r="AU1343" i="31" s="1"/>
  <c r="AT1343" i="31" s="1"/>
  <c r="D1342" i="31"/>
  <c r="B1344" i="31"/>
  <c r="AS1344" i="31" s="1"/>
  <c r="AM1343" i="31"/>
  <c r="AL1343" i="31"/>
  <c r="T1343" i="31" a="1"/>
  <c r="T1343" i="31" s="1"/>
  <c r="U1343" i="31" s="1"/>
  <c r="AV1344" i="31" l="1"/>
  <c r="AU1344" i="31" s="1"/>
  <c r="AT1344" i="31" s="1"/>
  <c r="D1343" i="31"/>
  <c r="B1345" i="31"/>
  <c r="AS1345" i="31" s="1"/>
  <c r="AM1344" i="31"/>
  <c r="AL1344" i="31"/>
  <c r="T1344" i="31" a="1"/>
  <c r="T1344" i="31" s="1"/>
  <c r="U1344" i="31" s="1"/>
  <c r="AV1345" i="31" l="1"/>
  <c r="AU1345" i="31" s="1"/>
  <c r="AT1345" i="31" s="1"/>
  <c r="D1344" i="31"/>
  <c r="B1346" i="31"/>
  <c r="AS1346" i="31" s="1"/>
  <c r="AM1345" i="31"/>
  <c r="AL1345" i="31"/>
  <c r="T1345" i="31" a="1"/>
  <c r="T1345" i="31" s="1"/>
  <c r="U1345" i="31" s="1"/>
  <c r="AV1346" i="31" l="1"/>
  <c r="AU1346" i="31" s="1"/>
  <c r="AT1346" i="31" s="1"/>
  <c r="D1345" i="31"/>
  <c r="B1347" i="31"/>
  <c r="AS1347" i="31" s="1"/>
  <c r="AM1346" i="31"/>
  <c r="AL1346" i="31"/>
  <c r="T1346" i="31" a="1"/>
  <c r="T1346" i="31" s="1"/>
  <c r="U1346" i="31" s="1"/>
  <c r="AV1347" i="31" l="1"/>
  <c r="AU1347" i="31" s="1"/>
  <c r="AT1347" i="31" s="1"/>
  <c r="D1346" i="31"/>
  <c r="B1348" i="31"/>
  <c r="AS1348" i="31" s="1"/>
  <c r="AM1347" i="31"/>
  <c r="AL1347" i="31"/>
  <c r="T1347" i="31" a="1"/>
  <c r="T1347" i="31" s="1"/>
  <c r="U1347" i="31" s="1"/>
  <c r="AV1348" i="31" l="1"/>
  <c r="AU1348" i="31" s="1"/>
  <c r="AT1348" i="31" s="1"/>
  <c r="D1347" i="31"/>
  <c r="B1349" i="31"/>
  <c r="AS1349" i="31" s="1"/>
  <c r="AM1348" i="31"/>
  <c r="AL1348" i="31"/>
  <c r="T1348" i="31" a="1"/>
  <c r="T1348" i="31" s="1"/>
  <c r="U1348" i="31" s="1"/>
  <c r="AV1349" i="31" l="1"/>
  <c r="AU1349" i="31" s="1"/>
  <c r="AT1349" i="31" s="1"/>
  <c r="D1348" i="31"/>
  <c r="AM1349" i="31"/>
  <c r="AL1349" i="31"/>
  <c r="B1350" i="31"/>
  <c r="AS1350" i="31" s="1"/>
  <c r="T1349" i="31" a="1"/>
  <c r="T1349" i="31" s="1"/>
  <c r="U1349" i="31" s="1"/>
  <c r="AV1350" i="31" l="1"/>
  <c r="AU1350" i="31" s="1"/>
  <c r="AT1350" i="31" s="1"/>
  <c r="AM1350" i="31"/>
  <c r="AL1350" i="31"/>
  <c r="B1351" i="31"/>
  <c r="AS1351" i="31" s="1"/>
  <c r="T1350" i="31" a="1"/>
  <c r="T1350" i="31" s="1"/>
  <c r="U1350" i="31" s="1"/>
  <c r="D1349" i="31"/>
  <c r="AV1351" i="31" l="1"/>
  <c r="AU1351" i="31" s="1"/>
  <c r="AT1351" i="31" s="1"/>
  <c r="D1350" i="31"/>
  <c r="AM1351" i="31"/>
  <c r="AL1351" i="31"/>
  <c r="B1352" i="31"/>
  <c r="AS1352" i="31" s="1"/>
  <c r="T1351" i="31" a="1"/>
  <c r="T1351" i="31" s="1"/>
  <c r="U1351" i="31" s="1"/>
  <c r="AV1352" i="31" l="1"/>
  <c r="AU1352" i="31" s="1"/>
  <c r="AT1352" i="31" s="1"/>
  <c r="AM1352" i="31"/>
  <c r="AL1352" i="31"/>
  <c r="B1353" i="31"/>
  <c r="AS1353" i="31" s="1"/>
  <c r="T1352" i="31" a="1"/>
  <c r="T1352" i="31" s="1"/>
  <c r="U1352" i="31" s="1"/>
  <c r="D1351" i="31"/>
  <c r="AV1353" i="31" l="1"/>
  <c r="AU1353" i="31" s="1"/>
  <c r="AT1353" i="31" s="1"/>
  <c r="D1352" i="31"/>
  <c r="AM1353" i="31"/>
  <c r="AL1353" i="31"/>
  <c r="B1354" i="31"/>
  <c r="AS1354" i="31" s="1"/>
  <c r="T1353" i="31" a="1"/>
  <c r="T1353" i="31" s="1"/>
  <c r="U1353" i="31" s="1"/>
  <c r="AV1354" i="31" l="1"/>
  <c r="AU1354" i="31" s="1"/>
  <c r="AT1354" i="31" s="1"/>
  <c r="AM1354" i="31"/>
  <c r="AL1354" i="31"/>
  <c r="B1355" i="31"/>
  <c r="AS1355" i="31" s="1"/>
  <c r="T1354" i="31" a="1"/>
  <c r="T1354" i="31" s="1"/>
  <c r="U1354" i="31" s="1"/>
  <c r="D1353" i="31"/>
  <c r="AV1355" i="31" l="1"/>
  <c r="AU1355" i="31" s="1"/>
  <c r="AT1355" i="31" s="1"/>
  <c r="D1354" i="31"/>
  <c r="AM1355" i="31"/>
  <c r="AL1355" i="31"/>
  <c r="B1356" i="31"/>
  <c r="AS1356" i="31" s="1"/>
  <c r="T1355" i="31" a="1"/>
  <c r="T1355" i="31" s="1"/>
  <c r="U1355" i="31" s="1"/>
  <c r="AV1356" i="31" l="1"/>
  <c r="AU1356" i="31" s="1"/>
  <c r="AT1356" i="31" s="1"/>
  <c r="AM1356" i="31"/>
  <c r="AL1356" i="31"/>
  <c r="B1357" i="31"/>
  <c r="AS1357" i="31" s="1"/>
  <c r="T1356" i="31" a="1"/>
  <c r="T1356" i="31" s="1"/>
  <c r="U1356" i="31" s="1"/>
  <c r="D1355" i="31"/>
  <c r="AV1357" i="31" l="1"/>
  <c r="AU1357" i="31" s="1"/>
  <c r="AT1357" i="31" s="1"/>
  <c r="D1356" i="31"/>
  <c r="AM1357" i="31"/>
  <c r="AL1357" i="31"/>
  <c r="B1358" i="31"/>
  <c r="AS1358" i="31" s="1"/>
  <c r="T1357" i="31" a="1"/>
  <c r="T1357" i="31" s="1"/>
  <c r="U1357" i="31" s="1"/>
  <c r="AV1358" i="31" l="1"/>
  <c r="AU1358" i="31" s="1"/>
  <c r="AT1358" i="31" s="1"/>
  <c r="D1357" i="31"/>
  <c r="AM1358" i="31"/>
  <c r="AL1358" i="31"/>
  <c r="B1359" i="31"/>
  <c r="AS1359" i="31" s="1"/>
  <c r="T1358" i="31" a="1"/>
  <c r="T1358" i="31" s="1"/>
  <c r="U1358" i="31" s="1"/>
  <c r="AV1359" i="31" l="1"/>
  <c r="AU1359" i="31" s="1"/>
  <c r="AT1359" i="31" s="1"/>
  <c r="D1358" i="31"/>
  <c r="AM1359" i="31"/>
  <c r="AL1359" i="31"/>
  <c r="B1360" i="31"/>
  <c r="AS1360" i="31" s="1"/>
  <c r="T1359" i="31" a="1"/>
  <c r="T1359" i="31" s="1"/>
  <c r="U1359" i="31" s="1"/>
  <c r="AV1360" i="31" l="1"/>
  <c r="AU1360" i="31" s="1"/>
  <c r="AT1360" i="31" s="1"/>
  <c r="AM1360" i="31"/>
  <c r="AL1360" i="31"/>
  <c r="B1361" i="31"/>
  <c r="AS1361" i="31" s="1"/>
  <c r="T1360" i="31" a="1"/>
  <c r="T1360" i="31" s="1"/>
  <c r="U1360" i="31" s="1"/>
  <c r="D1359" i="31"/>
  <c r="AV1361" i="31" l="1"/>
  <c r="AU1361" i="31" s="1"/>
  <c r="AT1361" i="31" s="1"/>
  <c r="D1360" i="31"/>
  <c r="AM1361" i="31"/>
  <c r="AL1361" i="31"/>
  <c r="T1361" i="31" a="1"/>
  <c r="T1361" i="31" s="1"/>
  <c r="U1361" i="31" s="1"/>
  <c r="B1362" i="31"/>
  <c r="B1363" i="31" l="1"/>
  <c r="AS1363" i="31" s="1"/>
  <c r="AS1362" i="31"/>
  <c r="T1363" i="31" a="1"/>
  <c r="T1363" i="31" s="1"/>
  <c r="U1363" i="31" s="1"/>
  <c r="D1361" i="31"/>
  <c r="AM1362" i="31"/>
  <c r="AL1362" i="31"/>
  <c r="T1362" i="31" a="1"/>
  <c r="T1362" i="31" s="1"/>
  <c r="U1362" i="31" s="1"/>
  <c r="AL1363" i="31" l="1"/>
  <c r="B1364" i="31"/>
  <c r="AS1364" i="31" s="1"/>
  <c r="AV1364" i="31" s="1"/>
  <c r="AU1364" i="31" s="1"/>
  <c r="AT1364" i="31" s="1"/>
  <c r="AM1363" i="31"/>
  <c r="AV1362" i="31"/>
  <c r="AU1362" i="31" s="1"/>
  <c r="AT1362" i="31" s="1"/>
  <c r="AV1363" i="31"/>
  <c r="AU1363" i="31" s="1"/>
  <c r="AT1363" i="31" s="1"/>
  <c r="D1363" i="31"/>
  <c r="AM1364" i="31"/>
  <c r="B1365" i="31"/>
  <c r="AS1365" i="31" s="1"/>
  <c r="AL1364" i="31"/>
  <c r="T1364" i="31" a="1"/>
  <c r="T1364" i="31" s="1"/>
  <c r="U1364" i="31" s="1"/>
  <c r="D1362" i="31"/>
  <c r="AV1365" i="31" l="1"/>
  <c r="AU1365" i="31" s="1"/>
  <c r="AT1365" i="31" s="1"/>
  <c r="D1364" i="31"/>
  <c r="B1366" i="31"/>
  <c r="AS1366" i="31" s="1"/>
  <c r="AM1365" i="31"/>
  <c r="AL1365" i="31"/>
  <c r="T1365" i="31" a="1"/>
  <c r="T1365" i="31" s="1"/>
  <c r="U1365" i="31" s="1"/>
  <c r="AV1366" i="31" l="1"/>
  <c r="AU1366" i="31" s="1"/>
  <c r="AT1366" i="31" s="1"/>
  <c r="AM1366" i="31"/>
  <c r="AL1366" i="31"/>
  <c r="B1367" i="31"/>
  <c r="AS1367" i="31" s="1"/>
  <c r="T1366" i="31" a="1"/>
  <c r="T1366" i="31" s="1"/>
  <c r="U1366" i="31" s="1"/>
  <c r="D1365" i="31"/>
  <c r="AV1367" i="31" l="1"/>
  <c r="AU1367" i="31" s="1"/>
  <c r="AT1367" i="31" s="1"/>
  <c r="AL1367" i="31"/>
  <c r="AM1367" i="31"/>
  <c r="B1368" i="31"/>
  <c r="AS1368" i="31" s="1"/>
  <c r="T1367" i="31" a="1"/>
  <c r="T1367" i="31" s="1"/>
  <c r="U1367" i="31" s="1"/>
  <c r="D1366" i="31"/>
  <c r="AV1368" i="31" l="1"/>
  <c r="AU1368" i="31" s="1"/>
  <c r="AT1368" i="31" s="1"/>
  <c r="D1367" i="31"/>
  <c r="AM1368" i="31"/>
  <c r="AL1368" i="31"/>
  <c r="B1369" i="31"/>
  <c r="AS1369" i="31" s="1"/>
  <c r="T1368" i="31" a="1"/>
  <c r="T1368" i="31" s="1"/>
  <c r="U1368" i="31" s="1"/>
  <c r="AV1369" i="31" l="1"/>
  <c r="AU1369" i="31" s="1"/>
  <c r="AT1369" i="31" s="1"/>
  <c r="D1368" i="31"/>
  <c r="AM1369" i="31"/>
  <c r="AL1369" i="31"/>
  <c r="B1370" i="31"/>
  <c r="AS1370" i="31" s="1"/>
  <c r="T1369" i="31" a="1"/>
  <c r="T1369" i="31" s="1"/>
  <c r="U1369" i="31" s="1"/>
  <c r="AV1370" i="31" l="1"/>
  <c r="AU1370" i="31" s="1"/>
  <c r="AT1370" i="31" s="1"/>
  <c r="AM1370" i="31"/>
  <c r="B1371" i="31"/>
  <c r="AS1371" i="31" s="1"/>
  <c r="AL1370" i="31"/>
  <c r="T1370" i="31" a="1"/>
  <c r="T1370" i="31" s="1"/>
  <c r="U1370" i="31" s="1"/>
  <c r="D1369" i="31"/>
  <c r="AU1371" i="31" l="1"/>
  <c r="AV1371" i="31"/>
  <c r="AM1371" i="31"/>
  <c r="AL1371" i="31"/>
  <c r="B1372" i="31"/>
  <c r="T1371" i="31" a="1"/>
  <c r="T1371" i="31" s="1"/>
  <c r="U1371" i="31" s="1"/>
  <c r="D1370" i="31"/>
  <c r="B1373" i="31" l="1"/>
  <c r="AS1373" i="31" s="1"/>
  <c r="AS1372" i="31"/>
  <c r="AT1371" i="31"/>
  <c r="T1373" i="31" a="1"/>
  <c r="T1373" i="31" s="1"/>
  <c r="U1373" i="31" s="1"/>
  <c r="D1371" i="31"/>
  <c r="AM1372" i="31"/>
  <c r="AL1372" i="31"/>
  <c r="T1372" i="31" a="1"/>
  <c r="T1372" i="31" s="1"/>
  <c r="U1372" i="31" s="1"/>
  <c r="AM1373" i="31" l="1"/>
  <c r="AL1373" i="31"/>
  <c r="B1374" i="31"/>
  <c r="AS1374" i="31" s="1"/>
  <c r="AU1374" i="31" s="1"/>
  <c r="AU1372" i="31"/>
  <c r="AV1372" i="31"/>
  <c r="AU1373" i="31"/>
  <c r="AV1373" i="31"/>
  <c r="D1373" i="31"/>
  <c r="T1374" i="31" a="1"/>
  <c r="T1374" i="31" s="1"/>
  <c r="U1374" i="31" s="1"/>
  <c r="D1372" i="31"/>
  <c r="AM1374" i="31" l="1"/>
  <c r="AL1374" i="31"/>
  <c r="B1375" i="31"/>
  <c r="AS1375" i="31" s="1"/>
  <c r="AU1375" i="31" s="1"/>
  <c r="AV1374" i="31"/>
  <c r="AT1374" i="31" s="1"/>
  <c r="AT1373" i="31"/>
  <c r="AT1372" i="31"/>
  <c r="D1374" i="31"/>
  <c r="B1376" i="31"/>
  <c r="AS1376" i="31" s="1"/>
  <c r="T1375" i="31" a="1"/>
  <c r="T1375" i="31" s="1"/>
  <c r="U1375" i="31" s="1"/>
  <c r="AV1375" i="31" l="1"/>
  <c r="AT1375" i="31" s="1"/>
  <c r="AM1375" i="31"/>
  <c r="AL1375" i="31"/>
  <c r="AU1376" i="31"/>
  <c r="AV1376" i="31"/>
  <c r="D1375" i="31"/>
  <c r="AM1376" i="31"/>
  <c r="AL1376" i="31"/>
  <c r="B1377" i="31"/>
  <c r="AS1377" i="31" s="1"/>
  <c r="T1376" i="31" a="1"/>
  <c r="T1376" i="31" s="1"/>
  <c r="U1376" i="31" s="1"/>
  <c r="AU1377" i="31" l="1"/>
  <c r="AV1377" i="31"/>
  <c r="AT1376" i="31"/>
  <c r="AM1377" i="31"/>
  <c r="B1378" i="31"/>
  <c r="AS1378" i="31" s="1"/>
  <c r="AL1377" i="31"/>
  <c r="T1377" i="31" a="1"/>
  <c r="T1377" i="31" s="1"/>
  <c r="U1377" i="31" s="1"/>
  <c r="D1376" i="31"/>
  <c r="AU1378" i="31" l="1"/>
  <c r="AV1378" i="31"/>
  <c r="AT1377" i="31"/>
  <c r="D1377" i="31"/>
  <c r="AM1378" i="31"/>
  <c r="AL1378" i="31"/>
  <c r="B1379" i="31"/>
  <c r="T1378" i="31" a="1"/>
  <c r="T1378" i="31" s="1"/>
  <c r="U1378" i="31" s="1"/>
  <c r="AS1379" i="31" l="1"/>
  <c r="AU1379" i="31" s="1"/>
  <c r="B1380" i="31"/>
  <c r="AT1378" i="31"/>
  <c r="D1378" i="31"/>
  <c r="AM1379" i="31"/>
  <c r="AL1379" i="31"/>
  <c r="T1379" i="31" a="1"/>
  <c r="T1379" i="31" s="1"/>
  <c r="U1379" i="31" s="1"/>
  <c r="AV1379" i="31" l="1"/>
  <c r="AT1379" i="31" s="1"/>
  <c r="AL1380" i="31"/>
  <c r="AM1380" i="31"/>
  <c r="B1381" i="31"/>
  <c r="AS1380" i="31"/>
  <c r="T1380" i="31" a="1"/>
  <c r="T1380" i="31" s="1"/>
  <c r="U1380" i="31" s="1"/>
  <c r="D1379" i="31"/>
  <c r="AU1380" i="31" l="1"/>
  <c r="AV1380" i="31"/>
  <c r="AS1381" i="31"/>
  <c r="B1382" i="31"/>
  <c r="AM1381" i="31"/>
  <c r="AL1381" i="31"/>
  <c r="T1381" i="31" a="1"/>
  <c r="T1381" i="31" s="1"/>
  <c r="U1381" i="31" s="1"/>
  <c r="D1380" i="31"/>
  <c r="D1381" i="31" l="1"/>
  <c r="AV1381" i="31"/>
  <c r="AU1381" i="31"/>
  <c r="B1383" i="31"/>
  <c r="AM1382" i="31"/>
  <c r="AS1382" i="31"/>
  <c r="AL1382" i="31"/>
  <c r="T1382" i="31" a="1"/>
  <c r="T1382" i="31" s="1"/>
  <c r="U1382" i="31" s="1"/>
  <c r="AT1380" i="31"/>
  <c r="AT1381" i="31" l="1"/>
  <c r="AV1382" i="31"/>
  <c r="AU1382" i="31"/>
  <c r="AM1383" i="31"/>
  <c r="AL1383" i="31"/>
  <c r="B1384" i="31"/>
  <c r="AS1383" i="31"/>
  <c r="T1383" i="31" a="1"/>
  <c r="T1383" i="31" s="1"/>
  <c r="U1383" i="31" s="1"/>
  <c r="D1382" i="31"/>
  <c r="AT1382" i="31" l="1"/>
  <c r="D1383" i="31"/>
  <c r="AV1383" i="31"/>
  <c r="AU1383" i="31"/>
  <c r="AS1384" i="31"/>
  <c r="B1385" i="31"/>
  <c r="AM1384" i="31"/>
  <c r="AL1384" i="31"/>
  <c r="T1384" i="31" a="1"/>
  <c r="T1384" i="31" s="1"/>
  <c r="U1384" i="31" s="1"/>
  <c r="AT1383" i="31" l="1"/>
  <c r="AU1384" i="31"/>
  <c r="AV1384" i="31"/>
  <c r="AS1385" i="31"/>
  <c r="B1386" i="31"/>
  <c r="AL1385" i="31"/>
  <c r="AM1385" i="31"/>
  <c r="T1385" i="31" a="1"/>
  <c r="T1385" i="31" s="1"/>
  <c r="U1385" i="31" s="1"/>
  <c r="D1384" i="31"/>
  <c r="D1385" i="31" l="1"/>
  <c r="B1387" i="31"/>
  <c r="AM1386" i="31"/>
  <c r="AL1386" i="31"/>
  <c r="AS1386" i="31"/>
  <c r="T1386" i="31" a="1"/>
  <c r="T1386" i="31" s="1"/>
  <c r="U1386" i="31" s="1"/>
  <c r="AV1385" i="31"/>
  <c r="AU1385" i="31"/>
  <c r="AT1384" i="31"/>
  <c r="AT1385" i="31" l="1"/>
  <c r="D1386" i="31"/>
  <c r="AV1386" i="31"/>
  <c r="AU1386" i="31"/>
  <c r="AM1387" i="31"/>
  <c r="AL1387" i="31"/>
  <c r="B1388" i="31"/>
  <c r="AS1387" i="31"/>
  <c r="T1387" i="31" a="1"/>
  <c r="T1387" i="31" s="1"/>
  <c r="U1387" i="31" s="1"/>
  <c r="AT1386" i="31" l="1"/>
  <c r="AS1388" i="31"/>
  <c r="AM1388" i="31"/>
  <c r="B1389" i="31"/>
  <c r="AL1388" i="31"/>
  <c r="T1388" i="31" a="1"/>
  <c r="T1388" i="31" s="1"/>
  <c r="U1388" i="31" s="1"/>
  <c r="AV1387" i="31"/>
  <c r="AU1387" i="31"/>
  <c r="D1387" i="31"/>
  <c r="AT1387" i="31" l="1"/>
  <c r="D1388" i="31"/>
  <c r="AS1389" i="31"/>
  <c r="B1390" i="31"/>
  <c r="AL1389" i="31"/>
  <c r="AM1389" i="31"/>
  <c r="T1389" i="31" a="1"/>
  <c r="T1389" i="31" s="1"/>
  <c r="U1389" i="31" s="1"/>
  <c r="AU1388" i="31"/>
  <c r="AV1388" i="31"/>
  <c r="AT1388" i="31" l="1"/>
  <c r="B1391" i="31"/>
  <c r="B1392" i="31" s="1"/>
  <c r="AM1390" i="31"/>
  <c r="AS1390" i="31"/>
  <c r="AL1390" i="31"/>
  <c r="T1390" i="31" a="1"/>
  <c r="T1390" i="31" s="1"/>
  <c r="U1390" i="31" s="1"/>
  <c r="AV1389" i="31"/>
  <c r="AU1389" i="31"/>
  <c r="D1389" i="31"/>
  <c r="B1393" i="31" l="1"/>
  <c r="AS1392" i="31"/>
  <c r="AM1392" i="31"/>
  <c r="AL1392" i="31"/>
  <c r="T1392" i="31" a="1"/>
  <c r="T1392" i="31" s="1"/>
  <c r="U1392" i="31" s="1"/>
  <c r="AT1389" i="31"/>
  <c r="D1390" i="31"/>
  <c r="AV1390" i="31"/>
  <c r="AU1390" i="31"/>
  <c r="AM1391" i="31"/>
  <c r="AS1391" i="31"/>
  <c r="AL1391" i="31"/>
  <c r="T1391" i="31" a="1"/>
  <c r="T1391" i="31" s="1"/>
  <c r="U1391" i="31" s="1"/>
  <c r="D1392" i="31" l="1"/>
  <c r="AV1392" i="31"/>
  <c r="AU1392" i="31"/>
  <c r="AL1393" i="31"/>
  <c r="AS1393" i="31"/>
  <c r="B1394" i="31"/>
  <c r="AM1393" i="31"/>
  <c r="T1393" i="31" a="1"/>
  <c r="T1393" i="31" s="1"/>
  <c r="U1393" i="31" s="1"/>
  <c r="AT1390" i="31"/>
  <c r="D1391" i="31"/>
  <c r="AV1391" i="31"/>
  <c r="AU1391" i="31"/>
  <c r="AT1392" i="31" l="1"/>
  <c r="AT1391" i="31"/>
  <c r="AL1394" i="31"/>
  <c r="AS1394" i="31"/>
  <c r="AM1394" i="31"/>
  <c r="B1395" i="31"/>
  <c r="T1394" i="31" a="1"/>
  <c r="T1394" i="31" s="1"/>
  <c r="U1394" i="31" s="1"/>
  <c r="AV1393" i="31"/>
  <c r="AU1393" i="31"/>
  <c r="D1393" i="31"/>
  <c r="AT1393" i="31" l="1"/>
  <c r="D1394" i="31"/>
  <c r="AS1395" i="31"/>
  <c r="B1396" i="31"/>
  <c r="AL1395" i="31"/>
  <c r="AM1395" i="31"/>
  <c r="T1395" i="31" a="1"/>
  <c r="T1395" i="31" s="1"/>
  <c r="U1395" i="31" s="1"/>
  <c r="AU1394" i="31"/>
  <c r="AV1394" i="31"/>
  <c r="D1395" i="31" l="1"/>
  <c r="B1397" i="31"/>
  <c r="AM1396" i="31"/>
  <c r="AL1396" i="31"/>
  <c r="AS1396" i="31"/>
  <c r="T1396" i="31" a="1"/>
  <c r="T1396" i="31" s="1"/>
  <c r="U1396" i="31" s="1"/>
  <c r="AU1395" i="31"/>
  <c r="AV1395" i="31"/>
  <c r="AT1394" i="31"/>
  <c r="AT1395" i="31" l="1"/>
  <c r="D1396" i="31"/>
  <c r="AV1396" i="31"/>
  <c r="AU1396" i="31"/>
  <c r="AM1397" i="31"/>
  <c r="AL1397" i="31"/>
  <c r="AS1397" i="31"/>
  <c r="B1398" i="31"/>
  <c r="T1397" i="31" a="1"/>
  <c r="T1397" i="31" s="1"/>
  <c r="U1397" i="31" s="1"/>
  <c r="AT1396" i="31" l="1"/>
  <c r="AV1397" i="31"/>
  <c r="AU1397" i="31"/>
  <c r="AL1398" i="31"/>
  <c r="AS1398" i="31"/>
  <c r="B1399" i="31"/>
  <c r="AM1398" i="31"/>
  <c r="T1398" i="31" a="1"/>
  <c r="T1398" i="31" s="1"/>
  <c r="U1398" i="31" s="1"/>
  <c r="D1397" i="31"/>
  <c r="AT1397" i="31" l="1"/>
  <c r="D1398" i="31"/>
  <c r="AS1399" i="31"/>
  <c r="B1400" i="31"/>
  <c r="AM1399" i="31"/>
  <c r="AL1399" i="31"/>
  <c r="T1399" i="31" a="1"/>
  <c r="T1399" i="31" s="1"/>
  <c r="U1399" i="31" s="1"/>
  <c r="AV1398" i="31"/>
  <c r="AU1398" i="31"/>
  <c r="AT1398" i="31" l="1"/>
  <c r="D1399" i="31"/>
  <c r="B1401" i="31"/>
  <c r="AL1400" i="31"/>
  <c r="AS1400" i="31"/>
  <c r="AM1400" i="31"/>
  <c r="T1400" i="31" a="1"/>
  <c r="T1400" i="31" s="1"/>
  <c r="U1400" i="31" s="1"/>
  <c r="AV1399" i="31"/>
  <c r="AU1399" i="31"/>
  <c r="D1400" i="31" l="1"/>
  <c r="AV1400" i="31"/>
  <c r="AU1400" i="31"/>
  <c r="B1402" i="31"/>
  <c r="AM1401" i="31"/>
  <c r="AL1401" i="31"/>
  <c r="AS1401" i="31"/>
  <c r="T1401" i="31" a="1"/>
  <c r="T1401" i="31" s="1"/>
  <c r="U1401" i="31" s="1"/>
  <c r="AT1399" i="31"/>
  <c r="AT1400" i="31" l="1"/>
  <c r="AU1401" i="31"/>
  <c r="AV1401" i="31"/>
  <c r="AS1402" i="31"/>
  <c r="AM1402" i="31"/>
  <c r="B1403" i="31"/>
  <c r="AL1402" i="31"/>
  <c r="T1402" i="31" a="1"/>
  <c r="T1402" i="31" s="1"/>
  <c r="U1402" i="31" s="1"/>
  <c r="D1401" i="31"/>
  <c r="D1402" i="31" l="1"/>
  <c r="AS1403" i="31"/>
  <c r="B1404" i="31"/>
  <c r="AL1403" i="31"/>
  <c r="AM1403" i="31"/>
  <c r="T1403" i="31" a="1"/>
  <c r="T1403" i="31" s="1"/>
  <c r="U1403" i="31" s="1"/>
  <c r="AU1402" i="31"/>
  <c r="AV1402" i="31"/>
  <c r="AT1401" i="31"/>
  <c r="D1403" i="31" l="1"/>
  <c r="B1405" i="31"/>
  <c r="AM1404" i="31"/>
  <c r="AL1404" i="31"/>
  <c r="AS1404" i="31"/>
  <c r="T1404" i="31" a="1"/>
  <c r="T1404" i="31" s="1"/>
  <c r="U1404" i="31" s="1"/>
  <c r="AU1403" i="31"/>
  <c r="AV1403" i="31"/>
  <c r="AT1402" i="31"/>
  <c r="AT1403" i="31" l="1"/>
  <c r="D1404" i="31"/>
  <c r="AV1404" i="31"/>
  <c r="AU1404" i="31"/>
  <c r="AL1405" i="31"/>
  <c r="AM1405" i="31"/>
  <c r="B1406" i="31"/>
  <c r="AS1405" i="31"/>
  <c r="T1405" i="31" a="1"/>
  <c r="T1405" i="31" s="1"/>
  <c r="U1405" i="31" s="1"/>
  <c r="AT1404" i="31" l="1"/>
  <c r="AU1405" i="31"/>
  <c r="AV1405" i="31"/>
  <c r="AS1406" i="31"/>
  <c r="B1407" i="31"/>
  <c r="AL1406" i="31"/>
  <c r="AM1406" i="31"/>
  <c r="T1406" i="31" a="1"/>
  <c r="T1406" i="31" s="1"/>
  <c r="U1406" i="31" s="1"/>
  <c r="D1405" i="31"/>
  <c r="AT1405" i="31" l="1"/>
  <c r="D1406" i="31"/>
  <c r="AS1407" i="31"/>
  <c r="B1408" i="31"/>
  <c r="AM1407" i="31"/>
  <c r="AL1407" i="31"/>
  <c r="T1407" i="31" a="1"/>
  <c r="T1407" i="31" s="1"/>
  <c r="U1407" i="31" s="1"/>
  <c r="AV1406" i="31"/>
  <c r="AU1406" i="31"/>
  <c r="D1407" i="31" l="1"/>
  <c r="B1409" i="31"/>
  <c r="B1410" i="31" s="1"/>
  <c r="AM1408" i="31"/>
  <c r="AL1408" i="31"/>
  <c r="AS1408" i="31"/>
  <c r="T1408" i="31" a="1"/>
  <c r="T1408" i="31" s="1"/>
  <c r="U1408" i="31" s="1"/>
  <c r="AV1407" i="31"/>
  <c r="AU1407" i="31"/>
  <c r="AT1406" i="31"/>
  <c r="B1411" i="31" l="1"/>
  <c r="AM1410" i="31"/>
  <c r="AS1410" i="31"/>
  <c r="AL1410" i="31"/>
  <c r="T1410" i="31" a="1"/>
  <c r="T1410" i="31" s="1"/>
  <c r="U1410" i="31" s="1"/>
  <c r="D1408" i="31"/>
  <c r="AV1408" i="31"/>
  <c r="AU1408" i="31"/>
  <c r="AM1409" i="31"/>
  <c r="AL1409" i="31"/>
  <c r="AS1409" i="31"/>
  <c r="T1409" i="31" a="1"/>
  <c r="T1409" i="31" s="1"/>
  <c r="U1409" i="31" s="1"/>
  <c r="AT1407" i="31"/>
  <c r="D1410" i="31" l="1"/>
  <c r="AV1410" i="31"/>
  <c r="AU1410" i="31"/>
  <c r="B1412" i="31"/>
  <c r="AM1411" i="31"/>
  <c r="AL1411" i="31"/>
  <c r="AS1411" i="31"/>
  <c r="T1411" i="31" a="1"/>
  <c r="T1411" i="31" s="1"/>
  <c r="U1411" i="31" s="1"/>
  <c r="AV1409" i="31"/>
  <c r="AU1409" i="31"/>
  <c r="AT1408" i="31"/>
  <c r="D1409" i="31"/>
  <c r="AT1410" i="31" l="1"/>
  <c r="AV1411" i="31"/>
  <c r="AU1411" i="31"/>
  <c r="AL1412" i="31"/>
  <c r="B1413" i="31"/>
  <c r="AS1412" i="31"/>
  <c r="AM1412" i="31"/>
  <c r="T1412" i="31" a="1"/>
  <c r="T1412" i="31" s="1"/>
  <c r="U1412" i="31" s="1"/>
  <c r="D1411" i="31"/>
  <c r="AT1409" i="31"/>
  <c r="AT1411" i="31" l="1"/>
  <c r="AV1412" i="31"/>
  <c r="AU1412" i="31"/>
  <c r="AS1413" i="31"/>
  <c r="AL1413" i="31"/>
  <c r="AM1413" i="31"/>
  <c r="B1414" i="31"/>
  <c r="T1413" i="31" a="1"/>
  <c r="T1413" i="31" s="1"/>
  <c r="U1413" i="31" s="1"/>
  <c r="D1412" i="31"/>
  <c r="AT1412" i="31" l="1"/>
  <c r="AS1414" i="31"/>
  <c r="B1415" i="31"/>
  <c r="AM1414" i="31"/>
  <c r="AL1414" i="31"/>
  <c r="T1414" i="31" a="1"/>
  <c r="T1414" i="31" s="1"/>
  <c r="U1414" i="31" s="1"/>
  <c r="AV1413" i="31"/>
  <c r="AU1413" i="31"/>
  <c r="D1413" i="31"/>
  <c r="H5" i="31"/>
  <c r="I16" i="31"/>
  <c r="HV21" i="10"/>
  <c r="HV22" i="10" s="1"/>
  <c r="HB21" i="10"/>
  <c r="HB22" i="10" s="1"/>
  <c r="AT1413" i="31" l="1"/>
  <c r="D1414" i="31"/>
  <c r="B1416" i="31"/>
  <c r="AM1415" i="31"/>
  <c r="AL1415" i="31"/>
  <c r="AS1415" i="31"/>
  <c r="T1415" i="31" a="1"/>
  <c r="T1415" i="31" s="1"/>
  <c r="U1415" i="31" s="1"/>
  <c r="AV1414" i="31"/>
  <c r="AU1414" i="31"/>
  <c r="BH30" i="10"/>
  <c r="H8" i="31"/>
  <c r="H9" i="31"/>
  <c r="H10" i="31"/>
  <c r="H6" i="31"/>
  <c r="H7" i="31"/>
  <c r="H11" i="31"/>
  <c r="AT1414" i="31" l="1"/>
  <c r="AV1415" i="31"/>
  <c r="AU1415" i="31"/>
  <c r="D1415" i="31"/>
  <c r="AL1416" i="31"/>
  <c r="AM1416" i="31"/>
  <c r="AS1416" i="31"/>
  <c r="B1417" i="31"/>
  <c r="T1416" i="31" a="1"/>
  <c r="T1416" i="31" s="1"/>
  <c r="U1416" i="31" s="1"/>
  <c r="AT1415" i="31" l="1"/>
  <c r="AM1417" i="31"/>
  <c r="AS1417" i="31"/>
  <c r="AL1417" i="31"/>
  <c r="B1418" i="31"/>
  <c r="T1417" i="31" a="1"/>
  <c r="T1417" i="31" s="1"/>
  <c r="U1417" i="31" s="1"/>
  <c r="AV1416" i="31"/>
  <c r="AU1416" i="31"/>
  <c r="D1416" i="31"/>
  <c r="AT1416" i="31" l="1"/>
  <c r="D1417" i="31"/>
  <c r="AS1418" i="31"/>
  <c r="AL1418" i="31"/>
  <c r="B1419" i="31"/>
  <c r="AM1418" i="31"/>
  <c r="T1418" i="31" a="1"/>
  <c r="T1418" i="31" s="1"/>
  <c r="U1418" i="31" s="1"/>
  <c r="AU1417" i="31"/>
  <c r="AV1417" i="31"/>
  <c r="AT1417" i="31" l="1"/>
  <c r="B1420" i="31"/>
  <c r="AM1419" i="31"/>
  <c r="AL1419" i="31"/>
  <c r="AS1419" i="31"/>
  <c r="T1419" i="31" a="1"/>
  <c r="T1419" i="31" s="1"/>
  <c r="U1419" i="31" s="1"/>
  <c r="D1418" i="31"/>
  <c r="AV1418" i="31"/>
  <c r="AU1418" i="31"/>
  <c r="AT1418" i="31" l="1"/>
  <c r="D1419" i="31"/>
  <c r="AV1419" i="31"/>
  <c r="AU1419" i="31"/>
  <c r="AM1420" i="31"/>
  <c r="AL1420" i="31"/>
  <c r="B1421" i="31"/>
  <c r="AS1420" i="31"/>
  <c r="T1420" i="31" a="1"/>
  <c r="T1420" i="31" s="1"/>
  <c r="U1420" i="31" s="1"/>
  <c r="AT1419" i="31" l="1"/>
  <c r="AV1420" i="31"/>
  <c r="AU1420" i="31"/>
  <c r="AS1421" i="31"/>
  <c r="B1422" i="31"/>
  <c r="AM1421" i="31"/>
  <c r="AL1421" i="31"/>
  <c r="T1421" i="31" a="1"/>
  <c r="T1421" i="31" s="1"/>
  <c r="U1421" i="31" s="1"/>
  <c r="D1420" i="31"/>
  <c r="AT1420" i="31" l="1"/>
  <c r="D1421" i="31"/>
  <c r="AS1422" i="31"/>
  <c r="B1423" i="31"/>
  <c r="AM1422" i="31"/>
  <c r="AL1422" i="31"/>
  <c r="T1422" i="31" a="1"/>
  <c r="T1422" i="31" s="1"/>
  <c r="U1422" i="31" s="1"/>
  <c r="AU1421" i="31"/>
  <c r="AV1421" i="31"/>
  <c r="AT1421" i="31" l="1"/>
  <c r="D1422" i="31"/>
  <c r="B1424" i="31"/>
  <c r="B1425" i="31" s="1"/>
  <c r="AM1423" i="31"/>
  <c r="AL1423" i="31"/>
  <c r="AS1423" i="31"/>
  <c r="T1423" i="31" a="1"/>
  <c r="T1423" i="31" s="1"/>
  <c r="U1423" i="31" s="1"/>
  <c r="AV1422" i="31"/>
  <c r="AU1422" i="31"/>
  <c r="AM1425" i="31" l="1"/>
  <c r="B1426" i="31"/>
  <c r="AL1425" i="31"/>
  <c r="AS1425" i="31"/>
  <c r="T1425" i="31" a="1"/>
  <c r="T1425" i="31" s="1"/>
  <c r="U1425" i="31" s="1"/>
  <c r="D1423" i="31"/>
  <c r="AV1423" i="31"/>
  <c r="AU1423" i="31"/>
  <c r="AS1424" i="31"/>
  <c r="AM1424" i="31"/>
  <c r="AL1424" i="31"/>
  <c r="T1424" i="31" a="1"/>
  <c r="T1424" i="31" s="1"/>
  <c r="U1424" i="31" s="1"/>
  <c r="AT1422" i="31"/>
  <c r="D1425" i="31" l="1"/>
  <c r="AU1425" i="31"/>
  <c r="AV1425" i="31"/>
  <c r="AS1426" i="31"/>
  <c r="B1427" i="31"/>
  <c r="AM1426" i="31"/>
  <c r="AL1426" i="31"/>
  <c r="T1426" i="31" a="1"/>
  <c r="T1426" i="31" s="1"/>
  <c r="U1426" i="31" s="1"/>
  <c r="AT1423" i="31"/>
  <c r="AV1424" i="31"/>
  <c r="AU1424" i="31"/>
  <c r="D1424" i="31"/>
  <c r="AT1424" i="31" l="1"/>
  <c r="B1428" i="31"/>
  <c r="AM1427" i="31"/>
  <c r="AL1427" i="31"/>
  <c r="AS1427" i="31"/>
  <c r="T1427" i="31" a="1"/>
  <c r="T1427" i="31" s="1"/>
  <c r="U1427" i="31" s="1"/>
  <c r="AU1426" i="31"/>
  <c r="AV1426" i="31"/>
  <c r="AT1425" i="31"/>
  <c r="D1426" i="31"/>
  <c r="AT1426" i="31" l="1"/>
  <c r="D1427" i="31"/>
  <c r="AV1427" i="31"/>
  <c r="AU1427" i="31"/>
  <c r="AM1428" i="31"/>
  <c r="AL1428" i="31"/>
  <c r="AS1428" i="31"/>
  <c r="B1429" i="31"/>
  <c r="T1428" i="31" a="1"/>
  <c r="T1428" i="31" s="1"/>
  <c r="U1428" i="31" s="1"/>
  <c r="AV1428" i="31" l="1"/>
  <c r="AU1428" i="31"/>
  <c r="AT1427" i="31"/>
  <c r="D1428" i="31"/>
  <c r="AS1429" i="31"/>
  <c r="AM1429" i="31"/>
  <c r="B1430" i="31"/>
  <c r="AL1429" i="31"/>
  <c r="T1429" i="31" a="1"/>
  <c r="T1429" i="31" s="1"/>
  <c r="U1429" i="31" s="1"/>
  <c r="AT1428" i="31" l="1"/>
  <c r="AU1429" i="31"/>
  <c r="AV1429" i="31"/>
  <c r="D1429" i="31"/>
  <c r="AS1430" i="31"/>
  <c r="B1431" i="31"/>
  <c r="AM1430" i="31"/>
  <c r="AL1430" i="31"/>
  <c r="T1430" i="31" a="1"/>
  <c r="T1430" i="31" s="1"/>
  <c r="U1430" i="31" s="1"/>
  <c r="B1432" i="31" l="1"/>
  <c r="AM1431" i="31"/>
  <c r="AL1431" i="31"/>
  <c r="AS1431" i="31"/>
  <c r="T1431" i="31" a="1"/>
  <c r="T1431" i="31" s="1"/>
  <c r="U1431" i="31" s="1"/>
  <c r="AU1430" i="31"/>
  <c r="AV1430" i="31"/>
  <c r="D1430" i="31"/>
  <c r="AT1429" i="31"/>
  <c r="AT1430" i="31" l="1"/>
  <c r="D1431" i="31"/>
  <c r="AV1431" i="31"/>
  <c r="AU1431" i="31"/>
  <c r="AM1432" i="31"/>
  <c r="AL1432" i="31"/>
  <c r="B1433" i="31"/>
  <c r="AS1432" i="31"/>
  <c r="T1432" i="31" a="1"/>
  <c r="T1432" i="31" s="1"/>
  <c r="U1432" i="31" s="1"/>
  <c r="AT1431" i="31" l="1"/>
  <c r="AS1433" i="31"/>
  <c r="B1434" i="31"/>
  <c r="AM1433" i="31"/>
  <c r="AL1433" i="31"/>
  <c r="T1433" i="31" a="1"/>
  <c r="T1433" i="31" s="1"/>
  <c r="U1433" i="31" s="1"/>
  <c r="D1432" i="31"/>
  <c r="AV1432" i="31"/>
  <c r="AU1432" i="31"/>
  <c r="D1433" i="31" l="1"/>
  <c r="AS1434" i="31"/>
  <c r="B1435" i="31"/>
  <c r="AM1434" i="31"/>
  <c r="AL1434" i="31"/>
  <c r="T1434" i="31" a="1"/>
  <c r="T1434" i="31" s="1"/>
  <c r="U1434" i="31" s="1"/>
  <c r="AT1432" i="31"/>
  <c r="AU1433" i="31"/>
  <c r="AV1433" i="31"/>
  <c r="AT1433" i="31" l="1"/>
  <c r="D1434" i="31"/>
  <c r="B1436" i="31"/>
  <c r="B1437" i="31" s="1"/>
  <c r="AM1435" i="31"/>
  <c r="AL1435" i="31"/>
  <c r="AS1435" i="31"/>
  <c r="T1435" i="31" a="1"/>
  <c r="T1435" i="31" s="1"/>
  <c r="U1435" i="31" s="1"/>
  <c r="AU1434" i="31"/>
  <c r="AV1434" i="31"/>
  <c r="B1438" i="31" l="1"/>
  <c r="AS1437" i="31"/>
  <c r="AM1437" i="31"/>
  <c r="AL1437" i="31"/>
  <c r="T1437" i="31" a="1"/>
  <c r="T1437" i="31" s="1"/>
  <c r="U1437" i="31" s="1"/>
  <c r="AT1434" i="31"/>
  <c r="D1435" i="31"/>
  <c r="AV1435" i="31"/>
  <c r="AU1435" i="31"/>
  <c r="AM1436" i="31"/>
  <c r="AL1436" i="31"/>
  <c r="AS1436" i="31"/>
  <c r="T1436" i="31" a="1"/>
  <c r="T1436" i="31" s="1"/>
  <c r="U1436" i="31" s="1"/>
  <c r="D1437" i="31" l="1"/>
  <c r="AV1437" i="31"/>
  <c r="AU1437" i="31"/>
  <c r="AL1438" i="31"/>
  <c r="AS1438" i="31"/>
  <c r="B1439" i="31"/>
  <c r="AM1438" i="31"/>
  <c r="T1438" i="31" a="1"/>
  <c r="T1438" i="31" s="1"/>
  <c r="U1438" i="31" s="1"/>
  <c r="AT1435" i="31"/>
  <c r="AV1436" i="31"/>
  <c r="AU1436" i="31"/>
  <c r="D1436" i="31"/>
  <c r="AT1436" i="31" l="1"/>
  <c r="AT1437" i="31"/>
  <c r="AV1438" i="31"/>
  <c r="AU1438" i="31"/>
  <c r="B1440" i="31"/>
  <c r="AL1439" i="31"/>
  <c r="AM1439" i="31"/>
  <c r="AS1439" i="31"/>
  <c r="T1439" i="31" a="1"/>
  <c r="T1439" i="31" s="1"/>
  <c r="U1439" i="31" s="1"/>
  <c r="D1438" i="31"/>
  <c r="AT1438" i="31" l="1"/>
  <c r="D1439" i="31"/>
  <c r="AU1439" i="31"/>
  <c r="AV1439" i="31"/>
  <c r="B1441" i="31"/>
  <c r="AM1440" i="31"/>
  <c r="AL1440" i="31"/>
  <c r="AS1440" i="31"/>
  <c r="T1440" i="31" a="1"/>
  <c r="T1440" i="31" s="1"/>
  <c r="U1440" i="31" s="1"/>
  <c r="B1442" i="31" l="1"/>
  <c r="AM1441" i="31"/>
  <c r="AL1441" i="31"/>
  <c r="AS1441" i="31"/>
  <c r="T1441" i="31" a="1"/>
  <c r="T1441" i="31" s="1"/>
  <c r="U1441" i="31" s="1"/>
  <c r="AV1440" i="31"/>
  <c r="AU1440" i="31"/>
  <c r="AT1439" i="31"/>
  <c r="D1440" i="31"/>
  <c r="AT1440" i="31" l="1"/>
  <c r="D1441" i="31"/>
  <c r="AV1441" i="31"/>
  <c r="AU1441" i="31"/>
  <c r="AM1442" i="31"/>
  <c r="AL1442" i="31"/>
  <c r="AS1442" i="31"/>
  <c r="B1443" i="31"/>
  <c r="T1442" i="31" a="1"/>
  <c r="T1442" i="31" s="1"/>
  <c r="U1442" i="31" s="1"/>
  <c r="AT1441" i="31" l="1"/>
  <c r="AV1442" i="31"/>
  <c r="AU1442" i="31"/>
  <c r="D1442" i="31"/>
  <c r="AS1443" i="31"/>
  <c r="B1444" i="31"/>
  <c r="AM1443" i="31"/>
  <c r="AL1443" i="31"/>
  <c r="T1443" i="31" a="1"/>
  <c r="T1443" i="31" s="1"/>
  <c r="U1443" i="31" s="1"/>
  <c r="AT1442" i="31" l="1"/>
  <c r="AS1444" i="31"/>
  <c r="B1445" i="31"/>
  <c r="AM1444" i="31"/>
  <c r="AL1444" i="31"/>
  <c r="T1444" i="31" a="1"/>
  <c r="T1444" i="31" s="1"/>
  <c r="U1444" i="31" s="1"/>
  <c r="AU1443" i="31"/>
  <c r="AV1443" i="31"/>
  <c r="D1443" i="31"/>
  <c r="AT1443" i="31" l="1"/>
  <c r="D1444" i="31"/>
  <c r="B1446" i="31"/>
  <c r="B1447" i="31" s="1"/>
  <c r="AM1445" i="31"/>
  <c r="AL1445" i="31"/>
  <c r="AS1445" i="31"/>
  <c r="T1445" i="31" a="1"/>
  <c r="T1445" i="31" s="1"/>
  <c r="U1445" i="31" s="1"/>
  <c r="AV1444" i="31"/>
  <c r="AU1444" i="31"/>
  <c r="B1448" i="31" l="1"/>
  <c r="AS1447" i="31"/>
  <c r="AL1447" i="31"/>
  <c r="AM1447" i="31"/>
  <c r="T1447" i="31" a="1"/>
  <c r="T1447" i="31" s="1"/>
  <c r="U1447" i="31" s="1"/>
  <c r="AV1445" i="31"/>
  <c r="AU1445" i="31"/>
  <c r="AM1446" i="31"/>
  <c r="AS1446" i="31"/>
  <c r="AL1446" i="31"/>
  <c r="T1446" i="31" a="1"/>
  <c r="T1446" i="31" s="1"/>
  <c r="U1446" i="31" s="1"/>
  <c r="AT1444" i="31"/>
  <c r="D1445" i="31"/>
  <c r="AT1445" i="31" l="1"/>
  <c r="D1447" i="31"/>
  <c r="AV1447" i="31"/>
  <c r="AU1447" i="31"/>
  <c r="AL1448" i="31"/>
  <c r="B1449" i="31"/>
  <c r="AM1448" i="31"/>
  <c r="AS1448" i="31"/>
  <c r="T1448" i="31" a="1"/>
  <c r="T1448" i="31" s="1"/>
  <c r="U1448" i="31" s="1"/>
  <c r="D1446" i="31"/>
  <c r="AV1446" i="31"/>
  <c r="AU1446" i="31"/>
  <c r="AT1447" i="31" l="1"/>
  <c r="AT1446" i="31"/>
  <c r="AU1448" i="31"/>
  <c r="AV1448" i="31"/>
  <c r="AM1449" i="31"/>
  <c r="AL1449" i="31"/>
  <c r="AS1449" i="31"/>
  <c r="B1450" i="31"/>
  <c r="T1449" i="31" a="1"/>
  <c r="T1449" i="31" s="1"/>
  <c r="U1449" i="31" s="1"/>
  <c r="D1448" i="31"/>
  <c r="AT1448" i="31" l="1"/>
  <c r="D1449" i="31"/>
  <c r="AS1450" i="31"/>
  <c r="B1451" i="31"/>
  <c r="AM1450" i="31"/>
  <c r="AL1450" i="31"/>
  <c r="T1450" i="31" a="1"/>
  <c r="T1450" i="31" s="1"/>
  <c r="U1450" i="31" s="1"/>
  <c r="AV1449" i="31"/>
  <c r="AU1449" i="31"/>
  <c r="AT1449" i="31" l="1"/>
  <c r="D1450" i="31"/>
  <c r="AS1451" i="31"/>
  <c r="AL1451" i="31"/>
  <c r="B1452" i="31"/>
  <c r="AM1451" i="31"/>
  <c r="T1451" i="31" a="1"/>
  <c r="T1451" i="31" s="1"/>
  <c r="U1451" i="31" s="1"/>
  <c r="AV1450" i="31"/>
  <c r="AU1450" i="31"/>
  <c r="D1451" i="31" l="1"/>
  <c r="B1453" i="31"/>
  <c r="AM1452" i="31"/>
  <c r="AS1452" i="31"/>
  <c r="AL1452" i="31"/>
  <c r="T1452" i="31" a="1"/>
  <c r="T1452" i="31" s="1"/>
  <c r="U1452" i="31" s="1"/>
  <c r="AV1451" i="31"/>
  <c r="AU1451" i="31"/>
  <c r="AT1450" i="31"/>
  <c r="AT1451" i="31" l="1"/>
  <c r="D1452" i="31"/>
  <c r="AV1452" i="31"/>
  <c r="AU1452" i="31"/>
  <c r="AM1453" i="31"/>
  <c r="AL1453" i="31"/>
  <c r="AS1453" i="31"/>
  <c r="B1454" i="31"/>
  <c r="T1453" i="31" a="1"/>
  <c r="T1453" i="31" s="1"/>
  <c r="U1453" i="31" s="1"/>
  <c r="AT1452" i="31" l="1"/>
  <c r="AS1454" i="31"/>
  <c r="B1455" i="31"/>
  <c r="AL1454" i="31"/>
  <c r="AM1454" i="31"/>
  <c r="T1454" i="31" a="1"/>
  <c r="T1454" i="31" s="1"/>
  <c r="U1454" i="31" s="1"/>
  <c r="AV1453" i="31"/>
  <c r="AU1453" i="31"/>
  <c r="D1453" i="31"/>
  <c r="AT1453" i="31" l="1"/>
  <c r="D1454" i="31"/>
  <c r="AS1455" i="31"/>
  <c r="AL1455" i="31"/>
  <c r="AM1455" i="31"/>
  <c r="B1456" i="31"/>
  <c r="T1455" i="31" a="1"/>
  <c r="T1455" i="31" s="1"/>
  <c r="U1455" i="31" s="1"/>
  <c r="AV1454" i="31"/>
  <c r="AU1454" i="31"/>
  <c r="D1455" i="31" l="1"/>
  <c r="AM1456" i="31"/>
  <c r="AL1456" i="31"/>
  <c r="AS1456" i="31"/>
  <c r="B1457" i="31"/>
  <c r="B1458" i="31" s="1"/>
  <c r="T1456" i="31" a="1"/>
  <c r="T1456" i="31" s="1"/>
  <c r="U1456" i="31" s="1"/>
  <c r="AV1455" i="31"/>
  <c r="AU1455" i="31"/>
  <c r="AT1454" i="31"/>
  <c r="AL1458" i="31" l="1"/>
  <c r="AS1458" i="31"/>
  <c r="AM1458" i="31"/>
  <c r="B1459" i="31"/>
  <c r="T1458" i="31" a="1"/>
  <c r="T1458" i="31" s="1"/>
  <c r="U1458" i="31" s="1"/>
  <c r="AT1455" i="31"/>
  <c r="D1456" i="31"/>
  <c r="AM1457" i="31"/>
  <c r="AL1457" i="31"/>
  <c r="AS1457" i="31"/>
  <c r="T1457" i="31" a="1"/>
  <c r="T1457" i="31" s="1"/>
  <c r="U1457" i="31" s="1"/>
  <c r="AU1456" i="31"/>
  <c r="AV1456" i="31"/>
  <c r="AT1456" i="31" l="1"/>
  <c r="D1458" i="31"/>
  <c r="AS1459" i="31"/>
  <c r="AL1459" i="31"/>
  <c r="AM1459" i="31"/>
  <c r="B1460" i="31"/>
  <c r="T1459" i="31" a="1"/>
  <c r="T1459" i="31" s="1"/>
  <c r="U1459" i="31" s="1"/>
  <c r="AV1458" i="31"/>
  <c r="AU1458" i="31"/>
  <c r="D1457" i="31"/>
  <c r="AV1457" i="31"/>
  <c r="AU1457" i="31"/>
  <c r="D1459" i="31" l="1"/>
  <c r="AS1460" i="31"/>
  <c r="B1461" i="31"/>
  <c r="AL1460" i="31"/>
  <c r="AM1460" i="31"/>
  <c r="T1460" i="31" a="1"/>
  <c r="T1460" i="31" s="1"/>
  <c r="U1460" i="31" s="1"/>
  <c r="AT1457" i="31"/>
  <c r="AV1459" i="31"/>
  <c r="AU1459" i="31"/>
  <c r="AT1458" i="31"/>
  <c r="AT1459" i="31" l="1"/>
  <c r="AM1461" i="31"/>
  <c r="AS1461" i="31"/>
  <c r="AL1461" i="31"/>
  <c r="B1462" i="31"/>
  <c r="B1463" i="31" s="1"/>
  <c r="T1461" i="31" a="1"/>
  <c r="T1461" i="31" s="1"/>
  <c r="U1461" i="31" s="1"/>
  <c r="D1460" i="31"/>
  <c r="AV1460" i="31"/>
  <c r="AU1460" i="31"/>
  <c r="B1464" i="31" l="1"/>
  <c r="AM1463" i="31"/>
  <c r="AS1463" i="31"/>
  <c r="AL1463" i="31"/>
  <c r="T1463" i="31" a="1"/>
  <c r="T1463" i="31" s="1"/>
  <c r="U1463" i="31" s="1"/>
  <c r="AT1460" i="31"/>
  <c r="D1461" i="31"/>
  <c r="AM1462" i="31"/>
  <c r="AL1462" i="31"/>
  <c r="AS1462" i="31"/>
  <c r="T1462" i="31" a="1"/>
  <c r="T1462" i="31" s="1"/>
  <c r="U1462" i="31" s="1"/>
  <c r="AU1461" i="31"/>
  <c r="AV1461" i="31"/>
  <c r="GU20" i="10"/>
  <c r="D1463" i="31" l="1"/>
  <c r="AU1463" i="31"/>
  <c r="AV1463" i="31"/>
  <c r="B1465" i="31"/>
  <c r="AM1464" i="31"/>
  <c r="AS1464" i="31"/>
  <c r="AL1464" i="31"/>
  <c r="T1464" i="31" a="1"/>
  <c r="T1464" i="31" s="1"/>
  <c r="U1464" i="31" s="1"/>
  <c r="AT1461" i="31"/>
  <c r="D1462" i="31"/>
  <c r="AV1462" i="31"/>
  <c r="AU1462" i="31"/>
  <c r="AT1463" i="31" l="1"/>
  <c r="AT1462" i="31"/>
  <c r="AV1464" i="31"/>
  <c r="AU1464" i="31"/>
  <c r="AL1465" i="31"/>
  <c r="AS1465" i="31"/>
  <c r="B1466" i="31"/>
  <c r="AM1465" i="31"/>
  <c r="T1465" i="31" a="1"/>
  <c r="T1465" i="31" s="1"/>
  <c r="U1465" i="31" s="1"/>
  <c r="D1464" i="31"/>
  <c r="AT1464" i="31" l="1"/>
  <c r="AL1466" i="31"/>
  <c r="B1467" i="31"/>
  <c r="AM1466" i="31"/>
  <c r="AS1466" i="31"/>
  <c r="T1466" i="31" a="1"/>
  <c r="T1466" i="31" s="1"/>
  <c r="U1466" i="31" s="1"/>
  <c r="AV1465" i="31"/>
  <c r="AU1465" i="31"/>
  <c r="D1465" i="31"/>
  <c r="AT1465" i="31" l="1"/>
  <c r="D1466" i="31"/>
  <c r="AV1466" i="31"/>
  <c r="AU1466" i="31"/>
  <c r="AM1467" i="31"/>
  <c r="AL1467" i="31"/>
  <c r="AS1467" i="31"/>
  <c r="B1468" i="31"/>
  <c r="T1467" i="31" a="1"/>
  <c r="T1467" i="31" s="1"/>
  <c r="U1467" i="31" s="1"/>
  <c r="AU1467" i="31" l="1"/>
  <c r="AV1467" i="31"/>
  <c r="AT1466" i="31"/>
  <c r="D1467" i="31"/>
  <c r="B1469" i="31"/>
  <c r="AS1468" i="31"/>
  <c r="AM1468" i="31"/>
  <c r="AL1468" i="31"/>
  <c r="T1468" i="31" a="1"/>
  <c r="T1468" i="31" s="1"/>
  <c r="U1468" i="31" s="1"/>
  <c r="AV1468" i="31" l="1"/>
  <c r="AU1468" i="31"/>
  <c r="AL1469" i="31"/>
  <c r="B1470" i="31"/>
  <c r="AM1469" i="31"/>
  <c r="AS1469" i="31"/>
  <c r="T1469" i="31" a="1"/>
  <c r="T1469" i="31" s="1"/>
  <c r="U1469" i="31" s="1"/>
  <c r="D1468" i="31"/>
  <c r="AT1467" i="31"/>
  <c r="AT1468" i="31" l="1"/>
  <c r="D1469" i="31"/>
  <c r="AU1469" i="31"/>
  <c r="AV1469" i="31"/>
  <c r="AS1470" i="31"/>
  <c r="B1471" i="31"/>
  <c r="AL1470" i="31"/>
  <c r="AM1470" i="31"/>
  <c r="T1470" i="31" a="1"/>
  <c r="T1470" i="31" s="1"/>
  <c r="U1470" i="31" s="1"/>
  <c r="AU1470" i="31" l="1"/>
  <c r="AV1470" i="31"/>
  <c r="AS1471" i="31"/>
  <c r="AM1471" i="31"/>
  <c r="B1472" i="31"/>
  <c r="AL1471" i="31"/>
  <c r="T1471" i="31" a="1"/>
  <c r="T1471" i="31" s="1"/>
  <c r="U1471" i="31" s="1"/>
  <c r="AT1469" i="31"/>
  <c r="D1470" i="31"/>
  <c r="B1473" i="31" l="1"/>
  <c r="AL1472" i="31"/>
  <c r="AM1472" i="31"/>
  <c r="AS1472" i="31"/>
  <c r="T1472" i="31" a="1"/>
  <c r="T1472" i="31" s="1"/>
  <c r="U1472" i="31" s="1"/>
  <c r="D1471" i="31"/>
  <c r="AV1471" i="31"/>
  <c r="AU1471" i="31"/>
  <c r="AT1470" i="31"/>
  <c r="IA21" i="10"/>
  <c r="IA22" i="10" s="1"/>
  <c r="AT1471" i="31" l="1"/>
  <c r="D1472" i="31"/>
  <c r="AV1472" i="31"/>
  <c r="AU1472" i="31"/>
  <c r="AM1473" i="31"/>
  <c r="AL1473" i="31"/>
  <c r="B1474" i="31"/>
  <c r="AS1473" i="31"/>
  <c r="T1473" i="31" a="1"/>
  <c r="T1473" i="31" s="1"/>
  <c r="U1473" i="31" s="1"/>
  <c r="AT1472" i="31" l="1"/>
  <c r="AV1473" i="31"/>
  <c r="AU1473" i="31"/>
  <c r="AL1474" i="31"/>
  <c r="AM1474" i="31"/>
  <c r="B1475" i="31"/>
  <c r="AS1474" i="31"/>
  <c r="T1474" i="31" a="1"/>
  <c r="T1474" i="31" s="1"/>
  <c r="U1474" i="31" s="1"/>
  <c r="D1473" i="31"/>
  <c r="AT1473" i="31" l="1"/>
  <c r="D1474" i="31"/>
  <c r="AU1474" i="31"/>
  <c r="AV1474" i="31"/>
  <c r="AS1475" i="31"/>
  <c r="B1476" i="31"/>
  <c r="AL1475" i="31"/>
  <c r="AM1475" i="31"/>
  <c r="T1475" i="31" a="1"/>
  <c r="T1475" i="31" s="1"/>
  <c r="U1475" i="31" s="1"/>
  <c r="B1477" i="31" l="1"/>
  <c r="B1478" i="31" s="1"/>
  <c r="AM1476" i="31"/>
  <c r="AL1476" i="31"/>
  <c r="AS1476" i="31"/>
  <c r="T1476" i="31" a="1"/>
  <c r="T1476" i="31" s="1"/>
  <c r="U1476" i="31" s="1"/>
  <c r="AV1475" i="31"/>
  <c r="AU1475" i="31"/>
  <c r="AT1474" i="31"/>
  <c r="D1475" i="31"/>
  <c r="AT1475" i="31" l="1"/>
  <c r="B1479" i="31"/>
  <c r="AS1478" i="31"/>
  <c r="AM1478" i="31"/>
  <c r="AL1478" i="31"/>
  <c r="T1478" i="31" a="1"/>
  <c r="T1478" i="31" s="1"/>
  <c r="U1478" i="31" s="1"/>
  <c r="D1476" i="31"/>
  <c r="AV1476" i="31"/>
  <c r="AU1476" i="31"/>
  <c r="AL1477" i="31"/>
  <c r="AS1477" i="31"/>
  <c r="AM1477" i="31"/>
  <c r="T1477" i="31" a="1"/>
  <c r="T1477" i="31" s="1"/>
  <c r="U1477" i="31" s="1"/>
  <c r="D1478" i="31" l="1"/>
  <c r="AV1478" i="31"/>
  <c r="AU1478" i="31"/>
  <c r="AT1476" i="31"/>
  <c r="B1480" i="31"/>
  <c r="AM1479" i="31"/>
  <c r="AL1479" i="31"/>
  <c r="AS1479" i="31"/>
  <c r="T1479" i="31" a="1"/>
  <c r="T1479" i="31" s="1"/>
  <c r="U1479" i="31" s="1"/>
  <c r="AV1477" i="31"/>
  <c r="AU1477" i="31"/>
  <c r="D1477" i="31"/>
  <c r="AT1478" i="31" l="1"/>
  <c r="AT1477" i="31"/>
  <c r="AL1480" i="31"/>
  <c r="AS1480" i="31"/>
  <c r="B1481" i="31"/>
  <c r="AM1480" i="31"/>
  <c r="T1480" i="31" a="1"/>
  <c r="T1480" i="31" s="1"/>
  <c r="U1480" i="31" s="1"/>
  <c r="D1479" i="31"/>
  <c r="AV1479" i="31"/>
  <c r="AU1479" i="31"/>
  <c r="D1480" i="31" l="1"/>
  <c r="AM1481" i="31"/>
  <c r="B1482" i="31"/>
  <c r="AL1481" i="31"/>
  <c r="AS1481" i="31"/>
  <c r="T1481" i="31" a="1"/>
  <c r="T1481" i="31" s="1"/>
  <c r="U1481" i="31" s="1"/>
  <c r="AV1480" i="31"/>
  <c r="AU1480" i="31"/>
  <c r="AT1479" i="31"/>
  <c r="AT1480" i="31" l="1"/>
  <c r="D1481" i="31"/>
  <c r="AU1481" i="31"/>
  <c r="AV1481" i="31"/>
  <c r="AM1482" i="31"/>
  <c r="B1483" i="31"/>
  <c r="AL1482" i="31"/>
  <c r="AS1482" i="31"/>
  <c r="T1482" i="31" a="1"/>
  <c r="T1482" i="31" s="1"/>
  <c r="U1482" i="31" s="1"/>
  <c r="AT1481" i="31" l="1"/>
  <c r="AV1482" i="31"/>
  <c r="AU1482" i="31"/>
  <c r="B1484" i="31"/>
  <c r="AM1483" i="31"/>
  <c r="AL1483" i="31"/>
  <c r="AS1483" i="31"/>
  <c r="T1483" i="31" a="1"/>
  <c r="T1483" i="31" s="1"/>
  <c r="U1483" i="31" s="1"/>
  <c r="D1482" i="31"/>
  <c r="AT1482" i="31" l="1"/>
  <c r="AV1483" i="31"/>
  <c r="AU1483" i="31"/>
  <c r="B1485" i="31"/>
  <c r="AM1484" i="31"/>
  <c r="AL1484" i="31"/>
  <c r="AS1484" i="31"/>
  <c r="T1484" i="31" a="1"/>
  <c r="T1484" i="31" s="1"/>
  <c r="U1484" i="31" s="1"/>
  <c r="D1483" i="31"/>
  <c r="AT1483" i="31" l="1"/>
  <c r="D1484" i="31"/>
  <c r="AV1484" i="31"/>
  <c r="AU1484" i="31"/>
  <c r="B1486" i="31"/>
  <c r="AL1485" i="31"/>
  <c r="AM1485" i="31"/>
  <c r="AS1485" i="31"/>
  <c r="T1485" i="31" a="1"/>
  <c r="T1485" i="31" s="1"/>
  <c r="U1485" i="31" s="1"/>
  <c r="AT1484" i="31" l="1"/>
  <c r="AV1485" i="31"/>
  <c r="AU1485" i="31"/>
  <c r="AS1486" i="31"/>
  <c r="AL1486" i="31"/>
  <c r="B1487" i="31"/>
  <c r="AM1486" i="31"/>
  <c r="T1486" i="31" a="1"/>
  <c r="T1486" i="31" s="1"/>
  <c r="U1486" i="31" s="1"/>
  <c r="D1485" i="31"/>
  <c r="AT1485" i="31" l="1"/>
  <c r="D1486" i="31"/>
  <c r="B1488" i="31"/>
  <c r="B1489" i="31" s="1"/>
  <c r="AM1487" i="31"/>
  <c r="AL1487" i="31"/>
  <c r="AS1487" i="31"/>
  <c r="T1487" i="31" a="1"/>
  <c r="T1487" i="31" s="1"/>
  <c r="U1487" i="31" s="1"/>
  <c r="AV1486" i="31"/>
  <c r="AU1486" i="31"/>
  <c r="AS1489" i="31" l="1"/>
  <c r="AM1489" i="31"/>
  <c r="B1490" i="31"/>
  <c r="AL1489" i="31"/>
  <c r="T1489" i="31" a="1"/>
  <c r="T1489" i="31" s="1"/>
  <c r="U1489" i="31" s="1"/>
  <c r="AT1486" i="31"/>
  <c r="D1487" i="31"/>
  <c r="AV1487" i="31"/>
  <c r="AU1487" i="31"/>
  <c r="AM1488" i="31"/>
  <c r="AL1488" i="31"/>
  <c r="AS1488" i="31"/>
  <c r="T1488" i="31" a="1"/>
  <c r="T1488" i="31" s="1"/>
  <c r="U1488" i="31" s="1"/>
  <c r="AT1487" i="31" l="1"/>
  <c r="D1489" i="31"/>
  <c r="AS1490" i="31"/>
  <c r="B1491" i="31"/>
  <c r="AM1490" i="31"/>
  <c r="AL1490" i="31"/>
  <c r="T1490" i="31" a="1"/>
  <c r="T1490" i="31" s="1"/>
  <c r="U1490" i="31" s="1"/>
  <c r="AU1489" i="31"/>
  <c r="AV1489" i="31"/>
  <c r="AU1488" i="31"/>
  <c r="AV1488" i="31"/>
  <c r="D1488" i="31"/>
  <c r="AT1489" i="31" l="1"/>
  <c r="D1490" i="31"/>
  <c r="B1492" i="31"/>
  <c r="AM1491" i="31"/>
  <c r="AL1491" i="31"/>
  <c r="AS1491" i="31"/>
  <c r="T1491" i="31" a="1"/>
  <c r="T1491" i="31" s="1"/>
  <c r="U1491" i="31" s="1"/>
  <c r="AV1490" i="31"/>
  <c r="AU1490" i="31"/>
  <c r="AT1488" i="31"/>
  <c r="D1491" i="31" l="1"/>
  <c r="AV1491" i="31"/>
  <c r="AU1491" i="31"/>
  <c r="AL1492" i="31"/>
  <c r="AS1492" i="31"/>
  <c r="B1493" i="31"/>
  <c r="AM1492" i="31"/>
  <c r="T1492" i="31" a="1"/>
  <c r="T1492" i="31" s="1"/>
  <c r="U1492" i="31" s="1"/>
  <c r="AT1490" i="31"/>
  <c r="AS1493" i="31" l="1"/>
  <c r="AL1493" i="31"/>
  <c r="AM1493" i="31"/>
  <c r="B1494" i="31"/>
  <c r="T1493" i="31" a="1"/>
  <c r="T1493" i="31" s="1"/>
  <c r="U1493" i="31" s="1"/>
  <c r="AV1492" i="31"/>
  <c r="AU1492" i="31"/>
  <c r="AT1491" i="31"/>
  <c r="D1492" i="31"/>
  <c r="AT1492" i="31" l="1"/>
  <c r="D1493" i="31"/>
  <c r="AS1494" i="31"/>
  <c r="B1495" i="31"/>
  <c r="AM1494" i="31"/>
  <c r="AL1494" i="31"/>
  <c r="T1494" i="31" a="1"/>
  <c r="T1494" i="31" s="1"/>
  <c r="U1494" i="31" s="1"/>
  <c r="AV1493" i="31"/>
  <c r="AU1493" i="31"/>
  <c r="AT1493" i="31" l="1"/>
  <c r="D1494" i="31"/>
  <c r="B1496" i="31"/>
  <c r="AM1495" i="31"/>
  <c r="AL1495" i="31"/>
  <c r="AS1495" i="31"/>
  <c r="T1495" i="31" a="1"/>
  <c r="T1495" i="31" s="1"/>
  <c r="U1495" i="31" s="1"/>
  <c r="AV1494" i="31"/>
  <c r="AU1494" i="31"/>
  <c r="D1495" i="31" l="1"/>
  <c r="AV1495" i="31"/>
  <c r="AU1495" i="31"/>
  <c r="AM1496" i="31"/>
  <c r="AL1496" i="31"/>
  <c r="AS1496" i="31"/>
  <c r="B1497" i="31"/>
  <c r="T1496" i="31" a="1"/>
  <c r="T1496" i="31" s="1"/>
  <c r="U1496" i="31" s="1"/>
  <c r="AT1494" i="31"/>
  <c r="AS1497" i="31" l="1"/>
  <c r="AL1497" i="31"/>
  <c r="B1498" i="31"/>
  <c r="AM1497" i="31"/>
  <c r="T1497" i="31" a="1"/>
  <c r="T1497" i="31" s="1"/>
  <c r="U1497" i="31" s="1"/>
  <c r="AV1496" i="31"/>
  <c r="AU1496" i="31"/>
  <c r="AT1495" i="31"/>
  <c r="D1496" i="31"/>
  <c r="AT1496" i="31" l="1"/>
  <c r="D1497" i="31"/>
  <c r="AS1498" i="31"/>
  <c r="B1499" i="31"/>
  <c r="AM1498" i="31"/>
  <c r="AL1498" i="31"/>
  <c r="T1498" i="31" a="1"/>
  <c r="T1498" i="31" s="1"/>
  <c r="U1498" i="31" s="1"/>
  <c r="AU1497" i="31"/>
  <c r="AV1497" i="31"/>
  <c r="AT1497" i="31" l="1"/>
  <c r="D1498" i="31"/>
  <c r="B1500" i="31"/>
  <c r="AM1499" i="31"/>
  <c r="AL1499" i="31"/>
  <c r="AS1499" i="31"/>
  <c r="T1499" i="31" a="1"/>
  <c r="T1499" i="31" s="1"/>
  <c r="U1499" i="31" s="1"/>
  <c r="AU1498" i="31"/>
  <c r="AV1498" i="31"/>
  <c r="AT1498" i="31" l="1"/>
  <c r="D1499" i="31"/>
  <c r="AV1499" i="31"/>
  <c r="AU1499" i="31"/>
  <c r="AM1500" i="31"/>
  <c r="AL1500" i="31"/>
  <c r="AS1500" i="31"/>
  <c r="B1501" i="31"/>
  <c r="T1500" i="31" a="1"/>
  <c r="T1500" i="31" s="1"/>
  <c r="U1500" i="31" s="1"/>
  <c r="AS1501" i="31" l="1"/>
  <c r="B1502" i="31"/>
  <c r="AM1501" i="31"/>
  <c r="AL1501" i="31"/>
  <c r="T1501" i="31" a="1"/>
  <c r="T1501" i="31" s="1"/>
  <c r="U1501" i="31" s="1"/>
  <c r="AV1500" i="31"/>
  <c r="AU1500" i="31"/>
  <c r="AT1499" i="31"/>
  <c r="D1500" i="31"/>
  <c r="AT1500" i="31" l="1"/>
  <c r="D1501" i="31"/>
  <c r="AS1502" i="31"/>
  <c r="B1503" i="31"/>
  <c r="AM1502" i="31"/>
  <c r="AL1502" i="31"/>
  <c r="T1502" i="31" a="1"/>
  <c r="T1502" i="31" s="1"/>
  <c r="U1502" i="31" s="1"/>
  <c r="AU1501" i="31"/>
  <c r="AV1501" i="31"/>
  <c r="AT1501" i="31" l="1"/>
  <c r="D1502" i="31"/>
  <c r="B1504" i="31"/>
  <c r="AM1503" i="31"/>
  <c r="AL1503" i="31"/>
  <c r="AS1503" i="31"/>
  <c r="T1503" i="31" a="1"/>
  <c r="T1503" i="31" s="1"/>
  <c r="U1503" i="31" s="1"/>
  <c r="AU1502" i="31"/>
  <c r="AV1502" i="31"/>
  <c r="AT1502" i="31" l="1"/>
  <c r="D1503" i="31"/>
  <c r="AV1503" i="31"/>
  <c r="AU1503" i="31"/>
  <c r="AM1504" i="31"/>
  <c r="AL1504" i="31"/>
  <c r="AS1504" i="31"/>
  <c r="B1505" i="31"/>
  <c r="T1504" i="31" a="1"/>
  <c r="T1504" i="31" s="1"/>
  <c r="U1504" i="31" s="1"/>
  <c r="AS1505" i="31" l="1"/>
  <c r="B1506" i="31"/>
  <c r="AL1505" i="31"/>
  <c r="AM1505" i="31"/>
  <c r="T1505" i="31" a="1"/>
  <c r="T1505" i="31" s="1"/>
  <c r="U1505" i="31" s="1"/>
  <c r="AV1504" i="31"/>
  <c r="AU1504" i="31"/>
  <c r="AT1503" i="31"/>
  <c r="D1504" i="31"/>
  <c r="AT1504" i="31" l="1"/>
  <c r="D1505" i="31"/>
  <c r="AS1506" i="31"/>
  <c r="B1507" i="31"/>
  <c r="AM1506" i="31"/>
  <c r="AL1506" i="31"/>
  <c r="T1506" i="31" a="1"/>
  <c r="T1506" i="31" s="1"/>
  <c r="U1506" i="31" s="1"/>
  <c r="AU1505" i="31"/>
  <c r="AV1505" i="31"/>
  <c r="AT1505" i="31" l="1"/>
  <c r="D1506" i="31"/>
  <c r="B1508" i="31"/>
  <c r="B1509" i="31" s="1"/>
  <c r="AL1507" i="31"/>
  <c r="AM1507" i="31"/>
  <c r="AS1507" i="31"/>
  <c r="T1507" i="31" a="1"/>
  <c r="T1507" i="31" s="1"/>
  <c r="U1507" i="31" s="1"/>
  <c r="AV1506" i="31"/>
  <c r="AU1506" i="31"/>
  <c r="AS1509" i="31" l="1"/>
  <c r="AL1509" i="31"/>
  <c r="AM1509" i="31"/>
  <c r="B1510" i="31"/>
  <c r="T1509" i="31" a="1"/>
  <c r="T1509" i="31" s="1"/>
  <c r="U1509" i="31" s="1"/>
  <c r="D1507" i="31"/>
  <c r="AL1508" i="31"/>
  <c r="AS1508" i="31"/>
  <c r="AM1508" i="31"/>
  <c r="T1508" i="31" a="1"/>
  <c r="T1508" i="31" s="1"/>
  <c r="U1508" i="31" s="1"/>
  <c r="AV1507" i="31"/>
  <c r="AU1507" i="31"/>
  <c r="AT1506" i="31"/>
  <c r="D1509" i="31" l="1"/>
  <c r="AS1510" i="31"/>
  <c r="B1511" i="31"/>
  <c r="AM1510" i="31"/>
  <c r="AL1510" i="31"/>
  <c r="T1510" i="31" a="1"/>
  <c r="T1510" i="31" s="1"/>
  <c r="U1510" i="31" s="1"/>
  <c r="AU1509" i="31"/>
  <c r="AV1509" i="31"/>
  <c r="D1508" i="31"/>
  <c r="AV1508" i="31"/>
  <c r="AU1508" i="31"/>
  <c r="AT1507" i="31"/>
  <c r="AT1509" i="31" l="1"/>
  <c r="AL1511" i="31"/>
  <c r="AS1511" i="31"/>
  <c r="AM1511" i="31"/>
  <c r="B1512" i="31"/>
  <c r="T1511" i="31" a="1"/>
  <c r="T1511" i="31" s="1"/>
  <c r="U1511" i="31" s="1"/>
  <c r="AV1510" i="31"/>
  <c r="AU1510" i="31"/>
  <c r="D1510" i="31"/>
  <c r="AT1508" i="31"/>
  <c r="AT1510" i="31" l="1"/>
  <c r="D1511" i="31"/>
  <c r="AS1512" i="31"/>
  <c r="AM1512" i="31"/>
  <c r="B1513" i="31"/>
  <c r="AL1512" i="31"/>
  <c r="T1512" i="31" a="1"/>
  <c r="T1512" i="31" s="1"/>
  <c r="U1512" i="31" s="1"/>
  <c r="AV1511" i="31"/>
  <c r="AU1511" i="31"/>
  <c r="AT1511" i="31" l="1"/>
  <c r="D1512" i="31"/>
  <c r="B1514" i="31"/>
  <c r="AL1513" i="31"/>
  <c r="AM1513" i="31"/>
  <c r="AS1513" i="31"/>
  <c r="T1513" i="31" a="1"/>
  <c r="T1513" i="31" s="1"/>
  <c r="U1513" i="31" s="1"/>
  <c r="AU1512" i="31"/>
  <c r="AV1512" i="31"/>
  <c r="AT1512" i="31" l="1"/>
  <c r="D1513" i="31"/>
  <c r="AV1513" i="31"/>
  <c r="AU1513" i="31"/>
  <c r="AS1514" i="31"/>
  <c r="B1515" i="31"/>
  <c r="AM1514" i="31"/>
  <c r="AL1514" i="31"/>
  <c r="T1514" i="31" a="1"/>
  <c r="T1514" i="31" s="1"/>
  <c r="U1514" i="31" s="1"/>
  <c r="AT1513" i="31" l="1"/>
  <c r="AM1515" i="31"/>
  <c r="AL1515" i="31"/>
  <c r="AS1515" i="31"/>
  <c r="B1516" i="31"/>
  <c r="T1515" i="31" a="1"/>
  <c r="T1515" i="31" s="1"/>
  <c r="U1515" i="31" s="1"/>
  <c r="AV1514" i="31"/>
  <c r="AU1514" i="31"/>
  <c r="D1514" i="31"/>
  <c r="AT1514" i="31" l="1"/>
  <c r="D1515" i="31"/>
  <c r="AM1516" i="31"/>
  <c r="AL1516" i="31"/>
  <c r="AS1516" i="31"/>
  <c r="B1517" i="31"/>
  <c r="T1516" i="31" a="1"/>
  <c r="T1516" i="31" s="1"/>
  <c r="U1516" i="31" s="1"/>
  <c r="AU1515" i="31"/>
  <c r="AV1515" i="31"/>
  <c r="D1516" i="31" l="1"/>
  <c r="AL1517" i="31"/>
  <c r="B1518" i="31"/>
  <c r="AM1517" i="31"/>
  <c r="AS1517" i="31"/>
  <c r="T1517" i="31" a="1"/>
  <c r="T1517" i="31" s="1"/>
  <c r="U1517" i="31" s="1"/>
  <c r="AV1516" i="31"/>
  <c r="AU1516" i="31"/>
  <c r="AT1515" i="31"/>
  <c r="D1517" i="31" l="1"/>
  <c r="AU1517" i="31"/>
  <c r="AV1517" i="31"/>
  <c r="B1519" i="31"/>
  <c r="AM1518" i="31"/>
  <c r="AL1518" i="31"/>
  <c r="AS1518" i="31"/>
  <c r="T1518" i="31" a="1"/>
  <c r="T1518" i="31" s="1"/>
  <c r="U1518" i="31" s="1"/>
  <c r="AT1516" i="31"/>
  <c r="AU1518" i="31" l="1"/>
  <c r="AV1518" i="31"/>
  <c r="B1520" i="31"/>
  <c r="B1521" i="31" s="1"/>
  <c r="AM1519" i="31"/>
  <c r="AL1519" i="31"/>
  <c r="AS1519" i="31"/>
  <c r="T1519" i="31" a="1"/>
  <c r="T1519" i="31" s="1"/>
  <c r="U1519" i="31" s="1"/>
  <c r="AT1517" i="31"/>
  <c r="D1518" i="31"/>
  <c r="B1522" i="31" l="1"/>
  <c r="AS1521" i="31"/>
  <c r="AM1521" i="31"/>
  <c r="AL1521" i="31"/>
  <c r="T1521" i="31" a="1"/>
  <c r="T1521" i="31" s="1"/>
  <c r="U1521" i="31" s="1"/>
  <c r="D1519" i="31"/>
  <c r="F1519" i="31" s="1"/>
  <c r="AV1519" i="31"/>
  <c r="AU1519" i="31"/>
  <c r="AL1520" i="31"/>
  <c r="AS1520" i="31"/>
  <c r="AM1520" i="31"/>
  <c r="T1520" i="31" a="1"/>
  <c r="T1520" i="31" s="1"/>
  <c r="U1520" i="31" s="1"/>
  <c r="AT1518" i="31"/>
  <c r="D1521" i="31" l="1"/>
  <c r="AV1521" i="31"/>
  <c r="AU1521" i="31"/>
  <c r="AT1519" i="31"/>
  <c r="AS1522" i="31"/>
  <c r="B1523" i="31"/>
  <c r="AM1522" i="31"/>
  <c r="AL1522" i="31"/>
  <c r="T1522" i="31" a="1"/>
  <c r="T1522" i="31" s="1"/>
  <c r="U1522" i="31" s="1"/>
  <c r="AV1520" i="31"/>
  <c r="AU1520" i="31"/>
  <c r="D1520" i="31"/>
  <c r="AM1523" i="31" l="1"/>
  <c r="AL1523" i="31"/>
  <c r="AS1523" i="31"/>
  <c r="B1524" i="31"/>
  <c r="T1523" i="31" a="1"/>
  <c r="T1523" i="31" s="1"/>
  <c r="U1523" i="31" s="1"/>
  <c r="AU1522" i="31"/>
  <c r="AV1522" i="31"/>
  <c r="AT1521" i="31"/>
  <c r="D1522" i="31"/>
  <c r="AT1520" i="31"/>
  <c r="AT1522" i="31" l="1"/>
  <c r="D1523" i="31"/>
  <c r="AM1524" i="31"/>
  <c r="AL1524" i="31"/>
  <c r="AS1524" i="31"/>
  <c r="B1525" i="31"/>
  <c r="T1524" i="31" a="1"/>
  <c r="T1524" i="31" s="1"/>
  <c r="U1524" i="31" s="1"/>
  <c r="AU1523" i="31"/>
  <c r="AV1523" i="31"/>
  <c r="AT1523" i="31" l="1"/>
  <c r="D1524" i="31"/>
  <c r="B1526" i="31"/>
  <c r="AL1525" i="31"/>
  <c r="AS1525" i="31"/>
  <c r="AM1525" i="31"/>
  <c r="T1525" i="31" a="1"/>
  <c r="T1525" i="31" s="1"/>
  <c r="U1525" i="31" s="1"/>
  <c r="AV1524" i="31"/>
  <c r="AU1524" i="31"/>
  <c r="AT1524" i="31" l="1"/>
  <c r="D1525" i="31"/>
  <c r="AU1525" i="31"/>
  <c r="AV1525" i="31"/>
  <c r="AM1526" i="31"/>
  <c r="AL1526" i="31"/>
  <c r="AS1526" i="31"/>
  <c r="B1527" i="31"/>
  <c r="T1526" i="31" a="1"/>
  <c r="T1526" i="31" s="1"/>
  <c r="U1526" i="31" s="1"/>
  <c r="AV1526" i="31" l="1"/>
  <c r="AU1526" i="31"/>
  <c r="AM1527" i="31"/>
  <c r="AL1527" i="31"/>
  <c r="AS1527" i="31"/>
  <c r="B1528" i="31"/>
  <c r="B1529" i="31" s="1"/>
  <c r="T1527" i="31" a="1"/>
  <c r="T1527" i="31" s="1"/>
  <c r="U1527" i="31" s="1"/>
  <c r="AT1525" i="31"/>
  <c r="D1526" i="31"/>
  <c r="AT1526" i="31" l="1"/>
  <c r="AM1529" i="31"/>
  <c r="B1530" i="31"/>
  <c r="B1531" i="31" s="1"/>
  <c r="AS1529" i="31"/>
  <c r="AL1529" i="31"/>
  <c r="T1529" i="31" a="1"/>
  <c r="T1529" i="31" s="1"/>
  <c r="U1529" i="31" s="1"/>
  <c r="D1527" i="31"/>
  <c r="AM1528" i="31"/>
  <c r="AS1528" i="31"/>
  <c r="AL1528" i="31"/>
  <c r="T1528" i="31" a="1"/>
  <c r="T1528" i="31" s="1"/>
  <c r="U1528" i="31" s="1"/>
  <c r="AU1527" i="31"/>
  <c r="AV1527" i="31"/>
  <c r="B1532" i="31" l="1"/>
  <c r="B1533" i="31" s="1"/>
  <c r="AS1531" i="31"/>
  <c r="AL1531" i="31"/>
  <c r="AM1531" i="31"/>
  <c r="T1531" i="31" a="1"/>
  <c r="T1531" i="31" s="1"/>
  <c r="U1531" i="31" s="1"/>
  <c r="D1529" i="31"/>
  <c r="AV1529" i="31"/>
  <c r="AU1529" i="31"/>
  <c r="AT1527" i="31"/>
  <c r="AM1530" i="31"/>
  <c r="AS1530" i="31"/>
  <c r="AL1530" i="31"/>
  <c r="T1530" i="31" a="1"/>
  <c r="T1530" i="31" s="1"/>
  <c r="U1530" i="31" s="1"/>
  <c r="D1528" i="31"/>
  <c r="AU1528" i="31"/>
  <c r="AV1528" i="31"/>
  <c r="AS1533" i="31" l="1"/>
  <c r="AL1533" i="31"/>
  <c r="AM1533" i="31"/>
  <c r="B1534" i="31"/>
  <c r="T1533" i="31" a="1"/>
  <c r="T1533" i="31" s="1"/>
  <c r="U1533" i="31" s="1"/>
  <c r="D1531" i="31"/>
  <c r="AV1531" i="31"/>
  <c r="AU1531" i="31"/>
  <c r="AT1529" i="31"/>
  <c r="AM1532" i="31"/>
  <c r="AL1532" i="31"/>
  <c r="AS1532" i="31"/>
  <c r="T1532" i="31" a="1"/>
  <c r="T1532" i="31" s="1"/>
  <c r="U1532" i="31" s="1"/>
  <c r="AU1530" i="31"/>
  <c r="AV1530" i="31"/>
  <c r="D1530" i="31"/>
  <c r="AT1528" i="31"/>
  <c r="D1533" i="31" l="1"/>
  <c r="AM1534" i="31"/>
  <c r="B1535" i="31"/>
  <c r="AS1534" i="31"/>
  <c r="AL1534" i="31"/>
  <c r="T1534" i="31" a="1"/>
  <c r="T1534" i="31" s="1"/>
  <c r="U1534" i="31" s="1"/>
  <c r="AT1531" i="31"/>
  <c r="AU1533" i="31"/>
  <c r="AV1533" i="31"/>
  <c r="D1532" i="31"/>
  <c r="AV1532" i="31"/>
  <c r="AU1532" i="31"/>
  <c r="AT1530" i="31"/>
  <c r="AT1533" i="31" l="1"/>
  <c r="D1534" i="31"/>
  <c r="AV1534" i="31"/>
  <c r="AU1534" i="31"/>
  <c r="B1536" i="31"/>
  <c r="B1537" i="31" s="1"/>
  <c r="AM1535" i="31"/>
  <c r="AL1535" i="31"/>
  <c r="AS1535" i="31"/>
  <c r="T1535" i="31" a="1"/>
  <c r="T1535" i="31" s="1"/>
  <c r="U1535" i="31" s="1"/>
  <c r="AT1532" i="31"/>
  <c r="AT1534" i="31" l="1"/>
  <c r="AL1537" i="31"/>
  <c r="AS1537" i="31"/>
  <c r="AM1537" i="31"/>
  <c r="B1538" i="31"/>
  <c r="T1537" i="31" a="1"/>
  <c r="T1537" i="31" s="1"/>
  <c r="U1537" i="31" s="1"/>
  <c r="AU1535" i="31"/>
  <c r="AV1535" i="31"/>
  <c r="AM1536" i="31"/>
  <c r="AL1536" i="31"/>
  <c r="AS1536" i="31"/>
  <c r="T1536" i="31" a="1"/>
  <c r="T1536" i="31" s="1"/>
  <c r="U1536" i="31" s="1"/>
  <c r="D1535" i="31"/>
  <c r="D1537" i="31" l="1"/>
  <c r="AS1538" i="31"/>
  <c r="AM1538" i="31"/>
  <c r="AL1538" i="31"/>
  <c r="B1539" i="31"/>
  <c r="T1538" i="31" a="1"/>
  <c r="T1538" i="31" s="1"/>
  <c r="U1538" i="31" s="1"/>
  <c r="AV1537" i="31"/>
  <c r="AU1537" i="31"/>
  <c r="AU1536" i="31"/>
  <c r="AV1536" i="31"/>
  <c r="D1536" i="31"/>
  <c r="AT1535" i="31"/>
  <c r="D1538" i="31" l="1"/>
  <c r="AS1539" i="31"/>
  <c r="AL1539" i="31"/>
  <c r="B1540" i="31"/>
  <c r="AM1539" i="31"/>
  <c r="T1539" i="31" a="1"/>
  <c r="T1539" i="31" s="1"/>
  <c r="U1539" i="31" s="1"/>
  <c r="AV1538" i="31"/>
  <c r="AU1538" i="31"/>
  <c r="AT1537" i="31"/>
  <c r="AT1536" i="31"/>
  <c r="AT1538" i="31" l="1"/>
  <c r="D1539" i="31"/>
  <c r="B1541" i="31"/>
  <c r="AM1540" i="31"/>
  <c r="AL1540" i="31"/>
  <c r="AS1540" i="31"/>
  <c r="T1540" i="31" a="1"/>
  <c r="T1540" i="31" s="1"/>
  <c r="U1540" i="31" s="1"/>
  <c r="AV1539" i="31"/>
  <c r="AU1539" i="31"/>
  <c r="D1540" i="31" l="1"/>
  <c r="AV1540" i="31"/>
  <c r="AU1540" i="31"/>
  <c r="AS1541" i="31"/>
  <c r="B1542" i="31"/>
  <c r="AM1541" i="31"/>
  <c r="AL1541" i="31"/>
  <c r="T1541" i="31" a="1"/>
  <c r="T1541" i="31" s="1"/>
  <c r="U1541" i="31" s="1"/>
  <c r="AT1539" i="31"/>
  <c r="AT1540" i="31" l="1"/>
  <c r="AL1542" i="31"/>
  <c r="B1543" i="31"/>
  <c r="AM1542" i="31"/>
  <c r="AS1542" i="31"/>
  <c r="T1542" i="31" a="1"/>
  <c r="T1542" i="31" s="1"/>
  <c r="U1542" i="31" s="1"/>
  <c r="AV1541" i="31"/>
  <c r="AU1541" i="31"/>
  <c r="D1541" i="31"/>
  <c r="AT1541" i="31" l="1"/>
  <c r="D1542" i="31"/>
  <c r="AU1542" i="31"/>
  <c r="AV1542" i="31"/>
  <c r="AL1543" i="31"/>
  <c r="AS1543" i="31"/>
  <c r="AM1543" i="31"/>
  <c r="B1544" i="31"/>
  <c r="T1543" i="31" a="1"/>
  <c r="T1543" i="31" s="1"/>
  <c r="U1543" i="31" s="1"/>
  <c r="AM1544" i="31" l="1"/>
  <c r="AL1544" i="31"/>
  <c r="B1545" i="31"/>
  <c r="B1546" i="31" s="1"/>
  <c r="AS1544" i="31"/>
  <c r="T1544" i="31" a="1"/>
  <c r="T1544" i="31" s="1"/>
  <c r="U1544" i="31" s="1"/>
  <c r="AV1543" i="31"/>
  <c r="AU1543" i="31"/>
  <c r="AT1542" i="31"/>
  <c r="D1543" i="31"/>
  <c r="AT1543" i="31" l="1"/>
  <c r="B1547" i="31"/>
  <c r="AM1546" i="31"/>
  <c r="AS1546" i="31"/>
  <c r="AL1546" i="31"/>
  <c r="T1546" i="31" a="1"/>
  <c r="T1546" i="31" s="1"/>
  <c r="U1546" i="31" s="1"/>
  <c r="D1544" i="31"/>
  <c r="AV1544" i="31"/>
  <c r="AU1544" i="31"/>
  <c r="AM1545" i="31"/>
  <c r="AL1545" i="31"/>
  <c r="AS1545" i="31"/>
  <c r="T1545" i="31" a="1"/>
  <c r="T1545" i="31" s="1"/>
  <c r="U1545" i="31" s="1"/>
  <c r="D1546" i="31" l="1"/>
  <c r="AV1546" i="31"/>
  <c r="AU1546" i="31"/>
  <c r="AT1544" i="31"/>
  <c r="AM1547" i="31"/>
  <c r="AL1547" i="31"/>
  <c r="AS1547" i="31"/>
  <c r="B1548" i="31"/>
  <c r="T1547" i="31" a="1"/>
  <c r="T1547" i="31" s="1"/>
  <c r="U1547" i="31" s="1"/>
  <c r="AV1545" i="31"/>
  <c r="AU1545" i="31"/>
  <c r="D1545" i="31"/>
  <c r="AT1545" i="31" l="1"/>
  <c r="AT1546" i="31"/>
  <c r="AU1547" i="31"/>
  <c r="AV1547" i="31"/>
  <c r="D1547" i="31"/>
  <c r="AS1548" i="31"/>
  <c r="AL1548" i="31"/>
  <c r="B1549" i="31"/>
  <c r="AM1548" i="31"/>
  <c r="T1548" i="31" a="1"/>
  <c r="T1548" i="31" s="1"/>
  <c r="U1548" i="31" s="1"/>
  <c r="AS1549" i="31" l="1"/>
  <c r="B1550" i="31"/>
  <c r="AM1549" i="31"/>
  <c r="AL1549" i="31"/>
  <c r="T1549" i="31" a="1"/>
  <c r="T1549" i="31" s="1"/>
  <c r="U1549" i="31" s="1"/>
  <c r="AU1548" i="31"/>
  <c r="AV1548" i="31"/>
  <c r="D1548" i="31"/>
  <c r="AT1547" i="31"/>
  <c r="AT1548" i="31" l="1"/>
  <c r="D1549" i="31"/>
  <c r="B1551" i="31"/>
  <c r="AM1550" i="31"/>
  <c r="AL1550" i="31"/>
  <c r="AS1550" i="31"/>
  <c r="T1550" i="31" a="1"/>
  <c r="T1550" i="31" s="1"/>
  <c r="U1550" i="31" s="1"/>
  <c r="AV1549" i="31"/>
  <c r="AU1549" i="31"/>
  <c r="AT1549" i="31" l="1"/>
  <c r="D1550" i="31"/>
  <c r="AV1550" i="31"/>
  <c r="AU1550" i="31"/>
  <c r="AM1551" i="31"/>
  <c r="AL1551" i="31"/>
  <c r="AS1551" i="31"/>
  <c r="B1552" i="31"/>
  <c r="T1551" i="31" a="1"/>
  <c r="T1551" i="31" s="1"/>
  <c r="U1551" i="31" s="1"/>
  <c r="AT1550" i="31" l="1"/>
  <c r="AU1551" i="31"/>
  <c r="AV1551" i="31"/>
  <c r="B1553" i="31"/>
  <c r="AM1552" i="31"/>
  <c r="AS1552" i="31"/>
  <c r="AL1552" i="31"/>
  <c r="T1552" i="31" a="1"/>
  <c r="T1552" i="31" s="1"/>
  <c r="U1552" i="31" s="1"/>
  <c r="D1551" i="31"/>
  <c r="AU1552" i="31" l="1"/>
  <c r="AV1552" i="31"/>
  <c r="D1552" i="31"/>
  <c r="AS1553" i="31"/>
  <c r="B1554" i="31"/>
  <c r="AM1553" i="31"/>
  <c r="AL1553" i="31"/>
  <c r="T1553" i="31" a="1"/>
  <c r="T1553" i="31" s="1"/>
  <c r="U1553" i="31" s="1"/>
  <c r="AT1551" i="31"/>
  <c r="AL1554" i="31" l="1"/>
  <c r="AS1554" i="31"/>
  <c r="B1555" i="31"/>
  <c r="AM1554" i="31"/>
  <c r="T1554" i="31" a="1"/>
  <c r="T1554" i="31" s="1"/>
  <c r="U1554" i="31" s="1"/>
  <c r="AV1553" i="31"/>
  <c r="AU1553" i="31"/>
  <c r="D1553" i="31"/>
  <c r="AT1552" i="31"/>
  <c r="AT1553" i="31" l="1"/>
  <c r="D1554" i="31"/>
  <c r="AM1555" i="31"/>
  <c r="AS1555" i="31"/>
  <c r="B1556" i="31"/>
  <c r="AL1555" i="31"/>
  <c r="T1555" i="31" a="1"/>
  <c r="T1555" i="31" s="1"/>
  <c r="U1555" i="31" s="1"/>
  <c r="AU1554" i="31"/>
  <c r="AV1554" i="31"/>
  <c r="AT1554" i="31" l="1"/>
  <c r="D1555" i="31"/>
  <c r="AL1556" i="31"/>
  <c r="AS1556" i="31"/>
  <c r="B1557" i="31"/>
  <c r="AM1556" i="31"/>
  <c r="T1556" i="31" a="1"/>
  <c r="T1556" i="31" s="1"/>
  <c r="U1556" i="31" s="1"/>
  <c r="AV1555" i="31"/>
  <c r="AU1555" i="31"/>
  <c r="AT1555" i="31" l="1"/>
  <c r="D1556" i="31"/>
  <c r="AS1557" i="31"/>
  <c r="B1558" i="31"/>
  <c r="AL1557" i="31"/>
  <c r="AM1557" i="31"/>
  <c r="T1557" i="31" a="1"/>
  <c r="T1557" i="31" s="1"/>
  <c r="U1557" i="31" s="1"/>
  <c r="AU1556" i="31"/>
  <c r="AV1556" i="31"/>
  <c r="AT1556" i="31" l="1"/>
  <c r="D1557" i="31"/>
  <c r="B1559" i="31"/>
  <c r="AM1558" i="31"/>
  <c r="AS1558" i="31"/>
  <c r="AL1558" i="31"/>
  <c r="T1558" i="31" a="1"/>
  <c r="T1558" i="31" s="1"/>
  <c r="U1558" i="31" s="1"/>
  <c r="AU1557" i="31"/>
  <c r="AV1557" i="31"/>
  <c r="AT1557" i="31" l="1"/>
  <c r="D1558" i="31"/>
  <c r="AV1558" i="31"/>
  <c r="AU1558" i="31"/>
  <c r="AM1559" i="31"/>
  <c r="AL1559" i="31"/>
  <c r="B1560" i="31"/>
  <c r="AS1559" i="31"/>
  <c r="T1559" i="31" a="1"/>
  <c r="T1559" i="31" s="1"/>
  <c r="U1559" i="31" s="1"/>
  <c r="AT1558" i="31" l="1"/>
  <c r="AV1559" i="31"/>
  <c r="AU1559" i="31"/>
  <c r="AS1560" i="31"/>
  <c r="AM1560" i="31"/>
  <c r="AL1560" i="31"/>
  <c r="B1561" i="31"/>
  <c r="T1560" i="31" a="1"/>
  <c r="T1560" i="31" s="1"/>
  <c r="U1560" i="31" s="1"/>
  <c r="D1559" i="31"/>
  <c r="AT1559" i="31" l="1"/>
  <c r="D1560" i="31"/>
  <c r="AS1561" i="31"/>
  <c r="B1562" i="31"/>
  <c r="AM1561" i="31"/>
  <c r="AL1561" i="31"/>
  <c r="T1561" i="31" a="1"/>
  <c r="T1561" i="31" s="1"/>
  <c r="U1561" i="31" s="1"/>
  <c r="AU1560" i="31"/>
  <c r="AV1560" i="31"/>
  <c r="AT1560" i="31" l="1"/>
  <c r="D1561" i="31"/>
  <c r="B1563" i="31"/>
  <c r="AM1562" i="31"/>
  <c r="AL1562" i="31"/>
  <c r="AS1562" i="31"/>
  <c r="T1562" i="31" a="1"/>
  <c r="T1562" i="31" s="1"/>
  <c r="U1562" i="31" s="1"/>
  <c r="AV1561" i="31"/>
  <c r="AU1561" i="31"/>
  <c r="D1562" i="31" l="1"/>
  <c r="AV1562" i="31"/>
  <c r="AU1562" i="31"/>
  <c r="AM1563" i="31"/>
  <c r="B1564" i="31"/>
  <c r="AS1563" i="31"/>
  <c r="AL1563" i="31"/>
  <c r="T1563" i="31" a="1"/>
  <c r="T1563" i="31" s="1"/>
  <c r="U1563" i="31" s="1"/>
  <c r="AT1561" i="31"/>
  <c r="AT1562" i="31" l="1"/>
  <c r="AV1563" i="31"/>
  <c r="AU1563" i="31"/>
  <c r="AL1564" i="31"/>
  <c r="AS1564" i="31"/>
  <c r="B1565" i="31"/>
  <c r="AM1564" i="31"/>
  <c r="T1564" i="31" a="1"/>
  <c r="T1564" i="31" s="1"/>
  <c r="U1564" i="31" s="1"/>
  <c r="D1563" i="31"/>
  <c r="AT1563" i="31" l="1"/>
  <c r="D1564" i="31"/>
  <c r="AS1565" i="31"/>
  <c r="AM1565" i="31"/>
  <c r="AL1565" i="31"/>
  <c r="B1566" i="31"/>
  <c r="T1565" i="31" a="1"/>
  <c r="T1565" i="31" s="1"/>
  <c r="U1565" i="31" s="1"/>
  <c r="AU1564" i="31"/>
  <c r="AV1564" i="31"/>
  <c r="AT1564" i="31" l="1"/>
  <c r="D1565" i="31"/>
  <c r="B1567" i="31"/>
  <c r="B1568" i="31" s="1"/>
  <c r="AM1566" i="31"/>
  <c r="AL1566" i="31"/>
  <c r="AS1566" i="31"/>
  <c r="T1566" i="31" a="1"/>
  <c r="T1566" i="31" s="1"/>
  <c r="U1566" i="31" s="1"/>
  <c r="AV1565" i="31"/>
  <c r="AU1565" i="31"/>
  <c r="B1569" i="31" l="1"/>
  <c r="AS1568" i="31"/>
  <c r="AM1568" i="31"/>
  <c r="AL1568" i="31"/>
  <c r="T1568" i="31" a="1"/>
  <c r="T1568" i="31" s="1"/>
  <c r="U1568" i="31" s="1"/>
  <c r="D1566" i="31"/>
  <c r="AV1566" i="31"/>
  <c r="AU1566" i="31"/>
  <c r="AM1567" i="31"/>
  <c r="AL1567" i="31"/>
  <c r="AS1567" i="31"/>
  <c r="T1567" i="31" a="1"/>
  <c r="T1567" i="31" s="1"/>
  <c r="U1567" i="31" s="1"/>
  <c r="AT1565" i="31"/>
  <c r="D1568" i="31" l="1"/>
  <c r="AU1568" i="31"/>
  <c r="AV1568" i="31"/>
  <c r="AT1566" i="31"/>
  <c r="AL1569" i="31"/>
  <c r="B1570" i="31"/>
  <c r="AM1569" i="31"/>
  <c r="AS1569" i="31"/>
  <c r="T1569" i="31" a="1"/>
  <c r="T1569" i="31" s="1"/>
  <c r="U1569" i="31" s="1"/>
  <c r="AV1567" i="31"/>
  <c r="AU1567" i="31"/>
  <c r="D1567" i="31"/>
  <c r="AT1567" i="31" l="1"/>
  <c r="AM1570" i="31"/>
  <c r="B1571" i="31"/>
  <c r="AL1570" i="31"/>
  <c r="AS1570" i="31"/>
  <c r="T1570" i="31" a="1"/>
  <c r="T1570" i="31" s="1"/>
  <c r="U1570" i="31" s="1"/>
  <c r="AT1568" i="31"/>
  <c r="D1569" i="31"/>
  <c r="AV1569" i="31"/>
  <c r="AU1569" i="31"/>
  <c r="D1570" i="31" l="1"/>
  <c r="AU1570" i="31"/>
  <c r="AV1570" i="31"/>
  <c r="AT1569" i="31"/>
  <c r="AS1571" i="31"/>
  <c r="B1572" i="31"/>
  <c r="AM1571" i="31"/>
  <c r="AL1571" i="31"/>
  <c r="T1571" i="31" a="1"/>
  <c r="T1571" i="31" s="1"/>
  <c r="U1571" i="31" s="1"/>
  <c r="B1573" i="31" l="1"/>
  <c r="AM1572" i="31"/>
  <c r="AL1572" i="31"/>
  <c r="AS1572" i="31"/>
  <c r="T1572" i="31" a="1"/>
  <c r="T1572" i="31" s="1"/>
  <c r="U1572" i="31" s="1"/>
  <c r="AU1571" i="31"/>
  <c r="AV1571" i="31"/>
  <c r="AT1570" i="31"/>
  <c r="D1571" i="31"/>
  <c r="AT1571" i="31" l="1"/>
  <c r="D1572" i="31"/>
  <c r="AU1572" i="31"/>
  <c r="AV1572" i="31"/>
  <c r="AM1573" i="31"/>
  <c r="AL1573" i="31"/>
  <c r="AS1573" i="31"/>
  <c r="B1574" i="31"/>
  <c r="T1573" i="31" a="1"/>
  <c r="T1573" i="31" s="1"/>
  <c r="U1573" i="31" s="1"/>
  <c r="AT1572" i="31" l="1"/>
  <c r="AV1573" i="31"/>
  <c r="AU1573" i="31"/>
  <c r="D1573" i="31"/>
  <c r="AM1574" i="31"/>
  <c r="AL1574" i="31"/>
  <c r="AS1574" i="31"/>
  <c r="B1575" i="31"/>
  <c r="T1574" i="31" a="1"/>
  <c r="T1574" i="31" s="1"/>
  <c r="U1574" i="31" s="1"/>
  <c r="AT1573" i="31" l="1"/>
  <c r="AS1575" i="31"/>
  <c r="B1576" i="31"/>
  <c r="AM1575" i="31"/>
  <c r="AL1575" i="31"/>
  <c r="T1575" i="31" a="1"/>
  <c r="T1575" i="31" s="1"/>
  <c r="U1575" i="31" s="1"/>
  <c r="AV1574" i="31"/>
  <c r="AU1574" i="31"/>
  <c r="D1574" i="31"/>
  <c r="AT1574" i="31" l="1"/>
  <c r="D1575" i="31"/>
  <c r="B1577" i="31"/>
  <c r="AM1576" i="31"/>
  <c r="AS1576" i="31"/>
  <c r="AL1576" i="31"/>
  <c r="T1576" i="31" a="1"/>
  <c r="T1576" i="31" s="1"/>
  <c r="U1576" i="31" s="1"/>
  <c r="AV1575" i="31"/>
  <c r="AU1575" i="31"/>
  <c r="AT1575" i="31" l="1"/>
  <c r="D1576" i="31"/>
  <c r="AV1576" i="31"/>
  <c r="AU1576" i="31"/>
  <c r="AM1577" i="31"/>
  <c r="AL1577" i="31"/>
  <c r="B1578" i="31"/>
  <c r="AS1577" i="31"/>
  <c r="T1577" i="31" a="1"/>
  <c r="T1577" i="31" s="1"/>
  <c r="U1577" i="31" s="1"/>
  <c r="AT1576" i="31" l="1"/>
  <c r="AV1577" i="31"/>
  <c r="AU1577" i="31"/>
  <c r="AL1578" i="31"/>
  <c r="AS1578" i="31"/>
  <c r="AM1578" i="31"/>
  <c r="B1579" i="31"/>
  <c r="T1578" i="31" a="1"/>
  <c r="T1578" i="31" s="1"/>
  <c r="U1578" i="31" s="1"/>
  <c r="D1577" i="31"/>
  <c r="AT1577" i="31" l="1"/>
  <c r="D1578" i="31"/>
  <c r="AS1579" i="31"/>
  <c r="B1580" i="31"/>
  <c r="AM1579" i="31"/>
  <c r="AL1579" i="31"/>
  <c r="T1579" i="31" a="1"/>
  <c r="T1579" i="31" s="1"/>
  <c r="U1579" i="31" s="1"/>
  <c r="AU1578" i="31"/>
  <c r="AV1578" i="31"/>
  <c r="AT1578" i="31" l="1"/>
  <c r="D1579" i="31"/>
  <c r="B1581" i="31"/>
  <c r="B1582" i="31" s="1"/>
  <c r="AM1580" i="31"/>
  <c r="AL1580" i="31"/>
  <c r="AS1580" i="31"/>
  <c r="T1580" i="31" a="1"/>
  <c r="T1580" i="31" s="1"/>
  <c r="U1580" i="31" s="1"/>
  <c r="AU1579" i="31"/>
  <c r="AV1579" i="31"/>
  <c r="AT1579" i="31" l="1"/>
  <c r="B1583" i="31"/>
  <c r="AM1582" i="31"/>
  <c r="AS1582" i="31"/>
  <c r="AL1582" i="31"/>
  <c r="T1582" i="31" a="1"/>
  <c r="T1582" i="31" s="1"/>
  <c r="U1582" i="31" s="1"/>
  <c r="D1580" i="31"/>
  <c r="AV1580" i="31"/>
  <c r="AU1580" i="31"/>
  <c r="AM1581" i="31"/>
  <c r="AS1581" i="31"/>
  <c r="AL1581" i="31"/>
  <c r="T1581" i="31" a="1"/>
  <c r="T1581" i="31" s="1"/>
  <c r="U1581" i="31" s="1"/>
  <c r="D1582" i="31" l="1"/>
  <c r="AV1582" i="31"/>
  <c r="AU1582" i="31"/>
  <c r="AL1583" i="31"/>
  <c r="AM1583" i="31"/>
  <c r="AS1583" i="31"/>
  <c r="B1584" i="31"/>
  <c r="T1583" i="31" a="1"/>
  <c r="T1583" i="31" s="1"/>
  <c r="U1583" i="31" s="1"/>
  <c r="AV1581" i="31"/>
  <c r="AU1581" i="31"/>
  <c r="AT1580" i="31"/>
  <c r="D1581" i="31"/>
  <c r="AT1582" i="31" l="1"/>
  <c r="AT1581" i="31"/>
  <c r="AL1584" i="31"/>
  <c r="B1585" i="31"/>
  <c r="AM1584" i="31"/>
  <c r="AS1584" i="31"/>
  <c r="T1584" i="31" a="1"/>
  <c r="T1584" i="31" s="1"/>
  <c r="U1584" i="31" s="1"/>
  <c r="AV1583" i="31"/>
  <c r="AU1583" i="31"/>
  <c r="D1583" i="31"/>
  <c r="AT1583" i="31" l="1"/>
  <c r="D1584" i="31"/>
  <c r="AU1584" i="31"/>
  <c r="AV1584" i="31"/>
  <c r="AS1585" i="31"/>
  <c r="B1586" i="31"/>
  <c r="AM1585" i="31"/>
  <c r="AL1585" i="31"/>
  <c r="T1585" i="31" a="1"/>
  <c r="T1585" i="31" s="1"/>
  <c r="U1585" i="31" s="1"/>
  <c r="B1587" i="31" l="1"/>
  <c r="AM1586" i="31"/>
  <c r="AL1586" i="31"/>
  <c r="AS1586" i="31"/>
  <c r="T1586" i="31" a="1"/>
  <c r="T1586" i="31" s="1"/>
  <c r="U1586" i="31" s="1"/>
  <c r="AV1585" i="31"/>
  <c r="AU1585" i="31"/>
  <c r="AT1584" i="31"/>
  <c r="D1585" i="31"/>
  <c r="AT1585" i="31" l="1"/>
  <c r="D1586" i="31"/>
  <c r="AV1586" i="31"/>
  <c r="AU1586" i="31"/>
  <c r="AM1587" i="31"/>
  <c r="AL1587" i="31"/>
  <c r="AS1587" i="31"/>
  <c r="B1588" i="31"/>
  <c r="T1587" i="31" a="1"/>
  <c r="T1587" i="31" s="1"/>
  <c r="U1587" i="31" s="1"/>
  <c r="AT1586" i="31" l="1"/>
  <c r="AS1588" i="31"/>
  <c r="AM1588" i="31"/>
  <c r="AL1588" i="31"/>
  <c r="B1589" i="31"/>
  <c r="T1588" i="31" a="1"/>
  <c r="T1588" i="31" s="1"/>
  <c r="U1588" i="31" s="1"/>
  <c r="AV1587" i="31"/>
  <c r="AU1587" i="31"/>
  <c r="D1587" i="31"/>
  <c r="AT1587" i="31" l="1"/>
  <c r="D1588" i="31"/>
  <c r="AS1589" i="31"/>
  <c r="AM1589" i="31"/>
  <c r="AL1589" i="31"/>
  <c r="B1590" i="31"/>
  <c r="T1589" i="31" a="1"/>
  <c r="T1589" i="31" s="1"/>
  <c r="U1589" i="31" s="1"/>
  <c r="AV1588" i="31"/>
  <c r="AU1588" i="31"/>
  <c r="AS1590" i="31" l="1"/>
  <c r="AM1590" i="31"/>
  <c r="AL1590" i="31"/>
  <c r="B1591" i="31"/>
  <c r="T1590" i="31" a="1"/>
  <c r="T1590" i="31" s="1"/>
  <c r="U1590" i="31" s="1"/>
  <c r="AV1589" i="31"/>
  <c r="AU1589" i="31"/>
  <c r="AT1588" i="31"/>
  <c r="D1589" i="31"/>
  <c r="AT1589" i="31" l="1"/>
  <c r="D1590" i="31"/>
  <c r="AM1591" i="31"/>
  <c r="AS1591" i="31"/>
  <c r="B1592" i="31"/>
  <c r="AL1591" i="31"/>
  <c r="T1591" i="31" a="1"/>
  <c r="T1591" i="31" s="1"/>
  <c r="U1591" i="31" s="1"/>
  <c r="AV1590" i="31"/>
  <c r="AU1590" i="31"/>
  <c r="AT1590" i="31" l="1"/>
  <c r="D1591" i="31"/>
  <c r="AS1592" i="31"/>
  <c r="AL1592" i="31"/>
  <c r="AM1592" i="31"/>
  <c r="B1593" i="31"/>
  <c r="T1592" i="31" a="1"/>
  <c r="T1592" i="31" s="1"/>
  <c r="U1592" i="31" s="1"/>
  <c r="AV1591" i="31"/>
  <c r="AU1591" i="31"/>
  <c r="D1592" i="31" l="1"/>
  <c r="AS1593" i="31"/>
  <c r="AL1593" i="31"/>
  <c r="B1594" i="31"/>
  <c r="AM1593" i="31"/>
  <c r="T1593" i="31" a="1"/>
  <c r="T1593" i="31" s="1"/>
  <c r="U1593" i="31" s="1"/>
  <c r="AU1592" i="31"/>
  <c r="AV1592" i="31"/>
  <c r="AT1591" i="31"/>
  <c r="AT1592" i="31" l="1"/>
  <c r="D1593" i="31"/>
  <c r="AS1594" i="31"/>
  <c r="AM1594" i="31"/>
  <c r="AL1594" i="31"/>
  <c r="B1595" i="31"/>
  <c r="B1596" i="31" s="1"/>
  <c r="T1594" i="31" a="1"/>
  <c r="T1594" i="31" s="1"/>
  <c r="U1594" i="31" s="1"/>
  <c r="AU1593" i="31"/>
  <c r="AV1593" i="31"/>
  <c r="AT1593" i="31" l="1"/>
  <c r="AL1596" i="31"/>
  <c r="AS1596" i="31"/>
  <c r="AM1596" i="31"/>
  <c r="B1597" i="31"/>
  <c r="T1596" i="31" a="1"/>
  <c r="T1596" i="31" s="1"/>
  <c r="U1596" i="31" s="1"/>
  <c r="D1594" i="31"/>
  <c r="AM1595" i="31"/>
  <c r="AL1595" i="31"/>
  <c r="AS1595" i="31"/>
  <c r="T1595" i="31" a="1"/>
  <c r="T1595" i="31" s="1"/>
  <c r="U1595" i="31" s="1"/>
  <c r="AV1594" i="31"/>
  <c r="AU1594" i="31"/>
  <c r="D1596" i="31" l="1"/>
  <c r="AL1597" i="31"/>
  <c r="B1598" i="31"/>
  <c r="AS1597" i="31"/>
  <c r="AM1597" i="31"/>
  <c r="T1597" i="31" a="1"/>
  <c r="T1597" i="31" s="1"/>
  <c r="U1597" i="31" s="1"/>
  <c r="AV1596" i="31"/>
  <c r="AU1596" i="31"/>
  <c r="D1595" i="31"/>
  <c r="AU1595" i="31"/>
  <c r="AV1595" i="31"/>
  <c r="AT1594" i="31"/>
  <c r="D1597" i="31" l="1"/>
  <c r="AV1597" i="31"/>
  <c r="AU1597" i="31"/>
  <c r="AS1598" i="31"/>
  <c r="AL1598" i="31"/>
  <c r="AM1598" i="31"/>
  <c r="B1599" i="31"/>
  <c r="T1598" i="31" a="1"/>
  <c r="T1598" i="31" s="1"/>
  <c r="U1598" i="31" s="1"/>
  <c r="AT1596" i="31"/>
  <c r="AT1595" i="31"/>
  <c r="AT1597" i="31" l="1"/>
  <c r="AU1598" i="31"/>
  <c r="AV1598" i="31"/>
  <c r="AS1599" i="31"/>
  <c r="B1600" i="31"/>
  <c r="AM1599" i="31"/>
  <c r="AL1599" i="31"/>
  <c r="T1599" i="31" a="1"/>
  <c r="T1599" i="31" s="1"/>
  <c r="U1599" i="31" s="1"/>
  <c r="D1598" i="31"/>
  <c r="D1599" i="31" l="1"/>
  <c r="B1601" i="31"/>
  <c r="AM1600" i="31"/>
  <c r="AL1600" i="31"/>
  <c r="AS1600" i="31"/>
  <c r="T1600" i="31" a="1"/>
  <c r="T1600" i="31" s="1"/>
  <c r="U1600" i="31" s="1"/>
  <c r="AV1599" i="31"/>
  <c r="AU1599" i="31"/>
  <c r="AT1598" i="31"/>
  <c r="AV1600" i="31" l="1"/>
  <c r="AU1600" i="31"/>
  <c r="AM1601" i="31"/>
  <c r="AL1601" i="31"/>
  <c r="AS1601" i="31"/>
  <c r="B1602" i="31"/>
  <c r="T1601" i="31" a="1"/>
  <c r="T1601" i="31" s="1"/>
  <c r="U1601" i="31" s="1"/>
  <c r="D1600" i="31"/>
  <c r="AT1599" i="31"/>
  <c r="AT1600" i="31" l="1"/>
  <c r="D1601" i="31"/>
  <c r="B1603" i="31"/>
  <c r="AL1602" i="31"/>
  <c r="AM1602" i="31"/>
  <c r="AS1602" i="31"/>
  <c r="T1602" i="31" a="1"/>
  <c r="T1602" i="31" s="1"/>
  <c r="U1602" i="31" s="1"/>
  <c r="AV1601" i="31"/>
  <c r="AU1601" i="31"/>
  <c r="D1602" i="31" l="1"/>
  <c r="AU1602" i="31"/>
  <c r="AV1602" i="31"/>
  <c r="AL1603" i="31"/>
  <c r="AS1603" i="31"/>
  <c r="B1604" i="31"/>
  <c r="AM1603" i="31"/>
  <c r="T1603" i="31" a="1"/>
  <c r="T1603" i="31" s="1"/>
  <c r="U1603" i="31" s="1"/>
  <c r="AT1601" i="31"/>
  <c r="AM1604" i="31" l="1"/>
  <c r="AL1604" i="31"/>
  <c r="B1605" i="31"/>
  <c r="B1606" i="31" s="1"/>
  <c r="AS1604" i="31"/>
  <c r="T1604" i="31" a="1"/>
  <c r="T1604" i="31" s="1"/>
  <c r="U1604" i="31" s="1"/>
  <c r="AV1603" i="31"/>
  <c r="AU1603" i="31"/>
  <c r="AT1602" i="31"/>
  <c r="D1603" i="31"/>
  <c r="AT1603" i="31" l="1"/>
  <c r="B1607" i="31"/>
  <c r="AS1606" i="31"/>
  <c r="AM1606" i="31"/>
  <c r="AL1606" i="31"/>
  <c r="T1606" i="31" a="1"/>
  <c r="T1606" i="31" s="1"/>
  <c r="U1606" i="31" s="1"/>
  <c r="D1604" i="31"/>
  <c r="AV1604" i="31"/>
  <c r="AU1604" i="31"/>
  <c r="AS1605" i="31"/>
  <c r="AM1605" i="31"/>
  <c r="AL1605" i="31"/>
  <c r="T1605" i="31" a="1"/>
  <c r="T1605" i="31" s="1"/>
  <c r="U1605" i="31" s="1"/>
  <c r="D1606" i="31" l="1"/>
  <c r="AV1606" i="31"/>
  <c r="AU1606" i="31"/>
  <c r="AT1604" i="31"/>
  <c r="AM1607" i="31"/>
  <c r="AL1607" i="31"/>
  <c r="AS1607" i="31"/>
  <c r="B1608" i="31"/>
  <c r="T1607" i="31" a="1"/>
  <c r="T1607" i="31" s="1"/>
  <c r="U1607" i="31" s="1"/>
  <c r="AV1605" i="31"/>
  <c r="AU1605" i="31"/>
  <c r="D1605" i="31"/>
  <c r="AT1605" i="31" l="1"/>
  <c r="AT1606" i="31"/>
  <c r="AV1607" i="31"/>
  <c r="AU1607" i="31"/>
  <c r="D1607" i="31"/>
  <c r="AM1608" i="31"/>
  <c r="AL1608" i="31"/>
  <c r="AS1608" i="31"/>
  <c r="B1609" i="31"/>
  <c r="T1608" i="31" a="1"/>
  <c r="T1608" i="31" s="1"/>
  <c r="U1608" i="31" s="1"/>
  <c r="AT1607" i="31" l="1"/>
  <c r="AS1609" i="31"/>
  <c r="B1610" i="31"/>
  <c r="AL1609" i="31"/>
  <c r="AM1609" i="31"/>
  <c r="T1609" i="31" a="1"/>
  <c r="T1609" i="31" s="1"/>
  <c r="U1609" i="31" s="1"/>
  <c r="AV1608" i="31"/>
  <c r="AU1608" i="31"/>
  <c r="D1608" i="31"/>
  <c r="AT1608" i="31" l="1"/>
  <c r="D1609" i="31"/>
  <c r="AS1610" i="31"/>
  <c r="B1611" i="31"/>
  <c r="AM1610" i="31"/>
  <c r="AL1610" i="31"/>
  <c r="T1610" i="31" a="1"/>
  <c r="T1610" i="31" s="1"/>
  <c r="U1610" i="31" s="1"/>
  <c r="AU1609" i="31"/>
  <c r="AV1609" i="31"/>
  <c r="D1610" i="31" l="1"/>
  <c r="AS1611" i="31"/>
  <c r="AL1611" i="31"/>
  <c r="B1612" i="31"/>
  <c r="AM1611" i="31"/>
  <c r="T1611" i="31" a="1"/>
  <c r="T1611" i="31" s="1"/>
  <c r="U1611" i="31" s="1"/>
  <c r="AV1610" i="31"/>
  <c r="AU1610" i="31"/>
  <c r="AT1609" i="31"/>
  <c r="AL1612" i="31" l="1"/>
  <c r="AS1612" i="31"/>
  <c r="B1613" i="31"/>
  <c r="AM1612" i="31"/>
  <c r="T1612" i="31" a="1"/>
  <c r="T1612" i="31" s="1"/>
  <c r="U1612" i="31" s="1"/>
  <c r="AV1611" i="31"/>
  <c r="AU1611" i="31"/>
  <c r="D1611" i="31"/>
  <c r="AT1610" i="31"/>
  <c r="AT1611" i="31" l="1"/>
  <c r="D1612" i="31"/>
  <c r="AS1613" i="31"/>
  <c r="B1614" i="31"/>
  <c r="AL1613" i="31"/>
  <c r="AM1613" i="31"/>
  <c r="T1613" i="31" a="1"/>
  <c r="T1613" i="31" s="1"/>
  <c r="U1613" i="31" s="1"/>
  <c r="AV1612" i="31"/>
  <c r="AU1612" i="31"/>
  <c r="AT1612" i="31" l="1"/>
  <c r="AS1614" i="31"/>
  <c r="B1615" i="31"/>
  <c r="AM1614" i="31"/>
  <c r="AL1614" i="31"/>
  <c r="T1614" i="31" a="1"/>
  <c r="T1614" i="31" s="1"/>
  <c r="U1614" i="31" s="1"/>
  <c r="D1613" i="31"/>
  <c r="AU1613" i="31"/>
  <c r="AV1613" i="31"/>
  <c r="AT1613" i="31" l="1"/>
  <c r="D1614" i="31"/>
  <c r="AM1615" i="31"/>
  <c r="AL1615" i="31"/>
  <c r="B1616" i="31"/>
  <c r="AS1615" i="31"/>
  <c r="T1615" i="31" a="1"/>
  <c r="T1615" i="31" s="1"/>
  <c r="U1615" i="31" s="1"/>
  <c r="AV1614" i="31"/>
  <c r="AU1614" i="31"/>
  <c r="D1615" i="31" l="1"/>
  <c r="AV1615" i="31"/>
  <c r="AU1615" i="31"/>
  <c r="AM1616" i="31"/>
  <c r="AL1616" i="31"/>
  <c r="AS1616" i="31"/>
  <c r="B1617" i="31"/>
  <c r="T1616" i="31" a="1"/>
  <c r="T1616" i="31" s="1"/>
  <c r="U1616" i="31" s="1"/>
  <c r="AT1614" i="31"/>
  <c r="AT1615" i="31" l="1"/>
  <c r="AS1617" i="31"/>
  <c r="B1618" i="31"/>
  <c r="AM1617" i="31"/>
  <c r="AL1617" i="31"/>
  <c r="T1617" i="31" a="1"/>
  <c r="T1617" i="31" s="1"/>
  <c r="U1617" i="31" s="1"/>
  <c r="AV1616" i="31"/>
  <c r="AU1616" i="31"/>
  <c r="D1616" i="31"/>
  <c r="AT1616" i="31" l="1"/>
  <c r="D1617" i="31"/>
  <c r="AS1618" i="31"/>
  <c r="B1619" i="31"/>
  <c r="AM1618" i="31"/>
  <c r="AL1618" i="31"/>
  <c r="T1618" i="31" a="1"/>
  <c r="T1618" i="31" s="1"/>
  <c r="U1618" i="31" s="1"/>
  <c r="AU1617" i="31"/>
  <c r="AV1617" i="31"/>
  <c r="AT1617" i="31" l="1"/>
  <c r="D1618" i="31"/>
  <c r="B1620" i="31"/>
  <c r="AM1619" i="31"/>
  <c r="AL1619" i="31"/>
  <c r="AS1619" i="31"/>
  <c r="T1619" i="31" a="1"/>
  <c r="T1619" i="31" s="1"/>
  <c r="U1619" i="31" s="1"/>
  <c r="AV1618" i="31"/>
  <c r="AU1618" i="31"/>
  <c r="D1619" i="31" l="1"/>
  <c r="AV1619" i="31"/>
  <c r="AU1619" i="31"/>
  <c r="AL1620" i="31"/>
  <c r="B1621" i="31"/>
  <c r="AM1620" i="31"/>
  <c r="AS1620" i="31"/>
  <c r="T1620" i="31" a="1"/>
  <c r="T1620" i="31" s="1"/>
  <c r="U1620" i="31" s="1"/>
  <c r="AT1618" i="31"/>
  <c r="AT1619" i="31" l="1"/>
  <c r="AV1620" i="31"/>
  <c r="AU1620" i="31"/>
  <c r="AS1621" i="31"/>
  <c r="AL1621" i="31"/>
  <c r="AM1621" i="31"/>
  <c r="B1622" i="31"/>
  <c r="T1621" i="31" a="1"/>
  <c r="T1621" i="31" s="1"/>
  <c r="U1621" i="31" s="1"/>
  <c r="D1620" i="31"/>
  <c r="AT1620" i="31" l="1"/>
  <c r="D1621" i="31"/>
  <c r="AS1622" i="31"/>
  <c r="B1623" i="31"/>
  <c r="AM1622" i="31"/>
  <c r="AL1622" i="31"/>
  <c r="T1622" i="31" a="1"/>
  <c r="T1622" i="31" s="1"/>
  <c r="U1622" i="31" s="1"/>
  <c r="AV1621" i="31"/>
  <c r="AU1621" i="31"/>
  <c r="D1622" i="31" l="1"/>
  <c r="B1624" i="31"/>
  <c r="AM1623" i="31"/>
  <c r="AL1623" i="31"/>
  <c r="AS1623" i="31"/>
  <c r="T1623" i="31" a="1"/>
  <c r="T1623" i="31" s="1"/>
  <c r="U1623" i="31" s="1"/>
  <c r="AV1622" i="31"/>
  <c r="AU1622" i="31"/>
  <c r="AT1621" i="31"/>
  <c r="D1623" i="31" l="1"/>
  <c r="AV1623" i="31"/>
  <c r="AU1623" i="31"/>
  <c r="AL1624" i="31"/>
  <c r="B1625" i="31"/>
  <c r="AS1624" i="31"/>
  <c r="AM1624" i="31"/>
  <c r="T1624" i="31" a="1"/>
  <c r="T1624" i="31" s="1"/>
  <c r="U1624" i="31" s="1"/>
  <c r="AT1622" i="31"/>
  <c r="AT1623" i="31" l="1"/>
  <c r="AV1624" i="31"/>
  <c r="AU1624" i="31"/>
  <c r="AS1625" i="31"/>
  <c r="B1626" i="31"/>
  <c r="AL1625" i="31"/>
  <c r="AM1625" i="31"/>
  <c r="T1625" i="31" a="1"/>
  <c r="T1625" i="31" s="1"/>
  <c r="U1625" i="31" s="1"/>
  <c r="D1624" i="31"/>
  <c r="AT1624" i="31" l="1"/>
  <c r="D1625" i="31"/>
  <c r="AS1626" i="31"/>
  <c r="AM1626" i="31"/>
  <c r="AL1626" i="31"/>
  <c r="B1627" i="31"/>
  <c r="T1626" i="31" a="1"/>
  <c r="T1626" i="31" s="1"/>
  <c r="U1626" i="31" s="1"/>
  <c r="AU1625" i="31"/>
  <c r="AV1625" i="31"/>
  <c r="AT1625" i="31" l="1"/>
  <c r="D1626" i="31"/>
  <c r="B1628" i="31"/>
  <c r="B1629" i="31" s="1"/>
  <c r="AM1627" i="31"/>
  <c r="AL1627" i="31"/>
  <c r="AS1627" i="31"/>
  <c r="T1627" i="31" a="1"/>
  <c r="T1627" i="31" s="1"/>
  <c r="U1627" i="31" s="1"/>
  <c r="AV1626" i="31"/>
  <c r="AU1626" i="31"/>
  <c r="B1630" i="31" l="1"/>
  <c r="AM1629" i="31"/>
  <c r="AS1629" i="31"/>
  <c r="AL1629" i="31"/>
  <c r="T1629" i="31" a="1"/>
  <c r="T1629" i="31" s="1"/>
  <c r="U1629" i="31" s="1"/>
  <c r="D1627" i="31"/>
  <c r="AV1627" i="31"/>
  <c r="AU1627" i="31"/>
  <c r="AM1628" i="31"/>
  <c r="AL1628" i="31"/>
  <c r="AS1628" i="31"/>
  <c r="T1628" i="31" a="1"/>
  <c r="T1628" i="31" s="1"/>
  <c r="U1628" i="31" s="1"/>
  <c r="AT1626" i="31"/>
  <c r="D1629" i="31" l="1"/>
  <c r="AV1629" i="31"/>
  <c r="AU1629" i="31"/>
  <c r="AT1627" i="31"/>
  <c r="AM1630" i="31"/>
  <c r="AL1630" i="31"/>
  <c r="AS1630" i="31"/>
  <c r="B1631" i="31"/>
  <c r="T1630" i="31" a="1"/>
  <c r="T1630" i="31" s="1"/>
  <c r="U1630" i="31" s="1"/>
  <c r="AV1628" i="31"/>
  <c r="AU1628" i="31"/>
  <c r="D1628" i="31"/>
  <c r="AT1628" i="31" l="1"/>
  <c r="AT1629" i="31"/>
  <c r="AV1630" i="31"/>
  <c r="AU1630" i="31"/>
  <c r="D1630" i="31"/>
  <c r="AL1631" i="31"/>
  <c r="B1632" i="31"/>
  <c r="AM1631" i="31"/>
  <c r="AS1631" i="31"/>
  <c r="T1631" i="31" a="1"/>
  <c r="T1631" i="31" s="1"/>
  <c r="U1631" i="31" s="1"/>
  <c r="AT1630" i="31" l="1"/>
  <c r="AU1631" i="31"/>
  <c r="AV1631" i="31"/>
  <c r="AS1632" i="31"/>
  <c r="AM1632" i="31"/>
  <c r="B1633" i="31"/>
  <c r="AL1632" i="31"/>
  <c r="T1632" i="31" a="1"/>
  <c r="T1632" i="31" s="1"/>
  <c r="U1632" i="31" s="1"/>
  <c r="D1631" i="31"/>
  <c r="D1632" i="31" l="1"/>
  <c r="AM1633" i="31"/>
  <c r="AL1633" i="31"/>
  <c r="AS1633" i="31"/>
  <c r="B1634" i="31"/>
  <c r="T1633" i="31" a="1"/>
  <c r="T1633" i="31" s="1"/>
  <c r="U1633" i="31" s="1"/>
  <c r="AV1632" i="31"/>
  <c r="AU1632" i="31"/>
  <c r="AT1631" i="31"/>
  <c r="D1633" i="31" l="1"/>
  <c r="AM1634" i="31"/>
  <c r="AS1634" i="31"/>
  <c r="AL1634" i="31"/>
  <c r="B1635" i="31"/>
  <c r="T1634" i="31" a="1"/>
  <c r="T1634" i="31" s="1"/>
  <c r="U1634" i="31" s="1"/>
  <c r="AU1633" i="31"/>
  <c r="AV1633" i="31"/>
  <c r="AT1632" i="31"/>
  <c r="D1634" i="31" l="1"/>
  <c r="AV1634" i="31"/>
  <c r="AU1634" i="31"/>
  <c r="AS1635" i="31"/>
  <c r="B1636" i="31"/>
  <c r="AM1635" i="31"/>
  <c r="AL1635" i="31"/>
  <c r="T1635" i="31" a="1"/>
  <c r="T1635" i="31" s="1"/>
  <c r="U1635" i="31" s="1"/>
  <c r="AT1633" i="31"/>
  <c r="AT1634" i="31" l="1"/>
  <c r="AS1636" i="31"/>
  <c r="B1637" i="31"/>
  <c r="AL1636" i="31"/>
  <c r="AM1636" i="31"/>
  <c r="T1636" i="31" a="1"/>
  <c r="T1636" i="31" s="1"/>
  <c r="U1636" i="31" s="1"/>
  <c r="AU1635" i="31"/>
  <c r="AV1635" i="31"/>
  <c r="D1635" i="31"/>
  <c r="D1636" i="31" l="1"/>
  <c r="AT1635" i="31"/>
  <c r="AM1637" i="31"/>
  <c r="B1638" i="31"/>
  <c r="AL1637" i="31"/>
  <c r="AS1637" i="31"/>
  <c r="T1637" i="31" a="1"/>
  <c r="T1637" i="31" s="1"/>
  <c r="U1637" i="31" s="1"/>
  <c r="AV1636" i="31"/>
  <c r="AU1636" i="31"/>
  <c r="AT1636" i="31" l="1"/>
  <c r="D1637" i="31"/>
  <c r="AV1637" i="31"/>
  <c r="AU1637" i="31"/>
  <c r="AS1638" i="31"/>
  <c r="B1639" i="31"/>
  <c r="AM1638" i="31"/>
  <c r="AL1638" i="31"/>
  <c r="T1638" i="31" a="1"/>
  <c r="T1638" i="31" s="1"/>
  <c r="U1638" i="31" s="1"/>
  <c r="AT1637" i="31" l="1"/>
  <c r="AS1639" i="31"/>
  <c r="AM1639" i="31"/>
  <c r="AL1639" i="31"/>
  <c r="B1640" i="31"/>
  <c r="T1639" i="31" a="1"/>
  <c r="T1639" i="31" s="1"/>
  <c r="U1639" i="31" s="1"/>
  <c r="AV1638" i="31"/>
  <c r="AU1638" i="31"/>
  <c r="D1638" i="31"/>
  <c r="AT1638" i="31" l="1"/>
  <c r="D1639" i="31"/>
  <c r="AS1640" i="31"/>
  <c r="B1641" i="31"/>
  <c r="AM1640" i="31"/>
  <c r="AL1640" i="31"/>
  <c r="T1640" i="31" a="1"/>
  <c r="T1640" i="31" s="1"/>
  <c r="U1640" i="31" s="1"/>
  <c r="AV1639" i="31"/>
  <c r="AU1639" i="31"/>
  <c r="AT1639" i="31" l="1"/>
  <c r="D1640" i="31"/>
  <c r="B1642" i="31"/>
  <c r="B1643" i="31" s="1"/>
  <c r="AM1641" i="31"/>
  <c r="AL1641" i="31"/>
  <c r="AS1641" i="31"/>
  <c r="T1641" i="31" a="1"/>
  <c r="T1641" i="31" s="1"/>
  <c r="U1641" i="31" s="1"/>
  <c r="AV1640" i="31"/>
  <c r="AU1640" i="31"/>
  <c r="AL1643" i="31" l="1"/>
  <c r="AM1643" i="31"/>
  <c r="B1644" i="31"/>
  <c r="AS1643" i="31"/>
  <c r="T1643" i="31" a="1"/>
  <c r="T1643" i="31" s="1"/>
  <c r="U1643" i="31" s="1"/>
  <c r="D1641" i="31"/>
  <c r="AV1641" i="31"/>
  <c r="AU1641" i="31"/>
  <c r="AM1642" i="31"/>
  <c r="AL1642" i="31"/>
  <c r="AS1642" i="31"/>
  <c r="T1642" i="31" a="1"/>
  <c r="T1642" i="31" s="1"/>
  <c r="U1642" i="31" s="1"/>
  <c r="AT1640" i="31"/>
  <c r="D1643" i="31" l="1"/>
  <c r="AV1643" i="31"/>
  <c r="AU1643" i="31"/>
  <c r="B1645" i="31"/>
  <c r="AS1644" i="31"/>
  <c r="AM1644" i="31"/>
  <c r="AL1644" i="31"/>
  <c r="T1644" i="31" a="1"/>
  <c r="T1644" i="31" s="1"/>
  <c r="U1644" i="31" s="1"/>
  <c r="AT1641" i="31"/>
  <c r="AV1642" i="31"/>
  <c r="AU1642" i="31"/>
  <c r="D1642" i="31"/>
  <c r="AT1642" i="31" l="1"/>
  <c r="AV1644" i="31"/>
  <c r="AU1644" i="31" s="1"/>
  <c r="AT1644" i="31" s="1"/>
  <c r="AL1645" i="31"/>
  <c r="B1646" i="31"/>
  <c r="AM1645" i="31"/>
  <c r="AS1645" i="31"/>
  <c r="T1645" i="31" a="1"/>
  <c r="T1645" i="31" s="1"/>
  <c r="U1645" i="31" s="1"/>
  <c r="AT1643" i="31"/>
  <c r="D1644" i="31"/>
  <c r="AM1646" i="31" l="1"/>
  <c r="AL1646" i="31"/>
  <c r="AS1646" i="31"/>
  <c r="AV1646" i="31" s="1"/>
  <c r="AU1646" i="31" s="1"/>
  <c r="AT1646" i="31" s="1"/>
  <c r="B1647" i="31"/>
  <c r="T1646" i="31" a="1"/>
  <c r="T1646" i="31" s="1"/>
  <c r="U1646" i="31" s="1"/>
  <c r="AV1645" i="31"/>
  <c r="AU1645" i="31" s="1"/>
  <c r="AT1645" i="31" s="1"/>
  <c r="D1645" i="31"/>
  <c r="D1646" i="31" l="1"/>
  <c r="AS1647" i="31"/>
  <c r="B1648" i="31"/>
  <c r="AM1647" i="31"/>
  <c r="AL1647" i="31"/>
  <c r="T1647" i="31" a="1"/>
  <c r="T1647" i="31" s="1"/>
  <c r="U1647" i="31" s="1"/>
  <c r="D1647" i="31" l="1"/>
  <c r="AL1648" i="31"/>
  <c r="AS1648" i="31"/>
  <c r="B1649" i="31"/>
  <c r="AM1648" i="31"/>
  <c r="T1648" i="31" a="1"/>
  <c r="T1648" i="31" s="1"/>
  <c r="U1648" i="31" s="1"/>
  <c r="AV1647" i="31"/>
  <c r="AU1647" i="31" s="1"/>
  <c r="AT1647" i="31" s="1"/>
  <c r="D1648" i="31" l="1"/>
  <c r="AM1649" i="31"/>
  <c r="AL1649" i="31"/>
  <c r="AS1649" i="31"/>
  <c r="B1650" i="31"/>
  <c r="T1649" i="31" a="1"/>
  <c r="T1649" i="31" s="1"/>
  <c r="U1649" i="31" s="1"/>
  <c r="AV1648" i="31"/>
  <c r="AU1648" i="31" s="1"/>
  <c r="AT1648" i="31" s="1"/>
  <c r="D1649" i="31" l="1"/>
  <c r="AS1650" i="31"/>
  <c r="AV1650" i="31" s="1"/>
  <c r="AU1650" i="31" s="1"/>
  <c r="AT1650" i="31" s="1"/>
  <c r="AL1650" i="31"/>
  <c r="B1651" i="31"/>
  <c r="AM1650" i="31"/>
  <c r="T1650" i="31" a="1"/>
  <c r="T1650" i="31" s="1"/>
  <c r="U1650" i="31" s="1"/>
  <c r="AV1649" i="31"/>
  <c r="AU1649" i="31" s="1"/>
  <c r="AT1649" i="31" s="1"/>
  <c r="AM1651" i="31" l="1"/>
  <c r="AL1651" i="31"/>
  <c r="B1652" i="31"/>
  <c r="AS1651" i="31"/>
  <c r="T1651" i="31" a="1"/>
  <c r="T1651" i="31" s="1"/>
  <c r="U1651" i="31" s="1"/>
  <c r="D1650" i="31"/>
  <c r="D1651" i="31" l="1"/>
  <c r="AV1651" i="31"/>
  <c r="AU1651" i="31" s="1"/>
  <c r="AT1651" i="31" s="1"/>
  <c r="B1653" i="31"/>
  <c r="AM1652" i="31"/>
  <c r="AL1652" i="31"/>
  <c r="AS1652" i="31"/>
  <c r="T1652" i="31" a="1"/>
  <c r="T1652" i="31" s="1"/>
  <c r="U1652" i="31" s="1"/>
  <c r="AV1652" i="31" l="1"/>
  <c r="AU1652" i="31" s="1"/>
  <c r="AT1652" i="31" s="1"/>
  <c r="AS1653" i="31"/>
  <c r="B1654" i="31"/>
  <c r="AM1653" i="31"/>
  <c r="AL1653" i="31"/>
  <c r="T1653" i="31" a="1"/>
  <c r="T1653" i="31" s="1"/>
  <c r="U1653" i="31" s="1"/>
  <c r="D1652" i="31"/>
  <c r="D1653" i="31" l="1"/>
  <c r="AS1654" i="31"/>
  <c r="AV1654" i="31" s="1"/>
  <c r="AU1654" i="31" s="1"/>
  <c r="AT1654" i="31" s="1"/>
  <c r="AL1654" i="31"/>
  <c r="B1655" i="31"/>
  <c r="AM1654" i="31"/>
  <c r="T1654" i="31" a="1"/>
  <c r="T1654" i="31" s="1"/>
  <c r="U1654" i="31" s="1"/>
  <c r="AV1653" i="31"/>
  <c r="AU1653" i="31" s="1"/>
  <c r="AT1653" i="31" s="1"/>
  <c r="D1654" i="31" l="1"/>
  <c r="AS1655" i="31"/>
  <c r="B1656" i="31"/>
  <c r="AL1655" i="31"/>
  <c r="AM1655" i="31"/>
  <c r="T1655" i="31" a="1"/>
  <c r="T1655" i="31" s="1"/>
  <c r="U1655" i="31" s="1"/>
  <c r="D1655" i="31" l="1"/>
  <c r="B1657" i="31"/>
  <c r="B1658" i="31" s="1"/>
  <c r="AM1656" i="31"/>
  <c r="AS1656" i="31"/>
  <c r="AL1656" i="31"/>
  <c r="T1656" i="31" a="1"/>
  <c r="T1656" i="31" s="1"/>
  <c r="U1656" i="31" s="1"/>
  <c r="AV1655" i="31"/>
  <c r="AU1655" i="31" s="1"/>
  <c r="AT1655" i="31" s="1"/>
  <c r="AL1658" i="31" l="1"/>
  <c r="AS1658" i="31"/>
  <c r="AM1658" i="31"/>
  <c r="B1659" i="31"/>
  <c r="T1658" i="31" a="1"/>
  <c r="T1658" i="31" s="1"/>
  <c r="U1658" i="31" s="1"/>
  <c r="D1656" i="31"/>
  <c r="AV1656" i="31"/>
  <c r="AU1656" i="31" s="1"/>
  <c r="AT1656" i="31" s="1"/>
  <c r="AM1657" i="31"/>
  <c r="AS1657" i="31"/>
  <c r="AL1657" i="31"/>
  <c r="T1657" i="31" a="1"/>
  <c r="T1657" i="31" s="1"/>
  <c r="U1657" i="31" s="1"/>
  <c r="D1658" i="31" l="1"/>
  <c r="AS1659" i="31"/>
  <c r="AV1659" i="31" s="1"/>
  <c r="AU1659" i="31" s="1"/>
  <c r="AT1659" i="31" s="1"/>
  <c r="B1660" i="31"/>
  <c r="AL1659" i="31"/>
  <c r="AM1659" i="31"/>
  <c r="T1659" i="31" a="1"/>
  <c r="T1659" i="31" s="1"/>
  <c r="U1659" i="31" s="1"/>
  <c r="AV1658" i="31"/>
  <c r="AU1658" i="31" s="1"/>
  <c r="AT1658" i="31" s="1"/>
  <c r="AV1657" i="31"/>
  <c r="AU1657" i="31" s="1"/>
  <c r="AT1657" i="31" s="1"/>
  <c r="D1657" i="31"/>
  <c r="D1659" i="31" l="1"/>
  <c r="B1661" i="31"/>
  <c r="AM1660" i="31"/>
  <c r="AL1660" i="31"/>
  <c r="AS1660" i="31"/>
  <c r="AV1660" i="31" s="1"/>
  <c r="AU1660" i="31" s="1"/>
  <c r="AT1660" i="31" s="1"/>
  <c r="T1660" i="31" a="1"/>
  <c r="T1660" i="31" s="1"/>
  <c r="U1660" i="31" s="1"/>
  <c r="B1662" i="31" l="1"/>
  <c r="AM1661" i="31"/>
  <c r="AL1661" i="31"/>
  <c r="AS1661" i="31"/>
  <c r="T1661" i="31" a="1"/>
  <c r="T1661" i="31" s="1"/>
  <c r="U1661" i="31" s="1"/>
  <c r="D1660" i="31"/>
  <c r="D1661" i="31" l="1"/>
  <c r="AV1661" i="31"/>
  <c r="AU1661" i="31" s="1"/>
  <c r="AT1661" i="31" s="1"/>
  <c r="AM1662" i="31"/>
  <c r="AL1662" i="31"/>
  <c r="B1663" i="31"/>
  <c r="AS1662" i="31"/>
  <c r="T1662" i="31" a="1"/>
  <c r="T1662" i="31" s="1"/>
  <c r="U1662" i="31" s="1"/>
  <c r="AV1662" i="31" l="1"/>
  <c r="AU1662" i="31" s="1"/>
  <c r="AT1662" i="31" s="1"/>
  <c r="AL1663" i="31"/>
  <c r="AM1663" i="31"/>
  <c r="AS1663" i="31"/>
  <c r="B1664" i="31"/>
  <c r="T1663" i="31" a="1"/>
  <c r="T1663" i="31" s="1"/>
  <c r="U1663" i="31" s="1"/>
  <c r="D1662" i="31"/>
  <c r="AV1663" i="31" l="1"/>
  <c r="AU1663" i="31" s="1"/>
  <c r="AT1663" i="31" s="1"/>
  <c r="D1663" i="31"/>
  <c r="AS1664" i="31"/>
  <c r="B1665" i="31"/>
  <c r="AM1664" i="31"/>
  <c r="AL1664" i="31"/>
  <c r="T1664" i="31" a="1"/>
  <c r="T1664" i="31" s="1"/>
  <c r="U1664" i="31" s="1"/>
  <c r="AV1664" i="31" l="1"/>
  <c r="AU1664" i="31" s="1"/>
  <c r="AT1664" i="31" s="1"/>
  <c r="B1666" i="31"/>
  <c r="AM1665" i="31"/>
  <c r="AS1665" i="31"/>
  <c r="AV1665" i="31" s="1"/>
  <c r="AU1665" i="31" s="1"/>
  <c r="AT1665" i="31" s="1"/>
  <c r="AL1665" i="31"/>
  <c r="T1665" i="31" a="1"/>
  <c r="T1665" i="31" s="1"/>
  <c r="U1665" i="31" s="1"/>
  <c r="D1664" i="31"/>
  <c r="D1665" i="31" l="1"/>
  <c r="AM1666" i="31"/>
  <c r="AL1666" i="31"/>
  <c r="B1667" i="31"/>
  <c r="AS1666" i="31"/>
  <c r="AV1666" i="31" s="1"/>
  <c r="AU1666" i="31" s="1"/>
  <c r="AT1666" i="31" s="1"/>
  <c r="T1666" i="31" a="1"/>
  <c r="T1666" i="31" s="1"/>
  <c r="U1666" i="31" s="1"/>
  <c r="D1666" i="31" l="1"/>
  <c r="AL1667" i="31"/>
  <c r="AS1667" i="31"/>
  <c r="AV1667" i="31" s="1"/>
  <c r="AU1667" i="31" s="1"/>
  <c r="AT1667" i="31" s="1"/>
  <c r="B1668" i="31"/>
  <c r="AM1667" i="31"/>
  <c r="T1667" i="31" a="1"/>
  <c r="T1667" i="31" s="1"/>
  <c r="U1667" i="31" s="1"/>
  <c r="D1667" i="31" l="1"/>
  <c r="AS1668" i="31"/>
  <c r="B1669" i="31"/>
  <c r="AM1668" i="31"/>
  <c r="AL1668" i="31"/>
  <c r="T1668" i="31" a="1"/>
  <c r="T1668" i="31" s="1"/>
  <c r="U1668" i="31" s="1"/>
  <c r="D1668" i="31" l="1"/>
  <c r="B1670" i="31"/>
  <c r="AM1669" i="31"/>
  <c r="AS1669" i="31"/>
  <c r="AL1669" i="31"/>
  <c r="T1669" i="31" a="1"/>
  <c r="T1669" i="31" s="1"/>
  <c r="U1669" i="31" s="1"/>
  <c r="AV1668" i="31"/>
  <c r="AU1668" i="31" s="1"/>
  <c r="AT1668" i="31" s="1"/>
  <c r="D1669" i="31" l="1"/>
  <c r="AV1669" i="31"/>
  <c r="AU1669" i="31" s="1"/>
  <c r="AT1669" i="31" s="1"/>
  <c r="AS1670" i="31"/>
  <c r="AV1670" i="31" s="1"/>
  <c r="AU1670" i="31" s="1"/>
  <c r="AT1670" i="31" s="1"/>
  <c r="B1671" i="31"/>
  <c r="AM1670" i="31"/>
  <c r="AL1670" i="31"/>
  <c r="T1670" i="31" a="1"/>
  <c r="T1670" i="31" s="1"/>
  <c r="U1670" i="31" s="1"/>
  <c r="AM1671" i="31" l="1"/>
  <c r="B1672" i="31"/>
  <c r="AS1671" i="31"/>
  <c r="AL1671" i="31"/>
  <c r="T1671" i="31" a="1"/>
  <c r="T1671" i="31" s="1"/>
  <c r="U1671" i="31" s="1"/>
  <c r="D1670" i="31"/>
  <c r="D1671" i="31" l="1"/>
  <c r="AV1671" i="31"/>
  <c r="AU1671" i="31" s="1"/>
  <c r="AT1671" i="31" s="1"/>
  <c r="AS1672" i="31"/>
  <c r="AV1672" i="31" s="1"/>
  <c r="AU1672" i="31" s="1"/>
  <c r="AT1672" i="31" s="1"/>
  <c r="AM1672" i="31"/>
  <c r="AL1672" i="31"/>
  <c r="B1673" i="31"/>
  <c r="T1672" i="31" a="1"/>
  <c r="T1672" i="31" s="1"/>
  <c r="U1672" i="31" s="1"/>
  <c r="B1674" i="31" l="1"/>
  <c r="AS1673" i="31"/>
  <c r="AM1673" i="31"/>
  <c r="AL1673" i="31"/>
  <c r="T1673" i="31" a="1"/>
  <c r="T1673" i="31" s="1"/>
  <c r="U1673" i="31" s="1"/>
  <c r="D1672" i="31"/>
  <c r="D1673" i="31" l="1"/>
  <c r="AV1673" i="31"/>
  <c r="AU1673" i="31" s="1"/>
  <c r="AT1673" i="31" s="1"/>
  <c r="AM1674" i="31"/>
  <c r="AL1674" i="31"/>
  <c r="B1675" i="31"/>
  <c r="AS1674" i="31"/>
  <c r="T1674" i="31" a="1"/>
  <c r="T1674" i="31" s="1"/>
  <c r="U1674" i="31" s="1"/>
  <c r="AV1674" i="31" l="1"/>
  <c r="AU1674" i="31" s="1"/>
  <c r="AT1674" i="31" s="1"/>
  <c r="AS1675" i="31"/>
  <c r="AV1675" i="31" s="1"/>
  <c r="AU1675" i="31" s="1"/>
  <c r="AT1675" i="31" s="1"/>
  <c r="AM1675" i="31"/>
  <c r="B1676" i="31"/>
  <c r="AL1675" i="31"/>
  <c r="T1675" i="31" a="1"/>
  <c r="T1675" i="31" s="1"/>
  <c r="U1675" i="31" s="1"/>
  <c r="D1674" i="31"/>
  <c r="D1675" i="31" l="1"/>
  <c r="AS1676" i="31"/>
  <c r="AV1676" i="31" s="1"/>
  <c r="AU1676" i="31" s="1"/>
  <c r="AT1676" i="31" s="1"/>
  <c r="B1677" i="31"/>
  <c r="AM1676" i="31"/>
  <c r="AL1676" i="31"/>
  <c r="T1676" i="31" a="1"/>
  <c r="T1676" i="31" s="1"/>
  <c r="U1676" i="31" s="1"/>
  <c r="D1676" i="31" l="1"/>
  <c r="AM1677" i="31"/>
  <c r="AL1677" i="31"/>
  <c r="AS1677" i="31"/>
  <c r="B1678" i="31"/>
  <c r="T1677" i="31" a="1"/>
  <c r="T1677" i="31" s="1"/>
  <c r="U1677" i="31" s="1"/>
  <c r="D1677" i="31" l="1"/>
  <c r="AM1678" i="31"/>
  <c r="AS1678" i="31"/>
  <c r="B1679" i="31"/>
  <c r="AL1678" i="31"/>
  <c r="T1678" i="31" a="1"/>
  <c r="T1678" i="31" s="1"/>
  <c r="U1678" i="31" s="1"/>
  <c r="AV1677" i="31"/>
  <c r="AU1677" i="31" s="1"/>
  <c r="AT1677" i="31" s="1"/>
  <c r="D1678" i="31" l="1"/>
  <c r="AS1679" i="31"/>
  <c r="AV1679" i="31" s="1"/>
  <c r="AU1679" i="31" s="1"/>
  <c r="AT1679" i="31" s="1"/>
  <c r="AL1679" i="31"/>
  <c r="B1680" i="31"/>
  <c r="AM1679" i="31"/>
  <c r="T1679" i="31" a="1"/>
  <c r="T1679" i="31" s="1"/>
  <c r="U1679" i="31" s="1"/>
  <c r="AV1678" i="31"/>
  <c r="AU1678" i="31" s="1"/>
  <c r="AT1678" i="31" s="1"/>
  <c r="D1679" i="31" l="1"/>
  <c r="AS1680" i="31"/>
  <c r="AV1680" i="31" s="1"/>
  <c r="AU1680" i="31" s="1"/>
  <c r="AT1680" i="31" s="1"/>
  <c r="B1681" i="31"/>
  <c r="AM1680" i="31"/>
  <c r="AL1680" i="31"/>
  <c r="T1680" i="31" a="1"/>
  <c r="T1680" i="31" s="1"/>
  <c r="U1680" i="31" s="1"/>
  <c r="D1680" i="31" l="1"/>
  <c r="B1682" i="31"/>
  <c r="B1683" i="31" s="1"/>
  <c r="AM1681" i="31"/>
  <c r="AL1681" i="31"/>
  <c r="AS1681" i="31"/>
  <c r="T1681" i="31" a="1"/>
  <c r="T1681" i="31" s="1"/>
  <c r="U1681" i="31" s="1"/>
  <c r="AS1683" i="31" l="1"/>
  <c r="AV1683" i="31" s="1"/>
  <c r="AU1683" i="31" s="1"/>
  <c r="AT1683" i="31" s="1"/>
  <c r="B1684" i="31"/>
  <c r="AL1683" i="31"/>
  <c r="AM1683" i="31"/>
  <c r="T1683" i="31" a="1"/>
  <c r="T1683" i="31" s="1"/>
  <c r="U1683" i="31" s="1"/>
  <c r="D1681" i="31"/>
  <c r="AS1682" i="31"/>
  <c r="AM1682" i="31"/>
  <c r="AL1682" i="31"/>
  <c r="T1682" i="31" a="1"/>
  <c r="T1682" i="31" s="1"/>
  <c r="U1682" i="31" s="1"/>
  <c r="AV1681" i="31"/>
  <c r="AU1681" i="31" s="1"/>
  <c r="AT1681" i="31" s="1"/>
  <c r="D1683" i="31" l="1"/>
  <c r="B1685" i="31"/>
  <c r="AM1684" i="31"/>
  <c r="AL1684" i="31"/>
  <c r="AS1684" i="31"/>
  <c r="AV1684" i="31" s="1"/>
  <c r="AU1684" i="31" s="1"/>
  <c r="AT1684" i="31" s="1"/>
  <c r="T1684" i="31" a="1"/>
  <c r="T1684" i="31" s="1"/>
  <c r="U1684" i="31" s="1"/>
  <c r="D1682" i="31"/>
  <c r="AV1682" i="31"/>
  <c r="AU1682" i="31" s="1"/>
  <c r="AT1682" i="31" s="1"/>
  <c r="D1684" i="31" l="1"/>
  <c r="B1686" i="31"/>
  <c r="AM1685" i="31"/>
  <c r="AS1685" i="31"/>
  <c r="AV1685" i="31" s="1"/>
  <c r="AU1685" i="31" s="1"/>
  <c r="AT1685" i="31" s="1"/>
  <c r="AL1685" i="31"/>
  <c r="T1685" i="31" a="1"/>
  <c r="T1685" i="31" s="1"/>
  <c r="U1685" i="31" s="1"/>
  <c r="D1685" i="31" l="1"/>
  <c r="AM1686" i="31"/>
  <c r="B1687" i="31"/>
  <c r="AS1686" i="31"/>
  <c r="AL1686" i="31"/>
  <c r="T1686" i="31" a="1"/>
  <c r="T1686" i="31" s="1"/>
  <c r="U1686" i="31" s="1"/>
  <c r="AL1687" i="31" l="1"/>
  <c r="AS1687" i="31"/>
  <c r="AV1687" i="31" s="1"/>
  <c r="AU1687" i="31" s="1"/>
  <c r="AT1687" i="31" s="1"/>
  <c r="AM1687" i="31"/>
  <c r="B1688" i="31"/>
  <c r="T1687" i="31" a="1"/>
  <c r="T1687" i="31" s="1"/>
  <c r="U1687" i="31" s="1"/>
  <c r="AV1686" i="31"/>
  <c r="AU1686" i="31" s="1"/>
  <c r="AT1686" i="31" s="1"/>
  <c r="D1686" i="31"/>
  <c r="D1687" i="31" l="1"/>
  <c r="B1689" i="31"/>
  <c r="AM1688" i="31"/>
  <c r="AL1688" i="31"/>
  <c r="AS1688" i="31"/>
  <c r="AV1688" i="31" s="1"/>
  <c r="AU1688" i="31" s="1"/>
  <c r="AT1688" i="31" s="1"/>
  <c r="T1688" i="31" a="1"/>
  <c r="T1688" i="31" s="1"/>
  <c r="U1688" i="31" s="1"/>
  <c r="AL1689" i="31" l="1"/>
  <c r="B1690" i="31"/>
  <c r="AS1689" i="31"/>
  <c r="AM1689" i="31"/>
  <c r="T1689" i="31" a="1"/>
  <c r="T1689" i="31" s="1"/>
  <c r="U1689" i="31" s="1"/>
  <c r="D1688" i="31"/>
  <c r="AV1689" i="31" l="1"/>
  <c r="AU1689" i="31" s="1"/>
  <c r="AT1689" i="31" s="1"/>
  <c r="AM1690" i="31"/>
  <c r="B1691" i="31"/>
  <c r="AL1690" i="31"/>
  <c r="AS1690" i="31"/>
  <c r="T1690" i="31" a="1"/>
  <c r="T1690" i="31" s="1"/>
  <c r="U1690" i="31" s="1"/>
  <c r="D1689" i="31"/>
  <c r="D1690" i="31" l="1"/>
  <c r="AS1691" i="31"/>
  <c r="AV1691" i="31" s="1"/>
  <c r="AU1691" i="31" s="1"/>
  <c r="AT1691" i="31" s="1"/>
  <c r="AM1691" i="31"/>
  <c r="AL1691" i="31"/>
  <c r="B1692" i="31"/>
  <c r="T1691" i="31" a="1"/>
  <c r="T1691" i="31" s="1"/>
  <c r="U1691" i="31" s="1"/>
  <c r="AV1690" i="31"/>
  <c r="AU1690" i="31" s="1"/>
  <c r="AT1690" i="31" s="1"/>
  <c r="D1691" i="31" l="1"/>
  <c r="AS1692" i="31"/>
  <c r="B1693" i="31"/>
  <c r="AM1692" i="31"/>
  <c r="AL1692" i="31"/>
  <c r="T1692" i="31" a="1"/>
  <c r="T1692" i="31" s="1"/>
  <c r="U1692" i="31" s="1"/>
  <c r="D1692" i="31" l="1"/>
  <c r="B1694" i="31"/>
  <c r="AM1693" i="31"/>
  <c r="AL1693" i="31"/>
  <c r="AS1693" i="31"/>
  <c r="AV1693" i="31" s="1"/>
  <c r="AU1693" i="31" s="1"/>
  <c r="AT1693" i="31" s="1"/>
  <c r="T1693" i="31" a="1"/>
  <c r="T1693" i="31" s="1"/>
  <c r="U1693" i="31" s="1"/>
  <c r="AV1692" i="31"/>
  <c r="AU1692" i="31" s="1"/>
  <c r="AT1692" i="31" s="1"/>
  <c r="D1693" i="31" l="1"/>
  <c r="AM1694" i="31"/>
  <c r="AL1694" i="31"/>
  <c r="AS1694" i="31"/>
  <c r="AV1694" i="31" s="1"/>
  <c r="AU1694" i="31" s="1"/>
  <c r="AT1694" i="31" s="1"/>
  <c r="B1695" i="31"/>
  <c r="T1694" i="31" a="1"/>
  <c r="T1694" i="31" s="1"/>
  <c r="U1694" i="31" s="1"/>
  <c r="AL1695" i="31" l="1"/>
  <c r="AS1695" i="31"/>
  <c r="AV1695" i="31" s="1"/>
  <c r="AU1695" i="31" s="1"/>
  <c r="AT1695" i="31" s="1"/>
  <c r="B1696" i="31"/>
  <c r="AM1695" i="31"/>
  <c r="T1695" i="31" a="1"/>
  <c r="T1695" i="31" s="1"/>
  <c r="U1695" i="31" s="1"/>
  <c r="D1694" i="31"/>
  <c r="D1695" i="31" l="1"/>
  <c r="B1697" i="31"/>
  <c r="AL1696" i="31"/>
  <c r="AS1696" i="31"/>
  <c r="AV1696" i="31" s="1"/>
  <c r="AU1696" i="31" s="1"/>
  <c r="AT1696" i="31" s="1"/>
  <c r="AM1696" i="31"/>
  <c r="T1696" i="31" a="1"/>
  <c r="T1696" i="31" s="1"/>
  <c r="U1696" i="31" s="1"/>
  <c r="D1696" i="31" l="1"/>
  <c r="B1698" i="31"/>
  <c r="AM1697" i="31"/>
  <c r="AL1697" i="31"/>
  <c r="AS1697" i="31"/>
  <c r="T1697" i="31" a="1"/>
  <c r="T1697" i="31" s="1"/>
  <c r="U1697" i="31" s="1"/>
  <c r="AV1697" i="31" l="1"/>
  <c r="AU1697" i="31" s="1"/>
  <c r="AT1697" i="31" s="1"/>
  <c r="AM1698" i="31"/>
  <c r="B1699" i="31"/>
  <c r="AL1698" i="31"/>
  <c r="AS1698" i="31"/>
  <c r="T1698" i="31" a="1"/>
  <c r="T1698" i="31" s="1"/>
  <c r="U1698" i="31" s="1"/>
  <c r="D1697" i="31"/>
  <c r="D1698" i="31" l="1"/>
  <c r="AV1698" i="31"/>
  <c r="AU1698" i="31" s="1"/>
  <c r="AT1698" i="31" s="1"/>
  <c r="AL1699" i="31"/>
  <c r="AS1699" i="31"/>
  <c r="AV1699" i="31" s="1"/>
  <c r="AU1699" i="31" s="1"/>
  <c r="AT1699" i="31" s="1"/>
  <c r="AM1699" i="31"/>
  <c r="B1700" i="31"/>
  <c r="T1699" i="31" a="1"/>
  <c r="T1699" i="31" s="1"/>
  <c r="U1699" i="31" s="1"/>
  <c r="AS1700" i="31" l="1"/>
  <c r="AV1700" i="31" s="1"/>
  <c r="AU1700" i="31" s="1"/>
  <c r="AT1700" i="31" s="1"/>
  <c r="AM1700" i="31"/>
  <c r="AL1700" i="31"/>
  <c r="B1701" i="31"/>
  <c r="T1700" i="31" a="1"/>
  <c r="T1700" i="31" s="1"/>
  <c r="U1700" i="31" s="1"/>
  <c r="D1699" i="31"/>
  <c r="D1700" i="31" l="1"/>
  <c r="B1702" i="31"/>
  <c r="AM1701" i="31"/>
  <c r="AL1701" i="31"/>
  <c r="AS1701" i="31"/>
  <c r="T1701" i="31" a="1"/>
  <c r="T1701" i="31" s="1"/>
  <c r="U1701" i="31" s="1"/>
  <c r="D1701" i="31" l="1"/>
  <c r="AV1701" i="31"/>
  <c r="AU1701" i="31" s="1"/>
  <c r="AT1701" i="31" s="1"/>
  <c r="AM1702" i="31"/>
  <c r="AL1702" i="31"/>
  <c r="B1703" i="31"/>
  <c r="AS1702" i="31"/>
  <c r="AV1702" i="31" s="1"/>
  <c r="AU1702" i="31" s="1"/>
  <c r="AT1702" i="31" s="1"/>
  <c r="T1702" i="31" a="1"/>
  <c r="T1702" i="31" s="1"/>
  <c r="U1702" i="31" s="1"/>
  <c r="AM1703" i="31" l="1"/>
  <c r="B1704" i="31"/>
  <c r="AL1703" i="31"/>
  <c r="AS1703" i="31"/>
  <c r="AV1703" i="31" s="1"/>
  <c r="AU1703" i="31" s="1"/>
  <c r="AT1703" i="31" s="1"/>
  <c r="T1703" i="31" a="1"/>
  <c r="T1703" i="31" s="1"/>
  <c r="U1703" i="31" s="1"/>
  <c r="D1702" i="31"/>
  <c r="D1703" i="31" l="1"/>
  <c r="AS1704" i="31"/>
  <c r="AV1704" i="31" s="1"/>
  <c r="AU1704" i="31" s="1"/>
  <c r="AT1704" i="31" s="1"/>
  <c r="AM1704" i="31"/>
  <c r="AL1704" i="31"/>
  <c r="B1705" i="31"/>
  <c r="T1704" i="31" a="1"/>
  <c r="T1704" i="31" s="1"/>
  <c r="U1704" i="31" s="1"/>
  <c r="D1704" i="31" l="1"/>
  <c r="B1706" i="31"/>
  <c r="B1707" i="31" s="1"/>
  <c r="AM1705" i="31"/>
  <c r="AL1705" i="31"/>
  <c r="AS1705" i="31"/>
  <c r="T1705" i="31" a="1"/>
  <c r="T1705" i="31" s="1"/>
  <c r="U1705" i="31" s="1"/>
  <c r="B1708" i="31" l="1"/>
  <c r="AS1707" i="31"/>
  <c r="AM1707" i="31"/>
  <c r="AL1707" i="31"/>
  <c r="T1707" i="31" a="1"/>
  <c r="T1707" i="31" s="1"/>
  <c r="U1707" i="31" s="1"/>
  <c r="D1705" i="31"/>
  <c r="AV1705" i="31"/>
  <c r="AU1705" i="31" s="1"/>
  <c r="AT1705" i="31" s="1"/>
  <c r="AM1706" i="31"/>
  <c r="AL1706" i="31"/>
  <c r="AS1706" i="31"/>
  <c r="AV1706" i="31" s="1"/>
  <c r="AU1706" i="31" s="1"/>
  <c r="AT1706" i="31" s="1"/>
  <c r="T1706" i="31" a="1"/>
  <c r="T1706" i="31" s="1"/>
  <c r="U1706" i="31" s="1"/>
  <c r="D1707" i="31" l="1"/>
  <c r="AV1707" i="31"/>
  <c r="AU1707" i="31" s="1"/>
  <c r="AT1707" i="31" s="1"/>
  <c r="B1709" i="31"/>
  <c r="AS1708" i="31"/>
  <c r="AM1708" i="31"/>
  <c r="AL1708" i="31"/>
  <c r="T1708" i="31" a="1"/>
  <c r="T1708" i="31" s="1"/>
  <c r="U1708" i="31" s="1"/>
  <c r="D1706" i="31"/>
  <c r="B1710" i="31" l="1"/>
  <c r="AM1709" i="31"/>
  <c r="AL1709" i="31"/>
  <c r="AS1709" i="31"/>
  <c r="T1709" i="31" a="1"/>
  <c r="T1709" i="31" s="1"/>
  <c r="U1709" i="31" s="1"/>
  <c r="AV1708" i="31"/>
  <c r="AU1708" i="31" s="1"/>
  <c r="AT1708" i="31" s="1"/>
  <c r="D1708" i="31"/>
  <c r="AV1709" i="31" l="1"/>
  <c r="AU1709" i="31" s="1"/>
  <c r="AT1709" i="31" s="1"/>
  <c r="D1709" i="31"/>
  <c r="B1711" i="31"/>
  <c r="AM1710" i="31"/>
  <c r="AL1710" i="31"/>
  <c r="AS1710" i="31"/>
  <c r="T1710" i="31" a="1"/>
  <c r="T1710" i="31" s="1"/>
  <c r="U1710" i="31" s="1"/>
  <c r="AV1710" i="31" l="1"/>
  <c r="AU1710" i="31" s="1"/>
  <c r="AT1710" i="31" s="1"/>
  <c r="AM1711" i="31"/>
  <c r="AL1711" i="31"/>
  <c r="B1712" i="31"/>
  <c r="AS1711" i="31"/>
  <c r="T1711" i="31" a="1"/>
  <c r="T1711" i="31" s="1"/>
  <c r="U1711" i="31" s="1"/>
  <c r="D1710" i="31"/>
  <c r="D1711" i="31" l="1"/>
  <c r="AV1711" i="31"/>
  <c r="AU1711" i="31" s="1"/>
  <c r="AT1711" i="31" s="1"/>
  <c r="AM1712" i="31"/>
  <c r="B1713" i="31"/>
  <c r="AS1712" i="31"/>
  <c r="AL1712" i="31"/>
  <c r="T1712" i="31" a="1"/>
  <c r="T1712" i="31" s="1"/>
  <c r="U1712" i="31" s="1"/>
  <c r="AV1712" i="31" l="1"/>
  <c r="AU1712" i="31" s="1"/>
  <c r="AT1712" i="31" s="1"/>
  <c r="B1714" i="31"/>
  <c r="AS1713" i="31"/>
  <c r="AV1713" i="31" s="1"/>
  <c r="AU1713" i="31" s="1"/>
  <c r="AT1713" i="31" s="1"/>
  <c r="AL1713" i="31"/>
  <c r="AM1713" i="31"/>
  <c r="T1713" i="31" a="1"/>
  <c r="T1713" i="31" s="1"/>
  <c r="U1713" i="31" s="1"/>
  <c r="D1712" i="31"/>
  <c r="AL1714" i="31" l="1"/>
  <c r="AS1714" i="31"/>
  <c r="B1715" i="31"/>
  <c r="AM1714" i="31"/>
  <c r="T1714" i="31" a="1"/>
  <c r="T1714" i="31" s="1"/>
  <c r="U1714" i="31" s="1"/>
  <c r="D1713" i="31"/>
  <c r="D1714" i="31" l="1"/>
  <c r="B1716" i="31"/>
  <c r="AM1715" i="31"/>
  <c r="AL1715" i="31"/>
  <c r="AS1715" i="31"/>
  <c r="T1715" i="31" a="1"/>
  <c r="T1715" i="31" s="1"/>
  <c r="U1715" i="31" s="1"/>
  <c r="AV1714" i="31"/>
  <c r="AU1714" i="31" s="1"/>
  <c r="AT1714" i="31" s="1"/>
  <c r="D1715" i="31" l="1"/>
  <c r="AL1716" i="31"/>
  <c r="AS1716" i="31"/>
  <c r="AV1716" i="31" s="1"/>
  <c r="AU1716" i="31" s="1"/>
  <c r="AT1716" i="31" s="1"/>
  <c r="AM1716" i="31"/>
  <c r="B1717" i="31"/>
  <c r="T1716" i="31" a="1"/>
  <c r="T1716" i="31" s="1"/>
  <c r="U1716" i="31" s="1"/>
  <c r="AV1715" i="31"/>
  <c r="AU1715" i="31" s="1"/>
  <c r="AT1715" i="31" s="1"/>
  <c r="D1716" i="31" l="1"/>
  <c r="AL1717" i="31"/>
  <c r="AS1717" i="31"/>
  <c r="AV1717" i="31" s="1"/>
  <c r="AU1717" i="31" s="1"/>
  <c r="AT1717" i="31" s="1"/>
  <c r="B1718" i="31"/>
  <c r="AM1717" i="31"/>
  <c r="T1717" i="31" a="1"/>
  <c r="T1717" i="31" s="1"/>
  <c r="U1717" i="31" s="1"/>
  <c r="D1717" i="31" l="1"/>
  <c r="AS1718" i="31"/>
  <c r="AV1718" i="31" s="1"/>
  <c r="AU1718" i="31" s="1"/>
  <c r="AT1718" i="31" s="1"/>
  <c r="B1719" i="31"/>
  <c r="AM1718" i="31"/>
  <c r="AL1718" i="31"/>
  <c r="T1718" i="31" a="1"/>
  <c r="T1718" i="31" s="1"/>
  <c r="U1718" i="31" s="1"/>
  <c r="D1718" i="31" l="1"/>
  <c r="AM1719" i="31"/>
  <c r="B1720" i="31"/>
  <c r="B1721" i="31" s="1"/>
  <c r="AL1719" i="31"/>
  <c r="AS1719" i="31"/>
  <c r="AV1719" i="31" s="1"/>
  <c r="AU1719" i="31" s="1"/>
  <c r="AT1719" i="31" s="1"/>
  <c r="T1719" i="31" a="1"/>
  <c r="T1719" i="31" s="1"/>
  <c r="U1719" i="31" s="1"/>
  <c r="AL1721" i="31" l="1"/>
  <c r="B1722" i="31"/>
  <c r="AS1721" i="31"/>
  <c r="AM1721" i="31"/>
  <c r="T1721" i="31" a="1"/>
  <c r="T1721" i="31" s="1"/>
  <c r="U1721" i="31" s="1"/>
  <c r="D1719" i="31"/>
  <c r="AM1720" i="31"/>
  <c r="AS1720" i="31"/>
  <c r="AL1720" i="31"/>
  <c r="T1720" i="31" a="1"/>
  <c r="T1720" i="31" s="1"/>
  <c r="U1720" i="31" s="1"/>
  <c r="D1721" i="31" l="1"/>
  <c r="AV1721" i="31"/>
  <c r="AU1721" i="31" s="1"/>
  <c r="AT1721" i="31" s="1"/>
  <c r="AS1722" i="31"/>
  <c r="AV1722" i="31" s="1"/>
  <c r="AU1722" i="31" s="1"/>
  <c r="AT1722" i="31" s="1"/>
  <c r="AL1722" i="31"/>
  <c r="B1723" i="31"/>
  <c r="AM1722" i="31"/>
  <c r="T1722" i="31" a="1"/>
  <c r="T1722" i="31" s="1"/>
  <c r="U1722" i="31" s="1"/>
  <c r="D1720" i="31"/>
  <c r="AV1720" i="31"/>
  <c r="AU1720" i="31" s="1"/>
  <c r="AT1720" i="31" s="1"/>
  <c r="AS1723" i="31" l="1"/>
  <c r="B1724" i="31"/>
  <c r="AM1723" i="31"/>
  <c r="AL1723" i="31"/>
  <c r="T1723" i="31" a="1"/>
  <c r="T1723" i="31" s="1"/>
  <c r="U1723" i="31" s="1"/>
  <c r="D1722" i="31"/>
  <c r="AM1724" i="31" l="1"/>
  <c r="B1725" i="31"/>
  <c r="AL1724" i="31"/>
  <c r="AS1724" i="31"/>
  <c r="T1724" i="31" a="1"/>
  <c r="T1724" i="31" s="1"/>
  <c r="U1724" i="31" s="1"/>
  <c r="D1723" i="31"/>
  <c r="AV1723" i="31"/>
  <c r="AU1723" i="31" s="1"/>
  <c r="AT1723" i="31" s="1"/>
  <c r="D1724" i="31" l="1"/>
  <c r="AV1724" i="31"/>
  <c r="AU1724" i="31" s="1"/>
  <c r="AT1724" i="31" s="1"/>
  <c r="AM1725" i="31"/>
  <c r="AL1725" i="31"/>
  <c r="AS1725" i="31"/>
  <c r="AV1725" i="31" s="1"/>
  <c r="AU1725" i="31" s="1"/>
  <c r="AT1725" i="31" s="1"/>
  <c r="B1726" i="31"/>
  <c r="T1725" i="31" a="1"/>
  <c r="T1725" i="31" s="1"/>
  <c r="U1725" i="31" s="1"/>
  <c r="AS1726" i="31" l="1"/>
  <c r="AV1726" i="31" s="1"/>
  <c r="AU1726" i="31" s="1"/>
  <c r="AT1726" i="31" s="1"/>
  <c r="AL1726" i="31"/>
  <c r="B1727" i="31"/>
  <c r="AM1726" i="31"/>
  <c r="T1726" i="31" a="1"/>
  <c r="T1726" i="31" s="1"/>
  <c r="U1726" i="31" s="1"/>
  <c r="D1725" i="31"/>
  <c r="D1726" i="31" l="1"/>
  <c r="AS1727" i="31"/>
  <c r="AM1727" i="31"/>
  <c r="B1728" i="31"/>
  <c r="AL1727" i="31"/>
  <c r="T1727" i="31" a="1"/>
  <c r="T1727" i="31" s="1"/>
  <c r="U1727" i="31" s="1"/>
  <c r="B1729" i="31" l="1"/>
  <c r="AM1728" i="31"/>
  <c r="AL1728" i="31"/>
  <c r="AS1728" i="31"/>
  <c r="T1728" i="31" a="1"/>
  <c r="T1728" i="31" s="1"/>
  <c r="U1728" i="31" s="1"/>
  <c r="AV1727" i="31"/>
  <c r="AU1727" i="31" s="1"/>
  <c r="AT1727" i="31" s="1"/>
  <c r="D1727" i="31"/>
  <c r="D1728" i="31" l="1"/>
  <c r="AV1728" i="31"/>
  <c r="AU1728" i="31" s="1"/>
  <c r="AT1728" i="31" s="1"/>
  <c r="AM1729" i="31"/>
  <c r="B1730" i="31"/>
  <c r="AL1729" i="31"/>
  <c r="AS1729" i="31"/>
  <c r="T1729" i="31" a="1"/>
  <c r="T1729" i="31" s="1"/>
  <c r="U1729" i="31" s="1"/>
  <c r="AV1729" i="31" l="1"/>
  <c r="AU1729" i="31" s="1"/>
  <c r="AT1729" i="31" s="1"/>
  <c r="AL1730" i="31"/>
  <c r="AS1730" i="31"/>
  <c r="AV1730" i="31" s="1"/>
  <c r="AU1730" i="31" s="1"/>
  <c r="AT1730" i="31" s="1"/>
  <c r="AM1730" i="31"/>
  <c r="B1731" i="31"/>
  <c r="T1730" i="31" a="1"/>
  <c r="T1730" i="31" s="1"/>
  <c r="U1730" i="31" s="1"/>
  <c r="D1729" i="31"/>
  <c r="AS1731" i="31" l="1"/>
  <c r="B1732" i="31"/>
  <c r="AM1731" i="31"/>
  <c r="AL1731" i="31"/>
  <c r="T1731" i="31" a="1"/>
  <c r="T1731" i="31" s="1"/>
  <c r="U1731" i="31" s="1"/>
  <c r="D1730" i="31"/>
  <c r="D1731" i="31" l="1"/>
  <c r="B1733" i="31"/>
  <c r="B1734" i="31" s="1"/>
  <c r="AM1732" i="31"/>
  <c r="AL1732" i="31"/>
  <c r="AS1732" i="31"/>
  <c r="AV1732" i="31" s="1"/>
  <c r="AU1732" i="31" s="1"/>
  <c r="AT1732" i="31" s="1"/>
  <c r="T1732" i="31" a="1"/>
  <c r="T1732" i="31" s="1"/>
  <c r="U1732" i="31" s="1"/>
  <c r="AV1731" i="31"/>
  <c r="AU1731" i="31" s="1"/>
  <c r="AT1731" i="31" s="1"/>
  <c r="AL1734" i="31" l="1"/>
  <c r="B1735" i="31"/>
  <c r="AS1734" i="31"/>
  <c r="AV1734" i="31" s="1"/>
  <c r="AU1734" i="31" s="1"/>
  <c r="AT1734" i="31" s="1"/>
  <c r="AM1734" i="31"/>
  <c r="T1734" i="31" a="1"/>
  <c r="T1734" i="31" s="1"/>
  <c r="U1734" i="31" s="1"/>
  <c r="D1732" i="31"/>
  <c r="AL1733" i="31"/>
  <c r="AS1733" i="31"/>
  <c r="AV1733" i="31" s="1"/>
  <c r="AU1733" i="31" s="1"/>
  <c r="AT1733" i="31" s="1"/>
  <c r="AM1733" i="31"/>
  <c r="T1733" i="31" a="1"/>
  <c r="T1733" i="31" s="1"/>
  <c r="U1733" i="31" s="1"/>
  <c r="D1734" i="31" l="1"/>
  <c r="B1736" i="31"/>
  <c r="AS1735" i="31"/>
  <c r="AM1735" i="31"/>
  <c r="AL1735" i="31"/>
  <c r="T1735" i="31" a="1"/>
  <c r="T1735" i="31" s="1"/>
  <c r="U1735" i="31" s="1"/>
  <c r="D1733" i="31"/>
  <c r="AV1735" i="31" l="1"/>
  <c r="AU1735" i="31" s="1"/>
  <c r="AT1735" i="31" s="1"/>
  <c r="AS1736" i="31"/>
  <c r="AV1736" i="31" s="1"/>
  <c r="AU1736" i="31" s="1"/>
  <c r="AT1736" i="31" s="1"/>
  <c r="B1737" i="31"/>
  <c r="AM1736" i="31"/>
  <c r="AL1736" i="31"/>
  <c r="T1736" i="31" a="1"/>
  <c r="T1736" i="31" s="1"/>
  <c r="U1736" i="31" s="1"/>
  <c r="D1735" i="31"/>
  <c r="D1736" i="31" l="1"/>
  <c r="AL1737" i="31"/>
  <c r="AS1737" i="31"/>
  <c r="B1738" i="31"/>
  <c r="AM1737" i="31"/>
  <c r="T1737" i="31" a="1"/>
  <c r="T1737" i="31" s="1"/>
  <c r="U1737" i="31" s="1"/>
  <c r="AM1738" i="31" l="1"/>
  <c r="AL1738" i="31"/>
  <c r="B1739" i="31"/>
  <c r="AS1738" i="31"/>
  <c r="T1738" i="31" a="1"/>
  <c r="T1738" i="31" s="1"/>
  <c r="U1738" i="31" s="1"/>
  <c r="AV1737" i="31"/>
  <c r="AU1737" i="31"/>
  <c r="D1737" i="31"/>
  <c r="AT1737" i="31" l="1"/>
  <c r="D1738" i="31"/>
  <c r="AU1738" i="31"/>
  <c r="AV1738" i="31"/>
  <c r="AS1739" i="31"/>
  <c r="B1740" i="31"/>
  <c r="AM1739" i="31"/>
  <c r="AL1739" i="31"/>
  <c r="T1739" i="31" a="1"/>
  <c r="T1739" i="31" s="1"/>
  <c r="U1739" i="31" s="1"/>
  <c r="AU1739" i="31" l="1"/>
  <c r="AV1739" i="31"/>
  <c r="AL1740" i="31"/>
  <c r="AS1740" i="31"/>
  <c r="B1741" i="31"/>
  <c r="AM1740" i="31"/>
  <c r="T1740" i="31" a="1"/>
  <c r="T1740" i="31" s="1"/>
  <c r="U1740" i="31" s="1"/>
  <c r="AT1738" i="31"/>
  <c r="D1739" i="31"/>
  <c r="D1740" i="31" l="1"/>
  <c r="AL1741" i="31"/>
  <c r="B1742" i="31"/>
  <c r="AM1741" i="31"/>
  <c r="AS1741" i="31"/>
  <c r="T1741" i="31" a="1"/>
  <c r="T1741" i="31" s="1"/>
  <c r="U1741" i="31" s="1"/>
  <c r="AU1740" i="31"/>
  <c r="AV1740" i="31"/>
  <c r="AT1739" i="31"/>
  <c r="AT1740" i="31" l="1"/>
  <c r="D1741" i="31"/>
  <c r="AU1741" i="31"/>
  <c r="AV1741" i="31"/>
  <c r="AM1742" i="31"/>
  <c r="AL1742" i="31"/>
  <c r="AS1742" i="31"/>
  <c r="B1743" i="31"/>
  <c r="T1742" i="31" a="1"/>
  <c r="T1742" i="31" s="1"/>
  <c r="U1742" i="31" s="1"/>
  <c r="AM1743" i="31" l="1"/>
  <c r="AS1743" i="31"/>
  <c r="B1744" i="31"/>
  <c r="AL1743" i="31"/>
  <c r="T1743" i="31" a="1"/>
  <c r="T1743" i="31" s="1"/>
  <c r="U1743" i="31" s="1"/>
  <c r="AV1742" i="31"/>
  <c r="AU1742" i="31"/>
  <c r="AT1741" i="31"/>
  <c r="D1742" i="31"/>
  <c r="AT1742" i="31" l="1"/>
  <c r="D1743" i="31"/>
  <c r="AL1744" i="31"/>
  <c r="AS1744" i="31"/>
  <c r="B1745" i="31"/>
  <c r="AM1744" i="31"/>
  <c r="T1744" i="31" a="1"/>
  <c r="T1744" i="31" s="1"/>
  <c r="U1744" i="31" s="1"/>
  <c r="AU1743" i="31"/>
  <c r="AV1743" i="31"/>
  <c r="D1744" i="31" l="1"/>
  <c r="AL1745" i="31"/>
  <c r="AS1745" i="31"/>
  <c r="B1746" i="31"/>
  <c r="AM1745" i="31"/>
  <c r="T1745" i="31" a="1"/>
  <c r="T1745" i="31" s="1"/>
  <c r="U1745" i="31" s="1"/>
  <c r="AU1744" i="31"/>
  <c r="AV1744" i="31"/>
  <c r="AT1743" i="31"/>
  <c r="D1745" i="31" l="1"/>
  <c r="AM1746" i="31"/>
  <c r="B1747" i="31"/>
  <c r="AL1746" i="31"/>
  <c r="AS1746" i="31"/>
  <c r="T1746" i="31" a="1"/>
  <c r="T1746" i="31" s="1"/>
  <c r="U1746" i="31" s="1"/>
  <c r="AV1745" i="31"/>
  <c r="AU1745" i="31"/>
  <c r="AT1744" i="31"/>
  <c r="D1746" i="31" l="1"/>
  <c r="AV1746" i="31"/>
  <c r="AU1746" i="31"/>
  <c r="AS1747" i="31"/>
  <c r="AL1747" i="31"/>
  <c r="B1748" i="31"/>
  <c r="AM1747" i="31"/>
  <c r="T1747" i="31" a="1"/>
  <c r="T1747" i="31" s="1"/>
  <c r="U1747" i="31" s="1"/>
  <c r="AT1745" i="31"/>
  <c r="AT1746" i="31" l="1"/>
  <c r="AS1748" i="31"/>
  <c r="B1749" i="31"/>
  <c r="AL1748" i="31"/>
  <c r="AM1748" i="31"/>
  <c r="T1748" i="31" a="1"/>
  <c r="T1748" i="31" s="1"/>
  <c r="U1748" i="31" s="1"/>
  <c r="AU1747" i="31"/>
  <c r="AV1747" i="31"/>
  <c r="D1747" i="31"/>
  <c r="AT1747" i="31" l="1"/>
  <c r="D1748" i="31"/>
  <c r="B1750" i="31"/>
  <c r="B1751" i="31" s="1"/>
  <c r="AM1749" i="31"/>
  <c r="AL1749" i="31"/>
  <c r="AS1749" i="31"/>
  <c r="T1749" i="31" a="1"/>
  <c r="T1749" i="31" s="1"/>
  <c r="U1749" i="31" s="1"/>
  <c r="AU1748" i="31"/>
  <c r="AV1748" i="31"/>
  <c r="AL1751" i="31" l="1"/>
  <c r="B1752" i="31"/>
  <c r="AS1751" i="31"/>
  <c r="AM1751" i="31"/>
  <c r="T1751" i="31" a="1"/>
  <c r="T1751" i="31" s="1"/>
  <c r="U1751" i="31" s="1"/>
  <c r="D1749" i="31"/>
  <c r="AV1749" i="31"/>
  <c r="AU1749" i="31"/>
  <c r="AM1750" i="31"/>
  <c r="AL1750" i="31"/>
  <c r="AS1750" i="31"/>
  <c r="T1750" i="31" a="1"/>
  <c r="T1750" i="31" s="1"/>
  <c r="U1750" i="31" s="1"/>
  <c r="AT1748" i="31"/>
  <c r="D1751" i="31" l="1"/>
  <c r="AV1751" i="31"/>
  <c r="AU1751" i="31"/>
  <c r="AS1752" i="31"/>
  <c r="B1753" i="31"/>
  <c r="AL1752" i="31"/>
  <c r="AM1752" i="31"/>
  <c r="T1752" i="31" a="1"/>
  <c r="T1752" i="31" s="1"/>
  <c r="U1752" i="31" s="1"/>
  <c r="AT1749" i="31"/>
  <c r="AV1750" i="31"/>
  <c r="AU1750" i="31"/>
  <c r="D1750" i="31"/>
  <c r="AT1750" i="31" l="1"/>
  <c r="AT1751" i="31"/>
  <c r="AS1753" i="31"/>
  <c r="B1754" i="31"/>
  <c r="AM1753" i="31"/>
  <c r="AL1753" i="31"/>
  <c r="T1753" i="31" a="1"/>
  <c r="T1753" i="31" s="1"/>
  <c r="U1753" i="31" s="1"/>
  <c r="AU1752" i="31"/>
  <c r="AV1752" i="31"/>
  <c r="D1752" i="31"/>
  <c r="AT1752" i="31" l="1"/>
  <c r="AM1754" i="31"/>
  <c r="AL1754" i="31"/>
  <c r="AS1754" i="31"/>
  <c r="B1755" i="31"/>
  <c r="T1754" i="31" a="1"/>
  <c r="T1754" i="31" s="1"/>
  <c r="U1754" i="31" s="1"/>
  <c r="D1753" i="31"/>
  <c r="AV1753" i="31"/>
  <c r="AU1753" i="31"/>
  <c r="D1754" i="31" l="1"/>
  <c r="AL1755" i="31"/>
  <c r="AM1755" i="31"/>
  <c r="AS1755" i="31"/>
  <c r="B1756" i="31"/>
  <c r="T1755" i="31" a="1"/>
  <c r="T1755" i="31" s="1"/>
  <c r="U1755" i="31" s="1"/>
  <c r="AU1754" i="31"/>
  <c r="AV1754" i="31"/>
  <c r="AT1753" i="31"/>
  <c r="AT1754" i="31" l="1"/>
  <c r="D1755" i="31"/>
  <c r="AL1756" i="31"/>
  <c r="AS1756" i="31"/>
  <c r="B1757" i="31"/>
  <c r="AM1756" i="31"/>
  <c r="T1756" i="31" a="1"/>
  <c r="T1756" i="31" s="1"/>
  <c r="U1756" i="31" s="1"/>
  <c r="AU1755" i="31"/>
  <c r="AV1755" i="31"/>
  <c r="AM1757" i="31" l="1"/>
  <c r="AS1757" i="31"/>
  <c r="B1758" i="31"/>
  <c r="AL1757" i="31"/>
  <c r="T1757" i="31" a="1"/>
  <c r="T1757" i="31" s="1"/>
  <c r="U1757" i="31" s="1"/>
  <c r="AU1756" i="31"/>
  <c r="AV1756" i="31"/>
  <c r="D1756" i="31"/>
  <c r="AT1755" i="31"/>
  <c r="AT1756" i="31" l="1"/>
  <c r="D1757" i="31"/>
  <c r="B1759" i="31"/>
  <c r="AS1758" i="31"/>
  <c r="AL1758" i="31"/>
  <c r="AM1758" i="31"/>
  <c r="T1758" i="31" a="1"/>
  <c r="T1758" i="31" s="1"/>
  <c r="U1758" i="31" s="1"/>
  <c r="AU1757" i="31"/>
  <c r="AV1757" i="31"/>
  <c r="D1758" i="31" l="1"/>
  <c r="AV1758" i="31"/>
  <c r="AU1758" i="31"/>
  <c r="AL1759" i="31"/>
  <c r="B1760" i="31"/>
  <c r="AM1759" i="31"/>
  <c r="AS1759" i="31"/>
  <c r="T1759" i="31" a="1"/>
  <c r="T1759" i="31" s="1"/>
  <c r="U1759" i="31" s="1"/>
  <c r="AT1757" i="31"/>
  <c r="AT1758" i="31" l="1"/>
  <c r="AU1759" i="31"/>
  <c r="AV1759" i="31"/>
  <c r="B1761" i="31"/>
  <c r="AL1760" i="31"/>
  <c r="AM1760" i="31"/>
  <c r="AS1760" i="31"/>
  <c r="T1760" i="31" a="1"/>
  <c r="T1760" i="31" s="1"/>
  <c r="U1760" i="31" s="1"/>
  <c r="D1759" i="31"/>
  <c r="D1760" i="31" l="1"/>
  <c r="AV1760" i="31"/>
  <c r="AU1760" i="31"/>
  <c r="AS1761" i="31"/>
  <c r="AL1761" i="31"/>
  <c r="AM1761" i="31"/>
  <c r="B1762" i="31"/>
  <c r="T1761" i="31" a="1"/>
  <c r="T1761" i="31" s="1"/>
  <c r="U1761" i="31" s="1"/>
  <c r="AT1759" i="31"/>
  <c r="AT1760" i="31" l="1"/>
  <c r="B1763" i="31"/>
  <c r="AM1762" i="31"/>
  <c r="AL1762" i="31"/>
  <c r="AS1762" i="31"/>
  <c r="T1762" i="31" a="1"/>
  <c r="T1762" i="31" s="1"/>
  <c r="U1762" i="31" s="1"/>
  <c r="AV1761" i="31"/>
  <c r="AU1761" i="31"/>
  <c r="D1761" i="31"/>
  <c r="AT1761" i="31" l="1"/>
  <c r="D1762" i="31"/>
  <c r="AV1762" i="31"/>
  <c r="AU1762" i="31"/>
  <c r="AM1763" i="31"/>
  <c r="AL1763" i="31"/>
  <c r="B1764" i="31"/>
  <c r="AS1763" i="31"/>
  <c r="T1763" i="31" a="1"/>
  <c r="T1763" i="31" s="1"/>
  <c r="U1763" i="31" s="1"/>
  <c r="AT1762" i="31" l="1"/>
  <c r="AV1763" i="31"/>
  <c r="AU1763" i="31"/>
  <c r="B1765" i="31"/>
  <c r="AM1764" i="31"/>
  <c r="AL1764" i="31"/>
  <c r="AS1764" i="31"/>
  <c r="T1764" i="31" a="1"/>
  <c r="T1764" i="31" s="1"/>
  <c r="U1764" i="31" s="1"/>
  <c r="D1763" i="31"/>
  <c r="AT1763" i="31" l="1"/>
  <c r="D1764" i="31"/>
  <c r="AV1764" i="31"/>
  <c r="AU1764" i="31"/>
  <c r="B1766" i="31"/>
  <c r="AM1765" i="31"/>
  <c r="AL1765" i="31"/>
  <c r="AS1765" i="31"/>
  <c r="T1765" i="31" a="1"/>
  <c r="T1765" i="31" s="1"/>
  <c r="U1765" i="31" s="1"/>
  <c r="AT1764" i="31" l="1"/>
  <c r="AV1765" i="31"/>
  <c r="AU1765" i="31"/>
  <c r="B1767" i="31"/>
  <c r="B1768" i="31" s="1"/>
  <c r="AM1766" i="31"/>
  <c r="AL1766" i="31"/>
  <c r="AS1766" i="31"/>
  <c r="T1766" i="31" a="1"/>
  <c r="T1766" i="31" s="1"/>
  <c r="U1766" i="31" s="1"/>
  <c r="D1765" i="31"/>
  <c r="AT1765" i="31" l="1"/>
  <c r="B1769" i="31"/>
  <c r="AM1768" i="31"/>
  <c r="AS1768" i="31"/>
  <c r="AL1768" i="31"/>
  <c r="T1768" i="31" a="1"/>
  <c r="T1768" i="31" s="1"/>
  <c r="U1768" i="31" s="1"/>
  <c r="D1766" i="31"/>
  <c r="AV1766" i="31"/>
  <c r="AU1766" i="31"/>
  <c r="AM1767" i="31"/>
  <c r="AL1767" i="31"/>
  <c r="AS1767" i="31"/>
  <c r="T1767" i="31" a="1"/>
  <c r="T1767" i="31" s="1"/>
  <c r="U1767" i="31" s="1"/>
  <c r="D1768" i="31" l="1"/>
  <c r="AV1768" i="31"/>
  <c r="AU1768" i="31"/>
  <c r="AT1766" i="31"/>
  <c r="AM1769" i="31"/>
  <c r="AL1769" i="31"/>
  <c r="B1770" i="31"/>
  <c r="AS1769" i="31"/>
  <c r="T1769" i="31" a="1"/>
  <c r="T1769" i="31" s="1"/>
  <c r="U1769" i="31" s="1"/>
  <c r="AV1767" i="31"/>
  <c r="AU1767" i="31"/>
  <c r="D1767" i="31"/>
  <c r="AT1768" i="31" l="1"/>
  <c r="AT1767" i="31"/>
  <c r="AS1770" i="31"/>
  <c r="AL1770" i="31"/>
  <c r="B1771" i="31"/>
  <c r="AM1770" i="31"/>
  <c r="T1770" i="31" a="1"/>
  <c r="T1770" i="31" s="1"/>
  <c r="U1770" i="31" s="1"/>
  <c r="D1769" i="31"/>
  <c r="AU1769" i="31"/>
  <c r="AV1769" i="31"/>
  <c r="AT1769" i="31" l="1"/>
  <c r="D1770" i="31"/>
  <c r="AS1771" i="31"/>
  <c r="B1772" i="31"/>
  <c r="AM1771" i="31"/>
  <c r="AL1771" i="31"/>
  <c r="T1771" i="31" a="1"/>
  <c r="T1771" i="31" s="1"/>
  <c r="U1771" i="31" s="1"/>
  <c r="AU1770" i="31"/>
  <c r="AV1770" i="31"/>
  <c r="D1771" i="31" l="1"/>
  <c r="AL1772" i="31"/>
  <c r="AS1772" i="31"/>
  <c r="B1773" i="31"/>
  <c r="AM1772" i="31"/>
  <c r="T1772" i="31" a="1"/>
  <c r="T1772" i="31" s="1"/>
  <c r="U1772" i="31" s="1"/>
  <c r="AV1771" i="31"/>
  <c r="AU1771" i="31"/>
  <c r="AT1770" i="31"/>
  <c r="D1772" i="31" l="1"/>
  <c r="AM1773" i="31"/>
  <c r="AL1773" i="31"/>
  <c r="B1774" i="31"/>
  <c r="AS1773" i="31"/>
  <c r="T1773" i="31" a="1"/>
  <c r="T1773" i="31" s="1"/>
  <c r="U1773" i="31" s="1"/>
  <c r="AV1772" i="31"/>
  <c r="AU1772" i="31"/>
  <c r="AT1771" i="31"/>
  <c r="AT1772" i="31" l="1"/>
  <c r="D1773" i="31"/>
  <c r="AV1773" i="31"/>
  <c r="AU1773" i="31"/>
  <c r="AS1774" i="31"/>
  <c r="AL1774" i="31"/>
  <c r="B1775" i="31"/>
  <c r="AM1774" i="31"/>
  <c r="T1774" i="31" a="1"/>
  <c r="T1774" i="31" s="1"/>
  <c r="U1774" i="31" s="1"/>
  <c r="AT1773" i="31" l="1"/>
  <c r="AS1775" i="31"/>
  <c r="B1776" i="31"/>
  <c r="AM1775" i="31"/>
  <c r="AL1775" i="31"/>
  <c r="T1775" i="31" a="1"/>
  <c r="T1775" i="31" s="1"/>
  <c r="U1775" i="31" s="1"/>
  <c r="AU1774" i="31"/>
  <c r="AV1774" i="31"/>
  <c r="D1774" i="31"/>
  <c r="AT1774" i="31" l="1"/>
  <c r="D1775" i="31"/>
  <c r="B1777" i="31"/>
  <c r="AM1776" i="31"/>
  <c r="AL1776" i="31"/>
  <c r="AS1776" i="31"/>
  <c r="T1776" i="31" a="1"/>
  <c r="T1776" i="31" s="1"/>
  <c r="U1776" i="31" s="1"/>
  <c r="AV1775" i="31"/>
  <c r="AU1775" i="31"/>
  <c r="D1776" i="31" l="1"/>
  <c r="AV1776" i="31"/>
  <c r="AU1776" i="31"/>
  <c r="AM1777" i="31"/>
  <c r="AL1777" i="31"/>
  <c r="B1778" i="31"/>
  <c r="AS1777" i="31"/>
  <c r="T1777" i="31" a="1"/>
  <c r="T1777" i="31" s="1"/>
  <c r="U1777" i="31" s="1"/>
  <c r="AT1775" i="31"/>
  <c r="AT1776" i="31" l="1"/>
  <c r="AV1777" i="31"/>
  <c r="AU1777" i="31"/>
  <c r="AS1778" i="31"/>
  <c r="AL1778" i="31"/>
  <c r="B1779" i="31"/>
  <c r="AM1778" i="31"/>
  <c r="T1778" i="31" a="1"/>
  <c r="T1778" i="31" s="1"/>
  <c r="U1778" i="31" s="1"/>
  <c r="D1777" i="31"/>
  <c r="AT1777" i="31" l="1"/>
  <c r="D1778" i="31"/>
  <c r="AS1779" i="31"/>
  <c r="AL1779" i="31"/>
  <c r="B1780" i="31"/>
  <c r="AM1779" i="31"/>
  <c r="T1779" i="31" a="1"/>
  <c r="T1779" i="31" s="1"/>
  <c r="U1779" i="31" s="1"/>
  <c r="AV1778" i="31"/>
  <c r="AU1778" i="31"/>
  <c r="AT1778" i="31" l="1"/>
  <c r="D1779" i="31"/>
  <c r="B1781" i="31"/>
  <c r="B1782" i="31" s="1"/>
  <c r="AM1780" i="31"/>
  <c r="AL1780" i="31"/>
  <c r="AS1780" i="31"/>
  <c r="T1780" i="31" a="1"/>
  <c r="T1780" i="31" s="1"/>
  <c r="U1780" i="31" s="1"/>
  <c r="AU1779" i="31"/>
  <c r="AV1779" i="31"/>
  <c r="AL1782" i="31" l="1"/>
  <c r="AS1782" i="31"/>
  <c r="AM1782" i="31"/>
  <c r="B1783" i="31"/>
  <c r="T1782" i="31" a="1"/>
  <c r="T1782" i="31" s="1"/>
  <c r="U1782" i="31" s="1"/>
  <c r="AT1779" i="31"/>
  <c r="D1780" i="31"/>
  <c r="AV1780" i="31"/>
  <c r="AU1780" i="31"/>
  <c r="AM1781" i="31"/>
  <c r="AS1781" i="31"/>
  <c r="AL1781" i="31"/>
  <c r="T1781" i="31" a="1"/>
  <c r="T1781" i="31" s="1"/>
  <c r="U1781" i="31" s="1"/>
  <c r="D1782" i="31" l="1"/>
  <c r="AS1783" i="31"/>
  <c r="AM1783" i="31"/>
  <c r="B1784" i="31"/>
  <c r="AL1783" i="31"/>
  <c r="T1783" i="31" a="1"/>
  <c r="T1783" i="31" s="1"/>
  <c r="U1783" i="31" s="1"/>
  <c r="AT1780" i="31"/>
  <c r="AV1782" i="31"/>
  <c r="AU1782" i="31"/>
  <c r="AV1781" i="31"/>
  <c r="AU1781" i="31"/>
  <c r="D1781" i="31"/>
  <c r="AT1781" i="31" l="1"/>
  <c r="AT1782" i="31"/>
  <c r="D1783" i="31"/>
  <c r="AS1784" i="31"/>
  <c r="B1785" i="31"/>
  <c r="AM1784" i="31"/>
  <c r="AL1784" i="31"/>
  <c r="T1784" i="31" a="1"/>
  <c r="T1784" i="31" s="1"/>
  <c r="U1784" i="31" s="1"/>
  <c r="AU1783" i="31"/>
  <c r="AV1783" i="31"/>
  <c r="AT1783" i="31" l="1"/>
  <c r="AM1785" i="31"/>
  <c r="AL1785" i="31"/>
  <c r="AS1785" i="31"/>
  <c r="B1786" i="31"/>
  <c r="T1785" i="31" a="1"/>
  <c r="T1785" i="31" s="1"/>
  <c r="U1785" i="31" s="1"/>
  <c r="D1784" i="31"/>
  <c r="AV1784" i="31"/>
  <c r="AU1784" i="31"/>
  <c r="D1785" i="31" l="1"/>
  <c r="AM1786" i="31"/>
  <c r="AL1786" i="31"/>
  <c r="AS1786" i="31"/>
  <c r="B1787" i="31"/>
  <c r="T1786" i="31" a="1"/>
  <c r="T1786" i="31" s="1"/>
  <c r="U1786" i="31" s="1"/>
  <c r="AV1785" i="31"/>
  <c r="AU1785" i="31"/>
  <c r="AT1784" i="31"/>
  <c r="D1786" i="31" l="1"/>
  <c r="AL1787" i="31"/>
  <c r="AS1787" i="31"/>
  <c r="B1788" i="31"/>
  <c r="AM1787" i="31"/>
  <c r="T1787" i="31" a="1"/>
  <c r="T1787" i="31" s="1"/>
  <c r="U1787" i="31" s="1"/>
  <c r="AV1786" i="31"/>
  <c r="AU1786" i="31"/>
  <c r="AT1785" i="31"/>
  <c r="AM1788" i="31" l="1"/>
  <c r="AS1788" i="31"/>
  <c r="B1789" i="31"/>
  <c r="B1790" i="31" s="1"/>
  <c r="AL1788" i="31"/>
  <c r="T1788" i="31" a="1"/>
  <c r="T1788" i="31" s="1"/>
  <c r="U1788" i="31" s="1"/>
  <c r="AU1787" i="31"/>
  <c r="AV1787" i="31"/>
  <c r="D1787" i="31"/>
  <c r="AT1786" i="31"/>
  <c r="AL1790" i="31" l="1"/>
  <c r="AM1790" i="31"/>
  <c r="B1791" i="31"/>
  <c r="AS1790" i="31"/>
  <c r="T1790" i="31" a="1"/>
  <c r="T1790" i="31" s="1"/>
  <c r="U1790" i="31" s="1"/>
  <c r="AT1787" i="31"/>
  <c r="AM1789" i="31"/>
  <c r="AL1789" i="31"/>
  <c r="AS1789" i="31"/>
  <c r="T1789" i="31" a="1"/>
  <c r="T1789" i="31" s="1"/>
  <c r="U1789" i="31" s="1"/>
  <c r="D1788" i="31"/>
  <c r="AU1788" i="31"/>
  <c r="AV1788" i="31"/>
  <c r="D1790" i="31" l="1"/>
  <c r="AV1790" i="31"/>
  <c r="AU1790" i="31"/>
  <c r="AL1791" i="31"/>
  <c r="AM1791" i="31"/>
  <c r="AS1791" i="31"/>
  <c r="B1792" i="31"/>
  <c r="T1791" i="31" a="1"/>
  <c r="T1791" i="31" s="1"/>
  <c r="U1791" i="31" s="1"/>
  <c r="AV1789" i="31"/>
  <c r="AU1789" i="31"/>
  <c r="AT1788" i="31"/>
  <c r="D1789" i="31"/>
  <c r="AT1790" i="31" l="1"/>
  <c r="AT1789" i="31"/>
  <c r="AL1792" i="31"/>
  <c r="AS1792" i="31"/>
  <c r="AM1792" i="31"/>
  <c r="B1793" i="31"/>
  <c r="T1792" i="31" a="1"/>
  <c r="T1792" i="31" s="1"/>
  <c r="U1792" i="31" s="1"/>
  <c r="AV1791" i="31"/>
  <c r="AU1791" i="31"/>
  <c r="D1791" i="31"/>
  <c r="AT1791" i="31" l="1"/>
  <c r="AM1793" i="31"/>
  <c r="AL1793" i="31"/>
  <c r="AS1793" i="31"/>
  <c r="B1794" i="31"/>
  <c r="T1793" i="31" a="1"/>
  <c r="T1793" i="31" s="1"/>
  <c r="U1793" i="31" s="1"/>
  <c r="AU1792" i="31"/>
  <c r="AV1792" i="31"/>
  <c r="D1792" i="31"/>
  <c r="AT1792" i="31" l="1"/>
  <c r="AS1794" i="31"/>
  <c r="AM1794" i="31"/>
  <c r="B1795" i="31"/>
  <c r="AL1794" i="31"/>
  <c r="T1794" i="31" a="1"/>
  <c r="T1794" i="31" s="1"/>
  <c r="U1794" i="31" s="1"/>
  <c r="AV1793" i="31"/>
  <c r="AU1793" i="31"/>
  <c r="D1793" i="31"/>
  <c r="AT1793" i="31" l="1"/>
  <c r="AL1795" i="31"/>
  <c r="AS1795" i="31"/>
  <c r="AM1795" i="31"/>
  <c r="B1796" i="31"/>
  <c r="T1795" i="31" a="1"/>
  <c r="T1795" i="31" s="1"/>
  <c r="U1795" i="31" s="1"/>
  <c r="D1794" i="31"/>
  <c r="AV1794" i="31"/>
  <c r="AU1794" i="31"/>
  <c r="D1795" i="31" l="1"/>
  <c r="AL1796" i="31"/>
  <c r="AM1796" i="31"/>
  <c r="B1797" i="31"/>
  <c r="AS1796" i="31"/>
  <c r="T1796" i="31" a="1"/>
  <c r="T1796" i="31" s="1"/>
  <c r="U1796" i="31" s="1"/>
  <c r="AV1795" i="31"/>
  <c r="AU1795" i="31"/>
  <c r="AT1794" i="31"/>
  <c r="AT1795" i="31" l="1"/>
  <c r="D1796" i="31"/>
  <c r="AU1796" i="31"/>
  <c r="AV1796" i="31"/>
  <c r="B1798" i="31"/>
  <c r="AM1797" i="31"/>
  <c r="AS1797" i="31"/>
  <c r="AL1797" i="31"/>
  <c r="T1797" i="31" a="1"/>
  <c r="T1797" i="31" s="1"/>
  <c r="U1797" i="31" s="1"/>
  <c r="AV1797" i="31" l="1"/>
  <c r="AU1797" i="31"/>
  <c r="B1799" i="31"/>
  <c r="AL1798" i="31"/>
  <c r="AS1798" i="31"/>
  <c r="AM1798" i="31"/>
  <c r="T1798" i="31" a="1"/>
  <c r="T1798" i="31" s="1"/>
  <c r="U1798" i="31" s="1"/>
  <c r="AT1796" i="31"/>
  <c r="D1797" i="31"/>
  <c r="AT1797" i="31" l="1"/>
  <c r="AU1798" i="31"/>
  <c r="AV1798" i="31"/>
  <c r="AM1799" i="31"/>
  <c r="AL1799" i="31"/>
  <c r="AS1799" i="31"/>
  <c r="B1800" i="31"/>
  <c r="T1799" i="31" a="1"/>
  <c r="T1799" i="31" s="1"/>
  <c r="U1799" i="31" s="1"/>
  <c r="D1798" i="31"/>
  <c r="D1799" i="31" l="1"/>
  <c r="AM1800" i="31"/>
  <c r="AS1800" i="31"/>
  <c r="B1801" i="31"/>
  <c r="AL1800" i="31"/>
  <c r="T1800" i="31" a="1"/>
  <c r="T1800" i="31" s="1"/>
  <c r="U1800" i="31" s="1"/>
  <c r="AV1799" i="31"/>
  <c r="AU1799" i="31"/>
  <c r="AT1798" i="31"/>
  <c r="AT1799" i="31" l="1"/>
  <c r="D1800" i="31"/>
  <c r="AS1801" i="31"/>
  <c r="B1802" i="31"/>
  <c r="AM1801" i="31"/>
  <c r="AL1801" i="31"/>
  <c r="T1801" i="31" a="1"/>
  <c r="T1801" i="31" s="1"/>
  <c r="U1801" i="31" s="1"/>
  <c r="AV1800" i="31"/>
  <c r="AU1800" i="31"/>
  <c r="D1801" i="31" l="1"/>
  <c r="B1803" i="31"/>
  <c r="AM1802" i="31"/>
  <c r="AL1802" i="31"/>
  <c r="AS1802" i="31"/>
  <c r="T1802" i="31" a="1"/>
  <c r="T1802" i="31" s="1"/>
  <c r="U1802" i="31" s="1"/>
  <c r="AU1801" i="31"/>
  <c r="AV1801" i="31"/>
  <c r="AT1800" i="31"/>
  <c r="D1802" i="31" l="1"/>
  <c r="AV1802" i="31"/>
  <c r="AU1802" i="31"/>
  <c r="AM1803" i="31"/>
  <c r="B1804" i="31"/>
  <c r="AL1803" i="31"/>
  <c r="AS1803" i="31"/>
  <c r="T1803" i="31" a="1"/>
  <c r="T1803" i="31" s="1"/>
  <c r="U1803" i="31" s="1"/>
  <c r="AT1801" i="31"/>
  <c r="AT1802" i="31" l="1"/>
  <c r="AV1803" i="31"/>
  <c r="AU1803" i="31"/>
  <c r="AL1804" i="31"/>
  <c r="AS1804" i="31"/>
  <c r="B1805" i="31"/>
  <c r="AM1804" i="31"/>
  <c r="T1804" i="31" a="1"/>
  <c r="T1804" i="31" s="1"/>
  <c r="U1804" i="31" s="1"/>
  <c r="D1803" i="31"/>
  <c r="AT1803" i="31" l="1"/>
  <c r="D1804" i="31"/>
  <c r="AS1805" i="31"/>
  <c r="B1806" i="31"/>
  <c r="AL1805" i="31"/>
  <c r="AM1805" i="31"/>
  <c r="T1805" i="31" a="1"/>
  <c r="T1805" i="31" s="1"/>
  <c r="U1805" i="31" s="1"/>
  <c r="AV1804" i="31"/>
  <c r="AU1804" i="31"/>
  <c r="AV1805" i="31" l="1"/>
  <c r="AU1805" i="31"/>
  <c r="D1805" i="31"/>
  <c r="AT1804" i="31"/>
  <c r="B1807" i="31"/>
  <c r="AM1806" i="31"/>
  <c r="AL1806" i="31"/>
  <c r="AS1806" i="31"/>
  <c r="T1806" i="31" a="1"/>
  <c r="T1806" i="31" s="1"/>
  <c r="U1806" i="31" s="1"/>
  <c r="AT1805" i="31" l="1"/>
  <c r="AM1807" i="31"/>
  <c r="AL1807" i="31"/>
  <c r="AS1807" i="31"/>
  <c r="B1808" i="31"/>
  <c r="T1807" i="31" a="1"/>
  <c r="T1807" i="31" s="1"/>
  <c r="U1807" i="31" s="1"/>
  <c r="D1806" i="31"/>
  <c r="AV1806" i="31"/>
  <c r="AU1806" i="31"/>
  <c r="AT1806" i="31" l="1"/>
  <c r="D1807" i="31"/>
  <c r="AS1808" i="31"/>
  <c r="AL1808" i="31"/>
  <c r="B1809" i="31"/>
  <c r="AM1808" i="31"/>
  <c r="T1808" i="31" a="1"/>
  <c r="T1808" i="31" s="1"/>
  <c r="U1808" i="31" s="1"/>
  <c r="AV1807" i="31"/>
  <c r="AU1807" i="31"/>
  <c r="AT1807" i="31" l="1"/>
  <c r="D1808" i="31"/>
  <c r="AS1809" i="31"/>
  <c r="B1810" i="31"/>
  <c r="AL1809" i="31"/>
  <c r="AM1809" i="31"/>
  <c r="T1809" i="31" a="1"/>
  <c r="T1809" i="31" s="1"/>
  <c r="U1809" i="31" s="1"/>
  <c r="AU1808" i="31"/>
  <c r="AV1808" i="31"/>
  <c r="D1809" i="31" l="1"/>
  <c r="B1811" i="31"/>
  <c r="B1812" i="31" s="1"/>
  <c r="AM1810" i="31"/>
  <c r="AL1810" i="31"/>
  <c r="AS1810" i="31"/>
  <c r="T1810" i="31" a="1"/>
  <c r="T1810" i="31" s="1"/>
  <c r="U1810" i="31" s="1"/>
  <c r="AV1809" i="31"/>
  <c r="AU1809" i="31"/>
  <c r="AT1808" i="31"/>
  <c r="AL1812" i="31" l="1"/>
  <c r="B1813" i="31"/>
  <c r="AS1812" i="31"/>
  <c r="AM1812" i="31"/>
  <c r="T1812" i="31" a="1"/>
  <c r="T1812" i="31" s="1"/>
  <c r="U1812" i="31" s="1"/>
  <c r="AT1809" i="31"/>
  <c r="D1810" i="31"/>
  <c r="AV1810" i="31"/>
  <c r="AU1810" i="31"/>
  <c r="AM1811" i="31"/>
  <c r="AL1811" i="31"/>
  <c r="AS1811" i="31"/>
  <c r="T1811" i="31" a="1"/>
  <c r="T1811" i="31" s="1"/>
  <c r="U1811" i="31" s="1"/>
  <c r="D1812" i="31" l="1"/>
  <c r="AV1812" i="31"/>
  <c r="AU1812" i="31"/>
  <c r="AS1813" i="31"/>
  <c r="AL1813" i="31"/>
  <c r="AM1813" i="31"/>
  <c r="B1814" i="31"/>
  <c r="T1813" i="31" a="1"/>
  <c r="T1813" i="31" s="1"/>
  <c r="U1813" i="31" s="1"/>
  <c r="AV1811" i="31"/>
  <c r="AU1811" i="31"/>
  <c r="AT1810" i="31"/>
  <c r="D1811" i="31"/>
  <c r="AT1811" i="31" l="1"/>
  <c r="B1815" i="31"/>
  <c r="AM1814" i="31"/>
  <c r="AL1814" i="31"/>
  <c r="AS1814" i="31"/>
  <c r="T1814" i="31" a="1"/>
  <c r="T1814" i="31" s="1"/>
  <c r="U1814" i="31" s="1"/>
  <c r="AU1813" i="31"/>
  <c r="AV1813" i="31"/>
  <c r="AT1812" i="31"/>
  <c r="D1813" i="31"/>
  <c r="AT1813" i="31" l="1"/>
  <c r="AU1814" i="31"/>
  <c r="AV1814" i="31"/>
  <c r="D1814" i="31"/>
  <c r="AL1815" i="31"/>
  <c r="AS1815" i="31"/>
  <c r="B1816" i="31"/>
  <c r="AM1815" i="31"/>
  <c r="T1815" i="31" a="1"/>
  <c r="T1815" i="31" s="1"/>
  <c r="U1815" i="31" s="1"/>
  <c r="AV1815" i="31" l="1"/>
  <c r="AU1815" i="31"/>
  <c r="B1817" i="31"/>
  <c r="AS1816" i="31"/>
  <c r="AM1816" i="31"/>
  <c r="AL1816" i="31"/>
  <c r="T1816" i="31" a="1"/>
  <c r="T1816" i="31" s="1"/>
  <c r="U1816" i="31" s="1"/>
  <c r="D1815" i="31"/>
  <c r="AT1814" i="31"/>
  <c r="D1816" i="31" l="1"/>
  <c r="AV1816" i="31"/>
  <c r="AU1816" i="31"/>
  <c r="AS1817" i="31"/>
  <c r="AL1817" i="31"/>
  <c r="B1818" i="31"/>
  <c r="AM1817" i="31"/>
  <c r="T1817" i="31" a="1"/>
  <c r="T1817" i="31" s="1"/>
  <c r="U1817" i="31" s="1"/>
  <c r="AT1815" i="31"/>
  <c r="AT1816" i="31" l="1"/>
  <c r="AU1817" i="31"/>
  <c r="AV1817" i="31"/>
  <c r="B1819" i="31"/>
  <c r="AM1818" i="31"/>
  <c r="AS1818" i="31"/>
  <c r="AL1818" i="31"/>
  <c r="T1818" i="31" a="1"/>
  <c r="T1818" i="31" s="1"/>
  <c r="U1818" i="31" s="1"/>
  <c r="D1817" i="31"/>
  <c r="AV1818" i="31" l="1"/>
  <c r="AU1818" i="31"/>
  <c r="B1820" i="31"/>
  <c r="AS1819" i="31"/>
  <c r="AM1819" i="31"/>
  <c r="AL1819" i="31"/>
  <c r="T1819" i="31" a="1"/>
  <c r="T1819" i="31" s="1"/>
  <c r="U1819" i="31" s="1"/>
  <c r="D1818" i="31"/>
  <c r="AT1817" i="31"/>
  <c r="AT1818" i="31" l="1"/>
  <c r="D1819" i="31"/>
  <c r="AV1819" i="31"/>
  <c r="AU1819" i="31"/>
  <c r="AS1820" i="31"/>
  <c r="AL1820" i="31"/>
  <c r="B1821" i="31"/>
  <c r="AM1820" i="31"/>
  <c r="T1820" i="31" a="1"/>
  <c r="T1820" i="31" s="1"/>
  <c r="U1820" i="31" s="1"/>
  <c r="AV1820" i="31" l="1"/>
  <c r="AU1820" i="31"/>
  <c r="AT1819" i="31"/>
  <c r="AS1821" i="31"/>
  <c r="B1822" i="31"/>
  <c r="AL1821" i="31"/>
  <c r="AM1821" i="31"/>
  <c r="T1821" i="31" a="1"/>
  <c r="T1821" i="31" s="1"/>
  <c r="U1821" i="31" s="1"/>
  <c r="D1820" i="31"/>
  <c r="AT1820" i="31" l="1"/>
  <c r="D1821" i="31"/>
  <c r="AL1822" i="31"/>
  <c r="AS1822" i="31"/>
  <c r="B1823" i="31"/>
  <c r="AM1822" i="31"/>
  <c r="T1822" i="31" a="1"/>
  <c r="T1822" i="31" s="1"/>
  <c r="U1822" i="31" s="1"/>
  <c r="AU1821" i="31"/>
  <c r="AV1821" i="31"/>
  <c r="AT1821" i="31" l="1"/>
  <c r="B1824" i="31"/>
  <c r="B1825" i="31" s="1"/>
  <c r="AM1823" i="31"/>
  <c r="AS1823" i="31"/>
  <c r="AL1823" i="31"/>
  <c r="T1823" i="31" a="1"/>
  <c r="T1823" i="31" s="1"/>
  <c r="U1823" i="31" s="1"/>
  <c r="AU1822" i="31"/>
  <c r="AV1822" i="31"/>
  <c r="D1822" i="31"/>
  <c r="AL1825" i="31" l="1"/>
  <c r="AM1825" i="31"/>
  <c r="B1826" i="31"/>
  <c r="AS1825" i="31"/>
  <c r="T1825" i="31" a="1"/>
  <c r="T1825" i="31" s="1"/>
  <c r="U1825" i="31" s="1"/>
  <c r="AT1822" i="31"/>
  <c r="D1823" i="31"/>
  <c r="AU1823" i="31"/>
  <c r="AV1823" i="31"/>
  <c r="AM1824" i="31"/>
  <c r="AL1824" i="31"/>
  <c r="AS1824" i="31"/>
  <c r="T1824" i="31" a="1"/>
  <c r="T1824" i="31" s="1"/>
  <c r="U1824" i="31" s="1"/>
  <c r="D1825" i="31" l="1"/>
  <c r="AV1825" i="31"/>
  <c r="AU1825" i="31"/>
  <c r="AL1826" i="31"/>
  <c r="AS1826" i="31"/>
  <c r="AM1826" i="31"/>
  <c r="B1827" i="31"/>
  <c r="T1826" i="31" a="1"/>
  <c r="T1826" i="31" s="1"/>
  <c r="U1826" i="31" s="1"/>
  <c r="AT1823" i="31"/>
  <c r="AV1824" i="31"/>
  <c r="AU1824" i="31"/>
  <c r="D1824" i="31"/>
  <c r="AT1825" i="31" l="1"/>
  <c r="AS1827" i="31"/>
  <c r="AM1827" i="31"/>
  <c r="AL1827" i="31"/>
  <c r="B1828" i="31"/>
  <c r="T1827" i="31" a="1"/>
  <c r="T1827" i="31" s="1"/>
  <c r="U1827" i="31" s="1"/>
  <c r="AV1826" i="31"/>
  <c r="AU1826" i="31"/>
  <c r="D1826" i="31"/>
  <c r="AT1824" i="31"/>
  <c r="AT1826" i="31" l="1"/>
  <c r="D1827" i="31"/>
  <c r="AS1828" i="31"/>
  <c r="B1829" i="31"/>
  <c r="AM1828" i="31"/>
  <c r="AL1828" i="31"/>
  <c r="T1828" i="31" a="1"/>
  <c r="T1828" i="31" s="1"/>
  <c r="U1828" i="31" s="1"/>
  <c r="AU1827" i="31"/>
  <c r="AV1827" i="31"/>
  <c r="D1828" i="31" l="1"/>
  <c r="AL1829" i="31"/>
  <c r="AS1829" i="31"/>
  <c r="B1830" i="31"/>
  <c r="AM1829" i="31"/>
  <c r="T1829" i="31" a="1"/>
  <c r="T1829" i="31" s="1"/>
  <c r="U1829" i="31" s="1"/>
  <c r="AU1828" i="31"/>
  <c r="AV1828" i="31"/>
  <c r="AT1827" i="31"/>
  <c r="AT1828" i="31" l="1"/>
  <c r="D1829" i="31"/>
  <c r="AM1830" i="31"/>
  <c r="AL1830" i="31"/>
  <c r="B1831" i="31"/>
  <c r="AS1830" i="31"/>
  <c r="T1830" i="31" a="1"/>
  <c r="T1830" i="31" s="1"/>
  <c r="U1830" i="31" s="1"/>
  <c r="AV1829" i="31"/>
  <c r="AU1829" i="31"/>
  <c r="AT1829" i="31" l="1"/>
  <c r="AV1830" i="31"/>
  <c r="AU1830" i="31"/>
  <c r="AL1831" i="31"/>
  <c r="B1832" i="31"/>
  <c r="AM1831" i="31"/>
  <c r="AS1831" i="31"/>
  <c r="T1831" i="31" a="1"/>
  <c r="T1831" i="31" s="1"/>
  <c r="U1831" i="31" s="1"/>
  <c r="D1830" i="31"/>
  <c r="AT1830" i="31" l="1"/>
  <c r="AV1831" i="31"/>
  <c r="AU1831" i="31"/>
  <c r="D1831" i="31"/>
  <c r="AS1832" i="31"/>
  <c r="B1833" i="31"/>
  <c r="AM1832" i="31"/>
  <c r="AL1832" i="31"/>
  <c r="T1832" i="31" a="1"/>
  <c r="T1832" i="31" s="1"/>
  <c r="U1832" i="31" s="1"/>
  <c r="B1834" i="31" l="1"/>
  <c r="AM1833" i="31"/>
  <c r="AS1833" i="31"/>
  <c r="AL1833" i="31"/>
  <c r="T1833" i="31" a="1"/>
  <c r="T1833" i="31" s="1"/>
  <c r="U1833" i="31" s="1"/>
  <c r="AU1832" i="31"/>
  <c r="AV1832" i="31"/>
  <c r="AT1831" i="31"/>
  <c r="D1832" i="31"/>
  <c r="AT1832" i="31" l="1"/>
  <c r="D1833" i="31"/>
  <c r="AV1833" i="31"/>
  <c r="AU1833" i="31"/>
  <c r="AS1834" i="31"/>
  <c r="AM1834" i="31"/>
  <c r="AL1834" i="31"/>
  <c r="B1835" i="31"/>
  <c r="T1834" i="31" a="1"/>
  <c r="T1834" i="31" s="1"/>
  <c r="U1834" i="31" s="1"/>
  <c r="AT1833" i="31" l="1"/>
  <c r="AV1834" i="31"/>
  <c r="AU1834" i="31"/>
  <c r="D1834" i="31"/>
  <c r="AS1835" i="31"/>
  <c r="AL1835" i="31"/>
  <c r="B1836" i="31"/>
  <c r="AM1835" i="31"/>
  <c r="T1835" i="31" a="1"/>
  <c r="T1835" i="31" s="1"/>
  <c r="U1835" i="31" s="1"/>
  <c r="AS1836" i="31" l="1"/>
  <c r="B1837" i="31"/>
  <c r="AM1836" i="31"/>
  <c r="AL1836" i="31"/>
  <c r="T1836" i="31" a="1"/>
  <c r="T1836" i="31" s="1"/>
  <c r="U1836" i="31" s="1"/>
  <c r="AU1835" i="31"/>
  <c r="AV1835" i="31"/>
  <c r="AT1834" i="31"/>
  <c r="D1835" i="31"/>
  <c r="AT1835" i="31" l="1"/>
  <c r="D1836" i="31"/>
  <c r="AM1837" i="31"/>
  <c r="AL1837" i="31"/>
  <c r="AS1837" i="31"/>
  <c r="B1838" i="31"/>
  <c r="T1837" i="31" a="1"/>
  <c r="T1837" i="31" s="1"/>
  <c r="U1837" i="31" s="1"/>
  <c r="AV1836" i="31"/>
  <c r="AU1836" i="31"/>
  <c r="AT1836" i="31" l="1"/>
  <c r="D1837" i="31"/>
  <c r="AM1838" i="31"/>
  <c r="B1839" i="31"/>
  <c r="AL1838" i="31"/>
  <c r="AS1838" i="31"/>
  <c r="T1838" i="31" a="1"/>
  <c r="T1838" i="31" s="1"/>
  <c r="U1838" i="31" s="1"/>
  <c r="AU1837" i="31"/>
  <c r="AV1837" i="31"/>
  <c r="AT1837" i="31" l="1"/>
  <c r="D1838" i="31"/>
  <c r="AV1838" i="31"/>
  <c r="AU1838" i="31"/>
  <c r="AS1839" i="31"/>
  <c r="AL1839" i="31"/>
  <c r="B1840" i="31"/>
  <c r="AM1839" i="31"/>
  <c r="T1839" i="31" a="1"/>
  <c r="T1839" i="31" s="1"/>
  <c r="U1839" i="31" s="1"/>
  <c r="AT1838" i="31" l="1"/>
  <c r="AS1840" i="31"/>
  <c r="AL1840" i="31"/>
  <c r="B1841" i="31"/>
  <c r="AM1840" i="31"/>
  <c r="T1840" i="31" a="1"/>
  <c r="T1840" i="31" s="1"/>
  <c r="U1840" i="31" s="1"/>
  <c r="AU1839" i="31"/>
  <c r="AV1839" i="31"/>
  <c r="D1839" i="31"/>
  <c r="AT1839" i="31" l="1"/>
  <c r="D1840" i="31"/>
  <c r="B1842" i="31"/>
  <c r="B1843" i="31" s="1"/>
  <c r="AM1841" i="31"/>
  <c r="AL1841" i="31"/>
  <c r="AS1841" i="31"/>
  <c r="T1841" i="31" a="1"/>
  <c r="T1841" i="31" s="1"/>
  <c r="U1841" i="31" s="1"/>
  <c r="AU1840" i="31"/>
  <c r="AV1840" i="31"/>
  <c r="AS1843" i="31" l="1"/>
  <c r="AL1843" i="31"/>
  <c r="AM1843" i="31"/>
  <c r="B1844" i="31"/>
  <c r="T1843" i="31" a="1"/>
  <c r="T1843" i="31" s="1"/>
  <c r="U1843" i="31" s="1"/>
  <c r="AT1840" i="31"/>
  <c r="AV1841" i="31"/>
  <c r="AU1841" i="31"/>
  <c r="AM1842" i="31"/>
  <c r="AL1842" i="31"/>
  <c r="AS1842" i="31"/>
  <c r="T1842" i="31" a="1"/>
  <c r="T1842" i="31" s="1"/>
  <c r="U1842" i="31" s="1"/>
  <c r="D1841" i="31"/>
  <c r="AT1841" i="31" l="1"/>
  <c r="D1843" i="31"/>
  <c r="AS1844" i="31"/>
  <c r="B1845" i="31"/>
  <c r="AM1844" i="31"/>
  <c r="AL1844" i="31"/>
  <c r="T1844" i="31" a="1"/>
  <c r="T1844" i="31" s="1"/>
  <c r="U1844" i="31" s="1"/>
  <c r="AU1843" i="31"/>
  <c r="AV1843" i="31"/>
  <c r="D1842" i="31"/>
  <c r="AV1842" i="31"/>
  <c r="AU1842" i="31"/>
  <c r="AT1843" i="31" l="1"/>
  <c r="AT1842" i="31"/>
  <c r="D1844" i="31"/>
  <c r="B1846" i="31"/>
  <c r="AM1845" i="31"/>
  <c r="AL1845" i="31"/>
  <c r="AS1845" i="31"/>
  <c r="T1845" i="31" a="1"/>
  <c r="T1845" i="31" s="1"/>
  <c r="U1845" i="31" s="1"/>
  <c r="AV1844" i="31"/>
  <c r="AU1844" i="31"/>
  <c r="AV1845" i="31" l="1"/>
  <c r="AU1845" i="31"/>
  <c r="AM1846" i="31"/>
  <c r="AL1846" i="31"/>
  <c r="AS1846" i="31"/>
  <c r="B1847" i="31"/>
  <c r="T1846" i="31" a="1"/>
  <c r="T1846" i="31" s="1"/>
  <c r="U1846" i="31" s="1"/>
  <c r="D1845" i="31"/>
  <c r="AT1844" i="31"/>
  <c r="AT1845" i="31" l="1"/>
  <c r="D1846" i="31"/>
  <c r="AL1847" i="31"/>
  <c r="AS1847" i="31"/>
  <c r="B1848" i="31"/>
  <c r="AM1847" i="31"/>
  <c r="T1847" i="31" a="1"/>
  <c r="T1847" i="31" s="1"/>
  <c r="U1847" i="31" s="1"/>
  <c r="AV1846" i="31"/>
  <c r="AU1846" i="31"/>
  <c r="IB21" i="10"/>
  <c r="IB22" i="10" s="1"/>
  <c r="AM1848" i="31" l="1"/>
  <c r="AL1848" i="31"/>
  <c r="AS1848" i="31"/>
  <c r="B1849" i="31"/>
  <c r="T1848" i="31" a="1"/>
  <c r="T1848" i="31" s="1"/>
  <c r="U1848" i="31" s="1"/>
  <c r="AU1847" i="31"/>
  <c r="AV1847" i="31"/>
  <c r="D1847" i="31"/>
  <c r="AT1846" i="31"/>
  <c r="ID20" i="10"/>
  <c r="D1848" i="31" l="1"/>
  <c r="B1850" i="31"/>
  <c r="AM1849" i="31"/>
  <c r="AL1849" i="31"/>
  <c r="AS1849" i="31"/>
  <c r="T1849" i="31" a="1"/>
  <c r="T1849" i="31" s="1"/>
  <c r="U1849" i="31" s="1"/>
  <c r="AU1848" i="31"/>
  <c r="AV1848" i="31"/>
  <c r="AT1847" i="31"/>
  <c r="AT1848" i="31" l="1"/>
  <c r="AV1849" i="31"/>
  <c r="AU1849" i="31"/>
  <c r="AM1850" i="31"/>
  <c r="AL1850" i="31"/>
  <c r="AS1850" i="31"/>
  <c r="B1851" i="31"/>
  <c r="T1850" i="31" a="1"/>
  <c r="T1850" i="31" s="1"/>
  <c r="U1850" i="31" s="1"/>
  <c r="D1849" i="31"/>
  <c r="AT1849" i="31" l="1"/>
  <c r="D1850" i="31"/>
  <c r="AU1850" i="31"/>
  <c r="AV1850" i="31"/>
  <c r="AS1851" i="31"/>
  <c r="AL1851" i="31"/>
  <c r="B1852" i="31"/>
  <c r="AM1851" i="31"/>
  <c r="T1851" i="31" a="1"/>
  <c r="T1851" i="31" s="1"/>
  <c r="U1851" i="31" s="1"/>
  <c r="AS1852" i="31" l="1"/>
  <c r="B1853" i="31"/>
  <c r="AM1852" i="31"/>
  <c r="AL1852" i="31"/>
  <c r="T1852" i="31" a="1"/>
  <c r="T1852" i="31" s="1"/>
  <c r="U1852" i="31" s="1"/>
  <c r="AU1851" i="31"/>
  <c r="AV1851" i="31"/>
  <c r="AT1850" i="31"/>
  <c r="D1851" i="31"/>
  <c r="AT1851" i="31" l="1"/>
  <c r="D1852" i="31"/>
  <c r="B1854" i="31"/>
  <c r="B1855" i="31" s="1"/>
  <c r="AM1853" i="31"/>
  <c r="AL1853" i="31"/>
  <c r="AS1853" i="31"/>
  <c r="T1853" i="31" a="1"/>
  <c r="T1853" i="31" s="1"/>
  <c r="U1853" i="31" s="1"/>
  <c r="AV1852" i="31"/>
  <c r="AU1852" i="31"/>
  <c r="B1856" i="31" l="1"/>
  <c r="AM1855" i="31"/>
  <c r="AS1855" i="31"/>
  <c r="AL1855" i="31"/>
  <c r="T1855" i="31" a="1"/>
  <c r="T1855" i="31" s="1"/>
  <c r="U1855" i="31" s="1"/>
  <c r="D1853" i="31"/>
  <c r="AV1853" i="31"/>
  <c r="AU1853" i="31"/>
  <c r="AM1854" i="31"/>
  <c r="AL1854" i="31"/>
  <c r="AS1854" i="31"/>
  <c r="T1854" i="31" a="1"/>
  <c r="T1854" i="31" s="1"/>
  <c r="U1854" i="31" s="1"/>
  <c r="AT1852" i="31"/>
  <c r="D1855" i="31" l="1"/>
  <c r="AV1855" i="31"/>
  <c r="AU1855" i="31"/>
  <c r="B1857" i="31"/>
  <c r="AS1856" i="31"/>
  <c r="AM1856" i="31"/>
  <c r="AL1856" i="31"/>
  <c r="T1856" i="31" a="1"/>
  <c r="T1856" i="31" s="1"/>
  <c r="U1856" i="31" s="1"/>
  <c r="AT1853" i="31"/>
  <c r="AV1854" i="31"/>
  <c r="AU1854" i="31"/>
  <c r="D1854" i="31"/>
  <c r="AT1855" i="31" l="1"/>
  <c r="AT1854" i="31"/>
  <c r="AV1856" i="31"/>
  <c r="AU1856" i="31"/>
  <c r="AL1857" i="31"/>
  <c r="B1858" i="31"/>
  <c r="AM1857" i="31"/>
  <c r="AS1857" i="31"/>
  <c r="T1857" i="31" a="1"/>
  <c r="T1857" i="31" s="1"/>
  <c r="U1857" i="31" s="1"/>
  <c r="D1856" i="31"/>
  <c r="GX21" i="10"/>
  <c r="GX22" i="10" s="1"/>
  <c r="AT1856" i="31" l="1"/>
  <c r="D1857" i="31"/>
  <c r="AU1857" i="31"/>
  <c r="AV1857" i="31"/>
  <c r="AS1858" i="31"/>
  <c r="B1859" i="31"/>
  <c r="AM1858" i="31"/>
  <c r="AL1858" i="31"/>
  <c r="T1858" i="31" a="1"/>
  <c r="T1858" i="31" s="1"/>
  <c r="U1858" i="31" s="1"/>
  <c r="AT1857" i="31" l="1"/>
  <c r="AS1859" i="31"/>
  <c r="B1860" i="31"/>
  <c r="AM1859" i="31"/>
  <c r="AL1859" i="31"/>
  <c r="T1859" i="31" a="1"/>
  <c r="T1859" i="31" s="1"/>
  <c r="U1859" i="31" s="1"/>
  <c r="AU1858" i="31"/>
  <c r="AV1858" i="31"/>
  <c r="D1858" i="31"/>
  <c r="AT1858" i="31" l="1"/>
  <c r="D1859" i="31"/>
  <c r="F1859" i="31" s="1"/>
  <c r="AM1860" i="31"/>
  <c r="AL1860" i="31"/>
  <c r="AS1860" i="31"/>
  <c r="B1861" i="31"/>
  <c r="T1860" i="31" a="1"/>
  <c r="T1860" i="31" s="1"/>
  <c r="U1860" i="31" s="1"/>
  <c r="AU1859" i="31"/>
  <c r="AV1859" i="31"/>
  <c r="D1860" i="31" l="1"/>
  <c r="AS1861" i="31"/>
  <c r="AM1861" i="31"/>
  <c r="AL1861" i="31"/>
  <c r="B1862" i="31"/>
  <c r="T1861" i="31" a="1"/>
  <c r="T1861" i="31" s="1"/>
  <c r="U1861" i="31" s="1"/>
  <c r="AU1860" i="31"/>
  <c r="AV1860" i="31"/>
  <c r="AT1859" i="31"/>
  <c r="D1861" i="31" l="1"/>
  <c r="AS1862" i="31"/>
  <c r="B1863" i="31"/>
  <c r="AM1862" i="31"/>
  <c r="AL1862" i="31"/>
  <c r="T1862" i="31" a="1"/>
  <c r="T1862" i="31" s="1"/>
  <c r="U1862" i="31" s="1"/>
  <c r="AU1861" i="31"/>
  <c r="AV1861" i="31"/>
  <c r="AT1860" i="31"/>
  <c r="AT1861" i="31" l="1"/>
  <c r="D1862" i="31"/>
  <c r="B1864" i="31"/>
  <c r="AM1863" i="31"/>
  <c r="AS1863" i="31"/>
  <c r="AL1863" i="31"/>
  <c r="T1863" i="31" a="1"/>
  <c r="T1863" i="31" s="1"/>
  <c r="U1863" i="31" s="1"/>
  <c r="AU1862" i="31"/>
  <c r="AV1862" i="31"/>
  <c r="D1863" i="31" l="1"/>
  <c r="AV1863" i="31"/>
  <c r="AU1863" i="31"/>
  <c r="AM1864" i="31"/>
  <c r="AL1864" i="31"/>
  <c r="B1865" i="31"/>
  <c r="AS1864" i="31"/>
  <c r="T1864" i="31" a="1"/>
  <c r="T1864" i="31" s="1"/>
  <c r="U1864" i="31" s="1"/>
  <c r="AT1862" i="31"/>
  <c r="AT1863" i="31" l="1"/>
  <c r="AU1864" i="31"/>
  <c r="AV1864" i="31"/>
  <c r="AS1865" i="31"/>
  <c r="AM1865" i="31"/>
  <c r="AL1865" i="31"/>
  <c r="B1866" i="31"/>
  <c r="T1865" i="31" a="1"/>
  <c r="T1865" i="31" s="1"/>
  <c r="U1865" i="31" s="1"/>
  <c r="D1864" i="31"/>
  <c r="D1865" i="31" l="1"/>
  <c r="AS1866" i="31"/>
  <c r="B1867" i="31"/>
  <c r="AM1866" i="31"/>
  <c r="AL1866" i="31"/>
  <c r="T1866" i="31" a="1"/>
  <c r="T1866" i="31" s="1"/>
  <c r="U1866" i="31" s="1"/>
  <c r="AU1865" i="31"/>
  <c r="AV1865" i="31"/>
  <c r="AT1864" i="31"/>
  <c r="AT1865" i="31" l="1"/>
  <c r="D1866" i="31"/>
  <c r="AS1867" i="31"/>
  <c r="B1868" i="31"/>
  <c r="AL1867" i="31"/>
  <c r="AM1867" i="31"/>
  <c r="T1867" i="31" a="1"/>
  <c r="T1867" i="31" s="1"/>
  <c r="U1867" i="31" s="1"/>
  <c r="AV1866" i="31"/>
  <c r="AU1866" i="31"/>
  <c r="D1867" i="31" l="1"/>
  <c r="AM1868" i="31"/>
  <c r="AS1868" i="31"/>
  <c r="B1869" i="31"/>
  <c r="AL1868" i="31"/>
  <c r="T1868" i="31" a="1"/>
  <c r="T1868" i="31" s="1"/>
  <c r="U1868" i="31" s="1"/>
  <c r="AU1867" i="31"/>
  <c r="AV1867" i="31"/>
  <c r="AT1866" i="31"/>
  <c r="D1868" i="31" l="1"/>
  <c r="B1870" i="31"/>
  <c r="AL1869" i="31"/>
  <c r="AS1869" i="31"/>
  <c r="AM1869" i="31"/>
  <c r="T1869" i="31" a="1"/>
  <c r="T1869" i="31" s="1"/>
  <c r="U1869" i="31" s="1"/>
  <c r="AV1868" i="31"/>
  <c r="AU1868" i="31"/>
  <c r="AT1867" i="31"/>
  <c r="AT1868" i="31" l="1"/>
  <c r="D1869" i="31"/>
  <c r="AU1869" i="31"/>
  <c r="AV1869" i="31"/>
  <c r="AS1870" i="31"/>
  <c r="B1871" i="31"/>
  <c r="AM1870" i="31"/>
  <c r="AL1870" i="31"/>
  <c r="T1870" i="31" a="1"/>
  <c r="T1870" i="31" s="1"/>
  <c r="U1870" i="31" s="1"/>
  <c r="B1872" i="31" l="1"/>
  <c r="B1873" i="31" s="1"/>
  <c r="AM1871" i="31"/>
  <c r="AS1871" i="31"/>
  <c r="AL1871" i="31"/>
  <c r="T1871" i="31" a="1"/>
  <c r="T1871" i="31" s="1"/>
  <c r="U1871" i="31" s="1"/>
  <c r="AU1870" i="31"/>
  <c r="AV1870" i="31"/>
  <c r="D1870" i="31"/>
  <c r="AT1869" i="31"/>
  <c r="AS1873" i="31" l="1"/>
  <c r="B1874" i="31"/>
  <c r="AL1873" i="31"/>
  <c r="AM1873" i="31"/>
  <c r="T1873" i="31" a="1"/>
  <c r="T1873" i="31" s="1"/>
  <c r="U1873" i="31" s="1"/>
  <c r="AT1870" i="31"/>
  <c r="D1871" i="31"/>
  <c r="AV1871" i="31"/>
  <c r="AU1871" i="31"/>
  <c r="AM1872" i="31"/>
  <c r="AS1872" i="31"/>
  <c r="AL1872" i="31"/>
  <c r="T1872" i="31" a="1"/>
  <c r="T1872" i="31" s="1"/>
  <c r="U1872" i="31" s="1"/>
  <c r="AT1871" i="31" l="1"/>
  <c r="D1873" i="31"/>
  <c r="B1875" i="31"/>
  <c r="AS1874" i="31"/>
  <c r="AL1874" i="31"/>
  <c r="AM1874" i="31"/>
  <c r="T1874" i="31" a="1"/>
  <c r="T1874" i="31" s="1"/>
  <c r="U1874" i="31" s="1"/>
  <c r="AV1873" i="31"/>
  <c r="AU1873" i="31"/>
  <c r="AU1872" i="31"/>
  <c r="AV1872" i="31"/>
  <c r="D1872" i="31"/>
  <c r="D1874" i="31" l="1"/>
  <c r="AV1874" i="31"/>
  <c r="AU1874" i="31"/>
  <c r="AS1875" i="31"/>
  <c r="B1876" i="31"/>
  <c r="AM1875" i="31"/>
  <c r="AL1875" i="31"/>
  <c r="T1875" i="31" a="1"/>
  <c r="T1875" i="31" s="1"/>
  <c r="U1875" i="31" s="1"/>
  <c r="AT1873" i="31"/>
  <c r="AT1872" i="31"/>
  <c r="AT1874" i="31" l="1"/>
  <c r="B1877" i="31"/>
  <c r="B1878" i="31" s="1"/>
  <c r="AM1876" i="31"/>
  <c r="AL1876" i="31"/>
  <c r="AS1876" i="31"/>
  <c r="T1876" i="31" a="1"/>
  <c r="T1876" i="31" s="1"/>
  <c r="U1876" i="31" s="1"/>
  <c r="AU1875" i="31"/>
  <c r="AV1875" i="31"/>
  <c r="D1875" i="31"/>
  <c r="AL1878" i="31" l="1"/>
  <c r="AM1878" i="31"/>
  <c r="B1879" i="31"/>
  <c r="AS1878" i="31"/>
  <c r="T1878" i="31" a="1"/>
  <c r="T1878" i="31" s="1"/>
  <c r="U1878" i="31" s="1"/>
  <c r="AT1875" i="31"/>
  <c r="D1876" i="31"/>
  <c r="AV1876" i="31"/>
  <c r="AU1876" i="31"/>
  <c r="AL1877" i="31"/>
  <c r="AS1877" i="31"/>
  <c r="AM1877" i="31"/>
  <c r="T1877" i="31" a="1"/>
  <c r="T1877" i="31" s="1"/>
  <c r="U1877" i="31" s="1"/>
  <c r="D1878" i="31" l="1"/>
  <c r="AV1878" i="31"/>
  <c r="AU1878" i="31"/>
  <c r="AS1879" i="31"/>
  <c r="B1880" i="31"/>
  <c r="AL1879" i="31"/>
  <c r="AM1879" i="31"/>
  <c r="T1879" i="31" a="1"/>
  <c r="T1879" i="31" s="1"/>
  <c r="U1879" i="31" s="1"/>
  <c r="AU1877" i="31"/>
  <c r="AV1877" i="31"/>
  <c r="AT1876" i="31"/>
  <c r="D1877" i="31"/>
  <c r="AT1878" i="31" l="1"/>
  <c r="AM1880" i="31"/>
  <c r="AL1880" i="31"/>
  <c r="AS1880" i="31"/>
  <c r="B1881" i="31"/>
  <c r="T1880" i="31" a="1"/>
  <c r="T1880" i="31" s="1"/>
  <c r="U1880" i="31" s="1"/>
  <c r="AU1879" i="31"/>
  <c r="AV1879" i="31"/>
  <c r="D1879" i="31"/>
  <c r="AT1877" i="31"/>
  <c r="D1880" i="31" l="1"/>
  <c r="AT1879" i="31"/>
  <c r="AM1881" i="31"/>
  <c r="AL1881" i="31"/>
  <c r="AS1881" i="31"/>
  <c r="B1882" i="31"/>
  <c r="T1881" i="31" a="1"/>
  <c r="T1881" i="31" s="1"/>
  <c r="U1881" i="31" s="1"/>
  <c r="AV1880" i="31"/>
  <c r="AU1880" i="31"/>
  <c r="AV1881" i="31" l="1"/>
  <c r="AU1881" i="31"/>
  <c r="AL1882" i="31"/>
  <c r="B1883" i="31"/>
  <c r="AS1882" i="31"/>
  <c r="AM1882" i="31"/>
  <c r="T1882" i="31" a="1"/>
  <c r="T1882" i="31" s="1"/>
  <c r="U1882" i="31" s="1"/>
  <c r="AT1880" i="31"/>
  <c r="D1881" i="31"/>
  <c r="AT1881" i="31" l="1"/>
  <c r="D1882" i="31"/>
  <c r="AV1882" i="31"/>
  <c r="AU1882" i="31"/>
  <c r="AM1883" i="31"/>
  <c r="AS1883" i="31"/>
  <c r="AL1883" i="31"/>
  <c r="B1884" i="31"/>
  <c r="T1883" i="31" a="1"/>
  <c r="T1883" i="31" s="1"/>
  <c r="U1883" i="31" s="1"/>
  <c r="AT1882" i="31" l="1"/>
  <c r="AU1883" i="31"/>
  <c r="AV1883" i="31"/>
  <c r="AS1884" i="31"/>
  <c r="B1885" i="31"/>
  <c r="AM1884" i="31"/>
  <c r="AL1884" i="31"/>
  <c r="T1884" i="31" a="1"/>
  <c r="T1884" i="31" s="1"/>
  <c r="U1884" i="31" s="1"/>
  <c r="D1883" i="31"/>
  <c r="D1884" i="31" l="1"/>
  <c r="AL1885" i="31"/>
  <c r="AS1885" i="31"/>
  <c r="B1886" i="31"/>
  <c r="AM1885" i="31"/>
  <c r="T1885" i="31" a="1"/>
  <c r="T1885" i="31" s="1"/>
  <c r="U1885" i="31" s="1"/>
  <c r="AV1884" i="31"/>
  <c r="AU1884" i="31"/>
  <c r="AT1883" i="31"/>
  <c r="AT1884" i="31" l="1"/>
  <c r="D1885" i="31"/>
  <c r="AM1886" i="31"/>
  <c r="AL1886" i="31"/>
  <c r="AS1886" i="31"/>
  <c r="B1887" i="31"/>
  <c r="T1886" i="31" a="1"/>
  <c r="T1886" i="31" s="1"/>
  <c r="U1886" i="31" s="1"/>
  <c r="AV1885" i="31"/>
  <c r="AU1885" i="31"/>
  <c r="D1886" i="31" l="1"/>
  <c r="AL1887" i="31"/>
  <c r="AS1887" i="31"/>
  <c r="AM1887" i="31"/>
  <c r="B1888" i="31"/>
  <c r="T1887" i="31" a="1"/>
  <c r="T1887" i="31" s="1"/>
  <c r="U1887" i="31" s="1"/>
  <c r="AU1886" i="31"/>
  <c r="AV1886" i="31"/>
  <c r="AT1885" i="31"/>
  <c r="D1887" i="31" l="1"/>
  <c r="B1889" i="31"/>
  <c r="AS1888" i="31"/>
  <c r="AM1888" i="31"/>
  <c r="AL1888" i="31"/>
  <c r="T1888" i="31" a="1"/>
  <c r="T1888" i="31" s="1"/>
  <c r="U1888" i="31" s="1"/>
  <c r="AV1887" i="31"/>
  <c r="AU1887" i="31"/>
  <c r="AT1886" i="31"/>
  <c r="D1888" i="31" l="1"/>
  <c r="AU1888" i="31"/>
  <c r="AV1888" i="31"/>
  <c r="B1890" i="31"/>
  <c r="AM1889" i="31"/>
  <c r="AL1889" i="31"/>
  <c r="AS1889" i="31"/>
  <c r="T1889" i="31" a="1"/>
  <c r="T1889" i="31" s="1"/>
  <c r="U1889" i="31" s="1"/>
  <c r="AT1887" i="31"/>
  <c r="AV1889" i="31" l="1"/>
  <c r="AU1889" i="31"/>
  <c r="AM1890" i="31"/>
  <c r="AL1890" i="31"/>
  <c r="B1891" i="31"/>
  <c r="AS1890" i="31"/>
  <c r="T1890" i="31" a="1"/>
  <c r="T1890" i="31" s="1"/>
  <c r="U1890" i="31" s="1"/>
  <c r="AT1888" i="31"/>
  <c r="D1889" i="31"/>
  <c r="AT1889" i="31" l="1"/>
  <c r="D1890" i="31"/>
  <c r="AU1890" i="31"/>
  <c r="AV1890" i="31"/>
  <c r="AS1891" i="31"/>
  <c r="AL1891" i="31"/>
  <c r="B1892" i="31"/>
  <c r="AM1891" i="31"/>
  <c r="T1891" i="31" a="1"/>
  <c r="T1891" i="31" s="1"/>
  <c r="U1891" i="31" s="1"/>
  <c r="AS1892" i="31" l="1"/>
  <c r="B1893" i="31"/>
  <c r="AM1892" i="31"/>
  <c r="AL1892" i="31"/>
  <c r="T1892" i="31" a="1"/>
  <c r="T1892" i="31" s="1"/>
  <c r="U1892" i="31" s="1"/>
  <c r="AU1891" i="31"/>
  <c r="AV1891" i="31"/>
  <c r="AT1890" i="31"/>
  <c r="D1891" i="31"/>
  <c r="AT1891" i="31" l="1"/>
  <c r="D1892" i="31"/>
  <c r="B1894" i="31"/>
  <c r="AL1893" i="31"/>
  <c r="AS1893" i="31"/>
  <c r="AM1893" i="31"/>
  <c r="T1893" i="31" a="1"/>
  <c r="T1893" i="31" s="1"/>
  <c r="U1893" i="31" s="1"/>
  <c r="AV1892" i="31"/>
  <c r="AU1892" i="31"/>
  <c r="AT1892" i="31" l="1"/>
  <c r="D1893" i="31"/>
  <c r="AV1893" i="31"/>
  <c r="AU1893" i="31"/>
  <c r="AM1894" i="31"/>
  <c r="AL1894" i="31"/>
  <c r="B1895" i="31"/>
  <c r="AS1894" i="31"/>
  <c r="T1894" i="31" a="1"/>
  <c r="T1894" i="31" s="1"/>
  <c r="U1894" i="31" s="1"/>
  <c r="AT1893" i="31" l="1"/>
  <c r="AV1894" i="31"/>
  <c r="AU1894" i="31"/>
  <c r="AS1895" i="31"/>
  <c r="AL1895" i="31"/>
  <c r="AM1895" i="31"/>
  <c r="B1896" i="31"/>
  <c r="T1895" i="31" a="1"/>
  <c r="T1895" i="31" s="1"/>
  <c r="U1895" i="31" s="1"/>
  <c r="D1894" i="31"/>
  <c r="AT1894" i="31" l="1"/>
  <c r="D1895" i="31"/>
  <c r="AS1896" i="31"/>
  <c r="B1897" i="31"/>
  <c r="AM1896" i="31"/>
  <c r="AL1896" i="31"/>
  <c r="T1896" i="31" a="1"/>
  <c r="T1896" i="31" s="1"/>
  <c r="U1896" i="31" s="1"/>
  <c r="AU1895" i="31"/>
  <c r="AV1895" i="31"/>
  <c r="AT1895" i="31" l="1"/>
  <c r="D1896" i="31"/>
  <c r="B1898" i="31"/>
  <c r="AM1897" i="31"/>
  <c r="AL1897" i="31"/>
  <c r="AS1897" i="31"/>
  <c r="T1897" i="31" a="1"/>
  <c r="T1897" i="31" s="1"/>
  <c r="U1897" i="31" s="1"/>
  <c r="AV1896" i="31"/>
  <c r="AU1896" i="31"/>
  <c r="D1897" i="31" l="1"/>
  <c r="AV1897" i="31"/>
  <c r="AU1897" i="31"/>
  <c r="AM1898" i="31"/>
  <c r="AL1898" i="31"/>
  <c r="B1899" i="31"/>
  <c r="AS1898" i="31"/>
  <c r="T1898" i="31" a="1"/>
  <c r="T1898" i="31" s="1"/>
  <c r="U1898" i="31" s="1"/>
  <c r="AT1896" i="31"/>
  <c r="AT1897" i="31" l="1"/>
  <c r="AV1898" i="31"/>
  <c r="AU1898" i="31"/>
  <c r="AS1899" i="31"/>
  <c r="B1900" i="31"/>
  <c r="AM1899" i="31"/>
  <c r="AL1899" i="31"/>
  <c r="T1899" i="31" a="1"/>
  <c r="T1899" i="31" s="1"/>
  <c r="U1899" i="31" s="1"/>
  <c r="D1898" i="31"/>
  <c r="AT1898" i="31" l="1"/>
  <c r="D1899" i="31"/>
  <c r="AS1900" i="31"/>
  <c r="AM1900" i="31"/>
  <c r="B1901" i="31"/>
  <c r="AL1900" i="31"/>
  <c r="T1900" i="31" a="1"/>
  <c r="T1900" i="31" s="1"/>
  <c r="U1900" i="31" s="1"/>
  <c r="AV1899" i="31"/>
  <c r="AU1899" i="31"/>
  <c r="AT1899" i="31" l="1"/>
  <c r="D1900" i="31"/>
  <c r="B1902" i="31"/>
  <c r="B1903" i="31" s="1"/>
  <c r="AL1901" i="31"/>
  <c r="AM1901" i="31"/>
  <c r="AS1901" i="31"/>
  <c r="T1901" i="31" a="1"/>
  <c r="T1901" i="31" s="1"/>
  <c r="U1901" i="31" s="1"/>
  <c r="AV1900" i="31"/>
  <c r="AU1900" i="31"/>
  <c r="AT1900" i="31" l="1"/>
  <c r="B1904" i="31"/>
  <c r="AM1903" i="31"/>
  <c r="AS1903" i="31"/>
  <c r="AL1903" i="31"/>
  <c r="T1903" i="31" a="1"/>
  <c r="T1903" i="31" s="1"/>
  <c r="U1903" i="31" s="1"/>
  <c r="D1901" i="31"/>
  <c r="AV1901" i="31"/>
  <c r="AU1901" i="31"/>
  <c r="AM1902" i="31"/>
  <c r="AL1902" i="31"/>
  <c r="AS1902" i="31"/>
  <c r="T1902" i="31" a="1"/>
  <c r="T1902" i="31" s="1"/>
  <c r="U1902" i="31" s="1"/>
  <c r="D1903" i="31" l="1"/>
  <c r="AV1903" i="31"/>
  <c r="AU1903" i="31"/>
  <c r="AM1904" i="31"/>
  <c r="B1905" i="31"/>
  <c r="AL1904" i="31"/>
  <c r="AS1904" i="31"/>
  <c r="T1904" i="31" a="1"/>
  <c r="T1904" i="31" s="1"/>
  <c r="U1904" i="31" s="1"/>
  <c r="AV1902" i="31"/>
  <c r="AU1902" i="31"/>
  <c r="AT1901" i="31"/>
  <c r="D1902" i="31"/>
  <c r="AT1903" i="31" l="1"/>
  <c r="AV1904" i="31"/>
  <c r="AU1904" i="31"/>
  <c r="B1906" i="31"/>
  <c r="AM1905" i="31"/>
  <c r="AS1905" i="31"/>
  <c r="AL1905" i="31"/>
  <c r="T1905" i="31" a="1"/>
  <c r="T1905" i="31" s="1"/>
  <c r="U1905" i="31" s="1"/>
  <c r="AT1902" i="31"/>
  <c r="D1904" i="31"/>
  <c r="AT1904" i="31" l="1"/>
  <c r="D1905" i="31"/>
  <c r="AV1905" i="31"/>
  <c r="AU1905" i="31"/>
  <c r="AS1906" i="31"/>
  <c r="B1907" i="31"/>
  <c r="AM1906" i="31"/>
  <c r="AL1906" i="31"/>
  <c r="T1906" i="31" a="1"/>
  <c r="T1906" i="31" s="1"/>
  <c r="U1906" i="31" s="1"/>
  <c r="AT1905" i="31" l="1"/>
  <c r="AM1907" i="31"/>
  <c r="AS1907" i="31"/>
  <c r="AL1907" i="31"/>
  <c r="B1908" i="31"/>
  <c r="T1907" i="31" a="1"/>
  <c r="T1907" i="31" s="1"/>
  <c r="U1907" i="31" s="1"/>
  <c r="AV1906" i="31"/>
  <c r="AU1906" i="31"/>
  <c r="D1906" i="31"/>
  <c r="AT1906" i="31" l="1"/>
  <c r="D1907" i="31"/>
  <c r="AS1908" i="31"/>
  <c r="B1909" i="31"/>
  <c r="AL1908" i="31"/>
  <c r="AM1908" i="31"/>
  <c r="T1908" i="31" a="1"/>
  <c r="T1908" i="31" s="1"/>
  <c r="U1908" i="31" s="1"/>
  <c r="AV1907" i="31"/>
  <c r="AU1907" i="31"/>
  <c r="AT1907" i="31" l="1"/>
  <c r="D1908" i="31"/>
  <c r="AL1909" i="31"/>
  <c r="B1910" i="31"/>
  <c r="AS1909" i="31"/>
  <c r="AM1909" i="31"/>
  <c r="T1909" i="31" a="1"/>
  <c r="T1909" i="31" s="1"/>
  <c r="U1909" i="31" s="1"/>
  <c r="AV1908" i="31"/>
  <c r="AU1908" i="31"/>
  <c r="AU1909" i="31" l="1"/>
  <c r="AV1909" i="31"/>
  <c r="AS1910" i="31"/>
  <c r="AM1910" i="31"/>
  <c r="B1911" i="31"/>
  <c r="AL1910" i="31"/>
  <c r="T1910" i="31" a="1"/>
  <c r="T1910" i="31" s="1"/>
  <c r="U1910" i="31" s="1"/>
  <c r="D1909" i="31"/>
  <c r="AT1908" i="31"/>
  <c r="D1910" i="31" l="1"/>
  <c r="B1912" i="31"/>
  <c r="AM1911" i="31"/>
  <c r="AL1911" i="31"/>
  <c r="AS1911" i="31"/>
  <c r="T1911" i="31" a="1"/>
  <c r="T1911" i="31" s="1"/>
  <c r="U1911" i="31" s="1"/>
  <c r="AV1910" i="31"/>
  <c r="AU1910" i="31"/>
  <c r="AT1909" i="31"/>
  <c r="AV1911" i="31" l="1"/>
  <c r="AU1911" i="31"/>
  <c r="AM1912" i="31"/>
  <c r="B1913" i="31"/>
  <c r="AL1912" i="31"/>
  <c r="AS1912" i="31"/>
  <c r="T1912" i="31" a="1"/>
  <c r="T1912" i="31" s="1"/>
  <c r="U1912" i="31" s="1"/>
  <c r="D1911" i="31"/>
  <c r="AT1910" i="31"/>
  <c r="AT1911" i="31" l="1"/>
  <c r="D1912" i="31"/>
  <c r="AV1912" i="31"/>
  <c r="AU1912" i="31"/>
  <c r="AS1913" i="31"/>
  <c r="AL1913" i="31"/>
  <c r="AM1913" i="31"/>
  <c r="B1914" i="31"/>
  <c r="T1913" i="31" a="1"/>
  <c r="T1913" i="31" s="1"/>
  <c r="U1913" i="31" s="1"/>
  <c r="AT1912" i="31" l="1"/>
  <c r="AS1914" i="31"/>
  <c r="B1915" i="31"/>
  <c r="AM1914" i="31"/>
  <c r="AL1914" i="31"/>
  <c r="T1914" i="31" a="1"/>
  <c r="T1914" i="31" s="1"/>
  <c r="U1914" i="31" s="1"/>
  <c r="AU1913" i="31"/>
  <c r="AV1913" i="31"/>
  <c r="D1913" i="31"/>
  <c r="AT1913" i="31" l="1"/>
  <c r="D1914" i="31"/>
  <c r="B1916" i="31"/>
  <c r="AM1915" i="31"/>
  <c r="AL1915" i="31"/>
  <c r="AS1915" i="31"/>
  <c r="T1915" i="31" a="1"/>
  <c r="T1915" i="31" s="1"/>
  <c r="U1915" i="31" s="1"/>
  <c r="AV1914" i="31"/>
  <c r="AU1914" i="31"/>
  <c r="D1915" i="31" l="1"/>
  <c r="AV1915" i="31"/>
  <c r="AU1915" i="31"/>
  <c r="AM1916" i="31"/>
  <c r="AL1916" i="31"/>
  <c r="B1917" i="31"/>
  <c r="AS1916" i="31"/>
  <c r="T1916" i="31" a="1"/>
  <c r="T1916" i="31" s="1"/>
  <c r="U1916" i="31" s="1"/>
  <c r="AT1914" i="31"/>
  <c r="AT1915" i="31" l="1"/>
  <c r="AV1916" i="31"/>
  <c r="AU1916" i="31"/>
  <c r="AM1917" i="31"/>
  <c r="AS1917" i="31"/>
  <c r="AL1917" i="31"/>
  <c r="B1918" i="31"/>
  <c r="T1917" i="31" a="1"/>
  <c r="T1917" i="31" s="1"/>
  <c r="U1917" i="31" s="1"/>
  <c r="D1916" i="31"/>
  <c r="AT1916" i="31" l="1"/>
  <c r="D1917" i="31"/>
  <c r="AS1918" i="31"/>
  <c r="B1919" i="31"/>
  <c r="AL1918" i="31"/>
  <c r="AM1918" i="31"/>
  <c r="T1918" i="31" a="1"/>
  <c r="T1918" i="31" s="1"/>
  <c r="U1918" i="31" s="1"/>
  <c r="AU1917" i="31"/>
  <c r="AV1917" i="31"/>
  <c r="D1918" i="31" l="1"/>
  <c r="B1920" i="31"/>
  <c r="B1921" i="31" s="1"/>
  <c r="AL1919" i="31"/>
  <c r="AS1919" i="31"/>
  <c r="AM1919" i="31"/>
  <c r="T1919" i="31" a="1"/>
  <c r="T1919" i="31" s="1"/>
  <c r="U1919" i="31" s="1"/>
  <c r="AV1918" i="31"/>
  <c r="AU1918" i="31"/>
  <c r="AT1917" i="31"/>
  <c r="AL1921" i="31" l="1"/>
  <c r="AM1921" i="31"/>
  <c r="B1922" i="31"/>
  <c r="AS1921" i="31"/>
  <c r="T1921" i="31" a="1"/>
  <c r="T1921" i="31" s="1"/>
  <c r="U1921" i="31" s="1"/>
  <c r="AT1918" i="31"/>
  <c r="D1919" i="31"/>
  <c r="AV1919" i="31"/>
  <c r="AU1919" i="31"/>
  <c r="AM1920" i="31"/>
  <c r="AL1920" i="31"/>
  <c r="AS1920" i="31"/>
  <c r="T1920" i="31" a="1"/>
  <c r="T1920" i="31" s="1"/>
  <c r="U1920" i="31" s="1"/>
  <c r="AT1919" i="31" l="1"/>
  <c r="D1921" i="31"/>
  <c r="AV1921" i="31"/>
  <c r="AU1921" i="31"/>
  <c r="AS1922" i="31"/>
  <c r="B1923" i="31"/>
  <c r="AL1922" i="31"/>
  <c r="AM1922" i="31"/>
  <c r="T1922" i="31" a="1"/>
  <c r="T1922" i="31" s="1"/>
  <c r="U1922" i="31" s="1"/>
  <c r="AV1920" i="31"/>
  <c r="AU1920" i="31"/>
  <c r="D1920" i="31"/>
  <c r="AT1921" i="31" l="1"/>
  <c r="B1924" i="31"/>
  <c r="AM1923" i="31"/>
  <c r="AL1923" i="31"/>
  <c r="AS1923" i="31"/>
  <c r="T1923" i="31" a="1"/>
  <c r="T1923" i="31" s="1"/>
  <c r="U1923" i="31" s="1"/>
  <c r="AU1922" i="31"/>
  <c r="AV1922" i="31"/>
  <c r="D1922" i="31"/>
  <c r="AT1920" i="31"/>
  <c r="AT1922" i="31" l="1"/>
  <c r="D1923" i="31"/>
  <c r="AV1923" i="31"/>
  <c r="AU1923" i="31"/>
  <c r="AL1924" i="31"/>
  <c r="AS1924" i="31"/>
  <c r="AM1924" i="31"/>
  <c r="B1925" i="31"/>
  <c r="B1926" i="31" s="1"/>
  <c r="T1924" i="31" a="1"/>
  <c r="T1924" i="31" s="1"/>
  <c r="U1924" i="31" s="1"/>
  <c r="AT1923" i="31" l="1"/>
  <c r="AS1926" i="31"/>
  <c r="AL1926" i="31"/>
  <c r="AM1926" i="31"/>
  <c r="B1927" i="31"/>
  <c r="T1926" i="31" a="1"/>
  <c r="T1926" i="31" s="1"/>
  <c r="U1926" i="31" s="1"/>
  <c r="AL1925" i="31"/>
  <c r="AS1925" i="31"/>
  <c r="AM1925" i="31"/>
  <c r="T1925" i="31" a="1"/>
  <c r="T1925" i="31" s="1"/>
  <c r="U1925" i="31" s="1"/>
  <c r="AV1924" i="31"/>
  <c r="AU1924" i="31"/>
  <c r="D1924" i="31"/>
  <c r="D1926" i="31" l="1"/>
  <c r="AS1927" i="31"/>
  <c r="B1928" i="31"/>
  <c r="AM1927" i="31"/>
  <c r="AL1927" i="31"/>
  <c r="T1927" i="31" a="1"/>
  <c r="T1927" i="31" s="1"/>
  <c r="U1927" i="31" s="1"/>
  <c r="AU1926" i="31"/>
  <c r="AV1926" i="31"/>
  <c r="AT1924" i="31"/>
  <c r="D1925" i="31"/>
  <c r="AV1925" i="31"/>
  <c r="AU1925" i="31"/>
  <c r="AT1926" i="31" l="1"/>
  <c r="D1927" i="31"/>
  <c r="AM1928" i="31"/>
  <c r="AS1928" i="31"/>
  <c r="AL1928" i="31"/>
  <c r="B1929" i="31"/>
  <c r="T1928" i="31" a="1"/>
  <c r="T1928" i="31" s="1"/>
  <c r="U1928" i="31" s="1"/>
  <c r="AV1927" i="31"/>
  <c r="AU1927" i="31"/>
  <c r="AT1925" i="31"/>
  <c r="AU1928" i="31" l="1"/>
  <c r="AV1928" i="31"/>
  <c r="D1928" i="31"/>
  <c r="AM1929" i="31"/>
  <c r="B1930" i="31"/>
  <c r="AL1929" i="31"/>
  <c r="AS1929" i="31"/>
  <c r="T1929" i="31" a="1"/>
  <c r="T1929" i="31" s="1"/>
  <c r="U1929" i="31" s="1"/>
  <c r="AT1927" i="31"/>
  <c r="AV1929" i="31" l="1"/>
  <c r="AU1929" i="31"/>
  <c r="AS1930" i="31"/>
  <c r="AL1930" i="31"/>
  <c r="B1931" i="31"/>
  <c r="AM1930" i="31"/>
  <c r="T1930" i="31" a="1"/>
  <c r="T1930" i="31" s="1"/>
  <c r="U1930" i="31" s="1"/>
  <c r="D1929" i="31"/>
  <c r="AT1928" i="31"/>
  <c r="AT1929" i="31" l="1"/>
  <c r="D1930" i="31"/>
  <c r="B1932" i="31"/>
  <c r="AL1931" i="31"/>
  <c r="AM1931" i="31"/>
  <c r="AS1931" i="31"/>
  <c r="T1931" i="31" a="1"/>
  <c r="T1931" i="31" s="1"/>
  <c r="U1931" i="31" s="1"/>
  <c r="AU1930" i="31"/>
  <c r="AV1930" i="31"/>
  <c r="AM1932" i="31" l="1"/>
  <c r="AL1932" i="31"/>
  <c r="AS1932" i="31"/>
  <c r="B1933" i="31"/>
  <c r="T1932" i="31" a="1"/>
  <c r="T1932" i="31" s="1"/>
  <c r="U1932" i="31" s="1"/>
  <c r="D1931" i="31"/>
  <c r="AV1931" i="31"/>
  <c r="AU1931" i="31"/>
  <c r="AT1930" i="31"/>
  <c r="D1932" i="31" l="1"/>
  <c r="AL1933" i="31"/>
  <c r="AM1933" i="31"/>
  <c r="AS1933" i="31"/>
  <c r="B1934" i="31"/>
  <c r="T1933" i="31" a="1"/>
  <c r="T1933" i="31" s="1"/>
  <c r="U1933" i="31" s="1"/>
  <c r="AU1932" i="31"/>
  <c r="AV1932" i="31"/>
  <c r="AT1931" i="31"/>
  <c r="AT1932" i="31" l="1"/>
  <c r="AU1933" i="31"/>
  <c r="AV1933" i="31"/>
  <c r="D1933" i="31"/>
  <c r="AL1934" i="31"/>
  <c r="AS1934" i="31"/>
  <c r="B1935" i="31"/>
  <c r="AM1934" i="31"/>
  <c r="T1934" i="31" a="1"/>
  <c r="T1934" i="31" s="1"/>
  <c r="U1934" i="31" s="1"/>
  <c r="AV1934" i="31" l="1"/>
  <c r="AU1934" i="31"/>
  <c r="AS1935" i="31"/>
  <c r="B1936" i="31"/>
  <c r="AM1935" i="31"/>
  <c r="AL1935" i="31"/>
  <c r="T1935" i="31" a="1"/>
  <c r="T1935" i="31" s="1"/>
  <c r="U1935" i="31" s="1"/>
  <c r="D1934" i="31"/>
  <c r="AT1933" i="31"/>
  <c r="AT1934" i="31" l="1"/>
  <c r="D1935" i="31"/>
  <c r="B1937" i="31"/>
  <c r="B1938" i="31" s="1"/>
  <c r="AM1936" i="31"/>
  <c r="AS1936" i="31"/>
  <c r="AL1936" i="31"/>
  <c r="T1936" i="31" a="1"/>
  <c r="T1936" i="31" s="1"/>
  <c r="U1936" i="31" s="1"/>
  <c r="AV1935" i="31"/>
  <c r="AU1935" i="31"/>
  <c r="B1939" i="31" l="1"/>
  <c r="AM1938" i="31"/>
  <c r="AS1938" i="31"/>
  <c r="AL1938" i="31"/>
  <c r="T1938" i="31" a="1"/>
  <c r="T1938" i="31" s="1"/>
  <c r="U1938" i="31" s="1"/>
  <c r="D1936" i="31"/>
  <c r="AU1936" i="31"/>
  <c r="AV1936" i="31"/>
  <c r="AM1937" i="31"/>
  <c r="AS1937" i="31"/>
  <c r="AL1937" i="31"/>
  <c r="T1937" i="31" a="1"/>
  <c r="T1937" i="31" s="1"/>
  <c r="U1937" i="31" s="1"/>
  <c r="AT1935" i="31"/>
  <c r="D1938" i="31" l="1"/>
  <c r="AV1938" i="31"/>
  <c r="AU1938" i="31"/>
  <c r="AM1939" i="31"/>
  <c r="AL1939" i="31"/>
  <c r="B1940" i="31"/>
  <c r="AS1939" i="31"/>
  <c r="T1939" i="31" a="1"/>
  <c r="T1939" i="31" s="1"/>
  <c r="U1939" i="31" s="1"/>
  <c r="AT1936" i="31"/>
  <c r="AV1937" i="31"/>
  <c r="AU1937" i="31"/>
  <c r="D1937" i="31"/>
  <c r="AT1938" i="31" l="1"/>
  <c r="AV1939" i="31"/>
  <c r="AU1939" i="31"/>
  <c r="AS1940" i="31"/>
  <c r="AL1940" i="31"/>
  <c r="B1941" i="31"/>
  <c r="AM1940" i="31"/>
  <c r="T1940" i="31" a="1"/>
  <c r="T1940" i="31" s="1"/>
  <c r="U1940" i="31" s="1"/>
  <c r="D1939" i="31"/>
  <c r="AT1937" i="31"/>
  <c r="AT1939" i="31" l="1"/>
  <c r="D1940" i="31"/>
  <c r="AM1941" i="31"/>
  <c r="B1942" i="31"/>
  <c r="AS1941" i="31"/>
  <c r="AL1941" i="31"/>
  <c r="T1941" i="31" a="1"/>
  <c r="T1941" i="31" s="1"/>
  <c r="U1941" i="31" s="1"/>
  <c r="AU1940" i="31"/>
  <c r="AV1940" i="31"/>
  <c r="AT1940" i="31" l="1"/>
  <c r="D1941" i="31"/>
  <c r="AV1941" i="31"/>
  <c r="AU1941" i="31"/>
  <c r="AM1942" i="31"/>
  <c r="AL1942" i="31"/>
  <c r="AS1942" i="31"/>
  <c r="B1943" i="31"/>
  <c r="B1944" i="31" s="1"/>
  <c r="T1942" i="31" a="1"/>
  <c r="T1942" i="31" s="1"/>
  <c r="U1942" i="31" s="1"/>
  <c r="AT1941" i="31" l="1"/>
  <c r="AL1944" i="31"/>
  <c r="AM1944" i="31"/>
  <c r="B1945" i="31"/>
  <c r="AS1944" i="31"/>
  <c r="T1944" i="31" a="1"/>
  <c r="T1944" i="31" s="1"/>
  <c r="U1944" i="31" s="1"/>
  <c r="AM1943" i="31"/>
  <c r="AS1943" i="31"/>
  <c r="AL1943" i="31"/>
  <c r="T1943" i="31" a="1"/>
  <c r="T1943" i="31" s="1"/>
  <c r="U1943" i="31" s="1"/>
  <c r="AV1942" i="31"/>
  <c r="AU1942" i="31"/>
  <c r="D1942" i="31"/>
  <c r="D1944" i="31" l="1"/>
  <c r="AV1944" i="31"/>
  <c r="AU1944" i="31"/>
  <c r="AT1942" i="31"/>
  <c r="AS1945" i="31"/>
  <c r="AL1945" i="31"/>
  <c r="AM1945" i="31"/>
  <c r="B1946" i="31"/>
  <c r="T1945" i="31" a="1"/>
  <c r="T1945" i="31" s="1"/>
  <c r="U1945" i="31" s="1"/>
  <c r="D1943" i="31"/>
  <c r="AV1943" i="31"/>
  <c r="AU1943" i="31"/>
  <c r="AT1944" i="31" l="1"/>
  <c r="AU1945" i="31"/>
  <c r="AV1945" i="31"/>
  <c r="D1945" i="31"/>
  <c r="B1947" i="31"/>
  <c r="AM1946" i="31"/>
  <c r="AL1946" i="31"/>
  <c r="AS1946" i="31"/>
  <c r="T1946" i="31" a="1"/>
  <c r="T1946" i="31" s="1"/>
  <c r="U1946" i="31" s="1"/>
  <c r="AT1943" i="31"/>
  <c r="AM1947" i="31" l="1"/>
  <c r="AL1947" i="31"/>
  <c r="AS1947" i="31"/>
  <c r="B1948" i="31"/>
  <c r="T1947" i="31" a="1"/>
  <c r="T1947" i="31" s="1"/>
  <c r="U1947" i="31" s="1"/>
  <c r="AV1946" i="31"/>
  <c r="AU1946" i="31"/>
  <c r="D1946" i="31"/>
  <c r="AT1945" i="31"/>
  <c r="AT1946" i="31" l="1"/>
  <c r="D1947" i="31"/>
  <c r="AM1948" i="31"/>
  <c r="AS1948" i="31"/>
  <c r="AL1948" i="31"/>
  <c r="B1949" i="31"/>
  <c r="T1948" i="31" a="1"/>
  <c r="T1948" i="31" s="1"/>
  <c r="U1948" i="31" s="1"/>
  <c r="AV1947" i="31"/>
  <c r="AU1947" i="31"/>
  <c r="AT1947" i="31" l="1"/>
  <c r="D1948" i="31"/>
  <c r="AL1949" i="31"/>
  <c r="B1950" i="31"/>
  <c r="AM1949" i="31"/>
  <c r="AS1949" i="31"/>
  <c r="T1949" i="31" a="1"/>
  <c r="T1949" i="31" s="1"/>
  <c r="U1949" i="31" s="1"/>
  <c r="AV1948" i="31"/>
  <c r="AU1948" i="31"/>
  <c r="AT1948" i="31" l="1"/>
  <c r="AU1949" i="31"/>
  <c r="AV1949" i="31"/>
  <c r="AS1950" i="31"/>
  <c r="AM1950" i="31"/>
  <c r="AL1950" i="31"/>
  <c r="B1951" i="31"/>
  <c r="T1950" i="31" a="1"/>
  <c r="T1950" i="31" s="1"/>
  <c r="U1950" i="31" s="1"/>
  <c r="D1949" i="31"/>
  <c r="AU1950" i="31" l="1"/>
  <c r="AV1950" i="31"/>
  <c r="D1950" i="31"/>
  <c r="AM1951" i="31"/>
  <c r="AL1951" i="31"/>
  <c r="AS1951" i="31"/>
  <c r="B1952" i="31"/>
  <c r="T1951" i="31" a="1"/>
  <c r="T1951" i="31" s="1"/>
  <c r="U1951" i="31" s="1"/>
  <c r="AT1949" i="31"/>
  <c r="B1953" i="31" l="1"/>
  <c r="AS1952" i="31"/>
  <c r="AM1952" i="31"/>
  <c r="AL1952" i="31"/>
  <c r="T1952" i="31" a="1"/>
  <c r="T1952" i="31" s="1"/>
  <c r="U1952" i="31" s="1"/>
  <c r="AV1951" i="31"/>
  <c r="AU1951" i="31"/>
  <c r="D1951" i="31"/>
  <c r="AT1950" i="31"/>
  <c r="AT1951" i="31" l="1"/>
  <c r="D1952" i="31"/>
  <c r="AU1952" i="31"/>
  <c r="AV1952" i="31"/>
  <c r="AL1953" i="31"/>
  <c r="AS1953" i="31"/>
  <c r="B1954" i="31"/>
  <c r="AM1953" i="31"/>
  <c r="T1953" i="31" a="1"/>
  <c r="T1953" i="31" s="1"/>
  <c r="U1953" i="31" s="1"/>
  <c r="AS1954" i="31" l="1"/>
  <c r="B1955" i="31"/>
  <c r="AM1954" i="31"/>
  <c r="AL1954" i="31"/>
  <c r="T1954" i="31" a="1"/>
  <c r="T1954" i="31" s="1"/>
  <c r="U1954" i="31" s="1"/>
  <c r="AV1953" i="31"/>
  <c r="AU1953" i="31"/>
  <c r="AT1952" i="31"/>
  <c r="D1953" i="31"/>
  <c r="AT1953" i="31" l="1"/>
  <c r="D1954" i="31"/>
  <c r="AM1955" i="31"/>
  <c r="AL1955" i="31"/>
  <c r="AS1955" i="31"/>
  <c r="B1956" i="31"/>
  <c r="T1955" i="31" a="1"/>
  <c r="T1955" i="31" s="1"/>
  <c r="U1955" i="31" s="1"/>
  <c r="AU1954" i="31"/>
  <c r="AV1954" i="31"/>
  <c r="D1955" i="31" l="1"/>
  <c r="AM1956" i="31"/>
  <c r="AL1956" i="31"/>
  <c r="AS1956" i="31"/>
  <c r="B1957" i="31"/>
  <c r="T1956" i="31" a="1"/>
  <c r="T1956" i="31" s="1"/>
  <c r="U1956" i="31" s="1"/>
  <c r="AV1955" i="31"/>
  <c r="AU1955" i="31"/>
  <c r="AT1954" i="31"/>
  <c r="D1956" i="31" l="1"/>
  <c r="AL1957" i="31"/>
  <c r="AS1957" i="31"/>
  <c r="B1958" i="31"/>
  <c r="AM1957" i="31"/>
  <c r="T1957" i="31" a="1"/>
  <c r="T1957" i="31" s="1"/>
  <c r="U1957" i="31" s="1"/>
  <c r="AU1956" i="31"/>
  <c r="AV1956" i="31"/>
  <c r="AT1955" i="31"/>
  <c r="AT1956" i="31" l="1"/>
  <c r="D1957" i="31"/>
  <c r="AS1958" i="31"/>
  <c r="B1959" i="31"/>
  <c r="AM1958" i="31"/>
  <c r="AL1958" i="31"/>
  <c r="T1958" i="31" a="1"/>
  <c r="T1958" i="31" s="1"/>
  <c r="U1958" i="31" s="1"/>
  <c r="AU1957" i="31"/>
  <c r="AV1957" i="31"/>
  <c r="AT1957" i="31" l="1"/>
  <c r="D1958" i="31"/>
  <c r="B1960" i="31"/>
  <c r="B1961" i="31" s="1"/>
  <c r="AL1959" i="31"/>
  <c r="AM1959" i="31"/>
  <c r="AS1959" i="31"/>
  <c r="T1959" i="31" a="1"/>
  <c r="T1959" i="31" s="1"/>
  <c r="U1959" i="31" s="1"/>
  <c r="AU1958" i="31"/>
  <c r="AV1958" i="31"/>
  <c r="B1962" i="31" l="1"/>
  <c r="AL1961" i="31"/>
  <c r="T1961" i="31" a="1"/>
  <c r="T1961" i="31" s="1"/>
  <c r="U1961" i="31" s="1"/>
  <c r="AS1961" i="31"/>
  <c r="AM1961" i="31"/>
  <c r="AT1958" i="31"/>
  <c r="D1959" i="31"/>
  <c r="AV1959" i="31"/>
  <c r="AU1959" i="31"/>
  <c r="AM1960" i="31"/>
  <c r="AL1960" i="31"/>
  <c r="AS1960" i="31"/>
  <c r="T1960" i="31" a="1"/>
  <c r="T1960" i="31" s="1"/>
  <c r="U1960" i="31" s="1"/>
  <c r="AV1961" i="31" l="1"/>
  <c r="AU1961" i="31"/>
  <c r="D1961" i="31"/>
  <c r="B1963" i="31"/>
  <c r="AM1962" i="31"/>
  <c r="AL1962" i="31"/>
  <c r="AS1962" i="31"/>
  <c r="T1962" i="31" a="1"/>
  <c r="T1962" i="31" s="1"/>
  <c r="U1962" i="31" s="1"/>
  <c r="AT1959" i="31"/>
  <c r="AV1960" i="31"/>
  <c r="AU1960" i="31"/>
  <c r="D1960" i="31"/>
  <c r="AT1961" i="31" l="1"/>
  <c r="AU1962" i="31"/>
  <c r="AV1962" i="31"/>
  <c r="AT1960" i="31"/>
  <c r="AL1963" i="31"/>
  <c r="T1963" i="31" a="1"/>
  <c r="T1963" i="31" s="1"/>
  <c r="U1963" i="31" s="1"/>
  <c r="AM1963" i="31"/>
  <c r="B1964" i="31"/>
  <c r="AS1963" i="31"/>
  <c r="D1962" i="31"/>
  <c r="AU1963" i="31" l="1"/>
  <c r="AV1963" i="31"/>
  <c r="AS1964" i="31"/>
  <c r="B1965" i="31"/>
  <c r="AL1964" i="31"/>
  <c r="AM1964" i="31"/>
  <c r="T1964" i="31" a="1"/>
  <c r="T1964" i="31" s="1"/>
  <c r="U1964" i="31" s="1"/>
  <c r="D1963" i="31"/>
  <c r="AT1962" i="31"/>
  <c r="D1964" i="31" l="1"/>
  <c r="AL1965" i="31"/>
  <c r="AS1965" i="31"/>
  <c r="AM1965" i="31"/>
  <c r="B1966" i="31"/>
  <c r="T1965" i="31" a="1"/>
  <c r="T1965" i="31" s="1"/>
  <c r="U1965" i="31" s="1"/>
  <c r="AV1964" i="31"/>
  <c r="AU1964" i="31"/>
  <c r="AT1963" i="31"/>
  <c r="AU1965" i="31" l="1"/>
  <c r="AV1965" i="31"/>
  <c r="D1965" i="31"/>
  <c r="T1966" i="31" a="1"/>
  <c r="T1966" i="31" s="1"/>
  <c r="U1966" i="31" s="1"/>
  <c r="AS1966" i="31"/>
  <c r="B1967" i="31"/>
  <c r="AL1966" i="31"/>
  <c r="AM1966" i="31"/>
  <c r="AT1964" i="31"/>
  <c r="AU1966" i="31" l="1"/>
  <c r="AV1966" i="31"/>
  <c r="D1966" i="31"/>
  <c r="AS1967" i="31"/>
  <c r="T1967" i="31" a="1"/>
  <c r="T1967" i="31" s="1"/>
  <c r="U1967" i="31" s="1"/>
  <c r="B1968" i="31"/>
  <c r="AL1967" i="31"/>
  <c r="AM1967" i="31"/>
  <c r="AT1965" i="31"/>
  <c r="B1969" i="31" l="1"/>
  <c r="AL1968" i="31"/>
  <c r="AM1968" i="31"/>
  <c r="AS1968" i="31"/>
  <c r="T1968" i="31" a="1"/>
  <c r="T1968" i="31" s="1"/>
  <c r="U1968" i="31" s="1"/>
  <c r="D1967" i="31"/>
  <c r="AU1967" i="31"/>
  <c r="AV1967" i="31"/>
  <c r="AT1966" i="31"/>
  <c r="D1968" i="31" l="1"/>
  <c r="AV1968" i="31"/>
  <c r="AU1968" i="31"/>
  <c r="AT1967" i="31"/>
  <c r="AM1969" i="31"/>
  <c r="AS1969" i="31"/>
  <c r="T1969" i="31" a="1"/>
  <c r="T1969" i="31" s="1"/>
  <c r="U1969" i="31" s="1"/>
  <c r="B1970" i="31"/>
  <c r="AL1969" i="31"/>
  <c r="AT1968" i="31" l="1"/>
  <c r="D1969" i="31"/>
  <c r="AU1969" i="31"/>
  <c r="AV1969" i="31"/>
  <c r="B1971" i="31"/>
  <c r="B1972" i="31" s="1"/>
  <c r="AL1970" i="31"/>
  <c r="T1970" i="31" a="1"/>
  <c r="T1970" i="31" s="1"/>
  <c r="U1970" i="31" s="1"/>
  <c r="AM1970" i="31"/>
  <c r="AS1970" i="31"/>
  <c r="B1973" i="31" l="1"/>
  <c r="AM1972" i="31"/>
  <c r="AS1972" i="31"/>
  <c r="AL1972" i="31"/>
  <c r="T1972" i="31" a="1"/>
  <c r="T1972" i="31" s="1"/>
  <c r="U1972" i="31" s="1"/>
  <c r="D1972" i="31" s="1"/>
  <c r="D1970" i="31"/>
  <c r="AM1971" i="31"/>
  <c r="AL1971" i="31"/>
  <c r="T1971" i="31" a="1"/>
  <c r="T1971" i="31" s="1"/>
  <c r="U1971" i="31" s="1"/>
  <c r="AS1971" i="31"/>
  <c r="AT1969" i="31"/>
  <c r="AV1970" i="31"/>
  <c r="AU1970" i="31"/>
  <c r="AV1972" i="31" l="1"/>
  <c r="AU1972" i="31"/>
  <c r="B1974" i="31"/>
  <c r="AM1973" i="31"/>
  <c r="AL1973" i="31"/>
  <c r="AS1973" i="31"/>
  <c r="T1973" i="31" a="1"/>
  <c r="T1973" i="31" s="1"/>
  <c r="U1973" i="31" s="1"/>
  <c r="D1973" i="31" s="1"/>
  <c r="AT1970" i="31"/>
  <c r="AV1971" i="31"/>
  <c r="AU1971" i="31"/>
  <c r="D1971" i="31"/>
  <c r="AT1971" i="31" l="1"/>
  <c r="AT1972" i="31"/>
  <c r="AV1973" i="31"/>
  <c r="AU1973" i="31"/>
  <c r="AL1974" i="31"/>
  <c r="B1975" i="31"/>
  <c r="AS1974" i="31"/>
  <c r="AM1974" i="31"/>
  <c r="T1974" i="31" a="1"/>
  <c r="T1974" i="31" s="1"/>
  <c r="U1974" i="31" s="1"/>
  <c r="D1974" i="31" s="1"/>
  <c r="AT1973" i="31" l="1"/>
  <c r="AV1974" i="31"/>
  <c r="AU1974" i="31"/>
  <c r="AM1975" i="31"/>
  <c r="AL1975" i="31"/>
  <c r="AS1975" i="31"/>
  <c r="B1976" i="31"/>
  <c r="T1975" i="31" a="1"/>
  <c r="T1975" i="31" s="1"/>
  <c r="U1975" i="31" s="1"/>
  <c r="D1975" i="31" s="1"/>
  <c r="AT1974" i="31" l="1"/>
  <c r="AV1975" i="31"/>
  <c r="AU1975" i="31"/>
  <c r="AM1976" i="31"/>
  <c r="B1977" i="31"/>
  <c r="AL1976" i="31"/>
  <c r="AS1976" i="31"/>
  <c r="T1976" i="31" a="1"/>
  <c r="T1976" i="31" s="1"/>
  <c r="U1976" i="31" s="1"/>
  <c r="D1976" i="31" s="1"/>
  <c r="AT1975" i="31" l="1"/>
  <c r="AV1976" i="31"/>
  <c r="AU1976" i="31"/>
  <c r="AS1977" i="31"/>
  <c r="B1978" i="31"/>
  <c r="B1979" i="31" s="1"/>
  <c r="AM1977" i="31"/>
  <c r="AL1977" i="31"/>
  <c r="T1977" i="31" a="1"/>
  <c r="T1977" i="31" s="1"/>
  <c r="U1977" i="31" s="1"/>
  <c r="D1977" i="31" s="1"/>
  <c r="AT1976" i="31" l="1"/>
  <c r="B1980" i="31"/>
  <c r="AM1979" i="31"/>
  <c r="AS1979" i="31"/>
  <c r="AL1979" i="31"/>
  <c r="T1979" i="31" a="1"/>
  <c r="T1979" i="31" s="1"/>
  <c r="U1979" i="31" s="1"/>
  <c r="AM1978" i="31"/>
  <c r="AL1978" i="31"/>
  <c r="AS1978" i="31"/>
  <c r="T1978" i="31" a="1"/>
  <c r="T1978" i="31" s="1"/>
  <c r="U1978" i="31" s="1"/>
  <c r="D1978" i="31" s="1"/>
  <c r="AV1977" i="31"/>
  <c r="AU1977" i="31"/>
  <c r="AT1977" i="31" l="1"/>
  <c r="D1979" i="31"/>
  <c r="J1979" i="31"/>
  <c r="AV1979" i="31"/>
  <c r="AU1979" i="31"/>
  <c r="AM1980" i="31"/>
  <c r="AL1980" i="31"/>
  <c r="B1981" i="31"/>
  <c r="AS1980" i="31"/>
  <c r="T1980" i="31" a="1"/>
  <c r="T1980" i="31" s="1"/>
  <c r="U1980" i="31" s="1"/>
  <c r="AV1978" i="31"/>
  <c r="AU1978" i="31"/>
  <c r="AT1979" i="31" l="1"/>
  <c r="AV1980" i="31"/>
  <c r="AU1980" i="31"/>
  <c r="AS1981" i="31"/>
  <c r="AL1981" i="31"/>
  <c r="B1982" i="31"/>
  <c r="AM1981" i="31"/>
  <c r="T1981" i="31" a="1"/>
  <c r="T1981" i="31" s="1"/>
  <c r="U1981" i="31" s="1"/>
  <c r="AT1978" i="31"/>
  <c r="D1980" i="31"/>
  <c r="J1980" i="31"/>
  <c r="AT1980" i="31" l="1"/>
  <c r="D1981" i="31"/>
  <c r="J1981" i="31"/>
  <c r="AS1982" i="31"/>
  <c r="B1983" i="31"/>
  <c r="AM1982" i="31"/>
  <c r="AL1982" i="31"/>
  <c r="T1982" i="31" a="1"/>
  <c r="T1982" i="31" s="1"/>
  <c r="U1982" i="31" s="1"/>
  <c r="AU1981" i="31"/>
  <c r="AV1981" i="31"/>
  <c r="AT1981" i="31" l="1"/>
  <c r="D1982" i="31"/>
  <c r="J1982" i="31"/>
  <c r="B1984" i="31"/>
  <c r="AM1983" i="31"/>
  <c r="AL1983" i="31"/>
  <c r="AS1983" i="31"/>
  <c r="T1983" i="31" a="1"/>
  <c r="T1983" i="31" s="1"/>
  <c r="U1983" i="31" s="1"/>
  <c r="AV1982" i="31"/>
  <c r="AU1982" i="31"/>
  <c r="D1983" i="31" l="1"/>
  <c r="J1983" i="31"/>
  <c r="AV1983" i="31"/>
  <c r="AU1983" i="31"/>
  <c r="AL1984" i="31"/>
  <c r="AM1984" i="31"/>
  <c r="B1985" i="31"/>
  <c r="AS1984" i="31"/>
  <c r="T1984" i="31" a="1"/>
  <c r="T1984" i="31" s="1"/>
  <c r="U1984" i="31" s="1"/>
  <c r="AT1982" i="31"/>
  <c r="AT1983" i="31" l="1"/>
  <c r="AS1985" i="31"/>
  <c r="AL1985" i="31"/>
  <c r="B1986" i="31"/>
  <c r="AM1985" i="31"/>
  <c r="T1985" i="31" a="1"/>
  <c r="T1985" i="31" s="1"/>
  <c r="U1985" i="31" s="1"/>
  <c r="AU1984" i="31"/>
  <c r="AV1984" i="31"/>
  <c r="D1984" i="31"/>
  <c r="J1984" i="31"/>
  <c r="J1978" i="31"/>
  <c r="J1977" i="31"/>
  <c r="J1976" i="31"/>
  <c r="J1975" i="31"/>
  <c r="J1974" i="31"/>
  <c r="J1973" i="31"/>
  <c r="J1972" i="31"/>
  <c r="J416" i="31"/>
  <c r="J1455" i="31"/>
  <c r="J1872" i="31"/>
  <c r="J1411" i="31"/>
  <c r="J1306" i="31"/>
  <c r="J186" i="31"/>
  <c r="J1505" i="31"/>
  <c r="J1619" i="31"/>
  <c r="J1131" i="31"/>
  <c r="J127" i="31"/>
  <c r="J901" i="31"/>
  <c r="J1707" i="31"/>
  <c r="J962" i="31"/>
  <c r="J96" i="31"/>
  <c r="J1165" i="31"/>
  <c r="J769" i="31"/>
  <c r="J1771" i="31"/>
  <c r="J1484" i="31"/>
  <c r="J1130" i="31"/>
  <c r="J542" i="31"/>
  <c r="J481" i="31"/>
  <c r="J1883" i="31"/>
  <c r="J1911" i="31"/>
  <c r="J1136" i="31"/>
  <c r="J108" i="31"/>
  <c r="J129" i="31"/>
  <c r="J1041" i="31"/>
  <c r="J489" i="31"/>
  <c r="J1745" i="31"/>
  <c r="J1285" i="31"/>
  <c r="J1832" i="31"/>
  <c r="J588" i="31"/>
  <c r="J495" i="31"/>
  <c r="J301" i="31"/>
  <c r="J243" i="31"/>
  <c r="J812" i="31"/>
  <c r="J964" i="31"/>
  <c r="J1801" i="31"/>
  <c r="J1606" i="31"/>
  <c r="J411" i="31"/>
  <c r="J1646" i="31"/>
  <c r="J704" i="31"/>
  <c r="J1063" i="31"/>
  <c r="J330" i="31"/>
  <c r="J929" i="31"/>
  <c r="J1329" i="31"/>
  <c r="J1582" i="31"/>
  <c r="J933" i="31"/>
  <c r="J1593" i="31"/>
  <c r="J185" i="31"/>
  <c r="J1138" i="31"/>
  <c r="J1198" i="31"/>
  <c r="J1105" i="31"/>
  <c r="J1078" i="31"/>
  <c r="J133" i="31"/>
  <c r="J384" i="31"/>
  <c r="J1892" i="31"/>
  <c r="J320" i="31"/>
  <c r="J824" i="31"/>
  <c r="J1702" i="31"/>
  <c r="J1380" i="31"/>
  <c r="J378" i="31"/>
  <c r="J1030" i="31"/>
  <c r="J283" i="31"/>
  <c r="J1594" i="31"/>
  <c r="J880" i="31"/>
  <c r="J1035" i="31"/>
  <c r="J909" i="31"/>
  <c r="J1275" i="31"/>
  <c r="J645" i="31"/>
  <c r="J1300" i="31"/>
  <c r="J584" i="31"/>
  <c r="J1373" i="31"/>
  <c r="J1425" i="31"/>
  <c r="J1243" i="31"/>
  <c r="J1453" i="31"/>
  <c r="J543" i="31"/>
  <c r="J936" i="31"/>
  <c r="J1291" i="31"/>
  <c r="J1427" i="31"/>
  <c r="J50" i="31"/>
  <c r="J581" i="31"/>
  <c r="J310" i="31"/>
  <c r="J280" i="31"/>
  <c r="J21" i="31"/>
  <c r="J663" i="31"/>
  <c r="J1651" i="31"/>
  <c r="J788" i="31"/>
  <c r="J874" i="31"/>
  <c r="J978" i="31"/>
  <c r="J1792" i="31"/>
  <c r="J517" i="31"/>
  <c r="J599" i="31"/>
  <c r="J1612" i="31"/>
  <c r="J37" i="31"/>
  <c r="J1402" i="31"/>
  <c r="J839" i="31"/>
  <c r="J94" i="31"/>
  <c r="J154" i="31"/>
  <c r="J261" i="31"/>
  <c r="J886" i="31"/>
  <c r="J414" i="31"/>
  <c r="J1238" i="31"/>
  <c r="J883" i="31"/>
  <c r="J97" i="31"/>
  <c r="J139" i="31"/>
  <c r="J1709" i="31"/>
  <c r="J1166" i="31"/>
  <c r="J339" i="31"/>
  <c r="J312" i="31"/>
  <c r="J1209" i="31"/>
  <c r="J1058" i="31"/>
  <c r="J1853" i="31"/>
  <c r="J541" i="31"/>
  <c r="J450" i="31"/>
  <c r="J1160" i="31"/>
  <c r="J322" i="31"/>
  <c r="J907" i="31"/>
  <c r="J1603" i="31"/>
  <c r="J494" i="31"/>
  <c r="J224" i="31"/>
  <c r="J998" i="31"/>
  <c r="J178" i="31"/>
  <c r="J1565" i="31"/>
  <c r="J577" i="31"/>
  <c r="J83" i="31"/>
  <c r="J819" i="31"/>
  <c r="J671" i="31"/>
  <c r="J1607" i="31"/>
  <c r="J1335" i="31"/>
  <c r="J1878" i="31"/>
  <c r="J623" i="31"/>
  <c r="J1912" i="31"/>
  <c r="J478" i="31"/>
  <c r="J1088" i="31"/>
  <c r="J1595" i="31"/>
  <c r="J1610" i="31"/>
  <c r="J434" i="31"/>
  <c r="J1381" i="31"/>
  <c r="J746" i="31"/>
  <c r="J1694" i="31"/>
  <c r="J1307" i="31"/>
  <c r="J1409" i="31"/>
  <c r="J1652" i="31"/>
  <c r="J79" i="31"/>
  <c r="J1713" i="31"/>
  <c r="J759" i="31"/>
  <c r="J77" i="31"/>
  <c r="J1085" i="31"/>
  <c r="J1451" i="31"/>
  <c r="J1269" i="31"/>
  <c r="J1848" i="31"/>
  <c r="J158" i="31"/>
  <c r="J193" i="31"/>
  <c r="J1717" i="31"/>
  <c r="J31" i="31"/>
  <c r="J679" i="31"/>
  <c r="J1339" i="31"/>
  <c r="J1942" i="31"/>
  <c r="J731" i="31"/>
  <c r="J1143" i="31"/>
  <c r="J195" i="31"/>
  <c r="J831" i="31"/>
  <c r="J1342" i="31"/>
  <c r="J580" i="31"/>
  <c r="J737" i="31"/>
  <c r="J934" i="31"/>
  <c r="J1255" i="31"/>
  <c r="J388" i="31"/>
  <c r="J1395" i="31"/>
  <c r="J813" i="31"/>
  <c r="J1372" i="31"/>
  <c r="J1247" i="31"/>
  <c r="J1669" i="31"/>
  <c r="J1125" i="31"/>
  <c r="J1479" i="31"/>
  <c r="J987" i="31"/>
  <c r="J815" i="31"/>
  <c r="J1330" i="31"/>
  <c r="J980" i="31"/>
  <c r="J1691" i="31"/>
  <c r="J753" i="31"/>
  <c r="J1075" i="31"/>
  <c r="J1475" i="31"/>
  <c r="J327" i="31"/>
  <c r="J722" i="31"/>
  <c r="J808" i="31"/>
  <c r="J879" i="31"/>
  <c r="J297" i="31"/>
  <c r="J1559" i="31"/>
  <c r="J853" i="31"/>
  <c r="J1114" i="31"/>
  <c r="J276" i="31"/>
  <c r="J350" i="31"/>
  <c r="J871" i="31"/>
  <c r="J1598" i="31"/>
  <c r="J1779" i="31"/>
  <c r="J1437" i="31"/>
  <c r="J974" i="31"/>
  <c r="J1562" i="31"/>
  <c r="J1468" i="31"/>
  <c r="J507" i="31"/>
  <c r="J1840" i="31"/>
  <c r="J323" i="31"/>
  <c r="J417" i="31"/>
  <c r="J1608" i="31"/>
  <c r="J684" i="31"/>
  <c r="J502" i="31"/>
  <c r="J46" i="31"/>
  <c r="J1802" i="31"/>
  <c r="J1633" i="31"/>
  <c r="J1270" i="31"/>
  <c r="J485" i="31"/>
  <c r="J791" i="31"/>
  <c r="J544" i="31"/>
  <c r="J1087" i="31"/>
  <c r="J1621" i="31"/>
  <c r="J1188" i="31"/>
  <c r="J1356" i="31"/>
  <c r="J920" i="31"/>
  <c r="J1720" i="31"/>
  <c r="J651" i="31"/>
  <c r="J905" i="31"/>
  <c r="J1369" i="31"/>
  <c r="J1857" i="31"/>
  <c r="J391" i="31"/>
  <c r="J1940" i="31"/>
  <c r="J717" i="31"/>
  <c r="J1256" i="31"/>
  <c r="J269" i="31"/>
  <c r="J1665" i="31"/>
  <c r="J143" i="31"/>
  <c r="J945" i="31"/>
  <c r="J326" i="31"/>
  <c r="J1178" i="31"/>
  <c r="J1435" i="31"/>
  <c r="J1093" i="31"/>
  <c r="J803" i="31"/>
  <c r="J923" i="31"/>
  <c r="J1650" i="31"/>
  <c r="J1203" i="31"/>
  <c r="J1674" i="31"/>
  <c r="J1838" i="31"/>
  <c r="J1827" i="31"/>
  <c r="J1825" i="31"/>
  <c r="J237" i="31"/>
  <c r="J1037" i="31"/>
  <c r="J36" i="31"/>
  <c r="J1364" i="31"/>
  <c r="J1067" i="31"/>
  <c r="J993" i="31"/>
  <c r="J1962" i="31"/>
  <c r="J782" i="31"/>
  <c r="J256" i="31"/>
  <c r="J47" i="31"/>
  <c r="J1602" i="31"/>
  <c r="J1122" i="31"/>
  <c r="J700" i="31"/>
  <c r="J1944" i="31"/>
  <c r="J352" i="31"/>
  <c r="J973" i="31"/>
  <c r="J660" i="31"/>
  <c r="J447" i="31"/>
  <c r="J207" i="31"/>
  <c r="J1955" i="31"/>
  <c r="J305" i="31"/>
  <c r="J233" i="31"/>
  <c r="J292" i="31"/>
  <c r="J1724" i="31"/>
  <c r="J1204" i="31"/>
  <c r="J694" i="31"/>
  <c r="J1519" i="31"/>
  <c r="J291" i="31"/>
  <c r="J823" i="31"/>
  <c r="J795" i="31"/>
  <c r="J1310" i="31"/>
  <c r="J1922" i="31"/>
  <c r="J1935" i="31"/>
  <c r="J1314" i="31"/>
  <c r="J1784" i="31"/>
  <c r="J983" i="31"/>
  <c r="J81" i="31"/>
  <c r="J462" i="31"/>
  <c r="J1537" i="31"/>
  <c r="J1397" i="31"/>
  <c r="J1584" i="31"/>
  <c r="J1197" i="31"/>
  <c r="J716" i="31"/>
  <c r="J1728" i="31"/>
  <c r="J1382" i="31"/>
  <c r="J1286" i="31"/>
  <c r="J1842" i="31"/>
  <c r="J40" i="31"/>
  <c r="J228" i="31"/>
  <c r="J653" i="31"/>
  <c r="J784" i="31"/>
  <c r="J1090" i="31"/>
  <c r="J1001" i="31"/>
  <c r="J1701" i="31"/>
  <c r="J949" i="31"/>
  <c r="J1347" i="31"/>
  <c r="J838" i="31"/>
  <c r="J1316" i="31"/>
  <c r="J182" i="31"/>
  <c r="J1563" i="31"/>
  <c r="J1864" i="31"/>
  <c r="J1394" i="31"/>
  <c r="J859" i="31"/>
  <c r="J932" i="31"/>
  <c r="J458" i="31"/>
  <c r="J354" i="31"/>
  <c r="J1947" i="31"/>
  <c r="J1363" i="31"/>
  <c r="J1280" i="31"/>
  <c r="J172" i="31"/>
  <c r="J1023" i="31"/>
  <c r="J1225" i="31"/>
  <c r="J102" i="31"/>
  <c r="J278" i="31"/>
  <c r="J1791" i="31"/>
  <c r="J960" i="31"/>
  <c r="J617" i="31"/>
  <c r="J1313" i="31"/>
  <c r="J1750" i="31"/>
  <c r="J1392" i="31"/>
  <c r="J553" i="31"/>
  <c r="J55" i="31"/>
  <c r="J1520" i="31"/>
  <c r="J1626" i="31"/>
  <c r="J1106" i="31"/>
  <c r="J342" i="31"/>
  <c r="J755" i="31"/>
  <c r="J1879" i="31"/>
  <c r="J1672" i="31"/>
  <c r="J1258" i="31"/>
  <c r="J443" i="31"/>
  <c r="J1579" i="31"/>
  <c r="J615" i="31"/>
  <c r="J654" i="31"/>
  <c r="J723" i="31"/>
  <c r="J1472" i="31"/>
  <c r="J1110" i="31"/>
  <c r="J1141" i="31"/>
  <c r="J856" i="31"/>
  <c r="J647" i="31"/>
  <c r="J916" i="31"/>
  <c r="J918" i="31"/>
  <c r="J211" i="31"/>
  <c r="J1317" i="31"/>
  <c r="J265" i="31"/>
  <c r="J479" i="31"/>
  <c r="J1738" i="31"/>
  <c r="J433" i="31"/>
  <c r="J809" i="31"/>
  <c r="J1744" i="31"/>
  <c r="J864" i="31"/>
  <c r="J1749" i="31"/>
  <c r="J939" i="31"/>
  <c r="J457" i="31"/>
  <c r="J958" i="31"/>
  <c r="J1459" i="31"/>
  <c r="J1061" i="31"/>
  <c r="J128" i="31"/>
  <c r="J914" i="31"/>
  <c r="J1503" i="31"/>
  <c r="J335" i="31"/>
  <c r="J1336" i="31"/>
  <c r="J1917" i="31"/>
  <c r="J613" i="31"/>
  <c r="J293" i="31"/>
  <c r="J1534" i="31"/>
  <c r="J1396" i="31"/>
  <c r="J1919" i="31"/>
  <c r="J23" i="31"/>
  <c r="J991" i="31"/>
  <c r="J516" i="31"/>
  <c r="J707" i="31"/>
  <c r="J906" i="31"/>
  <c r="J92" i="31"/>
  <c r="J1116" i="31"/>
  <c r="J1839" i="31"/>
  <c r="J1521" i="31"/>
  <c r="J935" i="31"/>
  <c r="J1082" i="31"/>
  <c r="J493" i="31"/>
  <c r="J595" i="31"/>
  <c r="J363" i="31"/>
  <c r="J1064" i="31"/>
  <c r="J522" i="31"/>
  <c r="J900" i="31"/>
  <c r="J1762" i="31"/>
  <c r="J508" i="31"/>
  <c r="J362" i="31"/>
  <c r="J216" i="31"/>
  <c r="J1529" i="31"/>
  <c r="J596" i="31"/>
  <c r="J61" i="31"/>
  <c r="J1820" i="31"/>
  <c r="J170" i="31"/>
  <c r="J1576" i="31"/>
  <c r="J1024" i="31"/>
  <c r="J235" i="31"/>
  <c r="J656" i="31"/>
  <c r="J1009" i="31"/>
  <c r="J1323" i="31"/>
  <c r="J1261" i="31"/>
  <c r="J372" i="31"/>
  <c r="J1212" i="31"/>
  <c r="J1591" i="31"/>
  <c r="J519" i="31"/>
  <c r="J1863" i="31"/>
  <c r="J311" i="31"/>
  <c r="J515" i="31"/>
  <c r="J459" i="31"/>
  <c r="J220" i="31"/>
  <c r="J410" i="31"/>
  <c r="J171" i="31"/>
  <c r="J1710" i="31"/>
  <c r="J1564" i="31"/>
  <c r="J1655" i="31"/>
  <c r="J114" i="31"/>
  <c r="J497" i="31"/>
  <c r="J28" i="31"/>
  <c r="J1715" i="31"/>
  <c r="J236" i="31"/>
  <c r="J1244" i="31"/>
  <c r="J1653" i="31"/>
  <c r="J1894" i="31"/>
  <c r="J90" i="31"/>
  <c r="J1045" i="31"/>
  <c r="J884" i="31"/>
  <c r="J1592" i="31"/>
  <c r="J404" i="31"/>
  <c r="J922" i="31"/>
  <c r="J289" i="31"/>
  <c r="J1695" i="31"/>
  <c r="J1133" i="31"/>
  <c r="J420" i="31"/>
  <c r="J805" i="31"/>
  <c r="J1926" i="31"/>
  <c r="J1692" i="31"/>
  <c r="J385" i="31"/>
  <c r="J1195" i="31"/>
  <c r="J1950" i="31"/>
  <c r="J802" i="31"/>
  <c r="J1132" i="31"/>
  <c r="J664" i="31"/>
  <c r="J476" i="31"/>
  <c r="J1297" i="31"/>
  <c r="J644" i="31"/>
  <c r="J1860" i="31"/>
  <c r="J1913" i="31"/>
  <c r="J665" i="31"/>
  <c r="J1818" i="31"/>
  <c r="J1599" i="31"/>
  <c r="J1884" i="31"/>
  <c r="J78" i="31"/>
  <c r="J1368" i="31"/>
  <c r="J635" i="31"/>
  <c r="J104" i="31"/>
  <c r="J637" i="31"/>
  <c r="J1184" i="31"/>
  <c r="J1671" i="31"/>
  <c r="J1351" i="31"/>
  <c r="J484" i="31"/>
  <c r="J1882" i="31"/>
  <c r="J1175" i="31"/>
  <c r="J1508" i="31"/>
  <c r="J863" i="31"/>
  <c r="J1705" i="31"/>
  <c r="J1849" i="31"/>
  <c r="J1315" i="31"/>
  <c r="J1449" i="31"/>
  <c r="J399" i="31"/>
  <c r="J1616" i="31"/>
  <c r="J1471" i="31"/>
  <c r="J1355" i="31"/>
  <c r="J168" i="31"/>
  <c r="J787" i="31"/>
  <c r="J405" i="31"/>
  <c r="J1679" i="31"/>
  <c r="J1630" i="31"/>
  <c r="J992" i="31"/>
  <c r="J1108" i="31"/>
  <c r="J371" i="31"/>
  <c r="J1467" i="31"/>
  <c r="J131" i="31"/>
  <c r="J1036" i="31"/>
  <c r="J110" i="31"/>
  <c r="J619" i="31"/>
  <c r="J1251" i="31"/>
  <c r="J1051" i="31"/>
  <c r="J1800" i="31"/>
  <c r="J1939" i="31"/>
  <c r="J1814" i="31"/>
  <c r="J1378" i="31"/>
  <c r="J1152" i="31"/>
  <c r="J1497" i="31"/>
  <c r="J449" i="31"/>
  <c r="J1403" i="31"/>
  <c r="J48" i="31"/>
  <c r="J1522" i="31"/>
  <c r="J1558" i="31"/>
  <c r="J198" i="31"/>
  <c r="J387" i="31"/>
  <c r="J1070" i="31"/>
  <c r="J1182" i="31"/>
  <c r="J1910" i="31"/>
  <c r="J1447" i="31"/>
  <c r="J504" i="31"/>
  <c r="J1965" i="31"/>
  <c r="J376" i="31"/>
  <c r="J377" i="31"/>
  <c r="J413" i="31"/>
  <c r="J1214" i="31"/>
  <c r="J509" i="31"/>
  <c r="J1805" i="31"/>
  <c r="J409" i="31"/>
  <c r="J1774" i="31"/>
  <c r="J1761" i="31"/>
  <c r="J251" i="31"/>
  <c r="J774" i="31"/>
  <c r="J1034" i="31"/>
  <c r="J1741" i="31"/>
  <c r="J1343" i="31"/>
  <c r="J1727" i="31"/>
  <c r="J286" i="31"/>
  <c r="J1553" i="31"/>
  <c r="J715" i="31"/>
  <c r="J1046" i="31"/>
  <c r="J1164" i="31"/>
  <c r="J995" i="31"/>
  <c r="J284" i="31"/>
  <c r="J846" i="31"/>
  <c r="J1954" i="31"/>
  <c r="J990" i="31"/>
  <c r="J357" i="31"/>
  <c r="J1308" i="31"/>
  <c r="J503" i="31"/>
  <c r="J157" i="31"/>
  <c r="J199" i="31"/>
  <c r="J100" i="31"/>
  <c r="J71" i="31"/>
  <c r="J1859" i="31"/>
  <c r="J281" i="31"/>
  <c r="J1013" i="31"/>
  <c r="J113" i="31"/>
  <c r="J1575" i="31"/>
  <c r="J924" i="31"/>
  <c r="J1327" i="31"/>
  <c r="J1344" i="31"/>
  <c r="J277" i="31"/>
  <c r="J1004" i="31"/>
  <c r="J470" i="31"/>
  <c r="J530" i="31"/>
  <c r="J972" i="31"/>
  <c r="J1597" i="31"/>
  <c r="J136" i="31"/>
  <c r="J1967" i="31"/>
  <c r="J1639" i="31"/>
  <c r="J1124" i="31"/>
  <c r="J1065" i="31"/>
  <c r="J1312" i="31"/>
  <c r="J1321" i="31"/>
  <c r="J533" i="31"/>
  <c r="J1265" i="31"/>
  <c r="J652" i="31"/>
  <c r="J1735" i="31"/>
  <c r="J814" i="31"/>
  <c r="J657" i="31"/>
  <c r="J1097" i="31"/>
  <c r="J994" i="31"/>
  <c r="J1666" i="31"/>
  <c r="J937" i="31"/>
  <c r="J903" i="31"/>
  <c r="J1145" i="31"/>
  <c r="J817" i="31"/>
  <c r="J346" i="31"/>
  <c r="J180" i="31"/>
  <c r="J1084" i="31"/>
  <c r="J1135" i="31"/>
  <c r="J1752" i="31"/>
  <c r="J586" i="31"/>
  <c r="J1446" i="31"/>
  <c r="J1211" i="31"/>
  <c r="J1642" i="31"/>
  <c r="J801" i="31"/>
  <c r="J627" i="31"/>
  <c r="J703" i="31"/>
  <c r="J461" i="31"/>
  <c r="J1970" i="31"/>
  <c r="J1346" i="31"/>
  <c r="J1865" i="31"/>
  <c r="J159" i="31"/>
  <c r="J674" i="31"/>
  <c r="J1625" i="31"/>
  <c r="J1194" i="31"/>
  <c r="J1546" i="31"/>
  <c r="J1137" i="31"/>
  <c r="J834" i="31"/>
  <c r="J608" i="31"/>
  <c r="J695" i="31"/>
  <c r="J314" i="31"/>
  <c r="J1337" i="31"/>
  <c r="J1920" i="31"/>
  <c r="J204" i="31"/>
  <c r="J1272" i="31"/>
  <c r="J1686" i="31"/>
  <c r="J1359" i="31"/>
  <c r="J927" i="31"/>
  <c r="J1079" i="31"/>
  <c r="J1552" i="31"/>
  <c r="J1006" i="31"/>
  <c r="J572" i="31"/>
  <c r="J70" i="31"/>
  <c r="J250" i="31"/>
  <c r="J347" i="31"/>
  <c r="J1241" i="31"/>
  <c r="J368" i="31"/>
  <c r="J1789" i="31"/>
  <c r="J1201" i="31"/>
  <c r="J692" i="31"/>
  <c r="J510" i="31"/>
  <c r="J739" i="31"/>
  <c r="J471" i="31"/>
  <c r="J1288" i="31"/>
  <c r="J629" i="31"/>
  <c r="J402" i="31"/>
  <c r="J1276" i="31"/>
  <c r="J1226" i="31"/>
  <c r="J408" i="31"/>
  <c r="J1759" i="31"/>
  <c r="J524" i="31"/>
  <c r="J475" i="31"/>
  <c r="J662" i="31"/>
  <c r="J1154" i="31"/>
  <c r="J807" i="31"/>
  <c r="J99" i="31"/>
  <c r="J150" i="31"/>
  <c r="J919" i="31"/>
  <c r="J1186" i="31"/>
  <c r="J1219" i="31"/>
  <c r="J73" i="31"/>
  <c r="J432" i="31"/>
  <c r="J467" i="31"/>
  <c r="J1877" i="31"/>
  <c r="J258" i="31"/>
  <c r="J757" i="31"/>
  <c r="J1345" i="31"/>
  <c r="J403" i="31"/>
  <c r="J1140" i="31"/>
  <c r="J406" i="31"/>
  <c r="J1101" i="31"/>
  <c r="J189" i="31"/>
  <c r="J1180" i="31"/>
  <c r="J659" i="31"/>
  <c r="J1205" i="31"/>
  <c r="J539" i="31"/>
  <c r="J1829" i="31"/>
  <c r="J562" i="31"/>
  <c r="J501" i="31"/>
  <c r="J1811" i="31"/>
  <c r="J302" i="31"/>
  <c r="J1803" i="31"/>
  <c r="J142" i="31"/>
  <c r="J837" i="31"/>
  <c r="J866" i="31"/>
  <c r="J1077" i="31"/>
  <c r="J1494" i="31"/>
  <c r="J1450" i="31"/>
  <c r="J206" i="31"/>
  <c r="J1187" i="31"/>
  <c r="J942" i="31"/>
  <c r="J132" i="31"/>
  <c r="J1788" i="31"/>
  <c r="J1172" i="31"/>
  <c r="J398" i="31"/>
  <c r="J825" i="31"/>
  <c r="J56" i="31"/>
  <c r="J1151" i="31"/>
  <c r="J1386" i="31"/>
  <c r="J437" i="31"/>
  <c r="J521" i="31"/>
  <c r="J117" i="31"/>
  <c r="J720" i="31"/>
  <c r="J754" i="31"/>
  <c r="J952" i="31"/>
  <c r="J780" i="31"/>
  <c r="J1100" i="31"/>
  <c r="J1332" i="31"/>
  <c r="J683" i="31"/>
  <c r="J1869" i="31"/>
  <c r="J1549" i="31"/>
  <c r="J770" i="31"/>
  <c r="J1851" i="31"/>
  <c r="J1560" i="31"/>
  <c r="J69" i="31"/>
  <c r="J1264" i="31"/>
  <c r="J514" i="31"/>
  <c r="J1542" i="31"/>
  <c r="J1305" i="31"/>
  <c r="J1119" i="31"/>
  <c r="J366" i="31"/>
  <c r="J63" i="31"/>
  <c r="J190" i="31"/>
  <c r="J948" i="31"/>
  <c r="J1049" i="31"/>
  <c r="J573" i="31"/>
  <c r="J1430" i="31"/>
  <c r="J1115" i="31"/>
  <c r="J72" i="31"/>
  <c r="J1500" i="31"/>
  <c r="J1134" i="31"/>
  <c r="J607" i="31"/>
  <c r="J1611" i="31"/>
  <c r="J867" i="31"/>
  <c r="J1690" i="31"/>
  <c r="J1388" i="31"/>
  <c r="J836" i="31"/>
  <c r="J1246" i="31"/>
  <c r="J488" i="31"/>
  <c r="J1934" i="31"/>
  <c r="J957" i="31"/>
  <c r="J1555" i="31"/>
  <c r="J1914" i="31"/>
  <c r="J1040" i="31"/>
  <c r="J1722" i="31"/>
  <c r="J1841" i="31"/>
  <c r="J89" i="31"/>
  <c r="J1374" i="31"/>
  <c r="J1777" i="31"/>
  <c r="J202" i="31"/>
  <c r="J981" i="31"/>
  <c r="J1068" i="31"/>
  <c r="J979" i="31"/>
  <c r="J1350" i="31"/>
  <c r="J177" i="31"/>
  <c r="J1647" i="31"/>
  <c r="J778" i="31"/>
  <c r="J1785" i="31"/>
  <c r="J451" i="31"/>
  <c r="J804" i="31"/>
  <c r="J1267" i="31"/>
  <c r="J1757" i="31"/>
  <c r="J1003" i="31"/>
  <c r="J593" i="31"/>
  <c r="J843" i="31"/>
  <c r="J1232" i="31"/>
  <c r="J609" i="31"/>
  <c r="J1514" i="31"/>
  <c r="J1059" i="31"/>
  <c r="J1295" i="31"/>
  <c r="J1052" i="31"/>
  <c r="J1932" i="31"/>
  <c r="J894" i="31"/>
  <c r="J1948" i="31"/>
  <c r="J1236" i="31"/>
  <c r="J304" i="31"/>
  <c r="J976" i="31"/>
  <c r="J1039" i="31"/>
  <c r="J1843" i="31"/>
  <c r="J1782" i="31"/>
  <c r="J473" i="31"/>
  <c r="J1466" i="31"/>
  <c r="J487" i="31"/>
  <c r="J1458" i="31"/>
  <c r="J1341" i="31"/>
  <c r="J977" i="31"/>
  <c r="J1469" i="31"/>
  <c r="J67" i="31"/>
  <c r="J1876" i="31"/>
  <c r="J691" i="31"/>
  <c r="J1031" i="31"/>
  <c r="J1029" i="31"/>
  <c r="J275" i="31"/>
  <c r="J947" i="31"/>
  <c r="J345" i="31"/>
  <c r="J1055" i="31"/>
  <c r="J1661" i="31"/>
  <c r="J594" i="31"/>
  <c r="J428" i="31"/>
  <c r="J118" i="31"/>
  <c r="J254" i="31"/>
  <c r="J1898" i="31"/>
  <c r="J1174" i="31"/>
  <c r="J678" i="31"/>
  <c r="J1144" i="31"/>
  <c r="J126" i="31"/>
  <c r="J1862" i="31"/>
  <c r="J698" i="31"/>
  <c r="J1109" i="31"/>
  <c r="J1375" i="31"/>
  <c r="J650" i="31"/>
  <c r="J1577" i="31"/>
  <c r="J1964" i="31"/>
  <c r="J242" i="31"/>
  <c r="J1636" i="31"/>
  <c r="J1399" i="31"/>
  <c r="J1585" i="31"/>
  <c r="J1754" i="31"/>
  <c r="J1038" i="31"/>
  <c r="J38" i="31"/>
  <c r="J997" i="31"/>
  <c r="J985" i="31"/>
  <c r="J257" i="31"/>
  <c r="J560" i="31"/>
  <c r="J119" i="31"/>
  <c r="J469" i="31"/>
  <c r="J1734" i="31"/>
  <c r="J1909" i="31"/>
  <c r="J1428" i="31"/>
  <c r="J1283" i="31"/>
  <c r="J1775" i="31"/>
  <c r="J140" i="31"/>
  <c r="J179" i="31"/>
  <c r="J718" i="31"/>
  <c r="J390" i="31"/>
  <c r="J227" i="31"/>
  <c r="J826" i="31"/>
  <c r="J1588" i="31"/>
  <c r="J1215" i="31"/>
  <c r="J334" i="31"/>
  <c r="J1969" i="31"/>
  <c r="J1889" i="31"/>
  <c r="J1958" i="31"/>
  <c r="J156" i="31"/>
  <c r="J1185" i="31"/>
  <c r="J1567" i="31"/>
  <c r="J1852" i="31"/>
  <c r="J1278" i="31"/>
  <c r="J712" i="31"/>
  <c r="J1793" i="31"/>
  <c r="J18" i="31"/>
  <c r="J315" i="31"/>
  <c r="J708" i="31"/>
  <c r="J713" i="31"/>
  <c r="J661" i="31"/>
  <c r="J1924" i="31"/>
  <c r="J765" i="31"/>
  <c r="J944" i="31"/>
  <c r="J1153" i="31"/>
  <c r="J1533" i="31"/>
  <c r="J785" i="31"/>
  <c r="J557" i="31"/>
  <c r="J173" i="31"/>
  <c r="J1229" i="31"/>
  <c r="J1747" i="31"/>
  <c r="J1794" i="31"/>
  <c r="J792" i="31"/>
  <c r="J361" i="31"/>
  <c r="J1054" i="31"/>
  <c r="J1540" i="31"/>
  <c r="J1218" i="31"/>
  <c r="J260" i="31"/>
  <c r="J1158" i="31"/>
  <c r="J1069" i="31"/>
  <c r="J161" i="31"/>
  <c r="J1398" i="31"/>
  <c r="J248" i="31"/>
  <c r="J870" i="31"/>
  <c r="J1740" i="31"/>
  <c r="J872" i="31"/>
  <c r="J1586" i="31"/>
  <c r="J1729" i="31"/>
  <c r="J1420" i="31"/>
  <c r="J1304" i="31"/>
  <c r="J98" i="31"/>
  <c r="J1196" i="31"/>
  <c r="J648" i="31"/>
  <c r="J970" i="31"/>
  <c r="J1685" i="31"/>
  <c r="J790" i="31"/>
  <c r="J1254" i="31"/>
  <c r="J928" i="31"/>
  <c r="J1816" i="31"/>
  <c r="J386" i="31"/>
  <c r="J535" i="31"/>
  <c r="J319" i="31"/>
  <c r="J887" i="31"/>
  <c r="J1318" i="31"/>
  <c r="J1649" i="31"/>
  <c r="J29" i="31"/>
  <c r="J761" i="31"/>
  <c r="J431" i="31"/>
  <c r="J1445" i="31"/>
  <c r="J328" i="31"/>
  <c r="J1718" i="31"/>
  <c r="J1028" i="31"/>
  <c r="J1524" i="31"/>
  <c r="J1512" i="31"/>
  <c r="J1483" i="31"/>
  <c r="J902" i="31"/>
  <c r="J429" i="31"/>
  <c r="J1543" i="31"/>
  <c r="J375" i="31"/>
  <c r="J675" i="31"/>
  <c r="J1682" i="31"/>
  <c r="J701" i="31"/>
  <c r="J917" i="31"/>
  <c r="J567" i="31"/>
  <c r="J766" i="31"/>
  <c r="J294" i="31"/>
  <c r="J1012" i="31"/>
  <c r="J768" i="31"/>
  <c r="J512" i="31"/>
  <c r="J1107" i="31"/>
  <c r="J1053" i="31"/>
  <c r="J1936" i="31"/>
  <c r="J764" i="31"/>
  <c r="J1257" i="31"/>
  <c r="J1516" i="31"/>
  <c r="J1554" i="31"/>
  <c r="J1887" i="31"/>
  <c r="J1515" i="31"/>
  <c r="J639" i="31"/>
  <c r="J877" i="31"/>
  <c r="J358" i="31"/>
  <c r="J181" i="31"/>
  <c r="J1157" i="31"/>
  <c r="J574" i="31"/>
  <c r="J1303" i="31"/>
  <c r="J321" i="31"/>
  <c r="J1751" i="31"/>
  <c r="J141" i="31"/>
  <c r="J316" i="31"/>
  <c r="J625" i="31"/>
  <c r="J22" i="31"/>
  <c r="J745" i="31"/>
  <c r="J1815" i="31"/>
  <c r="J781" i="31"/>
  <c r="J152" i="31"/>
  <c r="J288" i="31"/>
  <c r="J1250" i="31"/>
  <c r="J245" i="31"/>
  <c r="J699" i="31"/>
  <c r="J435" i="31"/>
  <c r="J899" i="31"/>
  <c r="J1452" i="31"/>
  <c r="J490" i="31"/>
  <c r="J1222" i="31"/>
  <c r="J943" i="31"/>
  <c r="J1496" i="31"/>
  <c r="J565" i="31"/>
  <c r="J215" i="31"/>
  <c r="J442" i="31"/>
  <c r="J329" i="31"/>
  <c r="J1711" i="31"/>
  <c r="J355" i="31"/>
  <c r="J239" i="31"/>
  <c r="J1581" i="31"/>
  <c r="J1526" i="31"/>
  <c r="J1098" i="31"/>
  <c r="J1693" i="31"/>
  <c r="J666" i="31"/>
  <c r="J317" i="31"/>
  <c r="J249" i="31"/>
  <c r="J1644" i="31"/>
  <c r="J545" i="31"/>
  <c r="J201" i="31"/>
  <c r="J1566" i="31"/>
  <c r="J602" i="31"/>
  <c r="J730" i="31"/>
  <c r="J1371" i="31"/>
  <c r="J1557" i="31"/>
  <c r="J559" i="31"/>
  <c r="J523" i="31"/>
  <c r="J810" i="31"/>
  <c r="J1282" i="31"/>
  <c r="J1333" i="31"/>
  <c r="J1436" i="31"/>
  <c r="J1456" i="31"/>
  <c r="J762" i="31"/>
  <c r="J1893" i="31"/>
  <c r="J1755" i="31"/>
  <c r="J1572" i="31"/>
  <c r="J419" i="31"/>
  <c r="J1645" i="31"/>
  <c r="J1379" i="31"/>
  <c r="J1499" i="31"/>
  <c r="J1664" i="31"/>
  <c r="J842" i="31"/>
  <c r="J183" i="31"/>
  <c r="J1657" i="31"/>
  <c r="J1191" i="31"/>
  <c r="J1216" i="31"/>
  <c r="J1628" i="31"/>
  <c r="J1423" i="31"/>
  <c r="J854" i="31"/>
  <c r="J1681" i="31"/>
  <c r="J1569" i="31"/>
  <c r="J1231" i="31"/>
  <c r="J1495" i="31"/>
  <c r="J1885" i="31"/>
  <c r="J747" i="31"/>
  <c r="J751" i="31"/>
  <c r="J1660" i="31"/>
  <c r="J1432" i="31"/>
  <c r="J1173" i="31"/>
  <c r="J697" i="31"/>
  <c r="J800" i="31"/>
  <c r="J138" i="31"/>
  <c r="J669" i="31"/>
  <c r="J1415" i="31"/>
  <c r="J797" i="31"/>
  <c r="J760" i="31"/>
  <c r="J1224" i="31"/>
  <c r="J247" i="31"/>
  <c r="J1615" i="31"/>
  <c r="J1550" i="31"/>
  <c r="J897" i="31"/>
  <c r="J1561" i="31"/>
  <c r="J439" i="31"/>
  <c r="J86" i="31"/>
  <c r="J1697" i="31"/>
  <c r="J148" i="31"/>
  <c r="J576" i="31"/>
  <c r="J1349" i="31"/>
  <c r="J1490" i="31"/>
  <c r="J1502" i="31"/>
  <c r="J1213" i="31"/>
  <c r="J852" i="31"/>
  <c r="J234" i="31"/>
  <c r="J633" i="31"/>
  <c r="J1156" i="31"/>
  <c r="J422" i="31"/>
  <c r="J1587" i="31"/>
  <c r="J1518" i="31"/>
  <c r="J65" i="31"/>
  <c r="J82" i="31"/>
  <c r="J1568" i="31"/>
  <c r="J1412" i="31"/>
  <c r="J162" i="31"/>
  <c r="J1804" i="31"/>
  <c r="J961" i="31"/>
  <c r="J1358" i="31"/>
  <c r="J1017" i="31"/>
  <c r="J1823" i="31"/>
  <c r="J1121" i="31"/>
  <c r="J1618" i="31"/>
  <c r="J1822" i="31"/>
  <c r="J49" i="31"/>
  <c r="J146" i="31"/>
  <c r="J999" i="31"/>
  <c r="J1190" i="31"/>
  <c r="J166" i="31"/>
  <c r="J1139" i="31"/>
  <c r="J1033" i="31"/>
  <c r="J1783" i="31"/>
  <c r="J51" i="31"/>
  <c r="J771" i="31"/>
  <c r="J379" i="31"/>
  <c r="J726" i="31"/>
  <c r="J631" i="31"/>
  <c r="J397" i="31"/>
  <c r="J1299" i="31"/>
  <c r="J1765" i="31"/>
  <c r="J1903" i="31"/>
  <c r="J1915" i="31"/>
  <c r="J155" i="31"/>
  <c r="J643" i="31"/>
  <c r="J829" i="31"/>
  <c r="J1202" i="31"/>
  <c r="J575" i="31"/>
  <c r="J341" i="31"/>
  <c r="J1414" i="31"/>
  <c r="J1929" i="31"/>
  <c r="J296" i="31"/>
  <c r="J1578" i="31"/>
  <c r="J1795" i="31"/>
  <c r="J1756" i="31"/>
  <c r="J1501" i="31"/>
  <c r="J1953" i="31"/>
  <c r="J689" i="31"/>
  <c r="J1245" i="31"/>
  <c r="J816" i="31"/>
  <c r="J295" i="31"/>
  <c r="J1634" i="31"/>
  <c r="J1937" i="31"/>
  <c r="J748" i="31"/>
  <c r="J1613" i="31"/>
  <c r="J818" i="31"/>
  <c r="J1353" i="31"/>
  <c r="J1489" i="31"/>
  <c r="J1443" i="31"/>
  <c r="J1406" i="31"/>
  <c r="J1048" i="31"/>
  <c r="J1875" i="31"/>
  <c r="J1360" i="31"/>
  <c r="J604" i="31"/>
  <c r="J298" i="31"/>
  <c r="J80" i="31"/>
  <c r="J1319" i="31"/>
  <c r="J1217" i="31"/>
  <c r="J325" i="31"/>
  <c r="J1538" i="31"/>
  <c r="J827" i="31"/>
  <c r="J568" i="31"/>
  <c r="J950" i="31"/>
  <c r="J1022" i="31"/>
  <c r="J1487" i="31"/>
  <c r="J1673" i="31"/>
  <c r="J1961" i="31"/>
  <c r="J1573" i="31"/>
  <c r="J427" i="31"/>
  <c r="J1362" i="31"/>
  <c r="J1583" i="31"/>
  <c r="J862" i="31"/>
  <c r="J424" i="31"/>
  <c r="J91" i="31"/>
  <c r="J855" i="31"/>
  <c r="J500" i="31"/>
  <c r="J549" i="31"/>
  <c r="J1854" i="31"/>
  <c r="J421" i="31"/>
  <c r="J1207" i="31"/>
  <c r="J1943" i="31"/>
  <c r="J1513" i="31"/>
  <c r="J630" i="31"/>
  <c r="J1704" i="31"/>
  <c r="J525" i="31"/>
  <c r="J360" i="31"/>
  <c r="J709" i="31"/>
  <c r="J1019" i="31"/>
  <c r="J1871" i="31"/>
  <c r="J1252" i="31"/>
  <c r="J1183" i="31"/>
  <c r="J1296" i="31"/>
  <c r="J1340" i="31"/>
  <c r="J624" i="31"/>
  <c r="J1016" i="31"/>
  <c r="J1228" i="31"/>
  <c r="J1057" i="31"/>
  <c r="J1601" i="31"/>
  <c r="J1032" i="31"/>
  <c r="J1921" i="31"/>
  <c r="J954" i="31"/>
  <c r="J106" i="31"/>
  <c r="J869" i="31"/>
  <c r="J1066" i="31"/>
  <c r="J1193" i="31"/>
  <c r="J444" i="31"/>
  <c r="J52" i="31"/>
  <c r="J306" i="31"/>
  <c r="J969" i="31"/>
  <c r="J1531" i="31"/>
  <c r="J636" i="31"/>
  <c r="J1126" i="31"/>
  <c r="J1461" i="31"/>
  <c r="J986" i="31"/>
  <c r="J1758" i="31"/>
  <c r="J369" i="31"/>
  <c r="J151" i="31"/>
  <c r="J499" i="31"/>
  <c r="J1025" i="31"/>
  <c r="J307" i="31"/>
  <c r="J1418" i="31"/>
  <c r="J1365" i="31"/>
  <c r="J468" i="31"/>
  <c r="J353" i="31"/>
  <c r="J1476" i="31"/>
  <c r="J331" i="31"/>
  <c r="J1570" i="31"/>
  <c r="J1899" i="31"/>
  <c r="J455" i="31"/>
  <c r="J287" i="31"/>
  <c r="J968" i="31"/>
  <c r="J555" i="31"/>
  <c r="J230" i="31"/>
  <c r="J890" i="31"/>
  <c r="J85" i="31"/>
  <c r="J1532" i="31"/>
  <c r="J1448" i="31"/>
  <c r="J621" i="31"/>
  <c r="J655" i="31"/>
  <c r="J20" i="31"/>
  <c r="J1189" i="31"/>
  <c r="J598" i="31"/>
  <c r="J1233" i="31"/>
  <c r="J743" i="31"/>
  <c r="J1918" i="31"/>
  <c r="J537" i="31"/>
  <c r="J1401" i="31"/>
  <c r="J381" i="31"/>
  <c r="J492" i="31"/>
  <c r="J1439" i="31"/>
  <c r="J828" i="31"/>
  <c r="J841" i="31"/>
  <c r="J456" i="31"/>
  <c r="J45" i="31"/>
  <c r="J1901" i="31"/>
  <c r="J1440" i="31"/>
  <c r="J959" i="31"/>
  <c r="J1507" i="31"/>
  <c r="J1429" i="31"/>
  <c r="J558" i="31"/>
  <c r="J1387" i="31"/>
  <c r="J587" i="31"/>
  <c r="J1902" i="31"/>
  <c r="J721" i="31"/>
  <c r="J1861" i="31"/>
  <c r="J252" i="31"/>
  <c r="J35" i="31"/>
  <c r="J931" i="31"/>
  <c r="J531" i="31"/>
  <c r="J1027" i="31"/>
  <c r="J415" i="31"/>
  <c r="J1348" i="31"/>
  <c r="J590" i="31"/>
  <c r="J1776" i="31"/>
  <c r="J1171" i="31"/>
  <c r="J1492" i="31"/>
  <c r="J1631" i="31"/>
  <c r="J1523" i="31"/>
  <c r="J1422" i="31"/>
  <c r="J217" i="31"/>
  <c r="J299" i="31"/>
  <c r="J1810" i="31"/>
  <c r="J616" i="31"/>
  <c r="J1328" i="31"/>
  <c r="J68" i="31"/>
  <c r="J176" i="31"/>
  <c r="J1092" i="31"/>
  <c r="J1641" i="31"/>
  <c r="J1338" i="31"/>
  <c r="J1675" i="31"/>
  <c r="J60" i="31"/>
  <c r="J1478" i="31"/>
  <c r="J1773" i="31"/>
  <c r="J1240" i="31"/>
  <c r="J149" i="31"/>
  <c r="J1544" i="31"/>
  <c r="J441" i="31"/>
  <c r="J1377" i="31"/>
  <c r="J1723" i="31"/>
  <c r="J1128" i="31"/>
  <c r="J860" i="31"/>
  <c r="J64" i="31"/>
  <c r="J649" i="31"/>
  <c r="J1389" i="31"/>
  <c r="J486" i="31"/>
  <c r="J1706" i="31"/>
  <c r="J1148" i="31"/>
  <c r="J1835" i="31"/>
  <c r="J904" i="31"/>
  <c r="J33" i="31"/>
  <c r="J1605" i="31"/>
  <c r="J1060" i="31"/>
  <c r="J1460" i="31"/>
  <c r="J1020" i="31"/>
  <c r="J192" i="31"/>
  <c r="J1590" i="31"/>
  <c r="J1142" i="31"/>
  <c r="J26" i="31"/>
  <c r="J1248" i="31"/>
  <c r="J1736" i="31"/>
  <c r="J1021" i="31"/>
  <c r="J1753" i="31"/>
  <c r="J84" i="31"/>
  <c r="J921" i="31"/>
  <c r="J273" i="31"/>
  <c r="J1571" i="31"/>
  <c r="J956" i="31"/>
  <c r="J270" i="31"/>
  <c r="J892" i="31"/>
  <c r="J848" i="31"/>
  <c r="J1896" i="31"/>
  <c r="J123" i="31"/>
  <c r="J480" i="31"/>
  <c r="J873" i="31"/>
  <c r="J1855" i="31"/>
  <c r="J1786" i="31"/>
  <c r="J965" i="31"/>
  <c r="J1667" i="31"/>
  <c r="J1812" i="31"/>
  <c r="J1781" i="31"/>
  <c r="J564" i="31"/>
  <c r="J1699" i="31"/>
  <c r="J76" i="31"/>
  <c r="J1352" i="31"/>
  <c r="J1407" i="31"/>
  <c r="J1737" i="31"/>
  <c r="J1199" i="31"/>
  <c r="J926" i="31"/>
  <c r="J1733" i="31"/>
  <c r="J1837" i="31"/>
  <c r="J1235" i="31"/>
  <c r="J1376" i="31"/>
  <c r="J893" i="31"/>
  <c r="J538" i="31"/>
  <c r="J1320" i="31"/>
  <c r="J966" i="31"/>
  <c r="J1930" i="31"/>
  <c r="J882" i="31"/>
  <c r="J551" i="31"/>
  <c r="J1846" i="31"/>
  <c r="J208" i="31"/>
  <c r="J779" i="31"/>
  <c r="J1847" i="31"/>
  <c r="J309" i="31"/>
  <c r="J44" i="31"/>
  <c r="J638" i="31"/>
  <c r="J534" i="31"/>
  <c r="J1511" i="31"/>
  <c r="J1112" i="31"/>
  <c r="J618" i="31"/>
  <c r="J1421" i="31"/>
  <c r="J911" i="31"/>
  <c r="J1678" i="31"/>
  <c r="J1056" i="31"/>
  <c r="J1287" i="31"/>
  <c r="J392" i="31"/>
  <c r="J686" i="31"/>
  <c r="J1102" i="31"/>
  <c r="J464" i="31"/>
  <c r="J1906" i="31"/>
  <c r="J773" i="31"/>
  <c r="J93" i="31"/>
  <c r="J465" i="31"/>
  <c r="J681" i="31"/>
  <c r="J1277" i="31"/>
  <c r="J221" i="31"/>
  <c r="J1470" i="31"/>
  <c r="J232" i="31"/>
  <c r="J1654" i="31"/>
  <c r="J272" i="31"/>
  <c r="J1005" i="31"/>
  <c r="J120" i="31"/>
  <c r="J1643" i="31"/>
  <c r="J585" i="31"/>
  <c r="J209" i="31"/>
  <c r="J850" i="31"/>
  <c r="J1260" i="31"/>
  <c r="J30" i="31"/>
  <c r="J1891" i="31"/>
  <c r="J685" i="31"/>
  <c r="J57" i="31"/>
  <c r="J1279" i="31"/>
  <c r="J930" i="31"/>
  <c r="J313" i="31"/>
  <c r="J466" i="31"/>
  <c r="J1169" i="31"/>
  <c r="J1416" i="31"/>
  <c r="J1473" i="31"/>
  <c r="J423" i="31"/>
  <c r="J271" i="31"/>
  <c r="J194" i="31"/>
  <c r="J343" i="31"/>
  <c r="J861" i="31"/>
  <c r="J34" i="31"/>
  <c r="J1007" i="31"/>
  <c r="J440" i="31"/>
  <c r="J1637" i="31"/>
  <c r="J895" i="31"/>
  <c r="J463" i="31"/>
  <c r="J1858" i="31"/>
  <c r="J482" i="31"/>
  <c r="J308" i="31"/>
  <c r="J1778" i="31"/>
  <c r="J1971" i="31"/>
  <c r="J1266" i="31"/>
  <c r="J109" i="31"/>
  <c r="J365" i="31"/>
  <c r="J1821" i="31"/>
  <c r="J1928" i="31"/>
  <c r="J744" i="31"/>
  <c r="J1662" i="31"/>
  <c r="J953" i="31"/>
  <c r="J1703" i="31"/>
  <c r="J1161" i="31"/>
  <c r="J1294" i="31"/>
  <c r="J164" i="31"/>
  <c r="J1424" i="31"/>
  <c r="J1541" i="31"/>
  <c r="J163" i="31"/>
  <c r="J88" i="31"/>
  <c r="J1873" i="31"/>
  <c r="J367" i="31"/>
  <c r="J436" i="31"/>
  <c r="J1091" i="31"/>
  <c r="J1933" i="31"/>
  <c r="J798" i="31"/>
  <c r="J197" i="31"/>
  <c r="J1886" i="31"/>
  <c r="J821" i="31"/>
  <c r="J145" i="31"/>
  <c r="J1614" i="31"/>
  <c r="J105" i="31"/>
  <c r="J318" i="31"/>
  <c r="J1799" i="31"/>
  <c r="J876" i="31"/>
  <c r="J1845" i="31"/>
  <c r="J401" i="31"/>
  <c r="J1181" i="31"/>
  <c r="J1155" i="31"/>
  <c r="J1905" i="31"/>
  <c r="J688" i="31"/>
  <c r="J430" i="31"/>
  <c r="J255" i="31"/>
  <c r="J1813" i="31"/>
  <c r="J1002" i="31"/>
  <c r="J915" i="31"/>
  <c r="J1083" i="31"/>
  <c r="J1746" i="31"/>
  <c r="J1011" i="31"/>
  <c r="J1683" i="31"/>
  <c r="J1770" i="31"/>
  <c r="J324" i="31"/>
  <c r="J1640" i="31"/>
  <c r="J1574" i="31"/>
  <c r="J407" i="31"/>
  <c r="J1123" i="31"/>
  <c r="J940" i="31"/>
  <c r="J1400" i="31"/>
  <c r="J266" i="31"/>
  <c r="J380" i="31"/>
  <c r="J344" i="31"/>
  <c r="J1200" i="31"/>
  <c r="J1680" i="31"/>
  <c r="J1742" i="31"/>
  <c r="J1689" i="31"/>
  <c r="J724" i="31"/>
  <c r="J491" i="31"/>
  <c r="J121" i="31"/>
  <c r="J528" i="31"/>
  <c r="J975" i="31"/>
  <c r="J213" i="31"/>
  <c r="J1438" i="31"/>
  <c r="J898" i="31"/>
  <c r="J1719" i="31"/>
  <c r="J1766" i="31"/>
  <c r="J1477" i="31"/>
  <c r="J1609" i="31"/>
  <c r="J240" i="31"/>
  <c r="J370" i="31"/>
  <c r="J1431" i="31"/>
  <c r="J1168" i="31"/>
  <c r="J946" i="31"/>
  <c r="J203" i="31"/>
  <c r="J226" i="31"/>
  <c r="J107" i="31"/>
  <c r="J566" i="31"/>
  <c r="J1405" i="31"/>
  <c r="J1014" i="31"/>
  <c r="J756" i="31"/>
  <c r="J1485" i="31"/>
  <c r="J667" i="31"/>
  <c r="J1103" i="31"/>
  <c r="J640" i="31"/>
  <c r="J908" i="31"/>
  <c r="J1298" i="31"/>
  <c r="J547" i="31"/>
  <c r="J498" i="31"/>
  <c r="J130" i="31"/>
  <c r="J1384" i="31"/>
  <c r="J680" i="31"/>
  <c r="J1179" i="31"/>
  <c r="J520" i="31"/>
  <c r="J1867" i="31"/>
  <c r="J1536" i="31"/>
  <c r="J338" i="31"/>
  <c r="J601" i="31"/>
  <c r="J214" i="31"/>
  <c r="J840" i="31"/>
  <c r="J1311" i="31"/>
  <c r="J776" i="31"/>
  <c r="J628" i="31"/>
  <c r="J290" i="31"/>
  <c r="J1271" i="31"/>
  <c r="J690" i="31"/>
  <c r="J1806" i="31"/>
  <c r="J1676" i="31"/>
  <c r="J1129" i="31"/>
  <c r="J394" i="31"/>
  <c r="J1223" i="31"/>
  <c r="J1237" i="31"/>
  <c r="J389" i="31"/>
  <c r="J857" i="31"/>
  <c r="J1474" i="31"/>
  <c r="J116" i="31"/>
  <c r="J822" i="31"/>
  <c r="J1663" i="31"/>
  <c r="J1290" i="31"/>
  <c r="J395" i="31"/>
  <c r="J677" i="31"/>
  <c r="J646" i="31"/>
  <c r="J682" i="31"/>
  <c r="J160" i="31"/>
  <c r="J333" i="31"/>
  <c r="J17" i="31"/>
  <c r="J622" i="31"/>
  <c r="J714" i="31"/>
  <c r="J1826" i="31"/>
  <c r="J1916" i="31"/>
  <c r="J835" i="31"/>
  <c r="J1234" i="31"/>
  <c r="J351" i="31"/>
  <c r="J1547" i="31"/>
  <c r="J1322" i="31"/>
  <c r="J356" i="31"/>
  <c r="J687" i="31"/>
  <c r="J1080" i="31"/>
  <c r="J43" i="31"/>
  <c r="J1732" i="31"/>
  <c r="J1426" i="31"/>
  <c r="J59" i="31"/>
  <c r="J1504" i="31"/>
  <c r="J1074" i="31"/>
  <c r="J418" i="31"/>
  <c r="J793" i="31"/>
  <c r="J1370" i="31"/>
  <c r="J27" i="31"/>
  <c r="J1417" i="31"/>
  <c r="J41" i="31"/>
  <c r="J165" i="31"/>
  <c r="J1457" i="31"/>
  <c r="J115" i="31"/>
  <c r="J196" i="31"/>
  <c r="J1530" i="31"/>
  <c r="J1798" i="31"/>
  <c r="J527" i="31"/>
  <c r="J912" i="31"/>
  <c r="J1357" i="31"/>
  <c r="J658" i="31"/>
  <c r="J1043" i="31"/>
  <c r="J783" i="31"/>
  <c r="J1545" i="31"/>
  <c r="J1167" i="31"/>
  <c r="J620" i="31"/>
  <c r="J187" i="31"/>
  <c r="J262" i="31"/>
  <c r="J925" i="31"/>
  <c r="J1866" i="31"/>
  <c r="J1808" i="31"/>
  <c r="J400" i="31"/>
  <c r="J1493" i="31"/>
  <c r="J725" i="31"/>
  <c r="J174" i="31"/>
  <c r="J62" i="31"/>
  <c r="J548" i="31"/>
  <c r="J25" i="31"/>
  <c r="J881" i="31"/>
  <c r="J1146" i="31"/>
  <c r="J1895" i="31"/>
  <c r="J597" i="31"/>
  <c r="J554" i="31"/>
  <c r="J1444" i="31"/>
  <c r="J175" i="31"/>
  <c r="J982" i="31"/>
  <c r="J74" i="31"/>
  <c r="J775" i="31"/>
  <c r="J282" i="31"/>
  <c r="J1760" i="31"/>
  <c r="J1331" i="31"/>
  <c r="J670" i="31"/>
  <c r="J1510" i="31"/>
  <c r="J1959" i="31"/>
  <c r="J1945" i="31"/>
  <c r="J446" i="31"/>
  <c r="J210" i="31"/>
  <c r="J511" i="31"/>
  <c r="J1050" i="31"/>
  <c r="J1441" i="31"/>
  <c r="J727" i="31"/>
  <c r="J1301" i="31"/>
  <c r="J332" i="31"/>
  <c r="J603" i="31"/>
  <c r="J910" i="31"/>
  <c r="J1488" i="31"/>
  <c r="J1856" i="31"/>
  <c r="J1708" i="31"/>
  <c r="J794" i="31"/>
  <c r="J672" i="31"/>
  <c r="J614" i="31"/>
  <c r="J1700" i="31"/>
  <c r="J742" i="31"/>
  <c r="J1062" i="31"/>
  <c r="J1946" i="31"/>
  <c r="J1809" i="31"/>
  <c r="J752" i="31"/>
  <c r="J1819" i="31"/>
  <c r="J135" i="31"/>
  <c r="J676" i="31"/>
  <c r="J938" i="31"/>
  <c r="J696" i="31"/>
  <c r="J1410" i="31"/>
  <c r="J844" i="31"/>
  <c r="J103" i="31"/>
  <c r="J1670" i="31"/>
  <c r="J786" i="31"/>
  <c r="J1635" i="31"/>
  <c r="J1874" i="31"/>
  <c r="J1730" i="31"/>
  <c r="J847" i="31"/>
  <c r="J868" i="31"/>
  <c r="J1684" i="31"/>
  <c r="J734" i="31"/>
  <c r="J1462" i="31"/>
  <c r="J878" i="31"/>
  <c r="J1957" i="31"/>
  <c r="J1696" i="31"/>
  <c r="J1104" i="31"/>
  <c r="J1535" i="31"/>
  <c r="J412" i="31"/>
  <c r="J218" i="31"/>
  <c r="J735" i="31"/>
  <c r="J1658" i="31"/>
  <c r="J1580" i="31"/>
  <c r="J583" i="31"/>
  <c r="J1897" i="31"/>
  <c r="J536" i="31"/>
  <c r="J1787" i="31"/>
  <c r="J1833" i="31"/>
  <c r="J1465" i="31"/>
  <c r="J563" i="31"/>
  <c r="J477" i="31"/>
  <c r="J1390" i="31"/>
  <c r="J763" i="31"/>
  <c r="J445" i="31"/>
  <c r="J1952" i="31"/>
  <c r="J820" i="31"/>
  <c r="J225" i="31"/>
  <c r="J1525" i="31"/>
  <c r="J1731" i="31"/>
  <c r="J1880" i="31"/>
  <c r="J1956" i="31"/>
  <c r="J1725" i="31"/>
  <c r="J1743" i="31"/>
  <c r="J1790" i="31"/>
  <c r="J1556" i="31"/>
  <c r="J1949" i="31"/>
  <c r="J274" i="31"/>
  <c r="J1589" i="31"/>
  <c r="J300" i="31"/>
  <c r="J1230" i="31"/>
  <c r="J749" i="31"/>
  <c r="J1366" i="31"/>
  <c r="J1931" i="31"/>
  <c r="J1963" i="31"/>
  <c r="J1177" i="31"/>
  <c r="J373" i="31"/>
  <c r="J1629" i="31"/>
  <c r="J845" i="31"/>
  <c r="J1385" i="31"/>
  <c r="J42" i="31"/>
  <c r="J1242" i="31"/>
  <c r="J452" i="31"/>
  <c r="J438" i="31"/>
  <c r="J1442" i="31"/>
  <c r="J634" i="31"/>
  <c r="J1159" i="31"/>
  <c r="J888" i="31"/>
  <c r="J137" i="31"/>
  <c r="J1960" i="31"/>
  <c r="J1868" i="31"/>
  <c r="J1118" i="31"/>
  <c r="J279" i="31"/>
  <c r="J546" i="31"/>
  <c r="J963" i="31"/>
  <c r="J1162" i="31"/>
  <c r="J244" i="31"/>
  <c r="J1324" i="31"/>
  <c r="J382" i="31"/>
  <c r="J641" i="31"/>
  <c r="J1907" i="31"/>
  <c r="J1113" i="31"/>
  <c r="J264" i="31"/>
  <c r="J1208" i="31"/>
  <c r="J1096" i="31"/>
  <c r="J833" i="31"/>
  <c r="J1881" i="31"/>
  <c r="J268" i="31"/>
  <c r="J122" i="31"/>
  <c r="J1764" i="31"/>
  <c r="J1844" i="31"/>
  <c r="J219" i="31"/>
  <c r="J460" i="31"/>
  <c r="J1698" i="31"/>
  <c r="J1042" i="31"/>
  <c r="J188" i="31"/>
  <c r="J967" i="31"/>
  <c r="J396" i="31"/>
  <c r="J1721" i="31"/>
  <c r="J101" i="31"/>
  <c r="J1772" i="31"/>
  <c r="J569" i="31"/>
  <c r="J626" i="31"/>
  <c r="J32" i="31"/>
  <c r="J796" i="31"/>
  <c r="J1071" i="31"/>
  <c r="J865" i="31"/>
  <c r="J1334" i="31"/>
  <c r="J1768" i="31"/>
  <c r="J1850" i="31"/>
  <c r="J606" i="31"/>
  <c r="J592" i="31"/>
  <c r="J1176" i="31"/>
  <c r="J767" i="31"/>
  <c r="J532" i="31"/>
  <c r="J1127" i="31"/>
  <c r="J971" i="31"/>
  <c r="J552" i="31"/>
  <c r="J1289" i="31"/>
  <c r="J426" i="31"/>
  <c r="J610" i="31"/>
  <c r="J668" i="31"/>
  <c r="J1638" i="31"/>
  <c r="J518" i="31"/>
  <c r="J1938" i="31"/>
  <c r="J1632" i="31"/>
  <c r="J1008" i="31"/>
  <c r="J1086" i="31"/>
  <c r="J453" i="31"/>
  <c r="J474" i="31"/>
  <c r="J1464" i="31"/>
  <c r="J1170" i="31"/>
  <c r="J303" i="31"/>
  <c r="J728" i="31"/>
  <c r="J112" i="31"/>
  <c r="J1413" i="31"/>
  <c r="J1268" i="31"/>
  <c r="J750" i="31"/>
  <c r="J1769" i="31"/>
  <c r="J1391" i="31"/>
  <c r="J710" i="31"/>
  <c r="J1302" i="31"/>
  <c r="J24" i="31"/>
  <c r="J705" i="31"/>
  <c r="J253" i="31"/>
  <c r="J578" i="31"/>
  <c r="J830" i="31"/>
  <c r="J340" i="31"/>
  <c r="J1120" i="31"/>
  <c r="J1596" i="31"/>
  <c r="J875" i="31"/>
  <c r="J591" i="31"/>
  <c r="J955" i="31"/>
  <c r="J858" i="31"/>
  <c r="J1073" i="31"/>
  <c r="J849" i="31"/>
  <c r="J1094" i="31"/>
  <c r="J153" i="31"/>
  <c r="J241" i="31"/>
  <c r="J472" i="31"/>
  <c r="J851" i="31"/>
  <c r="J1900" i="31"/>
  <c r="J454" i="31"/>
  <c r="J496" i="31"/>
  <c r="J1617" i="31"/>
  <c r="J1099" i="31"/>
  <c r="J1623" i="31"/>
  <c r="J1726" i="31"/>
  <c r="J1714" i="31"/>
  <c r="J144" i="31"/>
  <c r="J1481" i="31"/>
  <c r="J1797" i="31"/>
  <c r="J336" i="31"/>
  <c r="J1408" i="31"/>
  <c r="J1888" i="31"/>
  <c r="J238" i="31"/>
  <c r="J711" i="31"/>
  <c r="J642" i="31"/>
  <c r="J1259" i="31"/>
  <c r="J1624" i="31"/>
  <c r="J1262" i="31"/>
  <c r="J1147" i="31"/>
  <c r="J729" i="31"/>
  <c r="J1206" i="31"/>
  <c r="J556" i="31"/>
  <c r="J611" i="31"/>
  <c r="J1687" i="31"/>
  <c r="J1047" i="31"/>
  <c r="J1620" i="31"/>
  <c r="J1434" i="31"/>
  <c r="J996" i="31"/>
  <c r="J1482" i="31"/>
  <c r="J1273" i="31"/>
  <c r="J1010" i="31"/>
  <c r="J889" i="31"/>
  <c r="J589" i="31"/>
  <c r="J719" i="31"/>
  <c r="J53" i="31"/>
  <c r="J222" i="31"/>
  <c r="J425" i="31"/>
  <c r="J1393" i="31"/>
  <c r="J1419" i="31"/>
  <c r="J582" i="31"/>
  <c r="J600" i="31"/>
  <c r="J1354" i="31"/>
  <c r="J246" i="31"/>
  <c r="J1249" i="31"/>
  <c r="J1284" i="31"/>
  <c r="J1454" i="31"/>
  <c r="J259" i="31"/>
  <c r="J1491" i="31"/>
  <c r="J75" i="31"/>
  <c r="J1015" i="31"/>
  <c r="J229" i="31"/>
  <c r="J1836" i="31"/>
  <c r="J951" i="31"/>
  <c r="J1831" i="31"/>
  <c r="J448" i="31"/>
  <c r="J1274" i="31"/>
  <c r="J1367" i="31"/>
  <c r="J529" i="31"/>
  <c r="J1018" i="31"/>
  <c r="J989" i="31"/>
  <c r="J741" i="31"/>
  <c r="J1834" i="31"/>
  <c r="J167" i="31"/>
  <c r="J1712" i="31"/>
  <c r="J1498" i="31"/>
  <c r="J605" i="31"/>
  <c r="J1870" i="31"/>
  <c r="J733" i="31"/>
  <c r="J231" i="31"/>
  <c r="J1539" i="31"/>
  <c r="J349" i="31"/>
  <c r="J364" i="31"/>
  <c r="J125" i="31"/>
  <c r="J832" i="31"/>
  <c r="J526" i="31"/>
  <c r="J632" i="31"/>
  <c r="J1263" i="31"/>
  <c r="J169" i="31"/>
  <c r="J1517" i="31"/>
  <c r="J612" i="31"/>
  <c r="J1220" i="31"/>
  <c r="J1548" i="31"/>
  <c r="J1767" i="31"/>
  <c r="J732" i="31"/>
  <c r="J1677" i="31"/>
  <c r="J1433" i="31"/>
  <c r="J561" i="31"/>
  <c r="J806" i="31"/>
  <c r="J1622" i="31"/>
  <c r="J1807" i="31"/>
  <c r="J337" i="31"/>
  <c r="J772" i="31"/>
  <c r="J1463" i="31"/>
  <c r="J513" i="31"/>
  <c r="J984" i="31"/>
  <c r="J124" i="31"/>
  <c r="J1163" i="31"/>
  <c r="J885" i="31"/>
  <c r="J673" i="31"/>
  <c r="J200" i="31"/>
  <c r="J1923" i="31"/>
  <c r="J758" i="31"/>
  <c r="J54" i="31"/>
  <c r="J1227" i="31"/>
  <c r="J1361" i="31"/>
  <c r="J1830" i="31"/>
  <c r="J1026" i="31"/>
  <c r="J1480" i="31"/>
  <c r="J811" i="31"/>
  <c r="J693" i="31"/>
  <c r="J777" i="31"/>
  <c r="J1648" i="31"/>
  <c r="J87" i="31"/>
  <c r="J891" i="31"/>
  <c r="J1326" i="31"/>
  <c r="J1627" i="31"/>
  <c r="J1044" i="31"/>
  <c r="J1817" i="31"/>
  <c r="J1111" i="31"/>
  <c r="J359" i="31"/>
  <c r="J263" i="31"/>
  <c r="J1780" i="31"/>
  <c r="J1293" i="31"/>
  <c r="J191" i="31"/>
  <c r="J1509" i="31"/>
  <c r="J1486" i="31"/>
  <c r="J1668" i="31"/>
  <c r="J147" i="31"/>
  <c r="J1089" i="31"/>
  <c r="J1221" i="31"/>
  <c r="J1149" i="31"/>
  <c r="J1095" i="31"/>
  <c r="J374" i="31"/>
  <c r="J1150" i="31"/>
  <c r="J702" i="31"/>
  <c r="J95" i="31"/>
  <c r="J706" i="31"/>
  <c r="J1210" i="31"/>
  <c r="J348" i="31"/>
  <c r="J1890" i="31"/>
  <c r="J740" i="31"/>
  <c r="J1739" i="31"/>
  <c r="J1748" i="31"/>
  <c r="J1000" i="31"/>
  <c r="J1927" i="31"/>
  <c r="J579" i="31"/>
  <c r="J1551" i="31"/>
  <c r="J1908" i="31"/>
  <c r="J393" i="31"/>
  <c r="J39" i="31"/>
  <c r="J1600" i="31"/>
  <c r="J913" i="31"/>
  <c r="J1966" i="31"/>
  <c r="J1656" i="31"/>
  <c r="J1796" i="31"/>
  <c r="J1383" i="31"/>
  <c r="J1309" i="31"/>
  <c r="J799" i="31"/>
  <c r="J285" i="31"/>
  <c r="J383" i="31"/>
  <c r="J941" i="31"/>
  <c r="J789" i="31"/>
  <c r="J1076" i="31"/>
  <c r="J550" i="31"/>
  <c r="J267" i="31"/>
  <c r="J1941" i="31"/>
  <c r="J223" i="31"/>
  <c r="J111" i="31"/>
  <c r="J1281" i="31"/>
  <c r="J506" i="31"/>
  <c r="J1604" i="31"/>
  <c r="J570" i="31"/>
  <c r="J1081" i="31"/>
  <c r="J1925" i="31"/>
  <c r="J205" i="31"/>
  <c r="J483" i="31"/>
  <c r="J505" i="31"/>
  <c r="J1904" i="31"/>
  <c r="J1117" i="31"/>
  <c r="J1688" i="31"/>
  <c r="J896" i="31"/>
  <c r="J738" i="31"/>
  <c r="J1828" i="31"/>
  <c r="J1528" i="31"/>
  <c r="J1824" i="31"/>
  <c r="J1325" i="31"/>
  <c r="J1763" i="31"/>
  <c r="J1192" i="31"/>
  <c r="J1072" i="31"/>
  <c r="J1951" i="31"/>
  <c r="J540" i="31"/>
  <c r="J1292" i="31"/>
  <c r="J1527" i="31"/>
  <c r="J1659" i="31"/>
  <c r="J134" i="31"/>
  <c r="J184" i="31"/>
  <c r="J1239" i="31"/>
  <c r="J66" i="31"/>
  <c r="J988" i="31"/>
  <c r="J1968" i="31"/>
  <c r="J1716" i="31"/>
  <c r="J212" i="31"/>
  <c r="J58" i="31"/>
  <c r="J571" i="31"/>
  <c r="J1253" i="31"/>
  <c r="J736" i="31"/>
  <c r="J1506" i="31"/>
  <c r="J19" i="31"/>
  <c r="J1404" i="31"/>
  <c r="AT1984" i="31" l="1"/>
  <c r="J1985" i="31"/>
  <c r="D1985" i="31"/>
  <c r="B1987" i="31"/>
  <c r="AM1986" i="31"/>
  <c r="AL1986" i="31"/>
  <c r="AS1986" i="31"/>
  <c r="T1986" i="31" a="1"/>
  <c r="T1986" i="31" s="1"/>
  <c r="U1986" i="31" s="1"/>
  <c r="AV1985" i="31"/>
  <c r="AU1985" i="31"/>
  <c r="AT1985" i="31" l="1"/>
  <c r="J1986" i="31"/>
  <c r="D1986" i="31"/>
  <c r="AV1986" i="31"/>
  <c r="AU1986" i="31"/>
  <c r="B1988" i="31"/>
  <c r="B1989" i="31" s="1"/>
  <c r="AM1987" i="31"/>
  <c r="AL1987" i="31"/>
  <c r="AS1987" i="31"/>
  <c r="T1987" i="31" a="1"/>
  <c r="T1987" i="31" s="1"/>
  <c r="U1987" i="31" s="1"/>
  <c r="AT1986" i="31" l="1"/>
  <c r="AL1989" i="31"/>
  <c r="B1990" i="31"/>
  <c r="AS1989" i="31"/>
  <c r="AM1989" i="31"/>
  <c r="T1989" i="31" a="1"/>
  <c r="T1989" i="31" s="1"/>
  <c r="U1989" i="31" s="1"/>
  <c r="AV1987" i="31"/>
  <c r="AU1987" i="31"/>
  <c r="AL1988" i="31"/>
  <c r="AM1988" i="31"/>
  <c r="AS1988" i="31"/>
  <c r="T1988" i="31" a="1"/>
  <c r="T1988" i="31" s="1"/>
  <c r="U1988" i="31" s="1"/>
  <c r="D1987" i="31"/>
  <c r="J1987" i="31"/>
  <c r="D1989" i="31" l="1"/>
  <c r="J1989" i="31"/>
  <c r="AV1989" i="31"/>
  <c r="AU1989" i="31"/>
  <c r="AS1990" i="31"/>
  <c r="AM1990" i="31"/>
  <c r="B1991" i="31"/>
  <c r="AL1990" i="31"/>
  <c r="T1990" i="31" a="1"/>
  <c r="T1990" i="31" s="1"/>
  <c r="U1990" i="31" s="1"/>
  <c r="AT1987" i="31"/>
  <c r="D1988" i="31"/>
  <c r="J1988" i="31"/>
  <c r="AV1988" i="31"/>
  <c r="AU1988" i="31"/>
  <c r="AT1989" i="31" l="1"/>
  <c r="AS1991" i="31"/>
  <c r="B1992" i="31"/>
  <c r="AM1991" i="31"/>
  <c r="AL1991" i="31"/>
  <c r="T1991" i="31" a="1"/>
  <c r="T1991" i="31" s="1"/>
  <c r="U1991" i="31" s="1"/>
  <c r="AU1990" i="31"/>
  <c r="AV1990" i="31"/>
  <c r="D1990" i="31"/>
  <c r="J1990" i="31"/>
  <c r="AT1988" i="31"/>
  <c r="AT1990" i="31" l="1"/>
  <c r="D1991" i="31"/>
  <c r="J1991" i="31"/>
  <c r="AL1992" i="31"/>
  <c r="AS1992" i="31"/>
  <c r="AM1992" i="31"/>
  <c r="B1993" i="31"/>
  <c r="T1992" i="31" a="1"/>
  <c r="T1992" i="31" s="1"/>
  <c r="U1992" i="31" s="1"/>
  <c r="AV1991" i="31"/>
  <c r="AU1991" i="31"/>
  <c r="AT1991" i="31" l="1"/>
  <c r="J1992" i="31"/>
  <c r="D1992" i="31"/>
  <c r="AM1993" i="31"/>
  <c r="AL1993" i="31"/>
  <c r="B1994" i="31"/>
  <c r="AS1993" i="31"/>
  <c r="T1993" i="31" a="1"/>
  <c r="T1993" i="31" s="1"/>
  <c r="U1993" i="31" s="1"/>
  <c r="AV1992" i="31"/>
  <c r="AU1992" i="31"/>
  <c r="AT1992" i="31" l="1"/>
  <c r="J1993" i="31"/>
  <c r="D1993" i="31"/>
  <c r="AU1993" i="31"/>
  <c r="AV1993" i="31"/>
  <c r="AL1994" i="31"/>
  <c r="AS1994" i="31"/>
  <c r="B1995" i="31"/>
  <c r="AM1994" i="31"/>
  <c r="T1994" i="31" a="1"/>
  <c r="T1994" i="31" s="1"/>
  <c r="U1994" i="31" s="1"/>
  <c r="AT1993" i="31" l="1"/>
  <c r="AU1994" i="31"/>
  <c r="AV1994" i="31"/>
  <c r="B1996" i="31"/>
  <c r="AM1995" i="31"/>
  <c r="AL1995" i="31"/>
  <c r="AS1995" i="31"/>
  <c r="T1995" i="31" a="1"/>
  <c r="T1995" i="31" s="1"/>
  <c r="U1995" i="31" s="1"/>
  <c r="J1994" i="31"/>
  <c r="D1994" i="31"/>
  <c r="AT1994" i="31" l="1"/>
  <c r="AV1995" i="31"/>
  <c r="AU1995" i="31"/>
  <c r="J1995" i="31"/>
  <c r="D1995" i="31"/>
  <c r="AL1996" i="31"/>
  <c r="AS1996" i="31"/>
  <c r="AM1996" i="31"/>
  <c r="B1997" i="31"/>
  <c r="T1996" i="31" a="1"/>
  <c r="T1996" i="31" s="1"/>
  <c r="U1996" i="31" s="1"/>
  <c r="AV1996" i="31" l="1"/>
  <c r="AU1996" i="31"/>
  <c r="AL1997" i="31"/>
  <c r="B1998" i="31"/>
  <c r="AS1997" i="31"/>
  <c r="AM1997" i="31"/>
  <c r="T1997" i="31" a="1"/>
  <c r="T1997" i="31" s="1"/>
  <c r="U1997" i="31" s="1"/>
  <c r="AT1995" i="31"/>
  <c r="J1996" i="31"/>
  <c r="D1996" i="31"/>
  <c r="AT1996" i="31" l="1"/>
  <c r="D1997" i="31"/>
  <c r="J1997" i="31"/>
  <c r="AL1998" i="31"/>
  <c r="AM1998" i="31"/>
  <c r="AS1998" i="31"/>
  <c r="B1999" i="31"/>
  <c r="T1998" i="31" a="1"/>
  <c r="T1998" i="31" s="1"/>
  <c r="U1998" i="31" s="1"/>
  <c r="AV1997" i="31"/>
  <c r="AU1997" i="31"/>
  <c r="D1998" i="31" l="1"/>
  <c r="J1998" i="31"/>
  <c r="AS1999" i="31"/>
  <c r="B2000" i="31"/>
  <c r="AM1999" i="31"/>
  <c r="AL1999" i="31"/>
  <c r="T1999" i="31" a="1"/>
  <c r="T1999" i="31" s="1"/>
  <c r="U1999" i="31" s="1"/>
  <c r="AU1998" i="31"/>
  <c r="AV1998" i="31"/>
  <c r="AT1997" i="31"/>
  <c r="J1999" i="31" l="1"/>
  <c r="D1999" i="31"/>
  <c r="B2001" i="31"/>
  <c r="B2002" i="31" s="1"/>
  <c r="AM2000" i="31"/>
  <c r="AS2000" i="31"/>
  <c r="AL2000" i="31"/>
  <c r="T2000" i="31" a="1"/>
  <c r="T2000" i="31" s="1"/>
  <c r="U2000" i="31" s="1"/>
  <c r="AU1999" i="31"/>
  <c r="AV1999" i="31"/>
  <c r="AT1998" i="31"/>
  <c r="AT1999" i="31" l="1"/>
  <c r="AL2002" i="31"/>
  <c r="AM2002" i="31"/>
  <c r="B2003" i="31"/>
  <c r="AS2002" i="31"/>
  <c r="T2002" i="31" a="1"/>
  <c r="T2002" i="31" s="1"/>
  <c r="U2002" i="31" s="1"/>
  <c r="J2000" i="31"/>
  <c r="D2000" i="31"/>
  <c r="AV2000" i="31"/>
  <c r="AU2000" i="31"/>
  <c r="AM2001" i="31"/>
  <c r="AS2001" i="31"/>
  <c r="AL2001" i="31"/>
  <c r="T2001" i="31" a="1"/>
  <c r="T2001" i="31" s="1"/>
  <c r="U2001" i="31" s="1"/>
  <c r="J2002" i="31" l="1"/>
  <c r="D2002" i="31"/>
  <c r="AV2002" i="31"/>
  <c r="AU2002" i="31"/>
  <c r="AL2003" i="31"/>
  <c r="AS2003" i="31"/>
  <c r="AM2003" i="31"/>
  <c r="B2004" i="31"/>
  <c r="T2003" i="31" a="1"/>
  <c r="T2003" i="31" s="1"/>
  <c r="U2003" i="31" s="1"/>
  <c r="AV2001" i="31"/>
  <c r="AU2001" i="31"/>
  <c r="AT2000" i="31"/>
  <c r="J2001" i="31"/>
  <c r="D2001" i="31"/>
  <c r="B2005" i="31" l="1"/>
  <c r="AM2004" i="31"/>
  <c r="AL2004" i="31"/>
  <c r="AS2004" i="31"/>
  <c r="T2004" i="31" a="1"/>
  <c r="T2004" i="31" s="1"/>
  <c r="U2004" i="31" s="1"/>
  <c r="AV2003" i="31"/>
  <c r="AU2003" i="31"/>
  <c r="AT2002" i="31"/>
  <c r="J2003" i="31"/>
  <c r="D2003" i="31"/>
  <c r="AT2001" i="31"/>
  <c r="AT2003" i="31" l="1"/>
  <c r="J2004" i="31"/>
  <c r="D2004" i="31"/>
  <c r="AV2004" i="31"/>
  <c r="AU2004" i="31"/>
  <c r="AL2005" i="31"/>
  <c r="B2006" i="31"/>
  <c r="AS2005" i="31"/>
  <c r="AM2005" i="31"/>
  <c r="T2005" i="31" a="1"/>
  <c r="T2005" i="31" s="1"/>
  <c r="U2005" i="31" s="1"/>
  <c r="AT2004" i="31" l="1"/>
  <c r="AU2005" i="31"/>
  <c r="AV2005" i="31"/>
  <c r="AS2006" i="31"/>
  <c r="AL2006" i="31"/>
  <c r="B2007" i="31"/>
  <c r="AM2006" i="31"/>
  <c r="T2006" i="31" a="1"/>
  <c r="T2006" i="31" s="1"/>
  <c r="U2006" i="31" s="1"/>
  <c r="J2005" i="31"/>
  <c r="D2005" i="31"/>
  <c r="D2006" i="31" l="1"/>
  <c r="J2006" i="31"/>
  <c r="AS2007" i="31"/>
  <c r="B2008" i="31"/>
  <c r="AM2007" i="31"/>
  <c r="AL2007" i="31"/>
  <c r="T2007" i="31" a="1"/>
  <c r="T2007" i="31" s="1"/>
  <c r="U2007" i="31" s="1"/>
  <c r="AV2006" i="31"/>
  <c r="AU2006" i="31"/>
  <c r="AT2005" i="31"/>
  <c r="AT2006" i="31" l="1"/>
  <c r="D2007" i="31"/>
  <c r="J2007" i="31"/>
  <c r="B2009" i="31"/>
  <c r="AM2008" i="31"/>
  <c r="AL2008" i="31"/>
  <c r="AS2008" i="31"/>
  <c r="T2008" i="31" a="1"/>
  <c r="T2008" i="31" s="1"/>
  <c r="U2008" i="31" s="1"/>
  <c r="AU2007" i="31"/>
  <c r="AV2007" i="31"/>
  <c r="AT2007" i="31" l="1"/>
  <c r="AV2008" i="31"/>
  <c r="AU2008" i="31"/>
  <c r="AM2009" i="31"/>
  <c r="B2010" i="31"/>
  <c r="AL2009" i="31"/>
  <c r="AS2009" i="31"/>
  <c r="T2009" i="31" a="1"/>
  <c r="T2009" i="31" s="1"/>
  <c r="U2009" i="31" s="1"/>
  <c r="D2008" i="31"/>
  <c r="J2008" i="31"/>
  <c r="AT2008" i="31" l="1"/>
  <c r="AS2010" i="31"/>
  <c r="AV2010" i="31" s="1"/>
  <c r="AU2010" i="31" s="1"/>
  <c r="AT2010" i="31" s="1"/>
  <c r="AM2010" i="31"/>
  <c r="AL2010" i="31"/>
  <c r="B2011" i="31"/>
  <c r="T2010" i="31" a="1"/>
  <c r="T2010" i="31" s="1"/>
  <c r="U2010" i="31" s="1"/>
  <c r="D2009" i="31"/>
  <c r="J2009" i="31"/>
  <c r="AV2009" i="31"/>
  <c r="AU2009" i="31" s="1"/>
  <c r="AT2009" i="31" s="1"/>
  <c r="J2010" i="31" l="1"/>
  <c r="D2010" i="31"/>
  <c r="AS2011" i="31"/>
  <c r="B2012" i="31"/>
  <c r="AM2011" i="31"/>
  <c r="AL2011" i="31"/>
  <c r="T2011" i="31" a="1"/>
  <c r="T2011" i="31" s="1"/>
  <c r="U2011" i="31" s="1"/>
  <c r="J2011" i="31" l="1"/>
  <c r="D2011" i="31"/>
  <c r="B2013" i="31"/>
  <c r="B2014" i="31" s="1"/>
  <c r="AM2012" i="31"/>
  <c r="AS2012" i="31"/>
  <c r="AL2012" i="31"/>
  <c r="T2012" i="31" a="1"/>
  <c r="T2012" i="31" s="1"/>
  <c r="U2012" i="31" s="1"/>
  <c r="AV2011" i="31"/>
  <c r="AU2011" i="31" s="1"/>
  <c r="AT2011" i="31" s="1"/>
  <c r="B2015" i="31" l="1"/>
  <c r="AS2014" i="31"/>
  <c r="AV2014" i="31" s="1"/>
  <c r="AU2014" i="31" s="1"/>
  <c r="AT2014" i="31" s="1"/>
  <c r="AM2014" i="31"/>
  <c r="AL2014" i="31"/>
  <c r="T2014" i="31" a="1"/>
  <c r="T2014" i="31" s="1"/>
  <c r="U2014" i="31" s="1"/>
  <c r="J2012" i="31"/>
  <c r="D2012" i="31"/>
  <c r="AV2012" i="31"/>
  <c r="AU2012" i="31" s="1"/>
  <c r="AT2012" i="31" s="1"/>
  <c r="AM2013" i="31"/>
  <c r="AL2013" i="31"/>
  <c r="AS2013" i="31"/>
  <c r="T2013" i="31" a="1"/>
  <c r="T2013" i="31" s="1"/>
  <c r="U2013" i="31" s="1"/>
  <c r="D2014" i="31" l="1"/>
  <c r="J2014" i="31"/>
  <c r="AM2015" i="31"/>
  <c r="B2016" i="31"/>
  <c r="AL2015" i="31"/>
  <c r="AS2015" i="31"/>
  <c r="T2015" i="31" a="1"/>
  <c r="T2015" i="31" s="1"/>
  <c r="U2015" i="31" s="1"/>
  <c r="AV2013" i="31"/>
  <c r="AU2013" i="31" s="1"/>
  <c r="AT2013" i="31" s="1"/>
  <c r="J2013" i="31"/>
  <c r="D2013" i="31"/>
  <c r="AS2016" i="31" l="1"/>
  <c r="AV2016" i="31" s="1"/>
  <c r="AU2016" i="31" s="1"/>
  <c r="AT2016" i="31" s="1"/>
  <c r="AL2016" i="31"/>
  <c r="AM2016" i="31"/>
  <c r="B2017" i="31"/>
  <c r="T2016" i="31" a="1"/>
  <c r="T2016" i="31" s="1"/>
  <c r="U2016" i="31" s="1"/>
  <c r="AV2015" i="31"/>
  <c r="AU2015" i="31" s="1"/>
  <c r="AT2015" i="31" s="1"/>
  <c r="D2015" i="31"/>
  <c r="J2015" i="31"/>
  <c r="D2016" i="31" l="1"/>
  <c r="J2016" i="31"/>
  <c r="B2018" i="31"/>
  <c r="AM2017" i="31"/>
  <c r="AL2017" i="31"/>
  <c r="AS2017" i="31"/>
  <c r="T2017" i="31" a="1"/>
  <c r="T2017" i="31" s="1"/>
  <c r="U2017" i="31" s="1"/>
  <c r="D2017" i="31" l="1"/>
  <c r="J2017" i="31"/>
  <c r="B2019" i="31"/>
  <c r="AM2018" i="31"/>
  <c r="AS2018" i="31"/>
  <c r="AV2018" i="31" s="1"/>
  <c r="AU2018" i="31" s="1"/>
  <c r="AT2018" i="31" s="1"/>
  <c r="AL2018" i="31"/>
  <c r="T2018" i="31" a="1"/>
  <c r="T2018" i="31" s="1"/>
  <c r="U2018" i="31" s="1"/>
  <c r="AV2017" i="31"/>
  <c r="AU2017" i="31" s="1"/>
  <c r="AT2017" i="31" s="1"/>
  <c r="J2018" i="31" l="1"/>
  <c r="D2018" i="31"/>
  <c r="B2020" i="31"/>
  <c r="AM2019" i="31"/>
  <c r="AL2019" i="31"/>
  <c r="AS2019" i="31"/>
  <c r="T2019" i="31" a="1"/>
  <c r="T2019" i="31" s="1"/>
  <c r="U2019" i="31" s="1"/>
  <c r="J2019" i="31" l="1"/>
  <c r="D2019" i="31"/>
  <c r="AV2019" i="31"/>
  <c r="AU2019" i="31" s="1"/>
  <c r="AT2019" i="31" s="1"/>
  <c r="AS2020" i="31"/>
  <c r="AV2020" i="31" s="1"/>
  <c r="AU2020" i="31" s="1"/>
  <c r="AT2020" i="31" s="1"/>
  <c r="AL2020" i="31"/>
  <c r="B2021" i="31"/>
  <c r="AM2020" i="31"/>
  <c r="T2020" i="31" a="1"/>
  <c r="T2020" i="31" s="1"/>
  <c r="U2020" i="31" s="1"/>
  <c r="AS2021" i="31" l="1"/>
  <c r="B2022" i="31"/>
  <c r="AM2021" i="31"/>
  <c r="AL2021" i="31"/>
  <c r="T2021" i="31" a="1"/>
  <c r="T2021" i="31" s="1"/>
  <c r="U2021" i="31" s="1"/>
  <c r="D2020" i="31"/>
  <c r="J2020" i="31"/>
  <c r="D2021" i="31" l="1"/>
  <c r="J2021" i="31"/>
  <c r="B2023" i="31"/>
  <c r="B2024" i="31" s="1"/>
  <c r="AM2022" i="31"/>
  <c r="AS2022" i="31"/>
  <c r="AV2022" i="31" s="1"/>
  <c r="AU2022" i="31" s="1"/>
  <c r="AT2022" i="31" s="1"/>
  <c r="AL2022" i="31"/>
  <c r="T2022" i="31" a="1"/>
  <c r="T2022" i="31" s="1"/>
  <c r="U2022" i="31" s="1"/>
  <c r="AV2021" i="31"/>
  <c r="AU2021" i="31" s="1"/>
  <c r="AT2021" i="31" s="1"/>
  <c r="AL2024" i="31" l="1"/>
  <c r="AM2024" i="31"/>
  <c r="B2025" i="31"/>
  <c r="AS2024" i="31"/>
  <c r="T2024" i="31" a="1"/>
  <c r="T2024" i="31" s="1"/>
  <c r="U2024" i="31" s="1"/>
  <c r="D2022" i="31"/>
  <c r="J2022" i="31"/>
  <c r="AM2023" i="31"/>
  <c r="AS2023" i="31"/>
  <c r="AV2023" i="31" s="1"/>
  <c r="AU2023" i="31" s="1"/>
  <c r="AT2023" i="31" s="1"/>
  <c r="AL2023" i="31"/>
  <c r="T2023" i="31" a="1"/>
  <c r="T2023" i="31" s="1"/>
  <c r="U2023" i="31" s="1"/>
  <c r="D2024" i="31" l="1"/>
  <c r="J2024" i="31"/>
  <c r="AV2024" i="31"/>
  <c r="AU2024" i="31" s="1"/>
  <c r="AT2024" i="31" s="1"/>
  <c r="AL2025" i="31"/>
  <c r="B2026" i="31"/>
  <c r="AM2025" i="31"/>
  <c r="AS2025" i="31"/>
  <c r="AV2025" i="31" s="1"/>
  <c r="AU2025" i="31" s="1"/>
  <c r="AT2025" i="31" s="1"/>
  <c r="T2025" i="31" a="1"/>
  <c r="T2025" i="31" s="1"/>
  <c r="U2025" i="31" s="1"/>
  <c r="D2023" i="31"/>
  <c r="J2023" i="31"/>
  <c r="AL2026" i="31" l="1"/>
  <c r="AS2026" i="31"/>
  <c r="AV2026" i="31" s="1"/>
  <c r="AU2026" i="31" s="1"/>
  <c r="AT2026" i="31" s="1"/>
  <c r="B2027" i="31"/>
  <c r="AM2026" i="31"/>
  <c r="T2026" i="31" a="1"/>
  <c r="T2026" i="31" s="1"/>
  <c r="U2026" i="31" s="1"/>
  <c r="D2025" i="31"/>
  <c r="J2025" i="31"/>
  <c r="D2026" i="31" l="1"/>
  <c r="J2026" i="31"/>
  <c r="AM2027" i="31"/>
  <c r="AS2027" i="31"/>
  <c r="AV2027" i="31" s="1"/>
  <c r="AU2027" i="31" s="1"/>
  <c r="AT2027" i="31" s="1"/>
  <c r="AL2027" i="31"/>
  <c r="B2028" i="31"/>
  <c r="T2027" i="31" a="1"/>
  <c r="T2027" i="31" s="1"/>
  <c r="U2027" i="31" s="1"/>
  <c r="J2027" i="31" l="1"/>
  <c r="D2027" i="31"/>
  <c r="AL2028" i="31"/>
  <c r="AS2028" i="31"/>
  <c r="AV2028" i="31" s="1"/>
  <c r="AU2028" i="31" s="1"/>
  <c r="AT2028" i="31" s="1"/>
  <c r="B2029" i="31"/>
  <c r="AM2028" i="31"/>
  <c r="T2028" i="31" a="1"/>
  <c r="T2028" i="31" s="1"/>
  <c r="U2028" i="31" s="1"/>
  <c r="J2028" i="31" l="1"/>
  <c r="D2028" i="31"/>
  <c r="AS2029" i="31"/>
  <c r="AV2029" i="31" s="1"/>
  <c r="AU2029" i="31" s="1"/>
  <c r="AT2029" i="31" s="1"/>
  <c r="B2030" i="31"/>
  <c r="AM2029" i="31"/>
  <c r="AL2029" i="31"/>
  <c r="T2029" i="31" a="1"/>
  <c r="T2029" i="31" s="1"/>
  <c r="U2029" i="31" s="1"/>
  <c r="J2029" i="31" l="1"/>
  <c r="D2029" i="31"/>
  <c r="B2031" i="31"/>
  <c r="AM2030" i="31"/>
  <c r="AL2030" i="31"/>
  <c r="AS2030" i="31"/>
  <c r="T2030" i="31" a="1"/>
  <c r="T2030" i="31" s="1"/>
  <c r="U2030" i="31" s="1"/>
  <c r="J2030" i="31" l="1"/>
  <c r="D2030" i="31"/>
  <c r="AV2030" i="31"/>
  <c r="AU2030" i="31" s="1"/>
  <c r="AT2030" i="31" s="1"/>
  <c r="B2032" i="31"/>
  <c r="AM2031" i="31"/>
  <c r="AS2031" i="31"/>
  <c r="AL2031" i="31"/>
  <c r="T2031" i="31" a="1"/>
  <c r="T2031" i="31" s="1"/>
  <c r="U2031" i="31" s="1"/>
  <c r="AV2031" i="31" l="1"/>
  <c r="AU2031" i="31" s="1"/>
  <c r="AT2031" i="31" s="1"/>
  <c r="AS2032" i="31"/>
  <c r="AM2032" i="31"/>
  <c r="AL2032" i="31"/>
  <c r="B2033" i="31"/>
  <c r="T2032" i="31" a="1"/>
  <c r="T2032" i="31" s="1"/>
  <c r="U2032" i="31" s="1"/>
  <c r="J2031" i="31"/>
  <c r="D2031" i="31"/>
  <c r="D2032" i="31" l="1"/>
  <c r="J2032" i="31"/>
  <c r="AS2033" i="31"/>
  <c r="AV2033" i="31" s="1"/>
  <c r="AU2033" i="31" s="1"/>
  <c r="AT2033" i="31" s="1"/>
  <c r="AM2033" i="31"/>
  <c r="AL2033" i="31"/>
  <c r="B2034" i="31"/>
  <c r="T2033" i="31" a="1"/>
  <c r="T2033" i="31" s="1"/>
  <c r="U2033" i="31" s="1"/>
  <c r="AV2032" i="31"/>
  <c r="AU2032" i="31" s="1"/>
  <c r="AT2032" i="31" s="1"/>
  <c r="D2033" i="31" l="1"/>
  <c r="J2033" i="31"/>
  <c r="AS2034" i="31"/>
  <c r="B2035" i="31"/>
  <c r="AM2034" i="31"/>
  <c r="AL2034" i="31"/>
  <c r="T2034" i="31" a="1"/>
  <c r="T2034" i="31" s="1"/>
  <c r="U2034" i="31" s="1"/>
  <c r="D2034" i="31" l="1"/>
  <c r="J2034" i="31"/>
  <c r="AM2035" i="31"/>
  <c r="AL2035" i="31"/>
  <c r="AS2035" i="31"/>
  <c r="AV2035" i="31" s="1"/>
  <c r="AU2035" i="31" s="1"/>
  <c r="AT2035" i="31" s="1"/>
  <c r="B2036" i="31"/>
  <c r="B2037" i="31" s="1"/>
  <c r="T2035" i="31" a="1"/>
  <c r="T2035" i="31" s="1"/>
  <c r="U2035" i="31" s="1"/>
  <c r="AV2034" i="31"/>
  <c r="AU2034" i="31" s="1"/>
  <c r="AT2034" i="31" s="1"/>
  <c r="AL2037" i="31" l="1"/>
  <c r="AS2037" i="31"/>
  <c r="AM2037" i="31"/>
  <c r="B2038" i="31"/>
  <c r="T2037" i="31" a="1"/>
  <c r="T2037" i="31" s="1"/>
  <c r="U2037" i="31" s="1"/>
  <c r="AM2036" i="31"/>
  <c r="AS2036" i="31"/>
  <c r="AL2036" i="31"/>
  <c r="T2036" i="31" a="1"/>
  <c r="T2036" i="31" s="1"/>
  <c r="U2036" i="31" s="1"/>
  <c r="J2035" i="31"/>
  <c r="D2035" i="31"/>
  <c r="D2037" i="31" l="1"/>
  <c r="J2037" i="31"/>
  <c r="B2039" i="31"/>
  <c r="AM2038" i="31"/>
  <c r="AL2038" i="31"/>
  <c r="AS2038" i="31"/>
  <c r="AV2038" i="31" s="1"/>
  <c r="AU2038" i="31" s="1"/>
  <c r="AT2038" i="31" s="1"/>
  <c r="T2038" i="31" a="1"/>
  <c r="T2038" i="31" s="1"/>
  <c r="U2038" i="31" s="1"/>
  <c r="AV2037" i="31"/>
  <c r="AU2037" i="31" s="1"/>
  <c r="AT2037" i="31" s="1"/>
  <c r="J2036" i="31"/>
  <c r="D2036" i="31"/>
  <c r="AV2036" i="31"/>
  <c r="AU2036" i="31" s="1"/>
  <c r="AT2036" i="31" s="1"/>
  <c r="D2038" i="31" l="1"/>
  <c r="J2038" i="31"/>
  <c r="AS2039" i="31"/>
  <c r="AV2039" i="31" s="1"/>
  <c r="AU2039" i="31" s="1"/>
  <c r="AT2039" i="31" s="1"/>
  <c r="AL2039" i="31"/>
  <c r="B2040" i="31"/>
  <c r="AM2039" i="31"/>
  <c r="T2039" i="31" a="1"/>
  <c r="T2039" i="31" s="1"/>
  <c r="U2039" i="31" s="1"/>
  <c r="D2039" i="31" l="1"/>
  <c r="J2039" i="31"/>
  <c r="B2041" i="31"/>
  <c r="AM2040" i="31"/>
  <c r="AL2040" i="31"/>
  <c r="AS2040" i="31"/>
  <c r="T2040" i="31" a="1"/>
  <c r="T2040" i="31" s="1"/>
  <c r="U2040" i="31" s="1"/>
  <c r="D2040" i="31" l="1"/>
  <c r="J2040" i="31"/>
  <c r="AV2040" i="31"/>
  <c r="AU2040" i="31" s="1"/>
  <c r="AT2040" i="31" s="1"/>
  <c r="AM2041" i="31"/>
  <c r="B2042" i="31"/>
  <c r="AL2041" i="31"/>
  <c r="AS2041" i="31"/>
  <c r="T2041" i="31" a="1"/>
  <c r="T2041" i="31" s="1"/>
  <c r="U2041" i="31" s="1"/>
  <c r="AV2041" i="31" l="1"/>
  <c r="AU2041" i="31" s="1"/>
  <c r="AT2041" i="31" s="1"/>
  <c r="AM2042" i="31"/>
  <c r="AL2042" i="31"/>
  <c r="AS2042" i="31"/>
  <c r="AV2042" i="31" s="1"/>
  <c r="AU2042" i="31" s="1"/>
  <c r="AT2042" i="31" s="1"/>
  <c r="B2043" i="31"/>
  <c r="T2042" i="31" a="1"/>
  <c r="T2042" i="31" s="1"/>
  <c r="U2042" i="31" s="1"/>
  <c r="D2041" i="31"/>
  <c r="J2041" i="31"/>
  <c r="AS2043" i="31" l="1"/>
  <c r="AV2043" i="31" s="1"/>
  <c r="AU2043" i="31" s="1"/>
  <c r="AT2043" i="31" s="1"/>
  <c r="AL2043" i="31"/>
  <c r="AM2043" i="31"/>
  <c r="B2044" i="31"/>
  <c r="T2043" i="31" a="1"/>
  <c r="T2043" i="31" s="1"/>
  <c r="U2043" i="31" s="1"/>
  <c r="D2042" i="31"/>
  <c r="J2042" i="31"/>
  <c r="D2043" i="31" l="1"/>
  <c r="J2043" i="31"/>
  <c r="B2045" i="31"/>
  <c r="B2046" i="31" s="1"/>
  <c r="AS2044" i="31"/>
  <c r="AM2044" i="31"/>
  <c r="AL2044" i="31"/>
  <c r="T2044" i="31" a="1"/>
  <c r="T2044" i="31" s="1"/>
  <c r="U2044" i="31" s="1"/>
  <c r="AL2046" i="31" l="1"/>
  <c r="B2047" i="31"/>
  <c r="AS2046" i="31"/>
  <c r="AV2046" i="31" s="1"/>
  <c r="AU2046" i="31" s="1"/>
  <c r="AT2046" i="31" s="1"/>
  <c r="AM2046" i="31"/>
  <c r="T2046" i="31" a="1"/>
  <c r="T2046" i="31" s="1"/>
  <c r="U2046" i="31" s="1"/>
  <c r="AV2044" i="31"/>
  <c r="AU2044" i="31" s="1"/>
  <c r="AT2044" i="31" s="1"/>
  <c r="AM2045" i="31"/>
  <c r="AL2045" i="31"/>
  <c r="AS2045" i="31"/>
  <c r="T2045" i="31" a="1"/>
  <c r="T2045" i="31" s="1"/>
  <c r="U2045" i="31" s="1"/>
  <c r="J2044" i="31"/>
  <c r="D2044" i="31"/>
  <c r="J2046" i="31" l="1"/>
  <c r="D2046" i="31"/>
  <c r="B2048" i="31"/>
  <c r="AS2047" i="31"/>
  <c r="AV2047" i="31" s="1"/>
  <c r="AU2047" i="31" s="1"/>
  <c r="AT2047" i="31" s="1"/>
  <c r="AM2047" i="31"/>
  <c r="AL2047" i="31"/>
  <c r="T2047" i="31" a="1"/>
  <c r="T2047" i="31" s="1"/>
  <c r="U2047" i="31" s="1"/>
  <c r="D2045" i="31"/>
  <c r="J2045" i="31"/>
  <c r="AV2045" i="31"/>
  <c r="AU2045" i="31" s="1"/>
  <c r="AT2045" i="31" s="1"/>
  <c r="J2047" i="31" l="1"/>
  <c r="D2047" i="31"/>
  <c r="AM2048" i="31"/>
  <c r="AL2048" i="31"/>
  <c r="AS2048" i="31"/>
  <c r="B2049" i="31"/>
  <c r="T2048" i="31" a="1"/>
  <c r="T2048" i="31" s="1"/>
  <c r="U2048" i="31" s="1"/>
  <c r="AV2048" i="31" l="1"/>
  <c r="AU2048" i="31" s="1"/>
  <c r="AT2048" i="31" s="1"/>
  <c r="AS2049" i="31"/>
  <c r="AV2049" i="31" s="1"/>
  <c r="AU2049" i="31" s="1"/>
  <c r="AT2049" i="31" s="1"/>
  <c r="B2050" i="31"/>
  <c r="AM2049" i="31"/>
  <c r="AL2049" i="31"/>
  <c r="T2049" i="31" a="1"/>
  <c r="T2049" i="31" s="1"/>
  <c r="U2049" i="31" s="1"/>
  <c r="J2048" i="31"/>
  <c r="D2048" i="31"/>
  <c r="J2049" i="31" l="1"/>
  <c r="D2049" i="31"/>
  <c r="AL2050" i="31"/>
  <c r="AS2050" i="31"/>
  <c r="B2051" i="31"/>
  <c r="AM2050" i="31"/>
  <c r="T2050" i="31" a="1"/>
  <c r="T2050" i="31" s="1"/>
  <c r="U2050" i="31" s="1"/>
  <c r="J2050" i="31" l="1"/>
  <c r="D2050" i="31"/>
  <c r="AM2051" i="31"/>
  <c r="AS2051" i="31"/>
  <c r="AV2051" i="31" s="1"/>
  <c r="AU2051" i="31" s="1"/>
  <c r="AT2051" i="31" s="1"/>
  <c r="B2052" i="31"/>
  <c r="AL2051" i="31"/>
  <c r="T2051" i="31" a="1"/>
  <c r="T2051" i="31" s="1"/>
  <c r="U2051" i="31" s="1"/>
  <c r="AV2050" i="31"/>
  <c r="AU2050" i="31" s="1"/>
  <c r="AT2050" i="31" s="1"/>
  <c r="B2053" i="31" l="1"/>
  <c r="AM2052" i="31"/>
  <c r="AL2052" i="31"/>
  <c r="AS2052" i="31"/>
  <c r="AV2052" i="31" s="1"/>
  <c r="AU2052" i="31" s="1"/>
  <c r="AT2052" i="31" s="1"/>
  <c r="T2052" i="31" a="1"/>
  <c r="T2052" i="31" s="1"/>
  <c r="U2052" i="31" s="1"/>
  <c r="J2051" i="31"/>
  <c r="D2051" i="31"/>
  <c r="J2052" i="31" l="1"/>
  <c r="D2052" i="31"/>
  <c r="AM2053" i="31"/>
  <c r="AL2053" i="31"/>
  <c r="B2054" i="31"/>
  <c r="B2055" i="31" s="1"/>
  <c r="AS2053" i="31"/>
  <c r="T2053" i="31" a="1"/>
  <c r="T2053" i="31" s="1"/>
  <c r="U2053" i="31" s="1"/>
  <c r="B2056" i="31" l="1"/>
  <c r="AS2055" i="31"/>
  <c r="AM2055" i="31"/>
  <c r="AL2055" i="31"/>
  <c r="T2055" i="31" a="1"/>
  <c r="T2055" i="31" s="1"/>
  <c r="U2055" i="31" s="1"/>
  <c r="D2053" i="31"/>
  <c r="J2053" i="31"/>
  <c r="AS2054" i="31"/>
  <c r="AM2054" i="31"/>
  <c r="AL2054" i="31"/>
  <c r="T2054" i="31" a="1"/>
  <c r="T2054" i="31" s="1"/>
  <c r="U2054" i="31" s="1"/>
  <c r="AV2053" i="31"/>
  <c r="AU2053" i="31" s="1"/>
  <c r="AT2053" i="31" s="1"/>
  <c r="D2055" i="31" l="1"/>
  <c r="J2055" i="31"/>
  <c r="AV2055" i="31"/>
  <c r="AU2055" i="31" s="1"/>
  <c r="AT2055" i="31" s="1"/>
  <c r="B2057" i="31"/>
  <c r="AM2056" i="31"/>
  <c r="AL2056" i="31"/>
  <c r="AS2056" i="31"/>
  <c r="AV2056" i="31" s="1"/>
  <c r="AU2056" i="31" s="1"/>
  <c r="AT2056" i="31" s="1"/>
  <c r="T2056" i="31" a="1"/>
  <c r="T2056" i="31" s="1"/>
  <c r="U2056" i="31" s="1"/>
  <c r="J2054" i="31"/>
  <c r="D2054" i="31"/>
  <c r="AV2054" i="31"/>
  <c r="AU2054" i="31" s="1"/>
  <c r="AT2054" i="31" s="1"/>
  <c r="AS2057" i="31" l="1"/>
  <c r="AM2057" i="31"/>
  <c r="AL2057" i="31"/>
  <c r="B2058" i="31"/>
  <c r="T2057" i="31" a="1"/>
  <c r="T2057" i="31" s="1"/>
  <c r="U2057" i="31" s="1"/>
  <c r="D2056" i="31"/>
  <c r="J2056" i="31"/>
  <c r="D2057" i="31" l="1"/>
  <c r="J2057" i="31"/>
  <c r="AS2058" i="31"/>
  <c r="AV2058" i="31" s="1"/>
  <c r="AU2058" i="31" s="1"/>
  <c r="AT2058" i="31" s="1"/>
  <c r="AM2058" i="31"/>
  <c r="AL2058" i="31"/>
  <c r="B2059" i="31"/>
  <c r="T2058" i="31" a="1"/>
  <c r="T2058" i="31" s="1"/>
  <c r="U2058" i="31" s="1"/>
  <c r="AV2057" i="31"/>
  <c r="AU2057" i="31" s="1"/>
  <c r="AT2057" i="31" s="1"/>
  <c r="D2058" i="31" l="1"/>
  <c r="J2058" i="31"/>
  <c r="AS2059" i="31"/>
  <c r="AM2059" i="31"/>
  <c r="AL2059" i="31"/>
  <c r="B2060" i="31"/>
  <c r="T2059" i="31" a="1"/>
  <c r="T2059" i="31" s="1"/>
  <c r="U2059" i="31" s="1"/>
  <c r="J2059" i="31" l="1"/>
  <c r="D2059" i="31"/>
  <c r="AL2060" i="31"/>
  <c r="AS2060" i="31"/>
  <c r="AV2060" i="31" s="1"/>
  <c r="AU2060" i="31" s="1"/>
  <c r="AT2060" i="31" s="1"/>
  <c r="B2061" i="31"/>
  <c r="AM2060" i="31"/>
  <c r="T2060" i="31" a="1"/>
  <c r="T2060" i="31" s="1"/>
  <c r="U2060" i="31" s="1"/>
  <c r="AV2059" i="31"/>
  <c r="AU2059" i="31" s="1"/>
  <c r="AT2059" i="31" s="1"/>
  <c r="J2060" i="31" l="1"/>
  <c r="D2060" i="31"/>
  <c r="AM2061" i="31"/>
  <c r="AL2061" i="31"/>
  <c r="AS2061" i="31"/>
  <c r="B2062" i="31"/>
  <c r="T2061" i="31" a="1"/>
  <c r="T2061" i="31" s="1"/>
  <c r="U2061" i="31" s="1"/>
  <c r="J2061" i="31" l="1"/>
  <c r="D2061" i="31"/>
  <c r="AV2061" i="31"/>
  <c r="AU2061" i="31" s="1"/>
  <c r="AT2061" i="31" s="1"/>
  <c r="AS2062" i="31"/>
  <c r="AV2062" i="31" s="1"/>
  <c r="AU2062" i="31" s="1"/>
  <c r="AT2062" i="31" s="1"/>
  <c r="B2063" i="31"/>
  <c r="AM2062" i="31"/>
  <c r="AL2062" i="31"/>
  <c r="T2062" i="31" a="1"/>
  <c r="T2062" i="31" s="1"/>
  <c r="U2062" i="31" s="1"/>
  <c r="AS2063" i="31" l="1"/>
  <c r="AV2063" i="31" s="1"/>
  <c r="AU2063" i="31" s="1"/>
  <c r="AT2063" i="31" s="1"/>
  <c r="AM2063" i="31"/>
  <c r="AL2063" i="31"/>
  <c r="B2064" i="31"/>
  <c r="T2063" i="31" a="1"/>
  <c r="T2063" i="31" s="1"/>
  <c r="U2063" i="31" s="1"/>
  <c r="J2062" i="31"/>
  <c r="D2062" i="31"/>
  <c r="D2063" i="31" l="1"/>
  <c r="J2063" i="31"/>
  <c r="B2065" i="31"/>
  <c r="B2066" i="31" s="1"/>
  <c r="AM2064" i="31"/>
  <c r="AL2064" i="31"/>
  <c r="AS2064" i="31"/>
  <c r="T2064" i="31" a="1"/>
  <c r="T2064" i="31" s="1"/>
  <c r="U2064" i="31" s="1"/>
  <c r="AS2066" i="31" l="1"/>
  <c r="AV2066" i="31" s="1"/>
  <c r="AU2066" i="31" s="1"/>
  <c r="AT2066" i="31" s="1"/>
  <c r="AM2066" i="31"/>
  <c r="AL2066" i="31"/>
  <c r="B2067" i="31"/>
  <c r="T2066" i="31" a="1"/>
  <c r="T2066" i="31" s="1"/>
  <c r="U2066" i="31" s="1"/>
  <c r="D2064" i="31"/>
  <c r="J2064" i="31"/>
  <c r="AV2064" i="31"/>
  <c r="AU2064" i="31" s="1"/>
  <c r="AT2064" i="31" s="1"/>
  <c r="AM2065" i="31"/>
  <c r="AL2065" i="31"/>
  <c r="AS2065" i="31"/>
  <c r="T2065" i="31" a="1"/>
  <c r="T2065" i="31" s="1"/>
  <c r="U2065" i="31" s="1"/>
  <c r="J2066" i="31" l="1"/>
  <c r="D2066" i="31"/>
  <c r="AM2067" i="31"/>
  <c r="AL2067" i="31"/>
  <c r="B2068" i="31"/>
  <c r="AS2067" i="31"/>
  <c r="AV2067" i="31" s="1"/>
  <c r="AU2067" i="31" s="1"/>
  <c r="AT2067" i="31" s="1"/>
  <c r="T2067" i="31" a="1"/>
  <c r="T2067" i="31" s="1"/>
  <c r="U2067" i="31" s="1"/>
  <c r="AV2065" i="31"/>
  <c r="AU2065" i="31" s="1"/>
  <c r="AT2065" i="31" s="1"/>
  <c r="D2065" i="31"/>
  <c r="J2065" i="31"/>
  <c r="J2067" i="31" l="1"/>
  <c r="D2067" i="31"/>
  <c r="AS2068" i="31"/>
  <c r="B2069" i="31"/>
  <c r="AM2068" i="31"/>
  <c r="AL2068" i="31"/>
  <c r="T2068" i="31" a="1"/>
  <c r="T2068" i="31" s="1"/>
  <c r="U2068" i="31" s="1"/>
  <c r="J2068" i="31" l="1"/>
  <c r="D2068" i="31"/>
  <c r="AL2069" i="31"/>
  <c r="AS2069" i="31"/>
  <c r="AV2069" i="31" s="1"/>
  <c r="AU2069" i="31" s="1"/>
  <c r="AT2069" i="31" s="1"/>
  <c r="AM2069" i="31"/>
  <c r="B2070" i="31"/>
  <c r="T2069" i="31" a="1"/>
  <c r="T2069" i="31" s="1"/>
  <c r="U2069" i="31" s="1"/>
  <c r="AV2068" i="31"/>
  <c r="AU2068" i="31" s="1"/>
  <c r="AT2068" i="31" s="1"/>
  <c r="J2069" i="31" l="1"/>
  <c r="D2069" i="31"/>
  <c r="AS2070" i="31"/>
  <c r="AL2070" i="31"/>
  <c r="B2071" i="31"/>
  <c r="AM2070" i="31"/>
  <c r="T2070" i="31" a="1"/>
  <c r="T2070" i="31" s="1"/>
  <c r="U2070" i="31" s="1"/>
  <c r="AL2071" i="31" l="1"/>
  <c r="AS2071" i="31"/>
  <c r="B2072" i="31"/>
  <c r="AM2071" i="31"/>
  <c r="T2071" i="31" a="1"/>
  <c r="T2071" i="31" s="1"/>
  <c r="U2071" i="31" s="1"/>
  <c r="AV2070" i="31"/>
  <c r="AU2070" i="31" s="1"/>
  <c r="AT2070" i="31" s="1"/>
  <c r="D2070" i="31"/>
  <c r="J2070" i="31"/>
  <c r="D2071" i="31" l="1"/>
  <c r="J2071" i="31"/>
  <c r="AS2072" i="31"/>
  <c r="B2073" i="31"/>
  <c r="AM2072" i="31"/>
  <c r="AL2072" i="31"/>
  <c r="T2072" i="31" a="1"/>
  <c r="T2072" i="31" s="1"/>
  <c r="U2072" i="31" s="1"/>
  <c r="AV2071" i="31"/>
  <c r="AU2071" i="31" s="1"/>
  <c r="AT2071" i="31" s="1"/>
  <c r="AM2073" i="31" l="1"/>
  <c r="B2074" i="31"/>
  <c r="AS2073" i="31"/>
  <c r="AV2073" i="31" s="1"/>
  <c r="AU2073" i="31" s="1"/>
  <c r="AT2073" i="31" s="1"/>
  <c r="AL2073" i="31"/>
  <c r="T2073" i="31" a="1"/>
  <c r="T2073" i="31" s="1"/>
  <c r="U2073" i="31" s="1"/>
  <c r="AV2072" i="31"/>
  <c r="AU2072" i="31" s="1"/>
  <c r="AT2072" i="31" s="1"/>
  <c r="D2072" i="31"/>
  <c r="J2072" i="31"/>
  <c r="D2073" i="31" l="1"/>
  <c r="J2073" i="31"/>
  <c r="AS2074" i="31"/>
  <c r="AV2074" i="31" s="1"/>
  <c r="AU2074" i="31" s="1"/>
  <c r="AT2074" i="31" s="1"/>
  <c r="AM2074" i="31"/>
  <c r="B2075" i="31"/>
  <c r="AL2074" i="31"/>
  <c r="T2074" i="31" a="1"/>
  <c r="T2074" i="31" s="1"/>
  <c r="U2074" i="31" s="1"/>
  <c r="J2074" i="31" l="1"/>
  <c r="D2074" i="31"/>
  <c r="AS2075" i="31"/>
  <c r="AV2075" i="31" s="1"/>
  <c r="AU2075" i="31" s="1"/>
  <c r="AT2075" i="31" s="1"/>
  <c r="AL2075" i="31"/>
  <c r="B2076" i="31"/>
  <c r="AM2075" i="31"/>
  <c r="T2075" i="31" a="1"/>
  <c r="T2075" i="31" s="1"/>
  <c r="U2075" i="31" s="1"/>
  <c r="J2075" i="31" l="1"/>
  <c r="D2075" i="31"/>
  <c r="B2077" i="31"/>
  <c r="B2078" i="31" s="1"/>
  <c r="AL2076" i="31"/>
  <c r="AM2076" i="31"/>
  <c r="AS2076" i="31"/>
  <c r="T2076" i="31" a="1"/>
  <c r="T2076" i="31" s="1"/>
  <c r="U2076" i="31" s="1"/>
  <c r="AS2078" i="31" l="1"/>
  <c r="AV2078" i="31" s="1"/>
  <c r="AU2078" i="31" s="1"/>
  <c r="AT2078" i="31" s="1"/>
  <c r="B2079" i="31"/>
  <c r="AL2078" i="31"/>
  <c r="AM2078" i="31"/>
  <c r="T2078" i="31" a="1"/>
  <c r="T2078" i="31" s="1"/>
  <c r="U2078" i="31" s="1"/>
  <c r="J2076" i="31"/>
  <c r="D2076" i="31"/>
  <c r="AV2076" i="31"/>
  <c r="AU2076" i="31" s="1"/>
  <c r="AT2076" i="31" s="1"/>
  <c r="AL2077" i="31"/>
  <c r="AM2077" i="31"/>
  <c r="AS2077" i="31"/>
  <c r="T2077" i="31" a="1"/>
  <c r="T2077" i="31" s="1"/>
  <c r="U2077" i="31" s="1"/>
  <c r="D2078" i="31" l="1"/>
  <c r="J2078" i="31"/>
  <c r="B2080" i="31"/>
  <c r="AM2079" i="31"/>
  <c r="AL2079" i="31"/>
  <c r="AS2079" i="31"/>
  <c r="T2079" i="31" a="1"/>
  <c r="T2079" i="31" s="1"/>
  <c r="U2079" i="31" s="1"/>
  <c r="AV2077" i="31"/>
  <c r="AU2077" i="31" s="1"/>
  <c r="AT2077" i="31" s="1"/>
  <c r="J2077" i="31"/>
  <c r="D2077" i="31"/>
  <c r="AV2079" i="31" l="1"/>
  <c r="AU2079" i="31" s="1"/>
  <c r="AT2079" i="31" s="1"/>
  <c r="AL2080" i="31"/>
  <c r="AS2080" i="31"/>
  <c r="AV2080" i="31" s="1"/>
  <c r="AU2080" i="31" s="1"/>
  <c r="AT2080" i="31" s="1"/>
  <c r="AM2080" i="31"/>
  <c r="B2081" i="31"/>
  <c r="T2080" i="31" a="1"/>
  <c r="T2080" i="31" s="1"/>
  <c r="U2080" i="31" s="1"/>
  <c r="D2079" i="31"/>
  <c r="J2079" i="31"/>
  <c r="D2080" i="31" l="1"/>
  <c r="J2080" i="31"/>
  <c r="AM2081" i="31"/>
  <c r="AL2081" i="31"/>
  <c r="B2082" i="31"/>
  <c r="AS2081" i="31"/>
  <c r="T2081" i="31" a="1"/>
  <c r="T2081" i="31" s="1"/>
  <c r="U2081" i="31" s="1"/>
  <c r="AV2081" i="31" l="1"/>
  <c r="AU2081" i="31" s="1"/>
  <c r="AT2081" i="31" s="1"/>
  <c r="AL2082" i="31"/>
  <c r="B2083" i="31"/>
  <c r="AM2082" i="31"/>
  <c r="AS2082" i="31"/>
  <c r="AV2082" i="31" s="1"/>
  <c r="AU2082" i="31" s="1"/>
  <c r="AT2082" i="31" s="1"/>
  <c r="T2082" i="31" a="1"/>
  <c r="T2082" i="31" s="1"/>
  <c r="U2082" i="31" s="1"/>
  <c r="D2081" i="31"/>
  <c r="J2081" i="31"/>
  <c r="D2082" i="31" l="1"/>
  <c r="J2082" i="31"/>
  <c r="B2084" i="31"/>
  <c r="AL2083" i="31"/>
  <c r="AM2083" i="31"/>
  <c r="AS2083" i="31"/>
  <c r="AV2083" i="31" s="1"/>
  <c r="AU2083" i="31" s="1"/>
  <c r="AT2083" i="31" s="1"/>
  <c r="T2083" i="31" a="1"/>
  <c r="T2083" i="31" s="1"/>
  <c r="U2083" i="31" s="1"/>
  <c r="B2085" i="31" l="1"/>
  <c r="B2086" i="31" s="1"/>
  <c r="AM2084" i="31"/>
  <c r="AS2084" i="31"/>
  <c r="AV2084" i="31" s="1"/>
  <c r="AU2084" i="31" s="1"/>
  <c r="AT2084" i="31" s="1"/>
  <c r="AL2084" i="31"/>
  <c r="T2084" i="31" a="1"/>
  <c r="T2084" i="31" s="1"/>
  <c r="U2084" i="31" s="1"/>
  <c r="D2083" i="31"/>
  <c r="J2083" i="31"/>
  <c r="AL2086" i="31" l="1"/>
  <c r="AS2086" i="31"/>
  <c r="AV2086" i="31" s="1"/>
  <c r="AU2086" i="31" s="1"/>
  <c r="AT2086" i="31" s="1"/>
  <c r="AM2086" i="31"/>
  <c r="B2087" i="31"/>
  <c r="T2086" i="31" a="1"/>
  <c r="T2086" i="31" s="1"/>
  <c r="U2086" i="31" s="1"/>
  <c r="D2084" i="31"/>
  <c r="J2084" i="31"/>
  <c r="AM2085" i="31"/>
  <c r="AL2085" i="31"/>
  <c r="AS2085" i="31"/>
  <c r="T2085" i="31" a="1"/>
  <c r="T2085" i="31" s="1"/>
  <c r="U2085" i="31" s="1"/>
  <c r="D2086" i="31" l="1"/>
  <c r="J2086" i="31"/>
  <c r="B2088" i="31"/>
  <c r="AS2087" i="31"/>
  <c r="AV2087" i="31" s="1"/>
  <c r="AU2087" i="31" s="1"/>
  <c r="AT2087" i="31" s="1"/>
  <c r="AM2087" i="31"/>
  <c r="AL2087" i="31"/>
  <c r="T2087" i="31" a="1"/>
  <c r="T2087" i="31" s="1"/>
  <c r="U2087" i="31" s="1"/>
  <c r="AV2085" i="31"/>
  <c r="AU2085" i="31" s="1"/>
  <c r="AT2085" i="31" s="1"/>
  <c r="D2085" i="31"/>
  <c r="J2085" i="31"/>
  <c r="D2087" i="31" l="1"/>
  <c r="J2087" i="31"/>
  <c r="AM2088" i="31"/>
  <c r="AL2088" i="31"/>
  <c r="B2089" i="31"/>
  <c r="AS2088" i="31"/>
  <c r="T2088" i="31" a="1"/>
  <c r="T2088" i="31" s="1"/>
  <c r="U2088" i="31" s="1"/>
  <c r="AV2088" i="31" l="1"/>
  <c r="AU2088" i="31" s="1"/>
  <c r="AT2088" i="31" s="1"/>
  <c r="AS2089" i="31"/>
  <c r="AV2089" i="31" s="1"/>
  <c r="AU2089" i="31" s="1"/>
  <c r="AT2089" i="31" s="1"/>
  <c r="B2090" i="31"/>
  <c r="AL2089" i="31"/>
  <c r="AM2089" i="31"/>
  <c r="T2089" i="31" a="1"/>
  <c r="T2089" i="31" s="1"/>
  <c r="U2089" i="31" s="1"/>
  <c r="J2088" i="31"/>
  <c r="D2088" i="31"/>
  <c r="J2089" i="31" l="1"/>
  <c r="D2089" i="31"/>
  <c r="AM2090" i="31"/>
  <c r="AL2090" i="31"/>
  <c r="AS2090" i="31"/>
  <c r="B2091" i="31"/>
  <c r="T2090" i="31" a="1"/>
  <c r="T2090" i="31" s="1"/>
  <c r="U2090" i="31" s="1"/>
  <c r="J2090" i="31" l="1"/>
  <c r="D2090" i="31"/>
  <c r="B2092" i="31"/>
  <c r="AM2091" i="31"/>
  <c r="AL2091" i="31"/>
  <c r="AS2091" i="31"/>
  <c r="T2091" i="31" a="1"/>
  <c r="T2091" i="31" s="1"/>
  <c r="U2091" i="31" s="1"/>
  <c r="AV2090" i="31"/>
  <c r="AU2090" i="31" s="1"/>
  <c r="AT2090" i="31" s="1"/>
  <c r="AV2091" i="31" l="1"/>
  <c r="AU2091" i="31" s="1"/>
  <c r="AT2091" i="31" s="1"/>
  <c r="D2091" i="31"/>
  <c r="J2091" i="31"/>
  <c r="AM2092" i="31"/>
  <c r="AL2092" i="31"/>
  <c r="B2093" i="31"/>
  <c r="AS2092" i="31"/>
  <c r="AV2092" i="31" s="1"/>
  <c r="AU2092" i="31" s="1"/>
  <c r="AT2092" i="31" s="1"/>
  <c r="T2092" i="31" a="1"/>
  <c r="T2092" i="31" s="1"/>
  <c r="U2092" i="31" s="1"/>
  <c r="B2094" i="31" l="1"/>
  <c r="AL2093" i="31"/>
  <c r="AM2093" i="31"/>
  <c r="AS2093" i="31"/>
  <c r="AV2093" i="31" s="1"/>
  <c r="AU2093" i="31" s="1"/>
  <c r="AT2093" i="31" s="1"/>
  <c r="T2093" i="31" a="1"/>
  <c r="T2093" i="31" s="1"/>
  <c r="U2093" i="31" s="1"/>
  <c r="D2092" i="31"/>
  <c r="J2092" i="31"/>
  <c r="D2093" i="31" l="1"/>
  <c r="J2093" i="31"/>
  <c r="B2095" i="31"/>
  <c r="AS2094" i="31"/>
  <c r="AM2094" i="31"/>
  <c r="AL2094" i="31"/>
  <c r="T2094" i="31" a="1"/>
  <c r="T2094" i="31" s="1"/>
  <c r="U2094" i="31" s="1"/>
  <c r="AV2094" i="31" l="1"/>
  <c r="AU2094" i="31" s="1"/>
  <c r="AT2094" i="31" s="1"/>
  <c r="B2096" i="31"/>
  <c r="AM2095" i="31"/>
  <c r="AS2095" i="31"/>
  <c r="AL2095" i="31"/>
  <c r="T2095" i="31" a="1"/>
  <c r="T2095" i="31" s="1"/>
  <c r="U2095" i="31" s="1"/>
  <c r="D2094" i="31"/>
  <c r="J2094" i="31"/>
  <c r="D2095" i="31" l="1"/>
  <c r="J2095" i="31"/>
  <c r="AV2095" i="31"/>
  <c r="AU2095" i="31" s="1"/>
  <c r="AT2095" i="31" s="1"/>
  <c r="AS2096" i="31"/>
  <c r="AM2096" i="31"/>
  <c r="AL2096" i="31"/>
  <c r="B2097" i="31"/>
  <c r="T2096" i="31" a="1"/>
  <c r="T2096" i="31" s="1"/>
  <c r="U2096" i="31" s="1"/>
  <c r="AS2097" i="31" l="1"/>
  <c r="AV2097" i="31" s="1"/>
  <c r="AU2097" i="31" s="1"/>
  <c r="AT2097" i="31" s="1"/>
  <c r="AM2097" i="31"/>
  <c r="AL2097" i="31"/>
  <c r="B2098" i="31"/>
  <c r="T2097" i="31" a="1"/>
  <c r="T2097" i="31" s="1"/>
  <c r="U2097" i="31" s="1"/>
  <c r="AV2096" i="31"/>
  <c r="AU2096" i="31" s="1"/>
  <c r="AT2096" i="31" s="1"/>
  <c r="J2096" i="31"/>
  <c r="D2096" i="31"/>
  <c r="J2097" i="31" l="1"/>
  <c r="D2097" i="31"/>
  <c r="AS2098" i="31"/>
  <c r="B2099" i="31"/>
  <c r="AM2098" i="31"/>
  <c r="AL2098" i="31"/>
  <c r="T2098" i="31" a="1"/>
  <c r="T2098" i="31" s="1"/>
  <c r="U2098" i="31" s="1"/>
  <c r="J2098" i="31" l="1"/>
  <c r="D2098" i="31"/>
  <c r="B2100" i="31"/>
  <c r="AL2099" i="31"/>
  <c r="AS2099" i="31"/>
  <c r="AM2099" i="31"/>
  <c r="T2099" i="31" a="1"/>
  <c r="T2099" i="31" s="1"/>
  <c r="U2099" i="31" s="1"/>
  <c r="AV2098" i="31"/>
  <c r="AU2098" i="31" s="1"/>
  <c r="AT2098" i="31" s="1"/>
  <c r="D2099" i="31" l="1"/>
  <c r="J2099" i="31"/>
  <c r="AV2099" i="31"/>
  <c r="AU2099" i="31" s="1"/>
  <c r="AT2099" i="31" s="1"/>
  <c r="AM2100" i="31"/>
  <c r="AL2100" i="31"/>
  <c r="AS2100" i="31"/>
  <c r="B2101" i="31"/>
  <c r="T2100" i="31" a="1"/>
  <c r="T2100" i="31" s="1"/>
  <c r="U2100" i="31" s="1"/>
  <c r="AS2101" i="31" l="1"/>
  <c r="AV2101" i="31" s="1"/>
  <c r="AU2101" i="31" s="1"/>
  <c r="AT2101" i="31" s="1"/>
  <c r="B2102" i="31"/>
  <c r="AM2101" i="31"/>
  <c r="AL2101" i="31"/>
  <c r="T2101" i="31" a="1"/>
  <c r="T2101" i="31" s="1"/>
  <c r="U2101" i="31" s="1"/>
  <c r="AV2100" i="31"/>
  <c r="AU2100" i="31" s="1"/>
  <c r="AT2100" i="31" s="1"/>
  <c r="D2100" i="31"/>
  <c r="J2100" i="31"/>
  <c r="D2101" i="31" l="1"/>
  <c r="J2101" i="31"/>
  <c r="AS2102" i="31"/>
  <c r="B2103" i="31"/>
  <c r="AM2102" i="31"/>
  <c r="AL2102" i="31"/>
  <c r="T2102" i="31" a="1"/>
  <c r="T2102" i="31" s="1"/>
  <c r="U2102" i="31" s="1"/>
  <c r="B2104" i="31" l="1"/>
  <c r="B2105" i="31" s="1"/>
  <c r="AL2103" i="31"/>
  <c r="AS2103" i="31"/>
  <c r="AM2103" i="31"/>
  <c r="T2103" i="31" a="1"/>
  <c r="T2103" i="31" s="1"/>
  <c r="U2103" i="31" s="1"/>
  <c r="D2102" i="31"/>
  <c r="J2102" i="31"/>
  <c r="AV2102" i="31"/>
  <c r="AU2102" i="31"/>
  <c r="AS2105" i="31" l="1"/>
  <c r="AL2105" i="31"/>
  <c r="AM2105" i="31"/>
  <c r="B2106" i="31"/>
  <c r="T2105" i="31" a="1"/>
  <c r="T2105" i="31" s="1"/>
  <c r="U2105" i="31" s="1"/>
  <c r="D2103" i="31"/>
  <c r="J2103" i="31"/>
  <c r="AV2103" i="31"/>
  <c r="AU2103" i="31"/>
  <c r="AT2102" i="31"/>
  <c r="AM2104" i="31"/>
  <c r="AL2104" i="31"/>
  <c r="AS2104" i="31"/>
  <c r="T2104" i="31" a="1"/>
  <c r="T2104" i="31" s="1"/>
  <c r="U2104" i="31" s="1"/>
  <c r="J2105" i="31" l="1"/>
  <c r="D2105" i="31"/>
  <c r="B2107" i="31"/>
  <c r="AM2106" i="31"/>
  <c r="AL2106" i="31"/>
  <c r="AS2106" i="31"/>
  <c r="T2106" i="31" a="1"/>
  <c r="T2106" i="31" s="1"/>
  <c r="U2106" i="31" s="1"/>
  <c r="AU2105" i="31"/>
  <c r="AV2105" i="31"/>
  <c r="AT2103" i="31"/>
  <c r="J2104" i="31"/>
  <c r="D2104" i="31"/>
  <c r="AV2104" i="31"/>
  <c r="AU2104" i="31"/>
  <c r="AT2105" i="31" l="1"/>
  <c r="AT2104" i="31"/>
  <c r="AV2106" i="31"/>
  <c r="AU2106" i="31"/>
  <c r="B2108" i="31"/>
  <c r="AM2107" i="31"/>
  <c r="AL2107" i="31"/>
  <c r="AS2107" i="31"/>
  <c r="T2107" i="31" a="1"/>
  <c r="T2107" i="31" s="1"/>
  <c r="U2107" i="31" s="1"/>
  <c r="J2106" i="31"/>
  <c r="D2106" i="31"/>
  <c r="AT2106" i="31" l="1"/>
  <c r="J2107" i="31"/>
  <c r="D2107" i="31"/>
  <c r="AM2108" i="31"/>
  <c r="B2109" i="31"/>
  <c r="AL2108" i="31"/>
  <c r="AS2108" i="31"/>
  <c r="T2108" i="31" a="1"/>
  <c r="T2108" i="31" s="1"/>
  <c r="U2108" i="31" s="1"/>
  <c r="AU2107" i="31"/>
  <c r="AV2107" i="31"/>
  <c r="J2108" i="31" l="1"/>
  <c r="D2108" i="31"/>
  <c r="AV2108" i="31"/>
  <c r="AU2108" i="31"/>
  <c r="AS2109" i="31"/>
  <c r="B2110" i="31"/>
  <c r="AM2109" i="31"/>
  <c r="AL2109" i="31"/>
  <c r="T2109" i="31" a="1"/>
  <c r="T2109" i="31" s="1"/>
  <c r="U2109" i="31" s="1"/>
  <c r="AT2107" i="31"/>
  <c r="AT2108" i="31" l="1"/>
  <c r="AL2110" i="31"/>
  <c r="B2111" i="31"/>
  <c r="AS2110" i="31"/>
  <c r="AM2110" i="31"/>
  <c r="T2110" i="31" a="1"/>
  <c r="T2110" i="31" s="1"/>
  <c r="U2110" i="31" s="1"/>
  <c r="AU2109" i="31"/>
  <c r="AV2109" i="31"/>
  <c r="J2109" i="31"/>
  <c r="D2109" i="31"/>
  <c r="AT2109" i="31" l="1"/>
  <c r="J2110" i="31"/>
  <c r="D2110" i="31"/>
  <c r="AU2110" i="31"/>
  <c r="AV2110" i="31"/>
  <c r="B2112" i="31"/>
  <c r="B2113" i="31" s="1"/>
  <c r="AM2111" i="31"/>
  <c r="AS2111" i="31"/>
  <c r="AL2111" i="31"/>
  <c r="T2111" i="31" a="1"/>
  <c r="T2111" i="31" s="1"/>
  <c r="U2111" i="31" s="1"/>
  <c r="AL2113" i="31" l="1"/>
  <c r="AS2113" i="31"/>
  <c r="AM2113" i="31"/>
  <c r="B2114" i="31"/>
  <c r="T2113" i="31" a="1"/>
  <c r="T2113" i="31" s="1"/>
  <c r="U2113" i="31" s="1"/>
  <c r="AL2112" i="31"/>
  <c r="AS2112" i="31"/>
  <c r="AM2112" i="31"/>
  <c r="T2112" i="31" a="1"/>
  <c r="T2112" i="31" s="1"/>
  <c r="U2112" i="31" s="1"/>
  <c r="AV2111" i="31"/>
  <c r="AU2111" i="31"/>
  <c r="AT2110" i="31"/>
  <c r="J2111" i="31"/>
  <c r="D2111" i="31"/>
  <c r="J2113" i="31" l="1"/>
  <c r="D2113" i="31"/>
  <c r="AT2111" i="31"/>
  <c r="AM2114" i="31"/>
  <c r="AL2114" i="31"/>
  <c r="B2115" i="31"/>
  <c r="AS2114" i="31"/>
  <c r="T2114" i="31" a="1"/>
  <c r="T2114" i="31" s="1"/>
  <c r="U2114" i="31" s="1"/>
  <c r="AV2113" i="31"/>
  <c r="AU2113" i="31"/>
  <c r="J2112" i="31"/>
  <c r="D2112" i="31"/>
  <c r="AV2112" i="31"/>
  <c r="AU2112" i="31"/>
  <c r="AT2113" i="31" l="1"/>
  <c r="AU2114" i="31"/>
  <c r="AV2114" i="31"/>
  <c r="J2114" i="31"/>
  <c r="D2114" i="31"/>
  <c r="B2116" i="31"/>
  <c r="AL2115" i="31"/>
  <c r="AM2115" i="31"/>
  <c r="AS2115" i="31"/>
  <c r="T2115" i="31" a="1"/>
  <c r="T2115" i="31" s="1"/>
  <c r="U2115" i="31" s="1"/>
  <c r="AT2112" i="31"/>
  <c r="AT2114" i="31" l="1"/>
  <c r="AU2115" i="31"/>
  <c r="AV2115" i="31"/>
  <c r="AL2116" i="31"/>
  <c r="AS2116" i="31"/>
  <c r="B2117" i="31"/>
  <c r="AM2116" i="31"/>
  <c r="T2116" i="31" a="1"/>
  <c r="T2116" i="31" s="1"/>
  <c r="U2116" i="31" s="1"/>
  <c r="J2115" i="31"/>
  <c r="D2115" i="31"/>
  <c r="AL2117" i="31" l="1"/>
  <c r="AM2117" i="31"/>
  <c r="B2118" i="31"/>
  <c r="AS2117" i="31"/>
  <c r="T2117" i="31" a="1"/>
  <c r="T2117" i="31" s="1"/>
  <c r="U2117" i="31" s="1"/>
  <c r="AV2116" i="31"/>
  <c r="AU2116" i="31"/>
  <c r="J2116" i="31"/>
  <c r="D2116" i="31"/>
  <c r="AT2115" i="31"/>
  <c r="AT2116" i="31" l="1"/>
  <c r="J2117" i="31"/>
  <c r="D2117" i="31"/>
  <c r="AU2117" i="31"/>
  <c r="AV2117" i="31"/>
  <c r="AS2118" i="31"/>
  <c r="B2119" i="31"/>
  <c r="AM2118" i="31"/>
  <c r="AL2118" i="31"/>
  <c r="T2118" i="31" a="1"/>
  <c r="T2118" i="31" s="1"/>
  <c r="U2118" i="31" s="1"/>
  <c r="AT2117" i="31" l="1"/>
  <c r="AU2118" i="31"/>
  <c r="AV2118" i="31"/>
  <c r="B2120" i="31"/>
  <c r="AM2119" i="31"/>
  <c r="AL2119" i="31"/>
  <c r="AS2119" i="31"/>
  <c r="T2119" i="31" a="1"/>
  <c r="T2119" i="31" s="1"/>
  <c r="U2119" i="31" s="1"/>
  <c r="D2118" i="31"/>
  <c r="J2118" i="31"/>
  <c r="D2119" i="31" l="1"/>
  <c r="J2119" i="31"/>
  <c r="AU2119" i="31"/>
  <c r="AV2119" i="31"/>
  <c r="B2121" i="31"/>
  <c r="AM2120" i="31"/>
  <c r="AL2120" i="31"/>
  <c r="AS2120" i="31"/>
  <c r="T2120" i="31" a="1"/>
  <c r="T2120" i="31" s="1"/>
  <c r="U2120" i="31" s="1"/>
  <c r="AT2118" i="31"/>
  <c r="AT2119" i="31" l="1"/>
  <c r="AV2120" i="31"/>
  <c r="AU2120" i="31"/>
  <c r="AM2121" i="31"/>
  <c r="AL2121" i="31"/>
  <c r="B2122" i="31"/>
  <c r="AS2121" i="31"/>
  <c r="T2121" i="31" a="1"/>
  <c r="T2121" i="31" s="1"/>
  <c r="U2121" i="31" s="1"/>
  <c r="J2120" i="31"/>
  <c r="D2120" i="31"/>
  <c r="AT2120" i="31" l="1"/>
  <c r="J2121" i="31"/>
  <c r="D2121" i="31"/>
  <c r="AV2121" i="31"/>
  <c r="AU2121" i="31"/>
  <c r="AS2122" i="31"/>
  <c r="AM2122" i="31"/>
  <c r="AL2122" i="31"/>
  <c r="B2123" i="31"/>
  <c r="T2122" i="31" a="1"/>
  <c r="T2122" i="31" s="1"/>
  <c r="U2122" i="31" s="1"/>
  <c r="AT2121" i="31" l="1"/>
  <c r="AS2123" i="31"/>
  <c r="AL2123" i="31"/>
  <c r="B2124" i="31"/>
  <c r="AM2123" i="31"/>
  <c r="T2123" i="31" a="1"/>
  <c r="T2123" i="31" s="1"/>
  <c r="U2123" i="31" s="1"/>
  <c r="AU2122" i="31"/>
  <c r="AV2122" i="31"/>
  <c r="J2122" i="31"/>
  <c r="D2122" i="31"/>
  <c r="AT2122" i="31" l="1"/>
  <c r="J2123" i="31"/>
  <c r="D2123" i="31"/>
  <c r="B2125" i="31"/>
  <c r="AM2124" i="31"/>
  <c r="AL2124" i="31"/>
  <c r="AS2124" i="31"/>
  <c r="T2124" i="31" a="1"/>
  <c r="T2124" i="31" s="1"/>
  <c r="U2124" i="31" s="1"/>
  <c r="AV2123" i="31"/>
  <c r="AU2123" i="31"/>
  <c r="AT2123" i="31" s="1"/>
  <c r="J2124" i="31" l="1"/>
  <c r="D2124" i="31"/>
  <c r="AV2124" i="31"/>
  <c r="AU2124" i="31"/>
  <c r="AM2125" i="31"/>
  <c r="AS2125" i="31"/>
  <c r="B2126" i="31"/>
  <c r="AL2125" i="31"/>
  <c r="T2125" i="31" a="1"/>
  <c r="T2125" i="31" s="1"/>
  <c r="U2125" i="31" s="1"/>
  <c r="AT2124" i="31" l="1"/>
  <c r="AL2126" i="31"/>
  <c r="AS2126" i="31"/>
  <c r="AM2126" i="31"/>
  <c r="B2127" i="31"/>
  <c r="T2126" i="31" a="1"/>
  <c r="T2126" i="31" s="1"/>
  <c r="U2126" i="31" s="1"/>
  <c r="AV2125" i="31"/>
  <c r="AU2125" i="31"/>
  <c r="J2125" i="31"/>
  <c r="D2125" i="31"/>
  <c r="AT2125" i="31" l="1"/>
  <c r="D2126" i="31"/>
  <c r="J2126" i="31"/>
  <c r="AS2127" i="31"/>
  <c r="AM2127" i="31"/>
  <c r="AL2127" i="31"/>
  <c r="B2128" i="31"/>
  <c r="T2127" i="31" a="1"/>
  <c r="T2127" i="31" s="1"/>
  <c r="U2127" i="31" s="1"/>
  <c r="AU2126" i="31"/>
  <c r="AV2126" i="31"/>
  <c r="AT2126" i="31" l="1"/>
  <c r="D2127" i="31"/>
  <c r="J2127" i="31"/>
  <c r="B2129" i="31"/>
  <c r="B2130" i="31" s="1"/>
  <c r="AM2128" i="31"/>
  <c r="AS2128" i="31"/>
  <c r="AL2128" i="31"/>
  <c r="T2128" i="31" a="1"/>
  <c r="T2128" i="31" s="1"/>
  <c r="U2128" i="31" s="1"/>
  <c r="AV2127" i="31"/>
  <c r="AU2127" i="31"/>
  <c r="AL2130" i="31" l="1"/>
  <c r="B2131" i="31"/>
  <c r="AS2130" i="31"/>
  <c r="AM2130" i="31"/>
  <c r="T2130" i="31" a="1"/>
  <c r="T2130" i="31" s="1"/>
  <c r="U2130" i="31" s="1"/>
  <c r="AT2127" i="31"/>
  <c r="J2128" i="31"/>
  <c r="D2128" i="31"/>
  <c r="AM2129" i="31"/>
  <c r="AL2129" i="31"/>
  <c r="AS2129" i="31"/>
  <c r="T2129" i="31" a="1"/>
  <c r="T2129" i="31" s="1"/>
  <c r="U2129" i="31" s="1"/>
  <c r="AV2128" i="31"/>
  <c r="AU2128" i="31"/>
  <c r="AT2128" i="31" l="1"/>
  <c r="D2130" i="31"/>
  <c r="J2130" i="31"/>
  <c r="AV2130" i="31"/>
  <c r="AU2130" i="31"/>
  <c r="AS2131" i="31"/>
  <c r="B2132" i="31"/>
  <c r="AM2131" i="31"/>
  <c r="AL2131" i="31"/>
  <c r="T2131" i="31" a="1"/>
  <c r="T2131" i="31" s="1"/>
  <c r="U2131" i="31" s="1"/>
  <c r="J2129" i="31"/>
  <c r="D2129" i="31"/>
  <c r="AV2129" i="31"/>
  <c r="AU2129" i="31"/>
  <c r="AT2130" i="31" l="1"/>
  <c r="AT2129" i="31"/>
  <c r="AS2132" i="31"/>
  <c r="B2133" i="31"/>
  <c r="AM2132" i="31"/>
  <c r="AL2132" i="31"/>
  <c r="T2132" i="31" a="1"/>
  <c r="T2132" i="31" s="1"/>
  <c r="U2132" i="31" s="1"/>
  <c r="AU2131" i="31"/>
  <c r="AV2131" i="31"/>
  <c r="D2131" i="31"/>
  <c r="J2131" i="31"/>
  <c r="D2132" i="31" l="1"/>
  <c r="J2132" i="31"/>
  <c r="B2134" i="31"/>
  <c r="AM2133" i="31"/>
  <c r="AL2133" i="31"/>
  <c r="AS2133" i="31"/>
  <c r="T2133" i="31" a="1"/>
  <c r="T2133" i="31" s="1"/>
  <c r="U2133" i="31" s="1"/>
  <c r="AT2131" i="31"/>
  <c r="AV2132" i="31"/>
  <c r="AU2132" i="31"/>
  <c r="AT2132" i="31" l="1"/>
  <c r="D2133" i="31"/>
  <c r="J2133" i="31"/>
  <c r="AU2133" i="31"/>
  <c r="AV2133" i="31"/>
  <c r="AM2134" i="31"/>
  <c r="AL2134" i="31"/>
  <c r="AS2134" i="31"/>
  <c r="B2135" i="31"/>
  <c r="T2134" i="31" a="1"/>
  <c r="T2134" i="31" s="1"/>
  <c r="U2134" i="31" s="1"/>
  <c r="AT2133" i="31" l="1"/>
  <c r="AV2134" i="31"/>
  <c r="AU2134" i="31"/>
  <c r="AL2135" i="31"/>
  <c r="AS2135" i="31"/>
  <c r="B2136" i="31"/>
  <c r="AM2135" i="31"/>
  <c r="T2135" i="31" a="1"/>
  <c r="T2135" i="31" s="1"/>
  <c r="U2135" i="31" s="1"/>
  <c r="J2134" i="31"/>
  <c r="D2134" i="31"/>
  <c r="AT2134" i="31" l="1"/>
  <c r="D2135" i="31"/>
  <c r="J2135" i="31"/>
  <c r="AS2136" i="31"/>
  <c r="B2137" i="31"/>
  <c r="AM2136" i="31"/>
  <c r="AL2136" i="31"/>
  <c r="T2136" i="31" a="1"/>
  <c r="T2136" i="31" s="1"/>
  <c r="U2136" i="31" s="1"/>
  <c r="AU2135" i="31"/>
  <c r="AV2135" i="31"/>
  <c r="AT2135" i="31" l="1"/>
  <c r="D2136" i="31"/>
  <c r="J2136" i="31"/>
  <c r="B2138" i="31"/>
  <c r="AM2137" i="31"/>
  <c r="AL2137" i="31"/>
  <c r="AS2137" i="31"/>
  <c r="T2137" i="31" a="1"/>
  <c r="T2137" i="31" s="1"/>
  <c r="U2137" i="31" s="1"/>
  <c r="AV2136" i="31"/>
  <c r="AU2136" i="31"/>
  <c r="AU2137" i="31" l="1"/>
  <c r="AV2137" i="31"/>
  <c r="D2137" i="31"/>
  <c r="J2137" i="31"/>
  <c r="AM2138" i="31"/>
  <c r="AL2138" i="31"/>
  <c r="B2139" i="31"/>
  <c r="AS2138" i="31"/>
  <c r="T2138" i="31" a="1"/>
  <c r="T2138" i="31" s="1"/>
  <c r="U2138" i="31" s="1"/>
  <c r="AT2136" i="31"/>
  <c r="AV2138" i="31" l="1"/>
  <c r="AU2138" i="31"/>
  <c r="AL2139" i="31"/>
  <c r="B2140" i="31"/>
  <c r="AS2139" i="31"/>
  <c r="AM2139" i="31"/>
  <c r="T2139" i="31" a="1"/>
  <c r="T2139" i="31" s="1"/>
  <c r="U2139" i="31" s="1"/>
  <c r="D2138" i="31"/>
  <c r="J2138" i="31"/>
  <c r="AT2137" i="31"/>
  <c r="AT2138" i="31" l="1"/>
  <c r="D2139" i="31"/>
  <c r="J2139" i="31"/>
  <c r="AU2139" i="31"/>
  <c r="AV2139" i="31"/>
  <c r="AS2140" i="31"/>
  <c r="B2141" i="31"/>
  <c r="AM2140" i="31"/>
  <c r="AL2140" i="31"/>
  <c r="T2140" i="31" a="1"/>
  <c r="T2140" i="31" s="1"/>
  <c r="U2140" i="31" s="1"/>
  <c r="AT2139" i="31" l="1"/>
  <c r="B2142" i="31"/>
  <c r="AS2141" i="31"/>
  <c r="AM2141" i="31"/>
  <c r="AL2141" i="31"/>
  <c r="T2141" i="31" a="1"/>
  <c r="T2141" i="31" s="1"/>
  <c r="U2141" i="31" s="1"/>
  <c r="AV2140" i="31"/>
  <c r="AU2140" i="31"/>
  <c r="D2140" i="31"/>
  <c r="J2140" i="31"/>
  <c r="AT2140" i="31" l="1"/>
  <c r="D2141" i="31"/>
  <c r="J2141" i="31"/>
  <c r="AV2141" i="31"/>
  <c r="AU2141" i="31"/>
  <c r="AM2142" i="31"/>
  <c r="AL2142" i="31"/>
  <c r="AS2142" i="31"/>
  <c r="B2143" i="31"/>
  <c r="T2142" i="31" a="1"/>
  <c r="T2142" i="31" s="1"/>
  <c r="U2142" i="31" s="1"/>
  <c r="AT2141" i="31" l="1"/>
  <c r="AV2142" i="31"/>
  <c r="AU2142" i="31"/>
  <c r="AS2143" i="31"/>
  <c r="AL2143" i="31"/>
  <c r="B2144" i="31"/>
  <c r="AM2143" i="31"/>
  <c r="T2143" i="31" a="1"/>
  <c r="T2143" i="31" s="1"/>
  <c r="U2143" i="31" s="1"/>
  <c r="J2142" i="31"/>
  <c r="D2142" i="31"/>
  <c r="AT2142" i="31" l="1"/>
  <c r="D2143" i="31"/>
  <c r="J2143" i="31"/>
  <c r="AS2144" i="31"/>
  <c r="B2145" i="31"/>
  <c r="AM2144" i="31"/>
  <c r="AL2144" i="31"/>
  <c r="T2144" i="31" a="1"/>
  <c r="T2144" i="31" s="1"/>
  <c r="U2144" i="31" s="1"/>
  <c r="AV2143" i="31"/>
  <c r="AU2143" i="31"/>
  <c r="D2144" i="31" l="1"/>
  <c r="J2144" i="31"/>
  <c r="B2146" i="31"/>
  <c r="B2147" i="31" s="1"/>
  <c r="AM2145" i="31"/>
  <c r="AL2145" i="31"/>
  <c r="AS2145" i="31"/>
  <c r="T2145" i="31" a="1"/>
  <c r="T2145" i="31" s="1"/>
  <c r="U2145" i="31" s="1"/>
  <c r="AV2144" i="31"/>
  <c r="AU2144" i="31"/>
  <c r="AT2143" i="31"/>
  <c r="AS2147" i="31" l="1"/>
  <c r="AM2147" i="31"/>
  <c r="B2148" i="31"/>
  <c r="AL2147" i="31"/>
  <c r="T2147" i="31" a="1"/>
  <c r="T2147" i="31" s="1"/>
  <c r="U2147" i="31" s="1"/>
  <c r="D2145" i="31"/>
  <c r="J2145" i="31"/>
  <c r="AV2145" i="31"/>
  <c r="AU2145" i="31"/>
  <c r="AM2146" i="31"/>
  <c r="AL2146" i="31"/>
  <c r="AS2146" i="31"/>
  <c r="T2146" i="31" a="1"/>
  <c r="T2146" i="31" s="1"/>
  <c r="U2146" i="31" s="1"/>
  <c r="AT2144" i="31"/>
  <c r="D2147" i="31" l="1"/>
  <c r="J2147" i="31"/>
  <c r="AS2148" i="31"/>
  <c r="B2149" i="31"/>
  <c r="AM2148" i="31"/>
  <c r="AL2148" i="31"/>
  <c r="T2148" i="31" a="1"/>
  <c r="T2148" i="31" s="1"/>
  <c r="U2148" i="31" s="1"/>
  <c r="AT2145" i="31"/>
  <c r="AV2147" i="31"/>
  <c r="AU2147" i="31"/>
  <c r="AV2146" i="31"/>
  <c r="AU2146" i="31"/>
  <c r="D2146" i="31"/>
  <c r="J2146" i="31"/>
  <c r="AT2146" i="31" l="1"/>
  <c r="D2148" i="31"/>
  <c r="J2148" i="31"/>
  <c r="B2150" i="31"/>
  <c r="AM2149" i="31"/>
  <c r="AL2149" i="31"/>
  <c r="AS2149" i="31"/>
  <c r="T2149" i="31" a="1"/>
  <c r="T2149" i="31" s="1"/>
  <c r="U2149" i="31" s="1"/>
  <c r="AV2148" i="31"/>
  <c r="AU2148" i="31"/>
  <c r="AT2147" i="31"/>
  <c r="D2149" i="31" l="1"/>
  <c r="J2149" i="31"/>
  <c r="AV2149" i="31"/>
  <c r="AU2149" i="31"/>
  <c r="AS2150" i="31"/>
  <c r="AM2150" i="31"/>
  <c r="B2151" i="31"/>
  <c r="AL2150" i="31"/>
  <c r="T2150" i="31" a="1"/>
  <c r="T2150" i="31" s="1"/>
  <c r="U2150" i="31" s="1"/>
  <c r="AT2148" i="31"/>
  <c r="AT2149" i="31" l="1"/>
  <c r="AL2151" i="31"/>
  <c r="AS2151" i="31"/>
  <c r="B2152" i="31"/>
  <c r="AM2151" i="31"/>
  <c r="T2151" i="31" a="1"/>
  <c r="T2151" i="31" s="1"/>
  <c r="U2151" i="31" s="1"/>
  <c r="AV2150" i="31"/>
  <c r="AU2150" i="31"/>
  <c r="D2150" i="31"/>
  <c r="J2150" i="31"/>
  <c r="AT2150" i="31" l="1"/>
  <c r="D2151" i="31"/>
  <c r="J2151" i="31"/>
  <c r="B2153" i="31"/>
  <c r="AL2152" i="31"/>
  <c r="AM2152" i="31"/>
  <c r="AS2152" i="31"/>
  <c r="T2152" i="31" a="1"/>
  <c r="T2152" i="31" s="1"/>
  <c r="U2152" i="31" s="1"/>
  <c r="AU2151" i="31"/>
  <c r="AV2151" i="31"/>
  <c r="AT2151" i="31" l="1"/>
  <c r="D2152" i="31"/>
  <c r="J2152" i="31"/>
  <c r="AU2152" i="31"/>
  <c r="AV2152" i="31"/>
  <c r="AM2153" i="31"/>
  <c r="AS2153" i="31"/>
  <c r="AL2153" i="31"/>
  <c r="B2154" i="31"/>
  <c r="B2155" i="31" s="1"/>
  <c r="T2153" i="31" a="1"/>
  <c r="T2153" i="31" s="1"/>
  <c r="U2153" i="31" s="1"/>
  <c r="AL2155" i="31" l="1"/>
  <c r="AS2155" i="31"/>
  <c r="AM2155" i="31"/>
  <c r="B2156" i="31"/>
  <c r="T2155" i="31" a="1"/>
  <c r="T2155" i="31" s="1"/>
  <c r="U2155" i="31" s="1"/>
  <c r="AM2154" i="31"/>
  <c r="AL2154" i="31"/>
  <c r="AS2154" i="31"/>
  <c r="T2154" i="31" a="1"/>
  <c r="T2154" i="31" s="1"/>
  <c r="U2154" i="31" s="1"/>
  <c r="AU2153" i="31"/>
  <c r="AV2153" i="31"/>
  <c r="AT2152" i="31"/>
  <c r="D2153" i="31"/>
  <c r="J2153" i="31"/>
  <c r="AT2153" i="31" l="1"/>
  <c r="J2155" i="31"/>
  <c r="D2155" i="31"/>
  <c r="AS2156" i="31"/>
  <c r="AM2156" i="31"/>
  <c r="B2157" i="31"/>
  <c r="AL2156" i="31"/>
  <c r="T2156" i="31" a="1"/>
  <c r="T2156" i="31" s="1"/>
  <c r="U2156" i="31" s="1"/>
  <c r="AV2155" i="31"/>
  <c r="AU2155" i="31"/>
  <c r="D2154" i="31"/>
  <c r="J2154" i="31"/>
  <c r="AU2154" i="31"/>
  <c r="AV2154" i="31"/>
  <c r="J2156" i="31" l="1"/>
  <c r="D2156" i="31"/>
  <c r="AS2157" i="31"/>
  <c r="AL2157" i="31"/>
  <c r="B2158" i="31"/>
  <c r="AM2157" i="31"/>
  <c r="T2157" i="31" a="1"/>
  <c r="T2157" i="31" s="1"/>
  <c r="U2157" i="31" s="1"/>
  <c r="AV2156" i="31"/>
  <c r="AU2156" i="31"/>
  <c r="AT2155" i="31"/>
  <c r="AT2154" i="31"/>
  <c r="AT2156" i="31" l="1"/>
  <c r="J2157" i="31"/>
  <c r="D2157" i="31"/>
  <c r="B2159" i="31"/>
  <c r="AM2158" i="31"/>
  <c r="AL2158" i="31"/>
  <c r="AS2158" i="31"/>
  <c r="T2158" i="31" a="1"/>
  <c r="T2158" i="31" s="1"/>
  <c r="U2158" i="31" s="1"/>
  <c r="AV2157" i="31"/>
  <c r="AU2157" i="31"/>
  <c r="J2158" i="31" l="1"/>
  <c r="D2158" i="31"/>
  <c r="AM2159" i="31"/>
  <c r="B2160" i="31"/>
  <c r="AL2159" i="31"/>
  <c r="AS2159" i="31"/>
  <c r="T2159" i="31" a="1"/>
  <c r="T2159" i="31" s="1"/>
  <c r="U2159" i="31" s="1"/>
  <c r="AV2158" i="31"/>
  <c r="AU2158" i="31"/>
  <c r="AT2157" i="31"/>
  <c r="AT2158" i="31" l="1"/>
  <c r="J2159" i="31"/>
  <c r="D2159" i="31"/>
  <c r="AV2159" i="31"/>
  <c r="AU2159" i="31"/>
  <c r="AS2160" i="31"/>
  <c r="AL2160" i="31"/>
  <c r="B2161" i="31"/>
  <c r="AM2160" i="31"/>
  <c r="T2160" i="31" a="1"/>
  <c r="T2160" i="31" s="1"/>
  <c r="U2160" i="31" s="1"/>
  <c r="AU2160" i="31" l="1"/>
  <c r="AV2160" i="31"/>
  <c r="AT2159" i="31"/>
  <c r="AS2161" i="31"/>
  <c r="AL2161" i="31"/>
  <c r="B2162" i="31"/>
  <c r="AM2161" i="31"/>
  <c r="T2161" i="31" a="1"/>
  <c r="T2161" i="31" s="1"/>
  <c r="U2161" i="31" s="1"/>
  <c r="J2160" i="31"/>
  <c r="D2160" i="31"/>
  <c r="J2161" i="31" l="1"/>
  <c r="D2161" i="31"/>
  <c r="B2163" i="31"/>
  <c r="AM2162" i="31"/>
  <c r="AL2162" i="31"/>
  <c r="AS2162" i="31"/>
  <c r="T2162" i="31" a="1"/>
  <c r="T2162" i="31" s="1"/>
  <c r="U2162" i="31" s="1"/>
  <c r="AV2161" i="31"/>
  <c r="AU2161" i="31"/>
  <c r="AT2160" i="31"/>
  <c r="D2162" i="31" l="1"/>
  <c r="J2162" i="31"/>
  <c r="AV2162" i="31"/>
  <c r="AU2162" i="31"/>
  <c r="AM2163" i="31"/>
  <c r="AS2163" i="31"/>
  <c r="B2164" i="31"/>
  <c r="AL2163" i="31"/>
  <c r="T2163" i="31" a="1"/>
  <c r="T2163" i="31" s="1"/>
  <c r="U2163" i="31" s="1"/>
  <c r="AT2161" i="31"/>
  <c r="AT2162" i="31" l="1"/>
  <c r="AS2164" i="31"/>
  <c r="B2165" i="31"/>
  <c r="AM2164" i="31"/>
  <c r="AL2164" i="31"/>
  <c r="T2164" i="31" a="1"/>
  <c r="T2164" i="31" s="1"/>
  <c r="U2164" i="31" s="1"/>
  <c r="AV2163" i="31"/>
  <c r="AU2163" i="31"/>
  <c r="J2163" i="31"/>
  <c r="D2163" i="31"/>
  <c r="AT2163" i="31" l="1"/>
  <c r="J2164" i="31"/>
  <c r="D2164" i="31"/>
  <c r="AS2165" i="31"/>
  <c r="B2166" i="31"/>
  <c r="AM2165" i="31"/>
  <c r="AL2165" i="31"/>
  <c r="T2165" i="31" a="1"/>
  <c r="T2165" i="31" s="1"/>
  <c r="U2165" i="31" s="1"/>
  <c r="AV2164" i="31"/>
  <c r="AU2164" i="31"/>
  <c r="AT2164" i="31" l="1"/>
  <c r="J2165" i="31"/>
  <c r="D2165" i="31"/>
  <c r="B2167" i="31"/>
  <c r="AM2166" i="31"/>
  <c r="AL2166" i="31"/>
  <c r="AS2166" i="31"/>
  <c r="T2166" i="31" a="1"/>
  <c r="T2166" i="31" s="1"/>
  <c r="U2166" i="31" s="1"/>
  <c r="AU2165" i="31"/>
  <c r="AV2165" i="31"/>
  <c r="AT2165" i="31" l="1"/>
  <c r="AV2166" i="31"/>
  <c r="AU2166" i="31"/>
  <c r="J2166" i="31"/>
  <c r="D2166" i="31"/>
  <c r="AM2167" i="31"/>
  <c r="AS2167" i="31"/>
  <c r="B2168" i="31"/>
  <c r="AL2167" i="31"/>
  <c r="T2167" i="31" a="1"/>
  <c r="T2167" i="31" s="1"/>
  <c r="U2167" i="31" s="1"/>
  <c r="AT2166" i="31" l="1"/>
  <c r="AS2168" i="31"/>
  <c r="AL2168" i="31"/>
  <c r="B2169" i="31"/>
  <c r="AM2168" i="31"/>
  <c r="T2168" i="31" a="1"/>
  <c r="T2168" i="31" s="1"/>
  <c r="U2168" i="31" s="1"/>
  <c r="AU2167" i="31"/>
  <c r="AV2167" i="31"/>
  <c r="J2167" i="31"/>
  <c r="D2167" i="31"/>
  <c r="AT2167" i="31" l="1"/>
  <c r="J2168" i="31"/>
  <c r="D2168" i="31"/>
  <c r="AS2169" i="31"/>
  <c r="B2170" i="31"/>
  <c r="AM2169" i="31"/>
  <c r="AL2169" i="31"/>
  <c r="T2169" i="31" a="1"/>
  <c r="T2169" i="31" s="1"/>
  <c r="U2169" i="31" s="1"/>
  <c r="AV2168" i="31"/>
  <c r="AU2168" i="31"/>
  <c r="AT2168" i="31" l="1"/>
  <c r="J2169" i="31"/>
  <c r="D2169" i="31"/>
  <c r="B2171" i="31"/>
  <c r="B2172" i="31" s="1"/>
  <c r="AM2170" i="31"/>
  <c r="AL2170" i="31"/>
  <c r="AS2170" i="31"/>
  <c r="T2170" i="31" a="1"/>
  <c r="T2170" i="31" s="1"/>
  <c r="U2170" i="31" s="1"/>
  <c r="AV2169" i="31"/>
  <c r="AU2169" i="31"/>
  <c r="B2173" i="31" l="1"/>
  <c r="AM2172" i="31"/>
  <c r="AS2172" i="31"/>
  <c r="AL2172" i="31"/>
  <c r="T2172" i="31" a="1"/>
  <c r="T2172" i="31" s="1"/>
  <c r="U2172" i="31" s="1"/>
  <c r="D2170" i="31"/>
  <c r="J2170" i="31"/>
  <c r="AV2170" i="31"/>
  <c r="AU2170" i="31"/>
  <c r="AL2171" i="31"/>
  <c r="AS2171" i="31"/>
  <c r="AM2171" i="31"/>
  <c r="T2171" i="31" a="1"/>
  <c r="T2171" i="31" s="1"/>
  <c r="U2171" i="31" s="1"/>
  <c r="AT2169" i="31"/>
  <c r="D2172" i="31" l="1"/>
  <c r="J2172" i="31"/>
  <c r="AV2172" i="31"/>
  <c r="AU2172" i="31"/>
  <c r="B2174" i="31"/>
  <c r="AM2173" i="31"/>
  <c r="AL2173" i="31"/>
  <c r="AS2173" i="31"/>
  <c r="T2173" i="31" a="1"/>
  <c r="T2173" i="31" s="1"/>
  <c r="U2173" i="31" s="1"/>
  <c r="AV2171" i="31"/>
  <c r="AU2171" i="31"/>
  <c r="AT2170" i="31"/>
  <c r="J2171" i="31"/>
  <c r="D2171" i="31"/>
  <c r="AT2171" i="31" l="1"/>
  <c r="AU2173" i="31"/>
  <c r="AV2173" i="31"/>
  <c r="AS2174" i="31"/>
  <c r="AM2174" i="31"/>
  <c r="AL2174" i="31"/>
  <c r="B2175" i="31"/>
  <c r="T2174" i="31" a="1"/>
  <c r="T2174" i="31" s="1"/>
  <c r="U2174" i="31" s="1"/>
  <c r="AT2172" i="31"/>
  <c r="D2173" i="31"/>
  <c r="J2173" i="31"/>
  <c r="D2174" i="31" l="1"/>
  <c r="J2174" i="31"/>
  <c r="AS2175" i="31"/>
  <c r="AL2175" i="31"/>
  <c r="B2176" i="31"/>
  <c r="AM2175" i="31"/>
  <c r="T2175" i="31" a="1"/>
  <c r="T2175" i="31" s="1"/>
  <c r="U2175" i="31" s="1"/>
  <c r="AV2174" i="31"/>
  <c r="AU2174" i="31"/>
  <c r="AT2173" i="31"/>
  <c r="D2175" i="31" l="1"/>
  <c r="J2175" i="31"/>
  <c r="B2177" i="31"/>
  <c r="AM2176" i="31"/>
  <c r="AL2176" i="31"/>
  <c r="AS2176" i="31"/>
  <c r="T2176" i="31" a="1"/>
  <c r="T2176" i="31" s="1"/>
  <c r="U2176" i="31" s="1"/>
  <c r="AU2175" i="31"/>
  <c r="AV2175" i="31"/>
  <c r="AT2174" i="31"/>
  <c r="AT2175" i="31" l="1"/>
  <c r="D2176" i="31"/>
  <c r="J2176" i="31"/>
  <c r="AV2176" i="31"/>
  <c r="AU2176" i="31"/>
  <c r="B2178" i="31"/>
  <c r="AM2177" i="31"/>
  <c r="AL2177" i="31"/>
  <c r="AS2177" i="31"/>
  <c r="T2177" i="31" a="1"/>
  <c r="T2177" i="31" s="1"/>
  <c r="U2177" i="31" s="1"/>
  <c r="AV2177" i="31" l="1"/>
  <c r="AU2177" i="31"/>
  <c r="AM2178" i="31"/>
  <c r="B2179" i="31"/>
  <c r="AL2178" i="31"/>
  <c r="AS2178" i="31"/>
  <c r="T2178" i="31" a="1"/>
  <c r="T2178" i="31" s="1"/>
  <c r="U2178" i="31" s="1"/>
  <c r="AT2176" i="31"/>
  <c r="J2177" i="31"/>
  <c r="D2177" i="31"/>
  <c r="J2178" i="31" l="1"/>
  <c r="D2178" i="31"/>
  <c r="AL2179" i="31"/>
  <c r="B2180" i="31"/>
  <c r="AM2179" i="31"/>
  <c r="AS2179" i="31"/>
  <c r="T2179" i="31" a="1"/>
  <c r="T2179" i="31" s="1"/>
  <c r="U2179" i="31" s="1"/>
  <c r="AV2178" i="31"/>
  <c r="AU2178" i="31"/>
  <c r="AT2177" i="31"/>
  <c r="AT2178" i="31" l="1"/>
  <c r="AS2180" i="31"/>
  <c r="B2181" i="31"/>
  <c r="AM2180" i="31"/>
  <c r="AL2180" i="31"/>
  <c r="T2180" i="31" a="1"/>
  <c r="T2180" i="31" s="1"/>
  <c r="U2180" i="31" s="1"/>
  <c r="J2179" i="31"/>
  <c r="D2179" i="31"/>
  <c r="AU2179" i="31"/>
  <c r="AV2179" i="31"/>
  <c r="AT2179" i="31" l="1"/>
  <c r="D2180" i="31"/>
  <c r="J2180" i="31"/>
  <c r="B2182" i="31"/>
  <c r="B2183" i="31" s="1"/>
  <c r="AM2181" i="31"/>
  <c r="AL2181" i="31"/>
  <c r="AS2181" i="31"/>
  <c r="T2181" i="31" a="1"/>
  <c r="T2181" i="31" s="1"/>
  <c r="U2181" i="31" s="1"/>
  <c r="AU2180" i="31"/>
  <c r="AV2180" i="31"/>
  <c r="AL2183" i="31" l="1"/>
  <c r="AM2183" i="31"/>
  <c r="B2184" i="31"/>
  <c r="AS2183" i="31"/>
  <c r="T2183" i="31" a="1"/>
  <c r="T2183" i="31" s="1"/>
  <c r="U2183" i="31" s="1"/>
  <c r="D2181" i="31"/>
  <c r="J2181" i="31"/>
  <c r="AV2181" i="31"/>
  <c r="AU2181" i="31"/>
  <c r="AS2182" i="31"/>
  <c r="AM2182" i="31"/>
  <c r="AL2182" i="31"/>
  <c r="T2182" i="31" a="1"/>
  <c r="T2182" i="31" s="1"/>
  <c r="U2182" i="31" s="1"/>
  <c r="AT2180" i="31"/>
  <c r="AV2183" i="31" l="1"/>
  <c r="AU2183" i="31"/>
  <c r="AS2184" i="31"/>
  <c r="B2185" i="31"/>
  <c r="AM2184" i="31"/>
  <c r="AL2184" i="31"/>
  <c r="T2184" i="31" a="1"/>
  <c r="T2184" i="31" s="1"/>
  <c r="U2184" i="31" s="1"/>
  <c r="D2183" i="31"/>
  <c r="J2183" i="31"/>
  <c r="AV2182" i="31"/>
  <c r="AU2182" i="31"/>
  <c r="AT2181" i="31"/>
  <c r="D2182" i="31"/>
  <c r="J2182" i="31"/>
  <c r="AT2183" i="31" l="1"/>
  <c r="AT2182" i="31"/>
  <c r="D2184" i="31"/>
  <c r="J2184" i="31"/>
  <c r="B2186" i="31"/>
  <c r="AM2185" i="31"/>
  <c r="AL2185" i="31"/>
  <c r="AS2185" i="31"/>
  <c r="T2185" i="31" a="1"/>
  <c r="T2185" i="31" s="1"/>
  <c r="U2185" i="31" s="1"/>
  <c r="AV2184" i="31"/>
  <c r="AU2184" i="31"/>
  <c r="D2185" i="31" l="1"/>
  <c r="J2185" i="31"/>
  <c r="AM2186" i="31"/>
  <c r="AL2186" i="31"/>
  <c r="AS2186" i="31"/>
  <c r="B2187" i="31"/>
  <c r="T2186" i="31" a="1"/>
  <c r="T2186" i="31" s="1"/>
  <c r="U2186" i="31" s="1"/>
  <c r="AV2185" i="31"/>
  <c r="AU2185" i="31"/>
  <c r="AT2184" i="31"/>
  <c r="AT2185" i="31" l="1"/>
  <c r="D2186" i="31"/>
  <c r="J2186" i="31"/>
  <c r="AL2187" i="31"/>
  <c r="AS2187" i="31"/>
  <c r="B2188" i="31"/>
  <c r="AM2187" i="31"/>
  <c r="T2187" i="31" a="1"/>
  <c r="T2187" i="31" s="1"/>
  <c r="U2187" i="31" s="1"/>
  <c r="AV2186" i="31"/>
  <c r="AU2186" i="31"/>
  <c r="D2187" i="31" l="1"/>
  <c r="J2187" i="31"/>
  <c r="AS2188" i="31"/>
  <c r="B2189" i="31"/>
  <c r="AM2188" i="31"/>
  <c r="AL2188" i="31"/>
  <c r="T2188" i="31" a="1"/>
  <c r="T2188" i="31" s="1"/>
  <c r="U2188" i="31" s="1"/>
  <c r="AV2187" i="31"/>
  <c r="AU2187" i="31"/>
  <c r="AT2186" i="31"/>
  <c r="D2188" i="31" l="1"/>
  <c r="J2188" i="31"/>
  <c r="AL2189" i="31"/>
  <c r="AS2189" i="31"/>
  <c r="AM2189" i="31"/>
  <c r="B2190" i="31"/>
  <c r="T2189" i="31" a="1"/>
  <c r="T2189" i="31" s="1"/>
  <c r="U2189" i="31" s="1"/>
  <c r="AV2188" i="31"/>
  <c r="AU2188" i="31"/>
  <c r="AT2187" i="31"/>
  <c r="D2189" i="31" l="1"/>
  <c r="J2189" i="31"/>
  <c r="AM2190" i="31"/>
  <c r="AL2190" i="31"/>
  <c r="B2191" i="31"/>
  <c r="AS2190" i="31"/>
  <c r="T2190" i="31" a="1"/>
  <c r="T2190" i="31" s="1"/>
  <c r="U2190" i="31" s="1"/>
  <c r="AU2189" i="31"/>
  <c r="AV2189" i="31"/>
  <c r="AT2188" i="31"/>
  <c r="AT2189" i="31" l="1"/>
  <c r="AU2190" i="31"/>
  <c r="AV2190" i="31"/>
  <c r="D2190" i="31"/>
  <c r="J2190" i="31"/>
  <c r="AL2191" i="31"/>
  <c r="AS2191" i="31"/>
  <c r="B2192" i="31"/>
  <c r="AM2191" i="31"/>
  <c r="T2191" i="31" a="1"/>
  <c r="T2191" i="31" s="1"/>
  <c r="U2191" i="31" s="1"/>
  <c r="AS2192" i="31" l="1"/>
  <c r="B2193" i="31"/>
  <c r="AM2192" i="31"/>
  <c r="AL2192" i="31"/>
  <c r="T2192" i="31" a="1"/>
  <c r="T2192" i="31" s="1"/>
  <c r="U2192" i="31" s="1"/>
  <c r="AU2191" i="31"/>
  <c r="AV2191" i="31"/>
  <c r="J2191" i="31"/>
  <c r="D2191" i="31"/>
  <c r="AT2190" i="31"/>
  <c r="AT2191" i="31" l="1"/>
  <c r="D2192" i="31"/>
  <c r="J2192" i="31"/>
  <c r="B2194" i="31"/>
  <c r="AM2193" i="31"/>
  <c r="AS2193" i="31"/>
  <c r="AL2193" i="31"/>
  <c r="T2193" i="31" a="1"/>
  <c r="T2193" i="31" s="1"/>
  <c r="U2193" i="31" s="1"/>
  <c r="AV2192" i="31"/>
  <c r="AU2192" i="31"/>
  <c r="AT2192" i="31" s="1"/>
  <c r="AU2193" i="31" l="1"/>
  <c r="AV2193" i="31"/>
  <c r="D2193" i="31"/>
  <c r="J2193" i="31"/>
  <c r="AM2194" i="31"/>
  <c r="AL2194" i="31"/>
  <c r="B2195" i="31"/>
  <c r="AS2194" i="31"/>
  <c r="T2194" i="31" a="1"/>
  <c r="T2194" i="31" s="1"/>
  <c r="U2194" i="31" s="1"/>
  <c r="AS2195" i="31" l="1"/>
  <c r="B2196" i="31"/>
  <c r="AM2195" i="31"/>
  <c r="AL2195" i="31"/>
  <c r="T2195" i="31" a="1"/>
  <c r="T2195" i="31" s="1"/>
  <c r="U2195" i="31" s="1"/>
  <c r="D2194" i="31"/>
  <c r="J2194" i="31"/>
  <c r="AV2194" i="31"/>
  <c r="AU2194" i="31"/>
  <c r="AT2193" i="31"/>
  <c r="D2195" i="31" l="1"/>
  <c r="J2195" i="31"/>
  <c r="B2197" i="31"/>
  <c r="AM2196" i="31"/>
  <c r="AS2196" i="31"/>
  <c r="AL2196" i="31"/>
  <c r="T2196" i="31" a="1"/>
  <c r="T2196" i="31" s="1"/>
  <c r="U2196" i="31" s="1"/>
  <c r="AT2194" i="31"/>
  <c r="AU2195" i="31"/>
  <c r="AV2195" i="31"/>
  <c r="D2196" i="31" l="1"/>
  <c r="J2196" i="31"/>
  <c r="AV2196" i="31"/>
  <c r="AU2196" i="31"/>
  <c r="AM2197" i="31"/>
  <c r="AL2197" i="31"/>
  <c r="AS2197" i="31"/>
  <c r="B2198" i="31"/>
  <c r="B2199" i="31" s="1"/>
  <c r="T2197" i="31" a="1"/>
  <c r="T2197" i="31" s="1"/>
  <c r="U2197" i="31" s="1"/>
  <c r="AT2195" i="31"/>
  <c r="AL2199" i="31" l="1"/>
  <c r="AM2199" i="31"/>
  <c r="AS2199" i="31"/>
  <c r="B2200" i="31"/>
  <c r="T2199" i="31" a="1"/>
  <c r="T2199" i="31" s="1"/>
  <c r="U2199" i="31" s="1"/>
  <c r="J2199" i="31" s="1"/>
  <c r="AL2198" i="31"/>
  <c r="AM2198" i="31"/>
  <c r="AS2198" i="31"/>
  <c r="T2198" i="31" a="1"/>
  <c r="T2198" i="31" s="1"/>
  <c r="U2198" i="31" s="1"/>
  <c r="AV2197" i="31"/>
  <c r="AU2197" i="31"/>
  <c r="AT2196" i="31"/>
  <c r="J2197" i="31"/>
  <c r="AT2197" i="31" l="1"/>
  <c r="B2201" i="31"/>
  <c r="AS2200" i="31"/>
  <c r="AM2200" i="31"/>
  <c r="AL2200" i="31"/>
  <c r="T2200" i="31" a="1"/>
  <c r="T2200" i="31" s="1"/>
  <c r="U2200" i="31" s="1"/>
  <c r="J2200" i="31" s="1"/>
  <c r="AV2199" i="31"/>
  <c r="AU2199" i="31"/>
  <c r="J2198" i="31"/>
  <c r="AV2198" i="31"/>
  <c r="AU2198" i="31"/>
  <c r="AT2198" i="31" l="1"/>
  <c r="AT2199" i="31"/>
  <c r="AV2200" i="31"/>
  <c r="AU2200" i="31"/>
  <c r="B2202" i="31"/>
  <c r="AM2201" i="31"/>
  <c r="AL2201" i="31"/>
  <c r="AS2201" i="31"/>
  <c r="T2201" i="31" a="1"/>
  <c r="T2201" i="31" s="1"/>
  <c r="U2201" i="31" s="1"/>
  <c r="J2201" i="31" s="1"/>
  <c r="AT2200" i="31" l="1"/>
  <c r="AV2201" i="31"/>
  <c r="AU2201" i="31"/>
  <c r="AS2202" i="31"/>
  <c r="AL2202" i="31"/>
  <c r="B2203" i="31"/>
  <c r="AM2202" i="31"/>
  <c r="T2202" i="31" a="1"/>
  <c r="T2202" i="31" s="1"/>
  <c r="U2202" i="31" s="1"/>
  <c r="J2202" i="31" s="1"/>
  <c r="AT2201" i="31" l="1"/>
  <c r="AS2203" i="31"/>
  <c r="B2204" i="31"/>
  <c r="AM2203" i="31"/>
  <c r="AL2203" i="31"/>
  <c r="T2203" i="31" a="1"/>
  <c r="T2203" i="31" s="1"/>
  <c r="U2203" i="31" s="1"/>
  <c r="J2203" i="31" s="1"/>
  <c r="AU2202" i="31"/>
  <c r="AV2202" i="31"/>
  <c r="D2198" i="31"/>
  <c r="D2197" i="31"/>
  <c r="D2202" i="31"/>
  <c r="D2201" i="31"/>
  <c r="D2200" i="31"/>
  <c r="D2199" i="31"/>
  <c r="AT2202" i="31" l="1"/>
  <c r="D2203" i="31"/>
  <c r="AL2204" i="31"/>
  <c r="AS2204" i="31"/>
  <c r="AM2204" i="31"/>
  <c r="B2205" i="31"/>
  <c r="T2204" i="31" a="1"/>
  <c r="T2204" i="31" s="1"/>
  <c r="U2204" i="31" s="1"/>
  <c r="AU2203" i="31"/>
  <c r="AV2203" i="31"/>
  <c r="AT2203" i="31" l="1"/>
  <c r="J2204" i="31"/>
  <c r="D2204" i="31"/>
  <c r="AL2205" i="31"/>
  <c r="B2206" i="31"/>
  <c r="AS2205" i="31"/>
  <c r="AM2205" i="31"/>
  <c r="T2205" i="31" a="1"/>
  <c r="T2205" i="31" s="1"/>
  <c r="U2205" i="31" s="1"/>
  <c r="AV2204" i="31"/>
  <c r="AU2204" i="31"/>
  <c r="J2205" i="31" l="1"/>
  <c r="D2205" i="31"/>
  <c r="AV2205" i="31"/>
  <c r="AU2205" i="31"/>
  <c r="AS2206" i="31"/>
  <c r="AM2206" i="31"/>
  <c r="AL2206" i="31"/>
  <c r="B2207" i="31"/>
  <c r="T2206" i="31" a="1"/>
  <c r="T2206" i="31" s="1"/>
  <c r="U2206" i="31" s="1"/>
  <c r="AT2204" i="31"/>
  <c r="AT2205" i="31" l="1"/>
  <c r="AS2207" i="31"/>
  <c r="B2208" i="31"/>
  <c r="AM2207" i="31"/>
  <c r="AL2207" i="31"/>
  <c r="T2207" i="31" a="1"/>
  <c r="T2207" i="31" s="1"/>
  <c r="U2207" i="31" s="1"/>
  <c r="AU2206" i="31"/>
  <c r="AV2206" i="31"/>
  <c r="J2206" i="31"/>
  <c r="D2206" i="31"/>
  <c r="AT2206" i="31" l="1"/>
  <c r="J2207" i="31"/>
  <c r="D2207" i="31"/>
  <c r="B2209" i="31"/>
  <c r="AM2208" i="31"/>
  <c r="AL2208" i="31"/>
  <c r="AS2208" i="31"/>
  <c r="T2208" i="31" a="1"/>
  <c r="T2208" i="31" s="1"/>
  <c r="U2208" i="31" s="1"/>
  <c r="AV2207" i="31"/>
  <c r="AU2207" i="31"/>
  <c r="AT2207" i="31" l="1"/>
  <c r="J2208" i="31"/>
  <c r="D2208" i="31"/>
  <c r="AV2208" i="31"/>
  <c r="AU2208" i="31"/>
  <c r="AM2209" i="31"/>
  <c r="AL2209" i="31"/>
  <c r="AS2209" i="31"/>
  <c r="B2210" i="31"/>
  <c r="T2209" i="31" a="1"/>
  <c r="T2209" i="31" s="1"/>
  <c r="U2209" i="31" s="1"/>
  <c r="AT2208" i="31" l="1"/>
  <c r="AS2210" i="31"/>
  <c r="AM2210" i="31"/>
  <c r="AL2210" i="31"/>
  <c r="B2211" i="31"/>
  <c r="T2210" i="31" a="1"/>
  <c r="T2210" i="31" s="1"/>
  <c r="U2210" i="31" s="1"/>
  <c r="AV2209" i="31"/>
  <c r="AU2209" i="31"/>
  <c r="J2209" i="31"/>
  <c r="D2209" i="31"/>
  <c r="AT2209" i="31" l="1"/>
  <c r="J2210" i="31"/>
  <c r="D2210" i="31"/>
  <c r="AS2211" i="31"/>
  <c r="B2212" i="31"/>
  <c r="AM2211" i="31"/>
  <c r="AL2211" i="31"/>
  <c r="T2211" i="31" a="1"/>
  <c r="T2211" i="31" s="1"/>
  <c r="U2211" i="31" s="1"/>
  <c r="AU2210" i="31"/>
  <c r="AV2210" i="31"/>
  <c r="AT2210" i="31" l="1"/>
  <c r="J2211" i="31"/>
  <c r="D2211" i="31"/>
  <c r="B2213" i="31"/>
  <c r="B2214" i="31" s="1"/>
  <c r="AM2212" i="31"/>
  <c r="AL2212" i="31"/>
  <c r="AS2212" i="31"/>
  <c r="T2212" i="31" a="1"/>
  <c r="T2212" i="31" s="1"/>
  <c r="U2212" i="31" s="1"/>
  <c r="AU2211" i="31"/>
  <c r="AV2211" i="31"/>
  <c r="AT2211" i="31" l="1"/>
  <c r="B2215" i="31"/>
  <c r="AS2214" i="31"/>
  <c r="AM2214" i="31"/>
  <c r="AL2214" i="31"/>
  <c r="T2214" i="31" a="1"/>
  <c r="T2214" i="31" s="1"/>
  <c r="U2214" i="31" s="1"/>
  <c r="J2212" i="31"/>
  <c r="D2212" i="31"/>
  <c r="AV2212" i="31"/>
  <c r="AU2212" i="31"/>
  <c r="AM2213" i="31"/>
  <c r="AL2213" i="31"/>
  <c r="AS2213" i="31"/>
  <c r="T2213" i="31" a="1"/>
  <c r="T2213" i="31" s="1"/>
  <c r="U2213" i="31" s="1"/>
  <c r="D2214" i="31" l="1"/>
  <c r="J2214" i="31"/>
  <c r="AV2214" i="31"/>
  <c r="AU2214" i="31"/>
  <c r="AT2212" i="31"/>
  <c r="AM2215" i="31"/>
  <c r="AL2215" i="31"/>
  <c r="B2216" i="31"/>
  <c r="AS2215" i="31"/>
  <c r="T2215" i="31" a="1"/>
  <c r="T2215" i="31" s="1"/>
  <c r="U2215" i="31" s="1"/>
  <c r="AV2213" i="31"/>
  <c r="AU2213" i="31"/>
  <c r="J2213" i="31"/>
  <c r="D2213" i="31"/>
  <c r="AL2216" i="31" l="1"/>
  <c r="AS2216" i="31"/>
  <c r="AM2216" i="31"/>
  <c r="B2217" i="31"/>
  <c r="T2216" i="31" a="1"/>
  <c r="T2216" i="31" s="1"/>
  <c r="U2216" i="31" s="1"/>
  <c r="AT2213" i="31"/>
  <c r="AT2214" i="31"/>
  <c r="D2215" i="31"/>
  <c r="J2215" i="31"/>
  <c r="AV2215" i="31"/>
  <c r="AU2215" i="31"/>
  <c r="AT2215" i="31" l="1"/>
  <c r="D2216" i="31"/>
  <c r="J2216" i="31"/>
  <c r="AS2217" i="31"/>
  <c r="B2218" i="31"/>
  <c r="AM2217" i="31"/>
  <c r="AL2217" i="31"/>
  <c r="T2217" i="31" a="1"/>
  <c r="T2217" i="31" s="1"/>
  <c r="U2217" i="31" s="1"/>
  <c r="AU2216" i="31"/>
  <c r="AV2216" i="31"/>
  <c r="D2217" i="31" l="1"/>
  <c r="J2217" i="31"/>
  <c r="B2219" i="31"/>
  <c r="AM2218" i="31"/>
  <c r="AL2218" i="31"/>
  <c r="AS2218" i="31"/>
  <c r="T2218" i="31" a="1"/>
  <c r="T2218" i="31" s="1"/>
  <c r="U2218" i="31" s="1"/>
  <c r="AV2217" i="31"/>
  <c r="AU2217" i="31"/>
  <c r="AT2216" i="31"/>
  <c r="D2218" i="31" l="1"/>
  <c r="J2218" i="31"/>
  <c r="AV2218" i="31"/>
  <c r="AU2218" i="31"/>
  <c r="AM2219" i="31"/>
  <c r="B2220" i="31"/>
  <c r="AS2219" i="31"/>
  <c r="AL2219" i="31"/>
  <c r="T2219" i="31" a="1"/>
  <c r="T2219" i="31" s="1"/>
  <c r="U2219" i="31" s="1"/>
  <c r="AT2217" i="31"/>
  <c r="AT2218" i="31" l="1"/>
  <c r="AU2219" i="31"/>
  <c r="AV2219" i="31"/>
  <c r="AS2220" i="31"/>
  <c r="AL2220" i="31"/>
  <c r="B2221" i="31"/>
  <c r="AM2220" i="31"/>
  <c r="T2220" i="31" a="1"/>
  <c r="T2220" i="31" s="1"/>
  <c r="U2220" i="31" s="1"/>
  <c r="D2219" i="31"/>
  <c r="J2219" i="31"/>
  <c r="J2220" i="31" l="1"/>
  <c r="D2220" i="31"/>
  <c r="AS2221" i="31"/>
  <c r="B2222" i="31"/>
  <c r="AM2221" i="31"/>
  <c r="AL2221" i="31"/>
  <c r="T2221" i="31" a="1"/>
  <c r="T2221" i="31" s="1"/>
  <c r="U2221" i="31" s="1"/>
  <c r="AT2219" i="31"/>
  <c r="AU2220" i="31"/>
  <c r="AV2220" i="31"/>
  <c r="AT2220" i="31" l="1"/>
  <c r="B2223" i="31"/>
  <c r="B2224" i="31" s="1"/>
  <c r="AM2222" i="31"/>
  <c r="AL2222" i="31"/>
  <c r="AS2222" i="31"/>
  <c r="T2222" i="31" a="1"/>
  <c r="T2222" i="31" s="1"/>
  <c r="U2222" i="31" s="1"/>
  <c r="AU2221" i="31"/>
  <c r="AV2221" i="31"/>
  <c r="J2221" i="31"/>
  <c r="D2221" i="31"/>
  <c r="AM2224" i="31" l="1"/>
  <c r="AS2224" i="31"/>
  <c r="AL2224" i="31"/>
  <c r="B2225" i="31"/>
  <c r="T2224" i="31" a="1"/>
  <c r="T2224" i="31" s="1"/>
  <c r="U2224" i="31" s="1"/>
  <c r="AT2221" i="31"/>
  <c r="D2222" i="31"/>
  <c r="J2222" i="31"/>
  <c r="AV2222" i="31"/>
  <c r="AU2222" i="31"/>
  <c r="AS2223" i="31"/>
  <c r="AM2223" i="31"/>
  <c r="AL2223" i="31"/>
  <c r="T2223" i="31" a="1"/>
  <c r="T2223" i="31" s="1"/>
  <c r="U2223" i="31" s="1"/>
  <c r="J2224" i="31" l="1"/>
  <c r="D2224" i="31"/>
  <c r="B2226" i="31"/>
  <c r="AS2225" i="31"/>
  <c r="AL2225" i="31"/>
  <c r="AM2225" i="31"/>
  <c r="T2225" i="31" a="1"/>
  <c r="T2225" i="31" s="1"/>
  <c r="U2225" i="31" s="1"/>
  <c r="AT2222" i="31"/>
  <c r="AV2224" i="31"/>
  <c r="AU2224" i="31"/>
  <c r="AV2223" i="31"/>
  <c r="AU2223" i="31"/>
  <c r="D2223" i="31"/>
  <c r="J2223" i="31"/>
  <c r="AT2223" i="31" l="1"/>
  <c r="AT2224" i="31"/>
  <c r="J2225" i="31"/>
  <c r="D2225" i="31"/>
  <c r="AV2225" i="31"/>
  <c r="AU2225" i="31"/>
  <c r="AM2226" i="31"/>
  <c r="AL2226" i="31"/>
  <c r="B2227" i="31"/>
  <c r="AS2226" i="31"/>
  <c r="T2226" i="31" a="1"/>
  <c r="T2226" i="31" s="1"/>
  <c r="U2226" i="31" s="1"/>
  <c r="AT2225" i="31" l="1"/>
  <c r="J2226" i="31"/>
  <c r="D2226" i="31"/>
  <c r="AV2226" i="31"/>
  <c r="AU2226" i="31"/>
  <c r="AM2227" i="31"/>
  <c r="AS2227" i="31"/>
  <c r="B2228" i="31"/>
  <c r="AL2227" i="31"/>
  <c r="T2227" i="31" a="1"/>
  <c r="T2227" i="31" s="1"/>
  <c r="U2227" i="31" s="1"/>
  <c r="AT2226" i="31" l="1"/>
  <c r="D2227" i="31"/>
  <c r="J2227" i="31"/>
  <c r="AS2228" i="31"/>
  <c r="B2229" i="31"/>
  <c r="AL2228" i="31"/>
  <c r="AM2228" i="31"/>
  <c r="T2228" i="31" a="1"/>
  <c r="T2228" i="31" s="1"/>
  <c r="U2228" i="31" s="1"/>
  <c r="AV2227" i="31"/>
  <c r="AU2227" i="31"/>
  <c r="J2228" i="31" l="1"/>
  <c r="D2228" i="31"/>
  <c r="AT2227" i="31"/>
  <c r="AS2229" i="31"/>
  <c r="B2230" i="31"/>
  <c r="AM2229" i="31"/>
  <c r="AL2229" i="31"/>
  <c r="T2229" i="31" a="1"/>
  <c r="T2229" i="31" s="1"/>
  <c r="U2229" i="31" s="1"/>
  <c r="AU2228" i="31"/>
  <c r="AV2228" i="31"/>
  <c r="D2229" i="31" l="1"/>
  <c r="J2229" i="31"/>
  <c r="AT2228" i="31"/>
  <c r="AM2230" i="31"/>
  <c r="B2231" i="31"/>
  <c r="AL2230" i="31"/>
  <c r="AS2230" i="31"/>
  <c r="T2230" i="31" a="1"/>
  <c r="T2230" i="31" s="1"/>
  <c r="U2230" i="31" s="1"/>
  <c r="AU2229" i="31"/>
  <c r="AV2229" i="31"/>
  <c r="AT2229" i="31" l="1"/>
  <c r="J2230" i="31"/>
  <c r="D2230" i="31"/>
  <c r="AV2230" i="31"/>
  <c r="AU2230" i="31"/>
  <c r="AM2231" i="31"/>
  <c r="AS2231" i="31"/>
  <c r="AL2231" i="31"/>
  <c r="B2232" i="31"/>
  <c r="T2231" i="31" a="1"/>
  <c r="T2231" i="31" s="1"/>
  <c r="U2231" i="31" s="1"/>
  <c r="AT2230" i="31" l="1"/>
  <c r="D2231" i="31"/>
  <c r="J2231" i="31"/>
  <c r="AM2232" i="31"/>
  <c r="B2233" i="31"/>
  <c r="AL2232" i="31"/>
  <c r="AS2232" i="31"/>
  <c r="T2232" i="31" a="1"/>
  <c r="T2232" i="31" s="1"/>
  <c r="U2232" i="31" s="1"/>
  <c r="AU2231" i="31"/>
  <c r="AV2231" i="31"/>
  <c r="D2232" i="31" l="1"/>
  <c r="J2232" i="31"/>
  <c r="AT2231" i="31"/>
  <c r="AV2232" i="31"/>
  <c r="AU2232" i="31"/>
  <c r="AS2233" i="31"/>
  <c r="B2234" i="31"/>
  <c r="AL2233" i="31"/>
  <c r="AM2233" i="31"/>
  <c r="T2233" i="31" a="1"/>
  <c r="T2233" i="31" s="1"/>
  <c r="U2233" i="31" s="1"/>
  <c r="AT2232" i="31" l="1"/>
  <c r="J2233" i="31"/>
  <c r="D2233" i="31"/>
  <c r="AL2234" i="31"/>
  <c r="AS2234" i="31"/>
  <c r="AM2234" i="31"/>
  <c r="B2235" i="31"/>
  <c r="T2234" i="31" a="1"/>
  <c r="T2234" i="31" s="1"/>
  <c r="U2234" i="31" s="1"/>
  <c r="AV2233" i="31"/>
  <c r="AU2233" i="31"/>
  <c r="J2234" i="31" l="1"/>
  <c r="D2234" i="31"/>
  <c r="AT2233" i="31"/>
  <c r="AS2235" i="31"/>
  <c r="B2236" i="31"/>
  <c r="AM2235" i="31"/>
  <c r="AL2235" i="31"/>
  <c r="T2235" i="31" a="1"/>
  <c r="T2235" i="31" s="1"/>
  <c r="U2235" i="31" s="1"/>
  <c r="AV2234" i="31"/>
  <c r="AU2234" i="31"/>
  <c r="AT2234" i="31" l="1"/>
  <c r="J2235" i="31"/>
  <c r="D2235" i="31"/>
  <c r="AS2236" i="31"/>
  <c r="B2237" i="31"/>
  <c r="AL2236" i="31"/>
  <c r="AM2236" i="31"/>
  <c r="T2236" i="31" a="1"/>
  <c r="T2236" i="31" s="1"/>
  <c r="U2236" i="31" s="1"/>
  <c r="AV2235" i="31"/>
  <c r="AU2235" i="31"/>
  <c r="J2236" i="31" l="1"/>
  <c r="D2236" i="31"/>
  <c r="AT2235" i="31"/>
  <c r="B2238" i="31"/>
  <c r="AS2237" i="31"/>
  <c r="AM2237" i="31"/>
  <c r="AL2237" i="31"/>
  <c r="T2237" i="31" a="1"/>
  <c r="T2237" i="31" s="1"/>
  <c r="U2237" i="31" s="1"/>
  <c r="AU2236" i="31"/>
  <c r="AV2236" i="31"/>
  <c r="J2237" i="31" l="1"/>
  <c r="D2237" i="31"/>
  <c r="AT2236" i="31"/>
  <c r="AV2237" i="31"/>
  <c r="AU2237" i="31"/>
  <c r="AT2237" i="31" s="1"/>
  <c r="B2239" i="31"/>
  <c r="AM2238" i="31"/>
  <c r="AL2238" i="31"/>
  <c r="AS2238" i="31"/>
  <c r="T2238" i="31" a="1"/>
  <c r="T2238" i="31" s="1"/>
  <c r="U2238" i="31" s="1"/>
  <c r="J2238" i="31" l="1"/>
  <c r="D2238" i="31"/>
  <c r="AV2238" i="31"/>
  <c r="AU2238" i="31"/>
  <c r="AL2239" i="31"/>
  <c r="B2240" i="31"/>
  <c r="AM2239" i="31"/>
  <c r="AS2239" i="31"/>
  <c r="T2239" i="31" a="1"/>
  <c r="T2239" i="31" s="1"/>
  <c r="U2239" i="31" s="1"/>
  <c r="AT2238" i="31" l="1"/>
  <c r="J2239" i="31"/>
  <c r="D2239" i="31"/>
  <c r="AV2239" i="31"/>
  <c r="AU2239" i="31"/>
  <c r="B2241" i="31"/>
  <c r="AM2240" i="31"/>
  <c r="AL2240" i="31"/>
  <c r="AS2240" i="31"/>
  <c r="T2240" i="31" a="1"/>
  <c r="T2240" i="31" s="1"/>
  <c r="U2240" i="31" s="1"/>
  <c r="AT2239" i="31" l="1"/>
  <c r="J2240" i="31"/>
  <c r="D2240" i="31"/>
  <c r="AV2240" i="31"/>
  <c r="AU2240" i="31"/>
  <c r="B2242" i="31"/>
  <c r="AM2241" i="31"/>
  <c r="AL2241" i="31"/>
  <c r="AS2241" i="31"/>
  <c r="T2241" i="31" a="1"/>
  <c r="T2241" i="31" s="1"/>
  <c r="U2241" i="31" s="1"/>
  <c r="J2241" i="31" l="1"/>
  <c r="D2241" i="31"/>
  <c r="AV2241" i="31"/>
  <c r="AU2241" i="31"/>
  <c r="B2243" i="31"/>
  <c r="AL2242" i="31"/>
  <c r="AM2242" i="31"/>
  <c r="AS2242" i="31"/>
  <c r="T2242" i="31" a="1"/>
  <c r="T2242" i="31" s="1"/>
  <c r="U2242" i="31" s="1"/>
  <c r="AT2240" i="31"/>
  <c r="AT2241" i="31" l="1"/>
  <c r="J2242" i="31"/>
  <c r="D2242" i="31"/>
  <c r="AV2242" i="31"/>
  <c r="AU2242" i="31"/>
  <c r="AL2243" i="31"/>
  <c r="AM2243" i="31"/>
  <c r="AS2243" i="31"/>
  <c r="B2244" i="31"/>
  <c r="T2243" i="31" a="1"/>
  <c r="T2243" i="31" s="1"/>
  <c r="U2243" i="31" s="1"/>
  <c r="AT2242" i="31" l="1"/>
  <c r="D2243" i="31"/>
  <c r="J2243" i="31"/>
  <c r="AM2244" i="31"/>
  <c r="AL2244" i="31"/>
  <c r="B2245" i="31"/>
  <c r="AS2244" i="31"/>
  <c r="T2244" i="31" a="1"/>
  <c r="T2244" i="31" s="1"/>
  <c r="U2244" i="31" s="1"/>
  <c r="AV2243" i="31"/>
  <c r="AU2243" i="31"/>
  <c r="J2244" i="31" l="1"/>
  <c r="D2244" i="31"/>
  <c r="AT2243" i="31"/>
  <c r="AU2244" i="31"/>
  <c r="AV2244" i="31"/>
  <c r="AL2245" i="31"/>
  <c r="AS2245" i="31"/>
  <c r="AM2245" i="31"/>
  <c r="B2246" i="31"/>
  <c r="T2245" i="31" a="1"/>
  <c r="T2245" i="31" s="1"/>
  <c r="U2245" i="31" s="1"/>
  <c r="D2245" i="31" l="1"/>
  <c r="J2245" i="31"/>
  <c r="AM2246" i="31"/>
  <c r="AL2246" i="31"/>
  <c r="AS2246" i="31"/>
  <c r="B2247" i="31"/>
  <c r="T2246" i="31" a="1"/>
  <c r="T2246" i="31" s="1"/>
  <c r="U2246" i="31" s="1"/>
  <c r="AU2245" i="31"/>
  <c r="AV2245" i="31"/>
  <c r="AT2244" i="31"/>
  <c r="D2246" i="31" l="1"/>
  <c r="J2246" i="31"/>
  <c r="AT2245" i="31"/>
  <c r="AM2247" i="31"/>
  <c r="AL2247" i="31"/>
  <c r="AS2247" i="31"/>
  <c r="B2248" i="31"/>
  <c r="T2247" i="31" a="1"/>
  <c r="T2247" i="31" s="1"/>
  <c r="U2247" i="31" s="1"/>
  <c r="AV2246" i="31"/>
  <c r="AU2246" i="31"/>
  <c r="D2247" i="31" l="1"/>
  <c r="J2247" i="31"/>
  <c r="B2249" i="31"/>
  <c r="AM2248" i="31"/>
  <c r="AS2248" i="31"/>
  <c r="AL2248" i="31"/>
  <c r="T2248" i="31" a="1"/>
  <c r="T2248" i="31" s="1"/>
  <c r="U2248" i="31" s="1"/>
  <c r="AV2247" i="31"/>
  <c r="AU2247" i="31"/>
  <c r="AT2246" i="31"/>
  <c r="D2248" i="31" l="1"/>
  <c r="J2248" i="31"/>
  <c r="AT2247" i="31"/>
  <c r="AV2248" i="31"/>
  <c r="AU2248" i="31"/>
  <c r="AM2249" i="31"/>
  <c r="B2250" i="31"/>
  <c r="AS2249" i="31"/>
  <c r="AL2249" i="31"/>
  <c r="T2249" i="31" a="1"/>
  <c r="T2249" i="31" s="1"/>
  <c r="U2249" i="31" s="1"/>
  <c r="AT2248" i="31" l="1"/>
  <c r="J2249" i="31"/>
  <c r="D2249" i="31"/>
  <c r="AV2249" i="31"/>
  <c r="AU2249" i="31"/>
  <c r="B2251" i="31"/>
  <c r="AM2250" i="31"/>
  <c r="AL2250" i="31"/>
  <c r="AS2250" i="31"/>
  <c r="T2250" i="31" a="1"/>
  <c r="T2250" i="31" s="1"/>
  <c r="U2250" i="31" s="1"/>
  <c r="AT2249" i="31" l="1"/>
  <c r="J2250" i="31"/>
  <c r="D2250" i="31"/>
  <c r="AV2250" i="31"/>
  <c r="AU2250" i="31"/>
  <c r="AL2251" i="31"/>
  <c r="AS2251" i="31"/>
  <c r="B2252" i="31"/>
  <c r="AM2251" i="31"/>
  <c r="T2251" i="31" a="1"/>
  <c r="T2251" i="31" s="1"/>
  <c r="U2251" i="31" s="1"/>
  <c r="AT2250" i="31" l="1"/>
  <c r="J2251" i="31"/>
  <c r="D2251" i="31"/>
  <c r="AS2252" i="31"/>
  <c r="AL2252" i="31"/>
  <c r="B2253" i="31"/>
  <c r="AM2252" i="31"/>
  <c r="T2252" i="31" a="1"/>
  <c r="T2252" i="31" s="1"/>
  <c r="U2252" i="31" s="1"/>
  <c r="AV2251" i="31"/>
  <c r="AU2251" i="31"/>
  <c r="D2252" i="31" l="1"/>
  <c r="J2252" i="31"/>
  <c r="AT2251" i="31"/>
  <c r="AS2253" i="31"/>
  <c r="B2254" i="31"/>
  <c r="AM2253" i="31"/>
  <c r="AL2253" i="31"/>
  <c r="T2253" i="31" a="1"/>
  <c r="T2253" i="31" s="1"/>
  <c r="U2253" i="31" s="1"/>
  <c r="AU2252" i="31"/>
  <c r="AV2252" i="31"/>
  <c r="J2253" i="31" l="1"/>
  <c r="D2253" i="31"/>
  <c r="AT2252" i="31"/>
  <c r="AS2254" i="31"/>
  <c r="B2255" i="31"/>
  <c r="AL2254" i="31"/>
  <c r="AM2254" i="31"/>
  <c r="T2254" i="31" a="1"/>
  <c r="T2254" i="31" s="1"/>
  <c r="U2254" i="31" s="1"/>
  <c r="AV2253" i="31"/>
  <c r="AU2253" i="31"/>
  <c r="J2254" i="31" l="1"/>
  <c r="D2254" i="31"/>
  <c r="AS2255" i="31"/>
  <c r="B2256" i="31"/>
  <c r="AM2255" i="31"/>
  <c r="AL2255" i="31"/>
  <c r="T2255" i="31" a="1"/>
  <c r="T2255" i="31" s="1"/>
  <c r="U2255" i="31" s="1"/>
  <c r="AV2254" i="31"/>
  <c r="AU2254" i="31"/>
  <c r="AT2253" i="31"/>
  <c r="J2255" i="31" l="1"/>
  <c r="D2255" i="31"/>
  <c r="AT2254" i="31"/>
  <c r="B2257" i="31"/>
  <c r="B2258" i="31" s="1"/>
  <c r="AM2256" i="31"/>
  <c r="AL2256" i="31"/>
  <c r="AS2256" i="31"/>
  <c r="T2256" i="31" a="1"/>
  <c r="T2256" i="31" s="1"/>
  <c r="U2256" i="31" s="1"/>
  <c r="AV2255" i="31"/>
  <c r="AU2255" i="31"/>
  <c r="AL2258" i="31" l="1"/>
  <c r="AM2258" i="31"/>
  <c r="B2259" i="31"/>
  <c r="AS2258" i="31"/>
  <c r="T2258" i="31" a="1"/>
  <c r="T2258" i="31" s="1"/>
  <c r="U2258" i="31" s="1"/>
  <c r="AT2255" i="31"/>
  <c r="J2256" i="31"/>
  <c r="D2256" i="31"/>
  <c r="AV2256" i="31"/>
  <c r="AU2256" i="31"/>
  <c r="AM2257" i="31"/>
  <c r="AL2257" i="31"/>
  <c r="T2257" i="31" a="1"/>
  <c r="T2257" i="31" s="1"/>
  <c r="U2257" i="31" s="1"/>
  <c r="AS2257" i="31"/>
  <c r="D2258" i="31" l="1"/>
  <c r="J2258" i="31"/>
  <c r="AV2258" i="31"/>
  <c r="AU2258" i="31"/>
  <c r="AL2259" i="31"/>
  <c r="AM2259" i="31"/>
  <c r="B2260" i="31"/>
  <c r="AS2259" i="31"/>
  <c r="T2259" i="31" a="1"/>
  <c r="T2259" i="31" s="1"/>
  <c r="U2259" i="31" s="1"/>
  <c r="J2257" i="31"/>
  <c r="D2257" i="31"/>
  <c r="AT2256" i="31"/>
  <c r="AV2257" i="31"/>
  <c r="AU2257" i="31"/>
  <c r="AV2259" i="31" l="1"/>
  <c r="AU2259" i="31"/>
  <c r="AS2260" i="31"/>
  <c r="AM2260" i="31"/>
  <c r="B2261" i="31"/>
  <c r="AL2260" i="31"/>
  <c r="T2260" i="31" a="1"/>
  <c r="T2260" i="31" s="1"/>
  <c r="U2260" i="31" s="1"/>
  <c r="AT2258" i="31"/>
  <c r="D2259" i="31"/>
  <c r="J2259" i="31"/>
  <c r="AT2257" i="31"/>
  <c r="AS2261" i="31" l="1"/>
  <c r="B2262" i="31"/>
  <c r="AM2261" i="31"/>
  <c r="AL2261" i="31"/>
  <c r="T2261" i="31" a="1"/>
  <c r="T2261" i="31" s="1"/>
  <c r="U2261" i="31" s="1"/>
  <c r="AU2260" i="31"/>
  <c r="AV2260" i="31"/>
  <c r="AT2259" i="31"/>
  <c r="D2260" i="31"/>
  <c r="J2260" i="31"/>
  <c r="AT2260" i="31" l="1"/>
  <c r="J2261" i="31"/>
  <c r="D2261" i="31"/>
  <c r="B2263" i="31"/>
  <c r="AM2262" i="31"/>
  <c r="AS2262" i="31"/>
  <c r="AL2262" i="31"/>
  <c r="T2262" i="31" a="1"/>
  <c r="T2262" i="31" s="1"/>
  <c r="U2262" i="31" s="1"/>
  <c r="AV2261" i="31"/>
  <c r="AU2261" i="31"/>
  <c r="AT2261" i="31" l="1"/>
  <c r="D2262" i="31"/>
  <c r="J2262" i="31"/>
  <c r="AU2262" i="31"/>
  <c r="AV2262" i="31"/>
  <c r="AS2263" i="31"/>
  <c r="AL2263" i="31"/>
  <c r="B2264" i="31"/>
  <c r="AM2263" i="31"/>
  <c r="T2263" i="31" a="1"/>
  <c r="T2263" i="31" s="1"/>
  <c r="U2263" i="31" s="1"/>
  <c r="AT2262" i="31" l="1"/>
  <c r="AS2264" i="31"/>
  <c r="B2265" i="31"/>
  <c r="AM2264" i="31"/>
  <c r="AL2264" i="31"/>
  <c r="T2264" i="31" a="1"/>
  <c r="T2264" i="31" s="1"/>
  <c r="U2264" i="31" s="1"/>
  <c r="AU2263" i="31"/>
  <c r="AV2263" i="31"/>
  <c r="D2263" i="31"/>
  <c r="J2263" i="31"/>
  <c r="AT2263" i="31" l="1"/>
  <c r="D2264" i="31"/>
  <c r="J2264" i="31"/>
  <c r="B2266" i="31"/>
  <c r="B2267" i="31" s="1"/>
  <c r="AM2265" i="31"/>
  <c r="AL2265" i="31"/>
  <c r="AS2265" i="31"/>
  <c r="T2265" i="31" a="1"/>
  <c r="T2265" i="31" s="1"/>
  <c r="U2265" i="31" s="1"/>
  <c r="AU2264" i="31"/>
  <c r="AV2264" i="31"/>
  <c r="AT2264" i="31" l="1"/>
  <c r="AL2267" i="31"/>
  <c r="B2268" i="31"/>
  <c r="AS2267" i="31"/>
  <c r="AM2267" i="31"/>
  <c r="T2267" i="31" a="1"/>
  <c r="T2267" i="31" s="1"/>
  <c r="U2267" i="31" s="1"/>
  <c r="D2265" i="31"/>
  <c r="J2265" i="31"/>
  <c r="AV2265" i="31"/>
  <c r="AU2265" i="31"/>
  <c r="AS2266" i="31"/>
  <c r="AM2266" i="31"/>
  <c r="AL2266" i="31"/>
  <c r="T2266" i="31" a="1"/>
  <c r="T2266" i="31" s="1"/>
  <c r="U2266" i="31" s="1"/>
  <c r="D2267" i="31" l="1"/>
  <c r="J2267" i="31"/>
  <c r="AV2267" i="31"/>
  <c r="AU2267" i="31"/>
  <c r="B2269" i="31"/>
  <c r="AS2268" i="31"/>
  <c r="AM2268" i="31"/>
  <c r="AL2268" i="31"/>
  <c r="T2268" i="31" a="1"/>
  <c r="T2268" i="31" s="1"/>
  <c r="U2268" i="31" s="1"/>
  <c r="AV2266" i="31"/>
  <c r="AU2266" i="31"/>
  <c r="AT2265" i="31"/>
  <c r="D2266" i="31"/>
  <c r="J2266" i="31"/>
  <c r="AT2266" i="31" l="1"/>
  <c r="AT2267" i="31"/>
  <c r="AV2268" i="31"/>
  <c r="AU2268" i="31"/>
  <c r="AM2269" i="31"/>
  <c r="AS2269" i="31"/>
  <c r="AL2269" i="31"/>
  <c r="B2270" i="31"/>
  <c r="T2269" i="31" a="1"/>
  <c r="T2269" i="31" s="1"/>
  <c r="U2269" i="31" s="1"/>
  <c r="J2268" i="31"/>
  <c r="D2268" i="31"/>
  <c r="AT2268" i="31" l="1"/>
  <c r="J2269" i="31"/>
  <c r="D2269" i="31"/>
  <c r="AS2270" i="31"/>
  <c r="B2271" i="31"/>
  <c r="AM2270" i="31"/>
  <c r="AL2270" i="31"/>
  <c r="T2270" i="31" a="1"/>
  <c r="T2270" i="31" s="1"/>
  <c r="U2270" i="31" s="1"/>
  <c r="AV2269" i="31"/>
  <c r="AU2269" i="31"/>
  <c r="J2270" i="31" l="1"/>
  <c r="D2270" i="31"/>
  <c r="AS2271" i="31"/>
  <c r="B2272" i="31"/>
  <c r="AM2271" i="31"/>
  <c r="AL2271" i="31"/>
  <c r="T2271" i="31" a="1"/>
  <c r="T2271" i="31" s="1"/>
  <c r="U2271" i="31" s="1"/>
  <c r="AU2270" i="31"/>
  <c r="AV2270" i="31"/>
  <c r="AT2269" i="31"/>
  <c r="J2271" i="31" l="1"/>
  <c r="D2271" i="31"/>
  <c r="B2273" i="31"/>
  <c r="AM2272" i="31"/>
  <c r="AL2272" i="31"/>
  <c r="AS2272" i="31"/>
  <c r="T2272" i="31" a="1"/>
  <c r="T2272" i="31" s="1"/>
  <c r="U2272" i="31" s="1"/>
  <c r="AV2271" i="31"/>
  <c r="AU2271" i="31"/>
  <c r="AT2270" i="31"/>
  <c r="J2272" i="31" l="1"/>
  <c r="D2272" i="31"/>
  <c r="AU2272" i="31"/>
  <c r="AV2272" i="31"/>
  <c r="AM2273" i="31"/>
  <c r="AL2273" i="31"/>
  <c r="B2274" i="31"/>
  <c r="AS2273" i="31"/>
  <c r="T2273" i="31" a="1"/>
  <c r="T2273" i="31" s="1"/>
  <c r="U2273" i="31" s="1"/>
  <c r="AT2271" i="31"/>
  <c r="AT2272" i="31" l="1"/>
  <c r="AV2273" i="31"/>
  <c r="AU2273" i="31"/>
  <c r="AL2274" i="31"/>
  <c r="AM2274" i="31"/>
  <c r="B2275" i="31"/>
  <c r="AS2274" i="31"/>
  <c r="T2274" i="31" a="1"/>
  <c r="T2274" i="31" s="1"/>
  <c r="U2274" i="31" s="1"/>
  <c r="J2273" i="31"/>
  <c r="D2273" i="31"/>
  <c r="J2274" i="31" l="1"/>
  <c r="D2274" i="31"/>
  <c r="AU2274" i="31"/>
  <c r="AV2274" i="31"/>
  <c r="AS2275" i="31"/>
  <c r="B2276" i="31"/>
  <c r="AM2275" i="31"/>
  <c r="AL2275" i="31"/>
  <c r="T2275" i="31" a="1"/>
  <c r="T2275" i="31" s="1"/>
  <c r="U2275" i="31" s="1"/>
  <c r="AT2273" i="31"/>
  <c r="AT2274" i="31" l="1"/>
  <c r="B2277" i="31"/>
  <c r="AM2276" i="31"/>
  <c r="AL2276" i="31"/>
  <c r="AS2276" i="31"/>
  <c r="T2276" i="31" a="1"/>
  <c r="T2276" i="31" s="1"/>
  <c r="U2276" i="31" s="1"/>
  <c r="AV2275" i="31"/>
  <c r="AU2275" i="31"/>
  <c r="D2275" i="31"/>
  <c r="J2275" i="31"/>
  <c r="AT2275" i="31" l="1"/>
  <c r="J2276" i="31"/>
  <c r="D2276" i="31"/>
  <c r="AV2276" i="31"/>
  <c r="AU2276" i="31"/>
  <c r="AS2277" i="31"/>
  <c r="AM2277" i="31"/>
  <c r="AL2277" i="31"/>
  <c r="B2278" i="31"/>
  <c r="T2277" i="31" a="1"/>
  <c r="T2277" i="31" s="1"/>
  <c r="U2277" i="31" s="1"/>
  <c r="AS2278" i="31" l="1"/>
  <c r="B2279" i="31"/>
  <c r="AL2278" i="31"/>
  <c r="AM2278" i="31"/>
  <c r="T2278" i="31" a="1"/>
  <c r="T2278" i="31" s="1"/>
  <c r="U2278" i="31" s="1"/>
  <c r="AV2277" i="31"/>
  <c r="AU2277" i="31"/>
  <c r="AT2276" i="31"/>
  <c r="J2277" i="31"/>
  <c r="D2277" i="31"/>
  <c r="AT2277" i="31" l="1"/>
  <c r="J2278" i="31"/>
  <c r="D2278" i="31"/>
  <c r="AS2279" i="31"/>
  <c r="B2280" i="31"/>
  <c r="AM2279" i="31"/>
  <c r="AL2279" i="31"/>
  <c r="T2279" i="31" a="1"/>
  <c r="T2279" i="31" s="1"/>
  <c r="U2279" i="31" s="1"/>
  <c r="AV2278" i="31"/>
  <c r="AU2278" i="31"/>
  <c r="J2279" i="31" l="1"/>
  <c r="D2279" i="31"/>
  <c r="B2281" i="31"/>
  <c r="AM2280" i="31"/>
  <c r="AL2280" i="31"/>
  <c r="AS2280" i="31"/>
  <c r="T2280" i="31" a="1"/>
  <c r="T2280" i="31" s="1"/>
  <c r="U2280" i="31" s="1"/>
  <c r="AV2279" i="31"/>
  <c r="AU2279" i="31"/>
  <c r="AT2278" i="31"/>
  <c r="AT2279" i="31" l="1"/>
  <c r="J2280" i="31"/>
  <c r="D2280" i="31"/>
  <c r="AV2280" i="31"/>
  <c r="AU2280" i="31"/>
  <c r="B2282" i="31"/>
  <c r="AL2281" i="31"/>
  <c r="AM2281" i="31"/>
  <c r="AS2281" i="31"/>
  <c r="T2281" i="31" a="1"/>
  <c r="T2281" i="31" s="1"/>
  <c r="U2281" i="31" s="1"/>
  <c r="AT2280" i="31" l="1"/>
  <c r="AV2281" i="31"/>
  <c r="AU2281" i="31"/>
  <c r="AS2282" i="31"/>
  <c r="AL2282" i="31"/>
  <c r="B2283" i="31"/>
  <c r="AM2282" i="31"/>
  <c r="T2282" i="31" a="1"/>
  <c r="T2282" i="31" s="1"/>
  <c r="U2282" i="31" s="1"/>
  <c r="J2281" i="31"/>
  <c r="D2281" i="31"/>
  <c r="AT2281" i="31" l="1"/>
  <c r="J2282" i="31"/>
  <c r="D2282" i="31"/>
  <c r="AS2283" i="31"/>
  <c r="B2284" i="31"/>
  <c r="AM2283" i="31"/>
  <c r="AL2283" i="31"/>
  <c r="T2283" i="31" a="1"/>
  <c r="T2283" i="31" s="1"/>
  <c r="U2283" i="31" s="1"/>
  <c r="AU2282" i="31"/>
  <c r="AV2282" i="31"/>
  <c r="D2283" i="31" l="1"/>
  <c r="J2283" i="31"/>
  <c r="B2285" i="31"/>
  <c r="AM2284" i="31"/>
  <c r="AL2284" i="31"/>
  <c r="AS2284" i="31"/>
  <c r="T2284" i="31" a="1"/>
  <c r="T2284" i="31" s="1"/>
  <c r="U2284" i="31" s="1"/>
  <c r="AV2283" i="31"/>
  <c r="AU2283" i="31"/>
  <c r="AT2282" i="31"/>
  <c r="J2284" i="31" l="1"/>
  <c r="D2284" i="31"/>
  <c r="AV2284" i="31"/>
  <c r="AU2284" i="31"/>
  <c r="AM2285" i="31"/>
  <c r="AL2285" i="31"/>
  <c r="AS2285" i="31"/>
  <c r="B2286" i="31"/>
  <c r="T2285" i="31" a="1"/>
  <c r="T2285" i="31" s="1"/>
  <c r="U2285" i="31" s="1"/>
  <c r="AT2283" i="31"/>
  <c r="AS2286" i="31" l="1"/>
  <c r="AL2286" i="31"/>
  <c r="B2287" i="31"/>
  <c r="AM2286" i="31"/>
  <c r="T2286" i="31" a="1"/>
  <c r="T2286" i="31" s="1"/>
  <c r="U2286" i="31" s="1"/>
  <c r="AV2285" i="31"/>
  <c r="AU2285" i="31"/>
  <c r="AT2284" i="31"/>
  <c r="J2285" i="31"/>
  <c r="D2285" i="31"/>
  <c r="AT2285" i="31" l="1"/>
  <c r="J2286" i="31"/>
  <c r="D2286" i="31"/>
  <c r="AS2287" i="31"/>
  <c r="B2288" i="31"/>
  <c r="AM2287" i="31"/>
  <c r="AL2287" i="31"/>
  <c r="T2287" i="31" a="1"/>
  <c r="T2287" i="31" s="1"/>
  <c r="U2287" i="31" s="1"/>
  <c r="AU2286" i="31"/>
  <c r="AV2286" i="31"/>
  <c r="J2287" i="31" l="1"/>
  <c r="D2287" i="31"/>
  <c r="B2289" i="31"/>
  <c r="B2290" i="31" s="1"/>
  <c r="AM2288" i="31"/>
  <c r="AL2288" i="31"/>
  <c r="AS2288" i="31"/>
  <c r="T2288" i="31" a="1"/>
  <c r="T2288" i="31" s="1"/>
  <c r="U2288" i="31" s="1"/>
  <c r="AV2287" i="31"/>
  <c r="AU2287" i="31"/>
  <c r="AT2286" i="31"/>
  <c r="AL2290" i="31" l="1"/>
  <c r="AM2290" i="31"/>
  <c r="B2291" i="31"/>
  <c r="AS2290" i="31"/>
  <c r="T2290" i="31" a="1"/>
  <c r="T2290" i="31" s="1"/>
  <c r="U2290" i="31" s="1"/>
  <c r="AT2287" i="31"/>
  <c r="J2288" i="31"/>
  <c r="D2288" i="31"/>
  <c r="AV2288" i="31"/>
  <c r="AU2288" i="31"/>
  <c r="AL2289" i="31"/>
  <c r="AS2289" i="31"/>
  <c r="AM2289" i="31"/>
  <c r="T2289" i="31" a="1"/>
  <c r="T2289" i="31" s="1"/>
  <c r="U2289" i="31" s="1"/>
  <c r="AT2288" i="31" l="1"/>
  <c r="J2290" i="31"/>
  <c r="D2290" i="31"/>
  <c r="AU2290" i="31"/>
  <c r="AV2290" i="31"/>
  <c r="AL2291" i="31"/>
  <c r="AS2291" i="31"/>
  <c r="AM2291" i="31"/>
  <c r="B2292" i="31"/>
  <c r="T2291" i="31" a="1"/>
  <c r="T2291" i="31" s="1"/>
  <c r="U2291" i="31" s="1"/>
  <c r="AV2289" i="31"/>
  <c r="AU2289" i="31"/>
  <c r="J2289" i="31"/>
  <c r="D2289" i="31"/>
  <c r="AV2291" i="31" l="1"/>
  <c r="AU2291" i="31"/>
  <c r="AM2292" i="31"/>
  <c r="AL2292" i="31"/>
  <c r="AS2292" i="31"/>
  <c r="B2293" i="31"/>
  <c r="T2292" i="31" a="1"/>
  <c r="T2292" i="31" s="1"/>
  <c r="U2292" i="31" s="1"/>
  <c r="AT2290" i="31"/>
  <c r="J2291" i="31"/>
  <c r="D2291" i="31"/>
  <c r="AT2289" i="31"/>
  <c r="AT2291" i="31" l="1"/>
  <c r="J2292" i="31"/>
  <c r="D2292" i="31"/>
  <c r="B2294" i="31"/>
  <c r="AM2293" i="31"/>
  <c r="AL2293" i="31"/>
  <c r="AS2293" i="31"/>
  <c r="T2293" i="31" a="1"/>
  <c r="T2293" i="31" s="1"/>
  <c r="U2293" i="31" s="1"/>
  <c r="AU2292" i="31"/>
  <c r="AV2292" i="31"/>
  <c r="J2293" i="31" l="1"/>
  <c r="D2293" i="31"/>
  <c r="AV2293" i="31"/>
  <c r="AU2293" i="31"/>
  <c r="AL2294" i="31"/>
  <c r="B2295" i="31"/>
  <c r="AM2294" i="31"/>
  <c r="AS2294" i="31"/>
  <c r="T2294" i="31" a="1"/>
  <c r="T2294" i="31" s="1"/>
  <c r="U2294" i="31" s="1"/>
  <c r="AT2292" i="31"/>
  <c r="AT2293" i="31" l="1"/>
  <c r="AU2294" i="31"/>
  <c r="AV2294" i="31"/>
  <c r="B2296" i="31"/>
  <c r="AM2295" i="31"/>
  <c r="AL2295" i="31"/>
  <c r="AS2295" i="31"/>
  <c r="T2295" i="31" a="1"/>
  <c r="T2295" i="31" s="1"/>
  <c r="U2295" i="31" s="1"/>
  <c r="J2294" i="31"/>
  <c r="D2294" i="31"/>
  <c r="AU2295" i="31" l="1"/>
  <c r="AV2295" i="31"/>
  <c r="B2297" i="31"/>
  <c r="B2298" i="31" s="1"/>
  <c r="AM2296" i="31"/>
  <c r="AS2296" i="31"/>
  <c r="AL2296" i="31"/>
  <c r="T2296" i="31" a="1"/>
  <c r="T2296" i="31" s="1"/>
  <c r="U2296" i="31" s="1"/>
  <c r="J2295" i="31"/>
  <c r="D2295" i="31"/>
  <c r="AT2294" i="31"/>
  <c r="B2299" i="31" l="1"/>
  <c r="AM2298" i="31"/>
  <c r="AS2298" i="31"/>
  <c r="AL2298" i="31"/>
  <c r="T2298" i="31" a="1"/>
  <c r="T2298" i="31" s="1"/>
  <c r="U2298" i="31" s="1"/>
  <c r="J2296" i="31"/>
  <c r="D2296" i="31"/>
  <c r="AU2296" i="31"/>
  <c r="AV2296" i="31"/>
  <c r="AM2297" i="31"/>
  <c r="AL2297" i="31"/>
  <c r="AS2297" i="31"/>
  <c r="T2297" i="31" a="1"/>
  <c r="T2297" i="31" s="1"/>
  <c r="U2297" i="31" s="1"/>
  <c r="AT2295" i="31"/>
  <c r="D2298" i="31" l="1"/>
  <c r="J2298" i="31"/>
  <c r="AV2298" i="31"/>
  <c r="AU2298" i="31"/>
  <c r="AL2299" i="31"/>
  <c r="B2300" i="31"/>
  <c r="AS2299" i="31"/>
  <c r="AM2299" i="31"/>
  <c r="T2299" i="31" a="1"/>
  <c r="T2299" i="31" s="1"/>
  <c r="U2299" i="31" s="1"/>
  <c r="AV2297" i="31"/>
  <c r="AU2297" i="31"/>
  <c r="AT2296" i="31"/>
  <c r="D2297" i="31"/>
  <c r="J2297" i="31"/>
  <c r="AT2298" i="31" l="1"/>
  <c r="AL2300" i="31"/>
  <c r="B2301" i="31"/>
  <c r="AM2300" i="31"/>
  <c r="AS2300" i="31"/>
  <c r="T2300" i="31" a="1"/>
  <c r="T2300" i="31" s="1"/>
  <c r="U2300" i="31" s="1"/>
  <c r="AV2299" i="31"/>
  <c r="AU2299" i="31"/>
  <c r="AT2297" i="31"/>
  <c r="D2299" i="31"/>
  <c r="J2299" i="31"/>
  <c r="AT2299" i="31" l="1"/>
  <c r="J2300" i="31"/>
  <c r="D2300" i="31"/>
  <c r="AU2300" i="31"/>
  <c r="AV2300" i="31"/>
  <c r="AS2301" i="31"/>
  <c r="B2302" i="31"/>
  <c r="AM2301" i="31"/>
  <c r="AL2301" i="31"/>
  <c r="T2301" i="31" a="1"/>
  <c r="T2301" i="31" s="1"/>
  <c r="U2301" i="31" s="1"/>
  <c r="AU2301" i="31" l="1"/>
  <c r="AV2301" i="31"/>
  <c r="B2303" i="31"/>
  <c r="AM2302" i="31"/>
  <c r="AL2302" i="31"/>
  <c r="AS2302" i="31"/>
  <c r="T2302" i="31" a="1"/>
  <c r="T2302" i="31" s="1"/>
  <c r="U2302" i="31" s="1"/>
  <c r="AT2300" i="31"/>
  <c r="J2301" i="31"/>
  <c r="D2301" i="31"/>
  <c r="J2302" i="31" l="1"/>
  <c r="D2302" i="31"/>
  <c r="AV2302" i="31"/>
  <c r="AU2302" i="31"/>
  <c r="AM2303" i="31"/>
  <c r="AL2303" i="31"/>
  <c r="AS2303" i="31"/>
  <c r="B2304" i="31"/>
  <c r="T2303" i="31" a="1"/>
  <c r="T2303" i="31" s="1"/>
  <c r="U2303" i="31" s="1"/>
  <c r="AT2301" i="31"/>
  <c r="AT2302" i="31" l="1"/>
  <c r="AV2303" i="31"/>
  <c r="AU2303" i="31"/>
  <c r="B2305" i="31"/>
  <c r="AL2304" i="31"/>
  <c r="AS2304" i="31"/>
  <c r="AM2304" i="31"/>
  <c r="T2304" i="31" a="1"/>
  <c r="T2304" i="31" s="1"/>
  <c r="U2304" i="31" s="1"/>
  <c r="J2303" i="31"/>
  <c r="D2303" i="31"/>
  <c r="AT2303" i="31" l="1"/>
  <c r="J2304" i="31"/>
  <c r="D2304" i="31"/>
  <c r="AU2304" i="31"/>
  <c r="AV2304" i="31"/>
  <c r="AM2305" i="31"/>
  <c r="B2306" i="31"/>
  <c r="AS2305" i="31"/>
  <c r="AL2305" i="31"/>
  <c r="T2305" i="31" a="1"/>
  <c r="T2305" i="31" s="1"/>
  <c r="U2305" i="31" s="1"/>
  <c r="B2307" i="31" l="1"/>
  <c r="AM2306" i="31"/>
  <c r="AL2306" i="31"/>
  <c r="AS2306" i="31"/>
  <c r="T2306" i="31" a="1"/>
  <c r="T2306" i="31" s="1"/>
  <c r="U2306" i="31" s="1"/>
  <c r="AV2305" i="31"/>
  <c r="AU2305" i="31"/>
  <c r="AT2304" i="31"/>
  <c r="J2305" i="31"/>
  <c r="D2305" i="31"/>
  <c r="AT2305" i="31" l="1"/>
  <c r="D2306" i="31"/>
  <c r="J2306" i="31"/>
  <c r="AV2306" i="31"/>
  <c r="AU2306" i="31"/>
  <c r="B2308" i="31"/>
  <c r="AM2307" i="31"/>
  <c r="AL2307" i="31"/>
  <c r="AS2307" i="31"/>
  <c r="T2307" i="31" a="1"/>
  <c r="T2307" i="31" s="1"/>
  <c r="U2307" i="31" s="1"/>
  <c r="AT2306" i="31" l="1"/>
  <c r="AU2307" i="31"/>
  <c r="AV2307" i="31"/>
  <c r="AL2308" i="31"/>
  <c r="AS2308" i="31"/>
  <c r="B2309" i="31"/>
  <c r="AM2308" i="31"/>
  <c r="T2308" i="31" a="1"/>
  <c r="T2308" i="31" s="1"/>
  <c r="U2308" i="31" s="1"/>
  <c r="D2307" i="31"/>
  <c r="J2307" i="31"/>
  <c r="J2308" i="31" l="1"/>
  <c r="D2308" i="31"/>
  <c r="AS2309" i="31"/>
  <c r="B2310" i="31"/>
  <c r="AM2309" i="31"/>
  <c r="AL2309" i="31"/>
  <c r="T2309" i="31" a="1"/>
  <c r="T2309" i="31" s="1"/>
  <c r="U2309" i="31" s="1"/>
  <c r="AU2308" i="31"/>
  <c r="AV2308" i="31"/>
  <c r="AT2307" i="31"/>
  <c r="AT2308" i="31" l="1"/>
  <c r="J2309" i="31"/>
  <c r="D2309" i="31"/>
  <c r="B2311" i="31"/>
  <c r="B2312" i="31" s="1"/>
  <c r="AM2310" i="31"/>
  <c r="AL2310" i="31"/>
  <c r="AS2310" i="31"/>
  <c r="T2310" i="31" a="1"/>
  <c r="T2310" i="31" s="1"/>
  <c r="U2310" i="31" s="1"/>
  <c r="AV2309" i="31"/>
  <c r="AU2309" i="31"/>
  <c r="AL2312" i="31" l="1"/>
  <c r="B2313" i="31"/>
  <c r="AS2312" i="31"/>
  <c r="AM2312" i="31"/>
  <c r="T2312" i="31" a="1"/>
  <c r="T2312" i="31" s="1"/>
  <c r="U2312" i="31" s="1"/>
  <c r="J2310" i="31"/>
  <c r="D2310" i="31"/>
  <c r="AV2310" i="31"/>
  <c r="AU2310" i="31"/>
  <c r="AM2311" i="31"/>
  <c r="AL2311" i="31"/>
  <c r="AS2311" i="31"/>
  <c r="T2311" i="31" a="1"/>
  <c r="T2311" i="31" s="1"/>
  <c r="U2311" i="31" s="1"/>
  <c r="AT2309" i="31"/>
  <c r="D2312" i="31" l="1"/>
  <c r="J2312" i="31"/>
  <c r="AV2312" i="31"/>
  <c r="AU2312" i="31"/>
  <c r="AS2313" i="31"/>
  <c r="AM2313" i="31"/>
  <c r="B2314" i="31"/>
  <c r="AL2313" i="31"/>
  <c r="T2313" i="31" a="1"/>
  <c r="T2313" i="31" s="1"/>
  <c r="U2313" i="31" s="1"/>
  <c r="AT2310" i="31"/>
  <c r="AV2311" i="31"/>
  <c r="AU2311" i="31"/>
  <c r="J2311" i="31"/>
  <c r="D2311" i="31"/>
  <c r="AT2312" i="31" l="1"/>
  <c r="AS2314" i="31"/>
  <c r="B2315" i="31"/>
  <c r="AL2314" i="31"/>
  <c r="AM2314" i="31"/>
  <c r="T2314" i="31" a="1"/>
  <c r="T2314" i="31" s="1"/>
  <c r="U2314" i="31" s="1"/>
  <c r="AU2313" i="31"/>
  <c r="AV2313" i="31"/>
  <c r="D2313" i="31"/>
  <c r="J2313" i="31"/>
  <c r="AT2311" i="31"/>
  <c r="D2314" i="31" l="1"/>
  <c r="J2314" i="31"/>
  <c r="B2316" i="31"/>
  <c r="AM2315" i="31"/>
  <c r="AL2315" i="31"/>
  <c r="AS2315" i="31"/>
  <c r="T2315" i="31" a="1"/>
  <c r="T2315" i="31" s="1"/>
  <c r="U2315" i="31" s="1"/>
  <c r="AT2313" i="31"/>
  <c r="AV2314" i="31"/>
  <c r="AU2314" i="31"/>
  <c r="AT2314" i="31" l="1"/>
  <c r="D2315" i="31"/>
  <c r="J2315" i="31"/>
  <c r="AV2315" i="31"/>
  <c r="AU2315" i="31"/>
  <c r="AM2316" i="31"/>
  <c r="AL2316" i="31"/>
  <c r="B2317" i="31"/>
  <c r="AS2316" i="31"/>
  <c r="T2316" i="31" a="1"/>
  <c r="T2316" i="31" s="1"/>
  <c r="U2316" i="31" s="1"/>
  <c r="AT2315" i="31" l="1"/>
  <c r="AS2317" i="31"/>
  <c r="AM2317" i="31"/>
  <c r="AL2317" i="31"/>
  <c r="B2318" i="31"/>
  <c r="T2317" i="31" a="1"/>
  <c r="T2317" i="31" s="1"/>
  <c r="U2317" i="31" s="1"/>
  <c r="AV2316" i="31"/>
  <c r="AU2316" i="31"/>
  <c r="D2316" i="31"/>
  <c r="J2316" i="31"/>
  <c r="AT2316" i="31" l="1"/>
  <c r="D2317" i="31"/>
  <c r="J2317" i="31"/>
  <c r="AS2318" i="31"/>
  <c r="AM2318" i="31"/>
  <c r="AL2318" i="31"/>
  <c r="B2319" i="31"/>
  <c r="T2318" i="31" a="1"/>
  <c r="T2318" i="31" s="1"/>
  <c r="U2318" i="31" s="1"/>
  <c r="AV2317" i="31"/>
  <c r="AU2317" i="31"/>
  <c r="AL2319" i="31" l="1"/>
  <c r="B2320" i="31"/>
  <c r="AM2319" i="31"/>
  <c r="AS2319" i="31"/>
  <c r="T2319" i="31" a="1"/>
  <c r="T2319" i="31" s="1"/>
  <c r="U2319" i="31" s="1"/>
  <c r="AU2318" i="31"/>
  <c r="AV2318" i="31"/>
  <c r="D2318" i="31"/>
  <c r="J2318" i="31"/>
  <c r="AT2317" i="31"/>
  <c r="AT2318" i="31" l="1"/>
  <c r="J2319" i="31"/>
  <c r="D2319" i="31"/>
  <c r="AV2319" i="31"/>
  <c r="AU2319" i="31"/>
  <c r="AM2320" i="31"/>
  <c r="B2321" i="31"/>
  <c r="AL2320" i="31"/>
  <c r="AS2320" i="31"/>
  <c r="T2320" i="31" a="1"/>
  <c r="T2320" i="31" s="1"/>
  <c r="U2320" i="31" s="1"/>
  <c r="AT2319" i="31" l="1"/>
  <c r="B2322" i="31"/>
  <c r="AL2321" i="31"/>
  <c r="AM2321" i="31"/>
  <c r="AS2321" i="31"/>
  <c r="T2321" i="31" a="1"/>
  <c r="T2321" i="31" s="1"/>
  <c r="U2321" i="31" s="1"/>
  <c r="AV2320" i="31"/>
  <c r="AU2320" i="31"/>
  <c r="D2320" i="31"/>
  <c r="J2320" i="31"/>
  <c r="AT2320" i="31" l="1"/>
  <c r="D2321" i="31"/>
  <c r="J2321" i="31"/>
  <c r="AU2321" i="31"/>
  <c r="AV2321" i="31"/>
  <c r="AS2322" i="31"/>
  <c r="B2323" i="31"/>
  <c r="AL2322" i="31"/>
  <c r="AM2322" i="31"/>
  <c r="T2322" i="31" a="1"/>
  <c r="T2322" i="31" s="1"/>
  <c r="U2322" i="31" s="1"/>
  <c r="B2324" i="31" l="1"/>
  <c r="AL2323" i="31"/>
  <c r="AS2323" i="31"/>
  <c r="AM2323" i="31"/>
  <c r="T2323" i="31" a="1"/>
  <c r="T2323" i="31" s="1"/>
  <c r="U2323" i="31" s="1"/>
  <c r="D2322" i="31"/>
  <c r="J2322" i="31"/>
  <c r="AU2322" i="31"/>
  <c r="AV2322" i="31"/>
  <c r="AT2321" i="31"/>
  <c r="D2323" i="31" l="1"/>
  <c r="J2323" i="31"/>
  <c r="AV2323" i="31"/>
  <c r="AU2323" i="31"/>
  <c r="AT2322" i="31"/>
  <c r="AM2324" i="31"/>
  <c r="AL2324" i="31"/>
  <c r="AS2324" i="31"/>
  <c r="B2325" i="31"/>
  <c r="T2324" i="31" a="1"/>
  <c r="T2324" i="31" s="1"/>
  <c r="U2324" i="31" s="1"/>
  <c r="AT2323" i="31" l="1"/>
  <c r="AS2325" i="31"/>
  <c r="B2326" i="31"/>
  <c r="AM2325" i="31"/>
  <c r="AL2325" i="31"/>
  <c r="T2325" i="31" a="1"/>
  <c r="T2325" i="31" s="1"/>
  <c r="U2325" i="31" s="1"/>
  <c r="AV2324" i="31"/>
  <c r="AU2324" i="31"/>
  <c r="D2324" i="31"/>
  <c r="J2324" i="31"/>
  <c r="AT2324" i="31" l="1"/>
  <c r="D2325" i="31"/>
  <c r="J2325" i="31"/>
  <c r="AS2326" i="31"/>
  <c r="B2327" i="31"/>
  <c r="AM2326" i="31"/>
  <c r="AL2326" i="31"/>
  <c r="T2326" i="31" a="1"/>
  <c r="T2326" i="31" s="1"/>
  <c r="U2326" i="31" s="1"/>
  <c r="AU2325" i="31"/>
  <c r="AV2325" i="31"/>
  <c r="AT2325" i="31" l="1"/>
  <c r="D2326" i="31"/>
  <c r="J2326" i="31"/>
  <c r="AS2327" i="31"/>
  <c r="B2328" i="31"/>
  <c r="B2329" i="31" s="1"/>
  <c r="AL2327" i="31"/>
  <c r="AM2327" i="31"/>
  <c r="T2327" i="31" a="1"/>
  <c r="T2327" i="31" s="1"/>
  <c r="U2327" i="31" s="1"/>
  <c r="AU2326" i="31"/>
  <c r="AV2326" i="31"/>
  <c r="AL2329" i="31" l="1"/>
  <c r="AS2329" i="31"/>
  <c r="AM2329" i="31"/>
  <c r="B2330" i="31"/>
  <c r="T2329" i="31" a="1"/>
  <c r="T2329" i="31" s="1"/>
  <c r="U2329" i="31" s="1"/>
  <c r="AT2326" i="31"/>
  <c r="AM2328" i="31"/>
  <c r="AS2328" i="31"/>
  <c r="AL2328" i="31"/>
  <c r="T2328" i="31" a="1"/>
  <c r="T2328" i="31" s="1"/>
  <c r="U2328" i="31" s="1"/>
  <c r="AV2327" i="31"/>
  <c r="AU2327" i="31"/>
  <c r="J2327" i="31"/>
  <c r="D2327" i="31"/>
  <c r="J2329" i="31" l="1"/>
  <c r="D2329" i="31"/>
  <c r="AS2330" i="31"/>
  <c r="B2331" i="31"/>
  <c r="AM2330" i="31"/>
  <c r="AL2330" i="31"/>
  <c r="T2330" i="31" a="1"/>
  <c r="T2330" i="31" s="1"/>
  <c r="U2330" i="31" s="1"/>
  <c r="AV2329" i="31"/>
  <c r="AU2329" i="31"/>
  <c r="D2328" i="31"/>
  <c r="J2328" i="31"/>
  <c r="AU2328" i="31"/>
  <c r="AV2328" i="31"/>
  <c r="AT2327" i="31"/>
  <c r="J2330" i="31" l="1"/>
  <c r="D2330" i="31"/>
  <c r="B2332" i="31"/>
  <c r="AM2331" i="31"/>
  <c r="AL2331" i="31"/>
  <c r="AS2331" i="31"/>
  <c r="T2331" i="31" a="1"/>
  <c r="T2331" i="31" s="1"/>
  <c r="U2331" i="31" s="1"/>
  <c r="AV2330" i="31"/>
  <c r="AU2330" i="31"/>
  <c r="AT2329" i="31"/>
  <c r="AT2328" i="31"/>
  <c r="D2331" i="31" l="1"/>
  <c r="J2331" i="31"/>
  <c r="AV2331" i="31"/>
  <c r="AU2331" i="31"/>
  <c r="B2333" i="31"/>
  <c r="AM2332" i="31"/>
  <c r="AL2332" i="31"/>
  <c r="AS2332" i="31"/>
  <c r="T2332" i="31" a="1"/>
  <c r="T2332" i="31" s="1"/>
  <c r="U2332" i="31" s="1"/>
  <c r="AT2330" i="31"/>
  <c r="AT2331" i="31" l="1"/>
  <c r="AV2332" i="31"/>
  <c r="AU2332" i="31"/>
  <c r="AT2332" i="31" s="1"/>
  <c r="AM2333" i="31"/>
  <c r="AL2333" i="31"/>
  <c r="B2334" i="31"/>
  <c r="AS2333" i="31"/>
  <c r="T2333" i="31" a="1"/>
  <c r="T2333" i="31" s="1"/>
  <c r="U2333" i="31" s="1"/>
  <c r="D2332" i="31"/>
  <c r="J2332" i="31"/>
  <c r="AU2333" i="31" l="1"/>
  <c r="AV2333" i="31"/>
  <c r="AS2334" i="31"/>
  <c r="B2335" i="31"/>
  <c r="AM2334" i="31"/>
  <c r="AL2334" i="31"/>
  <c r="T2334" i="31" a="1"/>
  <c r="T2334" i="31" s="1"/>
  <c r="U2334" i="31" s="1"/>
  <c r="D2333" i="31"/>
  <c r="J2333" i="31"/>
  <c r="D2334" i="31" l="1"/>
  <c r="J2334" i="31"/>
  <c r="AS2335" i="31"/>
  <c r="B2336" i="31"/>
  <c r="AM2335" i="31"/>
  <c r="AL2335" i="31"/>
  <c r="T2335" i="31" a="1"/>
  <c r="T2335" i="31" s="1"/>
  <c r="U2335" i="31" s="1"/>
  <c r="AV2334" i="31"/>
  <c r="AU2334" i="31"/>
  <c r="AT2333" i="31"/>
  <c r="D2335" i="31" l="1"/>
  <c r="J2335" i="31"/>
  <c r="B2337" i="31"/>
  <c r="AM2336" i="31"/>
  <c r="AL2336" i="31"/>
  <c r="AS2336" i="31"/>
  <c r="T2336" i="31" a="1"/>
  <c r="T2336" i="31" s="1"/>
  <c r="U2336" i="31" s="1"/>
  <c r="AU2335" i="31"/>
  <c r="AV2335" i="31"/>
  <c r="AT2334" i="31"/>
  <c r="D2336" i="31" l="1"/>
  <c r="J2336" i="31"/>
  <c r="AV2336" i="31"/>
  <c r="AU2336" i="31"/>
  <c r="AM2337" i="31"/>
  <c r="AL2337" i="31"/>
  <c r="AS2337" i="31"/>
  <c r="B2338" i="31"/>
  <c r="T2337" i="31" a="1"/>
  <c r="T2337" i="31" s="1"/>
  <c r="U2337" i="31" s="1"/>
  <c r="AT2335" i="31"/>
  <c r="AT2336" i="31" l="1"/>
  <c r="AL2338" i="31"/>
  <c r="AS2338" i="31"/>
  <c r="B2339" i="31"/>
  <c r="AM2338" i="31"/>
  <c r="T2338" i="31" a="1"/>
  <c r="T2338" i="31" s="1"/>
  <c r="U2338" i="31" s="1"/>
  <c r="AV2337" i="31"/>
  <c r="AU2337" i="31"/>
  <c r="J2337" i="31"/>
  <c r="D2337" i="31"/>
  <c r="AT2337" i="31" l="1"/>
  <c r="J2338" i="31"/>
  <c r="D2338" i="31"/>
  <c r="AS2339" i="31"/>
  <c r="B2340" i="31"/>
  <c r="AM2339" i="31"/>
  <c r="AL2339" i="31"/>
  <c r="T2339" i="31" a="1"/>
  <c r="T2339" i="31" s="1"/>
  <c r="U2339" i="31" s="1"/>
  <c r="AU2338" i="31"/>
  <c r="AV2338" i="31"/>
  <c r="AT2338" i="31" l="1"/>
  <c r="D2339" i="31"/>
  <c r="J2339" i="31"/>
  <c r="B2341" i="31"/>
  <c r="AM2340" i="31"/>
  <c r="AL2340" i="31"/>
  <c r="AS2340" i="31"/>
  <c r="T2340" i="31" a="1"/>
  <c r="T2340" i="31" s="1"/>
  <c r="U2340" i="31" s="1"/>
  <c r="AV2339" i="31"/>
  <c r="AU2339" i="31"/>
  <c r="AT2339" i="31" l="1"/>
  <c r="D2340" i="31"/>
  <c r="J2340" i="31"/>
  <c r="AV2340" i="31"/>
  <c r="AU2340" i="31"/>
  <c r="AM2341" i="31"/>
  <c r="AL2341" i="31"/>
  <c r="AS2341" i="31"/>
  <c r="B2342" i="31"/>
  <c r="T2341" i="31" a="1"/>
  <c r="T2341" i="31" s="1"/>
  <c r="U2341" i="31" s="1"/>
  <c r="AT2340" i="31" l="1"/>
  <c r="AV2341" i="31"/>
  <c r="AU2341" i="31"/>
  <c r="D2341" i="31"/>
  <c r="J2341" i="31"/>
  <c r="AS2342" i="31"/>
  <c r="AL2342" i="31"/>
  <c r="B2343" i="31"/>
  <c r="AM2342" i="31"/>
  <c r="T2342" i="31" a="1"/>
  <c r="T2342" i="31" s="1"/>
  <c r="U2342" i="31" s="1"/>
  <c r="AS2343" i="31" l="1"/>
  <c r="B2344" i="31"/>
  <c r="AL2343" i="31"/>
  <c r="AM2343" i="31"/>
  <c r="T2343" i="31" a="1"/>
  <c r="T2343" i="31" s="1"/>
  <c r="U2343" i="31" s="1"/>
  <c r="AU2342" i="31"/>
  <c r="AV2342" i="31"/>
  <c r="AT2341" i="31"/>
  <c r="D2342" i="31"/>
  <c r="J2342" i="31"/>
  <c r="AT2342" i="31" l="1"/>
  <c r="D2343" i="31"/>
  <c r="J2343" i="31"/>
  <c r="AL2344" i="31"/>
  <c r="AS2344" i="31"/>
  <c r="AM2344" i="31"/>
  <c r="B2345" i="31"/>
  <c r="T2344" i="31" a="1"/>
  <c r="T2344" i="31" s="1"/>
  <c r="U2344" i="31" s="1"/>
  <c r="AV2343" i="31"/>
  <c r="AU2343" i="31"/>
  <c r="AT2343" i="31" s="1"/>
  <c r="D2344" i="31" l="1"/>
  <c r="J2344" i="31"/>
  <c r="AM2345" i="31"/>
  <c r="AL2345" i="31"/>
  <c r="AS2345" i="31"/>
  <c r="B2346" i="31"/>
  <c r="T2345" i="31" a="1"/>
  <c r="T2345" i="31" s="1"/>
  <c r="U2345" i="31" s="1"/>
  <c r="AV2344" i="31"/>
  <c r="AU2344" i="31"/>
  <c r="J2345" i="31" l="1"/>
  <c r="D2345" i="31"/>
  <c r="AS2346" i="31"/>
  <c r="AL2346" i="31"/>
  <c r="AM2346" i="31"/>
  <c r="B2347" i="31"/>
  <c r="T2346" i="31" a="1"/>
  <c r="T2346" i="31" s="1"/>
  <c r="U2346" i="31" s="1"/>
  <c r="AU2345" i="31"/>
  <c r="AV2345" i="31"/>
  <c r="AT2344" i="31"/>
  <c r="AT2345" i="31" l="1"/>
  <c r="J2346" i="31"/>
  <c r="D2346" i="31"/>
  <c r="AL2347" i="31"/>
  <c r="B2348" i="31"/>
  <c r="AS2347" i="31"/>
  <c r="AM2347" i="31"/>
  <c r="T2347" i="31" a="1"/>
  <c r="T2347" i="31" s="1"/>
  <c r="U2347" i="31" s="1"/>
  <c r="AU2346" i="31"/>
  <c r="AV2346" i="31"/>
  <c r="AT2346" i="31" l="1"/>
  <c r="J2347" i="31"/>
  <c r="D2347" i="31"/>
  <c r="AU2347" i="31"/>
  <c r="AV2347" i="31"/>
  <c r="B2349" i="31"/>
  <c r="AM2348" i="31"/>
  <c r="AL2348" i="31"/>
  <c r="AS2348" i="31"/>
  <c r="T2348" i="31" a="1"/>
  <c r="T2348" i="31" s="1"/>
  <c r="U2348" i="31" s="1"/>
  <c r="AT2347" i="31" l="1"/>
  <c r="AV2348" i="31"/>
  <c r="AU2348" i="31"/>
  <c r="AS2349" i="31"/>
  <c r="AM2349" i="31"/>
  <c r="AL2349" i="31"/>
  <c r="B2350" i="31"/>
  <c r="T2349" i="31" a="1"/>
  <c r="T2349" i="31" s="1"/>
  <c r="U2349" i="31" s="1"/>
  <c r="D2348" i="31"/>
  <c r="J2348" i="31"/>
  <c r="D2349" i="31" l="1"/>
  <c r="J2349" i="31"/>
  <c r="AS2350" i="31"/>
  <c r="B2351" i="31"/>
  <c r="AM2350" i="31"/>
  <c r="AL2350" i="31"/>
  <c r="T2350" i="31" a="1"/>
  <c r="T2350" i="31" s="1"/>
  <c r="U2350" i="31" s="1"/>
  <c r="AV2349" i="31"/>
  <c r="AU2349" i="31"/>
  <c r="AT2348" i="31"/>
  <c r="D2350" i="31" l="1"/>
  <c r="J2350" i="31"/>
  <c r="B2352" i="31"/>
  <c r="AM2351" i="31"/>
  <c r="AL2351" i="31"/>
  <c r="AS2351" i="31"/>
  <c r="T2351" i="31" a="1"/>
  <c r="T2351" i="31" s="1"/>
  <c r="U2351" i="31" s="1"/>
  <c r="AU2350" i="31"/>
  <c r="AV2350" i="31"/>
  <c r="AT2349" i="31"/>
  <c r="D2351" i="31" l="1"/>
  <c r="J2351" i="31"/>
  <c r="AV2351" i="31"/>
  <c r="AU2351" i="31"/>
  <c r="AL2352" i="31"/>
  <c r="AM2352" i="31"/>
  <c r="AS2352" i="31"/>
  <c r="B2353" i="31"/>
  <c r="T2352" i="31" a="1"/>
  <c r="T2352" i="31" s="1"/>
  <c r="U2352" i="31" s="1"/>
  <c r="AT2350" i="31"/>
  <c r="AT2351" i="31" l="1"/>
  <c r="AU2352" i="31"/>
  <c r="AV2352" i="31"/>
  <c r="AM2353" i="31"/>
  <c r="AL2353" i="31"/>
  <c r="AS2353" i="31"/>
  <c r="B2354" i="31"/>
  <c r="T2353" i="31" a="1"/>
  <c r="T2353" i="31" s="1"/>
  <c r="U2353" i="31" s="1"/>
  <c r="J2352" i="31"/>
  <c r="D2352" i="31"/>
  <c r="AT2352" i="31" l="1"/>
  <c r="J2353" i="31"/>
  <c r="D2353" i="31"/>
  <c r="B2355" i="31"/>
  <c r="AL2354" i="31"/>
  <c r="AM2354" i="31"/>
  <c r="AS2354" i="31"/>
  <c r="T2354" i="31" a="1"/>
  <c r="T2354" i="31" s="1"/>
  <c r="U2354" i="31" s="1"/>
  <c r="AV2353" i="31"/>
  <c r="AU2353" i="31"/>
  <c r="J2354" i="31" l="1"/>
  <c r="D2354" i="31"/>
  <c r="AU2354" i="31"/>
  <c r="AV2354" i="31"/>
  <c r="AL2355" i="31"/>
  <c r="AS2355" i="31"/>
  <c r="AM2355" i="31"/>
  <c r="B2356" i="31"/>
  <c r="T2355" i="31" a="1"/>
  <c r="T2355" i="31" s="1"/>
  <c r="U2355" i="31" s="1"/>
  <c r="AT2353" i="31"/>
  <c r="B2357" i="31" l="1"/>
  <c r="B2358" i="31" s="1"/>
  <c r="AM2356" i="31"/>
  <c r="AL2356" i="31"/>
  <c r="AS2356" i="31"/>
  <c r="T2356" i="31" a="1"/>
  <c r="T2356" i="31" s="1"/>
  <c r="U2356" i="31" s="1"/>
  <c r="AV2355" i="31"/>
  <c r="AU2355" i="31"/>
  <c r="AT2354" i="31"/>
  <c r="J2355" i="31"/>
  <c r="D2355" i="31"/>
  <c r="AT2355" i="31" l="1"/>
  <c r="B2359" i="31"/>
  <c r="AM2358" i="31"/>
  <c r="AS2358" i="31"/>
  <c r="AL2358" i="31"/>
  <c r="T2358" i="31" a="1"/>
  <c r="T2358" i="31" s="1"/>
  <c r="U2358" i="31" s="1"/>
  <c r="D2356" i="31"/>
  <c r="J2356" i="31"/>
  <c r="AU2356" i="31"/>
  <c r="AV2356" i="31"/>
  <c r="AM2357" i="31"/>
  <c r="AL2357" i="31"/>
  <c r="AS2357" i="31"/>
  <c r="T2357" i="31" a="1"/>
  <c r="T2357" i="31" s="1"/>
  <c r="U2357" i="31" s="1"/>
  <c r="D2358" i="31" l="1"/>
  <c r="J2358" i="31"/>
  <c r="AV2358" i="31"/>
  <c r="AU2358" i="31"/>
  <c r="AT2358" i="31" s="1"/>
  <c r="B2360" i="31"/>
  <c r="AM2359" i="31"/>
  <c r="AL2359" i="31"/>
  <c r="AS2359" i="31"/>
  <c r="T2359" i="31" a="1"/>
  <c r="T2359" i="31" s="1"/>
  <c r="U2359" i="31" s="1"/>
  <c r="AV2357" i="31"/>
  <c r="AU2357" i="31"/>
  <c r="AT2356" i="31"/>
  <c r="D2357" i="31"/>
  <c r="J2357" i="31"/>
  <c r="AT2357" i="31" l="1"/>
  <c r="AL2360" i="31"/>
  <c r="AS2360" i="31"/>
  <c r="B2361" i="31"/>
  <c r="AM2360" i="31"/>
  <c r="T2360" i="31" a="1"/>
  <c r="T2360" i="31" s="1"/>
  <c r="U2360" i="31" s="1"/>
  <c r="AU2359" i="31"/>
  <c r="AV2359" i="31"/>
  <c r="D2359" i="31"/>
  <c r="J2359" i="31"/>
  <c r="B2362" i="31" l="1"/>
  <c r="AL2361" i="31"/>
  <c r="AM2361" i="31"/>
  <c r="AS2361" i="31"/>
  <c r="T2361" i="31" a="1"/>
  <c r="T2361" i="31" s="1"/>
  <c r="U2361" i="31" s="1"/>
  <c r="D2360" i="31"/>
  <c r="J2360" i="31"/>
  <c r="AU2360" i="31"/>
  <c r="AV2360" i="31"/>
  <c r="AT2359" i="31"/>
  <c r="J2361" i="31" l="1"/>
  <c r="D2361" i="31"/>
  <c r="AV2361" i="31"/>
  <c r="AU2361" i="31"/>
  <c r="AT2360" i="31"/>
  <c r="AS2362" i="31"/>
  <c r="B2363" i="31"/>
  <c r="AM2362" i="31"/>
  <c r="AL2362" i="31"/>
  <c r="T2362" i="31" a="1"/>
  <c r="T2362" i="31" s="1"/>
  <c r="U2362" i="31" s="1"/>
  <c r="B2364" i="31" l="1"/>
  <c r="AM2363" i="31"/>
  <c r="AL2363" i="31"/>
  <c r="AS2363" i="31"/>
  <c r="T2363" i="31" a="1"/>
  <c r="T2363" i="31" s="1"/>
  <c r="U2363" i="31" s="1"/>
  <c r="AV2362" i="31"/>
  <c r="AU2362" i="31"/>
  <c r="AT2361" i="31"/>
  <c r="D2362" i="31"/>
  <c r="J2362" i="31"/>
  <c r="AT2362" i="31" l="1"/>
  <c r="D2363" i="31"/>
  <c r="J2363" i="31"/>
  <c r="AV2363" i="31"/>
  <c r="AU2363" i="31"/>
  <c r="AL2364" i="31"/>
  <c r="AS2364" i="31"/>
  <c r="B2365" i="31"/>
  <c r="AM2364" i="31"/>
  <c r="T2364" i="31" a="1"/>
  <c r="T2364" i="31" s="1"/>
  <c r="U2364" i="31" s="1"/>
  <c r="AT2363" i="31" l="1"/>
  <c r="AV2364" i="31"/>
  <c r="AU2364" i="31"/>
  <c r="AS2365" i="31"/>
  <c r="B2366" i="31"/>
  <c r="AM2365" i="31"/>
  <c r="AL2365" i="31"/>
  <c r="T2365" i="31" a="1"/>
  <c r="T2365" i="31" s="1"/>
  <c r="U2365" i="31" s="1"/>
  <c r="J2364" i="31"/>
  <c r="D2364" i="31"/>
  <c r="AM2366" i="31" l="1"/>
  <c r="B2367" i="31"/>
  <c r="AL2366" i="31"/>
  <c r="AS2366" i="31"/>
  <c r="T2366" i="31" a="1"/>
  <c r="T2366" i="31" s="1"/>
  <c r="U2366" i="31" s="1"/>
  <c r="AV2365" i="31"/>
  <c r="AU2365" i="31"/>
  <c r="J2365" i="31"/>
  <c r="D2365" i="31"/>
  <c r="AT2364" i="31"/>
  <c r="AT2365" i="31" l="1"/>
  <c r="D2366" i="31"/>
  <c r="J2366" i="31"/>
  <c r="AV2366" i="31"/>
  <c r="AU2366" i="31"/>
  <c r="B2368" i="31"/>
  <c r="AM2367" i="31"/>
  <c r="AL2367" i="31"/>
  <c r="AS2367" i="31"/>
  <c r="T2367" i="31" a="1"/>
  <c r="T2367" i="31" s="1"/>
  <c r="U2367" i="31" s="1"/>
  <c r="AT2366" i="31" l="1"/>
  <c r="AV2367" i="31"/>
  <c r="AU2367" i="31"/>
  <c r="AM2368" i="31"/>
  <c r="AL2368" i="31"/>
  <c r="AS2368" i="31"/>
  <c r="B2369" i="31"/>
  <c r="T2368" i="31" a="1"/>
  <c r="T2368" i="31" s="1"/>
  <c r="U2368" i="31" s="1"/>
  <c r="D2367" i="31"/>
  <c r="J2367" i="31"/>
  <c r="AT2367" i="31" l="1"/>
  <c r="D2368" i="31"/>
  <c r="J2368" i="31"/>
  <c r="AS2369" i="31"/>
  <c r="B2370" i="31"/>
  <c r="AM2369" i="31"/>
  <c r="AL2369" i="31"/>
  <c r="T2369" i="31" a="1"/>
  <c r="T2369" i="31" s="1"/>
  <c r="U2369" i="31" s="1"/>
  <c r="AU2368" i="31"/>
  <c r="AV2368" i="31"/>
  <c r="AT2368" i="31" l="1"/>
  <c r="D2369" i="31"/>
  <c r="J2369" i="31"/>
  <c r="AS2370" i="31"/>
  <c r="B2371" i="31"/>
  <c r="AM2370" i="31"/>
  <c r="AL2370" i="31"/>
  <c r="T2370" i="31" a="1"/>
  <c r="T2370" i="31" s="1"/>
  <c r="U2370" i="31" s="1"/>
  <c r="AU2369" i="31"/>
  <c r="AV2369" i="31"/>
  <c r="AT2369" i="31" l="1"/>
  <c r="D2370" i="31"/>
  <c r="J2370" i="31"/>
  <c r="B2372" i="31"/>
  <c r="AM2371" i="31"/>
  <c r="AL2371" i="31"/>
  <c r="AS2371" i="31"/>
  <c r="T2371" i="31" a="1"/>
  <c r="T2371" i="31" s="1"/>
  <c r="U2371" i="31" s="1"/>
  <c r="AV2370" i="31"/>
  <c r="AU2370" i="31"/>
  <c r="D2371" i="31" l="1"/>
  <c r="J2371" i="31"/>
  <c r="AV2371" i="31"/>
  <c r="AU2371" i="31"/>
  <c r="AM2372" i="31"/>
  <c r="AL2372" i="31"/>
  <c r="AS2372" i="31"/>
  <c r="B2373" i="31"/>
  <c r="T2372" i="31" a="1"/>
  <c r="T2372" i="31" s="1"/>
  <c r="U2372" i="31" s="1"/>
  <c r="AT2370" i="31"/>
  <c r="AT2371" i="31" l="1"/>
  <c r="AV2372" i="31"/>
  <c r="AU2372" i="31"/>
  <c r="AL2373" i="31"/>
  <c r="AS2373" i="31"/>
  <c r="B2374" i="31"/>
  <c r="AM2373" i="31"/>
  <c r="T2373" i="31" a="1"/>
  <c r="T2373" i="31" s="1"/>
  <c r="U2373" i="31" s="1"/>
  <c r="J2372" i="31"/>
  <c r="D2372" i="31"/>
  <c r="AT2372" i="31" l="1"/>
  <c r="J2373" i="31"/>
  <c r="D2373" i="31"/>
  <c r="AS2374" i="31"/>
  <c r="B2375" i="31"/>
  <c r="AM2374" i="31"/>
  <c r="AL2374" i="31"/>
  <c r="T2374" i="31" a="1"/>
  <c r="T2374" i="31" s="1"/>
  <c r="U2374" i="31" s="1"/>
  <c r="AV2373" i="31"/>
  <c r="AU2373" i="31"/>
  <c r="D2374" i="31" l="1"/>
  <c r="J2374" i="31"/>
  <c r="B2376" i="31"/>
  <c r="AL2375" i="31"/>
  <c r="AS2375" i="31"/>
  <c r="AM2375" i="31"/>
  <c r="T2375" i="31" a="1"/>
  <c r="T2375" i="31" s="1"/>
  <c r="U2375" i="31" s="1"/>
  <c r="AV2374" i="31"/>
  <c r="AU2374" i="31" s="1"/>
  <c r="AT2374" i="31" s="1"/>
  <c r="AT2373" i="31"/>
  <c r="D2375" i="31" l="1"/>
  <c r="J2375" i="31"/>
  <c r="AV2375" i="31"/>
  <c r="AU2375" i="31" s="1"/>
  <c r="AT2375" i="31" s="1"/>
  <c r="AM2376" i="31"/>
  <c r="AL2376" i="31"/>
  <c r="B2377" i="31"/>
  <c r="AS2376" i="31"/>
  <c r="T2376" i="31" a="1"/>
  <c r="T2376" i="31" s="1"/>
  <c r="U2376" i="31" s="1"/>
  <c r="AS2377" i="31" l="1"/>
  <c r="AV2377" i="31" s="1"/>
  <c r="AU2377" i="31" s="1"/>
  <c r="AT2377" i="31" s="1"/>
  <c r="B2378" i="31"/>
  <c r="AL2377" i="31"/>
  <c r="AM2377" i="31"/>
  <c r="T2377" i="31" a="1"/>
  <c r="T2377" i="31" s="1"/>
  <c r="U2377" i="31" s="1"/>
  <c r="AV2376" i="31"/>
  <c r="AU2376" i="31" s="1"/>
  <c r="AT2376" i="31" s="1"/>
  <c r="D2376" i="31"/>
  <c r="J2376" i="31"/>
  <c r="J2377" i="31" l="1"/>
  <c r="D2377" i="31"/>
  <c r="AS2378" i="31"/>
  <c r="AV2378" i="31" s="1"/>
  <c r="AU2378" i="31" s="1"/>
  <c r="AT2378" i="31" s="1"/>
  <c r="B2379" i="31"/>
  <c r="AM2378" i="31"/>
  <c r="AL2378" i="31"/>
  <c r="T2378" i="31" a="1"/>
  <c r="T2378" i="31" s="1"/>
  <c r="U2378" i="31" s="1"/>
  <c r="D2378" i="31" l="1"/>
  <c r="J2378" i="31"/>
  <c r="B2380" i="31"/>
  <c r="AL2379" i="31"/>
  <c r="AS2379" i="31"/>
  <c r="AM2379" i="31"/>
  <c r="T2379" i="31" a="1"/>
  <c r="T2379" i="31" s="1"/>
  <c r="U2379" i="31" s="1"/>
  <c r="D2379" i="31" l="1"/>
  <c r="J2379" i="31"/>
  <c r="AV2379" i="31"/>
  <c r="AU2379" i="31" s="1"/>
  <c r="AT2379" i="31" s="1"/>
  <c r="B2381" i="31"/>
  <c r="AM2380" i="31"/>
  <c r="AL2380" i="31"/>
  <c r="AS2380" i="31"/>
  <c r="AV2380" i="31" s="1"/>
  <c r="AU2380" i="31" s="1"/>
  <c r="AT2380" i="31" s="1"/>
  <c r="T2380" i="31" a="1"/>
  <c r="T2380" i="31" s="1"/>
  <c r="U2380" i="31" s="1"/>
  <c r="AS2381" i="31" l="1"/>
  <c r="AV2381" i="31" s="1"/>
  <c r="AU2381" i="31" s="1"/>
  <c r="AT2381" i="31" s="1"/>
  <c r="AL2381" i="31"/>
  <c r="B2382" i="31"/>
  <c r="AM2381" i="31"/>
  <c r="T2381" i="31" a="1"/>
  <c r="T2381" i="31" s="1"/>
  <c r="U2381" i="31" s="1"/>
  <c r="D2380" i="31"/>
  <c r="J2380" i="31"/>
  <c r="J2381" i="31" l="1"/>
  <c r="D2381" i="31"/>
  <c r="AS2382" i="31"/>
  <c r="B2383" i="31"/>
  <c r="AM2382" i="31"/>
  <c r="AL2382" i="31"/>
  <c r="T2382" i="31" a="1"/>
  <c r="T2382" i="31" s="1"/>
  <c r="U2382" i="31" s="1"/>
  <c r="D2382" i="31" l="1"/>
  <c r="J2382" i="31"/>
  <c r="B2384" i="31"/>
  <c r="AL2383" i="31"/>
  <c r="AM2383" i="31"/>
  <c r="AS2383" i="31"/>
  <c r="AV2383" i="31" s="1"/>
  <c r="AU2383" i="31" s="1"/>
  <c r="AT2383" i="31" s="1"/>
  <c r="T2383" i="31" a="1"/>
  <c r="T2383" i="31" s="1"/>
  <c r="U2383" i="31" s="1"/>
  <c r="AV2382" i="31"/>
  <c r="AU2382" i="31" s="1"/>
  <c r="AT2382" i="31" s="1"/>
  <c r="D2383" i="31" l="1"/>
  <c r="J2383" i="31"/>
  <c r="AM2384" i="31"/>
  <c r="AS2384" i="31"/>
  <c r="B2385" i="31"/>
  <c r="AL2384" i="31"/>
  <c r="T2384" i="31" a="1"/>
  <c r="T2384" i="31" s="1"/>
  <c r="U2384" i="31" s="1"/>
  <c r="D2384" i="31" l="1"/>
  <c r="J2384" i="31"/>
  <c r="AS2385" i="31"/>
  <c r="AV2385" i="31" s="1"/>
  <c r="AU2385" i="31" s="1"/>
  <c r="AT2385" i="31" s="1"/>
  <c r="AL2385" i="31"/>
  <c r="B2386" i="31"/>
  <c r="AM2385" i="31"/>
  <c r="T2385" i="31" a="1"/>
  <c r="T2385" i="31" s="1"/>
  <c r="U2385" i="31" s="1"/>
  <c r="AV2384" i="31"/>
  <c r="AU2384" i="31" s="1"/>
  <c r="AT2384" i="31" s="1"/>
  <c r="J2385" i="31" l="1"/>
  <c r="D2385" i="31"/>
  <c r="AS2386" i="31"/>
  <c r="B2387" i="31"/>
  <c r="AM2386" i="31"/>
  <c r="AL2386" i="31"/>
  <c r="T2386" i="31" a="1"/>
  <c r="T2386" i="31" s="1"/>
  <c r="U2386" i="31" s="1"/>
  <c r="D2386" i="31" l="1"/>
  <c r="J2386" i="31"/>
  <c r="B2388" i="31"/>
  <c r="B2389" i="31" s="1"/>
  <c r="AM2387" i="31"/>
  <c r="AL2387" i="31"/>
  <c r="AS2387" i="31"/>
  <c r="T2387" i="31" a="1"/>
  <c r="T2387" i="31" s="1"/>
  <c r="U2387" i="31" s="1"/>
  <c r="AV2386" i="31"/>
  <c r="AU2386" i="31" s="1"/>
  <c r="AT2386" i="31" s="1"/>
  <c r="AS2389" i="31" l="1"/>
  <c r="AV2389" i="31" s="1"/>
  <c r="AU2389" i="31" s="1"/>
  <c r="AT2389" i="31" s="1"/>
  <c r="AM2389" i="31"/>
  <c r="AL2389" i="31"/>
  <c r="B2390" i="31"/>
  <c r="T2389" i="31" a="1"/>
  <c r="T2389" i="31" s="1"/>
  <c r="U2389" i="31" s="1"/>
  <c r="D2387" i="31"/>
  <c r="J2387" i="31"/>
  <c r="AV2387" i="31"/>
  <c r="AU2387" i="31" s="1"/>
  <c r="AT2387" i="31" s="1"/>
  <c r="AM2388" i="31"/>
  <c r="AL2388" i="31"/>
  <c r="AS2388" i="31"/>
  <c r="AV2388" i="31" s="1"/>
  <c r="AU2388" i="31" s="1"/>
  <c r="AT2388" i="31" s="1"/>
  <c r="T2388" i="31" a="1"/>
  <c r="T2388" i="31" s="1"/>
  <c r="U2388" i="31" s="1"/>
  <c r="D2389" i="31" l="1"/>
  <c r="J2389" i="31"/>
  <c r="AS2390" i="31"/>
  <c r="B2391" i="31"/>
  <c r="AM2390" i="31"/>
  <c r="AL2390" i="31"/>
  <c r="T2390" i="31" a="1"/>
  <c r="T2390" i="31" s="1"/>
  <c r="U2390" i="31" s="1"/>
  <c r="J2388" i="31"/>
  <c r="D2388" i="31"/>
  <c r="D2390" i="31" l="1"/>
  <c r="J2390" i="31"/>
  <c r="B2392" i="31"/>
  <c r="AL2391" i="31"/>
  <c r="AM2391" i="31"/>
  <c r="AS2391" i="31"/>
  <c r="AV2391" i="31" s="1"/>
  <c r="AU2391" i="31" s="1"/>
  <c r="AT2391" i="31" s="1"/>
  <c r="T2391" i="31" a="1"/>
  <c r="T2391" i="31" s="1"/>
  <c r="U2391" i="31" s="1"/>
  <c r="AV2390" i="31"/>
  <c r="AU2390" i="31" s="1"/>
  <c r="AT2390" i="31" s="1"/>
  <c r="D2391" i="31" l="1"/>
  <c r="J2391" i="31"/>
  <c r="AM2392" i="31"/>
  <c r="AL2392" i="31"/>
  <c r="B2393" i="31"/>
  <c r="AS2392" i="31"/>
  <c r="T2392" i="31" a="1"/>
  <c r="T2392" i="31" s="1"/>
  <c r="U2392" i="31" s="1"/>
  <c r="D2392" i="31" l="1"/>
  <c r="J2392" i="31"/>
  <c r="AV2392" i="31"/>
  <c r="AU2392" i="31" s="1"/>
  <c r="AT2392" i="31" s="1"/>
  <c r="AS2393" i="31"/>
  <c r="AV2393" i="31" s="1"/>
  <c r="AU2393" i="31" s="1"/>
  <c r="AT2393" i="31" s="1"/>
  <c r="B2394" i="31"/>
  <c r="AM2393" i="31"/>
  <c r="AL2393" i="31"/>
  <c r="T2393" i="31" a="1"/>
  <c r="T2393" i="31" s="1"/>
  <c r="U2393" i="31" s="1"/>
  <c r="AS2394" i="31" l="1"/>
  <c r="B2395" i="31"/>
  <c r="AM2394" i="31"/>
  <c r="AL2394" i="31"/>
  <c r="T2394" i="31" a="1"/>
  <c r="T2394" i="31" s="1"/>
  <c r="U2394" i="31" s="1"/>
  <c r="D2393" i="31"/>
  <c r="J2393" i="31"/>
  <c r="D2394" i="31" l="1"/>
  <c r="J2394" i="31"/>
  <c r="B2396" i="31"/>
  <c r="AM2395" i="31"/>
  <c r="AL2395" i="31"/>
  <c r="AS2395" i="31"/>
  <c r="T2395" i="31" a="1"/>
  <c r="T2395" i="31" s="1"/>
  <c r="U2395" i="31" s="1"/>
  <c r="AV2394" i="31"/>
  <c r="AU2394" i="31" s="1"/>
  <c r="AT2394" i="31" s="1"/>
  <c r="AV2395" i="31" l="1"/>
  <c r="AU2395" i="31" s="1"/>
  <c r="AT2395" i="31" s="1"/>
  <c r="D2395" i="31"/>
  <c r="J2395" i="31"/>
  <c r="AM2396" i="31"/>
  <c r="AS2396" i="31"/>
  <c r="AL2396" i="31"/>
  <c r="B2397" i="31"/>
  <c r="T2396" i="31" a="1"/>
  <c r="T2396" i="31" s="1"/>
  <c r="U2396" i="31" s="1"/>
  <c r="AS2397" i="31" l="1"/>
  <c r="AV2397" i="31" s="1"/>
  <c r="AU2397" i="31" s="1"/>
  <c r="AT2397" i="31" s="1"/>
  <c r="AL2397" i="31"/>
  <c r="B2398" i="31"/>
  <c r="AM2397" i="31"/>
  <c r="T2397" i="31" a="1"/>
  <c r="T2397" i="31" s="1"/>
  <c r="U2397" i="31" s="1"/>
  <c r="AV2396" i="31"/>
  <c r="AU2396" i="31" s="1"/>
  <c r="AT2396" i="31" s="1"/>
  <c r="D2396" i="31"/>
  <c r="J2396" i="31"/>
  <c r="D2397" i="31" l="1"/>
  <c r="J2397" i="31"/>
  <c r="AS2398" i="31"/>
  <c r="B2399" i="31"/>
  <c r="AM2398" i="31"/>
  <c r="AL2398" i="31"/>
  <c r="T2398" i="31" a="1"/>
  <c r="T2398" i="31" s="1"/>
  <c r="U2398" i="31" s="1"/>
  <c r="D2398" i="31" l="1"/>
  <c r="J2398" i="31"/>
  <c r="B2400" i="31"/>
  <c r="AM2399" i="31"/>
  <c r="AL2399" i="31"/>
  <c r="AS2399" i="31"/>
  <c r="AV2399" i="31" s="1"/>
  <c r="AU2399" i="31" s="1"/>
  <c r="AT2399" i="31" s="1"/>
  <c r="T2399" i="31" a="1"/>
  <c r="T2399" i="31" s="1"/>
  <c r="U2399" i="31" s="1"/>
  <c r="AV2398" i="31"/>
  <c r="AU2398" i="31" s="1"/>
  <c r="AT2398" i="31" s="1"/>
  <c r="D2399" i="31" l="1"/>
  <c r="J2399" i="31"/>
  <c r="B2401" i="31"/>
  <c r="AM2400" i="31"/>
  <c r="AS2400" i="31"/>
  <c r="AV2400" i="31" s="1"/>
  <c r="AU2400" i="31" s="1"/>
  <c r="AT2400" i="31" s="1"/>
  <c r="AL2400" i="31"/>
  <c r="T2400" i="31" a="1"/>
  <c r="T2400" i="31" s="1"/>
  <c r="U2400" i="31" s="1"/>
  <c r="D2400" i="31" l="1"/>
  <c r="J2400" i="31"/>
  <c r="AS2401" i="31"/>
  <c r="AV2401" i="31" s="1"/>
  <c r="AU2401" i="31" s="1"/>
  <c r="AT2401" i="31" s="1"/>
  <c r="B2402" i="31"/>
  <c r="AM2401" i="31"/>
  <c r="AL2401" i="31"/>
  <c r="T2401" i="31" a="1"/>
  <c r="T2401" i="31" s="1"/>
  <c r="U2401" i="31" s="1"/>
  <c r="D2401" i="31" l="1"/>
  <c r="J2401" i="31"/>
  <c r="AS2402" i="31"/>
  <c r="AM2402" i="31"/>
  <c r="AL2402" i="31"/>
  <c r="B2403" i="31"/>
  <c r="T2402" i="31" a="1"/>
  <c r="T2402" i="31" s="1"/>
  <c r="U2402" i="31" s="1"/>
  <c r="D2402" i="31" l="1"/>
  <c r="J2402" i="31"/>
  <c r="B2404" i="31"/>
  <c r="B2405" i="31" s="1"/>
  <c r="AM2403" i="31"/>
  <c r="AL2403" i="31"/>
  <c r="AS2403" i="31"/>
  <c r="T2403" i="31" a="1"/>
  <c r="T2403" i="31" s="1"/>
  <c r="U2403" i="31" s="1"/>
  <c r="AV2402" i="31"/>
  <c r="AU2402" i="31" s="1"/>
  <c r="AT2402" i="31" s="1"/>
  <c r="AL2405" i="31" l="1"/>
  <c r="AM2405" i="31"/>
  <c r="B2406" i="31"/>
  <c r="AS2405" i="31"/>
  <c r="AV2405" i="31" s="1"/>
  <c r="AU2405" i="31" s="1"/>
  <c r="AT2405" i="31" s="1"/>
  <c r="T2405" i="31" a="1"/>
  <c r="T2405" i="31" s="1"/>
  <c r="U2405" i="31" s="1"/>
  <c r="D2403" i="31"/>
  <c r="J2403" i="31"/>
  <c r="AV2403" i="31"/>
  <c r="AU2403" i="31" s="1"/>
  <c r="AT2403" i="31" s="1"/>
  <c r="AL2404" i="31"/>
  <c r="AM2404" i="31"/>
  <c r="AS2404" i="31"/>
  <c r="T2404" i="31" a="1"/>
  <c r="T2404" i="31" s="1"/>
  <c r="U2404" i="31" s="1"/>
  <c r="J2405" i="31" l="1"/>
  <c r="D2405" i="31"/>
  <c r="AL2406" i="31"/>
  <c r="B2407" i="31"/>
  <c r="AS2406" i="31"/>
  <c r="AM2406" i="31"/>
  <c r="T2406" i="31" a="1"/>
  <c r="T2406" i="31" s="1"/>
  <c r="U2406" i="31" s="1"/>
  <c r="AV2404" i="31"/>
  <c r="AU2404" i="31" s="1"/>
  <c r="AT2404" i="31" s="1"/>
  <c r="D2404" i="31"/>
  <c r="J2404" i="31"/>
  <c r="AV2406" i="31" l="1"/>
  <c r="AU2406" i="31" s="1"/>
  <c r="AT2406" i="31" s="1"/>
  <c r="AS2407" i="31"/>
  <c r="AV2407" i="31" s="1"/>
  <c r="AU2407" i="31" s="1"/>
  <c r="AT2407" i="31" s="1"/>
  <c r="B2408" i="31"/>
  <c r="AM2407" i="31"/>
  <c r="AL2407" i="31"/>
  <c r="T2407" i="31" a="1"/>
  <c r="T2407" i="31" s="1"/>
  <c r="U2407" i="31" s="1"/>
  <c r="D2406" i="31"/>
  <c r="J2406" i="31"/>
  <c r="D2407" i="31" l="1"/>
  <c r="J2407" i="31"/>
  <c r="AL2408" i="31"/>
  <c r="AS2408" i="31"/>
  <c r="AM2408" i="31"/>
  <c r="B2409" i="31"/>
  <c r="T2408" i="31" a="1"/>
  <c r="T2408" i="31" s="1"/>
  <c r="U2408" i="31" s="1"/>
  <c r="D2408" i="31" l="1"/>
  <c r="J2408" i="31"/>
  <c r="B2410" i="31"/>
  <c r="AM2409" i="31"/>
  <c r="AL2409" i="31"/>
  <c r="AS2409" i="31"/>
  <c r="T2409" i="31" a="1"/>
  <c r="T2409" i="31" s="1"/>
  <c r="U2409" i="31" s="1"/>
  <c r="AV2408" i="31"/>
  <c r="AU2408" i="31" s="1"/>
  <c r="AT2408" i="31" s="1"/>
  <c r="D2409" i="31" l="1"/>
  <c r="J2409" i="31"/>
  <c r="AV2409" i="31"/>
  <c r="AU2409" i="31" s="1"/>
  <c r="AT2409" i="31" s="1"/>
  <c r="AM2410" i="31"/>
  <c r="AL2410" i="31"/>
  <c r="AS2410" i="31"/>
  <c r="B2411" i="31"/>
  <c r="T2410" i="31" a="1"/>
  <c r="T2410" i="31" s="1"/>
  <c r="U2410" i="31" s="1"/>
  <c r="AS2411" i="31" l="1"/>
  <c r="AV2411" i="31" s="1"/>
  <c r="AU2411" i="31" s="1"/>
  <c r="AT2411" i="31" s="1"/>
  <c r="B2412" i="31"/>
  <c r="AM2411" i="31"/>
  <c r="AL2411" i="31"/>
  <c r="T2411" i="31" a="1"/>
  <c r="T2411" i="31" s="1"/>
  <c r="U2411" i="31" s="1"/>
  <c r="AV2410" i="31"/>
  <c r="AU2410" i="31" s="1"/>
  <c r="AT2410" i="31" s="1"/>
  <c r="D2410" i="31"/>
  <c r="J2410" i="31"/>
  <c r="J2411" i="31" l="1"/>
  <c r="D2411" i="31"/>
  <c r="B2413" i="31"/>
  <c r="AL2412" i="31"/>
  <c r="AM2412" i="31"/>
  <c r="AS2412" i="31"/>
  <c r="T2412" i="31" a="1"/>
  <c r="T2412" i="31" s="1"/>
  <c r="U2412" i="31" s="1"/>
  <c r="J2412" i="31" l="1"/>
  <c r="D2412" i="31"/>
  <c r="AV2412" i="31"/>
  <c r="AU2412" i="31" s="1"/>
  <c r="AT2412" i="31" s="1"/>
  <c r="B2414" i="31"/>
  <c r="AM2413" i="31"/>
  <c r="AS2413" i="31"/>
  <c r="AL2413" i="31"/>
  <c r="T2413" i="31" a="1"/>
  <c r="T2413" i="31" s="1"/>
  <c r="U2413" i="31" s="1"/>
  <c r="AV2413" i="31" l="1"/>
  <c r="AU2413" i="31" s="1"/>
  <c r="AT2413" i="31" s="1"/>
  <c r="AS2414" i="31"/>
  <c r="AL2414" i="31"/>
  <c r="AM2414" i="31"/>
  <c r="B2415" i="31"/>
  <c r="T2414" i="31" a="1"/>
  <c r="T2414" i="31" s="1"/>
  <c r="U2414" i="31" s="1"/>
  <c r="D2413" i="31"/>
  <c r="J2413" i="31"/>
  <c r="D2414" i="31" l="1"/>
  <c r="J2414" i="31"/>
  <c r="AM2415" i="31"/>
  <c r="AL2415" i="31"/>
  <c r="AS2415" i="31"/>
  <c r="AV2415" i="31" s="1"/>
  <c r="AU2415" i="31" s="1"/>
  <c r="AT2415" i="31" s="1"/>
  <c r="B2416" i="31"/>
  <c r="T2415" i="31" a="1"/>
  <c r="T2415" i="31" s="1"/>
  <c r="U2415" i="31" s="1"/>
  <c r="AV2414" i="31"/>
  <c r="AU2414" i="31" s="1"/>
  <c r="AT2414" i="31" s="1"/>
  <c r="D2415" i="31" l="1"/>
  <c r="J2415" i="31"/>
  <c r="AS2416" i="31"/>
  <c r="B2417" i="31"/>
  <c r="AM2416" i="31"/>
  <c r="AL2416" i="31"/>
  <c r="T2416" i="31" a="1"/>
  <c r="T2416" i="31" s="1"/>
  <c r="U2416" i="31" s="1"/>
  <c r="D2416" i="31" l="1"/>
  <c r="J2416" i="31"/>
  <c r="B2418" i="31"/>
  <c r="AL2417" i="31"/>
  <c r="AS2417" i="31"/>
  <c r="AM2417" i="31"/>
  <c r="T2417" i="31" a="1"/>
  <c r="T2417" i="31" s="1"/>
  <c r="U2417" i="31" s="1"/>
  <c r="AV2416" i="31"/>
  <c r="AU2416" i="31" s="1"/>
  <c r="AT2416" i="31" s="1"/>
  <c r="D2417" i="31" l="1"/>
  <c r="J2417" i="31"/>
  <c r="AV2417" i="31"/>
  <c r="AU2417" i="31" s="1"/>
  <c r="AT2417" i="31" s="1"/>
  <c r="AL2418" i="31"/>
  <c r="AS2418" i="31"/>
  <c r="AM2418" i="31"/>
  <c r="B2419" i="31"/>
  <c r="T2418" i="31" a="1"/>
  <c r="T2418" i="31" s="1"/>
  <c r="U2418" i="31" s="1"/>
  <c r="AS2419" i="31" l="1"/>
  <c r="AV2419" i="31" s="1"/>
  <c r="AU2419" i="31" s="1"/>
  <c r="AT2419" i="31" s="1"/>
  <c r="B2420" i="31"/>
  <c r="AM2419" i="31"/>
  <c r="AL2419" i="31"/>
  <c r="T2419" i="31" a="1"/>
  <c r="T2419" i="31" s="1"/>
  <c r="U2419" i="31" s="1"/>
  <c r="AV2418" i="31"/>
  <c r="AU2418" i="31" s="1"/>
  <c r="AT2418" i="31" s="1"/>
  <c r="D2418" i="31"/>
  <c r="J2418" i="31"/>
  <c r="D2419" i="31" l="1"/>
  <c r="J2419" i="31"/>
  <c r="AS2420" i="31"/>
  <c r="B2421" i="31"/>
  <c r="AM2420" i="31"/>
  <c r="AL2420" i="31"/>
  <c r="T2420" i="31" a="1"/>
  <c r="T2420" i="31" s="1"/>
  <c r="U2420" i="31" s="1"/>
  <c r="J2420" i="31" l="1"/>
  <c r="D2420" i="31"/>
  <c r="B2422" i="31"/>
  <c r="AM2421" i="31"/>
  <c r="AS2421" i="31"/>
  <c r="AL2421" i="31"/>
  <c r="T2421" i="31" a="1"/>
  <c r="T2421" i="31" s="1"/>
  <c r="U2421" i="31" s="1"/>
  <c r="AV2420" i="31"/>
  <c r="AU2420" i="31" s="1"/>
  <c r="AT2420" i="31" s="1"/>
  <c r="D2421" i="31" l="1"/>
  <c r="J2421" i="31"/>
  <c r="AV2421" i="31"/>
  <c r="AU2421" i="31" s="1"/>
  <c r="AT2421" i="31" s="1"/>
  <c r="AM2422" i="31"/>
  <c r="AS2422" i="31"/>
  <c r="AL2422" i="31"/>
  <c r="B2423" i="31"/>
  <c r="T2422" i="31" a="1"/>
  <c r="T2422" i="31" s="1"/>
  <c r="U2422" i="31" s="1"/>
  <c r="AS2423" i="31" l="1"/>
  <c r="AV2423" i="31" s="1"/>
  <c r="AU2423" i="31" s="1"/>
  <c r="AT2423" i="31" s="1"/>
  <c r="B2424" i="31"/>
  <c r="AM2423" i="31"/>
  <c r="AL2423" i="31"/>
  <c r="T2423" i="31" a="1"/>
  <c r="T2423" i="31" s="1"/>
  <c r="U2423" i="31" s="1"/>
  <c r="AV2422" i="31"/>
  <c r="AU2422" i="31" s="1"/>
  <c r="AT2422" i="31" s="1"/>
  <c r="D2422" i="31"/>
  <c r="J2422" i="31"/>
  <c r="D2423" i="31" l="1"/>
  <c r="J2423" i="31"/>
  <c r="AS2424" i="31"/>
  <c r="B2425" i="31"/>
  <c r="AL2424" i="31"/>
  <c r="AM2424" i="31"/>
  <c r="T2424" i="31" a="1"/>
  <c r="T2424" i="31" s="1"/>
  <c r="U2424" i="31" s="1"/>
  <c r="D2424" i="31" l="1"/>
  <c r="J2424" i="31"/>
  <c r="B2426" i="31"/>
  <c r="AM2425" i="31"/>
  <c r="AL2425" i="31"/>
  <c r="AS2425" i="31"/>
  <c r="T2425" i="31" a="1"/>
  <c r="T2425" i="31" s="1"/>
  <c r="U2425" i="31" s="1"/>
  <c r="AV2424" i="31"/>
  <c r="AU2424" i="31" s="1"/>
  <c r="AT2424" i="31" s="1"/>
  <c r="D2425" i="31" l="1"/>
  <c r="J2425" i="31"/>
  <c r="AV2425" i="31"/>
  <c r="AU2425" i="31" s="1"/>
  <c r="AT2425" i="31" s="1"/>
  <c r="AM2426" i="31"/>
  <c r="AS2426" i="31"/>
  <c r="AL2426" i="31"/>
  <c r="B2427" i="31"/>
  <c r="T2426" i="31" a="1"/>
  <c r="T2426" i="31" s="1"/>
  <c r="U2426" i="31" s="1"/>
  <c r="B2428" i="31" l="1"/>
  <c r="AM2427" i="31"/>
  <c r="AS2427" i="31"/>
  <c r="AV2427" i="31" s="1"/>
  <c r="AU2427" i="31" s="1"/>
  <c r="AT2427" i="31" s="1"/>
  <c r="AL2427" i="31"/>
  <c r="T2427" i="31" a="1"/>
  <c r="T2427" i="31" s="1"/>
  <c r="U2427" i="31" s="1"/>
  <c r="AV2426" i="31"/>
  <c r="AU2426" i="31" s="1"/>
  <c r="AT2426" i="31" s="1"/>
  <c r="D2426" i="31"/>
  <c r="J2426" i="31"/>
  <c r="J2427" i="31" l="1"/>
  <c r="D2427" i="31"/>
  <c r="AS2428" i="31"/>
  <c r="B2429" i="31"/>
  <c r="AL2428" i="31"/>
  <c r="AM2428" i="31"/>
  <c r="T2428" i="31" a="1"/>
  <c r="T2428" i="31" s="1"/>
  <c r="U2428" i="31" s="1"/>
  <c r="J2428" i="31" l="1"/>
  <c r="D2428" i="31"/>
  <c r="B2430" i="31"/>
  <c r="AM2429" i="31"/>
  <c r="AS2429" i="31"/>
  <c r="AL2429" i="31"/>
  <c r="T2429" i="31" a="1"/>
  <c r="T2429" i="31" s="1"/>
  <c r="U2429" i="31" s="1"/>
  <c r="AV2428" i="31"/>
  <c r="AU2428" i="31" s="1"/>
  <c r="AT2428" i="31" s="1"/>
  <c r="D2429" i="31" l="1"/>
  <c r="J2429" i="31"/>
  <c r="AV2429" i="31"/>
  <c r="AU2429" i="31" s="1"/>
  <c r="AT2429" i="31" s="1"/>
  <c r="AL2430" i="31"/>
  <c r="AM2430" i="31"/>
  <c r="AS2430" i="31"/>
  <c r="B2431" i="31"/>
  <c r="T2430" i="31" a="1"/>
  <c r="T2430" i="31" s="1"/>
  <c r="U2430" i="31" s="1"/>
  <c r="AM2431" i="31" l="1"/>
  <c r="AS2431" i="31"/>
  <c r="AV2431" i="31" s="1"/>
  <c r="AU2431" i="31" s="1"/>
  <c r="AT2431" i="31" s="1"/>
  <c r="B2432" i="31"/>
  <c r="AL2431" i="31"/>
  <c r="T2431" i="31" a="1"/>
  <c r="T2431" i="31" s="1"/>
  <c r="U2431" i="31" s="1"/>
  <c r="AV2430" i="31"/>
  <c r="AU2430" i="31" s="1"/>
  <c r="AT2430" i="31" s="1"/>
  <c r="D2430" i="31"/>
  <c r="J2430" i="31"/>
  <c r="D2431" i="31" l="1"/>
  <c r="J2431" i="31"/>
  <c r="AS2432" i="31"/>
  <c r="B2433" i="31"/>
  <c r="AM2432" i="31"/>
  <c r="AL2432" i="31"/>
  <c r="T2432" i="31" a="1"/>
  <c r="T2432" i="31" s="1"/>
  <c r="U2432" i="31" s="1"/>
  <c r="D2432" i="31" l="1"/>
  <c r="J2432" i="31"/>
  <c r="B2434" i="31"/>
  <c r="AM2433" i="31"/>
  <c r="AL2433" i="31"/>
  <c r="AS2433" i="31"/>
  <c r="T2433" i="31" a="1"/>
  <c r="T2433" i="31" s="1"/>
  <c r="U2433" i="31" s="1"/>
  <c r="AV2432" i="31"/>
  <c r="AU2432" i="31" s="1"/>
  <c r="AT2432" i="31" s="1"/>
  <c r="D2433" i="31" l="1"/>
  <c r="J2433" i="31"/>
  <c r="AV2433" i="31"/>
  <c r="AU2433" i="31" s="1"/>
  <c r="AT2433" i="31" s="1"/>
  <c r="AM2434" i="31"/>
  <c r="AL2434" i="31"/>
  <c r="AS2434" i="31"/>
  <c r="B2435" i="31"/>
  <c r="T2434" i="31" a="1"/>
  <c r="T2434" i="31" s="1"/>
  <c r="U2434" i="31" s="1"/>
  <c r="AV2434" i="31" l="1"/>
  <c r="AU2434" i="31" s="1"/>
  <c r="AT2434" i="31" s="1"/>
  <c r="AS2435" i="31"/>
  <c r="AV2435" i="31" s="1"/>
  <c r="AU2435" i="31" s="1"/>
  <c r="AT2435" i="31" s="1"/>
  <c r="AL2435" i="31"/>
  <c r="B2436" i="31"/>
  <c r="AM2435" i="31"/>
  <c r="T2435" i="31" a="1"/>
  <c r="T2435" i="31" s="1"/>
  <c r="U2435" i="31" s="1"/>
  <c r="D2434" i="31"/>
  <c r="J2434" i="31"/>
  <c r="J2435" i="31" l="1"/>
  <c r="D2435" i="31"/>
  <c r="AS2436" i="31"/>
  <c r="B2437" i="31"/>
  <c r="AM2436" i="31"/>
  <c r="AL2436" i="31"/>
  <c r="T2436" i="31" a="1"/>
  <c r="T2436" i="31" s="1"/>
  <c r="U2436" i="31" s="1"/>
  <c r="B2438" i="31" l="1"/>
  <c r="AM2437" i="31"/>
  <c r="AL2437" i="31"/>
  <c r="AS2437" i="31"/>
  <c r="T2437" i="31" a="1"/>
  <c r="T2437" i="31" s="1"/>
  <c r="U2437" i="31" s="1"/>
  <c r="J2436" i="31"/>
  <c r="D2436" i="31"/>
  <c r="AV2436" i="31"/>
  <c r="AU2436" i="31" s="1"/>
  <c r="AT2436" i="31" s="1"/>
  <c r="D2437" i="31" l="1"/>
  <c r="J2437" i="31"/>
  <c r="AV2437" i="31"/>
  <c r="AU2437" i="31" s="1"/>
  <c r="AT2437" i="31" s="1"/>
  <c r="AM2438" i="31"/>
  <c r="AL2438" i="31"/>
  <c r="AS2438" i="31"/>
  <c r="T2438" i="31" a="1"/>
  <c r="T2438" i="31" s="1"/>
  <c r="U2438" i="31" s="1"/>
  <c r="B2439" i="31"/>
  <c r="D2438" i="31" l="1"/>
  <c r="J2438" i="31"/>
  <c r="AV2438" i="31"/>
  <c r="AU2438" i="31" s="1"/>
  <c r="AT2438" i="31" s="1"/>
  <c r="AS2439" i="31"/>
  <c r="AV2439" i="31" s="1"/>
  <c r="AU2439" i="31" s="1"/>
  <c r="AT2439" i="31" s="1"/>
  <c r="T2439" i="31" a="1"/>
  <c r="T2439" i="31" s="1"/>
  <c r="U2439" i="31" s="1"/>
  <c r="B2440" i="31"/>
  <c r="AM2439" i="31"/>
  <c r="AL2439" i="31"/>
  <c r="AS2440" i="31" l="1"/>
  <c r="T2440" i="31" a="1"/>
  <c r="T2440" i="31" s="1"/>
  <c r="U2440" i="31" s="1"/>
  <c r="B2441" i="31"/>
  <c r="AM2440" i="31"/>
  <c r="AL2440" i="31"/>
  <c r="J2439" i="31"/>
  <c r="D2439" i="31"/>
  <c r="AL2441" i="31" l="1"/>
  <c r="AS2441" i="31"/>
  <c r="T2441" i="31" a="1"/>
  <c r="T2441" i="31" s="1"/>
  <c r="U2441" i="31" s="1"/>
  <c r="B2442" i="31"/>
  <c r="B2443" i="31" s="1"/>
  <c r="AM2441" i="31"/>
  <c r="J2440" i="31"/>
  <c r="D2440" i="31"/>
  <c r="AV2440" i="31"/>
  <c r="AU2440" i="31" s="1"/>
  <c r="AT2440" i="31" s="1"/>
  <c r="B2444" i="31" l="1"/>
  <c r="AL2443" i="31"/>
  <c r="AS2443" i="31"/>
  <c r="AV2443" i="31" s="1"/>
  <c r="AU2443" i="31" s="1"/>
  <c r="AT2443" i="31" s="1"/>
  <c r="AM2443" i="31"/>
  <c r="T2443" i="31" a="1"/>
  <c r="T2443" i="31" s="1"/>
  <c r="U2443" i="31" s="1"/>
  <c r="AM2442" i="31"/>
  <c r="AL2442" i="31"/>
  <c r="AS2442" i="31"/>
  <c r="T2442" i="31" a="1"/>
  <c r="T2442" i="31" s="1"/>
  <c r="U2442" i="31" s="1"/>
  <c r="D2441" i="31"/>
  <c r="J2441" i="31"/>
  <c r="AV2441" i="31"/>
  <c r="AU2441" i="31" s="1"/>
  <c r="AT2441" i="31" s="1"/>
  <c r="D2443" i="31" l="1"/>
  <c r="J2443" i="31"/>
  <c r="AM2444" i="31"/>
  <c r="AL2444" i="31"/>
  <c r="AS2444" i="31"/>
  <c r="AV2444" i="31" s="1"/>
  <c r="AU2444" i="31" s="1"/>
  <c r="AT2444" i="31" s="1"/>
  <c r="B2445" i="31"/>
  <c r="T2444" i="31" a="1"/>
  <c r="T2444" i="31" s="1"/>
  <c r="U2444" i="31" s="1"/>
  <c r="J2442" i="31"/>
  <c r="D2442" i="31"/>
  <c r="AV2442" i="31"/>
  <c r="AU2442" i="31" s="1"/>
  <c r="AT2442" i="31" s="1"/>
  <c r="D2444" i="31" l="1"/>
  <c r="J2444" i="31"/>
  <c r="B2446" i="31"/>
  <c r="AM2445" i="31"/>
  <c r="AL2445" i="31"/>
  <c r="AS2445" i="31"/>
  <c r="AV2445" i="31" s="1"/>
  <c r="AU2445" i="31" s="1"/>
  <c r="AT2445" i="31" s="1"/>
  <c r="T2445" i="31" a="1"/>
  <c r="T2445" i="31" s="1"/>
  <c r="U2445" i="31" s="1"/>
  <c r="D2445" i="31" l="1"/>
  <c r="J2445" i="31"/>
  <c r="AM2446" i="31"/>
  <c r="AL2446" i="31"/>
  <c r="AS2446" i="31"/>
  <c r="B2447" i="31"/>
  <c r="T2446" i="31" a="1"/>
  <c r="T2446" i="31" s="1"/>
  <c r="U2446" i="31" s="1"/>
  <c r="D2446" i="31" l="1"/>
  <c r="J2446" i="31"/>
  <c r="AS2447" i="31"/>
  <c r="AV2447" i="31" s="1"/>
  <c r="AU2447" i="31" s="1"/>
  <c r="AT2447" i="31" s="1"/>
  <c r="AM2447" i="31"/>
  <c r="B2448" i="31"/>
  <c r="AL2447" i="31"/>
  <c r="T2447" i="31" a="1"/>
  <c r="T2447" i="31" s="1"/>
  <c r="U2447" i="31" s="1"/>
  <c r="AV2446" i="31"/>
  <c r="AU2446" i="31" s="1"/>
  <c r="AT2446" i="31" s="1"/>
  <c r="D2447" i="31" l="1"/>
  <c r="J2447" i="31"/>
  <c r="B2449" i="31"/>
  <c r="AL2448" i="31"/>
  <c r="AM2448" i="31"/>
  <c r="AS2448" i="31"/>
  <c r="AV2448" i="31" s="1"/>
  <c r="AU2448" i="31" s="1"/>
  <c r="AT2448" i="31" s="1"/>
  <c r="T2448" i="31" a="1"/>
  <c r="T2448" i="31" s="1"/>
  <c r="U2448" i="31" s="1"/>
  <c r="J2448" i="31" l="1"/>
  <c r="D2448" i="31"/>
  <c r="B2450" i="31"/>
  <c r="AM2449" i="31"/>
  <c r="AS2449" i="31"/>
  <c r="AL2449" i="31"/>
  <c r="T2449" i="31" a="1"/>
  <c r="T2449" i="31" s="1"/>
  <c r="U2449" i="31" s="1"/>
  <c r="AV2449" i="31" l="1"/>
  <c r="AU2449" i="31" s="1"/>
  <c r="AT2449" i="31" s="1"/>
  <c r="D2449" i="31"/>
  <c r="J2449" i="31"/>
  <c r="AL2450" i="31"/>
  <c r="AS2450" i="31"/>
  <c r="AV2450" i="31" s="1"/>
  <c r="AU2450" i="31" s="1"/>
  <c r="AT2450" i="31" s="1"/>
  <c r="B2451" i="31"/>
  <c r="AM2450" i="31"/>
  <c r="T2450" i="31" a="1"/>
  <c r="T2450" i="31" s="1"/>
  <c r="U2450" i="31" s="1"/>
  <c r="AS2451" i="31" l="1"/>
  <c r="AV2451" i="31" s="1"/>
  <c r="AU2451" i="31" s="1"/>
  <c r="AT2451" i="31" s="1"/>
  <c r="AM2451" i="31"/>
  <c r="AL2451" i="31"/>
  <c r="B2452" i="31"/>
  <c r="T2451" i="31" a="1"/>
  <c r="T2451" i="31" s="1"/>
  <c r="U2451" i="31" s="1"/>
  <c r="D2450" i="31"/>
  <c r="J2450" i="31"/>
  <c r="D2451" i="31" l="1"/>
  <c r="J2451" i="31"/>
  <c r="AS2452" i="31"/>
  <c r="AV2452" i="31" s="1"/>
  <c r="AU2452" i="31" s="1"/>
  <c r="AT2452" i="31" s="1"/>
  <c r="B2453" i="31"/>
  <c r="AL2452" i="31"/>
  <c r="AM2452" i="31"/>
  <c r="T2452" i="31" a="1"/>
  <c r="T2452" i="31" s="1"/>
  <c r="U2452" i="31" s="1"/>
  <c r="D2452" i="31" l="1"/>
  <c r="J2452" i="31"/>
  <c r="B2454" i="31"/>
  <c r="AM2453" i="31"/>
  <c r="AL2453" i="31"/>
  <c r="AS2453" i="31"/>
  <c r="AV2453" i="31" s="1"/>
  <c r="AU2453" i="31" s="1"/>
  <c r="AT2453" i="31" s="1"/>
  <c r="T2453" i="31" a="1"/>
  <c r="T2453" i="31" s="1"/>
  <c r="U2453" i="31" s="1"/>
  <c r="D2453" i="31" l="1"/>
  <c r="J2453" i="31"/>
  <c r="AM2454" i="31"/>
  <c r="AL2454" i="31"/>
  <c r="AS2454" i="31"/>
  <c r="B2455" i="31"/>
  <c r="T2454" i="31" a="1"/>
  <c r="T2454" i="31" s="1"/>
  <c r="U2454" i="31" s="1"/>
  <c r="D2454" i="31" l="1"/>
  <c r="J2454" i="31"/>
  <c r="AS2455" i="31"/>
  <c r="AV2455" i="31" s="1"/>
  <c r="AU2455" i="31" s="1"/>
  <c r="AT2455" i="31" s="1"/>
  <c r="AL2455" i="31"/>
  <c r="AM2455" i="31"/>
  <c r="B2456" i="31"/>
  <c r="T2455" i="31" a="1"/>
  <c r="T2455" i="31" s="1"/>
  <c r="U2455" i="31" s="1"/>
  <c r="AV2454" i="31"/>
  <c r="AU2454" i="31" s="1"/>
  <c r="AT2454" i="31" s="1"/>
  <c r="J2455" i="31" l="1"/>
  <c r="D2455" i="31"/>
  <c r="AS2456" i="31"/>
  <c r="AV2456" i="31" s="1"/>
  <c r="AU2456" i="31" s="1"/>
  <c r="AT2456" i="31" s="1"/>
  <c r="B2457" i="31"/>
  <c r="AM2456" i="31"/>
  <c r="AL2456" i="31"/>
  <c r="T2456" i="31" a="1"/>
  <c r="T2456" i="31" s="1"/>
  <c r="U2456" i="31" s="1"/>
  <c r="J2456" i="31" l="1"/>
  <c r="D2456" i="31"/>
  <c r="B2458" i="31"/>
  <c r="AM2457" i="31"/>
  <c r="AS2457" i="31"/>
  <c r="AL2457" i="31"/>
  <c r="T2457" i="31" a="1"/>
  <c r="T2457" i="31" s="1"/>
  <c r="U2457" i="31" s="1"/>
  <c r="D2457" i="31" l="1"/>
  <c r="J2457" i="31"/>
  <c r="AV2457" i="31"/>
  <c r="AU2457" i="31" s="1"/>
  <c r="AT2457" i="31" s="1"/>
  <c r="AL2458" i="31"/>
  <c r="AS2458" i="31"/>
  <c r="AM2458" i="31"/>
  <c r="B2459" i="31"/>
  <c r="T2458" i="31" a="1"/>
  <c r="T2458" i="31" s="1"/>
  <c r="U2458" i="31" s="1"/>
  <c r="D2458" i="31" l="1"/>
  <c r="J2458" i="31"/>
  <c r="AS2459" i="31"/>
  <c r="AV2459" i="31" s="1"/>
  <c r="AU2459" i="31" s="1"/>
  <c r="AT2459" i="31" s="1"/>
  <c r="AM2459" i="31"/>
  <c r="B2460" i="31"/>
  <c r="AL2459" i="31"/>
  <c r="T2459" i="31" a="1"/>
  <c r="T2459" i="31" s="1"/>
  <c r="U2459" i="31" s="1"/>
  <c r="AV2458" i="31"/>
  <c r="AU2458" i="31" s="1"/>
  <c r="AT2458" i="31" s="1"/>
  <c r="D2459" i="31" l="1"/>
  <c r="J2459" i="31"/>
  <c r="AS2460" i="31"/>
  <c r="AV2460" i="31" s="1"/>
  <c r="AU2460" i="31" s="1"/>
  <c r="AT2460" i="31" s="1"/>
  <c r="B2461" i="31"/>
  <c r="AM2460" i="31"/>
  <c r="AL2460" i="31"/>
  <c r="T2460" i="31" a="1"/>
  <c r="T2460" i="31" s="1"/>
  <c r="U2460" i="31" s="1"/>
  <c r="B2462" i="31" l="1"/>
  <c r="AS2461" i="31"/>
  <c r="AM2461" i="31"/>
  <c r="AL2461" i="31"/>
  <c r="T2461" i="31" a="1"/>
  <c r="T2461" i="31" s="1"/>
  <c r="U2461" i="31" s="1"/>
  <c r="D2460" i="31"/>
  <c r="J2460" i="31"/>
  <c r="D2461" i="31" l="1"/>
  <c r="J2461" i="31"/>
  <c r="AV2461" i="31"/>
  <c r="AU2461" i="31" s="1"/>
  <c r="AT2461" i="31" s="1"/>
  <c r="AS2462" i="31"/>
  <c r="B2463" i="31"/>
  <c r="AM2462" i="31"/>
  <c r="AL2462" i="31"/>
  <c r="T2462" i="31" a="1"/>
  <c r="T2462" i="31" s="1"/>
  <c r="U2462" i="31" s="1"/>
  <c r="AS2463" i="31" l="1"/>
  <c r="AV2463" i="31" s="1"/>
  <c r="AU2463" i="31" s="1"/>
  <c r="AT2463" i="31" s="1"/>
  <c r="AM2463" i="31"/>
  <c r="AL2463" i="31"/>
  <c r="B2464" i="31"/>
  <c r="T2463" i="31" a="1"/>
  <c r="T2463" i="31" s="1"/>
  <c r="U2463" i="31" s="1"/>
  <c r="AV2462" i="31"/>
  <c r="AU2462" i="31" s="1"/>
  <c r="AT2462" i="31" s="1"/>
  <c r="D2462" i="31"/>
  <c r="J2462" i="31"/>
  <c r="D2463" i="31" l="1"/>
  <c r="J2463" i="31"/>
  <c r="AS2464" i="31"/>
  <c r="AV2464" i="31" s="1"/>
  <c r="AU2464" i="31" s="1"/>
  <c r="AT2464" i="31" s="1"/>
  <c r="AM2464" i="31"/>
  <c r="AL2464" i="31"/>
  <c r="B2465" i="31"/>
  <c r="T2464" i="31" a="1"/>
  <c r="T2464" i="31" s="1"/>
  <c r="U2464" i="31" s="1"/>
  <c r="J2464" i="31" l="1"/>
  <c r="D2464" i="31"/>
  <c r="AM2465" i="31"/>
  <c r="B2466" i="31"/>
  <c r="AL2465" i="31"/>
  <c r="AS2465" i="31"/>
  <c r="AV2465" i="31" s="1"/>
  <c r="AU2465" i="31" s="1"/>
  <c r="AT2465" i="31" s="1"/>
  <c r="T2465" i="31" a="1"/>
  <c r="T2465" i="31" s="1"/>
  <c r="U2465" i="31" s="1"/>
  <c r="D2465" i="31" l="1"/>
  <c r="J2465" i="31"/>
  <c r="AM2466" i="31"/>
  <c r="AS2466" i="31"/>
  <c r="AL2466" i="31"/>
  <c r="B2467" i="31"/>
  <c r="T2466" i="31" a="1"/>
  <c r="T2466" i="31" s="1"/>
  <c r="U2466" i="31" s="1"/>
  <c r="D2466" i="31" l="1"/>
  <c r="J2466" i="31"/>
  <c r="B2468" i="31"/>
  <c r="AS2467" i="31"/>
  <c r="AM2467" i="31"/>
  <c r="AL2467" i="31"/>
  <c r="T2467" i="31" a="1"/>
  <c r="T2467" i="31" s="1"/>
  <c r="U2467" i="31" s="1"/>
  <c r="AV2466" i="31"/>
  <c r="AU2466" i="31" s="1"/>
  <c r="AT2466" i="31" s="1"/>
  <c r="D2467" i="31" l="1"/>
  <c r="J2467" i="31"/>
  <c r="AU2467" i="31"/>
  <c r="AV2467" i="31"/>
  <c r="B2469" i="31"/>
  <c r="AS2468" i="31"/>
  <c r="AM2468" i="31"/>
  <c r="AL2468" i="31"/>
  <c r="T2468" i="31" a="1"/>
  <c r="T2468" i="31" s="1"/>
  <c r="U2468" i="31" s="1"/>
  <c r="AU2468" i="31" l="1"/>
  <c r="AV2468" i="31"/>
  <c r="B2470" i="31"/>
  <c r="AM2469" i="31"/>
  <c r="AL2469" i="31"/>
  <c r="AS2469" i="31"/>
  <c r="T2469" i="31" a="1"/>
  <c r="T2469" i="31" s="1"/>
  <c r="U2469" i="31" s="1"/>
  <c r="AT2467" i="31"/>
  <c r="D2468" i="31"/>
  <c r="J2468" i="31"/>
  <c r="D2469" i="31" l="1"/>
  <c r="J2469" i="31"/>
  <c r="AV2469" i="31"/>
  <c r="AU2469" i="31"/>
  <c r="AM2470" i="31"/>
  <c r="AL2470" i="31"/>
  <c r="AS2470" i="31"/>
  <c r="B2471" i="31"/>
  <c r="T2470" i="31" a="1"/>
  <c r="T2470" i="31" s="1"/>
  <c r="U2470" i="31" s="1"/>
  <c r="AT2468" i="31"/>
  <c r="AT2469" i="31" l="1"/>
  <c r="B2472" i="31"/>
  <c r="AL2471" i="31"/>
  <c r="AS2471" i="31"/>
  <c r="AM2471" i="31"/>
  <c r="T2471" i="31" a="1"/>
  <c r="T2471" i="31" s="1"/>
  <c r="U2471" i="31" s="1"/>
  <c r="AV2470" i="31"/>
  <c r="AU2470" i="31"/>
  <c r="D2470" i="31"/>
  <c r="J2470" i="31"/>
  <c r="AT2470" i="31" l="1"/>
  <c r="D2471" i="31"/>
  <c r="J2471" i="31"/>
  <c r="AU2471" i="31"/>
  <c r="AV2471" i="31"/>
  <c r="AS2472" i="31"/>
  <c r="B2473" i="31"/>
  <c r="AM2472" i="31"/>
  <c r="AL2472" i="31"/>
  <c r="T2472" i="31" a="1"/>
  <c r="T2472" i="31" s="1"/>
  <c r="U2472" i="31" s="1"/>
  <c r="AL2473" i="31" l="1"/>
  <c r="AS2473" i="31"/>
  <c r="B2474" i="31"/>
  <c r="AM2473" i="31"/>
  <c r="T2473" i="31" a="1"/>
  <c r="T2473" i="31" s="1"/>
  <c r="U2473" i="31" s="1"/>
  <c r="AU2472" i="31"/>
  <c r="AV2472" i="31"/>
  <c r="AT2471" i="31"/>
  <c r="J2472" i="31"/>
  <c r="D2472" i="31"/>
  <c r="AT2472" i="31" l="1"/>
  <c r="D2473" i="31"/>
  <c r="J2473" i="31"/>
  <c r="B2475" i="31"/>
  <c r="AM2474" i="31"/>
  <c r="AL2474" i="31"/>
  <c r="AS2474" i="31"/>
  <c r="T2474" i="31" a="1"/>
  <c r="T2474" i="31" s="1"/>
  <c r="U2474" i="31" s="1"/>
  <c r="AV2473" i="31"/>
  <c r="AU2473" i="31"/>
  <c r="AT2473" i="31" l="1"/>
  <c r="D2474" i="31"/>
  <c r="J2474" i="31"/>
  <c r="AU2474" i="31"/>
  <c r="AV2474" i="31"/>
  <c r="AS2475" i="31"/>
  <c r="T2475" i="31" a="1"/>
  <c r="T2475" i="31" s="1"/>
  <c r="U2475" i="31" s="1"/>
  <c r="B2476" i="31"/>
  <c r="AM2475" i="31"/>
  <c r="AL2475" i="31"/>
  <c r="B2477" i="31" l="1"/>
  <c r="AM2476" i="31"/>
  <c r="AS2476" i="31"/>
  <c r="AL2476" i="31"/>
  <c r="T2476" i="31" a="1"/>
  <c r="T2476" i="31" s="1"/>
  <c r="U2476" i="31" s="1"/>
  <c r="D2475" i="31"/>
  <c r="J2475" i="31"/>
  <c r="AU2475" i="31"/>
  <c r="AV2475" i="31"/>
  <c r="AT2474" i="31"/>
  <c r="D2476" i="31" l="1"/>
  <c r="J2476" i="31"/>
  <c r="AV2476" i="31"/>
  <c r="AU2476" i="31"/>
  <c r="AT2475" i="31"/>
  <c r="B2478" i="31"/>
  <c r="AM2477" i="31"/>
  <c r="AL2477" i="31"/>
  <c r="AS2477" i="31"/>
  <c r="T2477" i="31" a="1"/>
  <c r="T2477" i="31" s="1"/>
  <c r="U2477" i="31" s="1"/>
  <c r="AT2476" i="31" l="1"/>
  <c r="B2479" i="31"/>
  <c r="AM2478" i="31"/>
  <c r="AL2478" i="31"/>
  <c r="AS2478" i="31"/>
  <c r="T2478" i="31" a="1"/>
  <c r="T2478" i="31" s="1"/>
  <c r="U2478" i="31" s="1"/>
  <c r="D2477" i="31"/>
  <c r="J2477" i="31"/>
  <c r="AV2477" i="31"/>
  <c r="AU2477" i="31"/>
  <c r="AT2477" i="31" l="1"/>
  <c r="J2478" i="31"/>
  <c r="D2478" i="31"/>
  <c r="AU2478" i="31"/>
  <c r="AV2478" i="31"/>
  <c r="AS2479" i="31"/>
  <c r="T2479" i="31" a="1"/>
  <c r="T2479" i="31" s="1"/>
  <c r="U2479" i="31" s="1"/>
  <c r="B2480" i="31"/>
  <c r="AM2479" i="31"/>
  <c r="AL2479" i="31"/>
  <c r="AS2480" i="31" l="1"/>
  <c r="T2480" i="31" a="1"/>
  <c r="T2480" i="31" s="1"/>
  <c r="U2480" i="31" s="1"/>
  <c r="AL2480" i="31"/>
  <c r="B2481" i="31"/>
  <c r="AM2480" i="31"/>
  <c r="D2479" i="31"/>
  <c r="J2479" i="31"/>
  <c r="AV2479" i="31"/>
  <c r="AU2479" i="31"/>
  <c r="AT2478" i="31"/>
  <c r="AT2479" i="31" l="1"/>
  <c r="B2482" i="31"/>
  <c r="B2483" i="31" s="1"/>
  <c r="AM2481" i="31"/>
  <c r="AL2481" i="31"/>
  <c r="AS2481" i="31"/>
  <c r="T2481" i="31" a="1"/>
  <c r="T2481" i="31" s="1"/>
  <c r="U2481" i="31" s="1"/>
  <c r="J2480" i="31"/>
  <c r="D2480" i="31"/>
  <c r="AV2480" i="31"/>
  <c r="AU2480" i="31"/>
  <c r="B2484" i="31" l="1"/>
  <c r="AS2483" i="31"/>
  <c r="AM2483" i="31"/>
  <c r="AL2483" i="31"/>
  <c r="T2483" i="31" a="1"/>
  <c r="T2483" i="31" s="1"/>
  <c r="U2483" i="31" s="1"/>
  <c r="AT2480" i="31"/>
  <c r="D2481" i="31"/>
  <c r="J2481" i="31"/>
  <c r="AV2481" i="31"/>
  <c r="AU2481" i="31"/>
  <c r="T2482" i="31" a="1"/>
  <c r="T2482" i="31" s="1"/>
  <c r="U2482" i="31" s="1"/>
  <c r="AM2482" i="31"/>
  <c r="AL2482" i="31"/>
  <c r="AS2482" i="31"/>
  <c r="AT2481" i="31" l="1"/>
  <c r="J2483" i="31"/>
  <c r="D2483" i="31"/>
  <c r="AU2483" i="31"/>
  <c r="AV2483" i="31"/>
  <c r="AL2484" i="31"/>
  <c r="B2485" i="31"/>
  <c r="AM2484" i="31"/>
  <c r="AS2484" i="31"/>
  <c r="T2484" i="31" a="1"/>
  <c r="T2484" i="31" s="1"/>
  <c r="U2484" i="31" s="1"/>
  <c r="D2482" i="31"/>
  <c r="J2482" i="31"/>
  <c r="AV2482" i="31"/>
  <c r="AU2482" i="31"/>
  <c r="AT2482" i="31" l="1"/>
  <c r="AV2484" i="31"/>
  <c r="AU2484" i="31"/>
  <c r="AT2484" i="31" s="1"/>
  <c r="B2486" i="31"/>
  <c r="AM2485" i="31"/>
  <c r="AL2485" i="31"/>
  <c r="AS2485" i="31"/>
  <c r="T2485" i="31" a="1"/>
  <c r="T2485" i="31" s="1"/>
  <c r="U2485" i="31" s="1"/>
  <c r="AT2483" i="31"/>
  <c r="J2484" i="31"/>
  <c r="D2484" i="31"/>
  <c r="AV2485" i="31" l="1"/>
  <c r="AU2485" i="31"/>
  <c r="AM2486" i="31"/>
  <c r="AL2486" i="31"/>
  <c r="AS2486" i="31"/>
  <c r="B2487" i="31"/>
  <c r="T2486" i="31" a="1"/>
  <c r="T2486" i="31" s="1"/>
  <c r="U2486" i="31" s="1"/>
  <c r="J2485" i="31"/>
  <c r="D2485" i="31"/>
  <c r="AT2485" i="31" l="1"/>
  <c r="J2486" i="31"/>
  <c r="D2486" i="31"/>
  <c r="AS2487" i="31"/>
  <c r="B2488" i="31"/>
  <c r="AL2487" i="31"/>
  <c r="AM2487" i="31"/>
  <c r="T2487" i="31" a="1"/>
  <c r="T2487" i="31" s="1"/>
  <c r="U2487" i="31" s="1"/>
  <c r="AV2486" i="31"/>
  <c r="AU2486" i="31"/>
  <c r="D2487" i="31" l="1"/>
  <c r="J2487" i="31"/>
  <c r="AS2488" i="31"/>
  <c r="AL2488" i="31"/>
  <c r="B2489" i="31"/>
  <c r="AM2488" i="31"/>
  <c r="T2488" i="31" a="1"/>
  <c r="T2488" i="31" s="1"/>
  <c r="U2488" i="31" s="1"/>
  <c r="AU2487" i="31"/>
  <c r="AV2487" i="31"/>
  <c r="AT2486" i="31"/>
  <c r="AT2487" i="31" l="1"/>
  <c r="D2488" i="31"/>
  <c r="J2488" i="31"/>
  <c r="B2490" i="31"/>
  <c r="AM2489" i="31"/>
  <c r="AL2489" i="31"/>
  <c r="AS2489" i="31"/>
  <c r="T2489" i="31" a="1"/>
  <c r="T2489" i="31" s="1"/>
  <c r="U2489" i="31" s="1"/>
  <c r="AU2488" i="31"/>
  <c r="AV2488" i="31"/>
  <c r="AT2488" i="31" l="1"/>
  <c r="D2489" i="31"/>
  <c r="J2489" i="31"/>
  <c r="AV2489" i="31"/>
  <c r="AU2489" i="31"/>
  <c r="AM2490" i="31"/>
  <c r="AL2490" i="31"/>
  <c r="AS2490" i="31"/>
  <c r="B2491" i="31"/>
  <c r="T2490" i="31" a="1"/>
  <c r="T2490" i="31" s="1"/>
  <c r="U2490" i="31" s="1"/>
  <c r="AT2489" i="31" l="1"/>
  <c r="B2492" i="31"/>
  <c r="AS2491" i="31"/>
  <c r="AM2491" i="31"/>
  <c r="AL2491" i="31"/>
  <c r="T2491" i="31" a="1"/>
  <c r="T2491" i="31" s="1"/>
  <c r="U2491" i="31" s="1"/>
  <c r="AU2490" i="31"/>
  <c r="AV2490" i="31"/>
  <c r="D2490" i="31"/>
  <c r="J2490" i="31"/>
  <c r="AT2490" i="31" l="1"/>
  <c r="J2491" i="31"/>
  <c r="D2491" i="31"/>
  <c r="AU2491" i="31"/>
  <c r="AV2491" i="31"/>
  <c r="AS2492" i="31"/>
  <c r="AL2492" i="31"/>
  <c r="AM2492" i="31"/>
  <c r="B2493" i="31"/>
  <c r="T2492" i="31" a="1"/>
  <c r="T2492" i="31" s="1"/>
  <c r="U2492" i="31" s="1"/>
  <c r="AV2492" i="31" l="1"/>
  <c r="AU2492" i="31"/>
  <c r="AT2491" i="31"/>
  <c r="J2492" i="31"/>
  <c r="D2492" i="31"/>
  <c r="B2494" i="31"/>
  <c r="AM2493" i="31"/>
  <c r="AS2493" i="31"/>
  <c r="AL2493" i="31"/>
  <c r="T2493" i="31" a="1"/>
  <c r="T2493" i="31" s="1"/>
  <c r="U2493" i="31" s="1"/>
  <c r="AT2492" i="31" l="1"/>
  <c r="AV2493" i="31"/>
  <c r="AU2493" i="31"/>
  <c r="AM2494" i="31"/>
  <c r="AL2494" i="31"/>
  <c r="AS2494" i="31"/>
  <c r="B2495" i="31"/>
  <c r="T2494" i="31" a="1"/>
  <c r="T2494" i="31" s="1"/>
  <c r="U2494" i="31" s="1"/>
  <c r="J2493" i="31"/>
  <c r="D2493" i="31"/>
  <c r="J2494" i="31" l="1"/>
  <c r="D2494" i="31"/>
  <c r="AS2495" i="31"/>
  <c r="B2496" i="31"/>
  <c r="AM2495" i="31"/>
  <c r="AL2495" i="31"/>
  <c r="T2495" i="31" a="1"/>
  <c r="T2495" i="31" s="1"/>
  <c r="U2495" i="31" s="1"/>
  <c r="AV2494" i="31"/>
  <c r="AU2494" i="31"/>
  <c r="AT2493" i="31"/>
  <c r="AT2494" i="31" l="1"/>
  <c r="AM2496" i="31"/>
  <c r="AS2496" i="31"/>
  <c r="B2497" i="31"/>
  <c r="AL2496" i="31"/>
  <c r="T2496" i="31" a="1"/>
  <c r="T2496" i="31" s="1"/>
  <c r="U2496" i="31" s="1"/>
  <c r="AU2495" i="31"/>
  <c r="AV2495" i="31"/>
  <c r="D2495" i="31"/>
  <c r="J2495" i="31"/>
  <c r="AT2495" i="31" l="1"/>
  <c r="D2496" i="31"/>
  <c r="J2496" i="31"/>
  <c r="B2498" i="31"/>
  <c r="AM2497" i="31"/>
  <c r="AL2497" i="31"/>
  <c r="AS2497" i="31"/>
  <c r="T2497" i="31" a="1"/>
  <c r="T2497" i="31" s="1"/>
  <c r="U2497" i="31" s="1"/>
  <c r="AV2496" i="31"/>
  <c r="AU2496" i="31"/>
  <c r="AT2496" i="31" l="1"/>
  <c r="AL2498" i="31"/>
  <c r="AS2498" i="31"/>
  <c r="B2499" i="31"/>
  <c r="AM2498" i="31"/>
  <c r="T2498" i="31" a="1"/>
  <c r="T2498" i="31" s="1"/>
  <c r="U2498" i="31" s="1"/>
  <c r="D2497" i="31"/>
  <c r="J2497" i="31"/>
  <c r="AV2497" i="31"/>
  <c r="AU2497" i="31"/>
  <c r="D2498" i="31" l="1"/>
  <c r="J2498" i="31"/>
  <c r="B2500" i="31"/>
  <c r="AS2499" i="31"/>
  <c r="AM2499" i="31"/>
  <c r="AL2499" i="31"/>
  <c r="T2499" i="31" a="1"/>
  <c r="T2499" i="31" s="1"/>
  <c r="U2499" i="31" s="1"/>
  <c r="AV2498" i="31"/>
  <c r="AU2498" i="31"/>
  <c r="AT2497" i="31"/>
  <c r="AT2498" i="31" l="1"/>
  <c r="J2499" i="31"/>
  <c r="D2499" i="31"/>
  <c r="AU2499" i="31"/>
  <c r="AV2499" i="31"/>
  <c r="AL2500" i="31"/>
  <c r="B2501" i="31"/>
  <c r="AM2500" i="31"/>
  <c r="AS2500" i="31"/>
  <c r="T2500" i="31" a="1"/>
  <c r="T2500" i="31" s="1"/>
  <c r="U2500" i="31" s="1"/>
  <c r="B2502" i="31" l="1"/>
  <c r="AM2501" i="31"/>
  <c r="AL2501" i="31"/>
  <c r="AS2501" i="31"/>
  <c r="T2501" i="31" a="1"/>
  <c r="T2501" i="31" s="1"/>
  <c r="U2501" i="31" s="1"/>
  <c r="AT2499" i="31"/>
  <c r="J2500" i="31"/>
  <c r="D2500" i="31"/>
  <c r="AU2500" i="31"/>
  <c r="AV2500" i="31"/>
  <c r="J2501" i="31" l="1"/>
  <c r="D2501" i="31"/>
  <c r="AV2501" i="31"/>
  <c r="AU2501" i="31"/>
  <c r="AT2500" i="31"/>
  <c r="AM2502" i="31"/>
  <c r="AS2502" i="31"/>
  <c r="AL2502" i="31"/>
  <c r="B2503" i="31"/>
  <c r="T2502" i="31" a="1"/>
  <c r="T2502" i="31" s="1"/>
  <c r="U2502" i="31" s="1"/>
  <c r="AT2501" i="31" l="1"/>
  <c r="AV2502" i="31"/>
  <c r="AU2502" i="31"/>
  <c r="AT2502" i="31" s="1"/>
  <c r="J2502" i="31"/>
  <c r="D2502" i="31"/>
  <c r="AM2503" i="31"/>
  <c r="AL2503" i="31"/>
  <c r="B2504" i="31"/>
  <c r="AS2503" i="31"/>
  <c r="T2503" i="31" a="1"/>
  <c r="T2503" i="31" s="1"/>
  <c r="U2503" i="31" s="1"/>
  <c r="AU2503" i="31" l="1"/>
  <c r="AV2503" i="31"/>
  <c r="B2505" i="31"/>
  <c r="AS2504" i="31"/>
  <c r="AL2504" i="31"/>
  <c r="AM2504" i="31"/>
  <c r="T2504" i="31" a="1"/>
  <c r="T2504" i="31" s="1"/>
  <c r="U2504" i="31" s="1"/>
  <c r="D2503" i="31"/>
  <c r="J2503" i="31"/>
  <c r="AT2503" i="31" l="1"/>
  <c r="D2504" i="31"/>
  <c r="J2504" i="31"/>
  <c r="AV2504" i="31"/>
  <c r="AU2504" i="31"/>
  <c r="B2506" i="31"/>
  <c r="AM2505" i="31"/>
  <c r="AS2505" i="31"/>
  <c r="AL2505" i="31"/>
  <c r="T2505" i="31" a="1"/>
  <c r="T2505" i="31" s="1"/>
  <c r="U2505" i="31" s="1"/>
  <c r="AT2504" i="31" l="1"/>
  <c r="AV2505" i="31"/>
  <c r="AU2505" i="31"/>
  <c r="AL2506" i="31"/>
  <c r="AM2506" i="31"/>
  <c r="AS2506" i="31"/>
  <c r="B2507" i="31"/>
  <c r="T2506" i="31" a="1"/>
  <c r="T2506" i="31" s="1"/>
  <c r="U2506" i="31" s="1"/>
  <c r="D2505" i="31"/>
  <c r="J2505" i="31"/>
  <c r="D2506" i="31" l="1"/>
  <c r="J2506" i="31"/>
  <c r="B2508" i="31"/>
  <c r="AS2507" i="31"/>
  <c r="AM2507" i="31"/>
  <c r="AL2507" i="31"/>
  <c r="T2507" i="31" a="1"/>
  <c r="T2507" i="31" s="1"/>
  <c r="U2507" i="31" s="1"/>
  <c r="AU2506" i="31"/>
  <c r="AV2506" i="31"/>
  <c r="AT2505" i="31"/>
  <c r="AT2506" i="31" l="1"/>
  <c r="J2507" i="31"/>
  <c r="D2507" i="31"/>
  <c r="AU2507" i="31"/>
  <c r="AV2507" i="31"/>
  <c r="AS2508" i="31"/>
  <c r="AL2508" i="31"/>
  <c r="B2509" i="31"/>
  <c r="AM2508" i="31"/>
  <c r="T2508" i="31" a="1"/>
  <c r="T2508" i="31" s="1"/>
  <c r="U2508" i="31" s="1"/>
  <c r="B2510" i="31" l="1"/>
  <c r="B2511" i="31" s="1"/>
  <c r="AM2509" i="31"/>
  <c r="AL2509" i="31"/>
  <c r="AS2509" i="31"/>
  <c r="T2509" i="31" a="1"/>
  <c r="T2509" i="31" s="1"/>
  <c r="U2509" i="31" s="1"/>
  <c r="AV2508" i="31"/>
  <c r="AU2508" i="31"/>
  <c r="AT2507" i="31"/>
  <c r="J2508" i="31"/>
  <c r="D2508" i="31"/>
  <c r="AT2508" i="31" l="1"/>
  <c r="B2512" i="31"/>
  <c r="AS2511" i="31"/>
  <c r="AM2511" i="31"/>
  <c r="AL2511" i="31"/>
  <c r="T2511" i="31" a="1"/>
  <c r="T2511" i="31" s="1"/>
  <c r="U2511" i="31" s="1"/>
  <c r="J2509" i="31"/>
  <c r="D2509" i="31"/>
  <c r="AV2509" i="31"/>
  <c r="AU2509" i="31"/>
  <c r="AM2510" i="31"/>
  <c r="AL2510" i="31"/>
  <c r="AS2510" i="31"/>
  <c r="T2510" i="31" a="1"/>
  <c r="T2510" i="31" s="1"/>
  <c r="U2510" i="31" s="1"/>
  <c r="J2511" i="31" l="1"/>
  <c r="D2511" i="31"/>
  <c r="AV2511" i="31"/>
  <c r="AU2511" i="31"/>
  <c r="B2513" i="31"/>
  <c r="AM2512" i="31"/>
  <c r="AL2512" i="31"/>
  <c r="AS2512" i="31"/>
  <c r="T2512" i="31" a="1"/>
  <c r="T2512" i="31" s="1"/>
  <c r="U2512" i="31" s="1"/>
  <c r="AV2510" i="31"/>
  <c r="AU2510" i="31"/>
  <c r="AT2509" i="31"/>
  <c r="J2510" i="31"/>
  <c r="D2510" i="31"/>
  <c r="AM2513" i="31" l="1"/>
  <c r="B2514" i="31"/>
  <c r="AL2513" i="31"/>
  <c r="AS2513" i="31"/>
  <c r="T2513" i="31" a="1"/>
  <c r="T2513" i="31" s="1"/>
  <c r="U2513" i="31" s="1"/>
  <c r="AT2511" i="31"/>
  <c r="AV2512" i="31"/>
  <c r="AU2512" i="31"/>
  <c r="D2512" i="31"/>
  <c r="J2512" i="31"/>
  <c r="AT2510" i="31"/>
  <c r="AT2512" i="31" l="1"/>
  <c r="D2513" i="31"/>
  <c r="J2513" i="31"/>
  <c r="AV2513" i="31"/>
  <c r="AU2513" i="31"/>
  <c r="AL2514" i="31"/>
  <c r="AS2514" i="31"/>
  <c r="B2515" i="31"/>
  <c r="AM2514" i="31"/>
  <c r="T2514" i="31" a="1"/>
  <c r="T2514" i="31" s="1"/>
  <c r="U2514" i="31" s="1"/>
  <c r="B2516" i="31" l="1"/>
  <c r="AM2515" i="31"/>
  <c r="AL2515" i="31"/>
  <c r="AS2515" i="31"/>
  <c r="T2515" i="31" a="1"/>
  <c r="T2515" i="31" s="1"/>
  <c r="U2515" i="31" s="1"/>
  <c r="AU2514" i="31"/>
  <c r="AV2514" i="31"/>
  <c r="AT2513" i="31"/>
  <c r="D2514" i="31"/>
  <c r="J2514" i="31"/>
  <c r="AT2514" i="31" l="1"/>
  <c r="D2515" i="31"/>
  <c r="J2515" i="31"/>
  <c r="AV2515" i="31"/>
  <c r="AU2515" i="31"/>
  <c r="AL2516" i="31"/>
  <c r="B2517" i="31"/>
  <c r="AM2516" i="31"/>
  <c r="AS2516" i="31"/>
  <c r="T2516" i="31" a="1"/>
  <c r="T2516" i="31" s="1"/>
  <c r="U2516" i="31" s="1"/>
  <c r="AT2515" i="31" l="1"/>
  <c r="AM2517" i="31"/>
  <c r="AS2517" i="31"/>
  <c r="B2518" i="31"/>
  <c r="AL2517" i="31"/>
  <c r="T2517" i="31" a="1"/>
  <c r="T2517" i="31" s="1"/>
  <c r="U2517" i="31" s="1"/>
  <c r="D2516" i="31"/>
  <c r="J2516" i="31"/>
  <c r="AV2516" i="31"/>
  <c r="AU2516" i="31"/>
  <c r="D2517" i="31" l="1"/>
  <c r="J2517" i="31"/>
  <c r="AT2516" i="31"/>
  <c r="AS2518" i="31"/>
  <c r="AL2518" i="31"/>
  <c r="B2519" i="31"/>
  <c r="AM2518" i="31"/>
  <c r="T2518" i="31" a="1"/>
  <c r="T2518" i="31" s="1"/>
  <c r="U2518" i="31" s="1"/>
  <c r="AV2517" i="31"/>
  <c r="AU2517" i="31"/>
  <c r="AS2519" i="31" l="1"/>
  <c r="B2520" i="31"/>
  <c r="AM2519" i="31"/>
  <c r="AL2519" i="31"/>
  <c r="T2519" i="31" a="1"/>
  <c r="T2519" i="31" s="1"/>
  <c r="U2519" i="31" s="1"/>
  <c r="AT2517" i="31"/>
  <c r="AV2518" i="31"/>
  <c r="AU2518" i="31"/>
  <c r="J2518" i="31"/>
  <c r="D2518" i="31"/>
  <c r="AT2518" i="31" l="1"/>
  <c r="J2519" i="31"/>
  <c r="D2519" i="31"/>
  <c r="B2521" i="31"/>
  <c r="AM2520" i="31"/>
  <c r="AL2520" i="31"/>
  <c r="AS2520" i="31"/>
  <c r="T2520" i="31" a="1"/>
  <c r="T2520" i="31" s="1"/>
  <c r="U2520" i="31" s="1"/>
  <c r="AV2519" i="31"/>
  <c r="AU2519" i="31"/>
  <c r="AT2519" i="31" l="1"/>
  <c r="D2520" i="31"/>
  <c r="J2520" i="31"/>
  <c r="AV2520" i="31"/>
  <c r="AU2520" i="31"/>
  <c r="AM2521" i="31"/>
  <c r="AL2521" i="31"/>
  <c r="AS2521" i="31"/>
  <c r="B2522" i="31"/>
  <c r="T2521" i="31" a="1"/>
  <c r="T2521" i="31" s="1"/>
  <c r="U2521" i="31" s="1"/>
  <c r="AT2520" i="31" l="1"/>
  <c r="D2521" i="31"/>
  <c r="J2521" i="31"/>
  <c r="AL2522" i="31"/>
  <c r="AM2522" i="31"/>
  <c r="AS2522" i="31"/>
  <c r="B2523" i="31"/>
  <c r="T2522" i="31" a="1"/>
  <c r="T2522" i="31" s="1"/>
  <c r="U2522" i="31" s="1"/>
  <c r="AV2521" i="31"/>
  <c r="AU2521" i="31"/>
  <c r="AT2521" i="31" l="1"/>
  <c r="D2522" i="31"/>
  <c r="J2522" i="31"/>
  <c r="AS2523" i="31"/>
  <c r="AL2523" i="31"/>
  <c r="B2524" i="31"/>
  <c r="AM2523" i="31"/>
  <c r="T2523" i="31" a="1"/>
  <c r="T2523" i="31" s="1"/>
  <c r="U2523" i="31" s="1"/>
  <c r="AU2522" i="31"/>
  <c r="AV2522" i="31"/>
  <c r="D2523" i="31" l="1"/>
  <c r="J2523" i="31"/>
  <c r="B2525" i="31"/>
  <c r="AM2524" i="31"/>
  <c r="AL2524" i="31"/>
  <c r="AS2524" i="31"/>
  <c r="T2524" i="31" a="1"/>
  <c r="T2524" i="31" s="1"/>
  <c r="U2524" i="31" s="1"/>
  <c r="AU2523" i="31"/>
  <c r="AV2523" i="31"/>
  <c r="AT2522" i="31"/>
  <c r="D2524" i="31" l="1"/>
  <c r="J2524" i="31"/>
  <c r="AV2524" i="31"/>
  <c r="AU2524" i="31"/>
  <c r="AM2525" i="31"/>
  <c r="AL2525" i="31"/>
  <c r="B2526" i="31"/>
  <c r="AS2525" i="31"/>
  <c r="T2525" i="31" a="1"/>
  <c r="T2525" i="31" s="1"/>
  <c r="U2525" i="31" s="1"/>
  <c r="AT2523" i="31"/>
  <c r="AT2524" i="31" l="1"/>
  <c r="AV2525" i="31"/>
  <c r="AU2525" i="31"/>
  <c r="AS2526" i="31"/>
  <c r="AL2526" i="31"/>
  <c r="B2527" i="31"/>
  <c r="AM2526" i="31"/>
  <c r="T2526" i="31" a="1"/>
  <c r="T2526" i="31" s="1"/>
  <c r="U2526" i="31" s="1"/>
  <c r="D2525" i="31"/>
  <c r="J2525" i="31"/>
  <c r="AT2525" i="31" l="1"/>
  <c r="J2526" i="31"/>
  <c r="D2526" i="31"/>
  <c r="AS2527" i="31"/>
  <c r="B2528" i="31"/>
  <c r="AM2527" i="31"/>
  <c r="AL2527" i="31"/>
  <c r="T2527" i="31" a="1"/>
  <c r="T2527" i="31" s="1"/>
  <c r="U2527" i="31" s="1"/>
  <c r="AV2526" i="31"/>
  <c r="AU2526" i="31"/>
  <c r="AT2526" i="31" l="1"/>
  <c r="J2527" i="31"/>
  <c r="D2527" i="31"/>
  <c r="AS2528" i="31"/>
  <c r="B2529" i="31"/>
  <c r="AM2528" i="31"/>
  <c r="AL2528" i="31"/>
  <c r="T2528" i="31" a="1"/>
  <c r="T2528" i="31" s="1"/>
  <c r="U2528" i="31" s="1"/>
  <c r="AV2527" i="31"/>
  <c r="AU2527" i="31"/>
  <c r="AT2527" i="31" s="1"/>
  <c r="D2528" i="31" l="1"/>
  <c r="J2528" i="31"/>
  <c r="AM2529" i="31"/>
  <c r="AL2529" i="31"/>
  <c r="AS2529" i="31"/>
  <c r="B2530" i="31"/>
  <c r="T2529" i="31" a="1"/>
  <c r="T2529" i="31" s="1"/>
  <c r="U2529" i="31" s="1"/>
  <c r="AV2528" i="31"/>
  <c r="AU2528" i="31"/>
  <c r="D2529" i="31" l="1"/>
  <c r="J2529" i="31"/>
  <c r="AS2530" i="31"/>
  <c r="AM2530" i="31"/>
  <c r="AL2530" i="31"/>
  <c r="B2531" i="31"/>
  <c r="T2530" i="31" a="1"/>
  <c r="T2530" i="31" s="1"/>
  <c r="U2530" i="31" s="1"/>
  <c r="AV2529" i="31"/>
  <c r="AU2529" i="31"/>
  <c r="AT2528" i="31"/>
  <c r="D2530" i="31" l="1"/>
  <c r="J2530" i="31"/>
  <c r="AS2531" i="31"/>
  <c r="B2532" i="31"/>
  <c r="AL2531" i="31"/>
  <c r="AM2531" i="31"/>
  <c r="T2531" i="31" a="1"/>
  <c r="T2531" i="31" s="1"/>
  <c r="U2531" i="31" s="1"/>
  <c r="AU2530" i="31"/>
  <c r="AV2530" i="31"/>
  <c r="AT2529" i="31"/>
  <c r="D2531" i="31" l="1"/>
  <c r="J2531" i="31"/>
  <c r="AT2530" i="31"/>
  <c r="AM2532" i="31"/>
  <c r="B2533" i="31"/>
  <c r="AL2532" i="31"/>
  <c r="AS2532" i="31"/>
  <c r="T2532" i="31" a="1"/>
  <c r="T2532" i="31" s="1"/>
  <c r="U2532" i="31" s="1"/>
  <c r="AV2531" i="31"/>
  <c r="AU2531" i="31"/>
  <c r="D2532" i="31" l="1"/>
  <c r="J2532" i="31"/>
  <c r="AV2532" i="31"/>
  <c r="AU2532" i="31"/>
  <c r="AM2533" i="31"/>
  <c r="AL2533" i="31"/>
  <c r="AS2533" i="31"/>
  <c r="B2534" i="31"/>
  <c r="T2533" i="31" a="1"/>
  <c r="T2533" i="31" s="1"/>
  <c r="U2533" i="31" s="1"/>
  <c r="AT2531" i="31"/>
  <c r="AT2532" i="31" l="1"/>
  <c r="AS2534" i="31"/>
  <c r="AM2534" i="31"/>
  <c r="AL2534" i="31"/>
  <c r="B2535" i="31"/>
  <c r="T2534" i="31" a="1"/>
  <c r="T2534" i="31" s="1"/>
  <c r="U2534" i="31" s="1"/>
  <c r="AV2533" i="31"/>
  <c r="AU2533" i="31"/>
  <c r="D2533" i="31"/>
  <c r="J2533" i="31"/>
  <c r="AT2533" i="31" l="1"/>
  <c r="J2534" i="31"/>
  <c r="D2534" i="31"/>
  <c r="AS2535" i="31"/>
  <c r="AM2535" i="31"/>
  <c r="AL2535" i="31"/>
  <c r="B2536" i="31"/>
  <c r="T2535" i="31" a="1"/>
  <c r="T2535" i="31" s="1"/>
  <c r="U2535" i="31" s="1"/>
  <c r="AU2534" i="31"/>
  <c r="AV2534" i="31"/>
  <c r="J2535" i="31" l="1"/>
  <c r="D2535" i="31"/>
  <c r="B2537" i="31"/>
  <c r="AM2536" i="31"/>
  <c r="AL2536" i="31"/>
  <c r="AS2536" i="31"/>
  <c r="T2536" i="31" a="1"/>
  <c r="T2536" i="31" s="1"/>
  <c r="U2536" i="31" s="1"/>
  <c r="AV2535" i="31"/>
  <c r="AU2535" i="31"/>
  <c r="AT2534" i="31"/>
  <c r="AT2535" i="31" l="1"/>
  <c r="D2536" i="31"/>
  <c r="J2536" i="31"/>
  <c r="AV2536" i="31"/>
  <c r="AU2536" i="31"/>
  <c r="AM2537" i="31"/>
  <c r="AL2537" i="31"/>
  <c r="AS2537" i="31"/>
  <c r="B2538" i="31"/>
  <c r="T2537" i="31" a="1"/>
  <c r="T2537" i="31" s="1"/>
  <c r="U2537" i="31" s="1"/>
  <c r="AT2536" i="31" l="1"/>
  <c r="AS2538" i="31"/>
  <c r="AL2538" i="31"/>
  <c r="B2539" i="31"/>
  <c r="AM2538" i="31"/>
  <c r="T2538" i="31" a="1"/>
  <c r="T2538" i="31" s="1"/>
  <c r="U2538" i="31" s="1"/>
  <c r="AU2537" i="31"/>
  <c r="AV2537" i="31"/>
  <c r="D2537" i="31"/>
  <c r="J2537" i="31"/>
  <c r="AT2537" i="31" l="1"/>
  <c r="D2538" i="31"/>
  <c r="J2538" i="31"/>
  <c r="AS2539" i="31"/>
  <c r="B2540" i="31"/>
  <c r="AM2539" i="31"/>
  <c r="AL2539" i="31"/>
  <c r="T2539" i="31" a="1"/>
  <c r="T2539" i="31" s="1"/>
  <c r="U2539" i="31" s="1"/>
  <c r="AU2538" i="31"/>
  <c r="AV2538" i="31"/>
  <c r="D2539" i="31" l="1"/>
  <c r="J2539" i="31"/>
  <c r="B2541" i="31"/>
  <c r="B2542" i="31" s="1"/>
  <c r="AM2540" i="31"/>
  <c r="AL2540" i="31"/>
  <c r="AS2540" i="31"/>
  <c r="T2540" i="31" a="1"/>
  <c r="T2540" i="31" s="1"/>
  <c r="U2540" i="31" s="1"/>
  <c r="AV2539" i="31"/>
  <c r="AU2539" i="31"/>
  <c r="AT2538" i="31"/>
  <c r="AL2542" i="31" l="1"/>
  <c r="AS2542" i="31"/>
  <c r="AM2542" i="31"/>
  <c r="B2543" i="31"/>
  <c r="T2542" i="31" a="1"/>
  <c r="T2542" i="31" s="1"/>
  <c r="U2542" i="31" s="1"/>
  <c r="AT2539" i="31"/>
  <c r="D2540" i="31"/>
  <c r="J2540" i="31"/>
  <c r="AV2540" i="31"/>
  <c r="AU2540" i="31"/>
  <c r="AM2541" i="31"/>
  <c r="AL2541" i="31"/>
  <c r="AS2541" i="31"/>
  <c r="T2541" i="31" a="1"/>
  <c r="T2541" i="31" s="1"/>
  <c r="U2541" i="31" s="1"/>
  <c r="J2542" i="31" l="1"/>
  <c r="D2542" i="31"/>
  <c r="AS2543" i="31"/>
  <c r="B2544" i="31"/>
  <c r="AM2543" i="31"/>
  <c r="AL2543" i="31"/>
  <c r="T2543" i="31" a="1"/>
  <c r="T2543" i="31" s="1"/>
  <c r="U2543" i="31" s="1"/>
  <c r="AV2542" i="31"/>
  <c r="AU2542" i="31"/>
  <c r="AT2540" i="31"/>
  <c r="AU2541" i="31"/>
  <c r="AV2541" i="31"/>
  <c r="D2541" i="31"/>
  <c r="J2541" i="31"/>
  <c r="B2545" i="31" l="1"/>
  <c r="AL2544" i="31"/>
  <c r="AS2544" i="31"/>
  <c r="AM2544" i="31"/>
  <c r="T2544" i="31" a="1"/>
  <c r="T2544" i="31" s="1"/>
  <c r="U2544" i="31" s="1"/>
  <c r="AT2541" i="31"/>
  <c r="AV2543" i="31"/>
  <c r="AU2543" i="31"/>
  <c r="J2543" i="31"/>
  <c r="D2543" i="31"/>
  <c r="AT2542" i="31"/>
  <c r="AT2543" i="31" l="1"/>
  <c r="J2544" i="31"/>
  <c r="D2544" i="31"/>
  <c r="AV2544" i="31"/>
  <c r="AU2544" i="31"/>
  <c r="AL2545" i="31"/>
  <c r="B2546" i="31"/>
  <c r="AM2545" i="31"/>
  <c r="AS2545" i="31"/>
  <c r="T2545" i="31" a="1"/>
  <c r="T2545" i="31" s="1"/>
  <c r="U2545" i="31" s="1"/>
  <c r="AT2544" i="31" l="1"/>
  <c r="AV2545" i="31"/>
  <c r="AU2545" i="31"/>
  <c r="AT2545" i="31" s="1"/>
  <c r="B2547" i="31"/>
  <c r="AM2546" i="31"/>
  <c r="AS2546" i="31"/>
  <c r="AL2546" i="31"/>
  <c r="T2546" i="31" a="1"/>
  <c r="T2546" i="31" s="1"/>
  <c r="U2546" i="31" s="1"/>
  <c r="J2545" i="31"/>
  <c r="D2545" i="31"/>
  <c r="J2546" i="31" l="1"/>
  <c r="D2546" i="31"/>
  <c r="AU2546" i="31"/>
  <c r="AV2546" i="31"/>
  <c r="B2548" i="31"/>
  <c r="AM2547" i="31"/>
  <c r="AL2547" i="31"/>
  <c r="AS2547" i="31"/>
  <c r="T2547" i="31" a="1"/>
  <c r="T2547" i="31" s="1"/>
  <c r="U2547" i="31" s="1"/>
  <c r="AT2546" i="31" l="1"/>
  <c r="J2547" i="31"/>
  <c r="D2547" i="31"/>
  <c r="AV2547" i="31"/>
  <c r="AU2547" i="31"/>
  <c r="B2549" i="31"/>
  <c r="AM2548" i="31"/>
  <c r="AL2548" i="31"/>
  <c r="AS2548" i="31"/>
  <c r="T2548" i="31" a="1"/>
  <c r="T2548" i="31" s="1"/>
  <c r="U2548" i="31" s="1"/>
  <c r="AL2549" i="31" l="1"/>
  <c r="AS2549" i="31"/>
  <c r="AM2549" i="31"/>
  <c r="B2550" i="31"/>
  <c r="T2549" i="31" a="1"/>
  <c r="T2549" i="31" s="1"/>
  <c r="U2549" i="31" s="1"/>
  <c r="J2548" i="31"/>
  <c r="D2548" i="31"/>
  <c r="AV2548" i="31"/>
  <c r="AU2548" i="31"/>
  <c r="AT2547" i="31"/>
  <c r="AT2548" i="31" l="1"/>
  <c r="AV2549" i="31"/>
  <c r="AU2549" i="31"/>
  <c r="D2549" i="31"/>
  <c r="J2549" i="31"/>
  <c r="AS2550" i="31"/>
  <c r="B2551" i="31"/>
  <c r="AL2550" i="31"/>
  <c r="AM2550" i="31"/>
  <c r="T2550" i="31" a="1"/>
  <c r="T2550" i="31" s="1"/>
  <c r="U2550" i="31" s="1"/>
  <c r="AS2551" i="31" l="1"/>
  <c r="AM2551" i="31"/>
  <c r="AL2551" i="31"/>
  <c r="B2552" i="31"/>
  <c r="T2551" i="31" a="1"/>
  <c r="T2551" i="31" s="1"/>
  <c r="U2551" i="31" s="1"/>
  <c r="AU2550" i="31"/>
  <c r="AV2550" i="31"/>
  <c r="J2550" i="31"/>
  <c r="D2550" i="31"/>
  <c r="AT2549" i="31"/>
  <c r="AT2550" i="31" l="1"/>
  <c r="J2551" i="31"/>
  <c r="D2551" i="31"/>
  <c r="B2553" i="31"/>
  <c r="AM2552" i="31"/>
  <c r="AL2552" i="31"/>
  <c r="AS2552" i="31"/>
  <c r="T2552" i="31" a="1"/>
  <c r="T2552" i="31" s="1"/>
  <c r="U2552" i="31" s="1"/>
  <c r="AU2551" i="31"/>
  <c r="AV2551" i="31"/>
  <c r="J2552" i="31" l="1"/>
  <c r="D2552" i="31"/>
  <c r="AV2552" i="31"/>
  <c r="AU2552" i="31"/>
  <c r="AT2552" i="31" s="1"/>
  <c r="AM2553" i="31"/>
  <c r="AL2553" i="31"/>
  <c r="AS2553" i="31"/>
  <c r="B2554" i="31"/>
  <c r="T2553" i="31" a="1"/>
  <c r="T2553" i="31" s="1"/>
  <c r="U2553" i="31" s="1"/>
  <c r="AT2551" i="31"/>
  <c r="AS2554" i="31" l="1"/>
  <c r="B2555" i="31"/>
  <c r="AL2554" i="31"/>
  <c r="AM2554" i="31"/>
  <c r="T2554" i="31" a="1"/>
  <c r="T2554" i="31" s="1"/>
  <c r="U2554" i="31" s="1"/>
  <c r="AV2553" i="31"/>
  <c r="AU2553" i="31"/>
  <c r="J2553" i="31"/>
  <c r="D2553" i="31"/>
  <c r="AT2553" i="31" l="1"/>
  <c r="J2554" i="31"/>
  <c r="D2554" i="31"/>
  <c r="AS2555" i="31"/>
  <c r="B2556" i="31"/>
  <c r="AM2555" i="31"/>
  <c r="AL2555" i="31"/>
  <c r="T2555" i="31" a="1"/>
  <c r="T2555" i="31" s="1"/>
  <c r="U2555" i="31" s="1"/>
  <c r="AV2554" i="31"/>
  <c r="AU2554" i="31"/>
  <c r="B2557" i="31" l="1"/>
  <c r="AM2556" i="31"/>
  <c r="AL2556" i="31"/>
  <c r="AS2556" i="31"/>
  <c r="T2556" i="31" a="1"/>
  <c r="T2556" i="31" s="1"/>
  <c r="U2556" i="31" s="1"/>
  <c r="AT2554" i="31"/>
  <c r="AV2555" i="31"/>
  <c r="AU2555" i="31"/>
  <c r="D2555" i="31"/>
  <c r="J2555" i="31"/>
  <c r="J2556" i="31" l="1"/>
  <c r="D2556" i="31"/>
  <c r="AV2556" i="31"/>
  <c r="AU2556" i="31"/>
  <c r="AT2555" i="31"/>
  <c r="AM2557" i="31"/>
  <c r="AL2557" i="31"/>
  <c r="AS2557" i="31"/>
  <c r="B2558" i="31"/>
  <c r="T2557" i="31" a="1"/>
  <c r="T2557" i="31" s="1"/>
  <c r="U2557" i="31" s="1"/>
  <c r="AT2556" i="31" l="1"/>
  <c r="AV2557" i="31"/>
  <c r="AU2557" i="31"/>
  <c r="AT2557" i="31" s="1"/>
  <c r="D2557" i="31"/>
  <c r="J2557" i="31"/>
  <c r="AS2558" i="31"/>
  <c r="AL2558" i="31"/>
  <c r="B2559" i="31"/>
  <c r="AM2558" i="31"/>
  <c r="T2558" i="31" a="1"/>
  <c r="T2558" i="31" s="1"/>
  <c r="U2558" i="31" s="1"/>
  <c r="AL2559" i="31" l="1"/>
  <c r="AS2559" i="31"/>
  <c r="B2560" i="31"/>
  <c r="AM2559" i="31"/>
  <c r="T2559" i="31" a="1"/>
  <c r="T2559" i="31" s="1"/>
  <c r="U2559" i="31" s="1"/>
  <c r="AU2558" i="31"/>
  <c r="AV2558" i="31"/>
  <c r="J2558" i="31"/>
  <c r="D2558" i="31"/>
  <c r="AT2558" i="31" l="1"/>
  <c r="J2559" i="31"/>
  <c r="D2559" i="31"/>
  <c r="AL2560" i="31"/>
  <c r="B2561" i="31"/>
  <c r="AS2560" i="31"/>
  <c r="AM2560" i="31"/>
  <c r="T2560" i="31" a="1"/>
  <c r="T2560" i="31" s="1"/>
  <c r="U2560" i="31" s="1"/>
  <c r="AV2559" i="31"/>
  <c r="AU2559" i="31"/>
  <c r="AT2559" i="31" l="1"/>
  <c r="J2560" i="31"/>
  <c r="D2560" i="31"/>
  <c r="AV2560" i="31"/>
  <c r="AU2560" i="31"/>
  <c r="AL2561" i="31"/>
  <c r="AS2561" i="31"/>
  <c r="AM2561" i="31"/>
  <c r="B2562" i="31"/>
  <c r="T2561" i="31" a="1"/>
  <c r="T2561" i="31" s="1"/>
  <c r="U2561" i="31" s="1"/>
  <c r="AS2562" i="31" l="1"/>
  <c r="B2563" i="31"/>
  <c r="AM2562" i="31"/>
  <c r="AL2562" i="31"/>
  <c r="T2562" i="31" a="1"/>
  <c r="T2562" i="31" s="1"/>
  <c r="U2562" i="31" s="1"/>
  <c r="AV2561" i="31"/>
  <c r="AU2561" i="31"/>
  <c r="AT2560" i="31"/>
  <c r="J2561" i="31"/>
  <c r="D2561" i="31"/>
  <c r="AT2561" i="31" l="1"/>
  <c r="J2562" i="31"/>
  <c r="D2562" i="31"/>
  <c r="AS2563" i="31"/>
  <c r="B2564" i="31"/>
  <c r="AM2563" i="31"/>
  <c r="AL2563" i="31"/>
  <c r="T2563" i="31" a="1"/>
  <c r="T2563" i="31" s="1"/>
  <c r="U2563" i="31" s="1"/>
  <c r="AU2562" i="31"/>
  <c r="AV2562" i="31"/>
  <c r="AT2562" i="31" l="1"/>
  <c r="D2563" i="31"/>
  <c r="J2563" i="31"/>
  <c r="B2565" i="31"/>
  <c r="AM2564" i="31"/>
  <c r="AL2564" i="31"/>
  <c r="AS2564" i="31"/>
  <c r="T2564" i="31" a="1"/>
  <c r="T2564" i="31" s="1"/>
  <c r="U2564" i="31" s="1"/>
  <c r="AU2563" i="31"/>
  <c r="AV2563" i="31"/>
  <c r="AT2563" i="31" l="1"/>
  <c r="J2564" i="31"/>
  <c r="D2564" i="31"/>
  <c r="AV2564" i="31"/>
  <c r="AU2564" i="31"/>
  <c r="AM2565" i="31"/>
  <c r="AL2565" i="31"/>
  <c r="AS2565" i="31"/>
  <c r="B2566" i="31"/>
  <c r="T2565" i="31" a="1"/>
  <c r="T2565" i="31" s="1"/>
  <c r="U2565" i="31" s="1"/>
  <c r="AT2564" i="31" l="1"/>
  <c r="AV2565" i="31"/>
  <c r="AU2565" i="31"/>
  <c r="B2567" i="31"/>
  <c r="AL2566" i="31"/>
  <c r="AM2566" i="31"/>
  <c r="AS2566" i="31"/>
  <c r="T2566" i="31" a="1"/>
  <c r="T2566" i="31" s="1"/>
  <c r="U2566" i="31" s="1"/>
  <c r="J2565" i="31"/>
  <c r="D2565" i="31"/>
  <c r="J2566" i="31" l="1"/>
  <c r="D2566" i="31"/>
  <c r="AU2566" i="31"/>
  <c r="AV2566" i="31"/>
  <c r="AS2567" i="31"/>
  <c r="B2568" i="31"/>
  <c r="AM2567" i="31"/>
  <c r="AL2567" i="31"/>
  <c r="T2567" i="31" a="1"/>
  <c r="T2567" i="31" s="1"/>
  <c r="U2567" i="31" s="1"/>
  <c r="AT2565" i="31"/>
  <c r="B2569" i="31" l="1"/>
  <c r="AM2568" i="31"/>
  <c r="AL2568" i="31"/>
  <c r="AS2568" i="31"/>
  <c r="T2568" i="31" a="1"/>
  <c r="T2568" i="31" s="1"/>
  <c r="U2568" i="31" s="1"/>
  <c r="AV2567" i="31"/>
  <c r="AU2567" i="31"/>
  <c r="AT2566" i="31"/>
  <c r="J2567" i="31"/>
  <c r="D2567" i="31"/>
  <c r="AT2567" i="31" l="1"/>
  <c r="J2568" i="31"/>
  <c r="D2568" i="31"/>
  <c r="AV2568" i="31"/>
  <c r="AU2568" i="31"/>
  <c r="AM2569" i="31"/>
  <c r="B2570" i="31"/>
  <c r="AL2569" i="31"/>
  <c r="AS2569" i="31"/>
  <c r="T2569" i="31" a="1"/>
  <c r="T2569" i="31" s="1"/>
  <c r="U2569" i="31" s="1"/>
  <c r="AV2569" i="31" l="1"/>
  <c r="AU2569" i="31"/>
  <c r="AS2570" i="31"/>
  <c r="AL2570" i="31"/>
  <c r="B2571" i="31"/>
  <c r="AM2570" i="31"/>
  <c r="T2570" i="31" a="1"/>
  <c r="T2570" i="31" s="1"/>
  <c r="U2570" i="31" s="1"/>
  <c r="AT2568" i="31"/>
  <c r="J2569" i="31"/>
  <c r="D2569" i="31"/>
  <c r="AT2569" i="31" l="1"/>
  <c r="J2570" i="31"/>
  <c r="D2570" i="31"/>
  <c r="B2572" i="31"/>
  <c r="AM2571" i="31"/>
  <c r="AL2571" i="31"/>
  <c r="AS2571" i="31"/>
  <c r="T2571" i="31" a="1"/>
  <c r="T2571" i="31" s="1"/>
  <c r="U2571" i="31" s="1"/>
  <c r="AU2570" i="31"/>
  <c r="AV2570" i="31"/>
  <c r="J2571" i="31" l="1"/>
  <c r="D2571" i="31"/>
  <c r="AV2571" i="31"/>
  <c r="AU2571" i="31"/>
  <c r="B2573" i="31"/>
  <c r="B2574" i="31" s="1"/>
  <c r="AM2572" i="31"/>
  <c r="AL2572" i="31"/>
  <c r="AS2572" i="31"/>
  <c r="T2572" i="31" a="1"/>
  <c r="T2572" i="31" s="1"/>
  <c r="U2572" i="31" s="1"/>
  <c r="AT2570" i="31"/>
  <c r="B2575" i="31" l="1"/>
  <c r="AS2574" i="31"/>
  <c r="AM2574" i="31"/>
  <c r="AL2574" i="31"/>
  <c r="T2574" i="31" a="1"/>
  <c r="T2574" i="31" s="1"/>
  <c r="U2574" i="31" s="1"/>
  <c r="AU2572" i="31"/>
  <c r="AV2572" i="31"/>
  <c r="AM2573" i="31"/>
  <c r="AL2573" i="31"/>
  <c r="AS2573" i="31"/>
  <c r="T2573" i="31" a="1"/>
  <c r="T2573" i="31" s="1"/>
  <c r="U2573" i="31" s="1"/>
  <c r="AT2571" i="31"/>
  <c r="J2572" i="31"/>
  <c r="D2572" i="31"/>
  <c r="D2574" i="31" l="1"/>
  <c r="J2574" i="31"/>
  <c r="AV2574" i="31"/>
  <c r="AU2574" i="31"/>
  <c r="B2576" i="31"/>
  <c r="AL2575" i="31"/>
  <c r="AS2575" i="31"/>
  <c r="AM2575" i="31"/>
  <c r="T2575" i="31" a="1"/>
  <c r="T2575" i="31" s="1"/>
  <c r="U2575" i="31" s="1"/>
  <c r="J2573" i="31"/>
  <c r="D2573" i="31"/>
  <c r="AU2573" i="31"/>
  <c r="AV2573" i="31"/>
  <c r="AT2572" i="31"/>
  <c r="AT2574" i="31" l="1"/>
  <c r="AV2575" i="31"/>
  <c r="AU2575" i="31"/>
  <c r="B2577" i="31"/>
  <c r="AL2576" i="31"/>
  <c r="AM2576" i="31"/>
  <c r="AS2576" i="31"/>
  <c r="T2576" i="31" a="1"/>
  <c r="T2576" i="31" s="1"/>
  <c r="U2576" i="31" s="1"/>
  <c r="D2575" i="31"/>
  <c r="J2575" i="31"/>
  <c r="AT2573" i="31"/>
  <c r="AT2575" i="31" l="1"/>
  <c r="J2576" i="31"/>
  <c r="D2576" i="31"/>
  <c r="AU2576" i="31"/>
  <c r="AV2576" i="31"/>
  <c r="AS2577" i="31"/>
  <c r="B2578" i="31"/>
  <c r="AM2577" i="31"/>
  <c r="AL2577" i="31"/>
  <c r="T2577" i="31" a="1"/>
  <c r="T2577" i="31" s="1"/>
  <c r="U2577" i="31" s="1"/>
  <c r="B2579" i="31" l="1"/>
  <c r="AM2578" i="31"/>
  <c r="AL2578" i="31"/>
  <c r="AS2578" i="31"/>
  <c r="T2578" i="31" a="1"/>
  <c r="T2578" i="31" s="1"/>
  <c r="U2578" i="31" s="1"/>
  <c r="AU2577" i="31"/>
  <c r="AV2577" i="31"/>
  <c r="AT2576" i="31"/>
  <c r="J2577" i="31"/>
  <c r="D2577" i="31"/>
  <c r="AT2577" i="31" l="1"/>
  <c r="J2578" i="31"/>
  <c r="D2578" i="31"/>
  <c r="AV2578" i="31"/>
  <c r="AU2578" i="31"/>
  <c r="AL2579" i="31"/>
  <c r="B2580" i="31"/>
  <c r="AS2579" i="31"/>
  <c r="AM2579" i="31"/>
  <c r="T2579" i="31" a="1"/>
  <c r="T2579" i="31" s="1"/>
  <c r="U2579" i="31" s="1"/>
  <c r="AU2579" i="31" l="1"/>
  <c r="AV2579" i="31"/>
  <c r="AS2580" i="31"/>
  <c r="AM2580" i="31"/>
  <c r="B2581" i="31"/>
  <c r="AL2580" i="31"/>
  <c r="T2580" i="31" a="1"/>
  <c r="T2580" i="31" s="1"/>
  <c r="U2580" i="31" s="1"/>
  <c r="AT2578" i="31"/>
  <c r="J2579" i="31"/>
  <c r="D2579" i="31"/>
  <c r="J2580" i="31" l="1"/>
  <c r="D2580" i="31"/>
  <c r="AS2581" i="31"/>
  <c r="B2582" i="31"/>
  <c r="AM2581" i="31"/>
  <c r="AL2581" i="31"/>
  <c r="T2581" i="31" a="1"/>
  <c r="T2581" i="31" s="1"/>
  <c r="U2581" i="31" s="1"/>
  <c r="AU2580" i="31"/>
  <c r="AV2580" i="31"/>
  <c r="AT2579" i="31"/>
  <c r="AT2580" i="31" l="1"/>
  <c r="D2581" i="31"/>
  <c r="J2581" i="31"/>
  <c r="B2583" i="31"/>
  <c r="AM2582" i="31"/>
  <c r="AL2582" i="31"/>
  <c r="AS2582" i="31"/>
  <c r="T2582" i="31" a="1"/>
  <c r="T2582" i="31" s="1"/>
  <c r="U2582" i="31" s="1"/>
  <c r="AU2581" i="31"/>
  <c r="AV2581" i="31"/>
  <c r="D2582" i="31" l="1"/>
  <c r="J2582" i="31"/>
  <c r="AV2582" i="31"/>
  <c r="AU2582" i="31"/>
  <c r="AS2583" i="31"/>
  <c r="AM2583" i="31"/>
  <c r="AL2583" i="31"/>
  <c r="B2584" i="31"/>
  <c r="T2583" i="31" a="1"/>
  <c r="T2583" i="31" s="1"/>
  <c r="U2583" i="31" s="1"/>
  <c r="AT2581" i="31"/>
  <c r="AT2582" i="31" l="1"/>
  <c r="AS2584" i="31"/>
  <c r="AL2584" i="31"/>
  <c r="B2585" i="31"/>
  <c r="AM2584" i="31"/>
  <c r="T2584" i="31" a="1"/>
  <c r="T2584" i="31" s="1"/>
  <c r="U2584" i="31" s="1"/>
  <c r="AU2583" i="31"/>
  <c r="AV2583" i="31"/>
  <c r="J2583" i="31"/>
  <c r="D2583" i="31"/>
  <c r="AT2583" i="31" l="1"/>
  <c r="J2584" i="31"/>
  <c r="D2584" i="31"/>
  <c r="AS2585" i="31"/>
  <c r="B2586" i="31"/>
  <c r="AM2585" i="31"/>
  <c r="AL2585" i="31"/>
  <c r="T2585" i="31" a="1"/>
  <c r="T2585" i="31" s="1"/>
  <c r="U2585" i="31" s="1"/>
  <c r="AU2584" i="31"/>
  <c r="AV2584" i="31"/>
  <c r="J2585" i="31" l="1"/>
  <c r="D2585" i="31"/>
  <c r="B2587" i="31"/>
  <c r="AM2586" i="31"/>
  <c r="AL2586" i="31"/>
  <c r="AS2586" i="31"/>
  <c r="T2586" i="31" a="1"/>
  <c r="T2586" i="31" s="1"/>
  <c r="U2586" i="31" s="1"/>
  <c r="AU2585" i="31"/>
  <c r="AV2585" i="31"/>
  <c r="AT2584" i="31"/>
  <c r="J2586" i="31" l="1"/>
  <c r="D2586" i="31"/>
  <c r="AV2586" i="31"/>
  <c r="AU2586" i="31"/>
  <c r="AL2587" i="31"/>
  <c r="AM2587" i="31"/>
  <c r="AS2587" i="31"/>
  <c r="B2588" i="31"/>
  <c r="T2587" i="31" a="1"/>
  <c r="T2587" i="31" s="1"/>
  <c r="U2587" i="31" s="1"/>
  <c r="AT2585" i="31"/>
  <c r="AT2586" i="31" l="1"/>
  <c r="AL2588" i="31"/>
  <c r="AS2588" i="31"/>
  <c r="B2589" i="31"/>
  <c r="AM2588" i="31"/>
  <c r="T2588" i="31" a="1"/>
  <c r="T2588" i="31" s="1"/>
  <c r="U2588" i="31" s="1"/>
  <c r="AV2587" i="31"/>
  <c r="AU2587" i="31"/>
  <c r="J2587" i="31"/>
  <c r="D2587" i="31"/>
  <c r="AT2587" i="31" l="1"/>
  <c r="J2588" i="31"/>
  <c r="D2588" i="31"/>
  <c r="AS2589" i="31"/>
  <c r="AM2589" i="31"/>
  <c r="B2590" i="31"/>
  <c r="AL2589" i="31"/>
  <c r="T2589" i="31" a="1"/>
  <c r="T2589" i="31" s="1"/>
  <c r="U2589" i="31" s="1"/>
  <c r="AU2588" i="31"/>
  <c r="AV2588" i="31"/>
  <c r="J2589" i="31" l="1"/>
  <c r="D2589" i="31"/>
  <c r="B2591" i="31"/>
  <c r="AM2590" i="31"/>
  <c r="AL2590" i="31"/>
  <c r="AS2590" i="31"/>
  <c r="T2590" i="31" a="1"/>
  <c r="T2590" i="31" s="1"/>
  <c r="U2590" i="31" s="1"/>
  <c r="AU2589" i="31"/>
  <c r="AV2589" i="31"/>
  <c r="AT2588" i="31"/>
  <c r="D2590" i="31" l="1"/>
  <c r="J2590" i="31"/>
  <c r="AV2590" i="31"/>
  <c r="AU2590" i="31"/>
  <c r="AM2591" i="31"/>
  <c r="AL2591" i="31"/>
  <c r="AS2591" i="31"/>
  <c r="B2592" i="31"/>
  <c r="T2591" i="31" a="1"/>
  <c r="T2591" i="31" s="1"/>
  <c r="U2591" i="31" s="1"/>
  <c r="AT2589" i="31"/>
  <c r="AT2590" i="31" l="1"/>
  <c r="AV2591" i="31"/>
  <c r="AU2591" i="31"/>
  <c r="AT2591" i="31" s="1"/>
  <c r="AS2592" i="31"/>
  <c r="B2593" i="31"/>
  <c r="AM2592" i="31"/>
  <c r="AL2592" i="31"/>
  <c r="T2592" i="31" a="1"/>
  <c r="T2592" i="31" s="1"/>
  <c r="U2592" i="31" s="1"/>
  <c r="D2591" i="31"/>
  <c r="J2591" i="31"/>
  <c r="J2592" i="31" l="1"/>
  <c r="D2592" i="31"/>
  <c r="AS2593" i="31"/>
  <c r="B2594" i="31"/>
  <c r="AM2593" i="31"/>
  <c r="AL2593" i="31"/>
  <c r="T2593" i="31" a="1"/>
  <c r="T2593" i="31" s="1"/>
  <c r="U2593" i="31" s="1"/>
  <c r="AU2592" i="31"/>
  <c r="AV2592" i="31"/>
  <c r="J2593" i="31" l="1"/>
  <c r="D2593" i="31"/>
  <c r="B2595" i="31"/>
  <c r="AM2594" i="31"/>
  <c r="AL2594" i="31"/>
  <c r="AS2594" i="31"/>
  <c r="T2594" i="31" a="1"/>
  <c r="T2594" i="31" s="1"/>
  <c r="U2594" i="31" s="1"/>
  <c r="AV2593" i="31"/>
  <c r="AU2593" i="31"/>
  <c r="AT2592" i="31"/>
  <c r="AT2593" i="31" l="1"/>
  <c r="J2594" i="31"/>
  <c r="D2594" i="31"/>
  <c r="AV2594" i="31"/>
  <c r="AU2594" i="31"/>
  <c r="AM2595" i="31"/>
  <c r="AL2595" i="31"/>
  <c r="AS2595" i="31"/>
  <c r="B2596" i="31"/>
  <c r="T2595" i="31" a="1"/>
  <c r="T2595" i="31" s="1"/>
  <c r="U2595" i="31" s="1"/>
  <c r="AT2594" i="31" l="1"/>
  <c r="B2597" i="31"/>
  <c r="AL2596" i="31"/>
  <c r="AM2596" i="31"/>
  <c r="AS2596" i="31"/>
  <c r="T2596" i="31" a="1"/>
  <c r="T2596" i="31" s="1"/>
  <c r="U2596" i="31" s="1"/>
  <c r="AV2595" i="31"/>
  <c r="AU2595" i="31"/>
  <c r="J2595" i="31"/>
  <c r="D2595" i="31"/>
  <c r="AT2595" i="31" l="1"/>
  <c r="J2596" i="31"/>
  <c r="D2596" i="31"/>
  <c r="AU2596" i="31"/>
  <c r="AV2596" i="31"/>
  <c r="AS2597" i="31"/>
  <c r="B2598" i="31"/>
  <c r="AL2597" i="31"/>
  <c r="AM2597" i="31"/>
  <c r="T2597" i="31" a="1"/>
  <c r="T2597" i="31" s="1"/>
  <c r="U2597" i="31" s="1"/>
  <c r="AM2598" i="31" l="1"/>
  <c r="AS2598" i="31"/>
  <c r="B2599" i="31"/>
  <c r="AL2598" i="31"/>
  <c r="T2598" i="31" a="1"/>
  <c r="T2598" i="31" s="1"/>
  <c r="U2598" i="31" s="1"/>
  <c r="AV2597" i="31"/>
  <c r="AU2597" i="31"/>
  <c r="AT2596" i="31"/>
  <c r="J2597" i="31"/>
  <c r="D2597" i="31"/>
  <c r="AT2597" i="31" l="1"/>
  <c r="D2598" i="31"/>
  <c r="J2598" i="31"/>
  <c r="AL2599" i="31"/>
  <c r="B2600" i="31"/>
  <c r="AS2599" i="31"/>
  <c r="AM2599" i="31"/>
  <c r="T2599" i="31" a="1"/>
  <c r="T2599" i="31" s="1"/>
  <c r="U2599" i="31" s="1"/>
  <c r="AV2598" i="31"/>
  <c r="AU2598" i="31"/>
  <c r="AT2598" i="31" s="1"/>
  <c r="D2599" i="31" l="1"/>
  <c r="J2599" i="31"/>
  <c r="AV2599" i="31"/>
  <c r="AU2599" i="31"/>
  <c r="AL2600" i="31"/>
  <c r="AS2600" i="31"/>
  <c r="B2601" i="31"/>
  <c r="AM2600" i="31"/>
  <c r="T2600" i="31" a="1"/>
  <c r="T2600" i="31" s="1"/>
  <c r="U2600" i="31" s="1"/>
  <c r="AT2599" i="31" l="1"/>
  <c r="AS2601" i="31"/>
  <c r="B2602" i="31"/>
  <c r="AM2601" i="31"/>
  <c r="AL2601" i="31"/>
  <c r="T2601" i="31" a="1"/>
  <c r="T2601" i="31" s="1"/>
  <c r="U2601" i="31" s="1"/>
  <c r="AV2600" i="31"/>
  <c r="AU2600" i="31"/>
  <c r="J2600" i="31"/>
  <c r="D2600" i="31"/>
  <c r="AT2600" i="31" l="1"/>
  <c r="J2601" i="31"/>
  <c r="D2601" i="31"/>
  <c r="B2603" i="31"/>
  <c r="B2604" i="31" s="1"/>
  <c r="AM2602" i="31"/>
  <c r="AL2602" i="31"/>
  <c r="AS2602" i="31"/>
  <c r="T2602" i="31" a="1"/>
  <c r="T2602" i="31" s="1"/>
  <c r="U2602" i="31" s="1"/>
  <c r="AV2601" i="31"/>
  <c r="AU2601" i="31"/>
  <c r="AT2601" i="31" s="1"/>
  <c r="B2605" i="31" l="1"/>
  <c r="AS2604" i="31"/>
  <c r="AM2604" i="31"/>
  <c r="AL2604" i="31"/>
  <c r="T2604" i="31" a="1"/>
  <c r="T2604" i="31" s="1"/>
  <c r="U2604" i="31" s="1"/>
  <c r="J2602" i="31"/>
  <c r="D2602" i="31"/>
  <c r="AV2602" i="31"/>
  <c r="AU2602" i="31"/>
  <c r="AM2603" i="31"/>
  <c r="AS2603" i="31"/>
  <c r="AL2603" i="31"/>
  <c r="T2603" i="31" a="1"/>
  <c r="T2603" i="31" s="1"/>
  <c r="U2603" i="31" s="1"/>
  <c r="D2604" i="31" l="1"/>
  <c r="J2604" i="31"/>
  <c r="AV2604" i="31"/>
  <c r="AU2604" i="31"/>
  <c r="AT2604" i="31" s="1"/>
  <c r="B2606" i="31"/>
  <c r="AM2605" i="31"/>
  <c r="AL2605" i="31"/>
  <c r="AS2605" i="31"/>
  <c r="T2605" i="31" a="1"/>
  <c r="T2605" i="31" s="1"/>
  <c r="U2605" i="31" s="1"/>
  <c r="AV2603" i="31"/>
  <c r="AU2603" i="31"/>
  <c r="AT2602" i="31"/>
  <c r="J2603" i="31"/>
  <c r="D2603" i="31"/>
  <c r="AS2606" i="31" l="1"/>
  <c r="AM2606" i="31"/>
  <c r="B2607" i="31"/>
  <c r="AL2606" i="31"/>
  <c r="T2606" i="31" a="1"/>
  <c r="T2606" i="31" s="1"/>
  <c r="U2606" i="31" s="1"/>
  <c r="AV2605" i="31"/>
  <c r="AU2605" i="31"/>
  <c r="AT2603" i="31"/>
  <c r="J2605" i="31"/>
  <c r="D2605" i="31"/>
  <c r="AT2605" i="31" l="1"/>
  <c r="J2606" i="31"/>
  <c r="D2606" i="31"/>
  <c r="AS2607" i="31"/>
  <c r="B2608" i="31"/>
  <c r="AM2607" i="31"/>
  <c r="AL2607" i="31"/>
  <c r="T2607" i="31" a="1"/>
  <c r="T2607" i="31" s="1"/>
  <c r="U2607" i="31" s="1"/>
  <c r="AU2606" i="31"/>
  <c r="AV2606" i="31"/>
  <c r="J2607" i="31" l="1"/>
  <c r="D2607" i="31"/>
  <c r="AL2608" i="31"/>
  <c r="B2609" i="31"/>
  <c r="AM2608" i="31"/>
  <c r="AS2608" i="31"/>
  <c r="T2608" i="31" a="1"/>
  <c r="T2608" i="31" s="1"/>
  <c r="U2608" i="31" s="1"/>
  <c r="AV2607" i="31"/>
  <c r="AU2607" i="31"/>
  <c r="AT2606" i="31"/>
  <c r="J2608" i="31" l="1"/>
  <c r="D2608" i="31"/>
  <c r="AU2608" i="31"/>
  <c r="AV2608" i="31"/>
  <c r="AM2609" i="31"/>
  <c r="AL2609" i="31"/>
  <c r="AS2609" i="31"/>
  <c r="B2610" i="31"/>
  <c r="T2609" i="31" a="1"/>
  <c r="T2609" i="31" s="1"/>
  <c r="U2609" i="31" s="1"/>
  <c r="AT2607" i="31"/>
  <c r="AS2610" i="31" l="1"/>
  <c r="B2611" i="31"/>
  <c r="AM2610" i="31"/>
  <c r="AL2610" i="31"/>
  <c r="T2610" i="31" a="1"/>
  <c r="T2610" i="31" s="1"/>
  <c r="U2610" i="31" s="1"/>
  <c r="AV2609" i="31"/>
  <c r="AU2609" i="31"/>
  <c r="AT2608" i="31"/>
  <c r="J2609" i="31"/>
  <c r="D2609" i="31"/>
  <c r="AT2609" i="31" l="1"/>
  <c r="J2610" i="31"/>
  <c r="D2610" i="31"/>
  <c r="AS2611" i="31"/>
  <c r="AL2611" i="31"/>
  <c r="B2612" i="31"/>
  <c r="AM2611" i="31"/>
  <c r="T2611" i="31" a="1"/>
  <c r="T2611" i="31" s="1"/>
  <c r="U2611" i="31" s="1"/>
  <c r="AU2610" i="31"/>
  <c r="AV2610" i="31"/>
  <c r="AM2612" i="31" l="1"/>
  <c r="AL2612" i="31"/>
  <c r="AS2612" i="31"/>
  <c r="B2613" i="31"/>
  <c r="T2612" i="31" a="1"/>
  <c r="T2612" i="31" s="1"/>
  <c r="U2612" i="31" s="1"/>
  <c r="D2611" i="31"/>
  <c r="J2611" i="31"/>
  <c r="AU2611" i="31"/>
  <c r="AV2611" i="31"/>
  <c r="AT2610" i="31"/>
  <c r="AT2611" i="31" l="1"/>
  <c r="D2612" i="31"/>
  <c r="J2612" i="31"/>
  <c r="AS2613" i="31"/>
  <c r="AL2613" i="31"/>
  <c r="B2614" i="31"/>
  <c r="AM2613" i="31"/>
  <c r="T2613" i="31" a="1"/>
  <c r="T2613" i="31" s="1"/>
  <c r="U2613" i="31" s="1"/>
  <c r="AV2612" i="31"/>
  <c r="AU2612" i="31"/>
  <c r="AT2612" i="31" l="1"/>
  <c r="J2613" i="31"/>
  <c r="D2613" i="31"/>
  <c r="B2615" i="31"/>
  <c r="AL2614" i="31"/>
  <c r="AM2614" i="31"/>
  <c r="AS2614" i="31"/>
  <c r="T2614" i="31" a="1"/>
  <c r="T2614" i="31" s="1"/>
  <c r="U2614" i="31" s="1"/>
  <c r="AV2613" i="31"/>
  <c r="AU2613" i="31"/>
  <c r="J2614" i="31" l="1"/>
  <c r="D2614" i="31"/>
  <c r="AU2614" i="31"/>
  <c r="AV2614" i="31"/>
  <c r="AS2615" i="31"/>
  <c r="B2616" i="31"/>
  <c r="AM2615" i="31"/>
  <c r="AL2615" i="31"/>
  <c r="T2615" i="31" a="1"/>
  <c r="T2615" i="31" s="1"/>
  <c r="U2615" i="31" s="1"/>
  <c r="AT2613" i="31"/>
  <c r="B2617" i="31" l="1"/>
  <c r="AS2616" i="31"/>
  <c r="AM2616" i="31"/>
  <c r="AL2616" i="31"/>
  <c r="T2616" i="31" a="1"/>
  <c r="T2616" i="31" s="1"/>
  <c r="U2616" i="31" s="1"/>
  <c r="AU2615" i="31"/>
  <c r="AV2615" i="31"/>
  <c r="AT2614" i="31"/>
  <c r="J2615" i="31"/>
  <c r="D2615" i="31"/>
  <c r="AT2615" i="31" l="1"/>
  <c r="J2616" i="31"/>
  <c r="D2616" i="31"/>
  <c r="AV2616" i="31"/>
  <c r="AU2616" i="31"/>
  <c r="AL2617" i="31"/>
  <c r="AS2617" i="31"/>
  <c r="B2618" i="31"/>
  <c r="AM2617" i="31"/>
  <c r="T2617" i="31" a="1"/>
  <c r="T2617" i="31" s="1"/>
  <c r="U2617" i="31" s="1"/>
  <c r="AL2618" i="31" l="1"/>
  <c r="AM2618" i="31"/>
  <c r="B2619" i="31"/>
  <c r="AS2618" i="31"/>
  <c r="T2618" i="31" a="1"/>
  <c r="T2618" i="31" s="1"/>
  <c r="U2618" i="31" s="1"/>
  <c r="AV2617" i="31"/>
  <c r="AU2617" i="31"/>
  <c r="AT2616" i="31"/>
  <c r="J2617" i="31"/>
  <c r="D2617" i="31"/>
  <c r="AT2617" i="31" l="1"/>
  <c r="J2618" i="31"/>
  <c r="D2618" i="31"/>
  <c r="AU2618" i="31"/>
  <c r="AV2618" i="31"/>
  <c r="AS2619" i="31"/>
  <c r="AM2619" i="31"/>
  <c r="AL2619" i="31"/>
  <c r="B2620" i="31"/>
  <c r="T2619" i="31" a="1"/>
  <c r="T2619" i="31" s="1"/>
  <c r="U2619" i="31" s="1"/>
  <c r="B2621" i="31" l="1"/>
  <c r="AM2620" i="31"/>
  <c r="AL2620" i="31"/>
  <c r="AS2620" i="31"/>
  <c r="T2620" i="31" a="1"/>
  <c r="T2620" i="31" s="1"/>
  <c r="U2620" i="31" s="1"/>
  <c r="AV2619" i="31"/>
  <c r="AU2619" i="31"/>
  <c r="AT2618" i="31"/>
  <c r="D2619" i="31"/>
  <c r="J2619" i="31"/>
  <c r="AT2619" i="31" l="1"/>
  <c r="D2620" i="31"/>
  <c r="J2620" i="31"/>
  <c r="AV2620" i="31"/>
  <c r="AU2620" i="31"/>
  <c r="AL2621" i="31"/>
  <c r="AS2621" i="31"/>
  <c r="B2622" i="31"/>
  <c r="AM2621" i="31"/>
  <c r="T2621" i="31" a="1"/>
  <c r="T2621" i="31" s="1"/>
  <c r="U2621" i="31" s="1"/>
  <c r="AT2620" i="31" l="1"/>
  <c r="AS2622" i="31"/>
  <c r="B2623" i="31"/>
  <c r="AM2622" i="31"/>
  <c r="AL2622" i="31"/>
  <c r="T2622" i="31" a="1"/>
  <c r="T2622" i="31" s="1"/>
  <c r="U2622" i="31" s="1"/>
  <c r="AV2621" i="31"/>
  <c r="AU2621" i="31"/>
  <c r="J2621" i="31"/>
  <c r="D2621" i="31"/>
  <c r="AT2621" i="31" l="1"/>
  <c r="J2622" i="31"/>
  <c r="D2622" i="31"/>
  <c r="AS2623" i="31"/>
  <c r="B2624" i="31"/>
  <c r="AM2623" i="31"/>
  <c r="AL2623" i="31"/>
  <c r="T2623" i="31" a="1"/>
  <c r="T2623" i="31" s="1"/>
  <c r="U2623" i="31" s="1"/>
  <c r="AV2622" i="31"/>
  <c r="AU2622" i="31"/>
  <c r="J2623" i="31" l="1"/>
  <c r="D2623" i="31"/>
  <c r="B2625" i="31"/>
  <c r="AM2624" i="31"/>
  <c r="AL2624" i="31"/>
  <c r="AS2624" i="31"/>
  <c r="T2624" i="31" a="1"/>
  <c r="T2624" i="31" s="1"/>
  <c r="U2624" i="31" s="1"/>
  <c r="AU2623" i="31"/>
  <c r="AV2623" i="31"/>
  <c r="AT2622" i="31"/>
  <c r="AT2623" i="31" l="1"/>
  <c r="J2624" i="31"/>
  <c r="D2624" i="31"/>
  <c r="AV2624" i="31"/>
  <c r="AU2624" i="31"/>
  <c r="AM2625" i="31"/>
  <c r="AL2625" i="31"/>
  <c r="B2626" i="31"/>
  <c r="AS2625" i="31"/>
  <c r="T2625" i="31" a="1"/>
  <c r="T2625" i="31" s="1"/>
  <c r="U2625" i="31" s="1"/>
  <c r="AT2624" i="31" l="1"/>
  <c r="AV2625" i="31"/>
  <c r="AU2625" i="31"/>
  <c r="AT2625" i="31" s="1"/>
  <c r="AL2626" i="31"/>
  <c r="B2627" i="31"/>
  <c r="AS2626" i="31"/>
  <c r="AM2626" i="31"/>
  <c r="T2626" i="31" a="1"/>
  <c r="T2626" i="31" s="1"/>
  <c r="U2626" i="31" s="1"/>
  <c r="J2625" i="31"/>
  <c r="D2625" i="31"/>
  <c r="J2626" i="31" l="1"/>
  <c r="D2626" i="31"/>
  <c r="AU2626" i="31"/>
  <c r="AV2626" i="31"/>
  <c r="AS2627" i="31"/>
  <c r="B2628" i="31"/>
  <c r="AL2627" i="31"/>
  <c r="AM2627" i="31"/>
  <c r="T2627" i="31" a="1"/>
  <c r="T2627" i="31" s="1"/>
  <c r="U2627" i="31" s="1"/>
  <c r="B2629" i="31" l="1"/>
  <c r="AM2628" i="31"/>
  <c r="AS2628" i="31"/>
  <c r="AL2628" i="31"/>
  <c r="T2628" i="31" a="1"/>
  <c r="T2628" i="31" s="1"/>
  <c r="U2628" i="31" s="1"/>
  <c r="AV2627" i="31"/>
  <c r="AU2627" i="31"/>
  <c r="AT2626" i="31"/>
  <c r="D2627" i="31"/>
  <c r="J2627" i="31"/>
  <c r="AT2627" i="31" l="1"/>
  <c r="D2628" i="31"/>
  <c r="J2628" i="31"/>
  <c r="AV2628" i="31"/>
  <c r="AU2628" i="31"/>
  <c r="B2630" i="31"/>
  <c r="AM2629" i="31"/>
  <c r="AL2629" i="31"/>
  <c r="AS2629" i="31"/>
  <c r="T2629" i="31" a="1"/>
  <c r="T2629" i="31" s="1"/>
  <c r="U2629" i="31" s="1"/>
  <c r="AT2628" i="31" l="1"/>
  <c r="AS2630" i="31"/>
  <c r="AM2630" i="31"/>
  <c r="AL2630" i="31"/>
  <c r="B2631" i="31"/>
  <c r="T2630" i="31" a="1"/>
  <c r="T2630" i="31" s="1"/>
  <c r="U2630" i="31" s="1"/>
  <c r="J2629" i="31"/>
  <c r="D2629" i="31"/>
  <c r="AV2629" i="31"/>
  <c r="AU2629" i="31"/>
  <c r="AT2629" i="31" l="1"/>
  <c r="J2630" i="31"/>
  <c r="D2630" i="31"/>
  <c r="AL2631" i="31"/>
  <c r="AS2631" i="31"/>
  <c r="B2632" i="31"/>
  <c r="AM2631" i="31"/>
  <c r="T2631" i="31" a="1"/>
  <c r="T2631" i="31" s="1"/>
  <c r="U2631" i="31" s="1"/>
  <c r="AU2630" i="31"/>
  <c r="AV2630" i="31"/>
  <c r="J2631" i="31" l="1"/>
  <c r="D2631" i="31"/>
  <c r="AS2632" i="31"/>
  <c r="B2633" i="31"/>
  <c r="B2634" i="31" s="1"/>
  <c r="AM2632" i="31"/>
  <c r="AL2632" i="31"/>
  <c r="T2632" i="31" a="1"/>
  <c r="T2632" i="31" s="1"/>
  <c r="U2632" i="31" s="1"/>
  <c r="AU2631" i="31"/>
  <c r="AV2631" i="31"/>
  <c r="AT2630" i="31"/>
  <c r="AS2634" i="31" l="1"/>
  <c r="AL2634" i="31"/>
  <c r="AM2634" i="31"/>
  <c r="B2635" i="31"/>
  <c r="T2634" i="31" a="1"/>
  <c r="T2634" i="31" s="1"/>
  <c r="U2634" i="31" s="1"/>
  <c r="J2632" i="31"/>
  <c r="D2632" i="31"/>
  <c r="AM2633" i="31"/>
  <c r="AL2633" i="31"/>
  <c r="AS2633" i="31"/>
  <c r="T2633" i="31" a="1"/>
  <c r="T2633" i="31" s="1"/>
  <c r="U2633" i="31" s="1"/>
  <c r="AV2632" i="31"/>
  <c r="AU2632" i="31"/>
  <c r="AT2631" i="31"/>
  <c r="J2634" i="31" l="1"/>
  <c r="D2634" i="31"/>
  <c r="B2636" i="31"/>
  <c r="AM2635" i="31"/>
  <c r="AL2635" i="31"/>
  <c r="AS2635" i="31"/>
  <c r="T2635" i="31" a="1"/>
  <c r="T2635" i="31" s="1"/>
  <c r="U2635" i="31" s="1"/>
  <c r="AV2634" i="31"/>
  <c r="AU2634" i="31"/>
  <c r="J2633" i="31"/>
  <c r="D2633" i="31"/>
  <c r="AU2633" i="31"/>
  <c r="AV2633" i="31"/>
  <c r="AT2632" i="31"/>
  <c r="D2635" i="31" l="1"/>
  <c r="J2635" i="31"/>
  <c r="AV2635" i="31"/>
  <c r="AU2635" i="31"/>
  <c r="AM2636" i="31"/>
  <c r="AL2636" i="31"/>
  <c r="AS2636" i="31"/>
  <c r="B2637" i="31"/>
  <c r="T2636" i="31" a="1"/>
  <c r="T2636" i="31" s="1"/>
  <c r="U2636" i="31" s="1"/>
  <c r="AT2634" i="31"/>
  <c r="AT2633" i="31"/>
  <c r="AT2635" i="31" l="1"/>
  <c r="AM2637" i="31"/>
  <c r="AL2637" i="31"/>
  <c r="B2638" i="31"/>
  <c r="AS2637" i="31"/>
  <c r="T2637" i="31" a="1"/>
  <c r="T2637" i="31" s="1"/>
  <c r="U2637" i="31" s="1"/>
  <c r="AV2636" i="31"/>
  <c r="AU2636" i="31"/>
  <c r="D2636" i="31"/>
  <c r="J2636" i="31"/>
  <c r="AT2636" i="31" l="1"/>
  <c r="D2637" i="31"/>
  <c r="J2637" i="31"/>
  <c r="AU2637" i="31"/>
  <c r="AV2637" i="31"/>
  <c r="AS2638" i="31"/>
  <c r="AL2638" i="31"/>
  <c r="B2639" i="31"/>
  <c r="AM2638" i="31"/>
  <c r="T2638" i="31" a="1"/>
  <c r="T2638" i="31" s="1"/>
  <c r="U2638" i="31" s="1"/>
  <c r="AT2637" i="31" l="1"/>
  <c r="AU2638" i="31"/>
  <c r="AV2638" i="31"/>
  <c r="B2640" i="31"/>
  <c r="AM2639" i="31"/>
  <c r="AL2639" i="31"/>
  <c r="AS2639" i="31"/>
  <c r="T2639" i="31" a="1"/>
  <c r="T2639" i="31" s="1"/>
  <c r="U2639" i="31" s="1"/>
  <c r="D2638" i="31"/>
  <c r="J2638" i="31"/>
  <c r="AV2639" i="31" l="1"/>
  <c r="AU2639" i="31"/>
  <c r="AM2640" i="31"/>
  <c r="AS2640" i="31"/>
  <c r="AL2640" i="31"/>
  <c r="B2641" i="31"/>
  <c r="T2640" i="31" a="1"/>
  <c r="T2640" i="31" s="1"/>
  <c r="U2640" i="31" s="1"/>
  <c r="D2639" i="31"/>
  <c r="J2639" i="31"/>
  <c r="AT2638" i="31"/>
  <c r="AT2639" i="31" l="1"/>
  <c r="D2640" i="31"/>
  <c r="J2640" i="31"/>
  <c r="AL2641" i="31"/>
  <c r="AS2641" i="31"/>
  <c r="B2642" i="31"/>
  <c r="AM2641" i="31"/>
  <c r="T2641" i="31" a="1"/>
  <c r="T2641" i="31" s="1"/>
  <c r="U2641" i="31" s="1"/>
  <c r="AV2640" i="31"/>
  <c r="AU2640" i="31"/>
  <c r="AT2640" i="31" l="1"/>
  <c r="D2641" i="31"/>
  <c r="J2641" i="31"/>
  <c r="AM2642" i="31"/>
  <c r="AS2642" i="31"/>
  <c r="B2643" i="31"/>
  <c r="AL2642" i="31"/>
  <c r="T2642" i="31" a="1"/>
  <c r="T2642" i="31" s="1"/>
  <c r="U2642" i="31" s="1"/>
  <c r="AU2641" i="31"/>
  <c r="AV2641" i="31"/>
  <c r="AT2641" i="31" l="1"/>
  <c r="J2642" i="31"/>
  <c r="D2642" i="31"/>
  <c r="B2644" i="31"/>
  <c r="AM2643" i="31"/>
  <c r="AL2643" i="31"/>
  <c r="AS2643" i="31"/>
  <c r="T2643" i="31" a="1"/>
  <c r="T2643" i="31" s="1"/>
  <c r="U2643" i="31" s="1"/>
  <c r="AU2642" i="31"/>
  <c r="AV2642" i="31"/>
  <c r="D2643" i="31" l="1"/>
  <c r="J2643" i="31"/>
  <c r="AU2643" i="31"/>
  <c r="AV2643" i="31"/>
  <c r="AM2644" i="31"/>
  <c r="AL2644" i="31"/>
  <c r="B2645" i="31"/>
  <c r="AS2644" i="31"/>
  <c r="T2644" i="31" a="1"/>
  <c r="T2644" i="31" s="1"/>
  <c r="U2644" i="31" s="1"/>
  <c r="AT2642" i="31"/>
  <c r="AV2644" i="31" l="1"/>
  <c r="AU2644" i="31"/>
  <c r="AT2644" i="31" s="1"/>
  <c r="AS2645" i="31"/>
  <c r="B2646" i="31"/>
  <c r="AM2645" i="31"/>
  <c r="AL2645" i="31"/>
  <c r="T2645" i="31" a="1"/>
  <c r="T2645" i="31" s="1"/>
  <c r="U2645" i="31" s="1"/>
  <c r="AT2643" i="31"/>
  <c r="D2644" i="31"/>
  <c r="J2644" i="31"/>
  <c r="D2645" i="31" l="1"/>
  <c r="J2645" i="31"/>
  <c r="AS2646" i="31"/>
  <c r="AL2646" i="31"/>
  <c r="B2647" i="31"/>
  <c r="AM2646" i="31"/>
  <c r="T2646" i="31" a="1"/>
  <c r="T2646" i="31" s="1"/>
  <c r="U2646" i="31" s="1"/>
  <c r="AU2645" i="31"/>
  <c r="AV2645" i="31"/>
  <c r="AT2645" i="31" l="1"/>
  <c r="D2646" i="31"/>
  <c r="J2646" i="31"/>
  <c r="B2648" i="31"/>
  <c r="AM2647" i="31"/>
  <c r="AL2647" i="31"/>
  <c r="AS2647" i="31"/>
  <c r="T2647" i="31" a="1"/>
  <c r="T2647" i="31" s="1"/>
  <c r="U2647" i="31" s="1"/>
  <c r="AV2646" i="31"/>
  <c r="AU2646" i="31"/>
  <c r="AT2646" i="31" l="1"/>
  <c r="D2647" i="31"/>
  <c r="J2647" i="31"/>
  <c r="AV2647" i="31"/>
  <c r="AU2647" i="31"/>
  <c r="AM2648" i="31"/>
  <c r="AL2648" i="31"/>
  <c r="AS2648" i="31"/>
  <c r="B2649" i="31"/>
  <c r="T2648" i="31" a="1"/>
  <c r="T2648" i="31" s="1"/>
  <c r="U2648" i="31" s="1"/>
  <c r="AT2647" i="31" l="1"/>
  <c r="AS2649" i="31"/>
  <c r="B2650" i="31"/>
  <c r="AM2649" i="31"/>
  <c r="AL2649" i="31"/>
  <c r="T2649" i="31" a="1"/>
  <c r="T2649" i="31" s="1"/>
  <c r="U2649" i="31" s="1"/>
  <c r="AV2648" i="31"/>
  <c r="AU2648" i="31"/>
  <c r="D2648" i="31"/>
  <c r="J2648" i="31"/>
  <c r="AT2648" i="31" l="1"/>
  <c r="D2649" i="31"/>
  <c r="J2649" i="31"/>
  <c r="AS2650" i="31"/>
  <c r="AL2650" i="31"/>
  <c r="B2651" i="31"/>
  <c r="AM2650" i="31"/>
  <c r="T2650" i="31" a="1"/>
  <c r="T2650" i="31" s="1"/>
  <c r="U2650" i="31" s="1"/>
  <c r="AU2649" i="31"/>
  <c r="AV2649" i="31"/>
  <c r="AT2649" i="31" l="1"/>
  <c r="J2650" i="31"/>
  <c r="D2650" i="31"/>
  <c r="B2652" i="31"/>
  <c r="AM2651" i="31"/>
  <c r="AL2651" i="31"/>
  <c r="AS2651" i="31"/>
  <c r="T2651" i="31" a="1"/>
  <c r="T2651" i="31" s="1"/>
  <c r="U2651" i="31" s="1"/>
  <c r="AV2650" i="31"/>
  <c r="AU2650" i="31"/>
  <c r="AT2650" i="31" l="1"/>
  <c r="D2651" i="31"/>
  <c r="J2651" i="31"/>
  <c r="AV2651" i="31"/>
  <c r="AU2651" i="31"/>
  <c r="AM2652" i="31"/>
  <c r="AL2652" i="31"/>
  <c r="AS2652" i="31"/>
  <c r="B2653" i="31"/>
  <c r="T2652" i="31" a="1"/>
  <c r="T2652" i="31" s="1"/>
  <c r="U2652" i="31" s="1"/>
  <c r="AT2651" i="31" l="1"/>
  <c r="AS2653" i="31"/>
  <c r="B2654" i="31"/>
  <c r="AM2653" i="31"/>
  <c r="AL2653" i="31"/>
  <c r="T2653" i="31" a="1"/>
  <c r="T2653" i="31" s="1"/>
  <c r="U2653" i="31" s="1"/>
  <c r="AV2652" i="31"/>
  <c r="AU2652" i="31"/>
  <c r="D2652" i="31"/>
  <c r="J2652" i="31"/>
  <c r="AT2652" i="31" l="1"/>
  <c r="D2653" i="31"/>
  <c r="J2653" i="31"/>
  <c r="AL2654" i="31"/>
  <c r="B2655" i="31"/>
  <c r="AM2654" i="31"/>
  <c r="AS2654" i="31"/>
  <c r="T2654" i="31" a="1"/>
  <c r="T2654" i="31" s="1"/>
  <c r="U2654" i="31" s="1"/>
  <c r="AU2653" i="31"/>
  <c r="AV2653" i="31"/>
  <c r="D2654" i="31" l="1"/>
  <c r="J2654" i="31"/>
  <c r="AV2654" i="31"/>
  <c r="AU2654" i="31"/>
  <c r="B2656" i="31"/>
  <c r="AS2655" i="31"/>
  <c r="AM2655" i="31"/>
  <c r="AL2655" i="31"/>
  <c r="T2655" i="31" a="1"/>
  <c r="T2655" i="31" s="1"/>
  <c r="U2655" i="31" s="1"/>
  <c r="AT2653" i="31"/>
  <c r="AT2654" i="31" l="1"/>
  <c r="AV2655" i="31"/>
  <c r="AU2655" i="31"/>
  <c r="B2657" i="31"/>
  <c r="AS2656" i="31"/>
  <c r="AM2656" i="31"/>
  <c r="AL2656" i="31"/>
  <c r="T2656" i="31" a="1"/>
  <c r="T2656" i="31" s="1"/>
  <c r="U2656" i="31" s="1"/>
  <c r="D2655" i="31"/>
  <c r="J2655" i="31"/>
  <c r="AT2655" i="31" l="1"/>
  <c r="D2656" i="31"/>
  <c r="J2656" i="31"/>
  <c r="AV2656" i="31"/>
  <c r="AU2656" i="31"/>
  <c r="AS2657" i="31"/>
  <c r="B2658" i="31"/>
  <c r="AM2657" i="31"/>
  <c r="AL2657" i="31"/>
  <c r="T2657" i="31" a="1"/>
  <c r="T2657" i="31" s="1"/>
  <c r="U2657" i="31" s="1"/>
  <c r="AT2656" i="31" l="1"/>
  <c r="AU2657" i="31"/>
  <c r="AV2657" i="31"/>
  <c r="AM2658" i="31"/>
  <c r="AS2658" i="31"/>
  <c r="B2659" i="31"/>
  <c r="AL2658" i="31"/>
  <c r="T2658" i="31" a="1"/>
  <c r="T2658" i="31" s="1"/>
  <c r="U2658" i="31" s="1"/>
  <c r="D2657" i="31"/>
  <c r="J2657" i="31"/>
  <c r="J2658" i="31" l="1"/>
  <c r="D2658" i="31"/>
  <c r="B2660" i="31"/>
  <c r="AM2659" i="31"/>
  <c r="AL2659" i="31"/>
  <c r="AS2659" i="31"/>
  <c r="T2659" i="31" a="1"/>
  <c r="T2659" i="31" s="1"/>
  <c r="U2659" i="31" s="1"/>
  <c r="AV2658" i="31"/>
  <c r="AU2658" i="31"/>
  <c r="AT2657" i="31"/>
  <c r="AT2658" i="31" l="1"/>
  <c r="D2659" i="31"/>
  <c r="J2659" i="31"/>
  <c r="AV2659" i="31"/>
  <c r="AU2659" i="31"/>
  <c r="AM2660" i="31"/>
  <c r="AL2660" i="31"/>
  <c r="AS2660" i="31"/>
  <c r="B2661" i="31"/>
  <c r="T2660" i="31" a="1"/>
  <c r="T2660" i="31" s="1"/>
  <c r="U2660" i="31" s="1"/>
  <c r="AT2659" i="31" l="1"/>
  <c r="AS2661" i="31"/>
  <c r="B2662" i="31"/>
  <c r="AM2661" i="31"/>
  <c r="AL2661" i="31"/>
  <c r="T2661" i="31" a="1"/>
  <c r="T2661" i="31" s="1"/>
  <c r="U2661" i="31" s="1"/>
  <c r="AV2660" i="31"/>
  <c r="AU2660" i="31"/>
  <c r="D2660" i="31"/>
  <c r="J2660" i="31"/>
  <c r="AT2660" i="31" l="1"/>
  <c r="D2661" i="31"/>
  <c r="J2661" i="31"/>
  <c r="AS2662" i="31"/>
  <c r="AL2662" i="31"/>
  <c r="B2663" i="31"/>
  <c r="AM2662" i="31"/>
  <c r="T2662" i="31" a="1"/>
  <c r="T2662" i="31" s="1"/>
  <c r="U2662" i="31" s="1"/>
  <c r="AU2661" i="31"/>
  <c r="AV2661" i="31"/>
  <c r="AT2661" i="31" l="1"/>
  <c r="D2662" i="31"/>
  <c r="J2662" i="31"/>
  <c r="B2664" i="31"/>
  <c r="B2665" i="31" s="1"/>
  <c r="AM2663" i="31"/>
  <c r="AL2663" i="31"/>
  <c r="AS2663" i="31"/>
  <c r="T2663" i="31" a="1"/>
  <c r="T2663" i="31" s="1"/>
  <c r="U2663" i="31" s="1"/>
  <c r="AV2662" i="31"/>
  <c r="AU2662" i="31"/>
  <c r="AT2662" i="31" l="1"/>
  <c r="AL2665" i="31"/>
  <c r="AS2665" i="31"/>
  <c r="AM2665" i="31"/>
  <c r="B2666" i="31"/>
  <c r="T2665" i="31" a="1"/>
  <c r="T2665" i="31" s="1"/>
  <c r="U2665" i="31" s="1"/>
  <c r="D2663" i="31"/>
  <c r="J2663" i="31"/>
  <c r="AV2663" i="31"/>
  <c r="AU2663" i="31"/>
  <c r="AM2664" i="31"/>
  <c r="AL2664" i="31"/>
  <c r="AS2664" i="31"/>
  <c r="T2664" i="31" a="1"/>
  <c r="T2664" i="31" s="1"/>
  <c r="U2664" i="31" s="1"/>
  <c r="J2665" i="31" l="1"/>
  <c r="D2665" i="31"/>
  <c r="AL2666" i="31"/>
  <c r="B2667" i="31"/>
  <c r="AS2666" i="31"/>
  <c r="AM2666" i="31"/>
  <c r="T2666" i="31" a="1"/>
  <c r="T2666" i="31" s="1"/>
  <c r="U2666" i="31" s="1"/>
  <c r="AV2665" i="31"/>
  <c r="AU2665" i="31"/>
  <c r="AT2663" i="31"/>
  <c r="AV2664" i="31"/>
  <c r="AU2664" i="31"/>
  <c r="D2664" i="31"/>
  <c r="J2664" i="31"/>
  <c r="AT2664" i="31" l="1"/>
  <c r="J2666" i="31"/>
  <c r="D2666" i="31"/>
  <c r="AV2666" i="31"/>
  <c r="AU2666" i="31"/>
  <c r="AT2666" i="31" s="1"/>
  <c r="AS2667" i="31"/>
  <c r="AM2667" i="31"/>
  <c r="B2668" i="31"/>
  <c r="AL2667" i="31"/>
  <c r="T2667" i="31" a="1"/>
  <c r="T2667" i="31" s="1"/>
  <c r="U2667" i="31" s="1"/>
  <c r="AT2665" i="31"/>
  <c r="AU2667" i="31" l="1"/>
  <c r="AV2667" i="31"/>
  <c r="AM2668" i="31"/>
  <c r="AS2668" i="31"/>
  <c r="AL2668" i="31"/>
  <c r="B2669" i="31"/>
  <c r="T2668" i="31" a="1"/>
  <c r="T2668" i="31" s="1"/>
  <c r="U2668" i="31" s="1"/>
  <c r="J2667" i="31"/>
  <c r="D2667" i="31"/>
  <c r="J2668" i="31" l="1"/>
  <c r="D2668" i="31"/>
  <c r="B2670" i="31"/>
  <c r="AM2669" i="31"/>
  <c r="AL2669" i="31"/>
  <c r="AS2669" i="31"/>
  <c r="T2669" i="31" a="1"/>
  <c r="T2669" i="31" s="1"/>
  <c r="U2669" i="31" s="1"/>
  <c r="AV2668" i="31"/>
  <c r="AU2668" i="31"/>
  <c r="AT2667" i="31"/>
  <c r="AV2669" i="31" l="1"/>
  <c r="AU2669" i="31"/>
  <c r="J2669" i="31"/>
  <c r="D2669" i="31"/>
  <c r="AM2670" i="31"/>
  <c r="AS2670" i="31"/>
  <c r="AL2670" i="31"/>
  <c r="B2671" i="31"/>
  <c r="T2670" i="31" a="1"/>
  <c r="T2670" i="31" s="1"/>
  <c r="U2670" i="31" s="1"/>
  <c r="AT2668" i="31"/>
  <c r="AT2669" i="31" l="1"/>
  <c r="AL2671" i="31"/>
  <c r="AS2671" i="31"/>
  <c r="B2672" i="31"/>
  <c r="AM2671" i="31"/>
  <c r="T2671" i="31" a="1"/>
  <c r="T2671" i="31" s="1"/>
  <c r="U2671" i="31" s="1"/>
  <c r="AV2670" i="31"/>
  <c r="AU2670" i="31"/>
  <c r="J2670" i="31"/>
  <c r="D2670" i="31"/>
  <c r="AT2670" i="31" l="1"/>
  <c r="D2671" i="31"/>
  <c r="J2671" i="31"/>
  <c r="AS2672" i="31"/>
  <c r="B2673" i="31"/>
  <c r="AM2672" i="31"/>
  <c r="AL2672" i="31"/>
  <c r="T2672" i="31" a="1"/>
  <c r="T2672" i="31" s="1"/>
  <c r="U2672" i="31" s="1"/>
  <c r="AV2671" i="31"/>
  <c r="AU2671" i="31"/>
  <c r="AT2671" i="31" s="1"/>
  <c r="D2672" i="31" l="1"/>
  <c r="J2672" i="31"/>
  <c r="B2674" i="31"/>
  <c r="AM2673" i="31"/>
  <c r="AL2673" i="31"/>
  <c r="AS2673" i="31"/>
  <c r="T2673" i="31" a="1"/>
  <c r="T2673" i="31" s="1"/>
  <c r="U2673" i="31" s="1"/>
  <c r="AV2672" i="31"/>
  <c r="AU2672" i="31"/>
  <c r="J2673" i="31" l="1"/>
  <c r="D2673" i="31"/>
  <c r="AV2673" i="31"/>
  <c r="AU2673" i="31"/>
  <c r="AM2674" i="31"/>
  <c r="AL2674" i="31"/>
  <c r="B2675" i="31"/>
  <c r="AS2674" i="31"/>
  <c r="T2674" i="31" a="1"/>
  <c r="T2674" i="31" s="1"/>
  <c r="U2674" i="31" s="1"/>
  <c r="AT2672" i="31"/>
  <c r="AT2673" i="31" l="1"/>
  <c r="AV2674" i="31"/>
  <c r="AU2674" i="31"/>
  <c r="AS2675" i="31"/>
  <c r="B2676" i="31"/>
  <c r="AM2675" i="31"/>
  <c r="AL2675" i="31"/>
  <c r="T2675" i="31" a="1"/>
  <c r="T2675" i="31" s="1"/>
  <c r="U2675" i="31" s="1"/>
  <c r="J2674" i="31"/>
  <c r="D2674" i="31"/>
  <c r="J2675" i="31" l="1"/>
  <c r="D2675" i="31"/>
  <c r="AS2676" i="31"/>
  <c r="B2677" i="31"/>
  <c r="AM2676" i="31"/>
  <c r="AL2676" i="31"/>
  <c r="T2676" i="31" a="1"/>
  <c r="T2676" i="31" s="1"/>
  <c r="U2676" i="31" s="1"/>
  <c r="AU2675" i="31"/>
  <c r="AV2675" i="31"/>
  <c r="AT2674" i="31"/>
  <c r="J2676" i="31" l="1"/>
  <c r="D2676" i="31"/>
  <c r="B2678" i="31"/>
  <c r="AM2677" i="31"/>
  <c r="AL2677" i="31"/>
  <c r="AS2677" i="31"/>
  <c r="T2677" i="31" a="1"/>
  <c r="T2677" i="31" s="1"/>
  <c r="U2677" i="31" s="1"/>
  <c r="AV2676" i="31"/>
  <c r="AU2676" i="31"/>
  <c r="AT2675" i="31"/>
  <c r="J2677" i="31" l="1"/>
  <c r="D2677" i="31"/>
  <c r="AV2677" i="31"/>
  <c r="AU2677" i="31"/>
  <c r="AL2678" i="31"/>
  <c r="AS2678" i="31"/>
  <c r="AM2678" i="31"/>
  <c r="B2679" i="31"/>
  <c r="T2678" i="31" a="1"/>
  <c r="T2678" i="31" s="1"/>
  <c r="U2678" i="31" s="1"/>
  <c r="AT2676" i="31"/>
  <c r="AT2677" i="31" l="1"/>
  <c r="AV2678" i="31"/>
  <c r="AU2678" i="31"/>
  <c r="J2678" i="31"/>
  <c r="D2678" i="31"/>
  <c r="AS2679" i="31"/>
  <c r="AM2679" i="31"/>
  <c r="B2680" i="31"/>
  <c r="AL2679" i="31"/>
  <c r="T2679" i="31" a="1"/>
  <c r="T2679" i="31" s="1"/>
  <c r="U2679" i="31" s="1"/>
  <c r="AT2678" i="31" l="1"/>
  <c r="AS2680" i="31"/>
  <c r="AM2680" i="31"/>
  <c r="AL2680" i="31"/>
  <c r="B2681" i="31"/>
  <c r="T2680" i="31" a="1"/>
  <c r="T2680" i="31" s="1"/>
  <c r="U2680" i="31" s="1"/>
  <c r="AU2679" i="31"/>
  <c r="AV2679" i="31"/>
  <c r="D2679" i="31"/>
  <c r="J2679" i="31"/>
  <c r="AT2679" i="31" l="1"/>
  <c r="D2680" i="31"/>
  <c r="J2680" i="31"/>
  <c r="AM2681" i="31"/>
  <c r="AL2681" i="31"/>
  <c r="AS2681" i="31"/>
  <c r="B2682" i="31"/>
  <c r="T2681" i="31" a="1"/>
  <c r="T2681" i="31" s="1"/>
  <c r="U2681" i="31" s="1"/>
  <c r="AV2680" i="31"/>
  <c r="AU2680" i="31"/>
  <c r="AT2680" i="31" l="1"/>
  <c r="J2681" i="31"/>
  <c r="D2681" i="31"/>
  <c r="AL2682" i="31"/>
  <c r="B2683" i="31"/>
  <c r="AS2682" i="31"/>
  <c r="AM2682" i="31"/>
  <c r="T2682" i="31" a="1"/>
  <c r="T2682" i="31" s="1"/>
  <c r="U2682" i="31" s="1"/>
  <c r="AV2681" i="31"/>
  <c r="AU2681" i="31"/>
  <c r="J2682" i="31" l="1"/>
  <c r="D2682" i="31"/>
  <c r="AV2682" i="31"/>
  <c r="AU2682" i="31"/>
  <c r="AS2683" i="31"/>
  <c r="B2684" i="31"/>
  <c r="AM2683" i="31"/>
  <c r="AL2683" i="31"/>
  <c r="T2683" i="31" a="1"/>
  <c r="T2683" i="31" s="1"/>
  <c r="U2683" i="31" s="1"/>
  <c r="AT2681" i="31"/>
  <c r="AT2682" i="31" l="1"/>
  <c r="AS2684" i="31"/>
  <c r="B2685" i="31"/>
  <c r="AL2684" i="31"/>
  <c r="AM2684" i="31"/>
  <c r="T2684" i="31" a="1"/>
  <c r="T2684" i="31" s="1"/>
  <c r="U2684" i="31" s="1"/>
  <c r="AU2683" i="31"/>
  <c r="AV2683" i="31"/>
  <c r="J2683" i="31"/>
  <c r="D2683" i="31"/>
  <c r="AT2683" i="31" l="1"/>
  <c r="J2684" i="31"/>
  <c r="D2684" i="31"/>
  <c r="B2686" i="31"/>
  <c r="AM2685" i="31"/>
  <c r="AL2685" i="31"/>
  <c r="AS2685" i="31"/>
  <c r="T2685" i="31" a="1"/>
  <c r="T2685" i="31" s="1"/>
  <c r="U2685" i="31" s="1"/>
  <c r="AU2684" i="31"/>
  <c r="AV2684" i="31"/>
  <c r="J2685" i="31" l="1"/>
  <c r="D2685" i="31"/>
  <c r="AV2685" i="31"/>
  <c r="AU2685" i="31"/>
  <c r="AL2686" i="31"/>
  <c r="B2687" i="31"/>
  <c r="AS2686" i="31"/>
  <c r="AM2686" i="31"/>
  <c r="T2686" i="31" a="1"/>
  <c r="T2686" i="31" s="1"/>
  <c r="U2686" i="31" s="1"/>
  <c r="AT2684" i="31"/>
  <c r="AT2685" i="31" l="1"/>
  <c r="AV2686" i="31"/>
  <c r="AU2686" i="31"/>
  <c r="AL2687" i="31"/>
  <c r="AS2687" i="31"/>
  <c r="B2688" i="31"/>
  <c r="AM2687" i="31"/>
  <c r="T2687" i="31" a="1"/>
  <c r="T2687" i="31" s="1"/>
  <c r="U2687" i="31" s="1"/>
  <c r="J2686" i="31"/>
  <c r="D2686" i="31"/>
  <c r="AT2686" i="31" l="1"/>
  <c r="D2687" i="31"/>
  <c r="J2687" i="31"/>
  <c r="AS2688" i="31"/>
  <c r="B2689" i="31"/>
  <c r="AL2688" i="31"/>
  <c r="AM2688" i="31"/>
  <c r="T2688" i="31" a="1"/>
  <c r="T2688" i="31" s="1"/>
  <c r="U2688" i="31" s="1"/>
  <c r="AU2687" i="31"/>
  <c r="AV2687" i="31"/>
  <c r="AT2687" i="31" l="1"/>
  <c r="B2690" i="31"/>
  <c r="AM2689" i="31"/>
  <c r="AL2689" i="31"/>
  <c r="AS2689" i="31"/>
  <c r="T2689" i="31" a="1"/>
  <c r="T2689" i="31" s="1"/>
  <c r="U2689" i="31" s="1"/>
  <c r="AV2688" i="31"/>
  <c r="AU2688" i="31"/>
  <c r="D2688" i="31"/>
  <c r="J2688" i="31"/>
  <c r="AT2688" i="31" l="1"/>
  <c r="J2689" i="31"/>
  <c r="D2689" i="31"/>
  <c r="AV2689" i="31"/>
  <c r="AU2689" i="31"/>
  <c r="AM2690" i="31"/>
  <c r="AL2690" i="31"/>
  <c r="B2691" i="31"/>
  <c r="AS2690" i="31"/>
  <c r="T2690" i="31" a="1"/>
  <c r="T2690" i="31" s="1"/>
  <c r="U2690" i="31" s="1"/>
  <c r="AT2689" i="31" l="1"/>
  <c r="AL2691" i="31"/>
  <c r="AS2691" i="31"/>
  <c r="AM2691" i="31"/>
  <c r="B2692" i="31"/>
  <c r="T2691" i="31" a="1"/>
  <c r="T2691" i="31" s="1"/>
  <c r="U2691" i="31" s="1"/>
  <c r="J2690" i="31"/>
  <c r="D2690" i="31"/>
  <c r="AV2690" i="31"/>
  <c r="AU2690" i="31"/>
  <c r="AT2690" i="31" l="1"/>
  <c r="J2691" i="31"/>
  <c r="D2691" i="31"/>
  <c r="AS2692" i="31"/>
  <c r="B2693" i="31"/>
  <c r="AM2692" i="31"/>
  <c r="AL2692" i="31"/>
  <c r="T2692" i="31" a="1"/>
  <c r="T2692" i="31" s="1"/>
  <c r="U2692" i="31" s="1"/>
  <c r="AU2691" i="31"/>
  <c r="AV2691" i="31"/>
  <c r="J2692" i="31" l="1"/>
  <c r="D2692" i="31"/>
  <c r="AL2693" i="31"/>
  <c r="AS2693" i="31"/>
  <c r="B2694" i="31"/>
  <c r="B2695" i="31" s="1"/>
  <c r="AM2693" i="31"/>
  <c r="T2693" i="31" a="1"/>
  <c r="T2693" i="31" s="1"/>
  <c r="U2693" i="31" s="1"/>
  <c r="AV2692" i="31"/>
  <c r="AU2692" i="31"/>
  <c r="AT2691" i="31"/>
  <c r="AL2695" i="31" l="1"/>
  <c r="AM2695" i="31"/>
  <c r="B2696" i="31"/>
  <c r="AS2695" i="31"/>
  <c r="T2695" i="31" a="1"/>
  <c r="T2695" i="31" s="1"/>
  <c r="U2695" i="31" s="1"/>
  <c r="AT2692" i="31"/>
  <c r="J2693" i="31"/>
  <c r="D2693" i="31"/>
  <c r="AM2694" i="31"/>
  <c r="AL2694" i="31"/>
  <c r="AS2694" i="31"/>
  <c r="T2694" i="31" a="1"/>
  <c r="T2694" i="31" s="1"/>
  <c r="U2694" i="31" s="1"/>
  <c r="AV2693" i="31"/>
  <c r="AU2693" i="31"/>
  <c r="AT2693" i="31" l="1"/>
  <c r="J2695" i="31"/>
  <c r="D2695" i="31"/>
  <c r="AV2695" i="31"/>
  <c r="AU2695" i="31"/>
  <c r="AT2695" i="31" s="1"/>
  <c r="AL2696" i="31"/>
  <c r="AM2696" i="31"/>
  <c r="B2697" i="31"/>
  <c r="AS2696" i="31"/>
  <c r="T2696" i="31" a="1"/>
  <c r="T2696" i="31" s="1"/>
  <c r="U2696" i="31" s="1"/>
  <c r="J2694" i="31"/>
  <c r="D2694" i="31"/>
  <c r="AV2694" i="31"/>
  <c r="AU2694" i="31"/>
  <c r="AT2694" i="31" l="1"/>
  <c r="AL2697" i="31"/>
  <c r="AS2697" i="31"/>
  <c r="AM2697" i="31"/>
  <c r="B2698" i="31"/>
  <c r="T2697" i="31" a="1"/>
  <c r="T2697" i="31" s="1"/>
  <c r="U2697" i="31" s="1"/>
  <c r="J2696" i="31"/>
  <c r="D2696" i="31"/>
  <c r="AV2696" i="31"/>
  <c r="AU2696" i="31"/>
  <c r="J2697" i="31" l="1"/>
  <c r="D2697" i="31"/>
  <c r="B2699" i="31"/>
  <c r="AS2698" i="31"/>
  <c r="AM2698" i="31"/>
  <c r="AL2698" i="31"/>
  <c r="T2698" i="31" a="1"/>
  <c r="T2698" i="31" s="1"/>
  <c r="U2698" i="31" s="1"/>
  <c r="AV2697" i="31"/>
  <c r="AU2697" i="31"/>
  <c r="AT2696" i="31"/>
  <c r="AT2697" i="31" l="1"/>
  <c r="J2698" i="31"/>
  <c r="D2698" i="31"/>
  <c r="AV2698" i="31"/>
  <c r="AU2698" i="31"/>
  <c r="AS2699" i="31"/>
  <c r="AM2699" i="31"/>
  <c r="AL2699" i="31"/>
  <c r="B2700" i="31"/>
  <c r="T2699" i="31" a="1"/>
  <c r="T2699" i="31" s="1"/>
  <c r="U2699" i="31" s="1"/>
  <c r="AT2698" i="31" l="1"/>
  <c r="AM2700" i="31"/>
  <c r="AL2700" i="31"/>
  <c r="AS2700" i="31"/>
  <c r="B2701" i="31"/>
  <c r="T2700" i="31" a="1"/>
  <c r="T2700" i="31" s="1"/>
  <c r="U2700" i="31" s="1"/>
  <c r="AV2699" i="31"/>
  <c r="AU2699" i="31"/>
  <c r="J2699" i="31"/>
  <c r="D2699" i="31"/>
  <c r="AT2699" i="31" l="1"/>
  <c r="J2700" i="31"/>
  <c r="D2700" i="31"/>
  <c r="B2702" i="31"/>
  <c r="AS2701" i="31"/>
  <c r="AM2701" i="31"/>
  <c r="AL2701" i="31"/>
  <c r="T2701" i="31" a="1"/>
  <c r="T2701" i="31" s="1"/>
  <c r="U2701" i="31" s="1"/>
  <c r="AU2700" i="31"/>
  <c r="AV2700" i="31"/>
  <c r="J2701" i="31" l="1"/>
  <c r="D2701" i="31"/>
  <c r="AU2701" i="31"/>
  <c r="AV2701" i="31"/>
  <c r="AM2702" i="31"/>
  <c r="B2703" i="31"/>
  <c r="AL2702" i="31"/>
  <c r="AS2702" i="31"/>
  <c r="T2702" i="31" a="1"/>
  <c r="T2702" i="31" s="1"/>
  <c r="U2702" i="31" s="1"/>
  <c r="AT2700" i="31"/>
  <c r="AV2702" i="31" l="1"/>
  <c r="AU2702" i="31"/>
  <c r="AT2702" i="31" s="1"/>
  <c r="AL2703" i="31"/>
  <c r="AM2703" i="31"/>
  <c r="B2704" i="31"/>
  <c r="AS2703" i="31"/>
  <c r="T2703" i="31" a="1"/>
  <c r="T2703" i="31" s="1"/>
  <c r="U2703" i="31" s="1"/>
  <c r="AT2701" i="31"/>
  <c r="D2702" i="31"/>
  <c r="J2702" i="31"/>
  <c r="J2703" i="31" l="1"/>
  <c r="D2703" i="31"/>
  <c r="AV2703" i="31"/>
  <c r="AU2703" i="31"/>
  <c r="AT2703" i="31" s="1"/>
  <c r="AL2704" i="31"/>
  <c r="AM2704" i="31"/>
  <c r="AS2704" i="31"/>
  <c r="B2705" i="31"/>
  <c r="T2704" i="31" a="1"/>
  <c r="T2704" i="31" s="1"/>
  <c r="U2704" i="31" s="1"/>
  <c r="AL2705" i="31" l="1"/>
  <c r="AM2705" i="31"/>
  <c r="B2706" i="31"/>
  <c r="AS2705" i="31"/>
  <c r="T2705" i="31" a="1"/>
  <c r="T2705" i="31" s="1"/>
  <c r="U2705" i="31" s="1"/>
  <c r="AU2704" i="31"/>
  <c r="AV2704" i="31"/>
  <c r="J2704" i="31"/>
  <c r="D2704" i="31"/>
  <c r="AT2704" i="31" l="1"/>
  <c r="J2705" i="31"/>
  <c r="D2705" i="31"/>
  <c r="AV2705" i="31"/>
  <c r="AU2705" i="31"/>
  <c r="AS2706" i="31"/>
  <c r="B2707" i="31"/>
  <c r="AM2706" i="31"/>
  <c r="AL2706" i="31"/>
  <c r="T2706" i="31" a="1"/>
  <c r="T2706" i="31" s="1"/>
  <c r="U2706" i="31" s="1"/>
  <c r="AT2705" i="31" l="1"/>
  <c r="AL2707" i="31"/>
  <c r="AM2707" i="31"/>
  <c r="B2708" i="31"/>
  <c r="AS2707" i="31"/>
  <c r="T2707" i="31" a="1"/>
  <c r="T2707" i="31" s="1"/>
  <c r="U2707" i="31" s="1"/>
  <c r="AU2706" i="31"/>
  <c r="AV2706" i="31"/>
  <c r="J2706" i="31"/>
  <c r="D2706" i="31"/>
  <c r="AT2706" i="31" l="1"/>
  <c r="J2707" i="31"/>
  <c r="D2707" i="31"/>
  <c r="AV2707" i="31"/>
  <c r="AU2707" i="31"/>
  <c r="AS2708" i="31"/>
  <c r="AM2708" i="31"/>
  <c r="B2709" i="31"/>
  <c r="AL2708" i="31"/>
  <c r="T2708" i="31" a="1"/>
  <c r="T2708" i="31" s="1"/>
  <c r="U2708" i="31" s="1"/>
  <c r="AT2707" i="31" l="1"/>
  <c r="AM2709" i="31"/>
  <c r="AL2709" i="31"/>
  <c r="B2710" i="31"/>
  <c r="AS2709" i="31"/>
  <c r="T2709" i="31" a="1"/>
  <c r="T2709" i="31" s="1"/>
  <c r="U2709" i="31" s="1"/>
  <c r="AU2708" i="31"/>
  <c r="AV2708" i="31"/>
  <c r="J2708" i="31"/>
  <c r="D2708" i="31"/>
  <c r="AT2708" i="31" l="1"/>
  <c r="J2709" i="31"/>
  <c r="D2709" i="31"/>
  <c r="AU2709" i="31"/>
  <c r="AV2709" i="31"/>
  <c r="B2711" i="31"/>
  <c r="AL2710" i="31"/>
  <c r="AS2710" i="31"/>
  <c r="AM2710" i="31"/>
  <c r="T2710" i="31" a="1"/>
  <c r="T2710" i="31" s="1"/>
  <c r="U2710" i="31" s="1"/>
  <c r="AV2710" i="31" l="1"/>
  <c r="AU2710" i="31"/>
  <c r="AS2711" i="31"/>
  <c r="AL2711" i="31"/>
  <c r="AM2711" i="31"/>
  <c r="B2712" i="31"/>
  <c r="T2711" i="31" a="1"/>
  <c r="T2711" i="31" s="1"/>
  <c r="U2711" i="31" s="1"/>
  <c r="AT2709" i="31"/>
  <c r="D2710" i="31"/>
  <c r="J2710" i="31"/>
  <c r="AT2710" i="31" l="1"/>
  <c r="J2711" i="31"/>
  <c r="D2711" i="31"/>
  <c r="AM2712" i="31"/>
  <c r="AS2712" i="31"/>
  <c r="B2713" i="31"/>
  <c r="AL2712" i="31"/>
  <c r="T2712" i="31" a="1"/>
  <c r="T2712" i="31" s="1"/>
  <c r="U2712" i="31" s="1"/>
  <c r="AV2711" i="31"/>
  <c r="AU2711" i="31"/>
  <c r="AT2711" i="31" l="1"/>
  <c r="J2712" i="31"/>
  <c r="D2712" i="31"/>
  <c r="B2714" i="31"/>
  <c r="AS2713" i="31"/>
  <c r="AM2713" i="31"/>
  <c r="AL2713" i="31"/>
  <c r="T2713" i="31" a="1"/>
  <c r="T2713" i="31" s="1"/>
  <c r="U2713" i="31" s="1"/>
  <c r="AV2712" i="31"/>
  <c r="AU2712" i="31"/>
  <c r="AT2712" i="31" l="1"/>
  <c r="AU2713" i="31"/>
  <c r="AV2713" i="31"/>
  <c r="AM2714" i="31"/>
  <c r="AL2714" i="31"/>
  <c r="AS2714" i="31"/>
  <c r="B2715" i="31"/>
  <c r="T2714" i="31" a="1"/>
  <c r="T2714" i="31" s="1"/>
  <c r="U2714" i="31" s="1"/>
  <c r="J2713" i="31"/>
  <c r="D2713" i="31"/>
  <c r="J2714" i="31" l="1"/>
  <c r="D2714" i="31"/>
  <c r="AM2715" i="31"/>
  <c r="AL2715" i="31"/>
  <c r="B2716" i="31"/>
  <c r="AS2715" i="31"/>
  <c r="T2715" i="31" a="1"/>
  <c r="T2715" i="31" s="1"/>
  <c r="U2715" i="31" s="1"/>
  <c r="AV2714" i="31"/>
  <c r="AU2714" i="31"/>
  <c r="AT2713" i="31"/>
  <c r="AT2714" i="31" l="1"/>
  <c r="AV2715" i="31"/>
  <c r="AU2715" i="31"/>
  <c r="AL2716" i="31"/>
  <c r="AM2716" i="31"/>
  <c r="B2717" i="31"/>
  <c r="AS2716" i="31"/>
  <c r="T2716" i="31" a="1"/>
  <c r="T2716" i="31" s="1"/>
  <c r="U2716" i="31" s="1"/>
  <c r="J2715" i="31"/>
  <c r="D2715" i="31"/>
  <c r="AT2715" i="31" l="1"/>
  <c r="J2716" i="31"/>
  <c r="D2716" i="31"/>
  <c r="B2718" i="31"/>
  <c r="AL2717" i="31"/>
  <c r="AS2717" i="31"/>
  <c r="AM2717" i="31"/>
  <c r="T2717" i="31" a="1"/>
  <c r="T2717" i="31" s="1"/>
  <c r="U2717" i="31" s="1"/>
  <c r="AV2716" i="31"/>
  <c r="AU2716" i="31"/>
  <c r="AT2716" i="31" l="1"/>
  <c r="J2717" i="31"/>
  <c r="D2717" i="31"/>
  <c r="AU2717" i="31"/>
  <c r="AV2717" i="31"/>
  <c r="B2719" i="31"/>
  <c r="AL2718" i="31"/>
  <c r="AS2718" i="31"/>
  <c r="AM2718" i="31"/>
  <c r="T2718" i="31" a="1"/>
  <c r="T2718" i="31" s="1"/>
  <c r="U2718" i="31" s="1"/>
  <c r="AV2718" i="31" l="1"/>
  <c r="AU2718" i="31"/>
  <c r="AS2719" i="31"/>
  <c r="AM2719" i="31"/>
  <c r="B2720" i="31"/>
  <c r="AL2719" i="31"/>
  <c r="T2719" i="31" a="1"/>
  <c r="T2719" i="31" s="1"/>
  <c r="U2719" i="31" s="1"/>
  <c r="AT2717" i="31"/>
  <c r="D2718" i="31"/>
  <c r="J2718" i="31"/>
  <c r="AT2718" i="31" l="1"/>
  <c r="J2719" i="31"/>
  <c r="D2719" i="31"/>
  <c r="B2721" i="31"/>
  <c r="AL2720" i="31"/>
  <c r="AS2720" i="31"/>
  <c r="AM2720" i="31"/>
  <c r="T2720" i="31" a="1"/>
  <c r="T2720" i="31" s="1"/>
  <c r="U2720" i="31" s="1"/>
  <c r="AU2719" i="31"/>
  <c r="AV2719" i="31"/>
  <c r="J2720" i="31" l="1"/>
  <c r="D2720" i="31"/>
  <c r="AV2720" i="31"/>
  <c r="AU2720" i="31"/>
  <c r="AT2720" i="31" s="1"/>
  <c r="B2722" i="31"/>
  <c r="AL2721" i="31"/>
  <c r="AM2721" i="31"/>
  <c r="AS2721" i="31"/>
  <c r="T2721" i="31" a="1"/>
  <c r="T2721" i="31" s="1"/>
  <c r="U2721" i="31" s="1"/>
  <c r="AT2719" i="31"/>
  <c r="B2723" i="31" l="1"/>
  <c r="AL2722" i="31"/>
  <c r="AS2722" i="31"/>
  <c r="AM2722" i="31"/>
  <c r="T2722" i="31" a="1"/>
  <c r="T2722" i="31" s="1"/>
  <c r="U2722" i="31" s="1"/>
  <c r="AU2721" i="31"/>
  <c r="AV2721" i="31"/>
  <c r="J2721" i="31"/>
  <c r="D2721" i="31"/>
  <c r="AT2721" i="31" l="1"/>
  <c r="J2722" i="31"/>
  <c r="D2722" i="31"/>
  <c r="AV2722" i="31"/>
  <c r="AU2722" i="31"/>
  <c r="AL2723" i="31"/>
  <c r="AM2723" i="31"/>
  <c r="AS2723" i="31"/>
  <c r="B2724" i="31"/>
  <c r="T2723" i="31" a="1"/>
  <c r="T2723" i="31" s="1"/>
  <c r="U2723" i="31" s="1"/>
  <c r="AT2722" i="31" l="1"/>
  <c r="AM2724" i="31"/>
  <c r="AL2724" i="31"/>
  <c r="B2725" i="31"/>
  <c r="AS2724" i="31"/>
  <c r="T2724" i="31" a="1"/>
  <c r="T2724" i="31" s="1"/>
  <c r="U2724" i="31" s="1"/>
  <c r="AV2723" i="31"/>
  <c r="AU2723" i="31"/>
  <c r="J2723" i="31"/>
  <c r="D2723" i="31"/>
  <c r="AT2723" i="31" l="1"/>
  <c r="J2724" i="31"/>
  <c r="D2724" i="31"/>
  <c r="AU2724" i="31"/>
  <c r="AV2724" i="31"/>
  <c r="B2726" i="31"/>
  <c r="AL2725" i="31"/>
  <c r="AS2725" i="31"/>
  <c r="AM2725" i="31"/>
  <c r="T2725" i="31" a="1"/>
  <c r="T2725" i="31" s="1"/>
  <c r="U2725" i="31" s="1"/>
  <c r="AT2724" i="31" l="1"/>
  <c r="J2725" i="31"/>
  <c r="D2725" i="31"/>
  <c r="AV2725" i="31"/>
  <c r="AU2725" i="31"/>
  <c r="AM2726" i="31"/>
  <c r="B2727" i="31"/>
  <c r="AL2726" i="31"/>
  <c r="AS2726" i="31"/>
  <c r="T2726" i="31" a="1"/>
  <c r="T2726" i="31" s="1"/>
  <c r="U2726" i="31" s="1"/>
  <c r="AT2725" i="31" l="1"/>
  <c r="AV2726" i="31"/>
  <c r="AU2726" i="31"/>
  <c r="T2727" i="31" a="1"/>
  <c r="T2727" i="31" s="1"/>
  <c r="U2727" i="31" s="1"/>
  <c r="AL2727" i="31"/>
  <c r="AS2727" i="31"/>
  <c r="AM2727" i="31"/>
  <c r="B2728" i="31"/>
  <c r="D2726" i="31"/>
  <c r="J2726" i="31"/>
  <c r="AT2726" i="31" l="1"/>
  <c r="AV2727" i="31"/>
  <c r="AU2727" i="31"/>
  <c r="AT2727" i="31" s="1"/>
  <c r="J2727" i="31"/>
  <c r="D2727" i="31"/>
  <c r="AM2728" i="31"/>
  <c r="B2729" i="31"/>
  <c r="T2728" i="31" a="1"/>
  <c r="T2728" i="31" s="1"/>
  <c r="U2728" i="31" s="1"/>
  <c r="AL2728" i="31"/>
  <c r="AS2728" i="31"/>
  <c r="AS2729" i="31" l="1"/>
  <c r="B2730" i="31"/>
  <c r="AL2729" i="31"/>
  <c r="AM2729" i="31"/>
  <c r="T2729" i="31" a="1"/>
  <c r="T2729" i="31" s="1"/>
  <c r="U2729" i="31" s="1"/>
  <c r="D2728" i="31"/>
  <c r="J2728" i="31"/>
  <c r="AV2728" i="31"/>
  <c r="AU2728" i="31"/>
  <c r="J2729" i="31" l="1"/>
  <c r="D2729" i="31"/>
  <c r="AT2728" i="31"/>
  <c r="AM2730" i="31"/>
  <c r="B2731" i="31"/>
  <c r="AL2730" i="31"/>
  <c r="T2730" i="31" a="1"/>
  <c r="T2730" i="31" s="1"/>
  <c r="U2730" i="31" s="1"/>
  <c r="AS2730" i="31"/>
  <c r="AV2729" i="31"/>
  <c r="AU2729" i="31"/>
  <c r="D2730" i="31" l="1"/>
  <c r="J2730" i="31"/>
  <c r="B2732" i="31"/>
  <c r="T2731" i="31" a="1"/>
  <c r="T2731" i="31" s="1"/>
  <c r="U2731" i="31" s="1"/>
  <c r="AL2731" i="31"/>
  <c r="AS2731" i="31"/>
  <c r="AM2731" i="31"/>
  <c r="AT2729" i="31"/>
  <c r="AV2730" i="31"/>
  <c r="AU2730" i="31"/>
  <c r="J2731" i="31" l="1"/>
  <c r="D2731" i="31"/>
  <c r="AV2731" i="31"/>
  <c r="AU2731" i="31"/>
  <c r="AT2730" i="31"/>
  <c r="AL2732" i="31"/>
  <c r="AM2732" i="31"/>
  <c r="B2733" i="31"/>
  <c r="AS2732" i="31"/>
  <c r="T2732" i="31" a="1"/>
  <c r="T2732" i="31" s="1"/>
  <c r="U2732" i="31" s="1"/>
  <c r="AT2731" i="31" l="1"/>
  <c r="AS2733" i="31"/>
  <c r="T2733" i="31" a="1"/>
  <c r="T2733" i="31" s="1"/>
  <c r="U2733" i="31" s="1"/>
  <c r="B2734" i="31"/>
  <c r="AM2733" i="31"/>
  <c r="AL2733" i="31"/>
  <c r="J2732" i="31"/>
  <c r="D2732" i="31"/>
  <c r="AU2732" i="31"/>
  <c r="AV2732" i="31"/>
  <c r="B2735" i="31" l="1"/>
  <c r="AM2734" i="31"/>
  <c r="AL2734" i="31"/>
  <c r="AS2734" i="31"/>
  <c r="T2734" i="31" a="1"/>
  <c r="T2734" i="31" s="1"/>
  <c r="U2734" i="31" s="1"/>
  <c r="J2733" i="31"/>
  <c r="D2733" i="31"/>
  <c r="AT2732" i="31"/>
  <c r="AU2733" i="31"/>
  <c r="AV2733" i="31"/>
  <c r="D2734" i="31" l="1"/>
  <c r="J2734" i="31"/>
  <c r="AV2734" i="31"/>
  <c r="AU2734" i="31"/>
  <c r="AT2734" i="31" s="1"/>
  <c r="AT2733" i="31"/>
  <c r="B2736" i="31"/>
  <c r="AM2735" i="31"/>
  <c r="AL2735" i="31"/>
  <c r="AS2735" i="31"/>
  <c r="T2735" i="31" a="1"/>
  <c r="T2735" i="31" s="1"/>
  <c r="U2735" i="31" s="1"/>
  <c r="AS2736" i="31" l="1"/>
  <c r="T2736" i="31" a="1"/>
  <c r="T2736" i="31" s="1"/>
  <c r="U2736" i="31" s="1"/>
  <c r="B2737" i="31"/>
  <c r="AM2736" i="31"/>
  <c r="AL2736" i="31"/>
  <c r="D2735" i="31"/>
  <c r="J2735" i="31"/>
  <c r="AV2735" i="31"/>
  <c r="AU2735" i="31"/>
  <c r="AT2735" i="31" l="1"/>
  <c r="AS2737" i="31"/>
  <c r="T2737" i="31" a="1"/>
  <c r="T2737" i="31" s="1"/>
  <c r="U2737" i="31" s="1"/>
  <c r="B2738" i="31"/>
  <c r="AM2737" i="31"/>
  <c r="AL2737" i="31"/>
  <c r="J2736" i="31"/>
  <c r="D2736" i="31"/>
  <c r="AV2736" i="31"/>
  <c r="AU2736" i="31"/>
  <c r="AT2736" i="31" l="1"/>
  <c r="B2739" i="31"/>
  <c r="AM2738" i="31"/>
  <c r="AL2738" i="31"/>
  <c r="AS2738" i="31"/>
  <c r="T2738" i="31" a="1"/>
  <c r="T2738" i="31" s="1"/>
  <c r="U2738" i="31" s="1"/>
  <c r="J2737" i="31"/>
  <c r="D2737" i="31"/>
  <c r="AV2737" i="31"/>
  <c r="AU2737" i="31"/>
  <c r="AT2737" i="31" l="1"/>
  <c r="AV2738" i="31"/>
  <c r="AU2738" i="31"/>
  <c r="D2738" i="31"/>
  <c r="J2738" i="31"/>
  <c r="AS2739" i="31"/>
  <c r="T2739" i="31" a="1"/>
  <c r="T2739" i="31" s="1"/>
  <c r="U2739" i="31" s="1"/>
  <c r="B2740" i="31"/>
  <c r="AM2739" i="31"/>
  <c r="AL2739" i="31"/>
  <c r="AT2738" i="31" l="1"/>
  <c r="AV2739" i="31"/>
  <c r="AU2739" i="31" s="1"/>
  <c r="AT2739" i="31" s="1"/>
  <c r="J2739" i="31"/>
  <c r="D2739" i="31"/>
  <c r="AS2740" i="31"/>
  <c r="AV2740" i="31" s="1"/>
  <c r="AU2740" i="31" s="1"/>
  <c r="AT2740" i="31" s="1"/>
  <c r="T2740" i="31" a="1"/>
  <c r="T2740" i="31" s="1"/>
  <c r="U2740" i="31" s="1"/>
  <c r="B2741" i="31"/>
  <c r="AM2740" i="31"/>
  <c r="AL2740" i="31"/>
  <c r="AS2741" i="31" l="1"/>
  <c r="T2741" i="31" a="1"/>
  <c r="T2741" i="31" s="1"/>
  <c r="U2741" i="31" s="1"/>
  <c r="B2742" i="31"/>
  <c r="AM2741" i="31"/>
  <c r="AL2741" i="31"/>
  <c r="J2740" i="31"/>
  <c r="D2740" i="31"/>
  <c r="B2743" i="31" l="1"/>
  <c r="B2744" i="31" s="1"/>
  <c r="B2745" i="31" s="1"/>
  <c r="AM2742" i="31"/>
  <c r="AL2742" i="31"/>
  <c r="T2742" i="31" a="1"/>
  <c r="T2742" i="31" s="1"/>
  <c r="U2742" i="31" s="1"/>
  <c r="AS2742" i="31"/>
  <c r="J2741" i="31"/>
  <c r="D2741" i="31"/>
  <c r="AV2741" i="31"/>
  <c r="AU2741" i="31" s="1"/>
  <c r="AT2741" i="31" s="1"/>
  <c r="AS2745" i="31" l="1"/>
  <c r="AV2745" i="31" s="1"/>
  <c r="AU2745" i="31" s="1"/>
  <c r="AT2745" i="31" s="1"/>
  <c r="AL2745" i="31"/>
  <c r="AM2745" i="31"/>
  <c r="B2746" i="31"/>
  <c r="T2745" i="31" a="1"/>
  <c r="T2745" i="31" s="1"/>
  <c r="U2745" i="31" s="1"/>
  <c r="AM2744" i="31"/>
  <c r="AS2744" i="31"/>
  <c r="AV2744" i="31" s="1"/>
  <c r="AU2744" i="31" s="1"/>
  <c r="AT2744" i="31" s="1"/>
  <c r="AL2744" i="31"/>
  <c r="T2744" i="31" a="1"/>
  <c r="T2744" i="31" s="1"/>
  <c r="U2744" i="31" s="1"/>
  <c r="D2742" i="31"/>
  <c r="J2742" i="31"/>
  <c r="AV2742" i="31"/>
  <c r="AU2742" i="31" s="1"/>
  <c r="AT2742" i="31" s="1"/>
  <c r="AM2743" i="31"/>
  <c r="T2743" i="31" a="1"/>
  <c r="T2743" i="31" s="1"/>
  <c r="U2743" i="31" s="1"/>
  <c r="AL2743" i="31"/>
  <c r="AS2743" i="31"/>
  <c r="J2745" i="31" l="1"/>
  <c r="D2745" i="31"/>
  <c r="AS2746" i="31"/>
  <c r="B2747" i="31"/>
  <c r="AM2746" i="31"/>
  <c r="AL2746" i="31"/>
  <c r="T2746" i="31" a="1"/>
  <c r="T2746" i="31" s="1"/>
  <c r="U2746" i="31" s="1"/>
  <c r="J2744" i="31"/>
  <c r="D2744" i="31"/>
  <c r="J2743" i="31"/>
  <c r="D2743" i="31"/>
  <c r="AV2743" i="31"/>
  <c r="AU2743" i="31" s="1"/>
  <c r="AT2743" i="31" s="1"/>
  <c r="J2746" i="31" l="1"/>
  <c r="D2746" i="31"/>
  <c r="B2748" i="31"/>
  <c r="AM2747" i="31"/>
  <c r="AL2747" i="31"/>
  <c r="AS2747" i="31"/>
  <c r="AV2747" i="31" s="1"/>
  <c r="AU2747" i="31" s="1"/>
  <c r="AT2747" i="31" s="1"/>
  <c r="T2747" i="31" a="1"/>
  <c r="T2747" i="31" s="1"/>
  <c r="U2747" i="31" s="1"/>
  <c r="AV2746" i="31"/>
  <c r="AU2746" i="31" s="1"/>
  <c r="AT2746" i="31" s="1"/>
  <c r="AM2748" i="31" l="1"/>
  <c r="AL2748" i="31"/>
  <c r="AS2748" i="31"/>
  <c r="B2749" i="31"/>
  <c r="T2748" i="31" a="1"/>
  <c r="T2748" i="31" s="1"/>
  <c r="U2748" i="31" s="1"/>
  <c r="J2747" i="31"/>
  <c r="D2747" i="31"/>
  <c r="J2748" i="31" l="1"/>
  <c r="D2748" i="31"/>
  <c r="AM2749" i="31"/>
  <c r="AS2749" i="31"/>
  <c r="AV2749" i="31" s="1"/>
  <c r="AU2749" i="31" s="1"/>
  <c r="AT2749" i="31" s="1"/>
  <c r="B2750" i="31"/>
  <c r="AL2749" i="31"/>
  <c r="T2749" i="31" a="1"/>
  <c r="T2749" i="31" s="1"/>
  <c r="U2749" i="31" s="1"/>
  <c r="AV2748" i="31"/>
  <c r="AU2748" i="31" s="1"/>
  <c r="AT2748" i="31" s="1"/>
  <c r="AS2750" i="31" l="1"/>
  <c r="AL2750" i="31"/>
  <c r="B2751" i="31"/>
  <c r="AL2751" i="31" s="1"/>
  <c r="AM2750" i="31"/>
  <c r="T2750" i="31" a="1"/>
  <c r="T2750" i="31" s="1"/>
  <c r="U2750" i="31" s="1"/>
  <c r="J2749" i="31"/>
  <c r="D2749" i="31"/>
  <c r="J2750" i="31" l="1"/>
  <c r="D2750" i="31"/>
  <c r="B2752" i="31"/>
  <c r="AM2751" i="31"/>
  <c r="AS2751" i="31"/>
  <c r="AV2751" i="31" s="1"/>
  <c r="AU2751" i="31" s="1"/>
  <c r="AT2751" i="31" s="1"/>
  <c r="T2751" i="31" a="1"/>
  <c r="T2751" i="31" s="1"/>
  <c r="U2751" i="31" s="1"/>
  <c r="AV2750" i="31"/>
  <c r="AU2750" i="31" s="1"/>
  <c r="AT2750" i="31" s="1"/>
  <c r="AL2752" i="31" l="1"/>
  <c r="B2753" i="31"/>
  <c r="J2751" i="31"/>
  <c r="D2751" i="31"/>
  <c r="AM2752" i="31"/>
  <c r="AS2752" i="31"/>
  <c r="T2752" i="31" a="1"/>
  <c r="T2752" i="31" s="1"/>
  <c r="U2752" i="31" s="1"/>
  <c r="AM2753" i="31" l="1"/>
  <c r="AL2753" i="31"/>
  <c r="AS2753" i="31"/>
  <c r="B2754" i="31"/>
  <c r="T2753" i="31" a="1"/>
  <c r="T2753" i="31" s="1"/>
  <c r="U2753" i="31" s="1"/>
  <c r="AV2752" i="31"/>
  <c r="AU2752" i="31" s="1"/>
  <c r="AT2752" i="31" s="1"/>
  <c r="J2752" i="31"/>
  <c r="D2752" i="31"/>
  <c r="J2753" i="31" l="1"/>
  <c r="D2753" i="31"/>
  <c r="AL2754" i="31"/>
  <c r="AM2754" i="31"/>
  <c r="B2755" i="31"/>
  <c r="AS2754" i="31"/>
  <c r="AV2754" i="31" s="1"/>
  <c r="AU2754" i="31" s="1"/>
  <c r="AT2754" i="31" s="1"/>
  <c r="T2754" i="31" a="1"/>
  <c r="T2754" i="31" s="1"/>
  <c r="U2754" i="31" s="1"/>
  <c r="AV2753" i="31"/>
  <c r="AU2753" i="31" s="1"/>
  <c r="AT2753" i="31" s="1"/>
  <c r="J2754" i="31" l="1"/>
  <c r="D2754" i="31"/>
  <c r="AL2755" i="31"/>
  <c r="AS2755" i="31"/>
  <c r="AV2755" i="31" s="1"/>
  <c r="AU2755" i="31" s="1"/>
  <c r="AT2755" i="31" s="1"/>
  <c r="B2756" i="31"/>
  <c r="AM2755" i="31"/>
  <c r="T2755" i="31" a="1"/>
  <c r="T2755" i="31" s="1"/>
  <c r="U2755" i="31" s="1"/>
  <c r="AL2756" i="31" l="1"/>
  <c r="B2757" i="31"/>
  <c r="AM2756" i="31"/>
  <c r="AS2756" i="31"/>
  <c r="T2756" i="31" a="1"/>
  <c r="T2756" i="31" s="1"/>
  <c r="U2756" i="31" s="1"/>
  <c r="D2755" i="31"/>
  <c r="J2755" i="31"/>
  <c r="J2756" i="31" l="1"/>
  <c r="D2756" i="31"/>
  <c r="AV2756" i="31"/>
  <c r="AU2756" i="31" s="1"/>
  <c r="AT2756" i="31" s="1"/>
  <c r="AL2757" i="31"/>
  <c r="B2758" i="31"/>
  <c r="AS2757" i="31"/>
  <c r="AV2757" i="31" s="1"/>
  <c r="AU2757" i="31" s="1"/>
  <c r="AT2757" i="31" s="1"/>
  <c r="AM2757" i="31"/>
  <c r="T2757" i="31" a="1"/>
  <c r="T2757" i="31" s="1"/>
  <c r="U2757" i="31" s="1"/>
  <c r="AL2758" i="31" l="1"/>
  <c r="AS2758" i="31"/>
  <c r="B2759" i="31"/>
  <c r="AM2758" i="31"/>
  <c r="T2758" i="31" a="1"/>
  <c r="T2758" i="31" s="1"/>
  <c r="U2758" i="31" s="1"/>
  <c r="J2757" i="31"/>
  <c r="D2757" i="31"/>
  <c r="J2758" i="31" l="1"/>
  <c r="D2758" i="31"/>
  <c r="AL2759" i="31"/>
  <c r="AS2759" i="31"/>
  <c r="AV2759" i="31" s="1"/>
  <c r="AU2759" i="31" s="1"/>
  <c r="AT2759" i="31" s="1"/>
  <c r="B2760" i="31"/>
  <c r="AM2759" i="31"/>
  <c r="T2759" i="31" a="1"/>
  <c r="T2759" i="31" s="1"/>
  <c r="U2759" i="31" s="1"/>
  <c r="AV2758" i="31"/>
  <c r="AU2758" i="31" s="1"/>
  <c r="AT2758" i="31" s="1"/>
  <c r="J2759" i="31" l="1"/>
  <c r="D2759" i="31"/>
  <c r="AL2760" i="31"/>
  <c r="B2761" i="31"/>
  <c r="AM2760" i="31"/>
  <c r="AS2760" i="31"/>
  <c r="AV2760" i="31" s="1"/>
  <c r="AU2760" i="31" s="1"/>
  <c r="AT2760" i="31" s="1"/>
  <c r="T2760" i="31" a="1"/>
  <c r="T2760" i="31" s="1"/>
  <c r="U2760" i="31" s="1"/>
  <c r="AL2761" i="31" l="1"/>
  <c r="AM2761" i="31"/>
  <c r="B2762" i="31"/>
  <c r="AS2761" i="31"/>
  <c r="T2761" i="31" a="1"/>
  <c r="T2761" i="31" s="1"/>
  <c r="U2761" i="31" s="1"/>
  <c r="J2760" i="31"/>
  <c r="D2760" i="31"/>
  <c r="J2761" i="31" l="1"/>
  <c r="D2761" i="31"/>
  <c r="AV2761" i="31"/>
  <c r="AU2761" i="31" s="1"/>
  <c r="AT2761" i="31" s="1"/>
  <c r="AL2762" i="31"/>
  <c r="AS2762" i="31"/>
  <c r="AV2762" i="31" s="1"/>
  <c r="AU2762" i="31" s="1"/>
  <c r="AT2762" i="31" s="1"/>
  <c r="B2763" i="31"/>
  <c r="AM2762" i="31"/>
  <c r="T2762" i="31" a="1"/>
  <c r="T2762" i="31" s="1"/>
  <c r="U2762" i="31" s="1"/>
  <c r="AL2763" i="31" l="1"/>
  <c r="AS2763" i="31"/>
  <c r="B2764" i="31"/>
  <c r="AM2763" i="31"/>
  <c r="T2763" i="31" a="1"/>
  <c r="T2763" i="31" s="1"/>
  <c r="U2763" i="31" s="1"/>
  <c r="J2762" i="31"/>
  <c r="D2762" i="31"/>
  <c r="D2763" i="31" l="1"/>
  <c r="J2763" i="31"/>
  <c r="AL2764" i="31"/>
  <c r="B2765" i="31"/>
  <c r="AS2764" i="31"/>
  <c r="AM2764" i="31"/>
  <c r="T2764" i="31" a="1"/>
  <c r="T2764" i="31" s="1"/>
  <c r="U2764" i="31" s="1"/>
  <c r="AV2763" i="31"/>
  <c r="AU2763" i="31" s="1"/>
  <c r="AT2763" i="31" s="1"/>
  <c r="J2764" i="31" l="1"/>
  <c r="D2764" i="31"/>
  <c r="AV2764" i="31"/>
  <c r="AU2764" i="31" s="1"/>
  <c r="AT2764" i="31" s="1"/>
  <c r="AL2765" i="31"/>
  <c r="AM2765" i="31"/>
  <c r="AS2765" i="31"/>
  <c r="B2766" i="31"/>
  <c r="T2765" i="31" a="1"/>
  <c r="T2765" i="31" s="1"/>
  <c r="U2765" i="31" s="1"/>
  <c r="AL2766" i="31" l="1"/>
  <c r="AS2766" i="31"/>
  <c r="B2767" i="31"/>
  <c r="AM2766" i="31"/>
  <c r="T2766" i="31" a="1"/>
  <c r="T2766" i="31" s="1"/>
  <c r="U2766" i="31" s="1"/>
  <c r="AV2765" i="31"/>
  <c r="AU2765" i="31" s="1"/>
  <c r="AT2765" i="31" s="1"/>
  <c r="J2765" i="31"/>
  <c r="D2765" i="31"/>
  <c r="J2766" i="31" l="1"/>
  <c r="D2766" i="31"/>
  <c r="AL2767" i="31"/>
  <c r="AS2767" i="31"/>
  <c r="AV2767" i="31" s="1"/>
  <c r="AU2767" i="31" s="1"/>
  <c r="AT2767" i="31" s="1"/>
  <c r="AM2767" i="31"/>
  <c r="B2768" i="31"/>
  <c r="T2767" i="31" a="1"/>
  <c r="T2767" i="31" s="1"/>
  <c r="U2767" i="31" s="1"/>
  <c r="AV2766" i="31"/>
  <c r="AU2766" i="31" s="1"/>
  <c r="AT2766" i="31" s="1"/>
  <c r="J2767" i="31" l="1"/>
  <c r="D2767" i="31"/>
  <c r="AL2768" i="31"/>
  <c r="B2769" i="31"/>
  <c r="AM2768" i="31"/>
  <c r="AS2768" i="31"/>
  <c r="AV2768" i="31" s="1"/>
  <c r="AU2768" i="31" s="1"/>
  <c r="AT2768" i="31" s="1"/>
  <c r="T2768" i="31" a="1"/>
  <c r="T2768" i="31" s="1"/>
  <c r="U2768" i="31" s="1"/>
  <c r="J2768" i="31" l="1"/>
  <c r="D2768" i="31"/>
  <c r="AL2769" i="31"/>
  <c r="AM2769" i="31"/>
  <c r="B2770" i="31"/>
  <c r="AS2769" i="31"/>
  <c r="T2769" i="31" a="1"/>
  <c r="T2769" i="31" s="1"/>
  <c r="U2769" i="31" s="1"/>
  <c r="J2769" i="31" l="1"/>
  <c r="D2769" i="31"/>
  <c r="AV2769" i="31"/>
  <c r="AU2769" i="31" s="1"/>
  <c r="AT2769" i="31" s="1"/>
  <c r="AL2770" i="31"/>
  <c r="AS2770" i="31"/>
  <c r="AV2770" i="31" s="1"/>
  <c r="AU2770" i="31" s="1"/>
  <c r="AT2770" i="31" s="1"/>
  <c r="AM2770" i="31"/>
  <c r="B2771" i="31"/>
  <c r="T2770" i="31" a="1"/>
  <c r="T2770" i="31" s="1"/>
  <c r="U2770" i="31" s="1"/>
  <c r="AL2771" i="31" l="1"/>
  <c r="AS2771" i="31"/>
  <c r="AM2771" i="31"/>
  <c r="B2772" i="31"/>
  <c r="T2771" i="31" a="1"/>
  <c r="T2771" i="31" s="1"/>
  <c r="U2771" i="31" s="1"/>
  <c r="J2770" i="31"/>
  <c r="D2770" i="31"/>
  <c r="D2771" i="31" l="1"/>
  <c r="J2771" i="31"/>
  <c r="AL2772" i="31"/>
  <c r="B2773" i="31"/>
  <c r="AM2772" i="31"/>
  <c r="AS2772" i="31"/>
  <c r="T2772" i="31" a="1"/>
  <c r="T2772" i="31" s="1"/>
  <c r="U2772" i="31" s="1"/>
  <c r="AV2771" i="31"/>
  <c r="AU2771" i="31" s="1"/>
  <c r="AT2771" i="31" s="1"/>
  <c r="J2772" i="31" l="1"/>
  <c r="D2772" i="31"/>
  <c r="AV2772" i="31"/>
  <c r="AU2772" i="31"/>
  <c r="AT2772" i="31" s="1"/>
  <c r="AL2773" i="31"/>
  <c r="AM2773" i="31"/>
  <c r="AS2773" i="31"/>
  <c r="B2774" i="31"/>
  <c r="T2773" i="31" a="1"/>
  <c r="T2773" i="31" s="1"/>
  <c r="U2773" i="31" s="1"/>
  <c r="AL2774" i="31" l="1"/>
  <c r="AS2774" i="31"/>
  <c r="AV2774" i="31" s="1"/>
  <c r="AU2774" i="31" s="1"/>
  <c r="AT2774" i="31" s="1"/>
  <c r="B2775" i="31"/>
  <c r="AM2774" i="31"/>
  <c r="T2774" i="31" a="1"/>
  <c r="T2774" i="31" s="1"/>
  <c r="U2774" i="31" s="1"/>
  <c r="AV2773" i="31"/>
  <c r="AU2773" i="31" s="1"/>
  <c r="AT2773" i="31" s="1"/>
  <c r="J2773" i="31"/>
  <c r="D2773" i="31"/>
  <c r="J2774" i="31" l="1"/>
  <c r="D2774" i="31"/>
  <c r="AL2775" i="31"/>
  <c r="AS2775" i="31"/>
  <c r="B2776" i="31"/>
  <c r="AM2775" i="31"/>
  <c r="T2775" i="31" a="1"/>
  <c r="T2775" i="31" s="1"/>
  <c r="U2775" i="31" s="1"/>
  <c r="J2775" i="31" l="1"/>
  <c r="D2775" i="31"/>
  <c r="AL2776" i="31"/>
  <c r="B2777" i="31"/>
  <c r="B2778" i="31" s="1"/>
  <c r="AM2776" i="31"/>
  <c r="AS2776" i="31"/>
  <c r="T2776" i="31" a="1"/>
  <c r="T2776" i="31" s="1"/>
  <c r="U2776" i="31" s="1"/>
  <c r="AV2775" i="31"/>
  <c r="AU2775" i="31" s="1"/>
  <c r="AT2775" i="31" s="1"/>
  <c r="AS2778" i="31" l="1"/>
  <c r="AV2778" i="31" s="1"/>
  <c r="AU2778" i="31" s="1"/>
  <c r="AT2778" i="31" s="1"/>
  <c r="AM2778" i="31"/>
  <c r="B2779" i="31"/>
  <c r="AL2778" i="31"/>
  <c r="T2778" i="31" a="1"/>
  <c r="T2778" i="31" s="1"/>
  <c r="U2778" i="31" s="1"/>
  <c r="J2776" i="31"/>
  <c r="D2776" i="31"/>
  <c r="AV2776" i="31"/>
  <c r="AU2776" i="31" s="1"/>
  <c r="AT2776" i="31" s="1"/>
  <c r="AL2777" i="31"/>
  <c r="AS2777" i="31"/>
  <c r="AM2777" i="31"/>
  <c r="T2777" i="31" a="1"/>
  <c r="T2777" i="31" s="1"/>
  <c r="U2777" i="31" s="1"/>
  <c r="J2778" i="31" l="1"/>
  <c r="D2778" i="31"/>
  <c r="AM2779" i="31"/>
  <c r="B2780" i="31"/>
  <c r="AL2779" i="31"/>
  <c r="AS2779" i="31"/>
  <c r="T2779" i="31" a="1"/>
  <c r="T2779" i="31" s="1"/>
  <c r="U2779" i="31" s="1"/>
  <c r="AV2777" i="31"/>
  <c r="AU2777" i="31" s="1"/>
  <c r="AT2777" i="31" s="1"/>
  <c r="J2777" i="31"/>
  <c r="D2777" i="31"/>
  <c r="AV2779" i="31" l="1"/>
  <c r="AU2779" i="31" s="1"/>
  <c r="AT2779" i="31" s="1"/>
  <c r="J2779" i="31"/>
  <c r="D2779" i="31"/>
  <c r="AM2780" i="31"/>
  <c r="AL2780" i="31"/>
  <c r="AS2780" i="31"/>
  <c r="AV2780" i="31" s="1"/>
  <c r="AU2780" i="31" s="1"/>
  <c r="AT2780" i="31" s="1"/>
  <c r="B2781" i="31"/>
  <c r="T2780" i="31" a="1"/>
  <c r="T2780" i="31" s="1"/>
  <c r="U2780" i="31" s="1"/>
  <c r="B2782" i="31" l="1"/>
  <c r="AL2781" i="31"/>
  <c r="AM2781" i="31"/>
  <c r="AS2781" i="31"/>
  <c r="AV2781" i="31" s="1"/>
  <c r="AU2781" i="31" s="1"/>
  <c r="AT2781" i="31" s="1"/>
  <c r="T2781" i="31" a="1"/>
  <c r="T2781" i="31" s="1"/>
  <c r="U2781" i="31" s="1"/>
  <c r="J2780" i="31"/>
  <c r="D2780" i="31"/>
  <c r="J2781" i="31" l="1"/>
  <c r="D2781" i="31"/>
  <c r="AS2782" i="31"/>
  <c r="B2783" i="31"/>
  <c r="AM2782" i="31"/>
  <c r="AL2782" i="31"/>
  <c r="T2782" i="31" a="1"/>
  <c r="T2782" i="31" s="1"/>
  <c r="U2782" i="31" s="1"/>
  <c r="J2782" i="31" l="1"/>
  <c r="D2782" i="31"/>
  <c r="B2784" i="31"/>
  <c r="AL2783" i="31"/>
  <c r="AS2783" i="31"/>
  <c r="AM2783" i="31"/>
  <c r="T2783" i="31" a="1"/>
  <c r="T2783" i="31" s="1"/>
  <c r="U2783" i="31" s="1"/>
  <c r="AV2782" i="31"/>
  <c r="AU2782" i="31" s="1"/>
  <c r="AT2782" i="31" s="1"/>
  <c r="J2783" i="31" l="1"/>
  <c r="D2783" i="31"/>
  <c r="AV2783" i="31"/>
  <c r="AU2783" i="31"/>
  <c r="AT2783" i="31" s="1"/>
  <c r="B2785" i="31"/>
  <c r="AL2784" i="31"/>
  <c r="AM2784" i="31"/>
  <c r="AS2784" i="31"/>
  <c r="T2784" i="31" a="1"/>
  <c r="T2784" i="31" s="1"/>
  <c r="U2784" i="31" s="1"/>
  <c r="AV2784" i="31" l="1"/>
  <c r="AU2784" i="31" s="1"/>
  <c r="AT2784" i="31" s="1"/>
  <c r="AS2785" i="31"/>
  <c r="B2786" i="31"/>
  <c r="AL2785" i="31"/>
  <c r="AM2785" i="31"/>
  <c r="T2785" i="31" a="1"/>
  <c r="T2785" i="31" s="1"/>
  <c r="U2785" i="31" s="1"/>
  <c r="J2784" i="31"/>
  <c r="D2784" i="31"/>
  <c r="J2785" i="31" l="1"/>
  <c r="D2785" i="31"/>
  <c r="AM2786" i="31"/>
  <c r="AS2786" i="31"/>
  <c r="B2787" i="31"/>
  <c r="AL2786" i="31"/>
  <c r="T2786" i="31" a="1"/>
  <c r="T2786" i="31" s="1"/>
  <c r="U2786" i="31" s="1"/>
  <c r="AV2785" i="31"/>
  <c r="AU2785" i="31" s="1"/>
  <c r="AT2785" i="31" s="1"/>
  <c r="J2786" i="31" l="1"/>
  <c r="D2786" i="31"/>
  <c r="B2788" i="31"/>
  <c r="AM2787" i="31"/>
  <c r="AL2787" i="31"/>
  <c r="AS2787" i="31"/>
  <c r="T2787" i="31" a="1"/>
  <c r="T2787" i="31" s="1"/>
  <c r="U2787" i="31" s="1"/>
  <c r="AV2786" i="31"/>
  <c r="AU2786" i="31" s="1"/>
  <c r="AT2786" i="31" s="1"/>
  <c r="J2787" i="31" l="1"/>
  <c r="D2787" i="31"/>
  <c r="AV2787" i="31"/>
  <c r="AU2787" i="31" s="1"/>
  <c r="AT2787" i="31" s="1"/>
  <c r="AM2788" i="31"/>
  <c r="AL2788" i="31"/>
  <c r="AS2788" i="31"/>
  <c r="B2789" i="31"/>
  <c r="T2788" i="31" a="1"/>
  <c r="T2788" i="31" s="1"/>
  <c r="U2788" i="31" s="1"/>
  <c r="AL2789" i="31" l="1"/>
  <c r="AS2789" i="31"/>
  <c r="AV2789" i="31" s="1"/>
  <c r="AU2789" i="31" s="1"/>
  <c r="AT2789" i="31" s="1"/>
  <c r="B2790" i="31"/>
  <c r="AM2789" i="31"/>
  <c r="T2789" i="31" a="1"/>
  <c r="T2789" i="31" s="1"/>
  <c r="U2789" i="31" s="1"/>
  <c r="AV2788" i="31"/>
  <c r="AU2788" i="31" s="1"/>
  <c r="AT2788" i="31" s="1"/>
  <c r="J2788" i="31"/>
  <c r="D2788" i="31"/>
  <c r="J2789" i="31" l="1"/>
  <c r="D2789" i="31"/>
  <c r="AS2790" i="31"/>
  <c r="B2791" i="31"/>
  <c r="AM2790" i="31"/>
  <c r="AL2790" i="31"/>
  <c r="T2790" i="31" a="1"/>
  <c r="T2790" i="31" s="1"/>
  <c r="U2790" i="31" s="1"/>
  <c r="B2792" i="31" l="1"/>
  <c r="AM2791" i="31"/>
  <c r="AL2791" i="31"/>
  <c r="AS2791" i="31"/>
  <c r="T2791" i="31" a="1"/>
  <c r="T2791" i="31" s="1"/>
  <c r="U2791" i="31" s="1"/>
  <c r="AV2790" i="31"/>
  <c r="AU2790" i="31" s="1"/>
  <c r="AT2790" i="31" s="1"/>
  <c r="J2790" i="31"/>
  <c r="D2790" i="31"/>
  <c r="J2791" i="31" l="1"/>
  <c r="D2791" i="31"/>
  <c r="AV2791" i="31"/>
  <c r="AU2791" i="31" s="1"/>
  <c r="AT2791" i="31" s="1"/>
  <c r="AM2792" i="31"/>
  <c r="AL2792" i="31"/>
  <c r="AS2792" i="31"/>
  <c r="B2793" i="31"/>
  <c r="T2792" i="31" a="1"/>
  <c r="T2792" i="31" s="1"/>
  <c r="U2792" i="31" s="1"/>
  <c r="AS2793" i="31" l="1"/>
  <c r="AV2793" i="31" s="1"/>
  <c r="AU2793" i="31" s="1"/>
  <c r="AT2793" i="31" s="1"/>
  <c r="AM2793" i="31"/>
  <c r="AL2793" i="31"/>
  <c r="B2794" i="31"/>
  <c r="T2793" i="31" a="1"/>
  <c r="T2793" i="31" s="1"/>
  <c r="U2793" i="31" s="1"/>
  <c r="AV2792" i="31"/>
  <c r="AU2792" i="31" s="1"/>
  <c r="AT2792" i="31" s="1"/>
  <c r="J2792" i="31"/>
  <c r="D2792" i="31"/>
  <c r="J2793" i="31" l="1"/>
  <c r="D2793" i="31"/>
  <c r="AS2794" i="31"/>
  <c r="B2795" i="31"/>
  <c r="AM2794" i="31"/>
  <c r="AL2794" i="31"/>
  <c r="T2794" i="31" a="1"/>
  <c r="T2794" i="31" s="1"/>
  <c r="U2794" i="31" s="1"/>
  <c r="J2794" i="31" l="1"/>
  <c r="D2794" i="31"/>
  <c r="AM2795" i="31"/>
  <c r="AL2795" i="31"/>
  <c r="AS2795" i="31"/>
  <c r="AV2795" i="31" s="1"/>
  <c r="AU2795" i="31" s="1"/>
  <c r="AT2795" i="31" s="1"/>
  <c r="B2796" i="31"/>
  <c r="T2795" i="31" a="1"/>
  <c r="T2795" i="31" s="1"/>
  <c r="U2795" i="31" s="1"/>
  <c r="AV2794" i="31"/>
  <c r="AU2794" i="31" s="1"/>
  <c r="AT2794" i="31" s="1"/>
  <c r="J2795" i="31" l="1"/>
  <c r="D2795" i="31"/>
  <c r="AM2796" i="31"/>
  <c r="AL2796" i="31"/>
  <c r="AS2796" i="31"/>
  <c r="B2797" i="31"/>
  <c r="T2796" i="31" a="1"/>
  <c r="T2796" i="31" s="1"/>
  <c r="U2796" i="31" s="1"/>
  <c r="J2796" i="31" l="1"/>
  <c r="D2796" i="31"/>
  <c r="AS2797" i="31"/>
  <c r="AV2797" i="31" s="1"/>
  <c r="AU2797" i="31" s="1"/>
  <c r="AT2797" i="31" s="1"/>
  <c r="B2798" i="31"/>
  <c r="AM2797" i="31"/>
  <c r="AL2797" i="31"/>
  <c r="T2797" i="31" a="1"/>
  <c r="T2797" i="31" s="1"/>
  <c r="U2797" i="31" s="1"/>
  <c r="AV2796" i="31"/>
  <c r="AU2796" i="31" s="1"/>
  <c r="AT2796" i="31" s="1"/>
  <c r="J2797" i="31" l="1"/>
  <c r="D2797" i="31"/>
  <c r="AS2798" i="31"/>
  <c r="B2799" i="31"/>
  <c r="AM2798" i="31"/>
  <c r="AL2798" i="31"/>
  <c r="T2798" i="31" a="1"/>
  <c r="T2798" i="31" s="1"/>
  <c r="U2798" i="31" s="1"/>
  <c r="J2798" i="31" l="1"/>
  <c r="D2798" i="31"/>
  <c r="B2800" i="31"/>
  <c r="AM2799" i="31"/>
  <c r="AS2799" i="31"/>
  <c r="AL2799" i="31"/>
  <c r="T2799" i="31" a="1"/>
  <c r="T2799" i="31" s="1"/>
  <c r="U2799" i="31" s="1"/>
  <c r="AV2798" i="31"/>
  <c r="AU2798" i="31" s="1"/>
  <c r="AT2798" i="31" s="1"/>
  <c r="AV2799" i="31" l="1"/>
  <c r="AU2799" i="31" s="1"/>
  <c r="AT2799" i="31" s="1"/>
  <c r="B2801" i="31"/>
  <c r="AL2800" i="31"/>
  <c r="AS2800" i="31"/>
  <c r="AM2800" i="31"/>
  <c r="T2800" i="31" a="1"/>
  <c r="T2800" i="31" s="1"/>
  <c r="U2800" i="31" s="1"/>
  <c r="J2799" i="31"/>
  <c r="D2799" i="31"/>
  <c r="J2800" i="31" l="1"/>
  <c r="D2800" i="31"/>
  <c r="AV2800" i="31"/>
  <c r="AU2800" i="31" s="1"/>
  <c r="AT2800" i="31" s="1"/>
  <c r="AS2801" i="31"/>
  <c r="AV2801" i="31" s="1"/>
  <c r="AU2801" i="31" s="1"/>
  <c r="AT2801" i="31" s="1"/>
  <c r="B2802" i="31"/>
  <c r="AL2801" i="31"/>
  <c r="AM2801" i="31"/>
  <c r="T2801" i="31" a="1"/>
  <c r="T2801" i="31" s="1"/>
  <c r="U2801" i="31" s="1"/>
  <c r="AS2802" i="31" l="1"/>
  <c r="B2803" i="31"/>
  <c r="AM2802" i="31"/>
  <c r="AL2802" i="31"/>
  <c r="T2802" i="31" a="1"/>
  <c r="T2802" i="31" s="1"/>
  <c r="U2802" i="31" s="1"/>
  <c r="J2801" i="31"/>
  <c r="D2801" i="31"/>
  <c r="J2802" i="31" l="1"/>
  <c r="D2802" i="31"/>
  <c r="B2804" i="31"/>
  <c r="AM2803" i="31"/>
  <c r="AL2803" i="31"/>
  <c r="AS2803" i="31"/>
  <c r="AV2803" i="31" s="1"/>
  <c r="AU2803" i="31" s="1"/>
  <c r="AT2803" i="31" s="1"/>
  <c r="T2803" i="31" a="1"/>
  <c r="T2803" i="31" s="1"/>
  <c r="U2803" i="31" s="1"/>
  <c r="AV2802" i="31"/>
  <c r="AU2802" i="31" s="1"/>
  <c r="AT2802" i="31" s="1"/>
  <c r="J2803" i="31" l="1"/>
  <c r="D2803" i="31"/>
  <c r="B2805" i="31"/>
  <c r="AM2804" i="31"/>
  <c r="AL2804" i="31"/>
  <c r="AS2804" i="31"/>
  <c r="T2804" i="31" a="1"/>
  <c r="T2804" i="31" s="1"/>
  <c r="U2804" i="31" s="1"/>
  <c r="AV2804" i="31" l="1"/>
  <c r="AU2804" i="31" s="1"/>
  <c r="AT2804" i="31" s="1"/>
  <c r="AS2805" i="31"/>
  <c r="AV2805" i="31" s="1"/>
  <c r="AU2805" i="31" s="1"/>
  <c r="AT2805" i="31" s="1"/>
  <c r="AL2805" i="31"/>
  <c r="B2806" i="31"/>
  <c r="AM2805" i="31"/>
  <c r="T2805" i="31" a="1"/>
  <c r="T2805" i="31" s="1"/>
  <c r="U2805" i="31" s="1"/>
  <c r="J2804" i="31"/>
  <c r="D2804" i="31"/>
  <c r="J2805" i="31" l="1"/>
  <c r="D2805" i="31"/>
  <c r="AS2806" i="31"/>
  <c r="AM2806" i="31"/>
  <c r="AL2806" i="31"/>
  <c r="B2807" i="31"/>
  <c r="T2806" i="31" a="1"/>
  <c r="T2806" i="31" s="1"/>
  <c r="U2806" i="31" s="1"/>
  <c r="J2806" i="31" l="1"/>
  <c r="D2806" i="31"/>
  <c r="AL2807" i="31"/>
  <c r="AS2807" i="31"/>
  <c r="AV2807" i="31" s="1"/>
  <c r="AU2807" i="31" s="1"/>
  <c r="AT2807" i="31" s="1"/>
  <c r="B2808" i="31"/>
  <c r="AM2807" i="31"/>
  <c r="T2807" i="31" a="1"/>
  <c r="T2807" i="31" s="1"/>
  <c r="U2807" i="31" s="1"/>
  <c r="AV2806" i="31"/>
  <c r="AU2806" i="31" s="1"/>
  <c r="AT2806" i="31" s="1"/>
  <c r="J2807" i="31" l="1"/>
  <c r="D2807" i="31"/>
  <c r="AL2808" i="31"/>
  <c r="AS2808" i="31"/>
  <c r="B2809" i="31"/>
  <c r="AM2808" i="31"/>
  <c r="T2808" i="31" a="1"/>
  <c r="T2808" i="31" s="1"/>
  <c r="U2808" i="31" s="1"/>
  <c r="J2808" i="31" l="1"/>
  <c r="D2808" i="31"/>
  <c r="AS2809" i="31"/>
  <c r="AV2809" i="31" s="1"/>
  <c r="AU2809" i="31" s="1"/>
  <c r="AT2809" i="31" s="1"/>
  <c r="T2809" i="31" a="1"/>
  <c r="T2809" i="31" s="1"/>
  <c r="U2809" i="31" s="1"/>
  <c r="B2810" i="31"/>
  <c r="AL2809" i="31"/>
  <c r="AM2809" i="31"/>
  <c r="AV2808" i="31"/>
  <c r="AU2808" i="31" s="1"/>
  <c r="AT2808" i="31" s="1"/>
  <c r="AS2810" i="31" l="1"/>
  <c r="T2810" i="31" a="1"/>
  <c r="T2810" i="31" s="1"/>
  <c r="U2810" i="31" s="1"/>
  <c r="B2811" i="31"/>
  <c r="AM2810" i="31"/>
  <c r="AL2810" i="31"/>
  <c r="J2809" i="31"/>
  <c r="D2809" i="31"/>
  <c r="B2812" i="31" l="1"/>
  <c r="B2813" i="31" s="1"/>
  <c r="AM2811" i="31"/>
  <c r="AL2811" i="31"/>
  <c r="AS2811" i="31"/>
  <c r="AV2811" i="31" s="1"/>
  <c r="AU2811" i="31" s="1"/>
  <c r="AT2811" i="31" s="1"/>
  <c r="T2811" i="31" a="1"/>
  <c r="T2811" i="31" s="1"/>
  <c r="U2811" i="31" s="1"/>
  <c r="J2810" i="31"/>
  <c r="D2810" i="31"/>
  <c r="AV2810" i="31"/>
  <c r="AU2810" i="31" s="1"/>
  <c r="AT2810" i="31" s="1"/>
  <c r="B2814" i="31" l="1"/>
  <c r="AS2813" i="31"/>
  <c r="AV2813" i="31" s="1"/>
  <c r="AU2813" i="31" s="1"/>
  <c r="AT2813" i="31" s="1"/>
  <c r="AM2813" i="31"/>
  <c r="AL2813" i="31"/>
  <c r="T2813" i="31" a="1"/>
  <c r="T2813" i="31" s="1"/>
  <c r="U2813" i="31" s="1"/>
  <c r="D2811" i="31"/>
  <c r="J2811" i="31"/>
  <c r="T2812" i="31" a="1"/>
  <c r="T2812" i="31" s="1"/>
  <c r="U2812" i="31" s="1"/>
  <c r="AM2812" i="31"/>
  <c r="AL2812" i="31"/>
  <c r="AS2812" i="31"/>
  <c r="J2813" i="31" l="1"/>
  <c r="D2813" i="31"/>
  <c r="AM2814" i="31"/>
  <c r="B2815" i="31"/>
  <c r="AL2814" i="31"/>
  <c r="AS2814" i="31"/>
  <c r="T2814" i="31" a="1"/>
  <c r="T2814" i="31" s="1"/>
  <c r="U2814" i="31" s="1"/>
  <c r="AV2812" i="31"/>
  <c r="AU2812" i="31" s="1"/>
  <c r="AT2812" i="31" s="1"/>
  <c r="D2812" i="31"/>
  <c r="J2812" i="31"/>
  <c r="AV2814" i="31" l="1"/>
  <c r="AU2814" i="31" s="1"/>
  <c r="AT2814" i="31" s="1"/>
  <c r="J2814" i="31"/>
  <c r="D2814" i="31"/>
  <c r="AL2815" i="31"/>
  <c r="B2816" i="31"/>
  <c r="AM2815" i="31"/>
  <c r="AS2815" i="31"/>
  <c r="AV2815" i="31" s="1"/>
  <c r="AU2815" i="31" s="1"/>
  <c r="AT2815" i="31" s="1"/>
  <c r="T2815" i="31" a="1"/>
  <c r="T2815" i="31" s="1"/>
  <c r="U2815" i="31" s="1"/>
  <c r="AS2816" i="31" l="1"/>
  <c r="B2817" i="31"/>
  <c r="AM2816" i="31"/>
  <c r="AL2816" i="31"/>
  <c r="T2816" i="31" a="1"/>
  <c r="T2816" i="31" s="1"/>
  <c r="U2816" i="31" s="1"/>
  <c r="D2815" i="31"/>
  <c r="J2815" i="31"/>
  <c r="D2816" i="31" l="1"/>
  <c r="J2816" i="31"/>
  <c r="B2818" i="31"/>
  <c r="B2819" i="31" s="1"/>
  <c r="AM2817" i="31"/>
  <c r="AS2817" i="31"/>
  <c r="AL2817" i="31"/>
  <c r="T2817" i="31" a="1"/>
  <c r="T2817" i="31" s="1"/>
  <c r="U2817" i="31" s="1"/>
  <c r="AV2816" i="31"/>
  <c r="AU2816" i="31" s="1"/>
  <c r="AT2816" i="31" s="1"/>
  <c r="AS2819" i="31" l="1"/>
  <c r="AV2819" i="31" s="1"/>
  <c r="AU2819" i="31" s="1"/>
  <c r="AT2819" i="31" s="1"/>
  <c r="AL2819" i="31"/>
  <c r="AM2819" i="31"/>
  <c r="B2820" i="31"/>
  <c r="T2819" i="31" a="1"/>
  <c r="T2819" i="31" s="1"/>
  <c r="U2819" i="31" s="1"/>
  <c r="D2817" i="31"/>
  <c r="J2817" i="31"/>
  <c r="AV2817" i="31"/>
  <c r="AU2817" i="31" s="1"/>
  <c r="AT2817" i="31" s="1"/>
  <c r="AL2818" i="31"/>
  <c r="AM2818" i="31"/>
  <c r="AS2818" i="31"/>
  <c r="AV2818" i="31" s="1"/>
  <c r="AU2818" i="31" s="1"/>
  <c r="AT2818" i="31" s="1"/>
  <c r="T2818" i="31" a="1"/>
  <c r="T2818" i="31" s="1"/>
  <c r="U2818" i="31" s="1"/>
  <c r="J2819" i="31" l="1"/>
  <c r="D2819" i="31"/>
  <c r="B2821" i="31"/>
  <c r="AL2820" i="31"/>
  <c r="AS2820" i="31"/>
  <c r="AV2820" i="31" s="1"/>
  <c r="AU2820" i="31" s="1"/>
  <c r="AT2820" i="31" s="1"/>
  <c r="AM2820" i="31"/>
  <c r="T2820" i="31" a="1"/>
  <c r="T2820" i="31" s="1"/>
  <c r="U2820" i="31" s="1"/>
  <c r="D2818" i="31"/>
  <c r="J2818" i="31"/>
  <c r="D2820" i="31" l="1"/>
  <c r="J2820" i="31"/>
  <c r="B2822" i="31"/>
  <c r="AM2821" i="31"/>
  <c r="AL2821" i="31"/>
  <c r="AS2821" i="31"/>
  <c r="T2821" i="31" a="1"/>
  <c r="T2821" i="31" s="1"/>
  <c r="U2821" i="31" s="1"/>
  <c r="D2821" i="31" l="1"/>
  <c r="J2821" i="31"/>
  <c r="AV2821" i="31"/>
  <c r="AU2821" i="31" s="1"/>
  <c r="AT2821" i="31" s="1"/>
  <c r="B2823" i="31"/>
  <c r="AM2822" i="31"/>
  <c r="AL2822" i="31"/>
  <c r="AS2822" i="31"/>
  <c r="T2822" i="31" a="1"/>
  <c r="T2822" i="31" s="1"/>
  <c r="U2822" i="31" s="1"/>
  <c r="AV2822" i="31" l="1"/>
  <c r="AU2822" i="31" s="1"/>
  <c r="AT2822" i="31" s="1"/>
  <c r="B2824" i="31"/>
  <c r="AM2823" i="31"/>
  <c r="AL2823" i="31"/>
  <c r="AS2823" i="31"/>
  <c r="T2823" i="31" a="1"/>
  <c r="T2823" i="31" s="1"/>
  <c r="U2823" i="31" s="1"/>
  <c r="J2822" i="31"/>
  <c r="D2822" i="31"/>
  <c r="J2823" i="31" l="1"/>
  <c r="D2823" i="31"/>
  <c r="AV2823" i="31"/>
  <c r="AU2823" i="31" s="1"/>
  <c r="AT2823" i="31" s="1"/>
  <c r="AL2824" i="31"/>
  <c r="AM2824" i="31"/>
  <c r="B2825" i="31"/>
  <c r="AS2824" i="31"/>
  <c r="T2824" i="31" a="1"/>
  <c r="T2824" i="31" s="1"/>
  <c r="U2824" i="31" s="1"/>
  <c r="AV2824" i="31" l="1"/>
  <c r="AU2824" i="31" s="1"/>
  <c r="AT2824" i="31" s="1"/>
  <c r="B2826" i="31"/>
  <c r="AS2825" i="31"/>
  <c r="AM2825" i="31"/>
  <c r="AL2825" i="31"/>
  <c r="T2825" i="31" a="1"/>
  <c r="T2825" i="31" s="1"/>
  <c r="U2825" i="31" s="1"/>
  <c r="J2824" i="31"/>
  <c r="D2824" i="31"/>
  <c r="J2825" i="31" l="1"/>
  <c r="D2825" i="31"/>
  <c r="AV2825" i="31"/>
  <c r="AU2825" i="31" s="1"/>
  <c r="AT2825" i="31" s="1"/>
  <c r="AM2826" i="31"/>
  <c r="AS2826" i="31"/>
  <c r="AL2826" i="31"/>
  <c r="B2827" i="31"/>
  <c r="T2826" i="31" a="1"/>
  <c r="T2826" i="31" s="1"/>
  <c r="U2826" i="31" s="1"/>
  <c r="AS2827" i="31" l="1"/>
  <c r="AV2827" i="31" s="1"/>
  <c r="AU2827" i="31" s="1"/>
  <c r="AT2827" i="31" s="1"/>
  <c r="AL2827" i="31"/>
  <c r="B2828" i="31"/>
  <c r="AM2827" i="31"/>
  <c r="T2827" i="31" a="1"/>
  <c r="T2827" i="31" s="1"/>
  <c r="U2827" i="31" s="1"/>
  <c r="AV2826" i="31"/>
  <c r="AU2826" i="31" s="1"/>
  <c r="AT2826" i="31" s="1"/>
  <c r="J2826" i="31"/>
  <c r="D2826" i="31"/>
  <c r="J2827" i="31" l="1"/>
  <c r="D2827" i="31"/>
  <c r="AS2828" i="31"/>
  <c r="AV2828" i="31" s="1"/>
  <c r="AU2828" i="31" s="1"/>
  <c r="AT2828" i="31" s="1"/>
  <c r="B2829" i="31"/>
  <c r="AM2828" i="31"/>
  <c r="AL2828" i="31"/>
  <c r="T2828" i="31" a="1"/>
  <c r="T2828" i="31" s="1"/>
  <c r="U2828" i="31" s="1"/>
  <c r="D2828" i="31" l="1"/>
  <c r="J2828" i="31"/>
  <c r="AS2829" i="31"/>
  <c r="B2830" i="31"/>
  <c r="AM2829" i="31"/>
  <c r="AL2829" i="31"/>
  <c r="T2829" i="31" a="1"/>
  <c r="T2829" i="31" s="1"/>
  <c r="U2829" i="31" s="1"/>
  <c r="J2829" i="31" l="1"/>
  <c r="D2829" i="31"/>
  <c r="B2831" i="31"/>
  <c r="AM2830" i="31"/>
  <c r="AS2830" i="31"/>
  <c r="AL2830" i="31"/>
  <c r="T2830" i="31" a="1"/>
  <c r="T2830" i="31" s="1"/>
  <c r="U2830" i="31" s="1"/>
  <c r="AV2829" i="31"/>
  <c r="AU2829" i="31" s="1"/>
  <c r="AT2829" i="31" s="1"/>
  <c r="J2830" i="31" l="1"/>
  <c r="D2830" i="31"/>
  <c r="AV2830" i="31"/>
  <c r="AU2830" i="31" s="1"/>
  <c r="AT2830" i="31" s="1"/>
  <c r="B2832" i="31"/>
  <c r="AS2831" i="31"/>
  <c r="AM2831" i="31"/>
  <c r="AL2831" i="31"/>
  <c r="T2831" i="31" a="1"/>
  <c r="T2831" i="31" s="1"/>
  <c r="U2831" i="31" s="1"/>
  <c r="AV2831" i="31" l="1"/>
  <c r="AU2831" i="31" s="1"/>
  <c r="AT2831" i="31" s="1"/>
  <c r="B2833" i="31"/>
  <c r="AM2832" i="31"/>
  <c r="AL2832" i="31"/>
  <c r="AS2832" i="31"/>
  <c r="T2832" i="31" a="1"/>
  <c r="T2832" i="31" s="1"/>
  <c r="U2832" i="31" s="1"/>
  <c r="D2831" i="31"/>
  <c r="J2831" i="31"/>
  <c r="J2832" i="31" l="1"/>
  <c r="D2832" i="31"/>
  <c r="AV2832" i="31"/>
  <c r="AU2832" i="31"/>
  <c r="AM2833" i="31"/>
  <c r="AL2833" i="31"/>
  <c r="B2834" i="31"/>
  <c r="AS2833" i="31"/>
  <c r="T2833" i="31" a="1"/>
  <c r="T2833" i="31" s="1"/>
  <c r="U2833" i="31" s="1"/>
  <c r="AT2832" i="31" l="1"/>
  <c r="AV2833" i="31"/>
  <c r="AU2833" i="31"/>
  <c r="AL2834" i="31"/>
  <c r="AM2834" i="31"/>
  <c r="AS2834" i="31"/>
  <c r="B2835" i="31"/>
  <c r="T2834" i="31" a="1"/>
  <c r="T2834" i="31" s="1"/>
  <c r="U2834" i="31" s="1"/>
  <c r="J2833" i="31"/>
  <c r="D2833" i="31"/>
  <c r="AT2833" i="31" l="1"/>
  <c r="J2834" i="31"/>
  <c r="D2834" i="31"/>
  <c r="AV2834" i="31"/>
  <c r="AU2834" i="31"/>
  <c r="AL2835" i="31"/>
  <c r="AS2835" i="31"/>
  <c r="B2836" i="31"/>
  <c r="AM2835" i="31"/>
  <c r="T2835" i="31" a="1"/>
  <c r="T2835" i="31" s="1"/>
  <c r="U2835" i="31" s="1"/>
  <c r="AT2834" i="31" l="1"/>
  <c r="AS2836" i="31"/>
  <c r="AM2836" i="31"/>
  <c r="AL2836" i="31"/>
  <c r="B2837" i="31"/>
  <c r="T2836" i="31" a="1"/>
  <c r="T2836" i="31" s="1"/>
  <c r="U2836" i="31" s="1"/>
  <c r="AU2835" i="31"/>
  <c r="AV2835" i="31"/>
  <c r="J2835" i="31"/>
  <c r="D2835" i="31"/>
  <c r="J2836" i="31" l="1"/>
  <c r="D2836" i="31"/>
  <c r="AT2835" i="31"/>
  <c r="AS2837" i="31"/>
  <c r="B2838" i="31"/>
  <c r="AM2837" i="31"/>
  <c r="AL2837" i="31"/>
  <c r="T2837" i="31" a="1"/>
  <c r="T2837" i="31" s="1"/>
  <c r="U2837" i="31" s="1"/>
  <c r="AV2836" i="31"/>
  <c r="AU2836" i="31"/>
  <c r="D2837" i="31" l="1"/>
  <c r="J2837" i="31"/>
  <c r="AS2838" i="31"/>
  <c r="B2839" i="31"/>
  <c r="AM2838" i="31"/>
  <c r="AL2838" i="31"/>
  <c r="T2838" i="31" a="1"/>
  <c r="T2838" i="31" s="1"/>
  <c r="U2838" i="31" s="1"/>
  <c r="AV2837" i="31"/>
  <c r="AU2837" i="31"/>
  <c r="AT2836" i="31"/>
  <c r="AT2837" i="31" l="1"/>
  <c r="D2838" i="31"/>
  <c r="J2838" i="31"/>
  <c r="B2840" i="31"/>
  <c r="AM2839" i="31"/>
  <c r="AL2839" i="31"/>
  <c r="AS2839" i="31"/>
  <c r="T2839" i="31" a="1"/>
  <c r="T2839" i="31" s="1"/>
  <c r="U2839" i="31" s="1"/>
  <c r="AV2838" i="31"/>
  <c r="AU2838" i="31"/>
  <c r="AT2838" i="31" l="1"/>
  <c r="D2839" i="31"/>
  <c r="J2839" i="31"/>
  <c r="AV2839" i="31"/>
  <c r="AU2839" i="31"/>
  <c r="AM2840" i="31"/>
  <c r="AL2840" i="31"/>
  <c r="B2841" i="31"/>
  <c r="AS2840" i="31"/>
  <c r="T2840" i="31" a="1"/>
  <c r="T2840" i="31" s="1"/>
  <c r="U2840" i="31" s="1"/>
  <c r="AT2839" i="31" l="1"/>
  <c r="AV2840" i="31"/>
  <c r="AU2840" i="31"/>
  <c r="B2842" i="31"/>
  <c r="AS2841" i="31"/>
  <c r="AL2841" i="31"/>
  <c r="AM2841" i="31"/>
  <c r="T2841" i="31" a="1"/>
  <c r="T2841" i="31" s="1"/>
  <c r="U2841" i="31" s="1"/>
  <c r="D2840" i="31"/>
  <c r="J2840" i="31"/>
  <c r="AT2840" i="31" l="1"/>
  <c r="D2841" i="31"/>
  <c r="J2841" i="31"/>
  <c r="AV2841" i="31"/>
  <c r="AU2841" i="31"/>
  <c r="AL2842" i="31"/>
  <c r="AM2842" i="31"/>
  <c r="AS2842" i="31"/>
  <c r="B2843" i="31"/>
  <c r="T2842" i="31" a="1"/>
  <c r="T2842" i="31" s="1"/>
  <c r="U2842" i="31" s="1"/>
  <c r="AT2841" i="31" l="1"/>
  <c r="AL2843" i="31"/>
  <c r="AS2843" i="31"/>
  <c r="B2844" i="31"/>
  <c r="AM2843" i="31"/>
  <c r="T2843" i="31" a="1"/>
  <c r="T2843" i="31" s="1"/>
  <c r="U2843" i="31" s="1"/>
  <c r="AU2842" i="31"/>
  <c r="AV2842" i="31"/>
  <c r="J2842" i="31"/>
  <c r="D2842" i="31"/>
  <c r="AT2842" i="31" l="1"/>
  <c r="D2843" i="31"/>
  <c r="J2843" i="31"/>
  <c r="AS2844" i="31"/>
  <c r="B2845" i="31"/>
  <c r="AM2844" i="31"/>
  <c r="AL2844" i="31"/>
  <c r="T2844" i="31" a="1"/>
  <c r="T2844" i="31" s="1"/>
  <c r="U2844" i="31" s="1"/>
  <c r="AU2843" i="31"/>
  <c r="AV2843" i="31"/>
  <c r="AT2843" i="31" l="1"/>
  <c r="J2844" i="31"/>
  <c r="D2844" i="31"/>
  <c r="AS2845" i="31"/>
  <c r="B2846" i="31"/>
  <c r="AM2845" i="31"/>
  <c r="AL2845" i="31"/>
  <c r="T2845" i="31" a="1"/>
  <c r="T2845" i="31" s="1"/>
  <c r="U2845" i="31" s="1"/>
  <c r="AU2844" i="31"/>
  <c r="AV2844" i="31"/>
  <c r="D2845" i="31" l="1"/>
  <c r="J2845" i="31"/>
  <c r="AS2846" i="31"/>
  <c r="B2847" i="31"/>
  <c r="AM2846" i="31"/>
  <c r="AL2846" i="31"/>
  <c r="T2846" i="31" a="1"/>
  <c r="T2846" i="31" s="1"/>
  <c r="U2846" i="31" s="1"/>
  <c r="AU2845" i="31"/>
  <c r="AV2845" i="31"/>
  <c r="AT2844" i="31"/>
  <c r="D2846" i="31" l="1"/>
  <c r="J2846" i="31"/>
  <c r="B2848" i="31"/>
  <c r="AM2847" i="31"/>
  <c r="AL2847" i="31"/>
  <c r="AS2847" i="31"/>
  <c r="T2847" i="31" a="1"/>
  <c r="T2847" i="31" s="1"/>
  <c r="U2847" i="31" s="1"/>
  <c r="AU2846" i="31"/>
  <c r="AV2846" i="31"/>
  <c r="AT2845" i="31"/>
  <c r="AT2846" i="31" l="1"/>
  <c r="J2847" i="31"/>
  <c r="D2847" i="31"/>
  <c r="AV2847" i="31"/>
  <c r="AU2847" i="31"/>
  <c r="AL2848" i="31"/>
  <c r="AS2848" i="31"/>
  <c r="B2849" i="31"/>
  <c r="B2850" i="31" s="1"/>
  <c r="AM2848" i="31"/>
  <c r="T2848" i="31" a="1"/>
  <c r="T2848" i="31" s="1"/>
  <c r="U2848" i="31" s="1"/>
  <c r="AT2847" i="31" l="1"/>
  <c r="AM2850" i="31"/>
  <c r="AL2850" i="31"/>
  <c r="AS2850" i="31"/>
  <c r="B2851" i="31"/>
  <c r="T2850" i="31" a="1"/>
  <c r="T2850" i="31" s="1"/>
  <c r="U2850" i="31" s="1"/>
  <c r="AM2849" i="31"/>
  <c r="AL2849" i="31"/>
  <c r="AS2849" i="31"/>
  <c r="T2849" i="31" a="1"/>
  <c r="T2849" i="31" s="1"/>
  <c r="U2849" i="31" s="1"/>
  <c r="AV2848" i="31"/>
  <c r="AU2848" i="31"/>
  <c r="D2848" i="31"/>
  <c r="J2848" i="31"/>
  <c r="D2850" i="31" l="1"/>
  <c r="J2850" i="31"/>
  <c r="B2852" i="31"/>
  <c r="AS2851" i="31"/>
  <c r="AM2851" i="31"/>
  <c r="AL2851" i="31"/>
  <c r="T2851" i="31" a="1"/>
  <c r="T2851" i="31" s="1"/>
  <c r="U2851" i="31" s="1"/>
  <c r="AU2850" i="31"/>
  <c r="AV2850" i="31"/>
  <c r="AT2848" i="31"/>
  <c r="D2849" i="31"/>
  <c r="J2849" i="31"/>
  <c r="AV2849" i="31"/>
  <c r="AU2849" i="31"/>
  <c r="AT2850" i="31" l="1"/>
  <c r="D2851" i="31"/>
  <c r="J2851" i="31"/>
  <c r="AV2851" i="31"/>
  <c r="AU2851" i="31"/>
  <c r="AL2852" i="31"/>
  <c r="AS2852" i="31"/>
  <c r="B2853" i="31"/>
  <c r="AM2852" i="31"/>
  <c r="T2852" i="31" a="1"/>
  <c r="T2852" i="31" s="1"/>
  <c r="U2852" i="31" s="1"/>
  <c r="AT2849" i="31"/>
  <c r="AT2851" i="31" l="1"/>
  <c r="AM2853" i="31"/>
  <c r="AL2853" i="31"/>
  <c r="AS2853" i="31"/>
  <c r="B2854" i="31"/>
  <c r="T2853" i="31" a="1"/>
  <c r="T2853" i="31" s="1"/>
  <c r="U2853" i="31" s="1"/>
  <c r="AU2852" i="31"/>
  <c r="AV2852" i="31"/>
  <c r="D2852" i="31"/>
  <c r="J2852" i="31"/>
  <c r="AT2852" i="31" l="1"/>
  <c r="D2853" i="31"/>
  <c r="J2853" i="31"/>
  <c r="AS2854" i="31"/>
  <c r="B2855" i="31"/>
  <c r="AM2854" i="31"/>
  <c r="AL2854" i="31"/>
  <c r="T2854" i="31" a="1"/>
  <c r="T2854" i="31" s="1"/>
  <c r="U2854" i="31" s="1"/>
  <c r="AU2853" i="31"/>
  <c r="AV2853" i="31"/>
  <c r="AT2853" i="31" l="1"/>
  <c r="B2856" i="31"/>
  <c r="AS2855" i="31"/>
  <c r="AM2855" i="31"/>
  <c r="AL2855" i="31"/>
  <c r="T2855" i="31" a="1"/>
  <c r="T2855" i="31" s="1"/>
  <c r="U2855" i="31" s="1"/>
  <c r="J2854" i="31"/>
  <c r="D2854" i="31"/>
  <c r="AU2854" i="31"/>
  <c r="AV2854" i="31"/>
  <c r="J2855" i="31" l="1"/>
  <c r="D2855" i="31"/>
  <c r="AV2855" i="31"/>
  <c r="AU2855" i="31"/>
  <c r="AT2855" i="31" s="1"/>
  <c r="AT2854" i="31"/>
  <c r="B2857" i="31"/>
  <c r="AM2856" i="31"/>
  <c r="AS2856" i="31"/>
  <c r="AL2856" i="31"/>
  <c r="T2856" i="31" a="1"/>
  <c r="T2856" i="31" s="1"/>
  <c r="U2856" i="31" s="1"/>
  <c r="J2856" i="31" l="1"/>
  <c r="D2856" i="31"/>
  <c r="AV2856" i="31"/>
  <c r="AU2856" i="31"/>
  <c r="AT2856" i="31" s="1"/>
  <c r="AM2857" i="31"/>
  <c r="AL2857" i="31"/>
  <c r="AS2857" i="31"/>
  <c r="B2858" i="31"/>
  <c r="T2857" i="31" a="1"/>
  <c r="T2857" i="31" s="1"/>
  <c r="U2857" i="31" s="1"/>
  <c r="AS2858" i="31" l="1"/>
  <c r="B2859" i="31"/>
  <c r="AM2858" i="31"/>
  <c r="AL2858" i="31"/>
  <c r="T2858" i="31" a="1"/>
  <c r="T2858" i="31" s="1"/>
  <c r="U2858" i="31" s="1"/>
  <c r="AV2857" i="31"/>
  <c r="AU2857" i="31"/>
  <c r="AT2857" i="31" s="1"/>
  <c r="J2857" i="31"/>
  <c r="D2857" i="31"/>
  <c r="D2858" i="31" l="1"/>
  <c r="J2858" i="31"/>
  <c r="B2860" i="31"/>
  <c r="AS2859" i="31"/>
  <c r="AL2859" i="31"/>
  <c r="AM2859" i="31"/>
  <c r="T2859" i="31" a="1"/>
  <c r="T2859" i="31" s="1"/>
  <c r="U2859" i="31" s="1"/>
  <c r="AU2858" i="31"/>
  <c r="AV2858" i="31"/>
  <c r="AT2858" i="31" l="1"/>
  <c r="AV2859" i="31"/>
  <c r="AU2859" i="31"/>
  <c r="B2861" i="31"/>
  <c r="AL2860" i="31"/>
  <c r="AM2860" i="31"/>
  <c r="AS2860" i="31"/>
  <c r="T2860" i="31" a="1"/>
  <c r="T2860" i="31" s="1"/>
  <c r="U2860" i="31" s="1"/>
  <c r="D2859" i="31"/>
  <c r="J2859" i="31"/>
  <c r="AT2859" i="31" l="1"/>
  <c r="D2860" i="31"/>
  <c r="J2860" i="31"/>
  <c r="AV2860" i="31"/>
  <c r="AU2860" i="31"/>
  <c r="AL2861" i="31"/>
  <c r="AS2861" i="31"/>
  <c r="AM2861" i="31"/>
  <c r="B2862" i="31"/>
  <c r="T2861" i="31" a="1"/>
  <c r="T2861" i="31" s="1"/>
  <c r="U2861" i="31" s="1"/>
  <c r="AT2860" i="31" l="1"/>
  <c r="AS2862" i="31"/>
  <c r="AM2862" i="31"/>
  <c r="AL2862" i="31"/>
  <c r="B2863" i="31"/>
  <c r="T2862" i="31" a="1"/>
  <c r="T2862" i="31" s="1"/>
  <c r="U2862" i="31" s="1"/>
  <c r="AV2861" i="31"/>
  <c r="AU2861" i="31"/>
  <c r="D2861" i="31"/>
  <c r="J2861" i="31"/>
  <c r="AT2861" i="31" l="1"/>
  <c r="J2862" i="31"/>
  <c r="D2862" i="31"/>
  <c r="B2864" i="31"/>
  <c r="AM2863" i="31"/>
  <c r="AS2863" i="31"/>
  <c r="AL2863" i="31"/>
  <c r="T2863" i="31" a="1"/>
  <c r="T2863" i="31" s="1"/>
  <c r="U2863" i="31" s="1"/>
  <c r="AU2862" i="31"/>
  <c r="AV2862" i="31"/>
  <c r="AT2862" i="31" l="1"/>
  <c r="J2863" i="31"/>
  <c r="D2863" i="31"/>
  <c r="AV2863" i="31"/>
  <c r="AU2863" i="31"/>
  <c r="AT2863" i="31" s="1"/>
  <c r="AM2864" i="31"/>
  <c r="AL2864" i="31"/>
  <c r="AS2864" i="31"/>
  <c r="B2865" i="31"/>
  <c r="T2864" i="31" a="1"/>
  <c r="T2864" i="31" s="1"/>
  <c r="U2864" i="31" s="1"/>
  <c r="AM2865" i="31" l="1"/>
  <c r="AL2865" i="31"/>
  <c r="AS2865" i="31"/>
  <c r="B2866" i="31"/>
  <c r="T2865" i="31" a="1"/>
  <c r="T2865" i="31" s="1"/>
  <c r="U2865" i="31" s="1"/>
  <c r="AV2864" i="31"/>
  <c r="AU2864" i="31"/>
  <c r="J2864" i="31"/>
  <c r="D2864" i="31"/>
  <c r="AT2864" i="31" l="1"/>
  <c r="J2865" i="31"/>
  <c r="D2865" i="31"/>
  <c r="AS2866" i="31"/>
  <c r="B2867" i="31"/>
  <c r="AM2866" i="31"/>
  <c r="AL2866" i="31"/>
  <c r="T2866" i="31" a="1"/>
  <c r="T2866" i="31" s="1"/>
  <c r="U2866" i="31" s="1"/>
  <c r="AV2865" i="31"/>
  <c r="AU2865" i="31"/>
  <c r="AT2865" i="31" l="1"/>
  <c r="D2866" i="31"/>
  <c r="J2866" i="31"/>
  <c r="AS2867" i="31"/>
  <c r="AL2867" i="31"/>
  <c r="AM2867" i="31"/>
  <c r="B2868" i="31"/>
  <c r="T2867" i="31" a="1"/>
  <c r="T2867" i="31" s="1"/>
  <c r="U2867" i="31" s="1"/>
  <c r="AU2866" i="31"/>
  <c r="AV2866" i="31"/>
  <c r="D2867" i="31" l="1"/>
  <c r="J2867" i="31"/>
  <c r="AS2868" i="31"/>
  <c r="B2869" i="31"/>
  <c r="AM2868" i="31"/>
  <c r="AL2868" i="31"/>
  <c r="T2868" i="31" a="1"/>
  <c r="T2868" i="31" s="1"/>
  <c r="U2868" i="31" s="1"/>
  <c r="AV2867" i="31"/>
  <c r="AU2867" i="31"/>
  <c r="AT2866" i="31"/>
  <c r="AT2867" i="31" l="1"/>
  <c r="D2868" i="31"/>
  <c r="J2868" i="31"/>
  <c r="AM2869" i="31"/>
  <c r="AL2869" i="31"/>
  <c r="AS2869" i="31"/>
  <c r="B2870" i="31"/>
  <c r="T2869" i="31" a="1"/>
  <c r="T2869" i="31" s="1"/>
  <c r="U2869" i="31" s="1"/>
  <c r="AU2868" i="31"/>
  <c r="AV2868" i="31"/>
  <c r="D2869" i="31" l="1"/>
  <c r="J2869" i="31"/>
  <c r="B2871" i="31"/>
  <c r="AS2870" i="31"/>
  <c r="AM2870" i="31"/>
  <c r="AL2870" i="31"/>
  <c r="T2870" i="31" a="1"/>
  <c r="T2870" i="31" s="1"/>
  <c r="U2870" i="31" s="1"/>
  <c r="AV2869" i="31"/>
  <c r="AU2869" i="31"/>
  <c r="AT2868" i="31"/>
  <c r="AT2869" i="31" l="1"/>
  <c r="J2870" i="31"/>
  <c r="D2870" i="31"/>
  <c r="AU2870" i="31"/>
  <c r="AV2870" i="31"/>
  <c r="AL2871" i="31"/>
  <c r="AS2871" i="31"/>
  <c r="AM2871" i="31"/>
  <c r="B2872" i="31"/>
  <c r="T2871" i="31" a="1"/>
  <c r="T2871" i="31" s="1"/>
  <c r="U2871" i="31" s="1"/>
  <c r="B2873" i="31" l="1"/>
  <c r="AL2872" i="31"/>
  <c r="AM2872" i="31"/>
  <c r="AS2872" i="31"/>
  <c r="T2872" i="31" a="1"/>
  <c r="T2872" i="31" s="1"/>
  <c r="U2872" i="31" s="1"/>
  <c r="AV2871" i="31"/>
  <c r="AU2871" i="31"/>
  <c r="AT2870" i="31"/>
  <c r="J2871" i="31"/>
  <c r="D2871" i="31"/>
  <c r="AT2871" i="31" l="1"/>
  <c r="J2872" i="31"/>
  <c r="D2872" i="31"/>
  <c r="AV2872" i="31"/>
  <c r="AU2872" i="31"/>
  <c r="AM2873" i="31"/>
  <c r="AL2873" i="31"/>
  <c r="AS2873" i="31"/>
  <c r="B2874" i="31"/>
  <c r="T2873" i="31" a="1"/>
  <c r="T2873" i="31" s="1"/>
  <c r="U2873" i="31" s="1"/>
  <c r="AU2873" i="31" l="1"/>
  <c r="AV2873" i="31"/>
  <c r="AT2872" i="31"/>
  <c r="J2873" i="31"/>
  <c r="D2873" i="31"/>
  <c r="B2875" i="31"/>
  <c r="AS2874" i="31"/>
  <c r="AM2874" i="31"/>
  <c r="AL2874" i="31"/>
  <c r="T2874" i="31" a="1"/>
  <c r="T2874" i="31" s="1"/>
  <c r="U2874" i="31" s="1"/>
  <c r="AU2874" i="31" l="1"/>
  <c r="AV2874" i="31"/>
  <c r="AS2875" i="31"/>
  <c r="AL2875" i="31"/>
  <c r="B2876" i="31"/>
  <c r="AM2875" i="31"/>
  <c r="T2875" i="31" a="1"/>
  <c r="T2875" i="31" s="1"/>
  <c r="U2875" i="31" s="1"/>
  <c r="D2874" i="31"/>
  <c r="J2874" i="31"/>
  <c r="AT2873" i="31"/>
  <c r="AT2874" i="31" l="1"/>
  <c r="D2875" i="31"/>
  <c r="J2875" i="31"/>
  <c r="AS2876" i="31"/>
  <c r="B2877" i="31"/>
  <c r="B2878" i="31" s="1"/>
  <c r="AM2876" i="31"/>
  <c r="AL2876" i="31"/>
  <c r="T2876" i="31" a="1"/>
  <c r="T2876" i="31" s="1"/>
  <c r="U2876" i="31" s="1"/>
  <c r="AV2875" i="31"/>
  <c r="AU2875" i="31"/>
  <c r="B2879" i="31" l="1"/>
  <c r="AM2878" i="31"/>
  <c r="AS2878" i="31"/>
  <c r="AL2878" i="31"/>
  <c r="T2878" i="31" a="1"/>
  <c r="T2878" i="31" s="1"/>
  <c r="U2878" i="31" s="1"/>
  <c r="D2876" i="31"/>
  <c r="J2876" i="31"/>
  <c r="AM2877" i="31"/>
  <c r="AL2877" i="31"/>
  <c r="AS2877" i="31"/>
  <c r="T2877" i="31" a="1"/>
  <c r="T2877" i="31" s="1"/>
  <c r="U2877" i="31" s="1"/>
  <c r="AV2876" i="31"/>
  <c r="AU2876" i="31"/>
  <c r="AT2875" i="31"/>
  <c r="D2878" i="31" l="1"/>
  <c r="J2878" i="31"/>
  <c r="AV2878" i="31"/>
  <c r="AU2878" i="31"/>
  <c r="AT2878" i="31" s="1"/>
  <c r="AM2879" i="31"/>
  <c r="AL2879" i="31"/>
  <c r="B2880" i="31"/>
  <c r="AS2879" i="31"/>
  <c r="T2879" i="31" a="1"/>
  <c r="T2879" i="31" s="1"/>
  <c r="U2879" i="31" s="1"/>
  <c r="D2877" i="31"/>
  <c r="J2877" i="31"/>
  <c r="AV2877" i="31"/>
  <c r="AU2877" i="31"/>
  <c r="AT2876" i="31"/>
  <c r="AT2877" i="31" l="1"/>
  <c r="AM2880" i="31"/>
  <c r="AL2880" i="31"/>
  <c r="AS2880" i="31"/>
  <c r="B2881" i="31"/>
  <c r="T2880" i="31" a="1"/>
  <c r="T2880" i="31" s="1"/>
  <c r="U2880" i="31" s="1"/>
  <c r="AU2879" i="31"/>
  <c r="AV2879" i="31"/>
  <c r="D2879" i="31"/>
  <c r="J2879" i="31"/>
  <c r="J2880" i="31" l="1"/>
  <c r="D2880" i="31"/>
  <c r="AT2879" i="31"/>
  <c r="AS2881" i="31"/>
  <c r="B2882" i="31"/>
  <c r="AM2881" i="31"/>
  <c r="AL2881" i="31"/>
  <c r="T2881" i="31" a="1"/>
  <c r="T2881" i="31" s="1"/>
  <c r="U2881" i="31" s="1"/>
  <c r="AU2880" i="31"/>
  <c r="AV2880" i="31"/>
  <c r="AT2880" i="31" l="1"/>
  <c r="B2883" i="31"/>
  <c r="AM2882" i="31"/>
  <c r="AL2882" i="31"/>
  <c r="AS2882" i="31"/>
  <c r="T2882" i="31" a="1"/>
  <c r="T2882" i="31" s="1"/>
  <c r="U2882" i="31" s="1"/>
  <c r="J2881" i="31"/>
  <c r="D2881" i="31"/>
  <c r="AU2881" i="31"/>
  <c r="AV2881" i="31"/>
  <c r="AT2881" i="31" l="1"/>
  <c r="J2882" i="31"/>
  <c r="D2882" i="31"/>
  <c r="AV2882" i="31"/>
  <c r="AU2882" i="31"/>
  <c r="AM2883" i="31"/>
  <c r="AL2883" i="31"/>
  <c r="B2884" i="31"/>
  <c r="AS2883" i="31"/>
  <c r="T2883" i="31" a="1"/>
  <c r="T2883" i="31" s="1"/>
  <c r="U2883" i="31" s="1"/>
  <c r="AV2883" i="31" l="1"/>
  <c r="AU2883" i="31"/>
  <c r="AL2884" i="31"/>
  <c r="AS2884" i="31"/>
  <c r="B2885" i="31"/>
  <c r="AM2884" i="31"/>
  <c r="T2884" i="31" a="1"/>
  <c r="T2884" i="31" s="1"/>
  <c r="U2884" i="31" s="1"/>
  <c r="AT2882" i="31"/>
  <c r="J2883" i="31"/>
  <c r="D2883" i="31"/>
  <c r="AT2883" i="31" l="1"/>
  <c r="J2884" i="31"/>
  <c r="D2884" i="31"/>
  <c r="AS2885" i="31"/>
  <c r="B2886" i="31"/>
  <c r="AM2885" i="31"/>
  <c r="AL2885" i="31"/>
  <c r="T2885" i="31" a="1"/>
  <c r="T2885" i="31" s="1"/>
  <c r="U2885" i="31" s="1"/>
  <c r="AV2884" i="31"/>
  <c r="AU2884" i="31"/>
  <c r="AT2884" i="31" l="1"/>
  <c r="D2885" i="31"/>
  <c r="J2885" i="31"/>
  <c r="AL2886" i="31"/>
  <c r="B2887" i="31"/>
  <c r="AS2886" i="31"/>
  <c r="AM2886" i="31"/>
  <c r="T2886" i="31" a="1"/>
  <c r="T2886" i="31" s="1"/>
  <c r="U2886" i="31" s="1"/>
  <c r="AV2885" i="31"/>
  <c r="AU2885" i="31"/>
  <c r="AV2886" i="31" l="1"/>
  <c r="AU2886" i="31"/>
  <c r="D2886" i="31"/>
  <c r="J2886" i="31"/>
  <c r="AM2887" i="31"/>
  <c r="AL2887" i="31"/>
  <c r="AS2887" i="31"/>
  <c r="B2888" i="31"/>
  <c r="T2887" i="31" a="1"/>
  <c r="T2887" i="31" s="1"/>
  <c r="U2887" i="31" s="1"/>
  <c r="AT2885" i="31"/>
  <c r="AT2886" i="31" l="1"/>
  <c r="AS2888" i="31"/>
  <c r="AM2888" i="31"/>
  <c r="AL2888" i="31"/>
  <c r="B2889" i="31"/>
  <c r="T2888" i="31" a="1"/>
  <c r="T2888" i="31" s="1"/>
  <c r="U2888" i="31" s="1"/>
  <c r="AV2887" i="31"/>
  <c r="AU2887" i="31"/>
  <c r="D2887" i="31"/>
  <c r="J2887" i="31"/>
  <c r="AT2887" i="31" l="1"/>
  <c r="J2888" i="31"/>
  <c r="D2888" i="31"/>
  <c r="B2890" i="31"/>
  <c r="AM2889" i="31"/>
  <c r="AL2889" i="31"/>
  <c r="AS2889" i="31"/>
  <c r="T2889" i="31" a="1"/>
  <c r="T2889" i="31" s="1"/>
  <c r="U2889" i="31" s="1"/>
  <c r="AU2888" i="31"/>
  <c r="AV2888" i="31"/>
  <c r="J2889" i="31" l="1"/>
  <c r="D2889" i="31"/>
  <c r="AV2889" i="31"/>
  <c r="AU2889" i="31"/>
  <c r="AT2889" i="31" s="1"/>
  <c r="B2891" i="31"/>
  <c r="AM2890" i="31"/>
  <c r="AL2890" i="31"/>
  <c r="AS2890" i="31"/>
  <c r="T2890" i="31" a="1"/>
  <c r="T2890" i="31" s="1"/>
  <c r="U2890" i="31" s="1"/>
  <c r="AT2888" i="31"/>
  <c r="AV2890" i="31" l="1"/>
  <c r="AU2890" i="31"/>
  <c r="AM2891" i="31"/>
  <c r="B2892" i="31"/>
  <c r="AS2891" i="31"/>
  <c r="AL2891" i="31"/>
  <c r="T2891" i="31" a="1"/>
  <c r="T2891" i="31" s="1"/>
  <c r="U2891" i="31" s="1"/>
  <c r="J2890" i="31"/>
  <c r="D2890" i="31"/>
  <c r="AT2890" i="31" l="1"/>
  <c r="J2891" i="31"/>
  <c r="D2891" i="31"/>
  <c r="AV2891" i="31"/>
  <c r="AU2891" i="31"/>
  <c r="B2893" i="31"/>
  <c r="AM2892" i="31"/>
  <c r="AL2892" i="31"/>
  <c r="AS2892" i="31"/>
  <c r="T2892" i="31" a="1"/>
  <c r="T2892" i="31" s="1"/>
  <c r="U2892" i="31" s="1"/>
  <c r="AT2891" i="31" l="1"/>
  <c r="AU2892" i="31"/>
  <c r="AV2892" i="31"/>
  <c r="AS2893" i="31"/>
  <c r="AM2893" i="31"/>
  <c r="AL2893" i="31"/>
  <c r="B2894" i="31"/>
  <c r="T2893" i="31" a="1"/>
  <c r="T2893" i="31" s="1"/>
  <c r="U2893" i="31" s="1"/>
  <c r="J2892" i="31"/>
  <c r="D2892" i="31"/>
  <c r="D2893" i="31" l="1"/>
  <c r="J2893" i="31"/>
  <c r="B2895" i="31"/>
  <c r="B2896" i="31" s="1"/>
  <c r="AM2894" i="31"/>
  <c r="AL2894" i="31"/>
  <c r="AS2894" i="31"/>
  <c r="T2894" i="31" a="1"/>
  <c r="T2894" i="31" s="1"/>
  <c r="U2894" i="31" s="1"/>
  <c r="AV2893" i="31"/>
  <c r="AU2893" i="31"/>
  <c r="AT2892" i="31"/>
  <c r="AL2896" i="31" l="1"/>
  <c r="AM2896" i="31"/>
  <c r="AS2896" i="31"/>
  <c r="B2897" i="31"/>
  <c r="T2896" i="31" a="1"/>
  <c r="T2896" i="31" s="1"/>
  <c r="U2896" i="31" s="1"/>
  <c r="D2894" i="31"/>
  <c r="J2894" i="31"/>
  <c r="AV2894" i="31"/>
  <c r="AU2894" i="31"/>
  <c r="AM2895" i="31"/>
  <c r="AL2895" i="31"/>
  <c r="AS2895" i="31"/>
  <c r="T2895" i="31" a="1"/>
  <c r="T2895" i="31" s="1"/>
  <c r="U2895" i="31" s="1"/>
  <c r="AT2893" i="31"/>
  <c r="D2896" i="31" l="1"/>
  <c r="J2896" i="31"/>
  <c r="AM2897" i="31"/>
  <c r="AL2897" i="31"/>
  <c r="B2898" i="31"/>
  <c r="AS2897" i="31"/>
  <c r="T2897" i="31" a="1"/>
  <c r="T2897" i="31" s="1"/>
  <c r="U2897" i="31" s="1"/>
  <c r="AV2896" i="31"/>
  <c r="AU2896" i="31"/>
  <c r="AT2894" i="31"/>
  <c r="AV2895" i="31"/>
  <c r="AU2895" i="31"/>
  <c r="D2895" i="31"/>
  <c r="J2895" i="31"/>
  <c r="D2897" i="31" l="1"/>
  <c r="J2897" i="31"/>
  <c r="AU2897" i="31"/>
  <c r="AV2897" i="31"/>
  <c r="AS2898" i="31"/>
  <c r="B2899" i="31"/>
  <c r="AM2898" i="31"/>
  <c r="AL2898" i="31"/>
  <c r="T2898" i="31" a="1"/>
  <c r="T2898" i="31" s="1"/>
  <c r="U2898" i="31" s="1"/>
  <c r="AT2895" i="31"/>
  <c r="AT2896" i="31"/>
  <c r="B2900" i="31" l="1"/>
  <c r="AM2899" i="31"/>
  <c r="AL2899" i="31"/>
  <c r="AS2899" i="31"/>
  <c r="T2899" i="31" a="1"/>
  <c r="T2899" i="31" s="1"/>
  <c r="U2899" i="31" s="1"/>
  <c r="AU2898" i="31"/>
  <c r="AV2898" i="31"/>
  <c r="AT2897" i="31"/>
  <c r="D2898" i="31"/>
  <c r="J2898" i="31"/>
  <c r="AT2898" i="31" l="1"/>
  <c r="J2899" i="31"/>
  <c r="D2899" i="31"/>
  <c r="AV2899" i="31"/>
  <c r="AU2899" i="31"/>
  <c r="AM2900" i="31"/>
  <c r="B2901" i="31"/>
  <c r="AL2900" i="31"/>
  <c r="AS2900" i="31"/>
  <c r="T2900" i="31" a="1"/>
  <c r="T2900" i="31" s="1"/>
  <c r="U2900" i="31" s="1"/>
  <c r="AT2899" i="31" l="1"/>
  <c r="AS2901" i="31"/>
  <c r="AL2901" i="31"/>
  <c r="AM2901" i="31"/>
  <c r="B2902" i="31"/>
  <c r="T2901" i="31" a="1"/>
  <c r="T2901" i="31" s="1"/>
  <c r="U2901" i="31" s="1"/>
  <c r="AV2900" i="31"/>
  <c r="AU2900" i="31"/>
  <c r="J2900" i="31"/>
  <c r="D2900" i="31"/>
  <c r="AT2900" i="31" l="1"/>
  <c r="J2901" i="31"/>
  <c r="D2901" i="31"/>
  <c r="AS2902" i="31"/>
  <c r="B2903" i="31"/>
  <c r="AM2902" i="31"/>
  <c r="AL2902" i="31"/>
  <c r="T2902" i="31" a="1"/>
  <c r="T2902" i="31" s="1"/>
  <c r="U2902" i="31" s="1"/>
  <c r="AV2901" i="31"/>
  <c r="AU2901" i="31"/>
  <c r="J2902" i="31" l="1"/>
  <c r="D2902" i="31"/>
  <c r="B2904" i="31"/>
  <c r="AM2903" i="31"/>
  <c r="AL2903" i="31"/>
  <c r="AS2903" i="31"/>
  <c r="T2903" i="31" a="1"/>
  <c r="T2903" i="31" s="1"/>
  <c r="U2903" i="31" s="1"/>
  <c r="AV2902" i="31"/>
  <c r="AU2902" i="31"/>
  <c r="AT2901" i="31"/>
  <c r="AT2902" i="31" l="1"/>
  <c r="J2903" i="31"/>
  <c r="D2903" i="31"/>
  <c r="AV2903" i="31"/>
  <c r="AU2903" i="31"/>
  <c r="AM2904" i="31"/>
  <c r="AL2904" i="31"/>
  <c r="AS2904" i="31"/>
  <c r="B2905" i="31"/>
  <c r="T2904" i="31" a="1"/>
  <c r="T2904" i="31" s="1"/>
  <c r="U2904" i="31" s="1"/>
  <c r="AT2903" i="31" l="1"/>
  <c r="AS2905" i="31"/>
  <c r="AM2905" i="31"/>
  <c r="B2906" i="31"/>
  <c r="AL2905" i="31"/>
  <c r="T2905" i="31" a="1"/>
  <c r="T2905" i="31" s="1"/>
  <c r="U2905" i="31" s="1"/>
  <c r="AV2904" i="31"/>
  <c r="AU2904" i="31"/>
  <c r="D2904" i="31"/>
  <c r="J2904" i="31"/>
  <c r="AT2904" i="31" l="1"/>
  <c r="D2905" i="31"/>
  <c r="J2905" i="31"/>
  <c r="AS2906" i="31"/>
  <c r="AL2906" i="31"/>
  <c r="B2907" i="31"/>
  <c r="AM2906" i="31"/>
  <c r="T2906" i="31" a="1"/>
  <c r="T2906" i="31" s="1"/>
  <c r="U2906" i="31" s="1"/>
  <c r="AU2905" i="31"/>
  <c r="AV2905" i="31"/>
  <c r="AT2905" i="31" l="1"/>
  <c r="D2906" i="31"/>
  <c r="J2906" i="31"/>
  <c r="AM2907" i="31"/>
  <c r="AL2907" i="31"/>
  <c r="AS2907" i="31"/>
  <c r="B2908" i="31"/>
  <c r="B2909" i="31" s="1"/>
  <c r="T2907" i="31" a="1"/>
  <c r="T2907" i="31" s="1"/>
  <c r="U2907" i="31" s="1"/>
  <c r="AV2906" i="31"/>
  <c r="AU2906" i="31"/>
  <c r="AT2906" i="31" l="1"/>
  <c r="B2910" i="31"/>
  <c r="AS2909" i="31"/>
  <c r="AM2909" i="31"/>
  <c r="AL2909" i="31"/>
  <c r="T2909" i="31" a="1"/>
  <c r="T2909" i="31" s="1"/>
  <c r="U2909" i="31" s="1"/>
  <c r="J2907" i="31"/>
  <c r="D2907" i="31"/>
  <c r="AM2908" i="31"/>
  <c r="AL2908" i="31"/>
  <c r="AS2908" i="31"/>
  <c r="T2908" i="31" a="1"/>
  <c r="T2908" i="31" s="1"/>
  <c r="U2908" i="31" s="1"/>
  <c r="AU2907" i="31"/>
  <c r="AV2907" i="31"/>
  <c r="D2909" i="31" l="1"/>
  <c r="J2909" i="31"/>
  <c r="AV2909" i="31"/>
  <c r="AU2909" i="31"/>
  <c r="B2911" i="31"/>
  <c r="AM2910" i="31"/>
  <c r="AL2910" i="31"/>
  <c r="AS2910" i="31"/>
  <c r="T2910" i="31" a="1"/>
  <c r="T2910" i="31" s="1"/>
  <c r="U2910" i="31" s="1"/>
  <c r="J2908" i="31"/>
  <c r="D2908" i="31"/>
  <c r="AV2908" i="31"/>
  <c r="AU2908" i="31"/>
  <c r="AT2907" i="31"/>
  <c r="AV2910" i="31" l="1"/>
  <c r="AU2910" i="31"/>
  <c r="AL2911" i="31"/>
  <c r="AS2911" i="31"/>
  <c r="B2912" i="31"/>
  <c r="AM2911" i="31"/>
  <c r="T2911" i="31" a="1"/>
  <c r="T2911" i="31" s="1"/>
  <c r="U2911" i="31" s="1"/>
  <c r="AT2909" i="31"/>
  <c r="D2910" i="31"/>
  <c r="J2910" i="31"/>
  <c r="AT2908" i="31"/>
  <c r="AT2910" i="31" l="1"/>
  <c r="J2911" i="31"/>
  <c r="D2911" i="31"/>
  <c r="AM2912" i="31"/>
  <c r="B2913" i="31"/>
  <c r="AL2912" i="31"/>
  <c r="AS2912" i="31"/>
  <c r="T2912" i="31" a="1"/>
  <c r="T2912" i="31" s="1"/>
  <c r="U2912" i="31" s="1"/>
  <c r="AU2911" i="31"/>
  <c r="AV2911" i="31"/>
  <c r="J2912" i="31" l="1"/>
  <c r="D2912" i="31"/>
  <c r="B2914" i="31"/>
  <c r="AL2913" i="31"/>
  <c r="AM2913" i="31"/>
  <c r="AS2913" i="31"/>
  <c r="T2913" i="31" a="1"/>
  <c r="T2913" i="31" s="1"/>
  <c r="U2913" i="31" s="1"/>
  <c r="AU2912" i="31"/>
  <c r="AV2912" i="31"/>
  <c r="AT2911" i="31"/>
  <c r="AT2912" i="31" l="1"/>
  <c r="J2913" i="31"/>
  <c r="D2913" i="31"/>
  <c r="AV2913" i="31"/>
  <c r="AU2913" i="31"/>
  <c r="B2915" i="31"/>
  <c r="AM2914" i="31"/>
  <c r="AL2914" i="31"/>
  <c r="AS2914" i="31"/>
  <c r="T2914" i="31" a="1"/>
  <c r="T2914" i="31" s="1"/>
  <c r="U2914" i="31" s="1"/>
  <c r="AT2913" i="31" l="1"/>
  <c r="AV2914" i="31"/>
  <c r="AU2914" i="31"/>
  <c r="B2916" i="31"/>
  <c r="AM2915" i="31"/>
  <c r="AS2915" i="31"/>
  <c r="AL2915" i="31"/>
  <c r="T2915" i="31" a="1"/>
  <c r="T2915" i="31" s="1"/>
  <c r="U2915" i="31" s="1"/>
  <c r="D2914" i="31"/>
  <c r="J2914" i="31"/>
  <c r="AU2915" i="31" l="1"/>
  <c r="AV2915" i="31"/>
  <c r="D2915" i="31"/>
  <c r="J2915" i="31"/>
  <c r="B2917" i="31"/>
  <c r="AS2916" i="31"/>
  <c r="AL2916" i="31"/>
  <c r="AM2916" i="31"/>
  <c r="T2916" i="31" a="1"/>
  <c r="T2916" i="31" s="1"/>
  <c r="U2916" i="31" s="1"/>
  <c r="AT2914" i="31"/>
  <c r="AT2915" i="31" l="1"/>
  <c r="AV2916" i="31"/>
  <c r="AU2916" i="31"/>
  <c r="AM2917" i="31"/>
  <c r="AS2917" i="31"/>
  <c r="B2918" i="31"/>
  <c r="AL2917" i="31"/>
  <c r="T2917" i="31" a="1"/>
  <c r="T2917" i="31" s="1"/>
  <c r="U2917" i="31" s="1"/>
  <c r="D2916" i="31"/>
  <c r="J2916" i="31"/>
  <c r="D2917" i="31" l="1"/>
  <c r="J2917" i="31"/>
  <c r="AM2918" i="31"/>
  <c r="AL2918" i="31"/>
  <c r="B2919" i="31"/>
  <c r="AS2918" i="31"/>
  <c r="T2918" i="31" a="1"/>
  <c r="T2918" i="31" s="1"/>
  <c r="U2918" i="31" s="1"/>
  <c r="AU2917" i="31"/>
  <c r="AV2917" i="31"/>
  <c r="AT2916" i="31"/>
  <c r="D2918" i="31" l="1"/>
  <c r="J2918" i="31"/>
  <c r="AV2918" i="31"/>
  <c r="AU2918" i="31"/>
  <c r="AT2918" i="31" s="1"/>
  <c r="B2920" i="31"/>
  <c r="AS2919" i="31"/>
  <c r="AL2919" i="31"/>
  <c r="AM2919" i="31"/>
  <c r="T2919" i="31" a="1"/>
  <c r="T2919" i="31" s="1"/>
  <c r="U2919" i="31" s="1"/>
  <c r="AT2917" i="31"/>
  <c r="AU2919" i="31" l="1"/>
  <c r="AV2919" i="31"/>
  <c r="AS2920" i="31"/>
  <c r="AL2920" i="31"/>
  <c r="B2921" i="31"/>
  <c r="AM2920" i="31"/>
  <c r="T2920" i="31" a="1"/>
  <c r="T2920" i="31" s="1"/>
  <c r="U2920" i="31" s="1"/>
  <c r="J2919" i="31"/>
  <c r="D2919" i="31"/>
  <c r="AT2919" i="31" l="1"/>
  <c r="J2920" i="31"/>
  <c r="D2920" i="31"/>
  <c r="B2922" i="31"/>
  <c r="AL2921" i="31"/>
  <c r="AS2921" i="31"/>
  <c r="AM2921" i="31"/>
  <c r="T2921" i="31" a="1"/>
  <c r="T2921" i="31" s="1"/>
  <c r="U2921" i="31" s="1"/>
  <c r="AV2920" i="31"/>
  <c r="AU2920" i="31"/>
  <c r="J2921" i="31" l="1"/>
  <c r="D2921" i="31"/>
  <c r="AV2921" i="31"/>
  <c r="AU2921" i="31"/>
  <c r="AM2922" i="31"/>
  <c r="AS2922" i="31"/>
  <c r="B2923" i="31"/>
  <c r="AL2922" i="31"/>
  <c r="T2922" i="31" a="1"/>
  <c r="T2922" i="31" s="1"/>
  <c r="U2922" i="31" s="1"/>
  <c r="AT2920" i="31"/>
  <c r="AT2921" i="31" l="1"/>
  <c r="AS2923" i="31"/>
  <c r="AM2923" i="31"/>
  <c r="AL2923" i="31"/>
  <c r="B2924" i="31"/>
  <c r="T2923" i="31" a="1"/>
  <c r="T2923" i="31" s="1"/>
  <c r="U2923" i="31" s="1"/>
  <c r="AV2922" i="31"/>
  <c r="AU2922" i="31"/>
  <c r="D2922" i="31"/>
  <c r="J2922" i="31"/>
  <c r="AT2922" i="31" l="1"/>
  <c r="D2923" i="31"/>
  <c r="J2923" i="31"/>
  <c r="AM2924" i="31"/>
  <c r="AS2924" i="31"/>
  <c r="B2925" i="31"/>
  <c r="AL2924" i="31"/>
  <c r="T2924" i="31" a="1"/>
  <c r="T2924" i="31" s="1"/>
  <c r="U2924" i="31" s="1"/>
  <c r="AU2923" i="31"/>
  <c r="AV2923" i="31"/>
  <c r="AT2923" i="31" l="1"/>
  <c r="D2924" i="31"/>
  <c r="J2924" i="31"/>
  <c r="AM2925" i="31"/>
  <c r="AL2925" i="31"/>
  <c r="AS2925" i="31"/>
  <c r="B2926" i="31"/>
  <c r="T2925" i="31" a="1"/>
  <c r="T2925" i="31" s="1"/>
  <c r="U2925" i="31" s="1"/>
  <c r="AV2924" i="31"/>
  <c r="AU2924" i="31"/>
  <c r="AT2924" i="31" l="1"/>
  <c r="D2925" i="31"/>
  <c r="J2925" i="31"/>
  <c r="AM2926" i="31"/>
  <c r="AL2926" i="31"/>
  <c r="AS2926" i="31"/>
  <c r="B2927" i="31"/>
  <c r="T2926" i="31" a="1"/>
  <c r="T2926" i="31" s="1"/>
  <c r="U2926" i="31" s="1"/>
  <c r="AU2925" i="31"/>
  <c r="AV2925" i="31"/>
  <c r="AT2925" i="31" l="1"/>
  <c r="D2926" i="31"/>
  <c r="J2926" i="31"/>
  <c r="B2928" i="31"/>
  <c r="AS2927" i="31"/>
  <c r="AM2927" i="31"/>
  <c r="AL2927" i="31"/>
  <c r="T2927" i="31" a="1"/>
  <c r="T2927" i="31" s="1"/>
  <c r="U2927" i="31" s="1"/>
  <c r="AV2926" i="31"/>
  <c r="AU2926" i="31"/>
  <c r="AT2926" i="31" l="1"/>
  <c r="AU2927" i="31"/>
  <c r="AV2927" i="31"/>
  <c r="AS2928" i="31"/>
  <c r="B2929" i="31"/>
  <c r="AM2928" i="31"/>
  <c r="AL2928" i="31"/>
  <c r="T2928" i="31" a="1"/>
  <c r="T2928" i="31" s="1"/>
  <c r="U2928" i="31" s="1"/>
  <c r="J2927" i="31"/>
  <c r="D2927" i="31"/>
  <c r="J2928" i="31" l="1"/>
  <c r="D2928" i="31"/>
  <c r="AS2929" i="31"/>
  <c r="B2930" i="31"/>
  <c r="AM2929" i="31"/>
  <c r="AL2929" i="31"/>
  <c r="T2929" i="31" a="1"/>
  <c r="T2929" i="31" s="1"/>
  <c r="U2929" i="31" s="1"/>
  <c r="AV2928" i="31"/>
  <c r="AU2928" i="31"/>
  <c r="AT2927" i="31"/>
  <c r="J2929" i="31" l="1"/>
  <c r="D2929" i="31"/>
  <c r="AM2930" i="31"/>
  <c r="AL2930" i="31"/>
  <c r="AS2930" i="31"/>
  <c r="B2931" i="31"/>
  <c r="T2930" i="31" a="1"/>
  <c r="T2930" i="31" s="1"/>
  <c r="U2930" i="31" s="1"/>
  <c r="AV2929" i="31"/>
  <c r="AU2929" i="31"/>
  <c r="AT2928" i="31"/>
  <c r="D2930" i="31" l="1"/>
  <c r="J2930" i="31"/>
  <c r="B2932" i="31"/>
  <c r="AS2931" i="31"/>
  <c r="AL2931" i="31"/>
  <c r="AM2931" i="31"/>
  <c r="T2931" i="31" a="1"/>
  <c r="T2931" i="31" s="1"/>
  <c r="U2931" i="31" s="1"/>
  <c r="AV2930" i="31"/>
  <c r="AU2930" i="31"/>
  <c r="AT2929" i="31"/>
  <c r="D2931" i="31" l="1"/>
  <c r="J2931" i="31"/>
  <c r="AU2931" i="31"/>
  <c r="AV2931" i="31"/>
  <c r="AL2932" i="31"/>
  <c r="AM2932" i="31"/>
  <c r="AS2932" i="31"/>
  <c r="B2933" i="31"/>
  <c r="T2932" i="31" a="1"/>
  <c r="T2932" i="31" s="1"/>
  <c r="U2932" i="31" s="1"/>
  <c r="AT2930" i="31"/>
  <c r="B2934" i="31" l="1"/>
  <c r="AM2933" i="31"/>
  <c r="AS2933" i="31"/>
  <c r="AL2933" i="31"/>
  <c r="T2933" i="31" a="1"/>
  <c r="T2933" i="31" s="1"/>
  <c r="U2933" i="31" s="1"/>
  <c r="AU2932" i="31"/>
  <c r="AV2932" i="31"/>
  <c r="AT2931" i="31"/>
  <c r="D2932" i="31"/>
  <c r="J2932" i="31"/>
  <c r="AT2932" i="31" l="1"/>
  <c r="D2933" i="31"/>
  <c r="J2933" i="31"/>
  <c r="AV2933" i="31"/>
  <c r="AU2933" i="31"/>
  <c r="AM2934" i="31"/>
  <c r="AS2934" i="31"/>
  <c r="AL2934" i="31"/>
  <c r="B2935" i="31"/>
  <c r="T2934" i="31" a="1"/>
  <c r="T2934" i="31" s="1"/>
  <c r="U2934" i="31" s="1"/>
  <c r="AT2933" i="31" l="1"/>
  <c r="B2936" i="31"/>
  <c r="AM2935" i="31"/>
  <c r="AS2935" i="31"/>
  <c r="AL2935" i="31"/>
  <c r="T2935" i="31" a="1"/>
  <c r="T2935" i="31" s="1"/>
  <c r="U2935" i="31" s="1"/>
  <c r="AV2934" i="31"/>
  <c r="AU2934" i="31"/>
  <c r="D2934" i="31"/>
  <c r="J2934" i="31"/>
  <c r="AT2934" i="31" l="1"/>
  <c r="J2935" i="31"/>
  <c r="D2935" i="31"/>
  <c r="AU2935" i="31"/>
  <c r="AV2935" i="31"/>
  <c r="AS2936" i="31"/>
  <c r="AL2936" i="31"/>
  <c r="B2937" i="31"/>
  <c r="AM2936" i="31"/>
  <c r="T2936" i="31" a="1"/>
  <c r="T2936" i="31" s="1"/>
  <c r="U2936" i="31" s="1"/>
  <c r="AM2937" i="31" l="1"/>
  <c r="AL2937" i="31"/>
  <c r="AS2937" i="31"/>
  <c r="B2938" i="31"/>
  <c r="B2939" i="31" s="1"/>
  <c r="T2937" i="31" a="1"/>
  <c r="T2937" i="31" s="1"/>
  <c r="U2937" i="31" s="1"/>
  <c r="AV2936" i="31"/>
  <c r="AU2936" i="31"/>
  <c r="AT2935" i="31"/>
  <c r="J2936" i="31"/>
  <c r="D2936" i="31"/>
  <c r="B2940" i="31" l="1"/>
  <c r="AM2939" i="31"/>
  <c r="AS2939" i="31"/>
  <c r="AL2939" i="31"/>
  <c r="T2939" i="31" a="1"/>
  <c r="T2939" i="31" s="1"/>
  <c r="U2939" i="31" s="1"/>
  <c r="AT2936" i="31"/>
  <c r="J2937" i="31"/>
  <c r="D2937" i="31"/>
  <c r="AS2938" i="31"/>
  <c r="AM2938" i="31"/>
  <c r="AL2938" i="31"/>
  <c r="T2938" i="31" a="1"/>
  <c r="T2938" i="31" s="1"/>
  <c r="U2938" i="31" s="1"/>
  <c r="AV2937" i="31"/>
  <c r="AU2937" i="31"/>
  <c r="AT2937" i="31" l="1"/>
  <c r="J2939" i="31"/>
  <c r="D2939" i="31"/>
  <c r="AV2939" i="31"/>
  <c r="AU2939" i="31"/>
  <c r="AT2939" i="31" s="1"/>
  <c r="B2941" i="31"/>
  <c r="AM2940" i="31"/>
  <c r="AL2940" i="31"/>
  <c r="AS2940" i="31"/>
  <c r="T2940" i="31" a="1"/>
  <c r="T2940" i="31" s="1"/>
  <c r="U2940" i="31" s="1"/>
  <c r="D2938" i="31"/>
  <c r="J2938" i="31"/>
  <c r="AV2938" i="31"/>
  <c r="AU2938" i="31"/>
  <c r="AT2938" i="31" l="1"/>
  <c r="AV2940" i="31"/>
  <c r="AU2940" i="31"/>
  <c r="B2942" i="31"/>
  <c r="AM2941" i="31"/>
  <c r="AL2941" i="31"/>
  <c r="AS2941" i="31"/>
  <c r="T2941" i="31" a="1"/>
  <c r="T2941" i="31" s="1"/>
  <c r="U2941" i="31" s="1"/>
  <c r="J2940" i="31"/>
  <c r="D2940" i="31"/>
  <c r="AT2940" i="31" l="1"/>
  <c r="AV2941" i="31"/>
  <c r="AU2941" i="31"/>
  <c r="AT2941" i="31" s="1"/>
  <c r="D2941" i="31"/>
  <c r="J2941" i="31"/>
  <c r="AS2942" i="31"/>
  <c r="AL2942" i="31"/>
  <c r="B2943" i="31"/>
  <c r="AM2942" i="31"/>
  <c r="T2942" i="31" a="1"/>
  <c r="T2942" i="31" s="1"/>
  <c r="U2942" i="31" s="1"/>
  <c r="AU2942" i="31" l="1"/>
  <c r="AV2942" i="31"/>
  <c r="AM2943" i="31"/>
  <c r="AL2943" i="31"/>
  <c r="AS2943" i="31"/>
  <c r="B2944" i="31"/>
  <c r="T2943" i="31" a="1"/>
  <c r="T2943" i="31" s="1"/>
  <c r="U2943" i="31" s="1"/>
  <c r="J2942" i="31"/>
  <c r="D2942" i="31"/>
  <c r="J2943" i="31" l="1"/>
  <c r="D2943" i="31"/>
  <c r="AL2944" i="31"/>
  <c r="AS2944" i="31"/>
  <c r="B2945" i="31"/>
  <c r="AM2944" i="31"/>
  <c r="T2944" i="31" a="1"/>
  <c r="T2944" i="31" s="1"/>
  <c r="U2944" i="31" s="1"/>
  <c r="AV2943" i="31"/>
  <c r="AU2943" i="31"/>
  <c r="AT2942" i="31"/>
  <c r="AT2943" i="31" l="1"/>
  <c r="J2944" i="31"/>
  <c r="D2944" i="31"/>
  <c r="AM2945" i="31"/>
  <c r="AL2945" i="31"/>
  <c r="B2946" i="31"/>
  <c r="AS2945" i="31"/>
  <c r="T2945" i="31" a="1"/>
  <c r="T2945" i="31" s="1"/>
  <c r="U2945" i="31" s="1"/>
  <c r="AU2944" i="31"/>
  <c r="AV2944" i="31"/>
  <c r="AT2944" i="31" l="1"/>
  <c r="J2945" i="31"/>
  <c r="D2945" i="31"/>
  <c r="AV2945" i="31"/>
  <c r="AU2945" i="31"/>
  <c r="AT2945" i="31" s="1"/>
  <c r="AS2946" i="31"/>
  <c r="AL2946" i="31"/>
  <c r="AM2946" i="31"/>
  <c r="B2947" i="31"/>
  <c r="T2946" i="31" a="1"/>
  <c r="T2946" i="31" s="1"/>
  <c r="U2946" i="31" s="1"/>
  <c r="AS2947" i="31" l="1"/>
  <c r="B2948" i="31"/>
  <c r="AL2947" i="31"/>
  <c r="AM2947" i="31"/>
  <c r="T2947" i="31" a="1"/>
  <c r="T2947" i="31" s="1"/>
  <c r="U2947" i="31" s="1"/>
  <c r="AU2946" i="31"/>
  <c r="AV2946" i="31"/>
  <c r="J2946" i="31"/>
  <c r="D2946" i="31"/>
  <c r="AT2946" i="31" l="1"/>
  <c r="J2947" i="31"/>
  <c r="D2947" i="31"/>
  <c r="AS2948" i="31"/>
  <c r="AM2948" i="31"/>
  <c r="B2949" i="31"/>
  <c r="AL2948" i="31"/>
  <c r="T2948" i="31" a="1"/>
  <c r="T2948" i="31" s="1"/>
  <c r="U2948" i="31" s="1"/>
  <c r="AV2947" i="31"/>
  <c r="AU2947" i="31"/>
  <c r="AT2947" i="31" s="1"/>
  <c r="D2948" i="31" l="1"/>
  <c r="J2948" i="31"/>
  <c r="B2950" i="31"/>
  <c r="AM2949" i="31"/>
  <c r="AS2949" i="31"/>
  <c r="AL2949" i="31"/>
  <c r="T2949" i="31" a="1"/>
  <c r="T2949" i="31" s="1"/>
  <c r="U2949" i="31" s="1"/>
  <c r="AV2948" i="31"/>
  <c r="AU2948" i="31"/>
  <c r="D2949" i="31" l="1"/>
  <c r="J2949" i="31"/>
  <c r="AV2949" i="31"/>
  <c r="AU2949" i="31"/>
  <c r="AS2950" i="31"/>
  <c r="B2951" i="31"/>
  <c r="AM2950" i="31"/>
  <c r="AL2950" i="31"/>
  <c r="T2950" i="31" a="1"/>
  <c r="T2950" i="31" s="1"/>
  <c r="U2950" i="31" s="1"/>
  <c r="AT2948" i="31"/>
  <c r="AT2949" i="31" l="1"/>
  <c r="AS2951" i="31"/>
  <c r="B2952" i="31"/>
  <c r="AM2951" i="31"/>
  <c r="AL2951" i="31"/>
  <c r="T2951" i="31" a="1"/>
  <c r="T2951" i="31" s="1"/>
  <c r="U2951" i="31" s="1"/>
  <c r="AU2950" i="31"/>
  <c r="AV2950" i="31"/>
  <c r="J2950" i="31"/>
  <c r="D2950" i="31"/>
  <c r="AT2950" i="31" l="1"/>
  <c r="J2951" i="31"/>
  <c r="D2951" i="31"/>
  <c r="B2953" i="31"/>
  <c r="AM2952" i="31"/>
  <c r="AL2952" i="31"/>
  <c r="AS2952" i="31"/>
  <c r="T2952" i="31" a="1"/>
  <c r="T2952" i="31" s="1"/>
  <c r="U2952" i="31" s="1"/>
  <c r="AU2951" i="31"/>
  <c r="AV2951" i="31"/>
  <c r="J2952" i="31" l="1"/>
  <c r="D2952" i="31"/>
  <c r="AV2952" i="31"/>
  <c r="AU2952" i="31"/>
  <c r="AT2952" i="31" s="1"/>
  <c r="AL2953" i="31"/>
  <c r="B2954" i="31"/>
  <c r="AM2953" i="31"/>
  <c r="AS2953" i="31"/>
  <c r="T2953" i="31" a="1"/>
  <c r="T2953" i="31" s="1"/>
  <c r="U2953" i="31" s="1"/>
  <c r="AT2951" i="31"/>
  <c r="AV2953" i="31" l="1"/>
  <c r="AU2953" i="31"/>
  <c r="AT2953" i="31" s="1"/>
  <c r="AL2954" i="31"/>
  <c r="B2955" i="31"/>
  <c r="AM2954" i="31"/>
  <c r="AS2954" i="31"/>
  <c r="T2954" i="31" a="1"/>
  <c r="T2954" i="31" s="1"/>
  <c r="U2954" i="31" s="1"/>
  <c r="J2953" i="31"/>
  <c r="D2953" i="31"/>
  <c r="J2954" i="31" l="1"/>
  <c r="D2954" i="31"/>
  <c r="AU2954" i="31"/>
  <c r="AV2954" i="31"/>
  <c r="AS2955" i="31"/>
  <c r="B2956" i="31"/>
  <c r="AM2955" i="31"/>
  <c r="AL2955" i="31"/>
  <c r="T2955" i="31" a="1"/>
  <c r="T2955" i="31" s="1"/>
  <c r="U2955" i="31" s="1"/>
  <c r="B2957" i="31" l="1"/>
  <c r="AM2956" i="31"/>
  <c r="AL2956" i="31"/>
  <c r="AS2956" i="31"/>
  <c r="T2956" i="31" a="1"/>
  <c r="T2956" i="31" s="1"/>
  <c r="U2956" i="31" s="1"/>
  <c r="AV2955" i="31"/>
  <c r="AU2955" i="31"/>
  <c r="AT2955" i="31" s="1"/>
  <c r="AT2954" i="31"/>
  <c r="J2955" i="31"/>
  <c r="D2955" i="31"/>
  <c r="D2956" i="31" l="1"/>
  <c r="J2956" i="31"/>
  <c r="AV2956" i="31"/>
  <c r="AU2956" i="31"/>
  <c r="AM2957" i="31"/>
  <c r="AL2957" i="31"/>
  <c r="AS2957" i="31"/>
  <c r="B2958" i="31"/>
  <c r="T2957" i="31" a="1"/>
  <c r="T2957" i="31" s="1"/>
  <c r="U2957" i="31" s="1"/>
  <c r="AT2956" i="31" l="1"/>
  <c r="AL2958" i="31"/>
  <c r="AS2958" i="31"/>
  <c r="B2959" i="31"/>
  <c r="AM2958" i="31"/>
  <c r="T2958" i="31" a="1"/>
  <c r="T2958" i="31" s="1"/>
  <c r="U2958" i="31" s="1"/>
  <c r="AU2957" i="31"/>
  <c r="AV2957" i="31"/>
  <c r="D2957" i="31"/>
  <c r="J2957" i="31"/>
  <c r="AT2957" i="31" l="1"/>
  <c r="J2958" i="31"/>
  <c r="D2958" i="31"/>
  <c r="AS2959" i="31"/>
  <c r="B2960" i="31"/>
  <c r="AM2959" i="31"/>
  <c r="AL2959" i="31"/>
  <c r="T2959" i="31" a="1"/>
  <c r="T2959" i="31" s="1"/>
  <c r="U2959" i="31" s="1"/>
  <c r="AU2958" i="31"/>
  <c r="AV2958" i="31"/>
  <c r="J2959" i="31" l="1"/>
  <c r="D2959" i="31"/>
  <c r="AM2960" i="31"/>
  <c r="AL2960" i="31"/>
  <c r="AS2960" i="31"/>
  <c r="B2961" i="31"/>
  <c r="T2960" i="31" a="1"/>
  <c r="T2960" i="31" s="1"/>
  <c r="U2960" i="31" s="1"/>
  <c r="AU2959" i="31"/>
  <c r="AV2959" i="31"/>
  <c r="AT2958" i="31"/>
  <c r="AT2959" i="31" l="1"/>
  <c r="J2960" i="31"/>
  <c r="D2960" i="31"/>
  <c r="AS2961" i="31"/>
  <c r="AM2961" i="31"/>
  <c r="B2962" i="31"/>
  <c r="AL2961" i="31"/>
  <c r="T2961" i="31" a="1"/>
  <c r="T2961" i="31" s="1"/>
  <c r="U2961" i="31" s="1"/>
  <c r="AU2960" i="31"/>
  <c r="AV2960" i="31"/>
  <c r="J2961" i="31" l="1"/>
  <c r="D2961" i="31"/>
  <c r="AS2962" i="31"/>
  <c r="B2963" i="31"/>
  <c r="AM2962" i="31"/>
  <c r="AL2962" i="31"/>
  <c r="T2962" i="31" a="1"/>
  <c r="T2962" i="31" s="1"/>
  <c r="U2962" i="31" s="1"/>
  <c r="AV2961" i="31"/>
  <c r="AU2961" i="31"/>
  <c r="AT2960" i="31"/>
  <c r="AT2961" i="31" l="1"/>
  <c r="J2962" i="31"/>
  <c r="D2962" i="31"/>
  <c r="AS2963" i="31"/>
  <c r="AM2963" i="31"/>
  <c r="AL2963" i="31"/>
  <c r="B2964" i="31"/>
  <c r="T2963" i="31" a="1"/>
  <c r="T2963" i="31" s="1"/>
  <c r="U2963" i="31" s="1"/>
  <c r="AU2962" i="31"/>
  <c r="AV2962" i="31"/>
  <c r="J2963" i="31" l="1"/>
  <c r="D2963" i="31"/>
  <c r="B2965" i="31"/>
  <c r="AS2964" i="31"/>
  <c r="AM2964" i="31"/>
  <c r="AL2964" i="31"/>
  <c r="T2964" i="31" a="1"/>
  <c r="T2964" i="31" s="1"/>
  <c r="U2964" i="31" s="1"/>
  <c r="AV2963" i="31"/>
  <c r="AU2963" i="31"/>
  <c r="AT2962" i="31"/>
  <c r="AT2963" i="31" l="1"/>
  <c r="J2964" i="31"/>
  <c r="D2964" i="31"/>
  <c r="AV2964" i="31"/>
  <c r="AU2964" i="31"/>
  <c r="AM2965" i="31"/>
  <c r="AL2965" i="31"/>
  <c r="B2966" i="31"/>
  <c r="AS2965" i="31"/>
  <c r="T2965" i="31" a="1"/>
  <c r="T2965" i="31" s="1"/>
  <c r="U2965" i="31" s="1"/>
  <c r="AT2964" i="31" l="1"/>
  <c r="AV2965" i="31"/>
  <c r="AU2965" i="31"/>
  <c r="AT2965" i="31" s="1"/>
  <c r="B2967" i="31"/>
  <c r="AM2966" i="31"/>
  <c r="AL2966" i="31"/>
  <c r="AS2966" i="31"/>
  <c r="T2966" i="31" a="1"/>
  <c r="T2966" i="31" s="1"/>
  <c r="U2966" i="31" s="1"/>
  <c r="D2965" i="31"/>
  <c r="J2965" i="31"/>
  <c r="J2966" i="31" l="1"/>
  <c r="D2966" i="31"/>
  <c r="AV2966" i="31"/>
  <c r="AU2966" i="31"/>
  <c r="AT2966" i="31" s="1"/>
  <c r="AS2967" i="31"/>
  <c r="B2968" i="31"/>
  <c r="AM2967" i="31"/>
  <c r="AL2967" i="31"/>
  <c r="T2967" i="31" a="1"/>
  <c r="T2967" i="31" s="1"/>
  <c r="U2967" i="31" s="1"/>
  <c r="B2969" i="31" l="1"/>
  <c r="B2970" i="31" s="1"/>
  <c r="AL2968" i="31"/>
  <c r="AM2968" i="31"/>
  <c r="AS2968" i="31"/>
  <c r="T2968" i="31" a="1"/>
  <c r="T2968" i="31" s="1"/>
  <c r="U2968" i="31" s="1"/>
  <c r="AV2967" i="31"/>
  <c r="AU2967" i="31"/>
  <c r="J2967" i="31"/>
  <c r="D2967" i="31"/>
  <c r="AL2970" i="31" l="1"/>
  <c r="AM2970" i="31"/>
  <c r="B2971" i="31"/>
  <c r="AS2970" i="31"/>
  <c r="T2970" i="31" a="1"/>
  <c r="T2970" i="31" s="1"/>
  <c r="U2970" i="31" s="1"/>
  <c r="AT2967" i="31"/>
  <c r="J2968" i="31"/>
  <c r="D2968" i="31"/>
  <c r="AV2968" i="31"/>
  <c r="AU2968" i="31"/>
  <c r="AM2969" i="31"/>
  <c r="AL2969" i="31"/>
  <c r="AS2969" i="31"/>
  <c r="T2969" i="31" a="1"/>
  <c r="T2969" i="31" s="1"/>
  <c r="U2969" i="31" s="1"/>
  <c r="J2970" i="31" l="1"/>
  <c r="D2970" i="31"/>
  <c r="AV2970" i="31"/>
  <c r="AU2970" i="31"/>
  <c r="AT2970" i="31" s="1"/>
  <c r="B2972" i="31"/>
  <c r="AM2971" i="31"/>
  <c r="AL2971" i="31"/>
  <c r="AS2971" i="31"/>
  <c r="T2971" i="31" a="1"/>
  <c r="T2971" i="31" s="1"/>
  <c r="U2971" i="31" s="1"/>
  <c r="AT2968" i="31"/>
  <c r="J2969" i="31"/>
  <c r="D2969" i="31"/>
  <c r="AV2969" i="31"/>
  <c r="AU2969" i="31"/>
  <c r="AT2969" i="31" l="1"/>
  <c r="AV2971" i="31"/>
  <c r="AU2971" i="31"/>
  <c r="AM2972" i="31"/>
  <c r="AL2972" i="31"/>
  <c r="AS2972" i="31"/>
  <c r="B2973" i="31"/>
  <c r="T2972" i="31" a="1"/>
  <c r="T2972" i="31" s="1"/>
  <c r="U2972" i="31" s="1"/>
  <c r="J2971" i="31"/>
  <c r="D2971" i="31"/>
  <c r="AT2971" i="31" l="1"/>
  <c r="AM2973" i="31"/>
  <c r="B2974" i="31"/>
  <c r="AL2973" i="31"/>
  <c r="AS2973" i="31"/>
  <c r="T2973" i="31" a="1"/>
  <c r="T2973" i="31" s="1"/>
  <c r="U2973" i="31" s="1"/>
  <c r="AV2972" i="31"/>
  <c r="AU2972" i="31"/>
  <c r="J2972" i="31"/>
  <c r="D2972" i="31"/>
  <c r="AT2972" i="31" l="1"/>
  <c r="J2973" i="31"/>
  <c r="D2973" i="31"/>
  <c r="AV2973" i="31"/>
  <c r="AU2973" i="31"/>
  <c r="AL2974" i="31"/>
  <c r="AS2974" i="31"/>
  <c r="B2975" i="31"/>
  <c r="AM2974" i="31"/>
  <c r="T2974" i="31" a="1"/>
  <c r="T2974" i="31" s="1"/>
  <c r="U2974" i="31" s="1"/>
  <c r="AS2975" i="31" l="1"/>
  <c r="B2976" i="31"/>
  <c r="AM2975" i="31"/>
  <c r="AL2975" i="31"/>
  <c r="T2975" i="31" a="1"/>
  <c r="T2975" i="31" s="1"/>
  <c r="U2975" i="31" s="1"/>
  <c r="AU2974" i="31"/>
  <c r="AV2974" i="31"/>
  <c r="AT2973" i="31"/>
  <c r="D2974" i="31"/>
  <c r="J2974" i="31"/>
  <c r="D2975" i="31" l="1"/>
  <c r="J2975" i="31"/>
  <c r="AT2974" i="31"/>
  <c r="AM2976" i="31"/>
  <c r="AS2976" i="31"/>
  <c r="B2977" i="31"/>
  <c r="AL2976" i="31"/>
  <c r="T2976" i="31" a="1"/>
  <c r="T2976" i="31" s="1"/>
  <c r="U2976" i="31" s="1"/>
  <c r="AV2975" i="31"/>
  <c r="AU2975" i="31"/>
  <c r="AM2977" i="31" l="1"/>
  <c r="AS2977" i="31"/>
  <c r="B2978" i="31"/>
  <c r="AL2977" i="31"/>
  <c r="T2977" i="31" a="1"/>
  <c r="T2977" i="31" s="1"/>
  <c r="U2977" i="31" s="1"/>
  <c r="D2976" i="31"/>
  <c r="J2976" i="31"/>
  <c r="AV2976" i="31"/>
  <c r="AU2976" i="31"/>
  <c r="AT2975" i="31"/>
  <c r="AT2976" i="31" l="1"/>
  <c r="D2977" i="31"/>
  <c r="J2977" i="31"/>
  <c r="AL2978" i="31"/>
  <c r="AS2978" i="31"/>
  <c r="AM2978" i="31"/>
  <c r="B2979" i="31"/>
  <c r="T2978" i="31" a="1"/>
  <c r="T2978" i="31" s="1"/>
  <c r="U2978" i="31" s="1"/>
  <c r="AV2977" i="31"/>
  <c r="AU2977" i="31"/>
  <c r="J2978" i="31" l="1"/>
  <c r="D2978" i="31"/>
  <c r="AM2979" i="31"/>
  <c r="AS2979" i="31"/>
  <c r="B2980" i="31"/>
  <c r="AL2979" i="31"/>
  <c r="T2979" i="31" a="1"/>
  <c r="T2979" i="31" s="1"/>
  <c r="U2979" i="31" s="1"/>
  <c r="AU2978" i="31"/>
  <c r="AV2978" i="31"/>
  <c r="AT2977" i="31"/>
  <c r="J2979" i="31" l="1"/>
  <c r="D2979" i="31"/>
  <c r="AM2980" i="31"/>
  <c r="AL2980" i="31"/>
  <c r="B2981" i="31"/>
  <c r="AS2980" i="31"/>
  <c r="T2980" i="31" a="1"/>
  <c r="T2980" i="31" s="1"/>
  <c r="U2980" i="31" s="1"/>
  <c r="AV2979" i="31"/>
  <c r="AU2979" i="31"/>
  <c r="AT2978" i="31"/>
  <c r="J2980" i="31" l="1"/>
  <c r="D2980" i="31"/>
  <c r="AV2980" i="31"/>
  <c r="AU2980" i="31"/>
  <c r="AM2981" i="31"/>
  <c r="AL2981" i="31"/>
  <c r="AS2981" i="31"/>
  <c r="B2982" i="31"/>
  <c r="T2981" i="31" a="1"/>
  <c r="T2981" i="31" s="1"/>
  <c r="U2981" i="31" s="1"/>
  <c r="AT2979" i="31"/>
  <c r="AT2980" i="31" l="1"/>
  <c r="AL2982" i="31"/>
  <c r="AS2982" i="31"/>
  <c r="AM2982" i="31"/>
  <c r="B2983" i="31"/>
  <c r="T2982" i="31" a="1"/>
  <c r="T2982" i="31" s="1"/>
  <c r="U2982" i="31" s="1"/>
  <c r="AV2981" i="31"/>
  <c r="AU2981" i="31"/>
  <c r="J2981" i="31"/>
  <c r="D2981" i="31"/>
  <c r="AT2981" i="31" l="1"/>
  <c r="D2982" i="31"/>
  <c r="J2982" i="31"/>
  <c r="AS2983" i="31"/>
  <c r="B2984" i="31"/>
  <c r="AM2983" i="31"/>
  <c r="AL2983" i="31"/>
  <c r="T2983" i="31" a="1"/>
  <c r="T2983" i="31" s="1"/>
  <c r="U2983" i="31" s="1"/>
  <c r="AV2982" i="31"/>
  <c r="AU2982" i="31"/>
  <c r="D2983" i="31" l="1"/>
  <c r="J2983" i="31"/>
  <c r="B2985" i="31"/>
  <c r="AM2984" i="31"/>
  <c r="AL2984" i="31"/>
  <c r="AS2984" i="31"/>
  <c r="T2984" i="31" a="1"/>
  <c r="T2984" i="31" s="1"/>
  <c r="U2984" i="31" s="1"/>
  <c r="AV2983" i="31"/>
  <c r="AU2983" i="31"/>
  <c r="AT2982" i="31"/>
  <c r="D2984" i="31" l="1"/>
  <c r="J2984" i="31"/>
  <c r="AV2984" i="31"/>
  <c r="AU2984" i="31"/>
  <c r="AT2984" i="31" s="1"/>
  <c r="AL2985" i="31"/>
  <c r="AS2985" i="31"/>
  <c r="B2986" i="31"/>
  <c r="AM2985" i="31"/>
  <c r="T2985" i="31" a="1"/>
  <c r="T2985" i="31" s="1"/>
  <c r="U2985" i="31" s="1"/>
  <c r="AT2983" i="31"/>
  <c r="AL2986" i="31" l="1"/>
  <c r="AM2986" i="31"/>
  <c r="AS2986" i="31"/>
  <c r="B2987" i="31"/>
  <c r="T2986" i="31" a="1"/>
  <c r="T2986" i="31" s="1"/>
  <c r="U2986" i="31" s="1"/>
  <c r="AV2985" i="31"/>
  <c r="AU2985" i="31"/>
  <c r="D2985" i="31"/>
  <c r="J2985" i="31"/>
  <c r="AT2985" i="31" l="1"/>
  <c r="J2986" i="31"/>
  <c r="D2986" i="31"/>
  <c r="B2988" i="31"/>
  <c r="AM2987" i="31"/>
  <c r="AL2987" i="31"/>
  <c r="AS2987" i="31"/>
  <c r="T2987" i="31" a="1"/>
  <c r="T2987" i="31" s="1"/>
  <c r="U2987" i="31" s="1"/>
  <c r="AU2986" i="31"/>
  <c r="AV2986" i="31"/>
  <c r="J2987" i="31" l="1"/>
  <c r="D2987" i="31"/>
  <c r="AU2987" i="31"/>
  <c r="AV2987" i="31"/>
  <c r="B2989" i="31"/>
  <c r="AM2988" i="31"/>
  <c r="AL2988" i="31"/>
  <c r="AS2988" i="31"/>
  <c r="T2988" i="31" a="1"/>
  <c r="T2988" i="31" s="1"/>
  <c r="U2988" i="31" s="1"/>
  <c r="AT2986" i="31"/>
  <c r="AV2988" i="31" l="1"/>
  <c r="AU2988" i="31"/>
  <c r="AT2988" i="31" s="1"/>
  <c r="AM2989" i="31"/>
  <c r="AL2989" i="31"/>
  <c r="AS2989" i="31"/>
  <c r="B2990" i="31"/>
  <c r="T2989" i="31" a="1"/>
  <c r="T2989" i="31" s="1"/>
  <c r="U2989" i="31" s="1"/>
  <c r="AT2987" i="31"/>
  <c r="J2988" i="31"/>
  <c r="D2988" i="31"/>
  <c r="J2989" i="31" l="1"/>
  <c r="D2989" i="31"/>
  <c r="AS2990" i="31"/>
  <c r="AL2990" i="31"/>
  <c r="AM2990" i="31"/>
  <c r="B2991" i="31"/>
  <c r="T2990" i="31" a="1"/>
  <c r="T2990" i="31" s="1"/>
  <c r="U2990" i="31" s="1"/>
  <c r="AV2989" i="31"/>
  <c r="AU2989" i="31"/>
  <c r="D2990" i="31" l="1"/>
  <c r="J2990" i="31"/>
  <c r="AS2991" i="31"/>
  <c r="AL2991" i="31"/>
  <c r="B2992" i="31"/>
  <c r="AM2991" i="31"/>
  <c r="T2991" i="31" a="1"/>
  <c r="T2991" i="31" s="1"/>
  <c r="U2991" i="31" s="1"/>
  <c r="AU2990" i="31"/>
  <c r="AV2990" i="31"/>
  <c r="AT2989" i="31"/>
  <c r="AT2990" i="31" l="1"/>
  <c r="D2991" i="31"/>
  <c r="J2991" i="31"/>
  <c r="B2993" i="31"/>
  <c r="AM2992" i="31"/>
  <c r="AL2992" i="31"/>
  <c r="AS2992" i="31"/>
  <c r="T2992" i="31" a="1"/>
  <c r="T2992" i="31" s="1"/>
  <c r="U2992" i="31" s="1"/>
  <c r="AV2991" i="31"/>
  <c r="AU2991" i="31"/>
  <c r="AT2991" i="31" l="1"/>
  <c r="D2992" i="31"/>
  <c r="J2992" i="31"/>
  <c r="AV2992" i="31"/>
  <c r="AU2992" i="31"/>
  <c r="B2994" i="31"/>
  <c r="AM2993" i="31"/>
  <c r="AS2993" i="31"/>
  <c r="AL2993" i="31"/>
  <c r="T2993" i="31" a="1"/>
  <c r="T2993" i="31" s="1"/>
  <c r="U2993" i="31" s="1"/>
  <c r="AT2992" i="31" l="1"/>
  <c r="AV2993" i="31"/>
  <c r="AU2993" i="31"/>
  <c r="AT2993" i="31" s="1"/>
  <c r="AS2994" i="31"/>
  <c r="AL2994" i="31"/>
  <c r="B2995" i="31"/>
  <c r="AM2994" i="31"/>
  <c r="T2994" i="31" a="1"/>
  <c r="T2994" i="31" s="1"/>
  <c r="U2994" i="31" s="1"/>
  <c r="D2993" i="31"/>
  <c r="J2993" i="31"/>
  <c r="J2994" i="31" l="1"/>
  <c r="D2994" i="31"/>
  <c r="AS2995" i="31"/>
  <c r="B2996" i="31"/>
  <c r="AM2995" i="31"/>
  <c r="AL2995" i="31"/>
  <c r="T2995" i="31" a="1"/>
  <c r="T2995" i="31" s="1"/>
  <c r="U2995" i="31" s="1"/>
  <c r="AU2994" i="31"/>
  <c r="AV2994" i="31"/>
  <c r="J2995" i="31" l="1"/>
  <c r="D2995" i="31"/>
  <c r="B2997" i="31"/>
  <c r="B2998" i="31" s="1"/>
  <c r="AM2996" i="31"/>
  <c r="AL2996" i="31"/>
  <c r="AS2996" i="31"/>
  <c r="T2996" i="31" a="1"/>
  <c r="T2996" i="31" s="1"/>
  <c r="U2996" i="31" s="1"/>
  <c r="AV2995" i="31"/>
  <c r="AU2995" i="31"/>
  <c r="AT2994" i="31"/>
  <c r="AM2998" i="31" l="1"/>
  <c r="AL2998" i="31"/>
  <c r="B2999" i="31"/>
  <c r="AS2998" i="31"/>
  <c r="T2998" i="31" a="1"/>
  <c r="T2998" i="31" s="1"/>
  <c r="U2998" i="31" s="1"/>
  <c r="AT2995" i="31"/>
  <c r="J2996" i="31"/>
  <c r="D2996" i="31"/>
  <c r="AV2996" i="31"/>
  <c r="AU2996" i="31"/>
  <c r="AM2997" i="31"/>
  <c r="AL2997" i="31"/>
  <c r="AS2997" i="31"/>
  <c r="T2997" i="31" a="1"/>
  <c r="T2997" i="31" s="1"/>
  <c r="U2997" i="31" s="1"/>
  <c r="J2998" i="31" l="1"/>
  <c r="D2998" i="31"/>
  <c r="AU2998" i="31"/>
  <c r="AV2998" i="31"/>
  <c r="AL2999" i="31"/>
  <c r="AS2999" i="31"/>
  <c r="B3000" i="31"/>
  <c r="AM2999" i="31"/>
  <c r="T2999" i="31" a="1"/>
  <c r="T2999" i="31" s="1"/>
  <c r="U2999" i="31" s="1"/>
  <c r="AT2996" i="31"/>
  <c r="AV2997" i="31"/>
  <c r="AU2997" i="31"/>
  <c r="AT2997" i="31" s="1"/>
  <c r="J2997" i="31"/>
  <c r="D2997" i="31"/>
  <c r="AM3000" i="31" l="1"/>
  <c r="AL3000" i="31"/>
  <c r="B3001" i="31"/>
  <c r="AS3000" i="31"/>
  <c r="T3000" i="31" a="1"/>
  <c r="T3000" i="31" s="1"/>
  <c r="U3000" i="31" s="1"/>
  <c r="AV2999" i="31"/>
  <c r="AU2999" i="31"/>
  <c r="AT2998" i="31"/>
  <c r="D2999" i="31"/>
  <c r="J2999" i="31"/>
  <c r="AT2999" i="31" l="1"/>
  <c r="D3000" i="31"/>
  <c r="J3000" i="31"/>
  <c r="AV3000" i="31"/>
  <c r="AU3000" i="31"/>
  <c r="AL3001" i="31"/>
  <c r="AS3001" i="31"/>
  <c r="AM3001" i="31"/>
  <c r="B3002" i="31"/>
  <c r="T3001" i="31" a="1"/>
  <c r="T3001" i="31" s="1"/>
  <c r="U3001" i="31" s="1"/>
  <c r="AT3000" i="31" l="1"/>
  <c r="AS3002" i="31"/>
  <c r="B3003" i="31"/>
  <c r="AM3002" i="31"/>
  <c r="AL3002" i="31"/>
  <c r="T3002" i="31" a="1"/>
  <c r="T3002" i="31" s="1"/>
  <c r="U3002" i="31" s="1"/>
  <c r="AU3001" i="31"/>
  <c r="AV3001" i="31"/>
  <c r="D3001" i="31"/>
  <c r="J3001" i="31"/>
  <c r="AT3001" i="31" l="1"/>
  <c r="D3002" i="31"/>
  <c r="J3002" i="31"/>
  <c r="AL3003" i="31"/>
  <c r="AS3003" i="31"/>
  <c r="B3004" i="31"/>
  <c r="AM3003" i="31"/>
  <c r="T3003" i="31" a="1"/>
  <c r="T3003" i="31" s="1"/>
  <c r="U3003" i="31" s="1"/>
  <c r="AU3002" i="31"/>
  <c r="AV3002" i="31"/>
  <c r="AT3002" i="31" l="1"/>
  <c r="D3003" i="31"/>
  <c r="J3003" i="31"/>
  <c r="AS3004" i="31"/>
  <c r="AL3004" i="31"/>
  <c r="AM3004" i="31"/>
  <c r="B3005" i="31"/>
  <c r="T3004" i="31" a="1"/>
  <c r="T3004" i="31" s="1"/>
  <c r="U3004" i="31" s="1"/>
  <c r="AV3003" i="31"/>
  <c r="AU3003" i="31"/>
  <c r="D3004" i="31" l="1"/>
  <c r="J3004" i="31"/>
  <c r="AS3005" i="31"/>
  <c r="B3006" i="31"/>
  <c r="AL3005" i="31"/>
  <c r="AM3005" i="31"/>
  <c r="T3005" i="31" a="1"/>
  <c r="T3005" i="31" s="1"/>
  <c r="U3005" i="31" s="1"/>
  <c r="AV3004" i="31"/>
  <c r="AU3004" i="31"/>
  <c r="AT3003" i="31"/>
  <c r="AT3004" i="31" l="1"/>
  <c r="D3005" i="31"/>
  <c r="J3005" i="31"/>
  <c r="B3007" i="31"/>
  <c r="AS3006" i="31"/>
  <c r="AL3006" i="31"/>
  <c r="AM3006" i="31"/>
  <c r="T3006" i="31" a="1"/>
  <c r="T3006" i="31" s="1"/>
  <c r="U3006" i="31" s="1"/>
  <c r="AU3005" i="31"/>
  <c r="AV3005" i="31"/>
  <c r="AT3005" i="31" l="1"/>
  <c r="J3006" i="31"/>
  <c r="D3006" i="31"/>
  <c r="AU3006" i="31"/>
  <c r="AV3006" i="31"/>
  <c r="B3008" i="31"/>
  <c r="AM3007" i="31"/>
  <c r="AL3007" i="31"/>
  <c r="AS3007" i="31"/>
  <c r="T3007" i="31" a="1"/>
  <c r="T3007" i="31" s="1"/>
  <c r="U3007" i="31" s="1"/>
  <c r="AV3007" i="31" l="1"/>
  <c r="AU3007" i="31"/>
  <c r="AT3007" i="31" s="1"/>
  <c r="AM3008" i="31"/>
  <c r="AL3008" i="31"/>
  <c r="B3009" i="31"/>
  <c r="AS3008" i="31"/>
  <c r="T3008" i="31" a="1"/>
  <c r="T3008" i="31" s="1"/>
  <c r="U3008" i="31" s="1"/>
  <c r="AT3006" i="31"/>
  <c r="D3007" i="31"/>
  <c r="J3007" i="31"/>
  <c r="D3008" i="31" l="1"/>
  <c r="J3008" i="31"/>
  <c r="AV3008" i="31"/>
  <c r="AU3008" i="31"/>
  <c r="AT3008" i="31" s="1"/>
  <c r="AS3009" i="31"/>
  <c r="AM3009" i="31"/>
  <c r="B3010" i="31"/>
  <c r="AL3009" i="31"/>
  <c r="T3009" i="31" a="1"/>
  <c r="T3009" i="31" s="1"/>
  <c r="U3009" i="31" s="1"/>
  <c r="AS3010" i="31" l="1"/>
  <c r="B3011" i="31"/>
  <c r="AM3010" i="31"/>
  <c r="AL3010" i="31"/>
  <c r="T3010" i="31" a="1"/>
  <c r="T3010" i="31" s="1"/>
  <c r="U3010" i="31" s="1"/>
  <c r="AU3009" i="31"/>
  <c r="AV3009" i="31"/>
  <c r="D3009" i="31"/>
  <c r="J3009" i="31"/>
  <c r="AT3009" i="31" l="1"/>
  <c r="D3010" i="31"/>
  <c r="J3010" i="31"/>
  <c r="AL3011" i="31"/>
  <c r="AS3011" i="31"/>
  <c r="B3012" i="31"/>
  <c r="AM3011" i="31"/>
  <c r="T3011" i="31" a="1"/>
  <c r="T3011" i="31" s="1"/>
  <c r="U3011" i="31" s="1"/>
  <c r="AU3010" i="31"/>
  <c r="AV3010" i="31"/>
  <c r="AT3010" i="31" l="1"/>
  <c r="D3011" i="31"/>
  <c r="J3011" i="31"/>
  <c r="AL3012" i="31"/>
  <c r="AS3012" i="31"/>
  <c r="B3013" i="31"/>
  <c r="AM3012" i="31"/>
  <c r="T3012" i="31" a="1"/>
  <c r="T3012" i="31" s="1"/>
  <c r="U3012" i="31" s="1"/>
  <c r="AV3011" i="31"/>
  <c r="AU3011" i="31"/>
  <c r="D3012" i="31" l="1"/>
  <c r="J3012" i="31"/>
  <c r="AS3013" i="31"/>
  <c r="AM3013" i="31"/>
  <c r="B3014" i="31"/>
  <c r="AL3013" i="31"/>
  <c r="T3013" i="31" a="1"/>
  <c r="T3013" i="31" s="1"/>
  <c r="U3013" i="31" s="1"/>
  <c r="AV3012" i="31"/>
  <c r="AU3012" i="31"/>
  <c r="AT3011" i="31"/>
  <c r="AT3012" i="31" l="1"/>
  <c r="D3013" i="31"/>
  <c r="J3013" i="31"/>
  <c r="AS3014" i="31"/>
  <c r="B3015" i="31"/>
  <c r="AM3014" i="31"/>
  <c r="AL3014" i="31"/>
  <c r="T3014" i="31" a="1"/>
  <c r="T3014" i="31" s="1"/>
  <c r="U3014" i="31" s="1"/>
  <c r="AU3013" i="31"/>
  <c r="AV3013" i="31"/>
  <c r="AT3013" i="31" l="1"/>
  <c r="J3014" i="31"/>
  <c r="D3014" i="31"/>
  <c r="B3016" i="31"/>
  <c r="AM3015" i="31"/>
  <c r="AL3015" i="31"/>
  <c r="AS3015" i="31"/>
  <c r="T3015" i="31" a="1"/>
  <c r="T3015" i="31" s="1"/>
  <c r="U3015" i="31" s="1"/>
  <c r="AV3014" i="31"/>
  <c r="AU3014" i="31"/>
  <c r="D3015" i="31" l="1"/>
  <c r="J3015" i="31"/>
  <c r="AV3015" i="31"/>
  <c r="AU3015" i="31"/>
  <c r="AS3016" i="31"/>
  <c r="AL3016" i="31"/>
  <c r="B3017" i="31"/>
  <c r="AM3016" i="31"/>
  <c r="T3016" i="31" a="1"/>
  <c r="T3016" i="31" s="1"/>
  <c r="U3016" i="31" s="1"/>
  <c r="AT3014" i="31"/>
  <c r="AS3017" i="31" l="1"/>
  <c r="AM3017" i="31"/>
  <c r="AL3017" i="31"/>
  <c r="B3018" i="31"/>
  <c r="T3017" i="31" a="1"/>
  <c r="T3017" i="31" s="1"/>
  <c r="U3017" i="31" s="1"/>
  <c r="AV3016" i="31"/>
  <c r="AU3016" i="31"/>
  <c r="AT3015" i="31"/>
  <c r="D3016" i="31"/>
  <c r="J3016" i="31"/>
  <c r="AT3016" i="31" l="1"/>
  <c r="D3017" i="31"/>
  <c r="J3017" i="31"/>
  <c r="AS3018" i="31"/>
  <c r="AM3018" i="31"/>
  <c r="AL3018" i="31"/>
  <c r="B3019" i="31"/>
  <c r="T3018" i="31" a="1"/>
  <c r="T3018" i="31" s="1"/>
  <c r="U3018" i="31" s="1"/>
  <c r="AU3017" i="31"/>
  <c r="AV3017" i="31"/>
  <c r="AT3017" i="31" l="1"/>
  <c r="D3018" i="31"/>
  <c r="J3018" i="31"/>
  <c r="AL3019" i="31"/>
  <c r="B3020" i="31"/>
  <c r="AM3019" i="31"/>
  <c r="AS3019" i="31"/>
  <c r="T3019" i="31" a="1"/>
  <c r="T3019" i="31" s="1"/>
  <c r="U3019" i="31" s="1"/>
  <c r="AU3018" i="31"/>
  <c r="AV3018" i="31"/>
  <c r="D3019" i="31" l="1"/>
  <c r="J3019" i="31"/>
  <c r="AU3019" i="31"/>
  <c r="AV3019" i="31"/>
  <c r="AM3020" i="31"/>
  <c r="AS3020" i="31"/>
  <c r="AL3020" i="31"/>
  <c r="B3021" i="31"/>
  <c r="T3020" i="31" a="1"/>
  <c r="T3020" i="31" s="1"/>
  <c r="U3020" i="31" s="1"/>
  <c r="AT3018" i="31"/>
  <c r="AT3019" i="31" l="1"/>
  <c r="AS3021" i="31"/>
  <c r="AL3021" i="31"/>
  <c r="AM3021" i="31"/>
  <c r="B3022" i="31"/>
  <c r="T3021" i="31" a="1"/>
  <c r="T3021" i="31" s="1"/>
  <c r="U3021" i="31" s="1"/>
  <c r="AV3020" i="31"/>
  <c r="AU3020" i="31"/>
  <c r="D3020" i="31"/>
  <c r="J3020" i="31"/>
  <c r="AT3020" i="31" l="1"/>
  <c r="D3021" i="31"/>
  <c r="J3021" i="31"/>
  <c r="AS3022" i="31"/>
  <c r="AM3022" i="31"/>
  <c r="B3023" i="31"/>
  <c r="AL3022" i="31"/>
  <c r="T3022" i="31" a="1"/>
  <c r="T3022" i="31" s="1"/>
  <c r="U3022" i="31" s="1"/>
  <c r="AV3021" i="31"/>
  <c r="AU3021" i="31"/>
  <c r="J3022" i="31" l="1"/>
  <c r="D3022" i="31"/>
  <c r="B3024" i="31"/>
  <c r="AM3023" i="31"/>
  <c r="AL3023" i="31"/>
  <c r="AS3023" i="31"/>
  <c r="T3023" i="31" a="1"/>
  <c r="T3023" i="31" s="1"/>
  <c r="U3023" i="31" s="1"/>
  <c r="AU3022" i="31"/>
  <c r="AV3022" i="31"/>
  <c r="AT3021" i="31"/>
  <c r="AT3022" i="31" l="1"/>
  <c r="D3023" i="31"/>
  <c r="J3023" i="31"/>
  <c r="AU3023" i="31"/>
  <c r="AV3023" i="31"/>
  <c r="B3025" i="31"/>
  <c r="AM3024" i="31"/>
  <c r="AS3024" i="31"/>
  <c r="AL3024" i="31"/>
  <c r="T3024" i="31" a="1"/>
  <c r="T3024" i="31" s="1"/>
  <c r="U3024" i="31" s="1"/>
  <c r="AT3023" i="31" l="1"/>
  <c r="AV3024" i="31"/>
  <c r="AU3024" i="31"/>
  <c r="AM3025" i="31"/>
  <c r="AS3025" i="31"/>
  <c r="AL3025" i="31"/>
  <c r="B3026" i="31"/>
  <c r="T3025" i="31" a="1"/>
  <c r="T3025" i="31" s="1"/>
  <c r="U3025" i="31" s="1"/>
  <c r="D3024" i="31"/>
  <c r="J3024" i="31"/>
  <c r="AT3024" i="31" l="1"/>
  <c r="D3025" i="31"/>
  <c r="J3025" i="31"/>
  <c r="AS3026" i="31"/>
  <c r="AL3026" i="31"/>
  <c r="AM3026" i="31"/>
  <c r="B3027" i="31"/>
  <c r="T3026" i="31" a="1"/>
  <c r="T3026" i="31" s="1"/>
  <c r="U3026" i="31" s="1"/>
  <c r="AU3025" i="31"/>
  <c r="AV3025" i="31"/>
  <c r="D3026" i="31" l="1"/>
  <c r="J3026" i="31"/>
  <c r="AL3027" i="31"/>
  <c r="AS3027" i="31"/>
  <c r="B3028" i="31"/>
  <c r="B3029" i="31" s="1"/>
  <c r="AM3027" i="31"/>
  <c r="T3027" i="31" a="1"/>
  <c r="T3027" i="31" s="1"/>
  <c r="U3027" i="31" s="1"/>
  <c r="AU3026" i="31"/>
  <c r="AV3026" i="31"/>
  <c r="AT3025" i="31"/>
  <c r="AT3026" i="31" l="1"/>
  <c r="B3030" i="31"/>
  <c r="AS3029" i="31"/>
  <c r="AM3029" i="31"/>
  <c r="AL3029" i="31"/>
  <c r="T3029" i="31" a="1"/>
  <c r="T3029" i="31" s="1"/>
  <c r="U3029" i="31" s="1"/>
  <c r="D3027" i="31"/>
  <c r="J3027" i="31"/>
  <c r="AM3028" i="31"/>
  <c r="AL3028" i="31"/>
  <c r="AS3028" i="31"/>
  <c r="T3028" i="31" a="1"/>
  <c r="T3028" i="31" s="1"/>
  <c r="U3028" i="31" s="1"/>
  <c r="AU3027" i="31"/>
  <c r="AV3027" i="31"/>
  <c r="J3029" i="31" l="1"/>
  <c r="D3029" i="31"/>
  <c r="AV3029" i="31"/>
  <c r="AU3029" i="31"/>
  <c r="AT3029" i="31" s="1"/>
  <c r="AT3027" i="31"/>
  <c r="AM3030" i="31"/>
  <c r="AL3030" i="31"/>
  <c r="AS3030" i="31"/>
  <c r="B3031" i="31"/>
  <c r="T3030" i="31" a="1"/>
  <c r="T3030" i="31" s="1"/>
  <c r="U3030" i="31" s="1"/>
  <c r="AU3028" i="31"/>
  <c r="AV3028" i="31"/>
  <c r="D3028" i="31"/>
  <c r="J3028" i="31"/>
  <c r="AV3030" i="31" l="1"/>
  <c r="AU3030" i="31"/>
  <c r="AT3030" i="31" s="1"/>
  <c r="J3030" i="31"/>
  <c r="D3030" i="31"/>
  <c r="B3032" i="31"/>
  <c r="AM3031" i="31"/>
  <c r="AL3031" i="31"/>
  <c r="AS3031" i="31"/>
  <c r="T3031" i="31" a="1"/>
  <c r="T3031" i="31" s="1"/>
  <c r="U3031" i="31" s="1"/>
  <c r="AT3028" i="31"/>
  <c r="AV3031" i="31" l="1"/>
  <c r="AU3031" i="31"/>
  <c r="AS3032" i="31"/>
  <c r="B3033" i="31"/>
  <c r="AM3032" i="31"/>
  <c r="AL3032" i="31"/>
  <c r="T3032" i="31" a="1"/>
  <c r="T3032" i="31" s="1"/>
  <c r="U3032" i="31" s="1"/>
  <c r="D3031" i="31"/>
  <c r="J3031" i="31"/>
  <c r="AT3031" i="31" l="1"/>
  <c r="D3032" i="31"/>
  <c r="J3032" i="31"/>
  <c r="AS3033" i="31"/>
  <c r="AL3033" i="31"/>
  <c r="B3034" i="31"/>
  <c r="AM3033" i="31"/>
  <c r="T3033" i="31" a="1"/>
  <c r="T3033" i="31" s="1"/>
  <c r="U3033" i="31" s="1"/>
  <c r="AV3032" i="31"/>
  <c r="AU3032" i="31"/>
  <c r="D3033" i="31" l="1"/>
  <c r="J3033" i="31"/>
  <c r="AL3034" i="31"/>
  <c r="AM3034" i="31"/>
  <c r="AS3034" i="31"/>
  <c r="B3035" i="31"/>
  <c r="T3034" i="31" a="1"/>
  <c r="T3034" i="31" s="1"/>
  <c r="U3034" i="31" s="1"/>
  <c r="AU3033" i="31"/>
  <c r="AV3033" i="31"/>
  <c r="AT3032" i="31"/>
  <c r="D3034" i="31" l="1"/>
  <c r="J3034" i="31"/>
  <c r="AM3035" i="31"/>
  <c r="AS3035" i="31"/>
  <c r="AL3035" i="31"/>
  <c r="B3036" i="31"/>
  <c r="T3035" i="31" a="1"/>
  <c r="T3035" i="31" s="1"/>
  <c r="U3035" i="31" s="1"/>
  <c r="AU3034" i="31"/>
  <c r="AV3034" i="31"/>
  <c r="AT3033" i="31"/>
  <c r="AT3034" i="31" l="1"/>
  <c r="D3035" i="31"/>
  <c r="J3035" i="31"/>
  <c r="AS3036" i="31"/>
  <c r="B3037" i="31"/>
  <c r="AM3036" i="31"/>
  <c r="AL3036" i="31"/>
  <c r="T3036" i="31" a="1"/>
  <c r="T3036" i="31" s="1"/>
  <c r="U3036" i="31" s="1"/>
  <c r="AU3035" i="31"/>
  <c r="AV3035" i="31"/>
  <c r="B3038" i="31" l="1"/>
  <c r="AM3037" i="31"/>
  <c r="AL3037" i="31"/>
  <c r="AS3037" i="31"/>
  <c r="T3037" i="31" a="1"/>
  <c r="T3037" i="31" s="1"/>
  <c r="U3037" i="31" s="1"/>
  <c r="AV3036" i="31"/>
  <c r="AU3036" i="31"/>
  <c r="D3036" i="31"/>
  <c r="J3036" i="31"/>
  <c r="AT3035" i="31"/>
  <c r="AT3036" i="31" l="1"/>
  <c r="J3037" i="31"/>
  <c r="D3037" i="31"/>
  <c r="AV3037" i="31"/>
  <c r="AU3037" i="31"/>
  <c r="AM3038" i="31"/>
  <c r="AL3038" i="31"/>
  <c r="AS3038" i="31"/>
  <c r="B3039" i="31"/>
  <c r="T3038" i="31" a="1"/>
  <c r="T3038" i="31" s="1"/>
  <c r="U3038" i="31" s="1"/>
  <c r="AT3037" i="31" l="1"/>
  <c r="AL3039" i="31"/>
  <c r="AS3039" i="31"/>
  <c r="B3040" i="31"/>
  <c r="AM3039" i="31"/>
  <c r="T3039" i="31" a="1"/>
  <c r="T3039" i="31" s="1"/>
  <c r="U3039" i="31" s="1"/>
  <c r="AU3038" i="31"/>
  <c r="AV3038" i="31"/>
  <c r="J3038" i="31"/>
  <c r="D3038" i="31"/>
  <c r="AT3038" i="31" l="1"/>
  <c r="D3039" i="31"/>
  <c r="J3039" i="31"/>
  <c r="AS3040" i="31"/>
  <c r="B3041" i="31"/>
  <c r="AM3040" i="31"/>
  <c r="AL3040" i="31"/>
  <c r="T3040" i="31" a="1"/>
  <c r="T3040" i="31" s="1"/>
  <c r="U3040" i="31" s="1"/>
  <c r="AU3039" i="31"/>
  <c r="AV3039" i="31"/>
  <c r="AT3039" i="31" l="1"/>
  <c r="D3040" i="31"/>
  <c r="J3040" i="31"/>
  <c r="B3042" i="31"/>
  <c r="AM3041" i="31"/>
  <c r="AS3041" i="31"/>
  <c r="AL3041" i="31"/>
  <c r="T3041" i="31" a="1"/>
  <c r="T3041" i="31" s="1"/>
  <c r="U3041" i="31" s="1"/>
  <c r="AV3040" i="31"/>
  <c r="AU3040" i="31"/>
  <c r="AT3040" i="31" s="1"/>
  <c r="D3041" i="31" l="1"/>
  <c r="J3041" i="31"/>
  <c r="AV3041" i="31"/>
  <c r="AU3041" i="31"/>
  <c r="AT3041" i="31" s="1"/>
  <c r="AM3042" i="31"/>
  <c r="AL3042" i="31"/>
  <c r="B3043" i="31"/>
  <c r="AS3042" i="31"/>
  <c r="T3042" i="31" a="1"/>
  <c r="T3042" i="31" s="1"/>
  <c r="U3042" i="31" s="1"/>
  <c r="AV3042" i="31" l="1"/>
  <c r="AU3042" i="31"/>
  <c r="AT3042" i="31" s="1"/>
  <c r="AS3043" i="31"/>
  <c r="AL3043" i="31"/>
  <c r="B3044" i="31"/>
  <c r="AM3043" i="31"/>
  <c r="T3043" i="31" a="1"/>
  <c r="T3043" i="31" s="1"/>
  <c r="U3043" i="31" s="1"/>
  <c r="D3042" i="31"/>
  <c r="J3042" i="31"/>
  <c r="D3043" i="31" l="1"/>
  <c r="J3043" i="31"/>
  <c r="AS3044" i="31"/>
  <c r="AM3044" i="31"/>
  <c r="AL3044" i="31"/>
  <c r="B3045" i="31"/>
  <c r="T3044" i="31" a="1"/>
  <c r="T3044" i="31" s="1"/>
  <c r="U3044" i="31" s="1"/>
  <c r="AU3043" i="31"/>
  <c r="AV3043" i="31"/>
  <c r="AT3043" i="31" l="1"/>
  <c r="D3044" i="31"/>
  <c r="J3044" i="31"/>
  <c r="B3046" i="31"/>
  <c r="AM3045" i="31"/>
  <c r="AL3045" i="31"/>
  <c r="AS3045" i="31"/>
  <c r="T3045" i="31" a="1"/>
  <c r="T3045" i="31" s="1"/>
  <c r="U3045" i="31" s="1"/>
  <c r="AV3044" i="31"/>
  <c r="AU3044" i="31"/>
  <c r="AT3044" i="31" l="1"/>
  <c r="J3045" i="31"/>
  <c r="D3045" i="31"/>
  <c r="AV3045" i="31"/>
  <c r="AU3045" i="31"/>
  <c r="AT3045" i="31" s="1"/>
  <c r="AM3046" i="31"/>
  <c r="AL3046" i="31"/>
  <c r="AS3046" i="31"/>
  <c r="B3047" i="31"/>
  <c r="T3046" i="31" a="1"/>
  <c r="T3046" i="31" s="1"/>
  <c r="U3046" i="31" s="1"/>
  <c r="B3048" i="31" l="1"/>
  <c r="AM3047" i="31"/>
  <c r="AL3047" i="31"/>
  <c r="AS3047" i="31"/>
  <c r="T3047" i="31" a="1"/>
  <c r="T3047" i="31" s="1"/>
  <c r="U3047" i="31" s="1"/>
  <c r="AV3046" i="31"/>
  <c r="AU3046" i="31"/>
  <c r="J3046" i="31"/>
  <c r="D3046" i="31"/>
  <c r="AT3046" i="31" l="1"/>
  <c r="D3047" i="31"/>
  <c r="J3047" i="31"/>
  <c r="AU3047" i="31"/>
  <c r="AV3047" i="31"/>
  <c r="AS3048" i="31"/>
  <c r="B3049" i="31"/>
  <c r="AM3048" i="31"/>
  <c r="AL3048" i="31"/>
  <c r="T3048" i="31" a="1"/>
  <c r="T3048" i="31" s="1"/>
  <c r="U3048" i="31" s="1"/>
  <c r="AT3047" i="31" l="1"/>
  <c r="B3050" i="31"/>
  <c r="AM3049" i="31"/>
  <c r="AL3049" i="31"/>
  <c r="AS3049" i="31"/>
  <c r="T3049" i="31" a="1"/>
  <c r="T3049" i="31" s="1"/>
  <c r="U3049" i="31" s="1"/>
  <c r="AV3048" i="31"/>
  <c r="AU3048" i="31"/>
  <c r="D3048" i="31"/>
  <c r="J3048" i="31"/>
  <c r="AT3048" i="31" l="1"/>
  <c r="D3049" i="31"/>
  <c r="J3049" i="31"/>
  <c r="AV3049" i="31"/>
  <c r="AU3049" i="31"/>
  <c r="AM3050" i="31"/>
  <c r="AL3050" i="31"/>
  <c r="B3051" i="31"/>
  <c r="AS3050" i="31"/>
  <c r="T3050" i="31" a="1"/>
  <c r="T3050" i="31" s="1"/>
  <c r="U3050" i="31" s="1"/>
  <c r="AS3051" i="31" l="1"/>
  <c r="AL3051" i="31"/>
  <c r="B3052" i="31"/>
  <c r="AM3051" i="31"/>
  <c r="T3051" i="31" a="1"/>
  <c r="T3051" i="31" s="1"/>
  <c r="U3051" i="31" s="1"/>
  <c r="AT3049" i="31"/>
  <c r="D3050" i="31"/>
  <c r="J3050" i="31"/>
  <c r="AV3050" i="31"/>
  <c r="AU3050" i="31"/>
  <c r="D3051" i="31" l="1"/>
  <c r="J3051" i="31"/>
  <c r="AT3050" i="31"/>
  <c r="AS3052" i="31"/>
  <c r="B3053" i="31"/>
  <c r="AL3052" i="31"/>
  <c r="AM3052" i="31"/>
  <c r="T3052" i="31" a="1"/>
  <c r="T3052" i="31" s="1"/>
  <c r="U3052" i="31" s="1"/>
  <c r="AU3051" i="31"/>
  <c r="AV3051" i="31"/>
  <c r="AT3051" i="31" l="1"/>
  <c r="D3052" i="31"/>
  <c r="J3052" i="31"/>
  <c r="B3054" i="31"/>
  <c r="AM3053" i="31"/>
  <c r="AL3053" i="31"/>
  <c r="AS3053" i="31"/>
  <c r="T3053" i="31" a="1"/>
  <c r="T3053" i="31" s="1"/>
  <c r="U3053" i="31" s="1"/>
  <c r="AV3052" i="31"/>
  <c r="AU3052" i="31"/>
  <c r="AT3052" i="31" s="1"/>
  <c r="J3053" i="31" l="1"/>
  <c r="D3053" i="31"/>
  <c r="AV3053" i="31"/>
  <c r="AU3053" i="31"/>
  <c r="AT3053" i="31" s="1"/>
  <c r="AS3054" i="31"/>
  <c r="AM3054" i="31"/>
  <c r="AL3054" i="31"/>
  <c r="B3055" i="31"/>
  <c r="T3054" i="31" a="1"/>
  <c r="T3054" i="31" s="1"/>
  <c r="U3054" i="31" s="1"/>
  <c r="AS3055" i="31" l="1"/>
  <c r="AL3055" i="31"/>
  <c r="B3056" i="31"/>
  <c r="AM3055" i="31"/>
  <c r="T3055" i="31" a="1"/>
  <c r="T3055" i="31" s="1"/>
  <c r="U3055" i="31" s="1"/>
  <c r="AV3054" i="31"/>
  <c r="AU3054" i="31"/>
  <c r="J3054" i="31"/>
  <c r="D3054" i="31"/>
  <c r="AT3054" i="31" l="1"/>
  <c r="D3055" i="31"/>
  <c r="J3055" i="31"/>
  <c r="B3057" i="31"/>
  <c r="AM3056" i="31"/>
  <c r="AL3056" i="31"/>
  <c r="AS3056" i="31"/>
  <c r="T3056" i="31" a="1"/>
  <c r="T3056" i="31" s="1"/>
  <c r="U3056" i="31" s="1"/>
  <c r="AU3055" i="31"/>
  <c r="AV3055" i="31"/>
  <c r="AT3055" i="31" l="1"/>
  <c r="D3056" i="31"/>
  <c r="J3056" i="31"/>
  <c r="AV3056" i="31"/>
  <c r="AU3056" i="31"/>
  <c r="B3058" i="31"/>
  <c r="B3059" i="31" s="1"/>
  <c r="AM3057" i="31"/>
  <c r="AL3057" i="31"/>
  <c r="AS3057" i="31"/>
  <c r="T3057" i="31" a="1"/>
  <c r="T3057" i="31" s="1"/>
  <c r="U3057" i="31" s="1"/>
  <c r="AT3056" i="31" l="1"/>
  <c r="AS3059" i="31"/>
  <c r="AM3059" i="31"/>
  <c r="B3060" i="31"/>
  <c r="AL3059" i="31"/>
  <c r="T3059" i="31" a="1"/>
  <c r="T3059" i="31" s="1"/>
  <c r="U3059" i="31" s="1"/>
  <c r="AV3057" i="31"/>
  <c r="AU3057" i="31"/>
  <c r="AT3057" i="31" s="1"/>
  <c r="AM3058" i="31"/>
  <c r="AL3058" i="31"/>
  <c r="AS3058" i="31"/>
  <c r="T3058" i="31" a="1"/>
  <c r="T3058" i="31" s="1"/>
  <c r="U3058" i="31" s="1"/>
  <c r="D3057" i="31"/>
  <c r="J3057" i="31"/>
  <c r="D3059" i="31" l="1"/>
  <c r="J3059" i="31"/>
  <c r="B3061" i="31"/>
  <c r="AM3060" i="31"/>
  <c r="AS3060" i="31"/>
  <c r="AL3060" i="31"/>
  <c r="T3060" i="31" a="1"/>
  <c r="T3060" i="31" s="1"/>
  <c r="U3060" i="31" s="1"/>
  <c r="AV3059" i="31"/>
  <c r="AU3059" i="31"/>
  <c r="D3058" i="31"/>
  <c r="J3058" i="31"/>
  <c r="AU3058" i="31"/>
  <c r="AV3058" i="31"/>
  <c r="AV3060" i="31" l="1"/>
  <c r="AU3060" i="31"/>
  <c r="AT3060" i="31" s="1"/>
  <c r="AL3061" i="31"/>
  <c r="AS3061" i="31"/>
  <c r="AM3061" i="31"/>
  <c r="B3062" i="31"/>
  <c r="T3061" i="31" a="1"/>
  <c r="T3061" i="31" s="1"/>
  <c r="U3061" i="31" s="1"/>
  <c r="D3060" i="31"/>
  <c r="J3060" i="31"/>
  <c r="AT3059" i="31"/>
  <c r="AT3058" i="31"/>
  <c r="AS3062" i="31" l="1"/>
  <c r="AM3062" i="31"/>
  <c r="AL3062" i="31"/>
  <c r="B3063" i="31"/>
  <c r="T3062" i="31" a="1"/>
  <c r="T3062" i="31" s="1"/>
  <c r="U3062" i="31" s="1"/>
  <c r="D3061" i="31"/>
  <c r="J3061" i="31"/>
  <c r="AV3061" i="31"/>
  <c r="AU3061" i="31"/>
  <c r="AT3061" i="31" l="1"/>
  <c r="D3062" i="31"/>
  <c r="J3062" i="31"/>
  <c r="B3064" i="31"/>
  <c r="AM3063" i="31"/>
  <c r="AL3063" i="31"/>
  <c r="AS3063" i="31"/>
  <c r="T3063" i="31" a="1"/>
  <c r="T3063" i="31" s="1"/>
  <c r="U3063" i="31" s="1"/>
  <c r="AU3062" i="31"/>
  <c r="AV3062" i="31"/>
  <c r="AT3062" i="31" l="1"/>
  <c r="D3063" i="31"/>
  <c r="J3063" i="31"/>
  <c r="AV3063" i="31"/>
  <c r="AU3063" i="31"/>
  <c r="AT3063" i="31" s="1"/>
  <c r="B3065" i="31"/>
  <c r="AM3064" i="31"/>
  <c r="AL3064" i="31"/>
  <c r="AS3064" i="31"/>
  <c r="T3064" i="31" a="1"/>
  <c r="T3064" i="31" s="1"/>
  <c r="U3064" i="31" s="1"/>
  <c r="AV3064" i="31" l="1"/>
  <c r="AU3064" i="31"/>
  <c r="AM3065" i="31"/>
  <c r="AL3065" i="31"/>
  <c r="AS3065" i="31"/>
  <c r="B3066" i="31"/>
  <c r="T3065" i="31" a="1"/>
  <c r="T3065" i="31" s="1"/>
  <c r="U3065" i="31" s="1"/>
  <c r="J3064" i="31"/>
  <c r="D3064" i="31"/>
  <c r="AT3064" i="31" l="1"/>
  <c r="J3065" i="31"/>
  <c r="D3065" i="31"/>
  <c r="B3067" i="31"/>
  <c r="AM3066" i="31"/>
  <c r="AS3066" i="31"/>
  <c r="AL3066" i="31"/>
  <c r="T3066" i="31" a="1"/>
  <c r="T3066" i="31" s="1"/>
  <c r="U3066" i="31" s="1"/>
  <c r="AU3065" i="31"/>
  <c r="AV3065" i="31"/>
  <c r="AU3066" i="31" l="1"/>
  <c r="AV3066" i="31"/>
  <c r="B3068" i="31"/>
  <c r="AM3067" i="31"/>
  <c r="AS3067" i="31"/>
  <c r="AL3067" i="31"/>
  <c r="T3067" i="31" a="1"/>
  <c r="T3067" i="31" s="1"/>
  <c r="U3067" i="31" s="1"/>
  <c r="J3066" i="31"/>
  <c r="D3066" i="31"/>
  <c r="AT3065" i="31"/>
  <c r="AT3066" i="31" l="1"/>
  <c r="D3067" i="31"/>
  <c r="J3067" i="31"/>
  <c r="AV3067" i="31"/>
  <c r="AU3067" i="31"/>
  <c r="AT3067" i="31" s="1"/>
  <c r="B3069" i="31"/>
  <c r="B3070" i="31" s="1"/>
  <c r="AL3068" i="31"/>
  <c r="AM3068" i="31"/>
  <c r="AS3068" i="31"/>
  <c r="T3068" i="31" a="1"/>
  <c r="T3068" i="31" s="1"/>
  <c r="U3068" i="31" s="1"/>
  <c r="B3071" i="31" l="1"/>
  <c r="AM3070" i="31"/>
  <c r="AS3070" i="31"/>
  <c r="AL3070" i="31"/>
  <c r="T3070" i="31" a="1"/>
  <c r="T3070" i="31" s="1"/>
  <c r="U3070" i="31" s="1"/>
  <c r="AV3068" i="31"/>
  <c r="AU3068" i="31"/>
  <c r="AT3068" i="31" s="1"/>
  <c r="AL3069" i="31"/>
  <c r="AS3069" i="31"/>
  <c r="AM3069" i="31"/>
  <c r="T3069" i="31" a="1"/>
  <c r="T3069" i="31" s="1"/>
  <c r="U3069" i="31" s="1"/>
  <c r="D3068" i="31"/>
  <c r="J3068" i="31"/>
  <c r="J3070" i="31" l="1"/>
  <c r="D3070" i="31"/>
  <c r="AU3070" i="31"/>
  <c r="AV3070" i="31"/>
  <c r="AS3071" i="31"/>
  <c r="B3072" i="31"/>
  <c r="AM3071" i="31"/>
  <c r="AL3071" i="31"/>
  <c r="T3071" i="31" a="1"/>
  <c r="T3071" i="31" s="1"/>
  <c r="U3071" i="31" s="1"/>
  <c r="D3069" i="31"/>
  <c r="J3069" i="31"/>
  <c r="AV3069" i="31"/>
  <c r="AU3069" i="31"/>
  <c r="AT3070" i="31" l="1"/>
  <c r="AT3069" i="31"/>
  <c r="AM3072" i="31"/>
  <c r="AS3072" i="31"/>
  <c r="B3073" i="31"/>
  <c r="AL3072" i="31"/>
  <c r="T3072" i="31" a="1"/>
  <c r="T3072" i="31" s="1"/>
  <c r="U3072" i="31" s="1"/>
  <c r="AV3071" i="31"/>
  <c r="AU3071" i="31"/>
  <c r="J3071" i="31"/>
  <c r="D3071" i="31"/>
  <c r="AT3071" i="31" l="1"/>
  <c r="J3072" i="31"/>
  <c r="D3072" i="31"/>
  <c r="AM3073" i="31"/>
  <c r="AL3073" i="31"/>
  <c r="AS3073" i="31"/>
  <c r="B3074" i="31"/>
  <c r="T3073" i="31" a="1"/>
  <c r="T3073" i="31" s="1"/>
  <c r="U3073" i="31" s="1"/>
  <c r="AV3072" i="31"/>
  <c r="AU3072" i="31"/>
  <c r="AT3072" i="31" s="1"/>
  <c r="J3073" i="31" l="1"/>
  <c r="D3073" i="31"/>
  <c r="AS3074" i="31"/>
  <c r="B3075" i="31"/>
  <c r="AM3074" i="31"/>
  <c r="AL3074" i="31"/>
  <c r="T3074" i="31" a="1"/>
  <c r="T3074" i="31" s="1"/>
  <c r="U3074" i="31" s="1"/>
  <c r="AU3073" i="31"/>
  <c r="AV3073" i="31"/>
  <c r="AT3073" i="31" l="1"/>
  <c r="J3074" i="31"/>
  <c r="D3074" i="31"/>
  <c r="AS3075" i="31"/>
  <c r="B3076" i="31"/>
  <c r="AL3075" i="31"/>
  <c r="AM3075" i="31"/>
  <c r="T3075" i="31" a="1"/>
  <c r="T3075" i="31" s="1"/>
  <c r="U3075" i="31" s="1"/>
  <c r="AV3074" i="31"/>
  <c r="AU3074" i="31"/>
  <c r="AT3074" i="31" s="1"/>
  <c r="J3075" i="31" l="1"/>
  <c r="D3075" i="31"/>
  <c r="B3077" i="31"/>
  <c r="AM3076" i="31"/>
  <c r="AL3076" i="31"/>
  <c r="AS3076" i="31"/>
  <c r="T3076" i="31" a="1"/>
  <c r="T3076" i="31" s="1"/>
  <c r="U3076" i="31" s="1"/>
  <c r="AU3075" i="31"/>
  <c r="AV3075" i="31"/>
  <c r="AT3075" i="31" l="1"/>
  <c r="J3076" i="31"/>
  <c r="D3076" i="31"/>
  <c r="AV3076" i="31"/>
  <c r="AU3076" i="31"/>
  <c r="AM3077" i="31"/>
  <c r="B3078" i="31"/>
  <c r="AL3077" i="31"/>
  <c r="AS3077" i="31"/>
  <c r="T3077" i="31" a="1"/>
  <c r="T3077" i="31" s="1"/>
  <c r="U3077" i="31" s="1"/>
  <c r="AV3077" i="31" l="1"/>
  <c r="AU3077" i="31"/>
  <c r="AS3078" i="31"/>
  <c r="AM3078" i="31"/>
  <c r="AL3078" i="31"/>
  <c r="B3079" i="31"/>
  <c r="T3078" i="31" a="1"/>
  <c r="T3078" i="31" s="1"/>
  <c r="U3078" i="31" s="1"/>
  <c r="AT3076" i="31"/>
  <c r="J3077" i="31"/>
  <c r="D3077" i="31"/>
  <c r="AT3077" i="31" l="1"/>
  <c r="J3078" i="31"/>
  <c r="D3078" i="31"/>
  <c r="AS3079" i="31"/>
  <c r="B3080" i="31"/>
  <c r="AM3079" i="31"/>
  <c r="AL3079" i="31"/>
  <c r="T3079" i="31" a="1"/>
  <c r="T3079" i="31" s="1"/>
  <c r="U3079" i="31" s="1"/>
  <c r="AU3078" i="31"/>
  <c r="AV3078" i="31"/>
  <c r="J3079" i="31" l="1"/>
  <c r="D3079" i="31"/>
  <c r="AS3080" i="31"/>
  <c r="B3081" i="31"/>
  <c r="AM3080" i="31"/>
  <c r="AL3080" i="31"/>
  <c r="T3080" i="31" a="1"/>
  <c r="T3080" i="31" s="1"/>
  <c r="U3080" i="31" s="1"/>
  <c r="AU3079" i="31"/>
  <c r="AV3079" i="31"/>
  <c r="AT3078" i="31"/>
  <c r="AT3079" i="31" l="1"/>
  <c r="J3080" i="31"/>
  <c r="D3080" i="31"/>
  <c r="AL3081" i="31"/>
  <c r="B3082" i="31"/>
  <c r="AM3081" i="31"/>
  <c r="AS3081" i="31"/>
  <c r="T3081" i="31" a="1"/>
  <c r="T3081" i="31" s="1"/>
  <c r="U3081" i="31" s="1"/>
  <c r="AV3080" i="31"/>
  <c r="AU3080" i="31"/>
  <c r="AT3080" i="31" l="1"/>
  <c r="J3081" i="31"/>
  <c r="D3081" i="31"/>
  <c r="AV3081" i="31"/>
  <c r="AU3081" i="31"/>
  <c r="AT3081" i="31" s="1"/>
  <c r="AS3082" i="31"/>
  <c r="B3083" i="31"/>
  <c r="AL3082" i="31"/>
  <c r="AM3082" i="31"/>
  <c r="T3082" i="31" a="1"/>
  <c r="T3082" i="31" s="1"/>
  <c r="U3082" i="31" s="1"/>
  <c r="AS3083" i="31" l="1"/>
  <c r="B3084" i="31"/>
  <c r="AL3083" i="31"/>
  <c r="AM3083" i="31"/>
  <c r="T3083" i="31" a="1"/>
  <c r="T3083" i="31" s="1"/>
  <c r="U3083" i="31" s="1"/>
  <c r="AU3082" i="31"/>
  <c r="AV3082" i="31"/>
  <c r="J3082" i="31"/>
  <c r="D3082" i="31"/>
  <c r="AT3082" i="31" l="1"/>
  <c r="J3083" i="31"/>
  <c r="D3083" i="31"/>
  <c r="AS3084" i="31"/>
  <c r="B3085" i="31"/>
  <c r="AM3084" i="31"/>
  <c r="AL3084" i="31"/>
  <c r="T3084" i="31" a="1"/>
  <c r="T3084" i="31" s="1"/>
  <c r="U3084" i="31" s="1"/>
  <c r="AV3083" i="31"/>
  <c r="AU3083" i="31"/>
  <c r="AT3083" i="31" s="1"/>
  <c r="J3084" i="31" l="1"/>
  <c r="D3084" i="31"/>
  <c r="AM3085" i="31"/>
  <c r="AS3085" i="31"/>
  <c r="AL3085" i="31"/>
  <c r="B3086" i="31"/>
  <c r="T3085" i="31" a="1"/>
  <c r="T3085" i="31" s="1"/>
  <c r="U3085" i="31" s="1"/>
  <c r="AU3084" i="31"/>
  <c r="AV3084" i="31"/>
  <c r="AT3084" i="31" l="1"/>
  <c r="J3085" i="31"/>
  <c r="D3085" i="31"/>
  <c r="AS3086" i="31"/>
  <c r="B3087" i="31"/>
  <c r="AL3086" i="31"/>
  <c r="AM3086" i="31"/>
  <c r="T3086" i="31" a="1"/>
  <c r="T3086" i="31" s="1"/>
  <c r="U3086" i="31" s="1"/>
  <c r="AV3085" i="31"/>
  <c r="AU3085" i="31"/>
  <c r="AT3085" i="31" l="1"/>
  <c r="J3086" i="31"/>
  <c r="D3086" i="31"/>
  <c r="AS3087" i="31"/>
  <c r="AM3087" i="31"/>
  <c r="AL3087" i="31"/>
  <c r="B3088" i="31"/>
  <c r="T3087" i="31" a="1"/>
  <c r="T3087" i="31" s="1"/>
  <c r="U3087" i="31" s="1"/>
  <c r="AU3086" i="31"/>
  <c r="AV3086" i="31"/>
  <c r="AT3086" i="31" l="1"/>
  <c r="AU3087" i="31"/>
  <c r="AV3087" i="31"/>
  <c r="J3087" i="31"/>
  <c r="D3087" i="31"/>
  <c r="B3089" i="31"/>
  <c r="AM3088" i="31"/>
  <c r="AL3088" i="31"/>
  <c r="AS3088" i="31"/>
  <c r="T3088" i="31" a="1"/>
  <c r="T3088" i="31" s="1"/>
  <c r="U3088" i="31" s="1"/>
  <c r="AV3088" i="31" l="1"/>
  <c r="AU3088" i="31"/>
  <c r="AT3088" i="31" s="1"/>
  <c r="AM3089" i="31"/>
  <c r="AL3089" i="31"/>
  <c r="AS3089" i="31"/>
  <c r="B3090" i="31"/>
  <c r="T3089" i="31" a="1"/>
  <c r="T3089" i="31" s="1"/>
  <c r="U3089" i="31" s="1"/>
  <c r="J3088" i="31"/>
  <c r="D3088" i="31"/>
  <c r="AT3087" i="31"/>
  <c r="J3089" i="31" l="1"/>
  <c r="D3089" i="31"/>
  <c r="AM3090" i="31"/>
  <c r="B3091" i="31"/>
  <c r="AL3090" i="31"/>
  <c r="AS3090" i="31"/>
  <c r="T3090" i="31" a="1"/>
  <c r="T3090" i="31" s="1"/>
  <c r="U3090" i="31" s="1"/>
  <c r="AV3089" i="31"/>
  <c r="AU3089" i="31"/>
  <c r="AT3089" i="31" s="1"/>
  <c r="J3090" i="31" l="1"/>
  <c r="D3090" i="31"/>
  <c r="AU3090" i="31"/>
  <c r="AV3090" i="31"/>
  <c r="AS3091" i="31"/>
  <c r="B3092" i="31"/>
  <c r="AM3091" i="31"/>
  <c r="AL3091" i="31"/>
  <c r="T3091" i="31" a="1"/>
  <c r="T3091" i="31" s="1"/>
  <c r="U3091" i="31" s="1"/>
  <c r="B3093" i="31" l="1"/>
  <c r="B3094" i="31" s="1"/>
  <c r="AM3092" i="31"/>
  <c r="AL3092" i="31"/>
  <c r="AS3092" i="31"/>
  <c r="T3092" i="31" a="1"/>
  <c r="T3092" i="31" s="1"/>
  <c r="U3092" i="31" s="1"/>
  <c r="AV3091" i="31"/>
  <c r="AU3091" i="31"/>
  <c r="AT3090" i="31"/>
  <c r="J3091" i="31"/>
  <c r="D3091" i="31"/>
  <c r="AT3091" i="31" l="1"/>
  <c r="AL3094" i="31"/>
  <c r="B3095" i="31"/>
  <c r="AS3094" i="31"/>
  <c r="AM3094" i="31"/>
  <c r="T3094" i="31" a="1"/>
  <c r="T3094" i="31" s="1"/>
  <c r="U3094" i="31" s="1"/>
  <c r="J3092" i="31"/>
  <c r="D3092" i="31"/>
  <c r="AV3092" i="31"/>
  <c r="AU3092" i="31"/>
  <c r="AM3093" i="31"/>
  <c r="AL3093" i="31"/>
  <c r="AS3093" i="31"/>
  <c r="T3093" i="31" a="1"/>
  <c r="T3093" i="31" s="1"/>
  <c r="U3093" i="31" s="1"/>
  <c r="AT3092" i="31" l="1"/>
  <c r="AV3094" i="31"/>
  <c r="AU3094" i="31"/>
  <c r="AL3095" i="31"/>
  <c r="AM3095" i="31"/>
  <c r="B3096" i="31"/>
  <c r="AS3095" i="31"/>
  <c r="T3095" i="31" a="1"/>
  <c r="T3095" i="31" s="1"/>
  <c r="U3095" i="31" s="1"/>
  <c r="J3094" i="31"/>
  <c r="D3094" i="31"/>
  <c r="AV3093" i="31"/>
  <c r="AU3093" i="31"/>
  <c r="J3093" i="31"/>
  <c r="D3093" i="31"/>
  <c r="AT3094" i="31" l="1"/>
  <c r="AT3093" i="31"/>
  <c r="J3095" i="31"/>
  <c r="D3095" i="31"/>
  <c r="AS3096" i="31"/>
  <c r="AL3096" i="31"/>
  <c r="B3097" i="31"/>
  <c r="AM3096" i="31"/>
  <c r="T3096" i="31" a="1"/>
  <c r="T3096" i="31" s="1"/>
  <c r="U3096" i="31" s="1"/>
  <c r="AU3095" i="31"/>
  <c r="AV3095" i="31"/>
  <c r="AS3097" i="31" l="1"/>
  <c r="AL3097" i="31"/>
  <c r="B3098" i="31"/>
  <c r="AM3097" i="31"/>
  <c r="T3097" i="31" a="1"/>
  <c r="T3097" i="31" s="1"/>
  <c r="U3097" i="31" s="1"/>
  <c r="AT3095" i="31"/>
  <c r="J3096" i="31"/>
  <c r="D3096" i="31"/>
  <c r="AU3096" i="31"/>
  <c r="AV3096" i="31"/>
  <c r="J3097" i="31" l="1"/>
  <c r="D3097" i="31"/>
  <c r="AT3096" i="31"/>
  <c r="B3099" i="31"/>
  <c r="AS3098" i="31"/>
  <c r="AL3098" i="31"/>
  <c r="AM3098" i="31"/>
  <c r="T3098" i="31" a="1"/>
  <c r="T3098" i="31" s="1"/>
  <c r="U3098" i="31" s="1"/>
  <c r="AV3097" i="31"/>
  <c r="AU3097" i="31"/>
  <c r="AT3097" i="31" s="1"/>
  <c r="J3098" i="31" l="1"/>
  <c r="D3098" i="31"/>
  <c r="AU3098" i="31"/>
  <c r="AV3098" i="31"/>
  <c r="B3100" i="31"/>
  <c r="AS3099" i="31"/>
  <c r="AL3099" i="31"/>
  <c r="AM3099" i="31"/>
  <c r="T3099" i="31" a="1"/>
  <c r="T3099" i="31" s="1"/>
  <c r="U3099" i="31" s="1"/>
  <c r="J3099" i="31" l="1"/>
  <c r="D3099" i="31"/>
  <c r="AV3099" i="31"/>
  <c r="AU3099" i="31"/>
  <c r="AL3100" i="31"/>
  <c r="AS3100" i="31"/>
  <c r="B3101" i="31"/>
  <c r="AM3100" i="31"/>
  <c r="T3100" i="31" a="1"/>
  <c r="T3100" i="31" s="1"/>
  <c r="U3100" i="31" s="1"/>
  <c r="AT3098" i="31"/>
  <c r="AT3099" i="31" l="1"/>
  <c r="J3100" i="31"/>
  <c r="D3100" i="31"/>
  <c r="AS3101" i="31"/>
  <c r="AL3101" i="31"/>
  <c r="B3102" i="31"/>
  <c r="AM3101" i="31"/>
  <c r="T3101" i="31" a="1"/>
  <c r="T3101" i="31" s="1"/>
  <c r="U3101" i="31" s="1"/>
  <c r="AV3100" i="31"/>
  <c r="AU3100" i="31"/>
  <c r="AT3100" i="31" s="1"/>
  <c r="AM3102" i="31" l="1"/>
  <c r="AS3102" i="31"/>
  <c r="AL3102" i="31"/>
  <c r="B3103" i="31"/>
  <c r="T3102" i="31" a="1"/>
  <c r="T3102" i="31" s="1"/>
  <c r="U3102" i="31" s="1"/>
  <c r="J3101" i="31"/>
  <c r="D3101" i="31"/>
  <c r="AU3101" i="31"/>
  <c r="AV3101" i="31"/>
  <c r="AT3101" i="31" l="1"/>
  <c r="AU3102" i="31"/>
  <c r="AV3102" i="31"/>
  <c r="J3102" i="31"/>
  <c r="D3102" i="31"/>
  <c r="B3104" i="31"/>
  <c r="AS3103" i="31"/>
  <c r="AL3103" i="31"/>
  <c r="AM3103" i="31"/>
  <c r="T3103" i="31" a="1"/>
  <c r="T3103" i="31" s="1"/>
  <c r="U3103" i="31" s="1"/>
  <c r="AU3103" i="31" l="1"/>
  <c r="AV3103" i="31"/>
  <c r="AL3104" i="31"/>
  <c r="B3105" i="31"/>
  <c r="AS3104" i="31"/>
  <c r="AM3104" i="31"/>
  <c r="T3104" i="31" a="1"/>
  <c r="T3104" i="31" s="1"/>
  <c r="U3104" i="31" s="1"/>
  <c r="J3103" i="31"/>
  <c r="D3103" i="31"/>
  <c r="AT3102" i="31"/>
  <c r="AV3104" i="31" l="1"/>
  <c r="AU3104" i="31"/>
  <c r="AT3104" i="31" s="1"/>
  <c r="J3104" i="31"/>
  <c r="D3104" i="31"/>
  <c r="AS3105" i="31"/>
  <c r="AV3105" i="31" s="1"/>
  <c r="AU3105" i="31" s="1"/>
  <c r="AT3105" i="31" s="1"/>
  <c r="B3106" i="31"/>
  <c r="AL3105" i="31"/>
  <c r="AM3105" i="31"/>
  <c r="T3105" i="31" a="1"/>
  <c r="T3105" i="31" s="1"/>
  <c r="U3105" i="31" s="1"/>
  <c r="AT3103" i="31"/>
  <c r="J3105" i="31" l="1"/>
  <c r="D3105" i="31"/>
  <c r="AS3106" i="31"/>
  <c r="AL3106" i="31"/>
  <c r="B3107" i="31"/>
  <c r="AM3106" i="31"/>
  <c r="T3106" i="31" a="1"/>
  <c r="T3106" i="31" s="1"/>
  <c r="U3106" i="31" s="1"/>
  <c r="J3106" i="31" l="1"/>
  <c r="D3106" i="31"/>
  <c r="B3108" i="31"/>
  <c r="AS3107" i="31"/>
  <c r="AV3107" i="31" s="1"/>
  <c r="AU3107" i="31" s="1"/>
  <c r="AT3107" i="31" s="1"/>
  <c r="AL3107" i="31"/>
  <c r="AM3107" i="31"/>
  <c r="T3107" i="31" a="1"/>
  <c r="T3107" i="31" s="1"/>
  <c r="U3107" i="31" s="1"/>
  <c r="AV3106" i="31"/>
  <c r="AU3106" i="31" s="1"/>
  <c r="AT3106" i="31" s="1"/>
  <c r="D3107" i="31" l="1"/>
  <c r="J3107" i="31"/>
  <c r="B3109" i="31"/>
  <c r="AL3108" i="31"/>
  <c r="AS3108" i="31"/>
  <c r="AV3108" i="31" s="1"/>
  <c r="AU3108" i="31" s="1"/>
  <c r="AT3108" i="31" s="1"/>
  <c r="AM3108" i="31"/>
  <c r="T3108" i="31" a="1"/>
  <c r="T3108" i="31" s="1"/>
  <c r="U3108" i="31" s="1"/>
  <c r="J3108" i="31" l="1"/>
  <c r="D3108" i="31"/>
  <c r="B3110" i="31"/>
  <c r="AL3109" i="31"/>
  <c r="AM3109" i="31"/>
  <c r="AS3109" i="31"/>
  <c r="AV3109" i="31" s="1"/>
  <c r="AU3109" i="31" s="1"/>
  <c r="AT3109" i="31" s="1"/>
  <c r="T3109" i="31" a="1"/>
  <c r="T3109" i="31" s="1"/>
  <c r="U3109" i="31" s="1"/>
  <c r="J3109" i="31" l="1"/>
  <c r="D3109" i="31"/>
  <c r="AL3110" i="31"/>
  <c r="AS3110" i="31"/>
  <c r="AM3110" i="31"/>
  <c r="B3111" i="31"/>
  <c r="T3110" i="31" a="1"/>
  <c r="T3110" i="31" s="1"/>
  <c r="U3110" i="31" s="1"/>
  <c r="J3110" i="31" l="1"/>
  <c r="D3110" i="31"/>
  <c r="B3112" i="31"/>
  <c r="AM3111" i="31"/>
  <c r="AS3111" i="31"/>
  <c r="AL3111" i="31"/>
  <c r="T3111" i="31" a="1"/>
  <c r="T3111" i="31" s="1"/>
  <c r="U3111" i="31" s="1"/>
  <c r="AV3110" i="31"/>
  <c r="AU3110" i="31"/>
  <c r="AT3110" i="31" s="1"/>
  <c r="J3111" i="31" l="1"/>
  <c r="D3111" i="31"/>
  <c r="AV3111" i="31"/>
  <c r="AU3111" i="31" s="1"/>
  <c r="AT3111" i="31" s="1"/>
  <c r="B3113" i="31"/>
  <c r="AL3112" i="31"/>
  <c r="AM3112" i="31"/>
  <c r="AS3112" i="31"/>
  <c r="T3112" i="31" a="1"/>
  <c r="T3112" i="31" s="1"/>
  <c r="U3112" i="31" s="1"/>
  <c r="J3112" i="31" l="1"/>
  <c r="D3112" i="31"/>
  <c r="AV3112" i="31"/>
  <c r="AU3112" i="31"/>
  <c r="AT3112" i="31" s="1"/>
  <c r="AL3113" i="31"/>
  <c r="B3114" i="31"/>
  <c r="AM3113" i="31"/>
  <c r="AS3113" i="31"/>
  <c r="T3113" i="31" a="1"/>
  <c r="T3113" i="31" s="1"/>
  <c r="U3113" i="31" s="1"/>
  <c r="J3113" i="31" l="1"/>
  <c r="D3113" i="31"/>
  <c r="AV3113" i="31"/>
  <c r="AU3113" i="31" s="1"/>
  <c r="AT3113" i="31" s="1"/>
  <c r="AL3114" i="31"/>
  <c r="B3115" i="31"/>
  <c r="AM3114" i="31"/>
  <c r="AS3114" i="31"/>
  <c r="AV3114" i="31" s="1"/>
  <c r="AU3114" i="31" s="1"/>
  <c r="AT3114" i="31" s="1"/>
  <c r="T3114" i="31" a="1"/>
  <c r="T3114" i="31" s="1"/>
  <c r="U3114" i="31" s="1"/>
  <c r="J3114" i="31" l="1"/>
  <c r="D3114" i="31"/>
  <c r="B3116" i="31"/>
  <c r="AM3115" i="31"/>
  <c r="AS3115" i="31"/>
  <c r="AL3115" i="31"/>
  <c r="T3115" i="31" a="1"/>
  <c r="T3115" i="31" s="1"/>
  <c r="U3115" i="31" s="1"/>
  <c r="J3115" i="31" l="1"/>
  <c r="D3115" i="31"/>
  <c r="AV3115" i="31"/>
  <c r="AU3115" i="31" s="1"/>
  <c r="AT3115" i="31" s="1"/>
  <c r="B3117" i="31"/>
  <c r="AL3116" i="31"/>
  <c r="AS3116" i="31"/>
  <c r="AM3116" i="31"/>
  <c r="T3116" i="31" a="1"/>
  <c r="T3116" i="31" s="1"/>
  <c r="U3116" i="31" s="1"/>
  <c r="J3116" i="31" l="1"/>
  <c r="D3116" i="31"/>
  <c r="AV3116" i="31"/>
  <c r="AU3116" i="31"/>
  <c r="AT3116" i="31" s="1"/>
  <c r="B3118" i="31"/>
  <c r="AL3117" i="31"/>
  <c r="AM3117" i="31"/>
  <c r="AS3117" i="31"/>
  <c r="T3117" i="31" a="1"/>
  <c r="T3117" i="31" s="1"/>
  <c r="U3117" i="31" s="1"/>
  <c r="J3117" i="31" l="1"/>
  <c r="D3117" i="31"/>
  <c r="AV3117" i="31"/>
  <c r="AU3117" i="31"/>
  <c r="AT3117" i="31" s="1"/>
  <c r="AM3118" i="31"/>
  <c r="AL3118" i="31"/>
  <c r="AS3118" i="31"/>
  <c r="AV3118" i="31" s="1"/>
  <c r="AU3118" i="31" s="1"/>
  <c r="AT3118" i="31" s="1"/>
  <c r="B3119" i="31"/>
  <c r="T3118" i="31" a="1"/>
  <c r="T3118" i="31" s="1"/>
  <c r="U3118" i="31" s="1"/>
  <c r="J3118" i="31" l="1"/>
  <c r="D3118" i="31"/>
  <c r="AM3119" i="31"/>
  <c r="AS3119" i="31"/>
  <c r="AV3119" i="31" s="1"/>
  <c r="AU3119" i="31" s="1"/>
  <c r="AT3119" i="31" s="1"/>
  <c r="AL3119" i="31"/>
  <c r="B3120" i="31"/>
  <c r="T3119" i="31" a="1"/>
  <c r="T3119" i="31" s="1"/>
  <c r="U3119" i="31" s="1"/>
  <c r="J3119" i="31" l="1"/>
  <c r="D3119" i="31"/>
  <c r="B3121" i="31"/>
  <c r="AL3120" i="31"/>
  <c r="AM3120" i="31"/>
  <c r="AS3120" i="31"/>
  <c r="T3120" i="31" a="1"/>
  <c r="T3120" i="31" s="1"/>
  <c r="U3120" i="31" s="1"/>
  <c r="J3120" i="31" l="1"/>
  <c r="D3120" i="31"/>
  <c r="AV3120" i="31"/>
  <c r="AU3120" i="31" s="1"/>
  <c r="AT3120" i="31" s="1"/>
  <c r="B3122" i="31"/>
  <c r="AL3121" i="31"/>
  <c r="AM3121" i="31"/>
  <c r="AS3121" i="31"/>
  <c r="T3121" i="31" a="1"/>
  <c r="T3121" i="31" s="1"/>
  <c r="U3121" i="31" s="1"/>
  <c r="J3121" i="31" l="1"/>
  <c r="D3121" i="31"/>
  <c r="AV3121" i="31"/>
  <c r="AU3121" i="31" s="1"/>
  <c r="AT3121" i="31" s="1"/>
  <c r="AL3122" i="31"/>
  <c r="B3123" i="31"/>
  <c r="AS3122" i="31"/>
  <c r="AM3122" i="31"/>
  <c r="T3122" i="31" a="1"/>
  <c r="T3122" i="31" s="1"/>
  <c r="U3122" i="31" s="1"/>
  <c r="J3122" i="31" l="1"/>
  <c r="D3122" i="31"/>
  <c r="AV3122" i="31"/>
  <c r="AU3122" i="31" s="1"/>
  <c r="AT3122" i="31" s="1"/>
  <c r="AS3123" i="31"/>
  <c r="B3124" i="31"/>
  <c r="AM3123" i="31"/>
  <c r="AL3123" i="31"/>
  <c r="T3123" i="31" a="1"/>
  <c r="T3123" i="31" s="1"/>
  <c r="U3123" i="31" s="1"/>
  <c r="D3123" i="31" l="1"/>
  <c r="J3123" i="31"/>
  <c r="B3125" i="31"/>
  <c r="AL3124" i="31"/>
  <c r="AS3124" i="31"/>
  <c r="AM3124" i="31"/>
  <c r="T3124" i="31" a="1"/>
  <c r="T3124" i="31" s="1"/>
  <c r="U3124" i="31" s="1"/>
  <c r="AV3123" i="31"/>
  <c r="AU3123" i="31" s="1"/>
  <c r="AT3123" i="31" s="1"/>
  <c r="J3124" i="31" l="1"/>
  <c r="D3124" i="31"/>
  <c r="AV3124" i="31"/>
  <c r="AU3124" i="31"/>
  <c r="AT3124" i="31" s="1"/>
  <c r="B3126" i="31"/>
  <c r="AL3125" i="31"/>
  <c r="AM3125" i="31"/>
  <c r="AS3125" i="31"/>
  <c r="T3125" i="31" a="1"/>
  <c r="T3125" i="31" s="1"/>
  <c r="U3125" i="31" s="1"/>
  <c r="J3125" i="31" l="1"/>
  <c r="D3125" i="31"/>
  <c r="AV3125" i="31"/>
  <c r="AU3125" i="31" s="1"/>
  <c r="AT3125" i="31" s="1"/>
  <c r="AL3126" i="31"/>
  <c r="AS3126" i="31"/>
  <c r="B3127" i="31"/>
  <c r="AM3126" i="31"/>
  <c r="T3126" i="31" a="1"/>
  <c r="T3126" i="31" s="1"/>
  <c r="U3126" i="31" s="1"/>
  <c r="J3126" i="31" l="1"/>
  <c r="D3126" i="31"/>
  <c r="B3128" i="31"/>
  <c r="AM3127" i="31"/>
  <c r="AS3127" i="31"/>
  <c r="AV3127" i="31" s="1"/>
  <c r="AU3127" i="31" s="1"/>
  <c r="AT3127" i="31" s="1"/>
  <c r="AL3127" i="31"/>
  <c r="T3127" i="31" a="1"/>
  <c r="T3127" i="31" s="1"/>
  <c r="U3127" i="31" s="1"/>
  <c r="AV3126" i="31"/>
  <c r="AU3126" i="31"/>
  <c r="AT3126" i="31" s="1"/>
  <c r="D3127" i="31" l="1"/>
  <c r="J3127" i="31"/>
  <c r="B3129" i="31"/>
  <c r="AL3128" i="31"/>
  <c r="AM3128" i="31"/>
  <c r="T3128" i="31" a="1"/>
  <c r="T3128" i="31" s="1"/>
  <c r="U3128" i="31" s="1"/>
  <c r="AS3128" i="31"/>
  <c r="AV3128" i="31" l="1"/>
  <c r="AU3128" i="31"/>
  <c r="AT3128" i="31" s="1"/>
  <c r="J3128" i="31"/>
  <c r="D3128" i="31"/>
  <c r="B3130" i="31"/>
  <c r="AL3129" i="31"/>
  <c r="AM3129" i="31"/>
  <c r="T3129" i="31" a="1"/>
  <c r="T3129" i="31" s="1"/>
  <c r="U3129" i="31" s="1"/>
  <c r="AS3129" i="31"/>
  <c r="AV3129" i="31" l="1"/>
  <c r="AU3129" i="31"/>
  <c r="AT3129" i="31" s="1"/>
  <c r="D3129" i="31"/>
  <c r="J3129" i="31"/>
  <c r="AL3130" i="31"/>
  <c r="T3130" i="31" a="1"/>
  <c r="T3130" i="31" s="1"/>
  <c r="U3130" i="31" s="1"/>
  <c r="B3131" i="31"/>
  <c r="AS3130" i="31"/>
  <c r="AM3130" i="31"/>
  <c r="AV3130" i="31" l="1"/>
  <c r="AU3130" i="31" s="1"/>
  <c r="AT3130" i="31" s="1"/>
  <c r="B3132" i="31"/>
  <c r="AM3131" i="31"/>
  <c r="AS3131" i="31"/>
  <c r="AV3131" i="31" s="1"/>
  <c r="AU3131" i="31" s="1"/>
  <c r="AT3131" i="31" s="1"/>
  <c r="T3131" i="31" a="1"/>
  <c r="T3131" i="31" s="1"/>
  <c r="U3131" i="31" s="1"/>
  <c r="AL3131" i="31"/>
  <c r="J3130" i="31"/>
  <c r="D3130" i="31"/>
  <c r="J3131" i="31" l="1"/>
  <c r="D3131" i="31"/>
  <c r="B3133" i="31"/>
  <c r="AS3132" i="31"/>
  <c r="AV3132" i="31" s="1"/>
  <c r="AU3132" i="31" s="1"/>
  <c r="AT3132" i="31" s="1"/>
  <c r="T3132" i="31" a="1"/>
  <c r="T3132" i="31" s="1"/>
  <c r="U3132" i="31" s="1"/>
  <c r="AL3132" i="31"/>
  <c r="AM3132" i="31"/>
  <c r="D3132" i="31" l="1"/>
  <c r="J3132" i="31"/>
  <c r="B3134" i="31"/>
  <c r="AL3133" i="31"/>
  <c r="AM3133" i="31"/>
  <c r="AS3133" i="31"/>
  <c r="T3133" i="31" a="1"/>
  <c r="T3133" i="31" s="1"/>
  <c r="U3133" i="31" s="1"/>
  <c r="D3133" i="31" l="1"/>
  <c r="J3133" i="31"/>
  <c r="AV3133" i="31"/>
  <c r="AU3133" i="31" s="1"/>
  <c r="AT3133" i="31" s="1"/>
  <c r="AS3134" i="31"/>
  <c r="AM3134" i="31"/>
  <c r="T3134" i="31" a="1"/>
  <c r="T3134" i="31" s="1"/>
  <c r="U3134" i="31" s="1"/>
  <c r="AL3134" i="31"/>
  <c r="B3135" i="31"/>
  <c r="B3136" i="31" l="1"/>
  <c r="AL3135" i="31"/>
  <c r="AM3135" i="31"/>
  <c r="AS3135" i="31"/>
  <c r="T3135" i="31" a="1"/>
  <c r="T3135" i="31" s="1"/>
  <c r="U3135" i="31" s="1"/>
  <c r="J3134" i="31"/>
  <c r="D3134" i="31"/>
  <c r="AV3134" i="31"/>
  <c r="AU3134" i="31"/>
  <c r="AT3134" i="31" s="1"/>
  <c r="J3135" i="31" l="1"/>
  <c r="D3135" i="31"/>
  <c r="AV3135" i="31"/>
  <c r="AU3135" i="31" s="1"/>
  <c r="AT3135" i="31" s="1"/>
  <c r="B3137" i="31"/>
  <c r="AL3136" i="31"/>
  <c r="AM3136" i="31"/>
  <c r="T3136" i="31" a="1"/>
  <c r="T3136" i="31" s="1"/>
  <c r="U3136" i="31" s="1"/>
  <c r="AS3136" i="31"/>
  <c r="AV3136" i="31" l="1"/>
  <c r="AU3136" i="31" s="1"/>
  <c r="AT3136" i="31" s="1"/>
  <c r="D3136" i="31"/>
  <c r="J3136" i="31"/>
  <c r="AL3137" i="31"/>
  <c r="T3137" i="31" a="1"/>
  <c r="T3137" i="31" s="1"/>
  <c r="U3137" i="31" s="1"/>
  <c r="AS3137" i="31"/>
  <c r="B3138" i="31"/>
  <c r="AM3137" i="31"/>
  <c r="AL3138" i="31" l="1"/>
  <c r="B3139" i="31"/>
  <c r="AM3138" i="31"/>
  <c r="AS3138" i="31"/>
  <c r="T3138" i="31" a="1"/>
  <c r="T3138" i="31" s="1"/>
  <c r="U3138" i="31" s="1"/>
  <c r="AV3137" i="31"/>
  <c r="AU3137" i="31" s="1"/>
  <c r="AT3137" i="31" s="1"/>
  <c r="D3137" i="31"/>
  <c r="J3137" i="31"/>
  <c r="J3138" i="31" l="1"/>
  <c r="D3138" i="31"/>
  <c r="AV3138" i="31"/>
  <c r="AU3138" i="31" s="1"/>
  <c r="AT3138" i="31" s="1"/>
  <c r="AM3139" i="31"/>
  <c r="AL3139" i="31"/>
  <c r="T3139" i="31" a="1"/>
  <c r="T3139" i="31" s="1"/>
  <c r="U3139" i="31" s="1"/>
  <c r="B3140" i="31"/>
  <c r="AS3139" i="31"/>
  <c r="AV3139" i="31" s="1"/>
  <c r="AU3139" i="31" s="1"/>
  <c r="AT3139" i="31" s="1"/>
  <c r="B3141" i="31" l="1"/>
  <c r="AL3140" i="31"/>
  <c r="T3140" i="31" a="1"/>
  <c r="T3140" i="31" s="1"/>
  <c r="U3140" i="31" s="1"/>
  <c r="AS3140" i="31"/>
  <c r="AM3140" i="31"/>
  <c r="D3139" i="31"/>
  <c r="J3139" i="31"/>
  <c r="AV3140" i="31" l="1"/>
  <c r="AU3140" i="31" s="1"/>
  <c r="AT3140" i="31" s="1"/>
  <c r="J3140" i="31"/>
  <c r="D3140" i="31"/>
  <c r="AL3141" i="31"/>
  <c r="B3142" i="31"/>
  <c r="AM3141" i="31"/>
  <c r="AS3141" i="31"/>
  <c r="T3141" i="31" a="1"/>
  <c r="T3141" i="31" s="1"/>
  <c r="U3141" i="31" s="1"/>
  <c r="D3141" i="31" l="1"/>
  <c r="J3141" i="31"/>
  <c r="AV3141" i="31"/>
  <c r="AU3141" i="31" s="1"/>
  <c r="AT3141" i="31" s="1"/>
  <c r="AL3142" i="31"/>
  <c r="AS3142" i="31"/>
  <c r="T3142" i="31" a="1"/>
  <c r="T3142" i="31" s="1"/>
  <c r="U3142" i="31" s="1"/>
  <c r="AM3142" i="31"/>
  <c r="B3143" i="31"/>
  <c r="B3144" i="31" l="1"/>
  <c r="AM3143" i="31"/>
  <c r="T3143" i="31" a="1"/>
  <c r="T3143" i="31" s="1"/>
  <c r="U3143" i="31" s="1"/>
  <c r="AL3143" i="31"/>
  <c r="AS3143" i="31"/>
  <c r="J3142" i="31"/>
  <c r="D3142" i="31"/>
  <c r="AV3142" i="31"/>
  <c r="AU3142" i="31" s="1"/>
  <c r="AT3142" i="31" s="1"/>
  <c r="AV3143" i="31" l="1"/>
  <c r="AU3143" i="31" s="1"/>
  <c r="AT3143" i="31" s="1"/>
  <c r="D3143" i="31"/>
  <c r="J3143" i="31"/>
  <c r="B3145" i="31"/>
  <c r="AL3144" i="31"/>
  <c r="T3144" i="31" a="1"/>
  <c r="T3144" i="31" s="1"/>
  <c r="U3144" i="31" s="1"/>
  <c r="AM3144" i="31"/>
  <c r="AS3144" i="31"/>
  <c r="AV3144" i="31" s="1"/>
  <c r="AU3144" i="31" s="1"/>
  <c r="AT3144" i="31" s="1"/>
  <c r="J3144" i="31" l="1"/>
  <c r="D3144" i="31"/>
  <c r="AL3145" i="31"/>
  <c r="T3145" i="31" a="1"/>
  <c r="T3145" i="31" s="1"/>
  <c r="U3145" i="31" s="1"/>
  <c r="B3146" i="31"/>
  <c r="AM3145" i="31"/>
  <c r="AS3145" i="31"/>
  <c r="AV3145" i="31" l="1"/>
  <c r="AU3145" i="31"/>
  <c r="AT3145" i="31" s="1"/>
  <c r="AS3146" i="31"/>
  <c r="AM3146" i="31"/>
  <c r="AL3146" i="31"/>
  <c r="T3146" i="31" a="1"/>
  <c r="T3146" i="31" s="1"/>
  <c r="U3146" i="31" s="1"/>
  <c r="B3147" i="31"/>
  <c r="D3145" i="31"/>
  <c r="J3145" i="31"/>
  <c r="AS3147" i="31" l="1"/>
  <c r="B3148" i="31"/>
  <c r="T3147" i="31" a="1"/>
  <c r="T3147" i="31" s="1"/>
  <c r="U3147" i="31" s="1"/>
  <c r="AL3147" i="31"/>
  <c r="AM3147" i="31"/>
  <c r="J3146" i="31"/>
  <c r="D3146" i="31"/>
  <c r="AV3146" i="31"/>
  <c r="AU3146" i="31" s="1"/>
  <c r="AT3146" i="31" s="1"/>
  <c r="J3147" i="31" l="1"/>
  <c r="D3147" i="31"/>
  <c r="AS3148" i="31"/>
  <c r="T3148" i="31" a="1"/>
  <c r="T3148" i="31" s="1"/>
  <c r="U3148" i="31" s="1"/>
  <c r="B3149" i="31"/>
  <c r="AL3148" i="31"/>
  <c r="AM3148" i="31"/>
  <c r="AV3147" i="31"/>
  <c r="AU3147" i="31"/>
  <c r="AT3147" i="31" s="1"/>
  <c r="B3150" i="31" l="1"/>
  <c r="B3151" i="31" s="1"/>
  <c r="AM3149" i="31"/>
  <c r="T3149" i="31" a="1"/>
  <c r="T3149" i="31" s="1"/>
  <c r="U3149" i="31" s="1"/>
  <c r="AL3149" i="31"/>
  <c r="AS3149" i="31"/>
  <c r="AV3149" i="31" s="1"/>
  <c r="AU3149" i="31" s="1"/>
  <c r="AT3149" i="31" s="1"/>
  <c r="J3148" i="31"/>
  <c r="D3148" i="31"/>
  <c r="AV3148" i="31"/>
  <c r="AU3148" i="31" s="1"/>
  <c r="AT3148" i="31" s="1"/>
  <c r="AS3151" i="31" l="1"/>
  <c r="AV3151" i="31" s="1"/>
  <c r="AU3151" i="31" s="1"/>
  <c r="AT3151" i="31" s="1"/>
  <c r="AL3151" i="31"/>
  <c r="AM3151" i="31"/>
  <c r="B3152" i="31"/>
  <c r="T3151" i="31" a="1"/>
  <c r="T3151" i="31" s="1"/>
  <c r="U3151" i="31" s="1"/>
  <c r="D3149" i="31"/>
  <c r="J3149" i="31"/>
  <c r="AL3150" i="31"/>
  <c r="T3150" i="31" a="1"/>
  <c r="T3150" i="31" s="1"/>
  <c r="U3150" i="31" s="1"/>
  <c r="AM3150" i="31"/>
  <c r="AS3150" i="31"/>
  <c r="J3151" i="31" l="1"/>
  <c r="D3151" i="31"/>
  <c r="AS3152" i="31"/>
  <c r="AV3152" i="31" s="1"/>
  <c r="AU3152" i="31" s="1"/>
  <c r="AT3152" i="31" s="1"/>
  <c r="AM3152" i="31"/>
  <c r="AL3152" i="31"/>
  <c r="B3153" i="31"/>
  <c r="T3152" i="31" a="1"/>
  <c r="T3152" i="31" s="1"/>
  <c r="U3152" i="31" s="1"/>
  <c r="AV3150" i="31"/>
  <c r="AU3150" i="31" s="1"/>
  <c r="AT3150" i="31" s="1"/>
  <c r="J3150" i="31"/>
  <c r="D3150" i="31"/>
  <c r="J3152" i="31" l="1"/>
  <c r="D3152" i="31"/>
  <c r="AM3153" i="31"/>
  <c r="AS3153" i="31"/>
  <c r="AL3153" i="31"/>
  <c r="B3154" i="31"/>
  <c r="T3153" i="31" a="1"/>
  <c r="T3153" i="31" s="1"/>
  <c r="U3153" i="31" s="1"/>
  <c r="AV3153" i="31" l="1"/>
  <c r="AU3153" i="31"/>
  <c r="AT3153" i="31" s="1"/>
  <c r="J3153" i="31"/>
  <c r="D3153" i="31"/>
  <c r="AM3154" i="31"/>
  <c r="AL3154" i="31"/>
  <c r="B3155" i="31"/>
  <c r="AS3154" i="31"/>
  <c r="T3154" i="31" a="1"/>
  <c r="T3154" i="31" s="1"/>
  <c r="U3154" i="31" s="1"/>
  <c r="J3154" i="31" l="1"/>
  <c r="D3154" i="31"/>
  <c r="AV3154" i="31"/>
  <c r="AU3154" i="31" s="1"/>
  <c r="AT3154" i="31" s="1"/>
  <c r="AS3155" i="31"/>
  <c r="AL3155" i="31"/>
  <c r="B3156" i="31"/>
  <c r="AM3155" i="31"/>
  <c r="T3155" i="31" a="1"/>
  <c r="T3155" i="31" s="1"/>
  <c r="U3155" i="31" s="1"/>
  <c r="AL3156" i="31" l="1"/>
  <c r="B3157" i="31"/>
  <c r="AS3156" i="31"/>
  <c r="AM3156" i="31"/>
  <c r="T3156" i="31" a="1"/>
  <c r="T3156" i="31" s="1"/>
  <c r="U3156" i="31" s="1"/>
  <c r="J3155" i="31"/>
  <c r="D3155" i="31"/>
  <c r="AV3155" i="31"/>
  <c r="AU3155" i="31" s="1"/>
  <c r="AT3155" i="31" s="1"/>
  <c r="B3158" i="31" l="1"/>
  <c r="AM3157" i="31"/>
  <c r="AL3157" i="31"/>
  <c r="AS3157" i="31"/>
  <c r="T3157" i="31" a="1"/>
  <c r="T3157" i="31" s="1"/>
  <c r="U3157" i="31" s="1"/>
  <c r="J3156" i="31"/>
  <c r="D3156" i="31"/>
  <c r="AV3156" i="31"/>
  <c r="AU3156" i="31"/>
  <c r="AT3156" i="31" s="1"/>
  <c r="AV3157" i="31" l="1"/>
  <c r="AU3157" i="31" s="1"/>
  <c r="AT3157" i="31" s="1"/>
  <c r="J3157" i="31"/>
  <c r="D3157" i="31"/>
  <c r="B3159" i="31"/>
  <c r="AS3158" i="31"/>
  <c r="AM3158" i="31"/>
  <c r="AL3158" i="31"/>
  <c r="T3158" i="31" a="1"/>
  <c r="T3158" i="31" s="1"/>
  <c r="U3158" i="31" s="1"/>
  <c r="J3158" i="31" l="1"/>
  <c r="D3158" i="31"/>
  <c r="AV3158" i="31"/>
  <c r="AU3158" i="31" s="1"/>
  <c r="AT3158" i="31" s="1"/>
  <c r="AS3159" i="31"/>
  <c r="AV3159" i="31" s="1"/>
  <c r="AU3159" i="31" s="1"/>
  <c r="AT3159" i="31" s="1"/>
  <c r="AM3159" i="31"/>
  <c r="AL3159" i="31"/>
  <c r="B3160" i="31"/>
  <c r="T3159" i="31" a="1"/>
  <c r="T3159" i="31" s="1"/>
  <c r="U3159" i="31" s="1"/>
  <c r="AM3160" i="31" l="1"/>
  <c r="B3161" i="31"/>
  <c r="AS3160" i="31"/>
  <c r="AL3160" i="31"/>
  <c r="T3160" i="31" a="1"/>
  <c r="T3160" i="31" s="1"/>
  <c r="U3160" i="31" s="1"/>
  <c r="J3159" i="31"/>
  <c r="D3159" i="31"/>
  <c r="J3160" i="31" l="1"/>
  <c r="D3160" i="31"/>
  <c r="AV3160" i="31"/>
  <c r="AU3160" i="31" s="1"/>
  <c r="AT3160" i="31" s="1"/>
  <c r="AM3161" i="31"/>
  <c r="AL3161" i="31"/>
  <c r="B3162" i="31"/>
  <c r="AS3161" i="31"/>
  <c r="T3161" i="31" a="1"/>
  <c r="T3161" i="31" s="1"/>
  <c r="U3161" i="31" s="1"/>
  <c r="J3161" i="31" l="1"/>
  <c r="D3161" i="31"/>
  <c r="AV3161" i="31"/>
  <c r="AU3161" i="31"/>
  <c r="AT3161" i="31" s="1"/>
  <c r="AM3162" i="31"/>
  <c r="AL3162" i="31"/>
  <c r="B3163" i="31"/>
  <c r="AS3162" i="31"/>
  <c r="T3162" i="31" a="1"/>
  <c r="T3162" i="31" s="1"/>
  <c r="U3162" i="31" s="1"/>
  <c r="J3162" i="31" l="1"/>
  <c r="D3162" i="31"/>
  <c r="AV3162" i="31"/>
  <c r="AU3162" i="31"/>
  <c r="AT3162" i="31" s="1"/>
  <c r="B3164" i="31"/>
  <c r="AS3163" i="31"/>
  <c r="AL3163" i="31"/>
  <c r="AM3163" i="31"/>
  <c r="T3163" i="31" a="1"/>
  <c r="T3163" i="31" s="1"/>
  <c r="U3163" i="31" s="1"/>
  <c r="AV3163" i="31" l="1"/>
  <c r="AU3163" i="31"/>
  <c r="AT3163" i="31" s="1"/>
  <c r="B3165" i="31"/>
  <c r="AS3164" i="31"/>
  <c r="AV3164" i="31" s="1"/>
  <c r="AU3164" i="31" s="1"/>
  <c r="AT3164" i="31" s="1"/>
  <c r="AL3164" i="31"/>
  <c r="AM3164" i="31"/>
  <c r="T3164" i="31" a="1"/>
  <c r="T3164" i="31" s="1"/>
  <c r="U3164" i="31" s="1"/>
  <c r="J3163" i="31"/>
  <c r="D3163" i="31"/>
  <c r="J3164" i="31" l="1"/>
  <c r="D3164" i="31"/>
  <c r="B3166" i="31"/>
  <c r="AS3165" i="31"/>
  <c r="AM3165" i="31"/>
  <c r="AL3165" i="31"/>
  <c r="T3165" i="31" a="1"/>
  <c r="T3165" i="31" s="1"/>
  <c r="U3165" i="31" s="1"/>
  <c r="J3165" i="31" l="1"/>
  <c r="D3165" i="31"/>
  <c r="AV3165" i="31"/>
  <c r="AU3165" i="31" s="1"/>
  <c r="AT3165" i="31" s="1"/>
  <c r="B3167" i="31"/>
  <c r="AS3166" i="31"/>
  <c r="AV3166" i="31" s="1"/>
  <c r="AU3166" i="31" s="1"/>
  <c r="AT3166" i="31" s="1"/>
  <c r="AM3166" i="31"/>
  <c r="AL3166" i="31"/>
  <c r="T3166" i="31" a="1"/>
  <c r="T3166" i="31" s="1"/>
  <c r="U3166" i="31" s="1"/>
  <c r="J3166" i="31" l="1"/>
  <c r="D3166" i="31"/>
  <c r="AS3167" i="31"/>
  <c r="AV3167" i="31" s="1"/>
  <c r="AU3167" i="31" s="1"/>
  <c r="AT3167" i="31" s="1"/>
  <c r="AM3167" i="31"/>
  <c r="AL3167" i="31"/>
  <c r="B3168" i="31"/>
  <c r="T3167" i="31" a="1"/>
  <c r="T3167" i="31" s="1"/>
  <c r="U3167" i="31" s="1"/>
  <c r="J3167" i="31" l="1"/>
  <c r="D3167" i="31"/>
  <c r="AS3168" i="31"/>
  <c r="AM3168" i="31"/>
  <c r="AL3168" i="31"/>
  <c r="B3169" i="31"/>
  <c r="T3168" i="31" a="1"/>
  <c r="T3168" i="31" s="1"/>
  <c r="U3168" i="31" s="1"/>
  <c r="J3168" i="31" l="1"/>
  <c r="D3168" i="31"/>
  <c r="AM3169" i="31"/>
  <c r="AS3169" i="31"/>
  <c r="AL3169" i="31"/>
  <c r="B3170" i="31"/>
  <c r="T3169" i="31" a="1"/>
  <c r="T3169" i="31" s="1"/>
  <c r="U3169" i="31" s="1"/>
  <c r="AV3168" i="31"/>
  <c r="AU3168" i="31" s="1"/>
  <c r="AT3168" i="31" s="1"/>
  <c r="J3169" i="31" l="1"/>
  <c r="D3169" i="31"/>
  <c r="AM3170" i="31"/>
  <c r="AL3170" i="31"/>
  <c r="AS3170" i="31"/>
  <c r="B3171" i="31"/>
  <c r="T3170" i="31" a="1"/>
  <c r="T3170" i="31" s="1"/>
  <c r="U3170" i="31" s="1"/>
  <c r="AV3169" i="31"/>
  <c r="AU3169" i="31" s="1"/>
  <c r="AT3169" i="31" s="1"/>
  <c r="J3170" i="31" l="1"/>
  <c r="D3170" i="31"/>
  <c r="AL3171" i="31"/>
  <c r="B3172" i="31"/>
  <c r="AS3171" i="31"/>
  <c r="AM3171" i="31"/>
  <c r="T3171" i="31" a="1"/>
  <c r="T3171" i="31" s="1"/>
  <c r="U3171" i="31" s="1"/>
  <c r="AV3170" i="31"/>
  <c r="AU3170" i="31" s="1"/>
  <c r="AT3170" i="31" s="1"/>
  <c r="J3171" i="31" l="1"/>
  <c r="D3171" i="31"/>
  <c r="AV3171" i="31"/>
  <c r="AU3171" i="31" s="1"/>
  <c r="AT3171" i="31" s="1"/>
  <c r="AS3172" i="31"/>
  <c r="B3173" i="31"/>
  <c r="AM3172" i="31"/>
  <c r="AL3172" i="31"/>
  <c r="T3172" i="31" a="1"/>
  <c r="T3172" i="31" s="1"/>
  <c r="U3172" i="31" s="1"/>
  <c r="J3172" i="31" l="1"/>
  <c r="D3172" i="31"/>
  <c r="B3174" i="31"/>
  <c r="AS3173" i="31"/>
  <c r="AM3173" i="31"/>
  <c r="AL3173" i="31"/>
  <c r="T3173" i="31" a="1"/>
  <c r="T3173" i="31" s="1"/>
  <c r="U3173" i="31" s="1"/>
  <c r="AV3172" i="31"/>
  <c r="AU3172" i="31" s="1"/>
  <c r="AT3172" i="31" s="1"/>
  <c r="J3173" i="31" l="1"/>
  <c r="D3173" i="31"/>
  <c r="AV3173" i="31"/>
  <c r="AU3173" i="31" s="1"/>
  <c r="AT3173" i="31" s="1"/>
  <c r="AS3174" i="31"/>
  <c r="AV3174" i="31" s="1"/>
  <c r="AU3174" i="31" s="1"/>
  <c r="AT3174" i="31" s="1"/>
  <c r="B3175" i="31"/>
  <c r="AM3174" i="31"/>
  <c r="AL3174" i="31"/>
  <c r="T3174" i="31" a="1"/>
  <c r="T3174" i="31" s="1"/>
  <c r="U3174" i="31" s="1"/>
  <c r="J3174" i="31" l="1"/>
  <c r="D3174" i="31"/>
  <c r="AS3175" i="31"/>
  <c r="AV3175" i="31" s="1"/>
  <c r="AU3175" i="31" s="1"/>
  <c r="AT3175" i="31" s="1"/>
  <c r="AL3175" i="31"/>
  <c r="AM3175" i="31"/>
  <c r="B3176" i="31"/>
  <c r="T3175" i="31" a="1"/>
  <c r="T3175" i="31" s="1"/>
  <c r="U3175" i="31" s="1"/>
  <c r="J3175" i="31" l="1"/>
  <c r="D3175" i="31"/>
  <c r="AS3176" i="31"/>
  <c r="AM3176" i="31"/>
  <c r="AL3176" i="31"/>
  <c r="B3177" i="31"/>
  <c r="T3176" i="31" a="1"/>
  <c r="T3176" i="31" s="1"/>
  <c r="U3176" i="31" s="1"/>
  <c r="J3176" i="31" l="1"/>
  <c r="D3176" i="31"/>
  <c r="AL3177" i="31"/>
  <c r="B3178" i="31"/>
  <c r="AS3177" i="31"/>
  <c r="AM3177" i="31"/>
  <c r="T3177" i="31" a="1"/>
  <c r="T3177" i="31" s="1"/>
  <c r="U3177" i="31" s="1"/>
  <c r="AV3176" i="31"/>
  <c r="AU3176" i="31" s="1"/>
  <c r="AT3176" i="31" s="1"/>
  <c r="J3177" i="31" l="1"/>
  <c r="D3177" i="31"/>
  <c r="AV3177" i="31"/>
  <c r="AU3177" i="31" s="1"/>
  <c r="AT3177" i="31" s="1"/>
  <c r="AM3178" i="31"/>
  <c r="AL3178" i="31"/>
  <c r="B3179" i="31"/>
  <c r="AS3178" i="31"/>
  <c r="T3178" i="31" a="1"/>
  <c r="T3178" i="31" s="1"/>
  <c r="U3178" i="31" s="1"/>
  <c r="J3178" i="31" l="1"/>
  <c r="D3178" i="31"/>
  <c r="AV3178" i="31"/>
  <c r="AU3178" i="31" s="1"/>
  <c r="AT3178" i="31" s="1"/>
  <c r="B3180" i="31"/>
  <c r="AS3179" i="31"/>
  <c r="AM3179" i="31"/>
  <c r="AL3179" i="31"/>
  <c r="T3179" i="31" a="1"/>
  <c r="T3179" i="31" s="1"/>
  <c r="U3179" i="31" s="1"/>
  <c r="J3179" i="31" l="1"/>
  <c r="D3179" i="31"/>
  <c r="AV3179" i="31"/>
  <c r="AU3179" i="31" s="1"/>
  <c r="AT3179" i="31" s="1"/>
  <c r="AS3180" i="31"/>
  <c r="AM3180" i="31"/>
  <c r="B3181" i="31"/>
  <c r="AL3180" i="31"/>
  <c r="T3180" i="31" a="1"/>
  <c r="T3180" i="31" s="1"/>
  <c r="U3180" i="31" s="1"/>
  <c r="J3180" i="31" l="1"/>
  <c r="D3180" i="31"/>
  <c r="B3182" i="31"/>
  <c r="B3183" i="31" s="1"/>
  <c r="AL3181" i="31"/>
  <c r="AS3181" i="31"/>
  <c r="AV3181" i="31" s="1"/>
  <c r="AU3181" i="31" s="1"/>
  <c r="AT3181" i="31" s="1"/>
  <c r="AM3181" i="31"/>
  <c r="T3181" i="31" a="1"/>
  <c r="T3181" i="31" s="1"/>
  <c r="U3181" i="31" s="1"/>
  <c r="AV3180" i="31"/>
  <c r="AU3180" i="31"/>
  <c r="AT3180" i="31" s="1"/>
  <c r="AL3183" i="31" l="1"/>
  <c r="AS3183" i="31"/>
  <c r="AM3183" i="31"/>
  <c r="B3184" i="31"/>
  <c r="T3183" i="31" a="1"/>
  <c r="T3183" i="31" s="1"/>
  <c r="U3183" i="31" s="1"/>
  <c r="J3181" i="31"/>
  <c r="D3181" i="31"/>
  <c r="T3182" i="31" a="1"/>
  <c r="T3182" i="31" s="1"/>
  <c r="U3182" i="31" s="1"/>
  <c r="AS3182" i="31"/>
  <c r="AM3182" i="31"/>
  <c r="AL3182" i="31"/>
  <c r="AV3183" i="31" l="1"/>
  <c r="AU3183" i="31"/>
  <c r="AT3183" i="31" s="1"/>
  <c r="J3183" i="31"/>
  <c r="D3183" i="31"/>
  <c r="B3185" i="31"/>
  <c r="AL3184" i="31"/>
  <c r="AS3184" i="31"/>
  <c r="AM3184" i="31"/>
  <c r="T3184" i="31" a="1"/>
  <c r="T3184" i="31" s="1"/>
  <c r="U3184" i="31" s="1"/>
  <c r="AV3182" i="31"/>
  <c r="AU3182" i="31" s="1"/>
  <c r="AT3182" i="31" s="1"/>
  <c r="J3182" i="31"/>
  <c r="D3182" i="31"/>
  <c r="AV3184" i="31" l="1"/>
  <c r="AU3184" i="31" s="1"/>
  <c r="AT3184" i="31" s="1"/>
  <c r="J3184" i="31"/>
  <c r="D3184" i="31"/>
  <c r="AM3185" i="31"/>
  <c r="B3186" i="31"/>
  <c r="AS3185" i="31"/>
  <c r="AL3185" i="31"/>
  <c r="T3185" i="31" a="1"/>
  <c r="T3185" i="31" s="1"/>
  <c r="U3185" i="31" s="1"/>
  <c r="D3185" i="31" l="1"/>
  <c r="J3185" i="31"/>
  <c r="AV3185" i="31"/>
  <c r="AU3185" i="31" s="1"/>
  <c r="AT3185" i="31" s="1"/>
  <c r="B3187" i="31"/>
  <c r="AS3186" i="31"/>
  <c r="AM3186" i="31"/>
  <c r="AL3186" i="31"/>
  <c r="T3186" i="31" a="1"/>
  <c r="T3186" i="31" s="1"/>
  <c r="U3186" i="31" s="1"/>
  <c r="D3186" i="31" l="1"/>
  <c r="J3186" i="31"/>
  <c r="AV3186" i="31"/>
  <c r="AU3186" i="31" s="1"/>
  <c r="AT3186" i="31" s="1"/>
  <c r="AS3187" i="31"/>
  <c r="AM3187" i="31"/>
  <c r="AL3187" i="31"/>
  <c r="B3188" i="31"/>
  <c r="T3187" i="31" a="1"/>
  <c r="T3187" i="31" s="1"/>
  <c r="U3187" i="31" s="1"/>
  <c r="D3187" i="31" l="1"/>
  <c r="J3187" i="31"/>
  <c r="AS3188" i="31"/>
  <c r="AM3188" i="31"/>
  <c r="AL3188" i="31"/>
  <c r="B3189" i="31"/>
  <c r="T3188" i="31" a="1"/>
  <c r="T3188" i="31" s="1"/>
  <c r="U3188" i="31" s="1"/>
  <c r="AV3187" i="31"/>
  <c r="AU3187" i="31" s="1"/>
  <c r="AT3187" i="31" s="1"/>
  <c r="D3188" i="31" l="1"/>
  <c r="J3188" i="31"/>
  <c r="AS3189" i="31"/>
  <c r="AM3189" i="31"/>
  <c r="AL3189" i="31"/>
  <c r="B3190" i="31"/>
  <c r="T3189" i="31" a="1"/>
  <c r="T3189" i="31" s="1"/>
  <c r="U3189" i="31" s="1"/>
  <c r="AV3188" i="31"/>
  <c r="AU3188" i="31" s="1"/>
  <c r="AT3188" i="31" s="1"/>
  <c r="D3189" i="31" l="1"/>
  <c r="J3189" i="31"/>
  <c r="AM3190" i="31"/>
  <c r="AL3190" i="31"/>
  <c r="AS3190" i="31"/>
  <c r="B3191" i="31"/>
  <c r="T3190" i="31" a="1"/>
  <c r="T3190" i="31" s="1"/>
  <c r="U3190" i="31" s="1"/>
  <c r="AV3189" i="31"/>
  <c r="AU3189" i="31" s="1"/>
  <c r="AT3189" i="31" s="1"/>
  <c r="AV3190" i="31" l="1"/>
  <c r="AU3190" i="31" s="1"/>
  <c r="AT3190" i="31" s="1"/>
  <c r="D3190" i="31"/>
  <c r="J3190" i="31"/>
  <c r="AM3191" i="31"/>
  <c r="AL3191" i="31"/>
  <c r="B3192" i="31"/>
  <c r="AS3191" i="31"/>
  <c r="T3191" i="31" a="1"/>
  <c r="T3191" i="31" s="1"/>
  <c r="U3191" i="31" s="1"/>
  <c r="D3191" i="31" l="1"/>
  <c r="J3191" i="31"/>
  <c r="AV3191" i="31"/>
  <c r="AU3191" i="31" s="1"/>
  <c r="AT3191" i="31" s="1"/>
  <c r="AS3192" i="31"/>
  <c r="B3193" i="31"/>
  <c r="AL3192" i="31"/>
  <c r="AM3192" i="31"/>
  <c r="T3192" i="31" a="1"/>
  <c r="T3192" i="31" s="1"/>
  <c r="U3192" i="31" s="1"/>
  <c r="B3194" i="31" l="1"/>
  <c r="AM3193" i="31"/>
  <c r="AL3193" i="31"/>
  <c r="AS3193" i="31"/>
  <c r="T3193" i="31" a="1"/>
  <c r="T3193" i="31" s="1"/>
  <c r="U3193" i="31" s="1"/>
  <c r="AV3192" i="31"/>
  <c r="AU3192" i="31"/>
  <c r="AT3192" i="31" s="1"/>
  <c r="D3192" i="31"/>
  <c r="J3192" i="31"/>
  <c r="D3193" i="31" l="1"/>
  <c r="J3193" i="31"/>
  <c r="AV3193" i="31"/>
  <c r="AU3193" i="31" s="1"/>
  <c r="AT3193" i="31" s="1"/>
  <c r="B3195" i="31"/>
  <c r="AS3194" i="31"/>
  <c r="AM3194" i="31"/>
  <c r="AL3194" i="31"/>
  <c r="T3194" i="31" a="1"/>
  <c r="T3194" i="31" s="1"/>
  <c r="U3194" i="31" s="1"/>
  <c r="D3194" i="31" l="1"/>
  <c r="J3194" i="31"/>
  <c r="AV3194" i="31"/>
  <c r="AU3194" i="31"/>
  <c r="AT3194" i="31" s="1"/>
  <c r="AS3195" i="31"/>
  <c r="AM3195" i="31"/>
  <c r="AL3195" i="31"/>
  <c r="B3196" i="31"/>
  <c r="T3195" i="31" a="1"/>
  <c r="T3195" i="31" s="1"/>
  <c r="U3195" i="31" s="1"/>
  <c r="AV3195" i="31" l="1"/>
  <c r="AU3195" i="31"/>
  <c r="AT3195" i="31" s="1"/>
  <c r="AS3196" i="31"/>
  <c r="AM3196" i="31"/>
  <c r="AL3196" i="31"/>
  <c r="B3197" i="31"/>
  <c r="T3196" i="31" a="1"/>
  <c r="T3196" i="31" s="1"/>
  <c r="U3196" i="31" s="1"/>
  <c r="D3195" i="31"/>
  <c r="J3195" i="31"/>
  <c r="D3196" i="31" l="1"/>
  <c r="J3196" i="31"/>
  <c r="AS3197" i="31"/>
  <c r="AM3197" i="31"/>
  <c r="AL3197" i="31"/>
  <c r="B3198" i="31"/>
  <c r="T3197" i="31" a="1"/>
  <c r="T3197" i="31" s="1"/>
  <c r="U3197" i="31" s="1"/>
  <c r="AV3196" i="31"/>
  <c r="AU3196" i="31" s="1"/>
  <c r="AT3196" i="31" s="1"/>
  <c r="J3197" i="31" l="1"/>
  <c r="D3197" i="31"/>
  <c r="AM3198" i="31"/>
  <c r="AL3198" i="31"/>
  <c r="B3199" i="31"/>
  <c r="AS3198" i="31"/>
  <c r="T3198" i="31" a="1"/>
  <c r="T3198" i="31" s="1"/>
  <c r="U3198" i="31" s="1"/>
  <c r="AV3197" i="31"/>
  <c r="AU3197" i="31"/>
  <c r="AT3197" i="31" s="1"/>
  <c r="J3198" i="31" l="1"/>
  <c r="D3198" i="31"/>
  <c r="AV3198" i="31"/>
  <c r="AU3198" i="31"/>
  <c r="AM3199" i="31"/>
  <c r="AL3199" i="31"/>
  <c r="B3200" i="31"/>
  <c r="AS3199" i="31"/>
  <c r="T3199" i="31" a="1"/>
  <c r="T3199" i="31" s="1"/>
  <c r="U3199" i="31" s="1"/>
  <c r="AT3198" i="31" l="1"/>
  <c r="J3199" i="31"/>
  <c r="D3199" i="31"/>
  <c r="AV3199" i="31"/>
  <c r="AU3199" i="31"/>
  <c r="AT3199" i="31" s="1"/>
  <c r="B3201" i="31"/>
  <c r="AL3200" i="31"/>
  <c r="AS3200" i="31"/>
  <c r="AM3200" i="31"/>
  <c r="T3200" i="31" a="1"/>
  <c r="T3200" i="31" s="1"/>
  <c r="U3200" i="31" s="1"/>
  <c r="J3200" i="31" l="1"/>
  <c r="D3200" i="31"/>
  <c r="AU3200" i="31"/>
  <c r="AV3200" i="31"/>
  <c r="AM3201" i="31"/>
  <c r="AL3201" i="31"/>
  <c r="B3202" i="31"/>
  <c r="AS3201" i="31"/>
  <c r="T3201" i="31" a="1"/>
  <c r="T3201" i="31" s="1"/>
  <c r="U3201" i="31" s="1"/>
  <c r="J3201" i="31" l="1"/>
  <c r="D3201" i="31"/>
  <c r="AV3201" i="31"/>
  <c r="AU3201" i="31"/>
  <c r="B3203" i="31"/>
  <c r="AM3202" i="31"/>
  <c r="AL3202" i="31"/>
  <c r="AS3202" i="31"/>
  <c r="T3202" i="31" a="1"/>
  <c r="T3202" i="31" s="1"/>
  <c r="U3202" i="31" s="1"/>
  <c r="AT3200" i="31"/>
  <c r="AT3201" i="31" l="1"/>
  <c r="D3202" i="31"/>
  <c r="J3202" i="31"/>
  <c r="AV3202" i="31"/>
  <c r="AU3202" i="31"/>
  <c r="AT3202" i="31" s="1"/>
  <c r="AS3203" i="31"/>
  <c r="B3204" i="31"/>
  <c r="AM3203" i="31"/>
  <c r="AL3203" i="31"/>
  <c r="T3203" i="31" a="1"/>
  <c r="T3203" i="31" s="1"/>
  <c r="U3203" i="31" s="1"/>
  <c r="D3203" i="31" l="1"/>
  <c r="J3203" i="31"/>
  <c r="AS3204" i="31"/>
  <c r="AL3204" i="31"/>
  <c r="AM3204" i="31"/>
  <c r="B3205" i="31"/>
  <c r="T3204" i="31" a="1"/>
  <c r="T3204" i="31" s="1"/>
  <c r="U3204" i="31" s="1"/>
  <c r="AV3203" i="31"/>
  <c r="AU3203" i="31"/>
  <c r="AT3203" i="31" l="1"/>
  <c r="D3204" i="31"/>
  <c r="J3204" i="31"/>
  <c r="AS3205" i="31"/>
  <c r="AL3205" i="31"/>
  <c r="AM3205" i="31"/>
  <c r="B3206" i="31"/>
  <c r="T3205" i="31" a="1"/>
  <c r="T3205" i="31" s="1"/>
  <c r="U3205" i="31" s="1"/>
  <c r="AU3204" i="31"/>
  <c r="AV3204" i="31"/>
  <c r="AT3204" i="31" l="1"/>
  <c r="D3205" i="31"/>
  <c r="J3205" i="31"/>
  <c r="AM3206" i="31"/>
  <c r="AL3206" i="31"/>
  <c r="AS3206" i="31"/>
  <c r="B3207" i="31"/>
  <c r="T3206" i="31" a="1"/>
  <c r="T3206" i="31" s="1"/>
  <c r="U3206" i="31" s="1"/>
  <c r="AV3205" i="31"/>
  <c r="AU3205" i="31"/>
  <c r="AT3205" i="31" l="1"/>
  <c r="D3206" i="31"/>
  <c r="J3206" i="31"/>
  <c r="AM3207" i="31"/>
  <c r="AL3207" i="31"/>
  <c r="B3208" i="31"/>
  <c r="AS3207" i="31"/>
  <c r="T3207" i="31" a="1"/>
  <c r="T3207" i="31" s="1"/>
  <c r="U3207" i="31" s="1"/>
  <c r="AV3206" i="31"/>
  <c r="AU3206" i="31"/>
  <c r="AT3206" i="31" s="1"/>
  <c r="D3207" i="31" l="1"/>
  <c r="J3207" i="31"/>
  <c r="AV3207" i="31"/>
  <c r="AU3207" i="31"/>
  <c r="AT3207" i="31" s="1"/>
  <c r="B3209" i="31"/>
  <c r="AS3208" i="31"/>
  <c r="AL3208" i="31"/>
  <c r="AM3208" i="31"/>
  <c r="T3208" i="31" a="1"/>
  <c r="T3208" i="31" s="1"/>
  <c r="U3208" i="31" s="1"/>
  <c r="D3208" i="31" l="1"/>
  <c r="J3208" i="31"/>
  <c r="AV3208" i="31"/>
  <c r="AU3208" i="31"/>
  <c r="B3210" i="31"/>
  <c r="AS3209" i="31"/>
  <c r="AM3209" i="31"/>
  <c r="AL3209" i="31"/>
  <c r="T3209" i="31" a="1"/>
  <c r="T3209" i="31" s="1"/>
  <c r="U3209" i="31" s="1"/>
  <c r="AT3208" i="31" l="1"/>
  <c r="D3209" i="31"/>
  <c r="J3209" i="31"/>
  <c r="AV3209" i="31"/>
  <c r="AU3209" i="31"/>
  <c r="B3211" i="31"/>
  <c r="B3212" i="31" s="1"/>
  <c r="AS3210" i="31"/>
  <c r="AM3210" i="31"/>
  <c r="AL3210" i="31"/>
  <c r="T3210" i="31" a="1"/>
  <c r="T3210" i="31" s="1"/>
  <c r="U3210" i="31" s="1"/>
  <c r="AT3209" i="31" l="1"/>
  <c r="AS3212" i="31"/>
  <c r="AM3212" i="31"/>
  <c r="B3213" i="31"/>
  <c r="AL3212" i="31"/>
  <c r="T3212" i="31" a="1"/>
  <c r="T3212" i="31" s="1"/>
  <c r="U3212" i="31" s="1"/>
  <c r="D3210" i="31"/>
  <c r="J3210" i="31"/>
  <c r="AV3210" i="31"/>
  <c r="AU3210" i="31"/>
  <c r="AS3211" i="31"/>
  <c r="AM3211" i="31"/>
  <c r="AL3211" i="31"/>
  <c r="T3211" i="31" a="1"/>
  <c r="T3211" i="31" s="1"/>
  <c r="U3211" i="31" s="1"/>
  <c r="D3212" i="31" l="1"/>
  <c r="J3212" i="31"/>
  <c r="AM3213" i="31"/>
  <c r="AS3213" i="31"/>
  <c r="B3214" i="31"/>
  <c r="AL3213" i="31"/>
  <c r="T3213" i="31" a="1"/>
  <c r="T3213" i="31" s="1"/>
  <c r="U3213" i="31" s="1"/>
  <c r="AU3212" i="31"/>
  <c r="AV3212" i="31"/>
  <c r="D3211" i="31"/>
  <c r="J3211" i="31"/>
  <c r="AU3211" i="31"/>
  <c r="AV3211" i="31"/>
  <c r="AT3210" i="31"/>
  <c r="J3213" i="31" l="1"/>
  <c r="D3213" i="31"/>
  <c r="B3215" i="31"/>
  <c r="AL3214" i="31"/>
  <c r="AM3214" i="31"/>
  <c r="AS3214" i="31"/>
  <c r="T3214" i="31" a="1"/>
  <c r="T3214" i="31" s="1"/>
  <c r="U3214" i="31" s="1"/>
  <c r="AT3212" i="31"/>
  <c r="AV3213" i="31"/>
  <c r="AU3213" i="31"/>
  <c r="AT3213" i="31" s="1"/>
  <c r="AT3211" i="31"/>
  <c r="D3214" i="31" l="1"/>
  <c r="J3214" i="31"/>
  <c r="AV3214" i="31"/>
  <c r="AU3214" i="31"/>
  <c r="AM3215" i="31"/>
  <c r="AL3215" i="31"/>
  <c r="B3216" i="31"/>
  <c r="AS3215" i="31"/>
  <c r="T3215" i="31" a="1"/>
  <c r="T3215" i="31" s="1"/>
  <c r="U3215" i="31" s="1"/>
  <c r="AT3214" i="31" l="1"/>
  <c r="AV3215" i="31"/>
  <c r="AU3215" i="31"/>
  <c r="B3217" i="31"/>
  <c r="AS3216" i="31"/>
  <c r="AL3216" i="31"/>
  <c r="AM3216" i="31"/>
  <c r="T3216" i="31" a="1"/>
  <c r="T3216" i="31" s="1"/>
  <c r="U3216" i="31" s="1"/>
  <c r="D3215" i="31"/>
  <c r="J3215" i="31"/>
  <c r="AT3215" i="31" l="1"/>
  <c r="D3216" i="31"/>
  <c r="J3216" i="31"/>
  <c r="AV3216" i="31"/>
  <c r="AU3216" i="31"/>
  <c r="AT3216" i="31" s="1"/>
  <c r="B3218" i="31"/>
  <c r="AM3217" i="31"/>
  <c r="AL3217" i="31"/>
  <c r="AS3217" i="31"/>
  <c r="T3217" i="31" a="1"/>
  <c r="T3217" i="31" s="1"/>
  <c r="U3217" i="31" s="1"/>
  <c r="AV3217" i="31" l="1"/>
  <c r="AU3217" i="31"/>
  <c r="D3217" i="31"/>
  <c r="J3217" i="31"/>
  <c r="AS3218" i="31"/>
  <c r="AL3218" i="31"/>
  <c r="B3219" i="31"/>
  <c r="AM3218" i="31"/>
  <c r="T3218" i="31" a="1"/>
  <c r="T3218" i="31" s="1"/>
  <c r="U3218" i="31" s="1"/>
  <c r="AT3217" i="31" l="1"/>
  <c r="AM3219" i="31"/>
  <c r="AL3219" i="31"/>
  <c r="B3220" i="31"/>
  <c r="AS3219" i="31"/>
  <c r="T3219" i="31" a="1"/>
  <c r="T3219" i="31" s="1"/>
  <c r="U3219" i="31" s="1"/>
  <c r="D3218" i="31"/>
  <c r="J3218" i="31"/>
  <c r="AV3218" i="31"/>
  <c r="AU3218" i="31"/>
  <c r="AT3218" i="31" l="1"/>
  <c r="D3219" i="31"/>
  <c r="J3219" i="31"/>
  <c r="AV3219" i="31"/>
  <c r="AU3219" i="31"/>
  <c r="AT3219" i="31" s="1"/>
  <c r="AS3220" i="31"/>
  <c r="AM3220" i="31"/>
  <c r="AL3220" i="31"/>
  <c r="B3221" i="31"/>
  <c r="T3220" i="31" a="1"/>
  <c r="T3220" i="31" s="1"/>
  <c r="U3220" i="31" s="1"/>
  <c r="AU3220" i="31" l="1"/>
  <c r="AV3220" i="31"/>
  <c r="D3220" i="31"/>
  <c r="J3220" i="31"/>
  <c r="AM3221" i="31"/>
  <c r="B3222" i="31"/>
  <c r="AL3221" i="31"/>
  <c r="AS3221" i="31"/>
  <c r="T3221" i="31" a="1"/>
  <c r="T3221" i="31" s="1"/>
  <c r="U3221" i="31" s="1"/>
  <c r="D3221" i="31" l="1"/>
  <c r="J3221" i="31"/>
  <c r="AU3221" i="31"/>
  <c r="AV3221" i="31"/>
  <c r="AM3222" i="31"/>
  <c r="AS3222" i="31"/>
  <c r="AL3222" i="31"/>
  <c r="B3223" i="31"/>
  <c r="T3222" i="31" a="1"/>
  <c r="T3222" i="31" s="1"/>
  <c r="U3222" i="31" s="1"/>
  <c r="AT3220" i="31"/>
  <c r="D3222" i="31" l="1"/>
  <c r="J3222" i="31"/>
  <c r="AL3223" i="31"/>
  <c r="B3224" i="31"/>
  <c r="AM3223" i="31"/>
  <c r="AS3223" i="31"/>
  <c r="T3223" i="31" a="1"/>
  <c r="T3223" i="31" s="1"/>
  <c r="U3223" i="31" s="1"/>
  <c r="AV3222" i="31"/>
  <c r="AU3222" i="31"/>
  <c r="AT3221" i="31"/>
  <c r="AT3222" i="31" l="1"/>
  <c r="D3223" i="31"/>
  <c r="J3223" i="31"/>
  <c r="AV3223" i="31"/>
  <c r="AU3223" i="31"/>
  <c r="AT3223" i="31" s="1"/>
  <c r="B3225" i="31"/>
  <c r="AM3224" i="31"/>
  <c r="AL3224" i="31"/>
  <c r="AS3224" i="31"/>
  <c r="T3224" i="31" a="1"/>
  <c r="T3224" i="31" s="1"/>
  <c r="U3224" i="31" s="1"/>
  <c r="D3224" i="31" l="1"/>
  <c r="J3224" i="31"/>
  <c r="AV3224" i="31"/>
  <c r="AU3224" i="31"/>
  <c r="B3226" i="31"/>
  <c r="AS3225" i="31"/>
  <c r="AM3225" i="31"/>
  <c r="AL3225" i="31"/>
  <c r="T3225" i="31" a="1"/>
  <c r="T3225" i="31" s="1"/>
  <c r="U3225" i="31" s="1"/>
  <c r="AT3224" i="31" l="1"/>
  <c r="D3225" i="31"/>
  <c r="J3225" i="31"/>
  <c r="AV3225" i="31"/>
  <c r="AU3225" i="31"/>
  <c r="AT3225" i="31" s="1"/>
  <c r="B3227" i="31"/>
  <c r="AS3226" i="31"/>
  <c r="AM3226" i="31"/>
  <c r="AL3226" i="31"/>
  <c r="T3226" i="31" a="1"/>
  <c r="T3226" i="31" s="1"/>
  <c r="U3226" i="31" s="1"/>
  <c r="D3226" i="31" l="1"/>
  <c r="J3226" i="31"/>
  <c r="AV3226" i="31"/>
  <c r="AU3226" i="31"/>
  <c r="AT3226" i="31" s="1"/>
  <c r="AS3227" i="31"/>
  <c r="AM3227" i="31"/>
  <c r="AL3227" i="31"/>
  <c r="B3228" i="31"/>
  <c r="T3227" i="31" a="1"/>
  <c r="T3227" i="31" s="1"/>
  <c r="U3227" i="31" s="1"/>
  <c r="D3227" i="31" l="1"/>
  <c r="J3227" i="31"/>
  <c r="AS3228" i="31"/>
  <c r="AL3228" i="31"/>
  <c r="B3229" i="31"/>
  <c r="AM3228" i="31"/>
  <c r="T3228" i="31" a="1"/>
  <c r="T3228" i="31" s="1"/>
  <c r="U3228" i="31" s="1"/>
  <c r="AV3227" i="31"/>
  <c r="AU3227" i="31"/>
  <c r="AT3227" i="31" s="1"/>
  <c r="D3228" i="31" l="1"/>
  <c r="J3228" i="31"/>
  <c r="AL3229" i="31"/>
  <c r="AS3229" i="31"/>
  <c r="AM3229" i="31"/>
  <c r="B3230" i="31"/>
  <c r="T3229" i="31" a="1"/>
  <c r="T3229" i="31" s="1"/>
  <c r="U3229" i="31" s="1"/>
  <c r="AU3228" i="31"/>
  <c r="AV3228" i="31"/>
  <c r="AT3228" i="31" l="1"/>
  <c r="J3229" i="31"/>
  <c r="D3229" i="31"/>
  <c r="AM3230" i="31"/>
  <c r="AL3230" i="31"/>
  <c r="B3231" i="31"/>
  <c r="AS3230" i="31"/>
  <c r="T3230" i="31" a="1"/>
  <c r="T3230" i="31" s="1"/>
  <c r="U3230" i="31" s="1"/>
  <c r="AV3229" i="31"/>
  <c r="AU3229" i="31"/>
  <c r="AT3229" i="31" s="1"/>
  <c r="D3230" i="31" l="1"/>
  <c r="J3230" i="31"/>
  <c r="AV3230" i="31"/>
  <c r="AU3230" i="31"/>
  <c r="AT3230" i="31" s="1"/>
  <c r="AL3231" i="31"/>
  <c r="B3232" i="31"/>
  <c r="AS3231" i="31"/>
  <c r="AM3231" i="31"/>
  <c r="T3231" i="31" a="1"/>
  <c r="T3231" i="31" s="1"/>
  <c r="U3231" i="31" s="1"/>
  <c r="B3233" i="31" l="1"/>
  <c r="AS3232" i="31"/>
  <c r="AM3232" i="31"/>
  <c r="AL3232" i="31"/>
  <c r="T3232" i="31" a="1"/>
  <c r="T3232" i="31" s="1"/>
  <c r="U3232" i="31" s="1"/>
  <c r="AV3231" i="31"/>
  <c r="AU3231" i="31"/>
  <c r="D3231" i="31"/>
  <c r="J3231" i="31"/>
  <c r="AT3231" i="31" l="1"/>
  <c r="D3232" i="31"/>
  <c r="J3232" i="31"/>
  <c r="AV3232" i="31"/>
  <c r="AU3232" i="31"/>
  <c r="B3234" i="31"/>
  <c r="AL3233" i="31"/>
  <c r="AS3233" i="31"/>
  <c r="AM3233" i="31"/>
  <c r="T3233" i="31" a="1"/>
  <c r="T3233" i="31" s="1"/>
  <c r="U3233" i="31" s="1"/>
  <c r="AT3232" i="31" l="1"/>
  <c r="D3233" i="31"/>
  <c r="J3233" i="31"/>
  <c r="AV3233" i="31"/>
  <c r="AU3233" i="31"/>
  <c r="AT3233" i="31" s="1"/>
  <c r="B3235" i="31"/>
  <c r="AS3234" i="31"/>
  <c r="AL3234" i="31"/>
  <c r="AM3234" i="31"/>
  <c r="T3234" i="31" a="1"/>
  <c r="T3234" i="31" s="1"/>
  <c r="U3234" i="31" s="1"/>
  <c r="AV3234" i="31" l="1"/>
  <c r="AU3234" i="31"/>
  <c r="D3234" i="31"/>
  <c r="J3234" i="31"/>
  <c r="AS3235" i="31"/>
  <c r="AL3235" i="31"/>
  <c r="B3236" i="31"/>
  <c r="AM3235" i="31"/>
  <c r="T3235" i="31" a="1"/>
  <c r="T3235" i="31" s="1"/>
  <c r="U3235" i="31" s="1"/>
  <c r="AT3234" i="31" l="1"/>
  <c r="D3235" i="31"/>
  <c r="J3235" i="31"/>
  <c r="AS3236" i="31"/>
  <c r="AM3236" i="31"/>
  <c r="AL3236" i="31"/>
  <c r="B3237" i="31"/>
  <c r="T3236" i="31" a="1"/>
  <c r="T3236" i="31" s="1"/>
  <c r="U3236" i="31" s="1"/>
  <c r="AU3235" i="31"/>
  <c r="AV3235" i="31"/>
  <c r="AT3235" i="31" l="1"/>
  <c r="D3236" i="31"/>
  <c r="J3236" i="31"/>
  <c r="AM3237" i="31"/>
  <c r="AL3237" i="31"/>
  <c r="B3238" i="31"/>
  <c r="AS3237" i="31"/>
  <c r="T3237" i="31" a="1"/>
  <c r="T3237" i="31" s="1"/>
  <c r="U3237" i="31" s="1"/>
  <c r="AU3236" i="31"/>
  <c r="AV3236" i="31"/>
  <c r="AT3236" i="31" l="1"/>
  <c r="D3237" i="31"/>
  <c r="J3237" i="31"/>
  <c r="AV3237" i="31"/>
  <c r="AU3237" i="31"/>
  <c r="AT3237" i="31" s="1"/>
  <c r="AL3238" i="31"/>
  <c r="B3239" i="31"/>
  <c r="AS3238" i="31"/>
  <c r="AM3238" i="31"/>
  <c r="T3238" i="31" a="1"/>
  <c r="T3238" i="31" s="1"/>
  <c r="U3238" i="31" s="1"/>
  <c r="D3238" i="31" l="1"/>
  <c r="J3238" i="31"/>
  <c r="AV3238" i="31"/>
  <c r="AU3238" i="31"/>
  <c r="AT3238" i="31" s="1"/>
  <c r="AM3239" i="31"/>
  <c r="AL3239" i="31"/>
  <c r="B3240" i="31"/>
  <c r="AS3239" i="31"/>
  <c r="T3239" i="31" a="1"/>
  <c r="T3239" i="31" s="1"/>
  <c r="U3239" i="31" s="1"/>
  <c r="D3239" i="31" l="1"/>
  <c r="J3239" i="31"/>
  <c r="AV3239" i="31"/>
  <c r="AU3239" i="31"/>
  <c r="AM3240" i="31"/>
  <c r="B3241" i="31"/>
  <c r="AS3240" i="31"/>
  <c r="AL3240" i="31"/>
  <c r="T3240" i="31" a="1"/>
  <c r="T3240" i="31" s="1"/>
  <c r="U3240" i="31" s="1"/>
  <c r="AT3239" i="31" l="1"/>
  <c r="D3240" i="31"/>
  <c r="J3240" i="31"/>
  <c r="AV3240" i="31"/>
  <c r="AU3240" i="31"/>
  <c r="B3242" i="31"/>
  <c r="B3243" i="31" s="1"/>
  <c r="AS3241" i="31"/>
  <c r="AM3241" i="31"/>
  <c r="AL3241" i="31"/>
  <c r="T3241" i="31" a="1"/>
  <c r="T3241" i="31" s="1"/>
  <c r="U3241" i="31" s="1"/>
  <c r="B3244" i="31" l="1"/>
  <c r="AS3243" i="31"/>
  <c r="AM3243" i="31"/>
  <c r="AL3243" i="31"/>
  <c r="T3243" i="31" a="1"/>
  <c r="T3243" i="31" s="1"/>
  <c r="U3243" i="31" s="1"/>
  <c r="D3241" i="31"/>
  <c r="J3241" i="31"/>
  <c r="AV3241" i="31"/>
  <c r="AU3241" i="31"/>
  <c r="AT3241" i="31" s="1"/>
  <c r="AS3242" i="31"/>
  <c r="AM3242" i="31"/>
  <c r="AL3242" i="31"/>
  <c r="T3242" i="31" a="1"/>
  <c r="T3242" i="31" s="1"/>
  <c r="U3242" i="31" s="1"/>
  <c r="AT3240" i="31"/>
  <c r="J3243" i="31" l="1"/>
  <c r="D3243" i="31"/>
  <c r="AV3243" i="31"/>
  <c r="AU3243" i="31"/>
  <c r="AT3243" i="31" s="1"/>
  <c r="AS3244" i="31"/>
  <c r="B3245" i="31"/>
  <c r="AM3244" i="31"/>
  <c r="AL3244" i="31"/>
  <c r="T3244" i="31" a="1"/>
  <c r="T3244" i="31" s="1"/>
  <c r="U3244" i="31" s="1"/>
  <c r="D3242" i="31"/>
  <c r="J3242" i="31"/>
  <c r="AV3242" i="31"/>
  <c r="AU3242" i="31"/>
  <c r="AT3242" i="31" l="1"/>
  <c r="J3244" i="31"/>
  <c r="D3244" i="31"/>
  <c r="AS3245" i="31"/>
  <c r="AM3245" i="31"/>
  <c r="B3246" i="31"/>
  <c r="AL3245" i="31"/>
  <c r="T3245" i="31" a="1"/>
  <c r="T3245" i="31" s="1"/>
  <c r="U3245" i="31" s="1"/>
  <c r="AU3244" i="31"/>
  <c r="AV3244" i="31"/>
  <c r="J3245" i="31" l="1"/>
  <c r="D3245" i="31"/>
  <c r="AM3246" i="31"/>
  <c r="AL3246" i="31"/>
  <c r="B3247" i="31"/>
  <c r="AS3246" i="31"/>
  <c r="T3246" i="31" a="1"/>
  <c r="T3246" i="31" s="1"/>
  <c r="U3246" i="31" s="1"/>
  <c r="AT3244" i="31"/>
  <c r="AU3245" i="31"/>
  <c r="AV3245" i="31"/>
  <c r="AT3245" i="31" l="1"/>
  <c r="AV3246" i="31"/>
  <c r="AU3246" i="31"/>
  <c r="J3246" i="31"/>
  <c r="D3246" i="31"/>
  <c r="AM3247" i="31"/>
  <c r="AL3247" i="31"/>
  <c r="B3248" i="31"/>
  <c r="AS3247" i="31"/>
  <c r="T3247" i="31" a="1"/>
  <c r="T3247" i="31" s="1"/>
  <c r="U3247" i="31" s="1"/>
  <c r="AT3246" i="31" l="1"/>
  <c r="J3247" i="31"/>
  <c r="D3247" i="31"/>
  <c r="AV3247" i="31"/>
  <c r="AU3247" i="31"/>
  <c r="AL3248" i="31"/>
  <c r="B3249" i="31"/>
  <c r="AS3248" i="31"/>
  <c r="AM3248" i="31"/>
  <c r="T3248" i="31" a="1"/>
  <c r="T3248" i="31" s="1"/>
  <c r="U3248" i="31" s="1"/>
  <c r="D3248" i="31" l="1"/>
  <c r="J3248" i="31"/>
  <c r="AV3248" i="31"/>
  <c r="AU3248" i="31"/>
  <c r="AT3248" i="31" s="1"/>
  <c r="AT3247" i="31"/>
  <c r="AL3249" i="31"/>
  <c r="B3250" i="31"/>
  <c r="AS3249" i="31"/>
  <c r="AM3249" i="31"/>
  <c r="T3249" i="31" a="1"/>
  <c r="T3249" i="31" s="1"/>
  <c r="U3249" i="31" s="1"/>
  <c r="J3249" i="31" l="1"/>
  <c r="D3249" i="31"/>
  <c r="B3251" i="31"/>
  <c r="AS3250" i="31"/>
  <c r="AM3250" i="31"/>
  <c r="AL3250" i="31"/>
  <c r="T3250" i="31" a="1"/>
  <c r="T3250" i="31" s="1"/>
  <c r="U3250" i="31" s="1"/>
  <c r="AV3249" i="31"/>
  <c r="AU3249" i="31"/>
  <c r="AT3249" i="31" l="1"/>
  <c r="D3250" i="31"/>
  <c r="J3250" i="31"/>
  <c r="AV3250" i="31"/>
  <c r="AU3250" i="31"/>
  <c r="AT3250" i="31" s="1"/>
  <c r="B3252" i="31"/>
  <c r="AS3251" i="31"/>
  <c r="AM3251" i="31"/>
  <c r="AL3251" i="31"/>
  <c r="T3251" i="31" a="1"/>
  <c r="T3251" i="31" s="1"/>
  <c r="U3251" i="31" s="1"/>
  <c r="AS3252" i="31" l="1"/>
  <c r="AL3252" i="31"/>
  <c r="B3253" i="31"/>
  <c r="AM3252" i="31"/>
  <c r="T3252" i="31" a="1"/>
  <c r="T3252" i="31" s="1"/>
  <c r="U3252" i="31" s="1"/>
  <c r="J3251" i="31"/>
  <c r="D3251" i="31"/>
  <c r="AV3251" i="31"/>
  <c r="AU3251" i="31"/>
  <c r="AT3251" i="31" s="1"/>
  <c r="J3252" i="31" l="1"/>
  <c r="D3252" i="31"/>
  <c r="AS3253" i="31"/>
  <c r="AM3253" i="31"/>
  <c r="AL3253" i="31"/>
  <c r="B3254" i="31"/>
  <c r="T3253" i="31" a="1"/>
  <c r="T3253" i="31" s="1"/>
  <c r="U3253" i="31" s="1"/>
  <c r="AU3252" i="31"/>
  <c r="AV3252" i="31"/>
  <c r="AM3254" i="31" l="1"/>
  <c r="AL3254" i="31"/>
  <c r="AS3254" i="31"/>
  <c r="B3255" i="31"/>
  <c r="T3254" i="31" a="1"/>
  <c r="T3254" i="31" s="1"/>
  <c r="U3254" i="31" s="1"/>
  <c r="J3253" i="31"/>
  <c r="D3253" i="31"/>
  <c r="AV3253" i="31"/>
  <c r="AU3253" i="31"/>
  <c r="AT3252" i="31"/>
  <c r="AT3253" i="31" l="1"/>
  <c r="D3254" i="31"/>
  <c r="J3254" i="31"/>
  <c r="AM3255" i="31"/>
  <c r="AL3255" i="31"/>
  <c r="B3256" i="31"/>
  <c r="AS3255" i="31"/>
  <c r="T3255" i="31" a="1"/>
  <c r="T3255" i="31" s="1"/>
  <c r="U3255" i="31" s="1"/>
  <c r="AV3254" i="31"/>
  <c r="AU3254" i="31"/>
  <c r="AT3254" i="31" l="1"/>
  <c r="D3255" i="31"/>
  <c r="J3255" i="31"/>
  <c r="AV3255" i="31"/>
  <c r="AU3255" i="31"/>
  <c r="AL3256" i="31"/>
  <c r="B3257" i="31"/>
  <c r="AS3256" i="31"/>
  <c r="AM3256" i="31"/>
  <c r="T3256" i="31" a="1"/>
  <c r="T3256" i="31" s="1"/>
  <c r="U3256" i="31" s="1"/>
  <c r="AT3255" i="31" l="1"/>
  <c r="AV3256" i="31"/>
  <c r="AU3256" i="31"/>
  <c r="J3256" i="31"/>
  <c r="D3256" i="31"/>
  <c r="B3258" i="31"/>
  <c r="AS3257" i="31"/>
  <c r="AM3257" i="31"/>
  <c r="AL3257" i="31"/>
  <c r="T3257" i="31" a="1"/>
  <c r="T3257" i="31" s="1"/>
  <c r="U3257" i="31" s="1"/>
  <c r="AT3256" i="31" l="1"/>
  <c r="J3257" i="31"/>
  <c r="D3257" i="31"/>
  <c r="AV3257" i="31"/>
  <c r="AU3257" i="31"/>
  <c r="B3259" i="31"/>
  <c r="AS3258" i="31"/>
  <c r="AM3258" i="31"/>
  <c r="AL3258" i="31"/>
  <c r="T3258" i="31" a="1"/>
  <c r="T3258" i="31" s="1"/>
  <c r="U3258" i="31" s="1"/>
  <c r="AT3257" i="31" l="1"/>
  <c r="J3258" i="31"/>
  <c r="D3258" i="31"/>
  <c r="AV3258" i="31"/>
  <c r="AU3258" i="31"/>
  <c r="AS3259" i="31"/>
  <c r="AM3259" i="31"/>
  <c r="AL3259" i="31"/>
  <c r="B3260" i="31"/>
  <c r="T3259" i="31" a="1"/>
  <c r="T3259" i="31" s="1"/>
  <c r="U3259" i="31" s="1"/>
  <c r="J3259" i="31" l="1"/>
  <c r="D3259" i="31"/>
  <c r="AS3260" i="31"/>
  <c r="AM3260" i="31"/>
  <c r="AL3260" i="31"/>
  <c r="B3261" i="31"/>
  <c r="T3260" i="31" a="1"/>
  <c r="T3260" i="31" s="1"/>
  <c r="U3260" i="31" s="1"/>
  <c r="AV3259" i="31"/>
  <c r="AU3259" i="31"/>
  <c r="AT3258" i="31"/>
  <c r="AT3259" i="31" l="1"/>
  <c r="J3260" i="31"/>
  <c r="D3260" i="31"/>
  <c r="AS3261" i="31"/>
  <c r="AM3261" i="31"/>
  <c r="AL3261" i="31"/>
  <c r="B3262" i="31"/>
  <c r="T3261" i="31" a="1"/>
  <c r="T3261" i="31" s="1"/>
  <c r="U3261" i="31" s="1"/>
  <c r="AU3260" i="31"/>
  <c r="AV3260" i="31"/>
  <c r="AT3260" i="31" l="1"/>
  <c r="J3261" i="31"/>
  <c r="D3261" i="31"/>
  <c r="AM3262" i="31"/>
  <c r="B3263" i="31"/>
  <c r="AL3262" i="31"/>
  <c r="AS3262" i="31"/>
  <c r="T3262" i="31" a="1"/>
  <c r="T3262" i="31" s="1"/>
  <c r="U3262" i="31" s="1"/>
  <c r="AU3261" i="31"/>
  <c r="AV3261" i="31"/>
  <c r="AT3261" i="31" l="1"/>
  <c r="J3262" i="31"/>
  <c r="D3262" i="31"/>
  <c r="AV3262" i="31"/>
  <c r="AU3262" i="31"/>
  <c r="AT3262" i="31" s="1"/>
  <c r="AM3263" i="31"/>
  <c r="AL3263" i="31"/>
  <c r="B3264" i="31"/>
  <c r="AS3263" i="31"/>
  <c r="T3263" i="31" a="1"/>
  <c r="T3263" i="31" s="1"/>
  <c r="U3263" i="31" s="1"/>
  <c r="J3263" i="31" l="1"/>
  <c r="D3263" i="31"/>
  <c r="AV3263" i="31"/>
  <c r="AU3263" i="31"/>
  <c r="AM3264" i="31"/>
  <c r="B3265" i="31"/>
  <c r="AL3264" i="31"/>
  <c r="AS3264" i="31"/>
  <c r="T3264" i="31" a="1"/>
  <c r="T3264" i="31" s="1"/>
  <c r="U3264" i="31" s="1"/>
  <c r="J3264" i="31" l="1"/>
  <c r="D3264" i="31"/>
  <c r="AV3264" i="31"/>
  <c r="AU3264" i="31"/>
  <c r="AT3264" i="31" s="1"/>
  <c r="AL3265" i="31"/>
  <c r="B3266" i="31"/>
  <c r="AS3265" i="31"/>
  <c r="AM3265" i="31"/>
  <c r="T3265" i="31" a="1"/>
  <c r="T3265" i="31" s="1"/>
  <c r="U3265" i="31" s="1"/>
  <c r="AT3263" i="31"/>
  <c r="J3265" i="31" l="1"/>
  <c r="D3265" i="31"/>
  <c r="AV3265" i="31"/>
  <c r="AU3265" i="31"/>
  <c r="AT3265" i="31" s="1"/>
  <c r="B3267" i="31"/>
  <c r="AM3266" i="31"/>
  <c r="AS3266" i="31"/>
  <c r="AL3266" i="31"/>
  <c r="T3266" i="31" a="1"/>
  <c r="T3266" i="31" s="1"/>
  <c r="U3266" i="31" s="1"/>
  <c r="J3266" i="31" l="1"/>
  <c r="D3266" i="31"/>
  <c r="AV3266" i="31"/>
  <c r="AU3266" i="31"/>
  <c r="AS3267" i="31"/>
  <c r="B3268" i="31"/>
  <c r="AM3267" i="31"/>
  <c r="AL3267" i="31"/>
  <c r="T3267" i="31" a="1"/>
  <c r="T3267" i="31" s="1"/>
  <c r="U3267" i="31" s="1"/>
  <c r="AT3266" i="31" l="1"/>
  <c r="D3267" i="31"/>
  <c r="J3267" i="31"/>
  <c r="AS3268" i="31"/>
  <c r="AM3268" i="31"/>
  <c r="AL3268" i="31"/>
  <c r="B3269" i="31"/>
  <c r="T3268" i="31" a="1"/>
  <c r="T3268" i="31" s="1"/>
  <c r="U3268" i="31" s="1"/>
  <c r="AU3267" i="31"/>
  <c r="AV3267" i="31"/>
  <c r="AT3267" i="31" l="1"/>
  <c r="D3268" i="31"/>
  <c r="J3268" i="31"/>
  <c r="AS3269" i="31"/>
  <c r="AM3269" i="31"/>
  <c r="AL3269" i="31"/>
  <c r="B3270" i="31"/>
  <c r="T3269" i="31" a="1"/>
  <c r="T3269" i="31" s="1"/>
  <c r="U3269" i="31" s="1"/>
  <c r="AU3268" i="31"/>
  <c r="AV3268" i="31"/>
  <c r="AT3268" i="31" l="1"/>
  <c r="D3269" i="31"/>
  <c r="J3269" i="31"/>
  <c r="AM3270" i="31"/>
  <c r="AL3270" i="31"/>
  <c r="B3271" i="31"/>
  <c r="AS3270" i="31"/>
  <c r="T3270" i="31" a="1"/>
  <c r="T3270" i="31" s="1"/>
  <c r="U3270" i="31" s="1"/>
  <c r="AV3269" i="31"/>
  <c r="AU3269" i="31"/>
  <c r="AT3269" i="31" l="1"/>
  <c r="D3270" i="31"/>
  <c r="J3270" i="31"/>
  <c r="AV3270" i="31"/>
  <c r="AU3270" i="31"/>
  <c r="AT3270" i="31" s="1"/>
  <c r="B3272" i="31"/>
  <c r="AM3271" i="31"/>
  <c r="AS3271" i="31"/>
  <c r="AL3271" i="31"/>
  <c r="T3271" i="31" a="1"/>
  <c r="T3271" i="31" s="1"/>
  <c r="U3271" i="31" s="1"/>
  <c r="D3271" i="31" l="1"/>
  <c r="J3271" i="31"/>
  <c r="AV3271" i="31"/>
  <c r="AU3271" i="31"/>
  <c r="AT3271" i="31" s="1"/>
  <c r="AS3272" i="31"/>
  <c r="AL3272" i="31"/>
  <c r="B3273" i="31"/>
  <c r="AM3272" i="31"/>
  <c r="T3272" i="31" a="1"/>
  <c r="T3272" i="31" s="1"/>
  <c r="U3272" i="31" s="1"/>
  <c r="D3272" i="31" l="1"/>
  <c r="J3272" i="31"/>
  <c r="AS3273" i="31"/>
  <c r="B3274" i="31"/>
  <c r="AM3273" i="31"/>
  <c r="AL3273" i="31"/>
  <c r="T3273" i="31" a="1"/>
  <c r="T3273" i="31" s="1"/>
  <c r="U3273" i="31" s="1"/>
  <c r="AV3272" i="31"/>
  <c r="AU3272" i="31"/>
  <c r="AT3272" i="31" s="1"/>
  <c r="J3273" i="31" l="1"/>
  <c r="D3273" i="31"/>
  <c r="AS3274" i="31"/>
  <c r="B3275" i="31"/>
  <c r="B3276" i="31" s="1"/>
  <c r="AM3274" i="31"/>
  <c r="AL3274" i="31"/>
  <c r="T3274" i="31" a="1"/>
  <c r="T3274" i="31" s="1"/>
  <c r="U3274" i="31" s="1"/>
  <c r="AV3273" i="31"/>
  <c r="AU3273" i="31"/>
  <c r="AT3273" i="31" s="1"/>
  <c r="AL3276" i="31" l="1"/>
  <c r="B3277" i="31"/>
  <c r="AS3276" i="31"/>
  <c r="AM3276" i="31"/>
  <c r="T3276" i="31" a="1"/>
  <c r="T3276" i="31" s="1"/>
  <c r="U3276" i="31" s="1"/>
  <c r="D3274" i="31"/>
  <c r="J3274" i="31"/>
  <c r="AS3275" i="31"/>
  <c r="AM3275" i="31"/>
  <c r="AL3275" i="31"/>
  <c r="T3275" i="31" a="1"/>
  <c r="T3275" i="31" s="1"/>
  <c r="U3275" i="31" s="1"/>
  <c r="AU3274" i="31"/>
  <c r="AV3274" i="31"/>
  <c r="AV3276" i="31" l="1"/>
  <c r="AU3276" i="31"/>
  <c r="J3276" i="31"/>
  <c r="D3276" i="31"/>
  <c r="AL3277" i="31"/>
  <c r="AS3277" i="31"/>
  <c r="AM3277" i="31"/>
  <c r="B3278" i="31"/>
  <c r="T3277" i="31" a="1"/>
  <c r="T3277" i="31" s="1"/>
  <c r="U3277" i="31" s="1"/>
  <c r="AT3274" i="31"/>
  <c r="J3275" i="31"/>
  <c r="D3275" i="31"/>
  <c r="AV3275" i="31"/>
  <c r="AU3275" i="31"/>
  <c r="AM3278" i="31" l="1"/>
  <c r="B3279" i="31"/>
  <c r="AS3278" i="31"/>
  <c r="AL3278" i="31"/>
  <c r="T3278" i="31" a="1"/>
  <c r="T3278" i="31" s="1"/>
  <c r="U3278" i="31" s="1"/>
  <c r="D3277" i="31"/>
  <c r="J3277" i="31"/>
  <c r="AT3275" i="31"/>
  <c r="AV3277" i="31"/>
  <c r="AU3277" i="31"/>
  <c r="AT3277" i="31" s="1"/>
  <c r="AT3276" i="31"/>
  <c r="D3278" i="31" l="1"/>
  <c r="J3278" i="31"/>
  <c r="B3280" i="31"/>
  <c r="AL3279" i="31"/>
  <c r="AM3279" i="31"/>
  <c r="AS3279" i="31"/>
  <c r="T3279" i="31" a="1"/>
  <c r="T3279" i="31" s="1"/>
  <c r="U3279" i="31" s="1"/>
  <c r="AV3278" i="31"/>
  <c r="AU3278" i="31"/>
  <c r="AT3278" i="31" s="1"/>
  <c r="B3281" i="31" l="1"/>
  <c r="AM3280" i="31"/>
  <c r="AL3280" i="31"/>
  <c r="AS3280" i="31"/>
  <c r="T3280" i="31" a="1"/>
  <c r="T3280" i="31" s="1"/>
  <c r="U3280" i="31" s="1"/>
  <c r="AV3279" i="31"/>
  <c r="AU3279" i="31"/>
  <c r="AT3279" i="31" s="1"/>
  <c r="D3279" i="31"/>
  <c r="J3279" i="31"/>
  <c r="D3280" i="31" l="1"/>
  <c r="J3280" i="31"/>
  <c r="AV3280" i="31"/>
  <c r="AU3280" i="31"/>
  <c r="AT3280" i="31" s="1"/>
  <c r="B3282" i="31"/>
  <c r="AS3281" i="31"/>
  <c r="AM3281" i="31"/>
  <c r="AL3281" i="31"/>
  <c r="T3281" i="31" a="1"/>
  <c r="T3281" i="31" s="1"/>
  <c r="U3281" i="31" s="1"/>
  <c r="D3281" i="31" l="1"/>
  <c r="J3281" i="31"/>
  <c r="AV3281" i="31"/>
  <c r="AU3281" i="31"/>
  <c r="AT3281" i="31" s="1"/>
  <c r="B3283" i="31"/>
  <c r="AL3282" i="31"/>
  <c r="AS3282" i="31"/>
  <c r="AM3282" i="31"/>
  <c r="T3282" i="31" a="1"/>
  <c r="T3282" i="31" s="1"/>
  <c r="U3282" i="31" s="1"/>
  <c r="AV3282" i="31" l="1"/>
  <c r="AU3282" i="31"/>
  <c r="AT3282" i="31" s="1"/>
  <c r="D3282" i="31"/>
  <c r="J3282" i="31"/>
  <c r="AS3283" i="31"/>
  <c r="AL3283" i="31"/>
  <c r="B3284" i="31"/>
  <c r="AM3283" i="31"/>
  <c r="T3283" i="31" a="1"/>
  <c r="T3283" i="31" s="1"/>
  <c r="U3283" i="31" s="1"/>
  <c r="AS3284" i="31" l="1"/>
  <c r="AL3284" i="31"/>
  <c r="AM3284" i="31"/>
  <c r="B3285" i="31"/>
  <c r="T3284" i="31" a="1"/>
  <c r="T3284" i="31" s="1"/>
  <c r="U3284" i="31" s="1"/>
  <c r="D3283" i="31"/>
  <c r="J3283" i="31"/>
  <c r="AU3283" i="31"/>
  <c r="AV3283" i="31"/>
  <c r="J3284" i="31" l="1"/>
  <c r="D3284" i="31"/>
  <c r="AT3283" i="31"/>
  <c r="AL3285" i="31"/>
  <c r="AM3285" i="31"/>
  <c r="B3286" i="31"/>
  <c r="AS3285" i="31"/>
  <c r="T3285" i="31" a="1"/>
  <c r="T3285" i="31" s="1"/>
  <c r="U3285" i="31" s="1"/>
  <c r="AV3284" i="31"/>
  <c r="AU3284" i="31"/>
  <c r="AT3284" i="31" s="1"/>
  <c r="G26" i="10"/>
  <c r="H26" i="10"/>
  <c r="J3285" i="31" l="1"/>
  <c r="D3285" i="31"/>
  <c r="AV3285" i="31"/>
  <c r="AU3285" i="31"/>
  <c r="AT3285" i="31" s="1"/>
  <c r="AM3286" i="31"/>
  <c r="B3287" i="31"/>
  <c r="AL3286" i="31"/>
  <c r="AS3286" i="31"/>
  <c r="T3286" i="31" a="1"/>
  <c r="T3286" i="31" s="1"/>
  <c r="U3286" i="31" s="1"/>
  <c r="H27" i="10"/>
  <c r="G27" i="10"/>
  <c r="J3286" i="31" l="1"/>
  <c r="D3286" i="31"/>
  <c r="AV3286" i="31"/>
  <c r="AU3286" i="31"/>
  <c r="B3288" i="31"/>
  <c r="AS3287" i="31"/>
  <c r="AM3287" i="31"/>
  <c r="AL3287" i="31"/>
  <c r="T3287" i="31" a="1"/>
  <c r="T3287" i="31" s="1"/>
  <c r="U3287" i="31" s="1"/>
  <c r="G28" i="10"/>
  <c r="H28" i="10"/>
  <c r="AT3286" i="31" l="1"/>
  <c r="J3287" i="31"/>
  <c r="D3287" i="31"/>
  <c r="AV3287" i="31"/>
  <c r="AU3287" i="31"/>
  <c r="AT3287" i="31" s="1"/>
  <c r="B3289" i="31"/>
  <c r="AS3288" i="31"/>
  <c r="AM3288" i="31"/>
  <c r="AL3288" i="31"/>
  <c r="T3288" i="31" a="1"/>
  <c r="T3288" i="31" s="1"/>
  <c r="U3288" i="31" s="1"/>
  <c r="G29" i="10"/>
  <c r="H29" i="10"/>
  <c r="J3288" i="31" l="1"/>
  <c r="D3288" i="31"/>
  <c r="AV3288" i="31"/>
  <c r="AU3288" i="31"/>
  <c r="B3290" i="31"/>
  <c r="AS3289" i="31"/>
  <c r="AM3289" i="31"/>
  <c r="AL3289" i="31"/>
  <c r="T3289" i="31" a="1"/>
  <c r="T3289" i="31" s="1"/>
  <c r="U3289" i="31" s="1"/>
  <c r="H30" i="10"/>
  <c r="G30" i="10"/>
  <c r="AT3288" i="31" l="1"/>
  <c r="J3289" i="31"/>
  <c r="D3289" i="31"/>
  <c r="AV3289" i="31"/>
  <c r="AU3289" i="31"/>
  <c r="AT3289" i="31" s="1"/>
  <c r="AS3290" i="31"/>
  <c r="AM3290" i="31"/>
  <c r="B3291" i="31"/>
  <c r="AL3290" i="31"/>
  <c r="T3290" i="31" a="1"/>
  <c r="T3290" i="31" s="1"/>
  <c r="U3290" i="31" s="1"/>
  <c r="H31" i="10"/>
  <c r="G31" i="10"/>
  <c r="J3290" i="31" l="1"/>
  <c r="D3290" i="31"/>
  <c r="AS3291" i="31"/>
  <c r="AM3291" i="31"/>
  <c r="AL3291" i="31"/>
  <c r="B3292" i="31"/>
  <c r="T3291" i="31" a="1"/>
  <c r="T3291" i="31" s="1"/>
  <c r="U3291" i="31" s="1"/>
  <c r="AV3290" i="31"/>
  <c r="AU3290" i="31"/>
  <c r="AT3290" i="31" s="1"/>
  <c r="H32" i="10"/>
  <c r="G32" i="10"/>
  <c r="J3291" i="31" l="1"/>
  <c r="D3291" i="31"/>
  <c r="AS3292" i="31"/>
  <c r="AM3292" i="31"/>
  <c r="AL3292" i="31"/>
  <c r="B3293" i="31"/>
  <c r="T3292" i="31" a="1"/>
  <c r="T3292" i="31" s="1"/>
  <c r="U3292" i="31" s="1"/>
  <c r="AU3291" i="31"/>
  <c r="AV3291" i="31"/>
  <c r="H33" i="10"/>
  <c r="G33" i="10"/>
  <c r="AT3291" i="31" l="1"/>
  <c r="J3292" i="31"/>
  <c r="D3292" i="31"/>
  <c r="AM3293" i="31"/>
  <c r="AL3293" i="31"/>
  <c r="B3294" i="31"/>
  <c r="AS3293" i="31"/>
  <c r="T3293" i="31" a="1"/>
  <c r="T3293" i="31" s="1"/>
  <c r="U3293" i="31" s="1"/>
  <c r="AV3292" i="31"/>
  <c r="AU3292" i="31"/>
  <c r="AT3292" i="31" s="1"/>
  <c r="G35" i="10"/>
  <c r="H35" i="10"/>
  <c r="H34" i="10"/>
  <c r="G34" i="10"/>
  <c r="D3293" i="31" l="1"/>
  <c r="J3293" i="31"/>
  <c r="AV3293" i="31"/>
  <c r="AU3293" i="31"/>
  <c r="AM3294" i="31"/>
  <c r="AL3294" i="31"/>
  <c r="B3295" i="31"/>
  <c r="AS3294" i="31"/>
  <c r="T3294" i="31" a="1"/>
  <c r="T3294" i="31" s="1"/>
  <c r="U3294" i="31" s="1"/>
  <c r="AT3293" i="31" l="1"/>
  <c r="J3294" i="31"/>
  <c r="D3294" i="31"/>
  <c r="AV3294" i="31"/>
  <c r="AU3294" i="31"/>
  <c r="AT3294" i="31" s="1"/>
  <c r="AL3295" i="31"/>
  <c r="B3296" i="31"/>
  <c r="AS3295" i="31"/>
  <c r="AM3295" i="31"/>
  <c r="T3295" i="31" a="1"/>
  <c r="T3295" i="31" s="1"/>
  <c r="U3295" i="31" s="1"/>
  <c r="J3295" i="31" l="1"/>
  <c r="D3295" i="31"/>
  <c r="AV3295" i="31"/>
  <c r="AU3295" i="31"/>
  <c r="AT3295" i="31" s="1"/>
  <c r="B3297" i="31"/>
  <c r="AS3296" i="31"/>
  <c r="AM3296" i="31"/>
  <c r="AL3296" i="31"/>
  <c r="T3296" i="31" a="1"/>
  <c r="T3296" i="31" s="1"/>
  <c r="U3296" i="31" s="1"/>
  <c r="AV3296" i="31" l="1"/>
  <c r="AU3296" i="31"/>
  <c r="AT3296" i="31" s="1"/>
  <c r="D3296" i="31"/>
  <c r="J3296" i="31"/>
  <c r="B3298" i="31"/>
  <c r="AM3297" i="31"/>
  <c r="AL3297" i="31"/>
  <c r="AS3297" i="31"/>
  <c r="T3297" i="31" a="1"/>
  <c r="T3297" i="31" s="1"/>
  <c r="U3297" i="31" s="1"/>
  <c r="D3297" i="31" l="1"/>
  <c r="J3297" i="31"/>
  <c r="AV3297" i="31"/>
  <c r="AU3297" i="31"/>
  <c r="AT3297" i="31" s="1"/>
  <c r="B3299" i="31"/>
  <c r="AS3298" i="31"/>
  <c r="AL3298" i="31"/>
  <c r="AM3298" i="31"/>
  <c r="T3298" i="31" a="1"/>
  <c r="T3298" i="31" s="1"/>
  <c r="U3298" i="31" s="1"/>
  <c r="D3298" i="31" l="1"/>
  <c r="J3298" i="31"/>
  <c r="AU3298" i="31"/>
  <c r="AV3298" i="31"/>
  <c r="AS3299" i="31"/>
  <c r="AM3299" i="31"/>
  <c r="AL3299" i="31"/>
  <c r="B3300" i="31"/>
  <c r="T3299" i="31" a="1"/>
  <c r="T3299" i="31" s="1"/>
  <c r="U3299" i="31" s="1"/>
  <c r="D3299" i="31" l="1"/>
  <c r="J3299" i="31"/>
  <c r="AV3299" i="31"/>
  <c r="AU3299" i="31"/>
  <c r="AT3299" i="31" s="1"/>
  <c r="AS3300" i="31"/>
  <c r="AM3300" i="31"/>
  <c r="AL3300" i="31"/>
  <c r="B3301" i="31"/>
  <c r="T3300" i="31" a="1"/>
  <c r="T3300" i="31" s="1"/>
  <c r="U3300" i="31" s="1"/>
  <c r="AT3298" i="31"/>
  <c r="D3300" i="31" l="1"/>
  <c r="J3300" i="31"/>
  <c r="AM3301" i="31"/>
  <c r="B3302" i="31"/>
  <c r="AS3301" i="31"/>
  <c r="AL3301" i="31"/>
  <c r="T3301" i="31" a="1"/>
  <c r="T3301" i="31" s="1"/>
  <c r="U3301" i="31" s="1"/>
  <c r="AV3300" i="31"/>
  <c r="AU3300" i="31"/>
  <c r="AT3300" i="31" l="1"/>
  <c r="D3301" i="31"/>
  <c r="J3301" i="31"/>
  <c r="AV3301" i="31"/>
  <c r="AU3301" i="31"/>
  <c r="AT3301" i="31" s="1"/>
  <c r="AM3302" i="31"/>
  <c r="AL3302" i="31"/>
  <c r="B3303" i="31"/>
  <c r="AS3302" i="31"/>
  <c r="T3302" i="31" a="1"/>
  <c r="T3302" i="31" s="1"/>
  <c r="U3302" i="31" s="1"/>
  <c r="D3302" i="31" l="1"/>
  <c r="J3302" i="31"/>
  <c r="AV3302" i="31"/>
  <c r="AU3302" i="31"/>
  <c r="B3304" i="31"/>
  <c r="AL3303" i="31"/>
  <c r="AS3303" i="31"/>
  <c r="AM3303" i="31"/>
  <c r="T3303" i="31" a="1"/>
  <c r="T3303" i="31" s="1"/>
  <c r="U3303" i="31" s="1"/>
  <c r="AT3302" i="31" l="1"/>
  <c r="J3303" i="31"/>
  <c r="D3303" i="31"/>
  <c r="AV3303" i="31"/>
  <c r="AU3303" i="31"/>
  <c r="AT3303" i="31" s="1"/>
  <c r="B3305" i="31"/>
  <c r="AS3304" i="31"/>
  <c r="AM3304" i="31"/>
  <c r="AL3304" i="31"/>
  <c r="T3304" i="31" a="1"/>
  <c r="T3304" i="31" s="1"/>
  <c r="U3304" i="31" s="1"/>
  <c r="J3304" i="31" l="1"/>
  <c r="D3304" i="31"/>
  <c r="AV3304" i="31"/>
  <c r="AU3304" i="31"/>
  <c r="AM3305" i="31"/>
  <c r="B3306" i="31"/>
  <c r="B3307" i="31" s="1"/>
  <c r="AS3305" i="31"/>
  <c r="AL3305" i="31"/>
  <c r="T3305" i="31" a="1"/>
  <c r="T3305" i="31" s="1"/>
  <c r="U3305" i="31" s="1"/>
  <c r="AL3307" i="31" l="1"/>
  <c r="AS3307" i="31"/>
  <c r="AM3307" i="31"/>
  <c r="B3308" i="31"/>
  <c r="T3307" i="31" a="1"/>
  <c r="T3307" i="31" s="1"/>
  <c r="U3307" i="31" s="1"/>
  <c r="J3305" i="31"/>
  <c r="D3305" i="31"/>
  <c r="AV3305" i="31"/>
  <c r="AU3305" i="31"/>
  <c r="AL3306" i="31"/>
  <c r="AS3306" i="31"/>
  <c r="AM3306" i="31"/>
  <c r="T3306" i="31" a="1"/>
  <c r="T3306" i="31" s="1"/>
  <c r="U3306" i="31" s="1"/>
  <c r="AT3304" i="31"/>
  <c r="AT3305" i="31" l="1"/>
  <c r="J3307" i="31"/>
  <c r="D3307" i="31"/>
  <c r="AV3307" i="31"/>
  <c r="AU3307" i="31"/>
  <c r="AT3307" i="31" s="1"/>
  <c r="AM3308" i="31"/>
  <c r="B3309" i="31"/>
  <c r="AS3308" i="31"/>
  <c r="AL3308" i="31"/>
  <c r="T3308" i="31" a="1"/>
  <c r="T3308" i="31" s="1"/>
  <c r="U3308" i="31" s="1"/>
  <c r="J3306" i="31"/>
  <c r="D3306" i="31"/>
  <c r="AU3306" i="31"/>
  <c r="AV3306" i="31"/>
  <c r="AT3306" i="31" l="1"/>
  <c r="D3308" i="31"/>
  <c r="J3308" i="31"/>
  <c r="AV3308" i="31"/>
  <c r="AU3308" i="31"/>
  <c r="AT3308" i="31" s="1"/>
  <c r="B3310" i="31"/>
  <c r="AS3309" i="31"/>
  <c r="AM3309" i="31"/>
  <c r="AL3309" i="31"/>
  <c r="T3309" i="31" a="1"/>
  <c r="T3309" i="31" s="1"/>
  <c r="U3309" i="31" s="1"/>
  <c r="AV3309" i="31" l="1"/>
  <c r="AU3309" i="31"/>
  <c r="AT3309" i="31" s="1"/>
  <c r="D3309" i="31"/>
  <c r="J3309" i="31"/>
  <c r="B3311" i="31"/>
  <c r="AS3310" i="31"/>
  <c r="AM3310" i="31"/>
  <c r="AL3310" i="31"/>
  <c r="T3310" i="31" a="1"/>
  <c r="T3310" i="31" s="1"/>
  <c r="U3310" i="31" s="1"/>
  <c r="J3310" i="31" l="1"/>
  <c r="D3310" i="31"/>
  <c r="AV3310" i="31"/>
  <c r="AU3310" i="31"/>
  <c r="AT3310" i="31" s="1"/>
  <c r="AS3311" i="31"/>
  <c r="AM3311" i="31"/>
  <c r="AL3311" i="31"/>
  <c r="B3312" i="31"/>
  <c r="T3311" i="31" a="1"/>
  <c r="T3311" i="31" s="1"/>
  <c r="U3311" i="31" s="1"/>
  <c r="J3311" i="31" l="1"/>
  <c r="D3311" i="31"/>
  <c r="AS3312" i="31"/>
  <c r="AM3312" i="31"/>
  <c r="AL3312" i="31"/>
  <c r="B3313" i="31"/>
  <c r="T3312" i="31" a="1"/>
  <c r="T3312" i="31" s="1"/>
  <c r="U3312" i="31" s="1"/>
  <c r="AU3311" i="31"/>
  <c r="AV3311" i="31"/>
  <c r="AT3311" i="31" l="1"/>
  <c r="J3312" i="31"/>
  <c r="D3312" i="31"/>
  <c r="AS3313" i="31"/>
  <c r="AM3313" i="31"/>
  <c r="AL3313" i="31"/>
  <c r="B3314" i="31"/>
  <c r="T3313" i="31" a="1"/>
  <c r="T3313" i="31" s="1"/>
  <c r="U3313" i="31" s="1"/>
  <c r="AU3312" i="31"/>
  <c r="AV3312" i="31"/>
  <c r="AT3312" i="31" l="1"/>
  <c r="D3313" i="31"/>
  <c r="J3313" i="31"/>
  <c r="AS3314" i="31"/>
  <c r="AM3314" i="31"/>
  <c r="AL3314" i="31"/>
  <c r="B3315" i="31"/>
  <c r="T3314" i="31" a="1"/>
  <c r="T3314" i="31" s="1"/>
  <c r="U3314" i="31" s="1"/>
  <c r="AU3313" i="31"/>
  <c r="AV3313" i="31"/>
  <c r="AT3313" i="31" l="1"/>
  <c r="D3314" i="31"/>
  <c r="J3314" i="31"/>
  <c r="AM3315" i="31"/>
  <c r="AL3315" i="31"/>
  <c r="B3316" i="31"/>
  <c r="AS3315" i="31"/>
  <c r="T3315" i="31" a="1"/>
  <c r="T3315" i="31" s="1"/>
  <c r="U3315" i="31" s="1"/>
  <c r="AU3314" i="31"/>
  <c r="AV3314" i="31"/>
  <c r="AT3314" i="31" l="1"/>
  <c r="J3315" i="31"/>
  <c r="D3315" i="31"/>
  <c r="AV3315" i="31"/>
  <c r="AU3315" i="31"/>
  <c r="AT3315" i="31" s="1"/>
  <c r="AS3316" i="31"/>
  <c r="AL3316" i="31"/>
  <c r="B3317" i="31"/>
  <c r="AM3316" i="31"/>
  <c r="T3316" i="31" a="1"/>
  <c r="T3316" i="31" s="1"/>
  <c r="U3316" i="31" s="1"/>
  <c r="D3316" i="31" l="1"/>
  <c r="J3316" i="31"/>
  <c r="AV3316" i="31"/>
  <c r="AU3316" i="31"/>
  <c r="AT3316" i="31" s="1"/>
  <c r="B3318" i="31"/>
  <c r="AS3317" i="31"/>
  <c r="AM3317" i="31"/>
  <c r="AL3317" i="31"/>
  <c r="T3317" i="31" a="1"/>
  <c r="T3317" i="31" s="1"/>
  <c r="U3317" i="31" s="1"/>
  <c r="D3317" i="31" l="1"/>
  <c r="J3317" i="31"/>
  <c r="AV3317" i="31"/>
  <c r="AU3317" i="31"/>
  <c r="AT3317" i="31" s="1"/>
  <c r="B3319" i="31"/>
  <c r="AS3318" i="31"/>
  <c r="AM3318" i="31"/>
  <c r="AL3318" i="31"/>
  <c r="T3318" i="31" a="1"/>
  <c r="T3318" i="31" s="1"/>
  <c r="U3318" i="31" s="1"/>
  <c r="D3318" i="31" l="1"/>
  <c r="J3318" i="31"/>
  <c r="AV3318" i="31"/>
  <c r="AU3318" i="31"/>
  <c r="AT3318" i="31" s="1"/>
  <c r="AS3319" i="31"/>
  <c r="AM3319" i="31"/>
  <c r="AL3319" i="31"/>
  <c r="B3320" i="31"/>
  <c r="T3319" i="31" a="1"/>
  <c r="T3319" i="31" s="1"/>
  <c r="U3319" i="31" s="1"/>
  <c r="J3319" i="31" l="1"/>
  <c r="D3319" i="31"/>
  <c r="AV3319" i="31"/>
  <c r="AU3319" i="31"/>
  <c r="AT3319" i="31" s="1"/>
  <c r="AS3320" i="31"/>
  <c r="AL3320" i="31"/>
  <c r="B3321" i="31"/>
  <c r="AM3320" i="31"/>
  <c r="T3320" i="31" a="1"/>
  <c r="T3320" i="31" s="1"/>
  <c r="U3320" i="31" s="1"/>
  <c r="AS3321" i="31" l="1"/>
  <c r="AM3321" i="31"/>
  <c r="AL3321" i="31"/>
  <c r="B3322" i="31"/>
  <c r="T3321" i="31" a="1"/>
  <c r="T3321" i="31" s="1"/>
  <c r="U3321" i="31" s="1"/>
  <c r="D3320" i="31"/>
  <c r="J3320" i="31"/>
  <c r="AU3320" i="31"/>
  <c r="AV3320" i="31"/>
  <c r="AT3320" i="31" l="1"/>
  <c r="D3321" i="31"/>
  <c r="J3321" i="31"/>
  <c r="AS3322" i="31"/>
  <c r="AM3322" i="31"/>
  <c r="AL3322" i="31"/>
  <c r="B3323" i="31"/>
  <c r="T3322" i="31" a="1"/>
  <c r="T3322" i="31" s="1"/>
  <c r="U3322" i="31" s="1"/>
  <c r="AU3321" i="31"/>
  <c r="AV3321" i="31"/>
  <c r="AT3321" i="31" l="1"/>
  <c r="J3322" i="31"/>
  <c r="D3322" i="31"/>
  <c r="AM3323" i="31"/>
  <c r="AL3323" i="31"/>
  <c r="B3324" i="31"/>
  <c r="AS3323" i="31"/>
  <c r="T3323" i="31" a="1"/>
  <c r="T3323" i="31" s="1"/>
  <c r="U3323" i="31" s="1"/>
  <c r="AV3322" i="31"/>
  <c r="AU3322" i="31"/>
  <c r="AT3322" i="31" l="1"/>
  <c r="J3323" i="31"/>
  <c r="D3323" i="31"/>
  <c r="AV3323" i="31"/>
  <c r="AU3323" i="31"/>
  <c r="AT3323" i="31" s="1"/>
  <c r="B3325" i="31"/>
  <c r="AM3324" i="31"/>
  <c r="AS3324" i="31"/>
  <c r="AL3324" i="31"/>
  <c r="T3324" i="31" a="1"/>
  <c r="T3324" i="31" s="1"/>
  <c r="U3324" i="31" s="1"/>
  <c r="J3324" i="31" l="1"/>
  <c r="D3324" i="31"/>
  <c r="AV3324" i="31"/>
  <c r="AU3324" i="31"/>
  <c r="AT3324" i="31" s="1"/>
  <c r="B3326" i="31"/>
  <c r="AS3325" i="31"/>
  <c r="AL3325" i="31"/>
  <c r="AM3325" i="31"/>
  <c r="T3325" i="31" a="1"/>
  <c r="T3325" i="31" s="1"/>
  <c r="U3325" i="31" s="1"/>
  <c r="D3325" i="31" l="1"/>
  <c r="J3325" i="31"/>
  <c r="AV3325" i="31"/>
  <c r="AU3325" i="31"/>
  <c r="AT3325" i="31" s="1"/>
  <c r="B3327" i="31"/>
  <c r="AS3326" i="31"/>
  <c r="AM3326" i="31"/>
  <c r="AL3326" i="31"/>
  <c r="T3326" i="31" a="1"/>
  <c r="T3326" i="31" s="1"/>
  <c r="U3326" i="31" s="1"/>
  <c r="J3326" i="31" l="1"/>
  <c r="D3326" i="31"/>
  <c r="AV3326" i="31"/>
  <c r="AU3326" i="31"/>
  <c r="AT3326" i="31" s="1"/>
  <c r="AS3327" i="31"/>
  <c r="AM3327" i="31"/>
  <c r="AL3327" i="31"/>
  <c r="B3328" i="31"/>
  <c r="T3327" i="31" a="1"/>
  <c r="T3327" i="31" s="1"/>
  <c r="U3327" i="31" s="1"/>
  <c r="J3327" i="31" l="1"/>
  <c r="D3327" i="31"/>
  <c r="AS3328" i="31"/>
  <c r="AL3328" i="31"/>
  <c r="AM3328" i="31"/>
  <c r="B3329" i="31"/>
  <c r="T3328" i="31" a="1"/>
  <c r="T3328" i="31" s="1"/>
  <c r="U3328" i="31" s="1"/>
  <c r="AV3327" i="31"/>
  <c r="AU3327" i="31"/>
  <c r="AT3327" i="31" s="1"/>
  <c r="D3328" i="31" l="1"/>
  <c r="J3328" i="31"/>
  <c r="AS3329" i="31"/>
  <c r="AL3329" i="31"/>
  <c r="AM3329" i="31"/>
  <c r="B3330" i="31"/>
  <c r="T3329" i="31" a="1"/>
  <c r="T3329" i="31" s="1"/>
  <c r="U3329" i="31" s="1"/>
  <c r="AU3328" i="31"/>
  <c r="AV3328" i="31"/>
  <c r="AT3328" i="31" l="1"/>
  <c r="J3329" i="31"/>
  <c r="D3329" i="31"/>
  <c r="AM3330" i="31"/>
  <c r="AL3330" i="31"/>
  <c r="B3331" i="31"/>
  <c r="AS3330" i="31"/>
  <c r="T3330" i="31" a="1"/>
  <c r="T3330" i="31" s="1"/>
  <c r="U3330" i="31" s="1"/>
  <c r="AV3329" i="31"/>
  <c r="AU3329" i="31"/>
  <c r="AT3329" i="31" s="1"/>
  <c r="J3330" i="31" l="1"/>
  <c r="D3330" i="31"/>
  <c r="AU3330" i="31"/>
  <c r="AV3330" i="31"/>
  <c r="AM3331" i="31"/>
  <c r="AL3331" i="31"/>
  <c r="B3332" i="31"/>
  <c r="AS3331" i="31"/>
  <c r="T3331" i="31" a="1"/>
  <c r="T3331" i="31" s="1"/>
  <c r="U3331" i="31" s="1"/>
  <c r="D3331" i="31" l="1"/>
  <c r="J3331" i="31"/>
  <c r="AV3331" i="31"/>
  <c r="AU3331" i="31"/>
  <c r="AT3331" i="31" s="1"/>
  <c r="B3333" i="31"/>
  <c r="AS3332" i="31"/>
  <c r="AM3332" i="31"/>
  <c r="AL3332" i="31"/>
  <c r="T3332" i="31" a="1"/>
  <c r="T3332" i="31" s="1"/>
  <c r="U3332" i="31" s="1"/>
  <c r="AT3330" i="31"/>
  <c r="D3332" i="31" l="1"/>
  <c r="J3332" i="31"/>
  <c r="AV3332" i="31"/>
  <c r="AU3332" i="31"/>
  <c r="AT3332" i="31" s="1"/>
  <c r="AM3333" i="31"/>
  <c r="AL3333" i="31"/>
  <c r="B3334" i="31"/>
  <c r="AS3333" i="31"/>
  <c r="T3333" i="31" a="1"/>
  <c r="T3333" i="31" s="1"/>
  <c r="U3333" i="31" s="1"/>
  <c r="D3333" i="31" l="1"/>
  <c r="J3333" i="31"/>
  <c r="AV3333" i="31"/>
  <c r="AU3333" i="31"/>
  <c r="B3335" i="31"/>
  <c r="B3336" i="31" s="1"/>
  <c r="AS3334" i="31"/>
  <c r="AM3334" i="31"/>
  <c r="AL3334" i="31"/>
  <c r="T3334" i="31" a="1"/>
  <c r="T3334" i="31" s="1"/>
  <c r="U3334" i="31" s="1"/>
  <c r="B3337" i="31" l="1"/>
  <c r="AL3336" i="31"/>
  <c r="AM3336" i="31"/>
  <c r="AS3336" i="31"/>
  <c r="T3336" i="31" a="1"/>
  <c r="T3336" i="31" s="1"/>
  <c r="U3336" i="31" s="1"/>
  <c r="D3334" i="31"/>
  <c r="J3334" i="31"/>
  <c r="AU3334" i="31"/>
  <c r="AV3334" i="31"/>
  <c r="AS3335" i="31"/>
  <c r="AM3335" i="31"/>
  <c r="AL3335" i="31"/>
  <c r="T3335" i="31" a="1"/>
  <c r="T3335" i="31" s="1"/>
  <c r="U3335" i="31" s="1"/>
  <c r="AT3333" i="31"/>
  <c r="J3336" i="31" l="1"/>
  <c r="D3336" i="31"/>
  <c r="AV3336" i="31"/>
  <c r="AU3336" i="31"/>
  <c r="AT3336" i="31" s="1"/>
  <c r="AS3337" i="31"/>
  <c r="AM3337" i="31"/>
  <c r="AL3337" i="31"/>
  <c r="B3338" i="31"/>
  <c r="T3337" i="31" a="1"/>
  <c r="T3337" i="31" s="1"/>
  <c r="U3337" i="31" s="1"/>
  <c r="D3335" i="31"/>
  <c r="J3335" i="31"/>
  <c r="AU3335" i="31"/>
  <c r="AV3335" i="31"/>
  <c r="AT3334" i="31"/>
  <c r="AT3335" i="31" l="1"/>
  <c r="AM3338" i="31"/>
  <c r="AL3338" i="31"/>
  <c r="B3339" i="31"/>
  <c r="AS3338" i="31"/>
  <c r="T3338" i="31" a="1"/>
  <c r="T3338" i="31" s="1"/>
  <c r="U3338" i="31" s="1"/>
  <c r="J3337" i="31"/>
  <c r="D3337" i="31"/>
  <c r="AV3337" i="31"/>
  <c r="AU3337" i="31"/>
  <c r="AT3337" i="31" s="1"/>
  <c r="J3338" i="31" l="1"/>
  <c r="D3338" i="31"/>
  <c r="AU3338" i="31"/>
  <c r="AV3338" i="31"/>
  <c r="AS3339" i="31"/>
  <c r="AM3339" i="31"/>
  <c r="B3340" i="31"/>
  <c r="AL3339" i="31"/>
  <c r="T3339" i="31" a="1"/>
  <c r="T3339" i="31" s="1"/>
  <c r="U3339" i="31" s="1"/>
  <c r="D3339" i="31" l="1"/>
  <c r="J3339" i="31"/>
  <c r="AL3340" i="31"/>
  <c r="B3341" i="31"/>
  <c r="AM3340" i="31"/>
  <c r="AS3340" i="31"/>
  <c r="T3340" i="31" a="1"/>
  <c r="T3340" i="31" s="1"/>
  <c r="U3340" i="31" s="1"/>
  <c r="AU3339" i="31"/>
  <c r="AV3339" i="31"/>
  <c r="AT3338" i="31"/>
  <c r="AV3340" i="31" l="1"/>
  <c r="AU3340" i="31"/>
  <c r="AT3340" i="31" s="1"/>
  <c r="J3340" i="31"/>
  <c r="D3340" i="31"/>
  <c r="AT3339" i="31"/>
  <c r="AM3341" i="31"/>
  <c r="AL3341" i="31"/>
  <c r="B3342" i="31"/>
  <c r="AS3341" i="31"/>
  <c r="T3341" i="31" a="1"/>
  <c r="T3341" i="31" s="1"/>
  <c r="U3341" i="31" s="1"/>
  <c r="AM3342" i="31" l="1"/>
  <c r="B3343" i="31"/>
  <c r="AL3342" i="31"/>
  <c r="AS3342" i="31"/>
  <c r="T3342" i="31" a="1"/>
  <c r="T3342" i="31" s="1"/>
  <c r="U3342" i="31" s="1"/>
  <c r="J3341" i="31"/>
  <c r="D3341" i="31"/>
  <c r="AV3341" i="31"/>
  <c r="AU3341" i="31"/>
  <c r="AT3341" i="31" s="1"/>
  <c r="D3342" i="31" l="1"/>
  <c r="J3342" i="31"/>
  <c r="B3344" i="31"/>
  <c r="AS3343" i="31"/>
  <c r="AM3343" i="31"/>
  <c r="AL3343" i="31"/>
  <c r="T3343" i="31" a="1"/>
  <c r="T3343" i="31" s="1"/>
  <c r="U3343" i="31" s="1"/>
  <c r="AV3342" i="31"/>
  <c r="AU3342" i="31"/>
  <c r="AT3342" i="31" s="1"/>
  <c r="D3343" i="31" l="1"/>
  <c r="J3343" i="31"/>
  <c r="AV3343" i="31"/>
  <c r="AU3343" i="31"/>
  <c r="AT3343" i="31" s="1"/>
  <c r="B3345" i="31"/>
  <c r="AS3344" i="31"/>
  <c r="AM3344" i="31"/>
  <c r="AL3344" i="31"/>
  <c r="T3344" i="31" a="1"/>
  <c r="T3344" i="31" s="1"/>
  <c r="U3344" i="31" s="1"/>
  <c r="D3344" i="31" l="1"/>
  <c r="J3344" i="31"/>
  <c r="AV3344" i="31"/>
  <c r="AU3344" i="31"/>
  <c r="AT3344" i="31" s="1"/>
  <c r="AS3345" i="31"/>
  <c r="AL3345" i="31"/>
  <c r="B3346" i="31"/>
  <c r="AM3345" i="31"/>
  <c r="T3345" i="31" a="1"/>
  <c r="T3345" i="31" s="1"/>
  <c r="U3345" i="31" s="1"/>
  <c r="AS3346" i="31" l="1"/>
  <c r="B3347" i="31"/>
  <c r="AM3346" i="31"/>
  <c r="AL3346" i="31"/>
  <c r="T3346" i="31" a="1"/>
  <c r="T3346" i="31" s="1"/>
  <c r="U3346" i="31" s="1"/>
  <c r="AV3345" i="31"/>
  <c r="AU3345" i="31"/>
  <c r="AT3345" i="31" s="1"/>
  <c r="D3345" i="31"/>
  <c r="J3345" i="31"/>
  <c r="D3346" i="31" l="1"/>
  <c r="J3346" i="31"/>
  <c r="AS3347" i="31"/>
  <c r="AM3347" i="31"/>
  <c r="AL3347" i="31"/>
  <c r="B3348" i="31"/>
  <c r="T3347" i="31" a="1"/>
  <c r="T3347" i="31" s="1"/>
  <c r="U3347" i="31" s="1"/>
  <c r="AU3346" i="31"/>
  <c r="AV3346" i="31"/>
  <c r="AT3346" i="31" l="1"/>
  <c r="D3347" i="31"/>
  <c r="J3347" i="31"/>
  <c r="AM3348" i="31"/>
  <c r="AL3348" i="31"/>
  <c r="B3349" i="31"/>
  <c r="AS3348" i="31"/>
  <c r="T3348" i="31" a="1"/>
  <c r="T3348" i="31" s="1"/>
  <c r="U3348" i="31" s="1"/>
  <c r="AV3347" i="31"/>
  <c r="AU3347" i="31"/>
  <c r="AT3347" i="31" s="1"/>
  <c r="AM3349" i="31" l="1"/>
  <c r="AL3349" i="31"/>
  <c r="B3350" i="31"/>
  <c r="AS3349" i="31"/>
  <c r="T3349" i="31" a="1"/>
  <c r="T3349" i="31" s="1"/>
  <c r="U3349" i="31" s="1"/>
  <c r="AV3348" i="31"/>
  <c r="AU3348" i="31"/>
  <c r="AT3348" i="31" s="1"/>
  <c r="D3348" i="31"/>
  <c r="J3348" i="31"/>
  <c r="D3349" i="31" l="1"/>
  <c r="J3349" i="31"/>
  <c r="AV3349" i="31"/>
  <c r="AU3349" i="31"/>
  <c r="AT3349" i="31" s="1"/>
  <c r="AL3350" i="31"/>
  <c r="AM3350" i="31"/>
  <c r="B3351" i="31"/>
  <c r="AS3350" i="31"/>
  <c r="T3350" i="31" a="1"/>
  <c r="T3350" i="31" s="1"/>
  <c r="U3350" i="31" s="1"/>
  <c r="J3350" i="31" l="1"/>
  <c r="D3350" i="31"/>
  <c r="AV3350" i="31"/>
  <c r="AU3350" i="31"/>
  <c r="AT3350" i="31" s="1"/>
  <c r="B3352" i="31"/>
  <c r="AM3351" i="31"/>
  <c r="AL3351" i="31"/>
  <c r="AS3351" i="31"/>
  <c r="T3351" i="31" a="1"/>
  <c r="T3351" i="31" s="1"/>
  <c r="U3351" i="31" s="1"/>
  <c r="D3351" i="31" l="1"/>
  <c r="J3351" i="31"/>
  <c r="AV3351" i="31"/>
  <c r="AU3351" i="31"/>
  <c r="AT3351" i="31" s="1"/>
  <c r="B3353" i="31"/>
  <c r="AM3352" i="31"/>
  <c r="AL3352" i="31"/>
  <c r="AS3352" i="31"/>
  <c r="T3352" i="31" a="1"/>
  <c r="T3352" i="31" s="1"/>
  <c r="U3352" i="31" s="1"/>
  <c r="J3352" i="31" l="1"/>
  <c r="D3352" i="31"/>
  <c r="AV3352" i="31"/>
  <c r="AU3352" i="31"/>
  <c r="AT3352" i="31" s="1"/>
  <c r="AS3353" i="31"/>
  <c r="B3354" i="31"/>
  <c r="AM3353" i="31"/>
  <c r="AL3353" i="31"/>
  <c r="T3353" i="31" a="1"/>
  <c r="T3353" i="31" s="1"/>
  <c r="U3353" i="31" s="1"/>
  <c r="J3353" i="31" l="1"/>
  <c r="D3353" i="31"/>
  <c r="AS3354" i="31"/>
  <c r="AM3354" i="31"/>
  <c r="AL3354" i="31"/>
  <c r="B3355" i="31"/>
  <c r="T3354" i="31" a="1"/>
  <c r="T3354" i="31" s="1"/>
  <c r="U3354" i="31" s="1"/>
  <c r="AV3353" i="31"/>
  <c r="AU3353" i="31"/>
  <c r="AT3353" i="31" l="1"/>
  <c r="J3354" i="31"/>
  <c r="D3354" i="31"/>
  <c r="AM3355" i="31"/>
  <c r="AL3355" i="31"/>
  <c r="AS3355" i="31"/>
  <c r="B3356" i="31"/>
  <c r="T3355" i="31" a="1"/>
  <c r="T3355" i="31" s="1"/>
  <c r="U3355" i="31" s="1"/>
  <c r="AU3354" i="31"/>
  <c r="AV3354" i="31"/>
  <c r="AT3354" i="31" l="1"/>
  <c r="J3355" i="31"/>
  <c r="D3355" i="31"/>
  <c r="AM3356" i="31"/>
  <c r="AL3356" i="31"/>
  <c r="B3357" i="31"/>
  <c r="AS3356" i="31"/>
  <c r="T3356" i="31" a="1"/>
  <c r="T3356" i="31" s="1"/>
  <c r="U3356" i="31" s="1"/>
  <c r="AU3355" i="31"/>
  <c r="AV3355" i="31"/>
  <c r="AT3355" i="31" l="1"/>
  <c r="D3356" i="31"/>
  <c r="J3356" i="31"/>
  <c r="AV3356" i="31"/>
  <c r="AU3356" i="31"/>
  <c r="AT3356" i="31" s="1"/>
  <c r="AM3357" i="31"/>
  <c r="AL3357" i="31"/>
  <c r="B3358" i="31"/>
  <c r="AS3357" i="31"/>
  <c r="T3357" i="31" a="1"/>
  <c r="T3357" i="31" s="1"/>
  <c r="U3357" i="31" s="1"/>
  <c r="J3357" i="31" l="1"/>
  <c r="D3357" i="31"/>
  <c r="AV3357" i="31"/>
  <c r="AU3357" i="31"/>
  <c r="AT3357" i="31" s="1"/>
  <c r="B3359" i="31"/>
  <c r="AL3358" i="31"/>
  <c r="AM3358" i="31"/>
  <c r="AS3358" i="31"/>
  <c r="T3358" i="31" a="1"/>
  <c r="T3358" i="31" s="1"/>
  <c r="U3358" i="31" s="1"/>
  <c r="D3358" i="31" l="1"/>
  <c r="J3358" i="31"/>
  <c r="AV3358" i="31"/>
  <c r="AU3358" i="31"/>
  <c r="AT3358" i="31" s="1"/>
  <c r="AM3359" i="31"/>
  <c r="AL3359" i="31"/>
  <c r="B3360" i="31"/>
  <c r="AS3359" i="31"/>
  <c r="T3359" i="31" a="1"/>
  <c r="T3359" i="31" s="1"/>
  <c r="U3359" i="31" s="1"/>
  <c r="D3359" i="31" l="1"/>
  <c r="J3359" i="31"/>
  <c r="AV3359" i="31"/>
  <c r="AU3359" i="31"/>
  <c r="AT3359" i="31" s="1"/>
  <c r="B3361" i="31"/>
  <c r="B3362" i="31" s="1"/>
  <c r="AS3360" i="31"/>
  <c r="AM3360" i="31"/>
  <c r="AL3360" i="31"/>
  <c r="T3360" i="31" a="1"/>
  <c r="T3360" i="31" s="1"/>
  <c r="U3360" i="31" s="1"/>
  <c r="AL3362" i="31" l="1"/>
  <c r="B3363" i="31"/>
  <c r="AS3362" i="31"/>
  <c r="AM3362" i="31"/>
  <c r="T3362" i="31" a="1"/>
  <c r="T3362" i="31" s="1"/>
  <c r="U3362" i="31" s="1"/>
  <c r="D3360" i="31"/>
  <c r="J3360" i="31"/>
  <c r="AV3360" i="31"/>
  <c r="AU3360" i="31"/>
  <c r="AS3361" i="31"/>
  <c r="AM3361" i="31"/>
  <c r="AL3361" i="31"/>
  <c r="T3361" i="31" a="1"/>
  <c r="T3361" i="31" s="1"/>
  <c r="U3361" i="31" s="1"/>
  <c r="AS3363" i="31" l="1"/>
  <c r="B3364" i="31"/>
  <c r="AL3363" i="31"/>
  <c r="AM3363" i="31"/>
  <c r="T3363" i="31" a="1"/>
  <c r="T3363" i="31" s="1"/>
  <c r="U3363" i="31" s="1"/>
  <c r="J3362" i="31"/>
  <c r="D3362" i="31"/>
  <c r="AU3362" i="31"/>
  <c r="AV3362" i="31"/>
  <c r="AT3362" i="31" s="1"/>
  <c r="D3361" i="31"/>
  <c r="J3361" i="31"/>
  <c r="AV3361" i="31"/>
  <c r="AU3361" i="31"/>
  <c r="AT3361" i="31" s="1"/>
  <c r="AT3360" i="31"/>
  <c r="AM3364" i="31" l="1"/>
  <c r="AS3364" i="31"/>
  <c r="AL3364" i="31"/>
  <c r="B3365" i="31"/>
  <c r="T3364" i="31" a="1"/>
  <c r="T3364" i="31" s="1"/>
  <c r="U3364" i="31" s="1"/>
  <c r="J3363" i="31"/>
  <c r="D3363" i="31"/>
  <c r="AU3363" i="31"/>
  <c r="AV3363" i="31"/>
  <c r="AT3363" i="31" l="1"/>
  <c r="AV3364" i="31"/>
  <c r="AU3364" i="31"/>
  <c r="J3364" i="31"/>
  <c r="D3364" i="31"/>
  <c r="AS3365" i="31"/>
  <c r="AM3365" i="31"/>
  <c r="AL3365" i="31"/>
  <c r="B3366" i="31"/>
  <c r="T3365" i="31" a="1"/>
  <c r="T3365" i="31" s="1"/>
  <c r="U3365" i="31" s="1"/>
  <c r="AV3365" i="31" l="1"/>
  <c r="AU3365" i="31"/>
  <c r="AT3365" i="31" s="1"/>
  <c r="J3365" i="31"/>
  <c r="D3365" i="31"/>
  <c r="AS3366" i="31"/>
  <c r="AM3366" i="31"/>
  <c r="B3367" i="31"/>
  <c r="AL3366" i="31"/>
  <c r="T3366" i="31" a="1"/>
  <c r="T3366" i="31" s="1"/>
  <c r="U3366" i="31" s="1"/>
  <c r="AT3364" i="31"/>
  <c r="J3366" i="31" l="1"/>
  <c r="D3366" i="31"/>
  <c r="AL3367" i="31"/>
  <c r="B3368" i="31"/>
  <c r="AS3367" i="31"/>
  <c r="AM3367" i="31"/>
  <c r="T3367" i="31" a="1"/>
  <c r="T3367" i="31" s="1"/>
  <c r="U3367" i="31" s="1"/>
  <c r="AV3366" i="31"/>
  <c r="AU3366" i="31"/>
  <c r="AT3366" i="31" s="1"/>
  <c r="J3367" i="31" l="1"/>
  <c r="D3367" i="31"/>
  <c r="AV3367" i="31"/>
  <c r="AU3367" i="31"/>
  <c r="AT3367" i="31" s="1"/>
  <c r="B3369" i="31"/>
  <c r="AS3368" i="31"/>
  <c r="AM3368" i="31"/>
  <c r="AL3368" i="31"/>
  <c r="T3368" i="31" a="1"/>
  <c r="T3368" i="31" s="1"/>
  <c r="U3368" i="31" s="1"/>
  <c r="AV3368" i="31" l="1"/>
  <c r="AU3368" i="31"/>
  <c r="AT3368" i="31" s="1"/>
  <c r="AS3369" i="31"/>
  <c r="AL3369" i="31"/>
  <c r="AM3369" i="31"/>
  <c r="B3370" i="31"/>
  <c r="T3369" i="31" a="1"/>
  <c r="T3369" i="31" s="1"/>
  <c r="U3369" i="31" s="1"/>
  <c r="J3368" i="31"/>
  <c r="D3368" i="31"/>
  <c r="J3369" i="31" l="1"/>
  <c r="D3369" i="31"/>
  <c r="AS3370" i="31"/>
  <c r="AL3370" i="31"/>
  <c r="AM3370" i="31"/>
  <c r="B3371" i="31"/>
  <c r="T3370" i="31" a="1"/>
  <c r="T3370" i="31" s="1"/>
  <c r="U3370" i="31" s="1"/>
  <c r="AV3369" i="31"/>
  <c r="AU3369" i="31"/>
  <c r="AT3369" i="31" l="1"/>
  <c r="J3370" i="31"/>
  <c r="D3370" i="31"/>
  <c r="AS3371" i="31"/>
  <c r="AL3371" i="31"/>
  <c r="AM3371" i="31"/>
  <c r="B3372" i="31"/>
  <c r="T3371" i="31" a="1"/>
  <c r="T3371" i="31" s="1"/>
  <c r="U3371" i="31" s="1"/>
  <c r="AU3370" i="31"/>
  <c r="AV3370" i="31"/>
  <c r="AT3370" i="31" l="1"/>
  <c r="J3371" i="31"/>
  <c r="D3371" i="31"/>
  <c r="AS3372" i="31"/>
  <c r="AM3372" i="31"/>
  <c r="AL3372" i="31"/>
  <c r="B3373" i="31"/>
  <c r="T3372" i="31" a="1"/>
  <c r="T3372" i="31" s="1"/>
  <c r="U3372" i="31" s="1"/>
  <c r="AV3371" i="31"/>
  <c r="AU3371" i="31"/>
  <c r="AT3371" i="31" s="1"/>
  <c r="AM3373" i="31" l="1"/>
  <c r="AL3373" i="31"/>
  <c r="B3374" i="31"/>
  <c r="AS3373" i="31"/>
  <c r="T3373" i="31" a="1"/>
  <c r="T3373" i="31" s="1"/>
  <c r="U3373" i="31" s="1"/>
  <c r="AV3372" i="31"/>
  <c r="AU3372" i="31"/>
  <c r="AT3372" i="31" s="1"/>
  <c r="J3372" i="31"/>
  <c r="D3372" i="31"/>
  <c r="J3373" i="31" l="1"/>
  <c r="D3373" i="31"/>
  <c r="AV3373" i="31"/>
  <c r="AU3373" i="31"/>
  <c r="AT3373" i="31" s="1"/>
  <c r="B3375" i="31"/>
  <c r="AM3374" i="31"/>
  <c r="AS3374" i="31"/>
  <c r="AL3374" i="31"/>
  <c r="T3374" i="31" a="1"/>
  <c r="T3374" i="31" s="1"/>
  <c r="U3374" i="31" s="1"/>
  <c r="J3374" i="31" l="1"/>
  <c r="D3374" i="31"/>
  <c r="AV3374" i="31"/>
  <c r="AU3374" i="31"/>
  <c r="AT3374" i="31" s="1"/>
  <c r="AS3375" i="31"/>
  <c r="AM3375" i="31"/>
  <c r="B3376" i="31"/>
  <c r="AL3375" i="31"/>
  <c r="T3375" i="31" a="1"/>
  <c r="T3375" i="31" s="1"/>
  <c r="U3375" i="31" s="1"/>
  <c r="AV3375" i="31" l="1"/>
  <c r="AU3375" i="31"/>
  <c r="AT3375" i="31" s="1"/>
  <c r="B3377" i="31"/>
  <c r="AS3376" i="31"/>
  <c r="AM3376" i="31"/>
  <c r="AL3376" i="31"/>
  <c r="T3376" i="31" a="1"/>
  <c r="T3376" i="31" s="1"/>
  <c r="U3376" i="31" s="1"/>
  <c r="J3375" i="31"/>
  <c r="D3375" i="31"/>
  <c r="J3376" i="31" l="1"/>
  <c r="D3376" i="31"/>
  <c r="AV3376" i="31"/>
  <c r="AU3376" i="31"/>
  <c r="AT3376" i="31" s="1"/>
  <c r="AS3377" i="31"/>
  <c r="AM3377" i="31"/>
  <c r="AL3377" i="31"/>
  <c r="B3378" i="31"/>
  <c r="T3377" i="31" a="1"/>
  <c r="T3377" i="31" s="1"/>
  <c r="U3377" i="31" s="1"/>
  <c r="AS3378" i="31" l="1"/>
  <c r="AM3378" i="31"/>
  <c r="AL3378" i="31"/>
  <c r="B3379" i="31"/>
  <c r="T3378" i="31" a="1"/>
  <c r="T3378" i="31" s="1"/>
  <c r="U3378" i="31" s="1"/>
  <c r="J3377" i="31"/>
  <c r="D3377" i="31"/>
  <c r="AV3377" i="31"/>
  <c r="AU3377" i="31"/>
  <c r="AT3377" i="31" s="1"/>
  <c r="J3378" i="31" l="1"/>
  <c r="D3378" i="31"/>
  <c r="AS3379" i="31"/>
  <c r="AM3379" i="31"/>
  <c r="AL3379" i="31"/>
  <c r="B3380" i="31"/>
  <c r="T3379" i="31" a="1"/>
  <c r="T3379" i="31" s="1"/>
  <c r="U3379" i="31" s="1"/>
  <c r="AU3378" i="31"/>
  <c r="AV3378" i="31"/>
  <c r="AT3378" i="31" l="1"/>
  <c r="J3379" i="31"/>
  <c r="D3379" i="31"/>
  <c r="AS3380" i="31"/>
  <c r="AM3380" i="31"/>
  <c r="AL3380" i="31"/>
  <c r="B3381" i="31"/>
  <c r="T3380" i="31" a="1"/>
  <c r="T3380" i="31" s="1"/>
  <c r="U3380" i="31" s="1"/>
  <c r="AU3379" i="31"/>
  <c r="AV3379" i="31"/>
  <c r="AT3379" i="31" l="1"/>
  <c r="J3380" i="31"/>
  <c r="D3380" i="31"/>
  <c r="AM3381" i="31"/>
  <c r="B3382" i="31"/>
  <c r="AS3381" i="31"/>
  <c r="AL3381" i="31"/>
  <c r="T3381" i="31" a="1"/>
  <c r="T3381" i="31" s="1"/>
  <c r="U3381" i="31" s="1"/>
  <c r="AU3380" i="31"/>
  <c r="AV3380" i="31"/>
  <c r="AT3380" i="31" l="1"/>
  <c r="J3381" i="31"/>
  <c r="D3381" i="31"/>
  <c r="AV3381" i="31"/>
  <c r="AU3381" i="31"/>
  <c r="AL3382" i="31"/>
  <c r="B3383" i="31"/>
  <c r="AS3382" i="31"/>
  <c r="AM3382" i="31"/>
  <c r="T3382" i="31" a="1"/>
  <c r="T3382" i="31" s="1"/>
  <c r="U3382" i="31" s="1"/>
  <c r="AT3381" i="31" l="1"/>
  <c r="J3382" i="31"/>
  <c r="D3382" i="31"/>
  <c r="AV3382" i="31"/>
  <c r="AU3382" i="31"/>
  <c r="AT3382" i="31" s="1"/>
  <c r="AS3383" i="31"/>
  <c r="B3384" i="31"/>
  <c r="AL3383" i="31"/>
  <c r="AM3383" i="31"/>
  <c r="T3383" i="31" a="1"/>
  <c r="T3383" i="31" s="1"/>
  <c r="U3383" i="31" s="1"/>
  <c r="J3383" i="31" l="1"/>
  <c r="D3383" i="31"/>
  <c r="B3385" i="31"/>
  <c r="AS3384" i="31"/>
  <c r="AM3384" i="31"/>
  <c r="AL3384" i="31"/>
  <c r="T3384" i="31" a="1"/>
  <c r="T3384" i="31" s="1"/>
  <c r="U3384" i="31" s="1"/>
  <c r="AV3383" i="31"/>
  <c r="AU3383" i="31"/>
  <c r="AT3383" i="31" s="1"/>
  <c r="J3384" i="31" l="1"/>
  <c r="D3384" i="31"/>
  <c r="AV3384" i="31"/>
  <c r="AU3384" i="31"/>
  <c r="AS3385" i="31"/>
  <c r="AM3385" i="31"/>
  <c r="AL3385" i="31"/>
  <c r="B3386" i="31"/>
  <c r="T3385" i="31" a="1"/>
  <c r="T3385" i="31" s="1"/>
  <c r="U3385" i="31" s="1"/>
  <c r="AT3384" i="31" l="1"/>
  <c r="J3385" i="31"/>
  <c r="D3385" i="31"/>
  <c r="B3387" i="31"/>
  <c r="AS3386" i="31"/>
  <c r="AM3386" i="31"/>
  <c r="AL3386" i="31"/>
  <c r="T3386" i="31" a="1"/>
  <c r="T3386" i="31" s="1"/>
  <c r="U3386" i="31" s="1"/>
  <c r="AV3385" i="31"/>
  <c r="AU3385" i="31"/>
  <c r="AT3385" i="31" s="1"/>
  <c r="J3386" i="31" l="1"/>
  <c r="D3386" i="31"/>
  <c r="AU3386" i="31"/>
  <c r="AV3386" i="31"/>
  <c r="AS3387" i="31"/>
  <c r="AM3387" i="31"/>
  <c r="AL3387" i="31"/>
  <c r="B3388" i="31"/>
  <c r="T3387" i="31" a="1"/>
  <c r="T3387" i="31" s="1"/>
  <c r="U3387" i="31" s="1"/>
  <c r="AT3386" i="31" l="1"/>
  <c r="J3387" i="31"/>
  <c r="D3387" i="31"/>
  <c r="AM3388" i="31"/>
  <c r="AL3388" i="31"/>
  <c r="B3389" i="31"/>
  <c r="AS3388" i="31"/>
  <c r="T3388" i="31" a="1"/>
  <c r="T3388" i="31" s="1"/>
  <c r="U3388" i="31" s="1"/>
  <c r="AV3387" i="31"/>
  <c r="AU3387" i="31"/>
  <c r="AT3387" i="31" s="1"/>
  <c r="J3388" i="31" l="1"/>
  <c r="D3388" i="31"/>
  <c r="AV3388" i="31"/>
  <c r="AU3388" i="31"/>
  <c r="AT3388" i="31" s="1"/>
  <c r="AM3389" i="31"/>
  <c r="AL3389" i="31"/>
  <c r="B3390" i="31"/>
  <c r="AS3389" i="31"/>
  <c r="T3389" i="31" a="1"/>
  <c r="T3389" i="31" s="1"/>
  <c r="U3389" i="31" s="1"/>
  <c r="J3389" i="31" l="1"/>
  <c r="D3389" i="31"/>
  <c r="AV3389" i="31"/>
  <c r="AU3389" i="31"/>
  <c r="AT3389" i="31" s="1"/>
  <c r="AS3390" i="31"/>
  <c r="AL3390" i="31"/>
  <c r="B3391" i="31"/>
  <c r="AM3390" i="31"/>
  <c r="T3390" i="31" a="1"/>
  <c r="T3390" i="31" s="1"/>
  <c r="U3390" i="31" s="1"/>
  <c r="AV3390" i="31" l="1"/>
  <c r="AU3390" i="31"/>
  <c r="AT3390" i="31" s="1"/>
  <c r="J3390" i="31"/>
  <c r="D3390" i="31"/>
  <c r="B3392" i="31"/>
  <c r="AL3391" i="31"/>
  <c r="AS3391" i="31"/>
  <c r="AM3391" i="31"/>
  <c r="T3391" i="31" a="1"/>
  <c r="T3391" i="31" s="1"/>
  <c r="U3391" i="31" s="1"/>
  <c r="J3391" i="31" l="1"/>
  <c r="D3391" i="31"/>
  <c r="B3393" i="31"/>
  <c r="B3394" i="31" s="1"/>
  <c r="AL3392" i="31"/>
  <c r="AS3392" i="31"/>
  <c r="AM3392" i="31"/>
  <c r="T3392" i="31" a="1"/>
  <c r="T3392" i="31" s="1"/>
  <c r="U3392" i="31" s="1"/>
  <c r="AV3391" i="31"/>
  <c r="AU3391" i="31"/>
  <c r="AT3391" i="31" s="1"/>
  <c r="AL3394" i="31" l="1"/>
  <c r="AS3394" i="31"/>
  <c r="AM3394" i="31"/>
  <c r="B3395" i="31"/>
  <c r="T3394" i="31" a="1"/>
  <c r="T3394" i="31" s="1"/>
  <c r="U3394" i="31" s="1"/>
  <c r="AV3392" i="31"/>
  <c r="AU3392" i="31"/>
  <c r="AT3392" i="31" s="1"/>
  <c r="J3392" i="31"/>
  <c r="D3392" i="31"/>
  <c r="AS3393" i="31"/>
  <c r="AM3393" i="31"/>
  <c r="AL3393" i="31"/>
  <c r="T3393" i="31" a="1"/>
  <c r="T3393" i="31" s="1"/>
  <c r="U3393" i="31" s="1"/>
  <c r="D3394" i="31" l="1"/>
  <c r="J3394" i="31"/>
  <c r="AM3395" i="31"/>
  <c r="AL3395" i="31"/>
  <c r="B3396" i="31"/>
  <c r="AS3395" i="31"/>
  <c r="T3395" i="31" a="1"/>
  <c r="T3395" i="31" s="1"/>
  <c r="U3395" i="31" s="1"/>
  <c r="AV3394" i="31"/>
  <c r="AU3394" i="31"/>
  <c r="J3393" i="31"/>
  <c r="D3393" i="31"/>
  <c r="AV3393" i="31"/>
  <c r="AU3393" i="31"/>
  <c r="AT3393" i="31" l="1"/>
  <c r="AT3394" i="31"/>
  <c r="AV3395" i="31"/>
  <c r="AU3395" i="31"/>
  <c r="AT3395" i="31" s="1"/>
  <c r="AM3396" i="31"/>
  <c r="AL3396" i="31"/>
  <c r="B3397" i="31"/>
  <c r="AS3396" i="31"/>
  <c r="T3396" i="31" a="1"/>
  <c r="T3396" i="31" s="1"/>
  <c r="U3396" i="31" s="1"/>
  <c r="D3395" i="31"/>
  <c r="J3395" i="31"/>
  <c r="AV3396" i="31" l="1"/>
  <c r="AU3396" i="31"/>
  <c r="AT3396" i="31" s="1"/>
  <c r="B3398" i="31"/>
  <c r="AS3397" i="31"/>
  <c r="AM3397" i="31"/>
  <c r="AL3397" i="31"/>
  <c r="T3397" i="31" a="1"/>
  <c r="T3397" i="31" s="1"/>
  <c r="U3397" i="31" s="1"/>
  <c r="J3396" i="31"/>
  <c r="D3396" i="31"/>
  <c r="J3397" i="31" l="1"/>
  <c r="D3397" i="31"/>
  <c r="AV3397" i="31"/>
  <c r="AU3397" i="31"/>
  <c r="AT3397" i="31" s="1"/>
  <c r="B3399" i="31"/>
  <c r="AS3398" i="31"/>
  <c r="AM3398" i="31"/>
  <c r="AL3398" i="31"/>
  <c r="T3398" i="31" a="1"/>
  <c r="T3398" i="31" s="1"/>
  <c r="U3398" i="31" s="1"/>
  <c r="J3398" i="31" l="1"/>
  <c r="D3398" i="31"/>
  <c r="AV3398" i="31"/>
  <c r="AU3398" i="31"/>
  <c r="AT3398" i="31" s="1"/>
  <c r="AS3399" i="31"/>
  <c r="AL3399" i="31"/>
  <c r="B3400" i="31"/>
  <c r="AM3399" i="31"/>
  <c r="T3399" i="31" a="1"/>
  <c r="T3399" i="31" s="1"/>
  <c r="U3399" i="31" s="1"/>
  <c r="AS3400" i="31" l="1"/>
  <c r="AM3400" i="31"/>
  <c r="AL3400" i="31"/>
  <c r="B3401" i="31"/>
  <c r="T3400" i="31" a="1"/>
  <c r="T3400" i="31" s="1"/>
  <c r="U3400" i="31" s="1"/>
  <c r="J3399" i="31"/>
  <c r="D3399" i="31"/>
  <c r="AV3399" i="31"/>
  <c r="AU3399" i="31"/>
  <c r="AT3399" i="31" s="1"/>
  <c r="J3400" i="31" l="1"/>
  <c r="D3400" i="31"/>
  <c r="AS3401" i="31"/>
  <c r="AM3401" i="31"/>
  <c r="AL3401" i="31"/>
  <c r="B3402" i="31"/>
  <c r="T3401" i="31" a="1"/>
  <c r="T3401" i="31" s="1"/>
  <c r="U3401" i="31" s="1"/>
  <c r="AU3400" i="31"/>
  <c r="AV3400" i="31"/>
  <c r="AT3400" i="31" l="1"/>
  <c r="J3401" i="31"/>
  <c r="D3401" i="31"/>
  <c r="AM3402" i="31"/>
  <c r="AS3402" i="31"/>
  <c r="AL3402" i="31"/>
  <c r="B3403" i="31"/>
  <c r="T3402" i="31" a="1"/>
  <c r="T3402" i="31" s="1"/>
  <c r="U3402" i="31" s="1"/>
  <c r="AU3401" i="31"/>
  <c r="AV3401" i="31"/>
  <c r="AT3401" i="31" l="1"/>
  <c r="J3402" i="31"/>
  <c r="D3402" i="31"/>
  <c r="AS3403" i="31"/>
  <c r="AM3403" i="31"/>
  <c r="AL3403" i="31"/>
  <c r="B3404" i="31"/>
  <c r="T3403" i="31" a="1"/>
  <c r="T3403" i="31" s="1"/>
  <c r="U3403" i="31" s="1"/>
  <c r="AV3402" i="31"/>
  <c r="AU3402" i="31"/>
  <c r="AT3402" i="31" s="1"/>
  <c r="J3403" i="31" l="1"/>
  <c r="D3403" i="31"/>
  <c r="AM3404" i="31"/>
  <c r="B3405" i="31"/>
  <c r="AL3404" i="31"/>
  <c r="AS3404" i="31"/>
  <c r="T3404" i="31" a="1"/>
  <c r="T3404" i="31" s="1"/>
  <c r="U3404" i="31" s="1"/>
  <c r="AV3403" i="31"/>
  <c r="AU3403" i="31"/>
  <c r="AT3403" i="31" l="1"/>
  <c r="J3404" i="31"/>
  <c r="D3404" i="31"/>
  <c r="AV3404" i="31"/>
  <c r="AU3404" i="31"/>
  <c r="AT3404" i="31" s="1"/>
  <c r="B3406" i="31"/>
  <c r="AS3405" i="31"/>
  <c r="AM3405" i="31"/>
  <c r="AL3405" i="31"/>
  <c r="T3405" i="31" a="1"/>
  <c r="T3405" i="31" s="1"/>
  <c r="U3405" i="31" s="1"/>
  <c r="J3405" i="31" l="1"/>
  <c r="D3405" i="31"/>
  <c r="AV3405" i="31"/>
  <c r="AU3405" i="31"/>
  <c r="AT3405" i="31" s="1"/>
  <c r="B3407" i="31"/>
  <c r="AS3406" i="31"/>
  <c r="AM3406" i="31"/>
  <c r="AL3406" i="31"/>
  <c r="T3406" i="31" a="1"/>
  <c r="T3406" i="31" s="1"/>
  <c r="U3406" i="31" s="1"/>
  <c r="AS3407" i="31" l="1"/>
  <c r="B3408" i="31"/>
  <c r="AM3407" i="31"/>
  <c r="AL3407" i="31"/>
  <c r="T3407" i="31" a="1"/>
  <c r="T3407" i="31" s="1"/>
  <c r="U3407" i="31" s="1"/>
  <c r="J3406" i="31"/>
  <c r="D3406" i="31"/>
  <c r="AV3406" i="31"/>
  <c r="AU3406" i="31"/>
  <c r="AT3406" i="31" s="1"/>
  <c r="J3407" i="31" l="1"/>
  <c r="D3407" i="31"/>
  <c r="AS3408" i="31"/>
  <c r="AM3408" i="31"/>
  <c r="AL3408" i="31"/>
  <c r="B3409" i="31"/>
  <c r="T3408" i="31" a="1"/>
  <c r="T3408" i="31" s="1"/>
  <c r="U3408" i="31" s="1"/>
  <c r="AV3407" i="31"/>
  <c r="AU3407" i="31"/>
  <c r="AT3407" i="31" s="1"/>
  <c r="J3408" i="31" l="1"/>
  <c r="D3408" i="31"/>
  <c r="AS3409" i="31"/>
  <c r="AM3409" i="31"/>
  <c r="AL3409" i="31"/>
  <c r="B3410" i="31"/>
  <c r="T3409" i="31" a="1"/>
  <c r="T3409" i="31" s="1"/>
  <c r="U3409" i="31" s="1"/>
  <c r="AU3408" i="31"/>
  <c r="AV3408" i="31"/>
  <c r="AT3408" i="31" l="1"/>
  <c r="J3409" i="31"/>
  <c r="D3409" i="31"/>
  <c r="AS3410" i="31"/>
  <c r="AM3410" i="31"/>
  <c r="AL3410" i="31"/>
  <c r="B3411" i="31"/>
  <c r="T3410" i="31" a="1"/>
  <c r="T3410" i="31" s="1"/>
  <c r="U3410" i="31" s="1"/>
  <c r="AV3409" i="31"/>
  <c r="AU3409" i="31"/>
  <c r="AT3409" i="31" s="1"/>
  <c r="D3410" i="31" l="1"/>
  <c r="J3410" i="31"/>
  <c r="AM3411" i="31"/>
  <c r="AL3411" i="31"/>
  <c r="B3412" i="31"/>
  <c r="AS3411" i="31"/>
  <c r="T3411" i="31" a="1"/>
  <c r="T3411" i="31" s="1"/>
  <c r="U3411" i="31" s="1"/>
  <c r="AU3410" i="31"/>
  <c r="AV3410" i="31"/>
  <c r="AT3410" i="31" l="1"/>
  <c r="D3411" i="31"/>
  <c r="J3411" i="31"/>
  <c r="AV3411" i="31"/>
  <c r="AU3411" i="31"/>
  <c r="AT3411" i="31" s="1"/>
  <c r="B3413" i="31"/>
  <c r="AS3412" i="31"/>
  <c r="AL3412" i="31"/>
  <c r="AM3412" i="31"/>
  <c r="T3412" i="31" a="1"/>
  <c r="T3412" i="31" s="1"/>
  <c r="U3412" i="31" s="1"/>
  <c r="J3412" i="31" l="1"/>
  <c r="D3412" i="31"/>
  <c r="AV3412" i="31"/>
  <c r="AU3412" i="31"/>
  <c r="AT3412" i="31" s="1"/>
  <c r="B3414" i="31"/>
  <c r="AS3413" i="31"/>
  <c r="AM3413" i="31"/>
  <c r="AL3413" i="31"/>
  <c r="T3413" i="31" a="1"/>
  <c r="T3413" i="31" s="1"/>
  <c r="U3413" i="31" s="1"/>
  <c r="J3413" i="31" l="1"/>
  <c r="D3413" i="31"/>
  <c r="AV3413" i="31"/>
  <c r="AU3413" i="31"/>
  <c r="AT3413" i="31" s="1"/>
  <c r="B3415" i="31"/>
  <c r="AS3414" i="31"/>
  <c r="AM3414" i="31"/>
  <c r="AL3414" i="31"/>
  <c r="T3414" i="31" a="1"/>
  <c r="T3414" i="31" s="1"/>
  <c r="U3414" i="31" s="1"/>
  <c r="J3414" i="31" l="1"/>
  <c r="D3414" i="31"/>
  <c r="AV3414" i="31"/>
  <c r="AU3414" i="31"/>
  <c r="AT3414" i="31" s="1"/>
  <c r="AS3415" i="31"/>
  <c r="AM3415" i="31"/>
  <c r="AL3415" i="31"/>
  <c r="B3416" i="31"/>
  <c r="T3415" i="31" a="1"/>
  <c r="T3415" i="31" s="1"/>
  <c r="U3415" i="31" s="1"/>
  <c r="J3415" i="31" l="1"/>
  <c r="D3415" i="31"/>
  <c r="AS3416" i="31"/>
  <c r="AL3416" i="31"/>
  <c r="AM3416" i="31"/>
  <c r="B3417" i="31"/>
  <c r="T3416" i="31" a="1"/>
  <c r="T3416" i="31" s="1"/>
  <c r="U3416" i="31" s="1"/>
  <c r="AV3415" i="31"/>
  <c r="AU3415" i="31"/>
  <c r="AT3415" i="31" s="1"/>
  <c r="J3416" i="31" l="1"/>
  <c r="D3416" i="31"/>
  <c r="AS3417" i="31"/>
  <c r="AM3417" i="31"/>
  <c r="AL3417" i="31"/>
  <c r="B3418" i="31"/>
  <c r="T3417" i="31" a="1"/>
  <c r="T3417" i="31" s="1"/>
  <c r="U3417" i="31" s="1"/>
  <c r="AV3416" i="31"/>
  <c r="AU3416" i="31"/>
  <c r="AT3416" i="31" s="1"/>
  <c r="J3417" i="31" l="1"/>
  <c r="D3417" i="31"/>
  <c r="AM3418" i="31"/>
  <c r="AL3418" i="31"/>
  <c r="B3419" i="31"/>
  <c r="AS3418" i="31"/>
  <c r="T3418" i="31" a="1"/>
  <c r="T3418" i="31" s="1"/>
  <c r="U3418" i="31" s="1"/>
  <c r="AU3417" i="31"/>
  <c r="AV3417" i="31"/>
  <c r="AT3417" i="31" l="1"/>
  <c r="J3418" i="31"/>
  <c r="D3418" i="31"/>
  <c r="AV3418" i="31"/>
  <c r="AU3418" i="31"/>
  <c r="AT3418" i="31" s="1"/>
  <c r="AM3419" i="31"/>
  <c r="AL3419" i="31"/>
  <c r="B3420" i="31"/>
  <c r="AS3419" i="31"/>
  <c r="T3419" i="31" a="1"/>
  <c r="T3419" i="31" s="1"/>
  <c r="U3419" i="31" s="1"/>
  <c r="J3419" i="31" l="1"/>
  <c r="D3419" i="31"/>
  <c r="AV3419" i="31"/>
  <c r="AU3419" i="31"/>
  <c r="AT3419" i="31" s="1"/>
  <c r="B3421" i="31"/>
  <c r="AL3420" i="31"/>
  <c r="AM3420" i="31"/>
  <c r="AS3420" i="31"/>
  <c r="T3420" i="31" a="1"/>
  <c r="T3420" i="31" s="1"/>
  <c r="U3420" i="31" s="1"/>
  <c r="J3420" i="31" l="1"/>
  <c r="D3420" i="31"/>
  <c r="AV3420" i="31"/>
  <c r="AU3420" i="31"/>
  <c r="AT3420" i="31" s="1"/>
  <c r="B3422" i="31"/>
  <c r="AS3421" i="31"/>
  <c r="AM3421" i="31"/>
  <c r="AL3421" i="31"/>
  <c r="T3421" i="31" a="1"/>
  <c r="T3421" i="31" s="1"/>
  <c r="U3421" i="31" s="1"/>
  <c r="J3421" i="31" l="1"/>
  <c r="D3421" i="31"/>
  <c r="AV3421" i="31"/>
  <c r="AU3421" i="31"/>
  <c r="AT3421" i="31" s="1"/>
  <c r="B3423" i="31"/>
  <c r="B3424" i="31" s="1"/>
  <c r="AS3422" i="31"/>
  <c r="AM3422" i="31"/>
  <c r="AL3422" i="31"/>
  <c r="T3422" i="31" a="1"/>
  <c r="T3422" i="31" s="1"/>
  <c r="U3422" i="31" s="1"/>
  <c r="AL3424" i="31" l="1"/>
  <c r="AS3424" i="31"/>
  <c r="AM3424" i="31"/>
  <c r="B3425" i="31"/>
  <c r="T3424" i="31" a="1"/>
  <c r="T3424" i="31" s="1"/>
  <c r="U3424" i="31" s="1"/>
  <c r="J3422" i="31"/>
  <c r="D3422" i="31"/>
  <c r="AV3422" i="31"/>
  <c r="AU3422" i="31"/>
  <c r="AT3422" i="31" s="1"/>
  <c r="AS3423" i="31"/>
  <c r="AM3423" i="31"/>
  <c r="AL3423" i="31"/>
  <c r="T3423" i="31" a="1"/>
  <c r="T3423" i="31" s="1"/>
  <c r="U3423" i="31" s="1"/>
  <c r="J3424" i="31" l="1"/>
  <c r="D3424" i="31"/>
  <c r="AM3425" i="31"/>
  <c r="AL3425" i="31"/>
  <c r="AS3425" i="31"/>
  <c r="B3426" i="31"/>
  <c r="T3425" i="31" a="1"/>
  <c r="T3425" i="31" s="1"/>
  <c r="U3425" i="31" s="1"/>
  <c r="AV3424" i="31"/>
  <c r="AU3424" i="31"/>
  <c r="J3423" i="31"/>
  <c r="D3423" i="31"/>
  <c r="AV3423" i="31"/>
  <c r="AU3423" i="31"/>
  <c r="AT3423" i="31" s="1"/>
  <c r="D3425" i="31" l="1"/>
  <c r="J3425" i="31"/>
  <c r="AL3426" i="31"/>
  <c r="AS3426" i="31"/>
  <c r="AM3426" i="31"/>
  <c r="B3427" i="31"/>
  <c r="T3426" i="31" a="1"/>
  <c r="T3426" i="31" s="1"/>
  <c r="U3426" i="31" s="1"/>
  <c r="AT3424" i="31"/>
  <c r="AV3425" i="31"/>
  <c r="AU3425" i="31"/>
  <c r="AT3425" i="31" s="1"/>
  <c r="D3426" i="31" l="1"/>
  <c r="J3426" i="31"/>
  <c r="AS3427" i="31"/>
  <c r="AL3427" i="31"/>
  <c r="B3428" i="31"/>
  <c r="AM3427" i="31"/>
  <c r="T3427" i="31" a="1"/>
  <c r="T3427" i="31" s="1"/>
  <c r="U3427" i="31" s="1"/>
  <c r="AV3426" i="31"/>
  <c r="AU3426" i="31"/>
  <c r="AT3426" i="31" s="1"/>
  <c r="D3427" i="31" l="1"/>
  <c r="J3427" i="31"/>
  <c r="B3429" i="31"/>
  <c r="AS3428" i="31"/>
  <c r="AM3428" i="31"/>
  <c r="AL3428" i="31"/>
  <c r="T3428" i="31" a="1"/>
  <c r="T3428" i="31" s="1"/>
  <c r="U3428" i="31" s="1"/>
  <c r="AV3427" i="31"/>
  <c r="AU3427" i="31"/>
  <c r="AT3427" i="31" s="1"/>
  <c r="AV3428" i="31" l="1"/>
  <c r="AU3428" i="31"/>
  <c r="AT3428" i="31" s="1"/>
  <c r="D3428" i="31"/>
  <c r="J3428" i="31"/>
  <c r="B3430" i="31"/>
  <c r="AS3429" i="31"/>
  <c r="AM3429" i="31"/>
  <c r="AL3429" i="31"/>
  <c r="T3429" i="31" a="1"/>
  <c r="T3429" i="31" s="1"/>
  <c r="U3429" i="31" s="1"/>
  <c r="D3429" i="31" l="1"/>
  <c r="J3429" i="31"/>
  <c r="AV3429" i="31"/>
  <c r="AU3429" i="31"/>
  <c r="AT3429" i="31" s="1"/>
  <c r="AS3430" i="31"/>
  <c r="B3431" i="31"/>
  <c r="AM3430" i="31"/>
  <c r="AL3430" i="31"/>
  <c r="T3430" i="31" a="1"/>
  <c r="T3430" i="31" s="1"/>
  <c r="U3430" i="31" s="1"/>
  <c r="AV3430" i="31" l="1"/>
  <c r="AU3430" i="31"/>
  <c r="AT3430" i="31" s="1"/>
  <c r="D3430" i="31"/>
  <c r="J3430" i="31"/>
  <c r="AS3431" i="31"/>
  <c r="AM3431" i="31"/>
  <c r="AL3431" i="31"/>
  <c r="B3432" i="31"/>
  <c r="T3431" i="31" a="1"/>
  <c r="T3431" i="31" s="1"/>
  <c r="U3431" i="31" s="1"/>
  <c r="AU3431" i="31" l="1"/>
  <c r="AV3431" i="31"/>
  <c r="D3431" i="31"/>
  <c r="J3431" i="31"/>
  <c r="AS3432" i="31"/>
  <c r="AM3432" i="31"/>
  <c r="AL3432" i="31"/>
  <c r="B3433" i="31"/>
  <c r="T3432" i="31" a="1"/>
  <c r="T3432" i="31" s="1"/>
  <c r="U3432" i="31" s="1"/>
  <c r="AV3432" i="31" l="1"/>
  <c r="AU3432" i="31"/>
  <c r="AT3432" i="31" s="1"/>
  <c r="AM3433" i="31"/>
  <c r="AL3433" i="31"/>
  <c r="B3434" i="31"/>
  <c r="AS3433" i="31"/>
  <c r="T3433" i="31" a="1"/>
  <c r="T3433" i="31" s="1"/>
  <c r="U3433" i="31" s="1"/>
  <c r="D3432" i="31"/>
  <c r="J3432" i="31"/>
  <c r="AT3431" i="31"/>
  <c r="AV3433" i="31" l="1"/>
  <c r="AU3433" i="31"/>
  <c r="AT3433" i="31" s="1"/>
  <c r="AM3434" i="31"/>
  <c r="AL3434" i="31"/>
  <c r="B3435" i="31"/>
  <c r="AS3434" i="31"/>
  <c r="T3434" i="31" a="1"/>
  <c r="T3434" i="31" s="1"/>
  <c r="U3434" i="31" s="1"/>
  <c r="D3433" i="31"/>
  <c r="J3433" i="31"/>
  <c r="D3434" i="31" l="1"/>
  <c r="J3434" i="31"/>
  <c r="AV3434" i="31"/>
  <c r="AU3434" i="31"/>
  <c r="AT3434" i="31" s="1"/>
  <c r="AL3435" i="31"/>
  <c r="B3436" i="31"/>
  <c r="AS3435" i="31"/>
  <c r="AM3435" i="31"/>
  <c r="T3435" i="31" a="1"/>
  <c r="T3435" i="31" s="1"/>
  <c r="U3435" i="31" s="1"/>
  <c r="D3435" i="31" l="1"/>
  <c r="J3435" i="31"/>
  <c r="AV3435" i="31"/>
  <c r="AU3435" i="31"/>
  <c r="AT3435" i="31" s="1"/>
  <c r="B3437" i="31"/>
  <c r="AS3436" i="31"/>
  <c r="AM3436" i="31"/>
  <c r="AL3436" i="31"/>
  <c r="T3436" i="31" a="1"/>
  <c r="T3436" i="31" s="1"/>
  <c r="U3436" i="31" s="1"/>
  <c r="B3438" i="31" l="1"/>
  <c r="AM3437" i="31"/>
  <c r="AS3437" i="31"/>
  <c r="AL3437" i="31"/>
  <c r="T3437" i="31" a="1"/>
  <c r="T3437" i="31" s="1"/>
  <c r="U3437" i="31" s="1"/>
  <c r="D3436" i="31"/>
  <c r="J3436" i="31"/>
  <c r="AV3436" i="31"/>
  <c r="AU3436" i="31"/>
  <c r="AT3436" i="31" s="1"/>
  <c r="D3437" i="31" l="1"/>
  <c r="J3437" i="31"/>
  <c r="AV3437" i="31"/>
  <c r="AU3437" i="31"/>
  <c r="AT3437" i="31" s="1"/>
  <c r="B3439" i="31"/>
  <c r="AS3438" i="31"/>
  <c r="AM3438" i="31"/>
  <c r="AL3438" i="31"/>
  <c r="T3438" i="31" a="1"/>
  <c r="T3438" i="31" s="1"/>
  <c r="U3438" i="31" s="1"/>
  <c r="D3438" i="31" l="1"/>
  <c r="J3438" i="31"/>
  <c r="AV3438" i="31"/>
  <c r="AU3438" i="31"/>
  <c r="AT3438" i="31" s="1"/>
  <c r="AS3439" i="31"/>
  <c r="AM3439" i="31"/>
  <c r="AL3439" i="31"/>
  <c r="B3440" i="31"/>
  <c r="T3439" i="31" a="1"/>
  <c r="T3439" i="31" s="1"/>
  <c r="U3439" i="31" s="1"/>
  <c r="J3439" i="31" l="1"/>
  <c r="D3439" i="31"/>
  <c r="AS3440" i="31"/>
  <c r="AM3440" i="31"/>
  <c r="AL3440" i="31"/>
  <c r="B3441" i="31"/>
  <c r="T3440" i="31" a="1"/>
  <c r="T3440" i="31" s="1"/>
  <c r="U3440" i="31" s="1"/>
  <c r="AU3439" i="31"/>
  <c r="AV3439" i="31"/>
  <c r="AT3439" i="31" l="1"/>
  <c r="J3440" i="31"/>
  <c r="D3440" i="31"/>
  <c r="AM3441" i="31"/>
  <c r="AL3441" i="31"/>
  <c r="AS3441" i="31"/>
  <c r="B3442" i="31"/>
  <c r="T3441" i="31" a="1"/>
  <c r="T3441" i="31" s="1"/>
  <c r="U3441" i="31" s="1"/>
  <c r="AV3440" i="31"/>
  <c r="AU3440" i="31"/>
  <c r="AT3440" i="31" s="1"/>
  <c r="D3441" i="31" l="1"/>
  <c r="J3441" i="31"/>
  <c r="AS3442" i="31"/>
  <c r="AL3442" i="31"/>
  <c r="AM3442" i="31"/>
  <c r="B3443" i="31"/>
  <c r="T3442" i="31" a="1"/>
  <c r="T3442" i="31" s="1"/>
  <c r="U3442" i="31" s="1"/>
  <c r="AV3441" i="31"/>
  <c r="AU3441" i="31"/>
  <c r="AT3441" i="31" s="1"/>
  <c r="D3442" i="31" l="1"/>
  <c r="J3442" i="31"/>
  <c r="AL3443" i="31"/>
  <c r="B3444" i="31"/>
  <c r="AS3443" i="31"/>
  <c r="AM3443" i="31"/>
  <c r="T3443" i="31" a="1"/>
  <c r="T3443" i="31" s="1"/>
  <c r="U3443" i="31" s="1"/>
  <c r="AV3442" i="31"/>
  <c r="AU3442" i="31"/>
  <c r="AT3442" i="31" s="1"/>
  <c r="D3443" i="31" l="1"/>
  <c r="J3443" i="31"/>
  <c r="AV3443" i="31"/>
  <c r="AU3443" i="31"/>
  <c r="AT3443" i="31" s="1"/>
  <c r="B3445" i="31"/>
  <c r="AS3444" i="31"/>
  <c r="AM3444" i="31"/>
  <c r="AL3444" i="31"/>
  <c r="T3444" i="31" a="1"/>
  <c r="T3444" i="31" s="1"/>
  <c r="U3444" i="31" s="1"/>
  <c r="D3444" i="31" l="1"/>
  <c r="J3444" i="31"/>
  <c r="AV3444" i="31"/>
  <c r="AU3444" i="31"/>
  <c r="AT3444" i="31" s="1"/>
  <c r="B3446" i="31"/>
  <c r="AS3445" i="31"/>
  <c r="AM3445" i="31"/>
  <c r="AL3445" i="31"/>
  <c r="T3445" i="31" a="1"/>
  <c r="T3445" i="31" s="1"/>
  <c r="U3445" i="31" s="1"/>
  <c r="D3445" i="31" l="1"/>
  <c r="J3445" i="31"/>
  <c r="AU3445" i="31"/>
  <c r="AV3445" i="31"/>
  <c r="B3447" i="31"/>
  <c r="AS3446" i="31"/>
  <c r="AM3446" i="31"/>
  <c r="AL3446" i="31"/>
  <c r="T3446" i="31" a="1"/>
  <c r="T3446" i="31" s="1"/>
  <c r="U3446" i="31" s="1"/>
  <c r="D3446" i="31" l="1"/>
  <c r="J3446" i="31"/>
  <c r="AV3446" i="31"/>
  <c r="AU3446" i="31"/>
  <c r="AT3446" i="31" s="1"/>
  <c r="AS3447" i="31"/>
  <c r="AM3447" i="31"/>
  <c r="AL3447" i="31"/>
  <c r="B3448" i="31"/>
  <c r="T3447" i="31" a="1"/>
  <c r="T3447" i="31" s="1"/>
  <c r="U3447" i="31" s="1"/>
  <c r="AT3445" i="31"/>
  <c r="D3447" i="31" l="1"/>
  <c r="J3447" i="31"/>
  <c r="AS3448" i="31"/>
  <c r="AM3448" i="31"/>
  <c r="AL3448" i="31"/>
  <c r="B3449" i="31"/>
  <c r="T3448" i="31" a="1"/>
  <c r="T3448" i="31" s="1"/>
  <c r="U3448" i="31" s="1"/>
  <c r="AU3447" i="31"/>
  <c r="AV3447" i="31"/>
  <c r="AT3447" i="31" l="1"/>
  <c r="D3448" i="31"/>
  <c r="J3448" i="31"/>
  <c r="AM3449" i="31"/>
  <c r="AL3449" i="31"/>
  <c r="B3450" i="31"/>
  <c r="AS3449" i="31"/>
  <c r="T3449" i="31" a="1"/>
  <c r="T3449" i="31" s="1"/>
  <c r="U3449" i="31" s="1"/>
  <c r="AV3448" i="31"/>
  <c r="AU3448" i="31"/>
  <c r="AT3448" i="31" s="1"/>
  <c r="D3449" i="31" l="1"/>
  <c r="J3449" i="31"/>
  <c r="AU3449" i="31"/>
  <c r="AV3449" i="31"/>
  <c r="AM3450" i="31"/>
  <c r="AL3450" i="31"/>
  <c r="B3451" i="31"/>
  <c r="AS3450" i="31"/>
  <c r="T3450" i="31" a="1"/>
  <c r="T3450" i="31" s="1"/>
  <c r="U3450" i="31" s="1"/>
  <c r="D3450" i="31" l="1"/>
  <c r="J3450" i="31"/>
  <c r="AV3450" i="31"/>
  <c r="AU3450" i="31"/>
  <c r="AT3450" i="31" s="1"/>
  <c r="B3452" i="31"/>
  <c r="AS3451" i="31"/>
  <c r="AL3451" i="31"/>
  <c r="AM3451" i="31"/>
  <c r="T3451" i="31" a="1"/>
  <c r="T3451" i="31" s="1"/>
  <c r="U3451" i="31" s="1"/>
  <c r="AT3449" i="31"/>
  <c r="D3451" i="31" l="1"/>
  <c r="J3451" i="31"/>
  <c r="AV3451" i="31"/>
  <c r="AU3451" i="31"/>
  <c r="AT3451" i="31" s="1"/>
  <c r="B3453" i="31"/>
  <c r="AL3452" i="31"/>
  <c r="AS3452" i="31"/>
  <c r="AM3452" i="31"/>
  <c r="T3452" i="31" a="1"/>
  <c r="T3452" i="31" s="1"/>
  <c r="U3452" i="31" s="1"/>
  <c r="D3452" i="31" l="1"/>
  <c r="J3452" i="31"/>
  <c r="AV3452" i="31"/>
  <c r="AU3452" i="31"/>
  <c r="AT3452" i="31" s="1"/>
  <c r="AM3453" i="31"/>
  <c r="B3454" i="31"/>
  <c r="B3455" i="31" s="1"/>
  <c r="AS3453" i="31"/>
  <c r="AL3453" i="31"/>
  <c r="T3453" i="31" a="1"/>
  <c r="T3453" i="31" s="1"/>
  <c r="U3453" i="31" s="1"/>
  <c r="AL3455" i="31" l="1"/>
  <c r="AS3455" i="31"/>
  <c r="AM3455" i="31"/>
  <c r="B3456" i="31"/>
  <c r="T3455" i="31" a="1"/>
  <c r="T3455" i="31" s="1"/>
  <c r="U3455" i="31" s="1"/>
  <c r="D3453" i="31"/>
  <c r="J3453" i="31"/>
  <c r="AV3453" i="31"/>
  <c r="AU3453" i="31"/>
  <c r="AT3453" i="31" s="1"/>
  <c r="AS3454" i="31"/>
  <c r="AM3454" i="31"/>
  <c r="AL3454" i="31"/>
  <c r="T3454" i="31" a="1"/>
  <c r="T3454" i="31" s="1"/>
  <c r="U3454" i="31" s="1"/>
  <c r="AM3456" i="31" l="1"/>
  <c r="B3457" i="31"/>
  <c r="AS3456" i="31"/>
  <c r="AL3456" i="31"/>
  <c r="T3456" i="31" a="1"/>
  <c r="T3456" i="31" s="1"/>
  <c r="U3456" i="31" s="1"/>
  <c r="D3455" i="31"/>
  <c r="J3455" i="31"/>
  <c r="AV3455" i="31"/>
  <c r="AU3455" i="31"/>
  <c r="AT3455" i="31" s="1"/>
  <c r="D3454" i="31"/>
  <c r="J3454" i="31"/>
  <c r="AU3454" i="31"/>
  <c r="AV3454" i="31"/>
  <c r="AV3456" i="31" l="1"/>
  <c r="AU3456" i="31"/>
  <c r="AT3456" i="31" s="1"/>
  <c r="AS3457" i="31"/>
  <c r="B3458" i="31"/>
  <c r="AL3457" i="31"/>
  <c r="AM3457" i="31"/>
  <c r="T3457" i="31" a="1"/>
  <c r="T3457" i="31" s="1"/>
  <c r="U3457" i="31" s="1"/>
  <c r="D3456" i="31"/>
  <c r="J3456" i="31"/>
  <c r="AT3454" i="31"/>
  <c r="B3459" i="31" l="1"/>
  <c r="AS3458" i="31"/>
  <c r="AL3458" i="31"/>
  <c r="AM3458" i="31"/>
  <c r="T3458" i="31" a="1"/>
  <c r="T3458" i="31" s="1"/>
  <c r="U3458" i="31" s="1"/>
  <c r="D3457" i="31"/>
  <c r="J3457" i="31"/>
  <c r="AV3457" i="31"/>
  <c r="AU3457" i="31"/>
  <c r="AT3457" i="31" s="1"/>
  <c r="D3458" i="31" l="1"/>
  <c r="J3458" i="31"/>
  <c r="AV3458" i="31"/>
  <c r="AU3458" i="31"/>
  <c r="AT3458" i="31" s="1"/>
  <c r="B3460" i="31"/>
  <c r="AS3459" i="31"/>
  <c r="AM3459" i="31"/>
  <c r="AL3459" i="31"/>
  <c r="T3459" i="31" a="1"/>
  <c r="T3459" i="31" s="1"/>
  <c r="U3459" i="31" s="1"/>
  <c r="D3459" i="31" l="1"/>
  <c r="J3459" i="31"/>
  <c r="AV3459" i="31"/>
  <c r="AU3459" i="31"/>
  <c r="AT3459" i="31" s="1"/>
  <c r="B3461" i="31"/>
  <c r="AM3460" i="31"/>
  <c r="AL3460" i="31"/>
  <c r="AS3460" i="31"/>
  <c r="T3460" i="31" a="1"/>
  <c r="T3460" i="31" s="1"/>
  <c r="U3460" i="31" s="1"/>
  <c r="AV3460" i="31" l="1"/>
  <c r="AU3460" i="31"/>
  <c r="AT3460" i="31" s="1"/>
  <c r="D3460" i="31"/>
  <c r="J3460" i="31"/>
  <c r="AS3461" i="31"/>
  <c r="AM3461" i="31"/>
  <c r="AL3461" i="31"/>
  <c r="B3462" i="31"/>
  <c r="T3461" i="31" a="1"/>
  <c r="T3461" i="31" s="1"/>
  <c r="U3461" i="31" s="1"/>
  <c r="BJ45" i="10"/>
  <c r="D3461" i="31" l="1"/>
  <c r="J3461" i="31"/>
  <c r="AS3462" i="31"/>
  <c r="AM3462" i="31"/>
  <c r="AL3462" i="31"/>
  <c r="B3463" i="31"/>
  <c r="T3462" i="31" a="1"/>
  <c r="T3462" i="31" s="1"/>
  <c r="U3462" i="31" s="1"/>
  <c r="AU3461" i="31"/>
  <c r="AV3461" i="31"/>
  <c r="A26" i="10"/>
  <c r="BJ44" i="10"/>
  <c r="B26" i="10"/>
  <c r="B27" i="10"/>
  <c r="B28" i="10"/>
  <c r="B29" i="10"/>
  <c r="B30" i="10"/>
  <c r="B31" i="10"/>
  <c r="B32" i="10"/>
  <c r="B34" i="10"/>
  <c r="B35" i="10"/>
  <c r="AT3461" i="31" l="1"/>
  <c r="D3462" i="31"/>
  <c r="J3462" i="31"/>
  <c r="B3464" i="31"/>
  <c r="AM3463" i="31"/>
  <c r="AL3463" i="31"/>
  <c r="AS3463" i="31"/>
  <c r="T3463" i="31" a="1"/>
  <c r="T3463" i="31" s="1"/>
  <c r="U3463" i="31" s="1"/>
  <c r="AU3462" i="31"/>
  <c r="AV3462" i="31"/>
  <c r="BQ26" i="10"/>
  <c r="A27" i="10"/>
  <c r="AT3462" i="31" l="1"/>
  <c r="AV3463" i="31"/>
  <c r="AU3463" i="31"/>
  <c r="AT3463" i="31" s="1"/>
  <c r="AM3464" i="31"/>
  <c r="B3465" i="31"/>
  <c r="AL3464" i="31"/>
  <c r="AS3464" i="31"/>
  <c r="T3464" i="31" a="1"/>
  <c r="T3464" i="31" s="1"/>
  <c r="U3464" i="31" s="1"/>
  <c r="D3463" i="31"/>
  <c r="J3463" i="31"/>
  <c r="BQ27" i="10"/>
  <c r="A28" i="10"/>
  <c r="CV26" i="10"/>
  <c r="CO26" i="10"/>
  <c r="DD26" i="10"/>
  <c r="CS26" i="10"/>
  <c r="DA26" i="10"/>
  <c r="CP26" i="10"/>
  <c r="DN26" i="10"/>
  <c r="DL26" i="10"/>
  <c r="CX26" i="10"/>
  <c r="DG26" i="10"/>
  <c r="CQ26" i="10"/>
  <c r="BT26" i="10"/>
  <c r="W26" i="10"/>
  <c r="DH26" i="10"/>
  <c r="L26" i="10"/>
  <c r="DI26" i="10"/>
  <c r="N26" i="10"/>
  <c r="DM26" i="10"/>
  <c r="DC26" i="10"/>
  <c r="Q26" i="10"/>
  <c r="DK26" i="10"/>
  <c r="DF26" i="10"/>
  <c r="CW26" i="10"/>
  <c r="CZ26" i="10"/>
  <c r="R26" i="10"/>
  <c r="BS26" i="10"/>
  <c r="M26" i="10"/>
  <c r="K26" i="10"/>
  <c r="CY26" i="10"/>
  <c r="CN26" i="10"/>
  <c r="DB26" i="10"/>
  <c r="BU26" i="10"/>
  <c r="DE26" i="10"/>
  <c r="CT26" i="10"/>
  <c r="I26" i="10"/>
  <c r="P26" i="10"/>
  <c r="CR26" i="10"/>
  <c r="CU26" i="10"/>
  <c r="DJ26" i="10"/>
  <c r="B3466" i="31" l="1"/>
  <c r="AS3465" i="31"/>
  <c r="AL3465" i="31"/>
  <c r="AM3465" i="31"/>
  <c r="T3465" i="31" a="1"/>
  <c r="T3465" i="31" s="1"/>
  <c r="U3465" i="31" s="1"/>
  <c r="D3464" i="31"/>
  <c r="J3464" i="31"/>
  <c r="BR26" i="10"/>
  <c r="AV3464" i="31"/>
  <c r="AU3464" i="31"/>
  <c r="AT3464" i="31" s="1"/>
  <c r="GK26" i="10"/>
  <c r="FP26" i="10"/>
  <c r="EW26" i="10"/>
  <c r="EA26" i="10"/>
  <c r="FY26" i="10"/>
  <c r="FT26" i="10"/>
  <c r="FB26" i="10"/>
  <c r="FZ26" i="10"/>
  <c r="GD26" i="10"/>
  <c r="EX26" i="10"/>
  <c r="FN26" i="10"/>
  <c r="FR26" i="10"/>
  <c r="ET26" i="10"/>
  <c r="EZ26" i="10"/>
  <c r="DU26" i="10"/>
  <c r="DX26" i="10"/>
  <c r="FX26" i="10"/>
  <c r="EV26" i="10"/>
  <c r="FG26" i="10"/>
  <c r="DS26" i="10"/>
  <c r="FE26" i="10"/>
  <c r="FD26" i="10"/>
  <c r="FM26" i="10"/>
  <c r="DV26" i="10"/>
  <c r="DW26" i="10"/>
  <c r="DY26" i="10"/>
  <c r="FK26" i="10"/>
  <c r="DT26" i="10"/>
  <c r="ES26" i="10"/>
  <c r="FV26" i="10"/>
  <c r="DZ26" i="10"/>
  <c r="GA26" i="10"/>
  <c r="FI26" i="10"/>
  <c r="FF26" i="10"/>
  <c r="GJ26" i="10"/>
  <c r="GE26" i="10"/>
  <c r="EU26" i="10"/>
  <c r="FO26" i="10"/>
  <c r="EY26" i="10"/>
  <c r="GH26" i="10"/>
  <c r="FA26" i="10"/>
  <c r="GC26" i="10"/>
  <c r="FQ26" i="10"/>
  <c r="DR26" i="10"/>
  <c r="FU26" i="10"/>
  <c r="FH26" i="10"/>
  <c r="FW26" i="10"/>
  <c r="FS26" i="10"/>
  <c r="FJ26" i="10"/>
  <c r="GG26" i="10"/>
  <c r="GF26" i="10"/>
  <c r="DQ26" i="10"/>
  <c r="FC26" i="10"/>
  <c r="GB26" i="10"/>
  <c r="ER26" i="10"/>
  <c r="FL26" i="10"/>
  <c r="EB26" i="10"/>
  <c r="GI26" i="10"/>
  <c r="EH26" i="10"/>
  <c r="ED26" i="10"/>
  <c r="EF26" i="10"/>
  <c r="EJ26" i="10"/>
  <c r="EE26" i="10"/>
  <c r="EN26" i="10"/>
  <c r="EM26" i="10"/>
  <c r="EC26" i="10"/>
  <c r="EG26" i="10"/>
  <c r="EK26" i="10"/>
  <c r="EI26" i="10"/>
  <c r="EL26" i="10"/>
  <c r="S26" i="10" a="1"/>
  <c r="S26" i="10" s="1"/>
  <c r="U26" i="10"/>
  <c r="V26" i="10"/>
  <c r="BQ28" i="10"/>
  <c r="A29" i="10"/>
  <c r="AW26" i="10"/>
  <c r="Z26" i="10"/>
  <c r="AS26" i="10"/>
  <c r="Y26" i="10"/>
  <c r="AI26" i="10"/>
  <c r="AZ26" i="10"/>
  <c r="AA26" i="10"/>
  <c r="AK26" i="10"/>
  <c r="AL26" i="10"/>
  <c r="AO26" i="10"/>
  <c r="AU26" i="10"/>
  <c r="AH26" i="10"/>
  <c r="BA26" i="10"/>
  <c r="AN26" i="10"/>
  <c r="AP26" i="10"/>
  <c r="AQ26" i="10"/>
  <c r="AT26" i="10"/>
  <c r="AJ26" i="10"/>
  <c r="BC26" i="10"/>
  <c r="BB26" i="10"/>
  <c r="AM26" i="10"/>
  <c r="AE26" i="10"/>
  <c r="AC26" i="10"/>
  <c r="AX26" i="10"/>
  <c r="AV26" i="10"/>
  <c r="AY26" i="10"/>
  <c r="AG26" i="10"/>
  <c r="AB26" i="10"/>
  <c r="AD26" i="10"/>
  <c r="AR26" i="10"/>
  <c r="AF26" i="10"/>
  <c r="Q27" i="10"/>
  <c r="CO27" i="10"/>
  <c r="DE27" i="10"/>
  <c r="N27" i="10"/>
  <c r="R27" i="10"/>
  <c r="DI27" i="10"/>
  <c r="DJ27" i="10"/>
  <c r="CS27" i="10"/>
  <c r="CQ27" i="10"/>
  <c r="DF27" i="10"/>
  <c r="BU27" i="10"/>
  <c r="DA27" i="10"/>
  <c r="CZ27" i="10"/>
  <c r="CR27" i="10"/>
  <c r="CN27" i="10"/>
  <c r="I27" i="10"/>
  <c r="DB27" i="10"/>
  <c r="W27" i="10"/>
  <c r="CW27" i="10"/>
  <c r="CP27" i="10"/>
  <c r="CV27" i="10"/>
  <c r="BT27" i="10"/>
  <c r="DH27" i="10"/>
  <c r="DC27" i="10"/>
  <c r="K27" i="10"/>
  <c r="DN27" i="10"/>
  <c r="DG27" i="10"/>
  <c r="DD27" i="10"/>
  <c r="DL27" i="10"/>
  <c r="DK27" i="10"/>
  <c r="CU27" i="10"/>
  <c r="CT27" i="10"/>
  <c r="CY27" i="10"/>
  <c r="P27" i="10"/>
  <c r="L27" i="10"/>
  <c r="DM27" i="10"/>
  <c r="M27" i="10"/>
  <c r="CX27" i="10"/>
  <c r="BS27" i="10"/>
  <c r="D3465" i="31" l="1"/>
  <c r="J3465" i="31"/>
  <c r="AV3465" i="31"/>
  <c r="AU3465" i="31"/>
  <c r="AT3465" i="31" s="1"/>
  <c r="B3467" i="31"/>
  <c r="AS3466" i="31"/>
  <c r="AM3466" i="31"/>
  <c r="AL3466" i="31"/>
  <c r="T3466" i="31" a="1"/>
  <c r="T3466" i="31" s="1"/>
  <c r="U3466" i="31" s="1"/>
  <c r="BR27" i="10"/>
  <c r="EE27" i="10"/>
  <c r="EN27" i="10"/>
  <c r="ED27" i="10"/>
  <c r="EK27" i="10"/>
  <c r="EJ27" i="10"/>
  <c r="EL27" i="10"/>
  <c r="EG27" i="10"/>
  <c r="EC27" i="10"/>
  <c r="EF27" i="10"/>
  <c r="EH27" i="10"/>
  <c r="EI27" i="10"/>
  <c r="EM27" i="10"/>
  <c r="A30" i="10"/>
  <c r="BQ29" i="10"/>
  <c r="CW28" i="10"/>
  <c r="DG28" i="10"/>
  <c r="DD28" i="10"/>
  <c r="DE28" i="10"/>
  <c r="CN28" i="10"/>
  <c r="CT28" i="10"/>
  <c r="CQ28" i="10"/>
  <c r="CZ28" i="10"/>
  <c r="BS28" i="10"/>
  <c r="DI28" i="10"/>
  <c r="BT28" i="10"/>
  <c r="N28" i="10"/>
  <c r="CO28" i="10"/>
  <c r="CP28" i="10"/>
  <c r="DJ28" i="10"/>
  <c r="I28" i="10"/>
  <c r="CS28" i="10"/>
  <c r="DL28" i="10"/>
  <c r="P28" i="10"/>
  <c r="DC28" i="10"/>
  <c r="Q28" i="10"/>
  <c r="R28" i="10"/>
  <c r="DN28" i="10"/>
  <c r="M28" i="10"/>
  <c r="K28" i="10"/>
  <c r="W28" i="10"/>
  <c r="DF28" i="10"/>
  <c r="CX28" i="10"/>
  <c r="L28" i="10"/>
  <c r="CV28" i="10"/>
  <c r="DM28" i="10"/>
  <c r="DH28" i="10"/>
  <c r="CU28" i="10"/>
  <c r="DA28" i="10"/>
  <c r="CY28" i="10"/>
  <c r="DK28" i="10"/>
  <c r="DB28" i="10"/>
  <c r="BU28" i="10"/>
  <c r="CR28" i="10"/>
  <c r="GE27" i="10"/>
  <c r="GB27" i="10"/>
  <c r="EZ27" i="10"/>
  <c r="FD27" i="10"/>
  <c r="FR27" i="10"/>
  <c r="FZ27" i="10"/>
  <c r="FK27" i="10"/>
  <c r="GA27" i="10"/>
  <c r="FP27" i="10"/>
  <c r="GI27" i="10"/>
  <c r="EA27" i="10"/>
  <c r="EB27" i="10"/>
  <c r="FF27" i="10"/>
  <c r="FL27" i="10"/>
  <c r="EW27" i="10"/>
  <c r="EU27" i="10"/>
  <c r="GK27" i="10"/>
  <c r="FJ27" i="10"/>
  <c r="FU27" i="10"/>
  <c r="FI27" i="10"/>
  <c r="GD27" i="10"/>
  <c r="FA27" i="10"/>
  <c r="ER27" i="10"/>
  <c r="GH27" i="10"/>
  <c r="FY27" i="10"/>
  <c r="FQ27" i="10"/>
  <c r="DU27" i="10"/>
  <c r="FO27" i="10"/>
  <c r="DS27" i="10"/>
  <c r="FH27" i="10"/>
  <c r="GG27" i="10"/>
  <c r="DT27" i="10"/>
  <c r="FX27" i="10"/>
  <c r="FW27" i="10"/>
  <c r="DQ27" i="10"/>
  <c r="DR27" i="10"/>
  <c r="FM27" i="10"/>
  <c r="GJ27" i="10"/>
  <c r="ES27" i="10"/>
  <c r="EX27" i="10"/>
  <c r="GC27" i="10"/>
  <c r="DV27" i="10"/>
  <c r="EV27" i="10"/>
  <c r="FB27" i="10"/>
  <c r="DX27" i="10"/>
  <c r="FS27" i="10"/>
  <c r="DY27" i="10"/>
  <c r="FN27" i="10"/>
  <c r="DZ27" i="10"/>
  <c r="FE27" i="10"/>
  <c r="EY27" i="10"/>
  <c r="FC27" i="10"/>
  <c r="FG27" i="10"/>
  <c r="GF27" i="10"/>
  <c r="FV27" i="10"/>
  <c r="ET27" i="10"/>
  <c r="FT27" i="10"/>
  <c r="DW27" i="10"/>
  <c r="AW27" i="10"/>
  <c r="AE27" i="10"/>
  <c r="AP27" i="10"/>
  <c r="AI27" i="10"/>
  <c r="AT27" i="10"/>
  <c r="AS27" i="10"/>
  <c r="AA27" i="10"/>
  <c r="AJ27" i="10"/>
  <c r="Y27" i="10"/>
  <c r="AC27" i="10"/>
  <c r="AD27" i="10"/>
  <c r="AQ27" i="10"/>
  <c r="AK27" i="10"/>
  <c r="AL27" i="10"/>
  <c r="AY27" i="10"/>
  <c r="AG27" i="10"/>
  <c r="BC27" i="10"/>
  <c r="Z27" i="10"/>
  <c r="AX27" i="10"/>
  <c r="AB27" i="10"/>
  <c r="AM27" i="10"/>
  <c r="AV27" i="10"/>
  <c r="AF27" i="10"/>
  <c r="AO27" i="10"/>
  <c r="AU27" i="10"/>
  <c r="AN27" i="10"/>
  <c r="BB27" i="10"/>
  <c r="AH27" i="10"/>
  <c r="BA27" i="10"/>
  <c r="AR27" i="10"/>
  <c r="AZ27" i="10"/>
  <c r="S27" i="10" a="1"/>
  <c r="S27" i="10" s="1"/>
  <c r="V27" i="10"/>
  <c r="U27" i="10"/>
  <c r="D3466" i="31" l="1"/>
  <c r="J3466" i="31"/>
  <c r="AV3466" i="31"/>
  <c r="AU3466" i="31"/>
  <c r="AT3466" i="31" s="1"/>
  <c r="B3468" i="31"/>
  <c r="AS3467" i="31"/>
  <c r="AM3467" i="31"/>
  <c r="AL3467" i="31"/>
  <c r="T3467" i="31" a="1"/>
  <c r="T3467" i="31" s="1"/>
  <c r="U3467" i="31" s="1"/>
  <c r="EI28" i="10"/>
  <c r="EC28" i="10"/>
  <c r="EL28" i="10"/>
  <c r="EG28" i="10"/>
  <c r="EM28" i="10"/>
  <c r="EF28" i="10"/>
  <c r="EJ28" i="10"/>
  <c r="EH28" i="10"/>
  <c r="EE28" i="10"/>
  <c r="EN28" i="10"/>
  <c r="EK28" i="10"/>
  <c r="ED28" i="10"/>
  <c r="DC29" i="10"/>
  <c r="DB29" i="10"/>
  <c r="CV29" i="10"/>
  <c r="BS29" i="10"/>
  <c r="N29" i="10"/>
  <c r="M29" i="10"/>
  <c r="CP29" i="10"/>
  <c r="CY29" i="10"/>
  <c r="DN29" i="10"/>
  <c r="CQ29" i="10"/>
  <c r="CZ29" i="10"/>
  <c r="DI29" i="10"/>
  <c r="CO29" i="10"/>
  <c r="BU29" i="10"/>
  <c r="CN29" i="10"/>
  <c r="P29" i="10"/>
  <c r="Q29" i="10"/>
  <c r="DE29" i="10"/>
  <c r="CS29" i="10"/>
  <c r="CU29" i="10"/>
  <c r="CT29" i="10"/>
  <c r="CW29" i="10"/>
  <c r="DF29" i="10"/>
  <c r="DM29" i="10"/>
  <c r="L29" i="10"/>
  <c r="DA29" i="10"/>
  <c r="I29" i="10"/>
  <c r="DL29" i="10"/>
  <c r="W29" i="10"/>
  <c r="DG29" i="10"/>
  <c r="DD29" i="10"/>
  <c r="CX29" i="10"/>
  <c r="DH29" i="10"/>
  <c r="BT29" i="10"/>
  <c r="DJ29" i="10"/>
  <c r="DK29" i="10"/>
  <c r="K29" i="10"/>
  <c r="R29" i="10"/>
  <c r="CR29" i="10"/>
  <c r="BQ30" i="10"/>
  <c r="A31" i="10"/>
  <c r="S28" i="10" a="1"/>
  <c r="S28" i="10" s="1"/>
  <c r="V28" i="10"/>
  <c r="U28" i="10"/>
  <c r="BR28" i="10"/>
  <c r="AX28" i="10"/>
  <c r="AK28" i="10"/>
  <c r="AT28" i="10"/>
  <c r="Z28" i="10"/>
  <c r="AZ28" i="10"/>
  <c r="AP28" i="10"/>
  <c r="AW28" i="10"/>
  <c r="AC28" i="10"/>
  <c r="BA28" i="10"/>
  <c r="AL28" i="10"/>
  <c r="AR28" i="10"/>
  <c r="AQ28" i="10"/>
  <c r="AG28" i="10"/>
  <c r="AI28" i="10"/>
  <c r="AV28" i="10"/>
  <c r="AO28" i="10"/>
  <c r="AM28" i="10"/>
  <c r="BB28" i="10"/>
  <c r="AJ28" i="10"/>
  <c r="AD28" i="10"/>
  <c r="AB28" i="10"/>
  <c r="AA28" i="10"/>
  <c r="AN28" i="10"/>
  <c r="AF28" i="10"/>
  <c r="Y28" i="10"/>
  <c r="BC28" i="10"/>
  <c r="AE28" i="10"/>
  <c r="AY28" i="10"/>
  <c r="AU28" i="10"/>
  <c r="AS28" i="10"/>
  <c r="AH28" i="10"/>
  <c r="FW28" i="10"/>
  <c r="FY28" i="10"/>
  <c r="FN28" i="10"/>
  <c r="GI28" i="10"/>
  <c r="FD28" i="10"/>
  <c r="GJ28" i="10"/>
  <c r="FE28" i="10"/>
  <c r="DY28" i="10"/>
  <c r="GE28" i="10"/>
  <c r="FC28" i="10"/>
  <c r="DQ28" i="10"/>
  <c r="DV28" i="10"/>
  <c r="EA28" i="10"/>
  <c r="EX28" i="10"/>
  <c r="ET28" i="10"/>
  <c r="FM28" i="10"/>
  <c r="GD28" i="10"/>
  <c r="FF28" i="10"/>
  <c r="FB28" i="10"/>
  <c r="FZ28" i="10"/>
  <c r="DS28" i="10"/>
  <c r="DU28" i="10"/>
  <c r="FJ28" i="10"/>
  <c r="GC28" i="10"/>
  <c r="FR28" i="10"/>
  <c r="FA28" i="10"/>
  <c r="GB28" i="10"/>
  <c r="GG28" i="10"/>
  <c r="DR28" i="10"/>
  <c r="ER28" i="10"/>
  <c r="DZ28" i="10"/>
  <c r="FK28" i="10"/>
  <c r="FX28" i="10"/>
  <c r="DT28" i="10"/>
  <c r="GA28" i="10"/>
  <c r="GH28" i="10"/>
  <c r="GK28" i="10"/>
  <c r="FL28" i="10"/>
  <c r="ES28" i="10"/>
  <c r="EV28" i="10"/>
  <c r="DW28" i="10"/>
  <c r="EZ28" i="10"/>
  <c r="FT28" i="10"/>
  <c r="FP28" i="10"/>
  <c r="EW28" i="10"/>
  <c r="FS28" i="10"/>
  <c r="DX28" i="10"/>
  <c r="FV28" i="10"/>
  <c r="EU28" i="10"/>
  <c r="FQ28" i="10"/>
  <c r="EY28" i="10"/>
  <c r="FI28" i="10"/>
  <c r="FO28" i="10"/>
  <c r="GF28" i="10"/>
  <c r="FG28" i="10"/>
  <c r="FH28" i="10"/>
  <c r="FU28" i="10"/>
  <c r="EB28" i="10"/>
  <c r="D3467" i="31" l="1"/>
  <c r="J3467" i="31"/>
  <c r="AV3467" i="31"/>
  <c r="AU3467" i="31"/>
  <c r="AT3467" i="31" s="1"/>
  <c r="AS3468" i="31"/>
  <c r="AM3468" i="31"/>
  <c r="AL3468" i="31"/>
  <c r="B3469" i="31"/>
  <c r="T3468" i="31" a="1"/>
  <c r="T3468" i="31" s="1"/>
  <c r="U3468" i="31" s="1"/>
  <c r="AN29" i="10"/>
  <c r="AS29" i="10"/>
  <c r="AG29" i="10"/>
  <c r="AO29" i="10"/>
  <c r="AM29" i="10"/>
  <c r="AH29" i="10"/>
  <c r="AW29" i="10"/>
  <c r="AC29" i="10"/>
  <c r="AV29" i="10"/>
  <c r="AA29" i="10"/>
  <c r="Y29" i="10"/>
  <c r="AP29" i="10"/>
  <c r="AX29" i="10"/>
  <c r="AF29" i="10"/>
  <c r="AY29" i="10"/>
  <c r="AE29" i="10"/>
  <c r="Z29" i="10"/>
  <c r="AB29" i="10"/>
  <c r="AU29" i="10"/>
  <c r="AQ29" i="10"/>
  <c r="AK29" i="10"/>
  <c r="AI29" i="10"/>
  <c r="BC29" i="10"/>
  <c r="AR29" i="10"/>
  <c r="AT29" i="10"/>
  <c r="AZ29" i="10"/>
  <c r="AD29" i="10"/>
  <c r="AL29" i="10"/>
  <c r="BA29" i="10"/>
  <c r="BB29" i="10"/>
  <c r="AJ29" i="10"/>
  <c r="S29" i="10" a="1"/>
  <c r="S29" i="10" s="1"/>
  <c r="V29" i="10"/>
  <c r="U29" i="10"/>
  <c r="EF29" i="10"/>
  <c r="EI29" i="10"/>
  <c r="EK29" i="10"/>
  <c r="EL29" i="10"/>
  <c r="EN29" i="10"/>
  <c r="EM29" i="10"/>
  <c r="EG29" i="10"/>
  <c r="EJ29" i="10"/>
  <c r="EC29" i="10"/>
  <c r="EE29" i="10"/>
  <c r="EH29" i="10"/>
  <c r="ED29" i="10"/>
  <c r="GF29" i="10"/>
  <c r="DZ29" i="10"/>
  <c r="FX29" i="10"/>
  <c r="EY29" i="10"/>
  <c r="GH29" i="10"/>
  <c r="FC29" i="10"/>
  <c r="FW29" i="10"/>
  <c r="EX29" i="10"/>
  <c r="DQ29" i="10"/>
  <c r="FL29" i="10"/>
  <c r="FO29" i="10"/>
  <c r="FJ29" i="10"/>
  <c r="ET29" i="10"/>
  <c r="GI29" i="10"/>
  <c r="ER29" i="10"/>
  <c r="GK29" i="10"/>
  <c r="DR29" i="10"/>
  <c r="GG29" i="10"/>
  <c r="FU29" i="10"/>
  <c r="GB29" i="10"/>
  <c r="FM29" i="10"/>
  <c r="FH29" i="10"/>
  <c r="FD29" i="10"/>
  <c r="FN29" i="10"/>
  <c r="FZ29" i="10"/>
  <c r="GA29" i="10"/>
  <c r="FQ29" i="10"/>
  <c r="FE29" i="10"/>
  <c r="EA29" i="10"/>
  <c r="DY29" i="10"/>
  <c r="DX29" i="10"/>
  <c r="GD29" i="10"/>
  <c r="FB29" i="10"/>
  <c r="GE29" i="10"/>
  <c r="EU29" i="10"/>
  <c r="DS29" i="10"/>
  <c r="DT29" i="10"/>
  <c r="EW29" i="10"/>
  <c r="FK29" i="10"/>
  <c r="GJ29" i="10"/>
  <c r="EB29" i="10"/>
  <c r="EV29" i="10"/>
  <c r="FI29" i="10"/>
  <c r="FS29" i="10"/>
  <c r="GC29" i="10"/>
  <c r="DV29" i="10"/>
  <c r="FR29" i="10"/>
  <c r="DW29" i="10"/>
  <c r="FV29" i="10"/>
  <c r="ES29" i="10"/>
  <c r="FP29" i="10"/>
  <c r="DU29" i="10"/>
  <c r="FF29" i="10"/>
  <c r="FT29" i="10"/>
  <c r="EZ29" i="10"/>
  <c r="FY29" i="10"/>
  <c r="FA29" i="10"/>
  <c r="FG29" i="10"/>
  <c r="BQ31" i="10"/>
  <c r="A32" i="10"/>
  <c r="DL30" i="10"/>
  <c r="CN30" i="10"/>
  <c r="CW30" i="10"/>
  <c r="DE30" i="10"/>
  <c r="DJ30" i="10"/>
  <c r="BS30" i="10"/>
  <c r="CQ30" i="10"/>
  <c r="CR30" i="10"/>
  <c r="R30" i="10"/>
  <c r="L30" i="10"/>
  <c r="CS30" i="10"/>
  <c r="DF30" i="10"/>
  <c r="DI30" i="10"/>
  <c r="CV30" i="10"/>
  <c r="W30" i="10"/>
  <c r="DM30" i="10"/>
  <c r="DK30" i="10"/>
  <c r="CT30" i="10"/>
  <c r="DH30" i="10"/>
  <c r="CX30" i="10"/>
  <c r="DC30" i="10"/>
  <c r="P30" i="10"/>
  <c r="BU30" i="10"/>
  <c r="DN30" i="10"/>
  <c r="I30" i="10"/>
  <c r="CO30" i="10"/>
  <c r="DD30" i="10"/>
  <c r="Q30" i="10"/>
  <c r="K30" i="10"/>
  <c r="CZ30" i="10"/>
  <c r="N30" i="10"/>
  <c r="BT30" i="10"/>
  <c r="CU30" i="10"/>
  <c r="DB30" i="10"/>
  <c r="DG30" i="10"/>
  <c r="DA30" i="10"/>
  <c r="CP30" i="10"/>
  <c r="CY30" i="10"/>
  <c r="M30" i="10"/>
  <c r="BR29" i="10"/>
  <c r="D3468" i="31" l="1"/>
  <c r="J3468" i="31"/>
  <c r="AS3469" i="31"/>
  <c r="AM3469" i="31"/>
  <c r="AL3469" i="31"/>
  <c r="B3470" i="31"/>
  <c r="T3469" i="31" a="1"/>
  <c r="T3469" i="31" s="1"/>
  <c r="U3469" i="31" s="1"/>
  <c r="AV3468" i="31"/>
  <c r="AU3468" i="31"/>
  <c r="AT3468" i="31" s="1"/>
  <c r="BR30" i="10"/>
  <c r="CU31" i="10"/>
  <c r="BT31" i="10"/>
  <c r="BU31" i="10"/>
  <c r="DB31" i="10"/>
  <c r="CQ31" i="10"/>
  <c r="DA31" i="10"/>
  <c r="CS31" i="10"/>
  <c r="M31" i="10"/>
  <c r="CT31" i="10"/>
  <c r="P31" i="10"/>
  <c r="W31" i="10"/>
  <c r="DN31" i="10"/>
  <c r="DM31" i="10"/>
  <c r="BS31" i="10"/>
  <c r="DI31" i="10"/>
  <c r="CY31" i="10"/>
  <c r="DD31" i="10"/>
  <c r="DJ31" i="10"/>
  <c r="DL31" i="10"/>
  <c r="I31" i="10"/>
  <c r="DF31" i="10"/>
  <c r="CR31" i="10"/>
  <c r="CZ31" i="10"/>
  <c r="DK31" i="10"/>
  <c r="DH31" i="10"/>
  <c r="CX31" i="10"/>
  <c r="L31" i="10"/>
  <c r="Q31" i="10"/>
  <c r="N31" i="10"/>
  <c r="CV31" i="10"/>
  <c r="DC31" i="10"/>
  <c r="CW31" i="10"/>
  <c r="R31" i="10"/>
  <c r="CO31" i="10"/>
  <c r="K31" i="10"/>
  <c r="CN31" i="10"/>
  <c r="DE31" i="10"/>
  <c r="CP31" i="10"/>
  <c r="DG31" i="10"/>
  <c r="AP30" i="10"/>
  <c r="AU30" i="10"/>
  <c r="AW30" i="10"/>
  <c r="AC30" i="10"/>
  <c r="AD30" i="10"/>
  <c r="AX30" i="10"/>
  <c r="BA30" i="10"/>
  <c r="AV30" i="10"/>
  <c r="BB30" i="10"/>
  <c r="AQ30" i="10"/>
  <c r="AR30" i="10"/>
  <c r="AB30" i="10"/>
  <c r="Z30" i="10"/>
  <c r="Y30" i="10"/>
  <c r="AM30" i="10"/>
  <c r="AN30" i="10"/>
  <c r="AG30" i="10"/>
  <c r="AK30" i="10"/>
  <c r="AA30" i="10"/>
  <c r="AJ30" i="10"/>
  <c r="AE30" i="10"/>
  <c r="AO30" i="10"/>
  <c r="AL30" i="10"/>
  <c r="AY30" i="10"/>
  <c r="AF30" i="10"/>
  <c r="AZ30" i="10"/>
  <c r="AH30" i="10"/>
  <c r="AI30" i="10"/>
  <c r="BC30" i="10"/>
  <c r="AS30" i="10"/>
  <c r="AT30" i="10"/>
  <c r="S30" i="10" a="1"/>
  <c r="S30" i="10" s="1"/>
  <c r="V30" i="10"/>
  <c r="U30" i="10"/>
  <c r="A33" i="10"/>
  <c r="BQ32" i="10"/>
  <c r="EM30" i="10"/>
  <c r="EE30" i="10"/>
  <c r="EN30" i="10"/>
  <c r="EG30" i="10"/>
  <c r="EL30" i="10"/>
  <c r="ED30" i="10"/>
  <c r="EF30" i="10"/>
  <c r="EJ30" i="10"/>
  <c r="EK30" i="10"/>
  <c r="EH30" i="10"/>
  <c r="EI30" i="10"/>
  <c r="EC30" i="10"/>
  <c r="DQ30" i="10"/>
  <c r="FC30" i="10"/>
  <c r="GA30" i="10"/>
  <c r="EY30" i="10"/>
  <c r="FQ30" i="10"/>
  <c r="DV30" i="10"/>
  <c r="FG30" i="10"/>
  <c r="GI30" i="10"/>
  <c r="EX30" i="10"/>
  <c r="GK30" i="10"/>
  <c r="EW30" i="10"/>
  <c r="FW30" i="10"/>
  <c r="FS30" i="10"/>
  <c r="DS30" i="10"/>
  <c r="ER30" i="10"/>
  <c r="FF30" i="10"/>
  <c r="DX30" i="10"/>
  <c r="GC30" i="10"/>
  <c r="DZ30" i="10"/>
  <c r="FY30" i="10"/>
  <c r="FL30" i="10"/>
  <c r="GJ30" i="10"/>
  <c r="FA30" i="10"/>
  <c r="FT30" i="10"/>
  <c r="DU30" i="10"/>
  <c r="DY30" i="10"/>
  <c r="GE30" i="10"/>
  <c r="FN30" i="10"/>
  <c r="FR30" i="10"/>
  <c r="DR30" i="10"/>
  <c r="FX30" i="10"/>
  <c r="FP30" i="10"/>
  <c r="EU30" i="10"/>
  <c r="EB30" i="10"/>
  <c r="FK30" i="10"/>
  <c r="EZ30" i="10"/>
  <c r="ES30" i="10"/>
  <c r="GF30" i="10"/>
  <c r="FZ30" i="10"/>
  <c r="FD30" i="10"/>
  <c r="FM30" i="10"/>
  <c r="FI30" i="10"/>
  <c r="EV30" i="10"/>
  <c r="FU30" i="10"/>
  <c r="FB30" i="10"/>
  <c r="GB30" i="10"/>
  <c r="EA30" i="10"/>
  <c r="GD30" i="10"/>
  <c r="FO30" i="10"/>
  <c r="FH30" i="10"/>
  <c r="ET30" i="10"/>
  <c r="FJ30" i="10"/>
  <c r="GH30" i="10"/>
  <c r="FE30" i="10"/>
  <c r="GG30" i="10"/>
  <c r="DW30" i="10"/>
  <c r="DT30" i="10"/>
  <c r="FV30" i="10"/>
  <c r="D3469" i="31" l="1"/>
  <c r="J3469" i="31"/>
  <c r="AS3470" i="31"/>
  <c r="AV3470" i="31" s="1"/>
  <c r="AU3470" i="31" s="1"/>
  <c r="AT3470" i="31" s="1"/>
  <c r="AM3470" i="31"/>
  <c r="AL3470" i="31"/>
  <c r="B3471" i="31"/>
  <c r="T3470" i="31" a="1"/>
  <c r="T3470" i="31" s="1"/>
  <c r="U3470" i="31" s="1"/>
  <c r="AU3469" i="31"/>
  <c r="AV3469" i="31"/>
  <c r="AP31" i="10"/>
  <c r="AZ31" i="10"/>
  <c r="AI31" i="10"/>
  <c r="Z31" i="10"/>
  <c r="BB31" i="10"/>
  <c r="AS31" i="10"/>
  <c r="AE31" i="10"/>
  <c r="AC31" i="10"/>
  <c r="AU31" i="10"/>
  <c r="AF31" i="10"/>
  <c r="BA31" i="10"/>
  <c r="AN31" i="10"/>
  <c r="AV31" i="10"/>
  <c r="AW31" i="10"/>
  <c r="AR31" i="10"/>
  <c r="AD31" i="10"/>
  <c r="AM31" i="10"/>
  <c r="AK31" i="10"/>
  <c r="AJ31" i="10"/>
  <c r="Y31" i="10"/>
  <c r="AG31" i="10"/>
  <c r="AQ31" i="10"/>
  <c r="AA31" i="10"/>
  <c r="AL31" i="10"/>
  <c r="AY31" i="10"/>
  <c r="AO31" i="10"/>
  <c r="AT31" i="10"/>
  <c r="AB31" i="10"/>
  <c r="AH31" i="10"/>
  <c r="AX31" i="10"/>
  <c r="BC31" i="10"/>
  <c r="CY32" i="10"/>
  <c r="DA32" i="10"/>
  <c r="W32" i="10"/>
  <c r="CZ32" i="10"/>
  <c r="M32" i="10"/>
  <c r="DM32" i="10"/>
  <c r="I32" i="10"/>
  <c r="DG32" i="10"/>
  <c r="CN32" i="10"/>
  <c r="CR32" i="10"/>
  <c r="DN32" i="10"/>
  <c r="CX32" i="10"/>
  <c r="DD32" i="10"/>
  <c r="CT32" i="10"/>
  <c r="DL32" i="10"/>
  <c r="CS32" i="10"/>
  <c r="DI32" i="10"/>
  <c r="DK32" i="10"/>
  <c r="DC32" i="10"/>
  <c r="BS32" i="10"/>
  <c r="L32" i="10"/>
  <c r="BT32" i="10"/>
  <c r="CV32" i="10"/>
  <c r="DF32" i="10"/>
  <c r="DB32" i="10"/>
  <c r="CW32" i="10"/>
  <c r="CO32" i="10"/>
  <c r="K32" i="10"/>
  <c r="Q32" i="10"/>
  <c r="DJ32" i="10"/>
  <c r="P32" i="10"/>
  <c r="CQ32" i="10"/>
  <c r="DH32" i="10"/>
  <c r="BU32" i="10"/>
  <c r="DE32" i="10"/>
  <c r="CP32" i="10"/>
  <c r="N32" i="10"/>
  <c r="R32" i="10"/>
  <c r="CU32" i="10"/>
  <c r="FC31" i="10"/>
  <c r="ER31" i="10"/>
  <c r="EV31" i="10"/>
  <c r="DW31" i="10"/>
  <c r="DX31" i="10"/>
  <c r="FS31" i="10"/>
  <c r="FL31" i="10"/>
  <c r="FA31" i="10"/>
  <c r="FB31" i="10"/>
  <c r="GH31" i="10"/>
  <c r="FV31" i="10"/>
  <c r="ES31" i="10"/>
  <c r="GB31" i="10"/>
  <c r="FD31" i="10"/>
  <c r="FI31" i="10"/>
  <c r="DU31" i="10"/>
  <c r="GI31" i="10"/>
  <c r="GJ31" i="10"/>
  <c r="GD31" i="10"/>
  <c r="EB31" i="10"/>
  <c r="DZ31" i="10"/>
  <c r="EX31" i="10"/>
  <c r="GG31" i="10"/>
  <c r="GA31" i="10"/>
  <c r="EW31" i="10"/>
  <c r="EZ31" i="10"/>
  <c r="FQ31" i="10"/>
  <c r="FJ31" i="10"/>
  <c r="GC31" i="10"/>
  <c r="EA31" i="10"/>
  <c r="GF31" i="10"/>
  <c r="FF31" i="10"/>
  <c r="DT31" i="10"/>
  <c r="DR31" i="10"/>
  <c r="FZ31" i="10"/>
  <c r="DS31" i="10"/>
  <c r="FK31" i="10"/>
  <c r="FR31" i="10"/>
  <c r="FT31" i="10"/>
  <c r="FN31" i="10"/>
  <c r="FE31" i="10"/>
  <c r="FG31" i="10"/>
  <c r="FY31" i="10"/>
  <c r="FX31" i="10"/>
  <c r="DQ31" i="10"/>
  <c r="GK31" i="10"/>
  <c r="GE31" i="10"/>
  <c r="DV31" i="10"/>
  <c r="ET31" i="10"/>
  <c r="FM31" i="10"/>
  <c r="EY31" i="10"/>
  <c r="FO31" i="10"/>
  <c r="FH31" i="10"/>
  <c r="FU31" i="10"/>
  <c r="EU31" i="10"/>
  <c r="FW31" i="10"/>
  <c r="FP31" i="10"/>
  <c r="DY31" i="10"/>
  <c r="ED31" i="10"/>
  <c r="EK31" i="10"/>
  <c r="EF31" i="10"/>
  <c r="EC31" i="10"/>
  <c r="EH31" i="10"/>
  <c r="EI31" i="10"/>
  <c r="EE31" i="10"/>
  <c r="EG31" i="10"/>
  <c r="EJ31" i="10"/>
  <c r="EN31" i="10"/>
  <c r="EM31" i="10"/>
  <c r="EL31" i="10"/>
  <c r="A34" i="10"/>
  <c r="BQ33" i="10"/>
  <c r="BR31" i="10"/>
  <c r="S31" i="10" a="1"/>
  <c r="S31" i="10" s="1"/>
  <c r="U31" i="10"/>
  <c r="V31" i="10"/>
  <c r="AT3469" i="31" l="1"/>
  <c r="D3470" i="31"/>
  <c r="J3470" i="31"/>
  <c r="AM3471" i="31"/>
  <c r="AL3471" i="31"/>
  <c r="B3472" i="31"/>
  <c r="AS3471" i="31"/>
  <c r="AV3471" i="31" s="1"/>
  <c r="AU3471" i="31" s="1"/>
  <c r="AT3471" i="31" s="1"/>
  <c r="T3471" i="31" a="1"/>
  <c r="T3471" i="31" s="1"/>
  <c r="U3471" i="31" s="1"/>
  <c r="BR32" i="10"/>
  <c r="DC33" i="10"/>
  <c r="CX33" i="10"/>
  <c r="R33" i="10"/>
  <c r="CS33" i="10"/>
  <c r="DI33" i="10"/>
  <c r="DJ33" i="10"/>
  <c r="I33" i="10"/>
  <c r="Q33" i="10"/>
  <c r="W33" i="10"/>
  <c r="DL33" i="10"/>
  <c r="DE33" i="10"/>
  <c r="N33" i="10"/>
  <c r="M33" i="10"/>
  <c r="CT33" i="10"/>
  <c r="DA33" i="10"/>
  <c r="CR33" i="10"/>
  <c r="L33" i="10"/>
  <c r="DB33" i="10"/>
  <c r="CQ33" i="10"/>
  <c r="DN33" i="10"/>
  <c r="DK33" i="10"/>
  <c r="CY33" i="10"/>
  <c r="DG33" i="10"/>
  <c r="CU33" i="10"/>
  <c r="BT33" i="10"/>
  <c r="DD33" i="10"/>
  <c r="DH33" i="10"/>
  <c r="DF33" i="10"/>
  <c r="K33" i="10"/>
  <c r="CV33" i="10"/>
  <c r="DM33" i="10"/>
  <c r="CP33" i="10"/>
  <c r="CN33" i="10"/>
  <c r="CZ33" i="10"/>
  <c r="CW33" i="10"/>
  <c r="P33" i="10"/>
  <c r="BU33" i="10"/>
  <c r="BS33" i="10"/>
  <c r="CO33" i="10"/>
  <c r="FT32" i="10"/>
  <c r="DX32" i="10"/>
  <c r="FR32" i="10"/>
  <c r="EA32" i="10"/>
  <c r="EB32" i="10"/>
  <c r="GF32" i="10"/>
  <c r="DZ32" i="10"/>
  <c r="FH32" i="10"/>
  <c r="FN32" i="10"/>
  <c r="FY32" i="10"/>
  <c r="FL32" i="10"/>
  <c r="FF32" i="10"/>
  <c r="DW32" i="10"/>
  <c r="FO32" i="10"/>
  <c r="ET32" i="10"/>
  <c r="FX32" i="10"/>
  <c r="FS32" i="10"/>
  <c r="FG32" i="10"/>
  <c r="GD32" i="10"/>
  <c r="EU32" i="10"/>
  <c r="FD32" i="10"/>
  <c r="GC32" i="10"/>
  <c r="GH32" i="10"/>
  <c r="FB32" i="10"/>
  <c r="EW32" i="10"/>
  <c r="GB32" i="10"/>
  <c r="FU32" i="10"/>
  <c r="GE32" i="10"/>
  <c r="DQ32" i="10"/>
  <c r="GI32" i="10"/>
  <c r="ER32" i="10"/>
  <c r="GJ32" i="10"/>
  <c r="ES32" i="10"/>
  <c r="FW32" i="10"/>
  <c r="GG32" i="10"/>
  <c r="DS32" i="10"/>
  <c r="DU32" i="10"/>
  <c r="DT32" i="10"/>
  <c r="EV32" i="10"/>
  <c r="GK32" i="10"/>
  <c r="DY32" i="10"/>
  <c r="FE32" i="10"/>
  <c r="DV32" i="10"/>
  <c r="FJ32" i="10"/>
  <c r="FK32" i="10"/>
  <c r="FQ32" i="10"/>
  <c r="EZ32" i="10"/>
  <c r="FM32" i="10"/>
  <c r="EX32" i="10"/>
  <c r="FA32" i="10"/>
  <c r="FZ32" i="10"/>
  <c r="FV32" i="10"/>
  <c r="FI32" i="10"/>
  <c r="GA32" i="10"/>
  <c r="DR32" i="10"/>
  <c r="FP32" i="10"/>
  <c r="EY32" i="10"/>
  <c r="FC32" i="10"/>
  <c r="EK32" i="10"/>
  <c r="EG32" i="10"/>
  <c r="EN32" i="10"/>
  <c r="EJ32" i="10"/>
  <c r="EH32" i="10"/>
  <c r="EE32" i="10"/>
  <c r="ED32" i="10"/>
  <c r="EI32" i="10"/>
  <c r="EC32" i="10"/>
  <c r="EL32" i="10"/>
  <c r="EF32" i="10"/>
  <c r="EM32" i="10"/>
  <c r="S32" i="10" a="1"/>
  <c r="S32" i="10" s="1"/>
  <c r="V32" i="10"/>
  <c r="U32" i="10"/>
  <c r="BQ34" i="10"/>
  <c r="A35" i="10"/>
  <c r="BQ35" i="10" s="1"/>
  <c r="AD32" i="10"/>
  <c r="AW32" i="10"/>
  <c r="AA32" i="10"/>
  <c r="BB32" i="10"/>
  <c r="AG32" i="10"/>
  <c r="AV32" i="10"/>
  <c r="AR32" i="10"/>
  <c r="AU32" i="10"/>
  <c r="AE32" i="10"/>
  <c r="AJ32" i="10"/>
  <c r="AQ32" i="10"/>
  <c r="AM32" i="10"/>
  <c r="AH32" i="10"/>
  <c r="AI32" i="10"/>
  <c r="AY32" i="10"/>
  <c r="AB32" i="10"/>
  <c r="AZ32" i="10"/>
  <c r="AL32" i="10"/>
  <c r="AP32" i="10"/>
  <c r="AS32" i="10"/>
  <c r="AC32" i="10"/>
  <c r="AF32" i="10"/>
  <c r="AK32" i="10"/>
  <c r="AN32" i="10"/>
  <c r="Y32" i="10"/>
  <c r="Z32" i="10"/>
  <c r="AX32" i="10"/>
  <c r="BA32" i="10"/>
  <c r="AO32" i="10"/>
  <c r="BC32" i="10"/>
  <c r="AT32" i="10"/>
  <c r="D3471" i="31" l="1"/>
  <c r="J3471" i="31"/>
  <c r="AM3472" i="31"/>
  <c r="AL3472" i="31"/>
  <c r="B3473" i="31"/>
  <c r="AS3472" i="31"/>
  <c r="T3472" i="31" a="1"/>
  <c r="T3472" i="31" s="1"/>
  <c r="U3472" i="31" s="1"/>
  <c r="BR33" i="10"/>
  <c r="S33" i="10" a="1"/>
  <c r="S33" i="10" s="1"/>
  <c r="V33" i="10"/>
  <c r="U33" i="10"/>
  <c r="ED33" i="10"/>
  <c r="EF33" i="10"/>
  <c r="EH33" i="10"/>
  <c r="EC33" i="10"/>
  <c r="EN33" i="10"/>
  <c r="EG33" i="10"/>
  <c r="EK33" i="10"/>
  <c r="EJ33" i="10"/>
  <c r="EI33" i="10"/>
  <c r="EE33" i="10"/>
  <c r="EL33" i="10"/>
  <c r="EM33" i="10"/>
  <c r="AT33" i="10"/>
  <c r="AG33" i="10"/>
  <c r="Y33" i="10"/>
  <c r="Z33" i="10"/>
  <c r="AK33" i="10"/>
  <c r="AQ33" i="10"/>
  <c r="AL33" i="10"/>
  <c r="AB33" i="10"/>
  <c r="AU33" i="10"/>
  <c r="AD33" i="10"/>
  <c r="AC33" i="10"/>
  <c r="BC33" i="10"/>
  <c r="AS33" i="10"/>
  <c r="AM33" i="10"/>
  <c r="AP33" i="10"/>
  <c r="AV33" i="10"/>
  <c r="AI33" i="10"/>
  <c r="AO33" i="10"/>
  <c r="AR33" i="10"/>
  <c r="AW33" i="10"/>
  <c r="AE33" i="10"/>
  <c r="BA33" i="10"/>
  <c r="AX33" i="10"/>
  <c r="AN33" i="10"/>
  <c r="AJ33" i="10"/>
  <c r="AZ33" i="10"/>
  <c r="BB33" i="10"/>
  <c r="AH33" i="10"/>
  <c r="AY33" i="10"/>
  <c r="AF33" i="10"/>
  <c r="AA33" i="10"/>
  <c r="FD33" i="10"/>
  <c r="EY33" i="10"/>
  <c r="FE33" i="10"/>
  <c r="EV33" i="10"/>
  <c r="EA33" i="10"/>
  <c r="GB33" i="10"/>
  <c r="FQ33" i="10"/>
  <c r="GF33" i="10"/>
  <c r="FG33" i="10"/>
  <c r="DS33" i="10"/>
  <c r="DY33" i="10"/>
  <c r="FO33" i="10"/>
  <c r="FW33" i="10"/>
  <c r="ES33" i="10"/>
  <c r="ER33" i="10"/>
  <c r="EW33" i="10"/>
  <c r="FF33" i="10"/>
  <c r="FL33" i="10"/>
  <c r="DZ33" i="10"/>
  <c r="FN33" i="10"/>
  <c r="FK33" i="10"/>
  <c r="DW33" i="10"/>
  <c r="FC33" i="10"/>
  <c r="FB33" i="10"/>
  <c r="DT33" i="10"/>
  <c r="FZ33" i="10"/>
  <c r="FA33" i="10"/>
  <c r="FV33" i="10"/>
  <c r="DR33" i="10"/>
  <c r="GA33" i="10"/>
  <c r="GC33" i="10"/>
  <c r="GJ33" i="10"/>
  <c r="FS33" i="10"/>
  <c r="FI33" i="10"/>
  <c r="EB33" i="10"/>
  <c r="DX33" i="10"/>
  <c r="FU33" i="10"/>
  <c r="ET33" i="10"/>
  <c r="FX33" i="10"/>
  <c r="FM33" i="10"/>
  <c r="DQ33" i="10"/>
  <c r="FR33" i="10"/>
  <c r="EZ33" i="10"/>
  <c r="FP33" i="10"/>
  <c r="FT33" i="10"/>
  <c r="FH33" i="10"/>
  <c r="GD33" i="10"/>
  <c r="GG33" i="10"/>
  <c r="DU33" i="10"/>
  <c r="GI33" i="10"/>
  <c r="GK33" i="10"/>
  <c r="FJ33" i="10"/>
  <c r="FY33" i="10"/>
  <c r="EU33" i="10"/>
  <c r="EX33" i="10"/>
  <c r="GH33" i="10"/>
  <c r="GE33" i="10"/>
  <c r="DV33" i="10"/>
  <c r="CT35" i="10"/>
  <c r="CZ35" i="10"/>
  <c r="DF35" i="10"/>
  <c r="CP35" i="10"/>
  <c r="CO35" i="10"/>
  <c r="DG35" i="10"/>
  <c r="CS35" i="10"/>
  <c r="P35" i="10"/>
  <c r="DE35" i="10"/>
  <c r="CR35" i="10"/>
  <c r="DK35" i="10"/>
  <c r="CY35" i="10"/>
  <c r="DH35" i="10"/>
  <c r="N35" i="10"/>
  <c r="BS35" i="10"/>
  <c r="DA35" i="10"/>
  <c r="CV35" i="10"/>
  <c r="L35" i="10"/>
  <c r="I35" i="10"/>
  <c r="DN35" i="10"/>
  <c r="W35" i="10"/>
  <c r="DC35" i="10"/>
  <c r="CQ35" i="10"/>
  <c r="BT35" i="10"/>
  <c r="K35" i="10"/>
  <c r="DI35" i="10"/>
  <c r="DD35" i="10"/>
  <c r="BU35" i="10"/>
  <c r="DL35" i="10"/>
  <c r="DJ35" i="10"/>
  <c r="Q35" i="10"/>
  <c r="M35" i="10"/>
  <c r="DB35" i="10"/>
  <c r="CN35" i="10"/>
  <c r="CX35" i="10"/>
  <c r="DM35" i="10"/>
  <c r="R35" i="10"/>
  <c r="CU35" i="10"/>
  <c r="CW35" i="10"/>
  <c r="DF34" i="10"/>
  <c r="DK34" i="10"/>
  <c r="CY34" i="10"/>
  <c r="CW34" i="10"/>
  <c r="DG34" i="10"/>
  <c r="DD34" i="10"/>
  <c r="BS34" i="10"/>
  <c r="CV34" i="10"/>
  <c r="CX34" i="10"/>
  <c r="BU34" i="10"/>
  <c r="L34" i="10"/>
  <c r="N34" i="10"/>
  <c r="DM34" i="10"/>
  <c r="DI34" i="10"/>
  <c r="DE34" i="10"/>
  <c r="DH34" i="10"/>
  <c r="CR34" i="10"/>
  <c r="DL34" i="10"/>
  <c r="CN34" i="10"/>
  <c r="R34" i="10"/>
  <c r="P34" i="10"/>
  <c r="CQ34" i="10"/>
  <c r="CS34" i="10"/>
  <c r="M34" i="10"/>
  <c r="K34" i="10"/>
  <c r="CP34" i="10"/>
  <c r="W34" i="10"/>
  <c r="Q34" i="10"/>
  <c r="I34" i="10"/>
  <c r="CZ34" i="10"/>
  <c r="CT34" i="10"/>
  <c r="DN34" i="10"/>
  <c r="CO34" i="10"/>
  <c r="DB34" i="10"/>
  <c r="DJ34" i="10"/>
  <c r="DA34" i="10"/>
  <c r="BT34" i="10"/>
  <c r="DC34" i="10"/>
  <c r="CU34" i="10"/>
  <c r="D3472" i="31" l="1"/>
  <c r="J3472" i="31"/>
  <c r="AV3472" i="31"/>
  <c r="AU3472" i="31"/>
  <c r="AT3472" i="31" s="1"/>
  <c r="AL3473" i="31"/>
  <c r="AS3473" i="31"/>
  <c r="AM3473" i="31"/>
  <c r="B3474" i="31"/>
  <c r="T3473" i="31" a="1"/>
  <c r="T3473" i="31" s="1"/>
  <c r="U3473" i="31" s="1"/>
  <c r="GK35" i="10"/>
  <c r="FW35" i="10"/>
  <c r="DS35" i="10"/>
  <c r="FV35" i="10"/>
  <c r="DV35" i="10"/>
  <c r="EB35" i="10"/>
  <c r="EV35" i="10"/>
  <c r="FS35" i="10"/>
  <c r="EY35" i="10"/>
  <c r="DQ35" i="10"/>
  <c r="DU35" i="10"/>
  <c r="FQ35" i="10"/>
  <c r="DZ35" i="10"/>
  <c r="DX35" i="10"/>
  <c r="GJ35" i="10"/>
  <c r="FB35" i="10"/>
  <c r="GD35" i="10"/>
  <c r="FF35" i="10"/>
  <c r="EW35" i="10"/>
  <c r="EZ35" i="10"/>
  <c r="GC35" i="10"/>
  <c r="FU35" i="10"/>
  <c r="FL35" i="10"/>
  <c r="GB35" i="10"/>
  <c r="FR35" i="10"/>
  <c r="FJ35" i="10"/>
  <c r="GF35" i="10"/>
  <c r="GI35" i="10"/>
  <c r="FG35" i="10"/>
  <c r="FD35" i="10"/>
  <c r="ES35" i="10"/>
  <c r="GE35" i="10"/>
  <c r="EX35" i="10"/>
  <c r="FM35" i="10"/>
  <c r="FO35" i="10"/>
  <c r="FK35" i="10"/>
  <c r="FN35" i="10"/>
  <c r="GG35" i="10"/>
  <c r="FZ35" i="10"/>
  <c r="DT35" i="10"/>
  <c r="FI35" i="10"/>
  <c r="DR35" i="10"/>
  <c r="DY35" i="10"/>
  <c r="EA35" i="10"/>
  <c r="GH35" i="10"/>
  <c r="FH35" i="10"/>
  <c r="ER35" i="10"/>
  <c r="FP35" i="10"/>
  <c r="FA35" i="10"/>
  <c r="FE35" i="10"/>
  <c r="FX35" i="10"/>
  <c r="GA35" i="10"/>
  <c r="ET35" i="10"/>
  <c r="DW35" i="10"/>
  <c r="FT35" i="10"/>
  <c r="FC35" i="10"/>
  <c r="FY35" i="10"/>
  <c r="EU35" i="10"/>
  <c r="AN35" i="10"/>
  <c r="BB35" i="10"/>
  <c r="AG35" i="10"/>
  <c r="AO35" i="10"/>
  <c r="AP35" i="10"/>
  <c r="AI35" i="10"/>
  <c r="Y35" i="10"/>
  <c r="AD35" i="10"/>
  <c r="BC35" i="10"/>
  <c r="AQ35" i="10"/>
  <c r="AW35" i="10"/>
  <c r="BA35" i="10"/>
  <c r="AZ35" i="10"/>
  <c r="AK35" i="10"/>
  <c r="AV35" i="10"/>
  <c r="AA35" i="10"/>
  <c r="Z35" i="10"/>
  <c r="AJ35" i="10"/>
  <c r="AM35" i="10"/>
  <c r="AB35" i="10"/>
  <c r="AX35" i="10"/>
  <c r="AE35" i="10"/>
  <c r="AY35" i="10"/>
  <c r="AC35" i="10"/>
  <c r="AT35" i="10"/>
  <c r="AF35" i="10"/>
  <c r="AL35" i="10"/>
  <c r="AR35" i="10"/>
  <c r="AS35" i="10"/>
  <c r="AH35" i="10"/>
  <c r="AU35" i="10"/>
  <c r="AM34" i="10"/>
  <c r="AF34" i="10"/>
  <c r="AD34" i="10"/>
  <c r="AL34" i="10"/>
  <c r="AC34" i="10"/>
  <c r="AZ34" i="10"/>
  <c r="Y34" i="10"/>
  <c r="AE34" i="10"/>
  <c r="AJ34" i="10"/>
  <c r="AR34" i="10"/>
  <c r="Z34" i="10"/>
  <c r="AX34" i="10"/>
  <c r="AQ34" i="10"/>
  <c r="AN34" i="10"/>
  <c r="AB34" i="10"/>
  <c r="AW34" i="10"/>
  <c r="AT34" i="10"/>
  <c r="BA34" i="10"/>
  <c r="BB34" i="10"/>
  <c r="BC34" i="10"/>
  <c r="AI34" i="10"/>
  <c r="AP34" i="10"/>
  <c r="AO34" i="10"/>
  <c r="AS34" i="10"/>
  <c r="AV34" i="10"/>
  <c r="AK34" i="10"/>
  <c r="AH34" i="10"/>
  <c r="AA34" i="10"/>
  <c r="AY34" i="10"/>
  <c r="AG34" i="10"/>
  <c r="AU34" i="10"/>
  <c r="BR34" i="10"/>
  <c r="GA34" i="10"/>
  <c r="FT34" i="10"/>
  <c r="ER34" i="10"/>
  <c r="FD34" i="10"/>
  <c r="FG34" i="10"/>
  <c r="EW34" i="10"/>
  <c r="GK34" i="10"/>
  <c r="FE34" i="10"/>
  <c r="FC34" i="10"/>
  <c r="FN34" i="10"/>
  <c r="EV34" i="10"/>
  <c r="FU34" i="10"/>
  <c r="GH34" i="10"/>
  <c r="FK34" i="10"/>
  <c r="FI34" i="10"/>
  <c r="GI34" i="10"/>
  <c r="GB34" i="10"/>
  <c r="FO34" i="10"/>
  <c r="FW34" i="10"/>
  <c r="FZ34" i="10"/>
  <c r="DW34" i="10"/>
  <c r="FJ34" i="10"/>
  <c r="FR34" i="10"/>
  <c r="FM34" i="10"/>
  <c r="FF34" i="10"/>
  <c r="DV34" i="10"/>
  <c r="GC34" i="10"/>
  <c r="FV34" i="10"/>
  <c r="FX34" i="10"/>
  <c r="DU34" i="10"/>
  <c r="FY34" i="10"/>
  <c r="EY34" i="10"/>
  <c r="FQ34" i="10"/>
  <c r="FP34" i="10"/>
  <c r="DQ34" i="10"/>
  <c r="FH34" i="10"/>
  <c r="FS34" i="10"/>
  <c r="GE34" i="10"/>
  <c r="DS34" i="10"/>
  <c r="ET34" i="10"/>
  <c r="DR34" i="10"/>
  <c r="GF34" i="10"/>
  <c r="ES34" i="10"/>
  <c r="DY34" i="10"/>
  <c r="GJ34" i="10"/>
  <c r="EA34" i="10"/>
  <c r="GD34" i="10"/>
  <c r="EX34" i="10"/>
  <c r="GG34" i="10"/>
  <c r="EB34" i="10"/>
  <c r="FA34" i="10"/>
  <c r="FL34" i="10"/>
  <c r="FB34" i="10"/>
  <c r="EU34" i="10"/>
  <c r="DX34" i="10"/>
  <c r="EZ34" i="10"/>
  <c r="DT34" i="10"/>
  <c r="DZ34" i="10"/>
  <c r="EL34" i="10"/>
  <c r="EH34" i="10"/>
  <c r="EN34" i="10"/>
  <c r="EC34" i="10"/>
  <c r="ED34" i="10"/>
  <c r="EJ34" i="10"/>
  <c r="EE34" i="10"/>
  <c r="EF34" i="10"/>
  <c r="EK34" i="10"/>
  <c r="EM34" i="10"/>
  <c r="EI34" i="10"/>
  <c r="EG34" i="10"/>
  <c r="EN35" i="10"/>
  <c r="EL35" i="10"/>
  <c r="EF35" i="10"/>
  <c r="ED35" i="10"/>
  <c r="EE35" i="10"/>
  <c r="EM35" i="10"/>
  <c r="EC35" i="10"/>
  <c r="EI35" i="10"/>
  <c r="EJ35" i="10"/>
  <c r="EH35" i="10"/>
  <c r="EK35" i="10"/>
  <c r="EG35" i="10"/>
  <c r="S35" i="10" a="1"/>
  <c r="S35" i="10" s="1"/>
  <c r="U35" i="10"/>
  <c r="V35" i="10"/>
  <c r="S34" i="10" a="1"/>
  <c r="S34" i="10" s="1"/>
  <c r="U34" i="10"/>
  <c r="V34" i="10"/>
  <c r="BR35" i="10"/>
  <c r="D3473" i="31" l="1"/>
  <c r="J3473" i="31"/>
  <c r="AS3474" i="31"/>
  <c r="AM3474" i="31"/>
  <c r="AL3474" i="31"/>
  <c r="B3475" i="31"/>
  <c r="T3474" i="31" a="1"/>
  <c r="T3474" i="31" s="1"/>
  <c r="U3474" i="31" s="1"/>
  <c r="AV3473" i="31"/>
  <c r="AU3473" i="31"/>
  <c r="AT3473" i="31" s="1"/>
  <c r="BJ34" i="10"/>
  <c r="A9" i="10"/>
  <c r="AV3474" i="31" l="1"/>
  <c r="AU3474" i="31"/>
  <c r="AT3474" i="31" s="1"/>
  <c r="D3474" i="31"/>
  <c r="J3474" i="31"/>
  <c r="B3476" i="31"/>
  <c r="AS3475" i="31"/>
  <c r="AM3475" i="31"/>
  <c r="AL3475" i="31"/>
  <c r="T3475" i="31" a="1"/>
  <c r="T3475" i="31" s="1"/>
  <c r="U3475" i="31" s="1"/>
  <c r="D3475" i="31" l="1"/>
  <c r="J3475" i="31"/>
  <c r="AV3475" i="31"/>
  <c r="AU3475" i="31"/>
  <c r="AT3475" i="31" s="1"/>
  <c r="AS3476" i="31"/>
  <c r="AV3476" i="31" s="1"/>
  <c r="AU3476" i="31" s="1"/>
  <c r="AT3476" i="31" s="1"/>
  <c r="AM3476" i="31"/>
  <c r="B3477" i="31"/>
  <c r="AL3476" i="31"/>
  <c r="T3476" i="31" a="1"/>
  <c r="T3476" i="31" s="1"/>
  <c r="U3476" i="31" s="1"/>
  <c r="HP12" i="10"/>
  <c r="HP18" i="10" s="1"/>
  <c r="IC12" i="10"/>
  <c r="IC18" i="10" s="1"/>
  <c r="HD12" i="10"/>
  <c r="HD18" i="10" s="1"/>
  <c r="HR12" i="10"/>
  <c r="HR18" i="10" s="1"/>
  <c r="HV12" i="10"/>
  <c r="HV18" i="10" s="1"/>
  <c r="HC12" i="10"/>
  <c r="HC18" i="10" s="1"/>
  <c r="HN12" i="10"/>
  <c r="HN18" i="10" s="1"/>
  <c r="GZ12" i="10"/>
  <c r="GZ18" i="10" s="1"/>
  <c r="HI12" i="10"/>
  <c r="HI18" i="10" s="1"/>
  <c r="HF12" i="10"/>
  <c r="HF18" i="10" s="1"/>
  <c r="HM12" i="10"/>
  <c r="HM18" i="10" s="1"/>
  <c r="HK12" i="10"/>
  <c r="HK18" i="10" s="1"/>
  <c r="HJ12" i="10"/>
  <c r="HJ18" i="10" s="1"/>
  <c r="GX12" i="10"/>
  <c r="GX18" i="10" s="1"/>
  <c r="HL12" i="10"/>
  <c r="HL18" i="10" s="1"/>
  <c r="HW12" i="10"/>
  <c r="HW18" i="10" s="1"/>
  <c r="HT12" i="10"/>
  <c r="HT18" i="10" s="1"/>
  <c r="ID12" i="10"/>
  <c r="ID18" i="10" s="1"/>
  <c r="HA12" i="10"/>
  <c r="HA18" i="10" s="1"/>
  <c r="IB12" i="10"/>
  <c r="IB18" i="10" s="1"/>
  <c r="HB12" i="10"/>
  <c r="HB18" i="10" s="1"/>
  <c r="HG12" i="10"/>
  <c r="HG18" i="10" s="1"/>
  <c r="HQ12" i="10"/>
  <c r="HQ18" i="10" s="1"/>
  <c r="GW12" i="10"/>
  <c r="GW18" i="10" s="1"/>
  <c r="HE12" i="10"/>
  <c r="HE18" i="10" s="1"/>
  <c r="GY12" i="10"/>
  <c r="GY18" i="10" s="1"/>
  <c r="GU12" i="10"/>
  <c r="GU18" i="10" s="1"/>
  <c r="HU12" i="10"/>
  <c r="HU18" i="10" s="1"/>
  <c r="HY12" i="10"/>
  <c r="HY18" i="10" s="1"/>
  <c r="GV12" i="10"/>
  <c r="GV18" i="10" s="1"/>
  <c r="HH12" i="10"/>
  <c r="HH18" i="10" s="1"/>
  <c r="IA12" i="10"/>
  <c r="IA18" i="10" s="1"/>
  <c r="HZ12" i="10"/>
  <c r="HZ18" i="10" s="1"/>
  <c r="HX12" i="10"/>
  <c r="HX18" i="10" s="1"/>
  <c r="HS12" i="10"/>
  <c r="HS18" i="10" s="1"/>
  <c r="HO12" i="10"/>
  <c r="HO18" i="10" s="1"/>
  <c r="D3476" i="31" l="1"/>
  <c r="J3476" i="31"/>
  <c r="AS3477" i="31"/>
  <c r="AV3477" i="31" s="1"/>
  <c r="AU3477" i="31" s="1"/>
  <c r="AT3477" i="31" s="1"/>
  <c r="B3478" i="31"/>
  <c r="AM3477" i="31"/>
  <c r="AL3477" i="31"/>
  <c r="T3477" i="31" a="1"/>
  <c r="T3477" i="31" s="1"/>
  <c r="U3477" i="31" s="1"/>
  <c r="HI19" i="10"/>
  <c r="HI20" i="10" s="1"/>
  <c r="IA19" i="10"/>
  <c r="IA20" i="10" s="1"/>
  <c r="HD19" i="10"/>
  <c r="HD20" i="10" s="1"/>
  <c r="HU19" i="10"/>
  <c r="HU20" i="10" s="1"/>
  <c r="GW19" i="10"/>
  <c r="GW20" i="10" s="1"/>
  <c r="HM19" i="10"/>
  <c r="HM20" i="10" s="1"/>
  <c r="HE19" i="10"/>
  <c r="HE20" i="10" s="1"/>
  <c r="GY19" i="10"/>
  <c r="GY20" i="10" s="1"/>
  <c r="HK19" i="10"/>
  <c r="HK20" i="10" s="1"/>
  <c r="HF19" i="10"/>
  <c r="HF20" i="10" s="1"/>
  <c r="HR19" i="10"/>
  <c r="HR20" i="10" s="1"/>
  <c r="HH19" i="10"/>
  <c r="HH20" i="10" s="1"/>
  <c r="HP19" i="10"/>
  <c r="HP20" i="10" s="1"/>
  <c r="IC19" i="10"/>
  <c r="IC20" i="10" s="1"/>
  <c r="HT19" i="10"/>
  <c r="HT20" i="10" s="1"/>
  <c r="HY19" i="10"/>
  <c r="HY20" i="10" s="1"/>
  <c r="HC19" i="10"/>
  <c r="HC20" i="10" s="1"/>
  <c r="HW19" i="10"/>
  <c r="HW20" i="10" s="1"/>
  <c r="CJ11" i="10"/>
  <c r="CI11" i="10"/>
  <c r="HQ19" i="10"/>
  <c r="HQ20" i="10" s="1"/>
  <c r="CJ14" i="10"/>
  <c r="CI14" i="10"/>
  <c r="IB19" i="10"/>
  <c r="IB20" i="10" s="1"/>
  <c r="HX19" i="10"/>
  <c r="HX20" i="10" s="1"/>
  <c r="CI19" i="10"/>
  <c r="CJ19" i="10"/>
  <c r="CI16" i="10"/>
  <c r="CJ16" i="10"/>
  <c r="CJ12" i="10"/>
  <c r="CI12" i="10"/>
  <c r="CI13" i="10"/>
  <c r="CJ13" i="10"/>
  <c r="CI18" i="10"/>
  <c r="CJ18" i="10"/>
  <c r="HZ19" i="10"/>
  <c r="HZ20" i="10" s="1"/>
  <c r="HV19" i="10"/>
  <c r="HV20" i="10" s="1"/>
  <c r="HL19" i="10"/>
  <c r="HL20" i="10" s="1"/>
  <c r="GV19" i="10"/>
  <c r="GV20" i="10" s="1"/>
  <c r="HN19" i="10"/>
  <c r="HN20" i="10" s="1"/>
  <c r="CI15" i="10"/>
  <c r="CJ15" i="10"/>
  <c r="GZ19" i="10"/>
  <c r="GZ20" i="10" s="1"/>
  <c r="II18" i="10"/>
  <c r="IH18" i="10"/>
  <c r="IH19" i="10" s="1"/>
  <c r="IH20" i="10" s="1"/>
  <c r="HG19" i="10"/>
  <c r="HG20" i="10" s="1"/>
  <c r="HJ19" i="10"/>
  <c r="HJ20" i="10" s="1"/>
  <c r="CI21" i="10"/>
  <c r="CJ21" i="10"/>
  <c r="GX19" i="10"/>
  <c r="GX20" i="10" s="1"/>
  <c r="HA19" i="10"/>
  <c r="HA20" i="10" s="1"/>
  <c r="HO19" i="10"/>
  <c r="HO20" i="10" s="1"/>
  <c r="CJ20" i="10"/>
  <c r="CI20" i="10"/>
  <c r="CI17" i="10"/>
  <c r="CJ17" i="10"/>
  <c r="CJ10" i="10"/>
  <c r="CI10" i="10"/>
  <c r="HS19" i="10"/>
  <c r="HS20" i="10" s="1"/>
  <c r="HB19" i="10"/>
  <c r="HB20" i="10" s="1"/>
  <c r="D3477" i="31" l="1"/>
  <c r="J3477" i="31"/>
  <c r="AS3478" i="31"/>
  <c r="AM3478" i="31"/>
  <c r="AL3478" i="31"/>
  <c r="B3479" i="31"/>
  <c r="T3478" i="31" a="1"/>
  <c r="T3478" i="31" s="1"/>
  <c r="U3478" i="31" s="1"/>
  <c r="G37" i="10"/>
  <c r="AM3479" i="31" l="1"/>
  <c r="AL3479" i="31"/>
  <c r="B3480" i="31"/>
  <c r="AS3479" i="31"/>
  <c r="AV3479" i="31" s="1"/>
  <c r="AU3479" i="31" s="1"/>
  <c r="AT3479" i="31" s="1"/>
  <c r="T3479" i="31" a="1"/>
  <c r="T3479" i="31" s="1"/>
  <c r="U3479" i="31" s="1"/>
  <c r="D3478" i="31"/>
  <c r="J3478" i="31"/>
  <c r="AV3478" i="31"/>
  <c r="AU3478" i="31"/>
  <c r="AT3478" i="31" s="1"/>
  <c r="D3479" i="31" l="1"/>
  <c r="J3479" i="31"/>
  <c r="AM3480" i="31"/>
  <c r="AL3480" i="31"/>
  <c r="B3481" i="31"/>
  <c r="AS3480" i="31"/>
  <c r="T3480" i="31" a="1"/>
  <c r="T3480" i="31" s="1"/>
  <c r="U3480" i="31" s="1"/>
  <c r="D3480" i="31" l="1"/>
  <c r="J3480" i="31"/>
  <c r="AV3480" i="31"/>
  <c r="AU3480" i="31"/>
  <c r="AT3480" i="31" s="1"/>
  <c r="AL3481" i="31"/>
  <c r="B3482" i="31"/>
  <c r="AS3481" i="31"/>
  <c r="AM3481" i="31"/>
  <c r="T3481" i="31" a="1"/>
  <c r="T3481" i="31" s="1"/>
  <c r="U3481" i="31" s="1"/>
  <c r="D3481" i="31" l="1"/>
  <c r="J3481" i="31"/>
  <c r="AV3481" i="31"/>
  <c r="AU3481" i="31"/>
  <c r="AT3481" i="31" s="1"/>
  <c r="B3483" i="31"/>
  <c r="AS3482" i="31"/>
  <c r="AV3482" i="31" s="1"/>
  <c r="AU3482" i="31" s="1"/>
  <c r="AT3482" i="31" s="1"/>
  <c r="AM3482" i="31"/>
  <c r="AL3482" i="31"/>
  <c r="T3482" i="31" a="1"/>
  <c r="T3482" i="31" s="1"/>
  <c r="U3482" i="31" s="1"/>
  <c r="D3482" i="31" l="1"/>
  <c r="J3482" i="31"/>
  <c r="AS3483" i="31"/>
  <c r="AM3483" i="31"/>
  <c r="B3484" i="31"/>
  <c r="AL3483" i="31"/>
  <c r="T3483" i="31" a="1"/>
  <c r="T3483" i="31" s="1"/>
  <c r="U3483" i="31" s="1"/>
  <c r="D3483" i="31" l="1"/>
  <c r="J3483" i="31"/>
  <c r="AM3484" i="31"/>
  <c r="B3485" i="31"/>
  <c r="AL3484" i="31"/>
  <c r="AS3484" i="31"/>
  <c r="T3484" i="31" a="1"/>
  <c r="T3484" i="31" s="1"/>
  <c r="U3484" i="31" s="1"/>
  <c r="AV3483" i="31"/>
  <c r="AU3483" i="31"/>
  <c r="AT3483" i="31" s="1"/>
  <c r="D3484" i="31" l="1"/>
  <c r="J3484" i="31"/>
  <c r="AV3484" i="31"/>
  <c r="AU3484" i="31"/>
  <c r="AT3484" i="31" s="1"/>
  <c r="AM3485" i="31"/>
  <c r="B3486" i="31"/>
  <c r="AS3485" i="31"/>
  <c r="AV3485" i="31" s="1"/>
  <c r="AU3485" i="31" s="1"/>
  <c r="AT3485" i="31" s="1"/>
  <c r="AL3485" i="31"/>
  <c r="T3485" i="31" a="1"/>
  <c r="T3485" i="31" s="1"/>
  <c r="U3485" i="31" s="1"/>
  <c r="D3485" i="31" l="1"/>
  <c r="J3485" i="31"/>
  <c r="AL3486" i="31"/>
  <c r="AS3486" i="31"/>
  <c r="AM3486" i="31"/>
  <c r="T3486" i="31" a="1"/>
  <c r="T3486" i="31" s="1"/>
  <c r="U3486" i="31" s="1"/>
  <c r="B3487" i="31"/>
  <c r="AM3487" i="31" l="1"/>
  <c r="AL3487" i="31"/>
  <c r="T3487" i="31" a="1"/>
  <c r="T3487" i="31" s="1"/>
  <c r="U3487" i="31" s="1"/>
  <c r="B3488" i="31"/>
  <c r="AS3487" i="31"/>
  <c r="AV3487" i="31" s="1"/>
  <c r="AU3487" i="31" s="1"/>
  <c r="AT3487" i="31" s="1"/>
  <c r="D3486" i="31"/>
  <c r="J3486" i="31"/>
  <c r="AV3486" i="31"/>
  <c r="AU3486" i="31"/>
  <c r="AT3486" i="31" s="1"/>
  <c r="B3489" i="31" l="1"/>
  <c r="AL3488" i="31"/>
  <c r="AM3488" i="31"/>
  <c r="T3488" i="31" a="1"/>
  <c r="T3488" i="31" s="1"/>
  <c r="U3488" i="31" s="1"/>
  <c r="AS3488" i="31"/>
  <c r="AV3488" i="31" s="1"/>
  <c r="AU3488" i="31" s="1"/>
  <c r="AT3488" i="31" s="1"/>
  <c r="D3487" i="31"/>
  <c r="J3487" i="31"/>
  <c r="J3488" i="31" l="1"/>
  <c r="D3488" i="31"/>
  <c r="T3489" i="31" a="1"/>
  <c r="T3489" i="31" s="1"/>
  <c r="U3489" i="31" s="1"/>
  <c r="B3490" i="31"/>
  <c r="AS3489" i="31"/>
  <c r="AV3489" i="31" s="1"/>
  <c r="AU3489" i="31" s="1"/>
  <c r="AT3489" i="31" s="1"/>
  <c r="AM3489" i="31"/>
  <c r="AL3489" i="31"/>
  <c r="T3490" i="31" l="1" a="1"/>
  <c r="T3490" i="31" s="1"/>
  <c r="U3490" i="31" s="1"/>
  <c r="B3491" i="31"/>
  <c r="AS3490" i="31"/>
  <c r="AM3490" i="31"/>
  <c r="AL3490" i="31"/>
  <c r="D3489" i="31"/>
  <c r="J3489" i="31"/>
  <c r="AV3490" i="31" l="1"/>
  <c r="AU3490" i="31" s="1"/>
  <c r="AT3490" i="31" s="1"/>
  <c r="B3492" i="31"/>
  <c r="AS3491" i="31"/>
  <c r="T3491" i="31" a="1"/>
  <c r="T3491" i="31" s="1"/>
  <c r="U3491" i="31" s="1"/>
  <c r="AM3491" i="31"/>
  <c r="AL3491" i="31"/>
  <c r="J3490" i="31"/>
  <c r="D3490" i="31"/>
  <c r="J3491" i="31" l="1"/>
  <c r="D3491" i="31"/>
  <c r="AV3491" i="31"/>
  <c r="AU3491" i="31" s="1"/>
  <c r="AT3491" i="31" s="1"/>
  <c r="AS3492" i="31"/>
  <c r="AM3492" i="31"/>
  <c r="AL3492" i="31"/>
  <c r="B3493" i="31"/>
  <c r="T3492" i="31" a="1"/>
  <c r="T3492" i="31" s="1"/>
  <c r="U3492" i="31" s="1"/>
  <c r="D3492" i="31" l="1"/>
  <c r="J3492" i="31"/>
  <c r="B3494" i="31"/>
  <c r="AS3493" i="31"/>
  <c r="AV3493" i="31" s="1"/>
  <c r="AU3493" i="31" s="1"/>
  <c r="AT3493" i="31" s="1"/>
  <c r="AM3493" i="31"/>
  <c r="AL3493" i="31"/>
  <c r="T3493" i="31" a="1"/>
  <c r="T3493" i="31" s="1"/>
  <c r="U3493" i="31" s="1"/>
  <c r="AV3492" i="31"/>
  <c r="AU3492" i="31"/>
  <c r="AT3492" i="31" s="1"/>
  <c r="J3493" i="31" l="1"/>
  <c r="D3493" i="31"/>
  <c r="AS3494" i="31"/>
  <c r="AM3494" i="31"/>
  <c r="B3495" i="31"/>
  <c r="AL3494" i="31"/>
  <c r="T3494" i="31" a="1"/>
  <c r="T3494" i="31" s="1"/>
  <c r="U3494" i="31" s="1"/>
  <c r="J3494" i="31" l="1"/>
  <c r="D3494" i="31"/>
  <c r="AM3495" i="31"/>
  <c r="T3495" i="31" a="1"/>
  <c r="T3495" i="31" s="1"/>
  <c r="U3495" i="31" s="1"/>
  <c r="AL3495" i="31"/>
  <c r="B3496" i="31"/>
  <c r="AS3495" i="31"/>
  <c r="AV3495" i="31" s="1"/>
  <c r="AU3495" i="31" s="1"/>
  <c r="AT3495" i="31" s="1"/>
  <c r="AV3494" i="31"/>
  <c r="AU3494" i="31"/>
  <c r="AT3494" i="31" s="1"/>
  <c r="AM3496" i="31" l="1"/>
  <c r="AL3496" i="31"/>
  <c r="B3497" i="31"/>
  <c r="AS3496" i="31"/>
  <c r="T3496" i="31" a="1"/>
  <c r="T3496" i="31" s="1"/>
  <c r="U3496" i="31" s="1"/>
  <c r="J3495" i="31"/>
  <c r="D3495" i="31"/>
  <c r="J3496" i="31" l="1"/>
  <c r="D3496" i="31"/>
  <c r="AV3496" i="31"/>
  <c r="AU3496" i="31"/>
  <c r="AT3496" i="31" s="1"/>
  <c r="T3497" i="31" a="1"/>
  <c r="T3497" i="31" s="1"/>
  <c r="U3497" i="31" s="1"/>
  <c r="AL3497" i="31"/>
  <c r="AS3497" i="31"/>
  <c r="B3498" i="31"/>
  <c r="AM3497" i="31"/>
  <c r="T3498" i="31" l="1" a="1"/>
  <c r="T3498" i="31" s="1"/>
  <c r="U3498" i="31" s="1"/>
  <c r="B3499" i="31"/>
  <c r="AS3498" i="31"/>
  <c r="AL3498" i="31"/>
  <c r="AM3498" i="31"/>
  <c r="AV3497" i="31"/>
  <c r="AU3497" i="31"/>
  <c r="AT3497" i="31" s="1"/>
  <c r="D3497" i="31"/>
  <c r="J3497" i="31"/>
  <c r="AV3498" i="31" l="1"/>
  <c r="AU3498" i="31"/>
  <c r="AT3498" i="31" s="1"/>
  <c r="B3500" i="31"/>
  <c r="AS3499" i="31"/>
  <c r="AM3499" i="31"/>
  <c r="AL3499" i="31"/>
  <c r="T3499" i="31" a="1"/>
  <c r="T3499" i="31" s="1"/>
  <c r="U3499" i="31" s="1"/>
  <c r="D3498" i="31"/>
  <c r="J3498" i="31"/>
  <c r="D3499" i="31" l="1"/>
  <c r="J3499" i="31"/>
  <c r="AV3499" i="31"/>
  <c r="AU3499" i="31"/>
  <c r="AT3499" i="31" s="1"/>
  <c r="B3501" i="31"/>
  <c r="AS3500" i="31"/>
  <c r="AM3500" i="31"/>
  <c r="AL3500" i="31"/>
  <c r="T3500" i="31" a="1"/>
  <c r="T3500" i="31" s="1"/>
  <c r="U3500" i="31" s="1"/>
  <c r="D3500" i="31" l="1"/>
  <c r="J3500" i="31"/>
  <c r="AV3500" i="31"/>
  <c r="AU3500" i="31"/>
  <c r="AT3500" i="31" s="1"/>
  <c r="AM3501" i="31"/>
  <c r="AL3501" i="31"/>
  <c r="T3501" i="31" a="1"/>
  <c r="T3501" i="31" s="1"/>
  <c r="U3501" i="31" s="1"/>
  <c r="AS3501" i="31"/>
  <c r="AV3501" i="31" s="1"/>
  <c r="AU3501" i="31" s="1"/>
  <c r="AT3501" i="31" s="1"/>
  <c r="B3502" i="31"/>
  <c r="AS3502" i="31" l="1"/>
  <c r="AV3502" i="31" s="1"/>
  <c r="AU3502" i="31" s="1"/>
  <c r="AT3502" i="31" s="1"/>
  <c r="AM3502" i="31"/>
  <c r="AL3502" i="31"/>
  <c r="T3502" i="31" a="1"/>
  <c r="T3502" i="31" s="1"/>
  <c r="U3502" i="31" s="1"/>
  <c r="B3503" i="31"/>
  <c r="J3501" i="31"/>
  <c r="D3501" i="31"/>
  <c r="AL3503" i="31" l="1"/>
  <c r="B3504" i="31"/>
  <c r="AS3503" i="31"/>
  <c r="T3503" i="31" a="1"/>
  <c r="T3503" i="31" s="1"/>
  <c r="U3503" i="31" s="1"/>
  <c r="AM3503" i="31"/>
  <c r="J3502" i="31"/>
  <c r="D3502" i="31"/>
  <c r="J3503" i="31" l="1"/>
  <c r="D3503" i="31"/>
  <c r="AV3503" i="31"/>
  <c r="AU3503" i="31"/>
  <c r="AT3503" i="31" s="1"/>
  <c r="AM3504" i="31"/>
  <c r="B3505" i="31"/>
  <c r="AL3504" i="31"/>
  <c r="T3504" i="31" a="1"/>
  <c r="T3504" i="31" s="1"/>
  <c r="U3504" i="31" s="1"/>
  <c r="AS3504" i="31"/>
  <c r="AV3504" i="31" l="1"/>
  <c r="AU3504" i="31" s="1"/>
  <c r="AT3504" i="31" s="1"/>
  <c r="J3504" i="31"/>
  <c r="D3504" i="31"/>
  <c r="AL3505" i="31"/>
  <c r="T3505" i="31" a="1"/>
  <c r="T3505" i="31" s="1"/>
  <c r="U3505" i="31" s="1"/>
  <c r="B3506" i="31"/>
  <c r="AM3505" i="31"/>
  <c r="AS3505" i="31"/>
  <c r="AV3505" i="31" l="1"/>
  <c r="AU3505" i="31"/>
  <c r="AT3505" i="31" s="1"/>
  <c r="T3506" i="31" a="1"/>
  <c r="T3506" i="31" s="1"/>
  <c r="U3506" i="31" s="1"/>
  <c r="B3507" i="31"/>
  <c r="AS3506" i="31"/>
  <c r="AV3506" i="31" s="1"/>
  <c r="AU3506" i="31" s="1"/>
  <c r="AT3506" i="31" s="1"/>
  <c r="AM3506" i="31"/>
  <c r="AL3506" i="31"/>
  <c r="J3505" i="31"/>
  <c r="D3505" i="31"/>
  <c r="AS3507" i="31" l="1"/>
  <c r="AM3507" i="31"/>
  <c r="AL3507" i="31"/>
  <c r="T3507" i="31" a="1"/>
  <c r="T3507" i="31" s="1"/>
  <c r="U3507" i="31" s="1"/>
  <c r="B3508" i="31"/>
  <c r="J3506" i="31"/>
  <c r="D3506" i="31"/>
  <c r="AS3508" i="31" l="1"/>
  <c r="B3509" i="31"/>
  <c r="AL3508" i="31"/>
  <c r="T3508" i="31" a="1"/>
  <c r="T3508" i="31" s="1"/>
  <c r="U3508" i="31" s="1"/>
  <c r="AM3508" i="31"/>
  <c r="D3507" i="31"/>
  <c r="J3507" i="31"/>
  <c r="AV3507" i="31"/>
  <c r="AU3507" i="31" s="1"/>
  <c r="AT3507" i="31" s="1"/>
  <c r="D3508" i="31" l="1"/>
  <c r="J3508" i="31"/>
  <c r="AS3509" i="31"/>
  <c r="AV3509" i="31" s="1"/>
  <c r="AU3509" i="31" s="1"/>
  <c r="AT3509" i="31" s="1"/>
  <c r="AM3509" i="31"/>
  <c r="AL3509" i="31"/>
  <c r="T3509" i="31" a="1"/>
  <c r="T3509" i="31" s="1"/>
  <c r="U3509" i="31" s="1"/>
  <c r="B3510" i="31"/>
  <c r="AV3508" i="31"/>
  <c r="AU3508" i="31"/>
  <c r="AT3508" i="31" s="1"/>
  <c r="AS3510" i="31" l="1"/>
  <c r="AL3510" i="31"/>
  <c r="B3511" i="31"/>
  <c r="AM3510" i="31"/>
  <c r="T3510" i="31" a="1"/>
  <c r="T3510" i="31" s="1"/>
  <c r="U3510" i="31" s="1"/>
  <c r="D3509" i="31"/>
  <c r="J3509" i="31"/>
  <c r="J3510" i="31" l="1"/>
  <c r="D3510" i="31"/>
  <c r="AM3511" i="31"/>
  <c r="AL3511" i="31"/>
  <c r="T3511" i="31" a="1"/>
  <c r="T3511" i="31" s="1"/>
  <c r="U3511" i="31" s="1"/>
  <c r="B3512" i="31"/>
  <c r="AS3511" i="31"/>
  <c r="AV3511" i="31" s="1"/>
  <c r="AU3511" i="31" s="1"/>
  <c r="AT3511" i="31" s="1"/>
  <c r="AV3510" i="31"/>
  <c r="AU3510" i="31" s="1"/>
  <c r="AT3510" i="31" s="1"/>
  <c r="AL3512" i="31" l="1"/>
  <c r="T3512" i="31" a="1"/>
  <c r="T3512" i="31" s="1"/>
  <c r="U3512" i="31" s="1"/>
  <c r="AM3512" i="31"/>
  <c r="B3513" i="31"/>
  <c r="AS3512" i="31"/>
  <c r="J3511" i="31"/>
  <c r="D3511" i="31"/>
  <c r="AV3512" i="31" l="1"/>
  <c r="AU3512" i="31"/>
  <c r="AT3512" i="31" s="1"/>
  <c r="T3513" i="31" a="1"/>
  <c r="T3513" i="31" s="1"/>
  <c r="U3513" i="31" s="1"/>
  <c r="B3514" i="31"/>
  <c r="AL3513" i="31"/>
  <c r="AM3513" i="31"/>
  <c r="AS3513" i="31"/>
  <c r="J3512" i="31"/>
  <c r="D3512" i="31"/>
  <c r="AV3513" i="31" l="1"/>
  <c r="AU3513" i="31" s="1"/>
  <c r="AT3513" i="31" s="1"/>
  <c r="B3515" i="31"/>
  <c r="AS3514" i="31"/>
  <c r="AM3514" i="31"/>
  <c r="AL3514" i="31"/>
  <c r="T3514" i="31" a="1"/>
  <c r="T3514" i="31" s="1"/>
  <c r="U3514" i="31" s="1"/>
  <c r="J3513" i="31"/>
  <c r="D3513" i="31"/>
  <c r="J3514" i="31" l="1"/>
  <c r="D3514" i="31"/>
  <c r="AV3514" i="31"/>
  <c r="AU3514" i="31" s="1"/>
  <c r="AT3514" i="31" s="1"/>
  <c r="B3516" i="31"/>
  <c r="AS3515" i="31"/>
  <c r="AM3515" i="31"/>
  <c r="AL3515" i="31"/>
  <c r="T3515" i="31" a="1"/>
  <c r="T3515" i="31" s="1"/>
  <c r="U3515" i="31" s="1"/>
  <c r="AL3516" i="31" l="1"/>
  <c r="AS3516" i="31"/>
  <c r="AM3516" i="31"/>
  <c r="T3516" i="31" a="1"/>
  <c r="T3516" i="31" s="1"/>
  <c r="U3516" i="31" s="1"/>
  <c r="D3515" i="31"/>
  <c r="J3515" i="31"/>
  <c r="AV3515" i="31"/>
  <c r="AU3515" i="31"/>
  <c r="AT3515" i="31" s="1"/>
  <c r="D3516" i="31" l="1"/>
  <c r="J3516" i="31"/>
  <c r="AV3516" i="31"/>
  <c r="AU3516" i="31"/>
  <c r="AT3516" i="31" s="1"/>
  <c r="AL3547" i="31"/>
  <c r="AM3547" i="31"/>
  <c r="B3548" i="31"/>
  <c r="AS3547" i="31"/>
  <c r="AV3547" i="31" s="1"/>
  <c r="AU3547" i="31" s="1"/>
  <c r="AT3547" i="31" s="1"/>
  <c r="T3547" i="31" a="1"/>
  <c r="T3547" i="31" s="1"/>
  <c r="U3547" i="31" s="1"/>
  <c r="B13" i="31"/>
  <c r="T13" i="31" s="1"/>
  <c r="U13" i="31" l="1"/>
  <c r="AA5" i="31" s="1"/>
  <c r="J3547" i="31"/>
  <c r="J13" i="31" s="1"/>
  <c r="D3547" i="31"/>
  <c r="D13" i="31" s="1"/>
  <c r="AA8" i="31" l="1"/>
  <c r="AA6" i="31"/>
  <c r="CW5" i="1" s="1"/>
  <c r="CW35" i="1" s="1"/>
  <c r="Z8" i="31"/>
  <c r="Z6" i="31"/>
  <c r="Z7" i="31"/>
  <c r="CW143" i="1"/>
  <c r="CR143" i="1" s="1"/>
  <c r="CW289" i="1"/>
  <c r="CR289" i="1" s="1"/>
  <c r="CW293" i="1"/>
  <c r="CW269" i="1"/>
  <c r="CR269" i="1" s="1"/>
  <c r="CW15" i="1"/>
  <c r="CW199" i="1"/>
  <c r="CR199" i="1" s="1"/>
  <c r="CW120" i="1"/>
  <c r="CR120" i="1" s="1"/>
  <c r="CW108" i="1"/>
  <c r="CW273" i="1"/>
  <c r="CR273" i="1" s="1"/>
  <c r="CW158" i="1"/>
  <c r="CR158" i="1" s="1"/>
  <c r="CW229" i="1"/>
  <c r="CR229" i="1" s="1"/>
  <c r="CW89" i="1"/>
  <c r="CW206" i="1"/>
  <c r="CR206" i="1" s="1"/>
  <c r="CW319" i="1"/>
  <c r="CR319" i="1" s="1"/>
  <c r="CW342" i="1"/>
  <c r="CR342" i="1" s="1"/>
  <c r="CW128" i="1"/>
  <c r="CW215" i="1"/>
  <c r="CW16" i="1"/>
  <c r="CW241" i="1"/>
  <c r="CW57" i="1"/>
  <c r="CW58" i="1"/>
  <c r="CW41" i="1"/>
  <c r="CW361" i="1"/>
  <c r="CR361" i="1" s="1"/>
  <c r="CW297" i="1"/>
  <c r="CR297" i="1" s="1"/>
  <c r="CW192" i="1"/>
  <c r="CR192" i="1" s="1"/>
  <c r="CW193" i="1"/>
  <c r="CR193" i="1" s="1"/>
  <c r="CW292" i="1"/>
  <c r="CR292" i="1" s="1"/>
  <c r="CW284" i="1"/>
  <c r="CW267" i="1"/>
  <c r="CW314" i="1"/>
  <c r="CR314" i="1" s="1"/>
  <c r="CW173" i="1"/>
  <c r="CR173" i="1" s="1"/>
  <c r="CW83" i="1"/>
  <c r="CR83" i="1" s="1"/>
  <c r="CW329" i="1"/>
  <c r="CR329" i="1" s="1"/>
  <c r="CW282" i="1"/>
  <c r="CR282" i="1" s="1"/>
  <c r="CW353" i="1"/>
  <c r="CR353" i="1" s="1"/>
  <c r="CW153" i="1"/>
  <c r="CR153" i="1" s="1"/>
  <c r="CW227" i="1"/>
  <c r="CR227" i="1" s="1"/>
  <c r="CW125" i="1"/>
  <c r="CW45" i="1"/>
  <c r="CR45" i="1" s="1"/>
  <c r="CW255" i="1"/>
  <c r="CR255" i="1" s="1"/>
  <c r="CW132" i="1"/>
  <c r="CW52" i="1"/>
  <c r="CR52" i="1" s="1"/>
  <c r="CW64" i="1"/>
  <c r="CW22" i="1"/>
  <c r="CW287" i="1"/>
  <c r="CR287" i="1" s="1"/>
  <c r="CW240" i="1"/>
  <c r="CW260" i="1"/>
  <c r="CR260" i="1" s="1"/>
  <c r="CW44" i="1"/>
  <c r="CW139" i="1"/>
  <c r="CW189" i="1"/>
  <c r="CR189" i="1" s="1"/>
  <c r="CW311" i="1"/>
  <c r="CR311" i="1" s="1"/>
  <c r="CW95" i="1"/>
  <c r="CR95" i="1" s="1"/>
  <c r="CW279" i="1"/>
  <c r="CW256" i="1"/>
  <c r="CW230" i="1"/>
  <c r="CW138" i="1"/>
  <c r="CR138" i="1" s="1"/>
  <c r="CW316" i="1"/>
  <c r="CW71" i="1"/>
  <c r="CW345" i="1"/>
  <c r="CR345" i="1" s="1"/>
  <c r="CW306" i="1"/>
  <c r="CW112" i="1"/>
  <c r="CR112" i="1" s="1"/>
  <c r="CW344" i="1"/>
  <c r="CR344" i="1" s="1"/>
  <c r="CW140" i="1"/>
  <c r="CW288" i="1"/>
  <c r="CR288" i="1" s="1"/>
  <c r="CW167" i="1"/>
  <c r="CW186" i="1"/>
  <c r="CR186" i="1" s="1"/>
  <c r="CW51" i="1"/>
  <c r="CR51" i="1" s="1"/>
  <c r="CW23" i="1"/>
  <c r="CW257" i="1"/>
  <c r="CR257" i="1" s="1"/>
  <c r="CW325" i="1"/>
  <c r="CR325" i="1" s="1"/>
  <c r="CW231" i="1"/>
  <c r="CR231" i="1" s="1"/>
  <c r="CW32" i="1"/>
  <c r="CW66" i="1"/>
  <c r="CR66" i="1" s="1"/>
  <c r="CW105" i="1"/>
  <c r="CW126" i="1"/>
  <c r="CW333" i="1"/>
  <c r="CR333" i="1" s="1"/>
  <c r="CW277" i="1"/>
  <c r="CR277" i="1" s="1"/>
  <c r="CW340" i="1"/>
  <c r="CW217" i="1"/>
  <c r="CW169" i="1"/>
  <c r="CR169" i="1" s="1"/>
  <c r="CW268" i="1"/>
  <c r="CR268" i="1" s="1"/>
  <c r="CW8" i="1"/>
  <c r="CW144" i="1"/>
  <c r="CW222" i="1"/>
  <c r="CW302" i="1"/>
  <c r="CR302" i="1" s="1"/>
  <c r="CW270" i="1"/>
  <c r="CW197" i="1"/>
  <c r="CW211" i="1"/>
  <c r="CR211" i="1" s="1"/>
  <c r="CW339" i="1"/>
  <c r="CR339" i="1" s="1"/>
  <c r="CW152" i="1"/>
  <c r="CR152" i="1" s="1"/>
  <c r="CW84" i="1"/>
  <c r="CW239" i="1"/>
  <c r="CW17" i="1"/>
  <c r="CW258" i="1"/>
  <c r="CW290" i="1"/>
  <c r="CW148" i="1"/>
  <c r="CW26" i="1"/>
  <c r="CW181" i="1"/>
  <c r="CR181" i="1" s="1"/>
  <c r="CW253" i="1"/>
  <c r="CR253" i="1" s="1"/>
  <c r="CW59" i="1"/>
  <c r="CW92" i="1"/>
  <c r="CW85" i="1"/>
  <c r="CW203" i="1"/>
  <c r="CR203" i="1" s="1"/>
  <c r="CW362" i="1"/>
  <c r="CR362" i="1" s="1"/>
  <c r="CW303" i="1"/>
  <c r="CR303" i="1" s="1"/>
  <c r="CW235" i="1"/>
  <c r="CR235" i="1" s="1"/>
  <c r="CW188" i="1"/>
  <c r="CW174" i="1"/>
  <c r="CR174" i="1" s="1"/>
  <c r="CW332" i="1"/>
  <c r="CR332" i="1" s="1"/>
  <c r="CW77" i="1"/>
  <c r="CW356" i="1"/>
  <c r="CR356" i="1" s="1"/>
  <c r="CW360" i="1"/>
  <c r="CR360" i="1" s="1"/>
  <c r="CW244" i="1"/>
  <c r="CR244" i="1" s="1"/>
  <c r="CW245" i="1"/>
  <c r="CR245" i="1" s="1"/>
  <c r="CW301" i="1"/>
  <c r="CR301" i="1" s="1"/>
  <c r="CW254" i="1"/>
  <c r="CR254" i="1" s="1"/>
  <c r="CW274" i="1"/>
  <c r="CR274" i="1" s="1"/>
  <c r="CW129" i="1"/>
  <c r="CW207" i="1"/>
  <c r="CW236" i="1"/>
  <c r="CR236" i="1" s="1"/>
  <c r="CW213" i="1"/>
  <c r="CR213" i="1" s="1"/>
  <c r="CW38" i="1"/>
  <c r="CW305" i="1"/>
  <c r="CW117" i="1"/>
  <c r="CW202" i="1"/>
  <c r="CW113" i="1"/>
  <c r="CW296" i="1"/>
  <c r="CR296" i="1" s="1"/>
  <c r="CW172" i="1"/>
  <c r="CR172" i="1" s="1"/>
  <c r="CW312" i="1"/>
  <c r="CR312" i="1" s="1"/>
  <c r="CW246" i="1"/>
  <c r="CR246" i="1" s="1"/>
  <c r="CW263" i="1"/>
  <c r="CR263" i="1" s="1"/>
  <c r="CW122" i="1"/>
  <c r="CR122" i="1" s="1"/>
  <c r="CW137" i="1"/>
  <c r="CW294" i="1"/>
  <c r="CR294" i="1" s="1"/>
  <c r="CW335" i="1"/>
  <c r="CR335" i="1" s="1"/>
  <c r="CW162" i="1"/>
  <c r="CR162" i="1" s="1"/>
  <c r="CW204" i="1"/>
  <c r="CW364" i="1"/>
  <c r="CR364" i="1" s="1"/>
  <c r="CW54" i="1"/>
  <c r="CW343" i="1"/>
  <c r="CR343" i="1" s="1"/>
  <c r="CW90" i="1"/>
  <c r="CW336" i="1"/>
  <c r="CW171" i="1"/>
  <c r="CR171" i="1" s="1"/>
  <c r="CW25" i="1"/>
  <c r="CW363" i="1"/>
  <c r="CR363" i="1" s="1"/>
  <c r="CW208" i="1"/>
  <c r="CR208" i="1" s="1"/>
  <c r="CW326" i="1"/>
  <c r="CR326" i="1" s="1"/>
  <c r="CW29" i="1"/>
  <c r="CW157" i="1"/>
  <c r="CR157" i="1" s="1"/>
  <c r="CW187" i="1"/>
  <c r="CR187" i="1" s="1"/>
  <c r="CW100" i="1"/>
  <c r="CW175" i="1"/>
  <c r="CR175" i="1" s="1"/>
  <c r="CW248" i="1"/>
  <c r="CR248" i="1" s="1"/>
  <c r="CW205" i="1"/>
  <c r="CR205" i="1" s="1"/>
  <c r="CW102" i="1"/>
  <c r="CR102" i="1" s="1"/>
  <c r="CW271" i="1"/>
  <c r="CW233" i="1"/>
  <c r="CW299" i="1"/>
  <c r="CR299" i="1" s="1"/>
  <c r="CW160" i="1"/>
  <c r="CR160" i="1" s="1"/>
  <c r="CW98" i="1"/>
  <c r="CW350" i="1"/>
  <c r="CR350" i="1" s="1"/>
  <c r="CW131" i="1"/>
  <c r="CR131" i="1" s="1"/>
  <c r="CW354" i="1"/>
  <c r="CR354" i="1" s="1"/>
  <c r="CW310" i="1"/>
  <c r="CW347" i="1"/>
  <c r="CR347" i="1" s="1"/>
  <c r="CW107" i="1"/>
  <c r="CW24" i="1"/>
  <c r="CW365" i="1"/>
  <c r="CR365" i="1" s="1"/>
  <c r="CW62" i="1"/>
  <c r="CW72" i="1"/>
  <c r="CR72" i="1" s="1"/>
  <c r="CW37" i="1"/>
  <c r="CW135" i="1"/>
  <c r="CR135" i="1" s="1"/>
  <c r="CW259" i="1"/>
  <c r="CW195" i="1"/>
  <c r="CW11" i="1"/>
  <c r="CW184" i="1"/>
  <c r="CR184" i="1" s="1"/>
  <c r="CW218" i="1"/>
  <c r="CR218" i="1" s="1"/>
  <c r="CW321" i="1"/>
  <c r="CR321" i="1" s="1"/>
  <c r="CW130" i="1"/>
  <c r="CW43" i="1"/>
  <c r="CW283" i="1"/>
  <c r="CW355" i="1"/>
  <c r="CR355" i="1" s="1"/>
  <c r="CW252" i="1"/>
  <c r="CW291" i="1"/>
  <c r="CR291" i="1" s="1"/>
  <c r="CW295" i="1"/>
  <c r="CR295" i="1" s="1"/>
  <c r="CW275" i="1"/>
  <c r="CR275" i="1" s="1"/>
  <c r="CW281" i="1"/>
  <c r="CW243" i="1"/>
  <c r="CR243" i="1" s="1"/>
  <c r="CW159" i="1"/>
  <c r="CR159" i="1" s="1"/>
  <c r="CW318" i="1"/>
  <c r="CR318" i="1" s="1"/>
  <c r="CW224" i="1"/>
  <c r="CW93" i="1"/>
  <c r="CW223" i="1"/>
  <c r="CW285" i="1"/>
  <c r="CR285" i="1" s="1"/>
  <c r="CW110" i="1"/>
  <c r="CW327" i="1"/>
  <c r="CW63" i="1"/>
  <c r="CR63" i="1" s="1"/>
  <c r="CW165" i="1"/>
  <c r="CR165" i="1" s="1"/>
  <c r="CW196" i="1"/>
  <c r="CR196" i="1" s="1"/>
  <c r="CW55" i="1"/>
  <c r="CW177" i="1"/>
  <c r="CR177" i="1" s="1"/>
  <c r="CW166" i="1"/>
  <c r="CW14" i="1"/>
  <c r="CW323" i="1"/>
  <c r="CW178" i="1"/>
  <c r="CW69" i="1"/>
  <c r="CW194" i="1"/>
  <c r="CR194" i="1" s="1"/>
  <c r="CW40" i="1"/>
  <c r="CR40" i="1" s="1"/>
  <c r="CW73" i="1"/>
  <c r="CR73" i="1" s="1"/>
  <c r="CW61" i="1"/>
  <c r="CW214" i="1"/>
  <c r="CW190" i="1"/>
  <c r="CW225" i="1"/>
  <c r="CW118" i="1"/>
  <c r="CR118" i="1" s="1"/>
  <c r="CW99" i="1"/>
  <c r="CR99" i="1" s="1"/>
  <c r="CW346" i="1"/>
  <c r="CR346" i="1" s="1"/>
  <c r="CW216" i="1"/>
  <c r="CR216" i="1" s="1"/>
  <c r="CW250" i="1"/>
  <c r="CR250" i="1" s="1"/>
  <c r="CW317" i="1"/>
  <c r="CR317" i="1" s="1"/>
  <c r="CW182" i="1"/>
  <c r="CW249" i="1"/>
  <c r="CW352" i="1"/>
  <c r="CR352" i="1" s="1"/>
  <c r="CW88" i="1"/>
  <c r="CR88" i="1" s="1"/>
  <c r="CW47" i="1"/>
  <c r="CR47" i="1" s="1"/>
  <c r="CW53" i="1"/>
  <c r="CW67" i="1"/>
  <c r="CW119" i="1"/>
  <c r="CR119" i="1" s="1"/>
  <c r="CW185" i="1"/>
  <c r="CR185" i="1" s="1"/>
  <c r="CW9" i="1"/>
  <c r="CW359" i="1"/>
  <c r="CR359" i="1" s="1"/>
  <c r="CW13" i="1"/>
  <c r="CW94" i="1"/>
  <c r="CR94" i="1" s="1"/>
  <c r="CW219" i="1"/>
  <c r="CR219" i="1" s="1"/>
  <c r="CW149" i="1"/>
  <c r="CR149" i="1" s="1"/>
  <c r="CW237" i="1"/>
  <c r="CR237" i="1" s="1"/>
  <c r="CW42" i="1"/>
  <c r="CW251" i="1"/>
  <c r="CR251" i="1" s="1"/>
  <c r="CW101" i="1"/>
  <c r="CW164" i="1"/>
  <c r="CR164" i="1" s="1"/>
  <c r="CW331" i="1"/>
  <c r="CR331" i="1" s="1"/>
  <c r="CW141" i="1"/>
  <c r="CW348" i="1"/>
  <c r="CR348" i="1" s="1"/>
  <c r="CW210" i="1"/>
  <c r="CR210" i="1" s="1"/>
  <c r="CW150" i="1"/>
  <c r="CW180" i="1"/>
  <c r="CW81" i="1"/>
  <c r="CR81" i="1" s="1"/>
  <c r="CW151" i="1"/>
  <c r="CW82" i="1"/>
  <c r="CR82" i="1" s="1"/>
  <c r="CW276" i="1"/>
  <c r="CW358" i="1"/>
  <c r="CR358" i="1" s="1"/>
  <c r="CW179" i="1"/>
  <c r="CR179" i="1" s="1"/>
  <c r="CW298" i="1"/>
  <c r="CW48" i="1"/>
  <c r="CR48" i="1" s="1"/>
  <c r="CW200" i="1"/>
  <c r="CR200" i="1" s="1"/>
  <c r="CW272" i="1"/>
  <c r="CW286" i="1"/>
  <c r="CR286" i="1" s="1"/>
  <c r="CW308" i="1"/>
  <c r="CR308" i="1" s="1"/>
  <c r="CW12" i="1"/>
  <c r="CW341" i="1"/>
  <c r="CR341" i="1" s="1"/>
  <c r="CW116" i="1"/>
  <c r="CR116" i="1" s="1"/>
  <c r="CW56" i="1"/>
  <c r="CW262" i="1"/>
  <c r="CW27" i="1"/>
  <c r="CR27" i="1" s="1"/>
  <c r="CW309" i="1"/>
  <c r="CR309" i="1" s="1"/>
  <c r="CW183" i="1"/>
  <c r="CW154" i="1"/>
  <c r="CR154" i="1" s="1"/>
  <c r="CW104" i="1"/>
  <c r="CW170" i="1"/>
  <c r="CR170" i="1" s="1"/>
  <c r="CW147" i="1"/>
  <c r="CR147" i="1" s="1"/>
  <c r="CW176" i="1"/>
  <c r="CR176" i="1" s="1"/>
  <c r="CW366" i="1"/>
  <c r="CR366" i="1" s="1"/>
  <c r="CW280" i="1"/>
  <c r="CW115" i="1"/>
  <c r="CW127" i="1"/>
  <c r="CW320" i="1"/>
  <c r="CR320" i="1" s="1"/>
  <c r="CW238" i="1"/>
  <c r="CW46" i="1"/>
  <c r="CW278" i="1"/>
  <c r="CR278" i="1" s="1"/>
  <c r="CW87" i="1"/>
  <c r="CW18" i="1"/>
  <c r="CW78" i="1"/>
  <c r="CW114" i="1"/>
  <c r="CR114" i="1" s="1"/>
  <c r="CW242" i="1"/>
  <c r="CR242" i="1" s="1"/>
  <c r="CW168" i="1"/>
  <c r="CR168" i="1" s="1"/>
  <c r="CW31" i="1"/>
  <c r="CW111" i="1"/>
  <c r="CW357" i="1"/>
  <c r="CR357" i="1" s="1"/>
  <c r="CW79" i="1"/>
  <c r="CW68" i="1"/>
  <c r="CR68" i="1" s="1"/>
  <c r="CW146" i="1"/>
  <c r="CR146" i="1" s="1"/>
  <c r="CW109" i="1"/>
  <c r="CR109" i="1" s="1"/>
  <c r="CW328" i="1"/>
  <c r="CW97" i="1"/>
  <c r="CW76" i="1"/>
  <c r="CW212" i="1"/>
  <c r="CR212" i="1" s="1"/>
  <c r="CW103" i="1"/>
  <c r="CW19" i="1"/>
  <c r="CW334" i="1"/>
  <c r="CR334" i="1" s="1"/>
  <c r="CW209" i="1"/>
  <c r="CR209" i="1" s="1"/>
  <c r="CW50" i="1"/>
  <c r="CW201" i="1"/>
  <c r="CR201" i="1" s="1"/>
  <c r="CW34" i="1"/>
  <c r="CW234" i="1"/>
  <c r="CW123" i="1"/>
  <c r="CR123" i="1" s="1"/>
  <c r="CW221" i="1"/>
  <c r="CR221" i="1" s="1"/>
  <c r="CW337" i="1"/>
  <c r="CR337" i="1" s="1"/>
  <c r="CW351" i="1"/>
  <c r="CR351" i="1" s="1"/>
  <c r="CW198" i="1"/>
  <c r="CR198" i="1" s="1"/>
  <c r="CW80" i="1"/>
  <c r="CR80" i="1" s="1"/>
  <c r="CW220" i="1"/>
  <c r="CR220" i="1" s="1"/>
  <c r="CW91" i="1"/>
  <c r="CR91" i="1" s="1"/>
  <c r="CW86" i="1"/>
  <c r="CR86" i="1" s="1"/>
  <c r="CW20" i="1"/>
  <c r="CW315" i="1"/>
  <c r="CR315" i="1" s="1"/>
  <c r="CW136" i="1"/>
  <c r="CR136" i="1" s="1"/>
  <c r="CW60" i="1"/>
  <c r="CW30" i="1"/>
  <c r="CW36" i="1"/>
  <c r="CW265" i="1"/>
  <c r="CR265" i="1" s="1"/>
  <c r="CW349" i="1"/>
  <c r="CR349" i="1" s="1"/>
  <c r="CW124" i="1"/>
  <c r="CW121" i="1"/>
  <c r="CW155" i="1"/>
  <c r="CW133" i="1"/>
  <c r="CR133" i="1" s="1"/>
  <c r="CW226" i="1"/>
  <c r="CW145" i="1"/>
  <c r="CW228" i="1"/>
  <c r="Z5" i="31"/>
  <c r="AA7" i="31"/>
  <c r="CW304" i="1" l="1"/>
  <c r="CW324" i="1"/>
  <c r="CR324" i="1" s="1"/>
  <c r="CW49" i="1"/>
  <c r="CR49" i="1" s="1"/>
  <c r="CW330" i="1"/>
  <c r="CR330" i="1" s="1"/>
  <c r="CW10" i="1"/>
  <c r="CW247" i="1"/>
  <c r="CW264" i="1"/>
  <c r="CW261" i="1"/>
  <c r="CW106" i="1"/>
  <c r="CR106" i="1" s="1"/>
  <c r="CW74" i="1"/>
  <c r="CR74" i="1" s="1"/>
  <c r="CW322" i="1"/>
  <c r="CR322" i="1" s="1"/>
  <c r="CW313" i="1"/>
  <c r="CR313" i="1" s="1"/>
  <c r="CW300" i="1"/>
  <c r="CR300" i="1" s="1"/>
  <c r="CW33" i="1"/>
  <c r="CW156" i="1"/>
  <c r="CR156" i="1" s="1"/>
  <c r="CW96" i="1"/>
  <c r="CW163" i="1"/>
  <c r="CW307" i="1"/>
  <c r="CR307" i="1" s="1"/>
  <c r="CW232" i="1"/>
  <c r="CR232" i="1" s="1"/>
  <c r="CW134" i="1"/>
  <c r="CR134" i="1" s="1"/>
  <c r="CW191" i="1"/>
  <c r="CW161" i="1"/>
  <c r="CR161" i="1" s="1"/>
  <c r="CW266" i="1"/>
  <c r="CR266" i="1" s="1"/>
  <c r="CW75" i="1"/>
  <c r="CR75" i="1" s="1"/>
  <c r="CW28" i="1"/>
  <c r="CW39" i="1"/>
  <c r="CW70" i="1"/>
  <c r="CR70" i="1" s="1"/>
  <c r="CW65" i="1"/>
  <c r="CR65" i="1" s="1"/>
  <c r="CW142" i="1"/>
  <c r="CW21" i="1"/>
  <c r="CW338" i="1"/>
  <c r="CR338" i="1" s="1"/>
  <c r="CR5" i="1" l="1"/>
  <c r="BF33" i="10" s="1"/>
  <c r="BV31" i="10" s="1"/>
  <c r="A24" i="10" l="1"/>
  <c r="BF34" i="10" s="1"/>
  <c r="BJ27" i="10" s="1"/>
  <c r="BF35" i="10"/>
  <c r="BF14" i="10"/>
  <c r="BF12" i="10" l="1"/>
  <c r="BH31" i="10" s="1"/>
  <c r="B23" i="10"/>
  <c r="BH35" i="10"/>
  <c r="BI35" i="10"/>
  <c r="B36" i="10"/>
  <c r="CC10" i="10" l="1"/>
  <c r="CC11" i="10"/>
  <c r="IE3" i="10"/>
  <c r="CE16" i="10"/>
  <c r="CE14" i="10"/>
  <c r="CC17" i="10"/>
  <c r="CE13" i="10"/>
  <c r="CE17" i="10"/>
  <c r="GL22" i="10"/>
  <c r="CE11" i="10"/>
  <c r="CC21" i="10"/>
  <c r="CC20" i="10"/>
  <c r="CC18" i="10"/>
  <c r="EC21" i="10"/>
  <c r="DQ21" i="10"/>
  <c r="CE12" i="10"/>
  <c r="EF21" i="10"/>
  <c r="M16" i="31"/>
  <c r="CE10" i="10"/>
  <c r="CE15" i="10"/>
  <c r="CC16" i="10"/>
  <c r="CC12" i="10"/>
  <c r="CC19" i="10"/>
  <c r="CE21" i="10"/>
  <c r="CC13" i="10"/>
  <c r="CE20" i="10"/>
  <c r="CE19" i="10"/>
  <c r="EE21" i="10"/>
  <c r="CE18" i="10"/>
  <c r="CJ2" i="10"/>
  <c r="BF19" i="10"/>
  <c r="IE7" i="10"/>
  <c r="CC15" i="10"/>
  <c r="L5" i="31"/>
  <c r="CC14" i="10"/>
  <c r="CD2" i="10"/>
  <c r="ED21" i="10"/>
  <c r="T15" i="10"/>
  <c r="T19" i="10"/>
  <c r="T17" i="10"/>
  <c r="P3557" i="31" a="1"/>
  <c r="P3557" i="31" s="1"/>
  <c r="M3557" i="31" a="1"/>
  <c r="M3557" i="31" s="1"/>
  <c r="P3559" i="31" a="1"/>
  <c r="P3559" i="31" s="1"/>
  <c r="M3559" i="31" a="1"/>
  <c r="M3559" i="31" s="1"/>
  <c r="M3550" i="31" a="1"/>
  <c r="M3550" i="31" s="1"/>
  <c r="P3550" i="31" a="1"/>
  <c r="P3550" i="31" s="1"/>
  <c r="M3554" i="31" a="1"/>
  <c r="M3554" i="31" s="1"/>
  <c r="P3554" i="31" a="1"/>
  <c r="P3554" i="31" s="1"/>
  <c r="M3552" i="31" a="1"/>
  <c r="M3552" i="31" s="1"/>
  <c r="P3552" i="31" a="1"/>
  <c r="P3552" i="31" s="1"/>
  <c r="Q13" i="31"/>
  <c r="M3556" i="31" a="1"/>
  <c r="M3556" i="31" s="1"/>
  <c r="P3556" i="31" a="1"/>
  <c r="P3556" i="31" s="1"/>
  <c r="M3553" i="31" a="1"/>
  <c r="M3553" i="31" s="1"/>
  <c r="P3553" i="31" a="1"/>
  <c r="P3553" i="31" s="1"/>
  <c r="P3555" i="31" a="1"/>
  <c r="P3555" i="31" s="1"/>
  <c r="M3555" i="31" a="1"/>
  <c r="M3555" i="31" s="1"/>
  <c r="M3558" i="31" a="1"/>
  <c r="M3558" i="31" s="1"/>
  <c r="P3558" i="31" a="1"/>
  <c r="P3558" i="31" s="1"/>
  <c r="CF11" i="10"/>
  <c r="CF18" i="10"/>
  <c r="P3549" i="31" a="1"/>
  <c r="P3549" i="31" s="1"/>
  <c r="CF21" i="10"/>
  <c r="CF16" i="10"/>
  <c r="M3560" i="31" a="1"/>
  <c r="M3560" i="31" s="1"/>
  <c r="CF15" i="10"/>
  <c r="M3551" i="31" a="1"/>
  <c r="M3551" i="31" s="1"/>
  <c r="CF10" i="10"/>
  <c r="CF13" i="10"/>
  <c r="CF19" i="10"/>
  <c r="M3549" i="31" a="1"/>
  <c r="M3549" i="31" s="1"/>
  <c r="CF17" i="10"/>
  <c r="CF12" i="10"/>
  <c r="CF20" i="10"/>
  <c r="CF14" i="10"/>
  <c r="N13" i="31" l="1" a="1"/>
  <c r="N13" i="31" s="1"/>
  <c r="N3547" i="31" s="1"/>
  <c r="DF23" i="10"/>
  <c r="EA15" i="10"/>
  <c r="EB15" i="10" s="1"/>
  <c r="DA23" i="10"/>
  <c r="DB23" i="10"/>
  <c r="BF22" i="10"/>
  <c r="CP23" i="10"/>
  <c r="CY23" i="10"/>
  <c r="DM23" i="10"/>
  <c r="CV23" i="10"/>
  <c r="CX23" i="10"/>
  <c r="BF21" i="10"/>
  <c r="CW23" i="10"/>
  <c r="DN23" i="10"/>
  <c r="GM20" i="10"/>
  <c r="CR23" i="10"/>
  <c r="DH23" i="10"/>
  <c r="CQ23" i="10"/>
  <c r="DI23" i="10"/>
  <c r="CN23" i="10"/>
  <c r="DJ23" i="10"/>
  <c r="GL20" i="10"/>
  <c r="GL19" i="10" s="1"/>
  <c r="DG23" i="10"/>
  <c r="CT23" i="10"/>
  <c r="DC23" i="10"/>
  <c r="BF23" i="10"/>
  <c r="BF32" i="10" s="1"/>
  <c r="DD23" i="10"/>
  <c r="CU23" i="10"/>
  <c r="DK23" i="10"/>
  <c r="BF20" i="10"/>
  <c r="F22" i="10" s="1"/>
  <c r="CS23" i="10"/>
  <c r="DL23" i="10"/>
  <c r="DE23" i="10"/>
  <c r="CZ23" i="10"/>
  <c r="CO23" i="10"/>
  <c r="CF4" i="10"/>
  <c r="CF3" i="10" s="1"/>
  <c r="Q3553" i="31"/>
  <c r="Q3559" i="31"/>
  <c r="Q3555" i="31"/>
  <c r="Q3556" i="31"/>
  <c r="Q3552" i="31"/>
  <c r="Q3554" i="31"/>
  <c r="Q3549" i="31"/>
  <c r="R3561" i="31"/>
  <c r="Q3551" i="31"/>
  <c r="Q3557" i="31"/>
  <c r="Q3560" i="31"/>
  <c r="S3547" i="31"/>
  <c r="Q3550" i="31"/>
  <c r="R3560" i="31"/>
  <c r="Q3547" i="31"/>
  <c r="Q3558" i="31"/>
  <c r="C12" i="31"/>
  <c r="T4" i="31"/>
  <c r="C13" i="31"/>
  <c r="L13" i="31"/>
  <c r="BJ36" i="10"/>
  <c r="G13" i="31"/>
  <c r="BJ37" i="10"/>
  <c r="N16" i="31"/>
  <c r="P16" i="31"/>
  <c r="Q16" i="31" s="1"/>
  <c r="BU2" i="10" l="1"/>
  <c r="C3517" i="31"/>
  <c r="C3518" i="31"/>
  <c r="C3519" i="31"/>
  <c r="C3520" i="31"/>
  <c r="C3521" i="31"/>
  <c r="C3522" i="31"/>
  <c r="C3523" i="31"/>
  <c r="C3524" i="31"/>
  <c r="C3525" i="31"/>
  <c r="C3526" i="31"/>
  <c r="C3527" i="31"/>
  <c r="C3528" i="31"/>
  <c r="C3529" i="31"/>
  <c r="C3530" i="31"/>
  <c r="C3531" i="31"/>
  <c r="C3532" i="31"/>
  <c r="C3533" i="31"/>
  <c r="C3534" i="31"/>
  <c r="C3535" i="31"/>
  <c r="C3536" i="31"/>
  <c r="C3537" i="31"/>
  <c r="C3538" i="31"/>
  <c r="C3539" i="31"/>
  <c r="C3540" i="31"/>
  <c r="C3541" i="31"/>
  <c r="C3542" i="31"/>
  <c r="C3543" i="31"/>
  <c r="C3544" i="31"/>
  <c r="C3545" i="31"/>
  <c r="C3546" i="31"/>
  <c r="BI21" i="10"/>
  <c r="O16" i="31"/>
  <c r="BI15" i="10"/>
  <c r="BI18" i="10"/>
  <c r="BI13" i="10"/>
  <c r="BI12" i="10"/>
  <c r="BI16" i="10"/>
  <c r="BI19" i="10"/>
  <c r="BI14" i="10"/>
  <c r="BI11" i="10"/>
  <c r="BJ42" i="10"/>
  <c r="S16" i="31" s="1"/>
  <c r="N12" i="31"/>
  <c r="BI10" i="10"/>
  <c r="BI17" i="10"/>
  <c r="BI20" i="10"/>
  <c r="L25" i="10"/>
  <c r="T21" i="10"/>
  <c r="BF26" i="10"/>
  <c r="BH32" i="10"/>
  <c r="C3430" i="31"/>
  <c r="C2557" i="31"/>
  <c r="C2010" i="31"/>
  <c r="C2277" i="31"/>
  <c r="C1610" i="31"/>
  <c r="C2331" i="31"/>
  <c r="C355" i="31"/>
  <c r="C731" i="31"/>
  <c r="C417" i="31"/>
  <c r="C2185" i="31"/>
  <c r="C102" i="31"/>
  <c r="C114" i="31"/>
  <c r="C903" i="31"/>
  <c r="C1808" i="31"/>
  <c r="C1489" i="31"/>
  <c r="C2158" i="31"/>
  <c r="C248" i="31"/>
  <c r="C100" i="31"/>
  <c r="C2405" i="31"/>
  <c r="C1957" i="31"/>
  <c r="C1395" i="31"/>
  <c r="C145" i="31"/>
  <c r="C1777" i="31"/>
  <c r="C1477" i="31"/>
  <c r="C184" i="31"/>
  <c r="C2882" i="31"/>
  <c r="C2612" i="31"/>
  <c r="C3222" i="31"/>
  <c r="C2840" i="31"/>
  <c r="C495" i="31"/>
  <c r="C1571" i="31"/>
  <c r="C1133" i="31"/>
  <c r="C1155" i="31"/>
  <c r="C3373" i="31"/>
  <c r="C2274" i="31"/>
  <c r="C1915" i="31"/>
  <c r="C2743" i="31"/>
  <c r="C3308" i="31"/>
  <c r="C3077" i="31"/>
  <c r="C2213" i="31"/>
  <c r="C1620" i="31"/>
  <c r="C3402" i="31"/>
  <c r="C1287" i="31"/>
  <c r="C1190" i="31"/>
  <c r="C1667" i="31"/>
  <c r="C2792" i="31"/>
  <c r="C2076" i="31"/>
  <c r="C52" i="31"/>
  <c r="C2149" i="31"/>
  <c r="C475" i="31"/>
  <c r="C408" i="31"/>
  <c r="C2128" i="31"/>
  <c r="C3343" i="31"/>
  <c r="C623" i="31"/>
  <c r="C1766" i="31"/>
  <c r="C594" i="31"/>
  <c r="C529" i="31"/>
  <c r="C2807" i="31"/>
  <c r="C820" i="31"/>
  <c r="C2545" i="31"/>
  <c r="C3551" i="31"/>
  <c r="C2851" i="31"/>
  <c r="C735" i="31"/>
  <c r="C885" i="31"/>
  <c r="C2045" i="31"/>
  <c r="C413" i="31"/>
  <c r="C1683" i="31"/>
  <c r="C1388" i="31"/>
  <c r="C2800" i="31"/>
  <c r="C2884" i="31"/>
  <c r="C263" i="31"/>
  <c r="C296" i="31"/>
  <c r="C3264" i="31"/>
  <c r="C2705" i="31"/>
  <c r="C918" i="31"/>
  <c r="C1801" i="31"/>
  <c r="C650" i="31"/>
  <c r="C873" i="31"/>
  <c r="C2864" i="31"/>
  <c r="C2215" i="31"/>
  <c r="C1860" i="31"/>
  <c r="C2982" i="31"/>
  <c r="C722" i="31"/>
  <c r="C2962" i="31"/>
  <c r="C3023" i="31"/>
  <c r="C1941" i="31"/>
  <c r="C2414" i="31"/>
  <c r="C2254" i="31"/>
  <c r="C401" i="31"/>
  <c r="C2536" i="31"/>
  <c r="C3425" i="31"/>
  <c r="C985" i="31"/>
  <c r="C74" i="31"/>
  <c r="C2120" i="31"/>
  <c r="C2613" i="31"/>
  <c r="C2969" i="31"/>
  <c r="C879" i="31"/>
  <c r="C88" i="31"/>
  <c r="C1775" i="31"/>
  <c r="C2843" i="31"/>
  <c r="C868" i="31"/>
  <c r="C826" i="31"/>
  <c r="C1950" i="31"/>
  <c r="C3339" i="31"/>
  <c r="C1442" i="31"/>
  <c r="C3344" i="31"/>
  <c r="C1284" i="31"/>
  <c r="C3118" i="31"/>
  <c r="C810" i="31"/>
  <c r="C2078" i="31"/>
  <c r="C144" i="31"/>
  <c r="C353" i="31"/>
  <c r="C2553" i="31"/>
  <c r="C3550" i="31"/>
  <c r="C1383" i="31"/>
  <c r="C1677" i="31"/>
  <c r="C1698" i="31"/>
  <c r="C962" i="31"/>
  <c r="C3148" i="31"/>
  <c r="C1006" i="31"/>
  <c r="C166" i="31"/>
  <c r="C534" i="31"/>
  <c r="C2013" i="31"/>
  <c r="C2090" i="31"/>
  <c r="C559" i="31"/>
  <c r="C1020" i="31"/>
  <c r="C3136" i="31"/>
  <c r="C1707" i="31"/>
  <c r="C2776" i="31"/>
  <c r="C3244" i="31"/>
  <c r="C653" i="31"/>
  <c r="C3463" i="31"/>
  <c r="C428" i="31"/>
  <c r="C1966" i="31"/>
  <c r="C1083" i="31"/>
  <c r="C1549" i="31"/>
  <c r="C2741" i="31"/>
  <c r="C2585" i="31"/>
  <c r="C1124" i="31"/>
  <c r="C2640" i="31"/>
  <c r="C636" i="31"/>
  <c r="C3094" i="31"/>
  <c r="C2227" i="31"/>
  <c r="C1997" i="31"/>
  <c r="C3282" i="31"/>
  <c r="C3252" i="31"/>
  <c r="C754" i="31"/>
  <c r="C1819" i="31"/>
  <c r="C1419" i="31"/>
  <c r="C57" i="31"/>
  <c r="C1421" i="31"/>
  <c r="C456" i="31"/>
  <c r="C1978" i="31"/>
  <c r="C340" i="31"/>
  <c r="C121" i="31"/>
  <c r="C760" i="31"/>
  <c r="C798" i="31"/>
  <c r="C1729" i="31"/>
  <c r="C1602" i="31"/>
  <c r="C1548" i="31"/>
  <c r="C3397" i="31"/>
  <c r="C1075" i="31"/>
  <c r="C2596" i="31"/>
  <c r="C1005" i="31"/>
  <c r="C1185" i="31"/>
  <c r="C1192" i="31"/>
  <c r="C1852" i="31"/>
  <c r="C445" i="31"/>
  <c r="C2749" i="31"/>
  <c r="C2456" i="31"/>
  <c r="C2061" i="31"/>
  <c r="C449" i="31"/>
  <c r="C1375" i="31"/>
  <c r="C811" i="31"/>
  <c r="C61" i="31"/>
  <c r="C3431" i="31"/>
  <c r="C2791" i="31"/>
  <c r="C1444" i="31"/>
  <c r="C1194" i="31"/>
  <c r="C234" i="31"/>
  <c r="C2588" i="31"/>
  <c r="C2214" i="31"/>
  <c r="C1502" i="31"/>
  <c r="C1312" i="31"/>
  <c r="C1531" i="31"/>
  <c r="C1864" i="31"/>
  <c r="C141" i="31"/>
  <c r="C1913" i="31"/>
  <c r="C3426" i="31"/>
  <c r="C3147" i="31"/>
  <c r="C1453" i="31"/>
  <c r="C904" i="31"/>
  <c r="C485" i="31"/>
  <c r="C738" i="31"/>
  <c r="C1892" i="31"/>
  <c r="C1962" i="31"/>
  <c r="C2586" i="31"/>
  <c r="C173" i="31"/>
  <c r="C679" i="31"/>
  <c r="C347" i="31"/>
  <c r="C59" i="31"/>
  <c r="C991" i="31"/>
  <c r="C1365" i="31"/>
  <c r="C2744" i="31"/>
  <c r="C775" i="31"/>
  <c r="C1239" i="31"/>
  <c r="C1524" i="31"/>
  <c r="C3104" i="31"/>
  <c r="C1959" i="31"/>
  <c r="C3462" i="31"/>
  <c r="C3100" i="31"/>
  <c r="C2828" i="31"/>
  <c r="C2808" i="31"/>
  <c r="C2638" i="31"/>
  <c r="C2306" i="31"/>
  <c r="C2716" i="31"/>
  <c r="C1294" i="31"/>
  <c r="C477" i="31"/>
  <c r="C2250" i="31"/>
  <c r="C1813" i="31"/>
  <c r="C1716" i="31"/>
  <c r="C458" i="31"/>
  <c r="C900" i="31"/>
  <c r="C499" i="31"/>
  <c r="C3362" i="31"/>
  <c r="C3366" i="31"/>
  <c r="C1242" i="31"/>
  <c r="C2161" i="31"/>
  <c r="C24" i="31"/>
  <c r="C2385" i="31"/>
  <c r="C2783" i="31"/>
  <c r="C422" i="31"/>
  <c r="C216" i="31"/>
  <c r="C1135" i="31"/>
  <c r="C1927" i="31"/>
  <c r="C1985" i="31"/>
  <c r="C1259" i="31"/>
  <c r="C2995" i="31"/>
  <c r="C833" i="31"/>
  <c r="C1870" i="31"/>
  <c r="C964" i="31"/>
  <c r="C1371" i="31"/>
  <c r="C1845" i="31"/>
  <c r="C1328" i="31"/>
  <c r="C1688" i="31"/>
  <c r="C3010" i="31"/>
  <c r="C385" i="31"/>
  <c r="C3374" i="31"/>
  <c r="C2031" i="31"/>
  <c r="C2999" i="31"/>
  <c r="C111" i="31"/>
  <c r="C2022" i="31"/>
  <c r="C1438" i="31"/>
  <c r="C1752" i="31"/>
  <c r="C2579" i="31"/>
  <c r="C2866" i="31"/>
  <c r="C2572" i="31"/>
  <c r="C2171" i="31"/>
  <c r="C1595" i="31"/>
  <c r="C1704" i="31"/>
  <c r="C2150" i="31"/>
  <c r="C1451" i="31"/>
  <c r="C55" i="31"/>
  <c r="C177" i="31"/>
  <c r="C1463" i="31"/>
  <c r="C1874" i="31"/>
  <c r="C2358" i="31"/>
  <c r="C773" i="31"/>
  <c r="C1232" i="31"/>
  <c r="C2473" i="31"/>
  <c r="C1983" i="31"/>
  <c r="C2434" i="31"/>
  <c r="C2630" i="31"/>
  <c r="C2669" i="31"/>
  <c r="C832" i="31"/>
  <c r="C3265" i="31"/>
  <c r="C142" i="31"/>
  <c r="C2036" i="31"/>
  <c r="C3232" i="31"/>
  <c r="C407" i="31"/>
  <c r="C3170" i="31"/>
  <c r="C2162" i="31"/>
  <c r="C3246" i="31"/>
  <c r="C865" i="31"/>
  <c r="C2910" i="31"/>
  <c r="C2200" i="31"/>
  <c r="C3461" i="31"/>
  <c r="C1626" i="31"/>
  <c r="C647" i="31"/>
  <c r="C3310" i="31"/>
  <c r="C211" i="31"/>
  <c r="C3245" i="31"/>
  <c r="C2074" i="31"/>
  <c r="C3102" i="31"/>
  <c r="C648" i="31"/>
  <c r="C809" i="31"/>
  <c r="C524" i="31"/>
  <c r="C1570" i="31"/>
  <c r="C3176" i="31"/>
  <c r="C3228" i="31"/>
  <c r="C1382" i="31"/>
  <c r="C1144" i="31"/>
  <c r="C435" i="31"/>
  <c r="C338" i="31"/>
  <c r="C403" i="31"/>
  <c r="C819" i="31"/>
  <c r="C2927" i="31"/>
  <c r="C1618" i="31"/>
  <c r="C526" i="31"/>
  <c r="C2634" i="31"/>
  <c r="C963" i="31"/>
  <c r="C3395" i="31"/>
  <c r="C682" i="31"/>
  <c r="C2479" i="31"/>
  <c r="C53" i="31"/>
  <c r="C3342" i="31"/>
  <c r="C2292" i="31"/>
  <c r="C2873" i="31"/>
  <c r="C3030" i="31"/>
  <c r="C3177" i="31"/>
  <c r="C442" i="31"/>
  <c r="C589" i="31"/>
  <c r="C1919" i="31"/>
  <c r="C2285" i="31"/>
  <c r="C3559" i="31"/>
  <c r="C3071" i="31"/>
  <c r="C2633" i="31"/>
  <c r="C1038" i="31"/>
  <c r="C377" i="31"/>
  <c r="C1109" i="31"/>
  <c r="C2370" i="31"/>
  <c r="C1035" i="31"/>
  <c r="C1970" i="31"/>
  <c r="C2113" i="31"/>
  <c r="C2944" i="31"/>
  <c r="C2431" i="31"/>
  <c r="C914" i="31"/>
  <c r="C2813" i="31"/>
  <c r="C2446" i="31"/>
  <c r="C2233" i="31"/>
  <c r="C1333" i="31"/>
  <c r="C3248" i="31"/>
  <c r="C1485" i="31"/>
  <c r="C226" i="31"/>
  <c r="C2344" i="31"/>
  <c r="C1909" i="31"/>
  <c r="C1743" i="31"/>
  <c r="C1498" i="31"/>
  <c r="C2179" i="31"/>
  <c r="C1679" i="31"/>
  <c r="C1381" i="31"/>
  <c r="C2296" i="31"/>
  <c r="C2125" i="31"/>
  <c r="C3185" i="31"/>
  <c r="C2477" i="31"/>
  <c r="C932" i="31"/>
  <c r="C1734" i="31"/>
  <c r="C3427" i="31"/>
  <c r="C1341" i="31"/>
  <c r="C1868" i="31"/>
  <c r="C1621" i="31"/>
  <c r="C2351" i="31"/>
  <c r="C2723" i="31"/>
  <c r="C3460" i="31"/>
  <c r="C279" i="31"/>
  <c r="C746" i="31"/>
  <c r="C1156" i="31"/>
  <c r="C2883" i="31"/>
  <c r="C3477" i="31"/>
  <c r="C1077" i="31"/>
  <c r="C616" i="31"/>
  <c r="C1573" i="31"/>
  <c r="C2070" i="31"/>
  <c r="C3571" i="31"/>
  <c r="C344" i="31"/>
  <c r="C1529" i="31"/>
  <c r="C2551" i="31"/>
  <c r="C2565" i="31"/>
  <c r="C1257" i="31"/>
  <c r="C578" i="31"/>
  <c r="C2720" i="31"/>
  <c r="C502" i="31"/>
  <c r="C348" i="31"/>
  <c r="C1735" i="31"/>
  <c r="C32" i="31"/>
  <c r="C2139" i="31"/>
  <c r="C1815" i="31"/>
  <c r="C2602" i="31"/>
  <c r="C2352" i="31"/>
  <c r="C2725" i="31"/>
  <c r="C1651" i="31"/>
  <c r="C1454" i="31"/>
  <c r="C1858" i="31"/>
  <c r="C1321" i="31"/>
  <c r="C124" i="31"/>
  <c r="C2981" i="31"/>
  <c r="C2030" i="31"/>
  <c r="C3247" i="31"/>
  <c r="C1786" i="31"/>
  <c r="C2547" i="31"/>
  <c r="C521" i="31"/>
  <c r="C1692" i="31"/>
  <c r="C2563" i="31"/>
  <c r="C663" i="31"/>
  <c r="C2692" i="31"/>
  <c r="C608" i="31"/>
  <c r="C492" i="31"/>
  <c r="C63" i="31"/>
  <c r="C2900" i="31"/>
  <c r="C2949" i="31"/>
  <c r="C2210" i="31"/>
  <c r="C369" i="31"/>
  <c r="C432" i="31"/>
  <c r="C2372" i="31"/>
  <c r="C2165" i="31"/>
  <c r="C2926" i="31"/>
  <c r="C2574" i="31"/>
  <c r="C2011" i="31"/>
  <c r="C1806" i="31"/>
  <c r="C298" i="31"/>
  <c r="C1550" i="31"/>
  <c r="C2666" i="31"/>
  <c r="C3127" i="31"/>
  <c r="C1099" i="31"/>
  <c r="C322" i="31"/>
  <c r="C41" i="31"/>
  <c r="C1041" i="31"/>
  <c r="C2287" i="31"/>
  <c r="C2781" i="31"/>
  <c r="C328" i="31"/>
  <c r="C2311" i="31"/>
  <c r="C3304" i="31"/>
  <c r="C2506" i="31"/>
  <c r="C1702" i="31"/>
  <c r="C822" i="31"/>
  <c r="C2155" i="31"/>
  <c r="C2014" i="31"/>
  <c r="C2023" i="31"/>
  <c r="C3281" i="31"/>
  <c r="C1398" i="31"/>
  <c r="C3459" i="31"/>
  <c r="C1525" i="31"/>
  <c r="C3573" i="31"/>
  <c r="C34" i="31"/>
  <c r="C3076" i="31"/>
  <c r="C3476" i="31"/>
  <c r="C2515" i="31"/>
  <c r="C2816" i="31"/>
  <c r="C47" i="31"/>
  <c r="C1622" i="31"/>
  <c r="C1945" i="31"/>
  <c r="C1378" i="31"/>
  <c r="C1265" i="31"/>
  <c r="C827" i="31"/>
  <c r="C2201" i="31"/>
  <c r="C1537" i="31"/>
  <c r="C1415" i="31"/>
  <c r="C3337" i="31"/>
  <c r="C1636" i="31"/>
  <c r="C716" i="31"/>
  <c r="C3133" i="31"/>
  <c r="C1601" i="31"/>
  <c r="C1557" i="31"/>
  <c r="C1001" i="31"/>
  <c r="C1102" i="31"/>
  <c r="C2235" i="31"/>
  <c r="C907" i="31"/>
  <c r="C392" i="31"/>
  <c r="C548" i="31"/>
  <c r="C1313" i="31"/>
  <c r="C2921" i="31"/>
  <c r="C3164" i="31"/>
  <c r="C734" i="31"/>
  <c r="C1461" i="31"/>
  <c r="C1295" i="31"/>
  <c r="C135" i="31"/>
  <c r="C2591" i="31"/>
  <c r="C2236" i="31"/>
  <c r="C3099" i="31"/>
  <c r="C1241" i="31"/>
  <c r="C172" i="31"/>
  <c r="C1749" i="31"/>
  <c r="C1823" i="31"/>
  <c r="C2614" i="31"/>
  <c r="C303" i="31"/>
  <c r="C292" i="31"/>
  <c r="C2195" i="31"/>
  <c r="C543" i="31"/>
  <c r="C1939" i="31"/>
  <c r="C3280" i="31"/>
  <c r="C2319" i="31"/>
  <c r="C123" i="31"/>
  <c r="C3324" i="31"/>
  <c r="C2979" i="31"/>
  <c r="C825" i="31"/>
  <c r="C3297" i="31"/>
  <c r="C2380" i="31"/>
  <c r="C2812" i="31"/>
  <c r="C3208" i="31"/>
  <c r="C546" i="31"/>
  <c r="C628" i="31"/>
  <c r="C730" i="31"/>
  <c r="C1103" i="31"/>
  <c r="C675" i="31"/>
  <c r="C3435" i="31"/>
  <c r="C1920" i="31"/>
  <c r="C1215" i="31"/>
  <c r="C1818" i="31"/>
  <c r="C3432" i="31"/>
  <c r="C2457" i="31"/>
  <c r="C2275" i="31"/>
  <c r="C46" i="31"/>
  <c r="C1050" i="31"/>
  <c r="C354" i="31"/>
  <c r="C2452" i="31"/>
  <c r="C1625" i="31"/>
  <c r="C1693" i="31"/>
  <c r="C3458" i="31"/>
  <c r="C1090" i="31"/>
  <c r="C1574" i="31"/>
  <c r="C1475" i="31"/>
  <c r="C2481" i="31"/>
  <c r="C3475" i="31"/>
  <c r="C3295" i="31"/>
  <c r="C715" i="31"/>
  <c r="C1385" i="31"/>
  <c r="C258" i="31"/>
  <c r="C1348" i="31"/>
  <c r="C2091" i="31"/>
  <c r="C1336" i="31"/>
  <c r="C551" i="31"/>
  <c r="C818" i="31"/>
  <c r="C3186" i="31"/>
  <c r="C1086" i="31"/>
  <c r="C2067" i="31"/>
  <c r="C1104" i="31"/>
  <c r="C2225" i="31"/>
  <c r="C1067" i="31"/>
  <c r="C1940" i="31"/>
  <c r="C1534" i="31"/>
  <c r="C3316" i="31"/>
  <c r="C1057" i="31"/>
  <c r="C2658" i="31"/>
  <c r="C207" i="31"/>
  <c r="C2837" i="31"/>
  <c r="C2931" i="31"/>
  <c r="C593" i="31"/>
  <c r="C672" i="31"/>
  <c r="C846" i="31"/>
  <c r="C1229" i="31"/>
  <c r="C300" i="31"/>
  <c r="C997" i="31"/>
  <c r="C2878" i="31"/>
  <c r="C2592" i="31"/>
  <c r="C2381" i="31"/>
  <c r="C2426" i="31"/>
  <c r="C2159" i="31"/>
  <c r="C150" i="31"/>
  <c r="C1455" i="31"/>
  <c r="C607" i="31"/>
  <c r="C3258" i="31"/>
  <c r="C2790" i="31"/>
  <c r="C2432" i="31"/>
  <c r="C640" i="31"/>
  <c r="C1795" i="31"/>
  <c r="C2323" i="31"/>
  <c r="C3199" i="31"/>
  <c r="C2005" i="31"/>
  <c r="C1555" i="31"/>
  <c r="C1929" i="31"/>
  <c r="C171" i="31"/>
  <c r="C1712" i="31"/>
  <c r="C235" i="31"/>
  <c r="C1505" i="31"/>
  <c r="C2507" i="31"/>
  <c r="C1500" i="31"/>
  <c r="C2575" i="31"/>
  <c r="C2549" i="31"/>
  <c r="C2413" i="31"/>
  <c r="C1274" i="31"/>
  <c r="C2081" i="31"/>
  <c r="C373" i="31"/>
  <c r="C3027" i="31"/>
  <c r="C1772" i="31"/>
  <c r="C1928" i="31"/>
  <c r="C487" i="31"/>
  <c r="C1422" i="31"/>
  <c r="C3404" i="31"/>
  <c r="C533" i="31"/>
  <c r="C51" i="31"/>
  <c r="C649" i="31"/>
  <c r="C2757" i="31"/>
  <c r="C1115" i="31"/>
  <c r="C3045" i="31"/>
  <c r="C3457" i="31"/>
  <c r="C91" i="31"/>
  <c r="C2131" i="31"/>
  <c r="C1315" i="31"/>
  <c r="C1231" i="31"/>
  <c r="C3474" i="31"/>
  <c r="C167" i="31"/>
  <c r="C2495" i="31"/>
  <c r="C2439" i="31"/>
  <c r="C2987" i="31"/>
  <c r="C1351" i="31"/>
  <c r="C1895" i="31"/>
  <c r="C66" i="31"/>
  <c r="C1628" i="31"/>
  <c r="C1119" i="31"/>
  <c r="C2336" i="31"/>
  <c r="C660" i="31"/>
  <c r="C470" i="31"/>
  <c r="C314" i="31"/>
  <c r="C644" i="31"/>
  <c r="C743" i="31"/>
  <c r="C195" i="31"/>
  <c r="C1867" i="31"/>
  <c r="C705" i="31"/>
  <c r="C82" i="31"/>
  <c r="C469" i="31"/>
  <c r="C1673" i="31"/>
  <c r="C3223" i="31"/>
  <c r="C2821" i="31"/>
  <c r="C2400" i="31"/>
  <c r="C851" i="31"/>
  <c r="C940" i="31"/>
  <c r="C174" i="31"/>
  <c r="C3572" i="31"/>
  <c r="C686" i="31"/>
  <c r="C272" i="31"/>
  <c r="C1974" i="31"/>
  <c r="C3001" i="31"/>
  <c r="C2180" i="31"/>
  <c r="C160" i="31"/>
  <c r="C1715" i="31"/>
  <c r="C176" i="31"/>
  <c r="C2940" i="31"/>
  <c r="C2728" i="31"/>
  <c r="C452" i="31"/>
  <c r="C484" i="31"/>
  <c r="C476" i="31"/>
  <c r="C1263" i="31"/>
  <c r="C349" i="31"/>
  <c r="C90" i="31"/>
  <c r="C1938" i="31"/>
  <c r="C3317" i="31"/>
  <c r="C1405" i="31"/>
  <c r="C2019" i="31"/>
  <c r="C1544" i="31"/>
  <c r="C3398" i="31"/>
  <c r="C651" i="31"/>
  <c r="C2176" i="31"/>
  <c r="C1511" i="31"/>
  <c r="C3141" i="31"/>
  <c r="C1848" i="31"/>
  <c r="C1746" i="31"/>
  <c r="C744" i="31"/>
  <c r="C130" i="31"/>
  <c r="C2759" i="31"/>
  <c r="C692" i="31"/>
  <c r="C3105" i="31"/>
  <c r="C510" i="31"/>
  <c r="C1399" i="31"/>
  <c r="C1266" i="31"/>
  <c r="C563" i="31"/>
  <c r="C1561" i="31"/>
  <c r="C883" i="31"/>
  <c r="C60" i="31"/>
  <c r="C569" i="31"/>
  <c r="C875" i="31"/>
  <c r="C1932" i="31"/>
  <c r="C3456" i="31"/>
  <c r="C2286" i="31"/>
  <c r="C1177" i="31"/>
  <c r="C3059" i="31"/>
  <c r="C1764" i="31"/>
  <c r="C3473" i="31"/>
  <c r="C2268" i="31"/>
  <c r="C170" i="31"/>
  <c r="C709" i="31"/>
  <c r="C3428" i="31"/>
  <c r="C1305" i="31"/>
  <c r="C84" i="31"/>
  <c r="C1991" i="31"/>
  <c r="C3079" i="31"/>
  <c r="C3401" i="31"/>
  <c r="C756" i="31"/>
  <c r="C1592" i="31"/>
  <c r="C2651" i="31"/>
  <c r="C769" i="31"/>
  <c r="C324" i="31"/>
  <c r="C460" i="31"/>
  <c r="C2192" i="31"/>
  <c r="C230" i="31"/>
  <c r="C2057" i="31"/>
  <c r="C1891" i="31"/>
  <c r="C2444" i="31"/>
  <c r="C2822" i="31"/>
  <c r="C1252" i="31"/>
  <c r="C359" i="31"/>
  <c r="C1251" i="31"/>
  <c r="C635" i="31"/>
  <c r="C3254" i="31"/>
  <c r="C1877" i="31"/>
  <c r="C592" i="31"/>
  <c r="C2465" i="31"/>
  <c r="C2988" i="31"/>
  <c r="C217" i="31"/>
  <c r="C1508" i="31"/>
  <c r="C956" i="31"/>
  <c r="C2710" i="31"/>
  <c r="C671" i="31"/>
  <c r="C1748" i="31"/>
  <c r="C2391" i="31"/>
  <c r="C2403" i="31"/>
  <c r="C1816" i="31"/>
  <c r="C1644" i="31"/>
  <c r="C3025" i="31"/>
  <c r="C3350" i="31"/>
  <c r="C1211" i="31"/>
  <c r="C439" i="31"/>
  <c r="C3156" i="31"/>
  <c r="C799" i="31"/>
  <c r="C1778" i="31"/>
  <c r="C2836" i="31"/>
  <c r="C1277" i="31"/>
  <c r="C1326" i="31"/>
  <c r="C3364" i="31"/>
  <c r="C148" i="31"/>
  <c r="C629" i="31"/>
  <c r="C2695" i="31"/>
  <c r="C2945" i="31"/>
  <c r="C1332" i="31"/>
  <c r="C2701" i="31"/>
  <c r="C2667" i="31"/>
  <c r="C958" i="31"/>
  <c r="C2293" i="31"/>
  <c r="C237" i="31"/>
  <c r="C605" i="31"/>
  <c r="C765" i="31"/>
  <c r="C1706" i="31"/>
  <c r="C2877" i="31"/>
  <c r="C3455" i="31"/>
  <c r="C2322" i="31"/>
  <c r="C277" i="31"/>
  <c r="C17" i="31"/>
  <c r="C2015" i="31"/>
  <c r="C3472" i="31"/>
  <c r="C2211" i="31"/>
  <c r="C853" i="31"/>
  <c r="C2970" i="31"/>
  <c r="C2468" i="31"/>
  <c r="C152" i="31"/>
  <c r="C2894" i="31"/>
  <c r="C2423" i="31"/>
  <c r="C1760" i="31"/>
  <c r="C3433" i="31"/>
  <c r="C2467" i="31"/>
  <c r="C805" i="31"/>
  <c r="C1758" i="31"/>
  <c r="C2854" i="31"/>
  <c r="C3370" i="31"/>
  <c r="C2895" i="31"/>
  <c r="C3284" i="31"/>
  <c r="C3429" i="31"/>
  <c r="C446" i="31"/>
  <c r="C893" i="31"/>
  <c r="C1117" i="31"/>
  <c r="C113" i="31"/>
  <c r="C1726" i="31"/>
  <c r="C2302" i="31"/>
  <c r="C1802" i="31"/>
  <c r="C1282" i="31"/>
  <c r="C183" i="31"/>
  <c r="C3287" i="31"/>
  <c r="C3054" i="31"/>
  <c r="C3062" i="31"/>
  <c r="C2521" i="31"/>
  <c r="C1199" i="31"/>
  <c r="C1516" i="31"/>
  <c r="C372" i="31"/>
  <c r="C2462" i="31"/>
  <c r="C2412" i="31"/>
  <c r="C370" i="31"/>
  <c r="C3007" i="31"/>
  <c r="C1044" i="31"/>
  <c r="C929" i="31"/>
  <c r="C143" i="31"/>
  <c r="C2087" i="31"/>
  <c r="C1417" i="31"/>
  <c r="C1095" i="31"/>
  <c r="C941" i="31"/>
  <c r="C1121" i="31"/>
  <c r="C2604" i="31"/>
  <c r="C116" i="31"/>
  <c r="C1853" i="31"/>
  <c r="C3201" i="31"/>
  <c r="C1374" i="31"/>
  <c r="C1631" i="31"/>
  <c r="C1767" i="31"/>
  <c r="C1003" i="31"/>
  <c r="C332" i="31"/>
  <c r="C440" i="31"/>
  <c r="C3309" i="31"/>
  <c r="C2761" i="31"/>
  <c r="C632" i="31"/>
  <c r="C1742" i="31"/>
  <c r="C490" i="31"/>
  <c r="C209" i="31"/>
  <c r="C1153" i="31"/>
  <c r="C1910" i="31"/>
  <c r="C333" i="31"/>
  <c r="C1216" i="31"/>
  <c r="C549" i="31"/>
  <c r="C27" i="31"/>
  <c r="C795" i="31"/>
  <c r="C256" i="31"/>
  <c r="C748" i="31"/>
  <c r="C2561" i="31"/>
  <c r="C1553" i="31"/>
  <c r="C3394" i="31"/>
  <c r="C2806" i="31"/>
  <c r="C2700" i="31"/>
  <c r="C3471" i="31"/>
  <c r="C2497" i="31"/>
  <c r="C1796" i="31"/>
  <c r="C2799" i="31"/>
  <c r="C2652" i="31"/>
  <c r="C1324" i="31"/>
  <c r="C3371" i="31"/>
  <c r="C639" i="31"/>
  <c r="C1236" i="31"/>
  <c r="C1250" i="31"/>
  <c r="C511" i="31"/>
  <c r="C2737" i="31"/>
  <c r="C2466" i="31"/>
  <c r="C3555" i="31"/>
  <c r="C1976" i="31"/>
  <c r="C1629" i="31"/>
  <c r="C389" i="31"/>
  <c r="C2104" i="31"/>
  <c r="C326" i="31"/>
  <c r="C281" i="31"/>
  <c r="C3070" i="31"/>
  <c r="C3558" i="31"/>
  <c r="C894" i="31"/>
  <c r="C420" i="31"/>
  <c r="C1029" i="31"/>
  <c r="C2029" i="31"/>
  <c r="C638" i="31"/>
  <c r="C790" i="31"/>
  <c r="C742" i="31"/>
  <c r="C2539" i="31"/>
  <c r="C2991" i="31"/>
  <c r="C2523" i="31"/>
  <c r="C2677" i="31"/>
  <c r="C740" i="31"/>
  <c r="C1605" i="31"/>
  <c r="C1648" i="31"/>
  <c r="C1325" i="31"/>
  <c r="C260" i="31"/>
  <c r="C3553" i="31"/>
  <c r="C462" i="31"/>
  <c r="C2053" i="31"/>
  <c r="C453" i="31"/>
  <c r="C154" i="31"/>
  <c r="C2824" i="31"/>
  <c r="C979" i="31"/>
  <c r="C2251" i="31"/>
  <c r="C970" i="31"/>
  <c r="C992" i="31"/>
  <c r="C191" i="31"/>
  <c r="C2713" i="31"/>
  <c r="C3283" i="31"/>
  <c r="C112" i="31"/>
  <c r="C517" i="31"/>
  <c r="C319" i="31"/>
  <c r="C1406" i="31"/>
  <c r="C3180" i="31"/>
  <c r="C1151" i="31"/>
  <c r="C3467" i="31"/>
  <c r="C1513" i="31"/>
  <c r="C1174" i="31"/>
  <c r="C1670" i="31"/>
  <c r="C1822" i="31"/>
  <c r="C3575" i="31"/>
  <c r="C804" i="31"/>
  <c r="C2622" i="31"/>
  <c r="C2903" i="31"/>
  <c r="C1542" i="31"/>
  <c r="C1934" i="31"/>
  <c r="C1106" i="31"/>
  <c r="C1730" i="31"/>
  <c r="C2448" i="31"/>
  <c r="C3556" i="31"/>
  <c r="C3050" i="31"/>
  <c r="C1126" i="31"/>
  <c r="C2998" i="31"/>
  <c r="C307" i="31"/>
  <c r="C3470" i="31"/>
  <c r="C2906" i="31"/>
  <c r="C3004" i="31"/>
  <c r="C1072" i="31"/>
  <c r="C830" i="31"/>
  <c r="C3115" i="31"/>
  <c r="C212" i="31"/>
  <c r="C464" i="31"/>
  <c r="C1076" i="31"/>
  <c r="C2889" i="31"/>
  <c r="C937" i="31"/>
  <c r="C2923" i="31"/>
  <c r="C129" i="31"/>
  <c r="C951" i="31"/>
  <c r="C1771" i="31"/>
  <c r="C2108" i="31"/>
  <c r="C1747" i="31"/>
  <c r="C3307" i="31"/>
  <c r="C3369" i="31"/>
  <c r="C3048" i="31"/>
  <c r="C153" i="31"/>
  <c r="C573" i="31"/>
  <c r="C745" i="31"/>
  <c r="C1586" i="31"/>
  <c r="C2730" i="31"/>
  <c r="C2914" i="31"/>
  <c r="C1362" i="31"/>
  <c r="C2298" i="31"/>
  <c r="C2042" i="31"/>
  <c r="C1614" i="31"/>
  <c r="C1205" i="31"/>
  <c r="C977" i="31"/>
  <c r="C1082" i="31"/>
  <c r="C2257" i="31"/>
  <c r="C2904" i="31"/>
  <c r="C2582" i="31"/>
  <c r="C990" i="31"/>
  <c r="C2593" i="31"/>
  <c r="C3161" i="31"/>
  <c r="C2000" i="31"/>
  <c r="C3347" i="31"/>
  <c r="C855" i="31"/>
  <c r="C2772" i="31"/>
  <c r="C25" i="31"/>
  <c r="C1469" i="31"/>
  <c r="C2004" i="31"/>
  <c r="C1207" i="31"/>
  <c r="C2855" i="31"/>
  <c r="C2566" i="31"/>
  <c r="C3089" i="31"/>
  <c r="C175" i="31"/>
  <c r="C2570" i="31"/>
  <c r="C643" i="31"/>
  <c r="C1431" i="31"/>
  <c r="C26" i="31"/>
  <c r="C1649" i="31"/>
  <c r="C1373" i="31"/>
  <c r="C2955" i="31"/>
  <c r="C768" i="31"/>
  <c r="C2863" i="31"/>
  <c r="C3084" i="31"/>
  <c r="C1065" i="31"/>
  <c r="C2151" i="31"/>
  <c r="C1013" i="31"/>
  <c r="C1604" i="31"/>
  <c r="C2379" i="31"/>
  <c r="C1186" i="31"/>
  <c r="C2611" i="31"/>
  <c r="C1111" i="31"/>
  <c r="C952" i="31"/>
  <c r="C2568" i="31"/>
  <c r="C1880" i="31"/>
  <c r="C151" i="31"/>
  <c r="C2712" i="31"/>
  <c r="C2554" i="31"/>
  <c r="C1078" i="31"/>
  <c r="C222" i="31"/>
  <c r="C381" i="31"/>
  <c r="C155" i="31"/>
  <c r="C3037" i="31"/>
  <c r="C3184" i="31"/>
  <c r="C2252" i="31"/>
  <c r="C1457" i="31"/>
  <c r="C1048" i="31"/>
  <c r="C138" i="31"/>
  <c r="C3005" i="31"/>
  <c r="C203" i="31"/>
  <c r="C621" i="31"/>
  <c r="C305" i="31"/>
  <c r="C246" i="31"/>
  <c r="C3227" i="31"/>
  <c r="C1389" i="31"/>
  <c r="C737" i="31"/>
  <c r="C1435" i="31"/>
  <c r="C1345" i="31"/>
  <c r="C3403" i="31"/>
  <c r="C71" i="31"/>
  <c r="C2621" i="31"/>
  <c r="C2847" i="31"/>
  <c r="C612" i="31"/>
  <c r="C3346" i="31"/>
  <c r="C3146" i="31"/>
  <c r="C2027" i="31"/>
  <c r="C2190" i="31"/>
  <c r="C1028" i="31"/>
  <c r="C45" i="31"/>
  <c r="C1224" i="31"/>
  <c r="C3221" i="31"/>
  <c r="C3191" i="31"/>
  <c r="C3021" i="31"/>
  <c r="C2898" i="31"/>
  <c r="C2510" i="31"/>
  <c r="C2957" i="31"/>
  <c r="C603" i="31"/>
  <c r="C1977" i="31"/>
  <c r="C695" i="31"/>
  <c r="C2542" i="31"/>
  <c r="C2965" i="31"/>
  <c r="C2686" i="31"/>
  <c r="C2238" i="31"/>
  <c r="C2378" i="31"/>
  <c r="C2785" i="31"/>
  <c r="C1088" i="31"/>
  <c r="C2639" i="31"/>
  <c r="C1347" i="31"/>
  <c r="C2366" i="31"/>
  <c r="C240" i="31"/>
  <c r="C1881" i="31"/>
  <c r="C2834" i="31"/>
  <c r="C1318" i="31"/>
  <c r="C1353" i="31"/>
  <c r="C2718" i="31"/>
  <c r="C2909" i="31"/>
  <c r="C2953" i="31"/>
  <c r="C1558" i="31"/>
  <c r="C2271" i="31"/>
  <c r="C2328" i="31"/>
  <c r="C3466" i="31"/>
  <c r="C1206" i="31"/>
  <c r="C2312" i="31"/>
  <c r="C2653" i="31"/>
  <c r="C2018" i="31"/>
  <c r="C1590" i="31"/>
  <c r="C1907" i="31"/>
  <c r="C1434" i="31"/>
  <c r="C1118" i="31"/>
  <c r="C331" i="31"/>
  <c r="C677" i="31"/>
  <c r="C2782" i="31"/>
  <c r="C2726" i="31"/>
  <c r="C3268" i="31"/>
  <c r="C1311" i="31"/>
  <c r="C465" i="31"/>
  <c r="C1850" i="31"/>
  <c r="C1361" i="31"/>
  <c r="C966" i="31"/>
  <c r="C3469" i="31"/>
  <c r="C380" i="31"/>
  <c r="C2832" i="31"/>
  <c r="C2419" i="31"/>
  <c r="C3564" i="31"/>
  <c r="C405" i="31"/>
  <c r="C2838" i="31"/>
  <c r="C189" i="31"/>
  <c r="C664" i="31"/>
  <c r="C2054" i="31"/>
  <c r="C898" i="31"/>
  <c r="C3101" i="31"/>
  <c r="C905" i="31"/>
  <c r="C1804" i="31"/>
  <c r="C39" i="31"/>
  <c r="C899" i="31"/>
  <c r="C794" i="31"/>
  <c r="C1464" i="31"/>
  <c r="C2043" i="31"/>
  <c r="C2371" i="31"/>
  <c r="C387" i="31"/>
  <c r="C1062" i="31"/>
  <c r="C2048" i="31"/>
  <c r="C1254" i="31"/>
  <c r="C513" i="31"/>
  <c r="C2068" i="31"/>
  <c r="C1665" i="31"/>
  <c r="C803" i="31"/>
  <c r="C2310" i="31"/>
  <c r="C1214" i="31"/>
  <c r="C3434" i="31"/>
  <c r="C2522" i="31"/>
  <c r="C3405" i="31"/>
  <c r="C960" i="31"/>
  <c r="C33" i="31"/>
  <c r="C3345" i="31"/>
  <c r="C437" i="31"/>
  <c r="C3160" i="31"/>
  <c r="C1055" i="31"/>
  <c r="C889" i="31"/>
  <c r="C3092" i="31"/>
  <c r="C902" i="31"/>
  <c r="C1896" i="31"/>
  <c r="C266" i="31"/>
  <c r="C2532" i="31"/>
  <c r="C1995" i="31"/>
  <c r="C482" i="31"/>
  <c r="C1831" i="31"/>
  <c r="C2858" i="31"/>
  <c r="C1245" i="31"/>
  <c r="C2261" i="31"/>
  <c r="C1581" i="31"/>
  <c r="C1171" i="31"/>
  <c r="C3038" i="31"/>
  <c r="C3338" i="31"/>
  <c r="C2560" i="31"/>
  <c r="C1496" i="31"/>
  <c r="C1635" i="31"/>
  <c r="C3465" i="31"/>
  <c r="C1163" i="31"/>
  <c r="C916" i="31"/>
  <c r="C987" i="31"/>
  <c r="C2548" i="31"/>
  <c r="C3275" i="31"/>
  <c r="C1182" i="31"/>
  <c r="C2892" i="31"/>
  <c r="C613" i="31"/>
  <c r="C1428" i="31"/>
  <c r="C1256" i="31"/>
  <c r="C2540" i="31"/>
  <c r="C140" i="31"/>
  <c r="C537" i="31"/>
  <c r="C867" i="31"/>
  <c r="C161" i="31"/>
  <c r="C912" i="31"/>
  <c r="C3015" i="31"/>
  <c r="C3468" i="31"/>
  <c r="C934" i="31"/>
  <c r="C2747" i="31"/>
  <c r="C1664" i="31"/>
  <c r="C2967" i="31"/>
  <c r="C3285" i="31"/>
  <c r="C575" i="31"/>
  <c r="C665" i="31"/>
  <c r="C2193" i="31"/>
  <c r="C295" i="31"/>
  <c r="C2279" i="31"/>
  <c r="C1696" i="31"/>
  <c r="C2373" i="31"/>
  <c r="C2415" i="31"/>
  <c r="C285" i="31"/>
  <c r="C2693" i="31"/>
  <c r="C2594" i="31"/>
  <c r="C21" i="31"/>
  <c r="C1737" i="31"/>
  <c r="C2748" i="31"/>
  <c r="C2182" i="31"/>
  <c r="C1882" i="31"/>
  <c r="C1349" i="31"/>
  <c r="C1276" i="31"/>
  <c r="C2148" i="31"/>
  <c r="C2007" i="31"/>
  <c r="C806" i="31"/>
  <c r="C849" i="31"/>
  <c r="C829" i="31"/>
  <c r="C360" i="31"/>
  <c r="C2475" i="31"/>
  <c r="C2846" i="31"/>
  <c r="C2040" i="31"/>
  <c r="C2513" i="31"/>
  <c r="C3090" i="31"/>
  <c r="C2849" i="31"/>
  <c r="C494" i="31"/>
  <c r="C3151" i="31"/>
  <c r="C1446" i="31"/>
  <c r="C3204" i="31"/>
  <c r="C2775" i="31"/>
  <c r="C410" i="31"/>
  <c r="C2644" i="31"/>
  <c r="C1769" i="31"/>
  <c r="C1047" i="31"/>
  <c r="C2935" i="31"/>
  <c r="C2736" i="31"/>
  <c r="C264" i="31"/>
  <c r="C763" i="31"/>
  <c r="C2219" i="31"/>
  <c r="C2196" i="31"/>
  <c r="C3000" i="31"/>
  <c r="C2530" i="31"/>
  <c r="C2961" i="31"/>
  <c r="C1176" i="31"/>
  <c r="C1708" i="31"/>
  <c r="C2933" i="31"/>
  <c r="C761" i="31"/>
  <c r="C297" i="31"/>
  <c r="C1183" i="31"/>
  <c r="C450" i="31"/>
  <c r="C3554" i="31"/>
  <c r="C108" i="31"/>
  <c r="C2533" i="31"/>
  <c r="C2823" i="31"/>
  <c r="C2517" i="31"/>
  <c r="C491" i="31"/>
  <c r="C117" i="31"/>
  <c r="C18" i="31"/>
  <c r="C3363" i="31"/>
  <c r="C1671" i="31"/>
  <c r="C1680" i="31"/>
  <c r="C553" i="31"/>
  <c r="C2450" i="31"/>
  <c r="C1901" i="31"/>
  <c r="C789" i="31"/>
  <c r="C1723" i="31"/>
  <c r="C2684" i="31"/>
  <c r="C2616" i="31"/>
  <c r="C3135" i="31"/>
  <c r="C271" i="31"/>
  <c r="C1356" i="31"/>
  <c r="C3205" i="31"/>
  <c r="C2098" i="31"/>
  <c r="C443" i="31"/>
  <c r="C2642" i="31"/>
  <c r="C3213" i="31"/>
  <c r="C2897" i="31"/>
  <c r="C1291" i="31"/>
  <c r="C180" i="31"/>
  <c r="C287" i="31"/>
  <c r="C1686" i="31"/>
  <c r="C602" i="31"/>
  <c r="C122" i="31"/>
  <c r="C2538" i="31"/>
  <c r="C3060" i="31"/>
  <c r="C2399" i="31"/>
  <c r="C3313" i="31"/>
  <c r="C1861" i="31"/>
  <c r="C196" i="31"/>
  <c r="C542" i="31"/>
  <c r="C2646" i="31"/>
  <c r="C467" i="31"/>
  <c r="C80" i="31"/>
  <c r="C3365" i="31"/>
  <c r="C1713" i="31"/>
  <c r="C228" i="31"/>
  <c r="C2324" i="31"/>
  <c r="C922" i="31"/>
  <c r="C2541" i="31"/>
  <c r="C251" i="31"/>
  <c r="C2389" i="31"/>
  <c r="C840" i="31"/>
  <c r="C2313" i="31"/>
  <c r="C2460" i="31"/>
  <c r="C1728" i="31"/>
  <c r="C2960" i="31"/>
  <c r="C909" i="31"/>
  <c r="C1137" i="31"/>
  <c r="C568" i="31"/>
  <c r="C980" i="31"/>
  <c r="C3193" i="31"/>
  <c r="C2670" i="31"/>
  <c r="C2641" i="31"/>
  <c r="C535" i="31"/>
  <c r="C1617" i="31"/>
  <c r="C910" i="31"/>
  <c r="C276" i="31"/>
  <c r="C1440" i="31"/>
  <c r="C157" i="31"/>
  <c r="C2660" i="31"/>
  <c r="C1499" i="31"/>
  <c r="C3372" i="31"/>
  <c r="C989" i="31"/>
  <c r="C156" i="31"/>
  <c r="C1738" i="31"/>
  <c r="C959" i="31"/>
  <c r="C2703" i="31"/>
  <c r="C945" i="31"/>
  <c r="C3464" i="31"/>
  <c r="C1904" i="31"/>
  <c r="C350" i="31"/>
  <c r="C3396" i="31"/>
  <c r="C2069" i="31"/>
  <c r="C1011" i="31"/>
  <c r="C1982" i="31"/>
  <c r="C2096" i="31"/>
  <c r="C2075" i="31"/>
  <c r="C2021" i="31"/>
  <c r="C1846" i="31"/>
  <c r="C1539" i="31"/>
  <c r="C1838" i="31"/>
  <c r="C1248" i="31"/>
  <c r="C1030" i="31"/>
  <c r="C1585" i="31"/>
  <c r="C561" i="31"/>
  <c r="C1197" i="31"/>
  <c r="C2101" i="31"/>
  <c r="C366" i="31"/>
  <c r="C3286" i="31"/>
  <c r="C938" i="31"/>
  <c r="C1637" i="31"/>
  <c r="C105" i="31"/>
  <c r="C3063" i="31"/>
  <c r="C864" i="31"/>
  <c r="C1309" i="31"/>
  <c r="C54" i="31"/>
  <c r="C1459" i="31"/>
  <c r="C3296" i="31"/>
  <c r="C739" i="31"/>
  <c r="C501" i="31"/>
  <c r="C1290" i="31"/>
  <c r="C3322" i="31"/>
  <c r="C434" i="31"/>
  <c r="C1800" i="31"/>
  <c r="C182" i="31"/>
  <c r="C1479" i="31"/>
  <c r="C1152" i="31"/>
  <c r="C3088" i="31"/>
  <c r="C2223" i="31"/>
  <c r="C1074" i="31"/>
  <c r="C895" i="31"/>
  <c r="C483" i="31"/>
  <c r="C2046" i="31"/>
  <c r="C688" i="31"/>
  <c r="C3029" i="31"/>
  <c r="C2643" i="31"/>
  <c r="C1310" i="31"/>
  <c r="C2308" i="31"/>
  <c r="C2012" i="31"/>
  <c r="C558" i="31"/>
  <c r="C572" i="31"/>
  <c r="C988" i="31"/>
  <c r="C1691" i="31"/>
  <c r="C126" i="31"/>
  <c r="C2220" i="31"/>
  <c r="C101" i="31"/>
  <c r="C2681" i="31"/>
  <c r="C2672" i="31"/>
  <c r="C1283" i="31"/>
  <c r="C1762" i="31"/>
  <c r="C3152" i="31"/>
  <c r="C269" i="31"/>
  <c r="C645" i="31"/>
  <c r="C1817" i="31"/>
  <c r="C1613" i="31"/>
  <c r="C779" i="31"/>
  <c r="C1660" i="31"/>
  <c r="C2224" i="31"/>
  <c r="C1825" i="31"/>
  <c r="C2817" i="31"/>
  <c r="C2065" i="31"/>
  <c r="C1866" i="31"/>
  <c r="C1393" i="31"/>
  <c r="C2484" i="31"/>
  <c r="C2511" i="31"/>
  <c r="C1527" i="31"/>
  <c r="C2304" i="31"/>
  <c r="C2655" i="31"/>
  <c r="C404" i="31"/>
  <c r="C2307" i="31"/>
  <c r="C1286" i="31"/>
  <c r="C2127" i="31"/>
  <c r="C3098" i="31"/>
  <c r="C2852" i="31"/>
  <c r="C2138" i="31"/>
  <c r="C1066" i="31"/>
  <c r="C1942" i="31"/>
  <c r="C2571" i="31"/>
  <c r="C545" i="31"/>
  <c r="C93" i="31"/>
  <c r="C1394" i="31"/>
  <c r="C1060" i="31"/>
  <c r="C1292" i="31"/>
  <c r="C2556" i="31"/>
  <c r="C3143" i="31"/>
  <c r="C2535" i="31"/>
  <c r="C1297" i="31"/>
  <c r="C1859" i="31"/>
  <c r="C1830" i="31"/>
  <c r="C1937" i="31"/>
  <c r="C3002" i="31"/>
  <c r="C2508" i="31"/>
  <c r="C493" i="31"/>
  <c r="C2206" i="31"/>
  <c r="C3292" i="31"/>
  <c r="C267" i="31"/>
  <c r="C837" i="31"/>
  <c r="C2861" i="31"/>
  <c r="C897" i="31"/>
  <c r="C2221" i="31"/>
  <c r="C1556" i="31"/>
  <c r="C1797" i="31"/>
  <c r="C1999" i="31"/>
  <c r="C1646" i="31"/>
  <c r="C1275" i="31"/>
  <c r="C265" i="31"/>
  <c r="C1835" i="31"/>
  <c r="C2527" i="31"/>
  <c r="C1975" i="31"/>
  <c r="C2240" i="31"/>
  <c r="C2367" i="31"/>
  <c r="C2908" i="31"/>
  <c r="C1027" i="31"/>
  <c r="C2436" i="31"/>
  <c r="C2232" i="31"/>
  <c r="C352" i="31"/>
  <c r="C3109" i="31"/>
  <c r="C2055" i="31"/>
  <c r="C1980" i="31"/>
  <c r="C536" i="31"/>
  <c r="C908" i="31"/>
  <c r="C2767" i="31"/>
  <c r="C335" i="31"/>
  <c r="C2619" i="31"/>
  <c r="C318" i="31"/>
  <c r="C315" i="31"/>
  <c r="C1912" i="31"/>
  <c r="C1071" i="31"/>
  <c r="C2133" i="31"/>
  <c r="C1201" i="31"/>
  <c r="C1855" i="31"/>
  <c r="C3266" i="31"/>
  <c r="C2978" i="31"/>
  <c r="C518" i="31"/>
  <c r="C3188" i="31"/>
  <c r="C2354" i="31"/>
  <c r="C2798" i="31"/>
  <c r="C766" i="31"/>
  <c r="C2483" i="31"/>
  <c r="C527" i="31"/>
  <c r="C800" i="31"/>
  <c r="C1674" i="31"/>
  <c r="C2606" i="31"/>
  <c r="C923" i="31"/>
  <c r="C3255" i="31"/>
  <c r="C2117" i="31"/>
  <c r="C2136" i="31"/>
  <c r="C1280" i="31"/>
  <c r="C726" i="31"/>
  <c r="C588" i="31"/>
  <c r="C2584" i="31"/>
  <c r="C293" i="31"/>
  <c r="C2704" i="31"/>
  <c r="C3013" i="31"/>
  <c r="C758" i="31"/>
  <c r="C3197" i="31"/>
  <c r="C831" i="31"/>
  <c r="C1526" i="31"/>
  <c r="C2332" i="31"/>
  <c r="C2624" i="31"/>
  <c r="C562" i="31"/>
  <c r="C2409" i="31"/>
  <c r="C190" i="31"/>
  <c r="C3175" i="31"/>
  <c r="C1272" i="31"/>
  <c r="C268" i="31"/>
  <c r="C1339" i="31"/>
  <c r="C1960" i="31"/>
  <c r="C1583" i="31"/>
  <c r="C2458" i="31"/>
  <c r="C429" i="31"/>
  <c r="C634" i="31"/>
  <c r="C199" i="31"/>
  <c r="C2578" i="31"/>
  <c r="C185" i="31"/>
  <c r="C224" i="31"/>
  <c r="C119" i="31"/>
  <c r="C2528" i="31"/>
  <c r="C1658" i="31"/>
  <c r="C2930" i="31"/>
  <c r="C23" i="31"/>
  <c r="C1210" i="31"/>
  <c r="C336" i="31"/>
  <c r="C2746" i="31"/>
  <c r="C681" i="31"/>
  <c r="C1900" i="31"/>
  <c r="C1323" i="31"/>
  <c r="C2094" i="31"/>
  <c r="C2627" i="31"/>
  <c r="C2580" i="31"/>
  <c r="C290" i="31"/>
  <c r="C2348" i="31"/>
  <c r="C1888" i="31"/>
  <c r="C953" i="31"/>
  <c r="C1875" i="31"/>
  <c r="C364" i="31"/>
  <c r="C1019" i="31"/>
  <c r="C2100" i="31"/>
  <c r="C2137" i="31"/>
  <c r="C2249" i="31"/>
  <c r="C871" i="31"/>
  <c r="C2784" i="31"/>
  <c r="C2605" i="31"/>
  <c r="C2420" i="31"/>
  <c r="C1346" i="31"/>
  <c r="C2303" i="31"/>
  <c r="C2445" i="31"/>
  <c r="C3320" i="31"/>
  <c r="C699" i="31"/>
  <c r="C2241" i="31"/>
  <c r="C42" i="31"/>
  <c r="C430" i="31"/>
  <c r="C1255" i="31"/>
  <c r="C1578" i="31"/>
  <c r="C1964" i="31"/>
  <c r="C1281" i="31"/>
  <c r="C2934" i="31"/>
  <c r="C3081" i="31"/>
  <c r="C2505" i="31"/>
  <c r="C204" i="31"/>
  <c r="C1271" i="31"/>
  <c r="C3073" i="31"/>
  <c r="C103" i="31"/>
  <c r="C3263" i="31"/>
  <c r="C58" i="31"/>
  <c r="C1045" i="31"/>
  <c r="C1377" i="31"/>
  <c r="C3178" i="31"/>
  <c r="C2300" i="31"/>
  <c r="C2951" i="31"/>
  <c r="C1426" i="31"/>
  <c r="C1547" i="31"/>
  <c r="C125" i="31"/>
  <c r="C168" i="31"/>
  <c r="C2216" i="31"/>
  <c r="C2114" i="31"/>
  <c r="C924" i="31"/>
  <c r="C776" i="31"/>
  <c r="C973" i="31"/>
  <c r="C1476" i="31"/>
  <c r="C2435" i="31"/>
  <c r="C2395" i="31"/>
  <c r="C967" i="31"/>
  <c r="C618" i="31"/>
  <c r="C1703" i="31"/>
  <c r="C1507" i="31"/>
  <c r="C1037" i="31"/>
  <c r="C944" i="31"/>
  <c r="C1520" i="31"/>
  <c r="C3122" i="31"/>
  <c r="C1079" i="31"/>
  <c r="C2178" i="31"/>
  <c r="C1391" i="31"/>
  <c r="C2099" i="31"/>
  <c r="C1839" i="31"/>
  <c r="C1493" i="31"/>
  <c r="C2738" i="31"/>
  <c r="C555" i="31"/>
  <c r="C1517" i="31"/>
  <c r="C1018" i="31"/>
  <c r="C2064" i="31"/>
  <c r="C1225" i="31"/>
  <c r="C3436" i="31"/>
  <c r="C1782" i="31"/>
  <c r="C707" i="31"/>
  <c r="C1180" i="31"/>
  <c r="C1184" i="31"/>
  <c r="C2872" i="31"/>
  <c r="C785" i="31"/>
  <c r="C3225" i="31"/>
  <c r="C2374" i="31"/>
  <c r="C2474" i="31"/>
  <c r="C3117" i="31"/>
  <c r="C2226" i="31"/>
  <c r="C556" i="31"/>
  <c r="C423" i="31"/>
  <c r="C2915" i="31"/>
  <c r="C1652" i="31"/>
  <c r="C76" i="31"/>
  <c r="C2865" i="31"/>
  <c r="C2168" i="31"/>
  <c r="C2647" i="31"/>
  <c r="C3235" i="31"/>
  <c r="C661" i="31"/>
  <c r="C3163" i="31"/>
  <c r="C3195" i="31"/>
  <c r="C1064" i="31"/>
  <c r="C225" i="31"/>
  <c r="C1862" i="31"/>
  <c r="C3052" i="31"/>
  <c r="C1829" i="31"/>
  <c r="C1770" i="31"/>
  <c r="C1710" i="31"/>
  <c r="C1012" i="31"/>
  <c r="C1603" i="31"/>
  <c r="C1840" i="31"/>
  <c r="C582" i="31"/>
  <c r="C2558" i="31"/>
  <c r="C2942" i="31"/>
  <c r="C2263" i="31"/>
  <c r="C2839" i="31"/>
  <c r="C3154" i="31"/>
  <c r="C2317" i="31"/>
  <c r="C1700" i="31"/>
  <c r="C1865" i="31"/>
  <c r="C1624" i="31"/>
  <c r="C691" i="31"/>
  <c r="C1515" i="31"/>
  <c r="C205" i="31"/>
  <c r="C1666" i="31"/>
  <c r="C2801" i="31"/>
  <c r="C3061" i="31"/>
  <c r="C2422" i="31"/>
  <c r="C1791" i="31"/>
  <c r="C444" i="31"/>
  <c r="C2246" i="31"/>
  <c r="C3031" i="31"/>
  <c r="C503" i="31"/>
  <c r="C206" i="31"/>
  <c r="C999" i="31"/>
  <c r="C2845" i="31"/>
  <c r="C949" i="31"/>
  <c r="C1096" i="31"/>
  <c r="C2518" i="31"/>
  <c r="C2276" i="31"/>
  <c r="C1166" i="31"/>
  <c r="C2427" i="31"/>
  <c r="C1943" i="31"/>
  <c r="C3359" i="31"/>
  <c r="C1668" i="31"/>
  <c r="C1535" i="31"/>
  <c r="C662" i="31"/>
  <c r="C652" i="31"/>
  <c r="C3385" i="31"/>
  <c r="C928" i="31"/>
  <c r="C807" i="31"/>
  <c r="C3557" i="31"/>
  <c r="C346" i="31"/>
  <c r="C3421" i="31"/>
  <c r="C2146" i="31"/>
  <c r="C1380" i="31"/>
  <c r="C3091" i="31"/>
  <c r="C2756" i="31"/>
  <c r="C36" i="31"/>
  <c r="C530" i="31"/>
  <c r="C3194" i="31"/>
  <c r="C3452" i="31"/>
  <c r="C1051" i="31"/>
  <c r="C3196" i="31"/>
  <c r="C2451" i="31"/>
  <c r="C2531" i="31"/>
  <c r="C1181" i="31"/>
  <c r="C1085" i="31"/>
  <c r="C136" i="31"/>
  <c r="C390" i="31"/>
  <c r="C1267" i="31"/>
  <c r="C2051" i="31"/>
  <c r="C1052" i="31"/>
  <c r="C1008" i="31"/>
  <c r="C1890" i="31"/>
  <c r="C1357" i="31"/>
  <c r="C110" i="31"/>
  <c r="C1911" i="31"/>
  <c r="C1963" i="31"/>
  <c r="C2173" i="31"/>
  <c r="C1506" i="31"/>
  <c r="C968" i="31"/>
  <c r="C1996" i="31"/>
  <c r="C2455" i="31"/>
  <c r="C478" i="31"/>
  <c r="C304" i="31"/>
  <c r="C3368" i="31"/>
  <c r="C2815" i="31"/>
  <c r="C2820" i="31"/>
  <c r="C1087" i="31"/>
  <c r="C3341" i="31"/>
  <c r="C1243" i="31"/>
  <c r="C2194" i="31"/>
  <c r="C3044" i="31"/>
  <c r="C1010" i="31"/>
  <c r="C3278" i="31"/>
  <c r="C1418" i="31"/>
  <c r="C1887" i="31"/>
  <c r="C2243" i="31"/>
  <c r="C2842" i="31"/>
  <c r="C1222" i="31"/>
  <c r="C1246" i="31"/>
  <c r="C1258" i="31"/>
  <c r="C299" i="31"/>
  <c r="C2567" i="31"/>
  <c r="C547" i="31"/>
  <c r="C345" i="31"/>
  <c r="C3569" i="31"/>
  <c r="C2447" i="31"/>
  <c r="C1413" i="31"/>
  <c r="C2607" i="31"/>
  <c r="C788" i="31"/>
  <c r="C2157" i="31"/>
  <c r="C1552" i="31"/>
  <c r="C1807" i="31"/>
  <c r="C1768" i="31"/>
  <c r="C2626" i="31"/>
  <c r="C3033" i="31"/>
  <c r="C3291" i="31"/>
  <c r="C2764" i="31"/>
  <c r="C2295" i="31"/>
  <c r="C500" i="31"/>
  <c r="C3301" i="31"/>
  <c r="C2318" i="31"/>
  <c r="C2699" i="31"/>
  <c r="C984" i="31"/>
  <c r="C49" i="31"/>
  <c r="C1540" i="31"/>
  <c r="C1774" i="31"/>
  <c r="C859" i="31"/>
  <c r="C1669" i="31"/>
  <c r="C1659" i="31"/>
  <c r="C1432" i="31"/>
  <c r="C777" i="31"/>
  <c r="C3422" i="31"/>
  <c r="C2958" i="31"/>
  <c r="C1925" i="31"/>
  <c r="C1480" i="31"/>
  <c r="C2752" i="31"/>
  <c r="C2862" i="31"/>
  <c r="C1070" i="31"/>
  <c r="C361" i="31"/>
  <c r="C1420" i="31"/>
  <c r="C657" i="31"/>
  <c r="C1842" i="31"/>
  <c r="C2984" i="31"/>
  <c r="C813" i="31"/>
  <c r="C786" i="31"/>
  <c r="C2382" i="31"/>
  <c r="C2242" i="31"/>
  <c r="C3321" i="31"/>
  <c r="C3075" i="31"/>
  <c r="C1884" i="31"/>
  <c r="C2355" i="31"/>
  <c r="C2347" i="31"/>
  <c r="C2576" i="31"/>
  <c r="C3096" i="31"/>
  <c r="C2793" i="31"/>
  <c r="C2831" i="31"/>
  <c r="C1885" i="31"/>
  <c r="C3167" i="31"/>
  <c r="C2330" i="31"/>
  <c r="C1467" i="31"/>
  <c r="C2086" i="31"/>
  <c r="C2341" i="31"/>
  <c r="C2154" i="31"/>
  <c r="C1958" i="31"/>
  <c r="C2267" i="31"/>
  <c r="C67" i="31"/>
  <c r="C646" i="31"/>
  <c r="C79" i="31"/>
  <c r="C1040" i="31"/>
  <c r="C1063" i="31"/>
  <c r="C1414" i="31"/>
  <c r="C1512" i="31"/>
  <c r="C2787" i="31"/>
  <c r="C1989" i="31"/>
  <c r="C1924" i="31"/>
  <c r="C2333" i="31"/>
  <c r="C2964" i="31"/>
  <c r="C881" i="31"/>
  <c r="C2174" i="31"/>
  <c r="C1993" i="31"/>
  <c r="C703" i="31"/>
  <c r="C617" i="31"/>
  <c r="C3085" i="31"/>
  <c r="C179" i="31"/>
  <c r="C3315" i="31"/>
  <c r="C3290" i="31"/>
  <c r="C1607" i="31"/>
  <c r="C2453" i="31"/>
  <c r="C1889" i="31"/>
  <c r="C1470" i="31"/>
  <c r="C2797" i="31"/>
  <c r="C1170" i="31"/>
  <c r="C2255" i="31"/>
  <c r="C1447" i="31"/>
  <c r="C1178" i="31"/>
  <c r="C1765" i="31"/>
  <c r="C1589" i="31"/>
  <c r="C391" i="31"/>
  <c r="C1049" i="31"/>
  <c r="C3257" i="31"/>
  <c r="C736" i="31"/>
  <c r="C471" i="31"/>
  <c r="C2996" i="31"/>
  <c r="C821" i="31"/>
  <c r="C3168" i="31"/>
  <c r="C284" i="31"/>
  <c r="C3128" i="31"/>
  <c r="C3271" i="31"/>
  <c r="C2309" i="31"/>
  <c r="C3361" i="31"/>
  <c r="C841" i="31"/>
  <c r="C808" i="31"/>
  <c r="C2135" i="31"/>
  <c r="C1843" i="31"/>
  <c r="C1492" i="31"/>
  <c r="C861" i="31"/>
  <c r="C69" i="31"/>
  <c r="C1233" i="31"/>
  <c r="C128" i="31"/>
  <c r="C708" i="31"/>
  <c r="C1157" i="31"/>
  <c r="C3241" i="31"/>
  <c r="C1588" i="31"/>
  <c r="C50" i="31"/>
  <c r="C2809" i="31"/>
  <c r="C1188" i="31"/>
  <c r="C887" i="31"/>
  <c r="C425" i="31"/>
  <c r="C1687" i="31"/>
  <c r="C1240" i="31"/>
  <c r="C2177" i="31"/>
  <c r="C906" i="31"/>
  <c r="C2827" i="31"/>
  <c r="C1551" i="31"/>
  <c r="C1302" i="31"/>
  <c r="C202" i="31"/>
  <c r="C2384" i="31"/>
  <c r="C2109" i="31"/>
  <c r="C274" i="31"/>
  <c r="C3082" i="31"/>
  <c r="C2369" i="31"/>
  <c r="C320" i="31"/>
  <c r="C436" i="31"/>
  <c r="C1270" i="31"/>
  <c r="C817" i="31"/>
  <c r="C2850" i="31"/>
  <c r="C192" i="31"/>
  <c r="C1486" i="31"/>
  <c r="C2587" i="31"/>
  <c r="C329" i="31"/>
  <c r="C1000" i="31"/>
  <c r="C2050" i="31"/>
  <c r="C2253" i="31"/>
  <c r="C2103" i="31"/>
  <c r="C676" i="31"/>
  <c r="C1699" i="31"/>
  <c r="C3097" i="31"/>
  <c r="C2142" i="31"/>
  <c r="C1908" i="31"/>
  <c r="C2802" i="31"/>
  <c r="C787" i="31"/>
  <c r="C2750" i="31"/>
  <c r="C343" i="31"/>
  <c r="C1053" i="31"/>
  <c r="C2493" i="31"/>
  <c r="C257" i="31"/>
  <c r="C2315" i="31"/>
  <c r="C2059" i="31"/>
  <c r="C2097" i="31"/>
  <c r="C2562" i="31"/>
  <c r="C1112" i="31"/>
  <c r="C888" i="31"/>
  <c r="C1009" i="31"/>
  <c r="C725" i="31"/>
  <c r="C3239" i="31"/>
  <c r="C1899" i="31"/>
  <c r="C1780" i="31"/>
  <c r="C3261" i="31"/>
  <c r="C342" i="31"/>
  <c r="C367" i="31"/>
  <c r="C1812" i="31"/>
  <c r="C3095" i="31"/>
  <c r="C291" i="31"/>
  <c r="C844" i="31"/>
  <c r="C2406" i="31"/>
  <c r="C1828" i="31"/>
  <c r="C2167" i="31"/>
  <c r="C1056" i="31"/>
  <c r="C2032" i="31"/>
  <c r="C876" i="31"/>
  <c r="C213" i="31"/>
  <c r="C532" i="31"/>
  <c r="C64" i="31"/>
  <c r="C587" i="31"/>
  <c r="C163" i="31"/>
  <c r="C1203" i="31"/>
  <c r="C2088" i="31"/>
  <c r="C689" i="31"/>
  <c r="C723" i="31"/>
  <c r="C2305" i="31"/>
  <c r="C106" i="31"/>
  <c r="C1606" i="31"/>
  <c r="C1490" i="31"/>
  <c r="C633" i="31"/>
  <c r="C2480" i="31"/>
  <c r="C3132" i="31"/>
  <c r="C1714" i="31"/>
  <c r="C98" i="31"/>
  <c r="C426" i="31"/>
  <c r="C3353" i="31"/>
  <c r="C1191" i="31"/>
  <c r="C1893" i="31"/>
  <c r="C3093" i="31"/>
  <c r="C3253" i="31"/>
  <c r="C2976" i="31"/>
  <c r="C1739" i="31"/>
  <c r="C1641" i="31"/>
  <c r="C1984" i="31"/>
  <c r="C371" i="31"/>
  <c r="C2694" i="31"/>
  <c r="C1092" i="31"/>
  <c r="C1566" i="31"/>
  <c r="C1107" i="31"/>
  <c r="C479" i="31"/>
  <c r="C1198" i="31"/>
  <c r="C3165" i="31"/>
  <c r="C2498" i="31"/>
  <c r="C998" i="31"/>
  <c r="C3312" i="31"/>
  <c r="C995" i="31"/>
  <c r="C2600" i="31"/>
  <c r="C1725" i="31"/>
  <c r="C400" i="31"/>
  <c r="C1591" i="31"/>
  <c r="C214" i="31"/>
  <c r="C2555" i="31"/>
  <c r="C2885" i="31"/>
  <c r="C187" i="31"/>
  <c r="C2907" i="31"/>
  <c r="C2247" i="31"/>
  <c r="C2116" i="31"/>
  <c r="C431" i="31"/>
  <c r="C600" i="31"/>
  <c r="C2654" i="31"/>
  <c r="C828" i="31"/>
  <c r="C2829" i="31"/>
  <c r="C505" i="31"/>
  <c r="C2751" i="31"/>
  <c r="C950" i="31"/>
  <c r="C2601" i="31"/>
  <c r="C169" i="31"/>
  <c r="C619" i="31"/>
  <c r="C3131" i="31"/>
  <c r="C2717" i="31"/>
  <c r="C1130" i="31"/>
  <c r="C2731" i="31"/>
  <c r="C412" i="31"/>
  <c r="C3212" i="31"/>
  <c r="C2066" i="31"/>
  <c r="C943" i="31"/>
  <c r="C2794" i="31"/>
  <c r="C2911" i="31"/>
  <c r="C3103" i="31"/>
  <c r="C219" i="31"/>
  <c r="C3318" i="31"/>
  <c r="C466" i="31"/>
  <c r="C1720" i="31"/>
  <c r="C448" i="31"/>
  <c r="C399" i="31"/>
  <c r="C609" i="31"/>
  <c r="C1495" i="31"/>
  <c r="C698" i="31"/>
  <c r="C2212" i="31"/>
  <c r="C704" i="31"/>
  <c r="C1404" i="31"/>
  <c r="C1781" i="31"/>
  <c r="C3229" i="31"/>
  <c r="C1600" i="31"/>
  <c r="C2470" i="31"/>
  <c r="C2985" i="31"/>
  <c r="C3552" i="31"/>
  <c r="C378" i="31"/>
  <c r="C2262" i="31"/>
  <c r="C2564" i="31"/>
  <c r="C1873" i="31"/>
  <c r="C764" i="31"/>
  <c r="C1411" i="31"/>
  <c r="C1260" i="31"/>
  <c r="C1736" i="31"/>
  <c r="C3414" i="31"/>
  <c r="C416" i="31"/>
  <c r="C1569" i="31"/>
  <c r="C3166" i="31"/>
  <c r="C1948" i="31"/>
  <c r="C2245" i="31"/>
  <c r="C1368" i="31"/>
  <c r="C615" i="31"/>
  <c r="C2184" i="31"/>
  <c r="C383" i="31"/>
  <c r="C3158" i="31"/>
  <c r="C2071" i="31"/>
  <c r="C239" i="31"/>
  <c r="C1541" i="31"/>
  <c r="C275" i="31"/>
  <c r="C232" i="31"/>
  <c r="C2472" i="31"/>
  <c r="C308" i="31"/>
  <c r="C1953" i="31"/>
  <c r="C1599" i="31"/>
  <c r="C1956" i="31"/>
  <c r="C1638" i="31"/>
  <c r="C1359" i="31"/>
  <c r="C2037" i="31"/>
  <c r="C1474" i="31"/>
  <c r="C2346" i="31"/>
  <c r="C2902" i="31"/>
  <c r="C2769" i="31"/>
  <c r="C2169" i="31"/>
  <c r="C1897" i="31"/>
  <c r="C2938" i="31"/>
  <c r="C1238" i="31"/>
  <c r="C2197" i="31"/>
  <c r="C2603" i="31"/>
  <c r="C1518" i="31"/>
  <c r="C2443" i="31"/>
  <c r="C780" i="31"/>
  <c r="C321" i="31"/>
  <c r="C1227" i="31"/>
  <c r="C3367" i="31"/>
  <c r="C1598" i="31"/>
  <c r="C1755" i="31"/>
  <c r="C996" i="31"/>
  <c r="C2668" i="31"/>
  <c r="C843" i="31"/>
  <c r="C1390" i="31"/>
  <c r="C544" i="31"/>
  <c r="C1443" i="31"/>
  <c r="C824" i="31"/>
  <c r="C2288" i="31"/>
  <c r="C1661" i="31"/>
  <c r="C2256" i="31"/>
  <c r="C2337" i="31"/>
  <c r="C2559" i="31"/>
  <c r="C2780" i="31"/>
  <c r="C3279" i="31"/>
  <c r="C1059" i="31"/>
  <c r="C480" i="31"/>
  <c r="C620" i="31"/>
  <c r="C2777" i="31"/>
  <c r="C792" i="31"/>
  <c r="C70" i="31"/>
  <c r="C2733" i="31"/>
  <c r="C2680" i="31"/>
  <c r="C1125" i="31"/>
  <c r="C1093" i="31"/>
  <c r="C2932" i="31"/>
  <c r="C3218" i="31"/>
  <c r="C1689" i="31"/>
  <c r="C1754" i="31"/>
  <c r="C666" i="31"/>
  <c r="C147" i="31"/>
  <c r="C394" i="31"/>
  <c r="C2687" i="31"/>
  <c r="C2618" i="31"/>
  <c r="C2407" i="31"/>
  <c r="C712" i="31"/>
  <c r="C2095" i="31"/>
  <c r="C316" i="31"/>
  <c r="C283" i="31"/>
  <c r="C1360" i="31"/>
  <c r="C3106" i="31"/>
  <c r="C2974" i="31"/>
  <c r="C2060" i="31"/>
  <c r="C1503" i="31"/>
  <c r="C3408" i="31"/>
  <c r="C2160" i="31"/>
  <c r="C1538" i="31"/>
  <c r="C2763" i="31"/>
  <c r="C242" i="31"/>
  <c r="C2993" i="31"/>
  <c r="C1299" i="31"/>
  <c r="C1530" i="31"/>
  <c r="C221" i="31"/>
  <c r="C2266" i="31"/>
  <c r="C2028" i="31"/>
  <c r="C1619" i="31"/>
  <c r="C2959" i="31"/>
  <c r="C3080" i="31"/>
  <c r="C1521" i="31"/>
  <c r="C1193" i="31"/>
  <c r="C2188" i="31"/>
  <c r="C2390" i="31"/>
  <c r="C1358" i="31"/>
  <c r="C1105" i="31"/>
  <c r="C2237" i="31"/>
  <c r="C2719" i="31"/>
  <c r="C3386" i="31"/>
  <c r="C3400" i="31"/>
  <c r="C1969" i="31"/>
  <c r="C942" i="31"/>
  <c r="C488" i="31"/>
  <c r="C337" i="31"/>
  <c r="C856" i="31"/>
  <c r="C3069" i="31"/>
  <c r="C229" i="31"/>
  <c r="C531" i="31"/>
  <c r="C261" i="31"/>
  <c r="C504" i="31"/>
  <c r="C2632" i="31"/>
  <c r="C2230" i="31"/>
  <c r="C2520" i="31"/>
  <c r="C2810" i="31"/>
  <c r="C3011" i="31"/>
  <c r="C581" i="31"/>
  <c r="C630" i="31"/>
  <c r="C2397" i="31"/>
  <c r="C1787" i="31"/>
  <c r="C1219" i="31"/>
  <c r="C2610" i="31"/>
  <c r="C2664" i="31"/>
  <c r="C2661" i="31"/>
  <c r="C2449" i="31"/>
  <c r="C341" i="31"/>
  <c r="C1350" i="31"/>
  <c r="C1580" i="31"/>
  <c r="C1484" i="31"/>
  <c r="C245" i="31"/>
  <c r="C1844" i="31"/>
  <c r="C1483" i="31"/>
  <c r="C3140" i="31"/>
  <c r="C2387" i="31"/>
  <c r="C2392" i="31"/>
  <c r="C753" i="31"/>
  <c r="C2727" i="31"/>
  <c r="C2394" i="31"/>
  <c r="C2875" i="31"/>
  <c r="C2917" i="31"/>
  <c r="C497" i="31"/>
  <c r="C2145" i="31"/>
  <c r="C3068" i="31"/>
  <c r="C1132" i="31"/>
  <c r="C801" i="31"/>
  <c r="C755" i="31"/>
  <c r="C2153" i="31"/>
  <c r="C2501" i="31"/>
  <c r="C3294" i="31"/>
  <c r="C3181" i="31"/>
  <c r="C1387" i="31"/>
  <c r="C1750" i="31"/>
  <c r="C368" i="31"/>
  <c r="C2147" i="31"/>
  <c r="C1160" i="31"/>
  <c r="C1195" i="31"/>
  <c r="C1722" i="31"/>
  <c r="C1450" i="31"/>
  <c r="C577" i="31"/>
  <c r="C3423" i="31"/>
  <c r="C1630" i="31"/>
  <c r="C2683" i="31"/>
  <c r="C2939" i="31"/>
  <c r="C1854" i="31"/>
  <c r="C2916" i="31"/>
  <c r="C1249" i="31"/>
  <c r="C1128" i="31"/>
  <c r="C1931" i="31"/>
  <c r="C1397" i="31"/>
  <c r="C927" i="31"/>
  <c r="C1061" i="31"/>
  <c r="C3003" i="31"/>
  <c r="C2676" i="31"/>
  <c r="C2368" i="31"/>
  <c r="C1169" i="31"/>
  <c r="C1123" i="31"/>
  <c r="C836" i="31"/>
  <c r="C1264" i="31"/>
  <c r="C2509" i="31"/>
  <c r="C288" i="31"/>
  <c r="C3055" i="31"/>
  <c r="C1025" i="31"/>
  <c r="C1647" i="31"/>
  <c r="C2321" i="31"/>
  <c r="C2755" i="31"/>
  <c r="C1886" i="31"/>
  <c r="C935" i="31"/>
  <c r="C3009" i="31"/>
  <c r="C2077" i="31"/>
  <c r="C1343" i="31"/>
  <c r="C1022" i="31"/>
  <c r="C759" i="31"/>
  <c r="C772" i="31"/>
  <c r="C678" i="31"/>
  <c r="C1425" i="31"/>
  <c r="C1319" i="31"/>
  <c r="C1146" i="31"/>
  <c r="C2887" i="31"/>
  <c r="C2463" i="31"/>
  <c r="C3240" i="31"/>
  <c r="C1851" i="31"/>
  <c r="C2966" i="31"/>
  <c r="C1261" i="31"/>
  <c r="C2753" i="31"/>
  <c r="C1296" i="31"/>
  <c r="C2264" i="31"/>
  <c r="C1202" i="31"/>
  <c r="C930" i="31"/>
  <c r="C857" i="31"/>
  <c r="C1947" i="31"/>
  <c r="C2844" i="31"/>
  <c r="C2343" i="31"/>
  <c r="C1279" i="31"/>
  <c r="C1790" i="31"/>
  <c r="C2049" i="31"/>
  <c r="C306" i="31"/>
  <c r="C590" i="31"/>
  <c r="C1046" i="31"/>
  <c r="C2172" i="31"/>
  <c r="C1914" i="31"/>
  <c r="C2896" i="31"/>
  <c r="C781" i="31"/>
  <c r="C44" i="31"/>
  <c r="C2937" i="31"/>
  <c r="C667" i="31"/>
  <c r="C838" i="31"/>
  <c r="C1386" i="31"/>
  <c r="C2486" i="31"/>
  <c r="C165" i="31"/>
  <c r="C1278" i="31"/>
  <c r="C1162" i="31"/>
  <c r="C35" i="31"/>
  <c r="C1209" i="31"/>
  <c r="C2971" i="31"/>
  <c r="C2928" i="31"/>
  <c r="C1159" i="31"/>
  <c r="C249" i="31"/>
  <c r="C2841" i="31"/>
  <c r="C1834" i="31"/>
  <c r="C2682" i="31"/>
  <c r="C1684" i="31"/>
  <c r="C3334" i="31"/>
  <c r="C860" i="31"/>
  <c r="C3376" i="31"/>
  <c r="C669" i="31"/>
  <c r="C273" i="31"/>
  <c r="C3130" i="31"/>
  <c r="C2329" i="31"/>
  <c r="C3206" i="31"/>
  <c r="C1473" i="31"/>
  <c r="C3139" i="31"/>
  <c r="C2629" i="31"/>
  <c r="C2418" i="31"/>
  <c r="C1533" i="31"/>
  <c r="C2041" i="31"/>
  <c r="C2278" i="31"/>
  <c r="C3561" i="31"/>
  <c r="C751" i="31"/>
  <c r="C3083" i="31"/>
  <c r="C489" i="31"/>
  <c r="C2691" i="31"/>
  <c r="C1342" i="31"/>
  <c r="C862" i="31"/>
  <c r="C872" i="31"/>
  <c r="C1127" i="31"/>
  <c r="C1972" i="31"/>
  <c r="C2464" i="31"/>
  <c r="C159" i="31"/>
  <c r="C1930" i="31"/>
  <c r="C1412" i="31"/>
  <c r="C3214" i="31"/>
  <c r="C236" i="31"/>
  <c r="C528" i="31"/>
  <c r="C2338" i="31"/>
  <c r="C1560" i="31"/>
  <c r="C2835" i="31"/>
  <c r="C2269" i="31"/>
  <c r="C3056" i="31"/>
  <c r="C2244" i="31"/>
  <c r="C1608" i="31"/>
  <c r="C3424" i="31"/>
  <c r="C1002" i="31"/>
  <c r="C1979" i="31"/>
  <c r="C564" i="31"/>
  <c r="C2203" i="31"/>
  <c r="C842" i="31"/>
  <c r="C3039" i="31"/>
  <c r="C2229" i="31"/>
  <c r="C1504" i="31"/>
  <c r="C1616" i="31"/>
  <c r="C1327" i="31"/>
  <c r="C1799" i="31"/>
  <c r="C2994" i="31"/>
  <c r="C1289" i="31"/>
  <c r="C95" i="31"/>
  <c r="C2353" i="31"/>
  <c r="C28" i="31"/>
  <c r="C3040" i="31"/>
  <c r="C1403" i="31"/>
  <c r="C2537" i="31"/>
  <c r="C1719" i="31"/>
  <c r="C1487" i="31"/>
  <c r="C2905" i="31"/>
  <c r="C1682" i="31"/>
  <c r="C104" i="31"/>
  <c r="C1826" i="31"/>
  <c r="C3420" i="31"/>
  <c r="C2294" i="31"/>
  <c r="C2922" i="31"/>
  <c r="C939" i="31"/>
  <c r="C1798" i="31"/>
  <c r="C3419" i="31"/>
  <c r="C2599" i="31"/>
  <c r="C1654" i="31"/>
  <c r="C2424" i="31"/>
  <c r="C1946" i="31"/>
  <c r="C3418" i="31"/>
  <c r="C2454" i="31"/>
  <c r="C1803" i="31"/>
  <c r="C3051" i="31"/>
  <c r="C1262" i="31"/>
  <c r="C3450" i="31"/>
  <c r="C2112" i="31"/>
  <c r="C3392" i="31"/>
  <c r="C1334" i="31"/>
  <c r="C3355" i="31"/>
  <c r="C2674" i="31"/>
  <c r="C884" i="31"/>
  <c r="C1173" i="31"/>
  <c r="C512" i="31"/>
  <c r="C552" i="31"/>
  <c r="C1869" i="31"/>
  <c r="C2711" i="31"/>
  <c r="C1139" i="31"/>
  <c r="C323" i="31"/>
  <c r="C718" i="31"/>
  <c r="C1863" i="31"/>
  <c r="C3562" i="31"/>
  <c r="C99" i="31"/>
  <c r="C693" i="31"/>
  <c r="C611" i="31"/>
  <c r="C3288" i="31"/>
  <c r="C926" i="31"/>
  <c r="C481" i="31"/>
  <c r="C2476" i="31"/>
  <c r="C294" i="31"/>
  <c r="C1944" i="31"/>
  <c r="C2482" i="31"/>
  <c r="C220" i="31"/>
  <c r="C215" i="31"/>
  <c r="C1559" i="31"/>
  <c r="C550" i="31"/>
  <c r="C301" i="31"/>
  <c r="C262" i="31"/>
  <c r="C2992" i="31"/>
  <c r="C896" i="31"/>
  <c r="C1792" i="31"/>
  <c r="C624" i="31"/>
  <c r="C1036" i="31"/>
  <c r="C3114" i="31"/>
  <c r="C601" i="31"/>
  <c r="C1367" i="31"/>
  <c r="C729" i="31"/>
  <c r="C1316" i="31"/>
  <c r="C3119" i="31"/>
  <c r="C3159" i="31"/>
  <c r="C982" i="31"/>
  <c r="C1961" i="31"/>
  <c r="C1788" i="31"/>
  <c r="C702" i="31"/>
  <c r="C2121" i="31"/>
  <c r="C1172" i="31"/>
  <c r="C1510" i="31"/>
  <c r="C1971" i="31"/>
  <c r="C2163" i="31"/>
  <c r="C2637" i="31"/>
  <c r="C2183" i="31"/>
  <c r="C921" i="31"/>
  <c r="C62" i="31"/>
  <c r="C2512" i="31"/>
  <c r="C2349" i="31"/>
  <c r="C1189" i="31"/>
  <c r="C2006" i="31"/>
  <c r="C2804" i="31"/>
  <c r="C2440" i="31"/>
  <c r="C2189" i="31"/>
  <c r="C2386" i="31"/>
  <c r="C2943" i="31"/>
  <c r="C684" i="31"/>
  <c r="C270" i="31"/>
  <c r="C2494" i="31"/>
  <c r="C2833" i="31"/>
  <c r="C890" i="31"/>
  <c r="C1363" i="31"/>
  <c r="C2428" i="31"/>
  <c r="C193" i="31"/>
  <c r="C1228" i="31"/>
  <c r="C1039" i="31"/>
  <c r="C1147" i="31"/>
  <c r="C2363" i="31"/>
  <c r="C1633" i="31"/>
  <c r="C2859" i="31"/>
  <c r="C2774" i="31"/>
  <c r="C3231" i="31"/>
  <c r="C1269" i="31"/>
  <c r="C241" i="31"/>
  <c r="C282" i="31"/>
  <c r="C1611" i="31"/>
  <c r="C961" i="31"/>
  <c r="C711" i="31"/>
  <c r="C1116" i="31"/>
  <c r="C522" i="31"/>
  <c r="C1785" i="31"/>
  <c r="C1744" i="31"/>
  <c r="C362" i="31"/>
  <c r="C1091" i="31"/>
  <c r="C2918" i="31"/>
  <c r="C1427" i="31"/>
  <c r="C1167" i="31"/>
  <c r="C796" i="31"/>
  <c r="C915" i="31"/>
  <c r="C1016" i="31"/>
  <c r="C1218" i="31"/>
  <c r="C2089" i="31"/>
  <c r="C97" i="31"/>
  <c r="C1681" i="31"/>
  <c r="C2191" i="31"/>
  <c r="C579" i="31"/>
  <c r="C2248" i="31"/>
  <c r="C2722" i="31"/>
  <c r="C3570" i="31"/>
  <c r="C519" i="31"/>
  <c r="C2972" i="31"/>
  <c r="C280" i="31"/>
  <c r="C451" i="31"/>
  <c r="C2675" i="31"/>
  <c r="C3226" i="31"/>
  <c r="C701" i="31"/>
  <c r="C1872" i="31"/>
  <c r="C339" i="31"/>
  <c r="C595" i="31"/>
  <c r="C1187" i="31"/>
  <c r="C2762" i="31"/>
  <c r="C946" i="31"/>
  <c r="C2461" i="31"/>
  <c r="C892" i="31"/>
  <c r="C2649" i="31"/>
  <c r="C3215" i="31"/>
  <c r="C1478" i="31"/>
  <c r="C22" i="31"/>
  <c r="C1491" i="31"/>
  <c r="C1562" i="31"/>
  <c r="C614" i="31"/>
  <c r="C1717" i="31"/>
  <c r="C164" i="31"/>
  <c r="C2025" i="31"/>
  <c r="C463" i="31"/>
  <c r="C120" i="31"/>
  <c r="C1024" i="31"/>
  <c r="C2983" i="31"/>
  <c r="C454" i="31"/>
  <c r="C2202" i="31"/>
  <c r="C3207" i="31"/>
  <c r="C2377" i="31"/>
  <c r="C975" i="31"/>
  <c r="C2912" i="31"/>
  <c r="C948" i="31"/>
  <c r="C2946" i="31"/>
  <c r="C2803" i="31"/>
  <c r="C421" i="31"/>
  <c r="C2033" i="31"/>
  <c r="C2281" i="31"/>
  <c r="C2058" i="31"/>
  <c r="C115" i="31"/>
  <c r="C1300" i="31"/>
  <c r="C1054" i="31"/>
  <c r="C520" i="31"/>
  <c r="C2963" i="31"/>
  <c r="C1811" i="31"/>
  <c r="C85" i="31"/>
  <c r="C3046" i="31"/>
  <c r="C2396" i="31"/>
  <c r="C3065" i="31"/>
  <c r="C576" i="31"/>
  <c r="C774" i="31"/>
  <c r="C947" i="31"/>
  <c r="C1114" i="31"/>
  <c r="C1161" i="31"/>
  <c r="C541" i="31"/>
  <c r="C1337" i="31"/>
  <c r="C784" i="31"/>
  <c r="C3006" i="31"/>
  <c r="C3172" i="31"/>
  <c r="C327" i="31"/>
  <c r="C1554" i="31"/>
  <c r="C506" i="31"/>
  <c r="C1992" i="31"/>
  <c r="C1314" i="31"/>
  <c r="C2952" i="31"/>
  <c r="C1509" i="31"/>
  <c r="C771" i="31"/>
  <c r="C2258" i="31"/>
  <c r="C955" i="31"/>
  <c r="C2186" i="31"/>
  <c r="C3272" i="31"/>
  <c r="C3200" i="31"/>
  <c r="C557" i="31"/>
  <c r="C2166" i="31"/>
  <c r="C3399" i="31"/>
  <c r="C194" i="31"/>
  <c r="C2742" i="31"/>
  <c r="C727" i="31"/>
  <c r="C1756" i="31"/>
  <c r="C1400" i="31"/>
  <c r="C1094" i="31"/>
  <c r="C1678" i="31"/>
  <c r="C854" i="31"/>
  <c r="C957" i="31"/>
  <c r="C1543" i="31"/>
  <c r="C2026" i="31"/>
  <c r="C523" i="31"/>
  <c r="C917" i="31"/>
  <c r="C1727" i="31"/>
  <c r="C1988" i="31"/>
  <c r="C1898" i="31"/>
  <c r="C3112" i="31"/>
  <c r="C1042" i="31"/>
  <c r="C1657" i="31"/>
  <c r="C2401" i="31"/>
  <c r="C3340" i="31"/>
  <c r="C2690" i="31"/>
  <c r="C2899" i="31"/>
  <c r="C1097" i="31"/>
  <c r="C802" i="31"/>
  <c r="C1528" i="31"/>
  <c r="C816" i="31"/>
  <c r="C1340" i="31"/>
  <c r="C3198" i="31"/>
  <c r="C2207" i="31"/>
  <c r="C610" i="31"/>
  <c r="C1841" i="31"/>
  <c r="C1587" i="31"/>
  <c r="C1148" i="31"/>
  <c r="C3121" i="31"/>
  <c r="C591" i="31"/>
  <c r="C1108" i="31"/>
  <c r="C2314" i="31"/>
  <c r="C2615" i="31"/>
  <c r="C627" i="31"/>
  <c r="C233" i="31"/>
  <c r="C1694" i="31"/>
  <c r="C3236" i="31"/>
  <c r="C2052" i="31"/>
  <c r="C1234" i="31"/>
  <c r="C1789" i="31"/>
  <c r="C2433" i="31"/>
  <c r="C1220" i="31"/>
  <c r="C43" i="31"/>
  <c r="C3269" i="31"/>
  <c r="C783" i="31"/>
  <c r="C3028" i="31"/>
  <c r="C3311" i="31"/>
  <c r="C3049" i="31"/>
  <c r="C1285" i="31"/>
  <c r="C388" i="31"/>
  <c r="C1632" i="31"/>
  <c r="C2499" i="31"/>
  <c r="C1335" i="31"/>
  <c r="C3171" i="31"/>
  <c r="C2869" i="31"/>
  <c r="C2062" i="31"/>
  <c r="C3274" i="31"/>
  <c r="C118" i="31"/>
  <c r="C3066" i="31"/>
  <c r="C3314" i="31"/>
  <c r="C2779" i="31"/>
  <c r="C94" i="31"/>
  <c r="C3224" i="31"/>
  <c r="C1761" i="31"/>
  <c r="C3042" i="31"/>
  <c r="C498" i="31"/>
  <c r="C2035" i="31"/>
  <c r="C1268" i="31"/>
  <c r="C2867" i="31"/>
  <c r="C2789" i="31"/>
  <c r="C3379" i="31"/>
  <c r="C3259" i="31"/>
  <c r="C762" i="31"/>
  <c r="C459" i="31"/>
  <c r="C659" i="31"/>
  <c r="C2092" i="31"/>
  <c r="C3576" i="31"/>
  <c r="C1396" i="31"/>
  <c r="C747" i="31"/>
  <c r="C2768" i="31"/>
  <c r="C668" i="31"/>
  <c r="C3008" i="31"/>
  <c r="C2636" i="31"/>
  <c r="C891" i="31"/>
  <c r="C2688" i="31"/>
  <c r="C2973" i="31"/>
  <c r="C2631" i="31"/>
  <c r="C2583" i="31"/>
  <c r="C1663" i="31"/>
  <c r="C139" i="31"/>
  <c r="C2662" i="31"/>
  <c r="C911" i="31"/>
  <c r="C936" i="31"/>
  <c r="C3411" i="31"/>
  <c r="C1441" i="31"/>
  <c r="C1836" i="31"/>
  <c r="C3017" i="31"/>
  <c r="C858" i="31"/>
  <c r="C87" i="31"/>
  <c r="C374" i="31"/>
  <c r="C2209" i="31"/>
  <c r="C685" i="31"/>
  <c r="C2218" i="31"/>
  <c r="C2115" i="31"/>
  <c r="C1905" i="31"/>
  <c r="C2514" i="31"/>
  <c r="C1532" i="31"/>
  <c r="C68" i="31"/>
  <c r="C2980" i="31"/>
  <c r="C2469" i="31"/>
  <c r="C1685" i="31"/>
  <c r="C2430" i="31"/>
  <c r="C2924" i="31"/>
  <c r="C1288" i="31"/>
  <c r="C1721" i="31"/>
  <c r="C255" i="31"/>
  <c r="C1563" i="31"/>
  <c r="C852" i="31"/>
  <c r="C878" i="31"/>
  <c r="C658" i="31"/>
  <c r="C3387" i="31"/>
  <c r="C994" i="31"/>
  <c r="C3328" i="31"/>
  <c r="C2826" i="31"/>
  <c r="C1154" i="31"/>
  <c r="C247" i="31"/>
  <c r="C1784" i="31"/>
  <c r="C2326" i="31"/>
  <c r="C3289" i="31"/>
  <c r="C418" i="31"/>
  <c r="C2550" i="31"/>
  <c r="C2608" i="31"/>
  <c r="C2362" i="31"/>
  <c r="C1026" i="31"/>
  <c r="C309" i="31"/>
  <c r="C244" i="31"/>
  <c r="C2441" i="31"/>
  <c r="C3058" i="31"/>
  <c r="C1640" i="31"/>
  <c r="C2657" i="31"/>
  <c r="C3331" i="31"/>
  <c r="C3053" i="31"/>
  <c r="C3382" i="31"/>
  <c r="C3262" i="31"/>
  <c r="C3416" i="31"/>
  <c r="C1883" i="31"/>
  <c r="C286" i="31"/>
  <c r="C2485" i="31"/>
  <c r="C2496" i="31"/>
  <c r="C1821" i="31"/>
  <c r="C1409" i="31"/>
  <c r="C2724" i="31"/>
  <c r="C1069" i="31"/>
  <c r="C2795" i="31"/>
  <c r="C2009" i="31"/>
  <c r="C1175" i="31"/>
  <c r="C486" i="31"/>
  <c r="C597" i="31"/>
  <c r="C2986" i="31"/>
  <c r="C1253" i="31"/>
  <c r="C2702" i="31"/>
  <c r="C1847" i="31"/>
  <c r="C278" i="31"/>
  <c r="C2546" i="31"/>
  <c r="C109" i="31"/>
  <c r="C3410" i="31"/>
  <c r="C1949" i="31"/>
  <c r="C1298" i="31"/>
  <c r="C1952" i="31"/>
  <c r="C2814" i="31"/>
  <c r="C313" i="31"/>
  <c r="C2754" i="31"/>
  <c r="C1015" i="31"/>
  <c r="C2590" i="31"/>
  <c r="C1741" i="31"/>
  <c r="C1567" i="31"/>
  <c r="C1424" i="31"/>
  <c r="C3032" i="31"/>
  <c r="C3446" i="31"/>
  <c r="C2124" i="31"/>
  <c r="C3233" i="31"/>
  <c r="C1217" i="31"/>
  <c r="C3330" i="31"/>
  <c r="C1662" i="31"/>
  <c r="C358" i="31"/>
  <c r="C2698" i="31"/>
  <c r="C584" i="31"/>
  <c r="C3384" i="31"/>
  <c r="C473" i="31"/>
  <c r="C2416" i="31"/>
  <c r="C1522" i="31"/>
  <c r="C2617" i="31"/>
  <c r="C312" i="31"/>
  <c r="C1472" i="31"/>
  <c r="C1080" i="31"/>
  <c r="C2544" i="31"/>
  <c r="C1650" i="31"/>
  <c r="C2393" i="31"/>
  <c r="C3437" i="31"/>
  <c r="C1101" i="31"/>
  <c r="C1514" i="31"/>
  <c r="C2715" i="31"/>
  <c r="C3306" i="31"/>
  <c r="C2997" i="31"/>
  <c r="C3393" i="31"/>
  <c r="C1007" i="31"/>
  <c r="C687" i="31"/>
  <c r="C351" i="31"/>
  <c r="C1824" i="31"/>
  <c r="C2265" i="31"/>
  <c r="C2740" i="31"/>
  <c r="C1753" i="31"/>
  <c r="C96" i="31"/>
  <c r="C2516" i="31"/>
  <c r="C585" i="31"/>
  <c r="C3441" i="31"/>
  <c r="C3302" i="31"/>
  <c r="C974" i="31"/>
  <c r="C1733" i="31"/>
  <c r="C1572" i="31"/>
  <c r="C178" i="31"/>
  <c r="C1331" i="31"/>
  <c r="C1612" i="31"/>
  <c r="C162" i="31"/>
  <c r="C1004" i="31"/>
  <c r="C2383" i="31"/>
  <c r="C1465" i="31"/>
  <c r="C1273" i="31"/>
  <c r="C2771" i="31"/>
  <c r="C3335" i="31"/>
  <c r="C2663" i="31"/>
  <c r="C311" i="31"/>
  <c r="C330" i="31"/>
  <c r="C1416" i="31"/>
  <c r="C2488" i="31"/>
  <c r="C3074" i="31"/>
  <c r="C2429" i="31"/>
  <c r="C1369" i="31"/>
  <c r="C1951" i="31"/>
  <c r="C2679" i="31"/>
  <c r="C2977" i="31"/>
  <c r="C3035" i="31"/>
  <c r="C3123" i="31"/>
  <c r="C2301" i="31"/>
  <c r="C931" i="31"/>
  <c r="C3357" i="31"/>
  <c r="C3124" i="31"/>
  <c r="C880" i="31"/>
  <c r="C1917" i="31"/>
  <c r="C107" i="31"/>
  <c r="C724" i="31"/>
  <c r="C3078" i="31"/>
  <c r="C540" i="31"/>
  <c r="C1031" i="31"/>
  <c r="C411" i="31"/>
  <c r="C1981" i="31"/>
  <c r="C3453" i="31"/>
  <c r="C2205" i="31"/>
  <c r="C1705" i="31"/>
  <c r="C920" i="31"/>
  <c r="C3417" i="31"/>
  <c r="C2735" i="31"/>
  <c r="C1073" i="31"/>
  <c r="C815" i="31"/>
  <c r="C1955" i="31"/>
  <c r="C2620" i="31"/>
  <c r="C3047" i="31"/>
  <c r="C3273" i="31"/>
  <c r="C2950" i="31"/>
  <c r="C3319" i="31"/>
  <c r="C2990" i="31"/>
  <c r="C2765" i="31"/>
  <c r="C3018" i="31"/>
  <c r="C2739" i="31"/>
  <c r="C2132" i="31"/>
  <c r="C2140" i="31"/>
  <c r="C2438" i="31"/>
  <c r="C2874" i="31"/>
  <c r="C2228" i="31"/>
  <c r="C1986" i="31"/>
  <c r="C1402" i="31"/>
  <c r="C1179" i="31"/>
  <c r="C2524" i="31"/>
  <c r="C75" i="31"/>
  <c r="C3036" i="31"/>
  <c r="C468" i="31"/>
  <c r="C570" i="31"/>
  <c r="C1922" i="31"/>
  <c r="C1429" i="31"/>
  <c r="C2529" i="31"/>
  <c r="C1460" i="31"/>
  <c r="C2696" i="31"/>
  <c r="C2860" i="31"/>
  <c r="C625" i="31"/>
  <c r="C3155" i="31"/>
  <c r="C1329" i="31"/>
  <c r="C252" i="31"/>
  <c r="C1711" i="31"/>
  <c r="C1745" i="31"/>
  <c r="C1596" i="31"/>
  <c r="C3375" i="31"/>
  <c r="C2848" i="31"/>
  <c r="C913" i="31"/>
  <c r="C3406" i="31"/>
  <c r="C1017" i="31"/>
  <c r="C2342" i="31"/>
  <c r="C398" i="31"/>
  <c r="C1763" i="31"/>
  <c r="C1138" i="31"/>
  <c r="C3216" i="31"/>
  <c r="C2888" i="31"/>
  <c r="C3380" i="31"/>
  <c r="C3019" i="31"/>
  <c r="C1370" i="31"/>
  <c r="C2487" i="31"/>
  <c r="C1456" i="31"/>
  <c r="C706" i="31"/>
  <c r="C1732" i="31"/>
  <c r="C2773" i="31"/>
  <c r="C1200" i="31"/>
  <c r="C2734" i="31"/>
  <c r="C1994" i="31"/>
  <c r="C2891" i="31"/>
  <c r="C1857" i="31"/>
  <c r="C19" i="31"/>
  <c r="C3390" i="31"/>
  <c r="C2673" i="31"/>
  <c r="C1488" i="31"/>
  <c r="C2164" i="31"/>
  <c r="C200" i="31"/>
  <c r="C3113" i="31"/>
  <c r="C604" i="31"/>
  <c r="C1401" i="31"/>
  <c r="C474" i="31"/>
  <c r="C2425" i="31"/>
  <c r="C2080" i="31"/>
  <c r="C1436" i="31"/>
  <c r="C3332" i="31"/>
  <c r="C1810" i="31"/>
  <c r="C1926" i="31"/>
  <c r="C3354" i="31"/>
  <c r="C472" i="31"/>
  <c r="C696" i="31"/>
  <c r="C402" i="31"/>
  <c r="C395" i="31"/>
  <c r="C1876" i="31"/>
  <c r="C447" i="31"/>
  <c r="C92" i="31"/>
  <c r="C2141" i="31"/>
  <c r="C198" i="31"/>
  <c r="C2282" i="31"/>
  <c r="C2038" i="31"/>
  <c r="C2760" i="31"/>
  <c r="C2645" i="31"/>
  <c r="C565" i="31"/>
  <c r="C1906" i="31"/>
  <c r="C3447" i="31"/>
  <c r="C674" i="31"/>
  <c r="C1120" i="31"/>
  <c r="C1642" i="31"/>
  <c r="C1832" i="31"/>
  <c r="C2745" i="31"/>
  <c r="C3086" i="31"/>
  <c r="C3209" i="31"/>
  <c r="C886" i="31"/>
  <c r="C1627" i="31"/>
  <c r="C1081" i="31"/>
  <c r="C2500" i="31"/>
  <c r="C3451" i="31"/>
  <c r="C2130" i="31"/>
  <c r="C1849" i="31"/>
  <c r="C2685" i="31"/>
  <c r="C3153" i="31"/>
  <c r="C515" i="31"/>
  <c r="C1973" i="31"/>
  <c r="C3574" i="31"/>
  <c r="C250" i="31"/>
  <c r="C2364" i="31"/>
  <c r="C757" i="31"/>
  <c r="C1379" i="31"/>
  <c r="C683" i="31"/>
  <c r="C2519" i="31"/>
  <c r="C3189" i="31"/>
  <c r="C65" i="31"/>
  <c r="C2039" i="31"/>
  <c r="C2170" i="31"/>
  <c r="C3116" i="31"/>
  <c r="C1497" i="31"/>
  <c r="C356" i="31"/>
  <c r="C218" i="31"/>
  <c r="C2134" i="31"/>
  <c r="C2478" i="31"/>
  <c r="C814" i="31"/>
  <c r="C3442" i="31"/>
  <c r="C231" i="31"/>
  <c r="C3173" i="31"/>
  <c r="C1793" i="31"/>
  <c r="C2297" i="31"/>
  <c r="C2234" i="31"/>
  <c r="C2623" i="31"/>
  <c r="C2356" i="31"/>
  <c r="C3024" i="31"/>
  <c r="C2204" i="31"/>
  <c r="C2989" i="31"/>
  <c r="C3157" i="31"/>
  <c r="C1718" i="31"/>
  <c r="C1129" i="31"/>
  <c r="C694" i="31"/>
  <c r="C3381" i="31"/>
  <c r="C2003" i="31"/>
  <c r="C1150" i="31"/>
  <c r="C1448" i="31"/>
  <c r="C1140" i="31"/>
  <c r="C2270" i="31"/>
  <c r="C870" i="31"/>
  <c r="C2110" i="31"/>
  <c r="C656" i="31"/>
  <c r="C1990" i="31"/>
  <c r="C1021" i="31"/>
  <c r="C2111" i="31"/>
  <c r="C1372" i="31"/>
  <c r="C379" i="31"/>
  <c r="C1462" i="31"/>
  <c r="C496" i="31"/>
  <c r="C2260" i="31"/>
  <c r="C83" i="31"/>
  <c r="C673" i="31"/>
  <c r="C514" i="31"/>
  <c r="C1523" i="31"/>
  <c r="C334" i="31"/>
  <c r="C1902" i="31"/>
  <c r="C1407" i="31"/>
  <c r="C1408" i="31"/>
  <c r="C1690" i="31"/>
  <c r="C3438" i="31"/>
  <c r="C1783" i="31"/>
  <c r="C1903" i="31"/>
  <c r="C1936" i="31"/>
  <c r="C670" i="31"/>
  <c r="C2008" i="31"/>
  <c r="C2024" i="31"/>
  <c r="C2034" i="31"/>
  <c r="C1724" i="31"/>
  <c r="C2122" i="31"/>
  <c r="C2830" i="31"/>
  <c r="C2016" i="31"/>
  <c r="C2082" i="31"/>
  <c r="C2402" i="31"/>
  <c r="C732" i="31"/>
  <c r="C574" i="31"/>
  <c r="C1751" i="31"/>
  <c r="C1165" i="31"/>
  <c r="C1098" i="31"/>
  <c r="C1033" i="31"/>
  <c r="C3388" i="31"/>
  <c r="C2123" i="31"/>
  <c r="C3067" i="31"/>
  <c r="C2107" i="31"/>
  <c r="C516" i="31"/>
  <c r="C3329" i="31"/>
  <c r="C2079" i="31"/>
  <c r="C3409" i="31"/>
  <c r="C1701" i="31"/>
  <c r="C567" i="31"/>
  <c r="C2569" i="31"/>
  <c r="C2868" i="31"/>
  <c r="C2272" i="31"/>
  <c r="C1916" i="31"/>
  <c r="C1579" i="31"/>
  <c r="C2956" i="31"/>
  <c r="C406" i="31"/>
  <c r="C133" i="31"/>
  <c r="C2129" i="31"/>
  <c r="C2492" i="31"/>
  <c r="C2175" i="31"/>
  <c r="C1759" i="31"/>
  <c r="C2818" i="31"/>
  <c r="C2289" i="31"/>
  <c r="C1597" i="31"/>
  <c r="C797" i="31"/>
  <c r="C697" i="31"/>
  <c r="C48" i="31"/>
  <c r="C3108" i="31"/>
  <c r="C1933" i="31"/>
  <c r="C2901" i="31"/>
  <c r="C3413" i="31"/>
  <c r="C1322" i="31"/>
  <c r="C1392" i="31"/>
  <c r="C2573" i="31"/>
  <c r="C2552" i="31"/>
  <c r="C2732" i="31"/>
  <c r="C655" i="31"/>
  <c r="C3454" i="31"/>
  <c r="C72" i="31"/>
  <c r="C2796" i="31"/>
  <c r="C3126" i="31"/>
  <c r="C969" i="31"/>
  <c r="C874" i="31"/>
  <c r="C2290" i="31"/>
  <c r="C2325" i="31"/>
  <c r="C571" i="31"/>
  <c r="C317" i="31"/>
  <c r="C238" i="31"/>
  <c r="C3348" i="31"/>
  <c r="C901" i="31"/>
  <c r="C2628" i="31"/>
  <c r="C1164" i="31"/>
  <c r="C631" i="31"/>
  <c r="C2340" i="31"/>
  <c r="C539" i="31"/>
  <c r="C2871" i="31"/>
  <c r="C3174" i="31"/>
  <c r="C77" i="31"/>
  <c r="C1293" i="31"/>
  <c r="C2778" i="31"/>
  <c r="C791" i="31"/>
  <c r="C2299" i="31"/>
  <c r="C2697" i="31"/>
  <c r="C3145" i="31"/>
  <c r="C2217" i="31"/>
  <c r="C2708" i="31"/>
  <c r="C1452" i="31"/>
  <c r="C2093" i="31"/>
  <c r="C3014" i="31"/>
  <c r="C89" i="31"/>
  <c r="C3210" i="31"/>
  <c r="C1301" i="31"/>
  <c r="C1656" i="31"/>
  <c r="C132" i="31"/>
  <c r="C1136" i="31"/>
  <c r="C3220" i="31"/>
  <c r="C2119" i="31"/>
  <c r="C2589" i="31"/>
  <c r="C2595" i="31"/>
  <c r="C3448" i="31"/>
  <c r="C2656" i="31"/>
  <c r="C1304" i="31"/>
  <c r="C3120" i="31"/>
  <c r="C1967" i="31"/>
  <c r="C848" i="31"/>
  <c r="C2805" i="31"/>
  <c r="C376" i="31"/>
  <c r="C654" i="31"/>
  <c r="C2359" i="31"/>
  <c r="C1575" i="31"/>
  <c r="C1594" i="31"/>
  <c r="C2408" i="31"/>
  <c r="C3560" i="31"/>
  <c r="C2650" i="31"/>
  <c r="C1494" i="31"/>
  <c r="C3016" i="31"/>
  <c r="C1776" i="31"/>
  <c r="C127" i="31"/>
  <c r="C1439" i="31"/>
  <c r="C2199" i="31"/>
  <c r="C1471" i="31"/>
  <c r="C1501" i="31"/>
  <c r="C1482" i="31"/>
  <c r="C289" i="31"/>
  <c r="C1317" i="31"/>
  <c r="C208" i="31"/>
  <c r="C2581" i="31"/>
  <c r="C419" i="31"/>
  <c r="C2876" i="31"/>
  <c r="C3125" i="31"/>
  <c r="C3377" i="31"/>
  <c r="C2598" i="31"/>
  <c r="C441" i="31"/>
  <c r="C3041" i="31"/>
  <c r="C1833" i="31"/>
  <c r="C3242" i="31"/>
  <c r="C719" i="31"/>
  <c r="C3443" i="31"/>
  <c r="C181" i="31"/>
  <c r="C461" i="31"/>
  <c r="C983" i="31"/>
  <c r="C1954" i="31"/>
  <c r="C30" i="31"/>
  <c r="C2335" i="31"/>
  <c r="C310" i="31"/>
  <c r="C1303" i="31"/>
  <c r="C2375" i="31"/>
  <c r="C2084" i="31"/>
  <c r="C1430" i="31"/>
  <c r="C3020" i="31"/>
  <c r="C1827" i="31"/>
  <c r="C1639" i="31"/>
  <c r="C1058" i="31"/>
  <c r="C2709" i="31"/>
  <c r="C2181" i="31"/>
  <c r="C2198" i="31"/>
  <c r="C2239" i="31"/>
  <c r="C1212" i="31"/>
  <c r="C2788" i="31"/>
  <c r="C3407" i="31"/>
  <c r="C2345" i="31"/>
  <c r="C1122" i="31"/>
  <c r="C1546" i="31"/>
  <c r="C2357" i="31"/>
  <c r="C457" i="31"/>
  <c r="C2525" i="31"/>
  <c r="C3087" i="31"/>
  <c r="C1131" i="31"/>
  <c r="C1709" i="31"/>
  <c r="C642" i="31"/>
  <c r="C2273" i="31"/>
  <c r="C363" i="31"/>
  <c r="C1695" i="31"/>
  <c r="C2017" i="31"/>
  <c r="C2913" i="31"/>
  <c r="C3349" i="31"/>
  <c r="C2665" i="31"/>
  <c r="C2671" i="31"/>
  <c r="C1757" i="31"/>
  <c r="C599" i="31"/>
  <c r="C2689" i="31"/>
  <c r="C3142" i="31"/>
  <c r="C713" i="31"/>
  <c r="C1623" i="31"/>
  <c r="C606" i="31"/>
  <c r="C2489" i="31"/>
  <c r="C186" i="31"/>
  <c r="C3012" i="31"/>
  <c r="C538" i="31"/>
  <c r="C3250" i="31"/>
  <c r="C2047" i="31"/>
  <c r="C1609" i="31"/>
  <c r="C2085" i="31"/>
  <c r="C197" i="31"/>
  <c r="C2284" i="31"/>
  <c r="C2073" i="31"/>
  <c r="C2020" i="31"/>
  <c r="C3336" i="31"/>
  <c r="C1814" i="31"/>
  <c r="C2770" i="31"/>
  <c r="C1168" i="31"/>
  <c r="C3057" i="31"/>
  <c r="C3150" i="31"/>
  <c r="C3356" i="31"/>
  <c r="C2471" i="31"/>
  <c r="C1923" i="31"/>
  <c r="C2126" i="31"/>
  <c r="C2316" i="31"/>
  <c r="C3351" i="31"/>
  <c r="C325" i="31"/>
  <c r="C598" i="31"/>
  <c r="C2437" i="31"/>
  <c r="C1965" i="31"/>
  <c r="C2543" i="31"/>
  <c r="C1110" i="31"/>
  <c r="C2044" i="31"/>
  <c r="C2729" i="31"/>
  <c r="C409" i="31"/>
  <c r="C188" i="31"/>
  <c r="C507" i="31"/>
  <c r="C1344" i="31"/>
  <c r="C1998" i="31"/>
  <c r="C2361" i="31"/>
  <c r="C1878" i="31"/>
  <c r="C1354" i="31"/>
  <c r="C1697" i="31"/>
  <c r="C2881" i="31"/>
  <c r="C1376" i="31"/>
  <c r="C1809" i="31"/>
  <c r="C3276" i="31"/>
  <c r="C1433" i="31"/>
  <c r="C2948" i="31"/>
  <c r="C3300" i="31"/>
  <c r="C2936" i="31"/>
  <c r="C1113" i="31"/>
  <c r="C3277" i="31"/>
  <c r="C40" i="31"/>
  <c r="C146" i="31"/>
  <c r="C2388" i="31"/>
  <c r="C2083" i="31"/>
  <c r="C3439" i="31"/>
  <c r="C414" i="31"/>
  <c r="C1032" i="31"/>
  <c r="C1837" i="31"/>
  <c r="C877" i="31"/>
  <c r="C438" i="31"/>
  <c r="C1582" i="31"/>
  <c r="C2825" i="31"/>
  <c r="C137" i="31"/>
  <c r="C2954" i="31"/>
  <c r="C978" i="31"/>
  <c r="C29" i="31"/>
  <c r="C3034" i="31"/>
  <c r="C2442" i="31"/>
  <c r="C1237" i="31"/>
  <c r="C3137" i="31"/>
  <c r="C637" i="31"/>
  <c r="C972" i="31"/>
  <c r="C2411" i="31"/>
  <c r="C3326" i="31"/>
  <c r="C2283" i="31"/>
  <c r="C3323" i="31"/>
  <c r="C1320" i="31"/>
  <c r="C566" i="31"/>
  <c r="C3238" i="31"/>
  <c r="C1068" i="31"/>
  <c r="C2811" i="31"/>
  <c r="C793" i="31"/>
  <c r="C134" i="31"/>
  <c r="C3412" i="31"/>
  <c r="C2410" i="31"/>
  <c r="C2280" i="31"/>
  <c r="C81" i="31"/>
  <c r="C2459" i="31"/>
  <c r="C2890" i="31"/>
  <c r="C2678" i="31"/>
  <c r="C2947" i="31"/>
  <c r="C1458" i="31"/>
  <c r="C1935" i="31"/>
  <c r="C1142" i="31"/>
  <c r="C2063" i="31"/>
  <c r="C710" i="31"/>
  <c r="C3449" i="31"/>
  <c r="C1352" i="31"/>
  <c r="C2187" i="31"/>
  <c r="C1043" i="31"/>
  <c r="C919" i="31"/>
  <c r="C1779" i="31"/>
  <c r="C1023" i="31"/>
  <c r="C2118" i="31"/>
  <c r="C1615" i="31"/>
  <c r="C3270" i="31"/>
  <c r="C580" i="31"/>
  <c r="C981" i="31"/>
  <c r="C586" i="31"/>
  <c r="C365" i="31"/>
  <c r="C1145" i="31"/>
  <c r="C700" i="31"/>
  <c r="C1519" i="31"/>
  <c r="C835" i="31"/>
  <c r="C1307" i="31"/>
  <c r="C2001" i="31"/>
  <c r="C3305" i="31"/>
  <c r="C2786" i="31"/>
  <c r="C38" i="31"/>
  <c r="C1676" i="31"/>
  <c r="C3352" i="31"/>
  <c r="C86" i="31"/>
  <c r="C3358" i="31"/>
  <c r="C2929" i="31"/>
  <c r="C1410" i="31"/>
  <c r="C1244" i="31"/>
  <c r="C2853" i="31"/>
  <c r="C3026" i="31"/>
  <c r="C680" i="31"/>
  <c r="C3267" i="31"/>
  <c r="C393" i="31"/>
  <c r="C227" i="31"/>
  <c r="C1653" i="31"/>
  <c r="C3444" i="31"/>
  <c r="C1794" i="31"/>
  <c r="C2706" i="31"/>
  <c r="C3169" i="31"/>
  <c r="C3563" i="31"/>
  <c r="C2766" i="31"/>
  <c r="C375" i="31"/>
  <c r="C1445" i="31"/>
  <c r="C433" i="31"/>
  <c r="C1213" i="31"/>
  <c r="C2919" i="31"/>
  <c r="C1740" i="31"/>
  <c r="C976" i="31"/>
  <c r="C2886" i="31"/>
  <c r="C1149" i="31"/>
  <c r="C1645" i="31"/>
  <c r="C767" i="31"/>
  <c r="C2659" i="31"/>
  <c r="C1584" i="31"/>
  <c r="C720" i="31"/>
  <c r="C2857" i="31"/>
  <c r="C1235" i="31"/>
  <c r="C993" i="31"/>
  <c r="C2968" i="31"/>
  <c r="C2208" i="31"/>
  <c r="C424" i="31"/>
  <c r="C2491" i="31"/>
  <c r="C259" i="31"/>
  <c r="C3389" i="31"/>
  <c r="C2398" i="31"/>
  <c r="C3064" i="31"/>
  <c r="C1879" i="31"/>
  <c r="C3162" i="31"/>
  <c r="C1134" i="31"/>
  <c r="C1226" i="31"/>
  <c r="C1247" i="31"/>
  <c r="C2144" i="31"/>
  <c r="C1773" i="31"/>
  <c r="C782" i="31"/>
  <c r="C3183" i="31"/>
  <c r="C2526" i="31"/>
  <c r="C596" i="31"/>
  <c r="C583" i="31"/>
  <c r="C1089" i="31"/>
  <c r="C721" i="31"/>
  <c r="C626" i="31"/>
  <c r="C1366" i="31"/>
  <c r="C3211" i="31"/>
  <c r="C1306" i="31"/>
  <c r="C1568" i="31"/>
  <c r="C2404" i="31"/>
  <c r="C1481" i="31"/>
  <c r="C3192" i="31"/>
  <c r="C2152" i="31"/>
  <c r="C3325" i="31"/>
  <c r="C1672" i="31"/>
  <c r="C845" i="31"/>
  <c r="C3391" i="31"/>
  <c r="C3293" i="31"/>
  <c r="C2758" i="31"/>
  <c r="C382" i="31"/>
  <c r="C3129" i="31"/>
  <c r="C714" i="31"/>
  <c r="C1643" i="31"/>
  <c r="C2417" i="31"/>
  <c r="C954" i="31"/>
  <c r="C3179" i="31"/>
  <c r="C357" i="31"/>
  <c r="C1564" i="31"/>
  <c r="C1856" i="31"/>
  <c r="C812" i="31"/>
  <c r="C1871" i="31"/>
  <c r="C2222" i="31"/>
  <c r="C1338" i="31"/>
  <c r="C3333" i="31"/>
  <c r="C2648" i="31"/>
  <c r="C254" i="31"/>
  <c r="C2143" i="31"/>
  <c r="C2360" i="31"/>
  <c r="C2609" i="31"/>
  <c r="C1655" i="31"/>
  <c r="C2635" i="31"/>
  <c r="C2879" i="31"/>
  <c r="C210" i="31"/>
  <c r="C1894" i="31"/>
  <c r="C3549" i="31"/>
  <c r="C1308" i="31"/>
  <c r="C2056" i="31"/>
  <c r="C2577" i="31"/>
  <c r="C869" i="31"/>
  <c r="C3149" i="31"/>
  <c r="C3327" i="31"/>
  <c r="C933" i="31"/>
  <c r="C965" i="31"/>
  <c r="C509" i="31"/>
  <c r="C839" i="31"/>
  <c r="C78" i="31"/>
  <c r="C3298" i="31"/>
  <c r="C749" i="31"/>
  <c r="C2880" i="31"/>
  <c r="C3219" i="31"/>
  <c r="C2327" i="31"/>
  <c r="C925" i="31"/>
  <c r="C641" i="31"/>
  <c r="C1208" i="31"/>
  <c r="C2365" i="31"/>
  <c r="C3256" i="31"/>
  <c r="C717" i="31"/>
  <c r="C3110" i="31"/>
  <c r="C1675" i="31"/>
  <c r="C2893" i="31"/>
  <c r="C1034" i="31"/>
  <c r="C1536" i="31"/>
  <c r="C1968" i="31"/>
  <c r="C2105" i="31"/>
  <c r="C554" i="31"/>
  <c r="C750" i="31"/>
  <c r="C690" i="31"/>
  <c r="C752" i="31"/>
  <c r="C131" i="31"/>
  <c r="C2376" i="31"/>
  <c r="C1141" i="31"/>
  <c r="C3299" i="31"/>
  <c r="C560" i="31"/>
  <c r="C2339" i="31"/>
  <c r="C2856" i="31"/>
  <c r="C733" i="31"/>
  <c r="C1014" i="31"/>
  <c r="C3111" i="31"/>
  <c r="C1204" i="31"/>
  <c r="C386" i="31"/>
  <c r="C3202" i="31"/>
  <c r="C1084" i="31"/>
  <c r="C3217" i="31"/>
  <c r="C1576" i="31"/>
  <c r="C1143" i="31"/>
  <c r="C201" i="31"/>
  <c r="C525" i="31"/>
  <c r="C3234" i="31"/>
  <c r="C397" i="31"/>
  <c r="C1466" i="31"/>
  <c r="C3072" i="31"/>
  <c r="C243" i="31"/>
  <c r="C622" i="31"/>
  <c r="C3415" i="31"/>
  <c r="C1355" i="31"/>
  <c r="C823" i="31"/>
  <c r="C1384" i="31"/>
  <c r="C253" i="31"/>
  <c r="C2597" i="31"/>
  <c r="C850" i="31"/>
  <c r="C1221" i="31"/>
  <c r="C2490" i="31"/>
  <c r="C2002" i="31"/>
  <c r="C2231" i="31"/>
  <c r="C847" i="31"/>
  <c r="C2320" i="31"/>
  <c r="C3440" i="31"/>
  <c r="C2106" i="31"/>
  <c r="C1565" i="31"/>
  <c r="C1423" i="31"/>
  <c r="C3360" i="31"/>
  <c r="C2721" i="31"/>
  <c r="C1223" i="31"/>
  <c r="C3243" i="31"/>
  <c r="C1634" i="31"/>
  <c r="C2350" i="31"/>
  <c r="C728" i="31"/>
  <c r="C37" i="31"/>
  <c r="C3203" i="31"/>
  <c r="C1437" i="31"/>
  <c r="C1449" i="31"/>
  <c r="C2072" i="31"/>
  <c r="C149" i="31"/>
  <c r="C770" i="31"/>
  <c r="C863" i="31"/>
  <c r="C396" i="31"/>
  <c r="C866" i="31"/>
  <c r="C3445" i="31"/>
  <c r="C56" i="31"/>
  <c r="C2625" i="31"/>
  <c r="C741" i="31"/>
  <c r="C3182" i="31"/>
  <c r="C1158" i="31"/>
  <c r="C384" i="31"/>
  <c r="C986" i="31"/>
  <c r="C508" i="31"/>
  <c r="C2504" i="31"/>
  <c r="C3187" i="31"/>
  <c r="C2714" i="31"/>
  <c r="C73" i="31"/>
  <c r="C3190" i="31"/>
  <c r="C1731" i="31"/>
  <c r="C1820" i="31"/>
  <c r="C1100" i="31"/>
  <c r="C778" i="31"/>
  <c r="C415" i="31"/>
  <c r="C2975" i="31"/>
  <c r="C971" i="31"/>
  <c r="C2291" i="31"/>
  <c r="C1987" i="31"/>
  <c r="C3138" i="31"/>
  <c r="C2503" i="31"/>
  <c r="C1230" i="31"/>
  <c r="C2259" i="31"/>
  <c r="C1593" i="31"/>
  <c r="C3249" i="31"/>
  <c r="C1577" i="31"/>
  <c r="C1330" i="31"/>
  <c r="C302" i="31"/>
  <c r="C2870" i="31"/>
  <c r="C882" i="31"/>
  <c r="C2102" i="31"/>
  <c r="C3043" i="31"/>
  <c r="C31" i="31"/>
  <c r="C2502" i="31"/>
  <c r="C3230" i="31"/>
  <c r="C2156" i="31"/>
  <c r="C455" i="31"/>
  <c r="C1196" i="31"/>
  <c r="C3134" i="31"/>
  <c r="C1918" i="31"/>
  <c r="C834" i="31"/>
  <c r="C158" i="31"/>
  <c r="C2941" i="31"/>
  <c r="C3251" i="31"/>
  <c r="C1468" i="31"/>
  <c r="C2819" i="31"/>
  <c r="C1545" i="31"/>
  <c r="C3383" i="31"/>
  <c r="C2707" i="31"/>
  <c r="C20" i="31"/>
  <c r="C3022" i="31"/>
  <c r="C3378" i="31"/>
  <c r="C3144" i="31"/>
  <c r="C1805" i="31"/>
  <c r="C3237" i="31"/>
  <c r="C2334" i="31"/>
  <c r="C1921" i="31"/>
  <c r="C2920" i="31"/>
  <c r="C2534" i="31"/>
  <c r="C1364" i="31"/>
  <c r="C427" i="31"/>
  <c r="C2925" i="31"/>
  <c r="C2421" i="31"/>
  <c r="C3260" i="31"/>
  <c r="C3303" i="31"/>
  <c r="C3107" i="31"/>
  <c r="C223" i="31"/>
  <c r="C3478" i="31"/>
  <c r="C3479" i="31"/>
  <c r="C3480" i="31"/>
  <c r="C3481" i="31"/>
  <c r="C3482" i="31"/>
  <c r="C3483" i="31"/>
  <c r="C3484" i="31"/>
  <c r="C3485" i="31"/>
  <c r="C3486" i="31"/>
  <c r="C3487" i="31"/>
  <c r="C3488" i="31"/>
  <c r="C3489" i="31"/>
  <c r="C3490" i="31"/>
  <c r="C3491" i="31"/>
  <c r="C3492" i="31"/>
  <c r="C3493" i="31"/>
  <c r="C3494" i="31"/>
  <c r="C3495" i="31"/>
  <c r="C3496" i="31"/>
  <c r="C3497" i="31"/>
  <c r="C3498" i="31"/>
  <c r="C3499" i="31"/>
  <c r="C3500" i="31"/>
  <c r="C3501" i="31"/>
  <c r="C3502" i="31"/>
  <c r="C3503" i="31"/>
  <c r="C3504" i="31"/>
  <c r="C3505" i="31"/>
  <c r="C3506" i="31"/>
  <c r="C3507" i="31"/>
  <c r="C3508" i="31"/>
  <c r="C3509" i="31"/>
  <c r="C3510" i="31"/>
  <c r="C3511" i="31"/>
  <c r="C3512" i="31"/>
  <c r="C3513" i="31"/>
  <c r="C3514" i="31"/>
  <c r="C3515" i="31"/>
  <c r="C3516" i="31"/>
  <c r="C3547" i="31"/>
  <c r="C3548" i="31"/>
  <c r="FH20" i="10" a="1"/>
  <c r="FH20" i="10" s="1"/>
  <c r="GI20" i="10" a="1"/>
  <c r="GI20" i="10" s="1"/>
  <c r="FF20" i="10" a="1"/>
  <c r="FF20" i="10" s="1"/>
  <c r="EX20" i="10" a="1"/>
  <c r="EX20" i="10" s="1"/>
  <c r="EX19" i="10" s="1"/>
  <c r="EH20" i="10" a="1"/>
  <c r="EH20" i="10" s="1"/>
  <c r="EU20" i="10" a="1"/>
  <c r="EU20" i="10" s="1"/>
  <c r="FS20" i="10" a="1"/>
  <c r="FS20" i="10" s="1"/>
  <c r="EY20" i="10" a="1"/>
  <c r="EY20" i="10" s="1"/>
  <c r="FV20" i="10" a="1"/>
  <c r="FV20" i="10" s="1"/>
  <c r="FC20" i="10" a="1"/>
  <c r="FC20" i="10" s="1"/>
  <c r="GK20" i="10" a="1"/>
  <c r="GK20" i="10" s="1"/>
  <c r="FG20" i="10" a="1"/>
  <c r="FG20" i="10" s="1"/>
  <c r="FG19" i="10" s="1"/>
  <c r="EJ20" i="10" a="1"/>
  <c r="EJ20" i="10" s="1"/>
  <c r="GD20" i="10" a="1"/>
  <c r="GD20" i="10" s="1"/>
  <c r="GJ20" i="10" a="1"/>
  <c r="GJ20" i="10" s="1"/>
  <c r="FP20" i="10" a="1"/>
  <c r="FP20" i="10" s="1"/>
  <c r="EW20" i="10" a="1"/>
  <c r="EW20" i="10" s="1"/>
  <c r="GG20" i="10" a="1"/>
  <c r="GG20" i="10" s="1"/>
  <c r="EM20" i="10" a="1"/>
  <c r="EM20" i="10" s="1"/>
  <c r="FN20" i="10" a="1"/>
  <c r="FN20" i="10" s="1"/>
  <c r="FK20" i="10" a="1"/>
  <c r="FK20" i="10" s="1"/>
  <c r="FI20" i="10" a="1"/>
  <c r="FI20" i="10" s="1"/>
  <c r="ET20" i="10" a="1"/>
  <c r="ET20" i="10" s="1"/>
  <c r="FU20" i="10" a="1"/>
  <c r="FU20" i="10" s="1"/>
  <c r="FL20" i="10" a="1"/>
  <c r="FL20" i="10" s="1"/>
  <c r="FX20" i="10" a="1"/>
  <c r="FX20" i="10" s="1"/>
  <c r="FQ20" i="10" a="1"/>
  <c r="FQ20" i="10" s="1"/>
  <c r="FT20" i="10" a="1"/>
  <c r="FT20" i="10" s="1"/>
  <c r="FO20" i="10" a="1"/>
  <c r="FO20" i="10" s="1"/>
  <c r="EZ20" i="10" a="1"/>
  <c r="EZ20" i="10" s="1"/>
  <c r="EF20" i="10" a="1"/>
  <c r="EF20" i="10" s="1"/>
  <c r="GC20" i="10" a="1"/>
  <c r="GC20" i="10" s="1"/>
  <c r="FA20" i="10" a="1"/>
  <c r="FA20" i="10" s="1"/>
  <c r="FJ20" i="10" a="1"/>
  <c r="FJ20" i="10" s="1"/>
  <c r="FE20" i="10" a="1"/>
  <c r="FE20" i="10" s="1"/>
  <c r="EL20" i="10" a="1"/>
  <c r="EL20" i="10" s="1"/>
  <c r="GE20" i="10" a="1"/>
  <c r="GE20" i="10" s="1"/>
  <c r="EG20" i="10" a="1"/>
  <c r="EG20" i="10" s="1"/>
  <c r="GH20" i="10" a="1"/>
  <c r="GH20" i="10" s="1"/>
  <c r="EB20" i="10" a="1"/>
  <c r="EB20" i="10" s="1"/>
  <c r="EC20" i="10" a="1"/>
  <c r="EC20" i="10" s="1"/>
  <c r="FM20" i="10" a="1"/>
  <c r="FM20" i="10" s="1"/>
  <c r="EN20" i="10" a="1"/>
  <c r="EN20" i="10" s="1"/>
  <c r="FD20" i="10" a="1"/>
  <c r="FD20" i="10" s="1"/>
  <c r="EK20" i="10" a="1"/>
  <c r="EK20" i="10" s="1"/>
  <c r="EI20" i="10" a="1"/>
  <c r="EI20" i="10" s="1"/>
  <c r="ER20" i="10" a="1"/>
  <c r="ER20" i="10" s="1"/>
  <c r="FR20" i="10" a="1"/>
  <c r="FR20" i="10" s="1"/>
  <c r="ED20" i="10" a="1"/>
  <c r="ED20" i="10" s="1"/>
  <c r="FZ20" i="10" a="1"/>
  <c r="FZ20" i="10" s="1"/>
  <c r="FB20" i="10" a="1"/>
  <c r="FB20" i="10" s="1"/>
  <c r="FW20" i="10" a="1"/>
  <c r="FW20" i="10" s="1"/>
  <c r="FW19" i="10" s="1"/>
  <c r="EV20" i="10" a="1"/>
  <c r="EV20" i="10" s="1"/>
  <c r="EE20" i="10" a="1"/>
  <c r="EE20" i="10" s="1"/>
  <c r="ES20" i="10" a="1"/>
  <c r="ES20" i="10" s="1"/>
  <c r="GA20" i="10" a="1"/>
  <c r="GA20" i="10" s="1"/>
  <c r="GB20" i="10" a="1"/>
  <c r="GB20" i="10" s="1"/>
  <c r="FY20" i="10" a="1"/>
  <c r="FY20" i="10" s="1"/>
  <c r="EA20" i="10" a="1"/>
  <c r="EA20" i="10" s="1"/>
  <c r="GF20" i="10" a="1"/>
  <c r="GF20" i="10" s="1"/>
  <c r="G640" i="31"/>
  <c r="G949" i="31"/>
  <c r="G1169" i="31"/>
  <c r="G1859" i="31"/>
  <c r="G1519" i="31"/>
  <c r="G382" i="31"/>
  <c r="L3548" i="31"/>
  <c r="L3547" i="31"/>
  <c r="M22" i="10"/>
  <c r="BO17" i="10"/>
  <c r="BO19" i="10"/>
  <c r="BO20" i="10"/>
  <c r="BO15" i="10"/>
  <c r="BO18" i="10"/>
  <c r="BO14" i="10"/>
  <c r="BO21" i="10"/>
  <c r="BO12" i="10"/>
  <c r="BO10" i="10"/>
  <c r="BO13" i="10"/>
  <c r="BO16" i="10"/>
  <c r="BO11" i="10"/>
  <c r="AP3531" i="31" l="1"/>
  <c r="H3531" i="31"/>
  <c r="BA3531" i="31"/>
  <c r="BA3546" i="31"/>
  <c r="AP3546" i="31"/>
  <c r="H3546" i="31"/>
  <c r="BA3530" i="31"/>
  <c r="AP3530" i="31"/>
  <c r="H3530" i="31"/>
  <c r="H3545" i="31"/>
  <c r="BA3545" i="31"/>
  <c r="AP3545" i="31"/>
  <c r="H3529" i="31"/>
  <c r="BA3529" i="31"/>
  <c r="AP3529" i="31"/>
  <c r="H3544" i="31"/>
  <c r="BA3544" i="31"/>
  <c r="AP3544" i="31"/>
  <c r="H3528" i="31"/>
  <c r="BA3528" i="31"/>
  <c r="AP3528" i="31"/>
  <c r="H3543" i="31"/>
  <c r="BA3543" i="31"/>
  <c r="AP3543" i="31"/>
  <c r="H3527" i="31"/>
  <c r="BA3527" i="31"/>
  <c r="AP3527" i="31"/>
  <c r="AP3542" i="31"/>
  <c r="H3542" i="31"/>
  <c r="BA3542" i="31"/>
  <c r="H3526" i="31"/>
  <c r="BA3526" i="31"/>
  <c r="AP3526" i="31"/>
  <c r="AP3532" i="31"/>
  <c r="H3532" i="31"/>
  <c r="BA3532" i="31"/>
  <c r="H3541" i="31"/>
  <c r="BA3541" i="31"/>
  <c r="AP3541" i="31"/>
  <c r="H3525" i="31"/>
  <c r="BA3525" i="31"/>
  <c r="AP3525" i="31"/>
  <c r="AP3540" i="31"/>
  <c r="H3540" i="31"/>
  <c r="BA3540" i="31"/>
  <c r="AP3524" i="31"/>
  <c r="H3524" i="31"/>
  <c r="BA3524" i="31"/>
  <c r="AP3539" i="31"/>
  <c r="H3539" i="31"/>
  <c r="BA3539" i="31"/>
  <c r="AP3523" i="31"/>
  <c r="H3523" i="31"/>
  <c r="BA3523" i="31"/>
  <c r="BA3538" i="31"/>
  <c r="AP3538" i="31"/>
  <c r="H3538" i="31"/>
  <c r="BA3522" i="31"/>
  <c r="AP3522" i="31"/>
  <c r="H3522" i="31"/>
  <c r="H3537" i="31"/>
  <c r="BA3537" i="31"/>
  <c r="AP3537" i="31"/>
  <c r="H3521" i="31"/>
  <c r="BA3521" i="31"/>
  <c r="AP3521" i="31"/>
  <c r="H3536" i="31"/>
  <c r="BA3536" i="31"/>
  <c r="AP3536" i="31"/>
  <c r="H3520" i="31"/>
  <c r="BA3520" i="31"/>
  <c r="AP3520" i="31"/>
  <c r="H3535" i="31"/>
  <c r="BA3535" i="31"/>
  <c r="AP3535" i="31"/>
  <c r="H3519" i="31"/>
  <c r="BA3519" i="31"/>
  <c r="AP3519" i="31"/>
  <c r="AP3534" i="31"/>
  <c r="H3534" i="31"/>
  <c r="BA3534" i="31"/>
  <c r="AP3518" i="31"/>
  <c r="H3518" i="31"/>
  <c r="BA3518" i="31"/>
  <c r="H3533" i="31"/>
  <c r="BA3533" i="31"/>
  <c r="AP3533" i="31"/>
  <c r="H3517" i="31"/>
  <c r="BA3517" i="31"/>
  <c r="AP3517" i="31"/>
  <c r="H3509" i="31"/>
  <c r="BA3509" i="31"/>
  <c r="AP3509" i="31"/>
  <c r="AP3493" i="31"/>
  <c r="H3493" i="31"/>
  <c r="BA3493" i="31"/>
  <c r="AP223" i="31"/>
  <c r="BA223" i="31"/>
  <c r="H223" i="31"/>
  <c r="AP3022" i="31"/>
  <c r="H3022" i="31"/>
  <c r="BA3022" i="31"/>
  <c r="AP3230" i="31"/>
  <c r="BA3230" i="31"/>
  <c r="H3230" i="31"/>
  <c r="BA1987" i="31"/>
  <c r="H1987" i="31"/>
  <c r="AP1987" i="31"/>
  <c r="BA384" i="31"/>
  <c r="H384" i="31"/>
  <c r="AP384" i="31"/>
  <c r="BA37" i="31"/>
  <c r="AP37" i="31"/>
  <c r="H37" i="31"/>
  <c r="BA2490" i="31"/>
  <c r="AP2490" i="31"/>
  <c r="H2490" i="31"/>
  <c r="AP201" i="31"/>
  <c r="H201" i="31"/>
  <c r="BA201" i="31"/>
  <c r="AP2376" i="31"/>
  <c r="BA2376" i="31"/>
  <c r="H2376" i="31"/>
  <c r="BA1208" i="31"/>
  <c r="H1208" i="31"/>
  <c r="AP1208" i="31"/>
  <c r="H2577" i="31"/>
  <c r="AP2577" i="31"/>
  <c r="BA2577" i="31"/>
  <c r="BA2222" i="31"/>
  <c r="H2222" i="31"/>
  <c r="AP2222" i="31"/>
  <c r="H845" i="31"/>
  <c r="BA845" i="31"/>
  <c r="AP845" i="31"/>
  <c r="H2526" i="31"/>
  <c r="AP2526" i="31"/>
  <c r="BA2526" i="31"/>
  <c r="BA2208" i="31"/>
  <c r="AP2208" i="31"/>
  <c r="H2208" i="31"/>
  <c r="H433" i="31"/>
  <c r="AP433" i="31"/>
  <c r="BA433" i="31"/>
  <c r="BA1244" i="31"/>
  <c r="H1244" i="31"/>
  <c r="AP1244" i="31"/>
  <c r="H365" i="31"/>
  <c r="BA365" i="31"/>
  <c r="AP365" i="31"/>
  <c r="H1142" i="31"/>
  <c r="BA1142" i="31"/>
  <c r="AP1142" i="31"/>
  <c r="AP566" i="31"/>
  <c r="BA566" i="31"/>
  <c r="H566" i="31"/>
  <c r="BA2825" i="31"/>
  <c r="AP2825" i="31"/>
  <c r="H2825" i="31"/>
  <c r="H2948" i="31"/>
  <c r="AP2948" i="31"/>
  <c r="BA2948" i="31"/>
  <c r="BA2044" i="31"/>
  <c r="H2044" i="31"/>
  <c r="AP2044" i="31"/>
  <c r="BA2770" i="31"/>
  <c r="AP2770" i="31"/>
  <c r="H2770" i="31"/>
  <c r="BA1623" i="31"/>
  <c r="H1623" i="31"/>
  <c r="AP1623" i="31"/>
  <c r="BA1131" i="31"/>
  <c r="H1131" i="31"/>
  <c r="AP1131" i="31"/>
  <c r="H1639" i="31"/>
  <c r="AP1639" i="31"/>
  <c r="BA1639" i="31"/>
  <c r="H3242" i="31"/>
  <c r="BA3242" i="31"/>
  <c r="AP3242" i="31"/>
  <c r="BA2199" i="31"/>
  <c r="H2199" i="31"/>
  <c r="AP2199" i="31"/>
  <c r="BA1967" i="31"/>
  <c r="H1967" i="31"/>
  <c r="AP1967" i="31"/>
  <c r="BA2093" i="31"/>
  <c r="H2093" i="31"/>
  <c r="AP2093" i="31"/>
  <c r="H1164" i="31"/>
  <c r="BA1164" i="31"/>
  <c r="AP1164" i="31"/>
  <c r="H2732" i="31"/>
  <c r="BA2732" i="31"/>
  <c r="AP2732" i="31"/>
  <c r="AP2175" i="31"/>
  <c r="BA2175" i="31"/>
  <c r="H2175" i="31"/>
  <c r="BA516" i="31"/>
  <c r="H516" i="31"/>
  <c r="AP516" i="31"/>
  <c r="AP1724" i="31"/>
  <c r="BA1724" i="31"/>
  <c r="H1724" i="31"/>
  <c r="BA673" i="31"/>
  <c r="AP673" i="31"/>
  <c r="H673" i="31"/>
  <c r="H1150" i="31"/>
  <c r="AP1150" i="31"/>
  <c r="BA1150" i="31"/>
  <c r="H231" i="31"/>
  <c r="BA231" i="31"/>
  <c r="AP231" i="31"/>
  <c r="AP757" i="31"/>
  <c r="H757" i="31"/>
  <c r="BA757" i="31"/>
  <c r="AP3086" i="31"/>
  <c r="H3086" i="31"/>
  <c r="BA3086" i="31"/>
  <c r="BA447" i="31"/>
  <c r="H447" i="31"/>
  <c r="AP447" i="31"/>
  <c r="BA3113" i="31"/>
  <c r="H3113" i="31"/>
  <c r="AP3113" i="31"/>
  <c r="AP2487" i="31"/>
  <c r="H2487" i="31"/>
  <c r="BA2487" i="31"/>
  <c r="BA1745" i="31"/>
  <c r="H1745" i="31"/>
  <c r="AP1745" i="31"/>
  <c r="AP2524" i="31"/>
  <c r="H2524" i="31"/>
  <c r="BA2524" i="31"/>
  <c r="H3047" i="31"/>
  <c r="AP3047" i="31"/>
  <c r="BA3047" i="31"/>
  <c r="H724" i="31"/>
  <c r="BA724" i="31"/>
  <c r="AP724" i="31"/>
  <c r="AP2488" i="31"/>
  <c r="H2488" i="31"/>
  <c r="BA2488" i="31"/>
  <c r="H1733" i="31"/>
  <c r="AP1733" i="31"/>
  <c r="BA1733" i="31"/>
  <c r="H3306" i="31"/>
  <c r="AP3306" i="31"/>
  <c r="BA3306" i="31"/>
  <c r="BA584" i="31"/>
  <c r="H584" i="31"/>
  <c r="AP584" i="31"/>
  <c r="H313" i="31"/>
  <c r="AP313" i="31"/>
  <c r="BA313" i="31"/>
  <c r="BA2009" i="31"/>
  <c r="AP2009" i="31"/>
  <c r="H2009" i="31"/>
  <c r="AP1640" i="31"/>
  <c r="H1640" i="31"/>
  <c r="BA1640" i="31"/>
  <c r="AP3328" i="31"/>
  <c r="H3328" i="31"/>
  <c r="BA3328" i="31"/>
  <c r="H1532" i="31"/>
  <c r="BA1532" i="31"/>
  <c r="AP1532" i="31"/>
  <c r="BA2662" i="31"/>
  <c r="H2662" i="31"/>
  <c r="AP2662" i="31"/>
  <c r="H659" i="31"/>
  <c r="AP659" i="31"/>
  <c r="BA659" i="31"/>
  <c r="H3066" i="31"/>
  <c r="AP3066" i="31"/>
  <c r="BA3066" i="31"/>
  <c r="BA43" i="31"/>
  <c r="AP43" i="31"/>
  <c r="H43" i="31"/>
  <c r="BA1587" i="31"/>
  <c r="AP1587" i="31"/>
  <c r="H1587" i="31"/>
  <c r="AP3112" i="31"/>
  <c r="BA3112" i="31"/>
  <c r="H3112" i="31"/>
  <c r="AP194" i="31"/>
  <c r="BA194" i="31"/>
  <c r="H194" i="31"/>
  <c r="H327" i="31"/>
  <c r="BA327" i="31"/>
  <c r="AP327" i="31"/>
  <c r="BA2963" i="31"/>
  <c r="AP2963" i="31"/>
  <c r="H2963" i="31"/>
  <c r="AP2202" i="31"/>
  <c r="BA2202" i="31"/>
  <c r="H2202" i="31"/>
  <c r="H892" i="31"/>
  <c r="AP892" i="31"/>
  <c r="BA892" i="31"/>
  <c r="H2722" i="31"/>
  <c r="BA2722" i="31"/>
  <c r="AP2722" i="31"/>
  <c r="AP1744" i="31"/>
  <c r="BA1744" i="31"/>
  <c r="H1744" i="31"/>
  <c r="BA1039" i="31"/>
  <c r="AP1039" i="31"/>
  <c r="H1039" i="31"/>
  <c r="H1189" i="31"/>
  <c r="BA1189" i="31"/>
  <c r="AP1189" i="31"/>
  <c r="BA3159" i="31"/>
  <c r="H3159" i="31"/>
  <c r="AP3159" i="31"/>
  <c r="AP215" i="31"/>
  <c r="BA215" i="31"/>
  <c r="H215" i="31"/>
  <c r="H1139" i="31"/>
  <c r="AP1139" i="31"/>
  <c r="BA1139" i="31"/>
  <c r="AP2454" i="31"/>
  <c r="BA2454" i="31"/>
  <c r="H2454" i="31"/>
  <c r="AP1487" i="31"/>
  <c r="BA1487" i="31"/>
  <c r="H1487" i="31"/>
  <c r="AP842" i="31"/>
  <c r="BA842" i="31"/>
  <c r="H842" i="31"/>
  <c r="H1412" i="31"/>
  <c r="BA1412" i="31"/>
  <c r="AP1412" i="31"/>
  <c r="BA1533" i="31"/>
  <c r="H1533" i="31"/>
  <c r="AP1533" i="31"/>
  <c r="AP2841" i="31"/>
  <c r="BA2841" i="31"/>
  <c r="H2841" i="31"/>
  <c r="H781" i="31"/>
  <c r="AP781" i="31"/>
  <c r="BA781" i="31"/>
  <c r="BA2264" i="31"/>
  <c r="AP2264" i="31"/>
  <c r="H2264" i="31"/>
  <c r="H1343" i="31"/>
  <c r="BA1343" i="31"/>
  <c r="AP1343" i="31"/>
  <c r="BA2368" i="31"/>
  <c r="AP2368" i="31"/>
  <c r="H2368" i="31"/>
  <c r="AP1450" i="31"/>
  <c r="BA1450" i="31"/>
  <c r="H1450" i="31"/>
  <c r="BA2145" i="31"/>
  <c r="AP2145" i="31"/>
  <c r="H2145" i="31"/>
  <c r="H341" i="31"/>
  <c r="BA341" i="31"/>
  <c r="AP341" i="31"/>
  <c r="H261" i="31"/>
  <c r="AP261" i="31"/>
  <c r="BA261" i="31"/>
  <c r="AP2188" i="31"/>
  <c r="H2188" i="31"/>
  <c r="BA2188" i="31"/>
  <c r="AP3408" i="31"/>
  <c r="BA3408" i="31"/>
  <c r="H3408" i="31"/>
  <c r="AP1754" i="31"/>
  <c r="BA1754" i="31"/>
  <c r="H1754" i="31"/>
  <c r="AP2559" i="31"/>
  <c r="BA2559" i="31"/>
  <c r="H2559" i="31"/>
  <c r="H321" i="31"/>
  <c r="AP321" i="31"/>
  <c r="BA321" i="31"/>
  <c r="AP1638" i="31"/>
  <c r="BA1638" i="31"/>
  <c r="H1638" i="31"/>
  <c r="BA2245" i="31"/>
  <c r="H2245" i="31"/>
  <c r="AP2245" i="31"/>
  <c r="AP2470" i="31"/>
  <c r="H2470" i="31"/>
  <c r="BA2470" i="31"/>
  <c r="BA3103" i="31"/>
  <c r="AP3103" i="31"/>
  <c r="H3103" i="31"/>
  <c r="H505" i="31"/>
  <c r="AP505" i="31"/>
  <c r="BA505" i="31"/>
  <c r="AP2600" i="31"/>
  <c r="H2600" i="31"/>
  <c r="BA2600" i="31"/>
  <c r="BA2976" i="31"/>
  <c r="AP2976" i="31"/>
  <c r="H2976" i="31"/>
  <c r="BA723" i="31"/>
  <c r="AP723" i="31"/>
  <c r="H723" i="31"/>
  <c r="H291" i="31"/>
  <c r="BA291" i="31"/>
  <c r="AP291" i="31"/>
  <c r="BA2315" i="31"/>
  <c r="AP2315" i="31"/>
  <c r="H2315" i="31"/>
  <c r="BA1000" i="31"/>
  <c r="AP1000" i="31"/>
  <c r="H1000" i="31"/>
  <c r="BA1302" i="31"/>
  <c r="AP1302" i="31"/>
  <c r="H1302" i="31"/>
  <c r="BA128" i="31"/>
  <c r="AP128" i="31"/>
  <c r="H128" i="31"/>
  <c r="AP2996" i="31"/>
  <c r="BA2996" i="31"/>
  <c r="H2996" i="31"/>
  <c r="AP1607" i="31"/>
  <c r="H1607" i="31"/>
  <c r="BA1607" i="31"/>
  <c r="AP1414" i="31"/>
  <c r="BA1414" i="31"/>
  <c r="H1414" i="31"/>
  <c r="H2793" i="31"/>
  <c r="BA2793" i="31"/>
  <c r="AP2793" i="31"/>
  <c r="AP361" i="31"/>
  <c r="BA361" i="31"/>
  <c r="H361" i="31"/>
  <c r="AP984" i="31"/>
  <c r="H984" i="31"/>
  <c r="BA984" i="31"/>
  <c r="BA1413" i="31"/>
  <c r="AP1413" i="31"/>
  <c r="H1413" i="31"/>
  <c r="H3044" i="31"/>
  <c r="AP3044" i="31"/>
  <c r="BA3044" i="31"/>
  <c r="H1911" i="31"/>
  <c r="AP1911" i="31"/>
  <c r="BA1911" i="31"/>
  <c r="H3452" i="31"/>
  <c r="BA3452" i="31"/>
  <c r="AP3452" i="31"/>
  <c r="AP1535" i="31"/>
  <c r="BA1535" i="31"/>
  <c r="H1535" i="31"/>
  <c r="BA444" i="31"/>
  <c r="H444" i="31"/>
  <c r="AP444" i="31"/>
  <c r="H2942" i="31"/>
  <c r="BA2942" i="31"/>
  <c r="AP2942" i="31"/>
  <c r="H3235" i="31"/>
  <c r="BA3235" i="31"/>
  <c r="AP3235" i="31"/>
  <c r="H1184" i="31"/>
  <c r="BA1184" i="31"/>
  <c r="AP1184" i="31"/>
  <c r="AP1079" i="31"/>
  <c r="H1079" i="31"/>
  <c r="BA1079" i="31"/>
  <c r="AP2216" i="31"/>
  <c r="H2216" i="31"/>
  <c r="BA2216" i="31"/>
  <c r="AP2505" i="31"/>
  <c r="H2505" i="31"/>
  <c r="BA2505" i="31"/>
  <c r="H2605" i="31"/>
  <c r="AP2605" i="31"/>
  <c r="BA2605" i="31"/>
  <c r="BA1323" i="31"/>
  <c r="H1323" i="31"/>
  <c r="AP1323" i="31"/>
  <c r="BA429" i="31"/>
  <c r="H429" i="31"/>
  <c r="AP429" i="31"/>
  <c r="AP758" i="31"/>
  <c r="BA758" i="31"/>
  <c r="H758" i="31"/>
  <c r="H2483" i="31"/>
  <c r="BA2483" i="31"/>
  <c r="AP2483" i="31"/>
  <c r="BA335" i="31"/>
  <c r="H335" i="31"/>
  <c r="AP335" i="31"/>
  <c r="H1835" i="31"/>
  <c r="AP1835" i="31"/>
  <c r="BA1835" i="31"/>
  <c r="BA3002" i="31"/>
  <c r="AP3002" i="31"/>
  <c r="H3002" i="31"/>
  <c r="BA2138" i="31"/>
  <c r="H2138" i="31"/>
  <c r="AP2138" i="31"/>
  <c r="H1825" i="31"/>
  <c r="BA1825" i="31"/>
  <c r="AP1825" i="31"/>
  <c r="BA1691" i="31"/>
  <c r="H1691" i="31"/>
  <c r="AP1691" i="31"/>
  <c r="AP1152" i="31"/>
  <c r="H1152" i="31"/>
  <c r="BA1152" i="31"/>
  <c r="AP1637" i="31"/>
  <c r="H1637" i="31"/>
  <c r="BA1637" i="31"/>
  <c r="H1982" i="31"/>
  <c r="BA1982" i="31"/>
  <c r="AP1982" i="31"/>
  <c r="AP157" i="31"/>
  <c r="H157" i="31"/>
  <c r="BA157" i="31"/>
  <c r="BA2313" i="31"/>
  <c r="AP2313" i="31"/>
  <c r="H2313" i="31"/>
  <c r="H3313" i="31"/>
  <c r="BA3313" i="31"/>
  <c r="AP3313" i="31"/>
  <c r="H1356" i="31"/>
  <c r="BA1356" i="31"/>
  <c r="AP1356" i="31"/>
  <c r="AP2517" i="31"/>
  <c r="BA2517" i="31"/>
  <c r="H2517" i="31"/>
  <c r="H2219" i="31"/>
  <c r="AP2219" i="31"/>
  <c r="BA2219" i="31"/>
  <c r="H2513" i="31"/>
  <c r="BA2513" i="31"/>
  <c r="AP2513" i="31"/>
  <c r="AP21" i="31"/>
  <c r="H21" i="31"/>
  <c r="BA21" i="31"/>
  <c r="AP934" i="31"/>
  <c r="BA934" i="31"/>
  <c r="H934" i="31"/>
  <c r="BA987" i="31"/>
  <c r="H987" i="31"/>
  <c r="AP987" i="31"/>
  <c r="BA1995" i="31"/>
  <c r="H1995" i="31"/>
  <c r="AP1995" i="31"/>
  <c r="BA1214" i="31"/>
  <c r="AP1214" i="31"/>
  <c r="H1214" i="31"/>
  <c r="AP1804" i="31"/>
  <c r="BA1804" i="31"/>
  <c r="H1804" i="31"/>
  <c r="H1850" i="31"/>
  <c r="BA1850" i="31"/>
  <c r="AP1850" i="31"/>
  <c r="BA3466" i="31"/>
  <c r="AP3466" i="31"/>
  <c r="H3466" i="31"/>
  <c r="H2785" i="31"/>
  <c r="BA2785" i="31"/>
  <c r="AP2785" i="31"/>
  <c r="BA45" i="31"/>
  <c r="AP45" i="31"/>
  <c r="H45" i="31"/>
  <c r="BA246" i="31"/>
  <c r="AP246" i="31"/>
  <c r="H246" i="31"/>
  <c r="AP2712" i="31"/>
  <c r="H2712" i="31"/>
  <c r="BA2712" i="31"/>
  <c r="AP2955" i="31"/>
  <c r="H2955" i="31"/>
  <c r="BA2955" i="31"/>
  <c r="AP855" i="31"/>
  <c r="H855" i="31"/>
  <c r="BA855" i="31"/>
  <c r="H2914" i="31"/>
  <c r="AP2914" i="31"/>
  <c r="BA2914" i="31"/>
  <c r="AP2889" i="31"/>
  <c r="H2889" i="31"/>
  <c r="BA2889" i="31"/>
  <c r="AP1730" i="31"/>
  <c r="BA1730" i="31"/>
  <c r="H1730" i="31"/>
  <c r="H319" i="31"/>
  <c r="AP319" i="31"/>
  <c r="BA319" i="31"/>
  <c r="AP260" i="31"/>
  <c r="H260" i="31"/>
  <c r="BA260" i="31"/>
  <c r="I3558" i="31"/>
  <c r="AQ3558" i="31" a="1"/>
  <c r="AQ3558" i="31" s="1"/>
  <c r="E3558" i="31"/>
  <c r="K3558" i="31"/>
  <c r="BA1324" i="31"/>
  <c r="AP1324" i="31"/>
  <c r="H1324" i="31"/>
  <c r="H1216" i="31"/>
  <c r="AP1216" i="31"/>
  <c r="BA1216" i="31"/>
  <c r="BA3201" i="31"/>
  <c r="AP3201" i="31"/>
  <c r="H3201" i="31"/>
  <c r="AP372" i="31"/>
  <c r="H372" i="31"/>
  <c r="BA372" i="31"/>
  <c r="H3429" i="31"/>
  <c r="BA3429" i="31"/>
  <c r="AP3429" i="31"/>
  <c r="BA2211" i="31"/>
  <c r="H2211" i="31"/>
  <c r="AP2211" i="31"/>
  <c r="BA1332" i="31"/>
  <c r="AP1332" i="31"/>
  <c r="H1332" i="31"/>
  <c r="AP1644" i="31"/>
  <c r="H1644" i="31"/>
  <c r="BA1644" i="31"/>
  <c r="BA1251" i="31"/>
  <c r="H1251" i="31"/>
  <c r="AP1251" i="31"/>
  <c r="BA3079" i="31"/>
  <c r="AP3079" i="31"/>
  <c r="H3079" i="31"/>
  <c r="H569" i="31"/>
  <c r="AP569" i="31"/>
  <c r="BA569" i="31"/>
  <c r="BA1511" i="31"/>
  <c r="AP1511" i="31"/>
  <c r="H1511" i="31"/>
  <c r="AP2940" i="31"/>
  <c r="H2940" i="31"/>
  <c r="BA2940" i="31"/>
  <c r="H1673" i="31"/>
  <c r="BA1673" i="31"/>
  <c r="AP1673" i="31"/>
  <c r="BA1351" i="31"/>
  <c r="H1351" i="31"/>
  <c r="AP1351" i="31"/>
  <c r="H533" i="31"/>
  <c r="BA533" i="31"/>
  <c r="AP533" i="31"/>
  <c r="BA235" i="31"/>
  <c r="AP235" i="31"/>
  <c r="H235" i="31"/>
  <c r="BA2159" i="31"/>
  <c r="AP2159" i="31"/>
  <c r="H2159" i="31"/>
  <c r="BA3316" i="31"/>
  <c r="H3316" i="31"/>
  <c r="AP3316" i="31"/>
  <c r="H715" i="31"/>
  <c r="AP715" i="31"/>
  <c r="BA715" i="31"/>
  <c r="BA3432" i="31"/>
  <c r="AP3432" i="31"/>
  <c r="H3432" i="31"/>
  <c r="BA3324" i="31"/>
  <c r="AP3324" i="31"/>
  <c r="H3324" i="31"/>
  <c r="H2591" i="31"/>
  <c r="AP2591" i="31"/>
  <c r="BA2591" i="31"/>
  <c r="BA3133" i="31"/>
  <c r="H3133" i="31"/>
  <c r="AP3133" i="31"/>
  <c r="AP3076" i="31"/>
  <c r="H3076" i="31"/>
  <c r="BA3076" i="31"/>
  <c r="AP2781" i="31"/>
  <c r="H2781" i="31"/>
  <c r="BA2781" i="31"/>
  <c r="BA432" i="31"/>
  <c r="AP432" i="31"/>
  <c r="H432" i="31"/>
  <c r="H2030" i="31"/>
  <c r="AP2030" i="31"/>
  <c r="BA2030" i="31"/>
  <c r="H2720" i="31"/>
  <c r="AP2720" i="31"/>
  <c r="BA2720" i="31"/>
  <c r="AP279" i="31"/>
  <c r="BA279" i="31"/>
  <c r="H279" i="31"/>
  <c r="H2179" i="31"/>
  <c r="BA2179" i="31"/>
  <c r="AP2179" i="31"/>
  <c r="AP1970" i="31"/>
  <c r="H1970" i="31"/>
  <c r="BA1970" i="31"/>
  <c r="BA2292" i="31"/>
  <c r="AP2292" i="31"/>
  <c r="H2292" i="31"/>
  <c r="BA1382" i="31"/>
  <c r="AP1382" i="31"/>
  <c r="H1382" i="31"/>
  <c r="H2910" i="31"/>
  <c r="AP2910" i="31"/>
  <c r="BA2910" i="31"/>
  <c r="H1232" i="31"/>
  <c r="AP1232" i="31"/>
  <c r="BA1232" i="31"/>
  <c r="H1438" i="31"/>
  <c r="BA1438" i="31"/>
  <c r="AP1438" i="31"/>
  <c r="BA1259" i="31"/>
  <c r="AP1259" i="31"/>
  <c r="H1259" i="31"/>
  <c r="BA1716" i="31"/>
  <c r="AP1716" i="31"/>
  <c r="H1716" i="31"/>
  <c r="BA775" i="31"/>
  <c r="H775" i="31"/>
  <c r="AP775" i="31"/>
  <c r="H3426" i="31"/>
  <c r="BA3426" i="31"/>
  <c r="AP3426" i="31"/>
  <c r="AP1375" i="31"/>
  <c r="H1375" i="31"/>
  <c r="BA1375" i="31"/>
  <c r="AP798" i="31"/>
  <c r="H798" i="31"/>
  <c r="BA798" i="31"/>
  <c r="AP636" i="31"/>
  <c r="BA636" i="31"/>
  <c r="H636" i="31"/>
  <c r="BA559" i="31"/>
  <c r="H559" i="31"/>
  <c r="AP559" i="31"/>
  <c r="AP810" i="31"/>
  <c r="BA810" i="31"/>
  <c r="H810" i="31"/>
  <c r="H74" i="31"/>
  <c r="AP74" i="31"/>
  <c r="BA74" i="31"/>
  <c r="BA650" i="31"/>
  <c r="AP650" i="31"/>
  <c r="H650" i="31"/>
  <c r="AQ3551" i="31" a="1"/>
  <c r="AQ3551" i="31" s="1"/>
  <c r="I3551" i="31"/>
  <c r="E3551" i="31"/>
  <c r="K3551" i="31"/>
  <c r="H1667" i="31"/>
  <c r="BA1667" i="31"/>
  <c r="AP1667" i="31"/>
  <c r="AP2840" i="31"/>
  <c r="H2840" i="31"/>
  <c r="BA2840" i="31"/>
  <c r="H903" i="31"/>
  <c r="AP903" i="31"/>
  <c r="BA903" i="31"/>
  <c r="BA3508" i="31"/>
  <c r="AP3508" i="31"/>
  <c r="H3508" i="31"/>
  <c r="BA3492" i="31"/>
  <c r="H3492" i="31"/>
  <c r="AP3492" i="31"/>
  <c r="BA3107" i="31"/>
  <c r="H3107" i="31"/>
  <c r="AP3107" i="31"/>
  <c r="H20" i="31"/>
  <c r="AP20" i="31"/>
  <c r="BA20" i="31"/>
  <c r="AP2502" i="31"/>
  <c r="H2502" i="31"/>
  <c r="BA2502" i="31"/>
  <c r="AP2291" i="31"/>
  <c r="BA2291" i="31"/>
  <c r="H2291" i="31"/>
  <c r="BA1158" i="31"/>
  <c r="H1158" i="31"/>
  <c r="AP1158" i="31"/>
  <c r="BA728" i="31"/>
  <c r="H728" i="31"/>
  <c r="AP728" i="31"/>
  <c r="H1221" i="31"/>
  <c r="BA1221" i="31"/>
  <c r="AP1221" i="31"/>
  <c r="H1143" i="31"/>
  <c r="BA1143" i="31"/>
  <c r="AP1143" i="31"/>
  <c r="BA131" i="31"/>
  <c r="H131" i="31"/>
  <c r="AP131" i="31"/>
  <c r="H641" i="31"/>
  <c r="BA641" i="31"/>
  <c r="AP641" i="31"/>
  <c r="AP2056" i="31"/>
  <c r="H2056" i="31"/>
  <c r="BA2056" i="31"/>
  <c r="AP1871" i="31"/>
  <c r="BA1871" i="31"/>
  <c r="H1871" i="31"/>
  <c r="AP1672" i="31"/>
  <c r="H1672" i="31"/>
  <c r="BA1672" i="31"/>
  <c r="H3183" i="31"/>
  <c r="BA3183" i="31"/>
  <c r="AP3183" i="31"/>
  <c r="AP2968" i="31"/>
  <c r="H2968" i="31"/>
  <c r="BA2968" i="31"/>
  <c r="H1445" i="31"/>
  <c r="AP1445" i="31"/>
  <c r="BA1445" i="31"/>
  <c r="BA1410" i="31"/>
  <c r="H1410" i="31"/>
  <c r="AP1410" i="31"/>
  <c r="H586" i="31"/>
  <c r="AP586" i="31"/>
  <c r="BA586" i="31"/>
  <c r="H1935" i="31"/>
  <c r="BA1935" i="31"/>
  <c r="AP1935" i="31"/>
  <c r="BA1320" i="31"/>
  <c r="AP1320" i="31"/>
  <c r="H1320" i="31"/>
  <c r="BA1582" i="31"/>
  <c r="H1582" i="31"/>
  <c r="AP1582" i="31"/>
  <c r="AP1433" i="31"/>
  <c r="BA1433" i="31"/>
  <c r="H1433" i="31"/>
  <c r="AP1110" i="31"/>
  <c r="BA1110" i="31"/>
  <c r="H1110" i="31"/>
  <c r="BA1814" i="31"/>
  <c r="H1814" i="31"/>
  <c r="AP1814" i="31"/>
  <c r="AP713" i="31"/>
  <c r="H713" i="31"/>
  <c r="BA713" i="31"/>
  <c r="BA3087" i="31"/>
  <c r="AP3087" i="31"/>
  <c r="H3087" i="31"/>
  <c r="AP1827" i="31"/>
  <c r="BA1827" i="31"/>
  <c r="H1827" i="31"/>
  <c r="BA1833" i="31"/>
  <c r="H1833" i="31"/>
  <c r="AP1833" i="31"/>
  <c r="AP1439" i="31"/>
  <c r="H1439" i="31"/>
  <c r="BA1439" i="31"/>
  <c r="H3120" i="31"/>
  <c r="AP3120" i="31"/>
  <c r="BA3120" i="31"/>
  <c r="AP1452" i="31"/>
  <c r="BA1452" i="31"/>
  <c r="H1452" i="31"/>
  <c r="H2628" i="31"/>
  <c r="AP2628" i="31"/>
  <c r="BA2628" i="31"/>
  <c r="H2552" i="31"/>
  <c r="AP2552" i="31"/>
  <c r="BA2552" i="31"/>
  <c r="H2492" i="31"/>
  <c r="AP2492" i="31"/>
  <c r="BA2492" i="31"/>
  <c r="H2107" i="31"/>
  <c r="AP2107" i="31"/>
  <c r="BA2107" i="31"/>
  <c r="BA2034" i="31"/>
  <c r="H2034" i="31"/>
  <c r="AP2034" i="31"/>
  <c r="AP83" i="31"/>
  <c r="H83" i="31"/>
  <c r="BA83" i="31"/>
  <c r="AP2003" i="31"/>
  <c r="BA2003" i="31"/>
  <c r="H2003" i="31"/>
  <c r="AP3442" i="31"/>
  <c r="H3442" i="31"/>
  <c r="BA3442" i="31"/>
  <c r="AP2364" i="31"/>
  <c r="BA2364" i="31"/>
  <c r="H2364" i="31"/>
  <c r="BA2745" i="31"/>
  <c r="AP2745" i="31"/>
  <c r="H2745" i="31"/>
  <c r="H1876" i="31"/>
  <c r="AP1876" i="31"/>
  <c r="BA1876" i="31"/>
  <c r="AP200" i="31"/>
  <c r="BA200" i="31"/>
  <c r="H200" i="31"/>
  <c r="H1370" i="31"/>
  <c r="AP1370" i="31"/>
  <c r="BA1370" i="31"/>
  <c r="AP1711" i="31"/>
  <c r="BA1711" i="31"/>
  <c r="H1711" i="31"/>
  <c r="BA1179" i="31"/>
  <c r="AP1179" i="31"/>
  <c r="H1179" i="31"/>
  <c r="H2620" i="31"/>
  <c r="AP2620" i="31"/>
  <c r="BA2620" i="31"/>
  <c r="BA107" i="31"/>
  <c r="H107" i="31"/>
  <c r="AP107" i="31"/>
  <c r="AP1416" i="31"/>
  <c r="H1416" i="31"/>
  <c r="BA1416" i="31"/>
  <c r="BA974" i="31"/>
  <c r="H974" i="31"/>
  <c r="AP974" i="31"/>
  <c r="AP2715" i="31"/>
  <c r="H2715" i="31"/>
  <c r="BA2715" i="31"/>
  <c r="AP2698" i="31"/>
  <c r="H2698" i="31"/>
  <c r="BA2698" i="31"/>
  <c r="H2814" i="31"/>
  <c r="BA2814" i="31"/>
  <c r="AP2814" i="31"/>
  <c r="H2795" i="31"/>
  <c r="AP2795" i="31"/>
  <c r="BA2795" i="31"/>
  <c r="BA3058" i="31"/>
  <c r="AP3058" i="31"/>
  <c r="H3058" i="31"/>
  <c r="BA994" i="31"/>
  <c r="AP994" i="31"/>
  <c r="H994" i="31"/>
  <c r="AP2514" i="31"/>
  <c r="BA2514" i="31"/>
  <c r="H2514" i="31"/>
  <c r="AP139" i="31"/>
  <c r="H139" i="31"/>
  <c r="BA139" i="31"/>
  <c r="BA459" i="31"/>
  <c r="AP459" i="31"/>
  <c r="H459" i="31"/>
  <c r="AP118" i="31"/>
  <c r="BA118" i="31"/>
  <c r="H118" i="31"/>
  <c r="AP1220" i="31"/>
  <c r="BA1220" i="31"/>
  <c r="H1220" i="31"/>
  <c r="H1841" i="31"/>
  <c r="BA1841" i="31"/>
  <c r="AP1841" i="31"/>
  <c r="H1898" i="31"/>
  <c r="AP1898" i="31"/>
  <c r="BA1898" i="31"/>
  <c r="BA3399" i="31"/>
  <c r="H3399" i="31"/>
  <c r="AP3399" i="31"/>
  <c r="BA3172" i="31"/>
  <c r="AP3172" i="31"/>
  <c r="H3172" i="31"/>
  <c r="H520" i="31"/>
  <c r="BA520" i="31"/>
  <c r="AP520" i="31"/>
  <c r="H454" i="31"/>
  <c r="AP454" i="31"/>
  <c r="BA454" i="31"/>
  <c r="BA2461" i="31"/>
  <c r="H2461" i="31"/>
  <c r="AP2461" i="31"/>
  <c r="H2248" i="31"/>
  <c r="AP2248" i="31"/>
  <c r="BA2248" i="31"/>
  <c r="BA1785" i="31"/>
  <c r="AP1785" i="31"/>
  <c r="H1785" i="31"/>
  <c r="AP1228" i="31"/>
  <c r="BA1228" i="31"/>
  <c r="H1228" i="31"/>
  <c r="AP2349" i="31"/>
  <c r="H2349" i="31"/>
  <c r="BA2349" i="31"/>
  <c r="AP3119" i="31"/>
  <c r="BA3119" i="31"/>
  <c r="H3119" i="31"/>
  <c r="BA220" i="31"/>
  <c r="H220" i="31"/>
  <c r="AP220" i="31"/>
  <c r="AP2711" i="31"/>
  <c r="BA2711" i="31"/>
  <c r="H2711" i="31"/>
  <c r="H3418" i="31"/>
  <c r="BA3418" i="31"/>
  <c r="AP3418" i="31"/>
  <c r="BA1719" i="31"/>
  <c r="H1719" i="31"/>
  <c r="AP1719" i="31"/>
  <c r="BA2203" i="31"/>
  <c r="AP2203" i="31"/>
  <c r="H2203" i="31"/>
  <c r="BA1930" i="31"/>
  <c r="H1930" i="31"/>
  <c r="AP1930" i="31"/>
  <c r="BA2418" i="31"/>
  <c r="H2418" i="31"/>
  <c r="AP2418" i="31"/>
  <c r="H249" i="31"/>
  <c r="AP249" i="31"/>
  <c r="BA249" i="31"/>
  <c r="H2896" i="31"/>
  <c r="AP2896" i="31"/>
  <c r="BA2896" i="31"/>
  <c r="H1296" i="31"/>
  <c r="BA1296" i="31"/>
  <c r="AP1296" i="31"/>
  <c r="H2077" i="31"/>
  <c r="BA2077" i="31"/>
  <c r="AP2077" i="31"/>
  <c r="AP2676" i="31"/>
  <c r="BA2676" i="31"/>
  <c r="H2676" i="31"/>
  <c r="BA1722" i="31"/>
  <c r="H1722" i="31"/>
  <c r="AP1722" i="31"/>
  <c r="AP497" i="31"/>
  <c r="BA497" i="31"/>
  <c r="H497" i="31"/>
  <c r="AP2449" i="31"/>
  <c r="BA2449" i="31"/>
  <c r="H2449" i="31"/>
  <c r="BA531" i="31"/>
  <c r="H531" i="31"/>
  <c r="AP531" i="31"/>
  <c r="BA1193" i="31"/>
  <c r="AP1193" i="31"/>
  <c r="H1193" i="31"/>
  <c r="AP1503" i="31"/>
  <c r="H1503" i="31"/>
  <c r="BA1503" i="31"/>
  <c r="BA1689" i="31"/>
  <c r="H1689" i="31"/>
  <c r="AP1689" i="31"/>
  <c r="AP2337" i="31"/>
  <c r="BA2337" i="31"/>
  <c r="H2337" i="31"/>
  <c r="BA780" i="31"/>
  <c r="H780" i="31"/>
  <c r="AP780" i="31"/>
  <c r="H1956" i="31"/>
  <c r="AP1956" i="31"/>
  <c r="BA1956" i="31"/>
  <c r="BA1948" i="31"/>
  <c r="H1948" i="31"/>
  <c r="AP1948" i="31"/>
  <c r="H1600" i="31"/>
  <c r="AP1600" i="31"/>
  <c r="BA1600" i="31"/>
  <c r="H2911" i="31"/>
  <c r="AP2911" i="31"/>
  <c r="BA2911" i="31"/>
  <c r="AP2829" i="31"/>
  <c r="H2829" i="31"/>
  <c r="BA2829" i="31"/>
  <c r="H995" i="31"/>
  <c r="AP995" i="31"/>
  <c r="BA995" i="31"/>
  <c r="H3253" i="31"/>
  <c r="BA3253" i="31"/>
  <c r="AP3253" i="31"/>
  <c r="AP689" i="31"/>
  <c r="BA689" i="31"/>
  <c r="H689" i="31"/>
  <c r="BA3095" i="31"/>
  <c r="H3095" i="31"/>
  <c r="AP3095" i="31"/>
  <c r="BA257" i="31"/>
  <c r="AP257" i="31"/>
  <c r="H257" i="31"/>
  <c r="AP329" i="31"/>
  <c r="BA329" i="31"/>
  <c r="H329" i="31"/>
  <c r="AP1551" i="31"/>
  <c r="BA1551" i="31"/>
  <c r="H1551" i="31"/>
  <c r="BA1233" i="31"/>
  <c r="H1233" i="31"/>
  <c r="AP1233" i="31"/>
  <c r="AP471" i="31"/>
  <c r="BA471" i="31"/>
  <c r="H471" i="31"/>
  <c r="AP3290" i="31"/>
  <c r="H3290" i="31"/>
  <c r="BA3290" i="31"/>
  <c r="H1063" i="31"/>
  <c r="AP1063" i="31"/>
  <c r="BA1063" i="31"/>
  <c r="H3096" i="31"/>
  <c r="BA3096" i="31"/>
  <c r="AP3096" i="31"/>
  <c r="AP1070" i="31"/>
  <c r="BA1070" i="31"/>
  <c r="H1070" i="31"/>
  <c r="AP2699" i="31"/>
  <c r="H2699" i="31"/>
  <c r="BA2699" i="31"/>
  <c r="BA2447" i="31"/>
  <c r="H2447" i="31"/>
  <c r="AP2447" i="31"/>
  <c r="H2194" i="31"/>
  <c r="BA2194" i="31"/>
  <c r="AP2194" i="31"/>
  <c r="H110" i="31"/>
  <c r="BA110" i="31"/>
  <c r="AP110" i="31"/>
  <c r="AP3194" i="31"/>
  <c r="BA3194" i="31"/>
  <c r="H3194" i="31"/>
  <c r="AP1668" i="31"/>
  <c r="BA1668" i="31"/>
  <c r="H1668" i="31"/>
  <c r="BA1791" i="31"/>
  <c r="H1791" i="31"/>
  <c r="AP1791" i="31"/>
  <c r="H2558" i="31"/>
  <c r="AP2558" i="31"/>
  <c r="BA2558" i="31"/>
  <c r="BA2647" i="31"/>
  <c r="H2647" i="31"/>
  <c r="AP2647" i="31"/>
  <c r="AP1180" i="31"/>
  <c r="BA1180" i="31"/>
  <c r="H1180" i="31"/>
  <c r="H3122" i="31"/>
  <c r="AP3122" i="31"/>
  <c r="BA3122" i="31"/>
  <c r="AP168" i="31"/>
  <c r="H168" i="31"/>
  <c r="BA168" i="31"/>
  <c r="H3081" i="31"/>
  <c r="BA3081" i="31"/>
  <c r="AP3081" i="31"/>
  <c r="H2784" i="31"/>
  <c r="AP2784" i="31"/>
  <c r="BA2784" i="31"/>
  <c r="H1900" i="31"/>
  <c r="AP1900" i="31"/>
  <c r="BA1900" i="31"/>
  <c r="H2458" i="31"/>
  <c r="AP2458" i="31"/>
  <c r="BA2458" i="31"/>
  <c r="AP3013" i="31"/>
  <c r="BA3013" i="31"/>
  <c r="H3013" i="31"/>
  <c r="H766" i="31"/>
  <c r="AP766" i="31"/>
  <c r="BA766" i="31"/>
  <c r="BA2767" i="31"/>
  <c r="H2767" i="31"/>
  <c r="AP2767" i="31"/>
  <c r="AP265" i="31"/>
  <c r="BA265" i="31"/>
  <c r="H265" i="31"/>
  <c r="AP1937" i="31"/>
  <c r="BA1937" i="31"/>
  <c r="H1937" i="31"/>
  <c r="AP2852" i="31"/>
  <c r="H2852" i="31"/>
  <c r="BA2852" i="31"/>
  <c r="H2224" i="31"/>
  <c r="BA2224" i="31"/>
  <c r="AP2224" i="31"/>
  <c r="BA988" i="31"/>
  <c r="AP988" i="31"/>
  <c r="H988" i="31"/>
  <c r="H1479" i="31"/>
  <c r="BA1479" i="31"/>
  <c r="AP1479" i="31"/>
  <c r="AP938" i="31"/>
  <c r="H938" i="31"/>
  <c r="BA938" i="31"/>
  <c r="H1011" i="31"/>
  <c r="BA1011" i="31"/>
  <c r="AP1011" i="31"/>
  <c r="H1440" i="31"/>
  <c r="BA1440" i="31"/>
  <c r="AP1440" i="31"/>
  <c r="AP840" i="31"/>
  <c r="BA840" i="31"/>
  <c r="H840" i="31"/>
  <c r="AP2399" i="31"/>
  <c r="BA2399" i="31"/>
  <c r="H2399" i="31"/>
  <c r="AP271" i="31"/>
  <c r="BA271" i="31"/>
  <c r="H271" i="31"/>
  <c r="AP2823" i="31"/>
  <c r="H2823" i="31"/>
  <c r="BA2823" i="31"/>
  <c r="AP763" i="31"/>
  <c r="BA763" i="31"/>
  <c r="H763" i="31"/>
  <c r="AP2040" i="31"/>
  <c r="H2040" i="31"/>
  <c r="BA2040" i="31"/>
  <c r="BA2594" i="31"/>
  <c r="H2594" i="31"/>
  <c r="AP2594" i="31"/>
  <c r="BA3468" i="31"/>
  <c r="AP3468" i="31"/>
  <c r="H3468" i="31"/>
  <c r="AP916" i="31"/>
  <c r="BA916" i="31"/>
  <c r="H916" i="31"/>
  <c r="BA2532" i="31"/>
  <c r="AP2532" i="31"/>
  <c r="H2532" i="31"/>
  <c r="H2310" i="31"/>
  <c r="AP2310" i="31"/>
  <c r="BA2310" i="31"/>
  <c r="BA905" i="31"/>
  <c r="H905" i="31"/>
  <c r="AP905" i="31"/>
  <c r="BA465" i="31"/>
  <c r="AP465" i="31"/>
  <c r="H465" i="31"/>
  <c r="H2328" i="31"/>
  <c r="BA2328" i="31"/>
  <c r="AP2328" i="31"/>
  <c r="BA2378" i="31"/>
  <c r="AP2378" i="31"/>
  <c r="H2378" i="31"/>
  <c r="BA1028" i="31"/>
  <c r="AP1028" i="31"/>
  <c r="H1028" i="31"/>
  <c r="BA305" i="31"/>
  <c r="H305" i="31"/>
  <c r="AP305" i="31"/>
  <c r="H151" i="31"/>
  <c r="BA151" i="31"/>
  <c r="AP151" i="31"/>
  <c r="H1373" i="31"/>
  <c r="AP1373" i="31"/>
  <c r="BA1373" i="31"/>
  <c r="AP3347" i="31"/>
  <c r="H3347" i="31"/>
  <c r="BA3347" i="31"/>
  <c r="H2730" i="31"/>
  <c r="BA2730" i="31"/>
  <c r="AP2730" i="31"/>
  <c r="AP1076" i="31"/>
  <c r="H1076" i="31"/>
  <c r="BA1076" i="31"/>
  <c r="BA1106" i="31"/>
  <c r="AP1106" i="31"/>
  <c r="H1106" i="31"/>
  <c r="BA517" i="31"/>
  <c r="H517" i="31"/>
  <c r="AP517" i="31"/>
  <c r="AP1325" i="31"/>
  <c r="H1325" i="31"/>
  <c r="BA1325" i="31"/>
  <c r="AP3070" i="31"/>
  <c r="BA3070" i="31"/>
  <c r="H3070" i="31"/>
  <c r="AP2652" i="31"/>
  <c r="H2652" i="31"/>
  <c r="BA2652" i="31"/>
  <c r="AP333" i="31"/>
  <c r="BA333" i="31"/>
  <c r="H333" i="31"/>
  <c r="H1853" i="31"/>
  <c r="BA1853" i="31"/>
  <c r="AP1853" i="31"/>
  <c r="H1516" i="31"/>
  <c r="BA1516" i="31"/>
  <c r="AP1516" i="31"/>
  <c r="BA3284" i="31"/>
  <c r="AP3284" i="31"/>
  <c r="H3284" i="31"/>
  <c r="H3472" i="31"/>
  <c r="BA3472" i="31"/>
  <c r="AP3472" i="31"/>
  <c r="AP2945" i="31"/>
  <c r="BA2945" i="31"/>
  <c r="H2945" i="31"/>
  <c r="H1816" i="31"/>
  <c r="AP1816" i="31"/>
  <c r="BA1816" i="31"/>
  <c r="BA359" i="31"/>
  <c r="AP359" i="31"/>
  <c r="H359" i="31"/>
  <c r="H1991" i="31"/>
  <c r="AP1991" i="31"/>
  <c r="BA1991" i="31"/>
  <c r="H60" i="31"/>
  <c r="AP60" i="31"/>
  <c r="BA60" i="31"/>
  <c r="AP2176" i="31"/>
  <c r="BA2176" i="31"/>
  <c r="H2176" i="31"/>
  <c r="BA176" i="31"/>
  <c r="AP176" i="31"/>
  <c r="H176" i="31"/>
  <c r="BA469" i="31"/>
  <c r="AP469" i="31"/>
  <c r="H469" i="31"/>
  <c r="H2987" i="31"/>
  <c r="AP2987" i="31"/>
  <c r="BA2987" i="31"/>
  <c r="H3404" i="31"/>
  <c r="BA3404" i="31"/>
  <c r="AP3404" i="31"/>
  <c r="BA1712" i="31"/>
  <c r="H1712" i="31"/>
  <c r="AP1712" i="31"/>
  <c r="AP2426" i="31"/>
  <c r="H2426" i="31"/>
  <c r="BA2426" i="31"/>
  <c r="H1534" i="31"/>
  <c r="BA1534" i="31"/>
  <c r="AP1534" i="31"/>
  <c r="AP3295" i="31"/>
  <c r="H3295" i="31"/>
  <c r="BA3295" i="31"/>
  <c r="BA1818" i="31"/>
  <c r="AP1818" i="31"/>
  <c r="H1818" i="31"/>
  <c r="BA123" i="31"/>
  <c r="AP123" i="31"/>
  <c r="H123" i="31"/>
  <c r="BA135" i="31"/>
  <c r="AP135" i="31"/>
  <c r="H135" i="31"/>
  <c r="AP716" i="31"/>
  <c r="H716" i="31"/>
  <c r="BA716" i="31"/>
  <c r="H34" i="31"/>
  <c r="BA34" i="31"/>
  <c r="AP34" i="31"/>
  <c r="H2287" i="31"/>
  <c r="AP2287" i="31"/>
  <c r="BA2287" i="31"/>
  <c r="AP369" i="31"/>
  <c r="BA369" i="31"/>
  <c r="H369" i="31"/>
  <c r="H2981" i="31"/>
  <c r="AP2981" i="31"/>
  <c r="BA2981" i="31"/>
  <c r="AP578" i="31"/>
  <c r="H578" i="31"/>
  <c r="BA578" i="31"/>
  <c r="BA3460" i="31"/>
  <c r="AP3460" i="31"/>
  <c r="H3460" i="31"/>
  <c r="AP1498" i="31"/>
  <c r="BA1498" i="31"/>
  <c r="H1498" i="31"/>
  <c r="H1035" i="31"/>
  <c r="AP1035" i="31"/>
  <c r="BA1035" i="31"/>
  <c r="AP3342" i="31"/>
  <c r="BA3342" i="31"/>
  <c r="H3342" i="31"/>
  <c r="AP3228" i="31"/>
  <c r="BA3228" i="31"/>
  <c r="H3228" i="31"/>
  <c r="BA865" i="31"/>
  <c r="AP865" i="31"/>
  <c r="H865" i="31"/>
  <c r="AP773" i="31"/>
  <c r="BA773" i="31"/>
  <c r="H773" i="31"/>
  <c r="AP2022" i="31"/>
  <c r="BA2022" i="31"/>
  <c r="H2022" i="31"/>
  <c r="BA1985" i="31"/>
  <c r="H1985" i="31"/>
  <c r="AP1985" i="31"/>
  <c r="H1813" i="31"/>
  <c r="AP1813" i="31"/>
  <c r="BA1813" i="31"/>
  <c r="AP2744" i="31"/>
  <c r="BA2744" i="31"/>
  <c r="H2744" i="31"/>
  <c r="AP1913" i="31"/>
  <c r="BA1913" i="31"/>
  <c r="H1913" i="31"/>
  <c r="H449" i="31"/>
  <c r="AP449" i="31"/>
  <c r="BA449" i="31"/>
  <c r="H760" i="31"/>
  <c r="AP760" i="31"/>
  <c r="BA760" i="31"/>
  <c r="AP2640" i="31"/>
  <c r="H2640" i="31"/>
  <c r="BA2640" i="31"/>
  <c r="AP2090" i="31"/>
  <c r="BA2090" i="31"/>
  <c r="H2090" i="31"/>
  <c r="AP3118" i="31"/>
  <c r="H3118" i="31"/>
  <c r="BA3118" i="31"/>
  <c r="AP985" i="31"/>
  <c r="BA985" i="31"/>
  <c r="H985" i="31"/>
  <c r="BA1801" i="31"/>
  <c r="AP1801" i="31"/>
  <c r="H1801" i="31"/>
  <c r="AP2545" i="31"/>
  <c r="BA2545" i="31"/>
  <c r="H2545" i="31"/>
  <c r="AP1190" i="31"/>
  <c r="BA1190" i="31"/>
  <c r="H1190" i="31"/>
  <c r="AP3222" i="31"/>
  <c r="H3222" i="31"/>
  <c r="BA3222" i="31"/>
  <c r="AP114" i="31"/>
  <c r="H114" i="31"/>
  <c r="BA114" i="31"/>
  <c r="BZ20" i="10"/>
  <c r="BW20" i="10"/>
  <c r="CH11" i="10"/>
  <c r="CB20" i="10"/>
  <c r="CG11" i="10"/>
  <c r="AP3507" i="31"/>
  <c r="H3507" i="31"/>
  <c r="BA3507" i="31"/>
  <c r="H3491" i="31"/>
  <c r="BA3491" i="31"/>
  <c r="AP3491" i="31"/>
  <c r="AP3303" i="31"/>
  <c r="H3303" i="31"/>
  <c r="BA3303" i="31"/>
  <c r="BA2707" i="31"/>
  <c r="H2707" i="31"/>
  <c r="AP2707" i="31"/>
  <c r="BA31" i="31"/>
  <c r="H31" i="31"/>
  <c r="AP31" i="31"/>
  <c r="AP971" i="31"/>
  <c r="H971" i="31"/>
  <c r="BA971" i="31"/>
  <c r="H3182" i="31"/>
  <c r="BA3182" i="31"/>
  <c r="AP3182" i="31"/>
  <c r="H2350" i="31"/>
  <c r="BA2350" i="31"/>
  <c r="AP2350" i="31"/>
  <c r="AP850" i="31"/>
  <c r="BA850" i="31"/>
  <c r="H850" i="31"/>
  <c r="AP1576" i="31"/>
  <c r="BA1576" i="31"/>
  <c r="H1576" i="31"/>
  <c r="BA752" i="31"/>
  <c r="AP752" i="31"/>
  <c r="H752" i="31"/>
  <c r="BA925" i="31"/>
  <c r="H925" i="31"/>
  <c r="AP925" i="31"/>
  <c r="H1308" i="31"/>
  <c r="BA1308" i="31"/>
  <c r="AP1308" i="31"/>
  <c r="BA812" i="31"/>
  <c r="H812" i="31"/>
  <c r="AP812" i="31"/>
  <c r="H3325" i="31"/>
  <c r="BA3325" i="31"/>
  <c r="AP3325" i="31"/>
  <c r="H782" i="31"/>
  <c r="AP782" i="31"/>
  <c r="BA782" i="31"/>
  <c r="H993" i="31"/>
  <c r="AP993" i="31"/>
  <c r="BA993" i="31"/>
  <c r="H375" i="31"/>
  <c r="BA375" i="31"/>
  <c r="AP375" i="31"/>
  <c r="AP2929" i="31"/>
  <c r="H2929" i="31"/>
  <c r="BA2929" i="31"/>
  <c r="BA981" i="31"/>
  <c r="H981" i="31"/>
  <c r="AP981" i="31"/>
  <c r="H1458" i="31"/>
  <c r="AP1458" i="31"/>
  <c r="BA1458" i="31"/>
  <c r="H3323" i="31"/>
  <c r="BA3323" i="31"/>
  <c r="AP3323" i="31"/>
  <c r="H438" i="31"/>
  <c r="AP438" i="31"/>
  <c r="BA438" i="31"/>
  <c r="AP3276" i="31"/>
  <c r="H3276" i="31"/>
  <c r="BA3276" i="31"/>
  <c r="AP2543" i="31"/>
  <c r="H2543" i="31"/>
  <c r="BA2543" i="31"/>
  <c r="H3336" i="31"/>
  <c r="BA3336" i="31"/>
  <c r="AP3336" i="31"/>
  <c r="BA3142" i="31"/>
  <c r="H3142" i="31"/>
  <c r="AP3142" i="31"/>
  <c r="H2525" i="31"/>
  <c r="AP2525" i="31"/>
  <c r="BA2525" i="31"/>
  <c r="H3020" i="31"/>
  <c r="AP3020" i="31"/>
  <c r="BA3020" i="31"/>
  <c r="BA3041" i="31"/>
  <c r="H3041" i="31"/>
  <c r="AP3041" i="31"/>
  <c r="AP127" i="31"/>
  <c r="H127" i="31"/>
  <c r="BA127" i="31"/>
  <c r="H1304" i="31"/>
  <c r="AP1304" i="31"/>
  <c r="BA1304" i="31"/>
  <c r="AP2708" i="31"/>
  <c r="BA2708" i="31"/>
  <c r="H2708" i="31"/>
  <c r="BA901" i="31"/>
  <c r="H901" i="31"/>
  <c r="AP901" i="31"/>
  <c r="AP2573" i="31"/>
  <c r="BA2573" i="31"/>
  <c r="H2573" i="31"/>
  <c r="H2129" i="31"/>
  <c r="AP2129" i="31"/>
  <c r="BA2129" i="31"/>
  <c r="H3067" i="31"/>
  <c r="BA3067" i="31"/>
  <c r="AP3067" i="31"/>
  <c r="H2024" i="31"/>
  <c r="BA2024" i="31"/>
  <c r="AP2024" i="31"/>
  <c r="AP2260" i="31"/>
  <c r="H2260" i="31"/>
  <c r="BA2260" i="31"/>
  <c r="AP3381" i="31"/>
  <c r="H3381" i="31"/>
  <c r="BA3381" i="31"/>
  <c r="AP814" i="31"/>
  <c r="BA814" i="31"/>
  <c r="H814" i="31"/>
  <c r="BA250" i="31"/>
  <c r="H250" i="31"/>
  <c r="AP250" i="31"/>
  <c r="H1832" i="31"/>
  <c r="AP1832" i="31"/>
  <c r="BA1832" i="31"/>
  <c r="AP395" i="31"/>
  <c r="BA395" i="31"/>
  <c r="H395" i="31"/>
  <c r="AP2164" i="31"/>
  <c r="H2164" i="31"/>
  <c r="BA2164" i="31"/>
  <c r="AP3019" i="31"/>
  <c r="BA3019" i="31"/>
  <c r="H3019" i="31"/>
  <c r="AP252" i="31"/>
  <c r="H252" i="31"/>
  <c r="BA252" i="31"/>
  <c r="H1402" i="31"/>
  <c r="BA1402" i="31"/>
  <c r="AP1402" i="31"/>
  <c r="BA1955" i="31"/>
  <c r="H1955" i="31"/>
  <c r="AP1955" i="31"/>
  <c r="H1917" i="31"/>
  <c r="AP1917" i="31"/>
  <c r="BA1917" i="31"/>
  <c r="AP330" i="31"/>
  <c r="H330" i="31"/>
  <c r="BA330" i="31"/>
  <c r="BA3302" i="31"/>
  <c r="H3302" i="31"/>
  <c r="AP3302" i="31"/>
  <c r="BA1514" i="31"/>
  <c r="AP1514" i="31"/>
  <c r="H1514" i="31"/>
  <c r="AP358" i="31"/>
  <c r="BA358" i="31"/>
  <c r="H358" i="31"/>
  <c r="H1952" i="31"/>
  <c r="BA1952" i="31"/>
  <c r="AP1952" i="31"/>
  <c r="BA1069" i="31"/>
  <c r="AP1069" i="31"/>
  <c r="H1069" i="31"/>
  <c r="AP2441" i="31"/>
  <c r="BA2441" i="31"/>
  <c r="H2441" i="31"/>
  <c r="H3387" i="31"/>
  <c r="BA3387" i="31"/>
  <c r="AP3387" i="31"/>
  <c r="H1905" i="31"/>
  <c r="BA1905" i="31"/>
  <c r="AP1905" i="31"/>
  <c r="AP1663" i="31"/>
  <c r="BA1663" i="31"/>
  <c r="H1663" i="31"/>
  <c r="AP762" i="31"/>
  <c r="H762" i="31"/>
  <c r="BA762" i="31"/>
  <c r="BA3274" i="31"/>
  <c r="AP3274" i="31"/>
  <c r="H3274" i="31"/>
  <c r="H2433" i="31"/>
  <c r="AP2433" i="31"/>
  <c r="BA2433" i="31"/>
  <c r="BA610" i="31"/>
  <c r="H610" i="31"/>
  <c r="AP610" i="31"/>
  <c r="AP1988" i="31"/>
  <c r="H1988" i="31"/>
  <c r="BA1988" i="31"/>
  <c r="H2166" i="31"/>
  <c r="AP2166" i="31"/>
  <c r="BA2166" i="31"/>
  <c r="AP3006" i="31"/>
  <c r="BA3006" i="31"/>
  <c r="H3006" i="31"/>
  <c r="BA1054" i="31"/>
  <c r="AP1054" i="31"/>
  <c r="H1054" i="31"/>
  <c r="BA2983" i="31"/>
  <c r="AP2983" i="31"/>
  <c r="H2983" i="31"/>
  <c r="AP946" i="31"/>
  <c r="BA946" i="31"/>
  <c r="H946" i="31"/>
  <c r="AP579" i="31"/>
  <c r="BA579" i="31"/>
  <c r="H579" i="31"/>
  <c r="BA522" i="31"/>
  <c r="H522" i="31"/>
  <c r="AP522" i="31"/>
  <c r="BA193" i="31"/>
  <c r="AP193" i="31"/>
  <c r="H193" i="31"/>
  <c r="BA2512" i="31"/>
  <c r="H2512" i="31"/>
  <c r="AP2512" i="31"/>
  <c r="AP1316" i="31"/>
  <c r="BA1316" i="31"/>
  <c r="H1316" i="31"/>
  <c r="AP2482" i="31"/>
  <c r="BA2482" i="31"/>
  <c r="H2482" i="31"/>
  <c r="BA1869" i="31"/>
  <c r="AP1869" i="31"/>
  <c r="H1869" i="31"/>
  <c r="BA1946" i="31"/>
  <c r="AP1946" i="31"/>
  <c r="H1946" i="31"/>
  <c r="AP2537" i="31"/>
  <c r="H2537" i="31"/>
  <c r="BA2537" i="31"/>
  <c r="BA564" i="31"/>
  <c r="AP564" i="31"/>
  <c r="H564" i="31"/>
  <c r="BA159" i="31"/>
  <c r="AP159" i="31"/>
  <c r="H159" i="31"/>
  <c r="BA2629" i="31"/>
  <c r="H2629" i="31"/>
  <c r="AP2629" i="31"/>
  <c r="BA1159" i="31"/>
  <c r="H1159" i="31"/>
  <c r="AP1159" i="31"/>
  <c r="AP1914" i="31"/>
  <c r="H1914" i="31"/>
  <c r="BA1914" i="31"/>
  <c r="H2753" i="31"/>
  <c r="AP2753" i="31"/>
  <c r="BA2753" i="31"/>
  <c r="H3009" i="31"/>
  <c r="AP3009" i="31"/>
  <c r="BA3009" i="31"/>
  <c r="H3003" i="31"/>
  <c r="AP3003" i="31"/>
  <c r="BA3003" i="31"/>
  <c r="H1195" i="31"/>
  <c r="BA1195" i="31"/>
  <c r="AP1195" i="31"/>
  <c r="AP2917" i="31"/>
  <c r="BA2917" i="31"/>
  <c r="H2917" i="31"/>
  <c r="H2661" i="31"/>
  <c r="AP2661" i="31"/>
  <c r="BA2661" i="31"/>
  <c r="BA229" i="31"/>
  <c r="AP229" i="31"/>
  <c r="H229" i="31"/>
  <c r="H1521" i="31"/>
  <c r="BA1521" i="31"/>
  <c r="AP1521" i="31"/>
  <c r="AP2060" i="31"/>
  <c r="H2060" i="31"/>
  <c r="BA2060" i="31"/>
  <c r="H3218" i="31"/>
  <c r="AP3218" i="31"/>
  <c r="BA3218" i="31"/>
  <c r="BA2256" i="31"/>
  <c r="AP2256" i="31"/>
  <c r="H2256" i="31"/>
  <c r="AP2443" i="31"/>
  <c r="BA2443" i="31"/>
  <c r="H2443" i="31"/>
  <c r="BA1599" i="31"/>
  <c r="H1599" i="31"/>
  <c r="AP1599" i="31"/>
  <c r="AP3166" i="31"/>
  <c r="BA3166" i="31"/>
  <c r="H3166" i="31"/>
  <c r="AP3229" i="31"/>
  <c r="BA3229" i="31"/>
  <c r="H3229" i="31"/>
  <c r="AP2794" i="31"/>
  <c r="BA2794" i="31"/>
  <c r="H2794" i="31"/>
  <c r="AP828" i="31"/>
  <c r="H828" i="31"/>
  <c r="BA828" i="31"/>
  <c r="AP3312" i="31"/>
  <c r="BA3312" i="31"/>
  <c r="H3312" i="31"/>
  <c r="BA3093" i="31"/>
  <c r="H3093" i="31"/>
  <c r="AP3093" i="31"/>
  <c r="H2088" i="31"/>
  <c r="AP2088" i="31"/>
  <c r="BA2088" i="31"/>
  <c r="BA1812" i="31"/>
  <c r="AP1812" i="31"/>
  <c r="H1812" i="31"/>
  <c r="BA2493" i="31"/>
  <c r="AP2493" i="31"/>
  <c r="H2493" i="31"/>
  <c r="H2587" i="31"/>
  <c r="AP2587" i="31"/>
  <c r="BA2587" i="31"/>
  <c r="H2827" i="31"/>
  <c r="BA2827" i="31"/>
  <c r="AP2827" i="31"/>
  <c r="BA69" i="31"/>
  <c r="AP69" i="31"/>
  <c r="H69" i="31"/>
  <c r="BA736" i="31"/>
  <c r="AP736" i="31"/>
  <c r="H736" i="31"/>
  <c r="AP3315" i="31"/>
  <c r="BA3315" i="31"/>
  <c r="H3315" i="31"/>
  <c r="AP1040" i="31"/>
  <c r="H1040" i="31"/>
  <c r="BA1040" i="31"/>
  <c r="BA2576" i="31"/>
  <c r="AP2576" i="31"/>
  <c r="H2576" i="31"/>
  <c r="H2862" i="31"/>
  <c r="AP2862" i="31"/>
  <c r="BA2862" i="31"/>
  <c r="AP2318" i="31"/>
  <c r="BA2318" i="31"/>
  <c r="H2318" i="31"/>
  <c r="H1243" i="31"/>
  <c r="AP1243" i="31"/>
  <c r="BA1243" i="31"/>
  <c r="BA1357" i="31"/>
  <c r="H1357" i="31"/>
  <c r="AP1357" i="31"/>
  <c r="H530" i="31"/>
  <c r="BA530" i="31"/>
  <c r="AP530" i="31"/>
  <c r="H3359" i="31"/>
  <c r="BA3359" i="31"/>
  <c r="AP3359" i="31"/>
  <c r="BA2422" i="31"/>
  <c r="AP2422" i="31"/>
  <c r="H2422" i="31"/>
  <c r="BA582" i="31"/>
  <c r="AP582" i="31"/>
  <c r="H582" i="31"/>
  <c r="BA2168" i="31"/>
  <c r="H2168" i="31"/>
  <c r="AP2168" i="31"/>
  <c r="H707" i="31"/>
  <c r="BA707" i="31"/>
  <c r="AP707" i="31"/>
  <c r="AP1520" i="31"/>
  <c r="H1520" i="31"/>
  <c r="BA1520" i="31"/>
  <c r="AP125" i="31"/>
  <c r="H125" i="31"/>
  <c r="BA125" i="31"/>
  <c r="AP2934" i="31"/>
  <c r="BA2934" i="31"/>
  <c r="H2934" i="31"/>
  <c r="BA871" i="31"/>
  <c r="AP871" i="31"/>
  <c r="H871" i="31"/>
  <c r="AP681" i="31"/>
  <c r="H681" i="31"/>
  <c r="BA681" i="31"/>
  <c r="H1583" i="31"/>
  <c r="AP1583" i="31"/>
  <c r="BA1583" i="31"/>
  <c r="AP2704" i="31"/>
  <c r="BA2704" i="31"/>
  <c r="H2704" i="31"/>
  <c r="H2798" i="31"/>
  <c r="BA2798" i="31"/>
  <c r="AP2798" i="31"/>
  <c r="AP908" i="31"/>
  <c r="BA908" i="31"/>
  <c r="H908" i="31"/>
  <c r="BA1275" i="31"/>
  <c r="AP1275" i="31"/>
  <c r="H1275" i="31"/>
  <c r="AP1830" i="31"/>
  <c r="H1830" i="31"/>
  <c r="BA1830" i="31"/>
  <c r="H3098" i="31"/>
  <c r="AP3098" i="31"/>
  <c r="BA3098" i="31"/>
  <c r="H1660" i="31"/>
  <c r="BA1660" i="31"/>
  <c r="AP1660" i="31"/>
  <c r="BA572" i="31"/>
  <c r="AP572" i="31"/>
  <c r="H572" i="31"/>
  <c r="H182" i="31"/>
  <c r="AP182" i="31"/>
  <c r="BA182" i="31"/>
  <c r="H3286" i="31"/>
  <c r="AP3286" i="31"/>
  <c r="BA3286" i="31"/>
  <c r="AP2069" i="31"/>
  <c r="BA2069" i="31"/>
  <c r="H2069" i="31"/>
  <c r="AP276" i="31"/>
  <c r="H276" i="31"/>
  <c r="BA276" i="31"/>
  <c r="BA2389" i="31"/>
  <c r="AP2389" i="31"/>
  <c r="H2389" i="31"/>
  <c r="BA3060" i="31"/>
  <c r="AP3060" i="31"/>
  <c r="H3060" i="31"/>
  <c r="H3135" i="31"/>
  <c r="BA3135" i="31"/>
  <c r="AP3135" i="31"/>
  <c r="AP2533" i="31"/>
  <c r="BA2533" i="31"/>
  <c r="H2533" i="31"/>
  <c r="BA264" i="31"/>
  <c r="AP264" i="31"/>
  <c r="H264" i="31"/>
  <c r="H2846" i="31"/>
  <c r="AP2846" i="31"/>
  <c r="BA2846" i="31"/>
  <c r="BA2693" i="31"/>
  <c r="AP2693" i="31"/>
  <c r="H2693" i="31"/>
  <c r="BA3015" i="31"/>
  <c r="AP3015" i="31"/>
  <c r="H3015" i="31"/>
  <c r="H1163" i="31"/>
  <c r="AP1163" i="31"/>
  <c r="BA1163" i="31"/>
  <c r="BA266" i="31"/>
  <c r="AP266" i="31"/>
  <c r="H266" i="31"/>
  <c r="AP803" i="31"/>
  <c r="BA803" i="31"/>
  <c r="H803" i="31"/>
  <c r="H3101" i="31"/>
  <c r="AP3101" i="31"/>
  <c r="BA3101" i="31"/>
  <c r="H1311" i="31"/>
  <c r="AP1311" i="31"/>
  <c r="BA1311" i="31"/>
  <c r="BA2271" i="31"/>
  <c r="H2271" i="31"/>
  <c r="AP2271" i="31"/>
  <c r="BA2238" i="31"/>
  <c r="AP2238" i="31"/>
  <c r="H2238" i="31"/>
  <c r="H2190" i="31"/>
  <c r="AP2190" i="31"/>
  <c r="BA2190" i="31"/>
  <c r="BA621" i="31"/>
  <c r="AP621" i="31"/>
  <c r="H621" i="31"/>
  <c r="H1880" i="31"/>
  <c r="BA1880" i="31"/>
  <c r="AP1880" i="31"/>
  <c r="BA1649" i="31"/>
  <c r="H1649" i="31"/>
  <c r="AP1649" i="31"/>
  <c r="AP2000" i="31"/>
  <c r="BA2000" i="31"/>
  <c r="H2000" i="31"/>
  <c r="BA1586" i="31"/>
  <c r="H1586" i="31"/>
  <c r="AP1586" i="31"/>
  <c r="H464" i="31"/>
  <c r="AP464" i="31"/>
  <c r="BA464" i="31"/>
  <c r="AP1934" i="31"/>
  <c r="BA1934" i="31"/>
  <c r="H1934" i="31"/>
  <c r="BA112" i="31"/>
  <c r="H112" i="31"/>
  <c r="AP112" i="31"/>
  <c r="AP1648" i="31"/>
  <c r="BA1648" i="31"/>
  <c r="H1648" i="31"/>
  <c r="AP281" i="31"/>
  <c r="H281" i="31"/>
  <c r="BA281" i="31"/>
  <c r="BA2799" i="31"/>
  <c r="H2799" i="31"/>
  <c r="AP2799" i="31"/>
  <c r="AP1910" i="31"/>
  <c r="BA1910" i="31"/>
  <c r="H1910" i="31"/>
  <c r="H116" i="31"/>
  <c r="BA116" i="31"/>
  <c r="AP116" i="31"/>
  <c r="H1199" i="31"/>
  <c r="AP1199" i="31"/>
  <c r="BA1199" i="31"/>
  <c r="AP2895" i="31"/>
  <c r="BA2895" i="31"/>
  <c r="H2895" i="31"/>
  <c r="AP2015" i="31"/>
  <c r="H2015" i="31"/>
  <c r="BA2015" i="31"/>
  <c r="H2695" i="31"/>
  <c r="AP2695" i="31"/>
  <c r="BA2695" i="31"/>
  <c r="H2403" i="31"/>
  <c r="AP2403" i="31"/>
  <c r="BA2403" i="31"/>
  <c r="BA1252" i="31"/>
  <c r="H1252" i="31"/>
  <c r="AP1252" i="31"/>
  <c r="H84" i="31"/>
  <c r="BA84" i="31"/>
  <c r="AP84" i="31"/>
  <c r="H883" i="31"/>
  <c r="BA883" i="31"/>
  <c r="AP883" i="31"/>
  <c r="BA651" i="31"/>
  <c r="H651" i="31"/>
  <c r="AP651" i="31"/>
  <c r="H1715" i="31"/>
  <c r="AP1715" i="31"/>
  <c r="BA1715" i="31"/>
  <c r="H82" i="31"/>
  <c r="AP82" i="31"/>
  <c r="BA82" i="31"/>
  <c r="AP2439" i="31"/>
  <c r="BA2439" i="31"/>
  <c r="H2439" i="31"/>
  <c r="AP1422" i="31"/>
  <c r="H1422" i="31"/>
  <c r="BA1422" i="31"/>
  <c r="AP171" i="31"/>
  <c r="H171" i="31"/>
  <c r="BA171" i="31"/>
  <c r="BA2381" i="31"/>
  <c r="AP2381" i="31"/>
  <c r="H2381" i="31"/>
  <c r="BA1940" i="31"/>
  <c r="H1940" i="31"/>
  <c r="AP1940" i="31"/>
  <c r="BA3475" i="31"/>
  <c r="AP3475" i="31"/>
  <c r="H3475" i="31"/>
  <c r="H1215" i="31"/>
  <c r="BA1215" i="31"/>
  <c r="AP1215" i="31"/>
  <c r="H2319" i="31"/>
  <c r="BA2319" i="31"/>
  <c r="AP2319" i="31"/>
  <c r="AP1295" i="31"/>
  <c r="H1295" i="31"/>
  <c r="BA1295" i="31"/>
  <c r="BA1636" i="31"/>
  <c r="H1636" i="31"/>
  <c r="AP1636" i="31"/>
  <c r="BA1041" i="31"/>
  <c r="H1041" i="31"/>
  <c r="AP1041" i="31"/>
  <c r="H2210" i="31"/>
  <c r="AP2210" i="31"/>
  <c r="BA2210" i="31"/>
  <c r="BA124" i="31"/>
  <c r="H124" i="31"/>
  <c r="AP124" i="31"/>
  <c r="H1257" i="31"/>
  <c r="AP1257" i="31"/>
  <c r="BA1257" i="31"/>
  <c r="BA2723" i="31"/>
  <c r="H2723" i="31"/>
  <c r="AP2723" i="31"/>
  <c r="H1743" i="31"/>
  <c r="BA1743" i="31"/>
  <c r="AP1743" i="31"/>
  <c r="BA2370" i="31"/>
  <c r="H2370" i="31"/>
  <c r="AP2370" i="31"/>
  <c r="AP53" i="31"/>
  <c r="BA53" i="31"/>
  <c r="H53" i="31"/>
  <c r="H3176" i="31"/>
  <c r="BA3176" i="31"/>
  <c r="AP3176" i="31"/>
  <c r="AP3246" i="31"/>
  <c r="H3246" i="31"/>
  <c r="BA3246" i="31"/>
  <c r="BA2358" i="31"/>
  <c r="AP2358" i="31"/>
  <c r="H2358" i="31"/>
  <c r="H111" i="31"/>
  <c r="AP111" i="31"/>
  <c r="BA111" i="31"/>
  <c r="BA1927" i="31"/>
  <c r="AP1927" i="31"/>
  <c r="H1927" i="31"/>
  <c r="AP2250" i="31"/>
  <c r="H2250" i="31"/>
  <c r="BA2250" i="31"/>
  <c r="BA1365" i="31"/>
  <c r="AP1365" i="31"/>
  <c r="H1365" i="31"/>
  <c r="BA141" i="31"/>
  <c r="H141" i="31"/>
  <c r="AP141" i="31"/>
  <c r="BA2061" i="31"/>
  <c r="AP2061" i="31"/>
  <c r="H2061" i="31"/>
  <c r="H121" i="31"/>
  <c r="BA121" i="31"/>
  <c r="AP121" i="31"/>
  <c r="BA1124" i="31"/>
  <c r="AP1124" i="31"/>
  <c r="H1124" i="31"/>
  <c r="BA2013" i="31"/>
  <c r="H2013" i="31"/>
  <c r="AP2013" i="31"/>
  <c r="H1284" i="31"/>
  <c r="BA1284" i="31"/>
  <c r="AP1284" i="31"/>
  <c r="AP3425" i="31"/>
  <c r="BA3425" i="31"/>
  <c r="H3425" i="31"/>
  <c r="AP918" i="31"/>
  <c r="BA918" i="31"/>
  <c r="H918" i="31"/>
  <c r="H820" i="31"/>
  <c r="AP820" i="31"/>
  <c r="BA820" i="31"/>
  <c r="AP1287" i="31"/>
  <c r="H1287" i="31"/>
  <c r="BA1287" i="31"/>
  <c r="AP2612" i="31"/>
  <c r="H2612" i="31"/>
  <c r="BA2612" i="31"/>
  <c r="AP102" i="31"/>
  <c r="BA102" i="31"/>
  <c r="H102" i="31"/>
  <c r="CH14" i="10"/>
  <c r="CB17" i="10"/>
  <c r="BJ35" i="10"/>
  <c r="BZ17" i="10"/>
  <c r="BW17" i="10"/>
  <c r="CG14" i="10"/>
  <c r="H3506" i="31"/>
  <c r="BA3506" i="31"/>
  <c r="AP3506" i="31"/>
  <c r="H3490" i="31"/>
  <c r="BA3490" i="31"/>
  <c r="AP3490" i="31"/>
  <c r="H3260" i="31"/>
  <c r="AP3260" i="31"/>
  <c r="BA3260" i="31"/>
  <c r="H3383" i="31"/>
  <c r="BA3383" i="31"/>
  <c r="AP3383" i="31"/>
  <c r="AP3043" i="31"/>
  <c r="BA3043" i="31"/>
  <c r="H3043" i="31"/>
  <c r="H2975" i="31"/>
  <c r="BA2975" i="31"/>
  <c r="AP2975" i="31"/>
  <c r="AP741" i="31"/>
  <c r="H741" i="31"/>
  <c r="BA741" i="31"/>
  <c r="H1634" i="31"/>
  <c r="BA1634" i="31"/>
  <c r="AP1634" i="31"/>
  <c r="H2597" i="31"/>
  <c r="AP2597" i="31"/>
  <c r="BA2597" i="31"/>
  <c r="H3217" i="31"/>
  <c r="AP3217" i="31"/>
  <c r="BA3217" i="31"/>
  <c r="BA690" i="31"/>
  <c r="AP690" i="31"/>
  <c r="H690" i="31"/>
  <c r="H2327" i="31"/>
  <c r="AP2327" i="31"/>
  <c r="BA2327" i="31"/>
  <c r="I3549" i="31"/>
  <c r="K3549" i="31"/>
  <c r="AQ3549" i="31" a="1"/>
  <c r="AQ3549" i="31" s="1"/>
  <c r="E3549" i="31"/>
  <c r="BA1856" i="31"/>
  <c r="AP1856" i="31"/>
  <c r="H1856" i="31"/>
  <c r="BA2152" i="31"/>
  <c r="AP2152" i="31"/>
  <c r="H2152" i="31"/>
  <c r="AP1773" i="31"/>
  <c r="H1773" i="31"/>
  <c r="BA1773" i="31"/>
  <c r="BA1235" i="31"/>
  <c r="H1235" i="31"/>
  <c r="AP1235" i="31"/>
  <c r="H2766" i="31"/>
  <c r="AP2766" i="31"/>
  <c r="BA2766" i="31"/>
  <c r="H3358" i="31"/>
  <c r="AP3358" i="31"/>
  <c r="BA3358" i="31"/>
  <c r="AP580" i="31"/>
  <c r="H580" i="31"/>
  <c r="BA580" i="31"/>
  <c r="AP2947" i="31"/>
  <c r="BA2947" i="31"/>
  <c r="H2947" i="31"/>
  <c r="H2283" i="31"/>
  <c r="BA2283" i="31"/>
  <c r="AP2283" i="31"/>
  <c r="H877" i="31"/>
  <c r="BA877" i="31"/>
  <c r="AP877" i="31"/>
  <c r="H1809" i="31"/>
  <c r="BA1809" i="31"/>
  <c r="AP1809" i="31"/>
  <c r="H1965" i="31"/>
  <c r="AP1965" i="31"/>
  <c r="BA1965" i="31"/>
  <c r="BA2020" i="31"/>
  <c r="AP2020" i="31"/>
  <c r="H2020" i="31"/>
  <c r="AP2689" i="31"/>
  <c r="BA2689" i="31"/>
  <c r="H2689" i="31"/>
  <c r="BA457" i="31"/>
  <c r="AP457" i="31"/>
  <c r="H457" i="31"/>
  <c r="AP1430" i="31"/>
  <c r="BA1430" i="31"/>
  <c r="H1430" i="31"/>
  <c r="AP441" i="31"/>
  <c r="BA441" i="31"/>
  <c r="H441" i="31"/>
  <c r="H1776" i="31"/>
  <c r="BA1776" i="31"/>
  <c r="AP1776" i="31"/>
  <c r="AP2656" i="31"/>
  <c r="H2656" i="31"/>
  <c r="BA2656" i="31"/>
  <c r="BA2217" i="31"/>
  <c r="H2217" i="31"/>
  <c r="AP2217" i="31"/>
  <c r="H3348" i="31"/>
  <c r="AP3348" i="31"/>
  <c r="BA3348" i="31"/>
  <c r="AP1392" i="31"/>
  <c r="BA1392" i="31"/>
  <c r="H1392" i="31"/>
  <c r="BA133" i="31"/>
  <c r="AP133" i="31"/>
  <c r="H133" i="31"/>
  <c r="H2123" i="31"/>
  <c r="BA2123" i="31"/>
  <c r="AP2123" i="31"/>
  <c r="AP2008" i="31"/>
  <c r="H2008" i="31"/>
  <c r="BA2008" i="31"/>
  <c r="AP496" i="31"/>
  <c r="BA496" i="31"/>
  <c r="H496" i="31"/>
  <c r="BA694" i="31"/>
  <c r="H694" i="31"/>
  <c r="AP694" i="31"/>
  <c r="BA2478" i="31"/>
  <c r="AP2478" i="31"/>
  <c r="H2478" i="31"/>
  <c r="BA1642" i="31"/>
  <c r="AP1642" i="31"/>
  <c r="H1642" i="31"/>
  <c r="H402" i="31"/>
  <c r="AP402" i="31"/>
  <c r="BA402" i="31"/>
  <c r="BA1488" i="31"/>
  <c r="AP1488" i="31"/>
  <c r="H1488" i="31"/>
  <c r="BA3380" i="31"/>
  <c r="AP3380" i="31"/>
  <c r="H3380" i="31"/>
  <c r="AP1329" i="31"/>
  <c r="BA1329" i="31"/>
  <c r="H1329" i="31"/>
  <c r="BA1986" i="31"/>
  <c r="H1986" i="31"/>
  <c r="AP1986" i="31"/>
  <c r="AP815" i="31"/>
  <c r="BA815" i="31"/>
  <c r="H815" i="31"/>
  <c r="BA880" i="31"/>
  <c r="H880" i="31"/>
  <c r="AP880" i="31"/>
  <c r="H311" i="31"/>
  <c r="AP311" i="31"/>
  <c r="BA311" i="31"/>
  <c r="H3441" i="31"/>
  <c r="BA3441" i="31"/>
  <c r="AP3441" i="31"/>
  <c r="BA1101" i="31"/>
  <c r="AP1101" i="31"/>
  <c r="H1101" i="31"/>
  <c r="H1662" i="31"/>
  <c r="AP1662" i="31"/>
  <c r="BA1662" i="31"/>
  <c r="BA1298" i="31"/>
  <c r="AP1298" i="31"/>
  <c r="H1298" i="31"/>
  <c r="AP2724" i="31"/>
  <c r="H2724" i="31"/>
  <c r="BA2724" i="31"/>
  <c r="H244" i="31"/>
  <c r="AP244" i="31"/>
  <c r="BA244" i="31"/>
  <c r="BA658" i="31"/>
  <c r="H658" i="31"/>
  <c r="AP658" i="31"/>
  <c r="BA2115" i="31"/>
  <c r="AP2115" i="31"/>
  <c r="H2115" i="31"/>
  <c r="AP2583" i="31"/>
  <c r="H2583" i="31"/>
  <c r="BA2583" i="31"/>
  <c r="AP3259" i="31"/>
  <c r="H3259" i="31"/>
  <c r="BA3259" i="31"/>
  <c r="H2062" i="31"/>
  <c r="BA2062" i="31"/>
  <c r="AP2062" i="31"/>
  <c r="AP1789" i="31"/>
  <c r="H1789" i="31"/>
  <c r="BA1789" i="31"/>
  <c r="AP2207" i="31"/>
  <c r="BA2207" i="31"/>
  <c r="H2207" i="31"/>
  <c r="BA1727" i="31"/>
  <c r="AP1727" i="31"/>
  <c r="H1727" i="31"/>
  <c r="H557" i="31"/>
  <c r="AP557" i="31"/>
  <c r="BA557" i="31"/>
  <c r="BA784" i="31"/>
  <c r="AP784" i="31"/>
  <c r="H784" i="31"/>
  <c r="H1300" i="31"/>
  <c r="AP1300" i="31"/>
  <c r="BA1300" i="31"/>
  <c r="H1024" i="31"/>
  <c r="AP1024" i="31"/>
  <c r="BA1024" i="31"/>
  <c r="BA2762" i="31"/>
  <c r="H2762" i="31"/>
  <c r="AP2762" i="31"/>
  <c r="H2191" i="31"/>
  <c r="BA2191" i="31"/>
  <c r="AP2191" i="31"/>
  <c r="H1116" i="31"/>
  <c r="AP1116" i="31"/>
  <c r="BA1116" i="31"/>
  <c r="BA2428" i="31"/>
  <c r="H2428" i="31"/>
  <c r="AP2428" i="31"/>
  <c r="AP62" i="31"/>
  <c r="H62" i="31"/>
  <c r="BA62" i="31"/>
  <c r="H729" i="31"/>
  <c r="BA729" i="31"/>
  <c r="AP729" i="31"/>
  <c r="BA1944" i="31"/>
  <c r="AP1944" i="31"/>
  <c r="H1944" i="31"/>
  <c r="AP552" i="31"/>
  <c r="H552" i="31"/>
  <c r="BA552" i="31"/>
  <c r="H2424" i="31"/>
  <c r="BA2424" i="31"/>
  <c r="AP2424" i="31"/>
  <c r="AP1403" i="31"/>
  <c r="H1403" i="31"/>
  <c r="BA1403" i="31"/>
  <c r="BA1979" i="31"/>
  <c r="H1979" i="31"/>
  <c r="AP1979" i="31"/>
  <c r="AP2464" i="31"/>
  <c r="H2464" i="31"/>
  <c r="BA2464" i="31"/>
  <c r="H3139" i="31"/>
  <c r="BA3139" i="31"/>
  <c r="AP3139" i="31"/>
  <c r="BA2928" i="31"/>
  <c r="H2928" i="31"/>
  <c r="AP2928" i="31"/>
  <c r="H2172" i="31"/>
  <c r="AP2172" i="31"/>
  <c r="BA2172" i="31"/>
  <c r="BA1261" i="31"/>
  <c r="H1261" i="31"/>
  <c r="AP1261" i="31"/>
  <c r="AP935" i="31"/>
  <c r="BA935" i="31"/>
  <c r="H935" i="31"/>
  <c r="BA1061" i="31"/>
  <c r="H1061" i="31"/>
  <c r="AP1061" i="31"/>
  <c r="AP1160" i="31"/>
  <c r="H1160" i="31"/>
  <c r="BA1160" i="31"/>
  <c r="BA2875" i="31"/>
  <c r="AP2875" i="31"/>
  <c r="H2875" i="31"/>
  <c r="BA2664" i="31"/>
  <c r="AP2664" i="31"/>
  <c r="H2664" i="31"/>
  <c r="AP3069" i="31"/>
  <c r="H3069" i="31"/>
  <c r="BA3069" i="31"/>
  <c r="BA3080" i="31"/>
  <c r="H3080" i="31"/>
  <c r="AP3080" i="31"/>
  <c r="BA2974" i="31"/>
  <c r="H2974" i="31"/>
  <c r="AP2974" i="31"/>
  <c r="H2932" i="31"/>
  <c r="AP2932" i="31"/>
  <c r="BA2932" i="31"/>
  <c r="AP1661" i="31"/>
  <c r="BA1661" i="31"/>
  <c r="H1661" i="31"/>
  <c r="H1518" i="31"/>
  <c r="BA1518" i="31"/>
  <c r="AP1518" i="31"/>
  <c r="AP1953" i="31"/>
  <c r="H1953" i="31"/>
  <c r="BA1953" i="31"/>
  <c r="AP1569" i="31"/>
  <c r="BA1569" i="31"/>
  <c r="H1569" i="31"/>
  <c r="AP1781" i="31"/>
  <c r="BA1781" i="31"/>
  <c r="H1781" i="31"/>
  <c r="AP943" i="31"/>
  <c r="H943" i="31"/>
  <c r="BA943" i="31"/>
  <c r="AP2654" i="31"/>
  <c r="BA2654" i="31"/>
  <c r="H2654" i="31"/>
  <c r="BA998" i="31"/>
  <c r="H998" i="31"/>
  <c r="AP998" i="31"/>
  <c r="H1893" i="31"/>
  <c r="BA1893" i="31"/>
  <c r="AP1893" i="31"/>
  <c r="BA1203" i="31"/>
  <c r="H1203" i="31"/>
  <c r="AP1203" i="31"/>
  <c r="AP367" i="31"/>
  <c r="BA367" i="31"/>
  <c r="H367" i="31"/>
  <c r="H1053" i="31"/>
  <c r="AP1053" i="31"/>
  <c r="BA1053" i="31"/>
  <c r="AP1486" i="31"/>
  <c r="H1486" i="31"/>
  <c r="BA1486" i="31"/>
  <c r="AP906" i="31"/>
  <c r="BA906" i="31"/>
  <c r="H906" i="31"/>
  <c r="H861" i="31"/>
  <c r="AP861" i="31"/>
  <c r="BA861" i="31"/>
  <c r="H3257" i="31"/>
  <c r="BA3257" i="31"/>
  <c r="AP3257" i="31"/>
  <c r="BA179" i="31"/>
  <c r="H179" i="31"/>
  <c r="AP179" i="31"/>
  <c r="BA79" i="31"/>
  <c r="H79" i="31"/>
  <c r="AP79" i="31"/>
  <c r="BA2347" i="31"/>
  <c r="H2347" i="31"/>
  <c r="AP2347" i="31"/>
  <c r="H2752" i="31"/>
  <c r="AP2752" i="31"/>
  <c r="BA2752" i="31"/>
  <c r="AP3301" i="31"/>
  <c r="BA3301" i="31"/>
  <c r="H3301" i="31"/>
  <c r="BA345" i="31"/>
  <c r="H345" i="31"/>
  <c r="AP345" i="31"/>
  <c r="BA3341" i="31"/>
  <c r="AP3341" i="31"/>
  <c r="H3341" i="31"/>
  <c r="BA1890" i="31"/>
  <c r="H1890" i="31"/>
  <c r="AP1890" i="31"/>
  <c r="AP36" i="31"/>
  <c r="H36" i="31"/>
  <c r="BA36" i="31"/>
  <c r="H1943" i="31"/>
  <c r="BA1943" i="31"/>
  <c r="AP1943" i="31"/>
  <c r="H3061" i="31"/>
  <c r="AP3061" i="31"/>
  <c r="BA3061" i="31"/>
  <c r="H1840" i="31"/>
  <c r="AP1840" i="31"/>
  <c r="BA1840" i="31"/>
  <c r="BA2865" i="31"/>
  <c r="H2865" i="31"/>
  <c r="AP2865" i="31"/>
  <c r="BA1782" i="31"/>
  <c r="AP1782" i="31"/>
  <c r="H1782" i="31"/>
  <c r="H944" i="31"/>
  <c r="AP944" i="31"/>
  <c r="BA944" i="31"/>
  <c r="BA1547" i="31"/>
  <c r="H1547" i="31"/>
  <c r="AP1547" i="31"/>
  <c r="H1281" i="31"/>
  <c r="AP1281" i="31"/>
  <c r="BA1281" i="31"/>
  <c r="BA2249" i="31"/>
  <c r="AP2249" i="31"/>
  <c r="H2249" i="31"/>
  <c r="AP2746" i="31"/>
  <c r="H2746" i="31"/>
  <c r="BA2746" i="31"/>
  <c r="BA1960" i="31"/>
  <c r="AP1960" i="31"/>
  <c r="H1960" i="31"/>
  <c r="AP293" i="31"/>
  <c r="BA293" i="31"/>
  <c r="H293" i="31"/>
  <c r="H2354" i="31"/>
  <c r="AP2354" i="31"/>
  <c r="BA2354" i="31"/>
  <c r="BA536" i="31"/>
  <c r="AP536" i="31"/>
  <c r="H536" i="31"/>
  <c r="AP1646" i="31"/>
  <c r="BA1646" i="31"/>
  <c r="H1646" i="31"/>
  <c r="AP1859" i="31"/>
  <c r="H1859" i="31"/>
  <c r="BA1859" i="31"/>
  <c r="AP2127" i="31"/>
  <c r="BA2127" i="31"/>
  <c r="H2127" i="31"/>
  <c r="H779" i="31"/>
  <c r="BA779" i="31"/>
  <c r="AP779" i="31"/>
  <c r="H558" i="31"/>
  <c r="BA558" i="31"/>
  <c r="AP558" i="31"/>
  <c r="H1800" i="31"/>
  <c r="AP1800" i="31"/>
  <c r="BA1800" i="31"/>
  <c r="H366" i="31"/>
  <c r="AP366" i="31"/>
  <c r="BA366" i="31"/>
  <c r="BA3396" i="31"/>
  <c r="AP3396" i="31"/>
  <c r="H3396" i="31"/>
  <c r="AP910" i="31"/>
  <c r="H910" i="31"/>
  <c r="BA910" i="31"/>
  <c r="H251" i="31"/>
  <c r="BA251" i="31"/>
  <c r="AP251" i="31"/>
  <c r="BA2538" i="31"/>
  <c r="H2538" i="31"/>
  <c r="AP2538" i="31"/>
  <c r="AP2616" i="31"/>
  <c r="BA2616" i="31"/>
  <c r="H2616" i="31"/>
  <c r="AP108" i="31"/>
  <c r="H108" i="31"/>
  <c r="BA108" i="31"/>
  <c r="BA2736" i="31"/>
  <c r="AP2736" i="31"/>
  <c r="H2736" i="31"/>
  <c r="BA2475" i="31"/>
  <c r="H2475" i="31"/>
  <c r="AP2475" i="31"/>
  <c r="BA285" i="31"/>
  <c r="AP285" i="31"/>
  <c r="H285" i="31"/>
  <c r="H912" i="31"/>
  <c r="AP912" i="31"/>
  <c r="BA912" i="31"/>
  <c r="H3465" i="31"/>
  <c r="BA3465" i="31"/>
  <c r="AP3465" i="31"/>
  <c r="H1896" i="31"/>
  <c r="AP1896" i="31"/>
  <c r="BA1896" i="31"/>
  <c r="H1665" i="31"/>
  <c r="AP1665" i="31"/>
  <c r="BA1665" i="31"/>
  <c r="AP898" i="31"/>
  <c r="H898" i="31"/>
  <c r="BA898" i="31"/>
  <c r="BA3268" i="31"/>
  <c r="AP3268" i="31"/>
  <c r="H3268" i="31"/>
  <c r="H1558" i="31"/>
  <c r="AP1558" i="31"/>
  <c r="BA1558" i="31"/>
  <c r="BA2686" i="31"/>
  <c r="H2686" i="31"/>
  <c r="AP2686" i="31"/>
  <c r="BA2027" i="31"/>
  <c r="AP2027" i="31"/>
  <c r="H2027" i="31"/>
  <c r="BA203" i="31"/>
  <c r="AP203" i="31"/>
  <c r="H203" i="31"/>
  <c r="H2568" i="31"/>
  <c r="BA2568" i="31"/>
  <c r="AP2568" i="31"/>
  <c r="BA26" i="31"/>
  <c r="H26" i="31"/>
  <c r="AP26" i="31"/>
  <c r="BA3161" i="31"/>
  <c r="AP3161" i="31"/>
  <c r="H3161" i="31"/>
  <c r="AP745" i="31"/>
  <c r="BA745" i="31"/>
  <c r="H745" i="31"/>
  <c r="AP212" i="31"/>
  <c r="BA212" i="31"/>
  <c r="H212" i="31"/>
  <c r="H1542" i="31"/>
  <c r="BA1542" i="31"/>
  <c r="AP1542" i="31"/>
  <c r="H3283" i="31"/>
  <c r="BA3283" i="31"/>
  <c r="AP3283" i="31"/>
  <c r="AP1605" i="31"/>
  <c r="H1605" i="31"/>
  <c r="BA1605" i="31"/>
  <c r="AP326" i="31"/>
  <c r="BA326" i="31"/>
  <c r="H326" i="31"/>
  <c r="AP1796" i="31"/>
  <c r="BA1796" i="31"/>
  <c r="H1796" i="31"/>
  <c r="H1153" i="31"/>
  <c r="AP1153" i="31"/>
  <c r="BA1153" i="31"/>
  <c r="AP2604" i="31"/>
  <c r="BA2604" i="31"/>
  <c r="H2604" i="31"/>
  <c r="AP2521" i="31"/>
  <c r="H2521" i="31"/>
  <c r="BA2521" i="31"/>
  <c r="AP3370" i="31"/>
  <c r="BA3370" i="31"/>
  <c r="H3370" i="31"/>
  <c r="H17" i="31"/>
  <c r="BA17" i="31"/>
  <c r="AP17" i="31"/>
  <c r="H629" i="31"/>
  <c r="AP629" i="31"/>
  <c r="BA629" i="31"/>
  <c r="H2391" i="31"/>
  <c r="BA2391" i="31"/>
  <c r="AP2391" i="31"/>
  <c r="AP2822" i="31"/>
  <c r="BA2822" i="31"/>
  <c r="H2822" i="31"/>
  <c r="BA1305" i="31"/>
  <c r="H1305" i="31"/>
  <c r="AP1305" i="31"/>
  <c r="BA1561" i="31"/>
  <c r="H1561" i="31"/>
  <c r="AP1561" i="31"/>
  <c r="BA3398" i="31"/>
  <c r="AP3398" i="31"/>
  <c r="H3398" i="31"/>
  <c r="AP160" i="31"/>
  <c r="H160" i="31"/>
  <c r="BA160" i="31"/>
  <c r="AP705" i="31"/>
  <c r="BA705" i="31"/>
  <c r="H705" i="31"/>
  <c r="H2495" i="31"/>
  <c r="BA2495" i="31"/>
  <c r="AP2495" i="31"/>
  <c r="H487" i="31"/>
  <c r="BA487" i="31"/>
  <c r="AP487" i="31"/>
  <c r="AP1929" i="31"/>
  <c r="H1929" i="31"/>
  <c r="BA1929" i="31"/>
  <c r="AP2592" i="31"/>
  <c r="H2592" i="31"/>
  <c r="BA2592" i="31"/>
  <c r="H1067" i="31"/>
  <c r="BA1067" i="31"/>
  <c r="AP1067" i="31"/>
  <c r="BA2481" i="31"/>
  <c r="AP2481" i="31"/>
  <c r="H2481" i="31"/>
  <c r="BA1920" i="31"/>
  <c r="AP1920" i="31"/>
  <c r="H1920" i="31"/>
  <c r="BA3280" i="31"/>
  <c r="AP3280" i="31"/>
  <c r="H3280" i="31"/>
  <c r="H1461" i="31"/>
  <c r="BA1461" i="31"/>
  <c r="AP1461" i="31"/>
  <c r="AP3337" i="31"/>
  <c r="BA3337" i="31"/>
  <c r="H3337" i="31"/>
  <c r="BA1525" i="31"/>
  <c r="H1525" i="31"/>
  <c r="AP1525" i="31"/>
  <c r="AP41" i="31"/>
  <c r="H41" i="31"/>
  <c r="BA41" i="31"/>
  <c r="BA2949" i="31"/>
  <c r="H2949" i="31"/>
  <c r="AP2949" i="31"/>
  <c r="H1321" i="31"/>
  <c r="AP1321" i="31"/>
  <c r="BA1321" i="31"/>
  <c r="AP2565" i="31"/>
  <c r="BA2565" i="31"/>
  <c r="H2565" i="31"/>
  <c r="H2351" i="31"/>
  <c r="AP2351" i="31"/>
  <c r="BA2351" i="31"/>
  <c r="BA1909" i="31"/>
  <c r="AP1909" i="31"/>
  <c r="H1909" i="31"/>
  <c r="H1109" i="31"/>
  <c r="AP1109" i="31"/>
  <c r="BA1109" i="31"/>
  <c r="BA2479" i="31"/>
  <c r="AP2479" i="31"/>
  <c r="H2479" i="31"/>
  <c r="H1570" i="31"/>
  <c r="BA1570" i="31"/>
  <c r="AP1570" i="31"/>
  <c r="AP2162" i="31"/>
  <c r="BA2162" i="31"/>
  <c r="H2162" i="31"/>
  <c r="AP1874" i="31"/>
  <c r="BA1874" i="31"/>
  <c r="H1874" i="31"/>
  <c r="BA2999" i="31"/>
  <c r="H2999" i="31"/>
  <c r="AP2999" i="31"/>
  <c r="BA1135" i="31"/>
  <c r="AP1135" i="31"/>
  <c r="H1135" i="31"/>
  <c r="BA477" i="31"/>
  <c r="AP477" i="31"/>
  <c r="H477" i="31"/>
  <c r="H991" i="31"/>
  <c r="BA991" i="31"/>
  <c r="AP991" i="31"/>
  <c r="H1864" i="31"/>
  <c r="BA1864" i="31"/>
  <c r="AP1864" i="31"/>
  <c r="AP2456" i="31"/>
  <c r="BA2456" i="31"/>
  <c r="H2456" i="31"/>
  <c r="H340" i="31"/>
  <c r="BA340" i="31"/>
  <c r="AP340" i="31"/>
  <c r="BA2585" i="31"/>
  <c r="H2585" i="31"/>
  <c r="AP2585" i="31"/>
  <c r="AP534" i="31"/>
  <c r="H534" i="31"/>
  <c r="BA534" i="31"/>
  <c r="BA3344" i="31"/>
  <c r="AP3344" i="31"/>
  <c r="H3344" i="31"/>
  <c r="BA2536" i="31"/>
  <c r="H2536" i="31"/>
  <c r="AP2536" i="31"/>
  <c r="AP2705" i="31"/>
  <c r="H2705" i="31"/>
  <c r="BA2705" i="31"/>
  <c r="H2807" i="31"/>
  <c r="AP2807" i="31"/>
  <c r="BA2807" i="31"/>
  <c r="AP3402" i="31"/>
  <c r="H3402" i="31"/>
  <c r="BA3402" i="31"/>
  <c r="H2882" i="31"/>
  <c r="AP2882" i="31"/>
  <c r="BA2882" i="31"/>
  <c r="BA2185" i="31"/>
  <c r="AP2185" i="31"/>
  <c r="H2185" i="31"/>
  <c r="CI4" i="10"/>
  <c r="CH21" i="10"/>
  <c r="BW10" i="10"/>
  <c r="CB10" i="10"/>
  <c r="BI4" i="10"/>
  <c r="G22" i="10" s="1"/>
  <c r="BZ10" i="10"/>
  <c r="BS1" i="1" a="1"/>
  <c r="CG21" i="10"/>
  <c r="H3489" i="31"/>
  <c r="BA3489" i="31"/>
  <c r="AP3489" i="31"/>
  <c r="H1545" i="31"/>
  <c r="BA1545" i="31"/>
  <c r="AP1545" i="31"/>
  <c r="BA2102" i="31"/>
  <c r="AP2102" i="31"/>
  <c r="H2102" i="31"/>
  <c r="H415" i="31"/>
  <c r="BA415" i="31"/>
  <c r="AP415" i="31"/>
  <c r="H2625" i="31"/>
  <c r="AP2625" i="31"/>
  <c r="BA2625" i="31"/>
  <c r="AP3243" i="31"/>
  <c r="BA3243" i="31"/>
  <c r="H3243" i="31"/>
  <c r="AP253" i="31"/>
  <c r="BA253" i="31"/>
  <c r="H253" i="31"/>
  <c r="AP1084" i="31"/>
  <c r="H1084" i="31"/>
  <c r="BA1084" i="31"/>
  <c r="BA750" i="31"/>
  <c r="H750" i="31"/>
  <c r="AP750" i="31"/>
  <c r="H3219" i="31"/>
  <c r="AP3219" i="31"/>
  <c r="BA3219" i="31"/>
  <c r="H1894" i="31"/>
  <c r="AP1894" i="31"/>
  <c r="BA1894" i="31"/>
  <c r="BA1564" i="31"/>
  <c r="AP1564" i="31"/>
  <c r="H1564" i="31"/>
  <c r="H3192" i="31"/>
  <c r="BA3192" i="31"/>
  <c r="AP3192" i="31"/>
  <c r="H2144" i="31"/>
  <c r="BA2144" i="31"/>
  <c r="AP2144" i="31"/>
  <c r="BA2857" i="31"/>
  <c r="AP2857" i="31"/>
  <c r="H2857" i="31"/>
  <c r="I3563" i="31"/>
  <c r="E3563" i="31"/>
  <c r="K3563" i="31"/>
  <c r="H86" i="31"/>
  <c r="AP86" i="31"/>
  <c r="BA86" i="31"/>
  <c r="BA3270" i="31"/>
  <c r="H3270" i="31"/>
  <c r="AP3270" i="31"/>
  <c r="H2678" i="31"/>
  <c r="AP2678" i="31"/>
  <c r="BA2678" i="31"/>
  <c r="BA3326" i="31"/>
  <c r="AP3326" i="31"/>
  <c r="H3326" i="31"/>
  <c r="BA1837" i="31"/>
  <c r="AP1837" i="31"/>
  <c r="H1837" i="31"/>
  <c r="AP1376" i="31"/>
  <c r="H1376" i="31"/>
  <c r="BA1376" i="31"/>
  <c r="H2437" i="31"/>
  <c r="BA2437" i="31"/>
  <c r="AP2437" i="31"/>
  <c r="BA2073" i="31"/>
  <c r="H2073" i="31"/>
  <c r="AP2073" i="31"/>
  <c r="H599" i="31"/>
  <c r="BA599" i="31"/>
  <c r="AP599" i="31"/>
  <c r="AP2357" i="31"/>
  <c r="H2357" i="31"/>
  <c r="BA2357" i="31"/>
  <c r="BA2084" i="31"/>
  <c r="AP2084" i="31"/>
  <c r="H2084" i="31"/>
  <c r="AP2598" i="31"/>
  <c r="BA2598" i="31"/>
  <c r="H2598" i="31"/>
  <c r="H3016" i="31"/>
  <c r="BA3016" i="31"/>
  <c r="AP3016" i="31"/>
  <c r="H3448" i="31"/>
  <c r="BA3448" i="31"/>
  <c r="AP3448" i="31"/>
  <c r="H3145" i="31"/>
  <c r="AP3145" i="31"/>
  <c r="BA3145" i="31"/>
  <c r="BA238" i="31"/>
  <c r="AP238" i="31"/>
  <c r="H238" i="31"/>
  <c r="BA1322" i="31"/>
  <c r="AP1322" i="31"/>
  <c r="H1322" i="31"/>
  <c r="H406" i="31"/>
  <c r="AP406" i="31"/>
  <c r="BA406" i="31"/>
  <c r="H3388" i="31"/>
  <c r="BA3388" i="31"/>
  <c r="AP3388" i="31"/>
  <c r="AP670" i="31"/>
  <c r="H670" i="31"/>
  <c r="BA670" i="31"/>
  <c r="BA1462" i="31"/>
  <c r="AP1462" i="31"/>
  <c r="H1462" i="31"/>
  <c r="H1129" i="31"/>
  <c r="AP1129" i="31"/>
  <c r="BA1129" i="31"/>
  <c r="AP2134" i="31"/>
  <c r="H2134" i="31"/>
  <c r="BA2134" i="31"/>
  <c r="BA1973" i="31"/>
  <c r="H1973" i="31"/>
  <c r="AP1973" i="31"/>
  <c r="AP1120" i="31"/>
  <c r="H1120" i="31"/>
  <c r="BA1120" i="31"/>
  <c r="BA696" i="31"/>
  <c r="H696" i="31"/>
  <c r="AP696" i="31"/>
  <c r="H2673" i="31"/>
  <c r="AP2673" i="31"/>
  <c r="BA2673" i="31"/>
  <c r="H2888" i="31"/>
  <c r="AP2888" i="31"/>
  <c r="BA2888" i="31"/>
  <c r="H3155" i="31"/>
  <c r="AP3155" i="31"/>
  <c r="BA3155" i="31"/>
  <c r="BA2228" i="31"/>
  <c r="H2228" i="31"/>
  <c r="AP2228" i="31"/>
  <c r="BA1073" i="31"/>
  <c r="H1073" i="31"/>
  <c r="AP1073" i="31"/>
  <c r="H3124" i="31"/>
  <c r="BA3124" i="31"/>
  <c r="AP3124" i="31"/>
  <c r="AP2663" i="31"/>
  <c r="H2663" i="31"/>
  <c r="BA2663" i="31"/>
  <c r="BA585" i="31"/>
  <c r="AP585" i="31"/>
  <c r="H585" i="31"/>
  <c r="H3437" i="31"/>
  <c r="BA3437" i="31"/>
  <c r="AP3437" i="31"/>
  <c r="BA3330" i="31"/>
  <c r="AP3330" i="31"/>
  <c r="H3330" i="31"/>
  <c r="H1949" i="31"/>
  <c r="AP1949" i="31"/>
  <c r="BA1949" i="31"/>
  <c r="BA1409" i="31"/>
  <c r="H1409" i="31"/>
  <c r="AP1409" i="31"/>
  <c r="H309" i="31"/>
  <c r="BA309" i="31"/>
  <c r="AP309" i="31"/>
  <c r="BA878" i="31"/>
  <c r="H878" i="31"/>
  <c r="AP878" i="31"/>
  <c r="AP2218" i="31"/>
  <c r="H2218" i="31"/>
  <c r="BA2218" i="31"/>
  <c r="H2631" i="31"/>
  <c r="BA2631" i="31"/>
  <c r="AP2631" i="31"/>
  <c r="AP3379" i="31"/>
  <c r="BA3379" i="31"/>
  <c r="H3379" i="31"/>
  <c r="AP2869" i="31"/>
  <c r="BA2869" i="31"/>
  <c r="H2869" i="31"/>
  <c r="H1234" i="31"/>
  <c r="BA1234" i="31"/>
  <c r="AP1234" i="31"/>
  <c r="H3198" i="31"/>
  <c r="BA3198" i="31"/>
  <c r="AP3198" i="31"/>
  <c r="H917" i="31"/>
  <c r="AP917" i="31"/>
  <c r="BA917" i="31"/>
  <c r="AP3200" i="31"/>
  <c r="H3200" i="31"/>
  <c r="BA3200" i="31"/>
  <c r="AP1337" i="31"/>
  <c r="H1337" i="31"/>
  <c r="BA1337" i="31"/>
  <c r="H115" i="31"/>
  <c r="AP115" i="31"/>
  <c r="BA115" i="31"/>
  <c r="AP120" i="31"/>
  <c r="BA120" i="31"/>
  <c r="H120" i="31"/>
  <c r="H1187" i="31"/>
  <c r="AP1187" i="31"/>
  <c r="BA1187" i="31"/>
  <c r="AP1681" i="31"/>
  <c r="H1681" i="31"/>
  <c r="BA1681" i="31"/>
  <c r="H711" i="31"/>
  <c r="AP711" i="31"/>
  <c r="BA711" i="31"/>
  <c r="AP1363" i="31"/>
  <c r="H1363" i="31"/>
  <c r="BA1363" i="31"/>
  <c r="BA921" i="31"/>
  <c r="H921" i="31"/>
  <c r="AP921" i="31"/>
  <c r="H1367" i="31"/>
  <c r="AP1367" i="31"/>
  <c r="BA1367" i="31"/>
  <c r="H294" i="31"/>
  <c r="AP294" i="31"/>
  <c r="BA294" i="31"/>
  <c r="AP512" i="31"/>
  <c r="H512" i="31"/>
  <c r="BA512" i="31"/>
  <c r="AP1654" i="31"/>
  <c r="BA1654" i="31"/>
  <c r="H1654" i="31"/>
  <c r="BA3040" i="31"/>
  <c r="AP3040" i="31"/>
  <c r="H3040" i="31"/>
  <c r="BA1002" i="31"/>
  <c r="AP1002" i="31"/>
  <c r="H1002" i="31"/>
  <c r="H1972" i="31"/>
  <c r="AP1972" i="31"/>
  <c r="BA1972" i="31"/>
  <c r="AP1473" i="31"/>
  <c r="H1473" i="31"/>
  <c r="BA1473" i="31"/>
  <c r="H2971" i="31"/>
  <c r="AP2971" i="31"/>
  <c r="BA2971" i="31"/>
  <c r="AP1046" i="31"/>
  <c r="H1046" i="31"/>
  <c r="BA1046" i="31"/>
  <c r="BA2966" i="31"/>
  <c r="AP2966" i="31"/>
  <c r="H2966" i="31"/>
  <c r="BA1886" i="31"/>
  <c r="H1886" i="31"/>
  <c r="AP1886" i="31"/>
  <c r="H927" i="31"/>
  <c r="AP927" i="31"/>
  <c r="BA927" i="31"/>
  <c r="AP2147" i="31"/>
  <c r="BA2147" i="31"/>
  <c r="H2147" i="31"/>
  <c r="H2394" i="31"/>
  <c r="AP2394" i="31"/>
  <c r="BA2394" i="31"/>
  <c r="BA2610" i="31"/>
  <c r="H2610" i="31"/>
  <c r="AP2610" i="31"/>
  <c r="BA856" i="31"/>
  <c r="AP856" i="31"/>
  <c r="H856" i="31"/>
  <c r="H2959" i="31"/>
  <c r="AP2959" i="31"/>
  <c r="BA2959" i="31"/>
  <c r="BA3106" i="31"/>
  <c r="H3106" i="31"/>
  <c r="AP3106" i="31"/>
  <c r="BA1093" i="31"/>
  <c r="AP1093" i="31"/>
  <c r="H1093" i="31"/>
  <c r="BA2288" i="31"/>
  <c r="H2288" i="31"/>
  <c r="AP2288" i="31"/>
  <c r="AP2603" i="31"/>
  <c r="H2603" i="31"/>
  <c r="BA2603" i="31"/>
  <c r="AP308" i="31"/>
  <c r="BA308" i="31"/>
  <c r="H308" i="31"/>
  <c r="BA416" i="31"/>
  <c r="AP416" i="31"/>
  <c r="H416" i="31"/>
  <c r="H1404" i="31"/>
  <c r="AP1404" i="31"/>
  <c r="BA1404" i="31"/>
  <c r="H2066" i="31"/>
  <c r="AP2066" i="31"/>
  <c r="BA2066" i="31"/>
  <c r="H600" i="31"/>
  <c r="AP600" i="31"/>
  <c r="BA600" i="31"/>
  <c r="BA2498" i="31"/>
  <c r="AP2498" i="31"/>
  <c r="H2498" i="31"/>
  <c r="H1191" i="31"/>
  <c r="AP1191" i="31"/>
  <c r="BA1191" i="31"/>
  <c r="AP163" i="31"/>
  <c r="BA163" i="31"/>
  <c r="H163" i="31"/>
  <c r="AP342" i="31"/>
  <c r="H342" i="31"/>
  <c r="BA342" i="31"/>
  <c r="BA343" i="31"/>
  <c r="AP343" i="31"/>
  <c r="H343" i="31"/>
  <c r="BA192" i="31"/>
  <c r="AP192" i="31"/>
  <c r="H192" i="31"/>
  <c r="BA2177" i="31"/>
  <c r="AP2177" i="31"/>
  <c r="H2177" i="31"/>
  <c r="AP1492" i="31"/>
  <c r="BA1492" i="31"/>
  <c r="H1492" i="31"/>
  <c r="BA1049" i="31"/>
  <c r="AP1049" i="31"/>
  <c r="H1049" i="31"/>
  <c r="BA3085" i="31"/>
  <c r="H3085" i="31"/>
  <c r="AP3085" i="31"/>
  <c r="BA646" i="31"/>
  <c r="AP646" i="31"/>
  <c r="H646" i="31"/>
  <c r="AP2355" i="31"/>
  <c r="BA2355" i="31"/>
  <c r="H2355" i="31"/>
  <c r="H1480" i="31"/>
  <c r="BA1480" i="31"/>
  <c r="AP1480" i="31"/>
  <c r="BA500" i="31"/>
  <c r="H500" i="31"/>
  <c r="AP500" i="31"/>
  <c r="BA547" i="31"/>
  <c r="H547" i="31"/>
  <c r="AP547" i="31"/>
  <c r="BA1087" i="31"/>
  <c r="AP1087" i="31"/>
  <c r="H1087" i="31"/>
  <c r="BA1008" i="31"/>
  <c r="AP1008" i="31"/>
  <c r="H1008" i="31"/>
  <c r="AP2756" i="31"/>
  <c r="BA2756" i="31"/>
  <c r="H2756" i="31"/>
  <c r="BA2427" i="31"/>
  <c r="AP2427" i="31"/>
  <c r="H2427" i="31"/>
  <c r="H2801" i="31"/>
  <c r="BA2801" i="31"/>
  <c r="AP2801" i="31"/>
  <c r="AP1603" i="31"/>
  <c r="H1603" i="31"/>
  <c r="BA1603" i="31"/>
  <c r="BA76" i="31"/>
  <c r="H76" i="31"/>
  <c r="AP76" i="31"/>
  <c r="H3436" i="31"/>
  <c r="BA3436" i="31"/>
  <c r="AP3436" i="31"/>
  <c r="H1037" i="31"/>
  <c r="BA1037" i="31"/>
  <c r="AP1037" i="31"/>
  <c r="AP1426" i="31"/>
  <c r="BA1426" i="31"/>
  <c r="H1426" i="31"/>
  <c r="AP1964" i="31"/>
  <c r="BA1964" i="31"/>
  <c r="H1964" i="31"/>
  <c r="BA2137" i="31"/>
  <c r="H2137" i="31"/>
  <c r="AP2137" i="31"/>
  <c r="H336" i="31"/>
  <c r="BA336" i="31"/>
  <c r="AP336" i="31"/>
  <c r="BA1339" i="31"/>
  <c r="AP1339" i="31"/>
  <c r="H1339" i="31"/>
  <c r="H2584" i="31"/>
  <c r="BA2584" i="31"/>
  <c r="AP2584" i="31"/>
  <c r="H3188" i="31"/>
  <c r="AP3188" i="31"/>
  <c r="BA3188" i="31"/>
  <c r="BA1980" i="31"/>
  <c r="H1980" i="31"/>
  <c r="AP1980" i="31"/>
  <c r="BA1999" i="31"/>
  <c r="AP1999" i="31"/>
  <c r="H1999" i="31"/>
  <c r="H1297" i="31"/>
  <c r="AP1297" i="31"/>
  <c r="BA1297" i="31"/>
  <c r="H1286" i="31"/>
  <c r="BA1286" i="31"/>
  <c r="AP1286" i="31"/>
  <c r="H1613" i="31"/>
  <c r="BA1613" i="31"/>
  <c r="AP1613" i="31"/>
  <c r="BA2012" i="31"/>
  <c r="AP2012" i="31"/>
  <c r="H2012" i="31"/>
  <c r="H434" i="31"/>
  <c r="AP434" i="31"/>
  <c r="BA434" i="31"/>
  <c r="H2101" i="31"/>
  <c r="BA2101" i="31"/>
  <c r="AP2101" i="31"/>
  <c r="BA350" i="31"/>
  <c r="AP350" i="31"/>
  <c r="H350" i="31"/>
  <c r="H1617" i="31"/>
  <c r="BA1617" i="31"/>
  <c r="AP1617" i="31"/>
  <c r="H2541" i="31"/>
  <c r="AP2541" i="31"/>
  <c r="BA2541" i="31"/>
  <c r="H122" i="31"/>
  <c r="AP122" i="31"/>
  <c r="BA122" i="31"/>
  <c r="BA2684" i="31"/>
  <c r="H2684" i="31"/>
  <c r="AP2684" i="31"/>
  <c r="K3554" i="31"/>
  <c r="AQ3554" i="31" a="1"/>
  <c r="AQ3554" i="31" s="1"/>
  <c r="E3554" i="31"/>
  <c r="I3554" i="31"/>
  <c r="H2935" i="31"/>
  <c r="BA2935" i="31"/>
  <c r="AP2935" i="31"/>
  <c r="AP360" i="31"/>
  <c r="BA360" i="31"/>
  <c r="H360" i="31"/>
  <c r="AP2415" i="31"/>
  <c r="BA2415" i="31"/>
  <c r="H2415" i="31"/>
  <c r="BA161" i="31"/>
  <c r="AP161" i="31"/>
  <c r="H161" i="31"/>
  <c r="BA1635" i="31"/>
  <c r="AP1635" i="31"/>
  <c r="H1635" i="31"/>
  <c r="AP902" i="31"/>
  <c r="H902" i="31"/>
  <c r="BA902" i="31"/>
  <c r="H2068" i="31"/>
  <c r="AP2068" i="31"/>
  <c r="BA2068" i="31"/>
  <c r="BA2054" i="31"/>
  <c r="H2054" i="31"/>
  <c r="AP2054" i="31"/>
  <c r="BA2726" i="31"/>
  <c r="H2726" i="31"/>
  <c r="AP2726" i="31"/>
  <c r="H2953" i="31"/>
  <c r="AP2953" i="31"/>
  <c r="BA2953" i="31"/>
  <c r="AP2965" i="31"/>
  <c r="BA2965" i="31"/>
  <c r="H2965" i="31"/>
  <c r="BA3146" i="31"/>
  <c r="AP3146" i="31"/>
  <c r="H3146" i="31"/>
  <c r="BA3005" i="31"/>
  <c r="AP3005" i="31"/>
  <c r="H3005" i="31"/>
  <c r="H952" i="31"/>
  <c r="BA952" i="31"/>
  <c r="AP952" i="31"/>
  <c r="AP1431" i="31"/>
  <c r="H1431" i="31"/>
  <c r="BA1431" i="31"/>
  <c r="H2593" i="31"/>
  <c r="AP2593" i="31"/>
  <c r="BA2593" i="31"/>
  <c r="BA573" i="31"/>
  <c r="AP573" i="31"/>
  <c r="H573" i="31"/>
  <c r="H3115" i="31"/>
  <c r="BA3115" i="31"/>
  <c r="AP3115" i="31"/>
  <c r="H2903" i="31"/>
  <c r="AP2903" i="31"/>
  <c r="BA2903" i="31"/>
  <c r="AP2713" i="31"/>
  <c r="H2713" i="31"/>
  <c r="BA2713" i="31"/>
  <c r="BA740" i="31"/>
  <c r="H740" i="31"/>
  <c r="AP740" i="31"/>
  <c r="H2104" i="31"/>
  <c r="BA2104" i="31"/>
  <c r="AP2104" i="31"/>
  <c r="AP2497" i="31"/>
  <c r="BA2497" i="31"/>
  <c r="H2497" i="31"/>
  <c r="H209" i="31"/>
  <c r="BA209" i="31"/>
  <c r="AP209" i="31"/>
  <c r="AP1121" i="31"/>
  <c r="H1121" i="31"/>
  <c r="BA1121" i="31"/>
  <c r="H3062" i="31"/>
  <c r="BA3062" i="31"/>
  <c r="AP3062" i="31"/>
  <c r="AP2854" i="31"/>
  <c r="H2854" i="31"/>
  <c r="BA2854" i="31"/>
  <c r="BA277" i="31"/>
  <c r="H277" i="31"/>
  <c r="AP277" i="31"/>
  <c r="H148" i="31"/>
  <c r="AP148" i="31"/>
  <c r="BA148" i="31"/>
  <c r="AP1748" i="31"/>
  <c r="BA1748" i="31"/>
  <c r="H1748" i="31"/>
  <c r="H2444" i="31"/>
  <c r="BA2444" i="31"/>
  <c r="AP2444" i="31"/>
  <c r="BA3428" i="31"/>
  <c r="AP3428" i="31"/>
  <c r="H3428" i="31"/>
  <c r="AP563" i="31"/>
  <c r="BA563" i="31"/>
  <c r="H563" i="31"/>
  <c r="AP1544" i="31"/>
  <c r="H1544" i="31"/>
  <c r="BA1544" i="31"/>
  <c r="H2180" i="31"/>
  <c r="BA2180" i="31"/>
  <c r="AP2180" i="31"/>
  <c r="H1867" i="31"/>
  <c r="AP1867" i="31"/>
  <c r="BA1867" i="31"/>
  <c r="AP167" i="31"/>
  <c r="H167" i="31"/>
  <c r="BA167" i="31"/>
  <c r="H1928" i="31"/>
  <c r="AP1928" i="31"/>
  <c r="BA1928" i="31"/>
  <c r="AP1555" i="31"/>
  <c r="H1555" i="31"/>
  <c r="BA1555" i="31"/>
  <c r="AP2878" i="31"/>
  <c r="H2878" i="31"/>
  <c r="BA2878" i="31"/>
  <c r="H2225" i="31"/>
  <c r="BA2225" i="31"/>
  <c r="AP2225" i="31"/>
  <c r="H1475" i="31"/>
  <c r="BA1475" i="31"/>
  <c r="AP1475" i="31"/>
  <c r="H3435" i="31"/>
  <c r="BA3435" i="31"/>
  <c r="AP3435" i="31"/>
  <c r="H1939" i="31"/>
  <c r="BA1939" i="31"/>
  <c r="AP1939" i="31"/>
  <c r="AP734" i="31"/>
  <c r="H734" i="31"/>
  <c r="BA734" i="31"/>
  <c r="H1415" i="31"/>
  <c r="BA1415" i="31"/>
  <c r="AP1415" i="31"/>
  <c r="H3459" i="31"/>
  <c r="BA3459" i="31"/>
  <c r="AP3459" i="31"/>
  <c r="H322" i="31"/>
  <c r="BA322" i="31"/>
  <c r="AP322" i="31"/>
  <c r="AP2900" i="31"/>
  <c r="BA2900" i="31"/>
  <c r="H2900" i="31"/>
  <c r="H1858" i="31"/>
  <c r="BA1858" i="31"/>
  <c r="AP1858" i="31"/>
  <c r="AP2551" i="31"/>
  <c r="H2551" i="31"/>
  <c r="BA2551" i="31"/>
  <c r="BA1621" i="31"/>
  <c r="H1621" i="31"/>
  <c r="AP1621" i="31"/>
  <c r="H2344" i="31"/>
  <c r="AP2344" i="31"/>
  <c r="BA2344" i="31"/>
  <c r="BA377" i="31"/>
  <c r="AP377" i="31"/>
  <c r="H377" i="31"/>
  <c r="AP682" i="31"/>
  <c r="BA682" i="31"/>
  <c r="H682" i="31"/>
  <c r="H524" i="31"/>
  <c r="AP524" i="31"/>
  <c r="BA524" i="31"/>
  <c r="AP3170" i="31"/>
  <c r="BA3170" i="31"/>
  <c r="H3170" i="31"/>
  <c r="AP1463" i="31"/>
  <c r="BA1463" i="31"/>
  <c r="H1463" i="31"/>
  <c r="BA2031" i="31"/>
  <c r="H2031" i="31"/>
  <c r="AP2031" i="31"/>
  <c r="BA216" i="31"/>
  <c r="AP216" i="31"/>
  <c r="H216" i="31"/>
  <c r="BA1294" i="31"/>
  <c r="AP1294" i="31"/>
  <c r="H1294" i="31"/>
  <c r="H59" i="31"/>
  <c r="BA59" i="31"/>
  <c r="AP59" i="31"/>
  <c r="AP1531" i="31"/>
  <c r="BA1531" i="31"/>
  <c r="H1531" i="31"/>
  <c r="H2749" i="31"/>
  <c r="AP2749" i="31"/>
  <c r="BA2749" i="31"/>
  <c r="H1978" i="31"/>
  <c r="AP1978" i="31"/>
  <c r="BA1978" i="31"/>
  <c r="AP2741" i="31"/>
  <c r="H2741" i="31"/>
  <c r="BA2741" i="31"/>
  <c r="BA166" i="31"/>
  <c r="H166" i="31"/>
  <c r="AP166" i="31"/>
  <c r="AP1442" i="31"/>
  <c r="H1442" i="31"/>
  <c r="BA1442" i="31"/>
  <c r="H401" i="31"/>
  <c r="AP401" i="31"/>
  <c r="BA401" i="31"/>
  <c r="BA3264" i="31"/>
  <c r="H3264" i="31"/>
  <c r="AP3264" i="31"/>
  <c r="AP529" i="31"/>
  <c r="BA529" i="31"/>
  <c r="H529" i="31"/>
  <c r="BA1620" i="31"/>
  <c r="H1620" i="31"/>
  <c r="AP1620" i="31"/>
  <c r="AP184" i="31"/>
  <c r="H184" i="31"/>
  <c r="BA184" i="31"/>
  <c r="BA417" i="31"/>
  <c r="AP417" i="31"/>
  <c r="H417" i="31"/>
  <c r="N3560" i="31"/>
  <c r="N3557" i="31"/>
  <c r="O3558" i="31"/>
  <c r="O3551" i="31"/>
  <c r="N3552" i="31"/>
  <c r="O3553" i="31"/>
  <c r="O3559" i="31"/>
  <c r="O3550" i="31"/>
  <c r="N3555" i="31"/>
  <c r="O3560" i="31"/>
  <c r="O3557" i="31"/>
  <c r="N3550" i="31"/>
  <c r="O3552" i="31"/>
  <c r="N3549" i="31"/>
  <c r="N3554" i="31"/>
  <c r="N3553" i="31"/>
  <c r="O3549" i="31"/>
  <c r="N3558" i="31"/>
  <c r="O3554" i="31"/>
  <c r="O3561" i="31"/>
  <c r="N3551" i="31"/>
  <c r="O3555" i="31"/>
  <c r="O3556" i="31"/>
  <c r="N3556" i="31"/>
  <c r="N3559" i="31"/>
  <c r="BA3505" i="31"/>
  <c r="AP3505" i="31"/>
  <c r="H3505" i="31"/>
  <c r="AP2421" i="31"/>
  <c r="BA2421" i="31"/>
  <c r="H2421" i="31"/>
  <c r="H3504" i="31"/>
  <c r="BA3504" i="31"/>
  <c r="AP3504" i="31"/>
  <c r="H3488" i="31"/>
  <c r="BA3488" i="31"/>
  <c r="AP3488" i="31"/>
  <c r="H2925" i="31"/>
  <c r="AP2925" i="31"/>
  <c r="BA2925" i="31"/>
  <c r="AP2819" i="31"/>
  <c r="H2819" i="31"/>
  <c r="BA2819" i="31"/>
  <c r="AP882" i="31"/>
  <c r="H882" i="31"/>
  <c r="BA882" i="31"/>
  <c r="AP778" i="31"/>
  <c r="BA778" i="31"/>
  <c r="H778" i="31"/>
  <c r="H56" i="31"/>
  <c r="AP56" i="31"/>
  <c r="BA56" i="31"/>
  <c r="AP1223" i="31"/>
  <c r="H1223" i="31"/>
  <c r="BA1223" i="31"/>
  <c r="H1384" i="31"/>
  <c r="BA1384" i="31"/>
  <c r="AP1384" i="31"/>
  <c r="AP3202" i="31"/>
  <c r="H3202" i="31"/>
  <c r="BA3202" i="31"/>
  <c r="AP554" i="31"/>
  <c r="H554" i="31"/>
  <c r="BA554" i="31"/>
  <c r="BA2880" i="31"/>
  <c r="AP2880" i="31"/>
  <c r="H2880" i="31"/>
  <c r="AP210" i="31"/>
  <c r="H210" i="31"/>
  <c r="BA210" i="31"/>
  <c r="H357" i="31"/>
  <c r="BA357" i="31"/>
  <c r="AP357" i="31"/>
  <c r="H1481" i="31"/>
  <c r="BA1481" i="31"/>
  <c r="AP1481" i="31"/>
  <c r="AP1247" i="31"/>
  <c r="H1247" i="31"/>
  <c r="BA1247" i="31"/>
  <c r="H720" i="31"/>
  <c r="AP720" i="31"/>
  <c r="BA720" i="31"/>
  <c r="AP3169" i="31"/>
  <c r="H3169" i="31"/>
  <c r="BA3169" i="31"/>
  <c r="AP3352" i="31"/>
  <c r="H3352" i="31"/>
  <c r="BA3352" i="31"/>
  <c r="H1615" i="31"/>
  <c r="BA1615" i="31"/>
  <c r="AP1615" i="31"/>
  <c r="H2890" i="31"/>
  <c r="AP2890" i="31"/>
  <c r="BA2890" i="31"/>
  <c r="H2411" i="31"/>
  <c r="AP2411" i="31"/>
  <c r="BA2411" i="31"/>
  <c r="BA1032" i="31"/>
  <c r="AP1032" i="31"/>
  <c r="H1032" i="31"/>
  <c r="BA2881" i="31"/>
  <c r="H2881" i="31"/>
  <c r="AP2881" i="31"/>
  <c r="H598" i="31"/>
  <c r="BA598" i="31"/>
  <c r="AP598" i="31"/>
  <c r="H2284" i="31"/>
  <c r="AP2284" i="31"/>
  <c r="BA2284" i="31"/>
  <c r="AP1757" i="31"/>
  <c r="H1757" i="31"/>
  <c r="BA1757" i="31"/>
  <c r="BA1546" i="31"/>
  <c r="H1546" i="31"/>
  <c r="AP1546" i="31"/>
  <c r="H2375" i="31"/>
  <c r="BA2375" i="31"/>
  <c r="AP2375" i="31"/>
  <c r="BA3377" i="31"/>
  <c r="H3377" i="31"/>
  <c r="AP3377" i="31"/>
  <c r="BA1494" i="31"/>
  <c r="AP1494" i="31"/>
  <c r="H1494" i="31"/>
  <c r="H2595" i="31"/>
  <c r="AP2595" i="31"/>
  <c r="BA2595" i="31"/>
  <c r="AP2697" i="31"/>
  <c r="BA2697" i="31"/>
  <c r="H2697" i="31"/>
  <c r="H317" i="31"/>
  <c r="AP317" i="31"/>
  <c r="BA317" i="31"/>
  <c r="H3413" i="31"/>
  <c r="BA3413" i="31"/>
  <c r="AP3413" i="31"/>
  <c r="H2956" i="31"/>
  <c r="AP2956" i="31"/>
  <c r="BA2956" i="31"/>
  <c r="H1033" i="31"/>
  <c r="AP1033" i="31"/>
  <c r="BA1033" i="31"/>
  <c r="AP1936" i="31"/>
  <c r="BA1936" i="31"/>
  <c r="H1936" i="31"/>
  <c r="H379" i="31"/>
  <c r="AP379" i="31"/>
  <c r="BA379" i="31"/>
  <c r="H1718" i="31"/>
  <c r="BA1718" i="31"/>
  <c r="AP1718" i="31"/>
  <c r="H218" i="31"/>
  <c r="AP218" i="31"/>
  <c r="BA218" i="31"/>
  <c r="H515" i="31"/>
  <c r="AP515" i="31"/>
  <c r="BA515" i="31"/>
  <c r="AP674" i="31"/>
  <c r="BA674" i="31"/>
  <c r="H674" i="31"/>
  <c r="AP472" i="31"/>
  <c r="BA472" i="31"/>
  <c r="H472" i="31"/>
  <c r="H3390" i="31"/>
  <c r="BA3390" i="31"/>
  <c r="AP3390" i="31"/>
  <c r="H3216" i="31"/>
  <c r="BA3216" i="31"/>
  <c r="AP3216" i="31"/>
  <c r="H625" i="31"/>
  <c r="AP625" i="31"/>
  <c r="BA625" i="31"/>
  <c r="H2874" i="31"/>
  <c r="AP2874" i="31"/>
  <c r="BA2874" i="31"/>
  <c r="H2735" i="31"/>
  <c r="BA2735" i="31"/>
  <c r="AP2735" i="31"/>
  <c r="AP3357" i="31"/>
  <c r="H3357" i="31"/>
  <c r="BA3357" i="31"/>
  <c r="AP3335" i="31"/>
  <c r="H3335" i="31"/>
  <c r="BA3335" i="31"/>
  <c r="H2516" i="31"/>
  <c r="AP2516" i="31"/>
  <c r="BA2516" i="31"/>
  <c r="H2393" i="31"/>
  <c r="AP2393" i="31"/>
  <c r="BA2393" i="31"/>
  <c r="H1217" i="31"/>
  <c r="BA1217" i="31"/>
  <c r="AP1217" i="31"/>
  <c r="BA3410" i="31"/>
  <c r="AP3410" i="31"/>
  <c r="H3410" i="31"/>
  <c r="AP1821" i="31"/>
  <c r="BA1821" i="31"/>
  <c r="H1821" i="31"/>
  <c r="H1026" i="31"/>
  <c r="BA1026" i="31"/>
  <c r="AP1026" i="31"/>
  <c r="BA852" i="31"/>
  <c r="AP852" i="31"/>
  <c r="H852" i="31"/>
  <c r="BA685" i="31"/>
  <c r="AP685" i="31"/>
  <c r="H685" i="31"/>
  <c r="BA2973" i="31"/>
  <c r="AP2973" i="31"/>
  <c r="H2973" i="31"/>
  <c r="BA2789" i="31"/>
  <c r="H2789" i="31"/>
  <c r="AP2789" i="31"/>
  <c r="AP3171" i="31"/>
  <c r="BA3171" i="31"/>
  <c r="H3171" i="31"/>
  <c r="AP2052" i="31"/>
  <c r="H2052" i="31"/>
  <c r="BA2052" i="31"/>
  <c r="AP1340" i="31"/>
  <c r="H1340" i="31"/>
  <c r="BA1340" i="31"/>
  <c r="H523" i="31"/>
  <c r="BA523" i="31"/>
  <c r="AP523" i="31"/>
  <c r="H3272" i="31"/>
  <c r="BA3272" i="31"/>
  <c r="AP3272" i="31"/>
  <c r="BA541" i="31"/>
  <c r="AP541" i="31"/>
  <c r="H541" i="31"/>
  <c r="AP2058" i="31"/>
  <c r="BA2058" i="31"/>
  <c r="H2058" i="31"/>
  <c r="AP463" i="31"/>
  <c r="H463" i="31"/>
  <c r="BA463" i="31"/>
  <c r="AP595" i="31"/>
  <c r="H595" i="31"/>
  <c r="BA595" i="31"/>
  <c r="BA97" i="31"/>
  <c r="AP97" i="31"/>
  <c r="H97" i="31"/>
  <c r="H961" i="31"/>
  <c r="BA961" i="31"/>
  <c r="AP961" i="31"/>
  <c r="H890" i="31"/>
  <c r="AP890" i="31"/>
  <c r="BA890" i="31"/>
  <c r="H2183" i="31"/>
  <c r="BA2183" i="31"/>
  <c r="AP2183" i="31"/>
  <c r="H601" i="31"/>
  <c r="AP601" i="31"/>
  <c r="BA601" i="31"/>
  <c r="BA2476" i="31"/>
  <c r="AP2476" i="31"/>
  <c r="H2476" i="31"/>
  <c r="BA1173" i="31"/>
  <c r="H1173" i="31"/>
  <c r="AP1173" i="31"/>
  <c r="H2599" i="31"/>
  <c r="AP2599" i="31"/>
  <c r="BA2599" i="31"/>
  <c r="BA28" i="31"/>
  <c r="H28" i="31"/>
  <c r="AP28" i="31"/>
  <c r="BA3424" i="31"/>
  <c r="AP3424" i="31"/>
  <c r="H3424" i="31"/>
  <c r="H1127" i="31"/>
  <c r="AP1127" i="31"/>
  <c r="BA1127" i="31"/>
  <c r="AP3206" i="31"/>
  <c r="H3206" i="31"/>
  <c r="BA3206" i="31"/>
  <c r="H1209" i="31"/>
  <c r="AP1209" i="31"/>
  <c r="BA1209" i="31"/>
  <c r="BA590" i="31"/>
  <c r="H590" i="31"/>
  <c r="AP590" i="31"/>
  <c r="AP1851" i="31"/>
  <c r="BA1851" i="31"/>
  <c r="H1851" i="31"/>
  <c r="BA2755" i="31"/>
  <c r="H2755" i="31"/>
  <c r="AP2755" i="31"/>
  <c r="BA1397" i="31"/>
  <c r="H1397" i="31"/>
  <c r="AP1397" i="31"/>
  <c r="BA368" i="31"/>
  <c r="H368" i="31"/>
  <c r="AP368" i="31"/>
  <c r="BA2727" i="31"/>
  <c r="H2727" i="31"/>
  <c r="AP2727" i="31"/>
  <c r="BA1219" i="31"/>
  <c r="H1219" i="31"/>
  <c r="AP1219" i="31"/>
  <c r="AP337" i="31"/>
  <c r="H337" i="31"/>
  <c r="BA337" i="31"/>
  <c r="BA1619" i="31"/>
  <c r="H1619" i="31"/>
  <c r="AP1619" i="31"/>
  <c r="BA1360" i="31"/>
  <c r="H1360" i="31"/>
  <c r="AP1360" i="31"/>
  <c r="BA1125" i="31"/>
  <c r="AP1125" i="31"/>
  <c r="H1125" i="31"/>
  <c r="BA824" i="31"/>
  <c r="AP824" i="31"/>
  <c r="H824" i="31"/>
  <c r="BA2197" i="31"/>
  <c r="H2197" i="31"/>
  <c r="AP2197" i="31"/>
  <c r="H2472" i="31"/>
  <c r="BA2472" i="31"/>
  <c r="AP2472" i="31"/>
  <c r="H3414" i="31"/>
  <c r="BA3414" i="31"/>
  <c r="AP3414" i="31"/>
  <c r="H704" i="31"/>
  <c r="AP704" i="31"/>
  <c r="BA704" i="31"/>
  <c r="AP3212" i="31"/>
  <c r="BA3212" i="31"/>
  <c r="H3212" i="31"/>
  <c r="H431" i="31"/>
  <c r="BA431" i="31"/>
  <c r="AP431" i="31"/>
  <c r="AP3165" i="31"/>
  <c r="H3165" i="31"/>
  <c r="BA3165" i="31"/>
  <c r="BA3353" i="31"/>
  <c r="H3353" i="31"/>
  <c r="AP3353" i="31"/>
  <c r="H587" i="31"/>
  <c r="AP587" i="31"/>
  <c r="BA587" i="31"/>
  <c r="H3261" i="31"/>
  <c r="BA3261" i="31"/>
  <c r="AP3261" i="31"/>
  <c r="AP2750" i="31"/>
  <c r="BA2750" i="31"/>
  <c r="H2750" i="31"/>
  <c r="BA2850" i="31"/>
  <c r="H2850" i="31"/>
  <c r="AP2850" i="31"/>
  <c r="AP1240" i="31"/>
  <c r="H1240" i="31"/>
  <c r="BA1240" i="31"/>
  <c r="BA1843" i="31"/>
  <c r="AP1843" i="31"/>
  <c r="H1843" i="31"/>
  <c r="BA391" i="31"/>
  <c r="AP391" i="31"/>
  <c r="H391" i="31"/>
  <c r="BA617" i="31"/>
  <c r="H617" i="31"/>
  <c r="AP617" i="31"/>
  <c r="AP67" i="31"/>
  <c r="BA67" i="31"/>
  <c r="H67" i="31"/>
  <c r="H1884" i="31"/>
  <c r="AP1884" i="31"/>
  <c r="BA1884" i="31"/>
  <c r="BA1925" i="31"/>
  <c r="AP1925" i="31"/>
  <c r="H1925" i="31"/>
  <c r="H2295" i="31"/>
  <c r="BA2295" i="31"/>
  <c r="AP2295" i="31"/>
  <c r="AP2567" i="31"/>
  <c r="H2567" i="31"/>
  <c r="BA2567" i="31"/>
  <c r="AP2820" i="31"/>
  <c r="H2820" i="31"/>
  <c r="BA2820" i="31"/>
  <c r="AP1052" i="31"/>
  <c r="H1052" i="31"/>
  <c r="BA1052" i="31"/>
  <c r="H3091" i="31"/>
  <c r="BA3091" i="31"/>
  <c r="AP3091" i="31"/>
  <c r="BA1166" i="31"/>
  <c r="AP1166" i="31"/>
  <c r="H1166" i="31"/>
  <c r="AP1666" i="31"/>
  <c r="H1666" i="31"/>
  <c r="BA1666" i="31"/>
  <c r="AP1012" i="31"/>
  <c r="H1012" i="31"/>
  <c r="BA1012" i="31"/>
  <c r="AP1652" i="31"/>
  <c r="H1652" i="31"/>
  <c r="BA1652" i="31"/>
  <c r="BA1225" i="31"/>
  <c r="H1225" i="31"/>
  <c r="AP1225" i="31"/>
  <c r="H1507" i="31"/>
  <c r="AP1507" i="31"/>
  <c r="BA1507" i="31"/>
  <c r="BA2951" i="31"/>
  <c r="AP2951" i="31"/>
  <c r="H2951" i="31"/>
  <c r="BA1578" i="31"/>
  <c r="AP1578" i="31"/>
  <c r="H1578" i="31"/>
  <c r="BA2100" i="31"/>
  <c r="H2100" i="31"/>
  <c r="AP2100" i="31"/>
  <c r="BA1210" i="31"/>
  <c r="AP1210" i="31"/>
  <c r="H1210" i="31"/>
  <c r="AP268" i="31"/>
  <c r="BA268" i="31"/>
  <c r="H268" i="31"/>
  <c r="AP588" i="31"/>
  <c r="H588" i="31"/>
  <c r="BA588" i="31"/>
  <c r="AP518" i="31"/>
  <c r="H518" i="31"/>
  <c r="BA518" i="31"/>
  <c r="BA2055" i="31"/>
  <c r="AP2055" i="31"/>
  <c r="H2055" i="31"/>
  <c r="H1797" i="31"/>
  <c r="BA1797" i="31"/>
  <c r="AP1797" i="31"/>
  <c r="AP2535" i="31"/>
  <c r="BA2535" i="31"/>
  <c r="H2535" i="31"/>
  <c r="H2307" i="31"/>
  <c r="AP2307" i="31"/>
  <c r="BA2307" i="31"/>
  <c r="BA1817" i="31"/>
  <c r="H1817" i="31"/>
  <c r="AP1817" i="31"/>
  <c r="AP2308" i="31"/>
  <c r="H2308" i="31"/>
  <c r="BA2308" i="31"/>
  <c r="BA3322" i="31"/>
  <c r="AP3322" i="31"/>
  <c r="H3322" i="31"/>
  <c r="AP1197" i="31"/>
  <c r="H1197" i="31"/>
  <c r="BA1197" i="31"/>
  <c r="H1904" i="31"/>
  <c r="BA1904" i="31"/>
  <c r="AP1904" i="31"/>
  <c r="AP535" i="31"/>
  <c r="H535" i="31"/>
  <c r="BA535" i="31"/>
  <c r="AP922" i="31"/>
  <c r="H922" i="31"/>
  <c r="BA922" i="31"/>
  <c r="BA602" i="31"/>
  <c r="AP602" i="31"/>
  <c r="H602" i="31"/>
  <c r="H1723" i="31"/>
  <c r="BA1723" i="31"/>
  <c r="AP1723" i="31"/>
  <c r="BA450" i="31"/>
  <c r="H450" i="31"/>
  <c r="AP450" i="31"/>
  <c r="BA1047" i="31"/>
  <c r="AP1047" i="31"/>
  <c r="H1047" i="31"/>
  <c r="AP829" i="31"/>
  <c r="H829" i="31"/>
  <c r="BA829" i="31"/>
  <c r="BA2373" i="31"/>
  <c r="H2373" i="31"/>
  <c r="AP2373" i="31"/>
  <c r="BA867" i="31"/>
  <c r="AP867" i="31"/>
  <c r="H867" i="31"/>
  <c r="H1496" i="31"/>
  <c r="AP1496" i="31"/>
  <c r="BA1496" i="31"/>
  <c r="BA3092" i="31"/>
  <c r="H3092" i="31"/>
  <c r="AP3092" i="31"/>
  <c r="AP513" i="31"/>
  <c r="H513" i="31"/>
  <c r="BA513" i="31"/>
  <c r="AP664" i="31"/>
  <c r="H664" i="31"/>
  <c r="BA664" i="31"/>
  <c r="H2782" i="31"/>
  <c r="AP2782" i="31"/>
  <c r="BA2782" i="31"/>
  <c r="AP2909" i="31"/>
  <c r="BA2909" i="31"/>
  <c r="H2909" i="31"/>
  <c r="H2542" i="31"/>
  <c r="AP2542" i="31"/>
  <c r="BA2542" i="31"/>
  <c r="H3346" i="31"/>
  <c r="AP3346" i="31"/>
  <c r="BA3346" i="31"/>
  <c r="AP138" i="31"/>
  <c r="H138" i="31"/>
  <c r="BA138" i="31"/>
  <c r="AP1111" i="31"/>
  <c r="BA1111" i="31"/>
  <c r="H1111" i="31"/>
  <c r="BA643" i="31"/>
  <c r="H643" i="31"/>
  <c r="AP643" i="31"/>
  <c r="AP990" i="31"/>
  <c r="H990" i="31"/>
  <c r="BA990" i="31"/>
  <c r="H153" i="31"/>
  <c r="BA153" i="31"/>
  <c r="AP153" i="31"/>
  <c r="BA830" i="31"/>
  <c r="H830" i="31"/>
  <c r="AP830" i="31"/>
  <c r="H2622" i="31"/>
  <c r="BA2622" i="31"/>
  <c r="AP2622" i="31"/>
  <c r="BA191" i="31"/>
  <c r="H191" i="31"/>
  <c r="AP191" i="31"/>
  <c r="H2677" i="31"/>
  <c r="BA2677" i="31"/>
  <c r="AP2677" i="31"/>
  <c r="AP389" i="31"/>
  <c r="BA389" i="31"/>
  <c r="H389" i="31"/>
  <c r="BA3471" i="31"/>
  <c r="AP3471" i="31"/>
  <c r="H3471" i="31"/>
  <c r="BA490" i="31"/>
  <c r="H490" i="31"/>
  <c r="AP490" i="31"/>
  <c r="BA941" i="31"/>
  <c r="H941" i="31"/>
  <c r="AP941" i="31"/>
  <c r="H3054" i="31"/>
  <c r="BA3054" i="31"/>
  <c r="AP3054" i="31"/>
  <c r="BA1758" i="31"/>
  <c r="H1758" i="31"/>
  <c r="AP1758" i="31"/>
  <c r="H2322" i="31"/>
  <c r="AP2322" i="31"/>
  <c r="BA2322" i="31"/>
  <c r="BA3364" i="31"/>
  <c r="AP3364" i="31"/>
  <c r="H3364" i="31"/>
  <c r="H671" i="31"/>
  <c r="AP671" i="31"/>
  <c r="BA671" i="31"/>
  <c r="H1891" i="31"/>
  <c r="AP1891" i="31"/>
  <c r="BA1891" i="31"/>
  <c r="H709" i="31"/>
  <c r="BA709" i="31"/>
  <c r="AP709" i="31"/>
  <c r="H1266" i="31"/>
  <c r="AP1266" i="31"/>
  <c r="BA1266" i="31"/>
  <c r="H2019" i="31"/>
  <c r="AP2019" i="31"/>
  <c r="BA2019" i="31"/>
  <c r="AP3001" i="31"/>
  <c r="BA3001" i="31"/>
  <c r="H3001" i="31"/>
  <c r="H195" i="31"/>
  <c r="BA195" i="31"/>
  <c r="AP195" i="31"/>
  <c r="H3474" i="31"/>
  <c r="BA3474" i="31"/>
  <c r="AP3474" i="31"/>
  <c r="H1772" i="31"/>
  <c r="AP1772" i="31"/>
  <c r="BA1772" i="31"/>
  <c r="AP2005" i="31"/>
  <c r="BA2005" i="31"/>
  <c r="H2005" i="31"/>
  <c r="AP997" i="31"/>
  <c r="H997" i="31"/>
  <c r="BA997" i="31"/>
  <c r="BA1104" i="31"/>
  <c r="H1104" i="31"/>
  <c r="AP1104" i="31"/>
  <c r="AP1574" i="31"/>
  <c r="H1574" i="31"/>
  <c r="BA1574" i="31"/>
  <c r="BA675" i="31"/>
  <c r="AP675" i="31"/>
  <c r="H675" i="31"/>
  <c r="AP543" i="31"/>
  <c r="H543" i="31"/>
  <c r="BA543" i="31"/>
  <c r="AP3164" i="31"/>
  <c r="BA3164" i="31"/>
  <c r="H3164" i="31"/>
  <c r="H1537" i="31"/>
  <c r="AP1537" i="31"/>
  <c r="BA1537" i="31"/>
  <c r="AP1398" i="31"/>
  <c r="H1398" i="31"/>
  <c r="BA1398" i="31"/>
  <c r="H1099" i="31"/>
  <c r="BA1099" i="31"/>
  <c r="AP1099" i="31"/>
  <c r="H63" i="31"/>
  <c r="AP63" i="31"/>
  <c r="BA63" i="31"/>
  <c r="BA1454" i="31"/>
  <c r="H1454" i="31"/>
  <c r="AP1454" i="31"/>
  <c r="H1529" i="31"/>
  <c r="AP1529" i="31"/>
  <c r="BA1529" i="31"/>
  <c r="BA1868" i="31"/>
  <c r="H1868" i="31"/>
  <c r="AP1868" i="31"/>
  <c r="H226" i="31"/>
  <c r="AP226" i="31"/>
  <c r="BA226" i="31"/>
  <c r="AP1038" i="31"/>
  <c r="H1038" i="31"/>
  <c r="BA1038" i="31"/>
  <c r="H3395" i="31"/>
  <c r="BA3395" i="31"/>
  <c r="AP3395" i="31"/>
  <c r="H809" i="31"/>
  <c r="AP809" i="31"/>
  <c r="BA809" i="31"/>
  <c r="H407" i="31"/>
  <c r="BA407" i="31"/>
  <c r="AP407" i="31"/>
  <c r="AP177" i="31"/>
  <c r="H177" i="31"/>
  <c r="BA177" i="31"/>
  <c r="H3374" i="31"/>
  <c r="BA3374" i="31"/>
  <c r="AP3374" i="31"/>
  <c r="AP422" i="31"/>
  <c r="H422" i="31"/>
  <c r="BA422" i="31"/>
  <c r="AP2716" i="31"/>
  <c r="BA2716" i="31"/>
  <c r="H2716" i="31"/>
  <c r="H347" i="31"/>
  <c r="AP347" i="31"/>
  <c r="BA347" i="31"/>
  <c r="AP1312" i="31"/>
  <c r="BA1312" i="31"/>
  <c r="H1312" i="31"/>
  <c r="H445" i="31"/>
  <c r="BA445" i="31"/>
  <c r="AP445" i="31"/>
  <c r="AP456" i="31"/>
  <c r="BA456" i="31"/>
  <c r="H456" i="31"/>
  <c r="BA1549" i="31"/>
  <c r="AP1549" i="31"/>
  <c r="H1549" i="31"/>
  <c r="BA1006" i="31"/>
  <c r="AP1006" i="31"/>
  <c r="H1006" i="31"/>
  <c r="BA3339" i="31"/>
  <c r="H3339" i="31"/>
  <c r="AP3339" i="31"/>
  <c r="H2254" i="31"/>
  <c r="AP2254" i="31"/>
  <c r="BA2254" i="31"/>
  <c r="BA296" i="31"/>
  <c r="AP296" i="31"/>
  <c r="H296" i="31"/>
  <c r="BA594" i="31"/>
  <c r="H594" i="31"/>
  <c r="AP594" i="31"/>
  <c r="H2213" i="31"/>
  <c r="AP2213" i="31"/>
  <c r="BA2213" i="31"/>
  <c r="BA1477" i="31"/>
  <c r="AP1477" i="31"/>
  <c r="H1477" i="31"/>
  <c r="H731" i="31"/>
  <c r="BA731" i="31"/>
  <c r="AP731" i="31"/>
  <c r="H3503" i="31"/>
  <c r="BA3503" i="31"/>
  <c r="AP3503" i="31"/>
  <c r="AP3487" i="31"/>
  <c r="H3487" i="31"/>
  <c r="BA3487" i="31"/>
  <c r="BA427" i="31"/>
  <c r="AP427" i="31"/>
  <c r="H427" i="31"/>
  <c r="H1468" i="31"/>
  <c r="BA1468" i="31"/>
  <c r="AP1468" i="31"/>
  <c r="AP2870" i="31"/>
  <c r="BA2870" i="31"/>
  <c r="H2870" i="31"/>
  <c r="H1100" i="31"/>
  <c r="BA1100" i="31"/>
  <c r="AP1100" i="31"/>
  <c r="BA3445" i="31"/>
  <c r="AP3445" i="31"/>
  <c r="H3445" i="31"/>
  <c r="AP2721" i="31"/>
  <c r="H2721" i="31"/>
  <c r="BA2721" i="31"/>
  <c r="AP823" i="31"/>
  <c r="H823" i="31"/>
  <c r="BA823" i="31"/>
  <c r="H386" i="31"/>
  <c r="AP386" i="31"/>
  <c r="BA386" i="31"/>
  <c r="H2105" i="31"/>
  <c r="BA2105" i="31"/>
  <c r="AP2105" i="31"/>
  <c r="BA749" i="31"/>
  <c r="AP749" i="31"/>
  <c r="H749" i="31"/>
  <c r="BA2879" i="31"/>
  <c r="AP2879" i="31"/>
  <c r="H2879" i="31"/>
  <c r="BA3179" i="31"/>
  <c r="H3179" i="31"/>
  <c r="AP3179" i="31"/>
  <c r="AP2404" i="31"/>
  <c r="H2404" i="31"/>
  <c r="BA2404" i="31"/>
  <c r="H1226" i="31"/>
  <c r="BA1226" i="31"/>
  <c r="AP1226" i="31"/>
  <c r="H1584" i="31"/>
  <c r="AP1584" i="31"/>
  <c r="BA1584" i="31"/>
  <c r="AP2706" i="31"/>
  <c r="BA2706" i="31"/>
  <c r="H2706" i="31"/>
  <c r="AP1676" i="31"/>
  <c r="H1676" i="31"/>
  <c r="BA1676" i="31"/>
  <c r="AP2118" i="31"/>
  <c r="H2118" i="31"/>
  <c r="BA2118" i="31"/>
  <c r="AP2459" i="31"/>
  <c r="H2459" i="31"/>
  <c r="BA2459" i="31"/>
  <c r="H972" i="31"/>
  <c r="AP972" i="31"/>
  <c r="BA972" i="31"/>
  <c r="AP414" i="31"/>
  <c r="H414" i="31"/>
  <c r="BA414" i="31"/>
  <c r="H1697" i="31"/>
  <c r="AP1697" i="31"/>
  <c r="BA1697" i="31"/>
  <c r="AP325" i="31"/>
  <c r="H325" i="31"/>
  <c r="BA325" i="31"/>
  <c r="H197" i="31"/>
  <c r="BA197" i="31"/>
  <c r="AP197" i="31"/>
  <c r="BA2671" i="31"/>
  <c r="H2671" i="31"/>
  <c r="AP2671" i="31"/>
  <c r="AP1122" i="31"/>
  <c r="BA1122" i="31"/>
  <c r="H1122" i="31"/>
  <c r="AP1303" i="31"/>
  <c r="H1303" i="31"/>
  <c r="BA1303" i="31"/>
  <c r="AP3125" i="31"/>
  <c r="BA3125" i="31"/>
  <c r="H3125" i="31"/>
  <c r="H2650" i="31"/>
  <c r="AP2650" i="31"/>
  <c r="BA2650" i="31"/>
  <c r="H2589" i="31"/>
  <c r="AP2589" i="31"/>
  <c r="BA2589" i="31"/>
  <c r="BA2299" i="31"/>
  <c r="AP2299" i="31"/>
  <c r="H2299" i="31"/>
  <c r="AP571" i="31"/>
  <c r="BA571" i="31"/>
  <c r="H571" i="31"/>
  <c r="H2901" i="31"/>
  <c r="BA2901" i="31"/>
  <c r="AP2901" i="31"/>
  <c r="H1579" i="31"/>
  <c r="BA1579" i="31"/>
  <c r="AP1579" i="31"/>
  <c r="H1098" i="31"/>
  <c r="BA1098" i="31"/>
  <c r="AP1098" i="31"/>
  <c r="AP1903" i="31"/>
  <c r="BA1903" i="31"/>
  <c r="H1903" i="31"/>
  <c r="BA1372" i="31"/>
  <c r="H1372" i="31"/>
  <c r="AP1372" i="31"/>
  <c r="AP3157" i="31"/>
  <c r="BA3157" i="31"/>
  <c r="H3157" i="31"/>
  <c r="H356" i="31"/>
  <c r="BA356" i="31"/>
  <c r="AP356" i="31"/>
  <c r="H3153" i="31"/>
  <c r="AP3153" i="31"/>
  <c r="BA3153" i="31"/>
  <c r="H3447" i="31"/>
  <c r="BA3447" i="31"/>
  <c r="AP3447" i="31"/>
  <c r="H3354" i="31"/>
  <c r="BA3354" i="31"/>
  <c r="AP3354" i="31"/>
  <c r="AP19" i="31"/>
  <c r="H19" i="31"/>
  <c r="BA19" i="31"/>
  <c r="BA1138" i="31"/>
  <c r="H1138" i="31"/>
  <c r="AP1138" i="31"/>
  <c r="BA2860" i="31"/>
  <c r="AP2860" i="31"/>
  <c r="H2860" i="31"/>
  <c r="H2438" i="31"/>
  <c r="AP2438" i="31"/>
  <c r="BA2438" i="31"/>
  <c r="AP3417" i="31"/>
  <c r="H3417" i="31"/>
  <c r="BA3417" i="31"/>
  <c r="AP931" i="31"/>
  <c r="BA931" i="31"/>
  <c r="H931" i="31"/>
  <c r="AP2771" i="31"/>
  <c r="H2771" i="31"/>
  <c r="BA2771" i="31"/>
  <c r="H96" i="31"/>
  <c r="BA96" i="31"/>
  <c r="AP96" i="31"/>
  <c r="H1650" i="31"/>
  <c r="AP1650" i="31"/>
  <c r="BA1650" i="31"/>
  <c r="AP3233" i="31"/>
  <c r="H3233" i="31"/>
  <c r="BA3233" i="31"/>
  <c r="AP109" i="31"/>
  <c r="BA109" i="31"/>
  <c r="H109" i="31"/>
  <c r="AP2496" i="31"/>
  <c r="BA2496" i="31"/>
  <c r="H2496" i="31"/>
  <c r="AP2362" i="31"/>
  <c r="BA2362" i="31"/>
  <c r="H2362" i="31"/>
  <c r="H1563" i="31"/>
  <c r="AP1563" i="31"/>
  <c r="BA1563" i="31"/>
  <c r="BA2209" i="31"/>
  <c r="H2209" i="31"/>
  <c r="AP2209" i="31"/>
  <c r="AP2688" i="31"/>
  <c r="BA2688" i="31"/>
  <c r="H2688" i="31"/>
  <c r="BA2867" i="31"/>
  <c r="AP2867" i="31"/>
  <c r="H2867" i="31"/>
  <c r="BA1335" i="31"/>
  <c r="AP1335" i="31"/>
  <c r="H1335" i="31"/>
  <c r="AP3236" i="31"/>
  <c r="BA3236" i="31"/>
  <c r="H3236" i="31"/>
  <c r="AP816" i="31"/>
  <c r="BA816" i="31"/>
  <c r="H816" i="31"/>
  <c r="AP2026" i="31"/>
  <c r="H2026" i="31"/>
  <c r="BA2026" i="31"/>
  <c r="AP2186" i="31"/>
  <c r="BA2186" i="31"/>
  <c r="H2186" i="31"/>
  <c r="AP1161" i="31"/>
  <c r="BA1161" i="31"/>
  <c r="H1161" i="31"/>
  <c r="BA2281" i="31"/>
  <c r="H2281" i="31"/>
  <c r="AP2281" i="31"/>
  <c r="AP2025" i="31"/>
  <c r="BA2025" i="31"/>
  <c r="H2025" i="31"/>
  <c r="BA339" i="31"/>
  <c r="AP339" i="31"/>
  <c r="H339" i="31"/>
  <c r="BA2089" i="31"/>
  <c r="AP2089" i="31"/>
  <c r="H2089" i="31"/>
  <c r="H1611" i="31"/>
  <c r="AP1611" i="31"/>
  <c r="BA1611" i="31"/>
  <c r="BA2833" i="31"/>
  <c r="H2833" i="31"/>
  <c r="AP2833" i="31"/>
  <c r="AP2637" i="31"/>
  <c r="H2637" i="31"/>
  <c r="BA2637" i="31"/>
  <c r="H3114" i="31"/>
  <c r="AP3114" i="31"/>
  <c r="BA3114" i="31"/>
  <c r="H481" i="31"/>
  <c r="AP481" i="31"/>
  <c r="BA481" i="31"/>
  <c r="BA884" i="31"/>
  <c r="AP884" i="31"/>
  <c r="H884" i="31"/>
  <c r="H3419" i="31"/>
  <c r="AP3419" i="31"/>
  <c r="BA3419" i="31"/>
  <c r="AP2353" i="31"/>
  <c r="BA2353" i="31"/>
  <c r="H2353" i="31"/>
  <c r="AP1608" i="31"/>
  <c r="BA1608" i="31"/>
  <c r="H1608" i="31"/>
  <c r="AP872" i="31"/>
  <c r="BA872" i="31"/>
  <c r="H872" i="31"/>
  <c r="BA2329" i="31"/>
  <c r="AP2329" i="31"/>
  <c r="H2329" i="31"/>
  <c r="AP35" i="31"/>
  <c r="H35" i="31"/>
  <c r="BA35" i="31"/>
  <c r="BA306" i="31"/>
  <c r="H306" i="31"/>
  <c r="AP306" i="31"/>
  <c r="H3240" i="31"/>
  <c r="AP3240" i="31"/>
  <c r="BA3240" i="31"/>
  <c r="AP2321" i="31"/>
  <c r="BA2321" i="31"/>
  <c r="H2321" i="31"/>
  <c r="H1931" i="31"/>
  <c r="BA1931" i="31"/>
  <c r="AP1931" i="31"/>
  <c r="AP1750" i="31"/>
  <c r="BA1750" i="31"/>
  <c r="H1750" i="31"/>
  <c r="BA753" i="31"/>
  <c r="H753" i="31"/>
  <c r="AP753" i="31"/>
  <c r="H1787" i="31"/>
  <c r="AP1787" i="31"/>
  <c r="BA1787" i="31"/>
  <c r="H488" i="31"/>
  <c r="AP488" i="31"/>
  <c r="BA488" i="31"/>
  <c r="AP2028" i="31"/>
  <c r="H2028" i="31"/>
  <c r="BA2028" i="31"/>
  <c r="BA283" i="31"/>
  <c r="H283" i="31"/>
  <c r="AP283" i="31"/>
  <c r="H2680" i="31"/>
  <c r="AP2680" i="31"/>
  <c r="BA2680" i="31"/>
  <c r="H1443" i="31"/>
  <c r="AP1443" i="31"/>
  <c r="BA1443" i="31"/>
  <c r="BA1238" i="31"/>
  <c r="AP1238" i="31"/>
  <c r="H1238" i="31"/>
  <c r="AP232" i="31"/>
  <c r="H232" i="31"/>
  <c r="BA232" i="31"/>
  <c r="H1736" i="31"/>
  <c r="BA1736" i="31"/>
  <c r="AP1736" i="31"/>
  <c r="BA2212" i="31"/>
  <c r="H2212" i="31"/>
  <c r="AP2212" i="31"/>
  <c r="BA412" i="31"/>
  <c r="AP412" i="31"/>
  <c r="H412" i="31"/>
  <c r="BA2116" i="31"/>
  <c r="H2116" i="31"/>
  <c r="AP2116" i="31"/>
  <c r="H1198" i="31"/>
  <c r="AP1198" i="31"/>
  <c r="BA1198" i="31"/>
  <c r="H426" i="31"/>
  <c r="AP426" i="31"/>
  <c r="BA426" i="31"/>
  <c r="AP64" i="31"/>
  <c r="H64" i="31"/>
  <c r="BA64" i="31"/>
  <c r="BA1780" i="31"/>
  <c r="H1780" i="31"/>
  <c r="AP1780" i="31"/>
  <c r="AP787" i="31"/>
  <c r="BA787" i="31"/>
  <c r="H787" i="31"/>
  <c r="H817" i="31"/>
  <c r="BA817" i="31"/>
  <c r="AP817" i="31"/>
  <c r="BA1687" i="31"/>
  <c r="H1687" i="31"/>
  <c r="AP1687" i="31"/>
  <c r="BA2135" i="31"/>
  <c r="AP2135" i="31"/>
  <c r="H2135" i="31"/>
  <c r="AP1589" i="31"/>
  <c r="H1589" i="31"/>
  <c r="BA1589" i="31"/>
  <c r="H703" i="31"/>
  <c r="BA703" i="31"/>
  <c r="AP703" i="31"/>
  <c r="H2267" i="31"/>
  <c r="AP2267" i="31"/>
  <c r="BA2267" i="31"/>
  <c r="BA3075" i="31"/>
  <c r="AP3075" i="31"/>
  <c r="H3075" i="31"/>
  <c r="AP2958" i="31"/>
  <c r="BA2958" i="31"/>
  <c r="H2958" i="31"/>
  <c r="BA2764" i="31"/>
  <c r="H2764" i="31"/>
  <c r="AP2764" i="31"/>
  <c r="AP299" i="31"/>
  <c r="H299" i="31"/>
  <c r="BA299" i="31"/>
  <c r="H2815" i="31"/>
  <c r="AP2815" i="31"/>
  <c r="BA2815" i="31"/>
  <c r="H2051" i="31"/>
  <c r="BA2051" i="31"/>
  <c r="AP2051" i="31"/>
  <c r="AP1380" i="31"/>
  <c r="H1380" i="31"/>
  <c r="BA1380" i="31"/>
  <c r="AP2276" i="31"/>
  <c r="BA2276" i="31"/>
  <c r="H2276" i="31"/>
  <c r="AP205" i="31"/>
  <c r="H205" i="31"/>
  <c r="BA205" i="31"/>
  <c r="H1710" i="31"/>
  <c r="AP1710" i="31"/>
  <c r="BA1710" i="31"/>
  <c r="H2915" i="31"/>
  <c r="AP2915" i="31"/>
  <c r="BA2915" i="31"/>
  <c r="BA2064" i="31"/>
  <c r="H2064" i="31"/>
  <c r="AP2064" i="31"/>
  <c r="BA1703" i="31"/>
  <c r="H1703" i="31"/>
  <c r="AP1703" i="31"/>
  <c r="H2300" i="31"/>
  <c r="BA2300" i="31"/>
  <c r="AP2300" i="31"/>
  <c r="BA1255" i="31"/>
  <c r="H1255" i="31"/>
  <c r="AP1255" i="31"/>
  <c r="BA1019" i="31"/>
  <c r="H1019" i="31"/>
  <c r="AP1019" i="31"/>
  <c r="BA23" i="31"/>
  <c r="H23" i="31"/>
  <c r="AP23" i="31"/>
  <c r="H1272" i="31"/>
  <c r="AP1272" i="31"/>
  <c r="BA1272" i="31"/>
  <c r="BA726" i="31"/>
  <c r="AP726" i="31"/>
  <c r="H726" i="31"/>
  <c r="H2978" i="31"/>
  <c r="AP2978" i="31"/>
  <c r="BA2978" i="31"/>
  <c r="BA3109" i="31"/>
  <c r="H3109" i="31"/>
  <c r="AP3109" i="31"/>
  <c r="AP1556" i="31"/>
  <c r="H1556" i="31"/>
  <c r="BA1556" i="31"/>
  <c r="BA3143" i="31"/>
  <c r="AP3143" i="31"/>
  <c r="H3143" i="31"/>
  <c r="H404" i="31"/>
  <c r="BA404" i="31"/>
  <c r="AP404" i="31"/>
  <c r="BA645" i="31"/>
  <c r="H645" i="31"/>
  <c r="AP645" i="31"/>
  <c r="AP1310" i="31"/>
  <c r="H1310" i="31"/>
  <c r="BA1310" i="31"/>
  <c r="H1290" i="31"/>
  <c r="BA1290" i="31"/>
  <c r="AP1290" i="31"/>
  <c r="BA561" i="31"/>
  <c r="H561" i="31"/>
  <c r="AP561" i="31"/>
  <c r="H3464" i="31"/>
  <c r="BA3464" i="31"/>
  <c r="AP3464" i="31"/>
  <c r="H2641" i="31"/>
  <c r="AP2641" i="31"/>
  <c r="BA2641" i="31"/>
  <c r="H2324" i="31"/>
  <c r="AP2324" i="31"/>
  <c r="BA2324" i="31"/>
  <c r="AP1686" i="31"/>
  <c r="BA1686" i="31"/>
  <c r="H1686" i="31"/>
  <c r="BA789" i="31"/>
  <c r="AP789" i="31"/>
  <c r="H789" i="31"/>
  <c r="AP1183" i="31"/>
  <c r="BA1183" i="31"/>
  <c r="H1183" i="31"/>
  <c r="H1769" i="31"/>
  <c r="BA1769" i="31"/>
  <c r="AP1769" i="31"/>
  <c r="AP849" i="31"/>
  <c r="H849" i="31"/>
  <c r="BA849" i="31"/>
  <c r="AP1696" i="31"/>
  <c r="H1696" i="31"/>
  <c r="BA1696" i="31"/>
  <c r="BA537" i="31"/>
  <c r="AP537" i="31"/>
  <c r="H537" i="31"/>
  <c r="H2560" i="31"/>
  <c r="BA2560" i="31"/>
  <c r="AP2560" i="31"/>
  <c r="BA889" i="31"/>
  <c r="AP889" i="31"/>
  <c r="H889" i="31"/>
  <c r="BA1254" i="31"/>
  <c r="AP1254" i="31"/>
  <c r="H1254" i="31"/>
  <c r="H189" i="31"/>
  <c r="AP189" i="31"/>
  <c r="BA189" i="31"/>
  <c r="H677" i="31"/>
  <c r="AP677" i="31"/>
  <c r="BA677" i="31"/>
  <c r="AP2718" i="31"/>
  <c r="H2718" i="31"/>
  <c r="BA2718" i="31"/>
  <c r="AP695" i="31"/>
  <c r="H695" i="31"/>
  <c r="BA695" i="31"/>
  <c r="AP612" i="31"/>
  <c r="H612" i="31"/>
  <c r="BA612" i="31"/>
  <c r="BA1048" i="31"/>
  <c r="AP1048" i="31"/>
  <c r="H1048" i="31"/>
  <c r="BA2611" i="31"/>
  <c r="H2611" i="31"/>
  <c r="AP2611" i="31"/>
  <c r="AP2570" i="31"/>
  <c r="H2570" i="31"/>
  <c r="BA2570" i="31"/>
  <c r="H2582" i="31"/>
  <c r="BA2582" i="31"/>
  <c r="AP2582" i="31"/>
  <c r="H3048" i="31"/>
  <c r="AP3048" i="31"/>
  <c r="BA3048" i="31"/>
  <c r="BA1072" i="31"/>
  <c r="AP1072" i="31"/>
  <c r="H1072" i="31"/>
  <c r="BA804" i="31"/>
  <c r="H804" i="31"/>
  <c r="AP804" i="31"/>
  <c r="H992" i="31"/>
  <c r="AP992" i="31"/>
  <c r="BA992" i="31"/>
  <c r="AP2523" i="31"/>
  <c r="H2523" i="31"/>
  <c r="BA2523" i="31"/>
  <c r="H1629" i="31"/>
  <c r="AP1629" i="31"/>
  <c r="BA1629" i="31"/>
  <c r="AP2700" i="31"/>
  <c r="H2700" i="31"/>
  <c r="BA2700" i="31"/>
  <c r="BA1742" i="31"/>
  <c r="H1742" i="31"/>
  <c r="AP1742" i="31"/>
  <c r="H1095" i="31"/>
  <c r="AP1095" i="31"/>
  <c r="BA1095" i="31"/>
  <c r="AP3287" i="31"/>
  <c r="BA3287" i="31"/>
  <c r="H3287" i="31"/>
  <c r="H805" i="31"/>
  <c r="AP805" i="31"/>
  <c r="BA805" i="31"/>
  <c r="H3455" i="31"/>
  <c r="BA3455" i="31"/>
  <c r="AP3455" i="31"/>
  <c r="H1326" i="31"/>
  <c r="BA1326" i="31"/>
  <c r="AP1326" i="31"/>
  <c r="BA2710" i="31"/>
  <c r="AP2710" i="31"/>
  <c r="H2710" i="31"/>
  <c r="H2057" i="31"/>
  <c r="AP2057" i="31"/>
  <c r="BA2057" i="31"/>
  <c r="H170" i="31"/>
  <c r="BA170" i="31"/>
  <c r="AP170" i="31"/>
  <c r="BA1399" i="31"/>
  <c r="H1399" i="31"/>
  <c r="AP1399" i="31"/>
  <c r="H1405" i="31"/>
  <c r="BA1405" i="31"/>
  <c r="AP1405" i="31"/>
  <c r="H1974" i="31"/>
  <c r="AP1974" i="31"/>
  <c r="BA1974" i="31"/>
  <c r="AP743" i="31"/>
  <c r="H743" i="31"/>
  <c r="BA743" i="31"/>
  <c r="AP1231" i="31"/>
  <c r="BA1231" i="31"/>
  <c r="H1231" i="31"/>
  <c r="BA3027" i="31"/>
  <c r="H3027" i="31"/>
  <c r="AP3027" i="31"/>
  <c r="BA3199" i="31"/>
  <c r="H3199" i="31"/>
  <c r="AP3199" i="31"/>
  <c r="H300" i="31"/>
  <c r="AP300" i="31"/>
  <c r="BA300" i="31"/>
  <c r="BA2067" i="31"/>
  <c r="H2067" i="31"/>
  <c r="AP2067" i="31"/>
  <c r="H1090" i="31"/>
  <c r="BA1090" i="31"/>
  <c r="AP1090" i="31"/>
  <c r="AP1103" i="31"/>
  <c r="H1103" i="31"/>
  <c r="BA1103" i="31"/>
  <c r="AP2195" i="31"/>
  <c r="H2195" i="31"/>
  <c r="BA2195" i="31"/>
  <c r="H2921" i="31"/>
  <c r="AP2921" i="31"/>
  <c r="BA2921" i="31"/>
  <c r="AP2201" i="31"/>
  <c r="H2201" i="31"/>
  <c r="BA2201" i="31"/>
  <c r="BA3281" i="31"/>
  <c r="AP3281" i="31"/>
  <c r="H3281" i="31"/>
  <c r="BA3127" i="31"/>
  <c r="AP3127" i="31"/>
  <c r="H3127" i="31"/>
  <c r="BA492" i="31"/>
  <c r="H492" i="31"/>
  <c r="AP492" i="31"/>
  <c r="BA1651" i="31"/>
  <c r="AP1651" i="31"/>
  <c r="H1651" i="31"/>
  <c r="H344" i="31"/>
  <c r="AP344" i="31"/>
  <c r="BA344" i="31"/>
  <c r="H1341" i="31"/>
  <c r="BA1341" i="31"/>
  <c r="AP1341" i="31"/>
  <c r="H1485" i="31"/>
  <c r="AP1485" i="31"/>
  <c r="BA1485" i="31"/>
  <c r="BA2633" i="31"/>
  <c r="AP2633" i="31"/>
  <c r="H2633" i="31"/>
  <c r="BA963" i="31"/>
  <c r="AP963" i="31"/>
  <c r="H963" i="31"/>
  <c r="BA648" i="31"/>
  <c r="H648" i="31"/>
  <c r="AP648" i="31"/>
  <c r="AP3232" i="31"/>
  <c r="H3232" i="31"/>
  <c r="BA3232" i="31"/>
  <c r="AP55" i="31"/>
  <c r="H55" i="31"/>
  <c r="BA55" i="31"/>
  <c r="H385" i="31"/>
  <c r="BA385" i="31"/>
  <c r="AP385" i="31"/>
  <c r="H2783" i="31"/>
  <c r="AP2783" i="31"/>
  <c r="BA2783" i="31"/>
  <c r="H2306" i="31"/>
  <c r="BA2306" i="31"/>
  <c r="AP2306" i="31"/>
  <c r="BA679" i="31"/>
  <c r="H679" i="31"/>
  <c r="AP679" i="31"/>
  <c r="H1502" i="31"/>
  <c r="BA1502" i="31"/>
  <c r="AP1502" i="31"/>
  <c r="H1852" i="31"/>
  <c r="AP1852" i="31"/>
  <c r="BA1852" i="31"/>
  <c r="AP1421" i="31"/>
  <c r="BA1421" i="31"/>
  <c r="H1421" i="31"/>
  <c r="AP1083" i="31"/>
  <c r="BA1083" i="31"/>
  <c r="H1083" i="31"/>
  <c r="BA3148" i="31"/>
  <c r="H3148" i="31"/>
  <c r="AP3148" i="31"/>
  <c r="H1950" i="31"/>
  <c r="BA1950" i="31"/>
  <c r="AP1950" i="31"/>
  <c r="H2414" i="31"/>
  <c r="BA2414" i="31"/>
  <c r="AP2414" i="31"/>
  <c r="H263" i="31"/>
  <c r="AP263" i="31"/>
  <c r="BA263" i="31"/>
  <c r="BA1766" i="31"/>
  <c r="H1766" i="31"/>
  <c r="AP1766" i="31"/>
  <c r="BA3077" i="31"/>
  <c r="H3077" i="31"/>
  <c r="AP3077" i="31"/>
  <c r="AP1777" i="31"/>
  <c r="BA1777" i="31"/>
  <c r="H1777" i="31"/>
  <c r="AP355" i="31"/>
  <c r="BA355" i="31"/>
  <c r="H355" i="31"/>
  <c r="CH20" i="10"/>
  <c r="CB11" i="10"/>
  <c r="BW11" i="10"/>
  <c r="BZ11" i="10"/>
  <c r="CG20" i="10"/>
  <c r="E3548" i="31"/>
  <c r="K3548" i="31"/>
  <c r="I3548" i="31"/>
  <c r="AP3502" i="31"/>
  <c r="H3502" i="31"/>
  <c r="BA3502" i="31"/>
  <c r="BA3486" i="31"/>
  <c r="AP3486" i="31"/>
  <c r="H3486" i="31"/>
  <c r="AP1364" i="31"/>
  <c r="BA1364" i="31"/>
  <c r="H1364" i="31"/>
  <c r="H3251" i="31"/>
  <c r="BA3251" i="31"/>
  <c r="AP3251" i="31"/>
  <c r="BA302" i="31"/>
  <c r="H302" i="31"/>
  <c r="AP302" i="31"/>
  <c r="H1820" i="31"/>
  <c r="AP1820" i="31"/>
  <c r="BA1820" i="31"/>
  <c r="BA866" i="31"/>
  <c r="AP866" i="31"/>
  <c r="H866" i="31"/>
  <c r="BA3360" i="31"/>
  <c r="AP3360" i="31"/>
  <c r="H3360" i="31"/>
  <c r="AP1355" i="31"/>
  <c r="H1355" i="31"/>
  <c r="BA1355" i="31"/>
  <c r="AP1204" i="31"/>
  <c r="H1204" i="31"/>
  <c r="BA1204" i="31"/>
  <c r="H1968" i="31"/>
  <c r="AP1968" i="31"/>
  <c r="BA1968" i="31"/>
  <c r="AP3298" i="31"/>
  <c r="H3298" i="31"/>
  <c r="BA3298" i="31"/>
  <c r="H2635" i="31"/>
  <c r="AP2635" i="31"/>
  <c r="BA2635" i="31"/>
  <c r="BA954" i="31"/>
  <c r="AP954" i="31"/>
  <c r="H954" i="31"/>
  <c r="H1568" i="31"/>
  <c r="AP1568" i="31"/>
  <c r="BA1568" i="31"/>
  <c r="H1134" i="31"/>
  <c r="BA1134" i="31"/>
  <c r="AP1134" i="31"/>
  <c r="BA2659" i="31"/>
  <c r="H2659" i="31"/>
  <c r="AP2659" i="31"/>
  <c r="AP1794" i="31"/>
  <c r="H1794" i="31"/>
  <c r="BA1794" i="31"/>
  <c r="AP38" i="31"/>
  <c r="BA38" i="31"/>
  <c r="H38" i="31"/>
  <c r="H1023" i="31"/>
  <c r="BA1023" i="31"/>
  <c r="AP1023" i="31"/>
  <c r="AP81" i="31"/>
  <c r="BA81" i="31"/>
  <c r="H81" i="31"/>
  <c r="BA637" i="31"/>
  <c r="H637" i="31"/>
  <c r="AP637" i="31"/>
  <c r="H3439" i="31"/>
  <c r="BA3439" i="31"/>
  <c r="AP3439" i="31"/>
  <c r="AP1354" i="31"/>
  <c r="BA1354" i="31"/>
  <c r="H1354" i="31"/>
  <c r="H3351" i="31"/>
  <c r="BA3351" i="31"/>
  <c r="AP3351" i="31"/>
  <c r="H2085" i="31"/>
  <c r="BA2085" i="31"/>
  <c r="AP2085" i="31"/>
  <c r="AP2665" i="31"/>
  <c r="H2665" i="31"/>
  <c r="BA2665" i="31"/>
  <c r="H2345" i="31"/>
  <c r="BA2345" i="31"/>
  <c r="AP2345" i="31"/>
  <c r="BA310" i="31"/>
  <c r="AP310" i="31"/>
  <c r="H310" i="31"/>
  <c r="BA2876" i="31"/>
  <c r="AP2876" i="31"/>
  <c r="H2876" i="31"/>
  <c r="I3560" i="31"/>
  <c r="E3560" i="31"/>
  <c r="AQ3560" i="31" a="1"/>
  <c r="AQ3560" i="31" s="1"/>
  <c r="K3560" i="31"/>
  <c r="H2119" i="31"/>
  <c r="AP2119" i="31"/>
  <c r="BA2119" i="31"/>
  <c r="BA791" i="31"/>
  <c r="H791" i="31"/>
  <c r="AP791" i="31"/>
  <c r="AP2325" i="31"/>
  <c r="H2325" i="31"/>
  <c r="BA2325" i="31"/>
  <c r="BA1933" i="31"/>
  <c r="AP1933" i="31"/>
  <c r="H1933" i="31"/>
  <c r="BA1916" i="31"/>
  <c r="AP1916" i="31"/>
  <c r="H1916" i="31"/>
  <c r="AP1165" i="31"/>
  <c r="H1165" i="31"/>
  <c r="BA1165" i="31"/>
  <c r="BA1783" i="31"/>
  <c r="AP1783" i="31"/>
  <c r="H1783" i="31"/>
  <c r="AP2111" i="31"/>
  <c r="H2111" i="31"/>
  <c r="BA2111" i="31"/>
  <c r="H2989" i="31"/>
  <c r="BA2989" i="31"/>
  <c r="AP2989" i="31"/>
  <c r="BA1497" i="31"/>
  <c r="AP1497" i="31"/>
  <c r="H1497" i="31"/>
  <c r="AP2685" i="31"/>
  <c r="BA2685" i="31"/>
  <c r="H2685" i="31"/>
  <c r="H1906" i="31"/>
  <c r="AP1906" i="31"/>
  <c r="BA1906" i="31"/>
  <c r="AP1926" i="31"/>
  <c r="BA1926" i="31"/>
  <c r="H1926" i="31"/>
  <c r="AP1857" i="31"/>
  <c r="H1857" i="31"/>
  <c r="BA1857" i="31"/>
  <c r="AP1763" i="31"/>
  <c r="H1763" i="31"/>
  <c r="BA1763" i="31"/>
  <c r="AP2696" i="31"/>
  <c r="H2696" i="31"/>
  <c r="BA2696" i="31"/>
  <c r="BA2140" i="31"/>
  <c r="AP2140" i="31"/>
  <c r="H2140" i="31"/>
  <c r="BA920" i="31"/>
  <c r="H920" i="31"/>
  <c r="AP920" i="31"/>
  <c r="H2301" i="31"/>
  <c r="AP2301" i="31"/>
  <c r="BA2301" i="31"/>
  <c r="H1273" i="31"/>
  <c r="BA1273" i="31"/>
  <c r="AP1273" i="31"/>
  <c r="AP1753" i="31"/>
  <c r="H1753" i="31"/>
  <c r="BA1753" i="31"/>
  <c r="AP2544" i="31"/>
  <c r="BA2544" i="31"/>
  <c r="H2544" i="31"/>
  <c r="H2124" i="31"/>
  <c r="BA2124" i="31"/>
  <c r="AP2124" i="31"/>
  <c r="BA2546" i="31"/>
  <c r="AP2546" i="31"/>
  <c r="H2546" i="31"/>
  <c r="AP2485" i="31"/>
  <c r="BA2485" i="31"/>
  <c r="H2485" i="31"/>
  <c r="AP2608" i="31"/>
  <c r="H2608" i="31"/>
  <c r="BA2608" i="31"/>
  <c r="BA255" i="31"/>
  <c r="AP255" i="31"/>
  <c r="H255" i="31"/>
  <c r="BA374" i="31"/>
  <c r="AP374" i="31"/>
  <c r="H374" i="31"/>
  <c r="H891" i="31"/>
  <c r="AP891" i="31"/>
  <c r="BA891" i="31"/>
  <c r="BA1268" i="31"/>
  <c r="AP1268" i="31"/>
  <c r="H1268" i="31"/>
  <c r="BA2499" i="31"/>
  <c r="H2499" i="31"/>
  <c r="AP2499" i="31"/>
  <c r="AP1694" i="31"/>
  <c r="H1694" i="31"/>
  <c r="BA1694" i="31"/>
  <c r="BA1528" i="31"/>
  <c r="H1528" i="31"/>
  <c r="AP1528" i="31"/>
  <c r="AP1543" i="31"/>
  <c r="H1543" i="31"/>
  <c r="BA1543" i="31"/>
  <c r="H955" i="31"/>
  <c r="BA955" i="31"/>
  <c r="AP955" i="31"/>
  <c r="AP1114" i="31"/>
  <c r="H1114" i="31"/>
  <c r="BA1114" i="31"/>
  <c r="BA2033" i="31"/>
  <c r="H2033" i="31"/>
  <c r="AP2033" i="31"/>
  <c r="H164" i="31"/>
  <c r="BA164" i="31"/>
  <c r="AP164" i="31"/>
  <c r="AP1872" i="31"/>
  <c r="BA1872" i="31"/>
  <c r="H1872" i="31"/>
  <c r="BA1218" i="31"/>
  <c r="H1218" i="31"/>
  <c r="AP1218" i="31"/>
  <c r="BA282" i="31"/>
  <c r="H282" i="31"/>
  <c r="AP282" i="31"/>
  <c r="H2494" i="31"/>
  <c r="BA2494" i="31"/>
  <c r="AP2494" i="31"/>
  <c r="BA2163" i="31"/>
  <c r="AP2163" i="31"/>
  <c r="H2163" i="31"/>
  <c r="BA1036" i="31"/>
  <c r="H1036" i="31"/>
  <c r="AP1036" i="31"/>
  <c r="BA926" i="31"/>
  <c r="AP926" i="31"/>
  <c r="H926" i="31"/>
  <c r="AP2674" i="31"/>
  <c r="H2674" i="31"/>
  <c r="BA2674" i="31"/>
  <c r="AP1798" i="31"/>
  <c r="H1798" i="31"/>
  <c r="BA1798" i="31"/>
  <c r="BA95" i="31"/>
  <c r="AP95" i="31"/>
  <c r="H95" i="31"/>
  <c r="H2244" i="31"/>
  <c r="BA2244" i="31"/>
  <c r="AP2244" i="31"/>
  <c r="BA862" i="31"/>
  <c r="H862" i="31"/>
  <c r="AP862" i="31"/>
  <c r="H3130" i="31"/>
  <c r="BA3130" i="31"/>
  <c r="AP3130" i="31"/>
  <c r="H1162" i="31"/>
  <c r="AP1162" i="31"/>
  <c r="BA1162" i="31"/>
  <c r="BA2049" i="31"/>
  <c r="H2049" i="31"/>
  <c r="AP2049" i="31"/>
  <c r="AP2463" i="31"/>
  <c r="BA2463" i="31"/>
  <c r="H2463" i="31"/>
  <c r="AP1647" i="31"/>
  <c r="BA1647" i="31"/>
  <c r="H1647" i="31"/>
  <c r="H1128" i="31"/>
  <c r="BA1128" i="31"/>
  <c r="AP1128" i="31"/>
  <c r="H1387" i="31"/>
  <c r="AP1387" i="31"/>
  <c r="BA1387" i="31"/>
  <c r="H2392" i="31"/>
  <c r="BA2392" i="31"/>
  <c r="AP2392" i="31"/>
  <c r="AP2397" i="31"/>
  <c r="BA2397" i="31"/>
  <c r="H2397" i="31"/>
  <c r="AP942" i="31"/>
  <c r="BA942" i="31"/>
  <c r="H942" i="31"/>
  <c r="AP2266" i="31"/>
  <c r="H2266" i="31"/>
  <c r="BA2266" i="31"/>
  <c r="H316" i="31"/>
  <c r="AP316" i="31"/>
  <c r="BA316" i="31"/>
  <c r="H2733" i="31"/>
  <c r="AP2733" i="31"/>
  <c r="BA2733" i="31"/>
  <c r="H544" i="31"/>
  <c r="BA544" i="31"/>
  <c r="AP544" i="31"/>
  <c r="H2938" i="31"/>
  <c r="AP2938" i="31"/>
  <c r="BA2938" i="31"/>
  <c r="BA275" i="31"/>
  <c r="H275" i="31"/>
  <c r="AP275" i="31"/>
  <c r="AP1260" i="31"/>
  <c r="BA1260" i="31"/>
  <c r="H1260" i="31"/>
  <c r="H698" i="31"/>
  <c r="AP698" i="31"/>
  <c r="BA698" i="31"/>
  <c r="H2731" i="31"/>
  <c r="BA2731" i="31"/>
  <c r="AP2731" i="31"/>
  <c r="BA2247" i="31"/>
  <c r="H2247" i="31"/>
  <c r="AP2247" i="31"/>
  <c r="BA479" i="31"/>
  <c r="H479" i="31"/>
  <c r="AP479" i="31"/>
  <c r="H98" i="31"/>
  <c r="AP98" i="31"/>
  <c r="BA98" i="31"/>
  <c r="H532" i="31"/>
  <c r="AP532" i="31"/>
  <c r="BA532" i="31"/>
  <c r="BA1899" i="31"/>
  <c r="AP1899" i="31"/>
  <c r="H1899" i="31"/>
  <c r="BA2802" i="31"/>
  <c r="AP2802" i="31"/>
  <c r="H2802" i="31"/>
  <c r="AP1270" i="31"/>
  <c r="H1270" i="31"/>
  <c r="BA1270" i="31"/>
  <c r="BA425" i="31"/>
  <c r="H425" i="31"/>
  <c r="AP425" i="31"/>
  <c r="H808" i="31"/>
  <c r="AP808" i="31"/>
  <c r="BA808" i="31"/>
  <c r="AP1765" i="31"/>
  <c r="BA1765" i="31"/>
  <c r="H1765" i="31"/>
  <c r="BA1993" i="31"/>
  <c r="AP1993" i="31"/>
  <c r="H1993" i="31"/>
  <c r="H1958" i="31"/>
  <c r="AP1958" i="31"/>
  <c r="BA1958" i="31"/>
  <c r="BA3321" i="31"/>
  <c r="H3321" i="31"/>
  <c r="AP3321" i="31"/>
  <c r="AP3422" i="31"/>
  <c r="H3422" i="31"/>
  <c r="BA3422" i="31"/>
  <c r="AP3291" i="31"/>
  <c r="H3291" i="31"/>
  <c r="BA3291" i="31"/>
  <c r="BA1258" i="31"/>
  <c r="AP1258" i="31"/>
  <c r="H1258" i="31"/>
  <c r="H3368" i="31"/>
  <c r="BA3368" i="31"/>
  <c r="AP3368" i="31"/>
  <c r="AP1267" i="31"/>
  <c r="H1267" i="31"/>
  <c r="BA1267" i="31"/>
  <c r="BA2146" i="31"/>
  <c r="AP2146" i="31"/>
  <c r="H2146" i="31"/>
  <c r="AP2518" i="31"/>
  <c r="H2518" i="31"/>
  <c r="BA2518" i="31"/>
  <c r="H1515" i="31"/>
  <c r="AP1515" i="31"/>
  <c r="BA1515" i="31"/>
  <c r="BA1770" i="31"/>
  <c r="H1770" i="31"/>
  <c r="AP1770" i="31"/>
  <c r="BA423" i="31"/>
  <c r="AP423" i="31"/>
  <c r="H423" i="31"/>
  <c r="BA1018" i="31"/>
  <c r="AP1018" i="31"/>
  <c r="H1018" i="31"/>
  <c r="H618" i="31"/>
  <c r="BA618" i="31"/>
  <c r="AP618" i="31"/>
  <c r="BA3178" i="31"/>
  <c r="AP3178" i="31"/>
  <c r="H3178" i="31"/>
  <c r="H430" i="31"/>
  <c r="AP430" i="31"/>
  <c r="BA430" i="31"/>
  <c r="BA364" i="31"/>
  <c r="H364" i="31"/>
  <c r="AP364" i="31"/>
  <c r="BA2930" i="31"/>
  <c r="H2930" i="31"/>
  <c r="AP2930" i="31"/>
  <c r="AP3175" i="31"/>
  <c r="H3175" i="31"/>
  <c r="BA3175" i="31"/>
  <c r="AP1280" i="31"/>
  <c r="H1280" i="31"/>
  <c r="BA1280" i="31"/>
  <c r="BA3266" i="31"/>
  <c r="H3266" i="31"/>
  <c r="AP3266" i="31"/>
  <c r="BA352" i="31"/>
  <c r="H352" i="31"/>
  <c r="AP352" i="31"/>
  <c r="BA2221" i="31"/>
  <c r="H2221" i="31"/>
  <c r="AP2221" i="31"/>
  <c r="AP2556" i="31"/>
  <c r="H2556" i="31"/>
  <c r="BA2556" i="31"/>
  <c r="BA2655" i="31"/>
  <c r="H2655" i="31"/>
  <c r="AP2655" i="31"/>
  <c r="AP269" i="31"/>
  <c r="H269" i="31"/>
  <c r="BA269" i="31"/>
  <c r="H2643" i="31"/>
  <c r="BA2643" i="31"/>
  <c r="AP2643" i="31"/>
  <c r="AP501" i="31"/>
  <c r="H501" i="31"/>
  <c r="BA501" i="31"/>
  <c r="H1585" i="31"/>
  <c r="AP1585" i="31"/>
  <c r="BA1585" i="31"/>
  <c r="AP945" i="31"/>
  <c r="H945" i="31"/>
  <c r="BA945" i="31"/>
  <c r="AP2670" i="31"/>
  <c r="BA2670" i="31"/>
  <c r="H2670" i="31"/>
  <c r="H228" i="31"/>
  <c r="BA228" i="31"/>
  <c r="AP228" i="31"/>
  <c r="BA287" i="31"/>
  <c r="H287" i="31"/>
  <c r="AP287" i="31"/>
  <c r="AP1901" i="31"/>
  <c r="H1901" i="31"/>
  <c r="BA1901" i="31"/>
  <c r="H297" i="31"/>
  <c r="BA297" i="31"/>
  <c r="AP297" i="31"/>
  <c r="AP2644" i="31"/>
  <c r="H2644" i="31"/>
  <c r="BA2644" i="31"/>
  <c r="AP806" i="31"/>
  <c r="BA806" i="31"/>
  <c r="H806" i="31"/>
  <c r="H2279" i="31"/>
  <c r="AP2279" i="31"/>
  <c r="BA2279" i="31"/>
  <c r="BA140" i="31"/>
  <c r="H140" i="31"/>
  <c r="AP140" i="31"/>
  <c r="AP3338" i="31"/>
  <c r="H3338" i="31"/>
  <c r="BA3338" i="31"/>
  <c r="BA1055" i="31"/>
  <c r="AP1055" i="31"/>
  <c r="H1055" i="31"/>
  <c r="BA2048" i="31"/>
  <c r="H2048" i="31"/>
  <c r="AP2048" i="31"/>
  <c r="H2838" i="31"/>
  <c r="BA2838" i="31"/>
  <c r="AP2838" i="31"/>
  <c r="AP331" i="31"/>
  <c r="H331" i="31"/>
  <c r="BA331" i="31"/>
  <c r="AP1353" i="31"/>
  <c r="BA1353" i="31"/>
  <c r="H1353" i="31"/>
  <c r="AP1977" i="31"/>
  <c r="H1977" i="31"/>
  <c r="BA1977" i="31"/>
  <c r="AP2847" i="31"/>
  <c r="H2847" i="31"/>
  <c r="BA2847" i="31"/>
  <c r="AP1457" i="31"/>
  <c r="H1457" i="31"/>
  <c r="BA1457" i="31"/>
  <c r="BA1186" i="31"/>
  <c r="H1186" i="31"/>
  <c r="AP1186" i="31"/>
  <c r="AP175" i="31"/>
  <c r="H175" i="31"/>
  <c r="BA175" i="31"/>
  <c r="AP2904" i="31"/>
  <c r="BA2904" i="31"/>
  <c r="H2904" i="31"/>
  <c r="H3369" i="31"/>
  <c r="AP3369" i="31"/>
  <c r="BA3369" i="31"/>
  <c r="H3004" i="31"/>
  <c r="BA3004" i="31"/>
  <c r="AP3004" i="31"/>
  <c r="AP970" i="31"/>
  <c r="BA970" i="31"/>
  <c r="H970" i="31"/>
  <c r="H2991" i="31"/>
  <c r="BA2991" i="31"/>
  <c r="AP2991" i="31"/>
  <c r="AP1976" i="31"/>
  <c r="BA1976" i="31"/>
  <c r="H1976" i="31"/>
  <c r="H2806" i="31"/>
  <c r="AP2806" i="31"/>
  <c r="BA2806" i="31"/>
  <c r="BA632" i="31"/>
  <c r="AP632" i="31"/>
  <c r="H632" i="31"/>
  <c r="H1417" i="31"/>
  <c r="AP1417" i="31"/>
  <c r="BA1417" i="31"/>
  <c r="BA183" i="31"/>
  <c r="AP183" i="31"/>
  <c r="H183" i="31"/>
  <c r="AP2467" i="31"/>
  <c r="BA2467" i="31"/>
  <c r="H2467" i="31"/>
  <c r="H2877" i="31"/>
  <c r="BA2877" i="31"/>
  <c r="AP2877" i="31"/>
  <c r="BA1277" i="31"/>
  <c r="AP1277" i="31"/>
  <c r="H1277" i="31"/>
  <c r="AP956" i="31"/>
  <c r="H956" i="31"/>
  <c r="BA956" i="31"/>
  <c r="BA230" i="31"/>
  <c r="AP230" i="31"/>
  <c r="H230" i="31"/>
  <c r="AP2268" i="31"/>
  <c r="BA2268" i="31"/>
  <c r="H2268" i="31"/>
  <c r="BA510" i="31"/>
  <c r="AP510" i="31"/>
  <c r="H510" i="31"/>
  <c r="BA3317" i="31"/>
  <c r="H3317" i="31"/>
  <c r="AP3317" i="31"/>
  <c r="H272" i="31"/>
  <c r="AP272" i="31"/>
  <c r="BA272" i="31"/>
  <c r="BA644" i="31"/>
  <c r="AP644" i="31"/>
  <c r="H644" i="31"/>
  <c r="H1315" i="31"/>
  <c r="AP1315" i="31"/>
  <c r="BA1315" i="31"/>
  <c r="BA373" i="31"/>
  <c r="H373" i="31"/>
  <c r="AP373" i="31"/>
  <c r="H2323" i="31"/>
  <c r="AP2323" i="31"/>
  <c r="BA2323" i="31"/>
  <c r="AP1229" i="31"/>
  <c r="BA1229" i="31"/>
  <c r="H1229" i="31"/>
  <c r="H1086" i="31"/>
  <c r="BA1086" i="31"/>
  <c r="AP1086" i="31"/>
  <c r="H3458" i="31"/>
  <c r="BA3458" i="31"/>
  <c r="AP3458" i="31"/>
  <c r="BA730" i="31"/>
  <c r="H730" i="31"/>
  <c r="AP730" i="31"/>
  <c r="AP292" i="31"/>
  <c r="H292" i="31"/>
  <c r="BA292" i="31"/>
  <c r="H1313" i="31"/>
  <c r="BA1313" i="31"/>
  <c r="AP1313" i="31"/>
  <c r="BA827" i="31"/>
  <c r="H827" i="31"/>
  <c r="AP827" i="31"/>
  <c r="AP2023" i="31"/>
  <c r="H2023" i="31"/>
  <c r="BA2023" i="31"/>
  <c r="H2666" i="31"/>
  <c r="BA2666" i="31"/>
  <c r="AP2666" i="31"/>
  <c r="BA608" i="31"/>
  <c r="H608" i="31"/>
  <c r="AP608" i="31"/>
  <c r="AP2725" i="31"/>
  <c r="BA2725" i="31"/>
  <c r="H2725" i="31"/>
  <c r="AP3427" i="31"/>
  <c r="H3427" i="31"/>
  <c r="BA3427" i="31"/>
  <c r="H3248" i="31"/>
  <c r="BA3248" i="31"/>
  <c r="AP3248" i="31"/>
  <c r="AP3071" i="31"/>
  <c r="BA3071" i="31"/>
  <c r="H3071" i="31"/>
  <c r="BA2634" i="31"/>
  <c r="AP2634" i="31"/>
  <c r="H2634" i="31"/>
  <c r="H3102" i="31"/>
  <c r="BA3102" i="31"/>
  <c r="AP3102" i="31"/>
  <c r="BA2036" i="31"/>
  <c r="AP2036" i="31"/>
  <c r="H2036" i="31"/>
  <c r="AP1451" i="31"/>
  <c r="H1451" i="31"/>
  <c r="BA1451" i="31"/>
  <c r="H3010" i="31"/>
  <c r="BA3010" i="31"/>
  <c r="AP3010" i="31"/>
  <c r="AP2385" i="31"/>
  <c r="H2385" i="31"/>
  <c r="BA2385" i="31"/>
  <c r="AP2638" i="31"/>
  <c r="BA2638" i="31"/>
  <c r="H2638" i="31"/>
  <c r="BA173" i="31"/>
  <c r="AP173" i="31"/>
  <c r="H173" i="31"/>
  <c r="AP2214" i="31"/>
  <c r="H2214" i="31"/>
  <c r="BA2214" i="31"/>
  <c r="BA1192" i="31"/>
  <c r="H1192" i="31"/>
  <c r="AP1192" i="31"/>
  <c r="AP57" i="31"/>
  <c r="BA57" i="31"/>
  <c r="H57" i="31"/>
  <c r="BA1966" i="31"/>
  <c r="AP1966" i="31"/>
  <c r="H1966" i="31"/>
  <c r="H962" i="31"/>
  <c r="AP962" i="31"/>
  <c r="BA962" i="31"/>
  <c r="BA826" i="31"/>
  <c r="AP826" i="31"/>
  <c r="H826" i="31"/>
  <c r="H1941" i="31"/>
  <c r="AP1941" i="31"/>
  <c r="BA1941" i="31"/>
  <c r="H2884" i="31"/>
  <c r="AP2884" i="31"/>
  <c r="BA2884" i="31"/>
  <c r="H623" i="31"/>
  <c r="AP623" i="31"/>
  <c r="BA623" i="31"/>
  <c r="BA3308" i="31"/>
  <c r="H3308" i="31"/>
  <c r="AP3308" i="31"/>
  <c r="BA145" i="31"/>
  <c r="H145" i="31"/>
  <c r="AP145" i="31"/>
  <c r="AP2331" i="31"/>
  <c r="H2331" i="31"/>
  <c r="BA2331" i="31"/>
  <c r="CB14" i="10"/>
  <c r="CH17" i="10"/>
  <c r="BW14" i="10"/>
  <c r="BZ14" i="10"/>
  <c r="CG17" i="10"/>
  <c r="E3547" i="31"/>
  <c r="H3547" i="31"/>
  <c r="H13" i="31" s="1"/>
  <c r="I3547" i="31"/>
  <c r="K3547" i="31"/>
  <c r="BA3547" i="31"/>
  <c r="AP3547" i="31"/>
  <c r="AP3501" i="31"/>
  <c r="H3501" i="31"/>
  <c r="BA3501" i="31"/>
  <c r="AP3485" i="31"/>
  <c r="H3485" i="31"/>
  <c r="BA3485" i="31"/>
  <c r="AP2534" i="31"/>
  <c r="BA2534" i="31"/>
  <c r="H2534" i="31"/>
  <c r="H2941" i="31"/>
  <c r="BA2941" i="31"/>
  <c r="AP2941" i="31"/>
  <c r="AP1330" i="31"/>
  <c r="H1330" i="31"/>
  <c r="BA1330" i="31"/>
  <c r="H1731" i="31"/>
  <c r="AP1731" i="31"/>
  <c r="BA1731" i="31"/>
  <c r="H396" i="31"/>
  <c r="BA396" i="31"/>
  <c r="AP396" i="31"/>
  <c r="AP1423" i="31"/>
  <c r="BA1423" i="31"/>
  <c r="H1423" i="31"/>
  <c r="AP3415" i="31"/>
  <c r="H3415" i="31"/>
  <c r="BA3415" i="31"/>
  <c r="BA3111" i="31"/>
  <c r="H3111" i="31"/>
  <c r="AP3111" i="31"/>
  <c r="BA1536" i="31"/>
  <c r="AP1536" i="31"/>
  <c r="H1536" i="31"/>
  <c r="H78" i="31"/>
  <c r="BA78" i="31"/>
  <c r="AP78" i="31"/>
  <c r="H1655" i="31"/>
  <c r="BA1655" i="31"/>
  <c r="AP1655" i="31"/>
  <c r="AP2417" i="31"/>
  <c r="BA2417" i="31"/>
  <c r="H2417" i="31"/>
  <c r="BA1306" i="31"/>
  <c r="AP1306" i="31"/>
  <c r="H1306" i="31"/>
  <c r="BA3162" i="31"/>
  <c r="H3162" i="31"/>
  <c r="AP3162" i="31"/>
  <c r="AP767" i="31"/>
  <c r="H767" i="31"/>
  <c r="BA767" i="31"/>
  <c r="H3444" i="31"/>
  <c r="BA3444" i="31"/>
  <c r="AP3444" i="31"/>
  <c r="AP2786" i="31"/>
  <c r="BA2786" i="31"/>
  <c r="H2786" i="31"/>
  <c r="BA1779" i="31"/>
  <c r="AP1779" i="31"/>
  <c r="H1779" i="31"/>
  <c r="BA2280" i="31"/>
  <c r="H2280" i="31"/>
  <c r="AP2280" i="31"/>
  <c r="BA3137" i="31"/>
  <c r="AP3137" i="31"/>
  <c r="H3137" i="31"/>
  <c r="H2083" i="31"/>
  <c r="BA2083" i="31"/>
  <c r="AP2083" i="31"/>
  <c r="H1878" i="31"/>
  <c r="AP1878" i="31"/>
  <c r="BA1878" i="31"/>
  <c r="H2316" i="31"/>
  <c r="BA2316" i="31"/>
  <c r="AP2316" i="31"/>
  <c r="H1609" i="31"/>
  <c r="BA1609" i="31"/>
  <c r="AP1609" i="31"/>
  <c r="AP3349" i="31"/>
  <c r="H3349" i="31"/>
  <c r="BA3349" i="31"/>
  <c r="BA3407" i="31"/>
  <c r="AP3407" i="31"/>
  <c r="H3407" i="31"/>
  <c r="AP2335" i="31"/>
  <c r="H2335" i="31"/>
  <c r="BA2335" i="31"/>
  <c r="BA419" i="31"/>
  <c r="AP419" i="31"/>
  <c r="H419" i="31"/>
  <c r="H2408" i="31"/>
  <c r="AP2408" i="31"/>
  <c r="BA2408" i="31"/>
  <c r="H3220" i="31"/>
  <c r="AP3220" i="31"/>
  <c r="BA3220" i="31"/>
  <c r="H2778" i="31"/>
  <c r="AP2778" i="31"/>
  <c r="BA2778" i="31"/>
  <c r="H2290" i="31"/>
  <c r="BA2290" i="31"/>
  <c r="AP2290" i="31"/>
  <c r="AP3108" i="31"/>
  <c r="BA3108" i="31"/>
  <c r="H3108" i="31"/>
  <c r="H2272" i="31"/>
  <c r="AP2272" i="31"/>
  <c r="BA2272" i="31"/>
  <c r="H1751" i="31"/>
  <c r="BA1751" i="31"/>
  <c r="AP1751" i="31"/>
  <c r="BA3438" i="31"/>
  <c r="AP3438" i="31"/>
  <c r="H3438" i="31"/>
  <c r="H1021" i="31"/>
  <c r="AP1021" i="31"/>
  <c r="BA1021" i="31"/>
  <c r="H2204" i="31"/>
  <c r="AP2204" i="31"/>
  <c r="BA2204" i="31"/>
  <c r="BA3116" i="31"/>
  <c r="AP3116" i="31"/>
  <c r="H3116" i="31"/>
  <c r="AP1849" i="31"/>
  <c r="BA1849" i="31"/>
  <c r="H1849" i="31"/>
  <c r="H565" i="31"/>
  <c r="AP565" i="31"/>
  <c r="BA565" i="31"/>
  <c r="AP1810" i="31"/>
  <c r="BA1810" i="31"/>
  <c r="H1810" i="31"/>
  <c r="H2891" i="31"/>
  <c r="BA2891" i="31"/>
  <c r="AP2891" i="31"/>
  <c r="H398" i="31"/>
  <c r="AP398" i="31"/>
  <c r="BA398" i="31"/>
  <c r="H1460" i="31"/>
  <c r="BA1460" i="31"/>
  <c r="AP1460" i="31"/>
  <c r="H2132" i="31"/>
  <c r="BA2132" i="31"/>
  <c r="AP2132" i="31"/>
  <c r="BA1705" i="31"/>
  <c r="AP1705" i="31"/>
  <c r="H1705" i="31"/>
  <c r="BA3123" i="31"/>
  <c r="AP3123" i="31"/>
  <c r="H3123" i="31"/>
  <c r="H1465" i="31"/>
  <c r="AP1465" i="31"/>
  <c r="BA1465" i="31"/>
  <c r="H2740" i="31"/>
  <c r="AP2740" i="31"/>
  <c r="BA2740" i="31"/>
  <c r="BA1080" i="31"/>
  <c r="AP1080" i="31"/>
  <c r="H1080" i="31"/>
  <c r="BA3446" i="31"/>
  <c r="AP3446" i="31"/>
  <c r="H3446" i="31"/>
  <c r="BA278" i="31"/>
  <c r="AP278" i="31"/>
  <c r="H278" i="31"/>
  <c r="AP286" i="31"/>
  <c r="H286" i="31"/>
  <c r="BA286" i="31"/>
  <c r="H2550" i="31"/>
  <c r="BA2550" i="31"/>
  <c r="AP2550" i="31"/>
  <c r="H1721" i="31"/>
  <c r="BA1721" i="31"/>
  <c r="AP1721" i="31"/>
  <c r="BA87" i="31"/>
  <c r="AP87" i="31"/>
  <c r="H87" i="31"/>
  <c r="AP2636" i="31"/>
  <c r="H2636" i="31"/>
  <c r="BA2636" i="31"/>
  <c r="H2035" i="31"/>
  <c r="BA2035" i="31"/>
  <c r="AP2035" i="31"/>
  <c r="BA1632" i="31"/>
  <c r="H1632" i="31"/>
  <c r="AP1632" i="31"/>
  <c r="AP233" i="31"/>
  <c r="BA233" i="31"/>
  <c r="H233" i="31"/>
  <c r="AP802" i="31"/>
  <c r="BA802" i="31"/>
  <c r="H802" i="31"/>
  <c r="H957" i="31"/>
  <c r="BA957" i="31"/>
  <c r="AP957" i="31"/>
  <c r="H2258" i="31"/>
  <c r="BA2258" i="31"/>
  <c r="AP2258" i="31"/>
  <c r="H947" i="31"/>
  <c r="BA947" i="31"/>
  <c r="AP947" i="31"/>
  <c r="BA421" i="31"/>
  <c r="AP421" i="31"/>
  <c r="H421" i="31"/>
  <c r="BA1717" i="31"/>
  <c r="H1717" i="31"/>
  <c r="AP1717" i="31"/>
  <c r="BA701" i="31"/>
  <c r="AP701" i="31"/>
  <c r="H701" i="31"/>
  <c r="H1016" i="31"/>
  <c r="AP1016" i="31"/>
  <c r="BA1016" i="31"/>
  <c r="BA241" i="31"/>
  <c r="H241" i="31"/>
  <c r="AP241" i="31"/>
  <c r="BA270" i="31"/>
  <c r="H270" i="31"/>
  <c r="AP270" i="31"/>
  <c r="BA1971" i="31"/>
  <c r="AP1971" i="31"/>
  <c r="H1971" i="31"/>
  <c r="H624" i="31"/>
  <c r="BA624" i="31"/>
  <c r="AP624" i="31"/>
  <c r="H3288" i="31"/>
  <c r="BA3288" i="31"/>
  <c r="AP3288" i="31"/>
  <c r="BA3355" i="31"/>
  <c r="AP3355" i="31"/>
  <c r="H3355" i="31"/>
  <c r="H939" i="31"/>
  <c r="AP939" i="31"/>
  <c r="BA939" i="31"/>
  <c r="BA1289" i="31"/>
  <c r="AP1289" i="31"/>
  <c r="H1289" i="31"/>
  <c r="H3056" i="31"/>
  <c r="BA3056" i="31"/>
  <c r="AP3056" i="31"/>
  <c r="AP1342" i="31"/>
  <c r="H1342" i="31"/>
  <c r="BA1342" i="31"/>
  <c r="AP273" i="31"/>
  <c r="H273" i="31"/>
  <c r="BA273" i="31"/>
  <c r="AP1278" i="31"/>
  <c r="H1278" i="31"/>
  <c r="BA1278" i="31"/>
  <c r="BA1790" i="31"/>
  <c r="H1790" i="31"/>
  <c r="AP1790" i="31"/>
  <c r="BA2887" i="31"/>
  <c r="AP2887" i="31"/>
  <c r="H2887" i="31"/>
  <c r="AP1025" i="31"/>
  <c r="BA1025" i="31"/>
  <c r="H1025" i="31"/>
  <c r="AP1249" i="31"/>
  <c r="H1249" i="31"/>
  <c r="BA1249" i="31"/>
  <c r="BA3181" i="31"/>
  <c r="H3181" i="31"/>
  <c r="AP3181" i="31"/>
  <c r="AP2387" i="31"/>
  <c r="H2387" i="31"/>
  <c r="BA2387" i="31"/>
  <c r="H630" i="31"/>
  <c r="BA630" i="31"/>
  <c r="AP630" i="31"/>
  <c r="BA1969" i="31"/>
  <c r="AP1969" i="31"/>
  <c r="H1969" i="31"/>
  <c r="H221" i="31"/>
  <c r="BA221" i="31"/>
  <c r="AP221" i="31"/>
  <c r="H2095" i="31"/>
  <c r="AP2095" i="31"/>
  <c r="BA2095" i="31"/>
  <c r="H70" i="31"/>
  <c r="AP70" i="31"/>
  <c r="BA70" i="31"/>
  <c r="H1390" i="31"/>
  <c r="BA1390" i="31"/>
  <c r="AP1390" i="31"/>
  <c r="H1897" i="31"/>
  <c r="BA1897" i="31"/>
  <c r="AP1897" i="31"/>
  <c r="H1541" i="31"/>
  <c r="BA1541" i="31"/>
  <c r="AP1541" i="31"/>
  <c r="AP1411" i="31"/>
  <c r="H1411" i="31"/>
  <c r="BA1411" i="31"/>
  <c r="AP1495" i="31"/>
  <c r="BA1495" i="31"/>
  <c r="H1495" i="31"/>
  <c r="BA1130" i="31"/>
  <c r="AP1130" i="31"/>
  <c r="H1130" i="31"/>
  <c r="BA2907" i="31"/>
  <c r="AP2907" i="31"/>
  <c r="H2907" i="31"/>
  <c r="BA1107" i="31"/>
  <c r="H1107" i="31"/>
  <c r="AP1107" i="31"/>
  <c r="H1714" i="31"/>
  <c r="BA1714" i="31"/>
  <c r="AP1714" i="31"/>
  <c r="AP213" i="31"/>
  <c r="BA213" i="31"/>
  <c r="H213" i="31"/>
  <c r="BA3239" i="31"/>
  <c r="AP3239" i="31"/>
  <c r="H3239" i="31"/>
  <c r="BA1908" i="31"/>
  <c r="AP1908" i="31"/>
  <c r="H1908" i="31"/>
  <c r="AP436" i="31"/>
  <c r="BA436" i="31"/>
  <c r="H436" i="31"/>
  <c r="H887" i="31"/>
  <c r="AP887" i="31"/>
  <c r="BA887" i="31"/>
  <c r="AP841" i="31"/>
  <c r="BA841" i="31"/>
  <c r="H841" i="31"/>
  <c r="BA1178" i="31"/>
  <c r="H1178" i="31"/>
  <c r="AP1178" i="31"/>
  <c r="H2174" i="31"/>
  <c r="BA2174" i="31"/>
  <c r="AP2174" i="31"/>
  <c r="H2154" i="31"/>
  <c r="BA2154" i="31"/>
  <c r="AP2154" i="31"/>
  <c r="H2242" i="31"/>
  <c r="AP2242" i="31"/>
  <c r="BA2242" i="31"/>
  <c r="AP777" i="31"/>
  <c r="BA777" i="31"/>
  <c r="H777" i="31"/>
  <c r="BA3033" i="31"/>
  <c r="AP3033" i="31"/>
  <c r="H3033" i="31"/>
  <c r="H1246" i="31"/>
  <c r="BA1246" i="31"/>
  <c r="AP1246" i="31"/>
  <c r="H304" i="31"/>
  <c r="BA304" i="31"/>
  <c r="AP304" i="31"/>
  <c r="H390" i="31"/>
  <c r="BA390" i="31"/>
  <c r="AP390" i="31"/>
  <c r="BA3421" i="31"/>
  <c r="AP3421" i="31"/>
  <c r="H3421" i="31"/>
  <c r="H1096" i="31"/>
  <c r="AP1096" i="31"/>
  <c r="BA1096" i="31"/>
  <c r="BA691" i="31"/>
  <c r="AP691" i="31"/>
  <c r="H691" i="31"/>
  <c r="H1829" i="31"/>
  <c r="AP1829" i="31"/>
  <c r="BA1829" i="31"/>
  <c r="H556" i="31"/>
  <c r="AP556" i="31"/>
  <c r="BA556" i="31"/>
  <c r="H1517" i="31"/>
  <c r="AP1517" i="31"/>
  <c r="BA1517" i="31"/>
  <c r="AP967" i="31"/>
  <c r="BA967" i="31"/>
  <c r="H967" i="31"/>
  <c r="BA1377" i="31"/>
  <c r="H1377" i="31"/>
  <c r="AP1377" i="31"/>
  <c r="AP42" i="31"/>
  <c r="BA42" i="31"/>
  <c r="H42" i="31"/>
  <c r="H1875" i="31"/>
  <c r="AP1875" i="31"/>
  <c r="BA1875" i="31"/>
  <c r="BA1658" i="31"/>
  <c r="H1658" i="31"/>
  <c r="AP1658" i="31"/>
  <c r="BA190" i="31"/>
  <c r="AP190" i="31"/>
  <c r="H190" i="31"/>
  <c r="BA2136" i="31"/>
  <c r="H2136" i="31"/>
  <c r="AP2136" i="31"/>
  <c r="BA1855" i="31"/>
  <c r="AP1855" i="31"/>
  <c r="H1855" i="31"/>
  <c r="AP2232" i="31"/>
  <c r="H2232" i="31"/>
  <c r="BA2232" i="31"/>
  <c r="H897" i="31"/>
  <c r="AP897" i="31"/>
  <c r="BA897" i="31"/>
  <c r="AP1292" i="31"/>
  <c r="BA1292" i="31"/>
  <c r="H1292" i="31"/>
  <c r="H2304" i="31"/>
  <c r="BA2304" i="31"/>
  <c r="AP2304" i="31"/>
  <c r="BA3152" i="31"/>
  <c r="H3152" i="31"/>
  <c r="AP3152" i="31"/>
  <c r="BA3029" i="31"/>
  <c r="H3029" i="31"/>
  <c r="AP3029" i="31"/>
  <c r="BA739" i="31"/>
  <c r="AP739" i="31"/>
  <c r="H739" i="31"/>
  <c r="BA1030" i="31"/>
  <c r="H1030" i="31"/>
  <c r="AP1030" i="31"/>
  <c r="BA2703" i="31"/>
  <c r="AP2703" i="31"/>
  <c r="H2703" i="31"/>
  <c r="AP3193" i="31"/>
  <c r="BA3193" i="31"/>
  <c r="H3193" i="31"/>
  <c r="BA1713" i="31"/>
  <c r="H1713" i="31"/>
  <c r="AP1713" i="31"/>
  <c r="H180" i="31"/>
  <c r="AP180" i="31"/>
  <c r="BA180" i="31"/>
  <c r="H2450" i="31"/>
  <c r="AP2450" i="31"/>
  <c r="BA2450" i="31"/>
  <c r="BA761" i="31"/>
  <c r="AP761" i="31"/>
  <c r="H761" i="31"/>
  <c r="H410" i="31"/>
  <c r="AP410" i="31"/>
  <c r="BA410" i="31"/>
  <c r="H2007" i="31"/>
  <c r="BA2007" i="31"/>
  <c r="AP2007" i="31"/>
  <c r="AP295" i="31"/>
  <c r="BA295" i="31"/>
  <c r="H295" i="31"/>
  <c r="H2540" i="31"/>
  <c r="AP2540" i="31"/>
  <c r="BA2540" i="31"/>
  <c r="BA3038" i="31"/>
  <c r="H3038" i="31"/>
  <c r="AP3038" i="31"/>
  <c r="H3160" i="31"/>
  <c r="BA3160" i="31"/>
  <c r="AP3160" i="31"/>
  <c r="H1062" i="31"/>
  <c r="BA1062" i="31"/>
  <c r="AP1062" i="31"/>
  <c r="AP405" i="31"/>
  <c r="H405" i="31"/>
  <c r="BA405" i="31"/>
  <c r="H1118" i="31"/>
  <c r="BA1118" i="31"/>
  <c r="AP1118" i="31"/>
  <c r="BA1318" i="31"/>
  <c r="H1318" i="31"/>
  <c r="AP1318" i="31"/>
  <c r="H603" i="31"/>
  <c r="AP603" i="31"/>
  <c r="BA603" i="31"/>
  <c r="H2621" i="31"/>
  <c r="AP2621" i="31"/>
  <c r="BA2621" i="31"/>
  <c r="BA2252" i="31"/>
  <c r="AP2252" i="31"/>
  <c r="H2252" i="31"/>
  <c r="H2379" i="31"/>
  <c r="BA2379" i="31"/>
  <c r="AP2379" i="31"/>
  <c r="AP3089" i="31"/>
  <c r="BA3089" i="31"/>
  <c r="H3089" i="31"/>
  <c r="AP2257" i="31"/>
  <c r="H2257" i="31"/>
  <c r="BA2257" i="31"/>
  <c r="AP3307" i="31"/>
  <c r="BA3307" i="31"/>
  <c r="H3307" i="31"/>
  <c r="H2906" i="31"/>
  <c r="AP2906" i="31"/>
  <c r="BA2906" i="31"/>
  <c r="AP1822" i="31"/>
  <c r="H1822" i="31"/>
  <c r="BA1822" i="31"/>
  <c r="H2251" i="31"/>
  <c r="BA2251" i="31"/>
  <c r="AP2251" i="31"/>
  <c r="BA2539" i="31"/>
  <c r="AP2539" i="31"/>
  <c r="H2539" i="31"/>
  <c r="E3555" i="31"/>
  <c r="AQ3555" i="31" a="1"/>
  <c r="AQ3555" i="31" s="1"/>
  <c r="K3555" i="31"/>
  <c r="I3555" i="31"/>
  <c r="AP3394" i="31"/>
  <c r="BA3394" i="31"/>
  <c r="H3394" i="31"/>
  <c r="H2761" i="31"/>
  <c r="BA2761" i="31"/>
  <c r="AP2761" i="31"/>
  <c r="BA2087" i="31"/>
  <c r="AP2087" i="31"/>
  <c r="H2087" i="31"/>
  <c r="H1282" i="31"/>
  <c r="AP1282" i="31"/>
  <c r="BA1282" i="31"/>
  <c r="H3433" i="31"/>
  <c r="AP3433" i="31"/>
  <c r="BA3433" i="31"/>
  <c r="AP1706" i="31"/>
  <c r="BA1706" i="31"/>
  <c r="H1706" i="31"/>
  <c r="AP2836" i="31"/>
  <c r="BA2836" i="31"/>
  <c r="H2836" i="31"/>
  <c r="AP1508" i="31"/>
  <c r="H1508" i="31"/>
  <c r="BA1508" i="31"/>
  <c r="H2192" i="31"/>
  <c r="AP2192" i="31"/>
  <c r="BA2192" i="31"/>
  <c r="H3473" i="31"/>
  <c r="BA3473" i="31"/>
  <c r="AP3473" i="31"/>
  <c r="AP3105" i="31"/>
  <c r="H3105" i="31"/>
  <c r="BA3105" i="31"/>
  <c r="AP1938" i="31"/>
  <c r="BA1938" i="31"/>
  <c r="H1938" i="31"/>
  <c r="H686" i="31"/>
  <c r="BA686" i="31"/>
  <c r="AP686" i="31"/>
  <c r="H314" i="31"/>
  <c r="AP314" i="31"/>
  <c r="BA314" i="31"/>
  <c r="H2131" i="31"/>
  <c r="BA2131" i="31"/>
  <c r="AP2131" i="31"/>
  <c r="AP2081" i="31"/>
  <c r="BA2081" i="31"/>
  <c r="H2081" i="31"/>
  <c r="AP1795" i="31"/>
  <c r="BA1795" i="31"/>
  <c r="H1795" i="31"/>
  <c r="AP846" i="31"/>
  <c r="BA846" i="31"/>
  <c r="H846" i="31"/>
  <c r="BA3186" i="31"/>
  <c r="AP3186" i="31"/>
  <c r="H3186" i="31"/>
  <c r="BA1693" i="31"/>
  <c r="H1693" i="31"/>
  <c r="AP1693" i="31"/>
  <c r="BA628" i="31"/>
  <c r="AP628" i="31"/>
  <c r="H628" i="31"/>
  <c r="AP303" i="31"/>
  <c r="BA303" i="31"/>
  <c r="H303" i="31"/>
  <c r="H548" i="31"/>
  <c r="BA548" i="31"/>
  <c r="AP548" i="31"/>
  <c r="BA1265" i="31"/>
  <c r="AP1265" i="31"/>
  <c r="H1265" i="31"/>
  <c r="BA2014" i="31"/>
  <c r="H2014" i="31"/>
  <c r="AP2014" i="31"/>
  <c r="BA1550" i="31"/>
  <c r="H1550" i="31"/>
  <c r="AP1550" i="31"/>
  <c r="AP2692" i="31"/>
  <c r="BA2692" i="31"/>
  <c r="H2692" i="31"/>
  <c r="AP2352" i="31"/>
  <c r="H2352" i="31"/>
  <c r="BA2352" i="31"/>
  <c r="BA2070" i="31"/>
  <c r="AP2070" i="31"/>
  <c r="H2070" i="31"/>
  <c r="AP1734" i="31"/>
  <c r="BA1734" i="31"/>
  <c r="H1734" i="31"/>
  <c r="BA1333" i="31"/>
  <c r="H1333" i="31"/>
  <c r="AP1333" i="31"/>
  <c r="E3559" i="31"/>
  <c r="AQ3559" i="31" a="1"/>
  <c r="AQ3559" i="31" s="1"/>
  <c r="I3559" i="31"/>
  <c r="K3559" i="31"/>
  <c r="AP526" i="31"/>
  <c r="H526" i="31"/>
  <c r="BA526" i="31"/>
  <c r="H2074" i="31"/>
  <c r="BA2074" i="31"/>
  <c r="AP2074" i="31"/>
  <c r="AP142" i="31"/>
  <c r="BA142" i="31"/>
  <c r="H142" i="31"/>
  <c r="BA2150" i="31"/>
  <c r="H2150" i="31"/>
  <c r="AP2150" i="31"/>
  <c r="H1688" i="31"/>
  <c r="BA1688" i="31"/>
  <c r="AP1688" i="31"/>
  <c r="AP24" i="31"/>
  <c r="H24" i="31"/>
  <c r="BA24" i="31"/>
  <c r="BA2808" i="31"/>
  <c r="H2808" i="31"/>
  <c r="AP2808" i="31"/>
  <c r="BA2586" i="31"/>
  <c r="AP2586" i="31"/>
  <c r="H2586" i="31"/>
  <c r="AP2588" i="31"/>
  <c r="H2588" i="31"/>
  <c r="BA2588" i="31"/>
  <c r="H1185" i="31"/>
  <c r="BA1185" i="31"/>
  <c r="AP1185" i="31"/>
  <c r="BA1419" i="31"/>
  <c r="H1419" i="31"/>
  <c r="AP1419" i="31"/>
  <c r="H428" i="31"/>
  <c r="BA428" i="31"/>
  <c r="AP428" i="31"/>
  <c r="AP1698" i="31"/>
  <c r="BA1698" i="31"/>
  <c r="H1698" i="31"/>
  <c r="H868" i="31"/>
  <c r="BA868" i="31"/>
  <c r="AP868" i="31"/>
  <c r="BA3023" i="31"/>
  <c r="AP3023" i="31"/>
  <c r="H3023" i="31"/>
  <c r="BA2800" i="31"/>
  <c r="H2800" i="31"/>
  <c r="AP2800" i="31"/>
  <c r="BA3343" i="31"/>
  <c r="AP3343" i="31"/>
  <c r="H3343" i="31"/>
  <c r="AP2743" i="31"/>
  <c r="H2743" i="31"/>
  <c r="BA2743" i="31"/>
  <c r="H1395" i="31"/>
  <c r="AP1395" i="31"/>
  <c r="BA1395" i="31"/>
  <c r="H1610" i="31"/>
  <c r="BA1610" i="31"/>
  <c r="AP1610" i="31"/>
  <c r="BZ19" i="10"/>
  <c r="BW19" i="10"/>
  <c r="CH12" i="10"/>
  <c r="CB19" i="10"/>
  <c r="CG12" i="10"/>
  <c r="BA3516" i="31"/>
  <c r="AP3516" i="31"/>
  <c r="H3516" i="31"/>
  <c r="AP3500" i="31"/>
  <c r="H3500" i="31"/>
  <c r="BA3500" i="31"/>
  <c r="BA3484" i="31"/>
  <c r="AP3484" i="31"/>
  <c r="H3484" i="31"/>
  <c r="H2920" i="31"/>
  <c r="BA2920" i="31"/>
  <c r="AP2920" i="31"/>
  <c r="H158" i="31"/>
  <c r="AP158" i="31"/>
  <c r="BA158" i="31"/>
  <c r="BA1577" i="31"/>
  <c r="AP1577" i="31"/>
  <c r="H1577" i="31"/>
  <c r="AP3190" i="31"/>
  <c r="BA3190" i="31"/>
  <c r="H3190" i="31"/>
  <c r="BA863" i="31"/>
  <c r="H863" i="31"/>
  <c r="AP863" i="31"/>
  <c r="H1565" i="31"/>
  <c r="BA1565" i="31"/>
  <c r="AP1565" i="31"/>
  <c r="BA622" i="31"/>
  <c r="AP622" i="31"/>
  <c r="H622" i="31"/>
  <c r="AP1014" i="31"/>
  <c r="BA1014" i="31"/>
  <c r="H1014" i="31"/>
  <c r="BA1034" i="31"/>
  <c r="H1034" i="31"/>
  <c r="AP1034" i="31"/>
  <c r="BA839" i="31"/>
  <c r="H839" i="31"/>
  <c r="AP839" i="31"/>
  <c r="AP2609" i="31"/>
  <c r="BA2609" i="31"/>
  <c r="H2609" i="31"/>
  <c r="AP1643" i="31"/>
  <c r="BA1643" i="31"/>
  <c r="H1643" i="31"/>
  <c r="H3211" i="31"/>
  <c r="BA3211" i="31"/>
  <c r="AP3211" i="31"/>
  <c r="H1879" i="31"/>
  <c r="BA1879" i="31"/>
  <c r="AP1879" i="31"/>
  <c r="H1645" i="31"/>
  <c r="AP1645" i="31"/>
  <c r="BA1645" i="31"/>
  <c r="AP1653" i="31"/>
  <c r="H1653" i="31"/>
  <c r="BA1653" i="31"/>
  <c r="H3305" i="31"/>
  <c r="BA3305" i="31"/>
  <c r="AP3305" i="31"/>
  <c r="BA919" i="31"/>
  <c r="H919" i="31"/>
  <c r="AP919" i="31"/>
  <c r="BA2410" i="31"/>
  <c r="H2410" i="31"/>
  <c r="AP2410" i="31"/>
  <c r="AP1237" i="31"/>
  <c r="H1237" i="31"/>
  <c r="BA1237" i="31"/>
  <c r="AP2388" i="31"/>
  <c r="H2388" i="31"/>
  <c r="BA2388" i="31"/>
  <c r="H2361" i="31"/>
  <c r="AP2361" i="31"/>
  <c r="BA2361" i="31"/>
  <c r="AP2126" i="31"/>
  <c r="BA2126" i="31"/>
  <c r="H2126" i="31"/>
  <c r="H2047" i="31"/>
  <c r="BA2047" i="31"/>
  <c r="AP2047" i="31"/>
  <c r="BA2913" i="31"/>
  <c r="AP2913" i="31"/>
  <c r="H2913" i="31"/>
  <c r="AP2788" i="31"/>
  <c r="H2788" i="31"/>
  <c r="BA2788" i="31"/>
  <c r="H30" i="31"/>
  <c r="AP30" i="31"/>
  <c r="BA30" i="31"/>
  <c r="AP2581" i="31"/>
  <c r="H2581" i="31"/>
  <c r="BA2581" i="31"/>
  <c r="H1594" i="31"/>
  <c r="AP1594" i="31"/>
  <c r="BA1594" i="31"/>
  <c r="AP1136" i="31"/>
  <c r="H1136" i="31"/>
  <c r="BA1136" i="31"/>
  <c r="BA1293" i="31"/>
  <c r="AP1293" i="31"/>
  <c r="H1293" i="31"/>
  <c r="H874" i="31"/>
  <c r="BA874" i="31"/>
  <c r="AP874" i="31"/>
  <c r="H48" i="31"/>
  <c r="BA48" i="31"/>
  <c r="AP48" i="31"/>
  <c r="H2868" i="31"/>
  <c r="BA2868" i="31"/>
  <c r="AP2868" i="31"/>
  <c r="H574" i="31"/>
  <c r="BA574" i="31"/>
  <c r="AP574" i="31"/>
  <c r="BA1690" i="31"/>
  <c r="H1690" i="31"/>
  <c r="AP1690" i="31"/>
  <c r="AP1990" i="31"/>
  <c r="BA1990" i="31"/>
  <c r="H1990" i="31"/>
  <c r="BA3024" i="31"/>
  <c r="H3024" i="31"/>
  <c r="AP3024" i="31"/>
  <c r="BA2170" i="31"/>
  <c r="H2170" i="31"/>
  <c r="AP2170" i="31"/>
  <c r="BA2130" i="31"/>
  <c r="H2130" i="31"/>
  <c r="AP2130" i="31"/>
  <c r="AP2645" i="31"/>
  <c r="BA2645" i="31"/>
  <c r="H2645" i="31"/>
  <c r="BA3332" i="31"/>
  <c r="H3332" i="31"/>
  <c r="AP3332" i="31"/>
  <c r="H1994" i="31"/>
  <c r="BA1994" i="31"/>
  <c r="AP1994" i="31"/>
  <c r="BA2342" i="31"/>
  <c r="AP2342" i="31"/>
  <c r="H2342" i="31"/>
  <c r="AP2529" i="31"/>
  <c r="BA2529" i="31"/>
  <c r="H2529" i="31"/>
  <c r="AP2739" i="31"/>
  <c r="H2739" i="31"/>
  <c r="BA2739" i="31"/>
  <c r="BA2205" i="31"/>
  <c r="AP2205" i="31"/>
  <c r="H2205" i="31"/>
  <c r="BA3035" i="31"/>
  <c r="H3035" i="31"/>
  <c r="AP3035" i="31"/>
  <c r="H2383" i="31"/>
  <c r="BA2383" i="31"/>
  <c r="AP2383" i="31"/>
  <c r="BA2265" i="31"/>
  <c r="AP2265" i="31"/>
  <c r="H2265" i="31"/>
  <c r="AP1472" i="31"/>
  <c r="H1472" i="31"/>
  <c r="BA1472" i="31"/>
  <c r="AP3032" i="31"/>
  <c r="H3032" i="31"/>
  <c r="BA3032" i="31"/>
  <c r="H1847" i="31"/>
  <c r="BA1847" i="31"/>
  <c r="AP1847" i="31"/>
  <c r="BA1883" i="31"/>
  <c r="H1883" i="31"/>
  <c r="AP1883" i="31"/>
  <c r="BA418" i="31"/>
  <c r="AP418" i="31"/>
  <c r="H418" i="31"/>
  <c r="AP1288" i="31"/>
  <c r="BA1288" i="31"/>
  <c r="H1288" i="31"/>
  <c r="H858" i="31"/>
  <c r="BA858" i="31"/>
  <c r="AP858" i="31"/>
  <c r="BA3008" i="31"/>
  <c r="AP3008" i="31"/>
  <c r="H3008" i="31"/>
  <c r="H498" i="31"/>
  <c r="AP498" i="31"/>
  <c r="BA498" i="31"/>
  <c r="H388" i="31"/>
  <c r="AP388" i="31"/>
  <c r="BA388" i="31"/>
  <c r="AP627" i="31"/>
  <c r="BA627" i="31"/>
  <c r="H627" i="31"/>
  <c r="AP1097" i="31"/>
  <c r="BA1097" i="31"/>
  <c r="H1097" i="31"/>
  <c r="BA854" i="31"/>
  <c r="AP854" i="31"/>
  <c r="H854" i="31"/>
  <c r="H771" i="31"/>
  <c r="AP771" i="31"/>
  <c r="BA771" i="31"/>
  <c r="H774" i="31"/>
  <c r="AP774" i="31"/>
  <c r="BA774" i="31"/>
  <c r="BA2803" i="31"/>
  <c r="H2803" i="31"/>
  <c r="AP2803" i="31"/>
  <c r="AP614" i="31"/>
  <c r="H614" i="31"/>
  <c r="BA614" i="31"/>
  <c r="AP3226" i="31"/>
  <c r="BA3226" i="31"/>
  <c r="H3226" i="31"/>
  <c r="H915" i="31"/>
  <c r="AP915" i="31"/>
  <c r="BA915" i="31"/>
  <c r="BA1269" i="31"/>
  <c r="H1269" i="31"/>
  <c r="AP1269" i="31"/>
  <c r="AP684" i="31"/>
  <c r="BA684" i="31"/>
  <c r="H684" i="31"/>
  <c r="H1510" i="31"/>
  <c r="BA1510" i="31"/>
  <c r="AP1510" i="31"/>
  <c r="H1792" i="31"/>
  <c r="AP1792" i="31"/>
  <c r="BA1792" i="31"/>
  <c r="H611" i="31"/>
  <c r="AP611" i="31"/>
  <c r="BA611" i="31"/>
  <c r="AP1334" i="31"/>
  <c r="H1334" i="31"/>
  <c r="BA1334" i="31"/>
  <c r="H2922" i="31"/>
  <c r="AP2922" i="31"/>
  <c r="BA2922" i="31"/>
  <c r="AP2994" i="31"/>
  <c r="BA2994" i="31"/>
  <c r="H2994" i="31"/>
  <c r="H2269" i="31"/>
  <c r="AP2269" i="31"/>
  <c r="BA2269" i="31"/>
  <c r="BA2691" i="31"/>
  <c r="AP2691" i="31"/>
  <c r="H2691" i="31"/>
  <c r="AP669" i="31"/>
  <c r="H669" i="31"/>
  <c r="BA669" i="31"/>
  <c r="AP165" i="31"/>
  <c r="BA165" i="31"/>
  <c r="H165" i="31"/>
  <c r="AP1279" i="31"/>
  <c r="H1279" i="31"/>
  <c r="BA1279" i="31"/>
  <c r="AP1146" i="31"/>
  <c r="BA1146" i="31"/>
  <c r="H1146" i="31"/>
  <c r="BA3055" i="31"/>
  <c r="H3055" i="31"/>
  <c r="AP3055" i="31"/>
  <c r="AP2916" i="31"/>
  <c r="BA2916" i="31"/>
  <c r="H2916" i="31"/>
  <c r="AP3294" i="31"/>
  <c r="BA3294" i="31"/>
  <c r="H3294" i="31"/>
  <c r="BA3140" i="31"/>
  <c r="AP3140" i="31"/>
  <c r="H3140" i="31"/>
  <c r="BA581" i="31"/>
  <c r="AP581" i="31"/>
  <c r="H581" i="31"/>
  <c r="AP3400" i="31"/>
  <c r="BA3400" i="31"/>
  <c r="H3400" i="31"/>
  <c r="H1530" i="31"/>
  <c r="BA1530" i="31"/>
  <c r="AP1530" i="31"/>
  <c r="H712" i="31"/>
  <c r="BA712" i="31"/>
  <c r="AP712" i="31"/>
  <c r="H792" i="31"/>
  <c r="AP792" i="31"/>
  <c r="BA792" i="31"/>
  <c r="H843" i="31"/>
  <c r="BA843" i="31"/>
  <c r="AP843" i="31"/>
  <c r="BA2169" i="31"/>
  <c r="AP2169" i="31"/>
  <c r="H2169" i="31"/>
  <c r="AP239" i="31"/>
  <c r="BA239" i="31"/>
  <c r="H239" i="31"/>
  <c r="BA764" i="31"/>
  <c r="H764" i="31"/>
  <c r="AP764" i="31"/>
  <c r="AP609" i="31"/>
  <c r="H609" i="31"/>
  <c r="BA609" i="31"/>
  <c r="AP2717" i="31"/>
  <c r="BA2717" i="31"/>
  <c r="H2717" i="31"/>
  <c r="H187" i="31"/>
  <c r="AP187" i="31"/>
  <c r="BA187" i="31"/>
  <c r="H1566" i="31"/>
  <c r="AP1566" i="31"/>
  <c r="BA1566" i="31"/>
  <c r="H3132" i="31"/>
  <c r="AP3132" i="31"/>
  <c r="BA3132" i="31"/>
  <c r="AP876" i="31"/>
  <c r="H876" i="31"/>
  <c r="BA876" i="31"/>
  <c r="AP725" i="31"/>
  <c r="BA725" i="31"/>
  <c r="H725" i="31"/>
  <c r="BA2142" i="31"/>
  <c r="AP2142" i="31"/>
  <c r="H2142" i="31"/>
  <c r="BA320" i="31"/>
  <c r="AP320" i="31"/>
  <c r="H320" i="31"/>
  <c r="AP1188" i="31"/>
  <c r="H1188" i="31"/>
  <c r="BA1188" i="31"/>
  <c r="BA3361" i="31"/>
  <c r="AP3361" i="31"/>
  <c r="H3361" i="31"/>
  <c r="AP1447" i="31"/>
  <c r="H1447" i="31"/>
  <c r="BA1447" i="31"/>
  <c r="AP881" i="31"/>
  <c r="H881" i="31"/>
  <c r="BA881" i="31"/>
  <c r="H2341" i="31"/>
  <c r="AP2341" i="31"/>
  <c r="BA2341" i="31"/>
  <c r="BA2382" i="31"/>
  <c r="H2382" i="31"/>
  <c r="AP2382" i="31"/>
  <c r="BA1432" i="31"/>
  <c r="AP1432" i="31"/>
  <c r="H1432" i="31"/>
  <c r="AP2626" i="31"/>
  <c r="BA2626" i="31"/>
  <c r="H2626" i="31"/>
  <c r="BA1222" i="31"/>
  <c r="AP1222" i="31"/>
  <c r="H1222" i="31"/>
  <c r="BA478" i="31"/>
  <c r="H478" i="31"/>
  <c r="AP478" i="31"/>
  <c r="BA136" i="31"/>
  <c r="AP136" i="31"/>
  <c r="H136" i="31"/>
  <c r="H346" i="31"/>
  <c r="BA346" i="31"/>
  <c r="AP346" i="31"/>
  <c r="H949" i="31"/>
  <c r="BA949" i="31"/>
  <c r="AP949" i="31"/>
  <c r="H1624" i="31"/>
  <c r="BA1624" i="31"/>
  <c r="AP1624" i="31"/>
  <c r="H3052" i="31"/>
  <c r="BA3052" i="31"/>
  <c r="AP3052" i="31"/>
  <c r="AP2226" i="31"/>
  <c r="BA2226" i="31"/>
  <c r="H2226" i="31"/>
  <c r="H555" i="31"/>
  <c r="BA555" i="31"/>
  <c r="AP555" i="31"/>
  <c r="BA2395" i="31"/>
  <c r="H2395" i="31"/>
  <c r="AP2395" i="31"/>
  <c r="H1045" i="31"/>
  <c r="BA1045" i="31"/>
  <c r="AP1045" i="31"/>
  <c r="H2241" i="31"/>
  <c r="AP2241" i="31"/>
  <c r="BA2241" i="31"/>
  <c r="H953" i="31"/>
  <c r="AP953" i="31"/>
  <c r="BA953" i="31"/>
  <c r="BA2528" i="31"/>
  <c r="H2528" i="31"/>
  <c r="AP2528" i="31"/>
  <c r="BA2409" i="31"/>
  <c r="H2409" i="31"/>
  <c r="AP2409" i="31"/>
  <c r="H2117" i="31"/>
  <c r="AP2117" i="31"/>
  <c r="BA2117" i="31"/>
  <c r="AP1201" i="31"/>
  <c r="BA1201" i="31"/>
  <c r="H1201" i="31"/>
  <c r="AP2436" i="31"/>
  <c r="H2436" i="31"/>
  <c r="BA2436" i="31"/>
  <c r="AP2861" i="31"/>
  <c r="BA2861" i="31"/>
  <c r="H2861" i="31"/>
  <c r="AP1060" i="31"/>
  <c r="H1060" i="31"/>
  <c r="BA1060" i="31"/>
  <c r="AP1527" i="31"/>
  <c r="BA1527" i="31"/>
  <c r="H1527" i="31"/>
  <c r="BA1762" i="31"/>
  <c r="AP1762" i="31"/>
  <c r="H1762" i="31"/>
  <c r="H688" i="31"/>
  <c r="AP688" i="31"/>
  <c r="BA688" i="31"/>
  <c r="AP3296" i="31"/>
  <c r="BA3296" i="31"/>
  <c r="H3296" i="31"/>
  <c r="AP1248" i="31"/>
  <c r="H1248" i="31"/>
  <c r="BA1248" i="31"/>
  <c r="BA959" i="31"/>
  <c r="H959" i="31"/>
  <c r="AP959" i="31"/>
  <c r="BA980" i="31"/>
  <c r="AP980" i="31"/>
  <c r="H980" i="31"/>
  <c r="BA3365" i="31"/>
  <c r="H3365" i="31"/>
  <c r="AP3365" i="31"/>
  <c r="BA1291" i="31"/>
  <c r="H1291" i="31"/>
  <c r="AP1291" i="31"/>
  <c r="AP553" i="31"/>
  <c r="H553" i="31"/>
  <c r="BA553" i="31"/>
  <c r="H2933" i="31"/>
  <c r="AP2933" i="31"/>
  <c r="BA2933" i="31"/>
  <c r="BA2775" i="31"/>
  <c r="AP2775" i="31"/>
  <c r="H2775" i="31"/>
  <c r="H2148" i="31"/>
  <c r="AP2148" i="31"/>
  <c r="BA2148" i="31"/>
  <c r="BA2193" i="31"/>
  <c r="H2193" i="31"/>
  <c r="AP2193" i="31"/>
  <c r="H1256" i="31"/>
  <c r="BA1256" i="31"/>
  <c r="AP1256" i="31"/>
  <c r="BA1171" i="31"/>
  <c r="H1171" i="31"/>
  <c r="AP1171" i="31"/>
  <c r="AP437" i="31"/>
  <c r="BA437" i="31"/>
  <c r="H437" i="31"/>
  <c r="AP387" i="31"/>
  <c r="BA387" i="31"/>
  <c r="H387" i="31"/>
  <c r="E3564" i="31"/>
  <c r="K3564" i="31"/>
  <c r="I3564" i="31"/>
  <c r="BA1434" i="31"/>
  <c r="AP1434" i="31"/>
  <c r="H1434" i="31"/>
  <c r="H2834" i="31"/>
  <c r="AP2834" i="31"/>
  <c r="BA2834" i="31"/>
  <c r="H2957" i="31"/>
  <c r="BA2957" i="31"/>
  <c r="AP2957" i="31"/>
  <c r="AP71" i="31"/>
  <c r="BA71" i="31"/>
  <c r="H71" i="31"/>
  <c r="H3184" i="31"/>
  <c r="AP3184" i="31"/>
  <c r="BA3184" i="31"/>
  <c r="BA1604" i="31"/>
  <c r="AP1604" i="31"/>
  <c r="H1604" i="31"/>
  <c r="H2566" i="31"/>
  <c r="AP2566" i="31"/>
  <c r="BA2566" i="31"/>
  <c r="AP1082" i="31"/>
  <c r="H1082" i="31"/>
  <c r="BA1082" i="31"/>
  <c r="H1747" i="31"/>
  <c r="AP1747" i="31"/>
  <c r="BA1747" i="31"/>
  <c r="H3470" i="31"/>
  <c r="BA3470" i="31"/>
  <c r="AP3470" i="31"/>
  <c r="AP1670" i="31"/>
  <c r="H1670" i="31"/>
  <c r="BA1670" i="31"/>
  <c r="AP979" i="31"/>
  <c r="BA979" i="31"/>
  <c r="H979" i="31"/>
  <c r="AP742" i="31"/>
  <c r="H742" i="31"/>
  <c r="BA742" i="31"/>
  <c r="BA2466" i="31"/>
  <c r="H2466" i="31"/>
  <c r="AP2466" i="31"/>
  <c r="H1553" i="31"/>
  <c r="AP1553" i="31"/>
  <c r="BA1553" i="31"/>
  <c r="AP3309" i="31"/>
  <c r="H3309" i="31"/>
  <c r="BA3309" i="31"/>
  <c r="BA143" i="31"/>
  <c r="H143" i="31"/>
  <c r="AP143" i="31"/>
  <c r="AP1802" i="31"/>
  <c r="BA1802" i="31"/>
  <c r="H1802" i="31"/>
  <c r="AP1760" i="31"/>
  <c r="BA1760" i="31"/>
  <c r="H1760" i="31"/>
  <c r="H765" i="31"/>
  <c r="BA765" i="31"/>
  <c r="AP765" i="31"/>
  <c r="AP1778" i="31"/>
  <c r="H1778" i="31"/>
  <c r="BA1778" i="31"/>
  <c r="AP217" i="31"/>
  <c r="H217" i="31"/>
  <c r="BA217" i="31"/>
  <c r="AP460" i="31"/>
  <c r="H460" i="31"/>
  <c r="BA460" i="31"/>
  <c r="BA1764" i="31"/>
  <c r="AP1764" i="31"/>
  <c r="H1764" i="31"/>
  <c r="H692" i="31"/>
  <c r="BA692" i="31"/>
  <c r="AP692" i="31"/>
  <c r="AP90" i="31"/>
  <c r="H90" i="31"/>
  <c r="BA90" i="31"/>
  <c r="AP470" i="31"/>
  <c r="H470" i="31"/>
  <c r="BA470" i="31"/>
  <c r="BA91" i="31"/>
  <c r="AP91" i="31"/>
  <c r="H91" i="31"/>
  <c r="AP1274" i="31"/>
  <c r="BA1274" i="31"/>
  <c r="H1274" i="31"/>
  <c r="BA640" i="31"/>
  <c r="H640" i="31"/>
  <c r="AP640" i="31"/>
  <c r="AP672" i="31"/>
  <c r="H672" i="31"/>
  <c r="BA672" i="31"/>
  <c r="H818" i="31"/>
  <c r="AP818" i="31"/>
  <c r="BA818" i="31"/>
  <c r="H1625" i="31"/>
  <c r="BA1625" i="31"/>
  <c r="AP1625" i="31"/>
  <c r="H546" i="31"/>
  <c r="BA546" i="31"/>
  <c r="AP546" i="31"/>
  <c r="BA2614" i="31"/>
  <c r="AP2614" i="31"/>
  <c r="H2614" i="31"/>
  <c r="AP392" i="31"/>
  <c r="H392" i="31"/>
  <c r="BA392" i="31"/>
  <c r="H1378" i="31"/>
  <c r="BA1378" i="31"/>
  <c r="AP1378" i="31"/>
  <c r="BA2155" i="31"/>
  <c r="AP2155" i="31"/>
  <c r="H2155" i="31"/>
  <c r="BA298" i="31"/>
  <c r="AP298" i="31"/>
  <c r="H298" i="31"/>
  <c r="H663" i="31"/>
  <c r="BA663" i="31"/>
  <c r="AP663" i="31"/>
  <c r="BA2602" i="31"/>
  <c r="AP2602" i="31"/>
  <c r="H2602" i="31"/>
  <c r="AP1573" i="31"/>
  <c r="BA1573" i="31"/>
  <c r="H1573" i="31"/>
  <c r="AP932" i="31"/>
  <c r="H932" i="31"/>
  <c r="BA932" i="31"/>
  <c r="AP2233" i="31"/>
  <c r="BA2233" i="31"/>
  <c r="H2233" i="31"/>
  <c r="AP2285" i="31"/>
  <c r="BA2285" i="31"/>
  <c r="H2285" i="31"/>
  <c r="AP1618" i="31"/>
  <c r="BA1618" i="31"/>
  <c r="H1618" i="31"/>
  <c r="AP3245" i="31"/>
  <c r="H3245" i="31"/>
  <c r="BA3245" i="31"/>
  <c r="AP3265" i="31"/>
  <c r="H3265" i="31"/>
  <c r="BA3265" i="31"/>
  <c r="AP1704" i="31"/>
  <c r="H1704" i="31"/>
  <c r="BA1704" i="31"/>
  <c r="AP1328" i="31"/>
  <c r="H1328" i="31"/>
  <c r="BA1328" i="31"/>
  <c r="BA2161" i="31"/>
  <c r="H2161" i="31"/>
  <c r="AP2161" i="31"/>
  <c r="H2828" i="31"/>
  <c r="AP2828" i="31"/>
  <c r="BA2828" i="31"/>
  <c r="BA1962" i="31"/>
  <c r="AP1962" i="31"/>
  <c r="H1962" i="31"/>
  <c r="BA234" i="31"/>
  <c r="AP234" i="31"/>
  <c r="H234" i="31"/>
  <c r="H1005" i="31"/>
  <c r="AP1005" i="31"/>
  <c r="BA1005" i="31"/>
  <c r="H1819" i="31"/>
  <c r="AP1819" i="31"/>
  <c r="BA1819" i="31"/>
  <c r="BA3463" i="31"/>
  <c r="AP3463" i="31"/>
  <c r="H3463" i="31"/>
  <c r="AP1677" i="31"/>
  <c r="BA1677" i="31"/>
  <c r="H1677" i="31"/>
  <c r="AP2843" i="31"/>
  <c r="H2843" i="31"/>
  <c r="BA2843" i="31"/>
  <c r="BA2962" i="31"/>
  <c r="H2962" i="31"/>
  <c r="AP2962" i="31"/>
  <c r="AP1388" i="31"/>
  <c r="BA1388" i="31"/>
  <c r="H1388" i="31"/>
  <c r="H2128" i="31"/>
  <c r="BA2128" i="31"/>
  <c r="AP2128" i="31"/>
  <c r="BA1915" i="31"/>
  <c r="H1915" i="31"/>
  <c r="AP1915" i="31"/>
  <c r="H1957" i="31"/>
  <c r="AP1957" i="31"/>
  <c r="BA1957" i="31"/>
  <c r="AP2277" i="31"/>
  <c r="BA2277" i="31"/>
  <c r="H2277" i="31"/>
  <c r="CH15" i="10"/>
  <c r="CB16" i="10"/>
  <c r="BZ16" i="10"/>
  <c r="BW16" i="10"/>
  <c r="CG15" i="10"/>
  <c r="H3515" i="31"/>
  <c r="BA3515" i="31"/>
  <c r="AP3515" i="31"/>
  <c r="H3499" i="31"/>
  <c r="BA3499" i="31"/>
  <c r="AP3499" i="31"/>
  <c r="H3483" i="31"/>
  <c r="BA3483" i="31"/>
  <c r="AP3483" i="31"/>
  <c r="H1921" i="31"/>
  <c r="AP1921" i="31"/>
  <c r="BA1921" i="31"/>
  <c r="H834" i="31"/>
  <c r="AP834" i="31"/>
  <c r="BA834" i="31"/>
  <c r="BA3249" i="31"/>
  <c r="H3249" i="31"/>
  <c r="AP3249" i="31"/>
  <c r="H73" i="31"/>
  <c r="BA73" i="31"/>
  <c r="AP73" i="31"/>
  <c r="BA770" i="31"/>
  <c r="H770" i="31"/>
  <c r="AP770" i="31"/>
  <c r="AP2106" i="31"/>
  <c r="H2106" i="31"/>
  <c r="BA2106" i="31"/>
  <c r="AP243" i="31"/>
  <c r="H243" i="31"/>
  <c r="BA243" i="31"/>
  <c r="BA733" i="31"/>
  <c r="H733" i="31"/>
  <c r="AP733" i="31"/>
  <c r="BA2893" i="31"/>
  <c r="AP2893" i="31"/>
  <c r="H2893" i="31"/>
  <c r="BA509" i="31"/>
  <c r="AP509" i="31"/>
  <c r="H509" i="31"/>
  <c r="AP2360" i="31"/>
  <c r="BA2360" i="31"/>
  <c r="H2360" i="31"/>
  <c r="AP714" i="31"/>
  <c r="H714" i="31"/>
  <c r="BA714" i="31"/>
  <c r="BA1366" i="31"/>
  <c r="AP1366" i="31"/>
  <c r="H1366" i="31"/>
  <c r="H3064" i="31"/>
  <c r="AP3064" i="31"/>
  <c r="BA3064" i="31"/>
  <c r="AP1149" i="31"/>
  <c r="H1149" i="31"/>
  <c r="BA1149" i="31"/>
  <c r="AP227" i="31"/>
  <c r="H227" i="31"/>
  <c r="BA227" i="31"/>
  <c r="AP2001" i="31"/>
  <c r="H2001" i="31"/>
  <c r="BA2001" i="31"/>
  <c r="BA1043" i="31"/>
  <c r="AP1043" i="31"/>
  <c r="H1043" i="31"/>
  <c r="AP3412" i="31"/>
  <c r="H3412" i="31"/>
  <c r="BA3412" i="31"/>
  <c r="H2442" i="31"/>
  <c r="BA2442" i="31"/>
  <c r="AP2442" i="31"/>
  <c r="BA146" i="31"/>
  <c r="H146" i="31"/>
  <c r="AP146" i="31"/>
  <c r="H1998" i="31"/>
  <c r="BA1998" i="31"/>
  <c r="AP1998" i="31"/>
  <c r="H1923" i="31"/>
  <c r="BA1923" i="31"/>
  <c r="AP1923" i="31"/>
  <c r="BA3250" i="31"/>
  <c r="AP3250" i="31"/>
  <c r="H3250" i="31"/>
  <c r="AP2017" i="31"/>
  <c r="H2017" i="31"/>
  <c r="BA2017" i="31"/>
  <c r="AP1212" i="31"/>
  <c r="H1212" i="31"/>
  <c r="BA1212" i="31"/>
  <c r="BA1954" i="31"/>
  <c r="H1954" i="31"/>
  <c r="AP1954" i="31"/>
  <c r="AP208" i="31"/>
  <c r="H208" i="31"/>
  <c r="BA208" i="31"/>
  <c r="H1575" i="31"/>
  <c r="BA1575" i="31"/>
  <c r="AP1575" i="31"/>
  <c r="BA132" i="31"/>
  <c r="AP132" i="31"/>
  <c r="H132" i="31"/>
  <c r="BA77" i="31"/>
  <c r="AP77" i="31"/>
  <c r="H77" i="31"/>
  <c r="BA969" i="31"/>
  <c r="H969" i="31"/>
  <c r="AP969" i="31"/>
  <c r="BA697" i="31"/>
  <c r="H697" i="31"/>
  <c r="AP697" i="31"/>
  <c r="BA2569" i="31"/>
  <c r="AP2569" i="31"/>
  <c r="H2569" i="31"/>
  <c r="BA732" i="31"/>
  <c r="AP732" i="31"/>
  <c r="H732" i="31"/>
  <c r="AP1408" i="31"/>
  <c r="BA1408" i="31"/>
  <c r="H1408" i="31"/>
  <c r="BA656" i="31"/>
  <c r="AP656" i="31"/>
  <c r="H656" i="31"/>
  <c r="BA2356" i="31"/>
  <c r="H2356" i="31"/>
  <c r="AP2356" i="31"/>
  <c r="BA2039" i="31"/>
  <c r="H2039" i="31"/>
  <c r="AP2039" i="31"/>
  <c r="BA3451" i="31"/>
  <c r="AP3451" i="31"/>
  <c r="H3451" i="31"/>
  <c r="AP2760" i="31"/>
  <c r="H2760" i="31"/>
  <c r="BA2760" i="31"/>
  <c r="AP1436" i="31"/>
  <c r="BA1436" i="31"/>
  <c r="H1436" i="31"/>
  <c r="BA2734" i="31"/>
  <c r="AP2734" i="31"/>
  <c r="H2734" i="31"/>
  <c r="H1017" i="31"/>
  <c r="AP1017" i="31"/>
  <c r="BA1017" i="31"/>
  <c r="BA1429" i="31"/>
  <c r="AP1429" i="31"/>
  <c r="H1429" i="31"/>
  <c r="H3018" i="31"/>
  <c r="AP3018" i="31"/>
  <c r="BA3018" i="31"/>
  <c r="H3453" i="31"/>
  <c r="BA3453" i="31"/>
  <c r="AP3453" i="31"/>
  <c r="H2977" i="31"/>
  <c r="AP2977" i="31"/>
  <c r="BA2977" i="31"/>
  <c r="AP1004" i="31"/>
  <c r="BA1004" i="31"/>
  <c r="H1004" i="31"/>
  <c r="BA1824" i="31"/>
  <c r="AP1824" i="31"/>
  <c r="H1824" i="31"/>
  <c r="AP312" i="31"/>
  <c r="H312" i="31"/>
  <c r="BA312" i="31"/>
  <c r="AP1424" i="31"/>
  <c r="H1424" i="31"/>
  <c r="BA1424" i="31"/>
  <c r="H2702" i="31"/>
  <c r="BA2702" i="31"/>
  <c r="AP2702" i="31"/>
  <c r="H3416" i="31"/>
  <c r="BA3416" i="31"/>
  <c r="AP3416" i="31"/>
  <c r="BA3289" i="31"/>
  <c r="H3289" i="31"/>
  <c r="AP3289" i="31"/>
  <c r="AP2924" i="31"/>
  <c r="H2924" i="31"/>
  <c r="BA2924" i="31"/>
  <c r="H3017" i="31"/>
  <c r="BA3017" i="31"/>
  <c r="AP3017" i="31"/>
  <c r="H668" i="31"/>
  <c r="AP668" i="31"/>
  <c r="BA668" i="31"/>
  <c r="AP3042" i="31"/>
  <c r="BA3042" i="31"/>
  <c r="H3042" i="31"/>
  <c r="AP1285" i="31"/>
  <c r="H1285" i="31"/>
  <c r="BA1285" i="31"/>
  <c r="H2615" i="31"/>
  <c r="BA2615" i="31"/>
  <c r="AP2615" i="31"/>
  <c r="H2899" i="31"/>
  <c r="BA2899" i="31"/>
  <c r="AP2899" i="31"/>
  <c r="BA1678" i="31"/>
  <c r="AP1678" i="31"/>
  <c r="H1678" i="31"/>
  <c r="AP1509" i="31"/>
  <c r="BA1509" i="31"/>
  <c r="H1509" i="31"/>
  <c r="BA576" i="31"/>
  <c r="AP576" i="31"/>
  <c r="H576" i="31"/>
  <c r="BA2946" i="31"/>
  <c r="AP2946" i="31"/>
  <c r="H2946" i="31"/>
  <c r="AP1562" i="31"/>
  <c r="H1562" i="31"/>
  <c r="BA1562" i="31"/>
  <c r="AP2675" i="31"/>
  <c r="H2675" i="31"/>
  <c r="BA2675" i="31"/>
  <c r="AP796" i="31"/>
  <c r="BA796" i="31"/>
  <c r="H796" i="31"/>
  <c r="BA3231" i="31"/>
  <c r="AP3231" i="31"/>
  <c r="H3231" i="31"/>
  <c r="BA2943" i="31"/>
  <c r="AP2943" i="31"/>
  <c r="H2943" i="31"/>
  <c r="AP1172" i="31"/>
  <c r="H1172" i="31"/>
  <c r="BA1172" i="31"/>
  <c r="AP896" i="31"/>
  <c r="BA896" i="31"/>
  <c r="H896" i="31"/>
  <c r="AP693" i="31"/>
  <c r="BA693" i="31"/>
  <c r="H693" i="31"/>
  <c r="BA3392" i="31"/>
  <c r="AP3392" i="31"/>
  <c r="H3392" i="31"/>
  <c r="H2294" i="31"/>
  <c r="AP2294" i="31"/>
  <c r="BA2294" i="31"/>
  <c r="AP1799" i="31"/>
  <c r="H1799" i="31"/>
  <c r="BA1799" i="31"/>
  <c r="BA2835" i="31"/>
  <c r="AP2835" i="31"/>
  <c r="H2835" i="31"/>
  <c r="H489" i="31"/>
  <c r="BA489" i="31"/>
  <c r="AP489" i="31"/>
  <c r="H3376" i="31"/>
  <c r="BA3376" i="31"/>
  <c r="AP3376" i="31"/>
  <c r="BA2486" i="31"/>
  <c r="AP2486" i="31"/>
  <c r="H2486" i="31"/>
  <c r="BA2343" i="31"/>
  <c r="H2343" i="31"/>
  <c r="AP2343" i="31"/>
  <c r="BA1319" i="31"/>
  <c r="H1319" i="31"/>
  <c r="AP1319" i="31"/>
  <c r="H288" i="31"/>
  <c r="AP288" i="31"/>
  <c r="BA288" i="31"/>
  <c r="H1854" i="31"/>
  <c r="BA1854" i="31"/>
  <c r="AP1854" i="31"/>
  <c r="AP2501" i="31"/>
  <c r="BA2501" i="31"/>
  <c r="H2501" i="31"/>
  <c r="AP1483" i="31"/>
  <c r="H1483" i="31"/>
  <c r="BA1483" i="31"/>
  <c r="AP3011" i="31"/>
  <c r="BA3011" i="31"/>
  <c r="H3011" i="31"/>
  <c r="H3386" i="31"/>
  <c r="AP3386" i="31"/>
  <c r="BA3386" i="31"/>
  <c r="BA1299" i="31"/>
  <c r="H1299" i="31"/>
  <c r="AP1299" i="31"/>
  <c r="BA2407" i="31"/>
  <c r="H2407" i="31"/>
  <c r="AP2407" i="31"/>
  <c r="AP2777" i="31"/>
  <c r="BA2777" i="31"/>
  <c r="H2777" i="31"/>
  <c r="BA2668" i="31"/>
  <c r="AP2668" i="31"/>
  <c r="H2668" i="31"/>
  <c r="H2769" i="31"/>
  <c r="AP2769" i="31"/>
  <c r="BA2769" i="31"/>
  <c r="BA2071" i="31"/>
  <c r="AP2071" i="31"/>
  <c r="H2071" i="31"/>
  <c r="BA1873" i="31"/>
  <c r="H1873" i="31"/>
  <c r="AP1873" i="31"/>
  <c r="H399" i="31"/>
  <c r="BA399" i="31"/>
  <c r="AP399" i="31"/>
  <c r="AP3131" i="31"/>
  <c r="H3131" i="31"/>
  <c r="BA3131" i="31"/>
  <c r="AP2885" i="31"/>
  <c r="H2885" i="31"/>
  <c r="BA2885" i="31"/>
  <c r="AP1092" i="31"/>
  <c r="H1092" i="31"/>
  <c r="BA1092" i="31"/>
  <c r="H2480" i="31"/>
  <c r="AP2480" i="31"/>
  <c r="BA2480" i="31"/>
  <c r="H2032" i="31"/>
  <c r="AP2032" i="31"/>
  <c r="BA2032" i="31"/>
  <c r="H1009" i="31"/>
  <c r="AP1009" i="31"/>
  <c r="BA1009" i="31"/>
  <c r="H3097" i="31"/>
  <c r="AP3097" i="31"/>
  <c r="BA3097" i="31"/>
  <c r="AP2369" i="31"/>
  <c r="H2369" i="31"/>
  <c r="BA2369" i="31"/>
  <c r="AP2809" i="31"/>
  <c r="H2809" i="31"/>
  <c r="BA2809" i="31"/>
  <c r="BA2309" i="31"/>
  <c r="AP2309" i="31"/>
  <c r="H2309" i="31"/>
  <c r="H2255" i="31"/>
  <c r="AP2255" i="31"/>
  <c r="BA2255" i="31"/>
  <c r="AP2964" i="31"/>
  <c r="H2964" i="31"/>
  <c r="BA2964" i="31"/>
  <c r="H2086" i="31"/>
  <c r="BA2086" i="31"/>
  <c r="AP2086" i="31"/>
  <c r="BA786" i="31"/>
  <c r="H786" i="31"/>
  <c r="AP786" i="31"/>
  <c r="H1659" i="31"/>
  <c r="AP1659" i="31"/>
  <c r="BA1659" i="31"/>
  <c r="H1768" i="31"/>
  <c r="AP1768" i="31"/>
  <c r="BA1768" i="31"/>
  <c r="H2842" i="31"/>
  <c r="BA2842" i="31"/>
  <c r="AP2842" i="31"/>
  <c r="BA2455" i="31"/>
  <c r="AP2455" i="31"/>
  <c r="H2455" i="31"/>
  <c r="H1085" i="31"/>
  <c r="AP1085" i="31"/>
  <c r="BA1085" i="31"/>
  <c r="E3557" i="31"/>
  <c r="I3557" i="31"/>
  <c r="K3557" i="31"/>
  <c r="AQ3557" i="31" a="1"/>
  <c r="AQ3557" i="31" s="1"/>
  <c r="BA2845" i="31"/>
  <c r="AP2845" i="31"/>
  <c r="H2845" i="31"/>
  <c r="BA1865" i="31"/>
  <c r="H1865" i="31"/>
  <c r="AP1865" i="31"/>
  <c r="BA1862" i="31"/>
  <c r="H1862" i="31"/>
  <c r="AP1862" i="31"/>
  <c r="AP3117" i="31"/>
  <c r="BA3117" i="31"/>
  <c r="H3117" i="31"/>
  <c r="BA2738" i="31"/>
  <c r="H2738" i="31"/>
  <c r="AP2738" i="31"/>
  <c r="BA2435" i="31"/>
  <c r="H2435" i="31"/>
  <c r="AP2435" i="31"/>
  <c r="H58" i="31"/>
  <c r="BA58" i="31"/>
  <c r="AP58" i="31"/>
  <c r="H699" i="31"/>
  <c r="AP699" i="31"/>
  <c r="BA699" i="31"/>
  <c r="BA1888" i="31"/>
  <c r="H1888" i="31"/>
  <c r="AP1888" i="31"/>
  <c r="H119" i="31"/>
  <c r="AP119" i="31"/>
  <c r="BA119" i="31"/>
  <c r="H562" i="31"/>
  <c r="BA562" i="31"/>
  <c r="AP562" i="31"/>
  <c r="H3255" i="31"/>
  <c r="AP3255" i="31"/>
  <c r="BA3255" i="31"/>
  <c r="BA2133" i="31"/>
  <c r="AP2133" i="31"/>
  <c r="H2133" i="31"/>
  <c r="H1027" i="31"/>
  <c r="AP1027" i="31"/>
  <c r="BA1027" i="31"/>
  <c r="H837" i="31"/>
  <c r="AP837" i="31"/>
  <c r="BA837" i="31"/>
  <c r="AP1394" i="31"/>
  <c r="H1394" i="31"/>
  <c r="BA1394" i="31"/>
  <c r="AP2511" i="31"/>
  <c r="H2511" i="31"/>
  <c r="BA2511" i="31"/>
  <c r="AP1283" i="31"/>
  <c r="BA1283" i="31"/>
  <c r="H1283" i="31"/>
  <c r="AP2046" i="31"/>
  <c r="BA2046" i="31"/>
  <c r="H2046" i="31"/>
  <c r="BA1459" i="31"/>
  <c r="H1459" i="31"/>
  <c r="AP1459" i="31"/>
  <c r="AP1838" i="31"/>
  <c r="BA1838" i="31"/>
  <c r="H1838" i="31"/>
  <c r="AP1738" i="31"/>
  <c r="BA1738" i="31"/>
  <c r="H1738" i="31"/>
  <c r="AP568" i="31"/>
  <c r="H568" i="31"/>
  <c r="BA568" i="31"/>
  <c r="H80" i="31"/>
  <c r="BA80" i="31"/>
  <c r="AP80" i="31"/>
  <c r="AP2897" i="31"/>
  <c r="H2897" i="31"/>
  <c r="BA2897" i="31"/>
  <c r="AP1680" i="31"/>
  <c r="H1680" i="31"/>
  <c r="BA1680" i="31"/>
  <c r="BA1708" i="31"/>
  <c r="AP1708" i="31"/>
  <c r="H1708" i="31"/>
  <c r="AP3204" i="31"/>
  <c r="BA3204" i="31"/>
  <c r="H3204" i="31"/>
  <c r="BA1276" i="31"/>
  <c r="AP1276" i="31"/>
  <c r="H1276" i="31"/>
  <c r="H665" i="31"/>
  <c r="BA665" i="31"/>
  <c r="AP665" i="31"/>
  <c r="BA1428" i="31"/>
  <c r="AP1428" i="31"/>
  <c r="H1428" i="31"/>
  <c r="H1581" i="31"/>
  <c r="AP1581" i="31"/>
  <c r="BA1581" i="31"/>
  <c r="BA3345" i="31"/>
  <c r="AP3345" i="31"/>
  <c r="H3345" i="31"/>
  <c r="AP2371" i="31"/>
  <c r="BA2371" i="31"/>
  <c r="H2371" i="31"/>
  <c r="AP2419" i="31"/>
  <c r="H2419" i="31"/>
  <c r="BA2419" i="31"/>
  <c r="AP1907" i="31"/>
  <c r="BA1907" i="31"/>
  <c r="H1907" i="31"/>
  <c r="H1881" i="31"/>
  <c r="BA1881" i="31"/>
  <c r="AP1881" i="31"/>
  <c r="BA2510" i="31"/>
  <c r="H2510" i="31"/>
  <c r="AP2510" i="31"/>
  <c r="H3403" i="31"/>
  <c r="BA3403" i="31"/>
  <c r="AP3403" i="31"/>
  <c r="H3037" i="31"/>
  <c r="BA3037" i="31"/>
  <c r="AP3037" i="31"/>
  <c r="BA1013" i="31"/>
  <c r="AP1013" i="31"/>
  <c r="H1013" i="31"/>
  <c r="BA2855" i="31"/>
  <c r="AP2855" i="31"/>
  <c r="H2855" i="31"/>
  <c r="BA977" i="31"/>
  <c r="H977" i="31"/>
  <c r="AP977" i="31"/>
  <c r="AP2108" i="31"/>
  <c r="BA2108" i="31"/>
  <c r="H2108" i="31"/>
  <c r="H307" i="31"/>
  <c r="AP307" i="31"/>
  <c r="BA307" i="31"/>
  <c r="H1174" i="31"/>
  <c r="BA1174" i="31"/>
  <c r="AP1174" i="31"/>
  <c r="BA2824" i="31"/>
  <c r="AP2824" i="31"/>
  <c r="H2824" i="31"/>
  <c r="AP790" i="31"/>
  <c r="H790" i="31"/>
  <c r="BA790" i="31"/>
  <c r="H2737" i="31"/>
  <c r="AP2737" i="31"/>
  <c r="BA2737" i="31"/>
  <c r="BA2561" i="31"/>
  <c r="AP2561" i="31"/>
  <c r="H2561" i="31"/>
  <c r="H440" i="31"/>
  <c r="AP440" i="31"/>
  <c r="BA440" i="31"/>
  <c r="BA929" i="31"/>
  <c r="AP929" i="31"/>
  <c r="H929" i="31"/>
  <c r="AP2302" i="31"/>
  <c r="H2302" i="31"/>
  <c r="BA2302" i="31"/>
  <c r="BA2423" i="31"/>
  <c r="H2423" i="31"/>
  <c r="AP2423" i="31"/>
  <c r="BA605" i="31"/>
  <c r="H605" i="31"/>
  <c r="AP605" i="31"/>
  <c r="AP799" i="31"/>
  <c r="BA799" i="31"/>
  <c r="H799" i="31"/>
  <c r="AP2988" i="31"/>
  <c r="BA2988" i="31"/>
  <c r="H2988" i="31"/>
  <c r="AP324" i="31"/>
  <c r="H324" i="31"/>
  <c r="BA324" i="31"/>
  <c r="H3059" i="31"/>
  <c r="BA3059" i="31"/>
  <c r="AP3059" i="31"/>
  <c r="H2759" i="31"/>
  <c r="BA2759" i="31"/>
  <c r="AP2759" i="31"/>
  <c r="BA349" i="31"/>
  <c r="AP349" i="31"/>
  <c r="H349" i="31"/>
  <c r="H174" i="31"/>
  <c r="AP174" i="31"/>
  <c r="BA174" i="31"/>
  <c r="H660" i="31"/>
  <c r="AP660" i="31"/>
  <c r="BA660" i="31"/>
  <c r="H3457" i="31"/>
  <c r="BA3457" i="31"/>
  <c r="AP3457" i="31"/>
  <c r="H2413" i="31"/>
  <c r="BA2413" i="31"/>
  <c r="AP2413" i="31"/>
  <c r="BA2432" i="31"/>
  <c r="H2432" i="31"/>
  <c r="AP2432" i="31"/>
  <c r="AP593" i="31"/>
  <c r="H593" i="31"/>
  <c r="BA593" i="31"/>
  <c r="H551" i="31"/>
  <c r="AP551" i="31"/>
  <c r="BA551" i="31"/>
  <c r="AP2452" i="31"/>
  <c r="H2452" i="31"/>
  <c r="BA2452" i="31"/>
  <c r="BA3208" i="31"/>
  <c r="H3208" i="31"/>
  <c r="AP3208" i="31"/>
  <c r="BA1823" i="31"/>
  <c r="H1823" i="31"/>
  <c r="AP1823" i="31"/>
  <c r="BA907" i="31"/>
  <c r="H907" i="31"/>
  <c r="AP907" i="31"/>
  <c r="BA1945" i="31"/>
  <c r="AP1945" i="31"/>
  <c r="H1945" i="31"/>
  <c r="BA822" i="31"/>
  <c r="AP822" i="31"/>
  <c r="H822" i="31"/>
  <c r="AP1806" i="31"/>
  <c r="H1806" i="31"/>
  <c r="BA1806" i="31"/>
  <c r="H2563" i="31"/>
  <c r="AP2563" i="31"/>
  <c r="BA2563" i="31"/>
  <c r="AP1815" i="31"/>
  <c r="H1815" i="31"/>
  <c r="BA1815" i="31"/>
  <c r="BA616" i="31"/>
  <c r="H616" i="31"/>
  <c r="AP616" i="31"/>
  <c r="H2477" i="31"/>
  <c r="BA2477" i="31"/>
  <c r="AP2477" i="31"/>
  <c r="BA2446" i="31"/>
  <c r="H2446" i="31"/>
  <c r="AP2446" i="31"/>
  <c r="AP1919" i="31"/>
  <c r="H1919" i="31"/>
  <c r="BA1919" i="31"/>
  <c r="AP2927" i="31"/>
  <c r="BA2927" i="31"/>
  <c r="H2927" i="31"/>
  <c r="BA211" i="31"/>
  <c r="AP211" i="31"/>
  <c r="H211" i="31"/>
  <c r="H832" i="31"/>
  <c r="AP832" i="31"/>
  <c r="BA832" i="31"/>
  <c r="BA1595" i="31"/>
  <c r="H1595" i="31"/>
  <c r="AP1595" i="31"/>
  <c r="H1845" i="31"/>
  <c r="AP1845" i="31"/>
  <c r="BA1845" i="31"/>
  <c r="BA1242" i="31"/>
  <c r="H1242" i="31"/>
  <c r="AP1242" i="31"/>
  <c r="H3100" i="31"/>
  <c r="BA3100" i="31"/>
  <c r="AP3100" i="31"/>
  <c r="H1892" i="31"/>
  <c r="AP1892" i="31"/>
  <c r="BA1892" i="31"/>
  <c r="H1194" i="31"/>
  <c r="BA1194" i="31"/>
  <c r="AP1194" i="31"/>
  <c r="H2596" i="31"/>
  <c r="BA2596" i="31"/>
  <c r="AP2596" i="31"/>
  <c r="H754" i="31"/>
  <c r="BA754" i="31"/>
  <c r="AP754" i="31"/>
  <c r="BA653" i="31"/>
  <c r="H653" i="31"/>
  <c r="AP653" i="31"/>
  <c r="H1383" i="31"/>
  <c r="AP1383" i="31"/>
  <c r="BA1383" i="31"/>
  <c r="H1775" i="31"/>
  <c r="AP1775" i="31"/>
  <c r="BA1775" i="31"/>
  <c r="BA722" i="31"/>
  <c r="H722" i="31"/>
  <c r="AP722" i="31"/>
  <c r="AP1683" i="31"/>
  <c r="H1683" i="31"/>
  <c r="BA1683" i="31"/>
  <c r="BA408" i="31"/>
  <c r="H408" i="31"/>
  <c r="AP408" i="31"/>
  <c r="H2274" i="31"/>
  <c r="AP2274" i="31"/>
  <c r="BA2274" i="31"/>
  <c r="AP2405" i="31"/>
  <c r="BA2405" i="31"/>
  <c r="H2405" i="31"/>
  <c r="AP2010" i="31"/>
  <c r="H2010" i="31"/>
  <c r="BA2010" i="31"/>
  <c r="CB12" i="10"/>
  <c r="BZ12" i="10"/>
  <c r="BW12" i="10"/>
  <c r="CH19" i="10"/>
  <c r="CG19" i="10"/>
  <c r="H3514" i="31"/>
  <c r="BA3514" i="31"/>
  <c r="AP3514" i="31"/>
  <c r="BA3498" i="31"/>
  <c r="AP3498" i="31"/>
  <c r="H3498" i="31"/>
  <c r="H3482" i="31"/>
  <c r="BA3482" i="31"/>
  <c r="AP3482" i="31"/>
  <c r="AP2334" i="31"/>
  <c r="BA2334" i="31"/>
  <c r="H2334" i="31"/>
  <c r="H1918" i="31"/>
  <c r="AP1918" i="31"/>
  <c r="BA1918" i="31"/>
  <c r="BA1593" i="31"/>
  <c r="H1593" i="31"/>
  <c r="AP1593" i="31"/>
  <c r="H2714" i="31"/>
  <c r="AP2714" i="31"/>
  <c r="BA2714" i="31"/>
  <c r="H149" i="31"/>
  <c r="AP149" i="31"/>
  <c r="BA149" i="31"/>
  <c r="AP3440" i="31"/>
  <c r="H3440" i="31"/>
  <c r="BA3440" i="31"/>
  <c r="BA3072" i="31"/>
  <c r="H3072" i="31"/>
  <c r="AP3072" i="31"/>
  <c r="BA2856" i="31"/>
  <c r="H2856" i="31"/>
  <c r="AP2856" i="31"/>
  <c r="BA1675" i="31"/>
  <c r="H1675" i="31"/>
  <c r="AP1675" i="31"/>
  <c r="AP965" i="31"/>
  <c r="H965" i="31"/>
  <c r="BA965" i="31"/>
  <c r="AP2143" i="31"/>
  <c r="BA2143" i="31"/>
  <c r="H2143" i="31"/>
  <c r="AP3129" i="31"/>
  <c r="BA3129" i="31"/>
  <c r="H3129" i="31"/>
  <c r="H626" i="31"/>
  <c r="AP626" i="31"/>
  <c r="BA626" i="31"/>
  <c r="AP2398" i="31"/>
  <c r="H2398" i="31"/>
  <c r="BA2398" i="31"/>
  <c r="BA2886" i="31"/>
  <c r="AP2886" i="31"/>
  <c r="H2886" i="31"/>
  <c r="H393" i="31"/>
  <c r="BA393" i="31"/>
  <c r="AP393" i="31"/>
  <c r="AP1307" i="31"/>
  <c r="H1307" i="31"/>
  <c r="BA1307" i="31"/>
  <c r="BA2187" i="31"/>
  <c r="AP2187" i="31"/>
  <c r="H2187" i="31"/>
  <c r="H134" i="31"/>
  <c r="AP134" i="31"/>
  <c r="BA134" i="31"/>
  <c r="BA3034" i="31"/>
  <c r="H3034" i="31"/>
  <c r="AP3034" i="31"/>
  <c r="H40" i="31"/>
  <c r="AP40" i="31"/>
  <c r="BA40" i="31"/>
  <c r="AP1344" i="31"/>
  <c r="H1344" i="31"/>
  <c r="BA1344" i="31"/>
  <c r="BA2471" i="31"/>
  <c r="H2471" i="31"/>
  <c r="AP2471" i="31"/>
  <c r="H538" i="31"/>
  <c r="BA538" i="31"/>
  <c r="AP538" i="31"/>
  <c r="BA1695" i="31"/>
  <c r="H1695" i="31"/>
  <c r="AP1695" i="31"/>
  <c r="H2239" i="31"/>
  <c r="BA2239" i="31"/>
  <c r="AP2239" i="31"/>
  <c r="AP983" i="31"/>
  <c r="H983" i="31"/>
  <c r="BA983" i="31"/>
  <c r="H1317" i="31"/>
  <c r="BA1317" i="31"/>
  <c r="AP1317" i="31"/>
  <c r="BA2359" i="31"/>
  <c r="H2359" i="31"/>
  <c r="AP2359" i="31"/>
  <c r="BA1656" i="31"/>
  <c r="H1656" i="31"/>
  <c r="AP1656" i="31"/>
  <c r="BA3174" i="31"/>
  <c r="AP3174" i="31"/>
  <c r="H3174" i="31"/>
  <c r="BA3126" i="31"/>
  <c r="H3126" i="31"/>
  <c r="AP3126" i="31"/>
  <c r="AP797" i="31"/>
  <c r="H797" i="31"/>
  <c r="BA797" i="31"/>
  <c r="AP567" i="31"/>
  <c r="BA567" i="31"/>
  <c r="H567" i="31"/>
  <c r="BA2402" i="31"/>
  <c r="H2402" i="31"/>
  <c r="AP2402" i="31"/>
  <c r="AP1407" i="31"/>
  <c r="H1407" i="31"/>
  <c r="BA1407" i="31"/>
  <c r="H2110" i="31"/>
  <c r="BA2110" i="31"/>
  <c r="AP2110" i="31"/>
  <c r="BA2623" i="31"/>
  <c r="H2623" i="31"/>
  <c r="AP2623" i="31"/>
  <c r="H65" i="31"/>
  <c r="BA65" i="31"/>
  <c r="AP65" i="31"/>
  <c r="BA2500" i="31"/>
  <c r="H2500" i="31"/>
  <c r="AP2500" i="31"/>
  <c r="BA2038" i="31"/>
  <c r="AP2038" i="31"/>
  <c r="H2038" i="31"/>
  <c r="H2080" i="31"/>
  <c r="AP2080" i="31"/>
  <c r="BA2080" i="31"/>
  <c r="AP1200" i="31"/>
  <c r="BA1200" i="31"/>
  <c r="H1200" i="31"/>
  <c r="AP3406" i="31"/>
  <c r="H3406" i="31"/>
  <c r="BA3406" i="31"/>
  <c r="AP1922" i="31"/>
  <c r="H1922" i="31"/>
  <c r="BA1922" i="31"/>
  <c r="H2765" i="31"/>
  <c r="BA2765" i="31"/>
  <c r="AP2765" i="31"/>
  <c r="BA1981" i="31"/>
  <c r="H1981" i="31"/>
  <c r="AP1981" i="31"/>
  <c r="AP2679" i="31"/>
  <c r="H2679" i="31"/>
  <c r="BA2679" i="31"/>
  <c r="AP162" i="31"/>
  <c r="H162" i="31"/>
  <c r="BA162" i="31"/>
  <c r="H351" i="31"/>
  <c r="AP351" i="31"/>
  <c r="BA351" i="31"/>
  <c r="H2617" i="31"/>
  <c r="BA2617" i="31"/>
  <c r="AP2617" i="31"/>
  <c r="BA1567" i="31"/>
  <c r="H1567" i="31"/>
  <c r="AP1567" i="31"/>
  <c r="BA1253" i="31"/>
  <c r="AP1253" i="31"/>
  <c r="H1253" i="31"/>
  <c r="AP3262" i="31"/>
  <c r="H3262" i="31"/>
  <c r="BA3262" i="31"/>
  <c r="BA2326" i="31"/>
  <c r="AP2326" i="31"/>
  <c r="H2326" i="31"/>
  <c r="AP2430" i="31"/>
  <c r="BA2430" i="31"/>
  <c r="H2430" i="31"/>
  <c r="H1836" i="31"/>
  <c r="AP1836" i="31"/>
  <c r="BA1836" i="31"/>
  <c r="BA2768" i="31"/>
  <c r="H2768" i="31"/>
  <c r="AP2768" i="31"/>
  <c r="BA1761" i="31"/>
  <c r="AP1761" i="31"/>
  <c r="H1761" i="31"/>
  <c r="AP3049" i="31"/>
  <c r="H3049" i="31"/>
  <c r="BA3049" i="31"/>
  <c r="AP2314" i="31"/>
  <c r="H2314" i="31"/>
  <c r="BA2314" i="31"/>
  <c r="H2690" i="31"/>
  <c r="BA2690" i="31"/>
  <c r="AP2690" i="31"/>
  <c r="BA1094" i="31"/>
  <c r="H1094" i="31"/>
  <c r="AP1094" i="31"/>
  <c r="H2952" i="31"/>
  <c r="AP2952" i="31"/>
  <c r="BA2952" i="31"/>
  <c r="AP3065" i="31"/>
  <c r="H3065" i="31"/>
  <c r="BA3065" i="31"/>
  <c r="H948" i="31"/>
  <c r="AP948" i="31"/>
  <c r="BA948" i="31"/>
  <c r="H1491" i="31"/>
  <c r="BA1491" i="31"/>
  <c r="AP1491" i="31"/>
  <c r="H451" i="31"/>
  <c r="AP451" i="31"/>
  <c r="BA451" i="31"/>
  <c r="AP1167" i="31"/>
  <c r="H1167" i="31"/>
  <c r="BA1167" i="31"/>
  <c r="BA2774" i="31"/>
  <c r="AP2774" i="31"/>
  <c r="H2774" i="31"/>
  <c r="BA2386" i="31"/>
  <c r="H2386" i="31"/>
  <c r="AP2386" i="31"/>
  <c r="BA2121" i="31"/>
  <c r="AP2121" i="31"/>
  <c r="H2121" i="31"/>
  <c r="BA2992" i="31"/>
  <c r="AP2992" i="31"/>
  <c r="H2992" i="31"/>
  <c r="BA99" i="31"/>
  <c r="H99" i="31"/>
  <c r="AP99" i="31"/>
  <c r="H2112" i="31"/>
  <c r="AP2112" i="31"/>
  <c r="BA2112" i="31"/>
  <c r="H3420" i="31"/>
  <c r="BA3420" i="31"/>
  <c r="AP3420" i="31"/>
  <c r="BA1327" i="31"/>
  <c r="H1327" i="31"/>
  <c r="AP1327" i="31"/>
  <c r="BA1560" i="31"/>
  <c r="H1560" i="31"/>
  <c r="AP1560" i="31"/>
  <c r="AP3083" i="31"/>
  <c r="H3083" i="31"/>
  <c r="BA3083" i="31"/>
  <c r="AP860" i="31"/>
  <c r="BA860" i="31"/>
  <c r="H860" i="31"/>
  <c r="BA1386" i="31"/>
  <c r="H1386" i="31"/>
  <c r="AP1386" i="31"/>
  <c r="AP2844" i="31"/>
  <c r="BA2844" i="31"/>
  <c r="H2844" i="31"/>
  <c r="H1425" i="31"/>
  <c r="AP1425" i="31"/>
  <c r="BA1425" i="31"/>
  <c r="H2509" i="31"/>
  <c r="AP2509" i="31"/>
  <c r="BA2509" i="31"/>
  <c r="AP2939" i="31"/>
  <c r="H2939" i="31"/>
  <c r="BA2939" i="31"/>
  <c r="H2153" i="31"/>
  <c r="BA2153" i="31"/>
  <c r="AP2153" i="31"/>
  <c r="AP1844" i="31"/>
  <c r="H1844" i="31"/>
  <c r="BA1844" i="31"/>
  <c r="H2810" i="31"/>
  <c r="BA2810" i="31"/>
  <c r="AP2810" i="31"/>
  <c r="H2719" i="31"/>
  <c r="BA2719" i="31"/>
  <c r="AP2719" i="31"/>
  <c r="H2993" i="31"/>
  <c r="BA2993" i="31"/>
  <c r="AP2993" i="31"/>
  <c r="AP2618" i="31"/>
  <c r="BA2618" i="31"/>
  <c r="H2618" i="31"/>
  <c r="BA620" i="31"/>
  <c r="AP620" i="31"/>
  <c r="H620" i="31"/>
  <c r="AP996" i="31"/>
  <c r="H996" i="31"/>
  <c r="BA996" i="31"/>
  <c r="BA2902" i="31"/>
  <c r="AP2902" i="31"/>
  <c r="H2902" i="31"/>
  <c r="H3158" i="31"/>
  <c r="BA3158" i="31"/>
  <c r="AP3158" i="31"/>
  <c r="H2564" i="31"/>
  <c r="BA2564" i="31"/>
  <c r="AP2564" i="31"/>
  <c r="AP448" i="31"/>
  <c r="BA448" i="31"/>
  <c r="H448" i="31"/>
  <c r="AP619" i="31"/>
  <c r="H619" i="31"/>
  <c r="BA619" i="31"/>
  <c r="H2555" i="31"/>
  <c r="AP2555" i="31"/>
  <c r="BA2555" i="31"/>
  <c r="H2694" i="31"/>
  <c r="AP2694" i="31"/>
  <c r="BA2694" i="31"/>
  <c r="H633" i="31"/>
  <c r="AP633" i="31"/>
  <c r="BA633" i="31"/>
  <c r="BA1056" i="31"/>
  <c r="H1056" i="31"/>
  <c r="AP1056" i="31"/>
  <c r="H888" i="31"/>
  <c r="AP888" i="31"/>
  <c r="BA888" i="31"/>
  <c r="BA1699" i="31"/>
  <c r="AP1699" i="31"/>
  <c r="H1699" i="31"/>
  <c r="AP3082" i="31"/>
  <c r="BA3082" i="31"/>
  <c r="H3082" i="31"/>
  <c r="AP50" i="31"/>
  <c r="H50" i="31"/>
  <c r="BA50" i="31"/>
  <c r="AP3271" i="31"/>
  <c r="H3271" i="31"/>
  <c r="BA3271" i="31"/>
  <c r="AP1170" i="31"/>
  <c r="H1170" i="31"/>
  <c r="BA1170" i="31"/>
  <c r="BA2333" i="31"/>
  <c r="H2333" i="31"/>
  <c r="AP2333" i="31"/>
  <c r="BA1467" i="31"/>
  <c r="AP1467" i="31"/>
  <c r="H1467" i="31"/>
  <c r="AP813" i="31"/>
  <c r="BA813" i="31"/>
  <c r="H813" i="31"/>
  <c r="BA1669" i="31"/>
  <c r="AP1669" i="31"/>
  <c r="H1669" i="31"/>
  <c r="AP1807" i="31"/>
  <c r="H1807" i="31"/>
  <c r="BA1807" i="31"/>
  <c r="AP2243" i="31"/>
  <c r="H2243" i="31"/>
  <c r="BA2243" i="31"/>
  <c r="AP1996" i="31"/>
  <c r="BA1996" i="31"/>
  <c r="H1996" i="31"/>
  <c r="H1181" i="31"/>
  <c r="BA1181" i="31"/>
  <c r="AP1181" i="31"/>
  <c r="AP807" i="31"/>
  <c r="H807" i="31"/>
  <c r="BA807" i="31"/>
  <c r="BA999" i="31"/>
  <c r="H999" i="31"/>
  <c r="AP999" i="31"/>
  <c r="AP1700" i="31"/>
  <c r="BA1700" i="31"/>
  <c r="H1700" i="31"/>
  <c r="AP225" i="31"/>
  <c r="BA225" i="31"/>
  <c r="H225" i="31"/>
  <c r="H2474" i="31"/>
  <c r="BA2474" i="31"/>
  <c r="AP2474" i="31"/>
  <c r="H1493" i="31"/>
  <c r="BA1493" i="31"/>
  <c r="AP1493" i="31"/>
  <c r="BA1476" i="31"/>
  <c r="AP1476" i="31"/>
  <c r="H1476" i="31"/>
  <c r="H3263" i="31"/>
  <c r="AP3263" i="31"/>
  <c r="BA3263" i="31"/>
  <c r="AP3320" i="31"/>
  <c r="BA3320" i="31"/>
  <c r="H3320" i="31"/>
  <c r="AP2348" i="31"/>
  <c r="BA2348" i="31"/>
  <c r="H2348" i="31"/>
  <c r="H224" i="31"/>
  <c r="BA224" i="31"/>
  <c r="AP224" i="31"/>
  <c r="AP2624" i="31"/>
  <c r="H2624" i="31"/>
  <c r="BA2624" i="31"/>
  <c r="H923" i="31"/>
  <c r="AP923" i="31"/>
  <c r="BA923" i="31"/>
  <c r="BA1071" i="31"/>
  <c r="AP1071" i="31"/>
  <c r="H1071" i="31"/>
  <c r="H2908" i="31"/>
  <c r="BA2908" i="31"/>
  <c r="AP2908" i="31"/>
  <c r="BA267" i="31"/>
  <c r="AP267" i="31"/>
  <c r="H267" i="31"/>
  <c r="AP93" i="31"/>
  <c r="BA93" i="31"/>
  <c r="H93" i="31"/>
  <c r="H2484" i="31"/>
  <c r="BA2484" i="31"/>
  <c r="AP2484" i="31"/>
  <c r="H2672" i="31"/>
  <c r="BA2672" i="31"/>
  <c r="AP2672" i="31"/>
  <c r="BA483" i="31"/>
  <c r="H483" i="31"/>
  <c r="AP483" i="31"/>
  <c r="AP54" i="31"/>
  <c r="BA54" i="31"/>
  <c r="H54" i="31"/>
  <c r="H1539" i="31"/>
  <c r="AP1539" i="31"/>
  <c r="BA1539" i="31"/>
  <c r="H156" i="31"/>
  <c r="BA156" i="31"/>
  <c r="AP156" i="31"/>
  <c r="H1137" i="31"/>
  <c r="BA1137" i="31"/>
  <c r="AP1137" i="31"/>
  <c r="AP467" i="31"/>
  <c r="BA467" i="31"/>
  <c r="H467" i="31"/>
  <c r="BA3213" i="31"/>
  <c r="H3213" i="31"/>
  <c r="AP3213" i="31"/>
  <c r="H1671" i="31"/>
  <c r="BA1671" i="31"/>
  <c r="AP1671" i="31"/>
  <c r="AP1176" i="31"/>
  <c r="H1176" i="31"/>
  <c r="BA1176" i="31"/>
  <c r="AP1446" i="31"/>
  <c r="H1446" i="31"/>
  <c r="BA1446" i="31"/>
  <c r="BA1349" i="31"/>
  <c r="H1349" i="31"/>
  <c r="AP1349" i="31"/>
  <c r="AP575" i="31"/>
  <c r="H575" i="31"/>
  <c r="BA575" i="31"/>
  <c r="BA613" i="31"/>
  <c r="H613" i="31"/>
  <c r="AP613" i="31"/>
  <c r="H2261" i="31"/>
  <c r="AP2261" i="31"/>
  <c r="BA2261" i="31"/>
  <c r="AP33" i="31"/>
  <c r="BA33" i="31"/>
  <c r="H33" i="31"/>
  <c r="AP2043" i="31"/>
  <c r="H2043" i="31"/>
  <c r="BA2043" i="31"/>
  <c r="H2832" i="31"/>
  <c r="AP2832" i="31"/>
  <c r="BA2832" i="31"/>
  <c r="AP1590" i="31"/>
  <c r="BA1590" i="31"/>
  <c r="H1590" i="31"/>
  <c r="H240" i="31"/>
  <c r="AP240" i="31"/>
  <c r="BA240" i="31"/>
  <c r="H2898" i="31"/>
  <c r="AP2898" i="31"/>
  <c r="BA2898" i="31"/>
  <c r="AP1345" i="31"/>
  <c r="BA1345" i="31"/>
  <c r="H1345" i="31"/>
  <c r="H155" i="31"/>
  <c r="BA155" i="31"/>
  <c r="AP155" i="31"/>
  <c r="H2151" i="31"/>
  <c r="AP2151" i="31"/>
  <c r="BA2151" i="31"/>
  <c r="BA1207" i="31"/>
  <c r="H1207" i="31"/>
  <c r="AP1207" i="31"/>
  <c r="BA1205" i="31"/>
  <c r="AP1205" i="31"/>
  <c r="H1205" i="31"/>
  <c r="H1771" i="31"/>
  <c r="AP1771" i="31"/>
  <c r="BA1771" i="31"/>
  <c r="H2998" i="31"/>
  <c r="AP2998" i="31"/>
  <c r="BA2998" i="31"/>
  <c r="AP1513" i="31"/>
  <c r="BA1513" i="31"/>
  <c r="H1513" i="31"/>
  <c r="H154" i="31"/>
  <c r="BA154" i="31"/>
  <c r="AP154" i="31"/>
  <c r="BA638" i="31"/>
  <c r="AP638" i="31"/>
  <c r="H638" i="31"/>
  <c r="H511" i="31"/>
  <c r="BA511" i="31"/>
  <c r="AP511" i="31"/>
  <c r="AP748" i="31"/>
  <c r="H748" i="31"/>
  <c r="BA748" i="31"/>
  <c r="BA332" i="31"/>
  <c r="AP332" i="31"/>
  <c r="H332" i="31"/>
  <c r="BA1044" i="31"/>
  <c r="AP1044" i="31"/>
  <c r="H1044" i="31"/>
  <c r="H1726" i="31"/>
  <c r="AP1726" i="31"/>
  <c r="BA1726" i="31"/>
  <c r="AP2894" i="31"/>
  <c r="H2894" i="31"/>
  <c r="BA2894" i="31"/>
  <c r="H237" i="31"/>
  <c r="AP237" i="31"/>
  <c r="BA237" i="31"/>
  <c r="H3156" i="31"/>
  <c r="BA3156" i="31"/>
  <c r="AP3156" i="31"/>
  <c r="AP2465" i="31"/>
  <c r="H2465" i="31"/>
  <c r="BA2465" i="31"/>
  <c r="BA769" i="31"/>
  <c r="AP769" i="31"/>
  <c r="H769" i="31"/>
  <c r="AP1177" i="31"/>
  <c r="BA1177" i="31"/>
  <c r="H1177" i="31"/>
  <c r="AP130" i="31"/>
  <c r="H130" i="31"/>
  <c r="BA130" i="31"/>
  <c r="AP1263" i="31"/>
  <c r="BA1263" i="31"/>
  <c r="H1263" i="31"/>
  <c r="AP940" i="31"/>
  <c r="BA940" i="31"/>
  <c r="H940" i="31"/>
  <c r="H2336" i="31"/>
  <c r="AP2336" i="31"/>
  <c r="BA2336" i="31"/>
  <c r="AP3045" i="31"/>
  <c r="BA3045" i="31"/>
  <c r="H3045" i="31"/>
  <c r="H2549" i="31"/>
  <c r="BA2549" i="31"/>
  <c r="AP2549" i="31"/>
  <c r="BA2790" i="31"/>
  <c r="AP2790" i="31"/>
  <c r="H2790" i="31"/>
  <c r="BA2931" i="31"/>
  <c r="AP2931" i="31"/>
  <c r="H2931" i="31"/>
  <c r="BA1336" i="31"/>
  <c r="H1336" i="31"/>
  <c r="AP1336" i="31"/>
  <c r="H354" i="31"/>
  <c r="BA354" i="31"/>
  <c r="AP354" i="31"/>
  <c r="BA2812" i="31"/>
  <c r="AP2812" i="31"/>
  <c r="H2812" i="31"/>
  <c r="AP1749" i="31"/>
  <c r="BA1749" i="31"/>
  <c r="H1749" i="31"/>
  <c r="BA2235" i="31"/>
  <c r="H2235" i="31"/>
  <c r="AP2235" i="31"/>
  <c r="BA1622" i="31"/>
  <c r="AP1622" i="31"/>
  <c r="H1622" i="31"/>
  <c r="H1702" i="31"/>
  <c r="AP1702" i="31"/>
  <c r="BA1702" i="31"/>
  <c r="H2011" i="31"/>
  <c r="BA2011" i="31"/>
  <c r="AP2011" i="31"/>
  <c r="H1692" i="31"/>
  <c r="BA1692" i="31"/>
  <c r="AP1692" i="31"/>
  <c r="H2139" i="31"/>
  <c r="AP2139" i="31"/>
  <c r="BA2139" i="31"/>
  <c r="AP1077" i="31"/>
  <c r="H1077" i="31"/>
  <c r="BA1077" i="31"/>
  <c r="AP3185" i="31"/>
  <c r="H3185" i="31"/>
  <c r="BA3185" i="31"/>
  <c r="BA2813" i="31"/>
  <c r="AP2813" i="31"/>
  <c r="H2813" i="31"/>
  <c r="H589" i="31"/>
  <c r="AP589" i="31"/>
  <c r="BA589" i="31"/>
  <c r="AP819" i="31"/>
  <c r="H819" i="31"/>
  <c r="BA819" i="31"/>
  <c r="H3310" i="31"/>
  <c r="BA3310" i="31"/>
  <c r="AP3310" i="31"/>
  <c r="AP2669" i="31"/>
  <c r="BA2669" i="31"/>
  <c r="H2669" i="31"/>
  <c r="BA2171" i="31"/>
  <c r="AP2171" i="31"/>
  <c r="H2171" i="31"/>
  <c r="H1371" i="31"/>
  <c r="AP1371" i="31"/>
  <c r="BA1371" i="31"/>
  <c r="H3366" i="31"/>
  <c r="AP3366" i="31"/>
  <c r="BA3366" i="31"/>
  <c r="AP3462" i="31"/>
  <c r="H3462" i="31"/>
  <c r="BA3462" i="31"/>
  <c r="AP738" i="31"/>
  <c r="H738" i="31"/>
  <c r="BA738" i="31"/>
  <c r="AP1444" i="31"/>
  <c r="BA1444" i="31"/>
  <c r="H1444" i="31"/>
  <c r="BA1075" i="31"/>
  <c r="H1075" i="31"/>
  <c r="AP1075" i="31"/>
  <c r="BA3252" i="31"/>
  <c r="AP3252" i="31"/>
  <c r="H3252" i="31"/>
  <c r="H3244" i="31"/>
  <c r="BA3244" i="31"/>
  <c r="AP3244" i="31"/>
  <c r="AQ3550" i="31" a="1"/>
  <c r="AQ3550" i="31" s="1"/>
  <c r="K3550" i="31"/>
  <c r="E3550" i="31"/>
  <c r="I3550" i="31"/>
  <c r="BA88" i="31"/>
  <c r="H88" i="31"/>
  <c r="AP88" i="31"/>
  <c r="AP2982" i="31"/>
  <c r="BA2982" i="31"/>
  <c r="H2982" i="31"/>
  <c r="AP413" i="31"/>
  <c r="BA413" i="31"/>
  <c r="H413" i="31"/>
  <c r="AP475" i="31"/>
  <c r="BA475" i="31"/>
  <c r="H475" i="31"/>
  <c r="AP3373" i="31"/>
  <c r="BA3373" i="31"/>
  <c r="H3373" i="31"/>
  <c r="BA100" i="31"/>
  <c r="AP100" i="31"/>
  <c r="H100" i="31"/>
  <c r="AP2557" i="31"/>
  <c r="H2557" i="31"/>
  <c r="BA2557" i="31"/>
  <c r="CH18" i="10"/>
  <c r="BZ13" i="10"/>
  <c r="BW13" i="10"/>
  <c r="CB13" i="10"/>
  <c r="CG18" i="10"/>
  <c r="H3513" i="31"/>
  <c r="BA3513" i="31"/>
  <c r="AP3513" i="31"/>
  <c r="AP3481" i="31"/>
  <c r="BA3481" i="31"/>
  <c r="H3481" i="31"/>
  <c r="BA3134" i="31"/>
  <c r="H3134" i="31"/>
  <c r="AP3134" i="31"/>
  <c r="BA3187" i="31"/>
  <c r="AP3187" i="31"/>
  <c r="H3187" i="31"/>
  <c r="H2072" i="31"/>
  <c r="BA2072" i="31"/>
  <c r="AP2072" i="31"/>
  <c r="AP2320" i="31"/>
  <c r="BA2320" i="31"/>
  <c r="H2320" i="31"/>
  <c r="AP1466" i="31"/>
  <c r="BA1466" i="31"/>
  <c r="H1466" i="31"/>
  <c r="AP2339" i="31"/>
  <c r="H2339" i="31"/>
  <c r="BA2339" i="31"/>
  <c r="H933" i="31"/>
  <c r="AP933" i="31"/>
  <c r="BA933" i="31"/>
  <c r="AP254" i="31"/>
  <c r="H254" i="31"/>
  <c r="BA254" i="31"/>
  <c r="H382" i="31"/>
  <c r="BA382" i="31"/>
  <c r="AP382" i="31"/>
  <c r="BA721" i="31"/>
  <c r="H721" i="31"/>
  <c r="AP721" i="31"/>
  <c r="AP3389" i="31"/>
  <c r="BA3389" i="31"/>
  <c r="H3389" i="31"/>
  <c r="H976" i="31"/>
  <c r="AP976" i="31"/>
  <c r="BA976" i="31"/>
  <c r="H3267" i="31"/>
  <c r="AP3267" i="31"/>
  <c r="BA3267" i="31"/>
  <c r="H835" i="31"/>
  <c r="AP835" i="31"/>
  <c r="BA835" i="31"/>
  <c r="H1352" i="31"/>
  <c r="AP1352" i="31"/>
  <c r="BA1352" i="31"/>
  <c r="BA793" i="31"/>
  <c r="H793" i="31"/>
  <c r="AP793" i="31"/>
  <c r="AP29" i="31"/>
  <c r="H29" i="31"/>
  <c r="BA29" i="31"/>
  <c r="H3277" i="31"/>
  <c r="AP3277" i="31"/>
  <c r="BA3277" i="31"/>
  <c r="AP507" i="31"/>
  <c r="BA507" i="31"/>
  <c r="H507" i="31"/>
  <c r="AP3356" i="31"/>
  <c r="H3356" i="31"/>
  <c r="BA3356" i="31"/>
  <c r="H3012" i="31"/>
  <c r="AP3012" i="31"/>
  <c r="BA3012" i="31"/>
  <c r="AP363" i="31"/>
  <c r="H363" i="31"/>
  <c r="BA363" i="31"/>
  <c r="H2198" i="31"/>
  <c r="BA2198" i="31"/>
  <c r="AP2198" i="31"/>
  <c r="H461" i="31"/>
  <c r="AP461" i="31"/>
  <c r="BA461" i="31"/>
  <c r="H289" i="31"/>
  <c r="BA289" i="31"/>
  <c r="AP289" i="31"/>
  <c r="BA654" i="31"/>
  <c r="AP654" i="31"/>
  <c r="H654" i="31"/>
  <c r="H1301" i="31"/>
  <c r="AP1301" i="31"/>
  <c r="BA1301" i="31"/>
  <c r="BA2871" i="31"/>
  <c r="H2871" i="31"/>
  <c r="AP2871" i="31"/>
  <c r="AP2796" i="31"/>
  <c r="BA2796" i="31"/>
  <c r="H2796" i="31"/>
  <c r="AP1597" i="31"/>
  <c r="BA1597" i="31"/>
  <c r="H1597" i="31"/>
  <c r="AP1701" i="31"/>
  <c r="BA1701" i="31"/>
  <c r="H1701" i="31"/>
  <c r="H2082" i="31"/>
  <c r="BA2082" i="31"/>
  <c r="AP2082" i="31"/>
  <c r="AP1902" i="31"/>
  <c r="BA1902" i="31"/>
  <c r="H1902" i="31"/>
  <c r="H870" i="31"/>
  <c r="BA870" i="31"/>
  <c r="AP870" i="31"/>
  <c r="H2234" i="31"/>
  <c r="AP2234" i="31"/>
  <c r="BA2234" i="31"/>
  <c r="BA3189" i="31"/>
  <c r="AP3189" i="31"/>
  <c r="H3189" i="31"/>
  <c r="AP1081" i="31"/>
  <c r="H1081" i="31"/>
  <c r="BA1081" i="31"/>
  <c r="H2282" i="31"/>
  <c r="BA2282" i="31"/>
  <c r="AP2282" i="31"/>
  <c r="BA2425" i="31"/>
  <c r="AP2425" i="31"/>
  <c r="H2425" i="31"/>
  <c r="BA2773" i="31"/>
  <c r="H2773" i="31"/>
  <c r="AP2773" i="31"/>
  <c r="AP913" i="31"/>
  <c r="H913" i="31"/>
  <c r="BA913" i="31"/>
  <c r="H570" i="31"/>
  <c r="AP570" i="31"/>
  <c r="BA570" i="31"/>
  <c r="AP2990" i="31"/>
  <c r="BA2990" i="31"/>
  <c r="H2990" i="31"/>
  <c r="BA411" i="31"/>
  <c r="H411" i="31"/>
  <c r="AP411" i="31"/>
  <c r="H1951" i="31"/>
  <c r="AP1951" i="31"/>
  <c r="BA1951" i="31"/>
  <c r="AP1612" i="31"/>
  <c r="BA1612" i="31"/>
  <c r="H1612" i="31"/>
  <c r="BA687" i="31"/>
  <c r="AP687" i="31"/>
  <c r="H687" i="31"/>
  <c r="H1522" i="31"/>
  <c r="BA1522" i="31"/>
  <c r="AP1522" i="31"/>
  <c r="H1741" i="31"/>
  <c r="AP1741" i="31"/>
  <c r="BA1741" i="31"/>
  <c r="BA2986" i="31"/>
  <c r="AP2986" i="31"/>
  <c r="H2986" i="31"/>
  <c r="H3382" i="31"/>
  <c r="BA3382" i="31"/>
  <c r="AP3382" i="31"/>
  <c r="H1784" i="31"/>
  <c r="AP1784" i="31"/>
  <c r="BA1784" i="31"/>
  <c r="BA1685" i="31"/>
  <c r="AP1685" i="31"/>
  <c r="H1685" i="31"/>
  <c r="AP1441" i="31"/>
  <c r="BA1441" i="31"/>
  <c r="H1441" i="31"/>
  <c r="H747" i="31"/>
  <c r="AP747" i="31"/>
  <c r="BA747" i="31"/>
  <c r="AP3224" i="31"/>
  <c r="H3224" i="31"/>
  <c r="BA3224" i="31"/>
  <c r="BA3311" i="31"/>
  <c r="AP3311" i="31"/>
  <c r="H3311" i="31"/>
  <c r="H1108" i="31"/>
  <c r="AP1108" i="31"/>
  <c r="BA1108" i="31"/>
  <c r="AP3340" i="31"/>
  <c r="H3340" i="31"/>
  <c r="BA3340" i="31"/>
  <c r="BA1400" i="31"/>
  <c r="H1400" i="31"/>
  <c r="AP1400" i="31"/>
  <c r="H1314" i="31"/>
  <c r="BA1314" i="31"/>
  <c r="AP1314" i="31"/>
  <c r="AP2396" i="31"/>
  <c r="H2396" i="31"/>
  <c r="BA2396" i="31"/>
  <c r="BA2912" i="31"/>
  <c r="AP2912" i="31"/>
  <c r="H2912" i="31"/>
  <c r="AP22" i="31"/>
  <c r="BA22" i="31"/>
  <c r="H22" i="31"/>
  <c r="AP280" i="31"/>
  <c r="BA280" i="31"/>
  <c r="H280" i="31"/>
  <c r="BA1427" i="31"/>
  <c r="H1427" i="31"/>
  <c r="AP1427" i="31"/>
  <c r="AP2859" i="31"/>
  <c r="BA2859" i="31"/>
  <c r="H2859" i="31"/>
  <c r="BA2189" i="31"/>
  <c r="H2189" i="31"/>
  <c r="AP2189" i="31"/>
  <c r="BA702" i="31"/>
  <c r="AP702" i="31"/>
  <c r="H702" i="31"/>
  <c r="H262" i="31"/>
  <c r="BA262" i="31"/>
  <c r="AP262" i="31"/>
  <c r="E3562" i="31"/>
  <c r="K3562" i="31"/>
  <c r="I3562" i="31"/>
  <c r="BA3450" i="31"/>
  <c r="AP3450" i="31"/>
  <c r="H3450" i="31"/>
  <c r="AP1826" i="31"/>
  <c r="BA1826" i="31"/>
  <c r="H1826" i="31"/>
  <c r="H1616" i="31"/>
  <c r="AP1616" i="31"/>
  <c r="BA1616" i="31"/>
  <c r="H2338" i="31"/>
  <c r="AP2338" i="31"/>
  <c r="BA2338" i="31"/>
  <c r="H751" i="31"/>
  <c r="BA751" i="31"/>
  <c r="AP751" i="31"/>
  <c r="BA3334" i="31"/>
  <c r="AP3334" i="31"/>
  <c r="H3334" i="31"/>
  <c r="BA838" i="31"/>
  <c r="AP838" i="31"/>
  <c r="H838" i="31"/>
  <c r="AP1947" i="31"/>
  <c r="H1947" i="31"/>
  <c r="BA1947" i="31"/>
  <c r="BA678" i="31"/>
  <c r="AP678" i="31"/>
  <c r="H678" i="31"/>
  <c r="H1264" i="31"/>
  <c r="AP1264" i="31"/>
  <c r="BA1264" i="31"/>
  <c r="H2683" i="31"/>
  <c r="AP2683" i="31"/>
  <c r="BA2683" i="31"/>
  <c r="H755" i="31"/>
  <c r="BA755" i="31"/>
  <c r="AP755" i="31"/>
  <c r="H245" i="31"/>
  <c r="BA245" i="31"/>
  <c r="AP245" i="31"/>
  <c r="H2520" i="31"/>
  <c r="BA2520" i="31"/>
  <c r="AP2520" i="31"/>
  <c r="H2237" i="31"/>
  <c r="BA2237" i="31"/>
  <c r="AP2237" i="31"/>
  <c r="AP242" i="31"/>
  <c r="H242" i="31"/>
  <c r="BA242" i="31"/>
  <c r="AP2687" i="31"/>
  <c r="BA2687" i="31"/>
  <c r="H2687" i="31"/>
  <c r="AP480" i="31"/>
  <c r="BA480" i="31"/>
  <c r="H480" i="31"/>
  <c r="AP1755" i="31"/>
  <c r="H1755" i="31"/>
  <c r="BA1755" i="31"/>
  <c r="AP2346" i="31"/>
  <c r="BA2346" i="31"/>
  <c r="H2346" i="31"/>
  <c r="H383" i="31"/>
  <c r="AP383" i="31"/>
  <c r="BA383" i="31"/>
  <c r="BA2262" i="31"/>
  <c r="AP2262" i="31"/>
  <c r="H2262" i="31"/>
  <c r="AP1720" i="31"/>
  <c r="H1720" i="31"/>
  <c r="BA1720" i="31"/>
  <c r="BA169" i="31"/>
  <c r="H169" i="31"/>
  <c r="AP169" i="31"/>
  <c r="H214" i="31"/>
  <c r="AP214" i="31"/>
  <c r="BA214" i="31"/>
  <c r="BA371" i="31"/>
  <c r="H371" i="31"/>
  <c r="AP371" i="31"/>
  <c r="H1490" i="31"/>
  <c r="BA1490" i="31"/>
  <c r="AP1490" i="31"/>
  <c r="H2167" i="31"/>
  <c r="BA2167" i="31"/>
  <c r="AP2167" i="31"/>
  <c r="H1112" i="31"/>
  <c r="AP1112" i="31"/>
  <c r="BA1112" i="31"/>
  <c r="AP676" i="31"/>
  <c r="H676" i="31"/>
  <c r="BA676" i="31"/>
  <c r="AP274" i="31"/>
  <c r="H274" i="31"/>
  <c r="BA274" i="31"/>
  <c r="BA1588" i="31"/>
  <c r="H1588" i="31"/>
  <c r="AP1588" i="31"/>
  <c r="H3128" i="31"/>
  <c r="BA3128" i="31"/>
  <c r="AP3128" i="31"/>
  <c r="BA2797" i="31"/>
  <c r="H2797" i="31"/>
  <c r="AP2797" i="31"/>
  <c r="H1924" i="31"/>
  <c r="AP1924" i="31"/>
  <c r="BA1924" i="31"/>
  <c r="AP2330" i="31"/>
  <c r="H2330" i="31"/>
  <c r="BA2330" i="31"/>
  <c r="AP2984" i="31"/>
  <c r="BA2984" i="31"/>
  <c r="H2984" i="31"/>
  <c r="AP859" i="31"/>
  <c r="H859" i="31"/>
  <c r="BA859" i="31"/>
  <c r="BA1552" i="31"/>
  <c r="AP1552" i="31"/>
  <c r="H1552" i="31"/>
  <c r="H1887" i="31"/>
  <c r="AP1887" i="31"/>
  <c r="BA1887" i="31"/>
  <c r="AP968" i="31"/>
  <c r="BA968" i="31"/>
  <c r="H968" i="31"/>
  <c r="BA2531" i="31"/>
  <c r="AP2531" i="31"/>
  <c r="H2531" i="31"/>
  <c r="AP928" i="31"/>
  <c r="H928" i="31"/>
  <c r="BA928" i="31"/>
  <c r="BA206" i="31"/>
  <c r="AP206" i="31"/>
  <c r="H206" i="31"/>
  <c r="AP2317" i="31"/>
  <c r="BA2317" i="31"/>
  <c r="H2317" i="31"/>
  <c r="H1064" i="31"/>
  <c r="AP1064" i="31"/>
  <c r="BA1064" i="31"/>
  <c r="H2374" i="31"/>
  <c r="BA2374" i="31"/>
  <c r="AP2374" i="31"/>
  <c r="AP1839" i="31"/>
  <c r="H1839" i="31"/>
  <c r="BA1839" i="31"/>
  <c r="H973" i="31"/>
  <c r="BA973" i="31"/>
  <c r="AP973" i="31"/>
  <c r="H103" i="31"/>
  <c r="AP103" i="31"/>
  <c r="BA103" i="31"/>
  <c r="AP2445" i="31"/>
  <c r="H2445" i="31"/>
  <c r="BA2445" i="31"/>
  <c r="BA290" i="31"/>
  <c r="AP290" i="31"/>
  <c r="H290" i="31"/>
  <c r="AP185" i="31"/>
  <c r="BA185" i="31"/>
  <c r="H185" i="31"/>
  <c r="AP2332" i="31"/>
  <c r="H2332" i="31"/>
  <c r="BA2332" i="31"/>
  <c r="BA2606" i="31"/>
  <c r="AP2606" i="31"/>
  <c r="H2606" i="31"/>
  <c r="AP1912" i="31"/>
  <c r="H1912" i="31"/>
  <c r="BA1912" i="31"/>
  <c r="H2367" i="31"/>
  <c r="BA2367" i="31"/>
  <c r="AP2367" i="31"/>
  <c r="BA3292" i="31"/>
  <c r="AP3292" i="31"/>
  <c r="H3292" i="31"/>
  <c r="H545" i="31"/>
  <c r="BA545" i="31"/>
  <c r="AP545" i="31"/>
  <c r="H1393" i="31"/>
  <c r="AP1393" i="31"/>
  <c r="BA1393" i="31"/>
  <c r="BA2681" i="31"/>
  <c r="H2681" i="31"/>
  <c r="AP2681" i="31"/>
  <c r="H895" i="31"/>
  <c r="BA895" i="31"/>
  <c r="AP895" i="31"/>
  <c r="H1309" i="31"/>
  <c r="AP1309" i="31"/>
  <c r="BA1309" i="31"/>
  <c r="AP1846" i="31"/>
  <c r="BA1846" i="31"/>
  <c r="H1846" i="31"/>
  <c r="BA989" i="31"/>
  <c r="H989" i="31"/>
  <c r="AP989" i="31"/>
  <c r="H909" i="31"/>
  <c r="AP909" i="31"/>
  <c r="BA909" i="31"/>
  <c r="BA2646" i="31"/>
  <c r="H2646" i="31"/>
  <c r="AP2646" i="31"/>
  <c r="AP2642" i="31"/>
  <c r="BA2642" i="31"/>
  <c r="H2642" i="31"/>
  <c r="AP3363" i="31"/>
  <c r="H3363" i="31"/>
  <c r="BA3363" i="31"/>
  <c r="H2961" i="31"/>
  <c r="AP2961" i="31"/>
  <c r="BA2961" i="31"/>
  <c r="AP3151" i="31"/>
  <c r="H3151" i="31"/>
  <c r="BA3151" i="31"/>
  <c r="AP1882" i="31"/>
  <c r="BA1882" i="31"/>
  <c r="H1882" i="31"/>
  <c r="AP3285" i="31"/>
  <c r="H3285" i="31"/>
  <c r="BA3285" i="31"/>
  <c r="BA2892" i="31"/>
  <c r="AP2892" i="31"/>
  <c r="H2892" i="31"/>
  <c r="BA1245" i="31"/>
  <c r="AP1245" i="31"/>
  <c r="H1245" i="31"/>
  <c r="H960" i="31"/>
  <c r="AP960" i="31"/>
  <c r="BA960" i="31"/>
  <c r="H1464" i="31"/>
  <c r="AP1464" i="31"/>
  <c r="BA1464" i="31"/>
  <c r="AP380" i="31"/>
  <c r="BA380" i="31"/>
  <c r="H380" i="31"/>
  <c r="BA2018" i="31"/>
  <c r="AP2018" i="31"/>
  <c r="H2018" i="31"/>
  <c r="AP2366" i="31"/>
  <c r="H2366" i="31"/>
  <c r="BA2366" i="31"/>
  <c r="AP3021" i="31"/>
  <c r="BA3021" i="31"/>
  <c r="H3021" i="31"/>
  <c r="AP1435" i="31"/>
  <c r="H1435" i="31"/>
  <c r="BA1435" i="31"/>
  <c r="H381" i="31"/>
  <c r="BA381" i="31"/>
  <c r="AP381" i="31"/>
  <c r="H1065" i="31"/>
  <c r="BA1065" i="31"/>
  <c r="AP1065" i="31"/>
  <c r="H2004" i="31"/>
  <c r="BA2004" i="31"/>
  <c r="AP2004" i="31"/>
  <c r="BA1614" i="31"/>
  <c r="H1614" i="31"/>
  <c r="AP1614" i="31"/>
  <c r="BA951" i="31"/>
  <c r="H951" i="31"/>
  <c r="AP951" i="31"/>
  <c r="H1126" i="31"/>
  <c r="AP1126" i="31"/>
  <c r="BA1126" i="31"/>
  <c r="H3467" i="31"/>
  <c r="BA3467" i="31"/>
  <c r="AP3467" i="31"/>
  <c r="BA453" i="31"/>
  <c r="AP453" i="31"/>
  <c r="H453" i="31"/>
  <c r="AP2029" i="31"/>
  <c r="H2029" i="31"/>
  <c r="BA2029" i="31"/>
  <c r="AP1250" i="31"/>
  <c r="H1250" i="31"/>
  <c r="BA1250" i="31"/>
  <c r="H256" i="31"/>
  <c r="BA256" i="31"/>
  <c r="AP256" i="31"/>
  <c r="H1003" i="31"/>
  <c r="AP1003" i="31"/>
  <c r="BA1003" i="31"/>
  <c r="BA3007" i="31"/>
  <c r="H3007" i="31"/>
  <c r="AP3007" i="31"/>
  <c r="AP113" i="31"/>
  <c r="BA113" i="31"/>
  <c r="H113" i="31"/>
  <c r="BA152" i="31"/>
  <c r="AP152" i="31"/>
  <c r="H152" i="31"/>
  <c r="AP2293" i="31"/>
  <c r="BA2293" i="31"/>
  <c r="H2293" i="31"/>
  <c r="AP439" i="31"/>
  <c r="BA439" i="31"/>
  <c r="H439" i="31"/>
  <c r="H592" i="31"/>
  <c r="AP592" i="31"/>
  <c r="BA592" i="31"/>
  <c r="BA2651" i="31"/>
  <c r="H2651" i="31"/>
  <c r="AP2651" i="31"/>
  <c r="AP2286" i="31"/>
  <c r="H2286" i="31"/>
  <c r="BA2286" i="31"/>
  <c r="AP744" i="31"/>
  <c r="BA744" i="31"/>
  <c r="H744" i="31"/>
  <c r="H476" i="31"/>
  <c r="AP476" i="31"/>
  <c r="BA476" i="31"/>
  <c r="BA851" i="31"/>
  <c r="AP851" i="31"/>
  <c r="H851" i="31"/>
  <c r="AP1119" i="31"/>
  <c r="H1119" i="31"/>
  <c r="BA1119" i="31"/>
  <c r="BA1115" i="31"/>
  <c r="AP1115" i="31"/>
  <c r="H1115" i="31"/>
  <c r="H2575" i="31"/>
  <c r="AP2575" i="31"/>
  <c r="BA2575" i="31"/>
  <c r="AP3258" i="31"/>
  <c r="BA3258" i="31"/>
  <c r="H3258" i="31"/>
  <c r="AP2837" i="31"/>
  <c r="BA2837" i="31"/>
  <c r="H2837" i="31"/>
  <c r="AP2091" i="31"/>
  <c r="H2091" i="31"/>
  <c r="BA2091" i="31"/>
  <c r="BA1050" i="31"/>
  <c r="AP1050" i="31"/>
  <c r="H1050" i="31"/>
  <c r="BA2380" i="31"/>
  <c r="H2380" i="31"/>
  <c r="AP2380" i="31"/>
  <c r="AP172" i="31"/>
  <c r="H172" i="31"/>
  <c r="BA172" i="31"/>
  <c r="H1102" i="31"/>
  <c r="AP1102" i="31"/>
  <c r="BA1102" i="31"/>
  <c r="AP47" i="31"/>
  <c r="H47" i="31"/>
  <c r="BA47" i="31"/>
  <c r="H2506" i="31"/>
  <c r="BA2506" i="31"/>
  <c r="AP2506" i="31"/>
  <c r="AP2574" i="31"/>
  <c r="BA2574" i="31"/>
  <c r="H2574" i="31"/>
  <c r="BA521" i="31"/>
  <c r="H521" i="31"/>
  <c r="AP521" i="31"/>
  <c r="AP32" i="31"/>
  <c r="BA32" i="31"/>
  <c r="H32" i="31"/>
  <c r="AP3477" i="31"/>
  <c r="H3477" i="31"/>
  <c r="BA3477" i="31"/>
  <c r="BA2125" i="31"/>
  <c r="AP2125" i="31"/>
  <c r="H2125" i="31"/>
  <c r="AP914" i="31"/>
  <c r="H914" i="31"/>
  <c r="BA914" i="31"/>
  <c r="AP442" i="31"/>
  <c r="H442" i="31"/>
  <c r="BA442" i="31"/>
  <c r="H403" i="31"/>
  <c r="BA403" i="31"/>
  <c r="AP403" i="31"/>
  <c r="H647" i="31"/>
  <c r="BA647" i="31"/>
  <c r="AP647" i="31"/>
  <c r="BA2630" i="31"/>
  <c r="AP2630" i="31"/>
  <c r="H2630" i="31"/>
  <c r="H2572" i="31"/>
  <c r="AP2572" i="31"/>
  <c r="BA2572" i="31"/>
  <c r="AP964" i="31"/>
  <c r="BA964" i="31"/>
  <c r="H964" i="31"/>
  <c r="H3362" i="31"/>
  <c r="BA3362" i="31"/>
  <c r="AP3362" i="31"/>
  <c r="H1959" i="31"/>
  <c r="BA1959" i="31"/>
  <c r="AP1959" i="31"/>
  <c r="BA485" i="31"/>
  <c r="AP485" i="31"/>
  <c r="H485" i="31"/>
  <c r="BA2791" i="31"/>
  <c r="AP2791" i="31"/>
  <c r="H2791" i="31"/>
  <c r="BA3397" i="31"/>
  <c r="AP3397" i="31"/>
  <c r="H3397" i="31"/>
  <c r="AP3282" i="31"/>
  <c r="BA3282" i="31"/>
  <c r="H3282" i="31"/>
  <c r="BA2776" i="31"/>
  <c r="H2776" i="31"/>
  <c r="AP2776" i="31"/>
  <c r="AP2553" i="31"/>
  <c r="BA2553" i="31"/>
  <c r="H2553" i="31"/>
  <c r="H879" i="31"/>
  <c r="BA879" i="31"/>
  <c r="AP879" i="31"/>
  <c r="H1860" i="31"/>
  <c r="BA1860" i="31"/>
  <c r="AP1860" i="31"/>
  <c r="H2045" i="31"/>
  <c r="BA2045" i="31"/>
  <c r="AP2045" i="31"/>
  <c r="BA2149" i="31"/>
  <c r="AP2149" i="31"/>
  <c r="H2149" i="31"/>
  <c r="BA1155" i="31"/>
  <c r="AP1155" i="31"/>
  <c r="H1155" i="31"/>
  <c r="H248" i="31"/>
  <c r="AP248" i="31"/>
  <c r="BA248" i="31"/>
  <c r="BA3430" i="31"/>
  <c r="AP3430" i="31"/>
  <c r="H3430" i="31"/>
  <c r="BZ18" i="10"/>
  <c r="CB18" i="10"/>
  <c r="CH13" i="10"/>
  <c r="BW18" i="10"/>
  <c r="CG13" i="10"/>
  <c r="H3512" i="31"/>
  <c r="BA3512" i="31"/>
  <c r="AP3512" i="31"/>
  <c r="AP3496" i="31"/>
  <c r="H3496" i="31"/>
  <c r="BA3496" i="31"/>
  <c r="H3480" i="31"/>
  <c r="BA3480" i="31"/>
  <c r="AP3480" i="31"/>
  <c r="H1805" i="31"/>
  <c r="AP1805" i="31"/>
  <c r="BA1805" i="31"/>
  <c r="BA1196" i="31"/>
  <c r="AP1196" i="31"/>
  <c r="H1196" i="31"/>
  <c r="BA1230" i="31"/>
  <c r="H1230" i="31"/>
  <c r="AP1230" i="31"/>
  <c r="AP2504" i="31"/>
  <c r="BA2504" i="31"/>
  <c r="H2504" i="31"/>
  <c r="BA1449" i="31"/>
  <c r="AP1449" i="31"/>
  <c r="H1449" i="31"/>
  <c r="H847" i="31"/>
  <c r="BA847" i="31"/>
  <c r="AP847" i="31"/>
  <c r="BA397" i="31"/>
  <c r="AP397" i="31"/>
  <c r="H397" i="31"/>
  <c r="H560" i="31"/>
  <c r="BA560" i="31"/>
  <c r="AP560" i="31"/>
  <c r="BA717" i="31"/>
  <c r="AP717" i="31"/>
  <c r="H717" i="31"/>
  <c r="BA3327" i="31"/>
  <c r="AP3327" i="31"/>
  <c r="H3327" i="31"/>
  <c r="AP2648" i="31"/>
  <c r="BA2648" i="31"/>
  <c r="H2648" i="31"/>
  <c r="BA2758" i="31"/>
  <c r="H2758" i="31"/>
  <c r="AP2758" i="31"/>
  <c r="BA1089" i="31"/>
  <c r="H1089" i="31"/>
  <c r="AP1089" i="31"/>
  <c r="H259" i="31"/>
  <c r="BA259" i="31"/>
  <c r="AP259" i="31"/>
  <c r="H1740" i="31"/>
  <c r="BA1740" i="31"/>
  <c r="AP1740" i="31"/>
  <c r="BA680" i="31"/>
  <c r="AP680" i="31"/>
  <c r="H680" i="31"/>
  <c r="H1519" i="31"/>
  <c r="BA1519" i="31"/>
  <c r="AP1519" i="31"/>
  <c r="H3449" i="31"/>
  <c r="BA3449" i="31"/>
  <c r="AP3449" i="31"/>
  <c r="H2811" i="31"/>
  <c r="AP2811" i="31"/>
  <c r="BA2811" i="31"/>
  <c r="H978" i="31"/>
  <c r="BA978" i="31"/>
  <c r="AP978" i="31"/>
  <c r="BA1113" i="31"/>
  <c r="AP1113" i="31"/>
  <c r="H1113" i="31"/>
  <c r="BA188" i="31"/>
  <c r="AP188" i="31"/>
  <c r="H188" i="31"/>
  <c r="H3150" i="31"/>
  <c r="BA3150" i="31"/>
  <c r="AP3150" i="31"/>
  <c r="AP186" i="31"/>
  <c r="H186" i="31"/>
  <c r="BA186" i="31"/>
  <c r="AP2273" i="31"/>
  <c r="BA2273" i="31"/>
  <c r="H2273" i="31"/>
  <c r="BA2181" i="31"/>
  <c r="AP2181" i="31"/>
  <c r="H2181" i="31"/>
  <c r="BA181" i="31"/>
  <c r="AP181" i="31"/>
  <c r="H181" i="31"/>
  <c r="BA1482" i="31"/>
  <c r="H1482" i="31"/>
  <c r="AP1482" i="31"/>
  <c r="H376" i="31"/>
  <c r="BA376" i="31"/>
  <c r="AP376" i="31"/>
  <c r="AP3210" i="31"/>
  <c r="H3210" i="31"/>
  <c r="BA3210" i="31"/>
  <c r="H539" i="31"/>
  <c r="BA539" i="31"/>
  <c r="AP539" i="31"/>
  <c r="BA72" i="31"/>
  <c r="H72" i="31"/>
  <c r="AP72" i="31"/>
  <c r="AP2289" i="31"/>
  <c r="H2289" i="31"/>
  <c r="BA2289" i="31"/>
  <c r="AP3409" i="31"/>
  <c r="H3409" i="31"/>
  <c r="BA3409" i="31"/>
  <c r="AP2016" i="31"/>
  <c r="H2016" i="31"/>
  <c r="BA2016" i="31"/>
  <c r="BA334" i="31"/>
  <c r="H334" i="31"/>
  <c r="AP334" i="31"/>
  <c r="AP2270" i="31"/>
  <c r="H2270" i="31"/>
  <c r="BA2270" i="31"/>
  <c r="H2297" i="31"/>
  <c r="AP2297" i="31"/>
  <c r="BA2297" i="31"/>
  <c r="AP2519" i="31"/>
  <c r="H2519" i="31"/>
  <c r="BA2519" i="31"/>
  <c r="H1627" i="31"/>
  <c r="AP1627" i="31"/>
  <c r="BA1627" i="31"/>
  <c r="H198" i="31"/>
  <c r="AP198" i="31"/>
  <c r="BA198" i="31"/>
  <c r="BA474" i="31"/>
  <c r="AP474" i="31"/>
  <c r="H474" i="31"/>
  <c r="AP1732" i="31"/>
  <c r="BA1732" i="31"/>
  <c r="H1732" i="31"/>
  <c r="BA2848" i="31"/>
  <c r="H2848" i="31"/>
  <c r="AP2848" i="31"/>
  <c r="H468" i="31"/>
  <c r="AP468" i="31"/>
  <c r="BA468" i="31"/>
  <c r="BA3319" i="31"/>
  <c r="AP3319" i="31"/>
  <c r="H3319" i="31"/>
  <c r="H1031" i="31"/>
  <c r="BA1031" i="31"/>
  <c r="AP1031" i="31"/>
  <c r="H1369" i="31"/>
  <c r="AP1369" i="31"/>
  <c r="BA1369" i="31"/>
  <c r="H1331" i="31"/>
  <c r="AP1331" i="31"/>
  <c r="BA1331" i="31"/>
  <c r="BA1007" i="31"/>
  <c r="H1007" i="31"/>
  <c r="AP1007" i="31"/>
  <c r="H2416" i="31"/>
  <c r="AP2416" i="31"/>
  <c r="BA2416" i="31"/>
  <c r="H2590" i="31"/>
  <c r="BA2590" i="31"/>
  <c r="AP2590" i="31"/>
  <c r="BA597" i="31"/>
  <c r="AP597" i="31"/>
  <c r="H597" i="31"/>
  <c r="AP3053" i="31"/>
  <c r="H3053" i="31"/>
  <c r="BA3053" i="31"/>
  <c r="H247" i="31"/>
  <c r="BA247" i="31"/>
  <c r="AP247" i="31"/>
  <c r="H2469" i="31"/>
  <c r="AP2469" i="31"/>
  <c r="BA2469" i="31"/>
  <c r="H3411" i="31"/>
  <c r="AP3411" i="31"/>
  <c r="BA3411" i="31"/>
  <c r="AP1396" i="31"/>
  <c r="BA1396" i="31"/>
  <c r="H1396" i="31"/>
  <c r="AP94" i="31"/>
  <c r="BA94" i="31"/>
  <c r="H94" i="31"/>
  <c r="AP3028" i="31"/>
  <c r="H3028" i="31"/>
  <c r="BA3028" i="31"/>
  <c r="AP591" i="31"/>
  <c r="BA591" i="31"/>
  <c r="H591" i="31"/>
  <c r="H2401" i="31"/>
  <c r="AP2401" i="31"/>
  <c r="BA2401" i="31"/>
  <c r="H1756" i="31"/>
  <c r="AP1756" i="31"/>
  <c r="BA1756" i="31"/>
  <c r="AP1992" i="31"/>
  <c r="H1992" i="31"/>
  <c r="BA1992" i="31"/>
  <c r="H3046" i="31"/>
  <c r="BA3046" i="31"/>
  <c r="AP3046" i="31"/>
  <c r="H975" i="31"/>
  <c r="AP975" i="31"/>
  <c r="BA975" i="31"/>
  <c r="H1478" i="31"/>
  <c r="AP1478" i="31"/>
  <c r="BA1478" i="31"/>
  <c r="H2972" i="31"/>
  <c r="BA2972" i="31"/>
  <c r="AP2972" i="31"/>
  <c r="BA2918" i="31"/>
  <c r="AP2918" i="31"/>
  <c r="H2918" i="31"/>
  <c r="H1633" i="31"/>
  <c r="AP1633" i="31"/>
  <c r="BA1633" i="31"/>
  <c r="BA2440" i="31"/>
  <c r="H2440" i="31"/>
  <c r="AP2440" i="31"/>
  <c r="H1788" i="31"/>
  <c r="AP1788" i="31"/>
  <c r="BA1788" i="31"/>
  <c r="AP301" i="31"/>
  <c r="BA301" i="31"/>
  <c r="H301" i="31"/>
  <c r="BA1863" i="31"/>
  <c r="AP1863" i="31"/>
  <c r="H1863" i="31"/>
  <c r="H1262" i="31"/>
  <c r="BA1262" i="31"/>
  <c r="AP1262" i="31"/>
  <c r="AP104" i="31"/>
  <c r="H104" i="31"/>
  <c r="BA104" i="31"/>
  <c r="AP1504" i="31"/>
  <c r="BA1504" i="31"/>
  <c r="H1504" i="31"/>
  <c r="H528" i="31"/>
  <c r="AP528" i="31"/>
  <c r="BA528" i="31"/>
  <c r="K3561" i="31"/>
  <c r="E3561" i="31"/>
  <c r="I3561" i="31"/>
  <c r="H1684" i="31"/>
  <c r="BA1684" i="31"/>
  <c r="AP1684" i="31"/>
  <c r="AP667" i="31"/>
  <c r="BA667" i="31"/>
  <c r="H667" i="31"/>
  <c r="H857" i="31"/>
  <c r="AP857" i="31"/>
  <c r="BA857" i="31"/>
  <c r="BA772" i="31"/>
  <c r="H772" i="31"/>
  <c r="AP772" i="31"/>
  <c r="BA836" i="31"/>
  <c r="AP836" i="31"/>
  <c r="H836" i="31"/>
  <c r="AP1630" i="31"/>
  <c r="H1630" i="31"/>
  <c r="BA1630" i="31"/>
  <c r="AP801" i="31"/>
  <c r="H801" i="31"/>
  <c r="BA801" i="31"/>
  <c r="H1484" i="31"/>
  <c r="AP1484" i="31"/>
  <c r="BA1484" i="31"/>
  <c r="AP2230" i="31"/>
  <c r="BA2230" i="31"/>
  <c r="H2230" i="31"/>
  <c r="BA1105" i="31"/>
  <c r="H1105" i="31"/>
  <c r="AP1105" i="31"/>
  <c r="BA2763" i="31"/>
  <c r="AP2763" i="31"/>
  <c r="H2763" i="31"/>
  <c r="AP394" i="31"/>
  <c r="H394" i="31"/>
  <c r="BA394" i="31"/>
  <c r="BA1059" i="31"/>
  <c r="H1059" i="31"/>
  <c r="AP1059" i="31"/>
  <c r="BA1598" i="31"/>
  <c r="H1598" i="31"/>
  <c r="AP1598" i="31"/>
  <c r="AP1474" i="31"/>
  <c r="H1474" i="31"/>
  <c r="BA1474" i="31"/>
  <c r="H2184" i="31"/>
  <c r="BA2184" i="31"/>
  <c r="AP2184" i="31"/>
  <c r="AP378" i="31"/>
  <c r="BA378" i="31"/>
  <c r="H378" i="31"/>
  <c r="H466" i="31"/>
  <c r="AP466" i="31"/>
  <c r="BA466" i="31"/>
  <c r="BA2601" i="31"/>
  <c r="AP2601" i="31"/>
  <c r="H2601" i="31"/>
  <c r="AP1591" i="31"/>
  <c r="H1591" i="31"/>
  <c r="BA1591" i="31"/>
  <c r="BA1984" i="31"/>
  <c r="AP1984" i="31"/>
  <c r="H1984" i="31"/>
  <c r="H1606" i="31"/>
  <c r="AP1606" i="31"/>
  <c r="BA1606" i="31"/>
  <c r="H1828" i="31"/>
  <c r="BA1828" i="31"/>
  <c r="AP1828" i="31"/>
  <c r="AP2562" i="31"/>
  <c r="H2562" i="31"/>
  <c r="BA2562" i="31"/>
  <c r="H2103" i="31"/>
  <c r="AP2103" i="31"/>
  <c r="BA2103" i="31"/>
  <c r="AP2109" i="31"/>
  <c r="H2109" i="31"/>
  <c r="BA2109" i="31"/>
  <c r="BA3241" i="31"/>
  <c r="AP3241" i="31"/>
  <c r="H3241" i="31"/>
  <c r="H284" i="31"/>
  <c r="BA284" i="31"/>
  <c r="AP284" i="31"/>
  <c r="BA1470" i="31"/>
  <c r="H1470" i="31"/>
  <c r="AP1470" i="31"/>
  <c r="H1989" i="31"/>
  <c r="BA1989" i="31"/>
  <c r="AP1989" i="31"/>
  <c r="H3167" i="31"/>
  <c r="BA3167" i="31"/>
  <c r="AP3167" i="31"/>
  <c r="H1842" i="31"/>
  <c r="BA1842" i="31"/>
  <c r="AP1842" i="31"/>
  <c r="AP1774" i="31"/>
  <c r="H1774" i="31"/>
  <c r="BA1774" i="31"/>
  <c r="BA2157" i="31"/>
  <c r="AP2157" i="31"/>
  <c r="H2157" i="31"/>
  <c r="BA1418" i="31"/>
  <c r="AP1418" i="31"/>
  <c r="H1418" i="31"/>
  <c r="H1506" i="31"/>
  <c r="BA1506" i="31"/>
  <c r="AP1506" i="31"/>
  <c r="H2451" i="31"/>
  <c r="BA2451" i="31"/>
  <c r="AP2451" i="31"/>
  <c r="AP3385" i="31"/>
  <c r="H3385" i="31"/>
  <c r="BA3385" i="31"/>
  <c r="BA503" i="31"/>
  <c r="H503" i="31"/>
  <c r="AP503" i="31"/>
  <c r="H3154" i="31"/>
  <c r="BA3154" i="31"/>
  <c r="AP3154" i="31"/>
  <c r="H3195" i="31"/>
  <c r="AP3195" i="31"/>
  <c r="BA3195" i="31"/>
  <c r="H3225" i="31"/>
  <c r="AP3225" i="31"/>
  <c r="BA3225" i="31"/>
  <c r="H2099" i="31"/>
  <c r="BA2099" i="31"/>
  <c r="AP2099" i="31"/>
  <c r="AP776" i="31"/>
  <c r="BA776" i="31"/>
  <c r="H776" i="31"/>
  <c r="BA3073" i="31"/>
  <c r="H3073" i="31"/>
  <c r="AP3073" i="31"/>
  <c r="H2303" i="31"/>
  <c r="BA2303" i="31"/>
  <c r="AP2303" i="31"/>
  <c r="H2580" i="31"/>
  <c r="AP2580" i="31"/>
  <c r="BA2580" i="31"/>
  <c r="BA2578" i="31"/>
  <c r="H2578" i="31"/>
  <c r="AP2578" i="31"/>
  <c r="H1526" i="31"/>
  <c r="AP1526" i="31"/>
  <c r="BA1526" i="31"/>
  <c r="H1674" i="31"/>
  <c r="AP1674" i="31"/>
  <c r="BA1674" i="31"/>
  <c r="H315" i="31"/>
  <c r="BA315" i="31"/>
  <c r="AP315" i="31"/>
  <c r="AP2240" i="31"/>
  <c r="H2240" i="31"/>
  <c r="BA2240" i="31"/>
  <c r="H2206" i="31"/>
  <c r="AP2206" i="31"/>
  <c r="BA2206" i="31"/>
  <c r="AP2571" i="31"/>
  <c r="BA2571" i="31"/>
  <c r="H2571" i="31"/>
  <c r="H1866" i="31"/>
  <c r="AP1866" i="31"/>
  <c r="BA1866" i="31"/>
  <c r="BA101" i="31"/>
  <c r="AP101" i="31"/>
  <c r="H101" i="31"/>
  <c r="H1074" i="31"/>
  <c r="BA1074" i="31"/>
  <c r="AP1074" i="31"/>
  <c r="BA864" i="31"/>
  <c r="H864" i="31"/>
  <c r="AP864" i="31"/>
  <c r="BA2021" i="31"/>
  <c r="H2021" i="31"/>
  <c r="AP2021" i="31"/>
  <c r="H3372" i="31"/>
  <c r="BA3372" i="31"/>
  <c r="AP3372" i="31"/>
  <c r="BA2960" i="31"/>
  <c r="AP2960" i="31"/>
  <c r="H2960" i="31"/>
  <c r="BA542" i="31"/>
  <c r="H542" i="31"/>
  <c r="AP542" i="31"/>
  <c r="H443" i="31"/>
  <c r="BA443" i="31"/>
  <c r="AP443" i="31"/>
  <c r="BA18" i="31"/>
  <c r="AP18" i="31"/>
  <c r="H18" i="31"/>
  <c r="BA2530" i="31"/>
  <c r="AP2530" i="31"/>
  <c r="H2530" i="31"/>
  <c r="BA494" i="31"/>
  <c r="H494" i="31"/>
  <c r="AP494" i="31"/>
  <c r="H2182" i="31"/>
  <c r="AP2182" i="31"/>
  <c r="BA2182" i="31"/>
  <c r="AP2967" i="31"/>
  <c r="H2967" i="31"/>
  <c r="BA2967" i="31"/>
  <c r="H1182" i="31"/>
  <c r="AP1182" i="31"/>
  <c r="BA1182" i="31"/>
  <c r="AP2858" i="31"/>
  <c r="H2858" i="31"/>
  <c r="BA2858" i="31"/>
  <c r="AP3405" i="31"/>
  <c r="H3405" i="31"/>
  <c r="BA3405" i="31"/>
  <c r="AP794" i="31"/>
  <c r="H794" i="31"/>
  <c r="BA794" i="31"/>
  <c r="AP3469" i="31"/>
  <c r="H3469" i="31"/>
  <c r="BA3469" i="31"/>
  <c r="AP2653" i="31"/>
  <c r="BA2653" i="31"/>
  <c r="H2653" i="31"/>
  <c r="AP1347" i="31"/>
  <c r="H1347" i="31"/>
  <c r="BA1347" i="31"/>
  <c r="H3191" i="31"/>
  <c r="AP3191" i="31"/>
  <c r="BA3191" i="31"/>
  <c r="H737" i="31"/>
  <c r="AP737" i="31"/>
  <c r="BA737" i="31"/>
  <c r="BA222" i="31"/>
  <c r="H222" i="31"/>
  <c r="AP222" i="31"/>
  <c r="H3084" i="31"/>
  <c r="BA3084" i="31"/>
  <c r="AP3084" i="31"/>
  <c r="BA1469" i="31"/>
  <c r="H1469" i="31"/>
  <c r="AP1469" i="31"/>
  <c r="AP2042" i="31"/>
  <c r="H2042" i="31"/>
  <c r="BA2042" i="31"/>
  <c r="AP129" i="31"/>
  <c r="BA129" i="31"/>
  <c r="H129" i="31"/>
  <c r="H3050" i="31"/>
  <c r="BA3050" i="31"/>
  <c r="AP3050" i="31"/>
  <c r="AP1151" i="31"/>
  <c r="BA1151" i="31"/>
  <c r="H1151" i="31"/>
  <c r="H2053" i="31"/>
  <c r="AP2053" i="31"/>
  <c r="BA2053" i="31"/>
  <c r="BA1029" i="31"/>
  <c r="AP1029" i="31"/>
  <c r="H1029" i="31"/>
  <c r="BA1236" i="31"/>
  <c r="H1236" i="31"/>
  <c r="AP1236" i="31"/>
  <c r="H795" i="31"/>
  <c r="BA795" i="31"/>
  <c r="AP795" i="31"/>
  <c r="H1767" i="31"/>
  <c r="BA1767" i="31"/>
  <c r="AP1767" i="31"/>
  <c r="H370" i="31"/>
  <c r="AP370" i="31"/>
  <c r="BA370" i="31"/>
  <c r="BA1117" i="31"/>
  <c r="AP1117" i="31"/>
  <c r="H1117" i="31"/>
  <c r="H2468" i="31"/>
  <c r="BA2468" i="31"/>
  <c r="AP2468" i="31"/>
  <c r="H958" i="31"/>
  <c r="AP958" i="31"/>
  <c r="BA958" i="31"/>
  <c r="BA1211" i="31"/>
  <c r="H1211" i="31"/>
  <c r="AP1211" i="31"/>
  <c r="AP1877" i="31"/>
  <c r="H1877" i="31"/>
  <c r="BA1877" i="31"/>
  <c r="BA1592" i="31"/>
  <c r="AP1592" i="31"/>
  <c r="H1592" i="31"/>
  <c r="H3456" i="31"/>
  <c r="BA3456" i="31"/>
  <c r="AP3456" i="31"/>
  <c r="AP1746" i="31"/>
  <c r="H1746" i="31"/>
  <c r="BA1746" i="31"/>
  <c r="AP484" i="31"/>
  <c r="BA484" i="31"/>
  <c r="H484" i="31"/>
  <c r="BA2400" i="31"/>
  <c r="AP2400" i="31"/>
  <c r="H2400" i="31"/>
  <c r="H1628" i="31"/>
  <c r="AP1628" i="31"/>
  <c r="BA1628" i="31"/>
  <c r="AP2757" i="31"/>
  <c r="BA2757" i="31"/>
  <c r="H2757" i="31"/>
  <c r="BA1500" i="31"/>
  <c r="H1500" i="31"/>
  <c r="AP1500" i="31"/>
  <c r="BA607" i="31"/>
  <c r="H607" i="31"/>
  <c r="AP607" i="31"/>
  <c r="AP207" i="31"/>
  <c r="BA207" i="31"/>
  <c r="H207" i="31"/>
  <c r="AP1348" i="31"/>
  <c r="BA1348" i="31"/>
  <c r="H1348" i="31"/>
  <c r="BA46" i="31"/>
  <c r="AP46" i="31"/>
  <c r="H46" i="31"/>
  <c r="H3297" i="31"/>
  <c r="BA3297" i="31"/>
  <c r="AP3297" i="31"/>
  <c r="H1241" i="31"/>
  <c r="AP1241" i="31"/>
  <c r="BA1241" i="31"/>
  <c r="H1001" i="31"/>
  <c r="AP1001" i="31"/>
  <c r="BA1001" i="31"/>
  <c r="BA2816" i="31"/>
  <c r="H2816" i="31"/>
  <c r="AP2816" i="31"/>
  <c r="BA3304" i="31"/>
  <c r="H3304" i="31"/>
  <c r="AP3304" i="31"/>
  <c r="AP2926" i="31"/>
  <c r="H2926" i="31"/>
  <c r="BA2926" i="31"/>
  <c r="AP2547" i="31"/>
  <c r="H2547" i="31"/>
  <c r="BA2547" i="31"/>
  <c r="H1735" i="31"/>
  <c r="AP1735" i="31"/>
  <c r="BA1735" i="31"/>
  <c r="H2883" i="31"/>
  <c r="AP2883" i="31"/>
  <c r="BA2883" i="31"/>
  <c r="AP2296" i="31"/>
  <c r="H2296" i="31"/>
  <c r="BA2296" i="31"/>
  <c r="BA2431" i="31"/>
  <c r="H2431" i="31"/>
  <c r="AP2431" i="31"/>
  <c r="AP3177" i="31"/>
  <c r="BA3177" i="31"/>
  <c r="H3177" i="31"/>
  <c r="BA338" i="31"/>
  <c r="AP338" i="31"/>
  <c r="H338" i="31"/>
  <c r="AP1626" i="31"/>
  <c r="BA1626" i="31"/>
  <c r="H1626" i="31"/>
  <c r="H2434" i="31"/>
  <c r="BA2434" i="31"/>
  <c r="AP2434" i="31"/>
  <c r="BA2866" i="31"/>
  <c r="H2866" i="31"/>
  <c r="AP2866" i="31"/>
  <c r="BA1870" i="31"/>
  <c r="H1870" i="31"/>
  <c r="AP1870" i="31"/>
  <c r="AP499" i="31"/>
  <c r="H499" i="31"/>
  <c r="BA499" i="31"/>
  <c r="BA3104" i="31"/>
  <c r="AP3104" i="31"/>
  <c r="H3104" i="31"/>
  <c r="BA904" i="31"/>
  <c r="H904" i="31"/>
  <c r="AP904" i="31"/>
  <c r="H3431" i="31"/>
  <c r="BA3431" i="31"/>
  <c r="AP3431" i="31"/>
  <c r="BA1548" i="31"/>
  <c r="AP1548" i="31"/>
  <c r="H1548" i="31"/>
  <c r="AP1997" i="31"/>
  <c r="H1997" i="31"/>
  <c r="BA1997" i="31"/>
  <c r="BA1707" i="31"/>
  <c r="AP1707" i="31"/>
  <c r="H1707" i="31"/>
  <c r="AP353" i="31"/>
  <c r="BA353" i="31"/>
  <c r="H353" i="31"/>
  <c r="BA2969" i="31"/>
  <c r="AP2969" i="31"/>
  <c r="H2969" i="31"/>
  <c r="H2215" i="31"/>
  <c r="BA2215" i="31"/>
  <c r="AP2215" i="31"/>
  <c r="H885" i="31"/>
  <c r="BA885" i="31"/>
  <c r="AP885" i="31"/>
  <c r="H52" i="31"/>
  <c r="BA52" i="31"/>
  <c r="AP52" i="31"/>
  <c r="H1133" i="31"/>
  <c r="BA1133" i="31"/>
  <c r="AP1133" i="31"/>
  <c r="BA2158" i="31"/>
  <c r="H2158" i="31"/>
  <c r="AP2158" i="31"/>
  <c r="CB15" i="10"/>
  <c r="BW15" i="10"/>
  <c r="CH16" i="10"/>
  <c r="BZ15" i="10"/>
  <c r="CG16" i="10"/>
  <c r="H3497" i="31"/>
  <c r="BA3497" i="31"/>
  <c r="AP3497" i="31"/>
  <c r="BA3237" i="31"/>
  <c r="H3237" i="31"/>
  <c r="AP3237" i="31"/>
  <c r="BA2259" i="31"/>
  <c r="H2259" i="31"/>
  <c r="AP2259" i="31"/>
  <c r="H3110" i="31"/>
  <c r="AP3110" i="31"/>
  <c r="BA3110" i="31"/>
  <c r="H3511" i="31"/>
  <c r="AP3511" i="31"/>
  <c r="BA3511" i="31"/>
  <c r="H3495" i="31"/>
  <c r="AP3495" i="31"/>
  <c r="BA3495" i="31"/>
  <c r="AP3479" i="31"/>
  <c r="H3479" i="31"/>
  <c r="BA3479" i="31"/>
  <c r="BA3144" i="31"/>
  <c r="AP3144" i="31"/>
  <c r="H3144" i="31"/>
  <c r="AP455" i="31"/>
  <c r="BA455" i="31"/>
  <c r="H455" i="31"/>
  <c r="AP2503" i="31"/>
  <c r="H2503" i="31"/>
  <c r="BA2503" i="31"/>
  <c r="AP508" i="31"/>
  <c r="BA508" i="31"/>
  <c r="H508" i="31"/>
  <c r="BA1437" i="31"/>
  <c r="AP1437" i="31"/>
  <c r="H1437" i="31"/>
  <c r="H2231" i="31"/>
  <c r="BA2231" i="31"/>
  <c r="AP2231" i="31"/>
  <c r="H3234" i="31"/>
  <c r="BA3234" i="31"/>
  <c r="AP3234" i="31"/>
  <c r="AP3299" i="31"/>
  <c r="BA3299" i="31"/>
  <c r="H3299" i="31"/>
  <c r="H3256" i="31"/>
  <c r="BA3256" i="31"/>
  <c r="AP3256" i="31"/>
  <c r="AP3149" i="31"/>
  <c r="H3149" i="31"/>
  <c r="BA3149" i="31"/>
  <c r="AP3333" i="31"/>
  <c r="H3333" i="31"/>
  <c r="BA3333" i="31"/>
  <c r="H3293" i="31"/>
  <c r="BA3293" i="31"/>
  <c r="AP3293" i="31"/>
  <c r="BA583" i="31"/>
  <c r="AP583" i="31"/>
  <c r="H583" i="31"/>
  <c r="H2491" i="31"/>
  <c r="BA2491" i="31"/>
  <c r="AP2491" i="31"/>
  <c r="BA2919" i="31"/>
  <c r="AP2919" i="31"/>
  <c r="H2919" i="31"/>
  <c r="AP3026" i="31"/>
  <c r="H3026" i="31"/>
  <c r="BA3026" i="31"/>
  <c r="H700" i="31"/>
  <c r="AP700" i="31"/>
  <c r="BA700" i="31"/>
  <c r="H710" i="31"/>
  <c r="BA710" i="31"/>
  <c r="AP710" i="31"/>
  <c r="BA1068" i="31"/>
  <c r="AP1068" i="31"/>
  <c r="H1068" i="31"/>
  <c r="AP2954" i="31"/>
  <c r="H2954" i="31"/>
  <c r="BA2954" i="31"/>
  <c r="H2936" i="31"/>
  <c r="AP2936" i="31"/>
  <c r="BA2936" i="31"/>
  <c r="AP409" i="31"/>
  <c r="H409" i="31"/>
  <c r="BA409" i="31"/>
  <c r="H3057" i="31"/>
  <c r="AP3057" i="31"/>
  <c r="BA3057" i="31"/>
  <c r="BA2489" i="31"/>
  <c r="AP2489" i="31"/>
  <c r="H2489" i="31"/>
  <c r="H642" i="31"/>
  <c r="BA642" i="31"/>
  <c r="AP642" i="31"/>
  <c r="BA2709" i="31"/>
  <c r="AP2709" i="31"/>
  <c r="H2709" i="31"/>
  <c r="BA3443" i="31"/>
  <c r="AP3443" i="31"/>
  <c r="H3443" i="31"/>
  <c r="AP1501" i="31"/>
  <c r="BA1501" i="31"/>
  <c r="H1501" i="31"/>
  <c r="AP2805" i="31"/>
  <c r="BA2805" i="31"/>
  <c r="H2805" i="31"/>
  <c r="H89" i="31"/>
  <c r="AP89" i="31"/>
  <c r="BA89" i="31"/>
  <c r="BA2340" i="31"/>
  <c r="H2340" i="31"/>
  <c r="AP2340" i="31"/>
  <c r="AP3454" i="31"/>
  <c r="H3454" i="31"/>
  <c r="BA3454" i="31"/>
  <c r="H2818" i="31"/>
  <c r="BA2818" i="31"/>
  <c r="AP2818" i="31"/>
  <c r="H2079" i="31"/>
  <c r="AP2079" i="31"/>
  <c r="BA2079" i="31"/>
  <c r="H2830" i="31"/>
  <c r="AP2830" i="31"/>
  <c r="BA2830" i="31"/>
  <c r="BA1523" i="31"/>
  <c r="AP1523" i="31"/>
  <c r="H1523" i="31"/>
  <c r="AP1140" i="31"/>
  <c r="BA1140" i="31"/>
  <c r="H1140" i="31"/>
  <c r="AP1793" i="31"/>
  <c r="BA1793" i="31"/>
  <c r="H1793" i="31"/>
  <c r="H683" i="31"/>
  <c r="AP683" i="31"/>
  <c r="BA683" i="31"/>
  <c r="AP886" i="31"/>
  <c r="BA886" i="31"/>
  <c r="H886" i="31"/>
  <c r="BA2141" i="31"/>
  <c r="AP2141" i="31"/>
  <c r="H2141" i="31"/>
  <c r="AP1401" i="31"/>
  <c r="BA1401" i="31"/>
  <c r="H1401" i="31"/>
  <c r="BA706" i="31"/>
  <c r="AP706" i="31"/>
  <c r="H706" i="31"/>
  <c r="H3375" i="31"/>
  <c r="AP3375" i="31"/>
  <c r="BA3375" i="31"/>
  <c r="AP3036" i="31"/>
  <c r="H3036" i="31"/>
  <c r="BA3036" i="31"/>
  <c r="AP2950" i="31"/>
  <c r="H2950" i="31"/>
  <c r="BA2950" i="31"/>
  <c r="BA540" i="31"/>
  <c r="AP540" i="31"/>
  <c r="H540" i="31"/>
  <c r="BA2429" i="31"/>
  <c r="AP2429" i="31"/>
  <c r="H2429" i="31"/>
  <c r="H178" i="31"/>
  <c r="BA178" i="31"/>
  <c r="AP178" i="31"/>
  <c r="BA3393" i="31"/>
  <c r="AP3393" i="31"/>
  <c r="H3393" i="31"/>
  <c r="AP473" i="31"/>
  <c r="H473" i="31"/>
  <c r="BA473" i="31"/>
  <c r="AP1015" i="31"/>
  <c r="H1015" i="31"/>
  <c r="BA1015" i="31"/>
  <c r="H486" i="31"/>
  <c r="BA486" i="31"/>
  <c r="AP486" i="31"/>
  <c r="BA3331" i="31"/>
  <c r="AP3331" i="31"/>
  <c r="H3331" i="31"/>
  <c r="H1154" i="31"/>
  <c r="AP1154" i="31"/>
  <c r="BA1154" i="31"/>
  <c r="H2980" i="31"/>
  <c r="AP2980" i="31"/>
  <c r="BA2980" i="31"/>
  <c r="AP936" i="31"/>
  <c r="H936" i="31"/>
  <c r="BA936" i="31"/>
  <c r="BA2779" i="31"/>
  <c r="H2779" i="31"/>
  <c r="AP2779" i="31"/>
  <c r="AP783" i="31"/>
  <c r="BA783" i="31"/>
  <c r="H783" i="31"/>
  <c r="AP3121" i="31"/>
  <c r="H3121" i="31"/>
  <c r="BA3121" i="31"/>
  <c r="H1657" i="31"/>
  <c r="AP1657" i="31"/>
  <c r="BA1657" i="31"/>
  <c r="BA727" i="31"/>
  <c r="AP727" i="31"/>
  <c r="H727" i="31"/>
  <c r="BA506" i="31"/>
  <c r="H506" i="31"/>
  <c r="AP506" i="31"/>
  <c r="AP85" i="31"/>
  <c r="BA85" i="31"/>
  <c r="H85" i="31"/>
  <c r="H2377" i="31"/>
  <c r="BA2377" i="31"/>
  <c r="AP2377" i="31"/>
  <c r="H3215" i="31"/>
  <c r="BA3215" i="31"/>
  <c r="AP3215" i="31"/>
  <c r="BA519" i="31"/>
  <c r="AP519" i="31"/>
  <c r="H519" i="31"/>
  <c r="BA1091" i="31"/>
  <c r="AP1091" i="31"/>
  <c r="H1091" i="31"/>
  <c r="AP2363" i="31"/>
  <c r="H2363" i="31"/>
  <c r="BA2363" i="31"/>
  <c r="BA2804" i="31"/>
  <c r="AP2804" i="31"/>
  <c r="H2804" i="31"/>
  <c r="BA1961" i="31"/>
  <c r="AP1961" i="31"/>
  <c r="H1961" i="31"/>
  <c r="BA550" i="31"/>
  <c r="AP550" i="31"/>
  <c r="H550" i="31"/>
  <c r="BA718" i="31"/>
  <c r="H718" i="31"/>
  <c r="AP718" i="31"/>
  <c r="AP3051" i="31"/>
  <c r="BA3051" i="31"/>
  <c r="H3051" i="31"/>
  <c r="BA1682" i="31"/>
  <c r="H1682" i="31"/>
  <c r="AP1682" i="31"/>
  <c r="H2229" i="31"/>
  <c r="BA2229" i="31"/>
  <c r="AP2229" i="31"/>
  <c r="H236" i="31"/>
  <c r="AP236" i="31"/>
  <c r="BA236" i="31"/>
  <c r="AP2278" i="31"/>
  <c r="H2278" i="31"/>
  <c r="BA2278" i="31"/>
  <c r="AP2682" i="31"/>
  <c r="H2682" i="31"/>
  <c r="BA2682" i="31"/>
  <c r="BA2937" i="31"/>
  <c r="H2937" i="31"/>
  <c r="AP2937" i="31"/>
  <c r="BA930" i="31"/>
  <c r="AP930" i="31"/>
  <c r="H930" i="31"/>
  <c r="AP759" i="31"/>
  <c r="H759" i="31"/>
  <c r="BA759" i="31"/>
  <c r="BA1123" i="31"/>
  <c r="H1123" i="31"/>
  <c r="AP1123" i="31"/>
  <c r="AP3423" i="31"/>
  <c r="H3423" i="31"/>
  <c r="BA3423" i="31"/>
  <c r="BA1132" i="31"/>
  <c r="AP1132" i="31"/>
  <c r="H1132" i="31"/>
  <c r="H1580" i="31"/>
  <c r="BA1580" i="31"/>
  <c r="AP1580" i="31"/>
  <c r="BA2632" i="31"/>
  <c r="H2632" i="31"/>
  <c r="AP2632" i="31"/>
  <c r="H1358" i="31"/>
  <c r="AP1358" i="31"/>
  <c r="BA1358" i="31"/>
  <c r="H1538" i="31"/>
  <c r="AP1538" i="31"/>
  <c r="BA1538" i="31"/>
  <c r="H147" i="31"/>
  <c r="BA147" i="31"/>
  <c r="AP147" i="31"/>
  <c r="BA3279" i="31"/>
  <c r="H3279" i="31"/>
  <c r="AP3279" i="31"/>
  <c r="H3367" i="31"/>
  <c r="BA3367" i="31"/>
  <c r="AP3367" i="31"/>
  <c r="H2037" i="31"/>
  <c r="AP2037" i="31"/>
  <c r="BA2037" i="31"/>
  <c r="AP615" i="31"/>
  <c r="H615" i="31"/>
  <c r="BA615" i="31"/>
  <c r="AQ3552" i="31" a="1"/>
  <c r="AQ3552" i="31" s="1"/>
  <c r="K3552" i="31"/>
  <c r="I3552" i="31"/>
  <c r="E3552" i="31"/>
  <c r="H3318" i="31"/>
  <c r="BA3318" i="31"/>
  <c r="AP3318" i="31"/>
  <c r="AP950" i="31"/>
  <c r="H950" i="31"/>
  <c r="BA950" i="31"/>
  <c r="H400" i="31"/>
  <c r="BA400" i="31"/>
  <c r="AP400" i="31"/>
  <c r="AP1641" i="31"/>
  <c r="H1641" i="31"/>
  <c r="BA1641" i="31"/>
  <c r="BA106" i="31"/>
  <c r="H106" i="31"/>
  <c r="AP106" i="31"/>
  <c r="H2406" i="31"/>
  <c r="BA2406" i="31"/>
  <c r="AP2406" i="31"/>
  <c r="BA2097" i="31"/>
  <c r="H2097" i="31"/>
  <c r="AP2097" i="31"/>
  <c r="AP2253" i="31"/>
  <c r="H2253" i="31"/>
  <c r="BA2253" i="31"/>
  <c r="H2384" i="31"/>
  <c r="AP2384" i="31"/>
  <c r="BA2384" i="31"/>
  <c r="H1157" i="31"/>
  <c r="AP1157" i="31"/>
  <c r="BA1157" i="31"/>
  <c r="H3168" i="31"/>
  <c r="AP3168" i="31"/>
  <c r="BA3168" i="31"/>
  <c r="AP1889" i="31"/>
  <c r="H1889" i="31"/>
  <c r="BA1889" i="31"/>
  <c r="H2787" i="31"/>
  <c r="AP2787" i="31"/>
  <c r="BA2787" i="31"/>
  <c r="BA1885" i="31"/>
  <c r="AP1885" i="31"/>
  <c r="H1885" i="31"/>
  <c r="AP657" i="31"/>
  <c r="H657" i="31"/>
  <c r="BA657" i="31"/>
  <c r="H1540" i="31"/>
  <c r="AP1540" i="31"/>
  <c r="BA1540" i="31"/>
  <c r="BA788" i="31"/>
  <c r="H788" i="31"/>
  <c r="AP788" i="31"/>
  <c r="AP3278" i="31"/>
  <c r="BA3278" i="31"/>
  <c r="H3278" i="31"/>
  <c r="BA2173" i="31"/>
  <c r="AP2173" i="31"/>
  <c r="H2173" i="31"/>
  <c r="BA3196" i="31"/>
  <c r="H3196" i="31"/>
  <c r="AP3196" i="31"/>
  <c r="H652" i="31"/>
  <c r="AP652" i="31"/>
  <c r="BA652" i="31"/>
  <c r="BA3031" i="31"/>
  <c r="H3031" i="31"/>
  <c r="AP3031" i="31"/>
  <c r="BA2839" i="31"/>
  <c r="H2839" i="31"/>
  <c r="AP2839" i="31"/>
  <c r="BA3163" i="31"/>
  <c r="H3163" i="31"/>
  <c r="AP3163" i="31"/>
  <c r="H785" i="31"/>
  <c r="AP785" i="31"/>
  <c r="BA785" i="31"/>
  <c r="H1391" i="31"/>
  <c r="AP1391" i="31"/>
  <c r="BA1391" i="31"/>
  <c r="AP924" i="31"/>
  <c r="BA924" i="31"/>
  <c r="H924" i="31"/>
  <c r="BA1271" i="31"/>
  <c r="H1271" i="31"/>
  <c r="AP1271" i="31"/>
  <c r="AP1346" i="31"/>
  <c r="H1346" i="31"/>
  <c r="BA1346" i="31"/>
  <c r="BA2627" i="31"/>
  <c r="H2627" i="31"/>
  <c r="AP2627" i="31"/>
  <c r="H199" i="31"/>
  <c r="BA199" i="31"/>
  <c r="AP199" i="31"/>
  <c r="AP831" i="31"/>
  <c r="BA831" i="31"/>
  <c r="H831" i="31"/>
  <c r="AP800" i="31"/>
  <c r="H800" i="31"/>
  <c r="BA800" i="31"/>
  <c r="AP318" i="31"/>
  <c r="H318" i="31"/>
  <c r="BA318" i="31"/>
  <c r="AP1975" i="31"/>
  <c r="BA1975" i="31"/>
  <c r="H1975" i="31"/>
  <c r="H493" i="31"/>
  <c r="BA493" i="31"/>
  <c r="AP493" i="31"/>
  <c r="AP1942" i="31"/>
  <c r="H1942" i="31"/>
  <c r="BA1942" i="31"/>
  <c r="H2065" i="31"/>
  <c r="AP2065" i="31"/>
  <c r="BA2065" i="31"/>
  <c r="BA2220" i="31"/>
  <c r="H2220" i="31"/>
  <c r="AP2220" i="31"/>
  <c r="BA2223" i="31"/>
  <c r="AP2223" i="31"/>
  <c r="H2223" i="31"/>
  <c r="AP3063" i="31"/>
  <c r="H3063" i="31"/>
  <c r="BA3063" i="31"/>
  <c r="BA2075" i="31"/>
  <c r="H2075" i="31"/>
  <c r="AP2075" i="31"/>
  <c r="BA1499" i="31"/>
  <c r="H1499" i="31"/>
  <c r="AP1499" i="31"/>
  <c r="H1728" i="31"/>
  <c r="BA1728" i="31"/>
  <c r="AP1728" i="31"/>
  <c r="H196" i="31"/>
  <c r="BA196" i="31"/>
  <c r="AP196" i="31"/>
  <c r="H2098" i="31"/>
  <c r="AP2098" i="31"/>
  <c r="BA2098" i="31"/>
  <c r="AP117" i="31"/>
  <c r="H117" i="31"/>
  <c r="BA117" i="31"/>
  <c r="H3000" i="31"/>
  <c r="AP3000" i="31"/>
  <c r="BA3000" i="31"/>
  <c r="H2849" i="31"/>
  <c r="BA2849" i="31"/>
  <c r="AP2849" i="31"/>
  <c r="BA2748" i="31"/>
  <c r="H2748" i="31"/>
  <c r="AP2748" i="31"/>
  <c r="BA1664" i="31"/>
  <c r="H1664" i="31"/>
  <c r="AP1664" i="31"/>
  <c r="H3275" i="31"/>
  <c r="BA3275" i="31"/>
  <c r="AP3275" i="31"/>
  <c r="BA1831" i="31"/>
  <c r="H1831" i="31"/>
  <c r="AP1831" i="31"/>
  <c r="AP2522" i="31"/>
  <c r="BA2522" i="31"/>
  <c r="H2522" i="31"/>
  <c r="AP899" i="31"/>
  <c r="H899" i="31"/>
  <c r="BA899" i="31"/>
  <c r="H966" i="31"/>
  <c r="BA966" i="31"/>
  <c r="AP966" i="31"/>
  <c r="AP2312" i="31"/>
  <c r="BA2312" i="31"/>
  <c r="H2312" i="31"/>
  <c r="BA2639" i="31"/>
  <c r="H2639" i="31"/>
  <c r="AP2639" i="31"/>
  <c r="AP3221" i="31"/>
  <c r="H3221" i="31"/>
  <c r="BA3221" i="31"/>
  <c r="BA1389" i="31"/>
  <c r="AP1389" i="31"/>
  <c r="H1389" i="31"/>
  <c r="H1078" i="31"/>
  <c r="AP1078" i="31"/>
  <c r="BA1078" i="31"/>
  <c r="AP2863" i="31"/>
  <c r="BA2863" i="31"/>
  <c r="H2863" i="31"/>
  <c r="AP25" i="31"/>
  <c r="H25" i="31"/>
  <c r="BA25" i="31"/>
  <c r="AP2298" i="31"/>
  <c r="BA2298" i="31"/>
  <c r="H2298" i="31"/>
  <c r="BA2923" i="31"/>
  <c r="AP2923" i="31"/>
  <c r="H2923" i="31"/>
  <c r="AQ3556" i="31" a="1"/>
  <c r="AQ3556" i="31" s="1"/>
  <c r="I3556" i="31"/>
  <c r="K3556" i="31"/>
  <c r="E3556" i="31"/>
  <c r="AP3180" i="31"/>
  <c r="BA3180" i="31"/>
  <c r="H3180" i="31"/>
  <c r="BA462" i="31"/>
  <c r="AP462" i="31"/>
  <c r="H462" i="31"/>
  <c r="BA420" i="31"/>
  <c r="H420" i="31"/>
  <c r="AP420" i="31"/>
  <c r="H639" i="31"/>
  <c r="BA639" i="31"/>
  <c r="AP639" i="31"/>
  <c r="BA27" i="31"/>
  <c r="AP27" i="31"/>
  <c r="H27" i="31"/>
  <c r="BA1631" i="31"/>
  <c r="H1631" i="31"/>
  <c r="AP1631" i="31"/>
  <c r="H2412" i="31"/>
  <c r="BA2412" i="31"/>
  <c r="AP2412" i="31"/>
  <c r="BA893" i="31"/>
  <c r="H893" i="31"/>
  <c r="AP893" i="31"/>
  <c r="H2970" i="31"/>
  <c r="BA2970" i="31"/>
  <c r="AP2970" i="31"/>
  <c r="AP2667" i="31"/>
  <c r="BA2667" i="31"/>
  <c r="H2667" i="31"/>
  <c r="BA3350" i="31"/>
  <c r="AP3350" i="31"/>
  <c r="H3350" i="31"/>
  <c r="BA3254" i="31"/>
  <c r="H3254" i="31"/>
  <c r="AP3254" i="31"/>
  <c r="BA756" i="31"/>
  <c r="AP756" i="31"/>
  <c r="H756" i="31"/>
  <c r="H1932" i="31"/>
  <c r="BA1932" i="31"/>
  <c r="AP1932" i="31"/>
  <c r="AP1848" i="31"/>
  <c r="BA1848" i="31"/>
  <c r="H1848" i="31"/>
  <c r="BA452" i="31"/>
  <c r="AP452" i="31"/>
  <c r="H452" i="31"/>
  <c r="BA2821" i="31"/>
  <c r="H2821" i="31"/>
  <c r="AP2821" i="31"/>
  <c r="H66" i="31"/>
  <c r="BA66" i="31"/>
  <c r="AP66" i="31"/>
  <c r="BA649" i="31"/>
  <c r="AP649" i="31"/>
  <c r="H649" i="31"/>
  <c r="H2507" i="31"/>
  <c r="AP2507" i="31"/>
  <c r="BA2507" i="31"/>
  <c r="H1455" i="31"/>
  <c r="AP1455" i="31"/>
  <c r="BA1455" i="31"/>
  <c r="BA2658" i="31"/>
  <c r="H2658" i="31"/>
  <c r="AP2658" i="31"/>
  <c r="AP258" i="31"/>
  <c r="BA258" i="31"/>
  <c r="H258" i="31"/>
  <c r="H2275" i="31"/>
  <c r="AP2275" i="31"/>
  <c r="BA2275" i="31"/>
  <c r="AP825" i="31"/>
  <c r="H825" i="31"/>
  <c r="BA825" i="31"/>
  <c r="BA3099" i="31"/>
  <c r="H3099" i="31"/>
  <c r="AP3099" i="31"/>
  <c r="BA1557" i="31"/>
  <c r="AP1557" i="31"/>
  <c r="H1557" i="31"/>
  <c r="H2515" i="31"/>
  <c r="AP2515" i="31"/>
  <c r="BA2515" i="31"/>
  <c r="BA2311" i="31"/>
  <c r="H2311" i="31"/>
  <c r="AP2311" i="31"/>
  <c r="H2165" i="31"/>
  <c r="AP2165" i="31"/>
  <c r="BA2165" i="31"/>
  <c r="AP1786" i="31"/>
  <c r="H1786" i="31"/>
  <c r="BA1786" i="31"/>
  <c r="BA348" i="31"/>
  <c r="AP348" i="31"/>
  <c r="H348" i="31"/>
  <c r="H1156" i="31"/>
  <c r="AP1156" i="31"/>
  <c r="BA1156" i="31"/>
  <c r="H1381" i="31"/>
  <c r="BA1381" i="31"/>
  <c r="AP1381" i="31"/>
  <c r="H2944" i="31"/>
  <c r="BA2944" i="31"/>
  <c r="AP2944" i="31"/>
  <c r="H3030" i="31"/>
  <c r="AP3030" i="31"/>
  <c r="BA3030" i="31"/>
  <c r="AP435" i="31"/>
  <c r="H435" i="31"/>
  <c r="BA435" i="31"/>
  <c r="BA3461" i="31"/>
  <c r="AP3461" i="31"/>
  <c r="H3461" i="31"/>
  <c r="BA1983" i="31"/>
  <c r="AP1983" i="31"/>
  <c r="H1983" i="31"/>
  <c r="BA2579" i="31"/>
  <c r="H2579" i="31"/>
  <c r="AP2579" i="31"/>
  <c r="BA833" i="31"/>
  <c r="AP833" i="31"/>
  <c r="H833" i="31"/>
  <c r="AP900" i="31"/>
  <c r="H900" i="31"/>
  <c r="BA900" i="31"/>
  <c r="BA1524" i="31"/>
  <c r="H1524" i="31"/>
  <c r="AP1524" i="31"/>
  <c r="H1453" i="31"/>
  <c r="BA1453" i="31"/>
  <c r="AP1453" i="31"/>
  <c r="H61" i="31"/>
  <c r="BA61" i="31"/>
  <c r="AP61" i="31"/>
  <c r="AP1602" i="31"/>
  <c r="BA1602" i="31"/>
  <c r="H1602" i="31"/>
  <c r="BA2227" i="31"/>
  <c r="H2227" i="31"/>
  <c r="AP2227" i="31"/>
  <c r="BA3136" i="31"/>
  <c r="H3136" i="31"/>
  <c r="AP3136" i="31"/>
  <c r="AP144" i="31"/>
  <c r="BA144" i="31"/>
  <c r="H144" i="31"/>
  <c r="AP2613" i="31"/>
  <c r="BA2613" i="31"/>
  <c r="H2613" i="31"/>
  <c r="BA2864" i="31"/>
  <c r="H2864" i="31"/>
  <c r="AP2864" i="31"/>
  <c r="AP735" i="31"/>
  <c r="H735" i="31"/>
  <c r="BA735" i="31"/>
  <c r="AP2076" i="31"/>
  <c r="H2076" i="31"/>
  <c r="BA2076" i="31"/>
  <c r="AP1571" i="31"/>
  <c r="BA1571" i="31"/>
  <c r="H1571" i="31"/>
  <c r="AP1489" i="31"/>
  <c r="H1489" i="31"/>
  <c r="BA1489" i="31"/>
  <c r="BF16" i="10"/>
  <c r="BI36" i="10"/>
  <c r="BH36" i="10"/>
  <c r="AP3510" i="31"/>
  <c r="H3510" i="31"/>
  <c r="BA3510" i="31"/>
  <c r="BA3494" i="31"/>
  <c r="AP3494" i="31"/>
  <c r="H3494" i="31"/>
  <c r="H3478" i="31"/>
  <c r="BA3478" i="31"/>
  <c r="AP3478" i="31"/>
  <c r="BA3378" i="31"/>
  <c r="AP3378" i="31"/>
  <c r="H3378" i="31"/>
  <c r="AP2156" i="31"/>
  <c r="H2156" i="31"/>
  <c r="BA2156" i="31"/>
  <c r="AP3138" i="31"/>
  <c r="H3138" i="31"/>
  <c r="BA3138" i="31"/>
  <c r="BA986" i="31"/>
  <c r="AP986" i="31"/>
  <c r="H986" i="31"/>
  <c r="BA3203" i="31"/>
  <c r="H3203" i="31"/>
  <c r="AP3203" i="31"/>
  <c r="AP2002" i="31"/>
  <c r="H2002" i="31"/>
  <c r="BA2002" i="31"/>
  <c r="H525" i="31"/>
  <c r="AP525" i="31"/>
  <c r="BA525" i="31"/>
  <c r="BA1141" i="31"/>
  <c r="AP1141" i="31"/>
  <c r="H1141" i="31"/>
  <c r="H2365" i="31"/>
  <c r="BA2365" i="31"/>
  <c r="AP2365" i="31"/>
  <c r="BA869" i="31"/>
  <c r="AP869" i="31"/>
  <c r="H869" i="31"/>
  <c r="BA1338" i="31"/>
  <c r="H1338" i="31"/>
  <c r="AP1338" i="31"/>
  <c r="BA3391" i="31"/>
  <c r="AP3391" i="31"/>
  <c r="H3391" i="31"/>
  <c r="H596" i="31"/>
  <c r="BA596" i="31"/>
  <c r="AP596" i="31"/>
  <c r="BA424" i="31"/>
  <c r="AP424" i="31"/>
  <c r="H424" i="31"/>
  <c r="AP1213" i="31"/>
  <c r="BA1213" i="31"/>
  <c r="H1213" i="31"/>
  <c r="H2853" i="31"/>
  <c r="AP2853" i="31"/>
  <c r="BA2853" i="31"/>
  <c r="H1145" i="31"/>
  <c r="AP1145" i="31"/>
  <c r="BA1145" i="31"/>
  <c r="H2063" i="31"/>
  <c r="AP2063" i="31"/>
  <c r="BA2063" i="31"/>
  <c r="H3238" i="31"/>
  <c r="BA3238" i="31"/>
  <c r="AP3238" i="31"/>
  <c r="AP137" i="31"/>
  <c r="BA137" i="31"/>
  <c r="H137" i="31"/>
  <c r="AP3300" i="31"/>
  <c r="BA3300" i="31"/>
  <c r="H3300" i="31"/>
  <c r="BA2729" i="31"/>
  <c r="H2729" i="31"/>
  <c r="AP2729" i="31"/>
  <c r="AP1168" i="31"/>
  <c r="BA1168" i="31"/>
  <c r="H1168" i="31"/>
  <c r="H606" i="31"/>
  <c r="AP606" i="31"/>
  <c r="BA606" i="31"/>
  <c r="BA1709" i="31"/>
  <c r="AP1709" i="31"/>
  <c r="H1709" i="31"/>
  <c r="BA1058" i="31"/>
  <c r="H1058" i="31"/>
  <c r="AP1058" i="31"/>
  <c r="H719" i="31"/>
  <c r="BA719" i="31"/>
  <c r="AP719" i="31"/>
  <c r="BA1471" i="31"/>
  <c r="H1471" i="31"/>
  <c r="AP1471" i="31"/>
  <c r="BA848" i="31"/>
  <c r="AP848" i="31"/>
  <c r="H848" i="31"/>
  <c r="AP3014" i="31"/>
  <c r="H3014" i="31"/>
  <c r="BA3014" i="31"/>
  <c r="BA631" i="31"/>
  <c r="H631" i="31"/>
  <c r="AP631" i="31"/>
  <c r="BA655" i="31"/>
  <c r="H655" i="31"/>
  <c r="AP655" i="31"/>
  <c r="BA1759" i="31"/>
  <c r="H1759" i="31"/>
  <c r="AP1759" i="31"/>
  <c r="BA3329" i="31"/>
  <c r="AP3329" i="31"/>
  <c r="H3329" i="31"/>
  <c r="BA2122" i="31"/>
  <c r="H2122" i="31"/>
  <c r="AP2122" i="31"/>
  <c r="H514" i="31"/>
  <c r="BA514" i="31"/>
  <c r="AP514" i="31"/>
  <c r="H1448" i="31"/>
  <c r="AP1448" i="31"/>
  <c r="BA1448" i="31"/>
  <c r="AP3173" i="31"/>
  <c r="BA3173" i="31"/>
  <c r="H3173" i="31"/>
  <c r="H1379" i="31"/>
  <c r="BA1379" i="31"/>
  <c r="AP1379" i="31"/>
  <c r="BA3209" i="31"/>
  <c r="AP3209" i="31"/>
  <c r="H3209" i="31"/>
  <c r="AP92" i="31"/>
  <c r="BA92" i="31"/>
  <c r="H92" i="31"/>
  <c r="AP604" i="31"/>
  <c r="BA604" i="31"/>
  <c r="H604" i="31"/>
  <c r="BA1456" i="31"/>
  <c r="H1456" i="31"/>
  <c r="AP1456" i="31"/>
  <c r="H1596" i="31"/>
  <c r="BA1596" i="31"/>
  <c r="AP1596" i="31"/>
  <c r="H75" i="31"/>
  <c r="AP75" i="31"/>
  <c r="BA75" i="31"/>
  <c r="AP3273" i="31"/>
  <c r="H3273" i="31"/>
  <c r="BA3273" i="31"/>
  <c r="BA3078" i="31"/>
  <c r="AP3078" i="31"/>
  <c r="H3078" i="31"/>
  <c r="H3074" i="31"/>
  <c r="BA3074" i="31"/>
  <c r="AP3074" i="31"/>
  <c r="H1572" i="31"/>
  <c r="BA1572" i="31"/>
  <c r="AP1572" i="31"/>
  <c r="AP2997" i="31"/>
  <c r="H2997" i="31"/>
  <c r="BA2997" i="31"/>
  <c r="AP3384" i="31"/>
  <c r="BA3384" i="31"/>
  <c r="H3384" i="31"/>
  <c r="BA2754" i="31"/>
  <c r="H2754" i="31"/>
  <c r="AP2754" i="31"/>
  <c r="AP1175" i="31"/>
  <c r="BA1175" i="31"/>
  <c r="H1175" i="31"/>
  <c r="BA2657" i="31"/>
  <c r="AP2657" i="31"/>
  <c r="H2657" i="31"/>
  <c r="H2826" i="31"/>
  <c r="AP2826" i="31"/>
  <c r="BA2826" i="31"/>
  <c r="BA68" i="31"/>
  <c r="H68" i="31"/>
  <c r="AP68" i="31"/>
  <c r="BA911" i="31"/>
  <c r="AP911" i="31"/>
  <c r="H911" i="31"/>
  <c r="H2092" i="31"/>
  <c r="BA2092" i="31"/>
  <c r="AP2092" i="31"/>
  <c r="AP3314" i="31"/>
  <c r="BA3314" i="31"/>
  <c r="H3314" i="31"/>
  <c r="BA3269" i="31"/>
  <c r="H3269" i="31"/>
  <c r="AP3269" i="31"/>
  <c r="H1148" i="31"/>
  <c r="BA1148" i="31"/>
  <c r="AP1148" i="31"/>
  <c r="H1042" i="31"/>
  <c r="BA1042" i="31"/>
  <c r="AP1042" i="31"/>
  <c r="BA2742" i="31"/>
  <c r="H2742" i="31"/>
  <c r="AP2742" i="31"/>
  <c r="AP1554" i="31"/>
  <c r="BA1554" i="31"/>
  <c r="H1554" i="31"/>
  <c r="BA1811" i="31"/>
  <c r="H1811" i="31"/>
  <c r="AP1811" i="31"/>
  <c r="BA3207" i="31"/>
  <c r="AP3207" i="31"/>
  <c r="H3207" i="31"/>
  <c r="H2649" i="31"/>
  <c r="AP2649" i="31"/>
  <c r="BA2649" i="31"/>
  <c r="AP362" i="31"/>
  <c r="H362" i="31"/>
  <c r="BA362" i="31"/>
  <c r="H1147" i="31"/>
  <c r="AP1147" i="31"/>
  <c r="BA1147" i="31"/>
  <c r="BA2006" i="31"/>
  <c r="AP2006" i="31"/>
  <c r="H2006" i="31"/>
  <c r="H982" i="31"/>
  <c r="BA982" i="31"/>
  <c r="AP982" i="31"/>
  <c r="H1559" i="31"/>
  <c r="BA1559" i="31"/>
  <c r="AP1559" i="31"/>
  <c r="AP323" i="31"/>
  <c r="H323" i="31"/>
  <c r="BA323" i="31"/>
  <c r="BA1803" i="31"/>
  <c r="H1803" i="31"/>
  <c r="AP1803" i="31"/>
  <c r="BA2905" i="31"/>
  <c r="AP2905" i="31"/>
  <c r="H2905" i="31"/>
  <c r="H3039" i="31"/>
  <c r="BA3039" i="31"/>
  <c r="AP3039" i="31"/>
  <c r="AP3214" i="31"/>
  <c r="BA3214" i="31"/>
  <c r="H3214" i="31"/>
  <c r="AP2041" i="31"/>
  <c r="H2041" i="31"/>
  <c r="BA2041" i="31"/>
  <c r="H1834" i="31"/>
  <c r="AP1834" i="31"/>
  <c r="BA1834" i="31"/>
  <c r="AP44" i="31"/>
  <c r="BA44" i="31"/>
  <c r="H44" i="31"/>
  <c r="AP1202" i="31"/>
  <c r="H1202" i="31"/>
  <c r="BA1202" i="31"/>
  <c r="H1022" i="31"/>
  <c r="BA1022" i="31"/>
  <c r="AP1022" i="31"/>
  <c r="AP1169" i="31"/>
  <c r="H1169" i="31"/>
  <c r="BA1169" i="31"/>
  <c r="H577" i="31"/>
  <c r="AP577" i="31"/>
  <c r="BA577" i="31"/>
  <c r="BA3068" i="31"/>
  <c r="H3068" i="31"/>
  <c r="AP3068" i="31"/>
  <c r="BA1350" i="31"/>
  <c r="H1350" i="31"/>
  <c r="AP1350" i="31"/>
  <c r="AP504" i="31"/>
  <c r="H504" i="31"/>
  <c r="BA504" i="31"/>
  <c r="H2390" i="31"/>
  <c r="AP2390" i="31"/>
  <c r="BA2390" i="31"/>
  <c r="AP2160" i="31"/>
  <c r="BA2160" i="31"/>
  <c r="H2160" i="31"/>
  <c r="BA666" i="31"/>
  <c r="H666" i="31"/>
  <c r="AP666" i="31"/>
  <c r="H2780" i="31"/>
  <c r="AP2780" i="31"/>
  <c r="BA2780" i="31"/>
  <c r="BA1227" i="31"/>
  <c r="H1227" i="31"/>
  <c r="AP1227" i="31"/>
  <c r="H1359" i="31"/>
  <c r="BA1359" i="31"/>
  <c r="AP1359" i="31"/>
  <c r="BA1368" i="31"/>
  <c r="AP1368" i="31"/>
  <c r="H1368" i="31"/>
  <c r="AP2985" i="31"/>
  <c r="H2985" i="31"/>
  <c r="BA2985" i="31"/>
  <c r="AP219" i="31"/>
  <c r="H219" i="31"/>
  <c r="BA219" i="31"/>
  <c r="AP2751" i="31"/>
  <c r="H2751" i="31"/>
  <c r="BA2751" i="31"/>
  <c r="BA1725" i="31"/>
  <c r="H1725" i="31"/>
  <c r="AP1725" i="31"/>
  <c r="BA1739" i="31"/>
  <c r="H1739" i="31"/>
  <c r="AP1739" i="31"/>
  <c r="H2305" i="31"/>
  <c r="AP2305" i="31"/>
  <c r="BA2305" i="31"/>
  <c r="AP844" i="31"/>
  <c r="H844" i="31"/>
  <c r="BA844" i="31"/>
  <c r="AP2059" i="31"/>
  <c r="BA2059" i="31"/>
  <c r="H2059" i="31"/>
  <c r="AP2050" i="31"/>
  <c r="H2050" i="31"/>
  <c r="BA2050" i="31"/>
  <c r="AP202" i="31"/>
  <c r="H202" i="31"/>
  <c r="BA202" i="31"/>
  <c r="AP708" i="31"/>
  <c r="BA708" i="31"/>
  <c r="H708" i="31"/>
  <c r="BA821" i="31"/>
  <c r="AP821" i="31"/>
  <c r="H821" i="31"/>
  <c r="H2453" i="31"/>
  <c r="BA2453" i="31"/>
  <c r="AP2453" i="31"/>
  <c r="H1512" i="31"/>
  <c r="AP1512" i="31"/>
  <c r="BA1512" i="31"/>
  <c r="H2831" i="31"/>
  <c r="AP2831" i="31"/>
  <c r="BA2831" i="31"/>
  <c r="BA1420" i="31"/>
  <c r="AP1420" i="31"/>
  <c r="H1420" i="31"/>
  <c r="BA49" i="31"/>
  <c r="H49" i="31"/>
  <c r="AP49" i="31"/>
  <c r="H2607" i="31"/>
  <c r="BA2607" i="31"/>
  <c r="AP2607" i="31"/>
  <c r="BA1010" i="31"/>
  <c r="AP1010" i="31"/>
  <c r="H1010" i="31"/>
  <c r="BA1963" i="31"/>
  <c r="H1963" i="31"/>
  <c r="AP1963" i="31"/>
  <c r="H1051" i="31"/>
  <c r="BA1051" i="31"/>
  <c r="AP1051" i="31"/>
  <c r="BA662" i="31"/>
  <c r="H662" i="31"/>
  <c r="AP662" i="31"/>
  <c r="H2246" i="31"/>
  <c r="BA2246" i="31"/>
  <c r="AP2246" i="31"/>
  <c r="H2263" i="31"/>
  <c r="AP2263" i="31"/>
  <c r="BA2263" i="31"/>
  <c r="BA661" i="31"/>
  <c r="AP661" i="31"/>
  <c r="H661" i="31"/>
  <c r="AP2872" i="31"/>
  <c r="BA2872" i="31"/>
  <c r="H2872" i="31"/>
  <c r="AP2178" i="31"/>
  <c r="BA2178" i="31"/>
  <c r="H2178" i="31"/>
  <c r="H2114" i="31"/>
  <c r="BA2114" i="31"/>
  <c r="AP2114" i="31"/>
  <c r="H204" i="31"/>
  <c r="AP204" i="31"/>
  <c r="BA204" i="31"/>
  <c r="BA2420" i="31"/>
  <c r="AP2420" i="31"/>
  <c r="H2420" i="31"/>
  <c r="BA2094" i="31"/>
  <c r="AP2094" i="31"/>
  <c r="H2094" i="31"/>
  <c r="AP634" i="31"/>
  <c r="BA634" i="31"/>
  <c r="H634" i="31"/>
  <c r="H3197" i="31"/>
  <c r="AP3197" i="31"/>
  <c r="BA3197" i="31"/>
  <c r="H527" i="31"/>
  <c r="AP527" i="31"/>
  <c r="BA527" i="31"/>
  <c r="AP2619" i="31"/>
  <c r="BA2619" i="31"/>
  <c r="H2619" i="31"/>
  <c r="AP2527" i="31"/>
  <c r="H2527" i="31"/>
  <c r="BA2527" i="31"/>
  <c r="AP2508" i="31"/>
  <c r="BA2508" i="31"/>
  <c r="H2508" i="31"/>
  <c r="BA1066" i="31"/>
  <c r="H1066" i="31"/>
  <c r="AP1066" i="31"/>
  <c r="BA2817" i="31"/>
  <c r="AP2817" i="31"/>
  <c r="H2817" i="31"/>
  <c r="BA126" i="31"/>
  <c r="AP126" i="31"/>
  <c r="H126" i="31"/>
  <c r="H3088" i="31"/>
  <c r="AP3088" i="31"/>
  <c r="BA3088" i="31"/>
  <c r="BA105" i="31"/>
  <c r="AP105" i="31"/>
  <c r="H105" i="31"/>
  <c r="AP2096" i="31"/>
  <c r="H2096" i="31"/>
  <c r="BA2096" i="31"/>
  <c r="BA2660" i="31"/>
  <c r="H2660" i="31"/>
  <c r="AP2660" i="31"/>
  <c r="H2460" i="31"/>
  <c r="AP2460" i="31"/>
  <c r="BA2460" i="31"/>
  <c r="BA1861" i="31"/>
  <c r="AP1861" i="31"/>
  <c r="H1861" i="31"/>
  <c r="H3205" i="31"/>
  <c r="BA3205" i="31"/>
  <c r="AP3205" i="31"/>
  <c r="AP491" i="31"/>
  <c r="BA491" i="31"/>
  <c r="H491" i="31"/>
  <c r="H2196" i="31"/>
  <c r="BA2196" i="31"/>
  <c r="AP2196" i="31"/>
  <c r="AP3090" i="31"/>
  <c r="BA3090" i="31"/>
  <c r="H3090" i="31"/>
  <c r="BA1737" i="31"/>
  <c r="H1737" i="31"/>
  <c r="AP1737" i="31"/>
  <c r="AP2747" i="31"/>
  <c r="BA2747" i="31"/>
  <c r="H2747" i="31"/>
  <c r="H2548" i="31"/>
  <c r="AP2548" i="31"/>
  <c r="BA2548" i="31"/>
  <c r="AP482" i="31"/>
  <c r="H482" i="31"/>
  <c r="BA482" i="31"/>
  <c r="H3434" i="31"/>
  <c r="BA3434" i="31"/>
  <c r="AP3434" i="31"/>
  <c r="AP39" i="31"/>
  <c r="H39" i="31"/>
  <c r="BA39" i="31"/>
  <c r="H1361" i="31"/>
  <c r="BA1361" i="31"/>
  <c r="AP1361" i="31"/>
  <c r="BA1206" i="31"/>
  <c r="AP1206" i="31"/>
  <c r="H1206" i="31"/>
  <c r="BA1088" i="31"/>
  <c r="H1088" i="31"/>
  <c r="AP1088" i="31"/>
  <c r="AP1224" i="31"/>
  <c r="BA1224" i="31"/>
  <c r="H1224" i="31"/>
  <c r="H3227" i="31"/>
  <c r="BA3227" i="31"/>
  <c r="AP3227" i="31"/>
  <c r="BA2554" i="31"/>
  <c r="AP2554" i="31"/>
  <c r="H2554" i="31"/>
  <c r="BA768" i="31"/>
  <c r="AP768" i="31"/>
  <c r="H768" i="31"/>
  <c r="AP2772" i="31"/>
  <c r="BA2772" i="31"/>
  <c r="H2772" i="31"/>
  <c r="AP1362" i="31"/>
  <c r="BA1362" i="31"/>
  <c r="H1362" i="31"/>
  <c r="AP937" i="31"/>
  <c r="H937" i="31"/>
  <c r="BA937" i="31"/>
  <c r="H2448" i="31"/>
  <c r="AP2448" i="31"/>
  <c r="BA2448" i="31"/>
  <c r="H1406" i="31"/>
  <c r="BA1406" i="31"/>
  <c r="AP1406" i="31"/>
  <c r="I3553" i="31"/>
  <c r="K3553" i="31"/>
  <c r="AQ3553" i="31" a="1"/>
  <c r="AQ3553" i="31" s="1"/>
  <c r="E3553" i="31"/>
  <c r="H894" i="31"/>
  <c r="BA894" i="31"/>
  <c r="AP894" i="31"/>
  <c r="AP3371" i="31"/>
  <c r="H3371" i="31"/>
  <c r="BA3371" i="31"/>
  <c r="H549" i="31"/>
  <c r="AP549" i="31"/>
  <c r="BA549" i="31"/>
  <c r="H1374" i="31"/>
  <c r="AP1374" i="31"/>
  <c r="BA1374" i="31"/>
  <c r="H2462" i="31"/>
  <c r="AP2462" i="31"/>
  <c r="BA2462" i="31"/>
  <c r="H446" i="31"/>
  <c r="AP446" i="31"/>
  <c r="BA446" i="31"/>
  <c r="AP853" i="31"/>
  <c r="H853" i="31"/>
  <c r="BA853" i="31"/>
  <c r="AP2701" i="31"/>
  <c r="BA2701" i="31"/>
  <c r="H2701" i="31"/>
  <c r="H3025" i="31"/>
  <c r="AP3025" i="31"/>
  <c r="BA3025" i="31"/>
  <c r="AP635" i="31"/>
  <c r="H635" i="31"/>
  <c r="BA635" i="31"/>
  <c r="AP3401" i="31"/>
  <c r="H3401" i="31"/>
  <c r="BA3401" i="31"/>
  <c r="AP875" i="31"/>
  <c r="H875" i="31"/>
  <c r="BA875" i="31"/>
  <c r="AP3141" i="31"/>
  <c r="H3141" i="31"/>
  <c r="BA3141" i="31"/>
  <c r="AP2728" i="31"/>
  <c r="BA2728" i="31"/>
  <c r="H2728" i="31"/>
  <c r="H3223" i="31"/>
  <c r="AP3223" i="31"/>
  <c r="BA3223" i="31"/>
  <c r="AP1895" i="31"/>
  <c r="H1895" i="31"/>
  <c r="BA1895" i="31"/>
  <c r="H51" i="31"/>
  <c r="BA51" i="31"/>
  <c r="AP51" i="31"/>
  <c r="BA1505" i="31"/>
  <c r="H1505" i="31"/>
  <c r="AP1505" i="31"/>
  <c r="BA150" i="31"/>
  <c r="AP150" i="31"/>
  <c r="H150" i="31"/>
  <c r="AP1057" i="31"/>
  <c r="H1057" i="31"/>
  <c r="BA1057" i="31"/>
  <c r="AP1385" i="31"/>
  <c r="BA1385" i="31"/>
  <c r="H1385" i="31"/>
  <c r="BA2457" i="31"/>
  <c r="AP2457" i="31"/>
  <c r="H2457" i="31"/>
  <c r="AP2979" i="31"/>
  <c r="H2979" i="31"/>
  <c r="BA2979" i="31"/>
  <c r="H2236" i="31"/>
  <c r="BA2236" i="31"/>
  <c r="AP2236" i="31"/>
  <c r="H1601" i="31"/>
  <c r="AP1601" i="31"/>
  <c r="BA1601" i="31"/>
  <c r="BA3476" i="31"/>
  <c r="AP3476" i="31"/>
  <c r="H3476" i="31"/>
  <c r="BA328" i="31"/>
  <c r="AP328" i="31"/>
  <c r="H328" i="31"/>
  <c r="AP2372" i="31"/>
  <c r="H2372" i="31"/>
  <c r="BA2372" i="31"/>
  <c r="BA3247" i="31"/>
  <c r="AP3247" i="31"/>
  <c r="H3247" i="31"/>
  <c r="AP502" i="31"/>
  <c r="BA502" i="31"/>
  <c r="H502" i="31"/>
  <c r="H746" i="31"/>
  <c r="AP746" i="31"/>
  <c r="BA746" i="31"/>
  <c r="H1679" i="31"/>
  <c r="BA1679" i="31"/>
  <c r="AP1679" i="31"/>
  <c r="H2113" i="31"/>
  <c r="BA2113" i="31"/>
  <c r="AP2113" i="31"/>
  <c r="H2873" i="31"/>
  <c r="AP2873" i="31"/>
  <c r="BA2873" i="31"/>
  <c r="AP1144" i="31"/>
  <c r="BA1144" i="31"/>
  <c r="H1144" i="31"/>
  <c r="BA2200" i="31"/>
  <c r="H2200" i="31"/>
  <c r="AP2200" i="31"/>
  <c r="AP2473" i="31"/>
  <c r="BA2473" i="31"/>
  <c r="H2473" i="31"/>
  <c r="BA1752" i="31"/>
  <c r="H1752" i="31"/>
  <c r="AP1752" i="31"/>
  <c r="BA2995" i="31"/>
  <c r="AP2995" i="31"/>
  <c r="H2995" i="31"/>
  <c r="H458" i="31"/>
  <c r="AP458" i="31"/>
  <c r="BA458" i="31"/>
  <c r="H1239" i="31"/>
  <c r="AP1239" i="31"/>
  <c r="BA1239" i="31"/>
  <c r="BA3147" i="31"/>
  <c r="H3147" i="31"/>
  <c r="AP3147" i="31"/>
  <c r="H811" i="31"/>
  <c r="BA811" i="31"/>
  <c r="AP811" i="31"/>
  <c r="H1729" i="31"/>
  <c r="BA1729" i="31"/>
  <c r="AP1729" i="31"/>
  <c r="AP3094" i="31"/>
  <c r="BA3094" i="31"/>
  <c r="H3094" i="31"/>
  <c r="AP1020" i="31"/>
  <c r="BA1020" i="31"/>
  <c r="H1020" i="31"/>
  <c r="AP2078" i="31"/>
  <c r="H2078" i="31"/>
  <c r="BA2078" i="31"/>
  <c r="AP2120" i="31"/>
  <c r="BA2120" i="31"/>
  <c r="H2120" i="31"/>
  <c r="AP873" i="31"/>
  <c r="H873" i="31"/>
  <c r="BA873" i="31"/>
  <c r="AP2851" i="31"/>
  <c r="BA2851" i="31"/>
  <c r="H2851" i="31"/>
  <c r="BA2792" i="31"/>
  <c r="AP2792" i="31"/>
  <c r="H2792" i="31"/>
  <c r="BA495" i="31"/>
  <c r="H495" i="31"/>
  <c r="AP495" i="31"/>
  <c r="H1808" i="31"/>
  <c r="AP1808" i="31"/>
  <c r="BA1808" i="31"/>
  <c r="BW21" i="10"/>
  <c r="BZ21" i="10"/>
  <c r="CH10" i="10"/>
  <c r="CB21" i="10"/>
  <c r="CG10" i="10"/>
  <c r="BW3" i="10" l="1"/>
  <c r="E22" i="10" s="1"/>
  <c r="E19" i="10"/>
  <c r="BX19" i="10"/>
  <c r="BX14" i="10"/>
  <c r="E14" i="10"/>
  <c r="CG4" i="10"/>
  <c r="CG2" i="10" s="1"/>
  <c r="BJ28" i="10" s="1"/>
  <c r="E37" i="10"/>
  <c r="L37" i="10"/>
  <c r="A37" i="10"/>
  <c r="K37" i="10"/>
  <c r="P37" i="10"/>
  <c r="BT1" i="1"/>
  <c r="BY1" i="1"/>
  <c r="CC1" i="1"/>
  <c r="BW1" i="1"/>
  <c r="CD1" i="1"/>
  <c r="BU1" i="1"/>
  <c r="CB1" i="1"/>
  <c r="BS1" i="1"/>
  <c r="BX1" i="1"/>
  <c r="CA1" i="1"/>
  <c r="BZ1" i="1"/>
  <c r="BV1" i="1"/>
  <c r="P3551" i="31" a="1"/>
  <c r="P3551" i="31" s="1"/>
  <c r="BX20" i="10"/>
  <c r="E20" i="10"/>
  <c r="BZ3" i="10"/>
  <c r="E15" i="10"/>
  <c r="BX15" i="10"/>
  <c r="CB3" i="10"/>
  <c r="BJ32" i="10" s="1"/>
  <c r="E16" i="10"/>
  <c r="BX16" i="10"/>
  <c r="BX10" i="10"/>
  <c r="E10" i="10"/>
  <c r="E11" i="10"/>
  <c r="BX11" i="10"/>
  <c r="BX12" i="10"/>
  <c r="E12" i="10"/>
  <c r="E18" i="10"/>
  <c r="BX18" i="10"/>
  <c r="P3560" i="31" a="1"/>
  <c r="P3560" i="31" s="1"/>
  <c r="E17" i="10"/>
  <c r="BX17" i="10"/>
  <c r="E21" i="10"/>
  <c r="BX21" i="10"/>
  <c r="E13" i="10"/>
  <c r="BX13" i="10"/>
  <c r="BX3" i="10" l="1"/>
  <c r="BO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BH23" authorId="0" shapeId="0" xr:uid="{7D9C8A7E-AA58-4574-8AEB-C1C9077FF7D0}">
      <text>
        <r>
          <rPr>
            <b/>
            <sz val="9"/>
            <color indexed="81"/>
            <rFont val="Tahoma"/>
            <family val="2"/>
          </rPr>
          <t>User:</t>
        </r>
        <r>
          <rPr>
            <sz val="9"/>
            <color indexed="81"/>
            <rFont val="Tahoma"/>
            <family val="2"/>
          </rPr>
          <t xml:space="preserve">
Disabled modeled seasonality for now</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User001</author>
    <author>User</author>
  </authors>
  <commentList>
    <comment ref="H1" authorId="0" shapeId="0" xr:uid="{00000000-0006-0000-0100-000001000000}">
      <text>
        <r>
          <rPr>
            <sz val="9"/>
            <color indexed="81"/>
            <rFont val="Tahoma"/>
            <family val="2"/>
          </rPr>
          <t>RateGrinder isn't free, but we don't ask for payment until we deliver value.  If using RateGrinder saved you time and/or money in choosing your electricity contract, please click here to purchase our service for a nominal fee.  Then tell your friends and neighbors!</t>
        </r>
      </text>
    </comment>
    <comment ref="BO3" authorId="0" shapeId="0" xr:uid="{00000000-0006-0000-0100-000002000000}">
      <text>
        <r>
          <rPr>
            <sz val="9"/>
            <color indexed="81"/>
            <rFont val="Tahoma"/>
            <family val="2"/>
          </rPr>
          <t>*Note: Cost calculations include Energy and recurring TDU costs only.  They do not include taxes or misc REP/TDU/PUC charges.</t>
        </r>
      </text>
    </comment>
    <comment ref="G7" authorId="1" shapeId="0" xr:uid="{00000000-0006-0000-0100-000004000000}">
      <text>
        <r>
          <rPr>
            <sz val="9"/>
            <color indexed="81"/>
            <rFont val="Tahoma"/>
            <family val="2"/>
          </rPr>
          <t>Pink text denotes plans from a source other than PowerToChoose.org</t>
        </r>
      </text>
    </comment>
    <comment ref="I7" authorId="0" shapeId="0" xr:uid="{00000000-0006-0000-0100-000005000000}">
      <text>
        <r>
          <rPr>
            <sz val="9"/>
            <color indexed="81"/>
            <rFont val="Tahoma"/>
            <family val="2"/>
          </rPr>
          <t>If you use the arrow box to sort one of these 3 columns as "smallest-to-largest", you can mimic what you'd see (and at what extra cost) at PowerToChoose.org.</t>
        </r>
      </text>
    </comment>
    <comment ref="BJ7" authorId="0" shapeId="0" xr:uid="{00000000-0006-0000-0100-000003000000}">
      <text>
        <r>
          <rPr>
            <sz val="9"/>
            <color indexed="81"/>
            <rFont val="Tahoma"/>
            <family val="2"/>
          </rPr>
          <t>Source: Underlying "Complaint Ratio" data for PUC-T REP Complaint Scorecard at http://www.powertochoose.org/scorecard/Scorecard.pdf</t>
        </r>
      </text>
    </comment>
    <comment ref="BO7" authorId="0" shapeId="0" xr:uid="{0656CB25-558A-4566-A9FF-CFF687B2FF4A}">
      <text>
        <r>
          <rPr>
            <sz val="9"/>
            <color indexed="81"/>
            <rFont val="Tahoma"/>
            <family val="2"/>
          </rPr>
          <t>Click the arrow box and sort this column "smallest-to-largest" to see the lowest cost offers for your particular usage</t>
        </r>
      </text>
    </comment>
    <comment ref="CG7" authorId="1" shapeId="0" xr:uid="{00000000-0006-0000-0100-000006000000}">
      <text>
        <r>
          <rPr>
            <sz val="9"/>
            <color indexed="81"/>
            <rFont val="Tahoma"/>
            <family val="2"/>
          </rPr>
          <t>The rankings here determine what displays on the 'Calculator' page results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G5" authorId="0" shapeId="0" xr:uid="{4CBD4F85-5682-497A-B0E9-DC0205CC5183}">
      <text>
        <r>
          <rPr>
            <b/>
            <sz val="9"/>
            <color indexed="81"/>
            <rFont val="Tahoma"/>
            <family val="2"/>
          </rPr>
          <t>Source:</t>
        </r>
        <r>
          <rPr>
            <sz val="9"/>
            <color indexed="81"/>
            <rFont val="Tahoma"/>
            <family val="2"/>
          </rPr>
          <t xml:space="preserve">
http://www.eia.gov/electricity/sales_revenue_price/pdf/table6.pdf
</t>
        </r>
      </text>
    </comment>
    <comment ref="H5" authorId="0" shapeId="0" xr:uid="{DA8E7963-309C-4E4D-A78D-D118934AC861}">
      <text>
        <r>
          <rPr>
            <b/>
            <sz val="9"/>
            <color indexed="81"/>
            <rFont val="Tahoma"/>
            <family val="2"/>
          </rPr>
          <t>Source:</t>
        </r>
        <r>
          <rPr>
            <sz val="9"/>
            <color indexed="81"/>
            <rFont val="Tahoma"/>
            <family val="2"/>
          </rPr>
          <t xml:space="preserve">
https://www.puc.texas.gov/consumer/electricity/CustomerComplaintStats.aspx</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<sst xmlns="http://schemas.openxmlformats.org/spreadsheetml/2006/main" count="12623" uniqueCount="2402">
  <si>
    <t>by</t>
  </si>
  <si>
    <r>
      <t>Background Calculations:</t>
    </r>
    <r>
      <rPr>
        <sz val="11"/>
        <color theme="1"/>
        <rFont val="Calibri"/>
        <family val="2"/>
        <scheme val="minor"/>
      </rPr>
      <t xml:space="preserve"> (click "+" above to view)</t>
    </r>
  </si>
  <si>
    <t>©2026 Power To Peruse, LLC.  All Rights Reserved.</t>
  </si>
  <si>
    <t>Terms of Use</t>
  </si>
  <si>
    <t>Misc:</t>
  </si>
  <si>
    <t>Avg:</t>
  </si>
  <si>
    <t>Today</t>
  </si>
  <si>
    <t>Fill in the yellow boxes per the directions below. Click any text for help.</t>
  </si>
  <si>
    <t>Sum:</t>
  </si>
  <si>
    <t>TDU selection complete</t>
  </si>
  <si>
    <t>TDU Area</t>
  </si>
  <si>
    <t>Switch Date</t>
  </si>
  <si>
    <t>ZIP:</t>
  </si>
  <si>
    <t>Cycle "Month"</t>
  </si>
  <si>
    <t>Rate Trend Notes:</t>
  </si>
  <si>
    <t>Billing Cycle #</t>
  </si>
  <si>
    <t>Month #</t>
  </si>
  <si>
    <t>Months until EOM</t>
  </si>
  <si>
    <t>Within Plan?</t>
  </si>
  <si>
    <t>Within Max?</t>
  </si>
  <si>
    <t>Proj'd CP Retail</t>
  </si>
  <si>
    <t>Proj'd Retail</t>
  </si>
  <si>
    <t>Usage Date</t>
  </si>
  <si>
    <t>Default Text</t>
  </si>
  <si>
    <t>Quick Inputs</t>
  </si>
  <si>
    <t>User Input</t>
  </si>
  <si>
    <t>EIA'16 TX Avg</t>
  </si>
  <si>
    <t>Mon:Avg Ratio</t>
  </si>
  <si>
    <t>User Input?</t>
  </si>
  <si>
    <t>Adj'd Avg</t>
  </si>
  <si>
    <t>Adj'd Usage</t>
  </si>
  <si>
    <t>Calculator Inputs</t>
  </si>
  <si>
    <t>Rate @Nom</t>
  </si>
  <si>
    <t>Energy @Nom</t>
  </si>
  <si>
    <t>Inputs - Spread%</t>
  </si>
  <si>
    <t>Rate @Low</t>
  </si>
  <si>
    <t>Inputs + Spread%</t>
  </si>
  <si>
    <t>Rate @High</t>
  </si>
  <si>
    <t>Known Usage</t>
  </si>
  <si>
    <t>Data Labels</t>
  </si>
  <si>
    <t>Est'd Usage</t>
  </si>
  <si>
    <t>Monthly Bill</t>
  </si>
  <si>
    <t>Knwn Bill (flipped)</t>
  </si>
  <si>
    <t>Est'd Bill (flipped)</t>
  </si>
  <si>
    <t>Plan Usages</t>
  </si>
  <si>
    <t>Proj'd Usages</t>
  </si>
  <si>
    <t>Meter Reads</t>
  </si>
  <si>
    <t>Days / Cycle</t>
  </si>
  <si>
    <t>TDU Options</t>
  </si>
  <si>
    <t>Cycle "Day"</t>
  </si>
  <si>
    <t>Jan:</t>
  </si>
  <si>
    <t>'TX Avg': Average TX residential retail price paid each month, per EIA.gov.</t>
  </si>
  <si>
    <t>Usage</t>
  </si>
  <si>
    <t>Days / Month</t>
  </si>
  <si>
    <t>Feb:</t>
  </si>
  <si>
    <t>'Fixed' rates (3/6/12/24-month contract): Cheapest non-tiered offer for a linearly-scaled EIA 2016 TX avg load profile.</t>
  </si>
  <si>
    <t>Moving?</t>
  </si>
  <si>
    <t>Usage / Month</t>
  </si>
  <si>
    <t>Mar:</t>
  </si>
  <si>
    <t>'Real Time Wholesale': Assumes Backcasted Avg Load Profile, RTSPP+15% (AncServ), initial TDU charges, 9.99/mo, and 2.5%+25¢ /payment.</t>
  </si>
  <si>
    <t>Show plan?</t>
  </si>
  <si>
    <t>Billing / Full Month</t>
  </si>
  <si>
    <t>Apr:</t>
  </si>
  <si>
    <t>Pick a Plan?</t>
  </si>
  <si>
    <t>Prorated Usage, to EOM</t>
  </si>
  <si>
    <t>May:</t>
  </si>
  <si>
    <t>All benchmarks latch the TDU rates in effect at the start of the contract period.</t>
  </si>
  <si>
    <t>Valid plan selected?</t>
  </si>
  <si>
    <t>Billing, to EOM</t>
  </si>
  <si>
    <t>Jun:</t>
  </si>
  <si>
    <t>'Real Time Wholesale' and 'Avg Paid' benchmarks lag in time due to their market dependencies.</t>
  </si>
  <si>
    <t>Show more plans?</t>
  </si>
  <si>
    <t>Avg rate</t>
  </si>
  <si>
    <t>Prorated Usage, from BOM</t>
  </si>
  <si>
    <t>Jul:</t>
  </si>
  <si>
    <t>Sign-up enabled?</t>
  </si>
  <si>
    <t>Billing, from BOM</t>
  </si>
  <si>
    <t>Aug:</t>
  </si>
  <si>
    <t>Rate Risk</t>
  </si>
  <si>
    <t>Billing, Split month total</t>
  </si>
  <si>
    <t>Sep:</t>
  </si>
  <si>
    <t># of matching plans</t>
  </si>
  <si>
    <t>Lbl position</t>
  </si>
  <si>
    <t>Start Date Cost Difference</t>
  </si>
  <si>
    <t>Includes 5-day lead-time allowance</t>
  </si>
  <si>
    <t>Oct:</t>
  </si>
  <si>
    <t>Database row of selected plan</t>
  </si>
  <si>
    <t>Local Minimum?</t>
  </si>
  <si>
    <t>Nov:</t>
  </si>
  <si>
    <t>Cost of selected plan</t>
  </si>
  <si>
    <t>Local Minimum Labels</t>
  </si>
  <si>
    <t>Dec:</t>
  </si>
  <si>
    <t>included</t>
  </si>
  <si>
    <t>Compare:</t>
  </si>
  <si>
    <t>None</t>
  </si>
  <si>
    <t>M/D/YY</t>
  </si>
  <si>
    <t>Length of selected plan</t>
  </si>
  <si>
    <t>Chart Labels</t>
  </si>
  <si>
    <t>Meter read?</t>
  </si>
  <si>
    <t>Rate risk of selected plan</t>
  </si>
  <si>
    <t>EoM in…</t>
  </si>
  <si>
    <t>Meter Read Labels</t>
  </si>
  <si>
    <t>Plan #</t>
  </si>
  <si>
    <t>REP database row</t>
  </si>
  <si>
    <t>Line chart X</t>
  </si>
  <si>
    <t>[Any]</t>
  </si>
  <si>
    <t>Prompts</t>
  </si>
  <si>
    <t>Step</t>
  </si>
  <si>
    <t>Fgnd</t>
  </si>
  <si>
    <t>Bgnd</t>
  </si>
  <si>
    <t>P1</t>
  </si>
  <si>
    <t>Misc</t>
  </si>
  <si>
    <t>DB #</t>
  </si>
  <si>
    <t>TOS #</t>
  </si>
  <si>
    <t>REP #</t>
  </si>
  <si>
    <t>Tiers: If usage&gt;=Usage[X], then Charge/Credit[X]</t>
  </si>
  <si>
    <t>Rate-based Energy charges</t>
  </si>
  <si>
    <t>TDU costs</t>
  </si>
  <si>
    <t>Base X</t>
  </si>
  <si>
    <t>Plan Name</t>
  </si>
  <si>
    <t>Facts
Label</t>
  </si>
  <si>
    <t>Terms</t>
  </si>
  <si>
    <t>Min / Max
Term</t>
  </si>
  <si>
    <t>Cancel Fee</t>
  </si>
  <si>
    <t>Rate vs Usage Variation</t>
  </si>
  <si>
    <t>"Renew-able"</t>
  </si>
  <si>
    <t>New Only?</t>
  </si>
  <si>
    <t>Retail Electric Provider</t>
  </si>
  <si>
    <t>Lic'd</t>
  </si>
  <si>
    <t>Cstmr Base</t>
  </si>
  <si>
    <t>Complaint Ratio</t>
  </si>
  <si>
    <t>LatePayment</t>
  </si>
  <si>
    <t>InsufficientFunds</t>
  </si>
  <si>
    <t>AutopayBreakage</t>
  </si>
  <si>
    <t>ManualPayment</t>
  </si>
  <si>
    <t>CCAutoDraftPayment</t>
  </si>
  <si>
    <t>CCPaymentViaWeb</t>
  </si>
  <si>
    <t>BankDraftViaWeb</t>
  </si>
  <si>
    <t>BusinessCCPayment</t>
  </si>
  <si>
    <t>SerialPayments</t>
  </si>
  <si>
    <t>PaymentAssist</t>
  </si>
  <si>
    <t>AgentAssist</t>
  </si>
  <si>
    <t>EBillBreakage</t>
  </si>
  <si>
    <t>DocProcessing</t>
  </si>
  <si>
    <t>SummaryBill</t>
  </si>
  <si>
    <t>PriorityConnect</t>
  </si>
  <si>
    <t>MoveInDateChange</t>
  </si>
  <si>
    <t>MoveOutDateChange</t>
  </si>
  <si>
    <t>MeterReRead</t>
  </si>
  <si>
    <t>DisconnectNotice</t>
  </si>
  <si>
    <t>Disconnection</t>
  </si>
  <si>
    <t>DisconnectRecovery</t>
  </si>
  <si>
    <t>Reconnection</t>
  </si>
  <si>
    <t>ReconnectAfterTampering</t>
  </si>
  <si>
    <t>ServiceOrderChange</t>
  </si>
  <si>
    <t>CollectionCall</t>
  </si>
  <si>
    <t>CollectionsRecovery</t>
  </si>
  <si>
    <t>CollectionsLegal</t>
  </si>
  <si>
    <t>RefundProcessing</t>
  </si>
  <si>
    <t>RefundReissuance</t>
  </si>
  <si>
    <t>Inactivity</t>
  </si>
  <si>
    <t>UnauthorizedEnrollment</t>
  </si>
  <si>
    <t xml:space="preserve"> </t>
  </si>
  <si>
    <t>Cumulative?</t>
  </si>
  <si>
    <t>Usage1</t>
  </si>
  <si>
    <t>Usage2</t>
  </si>
  <si>
    <t>Usage3</t>
  </si>
  <si>
    <t>Usage4</t>
  </si>
  <si>
    <t>Usage5</t>
  </si>
  <si>
    <t>Chrg/Cred1</t>
  </si>
  <si>
    <t>Chrg/Cred2</t>
  </si>
  <si>
    <t>Chrg/Cred3</t>
  </si>
  <si>
    <t>Chrg/Cred4</t>
  </si>
  <si>
    <t>Chrg/Cred5</t>
  </si>
  <si>
    <t>Usage0</t>
  </si>
  <si>
    <t>UsageA</t>
  </si>
  <si>
    <t>UsageB</t>
  </si>
  <si>
    <t>UsageC</t>
  </si>
  <si>
    <t>UsageD</t>
  </si>
  <si>
    <t>Zero</t>
  </si>
  <si>
    <t>Rate0-A</t>
  </si>
  <si>
    <t>RateA-B</t>
  </si>
  <si>
    <t>RateB-C</t>
  </si>
  <si>
    <t>RateC-D</t>
  </si>
  <si>
    <t>RateD-∞</t>
  </si>
  <si>
    <t>TDU $/month</t>
  </si>
  <si>
    <t>TDU $/kWh</t>
  </si>
  <si>
    <t>TDU Pass-thru?</t>
  </si>
  <si>
    <t>TDU $/month
(current)</t>
  </si>
  <si>
    <t>TDU $/kWh
(current)</t>
  </si>
  <si>
    <t>Sparkline Calcs</t>
  </si>
  <si>
    <t>Meter Needed</t>
  </si>
  <si>
    <t xml:space="preserve">           🔒</t>
  </si>
  <si>
    <t xml:space="preserve">   Instead of names,</t>
  </si>
  <si>
    <t xml:space="preserve">   (Unlock for</t>
  </si>
  <si>
    <t>Old Rate</t>
  </si>
  <si>
    <t>Trends</t>
  </si>
  <si>
    <t xml:space="preserve">   use these key details ►</t>
  </si>
  <si>
    <t xml:space="preserve">   REP Names)</t>
  </si>
  <si>
    <t>Database row of PTC-suggested plan</t>
  </si>
  <si>
    <t>Opt'l trend</t>
  </si>
  <si>
    <t xml:space="preserve">   to compare plans.</t>
  </si>
  <si>
    <t>Rank of PTC-suggested plan</t>
  </si>
  <si>
    <t>Computed</t>
  </si>
  <si>
    <t xml:space="preserve">
← Double-tap a yellow box to enter that month's electricity usage (in kWh, not $) from past bills.
For best results, enter as many as you know. We'll estimate the rest.
Moving or don't know your usage? Enter '999' for February to see usage-independent rates.</t>
  </si>
  <si>
    <t xml:space="preserve">   Step ④: For plan names</t>
  </si>
  <si>
    <t>Cost of PTC-suggested plan</t>
  </si>
  <si>
    <t>Rates</t>
  </si>
  <si>
    <t/>
  </si>
  <si>
    <t xml:space="preserve">   &amp; links to sign yourself up,</t>
  </si>
  <si>
    <t>REP Name</t>
  </si>
  <si>
    <t>Timing</t>
  </si>
  <si>
    <t>Default Plan</t>
  </si>
  <si>
    <t>NR Fees</t>
  </si>
  <si>
    <t xml:space="preserve">   To explore more options,</t>
  </si>
  <si>
    <t>Selected Plan</t>
  </si>
  <si>
    <t>NR Headings</t>
  </si>
  <si>
    <t xml:space="preserve">   edit any yellow inputs.</t>
  </si>
  <si>
    <t xml:space="preserve">   to buy an Unlock Code</t>
  </si>
  <si>
    <t>Enable 'Buy'?</t>
  </si>
  <si>
    <t>Buy</t>
  </si>
  <si>
    <t xml:space="preserve">   and enter it here ↘</t>
  </si>
  <si>
    <t>Min Term Rec'd</t>
  </si>
  <si>
    <t>Max Term Rec'd</t>
  </si>
  <si>
    <t>Include delivery costs?</t>
  </si>
  <si>
    <t>For ALL the data and calculations, see the 'Database' worksheet (experienced Excel users only).</t>
  </si>
  <si>
    <t>Buy RateGrinder, Get Free Monitoring</t>
  </si>
  <si>
    <t>©2016-2026 Power To Peruse, LLC.  All Rights Reserved.</t>
  </si>
  <si>
    <t>Fixed</t>
  </si>
  <si>
    <r>
      <t xml:space="preserve">EFL (Electricity Facts Label) Database </t>
    </r>
    <r>
      <rPr>
        <b/>
        <i/>
        <sz val="9"/>
        <color theme="0" tint="-0.34998626667073579"/>
        <rFont val="Calibri"/>
        <family val="2"/>
        <scheme val="minor"/>
      </rPr>
      <t>[Source: Provider EFL documents]</t>
    </r>
  </si>
  <si>
    <r>
      <t>Rate Map: ¢/kWh vs. kWh Usage</t>
    </r>
    <r>
      <rPr>
        <sz val="11"/>
        <color theme="1"/>
        <rFont val="Calibri"/>
        <family val="2"/>
        <scheme val="minor"/>
      </rPr>
      <t xml:space="preserve"> </t>
    </r>
  </si>
  <si>
    <t>Costs</t>
  </si>
  <si>
    <t>Customer cost calculations (w/ usage tolerances)</t>
  </si>
  <si>
    <t>PTC</t>
  </si>
  <si>
    <t>Calculator Filters</t>
  </si>
  <si>
    <t>CENTERPOINT ENERGY HOUSTON ELECTRIC LLC</t>
  </si>
  <si>
    <t>Indexed</t>
  </si>
  <si>
    <t>ONCOR ELECTRIC DELIVERY COMPANY</t>
  </si>
  <si>
    <t>Variable</t>
  </si>
  <si>
    <t>TDU charges</t>
  </si>
  <si>
    <t>Source</t>
  </si>
  <si>
    <t>DB Log Date</t>
  </si>
  <si>
    <t>idKey</t>
  </si>
  <si>
    <t>Retail Electric Company ("REP")</t>
  </si>
  <si>
    <t>Product</t>
  </si>
  <si>
    <t>¢/kWh @500</t>
  </si>
  <si>
    <t>¢/kWh @1000</t>
  </si>
  <si>
    <t>¢/kWh @2000</t>
  </si>
  <si>
    <t>Fees/Credits</t>
  </si>
  <si>
    <t>Prepaid</t>
  </si>
  <si>
    <t>Time Of Use</t>
  </si>
  <si>
    <t>Rate Type</t>
  </si>
  <si>
    <t>Renewable %</t>
  </si>
  <si>
    <t>Contract Term
(in months)</t>
  </si>
  <si>
    <t>REP Website</t>
  </si>
  <si>
    <t>Special Terms</t>
  </si>
  <si>
    <t>Terms URL</t>
  </si>
  <si>
    <t>YRACURL</t>
  </si>
  <si>
    <t>Promotion</t>
  </si>
  <si>
    <t>Promotion Desc</t>
  </si>
  <si>
    <t>EFL URL</t>
  </si>
  <si>
    <t>Enroll URL</t>
  </si>
  <si>
    <t>Prepaid URL</t>
  </si>
  <si>
    <t>Enroll Phone #</t>
  </si>
  <si>
    <t>New Customer</t>
  </si>
  <si>
    <t>Min Usage Fees</t>
  </si>
  <si>
    <t>EFL Ver#</t>
  </si>
  <si>
    <t>Offer Date (YYMMDD)</t>
  </si>
  <si>
    <t>Renewal Factor</t>
  </si>
  <si>
    <t>Complaint  Ratio</t>
  </si>
  <si>
    <t>Annual (or Total) Cost</t>
  </si>
  <si>
    <t>Avg ¢/kWh, max</t>
  </si>
  <si>
    <t>Avg ¢/kWh, plan</t>
  </si>
  <si>
    <t>Enrgy ¢/kWh plan</t>
  </si>
  <si>
    <t>PTC Rank</t>
  </si>
  <si>
    <t>PTC Nom Rate</t>
  </si>
  <si>
    <t>Calculator Rank</t>
  </si>
  <si>
    <t>Calc Annual Cost</t>
  </si>
  <si>
    <t>ALL Filters</t>
  </si>
  <si>
    <t>Company</t>
  </si>
  <si>
    <t>Length, min</t>
  </si>
  <si>
    <t>Length, max</t>
  </si>
  <si>
    <t>Renewable, min</t>
  </si>
  <si>
    <t>Adj'd Cost</t>
  </si>
  <si>
    <t>Renew Hassle</t>
  </si>
  <si>
    <t>Break Fee #</t>
  </si>
  <si>
    <t>Break Fee /r-mo?</t>
  </si>
  <si>
    <t>Break Fee, Max</t>
  </si>
  <si>
    <t>Break Fee, Wgtd</t>
  </si>
  <si>
    <t>Break Fee Text</t>
  </si>
  <si>
    <t>-</t>
  </si>
  <si>
    <t>[]</t>
  </si>
  <si>
    <t>[Enter your own offer]</t>
  </si>
  <si>
    <t>Y</t>
  </si>
  <si>
    <t>AE TEXAS</t>
  </si>
  <si>
    <t>Smart Secure 36</t>
  </si>
  <si>
    <t>20/month remaining</t>
  </si>
  <si>
    <t>https://enroll.aetexasco.com/Enrollment/Default.aspx?&amp;promoCode=AETXPTC1</t>
  </si>
  <si>
    <t>https://enroll.aetexasco.com/App_Assets/EnrollmentFiles/TOS.pdf</t>
  </si>
  <si>
    <t>https://enroll.aetexasco.com/App_Assets/EnrollmentFiles/YRAC.pdf</t>
  </si>
  <si>
    <t>https://enroll.aetexasco.com/EmailHTML/efl.aspx?RateID=3747&amp;BrandID=1&amp;PromoCodeID=114</t>
  </si>
  <si>
    <t>(855) 478-4998</t>
  </si>
  <si>
    <t>X</t>
  </si>
  <si>
    <t>https://enroll.aetexasco.com/EmailHTML/efl.aspx?RateID=3750&amp;BrandID=1&amp;PromoCodeID=114</t>
  </si>
  <si>
    <t>AMIGO ENERGY</t>
  </si>
  <si>
    <t>https://amigoenergy.com/</t>
  </si>
  <si>
    <t>FREE electricity from 9:00 AM to 4:00 PM daily. A one-month GoodBundle setup and carbon offset purchase of $49.99 is required to enroll. Call (866) 327-0854 to enroll!</t>
  </si>
  <si>
    <t>https://webs.amigoenergy.com/TOSYRAC/RES_YRAC_ENG.pdf</t>
  </si>
  <si>
    <t>https://amigoenergy.com/lp/ptcsl/?utm_source=powertochoose&amp;utm_medium=referral&amp;utm_campaign=ST</t>
  </si>
  <si>
    <t>(866) 327-0854</t>
  </si>
  <si>
    <t>A one-month GoodBundle setup and carbon offset purchase of $49.99 is required to enroll. Transmission and distribution charges passed through at cost. Call (866) 327-0854 to enroll!</t>
  </si>
  <si>
    <t>Power Perks - 12</t>
  </si>
  <si>
    <t>$125 bill credit when monthly usage is &gt;= 1000 kWh</t>
  </si>
  <si>
    <t>$125 bill credit when monthly usage is â‰¥ 1000 kWh. Transmission and distribution charges passed through at cost. Please refer to the Electricity Facts Label for additional details. Call our Customer Hotline at (866) 327-0854 to sign up today!</t>
  </si>
  <si>
    <t>https://webs.amigoenergy.com/Generate_Docs/TosyracLink.aspx?RID=cjKwZCUAdx8=&amp;RCID=rv5fvOkFHh4=&amp;L=6f+Ch9flI7k=</t>
  </si>
  <si>
    <t>https://webs.amigoenergy.com/Generate_Docs/Generate_EflLinks.aspx?RID=cjKwZCUAdx8=&amp;RCID=rv5fvOkFHh4=&amp;L=6f+Ch9flI7k=</t>
  </si>
  <si>
    <t>https://amigoenergy.com/lp/ptcsl/?utm_source=powertochoose&amp;utm_medium=referral&amp;utm_campaign=UP</t>
  </si>
  <si>
    <t>https://webs.amigoenergy.com/Generate_Docs/TosyracLink.aspx?RID=eb1t1wIDNjY=&amp;RCID=rv5fvOkFHh4=&amp;L=6f+Ch9flI7k=</t>
  </si>
  <si>
    <t>https://webs.amigoenergy.com/Generate_Docs/Generate_EflLinks.aspx?RID=eb1t1wIDNjY=&amp;RCID=rv5fvOkFHh4=&amp;L=6f+Ch9flI7k=</t>
  </si>
  <si>
    <t>Basics PTC - 36</t>
  </si>
  <si>
    <t>Ask for our PTC rates. Lock in your energy rate with no Base Charges, no Minimum Use fees or Payment fees! Transmission and distribution charges passed through at cost. Please refer to the Electricity Facts Label for additional details. Call our Customer Hotline at (866) 327-0854 to sign up today!</t>
  </si>
  <si>
    <t>https://webs.amigoenergy.com/Generate_Docs/TosyracLink.aspx?RID=BfnIuuEZljQ=&amp;RCID=rv5fvOkFHh4=&amp;L=6f+Ch9flI7k=</t>
  </si>
  <si>
    <t>https://webs.amigoenergy.com/Generate_Docs/Generate_EflLinks.aspx?RID=BfnIuuEZljQ=&amp;RCID=rv5fvOkFHh4=&amp;L=6f+Ch9flI7k=</t>
  </si>
  <si>
    <t>https://amigoenergy.com/lp/ptc/?utm_source=powertochoose&amp;utm_medium=referral&amp;utm_campaign=LT</t>
  </si>
  <si>
    <t>https://webs.amigoenergy.com/Generate_Docs/TosyracLink.aspx?RID=eAhGgfwqGU8=&amp;RCID=rv5fvOkFHh4=&amp;L=6f+Ch9flI7k=</t>
  </si>
  <si>
    <t>https://webs.amigoenergy.com/Generate_Docs/Generate_EflLinks.aspx?RID=eAhGgfwqGU8=&amp;RCID=rv5fvOkFHh4=&amp;L=6f+Ch9flI7k=</t>
  </si>
  <si>
    <t>Basics PTC - 24</t>
  </si>
  <si>
    <t>https://webs.amigoenergy.com/Generate_Docs/TosyracLink.aspx?RID=X+DerimDMy8=&amp;RCID=rv5fvOkFHh4=&amp;L=6f+Ch9flI7k=</t>
  </si>
  <si>
    <t>https://webs.amigoenergy.com/Generate_Docs/Generate_EflLinks.aspx?RID=X+DerimDMy8=&amp;RCID=rv5fvOkFHh4=&amp;L=6f+Ch9flI7k=</t>
  </si>
  <si>
    <t>https://webs.amigoenergy.com/Generate_Docs/TosyracLink.aspx?RID=A273rW86gpk=&amp;RCID=rv5fvOkFHh4=&amp;L=6f+Ch9flI7k=</t>
  </si>
  <si>
    <t>https://webs.amigoenergy.com/Generate_Docs/Generate_EflLinks.aspx?RID=A273rW86gpk=&amp;RCID=rv5fvOkFHh4=&amp;L=6f+Ch9flI7k=</t>
  </si>
  <si>
    <t>AP GAS &amp; ELECTRIC (TX) LLC</t>
  </si>
  <si>
    <t>TrueClassic 12</t>
  </si>
  <si>
    <t>www.apge.com</t>
  </si>
  <si>
    <t>Lock in a straightforward fixed rate plan that gives you price security for the next 12 months. Flexible. Affordable. Energy. That's APG&amp;E!</t>
  </si>
  <si>
    <t>https://artemis-api.apge.com/api/v1/document?documentId=14&amp;offerCode=https://artemis-api.apge.com/api/v1/document?documentId=73&amp;offerCode=SRBTX_CTP_NA_NA_RES_FPR_SD0_T12_NEW</t>
  </si>
  <si>
    <t>https://artemis-api.apge.com/api/v1/document?documentId=16&amp;offerCode=https://artemis-api.apge.com/api/v1/document?documentId=73&amp;offerCode=SRBTX_CTP_NA_NA_RES_FPR_SD0_T12_NEW</t>
  </si>
  <si>
    <t>https://artemis-api.apge.com/api/v1/document?documentId=73&amp;offerCode=SRBTX_CTP_NA_NA_RES_FPR_SD0_T12_NEW</t>
  </si>
  <si>
    <t>(866) 876-8909</t>
  </si>
  <si>
    <t>https://artemis-api.apge.com/api/v1/document?documentId=14&amp;offerCode=SRBTX_ONC_NA_NA_RES_FPR_SD0_T12_NEW</t>
  </si>
  <si>
    <t>https://artemis-api.apge.com/api/v1/document?documentId=16&amp;offerCode=SRBTX_ONC_NA_NA_RES_FPR_SD0_T12_NEW</t>
  </si>
  <si>
    <t>https://artemis-api.apge.com/api/v1/document?documentId=73&amp;offerCode=SRBTX_ONC_NA_NA_RES_FPR_SD0_T12_NEW</t>
  </si>
  <si>
    <t>https://www.apge.com/enroll#/offer?offerCode=SRBTX_ONC_NA_NA_RES_FPR_SD0_T12_NEW&amp;deploymentName=TX%20State%20Rate%20Board</t>
  </si>
  <si>
    <t>TrueClassic 24</t>
  </si>
  <si>
    <t>Lock in a straight- forward fixed rate plan that gives you price security for the next 24 months. Flexible. Affordable. Energy. That's APG&amp;E!</t>
  </si>
  <si>
    <t>https://artemis-api.apge.com/api/v1/document?documentId=14&amp;offerCode=SRBTX_CTP_NA_NA_RES_FPR_SD0_T24_NEW</t>
  </si>
  <si>
    <t>https://artemis-api.apge.com/api/v1/document?documentId=16&amp;offerCode=SRBTX_CTP_NA_NA_RES_FPR_SD0_T24_NEW</t>
  </si>
  <si>
    <t>https://artemis-api.apge.com/api/v1/document?documentId=73&amp;offerCode=SRBTX_CTP_NA_NA_RES_FPR_SD0_T24_NEW</t>
  </si>
  <si>
    <t>https://www.apge.com/enroll#/offer?offerCode=SRBTX_CTP_NA_NA_RES_FPR_SD0_T24_NEW&amp;deploymentName=TX%20State%20Rate%20Board</t>
  </si>
  <si>
    <t>Lock in a straightforward fixed rate plan that gives you price security for the next 24 months. Flexible. Affordable. Energy. That's APG&amp;E!</t>
  </si>
  <si>
    <t>https://artemis-api.apge.com/api/v1/document?documentId=14&amp;offerCode=SRBTX_ONC_NA_NA_RES_FPR_SD0_T24_NEW</t>
  </si>
  <si>
    <t>https://artemis-api.apge.com/api/v1/document?documentId=16&amp;offerCode=SRBTX_ONC_NA_NA_RES_FPR_SD0_T24_NEW</t>
  </si>
  <si>
    <t>https://artemis-api.apge.com/api/v1/document?documentId=73&amp;offerCode=SRBTX_ONC_NA_NA_RES_FPR_SD0_T24_NEW</t>
  </si>
  <si>
    <t>https://www.apge.com/enroll#/offer?offerCode=SRBTX_ONC_NA_NA_RES_FPR_SD0_T24_NEW&amp;deploymentName=TX%20State%20Rate%20Board</t>
  </si>
  <si>
    <t>TrueClassic 36</t>
  </si>
  <si>
    <t>Lock in a straightforward fixed rate plan that gives you price security for the next 36 months. Flexible. Affordable. Energy. That's APG&amp;E!</t>
  </si>
  <si>
    <t>https://artemis-api.apge.com/api/v1/document?documentId=14&amp;offerCode=SRBTX_ONC_NA_NA_RES_FPR_SD0_T36_NEW</t>
  </si>
  <si>
    <t>https://artemis-api.apge.com/api/v1/document?documentId=16&amp;offerCode=SRBTX_ONC_NA_NA_RES_FPR_SD0_T36_NEW</t>
  </si>
  <si>
    <t>https://artemis-api.apge.com/api/v1/document?documentId=73&amp;offerCode=SRBTX_ONC_NA_NA_RES_FPR_SD0_T36_NEW</t>
  </si>
  <si>
    <t>https://www.apge.com/enroll#/offer?offerCode=SRBTX_ONC_NA_NA_RES_FPR_SD0_T36_NEW&amp;deploymentName=TX%20State%20Rate%20Board</t>
  </si>
  <si>
    <t>https://artemis-api.apge.com/api/v1/document?documentId=14&amp;offerCode=SRBTX_CTP_NA_NA_RES_FPR_SD0_T36_NEW</t>
  </si>
  <si>
    <t>https://artemis-api.apge.com/api/v1/document?documentId=16&amp;offerCode=SRBTX_CTP_NA_NA_RES_FPR_SD0_T36_NEW</t>
  </si>
  <si>
    <t>https://artemis-api.apge.com/api/v1/document?documentId=73&amp;offerCode=SRBTX_CTP_NA_NA_RES_FPR_SD0_T36_NEW</t>
  </si>
  <si>
    <t>https://www.apge.com/enroll#/offer?offerCode=SRBTX_CTP_NA_NA_RES_FPR_SD0_T36_NEW&amp;deploymentName=TX%20State%20Rate%20Board</t>
  </si>
  <si>
    <t>Atlantex Power</t>
  </si>
  <si>
    <t>$20/month remaining</t>
  </si>
  <si>
    <t>https://enroll.atlantexpower.com/Enrollment/Default.aspx?promoCode=ATLPTC1</t>
  </si>
  <si>
    <t>https://enroll.atlantexpower.com/App_Assets/EnrollmentFiles/TOS.pdf</t>
  </si>
  <si>
    <t>https://enroll.atlantexpower.com/App_Assets/EnrollmentFiles/YRAC.pdf</t>
  </si>
  <si>
    <t>(855) 478-4098</t>
  </si>
  <si>
    <t>Luminous 36</t>
  </si>
  <si>
    <t>https://enroll.atlantexpower.com/EmailHTML/efl.aspx?RateID=3344&amp;BrandID=3&amp;PromoCodeID=115</t>
  </si>
  <si>
    <t>https://enroll.atlantexpower.com/EmailHTML/efl.aspx?RateID=3347&amp;BrandID=3&amp;PromoCodeID=115</t>
  </si>
  <si>
    <t>Base Power</t>
  </si>
  <si>
    <t>BKV Energy</t>
  </si>
  <si>
    <t>20/remaining month.</t>
  </si>
  <si>
    <t>https://bkvenergy.com/</t>
  </si>
  <si>
    <t>Voted #1 Electricity Provider in Houston 2025! Simple and affordable fixed-rate electricity with no hidden fees like base charges, usage fees, setup fees, or bundle fees. Plus, no gimmicks or confusing fine print. This plan is for new customers only who enroll through the Power To Choose website. Sign up today!</t>
  </si>
  <si>
    <t>https://enroll.bkvenergy.com/?promo=PTCALL0001</t>
  </si>
  <si>
    <t>(855) 258-4797</t>
  </si>
  <si>
    <t>Simple and affordable fixed-rate electricity with no hidden fees like base charges, usage fees, setup fees, or bundle fees. Plus, no gimmicks or confusing fine print. This plan is for new customers only who enroll through the Power To Choose website. Sign up today!</t>
  </si>
  <si>
    <t>www.bkvenergy.com</t>
  </si>
  <si>
    <t>BRANCH ENERGY (TEXAS) LLC</t>
  </si>
  <si>
    <t>Budget Power</t>
  </si>
  <si>
    <t>No Gimmicks 12</t>
  </si>
  <si>
    <t>https://www.budgetpowertx.com</t>
  </si>
  <si>
    <t>Promo Code PTC</t>
  </si>
  <si>
    <t>(888) 699-0747</t>
  </si>
  <si>
    <t>No Gimmicks 24</t>
  </si>
  <si>
    <t>https://signup.budgetpowertx.com/Home/index?ProductCode=RN24000569&amp;Promo=PTC</t>
  </si>
  <si>
    <t>No Gimmicks 36</t>
  </si>
  <si>
    <t>https://signup.budgetpowertx.com/Home/index?ProductCode=RN36000486&amp;Promo=PTC</t>
  </si>
  <si>
    <t>https://signup.budgetpowertx.com/Home/index?ProductCode=RN36000004&amp;Promo=PTC</t>
  </si>
  <si>
    <t>https://signup.budgetpowertx.com/Home/index?ProductCode=RN24000004&amp;Promo=PTC</t>
  </si>
  <si>
    <t>https://signup.budgetpowertx.com/Home/index?ProductCode=RN12000005&amp;Promo=PTC</t>
  </si>
  <si>
    <t>CHAMPION ENERGY SERVICES LLC</t>
  </si>
  <si>
    <t>Free Weekends-24</t>
  </si>
  <si>
    <t>https://www.championenergyservices.com/Residential/Sign-Up?promo=powertochoose&amp;agentid=ptclfw12</t>
  </si>
  <si>
    <t>Free power from 12 midnight Friday night to 11:59 PM Sunday night. No monthly fee or minimum usage requirement. Indexed Solar Buyback Included.</t>
  </si>
  <si>
    <t>https://champion-cdn-a8c0crgta3hkfpa3.a02.azurefd.net/assets/pdfs/CES-TX-TOS-062424.pdf</t>
  </si>
  <si>
    <t>https://champion-cdn-a8c0crgta3hkfpa3.a02.azurefd.net/assets/pdfs/YRAC_103023.pdf</t>
  </si>
  <si>
    <t>https://docs.championenergyservices.com/ExternalDocs?planname=PN2388&amp;state=TX&amp;language=EN</t>
  </si>
  <si>
    <t>https://www.championenergyservices.com/Residential/Sign-Up?promo=powertochoose</t>
  </si>
  <si>
    <t>(877) 653-5090</t>
  </si>
  <si>
    <t>Champ Saver-12</t>
  </si>
  <si>
    <t>https://www.championenergyservices.com/Residential/Sign-Up?promo=powertochoose&amp;agentid=ptcl12</t>
  </si>
  <si>
    <t>https://docs.championenergyservices.com/ExternalDocs?planname=PN2391&amp;state=TX&amp;language=EN</t>
  </si>
  <si>
    <t>Champ Saver-24</t>
  </si>
  <si>
    <t>https://www.championenergyservices.com/Residential/Sign-Up?promo=powertochoose&amp;agentid=ptcl24</t>
  </si>
  <si>
    <t>https://docs.championenergyservices.com/ExternalDocs?planname=PN2396&amp;state=TX&amp;language=EN</t>
  </si>
  <si>
    <t>https://docs.championenergyservices.com/ExternalDocs?planname=PN2402&amp;state=TX&amp;language=EN</t>
  </si>
  <si>
    <t>https://docs.championenergyservices.com/ExternalDocs?planname=PN2407&amp;state=TX&amp;language=EN</t>
  </si>
  <si>
    <t>CHARIOT ENERGY</t>
  </si>
  <si>
    <t>Chariot Choice 36</t>
  </si>
  <si>
    <t>https://chariotenergy.com/</t>
  </si>
  <si>
    <t>Sign-up today and receive regret-free 100% clean renewable energy at prices competitive to traditional power.  Weâ€™re committed to providing our customers transparency, simplicity and clean energy backed by world class customer experience.</t>
  </si>
  <si>
    <t>https://signup.chariotenergy.com//Home/index?ProductCode=RN36000007&amp;Promo=GqAtunAVIGY=</t>
  </si>
  <si>
    <t>(855) 524-2746</t>
  </si>
  <si>
    <t>Chariot Choice 24</t>
  </si>
  <si>
    <t>https://signup.chariotenergy.com//Home/index?ProductCode=RN24000016&amp;Promo=GqAtunAVIGY=</t>
  </si>
  <si>
    <t>Chariot Freedom</t>
  </si>
  <si>
    <t>Sign-up today and receive regret-free 100% clean renewable energy at prices competitive to traditional power. Weâ€™re committed to providing our customers transparency, simplicity and clean energy backed by world class customer experience.</t>
  </si>
  <si>
    <t>https://signup.chariotenergy.com//Home/index?ProductCode=RT01000021&amp;Promo=GqAtunAVIGY=</t>
  </si>
  <si>
    <t>https://signup.chariotenergy.com//Home/index?ProductCode=RN01000002&amp;Promo=GqAtunAVIGY=</t>
  </si>
  <si>
    <t>Bright Nights 12</t>
  </si>
  <si>
    <t>15 per remaining month</t>
  </si>
  <si>
    <t>Sign-up today and receive regret-free 100% clean renewable energy at prices competitive to traditional power. Weâ€™re committed to providing our customers transparency, simplicity and clean energy backed by world class customer experience.â€¢ This product requires Autopay &amp; E-bill set up.</t>
  </si>
  <si>
    <t>https://signup.chariotenergy.com//Home/index?ProductCode=RNR12002708&amp;Promo=GqAtunAVIGY=</t>
  </si>
  <si>
    <t>https://signup.chariotenergy.com//Home/index?ProductCode=RNR12002706&amp;Promo=GqAtunAVIGY=</t>
  </si>
  <si>
    <t>Bright Nights 24</t>
  </si>
  <si>
    <t>https://signup.chariotenergy.com//Home/index?ProductCode=RNR24001668&amp;Promo=GqAtunAVIGY=</t>
  </si>
  <si>
    <t>Bright Nights 36</t>
  </si>
  <si>
    <t>Sign-up today and receive regret-free 100% clean renewable energy at prices competitive to traditional power. Weâ€™re committed to providing our customers transparency, simplicity and clean energy backed by world class customer experience..â€¢ This product requires Autopay &amp; E-bill set up.</t>
  </si>
  <si>
    <t>https://signup.chariotenergy.com//Home/index?ProductCode=RNR36002717&amp;Promo=GqAtunAVIGY=</t>
  </si>
  <si>
    <t>CIRRO ENERGY</t>
  </si>
  <si>
    <t>https://www.cirroenergy.com</t>
  </si>
  <si>
    <t>https://www.cirroenergy.com/files/0901751883ab9362.pdf</t>
  </si>
  <si>
    <t>https://www.cirroenergy.com/files/0901751883594fa4.pdf</t>
  </si>
  <si>
    <t>(844) 417-7180</t>
  </si>
  <si>
    <t>CleanSky Energy</t>
  </si>
  <si>
    <t>Embrace Green 12 - New Customer Special</t>
  </si>
  <si>
    <t>https://cleanskyenergy.com/</t>
  </si>
  <si>
    <t>This plan is for new customers only. Autopay is required. Please enroll through the PowertoChoose sign up link. Have a question about a plan or need help placing an order? Call us: 1-888-733-5557 | Email us: CustomerCare@CleanSkyEnergy.com</t>
  </si>
  <si>
    <t>(888) 733-5557</t>
  </si>
  <si>
    <t>Embrace Green 24 - New Customer Special</t>
  </si>
  <si>
    <t>Embrace Green 36 - New Customer Special</t>
  </si>
  <si>
    <t>Companion Energy</t>
  </si>
  <si>
    <t>Companion + Perks 12</t>
  </si>
  <si>
    <t>https://www.companionenergy.com/?refid=PTCPERKS12&amp;ul=1000&amp;tdsp=ONCOR_ELEC&amp;utm_source=power_to_choose&amp;utm_medium=referral&amp;utm_campaign=PTC-PTCPERKS12&amp;utm_content=ONCOR_ELEC&amp;utm_term=logo</t>
  </si>
  <si>
    <t>FREE Pet Benefits! | Companion Energy customers get 24/7 Airvet virtual vet service (a $420/year value) and 25% off in-person vet visits at participating in-network vet clinics, FREE with every Companion Energy electricity plan. | This offer is for new customers only who enroll through the Power to Choose website.</t>
  </si>
  <si>
    <t>https://eflviewer.companionenergy.com/eflviewer.aspx?lang=EN&amp;prodcode=TOS</t>
  </si>
  <si>
    <t>https://eflviewer.companionenergy.com/eflviewer.aspx?lang=EN&amp;prodcode=YRAC</t>
  </si>
  <si>
    <t>https://newenroll.companionenergy.com/?refid=PTCPERKS12&amp;ul=1000&amp;tdsp=ONCOR_ELEC&amp;utm_source=power_to_choose&amp;utm_medium=referral&amp;utm_campaign=PTC-PTCPERKS12&amp;utm_content=ONCOR_ELEC&amp;utm_term=additional_info</t>
  </si>
  <si>
    <t>(833) 401-4511</t>
  </si>
  <si>
    <t>https://www.companionenergy.com/?refid=PTCPERKS12&amp;ul=1000&amp;tdsp=CNP&amp;utm_source=power_to_choose&amp;utm_medium=referral&amp;utm_campaign=PTC-PTCPERKS12&amp;utm_content=CNP&amp;utm_term=logo</t>
  </si>
  <si>
    <t>https://newenroll.companionenergy.com/?refid=PTCPERKS12&amp;ul=1000&amp;tdsp=CNP&amp;utm_source=power_to_choose&amp;utm_medium=referral&amp;utm_campaign=PTC-PTCPERKS12&amp;utm_content=CNP&amp;utm_term=additional_info</t>
  </si>
  <si>
    <t>CONSTELLATION NEWENERGY INC</t>
  </si>
  <si>
    <t>DIRECT ENERGY</t>
  </si>
  <si>
    <t>Autopay Texas 24</t>
  </si>
  <si>
    <t>Lock in a fixed Texas energy rate for 24 months! Monthly base charge $4.95. For new customers only. If you stop Auto Pay at any time during your contract, you will be charged an AutoPay Breakage Fee of $5/month. If you cancel your plan early, you will be charged a $135 early termination fee. Terms and conditions apply.</t>
  </si>
  <si>
    <t>(833) 894-5580</t>
  </si>
  <si>
    <t>Autopay Texas 36</t>
  </si>
  <si>
    <t>Lock in a fixed Texas energy rate for 36 months! Monthly base charge $4.95. For new customers only. If you stop Auto Pay at any time during your contract, you will be charged an AutoPay Breakage Fee of $5/month. If you cancel your plan early, you will be charged a $135 early termination fee. Terms and conditions apply.</t>
  </si>
  <si>
    <t>Autopay Texas 12</t>
  </si>
  <si>
    <t>https://www.directenergy.com</t>
  </si>
  <si>
    <t>Lock in a fixed Texas energy rate for 12 months! Monthly base charge $4.95. For new customers only. If you stop Auto Pay at any time during your contract, you will be charged an AutoPay Breakage Fee of $5/month. If you cancel your plan early, you will be charged a $150 early termination fee. Terms and conditions apply.</t>
  </si>
  <si>
    <t>Discount Power</t>
  </si>
  <si>
    <t>https://www.discountpowertx.com</t>
  </si>
  <si>
    <t>https://my.discountpowertx.com/files/0901751883ab9f15.pdf</t>
  </si>
  <si>
    <t>https://www.discountpowertx.com/files/0901751883594fa5.pdf</t>
  </si>
  <si>
    <t>(855) 265-9153</t>
  </si>
  <si>
    <t>Energy Texas</t>
  </si>
  <si>
    <t>No Bull 12</t>
  </si>
  <si>
    <t>20 / remaining month</t>
  </si>
  <si>
    <t>Straightforward, no B.S. fixed-rate plans built by Texans, for Texans. | Call us at 1-888-512-0330 and sign up today!</t>
  </si>
  <si>
    <t>https://cdn.energytexas.com/energy-texas-tos-en-version-2.pdf</t>
  </si>
  <si>
    <t>https://cdn.energytexas.com/EnergyTexasYRAC_en.pdf</t>
  </si>
  <si>
    <t>https://api.energytexas.com/api/pricing/offers/latest-offers-efl/12677/?locale=en</t>
  </si>
  <si>
    <t>(888) 512-0330</t>
  </si>
  <si>
    <t>https://api.energytexas.com/api/pricing/offers/latest-offers-efl/12711/?locale=en</t>
  </si>
  <si>
    <t>No Bull 24</t>
  </si>
  <si>
    <t>https://api.energytexas.com/api/pricing/offers/latest-offers-efl/18847/?locale=en</t>
  </si>
  <si>
    <t>https://api.energytexas.com/api/pricing/offers/latest-offers-efl/18850/?locale=en</t>
  </si>
  <si>
    <t>No Bull 36</t>
  </si>
  <si>
    <t>https://api.energytexas.com/api/pricing/offers/latest-offers-efl/12889/?locale=en</t>
  </si>
  <si>
    <t>https://api.energytexas.com/api/pricing/offers/latest-offers-efl/12899/?locale=en</t>
  </si>
  <si>
    <t>FRONTIER UTILITIES</t>
  </si>
  <si>
    <t>Frontier Power Saver 12</t>
  </si>
  <si>
    <t>https://www.frontierutilities.com/Home/refid/PTCFPS12</t>
  </si>
  <si>
    <t>This offer is for new customers only who enroll through the Power to Choose website.</t>
  </si>
  <si>
    <t>https://eflviewer.frontierutilities.com/eflviewer.aspx?lang=EN&amp;prodcode=TOS</t>
  </si>
  <si>
    <t>https://eflviewer.frontierutilities.com/eflviewer.aspx?lang=EN&amp;prodcode=YRAC</t>
  </si>
  <si>
    <t>https://newenroll.frontierutilities.com/?refid=PTCFPS12&amp;ul=1000&amp;tdsp=ONCOR_ELEC</t>
  </si>
  <si>
    <t>(877) 261-1024</t>
  </si>
  <si>
    <t>https://newenroll.frontierutilities.com/?refid=PTCFPS12&amp;ul=1000&amp;tdsp=CNP</t>
  </si>
  <si>
    <t>GEXA ENERGY</t>
  </si>
  <si>
    <t>Gexa Eco Choice 12</t>
  </si>
  <si>
    <t>https://www.gexaenergy.com/ptc</t>
  </si>
  <si>
    <t>https://eflviewer.gexaenergy.com/eflviewer.aspx?lang=EN&amp;prodcode=TOS</t>
  </si>
  <si>
    <t>https://eflviewer.gexaenergy.com/eflviewer.aspx?lang=EN&amp;prodcode=YRAC</t>
  </si>
  <si>
    <t>https://newenroll.gexaenergy.com/?refid=PTC_EcoChoice12&amp;ul=1000&amp;tdsp=ONCOR_ELEC</t>
  </si>
  <si>
    <t>(866) 329-4392</t>
  </si>
  <si>
    <t>https://newenroll.gexaenergy.com/?refid=PTC_EcoChoice12&amp;ul=1000&amp;tdsp=CNP</t>
  </si>
  <si>
    <t>GOOD CHARLIE &amp; CO LLC</t>
  </si>
  <si>
    <t>20 per month remaining</t>
  </si>
  <si>
    <t>GREEN MOUNTAIN ENERGY COMPANY</t>
  </si>
  <si>
    <t>Pollution Free e-Plus 12 Choice</t>
  </si>
  <si>
    <t>https://www.greenmountainenergy.com</t>
  </si>
  <si>
    <t>Sign up for 100% Pollution Free Electricity today! For new customers only. This plan requires you to enroll in Tree Free billing and Auto Pay at greenmountain.com/myaccount within thirty (30) days of your service start date. Additional terms and conditions apply. See order confirmation page for details.</t>
  </si>
  <si>
    <t>https://signup.greenmountainenergy.com/files/0901751883aa7946.pdf</t>
  </si>
  <si>
    <t>https://signup.greenmountain.com/files/0901751883592af0.pdf</t>
  </si>
  <si>
    <t>(844) 854-2260</t>
  </si>
  <si>
    <t>Pollution Free e-Plus Choice</t>
  </si>
  <si>
    <t>Sign up for 100% Pollution Free Electricity today! This plan requires you to enroll in Tree Free billing and Auto Pay at greenmountain.com/myaccount within thirty (30) days of your service start date. Additional terms and conditions apply. See order confirmation page for details.</t>
  </si>
  <si>
    <t>Pollution Free e-Plus 24 Choice</t>
  </si>
  <si>
    <t>Pollution Free e-Plus 36 Choice</t>
  </si>
  <si>
    <t>HERITAGE POWER LLC</t>
  </si>
  <si>
    <t>INFUSE ENERGY</t>
  </si>
  <si>
    <t>Essential Infusion Flex</t>
  </si>
  <si>
    <t>https://www.infuseenergy.com/</t>
  </si>
  <si>
    <t>Affordable, hassle-free energy from Infuse Energy, the company that has your back. Offer only available for new Infuse Energy customers. This plan is not eligible to be used in conjunction with any referral or promotional codes.</t>
  </si>
  <si>
    <t>http://dba4d476800d46d49629-8921003a898874cc7b56a2d8016f01f6.r82.cf5.rackcdn.com/Base/TOS%20-%20Infuse%20Energy%20(ENG)%20(Resi%20+%20Sm%20Comm)%20(NOV2021).pdf</t>
  </si>
  <si>
    <t>http://2082f247f0b6ad0efff8-055e3e7ce6867338be787e3e1fe912d6.r54.cf5.rackcdn.com/misc/RAC-20231024-000000-English%20(Resi%20%2B%20Sm%20Comm).pdf</t>
  </si>
  <si>
    <t>(844) 463-8732</t>
  </si>
  <si>
    <t>Essential Infusion Green Flex</t>
  </si>
  <si>
    <t>100% green energy from Infuse Energy, the company that has your back. Offer only available for new Infuse Energy customers. This plan is not eligible to be used in conjunction with any referral or promotional codes.</t>
  </si>
  <si>
    <t>PTC Green Infusion Flex</t>
  </si>
  <si>
    <t>PTC Infusion Flex</t>
  </si>
  <si>
    <t>Essential Infusion 3</t>
  </si>
  <si>
    <t>Essential Infusion 6</t>
  </si>
  <si>
    <t>Essential Infusion 12</t>
  </si>
  <si>
    <t>Essential Infusion 24</t>
  </si>
  <si>
    <t>Essential Infusion 36</t>
  </si>
  <si>
    <t>JUST ENERGY</t>
  </si>
  <si>
    <t>https://justenergy.com/</t>
  </si>
  <si>
    <t>A one-month GoodBundle setup and carbon offset purchase of $49.99 is required to enroll. Transmission and distribution charges passed through at cost. Call (866) 327-0150 to enroll!</t>
  </si>
  <si>
    <t>https://webs.justenergydeals.com/TOSYRAC/TX/RES_YRAC_ENG_JE.pdf</t>
  </si>
  <si>
    <t>https://justenergy.com/affiliatepartner/ptcsl/?utm_source=powertochoose&amp;utm_medium=referral&amp;utm_campaign=ST</t>
  </si>
  <si>
    <t>(866) 327-0150</t>
  </si>
  <si>
    <t>FREE electricity from 9:00 AM to 4:00 PM daily. A one-month GoodBundle setup and carbon offset purchase of $49.99 is required to enroll. Call (866) 327-0150 to enroll!</t>
  </si>
  <si>
    <t>Smart Choice - 12</t>
  </si>
  <si>
    <t>$125 bill credit when monthly usage is â‰¥ 1000 kWh. Transmission and distribution charges passed through at cost. Please refer to the Electricity Facts Label for additional details. Call our Customer Hotline at (866) 327-0150 to sign up today!</t>
  </si>
  <si>
    <t>https://webs.justenergydeals.com/Generate_Docs/TosyracLink.aspx?RID=QieiW0b85Ow=&amp;RCID=gNASPlhlupI=&amp;L=6f+Ch9flI7k=</t>
  </si>
  <si>
    <t>https://webs.justenergydeals.com/Generate_Docs/Generate_EflLinks.aspx?RID=QieiW0b85Ow=&amp;RCID=gNASPlhlupI=&amp;L=6f+Ch9flI7k=</t>
  </si>
  <si>
    <t>https://justenergy.com/affiliatepartner/ptcsl/?utm_source=powertochoose&amp;utm_medium=referral&amp;utm_campaign=UP</t>
  </si>
  <si>
    <t>https://webs.justenergydeals.com/Generate_Docs/TosyracLink.aspx?RID=Pnb1YDLgCDU=&amp;RCID=gNASPlhlupI=&amp;L=6f+Ch9flI7k=</t>
  </si>
  <si>
    <t>https://webs.justenergydeals.com/Generate_Docs/Generate_EflLinks.aspx?RID=Pnb1YDLgCDU=&amp;RCID=gNASPlhlupI=&amp;L=6f+Ch9flI7k=</t>
  </si>
  <si>
    <t>Basics PTC - 60</t>
  </si>
  <si>
    <t>Ask for our PTC rates. Lock in your energy rate with no Base Charges, no Minimum Use fees or Payment fees! Transmission and distribution charges passed through at cost. Please refer to the Electricity Facts Label for additional details. Call our Customer Hotline at (866) 327-0150 to sign up today!</t>
  </si>
  <si>
    <t>https://webs.justenergydeals.com/Generate_Docs/TosyracLink.aspx?RID=1pgisBt1Zfg=&amp;RCID=gNASPlhlupI=&amp;L=6f+Ch9flI7k=</t>
  </si>
  <si>
    <t>https://webs.justenergydeals.com/Generate_Docs/Generate_EflLinks.aspx?RID=1pgisBt1Zfg=&amp;RCID=gNASPlhlupI=&amp;L=6f+Ch9flI7k=</t>
  </si>
  <si>
    <t>https://justenergy.com/affiliatepartner/ptc/?utm_source=powertochoose&amp;utm_medium=referral&amp;utm_campaign=LT</t>
  </si>
  <si>
    <t>https://webs.justenergydeals.com/Generate_Docs/TosyracLink.aspx?RID=F8VRfORJhdo=&amp;RCID=gNASPlhlupI=&amp;L=6f+Ch9flI7k=</t>
  </si>
  <si>
    <t>https://webs.justenergydeals.com/Generate_Docs/Generate_EflLinks.aspx?RID=F8VRfORJhdo=&amp;RCID=gNASPlhlupI=&amp;L=6f+Ch9flI7k=</t>
  </si>
  <si>
    <t>https://webs.justenergydeals.com/Generate_Docs/TosyracLink.aspx?RID=Vy73faZEbCI=&amp;RCID=gNASPlhlupI=&amp;L=6f+Ch9flI7k=</t>
  </si>
  <si>
    <t>https://webs.justenergydeals.com/Generate_Docs/Generate_EflLinks.aspx?RID=Vy73faZEbCI=&amp;RCID=gNASPlhlupI=&amp;L=6f+Ch9flI7k=</t>
  </si>
  <si>
    <t>https://webs.justenergydeals.com/Generate_Docs/TosyracLink.aspx?RID=JZ3Oa7vI/o8=&amp;RCID=gNASPlhlupI=&amp;L=6f+Ch9flI7k=</t>
  </si>
  <si>
    <t>https://webs.justenergydeals.com/Generate_Docs/Generate_EflLinks.aspx?RID=JZ3Oa7vI/o8=&amp;RCID=gNASPlhlupI=&amp;L=6f+Ch9flI7k=</t>
  </si>
  <si>
    <t>NEC Co-op Energy</t>
  </si>
  <si>
    <t>Residential Electricity... Plain and simple.</t>
  </si>
  <si>
    <t>https://neccoopenergy.com/</t>
  </si>
  <si>
    <t>$15 cooperative membership fee. By joining the co-op you are becoming an owner of NEC Co-op Energy. Our rate is honest and all-inclusive. We never have hidden fees or gimmicks. Being a cooperative means we do not work for profit. Instead we pass on the savings to you! Throughout the year, you may receive money back through Capital Credits or PowerPerks on your bill.</t>
  </si>
  <si>
    <t>https://neccoopenergy.com/wp-content/uploads/2024/08/NEC-Co-op-Energy-Residential-IOU-Variable-Product-TOS-ENG-rev-4-18-24-added-Lubbock74.pdf</t>
  </si>
  <si>
    <t>https://neccoopenergy.com/wp-content/uploads/2024/08/NEC-Co-op-Energy-Residential-IOU-Variable-Product-YRAC-ENG-rev-4-19-24-added-Lubbock31.pdf</t>
  </si>
  <si>
    <t>https://neccoopenergy.com/residential-service/</t>
  </si>
  <si>
    <t>(855) 632-7348</t>
  </si>
  <si>
    <t>Octopus Energy</t>
  </si>
  <si>
    <t>https://octopusenergy.com/affiliate/ptc</t>
  </si>
  <si>
    <t>An energy plan that combines technology and green energy! Sign up and connect your qualifying smart device (thermostat or electric vehicle (EV)) to our Intelligent Octopus feature through our App for a lower Octopus Energy Charge. If no qualifying smart device is connected then the default Octopus Energy Charge shall apply. Please review to the Electricity Facts Label for additional details. More information on Intelligent Octopus terms and conditions can be found at https://assets.octopusenergy.com/x/e71b875d6d/intelligent-octopus-en.pdf. Interested in qualifying for the discounted rate, call one of our Energy Specials at (833) 628-6888! Qualifying smart thermostats include: Amazon, Honeywell, ecobee and Sensi. Qualifying EVs include: BMW, Tesla, Audi, Mini Cooper, Volkswagen, Porsche, Ford, and Jaguar.</t>
  </si>
  <si>
    <t>https://assets.octopusenergy.com/x/c67e66d0f8/tos-en.pdf?_gl=1*1ehdgqk*_ga*MjAyNjI3Mjk3LjE2Nzc3NzQ5OTU.*_ga_WCMLHQ73G5*MTcwNDI0NTIzMi44NzUuMS4xNzA0MjQ1NzExLjM1LjAuMA..*_gcl_au*MTUzNzY2MDk5LjE3MDExMDcyMzYuMTI0MzAxNDA0LjE3MDI1OTQ0MDEuMTcwMjU5NDQwMA..</t>
  </si>
  <si>
    <t>https://assets.octopusenergy.com/x/5926b3a49f/yrac-en.pdf?_gl=1*8l3n7k*_ga*MjAyNjI3Mjk3LjE2Nzc3NzQ5OTU.*_ga_WCMLHQ73G5*MTcwNDI0NTIzMi44NzUuMS4xNzA0MjQ1ODMyLjI1LjAuMA..*_gcl_au*MTUzNzY2MDk5LjE3MDExMDcyMzYuMTI0MzAxNDA0LjE3MDI1OTQ0MDEuMTcwMjU5NDQwMA..</t>
  </si>
  <si>
    <t>(833) 628-6888</t>
  </si>
  <si>
    <t>An energy plan that combines technology and green energy! Sign up and connect your qualifying smart device (thermostat or electric vehicle (EV)) to our Intelligent Octopus feature through our App for a lower Octopus Energy Charge. If no qualifying smart device is connected then the default Octopus Energy Charge shall apply. Please review to the Electricity Facts Label for additional details. More information on Intelligent Octopus terms and conditions can be found at https://assets.octopusenergy.com/x/e71b875d6d/intelligent-octopus-en.pdf. Interested in qualifying for the discounted rate, call one of our Energy Specials at (833) 628-6888! Qualifying smart thermostats include: Amazon, Honeywell, ecobee and Sensi. Qualifying EVs include: BMW, Tesla, Audi, Mini Cooper, Volkswagen, Porsche, Ford, and Jaguar. This offer is for new customers only who enroll through the Power to Choose website.</t>
  </si>
  <si>
    <t>http://octopusenergy.com/affiliate/ptc?redirect=join%2Fenrollment%2Fquote</t>
  </si>
  <si>
    <t>OctopusFlex</t>
  </si>
  <si>
    <t>Octopus Flex is a 100% renewable time-of-use electricity plan that rewards you with lower rates for using energy during off-peak hours (10 PMâ€“6 AM). Youâ€™ll save even more during spring and fall, when energy is cleaner and cheaper. Shift your usage, like running appliances or charging your EV at night, and enjoy big savings while supporting a greener grid.</t>
  </si>
  <si>
    <t>https://assets.octopusenergy.com/x/c67e66d0f8/tos-en.pdf?_gl=1*1nvlavs*_gcl_au*MTAyMzQxNTI2My4xNzQ4ODc3MjA2*_ga*MjAyNjI3Mjk3LjE2Nzc3NzQ5OTU.*_ga_WCMLHQ73G5*czE3NDk2Njc2ODkkbzE4MTgkZzEkdDE3NDk2Njc2OTQkajU1JGwwJGg3MjY1NDI0Nzk.</t>
  </si>
  <si>
    <t>https://www.octopusenergy.com/affiliate/ptc</t>
  </si>
  <si>
    <t>Octopus Energy LLC</t>
  </si>
  <si>
    <t>Octo Simple 24</t>
  </si>
  <si>
    <t>Lock in a fixed electricity rate for 24 months with 100% renewable power. Enjoy stability through the seasons with no hidden fees or surprises on your bill â€” backed by Octopus Energyâ€™s award-winning customer service.</t>
  </si>
  <si>
    <t>PAYLESS POWER</t>
  </si>
  <si>
    <t xml:space="preserve">PRONTO POWER </t>
  </si>
  <si>
    <t>https://powermepronto.com/en/</t>
  </si>
  <si>
    <t>Customer Service available Mon-Fri 8AM-5PM CST. Toll free 1-844-621-2852.</t>
  </si>
  <si>
    <t>https://pronto-gridlink.smartgridcis.net/Documents/Download.aspx?ProductDocumentID=1091</t>
  </si>
  <si>
    <t>https://pronto-gridlink.smartgridcis.net//Documents/Download.aspx?ProductDocumentID=1102</t>
  </si>
  <si>
    <t>https://pronto-enroll.smartgridcis.net/?aid=PowertoChoose</t>
  </si>
  <si>
    <t>https://pronto-gridlink.smartgridcis.net/Documents/Download.aspx?ProductDocumentID=1092</t>
  </si>
  <si>
    <t>(844) 621-2852</t>
  </si>
  <si>
    <t>Ranchero Power</t>
  </si>
  <si>
    <t>RELIANT</t>
  </si>
  <si>
    <t>Reliant Power On Flex plan</t>
  </si>
  <si>
    <t>https://www.reliant.com/</t>
  </si>
  <si>
    <t>This offer is for new customers only who enroll through Power to Choose.</t>
  </si>
  <si>
    <t>https://myaccount.reliant.com/files/0901751883ab9360.pdf</t>
  </si>
  <si>
    <t>https://www.reliant.com/files/090175188358df5d.pdf</t>
  </si>
  <si>
    <t>(855) 350-8650</t>
  </si>
  <si>
    <t>Reliant Power On 24 Plan</t>
  </si>
  <si>
    <t>This offer is for new customers only who enroll through Power to Choose</t>
  </si>
  <si>
    <t>Reliant Power On 12 Plan</t>
  </si>
  <si>
    <t>Reliant Power on 36 Plan</t>
  </si>
  <si>
    <t>REVOLUTION ENERGY LLC</t>
  </si>
  <si>
    <t>Stars and Stripes Flex</t>
  </si>
  <si>
    <t>https://www.joinarevolution.com/</t>
  </si>
  <si>
    <t>Affordable, hassle-free energy from Revolution Energy, the company that has your back. Offer only available for new Revolution Energy customers. This plan is not eligible to be used in conjunction with any referral or promotional codes.</t>
  </si>
  <si>
    <t>https://3738aa9406f947fbf588-fef99a859c0606e900b297be46ec6ca9.ssl.cf5.rackcdn.com/Base/TOS-Base-20220601-000000-English%20(Resi%20+%20Sm%20Comm).pdf</t>
  </si>
  <si>
    <t>https://def75beca229ccab6443-f01fe966d1b101aea30e2f18547da693.ssl.cf5.rackcdn.com/misc/RAC-20221201-000000-English%20(Resi%20+%20Sm%20Comm).pdf</t>
  </si>
  <si>
    <t>(888) 374-1776</t>
  </si>
  <si>
    <t>Stars and Stripes Green Flex</t>
  </si>
  <si>
    <t>100% green energy from Revolution Energy, the company that has your back. Offer only available for new Revolution Energy customers. This plan is not eligible to be used in conjunction with any referral or promotional codes.</t>
  </si>
  <si>
    <t>Stars and Stripes 9</t>
  </si>
  <si>
    <t>Stars and Stripes 12</t>
  </si>
  <si>
    <t>Stars and Stripes 18</t>
  </si>
  <si>
    <t>Stars and Stripes 24</t>
  </si>
  <si>
    <t>Stars and Stripes 36</t>
  </si>
  <si>
    <t>Liberty Bell Flex</t>
  </si>
  <si>
    <t>Liberty Bell Green Flex</t>
  </si>
  <si>
    <t>RHYTHM</t>
  </si>
  <si>
    <t>Digital Choice 12</t>
  </si>
  <si>
    <t>Secure a 100% renewable electricity plan. | Enjoy Fair-for-All Pricing, with No Hidden Fees! | Access local Texas customer care 7 days a week. | Save on your bill with Rhythm Rewards. | Call us at 1-877-649-0441 and sign up today!</t>
  </si>
  <si>
    <t>https://cdn.gotrhythm.com/rhythm-tos-en-version-9.pdf</t>
  </si>
  <si>
    <t>https://cdn.gotrhythm.com/RhythmYRAC_en.pdf</t>
  </si>
  <si>
    <t>https://api.gotrhythm.com/api/pricing/offers/latest-offers-efl/16243/?locale=en</t>
  </si>
  <si>
    <t>(877) 649-0441</t>
  </si>
  <si>
    <t>https://api.gotrhythm.com/api/pricing/offers/latest-offers-efl/16245/?locale=en</t>
  </si>
  <si>
    <t>Digital Choice 24</t>
  </si>
  <si>
    <t>https://api.energytexas.com/api/pricing/offers/latest-offers-efl/18862/?locale=en</t>
  </si>
  <si>
    <t>https://api.energytexas.com/api/pricing/offers/latest-offers-efl/18865/?locale=en</t>
  </si>
  <si>
    <t>Digital Choice 36</t>
  </si>
  <si>
    <t>https://api.energytexas.com/api/pricing/offers/latest-offers-efl/18909/?locale=en</t>
  </si>
  <si>
    <t>https://api.energytexas.com/api/pricing/offers/latest-offers-efl/18912/?locale=en</t>
  </si>
  <si>
    <t>SFE ENERGY TEXAS INC</t>
  </si>
  <si>
    <t>SFE RewardsPlus - 12</t>
  </si>
  <si>
    <t>https://www.sfeenergy.com/texas/</t>
  </si>
  <si>
    <t>Enjoy predictable pricing with the SFE RewardsPlus Planâ€”a simple, stable electricity plan. Get $50 in reward dollars each month for shopping, dining and more. After 60 days of continuous service, call to request 4 free LED bulbs. Terms &amp; conditions apply.</t>
  </si>
  <si>
    <t>https://empowerdocs.blob.core.windows.net/tosdocuments/SFE%20Energy%20Online%20TOS_Mar%202026_Eng_Final.pdf_0.PDF</t>
  </si>
  <si>
    <t>(888) 351-2169</t>
  </si>
  <si>
    <t>SOUTHERN FEDERAL POWER LLC</t>
  </si>
  <si>
    <t>SPARK ENERGY LLC</t>
  </si>
  <si>
    <t>Choose 12</t>
  </si>
  <si>
    <t>www.sparkenergy.com</t>
  </si>
  <si>
    <t>https://www.sparkenergy.com/products-and-services/?getproductpdf=1&amp;PromotionCode=PTC&amp;ProductID=148481&amp;type=TOS&amp;title=Terms+of+Service</t>
  </si>
  <si>
    <t>https://www.sparkenergy.com/products-and-services/?getproductpdf=1&amp;PromotionCode=PTC&amp;ProductID=148482&amp;type=YRAC&amp;title=Your+Rights+as+a+Customer&amp;language=english</t>
  </si>
  <si>
    <t>https://www.sparkenergy.com/products-and-services/?getproductpdf=1&amp;PromotionCode=PTC&amp;ProductID=148481&amp;type=EFL&amp;title=Electricity+Facts+Label&amp;language=english</t>
  </si>
  <si>
    <t>https://www.sparkenergy.com/products-and-services/?PromotionCode=PTC</t>
  </si>
  <si>
    <t>(833) 488-3132</t>
  </si>
  <si>
    <t>Choose 15</t>
  </si>
  <si>
    <t>https://www.sparkenergy.com/products-and-services/?getproductpdf=1&amp;PromotionCode=PTC&amp;ProductID=148482&amp;type=TOS&amp;title=Terms+of+Service</t>
  </si>
  <si>
    <t>https://www.sparkenergy.com/products-and-services/?getproductpdf=1&amp;PromotionCode=PTC&amp;ProductID=148482&amp;type=EFL&amp;title=Electricity+Facts+Label&amp;language=english</t>
  </si>
  <si>
    <t>https://www.sparkenergy.com/products-and-services/?getproductpdf=1&amp;PromotionCode=PTC&amp;ProductID=148473&amp;type=TOS&amp;title=Terms+of+Service</t>
  </si>
  <si>
    <t>https://www.sparkenergy.com/products-and-services/?getproductpdf=1&amp;PromotionCode=PTC&amp;ProductID=148468&amp;type=EFL&amp;title=Electricity+Facts+Label&amp;language=english</t>
  </si>
  <si>
    <t>https://www.sparkenergy.com/products-and-services/?getproductpdf=1&amp;PromotionCode=PTC&amp;ProductID=148473&amp;type=YRAC&amp;title=Your+Rights+as+a+Customer&amp;language=english</t>
  </si>
  <si>
    <t>https://www.sparkenergy.com/products-and-services/?getproductpdf=1&amp;PromotionCode=PTC&amp;ProductID=148473&amp;type=EFL&amp;title=Electricity+Facts+Label&amp;language=english</t>
  </si>
  <si>
    <t>Choose 6</t>
  </si>
  <si>
    <t>https://www.sparkenergy.com/products-and-services/?getproductpdf=1&amp;PromotionCode=PTC&amp;ProductID=150853&amp;type=TOS&amp;title=Terms+of+Service</t>
  </si>
  <si>
    <t>https://www.sparkenergy.com/products-and-services/?getproductpdf=1&amp;PromotionCode=&amp;ProductID=150853&amp;type=YRAC&amp;title=Your+Rights+as+a+Customer&amp;language=english</t>
  </si>
  <si>
    <t>https://www.sparkenergy.com/products-and-services/?getproductpdf=1&amp;PromotionCode=PTC&amp;ProductID=150853&amp;type=EFL&amp;title=Electricity+Facts+Label&amp;language=english</t>
  </si>
  <si>
    <t>https://www.sparkenergy.com/products-and-services/?getproductpdf=1&amp;PromotionCode=PTC&amp;ProductID=150856&amp;type=TOS&amp;title=Terms+of+Service</t>
  </si>
  <si>
    <t>https://www.sparkenergy.com/products-and-services/?getproductpdf=1&amp;PromotionCode=&amp;ProductID=150856&amp;type=YRAC&amp;title=Your+Rights+as+a+Customer&amp;language=english</t>
  </si>
  <si>
    <t>https://www.sparkenergy.com/products-and-services/?getproductpdf=1&amp;PromotionCode=PTC&amp;ProductID=150856&amp;type=EFL&amp;title=Electricity+Facts+Label&amp;language=english</t>
  </si>
  <si>
    <t>TARA ENERGY</t>
  </si>
  <si>
    <t>https://taraenergy.com/</t>
  </si>
  <si>
    <t>FREE electricity from 9:00 AM to 4:00 PM daily. A one-month GoodBundle setup and carbon offset purchase of $49.99 is required to enroll. Call (866) 327-0408 to enroll!</t>
  </si>
  <si>
    <t>https://webs.taraenergy.com/TOSYRAC/RES_YRAC_ENG_TE.pdf</t>
  </si>
  <si>
    <t>https://taraenergy.com/ptcsl/?utm_source=powertochoose&amp;utm_medium=referral&amp;utm_campaign=ST</t>
  </si>
  <si>
    <t>(866) 327-0408</t>
  </si>
  <si>
    <t>A one-month GoodBundle setup and carbon offset purchase of $49.99 is required to enroll. Transmission and distribution charges passed through at cost. Call (866) 327-0408 to enroll!</t>
  </si>
  <si>
    <t>Value Choice - 12</t>
  </si>
  <si>
    <t>$125 bill credit when monthly usage is â‰¥ 1000 kWh. Transmission and distribution charges passed through at cost. Please refer to the Electricity Facts Label for additional details. Call our Customer Hotline at (866) 327-0408 to sign up today!</t>
  </si>
  <si>
    <t>https://webs.taraenergy.com/Generate_Docs/TosyracLink.aspx?RID=rK2y5sPrSWk=&amp;RCID=cacW2cvK/I0=&amp;L=6f+Ch9flI7k=</t>
  </si>
  <si>
    <t>https://webs.taraenergy.com/Generate_Docs/Generate_EflLinks.aspx?RID=rK2y5sPrSWk=&amp;RCID=cacW2cvK/I0=&amp;L=6f+Ch9flI7k=</t>
  </si>
  <si>
    <t>https://taraenergy.com/ptcsl/?utm_source=powertochoose&amp;utm_medium=referral&amp;utm_campaign=UP</t>
  </si>
  <si>
    <t>https://webs.taraenergy.com/Generate_Docs/TosyracLink.aspx?RID=9Drkhe8qmnI=&amp;RCID=cacW2cvK/I0=&amp;L=6f+Ch9flI7k=</t>
  </si>
  <si>
    <t>https://webs.taraenergy.com/Generate_Docs/Generate_EflLinks.aspx?RID=9Drkhe8qmnI=&amp;RCID=cacW2cvK/I0=&amp;L=6f+Ch9flI7k=</t>
  </si>
  <si>
    <t>Ask for our PTC rates. Lock in your energy rate with no Base Charges, no Minimum Use fees or Payment fees! Transmission and distribution charges passed through at cost. Please refer to the Electricity Facts Label for additional details. Call our Customer Hotline at (866) 327-0408 to sign up today!</t>
  </si>
  <si>
    <t>https://webs.taraenergy.com/Generate_Docs/TosyracLink.aspx?RID=ZLQfjOoVTQc=&amp;RCID=cacW2cvK/I0=&amp;L=6f+Ch9flI7k=</t>
  </si>
  <si>
    <t>https://webs.taraenergy.com/Generate_Docs/Generate_EflLinks.aspx?RID=ZLQfjOoVTQc=&amp;RCID=cacW2cvK/I0=&amp;L=6f+Ch9flI7k=</t>
  </si>
  <si>
    <t>https://taraenergy.com/ptc/?utm_source=powertochoose&amp;utm_medium=referral&amp;utm_campaign=LT</t>
  </si>
  <si>
    <t>https://webs.taraenergy.com/Generate_Docs/TosyracLink.aspx?RID=XNXhI5oJzC8=&amp;RCID=cacW2cvK/I0=&amp;L=6f+Ch9flI7k=</t>
  </si>
  <si>
    <t>https://webs.taraenergy.com/Generate_Docs/Generate_EflLinks.aspx?RID=XNXhI5oJzC8=&amp;RCID=cacW2cvK/I0=&amp;L=6f+Ch9flI7k=</t>
  </si>
  <si>
    <t>https://webs.taraenergy.com/Generate_Docs/TosyracLink.aspx?RID=jbDVWLK5VfU=&amp;RCID=cacW2cvK/I0=&amp;L=6f+Ch9flI7k=</t>
  </si>
  <si>
    <t>https://webs.taraenergy.com/Generate_Docs/Generate_EflLinks.aspx?RID=jbDVWLK5VfU=&amp;RCID=cacW2cvK/I0=&amp;L=6f+Ch9flI7k=</t>
  </si>
  <si>
    <t>https://webs.taraenergy.com/Generate_Docs/TosyracLink.aspx?RID=iNRG+F19+3M=&amp;RCID=cacW2cvK/I0=&amp;L=6f+Ch9flI7k=</t>
  </si>
  <si>
    <t>https://webs.taraenergy.com/Generate_Docs/Generate_EflLinks.aspx?RID=iNRG+F19+3M=&amp;RCID=cacW2cvK/I0=&amp;L=6f+Ch9flI7k=</t>
  </si>
  <si>
    <t>Texans Choice Power LLC</t>
  </si>
  <si>
    <t>N</t>
  </si>
  <si>
    <t>Think Energy</t>
  </si>
  <si>
    <t>Think Clean 12</t>
  </si>
  <si>
    <t>https://www.thinkenergy.com/</t>
  </si>
  <si>
    <t>New Customers Only</t>
  </si>
  <si>
    <t>https://think-docs.s3.us-east-1.amazonaws.com/TOS/2024.11.08/Think+Energy+RESI+TOS_V20241108_EN(US).pdf</t>
  </si>
  <si>
    <t>https://think-docs.s3.amazonaws.com/YRAC/20240130/Think+Energy+RESI+YRAC+20240130_EN(US).pdf</t>
  </si>
  <si>
    <t>https://api.thinkenergy.onproton.io/enrollment/get_latest_document?lang=en&amp;product_code=tx.thinkclean.noap.fixed&amp;tdsp_id=5&amp;doc_type=EFL&amp;term=12&amp;promo_code=default</t>
  </si>
  <si>
    <t>https://www.thinkenergy.com/?utm_source=rateboard&amp;utm_medium=referral&amp;utm_campaign=texas</t>
  </si>
  <si>
    <t>(833) 669-3080</t>
  </si>
  <si>
    <t>https://api.thinkenergy.onproton.io/enrollment/get_latest_document?lang=en&amp;product_code=tx.thinkclean.noap.fixed&amp;tdsp_id=3&amp;doc_type=EFL&amp;term=12&amp;promo_code=default</t>
  </si>
  <si>
    <t>Think Clean 24</t>
  </si>
  <si>
    <t>New Customers Only. Autopay is Required.</t>
  </si>
  <si>
    <t>https://api.thinkenergy.onproton.io/enrollment/get_latest_document?lang=en&amp;product_code=tx.thinkclean.ap.fixed&amp;tdsp_id=5&amp;doc_type=EFL&amp;term=24&amp;promo_code=default</t>
  </si>
  <si>
    <t>https://api.thinkenergy.onproton.io/enrollment/get_latest_document?lang=en&amp;product_code=tx.thinkclean.ap.fixed&amp;tdsp_id=3&amp;doc_type=EFL&amp;term=24&amp;promo_code=default</t>
  </si>
  <si>
    <t>Think Clean 12 with Smart Thermostat Connected</t>
  </si>
  <si>
    <t>Connected Thermostat Required, see EFL and Terms of Service for Details</t>
  </si>
  <si>
    <t>https://api.thinkenergy.onproton.io/enrollment/get_latest_document?lang=en&amp;product_code=tx.thinkclean.noap.fixed.thermostat&amp;tdsp_id=5&amp;doc_type=EFL&amp;term=12&amp;promo_code=default</t>
  </si>
  <si>
    <t>https://api.thinkenergy.onproton.io/enrollment/get_latest_document?lang=en&amp;product_code=tx.thinkclean.noap.fixed.thermostat&amp;tdsp_id=3&amp;doc_type=EFL&amp;term=12&amp;promo_code=default</t>
  </si>
  <si>
    <t>https://api.thinkenergy.onproton.io/enrollment/get_latest_document?lang=en&amp;product_code=tx.thinkclean.noap.fixed.thermostat&amp;tdsp_id=5&amp;doc_type=EFL&amp;term=24&amp;promo_code=default</t>
  </si>
  <si>
    <t>https://api.thinkenergy.onproton.io/enrollment/get_latest_document?lang=en&amp;product_code=tx.thinkclean.noap.fixed.thermostat&amp;tdsp_id=3&amp;doc_type=EFL&amp;term=24&amp;promo_code=default</t>
  </si>
  <si>
    <t>TRIEAGLE ENERGY LP</t>
  </si>
  <si>
    <t>Sure Value 36</t>
  </si>
  <si>
    <t>A bill credit of $30 will be applied for each billing cycle in which usage is 1000 kWh or more.</t>
  </si>
  <si>
    <t>20.00 per month left in term</t>
  </si>
  <si>
    <t>https://www.trieagleenergy.com/?webcode=TEEPTC</t>
  </si>
  <si>
    <t>Our rates are transparent. No hidden fees or minimum usage penalties. TDU delivery charges are built into the rates at no markup, so thereâ€™s no guessing about what you pay.</t>
  </si>
  <si>
    <t>https://shopping.trieagleenergy.com/PDFGenerator?formType=TermsOfServiceAgreement&amp;comProdId=ONXTESRVALC36AA&amp;tdsp=ONCOR&amp;lang=en&amp;custClass=Residential</t>
  </si>
  <si>
    <t>https://shopping.trieagleenergy.com/PDFGenerator?formType=YourRightsAsCustomer&amp;comProdId=ONXTESRVALC36AA&amp;tdsp=ONCOR&amp;lang=en&amp;custClass=Residential</t>
  </si>
  <si>
    <t>https://shopping.trieagleenergy.com/PDFGenerator?formType=EnergyFactsLabel&amp;comProdId=ONXTESRVALC36AA&amp;tdsp=ONCOR&amp;lang=en&amp;custClass=Residential</t>
  </si>
  <si>
    <t>https://www.trieagleenergy.com/PTC</t>
  </si>
  <si>
    <t>(833) 943-2764</t>
  </si>
  <si>
    <t>?</t>
  </si>
  <si>
    <t>https://shopping.trieagleenergy.com/PDFGenerator?formType=TermsOfServiceAgreement&amp;comProdId=CPXTESRVALC36AA&amp;tdsp=CENTERP&amp;lang=en&amp;custClass=Residential</t>
  </si>
  <si>
    <t>https://shopping.trieagleenergy.com/PDFGenerator?formType=YourRightsAsCustomer&amp;comProdId=CPXTESRVALC36AA&amp;tdsp=CENTERP&amp;lang=en&amp;custClass=Residential</t>
  </si>
  <si>
    <t>https://shopping.trieagleenergy.com/PDFGenerator?formType=EnergyFactsLabel&amp;comProdId=CPXTESRVALC36AA&amp;tdsp=CENTERP&amp;lang=en&amp;custClass=Residential</t>
  </si>
  <si>
    <t>Simple Savings 36</t>
  </si>
  <si>
    <t>https://shopping.trieagleenergy.com/PDFGenerator?formType=TermsOfServiceAgreement&amp;comProdId=ONXTESMSAVC36AA&amp;tdsp=ONCOR&amp;lang=en&amp;custClass=Residential</t>
  </si>
  <si>
    <t>https://shopping.trieagleenergy.com/PDFGenerator?formType=YourRightsAsCustomer&amp;comProdId=ONXTESMSAVC36AA&amp;tdsp=ONCOR&amp;lang=en&amp;custClass=Residential</t>
  </si>
  <si>
    <t>https://shopping.trieagleenergy.com/PDFGenerator?formType=EnergyFactsLabel&amp;comProdId=ONXTESMSAVC36AA&amp;tdsp=ONCOR&amp;lang=en&amp;custClass=Residential</t>
  </si>
  <si>
    <t>https://shopping.trieagleenergy.com/PDFGenerator?formType=TermsOfServiceAgreement&amp;comProdId=CPXTESMSAVC36AA&amp;tdsp=CENTERP&amp;lang=en&amp;custClass=Residential</t>
  </si>
  <si>
    <t>https://shopping.trieagleenergy.com/PDFGenerator?formType=YourRightsAsCustomer&amp;comProdId=CPXTESMSAVC36AA&amp;tdsp=CENTERP&amp;lang=en&amp;custClass=Residential</t>
  </si>
  <si>
    <t>https://shopping.trieagleenergy.com/PDFGenerator?formType=EnergyFactsLabel&amp;comProdId=CPXTESMSAVC36AA&amp;tdsp=CENTERP&amp;lang=en&amp;custClass=Residential</t>
  </si>
  <si>
    <t>Simple Savings 12</t>
  </si>
  <si>
    <t>https://shopping.trieagleenergy.com/PDFGenerator?formType=TermsOfServiceAgreement&amp;comProdId=ONXTESMSAVC12AA&amp;tdsp=ONCOR&amp;lang=en&amp;custClass=Residential</t>
  </si>
  <si>
    <t>https://shopping.trieagleenergy.com/PDFGenerator?formType=YourRightsAsCustomer&amp;comProdId=ONXTESMSAVC12AA&amp;tdsp=ONCOR&amp;lang=en&amp;custClass=Residential</t>
  </si>
  <si>
    <t>https://shopping.trieagleenergy.com/PDFGenerator?formType=EnergyFactsLabel&amp;comProdId=ONXTESMSAVC12AA&amp;tdsp=ONCOR&amp;lang=en&amp;custClass=Residential</t>
  </si>
  <si>
    <t>https://shopping.trieagleenergy.com/PDFGenerator?formType=TermsOfServiceAgreement&amp;comProdId=CPXTESMSAVC12AA&amp;tdsp=CENTERP&amp;lang=en&amp;custClass=Residential</t>
  </si>
  <si>
    <t>https://shopping.trieagleenergy.com/PDFGenerator?formType=YourRightsAsCustomer&amp;comProdId=CPXTESMSAVC12AA&amp;tdsp=CENTERP&amp;lang=en&amp;custClass=Residential</t>
  </si>
  <si>
    <t>https://shopping.trieagleenergy.com/PDFGenerator?formType=EnergyFactsLabel&amp;comProdId=CPXTESMSAVC12AA&amp;tdsp=CENTERP&amp;lang=en&amp;custClass=Residential</t>
  </si>
  <si>
    <t>Simple Savings 28</t>
  </si>
  <si>
    <t>https://shopping.trieagleenergy.com/PDFGenerator?formType=TermsOfServiceAgreement&amp;comProdId=CPXTESMSAVC28AA&amp;tdsp=CENTERP&amp;lang=en&amp;custClass=Residential</t>
  </si>
  <si>
    <t>https://shopping.trieagleenergy.com/PDFGenerator?formType=YourRightsAsCustomer&amp;comProdId=CPXTESMSAVC28AA&amp;tdsp=CENTERP&amp;lang=en&amp;custClass=Residential</t>
  </si>
  <si>
    <t>https://shopping.trieagleenergy.com/PDFGenerator?formType=EnergyFactsLabel&amp;comProdId=CPXTESMSAVC28AA&amp;tdsp=CENTERP&amp;lang=en&amp;custClass=Residential</t>
  </si>
  <si>
    <t>https://shopping.trieagleenergy.com/PDFGenerator?formType=TermsOfServiceAgreement&amp;comProdId=ONXTESMSAVC28AA&amp;tdsp=ONCOR&amp;lang=en&amp;custClass=Residential</t>
  </si>
  <si>
    <t>https://shopping.trieagleenergy.com/PDFGenerator?formType=YourRightsAsCustomer&amp;comProdId=ONXTESMSAVC28AA&amp;tdsp=ONCOR&amp;lang=en&amp;custClass=Residential</t>
  </si>
  <si>
    <t>https://shopping.trieagleenergy.com/PDFGenerator?formType=EnergyFactsLabel&amp;comProdId=ONXTESMSAVC28AA&amp;tdsp=ONCOR&amp;lang=en&amp;custClass=Residential</t>
  </si>
  <si>
    <t>TRUE POWER</t>
  </si>
  <si>
    <t>TXU ENERGY</t>
  </si>
  <si>
    <t>https://residential.txu.com/~/media/Files/Marketing/Residential/Other-PDFs/TOSA.pdf</t>
  </si>
  <si>
    <t>https://residential.txu.com/-/media/Files/Marketing/Residential/Other-PDFs/YRAC</t>
  </si>
  <si>
    <t>(855) 847-6135</t>
  </si>
  <si>
    <t>VARSITY ENERGY LLC</t>
  </si>
  <si>
    <t>END OF FILE</t>
  </si>
  <si>
    <t>Terms of Service (TOS) Fee Summary</t>
  </si>
  <si>
    <t>Late Payment</t>
  </si>
  <si>
    <t>Insufficient Funds</t>
  </si>
  <si>
    <t>Autopay Breakage</t>
  </si>
  <si>
    <t>Manual Payment</t>
  </si>
  <si>
    <t>One-time bank draft via web</t>
  </si>
  <si>
    <t>One-time credit card payment via web</t>
  </si>
  <si>
    <t>Credit card auto-draft payment</t>
  </si>
  <si>
    <t>Business Credit Card Payment</t>
  </si>
  <si>
    <t>Credit card chargeback</t>
  </si>
  <si>
    <t>Serial Payments</t>
  </si>
  <si>
    <t>Payment Assist</t>
  </si>
  <si>
    <t>Agent Assist</t>
  </si>
  <si>
    <t>e-bill Breakage</t>
  </si>
  <si>
    <t>Doc Processing</t>
  </si>
  <si>
    <t>Summary Bill</t>
  </si>
  <si>
    <t>Priority Connect</t>
  </si>
  <si>
    <t>Move-In Date Change</t>
  </si>
  <si>
    <t>Move-Out Date Change</t>
  </si>
  <si>
    <t>Service Order Change</t>
  </si>
  <si>
    <t>Meter Re-Read</t>
  </si>
  <si>
    <t>Disconnect Notice</t>
  </si>
  <si>
    <t>Disconnect Recovery</t>
  </si>
  <si>
    <t>Reconnect after Tampering</t>
  </si>
  <si>
    <t>Collection Call</t>
  </si>
  <si>
    <t>Collections Recovery</t>
  </si>
  <si>
    <t>Collections Legal</t>
  </si>
  <si>
    <t>Refund Processing</t>
  </si>
  <si>
    <t>Refund Reissuance</t>
  </si>
  <si>
    <t>Unauthorized Enrollment</t>
  </si>
  <si>
    <t>Early Cancellation Protection</t>
  </si>
  <si>
    <t>Green Option</t>
  </si>
  <si>
    <t>Convenience</t>
  </si>
  <si>
    <t>Miscellaneous</t>
  </si>
  <si>
    <t>Add</t>
  </si>
  <si>
    <t>% of each month's balance due if paid after the due date, per month</t>
  </si>
  <si>
    <t>per payment transaction returned unpaid or not processed (e.g. returned checks; returned EFTs, rejected credit cards)</t>
  </si>
  <si>
    <t>per bill if autopay required but not established</t>
  </si>
  <si>
    <t>per payment not made by approved Autopay method</t>
  </si>
  <si>
    <t>per payment</t>
  </si>
  <si>
    <t>per commercial, corporate, or business-related credit card transaction</t>
  </si>
  <si>
    <t>for 6th and successive payment(s) in a single month</t>
  </si>
  <si>
    <t>per payment processed with the help of a CSR</t>
  </si>
  <si>
    <t>per live call with a CSR</t>
  </si>
  <si>
    <t>per bill if e-bill required but not established</t>
  </si>
  <si>
    <t>per request for additional bill copies, duplicate bills, or payment reference letters</t>
  </si>
  <si>
    <t>per request for a summary bill</t>
  </si>
  <si>
    <t>to process a priority connection request (+ TDU charges)</t>
  </si>
  <si>
    <t>to process date changes to move-in request</t>
  </si>
  <si>
    <t>to process date changes to move-out request</t>
  </si>
  <si>
    <t>per revised request to TDU</t>
  </si>
  <si>
    <t>per meter re-read request processed (+TDU charges)</t>
  </si>
  <si>
    <t>per each disconnection notice provided to the customer</t>
  </si>
  <si>
    <t>per service disconnection request processed (+TDU charges)</t>
  </si>
  <si>
    <t>for failure to pay past due amount prior to expiration date of REP-issued disconnection notice</t>
  </si>
  <si>
    <t>per service reconnection request processed (+TDU charges)</t>
  </si>
  <si>
    <t>if disconnection was the result of tampering</t>
  </si>
  <si>
    <t>per call to remind your payment is past due</t>
  </si>
  <si>
    <t>if account transferred to a collection agency</t>
  </si>
  <si>
    <t>for legal &amp; expenses related to collections</t>
  </si>
  <si>
    <t>deducted prior to issuing a refund</t>
  </si>
  <si>
    <t>to void/reissue refund check</t>
  </si>
  <si>
    <t>per month with zero usage</t>
  </si>
  <si>
    <t>if customer enrolls for a service address for which they're not authorized</t>
  </si>
  <si>
    <t>option to cancel contract prior to [14 days before] contract expiration date without penalty</t>
  </si>
  <si>
    <t>to upgrade plan to 100% Renewable energy sources</t>
  </si>
  <si>
    <t>REP</t>
  </si>
  <si>
    <t>TermsURL</t>
  </si>
  <si>
    <t>LogDate</t>
  </si>
  <si>
    <t>TOSVer</t>
  </si>
  <si>
    <t>CCChargeBack</t>
  </si>
  <si>
    <t>EarlyCancelProtection</t>
  </si>
  <si>
    <t>GreenOption</t>
  </si>
  <si>
    <t>AddlFeesInEFL</t>
  </si>
  <si>
    <t>AETexas_Resi_TOS_9.6.24_v1</t>
  </si>
  <si>
    <t>TX_AE_TOS_ENG_V13_JUL_14_25</t>
  </si>
  <si>
    <t>TX_AE_TOS_ENG_V09_MAR_07_24</t>
  </si>
  <si>
    <t>5%</t>
  </si>
  <si>
    <t>TXSRB12_CTP_NA_NA_RES_FPR_SD0_T12_NEW</t>
  </si>
  <si>
    <t>33%</t>
  </si>
  <si>
    <t>SRBTX_CTP_NA_NA_RES_FPR_SD0_T24_NEW</t>
  </si>
  <si>
    <t>SRBTX_CTP_NA_NA_RES_FPR_SD0_T36_NEW</t>
  </si>
  <si>
    <t>SRBTX_ONC_NA_NA_RES_FPR_SD0_T12_NEW</t>
  </si>
  <si>
    <t>SRBTX_ONC_NA_NA_RES_FPR_SD0_T24_NEW</t>
  </si>
  <si>
    <t>SRBTX_ONC_NA_NA_RES_FPR_SD0_T36_NEW</t>
  </si>
  <si>
    <t>TOS_9.15.25_v5</t>
  </si>
  <si>
    <t>20240726</t>
  </si>
  <si>
    <t>20230117</t>
  </si>
  <si>
    <t>TOS 7-2024-10</t>
  </si>
  <si>
    <t>Champion-RES-TX-TOS-062424</t>
  </si>
  <si>
    <t>TOS20251023R</t>
  </si>
  <si>
    <t>30%</t>
  </si>
  <si>
    <t>C1FT002A</t>
  </si>
  <si>
    <t>TOS_RESPET_20250818_EN</t>
  </si>
  <si>
    <t>D1F1058A</t>
  </si>
  <si>
    <t>P1FT002A</t>
  </si>
  <si>
    <t>v2.0</t>
  </si>
  <si>
    <t>TOS_FRONTU_20230412_EN</t>
  </si>
  <si>
    <t>TOS_ERESITXNONCOMMTOS051823</t>
  </si>
  <si>
    <t>G1F0084A</t>
  </si>
  <si>
    <t>INFUSE ENERGY LLC</t>
  </si>
  <si>
    <t>091018-090000-Infuse-Terms-of-Service</t>
  </si>
  <si>
    <t>3%</t>
  </si>
  <si>
    <t>TX_JE_TOS_ENG_V13_JUL_14_25</t>
  </si>
  <si>
    <t>TX_JE_TOS_ENG_V10_AUG_29_24</t>
  </si>
  <si>
    <t>TX_JE_TOS_ENG_V09_MAR_07_24</t>
  </si>
  <si>
    <t>TOS.7.23.25.EN</t>
  </si>
  <si>
    <t>TOS.12.08.23</t>
  </si>
  <si>
    <t>2.9%</t>
  </si>
  <si>
    <t>R1F1962A</t>
  </si>
  <si>
    <t xml:space="preserve">04202018-090000-Revolution-Terms-of-Service </t>
  </si>
  <si>
    <t>v9.0</t>
  </si>
  <si>
    <t>TC_TX_TOS_R02_9_MAR_26</t>
  </si>
  <si>
    <t>SPK.TX.E.TOS.D.05.19.22</t>
  </si>
  <si>
    <t>TX_TE_TOS_ENG_V13_JUL_14_25</t>
  </si>
  <si>
    <t>TX_TE_TOS_ENG_V09_MAR_07_24</t>
  </si>
  <si>
    <t>V20241108</t>
  </si>
  <si>
    <t>TOSATEERES042023E</t>
  </si>
  <si>
    <t>TOSARESENT042023E</t>
  </si>
  <si>
    <t>END OF DATA</t>
  </si>
  <si>
    <t>RateGrinder - Coverage Scope</t>
  </si>
  <si>
    <t>RateGrinder doesn’t currently calculate every offer listed on PowerToChoose.org.  This is for logistical and practical reasons as detailed in the table below.</t>
  </si>
  <si>
    <t>If you select the same filters on both RateGrinder and PTC, you should generally see the same plan options.</t>
  </si>
  <si>
    <t>PTC Criteria</t>
  </si>
  <si>
    <t>Options</t>
  </si>
  <si>
    <t>RateGrinder Coverage Notes</t>
  </si>
  <si>
    <t>AEP TEXAS CENTRAL COMPANY</t>
  </si>
  <si>
    <t>Centerpoint (most of Houston) and Oncor (most of DFW) covered now, with others to be added as resources allow</t>
  </si>
  <si>
    <t>AEP TEXAS NORTH COMPANY</t>
  </si>
  <si>
    <t>TEXAS-NEW MEXICO POWER COMPANY</t>
  </si>
  <si>
    <t>Estimated Use</t>
  </si>
  <si>
    <t>500 - 1,000 kWh</t>
  </si>
  <si>
    <t>(Not directly applicable, as you'll use your month-by-month usage)</t>
  </si>
  <si>
    <t>1,001 - 2,000 kWh</t>
  </si>
  <si>
    <t>More Than 2,000 kWh</t>
  </si>
  <si>
    <t>Price/kWh</t>
  </si>
  <si>
    <t>Any one of EFL 500/1000/2000 rates &lt;= [threshold]</t>
  </si>
  <si>
    <t>Ignoring most plans that never claim to cost less than 25 ¢/kWh</t>
  </si>
  <si>
    <t>None of EFL 500/1000/2000 rates &lt;= [threshold]</t>
  </si>
  <si>
    <t>Contract Length</t>
  </si>
  <si>
    <t>&lt; 3 months</t>
  </si>
  <si>
    <t>Not covered</t>
  </si>
  <si>
    <t>3-4 months</t>
  </si>
  <si>
    <t>These are covered, but discouraged unless you are very diligent about re-shopping when your plans expire</t>
  </si>
  <si>
    <t>6 - 24 months</t>
  </si>
  <si>
    <t>Most common choices for residential consumers.  (Note: Early termination fees are waived if the customer moves from the contracted location.)</t>
  </si>
  <si>
    <t>&gt; 24 months</t>
  </si>
  <si>
    <t>REPs tend to price longer contracts higher to hedge against market uncertainty</t>
  </si>
  <si>
    <t>Pricing and Billing</t>
  </si>
  <si>
    <t>With Minimum Usage Fees/Credits</t>
  </si>
  <si>
    <t>Without Minimum Usage Fees/Credits</t>
  </si>
  <si>
    <t>Plan Type</t>
  </si>
  <si>
    <t>Most common</t>
  </si>
  <si>
    <t>Too short-term</t>
  </si>
  <si>
    <t>See RateBlog article for details</t>
  </si>
  <si>
    <t>Prepaid Plans</t>
  </si>
  <si>
    <t>Yes</t>
  </si>
  <si>
    <t>No</t>
  </si>
  <si>
    <t>Time of Use Plans</t>
  </si>
  <si>
    <t>Renewable Energy</t>
  </si>
  <si>
    <t>100%</t>
  </si>
  <si>
    <t>76% to 99%</t>
  </si>
  <si>
    <t>51% to 75%</t>
  </si>
  <si>
    <t>26% to 50%</t>
  </si>
  <si>
    <t>0% to 25%</t>
  </si>
  <si>
    <t>Electric Companies</t>
  </si>
  <si>
    <t>(All)</t>
  </si>
  <si>
    <t>RateGrinder - List of Active REPs</t>
  </si>
  <si>
    <t>Active REPs</t>
  </si>
  <si>
    <t>Active REPs (lock-filtered)</t>
  </si>
  <si>
    <t>Abundance Energy</t>
  </si>
  <si>
    <t>AE Texas</t>
  </si>
  <si>
    <t>Ambit Energy</t>
  </si>
  <si>
    <t>Amigo Energy</t>
  </si>
  <si>
    <t>AP Gas &amp; Electric (TX) LLC</t>
  </si>
  <si>
    <t>Branch Energy (Texas) LLC</t>
  </si>
  <si>
    <t>Champion Energy Services LLC</t>
  </si>
  <si>
    <t>Chariot Energy</t>
  </si>
  <si>
    <t>Cirro Energy</t>
  </si>
  <si>
    <t>Constellation NewEnergy Inc</t>
  </si>
  <si>
    <t>Direct Energy</t>
  </si>
  <si>
    <t>Fanfare Energy</t>
  </si>
  <si>
    <t>Frontier Utilities</t>
  </si>
  <si>
    <t>Gexa Energy</t>
  </si>
  <si>
    <t>Good Charlie &amp; Co LLC</t>
  </si>
  <si>
    <t>Green Mountain Energy Company</t>
  </si>
  <si>
    <t>Heritage Power LLC</t>
  </si>
  <si>
    <t>Infuse Energy</t>
  </si>
  <si>
    <t>IronHorse Power Services LLC</t>
  </si>
  <si>
    <t>Just Energy</t>
  </si>
  <si>
    <t>Light</t>
  </si>
  <si>
    <t>Nec Co-op Energy</t>
  </si>
  <si>
    <t>NextVolt Texas LLC</t>
  </si>
  <si>
    <t>OhmConnect Energy</t>
  </si>
  <si>
    <t>Payless Power</t>
  </si>
  <si>
    <t>Reliant</t>
  </si>
  <si>
    <t>Revolution Energy LLC</t>
  </si>
  <si>
    <t>Rhythm</t>
  </si>
  <si>
    <t>SFE Energy Texas Inc</t>
  </si>
  <si>
    <t>Southern Federal Power LLC</t>
  </si>
  <si>
    <t>Spark Energy LLC</t>
  </si>
  <si>
    <t>Tara Energy</t>
  </si>
  <si>
    <t>TriEagle Energy LP</t>
  </si>
  <si>
    <t>True Power</t>
  </si>
  <si>
    <t>TXU Energy</t>
  </si>
  <si>
    <t>Varsity Energy LLC</t>
  </si>
  <si>
    <t>RateGrinder - Retail Electricity Provider Info</t>
  </si>
  <si>
    <t>REP Scores (through 11/1/24)</t>
  </si>
  <si>
    <t>EIA</t>
  </si>
  <si>
    <t>PUC-T</t>
  </si>
  <si>
    <t>PUC Scorecard</t>
  </si>
  <si>
    <t>Parent Short Name</t>
  </si>
  <si>
    <t>Retail Electricity Provider</t>
  </si>
  <si>
    <t>Does Business in Texas As…</t>
  </si>
  <si>
    <t>Medium Name</t>
  </si>
  <si>
    <t>Short Name</t>
  </si>
  <si>
    <t>Customer Count (2021)</t>
  </si>
  <si>
    <t>6-mo Complaint Ratio</t>
  </si>
  <si>
    <t>Complaint "Score"</t>
  </si>
  <si>
    <t>Date Certificated</t>
  </si>
  <si>
    <t>Date Relinquished</t>
  </si>
  <si>
    <t>174 POWER GLOBAL RETAIL TEXAS LLC</t>
  </si>
  <si>
    <t>Hanwha</t>
  </si>
  <si>
    <t>Chariot</t>
  </si>
  <si>
    <t>Tristar Energy</t>
  </si>
  <si>
    <t>3000 Energy Corp</t>
  </si>
  <si>
    <t>PENSTAR POWER</t>
  </si>
  <si>
    <t>PENSTAR POWER LLC</t>
  </si>
  <si>
    <t>Penstar Power</t>
  </si>
  <si>
    <t>Penstar</t>
  </si>
  <si>
    <t>PENSTAR POWER LLC 1</t>
  </si>
  <si>
    <t>ACCENT ENERGY TEXAS LP</t>
  </si>
  <si>
    <t>ACCENT ENERGY</t>
  </si>
  <si>
    <t>DYNOWATT</t>
  </si>
  <si>
    <t>DYNOWATT POWERED BY ACCENT ENERGY</t>
  </si>
  <si>
    <t>IGS ENERGY</t>
  </si>
  <si>
    <t>IGS Energy</t>
  </si>
  <si>
    <t>IGS</t>
  </si>
  <si>
    <t>ALLIANCE POWER COMPANY LLC</t>
  </si>
  <si>
    <t>AMBIT TEXAS LLC</t>
  </si>
  <si>
    <t>AMBIT</t>
  </si>
  <si>
    <t>Vistra</t>
  </si>
  <si>
    <t>AMBIT ENERGY</t>
  </si>
  <si>
    <t>Ambit</t>
  </si>
  <si>
    <t>AMERICAN POWERNET MANAGEMENT LP</t>
  </si>
  <si>
    <t>Amer PowerNet Mgmt</t>
  </si>
  <si>
    <t>AmerPwrNet</t>
  </si>
  <si>
    <t>AMMPER POWER LLC</t>
  </si>
  <si>
    <t>AP Gas &amp; Electric</t>
  </si>
  <si>
    <t>APG&amp;E</t>
  </si>
  <si>
    <t>AP COMMERCIAL</t>
  </si>
  <si>
    <t>APG&amp;E ENERGY SOLUTIONS</t>
  </si>
  <si>
    <t>ZIP ENERGY</t>
  </si>
  <si>
    <t>ARM ENERGY POWER LLC</t>
  </si>
  <si>
    <t>ARROW ENERGY TX LLC</t>
  </si>
  <si>
    <t>Arrow Energy</t>
  </si>
  <si>
    <t>Arrow</t>
  </si>
  <si>
    <t>ATLANTIC ENERGY TEXAS LLC</t>
  </si>
  <si>
    <t>Atlantic Energy TX</t>
  </si>
  <si>
    <t>Atlantic</t>
  </si>
  <si>
    <t>AE Texas Residential</t>
  </si>
  <si>
    <t>Atlantex</t>
  </si>
  <si>
    <t>Flagship Power</t>
  </si>
  <si>
    <t>Flagship</t>
  </si>
  <si>
    <t>JUICE</t>
  </si>
  <si>
    <t>Juice</t>
  </si>
  <si>
    <t>AXPO US LLC</t>
  </si>
  <si>
    <t>BASE TEXAS REP LLC</t>
  </si>
  <si>
    <t>BASE</t>
  </si>
  <si>
    <t>Base</t>
  </si>
  <si>
    <t>BKV-BPP RETAIL LLC</t>
  </si>
  <si>
    <t>BKV Electric</t>
  </si>
  <si>
    <t>BKV Electricity</t>
  </si>
  <si>
    <t>BKV</t>
  </si>
  <si>
    <t>BKV Retail Power</t>
  </si>
  <si>
    <t>BKV-BPP RETAIL TEXAS</t>
  </si>
  <si>
    <t>BP ENERGY COMPANY</t>
  </si>
  <si>
    <t>BP Energy Co</t>
  </si>
  <si>
    <t>BP Energy</t>
  </si>
  <si>
    <t>BP Energy Retail Company LLC</t>
  </si>
  <si>
    <t>Branch Energy</t>
  </si>
  <si>
    <t>Branch</t>
  </si>
  <si>
    <t>BROOKLET ENERGY DISTRIBUTION LLC</t>
  </si>
  <si>
    <t>ACACIA ENERGY</t>
  </si>
  <si>
    <t>Acacia Energy</t>
  </si>
  <si>
    <t>Acacia</t>
  </si>
  <si>
    <t>NOW POWER</t>
  </si>
  <si>
    <t>Now Power</t>
  </si>
  <si>
    <t>Now</t>
  </si>
  <si>
    <t>SNAP ENERGY LATINO</t>
  </si>
  <si>
    <t>VITAL POWER</t>
  </si>
  <si>
    <t>Vital Power</t>
  </si>
  <si>
    <t>Vital</t>
  </si>
  <si>
    <t>CALPINE ENERGY SOLUTIONS LLC</t>
  </si>
  <si>
    <t>CAPITAL ENERGY PA LLC</t>
  </si>
  <si>
    <t>Sunrise</t>
  </si>
  <si>
    <t>Budget</t>
  </si>
  <si>
    <t>Sunrise Power</t>
  </si>
  <si>
    <t>Value Energy</t>
  </si>
  <si>
    <t>Value Power</t>
  </si>
  <si>
    <t>Value</t>
  </si>
  <si>
    <t>Calpine</t>
  </si>
  <si>
    <t>Champion Energy Svcs</t>
  </si>
  <si>
    <t>Champion</t>
  </si>
  <si>
    <t>CHAMPION ENERGY INDUSTRIAL SERVICES I</t>
  </si>
  <si>
    <t>CHAMPION ENERGY INDUSTRIAL SERVICES II</t>
  </si>
  <si>
    <t>CHAMPION ENERGY INDUSTRIAL SERVICES III</t>
  </si>
  <si>
    <t>Hello Energy</t>
  </si>
  <si>
    <t>Hello</t>
  </si>
  <si>
    <t>CLEARVIEW POWER INC</t>
  </si>
  <si>
    <t>Clearview Power</t>
  </si>
  <si>
    <t>Clearview</t>
  </si>
  <si>
    <t>ACCEL ENERGY</t>
  </si>
  <si>
    <t>BRIGHTSTAR POWER</t>
  </si>
  <si>
    <t>CLEARVIEW ENERGY</t>
  </si>
  <si>
    <t>CONOCOPHILLIPS COMPANY</t>
  </si>
  <si>
    <t>ConocoPhillips</t>
  </si>
  <si>
    <t>Conoco</t>
  </si>
  <si>
    <t>Exelon</t>
  </si>
  <si>
    <t>Constellation</t>
  </si>
  <si>
    <t>NEWENERGY</t>
  </si>
  <si>
    <t>NewEnergy</t>
  </si>
  <si>
    <t>STARTEX POWER</t>
  </si>
  <si>
    <t>StarTex Power</t>
  </si>
  <si>
    <t>StarTex</t>
  </si>
  <si>
    <t>DAVID ENERGY SUPPLY (TEXAS) LLC</t>
  </si>
  <si>
    <t>David Energy</t>
  </si>
  <si>
    <t>David</t>
  </si>
  <si>
    <t>DECLARATION ENERGY LLC</t>
  </si>
  <si>
    <t>DIGITAL POWER USA INC</t>
  </si>
  <si>
    <t>DIRECT ENERGY BUSINESS LLC</t>
  </si>
  <si>
    <t>CPL BUSINESS</t>
  </si>
  <si>
    <t>EXPERT ENERGY</t>
  </si>
  <si>
    <t>NRG</t>
  </si>
  <si>
    <t>NRG Business</t>
  </si>
  <si>
    <t>WTU BUSINESS</t>
  </si>
  <si>
    <t>DIRECT ENERGY LP</t>
  </si>
  <si>
    <t>Centrica</t>
  </si>
  <si>
    <t>Direct</t>
  </si>
  <si>
    <t>DIRECT ENERGY BUSINESS SERVICES</t>
  </si>
  <si>
    <t>DIRECT ENERGY MULTI-FAMILY</t>
  </si>
  <si>
    <t>NEW LEAF ENERGY</t>
  </si>
  <si>
    <t>EE REP 2 LLC</t>
  </si>
  <si>
    <t>Energywell</t>
  </si>
  <si>
    <t>Think</t>
  </si>
  <si>
    <t>ELEVATE ENERGY LLC</t>
  </si>
  <si>
    <t>Elevate Energy</t>
  </si>
  <si>
    <t>Elevate</t>
  </si>
  <si>
    <t>FANFARE ENERGY</t>
  </si>
  <si>
    <t>Fanfare</t>
  </si>
  <si>
    <t>ENGIE RESOURCES LLC</t>
  </si>
  <si>
    <t>Engie Resources</t>
  </si>
  <si>
    <t>Engie Rsrcs</t>
  </si>
  <si>
    <t>FREEPOINT ENERGY SOLUTIONS LLC</t>
  </si>
  <si>
    <t>Freepoint Energy Solns</t>
  </si>
  <si>
    <t>Freepoint</t>
  </si>
  <si>
    <t>FULCRUM RETAIL ENERGY LLC</t>
  </si>
  <si>
    <t>Just</t>
  </si>
  <si>
    <t>Amigo</t>
  </si>
  <si>
    <t>TARA ENERGY RESOURCES</t>
  </si>
  <si>
    <t>TARA POWER</t>
  </si>
  <si>
    <t>GEXA ENERGY LP</t>
  </si>
  <si>
    <t>Nextera</t>
  </si>
  <si>
    <t>Gexa</t>
  </si>
  <si>
    <t>Good Charlie</t>
  </si>
  <si>
    <t>Charlie</t>
  </si>
  <si>
    <t>GOOD CHARLIE OPS LLC</t>
  </si>
  <si>
    <t>Green Mtn Energy</t>
  </si>
  <si>
    <t>Green Mtn</t>
  </si>
  <si>
    <t>Green Mountain</t>
  </si>
  <si>
    <t>Green Mountain Energy</t>
  </si>
  <si>
    <t>GRID POWER DIRECT LLC</t>
  </si>
  <si>
    <t>GRIDMATIC ROSA LLC</t>
  </si>
  <si>
    <t>Gridmatic Retail</t>
  </si>
  <si>
    <t>Gridmatic Retail Energy</t>
  </si>
  <si>
    <t>Gulf Inc</t>
  </si>
  <si>
    <t>GenOn</t>
  </si>
  <si>
    <t>Heritage Power</t>
  </si>
  <si>
    <t>Heritage</t>
  </si>
  <si>
    <t>HUDSON ENERGY SERVICES LLC</t>
  </si>
  <si>
    <t>Hudson Energy Svcs</t>
  </si>
  <si>
    <t>Hudson</t>
  </si>
  <si>
    <t>Amigo Commercial</t>
  </si>
  <si>
    <t>Just Energy Commercial</t>
  </si>
  <si>
    <t>Tara Commercial</t>
  </si>
  <si>
    <t>INSPIRE ENERGY HOLDINGS LLC</t>
  </si>
  <si>
    <t>IRONHORSE POWER SERVICES LLC</t>
  </si>
  <si>
    <t>IronHorse Power Svcs</t>
  </si>
  <si>
    <t>IronHorse</t>
  </si>
  <si>
    <t>JP ENERGY RESOURCES LLC</t>
  </si>
  <si>
    <t>ALMIKA POWER</t>
  </si>
  <si>
    <t>Almika Power</t>
  </si>
  <si>
    <t>Almika</t>
  </si>
  <si>
    <t>Ampra Energy</t>
  </si>
  <si>
    <t>Ampra</t>
  </si>
  <si>
    <t>Beyond Energy</t>
  </si>
  <si>
    <t>Beyond</t>
  </si>
  <si>
    <t>Peso Power</t>
  </si>
  <si>
    <t>Peso</t>
  </si>
  <si>
    <t>Prepay Power</t>
  </si>
  <si>
    <t>Prepay</t>
  </si>
  <si>
    <t>JUST ENERGY TEXAS LP</t>
  </si>
  <si>
    <t>JUST ENERGY RGV</t>
  </si>
  <si>
    <t>US ENERGY SAVINGS CORP</t>
  </si>
  <si>
    <t>LIGHT ENERGY LLC</t>
  </si>
  <si>
    <t>LIGHT</t>
  </si>
  <si>
    <t>Light Energy</t>
  </si>
  <si>
    <t>MAISON ENERGY LLC</t>
  </si>
  <si>
    <t>MARKET PLACE ENERGY LLC</t>
  </si>
  <si>
    <t>MEMS INDUSTRIAL SUPPLY INC</t>
  </si>
  <si>
    <t>MEMSIS 1</t>
  </si>
  <si>
    <t>MEMSIS 2</t>
  </si>
  <si>
    <t>MEMSIS 3</t>
  </si>
  <si>
    <t>MEMSIS 4</t>
  </si>
  <si>
    <t>MI TEXAS REP 1 LLC</t>
  </si>
  <si>
    <t>Mothership</t>
  </si>
  <si>
    <t>MI TEXAS REP 3 LLC</t>
  </si>
  <si>
    <t>MIDAMERICAN ENERGY SERVICES LLC</t>
  </si>
  <si>
    <t>MidAmerican Energy Svcs</t>
  </si>
  <si>
    <t>MidAmerican</t>
  </si>
  <si>
    <t>MP2 ENERGY TEXAS LLC</t>
  </si>
  <si>
    <t>MP2 Energy</t>
  </si>
  <si>
    <t>MP2</t>
  </si>
  <si>
    <t>COST PLUS ENERGY</t>
  </si>
  <si>
    <t>Shell Energy Solutions</t>
  </si>
  <si>
    <t>Shell Energy</t>
  </si>
  <si>
    <t>Shell ES</t>
  </si>
  <si>
    <t>P1EC</t>
  </si>
  <si>
    <t>NEXTVOLT TEXAS LLC</t>
  </si>
  <si>
    <t>NextVolt Energy</t>
  </si>
  <si>
    <t>NextVolt</t>
  </si>
  <si>
    <t>Octopus</t>
  </si>
  <si>
    <t>Evolve</t>
  </si>
  <si>
    <t>Evolve Energy</t>
  </si>
  <si>
    <t>OHMCONNECT TEXAS LLC</t>
  </si>
  <si>
    <t>OhmConnect</t>
  </si>
  <si>
    <t>POWERPASS</t>
  </si>
  <si>
    <t>ONPOINT ENERGY TEXAS LLC</t>
  </si>
  <si>
    <t>OnPoint Energy</t>
  </si>
  <si>
    <t>OnPoint</t>
  </si>
  <si>
    <t>PACIFIC SUMMIT ENERGY LLC</t>
  </si>
  <si>
    <t>PERIDOT POWER LLC</t>
  </si>
  <si>
    <t>POGO ENERGY LLC</t>
  </si>
  <si>
    <t>Pogo Energy LLC</t>
  </si>
  <si>
    <t>Pogo</t>
  </si>
  <si>
    <t>Pogo Energy</t>
  </si>
  <si>
    <t>PULSE POWER LLC</t>
  </si>
  <si>
    <t>Pulse Power</t>
  </si>
  <si>
    <t>Pulse</t>
  </si>
  <si>
    <t>Energy to Go</t>
  </si>
  <si>
    <t>Energy To Go</t>
  </si>
  <si>
    <t>Lone Star Energy</t>
  </si>
  <si>
    <t>Lone Star</t>
  </si>
  <si>
    <t>New Power Texas</t>
  </si>
  <si>
    <t>New Power</t>
  </si>
  <si>
    <t>PowerNext</t>
  </si>
  <si>
    <t>QUEXT ENERGY LLC</t>
  </si>
  <si>
    <t>Abundance</t>
  </si>
  <si>
    <t>RELIANT ENERGY RETAIL SERVICES LLC</t>
  </si>
  <si>
    <t>RELIANT ENERGY</t>
  </si>
  <si>
    <t>RELIANT ENERGY BUSINESS SERVICES</t>
  </si>
  <si>
    <t>ResidentShield Power TX, LLC dba ResidentShield Power</t>
  </si>
  <si>
    <t>ResidentShield Power</t>
  </si>
  <si>
    <t>Retail Energy Solutions LLC</t>
  </si>
  <si>
    <t>Companion</t>
  </si>
  <si>
    <t>Frontier</t>
  </si>
  <si>
    <t>Revolution Energy</t>
  </si>
  <si>
    <t>Revolution</t>
  </si>
  <si>
    <t>Infuse</t>
  </si>
  <si>
    <t>REVOLUTION ENERGY</t>
  </si>
  <si>
    <t>RHYTHM OPS LLC</t>
  </si>
  <si>
    <t>Rhythm Energy</t>
  </si>
  <si>
    <t>SFE Energy Texas</t>
  </si>
  <si>
    <t>SFE</t>
  </si>
  <si>
    <t>SMARTENERGY HOLDINGS LLC</t>
  </si>
  <si>
    <t>SmartEnergy Holdings</t>
  </si>
  <si>
    <t>SmartEnergy</t>
  </si>
  <si>
    <t>SMARTESTENERGY US LLC</t>
  </si>
  <si>
    <t>Genie</t>
  </si>
  <si>
    <t>Southern Federal</t>
  </si>
  <si>
    <t>SoFed</t>
  </si>
  <si>
    <t>Ranchero</t>
  </si>
  <si>
    <t>Watt Bro</t>
  </si>
  <si>
    <t>Via</t>
  </si>
  <si>
    <t>Spark Energy</t>
  </si>
  <si>
    <t>Spark</t>
  </si>
  <si>
    <t>STAT ENERGY LLC</t>
  </si>
  <si>
    <t>STAT Energy</t>
  </si>
  <si>
    <t>STAT</t>
  </si>
  <si>
    <t>STREAM SPE LTD</t>
  </si>
  <si>
    <t>SG&amp;E</t>
  </si>
  <si>
    <t>STREAM ENERGY</t>
  </si>
  <si>
    <t>Stream Energy</t>
  </si>
  <si>
    <t>Stream</t>
  </si>
  <si>
    <t>SUMMER ENERGY LLC</t>
  </si>
  <si>
    <t>Summer Energy</t>
  </si>
  <si>
    <t>Summer</t>
  </si>
  <si>
    <t>EPIQ ENERGY</t>
  </si>
  <si>
    <t>PRONTO POWER</t>
  </si>
  <si>
    <t>Pronto Power</t>
  </si>
  <si>
    <t>Pronto</t>
  </si>
  <si>
    <t>TARA ENERGY LLC</t>
  </si>
  <si>
    <t>SMART PREPAID ELECTRIC</t>
  </si>
  <si>
    <t>Smart Prepaid Electric</t>
  </si>
  <si>
    <t>Smart</t>
  </si>
  <si>
    <t>Tara</t>
  </si>
  <si>
    <t>TESLA ENERGY VENTURES LLC</t>
  </si>
  <si>
    <t>TESLA</t>
  </si>
  <si>
    <t>Tesla</t>
  </si>
  <si>
    <t>TESM LLC</t>
  </si>
  <si>
    <t>Texans Choice Power</t>
  </si>
  <si>
    <t>Texans Choice</t>
  </si>
  <si>
    <t>TEXAS RETAIL ENERGY LLC</t>
  </si>
  <si>
    <t>Texas Retail Energy</t>
  </si>
  <si>
    <t>TX Rtl Energy</t>
  </si>
  <si>
    <t>TEXPO POWER LP</t>
  </si>
  <si>
    <t>NOVA ELECTRIC CO</t>
  </si>
  <si>
    <t>Rio Power &amp; Light</t>
  </si>
  <si>
    <t>Rio Power</t>
  </si>
  <si>
    <t>Rio</t>
  </si>
  <si>
    <t>SOUTHWEST POWER &amp; LIGHT</t>
  </si>
  <si>
    <t>Southwest Pwr &amp; Lt</t>
  </si>
  <si>
    <t>Southwest</t>
  </si>
  <si>
    <t>TEXPO ENERGY</t>
  </si>
  <si>
    <t>Texpo Energy</t>
  </si>
  <si>
    <t>Texpo</t>
  </si>
  <si>
    <t>YEP</t>
  </si>
  <si>
    <t>TITAN GAS LLC</t>
  </si>
  <si>
    <t>Titan Gas LLC</t>
  </si>
  <si>
    <t>Titan</t>
  </si>
  <si>
    <t>CleanSky</t>
  </si>
  <si>
    <t>TITAN GAS AND POWER</t>
  </si>
  <si>
    <t>TOMORROW ENERGY CORP</t>
  </si>
  <si>
    <t>Tomorrow Energy</t>
  </si>
  <si>
    <t>Tomorrow</t>
  </si>
  <si>
    <t>TotalEnergies Gas &amp; Power North America Inc</t>
  </si>
  <si>
    <t>TOWN SQUARE ENERGY LLC</t>
  </si>
  <si>
    <t>Town Square Energy</t>
  </si>
  <si>
    <t>Town Square</t>
  </si>
  <si>
    <t>TriEagle Energy</t>
  </si>
  <si>
    <t>TriEagle</t>
  </si>
  <si>
    <t>EAGLE ENERGY</t>
  </si>
  <si>
    <t>Energy Rewards</t>
  </si>
  <si>
    <t>Energy Rwds</t>
  </si>
  <si>
    <t>POWER HOUSE ENERGY</t>
  </si>
  <si>
    <t>Power House Energy</t>
  </si>
  <si>
    <t>Power House</t>
  </si>
  <si>
    <t>TRIEAGLE ENERGY SERVICES</t>
  </si>
  <si>
    <t>TriEagle Energy Svcs</t>
  </si>
  <si>
    <t>TriEagle Svcs</t>
  </si>
  <si>
    <t>Viridian Energy</t>
  </si>
  <si>
    <t>Viridian</t>
  </si>
  <si>
    <t>TRUE COMMODITIES LLC</t>
  </si>
  <si>
    <t>True</t>
  </si>
  <si>
    <t>True Prepaid</t>
  </si>
  <si>
    <t>TXU ENERGY RETAIL COMPANY LLC</t>
  </si>
  <si>
    <t>ASSURANCE ENERGY</t>
  </si>
  <si>
    <t>TXU</t>
  </si>
  <si>
    <t>US RETAILERS LLC</t>
  </si>
  <si>
    <t>Cirro</t>
  </si>
  <si>
    <t>COMPASSION ENERGY</t>
  </si>
  <si>
    <t>DISCOUNT POWER</t>
  </si>
  <si>
    <t>Discount</t>
  </si>
  <si>
    <t>PENNYWISE</t>
  </si>
  <si>
    <t>PENNYWISE POWER</t>
  </si>
  <si>
    <t>Pennywise Power</t>
  </si>
  <si>
    <t>Pennywise</t>
  </si>
  <si>
    <t>VALUE BASED BRANDS LLC</t>
  </si>
  <si>
    <t>4CHANGE</t>
  </si>
  <si>
    <t>4CHANGE ENERGY</t>
  </si>
  <si>
    <t>4Change Energy</t>
  </si>
  <si>
    <t>4Change</t>
  </si>
  <si>
    <t>Express Energy</t>
  </si>
  <si>
    <t>Express</t>
  </si>
  <si>
    <t>Veteran Energy</t>
  </si>
  <si>
    <t>Veteran</t>
  </si>
  <si>
    <t>Varsity Energy</t>
  </si>
  <si>
    <t>Varsity</t>
  </si>
  <si>
    <t>XOOM ENERGY TEXAS LLC</t>
  </si>
  <si>
    <t>XOOM Energy TX</t>
  </si>
  <si>
    <t>XOOM</t>
  </si>
  <si>
    <t>YENTA ENERGY LP</t>
  </si>
  <si>
    <t>CLYDE ENERGY</t>
  </si>
  <si>
    <t>YOUNG ENERGY LLC</t>
  </si>
  <si>
    <t>Cost Plus Power</t>
  </si>
  <si>
    <t>Mio Electric</t>
  </si>
  <si>
    <t>Payless</t>
  </si>
  <si>
    <t>SmarTricity</t>
  </si>
  <si>
    <t>UNO ENERGY</t>
  </si>
  <si>
    <t>RateGrinder - TDU Charges Breakdown &amp; History</t>
  </si>
  <si>
    <t>Eff Date</t>
  </si>
  <si>
    <t>TDU</t>
  </si>
  <si>
    <t>Item</t>
  </si>
  <si>
    <t>RateGrinder - TDSP Coverage Rank by ZIP Code</t>
  </si>
  <si>
    <t>AEP TX CENTRAL</t>
  </si>
  <si>
    <t>AEP TX NORTH</t>
  </si>
  <si>
    <t>CENTERPOINT</t>
  </si>
  <si>
    <t>ENTERGY</t>
  </si>
  <si>
    <t>ONCOR</t>
  </si>
  <si>
    <t>NUECES ELEC COOP</t>
  </si>
  <si>
    <t xml:space="preserve">TX-NM POWER </t>
  </si>
  <si>
    <t>SPP</t>
  </si>
  <si>
    <t>NEC</t>
  </si>
  <si>
    <t>ZIPCODE</t>
  </si>
  <si>
    <t>ENTERGY GULF</t>
  </si>
  <si>
    <t>NUECES ELECTRIC COOPERATIVE</t>
  </si>
  <si>
    <t>RateGrinder - TDU Meter Read Schedules</t>
  </si>
  <si>
    <t>http://oncor.com/EN/Pages/MeterReadingSchedules.aspx</t>
  </si>
  <si>
    <t>http://www.centerpointenergy.com/en-us/business/services/competitive-retailers/metering?sa=ho</t>
  </si>
  <si>
    <t>Centerpoint</t>
  </si>
  <si>
    <t>Oncor</t>
  </si>
  <si>
    <t>Date</t>
  </si>
  <si>
    <t>Bill Cycle</t>
  </si>
  <si>
    <t># Days</t>
  </si>
  <si>
    <t>Look-up</t>
  </si>
  <si>
    <t>RateGrinder - Historical Rate Trends</t>
  </si>
  <si>
    <t>1=energy-only 12-mo trend</t>
  </si>
  <si>
    <t>©2016-2025 Power To Peruse, LLC.  All Rights Reserved.</t>
  </si>
  <si>
    <t>2=all-in 12-mo</t>
  </si>
  <si>
    <t>3=semi trend + plan</t>
  </si>
  <si>
    <t>Static</t>
  </si>
  <si>
    <t>User-optional</t>
  </si>
  <si>
    <t>Scene</t>
  </si>
  <si>
    <t>Benchmark</t>
  </si>
  <si>
    <t>Term</t>
  </si>
  <si>
    <t>Col L/U</t>
  </si>
  <si>
    <t>Indiv</t>
  </si>
  <si>
    <t>Tot</t>
  </si>
  <si>
    <t>AS/RTSPP</t>
  </si>
  <si>
    <t>$/mo</t>
  </si>
  <si>
    <t>%/paymt</t>
  </si>
  <si>
    <t>$/paymt</t>
  </si>
  <si>
    <t>Link</t>
  </si>
  <si>
    <t>Tip</t>
  </si>
  <si>
    <t>Row L/U:</t>
  </si>
  <si>
    <t>Fixed/3-mo</t>
  </si>
  <si>
    <t>•  Rates are high, so avoid plans longer than 12 months</t>
  </si>
  <si>
    <t>Term:</t>
  </si>
  <si>
    <t>Fixed/6-mo</t>
  </si>
  <si>
    <t>Rates are high,
so favor 3- to 12-
month plans or
low 'Cancel' fees.</t>
  </si>
  <si>
    <t>Col L/U:</t>
  </si>
  <si>
    <t>Fixed/12-mo</t>
  </si>
  <si>
    <t>•  "Low" 6-month rates that omit summer aren't necessarily cheaper</t>
  </si>
  <si>
    <t>Est'd DAM AS$ vs RTSPP$:</t>
  </si>
  <si>
    <t>Fixed/24-mo</t>
  </si>
  <si>
    <t>•  "Low" 3-month rates that omit summer aren't necessarily cheaper</t>
  </si>
  <si>
    <t>$/mo:</t>
  </si>
  <si>
    <t>Past Rates</t>
  </si>
  <si>
    <t>Whls/12-mo</t>
  </si>
  <si>
    <t>•  Real Time Wholesale plans require attention to avoid spikes</t>
  </si>
  <si>
    <t>%/payment:</t>
  </si>
  <si>
    <t>Proj'd/month</t>
  </si>
  <si>
    <t>Whls/1-mo</t>
  </si>
  <si>
    <t>•  Real Time Wholesale prices increase in summer</t>
  </si>
  <si>
    <t>$/payment:</t>
  </si>
  <si>
    <t>TX Avg/1-mo</t>
  </si>
  <si>
    <t>•  Don't be average: Texans pay ~11.7 ¢/kWh due to expired or tricky plans!</t>
  </si>
  <si>
    <t>Delivery</t>
  </si>
  <si>
    <t>RTM Transfer</t>
  </si>
  <si>
    <t>EIA TDU normalization</t>
  </si>
  <si>
    <t>TDU index</t>
  </si>
  <si>
    <t>TDU Net ¢/kWh</t>
  </si>
  <si>
    <t>ONC-3-1000</t>
  </si>
  <si>
    <t>ONC-6-1000</t>
  </si>
  <si>
    <t>ONC-12-1000</t>
  </si>
  <si>
    <t>ONC-24-1000</t>
  </si>
  <si>
    <t>CEN-3-1000</t>
  </si>
  <si>
    <t>CEN-6-1000</t>
  </si>
  <si>
    <t>CEN-12-1000</t>
  </si>
  <si>
    <t>CEN-24-1000</t>
  </si>
  <si>
    <t>ONC-3-2000</t>
  </si>
  <si>
    <t>ONC-6-2000</t>
  </si>
  <si>
    <t>ONC-12-2000</t>
  </si>
  <si>
    <t>ONC-24-2000</t>
  </si>
  <si>
    <t>CEN-3-2000</t>
  </si>
  <si>
    <t>CEN-6-2000</t>
  </si>
  <si>
    <t>CEN-12-2000</t>
  </si>
  <si>
    <t>CEN-24-2000</t>
  </si>
  <si>
    <t>RTM HOU Avg 1-mo</t>
  </si>
  <si>
    <t>RTM DFW Avg  1-mo</t>
  </si>
  <si>
    <t>RTM HOU Avg 12 mo</t>
  </si>
  <si>
    <t>RTM DFW Avg 12 mo</t>
  </si>
  <si>
    <t>EIA TX Avg Retail</t>
  </si>
  <si>
    <t>Forecast</t>
  </si>
  <si>
    <t>Chart Y-max</t>
  </si>
  <si>
    <t>Julian Day</t>
  </si>
  <si>
    <t>Bgnd1</t>
  </si>
  <si>
    <t>Bgnd2</t>
  </si>
  <si>
    <t>Bgnd3</t>
  </si>
  <si>
    <t>Gen Capacity</t>
  </si>
  <si>
    <t>Peak Demand</t>
  </si>
  <si>
    <t>Peak load</t>
  </si>
  <si>
    <t>Nat Gas</t>
  </si>
  <si>
    <t>DoM</t>
  </si>
  <si>
    <t>Month</t>
  </si>
  <si>
    <t>RTM DFW Avg 1-mo</t>
  </si>
  <si>
    <t>¢/kWh</t>
  </si>
  <si>
    <t>↗
Coal
retirements</t>
  </si>
  <si>
    <t>↗
Low gas
reserves</t>
  </si>
  <si>
    <t>↗
Tight
capacity</t>
  </si>
  <si>
    <t>COVID
↘</t>
  </si>
  <si>
    <t>↗
Winter
Storm Uri</t>
  </si>
  <si>
    <t>↗
Russia</t>
  </si>
  <si>
    <t>RateGrinder - Unlock Codes (TABLE)</t>
  </si>
  <si>
    <t>Code</t>
  </si>
  <si>
    <t>Effective</t>
  </si>
  <si>
    <t>Expiration</t>
  </si>
  <si>
    <t>Comments</t>
  </si>
  <si>
    <t>TPG</t>
  </si>
  <si>
    <t>9JY</t>
  </si>
  <si>
    <t>9A8</t>
  </si>
  <si>
    <t>9P9</t>
  </si>
  <si>
    <t>9CB</t>
  </si>
  <si>
    <t>9VM</t>
  </si>
  <si>
    <t>9D2</t>
  </si>
  <si>
    <t>T2N</t>
  </si>
  <si>
    <t>T2Y</t>
  </si>
  <si>
    <t>TM3</t>
  </si>
  <si>
    <t>PB2</t>
  </si>
  <si>
    <t>COVID-19</t>
  </si>
  <si>
    <t>TR4</t>
  </si>
  <si>
    <t>TT5</t>
  </si>
  <si>
    <t>TP5</t>
  </si>
  <si>
    <t>PBT</t>
  </si>
  <si>
    <t>TJ6</t>
  </si>
  <si>
    <t>PG7</t>
  </si>
  <si>
    <t>TG7</t>
  </si>
  <si>
    <t>PG8</t>
  </si>
  <si>
    <t>TG8</t>
  </si>
  <si>
    <t>PB9</t>
  </si>
  <si>
    <t>TS9</t>
  </si>
  <si>
    <t>TCB</t>
  </si>
  <si>
    <t>TVM</t>
  </si>
  <si>
    <t>TD2</t>
  </si>
  <si>
    <t>NJY</t>
  </si>
  <si>
    <t>1F2</t>
  </si>
  <si>
    <t>1M3</t>
  </si>
  <si>
    <t>R41</t>
  </si>
  <si>
    <t>Y41</t>
  </si>
  <si>
    <t>Y51</t>
  </si>
  <si>
    <t>J61</t>
  </si>
  <si>
    <t>L71</t>
  </si>
  <si>
    <t>G81</t>
  </si>
  <si>
    <t>S91</t>
  </si>
  <si>
    <t>CT8</t>
  </si>
  <si>
    <t>VR1</t>
  </si>
  <si>
    <t>XM1</t>
  </si>
  <si>
    <t>JJ2</t>
  </si>
  <si>
    <t>FR2</t>
  </si>
  <si>
    <t>MC2</t>
  </si>
  <si>
    <t>A2R</t>
  </si>
  <si>
    <t>2YM</t>
  </si>
  <si>
    <t>2NJ</t>
  </si>
  <si>
    <t>2LY</t>
  </si>
  <si>
    <t>GT2</t>
  </si>
  <si>
    <t>2T9</t>
  </si>
  <si>
    <t>2GR</t>
  </si>
  <si>
    <t>VR2</t>
  </si>
  <si>
    <t>BR2</t>
  </si>
  <si>
    <t>3PF</t>
  </si>
  <si>
    <t>2PD</t>
  </si>
  <si>
    <t>3MH</t>
  </si>
  <si>
    <t>2AP</t>
  </si>
  <si>
    <t>2MY</t>
  </si>
  <si>
    <t>J3N</t>
  </si>
  <si>
    <t>YJ3</t>
  </si>
  <si>
    <t>G3T</t>
  </si>
  <si>
    <t>ST3</t>
  </si>
  <si>
    <t>HH3</t>
  </si>
  <si>
    <t>TD3</t>
  </si>
  <si>
    <t>HL3</t>
  </si>
  <si>
    <t>YN4</t>
  </si>
  <si>
    <t>AL4</t>
  </si>
  <si>
    <t>4LC</t>
  </si>
  <si>
    <t>A4F</t>
  </si>
  <si>
    <t>SW4</t>
  </si>
  <si>
    <t>BG4</t>
  </si>
  <si>
    <t>CK4</t>
  </si>
  <si>
    <t>CK5</t>
  </si>
  <si>
    <t>HS4</t>
  </si>
  <si>
    <t>4GJ</t>
  </si>
  <si>
    <t>T4X</t>
  </si>
  <si>
    <t>SD4</t>
  </si>
  <si>
    <t>PJL</t>
  </si>
  <si>
    <t>UW5</t>
  </si>
  <si>
    <t>2WF</t>
  </si>
  <si>
    <t>NK5</t>
  </si>
  <si>
    <t>5DY</t>
  </si>
  <si>
    <t>RTR</t>
  </si>
  <si>
    <t>UA5</t>
  </si>
  <si>
    <t>HBC</t>
  </si>
  <si>
    <t>F3V</t>
  </si>
  <si>
    <t>TN4</t>
  </si>
  <si>
    <t>LT2</t>
  </si>
  <si>
    <t>TD5</t>
  </si>
  <si>
    <t>HN5</t>
  </si>
  <si>
    <t>CAQ</t>
  </si>
  <si>
    <t>MKA</t>
  </si>
  <si>
    <t>XVL</t>
  </si>
  <si>
    <t>RPF</t>
  </si>
  <si>
    <t>HFV</t>
  </si>
  <si>
    <t>https://abundance-public-docs.s3.us-west-2.amazonaws.com/tos/abundance_energy_tos_v3_01312024.pdf</t>
  </si>
  <si>
    <t>V3 01312024</t>
  </si>
  <si>
    <t>Straight Forward 12</t>
  </si>
  <si>
    <t>https://abundanceenergy.com/</t>
  </si>
  <si>
    <t>Go to Abundance Energy website to see all plans and term lengths.</t>
  </si>
  <si>
    <t>https://abundance-public-docs.s3.us-west-2.amazonaws.com/yrac/abundance_energy_yrac_v4_01312024.pdf</t>
  </si>
  <si>
    <t>https://api.quextenergy.onproton.io/enrollment/get_latest_document?lang=en&amp;product_code=straightforward.fixed&amp;tdsp_id=5&amp;doc_type=EFL&amp;term=12&amp;promo_code=PTC</t>
  </si>
  <si>
    <t>https://join.abundanceenergy.com/?promoCode=PTC</t>
  </si>
  <si>
    <t>(833) 495-0127</t>
  </si>
  <si>
    <t>https://api.quextenergy.onproton.io/enrollment/get_latest_document?lang=en&amp;product_code=straightforward.fixed&amp;tdsp_id=3&amp;doc_type=EFL&amp;term=12&amp;promo_code=PTC</t>
  </si>
  <si>
    <t>Confident Renter 12</t>
  </si>
  <si>
    <t>https://api.quextenergy.onproton.io/enrollment/get_latest_document?lang=en&amp;product_code=confidentrenter.fixed&amp;tdsp_id=5&amp;doc_type=EFL&amp;term=12&amp;promo_code=PTC</t>
  </si>
  <si>
    <t>https://api.quextenergy.onproton.io/enrollment/get_latest_document?lang=en&amp;product_code=confidentrenter.fixed&amp;tdsp_id=3&amp;doc_type=EFL&amp;term=12&amp;promo_code=PTC</t>
  </si>
  <si>
    <t>Clean Energy 12</t>
  </si>
  <si>
    <t>https://api.quextenergy.onproton.io/enrollment/get_latest_document?lang=en&amp;product_code=cleanenergy.fixed&amp;tdsp_id=5&amp;doc_type=EFL&amp;term=12&amp;promo_code=PTC</t>
  </si>
  <si>
    <t>https://api.quextenergy.onproton.io/enrollment/get_latest_document?lang=en&amp;product_code=cleanenergy.fixed&amp;tdsp_id=3&amp;doc_type=EFL&amp;term=12&amp;promo_code=PTC</t>
  </si>
  <si>
    <t>Pollution Free e-Plus 18 Choice</t>
  </si>
  <si>
    <t>https://www.greenmountainenergy.com/gmec-lnd-tx-ptc/?txtPromocode=WA0TEZ&amp;sid=APTC_1686090168&amp;utm_campaign=Power+To+Choose+Listings&amp;utm_medium=PTC_&amp;utm_source=None</t>
  </si>
  <si>
    <t>Reliant Power On 18</t>
  </si>
  <si>
    <t>https://www.apge.com/enroll#/offer?offerCode=SRBTX_CTP_NA_NA_RES_FPR_SD0_T12_NEW&amp;deploymentName=TX%20State%20Rate%20Board</t>
  </si>
  <si>
    <t>https://signup.budgetpowertx.com/Home/index?ProductCode=RN12000543&amp;Promo=PTC</t>
  </si>
  <si>
    <t>Summer 2026</t>
  </si>
  <si>
    <t>Customer Service available Mon-Fri 8AM-6PM CST. Toll free 1-844-621-2852.</t>
  </si>
  <si>
    <t>https://pronto-gridlink.smartgridcis.net/Documents/Download.aspx?ProductDocumentID=1157</t>
  </si>
  <si>
    <t>https://pronto-gridlink.smartgridcis.net//Documents/Download.aspx?ProductDocumentID=1047</t>
  </si>
  <si>
    <t>https://pronto-gridlink.smartgridcis.net//Documents/Download.aspx?ProductDocumentID=1164</t>
  </si>
  <si>
    <t>https://pronto-enroll.smartgridcis.net/?aid=2026</t>
  </si>
  <si>
    <t>https://pronto-gridlink.smartgridcis.net/Documents/Download.aspx?ProductDocumentID=1041</t>
  </si>
  <si>
    <t>https://pronto-gridlink.smartgridcis.net/Documents/Download.aspx?ProductDocumentID=1156</t>
  </si>
  <si>
    <t>https://pronto-gridlink.smartgridcis.net//Documents/Download.aspx?ProductDocumentID=1162</t>
  </si>
  <si>
    <t>https://texas.smartenergy.com/docs/smart-energy-tx-tos.pdf</t>
  </si>
  <si>
    <t>TXTOS260319</t>
  </si>
  <si>
    <t>SmartGreen 9 $200 Bill Credit</t>
  </si>
  <si>
    <t>20.00 per remaining month</t>
  </si>
  <si>
    <t>Get up to $200 back for going green. Lock in a competitive fixed rate for 9 months of 100% renewable electricity and get a $100 bill credit after your first month, plus another $100 credit after 6 months. Available to new residential customers online.</t>
  </si>
  <si>
    <t>https://texas.smartenergy.com/docs/smart-energy-tx-yrac.pdf</t>
  </si>
  <si>
    <t>https://texas.smartenergy.com/plans?msid=2001&amp;utility=CNP</t>
  </si>
  <si>
    <t>(800) 805-6580</t>
  </si>
  <si>
    <t>SmartGreen 12 $200 Bill Credit</t>
  </si>
  <si>
    <t>Get up to $200 back for going green. Lock in a competitive fixed rate for 12 months of 100% renewable electricity and get a $100 bill credit after your first month, plus another $100 credit after 6 months. Available to new residential customers online.</t>
  </si>
  <si>
    <t>SmartGreen 24 $200 Bill Credit</t>
  </si>
  <si>
    <t>Get up to $200 back for going green. Lock in a competitive fixed rate for 24 months of 100% renewable electricity and get a $100 bill credit after your first month, plus another $100 credit after 6 months. Available to new residential customers online.</t>
  </si>
  <si>
    <t>https://texas.smartenergy.com/plans?msid=2001&amp;utility=ONCOR</t>
  </si>
  <si>
    <t>The Lone Saver Plus 12</t>
  </si>
  <si>
    <t>Energy Texas will automatically apply a $125 bill credit to your invoice for each billing cycle where usage is at least 1000 kWh.</t>
  </si>
  <si>
    <t>https://api.energytexas.com/api/pricing/offers/latest-offers-efl/24012/?locale=en</t>
  </si>
  <si>
    <t>https://api.energytexas.com/api/pricing/offers/latest-offers-efl/23990/?locale=en</t>
  </si>
  <si>
    <t>Rhythm will automatically apply a $125 bill credit to your invoice for each billing cycle where usage is at least 1000 kWh.</t>
  </si>
  <si>
    <t>SQG</t>
  </si>
  <si>
    <t>https://bit.ly/46mfOoQ</t>
  </si>
  <si>
    <t>v20260301.1</t>
  </si>
  <si>
    <t>https://bit.ly/4u5q4vJ</t>
  </si>
  <si>
    <t>Octo Simple 12</t>
  </si>
  <si>
    <t>https://Rancheropower.com</t>
  </si>
  <si>
    <t>New and returning customers only.</t>
  </si>
  <si>
    <t>https://bit.ly/3AjwhZW</t>
  </si>
  <si>
    <t>http://Rancheropower.com</t>
  </si>
  <si>
    <t>(888) 204-3202</t>
  </si>
  <si>
    <t>https://rancheropower.com</t>
  </si>
  <si>
    <t>https://southernfederal.com</t>
  </si>
  <si>
    <t>https://bit.ly/3GUCv7g</t>
  </si>
  <si>
    <t>http://southernfederal.com</t>
  </si>
  <si>
    <t>(844) 644-0474</t>
  </si>
  <si>
    <t>http://www.southernfederal.com/</t>
  </si>
  <si>
    <t>https://empowerdocs.blob.core.windows.net/yracdocuments/SFE%20Energy%20YRAC_June%202026.pdf_0.PDF</t>
  </si>
  <si>
    <t>https://gb008a8dbfa8724-worx4uv1.adb.us-ashburn-1.oraclecloudapps.com/ords/worx4u/signup/documents/TOS</t>
  </si>
  <si>
    <t>Version_TOS_20260210</t>
  </si>
  <si>
    <t>2.5%</t>
  </si>
  <si>
    <t>True Value 24</t>
  </si>
  <si>
    <t>https://www.truepower.com/</t>
  </si>
  <si>
    <t>https://gb008a8dbfa8724-worx4uv1.adb.us-ashburn-1.oraclecloudapps.com/ords/worx4u/signup/documents/YRAC</t>
  </si>
  <si>
    <t>https://portal.truepower.com/signup?ref=PTC</t>
  </si>
  <si>
    <t>(888) 642-8783</t>
  </si>
  <si>
    <t>True Value 12</t>
  </si>
  <si>
    <t>True Value 36</t>
  </si>
  <si>
    <t>Ranchero Smart &amp; Fixed -12</t>
  </si>
  <si>
    <t>Ranchero Smart &amp; Fixed - 12</t>
  </si>
  <si>
    <t>https://www.energytexas.com/power-to-choose-plan-select/?rcid=power-to-choose&amp;utm_source=powertochoose&amp;utm_medium=state-shopping</t>
  </si>
  <si>
    <t>https://www.energytexas.com/?rcid=power-to-choose&amp;utm_source=powertochoose&amp;utm_content=CENTERPOINT&amp;utm_campaign=powertochoose&amp;utm_medium=state-shopping&amp;utm_term=NB12</t>
  </si>
  <si>
    <t>https://www.energytexas.com/?rcid=power-to-choose&amp;utm_source=powertochoose&amp;utm_content=ONCOR&amp;utm_campaign=powertochoose&amp;utm_medium=state-shopping&amp;utm_term=NB12</t>
  </si>
  <si>
    <t>https://www.energytexas.com/?rcid=power-to-choose&amp;utm_source=powertochoose&amp;utm_content=centerpoint&amp;utm_campaign=powertochoose&amp;utm_medium=state-shopping&amp;utm_term=NB24</t>
  </si>
  <si>
    <t>https://www.energytexas.com/?rcid=power-to-choose&amp;utm_source=powertochoose&amp;utm_content=oncor&amp;utm_campaign=powertochoose&amp;utm_medium=state-shopping&amp;utm_term=NB24</t>
  </si>
  <si>
    <t>https://www.energytexas.com/?rcid=power-to-choose&amp;utm_source=powertochoose&amp;utm_content=centerpoint&amp;utm_campaign=powertochoose&amp;utm_medium=state-shopping&amp;utm_term=NB36</t>
  </si>
  <si>
    <t>https://www.energytexas.com/?rcid=power-to-choose&amp;utm_source=powertochoose&amp;utm_content=oncor&amp;utm_campaign=powertochoose&amp;utm_medium=state-shopping&amp;utm_term=NB36</t>
  </si>
  <si>
    <t>https://www.energytexas.com/?rcid=power-to-choose&amp;utm_source=powertochoose&amp;utm_content=centerpoint&amp;utm_campaign=powertochoose&amp;utm_medium=state-shopping&amp;utm_term=LSP12</t>
  </si>
  <si>
    <t>https://www.energytexas.com/?rcid=power-to-choose&amp;utm_source=powertochoose&amp;utm_content=oncor&amp;utm_campaign=powertochoose&amp;utm_medium=state-shopping&amp;utm_term=LSP12</t>
  </si>
  <si>
    <t>Power To Choose</t>
  </si>
  <si>
    <t>https://pronto-gridlink.smartgridcis.net//Documents/Download.aspx?ProductDocumentID=1088</t>
  </si>
  <si>
    <t>https://www.gotrhythm.com/power-to-choose-plan-select/?rcid=power-to-choose&amp;utm_source=powertochoose&amp;utm_medium=state-shopping</t>
  </si>
  <si>
    <t>https://www.gotrhythm.com/?rcid=power-to-choose&amp;utm_source=powertochoose&amp;utm_content=centerpoint&amp;utm_campaign=powertochoose&amp;utm_medium=state-shopping&amp;utm_term=DC12</t>
  </si>
  <si>
    <t>https://www.gotrhythm.com/?rcid=power-to-choose&amp;utm_source=powertochoose&amp;utm_content=oncor&amp;utm_campaign=powertochoose&amp;utm_medium=state-shopping&amp;utm_term=DC12</t>
  </si>
  <si>
    <t>https://www.gotrhythm.com/?rcid=power-to-choose&amp;utm_source=powertochoose&amp;utm_content=centerpoint&amp;utm_campaign=powertochoose&amp;utm_medium=state-shopping&amp;utm_term=DC24</t>
  </si>
  <si>
    <t>https://www.gotrhythm.com/?rcid=power-to-choose&amp;utm_source=powertochoose&amp;utm_content=oncor&amp;utm_campaign=powertochoose&amp;utm_medium=state-shopping&amp;utm_term=DC24</t>
  </si>
  <si>
    <t>https://www.gotrhythm.com/?rcid=power-to-choose&amp;utm_source=powertochoose&amp;utm_content=centerpoint&amp;utm_campaign=powertochoose&amp;utm_medium=state-shopping&amp;utm_term=DC36</t>
  </si>
  <si>
    <t>https://www.gotrhythm.com/?rcid=power-to-choose&amp;utm_source=powertochoose&amp;utm_content=oncor&amp;utm_campaign=powertochoose&amp;utm_medium=state-shopping&amp;utm_term=DC36</t>
  </si>
  <si>
    <t>https://www.gotrhythm.com/?rcid=power-to-choose&amp;utm_source=powertochoose&amp;utm_content=centerpoint&amp;utm_campaign=powertochoose&amp;utm_medium=state-shopping&amp;utm_term=RMS12</t>
  </si>
  <si>
    <t>https://www.gotrhythm.com/?rcid=power-to-choose&amp;utm_source=powertochoose&amp;utm_content=oncor&amp;utm_campaign=powertochoose&amp;utm_medium=state-shopping&amp;utm_term=RMS12</t>
  </si>
  <si>
    <t>TOS.D.12.01.2025</t>
  </si>
  <si>
    <t>https://signup.texanschoicepower.com/getdocument/?getproductpdf=1&amp;productid=153836&amp;type=TOS&amp;title=153836_TOS</t>
  </si>
  <si>
    <t>https://signup.texanschoicepower.com/getdocument/?getproductpdf=1&amp;productid=153838&amp;type=TOS&amp;title=153838_TOS</t>
  </si>
  <si>
    <t>https://signup.texanschoicepower.com/getdocument/?getproductpdf=1&amp;productid=153825&amp;type=TOS&amp;title=153825_TOS</t>
  </si>
  <si>
    <t>TCP.TX.E.TOS.D.12.01.2025</t>
  </si>
  <si>
    <t>https://signup.texanschoicepower.com/getdocument/?getproductpdf=1&amp;productid=153829&amp;type=TOS&amp;title=153829_TOS</t>
  </si>
  <si>
    <t>https://signup.texanschoicepower.com/getdocument/?getproductpdf=1&amp;productid=153806&amp;type=TOS&amp;title=153806_TOS</t>
  </si>
  <si>
    <t>https://signup.texanschoicepower.com/getdocument/?getproductpdf=1&amp;productid=153808&amp;type=TOS&amp;title=153808_TOS</t>
  </si>
  <si>
    <t>https://texanschoicepower.com/</t>
  </si>
  <si>
    <t>https://signup.texanschoicepower.com/getdocument/?getproductpdf=1&amp;ProductID=153806&amp;type=YRAC&amp;title=Your%20Rights%20As%20A%20Customer&amp;promocode=&amp;language=english</t>
  </si>
  <si>
    <t>https://signup.texanschoicepower.com/getdocument/?getproductpdf=1&amp;productid=153806&amp;type=EFL&amp;title=153806_EFL&amp;language=english</t>
  </si>
  <si>
    <t>(833) 488-6328</t>
  </si>
  <si>
    <t>https://signup.texanschoicepower.com/getdocument/?getproductpdf=1&amp;ProductID=153808&amp;type=YRAC&amp;title=Your%20Rights%20As%20A%20Customer&amp;promocode=&amp;language=english</t>
  </si>
  <si>
    <t>https://signup.texanschoicepower.com/getdocument/?getproductpdf=1&amp;productid=153808&amp;type=EFL&amp;title=153808_EFL&amp;language=english</t>
  </si>
  <si>
    <t>Texas Instant 12</t>
  </si>
  <si>
    <t>Pay the same amount every month whenever your usage is below 1,000 kWh.</t>
  </si>
  <si>
    <t>https://signup.texanschoicepower.com/getdocument/?getproductpdf=1&amp;ProductID=153825&amp;type=YRAC&amp;title=Your%20Rights%20As%20A%20Customer&amp;promocode=&amp;language=english</t>
  </si>
  <si>
    <t>https://signup.texanschoicepower.com/getdocument/?getproductpdf=1&amp;productid=153825&amp;type=EFL_TIEREDPRICING&amp;title=153825_EFL_TIEREDPRICING&amp;language=english</t>
  </si>
  <si>
    <t>https://signup.texanschoicepower.com/getdocument/?getproductpdf=1&amp;ProductID=153829&amp;type=YRAC&amp;title=Your%20Rights%20As%20A%20Customer&amp;promocode=&amp;language=english</t>
  </si>
  <si>
    <t>https://signup.texanschoicepower.com/getdocument/?getproductpdf=1&amp;productid=153829&amp;type=EFL_TIEREDPRICING&amp;title=153829_EFL_TIEREDPRICING&amp;language=english</t>
  </si>
  <si>
    <t>https://signup.texanschoicepower.com/getdocument/?getproductpdf=1&amp;ProductID=153836&amp;type=YRAC&amp;title=Your%20Rights%20As%20A%20Customer&amp;promocode=&amp;language=english</t>
  </si>
  <si>
    <t>https://signup.texanschoicepower.com/getdocument/?getproductpdf=1&amp;productid=153836&amp;type=EFL&amp;title=153836_EFL&amp;language=english</t>
  </si>
  <si>
    <t>https://signup.texanschoicepower.com/getdocument/?getproductpdf=1&amp;ProductID=153838&amp;type=YRAC&amp;title=Your%20Rights%20As%20A%20Customer&amp;promocode=&amp;language=english</t>
  </si>
  <si>
    <t>https://signup.texanschoicepower.com/getdocument/?getproductpdf=1&amp;productid=153838&amp;type=EFL&amp;title=153838_EFL&amp;language=english</t>
  </si>
  <si>
    <t>SoFed Better Rate - 36</t>
  </si>
  <si>
    <t>Variable Advantage</t>
  </si>
  <si>
    <t>Ranchero Fixed Prime - 48</t>
  </si>
  <si>
    <t>Smart 1000 Select 12</t>
  </si>
  <si>
    <t>A bill credit of $100.00 will be applied for each billing cycle in which usage is 1000 kWh or more. A $25.00 summer bill credit will be applied for each billing cycle ending in July, August, and September in which usage is 1000 kWh or more.</t>
  </si>
  <si>
    <t>https://www.txu.com/en/plan-offers-partner?type=prospect&amp;planid=&amp;PromoCode=ONOTA14P&amp;WT.mc_id=OLPCPSPTC00&amp;WT.mc_ev=click&amp;utm_source=PowertoChoose&amp;utm_medium=OnlinePartners&amp;utm_campaign=OnlinePartners-P2C&amp;WT.tsrc=OnlinePartners</t>
  </si>
  <si>
    <t>Your actual average price per kWh for electricity service will depend on your usage as shown in the Electricity Facts Label. The only circumstance in which the price could change during the term is to reflect actual changes in law or regulatory changes.</t>
  </si>
  <si>
    <t>https://www.txu.com/ptc</t>
  </si>
  <si>
    <t>TR6</t>
  </si>
  <si>
    <t>https://shopping.myexpressenergy.com/PDFGenerator?formType=TermsOfServiceAgreement&amp;comProdId=ONEXSPDYVBC12AC&amp;tdsp=ONCOR&amp;lang=en&amp;custClass=Residential</t>
  </si>
  <si>
    <t>TOSA20251030</t>
  </si>
  <si>
    <t>19.95/mo</t>
  </si>
  <si>
    <t>https://shopping.myexpressenergy.com/PDFGenerator?formType=TermsOfServiceAgreement&amp;comProdId=CPEXSPDYVBC12AD&amp;tdsp=CENTERP&amp;lang=en&amp;custClass=Residential</t>
  </si>
  <si>
    <t>TOSA20251031</t>
  </si>
  <si>
    <t>https://shopping.myexpressenergy.com/PDFGenerator?formType=TermsOfServiceAgreement&amp;comProdId=ONEXFLASHCC12IL&amp;tdsp=ONCOR&amp;lang=en&amp;custClass=Residential</t>
  </si>
  <si>
    <t>TOSA20251032</t>
  </si>
  <si>
    <t>https://shopping.myexpressenergy.com/PDFGenerator?formType=TermsOfServiceAgreement&amp;comProdId=CPEXFLASHCC12IL&amp;tdsp=CENTERP&amp;lang=en&amp;custClass=Residential</t>
  </si>
  <si>
    <t>TOSA20251033</t>
  </si>
  <si>
    <t>https://shopping.veteranenergyusa.com/PDFGenerator?formType=TermsOfServiceAgreement&amp;comProdId=ONVTBASICAC12AB&amp;tdsp=ONCOR&amp;lang=en&amp;custClass=Residential</t>
  </si>
  <si>
    <t>https://shopping.veteranenergyusa.com/PDFGenerator?formType=TermsOfServiceAgreement&amp;comProdId=CPVTBASICAC12AB&amp;tdsp=CENTERP&amp;lang=en&amp;custClass=Residential</t>
  </si>
  <si>
    <t>Speedy 12</t>
  </si>
  <si>
    <t>The Speedy Plans have no base charge and one fixed energy charge! Quoted average price includes all current TDU charges which are passed thru without markup.</t>
  </si>
  <si>
    <t>https://shopping.myexpressenergy.com/PDFGenerator?formType=YourRightsAsCustomer&amp;comProdId=ONEXSPDYVBC12AC&amp;tdsp=ONCOR&amp;lang=en&amp;custClass=Residential</t>
  </si>
  <si>
    <t>https://shopping.myexpressenergy.com/PDFGenerator?formType=EnergyFactsLabel&amp;comProdId=ONEXSPDYVBC12AC&amp;tdsp=ONCOR&amp;lang=en&amp;custClass=Residential</t>
  </si>
  <si>
    <t>https://shopping.myexpressenergy.com/path2plans?prom=EXWPTC&amp;vendorid=72318331&amp;utm_source=PTC&amp;utm_medium=affiliate&amp;utm_campaign=affiliate&amp;customerclassification=residential&amp;cint=4&amp;dwel=02</t>
  </si>
  <si>
    <t>(833) 297-2298</t>
  </si>
  <si>
    <t>https://shopping.myexpressenergy.com/PDFGenerator?formType=YourRightsAsCustomer&amp;comProdId=CPEXSPDYVBC12AD&amp;tdsp=CENTERP&amp;lang=en&amp;custClass=Residential</t>
  </si>
  <si>
    <t>https://shopping.myexpressenergy.com/PDFGenerator?formType=EnergyFactsLabel&amp;comProdId=CPEXSPDYVBC12AD&amp;tdsp=CENTERP&amp;lang=en&amp;custClass=Residential</t>
  </si>
  <si>
    <t>Flash Value 12</t>
  </si>
  <si>
    <t>A bill credit of $125 will be applied for each billing cycle in which usage is 1000 kWh or more.</t>
  </si>
  <si>
    <t>20.00 per month remaining</t>
  </si>
  <si>
    <t>https://shopping.myexpressenergy.com/PDFGenerator?formType=YourRightsAsCustomer&amp;comProdId=ONEXFLASHCC12IL&amp;tdsp=ONCOR&amp;lang=en&amp;custClass=Residential</t>
  </si>
  <si>
    <t>https://shopping.myexpressenergy.com/PDFGenerator?formType=EnergyFactsLabel&amp;comProdId=ONEXFLASHCC12IL&amp;tdsp=ONCOR&amp;lang=en&amp;custClass=Residential</t>
  </si>
  <si>
    <t>https://shopping.myexpressenergy.com/PDFGenerator?formType=YourRightsAsCustomer&amp;comProdId=CPEXFLASHCC12IL&amp;tdsp=CENTERP&amp;lang=en&amp;custClass=Residential</t>
  </si>
  <si>
    <t>https://shopping.myexpressenergy.com/PDFGenerator?formType=EnergyFactsLabel&amp;comProdId=CPEXFLASHCC12IL&amp;tdsp=CENTERP&amp;lang=en&amp;custClass=Residential</t>
  </si>
  <si>
    <t>Basic 12</t>
  </si>
  <si>
    <t>https://shopping.veteranenergyusa.com/PDFGenerator?formType=YourRightsAsCustomer&amp;comProdId=ONVTBASICAC12AB&amp;tdsp=ONCOR&amp;lang=en&amp;custClass=Residential</t>
  </si>
  <si>
    <t>https://shopping.veteranenergyusa.com/PDFGenerator?formType=EnergyFactsLabel&amp;comProdId=ONVTBASICAC12AB&amp;tdsp=ONCOR&amp;lang=en&amp;custClass=Residential</t>
  </si>
  <si>
    <t>https://shopping.veteranenergyusa.com/path2plans?prom=VTWPTC&amp;vendorid=72318331&amp;utm_source=PTC&amp;utm_medium=affiliate&amp;utm_campaign=affiliate&amp;customerclassification=residential&amp;cint=4&amp;dwel=02</t>
  </si>
  <si>
    <t>(833) 913-3437</t>
  </si>
  <si>
    <t>https://shopping.veteranenergyusa.com/PDFGenerator?formType=YourRightsAsCustomer&amp;comProdId=CPVTBASICAC12AB&amp;tdsp=CENTERP&amp;lang=en&amp;custClass=Residential</t>
  </si>
  <si>
    <t>https://shopping.veteranenergyusa.com/PDFGenerator?formType=EnergyFactsLabel&amp;comProdId=CPVTBASICAC12AB&amp;tdsp=CENTERP&amp;lang=en&amp;custClass=Residential</t>
  </si>
  <si>
    <t>05/01/2018</t>
  </si>
  <si>
    <t>https://artemis-api.apge.com/api/v1/document?documentId=14&amp;offerCode=SRBBUC_CTP_NA_NA_RES_F125M_SD0_T12_NEW</t>
  </si>
  <si>
    <t>[No version or date]</t>
  </si>
  <si>
    <t>https://artemis-api.apge.com/api/v1/document?documentId=14&amp;offerCode=SRBBUC_ONC_NA_NA_RES_F125M_SD0_T12_NEW</t>
  </si>
  <si>
    <t>SimpleSaver 12</t>
  </si>
  <si>
    <t>$125 bill credit when usage is at least 1000 kWh for the next 12 months.</t>
  </si>
  <si>
    <t>$125 bill credit when usage is at least 1000 kWh for the next 12 months. Flexible. Affordable. Energy. That's APG&amp;E!</t>
  </si>
  <si>
    <t>https://artemis-api.apge.com/api/v1/document?documentId=16&amp;offerCode=SRBBUC_CTP_NA_NA_RES_F125M_SD0_T12_NEW</t>
  </si>
  <si>
    <t>https://artemis-api.apge.com/api/v1/document?documentId=73&amp;offerCode=SRBBUC_CTP_NA_NA_RES_F125M_SD0_T12_NEW</t>
  </si>
  <si>
    <t>https://www.apge.com/enroll#/offer?offerCode=SRBBUC_CTP_NA_NA_RES_F125M_SD0_T12_NEW&amp;deploymentName=TX%20State%20Rate%20Board</t>
  </si>
  <si>
    <t>https://artemis-api.apge.com/api/v1/document?documentId=16&amp;offerCode=SRBBUC_ONC_NA_NA_RES_F125M_SD0_T12_NEW</t>
  </si>
  <si>
    <t>https://artemis-api.apge.com/api/v1/document?documentId=73&amp;offerCode=SRBBUC_ONC_NA_NA_RES_F125M_SD0_T12_NEW</t>
  </si>
  <si>
    <t>https://www.apge.com/enroll#/offer?offerCode=SRBBUC_ONC_NA_NA_RES_F125M_SD0_T12_NEW&amp;deploymentName=TX%20State%20Rate%20Board</t>
  </si>
  <si>
    <t>Pronto Flex 30</t>
  </si>
  <si>
    <t>https://pronto-enroll.smartgridcis.net/?aid=ProntoFlex30</t>
  </si>
  <si>
    <t>https://api.paylesspower.com/common/api/document/ctp/ERPP87/tos/en/487447</t>
  </si>
  <si>
    <t>Version 15 - Residential Prepaid</t>
  </si>
  <si>
    <t>https://api.paylesspower.com/common/api/document/ctp/ERPP86/tos/en/487447</t>
  </si>
  <si>
    <t>https://api.paylesspower.com/common/api/document/onc/ERPP87/tos/en/487447</t>
  </si>
  <si>
    <t>https://api.paylesspower.com/common/api/document/onc/ERPP86/tos/en/487447</t>
  </si>
  <si>
    <t>PTC 6 Month - Prepaid</t>
  </si>
  <si>
    <t>https://paylesspower.com/?affiliate=487447</t>
  </si>
  <si>
    <t>Fixed price for 6 months with no credit check or deposit required. A minimum first payment of $75.00 is required to connect service.</t>
  </si>
  <si>
    <t>https://paylesspower.com/files/yrac_english_87.pdf</t>
  </si>
  <si>
    <t>https://api.paylesspower.com/common/api/document/ctp/ERPP87/efl/en/487447</t>
  </si>
  <si>
    <t>https://account.paylesspower.com/enroll/487447</t>
  </si>
  <si>
    <t>https://api.paylesspower.com/common/api/document/ctp/ERPP87/pds/en/487447</t>
  </si>
  <si>
    <t>(855) 781-6967</t>
  </si>
  <si>
    <t>PTC 12 Month - Prepaid</t>
  </si>
  <si>
    <t>Fixed price for 12 months with no credit check or deposit required.  A first payment of $75.00 is required to connect service.</t>
  </si>
  <si>
    <t>https://paylesspower.com/files/yrac_english_86.pdf</t>
  </si>
  <si>
    <t>https://api.paylesspower.com/common/api/document/ctp/ERPP86/efl/en/487447</t>
  </si>
  <si>
    <t>https://api.paylesspower.com/common/api/document/ctp/ERPP86/pds/en/487447</t>
  </si>
  <si>
    <t>Fixed price for 6 months with no credit check or deposit required. A first payment of $75.00 is required to connect service.</t>
  </si>
  <si>
    <t>https://api.paylesspower.com/common/api/document/onc/ERPP87/efl/en/487447</t>
  </si>
  <si>
    <t>https://api.paylesspower.com/common/api/document/onc/ERPP87/pds/en/487447</t>
  </si>
  <si>
    <t>https://api.paylesspower.com/common/api/document/onc/ERPP86/efl/en/487447</t>
  </si>
  <si>
    <t>https://api.paylesspower.com/common/api/document/onc/ERPP86/pds/en/487447</t>
  </si>
  <si>
    <t>Lock in a great fixed rate plan. |Free online bill pay and automatic billing options are also available. |This offer is for customers who enroll through the Power to Choose website.</t>
  </si>
  <si>
    <t>TOSV1.17_20260304</t>
  </si>
  <si>
    <t>Ranchero Smart &amp; Fixed - 10</t>
  </si>
  <si>
    <t>SoFed Better Rate - 10</t>
  </si>
  <si>
    <t>https://www.constellation.com/bin/residential/GetContractVersionPDF?versionNum=4976525</t>
  </si>
  <si>
    <t>TOS - 4976525</t>
  </si>
  <si>
    <t>https://www.constellation.com/bin/residential/GetContractVersionPDF?versionNum=4969764</t>
  </si>
  <si>
    <t>TOS - 4969764</t>
  </si>
  <si>
    <t>https://www.constellation.com/bin/residential/GetContractVersionPDF?versionNum=4969778</t>
  </si>
  <si>
    <t>TOS - 4969778</t>
  </si>
  <si>
    <t>https://www.constellation.com/bin/residential/GetContractVersionPDF?versionNum=4969780</t>
  </si>
  <si>
    <t>TOS - 4969780</t>
  </si>
  <si>
    <t>https://www.constellation.com/bin/residential/GetContractVersionPDF?versionNum=4969801</t>
  </si>
  <si>
    <t>TOS - 4969801</t>
  </si>
  <si>
    <t>https://www.constellation.com/bin/residential/GetContractVersionPDF?versionNum=4969891</t>
  </si>
  <si>
    <t>TOS - 4969891</t>
  </si>
  <si>
    <t>12 Month A/C Protect Plus for 2 Units</t>
  </si>
  <si>
    <t>Constellation will automatically apply a $35 bill credit to your invoice for each billing cycle where usage is at least 1000 kWh. An additional $15 bill credit will be applied when usage reaches 2000 kWh</t>
  </si>
  <si>
    <t>https://www.constellation.com/content/constellation/en/campaigns/powertochoose.html</t>
  </si>
  <si>
    <t>https://www.constellation.com/bin/residential/GetContractVersionPDF?versionNum=4863292</t>
  </si>
  <si>
    <t>https://www.constellation.com/content/constellation/en/campaigns/powertochoose.html?UTM_source=powertochoose.org&amp;UTM_medium=referral</t>
  </si>
  <si>
    <t>(855) 797-8465</t>
  </si>
  <si>
    <t>Simple Switch 11</t>
  </si>
  <si>
    <t>This offer is for first time customers only who enroll through the Power to Choose website. Check out our other great rates available! https://www.constellation.com/</t>
  </si>
  <si>
    <t>14 Month Usage Bill Credit</t>
  </si>
  <si>
    <t>36 Month Usage Bill Credit</t>
  </si>
  <si>
    <t>https://www.sparkenergy.com/products-and-services/?getproductpdf=1&amp;PromotionCode=PTC&amp;ProductID=144136&amp;type=TOS&amp;title=Terms+of+Service</t>
  </si>
  <si>
    <t>SFE RewardsPlus - 5</t>
  </si>
  <si>
    <t>SFE RewardsPlus - 10</t>
  </si>
  <si>
    <t>SFE RewardsPlus - 23</t>
  </si>
  <si>
    <t>SoFed Digital Saver Plus - 12</t>
  </si>
  <si>
    <t>12-Month Term Length. This electricity product is designed for Texas electricity customers who value predictable pricing and clear, transparent terms.</t>
  </si>
  <si>
    <t>Spark Instant 12</t>
  </si>
  <si>
    <t>https://www.sparkenergy.com/products-and-services/?getproductpdf=1&amp;PromotionCode=PTC&amp;ProductID=144136&amp;type=YRAC&amp;title=Your+Rights+as+a+Customer&amp;language=english</t>
  </si>
  <si>
    <t>https://www.sparkenergy.com/products-and-services/?getproductpdf=1&amp;PromotionCode=PTC&amp;ProductID=144136&amp;type=EFL_TieredPricing&amp;title=Electricity%20Facts%20Label&amp;language=english</t>
  </si>
  <si>
    <t>(877) 547-7275</t>
  </si>
  <si>
    <t>https://signup.texanschoicepower.com/</t>
  </si>
  <si>
    <t>True Value 10</t>
  </si>
  <si>
    <t>JHX</t>
  </si>
  <si>
    <t>https://www.discountpowertx.com/files/0901751883681d09.pdf</t>
  </si>
  <si>
    <t>R5F16A</t>
  </si>
  <si>
    <t>Smart Simple 12</t>
  </si>
  <si>
    <t>Paperless eBill and Bill Alert Options ::: 24/7 Local Customer Service ::: NO FEES for VISA, DISCOVER &amp; MC::: Easy Online Account Access ::: This offer is for new customers only</t>
  </si>
  <si>
    <t>Smart Simple 18</t>
  </si>
  <si>
    <t>https://www.cirroenergy.com/defl/M1F00193223124A.pdf</t>
  </si>
  <si>
    <t>https://www.cirroenergy.com/lp/ptcZipCodeSearch?tdsp_code=D0002&amp;promo_code=WA198B&amp;txtPromocode=WA198B&amp;fromLP=ptc&amp;sid=APTC_1685677096&amp;utm_campaign=Power+To+Choose+Listings&amp;utm_medium=PTC_&amp;utm_source=None</t>
  </si>
  <si>
    <t>Smart Simple 24</t>
  </si>
  <si>
    <t>https://www.cirroenergy.com/defl/M1F00193223088A.pdf</t>
  </si>
  <si>
    <t>https://www.cirroenergy.com/defl/M1F00193223184A.pdf</t>
  </si>
  <si>
    <t>Smart Simple 10</t>
  </si>
  <si>
    <t>https://www.cirroenergy.com/lp/ptcZipCodeSearch?tdsp_code=D0011&amp;promo_code=WA198B&amp;txtPromocode=WA198B&amp;fromLP=ptc&amp;sid=APTC_1685677096&amp;utm_campaign=Power+To+Choose+Listings&amp;utm_medium=PTC_&amp;utm_source=None</t>
  </si>
  <si>
    <t>https://www.cirroenergy.com/defl/M1F00193223060A.pdf</t>
  </si>
  <si>
    <t>Smart Simple 11</t>
  </si>
  <si>
    <t>https://www.cirroenergy.com/defl/M1F00193223036A.pdf</t>
  </si>
  <si>
    <t>https://shop.directenergy.com/tx/product-chart-tabs?tdspCode=D0002&amp;promo_code=WHPGCD&amp;sid=APTC_1726591058&amp;utm_campaign=PTC&amp;utm_medium=PTC_&amp;utm_source=PowerToChoose</t>
  </si>
  <si>
    <t>Saver 12</t>
  </si>
  <si>
    <t>Saver 18</t>
  </si>
  <si>
    <t>Electronic Billing and auto payment via bank draft, credit card, or debit card available. This offer is for new customers only. Enroll through Power to Choose or by using special promo code; Promo Code Required: WQ4133.</t>
  </si>
  <si>
    <t>https://www.discountpowertx.com/defl/M1F00193222978A.pdf</t>
  </si>
  <si>
    <t>https://www.discountpowertx.com/plans-and-prices?txtPromocode=WQ4131&amp;fromLP=ptc&amp;sid=APTC_1686090020&amp;utm_campaign=Power+To+Choose+Listings&amp;utm_medium=PTC_&amp;utm_source=None</t>
  </si>
  <si>
    <t>https://www.discountpowertx.com/defl/M1F00193222914A.pdf</t>
  </si>
  <si>
    <t>https://shop.discountpowertx.com/offer-selection/?txtPromocode=WQ4131&amp;tdspCode=D0002&amp;fromLP=ptc&amp;sid=APTC_1686090020&amp;utm_campaign=Power+To+Choose+Listings&amp;utm_medium=PTC_&amp;utm_source=None</t>
  </si>
  <si>
    <t>Saver 24</t>
  </si>
  <si>
    <t>https://www.discountpowertx.com/defl/M1F00193222946A.pdf</t>
  </si>
  <si>
    <t>Saver 10</t>
  </si>
  <si>
    <t>https://www.discountpowertx.com/defl/M1F00193222866A.pdf</t>
  </si>
  <si>
    <t>Saver 11</t>
  </si>
  <si>
    <t>https://www.discountpowertx.com/defl/M1F00193222838A.pdf</t>
  </si>
  <si>
    <t>https://signup.greenmountain.com/defl/G1F00183449080D.pdf</t>
  </si>
  <si>
    <t>https://shop.greenmountainenergy.com/texas/home-energy-solutions/products/?tdspCodeCCS=D0002&amp;fromLP=ptc&amp;txtPromocode=WA0TEZ&amp;sid=APTC_1726590650&amp;utm_campaign=PTC&amp;utm_medium=PTC_&amp;utm_source=PowerToChoose</t>
  </si>
  <si>
    <t>https://signup.greenmountain.com/defl/G1F00183202874D.pdf</t>
  </si>
  <si>
    <t>https://www.greenmountainenergy.com/gmec-lnd-tx-ptc/?sid=A3P_PTC_ERCOT_2015APR_PFe-PlusMTM</t>
  </si>
  <si>
    <t>https://signup.greenmountain.com/defl/G1F00183449048D.pdf</t>
  </si>
  <si>
    <t>https://signup.greenmountain.com/defl/G1F00183449031C.pdf</t>
  </si>
  <si>
    <t>https://signup.greenmountain.com/defl/G1F00190243335C.pdf</t>
  </si>
  <si>
    <t>https://www.reliant.com/defl/R1F00183203430D.pdf</t>
  </si>
  <si>
    <t>https://shop.reliant.com/plans-for-you/?tdspCodeCCS=D0002&amp;fromLP=ptc&amp;txtPromocode=WF3713&amp;sid=APTC_1686089562&amp;utm_source=None&amp;utm_campaign=Power+To+Choose+Listings&amp;utm_medium=PTC_</t>
  </si>
  <si>
    <t>https://www.reliant.com/defl/R1F00183448856D.pdf</t>
  </si>
  <si>
    <t>https://www.reliant.com/defl/R1F00183448928D.pdf</t>
  </si>
  <si>
    <t>https://www.reliant.com/defl/R1F00183448880D.pdf</t>
  </si>
  <si>
    <t>https://www.reliant.com/defl/R1F00190183729C.pdf</t>
  </si>
  <si>
    <t>http://www.reliant.com/public/startOEProcess.htm?tdspCodeCCS=D0002&amp;fromLP=ptc&amp;txtPromocode=WF3713&amp;sid=A3P_1562314131</t>
  </si>
  <si>
    <t>Smart &amp; Fixed - 16</t>
  </si>
  <si>
    <t>https://empowerdocs.blob.core.windows.net/efldocuments/SFE_REWARDSPLUS_-_5_2516164624698416610_EFL_SFE%20Residential%20Fixed%20ONC%205English.pdf</t>
  </si>
  <si>
    <t>https://empowerdocs.blob.core.windows.net/efldocuments/SFE_REWARDSPLUS_-_10_2516164624769041407_EFL_SFE%20Residential%20Fixed%20ONC%2010English.pdf</t>
  </si>
  <si>
    <t>https://empowerdocs.blob.core.windows.net/efldocuments/SFE_REWARDSPLUS_-_12_2516164624918583791_EFL_SFE%20Residential%20Fixed%20ONC%2012English.pdf</t>
  </si>
  <si>
    <t>https://empowerdocs.blob.core.windows.net/efldocuments/SFE_REWARDSPLUS_-_23_2516164624733885263_EFL_SFE%20Residential%20Fixed%20ONC%2023English.pdf</t>
  </si>
  <si>
    <t>20250415</t>
  </si>
  <si>
    <t>https://signup.chariotenergy.com//Home/TOS?productId=46941</t>
  </si>
  <si>
    <t>https://enroll.cleanskyenergy.com//Home/TOS?productId=49488</t>
  </si>
  <si>
    <t>https://assets.octopusenergy.com/x/c67e66d0f8/tos-en.pdf</t>
  </si>
  <si>
    <t>TOS.07.15.26.EN</t>
  </si>
  <si>
    <t>https://signup.sparkenergy.com/getdocument/?getproductpdf=1&amp;productid=154443&amp;type=TOS&amp;title=154443_TOS</t>
  </si>
  <si>
    <t>SPK.TX.E.TOS.D.09.19.24</t>
  </si>
  <si>
    <t>https://signup.sparkenergy.com/getdocument/?getproductpdf=1&amp;productid=154445&amp;type=TOS&amp;title=154445_TOS</t>
  </si>
  <si>
    <t>Straight Forward 3</t>
  </si>
  <si>
    <t>https://api.quextenergy.onproton.io/enrollment/get_latest_document?lang=en&amp;product_code=straightforward.fixed&amp;tdsp_id=3&amp;doc_type=EFL&amp;term=3&amp;promo_code=PTC</t>
  </si>
  <si>
    <t>https://api.quextenergy.onproton.io/enrollment/get_latest_document?lang=en&amp;product_code=straightforward.fixed&amp;tdsp_id=5&amp;doc_type=EFL&amp;term=3&amp;promo_code=PTC</t>
  </si>
  <si>
    <t>https://signup.chariotenergy.com//Home/YRAC?productId=46941</t>
  </si>
  <si>
    <t>https://signup.chariotenergy.com//Home/EFl?productId=46941</t>
  </si>
  <si>
    <t>Bright Nights 10</t>
  </si>
  <si>
    <t>https://signup.chariotenergy.com//Home/index?ProductCode=RNR10000049&amp;Promo=GqAtunAVIGY=</t>
  </si>
  <si>
    <t>https://signup.chariotenergy.com//Home/index?ProductCode=RNR10000048&amp;Promo=GqAtunAVIGY=</t>
  </si>
  <si>
    <t>Bright Nights 6</t>
  </si>
  <si>
    <t>https://signup.chariotenergy.com//Home/index?ProductCode=RNR06000897&amp;Promo=GqAtunAVIGY=</t>
  </si>
  <si>
    <t>https://signup.chariotenergy.com//Home/index?ProductCode=RNR06000898&amp;Promo=GqAtunAVIGY=</t>
  </si>
  <si>
    <t>https://enroll.cleanskyenergy.com//Home/YRAC?productId=49422</t>
  </si>
  <si>
    <t>https://enroll.cleanskyenergy.com//Home/YRAC?productId=49421</t>
  </si>
  <si>
    <t>https://enroll.cleanskyenergy.com//Home/YRAC?productId=49420</t>
  </si>
  <si>
    <t>https://enroll.cleanskyenergy.com//Home/YRAC?productId=49179</t>
  </si>
  <si>
    <t>https://enroll.cleanskyenergy.com//Home/YRAC?productId=49168</t>
  </si>
  <si>
    <t>https://enroll.cleanskyenergy.com//Home/YRAC?productId=49169</t>
  </si>
  <si>
    <t>Rhythm Max Saver 24</t>
  </si>
  <si>
    <t>https://api.energytexas.com/api/pricing/offers/latest-offers-efl/25538/?locale=en</t>
  </si>
  <si>
    <t>https://api.energytexas.com/api/pricing/offers/latest-offers-efl/25537/?locale=en</t>
  </si>
  <si>
    <t>https://texas.smartenergy.com/docs/efls/output/20260806_F_CPT_SG12-1MNTHBC_M2001.pdf</t>
  </si>
  <si>
    <t>https://texas.smartenergy.com/docs/efls/output/20260806_F_ONC_SG12-1MNTHBC_M2001.pdf</t>
  </si>
  <si>
    <t>https://texas.smartenergy.com/docs/efls/output/20260806_F_ONC_SG24-1MNTHBC_M2001.pdf</t>
  </si>
  <si>
    <t>Sure Saver 12</t>
  </si>
  <si>
    <t>https://www.sparkenergy.com/products-and-services/?getproductpdf=1&amp;ProductID=154443&amp;type=YRAC&amp;title=Your+Rights+as+a+Customer&amp;language=english</t>
  </si>
  <si>
    <t>https://signup.sparkenergy.com/getdocument/?getproductpdf=1&amp;productid=154443&amp;type=EFL_MSFCREDIT&amp;title=154443_EFL_MSFCREDIT&amp;language=english</t>
  </si>
  <si>
    <t>https://www.sparkenergy.com/products-and-services/</t>
  </si>
  <si>
    <t>https://www.sparkenergy.com/products-and-services/?getproductpdf=1&amp;ProductID=154445&amp;type=YRAC&amp;title=Your+Rights+as+a+Customer&amp;language=english</t>
  </si>
  <si>
    <t>https://signup.sparkenergy.com/getdocument/?getproductpdf=1&amp;productid=154445&amp;type=EFL_MSFCREDIT&amp;title=154445_EFL_MSFCREDIT&amp;language=english</t>
  </si>
  <si>
    <t>https://assets.oak.phloem.io/docs/f0b21dda-acc6-4d4c-813e-778c2512f506/html</t>
  </si>
  <si>
    <t>Version 2.0</t>
  </si>
  <si>
    <t>https://assets.oak.phloem.io/docs/e28fe487-32e9-4336-b0ba-b6331db4701f/html</t>
  </si>
  <si>
    <t>https://signup.heritagepower.com/Home/TOS?productId=6413</t>
  </si>
  <si>
    <t>TOSHPFXUB022026</t>
  </si>
  <si>
    <t>https://signup.heritagepower.com/Home/TOS?productId=6415</t>
  </si>
  <si>
    <t>https://signup.heritagepower.com/Home/TOS?productId=6417</t>
  </si>
  <si>
    <t>https://signup.heritagepower.com/Home/TOS?productId=6419</t>
  </si>
  <si>
    <t>Branch Fixed 12</t>
  </si>
  <si>
    <t>https://signup.branchenergy.com/?utm_source=ptc</t>
  </si>
  <si>
    <t>Heads up, this is a special rate only available to the savvy shoppers on Power to Choose. To guarantee you receive this rate, please click through to our website using the Sign Up button.  At Branch Energy our mission is to make the right thing and the easy thing, the same thing. That means that Branch is a great choice for your wallet and for the planet. Enjoy a low, fixed rate on energy that comes from 100% renewable sources and customer service that *actually* cares. Oh, and we plant a tree on your behalf for every month that youâ€™re a Branch customer so you can brag to your friends about how youâ€™re reforesting Texas one tree at a time.</t>
  </si>
  <si>
    <t>https://assets.oak.phloem.io/docs/8327c1f0-df85-4b93-9037-d978b508876c/html</t>
  </si>
  <si>
    <t>https://assets.oak.phloem.io/docs/efd9a6f3-1f72-482d-a866-0ca45f86f999/html</t>
  </si>
  <si>
    <t>(866) 748-6660</t>
  </si>
  <si>
    <t>Heads up, this is a special rate only available to the savvy shoppers on Power to Choose. To guarantee you receive this rate, please click through to our website using the Sign Up button. At Branch Energy our mission is to make the right thing and the easy thing, the same thing. That means that Branch is a great choice for your wallet and for the planet. Enjoy a low, fixed rate on energy that comes from 100% renewable sources and customer service that *actually* cares. Oh, and we plant a tree on your behalf for every month that youâ€™re a Branch customer so you can brag to your friends about how youâ€™re reforesting Texas one tree at a time.</t>
  </si>
  <si>
    <t>https://assets.oak.phloem.io/docs/fb0022a4-4028-48b6-89ab-1977a5f2e04b/html</t>
  </si>
  <si>
    <t>Bright Start 12 â€“ $180 Bill Credit Reward</t>
  </si>
  <si>
    <t>www.heritagepower.com</t>
  </si>
  <si>
    <t>*Sign up today &amp; get a $180 credit! A total credit of $180 will be applied as twelve (12) monthly credits of $15 each over the 12 month contract term. Autopay &amp; E-Billing Required. *</t>
  </si>
  <si>
    <t>https://signup.heritagepower.com/Home/YRAC?productId=6413</t>
  </si>
  <si>
    <t>https://signup.heritagepower.com/Home/index?ProductCode=RN12000614&amp;Promo=PTC</t>
  </si>
  <si>
    <t>(888) 551-0373</t>
  </si>
  <si>
    <t>https://signup.heritagepower.com/Home/YRAC?productId=6415</t>
  </si>
  <si>
    <t>https://signup.heritagepower.com/Home/index?ProductCode=RN12000616&amp;Promo=PTC</t>
  </si>
  <si>
    <t>Bright Start 5 â€“ $50 First Bill Credit!!</t>
  </si>
  <si>
    <t>Sign up today &amp; get a $50 credit! The $50 credit will be applied to your first bill. Autopay &amp; E-Billing Required.</t>
  </si>
  <si>
    <t>https://signup.heritagepower.com/Home/YRAC?productId=6417</t>
  </si>
  <si>
    <t>https://signup.heritagepower.com/Home/EFl?productId=6417</t>
  </si>
  <si>
    <t>https://signup.heritagepower.com/Home/index?ProductCode=RN05000004&amp;Promo=PTC</t>
  </si>
  <si>
    <t>https://signup.heritagepower.com/Home/YRAC?productId=6419</t>
  </si>
  <si>
    <t>https://signup.heritagepower.com/Home/index?ProductCode=RN05000006&amp;Promo=PTC</t>
  </si>
  <si>
    <t>No Contract Advantage</t>
  </si>
  <si>
    <t>Get the advantage of no contracts! Leave anytime! Zero fees!</t>
  </si>
  <si>
    <t>LUBBOCK P&amp;L</t>
  </si>
  <si>
    <t>LUBBOCK POWER AND LIGHT</t>
  </si>
  <si>
    <t>https://webs.amigoenergy.com/Generate_Docs/TosyracLink.aspx?RID=/LYnLZkG5Os=&amp;RCID=rv5fvOkFHh4=&amp;L=6f+Ch9flI7k=</t>
  </si>
  <si>
    <t>https://webs.amigoenergy.com/Generate_Docs/TosyracLink.aspx?RID=fghzZ67BppU=&amp;RCID=rv5fvOkFHh4=&amp;L=6f+Ch9flI7k=</t>
  </si>
  <si>
    <t>https://webs.amigoenergy.com/Generate_Docs/TosyracLink.aspx?RID=/QJYi7R2WGU=&amp;RCID=rv5fvOkFHh4=&amp;L=6f+Ch9flI7k=</t>
  </si>
  <si>
    <t>TX_AE_TOS_ENG_V08_AUG_31_23</t>
  </si>
  <si>
    <t>https://webs.amigoenergy.com/Generate_Docs/TosyracLink.aspx?RID=BTLJt8gww9o=&amp;RCID=rv5fvOkFHh4=&amp;L=6f+Ch9flI7k=</t>
  </si>
  <si>
    <t>https://webs.justenergydeals.com/Generate_Docs/TosyracLink.aspx?RID=0HhNUr0LaLs=&amp;RCID=gNASPlhlupI=&amp;L=6f+Ch9flI7k=</t>
  </si>
  <si>
    <t>https://webs.justenergydeals.com/Generate_Docs/TosyracLink.aspx?RID=vVII7aGnkTg=&amp;RCID=gNASPlhlupI=&amp;L=6f+Ch9flI7k=</t>
  </si>
  <si>
    <t>https://webs.justenergydeals.com/Generate_Docs/TosyracLink.aspx?RID=FuOZhta/ldA=&amp;RCID=gNASPlhlupI=&amp;L=6f+Ch9flI7k=</t>
  </si>
  <si>
    <t>https://webs.justenergydeals.com/Generate_Docs/TosyracLink.aspx?RID=M+o7fT9Oo/s=&amp;RCID=gNASPlhlupI=&amp;L=6f+Ch9flI7k=</t>
  </si>
  <si>
    <t>https://webs.taraenergy.com/Generate_Docs/TosyracLink.aspx?RID=ODdY/I3xZsY=&amp;RCID=cacW2cvK/I0=&amp;L=6f+Ch9flI7k=</t>
  </si>
  <si>
    <t>https://webs.taraenergy.com/Generate_Docs/TosyracLink.aspx?RID=z9R/Q0Z4kT8=&amp;RCID=cacW2cvK/I0=&amp;L=6f+Ch9flI7k=</t>
  </si>
  <si>
    <t>https://webs.taraenergy.com/Generate_Docs/TosyracLink.aspx?RID=AXEW2DZ1EjY=&amp;RCID=cacW2cvK/I0=&amp;L=6f+Ch9flI7k=</t>
  </si>
  <si>
    <t>TX_TE_TOS_ENG_V07_AUG_31_23</t>
  </si>
  <si>
    <t>https://webs.taraenergy.com/Generate_Docs/TosyracLink.aspx?RID=imB7M565xDI=&amp;RCID=cacW2cvK/I0=&amp;L=6f+Ch9flI7k=</t>
  </si>
  <si>
    <t>Sustainable Simply Days - 3</t>
  </si>
  <si>
    <t>https://webs.amigoenergy.com/Generate_Docs/Generate_EflLinks.aspx?RID=fghzZ67BppU=&amp;RCID=rv5fvOkFHh4=&amp;L=6f+Ch9flI7k=</t>
  </si>
  <si>
    <t>https://webs.amigoenergy.com/Generate_Docs/Generate_EflLinks.aspx?RID=/LYnLZkG5Os=&amp;RCID=rv5fvOkFHh4=&amp;L=6f+Ch9flI7k=</t>
  </si>
  <si>
    <t>Sustainable Lifestyle - 3</t>
  </si>
  <si>
    <t>https://webs.amigoenergy.com/Generate_Docs/Generate_EflLinks.aspx?RID=/QJYi7R2WGU=&amp;RCID=rv5fvOkFHh4=&amp;L=6f+Ch9flI7k=</t>
  </si>
  <si>
    <t>https://webs.amigoenergy.com/Generate_Docs/Generate_EflLinks.aspx?RID=BTLJt8gww9o=&amp;RCID=rv5fvOkFHh4=&amp;L=6f+Ch9flI7k=</t>
  </si>
  <si>
    <t>Bright Start 3</t>
  </si>
  <si>
    <t>Autopay &amp; E-Billing Required.</t>
  </si>
  <si>
    <t>https://signup.heritagepower.com/Home/index?ProductCode=RN03000065&amp;Promo=PTC</t>
  </si>
  <si>
    <t>Sustainable Living Bundle - 3</t>
  </si>
  <si>
    <t>https://webs.justenergydeals.com/Generate_Docs/Generate_EflLinks.aspx?RID=M+o7fT9Oo/s=&amp;RCID=gNASPlhlupI=&amp;L=6f+Ch9flI7k=</t>
  </si>
  <si>
    <t>https://webs.justenergydeals.com/Generate_Docs/Generate_EflLinks.aspx?RID=FuOZhta/ldA=&amp;RCID=gNASPlhlupI=&amp;L=6f+Ch9flI7k=</t>
  </si>
  <si>
    <t>Sustainable Days Bundle - 3</t>
  </si>
  <si>
    <t>https://webs.justenergydeals.com/Generate_Docs/Generate_EflLinks.aspx?RID=0HhNUr0LaLs=&amp;RCID=gNASPlhlupI=&amp;L=6f+Ch9flI7k=</t>
  </si>
  <si>
    <t>https://webs.justenergydeals.com/Generate_Docs/Generate_EflLinks.aspx?RID=vVII7aGnkTg=&amp;RCID=gNASPlhlupI=&amp;L=6f+Ch9flI7k=</t>
  </si>
  <si>
    <t>Balanced Days Bundle - 3</t>
  </si>
  <si>
    <t>https://webs.taraenergy.com/Generate_Docs/Generate_EflLinks.aspx?RID=ODdY/I3xZsY=&amp;RCID=cacW2cvK/I0=&amp;L=6f+Ch9flI7k=</t>
  </si>
  <si>
    <t>https://webs.taraenergy.com/Generate_Docs/Generate_EflLinks.aspx?RID=z9R/Q0Z4kT8=&amp;RCID=cacW2cvK/I0=&amp;L=6f+Ch9flI7k=</t>
  </si>
  <si>
    <t>Sustainable Home Bundle - 3</t>
  </si>
  <si>
    <t>https://webs.taraenergy.com/Generate_Docs/Generate_EflLinks.aspx?RID=AXEW2DZ1EjY=&amp;RCID=cacW2cvK/I0=&amp;L=6f+Ch9flI7k=</t>
  </si>
  <si>
    <t>https://webs.taraenergy.com/Generate_Docs/Generate_EflLinks.aspx?RID=imB7M565xDI=&amp;RCID=cacW2cvK/I0=&amp;L=6f+Ch9flI7k=</t>
  </si>
  <si>
    <t>http://varsityenergy.com/</t>
  </si>
  <si>
    <t>(877) 827-7389</t>
  </si>
  <si>
    <t>https://enroll.bkvenergy.com/Home/TOS?productId=119415</t>
  </si>
  <si>
    <t>https://enroll.bkvenergy.com/Home/TOS?productId=119416</t>
  </si>
  <si>
    <t>https://enroll.bkvenergy.com/Home/TOS?productId=64278</t>
  </si>
  <si>
    <t>https://enroll.bkvenergy.com/Home/TOS?productId=46269</t>
  </si>
  <si>
    <t>https://enroll.bkvenergy.com/Home/TOS?productId=64279</t>
  </si>
  <si>
    <t>https://enroll.bkvenergy.com/Home/TOS?productId=50736</t>
  </si>
  <si>
    <t>https://enroll.bkvenergy.com/Home/TOS?productId=50737</t>
  </si>
  <si>
    <t>Daisy 13</t>
  </si>
  <si>
    <t>https://enroll.bkvenergy.com/Home/YRAC?productId=50737</t>
  </si>
  <si>
    <t>https://enroll.bkvenergy.com/Home/EFL?productCode=RN00013531&amp;term=13</t>
  </si>
  <si>
    <t>https://enroll.bkvenergy.com/Home/YRAC?productId=50736</t>
  </si>
  <si>
    <t>https://enroll.bkvenergy.com/Home/EFL?productCode=RN00013530&amp;term=13</t>
  </si>
  <si>
    <t>Daisy 18</t>
  </si>
  <si>
    <t>https://enroll.bkvenergy.com/Home/YRAC?productId=64279</t>
  </si>
  <si>
    <t>https://enroll.bkvenergy.com/Home/EFL?productCode=RN00027073&amp;promo=&amp;term=18</t>
  </si>
  <si>
    <t>https://enroll.bkvenergy.com/Home/YRAC?productId=64278</t>
  </si>
  <si>
    <t>https://enroll.bkvenergy.com/Home/EFL?productCode=RN00027072&amp;promo=&amp;term=18</t>
  </si>
  <si>
    <t>Daisy 14</t>
  </si>
  <si>
    <t>https://enroll.bkvenergy.com/Home/YRAC?productId=46269</t>
  </si>
  <si>
    <t>https://enroll.bkvenergy.com/Home/EFL?productCode=RN00011413&amp;promo=&amp;term=14</t>
  </si>
  <si>
    <t>Daisy 9</t>
  </si>
  <si>
    <t>https://enroll.bkvenergy.com/Home/YRAC?productId=119415</t>
  </si>
  <si>
    <t>https://enroll.bkvenergy.com/Home/EFL?productCode=RN00080061&amp;promo=&amp;term=9</t>
  </si>
  <si>
    <t>https://enroll.bkvenergy.com/Home/YRAC?productId=119416</t>
  </si>
  <si>
    <t>https://enroll.bkvenergy.com/Home/EFL?productCode=RN00080062&amp;promo=&amp;term=9</t>
  </si>
  <si>
    <t>No Gimmicks 18</t>
  </si>
  <si>
    <t>https://signup.budgetpowertx.com/Home/index?ProductCode=RN18000001&amp;Promo=PTC</t>
  </si>
  <si>
    <t>https://signup.budgetpowertx.com/Home/index?ProductCode=RN18000002&amp;Promo=PTC</t>
  </si>
  <si>
    <t>Companion + Perks 9</t>
  </si>
  <si>
    <t>https://www.companionenergy.com/?refid=PTCPERKS09&amp;ul=1000&amp;tdsp=ONCOR_ELEC&amp;utm_source=power_to_choose&amp;utm_medium=referral&amp;utm_campaign=PTC-PTCPERKS09&amp;utm_content=ONCOR_ELEC&amp;utm_term=logo</t>
  </si>
  <si>
    <t>https://newenroll.companionenergy.com/?refid=PTCPERKS09&amp;ul=1000&amp;tdsp=ONCOR_ELEC&amp;utm_source=power_to_choose&amp;utm_medium=referral&amp;utm_campaign=PTC-PTCPERKS09&amp;utm_content=ONCOR_ELEC&amp;utm_term=additional_info</t>
  </si>
  <si>
    <t>https://www.companionenergy.com/?refid=PTCPERKS09&amp;ul=1000&amp;tdsp=CNP&amp;utm_source=power_to_choose&amp;utm_medium=referral&amp;utm_campaign=PTC-PTCPERKS09&amp;utm_content=CNP&amp;utm_term=logo</t>
  </si>
  <si>
    <t>https://newenroll.companionenergy.com/?refid=PTCPERKS09&amp;ul=1000&amp;tdsp=CNP&amp;utm_source=power_to_choose&amp;utm_medium=referral&amp;utm_campaign=PTC-PTCPERKS09&amp;utm_content=CNP&amp;utm_term=additional_info</t>
  </si>
  <si>
    <t>Frontier Power Saver 9</t>
  </si>
  <si>
    <t>https://www.frontierutilities.com/Home/refid/PTCFPS09</t>
  </si>
  <si>
    <t>https://newenroll.frontierutilities.com/?refid=PTCFPS09&amp;ul=1000&amp;tdsp=ONCOR_ELEC</t>
  </si>
  <si>
    <t>https://newenroll.frontierutilities.com/?refid=PTCFPS09&amp;ul=1000&amp;tdsp=CNP</t>
  </si>
  <si>
    <t>Gexa Eco Choice 9</t>
  </si>
  <si>
    <t>https://newenroll.gexaenergy.com/?refid=PTC_EcoChoice09&amp;ul=1000&amp;tdsp=ONCOR_ELEC</t>
  </si>
  <si>
    <t>https://newenroll.gexaenergy.com/?refid=PTC_EcoChoice09&amp;ul=1000&amp;tdsp=CNP</t>
  </si>
  <si>
    <t>Ranchero Cheapskate - 3</t>
  </si>
  <si>
    <t>SoFed Try Us Out Now - 3</t>
  </si>
  <si>
    <t>https://www.cirroenergy.com/lp/ptcZipCodeSearch?tdsp_code=D0001&amp;promo_code=WA198B&amp;txtPromocode=WA198B&amp;fromLP=ptc&amp;sid=APTC_1685677096&amp;utm_campaign=Power+To+Choose+Listings&amp;utm_medium=PTC_&amp;utm_source=None</t>
  </si>
  <si>
    <t>https://shop.directenergy.com/tx/product-chart-tabs?tdspCode=D0001&amp;promo_code=WHPGCD&amp;sid=APTC_1726591058&amp;utm_campaign=PTC&amp;utm_medium=PTC_&amp;utm_source=PowerToChoose</t>
  </si>
  <si>
    <t>Electronic Billing and auto payment via bank draft, credit card, or debit card available. This offer is for new customers only. Enroll through Power to Choose or by using special promo code; Promo Code Required: WQ4131.</t>
  </si>
  <si>
    <t>https://shop.discountpowertx.com/offer-selection/?txtPromocode=WQ4131&amp;tdspCode=D0001&amp;fromLP=ptc&amp;sid=APTC_1686090020&amp;utm_campaign=Power+To+Choose+Listings&amp;utm_medium=PTC_&amp;utm_source=None</t>
  </si>
  <si>
    <t>https://shop.greenmountainenergy.com/texas/home-energy-solutions/products/?tdspCodeCCS=D0001&amp;fromLP=ptc&amp;txtPromocode=WA0TEZ&amp;sid=APTC_1726590650&amp;utm_campaign=PTC&amp;utm_medium=PTC_&amp;utm_source=PowerToChoose</t>
  </si>
  <si>
    <t>https://shop.reliant.com/plans-for-you/?tdspCodeCCS=D0001&amp;fromLP=ptc&amp;txtPromocode=WF3713&amp;sid=APTC_1686089562&amp;utm_source=None&amp;utm_campaign=Power+To+Choose+Listings&amp;utm_medium=PTC_</t>
  </si>
  <si>
    <t>http://www.reliant.com/public/startOEProcess.htm?tdspCodeCCS=D0001&amp;fromLP=ptc&amp;txtPromocode=WF3713&amp;sid=A3P_1562314131</t>
  </si>
  <si>
    <t>https://signup.heritagepower.com/Home/TOS?productId=6442</t>
  </si>
  <si>
    <t>https://signup.heritagepower.com/Home/YRAC?productId=6442</t>
  </si>
  <si>
    <t xml:space="preserve">      &gt;&gt; CLICK HERE &lt;&lt;</t>
  </si>
  <si>
    <t>https://www.constellation.com/bin/residential/GetContractVersionPDF?versionNum=5010180</t>
  </si>
  <si>
    <t>TOS - 5010180</t>
  </si>
  <si>
    <t>https://www.constellation.com/bin/residential/GetContractVersionPDF?versionNum=5010172</t>
  </si>
  <si>
    <t>TOS - 5010172</t>
  </si>
  <si>
    <t>https://cdn.gotrhythm.com/RhythmTOS_en.pdf</t>
  </si>
  <si>
    <t>v6.0</t>
  </si>
  <si>
    <t>TBD</t>
  </si>
  <si>
    <t>Simple Switch 3</t>
  </si>
  <si>
    <t>Simple Switch 4</t>
  </si>
  <si>
    <t>https://signup.varsityenergy.com/Home/TOS?productId=29870&amp;ver=english</t>
  </si>
  <si>
    <t>2022.03</t>
  </si>
  <si>
    <t>Champ Saver-9</t>
  </si>
  <si>
    <t>http://www.championenergyservices.com/</t>
  </si>
  <si>
    <t>https://docs.championenergyservices.com/ExternalDocs?planname=PN2387&amp;state=TX&amp;language=EN</t>
  </si>
  <si>
    <t>https://docs.championenergyservices.com/ExternalDocs?planname=PN2398&amp;state=TX&amp;language=EN</t>
  </si>
  <si>
    <t>https://www.energytexas.com/?rcid=power-to-choose&amp;utm_source=powertochoose&amp;utm_medium=state-shopping</t>
  </si>
  <si>
    <t>A $100 bill credit will be applied to each billing cycle in which usage is greater than 1,000 kWh.</t>
  </si>
  <si>
    <t>HOMERUN 10</t>
  </si>
  <si>
    <t>For this product you will receive all communications via email / Please email bench@varsityenergy.com for all customer inquiries / You may set up Autopay through your online account or by contacting customer service</t>
  </si>
  <si>
    <t>https://signup.varsityenergy.com/Home/YRAC?productId=29870&amp;ver=english</t>
  </si>
  <si>
    <t>https://signup.varsityenergy.com/Home/index?ProductCode=RN10000002&amp;Promo=PTC</t>
  </si>
  <si>
    <t>HOMERUN 16</t>
  </si>
  <si>
    <t>https://signup.varsityenergy.com/Home/index?ProductCode=RN16000002&amp;Promo=PTC</t>
  </si>
  <si>
    <t>Power to Choose displays a single price for each utility service area. Some utilities cover multiple regions with different electricity pricing. Your rate may vary on our website after you enter your service zip code.</t>
  </si>
  <si>
    <t>https://signup.varsityenergy.com/Home/TOS?productId=29589&amp;ver=english</t>
  </si>
  <si>
    <t>2023.01</t>
  </si>
  <si>
    <t>Smart Secure 9</t>
  </si>
  <si>
    <t>https://enroll.aetexasco.com/EmailHTML/efl.aspx?RateID=11149&amp;BrandID=1&amp;PromoCodeID=114</t>
  </si>
  <si>
    <t>https://enroll.aetexasco.com/EmailHTML/efl.aspx?RateID=11152&amp;BrandID=1&amp;PromoCodeID=114</t>
  </si>
  <si>
    <t>Luminous 9</t>
  </si>
  <si>
    <t>https://enroll.atlantexpower.com/EmailHTML/efl.aspx?RateID=11110&amp;BrandID=3&amp;PromoCodeID=115</t>
  </si>
  <si>
    <t>https://enroll.atlantexpower.com/EmailHTML/efl.aspx?RateID=11113&amp;BrandID=3&amp;PromoCodeID=115</t>
  </si>
  <si>
    <t>No Gimmicks Green 36</t>
  </si>
  <si>
    <t>https://signup.budgetpowertx.com/Home/index?ProductCode=RN36000941&amp;Promo=PTC</t>
  </si>
  <si>
    <t>https://signup.budgetpowertx.com/Home/index?ProductCode=RN36000942&amp;Promo=PTC</t>
  </si>
  <si>
    <t>HOMERUN 12</t>
  </si>
  <si>
    <t>For this product you will receive all communications via email / Please email bench@varsityenergy.com for all customer inquiries / You may set up Autopay through your online account or by contacting customer service / TDSP pass-through delivery charges are subject to change at the Utilities discretion and are out of our control.</t>
  </si>
  <si>
    <t>https://signup.varsityenergy.com/Home/YRAC?productId=29033&amp;ver=english</t>
  </si>
  <si>
    <t>https://signup.varsityenergy.com/Home/index?ProductCode=RN12000005&amp;Promo=PTC</t>
  </si>
  <si>
    <t>https://signup.varsityenergy.com/Home/EFl?productId=33068&amp;ver=english</t>
  </si>
  <si>
    <t>https://www.sparkenergy.com/products-and-services/?getproductpdf=1&amp;PromotionCode=PTC&amp;ProductId=153760&amp;type=TOS&amp;title=TOS_153760</t>
  </si>
  <si>
    <t>https://octopusenergy.com/efl/OCTO-SIMPLE-12-ONCOR-LZ_NORTH-202608251130</t>
  </si>
  <si>
    <t>https://octopusenergy.com/efl/OCTOPUS-FLEX-ONCOR-LZ_NORTH-202608251130</t>
  </si>
  <si>
    <t>Octo Simple 9</t>
  </si>
  <si>
    <t>Unlock our 9-month fixed-rate plan with 100% renewable electricity. Enjoy price stability and a shorter commitment.</t>
  </si>
  <si>
    <t>Octo Green 9</t>
  </si>
  <si>
    <t>https://octopusenergy.com/efl/OCTO-SIMPLE-9-ONCOR-LZ_NORTH-202608251130</t>
  </si>
  <si>
    <t>Octo Simple 6</t>
  </si>
  <si>
    <t>Lock in your electricity rate for 6 months with 100% renewable energy. Enjoy rate stability against market fluctuationsâ€”with no hidden fees, no surprises, and Octopus Energyâ€™s award-winning customer service.</t>
  </si>
  <si>
    <t>https://octopusenergy.com/efl/OCTO-SIMPLE-6-ONCOR-LZ_NORTH-202608251130</t>
  </si>
  <si>
    <t>Octo Simple 3</t>
  </si>
  <si>
    <t>Lock in a fixed electricity rate for 3 months. Enjoy predictable pricing with no hidden fees, no surprises, and the friendly, award-winning customer service Octopus Energy is known for.</t>
  </si>
  <si>
    <t>https://octopusenergy.com/efl/OCTO-SIMPLE-3-ONCOR-LZ_NORTH-202608251130</t>
  </si>
  <si>
    <t>https://octopusenergy.com/efl/OCTO-SIMPLE-24-ONCOR-LZ_NORTH-202608251130</t>
  </si>
  <si>
    <t>Choose 3</t>
  </si>
  <si>
    <t>https://www.sparkenergy.com/products-and-services/?getproductpdf=1&amp;PromotionCode=PTC&amp;ProductID=153760&amp;type=YRAC&amp;title=Your+Rights+as+a+Customer&amp;language=english</t>
  </si>
  <si>
    <t>https://www.sparkenergy.com/products-and-services/?getproductpdf=1&amp;PromotionCode=PTC&amp;ProductID=153760&amp;type=EFL&amp;title=Electricity+Facts+Label&amp;language=english</t>
  </si>
  <si>
    <t>https://gb008a8dbfa8724-worx4uv1.adb.us-ashburn-1.oraclecloudapps.com/ords/worx4u/admin/efls/59E23D293E0FF2DEE063E1FE000A52E2/view</t>
  </si>
  <si>
    <t>https://signup.varsityenergy.com/Home/EFl?productId=33070&amp;ver=english</t>
  </si>
  <si>
    <t>https://signup.budgetpowertx.com/Home/TOS?productId=35060</t>
  </si>
  <si>
    <t>https://signup.budgetpowertx.com/Home/TOS?productId=35061</t>
  </si>
  <si>
    <t>https://signup.budgetpowertx.com/Home/TOS?productId=35059</t>
  </si>
  <si>
    <t>https://signup.budgetpowertx.com/Home/YRAC?productId=35060</t>
  </si>
  <si>
    <t>https://signup.budgetpowertx.com/Home/EFL?productId=35060&amp;Promo=</t>
  </si>
  <si>
    <t>https://signup.budgetpowertx.com/Home/YRAC?productId=35061</t>
  </si>
  <si>
    <t>https://signup.budgetpowertx.com/Home/EFL?productId=35061&amp;Promo=</t>
  </si>
  <si>
    <t>https://signup.budgetpowertx.com/Home/YRAC?productId=35059</t>
  </si>
  <si>
    <t>https://signup.budgetpowertx.com/Home/EFL?productId=35059&amp;Promo=</t>
  </si>
  <si>
    <t>https://m-api.directenergy.com/de-mobile-oam-services/files/0901751883abe815.pdf</t>
  </si>
  <si>
    <t>https://api.goodcharlie.com/products/2046/tos/Centerpoint/latest/en</t>
  </si>
  <si>
    <t>https://api.goodcharlie.com/products/2047/tos/Centerpoint/latest/en</t>
  </si>
  <si>
    <t>https://api.goodcharlie.com/products/2048/tos/Centerpoint/latest/en</t>
  </si>
  <si>
    <t>https://m-api.directenergy.com/de-mobile-oam-services/files/090175188358df5c.pdf</t>
  </si>
  <si>
    <t>https://m-api.directenergy.com/de-mobile-oam-services/defl/D1F00183448968C.pdf.pdf</t>
  </si>
  <si>
    <t>https://m-api.directenergy.com/de-mobile-oam-services/defl/D1F00183449012C.pdf.pdf</t>
  </si>
  <si>
    <t>https://m-api.directenergy.com/de-mobile-oam-services/defl/D1F00183448954C.pdf.pdf</t>
  </si>
  <si>
    <t>GoodEnergy 24</t>
  </si>
  <si>
    <t>https://goodcharlie.com/?utm_campaign=Corporate&amp;utm_source=comparison-site&amp;utm_medium=third-party&amp;utm_content=power-to-choose-logo-cnp</t>
  </si>
  <si>
    <t>Includes FREE 24/7 unlimited access to licensed veterinarians and $750 to fund an emergency vet bill. Covers up to 5 pets.  Plan requires paperless billing and communication.</t>
  </si>
  <si>
    <t>https://gc-gridlink.smartgridcis.net/Documents/Download.aspx?ProductDocumentID=76592</t>
  </si>
  <si>
    <t>https://api.goodcharlie.com/products/2047/EFL/Centerpoint/latest/en</t>
  </si>
  <si>
    <t>https://goodcharlie.com/?product_id=2117&amp;utility_code=CENTERPOINT&amp;utm_campaign=Corporate&amp;utm_source=comparison-site&amp;utm_medium=third-party&amp;utm_content=power-to-choose-cnp</t>
  </si>
  <si>
    <t>(832) 613-6227</t>
  </si>
  <si>
    <t>https://goodcharlie.com/?utm_campaign=Corporate&amp;utm_source=comparison-site&amp;utm_medium=third-party&amp;utm_content=power-to-choose-logo-onc</t>
  </si>
  <si>
    <t>https://api.goodcharlie.com/products/2047/EFL/Oncor/latest/en</t>
  </si>
  <si>
    <t>https://goodcharlie.com/?product_id=2117&amp;utility_code=ONCOR&amp;utm_campaign=Corporate&amp;utm_source=comparison-site&amp;utm_medium=third-party&amp;utm_content=power-to-choose-onc</t>
  </si>
  <si>
    <t>(888) 462-0147</t>
  </si>
  <si>
    <t>GoodEnergy 12</t>
  </si>
  <si>
    <t>https://api.goodcharlie.com/products/2046/EFL/Oncor/latest/en</t>
  </si>
  <si>
    <t>https://api.goodcharlie.com/products/2046/EFL/Centerpoint/latest/en</t>
  </si>
  <si>
    <t>GoodEnergy 36</t>
  </si>
  <si>
    <t>https://api.goodcharlie.com/products/2048/EFL/Oncor/latest/en</t>
  </si>
  <si>
    <t>https://api.goodcharlie.com/products/2048/EFL/Centerpoint/latest/en</t>
  </si>
  <si>
    <t>GoodEnergy 9</t>
  </si>
  <si>
    <t>https://api.goodcharlie.com/products/2148/EFL/Centerpoint/latest/en</t>
  </si>
  <si>
    <t>https://goodcharlie.com/?product_id=2148&amp;utility_code=CENTERPOINT&amp;utm_campaign=Corporate&amp;utm_source=comparison-site&amp;utm_medium=third-party&amp;utm_content=power-to-choose-cnp</t>
  </si>
  <si>
    <t>https://api.goodcharlie.com/products/2148/EFL/Oncor/latest/en</t>
  </si>
  <si>
    <t>https://goodcharlie.com/?product_id=2148&amp;utility_code=ONCOR&amp;utm_campaign=Corporate&amp;utm_source=comparison-site&amp;utm_medium=third-party&amp;utm_content=power-to-choose-onc</t>
  </si>
  <si>
    <t>Think Clean 24 With Smart Thermostat Connected</t>
  </si>
  <si>
    <t>https://artemis-api.apge.com/api/v1/document?documentId=14&amp;offerCode=SRBTX_CTP_NA_NA_RES_FPR_SD0_4_NEW</t>
  </si>
  <si>
    <t>https://artemis-api.apge.com/api/v1/document?documentId=14&amp;offerCode=SRBTX_ONC_NA_NA_RES_FPR_SD0_T4_NEW</t>
  </si>
  <si>
    <t>SRBTX_CTP_NA_NA_RES_FPR_SD0_T4_NEW</t>
  </si>
  <si>
    <t>https://enroll.bkvenergy.com/Home/TOS?productId=35010</t>
  </si>
  <si>
    <t>https://enroll.bkvenergy.com/Home/TOS?productId=35013</t>
  </si>
  <si>
    <t>https://api.paylesspower.com/common/api/document/ctp/ERPT92/tos/en/487447</t>
  </si>
  <si>
    <t>https://api.paylesspower.com/common/api/document/ctp/ERPT93/tos/en/487447</t>
  </si>
  <si>
    <t>https://api.paylesspower.com/common/api/document/ctp/ERPT94/tos/en/487447</t>
  </si>
  <si>
    <t>https://api.paylesspower.com/common/api/document/onc/ERPT92/tos/en/487447</t>
  </si>
  <si>
    <t>https://api.paylesspower.com/common/api/document/onc/ERPT93/tos/en/487447</t>
  </si>
  <si>
    <t>https://api.paylesspower.com/common/api/document/onc/ERPT94/tos/en/487447</t>
  </si>
  <si>
    <t>TrueClassic 4</t>
  </si>
  <si>
    <t>Lock in a fixed rate plan that gives you price security for the next 4 months. Flexible. Affordable. Energy. That's APG&amp;E!</t>
  </si>
  <si>
    <t>https://artemis-api.apge.com/api/v1/document?documentId=16&amp;offerCode=SRBTX_ONC_NA_NA_RES_FPR_SD0_T4_NEW</t>
  </si>
  <si>
    <t>https://artemis-api.apge.com/api/v1/document?documentId=73&amp;offerCode=SRBTX_ONC_NA_NA_RES_FPR_SD0_T4_NEW</t>
  </si>
  <si>
    <t>https://www.apge.com/enroll#/offer?offerCode=SRBTX_ONC_NA_NA_RES_FPR_SD0_T4_NEW&amp;deploymentName=TX%20State%20Rate%20Board</t>
  </si>
  <si>
    <t>https://artemis-api.apge.com/api/v1/document?documentId=16&amp;offerCode=SRBTX_CTP_NA_NA_RES_FPR_SD0_T4_NEW</t>
  </si>
  <si>
    <t>https://artemis-api.apge.com/api/v1/document?documentId=73&amp;offerCode=SRBTX_CTP_NA_NA_RES_FPR_SD0_T4_NEW</t>
  </si>
  <si>
    <t>https://www.apge.com/enroll#/offer?offerCode=SRBTX_CTP_NA_NA_RES_FPR_SD0_T4_NEW&amp;deploymentName=TX%20State%20Rate%20Board</t>
  </si>
  <si>
    <t>Daisy 12</t>
  </si>
  <si>
    <t>https://enroll.bkvenergy.com/Home/YRAC?productId=35013</t>
  </si>
  <si>
    <t>https://enroll.bkvenergy.com/Home/EFL?productCode=RN00001194&amp;promo=&amp;term=12</t>
  </si>
  <si>
    <t>https://enroll.bkvenergy.com/Home/YRAC?productId=35010</t>
  </si>
  <si>
    <t>https://enroll.bkvenergy.com/Home/EFL?productCode=RN00001189&amp;promo=&amp;term=12</t>
  </si>
  <si>
    <t>https://eflviewer.companionenergy.com/eflviewer.aspx?lang=EN&amp;prodcode=CEPERK12&amp;tdspcode=ONCOR_ELEC&amp;ppid=193667&amp;logid=83877&amp;filename=ONCOR_ELEC_CEPERK12_20260829_0000_83877</t>
  </si>
  <si>
    <t>https://eflviewer.companionenergy.com/eflviewer.aspx?lang=EN&amp;prodcode=CEPERK9&amp;tdspcode=ONCOR_ELEC&amp;ppid=193668&amp;logid=83876&amp;filename=ONCOR_ELEC_CEPERK9_20260829_0000_83876</t>
  </si>
  <si>
    <t>https://eflviewer.frontierutilities.com/eflviewer.aspx?lang=EN&amp;prodcode=FPOWSVR12&amp;tdspcode=ONCOR_ELEC&amp;ppid=193663&amp;logid=83880&amp;filename=ONCOR_ELEC_FPOWSVR12_20260829_0000_83880</t>
  </si>
  <si>
    <t>https://eflviewer.frontierutilities.com/eflviewer.aspx?lang=EN&amp;prodcode=FPOWSVR09&amp;tdspcode=ONCOR_ELEC&amp;ppid=193665&amp;logid=83879&amp;filename=ONCOR_ELEC_FPOWSVR09_20260829_0000_83879</t>
  </si>
  <si>
    <t>https://eflviewer.gexaenergy.com/eflviewer.aspx?lang=EN&amp;prodcode=GXAECOCHI12&amp;tdspcode=ONCOR_ELEC&amp;ppid=193664&amp;logid=83883&amp;filename=ONCOR_ELEC_GXAECOCHI12_20260829_0000_83883</t>
  </si>
  <si>
    <t>https://eflviewer.gexaenergy.com/eflviewer.aspx?lang=EN&amp;prodcode=GXAECOCHI9&amp;tdspcode=ONCOR_ELEC&amp;ppid=193666&amp;logid=83882&amp;filename=ONCOR_ELEC_GXAECOCHI9_20260829_0000_83882</t>
  </si>
  <si>
    <t>PTC 12 Month - Postpaid</t>
  </si>
  <si>
    <t>Fixed Price for 12 months.  No deposit with approved credit.</t>
  </si>
  <si>
    <t>https://paylesspower.com/files/yrac_english_92.pdf</t>
  </si>
  <si>
    <t>https://api.paylesspower.com/common/api/document/ctp/ERPT92/efl/en/487447</t>
  </si>
  <si>
    <t>https://paylesspower.com/?affiliate=487447&amp;planType=2</t>
  </si>
  <si>
    <t>PTC 6 Month - Postpaid</t>
  </si>
  <si>
    <t>Fixed Price for 6 months.  No deposit with approved credit.</t>
  </si>
  <si>
    <t>https://paylesspower.com/files/yrac_english_93.pdf</t>
  </si>
  <si>
    <t>https://api.paylesspower.com/common/api/document/ctp/ERPT93/efl/en/487447</t>
  </si>
  <si>
    <t>PTC 3 Month - Postpaid</t>
  </si>
  <si>
    <t>Fixed Price for 3 months.  No deposit with approved credit.</t>
  </si>
  <si>
    <t>https://paylesspower.com/files/yrac_english_94.pdf</t>
  </si>
  <si>
    <t>https://api.paylesspower.com/common/api/document/ctp/ERPT94/efl/en/487447</t>
  </si>
  <si>
    <t>https://api.paylesspower.com/common/api/document/onc/ERPT92/efl/en/487447</t>
  </si>
  <si>
    <t>https://api.paylesspower.com/common/api/document/onc/ERPT93/efl/en/487447</t>
  </si>
  <si>
    <t>https://api.paylesspower.com/common/api/document/onc/ERPT94/efl/en/487447</t>
  </si>
  <si>
    <t>https://gb008a8dbfa8724-worx4uv1.adb.us-ashburn-1.oraclecloudapps.com/ords/worx4u/admin/efls/5A20E31983AAD240E063E1FE000A770B/view</t>
  </si>
  <si>
    <t>https://signup.varsityenergy.com/Home/EFl?productId=33072&amp;ver=english</t>
  </si>
  <si>
    <t>https://signup.budgetpowertx.com/Home/TOS?productId=35083</t>
  </si>
  <si>
    <t>https://signup.budgetpowertx.com/Home/TOS?productId=35084</t>
  </si>
  <si>
    <t>https://signup.budgetpowertx.com/Home/YRAC?productId=35083</t>
  </si>
  <si>
    <t>https://signup.budgetpowertx.com/Home/EFL?productId=35083&amp;Promo=</t>
  </si>
  <si>
    <t>https://signup.budgetpowertx.com/Home/YRAC?productId=35084</t>
  </si>
  <si>
    <t>https://signup.budgetpowertx.com/Home/EFL?productId=35084&amp;Promo=</t>
  </si>
  <si>
    <t>https://enroll.bkvenergy.com/Home/TOS?productId=64285</t>
  </si>
  <si>
    <t>https://signup.chariotenergy.com//Home/TOS?productId=47462</t>
  </si>
  <si>
    <t>https://signup.chariotenergy.com//Home/TOS?productId=47463</t>
  </si>
  <si>
    <t>https://signup.chariotenergy.com//Home/TOS?productId=47464</t>
  </si>
  <si>
    <t>https://cdn.energytexas.com/energy-texas-tos-en-version-1.pdf</t>
  </si>
  <si>
    <t>v1.0</t>
  </si>
  <si>
    <t>https://cdn.gotrhythm.com/rhythm-tos-en-version-8.pdf</t>
  </si>
  <si>
    <t>v8.0</t>
  </si>
  <si>
    <t>Daisy 11</t>
  </si>
  <si>
    <t>https://enroll.bkvenergy.com/Home/YRAC?productId=64285</t>
  </si>
  <si>
    <t>https://enroll.bkvenergy.com/Home/EFL?productCode=RN00027079&amp;promo=&amp;term=11</t>
  </si>
  <si>
    <t>https://signup.chariotenergy.com//Home/YRAC?productId=47462</t>
  </si>
  <si>
    <t>https://signup.chariotenergy.com//Home/EFl?productId=47462</t>
  </si>
  <si>
    <t>https://signup.chariotenergy.com//Home/YRAC?productId=47463</t>
  </si>
  <si>
    <t>https://signup.chariotenergy.com//Home/EFl?productId=47463</t>
  </si>
  <si>
    <t>https://signup.chariotenergy.com//Home/YRAC?productId=47464</t>
  </si>
  <si>
    <t>https://signup.chariotenergy.com//Home/EFl?productId=47464</t>
  </si>
  <si>
    <t>https://www.cirroenergy.com/defl/M1F00193223028C.pdf</t>
  </si>
  <si>
    <t>https://www.cirroenergy.com/defl/M1F00193223114C.pdf</t>
  </si>
  <si>
    <t>https://www.cirroenergy.com/defl/M1F00193223104C.pdf</t>
  </si>
  <si>
    <t>https://www.cirroenergy.com/defl/M1F00193223056D.pdf</t>
  </si>
  <si>
    <t>https://www.cirroenergy.com/defl/M1F00193223032D.pdf</t>
  </si>
  <si>
    <t>https://enroll.cleanskyenergy.com//Home/EFL?productCode=RN00008030&amp;promo=&amp;term=12</t>
  </si>
  <si>
    <t>https://enroll.cleanskyenergy.com//Home/index?ProductCode=RN00008030&amp;Promo=PTCHOOSETX&amp;Term=12</t>
  </si>
  <si>
    <t>https://enroll.cleanskyenergy.com//Home/EFL?productCode=RN00008029&amp;promo=&amp;term=24</t>
  </si>
  <si>
    <t>https://enroll.cleanskyenergy.com//Home/index?ProductCode=RN00008029&amp;Promo=PTCHOOSETX&amp;Term=24</t>
  </si>
  <si>
    <t>https://enroll.cleanskyenergy.com//Home/EFL?productCode=RN00008027&amp;promo=&amp;term=12</t>
  </si>
  <si>
    <t>https://enroll.cleanskyenergy.com//Home/index?ProductCode=RN00008027&amp;Promo=PTCHOOSETX&amp;Term=12</t>
  </si>
  <si>
    <t>https://enroll.cleanskyenergy.com//Home/EFL?productCode=RN00008026&amp;promo=&amp;term=24</t>
  </si>
  <si>
    <t>https://enroll.cleanskyenergy.com//Home/index?ProductCode=RN00008026&amp;Promo=PTCHOOSETX&amp;Term=24</t>
  </si>
  <si>
    <t>https://enroll.cleanskyenergy.com//Home/EFL?productCode=RN00008037&amp;promo=&amp;term=36</t>
  </si>
  <si>
    <t>https://enroll.cleanskyenergy.com//Home/index?ProductCode=RN00008037&amp;Promo=PTCHOOSETX&amp;Term=36</t>
  </si>
  <si>
    <t>https://enroll.cleanskyenergy.com//Home/EFL?productCode=RN00008036&amp;promo=&amp;term=36</t>
  </si>
  <si>
    <t>https://enroll.cleanskyenergy.com//Home/index?ProductCode=RN00008036&amp;Promo=PTCHOOSETX&amp;Term=36</t>
  </si>
  <si>
    <t>https://m-api.directenergy.com/de-mobile-oam-services/defl/D1F00183448956E.pdf</t>
  </si>
  <si>
    <t>https://m-api.directenergy.com/de-mobile-oam-services/defl/D1F00183449004E.pdf</t>
  </si>
  <si>
    <t>https://m-api.directenergy.com/de-mobile-oam-services/defl/D1F00183448948E.pdf</t>
  </si>
  <si>
    <t>https://www.discountpowertx.com/defl/M1F00193222936C.pdf</t>
  </si>
  <si>
    <t>https://www.discountpowertx.com/defl/M1F00193222970C.pdf</t>
  </si>
  <si>
    <t>https://www.discountpowertx.com/defl/M1F00193222974C.pdf</t>
  </si>
  <si>
    <t>https://www.discountpowertx.com/defl/M1F00193222858D.pdf</t>
  </si>
  <si>
    <t>https://www.discountpowertx.com/defl/M1F00193222834D.pdf</t>
  </si>
  <si>
    <t>No Bull 8</t>
  </si>
  <si>
    <t>https://api.energytexas.com/api/pricing/offers/latest-offers-efl/26224/?locale=en</t>
  </si>
  <si>
    <t>https://www.energytexas.com/?rcid=power-to-choose&amp;utm_source=powertochoose&amp;utm_campaign=centerpoint&amp;utm_medium=state-shopping&amp;utm_term=NB8</t>
  </si>
  <si>
    <t>https://api.energytexas.com/api/pricing/offers/latest-offers-efl/26218/?locale=en</t>
  </si>
  <si>
    <t>https://www.energytexas.com/?rcid=power-to-choose&amp;utm_source=powertochoose&amp;utm_campaign=oncor&amp;utm_medium=state-shopping&amp;utm_term=NB8</t>
  </si>
  <si>
    <t>https://signup.greenmountain.com/defl/G1F00183449060F.pdf</t>
  </si>
  <si>
    <t>https://signup.greenmountain.com/defl/G1F00183202866E.pdf</t>
  </si>
  <si>
    <t>https://signup.greenmountain.com/defl/G1F00183449076F.pdf</t>
  </si>
  <si>
    <t>https://signup.greenmountain.com/defl/G1F00183449044F.pdf</t>
  </si>
  <si>
    <t>https://signup.greenmountain.com/defl/G1F00190243341E.pdf</t>
  </si>
  <si>
    <t>https://signup.heritagepower.com/Home/EFl?productId=6475</t>
  </si>
  <si>
    <t>https://signup.heritagepower.com/Home/EFl?productId=6473</t>
  </si>
  <si>
    <t>https://signup.heritagepower.com/Home/EFl?productId=6471</t>
  </si>
  <si>
    <t>https://signup.heritagepower.com/Home/EFl?productId=6469</t>
  </si>
  <si>
    <t>https://neccoopenergy.com/wp-content/uploads/2026/08/EFL-9-1-26-RESIDENTIAL-Centerpoint.pdf</t>
  </si>
  <si>
    <t>https://neccoopenergy.com/wp-content/uploads/2026/08/EFL-9-1-26-RESIDENTIAL-Oncor.pdf</t>
  </si>
  <si>
    <t>https://bit.ly/4qWFIIY</t>
  </si>
  <si>
    <t>https://bit.ly/3UjpLQV</t>
  </si>
  <si>
    <t>https://bit.ly/4iCfwkv</t>
  </si>
  <si>
    <t>https://bit.ly/4xBIupA</t>
  </si>
  <si>
    <t>https://bit.ly/4cRVdvM</t>
  </si>
  <si>
    <t>https://bit.ly/4qQPD2C</t>
  </si>
  <si>
    <t>https://bit.ly/4guSV8i</t>
  </si>
  <si>
    <t>https://bit.ly/4xvhesB</t>
  </si>
  <si>
    <t>https://bit.ly/4h29Mzh</t>
  </si>
  <si>
    <t>https://bit.ly/4h2yI9V</t>
  </si>
  <si>
    <t>https://bit.ly/4yjNGhP</t>
  </si>
  <si>
    <t>https://bit.ly/4qLxz9U</t>
  </si>
  <si>
    <t>https://www.reliant.com/defl/R1F00183203422F.pdf</t>
  </si>
  <si>
    <t>https://www.reliant.com/defl/R1F00183448852F.pdf</t>
  </si>
  <si>
    <t>https://www.reliant.com/defl/R1F00183448924F.pdf</t>
  </si>
  <si>
    <t>https://www.reliant.com/defl/R1F00183448872F.pdf</t>
  </si>
  <si>
    <t>https://www.reliant.com/defl/R1F00190183785E.pdf</t>
  </si>
  <si>
    <t>Digital Choice 8</t>
  </si>
  <si>
    <t>https://gotrhythm.com?rcid=power-to-choose&amp;utm_source=powertochoose&amp;utm_medium=state-shopping</t>
  </si>
  <si>
    <t>https://api.gotrhythm.com/api/pricing/offers/latest-offers-efl/26226/?locale=en</t>
  </si>
  <si>
    <t>https://gotrhythm.com/?rcid=power-to-choose&amp;utm_source=powertochoose&amp;utm_campaign=centerpoint&amp;utm_medium=state-shopping&amp;utm_term=DC8</t>
  </si>
  <si>
    <t>https://api.gotrhythm.com/api/pricing/offers/latest-offers-efl/26114/?locale=en</t>
  </si>
  <si>
    <t>https://gotrhythm.com/?rcid=power-to-choose&amp;utm_source=powertochoose&amp;utm_campaign=oncor&amp;utm_medium=state-shopping&amp;utm_term=DC8</t>
  </si>
  <si>
    <t>https://bit.ly/4chu05x</t>
  </si>
  <si>
    <t>https://bit.ly/4qKIoZU</t>
  </si>
  <si>
    <t>https://bit.ly/4cmWTxe</t>
  </si>
  <si>
    <t>https://bit.ly/45VIIeX</t>
  </si>
  <si>
    <t>https://bit.ly/4cla95o</t>
  </si>
  <si>
    <t>https://bit.ly/4y5eoKE</t>
  </si>
  <si>
    <t>https://bit.ly/3UxbFva</t>
  </si>
  <si>
    <t>https://bit.ly/4d87zzV</t>
  </si>
  <si>
    <t>https://bit.ly/4xwdUxg</t>
  </si>
  <si>
    <t>https://bit.ly/4gYXurv</t>
  </si>
  <si>
    <t>https://residential.txu.com/Handlers/PDFGenerator.ashx?comProdId=CPXSMSL1KC12AB&amp;lang=en&amp;formType=EnergyFactsLabel&amp;custClass=3&amp;tdsp=CENTERP</t>
  </si>
  <si>
    <t>https://residential.txu.com/Handlers/PDFGenerator.ashx?comProdId=ONXSMSL1KC12AC&amp;lang=en&amp;formType=EnergyFactsLabel&amp;custClass=3&amp;tdsp=ONCOR</t>
  </si>
  <si>
    <t>WUK</t>
  </si>
  <si>
    <t>https://signup.budgetpowertx.com/Home/TOS?productId=35109</t>
  </si>
  <si>
    <t>https://signup.budgetpowertx.com/Home/TOS?productId=35090</t>
  </si>
  <si>
    <t>https://signup.budgetpowertx.com/Home/TOS?productId=35110</t>
  </si>
  <si>
    <t>https://signup.budgetpowertx.com/Home/TOS?productId=35089</t>
  </si>
  <si>
    <t>https://signup.budgetpowertx.com/Home/TOS?productId=35092</t>
  </si>
  <si>
    <t>https://signup.budgetpowertx.com/Home/YRAC?productId=35109</t>
  </si>
  <si>
    <t>https://signup.budgetpowertx.com/Home/EFL?productId=35109&amp;Promo=</t>
  </si>
  <si>
    <t>https://signup.budgetpowertx.com/Home/YRAC?productId=35090</t>
  </si>
  <si>
    <t>https://signup.budgetpowertx.com/Home/EFL?productId=35090&amp;Promo=</t>
  </si>
  <si>
    <t>https://signup.budgetpowertx.com/Home/YRAC?productId=35110</t>
  </si>
  <si>
    <t>https://signup.budgetpowertx.com/Home/EFL?productId=35110&amp;Promo=</t>
  </si>
  <si>
    <t>https://signup.budgetpowertx.com/Home/YRAC?productId=35089</t>
  </si>
  <si>
    <t>https://signup.budgetpowertx.com/Home/EFL?productId=35089&amp;Promo=</t>
  </si>
  <si>
    <t>https://signup.budgetpowertx.com/Home/YRAC?productId=35092</t>
  </si>
  <si>
    <t>https://signup.budgetpowertx.com/Home/EFL?productId=35092&amp;Promo=</t>
  </si>
  <si>
    <t>https://signup.chariotenergy.com//Home/TOS?productId=47558</t>
  </si>
  <si>
    <t>https://signup.chariotenergy.com//Home/YRAC?productId=47558</t>
  </si>
  <si>
    <t>https://signup.chariotenergy.com//Home/EFl?productId=47558</t>
  </si>
  <si>
    <t>https://signup.chariotenergy.com//Home/TOS?productId=47559</t>
  </si>
  <si>
    <t>https://signup.chariotenergy.com//Home/YRAC?productId=47559</t>
  </si>
  <si>
    <t>https://signup.chariotenergy.com//Home/EFl?productId=47559</t>
  </si>
  <si>
    <t>https://www.constellation.com/bin/residential/GetContractVersionPDF?versionNum=5017818</t>
  </si>
  <si>
    <t>https://www.constellation.com/bin/residential/GetContractVersionPDF?versionNum=5017816</t>
  </si>
  <si>
    <t>https://www.constellation.com/bin/residential/GetContractVersionPDF?versionNum=5017814</t>
  </si>
  <si>
    <t>https://88fd201f32c53c2bd0fb-11ba98ed637230a2314ec7c228a44bda.ssl.cf5.rackcdn.com/202609/EFL-20260902-105100-CENTERPT-Essential Infusion Flex (English).pdf</t>
  </si>
  <si>
    <t>https://www.infuseenergy.com/signup/signup-step1/?id=1679082&amp;promotion=NONE&amp;valid=N&amp;referral=&amp;landingpage=ptc</t>
  </si>
  <si>
    <t>https://88fd201f32c53c2bd0fb-11ba98ed637230a2314ec7c228a44bda.ssl.cf5.rackcdn.com/202609/EFL-20260902-105100-ONCORD-Essential Infusion Flex (English).pdf</t>
  </si>
  <si>
    <t>https://www.infuseenergy.com/signup/signup-step1/?id=1679083&amp;promotion=NONE&amp;valid=N&amp;referral=&amp;landingpage=ptc</t>
  </si>
  <si>
    <t>https://88fd201f32c53c2bd0fb-11ba98ed637230a2314ec7c228a44bda.ssl.cf5.rackcdn.com/202609/EFL-20260902-105100-CENTERPT-Essential Infusion Green Flex (English).pdf</t>
  </si>
  <si>
    <t>https://www.infuseenergy.com/signup/signup-step1/?id=1679067&amp;promotion=NONE&amp;valid=N&amp;referral=&amp;landingpage=ptc</t>
  </si>
  <si>
    <t>https://88fd201f32c53c2bd0fb-11ba98ed637230a2314ec7c228a44bda.ssl.cf5.rackcdn.com/202609/EFL-20260902-105100-ONCORD-Essential Infusion Green Flex (English).pdf</t>
  </si>
  <si>
    <t>https://www.infuseenergy.com/signup/signup-step1/?id=1679068&amp;promotion=NONE&amp;valid=N&amp;referral=&amp;landingpage=ptc</t>
  </si>
  <si>
    <t>https://88fd201f32c53c2bd0fb-11ba98ed637230a2314ec7c228a44bda.ssl.cf5.rackcdn.com/202609/EFL-20260902-105100-CENTERPT-PTC Green Infusion Flex (English).pdf</t>
  </si>
  <si>
    <t>https://www.infuseenergy.com/signup/signup-step1/?id=1679112&amp;promotion=NONE&amp;valid=N&amp;referral=&amp;landingpage=ptc</t>
  </si>
  <si>
    <t>https://88fd201f32c53c2bd0fb-11ba98ed637230a2314ec7c228a44bda.ssl.cf5.rackcdn.com/202609/EFL-20260902-105100-ONCORD-PTC Green Infusion Flex (English).pdf</t>
  </si>
  <si>
    <t>https://www.infuseenergy.com/signup/signup-step1/?id=1679113&amp;promotion=NONE&amp;valid=N&amp;referral=&amp;landingpage=ptc</t>
  </si>
  <si>
    <t>https://88fd201f32c53c2bd0fb-11ba98ed637230a2314ec7c228a44bda.ssl.cf5.rackcdn.com/202609/EFL-20260902-105100-CENTERPT-PTC Infusion Flex (English).pdf</t>
  </si>
  <si>
    <t>https://www.infuseenergy.com/signup/signup-step1/?id=1679117&amp;promotion=NONE&amp;valid=N&amp;referral=&amp;landingpage=ptc</t>
  </si>
  <si>
    <t>https://88fd201f32c53c2bd0fb-11ba98ed637230a2314ec7c228a44bda.ssl.cf5.rackcdn.com/202609/EFL-20260902-105100-ONCORD-PTC Infusion Flex (English).pdf</t>
  </si>
  <si>
    <t>https://www.infuseenergy.com/signup/signup-step1/?id=1679118&amp;promotion=NONE&amp;valid=N&amp;referral=&amp;landingpage=ptc</t>
  </si>
  <si>
    <t>https://88fd201f32c53c2bd0fb-11ba98ed637230a2314ec7c228a44bda.ssl.cf5.rackcdn.com/202609/EFL-20260902-105100-CENTERPT-Essential Infusion 3 (English).pdf</t>
  </si>
  <si>
    <t>https://www.infuseenergy.com/signup/signup-step1/?id=1679097&amp;promotion=NONE&amp;valid=N&amp;referral=&amp;landingpage=ptc</t>
  </si>
  <si>
    <t>https://88fd201f32c53c2bd0fb-11ba98ed637230a2314ec7c228a44bda.ssl.cf5.rackcdn.com/202609/EFL-20260902-105100-ONCORD-Essential Infusion 3 (English).pdf</t>
  </si>
  <si>
    <t>https://www.infuseenergy.com/signup/signup-step1/?id=1679098&amp;promotion=NONE&amp;valid=N&amp;referral=&amp;landingpage=ptc</t>
  </si>
  <si>
    <t>https://88fd201f32c53c2bd0fb-11ba98ed637230a2314ec7c228a44bda.ssl.cf5.rackcdn.com/202609/EFL-20260902-105100-CENTERPT-Essential Infusion 6 (English).pdf</t>
  </si>
  <si>
    <t>https://www.infuseenergy.com/signup/signup-step1/?id=1679102&amp;promotion=NONE&amp;valid=N&amp;referral=&amp;landingpage=ptc</t>
  </si>
  <si>
    <t>https://88fd201f32c53c2bd0fb-11ba98ed637230a2314ec7c228a44bda.ssl.cf5.rackcdn.com/202609/EFL-20260902-105100-ONCORD-Essential Infusion 6 (English).pdf</t>
  </si>
  <si>
    <t>https://www.infuseenergy.com/signup/signup-step1/?id=1679103&amp;promotion=NONE&amp;valid=N&amp;referral=&amp;landingpage=ptc</t>
  </si>
  <si>
    <t>https://88fd201f32c53c2bd0fb-11ba98ed637230a2314ec7c228a44bda.ssl.cf5.rackcdn.com/202609/EFL-20260902-105100-CENTERPT-Essential Infusion 12 (English).pdf</t>
  </si>
  <si>
    <t>https://www.infuseenergy.com/signup/signup-step1/?id=1679072&amp;promotion=NONE&amp;valid=N&amp;referral=&amp;landingpage=ptc</t>
  </si>
  <si>
    <t>https://88fd201f32c53c2bd0fb-11ba98ed637230a2314ec7c228a44bda.ssl.cf5.rackcdn.com/202609/EFL-20260902-105100-ONCORD-Essential Infusion 12 (English).pdf</t>
  </si>
  <si>
    <t>https://www.infuseenergy.com/signup/signup-step1/?id=1679073&amp;promotion=NONE&amp;valid=N&amp;referral=&amp;landingpage=ptc</t>
  </si>
  <si>
    <t>https://88fd201f32c53c2bd0fb-11ba98ed637230a2314ec7c228a44bda.ssl.cf5.rackcdn.com/202609/EFL-20260902-105100-CENTERPT-Essential Infusion 24 (English).pdf</t>
  </si>
  <si>
    <t>https://www.infuseenergy.com/signup/signup-step1/?id=1679087&amp;promotion=NONE&amp;valid=N&amp;referral=&amp;landingpage=ptc</t>
  </si>
  <si>
    <t>https://88fd201f32c53c2bd0fb-11ba98ed637230a2314ec7c228a44bda.ssl.cf5.rackcdn.com/202609/EFL-20260902-105100-ONCORD-Essential Infusion 24 (English).pdf</t>
  </si>
  <si>
    <t>https://www.infuseenergy.com/signup/signup-step1/?id=1679088&amp;promotion=NONE&amp;valid=N&amp;referral=&amp;landingpage=ptc</t>
  </si>
  <si>
    <t>https://88fd201f32c53c2bd0fb-11ba98ed637230a2314ec7c228a44bda.ssl.cf5.rackcdn.com/202609/EFL-20260902-105100-CENTERPT-Essential Infusion 36 (English).pdf</t>
  </si>
  <si>
    <t>https://www.infuseenergy.com/signup/signup-step1/?id=1679092&amp;promotion=NONE&amp;valid=N&amp;referral=&amp;landingpage=ptc</t>
  </si>
  <si>
    <t>https://88fd201f32c53c2bd0fb-11ba98ed637230a2314ec7c228a44bda.ssl.cf5.rackcdn.com/202609/EFL-20260902-105100-ONCORD-Essential Infusion 36 (English).pdf</t>
  </si>
  <si>
    <t>https://www.infuseenergy.com/signup/signup-step1/?id=1679093&amp;promotion=NONE&amp;valid=N&amp;referral=&amp;landingpage=ptc</t>
  </si>
  <si>
    <t>https://octopusenergy.com/efl/OCTO-SIMPLE-12-CENTERPOINT-LZ_HOUSTON-202609020000</t>
  </si>
  <si>
    <t>https://octopusenergy.com/efl/OCTOPUS-FLEX-CENTERPOINT-LZ_HOUSTON-202609020000</t>
  </si>
  <si>
    <t>https://octopusenergy.com/efl/OCTO-SIMPLE-9-CENTERPOINT-LZ_HOUSTON-202609020000</t>
  </si>
  <si>
    <t>https://octopusenergy.com/efl/OCTO-SIMPLE-6-CENTERPOINT-LZ_HOUSTON-202609020000</t>
  </si>
  <si>
    <t>https://octopusenergy.com/efl/OCTO-SIMPLE-3-CENTERPOINT-LZ_HOUSTON-202609020000</t>
  </si>
  <si>
    <t>https://octopusenergy.com/efl/OCTO-SIMPLE-24-CENTERPOINT-LZ_HOUSTON-202609020000</t>
  </si>
  <si>
    <t>https://pronto-gridlink.smartgridcis.net//Documents/Download.aspx?ProductDocumentID=1098</t>
  </si>
  <si>
    <t>https://pronto-gridlink.smartgridcis.net/Documents/Download.aspx?ProductDocumentID=841</t>
  </si>
  <si>
    <t>https://e966f83b313c3b45ede3-64a631b37f7b69cdf842d11bca52af9c.ssl.cf5.rackcdn.com//202609/EFL-20260902-114700-CENTERPT-Stars and Stripes Flex (English).pdf</t>
  </si>
  <si>
    <t>https://www.joinarevolution.com/signup/signup-step1/?id=379294&amp;promotion=NONE&amp;valid=N&amp;referral=&amp;landingpage=ptc</t>
  </si>
  <si>
    <t>https://e966f83b313c3b45ede3-64a631b37f7b69cdf842d11bca52af9c.ssl.cf5.rackcdn.com//202609/EFL-20260902-114700-ONCORD-Stars and Stripes Flex (English).pdf</t>
  </si>
  <si>
    <t>https://www.joinarevolution.com/signup/signup-step1/?id=379295&amp;promotion=NONE&amp;valid=N&amp;referral=&amp;landingpage=ptc</t>
  </si>
  <si>
    <t>https://e966f83b313c3b45ede3-64a631b37f7b69cdf842d11bca52af9c.ssl.cf5.rackcdn.com//202609/EFL-20260902-114700-CENTERPT-Stars and Stripes Green Flex (English).pdf</t>
  </si>
  <si>
    <t>https://www.joinarevolution.com/signup/signup-step1/?id=379279&amp;promotion=NONE&amp;valid=N&amp;referral=&amp;landingpage=ptc</t>
  </si>
  <si>
    <t>https://e966f83b313c3b45ede3-64a631b37f7b69cdf842d11bca52af9c.ssl.cf5.rackcdn.com//202609/EFL-20260902-114700-ONCORD-Stars and Stripes Green Flex (English).pdf</t>
  </si>
  <si>
    <t>https://www.joinarevolution.com/signup/signup-step1/?id=379280&amp;promotion=NONE&amp;valid=N&amp;referral=&amp;landingpage=ptc</t>
  </si>
  <si>
    <t>https://e966f83b313c3b45ede3-64a631b37f7b69cdf842d11bca52af9c.ssl.cf5.rackcdn.com//202609/EFL-20260902-114700-CENTERPT-Stars and Stripes 9 (English).pdf</t>
  </si>
  <si>
    <t>https://www.joinarevolution.com/signup/signup-step1/?id=379319&amp;promotion=NONE&amp;valid=N&amp;referral=&amp;landingpage=ptc</t>
  </si>
  <si>
    <t>https://e966f83b313c3b45ede3-64a631b37f7b69cdf842d11bca52af9c.ssl.cf5.rackcdn.com//202609/EFL-20260902-114700-ONCORD-Stars and Stripes 9 (English).pdf</t>
  </si>
  <si>
    <t>https://www.joinarevolution.com/signup/signup-step1/?id=379320&amp;promotion=NONE&amp;valid=N&amp;referral=&amp;landingpage=ptc</t>
  </si>
  <si>
    <t>https://e966f83b313c3b45ede3-64a631b37f7b69cdf842d11bca52af9c.ssl.cf5.rackcdn.com//202609/EFL-20260902-114700-CENTERPT-Stars and Stripes 12 (English).pdf</t>
  </si>
  <si>
    <t>https://www.joinarevolution.com/signup/signup-step1/?id=379284&amp;promotion=NONE&amp;valid=N&amp;referral=&amp;landingpage=ptc</t>
  </si>
  <si>
    <t>https://e966f83b313c3b45ede3-64a631b37f7b69cdf842d11bca52af9c.ssl.cf5.rackcdn.com//202609/EFL-20260902-114700-ONCORD-Stars and Stripes 12 (English).pdf</t>
  </si>
  <si>
    <t>https://www.joinarevolution.com/signup/signup-step1/?id=379285&amp;promotion=NONE&amp;valid=N&amp;referral=&amp;landingpage=ptc</t>
  </si>
  <si>
    <t>https://e966f83b313c3b45ede3-64a631b37f7b69cdf842d11bca52af9c.ssl.cf5.rackcdn.com//202609/EFL-20260902-114700-CENTERPT-Stars and Stripes 18 (English).pdf</t>
  </si>
  <si>
    <t>https://www.joinarevolution.com/signup/signup-step1/?id=379289&amp;promotion=NONE&amp;valid=N&amp;referral=&amp;landingpage=ptc</t>
  </si>
  <si>
    <t>https://e966f83b313c3b45ede3-64a631b37f7b69cdf842d11bca52af9c.ssl.cf5.rackcdn.com//202609/EFL-20260902-114700-ONCORD-Stars and Stripes 18 (English).pdf</t>
  </si>
  <si>
    <t>https://www.joinarevolution.com/signup/signup-step1/?id=379290&amp;promotion=NONE&amp;valid=N&amp;referral=&amp;landingpage=ptc</t>
  </si>
  <si>
    <t>https://e966f83b313c3b45ede3-64a631b37f7b69cdf842d11bca52af9c.ssl.cf5.rackcdn.com//202609/EFL-20260902-114700-CENTERPT-Stars and Stripes 24 (English).pdf</t>
  </si>
  <si>
    <t>https://www.joinarevolution.com/signup/signup-step1/?id=379299&amp;promotion=NONE&amp;valid=N&amp;referral=&amp;landingpage=ptc</t>
  </si>
  <si>
    <t>https://e966f83b313c3b45ede3-64a631b37f7b69cdf842d11bca52af9c.ssl.cf5.rackcdn.com//202609/EFL-20260902-114700-ONCORD-Stars and Stripes 24 (English).pdf</t>
  </si>
  <si>
    <t>https://www.joinarevolution.com/signup/signup-step1/?id=379300&amp;promotion=NONE&amp;valid=N&amp;referral=&amp;landingpage=ptc</t>
  </si>
  <si>
    <t>https://e966f83b313c3b45ede3-64a631b37f7b69cdf842d11bca52af9c.ssl.cf5.rackcdn.com//202609/EFL-20260902-114700-CENTERPT-Stars and Stripes 36 (English).pdf</t>
  </si>
  <si>
    <t>https://www.joinarevolution.com/signup/signup-step1/?id=379304&amp;promotion=NONE&amp;valid=N&amp;referral=&amp;landingpage=ptc</t>
  </si>
  <si>
    <t>https://e966f83b313c3b45ede3-64a631b37f7b69cdf842d11bca52af9c.ssl.cf5.rackcdn.com//202609/EFL-20260902-114700-ONCORD-Stars and Stripes 36 (English).pdf</t>
  </si>
  <si>
    <t>https://www.joinarevolution.com/signup/signup-step1/?id=379305&amp;promotion=NONE&amp;valid=N&amp;referral=&amp;landingpage=ptc</t>
  </si>
  <si>
    <t>https://e966f83b313c3b45ede3-64a631b37f7b69cdf842d11bca52af9c.ssl.cf5.rackcdn.com//202609/EFL-20260902-114700-CENTERPT-Liberty Bell Flex (English).pdf</t>
  </si>
  <si>
    <t>https://www.joinarevolution.com/signup/signup-step1/?id=379274&amp;promotion=NONE&amp;valid=N&amp;referral=&amp;landingpage=ptc</t>
  </si>
  <si>
    <t>https://e966f83b313c3b45ede3-64a631b37f7b69cdf842d11bca52af9c.ssl.cf5.rackcdn.com//202609/EFL-20260902-114700-ONCORD-Liberty Bell Flex (English).pdf</t>
  </si>
  <si>
    <t>https://www.joinarevolution.com/signup/signup-step1/?id=379275&amp;promotion=NONE&amp;valid=N&amp;referral=&amp;landingpage=ptc</t>
  </si>
  <si>
    <t>https://e966f83b313c3b45ede3-64a631b37f7b69cdf842d11bca52af9c.ssl.cf5.rackcdn.com//202609/EFL-20260902-114700-CENTERPT-Liberty Bell Green Flex (English).pdf</t>
  </si>
  <si>
    <t>https://www.joinarevolution.com/signup/signup-step1/?id=379269&amp;promotion=NONE&amp;valid=N&amp;referral=&amp;landingpage=ptc</t>
  </si>
  <si>
    <t>https://e966f83b313c3b45ede3-64a631b37f7b69cdf842d11bca52af9c.ssl.cf5.rackcdn.com//202609/EFL-20260902-114700-ONCORD-Liberty Bell Green Flex (English).pdf</t>
  </si>
  <si>
    <t>https://www.joinarevolution.com/signup/signup-step1/?id=379270&amp;promotion=NONE&amp;valid=N&amp;referral=&amp;landingpage=ptc</t>
  </si>
  <si>
    <t>https://texas.smartenergy.com/docs/efls/output/20260901_F_CPT_SG9-1MNTHBC_M2001.pdf</t>
  </si>
  <si>
    <t>https://texas.smartenergy.com/docs/efls/output/20260901_F_ONC_SG9-1MNTHBC_M2001.pdf</t>
  </si>
  <si>
    <t>SmartGreen 3</t>
  </si>
  <si>
    <t>Lock in a competitive fixed rate for 3 months of 100% renewable electricity. Available to new residential customers online.</t>
  </si>
  <si>
    <t>https://texas.smartenergy.com/docs/efls/output/20260902_F_ONC_SG3_M2001_3.pdf</t>
  </si>
  <si>
    <t>https://gb008a8dbfa8724-worx4uv1.adb.us-ashburn-1.oraclecloudapps.com/ords/worx4u/admin/efls/5A85C2020D25862EE063E1FE000AFD74/view</t>
  </si>
  <si>
    <t>https://gb008a8dbfa8724-worx4uv1.adb.us-ashburn-1.oraclecloudapps.com/ords/worx4u/admin/efls/5A867225906E0596E063E1FE000ABF96/view</t>
  </si>
  <si>
    <t>https://gb008a8dbfa8724-worx4uv1.adb.us-ashburn-1.oraclecloudapps.com/ords/worx4u/admin/efls/5A86708160AE0598E063E1FE000A66F5/view</t>
  </si>
  <si>
    <t>https://gb008a8dbfa8724-worx4uv1.adb.us-ashburn-1.oraclecloudapps.com/ords/worx4u/admin/efls/5A86A7F14C6A7509E063E1FE000A266A/view</t>
  </si>
  <si>
    <t>https://gb008a8dbfa8724-worx4uv1.adb.us-ashburn-1.oraclecloudapps.com/ords/worx4u/admin/efls/5A86A2069F0F9494E063E1FE000A125E/view</t>
  </si>
  <si>
    <t>https://signup.varsityenergy.com/Home/YRAC?productId=29172&amp;ver=english</t>
  </si>
  <si>
    <t>https://signup.varsityenergy.com/Home/index?ProductCode=RN12000003&amp;Promo=PTC</t>
  </si>
  <si>
    <t>HOMERUN16</t>
  </si>
  <si>
    <t>https://signup.varsityenergy.com/Home/index?ProductCode=RN16000001&amp;Promo=PTC</t>
  </si>
  <si>
    <t>https://signup.chariotenergy.com//Home/TOS?productId=47595</t>
  </si>
  <si>
    <t>https://signup.chariotenergy.com//Home/TOS?productId=47594</t>
  </si>
  <si>
    <t>https://signup.chariotenergy.com//Home/YRAC?productId=47595</t>
  </si>
  <si>
    <t>https://signup.chariotenergy.com//Home/EFl?productId=47595</t>
  </si>
  <si>
    <t>https://signup.chariotenergy.com//Home/YRAC?productId=47594</t>
  </si>
  <si>
    <t>https://signup.chariotenergy.com//Home/EFl?productId=47594</t>
  </si>
  <si>
    <t>https://eflviewer.companionenergy.com/eflviewer.aspx?lang=EN&amp;prodcode=CEPERK12&amp;tdspcode=CNP&amp;ppid=194481&amp;logid=84605&amp;filename=CNP_CEPERK12_20260903_0000_84605</t>
  </si>
  <si>
    <t>https://eflviewer.companionenergy.com/eflviewer.aspx?lang=EN&amp;prodcode=CEPERK9&amp;tdspcode=CNP&amp;ppid=194482&amp;logid=84604&amp;filename=CNP_CEPERK9_20260903_0000_84604</t>
  </si>
  <si>
    <t>https://www.constellation.com/bin/residential/GetContractVersionPDF?versionNum=5019081</t>
  </si>
  <si>
    <t>https://www.constellation.com/bin/residential/GetContractVersionPDF?versionNum=5019083</t>
  </si>
  <si>
    <t>https://www.constellation.com/bin/residential/GetContractVersionPDF?versionNum=5019085</t>
  </si>
  <si>
    <t>https://www.constellation.com/bin/residential/GetContractVersionPDF?versionNum=5019087</t>
  </si>
  <si>
    <t>https://www.constellation.com/bin/residential/GetContractVersionPDF?versionNum=5019079</t>
  </si>
  <si>
    <t>https://eflviewer.frontierutilities.com/eflviewer.aspx?lang=EN&amp;prodcode=FPOWSVR12&amp;tdspcode=CNP&amp;ppid=194477&amp;logid=84607&amp;filename=CNP_FPOWSVR12_20260903_0000_84607</t>
  </si>
  <si>
    <t>https://eflviewer.frontierutilities.com/eflviewer.aspx?lang=EN&amp;prodcode=FPOWSVR09&amp;tdspcode=CNP&amp;ppid=194479&amp;logid=84606&amp;filename=CNP_FPOWSVR09_20260903_0000_84606</t>
  </si>
  <si>
    <t>https://eflviewer.gexaenergy.com/eflviewer.aspx?lang=EN&amp;prodcode=GXAECOCHI12&amp;tdspcode=CNP&amp;ppid=194478&amp;logid=84609&amp;filename=CNP_GXAECOCHI12_20260903_0000_84609</t>
  </si>
  <si>
    <t>https://eflviewer.gexaenergy.com/eflviewer.aspx?lang=EN&amp;prodcode=GXAECOCHI9&amp;tdspcode=CNP&amp;ppid=194480&amp;logid=84608&amp;filename=CNP_GXAECOCHI9_20260903_0000_84608</t>
  </si>
  <si>
    <t>https://empowerdocs.blob.core.windows.net/efldocuments/SFE_REWARDSPLUS_-_5_2516138691516059385_EFL_SFE Residential Fixed CNP 5English.pdf</t>
  </si>
  <si>
    <t>https://empowerdocs.blob.core.windows.net/efldocuments/SFE_REWARDSPLUS_-_10_2516138691634340300_EFL_SFE Residential Fixed CNP 10English.pdf</t>
  </si>
  <si>
    <t>https://empowerdocs.blob.core.windows.net/efldocuments/SFE_REWARDSPLUS_-_12_2516138691592777873_EFL_SFE%20Residential%20Fixed%20CNP%2012English.pdf</t>
  </si>
  <si>
    <t>https://empowerdocs.blob.core.windows.net/efldocuments/SFE_REWARDSPLUS_-_23_2516138691556215567_EFL_SFE%20Residential%20Fixed%20CNP%2023English.pdf</t>
  </si>
  <si>
    <t>https://gb008a8dbfa8724-worx4uv1.adb.us-ashburn-1.oraclecloudapps.com/ords/worx4u/admin/efls/5A877AFFB587D8CDE063E1FE000A65B8/view</t>
  </si>
  <si>
    <t>https://signup.varsityenergy.com/Home/EFl?productId=33079&amp;ver=english</t>
  </si>
  <si>
    <t>https://signup.varsityenergy.com/Home/EFl?productId=33080&amp;ver=english</t>
  </si>
  <si>
    <t>https://signup.chariotenergy.com//Home/TOS?productId=47649</t>
  </si>
  <si>
    <t>https://signup.chariotenergy.com//Home/TOS?productId=47647</t>
  </si>
  <si>
    <t>https://signup.chariotenergy.com//Home/TOS?productId=47646</t>
  </si>
  <si>
    <t>https://signup.chariotenergy.com//Home/TOS?productId=47648</t>
  </si>
  <si>
    <t>https://signup.chariotenergy.com//Home/YRAC?productId=47649</t>
  </si>
  <si>
    <t>https://signup.chariotenergy.com//Home/EFl?productId=47649</t>
  </si>
  <si>
    <t>https://signup.chariotenergy.com//Home/YRAC?productId=47647</t>
  </si>
  <si>
    <t>https://signup.chariotenergy.com//Home/EFl?productId=47647</t>
  </si>
  <si>
    <t>https://signup.chariotenergy.com//Home/YRAC?productId=47646</t>
  </si>
  <si>
    <t>https://signup.chariotenergy.com//Home/EFl?productId=47646</t>
  </si>
  <si>
    <t>https://signup.chariotenergy.com//Home/YRAC?productId=47648</t>
  </si>
  <si>
    <t>https://signup.chariotenergy.com//Home/EFl?productId=47648</t>
  </si>
  <si>
    <t>https://texas.smartenergy.com/docs/efls/output/20260904_F_CPT_SG3_M2001_2.pdf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</si>
</sst>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44" formatCode="_(&quot;$&quot;* #,##0.00_);_(&quot;$&quot;* \(#,##0.00\);_(&quot;$&quot;* &quot;-&quot;??_);_(@_)"/>
    <numFmt numFmtId="43" formatCode="_(* #,##0.00_);_(* \(#,##0.00\);_(* &quot;-&quot;??_);_(@_)"/>
    <numFmt numFmtId="164" formatCode="m/d/yy;@"/>
    <numFmt numFmtId="165" formatCode="0.0"/>
    <numFmt numFmtId="166" formatCode="yymmdd"/>
    <numFmt numFmtId="167" formatCode=".####"/>
    <numFmt numFmtId="168" formatCode="_(&quot;$&quot;* #,##0_);_(&quot;$&quot;* \(#,##0\);_(&quot;$&quot;* &quot;-&quot;??_);_(@_)"/>
    <numFmt numFmtId="169" formatCode="m/d/yy\ h:mm;@"/>
    <numFmt numFmtId="170" formatCode="0.0&quot; ¢&quot;"/>
    <numFmt numFmtId="171" formatCode="_(* #,##0_);_(* \(#,##0\);_(* &quot;-&quot;??_);_(@_)"/>
    <numFmt numFmtId="172" formatCode="&quot;$&quot;\ #,##0"/>
    <numFmt numFmtId="173" formatCode="0.0\x"/>
    <numFmt numFmtId="174" formatCode="0.000"/>
    <numFmt numFmtId="175" formatCode="&quot;$&quot;#,##0"/>
    <numFmt numFmtId="176" formatCode="&quot;Best if used by: &quot;[$-409]m/d/yy\ h:mm\ AM/PM;@"/>
    <numFmt numFmtId="177" formatCode="m/d"/>
    <numFmt numFmtId="178" formatCode="m/d/yy"/>
    <numFmt numFmtId="179" formatCode="0.0000"/>
    <numFmt numFmtId="180" formatCode="&quot;$&quot;* #,##0"/>
    <numFmt numFmtId="181" formatCode="mmm"/>
    <numFmt numFmtId="182" formatCode="0&quot;%&quot;"/>
    <numFmt numFmtId="183" formatCode="&quot;$&quot;#,##0.000"/>
    <numFmt numFmtId="184" formatCode="&quot;x &quot;#.0\¢\:"/>
    <numFmt numFmtId="185" formatCode="yymmdd\-hh:mm"/>
    <numFmt numFmtId="186" formatCode="mm/dd/yy"/>
    <numFmt numFmtId="187" formatCode="[$-409]mmm\-yy;@"/>
    <numFmt numFmtId="188" formatCode="m/yyyy"/>
    <numFmt numFmtId="189" formatCode="#&quot; mo&quot;"/>
    <numFmt numFmtId="190" formatCode="&quot;$&quot;#,###"/>
    <numFmt numFmtId="191" formatCode="0.0%"/>
  </numFmts>
  <fonts count="96"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9"/>
      <color indexed="81"/>
      <name val="Tahoma"/>
      <family val="2"/>
    </font>
    <font>
      <sz val="8"/>
      <color theme="1"/>
      <name val="Calibri"/>
      <family val="2"/>
      <scheme val="minor"/>
    </font>
    <font>
      <b/>
      <sz val="11"/>
      <color rgb="FF0000FF"/>
      <name val="Calibri"/>
      <family val="2"/>
      <scheme val="minor"/>
    </font>
    <font>
      <sz val="11"/>
      <color rgb="FF0000FF"/>
      <name val="Calibri"/>
      <family val="2"/>
      <scheme val="minor"/>
    </font>
    <font>
      <i/>
      <sz val="11"/>
      <color theme="1"/>
      <name val="Calibri"/>
      <family val="2"/>
      <scheme val="minor"/>
    </font>
    <font>
      <u/>
      <sz val="11"/>
      <color theme="10"/>
      <name val="Calibri"/>
      <family val="2"/>
      <scheme val="minor"/>
    </font>
    <font>
      <sz val="7"/>
      <color theme="1"/>
      <name val="Calibri"/>
      <family val="2"/>
      <scheme val="minor"/>
    </font>
    <font>
      <sz val="7"/>
      <color rgb="FF0000FF"/>
      <name val="Calibri"/>
      <family val="2"/>
      <scheme val="minor"/>
    </font>
    <font>
      <i/>
      <sz val="11"/>
      <name val="Calibri"/>
      <family val="2"/>
    </font>
    <font>
      <sz val="11"/>
      <color theme="0"/>
      <name val="Calibri"/>
      <family val="2"/>
    </font>
    <font>
      <sz val="11"/>
      <color theme="0" tint="-0.14999847407452621"/>
      <name val="Calibri"/>
      <family val="2"/>
      <scheme val="minor"/>
    </font>
    <font>
      <b/>
      <sz val="11"/>
      <color theme="9" tint="-0.249977111117893"/>
      <name val="Calibri"/>
      <family val="2"/>
      <scheme val="minor"/>
    </font>
    <font>
      <b/>
      <sz val="11"/>
      <color rgb="FF9933FF"/>
      <name val="Calibri"/>
      <family val="2"/>
      <scheme val="minor"/>
    </font>
    <font>
      <sz val="11"/>
      <color rgb="FF9933FF"/>
      <name val="Calibri"/>
      <family val="2"/>
      <scheme val="minor"/>
    </font>
    <font>
      <sz val="11"/>
      <color theme="9" tint="-0.249977111117893"/>
      <name val="Calibri"/>
      <family val="2"/>
      <scheme val="minor"/>
    </font>
    <font>
      <b/>
      <sz val="11"/>
      <color theme="7" tint="-0.249977111117893"/>
      <name val="Calibri"/>
      <family val="2"/>
      <scheme val="minor"/>
    </font>
    <font>
      <sz val="11"/>
      <color theme="7" tint="-0.249977111117893"/>
      <name val="Calibri"/>
      <family val="2"/>
      <scheme val="minor"/>
    </font>
    <font>
      <b/>
      <sz val="11"/>
      <color theme="0" tint="-0.499984740745262"/>
      <name val="Calibri"/>
      <family val="2"/>
      <scheme val="minor"/>
    </font>
    <font>
      <b/>
      <sz val="16"/>
      <color theme="1"/>
      <name val="Calibri"/>
      <family val="2"/>
      <scheme val="minor"/>
    </font>
    <font>
      <b/>
      <sz val="11"/>
      <color rgb="FFCC00FF"/>
      <name val="Calibri"/>
      <family val="2"/>
      <scheme val="minor"/>
    </font>
    <font>
      <b/>
      <sz val="9"/>
      <color theme="1"/>
      <name val="Calibri"/>
      <family val="2"/>
      <scheme val="minor"/>
    </font>
    <font>
      <b/>
      <sz val="11"/>
      <name val="Calibri"/>
      <family val="2"/>
      <scheme val="minor"/>
    </font>
    <font>
      <b/>
      <u/>
      <sz val="11"/>
      <color theme="10"/>
      <name val="Calibri"/>
      <family val="2"/>
      <scheme val="minor"/>
    </font>
    <font>
      <b/>
      <sz val="14"/>
      <color theme="1"/>
      <name val="Calibri"/>
      <family val="2"/>
      <scheme val="minor"/>
    </font>
    <font>
      <b/>
      <sz val="9"/>
      <color indexed="81"/>
      <name val="Tahoma"/>
      <family val="2"/>
    </font>
    <font>
      <sz val="11"/>
      <color theme="0" tint="-0.499984740745262"/>
      <name val="Calibri"/>
      <family val="2"/>
      <scheme val="minor"/>
    </font>
    <font>
      <u/>
      <sz val="9"/>
      <color theme="0" tint="-0.499984740745262"/>
      <name val="Calibri"/>
      <family val="2"/>
      <scheme val="minor"/>
    </font>
    <font>
      <b/>
      <sz val="14"/>
      <name val="Calibri"/>
      <family val="2"/>
      <scheme val="minor"/>
    </font>
    <font>
      <b/>
      <sz val="16"/>
      <name val="Calibri"/>
      <family val="2"/>
      <scheme val="minor"/>
    </font>
    <font>
      <i/>
      <sz val="11"/>
      <name val="Calibri"/>
      <family val="2"/>
      <scheme val="minor"/>
    </font>
    <font>
      <i/>
      <sz val="9"/>
      <color theme="0" tint="-0.499984740745262"/>
      <name val="Calibri"/>
      <family val="2"/>
    </font>
    <font>
      <b/>
      <i/>
      <sz val="9"/>
      <color theme="0" tint="-0.34998626667073579"/>
      <name val="Calibri"/>
      <family val="2"/>
      <scheme val="minor"/>
    </font>
    <font>
      <sz val="11"/>
      <color rgb="FFCC00FF"/>
      <name val="Calibri"/>
      <family val="2"/>
      <scheme val="minor"/>
    </font>
    <font>
      <sz val="10"/>
      <color theme="1"/>
      <name val="Calibri"/>
      <family val="2"/>
      <scheme val="minor"/>
    </font>
    <font>
      <i/>
      <sz val="9"/>
      <color theme="0" tint="-0.499984740745262"/>
      <name val="Calibri"/>
      <family val="2"/>
      <scheme val="minor"/>
    </font>
    <font>
      <sz val="11"/>
      <color rgb="FF3333FF"/>
      <name val="Calibri"/>
      <family val="2"/>
      <scheme val="minor"/>
    </font>
    <font>
      <sz val="14"/>
      <color theme="1"/>
      <name val="Calibri"/>
      <family val="2"/>
      <scheme val="minor"/>
    </font>
    <font>
      <sz val="14"/>
      <name val="Calibri"/>
      <family val="2"/>
      <scheme val="minor"/>
    </font>
    <font>
      <sz val="13"/>
      <color theme="1"/>
      <name val="Calibri"/>
      <family val="2"/>
      <scheme val="minor"/>
    </font>
    <font>
      <b/>
      <sz val="11"/>
      <color rgb="FF009ADA"/>
      <name val="Calibri"/>
      <family val="2"/>
      <scheme val="minor"/>
    </font>
    <font>
      <b/>
      <sz val="11"/>
      <color rgb="FF880023"/>
      <name val="Calibri"/>
      <family val="2"/>
      <scheme val="minor"/>
    </font>
    <font>
      <sz val="9"/>
      <name val="Calibri"/>
      <family val="2"/>
      <scheme val="minor"/>
    </font>
    <font>
      <sz val="6"/>
      <color theme="1"/>
      <name val="Calibri"/>
      <family val="2"/>
      <scheme val="minor"/>
    </font>
    <font>
      <sz val="5"/>
      <color theme="1"/>
      <name val="Calibri"/>
      <family val="2"/>
      <scheme val="minor"/>
    </font>
    <font>
      <sz val="9"/>
      <color theme="0" tint="-0.499984740745262"/>
      <name val="Calibri"/>
      <family val="2"/>
      <scheme val="minor"/>
    </font>
    <font>
      <b/>
      <sz val="8"/>
      <color theme="1"/>
      <name val="Calibri"/>
      <family val="2"/>
      <scheme val="minor"/>
    </font>
    <font>
      <i/>
      <sz val="12"/>
      <color theme="0" tint="-0.499984740745262"/>
      <name val="Calibri"/>
      <family val="2"/>
      <scheme val="minor"/>
    </font>
    <font>
      <b/>
      <sz val="9"/>
      <color rgb="FFCC00FF"/>
      <name val="Calibri"/>
      <family val="2"/>
      <scheme val="minor"/>
    </font>
    <font>
      <b/>
      <sz val="9"/>
      <color rgb="FF0000FF"/>
      <name val="Calibri"/>
      <family val="2"/>
      <scheme val="minor"/>
    </font>
    <font>
      <b/>
      <sz val="11"/>
      <color rgb="FF3333FF"/>
      <name val="Calibri"/>
      <family val="2"/>
      <scheme val="minor"/>
    </font>
    <font>
      <b/>
      <sz val="10"/>
      <color theme="1"/>
      <name val="Calibri"/>
      <family val="2"/>
      <scheme val="minor"/>
    </font>
    <font>
      <i/>
      <sz val="10"/>
      <color theme="1" tint="0.34998626667073579"/>
      <name val="Calibri"/>
      <family val="2"/>
      <scheme val="minor"/>
    </font>
    <font>
      <sz val="11"/>
      <color theme="0" tint="-0.34998626667073579"/>
      <name val="Calibri"/>
      <family val="2"/>
      <scheme val="minor"/>
    </font>
    <font>
      <sz val="8"/>
      <color theme="0" tint="-0.34998626667073579"/>
      <name val="Calibri"/>
      <family val="2"/>
      <scheme val="minor"/>
    </font>
    <font>
      <sz val="6"/>
      <color theme="0" tint="-0.34998626667073579"/>
      <name val="Calibri"/>
      <family val="2"/>
      <scheme val="minor"/>
    </font>
    <font>
      <sz val="9"/>
      <color theme="1"/>
      <name val="Calibri"/>
      <family val="2"/>
      <scheme val="minor"/>
    </font>
    <font>
      <sz val="9"/>
      <color theme="1" tint="0.499984740745262"/>
      <name val="Calibri"/>
      <family val="2"/>
      <scheme val="minor"/>
    </font>
    <font>
      <sz val="10"/>
      <name val="Calibri"/>
      <family val="2"/>
      <scheme val="minor"/>
    </font>
    <font>
      <sz val="10"/>
      <name val="Arial"/>
      <family val="2"/>
    </font>
    <font>
      <b/>
      <sz val="10"/>
      <name val="Arial"/>
      <family val="2"/>
    </font>
    <font>
      <b/>
      <sz val="10"/>
      <name val="Calibri"/>
      <family val="2"/>
      <scheme val="minor"/>
    </font>
    <font>
      <b/>
      <sz val="9"/>
      <name val="Calibri"/>
      <family val="2"/>
      <scheme val="minor"/>
    </font>
    <font>
      <sz val="11"/>
      <color rgb="FF808080"/>
      <name val="Calibri"/>
      <family val="2"/>
      <scheme val="minor"/>
    </font>
    <font>
      <sz val="14"/>
      <color rgb="FFFF0000"/>
      <name val="Calibri"/>
      <family val="2"/>
      <scheme val="minor"/>
    </font>
    <font>
      <sz val="14"/>
      <color theme="0"/>
      <name val="Calibri"/>
      <family val="2"/>
      <scheme val="minor"/>
    </font>
    <font>
      <b/>
      <sz val="16"/>
      <color theme="0"/>
      <name val="Calibri"/>
      <family val="2"/>
      <scheme val="minor"/>
    </font>
    <font>
      <b/>
      <sz val="12"/>
      <color theme="0"/>
      <name val="Calibri"/>
      <family val="2"/>
      <scheme val="minor"/>
    </font>
    <font>
      <sz val="16"/>
      <name val="Calibri"/>
      <family val="2"/>
      <scheme val="minor"/>
    </font>
    <font>
      <b/>
      <sz val="11"/>
      <color theme="0" tint="-0.34998626667073579"/>
      <name val="Calibri"/>
      <family val="2"/>
      <scheme val="minor"/>
    </font>
    <font>
      <b/>
      <sz val="11"/>
      <color rgb="FFFF0000"/>
      <name val="Calibri"/>
      <family val="2"/>
      <scheme val="minor"/>
    </font>
    <font>
      <b/>
      <sz val="14"/>
      <color rgb="FF3366FF"/>
      <name val="Calibri"/>
      <family val="2"/>
      <scheme val="minor"/>
    </font>
    <font>
      <u/>
      <sz val="8"/>
      <color theme="10"/>
      <name val="Calibri"/>
      <family val="2"/>
      <scheme val="minor"/>
    </font>
    <font>
      <sz val="8"/>
      <color theme="10"/>
      <name val="Calibri"/>
      <family val="2"/>
      <scheme val="minor"/>
    </font>
    <font>
      <i/>
      <sz val="10"/>
      <color theme="1" tint="0.499984740745262"/>
      <name val="Calibri"/>
      <family val="2"/>
      <scheme val="minor"/>
    </font>
    <font>
      <i/>
      <sz val="9"/>
      <name val="Calibri"/>
      <family val="2"/>
      <scheme val="minor"/>
    </font>
    <font>
      <sz val="11"/>
      <color rgb="FF0000CC"/>
      <name val="Calibri"/>
      <family val="2"/>
      <scheme val="minor"/>
    </font>
    <font>
      <sz val="8"/>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8FD1A0"/>
        <bgColor indexed="64"/>
      </patternFill>
    </fill>
    <fill>
      <patternFill patternType="solid">
        <fgColor rgb="FFF98386"/>
        <bgColor indexed="64"/>
      </patternFill>
    </fill>
    <fill>
      <patternFill patternType="solid">
        <fgColor rgb="FFFFFF99"/>
        <bgColor indexed="64"/>
      </patternFill>
    </fill>
    <fill>
      <patternFill patternType="solid">
        <fgColor theme="0" tint="-4.9989318521683403E-2"/>
        <bgColor indexed="64"/>
      </patternFill>
    </fill>
  </fills>
  <borders count="3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style="medium">
        <color indexed="64"/>
      </right>
      <top style="thin">
        <color auto="1"/>
      </top>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auto="1"/>
      </right>
      <top/>
      <bottom style="thin">
        <color auto="1"/>
      </bottom>
      <diagonal/>
    </border>
    <border>
      <left style="thin">
        <color auto="1"/>
      </left>
      <right style="medium">
        <color indexed="64"/>
      </right>
      <top/>
      <bottom/>
      <diagonal/>
    </border>
    <border>
      <left style="thin">
        <color theme="0" tint="-0.499984740745262"/>
      </left>
      <right style="thin">
        <color theme="0" tint="-0.499984740745262"/>
      </right>
      <top/>
      <bottom/>
      <diagonal/>
    </border>
    <border>
      <left/>
      <right style="thin">
        <color theme="0" tint="-0.499984740745262"/>
      </right>
      <top/>
      <bottom/>
      <diagonal/>
    </border>
    <border>
      <left style="thin">
        <color theme="0" tint="-0.499984740745262"/>
      </left>
      <right/>
      <top style="thin">
        <color theme="0" tint="-0.499984740745262"/>
      </top>
      <bottom style="thin">
        <color theme="0" tint="-0.49998474074526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ck">
        <color auto="1"/>
      </left>
      <right style="thick">
        <color auto="1"/>
      </right>
      <top style="thick">
        <color auto="1"/>
      </top>
      <bottom style="thick">
        <color auto="1"/>
      </bottom>
      <diagonal/>
    </border>
  </borders>
  <cellStyleXfs count="47">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3" fontId="1" fillId="0" borderId="0" applyFont="0" applyFill="0" applyBorder="0" applyAlignment="0" applyProtection="0"/>
    <xf numFmtId="0" fontId="24"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77" fillId="0" borderId="0"/>
  </cellStyleXfs>
  <cellXfs count="323">
    <xf numFmtId="0" fontId="0" fillId="0" borderId="0" xfId="0"/>
    <xf numFmtId="0" fontId="16" fillId="0" borderId="0" xfId="0" applyFont="1"/>
    <xf numFmtId="0" fontId="16" fillId="0" borderId="0" xfId="0" applyFont="1" applyAlignment="1">
      <alignment wrapText="1"/>
    </xf>
    <xf numFmtId="14" fontId="0" fillId="0" borderId="0" xfId="0" applyNumberFormat="1"/>
    <xf numFmtId="0" fontId="14" fillId="0" borderId="0" xfId="0" applyFont="1"/>
    <xf numFmtId="0" fontId="18" fillId="0" borderId="0" xfId="0" applyFont="1"/>
    <xf numFmtId="0" fontId="0" fillId="0" borderId="0" xfId="0" applyAlignment="1">
      <alignment horizontal="center"/>
    </xf>
    <xf numFmtId="0" fontId="16" fillId="0" borderId="0" xfId="0" applyFont="1" applyAlignment="1">
      <alignment vertical="center" wrapText="1"/>
    </xf>
    <xf numFmtId="0" fontId="22" fillId="0" borderId="0" xfId="0" applyFont="1"/>
    <xf numFmtId="164" fontId="0" fillId="0" borderId="0" xfId="0" applyNumberFormat="1"/>
    <xf numFmtId="0" fontId="16" fillId="0" borderId="0" xfId="0" applyFont="1" applyAlignment="1">
      <alignment vertical="center" textRotation="90" wrapText="1"/>
    </xf>
    <xf numFmtId="0" fontId="16" fillId="0" borderId="0" xfId="0" applyFont="1" applyAlignment="1">
      <alignment horizontal="center" vertical="center" textRotation="90"/>
    </xf>
    <xf numFmtId="0" fontId="16" fillId="0" borderId="0" xfId="0" applyFont="1" applyAlignment="1">
      <alignment horizontal="center" vertical="center" textRotation="90" wrapText="1"/>
    </xf>
    <xf numFmtId="166" fontId="0" fillId="0" borderId="0" xfId="0" applyNumberFormat="1"/>
    <xf numFmtId="166" fontId="16" fillId="0" borderId="0" xfId="0" applyNumberFormat="1" applyFont="1"/>
    <xf numFmtId="166" fontId="16" fillId="0" borderId="0" xfId="0" applyNumberFormat="1" applyFont="1" applyAlignment="1">
      <alignment vertical="center" wrapText="1"/>
    </xf>
    <xf numFmtId="0" fontId="0" fillId="0" borderId="0" xfId="0" applyAlignment="1">
      <alignment vertical="center"/>
    </xf>
    <xf numFmtId="0" fontId="0" fillId="34" borderId="12" xfId="0" applyFill="1" applyBorder="1" applyAlignment="1">
      <alignment vertical="center"/>
    </xf>
    <xf numFmtId="0" fontId="0" fillId="34" borderId="10" xfId="0" applyFill="1" applyBorder="1" applyAlignment="1">
      <alignment vertical="center"/>
    </xf>
    <xf numFmtId="0" fontId="0" fillId="33" borderId="10" xfId="0" applyFill="1" applyBorder="1" applyAlignment="1">
      <alignment vertical="center"/>
    </xf>
    <xf numFmtId="0" fontId="0" fillId="34" borderId="17" xfId="0" applyFill="1" applyBorder="1" applyAlignment="1">
      <alignment vertical="center"/>
    </xf>
    <xf numFmtId="0" fontId="0" fillId="33" borderId="12" xfId="0" applyFill="1" applyBorder="1" applyAlignment="1">
      <alignment vertical="center"/>
    </xf>
    <xf numFmtId="0" fontId="0" fillId="33" borderId="17" xfId="0" applyFill="1" applyBorder="1" applyAlignment="1">
      <alignment vertical="center"/>
    </xf>
    <xf numFmtId="0" fontId="0" fillId="0" borderId="20" xfId="0" applyBorder="1" applyAlignment="1">
      <alignment vertical="center" wrapText="1"/>
    </xf>
    <xf numFmtId="0" fontId="0" fillId="33" borderId="21" xfId="0" applyFill="1" applyBorder="1" applyAlignment="1">
      <alignment vertical="center"/>
    </xf>
    <xf numFmtId="0" fontId="0" fillId="0" borderId="22" xfId="0" applyBorder="1" applyAlignment="1">
      <alignment vertical="center" wrapText="1"/>
    </xf>
    <xf numFmtId="0" fontId="0" fillId="0" borderId="0" xfId="44" applyNumberFormat="1" applyFont="1" applyAlignment="1">
      <alignment wrapText="1"/>
    </xf>
    <xf numFmtId="165" fontId="0" fillId="0" borderId="0" xfId="44" applyNumberFormat="1" applyFont="1" applyAlignment="1">
      <alignment wrapText="1"/>
    </xf>
    <xf numFmtId="49" fontId="0" fillId="0" borderId="0" xfId="0" applyNumberFormat="1" applyAlignment="1">
      <alignment wrapText="1"/>
    </xf>
    <xf numFmtId="165" fontId="25" fillId="0" borderId="0" xfId="42" applyNumberFormat="1" applyFont="1"/>
    <xf numFmtId="165" fontId="26" fillId="0" borderId="0" xfId="42" applyNumberFormat="1" applyFont="1"/>
    <xf numFmtId="167" fontId="0" fillId="0" borderId="0" xfId="0" applyNumberFormat="1" applyAlignment="1">
      <alignment horizontal="left"/>
    </xf>
    <xf numFmtId="0" fontId="0" fillId="0" borderId="0" xfId="44" applyNumberFormat="1" applyFont="1"/>
    <xf numFmtId="0" fontId="17" fillId="0" borderId="0" xfId="44" applyNumberFormat="1" applyFont="1" applyAlignment="1">
      <alignment wrapText="1"/>
    </xf>
    <xf numFmtId="0" fontId="27" fillId="0" borderId="0" xfId="0" applyFont="1"/>
    <xf numFmtId="167" fontId="18" fillId="0" borderId="0" xfId="0" applyNumberFormat="1" applyFont="1" applyAlignment="1">
      <alignment horizontal="left"/>
    </xf>
    <xf numFmtId="166" fontId="29" fillId="0" borderId="0" xfId="0" applyNumberFormat="1" applyFont="1"/>
    <xf numFmtId="169" fontId="0" fillId="0" borderId="0" xfId="0" applyNumberFormat="1"/>
    <xf numFmtId="0" fontId="21" fillId="0" borderId="0" xfId="0" applyFont="1" applyAlignment="1">
      <alignment vertical="center" textRotation="90" wrapText="1"/>
    </xf>
    <xf numFmtId="0" fontId="24" fillId="0" borderId="0" xfId="43"/>
    <xf numFmtId="0" fontId="0" fillId="0" borderId="19" xfId="0" applyBorder="1" applyAlignment="1">
      <alignment vertical="center" wrapText="1"/>
    </xf>
    <xf numFmtId="169" fontId="28" fillId="0" borderId="0" xfId="0" applyNumberFormat="1" applyFont="1"/>
    <xf numFmtId="0" fontId="31" fillId="0" borderId="0" xfId="0" applyFont="1" applyAlignment="1">
      <alignment vertical="center" textRotation="90"/>
    </xf>
    <xf numFmtId="0" fontId="31" fillId="0" borderId="0" xfId="0" applyFont="1" applyAlignment="1">
      <alignment vertical="center" textRotation="90" wrapText="1"/>
    </xf>
    <xf numFmtId="0" fontId="32" fillId="0" borderId="0" xfId="0" applyFont="1"/>
    <xf numFmtId="0" fontId="30" fillId="0" borderId="0" xfId="0" applyFont="1" applyAlignment="1">
      <alignment vertical="center" textRotation="90"/>
    </xf>
    <xf numFmtId="167" fontId="30" fillId="0" borderId="0" xfId="0" applyNumberFormat="1" applyFont="1" applyAlignment="1">
      <alignment horizontal="center" vertical="center" textRotation="90"/>
    </xf>
    <xf numFmtId="0" fontId="33" fillId="0" borderId="0" xfId="0" applyFont="1"/>
    <xf numFmtId="0" fontId="34" fillId="0" borderId="0" xfId="0" applyFont="1" applyAlignment="1">
      <alignment vertical="center" textRotation="90"/>
    </xf>
    <xf numFmtId="0" fontId="35" fillId="0" borderId="0" xfId="0" applyFont="1"/>
    <xf numFmtId="0" fontId="31" fillId="0" borderId="0" xfId="0" applyFont="1" applyAlignment="1">
      <alignment wrapText="1"/>
    </xf>
    <xf numFmtId="1" fontId="36" fillId="0" borderId="0" xfId="0" applyNumberFormat="1" applyFont="1" applyAlignment="1">
      <alignment horizontal="right" vertical="center" textRotation="90"/>
    </xf>
    <xf numFmtId="14" fontId="22" fillId="0" borderId="0" xfId="0" applyNumberFormat="1" applyFont="1"/>
    <xf numFmtId="9" fontId="0" fillId="0" borderId="0" xfId="44" applyFont="1"/>
    <xf numFmtId="0" fontId="0" fillId="0" borderId="0" xfId="0" applyProtection="1">
      <protection locked="0"/>
    </xf>
    <xf numFmtId="165" fontId="0" fillId="0" borderId="0" xfId="44" applyNumberFormat="1" applyFont="1" applyAlignment="1" applyProtection="1">
      <alignment wrapText="1"/>
      <protection locked="0"/>
    </xf>
    <xf numFmtId="49" fontId="0" fillId="0" borderId="0" xfId="0" applyNumberFormat="1" applyAlignment="1" applyProtection="1">
      <alignment wrapText="1"/>
      <protection locked="0"/>
    </xf>
    <xf numFmtId="0" fontId="22" fillId="0" borderId="0" xfId="0" applyFont="1" applyProtection="1">
      <protection locked="0"/>
    </xf>
    <xf numFmtId="166" fontId="0" fillId="0" borderId="0" xfId="0" applyNumberFormat="1" applyProtection="1">
      <protection locked="0"/>
    </xf>
    <xf numFmtId="167" fontId="0" fillId="0" borderId="0" xfId="0" applyNumberFormat="1" applyAlignment="1" applyProtection="1">
      <alignment horizontal="left"/>
      <protection locked="0"/>
    </xf>
    <xf numFmtId="0" fontId="18" fillId="0" borderId="0" xfId="0" applyFont="1" applyProtection="1">
      <protection locked="0"/>
    </xf>
    <xf numFmtId="167" fontId="18" fillId="0" borderId="0" xfId="0" applyNumberFormat="1" applyFont="1" applyAlignment="1" applyProtection="1">
      <alignment horizontal="left"/>
      <protection locked="0"/>
    </xf>
    <xf numFmtId="0" fontId="0" fillId="0" borderId="0" xfId="0" applyAlignment="1" applyProtection="1">
      <alignment horizontal="center"/>
      <protection locked="0"/>
    </xf>
    <xf numFmtId="0" fontId="16" fillId="0" borderId="0" xfId="0" applyFont="1" applyAlignment="1">
      <alignment horizontal="center" wrapText="1"/>
    </xf>
    <xf numFmtId="0" fontId="16" fillId="0" borderId="0" xfId="0" applyFont="1" applyAlignment="1">
      <alignment horizontal="left"/>
    </xf>
    <xf numFmtId="0" fontId="17" fillId="0" borderId="0" xfId="0" applyFont="1"/>
    <xf numFmtId="1" fontId="21" fillId="0" borderId="0" xfId="0" applyNumberFormat="1" applyFont="1" applyAlignment="1">
      <alignment horizontal="right" vertical="center" textRotation="90"/>
    </xf>
    <xf numFmtId="0" fontId="0" fillId="0" borderId="24" xfId="0" applyBorder="1" applyAlignment="1">
      <alignment vertical="center" wrapText="1"/>
    </xf>
    <xf numFmtId="167" fontId="40" fillId="0" borderId="0" xfId="0" applyNumberFormat="1" applyFont="1" applyAlignment="1">
      <alignment horizontal="left"/>
    </xf>
    <xf numFmtId="0" fontId="24" fillId="0" borderId="18" xfId="43" applyBorder="1" applyAlignment="1">
      <alignment vertical="center" wrapText="1"/>
    </xf>
    <xf numFmtId="49" fontId="36" fillId="0" borderId="0" xfId="0" applyNumberFormat="1" applyFont="1" applyAlignment="1">
      <alignment horizontal="center" vertical="center" textRotation="90" wrapText="1"/>
    </xf>
    <xf numFmtId="0" fontId="36" fillId="0" borderId="0" xfId="0" applyFont="1" applyAlignment="1">
      <alignment horizontal="center" vertical="center" textRotation="90" wrapText="1"/>
    </xf>
    <xf numFmtId="0" fontId="38" fillId="0" borderId="0" xfId="0" applyFont="1" applyAlignment="1">
      <alignment vertical="center" wrapText="1"/>
    </xf>
    <xf numFmtId="0" fontId="38" fillId="0" borderId="0" xfId="44" applyNumberFormat="1" applyFont="1" applyAlignment="1">
      <alignment horizontal="center" vertical="center" textRotation="90" wrapText="1"/>
    </xf>
    <xf numFmtId="0" fontId="38" fillId="0" borderId="0" xfId="0" applyFont="1" applyAlignment="1">
      <alignment horizontal="center" vertical="center" textRotation="90" wrapText="1"/>
    </xf>
    <xf numFmtId="171" fontId="0" fillId="0" borderId="0" xfId="42" applyNumberFormat="1" applyFont="1"/>
    <xf numFmtId="0" fontId="21" fillId="0" borderId="0" xfId="0" applyFont="1" applyAlignment="1">
      <alignment wrapText="1"/>
    </xf>
    <xf numFmtId="171" fontId="16" fillId="0" borderId="0" xfId="42" applyNumberFormat="1" applyFont="1" applyAlignment="1">
      <alignment wrapText="1"/>
    </xf>
    <xf numFmtId="14" fontId="0" fillId="0" borderId="0" xfId="0" applyNumberFormat="1" applyAlignment="1">
      <alignment horizontal="center"/>
    </xf>
    <xf numFmtId="0" fontId="41" fillId="0" borderId="0" xfId="43" applyFont="1" applyAlignment="1" applyProtection="1">
      <alignment horizontal="left"/>
      <protection locked="0"/>
    </xf>
    <xf numFmtId="1" fontId="18" fillId="0" borderId="0" xfId="42" applyNumberFormat="1" applyFont="1"/>
    <xf numFmtId="1" fontId="0" fillId="0" borderId="0" xfId="0" applyNumberFormat="1"/>
    <xf numFmtId="0" fontId="0" fillId="0" borderId="0" xfId="0" quotePrefix="1"/>
    <xf numFmtId="165" fontId="0" fillId="0" borderId="0" xfId="0" applyNumberFormat="1" applyAlignment="1">
      <alignment horizontal="center"/>
    </xf>
    <xf numFmtId="0" fontId="23" fillId="0" borderId="0" xfId="0" applyFont="1"/>
    <xf numFmtId="168" fontId="21" fillId="0" borderId="0" xfId="45" applyNumberFormat="1" applyFont="1" applyAlignment="1">
      <alignment horizontal="right"/>
    </xf>
    <xf numFmtId="0" fontId="0" fillId="0" borderId="0" xfId="0" applyAlignment="1">
      <alignment horizontal="right" indent="1"/>
    </xf>
    <xf numFmtId="0" fontId="16" fillId="0" borderId="0" xfId="0" applyFont="1" applyAlignment="1">
      <alignment textRotation="90" wrapText="1"/>
    </xf>
    <xf numFmtId="165" fontId="20" fillId="0" borderId="0" xfId="42" applyNumberFormat="1" applyFont="1" applyAlignment="1">
      <alignment horizontal="right"/>
    </xf>
    <xf numFmtId="0" fontId="0" fillId="0" borderId="0" xfId="0" applyAlignment="1">
      <alignment horizontal="right"/>
    </xf>
    <xf numFmtId="0" fontId="0" fillId="0" borderId="0" xfId="0" applyAlignment="1">
      <alignment vertical="top"/>
    </xf>
    <xf numFmtId="0" fontId="40" fillId="0" borderId="0" xfId="0" applyFont="1" applyAlignment="1">
      <alignment vertical="center" textRotation="90" wrapText="1"/>
    </xf>
    <xf numFmtId="14" fontId="18" fillId="0" borderId="0" xfId="0" applyNumberFormat="1" applyFont="1"/>
    <xf numFmtId="174" fontId="0" fillId="0" borderId="0" xfId="0" applyNumberFormat="1"/>
    <xf numFmtId="168" fontId="0" fillId="0" borderId="0" xfId="45" applyNumberFormat="1" applyFont="1" applyAlignment="1">
      <alignment horizontal="center"/>
    </xf>
    <xf numFmtId="0" fontId="39" fillId="0" borderId="0" xfId="0" applyFont="1" applyAlignment="1">
      <alignment horizontal="right" vertical="center" wrapText="1"/>
    </xf>
    <xf numFmtId="1" fontId="0" fillId="0" borderId="0" xfId="0" applyNumberFormat="1" applyAlignment="1">
      <alignment horizontal="right"/>
    </xf>
    <xf numFmtId="175" fontId="18" fillId="0" borderId="0" xfId="0" applyNumberFormat="1" applyFont="1"/>
    <xf numFmtId="1" fontId="18" fillId="0" borderId="0" xfId="0" applyNumberFormat="1" applyFont="1"/>
    <xf numFmtId="1" fontId="21" fillId="0" borderId="0" xfId="0" applyNumberFormat="1" applyFont="1" applyAlignment="1">
      <alignment horizontal="right" vertical="center"/>
    </xf>
    <xf numFmtId="0" fontId="42" fillId="0" borderId="0" xfId="0" applyFont="1" applyAlignment="1">
      <alignment horizontal="center" wrapText="1"/>
    </xf>
    <xf numFmtId="0" fontId="42" fillId="0" borderId="0" xfId="0" applyFont="1" applyAlignment="1">
      <alignment textRotation="90" wrapText="1"/>
    </xf>
    <xf numFmtId="0" fontId="42" fillId="0" borderId="0" xfId="0" applyFont="1" applyAlignment="1">
      <alignment wrapText="1"/>
    </xf>
    <xf numFmtId="0" fontId="58" fillId="0" borderId="0" xfId="0" applyFont="1" applyAlignment="1">
      <alignment horizontal="center" wrapText="1"/>
    </xf>
    <xf numFmtId="0" fontId="59" fillId="0" borderId="0" xfId="0" applyFont="1" applyAlignment="1">
      <alignment horizontal="center" wrapText="1"/>
    </xf>
    <xf numFmtId="0" fontId="40" fillId="0" borderId="0" xfId="0" applyFont="1" applyAlignment="1">
      <alignment horizontal="center" wrapText="1"/>
    </xf>
    <xf numFmtId="0" fontId="40" fillId="0" borderId="0" xfId="0" applyFont="1" applyAlignment="1">
      <alignment horizontal="center" vertical="center" textRotation="90"/>
    </xf>
    <xf numFmtId="177" fontId="62" fillId="0" borderId="0" xfId="0" applyNumberFormat="1" applyFont="1"/>
    <xf numFmtId="0" fontId="62" fillId="0" borderId="0" xfId="0" applyFont="1"/>
    <xf numFmtId="0" fontId="61" fillId="0" borderId="0" xfId="0" applyFont="1"/>
    <xf numFmtId="0" fontId="18" fillId="0" borderId="0" xfId="0" applyFont="1" applyAlignment="1">
      <alignment horizontal="left"/>
    </xf>
    <xf numFmtId="0" fontId="0" fillId="0" borderId="0" xfId="44" applyNumberFormat="1" applyFont="1" applyAlignment="1">
      <alignment horizontal="center"/>
    </xf>
    <xf numFmtId="0" fontId="64" fillId="0" borderId="0" xfId="0" applyFont="1" applyAlignment="1">
      <alignment wrapText="1"/>
    </xf>
    <xf numFmtId="1" fontId="20" fillId="0" borderId="0" xfId="0" applyNumberFormat="1" applyFont="1" applyAlignment="1">
      <alignment horizontal="center" wrapText="1"/>
    </xf>
    <xf numFmtId="1" fontId="25" fillId="0" borderId="0" xfId="0" applyNumberFormat="1" applyFont="1"/>
    <xf numFmtId="166" fontId="0" fillId="0" borderId="0" xfId="0" quotePrefix="1" applyNumberFormat="1"/>
    <xf numFmtId="0" fontId="0" fillId="0" borderId="0" xfId="0" applyAlignment="1">
      <alignment horizontal="left"/>
    </xf>
    <xf numFmtId="0" fontId="18" fillId="0" borderId="0" xfId="42" applyNumberFormat="1" applyFont="1"/>
    <xf numFmtId="2" fontId="0" fillId="0" borderId="0" xfId="0" applyNumberFormat="1"/>
    <xf numFmtId="2" fontId="18" fillId="0" borderId="0" xfId="0" applyNumberFormat="1" applyFont="1"/>
    <xf numFmtId="2" fontId="39" fillId="0" borderId="0" xfId="0" applyNumberFormat="1" applyFont="1" applyAlignment="1">
      <alignment horizontal="right" vertical="center" wrapText="1"/>
    </xf>
    <xf numFmtId="2" fontId="18" fillId="0" borderId="0" xfId="42" applyNumberFormat="1" applyFont="1"/>
    <xf numFmtId="2" fontId="16" fillId="0" borderId="0" xfId="0" applyNumberFormat="1" applyFont="1" applyAlignment="1">
      <alignment wrapText="1"/>
    </xf>
    <xf numFmtId="2" fontId="42" fillId="0" borderId="0" xfId="0" applyNumberFormat="1" applyFont="1" applyAlignment="1">
      <alignment wrapText="1"/>
    </xf>
    <xf numFmtId="165" fontId="18" fillId="0" borderId="0" xfId="42" applyNumberFormat="1" applyFont="1"/>
    <xf numFmtId="179" fontId="18" fillId="0" borderId="0" xfId="42" applyNumberFormat="1" applyFont="1"/>
    <xf numFmtId="9" fontId="0" fillId="0" borderId="0" xfId="0" applyNumberFormat="1"/>
    <xf numFmtId="180" fontId="18" fillId="0" borderId="0" xfId="45" applyNumberFormat="1" applyFont="1"/>
    <xf numFmtId="175" fontId="18" fillId="0" borderId="0" xfId="45" applyNumberFormat="1" applyFont="1"/>
    <xf numFmtId="0" fontId="66" fillId="0" borderId="0" xfId="0" applyFont="1" applyAlignment="1">
      <alignment horizontal="right" vertical="center" wrapText="1"/>
    </xf>
    <xf numFmtId="0" fontId="67" fillId="0" borderId="0" xfId="0" applyFont="1" applyAlignment="1">
      <alignment horizontal="right" vertical="center" wrapText="1"/>
    </xf>
    <xf numFmtId="181" fontId="60" fillId="0" borderId="0" xfId="0" applyNumberFormat="1" applyFont="1"/>
    <xf numFmtId="1" fontId="40" fillId="0" borderId="0" xfId="42" applyNumberFormat="1" applyFont="1"/>
    <xf numFmtId="175" fontId="22" fillId="0" borderId="0" xfId="45" applyNumberFormat="1" applyFont="1"/>
    <xf numFmtId="165" fontId="51" fillId="0" borderId="0" xfId="42" applyNumberFormat="1" applyFont="1"/>
    <xf numFmtId="0" fontId="16" fillId="0" borderId="0" xfId="0" applyFont="1" applyAlignment="1">
      <alignment horizontal="right"/>
    </xf>
    <xf numFmtId="164" fontId="60" fillId="0" borderId="0" xfId="0" applyNumberFormat="1" applyFont="1" applyAlignment="1">
      <alignment horizontal="right"/>
    </xf>
    <xf numFmtId="0" fontId="18" fillId="0" borderId="0" xfId="0" applyFont="1" applyAlignment="1">
      <alignment horizontal="center"/>
    </xf>
    <xf numFmtId="165" fontId="18" fillId="0" borderId="0" xfId="0" applyNumberFormat="1" applyFont="1"/>
    <xf numFmtId="0" fontId="44" fillId="0" borderId="0" xfId="0" applyFont="1" applyAlignment="1">
      <alignment horizontal="left"/>
    </xf>
    <xf numFmtId="167" fontId="71" fillId="0" borderId="0" xfId="0" applyNumberFormat="1" applyFont="1" applyAlignment="1">
      <alignment horizontal="left"/>
    </xf>
    <xf numFmtId="0" fontId="71" fillId="0" borderId="0" xfId="0" applyFont="1" applyAlignment="1">
      <alignment horizontal="center"/>
    </xf>
    <xf numFmtId="0" fontId="71" fillId="0" borderId="0" xfId="0" applyFont="1" applyAlignment="1">
      <alignment horizontal="left"/>
    </xf>
    <xf numFmtId="165" fontId="72" fillId="0" borderId="0" xfId="0" applyNumberFormat="1" applyFont="1"/>
    <xf numFmtId="0" fontId="73" fillId="0" borderId="0" xfId="0" applyFont="1"/>
    <xf numFmtId="1" fontId="72" fillId="0" borderId="0" xfId="0" applyNumberFormat="1" applyFont="1" applyAlignment="1">
      <alignment horizontal="left"/>
    </xf>
    <xf numFmtId="14" fontId="18" fillId="0" borderId="0" xfId="0" applyNumberFormat="1" applyFont="1" applyAlignment="1">
      <alignment horizontal="left"/>
    </xf>
    <xf numFmtId="0" fontId="0" fillId="0" borderId="0" xfId="0" applyAlignment="1">
      <alignment vertical="top" wrapText="1"/>
    </xf>
    <xf numFmtId="0" fontId="18" fillId="0" borderId="0" xfId="0" applyFont="1" applyAlignment="1">
      <alignment vertical="top" wrapText="1"/>
    </xf>
    <xf numFmtId="183" fontId="0" fillId="0" borderId="0" xfId="0" applyNumberFormat="1"/>
    <xf numFmtId="185" fontId="1" fillId="0" borderId="0" xfId="0" applyNumberFormat="1" applyFont="1"/>
    <xf numFmtId="174" fontId="16" fillId="0" borderId="0" xfId="0" applyNumberFormat="1" applyFont="1" applyAlignment="1">
      <alignment wrapText="1"/>
    </xf>
    <xf numFmtId="174" fontId="1" fillId="0" borderId="0" xfId="0" applyNumberFormat="1" applyFont="1"/>
    <xf numFmtId="0" fontId="1" fillId="0" borderId="0" xfId="0" applyFont="1"/>
    <xf numFmtId="174" fontId="0" fillId="0" borderId="0" xfId="0" quotePrefix="1" applyNumberFormat="1"/>
    <xf numFmtId="186" fontId="1" fillId="0" borderId="0" xfId="0" applyNumberFormat="1" applyFont="1"/>
    <xf numFmtId="186" fontId="0" fillId="0" borderId="0" xfId="0" applyNumberFormat="1" applyAlignment="1">
      <alignment horizontal="right"/>
    </xf>
    <xf numFmtId="0" fontId="45" fillId="0" borderId="0" xfId="43" applyFont="1" applyProtection="1">
      <protection hidden="1"/>
    </xf>
    <xf numFmtId="176" fontId="53" fillId="0" borderId="0" xfId="0" applyNumberFormat="1" applyFont="1" applyAlignment="1" applyProtection="1">
      <alignment horizontal="left"/>
      <protection hidden="1"/>
    </xf>
    <xf numFmtId="0" fontId="37" fillId="0" borderId="0" xfId="0" applyFont="1" applyAlignment="1" applyProtection="1">
      <alignment horizontal="left"/>
      <protection hidden="1"/>
    </xf>
    <xf numFmtId="0" fontId="49" fillId="0" borderId="0" xfId="0" applyFont="1" applyAlignment="1" applyProtection="1">
      <alignment vertical="top"/>
      <protection hidden="1"/>
    </xf>
    <xf numFmtId="0" fontId="0" fillId="0" borderId="0" xfId="0" applyAlignment="1" applyProtection="1">
      <alignment vertical="top"/>
      <protection hidden="1"/>
    </xf>
    <xf numFmtId="0" fontId="45" fillId="0" borderId="0" xfId="43" applyFont="1" applyAlignment="1" applyProtection="1">
      <alignment vertical="top"/>
      <protection hidden="1"/>
    </xf>
    <xf numFmtId="0" fontId="0" fillId="0" borderId="0" xfId="0" applyAlignment="1" applyProtection="1">
      <alignment horizontal="left"/>
      <protection hidden="1"/>
    </xf>
    <xf numFmtId="0" fontId="57" fillId="35" borderId="27" xfId="0" applyFont="1" applyFill="1" applyBorder="1" applyAlignment="1" applyProtection="1">
      <alignment horizontal="center" vertical="center"/>
      <protection locked="0" hidden="1"/>
    </xf>
    <xf numFmtId="0" fontId="57" fillId="0" borderId="26" xfId="0" applyFont="1" applyBorder="1" applyAlignment="1" applyProtection="1">
      <alignment horizontal="right" vertical="center"/>
      <protection hidden="1"/>
    </xf>
    <xf numFmtId="0" fontId="57" fillId="0" borderId="0" xfId="0" applyFont="1" applyAlignment="1" applyProtection="1">
      <alignment horizontal="right" vertical="center"/>
      <protection hidden="1"/>
    </xf>
    <xf numFmtId="0" fontId="0" fillId="0" borderId="0" xfId="0" applyAlignment="1" applyProtection="1">
      <alignment horizontal="center" vertical="center"/>
      <protection hidden="1"/>
    </xf>
    <xf numFmtId="3" fontId="70" fillId="0" borderId="0" xfId="42" applyNumberFormat="1" applyFont="1" applyAlignment="1" applyProtection="1">
      <alignment horizontal="right" vertical="center"/>
      <protection hidden="1"/>
    </xf>
    <xf numFmtId="184" fontId="60" fillId="0" borderId="0" xfId="0" applyNumberFormat="1" applyFont="1" applyAlignment="1" applyProtection="1">
      <alignment horizontal="left" vertical="center"/>
      <protection hidden="1"/>
    </xf>
    <xf numFmtId="0" fontId="40" fillId="0" borderId="0" xfId="0" quotePrefix="1" applyFont="1" applyAlignment="1" applyProtection="1">
      <alignment horizontal="center" vertical="center"/>
      <protection hidden="1"/>
    </xf>
    <xf numFmtId="9" fontId="16" fillId="0" borderId="0" xfId="0" applyNumberFormat="1" applyFont="1" applyAlignment="1" applyProtection="1">
      <alignment horizontal="left" textRotation="90" wrapText="1"/>
      <protection hidden="1"/>
    </xf>
    <xf numFmtId="0" fontId="16" fillId="0" borderId="0" xfId="0" applyFont="1" applyAlignment="1" applyProtection="1">
      <alignment wrapText="1"/>
      <protection hidden="1"/>
    </xf>
    <xf numFmtId="9" fontId="42" fillId="0" borderId="0" xfId="0" applyNumberFormat="1" applyFont="1" applyAlignment="1" applyProtection="1">
      <alignment horizontal="left"/>
      <protection hidden="1"/>
    </xf>
    <xf numFmtId="9" fontId="16" fillId="36" borderId="26" xfId="0" applyNumberFormat="1" applyFont="1" applyFill="1" applyBorder="1" applyAlignment="1" applyProtection="1">
      <alignment horizontal="left"/>
      <protection hidden="1"/>
    </xf>
    <xf numFmtId="9" fontId="16" fillId="36" borderId="25" xfId="0" applyNumberFormat="1" applyFont="1" applyFill="1" applyBorder="1" applyAlignment="1" applyProtection="1">
      <alignment horizontal="left"/>
      <protection hidden="1"/>
    </xf>
    <xf numFmtId="9" fontId="42" fillId="0" borderId="0" xfId="0" applyNumberFormat="1" applyFont="1" applyAlignment="1" applyProtection="1">
      <alignment horizontal="left" textRotation="90" wrapText="1"/>
      <protection hidden="1"/>
    </xf>
    <xf numFmtId="49" fontId="0" fillId="0" borderId="0" xfId="0" applyNumberFormat="1" applyProtection="1">
      <protection hidden="1"/>
    </xf>
    <xf numFmtId="0" fontId="16" fillId="0" borderId="0" xfId="0" applyFont="1" applyAlignment="1" applyProtection="1">
      <alignment horizontal="center"/>
      <protection hidden="1"/>
    </xf>
    <xf numFmtId="182" fontId="44" fillId="0" borderId="0" xfId="45" applyNumberFormat="1" applyFont="1" applyAlignment="1" applyProtection="1">
      <alignment horizontal="center"/>
      <protection hidden="1"/>
    </xf>
    <xf numFmtId="168" fontId="44" fillId="0" borderId="0" xfId="45" applyNumberFormat="1" applyFont="1" applyAlignment="1" applyProtection="1">
      <alignment horizontal="center"/>
      <protection hidden="1"/>
    </xf>
    <xf numFmtId="173" fontId="44" fillId="0" borderId="0" xfId="45" applyNumberFormat="1" applyFont="1" applyAlignment="1" applyProtection="1">
      <alignment horizontal="center"/>
      <protection hidden="1"/>
    </xf>
    <xf numFmtId="0" fontId="23" fillId="0" borderId="0" xfId="0" applyFont="1" applyProtection="1">
      <protection hidden="1"/>
    </xf>
    <xf numFmtId="0" fontId="18" fillId="0" borderId="0" xfId="0" applyFont="1" applyAlignment="1">
      <alignment vertical="top"/>
    </xf>
    <xf numFmtId="3" fontId="56" fillId="35" borderId="27" xfId="42" applyNumberFormat="1" applyFont="1" applyFill="1" applyBorder="1" applyAlignment="1" applyProtection="1">
      <alignment vertical="center"/>
      <protection locked="0" hidden="1"/>
    </xf>
    <xf numFmtId="10" fontId="0" fillId="0" borderId="0" xfId="0" applyNumberFormat="1"/>
    <xf numFmtId="174" fontId="77" fillId="0" borderId="0" xfId="46" applyNumberFormat="1"/>
    <xf numFmtId="174" fontId="40" fillId="0" borderId="0" xfId="0" applyNumberFormat="1" applyFont="1" applyAlignment="1">
      <alignment wrapText="1"/>
    </xf>
    <xf numFmtId="0" fontId="78" fillId="0" borderId="0" xfId="46" applyFont="1" applyAlignment="1">
      <alignment wrapText="1"/>
    </xf>
    <xf numFmtId="187" fontId="77" fillId="0" borderId="0" xfId="46" applyNumberFormat="1"/>
    <xf numFmtId="10" fontId="0" fillId="0" borderId="0" xfId="44" applyNumberFormat="1" applyFont="1"/>
    <xf numFmtId="188" fontId="0" fillId="0" borderId="0" xfId="0" applyNumberFormat="1"/>
    <xf numFmtId="188" fontId="16" fillId="0" borderId="0" xfId="0" applyNumberFormat="1" applyFont="1"/>
    <xf numFmtId="188" fontId="78" fillId="0" borderId="0" xfId="46" applyNumberFormat="1" applyFont="1" applyAlignment="1">
      <alignment wrapText="1"/>
    </xf>
    <xf numFmtId="172" fontId="54" fillId="0" borderId="0" xfId="45" applyNumberFormat="1" applyFont="1" applyAlignment="1" applyProtection="1">
      <alignment horizontal="center"/>
      <protection hidden="1"/>
    </xf>
    <xf numFmtId="170" fontId="44" fillId="0" borderId="0" xfId="45" applyNumberFormat="1" applyFont="1" applyAlignment="1" applyProtection="1">
      <alignment horizontal="center"/>
      <protection hidden="1"/>
    </xf>
    <xf numFmtId="0" fontId="74" fillId="0" borderId="0" xfId="0" applyFont="1"/>
    <xf numFmtId="0" fontId="74" fillId="0" borderId="0" xfId="42" applyNumberFormat="1" applyFont="1"/>
    <xf numFmtId="186" fontId="16" fillId="0" borderId="0" xfId="0" applyNumberFormat="1" applyFont="1"/>
    <xf numFmtId="0" fontId="44" fillId="0" borderId="0" xfId="45" applyNumberFormat="1" applyFont="1" applyAlignment="1" applyProtection="1">
      <alignment horizontal="right"/>
      <protection hidden="1"/>
    </xf>
    <xf numFmtId="179" fontId="52" fillId="0" borderId="0" xfId="0" applyNumberFormat="1" applyFont="1" applyAlignment="1" applyProtection="1">
      <alignment horizontal="right" vertical="center"/>
      <protection hidden="1"/>
    </xf>
    <xf numFmtId="0" fontId="44" fillId="0" borderId="0" xfId="43" applyFont="1" applyAlignment="1" applyProtection="1">
      <alignment horizontal="center"/>
      <protection hidden="1"/>
    </xf>
    <xf numFmtId="0" fontId="0" fillId="0" borderId="0" xfId="0" applyAlignment="1" applyProtection="1">
      <alignment horizontal="left" indent="2"/>
      <protection hidden="1"/>
    </xf>
    <xf numFmtId="0" fontId="16" fillId="0" borderId="0" xfId="0" applyFont="1" applyProtection="1">
      <protection hidden="1"/>
    </xf>
    <xf numFmtId="0" fontId="0" fillId="0" borderId="0" xfId="0" applyAlignment="1" applyProtection="1">
      <alignment horizontal="left" indent="1"/>
      <protection hidden="1"/>
    </xf>
    <xf numFmtId="0" fontId="0" fillId="0" borderId="0" xfId="0" quotePrefix="1" applyAlignment="1" applyProtection="1">
      <alignment horizontal="left" indent="1"/>
      <protection hidden="1"/>
    </xf>
    <xf numFmtId="0" fontId="18" fillId="0" borderId="0" xfId="0" applyFont="1" applyAlignment="1" applyProtection="1">
      <alignment horizontal="left" vertical="top" wrapText="1" indent="1"/>
      <protection hidden="1"/>
    </xf>
    <xf numFmtId="0" fontId="80" fillId="0" borderId="0" xfId="0" applyFont="1" applyAlignment="1">
      <alignment horizontal="right" vertical="center" wrapText="1"/>
    </xf>
    <xf numFmtId="0" fontId="82" fillId="0" borderId="0" xfId="43" applyFont="1" applyAlignment="1" applyProtection="1">
      <alignment horizontal="center" vertical="center" wrapText="1"/>
      <protection hidden="1"/>
    </xf>
    <xf numFmtId="0" fontId="47" fillId="0" borderId="0" xfId="43" applyFont="1" applyFill="1" applyAlignment="1" applyProtection="1">
      <alignment vertical="center" wrapText="1"/>
      <protection hidden="1"/>
    </xf>
    <xf numFmtId="0" fontId="65" fillId="0" borderId="0" xfId="0" applyFont="1" applyAlignment="1" applyProtection="1">
      <alignment horizontal="right" wrapText="1" indent="1"/>
      <protection hidden="1"/>
    </xf>
    <xf numFmtId="0" fontId="55" fillId="0" borderId="0" xfId="0" applyFont="1" applyAlignment="1" applyProtection="1">
      <alignment horizontal="center"/>
      <protection hidden="1"/>
    </xf>
    <xf numFmtId="0" fontId="44" fillId="0" borderId="0" xfId="45" applyNumberFormat="1" applyFont="1" applyProtection="1">
      <protection hidden="1"/>
    </xf>
    <xf numFmtId="0" fontId="18" fillId="0" borderId="0" xfId="0" applyFont="1" applyAlignment="1" applyProtection="1">
      <alignment horizontal="center" vertical="top" wrapText="1"/>
      <protection hidden="1"/>
    </xf>
    <xf numFmtId="0" fontId="86" fillId="0" borderId="0" xfId="43" applyFont="1" applyFill="1" applyAlignment="1" applyProtection="1">
      <alignment vertical="center" wrapText="1"/>
      <protection hidden="1"/>
    </xf>
    <xf numFmtId="190" fontId="21" fillId="0" borderId="0" xfId="0" applyNumberFormat="1" applyFont="1" applyAlignment="1" applyProtection="1">
      <alignment horizontal="center" vertical="center"/>
      <protection hidden="1"/>
    </xf>
    <xf numFmtId="0" fontId="55" fillId="35" borderId="10" xfId="0" applyFont="1" applyFill="1" applyBorder="1" applyAlignment="1" applyProtection="1">
      <alignment horizontal="center"/>
      <protection locked="0" hidden="1"/>
    </xf>
    <xf numFmtId="0" fontId="56" fillId="35" borderId="10" xfId="0" applyFont="1" applyFill="1" applyBorder="1" applyAlignment="1" applyProtection="1">
      <alignment horizontal="center"/>
      <protection locked="0" hidden="1"/>
    </xf>
    <xf numFmtId="0" fontId="39" fillId="0" borderId="0" xfId="0" applyFont="1" applyAlignment="1" applyProtection="1">
      <alignment horizontal="center" wrapText="1"/>
      <protection hidden="1"/>
    </xf>
    <xf numFmtId="0" fontId="18" fillId="35" borderId="10" xfId="0" applyFont="1" applyFill="1" applyBorder="1" applyAlignment="1" applyProtection="1">
      <alignment horizontal="center" vertical="center"/>
      <protection locked="0" hidden="1"/>
    </xf>
    <xf numFmtId="170" fontId="44" fillId="0" borderId="0" xfId="45" applyNumberFormat="1" applyFont="1" applyBorder="1" applyAlignment="1" applyProtection="1">
      <alignment horizontal="center"/>
      <protection hidden="1"/>
    </xf>
    <xf numFmtId="172" fontId="54" fillId="0" borderId="0" xfId="45" applyNumberFormat="1" applyFont="1" applyBorder="1" applyAlignment="1" applyProtection="1">
      <alignment horizontal="center"/>
      <protection hidden="1"/>
    </xf>
    <xf numFmtId="0" fontId="44" fillId="0" borderId="0" xfId="43" applyFont="1" applyBorder="1" applyAlignment="1" applyProtection="1">
      <alignment horizontal="center"/>
      <protection hidden="1"/>
    </xf>
    <xf numFmtId="182" fontId="44" fillId="0" borderId="0" xfId="45" applyNumberFormat="1" applyFont="1" applyBorder="1" applyAlignment="1" applyProtection="1">
      <alignment horizontal="center"/>
      <protection hidden="1"/>
    </xf>
    <xf numFmtId="168" fontId="44" fillId="0" borderId="0" xfId="45" applyNumberFormat="1" applyFont="1" applyBorder="1" applyAlignment="1" applyProtection="1">
      <alignment horizontal="center"/>
      <protection hidden="1"/>
    </xf>
    <xf numFmtId="0" fontId="44" fillId="0" borderId="0" xfId="45" applyNumberFormat="1" applyFont="1" applyBorder="1" applyAlignment="1" applyProtection="1">
      <alignment horizontal="right"/>
      <protection hidden="1"/>
    </xf>
    <xf numFmtId="173" fontId="44" fillId="0" borderId="0" xfId="45" applyNumberFormat="1" applyFont="1" applyBorder="1" applyAlignment="1" applyProtection="1">
      <alignment horizontal="center"/>
      <protection hidden="1"/>
    </xf>
    <xf numFmtId="0" fontId="79" fillId="0" borderId="30" xfId="0" applyFont="1" applyBorder="1" applyAlignment="1" applyProtection="1">
      <alignment horizontal="center" wrapText="1"/>
      <protection hidden="1"/>
    </xf>
    <xf numFmtId="0" fontId="68" fillId="0" borderId="30" xfId="0" applyFont="1" applyBorder="1" applyAlignment="1" applyProtection="1">
      <alignment horizontal="center" wrapText="1"/>
      <protection hidden="1"/>
    </xf>
    <xf numFmtId="0" fontId="69" fillId="0" borderId="30" xfId="0" applyFont="1" applyBorder="1" applyAlignment="1" applyProtection="1">
      <alignment horizontal="center" wrapText="1"/>
      <protection hidden="1"/>
    </xf>
    <xf numFmtId="186" fontId="87" fillId="0" borderId="0" xfId="0" applyNumberFormat="1" applyFont="1"/>
    <xf numFmtId="0" fontId="90" fillId="0" borderId="0" xfId="43" applyFont="1"/>
    <xf numFmtId="171" fontId="90" fillId="0" borderId="0" xfId="43" applyNumberFormat="1" applyFont="1"/>
    <xf numFmtId="171" fontId="91" fillId="0" borderId="0" xfId="43" applyNumberFormat="1" applyFont="1"/>
    <xf numFmtId="3" fontId="92" fillId="0" borderId="26" xfId="42" applyNumberFormat="1" applyFont="1" applyBorder="1" applyAlignment="1" applyProtection="1">
      <alignment horizontal="right" vertical="center"/>
      <protection hidden="1"/>
    </xf>
    <xf numFmtId="176" fontId="93" fillId="0" borderId="0" xfId="0" applyNumberFormat="1" applyFont="1" applyAlignment="1" applyProtection="1">
      <alignment horizontal="left"/>
      <protection hidden="1"/>
    </xf>
    <xf numFmtId="0" fontId="18" fillId="0" borderId="0" xfId="0" applyFont="1" applyProtection="1">
      <protection hidden="1"/>
    </xf>
    <xf numFmtId="0" fontId="56" fillId="0" borderId="0" xfId="43" applyFont="1" applyAlignment="1" applyProtection="1">
      <alignment horizontal="center" vertical="center" wrapText="1"/>
      <protection hidden="1"/>
    </xf>
    <xf numFmtId="0" fontId="40" fillId="0" borderId="30" xfId="0" applyFont="1" applyBorder="1" applyAlignment="1" applyProtection="1">
      <alignment horizontal="center" wrapText="1"/>
      <protection hidden="1"/>
    </xf>
    <xf numFmtId="172" fontId="18" fillId="0" borderId="0" xfId="45" applyNumberFormat="1" applyFont="1" applyBorder="1" applyAlignment="1" applyProtection="1">
      <alignment horizontal="center"/>
      <protection hidden="1"/>
    </xf>
    <xf numFmtId="172" fontId="18" fillId="0" borderId="0" xfId="45" applyNumberFormat="1" applyFont="1" applyAlignment="1" applyProtection="1">
      <alignment horizontal="center"/>
      <protection hidden="1"/>
    </xf>
    <xf numFmtId="0" fontId="74" fillId="0" borderId="0" xfId="0" applyFont="1" applyProtection="1">
      <protection hidden="1"/>
    </xf>
    <xf numFmtId="0" fontId="44" fillId="0" borderId="0" xfId="45" applyNumberFormat="1" applyFont="1" applyBorder="1" applyAlignment="1" applyProtection="1">
      <alignment horizontal="center"/>
      <protection hidden="1"/>
    </xf>
    <xf numFmtId="0" fontId="44" fillId="0" borderId="0" xfId="45" applyNumberFormat="1" applyFont="1" applyAlignment="1" applyProtection="1">
      <alignment horizontal="center"/>
      <protection hidden="1"/>
    </xf>
    <xf numFmtId="186" fontId="0" fillId="0" borderId="0" xfId="0" applyNumberFormat="1"/>
    <xf numFmtId="191" fontId="0" fillId="0" borderId="0" xfId="44" applyNumberFormat="1" applyFont="1"/>
    <xf numFmtId="186" fontId="71" fillId="0" borderId="0" xfId="0" applyNumberFormat="1" applyFont="1"/>
    <xf numFmtId="0" fontId="21" fillId="0" borderId="0" xfId="0" applyFont="1" applyAlignment="1" applyProtection="1">
      <alignment horizontal="right" vertical="center"/>
      <protection hidden="1"/>
    </xf>
    <xf numFmtId="0" fontId="79" fillId="0" borderId="0" xfId="0" applyFont="1" applyAlignment="1" applyProtection="1">
      <alignment horizontal="center"/>
      <protection hidden="1"/>
    </xf>
    <xf numFmtId="0" fontId="88" fillId="0" borderId="0" xfId="0" applyFont="1" applyAlignment="1" applyProtection="1">
      <alignment horizontal="left" vertical="center"/>
      <protection hidden="1"/>
    </xf>
    <xf numFmtId="0" fontId="68" fillId="0" borderId="0" xfId="0" applyFont="1" applyAlignment="1" applyProtection="1">
      <alignment horizontal="center" wrapText="1"/>
      <protection hidden="1"/>
    </xf>
    <xf numFmtId="0" fontId="0" fillId="0" borderId="0" xfId="0" applyAlignment="1" applyProtection="1">
      <alignment horizontal="right" vertical="center"/>
      <protection hidden="1"/>
    </xf>
    <xf numFmtId="0" fontId="60" fillId="36" borderId="0" xfId="0" applyFont="1" applyFill="1" applyAlignment="1" applyProtection="1">
      <alignment horizontal="center" vertical="center"/>
      <protection locked="0" hidden="1"/>
    </xf>
    <xf numFmtId="0" fontId="60" fillId="36" borderId="0" xfId="0" applyFont="1" applyFill="1" applyAlignment="1" applyProtection="1">
      <alignment horizontal="left" vertical="center"/>
      <protection locked="0" hidden="1"/>
    </xf>
    <xf numFmtId="0" fontId="44" fillId="0" borderId="0" xfId="45" applyNumberFormat="1" applyFont="1" applyBorder="1" applyProtection="1">
      <protection hidden="1"/>
    </xf>
    <xf numFmtId="0" fontId="55" fillId="35" borderId="27" xfId="0" applyFont="1" applyFill="1" applyBorder="1" applyAlignment="1" applyProtection="1">
      <alignment horizontal="center" vertical="center"/>
      <protection hidden="1"/>
    </xf>
    <xf numFmtId="0" fontId="74" fillId="0" borderId="0" xfId="0" applyFont="1" applyAlignment="1" applyProtection="1">
      <alignment horizontal="right" vertical="center"/>
      <protection hidden="1"/>
    </xf>
    <xf numFmtId="174" fontId="14" fillId="0" borderId="0" xfId="0" applyNumberFormat="1" applyFont="1"/>
    <xf numFmtId="165" fontId="16" fillId="0" borderId="0" xfId="0" applyNumberFormat="1" applyFont="1"/>
    <xf numFmtId="0" fontId="44" fillId="0" borderId="0" xfId="45" applyNumberFormat="1" applyFont="1" applyFill="1" applyBorder="1" applyAlignment="1" applyProtection="1">
      <alignment horizontal="center"/>
      <protection hidden="1"/>
    </xf>
    <xf numFmtId="0" fontId="44" fillId="0" borderId="0" xfId="45" applyNumberFormat="1" applyFont="1" applyFill="1" applyAlignment="1" applyProtection="1">
      <alignment horizontal="center"/>
      <protection hidden="1"/>
    </xf>
    <xf numFmtId="1" fontId="89" fillId="35" borderId="31" xfId="0" applyNumberFormat="1" applyFont="1" applyFill="1" applyBorder="1" applyAlignment="1" applyProtection="1">
      <alignment horizontal="center" vertical="center"/>
      <protection locked="0" hidden="1"/>
    </xf>
    <xf numFmtId="14" fontId="94" fillId="0" borderId="0" xfId="0" applyNumberFormat="1" applyFont="1"/>
    <xf numFmtId="0" fontId="94" fillId="0" borderId="0" xfId="0" applyFont="1"/>
    <xf numFmtId="0" fontId="40" fillId="0" borderId="0" xfId="0" applyFont="1" applyAlignment="1">
      <alignment horizontal="center" vertical="center" textRotation="90" wrapText="1"/>
    </xf>
    <xf numFmtId="0" fontId="18" fillId="0" borderId="0" xfId="0" quotePrefix="1" applyFont="1"/>
    <xf numFmtId="0" fontId="40" fillId="0" borderId="0" xfId="0" applyFont="1"/>
    <xf numFmtId="0" fontId="95" fillId="0" borderId="0" xfId="0" applyFont="1"/>
    <xf numFmtId="0" fontId="40" fillId="0" borderId="0" xfId="0" applyFont="1" applyAlignment="1">
      <alignment vertical="center" wrapText="1"/>
    </xf>
    <xf numFmtId="0" fontId="18" fillId="0" borderId="0" xfId="0" applyFont="1" applyAlignment="1">
      <alignment vertical="center" wrapText="1"/>
    </xf>
    <xf numFmtId="0" fontId="44" fillId="0" borderId="0" xfId="0" applyFont="1" applyAlignment="1" applyProtection="1">
      <alignment horizontal="center"/>
      <protection hidden="1"/>
    </xf>
    <xf numFmtId="166" fontId="18" fillId="0" borderId="0" xfId="0" applyNumberFormat="1" applyFont="1"/>
    <xf numFmtId="0" fontId="44" fillId="0" borderId="0" xfId="44" applyNumberFormat="1" applyFont="1" applyFill="1" applyBorder="1" applyAlignment="1" applyProtection="1">
      <alignment horizontal="center"/>
      <protection hidden="1"/>
    </xf>
    <xf numFmtId="0" fontId="71" fillId="0" borderId="0" xfId="0" applyFont="1"/>
    <xf numFmtId="0" fontId="0" fillId="0" borderId="0" xfId="0" quotePrefix="1" applyProtection="1">
      <protection locked="0"/>
    </xf>
    <xf numFmtId="0" fontId="20" fillId="0" borderId="0" xfId="0" applyFont="1"/>
    <xf numFmtId="0" fontId="16" fillId="0" borderId="30" xfId="0" applyFont="1" applyBorder="1" applyAlignment="1" applyProtection="1">
      <alignment horizontal="center" wrapText="1"/>
      <protection hidden="1"/>
    </xf>
    <xf numFmtId="0" fontId="0" fillId="0" borderId="0" xfId="0" applyProtection="1">
      <protection hidden="1"/>
    </xf>
    <xf numFmtId="0" fontId="0" fillId="0" borderId="0" xfId="0" applyAlignment="1" applyProtection="1">
      <alignment horizontal="center"/>
      <protection hidden="1"/>
    </xf>
    <xf numFmtId="0" fontId="37" fillId="0" borderId="0" xfId="0" applyFont="1" applyProtection="1">
      <protection hidden="1"/>
    </xf>
    <xf numFmtId="0" fontId="0" fillId="0" borderId="13" xfId="0" applyBorder="1" applyAlignment="1">
      <alignment vertical="center" wrapText="1"/>
    </xf>
    <xf numFmtId="0" fontId="0" fillId="0" borderId="15" xfId="0" applyBorder="1" applyAlignment="1">
      <alignment vertical="center" wrapText="1"/>
    </xf>
    <xf numFmtId="0" fontId="0" fillId="0" borderId="18" xfId="0" applyBorder="1" applyAlignment="1">
      <alignment vertical="center" wrapText="1"/>
    </xf>
    <xf numFmtId="0" fontId="85" fillId="0" borderId="0" xfId="0" applyFont="1" applyAlignment="1" applyProtection="1">
      <alignment horizontal="center" vertical="center" wrapText="1"/>
      <protection hidden="1"/>
    </xf>
    <xf numFmtId="189" fontId="44" fillId="0" borderId="0" xfId="45" applyNumberFormat="1" applyFont="1" applyAlignment="1" applyProtection="1">
      <alignment horizontal="center"/>
      <protection hidden="1"/>
    </xf>
    <xf numFmtId="0" fontId="81" fillId="0" borderId="0" xfId="43" applyNumberFormat="1" applyFont="1" applyFill="1" applyAlignment="1" applyProtection="1">
      <protection hidden="1"/>
    </xf>
    <xf numFmtId="0" fontId="16" fillId="0" borderId="30" xfId="0" applyFont="1" applyBorder="1" applyAlignment="1" applyProtection="1">
      <alignment horizontal="center" wrapText="1"/>
      <protection hidden="1"/>
    </xf>
    <xf numFmtId="189" fontId="44" fillId="0" borderId="0" xfId="45" applyNumberFormat="1" applyFont="1" applyBorder="1" applyAlignment="1" applyProtection="1">
      <alignment horizontal="center"/>
      <protection hidden="1"/>
    </xf>
    <xf numFmtId="0" fontId="18" fillId="0" borderId="0" xfId="0" applyFont="1" applyAlignment="1" applyProtection="1">
      <alignment horizontal="left" vertical="center" wrapText="1"/>
      <protection locked="0" hidden="1"/>
    </xf>
    <xf numFmtId="0" fontId="55" fillId="0" borderId="0" xfId="0" applyFont="1" applyAlignment="1" applyProtection="1">
      <alignment horizontal="center" vertical="center"/>
      <protection hidden="1"/>
    </xf>
    <xf numFmtId="0" fontId="84" fillId="0" borderId="0" xfId="0" applyFont="1" applyAlignment="1" applyProtection="1">
      <alignment horizontal="center" vertical="center" wrapText="1"/>
      <protection hidden="1"/>
    </xf>
    <xf numFmtId="0" fontId="21" fillId="0" borderId="0" xfId="0" applyFont="1" applyAlignment="1" applyProtection="1">
      <alignment horizontal="right" vertical="center" wrapText="1"/>
      <protection hidden="1"/>
    </xf>
    <xf numFmtId="0" fontId="46" fillId="0" borderId="0" xfId="43" applyFont="1" applyFill="1" applyAlignment="1" applyProtection="1">
      <alignment horizontal="center"/>
      <protection hidden="1"/>
    </xf>
    <xf numFmtId="0" fontId="81" fillId="0" borderId="0" xfId="43" applyNumberFormat="1" applyFont="1" applyFill="1" applyBorder="1" applyAlignment="1" applyProtection="1">
      <protection hidden="1"/>
    </xf>
    <xf numFmtId="0" fontId="48" fillId="0" borderId="0" xfId="0" applyFont="1" applyAlignment="1" applyProtection="1">
      <alignment horizontal="left" wrapText="1"/>
      <protection hidden="1"/>
    </xf>
    <xf numFmtId="0" fontId="48" fillId="0" borderId="0" xfId="0" applyFont="1" applyAlignment="1" applyProtection="1">
      <alignment horizontal="left"/>
      <protection hidden="1"/>
    </xf>
    <xf numFmtId="0" fontId="63" fillId="0" borderId="0" xfId="0" applyFont="1" applyAlignment="1" applyProtection="1">
      <alignment horizontal="right" vertical="top" wrapText="1"/>
      <protection hidden="1"/>
    </xf>
    <xf numFmtId="0" fontId="0" fillId="0" borderId="0" xfId="0" applyAlignment="1" applyProtection="1">
      <alignment vertical="center" wrapText="1"/>
      <protection hidden="1"/>
    </xf>
    <xf numFmtId="0" fontId="44" fillId="0" borderId="0" xfId="45" applyNumberFormat="1" applyFont="1" applyBorder="1" applyAlignment="1" applyProtection="1">
      <protection hidden="1"/>
    </xf>
    <xf numFmtId="0" fontId="0" fillId="0" borderId="0" xfId="0" applyProtection="1">
      <protection hidden="1"/>
    </xf>
    <xf numFmtId="9" fontId="42" fillId="36" borderId="0" xfId="0" applyNumberFormat="1" applyFont="1" applyFill="1" applyAlignment="1" applyProtection="1">
      <alignment horizontal="center" vertical="center" textRotation="180" wrapText="1"/>
      <protection hidden="1"/>
    </xf>
    <xf numFmtId="0" fontId="0" fillId="0" borderId="0" xfId="0" applyAlignment="1" applyProtection="1">
      <alignment horizontal="center"/>
      <protection hidden="1"/>
    </xf>
    <xf numFmtId="0" fontId="83" fillId="0" borderId="0" xfId="0" applyFont="1" applyProtection="1">
      <protection locked="0" hidden="1"/>
    </xf>
    <xf numFmtId="0" fontId="0" fillId="0" borderId="0" xfId="0" applyAlignment="1" applyProtection="1">
      <alignment vertical="top" wrapText="1"/>
      <protection hidden="1"/>
    </xf>
    <xf numFmtId="178" fontId="60" fillId="35" borderId="28" xfId="0" quotePrefix="1" applyNumberFormat="1" applyFont="1" applyFill="1" applyBorder="1" applyAlignment="1" applyProtection="1">
      <alignment horizontal="center" vertical="center"/>
      <protection locked="0" hidden="1"/>
    </xf>
    <xf numFmtId="178" fontId="60" fillId="35" borderId="29" xfId="0" applyNumberFormat="1" applyFont="1" applyFill="1" applyBorder="1" applyAlignment="1" applyProtection="1">
      <alignment horizontal="center" vertical="center"/>
      <protection locked="0" hidden="1"/>
    </xf>
    <xf numFmtId="0" fontId="16" fillId="0" borderId="30" xfId="0" applyFont="1" applyBorder="1" applyAlignment="1" applyProtection="1">
      <alignment horizontal="left" wrapText="1"/>
      <protection hidden="1"/>
    </xf>
    <xf numFmtId="0" fontId="37" fillId="0" borderId="0" xfId="0" applyFont="1" applyProtection="1">
      <protection hidden="1"/>
    </xf>
    <xf numFmtId="0" fontId="76" fillId="0" borderId="0" xfId="0" applyFont="1" applyAlignment="1" applyProtection="1">
      <alignment horizontal="right" vertical="center" wrapText="1"/>
      <protection hidden="1"/>
    </xf>
    <xf numFmtId="3" fontId="40" fillId="0" borderId="0" xfId="42" applyNumberFormat="1" applyFont="1" applyAlignment="1" applyProtection="1">
      <alignment vertical="center"/>
      <protection hidden="1"/>
    </xf>
    <xf numFmtId="0" fontId="48" fillId="0" borderId="0" xfId="0" applyFont="1" applyAlignment="1" applyProtection="1">
      <alignment horizontal="center" vertical="center" wrapText="1"/>
      <protection hidden="1"/>
    </xf>
    <xf numFmtId="0" fontId="48" fillId="0" borderId="0" xfId="0" applyFont="1" applyAlignment="1" applyProtection="1">
      <alignment horizontal="left" vertical="top" wrapText="1"/>
      <protection hidden="1"/>
    </xf>
    <xf numFmtId="0" fontId="56" fillId="0" borderId="0" xfId="0" applyFont="1" applyAlignment="1" applyProtection="1">
      <alignment horizontal="left" vertical="center"/>
      <protection hidden="1"/>
    </xf>
    <xf numFmtId="3" fontId="75" fillId="0" borderId="0" xfId="42" applyNumberFormat="1" applyFont="1" applyAlignment="1" applyProtection="1">
      <alignment horizontal="center" vertical="center"/>
      <protection hidden="1"/>
    </xf>
    <xf numFmtId="0" fontId="0" fillId="0" borderId="11" xfId="0" applyBorder="1" applyAlignment="1">
      <alignment vertical="center" wrapText="1"/>
    </xf>
    <xf numFmtId="0" fontId="0" fillId="0" borderId="16" xfId="0" applyBorder="1" applyAlignment="1">
      <alignment vertical="center" wrapText="1"/>
    </xf>
    <xf numFmtId="0" fontId="0" fillId="0" borderId="14" xfId="0" applyBorder="1" applyAlignment="1">
      <alignment vertical="center" wrapText="1"/>
    </xf>
    <xf numFmtId="0" fontId="0" fillId="0" borderId="13" xfId="0" applyBorder="1" applyAlignment="1">
      <alignment vertical="center" wrapText="1"/>
    </xf>
    <xf numFmtId="0" fontId="0" fillId="0" borderId="15" xfId="0" applyBorder="1" applyAlignment="1">
      <alignment vertical="center" wrapText="1"/>
    </xf>
    <xf numFmtId="0" fontId="0" fillId="0" borderId="18" xfId="0" applyBorder="1" applyAlignment="1">
      <alignment vertical="center" wrapText="1"/>
    </xf>
    <xf numFmtId="0" fontId="0" fillId="0" borderId="23" xfId="0" applyBorder="1" applyAlignment="1">
      <alignment vertical="center" wrapText="1"/>
    </xf>
    <xf numFmtId="0" fontId="58" fillId="0" borderId="0" xfId="0" applyFont="1" applyAlignment="1">
      <alignment horizontal="center"/>
    </xf>
    <xf numFmtId="0" fontId="59" fillId="0" borderId="0" xfId="0" applyFont="1" applyAlignment="1">
      <alignment horizontal="center"/>
    </xf>
  </cellXfs>
  <cellStyles count="47">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2" builtinId="3"/>
    <cellStyle name="Currency" xfId="45" builtinId="4"/>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3" builtinId="8"/>
    <cellStyle name="Input" xfId="9" builtinId="20" customBuiltin="1"/>
    <cellStyle name="Linked Cell" xfId="12" builtinId="24" customBuiltin="1"/>
    <cellStyle name="Neutral" xfId="8" builtinId="28" customBuiltin="1"/>
    <cellStyle name="Normal" xfId="0" builtinId="0"/>
    <cellStyle name="Normal_IntervalMeterUsage5422cc0ec28a5e88f8be4d20" xfId="46" xr:uid="{A3DFC639-F0CE-4647-A016-698077BC0C7E}"/>
    <cellStyle name="Note" xfId="15" builtinId="10" customBuiltin="1"/>
    <cellStyle name="Output" xfId="10" builtinId="21" customBuiltin="1"/>
    <cellStyle name="Percent" xfId="44" builtinId="5"/>
    <cellStyle name="Title" xfId="1" builtinId="15" customBuiltin="1"/>
    <cellStyle name="Total" xfId="17" builtinId="25" customBuiltin="1"/>
    <cellStyle name="Warning Text" xfId="14" builtinId="11" customBuiltin="1"/>
  </cellStyles>
  <dxfs count="66">
    <dxf>
      <fill>
        <patternFill>
          <bgColor rgb="FFFF0000"/>
        </patternFill>
      </fill>
    </dxf>
    <dxf>
      <font>
        <color rgb="FFFF0000"/>
      </font>
    </dxf>
    <dxf>
      <font>
        <color rgb="FFFF0000"/>
      </font>
      <numFmt numFmtId="192" formatCode=";;;&quot;T&quot;"/>
    </dxf>
    <dxf>
      <font>
        <color theme="0" tint="-0.499984740745262"/>
      </font>
      <numFmt numFmtId="193" formatCode=";;;&quot;F&quot;"/>
    </dxf>
    <dxf>
      <fill>
        <patternFill>
          <bgColor theme="0" tint="-0.14996795556505021"/>
        </patternFill>
      </fill>
    </dxf>
    <dxf>
      <font>
        <color rgb="FFCC00FF"/>
      </font>
    </dxf>
    <dxf>
      <font>
        <color rgb="FFFF0000"/>
      </font>
      <fill>
        <patternFill patternType="none">
          <bgColor auto="1"/>
        </patternFill>
      </fill>
    </dxf>
    <dxf>
      <fill>
        <patternFill>
          <bgColor theme="0" tint="-4.9989318521683403E-2"/>
        </patternFill>
      </fill>
      <border>
        <left style="thin">
          <color theme="0" tint="-0.24994659260841701"/>
        </left>
        <right style="thin">
          <color theme="0" tint="-0.24994659260841701"/>
        </right>
      </border>
    </dxf>
    <dxf>
      <font>
        <color rgb="FF009900"/>
      </font>
    </dxf>
    <dxf>
      <font>
        <color rgb="FFFF6600"/>
      </font>
    </dxf>
    <dxf>
      <font>
        <color rgb="FFFF0000"/>
      </font>
    </dxf>
    <dxf>
      <font>
        <b/>
        <i val="0"/>
        <color rgb="FFCC0066"/>
      </font>
    </dxf>
    <dxf>
      <font>
        <color theme="0"/>
      </font>
      <fill>
        <patternFill patternType="none">
          <bgColor auto="1"/>
        </patternFill>
      </fill>
      <border>
        <left/>
        <right/>
        <top/>
        <bottom/>
      </border>
    </dxf>
    <dxf>
      <fill>
        <patternFill>
          <bgColor rgb="FFFF9999"/>
        </patternFill>
      </fill>
    </dxf>
    <dxf>
      <font>
        <color auto="1"/>
      </font>
      <fill>
        <patternFill>
          <bgColor rgb="FFB3E383"/>
        </patternFill>
      </fill>
    </dxf>
    <dxf>
      <font>
        <color rgb="FFFF0000"/>
      </font>
    </dxf>
    <dxf>
      <font>
        <color rgb="FF808080"/>
      </font>
    </dxf>
    <dxf>
      <fill>
        <patternFill>
          <bgColor theme="0" tint="-4.9989318521683403E-2"/>
        </patternFill>
      </fill>
    </dxf>
    <dxf>
      <font>
        <b/>
        <i val="0"/>
        <color rgb="FFCC0066"/>
      </font>
    </dxf>
    <dxf>
      <font>
        <color auto="1"/>
      </font>
      <fill>
        <patternFill>
          <bgColor rgb="FFFFFF99"/>
        </patternFill>
      </fill>
      <border>
        <left style="thin">
          <color auto="1"/>
        </left>
        <right style="thin">
          <color auto="1"/>
        </right>
        <top style="thin">
          <color auto="1"/>
        </top>
        <bottom style="thin">
          <color auto="1"/>
        </bottom>
        <vertical/>
        <horizontal/>
      </border>
    </dxf>
    <dxf>
      <numFmt numFmtId="194" formatCode=";;;&quot;-&quot;"/>
    </dxf>
    <dxf>
      <numFmt numFmtId="195" formatCode=";;;&quot;Yes&quot;"/>
    </dxf>
    <dxf>
      <font>
        <b/>
        <i val="0"/>
        <color rgb="FFCC0066"/>
      </font>
    </dxf>
    <dxf>
      <font>
        <color rgb="FFFF6600"/>
      </font>
    </dxf>
    <dxf>
      <font>
        <color rgb="FF009900"/>
      </font>
    </dxf>
    <dxf>
      <font>
        <b/>
        <i val="0"/>
        <color rgb="FFCC0066"/>
      </font>
    </dxf>
    <dxf>
      <font>
        <color rgb="FFFF6600"/>
      </font>
    </dxf>
    <dxf>
      <font>
        <color rgb="FF009900"/>
      </font>
    </dxf>
    <dxf>
      <font>
        <color rgb="FF6699FF"/>
      </font>
    </dxf>
    <dxf>
      <font>
        <color rgb="FFFF0000"/>
      </font>
    </dxf>
    <dxf>
      <font>
        <color theme="0"/>
      </font>
      <fill>
        <patternFill>
          <bgColor rgb="FFCC0000"/>
        </patternFill>
      </fill>
    </dxf>
    <dxf>
      <font>
        <color theme="0"/>
      </font>
      <fill>
        <patternFill patternType="none">
          <bgColor auto="1"/>
        </patternFill>
      </fill>
      <border>
        <left/>
        <right/>
        <top/>
        <bottom/>
        <vertical/>
        <horizontal/>
      </border>
    </dxf>
    <dxf>
      <font>
        <b/>
        <i val="0"/>
        <color rgb="FFCC0066"/>
      </font>
    </dxf>
    <dxf>
      <border>
        <left style="thin">
          <color auto="1"/>
        </left>
        <right style="thin">
          <color auto="1"/>
        </right>
        <top style="thin">
          <color auto="1"/>
        </top>
        <bottom style="thin">
          <color auto="1"/>
        </bottom>
        <vertical/>
        <horizontal/>
      </border>
    </dxf>
    <dxf>
      <font>
        <color rgb="FF009900"/>
      </font>
    </dxf>
    <dxf>
      <font>
        <color rgb="FFFF6600"/>
      </font>
    </dxf>
    <dxf>
      <font>
        <b/>
        <i val="0"/>
        <color rgb="FF0000FF"/>
      </font>
    </dxf>
    <dxf>
      <fill>
        <patternFill>
          <bgColor rgb="FFFFFF99"/>
        </patternFill>
      </fill>
      <border>
        <left style="thin">
          <color theme="0" tint="-0.499984740745262"/>
        </left>
        <right style="thin">
          <color theme="0" tint="-0.499984740745262"/>
        </right>
        <top style="thin">
          <color theme="0" tint="-0.499984740745262"/>
        </top>
        <bottom style="thin">
          <color theme="0" tint="-0.499984740745262"/>
        </bottom>
      </border>
    </dxf>
    <dxf>
      <font>
        <color theme="0"/>
      </font>
      <fill>
        <patternFill patternType="none">
          <bgColor auto="1"/>
        </patternFill>
      </fill>
      <border>
        <left/>
        <right/>
        <top/>
        <bottom/>
      </border>
    </dxf>
    <dxf>
      <fill>
        <patternFill>
          <bgColor rgb="FF009900"/>
        </patternFill>
      </fill>
    </dxf>
    <dxf>
      <numFmt numFmtId="196" formatCode=";;;"/>
    </dxf>
    <dxf>
      <font>
        <color rgb="FFFF0000"/>
      </font>
    </dxf>
    <dxf>
      <font>
        <color theme="9" tint="-0.24994659260841701"/>
      </font>
    </dxf>
    <dxf>
      <fill>
        <patternFill patternType="solid">
          <fgColor auto="1"/>
          <bgColor rgb="FFDDEBF7"/>
        </patternFill>
      </fill>
    </dxf>
    <dxf>
      <font>
        <color rgb="FFFF6600"/>
      </font>
    </dxf>
    <dxf>
      <font>
        <b/>
        <i val="0"/>
        <u val="none"/>
        <color rgb="FF05637B"/>
      </font>
    </dxf>
    <dxf>
      <font>
        <b/>
        <i val="0"/>
        <color rgb="FF0000FF"/>
      </font>
    </dxf>
    <dxf>
      <fill>
        <patternFill>
          <bgColor theme="0" tint="-4.9989318521683403E-2"/>
        </patternFill>
      </fill>
    </dxf>
    <dxf>
      <font>
        <b/>
        <i val="0"/>
        <color rgb="FF0000FF"/>
      </font>
    </dxf>
    <dxf>
      <font>
        <b/>
        <i val="0"/>
        <color theme="9" tint="-0.24994659260841701"/>
      </font>
    </dxf>
    <dxf>
      <fill>
        <patternFill>
          <bgColor rgb="FFE0E0D2"/>
        </patternFill>
      </fill>
    </dxf>
    <dxf>
      <font>
        <color theme="0"/>
      </font>
      <fill>
        <patternFill patternType="none">
          <bgColor auto="1"/>
        </patternFill>
      </fill>
      <border>
        <left/>
        <right/>
        <top/>
        <bottom/>
        <vertical/>
        <horizontal/>
      </border>
    </dxf>
    <dxf>
      <font>
        <color rgb="FFFF0000"/>
      </font>
    </dxf>
    <dxf>
      <font>
        <strike/>
      </font>
    </dxf>
    <dxf>
      <font>
        <b/>
        <i val="0"/>
        <color theme="9" tint="-0.24994659260841701"/>
      </font>
    </dxf>
    <dxf>
      <font>
        <b/>
        <i val="0"/>
        <color rgb="FF0000FF"/>
      </font>
    </dxf>
    <dxf>
      <font>
        <color theme="0"/>
      </font>
      <fill>
        <patternFill>
          <bgColor theme="0"/>
        </patternFill>
      </fill>
      <border>
        <left/>
        <right/>
        <top/>
        <bottom/>
      </border>
    </dxf>
    <dxf>
      <fill>
        <patternFill>
          <bgColor theme="9" tint="0.79998168889431442"/>
        </patternFill>
      </fill>
    </dxf>
    <dxf>
      <fill>
        <patternFill>
          <bgColor rgb="FF99CCFF"/>
        </patternFill>
      </fill>
    </dxf>
    <dxf>
      <font>
        <color rgb="FFFF0000"/>
      </font>
    </dxf>
    <dxf>
      <font>
        <color theme="0"/>
      </font>
      <fill>
        <patternFill patternType="none">
          <bgColor auto="1"/>
        </patternFill>
      </fill>
      <border>
        <left/>
        <right/>
        <top/>
        <bottom/>
        <vertical/>
        <horizontal/>
      </border>
    </dxf>
    <dxf>
      <font>
        <color theme="0"/>
      </font>
      <fill>
        <patternFill patternType="none">
          <bgColor auto="1"/>
        </patternFill>
      </fill>
      <border>
        <left/>
        <right/>
        <top/>
        <bottom/>
      </border>
    </dxf>
    <dxf>
      <font>
        <color rgb="FFFF0000"/>
      </font>
      <fill>
        <patternFill patternType="none">
          <bgColor auto="1"/>
        </patternFill>
      </fill>
    </dxf>
    <dxf>
      <numFmt numFmtId="19" formatCode="m/d/yyyy"/>
    </dxf>
    <dxf>
      <numFmt numFmtId="19" formatCode="m/d/yyyy"/>
    </dxf>
    <dxf>
      <font>
        <b/>
        <i val="0"/>
        <strike val="0"/>
        <condense val="0"/>
        <extend val="0"/>
        <outline val="0"/>
        <shadow val="0"/>
        <u val="none"/>
        <vertAlign val="baseline"/>
        <sz val="11"/>
        <color theme="1"/>
        <name val="Calibri"/>
        <family val="2"/>
        <scheme val="minor"/>
      </font>
    </dxf>
  </dxfs>
  <tableStyles count="0" defaultTableStyle="TableStyleMedium2" defaultPivotStyle="PivotStyleLight16"/>
  <colors>
    <mruColors>
      <color rgb="FF0000FF"/>
      <color rgb="FF993300"/>
      <color rgb="FF0000CC"/>
      <color rgb="FF6699FF"/>
      <color rgb="FF3366FF"/>
      <color rgb="FFCC0000"/>
      <color rgb="FFBE7DFF"/>
      <color rgb="FF9966FF"/>
      <color rgb="FFC489FF"/>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2.xml.rels><?xml version="1.0" encoding="UTF-8" standalone="yes"?>
<Relationships xmlns="http://schemas.openxmlformats.org/package/2006/relationships"><Relationship Id="rId1" Type="http://schemas.openxmlformats.org/officeDocument/2006/relationships/image" Target="../media/image3.png"/></Relationships>
</file>

<file path=xl/charts/_rels/chart14.xml.rels><?xml version="1.0" encoding="UTF-8" standalone="yes"?>
<Relationships xmlns="http://schemas.openxmlformats.org/package/2006/relationships"><Relationship Id="rId2" Type="http://schemas.openxmlformats.org/officeDocument/2006/relationships/chartUserShapes" Target="../drawings/drawing2.xml"/><Relationship Id="rId1" Type="http://schemas.openxmlformats.org/officeDocument/2006/relationships/image" Target="../media/image3.png"/></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Calculator!$EO$35:$GK$35</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F193-4812-ACF3-E752FCBF6D05}"/>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Calculator!$EC$35:$EN$35</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Calculator!$DQ$35:$EB$35</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F193-4812-ACF3-E752FCBF6D05}"/>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Calculator!$EO$26:$GK$26</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2074-4C49-904B-B59844EF8052}"/>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Calculator!$EC$26:$EN$26</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Calculator!$DQ$26:$EB$26</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2074-4C49-904B-B59844EF8052}"/>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Calculator!$IE$3</c:f>
          <c:strCache>
            <c:ptCount val="1"/>
          </c:strCache>
        </c:strRef>
      </c:tx>
      <c:layout>
        <c:manualLayout>
          <c:xMode val="edge"/>
          <c:yMode val="edge"/>
          <c:x val="0.13041267540904977"/>
          <c:y val="1.4316390479737821E-2"/>
        </c:manualLayout>
      </c:layout>
      <c:overlay val="1"/>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458926676718602"/>
          <c:y val="0.19371756087095165"/>
          <c:w val="0.79631530424693686"/>
          <c:h val="0.59971345639796303"/>
        </c:manualLayout>
      </c:layout>
      <c:scatterChart>
        <c:scatterStyle val="lineMarker"/>
        <c:varyColors val="0"/>
        <c:ser>
          <c:idx val="1"/>
          <c:order val="0"/>
          <c:tx>
            <c:v>Meter Reads</c:v>
          </c:tx>
          <c:spPr>
            <a:ln w="19050" cap="rnd">
              <a:noFill/>
              <a:round/>
            </a:ln>
            <a:effectLst/>
          </c:spPr>
          <c:marker>
            <c:symbol val="none"/>
          </c:marker>
          <c:dLbls>
            <c:dLbl>
              <c:idx val="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064-4B40-A8AA-B79D3059FACA}"/>
                </c:ext>
              </c:extLst>
            </c:dLbl>
            <c:dLbl>
              <c:idx val="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064-4B40-A8AA-B79D3059FACA}"/>
                </c:ext>
              </c:extLst>
            </c:dLbl>
            <c:dLbl>
              <c:idx val="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064-4B40-A8AA-B79D3059FACA}"/>
                </c:ext>
              </c:extLst>
            </c:dLbl>
            <c:dLbl>
              <c:idx val="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064-4B40-A8AA-B79D3059FACA}"/>
                </c:ext>
              </c:extLst>
            </c:dLbl>
            <c:dLbl>
              <c:idx val="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064-4B40-A8AA-B79D3059FACA}"/>
                </c:ext>
              </c:extLst>
            </c:dLbl>
            <c:dLbl>
              <c:idx val="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064-4B40-A8AA-B79D3059FACA}"/>
                </c:ext>
              </c:extLst>
            </c:dLbl>
            <c:dLbl>
              <c:idx val="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064-4B40-A8AA-B79D3059FACA}"/>
                </c:ext>
              </c:extLst>
            </c:dLbl>
            <c:dLbl>
              <c:idx val="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064-4B40-A8AA-B79D3059FACA}"/>
                </c:ext>
              </c:extLst>
            </c:dLbl>
            <c:dLbl>
              <c:idx val="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064-4B40-A8AA-B79D3059FACA}"/>
                </c:ext>
              </c:extLst>
            </c:dLbl>
            <c:dLbl>
              <c:idx val="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064-4B40-A8AA-B79D3059FACA}"/>
                </c:ext>
              </c:extLst>
            </c:dLbl>
            <c:dLbl>
              <c:idx val="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064-4B40-A8AA-B79D3059FACA}"/>
                </c:ext>
              </c:extLst>
            </c:dLbl>
            <c:dLbl>
              <c:idx val="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064-4B40-A8AA-B79D3059FACA}"/>
                </c:ext>
              </c:extLst>
            </c:dLbl>
            <c:dLbl>
              <c:idx val="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064-4B40-A8AA-B79D3059FACA}"/>
                </c:ext>
              </c:extLst>
            </c:dLbl>
            <c:dLbl>
              <c:idx val="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7064-4B40-A8AA-B79D3059FACA}"/>
                </c:ext>
              </c:extLst>
            </c:dLbl>
            <c:dLbl>
              <c:idx val="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7064-4B40-A8AA-B79D3059FACA}"/>
                </c:ext>
              </c:extLst>
            </c:dLbl>
            <c:dLbl>
              <c:idx val="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7064-4B40-A8AA-B79D3059FACA}"/>
                </c:ext>
              </c:extLst>
            </c:dLbl>
            <c:dLbl>
              <c:idx val="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7064-4B40-A8AA-B79D3059FACA}"/>
                </c:ext>
              </c:extLst>
            </c:dLbl>
            <c:dLbl>
              <c:idx val="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7064-4B40-A8AA-B79D3059FACA}"/>
                </c:ext>
              </c:extLst>
            </c:dLbl>
            <c:dLbl>
              <c:idx val="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7064-4B40-A8AA-B79D3059FACA}"/>
                </c:ext>
              </c:extLst>
            </c:dLbl>
            <c:dLbl>
              <c:idx val="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7064-4B40-A8AA-B79D3059FACA}"/>
                </c:ext>
              </c:extLst>
            </c:dLbl>
            <c:dLbl>
              <c:idx val="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7064-4B40-A8AA-B79D3059FACA}"/>
                </c:ext>
              </c:extLst>
            </c:dLbl>
            <c:dLbl>
              <c:idx val="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7064-4B40-A8AA-B79D3059FACA}"/>
                </c:ext>
              </c:extLst>
            </c:dLbl>
            <c:dLbl>
              <c:idx val="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7064-4B40-A8AA-B79D3059FACA}"/>
                </c:ext>
              </c:extLst>
            </c:dLbl>
            <c:dLbl>
              <c:idx val="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7064-4B40-A8AA-B79D3059FACA}"/>
                </c:ext>
              </c:extLst>
            </c:dLbl>
            <c:dLbl>
              <c:idx val="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7064-4B40-A8AA-B79D3059FACA}"/>
                </c:ext>
              </c:extLst>
            </c:dLbl>
            <c:dLbl>
              <c:idx val="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7064-4B40-A8AA-B79D3059FACA}"/>
                </c:ext>
              </c:extLst>
            </c:dLbl>
            <c:dLbl>
              <c:idx val="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7064-4B40-A8AA-B79D3059FACA}"/>
                </c:ext>
              </c:extLst>
            </c:dLbl>
            <c:dLbl>
              <c:idx val="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7064-4B40-A8AA-B79D3059FACA}"/>
                </c:ext>
              </c:extLst>
            </c:dLbl>
            <c:dLbl>
              <c:idx val="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7064-4B40-A8AA-B79D3059FACA}"/>
                </c:ext>
              </c:extLst>
            </c:dLbl>
            <c:dLbl>
              <c:idx val="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7064-4B40-A8AA-B79D3059FACA}"/>
                </c:ext>
              </c:extLst>
            </c:dLbl>
            <c:dLbl>
              <c:idx val="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7064-4B40-A8AA-B79D3059FACA}"/>
                </c:ext>
              </c:extLst>
            </c:dLbl>
            <c:dLbl>
              <c:idx val="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7064-4B40-A8AA-B79D3059FACA}"/>
                </c:ext>
              </c:extLst>
            </c:dLbl>
            <c:dLbl>
              <c:idx val="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7064-4B40-A8AA-B79D3059FACA}"/>
                </c:ext>
              </c:extLst>
            </c:dLbl>
            <c:dLbl>
              <c:idx val="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7064-4B40-A8AA-B79D3059FACA}"/>
                </c:ext>
              </c:extLst>
            </c:dLbl>
            <c:dLbl>
              <c:idx val="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7064-4B40-A8AA-B79D3059FACA}"/>
                </c:ext>
              </c:extLst>
            </c:dLbl>
            <c:dLbl>
              <c:idx val="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7064-4B40-A8AA-B79D3059FAC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Calculator!$GU$7:$ID$7</c:f>
              <c:numCache>
                <c:formatCode>m/d</c:formatCode>
                <c:ptCount val="36"/>
                <c:pt idx="0">
                  <c:v>46270.5</c:v>
                </c:pt>
                <c:pt idx="1">
                  <c:v>46271.5</c:v>
                </c:pt>
                <c:pt idx="2">
                  <c:v>46272.5</c:v>
                </c:pt>
                <c:pt idx="3">
                  <c:v>46273.5</c:v>
                </c:pt>
                <c:pt idx="4">
                  <c:v>46274.5</c:v>
                </c:pt>
                <c:pt idx="5">
                  <c:v>46275.5</c:v>
                </c:pt>
                <c:pt idx="6">
                  <c:v>46276.5</c:v>
                </c:pt>
                <c:pt idx="7">
                  <c:v>46277.5</c:v>
                </c:pt>
                <c:pt idx="8">
                  <c:v>46278.5</c:v>
                </c:pt>
                <c:pt idx="9">
                  <c:v>46279.5</c:v>
                </c:pt>
                <c:pt idx="10">
                  <c:v>46280.5</c:v>
                </c:pt>
                <c:pt idx="11">
                  <c:v>46281.5</c:v>
                </c:pt>
                <c:pt idx="12">
                  <c:v>46282.5</c:v>
                </c:pt>
                <c:pt idx="13">
                  <c:v>46283.5</c:v>
                </c:pt>
                <c:pt idx="14">
                  <c:v>46284.5</c:v>
                </c:pt>
                <c:pt idx="15">
                  <c:v>46285.5</c:v>
                </c:pt>
                <c:pt idx="16">
                  <c:v>46286.5</c:v>
                </c:pt>
                <c:pt idx="17">
                  <c:v>46287.5</c:v>
                </c:pt>
                <c:pt idx="18">
                  <c:v>46288.5</c:v>
                </c:pt>
                <c:pt idx="19">
                  <c:v>46289.5</c:v>
                </c:pt>
                <c:pt idx="20">
                  <c:v>46290.5</c:v>
                </c:pt>
                <c:pt idx="21">
                  <c:v>46291.5</c:v>
                </c:pt>
                <c:pt idx="22">
                  <c:v>46292.5</c:v>
                </c:pt>
                <c:pt idx="23">
                  <c:v>46293.5</c:v>
                </c:pt>
                <c:pt idx="24">
                  <c:v>46294.5</c:v>
                </c:pt>
                <c:pt idx="25">
                  <c:v>46295.5</c:v>
                </c:pt>
                <c:pt idx="26">
                  <c:v>46296.5</c:v>
                </c:pt>
                <c:pt idx="27">
                  <c:v>46297.5</c:v>
                </c:pt>
                <c:pt idx="28">
                  <c:v>46298.5</c:v>
                </c:pt>
                <c:pt idx="29">
                  <c:v>46299.5</c:v>
                </c:pt>
                <c:pt idx="30">
                  <c:v>46300.5</c:v>
                </c:pt>
                <c:pt idx="31">
                  <c:v>46301.5</c:v>
                </c:pt>
                <c:pt idx="32">
                  <c:v>46302.5</c:v>
                </c:pt>
                <c:pt idx="33">
                  <c:v>46303.5</c:v>
                </c:pt>
                <c:pt idx="34">
                  <c:v>46304.5</c:v>
                </c:pt>
                <c:pt idx="35">
                  <c:v>46305.5</c:v>
                </c:pt>
              </c:numCache>
            </c:numRef>
          </c:xVal>
          <c:yVal>
            <c:numRef>
              <c:f>Calculator!$GU$21:$ID$21</c:f>
              <c:numCache>
                <c:formatCode>General</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yVal>
          <c:smooth val="0"/>
          <c:extLst>
            <c:ext xmlns:c16="http://schemas.microsoft.com/office/drawing/2014/chart" uri="{C3380CC4-5D6E-409C-BE32-E72D297353CC}">
              <c16:uniqueId val="{00000000-7064-4B40-A8AA-B79D3059FACA}"/>
            </c:ext>
          </c:extLst>
        </c:ser>
        <c:ser>
          <c:idx val="0"/>
          <c:order val="1"/>
          <c:tx>
            <c:strRef>
              <c:f>Calculator!$GT$18</c:f>
              <c:strCache>
                <c:ptCount val="1"/>
                <c:pt idx="0">
                  <c:v>Start Date Cost Difference</c:v>
                </c:pt>
              </c:strCache>
            </c:strRef>
          </c:tx>
          <c:spPr>
            <a:ln w="19050" cap="rnd">
              <a:gradFill flip="none" rotWithShape="1">
                <a:gsLst>
                  <a:gs pos="0">
                    <a:srgbClr val="92D050"/>
                  </a:gs>
                  <a:gs pos="100000">
                    <a:srgbClr val="FF0000"/>
                  </a:gs>
                </a:gsLst>
                <a:lin ang="16200000" scaled="1"/>
                <a:tileRect/>
              </a:gradFill>
              <a:round/>
            </a:ln>
            <a:effectLst/>
          </c:spPr>
          <c:marker>
            <c:symbol val="none"/>
          </c:marker>
          <c:dLbls>
            <c:dLbl>
              <c:idx val="0"/>
              <c:tx>
                <c:rich>
                  <a:bodyPr/>
                  <a:lstStyle/>
                  <a:p>
                    <a:fld id="{A5F78FA3-E3C8-4B22-B0D9-091D02010E26}"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F21A-414D-98E6-1EF961758D25}"/>
                </c:ext>
              </c:extLst>
            </c:dLbl>
            <c:dLbl>
              <c:idx val="1"/>
              <c:tx>
                <c:rich>
                  <a:bodyPr/>
                  <a:lstStyle/>
                  <a:p>
                    <a:fld id="{3CBA6DF4-DE02-44A9-B427-6F0BD239E90B}"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F21A-414D-98E6-1EF961758D25}"/>
                </c:ext>
              </c:extLst>
            </c:dLbl>
            <c:dLbl>
              <c:idx val="2"/>
              <c:tx>
                <c:rich>
                  <a:bodyPr/>
                  <a:lstStyle/>
                  <a:p>
                    <a:fld id="{266E66F7-0BDF-4C4F-AC92-78F468434841}"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2-F21A-414D-98E6-1EF961758D25}"/>
                </c:ext>
              </c:extLst>
            </c:dLbl>
            <c:dLbl>
              <c:idx val="3"/>
              <c:tx>
                <c:rich>
                  <a:bodyPr/>
                  <a:lstStyle/>
                  <a:p>
                    <a:fld id="{A7C98E7D-2B4F-4E37-A6AF-BE325463C0DF}"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F21A-414D-98E6-1EF961758D25}"/>
                </c:ext>
              </c:extLst>
            </c:dLbl>
            <c:dLbl>
              <c:idx val="4"/>
              <c:tx>
                <c:rich>
                  <a:bodyPr/>
                  <a:lstStyle/>
                  <a:p>
                    <a:fld id="{81D10E33-C03F-4CC3-B7BF-92186FD38C56}"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F21A-414D-98E6-1EF961758D25}"/>
                </c:ext>
              </c:extLst>
            </c:dLbl>
            <c:dLbl>
              <c:idx val="5"/>
              <c:tx>
                <c:rich>
                  <a:bodyPr/>
                  <a:lstStyle/>
                  <a:p>
                    <a:fld id="{9E40705A-C3DC-44EE-B7CB-DE9697BB98AE}"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F21A-414D-98E6-1EF961758D25}"/>
                </c:ext>
              </c:extLst>
            </c:dLbl>
            <c:dLbl>
              <c:idx val="6"/>
              <c:tx>
                <c:rich>
                  <a:bodyPr/>
                  <a:lstStyle/>
                  <a:p>
                    <a:fld id="{CE2D601C-A221-4AC1-ADD1-DA2FE5330456}"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F21A-414D-98E6-1EF961758D25}"/>
                </c:ext>
              </c:extLst>
            </c:dLbl>
            <c:dLbl>
              <c:idx val="7"/>
              <c:tx>
                <c:rich>
                  <a:bodyPr/>
                  <a:lstStyle/>
                  <a:p>
                    <a:fld id="{1662C802-8323-4A65-87C6-C8B93FC32488}"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F21A-414D-98E6-1EF961758D25}"/>
                </c:ext>
              </c:extLst>
            </c:dLbl>
            <c:dLbl>
              <c:idx val="8"/>
              <c:tx>
                <c:rich>
                  <a:bodyPr/>
                  <a:lstStyle/>
                  <a:p>
                    <a:fld id="{90D16843-9869-4363-8F7F-170841B2C584}"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F21A-414D-98E6-1EF961758D25}"/>
                </c:ext>
              </c:extLst>
            </c:dLbl>
            <c:dLbl>
              <c:idx val="9"/>
              <c:tx>
                <c:rich>
                  <a:bodyPr/>
                  <a:lstStyle/>
                  <a:p>
                    <a:fld id="{117BC3AD-DD0C-4F58-AF03-DE145106948D}"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F21A-414D-98E6-1EF961758D25}"/>
                </c:ext>
              </c:extLst>
            </c:dLbl>
            <c:dLbl>
              <c:idx val="10"/>
              <c:tx>
                <c:rich>
                  <a:bodyPr/>
                  <a:lstStyle/>
                  <a:p>
                    <a:fld id="{6ACBBE48-32EF-4971-9FDA-BE593F5B624B}"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F21A-414D-98E6-1EF961758D25}"/>
                </c:ext>
              </c:extLst>
            </c:dLbl>
            <c:dLbl>
              <c:idx val="11"/>
              <c:tx>
                <c:rich>
                  <a:bodyPr/>
                  <a:lstStyle/>
                  <a:p>
                    <a:fld id="{09891785-1451-4965-9C90-B9B9B41B258F}"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F21A-414D-98E6-1EF961758D25}"/>
                </c:ext>
              </c:extLst>
            </c:dLbl>
            <c:dLbl>
              <c:idx val="12"/>
              <c:tx>
                <c:rich>
                  <a:bodyPr/>
                  <a:lstStyle/>
                  <a:p>
                    <a:fld id="{5F60FA5F-CFB2-4857-AE5C-CA002FFABAA1}"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C-F21A-414D-98E6-1EF961758D25}"/>
                </c:ext>
              </c:extLst>
            </c:dLbl>
            <c:dLbl>
              <c:idx val="13"/>
              <c:tx>
                <c:rich>
                  <a:bodyPr/>
                  <a:lstStyle/>
                  <a:p>
                    <a:fld id="{FB5B857F-306D-4A70-B0A1-AE79AB4E3EB8}"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D-F21A-414D-98E6-1EF961758D25}"/>
                </c:ext>
              </c:extLst>
            </c:dLbl>
            <c:dLbl>
              <c:idx val="14"/>
              <c:tx>
                <c:rich>
                  <a:bodyPr/>
                  <a:lstStyle/>
                  <a:p>
                    <a:fld id="{1D919FC3-A169-49C7-A2A2-0BC30475AD6C}"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E-F21A-414D-98E6-1EF961758D25}"/>
                </c:ext>
              </c:extLst>
            </c:dLbl>
            <c:dLbl>
              <c:idx val="15"/>
              <c:tx>
                <c:rich>
                  <a:bodyPr/>
                  <a:lstStyle/>
                  <a:p>
                    <a:fld id="{26DAAC29-CA7A-46AF-89BE-6845E9B42986}"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F-F21A-414D-98E6-1EF961758D25}"/>
                </c:ext>
              </c:extLst>
            </c:dLbl>
            <c:dLbl>
              <c:idx val="16"/>
              <c:tx>
                <c:rich>
                  <a:bodyPr/>
                  <a:lstStyle/>
                  <a:p>
                    <a:fld id="{B51FB9FE-A3DA-4D3D-91E5-F608060404B9}"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0-F21A-414D-98E6-1EF961758D25}"/>
                </c:ext>
              </c:extLst>
            </c:dLbl>
            <c:dLbl>
              <c:idx val="17"/>
              <c:tx>
                <c:rich>
                  <a:bodyPr/>
                  <a:lstStyle/>
                  <a:p>
                    <a:fld id="{C58FB222-6F25-4828-92BA-5CA39E309BF1}"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1-F21A-414D-98E6-1EF961758D25}"/>
                </c:ext>
              </c:extLst>
            </c:dLbl>
            <c:dLbl>
              <c:idx val="18"/>
              <c:tx>
                <c:rich>
                  <a:bodyPr/>
                  <a:lstStyle/>
                  <a:p>
                    <a:fld id="{5D22ECE1-C931-4218-B596-C3CCFF4A53AC}"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2-F21A-414D-98E6-1EF961758D25}"/>
                </c:ext>
              </c:extLst>
            </c:dLbl>
            <c:dLbl>
              <c:idx val="19"/>
              <c:tx>
                <c:rich>
                  <a:bodyPr/>
                  <a:lstStyle/>
                  <a:p>
                    <a:fld id="{99882D2B-393A-4692-AF20-4921AACBD456}"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3-F21A-414D-98E6-1EF961758D25}"/>
                </c:ext>
              </c:extLst>
            </c:dLbl>
            <c:dLbl>
              <c:idx val="20"/>
              <c:tx>
                <c:rich>
                  <a:bodyPr/>
                  <a:lstStyle/>
                  <a:p>
                    <a:fld id="{96913C67-679B-41D2-B62A-8B57A5796B52}"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4-F21A-414D-98E6-1EF961758D25}"/>
                </c:ext>
              </c:extLst>
            </c:dLbl>
            <c:dLbl>
              <c:idx val="21"/>
              <c:tx>
                <c:rich>
                  <a:bodyPr/>
                  <a:lstStyle/>
                  <a:p>
                    <a:fld id="{FDD16876-1268-4467-ABA3-A2417CCBB2DE}"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5-F21A-414D-98E6-1EF961758D25}"/>
                </c:ext>
              </c:extLst>
            </c:dLbl>
            <c:dLbl>
              <c:idx val="22"/>
              <c:tx>
                <c:rich>
                  <a:bodyPr/>
                  <a:lstStyle/>
                  <a:p>
                    <a:fld id="{77BDE791-850B-486A-9EC6-904DF03E4674}"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6-F21A-414D-98E6-1EF961758D25}"/>
                </c:ext>
              </c:extLst>
            </c:dLbl>
            <c:dLbl>
              <c:idx val="23"/>
              <c:tx>
                <c:rich>
                  <a:bodyPr/>
                  <a:lstStyle/>
                  <a:p>
                    <a:fld id="{908BBCF8-5DF7-49E8-B9E1-0D319B4FD959}"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7-F21A-414D-98E6-1EF961758D25}"/>
                </c:ext>
              </c:extLst>
            </c:dLbl>
            <c:dLbl>
              <c:idx val="24"/>
              <c:tx>
                <c:rich>
                  <a:bodyPr/>
                  <a:lstStyle/>
                  <a:p>
                    <a:fld id="{ECBC11D7-DF4E-4E1D-8209-FB8A548F4617}"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8-F21A-414D-98E6-1EF961758D25}"/>
                </c:ext>
              </c:extLst>
            </c:dLbl>
            <c:dLbl>
              <c:idx val="25"/>
              <c:tx>
                <c:rich>
                  <a:bodyPr/>
                  <a:lstStyle/>
                  <a:p>
                    <a:fld id="{C1F83725-F2EC-42EE-9FDA-BCDAF33A2CFC}"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9-F21A-414D-98E6-1EF961758D25}"/>
                </c:ext>
              </c:extLst>
            </c:dLbl>
            <c:dLbl>
              <c:idx val="26"/>
              <c:tx>
                <c:rich>
                  <a:bodyPr/>
                  <a:lstStyle/>
                  <a:p>
                    <a:fld id="{51E3D37D-2CE0-4E77-8E8F-998F85351ACC}"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A-F21A-414D-98E6-1EF961758D25}"/>
                </c:ext>
              </c:extLst>
            </c:dLbl>
            <c:dLbl>
              <c:idx val="27"/>
              <c:tx>
                <c:rich>
                  <a:bodyPr/>
                  <a:lstStyle/>
                  <a:p>
                    <a:fld id="{C75A2016-B695-4A0B-BDD2-970BEFE8352D}"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B-F21A-414D-98E6-1EF961758D25}"/>
                </c:ext>
              </c:extLst>
            </c:dLbl>
            <c:dLbl>
              <c:idx val="28"/>
              <c:tx>
                <c:rich>
                  <a:bodyPr/>
                  <a:lstStyle/>
                  <a:p>
                    <a:fld id="{41BEDDE6-3CC6-4506-8086-2B9DF327C1C8}"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C-F21A-414D-98E6-1EF961758D25}"/>
                </c:ext>
              </c:extLst>
            </c:dLbl>
            <c:dLbl>
              <c:idx val="29"/>
              <c:tx>
                <c:rich>
                  <a:bodyPr/>
                  <a:lstStyle/>
                  <a:p>
                    <a:fld id="{FDE40464-5345-4C64-B890-3081772AE15D}"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D-F21A-414D-98E6-1EF961758D25}"/>
                </c:ext>
              </c:extLst>
            </c:dLbl>
            <c:dLbl>
              <c:idx val="30"/>
              <c:tx>
                <c:rich>
                  <a:bodyPr/>
                  <a:lstStyle/>
                  <a:p>
                    <a:fld id="{1865DF5D-24B1-404F-B363-4DC7A3B6253A}"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E-F21A-414D-98E6-1EF961758D25}"/>
                </c:ext>
              </c:extLst>
            </c:dLbl>
            <c:dLbl>
              <c:idx val="31"/>
              <c:tx>
                <c:rich>
                  <a:bodyPr/>
                  <a:lstStyle/>
                  <a:p>
                    <a:fld id="{460951D7-95B2-47A3-95AF-5089B8C96023}"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F-F21A-414D-98E6-1EF961758D25}"/>
                </c:ext>
              </c:extLst>
            </c:dLbl>
            <c:dLbl>
              <c:idx val="32"/>
              <c:tx>
                <c:rich>
                  <a:bodyPr/>
                  <a:lstStyle/>
                  <a:p>
                    <a:fld id="{2C1D4B13-26EF-47A7-8F22-99F9165EE3ED}"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0-F21A-414D-98E6-1EF961758D25}"/>
                </c:ext>
              </c:extLst>
            </c:dLbl>
            <c:dLbl>
              <c:idx val="33"/>
              <c:tx>
                <c:rich>
                  <a:bodyPr/>
                  <a:lstStyle/>
                  <a:p>
                    <a:fld id="{A01A0228-3B68-4B43-9D15-6B66BCEE36F4}"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1-F21A-414D-98E6-1EF961758D25}"/>
                </c:ext>
              </c:extLst>
            </c:dLbl>
            <c:dLbl>
              <c:idx val="34"/>
              <c:tx>
                <c:rich>
                  <a:bodyPr/>
                  <a:lstStyle/>
                  <a:p>
                    <a:fld id="{AE71CC5C-4F3A-4F63-B14E-C098D67D00EB}"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2-F21A-414D-98E6-1EF961758D25}"/>
                </c:ext>
              </c:extLst>
            </c:dLbl>
            <c:dLbl>
              <c:idx val="35"/>
              <c:tx>
                <c:rich>
                  <a:bodyPr/>
                  <a:lstStyle/>
                  <a:p>
                    <a:fld id="{E4A22FE9-E6C6-4C72-AD40-DA0EC4AFC781}"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3-F21A-414D-98E6-1EF961758D2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Calculator!$GU$7:$ID$7</c:f>
              <c:numCache>
                <c:formatCode>m/d</c:formatCode>
                <c:ptCount val="36"/>
                <c:pt idx="0">
                  <c:v>46270.5</c:v>
                </c:pt>
                <c:pt idx="1">
                  <c:v>46271.5</c:v>
                </c:pt>
                <c:pt idx="2">
                  <c:v>46272.5</c:v>
                </c:pt>
                <c:pt idx="3">
                  <c:v>46273.5</c:v>
                </c:pt>
                <c:pt idx="4">
                  <c:v>46274.5</c:v>
                </c:pt>
                <c:pt idx="5">
                  <c:v>46275.5</c:v>
                </c:pt>
                <c:pt idx="6">
                  <c:v>46276.5</c:v>
                </c:pt>
                <c:pt idx="7">
                  <c:v>46277.5</c:v>
                </c:pt>
                <c:pt idx="8">
                  <c:v>46278.5</c:v>
                </c:pt>
                <c:pt idx="9">
                  <c:v>46279.5</c:v>
                </c:pt>
                <c:pt idx="10">
                  <c:v>46280.5</c:v>
                </c:pt>
                <c:pt idx="11">
                  <c:v>46281.5</c:v>
                </c:pt>
                <c:pt idx="12">
                  <c:v>46282.5</c:v>
                </c:pt>
                <c:pt idx="13">
                  <c:v>46283.5</c:v>
                </c:pt>
                <c:pt idx="14">
                  <c:v>46284.5</c:v>
                </c:pt>
                <c:pt idx="15">
                  <c:v>46285.5</c:v>
                </c:pt>
                <c:pt idx="16">
                  <c:v>46286.5</c:v>
                </c:pt>
                <c:pt idx="17">
                  <c:v>46287.5</c:v>
                </c:pt>
                <c:pt idx="18">
                  <c:v>46288.5</c:v>
                </c:pt>
                <c:pt idx="19">
                  <c:v>46289.5</c:v>
                </c:pt>
                <c:pt idx="20">
                  <c:v>46290.5</c:v>
                </c:pt>
                <c:pt idx="21">
                  <c:v>46291.5</c:v>
                </c:pt>
                <c:pt idx="22">
                  <c:v>46292.5</c:v>
                </c:pt>
                <c:pt idx="23">
                  <c:v>46293.5</c:v>
                </c:pt>
                <c:pt idx="24">
                  <c:v>46294.5</c:v>
                </c:pt>
                <c:pt idx="25">
                  <c:v>46295.5</c:v>
                </c:pt>
                <c:pt idx="26">
                  <c:v>46296.5</c:v>
                </c:pt>
                <c:pt idx="27">
                  <c:v>46297.5</c:v>
                </c:pt>
                <c:pt idx="28">
                  <c:v>46298.5</c:v>
                </c:pt>
                <c:pt idx="29">
                  <c:v>46299.5</c:v>
                </c:pt>
                <c:pt idx="30">
                  <c:v>46300.5</c:v>
                </c:pt>
                <c:pt idx="31">
                  <c:v>46301.5</c:v>
                </c:pt>
                <c:pt idx="32">
                  <c:v>46302.5</c:v>
                </c:pt>
                <c:pt idx="33">
                  <c:v>46303.5</c:v>
                </c:pt>
                <c:pt idx="34">
                  <c:v>46304.5</c:v>
                </c:pt>
                <c:pt idx="35">
                  <c:v>46305.5</c:v>
                </c:pt>
              </c:numCache>
            </c:numRef>
          </c:xVal>
          <c:yVal>
            <c:numRef>
              <c:f>Calculator!$GU$18:$ID$18</c:f>
              <c:numCache>
                <c:formatCode>0</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yVal>
          <c:smooth val="0"/>
          <c:extLst>
            <c:ext xmlns:c15="http://schemas.microsoft.com/office/drawing/2012/chart" uri="{02D57815-91ED-43cb-92C2-25804820EDAC}">
              <c15:datalabelsRange>
                <c15:f>Calculator!$GU$20:$ID$20</c15:f>
                <c15:dlblRangeCache>
                  <c:ptCount val="36"/>
                </c15:dlblRangeCache>
              </c15:datalabelsRange>
            </c:ext>
            <c:ext xmlns:c16="http://schemas.microsoft.com/office/drawing/2014/chart" uri="{C3380CC4-5D6E-409C-BE32-E72D297353CC}">
              <c16:uniqueId val="{00000024-F21A-414D-98E6-1EF961758D25}"/>
            </c:ext>
          </c:extLst>
        </c:ser>
        <c:dLbls>
          <c:showLegendKey val="0"/>
          <c:showVal val="0"/>
          <c:showCatName val="0"/>
          <c:showSerName val="0"/>
          <c:showPercent val="0"/>
          <c:showBubbleSize val="0"/>
        </c:dLbls>
        <c:axId val="543928856"/>
        <c:axId val="581617472"/>
        <c:extLst/>
      </c:scatterChart>
      <c:valAx>
        <c:axId val="543928856"/>
        <c:scaling>
          <c:orientation val="minMax"/>
        </c:scaling>
        <c:delete val="0"/>
        <c:axPos val="b"/>
        <c:majorGridlines>
          <c:spPr>
            <a:ln w="9525" cap="flat" cmpd="sng" algn="ctr">
              <a:solidFill>
                <a:schemeClr val="tx1">
                  <a:lumMod val="15000"/>
                  <a:lumOff val="85000"/>
                </a:schemeClr>
              </a:solidFill>
              <a:round/>
            </a:ln>
            <a:effectLst/>
          </c:spPr>
        </c:majorGridlines>
        <c:title>
          <c:tx>
            <c:strRef>
              <c:f>Calculator!$IE$7</c:f>
              <c:strCache>
                <c:ptCount val="1"/>
              </c:strCache>
            </c:strRef>
          </c:tx>
          <c:layout>
            <c:manualLayout>
              <c:xMode val="edge"/>
              <c:yMode val="edge"/>
              <c:x val="0.39993517855722582"/>
              <c:y val="0.87204791290743933"/>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m/d" sourceLinked="1"/>
        <c:majorTickMark val="none"/>
        <c:minorTickMark val="cross"/>
        <c:tickLblPos val="none"/>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81617472"/>
        <c:crossesAt val="0"/>
        <c:crossBetween val="midCat"/>
        <c:majorUnit val="7"/>
        <c:minorUnit val="1"/>
      </c:valAx>
      <c:valAx>
        <c:axId val="581617472"/>
        <c:scaling>
          <c:orientation val="minMax"/>
        </c:scaling>
        <c:delete val="0"/>
        <c:axPos val="l"/>
        <c:majorGridlines>
          <c:spPr>
            <a:ln w="9525" cap="flat" cmpd="sng" algn="ctr">
              <a:solidFill>
                <a:schemeClr val="tx1">
                  <a:lumMod val="15000"/>
                  <a:lumOff val="85000"/>
                </a:schemeClr>
              </a:solidFill>
              <a:round/>
            </a:ln>
            <a:effectLst/>
          </c:spPr>
        </c:majorGridlines>
        <c:numFmt formatCode="&quot;$&quot;#,##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3928856"/>
        <c:crosses val="autoZero"/>
        <c:crossBetween val="midCat"/>
      </c:valAx>
      <c:spPr>
        <a:noFill/>
        <a:ln>
          <a:noFill/>
        </a:ln>
        <a:effectLst/>
      </c:spPr>
    </c:plotArea>
    <c:plotVisOnly val="0"/>
    <c:dispBlanksAs val="gap"/>
    <c:showDLblsOverMax val="0"/>
  </c:chart>
  <c:spPr>
    <a:solidFill>
      <a:schemeClr val="bg1"/>
    </a:solid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Calculator!$EC$21</c:f>
          <c:strCache>
            <c:ptCount val="1"/>
          </c:strCache>
        </c:strRef>
      </c:tx>
      <c:layout>
        <c:manualLayout>
          <c:xMode val="edge"/>
          <c:yMode val="edge"/>
          <c:x val="0.14400185404129598"/>
          <c:y val="6.3797390648672337E-3"/>
        </c:manualLayout>
      </c:layout>
      <c:overlay val="1"/>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458926676718602"/>
          <c:y val="0.15967738560068798"/>
          <c:w val="0.82939552851938936"/>
          <c:h val="0.63375351250295686"/>
        </c:manualLayout>
      </c:layout>
      <c:lineChart>
        <c:grouping val="standard"/>
        <c:varyColors val="0"/>
        <c:ser>
          <c:idx val="0"/>
          <c:order val="0"/>
          <c:tx>
            <c:strRef>
              <c:f>Calculator!$DQ$21</c:f>
              <c:strCache>
                <c:ptCount val="1"/>
              </c:strCache>
            </c:strRef>
          </c:tx>
          <c:spPr>
            <a:ln w="19050"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Calculator!$EA$23:$GK$23</c:f>
              <c:numCache>
                <c:formatCode>General</c:formatCode>
                <c:ptCount val="6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numCache>
            </c:numRef>
          </c:cat>
          <c:val>
            <c:numRef>
              <c:f>Calculator!$EA$20:$GK$20</c:f>
              <c:numCache>
                <c:formatCode>0.0</c:formatCode>
                <c:ptCount val="63"/>
                <c:pt idx="0">
                  <c:v>99</c:v>
                </c:pt>
                <c:pt idx="1">
                  <c:v>99</c:v>
                </c:pt>
                <c:pt idx="2">
                  <c:v>99</c:v>
                </c:pt>
                <c:pt idx="3">
                  <c:v>99</c:v>
                </c:pt>
                <c:pt idx="4">
                  <c:v>99</c:v>
                </c:pt>
                <c:pt idx="5">
                  <c:v>99</c:v>
                </c:pt>
                <c:pt idx="6">
                  <c:v>99</c:v>
                </c:pt>
                <c:pt idx="7">
                  <c:v>99</c:v>
                </c:pt>
                <c:pt idx="8">
                  <c:v>99</c:v>
                </c:pt>
                <c:pt idx="9">
                  <c:v>99</c:v>
                </c:pt>
                <c:pt idx="10">
                  <c:v>99</c:v>
                </c:pt>
                <c:pt idx="11">
                  <c:v>99</c:v>
                </c:pt>
                <c:pt idx="12">
                  <c:v>99</c:v>
                </c:pt>
                <c:pt idx="13">
                  <c:v>99</c:v>
                </c:pt>
                <c:pt idx="14" formatCode="General">
                  <c:v>0</c:v>
                </c:pt>
                <c:pt idx="15" formatCode="General">
                  <c:v>100</c:v>
                </c:pt>
                <c:pt idx="17">
                  <c:v>99</c:v>
                </c:pt>
                <c:pt idx="18">
                  <c:v>99</c:v>
                </c:pt>
                <c:pt idx="19">
                  <c:v>99</c:v>
                </c:pt>
                <c:pt idx="20">
                  <c:v>99</c:v>
                </c:pt>
                <c:pt idx="21">
                  <c:v>99</c:v>
                </c:pt>
                <c:pt idx="22">
                  <c:v>99</c:v>
                </c:pt>
                <c:pt idx="23">
                  <c:v>99</c:v>
                </c:pt>
                <c:pt idx="24">
                  <c:v>99</c:v>
                </c:pt>
                <c:pt idx="25">
                  <c:v>99</c:v>
                </c:pt>
                <c:pt idx="26">
                  <c:v>99</c:v>
                </c:pt>
                <c:pt idx="27">
                  <c:v>99</c:v>
                </c:pt>
                <c:pt idx="28">
                  <c:v>99</c:v>
                </c:pt>
                <c:pt idx="29">
                  <c:v>99</c:v>
                </c:pt>
                <c:pt idx="30">
                  <c:v>99</c:v>
                </c:pt>
                <c:pt idx="31">
                  <c:v>99</c:v>
                </c:pt>
                <c:pt idx="32">
                  <c:v>99</c:v>
                </c:pt>
                <c:pt idx="33">
                  <c:v>99</c:v>
                </c:pt>
                <c:pt idx="34">
                  <c:v>99</c:v>
                </c:pt>
                <c:pt idx="35">
                  <c:v>99</c:v>
                </c:pt>
                <c:pt idx="36">
                  <c:v>99</c:v>
                </c:pt>
                <c:pt idx="37">
                  <c:v>99</c:v>
                </c:pt>
                <c:pt idx="38">
                  <c:v>99</c:v>
                </c:pt>
                <c:pt idx="39">
                  <c:v>99</c:v>
                </c:pt>
                <c:pt idx="40">
                  <c:v>99</c:v>
                </c:pt>
                <c:pt idx="41">
                  <c:v>99</c:v>
                </c:pt>
                <c:pt idx="42">
                  <c:v>99</c:v>
                </c:pt>
                <c:pt idx="43">
                  <c:v>99</c:v>
                </c:pt>
                <c:pt idx="44">
                  <c:v>99</c:v>
                </c:pt>
                <c:pt idx="45">
                  <c:v>99</c:v>
                </c:pt>
                <c:pt idx="46">
                  <c:v>99</c:v>
                </c:pt>
                <c:pt idx="47">
                  <c:v>99</c:v>
                </c:pt>
                <c:pt idx="48">
                  <c:v>99</c:v>
                </c:pt>
                <c:pt idx="49">
                  <c:v>99</c:v>
                </c:pt>
                <c:pt idx="50">
                  <c:v>99</c:v>
                </c:pt>
                <c:pt idx="51">
                  <c:v>99</c:v>
                </c:pt>
                <c:pt idx="52">
                  <c:v>99</c:v>
                </c:pt>
                <c:pt idx="53">
                  <c:v>99</c:v>
                </c:pt>
                <c:pt idx="54">
                  <c:v>99</c:v>
                </c:pt>
                <c:pt idx="55">
                  <c:v>99</c:v>
                </c:pt>
                <c:pt idx="56">
                  <c:v>99</c:v>
                </c:pt>
                <c:pt idx="57">
                  <c:v>99</c:v>
                </c:pt>
                <c:pt idx="58">
                  <c:v>99</c:v>
                </c:pt>
                <c:pt idx="59">
                  <c:v>99</c:v>
                </c:pt>
                <c:pt idx="60">
                  <c:v>99</c:v>
                </c:pt>
                <c:pt idx="61">
                  <c:v>99</c:v>
                </c:pt>
                <c:pt idx="62">
                  <c:v>99</c:v>
                </c:pt>
              </c:numCache>
            </c:numRef>
          </c:val>
          <c:smooth val="0"/>
          <c:extLst>
            <c:ext xmlns:c16="http://schemas.microsoft.com/office/drawing/2014/chart" uri="{C3380CC4-5D6E-409C-BE32-E72D297353CC}">
              <c16:uniqueId val="{00000000-6C78-4C89-B5C4-CD1F47E90D54}"/>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3"/>
          <c:order val="1"/>
          <c:tx>
            <c:v>ReferenceRates</c:v>
          </c:tx>
          <c:spPr>
            <a:ln w="19050">
              <a:noFill/>
            </a:ln>
          </c:spPr>
          <c:marker>
            <c:symbol val="none"/>
          </c:marker>
          <c:dLbls>
            <c:dLbl>
              <c:idx val="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F53-490E-ABE9-D9925F9BDB41}"/>
                </c:ext>
              </c:extLst>
            </c:dLbl>
            <c:dLbl>
              <c:idx val="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F53-490E-ABE9-D9925F9BDB41}"/>
                </c:ext>
              </c:extLst>
            </c:dLbl>
            <c:dLbl>
              <c:idx val="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F53-490E-ABE9-D9925F9BDB41}"/>
                </c:ext>
              </c:extLst>
            </c:dLbl>
            <c:dLbl>
              <c:idx val="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F53-490E-ABE9-D9925F9BDB41}"/>
                </c:ext>
              </c:extLst>
            </c:dLbl>
            <c:dLbl>
              <c:idx val="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F53-490E-ABE9-D9925F9BDB41}"/>
                </c:ext>
              </c:extLst>
            </c:dLbl>
            <c:dLbl>
              <c:idx val="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F53-490E-ABE9-D9925F9BDB41}"/>
                </c:ext>
              </c:extLst>
            </c:dLbl>
            <c:dLbl>
              <c:idx val="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F53-490E-ABE9-D9925F9BDB41}"/>
                </c:ext>
              </c:extLst>
            </c:dLbl>
            <c:dLbl>
              <c:idx val="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F53-490E-ABE9-D9925F9BDB41}"/>
                </c:ext>
              </c:extLst>
            </c:dLbl>
            <c:dLbl>
              <c:idx val="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F53-490E-ABE9-D9925F9BDB41}"/>
                </c:ext>
              </c:extLst>
            </c:dLbl>
            <c:dLbl>
              <c:idx val="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F53-490E-ABE9-D9925F9BDB41}"/>
                </c:ext>
              </c:extLst>
            </c:dLbl>
            <c:dLbl>
              <c:idx val="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F53-490E-ABE9-D9925F9BDB41}"/>
                </c:ext>
              </c:extLst>
            </c:dLbl>
            <c:dLbl>
              <c:idx val="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F53-490E-ABE9-D9925F9BDB41}"/>
                </c:ext>
              </c:extLst>
            </c:dLbl>
            <c:dLbl>
              <c:idx val="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F53-490E-ABE9-D9925F9BDB41}"/>
                </c:ext>
              </c:extLst>
            </c:dLbl>
            <c:dLbl>
              <c:idx val="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F53-490E-ABE9-D9925F9BDB41}"/>
                </c:ext>
              </c:extLst>
            </c:dLbl>
            <c:dLbl>
              <c:idx val="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F53-490E-ABE9-D9925F9BDB41}"/>
                </c:ext>
              </c:extLst>
            </c:dLbl>
            <c:dLbl>
              <c:idx val="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F53-490E-ABE9-D9925F9BDB41}"/>
                </c:ext>
              </c:extLst>
            </c:dLbl>
            <c:dLbl>
              <c:idx val="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F53-490E-ABE9-D9925F9BDB41}"/>
                </c:ext>
              </c:extLst>
            </c:dLbl>
            <c:dLbl>
              <c:idx val="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F53-490E-ABE9-D9925F9BDB41}"/>
                </c:ext>
              </c:extLst>
            </c:dLbl>
            <c:dLbl>
              <c:idx val="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F53-490E-ABE9-D9925F9BDB41}"/>
                </c:ext>
              </c:extLst>
            </c:dLbl>
            <c:dLbl>
              <c:idx val="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F53-490E-ABE9-D9925F9BDB41}"/>
                </c:ext>
              </c:extLst>
            </c:dLbl>
            <c:dLbl>
              <c:idx val="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F53-490E-ABE9-D9925F9BDB41}"/>
                </c:ext>
              </c:extLst>
            </c:dLbl>
            <c:dLbl>
              <c:idx val="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F53-490E-ABE9-D9925F9BDB41}"/>
                </c:ext>
              </c:extLst>
            </c:dLbl>
            <c:dLbl>
              <c:idx val="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F53-490E-ABE9-D9925F9BDB41}"/>
                </c:ext>
              </c:extLst>
            </c:dLbl>
            <c:dLbl>
              <c:idx val="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F53-490E-ABE9-D9925F9BDB41}"/>
                </c:ext>
              </c:extLst>
            </c:dLbl>
            <c:dLbl>
              <c:idx val="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F53-490E-ABE9-D9925F9BDB41}"/>
                </c:ext>
              </c:extLst>
            </c:dLbl>
            <c:dLbl>
              <c:idx val="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F53-490E-ABE9-D9925F9BDB41}"/>
                </c:ext>
              </c:extLst>
            </c:dLbl>
            <c:dLbl>
              <c:idx val="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F53-490E-ABE9-D9925F9BDB41}"/>
                </c:ext>
              </c:extLst>
            </c:dLbl>
            <c:dLbl>
              <c:idx val="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F53-490E-ABE9-D9925F9BDB41}"/>
                </c:ext>
              </c:extLst>
            </c:dLbl>
            <c:dLbl>
              <c:idx val="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2F53-490E-ABE9-D9925F9BDB41}"/>
                </c:ext>
              </c:extLst>
            </c:dLbl>
            <c:dLbl>
              <c:idx val="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2F53-490E-ABE9-D9925F9BDB41}"/>
                </c:ext>
              </c:extLst>
            </c:dLbl>
            <c:dLbl>
              <c:idx val="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2F53-490E-ABE9-D9925F9BDB41}"/>
                </c:ext>
              </c:extLst>
            </c:dLbl>
            <c:dLbl>
              <c:idx val="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2F53-490E-ABE9-D9925F9BDB41}"/>
                </c:ext>
              </c:extLst>
            </c:dLbl>
            <c:dLbl>
              <c:idx val="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2F53-490E-ABE9-D9925F9BDB41}"/>
                </c:ext>
              </c:extLst>
            </c:dLbl>
            <c:dLbl>
              <c:idx val="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2F53-490E-ABE9-D9925F9BDB41}"/>
                </c:ext>
              </c:extLst>
            </c:dLbl>
            <c:dLbl>
              <c:idx val="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2F53-490E-ABE9-D9925F9BDB41}"/>
                </c:ext>
              </c:extLst>
            </c:dLbl>
            <c:dLbl>
              <c:idx val="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2F53-490E-ABE9-D9925F9BDB41}"/>
                </c:ext>
              </c:extLst>
            </c:dLbl>
            <c:dLbl>
              <c:idx val="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2F53-490E-ABE9-D9925F9BDB41}"/>
                </c:ext>
              </c:extLst>
            </c:dLbl>
            <c:dLbl>
              <c:idx val="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2F53-490E-ABE9-D9925F9BDB41}"/>
                </c:ext>
              </c:extLst>
            </c:dLbl>
            <c:dLbl>
              <c:idx val="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2F53-490E-ABE9-D9925F9BDB41}"/>
                </c:ext>
              </c:extLst>
            </c:dLbl>
            <c:dLbl>
              <c:idx val="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9-2F53-490E-ABE9-D9925F9BDB41}"/>
                </c:ext>
              </c:extLst>
            </c:dLbl>
            <c:dLbl>
              <c:idx val="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A-2F53-490E-ABE9-D9925F9BDB41}"/>
                </c:ext>
              </c:extLst>
            </c:dLbl>
            <c:dLbl>
              <c:idx val="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B-2F53-490E-ABE9-D9925F9BDB41}"/>
                </c:ext>
              </c:extLst>
            </c:dLbl>
            <c:dLbl>
              <c:idx val="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C-2F53-490E-ABE9-D9925F9BDB41}"/>
                </c:ext>
              </c:extLst>
            </c:dLbl>
            <c:dLbl>
              <c:idx val="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D-2F53-490E-ABE9-D9925F9BDB41}"/>
                </c:ext>
              </c:extLst>
            </c:dLbl>
            <c:dLbl>
              <c:idx val="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E-2F53-490E-ABE9-D9925F9BDB41}"/>
                </c:ext>
              </c:extLst>
            </c:dLbl>
            <c:dLbl>
              <c:idx val="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F-2F53-490E-ABE9-D9925F9BDB41}"/>
                </c:ext>
              </c:extLst>
            </c:dLbl>
            <c:spPr>
              <a:noFill/>
              <a:ln>
                <a:noFill/>
              </a:ln>
              <a:effectLst/>
            </c:spPr>
            <c:txPr>
              <a:bodyPr wrap="square" lIns="0" tIns="0" rIns="0" bIns="0" anchor="ctr">
                <a:spAutoFit/>
              </a:bodyPr>
              <a:lstStyle/>
              <a:p>
                <a:pPr>
                  <a:defRPr>
                    <a:solidFill>
                      <a:srgbClr val="7F7F7F"/>
                    </a:solidFill>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1"/>
              </c:ext>
            </c:extLst>
          </c:dLbls>
          <c:xVal>
            <c:numRef>
              <c:f>Calculator!$ER$23:$GK$23</c:f>
              <c:numCache>
                <c:formatCode>General</c:formatCode>
                <c:ptCount val="46"/>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numCache>
            </c:numRef>
          </c:xVal>
          <c:yVal>
            <c:numRef>
              <c:f>Calculator!$ER$18:$GK$18</c:f>
              <c:numCache>
                <c:formatCode>General</c:formatCode>
                <c:ptCount val="46"/>
                <c:pt idx="6">
                  <c:v>1</c:v>
                </c:pt>
                <c:pt idx="15">
                  <c:v>1</c:v>
                </c:pt>
                <c:pt idx="31">
                  <c:v>1</c:v>
                </c:pt>
              </c:numCache>
            </c:numRef>
          </c:yVal>
          <c:smooth val="0"/>
          <c:extLst>
            <c:ext xmlns:c15="http://schemas.microsoft.com/office/drawing/2012/chart" uri="{02D57815-91ED-43cb-92C2-25804820EDAC}">
              <c15:datalabelsRange>
                <c15:f>Calculator!$ER$19:$GK$19</c15:f>
                <c15:dlblRangeCache>
                  <c:ptCount val="46"/>
                  <c:pt idx="6">
                    <c:v>99.0
@</c:v>
                  </c:pt>
                  <c:pt idx="15">
                    <c:v>99.0
@</c:v>
                  </c:pt>
                  <c:pt idx="31">
                    <c:v>99.0
@</c:v>
                  </c:pt>
                </c15:dlblRangeCache>
              </c15:datalabelsRange>
            </c:ext>
            <c:ext xmlns:c16="http://schemas.microsoft.com/office/drawing/2014/chart" uri="{C3380CC4-5D6E-409C-BE32-E72D297353CC}">
              <c16:uniqueId val="{00000001-2F53-490E-ABE9-D9925F9BDB41}"/>
            </c:ext>
          </c:extLst>
        </c:ser>
        <c:ser>
          <c:idx val="1"/>
          <c:order val="2"/>
          <c:tx>
            <c:strRef>
              <c:f>Calculator!$CJ$2</c:f>
              <c:strCache>
                <c:ptCount val="1"/>
              </c:strCache>
            </c:strRef>
          </c:tx>
          <c:spPr>
            <a:ln w="19050">
              <a:noFill/>
            </a:ln>
            <a:effectLst/>
          </c:spPr>
          <c:marker>
            <c:symbol val="none"/>
          </c:marker>
          <c:dLbls>
            <c:dLbl>
              <c:idx val="0"/>
              <c:tx>
                <c:rich>
                  <a:bodyPr/>
                  <a:lstStyle/>
                  <a:p>
                    <a:fld id="{A69BDAFC-7407-4312-A98E-41148BA31099}"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6C53-4E88-8891-7BC9A4E67E64}"/>
                </c:ext>
              </c:extLst>
            </c:dLbl>
            <c:dLbl>
              <c:idx val="1"/>
              <c:tx>
                <c:rich>
                  <a:bodyPr/>
                  <a:lstStyle/>
                  <a:p>
                    <a:fld id="{3E46DB47-0730-4B4D-AD17-8C5DE643DAFA}"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6C53-4E88-8891-7BC9A4E67E64}"/>
                </c:ext>
              </c:extLst>
            </c:dLbl>
            <c:dLbl>
              <c:idx val="2"/>
              <c:tx>
                <c:rich>
                  <a:bodyPr/>
                  <a:lstStyle/>
                  <a:p>
                    <a:fld id="{58E79A56-6FCD-4C39-9E8E-6A90D603FF31}"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6C53-4E88-8891-7BC9A4E67E64}"/>
                </c:ext>
              </c:extLst>
            </c:dLbl>
            <c:dLbl>
              <c:idx val="3"/>
              <c:tx>
                <c:rich>
                  <a:bodyPr/>
                  <a:lstStyle/>
                  <a:p>
                    <a:fld id="{2735BE07-7783-414A-8F3D-772F1EDF1F4F}"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6C53-4E88-8891-7BC9A4E67E64}"/>
                </c:ext>
              </c:extLst>
            </c:dLbl>
            <c:dLbl>
              <c:idx val="4"/>
              <c:tx>
                <c:rich>
                  <a:bodyPr/>
                  <a:lstStyle/>
                  <a:p>
                    <a:fld id="{9BF93AEB-5439-45F5-AD6E-D28239F0808D}"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6C53-4E88-8891-7BC9A4E67E64}"/>
                </c:ext>
              </c:extLst>
            </c:dLbl>
            <c:dLbl>
              <c:idx val="5"/>
              <c:tx>
                <c:rich>
                  <a:bodyPr/>
                  <a:lstStyle/>
                  <a:p>
                    <a:fld id="{0A4ADB78-1DE6-4309-96B7-6826C848615A}"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6C53-4E88-8891-7BC9A4E67E64}"/>
                </c:ext>
              </c:extLst>
            </c:dLbl>
            <c:dLbl>
              <c:idx val="6"/>
              <c:tx>
                <c:rich>
                  <a:bodyPr/>
                  <a:lstStyle/>
                  <a:p>
                    <a:fld id="{D581E715-C17B-45EE-B6A1-4D6707E7249F}"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6C53-4E88-8891-7BC9A4E67E64}"/>
                </c:ext>
              </c:extLst>
            </c:dLbl>
            <c:dLbl>
              <c:idx val="7"/>
              <c:tx>
                <c:rich>
                  <a:bodyPr/>
                  <a:lstStyle/>
                  <a:p>
                    <a:fld id="{7F37CD55-8ADC-49BD-A381-35190DB1FFA9}"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6C53-4E88-8891-7BC9A4E67E64}"/>
                </c:ext>
              </c:extLst>
            </c:dLbl>
            <c:dLbl>
              <c:idx val="8"/>
              <c:tx>
                <c:rich>
                  <a:bodyPr/>
                  <a:lstStyle/>
                  <a:p>
                    <a:fld id="{A866AD1C-DEB6-48AD-BBCF-31D5EFAED997}"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6C53-4E88-8891-7BC9A4E67E64}"/>
                </c:ext>
              </c:extLst>
            </c:dLbl>
            <c:dLbl>
              <c:idx val="9"/>
              <c:tx>
                <c:rich>
                  <a:bodyPr/>
                  <a:lstStyle/>
                  <a:p>
                    <a:fld id="{B5AA9722-0A69-4FD8-8578-90901D839ADC}"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6C53-4E88-8891-7BC9A4E67E64}"/>
                </c:ext>
              </c:extLst>
            </c:dLbl>
            <c:dLbl>
              <c:idx val="10"/>
              <c:tx>
                <c:rich>
                  <a:bodyPr/>
                  <a:lstStyle/>
                  <a:p>
                    <a:fld id="{6E26A392-7702-44CD-A22F-F5FB2D65D877}"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6C53-4E88-8891-7BC9A4E67E64}"/>
                </c:ext>
              </c:extLst>
            </c:dLbl>
            <c:dLbl>
              <c:idx val="11"/>
              <c:tx>
                <c:rich>
                  <a:bodyPr/>
                  <a:lstStyle/>
                  <a:p>
                    <a:fld id="{74AE3E05-28E5-465F-B274-A797BE7ACD48}"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E-6C53-4E88-8891-7BC9A4E67E64}"/>
                </c:ext>
              </c:extLst>
            </c:dLbl>
            <c:numFmt formatCode="General" sourceLinked="0"/>
            <c:spPr>
              <a:noFill/>
              <a:ln>
                <a:noFill/>
              </a:ln>
              <a:effectLst/>
            </c:spPr>
            <c:txPr>
              <a:bodyPr wrap="square" lIns="38100" tIns="19050" rIns="38100" bIns="19050" anchor="ctr">
                <a:spAutoFit/>
              </a:bodyPr>
              <a:lstStyle/>
              <a:p>
                <a:pPr>
                  <a:defRPr b="0">
                    <a:solidFill>
                      <a:srgbClr val="6699FF"/>
                    </a:solidFill>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Calculator!$CJ$10:$CJ$21</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Calculator!$BW$10:$BW$21</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5="http://schemas.microsoft.com/office/drawing/2012/chart" uri="{02D57815-91ED-43cb-92C2-25804820EDAC}">
              <c15:datalabelsRange>
                <c15:f>Calculator!$CD$10:$CD$21</c15:f>
                <c15:dlblRangeCache>
                  <c:ptCount val="12"/>
                  <c:pt idx="0">
                    <c:v>J</c:v>
                  </c:pt>
                  <c:pt idx="1">
                    <c:v>F</c:v>
                  </c:pt>
                  <c:pt idx="2">
                    <c:v>M</c:v>
                  </c:pt>
                  <c:pt idx="3">
                    <c:v>A</c:v>
                  </c:pt>
                  <c:pt idx="4">
                    <c:v>M</c:v>
                  </c:pt>
                  <c:pt idx="5">
                    <c:v>J</c:v>
                  </c:pt>
                  <c:pt idx="6">
                    <c:v>J</c:v>
                  </c:pt>
                  <c:pt idx="7">
                    <c:v>A</c:v>
                  </c:pt>
                  <c:pt idx="8">
                    <c:v>S</c:v>
                  </c:pt>
                  <c:pt idx="9">
                    <c:v>O</c:v>
                  </c:pt>
                  <c:pt idx="10">
                    <c:v>N</c:v>
                  </c:pt>
                  <c:pt idx="11">
                    <c:v>D</c:v>
                  </c:pt>
                </c15:dlblRangeCache>
              </c15:datalabelsRange>
            </c:ext>
            <c:ext xmlns:c16="http://schemas.microsoft.com/office/drawing/2014/chart" uri="{C3380CC4-5D6E-409C-BE32-E72D297353CC}">
              <c16:uniqueId val="{00000002-6C53-4E88-8891-7BC9A4E67E64}"/>
            </c:ext>
          </c:extLst>
        </c:ser>
        <c:ser>
          <c:idx val="4"/>
          <c:order val="3"/>
          <c:tx>
            <c:strRef>
              <c:f>Calculator!$EE$21</c:f>
              <c:strCache>
                <c:ptCount val="1"/>
              </c:strCache>
            </c:strRef>
          </c:tx>
          <c:spPr>
            <a:ln w="19050">
              <a:noFill/>
            </a:ln>
            <a:effectLst/>
          </c:spPr>
          <c:marker>
            <c:symbol val="none"/>
          </c:marker>
          <c:dLbls>
            <c:dLbl>
              <c:idx val="0"/>
              <c:tx>
                <c:rich>
                  <a:bodyPr/>
                  <a:lstStyle/>
                  <a:p>
                    <a:fld id="{068439E8-965A-4F0F-AE5B-359A184C7E13}"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1-A73F-4430-9FFD-30C1ACCCA90B}"/>
                </c:ext>
              </c:extLst>
            </c:dLbl>
            <c:dLbl>
              <c:idx val="1"/>
              <c:tx>
                <c:rich>
                  <a:bodyPr/>
                  <a:lstStyle/>
                  <a:p>
                    <a:fld id="{E5F40D3C-A492-4952-B850-222CBCA8EF64}"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2-A73F-4430-9FFD-30C1ACCCA90B}"/>
                </c:ext>
              </c:extLst>
            </c:dLbl>
            <c:dLbl>
              <c:idx val="2"/>
              <c:tx>
                <c:rich>
                  <a:bodyPr/>
                  <a:lstStyle/>
                  <a:p>
                    <a:fld id="{61858DAB-DE9B-4873-8BA4-9A4599AFA591}"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3-A73F-4430-9FFD-30C1ACCCA90B}"/>
                </c:ext>
              </c:extLst>
            </c:dLbl>
            <c:dLbl>
              <c:idx val="3"/>
              <c:tx>
                <c:rich>
                  <a:bodyPr/>
                  <a:lstStyle/>
                  <a:p>
                    <a:fld id="{502305EE-6F67-4161-AC08-678D37329809}"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4-A73F-4430-9FFD-30C1ACCCA90B}"/>
                </c:ext>
              </c:extLst>
            </c:dLbl>
            <c:dLbl>
              <c:idx val="4"/>
              <c:tx>
                <c:rich>
                  <a:bodyPr/>
                  <a:lstStyle/>
                  <a:p>
                    <a:fld id="{7A64CE24-13E5-4B90-A627-A1608EE62B70}"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5-A73F-4430-9FFD-30C1ACCCA90B}"/>
                </c:ext>
              </c:extLst>
            </c:dLbl>
            <c:dLbl>
              <c:idx val="5"/>
              <c:tx>
                <c:rich>
                  <a:bodyPr/>
                  <a:lstStyle/>
                  <a:p>
                    <a:fld id="{2E6EBC29-94B1-4168-94E7-A242F3604D22}"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6-A73F-4430-9FFD-30C1ACCCA90B}"/>
                </c:ext>
              </c:extLst>
            </c:dLbl>
            <c:dLbl>
              <c:idx val="6"/>
              <c:tx>
                <c:rich>
                  <a:bodyPr/>
                  <a:lstStyle/>
                  <a:p>
                    <a:fld id="{635A444B-5152-4A84-B1E0-AACBDD6F9222}"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7-A73F-4430-9FFD-30C1ACCCA90B}"/>
                </c:ext>
              </c:extLst>
            </c:dLbl>
            <c:dLbl>
              <c:idx val="7"/>
              <c:tx>
                <c:rich>
                  <a:bodyPr/>
                  <a:lstStyle/>
                  <a:p>
                    <a:fld id="{8F08C362-1728-4F0F-BCA1-53198F66ACBC}"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8-A73F-4430-9FFD-30C1ACCCA90B}"/>
                </c:ext>
              </c:extLst>
            </c:dLbl>
            <c:dLbl>
              <c:idx val="8"/>
              <c:tx>
                <c:rich>
                  <a:bodyPr/>
                  <a:lstStyle/>
                  <a:p>
                    <a:fld id="{24FC1434-F7EB-45B4-8A42-AEB4C4C0B051}"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9-A73F-4430-9FFD-30C1ACCCA90B}"/>
                </c:ext>
              </c:extLst>
            </c:dLbl>
            <c:dLbl>
              <c:idx val="9"/>
              <c:tx>
                <c:rich>
                  <a:bodyPr/>
                  <a:lstStyle/>
                  <a:p>
                    <a:fld id="{6C4B0F91-7A0B-4855-8C17-461B5C66CFFA}"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A-A73F-4430-9FFD-30C1ACCCA90B}"/>
                </c:ext>
              </c:extLst>
            </c:dLbl>
            <c:dLbl>
              <c:idx val="10"/>
              <c:tx>
                <c:rich>
                  <a:bodyPr/>
                  <a:lstStyle/>
                  <a:p>
                    <a:fld id="{6D6B9C13-DF61-4A90-94D1-7F322333132F}"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B-A73F-4430-9FFD-30C1ACCCA90B}"/>
                </c:ext>
              </c:extLst>
            </c:dLbl>
            <c:dLbl>
              <c:idx val="11"/>
              <c:tx>
                <c:rich>
                  <a:bodyPr/>
                  <a:lstStyle/>
                  <a:p>
                    <a:fld id="{EDD66B1A-B497-491C-B40B-A4B52B405195}"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C-A73F-4430-9FFD-30C1ACCCA90B}"/>
                </c:ext>
              </c:extLst>
            </c:dLbl>
            <c:numFmt formatCode="General" sourceLinked="0"/>
            <c:spPr>
              <a:solidFill>
                <a:schemeClr val="bg1"/>
              </a:solidFill>
              <a:ln>
                <a:noFill/>
              </a:ln>
              <a:effectLst/>
            </c:spPr>
            <c:txPr>
              <a:bodyPr wrap="square" lIns="0" tIns="0" rIns="0" bIns="0" anchor="ctr">
                <a:spAutoFit/>
              </a:bodyPr>
              <a:lstStyle/>
              <a:p>
                <a:pPr>
                  <a:defRPr b="0">
                    <a:solidFill>
                      <a:srgbClr val="0000FF"/>
                    </a:solidFill>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0"/>
              </c:ext>
            </c:extLst>
          </c:dLbls>
          <c:xVal>
            <c:numRef>
              <c:f>Calculator!$CI$10:$CI$21</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Calculator!$BW$10:$BW$21</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5="http://schemas.microsoft.com/office/drawing/2012/chart" uri="{02D57815-91ED-43cb-92C2-25804820EDAC}">
              <c15:datalabelsRange>
                <c15:f>Calculator!$CD$10:$CD$21</c15:f>
                <c15:dlblRangeCache>
                  <c:ptCount val="12"/>
                  <c:pt idx="0">
                    <c:v>J</c:v>
                  </c:pt>
                  <c:pt idx="1">
                    <c:v>F</c:v>
                  </c:pt>
                  <c:pt idx="2">
                    <c:v>M</c:v>
                  </c:pt>
                  <c:pt idx="3">
                    <c:v>A</c:v>
                  </c:pt>
                  <c:pt idx="4">
                    <c:v>M</c:v>
                  </c:pt>
                  <c:pt idx="5">
                    <c:v>J</c:v>
                  </c:pt>
                  <c:pt idx="6">
                    <c:v>J</c:v>
                  </c:pt>
                  <c:pt idx="7">
                    <c:v>A</c:v>
                  </c:pt>
                  <c:pt idx="8">
                    <c:v>S</c:v>
                  </c:pt>
                  <c:pt idx="9">
                    <c:v>O</c:v>
                  </c:pt>
                  <c:pt idx="10">
                    <c:v>N</c:v>
                  </c:pt>
                  <c:pt idx="11">
                    <c:v>D</c:v>
                  </c:pt>
                </c15:dlblRangeCache>
              </c15:datalabelsRange>
            </c:ext>
            <c:ext xmlns:c16="http://schemas.microsoft.com/office/drawing/2014/chart" uri="{C3380CC4-5D6E-409C-BE32-E72D297353CC}">
              <c16:uniqueId val="{00000002-A73F-4430-9FFD-30C1ACCCA90B}"/>
            </c:ext>
          </c:extLst>
        </c:ser>
        <c:ser>
          <c:idx val="2"/>
          <c:order val="4"/>
          <c:tx>
            <c:strRef>
              <c:f>Calculator!$GL$22</c:f>
              <c:strCache>
                <c:ptCount val="1"/>
              </c:strCache>
            </c:strRef>
          </c:tx>
          <c:spPr>
            <a:ln w="19050">
              <a:solidFill>
                <a:srgbClr val="0000FF"/>
              </a:solidFill>
              <a:prstDash val="sysDot"/>
            </a:ln>
            <a:effectLst/>
          </c:spPr>
          <c:marker>
            <c:symbol val="none"/>
          </c:marker>
          <c:dPt>
            <c:idx val="1"/>
            <c:bubble3D val="0"/>
            <c:extLst>
              <c:ext xmlns:c16="http://schemas.microsoft.com/office/drawing/2014/chart" uri="{C3380CC4-5D6E-409C-BE32-E72D297353CC}">
                <c16:uniqueId val="{00000001-2178-4959-B7D2-FEECB672FA86}"/>
              </c:ext>
            </c:extLst>
          </c:dPt>
          <c:dLbls>
            <c:dLbl>
              <c:idx val="0"/>
              <c:tx>
                <c:rich>
                  <a:bodyPr rot="0" spcFirstLastPara="1" vertOverflow="overflow" horzOverflow="overflow" vert="horz" wrap="square" lIns="91440" tIns="0" rIns="9144" bIns="0" anchor="ctr" anchorCtr="1">
                    <a:spAutoFit/>
                  </a:bodyPr>
                  <a:lstStyle/>
                  <a:p>
                    <a:pPr>
                      <a:defRPr sz="1000" b="1" i="0" u="none" strike="noStrike" kern="1200" baseline="0">
                        <a:solidFill>
                          <a:srgbClr val="0000FF"/>
                        </a:solidFill>
                        <a:latin typeface="+mn-lt"/>
                        <a:ea typeface="+mn-ea"/>
                        <a:cs typeface="+mn-cs"/>
                      </a:defRPr>
                    </a:pPr>
                    <a:fld id="{3992DE12-7FD1-4FB3-98BD-3AFD882DA8B0}" type="CELLRANGE">
                      <a:rPr lang="en-US"/>
                      <a:pPr>
                        <a:defRPr sz="1000" b="1" i="0" u="none" strike="noStrike" kern="1200" baseline="0">
                          <a:solidFill>
                            <a:srgbClr val="0000FF"/>
                          </a:solidFill>
                          <a:latin typeface="+mn-lt"/>
                          <a:ea typeface="+mn-ea"/>
                          <a:cs typeface="+mn-cs"/>
                        </a:defRPr>
                      </a:pPr>
                      <a:t>[CELLRANGE]</a:t>
                    </a:fld>
                    <a:endParaRPr lang="en-US"/>
                  </a:p>
                </c:rich>
              </c:tx>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15:dlblFieldTable/>
                  <c15:showDataLabelsRange val="1"/>
                </c:ext>
                <c:ext xmlns:c16="http://schemas.microsoft.com/office/drawing/2014/chart" uri="{C3380CC4-5D6E-409C-BE32-E72D297353CC}">
                  <c16:uniqueId val="{00000000-2178-4959-B7D2-FEECB672FA86}"/>
                </c:ext>
              </c:extLst>
            </c:dLbl>
            <c:dLbl>
              <c:idx val="1"/>
              <c:delete val="1"/>
              <c:extLst>
                <c:ext xmlns:c15="http://schemas.microsoft.com/office/drawing/2012/chart" uri="{CE6537A1-D6FC-4f65-9D91-7224C49458BB}"/>
                <c:ext xmlns:c16="http://schemas.microsoft.com/office/drawing/2014/chart" uri="{C3380CC4-5D6E-409C-BE32-E72D297353CC}">
                  <c16:uniqueId val="{00000001-2178-4959-B7D2-FEECB672FA86}"/>
                </c:ext>
              </c:extLst>
            </c:dLbl>
            <c:spPr>
              <a:noFill/>
              <a:ln>
                <a:noFill/>
              </a:ln>
              <a:effectLst/>
            </c:spPr>
            <c:txPr>
              <a:bodyPr rot="0" spcFirstLastPara="1" vertOverflow="clip" horzOverflow="clip" vert="horz" wrap="square" lIns="91440" tIns="0" rIns="9144" bIns="0" anchor="ctr" anchorCtr="1">
                <a:spAutoFit/>
              </a:bodyPr>
              <a:lstStyle/>
              <a:p>
                <a:pPr>
                  <a:defRPr sz="1000" b="0" i="0" u="none" strike="noStrike" kern="1200" baseline="0">
                    <a:solidFill>
                      <a:srgbClr val="0000FF"/>
                    </a:solidFill>
                    <a:latin typeface="+mn-lt"/>
                    <a:ea typeface="+mn-ea"/>
                    <a:cs typeface="+mn-cs"/>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Calculator!$EA$24:$EB$24</c:f>
              <c:numCache>
                <c:formatCode>General</c:formatCode>
                <c:ptCount val="2"/>
                <c:pt idx="0">
                  <c:v>0</c:v>
                </c:pt>
                <c:pt idx="1">
                  <c:v>0</c:v>
                </c:pt>
              </c:numCache>
            </c:numRef>
          </c:xVal>
          <c:yVal>
            <c:numRef>
              <c:f>Calculator!$EA$15:$EB$15</c:f>
              <c:numCache>
                <c:formatCode>General</c:formatCode>
                <c:ptCount val="2"/>
                <c:pt idx="0">
                  <c:v>99</c:v>
                </c:pt>
                <c:pt idx="1">
                  <c:v>99</c:v>
                </c:pt>
              </c:numCache>
            </c:numRef>
          </c:yVal>
          <c:smooth val="0"/>
          <c:extLst>
            <c:ext xmlns:c15="http://schemas.microsoft.com/office/drawing/2012/chart" uri="{02D57815-91ED-43cb-92C2-25804820EDAC}">
              <c15:datalabelsRange>
                <c15:f>Calculator!$GL$19</c15:f>
                <c15:dlblRangeCache>
                  <c:ptCount val="1"/>
                  <c:pt idx="0">
                    <c:v>99.0
Avg</c:v>
                  </c:pt>
                </c15:dlblRangeCache>
              </c15:datalabelsRange>
            </c:ext>
            <c:ext xmlns:c16="http://schemas.microsoft.com/office/drawing/2014/chart" uri="{C3380CC4-5D6E-409C-BE32-E72D297353CC}">
              <c16:uniqueId val="{00000000-02D3-453E-856E-FEBF1248C10F}"/>
            </c:ext>
          </c:extLst>
        </c:ser>
        <c:ser>
          <c:idx val="5"/>
          <c:order val="5"/>
          <c:tx>
            <c:v>Mask</c:v>
          </c:tx>
          <c:spPr>
            <a:ln w="19050">
              <a:solidFill>
                <a:schemeClr val="bg1">
                  <a:lumMod val="85000"/>
                </a:schemeClr>
              </a:solidFill>
            </a:ln>
          </c:spPr>
          <c:marker>
            <c:symbol val="none"/>
          </c:marker>
          <c:xVal>
            <c:numRef>
              <c:f>Calculator!$EO$23:$EP$23</c:f>
              <c:numCache>
                <c:formatCode>General</c:formatCode>
                <c:ptCount val="2"/>
                <c:pt idx="0">
                  <c:v>0</c:v>
                </c:pt>
                <c:pt idx="1">
                  <c:v>0</c:v>
                </c:pt>
              </c:numCache>
            </c:numRef>
          </c:xVal>
          <c:yVal>
            <c:numRef>
              <c:f>Calculator!$EO$20:$EP$20</c:f>
              <c:numCache>
                <c:formatCode>General</c:formatCode>
                <c:ptCount val="2"/>
                <c:pt idx="0">
                  <c:v>0</c:v>
                </c:pt>
                <c:pt idx="1">
                  <c:v>100</c:v>
                </c:pt>
              </c:numCache>
            </c:numRef>
          </c:yVal>
          <c:smooth val="0"/>
          <c:extLst>
            <c:ext xmlns:c16="http://schemas.microsoft.com/office/drawing/2014/chart" uri="{C3380CC4-5D6E-409C-BE32-E72D297353CC}">
              <c16:uniqueId val="{00000002-B92A-4129-991F-C935A87E6D74}"/>
            </c:ext>
          </c:extLst>
        </c:ser>
        <c:dLbls>
          <c:showLegendKey val="0"/>
          <c:showVal val="0"/>
          <c:showCatName val="0"/>
          <c:showSerName val="0"/>
          <c:showPercent val="0"/>
          <c:showBubbleSize val="0"/>
        </c:dLbls>
        <c:axId val="543928856"/>
        <c:axId val="581617472"/>
      </c:scatterChart>
      <c:dateAx>
        <c:axId val="54392885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81617472"/>
        <c:crosses val="autoZero"/>
        <c:auto val="0"/>
        <c:lblOffset val="100"/>
        <c:baseTimeUnit val="days"/>
        <c:majorUnit val="500"/>
        <c:majorTimeUnit val="days"/>
        <c:minorUnit val="100"/>
        <c:minorTimeUnit val="days"/>
      </c:dateAx>
      <c:valAx>
        <c:axId val="581617472"/>
        <c:scaling>
          <c:orientation val="minMax"/>
          <c:max val="20"/>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3928856"/>
        <c:crosses val="autoZero"/>
        <c:crossBetween val="between"/>
      </c:valAx>
      <c:spPr>
        <a:blipFill dpi="0" rotWithShape="1">
          <a:blip xmlns:r="http://schemas.openxmlformats.org/officeDocument/2006/relationships" r:embed="rId1">
            <a:extLst>
              <a:ext uri="{28A0092B-C50C-407E-A947-70E740481C1C}">
                <a14:useLocalDpi xmlns:a14="http://schemas.microsoft.com/office/drawing/2010/main" val="0"/>
              </a:ext>
            </a:extLst>
          </a:blip>
          <a:srcRect/>
          <a:stretch>
            <a:fillRect/>
          </a:stretch>
        </a:blipFill>
        <a:ln>
          <a:noFill/>
        </a:ln>
        <a:effectLst/>
      </c:spPr>
    </c:plotArea>
    <c:plotVisOnly val="0"/>
    <c:dispBlanksAs val="gap"/>
    <c:showDLblsOverMax val="0"/>
  </c:chart>
  <c:spPr>
    <a:solidFill>
      <a:schemeClr val="bg1"/>
    </a:solid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304515506990198E-2"/>
          <c:y val="0"/>
          <c:w val="0.96695481410147477"/>
          <c:h val="1"/>
        </c:manualLayout>
      </c:layout>
      <c:barChart>
        <c:barDir val="bar"/>
        <c:grouping val="clustered"/>
        <c:varyColors val="0"/>
        <c:ser>
          <c:idx val="0"/>
          <c:order val="0"/>
          <c:tx>
            <c:v>Estimates</c:v>
          </c:tx>
          <c:spPr>
            <a:solidFill>
              <a:schemeClr val="bg1">
                <a:lumMod val="85000"/>
                <a:alpha val="50000"/>
              </a:schemeClr>
            </a:solidFill>
            <a:ln>
              <a:noFill/>
            </a:ln>
            <a:effectLst/>
          </c:spPr>
          <c:invertIfNegative val="0"/>
          <c:cat>
            <c:strRef>
              <c:f>Calculator!$CE$9</c:f>
              <c:strCache>
                <c:ptCount val="1"/>
                <c:pt idx="0">
                  <c:v>Est'd Usage</c:v>
                </c:pt>
              </c:strCache>
            </c:strRef>
          </c:cat>
          <c:val>
            <c:numRef>
              <c:f>Calculator!$CE$10:$CE$21</c:f>
              <c:numCache>
                <c:formatCode>0</c:formatCode>
                <c:ptCount val="12"/>
                <c:pt idx="0">
                  <c:v>#N/A</c:v>
                </c:pt>
                <c:pt idx="1">
                  <c:v>#N/A</c:v>
                </c:pt>
                <c:pt idx="2">
                  <c:v>#N/A</c:v>
                </c:pt>
                <c:pt idx="3">
                  <c:v>#N/A</c:v>
                </c:pt>
                <c:pt idx="4">
                  <c:v>#N/A</c:v>
                </c:pt>
                <c:pt idx="5">
                  <c:v>#N/A</c:v>
                </c:pt>
                <c:pt idx="6">
                  <c:v>#N/A</c:v>
                </c:pt>
                <c:pt idx="7">
                  <c:v>#N/A</c:v>
                </c:pt>
                <c:pt idx="8">
                  <c:v>#N/A</c:v>
                </c:pt>
                <c:pt idx="9">
                  <c:v>#N/A</c:v>
                </c:pt>
                <c:pt idx="10">
                  <c:v>#N/A</c:v>
                </c:pt>
                <c:pt idx="11">
                  <c:v>#N/A</c:v>
                </c:pt>
              </c:numCache>
            </c:numRef>
          </c:val>
          <c:extLst>
            <c:ext xmlns:c16="http://schemas.microsoft.com/office/drawing/2014/chart" uri="{C3380CC4-5D6E-409C-BE32-E72D297353CC}">
              <c16:uniqueId val="{00000000-5971-4394-A1BE-A35F87C03E8B}"/>
            </c:ext>
          </c:extLst>
        </c:ser>
        <c:ser>
          <c:idx val="2"/>
          <c:order val="1"/>
          <c:tx>
            <c:strRef>
              <c:f>Calculator!$CC$9</c:f>
              <c:strCache>
                <c:ptCount val="1"/>
                <c:pt idx="0">
                  <c:v>Known Usage</c:v>
                </c:pt>
              </c:strCache>
            </c:strRef>
          </c:tx>
          <c:spPr>
            <a:solidFill>
              <a:srgbClr val="B3E383">
                <a:alpha val="50000"/>
              </a:srgbClr>
            </a:solidFill>
            <a:ln>
              <a:noFill/>
            </a:ln>
            <a:effectLst/>
          </c:spPr>
          <c:invertIfNegative val="0"/>
          <c:cat>
            <c:strRef>
              <c:f>Calculator!$CE$9</c:f>
              <c:strCache>
                <c:ptCount val="1"/>
                <c:pt idx="0">
                  <c:v>Est'd Usage</c:v>
                </c:pt>
              </c:strCache>
            </c:strRef>
          </c:cat>
          <c:val>
            <c:numRef>
              <c:f>Calculator!$CC$10:$CC$21</c:f>
              <c:numCache>
                <c:formatCode>0</c:formatCode>
                <c:ptCount val="12"/>
                <c:pt idx="0">
                  <c:v>#N/A</c:v>
                </c:pt>
                <c:pt idx="1">
                  <c:v>#N/A</c:v>
                </c:pt>
                <c:pt idx="2">
                  <c:v>#N/A</c:v>
                </c:pt>
                <c:pt idx="3">
                  <c:v>#N/A</c:v>
                </c:pt>
                <c:pt idx="4">
                  <c:v>#N/A</c:v>
                </c:pt>
                <c:pt idx="5">
                  <c:v>#N/A</c:v>
                </c:pt>
                <c:pt idx="6">
                  <c:v>#N/A</c:v>
                </c:pt>
                <c:pt idx="7">
                  <c:v>#N/A</c:v>
                </c:pt>
                <c:pt idx="8">
                  <c:v>#N/A</c:v>
                </c:pt>
                <c:pt idx="9">
                  <c:v>#N/A</c:v>
                </c:pt>
                <c:pt idx="10">
                  <c:v>#N/A</c:v>
                </c:pt>
                <c:pt idx="11">
                  <c:v>#N/A</c:v>
                </c:pt>
              </c:numCache>
            </c:numRef>
          </c:val>
          <c:extLst>
            <c:ext xmlns:c16="http://schemas.microsoft.com/office/drawing/2014/chart" uri="{C3380CC4-5D6E-409C-BE32-E72D297353CC}">
              <c16:uniqueId val="{00000001-5971-4394-A1BE-A35F87C03E8B}"/>
            </c:ext>
          </c:extLst>
        </c:ser>
        <c:dLbls>
          <c:showLegendKey val="0"/>
          <c:showVal val="0"/>
          <c:showCatName val="0"/>
          <c:showSerName val="0"/>
          <c:showPercent val="0"/>
          <c:showBubbleSize val="0"/>
        </c:dLbls>
        <c:gapWidth val="25"/>
        <c:overlap val="100"/>
        <c:axId val="543928856"/>
        <c:axId val="581617472"/>
      </c:barChart>
      <c:barChart>
        <c:barDir val="bar"/>
        <c:grouping val="clustered"/>
        <c:varyColors val="0"/>
        <c:ser>
          <c:idx val="1"/>
          <c:order val="2"/>
          <c:tx>
            <c:strRef>
              <c:f>Calculator!$CG$9</c:f>
              <c:strCache>
                <c:ptCount val="1"/>
                <c:pt idx="0">
                  <c:v>Knwn Bill (flipped)</c:v>
                </c:pt>
              </c:strCache>
            </c:strRef>
          </c:tx>
          <c:spPr>
            <a:noFill/>
            <a:ln>
              <a:noFill/>
            </a:ln>
            <a:effectLst/>
          </c:spPr>
          <c:invertIfNegative val="0"/>
          <c:dLbls>
            <c:dLbl>
              <c:idx val="0"/>
              <c:tx>
                <c:rich>
                  <a:bodyPr/>
                  <a:lstStyle/>
                  <a:p>
                    <a:fld id="{448BBAFD-336B-4E4F-BFB7-962A0028B56D}"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5971-4394-A1BE-A35F87C03E8B}"/>
                </c:ext>
              </c:extLst>
            </c:dLbl>
            <c:dLbl>
              <c:idx val="1"/>
              <c:tx>
                <c:rich>
                  <a:bodyPr/>
                  <a:lstStyle/>
                  <a:p>
                    <a:fld id="{CB348A5C-9D7B-40A9-8DAD-A9CD4EC48847}"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5971-4394-A1BE-A35F87C03E8B}"/>
                </c:ext>
              </c:extLst>
            </c:dLbl>
            <c:dLbl>
              <c:idx val="2"/>
              <c:tx>
                <c:rich>
                  <a:bodyPr/>
                  <a:lstStyle/>
                  <a:p>
                    <a:fld id="{CA089472-3B22-49F3-9EEE-FC5E1E5FADEF}"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5971-4394-A1BE-A35F87C03E8B}"/>
                </c:ext>
              </c:extLst>
            </c:dLbl>
            <c:dLbl>
              <c:idx val="3"/>
              <c:tx>
                <c:rich>
                  <a:bodyPr/>
                  <a:lstStyle/>
                  <a:p>
                    <a:fld id="{A1E5C9BB-E4CD-41AC-9F09-8E276782C9FB}"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5971-4394-A1BE-A35F87C03E8B}"/>
                </c:ext>
              </c:extLst>
            </c:dLbl>
            <c:dLbl>
              <c:idx val="4"/>
              <c:tx>
                <c:rich>
                  <a:bodyPr/>
                  <a:lstStyle/>
                  <a:p>
                    <a:fld id="{F28160CE-F686-43A6-8ADF-AB9D2DC20C64}"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5971-4394-A1BE-A35F87C03E8B}"/>
                </c:ext>
              </c:extLst>
            </c:dLbl>
            <c:dLbl>
              <c:idx val="5"/>
              <c:tx>
                <c:rich>
                  <a:bodyPr/>
                  <a:lstStyle/>
                  <a:p>
                    <a:fld id="{12A10005-A978-4AD4-87E4-AA0B36AB5C13}"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5971-4394-A1BE-A35F87C03E8B}"/>
                </c:ext>
              </c:extLst>
            </c:dLbl>
            <c:dLbl>
              <c:idx val="6"/>
              <c:tx>
                <c:rich>
                  <a:bodyPr/>
                  <a:lstStyle/>
                  <a:p>
                    <a:fld id="{6615C12D-48F4-4E76-B6CE-B454ECD098DB}"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5971-4394-A1BE-A35F87C03E8B}"/>
                </c:ext>
              </c:extLst>
            </c:dLbl>
            <c:dLbl>
              <c:idx val="7"/>
              <c:tx>
                <c:rich>
                  <a:bodyPr/>
                  <a:lstStyle/>
                  <a:p>
                    <a:fld id="{FEBF2F49-F32D-4C4C-A565-4F4E8B11B0B2}"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5971-4394-A1BE-A35F87C03E8B}"/>
                </c:ext>
              </c:extLst>
            </c:dLbl>
            <c:dLbl>
              <c:idx val="8"/>
              <c:tx>
                <c:rich>
                  <a:bodyPr/>
                  <a:lstStyle/>
                  <a:p>
                    <a:fld id="{181A4367-F5DB-4B14-A678-B59E5AA0456F}"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5971-4394-A1BE-A35F87C03E8B}"/>
                </c:ext>
              </c:extLst>
            </c:dLbl>
            <c:dLbl>
              <c:idx val="9"/>
              <c:tx>
                <c:rich>
                  <a:bodyPr/>
                  <a:lstStyle/>
                  <a:p>
                    <a:fld id="{0C07B5C8-9183-4F7C-8499-760A27DCFE20}"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C-5971-4394-A1BE-A35F87C03E8B}"/>
                </c:ext>
              </c:extLst>
            </c:dLbl>
            <c:dLbl>
              <c:idx val="10"/>
              <c:tx>
                <c:rich>
                  <a:bodyPr/>
                  <a:lstStyle/>
                  <a:p>
                    <a:fld id="{1A81A0CD-6076-41E7-8658-2FA6B07D02F4}"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D-5971-4394-A1BE-A35F87C03E8B}"/>
                </c:ext>
              </c:extLst>
            </c:dLbl>
            <c:dLbl>
              <c:idx val="11"/>
              <c:tx>
                <c:rich>
                  <a:bodyPr/>
                  <a:lstStyle/>
                  <a:p>
                    <a:fld id="{FFF0EF4D-10B8-4A34-8944-9C77518E748F}"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E-5971-4394-A1BE-A35F87C03E8B}"/>
                </c:ext>
              </c:extLst>
            </c:dLbl>
            <c:numFmt formatCode="&quot;$&quot;0" sourceLinked="0"/>
            <c:spPr>
              <a:noFill/>
              <a:ln>
                <a:noFill/>
              </a:ln>
              <a:effectLst/>
            </c:spPr>
            <c:txPr>
              <a:bodyPr rot="0" spcFirstLastPara="1" vertOverflow="ellipsis" vert="horz" wrap="square" lIns="0" tIns="19050" rIns="0" bIns="19050" anchor="t" anchorCtr="1">
                <a:spAutoFit/>
              </a:bodyPr>
              <a:lstStyle/>
              <a:p>
                <a:pPr>
                  <a:defRPr sz="1000" b="1" i="0" u="none" strike="noStrike" kern="1200" baseline="0">
                    <a:solidFill>
                      <a:srgbClr val="0000FF"/>
                    </a:solidFill>
                    <a:latin typeface="+mn-lt"/>
                    <a:ea typeface="+mn-ea"/>
                    <a:cs typeface="+mn-cs"/>
                  </a:defRPr>
                </a:pPr>
                <a:endParaRPr lang="en-US"/>
              </a:p>
            </c:txPr>
            <c:dLblPos val="outEnd"/>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0"/>
              </c:ext>
            </c:extLst>
          </c:dLbls>
          <c:val>
            <c:numRef>
              <c:f>Calculator!$CG$10:$CG$21</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5="http://schemas.microsoft.com/office/drawing/2012/chart" uri="{02D57815-91ED-43cb-92C2-25804820EDAC}">
              <c15:datalabelsRange>
                <c15:f>Calculator!$CG$10:$CG$21</c15:f>
                <c15:dlblRangeCache>
                  <c:ptCount val="12"/>
                </c15:dlblRangeCache>
              </c15:datalabelsRange>
            </c:ext>
            <c:ext xmlns:c16="http://schemas.microsoft.com/office/drawing/2014/chart" uri="{C3380CC4-5D6E-409C-BE32-E72D297353CC}">
              <c16:uniqueId val="{00000002-5971-4394-A1BE-A35F87C03E8B}"/>
            </c:ext>
          </c:extLst>
        </c:ser>
        <c:ser>
          <c:idx val="3"/>
          <c:order val="3"/>
          <c:tx>
            <c:strRef>
              <c:f>Calculator!$CH$9</c:f>
              <c:strCache>
                <c:ptCount val="1"/>
                <c:pt idx="0">
                  <c:v>Est'd Bill (flipped)</c:v>
                </c:pt>
              </c:strCache>
            </c:strRef>
          </c:tx>
          <c:spPr>
            <a:noFill/>
            <a:ln>
              <a:noFill/>
            </a:ln>
          </c:spPr>
          <c:invertIfNegative val="0"/>
          <c:dLbls>
            <c:dLbl>
              <c:idx val="0"/>
              <c:tx>
                <c:rich>
                  <a:bodyPr/>
                  <a:lstStyle/>
                  <a:p>
                    <a:fld id="{17B3CA26-AF3D-401E-BF8B-0B2209908C48}"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ACA3-4BEF-9D27-56C7647AA94F}"/>
                </c:ext>
              </c:extLst>
            </c:dLbl>
            <c:dLbl>
              <c:idx val="1"/>
              <c:tx>
                <c:rich>
                  <a:bodyPr/>
                  <a:lstStyle/>
                  <a:p>
                    <a:fld id="{6BFDA673-25F0-4B32-AB20-2F4772F545C9}"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2-ACA3-4BEF-9D27-56C7647AA94F}"/>
                </c:ext>
              </c:extLst>
            </c:dLbl>
            <c:dLbl>
              <c:idx val="2"/>
              <c:tx>
                <c:rich>
                  <a:bodyPr/>
                  <a:lstStyle/>
                  <a:p>
                    <a:fld id="{ECA9B6D2-2B2C-4AE0-BFA5-EB3F1EE8BDD2}"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ACA3-4BEF-9D27-56C7647AA94F}"/>
                </c:ext>
              </c:extLst>
            </c:dLbl>
            <c:dLbl>
              <c:idx val="3"/>
              <c:tx>
                <c:rich>
                  <a:bodyPr/>
                  <a:lstStyle/>
                  <a:p>
                    <a:fld id="{C087C42B-4007-4826-8A23-E5DD9CF8390D}"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ACA3-4BEF-9D27-56C7647AA94F}"/>
                </c:ext>
              </c:extLst>
            </c:dLbl>
            <c:dLbl>
              <c:idx val="4"/>
              <c:tx>
                <c:rich>
                  <a:bodyPr/>
                  <a:lstStyle/>
                  <a:p>
                    <a:fld id="{46AF7342-33F7-42F6-8237-89BDEFC4F8D4}"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ACA3-4BEF-9D27-56C7647AA94F}"/>
                </c:ext>
              </c:extLst>
            </c:dLbl>
            <c:dLbl>
              <c:idx val="5"/>
              <c:tx>
                <c:rich>
                  <a:bodyPr/>
                  <a:lstStyle/>
                  <a:p>
                    <a:fld id="{60C11221-21DE-47B4-84DB-D8A2A3EAD3BE}"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ACA3-4BEF-9D27-56C7647AA94F}"/>
                </c:ext>
              </c:extLst>
            </c:dLbl>
            <c:dLbl>
              <c:idx val="6"/>
              <c:tx>
                <c:rich>
                  <a:bodyPr/>
                  <a:lstStyle/>
                  <a:p>
                    <a:fld id="{B27BD755-9DDF-4A75-9C83-0E018126712F}"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ACA3-4BEF-9D27-56C7647AA94F}"/>
                </c:ext>
              </c:extLst>
            </c:dLbl>
            <c:dLbl>
              <c:idx val="7"/>
              <c:tx>
                <c:rich>
                  <a:bodyPr/>
                  <a:lstStyle/>
                  <a:p>
                    <a:fld id="{0F64B12C-5F3F-49E6-B0BD-C6CF98FE6DAB}"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ACA3-4BEF-9D27-56C7647AA94F}"/>
                </c:ext>
              </c:extLst>
            </c:dLbl>
            <c:dLbl>
              <c:idx val="8"/>
              <c:tx>
                <c:rich>
                  <a:bodyPr/>
                  <a:lstStyle/>
                  <a:p>
                    <a:fld id="{A6927116-0CC9-4203-85E7-D7AFD319861F}"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ACA3-4BEF-9D27-56C7647AA94F}"/>
                </c:ext>
              </c:extLst>
            </c:dLbl>
            <c:dLbl>
              <c:idx val="9"/>
              <c:tx>
                <c:rich>
                  <a:bodyPr/>
                  <a:lstStyle/>
                  <a:p>
                    <a:fld id="{C87E654B-5836-4D03-BB66-C16E49334AB2}"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ACA3-4BEF-9D27-56C7647AA94F}"/>
                </c:ext>
              </c:extLst>
            </c:dLbl>
            <c:dLbl>
              <c:idx val="10"/>
              <c:tx>
                <c:rich>
                  <a:bodyPr/>
                  <a:lstStyle/>
                  <a:p>
                    <a:fld id="{CAFF4CC4-90E7-4A16-9ED3-9ADA7C61287F}"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ACA3-4BEF-9D27-56C7647AA94F}"/>
                </c:ext>
              </c:extLst>
            </c:dLbl>
            <c:dLbl>
              <c:idx val="11"/>
              <c:tx>
                <c:rich>
                  <a:bodyPr/>
                  <a:lstStyle/>
                  <a:p>
                    <a:fld id="{887CAAA1-47C2-4B5F-BEF3-B2EDECE3C3C7}"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C-ACA3-4BEF-9D27-56C7647AA94F}"/>
                </c:ext>
              </c:extLst>
            </c:dLbl>
            <c:spPr>
              <a:noFill/>
              <a:ln>
                <a:noFill/>
              </a:ln>
              <a:effectLst/>
            </c:spPr>
            <c:txPr>
              <a:bodyPr wrap="square" lIns="0" tIns="19050" rIns="0" bIns="19050" anchor="ctr">
                <a:spAutoFit/>
              </a:bodyPr>
              <a:lstStyle/>
              <a:p>
                <a:pPr>
                  <a:defRPr b="1">
                    <a:solidFill>
                      <a:srgbClr val="99CCFF"/>
                    </a:solidFill>
                  </a:defRPr>
                </a:pPr>
                <a:endParaRPr lang="en-US"/>
              </a:p>
            </c:txPr>
            <c:dLblPos val="outEnd"/>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0"/>
              </c:ext>
            </c:extLst>
          </c:dLbls>
          <c:val>
            <c:numRef>
              <c:f>Calculator!$CH$10:$CH$21</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5="http://schemas.microsoft.com/office/drawing/2012/chart" uri="{02D57815-91ED-43cb-92C2-25804820EDAC}">
              <c15:datalabelsRange>
                <c15:f>Calculator!$CH$10:$CH$21</c15:f>
                <c15:dlblRangeCache>
                  <c:ptCount val="12"/>
                </c15:dlblRangeCache>
              </c15:datalabelsRange>
            </c:ext>
            <c:ext xmlns:c16="http://schemas.microsoft.com/office/drawing/2014/chart" uri="{C3380CC4-5D6E-409C-BE32-E72D297353CC}">
              <c16:uniqueId val="{00000000-ACA3-4BEF-9D27-56C7647AA94F}"/>
            </c:ext>
          </c:extLst>
        </c:ser>
        <c:dLbls>
          <c:showLegendKey val="0"/>
          <c:showVal val="0"/>
          <c:showCatName val="0"/>
          <c:showSerName val="0"/>
          <c:showPercent val="0"/>
          <c:showBubbleSize val="0"/>
        </c:dLbls>
        <c:gapWidth val="25"/>
        <c:overlap val="100"/>
        <c:axId val="820143448"/>
        <c:axId val="820140168"/>
      </c:barChart>
      <c:catAx>
        <c:axId val="543928856"/>
        <c:scaling>
          <c:orientation val="maxMin"/>
        </c:scaling>
        <c:delete val="0"/>
        <c:axPos val="l"/>
        <c:numFmt formatCode="General" sourceLinked="1"/>
        <c:majorTickMark val="none"/>
        <c:minorTickMark val="none"/>
        <c:tickLblPos val="none"/>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81617472"/>
        <c:crosses val="autoZero"/>
        <c:auto val="0"/>
        <c:lblAlgn val="ctr"/>
        <c:lblOffset val="100"/>
        <c:noMultiLvlLbl val="0"/>
      </c:catAx>
      <c:valAx>
        <c:axId val="581617472"/>
        <c:scaling>
          <c:orientation val="minMax"/>
          <c:min val="0"/>
        </c:scaling>
        <c:delete val="0"/>
        <c:axPos val="t"/>
        <c:numFmt formatCode="0" sourceLinked="0"/>
        <c:majorTickMark val="out"/>
        <c:minorTickMark val="none"/>
        <c:tickLblPos val="none"/>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3928856"/>
        <c:crosses val="autoZero"/>
        <c:crossBetween val="between"/>
      </c:valAx>
      <c:valAx>
        <c:axId val="820140168"/>
        <c:scaling>
          <c:orientation val="minMax"/>
          <c:min val="0"/>
        </c:scaling>
        <c:delete val="0"/>
        <c:axPos val="t"/>
        <c:numFmt formatCode="&quot;$&quot;#,##0" sourceLinked="1"/>
        <c:majorTickMark val="none"/>
        <c:minorTickMark val="none"/>
        <c:tickLblPos val="none"/>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20143448"/>
        <c:crosses val="max"/>
        <c:crossBetween val="between"/>
      </c:valAx>
      <c:catAx>
        <c:axId val="820143448"/>
        <c:scaling>
          <c:orientation val="minMax"/>
        </c:scaling>
        <c:delete val="1"/>
        <c:axPos val="l"/>
        <c:numFmt formatCode="General" sourceLinked="1"/>
        <c:majorTickMark val="out"/>
        <c:minorTickMark val="none"/>
        <c:tickLblPos val="nextTo"/>
        <c:crossAx val="820140168"/>
        <c:crosses val="autoZero"/>
        <c:auto val="1"/>
        <c:lblAlgn val="ctr"/>
        <c:lblOffset val="100"/>
        <c:noMultiLvlLbl val="0"/>
      </c:cat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strRef>
          <c:f>Trends!$T$4</c:f>
          <c:strCache>
            <c:ptCount val="1"/>
            <c:pt idx="0">
              <c:v>Lowest Electric Rates (Energy Only)</c:v>
            </c:pt>
          </c:strCache>
        </c:strRef>
      </c:tx>
      <c:layout>
        <c:manualLayout>
          <c:xMode val="edge"/>
          <c:yMode val="edge"/>
          <c:x val="0.23635715121462758"/>
          <c:y val="2.5115909794678117E-2"/>
        </c:manualLayout>
      </c:layout>
      <c:overlay val="0"/>
      <c:spPr>
        <a:noFill/>
        <a:ln>
          <a:noFill/>
        </a:ln>
        <a:effectLst/>
      </c:spPr>
      <c:txPr>
        <a:bodyPr rot="0" spcFirstLastPara="1" vertOverflow="ellipsis" vert="horz" wrap="square" anchor="ctr" anchorCtr="1"/>
        <a:lstStyle/>
        <a:p>
          <a:pPr algn="ct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623750316631366"/>
          <c:y val="0.11962909241607957"/>
          <c:w val="0.83012110139210027"/>
          <c:h val="0.80055394391490542"/>
        </c:manualLayout>
      </c:layout>
      <c:barChart>
        <c:barDir val="col"/>
        <c:grouping val="stacked"/>
        <c:varyColors val="0"/>
        <c:dLbls>
          <c:showLegendKey val="0"/>
          <c:showVal val="0"/>
          <c:showCatName val="0"/>
          <c:showSerName val="0"/>
          <c:showPercent val="0"/>
          <c:showBubbleSize val="0"/>
        </c:dLbls>
        <c:gapWidth val="150"/>
        <c:overlap val="100"/>
        <c:axId val="1239105480"/>
        <c:axId val="1239112040"/>
        <c:extLst>
          <c:ext xmlns:c15="http://schemas.microsoft.com/office/drawing/2012/chart" uri="{02D57815-91ED-43cb-92C2-25804820EDAC}">
            <c15:filteredBarSeries>
              <c15:ser>
                <c:idx val="8"/>
                <c:order val="5"/>
                <c:tx>
                  <c:strRef>
                    <c:extLst>
                      <c:ext uri="{02D57815-91ED-43cb-92C2-25804820EDAC}">
                        <c15:formulaRef>
                          <c15:sqref>Trends!$AQ$16</c15:sqref>
                        </c15:formulaRef>
                      </c:ext>
                    </c:extLst>
                    <c:strCache>
                      <c:ptCount val="1"/>
                      <c:pt idx="0">
                        <c:v>Forecast</c:v>
                      </c:pt>
                    </c:strCache>
                  </c:strRef>
                </c:tx>
                <c:spPr>
                  <a:solidFill>
                    <a:schemeClr val="accent1"/>
                  </a:solidFill>
                  <a:ln w="50800">
                    <a:solidFill>
                      <a:schemeClr val="bg2"/>
                    </a:solidFill>
                  </a:ln>
                  <a:effectLst/>
                </c:spPr>
                <c:invertIfNegative val="0"/>
                <c:cat>
                  <c:numRef>
                    <c:extLst>
                      <c:ext uri="{02D57815-91ED-43cb-92C2-25804820EDAC}">
                        <c15:formulaRef>
                          <c15:sqref>Trends!$C$17:$C$3564</c15:sqref>
                        </c15:formulaRef>
                      </c:ext>
                    </c:extLst>
                    <c:numCache>
                      <c:formatCode>mm/dd/yy</c:formatCode>
                      <c:ptCount val="3548"/>
                      <c:pt idx="0">
                        <c:v>42736.999305555553</c:v>
                      </c:pt>
                      <c:pt idx="1">
                        <c:v>42737.999305555553</c:v>
                      </c:pt>
                      <c:pt idx="2">
                        <c:v>42738.999305555553</c:v>
                      </c:pt>
                      <c:pt idx="3">
                        <c:v>42739.999305555553</c:v>
                      </c:pt>
                      <c:pt idx="4">
                        <c:v>42740.999305555553</c:v>
                      </c:pt>
                      <c:pt idx="5">
                        <c:v>42741.999305555553</c:v>
                      </c:pt>
                      <c:pt idx="6">
                        <c:v>42742.999305555553</c:v>
                      </c:pt>
                      <c:pt idx="7">
                        <c:v>42743.999305555553</c:v>
                      </c:pt>
                      <c:pt idx="8">
                        <c:v>42744.999305555553</c:v>
                      </c:pt>
                      <c:pt idx="9">
                        <c:v>42745.999305555553</c:v>
                      </c:pt>
                      <c:pt idx="10">
                        <c:v>42746.999305555553</c:v>
                      </c:pt>
                      <c:pt idx="11">
                        <c:v>42747.999305555553</c:v>
                      </c:pt>
                      <c:pt idx="12">
                        <c:v>42748.999305555553</c:v>
                      </c:pt>
                      <c:pt idx="13">
                        <c:v>42749.999305555553</c:v>
                      </c:pt>
                      <c:pt idx="14">
                        <c:v>42750.999305555553</c:v>
                      </c:pt>
                      <c:pt idx="15">
                        <c:v>42751.999305555553</c:v>
                      </c:pt>
                      <c:pt idx="16">
                        <c:v>42752.999305555553</c:v>
                      </c:pt>
                      <c:pt idx="17">
                        <c:v>42753.999305555553</c:v>
                      </c:pt>
                      <c:pt idx="18">
                        <c:v>42754.999305555553</c:v>
                      </c:pt>
                      <c:pt idx="19">
                        <c:v>42755.999305555553</c:v>
                      </c:pt>
                      <c:pt idx="20">
                        <c:v>42756.999305555553</c:v>
                      </c:pt>
                      <c:pt idx="21">
                        <c:v>42757.999305555553</c:v>
                      </c:pt>
                      <c:pt idx="22">
                        <c:v>42758.999305555553</c:v>
                      </c:pt>
                      <c:pt idx="23">
                        <c:v>42759.999305555553</c:v>
                      </c:pt>
                      <c:pt idx="24">
                        <c:v>42760.999305555553</c:v>
                      </c:pt>
                      <c:pt idx="25">
                        <c:v>42761.999305555553</c:v>
                      </c:pt>
                      <c:pt idx="26">
                        <c:v>42762.999305555553</c:v>
                      </c:pt>
                      <c:pt idx="27">
                        <c:v>42763.999305555553</c:v>
                      </c:pt>
                      <c:pt idx="28">
                        <c:v>42764.999305555553</c:v>
                      </c:pt>
                      <c:pt idx="29">
                        <c:v>42765.999305555553</c:v>
                      </c:pt>
                      <c:pt idx="30">
                        <c:v>42766.999305555553</c:v>
                      </c:pt>
                      <c:pt idx="31">
                        <c:v>42767.999305555553</c:v>
                      </c:pt>
                      <c:pt idx="32">
                        <c:v>42768.999305555553</c:v>
                      </c:pt>
                      <c:pt idx="33">
                        <c:v>42769.999305555553</c:v>
                      </c:pt>
                      <c:pt idx="34">
                        <c:v>42770.999305555553</c:v>
                      </c:pt>
                      <c:pt idx="35">
                        <c:v>42771.999305555553</c:v>
                      </c:pt>
                      <c:pt idx="36">
                        <c:v>42772.999305555553</c:v>
                      </c:pt>
                      <c:pt idx="37">
                        <c:v>42773.999305555553</c:v>
                      </c:pt>
                      <c:pt idx="38">
                        <c:v>42774.999305555553</c:v>
                      </c:pt>
                      <c:pt idx="39">
                        <c:v>42775.999305555553</c:v>
                      </c:pt>
                      <c:pt idx="40">
                        <c:v>42776.999305555553</c:v>
                      </c:pt>
                      <c:pt idx="41">
                        <c:v>42777.999305555553</c:v>
                      </c:pt>
                      <c:pt idx="42">
                        <c:v>42778.999305555553</c:v>
                      </c:pt>
                      <c:pt idx="43">
                        <c:v>42779.999305555553</c:v>
                      </c:pt>
                      <c:pt idx="44">
                        <c:v>42780.999305555553</c:v>
                      </c:pt>
                      <c:pt idx="45">
                        <c:v>42781.999305555553</c:v>
                      </c:pt>
                      <c:pt idx="46">
                        <c:v>42782.999305555553</c:v>
                      </c:pt>
                      <c:pt idx="47">
                        <c:v>42783.999305555553</c:v>
                      </c:pt>
                      <c:pt idx="48">
                        <c:v>42784.999305555553</c:v>
                      </c:pt>
                      <c:pt idx="49">
                        <c:v>42785.999305555553</c:v>
                      </c:pt>
                      <c:pt idx="50">
                        <c:v>42786.999305555553</c:v>
                      </c:pt>
                      <c:pt idx="51">
                        <c:v>42787.999305555553</c:v>
                      </c:pt>
                      <c:pt idx="52">
                        <c:v>42788.999305555553</c:v>
                      </c:pt>
                      <c:pt idx="53">
                        <c:v>42789.999305555553</c:v>
                      </c:pt>
                      <c:pt idx="54">
                        <c:v>42790.999305555553</c:v>
                      </c:pt>
                      <c:pt idx="55">
                        <c:v>42791.999305555553</c:v>
                      </c:pt>
                      <c:pt idx="56">
                        <c:v>42792.999305555553</c:v>
                      </c:pt>
                      <c:pt idx="57">
                        <c:v>42793.999305555553</c:v>
                      </c:pt>
                      <c:pt idx="58">
                        <c:v>42794.999305555553</c:v>
                      </c:pt>
                      <c:pt idx="59">
                        <c:v>42795.999305555553</c:v>
                      </c:pt>
                      <c:pt idx="60">
                        <c:v>42796.999305555553</c:v>
                      </c:pt>
                      <c:pt idx="61">
                        <c:v>42797.999305555553</c:v>
                      </c:pt>
                      <c:pt idx="62">
                        <c:v>42798.999305555553</c:v>
                      </c:pt>
                      <c:pt idx="63">
                        <c:v>42799.999305555553</c:v>
                      </c:pt>
                      <c:pt idx="64">
                        <c:v>42800.999305555553</c:v>
                      </c:pt>
                      <c:pt idx="65">
                        <c:v>42801.999305555553</c:v>
                      </c:pt>
                      <c:pt idx="66">
                        <c:v>42802.999305555553</c:v>
                      </c:pt>
                      <c:pt idx="67">
                        <c:v>42803.999305555553</c:v>
                      </c:pt>
                      <c:pt idx="68">
                        <c:v>42804.999305555553</c:v>
                      </c:pt>
                      <c:pt idx="69">
                        <c:v>42805.999305555553</c:v>
                      </c:pt>
                      <c:pt idx="70">
                        <c:v>42806.999305555553</c:v>
                      </c:pt>
                      <c:pt idx="71">
                        <c:v>42807.999305555553</c:v>
                      </c:pt>
                      <c:pt idx="72">
                        <c:v>42808.999305555553</c:v>
                      </c:pt>
                      <c:pt idx="73">
                        <c:v>42809.999305555553</c:v>
                      </c:pt>
                      <c:pt idx="74">
                        <c:v>42810.999305555553</c:v>
                      </c:pt>
                      <c:pt idx="75">
                        <c:v>42811.999305555553</c:v>
                      </c:pt>
                      <c:pt idx="76">
                        <c:v>42812.999305555553</c:v>
                      </c:pt>
                      <c:pt idx="77">
                        <c:v>42813.999305555553</c:v>
                      </c:pt>
                      <c:pt idx="78">
                        <c:v>42814.999305555553</c:v>
                      </c:pt>
                      <c:pt idx="79">
                        <c:v>42815.999305555553</c:v>
                      </c:pt>
                      <c:pt idx="80">
                        <c:v>42816.999305555553</c:v>
                      </c:pt>
                      <c:pt idx="81">
                        <c:v>42817.999305555553</c:v>
                      </c:pt>
                      <c:pt idx="82">
                        <c:v>42818.999305555553</c:v>
                      </c:pt>
                      <c:pt idx="83">
                        <c:v>42819.999305555553</c:v>
                      </c:pt>
                      <c:pt idx="84">
                        <c:v>42820.999305555553</c:v>
                      </c:pt>
                      <c:pt idx="85">
                        <c:v>42821.999305555553</c:v>
                      </c:pt>
                      <c:pt idx="86">
                        <c:v>42822.999305555553</c:v>
                      </c:pt>
                      <c:pt idx="87">
                        <c:v>42823.999305555553</c:v>
                      </c:pt>
                      <c:pt idx="88">
                        <c:v>42824.999305555553</c:v>
                      </c:pt>
                      <c:pt idx="89">
                        <c:v>42825.999305555553</c:v>
                      </c:pt>
                      <c:pt idx="90">
                        <c:v>42826.999305555553</c:v>
                      </c:pt>
                      <c:pt idx="91">
                        <c:v>42827.999305555553</c:v>
                      </c:pt>
                      <c:pt idx="92">
                        <c:v>42828.999305555553</c:v>
                      </c:pt>
                      <c:pt idx="93">
                        <c:v>42829.999305555553</c:v>
                      </c:pt>
                      <c:pt idx="94">
                        <c:v>42830.999305555553</c:v>
                      </c:pt>
                      <c:pt idx="95">
                        <c:v>42831.999305555553</c:v>
                      </c:pt>
                      <c:pt idx="96">
                        <c:v>42832.999305555553</c:v>
                      </c:pt>
                      <c:pt idx="97">
                        <c:v>42833.999305555553</c:v>
                      </c:pt>
                      <c:pt idx="98">
                        <c:v>42834.999305555553</c:v>
                      </c:pt>
                      <c:pt idx="99">
                        <c:v>42835.999305555553</c:v>
                      </c:pt>
                      <c:pt idx="100">
                        <c:v>42836.999305555553</c:v>
                      </c:pt>
                      <c:pt idx="101">
                        <c:v>42837.999305555553</c:v>
                      </c:pt>
                      <c:pt idx="102">
                        <c:v>42838.999305555553</c:v>
                      </c:pt>
                      <c:pt idx="103">
                        <c:v>42839.999305555553</c:v>
                      </c:pt>
                      <c:pt idx="104">
                        <c:v>42840.999305555553</c:v>
                      </c:pt>
                      <c:pt idx="105">
                        <c:v>42841.999305555553</c:v>
                      </c:pt>
                      <c:pt idx="106">
                        <c:v>42842.999305555553</c:v>
                      </c:pt>
                      <c:pt idx="107">
                        <c:v>42843.999305555553</c:v>
                      </c:pt>
                      <c:pt idx="108">
                        <c:v>42844.999305555553</c:v>
                      </c:pt>
                      <c:pt idx="109">
                        <c:v>42845.999305555553</c:v>
                      </c:pt>
                      <c:pt idx="110">
                        <c:v>42846.999305555553</c:v>
                      </c:pt>
                      <c:pt idx="111">
                        <c:v>42847.999305555553</c:v>
                      </c:pt>
                      <c:pt idx="112">
                        <c:v>42848.999305555553</c:v>
                      </c:pt>
                      <c:pt idx="113">
                        <c:v>42849.999305555553</c:v>
                      </c:pt>
                      <c:pt idx="114">
                        <c:v>42850.999305555553</c:v>
                      </c:pt>
                      <c:pt idx="115">
                        <c:v>42851.999305555553</c:v>
                      </c:pt>
                      <c:pt idx="116">
                        <c:v>42852.999305555553</c:v>
                      </c:pt>
                      <c:pt idx="117">
                        <c:v>42853.999305555553</c:v>
                      </c:pt>
                      <c:pt idx="118">
                        <c:v>42854.999305555553</c:v>
                      </c:pt>
                      <c:pt idx="119">
                        <c:v>42855.999305555553</c:v>
                      </c:pt>
                      <c:pt idx="120">
                        <c:v>42856.999305555553</c:v>
                      </c:pt>
                      <c:pt idx="121">
                        <c:v>42857.999305555553</c:v>
                      </c:pt>
                      <c:pt idx="122">
                        <c:v>42858.999305555553</c:v>
                      </c:pt>
                      <c:pt idx="123">
                        <c:v>42859.999305555553</c:v>
                      </c:pt>
                      <c:pt idx="124">
                        <c:v>42860.999305555553</c:v>
                      </c:pt>
                      <c:pt idx="125">
                        <c:v>42861.999305555553</c:v>
                      </c:pt>
                      <c:pt idx="126">
                        <c:v>42862.999305555553</c:v>
                      </c:pt>
                      <c:pt idx="127">
                        <c:v>42863.999305555553</c:v>
                      </c:pt>
                      <c:pt idx="128">
                        <c:v>42864.999305555553</c:v>
                      </c:pt>
                      <c:pt idx="129">
                        <c:v>42865.999305555553</c:v>
                      </c:pt>
                      <c:pt idx="130">
                        <c:v>42866.999305555553</c:v>
                      </c:pt>
                      <c:pt idx="131">
                        <c:v>42867.999305555553</c:v>
                      </c:pt>
                      <c:pt idx="132">
                        <c:v>42868.999305555553</c:v>
                      </c:pt>
                      <c:pt idx="133">
                        <c:v>42869.999305555553</c:v>
                      </c:pt>
                      <c:pt idx="134">
                        <c:v>42870.999305555553</c:v>
                      </c:pt>
                      <c:pt idx="135">
                        <c:v>42871.999305555553</c:v>
                      </c:pt>
                      <c:pt idx="136">
                        <c:v>42872.999305555553</c:v>
                      </c:pt>
                      <c:pt idx="137">
                        <c:v>42873.999305555553</c:v>
                      </c:pt>
                      <c:pt idx="138">
                        <c:v>42874.999305555553</c:v>
                      </c:pt>
                      <c:pt idx="139">
                        <c:v>42875.999305555553</c:v>
                      </c:pt>
                      <c:pt idx="140">
                        <c:v>42876.999305555553</c:v>
                      </c:pt>
                      <c:pt idx="141">
                        <c:v>42877.999305555553</c:v>
                      </c:pt>
                      <c:pt idx="142">
                        <c:v>42878.999305555553</c:v>
                      </c:pt>
                      <c:pt idx="143">
                        <c:v>42879.999305555553</c:v>
                      </c:pt>
                      <c:pt idx="144">
                        <c:v>42880.999305555553</c:v>
                      </c:pt>
                      <c:pt idx="145">
                        <c:v>42881.999305555553</c:v>
                      </c:pt>
                      <c:pt idx="146">
                        <c:v>42882.999305555553</c:v>
                      </c:pt>
                      <c:pt idx="147">
                        <c:v>42883.999305555553</c:v>
                      </c:pt>
                      <c:pt idx="148">
                        <c:v>42884.999305555553</c:v>
                      </c:pt>
                      <c:pt idx="149">
                        <c:v>42885.999305555553</c:v>
                      </c:pt>
                      <c:pt idx="150">
                        <c:v>42886.999305555553</c:v>
                      </c:pt>
                      <c:pt idx="151">
                        <c:v>42887.999305555553</c:v>
                      </c:pt>
                      <c:pt idx="152">
                        <c:v>42888.999305555553</c:v>
                      </c:pt>
                      <c:pt idx="153">
                        <c:v>42889.999305555553</c:v>
                      </c:pt>
                      <c:pt idx="154">
                        <c:v>42890.999305555553</c:v>
                      </c:pt>
                      <c:pt idx="155">
                        <c:v>42891.999305555553</c:v>
                      </c:pt>
                      <c:pt idx="156">
                        <c:v>42892.999305555553</c:v>
                      </c:pt>
                      <c:pt idx="157">
                        <c:v>42893.999305555553</c:v>
                      </c:pt>
                      <c:pt idx="158">
                        <c:v>42894.999305555553</c:v>
                      </c:pt>
                      <c:pt idx="159">
                        <c:v>42895.999305555553</c:v>
                      </c:pt>
                      <c:pt idx="160">
                        <c:v>42896.999305555553</c:v>
                      </c:pt>
                      <c:pt idx="161">
                        <c:v>42897.999305555553</c:v>
                      </c:pt>
                      <c:pt idx="162">
                        <c:v>42898.999305555553</c:v>
                      </c:pt>
                      <c:pt idx="163">
                        <c:v>42899.999305555553</c:v>
                      </c:pt>
                      <c:pt idx="164">
                        <c:v>42900.999305555553</c:v>
                      </c:pt>
                      <c:pt idx="165">
                        <c:v>42901.999305555553</c:v>
                      </c:pt>
                      <c:pt idx="166">
                        <c:v>42902.999305555553</c:v>
                      </c:pt>
                      <c:pt idx="167">
                        <c:v>42903.999305555553</c:v>
                      </c:pt>
                      <c:pt idx="168">
                        <c:v>42904.999305555553</c:v>
                      </c:pt>
                      <c:pt idx="169">
                        <c:v>42905.999305555553</c:v>
                      </c:pt>
                      <c:pt idx="170">
                        <c:v>42906.999305555553</c:v>
                      </c:pt>
                      <c:pt idx="171">
                        <c:v>42907.999305555553</c:v>
                      </c:pt>
                      <c:pt idx="172">
                        <c:v>42908.999305555553</c:v>
                      </c:pt>
                      <c:pt idx="173">
                        <c:v>42909.999305555553</c:v>
                      </c:pt>
                      <c:pt idx="174">
                        <c:v>42910.999305555553</c:v>
                      </c:pt>
                      <c:pt idx="175">
                        <c:v>42911.999305555553</c:v>
                      </c:pt>
                      <c:pt idx="176">
                        <c:v>42912.999305555553</c:v>
                      </c:pt>
                      <c:pt idx="177">
                        <c:v>42913.999305555553</c:v>
                      </c:pt>
                      <c:pt idx="178">
                        <c:v>42914.999305555553</c:v>
                      </c:pt>
                      <c:pt idx="179">
                        <c:v>42915.999305555553</c:v>
                      </c:pt>
                      <c:pt idx="180">
                        <c:v>42916.999305555553</c:v>
                      </c:pt>
                      <c:pt idx="181">
                        <c:v>42917.999305555553</c:v>
                      </c:pt>
                      <c:pt idx="182">
                        <c:v>42918.999305555553</c:v>
                      </c:pt>
                      <c:pt idx="183">
                        <c:v>42919.999305555553</c:v>
                      </c:pt>
                      <c:pt idx="184">
                        <c:v>42920.999305555553</c:v>
                      </c:pt>
                      <c:pt idx="185">
                        <c:v>42921.999305555553</c:v>
                      </c:pt>
                      <c:pt idx="186">
                        <c:v>42922.999305555553</c:v>
                      </c:pt>
                      <c:pt idx="187">
                        <c:v>42923.999305555553</c:v>
                      </c:pt>
                      <c:pt idx="188">
                        <c:v>42924.999305555553</c:v>
                      </c:pt>
                      <c:pt idx="189">
                        <c:v>42925.999305555553</c:v>
                      </c:pt>
                      <c:pt idx="190">
                        <c:v>42926.999305555553</c:v>
                      </c:pt>
                      <c:pt idx="191">
                        <c:v>42927.999305555553</c:v>
                      </c:pt>
                      <c:pt idx="192">
                        <c:v>42928.999305555553</c:v>
                      </c:pt>
                      <c:pt idx="193">
                        <c:v>42929.999305555553</c:v>
                      </c:pt>
                      <c:pt idx="194">
                        <c:v>42930.999305555553</c:v>
                      </c:pt>
                      <c:pt idx="195">
                        <c:v>42931.999305555553</c:v>
                      </c:pt>
                      <c:pt idx="196">
                        <c:v>42932.999305555553</c:v>
                      </c:pt>
                      <c:pt idx="197">
                        <c:v>42933.999305555553</c:v>
                      </c:pt>
                      <c:pt idx="198">
                        <c:v>42934.999305555553</c:v>
                      </c:pt>
                      <c:pt idx="199">
                        <c:v>42935.999305555553</c:v>
                      </c:pt>
                      <c:pt idx="200">
                        <c:v>42936.999305555553</c:v>
                      </c:pt>
                      <c:pt idx="201">
                        <c:v>42937.999305555553</c:v>
                      </c:pt>
                      <c:pt idx="202">
                        <c:v>42938.999305555553</c:v>
                      </c:pt>
                      <c:pt idx="203">
                        <c:v>42939.999305555553</c:v>
                      </c:pt>
                      <c:pt idx="204">
                        <c:v>42940.999305555553</c:v>
                      </c:pt>
                      <c:pt idx="205">
                        <c:v>42941.999305555553</c:v>
                      </c:pt>
                      <c:pt idx="206">
                        <c:v>42942.999305555553</c:v>
                      </c:pt>
                      <c:pt idx="207">
                        <c:v>42943.999305555553</c:v>
                      </c:pt>
                      <c:pt idx="208">
                        <c:v>42944.999305555553</c:v>
                      </c:pt>
                      <c:pt idx="209">
                        <c:v>42945.999305555553</c:v>
                      </c:pt>
                      <c:pt idx="210">
                        <c:v>42946.999305555553</c:v>
                      </c:pt>
                      <c:pt idx="211">
                        <c:v>42947.999305555553</c:v>
                      </c:pt>
                      <c:pt idx="212">
                        <c:v>42948.999305555553</c:v>
                      </c:pt>
                      <c:pt idx="213">
                        <c:v>42949.999305555553</c:v>
                      </c:pt>
                      <c:pt idx="214">
                        <c:v>42950.999305555553</c:v>
                      </c:pt>
                      <c:pt idx="215">
                        <c:v>42951.999305555553</c:v>
                      </c:pt>
                      <c:pt idx="216">
                        <c:v>42952.999305555553</c:v>
                      </c:pt>
                      <c:pt idx="217">
                        <c:v>42953.999305555553</c:v>
                      </c:pt>
                      <c:pt idx="218">
                        <c:v>42954.999305555553</c:v>
                      </c:pt>
                      <c:pt idx="219">
                        <c:v>42955.999305555553</c:v>
                      </c:pt>
                      <c:pt idx="220">
                        <c:v>42956.999305555553</c:v>
                      </c:pt>
                      <c:pt idx="221">
                        <c:v>42957.999305555553</c:v>
                      </c:pt>
                      <c:pt idx="222">
                        <c:v>42958.999305555553</c:v>
                      </c:pt>
                      <c:pt idx="223">
                        <c:v>42959.999305555553</c:v>
                      </c:pt>
                      <c:pt idx="224">
                        <c:v>42960.999305555553</c:v>
                      </c:pt>
                      <c:pt idx="225">
                        <c:v>42961.999305555553</c:v>
                      </c:pt>
                      <c:pt idx="226">
                        <c:v>42962.999305555553</c:v>
                      </c:pt>
                      <c:pt idx="227">
                        <c:v>42963.999305555553</c:v>
                      </c:pt>
                      <c:pt idx="228">
                        <c:v>42964.999305555553</c:v>
                      </c:pt>
                      <c:pt idx="229">
                        <c:v>42965.999305555553</c:v>
                      </c:pt>
                      <c:pt idx="230">
                        <c:v>42966.999305555553</c:v>
                      </c:pt>
                      <c:pt idx="231">
                        <c:v>42967.999305555553</c:v>
                      </c:pt>
                      <c:pt idx="232">
                        <c:v>42968.999305555553</c:v>
                      </c:pt>
                      <c:pt idx="233">
                        <c:v>42969.999305555553</c:v>
                      </c:pt>
                      <c:pt idx="234">
                        <c:v>42970.999305555553</c:v>
                      </c:pt>
                      <c:pt idx="235">
                        <c:v>42971.999305555553</c:v>
                      </c:pt>
                      <c:pt idx="236">
                        <c:v>42972.999305555553</c:v>
                      </c:pt>
                      <c:pt idx="237">
                        <c:v>42973.999305555553</c:v>
                      </c:pt>
                      <c:pt idx="238">
                        <c:v>42974.999305555553</c:v>
                      </c:pt>
                      <c:pt idx="239">
                        <c:v>42975.999305555553</c:v>
                      </c:pt>
                      <c:pt idx="240">
                        <c:v>42976.999305555553</c:v>
                      </c:pt>
                      <c:pt idx="241">
                        <c:v>42977.999305555553</c:v>
                      </c:pt>
                      <c:pt idx="242">
                        <c:v>42978.999305555553</c:v>
                      </c:pt>
                      <c:pt idx="243">
                        <c:v>42979.999305555553</c:v>
                      </c:pt>
                      <c:pt idx="244">
                        <c:v>42980.999305555553</c:v>
                      </c:pt>
                      <c:pt idx="245">
                        <c:v>42981.999305555553</c:v>
                      </c:pt>
                      <c:pt idx="246">
                        <c:v>42982.999305555553</c:v>
                      </c:pt>
                      <c:pt idx="247">
                        <c:v>42983.999305555553</c:v>
                      </c:pt>
                      <c:pt idx="248">
                        <c:v>42984.999305555553</c:v>
                      </c:pt>
                      <c:pt idx="249">
                        <c:v>42985.999305555553</c:v>
                      </c:pt>
                      <c:pt idx="250">
                        <c:v>42986.999305555553</c:v>
                      </c:pt>
                      <c:pt idx="251">
                        <c:v>42987.999305555553</c:v>
                      </c:pt>
                      <c:pt idx="252">
                        <c:v>42988.999305555553</c:v>
                      </c:pt>
                      <c:pt idx="253">
                        <c:v>42989.999305555553</c:v>
                      </c:pt>
                      <c:pt idx="254">
                        <c:v>42990.999305555553</c:v>
                      </c:pt>
                      <c:pt idx="255">
                        <c:v>42991.999305555553</c:v>
                      </c:pt>
                      <c:pt idx="256">
                        <c:v>42992.999305555553</c:v>
                      </c:pt>
                      <c:pt idx="257">
                        <c:v>42993.999305555553</c:v>
                      </c:pt>
                      <c:pt idx="258">
                        <c:v>42994.999305555553</c:v>
                      </c:pt>
                      <c:pt idx="259">
                        <c:v>42995.999305555553</c:v>
                      </c:pt>
                      <c:pt idx="260">
                        <c:v>42996.999305555553</c:v>
                      </c:pt>
                      <c:pt idx="261">
                        <c:v>42997.999305555553</c:v>
                      </c:pt>
                      <c:pt idx="262">
                        <c:v>42998.999305555553</c:v>
                      </c:pt>
                      <c:pt idx="263">
                        <c:v>42999.999305555553</c:v>
                      </c:pt>
                      <c:pt idx="264">
                        <c:v>43000.999305555553</c:v>
                      </c:pt>
                      <c:pt idx="265">
                        <c:v>43001.999305555553</c:v>
                      </c:pt>
                      <c:pt idx="266">
                        <c:v>43002.999305555553</c:v>
                      </c:pt>
                      <c:pt idx="267">
                        <c:v>43003.999305555553</c:v>
                      </c:pt>
                      <c:pt idx="268">
                        <c:v>43004.999305555553</c:v>
                      </c:pt>
                      <c:pt idx="269">
                        <c:v>43005.999305555553</c:v>
                      </c:pt>
                      <c:pt idx="270">
                        <c:v>43006.999305555553</c:v>
                      </c:pt>
                      <c:pt idx="271">
                        <c:v>43007.999305555553</c:v>
                      </c:pt>
                      <c:pt idx="272">
                        <c:v>43008.999305555553</c:v>
                      </c:pt>
                      <c:pt idx="273">
                        <c:v>43009.999305555553</c:v>
                      </c:pt>
                      <c:pt idx="274">
                        <c:v>43010.999305555553</c:v>
                      </c:pt>
                      <c:pt idx="275">
                        <c:v>43011.999305555553</c:v>
                      </c:pt>
                      <c:pt idx="276">
                        <c:v>43012.999305555553</c:v>
                      </c:pt>
                      <c:pt idx="277">
                        <c:v>43013.999305555553</c:v>
                      </c:pt>
                      <c:pt idx="278">
                        <c:v>43014.999305555553</c:v>
                      </c:pt>
                      <c:pt idx="279">
                        <c:v>43015.999305555553</c:v>
                      </c:pt>
                      <c:pt idx="280">
                        <c:v>43016.999305555553</c:v>
                      </c:pt>
                      <c:pt idx="281">
                        <c:v>43017.999305555553</c:v>
                      </c:pt>
                      <c:pt idx="282">
                        <c:v>43018.999305555553</c:v>
                      </c:pt>
                      <c:pt idx="283">
                        <c:v>43019.999305555553</c:v>
                      </c:pt>
                      <c:pt idx="284">
                        <c:v>43020.999305555553</c:v>
                      </c:pt>
                      <c:pt idx="285">
                        <c:v>43021.999305555553</c:v>
                      </c:pt>
                      <c:pt idx="286">
                        <c:v>43022.999305555553</c:v>
                      </c:pt>
                      <c:pt idx="287">
                        <c:v>43023.999305555553</c:v>
                      </c:pt>
                      <c:pt idx="288">
                        <c:v>43024.999305555553</c:v>
                      </c:pt>
                      <c:pt idx="289">
                        <c:v>43025.999305555553</c:v>
                      </c:pt>
                      <c:pt idx="290">
                        <c:v>43026.999305555553</c:v>
                      </c:pt>
                      <c:pt idx="291">
                        <c:v>43027.999305555553</c:v>
                      </c:pt>
                      <c:pt idx="292">
                        <c:v>43028.999305555553</c:v>
                      </c:pt>
                      <c:pt idx="293">
                        <c:v>43029.999305555553</c:v>
                      </c:pt>
                      <c:pt idx="294">
                        <c:v>43030.999305555553</c:v>
                      </c:pt>
                      <c:pt idx="295">
                        <c:v>43031.999305555553</c:v>
                      </c:pt>
                      <c:pt idx="296">
                        <c:v>43032.999305555553</c:v>
                      </c:pt>
                      <c:pt idx="297">
                        <c:v>43033.999305555553</c:v>
                      </c:pt>
                      <c:pt idx="298">
                        <c:v>43034.999305555553</c:v>
                      </c:pt>
                      <c:pt idx="299">
                        <c:v>43035.999305555553</c:v>
                      </c:pt>
                      <c:pt idx="300">
                        <c:v>43036.999305555553</c:v>
                      </c:pt>
                      <c:pt idx="301">
                        <c:v>43037.999305555553</c:v>
                      </c:pt>
                      <c:pt idx="302">
                        <c:v>43038.999305555553</c:v>
                      </c:pt>
                      <c:pt idx="303">
                        <c:v>43039.999305555553</c:v>
                      </c:pt>
                      <c:pt idx="304">
                        <c:v>43040.999305555553</c:v>
                      </c:pt>
                      <c:pt idx="305">
                        <c:v>43041.999305555553</c:v>
                      </c:pt>
                      <c:pt idx="306">
                        <c:v>43042.999305555553</c:v>
                      </c:pt>
                      <c:pt idx="307">
                        <c:v>43043.999305555553</c:v>
                      </c:pt>
                      <c:pt idx="308">
                        <c:v>43044.999305555553</c:v>
                      </c:pt>
                      <c:pt idx="309">
                        <c:v>43045.999305555553</c:v>
                      </c:pt>
                      <c:pt idx="310">
                        <c:v>43046.999305555553</c:v>
                      </c:pt>
                      <c:pt idx="311">
                        <c:v>43047.999305555553</c:v>
                      </c:pt>
                      <c:pt idx="312">
                        <c:v>43048.999305555553</c:v>
                      </c:pt>
                      <c:pt idx="313">
                        <c:v>43049.999305555553</c:v>
                      </c:pt>
                      <c:pt idx="314">
                        <c:v>43050.999305555553</c:v>
                      </c:pt>
                      <c:pt idx="315">
                        <c:v>43051.999305555553</c:v>
                      </c:pt>
                      <c:pt idx="316">
                        <c:v>43052.999305555553</c:v>
                      </c:pt>
                      <c:pt idx="317">
                        <c:v>43053.999305555553</c:v>
                      </c:pt>
                      <c:pt idx="318">
                        <c:v>43054.999305555553</c:v>
                      </c:pt>
                      <c:pt idx="319">
                        <c:v>43055.999305555553</c:v>
                      </c:pt>
                      <c:pt idx="320">
                        <c:v>43056.999305555553</c:v>
                      </c:pt>
                      <c:pt idx="321">
                        <c:v>43057.999305555553</c:v>
                      </c:pt>
                      <c:pt idx="322">
                        <c:v>43058.999305555553</c:v>
                      </c:pt>
                      <c:pt idx="323">
                        <c:v>43059.999305555553</c:v>
                      </c:pt>
                      <c:pt idx="324">
                        <c:v>43060.999305555553</c:v>
                      </c:pt>
                      <c:pt idx="325">
                        <c:v>43061.999305555553</c:v>
                      </c:pt>
                      <c:pt idx="326">
                        <c:v>43062.999305555553</c:v>
                      </c:pt>
                      <c:pt idx="327">
                        <c:v>43063.999305555553</c:v>
                      </c:pt>
                      <c:pt idx="328">
                        <c:v>43064.999305555553</c:v>
                      </c:pt>
                      <c:pt idx="329">
                        <c:v>43065.999305555553</c:v>
                      </c:pt>
                      <c:pt idx="330">
                        <c:v>43066.999305555553</c:v>
                      </c:pt>
                      <c:pt idx="331">
                        <c:v>43067.999305555553</c:v>
                      </c:pt>
                      <c:pt idx="332">
                        <c:v>43068.999305555553</c:v>
                      </c:pt>
                      <c:pt idx="333">
                        <c:v>43069.999305555553</c:v>
                      </c:pt>
                      <c:pt idx="334">
                        <c:v>43070.999305555553</c:v>
                      </c:pt>
                      <c:pt idx="335">
                        <c:v>43071.999305555553</c:v>
                      </c:pt>
                      <c:pt idx="336">
                        <c:v>43072.999305555553</c:v>
                      </c:pt>
                      <c:pt idx="337">
                        <c:v>43073.999305555553</c:v>
                      </c:pt>
                      <c:pt idx="338">
                        <c:v>43074.999305555553</c:v>
                      </c:pt>
                      <c:pt idx="339">
                        <c:v>43075.999305555553</c:v>
                      </c:pt>
                      <c:pt idx="340">
                        <c:v>43076.999305555553</c:v>
                      </c:pt>
                      <c:pt idx="341">
                        <c:v>43077.999305555553</c:v>
                      </c:pt>
                      <c:pt idx="342">
                        <c:v>43078.999305555553</c:v>
                      </c:pt>
                      <c:pt idx="343">
                        <c:v>43079.999305555553</c:v>
                      </c:pt>
                      <c:pt idx="344">
                        <c:v>43080.999305555553</c:v>
                      </c:pt>
                      <c:pt idx="345">
                        <c:v>43081.999305555553</c:v>
                      </c:pt>
                      <c:pt idx="346">
                        <c:v>43082.999305555553</c:v>
                      </c:pt>
                      <c:pt idx="347">
                        <c:v>43083.999305555553</c:v>
                      </c:pt>
                      <c:pt idx="348">
                        <c:v>43084.999305555553</c:v>
                      </c:pt>
                      <c:pt idx="349">
                        <c:v>43085.999305555553</c:v>
                      </c:pt>
                      <c:pt idx="350">
                        <c:v>43086.999305555553</c:v>
                      </c:pt>
                      <c:pt idx="351">
                        <c:v>43087.999305555553</c:v>
                      </c:pt>
                      <c:pt idx="352">
                        <c:v>43088.999305555553</c:v>
                      </c:pt>
                      <c:pt idx="353">
                        <c:v>43089.999305555553</c:v>
                      </c:pt>
                      <c:pt idx="354">
                        <c:v>43090.999305555553</c:v>
                      </c:pt>
                      <c:pt idx="355">
                        <c:v>43091.999305555553</c:v>
                      </c:pt>
                      <c:pt idx="356">
                        <c:v>43092.999305555553</c:v>
                      </c:pt>
                      <c:pt idx="357">
                        <c:v>43093.999305555553</c:v>
                      </c:pt>
                      <c:pt idx="358">
                        <c:v>43094.999305555553</c:v>
                      </c:pt>
                      <c:pt idx="359">
                        <c:v>43095.999305555553</c:v>
                      </c:pt>
                      <c:pt idx="360">
                        <c:v>43096.999305555553</c:v>
                      </c:pt>
                      <c:pt idx="361">
                        <c:v>43097.999305555553</c:v>
                      </c:pt>
                      <c:pt idx="362">
                        <c:v>43098.999305555553</c:v>
                      </c:pt>
                      <c:pt idx="363">
                        <c:v>43099.999305555553</c:v>
                      </c:pt>
                      <c:pt idx="364">
                        <c:v>43100.999305555553</c:v>
                      </c:pt>
                      <c:pt idx="365">
                        <c:v>43101.999305555553</c:v>
                      </c:pt>
                      <c:pt idx="366">
                        <c:v>43102.999305555553</c:v>
                      </c:pt>
                      <c:pt idx="367">
                        <c:v>43103.999305555553</c:v>
                      </c:pt>
                      <c:pt idx="368">
                        <c:v>43104.999305555553</c:v>
                      </c:pt>
                      <c:pt idx="369">
                        <c:v>43105.999305555553</c:v>
                      </c:pt>
                      <c:pt idx="370">
                        <c:v>43106.999305555553</c:v>
                      </c:pt>
                      <c:pt idx="371">
                        <c:v>43107.999305555553</c:v>
                      </c:pt>
                      <c:pt idx="372">
                        <c:v>43108.999305555553</c:v>
                      </c:pt>
                      <c:pt idx="373">
                        <c:v>43109.999305555553</c:v>
                      </c:pt>
                      <c:pt idx="374">
                        <c:v>43110.999305555553</c:v>
                      </c:pt>
                      <c:pt idx="375">
                        <c:v>43111.999305555553</c:v>
                      </c:pt>
                      <c:pt idx="376">
                        <c:v>43112.999305555553</c:v>
                      </c:pt>
                      <c:pt idx="377">
                        <c:v>43113.999305555553</c:v>
                      </c:pt>
                      <c:pt idx="378">
                        <c:v>43114.999305555553</c:v>
                      </c:pt>
                      <c:pt idx="379">
                        <c:v>43115.999305555553</c:v>
                      </c:pt>
                      <c:pt idx="380">
                        <c:v>43116.999305555553</c:v>
                      </c:pt>
                      <c:pt idx="381">
                        <c:v>43117.999305555553</c:v>
                      </c:pt>
                      <c:pt idx="382">
                        <c:v>43118.999305555553</c:v>
                      </c:pt>
                      <c:pt idx="383">
                        <c:v>43119.999305555553</c:v>
                      </c:pt>
                      <c:pt idx="384">
                        <c:v>43120.999305555553</c:v>
                      </c:pt>
                      <c:pt idx="385">
                        <c:v>43121.999305555553</c:v>
                      </c:pt>
                      <c:pt idx="386">
                        <c:v>43122.999305555553</c:v>
                      </c:pt>
                      <c:pt idx="387">
                        <c:v>43123.999305555553</c:v>
                      </c:pt>
                      <c:pt idx="388">
                        <c:v>43124.999305555553</c:v>
                      </c:pt>
                      <c:pt idx="389">
                        <c:v>43125.999305555553</c:v>
                      </c:pt>
                      <c:pt idx="390">
                        <c:v>43126.999305555553</c:v>
                      </c:pt>
                      <c:pt idx="391">
                        <c:v>43127.999305555553</c:v>
                      </c:pt>
                      <c:pt idx="392">
                        <c:v>43128.999305555553</c:v>
                      </c:pt>
                      <c:pt idx="393">
                        <c:v>43129.999305555553</c:v>
                      </c:pt>
                      <c:pt idx="394">
                        <c:v>43130.999305555553</c:v>
                      </c:pt>
                      <c:pt idx="395">
                        <c:v>43131.999305555553</c:v>
                      </c:pt>
                      <c:pt idx="396">
                        <c:v>43132.999305555553</c:v>
                      </c:pt>
                      <c:pt idx="397">
                        <c:v>43133.999305555553</c:v>
                      </c:pt>
                      <c:pt idx="398">
                        <c:v>43134.999305555553</c:v>
                      </c:pt>
                      <c:pt idx="399">
                        <c:v>43135.999305555553</c:v>
                      </c:pt>
                      <c:pt idx="400">
                        <c:v>43136.999305555553</c:v>
                      </c:pt>
                      <c:pt idx="401">
                        <c:v>43137.999305555553</c:v>
                      </c:pt>
                      <c:pt idx="402">
                        <c:v>43138.999305555553</c:v>
                      </c:pt>
                      <c:pt idx="403">
                        <c:v>43139.999305555553</c:v>
                      </c:pt>
                      <c:pt idx="404">
                        <c:v>43140.999305555553</c:v>
                      </c:pt>
                      <c:pt idx="405">
                        <c:v>43141.999305555553</c:v>
                      </c:pt>
                      <c:pt idx="406">
                        <c:v>43142.999305555553</c:v>
                      </c:pt>
                      <c:pt idx="407">
                        <c:v>43143.999305555553</c:v>
                      </c:pt>
                      <c:pt idx="408">
                        <c:v>43144.999305555553</c:v>
                      </c:pt>
                      <c:pt idx="409">
                        <c:v>43145.999305555553</c:v>
                      </c:pt>
                      <c:pt idx="410">
                        <c:v>43146.999305555553</c:v>
                      </c:pt>
                      <c:pt idx="411">
                        <c:v>43147.999305555553</c:v>
                      </c:pt>
                      <c:pt idx="412">
                        <c:v>43148.999305555553</c:v>
                      </c:pt>
                      <c:pt idx="413">
                        <c:v>43149.999305555553</c:v>
                      </c:pt>
                      <c:pt idx="414">
                        <c:v>43150.999305555553</c:v>
                      </c:pt>
                      <c:pt idx="415">
                        <c:v>43151.999305555553</c:v>
                      </c:pt>
                      <c:pt idx="416">
                        <c:v>43152.999305555553</c:v>
                      </c:pt>
                      <c:pt idx="417">
                        <c:v>43153.999305555553</c:v>
                      </c:pt>
                      <c:pt idx="418">
                        <c:v>43154.999305555553</c:v>
                      </c:pt>
                      <c:pt idx="419">
                        <c:v>43155.999305555553</c:v>
                      </c:pt>
                      <c:pt idx="420">
                        <c:v>43156.999305555553</c:v>
                      </c:pt>
                      <c:pt idx="421">
                        <c:v>43157.999305555553</c:v>
                      </c:pt>
                      <c:pt idx="422">
                        <c:v>43158.999305555553</c:v>
                      </c:pt>
                      <c:pt idx="423">
                        <c:v>43159.999305555553</c:v>
                      </c:pt>
                      <c:pt idx="424">
                        <c:v>43160.999305555553</c:v>
                      </c:pt>
                      <c:pt idx="425">
                        <c:v>43161.999305555553</c:v>
                      </c:pt>
                      <c:pt idx="426">
                        <c:v>43162.999305555553</c:v>
                      </c:pt>
                      <c:pt idx="427">
                        <c:v>43163.999305555553</c:v>
                      </c:pt>
                      <c:pt idx="428">
                        <c:v>43164.999305555553</c:v>
                      </c:pt>
                      <c:pt idx="429">
                        <c:v>43165.999305555553</c:v>
                      </c:pt>
                      <c:pt idx="430">
                        <c:v>43166.999305555553</c:v>
                      </c:pt>
                      <c:pt idx="431">
                        <c:v>43167.999305555553</c:v>
                      </c:pt>
                      <c:pt idx="432">
                        <c:v>43168.999305555553</c:v>
                      </c:pt>
                      <c:pt idx="433">
                        <c:v>43169.999305555553</c:v>
                      </c:pt>
                      <c:pt idx="434">
                        <c:v>43170.999305555553</c:v>
                      </c:pt>
                      <c:pt idx="435">
                        <c:v>43171.999305555553</c:v>
                      </c:pt>
                      <c:pt idx="436">
                        <c:v>43172.999305555553</c:v>
                      </c:pt>
                      <c:pt idx="437">
                        <c:v>43173.999305555553</c:v>
                      </c:pt>
                      <c:pt idx="438">
                        <c:v>43174.999305555553</c:v>
                      </c:pt>
                      <c:pt idx="439">
                        <c:v>43175.999305555553</c:v>
                      </c:pt>
                      <c:pt idx="440">
                        <c:v>43176.999305555553</c:v>
                      </c:pt>
                      <c:pt idx="441">
                        <c:v>43177.999305555553</c:v>
                      </c:pt>
                      <c:pt idx="442">
                        <c:v>43178.999305555553</c:v>
                      </c:pt>
                      <c:pt idx="443">
                        <c:v>43179.999305555553</c:v>
                      </c:pt>
                      <c:pt idx="444">
                        <c:v>43180.999305555553</c:v>
                      </c:pt>
                      <c:pt idx="445">
                        <c:v>43181.999305555553</c:v>
                      </c:pt>
                      <c:pt idx="446">
                        <c:v>43182.999305555553</c:v>
                      </c:pt>
                      <c:pt idx="447">
                        <c:v>43183.999305555553</c:v>
                      </c:pt>
                      <c:pt idx="448">
                        <c:v>43184.999305555553</c:v>
                      </c:pt>
                      <c:pt idx="449">
                        <c:v>43185.999305555553</c:v>
                      </c:pt>
                      <c:pt idx="450">
                        <c:v>43186.999305555553</c:v>
                      </c:pt>
                      <c:pt idx="451">
                        <c:v>43187.999305555553</c:v>
                      </c:pt>
                      <c:pt idx="452">
                        <c:v>43188.999305555553</c:v>
                      </c:pt>
                      <c:pt idx="453">
                        <c:v>43189.999305555553</c:v>
                      </c:pt>
                      <c:pt idx="454">
                        <c:v>43190.999305555553</c:v>
                      </c:pt>
                      <c:pt idx="455">
                        <c:v>43191.999305555553</c:v>
                      </c:pt>
                      <c:pt idx="456">
                        <c:v>43192.999305555553</c:v>
                      </c:pt>
                      <c:pt idx="457">
                        <c:v>43193.999305555553</c:v>
                      </c:pt>
                      <c:pt idx="458">
                        <c:v>43194.999305555553</c:v>
                      </c:pt>
                      <c:pt idx="459">
                        <c:v>43195.999305555553</c:v>
                      </c:pt>
                      <c:pt idx="460">
                        <c:v>43196.999305555553</c:v>
                      </c:pt>
                      <c:pt idx="461">
                        <c:v>43197.999305555553</c:v>
                      </c:pt>
                      <c:pt idx="462">
                        <c:v>43198.999305555553</c:v>
                      </c:pt>
                      <c:pt idx="463">
                        <c:v>43199.999305555553</c:v>
                      </c:pt>
                      <c:pt idx="464">
                        <c:v>43200.999305555553</c:v>
                      </c:pt>
                      <c:pt idx="465">
                        <c:v>43201.999305555553</c:v>
                      </c:pt>
                      <c:pt idx="466">
                        <c:v>43202.999305555553</c:v>
                      </c:pt>
                      <c:pt idx="467">
                        <c:v>43203.999305555553</c:v>
                      </c:pt>
                      <c:pt idx="468">
                        <c:v>43204.999305555553</c:v>
                      </c:pt>
                      <c:pt idx="469">
                        <c:v>43205.999305555553</c:v>
                      </c:pt>
                      <c:pt idx="470">
                        <c:v>43206.999305555553</c:v>
                      </c:pt>
                      <c:pt idx="471">
                        <c:v>43207.999305555553</c:v>
                      </c:pt>
                      <c:pt idx="472">
                        <c:v>43208.999305555553</c:v>
                      </c:pt>
                      <c:pt idx="473">
                        <c:v>43209.999305555553</c:v>
                      </c:pt>
                      <c:pt idx="474">
                        <c:v>43210.999305555553</c:v>
                      </c:pt>
                      <c:pt idx="475">
                        <c:v>43211.999305555553</c:v>
                      </c:pt>
                      <c:pt idx="476">
                        <c:v>43212.999305555553</c:v>
                      </c:pt>
                      <c:pt idx="477">
                        <c:v>43213.999305555553</c:v>
                      </c:pt>
                      <c:pt idx="478">
                        <c:v>43214.999305555553</c:v>
                      </c:pt>
                      <c:pt idx="479">
                        <c:v>43215.999305555553</c:v>
                      </c:pt>
                      <c:pt idx="480">
                        <c:v>43216.999305555553</c:v>
                      </c:pt>
                      <c:pt idx="481">
                        <c:v>43217.999305555553</c:v>
                      </c:pt>
                      <c:pt idx="482">
                        <c:v>43218.999305555553</c:v>
                      </c:pt>
                      <c:pt idx="483">
                        <c:v>43219.999305555553</c:v>
                      </c:pt>
                      <c:pt idx="484">
                        <c:v>43220.999305555553</c:v>
                      </c:pt>
                      <c:pt idx="485">
                        <c:v>43221.999305555553</c:v>
                      </c:pt>
                      <c:pt idx="486">
                        <c:v>43222.999305555553</c:v>
                      </c:pt>
                      <c:pt idx="487">
                        <c:v>43223.999305555553</c:v>
                      </c:pt>
                      <c:pt idx="488">
                        <c:v>43224.999305555553</c:v>
                      </c:pt>
                      <c:pt idx="489">
                        <c:v>43225.999305555553</c:v>
                      </c:pt>
                      <c:pt idx="490">
                        <c:v>43226.999305555553</c:v>
                      </c:pt>
                      <c:pt idx="491">
                        <c:v>43227.999305555553</c:v>
                      </c:pt>
                      <c:pt idx="492">
                        <c:v>43228.999305555553</c:v>
                      </c:pt>
                      <c:pt idx="493">
                        <c:v>43229.999305555553</c:v>
                      </c:pt>
                      <c:pt idx="494">
                        <c:v>43230.999305555553</c:v>
                      </c:pt>
                      <c:pt idx="495">
                        <c:v>43231.999305555553</c:v>
                      </c:pt>
                      <c:pt idx="496">
                        <c:v>43232.999305555553</c:v>
                      </c:pt>
                      <c:pt idx="497">
                        <c:v>43233.999305555553</c:v>
                      </c:pt>
                      <c:pt idx="498">
                        <c:v>43234.999305555553</c:v>
                      </c:pt>
                      <c:pt idx="499">
                        <c:v>43235.999305555553</c:v>
                      </c:pt>
                      <c:pt idx="500">
                        <c:v>43236.999305555553</c:v>
                      </c:pt>
                      <c:pt idx="501">
                        <c:v>43237.999305555553</c:v>
                      </c:pt>
                      <c:pt idx="502">
                        <c:v>43238.999305555553</c:v>
                      </c:pt>
                      <c:pt idx="503">
                        <c:v>43239.999305555553</c:v>
                      </c:pt>
                      <c:pt idx="504">
                        <c:v>43240.999305555553</c:v>
                      </c:pt>
                      <c:pt idx="505">
                        <c:v>43241.999305555553</c:v>
                      </c:pt>
                      <c:pt idx="506">
                        <c:v>43242.999305555553</c:v>
                      </c:pt>
                      <c:pt idx="507">
                        <c:v>43243.999305555553</c:v>
                      </c:pt>
                      <c:pt idx="508">
                        <c:v>43244.999305555553</c:v>
                      </c:pt>
                      <c:pt idx="509">
                        <c:v>43245.999305555553</c:v>
                      </c:pt>
                      <c:pt idx="510">
                        <c:v>43246.999305555553</c:v>
                      </c:pt>
                      <c:pt idx="511">
                        <c:v>43247.999305555553</c:v>
                      </c:pt>
                      <c:pt idx="512">
                        <c:v>43248.999305555553</c:v>
                      </c:pt>
                      <c:pt idx="513">
                        <c:v>43249.999305555553</c:v>
                      </c:pt>
                      <c:pt idx="514">
                        <c:v>43250.999305555553</c:v>
                      </c:pt>
                      <c:pt idx="515">
                        <c:v>43251.999305555553</c:v>
                      </c:pt>
                      <c:pt idx="516">
                        <c:v>43252.999305555553</c:v>
                      </c:pt>
                      <c:pt idx="517">
                        <c:v>43253.999305555553</c:v>
                      </c:pt>
                      <c:pt idx="518">
                        <c:v>43254.999305555553</c:v>
                      </c:pt>
                      <c:pt idx="519">
                        <c:v>43255.999305555553</c:v>
                      </c:pt>
                      <c:pt idx="520">
                        <c:v>43256.999305555553</c:v>
                      </c:pt>
                      <c:pt idx="521">
                        <c:v>43257.999305555553</c:v>
                      </c:pt>
                      <c:pt idx="522">
                        <c:v>43258.999305555553</c:v>
                      </c:pt>
                      <c:pt idx="523">
                        <c:v>43259.999305555553</c:v>
                      </c:pt>
                      <c:pt idx="524">
                        <c:v>43260.999305555553</c:v>
                      </c:pt>
                      <c:pt idx="525">
                        <c:v>43261.999305555553</c:v>
                      </c:pt>
                      <c:pt idx="526">
                        <c:v>43262.999305555553</c:v>
                      </c:pt>
                      <c:pt idx="527">
                        <c:v>43263.999305555553</c:v>
                      </c:pt>
                      <c:pt idx="528">
                        <c:v>43264.999305555553</c:v>
                      </c:pt>
                      <c:pt idx="529">
                        <c:v>43265.999305555553</c:v>
                      </c:pt>
                      <c:pt idx="530">
                        <c:v>43266.999305555553</c:v>
                      </c:pt>
                      <c:pt idx="531">
                        <c:v>43267.999305555553</c:v>
                      </c:pt>
                      <c:pt idx="532">
                        <c:v>43268.999305555553</c:v>
                      </c:pt>
                      <c:pt idx="533">
                        <c:v>43269.999305555553</c:v>
                      </c:pt>
                      <c:pt idx="534">
                        <c:v>43270.999305555553</c:v>
                      </c:pt>
                      <c:pt idx="535">
                        <c:v>43271.999305555553</c:v>
                      </c:pt>
                      <c:pt idx="536">
                        <c:v>43272.999305555553</c:v>
                      </c:pt>
                      <c:pt idx="537">
                        <c:v>43273.999305555553</c:v>
                      </c:pt>
                      <c:pt idx="538">
                        <c:v>43274.999305555553</c:v>
                      </c:pt>
                      <c:pt idx="539">
                        <c:v>43275.999305555553</c:v>
                      </c:pt>
                      <c:pt idx="540">
                        <c:v>43276.999305555553</c:v>
                      </c:pt>
                      <c:pt idx="541">
                        <c:v>43277.999305555553</c:v>
                      </c:pt>
                      <c:pt idx="542">
                        <c:v>43278.999305555553</c:v>
                      </c:pt>
                      <c:pt idx="543">
                        <c:v>43279.999305555553</c:v>
                      </c:pt>
                      <c:pt idx="544">
                        <c:v>43280.999305555553</c:v>
                      </c:pt>
                      <c:pt idx="545">
                        <c:v>43281.999305555553</c:v>
                      </c:pt>
                      <c:pt idx="546">
                        <c:v>43282.999305555553</c:v>
                      </c:pt>
                      <c:pt idx="547">
                        <c:v>43283.999305555553</c:v>
                      </c:pt>
                      <c:pt idx="548">
                        <c:v>43284.999305555553</c:v>
                      </c:pt>
                      <c:pt idx="549">
                        <c:v>43285.999305555553</c:v>
                      </c:pt>
                      <c:pt idx="550">
                        <c:v>43286.999305555553</c:v>
                      </c:pt>
                      <c:pt idx="551">
                        <c:v>43287.999305555553</c:v>
                      </c:pt>
                      <c:pt idx="552">
                        <c:v>43288.999305555553</c:v>
                      </c:pt>
                      <c:pt idx="553">
                        <c:v>43289.999305555553</c:v>
                      </c:pt>
                      <c:pt idx="554">
                        <c:v>43290.999305555553</c:v>
                      </c:pt>
                      <c:pt idx="555">
                        <c:v>43291.999305555553</c:v>
                      </c:pt>
                      <c:pt idx="556">
                        <c:v>43292.999305555553</c:v>
                      </c:pt>
                      <c:pt idx="557">
                        <c:v>43293.999305555553</c:v>
                      </c:pt>
                      <c:pt idx="558">
                        <c:v>43294.999305555553</c:v>
                      </c:pt>
                      <c:pt idx="559">
                        <c:v>43295.999305555553</c:v>
                      </c:pt>
                      <c:pt idx="560">
                        <c:v>43296.999305555553</c:v>
                      </c:pt>
                      <c:pt idx="561">
                        <c:v>43297.999305555553</c:v>
                      </c:pt>
                      <c:pt idx="562">
                        <c:v>43298.999305555553</c:v>
                      </c:pt>
                      <c:pt idx="563">
                        <c:v>43299.999305555553</c:v>
                      </c:pt>
                      <c:pt idx="564">
                        <c:v>43300.999305555553</c:v>
                      </c:pt>
                      <c:pt idx="565">
                        <c:v>43301.999305555553</c:v>
                      </c:pt>
                      <c:pt idx="566">
                        <c:v>43302.999305555553</c:v>
                      </c:pt>
                      <c:pt idx="567">
                        <c:v>43303.999305555553</c:v>
                      </c:pt>
                      <c:pt idx="568">
                        <c:v>43304.999305555553</c:v>
                      </c:pt>
                      <c:pt idx="569">
                        <c:v>43305.999305555553</c:v>
                      </c:pt>
                      <c:pt idx="570">
                        <c:v>43306.999305555553</c:v>
                      </c:pt>
                      <c:pt idx="571">
                        <c:v>43307.999305555553</c:v>
                      </c:pt>
                      <c:pt idx="572">
                        <c:v>43308.999305555553</c:v>
                      </c:pt>
                      <c:pt idx="573">
                        <c:v>43309.999305555553</c:v>
                      </c:pt>
                      <c:pt idx="574">
                        <c:v>43310.999305555553</c:v>
                      </c:pt>
                      <c:pt idx="575">
                        <c:v>43311.999305555553</c:v>
                      </c:pt>
                      <c:pt idx="576">
                        <c:v>43312.999305555553</c:v>
                      </c:pt>
                      <c:pt idx="577">
                        <c:v>43313.999305555553</c:v>
                      </c:pt>
                      <c:pt idx="578">
                        <c:v>43314.999305555553</c:v>
                      </c:pt>
                      <c:pt idx="579">
                        <c:v>43315.999305555553</c:v>
                      </c:pt>
                      <c:pt idx="580">
                        <c:v>43316.999305555553</c:v>
                      </c:pt>
                      <c:pt idx="581">
                        <c:v>43317.999305555553</c:v>
                      </c:pt>
                      <c:pt idx="582">
                        <c:v>43318.999305555553</c:v>
                      </c:pt>
                      <c:pt idx="583">
                        <c:v>43319.999305555553</c:v>
                      </c:pt>
                      <c:pt idx="584">
                        <c:v>43320.999305555553</c:v>
                      </c:pt>
                      <c:pt idx="585">
                        <c:v>43321.999305555553</c:v>
                      </c:pt>
                      <c:pt idx="586">
                        <c:v>43322.999305555553</c:v>
                      </c:pt>
                      <c:pt idx="587">
                        <c:v>43323.999305555553</c:v>
                      </c:pt>
                      <c:pt idx="588">
                        <c:v>43324.999305555553</c:v>
                      </c:pt>
                      <c:pt idx="589">
                        <c:v>43325.999305555553</c:v>
                      </c:pt>
                      <c:pt idx="590">
                        <c:v>43326.999305555553</c:v>
                      </c:pt>
                      <c:pt idx="591">
                        <c:v>43327.999305555553</c:v>
                      </c:pt>
                      <c:pt idx="592">
                        <c:v>43328.999305555553</c:v>
                      </c:pt>
                      <c:pt idx="593">
                        <c:v>43329.999305555553</c:v>
                      </c:pt>
                      <c:pt idx="594">
                        <c:v>43330.999305555553</c:v>
                      </c:pt>
                      <c:pt idx="595">
                        <c:v>43331.999305555553</c:v>
                      </c:pt>
                      <c:pt idx="596">
                        <c:v>43332.999305555553</c:v>
                      </c:pt>
                      <c:pt idx="597">
                        <c:v>43333.999305555553</c:v>
                      </c:pt>
                      <c:pt idx="598">
                        <c:v>43334.999305555553</c:v>
                      </c:pt>
                      <c:pt idx="599">
                        <c:v>43335.999305555553</c:v>
                      </c:pt>
                      <c:pt idx="600">
                        <c:v>43336.999305555553</c:v>
                      </c:pt>
                      <c:pt idx="601">
                        <c:v>43337.999305555553</c:v>
                      </c:pt>
                      <c:pt idx="602">
                        <c:v>43338.999305555553</c:v>
                      </c:pt>
                      <c:pt idx="603">
                        <c:v>43339.999305555553</c:v>
                      </c:pt>
                      <c:pt idx="604">
                        <c:v>43340.999305555553</c:v>
                      </c:pt>
                      <c:pt idx="605">
                        <c:v>43341.999305555553</c:v>
                      </c:pt>
                      <c:pt idx="606">
                        <c:v>43342.999305555553</c:v>
                      </c:pt>
                      <c:pt idx="607">
                        <c:v>43343.999305555553</c:v>
                      </c:pt>
                      <c:pt idx="608">
                        <c:v>43344.999305555553</c:v>
                      </c:pt>
                      <c:pt idx="609">
                        <c:v>43345.999305555553</c:v>
                      </c:pt>
                      <c:pt idx="610">
                        <c:v>43346.999305555553</c:v>
                      </c:pt>
                      <c:pt idx="611">
                        <c:v>43347.999305555553</c:v>
                      </c:pt>
                      <c:pt idx="612">
                        <c:v>43348.999305555553</c:v>
                      </c:pt>
                      <c:pt idx="613">
                        <c:v>43349.999305555553</c:v>
                      </c:pt>
                      <c:pt idx="614">
                        <c:v>43350.999305555553</c:v>
                      </c:pt>
                      <c:pt idx="615">
                        <c:v>43351.999305555553</c:v>
                      </c:pt>
                      <c:pt idx="616">
                        <c:v>43352.999305555553</c:v>
                      </c:pt>
                      <c:pt idx="617">
                        <c:v>43353.999305555553</c:v>
                      </c:pt>
                      <c:pt idx="618">
                        <c:v>43354.999305555553</c:v>
                      </c:pt>
                      <c:pt idx="619">
                        <c:v>43355.999305555553</c:v>
                      </c:pt>
                      <c:pt idx="620">
                        <c:v>43356.999305555553</c:v>
                      </c:pt>
                      <c:pt idx="621">
                        <c:v>43357.999305555553</c:v>
                      </c:pt>
                      <c:pt idx="622">
                        <c:v>43358.999305555553</c:v>
                      </c:pt>
                      <c:pt idx="623">
                        <c:v>43359.999305555553</c:v>
                      </c:pt>
                      <c:pt idx="624">
                        <c:v>43360.999305555553</c:v>
                      </c:pt>
                      <c:pt idx="625">
                        <c:v>43361.999305555553</c:v>
                      </c:pt>
                      <c:pt idx="626">
                        <c:v>43362.999305555553</c:v>
                      </c:pt>
                      <c:pt idx="627">
                        <c:v>43363.999305555553</c:v>
                      </c:pt>
                      <c:pt idx="628">
                        <c:v>43364.999305555553</c:v>
                      </c:pt>
                      <c:pt idx="629">
                        <c:v>43365.999305555553</c:v>
                      </c:pt>
                      <c:pt idx="630">
                        <c:v>43366.999305555553</c:v>
                      </c:pt>
                      <c:pt idx="631">
                        <c:v>43367.999305555553</c:v>
                      </c:pt>
                      <c:pt idx="632">
                        <c:v>43368.999305555553</c:v>
                      </c:pt>
                      <c:pt idx="633">
                        <c:v>43369.999305555553</c:v>
                      </c:pt>
                      <c:pt idx="634">
                        <c:v>43370.999305555553</c:v>
                      </c:pt>
                      <c:pt idx="635">
                        <c:v>43371.999305555553</c:v>
                      </c:pt>
                      <c:pt idx="636">
                        <c:v>43372.999305555553</c:v>
                      </c:pt>
                      <c:pt idx="637">
                        <c:v>43373.999305555553</c:v>
                      </c:pt>
                      <c:pt idx="638">
                        <c:v>43374.999305555553</c:v>
                      </c:pt>
                      <c:pt idx="639">
                        <c:v>43375.999305555553</c:v>
                      </c:pt>
                      <c:pt idx="640">
                        <c:v>43376.999305555553</c:v>
                      </c:pt>
                      <c:pt idx="641">
                        <c:v>43377.999305555553</c:v>
                      </c:pt>
                      <c:pt idx="642">
                        <c:v>43378.999305555553</c:v>
                      </c:pt>
                      <c:pt idx="643">
                        <c:v>43379.999305555553</c:v>
                      </c:pt>
                      <c:pt idx="644">
                        <c:v>43380.999305555553</c:v>
                      </c:pt>
                      <c:pt idx="645">
                        <c:v>43381.999305555553</c:v>
                      </c:pt>
                      <c:pt idx="646">
                        <c:v>43382.999305555553</c:v>
                      </c:pt>
                      <c:pt idx="647">
                        <c:v>43383.999305555553</c:v>
                      </c:pt>
                      <c:pt idx="648">
                        <c:v>43384.999305555553</c:v>
                      </c:pt>
                      <c:pt idx="649">
                        <c:v>43385.999305555553</c:v>
                      </c:pt>
                      <c:pt idx="650">
                        <c:v>43386.999305555553</c:v>
                      </c:pt>
                      <c:pt idx="651">
                        <c:v>43387.999305555553</c:v>
                      </c:pt>
                      <c:pt idx="652">
                        <c:v>43388.999305555553</c:v>
                      </c:pt>
                      <c:pt idx="653">
                        <c:v>43389.999305555553</c:v>
                      </c:pt>
                      <c:pt idx="654">
                        <c:v>43390.999305555553</c:v>
                      </c:pt>
                      <c:pt idx="655">
                        <c:v>43391.999305555553</c:v>
                      </c:pt>
                      <c:pt idx="656">
                        <c:v>43392.999305555553</c:v>
                      </c:pt>
                      <c:pt idx="657">
                        <c:v>43393.999305555553</c:v>
                      </c:pt>
                      <c:pt idx="658">
                        <c:v>43394.999305555553</c:v>
                      </c:pt>
                      <c:pt idx="659">
                        <c:v>43395.999305555553</c:v>
                      </c:pt>
                      <c:pt idx="660">
                        <c:v>43396.999305555553</c:v>
                      </c:pt>
                      <c:pt idx="661">
                        <c:v>43397.999305555553</c:v>
                      </c:pt>
                      <c:pt idx="662">
                        <c:v>43398.999305555553</c:v>
                      </c:pt>
                      <c:pt idx="663">
                        <c:v>43399.999305555553</c:v>
                      </c:pt>
                      <c:pt idx="664">
                        <c:v>43400.999305555553</c:v>
                      </c:pt>
                      <c:pt idx="665">
                        <c:v>43401.999305555553</c:v>
                      </c:pt>
                      <c:pt idx="666">
                        <c:v>43402.999305555553</c:v>
                      </c:pt>
                      <c:pt idx="667">
                        <c:v>43403.999305555553</c:v>
                      </c:pt>
                      <c:pt idx="668">
                        <c:v>43404.999305555553</c:v>
                      </c:pt>
                      <c:pt idx="669">
                        <c:v>43405.999305555553</c:v>
                      </c:pt>
                      <c:pt idx="670">
                        <c:v>43406.999305555553</c:v>
                      </c:pt>
                      <c:pt idx="671">
                        <c:v>43407.999305555553</c:v>
                      </c:pt>
                      <c:pt idx="672">
                        <c:v>43408.999305555553</c:v>
                      </c:pt>
                      <c:pt idx="673">
                        <c:v>43409.999305555553</c:v>
                      </c:pt>
                      <c:pt idx="674">
                        <c:v>43410.999305555553</c:v>
                      </c:pt>
                      <c:pt idx="675">
                        <c:v>43411.999305555553</c:v>
                      </c:pt>
                      <c:pt idx="676">
                        <c:v>43412.999305555553</c:v>
                      </c:pt>
                      <c:pt idx="677">
                        <c:v>43413.999305555553</c:v>
                      </c:pt>
                      <c:pt idx="678">
                        <c:v>43414.999305555553</c:v>
                      </c:pt>
                      <c:pt idx="679">
                        <c:v>43415.999305555553</c:v>
                      </c:pt>
                      <c:pt idx="680">
                        <c:v>43416.999305555553</c:v>
                      </c:pt>
                      <c:pt idx="681">
                        <c:v>43417.999305555553</c:v>
                      </c:pt>
                      <c:pt idx="682">
                        <c:v>43418.999305555553</c:v>
                      </c:pt>
                      <c:pt idx="683">
                        <c:v>43419.999305555553</c:v>
                      </c:pt>
                      <c:pt idx="684">
                        <c:v>43420.999305555553</c:v>
                      </c:pt>
                      <c:pt idx="685">
                        <c:v>43421.999305555553</c:v>
                      </c:pt>
                      <c:pt idx="686">
                        <c:v>43422.999305555553</c:v>
                      </c:pt>
                      <c:pt idx="687">
                        <c:v>43423.999305555553</c:v>
                      </c:pt>
                      <c:pt idx="688">
                        <c:v>43424.999305555553</c:v>
                      </c:pt>
                      <c:pt idx="689">
                        <c:v>43425.999305555553</c:v>
                      </c:pt>
                      <c:pt idx="690">
                        <c:v>43426.999305555553</c:v>
                      </c:pt>
                      <c:pt idx="691">
                        <c:v>43427.999305555553</c:v>
                      </c:pt>
                      <c:pt idx="692">
                        <c:v>43428.999305555553</c:v>
                      </c:pt>
                      <c:pt idx="693">
                        <c:v>43429.999305555553</c:v>
                      </c:pt>
                      <c:pt idx="694">
                        <c:v>43430.999305555553</c:v>
                      </c:pt>
                      <c:pt idx="695">
                        <c:v>43431.999305555553</c:v>
                      </c:pt>
                      <c:pt idx="696">
                        <c:v>43432.999305555553</c:v>
                      </c:pt>
                      <c:pt idx="697">
                        <c:v>43433.999305555553</c:v>
                      </c:pt>
                      <c:pt idx="698">
                        <c:v>43434.999305555553</c:v>
                      </c:pt>
                      <c:pt idx="699">
                        <c:v>43435.999305555553</c:v>
                      </c:pt>
                      <c:pt idx="700">
                        <c:v>43436.999305555553</c:v>
                      </c:pt>
                      <c:pt idx="701">
                        <c:v>43437.999305555553</c:v>
                      </c:pt>
                      <c:pt idx="702">
                        <c:v>43438.999305555553</c:v>
                      </c:pt>
                      <c:pt idx="703">
                        <c:v>43439.999305555553</c:v>
                      </c:pt>
                      <c:pt idx="704">
                        <c:v>43440.999305555553</c:v>
                      </c:pt>
                      <c:pt idx="705">
                        <c:v>43441.999305555553</c:v>
                      </c:pt>
                      <c:pt idx="706">
                        <c:v>43442.999305555553</c:v>
                      </c:pt>
                      <c:pt idx="707">
                        <c:v>43443.999305555553</c:v>
                      </c:pt>
                      <c:pt idx="708">
                        <c:v>43444.999305555553</c:v>
                      </c:pt>
                      <c:pt idx="709">
                        <c:v>43445.999305555553</c:v>
                      </c:pt>
                      <c:pt idx="710">
                        <c:v>43446.999305555553</c:v>
                      </c:pt>
                      <c:pt idx="711">
                        <c:v>43447.999305555553</c:v>
                      </c:pt>
                      <c:pt idx="712">
                        <c:v>43448.999305555553</c:v>
                      </c:pt>
                      <c:pt idx="713">
                        <c:v>43449.999305555553</c:v>
                      </c:pt>
                      <c:pt idx="714">
                        <c:v>43450.999305555553</c:v>
                      </c:pt>
                      <c:pt idx="715">
                        <c:v>43451.999305555553</c:v>
                      </c:pt>
                      <c:pt idx="716">
                        <c:v>43452.999305555553</c:v>
                      </c:pt>
                      <c:pt idx="717">
                        <c:v>43453.999305555553</c:v>
                      </c:pt>
                      <c:pt idx="718">
                        <c:v>43454.999305555553</c:v>
                      </c:pt>
                      <c:pt idx="719">
                        <c:v>43455.999305555553</c:v>
                      </c:pt>
                      <c:pt idx="720">
                        <c:v>43456.999305555553</c:v>
                      </c:pt>
                      <c:pt idx="721">
                        <c:v>43457.999305555553</c:v>
                      </c:pt>
                      <c:pt idx="722">
                        <c:v>43458.999305555553</c:v>
                      </c:pt>
                      <c:pt idx="723">
                        <c:v>43459.999305555553</c:v>
                      </c:pt>
                      <c:pt idx="724">
                        <c:v>43460.999305555553</c:v>
                      </c:pt>
                      <c:pt idx="725">
                        <c:v>43461.999305555553</c:v>
                      </c:pt>
                      <c:pt idx="726">
                        <c:v>43462.999305555553</c:v>
                      </c:pt>
                      <c:pt idx="727">
                        <c:v>43463.999305555553</c:v>
                      </c:pt>
                      <c:pt idx="728">
                        <c:v>43464.999305555553</c:v>
                      </c:pt>
                      <c:pt idx="729">
                        <c:v>43465.999305555553</c:v>
                      </c:pt>
                      <c:pt idx="730">
                        <c:v>43466.999305555553</c:v>
                      </c:pt>
                      <c:pt idx="731">
                        <c:v>43467.999305555553</c:v>
                      </c:pt>
                      <c:pt idx="732">
                        <c:v>43468.999305555553</c:v>
                      </c:pt>
                      <c:pt idx="733">
                        <c:v>43469.999305555553</c:v>
                      </c:pt>
                      <c:pt idx="734">
                        <c:v>43470.999305555553</c:v>
                      </c:pt>
                      <c:pt idx="735">
                        <c:v>43471.999305555553</c:v>
                      </c:pt>
                      <c:pt idx="736">
                        <c:v>43472.999305555553</c:v>
                      </c:pt>
                      <c:pt idx="737">
                        <c:v>43473.999305555553</c:v>
                      </c:pt>
                      <c:pt idx="738">
                        <c:v>43474.999305555553</c:v>
                      </c:pt>
                      <c:pt idx="739">
                        <c:v>43475.999305555553</c:v>
                      </c:pt>
                      <c:pt idx="740">
                        <c:v>43476.999305555553</c:v>
                      </c:pt>
                      <c:pt idx="741">
                        <c:v>43477.999305555553</c:v>
                      </c:pt>
                      <c:pt idx="742">
                        <c:v>43478.999305555553</c:v>
                      </c:pt>
                      <c:pt idx="743">
                        <c:v>43479.999305555553</c:v>
                      </c:pt>
                      <c:pt idx="744">
                        <c:v>43480.999305555553</c:v>
                      </c:pt>
                      <c:pt idx="745">
                        <c:v>43481.999305555553</c:v>
                      </c:pt>
                      <c:pt idx="746">
                        <c:v>43482.999305555553</c:v>
                      </c:pt>
                      <c:pt idx="747">
                        <c:v>43483.999305555553</c:v>
                      </c:pt>
                      <c:pt idx="748">
                        <c:v>43484.999305555553</c:v>
                      </c:pt>
                      <c:pt idx="749">
                        <c:v>43485.999305555553</c:v>
                      </c:pt>
                      <c:pt idx="750">
                        <c:v>43486.999305555553</c:v>
                      </c:pt>
                      <c:pt idx="751">
                        <c:v>43487.999305555553</c:v>
                      </c:pt>
                      <c:pt idx="752">
                        <c:v>43488.999305555553</c:v>
                      </c:pt>
                      <c:pt idx="753">
                        <c:v>43489.999305555553</c:v>
                      </c:pt>
                      <c:pt idx="754">
                        <c:v>43490.999305555553</c:v>
                      </c:pt>
                      <c:pt idx="755">
                        <c:v>43491.999305555553</c:v>
                      </c:pt>
                      <c:pt idx="756">
                        <c:v>43492.999305555553</c:v>
                      </c:pt>
                      <c:pt idx="757">
                        <c:v>43493.999305555553</c:v>
                      </c:pt>
                      <c:pt idx="758">
                        <c:v>43494.999305555553</c:v>
                      </c:pt>
                      <c:pt idx="759">
                        <c:v>43495.999305555553</c:v>
                      </c:pt>
                      <c:pt idx="760">
                        <c:v>43496.999305555553</c:v>
                      </c:pt>
                      <c:pt idx="761">
                        <c:v>43497.999305555553</c:v>
                      </c:pt>
                      <c:pt idx="762">
                        <c:v>43498.999305555553</c:v>
                      </c:pt>
                      <c:pt idx="763">
                        <c:v>43499.999305555553</c:v>
                      </c:pt>
                      <c:pt idx="764">
                        <c:v>43500.999305555553</c:v>
                      </c:pt>
                      <c:pt idx="765">
                        <c:v>43501.999305555553</c:v>
                      </c:pt>
                      <c:pt idx="766">
                        <c:v>43502.999305555553</c:v>
                      </c:pt>
                      <c:pt idx="767">
                        <c:v>43503.999305555553</c:v>
                      </c:pt>
                      <c:pt idx="768">
                        <c:v>43504.999305555553</c:v>
                      </c:pt>
                      <c:pt idx="769">
                        <c:v>43505.999305555553</c:v>
                      </c:pt>
                      <c:pt idx="770">
                        <c:v>43506.999305555553</c:v>
                      </c:pt>
                      <c:pt idx="771">
                        <c:v>43507.999305555553</c:v>
                      </c:pt>
                      <c:pt idx="772">
                        <c:v>43508.999305555553</c:v>
                      </c:pt>
                      <c:pt idx="773">
                        <c:v>43509.999305555553</c:v>
                      </c:pt>
                      <c:pt idx="774">
                        <c:v>43510.999305555553</c:v>
                      </c:pt>
                      <c:pt idx="775">
                        <c:v>43511.999305555553</c:v>
                      </c:pt>
                      <c:pt idx="776">
                        <c:v>43512.999305555553</c:v>
                      </c:pt>
                      <c:pt idx="777">
                        <c:v>43513.999305555553</c:v>
                      </c:pt>
                      <c:pt idx="778">
                        <c:v>43514.999305555553</c:v>
                      </c:pt>
                      <c:pt idx="779">
                        <c:v>43515.999305555553</c:v>
                      </c:pt>
                      <c:pt idx="780">
                        <c:v>43516.999305555553</c:v>
                      </c:pt>
                      <c:pt idx="781">
                        <c:v>43517.999305555553</c:v>
                      </c:pt>
                      <c:pt idx="782">
                        <c:v>43518.999305555553</c:v>
                      </c:pt>
                      <c:pt idx="783">
                        <c:v>43519.999305555553</c:v>
                      </c:pt>
                      <c:pt idx="784">
                        <c:v>43520.999305555553</c:v>
                      </c:pt>
                      <c:pt idx="785">
                        <c:v>43521.999305555553</c:v>
                      </c:pt>
                      <c:pt idx="786">
                        <c:v>43522.999305555553</c:v>
                      </c:pt>
                      <c:pt idx="787">
                        <c:v>43523.999305555553</c:v>
                      </c:pt>
                      <c:pt idx="788">
                        <c:v>43524.999305555553</c:v>
                      </c:pt>
                      <c:pt idx="789">
                        <c:v>43525.999305555553</c:v>
                      </c:pt>
                      <c:pt idx="790">
                        <c:v>43526.999305555553</c:v>
                      </c:pt>
                      <c:pt idx="791">
                        <c:v>43527.999305555553</c:v>
                      </c:pt>
                      <c:pt idx="792">
                        <c:v>43528.999305555553</c:v>
                      </c:pt>
                      <c:pt idx="793">
                        <c:v>43529.999305555553</c:v>
                      </c:pt>
                      <c:pt idx="794">
                        <c:v>43530.999305555553</c:v>
                      </c:pt>
                      <c:pt idx="795">
                        <c:v>43531.999305555553</c:v>
                      </c:pt>
                      <c:pt idx="796">
                        <c:v>43532.999305555553</c:v>
                      </c:pt>
                      <c:pt idx="797">
                        <c:v>43533.999305555553</c:v>
                      </c:pt>
                      <c:pt idx="798">
                        <c:v>43534.999305555553</c:v>
                      </c:pt>
                      <c:pt idx="799">
                        <c:v>43535.999305555553</c:v>
                      </c:pt>
                      <c:pt idx="800">
                        <c:v>43536.999305555553</c:v>
                      </c:pt>
                      <c:pt idx="801">
                        <c:v>43537.999305555553</c:v>
                      </c:pt>
                      <c:pt idx="802">
                        <c:v>43538.999305555553</c:v>
                      </c:pt>
                      <c:pt idx="803">
                        <c:v>43539.999305555553</c:v>
                      </c:pt>
                      <c:pt idx="804">
                        <c:v>43540.999305555553</c:v>
                      </c:pt>
                      <c:pt idx="805">
                        <c:v>43541.999305555553</c:v>
                      </c:pt>
                      <c:pt idx="806">
                        <c:v>43542.999305555553</c:v>
                      </c:pt>
                      <c:pt idx="807">
                        <c:v>43543.999305555553</c:v>
                      </c:pt>
                      <c:pt idx="808">
                        <c:v>43544.999305555553</c:v>
                      </c:pt>
                      <c:pt idx="809">
                        <c:v>43545.999305555553</c:v>
                      </c:pt>
                      <c:pt idx="810">
                        <c:v>43546.999305555553</c:v>
                      </c:pt>
                      <c:pt idx="811">
                        <c:v>43547.999305555553</c:v>
                      </c:pt>
                      <c:pt idx="812">
                        <c:v>43548.999305555553</c:v>
                      </c:pt>
                      <c:pt idx="813">
                        <c:v>43549.999305555553</c:v>
                      </c:pt>
                      <c:pt idx="814">
                        <c:v>43550.999305555553</c:v>
                      </c:pt>
                      <c:pt idx="815">
                        <c:v>43551.999305555553</c:v>
                      </c:pt>
                      <c:pt idx="816">
                        <c:v>43552.999305555553</c:v>
                      </c:pt>
                      <c:pt idx="817">
                        <c:v>43553.999305555553</c:v>
                      </c:pt>
                      <c:pt idx="818">
                        <c:v>43554.999305555553</c:v>
                      </c:pt>
                      <c:pt idx="819">
                        <c:v>43555.999305555553</c:v>
                      </c:pt>
                      <c:pt idx="820">
                        <c:v>43556.999305555553</c:v>
                      </c:pt>
                      <c:pt idx="821">
                        <c:v>43557.999305555553</c:v>
                      </c:pt>
                      <c:pt idx="822">
                        <c:v>43558.999305555553</c:v>
                      </c:pt>
                      <c:pt idx="823">
                        <c:v>43559.999305555553</c:v>
                      </c:pt>
                      <c:pt idx="824">
                        <c:v>43560.999305555553</c:v>
                      </c:pt>
                      <c:pt idx="825">
                        <c:v>43561.999305555553</c:v>
                      </c:pt>
                      <c:pt idx="826">
                        <c:v>43562.999305555553</c:v>
                      </c:pt>
                      <c:pt idx="827">
                        <c:v>43563.999305555553</c:v>
                      </c:pt>
                      <c:pt idx="828">
                        <c:v>43564.999305555553</c:v>
                      </c:pt>
                      <c:pt idx="829">
                        <c:v>43565.999305555553</c:v>
                      </c:pt>
                      <c:pt idx="830">
                        <c:v>43566.999305555553</c:v>
                      </c:pt>
                      <c:pt idx="831">
                        <c:v>43567.999305555553</c:v>
                      </c:pt>
                      <c:pt idx="832">
                        <c:v>43568.999305555553</c:v>
                      </c:pt>
                      <c:pt idx="833">
                        <c:v>43569.999305555553</c:v>
                      </c:pt>
                      <c:pt idx="834">
                        <c:v>43570.999305555553</c:v>
                      </c:pt>
                      <c:pt idx="835">
                        <c:v>43571.999305555553</c:v>
                      </c:pt>
                      <c:pt idx="836">
                        <c:v>43572.999305555553</c:v>
                      </c:pt>
                      <c:pt idx="837">
                        <c:v>43573.999305555553</c:v>
                      </c:pt>
                      <c:pt idx="838">
                        <c:v>43574.999305555553</c:v>
                      </c:pt>
                      <c:pt idx="839">
                        <c:v>43575.999305555553</c:v>
                      </c:pt>
                      <c:pt idx="840">
                        <c:v>43576.999305555553</c:v>
                      </c:pt>
                      <c:pt idx="841">
                        <c:v>43577.999305555553</c:v>
                      </c:pt>
                      <c:pt idx="842">
                        <c:v>43578.999305555553</c:v>
                      </c:pt>
                      <c:pt idx="843">
                        <c:v>43579.999305555553</c:v>
                      </c:pt>
                      <c:pt idx="844">
                        <c:v>43580.999305555553</c:v>
                      </c:pt>
                      <c:pt idx="845">
                        <c:v>43581.999305555553</c:v>
                      </c:pt>
                      <c:pt idx="846">
                        <c:v>43582.999305555553</c:v>
                      </c:pt>
                      <c:pt idx="847">
                        <c:v>43583.999305555553</c:v>
                      </c:pt>
                      <c:pt idx="848">
                        <c:v>43584.999305555553</c:v>
                      </c:pt>
                      <c:pt idx="849">
                        <c:v>43585.999305555553</c:v>
                      </c:pt>
                      <c:pt idx="850">
                        <c:v>43586.999305555553</c:v>
                      </c:pt>
                      <c:pt idx="851">
                        <c:v>43587.999305555553</c:v>
                      </c:pt>
                      <c:pt idx="852">
                        <c:v>43588.999305555553</c:v>
                      </c:pt>
                      <c:pt idx="853">
                        <c:v>43589.999305555553</c:v>
                      </c:pt>
                      <c:pt idx="854">
                        <c:v>43590.999305555553</c:v>
                      </c:pt>
                      <c:pt idx="855">
                        <c:v>43591.999305555553</c:v>
                      </c:pt>
                      <c:pt idx="856">
                        <c:v>43592.999305555553</c:v>
                      </c:pt>
                      <c:pt idx="857">
                        <c:v>43593.999305555553</c:v>
                      </c:pt>
                      <c:pt idx="858">
                        <c:v>43594.999305555553</c:v>
                      </c:pt>
                      <c:pt idx="859">
                        <c:v>43595.999305555553</c:v>
                      </c:pt>
                      <c:pt idx="860">
                        <c:v>43596.999305555553</c:v>
                      </c:pt>
                      <c:pt idx="861">
                        <c:v>43597.999305555553</c:v>
                      </c:pt>
                      <c:pt idx="862">
                        <c:v>43598.999305555553</c:v>
                      </c:pt>
                      <c:pt idx="863">
                        <c:v>43599.999305555553</c:v>
                      </c:pt>
                      <c:pt idx="864">
                        <c:v>43600.999305555553</c:v>
                      </c:pt>
                      <c:pt idx="865">
                        <c:v>43601.999305555553</c:v>
                      </c:pt>
                      <c:pt idx="866">
                        <c:v>43602.999305555553</c:v>
                      </c:pt>
                      <c:pt idx="867">
                        <c:v>43603.999305555553</c:v>
                      </c:pt>
                      <c:pt idx="868">
                        <c:v>43604.999305555553</c:v>
                      </c:pt>
                      <c:pt idx="869">
                        <c:v>43605.999305555553</c:v>
                      </c:pt>
                      <c:pt idx="870">
                        <c:v>43606.999305555553</c:v>
                      </c:pt>
                      <c:pt idx="871">
                        <c:v>43607.999305555553</c:v>
                      </c:pt>
                      <c:pt idx="872">
                        <c:v>43608.999305555553</c:v>
                      </c:pt>
                      <c:pt idx="873">
                        <c:v>43609.999305555553</c:v>
                      </c:pt>
                      <c:pt idx="874">
                        <c:v>43610.999305555553</c:v>
                      </c:pt>
                      <c:pt idx="875">
                        <c:v>43611.999305555553</c:v>
                      </c:pt>
                      <c:pt idx="876">
                        <c:v>43612.999305555553</c:v>
                      </c:pt>
                      <c:pt idx="877">
                        <c:v>43613.999305555553</c:v>
                      </c:pt>
                      <c:pt idx="878">
                        <c:v>43614.999305555553</c:v>
                      </c:pt>
                      <c:pt idx="879">
                        <c:v>43615.999305555553</c:v>
                      </c:pt>
                      <c:pt idx="880">
                        <c:v>43616.999305555553</c:v>
                      </c:pt>
                      <c:pt idx="881">
                        <c:v>43617.999305555553</c:v>
                      </c:pt>
                      <c:pt idx="882">
                        <c:v>43618.999305555553</c:v>
                      </c:pt>
                      <c:pt idx="883">
                        <c:v>43619.999305555553</c:v>
                      </c:pt>
                      <c:pt idx="884">
                        <c:v>43620.999305555553</c:v>
                      </c:pt>
                      <c:pt idx="885">
                        <c:v>43621.999305555553</c:v>
                      </c:pt>
                      <c:pt idx="886">
                        <c:v>43622.999305555553</c:v>
                      </c:pt>
                      <c:pt idx="887">
                        <c:v>43623.999305555553</c:v>
                      </c:pt>
                      <c:pt idx="888">
                        <c:v>43624.999305555553</c:v>
                      </c:pt>
                      <c:pt idx="889">
                        <c:v>43625.999305555553</c:v>
                      </c:pt>
                      <c:pt idx="890">
                        <c:v>43626.999305555553</c:v>
                      </c:pt>
                      <c:pt idx="891">
                        <c:v>43627.999305555553</c:v>
                      </c:pt>
                      <c:pt idx="892">
                        <c:v>43628.999305555553</c:v>
                      </c:pt>
                      <c:pt idx="893">
                        <c:v>43629.999305555553</c:v>
                      </c:pt>
                      <c:pt idx="894">
                        <c:v>43630.999305555553</c:v>
                      </c:pt>
                      <c:pt idx="895">
                        <c:v>43631.999305555553</c:v>
                      </c:pt>
                      <c:pt idx="896">
                        <c:v>43632.999305555553</c:v>
                      </c:pt>
                      <c:pt idx="897">
                        <c:v>43633.999305555553</c:v>
                      </c:pt>
                      <c:pt idx="898">
                        <c:v>43634.999305555553</c:v>
                      </c:pt>
                      <c:pt idx="899">
                        <c:v>43635.999305555553</c:v>
                      </c:pt>
                      <c:pt idx="900">
                        <c:v>43636.999305555553</c:v>
                      </c:pt>
                      <c:pt idx="901">
                        <c:v>43637.999305555553</c:v>
                      </c:pt>
                      <c:pt idx="902">
                        <c:v>43638.999305555553</c:v>
                      </c:pt>
                      <c:pt idx="903">
                        <c:v>43639.999305555553</c:v>
                      </c:pt>
                      <c:pt idx="904">
                        <c:v>43640.999305555553</c:v>
                      </c:pt>
                      <c:pt idx="905">
                        <c:v>43641.999305555553</c:v>
                      </c:pt>
                      <c:pt idx="906">
                        <c:v>43642.999305555553</c:v>
                      </c:pt>
                      <c:pt idx="907">
                        <c:v>43643.999305555553</c:v>
                      </c:pt>
                      <c:pt idx="908">
                        <c:v>43644.999305555553</c:v>
                      </c:pt>
                      <c:pt idx="909">
                        <c:v>43645.999305555553</c:v>
                      </c:pt>
                      <c:pt idx="910">
                        <c:v>43646.999305555553</c:v>
                      </c:pt>
                      <c:pt idx="911">
                        <c:v>43647.999305555553</c:v>
                      </c:pt>
                      <c:pt idx="912">
                        <c:v>43648.999305555553</c:v>
                      </c:pt>
                      <c:pt idx="913">
                        <c:v>43649.999305555553</c:v>
                      </c:pt>
                      <c:pt idx="914">
                        <c:v>43650.999305555553</c:v>
                      </c:pt>
                      <c:pt idx="915">
                        <c:v>43651.999305555553</c:v>
                      </c:pt>
                      <c:pt idx="916">
                        <c:v>43652.999305555553</c:v>
                      </c:pt>
                      <c:pt idx="917">
                        <c:v>43653.999305555553</c:v>
                      </c:pt>
                      <c:pt idx="918">
                        <c:v>43654.999305555553</c:v>
                      </c:pt>
                      <c:pt idx="919">
                        <c:v>43655.999305555553</c:v>
                      </c:pt>
                      <c:pt idx="920">
                        <c:v>43656.999305555553</c:v>
                      </c:pt>
                      <c:pt idx="921">
                        <c:v>43657.999305555553</c:v>
                      </c:pt>
                      <c:pt idx="922">
                        <c:v>43658.999305555553</c:v>
                      </c:pt>
                      <c:pt idx="923">
                        <c:v>43659.999305555553</c:v>
                      </c:pt>
                      <c:pt idx="924">
                        <c:v>43660.999305555553</c:v>
                      </c:pt>
                      <c:pt idx="925">
                        <c:v>43661.999305555553</c:v>
                      </c:pt>
                      <c:pt idx="926">
                        <c:v>43662.999305555553</c:v>
                      </c:pt>
                      <c:pt idx="927">
                        <c:v>43663.999305555553</c:v>
                      </c:pt>
                      <c:pt idx="928">
                        <c:v>43664.999305555553</c:v>
                      </c:pt>
                      <c:pt idx="929">
                        <c:v>43665.999305555553</c:v>
                      </c:pt>
                      <c:pt idx="930">
                        <c:v>43666.999305555553</c:v>
                      </c:pt>
                      <c:pt idx="931">
                        <c:v>43667.999305555553</c:v>
                      </c:pt>
                      <c:pt idx="932">
                        <c:v>43668.999305555553</c:v>
                      </c:pt>
                      <c:pt idx="933">
                        <c:v>43669.999305555553</c:v>
                      </c:pt>
                      <c:pt idx="934">
                        <c:v>43670.999305555553</c:v>
                      </c:pt>
                      <c:pt idx="935">
                        <c:v>43671.999305555553</c:v>
                      </c:pt>
                      <c:pt idx="936">
                        <c:v>43672.999305555553</c:v>
                      </c:pt>
                      <c:pt idx="937">
                        <c:v>43673.999305555553</c:v>
                      </c:pt>
                      <c:pt idx="938">
                        <c:v>43674.999305555553</c:v>
                      </c:pt>
                      <c:pt idx="939">
                        <c:v>43675.999305555553</c:v>
                      </c:pt>
                      <c:pt idx="940">
                        <c:v>43676.999305555553</c:v>
                      </c:pt>
                      <c:pt idx="941">
                        <c:v>43677.999305555553</c:v>
                      </c:pt>
                      <c:pt idx="942">
                        <c:v>43678.999305555553</c:v>
                      </c:pt>
                      <c:pt idx="943">
                        <c:v>43679.999305555553</c:v>
                      </c:pt>
                      <c:pt idx="944">
                        <c:v>43680.999305555553</c:v>
                      </c:pt>
                      <c:pt idx="945">
                        <c:v>43681.999305555553</c:v>
                      </c:pt>
                      <c:pt idx="946">
                        <c:v>43682.999305555553</c:v>
                      </c:pt>
                      <c:pt idx="947">
                        <c:v>43683.999305555553</c:v>
                      </c:pt>
                      <c:pt idx="948">
                        <c:v>43684.999305555553</c:v>
                      </c:pt>
                      <c:pt idx="949">
                        <c:v>43685.999305555553</c:v>
                      </c:pt>
                      <c:pt idx="950">
                        <c:v>43686.999305555553</c:v>
                      </c:pt>
                      <c:pt idx="951">
                        <c:v>43687.999305555553</c:v>
                      </c:pt>
                      <c:pt idx="952">
                        <c:v>43688.999305555553</c:v>
                      </c:pt>
                      <c:pt idx="953">
                        <c:v>43689.999305555553</c:v>
                      </c:pt>
                      <c:pt idx="954">
                        <c:v>43690.999305555553</c:v>
                      </c:pt>
                      <c:pt idx="955">
                        <c:v>43691.999305555553</c:v>
                      </c:pt>
                      <c:pt idx="956">
                        <c:v>43692.999305555553</c:v>
                      </c:pt>
                      <c:pt idx="957">
                        <c:v>43693.999305555553</c:v>
                      </c:pt>
                      <c:pt idx="958">
                        <c:v>43694.999305555553</c:v>
                      </c:pt>
                      <c:pt idx="959">
                        <c:v>43695.999305555553</c:v>
                      </c:pt>
                      <c:pt idx="960">
                        <c:v>43696.999305555553</c:v>
                      </c:pt>
                      <c:pt idx="961">
                        <c:v>43697.999305555553</c:v>
                      </c:pt>
                      <c:pt idx="962">
                        <c:v>43698.999305555553</c:v>
                      </c:pt>
                      <c:pt idx="963">
                        <c:v>43699.999305555553</c:v>
                      </c:pt>
                      <c:pt idx="964">
                        <c:v>43700.999305555553</c:v>
                      </c:pt>
                      <c:pt idx="965">
                        <c:v>43701.999305555553</c:v>
                      </c:pt>
                      <c:pt idx="966">
                        <c:v>43702.999305555553</c:v>
                      </c:pt>
                      <c:pt idx="967">
                        <c:v>43703.999305555553</c:v>
                      </c:pt>
                      <c:pt idx="968">
                        <c:v>43704.999305555553</c:v>
                      </c:pt>
                      <c:pt idx="969">
                        <c:v>43705.999305555553</c:v>
                      </c:pt>
                      <c:pt idx="970">
                        <c:v>43706.999305555553</c:v>
                      </c:pt>
                      <c:pt idx="971">
                        <c:v>43707.999305555553</c:v>
                      </c:pt>
                      <c:pt idx="972">
                        <c:v>43708.999305555553</c:v>
                      </c:pt>
                      <c:pt idx="973">
                        <c:v>43709.999305555553</c:v>
                      </c:pt>
                      <c:pt idx="974">
                        <c:v>43710.999305555553</c:v>
                      </c:pt>
                      <c:pt idx="975">
                        <c:v>43711.999305555553</c:v>
                      </c:pt>
                      <c:pt idx="976">
                        <c:v>43712.999305555553</c:v>
                      </c:pt>
                      <c:pt idx="977">
                        <c:v>43713.999305555553</c:v>
                      </c:pt>
                      <c:pt idx="978">
                        <c:v>43714.999305555553</c:v>
                      </c:pt>
                      <c:pt idx="979">
                        <c:v>43715.999305555553</c:v>
                      </c:pt>
                      <c:pt idx="980">
                        <c:v>43716.999305555553</c:v>
                      </c:pt>
                      <c:pt idx="981">
                        <c:v>43717.999305555553</c:v>
                      </c:pt>
                      <c:pt idx="982">
                        <c:v>43718.999305555553</c:v>
                      </c:pt>
                      <c:pt idx="983">
                        <c:v>43719.999305555553</c:v>
                      </c:pt>
                      <c:pt idx="984">
                        <c:v>43720.999305555553</c:v>
                      </c:pt>
                      <c:pt idx="985">
                        <c:v>43721.999305555553</c:v>
                      </c:pt>
                      <c:pt idx="986">
                        <c:v>43722.999305555553</c:v>
                      </c:pt>
                      <c:pt idx="987">
                        <c:v>43723.999305555553</c:v>
                      </c:pt>
                      <c:pt idx="988">
                        <c:v>43724.999305555553</c:v>
                      </c:pt>
                      <c:pt idx="989">
                        <c:v>43725.999305555553</c:v>
                      </c:pt>
                      <c:pt idx="990">
                        <c:v>43726.999305555553</c:v>
                      </c:pt>
                      <c:pt idx="991">
                        <c:v>43727.999305555553</c:v>
                      </c:pt>
                      <c:pt idx="992">
                        <c:v>43728.999305555553</c:v>
                      </c:pt>
                      <c:pt idx="993">
                        <c:v>43729.999305555553</c:v>
                      </c:pt>
                      <c:pt idx="994">
                        <c:v>43730.999305555553</c:v>
                      </c:pt>
                      <c:pt idx="995">
                        <c:v>43731.999305555553</c:v>
                      </c:pt>
                      <c:pt idx="996">
                        <c:v>43732.999305555553</c:v>
                      </c:pt>
                      <c:pt idx="997">
                        <c:v>43733.999305555553</c:v>
                      </c:pt>
                      <c:pt idx="998">
                        <c:v>43734.999305555553</c:v>
                      </c:pt>
                      <c:pt idx="999">
                        <c:v>43735.999305555553</c:v>
                      </c:pt>
                      <c:pt idx="1000">
                        <c:v>43736.999305555553</c:v>
                      </c:pt>
                      <c:pt idx="1001">
                        <c:v>43737.999305555553</c:v>
                      </c:pt>
                      <c:pt idx="1002">
                        <c:v>43738.999305555553</c:v>
                      </c:pt>
                      <c:pt idx="1003">
                        <c:v>43739.999305555553</c:v>
                      </c:pt>
                      <c:pt idx="1004">
                        <c:v>43740.999305555553</c:v>
                      </c:pt>
                      <c:pt idx="1005">
                        <c:v>43741.999305555553</c:v>
                      </c:pt>
                      <c:pt idx="1006">
                        <c:v>43742.999305555553</c:v>
                      </c:pt>
                      <c:pt idx="1007">
                        <c:v>43743.999305555553</c:v>
                      </c:pt>
                      <c:pt idx="1008">
                        <c:v>43744.999305555553</c:v>
                      </c:pt>
                      <c:pt idx="1009">
                        <c:v>43745.999305555553</c:v>
                      </c:pt>
                      <c:pt idx="1010">
                        <c:v>43746.999305555553</c:v>
                      </c:pt>
                      <c:pt idx="1011">
                        <c:v>43747.999305555553</c:v>
                      </c:pt>
                      <c:pt idx="1012">
                        <c:v>43748.999305555553</c:v>
                      </c:pt>
                      <c:pt idx="1013">
                        <c:v>43749.999305555553</c:v>
                      </c:pt>
                      <c:pt idx="1014">
                        <c:v>43750.999305555553</c:v>
                      </c:pt>
                      <c:pt idx="1015">
                        <c:v>43751.999305555553</c:v>
                      </c:pt>
                      <c:pt idx="1016">
                        <c:v>43752.999305555553</c:v>
                      </c:pt>
                      <c:pt idx="1017">
                        <c:v>43753.999305555553</c:v>
                      </c:pt>
                      <c:pt idx="1018">
                        <c:v>43754.999305555553</c:v>
                      </c:pt>
                      <c:pt idx="1019">
                        <c:v>43755.999305555553</c:v>
                      </c:pt>
                      <c:pt idx="1020">
                        <c:v>43756.999305555553</c:v>
                      </c:pt>
                      <c:pt idx="1021">
                        <c:v>43757.999305555553</c:v>
                      </c:pt>
                      <c:pt idx="1022">
                        <c:v>43758.999305555553</c:v>
                      </c:pt>
                      <c:pt idx="1023">
                        <c:v>43759.999305555553</c:v>
                      </c:pt>
                      <c:pt idx="1024">
                        <c:v>43760.999305555553</c:v>
                      </c:pt>
                      <c:pt idx="1025">
                        <c:v>43761.999305555553</c:v>
                      </c:pt>
                      <c:pt idx="1026">
                        <c:v>43762.999305555553</c:v>
                      </c:pt>
                      <c:pt idx="1027">
                        <c:v>43763.999305555553</c:v>
                      </c:pt>
                      <c:pt idx="1028">
                        <c:v>43764.999305555553</c:v>
                      </c:pt>
                      <c:pt idx="1029">
                        <c:v>43765.999305555553</c:v>
                      </c:pt>
                      <c:pt idx="1030">
                        <c:v>43766.999305555553</c:v>
                      </c:pt>
                      <c:pt idx="1031">
                        <c:v>43767.999305555553</c:v>
                      </c:pt>
                      <c:pt idx="1032">
                        <c:v>43768.999305555553</c:v>
                      </c:pt>
                      <c:pt idx="1033">
                        <c:v>43769.999305555553</c:v>
                      </c:pt>
                      <c:pt idx="1034">
                        <c:v>43770.999305555553</c:v>
                      </c:pt>
                      <c:pt idx="1035">
                        <c:v>43771.999305555553</c:v>
                      </c:pt>
                      <c:pt idx="1036">
                        <c:v>43772.999305555553</c:v>
                      </c:pt>
                      <c:pt idx="1037">
                        <c:v>43773.999305555553</c:v>
                      </c:pt>
                      <c:pt idx="1038">
                        <c:v>43774.999305555553</c:v>
                      </c:pt>
                      <c:pt idx="1039">
                        <c:v>43775.999305555553</c:v>
                      </c:pt>
                      <c:pt idx="1040">
                        <c:v>43776.999305555553</c:v>
                      </c:pt>
                      <c:pt idx="1041">
                        <c:v>43777.999305555553</c:v>
                      </c:pt>
                      <c:pt idx="1042">
                        <c:v>43778.999305555553</c:v>
                      </c:pt>
                      <c:pt idx="1043">
                        <c:v>43779.999305555553</c:v>
                      </c:pt>
                      <c:pt idx="1044">
                        <c:v>43780.999305555553</c:v>
                      </c:pt>
                      <c:pt idx="1045">
                        <c:v>43781.999305555553</c:v>
                      </c:pt>
                      <c:pt idx="1046">
                        <c:v>43782.999305555553</c:v>
                      </c:pt>
                      <c:pt idx="1047">
                        <c:v>43783.999305555553</c:v>
                      </c:pt>
                      <c:pt idx="1048">
                        <c:v>43784.999305555553</c:v>
                      </c:pt>
                      <c:pt idx="1049">
                        <c:v>43785.999305555553</c:v>
                      </c:pt>
                      <c:pt idx="1050">
                        <c:v>43786.999305555553</c:v>
                      </c:pt>
                      <c:pt idx="1051">
                        <c:v>43787.999305555553</c:v>
                      </c:pt>
                      <c:pt idx="1052">
                        <c:v>43788.999305555553</c:v>
                      </c:pt>
                      <c:pt idx="1053">
                        <c:v>43789.999305555553</c:v>
                      </c:pt>
                      <c:pt idx="1054">
                        <c:v>43790.999305555553</c:v>
                      </c:pt>
                      <c:pt idx="1055">
                        <c:v>43791.999305555553</c:v>
                      </c:pt>
                      <c:pt idx="1056">
                        <c:v>43792.999305555553</c:v>
                      </c:pt>
                      <c:pt idx="1057">
                        <c:v>43793.999305555553</c:v>
                      </c:pt>
                      <c:pt idx="1058">
                        <c:v>43794.999305555553</c:v>
                      </c:pt>
                      <c:pt idx="1059">
                        <c:v>43795.999305555553</c:v>
                      </c:pt>
                      <c:pt idx="1060">
                        <c:v>43796.999305555553</c:v>
                      </c:pt>
                      <c:pt idx="1061">
                        <c:v>43797.999305555553</c:v>
                      </c:pt>
                      <c:pt idx="1062">
                        <c:v>43798.999305555553</c:v>
                      </c:pt>
                      <c:pt idx="1063">
                        <c:v>43799.999305555553</c:v>
                      </c:pt>
                      <c:pt idx="1064">
                        <c:v>43800.999305555553</c:v>
                      </c:pt>
                      <c:pt idx="1065">
                        <c:v>43801.999305555553</c:v>
                      </c:pt>
                      <c:pt idx="1066">
                        <c:v>43802.999305555553</c:v>
                      </c:pt>
                      <c:pt idx="1067">
                        <c:v>43803.999305555553</c:v>
                      </c:pt>
                      <c:pt idx="1068">
                        <c:v>43804.999305555553</c:v>
                      </c:pt>
                      <c:pt idx="1069">
                        <c:v>43805.999305555553</c:v>
                      </c:pt>
                      <c:pt idx="1070">
                        <c:v>43806.999305555553</c:v>
                      </c:pt>
                      <c:pt idx="1071">
                        <c:v>43807.999305555553</c:v>
                      </c:pt>
                      <c:pt idx="1072">
                        <c:v>43808.999305555553</c:v>
                      </c:pt>
                      <c:pt idx="1073">
                        <c:v>43809.999305555553</c:v>
                      </c:pt>
                      <c:pt idx="1074">
                        <c:v>43810.999305555553</c:v>
                      </c:pt>
                      <c:pt idx="1075">
                        <c:v>43811.999305555553</c:v>
                      </c:pt>
                      <c:pt idx="1076">
                        <c:v>43812.999305555553</c:v>
                      </c:pt>
                      <c:pt idx="1077">
                        <c:v>43813.999305555553</c:v>
                      </c:pt>
                      <c:pt idx="1078">
                        <c:v>43814.999305555553</c:v>
                      </c:pt>
                      <c:pt idx="1079">
                        <c:v>43815.999305555553</c:v>
                      </c:pt>
                      <c:pt idx="1080">
                        <c:v>43816.999305555553</c:v>
                      </c:pt>
                      <c:pt idx="1081">
                        <c:v>43817.999305555553</c:v>
                      </c:pt>
                      <c:pt idx="1082">
                        <c:v>43818.999305555553</c:v>
                      </c:pt>
                      <c:pt idx="1083">
                        <c:v>43819.999305555553</c:v>
                      </c:pt>
                      <c:pt idx="1084">
                        <c:v>43820.999305555553</c:v>
                      </c:pt>
                      <c:pt idx="1085">
                        <c:v>43821.999305555553</c:v>
                      </c:pt>
                      <c:pt idx="1086">
                        <c:v>43822.999305555553</c:v>
                      </c:pt>
                      <c:pt idx="1087">
                        <c:v>43823.999305555553</c:v>
                      </c:pt>
                      <c:pt idx="1088">
                        <c:v>43824.999305555553</c:v>
                      </c:pt>
                      <c:pt idx="1089">
                        <c:v>43825.999305555553</c:v>
                      </c:pt>
                      <c:pt idx="1090">
                        <c:v>43826.999305555553</c:v>
                      </c:pt>
                      <c:pt idx="1091">
                        <c:v>43827.999305555553</c:v>
                      </c:pt>
                      <c:pt idx="1092">
                        <c:v>43828.999305555553</c:v>
                      </c:pt>
                      <c:pt idx="1093">
                        <c:v>43829.999305555553</c:v>
                      </c:pt>
                      <c:pt idx="1094">
                        <c:v>43830.999305555553</c:v>
                      </c:pt>
                      <c:pt idx="1095">
                        <c:v>43831.999305555553</c:v>
                      </c:pt>
                      <c:pt idx="1096">
                        <c:v>43832.999305555553</c:v>
                      </c:pt>
                      <c:pt idx="1097">
                        <c:v>43833.999305555553</c:v>
                      </c:pt>
                      <c:pt idx="1098">
                        <c:v>43834.999305555553</c:v>
                      </c:pt>
                      <c:pt idx="1099">
                        <c:v>43835.999305555553</c:v>
                      </c:pt>
                      <c:pt idx="1100">
                        <c:v>43836.999305555553</c:v>
                      </c:pt>
                      <c:pt idx="1101">
                        <c:v>43837.999305555553</c:v>
                      </c:pt>
                      <c:pt idx="1102">
                        <c:v>43838.999305555553</c:v>
                      </c:pt>
                      <c:pt idx="1103">
                        <c:v>43839.999305555553</c:v>
                      </c:pt>
                      <c:pt idx="1104">
                        <c:v>43840.999305555553</c:v>
                      </c:pt>
                      <c:pt idx="1105">
                        <c:v>43841.999305555553</c:v>
                      </c:pt>
                      <c:pt idx="1106">
                        <c:v>43842.999305555553</c:v>
                      </c:pt>
                      <c:pt idx="1107">
                        <c:v>43843.999305555553</c:v>
                      </c:pt>
                      <c:pt idx="1108">
                        <c:v>43844.999305555553</c:v>
                      </c:pt>
                      <c:pt idx="1109">
                        <c:v>43845.999305555553</c:v>
                      </c:pt>
                      <c:pt idx="1110">
                        <c:v>43846.999305555553</c:v>
                      </c:pt>
                      <c:pt idx="1111">
                        <c:v>43847.999305555553</c:v>
                      </c:pt>
                      <c:pt idx="1112">
                        <c:v>43848.999305555553</c:v>
                      </c:pt>
                      <c:pt idx="1113">
                        <c:v>43849.999305555553</c:v>
                      </c:pt>
                      <c:pt idx="1114">
                        <c:v>43850.999305555553</c:v>
                      </c:pt>
                      <c:pt idx="1115">
                        <c:v>43851.999305555553</c:v>
                      </c:pt>
                      <c:pt idx="1116">
                        <c:v>43852.999305555553</c:v>
                      </c:pt>
                      <c:pt idx="1117">
                        <c:v>43853.999305555553</c:v>
                      </c:pt>
                      <c:pt idx="1118">
                        <c:v>43854.999305555553</c:v>
                      </c:pt>
                      <c:pt idx="1119">
                        <c:v>43855.999305555553</c:v>
                      </c:pt>
                      <c:pt idx="1120">
                        <c:v>43856.999305555553</c:v>
                      </c:pt>
                      <c:pt idx="1121">
                        <c:v>43857.999305555553</c:v>
                      </c:pt>
                      <c:pt idx="1122">
                        <c:v>43858.999305555553</c:v>
                      </c:pt>
                      <c:pt idx="1123">
                        <c:v>43859.999305555553</c:v>
                      </c:pt>
                      <c:pt idx="1124">
                        <c:v>43860.999305555553</c:v>
                      </c:pt>
                      <c:pt idx="1125">
                        <c:v>43861.999305555553</c:v>
                      </c:pt>
                      <c:pt idx="1126">
                        <c:v>43862.999305555553</c:v>
                      </c:pt>
                      <c:pt idx="1127">
                        <c:v>43863.999305555553</c:v>
                      </c:pt>
                      <c:pt idx="1128">
                        <c:v>43864.999305555553</c:v>
                      </c:pt>
                      <c:pt idx="1129">
                        <c:v>43865.999305555553</c:v>
                      </c:pt>
                      <c:pt idx="1130">
                        <c:v>43866.999305555553</c:v>
                      </c:pt>
                      <c:pt idx="1131">
                        <c:v>43867.999305555553</c:v>
                      </c:pt>
                      <c:pt idx="1132">
                        <c:v>43868.999305555553</c:v>
                      </c:pt>
                      <c:pt idx="1133">
                        <c:v>43869.999305555553</c:v>
                      </c:pt>
                      <c:pt idx="1134">
                        <c:v>43870.999305555553</c:v>
                      </c:pt>
                      <c:pt idx="1135">
                        <c:v>43871.999305555553</c:v>
                      </c:pt>
                      <c:pt idx="1136">
                        <c:v>43872.999305555553</c:v>
                      </c:pt>
                      <c:pt idx="1137">
                        <c:v>43873.999305555553</c:v>
                      </c:pt>
                      <c:pt idx="1138">
                        <c:v>43874.999305555553</c:v>
                      </c:pt>
                      <c:pt idx="1139">
                        <c:v>43875.999305555553</c:v>
                      </c:pt>
                      <c:pt idx="1140">
                        <c:v>43876.999305555553</c:v>
                      </c:pt>
                      <c:pt idx="1141">
                        <c:v>43877.999305555553</c:v>
                      </c:pt>
                      <c:pt idx="1142">
                        <c:v>43878.999305555553</c:v>
                      </c:pt>
                      <c:pt idx="1143">
                        <c:v>43879.999305555553</c:v>
                      </c:pt>
                      <c:pt idx="1144">
                        <c:v>43880.999305555553</c:v>
                      </c:pt>
                      <c:pt idx="1145">
                        <c:v>43881.999305555553</c:v>
                      </c:pt>
                      <c:pt idx="1146">
                        <c:v>43882.999305555553</c:v>
                      </c:pt>
                      <c:pt idx="1147">
                        <c:v>43883.999305555553</c:v>
                      </c:pt>
                      <c:pt idx="1148">
                        <c:v>43884.999305555553</c:v>
                      </c:pt>
                      <c:pt idx="1149">
                        <c:v>43885.999305555553</c:v>
                      </c:pt>
                      <c:pt idx="1150">
                        <c:v>43886.999305555553</c:v>
                      </c:pt>
                      <c:pt idx="1151">
                        <c:v>43887.999305555553</c:v>
                      </c:pt>
                      <c:pt idx="1152">
                        <c:v>43888.999305555553</c:v>
                      </c:pt>
                      <c:pt idx="1153">
                        <c:v>43889.999305555553</c:v>
                      </c:pt>
                      <c:pt idx="1154">
                        <c:v>43890.999305555553</c:v>
                      </c:pt>
                      <c:pt idx="1155">
                        <c:v>43891.999305555553</c:v>
                      </c:pt>
                      <c:pt idx="1156">
                        <c:v>43892.999305555553</c:v>
                      </c:pt>
                      <c:pt idx="1157">
                        <c:v>43893.999305555553</c:v>
                      </c:pt>
                      <c:pt idx="1158">
                        <c:v>43894.999305555553</c:v>
                      </c:pt>
                      <c:pt idx="1159">
                        <c:v>43895.999305555553</c:v>
                      </c:pt>
                      <c:pt idx="1160">
                        <c:v>43896.999305555553</c:v>
                      </c:pt>
                      <c:pt idx="1161">
                        <c:v>43897.999305555553</c:v>
                      </c:pt>
                      <c:pt idx="1162">
                        <c:v>43898.999305555553</c:v>
                      </c:pt>
                      <c:pt idx="1163">
                        <c:v>43899.999305555553</c:v>
                      </c:pt>
                      <c:pt idx="1164">
                        <c:v>43900.999305555553</c:v>
                      </c:pt>
                      <c:pt idx="1165">
                        <c:v>43901.999305555553</c:v>
                      </c:pt>
                      <c:pt idx="1166">
                        <c:v>43902.999305555553</c:v>
                      </c:pt>
                      <c:pt idx="1167">
                        <c:v>43903.999305555553</c:v>
                      </c:pt>
                      <c:pt idx="1168">
                        <c:v>43904.999305555553</c:v>
                      </c:pt>
                      <c:pt idx="1169">
                        <c:v>43905.999305555553</c:v>
                      </c:pt>
                      <c:pt idx="1170">
                        <c:v>43906.999305555553</c:v>
                      </c:pt>
                      <c:pt idx="1171">
                        <c:v>43907.999305555553</c:v>
                      </c:pt>
                      <c:pt idx="1172">
                        <c:v>43908.999305555553</c:v>
                      </c:pt>
                      <c:pt idx="1173">
                        <c:v>43909.999305555553</c:v>
                      </c:pt>
                      <c:pt idx="1174">
                        <c:v>43910.999305555553</c:v>
                      </c:pt>
                      <c:pt idx="1175">
                        <c:v>43911.999305555553</c:v>
                      </c:pt>
                      <c:pt idx="1176">
                        <c:v>43912.999305555553</c:v>
                      </c:pt>
                      <c:pt idx="1177">
                        <c:v>43913.999305555553</c:v>
                      </c:pt>
                      <c:pt idx="1178">
                        <c:v>43914.999305555553</c:v>
                      </c:pt>
                      <c:pt idx="1179">
                        <c:v>43915.999305555553</c:v>
                      </c:pt>
                      <c:pt idx="1180">
                        <c:v>43916.999305555553</c:v>
                      </c:pt>
                      <c:pt idx="1181">
                        <c:v>43917.999305555553</c:v>
                      </c:pt>
                      <c:pt idx="1182">
                        <c:v>43918.999305555553</c:v>
                      </c:pt>
                      <c:pt idx="1183">
                        <c:v>43919.999305555553</c:v>
                      </c:pt>
                      <c:pt idx="1184">
                        <c:v>43920.999305555553</c:v>
                      </c:pt>
                      <c:pt idx="1185">
                        <c:v>43921.999305555553</c:v>
                      </c:pt>
                      <c:pt idx="1186">
                        <c:v>43922.999305555553</c:v>
                      </c:pt>
                      <c:pt idx="1187">
                        <c:v>43923.999305555553</c:v>
                      </c:pt>
                      <c:pt idx="1188">
                        <c:v>43924.999305555553</c:v>
                      </c:pt>
                      <c:pt idx="1189">
                        <c:v>43925.999305555553</c:v>
                      </c:pt>
                      <c:pt idx="1190">
                        <c:v>43926.999305555553</c:v>
                      </c:pt>
                      <c:pt idx="1191">
                        <c:v>43927.999305555553</c:v>
                      </c:pt>
                      <c:pt idx="1192">
                        <c:v>43928.999305555553</c:v>
                      </c:pt>
                      <c:pt idx="1193">
                        <c:v>43929.999305555553</c:v>
                      </c:pt>
                      <c:pt idx="1194">
                        <c:v>43930.999305555553</c:v>
                      </c:pt>
                      <c:pt idx="1195">
                        <c:v>43931.999305555553</c:v>
                      </c:pt>
                      <c:pt idx="1196">
                        <c:v>43932.999305555553</c:v>
                      </c:pt>
                      <c:pt idx="1197">
                        <c:v>43933.999305555553</c:v>
                      </c:pt>
                      <c:pt idx="1198">
                        <c:v>43934.999305555553</c:v>
                      </c:pt>
                      <c:pt idx="1199">
                        <c:v>43935.999305555553</c:v>
                      </c:pt>
                      <c:pt idx="1200">
                        <c:v>43936.999305555553</c:v>
                      </c:pt>
                      <c:pt idx="1201">
                        <c:v>43937.999305555553</c:v>
                      </c:pt>
                      <c:pt idx="1202">
                        <c:v>43938.999305555553</c:v>
                      </c:pt>
                      <c:pt idx="1203">
                        <c:v>43939.999305555553</c:v>
                      </c:pt>
                      <c:pt idx="1204">
                        <c:v>43940.999305555553</c:v>
                      </c:pt>
                      <c:pt idx="1205">
                        <c:v>43941.999305555553</c:v>
                      </c:pt>
                      <c:pt idx="1206">
                        <c:v>43942.999305555553</c:v>
                      </c:pt>
                      <c:pt idx="1207">
                        <c:v>43943.999305555553</c:v>
                      </c:pt>
                      <c:pt idx="1208">
                        <c:v>43944.999305555553</c:v>
                      </c:pt>
                      <c:pt idx="1209">
                        <c:v>43945.999305555553</c:v>
                      </c:pt>
                      <c:pt idx="1210">
                        <c:v>43946.999305555553</c:v>
                      </c:pt>
                      <c:pt idx="1211">
                        <c:v>43947.999305555553</c:v>
                      </c:pt>
                      <c:pt idx="1212">
                        <c:v>43948.999305555553</c:v>
                      </c:pt>
                      <c:pt idx="1213">
                        <c:v>43949.999305555553</c:v>
                      </c:pt>
                      <c:pt idx="1214">
                        <c:v>43950.999305555553</c:v>
                      </c:pt>
                      <c:pt idx="1215">
                        <c:v>43951.999305555553</c:v>
                      </c:pt>
                      <c:pt idx="1216">
                        <c:v>43952.999305555553</c:v>
                      </c:pt>
                      <c:pt idx="1217">
                        <c:v>43953.999305555553</c:v>
                      </c:pt>
                      <c:pt idx="1218">
                        <c:v>43954.999305555553</c:v>
                      </c:pt>
                      <c:pt idx="1219">
                        <c:v>43955.999305555553</c:v>
                      </c:pt>
                      <c:pt idx="1220">
                        <c:v>43956.999305555553</c:v>
                      </c:pt>
                      <c:pt idx="1221">
                        <c:v>43957.999305555553</c:v>
                      </c:pt>
                      <c:pt idx="1222">
                        <c:v>43958.999305555553</c:v>
                      </c:pt>
                      <c:pt idx="1223">
                        <c:v>43959.999305555553</c:v>
                      </c:pt>
                      <c:pt idx="1224">
                        <c:v>43960.999305555553</c:v>
                      </c:pt>
                      <c:pt idx="1225">
                        <c:v>43961.999305555553</c:v>
                      </c:pt>
                      <c:pt idx="1226">
                        <c:v>43962.999305555553</c:v>
                      </c:pt>
                      <c:pt idx="1227">
                        <c:v>43963.999305555553</c:v>
                      </c:pt>
                      <c:pt idx="1228">
                        <c:v>43964.999305555553</c:v>
                      </c:pt>
                      <c:pt idx="1229">
                        <c:v>43965.999305555553</c:v>
                      </c:pt>
                      <c:pt idx="1230">
                        <c:v>43966.999305555553</c:v>
                      </c:pt>
                      <c:pt idx="1231">
                        <c:v>43967.999305555553</c:v>
                      </c:pt>
                      <c:pt idx="1232">
                        <c:v>43968.999305555553</c:v>
                      </c:pt>
                      <c:pt idx="1233">
                        <c:v>43969.999305555553</c:v>
                      </c:pt>
                      <c:pt idx="1234">
                        <c:v>43970.999305555553</c:v>
                      </c:pt>
                      <c:pt idx="1235">
                        <c:v>43971.999305555553</c:v>
                      </c:pt>
                      <c:pt idx="1236">
                        <c:v>43972.999305555553</c:v>
                      </c:pt>
                      <c:pt idx="1237">
                        <c:v>43973.999305555553</c:v>
                      </c:pt>
                      <c:pt idx="1238">
                        <c:v>43974.999305555553</c:v>
                      </c:pt>
                      <c:pt idx="1239">
                        <c:v>43975.999305555553</c:v>
                      </c:pt>
                      <c:pt idx="1240">
                        <c:v>43976.999305555553</c:v>
                      </c:pt>
                      <c:pt idx="1241">
                        <c:v>43977.999305555553</c:v>
                      </c:pt>
                      <c:pt idx="1242">
                        <c:v>43978.999305555553</c:v>
                      </c:pt>
                      <c:pt idx="1243">
                        <c:v>43979.999305555553</c:v>
                      </c:pt>
                      <c:pt idx="1244">
                        <c:v>43980.999305555553</c:v>
                      </c:pt>
                      <c:pt idx="1245">
                        <c:v>43981.999305555553</c:v>
                      </c:pt>
                      <c:pt idx="1246">
                        <c:v>43982.999305555553</c:v>
                      </c:pt>
                      <c:pt idx="1247">
                        <c:v>43983.999305555553</c:v>
                      </c:pt>
                      <c:pt idx="1248">
                        <c:v>43984.999305555553</c:v>
                      </c:pt>
                      <c:pt idx="1249">
                        <c:v>43985.999305555553</c:v>
                      </c:pt>
                      <c:pt idx="1250">
                        <c:v>43986.999305555553</c:v>
                      </c:pt>
                      <c:pt idx="1251">
                        <c:v>43987.999305555553</c:v>
                      </c:pt>
                      <c:pt idx="1252">
                        <c:v>43988.999305555553</c:v>
                      </c:pt>
                      <c:pt idx="1253">
                        <c:v>43989.999305555553</c:v>
                      </c:pt>
                      <c:pt idx="1254">
                        <c:v>43990.999305555553</c:v>
                      </c:pt>
                      <c:pt idx="1255">
                        <c:v>43991.999305555553</c:v>
                      </c:pt>
                      <c:pt idx="1256">
                        <c:v>43992.999305555553</c:v>
                      </c:pt>
                      <c:pt idx="1257">
                        <c:v>43993.999305555553</c:v>
                      </c:pt>
                      <c:pt idx="1258">
                        <c:v>43994.999305555553</c:v>
                      </c:pt>
                      <c:pt idx="1259">
                        <c:v>43995.999305555553</c:v>
                      </c:pt>
                      <c:pt idx="1260">
                        <c:v>43996.999305555553</c:v>
                      </c:pt>
                      <c:pt idx="1261">
                        <c:v>43997.999305555553</c:v>
                      </c:pt>
                      <c:pt idx="1262">
                        <c:v>43998.999305555553</c:v>
                      </c:pt>
                      <c:pt idx="1263">
                        <c:v>43999.999305555553</c:v>
                      </c:pt>
                      <c:pt idx="1264">
                        <c:v>44000.999305555553</c:v>
                      </c:pt>
                      <c:pt idx="1265">
                        <c:v>44001.999305555553</c:v>
                      </c:pt>
                      <c:pt idx="1266">
                        <c:v>44002.999305555553</c:v>
                      </c:pt>
                      <c:pt idx="1267">
                        <c:v>44003.999305555553</c:v>
                      </c:pt>
                      <c:pt idx="1268">
                        <c:v>44004.999305555553</c:v>
                      </c:pt>
                      <c:pt idx="1269">
                        <c:v>44005.999305555553</c:v>
                      </c:pt>
                      <c:pt idx="1270">
                        <c:v>44006.999305555553</c:v>
                      </c:pt>
                      <c:pt idx="1271">
                        <c:v>44007.999305555553</c:v>
                      </c:pt>
                      <c:pt idx="1272">
                        <c:v>44008.999305555553</c:v>
                      </c:pt>
                      <c:pt idx="1273">
                        <c:v>44009.999305555553</c:v>
                      </c:pt>
                      <c:pt idx="1274">
                        <c:v>44010.999305555553</c:v>
                      </c:pt>
                      <c:pt idx="1275">
                        <c:v>44011.999305555553</c:v>
                      </c:pt>
                      <c:pt idx="1276">
                        <c:v>44012.999305555553</c:v>
                      </c:pt>
                      <c:pt idx="1277">
                        <c:v>44013.999305555553</c:v>
                      </c:pt>
                      <c:pt idx="1278">
                        <c:v>44014.999305555553</c:v>
                      </c:pt>
                      <c:pt idx="1279">
                        <c:v>44015.999305555553</c:v>
                      </c:pt>
                      <c:pt idx="1280">
                        <c:v>44016.999305555553</c:v>
                      </c:pt>
                      <c:pt idx="1281">
                        <c:v>44017.999305555553</c:v>
                      </c:pt>
                      <c:pt idx="1282">
                        <c:v>44018.999305555553</c:v>
                      </c:pt>
                      <c:pt idx="1283">
                        <c:v>44019.999305555553</c:v>
                      </c:pt>
                      <c:pt idx="1284">
                        <c:v>44020.999305555553</c:v>
                      </c:pt>
                      <c:pt idx="1285">
                        <c:v>44021.999305555553</c:v>
                      </c:pt>
                      <c:pt idx="1286">
                        <c:v>44022.999305555553</c:v>
                      </c:pt>
                      <c:pt idx="1287">
                        <c:v>44023.999305555553</c:v>
                      </c:pt>
                      <c:pt idx="1288">
                        <c:v>44024.999305555553</c:v>
                      </c:pt>
                      <c:pt idx="1289">
                        <c:v>44025.999305555553</c:v>
                      </c:pt>
                      <c:pt idx="1290">
                        <c:v>44026.999305555553</c:v>
                      </c:pt>
                      <c:pt idx="1291">
                        <c:v>44027.999305555553</c:v>
                      </c:pt>
                      <c:pt idx="1292">
                        <c:v>44028.999305555553</c:v>
                      </c:pt>
                      <c:pt idx="1293">
                        <c:v>44029.999305555553</c:v>
                      </c:pt>
                      <c:pt idx="1294">
                        <c:v>44030.999305555553</c:v>
                      </c:pt>
                      <c:pt idx="1295">
                        <c:v>44031.999305555553</c:v>
                      </c:pt>
                      <c:pt idx="1296">
                        <c:v>44032.999305555553</c:v>
                      </c:pt>
                      <c:pt idx="1297">
                        <c:v>44033.999305555553</c:v>
                      </c:pt>
                      <c:pt idx="1298">
                        <c:v>44034.999305555553</c:v>
                      </c:pt>
                      <c:pt idx="1299">
                        <c:v>44035.999305555553</c:v>
                      </c:pt>
                      <c:pt idx="1300">
                        <c:v>44036.999305555553</c:v>
                      </c:pt>
                      <c:pt idx="1301">
                        <c:v>44037.999305555553</c:v>
                      </c:pt>
                      <c:pt idx="1302">
                        <c:v>44038.999305555553</c:v>
                      </c:pt>
                      <c:pt idx="1303">
                        <c:v>44039.999305555553</c:v>
                      </c:pt>
                      <c:pt idx="1304">
                        <c:v>44040.999305555553</c:v>
                      </c:pt>
                      <c:pt idx="1305">
                        <c:v>44041.999305555553</c:v>
                      </c:pt>
                      <c:pt idx="1306">
                        <c:v>44042.999305555553</c:v>
                      </c:pt>
                      <c:pt idx="1307">
                        <c:v>44043.999305555553</c:v>
                      </c:pt>
                      <c:pt idx="1308">
                        <c:v>44044.999305555553</c:v>
                      </c:pt>
                      <c:pt idx="1309">
                        <c:v>44045.999305555553</c:v>
                      </c:pt>
                      <c:pt idx="1310">
                        <c:v>44046.999305555553</c:v>
                      </c:pt>
                      <c:pt idx="1311">
                        <c:v>44047.999305555553</c:v>
                      </c:pt>
                      <c:pt idx="1312">
                        <c:v>44048.999305555553</c:v>
                      </c:pt>
                      <c:pt idx="1313">
                        <c:v>44049.999305555553</c:v>
                      </c:pt>
                      <c:pt idx="1314">
                        <c:v>44050.999305555553</c:v>
                      </c:pt>
                      <c:pt idx="1315">
                        <c:v>44051.999305555553</c:v>
                      </c:pt>
                      <c:pt idx="1316">
                        <c:v>44052.999305555553</c:v>
                      </c:pt>
                      <c:pt idx="1317">
                        <c:v>44053.999305555553</c:v>
                      </c:pt>
                      <c:pt idx="1318">
                        <c:v>44054.999305555553</c:v>
                      </c:pt>
                      <c:pt idx="1319">
                        <c:v>44055.999305555553</c:v>
                      </c:pt>
                      <c:pt idx="1320">
                        <c:v>44056.999305555553</c:v>
                      </c:pt>
                      <c:pt idx="1321">
                        <c:v>44057.999305555553</c:v>
                      </c:pt>
                      <c:pt idx="1322">
                        <c:v>44058.999305555553</c:v>
                      </c:pt>
                      <c:pt idx="1323">
                        <c:v>44059.999305555553</c:v>
                      </c:pt>
                      <c:pt idx="1324">
                        <c:v>44060.999305555553</c:v>
                      </c:pt>
                      <c:pt idx="1325">
                        <c:v>44061.999305555553</c:v>
                      </c:pt>
                      <c:pt idx="1326">
                        <c:v>44062.999305555553</c:v>
                      </c:pt>
                      <c:pt idx="1327">
                        <c:v>44063.999305555553</c:v>
                      </c:pt>
                      <c:pt idx="1328">
                        <c:v>44064.999305555553</c:v>
                      </c:pt>
                      <c:pt idx="1329">
                        <c:v>44065.999305555553</c:v>
                      </c:pt>
                      <c:pt idx="1330">
                        <c:v>44066.999305555553</c:v>
                      </c:pt>
                      <c:pt idx="1331">
                        <c:v>44067.999305555553</c:v>
                      </c:pt>
                      <c:pt idx="1332">
                        <c:v>44068.999305555553</c:v>
                      </c:pt>
                      <c:pt idx="1333">
                        <c:v>44069.999305555553</c:v>
                      </c:pt>
                      <c:pt idx="1334">
                        <c:v>44070.999305555553</c:v>
                      </c:pt>
                      <c:pt idx="1335">
                        <c:v>44071.999305555553</c:v>
                      </c:pt>
                      <c:pt idx="1336">
                        <c:v>44072.999305555553</c:v>
                      </c:pt>
                      <c:pt idx="1337">
                        <c:v>44073.999305555553</c:v>
                      </c:pt>
                      <c:pt idx="1338">
                        <c:v>44074.999305555553</c:v>
                      </c:pt>
                      <c:pt idx="1339">
                        <c:v>44075.999305555553</c:v>
                      </c:pt>
                      <c:pt idx="1340">
                        <c:v>44076.999305555553</c:v>
                      </c:pt>
                      <c:pt idx="1341">
                        <c:v>44077.999305555553</c:v>
                      </c:pt>
                      <c:pt idx="1342">
                        <c:v>44078.999305555553</c:v>
                      </c:pt>
                      <c:pt idx="1343">
                        <c:v>44079.999305555553</c:v>
                      </c:pt>
                      <c:pt idx="1344">
                        <c:v>44080.999305555553</c:v>
                      </c:pt>
                      <c:pt idx="1345">
                        <c:v>44081.999305555553</c:v>
                      </c:pt>
                      <c:pt idx="1346">
                        <c:v>44082.999305555553</c:v>
                      </c:pt>
                      <c:pt idx="1347">
                        <c:v>44083.999305555553</c:v>
                      </c:pt>
                      <c:pt idx="1348">
                        <c:v>44084.999305555553</c:v>
                      </c:pt>
                      <c:pt idx="1349">
                        <c:v>44085.999305555553</c:v>
                      </c:pt>
                      <c:pt idx="1350">
                        <c:v>44086.999305555553</c:v>
                      </c:pt>
                      <c:pt idx="1351">
                        <c:v>44087.999305555553</c:v>
                      </c:pt>
                      <c:pt idx="1352">
                        <c:v>44088.999305555553</c:v>
                      </c:pt>
                      <c:pt idx="1353">
                        <c:v>44089.999305555553</c:v>
                      </c:pt>
                      <c:pt idx="1354">
                        <c:v>44090.999305555553</c:v>
                      </c:pt>
                      <c:pt idx="1355">
                        <c:v>44091.999305555553</c:v>
                      </c:pt>
                      <c:pt idx="1356">
                        <c:v>44092.999305555553</c:v>
                      </c:pt>
                      <c:pt idx="1357">
                        <c:v>44093.999305555553</c:v>
                      </c:pt>
                      <c:pt idx="1358">
                        <c:v>44094.999305555553</c:v>
                      </c:pt>
                      <c:pt idx="1359">
                        <c:v>44095.999305555553</c:v>
                      </c:pt>
                      <c:pt idx="1360">
                        <c:v>44096.999305555553</c:v>
                      </c:pt>
                      <c:pt idx="1361">
                        <c:v>44097.999305555553</c:v>
                      </c:pt>
                      <c:pt idx="1362">
                        <c:v>44098.999305555553</c:v>
                      </c:pt>
                      <c:pt idx="1363">
                        <c:v>44099.999305555553</c:v>
                      </c:pt>
                      <c:pt idx="1364">
                        <c:v>44100.999305555553</c:v>
                      </c:pt>
                      <c:pt idx="1365">
                        <c:v>44101.999305555553</c:v>
                      </c:pt>
                      <c:pt idx="1366">
                        <c:v>44102.999305555553</c:v>
                      </c:pt>
                      <c:pt idx="1367">
                        <c:v>44103.999305555553</c:v>
                      </c:pt>
                      <c:pt idx="1368">
                        <c:v>44104.999305555553</c:v>
                      </c:pt>
                      <c:pt idx="1369">
                        <c:v>44105.999305555553</c:v>
                      </c:pt>
                      <c:pt idx="1370">
                        <c:v>44106.999305555553</c:v>
                      </c:pt>
                      <c:pt idx="1371">
                        <c:v>44107.999305555553</c:v>
                      </c:pt>
                      <c:pt idx="1372">
                        <c:v>44108.999305555553</c:v>
                      </c:pt>
                      <c:pt idx="1373">
                        <c:v>44109.999305555553</c:v>
                      </c:pt>
                      <c:pt idx="1374">
                        <c:v>44110.999305555553</c:v>
                      </c:pt>
                      <c:pt idx="1375">
                        <c:v>44111.999305555553</c:v>
                      </c:pt>
                      <c:pt idx="1376">
                        <c:v>44112.999305555553</c:v>
                      </c:pt>
                      <c:pt idx="1377">
                        <c:v>44113.999305555553</c:v>
                      </c:pt>
                      <c:pt idx="1378">
                        <c:v>44114.999305555553</c:v>
                      </c:pt>
                      <c:pt idx="1379">
                        <c:v>44115.999305555553</c:v>
                      </c:pt>
                      <c:pt idx="1380">
                        <c:v>44116.999305555553</c:v>
                      </c:pt>
                      <c:pt idx="1381">
                        <c:v>44117.999305555553</c:v>
                      </c:pt>
                      <c:pt idx="1382">
                        <c:v>44118.999305555553</c:v>
                      </c:pt>
                      <c:pt idx="1383">
                        <c:v>44119.999305555553</c:v>
                      </c:pt>
                      <c:pt idx="1384">
                        <c:v>44120.999305555553</c:v>
                      </c:pt>
                      <c:pt idx="1385">
                        <c:v>44121.999305555553</c:v>
                      </c:pt>
                      <c:pt idx="1386">
                        <c:v>44122.999305555553</c:v>
                      </c:pt>
                      <c:pt idx="1387">
                        <c:v>44123.999305555553</c:v>
                      </c:pt>
                      <c:pt idx="1388">
                        <c:v>44124.999305555553</c:v>
                      </c:pt>
                      <c:pt idx="1389">
                        <c:v>44125.999305555553</c:v>
                      </c:pt>
                      <c:pt idx="1390">
                        <c:v>44126.999305555553</c:v>
                      </c:pt>
                      <c:pt idx="1391">
                        <c:v>44127.999305555553</c:v>
                      </c:pt>
                      <c:pt idx="1392">
                        <c:v>44128.999305555553</c:v>
                      </c:pt>
                      <c:pt idx="1393">
                        <c:v>44129.999305555553</c:v>
                      </c:pt>
                      <c:pt idx="1394">
                        <c:v>44130.999305555553</c:v>
                      </c:pt>
                      <c:pt idx="1395">
                        <c:v>44131.999305555553</c:v>
                      </c:pt>
                      <c:pt idx="1396">
                        <c:v>44132.999305555553</c:v>
                      </c:pt>
                      <c:pt idx="1397">
                        <c:v>44133.999305555553</c:v>
                      </c:pt>
                      <c:pt idx="1398">
                        <c:v>44134.999305555553</c:v>
                      </c:pt>
                      <c:pt idx="1399">
                        <c:v>44135.999305555553</c:v>
                      </c:pt>
                      <c:pt idx="1400">
                        <c:v>44136.999305555553</c:v>
                      </c:pt>
                      <c:pt idx="1401">
                        <c:v>44137.999305555553</c:v>
                      </c:pt>
                      <c:pt idx="1402">
                        <c:v>44138.999305555553</c:v>
                      </c:pt>
                      <c:pt idx="1403">
                        <c:v>44139.999305555553</c:v>
                      </c:pt>
                      <c:pt idx="1404">
                        <c:v>44140.999305555553</c:v>
                      </c:pt>
                      <c:pt idx="1405">
                        <c:v>44141.999305555553</c:v>
                      </c:pt>
                      <c:pt idx="1406">
                        <c:v>44142.999305555553</c:v>
                      </c:pt>
                      <c:pt idx="1407">
                        <c:v>44143.999305555553</c:v>
                      </c:pt>
                      <c:pt idx="1408">
                        <c:v>44144.999305555553</c:v>
                      </c:pt>
                      <c:pt idx="1409">
                        <c:v>44145.999305555553</c:v>
                      </c:pt>
                      <c:pt idx="1410">
                        <c:v>44146.999305555553</c:v>
                      </c:pt>
                      <c:pt idx="1411">
                        <c:v>44147.999305555553</c:v>
                      </c:pt>
                      <c:pt idx="1412">
                        <c:v>44148.999305555553</c:v>
                      </c:pt>
                      <c:pt idx="1413">
                        <c:v>44149.999305555553</c:v>
                      </c:pt>
                      <c:pt idx="1414">
                        <c:v>44150.999305555553</c:v>
                      </c:pt>
                      <c:pt idx="1415">
                        <c:v>44151.999305555553</c:v>
                      </c:pt>
                      <c:pt idx="1416">
                        <c:v>44152.999305555553</c:v>
                      </c:pt>
                      <c:pt idx="1417">
                        <c:v>44153.999305555553</c:v>
                      </c:pt>
                      <c:pt idx="1418">
                        <c:v>44154.999305555553</c:v>
                      </c:pt>
                      <c:pt idx="1419">
                        <c:v>44155.999305555553</c:v>
                      </c:pt>
                      <c:pt idx="1420">
                        <c:v>44156.999305555553</c:v>
                      </c:pt>
                      <c:pt idx="1421">
                        <c:v>44157.999305555553</c:v>
                      </c:pt>
                      <c:pt idx="1422">
                        <c:v>44158.999305555553</c:v>
                      </c:pt>
                      <c:pt idx="1423">
                        <c:v>44159.999305555553</c:v>
                      </c:pt>
                      <c:pt idx="1424">
                        <c:v>44160.999305555553</c:v>
                      </c:pt>
                      <c:pt idx="1425">
                        <c:v>44161.999305555553</c:v>
                      </c:pt>
                      <c:pt idx="1426">
                        <c:v>44162.999305555553</c:v>
                      </c:pt>
                      <c:pt idx="1427">
                        <c:v>44163.999305555553</c:v>
                      </c:pt>
                      <c:pt idx="1428">
                        <c:v>44164.999305555553</c:v>
                      </c:pt>
                      <c:pt idx="1429">
                        <c:v>44165.999305555553</c:v>
                      </c:pt>
                      <c:pt idx="1430">
                        <c:v>44166.999305555553</c:v>
                      </c:pt>
                      <c:pt idx="1431">
                        <c:v>44167.999305555553</c:v>
                      </c:pt>
                      <c:pt idx="1432">
                        <c:v>44168.999305555553</c:v>
                      </c:pt>
                      <c:pt idx="1433">
                        <c:v>44169.999305555553</c:v>
                      </c:pt>
                      <c:pt idx="1434">
                        <c:v>44170.999305555553</c:v>
                      </c:pt>
                      <c:pt idx="1435">
                        <c:v>44171.999305555553</c:v>
                      </c:pt>
                      <c:pt idx="1436">
                        <c:v>44172.999305555553</c:v>
                      </c:pt>
                      <c:pt idx="1437">
                        <c:v>44173.999305555553</c:v>
                      </c:pt>
                      <c:pt idx="1438">
                        <c:v>44174.999305555553</c:v>
                      </c:pt>
                      <c:pt idx="1439">
                        <c:v>44175.999305555553</c:v>
                      </c:pt>
                      <c:pt idx="1440">
                        <c:v>44176.999305555553</c:v>
                      </c:pt>
                      <c:pt idx="1441">
                        <c:v>44177.999305555553</c:v>
                      </c:pt>
                      <c:pt idx="1442">
                        <c:v>44178.999305555553</c:v>
                      </c:pt>
                      <c:pt idx="1443">
                        <c:v>44179.999305555553</c:v>
                      </c:pt>
                      <c:pt idx="1444">
                        <c:v>44180.999305555553</c:v>
                      </c:pt>
                      <c:pt idx="1445">
                        <c:v>44181.999305555553</c:v>
                      </c:pt>
                      <c:pt idx="1446">
                        <c:v>44182.999305555553</c:v>
                      </c:pt>
                      <c:pt idx="1447">
                        <c:v>44183.999305555553</c:v>
                      </c:pt>
                      <c:pt idx="1448">
                        <c:v>44184.999305555553</c:v>
                      </c:pt>
                      <c:pt idx="1449">
                        <c:v>44185.999305555553</c:v>
                      </c:pt>
                      <c:pt idx="1450">
                        <c:v>44186.999305555553</c:v>
                      </c:pt>
                      <c:pt idx="1451">
                        <c:v>44187.999305555553</c:v>
                      </c:pt>
                      <c:pt idx="1452">
                        <c:v>44188.999305555553</c:v>
                      </c:pt>
                      <c:pt idx="1453">
                        <c:v>44189.999305555553</c:v>
                      </c:pt>
                      <c:pt idx="1454">
                        <c:v>44190.999305555553</c:v>
                      </c:pt>
                      <c:pt idx="1455">
                        <c:v>44191.999305555553</c:v>
                      </c:pt>
                      <c:pt idx="1456">
                        <c:v>44192.999305555553</c:v>
                      </c:pt>
                      <c:pt idx="1457">
                        <c:v>44193.999305555553</c:v>
                      </c:pt>
                      <c:pt idx="1458">
                        <c:v>44194.999305555553</c:v>
                      </c:pt>
                      <c:pt idx="1459">
                        <c:v>44195.999305555553</c:v>
                      </c:pt>
                      <c:pt idx="1460">
                        <c:v>44196.999305555553</c:v>
                      </c:pt>
                      <c:pt idx="1461">
                        <c:v>44197.999305555553</c:v>
                      </c:pt>
                      <c:pt idx="1462">
                        <c:v>44198.999305555553</c:v>
                      </c:pt>
                      <c:pt idx="1463">
                        <c:v>44199.999305555553</c:v>
                      </c:pt>
                      <c:pt idx="1464">
                        <c:v>44200.999305555553</c:v>
                      </c:pt>
                      <c:pt idx="1465">
                        <c:v>44201.999305555553</c:v>
                      </c:pt>
                      <c:pt idx="1466">
                        <c:v>44202.999305555553</c:v>
                      </c:pt>
                      <c:pt idx="1467">
                        <c:v>44203.999305555553</c:v>
                      </c:pt>
                      <c:pt idx="1468">
                        <c:v>44204.999305555553</c:v>
                      </c:pt>
                      <c:pt idx="1469">
                        <c:v>44205.999305555553</c:v>
                      </c:pt>
                      <c:pt idx="1470">
                        <c:v>44206.999305555553</c:v>
                      </c:pt>
                      <c:pt idx="1471">
                        <c:v>44207.999305555553</c:v>
                      </c:pt>
                      <c:pt idx="1472">
                        <c:v>44208.999305555553</c:v>
                      </c:pt>
                      <c:pt idx="1473">
                        <c:v>44209.999305555553</c:v>
                      </c:pt>
                      <c:pt idx="1474">
                        <c:v>44210.999305555553</c:v>
                      </c:pt>
                      <c:pt idx="1475">
                        <c:v>44211.999305555553</c:v>
                      </c:pt>
                      <c:pt idx="1476">
                        <c:v>44212.999305555553</c:v>
                      </c:pt>
                      <c:pt idx="1477">
                        <c:v>44213.999305555553</c:v>
                      </c:pt>
                      <c:pt idx="1478">
                        <c:v>44214.999305555553</c:v>
                      </c:pt>
                      <c:pt idx="1479">
                        <c:v>44215.999305555553</c:v>
                      </c:pt>
                      <c:pt idx="1480">
                        <c:v>44216.999305555553</c:v>
                      </c:pt>
                      <c:pt idx="1481">
                        <c:v>44217.999305555553</c:v>
                      </c:pt>
                      <c:pt idx="1482">
                        <c:v>44218.999305555553</c:v>
                      </c:pt>
                      <c:pt idx="1483">
                        <c:v>44219.999305555553</c:v>
                      </c:pt>
                      <c:pt idx="1484">
                        <c:v>44220.999305555553</c:v>
                      </c:pt>
                      <c:pt idx="1485">
                        <c:v>44221.999305555553</c:v>
                      </c:pt>
                      <c:pt idx="1486">
                        <c:v>44222.999305555553</c:v>
                      </c:pt>
                      <c:pt idx="1487">
                        <c:v>44223.999305555553</c:v>
                      </c:pt>
                      <c:pt idx="1488">
                        <c:v>44224.999305555553</c:v>
                      </c:pt>
                      <c:pt idx="1489">
                        <c:v>44225.999305555553</c:v>
                      </c:pt>
                      <c:pt idx="1490">
                        <c:v>44226.999305555553</c:v>
                      </c:pt>
                      <c:pt idx="1491">
                        <c:v>44227.999305555553</c:v>
                      </c:pt>
                      <c:pt idx="1492">
                        <c:v>44228.999305555553</c:v>
                      </c:pt>
                      <c:pt idx="1493">
                        <c:v>44229.999305555553</c:v>
                      </c:pt>
                      <c:pt idx="1494">
                        <c:v>44230.999305555553</c:v>
                      </c:pt>
                      <c:pt idx="1495">
                        <c:v>44231.999305555553</c:v>
                      </c:pt>
                      <c:pt idx="1496">
                        <c:v>44232.999305555553</c:v>
                      </c:pt>
                      <c:pt idx="1497">
                        <c:v>44233.999305555553</c:v>
                      </c:pt>
                      <c:pt idx="1498">
                        <c:v>44234.999305555553</c:v>
                      </c:pt>
                      <c:pt idx="1499">
                        <c:v>44235.999305555553</c:v>
                      </c:pt>
                      <c:pt idx="1500">
                        <c:v>44236.999305555553</c:v>
                      </c:pt>
                      <c:pt idx="1501">
                        <c:v>44237.999305555553</c:v>
                      </c:pt>
                      <c:pt idx="1502">
                        <c:v>44238.999305555553</c:v>
                      </c:pt>
                      <c:pt idx="1503">
                        <c:v>44239.999305555553</c:v>
                      </c:pt>
                      <c:pt idx="1504">
                        <c:v>44240.999305555553</c:v>
                      </c:pt>
                      <c:pt idx="1505">
                        <c:v>44241.999305555553</c:v>
                      </c:pt>
                      <c:pt idx="1506">
                        <c:v>44242.999305555553</c:v>
                      </c:pt>
                      <c:pt idx="1507">
                        <c:v>44243.999305555553</c:v>
                      </c:pt>
                      <c:pt idx="1508">
                        <c:v>44244.999305555553</c:v>
                      </c:pt>
                      <c:pt idx="1509">
                        <c:v>44245.999305555553</c:v>
                      </c:pt>
                      <c:pt idx="1510">
                        <c:v>44246.999305555553</c:v>
                      </c:pt>
                      <c:pt idx="1511">
                        <c:v>44247.999305555553</c:v>
                      </c:pt>
                      <c:pt idx="1512">
                        <c:v>44248.999305555553</c:v>
                      </c:pt>
                      <c:pt idx="1513">
                        <c:v>44249.999305555553</c:v>
                      </c:pt>
                      <c:pt idx="1514">
                        <c:v>44250.999305555553</c:v>
                      </c:pt>
                      <c:pt idx="1515">
                        <c:v>44251.999305555553</c:v>
                      </c:pt>
                      <c:pt idx="1516">
                        <c:v>44252.999305555553</c:v>
                      </c:pt>
                      <c:pt idx="1517">
                        <c:v>44253.999305555553</c:v>
                      </c:pt>
                      <c:pt idx="1518">
                        <c:v>44254.999305555553</c:v>
                      </c:pt>
                      <c:pt idx="1519">
                        <c:v>44255.999305555553</c:v>
                      </c:pt>
                      <c:pt idx="1520">
                        <c:v>44256.999305555553</c:v>
                      </c:pt>
                      <c:pt idx="1521">
                        <c:v>44257.999305555553</c:v>
                      </c:pt>
                      <c:pt idx="1522">
                        <c:v>44258.999305555553</c:v>
                      </c:pt>
                      <c:pt idx="1523">
                        <c:v>44259.999305555553</c:v>
                      </c:pt>
                      <c:pt idx="1524">
                        <c:v>44260.999305555553</c:v>
                      </c:pt>
                      <c:pt idx="1525">
                        <c:v>44261.999305555553</c:v>
                      </c:pt>
                      <c:pt idx="1526">
                        <c:v>44262.999305555553</c:v>
                      </c:pt>
                      <c:pt idx="1527">
                        <c:v>44263.999305555553</c:v>
                      </c:pt>
                      <c:pt idx="1528">
                        <c:v>44264.999305555553</c:v>
                      </c:pt>
                      <c:pt idx="1529">
                        <c:v>44265.999305555553</c:v>
                      </c:pt>
                      <c:pt idx="1530">
                        <c:v>44266.999305555553</c:v>
                      </c:pt>
                      <c:pt idx="1531">
                        <c:v>44267.999305555553</c:v>
                      </c:pt>
                      <c:pt idx="1532">
                        <c:v>44268.999305555553</c:v>
                      </c:pt>
                      <c:pt idx="1533">
                        <c:v>44269.999305555553</c:v>
                      </c:pt>
                      <c:pt idx="1534">
                        <c:v>44270.999305555553</c:v>
                      </c:pt>
                      <c:pt idx="1535">
                        <c:v>44271.999305555553</c:v>
                      </c:pt>
                      <c:pt idx="1536">
                        <c:v>44272.999305555553</c:v>
                      </c:pt>
                      <c:pt idx="1537">
                        <c:v>44273.999305555553</c:v>
                      </c:pt>
                      <c:pt idx="1538">
                        <c:v>44274.999305555553</c:v>
                      </c:pt>
                      <c:pt idx="1539">
                        <c:v>44275.999305555553</c:v>
                      </c:pt>
                      <c:pt idx="1540">
                        <c:v>44276.999305555553</c:v>
                      </c:pt>
                      <c:pt idx="1541">
                        <c:v>44277.999305555553</c:v>
                      </c:pt>
                      <c:pt idx="1542">
                        <c:v>44278.999305555553</c:v>
                      </c:pt>
                      <c:pt idx="1543">
                        <c:v>44279.999305555553</c:v>
                      </c:pt>
                      <c:pt idx="1544">
                        <c:v>44280.999305555553</c:v>
                      </c:pt>
                      <c:pt idx="1545">
                        <c:v>44281.999305555553</c:v>
                      </c:pt>
                      <c:pt idx="1546">
                        <c:v>44282.999305555553</c:v>
                      </c:pt>
                      <c:pt idx="1547">
                        <c:v>44283.999305555553</c:v>
                      </c:pt>
                      <c:pt idx="1548">
                        <c:v>44284.999305555553</c:v>
                      </c:pt>
                      <c:pt idx="1549">
                        <c:v>44285.999305555553</c:v>
                      </c:pt>
                      <c:pt idx="1550">
                        <c:v>44286.999305555553</c:v>
                      </c:pt>
                      <c:pt idx="1551">
                        <c:v>44287.999305555553</c:v>
                      </c:pt>
                      <c:pt idx="1552">
                        <c:v>44288.999305555553</c:v>
                      </c:pt>
                      <c:pt idx="1553">
                        <c:v>44289.999305555553</c:v>
                      </c:pt>
                      <c:pt idx="1554">
                        <c:v>44290.999305555553</c:v>
                      </c:pt>
                      <c:pt idx="1555">
                        <c:v>44291.999305555553</c:v>
                      </c:pt>
                      <c:pt idx="1556">
                        <c:v>44292.999305555553</c:v>
                      </c:pt>
                      <c:pt idx="1557">
                        <c:v>44293.999305555553</c:v>
                      </c:pt>
                      <c:pt idx="1558">
                        <c:v>44294.999305555553</c:v>
                      </c:pt>
                      <c:pt idx="1559">
                        <c:v>44295.999305555553</c:v>
                      </c:pt>
                      <c:pt idx="1560">
                        <c:v>44296.999305555553</c:v>
                      </c:pt>
                      <c:pt idx="1561">
                        <c:v>44297.999305555553</c:v>
                      </c:pt>
                      <c:pt idx="1562">
                        <c:v>44298.999305555553</c:v>
                      </c:pt>
                      <c:pt idx="1563">
                        <c:v>44299.999305555553</c:v>
                      </c:pt>
                      <c:pt idx="1564">
                        <c:v>44300.999305555553</c:v>
                      </c:pt>
                      <c:pt idx="1565">
                        <c:v>44301.999305555553</c:v>
                      </c:pt>
                      <c:pt idx="1566">
                        <c:v>44302.999305555553</c:v>
                      </c:pt>
                      <c:pt idx="1567">
                        <c:v>44303.999305555553</c:v>
                      </c:pt>
                      <c:pt idx="1568">
                        <c:v>44304.999305555553</c:v>
                      </c:pt>
                      <c:pt idx="1569">
                        <c:v>44305.999305555553</c:v>
                      </c:pt>
                      <c:pt idx="1570">
                        <c:v>44306.999305555553</c:v>
                      </c:pt>
                      <c:pt idx="1571">
                        <c:v>44307.999305555553</c:v>
                      </c:pt>
                      <c:pt idx="1572">
                        <c:v>44308.999305555553</c:v>
                      </c:pt>
                      <c:pt idx="1573">
                        <c:v>44309.999305555553</c:v>
                      </c:pt>
                      <c:pt idx="1574">
                        <c:v>44310.999305555553</c:v>
                      </c:pt>
                      <c:pt idx="1575">
                        <c:v>44311.999305555553</c:v>
                      </c:pt>
                      <c:pt idx="1576">
                        <c:v>44312.999305555553</c:v>
                      </c:pt>
                      <c:pt idx="1577">
                        <c:v>44313.999305555553</c:v>
                      </c:pt>
                      <c:pt idx="1578">
                        <c:v>44314.999305555553</c:v>
                      </c:pt>
                      <c:pt idx="1579">
                        <c:v>44315.999305555553</c:v>
                      </c:pt>
                      <c:pt idx="1580">
                        <c:v>44316.999305555553</c:v>
                      </c:pt>
                      <c:pt idx="1581">
                        <c:v>44317.999305555553</c:v>
                      </c:pt>
                      <c:pt idx="1582">
                        <c:v>44318.999305555553</c:v>
                      </c:pt>
                      <c:pt idx="1583">
                        <c:v>44319.999305555553</c:v>
                      </c:pt>
                      <c:pt idx="1584">
                        <c:v>44320.999305555553</c:v>
                      </c:pt>
                      <c:pt idx="1585">
                        <c:v>44321.999305555553</c:v>
                      </c:pt>
                      <c:pt idx="1586">
                        <c:v>44322.999305555553</c:v>
                      </c:pt>
                      <c:pt idx="1587">
                        <c:v>44323.999305555553</c:v>
                      </c:pt>
                      <c:pt idx="1588">
                        <c:v>44324.999305555553</c:v>
                      </c:pt>
                      <c:pt idx="1589">
                        <c:v>44325.999305555553</c:v>
                      </c:pt>
                      <c:pt idx="1590">
                        <c:v>44326.999305555553</c:v>
                      </c:pt>
                      <c:pt idx="1591">
                        <c:v>44327.999305555553</c:v>
                      </c:pt>
                      <c:pt idx="1592">
                        <c:v>44328.999305555553</c:v>
                      </c:pt>
                      <c:pt idx="1593">
                        <c:v>44329.999305555553</c:v>
                      </c:pt>
                      <c:pt idx="1594">
                        <c:v>44330.999305555553</c:v>
                      </c:pt>
                      <c:pt idx="1595">
                        <c:v>44331.999305555553</c:v>
                      </c:pt>
                      <c:pt idx="1596">
                        <c:v>44332.999305555553</c:v>
                      </c:pt>
                      <c:pt idx="1597">
                        <c:v>44333.999305555553</c:v>
                      </c:pt>
                      <c:pt idx="1598">
                        <c:v>44334.999305555553</c:v>
                      </c:pt>
                      <c:pt idx="1599">
                        <c:v>44335.999305555553</c:v>
                      </c:pt>
                      <c:pt idx="1600">
                        <c:v>44336.999305555553</c:v>
                      </c:pt>
                      <c:pt idx="1601">
                        <c:v>44337.999305555553</c:v>
                      </c:pt>
                      <c:pt idx="1602">
                        <c:v>44338.999305555553</c:v>
                      </c:pt>
                      <c:pt idx="1603">
                        <c:v>44339.999305555553</c:v>
                      </c:pt>
                      <c:pt idx="1604">
                        <c:v>44340.999305555553</c:v>
                      </c:pt>
                      <c:pt idx="1605">
                        <c:v>44341.999305555553</c:v>
                      </c:pt>
                      <c:pt idx="1606">
                        <c:v>44342.999305555553</c:v>
                      </c:pt>
                      <c:pt idx="1607">
                        <c:v>44343.999305555553</c:v>
                      </c:pt>
                      <c:pt idx="1608">
                        <c:v>44344.999305555553</c:v>
                      </c:pt>
                      <c:pt idx="1609">
                        <c:v>44345.999305555553</c:v>
                      </c:pt>
                      <c:pt idx="1610">
                        <c:v>44346.999305555553</c:v>
                      </c:pt>
                      <c:pt idx="1611">
                        <c:v>44347.999305555553</c:v>
                      </c:pt>
                      <c:pt idx="1612">
                        <c:v>44348.999305555553</c:v>
                      </c:pt>
                      <c:pt idx="1613">
                        <c:v>44349.999305555553</c:v>
                      </c:pt>
                      <c:pt idx="1614">
                        <c:v>44350.999305555553</c:v>
                      </c:pt>
                      <c:pt idx="1615">
                        <c:v>44351.999305555553</c:v>
                      </c:pt>
                      <c:pt idx="1616">
                        <c:v>44352.999305555553</c:v>
                      </c:pt>
                      <c:pt idx="1617">
                        <c:v>44353.999305555553</c:v>
                      </c:pt>
                      <c:pt idx="1618">
                        <c:v>44354.999305555553</c:v>
                      </c:pt>
                      <c:pt idx="1619">
                        <c:v>44355.999305555553</c:v>
                      </c:pt>
                      <c:pt idx="1620">
                        <c:v>44356.999305555553</c:v>
                      </c:pt>
                      <c:pt idx="1621">
                        <c:v>44357.999305555553</c:v>
                      </c:pt>
                      <c:pt idx="1622">
                        <c:v>44358.999305555553</c:v>
                      </c:pt>
                      <c:pt idx="1623">
                        <c:v>44359.999305555553</c:v>
                      </c:pt>
                      <c:pt idx="1624">
                        <c:v>44360.999305555553</c:v>
                      </c:pt>
                      <c:pt idx="1625">
                        <c:v>44361.999305555553</c:v>
                      </c:pt>
                      <c:pt idx="1626">
                        <c:v>44362.999305555553</c:v>
                      </c:pt>
                      <c:pt idx="1627">
                        <c:v>44363.999305555553</c:v>
                      </c:pt>
                      <c:pt idx="1628">
                        <c:v>44364.999305555553</c:v>
                      </c:pt>
                      <c:pt idx="1629">
                        <c:v>44365.999305555553</c:v>
                      </c:pt>
                      <c:pt idx="1630">
                        <c:v>44366.999305555553</c:v>
                      </c:pt>
                      <c:pt idx="1631">
                        <c:v>44367.999305555553</c:v>
                      </c:pt>
                      <c:pt idx="1632">
                        <c:v>44368.999305555553</c:v>
                      </c:pt>
                      <c:pt idx="1633">
                        <c:v>44369.999305555553</c:v>
                      </c:pt>
                      <c:pt idx="1634">
                        <c:v>44370.999305555553</c:v>
                      </c:pt>
                      <c:pt idx="1635">
                        <c:v>44371.999305555553</c:v>
                      </c:pt>
                      <c:pt idx="1636">
                        <c:v>44372.999305555553</c:v>
                      </c:pt>
                      <c:pt idx="1637">
                        <c:v>44373.999305555553</c:v>
                      </c:pt>
                      <c:pt idx="1638">
                        <c:v>44374.999305555553</c:v>
                      </c:pt>
                      <c:pt idx="1639">
                        <c:v>44375.999305555553</c:v>
                      </c:pt>
                      <c:pt idx="1640">
                        <c:v>44376.999305555553</c:v>
                      </c:pt>
                      <c:pt idx="1641">
                        <c:v>44377.999305555553</c:v>
                      </c:pt>
                      <c:pt idx="1642">
                        <c:v>44378.999305555553</c:v>
                      </c:pt>
                      <c:pt idx="1643">
                        <c:v>44379.999305555553</c:v>
                      </c:pt>
                      <c:pt idx="1644">
                        <c:v>44380.999305555553</c:v>
                      </c:pt>
                      <c:pt idx="1645">
                        <c:v>44381.999305555553</c:v>
                      </c:pt>
                      <c:pt idx="1646">
                        <c:v>44382.999305555553</c:v>
                      </c:pt>
                      <c:pt idx="1647">
                        <c:v>44383.999305555553</c:v>
                      </c:pt>
                      <c:pt idx="1648">
                        <c:v>44384.999305555553</c:v>
                      </c:pt>
                      <c:pt idx="1649">
                        <c:v>44385.999305555553</c:v>
                      </c:pt>
                      <c:pt idx="1650">
                        <c:v>44386.999305555553</c:v>
                      </c:pt>
                      <c:pt idx="1651">
                        <c:v>44387.999305555553</c:v>
                      </c:pt>
                      <c:pt idx="1652">
                        <c:v>44388.999305555553</c:v>
                      </c:pt>
                      <c:pt idx="1653">
                        <c:v>44389.999305555553</c:v>
                      </c:pt>
                      <c:pt idx="1654">
                        <c:v>44390.999305555553</c:v>
                      </c:pt>
                      <c:pt idx="1655">
                        <c:v>44391.999305555553</c:v>
                      </c:pt>
                      <c:pt idx="1656">
                        <c:v>44392.999305555553</c:v>
                      </c:pt>
                      <c:pt idx="1657">
                        <c:v>44393.999305555553</c:v>
                      </c:pt>
                      <c:pt idx="1658">
                        <c:v>44394.999305555553</c:v>
                      </c:pt>
                      <c:pt idx="1659">
                        <c:v>44395.999305555553</c:v>
                      </c:pt>
                      <c:pt idx="1660">
                        <c:v>44396.999305555553</c:v>
                      </c:pt>
                      <c:pt idx="1661">
                        <c:v>44397.999305555553</c:v>
                      </c:pt>
                      <c:pt idx="1662">
                        <c:v>44398.999305555553</c:v>
                      </c:pt>
                      <c:pt idx="1663">
                        <c:v>44399.999305555553</c:v>
                      </c:pt>
                      <c:pt idx="1664">
                        <c:v>44400.999305555553</c:v>
                      </c:pt>
                      <c:pt idx="1665">
                        <c:v>44401.999305555553</c:v>
                      </c:pt>
                      <c:pt idx="1666">
                        <c:v>44402.999305555553</c:v>
                      </c:pt>
                      <c:pt idx="1667">
                        <c:v>44403.999305555553</c:v>
                      </c:pt>
                      <c:pt idx="1668">
                        <c:v>44404.999305555553</c:v>
                      </c:pt>
                      <c:pt idx="1669">
                        <c:v>44405.999305555553</c:v>
                      </c:pt>
                      <c:pt idx="1670">
                        <c:v>44406.999305555553</c:v>
                      </c:pt>
                      <c:pt idx="1671">
                        <c:v>44407.999305555553</c:v>
                      </c:pt>
                      <c:pt idx="1672">
                        <c:v>44408.999305555553</c:v>
                      </c:pt>
                      <c:pt idx="1673">
                        <c:v>44409.999305555553</c:v>
                      </c:pt>
                      <c:pt idx="1674">
                        <c:v>44410.999305555553</c:v>
                      </c:pt>
                      <c:pt idx="1675">
                        <c:v>44411.999305555553</c:v>
                      </c:pt>
                      <c:pt idx="1676">
                        <c:v>44412.999305555553</c:v>
                      </c:pt>
                      <c:pt idx="1677">
                        <c:v>44413.999305555553</c:v>
                      </c:pt>
                      <c:pt idx="1678">
                        <c:v>44414.999305555553</c:v>
                      </c:pt>
                      <c:pt idx="1679">
                        <c:v>44415.999305555553</c:v>
                      </c:pt>
                      <c:pt idx="1680">
                        <c:v>44416.999305555553</c:v>
                      </c:pt>
                      <c:pt idx="1681">
                        <c:v>44417.999305555553</c:v>
                      </c:pt>
                      <c:pt idx="1682">
                        <c:v>44418.999305555553</c:v>
                      </c:pt>
                      <c:pt idx="1683">
                        <c:v>44419.999305555553</c:v>
                      </c:pt>
                      <c:pt idx="1684">
                        <c:v>44420.999305555553</c:v>
                      </c:pt>
                      <c:pt idx="1685">
                        <c:v>44421.999305555553</c:v>
                      </c:pt>
                      <c:pt idx="1686">
                        <c:v>44422.999305555553</c:v>
                      </c:pt>
                      <c:pt idx="1687">
                        <c:v>44423.999305555553</c:v>
                      </c:pt>
                      <c:pt idx="1688">
                        <c:v>44424.999305555553</c:v>
                      </c:pt>
                      <c:pt idx="1689">
                        <c:v>44425.999305555553</c:v>
                      </c:pt>
                      <c:pt idx="1690">
                        <c:v>44426.999305555553</c:v>
                      </c:pt>
                      <c:pt idx="1691">
                        <c:v>44427.999305555553</c:v>
                      </c:pt>
                      <c:pt idx="1692">
                        <c:v>44428.999305555553</c:v>
                      </c:pt>
                      <c:pt idx="1693">
                        <c:v>44429.999305555553</c:v>
                      </c:pt>
                      <c:pt idx="1694">
                        <c:v>44430.999305555553</c:v>
                      </c:pt>
                      <c:pt idx="1695">
                        <c:v>44431.999305555553</c:v>
                      </c:pt>
                      <c:pt idx="1696">
                        <c:v>44432.999305555553</c:v>
                      </c:pt>
                      <c:pt idx="1697">
                        <c:v>44433.999305555553</c:v>
                      </c:pt>
                      <c:pt idx="1698">
                        <c:v>44434.999305555553</c:v>
                      </c:pt>
                      <c:pt idx="1699">
                        <c:v>44435.999305555553</c:v>
                      </c:pt>
                      <c:pt idx="1700">
                        <c:v>44436.999305555553</c:v>
                      </c:pt>
                      <c:pt idx="1701">
                        <c:v>44437.999305555553</c:v>
                      </c:pt>
                      <c:pt idx="1702">
                        <c:v>44438.999305555553</c:v>
                      </c:pt>
                      <c:pt idx="1703">
                        <c:v>44439.999305555553</c:v>
                      </c:pt>
                      <c:pt idx="1704">
                        <c:v>44440.999305555553</c:v>
                      </c:pt>
                      <c:pt idx="1705">
                        <c:v>44441.999305555553</c:v>
                      </c:pt>
                      <c:pt idx="1706">
                        <c:v>44442.999305555553</c:v>
                      </c:pt>
                      <c:pt idx="1707">
                        <c:v>44443.999305555553</c:v>
                      </c:pt>
                      <c:pt idx="1708">
                        <c:v>44444.999305555553</c:v>
                      </c:pt>
                      <c:pt idx="1709">
                        <c:v>44445.999305555553</c:v>
                      </c:pt>
                      <c:pt idx="1710">
                        <c:v>44446.999305555553</c:v>
                      </c:pt>
                      <c:pt idx="1711">
                        <c:v>44447.999305555553</c:v>
                      </c:pt>
                      <c:pt idx="1712">
                        <c:v>44448.999305555553</c:v>
                      </c:pt>
                      <c:pt idx="1713">
                        <c:v>44449.999305555553</c:v>
                      </c:pt>
                      <c:pt idx="1714">
                        <c:v>44450.999305555553</c:v>
                      </c:pt>
                      <c:pt idx="1715">
                        <c:v>44451.999305555553</c:v>
                      </c:pt>
                      <c:pt idx="1716">
                        <c:v>44452.999305555553</c:v>
                      </c:pt>
                      <c:pt idx="1717">
                        <c:v>44453.999305555553</c:v>
                      </c:pt>
                      <c:pt idx="1718">
                        <c:v>44454.999305555553</c:v>
                      </c:pt>
                      <c:pt idx="1719">
                        <c:v>44455.999305555553</c:v>
                      </c:pt>
                      <c:pt idx="1720">
                        <c:v>44456.999305555553</c:v>
                      </c:pt>
                      <c:pt idx="1721">
                        <c:v>44457.999305555553</c:v>
                      </c:pt>
                      <c:pt idx="1722">
                        <c:v>44458.999305555553</c:v>
                      </c:pt>
                      <c:pt idx="1723">
                        <c:v>44459.999305555553</c:v>
                      </c:pt>
                      <c:pt idx="1724">
                        <c:v>44460.999305555553</c:v>
                      </c:pt>
                      <c:pt idx="1725">
                        <c:v>44461.999305555553</c:v>
                      </c:pt>
                      <c:pt idx="1726">
                        <c:v>44462.999305555553</c:v>
                      </c:pt>
                      <c:pt idx="1727">
                        <c:v>44463.999305555553</c:v>
                      </c:pt>
                      <c:pt idx="1728">
                        <c:v>44464.999305555553</c:v>
                      </c:pt>
                      <c:pt idx="1729">
                        <c:v>44465.999305555553</c:v>
                      </c:pt>
                      <c:pt idx="1730">
                        <c:v>44466.999305555553</c:v>
                      </c:pt>
                      <c:pt idx="1731">
                        <c:v>44467.999305555553</c:v>
                      </c:pt>
                      <c:pt idx="1732">
                        <c:v>44468.999305555553</c:v>
                      </c:pt>
                      <c:pt idx="1733">
                        <c:v>44469.999305555553</c:v>
                      </c:pt>
                      <c:pt idx="1734">
                        <c:v>44470.999305555553</c:v>
                      </c:pt>
                      <c:pt idx="1735">
                        <c:v>44471.999305555553</c:v>
                      </c:pt>
                      <c:pt idx="1736">
                        <c:v>44472.999305555553</c:v>
                      </c:pt>
                      <c:pt idx="1737">
                        <c:v>44473.999305555553</c:v>
                      </c:pt>
                      <c:pt idx="1738">
                        <c:v>44474.999305555553</c:v>
                      </c:pt>
                      <c:pt idx="1739">
                        <c:v>44475.999305555553</c:v>
                      </c:pt>
                      <c:pt idx="1740">
                        <c:v>44476.999305555553</c:v>
                      </c:pt>
                      <c:pt idx="1741">
                        <c:v>44477.999305555553</c:v>
                      </c:pt>
                      <c:pt idx="1742">
                        <c:v>44478.999305555553</c:v>
                      </c:pt>
                      <c:pt idx="1743">
                        <c:v>44479.999305555553</c:v>
                      </c:pt>
                      <c:pt idx="1744">
                        <c:v>44480.999305555553</c:v>
                      </c:pt>
                      <c:pt idx="1745">
                        <c:v>44481.999305555553</c:v>
                      </c:pt>
                      <c:pt idx="1746">
                        <c:v>44482.999305555553</c:v>
                      </c:pt>
                      <c:pt idx="1747">
                        <c:v>44483.999305555553</c:v>
                      </c:pt>
                      <c:pt idx="1748">
                        <c:v>44484.999305555553</c:v>
                      </c:pt>
                      <c:pt idx="1749">
                        <c:v>44485.999305555553</c:v>
                      </c:pt>
                      <c:pt idx="1750">
                        <c:v>44486.999305555553</c:v>
                      </c:pt>
                      <c:pt idx="1751">
                        <c:v>44487.999305555553</c:v>
                      </c:pt>
                      <c:pt idx="1752">
                        <c:v>44488.999305555553</c:v>
                      </c:pt>
                      <c:pt idx="1753">
                        <c:v>44489.999305555553</c:v>
                      </c:pt>
                      <c:pt idx="1754">
                        <c:v>44490.999305555553</c:v>
                      </c:pt>
                      <c:pt idx="1755">
                        <c:v>44491.999305555553</c:v>
                      </c:pt>
                      <c:pt idx="1756">
                        <c:v>44492.999305555553</c:v>
                      </c:pt>
                      <c:pt idx="1757">
                        <c:v>44493.999305555553</c:v>
                      </c:pt>
                      <c:pt idx="1758">
                        <c:v>44494.999305555553</c:v>
                      </c:pt>
                      <c:pt idx="1759">
                        <c:v>44495.999305555553</c:v>
                      </c:pt>
                      <c:pt idx="1760">
                        <c:v>44496.999305555553</c:v>
                      </c:pt>
                      <c:pt idx="1761">
                        <c:v>44497.999305555553</c:v>
                      </c:pt>
                      <c:pt idx="1762">
                        <c:v>44498.999305555553</c:v>
                      </c:pt>
                      <c:pt idx="1763">
                        <c:v>44499.999305555553</c:v>
                      </c:pt>
                      <c:pt idx="1764">
                        <c:v>44500.999305555553</c:v>
                      </c:pt>
                      <c:pt idx="1765">
                        <c:v>44501.999305555553</c:v>
                      </c:pt>
                      <c:pt idx="1766">
                        <c:v>44502.999305555553</c:v>
                      </c:pt>
                      <c:pt idx="1767">
                        <c:v>44503.999305555553</c:v>
                      </c:pt>
                      <c:pt idx="1768">
                        <c:v>44504.999305555553</c:v>
                      </c:pt>
                      <c:pt idx="1769">
                        <c:v>44505.999305555553</c:v>
                      </c:pt>
                      <c:pt idx="1770">
                        <c:v>44506.999305555553</c:v>
                      </c:pt>
                      <c:pt idx="1771">
                        <c:v>44507.999305555553</c:v>
                      </c:pt>
                      <c:pt idx="1772">
                        <c:v>44508.999305555553</c:v>
                      </c:pt>
                      <c:pt idx="1773">
                        <c:v>44509.999305555553</c:v>
                      </c:pt>
                      <c:pt idx="1774">
                        <c:v>44510.999305555553</c:v>
                      </c:pt>
                      <c:pt idx="1775">
                        <c:v>44511.999305555553</c:v>
                      </c:pt>
                      <c:pt idx="1776">
                        <c:v>44512.999305555553</c:v>
                      </c:pt>
                      <c:pt idx="1777">
                        <c:v>44513.999305555553</c:v>
                      </c:pt>
                      <c:pt idx="1778">
                        <c:v>44514.999305555553</c:v>
                      </c:pt>
                      <c:pt idx="1779">
                        <c:v>44515.999305555553</c:v>
                      </c:pt>
                      <c:pt idx="1780">
                        <c:v>44516.999305555553</c:v>
                      </c:pt>
                      <c:pt idx="1781">
                        <c:v>44517.999305555553</c:v>
                      </c:pt>
                      <c:pt idx="1782">
                        <c:v>44518.999305555553</c:v>
                      </c:pt>
                      <c:pt idx="1783">
                        <c:v>44519.999305555553</c:v>
                      </c:pt>
                      <c:pt idx="1784">
                        <c:v>44520.999305555553</c:v>
                      </c:pt>
                      <c:pt idx="1785">
                        <c:v>44521.999305555553</c:v>
                      </c:pt>
                      <c:pt idx="1786">
                        <c:v>44522.999305555553</c:v>
                      </c:pt>
                      <c:pt idx="1787">
                        <c:v>44523.999305555553</c:v>
                      </c:pt>
                      <c:pt idx="1788">
                        <c:v>44524.999305555553</c:v>
                      </c:pt>
                      <c:pt idx="1789">
                        <c:v>44525.999305555553</c:v>
                      </c:pt>
                      <c:pt idx="1790">
                        <c:v>44526.999305555553</c:v>
                      </c:pt>
                      <c:pt idx="1791">
                        <c:v>44527.999305555553</c:v>
                      </c:pt>
                      <c:pt idx="1792">
                        <c:v>44528.999305555553</c:v>
                      </c:pt>
                      <c:pt idx="1793">
                        <c:v>44529.999305555553</c:v>
                      </c:pt>
                      <c:pt idx="1794">
                        <c:v>44530.999305555553</c:v>
                      </c:pt>
                      <c:pt idx="1795">
                        <c:v>44531.999305555553</c:v>
                      </c:pt>
                      <c:pt idx="1796">
                        <c:v>44532.999305555553</c:v>
                      </c:pt>
                      <c:pt idx="1797">
                        <c:v>44533.999305555553</c:v>
                      </c:pt>
                      <c:pt idx="1798">
                        <c:v>44534.999305555553</c:v>
                      </c:pt>
                      <c:pt idx="1799">
                        <c:v>44535.999305555553</c:v>
                      </c:pt>
                      <c:pt idx="1800">
                        <c:v>44536.999305555553</c:v>
                      </c:pt>
                      <c:pt idx="1801">
                        <c:v>44537.999305555553</c:v>
                      </c:pt>
                      <c:pt idx="1802">
                        <c:v>44538.999305555553</c:v>
                      </c:pt>
                      <c:pt idx="1803">
                        <c:v>44539.999305555553</c:v>
                      </c:pt>
                      <c:pt idx="1804">
                        <c:v>44540.999305555553</c:v>
                      </c:pt>
                      <c:pt idx="1805">
                        <c:v>44541.999305555553</c:v>
                      </c:pt>
                      <c:pt idx="1806">
                        <c:v>44542.999305555553</c:v>
                      </c:pt>
                      <c:pt idx="1807">
                        <c:v>44543.999305555553</c:v>
                      </c:pt>
                      <c:pt idx="1808">
                        <c:v>44544.999305555553</c:v>
                      </c:pt>
                      <c:pt idx="1809">
                        <c:v>44545.999305555553</c:v>
                      </c:pt>
                      <c:pt idx="1810">
                        <c:v>44546.999305555553</c:v>
                      </c:pt>
                      <c:pt idx="1811">
                        <c:v>44547.999305555553</c:v>
                      </c:pt>
                      <c:pt idx="1812">
                        <c:v>44548.999305555553</c:v>
                      </c:pt>
                      <c:pt idx="1813">
                        <c:v>44549.999305555553</c:v>
                      </c:pt>
                      <c:pt idx="1814">
                        <c:v>44550.999305555553</c:v>
                      </c:pt>
                      <c:pt idx="1815">
                        <c:v>44551.999305555553</c:v>
                      </c:pt>
                      <c:pt idx="1816">
                        <c:v>44552.999305555553</c:v>
                      </c:pt>
                      <c:pt idx="1817">
                        <c:v>44553.999305555553</c:v>
                      </c:pt>
                      <c:pt idx="1818">
                        <c:v>44554.999305555553</c:v>
                      </c:pt>
                      <c:pt idx="1819">
                        <c:v>44555.999305555553</c:v>
                      </c:pt>
                      <c:pt idx="1820">
                        <c:v>44556.999305555553</c:v>
                      </c:pt>
                      <c:pt idx="1821">
                        <c:v>44557.999305555553</c:v>
                      </c:pt>
                      <c:pt idx="1822">
                        <c:v>44558.999305555553</c:v>
                      </c:pt>
                      <c:pt idx="1823">
                        <c:v>44559.999305555553</c:v>
                      </c:pt>
                      <c:pt idx="1824">
                        <c:v>44560.999305555553</c:v>
                      </c:pt>
                      <c:pt idx="1825">
                        <c:v>44561.999305555553</c:v>
                      </c:pt>
                      <c:pt idx="1826">
                        <c:v>44562.999305555553</c:v>
                      </c:pt>
                      <c:pt idx="1827">
                        <c:v>44563.999305555553</c:v>
                      </c:pt>
                      <c:pt idx="1828">
                        <c:v>44564.999305555553</c:v>
                      </c:pt>
                      <c:pt idx="1829">
                        <c:v>44565.999305555553</c:v>
                      </c:pt>
                      <c:pt idx="1830">
                        <c:v>44566.999305555553</c:v>
                      </c:pt>
                      <c:pt idx="1831">
                        <c:v>44567.999305555553</c:v>
                      </c:pt>
                      <c:pt idx="1832">
                        <c:v>44568.999305555553</c:v>
                      </c:pt>
                      <c:pt idx="1833">
                        <c:v>44569.999305555553</c:v>
                      </c:pt>
                      <c:pt idx="1834">
                        <c:v>44570.999305555553</c:v>
                      </c:pt>
                      <c:pt idx="1835">
                        <c:v>44571.999305555553</c:v>
                      </c:pt>
                      <c:pt idx="1836">
                        <c:v>44572.999305555553</c:v>
                      </c:pt>
                      <c:pt idx="1837">
                        <c:v>44573.999305555553</c:v>
                      </c:pt>
                      <c:pt idx="1838">
                        <c:v>44574.999305555553</c:v>
                      </c:pt>
                      <c:pt idx="1839">
                        <c:v>44575.999305555553</c:v>
                      </c:pt>
                      <c:pt idx="1840">
                        <c:v>44576.999305555553</c:v>
                      </c:pt>
                      <c:pt idx="1841">
                        <c:v>44577.999305555553</c:v>
                      </c:pt>
                      <c:pt idx="1842">
                        <c:v>44578.999305555553</c:v>
                      </c:pt>
                      <c:pt idx="1843">
                        <c:v>44579.999305555553</c:v>
                      </c:pt>
                      <c:pt idx="1844">
                        <c:v>44580.999305555553</c:v>
                      </c:pt>
                      <c:pt idx="1845">
                        <c:v>44581.999305555553</c:v>
                      </c:pt>
                      <c:pt idx="1846">
                        <c:v>44582.999305555553</c:v>
                      </c:pt>
                      <c:pt idx="1847">
                        <c:v>44583.999305555553</c:v>
                      </c:pt>
                      <c:pt idx="1848">
                        <c:v>44584.999305555553</c:v>
                      </c:pt>
                      <c:pt idx="1849">
                        <c:v>44585.999305555553</c:v>
                      </c:pt>
                      <c:pt idx="1850">
                        <c:v>44586.999305555553</c:v>
                      </c:pt>
                      <c:pt idx="1851">
                        <c:v>44587.999305555553</c:v>
                      </c:pt>
                      <c:pt idx="1852">
                        <c:v>44588.999305555553</c:v>
                      </c:pt>
                      <c:pt idx="1853">
                        <c:v>44589.999305555553</c:v>
                      </c:pt>
                      <c:pt idx="1854">
                        <c:v>44590.999305555553</c:v>
                      </c:pt>
                      <c:pt idx="1855">
                        <c:v>44591.999305555553</c:v>
                      </c:pt>
                      <c:pt idx="1856">
                        <c:v>44592.999305555553</c:v>
                      </c:pt>
                      <c:pt idx="1857">
                        <c:v>44593.999305555553</c:v>
                      </c:pt>
                      <c:pt idx="1858">
                        <c:v>44594.999305555553</c:v>
                      </c:pt>
                      <c:pt idx="1859">
                        <c:v>44595.999305555553</c:v>
                      </c:pt>
                      <c:pt idx="1860">
                        <c:v>44596.999305555553</c:v>
                      </c:pt>
                      <c:pt idx="1861">
                        <c:v>44597.999305555553</c:v>
                      </c:pt>
                      <c:pt idx="1862">
                        <c:v>44598.999305555553</c:v>
                      </c:pt>
                      <c:pt idx="1863">
                        <c:v>44599.999305555553</c:v>
                      </c:pt>
                      <c:pt idx="1864">
                        <c:v>44600.999305555553</c:v>
                      </c:pt>
                      <c:pt idx="1865">
                        <c:v>44601.999305555553</c:v>
                      </c:pt>
                      <c:pt idx="1866">
                        <c:v>44602.999305555553</c:v>
                      </c:pt>
                      <c:pt idx="1867">
                        <c:v>44603.999305555553</c:v>
                      </c:pt>
                      <c:pt idx="1868">
                        <c:v>44604.999305555553</c:v>
                      </c:pt>
                      <c:pt idx="1869">
                        <c:v>44605.999305555553</c:v>
                      </c:pt>
                      <c:pt idx="1870">
                        <c:v>44606.999305555553</c:v>
                      </c:pt>
                      <c:pt idx="1871">
                        <c:v>44607.999305555553</c:v>
                      </c:pt>
                      <c:pt idx="1872">
                        <c:v>44608.999305555553</c:v>
                      </c:pt>
                      <c:pt idx="1873">
                        <c:v>44609.999305555553</c:v>
                      </c:pt>
                      <c:pt idx="1874">
                        <c:v>44610.999305555553</c:v>
                      </c:pt>
                      <c:pt idx="1875">
                        <c:v>44611.999305555553</c:v>
                      </c:pt>
                      <c:pt idx="1876">
                        <c:v>44612.999305555553</c:v>
                      </c:pt>
                      <c:pt idx="1877">
                        <c:v>44613.999305555553</c:v>
                      </c:pt>
                      <c:pt idx="1878">
                        <c:v>44614.999305555553</c:v>
                      </c:pt>
                      <c:pt idx="1879">
                        <c:v>44615.999305555553</c:v>
                      </c:pt>
                      <c:pt idx="1880">
                        <c:v>44616.999305555553</c:v>
                      </c:pt>
                      <c:pt idx="1881">
                        <c:v>44617.999305555553</c:v>
                      </c:pt>
                      <c:pt idx="1882">
                        <c:v>44618.999305555553</c:v>
                      </c:pt>
                      <c:pt idx="1883">
                        <c:v>44619.999305555553</c:v>
                      </c:pt>
                      <c:pt idx="1884">
                        <c:v>44620.999305555553</c:v>
                      </c:pt>
                      <c:pt idx="1885">
                        <c:v>44621.999305555553</c:v>
                      </c:pt>
                      <c:pt idx="1886">
                        <c:v>44622.999305555553</c:v>
                      </c:pt>
                      <c:pt idx="1887">
                        <c:v>44623.999305555553</c:v>
                      </c:pt>
                      <c:pt idx="1888">
                        <c:v>44624.999305555553</c:v>
                      </c:pt>
                      <c:pt idx="1889">
                        <c:v>44625.999305555553</c:v>
                      </c:pt>
                      <c:pt idx="1890">
                        <c:v>44626.999305555553</c:v>
                      </c:pt>
                      <c:pt idx="1891">
                        <c:v>44627.999305555553</c:v>
                      </c:pt>
                      <c:pt idx="1892">
                        <c:v>44628.999305555553</c:v>
                      </c:pt>
                      <c:pt idx="1893">
                        <c:v>44629.999305555553</c:v>
                      </c:pt>
                      <c:pt idx="1894">
                        <c:v>44630.999305555553</c:v>
                      </c:pt>
                      <c:pt idx="1895">
                        <c:v>44631.999305555553</c:v>
                      </c:pt>
                      <c:pt idx="1896">
                        <c:v>44632.999305555553</c:v>
                      </c:pt>
                      <c:pt idx="1897">
                        <c:v>44633.999305555553</c:v>
                      </c:pt>
                      <c:pt idx="1898">
                        <c:v>44634.999305555553</c:v>
                      </c:pt>
                      <c:pt idx="1899">
                        <c:v>44635.999305555553</c:v>
                      </c:pt>
                      <c:pt idx="1900">
                        <c:v>44636.999305555553</c:v>
                      </c:pt>
                      <c:pt idx="1901">
                        <c:v>44637.999305555553</c:v>
                      </c:pt>
                      <c:pt idx="1902">
                        <c:v>44638.999305555553</c:v>
                      </c:pt>
                      <c:pt idx="1903">
                        <c:v>44639.999305555553</c:v>
                      </c:pt>
                      <c:pt idx="1904">
                        <c:v>44640.999305555553</c:v>
                      </c:pt>
                      <c:pt idx="1905">
                        <c:v>44641.999305555553</c:v>
                      </c:pt>
                      <c:pt idx="1906">
                        <c:v>44642.999305555553</c:v>
                      </c:pt>
                      <c:pt idx="1907">
                        <c:v>44643.999305555553</c:v>
                      </c:pt>
                      <c:pt idx="1908">
                        <c:v>44644.999305555553</c:v>
                      </c:pt>
                      <c:pt idx="1909">
                        <c:v>44645.999305555553</c:v>
                      </c:pt>
                      <c:pt idx="1910">
                        <c:v>44646.999305555553</c:v>
                      </c:pt>
                      <c:pt idx="1911">
                        <c:v>44647.999305555553</c:v>
                      </c:pt>
                      <c:pt idx="1912">
                        <c:v>44648.999305555553</c:v>
                      </c:pt>
                      <c:pt idx="1913">
                        <c:v>44649.999305555553</c:v>
                      </c:pt>
                      <c:pt idx="1914">
                        <c:v>44650.999305555553</c:v>
                      </c:pt>
                      <c:pt idx="1915">
                        <c:v>44651.999305555553</c:v>
                      </c:pt>
                      <c:pt idx="1916">
                        <c:v>44652.999305555553</c:v>
                      </c:pt>
                      <c:pt idx="1917">
                        <c:v>44653.999305555553</c:v>
                      </c:pt>
                      <c:pt idx="1918">
                        <c:v>44654.999305555553</c:v>
                      </c:pt>
                      <c:pt idx="1919">
                        <c:v>44655.999305555553</c:v>
                      </c:pt>
                      <c:pt idx="1920">
                        <c:v>44656.999305555553</c:v>
                      </c:pt>
                      <c:pt idx="1921">
                        <c:v>44657.999305555553</c:v>
                      </c:pt>
                      <c:pt idx="1922">
                        <c:v>44658.999305555553</c:v>
                      </c:pt>
                      <c:pt idx="1923">
                        <c:v>44659.999305555553</c:v>
                      </c:pt>
                      <c:pt idx="1924">
                        <c:v>44660.999305555553</c:v>
                      </c:pt>
                      <c:pt idx="1925">
                        <c:v>44661.999305555553</c:v>
                      </c:pt>
                      <c:pt idx="1926">
                        <c:v>44662.999305555553</c:v>
                      </c:pt>
                      <c:pt idx="1927">
                        <c:v>44663.999305555553</c:v>
                      </c:pt>
                      <c:pt idx="1928">
                        <c:v>44664.999305555553</c:v>
                      </c:pt>
                      <c:pt idx="1929">
                        <c:v>44665.999305555553</c:v>
                      </c:pt>
                      <c:pt idx="1930">
                        <c:v>44666.999305555553</c:v>
                      </c:pt>
                      <c:pt idx="1931">
                        <c:v>44667.999305555553</c:v>
                      </c:pt>
                      <c:pt idx="1932">
                        <c:v>44668.999305555553</c:v>
                      </c:pt>
                      <c:pt idx="1933">
                        <c:v>44669.999305555553</c:v>
                      </c:pt>
                      <c:pt idx="1934">
                        <c:v>44670.999305555553</c:v>
                      </c:pt>
                      <c:pt idx="1935">
                        <c:v>44671.999305555553</c:v>
                      </c:pt>
                      <c:pt idx="1936">
                        <c:v>44672.999305555553</c:v>
                      </c:pt>
                      <c:pt idx="1937">
                        <c:v>44673.999305555553</c:v>
                      </c:pt>
                      <c:pt idx="1938">
                        <c:v>44674.999305555553</c:v>
                      </c:pt>
                      <c:pt idx="1939">
                        <c:v>44675.999305555553</c:v>
                      </c:pt>
                      <c:pt idx="1940">
                        <c:v>44676.999305555553</c:v>
                      </c:pt>
                      <c:pt idx="1941">
                        <c:v>44677.999305555553</c:v>
                      </c:pt>
                      <c:pt idx="1942">
                        <c:v>44678.999305555553</c:v>
                      </c:pt>
                      <c:pt idx="1943">
                        <c:v>44679.999305555553</c:v>
                      </c:pt>
                      <c:pt idx="1944">
                        <c:v>44680.999305555553</c:v>
                      </c:pt>
                      <c:pt idx="1945">
                        <c:v>44681.999305555553</c:v>
                      </c:pt>
                      <c:pt idx="1946">
                        <c:v>44682.999305555553</c:v>
                      </c:pt>
                      <c:pt idx="1947">
                        <c:v>44683.999305555553</c:v>
                      </c:pt>
                      <c:pt idx="1948">
                        <c:v>44684.999305555553</c:v>
                      </c:pt>
                      <c:pt idx="1949">
                        <c:v>44685.999305555553</c:v>
                      </c:pt>
                      <c:pt idx="1950">
                        <c:v>44686.999305555553</c:v>
                      </c:pt>
                      <c:pt idx="1951">
                        <c:v>44687.999305555553</c:v>
                      </c:pt>
                      <c:pt idx="1952">
                        <c:v>44688.999305555553</c:v>
                      </c:pt>
                      <c:pt idx="1953">
                        <c:v>44689.999305555553</c:v>
                      </c:pt>
                      <c:pt idx="1954">
                        <c:v>44690.999305555553</c:v>
                      </c:pt>
                      <c:pt idx="1955">
                        <c:v>44691.999305555553</c:v>
                      </c:pt>
                      <c:pt idx="1956">
                        <c:v>44692.999305555553</c:v>
                      </c:pt>
                      <c:pt idx="1957">
                        <c:v>44693.999305555553</c:v>
                      </c:pt>
                      <c:pt idx="1958">
                        <c:v>44694.999305555553</c:v>
                      </c:pt>
                      <c:pt idx="1959">
                        <c:v>44695.999305555553</c:v>
                      </c:pt>
                      <c:pt idx="1960">
                        <c:v>44696.999305555553</c:v>
                      </c:pt>
                      <c:pt idx="1961">
                        <c:v>44697.999305555553</c:v>
                      </c:pt>
                      <c:pt idx="1962">
                        <c:v>44698.999305555553</c:v>
                      </c:pt>
                      <c:pt idx="1963">
                        <c:v>44699.999305555553</c:v>
                      </c:pt>
                      <c:pt idx="1964">
                        <c:v>44700.999305555553</c:v>
                      </c:pt>
                      <c:pt idx="1965">
                        <c:v>44701.999305555553</c:v>
                      </c:pt>
                      <c:pt idx="1966">
                        <c:v>44702.999305555553</c:v>
                      </c:pt>
                      <c:pt idx="1967">
                        <c:v>44703.999305555553</c:v>
                      </c:pt>
                      <c:pt idx="1968">
                        <c:v>44704.999305555553</c:v>
                      </c:pt>
                      <c:pt idx="1969">
                        <c:v>44705.999305555553</c:v>
                      </c:pt>
                      <c:pt idx="1970">
                        <c:v>44706.999305555553</c:v>
                      </c:pt>
                      <c:pt idx="1971">
                        <c:v>44707.999305555553</c:v>
                      </c:pt>
                      <c:pt idx="1972">
                        <c:v>44708.999305555553</c:v>
                      </c:pt>
                      <c:pt idx="1973">
                        <c:v>44709.999305555553</c:v>
                      </c:pt>
                      <c:pt idx="1974">
                        <c:v>44710.999305555553</c:v>
                      </c:pt>
                      <c:pt idx="1975">
                        <c:v>44711.999305555553</c:v>
                      </c:pt>
                      <c:pt idx="1976">
                        <c:v>44712.999305555553</c:v>
                      </c:pt>
                      <c:pt idx="1977">
                        <c:v>44713.999305555553</c:v>
                      </c:pt>
                      <c:pt idx="1978">
                        <c:v>44714.999305555553</c:v>
                      </c:pt>
                      <c:pt idx="1979">
                        <c:v>44715.999305555553</c:v>
                      </c:pt>
                      <c:pt idx="1980">
                        <c:v>44716.999305555553</c:v>
                      </c:pt>
                      <c:pt idx="1981">
                        <c:v>44717.999305555553</c:v>
                      </c:pt>
                      <c:pt idx="1982">
                        <c:v>44718.999305555553</c:v>
                      </c:pt>
                      <c:pt idx="1983">
                        <c:v>44719.999305555553</c:v>
                      </c:pt>
                      <c:pt idx="1984">
                        <c:v>44720.999305555553</c:v>
                      </c:pt>
                      <c:pt idx="1985">
                        <c:v>44721.999305555553</c:v>
                      </c:pt>
                      <c:pt idx="1986">
                        <c:v>44722.999305555553</c:v>
                      </c:pt>
                      <c:pt idx="1987">
                        <c:v>44723.999305555553</c:v>
                      </c:pt>
                      <c:pt idx="1988">
                        <c:v>44724.999305555553</c:v>
                      </c:pt>
                      <c:pt idx="1989">
                        <c:v>44725.999305555553</c:v>
                      </c:pt>
                      <c:pt idx="1990">
                        <c:v>44726.999305555553</c:v>
                      </c:pt>
                      <c:pt idx="1991">
                        <c:v>44727.999305555553</c:v>
                      </c:pt>
                      <c:pt idx="1992">
                        <c:v>44728.999305555553</c:v>
                      </c:pt>
                      <c:pt idx="1993">
                        <c:v>44729.999305555553</c:v>
                      </c:pt>
                      <c:pt idx="1994">
                        <c:v>44730.999305555553</c:v>
                      </c:pt>
                      <c:pt idx="1995">
                        <c:v>44731.999305555553</c:v>
                      </c:pt>
                      <c:pt idx="1996">
                        <c:v>44732.999305555553</c:v>
                      </c:pt>
                      <c:pt idx="1997">
                        <c:v>44733.999305555553</c:v>
                      </c:pt>
                      <c:pt idx="1998">
                        <c:v>44734.999305555553</c:v>
                      </c:pt>
                      <c:pt idx="1999">
                        <c:v>44735.999305555553</c:v>
                      </c:pt>
                      <c:pt idx="2000">
                        <c:v>44736.999305555553</c:v>
                      </c:pt>
                      <c:pt idx="2001">
                        <c:v>44737.999305555553</c:v>
                      </c:pt>
                      <c:pt idx="2002">
                        <c:v>44738.999305555553</c:v>
                      </c:pt>
                      <c:pt idx="2003">
                        <c:v>44739.999305555553</c:v>
                      </c:pt>
                      <c:pt idx="2004">
                        <c:v>44740.999305555553</c:v>
                      </c:pt>
                      <c:pt idx="2005">
                        <c:v>44741.999305555553</c:v>
                      </c:pt>
                      <c:pt idx="2006">
                        <c:v>44742.999305555553</c:v>
                      </c:pt>
                      <c:pt idx="2007">
                        <c:v>44743.999305555553</c:v>
                      </c:pt>
                      <c:pt idx="2008">
                        <c:v>44744.999305555553</c:v>
                      </c:pt>
                      <c:pt idx="2009">
                        <c:v>44745.999305555553</c:v>
                      </c:pt>
                      <c:pt idx="2010">
                        <c:v>44746.999305555553</c:v>
                      </c:pt>
                      <c:pt idx="2011">
                        <c:v>44747.999305555553</c:v>
                      </c:pt>
                      <c:pt idx="2012">
                        <c:v>44748.999305555553</c:v>
                      </c:pt>
                      <c:pt idx="2013">
                        <c:v>44749.999305555553</c:v>
                      </c:pt>
                      <c:pt idx="2014">
                        <c:v>44750.999305555553</c:v>
                      </c:pt>
                      <c:pt idx="2015">
                        <c:v>44751.999305555553</c:v>
                      </c:pt>
                      <c:pt idx="2016">
                        <c:v>44752.999305555553</c:v>
                      </c:pt>
                      <c:pt idx="2017">
                        <c:v>44753.999305555553</c:v>
                      </c:pt>
                      <c:pt idx="2018">
                        <c:v>44754.999305555553</c:v>
                      </c:pt>
                      <c:pt idx="2019">
                        <c:v>44755.999305555553</c:v>
                      </c:pt>
                      <c:pt idx="2020">
                        <c:v>44756.999305555553</c:v>
                      </c:pt>
                      <c:pt idx="2021">
                        <c:v>44757.999305555553</c:v>
                      </c:pt>
                      <c:pt idx="2022">
                        <c:v>44758.999305555553</c:v>
                      </c:pt>
                      <c:pt idx="2023">
                        <c:v>44759.999305555553</c:v>
                      </c:pt>
                      <c:pt idx="2024">
                        <c:v>44760.999305555553</c:v>
                      </c:pt>
                      <c:pt idx="2025">
                        <c:v>44761.999305555553</c:v>
                      </c:pt>
                      <c:pt idx="2026">
                        <c:v>44762.999305555553</c:v>
                      </c:pt>
                      <c:pt idx="2027">
                        <c:v>44763.999305555553</c:v>
                      </c:pt>
                      <c:pt idx="2028">
                        <c:v>44764.999305555553</c:v>
                      </c:pt>
                      <c:pt idx="2029">
                        <c:v>44765.999305555553</c:v>
                      </c:pt>
                      <c:pt idx="2030">
                        <c:v>44766.999305555553</c:v>
                      </c:pt>
                      <c:pt idx="2031">
                        <c:v>44767.999305555553</c:v>
                      </c:pt>
                      <c:pt idx="2032">
                        <c:v>44768.999305555553</c:v>
                      </c:pt>
                      <c:pt idx="2033">
                        <c:v>44769.999305555553</c:v>
                      </c:pt>
                      <c:pt idx="2034">
                        <c:v>44770.999305555553</c:v>
                      </c:pt>
                      <c:pt idx="2035">
                        <c:v>44771.999305555553</c:v>
                      </c:pt>
                      <c:pt idx="2036">
                        <c:v>44772.999305555553</c:v>
                      </c:pt>
                      <c:pt idx="2037">
                        <c:v>44773.999305555553</c:v>
                      </c:pt>
                      <c:pt idx="2038">
                        <c:v>44774.999305555553</c:v>
                      </c:pt>
                      <c:pt idx="2039">
                        <c:v>44775.999305555553</c:v>
                      </c:pt>
                      <c:pt idx="2040">
                        <c:v>44776.999305555553</c:v>
                      </c:pt>
                      <c:pt idx="2041">
                        <c:v>44777.999305555553</c:v>
                      </c:pt>
                      <c:pt idx="2042">
                        <c:v>44778.999305555553</c:v>
                      </c:pt>
                      <c:pt idx="2043">
                        <c:v>44779.999305555553</c:v>
                      </c:pt>
                      <c:pt idx="2044">
                        <c:v>44780.999305555553</c:v>
                      </c:pt>
                      <c:pt idx="2045">
                        <c:v>44781.999305555553</c:v>
                      </c:pt>
                      <c:pt idx="2046">
                        <c:v>44782.999305555553</c:v>
                      </c:pt>
                      <c:pt idx="2047">
                        <c:v>44783.999305555553</c:v>
                      </c:pt>
                      <c:pt idx="2048">
                        <c:v>44784.999305555553</c:v>
                      </c:pt>
                      <c:pt idx="2049">
                        <c:v>44785.999305555553</c:v>
                      </c:pt>
                      <c:pt idx="2050">
                        <c:v>44786.999305555553</c:v>
                      </c:pt>
                      <c:pt idx="2051">
                        <c:v>44787.999305555553</c:v>
                      </c:pt>
                      <c:pt idx="2052">
                        <c:v>44788.999305555553</c:v>
                      </c:pt>
                      <c:pt idx="2053">
                        <c:v>44789.999305555553</c:v>
                      </c:pt>
                      <c:pt idx="2054">
                        <c:v>44790.999305555553</c:v>
                      </c:pt>
                      <c:pt idx="2055">
                        <c:v>44791.999305555553</c:v>
                      </c:pt>
                      <c:pt idx="2056">
                        <c:v>44792.999305555553</c:v>
                      </c:pt>
                      <c:pt idx="2057">
                        <c:v>44793.999305555553</c:v>
                      </c:pt>
                      <c:pt idx="2058">
                        <c:v>44794.999305555553</c:v>
                      </c:pt>
                      <c:pt idx="2059">
                        <c:v>44795.999305555553</c:v>
                      </c:pt>
                      <c:pt idx="2060">
                        <c:v>44796.999305555553</c:v>
                      </c:pt>
                      <c:pt idx="2061">
                        <c:v>44797.999305555553</c:v>
                      </c:pt>
                      <c:pt idx="2062">
                        <c:v>44798.999305555553</c:v>
                      </c:pt>
                      <c:pt idx="2063">
                        <c:v>44799.999305555553</c:v>
                      </c:pt>
                      <c:pt idx="2064">
                        <c:v>44800.999305555553</c:v>
                      </c:pt>
                      <c:pt idx="2065">
                        <c:v>44801.999305555553</c:v>
                      </c:pt>
                      <c:pt idx="2066">
                        <c:v>44802.999305555553</c:v>
                      </c:pt>
                      <c:pt idx="2067">
                        <c:v>44803.999305555553</c:v>
                      </c:pt>
                      <c:pt idx="2068">
                        <c:v>44804.999305555553</c:v>
                      </c:pt>
                      <c:pt idx="2069">
                        <c:v>44805.999305555553</c:v>
                      </c:pt>
                      <c:pt idx="2070">
                        <c:v>44806.999305555553</c:v>
                      </c:pt>
                      <c:pt idx="2071">
                        <c:v>44807.999305555553</c:v>
                      </c:pt>
                      <c:pt idx="2072">
                        <c:v>44808.999305555553</c:v>
                      </c:pt>
                      <c:pt idx="2073">
                        <c:v>44809.999305555553</c:v>
                      </c:pt>
                      <c:pt idx="2074">
                        <c:v>44810.999305555553</c:v>
                      </c:pt>
                      <c:pt idx="2075">
                        <c:v>44811.999305555553</c:v>
                      </c:pt>
                      <c:pt idx="2076">
                        <c:v>44812.999305555553</c:v>
                      </c:pt>
                      <c:pt idx="2077">
                        <c:v>44813.999305555553</c:v>
                      </c:pt>
                      <c:pt idx="2078">
                        <c:v>44814.999305555553</c:v>
                      </c:pt>
                      <c:pt idx="2079">
                        <c:v>44815.999305555553</c:v>
                      </c:pt>
                      <c:pt idx="2080">
                        <c:v>44816.999305555553</c:v>
                      </c:pt>
                      <c:pt idx="2081">
                        <c:v>44817.999305555553</c:v>
                      </c:pt>
                      <c:pt idx="2082">
                        <c:v>44818.999305555553</c:v>
                      </c:pt>
                      <c:pt idx="2083">
                        <c:v>44819.999305555553</c:v>
                      </c:pt>
                      <c:pt idx="2084">
                        <c:v>44820.999305555553</c:v>
                      </c:pt>
                      <c:pt idx="2085">
                        <c:v>44821.999305555553</c:v>
                      </c:pt>
                      <c:pt idx="2086">
                        <c:v>44822.999305555553</c:v>
                      </c:pt>
                      <c:pt idx="2087">
                        <c:v>44823.999305555553</c:v>
                      </c:pt>
                      <c:pt idx="2088">
                        <c:v>44824.999305555553</c:v>
                      </c:pt>
                      <c:pt idx="2089">
                        <c:v>44825.999305555553</c:v>
                      </c:pt>
                      <c:pt idx="2090">
                        <c:v>44826.999305555553</c:v>
                      </c:pt>
                      <c:pt idx="2091">
                        <c:v>44827.999305555553</c:v>
                      </c:pt>
                      <c:pt idx="2092">
                        <c:v>44828.999305555553</c:v>
                      </c:pt>
                      <c:pt idx="2093">
                        <c:v>44829.999305555553</c:v>
                      </c:pt>
                      <c:pt idx="2094">
                        <c:v>44830.999305555553</c:v>
                      </c:pt>
                      <c:pt idx="2095">
                        <c:v>44831.999305555553</c:v>
                      </c:pt>
                      <c:pt idx="2096">
                        <c:v>44832.999305555553</c:v>
                      </c:pt>
                      <c:pt idx="2097">
                        <c:v>44833.999305555553</c:v>
                      </c:pt>
                      <c:pt idx="2098">
                        <c:v>44834.999305555553</c:v>
                      </c:pt>
                      <c:pt idx="2099">
                        <c:v>44835.999305555553</c:v>
                      </c:pt>
                      <c:pt idx="2100">
                        <c:v>44836.999305555553</c:v>
                      </c:pt>
                      <c:pt idx="2101">
                        <c:v>44837.999305555553</c:v>
                      </c:pt>
                      <c:pt idx="2102">
                        <c:v>44838.999305555553</c:v>
                      </c:pt>
                      <c:pt idx="2103">
                        <c:v>44839.999305555553</c:v>
                      </c:pt>
                      <c:pt idx="2104">
                        <c:v>44840.999305555553</c:v>
                      </c:pt>
                      <c:pt idx="2105">
                        <c:v>44841.999305555553</c:v>
                      </c:pt>
                      <c:pt idx="2106">
                        <c:v>44842.999305555553</c:v>
                      </c:pt>
                      <c:pt idx="2107">
                        <c:v>44843.999305555553</c:v>
                      </c:pt>
                      <c:pt idx="2108">
                        <c:v>44844.999305555553</c:v>
                      </c:pt>
                      <c:pt idx="2109">
                        <c:v>44845.999305555553</c:v>
                      </c:pt>
                      <c:pt idx="2110">
                        <c:v>44846.999305555553</c:v>
                      </c:pt>
                      <c:pt idx="2111">
                        <c:v>44847.999305555553</c:v>
                      </c:pt>
                      <c:pt idx="2112">
                        <c:v>44848.999305555553</c:v>
                      </c:pt>
                      <c:pt idx="2113">
                        <c:v>44849.999305555553</c:v>
                      </c:pt>
                      <c:pt idx="2114">
                        <c:v>44850.999305555553</c:v>
                      </c:pt>
                      <c:pt idx="2115">
                        <c:v>44851.999305555553</c:v>
                      </c:pt>
                      <c:pt idx="2116">
                        <c:v>44852.999305555553</c:v>
                      </c:pt>
                      <c:pt idx="2117">
                        <c:v>44853.999305555553</c:v>
                      </c:pt>
                      <c:pt idx="2118">
                        <c:v>44854.999305555553</c:v>
                      </c:pt>
                      <c:pt idx="2119">
                        <c:v>44855.999305555553</c:v>
                      </c:pt>
                      <c:pt idx="2120">
                        <c:v>44856.999305555553</c:v>
                      </c:pt>
                      <c:pt idx="2121">
                        <c:v>44857.999305555553</c:v>
                      </c:pt>
                      <c:pt idx="2122">
                        <c:v>44858.999305555553</c:v>
                      </c:pt>
                      <c:pt idx="2123">
                        <c:v>44859.999305555553</c:v>
                      </c:pt>
                      <c:pt idx="2124">
                        <c:v>44860.999305555553</c:v>
                      </c:pt>
                      <c:pt idx="2125">
                        <c:v>44861.999305555553</c:v>
                      </c:pt>
                      <c:pt idx="2126">
                        <c:v>44862.999305555553</c:v>
                      </c:pt>
                      <c:pt idx="2127">
                        <c:v>44863.999305555553</c:v>
                      </c:pt>
                      <c:pt idx="2128">
                        <c:v>44864.999305555553</c:v>
                      </c:pt>
                      <c:pt idx="2129">
                        <c:v>44865.999305555553</c:v>
                      </c:pt>
                      <c:pt idx="2130">
                        <c:v>44866.999305555553</c:v>
                      </c:pt>
                      <c:pt idx="2131">
                        <c:v>44867.999305555553</c:v>
                      </c:pt>
                      <c:pt idx="2132">
                        <c:v>44868.999305555553</c:v>
                      </c:pt>
                      <c:pt idx="2133">
                        <c:v>44869.999305555553</c:v>
                      </c:pt>
                      <c:pt idx="2134">
                        <c:v>44870.999305555553</c:v>
                      </c:pt>
                      <c:pt idx="2135">
                        <c:v>44871.999305555553</c:v>
                      </c:pt>
                      <c:pt idx="2136">
                        <c:v>44872.999305555553</c:v>
                      </c:pt>
                      <c:pt idx="2137">
                        <c:v>44873.999305555553</c:v>
                      </c:pt>
                      <c:pt idx="2138">
                        <c:v>44874.999305555553</c:v>
                      </c:pt>
                      <c:pt idx="2139">
                        <c:v>44875.999305555553</c:v>
                      </c:pt>
                      <c:pt idx="2140">
                        <c:v>44876.999305555553</c:v>
                      </c:pt>
                      <c:pt idx="2141">
                        <c:v>44877.999305555553</c:v>
                      </c:pt>
                      <c:pt idx="2142">
                        <c:v>44878.999305555553</c:v>
                      </c:pt>
                      <c:pt idx="2143">
                        <c:v>44879.999305555553</c:v>
                      </c:pt>
                      <c:pt idx="2144">
                        <c:v>44880.999305555553</c:v>
                      </c:pt>
                      <c:pt idx="2145">
                        <c:v>44881.999305555553</c:v>
                      </c:pt>
                      <c:pt idx="2146">
                        <c:v>44882.999305555553</c:v>
                      </c:pt>
                      <c:pt idx="2147">
                        <c:v>44883.999305555553</c:v>
                      </c:pt>
                      <c:pt idx="2148">
                        <c:v>44884.999305555553</c:v>
                      </c:pt>
                      <c:pt idx="2149">
                        <c:v>44885.999305555553</c:v>
                      </c:pt>
                      <c:pt idx="2150">
                        <c:v>44886.999305555553</c:v>
                      </c:pt>
                      <c:pt idx="2151">
                        <c:v>44887.999305555553</c:v>
                      </c:pt>
                      <c:pt idx="2152">
                        <c:v>44888.999305555553</c:v>
                      </c:pt>
                      <c:pt idx="2153">
                        <c:v>44889.999305555553</c:v>
                      </c:pt>
                      <c:pt idx="2154">
                        <c:v>44890.999305555553</c:v>
                      </c:pt>
                      <c:pt idx="2155">
                        <c:v>44891.999305555553</c:v>
                      </c:pt>
                      <c:pt idx="2156">
                        <c:v>44892.999305555553</c:v>
                      </c:pt>
                      <c:pt idx="2157">
                        <c:v>44893.999305555553</c:v>
                      </c:pt>
                      <c:pt idx="2158">
                        <c:v>44894.999305555553</c:v>
                      </c:pt>
                      <c:pt idx="2159">
                        <c:v>44895.999305555553</c:v>
                      </c:pt>
                      <c:pt idx="2160">
                        <c:v>44896.999305555553</c:v>
                      </c:pt>
                      <c:pt idx="2161">
                        <c:v>44897.999305555553</c:v>
                      </c:pt>
                      <c:pt idx="2162">
                        <c:v>44898.999305555553</c:v>
                      </c:pt>
                      <c:pt idx="2163">
                        <c:v>44899.999305555553</c:v>
                      </c:pt>
                      <c:pt idx="2164">
                        <c:v>44900.999305555553</c:v>
                      </c:pt>
                      <c:pt idx="2165">
                        <c:v>44901.999305555553</c:v>
                      </c:pt>
                      <c:pt idx="2166">
                        <c:v>44902.999305555553</c:v>
                      </c:pt>
                      <c:pt idx="2167">
                        <c:v>44903.999305555553</c:v>
                      </c:pt>
                      <c:pt idx="2168">
                        <c:v>44904.999305555553</c:v>
                      </c:pt>
                      <c:pt idx="2169">
                        <c:v>44905.999305555553</c:v>
                      </c:pt>
                      <c:pt idx="2170">
                        <c:v>44906.999305555553</c:v>
                      </c:pt>
                      <c:pt idx="2171">
                        <c:v>44907.999305555553</c:v>
                      </c:pt>
                      <c:pt idx="2172">
                        <c:v>44908.999305555553</c:v>
                      </c:pt>
                      <c:pt idx="2173">
                        <c:v>44909.999305555553</c:v>
                      </c:pt>
                      <c:pt idx="2174">
                        <c:v>44910.999305555553</c:v>
                      </c:pt>
                      <c:pt idx="2175">
                        <c:v>44911.999305555553</c:v>
                      </c:pt>
                      <c:pt idx="2176">
                        <c:v>44912.999305555553</c:v>
                      </c:pt>
                      <c:pt idx="2177">
                        <c:v>44913.999305555553</c:v>
                      </c:pt>
                      <c:pt idx="2178">
                        <c:v>44914.999305555553</c:v>
                      </c:pt>
                      <c:pt idx="2179">
                        <c:v>44915.999305555553</c:v>
                      </c:pt>
                      <c:pt idx="2180">
                        <c:v>44916.999305555553</c:v>
                      </c:pt>
                      <c:pt idx="2181">
                        <c:v>44917.999305555553</c:v>
                      </c:pt>
                      <c:pt idx="2182">
                        <c:v>44918.999305555553</c:v>
                      </c:pt>
                      <c:pt idx="2183">
                        <c:v>44919.999305555553</c:v>
                      </c:pt>
                      <c:pt idx="2184">
                        <c:v>44920.999305555553</c:v>
                      </c:pt>
                      <c:pt idx="2185">
                        <c:v>44921.999305555553</c:v>
                      </c:pt>
                      <c:pt idx="2186">
                        <c:v>44922.999305555553</c:v>
                      </c:pt>
                      <c:pt idx="2187">
                        <c:v>44923.999305555553</c:v>
                      </c:pt>
                      <c:pt idx="2188">
                        <c:v>44924.999305555553</c:v>
                      </c:pt>
                      <c:pt idx="2189">
                        <c:v>44925.999305555553</c:v>
                      </c:pt>
                      <c:pt idx="2190">
                        <c:v>44926.999305555553</c:v>
                      </c:pt>
                      <c:pt idx="2191">
                        <c:v>44927.999305555553</c:v>
                      </c:pt>
                      <c:pt idx="2192">
                        <c:v>44928.999305555553</c:v>
                      </c:pt>
                      <c:pt idx="2193">
                        <c:v>44929.999305555553</c:v>
                      </c:pt>
                      <c:pt idx="2194">
                        <c:v>44930.999305555553</c:v>
                      </c:pt>
                      <c:pt idx="2195">
                        <c:v>44931.999305555553</c:v>
                      </c:pt>
                      <c:pt idx="2196">
                        <c:v>44932.999305555553</c:v>
                      </c:pt>
                      <c:pt idx="2197">
                        <c:v>44933.999305555553</c:v>
                      </c:pt>
                      <c:pt idx="2198">
                        <c:v>44934.999305555553</c:v>
                      </c:pt>
                      <c:pt idx="2199">
                        <c:v>44935.999305555553</c:v>
                      </c:pt>
                      <c:pt idx="2200">
                        <c:v>44936.999305555553</c:v>
                      </c:pt>
                      <c:pt idx="2201">
                        <c:v>44937.999305555553</c:v>
                      </c:pt>
                      <c:pt idx="2202">
                        <c:v>44938.999305555553</c:v>
                      </c:pt>
                      <c:pt idx="2203">
                        <c:v>44939.999305555553</c:v>
                      </c:pt>
                      <c:pt idx="2204">
                        <c:v>44940.999305555553</c:v>
                      </c:pt>
                      <c:pt idx="2205">
                        <c:v>44941.999305555553</c:v>
                      </c:pt>
                      <c:pt idx="2206">
                        <c:v>44942.999305555553</c:v>
                      </c:pt>
                      <c:pt idx="2207">
                        <c:v>44943.999305555553</c:v>
                      </c:pt>
                      <c:pt idx="2208">
                        <c:v>44944.999305555553</c:v>
                      </c:pt>
                      <c:pt idx="2209">
                        <c:v>44945.999305555553</c:v>
                      </c:pt>
                      <c:pt idx="2210">
                        <c:v>44946.999305555553</c:v>
                      </c:pt>
                      <c:pt idx="2211">
                        <c:v>44947.999305555553</c:v>
                      </c:pt>
                      <c:pt idx="2212">
                        <c:v>44948.999305555553</c:v>
                      </c:pt>
                      <c:pt idx="2213">
                        <c:v>44949.999305555553</c:v>
                      </c:pt>
                      <c:pt idx="2214">
                        <c:v>44950.999305555553</c:v>
                      </c:pt>
                      <c:pt idx="2215">
                        <c:v>44951.999305555553</c:v>
                      </c:pt>
                      <c:pt idx="2216">
                        <c:v>44952.999305555553</c:v>
                      </c:pt>
                      <c:pt idx="2217">
                        <c:v>44953.999305555553</c:v>
                      </c:pt>
                      <c:pt idx="2218">
                        <c:v>44954.999305555553</c:v>
                      </c:pt>
                      <c:pt idx="2219">
                        <c:v>44955.999305555553</c:v>
                      </c:pt>
                      <c:pt idx="2220">
                        <c:v>44956.999305555553</c:v>
                      </c:pt>
                      <c:pt idx="2221">
                        <c:v>44957.999305555553</c:v>
                      </c:pt>
                      <c:pt idx="2222">
                        <c:v>44958.999305555553</c:v>
                      </c:pt>
                      <c:pt idx="2223">
                        <c:v>44959.999305555553</c:v>
                      </c:pt>
                      <c:pt idx="2224">
                        <c:v>44960.999305555553</c:v>
                      </c:pt>
                      <c:pt idx="2225">
                        <c:v>44961.999305555553</c:v>
                      </c:pt>
                      <c:pt idx="2226">
                        <c:v>44962.999305555553</c:v>
                      </c:pt>
                      <c:pt idx="2227">
                        <c:v>44963.999305555553</c:v>
                      </c:pt>
                      <c:pt idx="2228">
                        <c:v>44964.999305555553</c:v>
                      </c:pt>
                      <c:pt idx="2229">
                        <c:v>44965.999305555553</c:v>
                      </c:pt>
                      <c:pt idx="2230">
                        <c:v>44966.999305555553</c:v>
                      </c:pt>
                      <c:pt idx="2231">
                        <c:v>44967.999305555553</c:v>
                      </c:pt>
                      <c:pt idx="2232">
                        <c:v>44968.999305555553</c:v>
                      </c:pt>
                      <c:pt idx="2233">
                        <c:v>44969.999305555553</c:v>
                      </c:pt>
                      <c:pt idx="2234">
                        <c:v>44970.999305555553</c:v>
                      </c:pt>
                      <c:pt idx="2235">
                        <c:v>44971.999305555553</c:v>
                      </c:pt>
                      <c:pt idx="2236">
                        <c:v>44972.999305555553</c:v>
                      </c:pt>
                      <c:pt idx="2237">
                        <c:v>44973.999305555553</c:v>
                      </c:pt>
                      <c:pt idx="2238">
                        <c:v>44974.999305555553</c:v>
                      </c:pt>
                      <c:pt idx="2239">
                        <c:v>44975.999305555553</c:v>
                      </c:pt>
                      <c:pt idx="2240">
                        <c:v>44976.999305555553</c:v>
                      </c:pt>
                      <c:pt idx="2241">
                        <c:v>44977.999305555553</c:v>
                      </c:pt>
                      <c:pt idx="2242">
                        <c:v>44978.999305555553</c:v>
                      </c:pt>
                      <c:pt idx="2243">
                        <c:v>44979.999305555553</c:v>
                      </c:pt>
                      <c:pt idx="2244">
                        <c:v>44980.999305555553</c:v>
                      </c:pt>
                      <c:pt idx="2245">
                        <c:v>44981.999305555553</c:v>
                      </c:pt>
                      <c:pt idx="2246">
                        <c:v>44982.999305555553</c:v>
                      </c:pt>
                      <c:pt idx="2247">
                        <c:v>44983.999305555553</c:v>
                      </c:pt>
                      <c:pt idx="2248">
                        <c:v>44984.999305555553</c:v>
                      </c:pt>
                      <c:pt idx="2249">
                        <c:v>44985.999305555553</c:v>
                      </c:pt>
                      <c:pt idx="2250">
                        <c:v>44986.999305555553</c:v>
                      </c:pt>
                      <c:pt idx="2251">
                        <c:v>44987.999305555553</c:v>
                      </c:pt>
                      <c:pt idx="2252">
                        <c:v>44988.999305555553</c:v>
                      </c:pt>
                      <c:pt idx="2253">
                        <c:v>44989.999305555553</c:v>
                      </c:pt>
                      <c:pt idx="2254">
                        <c:v>44990.999305555553</c:v>
                      </c:pt>
                      <c:pt idx="2255">
                        <c:v>44991.999305555553</c:v>
                      </c:pt>
                      <c:pt idx="2256">
                        <c:v>44992.999305555553</c:v>
                      </c:pt>
                      <c:pt idx="2257">
                        <c:v>44993.999305555553</c:v>
                      </c:pt>
                      <c:pt idx="2258">
                        <c:v>44994.999305555553</c:v>
                      </c:pt>
                      <c:pt idx="2259">
                        <c:v>44995.999305555553</c:v>
                      </c:pt>
                      <c:pt idx="2260">
                        <c:v>44996.999305555553</c:v>
                      </c:pt>
                      <c:pt idx="2261">
                        <c:v>44997.999305555553</c:v>
                      </c:pt>
                      <c:pt idx="2262">
                        <c:v>44998.999305555553</c:v>
                      </c:pt>
                      <c:pt idx="2263">
                        <c:v>44999.999305555553</c:v>
                      </c:pt>
                      <c:pt idx="2264">
                        <c:v>45000.999305555553</c:v>
                      </c:pt>
                      <c:pt idx="2265">
                        <c:v>45001.999305555553</c:v>
                      </c:pt>
                      <c:pt idx="2266">
                        <c:v>45002.999305555553</c:v>
                      </c:pt>
                      <c:pt idx="2267">
                        <c:v>45003.999305555553</c:v>
                      </c:pt>
                      <c:pt idx="2268">
                        <c:v>45004.999305555553</c:v>
                      </c:pt>
                      <c:pt idx="2269">
                        <c:v>45005.999305555553</c:v>
                      </c:pt>
                      <c:pt idx="2270">
                        <c:v>45006.999305555553</c:v>
                      </c:pt>
                      <c:pt idx="2271">
                        <c:v>45007.999305555553</c:v>
                      </c:pt>
                      <c:pt idx="2272">
                        <c:v>45008.999305555553</c:v>
                      </c:pt>
                      <c:pt idx="2273">
                        <c:v>45009.999305555553</c:v>
                      </c:pt>
                      <c:pt idx="2274">
                        <c:v>45010.999305555553</c:v>
                      </c:pt>
                      <c:pt idx="2275">
                        <c:v>45011.999305555553</c:v>
                      </c:pt>
                      <c:pt idx="2276">
                        <c:v>45012.999305555553</c:v>
                      </c:pt>
                      <c:pt idx="2277">
                        <c:v>45013.999305555553</c:v>
                      </c:pt>
                      <c:pt idx="2278">
                        <c:v>45014.999305555553</c:v>
                      </c:pt>
                      <c:pt idx="2279">
                        <c:v>45015.999305555553</c:v>
                      </c:pt>
                      <c:pt idx="2280">
                        <c:v>45016.999305555553</c:v>
                      </c:pt>
                      <c:pt idx="2281">
                        <c:v>45017.999305555553</c:v>
                      </c:pt>
                      <c:pt idx="2282">
                        <c:v>45018.999305555553</c:v>
                      </c:pt>
                      <c:pt idx="2283">
                        <c:v>45019.999305555553</c:v>
                      </c:pt>
                      <c:pt idx="2284">
                        <c:v>45020.999305555553</c:v>
                      </c:pt>
                      <c:pt idx="2285">
                        <c:v>45021.999305555553</c:v>
                      </c:pt>
                      <c:pt idx="2286">
                        <c:v>45022.999305555553</c:v>
                      </c:pt>
                      <c:pt idx="2287">
                        <c:v>45023.999305555553</c:v>
                      </c:pt>
                      <c:pt idx="2288">
                        <c:v>45024.999305555553</c:v>
                      </c:pt>
                      <c:pt idx="2289">
                        <c:v>45025.999305555553</c:v>
                      </c:pt>
                      <c:pt idx="2290">
                        <c:v>45026.999305555553</c:v>
                      </c:pt>
                      <c:pt idx="2291">
                        <c:v>45027.999305555553</c:v>
                      </c:pt>
                      <c:pt idx="2292">
                        <c:v>45028.999305555553</c:v>
                      </c:pt>
                      <c:pt idx="2293">
                        <c:v>45029.999305555553</c:v>
                      </c:pt>
                      <c:pt idx="2294">
                        <c:v>45030.999305555553</c:v>
                      </c:pt>
                      <c:pt idx="2295">
                        <c:v>45031.999305555553</c:v>
                      </c:pt>
                      <c:pt idx="2296">
                        <c:v>45032.999305555553</c:v>
                      </c:pt>
                      <c:pt idx="2297">
                        <c:v>45033.999305555553</c:v>
                      </c:pt>
                      <c:pt idx="2298">
                        <c:v>45034.999305555553</c:v>
                      </c:pt>
                      <c:pt idx="2299">
                        <c:v>45035.999305555553</c:v>
                      </c:pt>
                      <c:pt idx="2300">
                        <c:v>45036.999305555553</c:v>
                      </c:pt>
                      <c:pt idx="2301">
                        <c:v>45037.999305555553</c:v>
                      </c:pt>
                      <c:pt idx="2302">
                        <c:v>45038.999305555553</c:v>
                      </c:pt>
                      <c:pt idx="2303">
                        <c:v>45039.999305555553</c:v>
                      </c:pt>
                      <c:pt idx="2304">
                        <c:v>45040.999305555553</c:v>
                      </c:pt>
                      <c:pt idx="2305">
                        <c:v>45041.999305555553</c:v>
                      </c:pt>
                      <c:pt idx="2306">
                        <c:v>45042.999305555553</c:v>
                      </c:pt>
                      <c:pt idx="2307">
                        <c:v>45043.999305555553</c:v>
                      </c:pt>
                      <c:pt idx="2308">
                        <c:v>45044.999305555553</c:v>
                      </c:pt>
                      <c:pt idx="2309">
                        <c:v>45045.999305555553</c:v>
                      </c:pt>
                      <c:pt idx="2310">
                        <c:v>45046.999305555553</c:v>
                      </c:pt>
                      <c:pt idx="2311">
                        <c:v>45047.999305555553</c:v>
                      </c:pt>
                      <c:pt idx="2312">
                        <c:v>45048.999305555553</c:v>
                      </c:pt>
                      <c:pt idx="2313">
                        <c:v>45049.999305555553</c:v>
                      </c:pt>
                      <c:pt idx="2314">
                        <c:v>45050.999305555553</c:v>
                      </c:pt>
                      <c:pt idx="2315">
                        <c:v>45051.999305555553</c:v>
                      </c:pt>
                      <c:pt idx="2316">
                        <c:v>45052.999305555553</c:v>
                      </c:pt>
                      <c:pt idx="2317">
                        <c:v>45053.999305555553</c:v>
                      </c:pt>
                      <c:pt idx="2318">
                        <c:v>45054.999305555553</c:v>
                      </c:pt>
                      <c:pt idx="2319">
                        <c:v>45055.999305555553</c:v>
                      </c:pt>
                      <c:pt idx="2320">
                        <c:v>45056.999305555553</c:v>
                      </c:pt>
                      <c:pt idx="2321">
                        <c:v>45057.999305555553</c:v>
                      </c:pt>
                      <c:pt idx="2322">
                        <c:v>45058.999305555553</c:v>
                      </c:pt>
                      <c:pt idx="2323">
                        <c:v>45059.999305555553</c:v>
                      </c:pt>
                      <c:pt idx="2324">
                        <c:v>45060.999305555553</c:v>
                      </c:pt>
                      <c:pt idx="2325">
                        <c:v>45061.999305555553</c:v>
                      </c:pt>
                      <c:pt idx="2326">
                        <c:v>45062.999305555553</c:v>
                      </c:pt>
                      <c:pt idx="2327">
                        <c:v>45063.999305555553</c:v>
                      </c:pt>
                      <c:pt idx="2328">
                        <c:v>45064.999305555553</c:v>
                      </c:pt>
                      <c:pt idx="2329">
                        <c:v>45065.999305555553</c:v>
                      </c:pt>
                      <c:pt idx="2330">
                        <c:v>45066.999305555553</c:v>
                      </c:pt>
                      <c:pt idx="2331">
                        <c:v>45067.999305555553</c:v>
                      </c:pt>
                      <c:pt idx="2332">
                        <c:v>45068.999305555553</c:v>
                      </c:pt>
                      <c:pt idx="2333">
                        <c:v>45069.999305555553</c:v>
                      </c:pt>
                      <c:pt idx="2334">
                        <c:v>45070.999305555553</c:v>
                      </c:pt>
                      <c:pt idx="2335">
                        <c:v>45071.999305555553</c:v>
                      </c:pt>
                      <c:pt idx="2336">
                        <c:v>45072.999305555553</c:v>
                      </c:pt>
                      <c:pt idx="2337">
                        <c:v>45073.999305555553</c:v>
                      </c:pt>
                      <c:pt idx="2338">
                        <c:v>45074.999305555553</c:v>
                      </c:pt>
                      <c:pt idx="2339">
                        <c:v>45075.999305555553</c:v>
                      </c:pt>
                      <c:pt idx="2340">
                        <c:v>45076.999305555553</c:v>
                      </c:pt>
                      <c:pt idx="2341">
                        <c:v>45077.999305555553</c:v>
                      </c:pt>
                      <c:pt idx="2342">
                        <c:v>45078.999305555553</c:v>
                      </c:pt>
                      <c:pt idx="2343">
                        <c:v>45079.999305555553</c:v>
                      </c:pt>
                      <c:pt idx="2344">
                        <c:v>45080.999305555553</c:v>
                      </c:pt>
                      <c:pt idx="2345">
                        <c:v>45081.999305555553</c:v>
                      </c:pt>
                      <c:pt idx="2346">
                        <c:v>45082.999305555553</c:v>
                      </c:pt>
                      <c:pt idx="2347">
                        <c:v>45083.999305555553</c:v>
                      </c:pt>
                      <c:pt idx="2348">
                        <c:v>45084.999305555553</c:v>
                      </c:pt>
                      <c:pt idx="2349">
                        <c:v>45085.999305555553</c:v>
                      </c:pt>
                      <c:pt idx="2350">
                        <c:v>45086.999305555553</c:v>
                      </c:pt>
                      <c:pt idx="2351">
                        <c:v>45087.999305555553</c:v>
                      </c:pt>
                      <c:pt idx="2352">
                        <c:v>45088.999305555553</c:v>
                      </c:pt>
                      <c:pt idx="2353">
                        <c:v>45089.999305555553</c:v>
                      </c:pt>
                      <c:pt idx="2354">
                        <c:v>45090.999305555553</c:v>
                      </c:pt>
                      <c:pt idx="2355">
                        <c:v>45091.999305555553</c:v>
                      </c:pt>
                      <c:pt idx="2356">
                        <c:v>45092.999305555553</c:v>
                      </c:pt>
                      <c:pt idx="2357">
                        <c:v>45093.999305555553</c:v>
                      </c:pt>
                      <c:pt idx="2358">
                        <c:v>45094.999305555553</c:v>
                      </c:pt>
                      <c:pt idx="2359">
                        <c:v>45095.999305555553</c:v>
                      </c:pt>
                      <c:pt idx="2360">
                        <c:v>45096.999305555553</c:v>
                      </c:pt>
                      <c:pt idx="2361">
                        <c:v>45097.999305555553</c:v>
                      </c:pt>
                      <c:pt idx="2362">
                        <c:v>45098.999305555553</c:v>
                      </c:pt>
                      <c:pt idx="2363">
                        <c:v>45099.999305555553</c:v>
                      </c:pt>
                      <c:pt idx="2364">
                        <c:v>45100.999305555553</c:v>
                      </c:pt>
                      <c:pt idx="2365">
                        <c:v>45101.999305555553</c:v>
                      </c:pt>
                      <c:pt idx="2366">
                        <c:v>45102.999305555553</c:v>
                      </c:pt>
                      <c:pt idx="2367">
                        <c:v>45103.999305555553</c:v>
                      </c:pt>
                      <c:pt idx="2368">
                        <c:v>45104.999305555553</c:v>
                      </c:pt>
                      <c:pt idx="2369">
                        <c:v>45105.999305555553</c:v>
                      </c:pt>
                      <c:pt idx="2370">
                        <c:v>45106.999305555553</c:v>
                      </c:pt>
                      <c:pt idx="2371">
                        <c:v>45107.999305555553</c:v>
                      </c:pt>
                      <c:pt idx="2372">
                        <c:v>45108.999305555553</c:v>
                      </c:pt>
                      <c:pt idx="2373">
                        <c:v>45109.999305555553</c:v>
                      </c:pt>
                      <c:pt idx="2374">
                        <c:v>45110.999305555553</c:v>
                      </c:pt>
                      <c:pt idx="2375">
                        <c:v>45111.999305555553</c:v>
                      </c:pt>
                      <c:pt idx="2376">
                        <c:v>45112.999305555553</c:v>
                      </c:pt>
                      <c:pt idx="2377">
                        <c:v>45113.999305555553</c:v>
                      </c:pt>
                      <c:pt idx="2378">
                        <c:v>45114.999305555553</c:v>
                      </c:pt>
                      <c:pt idx="2379">
                        <c:v>45115.999305555553</c:v>
                      </c:pt>
                      <c:pt idx="2380">
                        <c:v>45116.999305555553</c:v>
                      </c:pt>
                      <c:pt idx="2381">
                        <c:v>45117.999305555553</c:v>
                      </c:pt>
                      <c:pt idx="2382">
                        <c:v>45118.999305555553</c:v>
                      </c:pt>
                      <c:pt idx="2383">
                        <c:v>45119.999305555553</c:v>
                      </c:pt>
                      <c:pt idx="2384">
                        <c:v>45120.999305555553</c:v>
                      </c:pt>
                      <c:pt idx="2385">
                        <c:v>45121.999305555553</c:v>
                      </c:pt>
                      <c:pt idx="2386">
                        <c:v>45122.999305555553</c:v>
                      </c:pt>
                      <c:pt idx="2387">
                        <c:v>45123.999305555553</c:v>
                      </c:pt>
                      <c:pt idx="2388">
                        <c:v>45124.999305555553</c:v>
                      </c:pt>
                      <c:pt idx="2389">
                        <c:v>45125.999305555553</c:v>
                      </c:pt>
                      <c:pt idx="2390">
                        <c:v>45126.999305555553</c:v>
                      </c:pt>
                      <c:pt idx="2391">
                        <c:v>45127.999305555553</c:v>
                      </c:pt>
                      <c:pt idx="2392">
                        <c:v>45128.999305555553</c:v>
                      </c:pt>
                      <c:pt idx="2393">
                        <c:v>45129.999305555553</c:v>
                      </c:pt>
                      <c:pt idx="2394">
                        <c:v>45130.999305555553</c:v>
                      </c:pt>
                      <c:pt idx="2395">
                        <c:v>45131.999305555553</c:v>
                      </c:pt>
                      <c:pt idx="2396">
                        <c:v>45132.999305555553</c:v>
                      </c:pt>
                      <c:pt idx="2397">
                        <c:v>45133.999305555553</c:v>
                      </c:pt>
                      <c:pt idx="2398">
                        <c:v>45134.999305555553</c:v>
                      </c:pt>
                      <c:pt idx="2399">
                        <c:v>45135.999305555553</c:v>
                      </c:pt>
                      <c:pt idx="2400">
                        <c:v>45136.999305555553</c:v>
                      </c:pt>
                      <c:pt idx="2401">
                        <c:v>45137.999305555553</c:v>
                      </c:pt>
                      <c:pt idx="2402">
                        <c:v>45138.999305555553</c:v>
                      </c:pt>
                      <c:pt idx="2403">
                        <c:v>45139.999305555553</c:v>
                      </c:pt>
                      <c:pt idx="2404">
                        <c:v>45140.999305555553</c:v>
                      </c:pt>
                      <c:pt idx="2405">
                        <c:v>45141.999305555553</c:v>
                      </c:pt>
                      <c:pt idx="2406">
                        <c:v>45142.999305555553</c:v>
                      </c:pt>
                      <c:pt idx="2407">
                        <c:v>45143.999305555553</c:v>
                      </c:pt>
                      <c:pt idx="2408">
                        <c:v>45144.999305555553</c:v>
                      </c:pt>
                      <c:pt idx="2409">
                        <c:v>45145.999305555553</c:v>
                      </c:pt>
                      <c:pt idx="2410">
                        <c:v>45146.999305555553</c:v>
                      </c:pt>
                      <c:pt idx="2411">
                        <c:v>45147.999305555553</c:v>
                      </c:pt>
                      <c:pt idx="2412">
                        <c:v>45148.999305555553</c:v>
                      </c:pt>
                      <c:pt idx="2413">
                        <c:v>45149.999305555553</c:v>
                      </c:pt>
                      <c:pt idx="2414">
                        <c:v>45150.999305555553</c:v>
                      </c:pt>
                      <c:pt idx="2415">
                        <c:v>45151.999305555553</c:v>
                      </c:pt>
                      <c:pt idx="2416">
                        <c:v>45152.999305555553</c:v>
                      </c:pt>
                      <c:pt idx="2417">
                        <c:v>45153.999305555553</c:v>
                      </c:pt>
                      <c:pt idx="2418">
                        <c:v>45154.999305555553</c:v>
                      </c:pt>
                      <c:pt idx="2419">
                        <c:v>45155.999305555553</c:v>
                      </c:pt>
                      <c:pt idx="2420">
                        <c:v>45156.999305555553</c:v>
                      </c:pt>
                      <c:pt idx="2421">
                        <c:v>45157.999305555553</c:v>
                      </c:pt>
                      <c:pt idx="2422">
                        <c:v>45158.999305555553</c:v>
                      </c:pt>
                      <c:pt idx="2423">
                        <c:v>45159.999305555553</c:v>
                      </c:pt>
                      <c:pt idx="2424">
                        <c:v>45160.999305555553</c:v>
                      </c:pt>
                      <c:pt idx="2425">
                        <c:v>45161.999305555553</c:v>
                      </c:pt>
                      <c:pt idx="2426">
                        <c:v>45162.999305555553</c:v>
                      </c:pt>
                      <c:pt idx="2427">
                        <c:v>45163.999305555553</c:v>
                      </c:pt>
                      <c:pt idx="2428">
                        <c:v>45164.999305555553</c:v>
                      </c:pt>
                      <c:pt idx="2429">
                        <c:v>45165.999305555553</c:v>
                      </c:pt>
                      <c:pt idx="2430">
                        <c:v>45166.999305555553</c:v>
                      </c:pt>
                      <c:pt idx="2431">
                        <c:v>45167.999305555553</c:v>
                      </c:pt>
                      <c:pt idx="2432">
                        <c:v>45168.999305555553</c:v>
                      </c:pt>
                      <c:pt idx="2433">
                        <c:v>45169.999305555553</c:v>
                      </c:pt>
                      <c:pt idx="2434">
                        <c:v>45170.999305555553</c:v>
                      </c:pt>
                      <c:pt idx="2435">
                        <c:v>45171.999305555553</c:v>
                      </c:pt>
                      <c:pt idx="2436">
                        <c:v>45172.999305555553</c:v>
                      </c:pt>
                      <c:pt idx="2437">
                        <c:v>45173.999305555553</c:v>
                      </c:pt>
                      <c:pt idx="2438">
                        <c:v>45174.999305555553</c:v>
                      </c:pt>
                      <c:pt idx="2439">
                        <c:v>45175.999305555553</c:v>
                      </c:pt>
                      <c:pt idx="2440">
                        <c:v>45176.999305555553</c:v>
                      </c:pt>
                      <c:pt idx="2441">
                        <c:v>45177.999305555553</c:v>
                      </c:pt>
                      <c:pt idx="2442">
                        <c:v>45178.999305555553</c:v>
                      </c:pt>
                      <c:pt idx="2443">
                        <c:v>45179.999305555553</c:v>
                      </c:pt>
                      <c:pt idx="2444">
                        <c:v>45180.999305555553</c:v>
                      </c:pt>
                      <c:pt idx="2445">
                        <c:v>45181.999305555553</c:v>
                      </c:pt>
                      <c:pt idx="2446">
                        <c:v>45182.999305555553</c:v>
                      </c:pt>
                      <c:pt idx="2447">
                        <c:v>45183.999305555553</c:v>
                      </c:pt>
                      <c:pt idx="2448">
                        <c:v>45184.999305555553</c:v>
                      </c:pt>
                      <c:pt idx="2449">
                        <c:v>45185.999305555553</c:v>
                      </c:pt>
                      <c:pt idx="2450">
                        <c:v>45186.999305555553</c:v>
                      </c:pt>
                      <c:pt idx="2451">
                        <c:v>45187.999305555553</c:v>
                      </c:pt>
                      <c:pt idx="2452">
                        <c:v>45188.999305555553</c:v>
                      </c:pt>
                      <c:pt idx="2453">
                        <c:v>45189.999305555553</c:v>
                      </c:pt>
                      <c:pt idx="2454">
                        <c:v>45190.999305555553</c:v>
                      </c:pt>
                      <c:pt idx="2455">
                        <c:v>45191.999305555553</c:v>
                      </c:pt>
                      <c:pt idx="2456">
                        <c:v>45192.999305555553</c:v>
                      </c:pt>
                      <c:pt idx="2457">
                        <c:v>45193.999305555553</c:v>
                      </c:pt>
                      <c:pt idx="2458">
                        <c:v>45194.999305555553</c:v>
                      </c:pt>
                      <c:pt idx="2459">
                        <c:v>45195.999305555553</c:v>
                      </c:pt>
                      <c:pt idx="2460">
                        <c:v>45196.999305555553</c:v>
                      </c:pt>
                      <c:pt idx="2461">
                        <c:v>45197.999305555553</c:v>
                      </c:pt>
                      <c:pt idx="2462">
                        <c:v>45198.999305555553</c:v>
                      </c:pt>
                      <c:pt idx="2463">
                        <c:v>45199.999305555553</c:v>
                      </c:pt>
                      <c:pt idx="2464">
                        <c:v>45200.999305555553</c:v>
                      </c:pt>
                      <c:pt idx="2465">
                        <c:v>45201.999305555553</c:v>
                      </c:pt>
                      <c:pt idx="2466">
                        <c:v>45202.999305555553</c:v>
                      </c:pt>
                      <c:pt idx="2467">
                        <c:v>45203.999305555553</c:v>
                      </c:pt>
                      <c:pt idx="2468">
                        <c:v>45204.999305555553</c:v>
                      </c:pt>
                      <c:pt idx="2469">
                        <c:v>45205.999305555553</c:v>
                      </c:pt>
                      <c:pt idx="2470">
                        <c:v>45206.999305555553</c:v>
                      </c:pt>
                      <c:pt idx="2471">
                        <c:v>45207.999305555553</c:v>
                      </c:pt>
                      <c:pt idx="2472">
                        <c:v>45208.999305555553</c:v>
                      </c:pt>
                      <c:pt idx="2473">
                        <c:v>45209.999305555553</c:v>
                      </c:pt>
                      <c:pt idx="2474">
                        <c:v>45210.999305555553</c:v>
                      </c:pt>
                      <c:pt idx="2475">
                        <c:v>45211.999305555553</c:v>
                      </c:pt>
                      <c:pt idx="2476">
                        <c:v>45212.999305555553</c:v>
                      </c:pt>
                      <c:pt idx="2477">
                        <c:v>45213.999305555553</c:v>
                      </c:pt>
                      <c:pt idx="2478">
                        <c:v>45214.999305555553</c:v>
                      </c:pt>
                      <c:pt idx="2479">
                        <c:v>45215.999305555553</c:v>
                      </c:pt>
                      <c:pt idx="2480">
                        <c:v>45216.999305555553</c:v>
                      </c:pt>
                      <c:pt idx="2481">
                        <c:v>45217.999305555553</c:v>
                      </c:pt>
                      <c:pt idx="2482">
                        <c:v>45218.999305555553</c:v>
                      </c:pt>
                      <c:pt idx="2483">
                        <c:v>45219.999305555553</c:v>
                      </c:pt>
                      <c:pt idx="2484">
                        <c:v>45220.999305555553</c:v>
                      </c:pt>
                      <c:pt idx="2485">
                        <c:v>45221.999305555553</c:v>
                      </c:pt>
                      <c:pt idx="2486">
                        <c:v>45222.999305555553</c:v>
                      </c:pt>
                      <c:pt idx="2487">
                        <c:v>45223.999305555553</c:v>
                      </c:pt>
                      <c:pt idx="2488">
                        <c:v>45224.999305555553</c:v>
                      </c:pt>
                      <c:pt idx="2489">
                        <c:v>45225.999305555553</c:v>
                      </c:pt>
                      <c:pt idx="2490">
                        <c:v>45226.999305555553</c:v>
                      </c:pt>
                      <c:pt idx="2491">
                        <c:v>45227.999305555553</c:v>
                      </c:pt>
                      <c:pt idx="2492">
                        <c:v>45228.999305555553</c:v>
                      </c:pt>
                      <c:pt idx="2493">
                        <c:v>45229.999305555553</c:v>
                      </c:pt>
                      <c:pt idx="2494">
                        <c:v>45230.999305555553</c:v>
                      </c:pt>
                      <c:pt idx="2495">
                        <c:v>45231.999305555553</c:v>
                      </c:pt>
                      <c:pt idx="2496">
                        <c:v>45232.999305555553</c:v>
                      </c:pt>
                      <c:pt idx="2497">
                        <c:v>45233.999305555553</c:v>
                      </c:pt>
                      <c:pt idx="2498">
                        <c:v>45234.999305555553</c:v>
                      </c:pt>
                      <c:pt idx="2499">
                        <c:v>45235.999305555553</c:v>
                      </c:pt>
                      <c:pt idx="2500">
                        <c:v>45236.999305555553</c:v>
                      </c:pt>
                      <c:pt idx="2501">
                        <c:v>45237.999305555553</c:v>
                      </c:pt>
                      <c:pt idx="2502">
                        <c:v>45238.999305555553</c:v>
                      </c:pt>
                      <c:pt idx="2503">
                        <c:v>45239.999305555553</c:v>
                      </c:pt>
                      <c:pt idx="2504">
                        <c:v>45240.999305555553</c:v>
                      </c:pt>
                      <c:pt idx="2505">
                        <c:v>45241.999305555553</c:v>
                      </c:pt>
                      <c:pt idx="2506">
                        <c:v>45242.999305555553</c:v>
                      </c:pt>
                      <c:pt idx="2507">
                        <c:v>45243.999305555553</c:v>
                      </c:pt>
                      <c:pt idx="2508">
                        <c:v>45244.999305555553</c:v>
                      </c:pt>
                      <c:pt idx="2509">
                        <c:v>45245.999305555553</c:v>
                      </c:pt>
                      <c:pt idx="2510">
                        <c:v>45246.999305555553</c:v>
                      </c:pt>
                      <c:pt idx="2511">
                        <c:v>45247.999305555553</c:v>
                      </c:pt>
                      <c:pt idx="2512">
                        <c:v>45248.999305555553</c:v>
                      </c:pt>
                      <c:pt idx="2513">
                        <c:v>45249.999305555553</c:v>
                      </c:pt>
                      <c:pt idx="2514">
                        <c:v>45250.999305555553</c:v>
                      </c:pt>
                      <c:pt idx="2515">
                        <c:v>45251.999305555553</c:v>
                      </c:pt>
                      <c:pt idx="2516">
                        <c:v>45252.999305555553</c:v>
                      </c:pt>
                      <c:pt idx="2517">
                        <c:v>45253.999305555553</c:v>
                      </c:pt>
                      <c:pt idx="2518">
                        <c:v>45254.999305555553</c:v>
                      </c:pt>
                      <c:pt idx="2519">
                        <c:v>45255.999305555553</c:v>
                      </c:pt>
                      <c:pt idx="2520">
                        <c:v>45256.999305555553</c:v>
                      </c:pt>
                      <c:pt idx="2521">
                        <c:v>45257.999305555553</c:v>
                      </c:pt>
                      <c:pt idx="2522">
                        <c:v>45258.999305555553</c:v>
                      </c:pt>
                      <c:pt idx="2523">
                        <c:v>45259.999305555553</c:v>
                      </c:pt>
                      <c:pt idx="2524">
                        <c:v>45260.999305555553</c:v>
                      </c:pt>
                      <c:pt idx="2525">
                        <c:v>45261.999305555553</c:v>
                      </c:pt>
                      <c:pt idx="2526">
                        <c:v>45262.999305555553</c:v>
                      </c:pt>
                      <c:pt idx="2527">
                        <c:v>45263.999305555553</c:v>
                      </c:pt>
                      <c:pt idx="2528">
                        <c:v>45264.999305555553</c:v>
                      </c:pt>
                      <c:pt idx="2529">
                        <c:v>45265.999305555553</c:v>
                      </c:pt>
                      <c:pt idx="2530">
                        <c:v>45266.999305555553</c:v>
                      </c:pt>
                      <c:pt idx="2531">
                        <c:v>45267.999305555553</c:v>
                      </c:pt>
                      <c:pt idx="2532">
                        <c:v>45268.999305555553</c:v>
                      </c:pt>
                      <c:pt idx="2533">
                        <c:v>45269.999305555553</c:v>
                      </c:pt>
                      <c:pt idx="2534">
                        <c:v>45270.999305555553</c:v>
                      </c:pt>
                      <c:pt idx="2535">
                        <c:v>45271.999305555553</c:v>
                      </c:pt>
                      <c:pt idx="2536">
                        <c:v>45272.999305555553</c:v>
                      </c:pt>
                      <c:pt idx="2537">
                        <c:v>45273.999305555553</c:v>
                      </c:pt>
                      <c:pt idx="2538">
                        <c:v>45274.999305555553</c:v>
                      </c:pt>
                      <c:pt idx="2539">
                        <c:v>45275.999305555553</c:v>
                      </c:pt>
                      <c:pt idx="2540">
                        <c:v>45276.999305555553</c:v>
                      </c:pt>
                      <c:pt idx="2541">
                        <c:v>45277.999305555553</c:v>
                      </c:pt>
                      <c:pt idx="2542">
                        <c:v>45278.999305555553</c:v>
                      </c:pt>
                      <c:pt idx="2543">
                        <c:v>45279.999305555553</c:v>
                      </c:pt>
                      <c:pt idx="2544">
                        <c:v>45280.999305555553</c:v>
                      </c:pt>
                      <c:pt idx="2545">
                        <c:v>45281.999305555553</c:v>
                      </c:pt>
                      <c:pt idx="2546">
                        <c:v>45282.999305555553</c:v>
                      </c:pt>
                      <c:pt idx="2547">
                        <c:v>45283.999305555553</c:v>
                      </c:pt>
                      <c:pt idx="2548">
                        <c:v>45284.999305555553</c:v>
                      </c:pt>
                      <c:pt idx="2549">
                        <c:v>45285.999305555553</c:v>
                      </c:pt>
                      <c:pt idx="2550">
                        <c:v>45286.999305555553</c:v>
                      </c:pt>
                      <c:pt idx="2551">
                        <c:v>45287.999305555553</c:v>
                      </c:pt>
                      <c:pt idx="2552">
                        <c:v>45288.999305555553</c:v>
                      </c:pt>
                      <c:pt idx="2553">
                        <c:v>45289.999305555553</c:v>
                      </c:pt>
                      <c:pt idx="2554">
                        <c:v>45290.999305555553</c:v>
                      </c:pt>
                      <c:pt idx="2555">
                        <c:v>45291.999305555553</c:v>
                      </c:pt>
                      <c:pt idx="2556">
                        <c:v>45292.999305555553</c:v>
                      </c:pt>
                      <c:pt idx="2557">
                        <c:v>45293.999305555553</c:v>
                      </c:pt>
                      <c:pt idx="2558">
                        <c:v>45294.999305555553</c:v>
                      </c:pt>
                      <c:pt idx="2559">
                        <c:v>45295.999305555553</c:v>
                      </c:pt>
                      <c:pt idx="2560">
                        <c:v>45296.999305555553</c:v>
                      </c:pt>
                      <c:pt idx="2561">
                        <c:v>45297.999305555553</c:v>
                      </c:pt>
                      <c:pt idx="2562">
                        <c:v>45298.999305555553</c:v>
                      </c:pt>
                      <c:pt idx="2563">
                        <c:v>45299.999305555553</c:v>
                      </c:pt>
                      <c:pt idx="2564">
                        <c:v>45300.999305555553</c:v>
                      </c:pt>
                      <c:pt idx="2565">
                        <c:v>45301.999305555553</c:v>
                      </c:pt>
                      <c:pt idx="2566">
                        <c:v>45302.999305555553</c:v>
                      </c:pt>
                      <c:pt idx="2567">
                        <c:v>45303.999305555553</c:v>
                      </c:pt>
                      <c:pt idx="2568">
                        <c:v>45304.999305555553</c:v>
                      </c:pt>
                      <c:pt idx="2569">
                        <c:v>45305.999305555553</c:v>
                      </c:pt>
                      <c:pt idx="2570">
                        <c:v>45306.999305555553</c:v>
                      </c:pt>
                      <c:pt idx="2571">
                        <c:v>45307.999305555553</c:v>
                      </c:pt>
                      <c:pt idx="2572">
                        <c:v>45308.999305555553</c:v>
                      </c:pt>
                      <c:pt idx="2573">
                        <c:v>45309.999305555553</c:v>
                      </c:pt>
                      <c:pt idx="2574">
                        <c:v>45310.999305555553</c:v>
                      </c:pt>
                      <c:pt idx="2575">
                        <c:v>45311.999305555553</c:v>
                      </c:pt>
                      <c:pt idx="2576">
                        <c:v>45312.999305555553</c:v>
                      </c:pt>
                      <c:pt idx="2577">
                        <c:v>45313.999305555553</c:v>
                      </c:pt>
                      <c:pt idx="2578">
                        <c:v>45314.999305555553</c:v>
                      </c:pt>
                      <c:pt idx="2579">
                        <c:v>45315.999305555553</c:v>
                      </c:pt>
                      <c:pt idx="2580">
                        <c:v>45316.999305555553</c:v>
                      </c:pt>
                      <c:pt idx="2581">
                        <c:v>45317.999305555553</c:v>
                      </c:pt>
                      <c:pt idx="2582">
                        <c:v>45318.999305555553</c:v>
                      </c:pt>
                      <c:pt idx="2583">
                        <c:v>45319.999305555553</c:v>
                      </c:pt>
                      <c:pt idx="2584">
                        <c:v>45320.999305555553</c:v>
                      </c:pt>
                      <c:pt idx="2585">
                        <c:v>45321.999305555553</c:v>
                      </c:pt>
                      <c:pt idx="2586">
                        <c:v>45322.999305555553</c:v>
                      </c:pt>
                      <c:pt idx="2587">
                        <c:v>45323.999305555553</c:v>
                      </c:pt>
                      <c:pt idx="2588">
                        <c:v>45324.999305555553</c:v>
                      </c:pt>
                      <c:pt idx="2589">
                        <c:v>45325.999305555553</c:v>
                      </c:pt>
                      <c:pt idx="2590">
                        <c:v>45326.999305555553</c:v>
                      </c:pt>
                      <c:pt idx="2591">
                        <c:v>45327.999305555553</c:v>
                      </c:pt>
                      <c:pt idx="2592">
                        <c:v>45328.999305555553</c:v>
                      </c:pt>
                      <c:pt idx="2593">
                        <c:v>45329.999305555553</c:v>
                      </c:pt>
                      <c:pt idx="2594">
                        <c:v>45330.999305555553</c:v>
                      </c:pt>
                      <c:pt idx="2595">
                        <c:v>45331.999305555553</c:v>
                      </c:pt>
                      <c:pt idx="2596">
                        <c:v>45332.999305555553</c:v>
                      </c:pt>
                      <c:pt idx="2597">
                        <c:v>45333.999305555553</c:v>
                      </c:pt>
                      <c:pt idx="2598">
                        <c:v>45334.999305555553</c:v>
                      </c:pt>
                      <c:pt idx="2599">
                        <c:v>45335.999305555553</c:v>
                      </c:pt>
                      <c:pt idx="2600">
                        <c:v>45336.999305555553</c:v>
                      </c:pt>
                      <c:pt idx="2601">
                        <c:v>45337.999305555553</c:v>
                      </c:pt>
                      <c:pt idx="2602">
                        <c:v>45338.999305555553</c:v>
                      </c:pt>
                      <c:pt idx="2603">
                        <c:v>45339.999305555553</c:v>
                      </c:pt>
                      <c:pt idx="2604">
                        <c:v>45340.999305555553</c:v>
                      </c:pt>
                      <c:pt idx="2605">
                        <c:v>45341.999305555553</c:v>
                      </c:pt>
                      <c:pt idx="2606">
                        <c:v>45342.999305555553</c:v>
                      </c:pt>
                      <c:pt idx="2607">
                        <c:v>45343.999305555553</c:v>
                      </c:pt>
                      <c:pt idx="2608">
                        <c:v>45344.999305555553</c:v>
                      </c:pt>
                      <c:pt idx="2609">
                        <c:v>45345.999305555553</c:v>
                      </c:pt>
                      <c:pt idx="2610">
                        <c:v>45346.999305555553</c:v>
                      </c:pt>
                      <c:pt idx="2611">
                        <c:v>45347.999305555553</c:v>
                      </c:pt>
                      <c:pt idx="2612">
                        <c:v>45348.999305555553</c:v>
                      </c:pt>
                      <c:pt idx="2613">
                        <c:v>45349.999305555553</c:v>
                      </c:pt>
                      <c:pt idx="2614">
                        <c:v>45350.999305555553</c:v>
                      </c:pt>
                      <c:pt idx="2615">
                        <c:v>45351.999305555553</c:v>
                      </c:pt>
                      <c:pt idx="2616">
                        <c:v>45352.999305555553</c:v>
                      </c:pt>
                      <c:pt idx="2617">
                        <c:v>45353.999305555553</c:v>
                      </c:pt>
                      <c:pt idx="2618">
                        <c:v>45354.999305555553</c:v>
                      </c:pt>
                      <c:pt idx="2619">
                        <c:v>45355.999305555553</c:v>
                      </c:pt>
                      <c:pt idx="2620">
                        <c:v>45356.999305555553</c:v>
                      </c:pt>
                      <c:pt idx="2621">
                        <c:v>45357.999305555553</c:v>
                      </c:pt>
                      <c:pt idx="2622">
                        <c:v>45358.999305555553</c:v>
                      </c:pt>
                      <c:pt idx="2623">
                        <c:v>45359.999305555553</c:v>
                      </c:pt>
                      <c:pt idx="2624">
                        <c:v>45360.999305555553</c:v>
                      </c:pt>
                      <c:pt idx="2625">
                        <c:v>45361.999305555553</c:v>
                      </c:pt>
                      <c:pt idx="2626">
                        <c:v>45362.999305555553</c:v>
                      </c:pt>
                      <c:pt idx="2627">
                        <c:v>45363.999305555553</c:v>
                      </c:pt>
                      <c:pt idx="2628">
                        <c:v>45364.999305555553</c:v>
                      </c:pt>
                      <c:pt idx="2629">
                        <c:v>45365.999305555553</c:v>
                      </c:pt>
                      <c:pt idx="2630">
                        <c:v>45366.999305555553</c:v>
                      </c:pt>
                      <c:pt idx="2631">
                        <c:v>45367.999305555553</c:v>
                      </c:pt>
                      <c:pt idx="2632">
                        <c:v>45368.999305555553</c:v>
                      </c:pt>
                      <c:pt idx="2633">
                        <c:v>45369.999305555553</c:v>
                      </c:pt>
                      <c:pt idx="2634">
                        <c:v>45370.999305555553</c:v>
                      </c:pt>
                      <c:pt idx="2635">
                        <c:v>45371.999305555553</c:v>
                      </c:pt>
                      <c:pt idx="2636">
                        <c:v>45372.999305555553</c:v>
                      </c:pt>
                      <c:pt idx="2637">
                        <c:v>45373.999305555553</c:v>
                      </c:pt>
                      <c:pt idx="2638">
                        <c:v>45374.999305555553</c:v>
                      </c:pt>
                      <c:pt idx="2639">
                        <c:v>45375.999305555553</c:v>
                      </c:pt>
                      <c:pt idx="2640">
                        <c:v>45376.999305555553</c:v>
                      </c:pt>
                      <c:pt idx="2641">
                        <c:v>45377.999305555553</c:v>
                      </c:pt>
                      <c:pt idx="2642">
                        <c:v>45378.999305555553</c:v>
                      </c:pt>
                      <c:pt idx="2643">
                        <c:v>45379.999305555553</c:v>
                      </c:pt>
                      <c:pt idx="2644">
                        <c:v>45380.999305555553</c:v>
                      </c:pt>
                      <c:pt idx="2645">
                        <c:v>45381.999305555553</c:v>
                      </c:pt>
                      <c:pt idx="2646">
                        <c:v>45382.999305555553</c:v>
                      </c:pt>
                      <c:pt idx="2647">
                        <c:v>45383.999305555553</c:v>
                      </c:pt>
                      <c:pt idx="2648">
                        <c:v>45384.999305555553</c:v>
                      </c:pt>
                      <c:pt idx="2649">
                        <c:v>45385.999305555553</c:v>
                      </c:pt>
                      <c:pt idx="2650">
                        <c:v>45386.999305555553</c:v>
                      </c:pt>
                      <c:pt idx="2651">
                        <c:v>45387.999305555553</c:v>
                      </c:pt>
                      <c:pt idx="2652">
                        <c:v>45388.999305555553</c:v>
                      </c:pt>
                      <c:pt idx="2653">
                        <c:v>45389.999305555553</c:v>
                      </c:pt>
                      <c:pt idx="2654">
                        <c:v>45390.999305555553</c:v>
                      </c:pt>
                      <c:pt idx="2655">
                        <c:v>45391.999305555553</c:v>
                      </c:pt>
                      <c:pt idx="2656">
                        <c:v>45392.999305555553</c:v>
                      </c:pt>
                      <c:pt idx="2657">
                        <c:v>45393.999305555553</c:v>
                      </c:pt>
                      <c:pt idx="2658">
                        <c:v>45394.999305555553</c:v>
                      </c:pt>
                      <c:pt idx="2659">
                        <c:v>45395.999305555553</c:v>
                      </c:pt>
                      <c:pt idx="2660">
                        <c:v>45396.999305555553</c:v>
                      </c:pt>
                      <c:pt idx="2661">
                        <c:v>45397.999305555553</c:v>
                      </c:pt>
                      <c:pt idx="2662">
                        <c:v>45398.999305555553</c:v>
                      </c:pt>
                      <c:pt idx="2663">
                        <c:v>45399.999305555553</c:v>
                      </c:pt>
                      <c:pt idx="2664">
                        <c:v>45400.999305555553</c:v>
                      </c:pt>
                      <c:pt idx="2665">
                        <c:v>45401.999305555553</c:v>
                      </c:pt>
                      <c:pt idx="2666">
                        <c:v>45402.999305555553</c:v>
                      </c:pt>
                      <c:pt idx="2667">
                        <c:v>45403.999305555553</c:v>
                      </c:pt>
                      <c:pt idx="2668">
                        <c:v>45404.999305555553</c:v>
                      </c:pt>
                      <c:pt idx="2669">
                        <c:v>45405.999305555553</c:v>
                      </c:pt>
                      <c:pt idx="2670">
                        <c:v>45406.999305555553</c:v>
                      </c:pt>
                      <c:pt idx="2671">
                        <c:v>45407.999305555553</c:v>
                      </c:pt>
                      <c:pt idx="2672">
                        <c:v>45408.999305555553</c:v>
                      </c:pt>
                      <c:pt idx="2673">
                        <c:v>45409.999305555553</c:v>
                      </c:pt>
                      <c:pt idx="2674">
                        <c:v>45410.999305555553</c:v>
                      </c:pt>
                      <c:pt idx="2675">
                        <c:v>45411.999305555553</c:v>
                      </c:pt>
                      <c:pt idx="2676">
                        <c:v>45412.999305555553</c:v>
                      </c:pt>
                      <c:pt idx="2677">
                        <c:v>45413.999305555553</c:v>
                      </c:pt>
                      <c:pt idx="2678">
                        <c:v>45414.999305555553</c:v>
                      </c:pt>
                      <c:pt idx="2679">
                        <c:v>45415.999305555553</c:v>
                      </c:pt>
                      <c:pt idx="2680">
                        <c:v>45416.999305555553</c:v>
                      </c:pt>
                      <c:pt idx="2681">
                        <c:v>45417.999305555553</c:v>
                      </c:pt>
                      <c:pt idx="2682">
                        <c:v>45418.999305555553</c:v>
                      </c:pt>
                      <c:pt idx="2683">
                        <c:v>45419.999305555553</c:v>
                      </c:pt>
                      <c:pt idx="2684">
                        <c:v>45420.999305555553</c:v>
                      </c:pt>
                      <c:pt idx="2685">
                        <c:v>45421.999305555553</c:v>
                      </c:pt>
                      <c:pt idx="2686">
                        <c:v>45422.999305555553</c:v>
                      </c:pt>
                      <c:pt idx="2687">
                        <c:v>45423.999305555553</c:v>
                      </c:pt>
                      <c:pt idx="2688">
                        <c:v>45424.999305555553</c:v>
                      </c:pt>
                      <c:pt idx="2689">
                        <c:v>45425.999305555553</c:v>
                      </c:pt>
                      <c:pt idx="2690">
                        <c:v>45426.999305555553</c:v>
                      </c:pt>
                      <c:pt idx="2691">
                        <c:v>45427.999305555553</c:v>
                      </c:pt>
                      <c:pt idx="2692">
                        <c:v>45428.999305555553</c:v>
                      </c:pt>
                      <c:pt idx="2693">
                        <c:v>45429.999305555553</c:v>
                      </c:pt>
                      <c:pt idx="2694">
                        <c:v>45430.999305555553</c:v>
                      </c:pt>
                      <c:pt idx="2695">
                        <c:v>45431.999305555553</c:v>
                      </c:pt>
                      <c:pt idx="2696">
                        <c:v>45432.999305555553</c:v>
                      </c:pt>
                      <c:pt idx="2697">
                        <c:v>45433.999305555553</c:v>
                      </c:pt>
                      <c:pt idx="2698">
                        <c:v>45434.999305555553</c:v>
                      </c:pt>
                      <c:pt idx="2699">
                        <c:v>45435.999305555553</c:v>
                      </c:pt>
                      <c:pt idx="2700">
                        <c:v>45436.999305555553</c:v>
                      </c:pt>
                      <c:pt idx="2701">
                        <c:v>45437.999305555553</c:v>
                      </c:pt>
                      <c:pt idx="2702">
                        <c:v>45438.999305555553</c:v>
                      </c:pt>
                      <c:pt idx="2703">
                        <c:v>45439.999305555553</c:v>
                      </c:pt>
                      <c:pt idx="2704">
                        <c:v>45440.999305555553</c:v>
                      </c:pt>
                      <c:pt idx="2705">
                        <c:v>45441.999305555553</c:v>
                      </c:pt>
                      <c:pt idx="2706">
                        <c:v>45442.999305555553</c:v>
                      </c:pt>
                      <c:pt idx="2707">
                        <c:v>45443.999305555553</c:v>
                      </c:pt>
                      <c:pt idx="2708">
                        <c:v>45444.999305555553</c:v>
                      </c:pt>
                      <c:pt idx="2709">
                        <c:v>45445.999305555553</c:v>
                      </c:pt>
                      <c:pt idx="2710">
                        <c:v>45446.999305555553</c:v>
                      </c:pt>
                      <c:pt idx="2711">
                        <c:v>45447.999305555553</c:v>
                      </c:pt>
                      <c:pt idx="2712">
                        <c:v>45448.999305555553</c:v>
                      </c:pt>
                      <c:pt idx="2713">
                        <c:v>45449.999305555553</c:v>
                      </c:pt>
                      <c:pt idx="2714">
                        <c:v>45450.999305555553</c:v>
                      </c:pt>
                      <c:pt idx="2715">
                        <c:v>45451.999305555553</c:v>
                      </c:pt>
                      <c:pt idx="2716">
                        <c:v>45452.999305555553</c:v>
                      </c:pt>
                      <c:pt idx="2717">
                        <c:v>45453.999305555553</c:v>
                      </c:pt>
                      <c:pt idx="2718">
                        <c:v>45454.999305555553</c:v>
                      </c:pt>
                      <c:pt idx="2719">
                        <c:v>45455.999305555553</c:v>
                      </c:pt>
                      <c:pt idx="2720">
                        <c:v>45456.999305555553</c:v>
                      </c:pt>
                      <c:pt idx="2721">
                        <c:v>45457.999305555553</c:v>
                      </c:pt>
                      <c:pt idx="2722">
                        <c:v>45458.999305555553</c:v>
                      </c:pt>
                      <c:pt idx="2723">
                        <c:v>45459.999305555553</c:v>
                      </c:pt>
                      <c:pt idx="2724">
                        <c:v>45460.999305555553</c:v>
                      </c:pt>
                      <c:pt idx="2725">
                        <c:v>45461.999305555553</c:v>
                      </c:pt>
                      <c:pt idx="2726">
                        <c:v>45462.999305555553</c:v>
                      </c:pt>
                      <c:pt idx="2727">
                        <c:v>45463.999305555553</c:v>
                      </c:pt>
                      <c:pt idx="2728">
                        <c:v>45464.999305555553</c:v>
                      </c:pt>
                      <c:pt idx="2729">
                        <c:v>45465.999305555553</c:v>
                      </c:pt>
                      <c:pt idx="2730">
                        <c:v>45466.999305555553</c:v>
                      </c:pt>
                      <c:pt idx="2731">
                        <c:v>45467.999305555553</c:v>
                      </c:pt>
                      <c:pt idx="2732">
                        <c:v>45468.999305555553</c:v>
                      </c:pt>
                      <c:pt idx="2733">
                        <c:v>45469.999305555553</c:v>
                      </c:pt>
                      <c:pt idx="2734">
                        <c:v>45470.999305555553</c:v>
                      </c:pt>
                      <c:pt idx="2735">
                        <c:v>45471.999305555553</c:v>
                      </c:pt>
                      <c:pt idx="2736">
                        <c:v>45472.999305555553</c:v>
                      </c:pt>
                      <c:pt idx="2737">
                        <c:v>45473.999305555553</c:v>
                      </c:pt>
                      <c:pt idx="2738">
                        <c:v>45474.999305555553</c:v>
                      </c:pt>
                      <c:pt idx="2739">
                        <c:v>45475.999305555553</c:v>
                      </c:pt>
                      <c:pt idx="2740">
                        <c:v>45476.999305555553</c:v>
                      </c:pt>
                      <c:pt idx="2741">
                        <c:v>45477.999305555553</c:v>
                      </c:pt>
                      <c:pt idx="2742">
                        <c:v>45478.999305555553</c:v>
                      </c:pt>
                      <c:pt idx="2743">
                        <c:v>45479.999305555553</c:v>
                      </c:pt>
                      <c:pt idx="2744">
                        <c:v>45480.999305555553</c:v>
                      </c:pt>
                      <c:pt idx="2745">
                        <c:v>45481.999305555553</c:v>
                      </c:pt>
                      <c:pt idx="2746">
                        <c:v>45482.999305555553</c:v>
                      </c:pt>
                      <c:pt idx="2747">
                        <c:v>45483.999305555553</c:v>
                      </c:pt>
                      <c:pt idx="2748">
                        <c:v>45484.999305555553</c:v>
                      </c:pt>
                      <c:pt idx="2749">
                        <c:v>45485.999305555553</c:v>
                      </c:pt>
                      <c:pt idx="2750">
                        <c:v>45486.999305555553</c:v>
                      </c:pt>
                      <c:pt idx="2751">
                        <c:v>45487.999305555553</c:v>
                      </c:pt>
                      <c:pt idx="2752">
                        <c:v>45488.999305555553</c:v>
                      </c:pt>
                      <c:pt idx="2753">
                        <c:v>45489.999305555553</c:v>
                      </c:pt>
                      <c:pt idx="2754">
                        <c:v>45490.999305555553</c:v>
                      </c:pt>
                      <c:pt idx="2755">
                        <c:v>45491.999305555553</c:v>
                      </c:pt>
                      <c:pt idx="2756">
                        <c:v>45492.999305555553</c:v>
                      </c:pt>
                      <c:pt idx="2757">
                        <c:v>45493.999305555553</c:v>
                      </c:pt>
                      <c:pt idx="2758">
                        <c:v>45494.999305555553</c:v>
                      </c:pt>
                      <c:pt idx="2759">
                        <c:v>45495.999305555553</c:v>
                      </c:pt>
                      <c:pt idx="2760">
                        <c:v>45496.999305555553</c:v>
                      </c:pt>
                      <c:pt idx="2761">
                        <c:v>45497.999305555553</c:v>
                      </c:pt>
                      <c:pt idx="2762">
                        <c:v>45498.999305555553</c:v>
                      </c:pt>
                      <c:pt idx="2763">
                        <c:v>45499.999305555553</c:v>
                      </c:pt>
                      <c:pt idx="2764">
                        <c:v>45500.999305555553</c:v>
                      </c:pt>
                      <c:pt idx="2765">
                        <c:v>45501.999305555553</c:v>
                      </c:pt>
                      <c:pt idx="2766">
                        <c:v>45502.999305555553</c:v>
                      </c:pt>
                      <c:pt idx="2767">
                        <c:v>45503.999305555553</c:v>
                      </c:pt>
                      <c:pt idx="2768">
                        <c:v>45504.999305555553</c:v>
                      </c:pt>
                      <c:pt idx="2769">
                        <c:v>45505.999305555553</c:v>
                      </c:pt>
                      <c:pt idx="2770">
                        <c:v>45506.999305555553</c:v>
                      </c:pt>
                      <c:pt idx="2771">
                        <c:v>45507.999305555553</c:v>
                      </c:pt>
                      <c:pt idx="2772">
                        <c:v>45508.999305555553</c:v>
                      </c:pt>
                      <c:pt idx="2773">
                        <c:v>45509.999305555553</c:v>
                      </c:pt>
                      <c:pt idx="2774">
                        <c:v>45510.999305555553</c:v>
                      </c:pt>
                      <c:pt idx="2775">
                        <c:v>45511.999305555553</c:v>
                      </c:pt>
                      <c:pt idx="2776">
                        <c:v>45512.999305555553</c:v>
                      </c:pt>
                      <c:pt idx="2777">
                        <c:v>45513.999305555553</c:v>
                      </c:pt>
                      <c:pt idx="2778">
                        <c:v>45514.999305555553</c:v>
                      </c:pt>
                      <c:pt idx="2779">
                        <c:v>45515.999305555553</c:v>
                      </c:pt>
                      <c:pt idx="2780">
                        <c:v>45516.999305555553</c:v>
                      </c:pt>
                      <c:pt idx="2781">
                        <c:v>45517.999305555553</c:v>
                      </c:pt>
                      <c:pt idx="2782">
                        <c:v>45518.999305555553</c:v>
                      </c:pt>
                      <c:pt idx="2783">
                        <c:v>45519.999305555553</c:v>
                      </c:pt>
                      <c:pt idx="2784">
                        <c:v>45520.999305555553</c:v>
                      </c:pt>
                      <c:pt idx="2785">
                        <c:v>45521.999305555553</c:v>
                      </c:pt>
                      <c:pt idx="2786">
                        <c:v>45522.999305555553</c:v>
                      </c:pt>
                      <c:pt idx="2787">
                        <c:v>45523.999305555553</c:v>
                      </c:pt>
                      <c:pt idx="2788">
                        <c:v>45524.999305555553</c:v>
                      </c:pt>
                      <c:pt idx="2789">
                        <c:v>45525.999305555553</c:v>
                      </c:pt>
                      <c:pt idx="2790">
                        <c:v>45526.999305555553</c:v>
                      </c:pt>
                      <c:pt idx="2791">
                        <c:v>45527.999305555553</c:v>
                      </c:pt>
                      <c:pt idx="2792">
                        <c:v>45528.999305555553</c:v>
                      </c:pt>
                      <c:pt idx="2793">
                        <c:v>45529.999305555553</c:v>
                      </c:pt>
                      <c:pt idx="2794">
                        <c:v>45530.999305555553</c:v>
                      </c:pt>
                      <c:pt idx="2795">
                        <c:v>45531.999305555553</c:v>
                      </c:pt>
                      <c:pt idx="2796">
                        <c:v>45532.999305555553</c:v>
                      </c:pt>
                      <c:pt idx="2797">
                        <c:v>45533.999305555553</c:v>
                      </c:pt>
                      <c:pt idx="2798">
                        <c:v>45534.999305555553</c:v>
                      </c:pt>
                      <c:pt idx="2799">
                        <c:v>45535.999305555553</c:v>
                      </c:pt>
                      <c:pt idx="2800">
                        <c:v>45536.999305555553</c:v>
                      </c:pt>
                      <c:pt idx="2801">
                        <c:v>45537.999305555553</c:v>
                      </c:pt>
                      <c:pt idx="2802">
                        <c:v>45538.999305555553</c:v>
                      </c:pt>
                      <c:pt idx="2803">
                        <c:v>45539.999305555553</c:v>
                      </c:pt>
                      <c:pt idx="2804">
                        <c:v>45540.999305555553</c:v>
                      </c:pt>
                      <c:pt idx="2805">
                        <c:v>45541.999305555553</c:v>
                      </c:pt>
                      <c:pt idx="2806">
                        <c:v>45542.999305555553</c:v>
                      </c:pt>
                      <c:pt idx="2807">
                        <c:v>45543.999305555553</c:v>
                      </c:pt>
                      <c:pt idx="2808">
                        <c:v>45544.999305555553</c:v>
                      </c:pt>
                      <c:pt idx="2809">
                        <c:v>45545.999305555553</c:v>
                      </c:pt>
                      <c:pt idx="2810">
                        <c:v>45546.999305555553</c:v>
                      </c:pt>
                      <c:pt idx="2811">
                        <c:v>45547.999305555553</c:v>
                      </c:pt>
                      <c:pt idx="2812">
                        <c:v>45548.999305555553</c:v>
                      </c:pt>
                      <c:pt idx="2813">
                        <c:v>45549.999305555553</c:v>
                      </c:pt>
                      <c:pt idx="2814">
                        <c:v>45550.999305555553</c:v>
                      </c:pt>
                      <c:pt idx="2815">
                        <c:v>45551.999305555553</c:v>
                      </c:pt>
                      <c:pt idx="2816">
                        <c:v>45552.999305555553</c:v>
                      </c:pt>
                      <c:pt idx="2817">
                        <c:v>45553.999305555553</c:v>
                      </c:pt>
                      <c:pt idx="2818">
                        <c:v>45554.999305555553</c:v>
                      </c:pt>
                      <c:pt idx="2819">
                        <c:v>45555.999305555553</c:v>
                      </c:pt>
                      <c:pt idx="2820">
                        <c:v>45556.999305555553</c:v>
                      </c:pt>
                      <c:pt idx="2821">
                        <c:v>45557.999305555553</c:v>
                      </c:pt>
                      <c:pt idx="2822">
                        <c:v>45558.999305555553</c:v>
                      </c:pt>
                      <c:pt idx="2823">
                        <c:v>45559.999305555553</c:v>
                      </c:pt>
                      <c:pt idx="2824">
                        <c:v>45560.999305555553</c:v>
                      </c:pt>
                      <c:pt idx="2825">
                        <c:v>45561.999305555553</c:v>
                      </c:pt>
                      <c:pt idx="2826">
                        <c:v>45562.999305555553</c:v>
                      </c:pt>
                      <c:pt idx="2827">
                        <c:v>45563.999305555553</c:v>
                      </c:pt>
                      <c:pt idx="2828">
                        <c:v>45564.999305555553</c:v>
                      </c:pt>
                      <c:pt idx="2829">
                        <c:v>45565.999305555553</c:v>
                      </c:pt>
                      <c:pt idx="2830">
                        <c:v>45566.999305555553</c:v>
                      </c:pt>
                      <c:pt idx="2831">
                        <c:v>45567.999305555553</c:v>
                      </c:pt>
                      <c:pt idx="2832">
                        <c:v>45568.999305555553</c:v>
                      </c:pt>
                      <c:pt idx="2833">
                        <c:v>45569.999305555553</c:v>
                      </c:pt>
                      <c:pt idx="2834">
                        <c:v>45570.999305555553</c:v>
                      </c:pt>
                      <c:pt idx="2835">
                        <c:v>45571.999305555553</c:v>
                      </c:pt>
                      <c:pt idx="2836">
                        <c:v>45572.999305555553</c:v>
                      </c:pt>
                      <c:pt idx="2837">
                        <c:v>45573.999305555553</c:v>
                      </c:pt>
                      <c:pt idx="2838">
                        <c:v>45574.999305555553</c:v>
                      </c:pt>
                      <c:pt idx="2839">
                        <c:v>45575.999305555553</c:v>
                      </c:pt>
                      <c:pt idx="2840">
                        <c:v>45576.999305555553</c:v>
                      </c:pt>
                      <c:pt idx="2841">
                        <c:v>45577.999305555553</c:v>
                      </c:pt>
                      <c:pt idx="2842">
                        <c:v>45578.999305555553</c:v>
                      </c:pt>
                      <c:pt idx="2843">
                        <c:v>45579.999305555553</c:v>
                      </c:pt>
                      <c:pt idx="2844">
                        <c:v>45580.999305555553</c:v>
                      </c:pt>
                      <c:pt idx="2845">
                        <c:v>45581.999305555553</c:v>
                      </c:pt>
                      <c:pt idx="2846">
                        <c:v>45582.999305555553</c:v>
                      </c:pt>
                      <c:pt idx="2847">
                        <c:v>45583.999305555553</c:v>
                      </c:pt>
                      <c:pt idx="2848">
                        <c:v>45584.999305555553</c:v>
                      </c:pt>
                      <c:pt idx="2849">
                        <c:v>45585.999305555553</c:v>
                      </c:pt>
                      <c:pt idx="2850">
                        <c:v>45586.999305555553</c:v>
                      </c:pt>
                      <c:pt idx="2851">
                        <c:v>45587.999305555553</c:v>
                      </c:pt>
                      <c:pt idx="2852">
                        <c:v>45588.999305555553</c:v>
                      </c:pt>
                      <c:pt idx="2853">
                        <c:v>45589.999305555553</c:v>
                      </c:pt>
                      <c:pt idx="2854">
                        <c:v>45590.999305555553</c:v>
                      </c:pt>
                      <c:pt idx="2855">
                        <c:v>45591.999305555553</c:v>
                      </c:pt>
                      <c:pt idx="2856">
                        <c:v>45592.999305555553</c:v>
                      </c:pt>
                      <c:pt idx="2857">
                        <c:v>45593.999305555553</c:v>
                      </c:pt>
                      <c:pt idx="2858">
                        <c:v>45594.999305555553</c:v>
                      </c:pt>
                      <c:pt idx="2859">
                        <c:v>45595.999305555553</c:v>
                      </c:pt>
                      <c:pt idx="2860">
                        <c:v>45596.999305555553</c:v>
                      </c:pt>
                      <c:pt idx="2861">
                        <c:v>45597.999305555553</c:v>
                      </c:pt>
                      <c:pt idx="2862">
                        <c:v>45598.999305555553</c:v>
                      </c:pt>
                      <c:pt idx="2863">
                        <c:v>45599.999305555553</c:v>
                      </c:pt>
                      <c:pt idx="2864">
                        <c:v>45600.999305555553</c:v>
                      </c:pt>
                      <c:pt idx="2865">
                        <c:v>45601.999305555553</c:v>
                      </c:pt>
                      <c:pt idx="2866">
                        <c:v>45602.999305555553</c:v>
                      </c:pt>
                      <c:pt idx="2867">
                        <c:v>45603.999305555553</c:v>
                      </c:pt>
                      <c:pt idx="2868">
                        <c:v>45604.999305555553</c:v>
                      </c:pt>
                      <c:pt idx="2869">
                        <c:v>45605.999305555553</c:v>
                      </c:pt>
                      <c:pt idx="2870">
                        <c:v>45606.999305555553</c:v>
                      </c:pt>
                      <c:pt idx="2871">
                        <c:v>45607.999305555553</c:v>
                      </c:pt>
                      <c:pt idx="2872">
                        <c:v>45608.999305555553</c:v>
                      </c:pt>
                      <c:pt idx="2873">
                        <c:v>45609.999305555553</c:v>
                      </c:pt>
                      <c:pt idx="2874">
                        <c:v>45610.999305555553</c:v>
                      </c:pt>
                      <c:pt idx="2875">
                        <c:v>45611.999305555553</c:v>
                      </c:pt>
                      <c:pt idx="2876">
                        <c:v>45612.999305555553</c:v>
                      </c:pt>
                      <c:pt idx="2877">
                        <c:v>45613.999305555553</c:v>
                      </c:pt>
                      <c:pt idx="2878">
                        <c:v>45614.999305555553</c:v>
                      </c:pt>
                      <c:pt idx="2879">
                        <c:v>45615.999305555553</c:v>
                      </c:pt>
                      <c:pt idx="2880">
                        <c:v>45616.999305555553</c:v>
                      </c:pt>
                      <c:pt idx="2881">
                        <c:v>45617.999305555553</c:v>
                      </c:pt>
                      <c:pt idx="2882">
                        <c:v>45618.999305555553</c:v>
                      </c:pt>
                      <c:pt idx="2883">
                        <c:v>45619.999305555553</c:v>
                      </c:pt>
                      <c:pt idx="2884">
                        <c:v>45620.999305555553</c:v>
                      </c:pt>
                      <c:pt idx="2885">
                        <c:v>45621.999305555553</c:v>
                      </c:pt>
                      <c:pt idx="2886">
                        <c:v>45622.999305555553</c:v>
                      </c:pt>
                      <c:pt idx="2887">
                        <c:v>45623.999305555553</c:v>
                      </c:pt>
                      <c:pt idx="2888">
                        <c:v>45624.999305555553</c:v>
                      </c:pt>
                      <c:pt idx="2889">
                        <c:v>45625.999305555553</c:v>
                      </c:pt>
                      <c:pt idx="2890">
                        <c:v>45626.999305555553</c:v>
                      </c:pt>
                      <c:pt idx="2891">
                        <c:v>45627.999305555553</c:v>
                      </c:pt>
                      <c:pt idx="2892">
                        <c:v>45628.999305555553</c:v>
                      </c:pt>
                      <c:pt idx="2893">
                        <c:v>45629.999305555553</c:v>
                      </c:pt>
                      <c:pt idx="2894">
                        <c:v>45630.999305555553</c:v>
                      </c:pt>
                      <c:pt idx="2895">
                        <c:v>45631.999305555553</c:v>
                      </c:pt>
                      <c:pt idx="2896">
                        <c:v>45632.999305555553</c:v>
                      </c:pt>
                      <c:pt idx="2897">
                        <c:v>45633.999305555553</c:v>
                      </c:pt>
                      <c:pt idx="2898">
                        <c:v>45634.999305555553</c:v>
                      </c:pt>
                      <c:pt idx="2899">
                        <c:v>45635.999305555553</c:v>
                      </c:pt>
                      <c:pt idx="2900">
                        <c:v>45636.999305555553</c:v>
                      </c:pt>
                      <c:pt idx="2901">
                        <c:v>45637.999305555553</c:v>
                      </c:pt>
                      <c:pt idx="2902">
                        <c:v>45638.999305555553</c:v>
                      </c:pt>
                      <c:pt idx="2903">
                        <c:v>45639.999305555553</c:v>
                      </c:pt>
                      <c:pt idx="2904">
                        <c:v>45640.999305555553</c:v>
                      </c:pt>
                      <c:pt idx="2905">
                        <c:v>45641.999305555553</c:v>
                      </c:pt>
                      <c:pt idx="2906">
                        <c:v>45642.999305555553</c:v>
                      </c:pt>
                      <c:pt idx="2907">
                        <c:v>45643.999305555553</c:v>
                      </c:pt>
                      <c:pt idx="2908">
                        <c:v>45644.999305555553</c:v>
                      </c:pt>
                      <c:pt idx="2909">
                        <c:v>45645.999305555553</c:v>
                      </c:pt>
                      <c:pt idx="2910">
                        <c:v>45646.999305555553</c:v>
                      </c:pt>
                      <c:pt idx="2911">
                        <c:v>45647.999305555553</c:v>
                      </c:pt>
                      <c:pt idx="2912">
                        <c:v>45648.999305555553</c:v>
                      </c:pt>
                      <c:pt idx="2913">
                        <c:v>45649.999305555553</c:v>
                      </c:pt>
                      <c:pt idx="2914">
                        <c:v>45650.999305555553</c:v>
                      </c:pt>
                      <c:pt idx="2915">
                        <c:v>45651.999305555553</c:v>
                      </c:pt>
                      <c:pt idx="2916">
                        <c:v>45652.999305555553</c:v>
                      </c:pt>
                      <c:pt idx="2917">
                        <c:v>45653.999305555553</c:v>
                      </c:pt>
                      <c:pt idx="2918">
                        <c:v>45654.999305555553</c:v>
                      </c:pt>
                      <c:pt idx="2919">
                        <c:v>45655.999305555553</c:v>
                      </c:pt>
                      <c:pt idx="2920">
                        <c:v>45656.999305555553</c:v>
                      </c:pt>
                      <c:pt idx="2921">
                        <c:v>45657.999305555553</c:v>
                      </c:pt>
                      <c:pt idx="2922">
                        <c:v>45658.999305555553</c:v>
                      </c:pt>
                      <c:pt idx="2923">
                        <c:v>45659.999305555553</c:v>
                      </c:pt>
                      <c:pt idx="2924">
                        <c:v>45660.999305555553</c:v>
                      </c:pt>
                      <c:pt idx="2925">
                        <c:v>45661.999305555553</c:v>
                      </c:pt>
                      <c:pt idx="2926">
                        <c:v>45662.999305555553</c:v>
                      </c:pt>
                      <c:pt idx="2927">
                        <c:v>45663.999305555553</c:v>
                      </c:pt>
                      <c:pt idx="2928">
                        <c:v>45664.999305555553</c:v>
                      </c:pt>
                      <c:pt idx="2929">
                        <c:v>45665.999305555553</c:v>
                      </c:pt>
                      <c:pt idx="2930">
                        <c:v>45666.999305555553</c:v>
                      </c:pt>
                      <c:pt idx="2931">
                        <c:v>45667.999305555553</c:v>
                      </c:pt>
                      <c:pt idx="2932">
                        <c:v>45668.999305555553</c:v>
                      </c:pt>
                      <c:pt idx="2933">
                        <c:v>45669.999305555553</c:v>
                      </c:pt>
                      <c:pt idx="2934">
                        <c:v>45670.999305555553</c:v>
                      </c:pt>
                      <c:pt idx="2935">
                        <c:v>45671.999305555553</c:v>
                      </c:pt>
                      <c:pt idx="2936">
                        <c:v>45672.999305555553</c:v>
                      </c:pt>
                      <c:pt idx="2937">
                        <c:v>45673.999305555553</c:v>
                      </c:pt>
                      <c:pt idx="2938">
                        <c:v>45674.999305555553</c:v>
                      </c:pt>
                      <c:pt idx="2939">
                        <c:v>45675.999305555553</c:v>
                      </c:pt>
                      <c:pt idx="2940">
                        <c:v>45676.999305555553</c:v>
                      </c:pt>
                      <c:pt idx="2941">
                        <c:v>45677.999305555553</c:v>
                      </c:pt>
                      <c:pt idx="2942">
                        <c:v>45678.999305555553</c:v>
                      </c:pt>
                      <c:pt idx="2943">
                        <c:v>45679.999305555553</c:v>
                      </c:pt>
                      <c:pt idx="2944">
                        <c:v>45680.999305555553</c:v>
                      </c:pt>
                      <c:pt idx="2945">
                        <c:v>45681.999305555553</c:v>
                      </c:pt>
                      <c:pt idx="2946">
                        <c:v>45682.999305555553</c:v>
                      </c:pt>
                      <c:pt idx="2947">
                        <c:v>45683.999305555553</c:v>
                      </c:pt>
                      <c:pt idx="2948">
                        <c:v>45684.999305555553</c:v>
                      </c:pt>
                      <c:pt idx="2949">
                        <c:v>45685.999305555553</c:v>
                      </c:pt>
                      <c:pt idx="2950">
                        <c:v>45686.999305555553</c:v>
                      </c:pt>
                      <c:pt idx="2951">
                        <c:v>45687.999305555553</c:v>
                      </c:pt>
                      <c:pt idx="2952">
                        <c:v>45688.999305555553</c:v>
                      </c:pt>
                      <c:pt idx="2953">
                        <c:v>45689.999305555553</c:v>
                      </c:pt>
                      <c:pt idx="2954">
                        <c:v>45690.999305555553</c:v>
                      </c:pt>
                      <c:pt idx="2955">
                        <c:v>45691.999305555553</c:v>
                      </c:pt>
                      <c:pt idx="2956">
                        <c:v>45692.999305555553</c:v>
                      </c:pt>
                      <c:pt idx="2957">
                        <c:v>45693.999305555553</c:v>
                      </c:pt>
                      <c:pt idx="2958">
                        <c:v>45694.999305555553</c:v>
                      </c:pt>
                      <c:pt idx="2959">
                        <c:v>45695.999305555553</c:v>
                      </c:pt>
                      <c:pt idx="2960">
                        <c:v>45696.999305555553</c:v>
                      </c:pt>
                      <c:pt idx="2961">
                        <c:v>45697.999305555553</c:v>
                      </c:pt>
                      <c:pt idx="2962">
                        <c:v>45698.999305555553</c:v>
                      </c:pt>
                      <c:pt idx="2963">
                        <c:v>45699.999305555553</c:v>
                      </c:pt>
                      <c:pt idx="2964">
                        <c:v>45700.999305555553</c:v>
                      </c:pt>
                      <c:pt idx="2965">
                        <c:v>45701.999305555553</c:v>
                      </c:pt>
                      <c:pt idx="2966">
                        <c:v>45702.999305555553</c:v>
                      </c:pt>
                      <c:pt idx="2967">
                        <c:v>45703.999305555553</c:v>
                      </c:pt>
                      <c:pt idx="2968">
                        <c:v>45704.999305555553</c:v>
                      </c:pt>
                      <c:pt idx="2969">
                        <c:v>45705.999305555553</c:v>
                      </c:pt>
                      <c:pt idx="2970">
                        <c:v>45706.999305555553</c:v>
                      </c:pt>
                      <c:pt idx="2971">
                        <c:v>45707.999305555553</c:v>
                      </c:pt>
                      <c:pt idx="2972">
                        <c:v>45708.999305555553</c:v>
                      </c:pt>
                      <c:pt idx="2973">
                        <c:v>45709.999305555553</c:v>
                      </c:pt>
                      <c:pt idx="2974">
                        <c:v>45710.999305555553</c:v>
                      </c:pt>
                      <c:pt idx="2975">
                        <c:v>45711.999305555553</c:v>
                      </c:pt>
                      <c:pt idx="2976">
                        <c:v>45712.999305555553</c:v>
                      </c:pt>
                      <c:pt idx="2977">
                        <c:v>45713.999305555553</c:v>
                      </c:pt>
                      <c:pt idx="2978">
                        <c:v>45714.999305555553</c:v>
                      </c:pt>
                      <c:pt idx="2979">
                        <c:v>45715.999305555553</c:v>
                      </c:pt>
                      <c:pt idx="2980">
                        <c:v>45716.999305555553</c:v>
                      </c:pt>
                      <c:pt idx="2981">
                        <c:v>45717.999305555553</c:v>
                      </c:pt>
                      <c:pt idx="2982">
                        <c:v>45718.999305555553</c:v>
                      </c:pt>
                      <c:pt idx="2983">
                        <c:v>45719.999305555553</c:v>
                      </c:pt>
                      <c:pt idx="2984">
                        <c:v>45720.999305555553</c:v>
                      </c:pt>
                      <c:pt idx="2985">
                        <c:v>45721.999305555553</c:v>
                      </c:pt>
                      <c:pt idx="2986">
                        <c:v>45722.999305555553</c:v>
                      </c:pt>
                      <c:pt idx="2987">
                        <c:v>45723.999305555553</c:v>
                      </c:pt>
                      <c:pt idx="2988">
                        <c:v>45724.999305555553</c:v>
                      </c:pt>
                      <c:pt idx="2989">
                        <c:v>45725.999305555553</c:v>
                      </c:pt>
                      <c:pt idx="2990">
                        <c:v>45726.999305555553</c:v>
                      </c:pt>
                      <c:pt idx="2991">
                        <c:v>45727.999305555553</c:v>
                      </c:pt>
                      <c:pt idx="2992">
                        <c:v>45728.999305555553</c:v>
                      </c:pt>
                      <c:pt idx="2993">
                        <c:v>45729.999305555553</c:v>
                      </c:pt>
                      <c:pt idx="2994">
                        <c:v>45730.999305555553</c:v>
                      </c:pt>
                      <c:pt idx="2995">
                        <c:v>45731.999305555553</c:v>
                      </c:pt>
                      <c:pt idx="2996">
                        <c:v>45732.999305555553</c:v>
                      </c:pt>
                      <c:pt idx="2997">
                        <c:v>45733.999305555553</c:v>
                      </c:pt>
                      <c:pt idx="2998">
                        <c:v>45734.999305555553</c:v>
                      </c:pt>
                      <c:pt idx="2999">
                        <c:v>45735.999305555553</c:v>
                      </c:pt>
                      <c:pt idx="3000">
                        <c:v>45736.999305555553</c:v>
                      </c:pt>
                      <c:pt idx="3001">
                        <c:v>45737.999305555553</c:v>
                      </c:pt>
                      <c:pt idx="3002">
                        <c:v>45738.999305555553</c:v>
                      </c:pt>
                      <c:pt idx="3003">
                        <c:v>45739.999305555553</c:v>
                      </c:pt>
                      <c:pt idx="3004">
                        <c:v>45740.999305555553</c:v>
                      </c:pt>
                      <c:pt idx="3005">
                        <c:v>45741.999305555553</c:v>
                      </c:pt>
                      <c:pt idx="3006">
                        <c:v>45742.999305555553</c:v>
                      </c:pt>
                      <c:pt idx="3007">
                        <c:v>45743.999305555553</c:v>
                      </c:pt>
                      <c:pt idx="3008">
                        <c:v>45744.999305555553</c:v>
                      </c:pt>
                      <c:pt idx="3009">
                        <c:v>45745.999305555553</c:v>
                      </c:pt>
                      <c:pt idx="3010">
                        <c:v>45746.999305555553</c:v>
                      </c:pt>
                      <c:pt idx="3011">
                        <c:v>45747.999305555553</c:v>
                      </c:pt>
                      <c:pt idx="3012">
                        <c:v>45748.999305555553</c:v>
                      </c:pt>
                      <c:pt idx="3013">
                        <c:v>45749.999305555553</c:v>
                      </c:pt>
                      <c:pt idx="3014">
                        <c:v>45750.999305555553</c:v>
                      </c:pt>
                      <c:pt idx="3015">
                        <c:v>45751.999305555553</c:v>
                      </c:pt>
                      <c:pt idx="3016">
                        <c:v>45752.999305555553</c:v>
                      </c:pt>
                      <c:pt idx="3017">
                        <c:v>45753.999305555553</c:v>
                      </c:pt>
                      <c:pt idx="3018">
                        <c:v>45754.999305555553</c:v>
                      </c:pt>
                      <c:pt idx="3019">
                        <c:v>45755.999305555553</c:v>
                      </c:pt>
                      <c:pt idx="3020">
                        <c:v>45756.999305555553</c:v>
                      </c:pt>
                      <c:pt idx="3021">
                        <c:v>45757.999305555553</c:v>
                      </c:pt>
                      <c:pt idx="3022">
                        <c:v>45758.999305555553</c:v>
                      </c:pt>
                      <c:pt idx="3023">
                        <c:v>45759.999305555553</c:v>
                      </c:pt>
                      <c:pt idx="3024">
                        <c:v>45760.999305555553</c:v>
                      </c:pt>
                      <c:pt idx="3025">
                        <c:v>45761.999305555553</c:v>
                      </c:pt>
                      <c:pt idx="3026">
                        <c:v>45762.999305555553</c:v>
                      </c:pt>
                      <c:pt idx="3027">
                        <c:v>45763.999305555553</c:v>
                      </c:pt>
                      <c:pt idx="3028">
                        <c:v>45764.999305555553</c:v>
                      </c:pt>
                      <c:pt idx="3029">
                        <c:v>45765.999305555553</c:v>
                      </c:pt>
                      <c:pt idx="3030">
                        <c:v>45766.999305555553</c:v>
                      </c:pt>
                      <c:pt idx="3031">
                        <c:v>45767.999305555553</c:v>
                      </c:pt>
                      <c:pt idx="3032">
                        <c:v>45768.999305555553</c:v>
                      </c:pt>
                      <c:pt idx="3033">
                        <c:v>45769.999305555553</c:v>
                      </c:pt>
                      <c:pt idx="3034">
                        <c:v>45770.999305555553</c:v>
                      </c:pt>
                      <c:pt idx="3035">
                        <c:v>45771.999305555553</c:v>
                      </c:pt>
                      <c:pt idx="3036">
                        <c:v>45772.999305555553</c:v>
                      </c:pt>
                      <c:pt idx="3037">
                        <c:v>45773.999305555553</c:v>
                      </c:pt>
                      <c:pt idx="3038">
                        <c:v>45774.999305555553</c:v>
                      </c:pt>
                      <c:pt idx="3039">
                        <c:v>45775.999305555553</c:v>
                      </c:pt>
                      <c:pt idx="3040">
                        <c:v>45776.999305555553</c:v>
                      </c:pt>
                      <c:pt idx="3041">
                        <c:v>45777.999305555553</c:v>
                      </c:pt>
                      <c:pt idx="3042">
                        <c:v>45778.999305555553</c:v>
                      </c:pt>
                      <c:pt idx="3043">
                        <c:v>45779.999305555553</c:v>
                      </c:pt>
                      <c:pt idx="3044">
                        <c:v>45780.999305555553</c:v>
                      </c:pt>
                      <c:pt idx="3045">
                        <c:v>45781.999305555553</c:v>
                      </c:pt>
                      <c:pt idx="3046">
                        <c:v>45782.999305555553</c:v>
                      </c:pt>
                      <c:pt idx="3047">
                        <c:v>45783.999305555553</c:v>
                      </c:pt>
                      <c:pt idx="3048">
                        <c:v>45784.999305555553</c:v>
                      </c:pt>
                      <c:pt idx="3049">
                        <c:v>45785.999305555553</c:v>
                      </c:pt>
                      <c:pt idx="3050">
                        <c:v>45786.999305555553</c:v>
                      </c:pt>
                      <c:pt idx="3051">
                        <c:v>45787.999305555553</c:v>
                      </c:pt>
                      <c:pt idx="3052">
                        <c:v>45788.999305555553</c:v>
                      </c:pt>
                      <c:pt idx="3053">
                        <c:v>45789.999305555553</c:v>
                      </c:pt>
                      <c:pt idx="3054">
                        <c:v>45790.999305555553</c:v>
                      </c:pt>
                      <c:pt idx="3055">
                        <c:v>45791.999305555553</c:v>
                      </c:pt>
                      <c:pt idx="3056">
                        <c:v>45792.999305555553</c:v>
                      </c:pt>
                      <c:pt idx="3057">
                        <c:v>45793.999305555553</c:v>
                      </c:pt>
                      <c:pt idx="3058">
                        <c:v>45794.999305555553</c:v>
                      </c:pt>
                      <c:pt idx="3059">
                        <c:v>45795.999305555553</c:v>
                      </c:pt>
                      <c:pt idx="3060">
                        <c:v>45796.999305555553</c:v>
                      </c:pt>
                      <c:pt idx="3061">
                        <c:v>45797.999305555553</c:v>
                      </c:pt>
                      <c:pt idx="3062">
                        <c:v>45798.999305555553</c:v>
                      </c:pt>
                      <c:pt idx="3063">
                        <c:v>45799.999305555553</c:v>
                      </c:pt>
                      <c:pt idx="3064">
                        <c:v>45800.999305555553</c:v>
                      </c:pt>
                      <c:pt idx="3065">
                        <c:v>45801.999305555553</c:v>
                      </c:pt>
                      <c:pt idx="3066">
                        <c:v>45802.999305555553</c:v>
                      </c:pt>
                      <c:pt idx="3067">
                        <c:v>45803.999305555553</c:v>
                      </c:pt>
                      <c:pt idx="3068">
                        <c:v>45804.999305555553</c:v>
                      </c:pt>
                      <c:pt idx="3069">
                        <c:v>45805.999305555553</c:v>
                      </c:pt>
                      <c:pt idx="3070">
                        <c:v>45806.999305555553</c:v>
                      </c:pt>
                      <c:pt idx="3071">
                        <c:v>45807.999305555553</c:v>
                      </c:pt>
                      <c:pt idx="3072">
                        <c:v>45808.999305555553</c:v>
                      </c:pt>
                      <c:pt idx="3073">
                        <c:v>45809.999305555553</c:v>
                      </c:pt>
                      <c:pt idx="3074">
                        <c:v>45810.999305555553</c:v>
                      </c:pt>
                      <c:pt idx="3075">
                        <c:v>45811.999305555553</c:v>
                      </c:pt>
                      <c:pt idx="3076">
                        <c:v>45812.999305555553</c:v>
                      </c:pt>
                      <c:pt idx="3077">
                        <c:v>45813.999305555553</c:v>
                      </c:pt>
                      <c:pt idx="3078">
                        <c:v>45814.999305555553</c:v>
                      </c:pt>
                      <c:pt idx="3079">
                        <c:v>45815.999305555553</c:v>
                      </c:pt>
                      <c:pt idx="3080">
                        <c:v>45816.999305555553</c:v>
                      </c:pt>
                      <c:pt idx="3081">
                        <c:v>45817.999305555553</c:v>
                      </c:pt>
                      <c:pt idx="3082">
                        <c:v>45818.999305555553</c:v>
                      </c:pt>
                      <c:pt idx="3083">
                        <c:v>45819.999305555553</c:v>
                      </c:pt>
                      <c:pt idx="3084">
                        <c:v>45820.999305555553</c:v>
                      </c:pt>
                      <c:pt idx="3085">
                        <c:v>45821.999305555553</c:v>
                      </c:pt>
                      <c:pt idx="3086">
                        <c:v>45822.999305555553</c:v>
                      </c:pt>
                      <c:pt idx="3087">
                        <c:v>45823.999305555553</c:v>
                      </c:pt>
                      <c:pt idx="3088">
                        <c:v>45824.999305555553</c:v>
                      </c:pt>
                      <c:pt idx="3089">
                        <c:v>45825.999305555553</c:v>
                      </c:pt>
                      <c:pt idx="3090">
                        <c:v>45826.999305555553</c:v>
                      </c:pt>
                      <c:pt idx="3091">
                        <c:v>45827.999305555553</c:v>
                      </c:pt>
                      <c:pt idx="3092">
                        <c:v>45828.999305555553</c:v>
                      </c:pt>
                      <c:pt idx="3093">
                        <c:v>45829.999305555553</c:v>
                      </c:pt>
                      <c:pt idx="3094">
                        <c:v>45830.999305555553</c:v>
                      </c:pt>
                      <c:pt idx="3095">
                        <c:v>45831.999305555553</c:v>
                      </c:pt>
                      <c:pt idx="3096">
                        <c:v>45832.999305555553</c:v>
                      </c:pt>
                      <c:pt idx="3097">
                        <c:v>45833.999305555553</c:v>
                      </c:pt>
                      <c:pt idx="3098">
                        <c:v>45834.999305555553</c:v>
                      </c:pt>
                      <c:pt idx="3099">
                        <c:v>45835.999305555553</c:v>
                      </c:pt>
                      <c:pt idx="3100">
                        <c:v>45836.999305555553</c:v>
                      </c:pt>
                      <c:pt idx="3101">
                        <c:v>45837.999305555553</c:v>
                      </c:pt>
                      <c:pt idx="3102">
                        <c:v>45838.999305555553</c:v>
                      </c:pt>
                      <c:pt idx="3103">
                        <c:v>45839.999305555553</c:v>
                      </c:pt>
                      <c:pt idx="3104">
                        <c:v>45840.999305555553</c:v>
                      </c:pt>
                      <c:pt idx="3105">
                        <c:v>45841.999305555553</c:v>
                      </c:pt>
                      <c:pt idx="3106">
                        <c:v>45842.999305555553</c:v>
                      </c:pt>
                      <c:pt idx="3107">
                        <c:v>45843.999305555553</c:v>
                      </c:pt>
                      <c:pt idx="3108">
                        <c:v>45844.999305555553</c:v>
                      </c:pt>
                      <c:pt idx="3109">
                        <c:v>45845.999305555553</c:v>
                      </c:pt>
                      <c:pt idx="3110">
                        <c:v>45846.999305555553</c:v>
                      </c:pt>
                      <c:pt idx="3111">
                        <c:v>45847.999305555553</c:v>
                      </c:pt>
                      <c:pt idx="3112">
                        <c:v>45848.999305555553</c:v>
                      </c:pt>
                      <c:pt idx="3113">
                        <c:v>45849.999305555553</c:v>
                      </c:pt>
                      <c:pt idx="3114">
                        <c:v>45850.999305555553</c:v>
                      </c:pt>
                      <c:pt idx="3115">
                        <c:v>45851.999305555553</c:v>
                      </c:pt>
                      <c:pt idx="3116">
                        <c:v>45852.999305555553</c:v>
                      </c:pt>
                      <c:pt idx="3117">
                        <c:v>45853.999305555553</c:v>
                      </c:pt>
                      <c:pt idx="3118">
                        <c:v>45854.999305555553</c:v>
                      </c:pt>
                      <c:pt idx="3119">
                        <c:v>45855.999305555553</c:v>
                      </c:pt>
                      <c:pt idx="3120">
                        <c:v>45856.999305555553</c:v>
                      </c:pt>
                      <c:pt idx="3121">
                        <c:v>45857.999305555553</c:v>
                      </c:pt>
                      <c:pt idx="3122">
                        <c:v>45858.999305555553</c:v>
                      </c:pt>
                      <c:pt idx="3123">
                        <c:v>45859.999305555553</c:v>
                      </c:pt>
                      <c:pt idx="3124">
                        <c:v>45860.999305555553</c:v>
                      </c:pt>
                      <c:pt idx="3125">
                        <c:v>45861.999305555553</c:v>
                      </c:pt>
                      <c:pt idx="3126">
                        <c:v>45862.999305555553</c:v>
                      </c:pt>
                      <c:pt idx="3127">
                        <c:v>45863.999305555553</c:v>
                      </c:pt>
                      <c:pt idx="3128">
                        <c:v>45864.999305555553</c:v>
                      </c:pt>
                      <c:pt idx="3129">
                        <c:v>45865.999305555553</c:v>
                      </c:pt>
                      <c:pt idx="3130">
                        <c:v>45866.999305555553</c:v>
                      </c:pt>
                      <c:pt idx="3131">
                        <c:v>45867.999305555553</c:v>
                      </c:pt>
                      <c:pt idx="3132">
                        <c:v>45868.999305555553</c:v>
                      </c:pt>
                      <c:pt idx="3133">
                        <c:v>45869.999305555553</c:v>
                      </c:pt>
                      <c:pt idx="3134">
                        <c:v>45870.999305555553</c:v>
                      </c:pt>
                      <c:pt idx="3135">
                        <c:v>45871.999305555553</c:v>
                      </c:pt>
                      <c:pt idx="3136">
                        <c:v>45872.999305555553</c:v>
                      </c:pt>
                      <c:pt idx="3137">
                        <c:v>45873.999305555553</c:v>
                      </c:pt>
                      <c:pt idx="3138">
                        <c:v>45874.999305555553</c:v>
                      </c:pt>
                      <c:pt idx="3139">
                        <c:v>45875.999305555553</c:v>
                      </c:pt>
                      <c:pt idx="3140">
                        <c:v>45876.999305555553</c:v>
                      </c:pt>
                      <c:pt idx="3141">
                        <c:v>45877.999305555553</c:v>
                      </c:pt>
                      <c:pt idx="3142">
                        <c:v>45878.999305555553</c:v>
                      </c:pt>
                      <c:pt idx="3143">
                        <c:v>45879.999305555553</c:v>
                      </c:pt>
                      <c:pt idx="3144">
                        <c:v>45880.999305555553</c:v>
                      </c:pt>
                      <c:pt idx="3145">
                        <c:v>45881.999305555553</c:v>
                      </c:pt>
                      <c:pt idx="3146">
                        <c:v>45882.999305555553</c:v>
                      </c:pt>
                      <c:pt idx="3147">
                        <c:v>45883.999305555553</c:v>
                      </c:pt>
                      <c:pt idx="3148">
                        <c:v>45884.999305555553</c:v>
                      </c:pt>
                      <c:pt idx="3149">
                        <c:v>45885.999305555553</c:v>
                      </c:pt>
                      <c:pt idx="3150">
                        <c:v>45886.999305555553</c:v>
                      </c:pt>
                      <c:pt idx="3151">
                        <c:v>45887.999305555553</c:v>
                      </c:pt>
                      <c:pt idx="3152">
                        <c:v>45888.999305555553</c:v>
                      </c:pt>
                      <c:pt idx="3153">
                        <c:v>45889.999305555553</c:v>
                      </c:pt>
                      <c:pt idx="3154">
                        <c:v>45890.999305555553</c:v>
                      </c:pt>
                      <c:pt idx="3155">
                        <c:v>45891.999305555553</c:v>
                      </c:pt>
                      <c:pt idx="3156">
                        <c:v>45892.999305555553</c:v>
                      </c:pt>
                      <c:pt idx="3157">
                        <c:v>45893.999305555553</c:v>
                      </c:pt>
                      <c:pt idx="3158">
                        <c:v>45894.999305555553</c:v>
                      </c:pt>
                      <c:pt idx="3159">
                        <c:v>45895.999305555553</c:v>
                      </c:pt>
                      <c:pt idx="3160">
                        <c:v>45896.999305555553</c:v>
                      </c:pt>
                      <c:pt idx="3161">
                        <c:v>45897.999305555553</c:v>
                      </c:pt>
                      <c:pt idx="3162">
                        <c:v>45898.999305555553</c:v>
                      </c:pt>
                      <c:pt idx="3163">
                        <c:v>45899.999305555553</c:v>
                      </c:pt>
                      <c:pt idx="3164">
                        <c:v>45900.999305555553</c:v>
                      </c:pt>
                      <c:pt idx="3165">
                        <c:v>45901.999305555553</c:v>
                      </c:pt>
                      <c:pt idx="3166">
                        <c:v>45902.999305555553</c:v>
                      </c:pt>
                      <c:pt idx="3167">
                        <c:v>45903.999305555553</c:v>
                      </c:pt>
                      <c:pt idx="3168">
                        <c:v>45904.999305555553</c:v>
                      </c:pt>
                      <c:pt idx="3169">
                        <c:v>45905.999305555553</c:v>
                      </c:pt>
                      <c:pt idx="3170">
                        <c:v>45906.999305555553</c:v>
                      </c:pt>
                      <c:pt idx="3171">
                        <c:v>45907.999305555553</c:v>
                      </c:pt>
                      <c:pt idx="3172">
                        <c:v>45908.999305555553</c:v>
                      </c:pt>
                      <c:pt idx="3173">
                        <c:v>45909.999305555553</c:v>
                      </c:pt>
                      <c:pt idx="3174">
                        <c:v>45910.999305555553</c:v>
                      </c:pt>
                      <c:pt idx="3175">
                        <c:v>45911.999305555553</c:v>
                      </c:pt>
                      <c:pt idx="3176">
                        <c:v>45912.999305555553</c:v>
                      </c:pt>
                      <c:pt idx="3177">
                        <c:v>45913.999305555553</c:v>
                      </c:pt>
                      <c:pt idx="3178">
                        <c:v>45914.999305555553</c:v>
                      </c:pt>
                      <c:pt idx="3179">
                        <c:v>45915.999305555553</c:v>
                      </c:pt>
                      <c:pt idx="3180">
                        <c:v>45916.999305555553</c:v>
                      </c:pt>
                      <c:pt idx="3181">
                        <c:v>45917.999305555553</c:v>
                      </c:pt>
                      <c:pt idx="3182">
                        <c:v>45918.999305555553</c:v>
                      </c:pt>
                      <c:pt idx="3183">
                        <c:v>45919.999305555553</c:v>
                      </c:pt>
                      <c:pt idx="3184">
                        <c:v>45920.999305555553</c:v>
                      </c:pt>
                      <c:pt idx="3185">
                        <c:v>45921.999305555553</c:v>
                      </c:pt>
                      <c:pt idx="3186">
                        <c:v>45922.999305555553</c:v>
                      </c:pt>
                      <c:pt idx="3187">
                        <c:v>45923.999305555553</c:v>
                      </c:pt>
                      <c:pt idx="3188">
                        <c:v>45924.999305555553</c:v>
                      </c:pt>
                      <c:pt idx="3189">
                        <c:v>45925.999305555553</c:v>
                      </c:pt>
                      <c:pt idx="3190">
                        <c:v>45926.999305555553</c:v>
                      </c:pt>
                      <c:pt idx="3191">
                        <c:v>45927.999305555553</c:v>
                      </c:pt>
                      <c:pt idx="3192">
                        <c:v>45928.999305555553</c:v>
                      </c:pt>
                      <c:pt idx="3193">
                        <c:v>45929.999305555553</c:v>
                      </c:pt>
                      <c:pt idx="3194">
                        <c:v>45930.999305555553</c:v>
                      </c:pt>
                      <c:pt idx="3195">
                        <c:v>45931.999305555553</c:v>
                      </c:pt>
                      <c:pt idx="3196">
                        <c:v>45932.999305555553</c:v>
                      </c:pt>
                      <c:pt idx="3197">
                        <c:v>45933.999305555553</c:v>
                      </c:pt>
                      <c:pt idx="3198">
                        <c:v>45934.999305555553</c:v>
                      </c:pt>
                      <c:pt idx="3199">
                        <c:v>45935.999305555553</c:v>
                      </c:pt>
                      <c:pt idx="3200">
                        <c:v>45936.999305555553</c:v>
                      </c:pt>
                      <c:pt idx="3201">
                        <c:v>45937.999305555553</c:v>
                      </c:pt>
                      <c:pt idx="3202">
                        <c:v>45938.999305555553</c:v>
                      </c:pt>
                      <c:pt idx="3203">
                        <c:v>45939.999305555553</c:v>
                      </c:pt>
                      <c:pt idx="3204">
                        <c:v>45940.999305555553</c:v>
                      </c:pt>
                      <c:pt idx="3205">
                        <c:v>45941.999305555553</c:v>
                      </c:pt>
                      <c:pt idx="3206">
                        <c:v>45942.999305555553</c:v>
                      </c:pt>
                      <c:pt idx="3207">
                        <c:v>45943.999305555553</c:v>
                      </c:pt>
                      <c:pt idx="3208">
                        <c:v>45944.999305555553</c:v>
                      </c:pt>
                      <c:pt idx="3209">
                        <c:v>45945.999305555553</c:v>
                      </c:pt>
                      <c:pt idx="3210">
                        <c:v>45946.999305555553</c:v>
                      </c:pt>
                      <c:pt idx="3211">
                        <c:v>45947.999305555553</c:v>
                      </c:pt>
                      <c:pt idx="3212">
                        <c:v>45948.999305555553</c:v>
                      </c:pt>
                      <c:pt idx="3213">
                        <c:v>45949.999305555553</c:v>
                      </c:pt>
                      <c:pt idx="3214">
                        <c:v>45950.999305555553</c:v>
                      </c:pt>
                      <c:pt idx="3215">
                        <c:v>45951.999305555553</c:v>
                      </c:pt>
                      <c:pt idx="3216">
                        <c:v>45952.999305555553</c:v>
                      </c:pt>
                      <c:pt idx="3217">
                        <c:v>45953.999305555553</c:v>
                      </c:pt>
                      <c:pt idx="3218">
                        <c:v>45954.999305555553</c:v>
                      </c:pt>
                      <c:pt idx="3219">
                        <c:v>45955.999305555553</c:v>
                      </c:pt>
                      <c:pt idx="3220">
                        <c:v>45956.999305555553</c:v>
                      </c:pt>
                      <c:pt idx="3221">
                        <c:v>45957.999305555553</c:v>
                      </c:pt>
                      <c:pt idx="3222">
                        <c:v>45958.999305555553</c:v>
                      </c:pt>
                      <c:pt idx="3223">
                        <c:v>45959.999305555553</c:v>
                      </c:pt>
                      <c:pt idx="3224">
                        <c:v>45960.999305555553</c:v>
                      </c:pt>
                      <c:pt idx="3225">
                        <c:v>45961.999305555553</c:v>
                      </c:pt>
                      <c:pt idx="3226">
                        <c:v>45962.999305555553</c:v>
                      </c:pt>
                      <c:pt idx="3227">
                        <c:v>45963.999305555553</c:v>
                      </c:pt>
                      <c:pt idx="3228">
                        <c:v>45964.999305555553</c:v>
                      </c:pt>
                      <c:pt idx="3229">
                        <c:v>45965.999305555553</c:v>
                      </c:pt>
                      <c:pt idx="3230">
                        <c:v>45966.999305555553</c:v>
                      </c:pt>
                      <c:pt idx="3231">
                        <c:v>45967.999305555553</c:v>
                      </c:pt>
                      <c:pt idx="3232">
                        <c:v>45968.999305555553</c:v>
                      </c:pt>
                      <c:pt idx="3233">
                        <c:v>45969.999305555553</c:v>
                      </c:pt>
                      <c:pt idx="3234">
                        <c:v>45970.999305555553</c:v>
                      </c:pt>
                      <c:pt idx="3235">
                        <c:v>45971.999305555553</c:v>
                      </c:pt>
                      <c:pt idx="3236">
                        <c:v>45972.999305555553</c:v>
                      </c:pt>
                      <c:pt idx="3237">
                        <c:v>45973.999305555553</c:v>
                      </c:pt>
                      <c:pt idx="3238">
                        <c:v>45974.999305555553</c:v>
                      </c:pt>
                      <c:pt idx="3239">
                        <c:v>45975.999305555553</c:v>
                      </c:pt>
                      <c:pt idx="3240">
                        <c:v>45976.999305555553</c:v>
                      </c:pt>
                      <c:pt idx="3241">
                        <c:v>45977.999305555553</c:v>
                      </c:pt>
                      <c:pt idx="3242">
                        <c:v>45978.999305555553</c:v>
                      </c:pt>
                      <c:pt idx="3243">
                        <c:v>45979.999305555553</c:v>
                      </c:pt>
                      <c:pt idx="3244">
                        <c:v>45980.999305555553</c:v>
                      </c:pt>
                      <c:pt idx="3245">
                        <c:v>45981.999305555553</c:v>
                      </c:pt>
                      <c:pt idx="3246">
                        <c:v>45982.999305555553</c:v>
                      </c:pt>
                      <c:pt idx="3247">
                        <c:v>45983.999305555553</c:v>
                      </c:pt>
                      <c:pt idx="3248">
                        <c:v>45984.999305555553</c:v>
                      </c:pt>
                      <c:pt idx="3249">
                        <c:v>45985.999305555553</c:v>
                      </c:pt>
                      <c:pt idx="3250">
                        <c:v>45986.999305555553</c:v>
                      </c:pt>
                      <c:pt idx="3251">
                        <c:v>45987.999305555553</c:v>
                      </c:pt>
                      <c:pt idx="3252">
                        <c:v>45988.999305555553</c:v>
                      </c:pt>
                      <c:pt idx="3253">
                        <c:v>45989.999305555553</c:v>
                      </c:pt>
                      <c:pt idx="3254">
                        <c:v>45990.999305555553</c:v>
                      </c:pt>
                      <c:pt idx="3255">
                        <c:v>45991.999305555553</c:v>
                      </c:pt>
                      <c:pt idx="3256">
                        <c:v>45992.999305555553</c:v>
                      </c:pt>
                      <c:pt idx="3257">
                        <c:v>45993.999305555553</c:v>
                      </c:pt>
                      <c:pt idx="3258">
                        <c:v>45994.999305555553</c:v>
                      </c:pt>
                      <c:pt idx="3259">
                        <c:v>45995.999305555553</c:v>
                      </c:pt>
                      <c:pt idx="3260">
                        <c:v>45996.999305555553</c:v>
                      </c:pt>
                      <c:pt idx="3261">
                        <c:v>45997.999305555553</c:v>
                      </c:pt>
                      <c:pt idx="3262">
                        <c:v>45998.999305555553</c:v>
                      </c:pt>
                      <c:pt idx="3263">
                        <c:v>45999.999305555553</c:v>
                      </c:pt>
                      <c:pt idx="3264">
                        <c:v>46000.999305555553</c:v>
                      </c:pt>
                      <c:pt idx="3265">
                        <c:v>46001.999305555553</c:v>
                      </c:pt>
                      <c:pt idx="3266">
                        <c:v>46002.999305555553</c:v>
                      </c:pt>
                      <c:pt idx="3267">
                        <c:v>46003.999305555553</c:v>
                      </c:pt>
                      <c:pt idx="3268">
                        <c:v>46004.999305555553</c:v>
                      </c:pt>
                      <c:pt idx="3269">
                        <c:v>46005.999305555553</c:v>
                      </c:pt>
                      <c:pt idx="3270">
                        <c:v>46006.999305555553</c:v>
                      </c:pt>
                      <c:pt idx="3271">
                        <c:v>46007.999305555553</c:v>
                      </c:pt>
                      <c:pt idx="3272">
                        <c:v>46008.999305555553</c:v>
                      </c:pt>
                      <c:pt idx="3273">
                        <c:v>46009.999305555553</c:v>
                      </c:pt>
                      <c:pt idx="3274">
                        <c:v>46010.999305555553</c:v>
                      </c:pt>
                      <c:pt idx="3275">
                        <c:v>46011.999305555553</c:v>
                      </c:pt>
                      <c:pt idx="3276">
                        <c:v>46012.999305555553</c:v>
                      </c:pt>
                      <c:pt idx="3277">
                        <c:v>46013.999305555553</c:v>
                      </c:pt>
                      <c:pt idx="3278">
                        <c:v>46014.999305555553</c:v>
                      </c:pt>
                      <c:pt idx="3279">
                        <c:v>46015.999305555553</c:v>
                      </c:pt>
                      <c:pt idx="3280">
                        <c:v>46016.999305555553</c:v>
                      </c:pt>
                      <c:pt idx="3281">
                        <c:v>46017.999305555553</c:v>
                      </c:pt>
                      <c:pt idx="3282">
                        <c:v>46018.999305555553</c:v>
                      </c:pt>
                      <c:pt idx="3283">
                        <c:v>46019.999305555553</c:v>
                      </c:pt>
                      <c:pt idx="3284">
                        <c:v>46020.999305555553</c:v>
                      </c:pt>
                      <c:pt idx="3285">
                        <c:v>46021.999305555553</c:v>
                      </c:pt>
                      <c:pt idx="3286">
                        <c:v>46022.999305555553</c:v>
                      </c:pt>
                      <c:pt idx="3287">
                        <c:v>46023.999305555553</c:v>
                      </c:pt>
                      <c:pt idx="3288">
                        <c:v>46024.999305555553</c:v>
                      </c:pt>
                      <c:pt idx="3289">
                        <c:v>46025.999305555553</c:v>
                      </c:pt>
                      <c:pt idx="3290">
                        <c:v>46026.999305555553</c:v>
                      </c:pt>
                      <c:pt idx="3291">
                        <c:v>46027.999305555553</c:v>
                      </c:pt>
                      <c:pt idx="3292">
                        <c:v>46028.999305555553</c:v>
                      </c:pt>
                      <c:pt idx="3293">
                        <c:v>46029.999305555553</c:v>
                      </c:pt>
                      <c:pt idx="3294">
                        <c:v>46030.999305555553</c:v>
                      </c:pt>
                      <c:pt idx="3295">
                        <c:v>46031.999305555553</c:v>
                      </c:pt>
                      <c:pt idx="3296">
                        <c:v>46032.999305555553</c:v>
                      </c:pt>
                      <c:pt idx="3297">
                        <c:v>46033.999305555553</c:v>
                      </c:pt>
                      <c:pt idx="3298">
                        <c:v>46034.999305555553</c:v>
                      </c:pt>
                      <c:pt idx="3299">
                        <c:v>46035.999305555553</c:v>
                      </c:pt>
                      <c:pt idx="3300">
                        <c:v>46036.999305555553</c:v>
                      </c:pt>
                      <c:pt idx="3301">
                        <c:v>46037.999305555553</c:v>
                      </c:pt>
                      <c:pt idx="3302">
                        <c:v>46038.999305555553</c:v>
                      </c:pt>
                      <c:pt idx="3303">
                        <c:v>46039.999305555553</c:v>
                      </c:pt>
                      <c:pt idx="3304">
                        <c:v>46040.999305555553</c:v>
                      </c:pt>
                      <c:pt idx="3305">
                        <c:v>46041.999305555553</c:v>
                      </c:pt>
                      <c:pt idx="3306">
                        <c:v>46042.999305555553</c:v>
                      </c:pt>
                      <c:pt idx="3307">
                        <c:v>46043.999305555553</c:v>
                      </c:pt>
                      <c:pt idx="3308">
                        <c:v>46044.999305555553</c:v>
                      </c:pt>
                      <c:pt idx="3309">
                        <c:v>46045.999305555553</c:v>
                      </c:pt>
                      <c:pt idx="3310">
                        <c:v>46046.999305555553</c:v>
                      </c:pt>
                      <c:pt idx="3311">
                        <c:v>46047.999305555553</c:v>
                      </c:pt>
                      <c:pt idx="3312">
                        <c:v>46048.999305555553</c:v>
                      </c:pt>
                      <c:pt idx="3313">
                        <c:v>46049.999305555553</c:v>
                      </c:pt>
                      <c:pt idx="3314">
                        <c:v>46050.999305555553</c:v>
                      </c:pt>
                      <c:pt idx="3315">
                        <c:v>46051.999305555553</c:v>
                      </c:pt>
                      <c:pt idx="3316">
                        <c:v>46052.999305555553</c:v>
                      </c:pt>
                      <c:pt idx="3317">
                        <c:v>46053.999305555553</c:v>
                      </c:pt>
                      <c:pt idx="3318">
                        <c:v>46054.999305555553</c:v>
                      </c:pt>
                      <c:pt idx="3319">
                        <c:v>46055.999305555553</c:v>
                      </c:pt>
                      <c:pt idx="3320">
                        <c:v>46056.999305555553</c:v>
                      </c:pt>
                      <c:pt idx="3321">
                        <c:v>46057.999305555553</c:v>
                      </c:pt>
                      <c:pt idx="3322">
                        <c:v>46058.999305555553</c:v>
                      </c:pt>
                      <c:pt idx="3323">
                        <c:v>46059.999305555553</c:v>
                      </c:pt>
                      <c:pt idx="3324">
                        <c:v>46060.999305555553</c:v>
                      </c:pt>
                      <c:pt idx="3325">
                        <c:v>46061.999305555553</c:v>
                      </c:pt>
                      <c:pt idx="3326">
                        <c:v>46062.999305555553</c:v>
                      </c:pt>
                      <c:pt idx="3327">
                        <c:v>46063.999305555553</c:v>
                      </c:pt>
                      <c:pt idx="3328">
                        <c:v>46064.999305555553</c:v>
                      </c:pt>
                      <c:pt idx="3329">
                        <c:v>46065.999305555553</c:v>
                      </c:pt>
                      <c:pt idx="3330">
                        <c:v>46066.999305555553</c:v>
                      </c:pt>
                      <c:pt idx="3331">
                        <c:v>46067.999305555553</c:v>
                      </c:pt>
                      <c:pt idx="3332">
                        <c:v>46068.999305555553</c:v>
                      </c:pt>
                      <c:pt idx="3333">
                        <c:v>46069.999305555553</c:v>
                      </c:pt>
                      <c:pt idx="3334">
                        <c:v>46070.999305555553</c:v>
                      </c:pt>
                      <c:pt idx="3335">
                        <c:v>46071.999305555553</c:v>
                      </c:pt>
                      <c:pt idx="3336">
                        <c:v>46072.999305555553</c:v>
                      </c:pt>
                      <c:pt idx="3337">
                        <c:v>46073.999305555553</c:v>
                      </c:pt>
                      <c:pt idx="3338">
                        <c:v>46074.999305555553</c:v>
                      </c:pt>
                      <c:pt idx="3339">
                        <c:v>46075.999305555553</c:v>
                      </c:pt>
                      <c:pt idx="3340">
                        <c:v>46076.999305555553</c:v>
                      </c:pt>
                      <c:pt idx="3341">
                        <c:v>46077.999305555553</c:v>
                      </c:pt>
                      <c:pt idx="3342">
                        <c:v>46078.999305555553</c:v>
                      </c:pt>
                      <c:pt idx="3343">
                        <c:v>46079.999305555553</c:v>
                      </c:pt>
                      <c:pt idx="3344">
                        <c:v>46080.999305555553</c:v>
                      </c:pt>
                      <c:pt idx="3345">
                        <c:v>46081.999305555553</c:v>
                      </c:pt>
                      <c:pt idx="3346">
                        <c:v>46082.999305555553</c:v>
                      </c:pt>
                      <c:pt idx="3347">
                        <c:v>46083.999305555553</c:v>
                      </c:pt>
                      <c:pt idx="3348">
                        <c:v>46084.999305555553</c:v>
                      </c:pt>
                      <c:pt idx="3349">
                        <c:v>46085.999305555553</c:v>
                      </c:pt>
                      <c:pt idx="3350">
                        <c:v>46086.999305555553</c:v>
                      </c:pt>
                      <c:pt idx="3351">
                        <c:v>46087.999305555553</c:v>
                      </c:pt>
                      <c:pt idx="3352">
                        <c:v>46088.999305555553</c:v>
                      </c:pt>
                      <c:pt idx="3353">
                        <c:v>46089.999305555553</c:v>
                      </c:pt>
                      <c:pt idx="3354">
                        <c:v>46090.999305555553</c:v>
                      </c:pt>
                      <c:pt idx="3355">
                        <c:v>46091.999305555553</c:v>
                      </c:pt>
                      <c:pt idx="3356">
                        <c:v>46092.999305555553</c:v>
                      </c:pt>
                      <c:pt idx="3357">
                        <c:v>46093.999305555553</c:v>
                      </c:pt>
                      <c:pt idx="3358">
                        <c:v>46094.999305555553</c:v>
                      </c:pt>
                      <c:pt idx="3359">
                        <c:v>46095.999305555553</c:v>
                      </c:pt>
                      <c:pt idx="3360">
                        <c:v>46096.999305555553</c:v>
                      </c:pt>
                      <c:pt idx="3361">
                        <c:v>46097.999305555553</c:v>
                      </c:pt>
                      <c:pt idx="3362">
                        <c:v>46098.999305555553</c:v>
                      </c:pt>
                      <c:pt idx="3363">
                        <c:v>46099.999305555553</c:v>
                      </c:pt>
                      <c:pt idx="3364">
                        <c:v>46100.999305555553</c:v>
                      </c:pt>
                      <c:pt idx="3365">
                        <c:v>46101.999305555553</c:v>
                      </c:pt>
                      <c:pt idx="3366">
                        <c:v>46102.999305555553</c:v>
                      </c:pt>
                      <c:pt idx="3367">
                        <c:v>46103.999305555553</c:v>
                      </c:pt>
                      <c:pt idx="3368">
                        <c:v>46104.999305555553</c:v>
                      </c:pt>
                      <c:pt idx="3369">
                        <c:v>46105.999305555553</c:v>
                      </c:pt>
                      <c:pt idx="3370">
                        <c:v>46106.999305555553</c:v>
                      </c:pt>
                      <c:pt idx="3371">
                        <c:v>46107.999305555553</c:v>
                      </c:pt>
                      <c:pt idx="3372">
                        <c:v>46108.999305555553</c:v>
                      </c:pt>
                      <c:pt idx="3373">
                        <c:v>46109.999305555553</c:v>
                      </c:pt>
                      <c:pt idx="3374">
                        <c:v>46110.999305555553</c:v>
                      </c:pt>
                      <c:pt idx="3375">
                        <c:v>46111.999305555553</c:v>
                      </c:pt>
                      <c:pt idx="3376">
                        <c:v>46112.999305555553</c:v>
                      </c:pt>
                      <c:pt idx="3377">
                        <c:v>46113.999305555553</c:v>
                      </c:pt>
                      <c:pt idx="3378">
                        <c:v>46114.999305555553</c:v>
                      </c:pt>
                      <c:pt idx="3379">
                        <c:v>46115.999305555553</c:v>
                      </c:pt>
                      <c:pt idx="3380">
                        <c:v>46116.999305555553</c:v>
                      </c:pt>
                      <c:pt idx="3381">
                        <c:v>46117.999305555553</c:v>
                      </c:pt>
                      <c:pt idx="3382">
                        <c:v>46118.999305555553</c:v>
                      </c:pt>
                      <c:pt idx="3383">
                        <c:v>46119.999305555553</c:v>
                      </c:pt>
                      <c:pt idx="3384">
                        <c:v>46120.999305555553</c:v>
                      </c:pt>
                      <c:pt idx="3385">
                        <c:v>46121.999305555553</c:v>
                      </c:pt>
                      <c:pt idx="3386">
                        <c:v>46122.999305555553</c:v>
                      </c:pt>
                      <c:pt idx="3387">
                        <c:v>46123.999305555553</c:v>
                      </c:pt>
                      <c:pt idx="3388">
                        <c:v>46124.999305555553</c:v>
                      </c:pt>
                      <c:pt idx="3389">
                        <c:v>46125.999305555553</c:v>
                      </c:pt>
                      <c:pt idx="3390">
                        <c:v>46126.999305555553</c:v>
                      </c:pt>
                      <c:pt idx="3391">
                        <c:v>46127.999305555553</c:v>
                      </c:pt>
                      <c:pt idx="3392">
                        <c:v>46128.999305555553</c:v>
                      </c:pt>
                      <c:pt idx="3393">
                        <c:v>46129.999305555553</c:v>
                      </c:pt>
                      <c:pt idx="3394">
                        <c:v>46130.999305555553</c:v>
                      </c:pt>
                      <c:pt idx="3395">
                        <c:v>46131.999305555553</c:v>
                      </c:pt>
                      <c:pt idx="3396">
                        <c:v>46132.999305555553</c:v>
                      </c:pt>
                      <c:pt idx="3397">
                        <c:v>46133.999305555553</c:v>
                      </c:pt>
                      <c:pt idx="3398">
                        <c:v>46134.999305555553</c:v>
                      </c:pt>
                      <c:pt idx="3399">
                        <c:v>46135.999305555553</c:v>
                      </c:pt>
                      <c:pt idx="3400">
                        <c:v>46136.999305555553</c:v>
                      </c:pt>
                      <c:pt idx="3401">
                        <c:v>46137.999305555553</c:v>
                      </c:pt>
                      <c:pt idx="3402">
                        <c:v>46138.999305555553</c:v>
                      </c:pt>
                      <c:pt idx="3403">
                        <c:v>46139.999305555553</c:v>
                      </c:pt>
                      <c:pt idx="3404">
                        <c:v>46140.999305555553</c:v>
                      </c:pt>
                      <c:pt idx="3405">
                        <c:v>46141.999305555553</c:v>
                      </c:pt>
                      <c:pt idx="3406">
                        <c:v>46142.999305555553</c:v>
                      </c:pt>
                      <c:pt idx="3407">
                        <c:v>46143.999305555553</c:v>
                      </c:pt>
                      <c:pt idx="3408">
                        <c:v>46144.999305555553</c:v>
                      </c:pt>
                      <c:pt idx="3409">
                        <c:v>46145.999305555553</c:v>
                      </c:pt>
                      <c:pt idx="3410">
                        <c:v>46146.999305555553</c:v>
                      </c:pt>
                      <c:pt idx="3411">
                        <c:v>46147.999305555553</c:v>
                      </c:pt>
                      <c:pt idx="3412">
                        <c:v>46148.999305555553</c:v>
                      </c:pt>
                      <c:pt idx="3413">
                        <c:v>46149.999305555553</c:v>
                      </c:pt>
                      <c:pt idx="3414">
                        <c:v>46150.999305555553</c:v>
                      </c:pt>
                      <c:pt idx="3415">
                        <c:v>46151.999305555553</c:v>
                      </c:pt>
                      <c:pt idx="3416">
                        <c:v>46152.999305555553</c:v>
                      </c:pt>
                      <c:pt idx="3417">
                        <c:v>46153.999305555553</c:v>
                      </c:pt>
                      <c:pt idx="3418">
                        <c:v>46154.999305555553</c:v>
                      </c:pt>
                      <c:pt idx="3419">
                        <c:v>46155.999305555553</c:v>
                      </c:pt>
                      <c:pt idx="3420">
                        <c:v>46156.999305555553</c:v>
                      </c:pt>
                      <c:pt idx="3421">
                        <c:v>46157.999305555553</c:v>
                      </c:pt>
                      <c:pt idx="3422">
                        <c:v>46158.999305555553</c:v>
                      </c:pt>
                      <c:pt idx="3423">
                        <c:v>46159.999305555553</c:v>
                      </c:pt>
                      <c:pt idx="3424">
                        <c:v>46160.999305555553</c:v>
                      </c:pt>
                      <c:pt idx="3425">
                        <c:v>46161.999305555553</c:v>
                      </c:pt>
                      <c:pt idx="3426">
                        <c:v>46162.999305555553</c:v>
                      </c:pt>
                      <c:pt idx="3427">
                        <c:v>46163.999305555553</c:v>
                      </c:pt>
                      <c:pt idx="3428">
                        <c:v>46164.999305555553</c:v>
                      </c:pt>
                      <c:pt idx="3429">
                        <c:v>46165.999305555553</c:v>
                      </c:pt>
                      <c:pt idx="3430">
                        <c:v>46166.999305555553</c:v>
                      </c:pt>
                      <c:pt idx="3431">
                        <c:v>46167.999305555553</c:v>
                      </c:pt>
                      <c:pt idx="3432">
                        <c:v>46168.999305555553</c:v>
                      </c:pt>
                      <c:pt idx="3433">
                        <c:v>46169.999305555553</c:v>
                      </c:pt>
                      <c:pt idx="3434">
                        <c:v>46170.999305555553</c:v>
                      </c:pt>
                      <c:pt idx="3435">
                        <c:v>46171.999305555553</c:v>
                      </c:pt>
                      <c:pt idx="3436">
                        <c:v>46172.999305555553</c:v>
                      </c:pt>
                      <c:pt idx="3437">
                        <c:v>46173.999305555553</c:v>
                      </c:pt>
                      <c:pt idx="3438">
                        <c:v>46174.999305555553</c:v>
                      </c:pt>
                      <c:pt idx="3439">
                        <c:v>46175.999305555553</c:v>
                      </c:pt>
                      <c:pt idx="3440">
                        <c:v>46176.999305555553</c:v>
                      </c:pt>
                      <c:pt idx="3441">
                        <c:v>46177.999305555553</c:v>
                      </c:pt>
                      <c:pt idx="3442">
                        <c:v>46178.999305555553</c:v>
                      </c:pt>
                      <c:pt idx="3443">
                        <c:v>46179.999305555553</c:v>
                      </c:pt>
                      <c:pt idx="3444">
                        <c:v>46180.999305555553</c:v>
                      </c:pt>
                      <c:pt idx="3445">
                        <c:v>46181.999305555553</c:v>
                      </c:pt>
                      <c:pt idx="3446">
                        <c:v>46182.999305555553</c:v>
                      </c:pt>
                      <c:pt idx="3447">
                        <c:v>46183.999305555553</c:v>
                      </c:pt>
                      <c:pt idx="3448">
                        <c:v>46184.999305555553</c:v>
                      </c:pt>
                      <c:pt idx="3449">
                        <c:v>46185.999305555553</c:v>
                      </c:pt>
                      <c:pt idx="3450">
                        <c:v>46186.999305555553</c:v>
                      </c:pt>
                      <c:pt idx="3451">
                        <c:v>46187.999305555553</c:v>
                      </c:pt>
                      <c:pt idx="3452">
                        <c:v>46188.999305555553</c:v>
                      </c:pt>
                      <c:pt idx="3453">
                        <c:v>46189.999305555553</c:v>
                      </c:pt>
                      <c:pt idx="3454">
                        <c:v>46190.999305555553</c:v>
                      </c:pt>
                      <c:pt idx="3455">
                        <c:v>46191.999305555553</c:v>
                      </c:pt>
                      <c:pt idx="3456">
                        <c:v>46192.999305555553</c:v>
                      </c:pt>
                      <c:pt idx="3457">
                        <c:v>46193.999305555553</c:v>
                      </c:pt>
                      <c:pt idx="3458">
                        <c:v>46194.999305555553</c:v>
                      </c:pt>
                      <c:pt idx="3459">
                        <c:v>46195.999305555553</c:v>
                      </c:pt>
                      <c:pt idx="3460">
                        <c:v>46196.999305555553</c:v>
                      </c:pt>
                      <c:pt idx="3461">
                        <c:v>46197.999305555553</c:v>
                      </c:pt>
                      <c:pt idx="3462">
                        <c:v>46198.999305555553</c:v>
                      </c:pt>
                      <c:pt idx="3463">
                        <c:v>46199.999305555553</c:v>
                      </c:pt>
                      <c:pt idx="3464">
                        <c:v>46200.999305555553</c:v>
                      </c:pt>
                      <c:pt idx="3465">
                        <c:v>46201.999305555553</c:v>
                      </c:pt>
                      <c:pt idx="3466">
                        <c:v>46202.999305555553</c:v>
                      </c:pt>
                      <c:pt idx="3467">
                        <c:v>46203.999305555553</c:v>
                      </c:pt>
                      <c:pt idx="3468">
                        <c:v>46204.999305555553</c:v>
                      </c:pt>
                      <c:pt idx="3469">
                        <c:v>46205.999305555553</c:v>
                      </c:pt>
                      <c:pt idx="3470">
                        <c:v>46206.999305555553</c:v>
                      </c:pt>
                      <c:pt idx="3471">
                        <c:v>46207.999305555553</c:v>
                      </c:pt>
                      <c:pt idx="3472">
                        <c:v>46208.999305555553</c:v>
                      </c:pt>
                      <c:pt idx="3473">
                        <c:v>46209.999305555553</c:v>
                      </c:pt>
                      <c:pt idx="3474">
                        <c:v>46210.999305555553</c:v>
                      </c:pt>
                      <c:pt idx="3475">
                        <c:v>46211.999305555553</c:v>
                      </c:pt>
                      <c:pt idx="3476">
                        <c:v>46212.999305555553</c:v>
                      </c:pt>
                      <c:pt idx="3477">
                        <c:v>46213.999305555553</c:v>
                      </c:pt>
                      <c:pt idx="3478">
                        <c:v>46214.999305555553</c:v>
                      </c:pt>
                      <c:pt idx="3479">
                        <c:v>46215.999305555553</c:v>
                      </c:pt>
                      <c:pt idx="3480">
                        <c:v>46216.999305555553</c:v>
                      </c:pt>
                      <c:pt idx="3481">
                        <c:v>46217.999305555553</c:v>
                      </c:pt>
                      <c:pt idx="3482">
                        <c:v>46218.999305555553</c:v>
                      </c:pt>
                      <c:pt idx="3483">
                        <c:v>46219.999305555553</c:v>
                      </c:pt>
                      <c:pt idx="3484">
                        <c:v>46220.999305555553</c:v>
                      </c:pt>
                      <c:pt idx="3485">
                        <c:v>46221.999305555553</c:v>
                      </c:pt>
                      <c:pt idx="3486">
                        <c:v>46222.999305555553</c:v>
                      </c:pt>
                      <c:pt idx="3487">
                        <c:v>46223.999305555553</c:v>
                      </c:pt>
                      <c:pt idx="3488">
                        <c:v>46224.999305555553</c:v>
                      </c:pt>
                      <c:pt idx="3489">
                        <c:v>46225.999305555553</c:v>
                      </c:pt>
                      <c:pt idx="3490">
                        <c:v>46226.999305555553</c:v>
                      </c:pt>
                      <c:pt idx="3491">
                        <c:v>46227.999305555553</c:v>
                      </c:pt>
                      <c:pt idx="3492">
                        <c:v>46228.999305555553</c:v>
                      </c:pt>
                      <c:pt idx="3493">
                        <c:v>46229.999305555553</c:v>
                      </c:pt>
                      <c:pt idx="3494">
                        <c:v>46230.999305555553</c:v>
                      </c:pt>
                      <c:pt idx="3495">
                        <c:v>46231.999305555553</c:v>
                      </c:pt>
                      <c:pt idx="3496">
                        <c:v>46232.999305555553</c:v>
                      </c:pt>
                      <c:pt idx="3497">
                        <c:v>46233.999305555553</c:v>
                      </c:pt>
                      <c:pt idx="3498">
                        <c:v>46234.999305555553</c:v>
                      </c:pt>
                      <c:pt idx="3499">
                        <c:v>46235.999305555553</c:v>
                      </c:pt>
                      <c:pt idx="3500">
                        <c:v>46236.999305555553</c:v>
                      </c:pt>
                      <c:pt idx="3501">
                        <c:v>46237.999305555553</c:v>
                      </c:pt>
                      <c:pt idx="3502">
                        <c:v>46238.999305555553</c:v>
                      </c:pt>
                      <c:pt idx="3503">
                        <c:v>46239.999305555553</c:v>
                      </c:pt>
                      <c:pt idx="3504">
                        <c:v>46240.999305555553</c:v>
                      </c:pt>
                      <c:pt idx="3505">
                        <c:v>46241.999305555553</c:v>
                      </c:pt>
                      <c:pt idx="3506">
                        <c:v>46242.999305555553</c:v>
                      </c:pt>
                      <c:pt idx="3507">
                        <c:v>46243.999305555553</c:v>
                      </c:pt>
                      <c:pt idx="3508">
                        <c:v>46244.999305555553</c:v>
                      </c:pt>
                      <c:pt idx="3509">
                        <c:v>46245.999305555553</c:v>
                      </c:pt>
                      <c:pt idx="3510">
                        <c:v>46246.999305555553</c:v>
                      </c:pt>
                      <c:pt idx="3511">
                        <c:v>46247.999305555553</c:v>
                      </c:pt>
                      <c:pt idx="3512">
                        <c:v>46248.999305555553</c:v>
                      </c:pt>
                      <c:pt idx="3513">
                        <c:v>46249.999305555553</c:v>
                      </c:pt>
                      <c:pt idx="3514">
                        <c:v>46250.999305555553</c:v>
                      </c:pt>
                      <c:pt idx="3515">
                        <c:v>46251.999305555553</c:v>
                      </c:pt>
                      <c:pt idx="3516">
                        <c:v>46252.999305555553</c:v>
                      </c:pt>
                      <c:pt idx="3517">
                        <c:v>46253.999305555553</c:v>
                      </c:pt>
                      <c:pt idx="3518">
                        <c:v>46254.999305555553</c:v>
                      </c:pt>
                      <c:pt idx="3519">
                        <c:v>46255.999305555553</c:v>
                      </c:pt>
                      <c:pt idx="3520">
                        <c:v>46256.999305555553</c:v>
                      </c:pt>
                      <c:pt idx="3521">
                        <c:v>46257.999305555553</c:v>
                      </c:pt>
                      <c:pt idx="3522">
                        <c:v>46258.999305555553</c:v>
                      </c:pt>
                      <c:pt idx="3523">
                        <c:v>46259.999305555553</c:v>
                      </c:pt>
                      <c:pt idx="3524">
                        <c:v>46260.999305555553</c:v>
                      </c:pt>
                      <c:pt idx="3525">
                        <c:v>46261.999305555553</c:v>
                      </c:pt>
                      <c:pt idx="3526">
                        <c:v>46262.999305555553</c:v>
                      </c:pt>
                      <c:pt idx="3527">
                        <c:v>46263.999305555553</c:v>
                      </c:pt>
                      <c:pt idx="3528">
                        <c:v>46264.999305555553</c:v>
                      </c:pt>
                      <c:pt idx="3529">
                        <c:v>46265.999305555553</c:v>
                      </c:pt>
                      <c:pt idx="3530">
                        <c:v>46266.999305555553</c:v>
                      </c:pt>
                      <c:pt idx="3531">
                        <c:v>46266.999305555553</c:v>
                      </c:pt>
                      <c:pt idx="3532">
                        <c:v>#N/A</c:v>
                      </c:pt>
                      <c:pt idx="3533">
                        <c:v>#N/A</c:v>
                      </c:pt>
                      <c:pt idx="3534">
                        <c:v>#N/A</c:v>
                      </c:pt>
                      <c:pt idx="3535">
                        <c:v>#N/A</c:v>
                      </c:pt>
                      <c:pt idx="3536">
                        <c:v>#N/A</c:v>
                      </c:pt>
                      <c:pt idx="3537">
                        <c:v>#N/A</c:v>
                      </c:pt>
                      <c:pt idx="3538">
                        <c:v>#N/A</c:v>
                      </c:pt>
                      <c:pt idx="3539">
                        <c:v>#N/A</c:v>
                      </c:pt>
                      <c:pt idx="3540">
                        <c:v>#N/A</c:v>
                      </c:pt>
                      <c:pt idx="3541">
                        <c:v>#N/A</c:v>
                      </c:pt>
                      <c:pt idx="3542">
                        <c:v>#N/A</c:v>
                      </c:pt>
                      <c:pt idx="3543">
                        <c:v>#N/A</c:v>
                      </c:pt>
                      <c:pt idx="3544">
                        <c:v>#N/A</c:v>
                      </c:pt>
                      <c:pt idx="3545">
                        <c:v>#N/A</c:v>
                      </c:pt>
                      <c:pt idx="3546">
                        <c:v>#N/A</c:v>
                      </c:pt>
                      <c:pt idx="3547">
                        <c:v>#N/A</c:v>
                      </c:pt>
                    </c:numCache>
                  </c:numRef>
                </c:cat>
                <c:val>
                  <c:numRef>
                    <c:extLst>
                      <c:ext uri="{02D57815-91ED-43cb-92C2-25804820EDAC}">
                        <c15:formulaRef>
                          <c15:sqref>Trends!$AQ$17:$AQ$3564</c15:sqref>
                        </c15:formulaRef>
                      </c:ext>
                    </c:extLst>
                    <c:numCache>
                      <c:formatCode>0.000</c:formatCode>
                      <c:ptCount val="3548"/>
                      <c:pt idx="3532">
                        <c:v>#N/A</c:v>
                      </c:pt>
                      <c:pt idx="3533">
                        <c:v>#N/A</c:v>
                      </c:pt>
                      <c:pt idx="3534">
                        <c:v>#N/A</c:v>
                      </c:pt>
                      <c:pt idx="3535">
                        <c:v>#N/A</c:v>
                      </c:pt>
                      <c:pt idx="3536">
                        <c:v>#N/A</c:v>
                      </c:pt>
                      <c:pt idx="3537">
                        <c:v>#N/A</c:v>
                      </c:pt>
                      <c:pt idx="3538">
                        <c:v>#N/A</c:v>
                      </c:pt>
                      <c:pt idx="3539">
                        <c:v>#N/A</c:v>
                      </c:pt>
                      <c:pt idx="3540">
                        <c:v>#N/A</c:v>
                      </c:pt>
                      <c:pt idx="3541">
                        <c:v>#N/A</c:v>
                      </c:pt>
                      <c:pt idx="3542">
                        <c:v>#N/A</c:v>
                      </c:pt>
                      <c:pt idx="3543">
                        <c:v>#N/A</c:v>
                      </c:pt>
                    </c:numCache>
                  </c:numRef>
                </c:val>
                <c:extLst>
                  <c:ext xmlns:c16="http://schemas.microsoft.com/office/drawing/2014/chart" uri="{C3380CC4-5D6E-409C-BE32-E72D297353CC}">
                    <c16:uniqueId val="{00000000-134C-42F2-9A99-73848B77E57B}"/>
                  </c:ext>
                </c:extLst>
              </c15:ser>
            </c15:filteredBarSeries>
          </c:ext>
        </c:extLst>
      </c:barChart>
      <c:barChart>
        <c:barDir val="col"/>
        <c:grouping val="percentStacked"/>
        <c:varyColors val="0"/>
        <c:ser>
          <c:idx val="20"/>
          <c:order val="18"/>
          <c:tx>
            <c:strRef>
              <c:f>Trends!$AT$16</c:f>
              <c:strCache>
                <c:ptCount val="1"/>
                <c:pt idx="0">
                  <c:v>Bgnd1</c:v>
                </c:pt>
              </c:strCache>
            </c:strRef>
          </c:tx>
          <c:spPr>
            <a:solidFill>
              <a:srgbClr val="E1E1E1">
                <a:alpha val="50000"/>
              </a:srgbClr>
            </a:solidFill>
          </c:spPr>
          <c:invertIfNegative val="0"/>
          <c:val>
            <c:numRef>
              <c:f>Trends!$AT$17:$AT$3564</c:f>
              <c:numCache>
                <c:formatCode>General</c:formatCode>
                <c:ptCount val="3548"/>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pt idx="25">
                  <c:v>1</c:v>
                </c:pt>
                <c:pt idx="26">
                  <c:v>1</c:v>
                </c:pt>
                <c:pt idx="27">
                  <c:v>1</c:v>
                </c:pt>
                <c:pt idx="28">
                  <c:v>1</c:v>
                </c:pt>
                <c:pt idx="29">
                  <c:v>1</c:v>
                </c:pt>
                <c:pt idx="30">
                  <c:v>1</c:v>
                </c:pt>
                <c:pt idx="31">
                  <c:v>1</c:v>
                </c:pt>
                <c:pt idx="32">
                  <c:v>1</c:v>
                </c:pt>
                <c:pt idx="33">
                  <c:v>1</c:v>
                </c:pt>
                <c:pt idx="34">
                  <c:v>1</c:v>
                </c:pt>
                <c:pt idx="35">
                  <c:v>1</c:v>
                </c:pt>
                <c:pt idx="36">
                  <c:v>1</c:v>
                </c:pt>
                <c:pt idx="37">
                  <c:v>1</c:v>
                </c:pt>
                <c:pt idx="38">
                  <c:v>1</c:v>
                </c:pt>
                <c:pt idx="39">
                  <c:v>1</c:v>
                </c:pt>
                <c:pt idx="40">
                  <c:v>1</c:v>
                </c:pt>
                <c:pt idx="41">
                  <c:v>1</c:v>
                </c:pt>
                <c:pt idx="42">
                  <c:v>1</c:v>
                </c:pt>
                <c:pt idx="43">
                  <c:v>1</c:v>
                </c:pt>
                <c:pt idx="44">
                  <c:v>1</c:v>
                </c:pt>
                <c:pt idx="45">
                  <c:v>1</c:v>
                </c:pt>
                <c:pt idx="46">
                  <c:v>1</c:v>
                </c:pt>
                <c:pt idx="47">
                  <c:v>1</c:v>
                </c:pt>
                <c:pt idx="48">
                  <c:v>1</c:v>
                </c:pt>
                <c:pt idx="49">
                  <c:v>1</c:v>
                </c:pt>
                <c:pt idx="50">
                  <c:v>1</c:v>
                </c:pt>
                <c:pt idx="51">
                  <c:v>1</c:v>
                </c:pt>
                <c:pt idx="52">
                  <c:v>1</c:v>
                </c:pt>
                <c:pt idx="53">
                  <c:v>1</c:v>
                </c:pt>
                <c:pt idx="54">
                  <c:v>1</c:v>
                </c:pt>
                <c:pt idx="55">
                  <c:v>1</c:v>
                </c:pt>
                <c:pt idx="56">
                  <c:v>1</c:v>
                </c:pt>
                <c:pt idx="57">
                  <c:v>1</c:v>
                </c:pt>
                <c:pt idx="58">
                  <c:v>1</c:v>
                </c:pt>
                <c:pt idx="59">
                  <c:v>1</c:v>
                </c:pt>
                <c:pt idx="60">
                  <c:v>1</c:v>
                </c:pt>
                <c:pt idx="61">
                  <c:v>1</c:v>
                </c:pt>
                <c:pt idx="62">
                  <c:v>1</c:v>
                </c:pt>
                <c:pt idx="63">
                  <c:v>1</c:v>
                </c:pt>
                <c:pt idx="64">
                  <c:v>1</c:v>
                </c:pt>
                <c:pt idx="65">
                  <c:v>1</c:v>
                </c:pt>
                <c:pt idx="66">
                  <c:v>1</c:v>
                </c:pt>
                <c:pt idx="67">
                  <c:v>1</c:v>
                </c:pt>
                <c:pt idx="68">
                  <c:v>1</c:v>
                </c:pt>
                <c:pt idx="69">
                  <c:v>1</c:v>
                </c:pt>
                <c:pt idx="70">
                  <c:v>1</c:v>
                </c:pt>
                <c:pt idx="71">
                  <c:v>1</c:v>
                </c:pt>
                <c:pt idx="72">
                  <c:v>1</c:v>
                </c:pt>
                <c:pt idx="73">
                  <c:v>1</c:v>
                </c:pt>
                <c:pt idx="74">
                  <c:v>1</c:v>
                </c:pt>
                <c:pt idx="75">
                  <c:v>1</c:v>
                </c:pt>
                <c:pt idx="76">
                  <c:v>1</c:v>
                </c:pt>
                <c:pt idx="77">
                  <c:v>1</c:v>
                </c:pt>
                <c:pt idx="78">
                  <c:v>1</c:v>
                </c:pt>
                <c:pt idx="79">
                  <c:v>1</c:v>
                </c:pt>
                <c:pt idx="80">
                  <c:v>1</c:v>
                </c:pt>
                <c:pt idx="81">
                  <c:v>1</c:v>
                </c:pt>
                <c:pt idx="82">
                  <c:v>1</c:v>
                </c:pt>
                <c:pt idx="83">
                  <c:v>1</c:v>
                </c:pt>
                <c:pt idx="84">
                  <c:v>1</c:v>
                </c:pt>
                <c:pt idx="85">
                  <c:v>1</c:v>
                </c:pt>
                <c:pt idx="86">
                  <c:v>1</c:v>
                </c:pt>
                <c:pt idx="87">
                  <c:v>1</c:v>
                </c:pt>
                <c:pt idx="88">
                  <c:v>1</c:v>
                </c:pt>
                <c:pt idx="89">
                  <c:v>1</c:v>
                </c:pt>
                <c:pt idx="90">
                  <c:v>1</c:v>
                </c:pt>
                <c:pt idx="91">
                  <c:v>1</c:v>
                </c:pt>
                <c:pt idx="92">
                  <c:v>1</c:v>
                </c:pt>
                <c:pt idx="93">
                  <c:v>1</c:v>
                </c:pt>
                <c:pt idx="94">
                  <c:v>1</c:v>
                </c:pt>
                <c:pt idx="95">
                  <c:v>1</c:v>
                </c:pt>
                <c:pt idx="96">
                  <c:v>1</c:v>
                </c:pt>
                <c:pt idx="97">
                  <c:v>1</c:v>
                </c:pt>
                <c:pt idx="98">
                  <c:v>1</c:v>
                </c:pt>
                <c:pt idx="99">
                  <c:v>1</c:v>
                </c:pt>
                <c:pt idx="100">
                  <c:v>1</c:v>
                </c:pt>
                <c:pt idx="101">
                  <c:v>1</c:v>
                </c:pt>
                <c:pt idx="102">
                  <c:v>1</c:v>
                </c:pt>
                <c:pt idx="103">
                  <c:v>1</c:v>
                </c:pt>
                <c:pt idx="104">
                  <c:v>1</c:v>
                </c:pt>
                <c:pt idx="105">
                  <c:v>1</c:v>
                </c:pt>
                <c:pt idx="106">
                  <c:v>1</c:v>
                </c:pt>
                <c:pt idx="107">
                  <c:v>1</c:v>
                </c:pt>
                <c:pt idx="108">
                  <c:v>1</c:v>
                </c:pt>
                <c:pt idx="109">
                  <c:v>1</c:v>
                </c:pt>
                <c:pt idx="110">
                  <c:v>1</c:v>
                </c:pt>
                <c:pt idx="111">
                  <c:v>1</c:v>
                </c:pt>
                <c:pt idx="112">
                  <c:v>1</c:v>
                </c:pt>
                <c:pt idx="113">
                  <c:v>1</c:v>
                </c:pt>
                <c:pt idx="114">
                  <c:v>1</c:v>
                </c:pt>
                <c:pt idx="115">
                  <c:v>1</c:v>
                </c:pt>
                <c:pt idx="116">
                  <c:v>1</c:v>
                </c:pt>
                <c:pt idx="117">
                  <c:v>1</c:v>
                </c:pt>
                <c:pt idx="118">
                  <c:v>1</c:v>
                </c:pt>
                <c:pt idx="119">
                  <c:v>1</c:v>
                </c:pt>
                <c:pt idx="120">
                  <c:v>1</c:v>
                </c:pt>
                <c:pt idx="121">
                  <c:v>1</c:v>
                </c:pt>
                <c:pt idx="122">
                  <c:v>1</c:v>
                </c:pt>
                <c:pt idx="123">
                  <c:v>1</c:v>
                </c:pt>
                <c:pt idx="124">
                  <c:v>1</c:v>
                </c:pt>
                <c:pt idx="125">
                  <c:v>1</c:v>
                </c:pt>
                <c:pt idx="126">
                  <c:v>1</c:v>
                </c:pt>
                <c:pt idx="127">
                  <c:v>1</c:v>
                </c:pt>
                <c:pt idx="128">
                  <c:v>1</c:v>
                </c:pt>
                <c:pt idx="129">
                  <c:v>1</c:v>
                </c:pt>
                <c:pt idx="130">
                  <c:v>1</c:v>
                </c:pt>
                <c:pt idx="131">
                  <c:v>1</c:v>
                </c:pt>
                <c:pt idx="132">
                  <c:v>1</c:v>
                </c:pt>
                <c:pt idx="133">
                  <c:v>1</c:v>
                </c:pt>
                <c:pt idx="134">
                  <c:v>1</c:v>
                </c:pt>
                <c:pt idx="135">
                  <c:v>1</c:v>
                </c:pt>
                <c:pt idx="136">
                  <c:v>1</c:v>
                </c:pt>
                <c:pt idx="137">
                  <c:v>1</c:v>
                </c:pt>
                <c:pt idx="138">
                  <c:v>1</c:v>
                </c:pt>
                <c:pt idx="139">
                  <c:v>1</c:v>
                </c:pt>
                <c:pt idx="140">
                  <c:v>1</c:v>
                </c:pt>
                <c:pt idx="141">
                  <c:v>1</c:v>
                </c:pt>
                <c:pt idx="142">
                  <c:v>1</c:v>
                </c:pt>
                <c:pt idx="143">
                  <c:v>1</c:v>
                </c:pt>
                <c:pt idx="144">
                  <c:v>1</c:v>
                </c:pt>
                <c:pt idx="145">
                  <c:v>1</c:v>
                </c:pt>
                <c:pt idx="146">
                  <c:v>1</c:v>
                </c:pt>
                <c:pt idx="147">
                  <c:v>1</c:v>
                </c:pt>
                <c:pt idx="148">
                  <c:v>1</c:v>
                </c:pt>
                <c:pt idx="149">
                  <c:v>1</c:v>
                </c:pt>
                <c:pt idx="150">
                  <c:v>1</c:v>
                </c:pt>
                <c:pt idx="151">
                  <c:v>1</c:v>
                </c:pt>
                <c:pt idx="152">
                  <c:v>1</c:v>
                </c:pt>
                <c:pt idx="153">
                  <c:v>1</c:v>
                </c:pt>
                <c:pt idx="154">
                  <c:v>1</c:v>
                </c:pt>
                <c:pt idx="155">
                  <c:v>1</c:v>
                </c:pt>
                <c:pt idx="156">
                  <c:v>1</c:v>
                </c:pt>
                <c:pt idx="157">
                  <c:v>1</c:v>
                </c:pt>
                <c:pt idx="158">
                  <c:v>1</c:v>
                </c:pt>
                <c:pt idx="159">
                  <c:v>1</c:v>
                </c:pt>
                <c:pt idx="160">
                  <c:v>1</c:v>
                </c:pt>
                <c:pt idx="161">
                  <c:v>1</c:v>
                </c:pt>
                <c:pt idx="162">
                  <c:v>1</c:v>
                </c:pt>
                <c:pt idx="163">
                  <c:v>1</c:v>
                </c:pt>
                <c:pt idx="164">
                  <c:v>1</c:v>
                </c:pt>
                <c:pt idx="165">
                  <c:v>1</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1</c:v>
                </c:pt>
                <c:pt idx="260">
                  <c:v>1</c:v>
                </c:pt>
                <c:pt idx="261">
                  <c:v>1</c:v>
                </c:pt>
                <c:pt idx="262">
                  <c:v>1</c:v>
                </c:pt>
                <c:pt idx="263">
                  <c:v>1</c:v>
                </c:pt>
                <c:pt idx="264">
                  <c:v>1</c:v>
                </c:pt>
                <c:pt idx="265">
                  <c:v>1</c:v>
                </c:pt>
                <c:pt idx="266">
                  <c:v>1</c:v>
                </c:pt>
                <c:pt idx="267">
                  <c:v>1</c:v>
                </c:pt>
                <c:pt idx="268">
                  <c:v>1</c:v>
                </c:pt>
                <c:pt idx="269">
                  <c:v>1</c:v>
                </c:pt>
                <c:pt idx="270">
                  <c:v>1</c:v>
                </c:pt>
                <c:pt idx="271">
                  <c:v>1</c:v>
                </c:pt>
                <c:pt idx="272">
                  <c:v>1</c:v>
                </c:pt>
                <c:pt idx="273">
                  <c:v>1</c:v>
                </c:pt>
                <c:pt idx="274">
                  <c:v>1</c:v>
                </c:pt>
                <c:pt idx="275">
                  <c:v>1</c:v>
                </c:pt>
                <c:pt idx="276">
                  <c:v>1</c:v>
                </c:pt>
                <c:pt idx="277">
                  <c:v>1</c:v>
                </c:pt>
                <c:pt idx="278">
                  <c:v>1</c:v>
                </c:pt>
                <c:pt idx="279">
                  <c:v>1</c:v>
                </c:pt>
                <c:pt idx="280">
                  <c:v>1</c:v>
                </c:pt>
                <c:pt idx="281">
                  <c:v>1</c:v>
                </c:pt>
                <c:pt idx="282">
                  <c:v>1</c:v>
                </c:pt>
                <c:pt idx="283">
                  <c:v>1</c:v>
                </c:pt>
                <c:pt idx="284">
                  <c:v>1</c:v>
                </c:pt>
                <c:pt idx="285">
                  <c:v>1</c:v>
                </c:pt>
                <c:pt idx="286">
                  <c:v>1</c:v>
                </c:pt>
                <c:pt idx="287">
                  <c:v>1</c:v>
                </c:pt>
                <c:pt idx="288">
                  <c:v>1</c:v>
                </c:pt>
                <c:pt idx="289">
                  <c:v>1</c:v>
                </c:pt>
                <c:pt idx="290">
                  <c:v>1</c:v>
                </c:pt>
                <c:pt idx="291">
                  <c:v>1</c:v>
                </c:pt>
                <c:pt idx="292">
                  <c:v>1</c:v>
                </c:pt>
                <c:pt idx="293">
                  <c:v>1</c:v>
                </c:pt>
                <c:pt idx="294">
                  <c:v>1</c:v>
                </c:pt>
                <c:pt idx="295">
                  <c:v>1</c:v>
                </c:pt>
                <c:pt idx="296">
                  <c:v>1</c:v>
                </c:pt>
                <c:pt idx="297">
                  <c:v>1</c:v>
                </c:pt>
                <c:pt idx="298">
                  <c:v>1</c:v>
                </c:pt>
                <c:pt idx="299">
                  <c:v>1</c:v>
                </c:pt>
                <c:pt idx="300">
                  <c:v>1</c:v>
                </c:pt>
                <c:pt idx="301">
                  <c:v>1</c:v>
                </c:pt>
                <c:pt idx="302">
                  <c:v>1</c:v>
                </c:pt>
                <c:pt idx="303">
                  <c:v>1</c:v>
                </c:pt>
                <c:pt idx="304">
                  <c:v>1</c:v>
                </c:pt>
                <c:pt idx="305">
                  <c:v>1</c:v>
                </c:pt>
                <c:pt idx="306">
                  <c:v>1</c:v>
                </c:pt>
                <c:pt idx="307">
                  <c:v>1</c:v>
                </c:pt>
                <c:pt idx="308">
                  <c:v>1</c:v>
                </c:pt>
                <c:pt idx="309">
                  <c:v>1</c:v>
                </c:pt>
                <c:pt idx="310">
                  <c:v>1</c:v>
                </c:pt>
                <c:pt idx="311">
                  <c:v>1</c:v>
                </c:pt>
                <c:pt idx="312">
                  <c:v>1</c:v>
                </c:pt>
                <c:pt idx="313">
                  <c:v>1</c:v>
                </c:pt>
                <c:pt idx="314">
                  <c:v>1</c:v>
                </c:pt>
                <c:pt idx="315">
                  <c:v>1</c:v>
                </c:pt>
                <c:pt idx="316">
                  <c:v>1</c:v>
                </c:pt>
                <c:pt idx="317">
                  <c:v>1</c:v>
                </c:pt>
                <c:pt idx="318">
                  <c:v>1</c:v>
                </c:pt>
                <c:pt idx="319">
                  <c:v>1</c:v>
                </c:pt>
                <c:pt idx="320">
                  <c:v>1</c:v>
                </c:pt>
                <c:pt idx="321">
                  <c:v>1</c:v>
                </c:pt>
                <c:pt idx="322">
                  <c:v>1</c:v>
                </c:pt>
                <c:pt idx="323">
                  <c:v>1</c:v>
                </c:pt>
                <c:pt idx="324">
                  <c:v>1</c:v>
                </c:pt>
                <c:pt idx="325">
                  <c:v>1</c:v>
                </c:pt>
                <c:pt idx="326">
                  <c:v>1</c:v>
                </c:pt>
                <c:pt idx="327">
                  <c:v>1</c:v>
                </c:pt>
                <c:pt idx="328">
                  <c:v>1</c:v>
                </c:pt>
                <c:pt idx="329">
                  <c:v>1</c:v>
                </c:pt>
                <c:pt idx="330">
                  <c:v>1</c:v>
                </c:pt>
                <c:pt idx="331">
                  <c:v>1</c:v>
                </c:pt>
                <c:pt idx="332">
                  <c:v>1</c:v>
                </c:pt>
                <c:pt idx="333">
                  <c:v>1</c:v>
                </c:pt>
                <c:pt idx="334">
                  <c:v>1</c:v>
                </c:pt>
                <c:pt idx="335">
                  <c:v>1</c:v>
                </c:pt>
                <c:pt idx="336">
                  <c:v>1</c:v>
                </c:pt>
                <c:pt idx="337">
                  <c:v>1</c:v>
                </c:pt>
                <c:pt idx="338">
                  <c:v>1</c:v>
                </c:pt>
                <c:pt idx="339">
                  <c:v>1</c:v>
                </c:pt>
                <c:pt idx="340">
                  <c:v>1</c:v>
                </c:pt>
                <c:pt idx="341">
                  <c:v>1</c:v>
                </c:pt>
                <c:pt idx="342">
                  <c:v>1</c:v>
                </c:pt>
                <c:pt idx="343">
                  <c:v>1</c:v>
                </c:pt>
                <c:pt idx="344">
                  <c:v>1</c:v>
                </c:pt>
                <c:pt idx="345">
                  <c:v>1</c:v>
                </c:pt>
                <c:pt idx="346">
                  <c:v>1</c:v>
                </c:pt>
                <c:pt idx="347">
                  <c:v>1</c:v>
                </c:pt>
                <c:pt idx="348">
                  <c:v>1</c:v>
                </c:pt>
                <c:pt idx="349">
                  <c:v>1</c:v>
                </c:pt>
                <c:pt idx="350">
                  <c:v>1</c:v>
                </c:pt>
                <c:pt idx="351">
                  <c:v>1</c:v>
                </c:pt>
                <c:pt idx="352">
                  <c:v>1</c:v>
                </c:pt>
                <c:pt idx="353">
                  <c:v>1</c:v>
                </c:pt>
                <c:pt idx="354">
                  <c:v>1</c:v>
                </c:pt>
                <c:pt idx="355">
                  <c:v>1</c:v>
                </c:pt>
                <c:pt idx="356">
                  <c:v>1</c:v>
                </c:pt>
                <c:pt idx="357">
                  <c:v>1</c:v>
                </c:pt>
                <c:pt idx="358">
                  <c:v>1</c:v>
                </c:pt>
                <c:pt idx="359">
                  <c:v>1</c:v>
                </c:pt>
                <c:pt idx="360">
                  <c:v>1</c:v>
                </c:pt>
                <c:pt idx="361">
                  <c:v>1</c:v>
                </c:pt>
                <c:pt idx="362">
                  <c:v>1</c:v>
                </c:pt>
                <c:pt idx="363">
                  <c:v>1</c:v>
                </c:pt>
                <c:pt idx="364">
                  <c:v>1</c:v>
                </c:pt>
                <c:pt idx="365">
                  <c:v>1</c:v>
                </c:pt>
                <c:pt idx="366">
                  <c:v>1</c:v>
                </c:pt>
                <c:pt idx="367">
                  <c:v>1</c:v>
                </c:pt>
                <c:pt idx="368">
                  <c:v>1</c:v>
                </c:pt>
                <c:pt idx="369">
                  <c:v>1</c:v>
                </c:pt>
                <c:pt idx="370">
                  <c:v>1</c:v>
                </c:pt>
                <c:pt idx="371">
                  <c:v>1</c:v>
                </c:pt>
                <c:pt idx="372">
                  <c:v>1</c:v>
                </c:pt>
                <c:pt idx="373">
                  <c:v>1</c:v>
                </c:pt>
                <c:pt idx="374">
                  <c:v>1</c:v>
                </c:pt>
                <c:pt idx="375">
                  <c:v>1</c:v>
                </c:pt>
                <c:pt idx="376">
                  <c:v>1</c:v>
                </c:pt>
                <c:pt idx="377">
                  <c:v>1</c:v>
                </c:pt>
                <c:pt idx="378">
                  <c:v>1</c:v>
                </c:pt>
                <c:pt idx="379">
                  <c:v>1</c:v>
                </c:pt>
                <c:pt idx="380">
                  <c:v>1</c:v>
                </c:pt>
                <c:pt idx="381">
                  <c:v>1</c:v>
                </c:pt>
                <c:pt idx="382">
                  <c:v>1</c:v>
                </c:pt>
                <c:pt idx="383">
                  <c:v>1</c:v>
                </c:pt>
                <c:pt idx="384">
                  <c:v>1</c:v>
                </c:pt>
                <c:pt idx="385">
                  <c:v>1</c:v>
                </c:pt>
                <c:pt idx="386">
                  <c:v>1</c:v>
                </c:pt>
                <c:pt idx="387">
                  <c:v>1</c:v>
                </c:pt>
                <c:pt idx="388">
                  <c:v>1</c:v>
                </c:pt>
                <c:pt idx="389">
                  <c:v>1</c:v>
                </c:pt>
                <c:pt idx="390">
                  <c:v>1</c:v>
                </c:pt>
                <c:pt idx="391">
                  <c:v>1</c:v>
                </c:pt>
                <c:pt idx="392">
                  <c:v>1</c:v>
                </c:pt>
                <c:pt idx="393">
                  <c:v>1</c:v>
                </c:pt>
                <c:pt idx="394">
                  <c:v>1</c:v>
                </c:pt>
                <c:pt idx="395">
                  <c:v>1</c:v>
                </c:pt>
                <c:pt idx="396">
                  <c:v>1</c:v>
                </c:pt>
                <c:pt idx="397">
                  <c:v>1</c:v>
                </c:pt>
                <c:pt idx="398">
                  <c:v>1</c:v>
                </c:pt>
                <c:pt idx="399">
                  <c:v>1</c:v>
                </c:pt>
                <c:pt idx="400">
                  <c:v>1</c:v>
                </c:pt>
                <c:pt idx="401">
                  <c:v>1</c:v>
                </c:pt>
                <c:pt idx="402">
                  <c:v>1</c:v>
                </c:pt>
                <c:pt idx="403">
                  <c:v>1</c:v>
                </c:pt>
                <c:pt idx="404">
                  <c:v>1</c:v>
                </c:pt>
                <c:pt idx="405">
                  <c:v>1</c:v>
                </c:pt>
                <c:pt idx="406">
                  <c:v>1</c:v>
                </c:pt>
                <c:pt idx="407">
                  <c:v>1</c:v>
                </c:pt>
                <c:pt idx="408">
                  <c:v>1</c:v>
                </c:pt>
                <c:pt idx="409">
                  <c:v>1</c:v>
                </c:pt>
                <c:pt idx="410">
                  <c:v>1</c:v>
                </c:pt>
                <c:pt idx="411">
                  <c:v>1</c:v>
                </c:pt>
                <c:pt idx="412">
                  <c:v>1</c:v>
                </c:pt>
                <c:pt idx="413">
                  <c:v>1</c:v>
                </c:pt>
                <c:pt idx="414">
                  <c:v>1</c:v>
                </c:pt>
                <c:pt idx="415">
                  <c:v>1</c:v>
                </c:pt>
                <c:pt idx="416">
                  <c:v>1</c:v>
                </c:pt>
                <c:pt idx="417">
                  <c:v>1</c:v>
                </c:pt>
                <c:pt idx="418">
                  <c:v>1</c:v>
                </c:pt>
                <c:pt idx="419">
                  <c:v>1</c:v>
                </c:pt>
                <c:pt idx="420">
                  <c:v>1</c:v>
                </c:pt>
                <c:pt idx="421">
                  <c:v>1</c:v>
                </c:pt>
                <c:pt idx="422">
                  <c:v>1</c:v>
                </c:pt>
                <c:pt idx="423">
                  <c:v>1</c:v>
                </c:pt>
                <c:pt idx="424">
                  <c:v>1</c:v>
                </c:pt>
                <c:pt idx="425">
                  <c:v>1</c:v>
                </c:pt>
                <c:pt idx="426">
                  <c:v>1</c:v>
                </c:pt>
                <c:pt idx="427">
                  <c:v>1</c:v>
                </c:pt>
                <c:pt idx="428">
                  <c:v>1</c:v>
                </c:pt>
                <c:pt idx="429">
                  <c:v>1</c:v>
                </c:pt>
                <c:pt idx="430">
                  <c:v>1</c:v>
                </c:pt>
                <c:pt idx="431">
                  <c:v>1</c:v>
                </c:pt>
                <c:pt idx="432">
                  <c:v>1</c:v>
                </c:pt>
                <c:pt idx="433">
                  <c:v>1</c:v>
                </c:pt>
                <c:pt idx="434">
                  <c:v>1</c:v>
                </c:pt>
                <c:pt idx="435">
                  <c:v>1</c:v>
                </c:pt>
                <c:pt idx="436">
                  <c:v>1</c:v>
                </c:pt>
                <c:pt idx="437">
                  <c:v>1</c:v>
                </c:pt>
                <c:pt idx="438">
                  <c:v>1</c:v>
                </c:pt>
                <c:pt idx="439">
                  <c:v>1</c:v>
                </c:pt>
                <c:pt idx="440">
                  <c:v>1</c:v>
                </c:pt>
                <c:pt idx="441">
                  <c:v>1</c:v>
                </c:pt>
                <c:pt idx="442">
                  <c:v>1</c:v>
                </c:pt>
                <c:pt idx="443">
                  <c:v>1</c:v>
                </c:pt>
                <c:pt idx="444">
                  <c:v>1</c:v>
                </c:pt>
                <c:pt idx="445">
                  <c:v>1</c:v>
                </c:pt>
                <c:pt idx="446">
                  <c:v>1</c:v>
                </c:pt>
                <c:pt idx="447">
                  <c:v>1</c:v>
                </c:pt>
                <c:pt idx="448">
                  <c:v>1</c:v>
                </c:pt>
                <c:pt idx="449">
                  <c:v>1</c:v>
                </c:pt>
                <c:pt idx="450">
                  <c:v>1</c:v>
                </c:pt>
                <c:pt idx="451">
                  <c:v>1</c:v>
                </c:pt>
                <c:pt idx="452">
                  <c:v>1</c:v>
                </c:pt>
                <c:pt idx="453">
                  <c:v>1</c:v>
                </c:pt>
                <c:pt idx="454">
                  <c:v>1</c:v>
                </c:pt>
                <c:pt idx="455">
                  <c:v>1</c:v>
                </c:pt>
                <c:pt idx="456">
                  <c:v>1</c:v>
                </c:pt>
                <c:pt idx="457">
                  <c:v>1</c:v>
                </c:pt>
                <c:pt idx="458">
                  <c:v>1</c:v>
                </c:pt>
                <c:pt idx="459">
                  <c:v>1</c:v>
                </c:pt>
                <c:pt idx="460">
                  <c:v>1</c:v>
                </c:pt>
                <c:pt idx="461">
                  <c:v>1</c:v>
                </c:pt>
                <c:pt idx="462">
                  <c:v>1</c:v>
                </c:pt>
                <c:pt idx="463">
                  <c:v>1</c:v>
                </c:pt>
                <c:pt idx="464">
                  <c:v>1</c:v>
                </c:pt>
                <c:pt idx="465">
                  <c:v>1</c:v>
                </c:pt>
                <c:pt idx="466">
                  <c:v>1</c:v>
                </c:pt>
                <c:pt idx="467">
                  <c:v>1</c:v>
                </c:pt>
                <c:pt idx="468">
                  <c:v>1</c:v>
                </c:pt>
                <c:pt idx="469">
                  <c:v>1</c:v>
                </c:pt>
                <c:pt idx="470">
                  <c:v>1</c:v>
                </c:pt>
                <c:pt idx="471">
                  <c:v>1</c:v>
                </c:pt>
                <c:pt idx="472">
                  <c:v>1</c:v>
                </c:pt>
                <c:pt idx="473">
                  <c:v>1</c:v>
                </c:pt>
                <c:pt idx="474">
                  <c:v>1</c:v>
                </c:pt>
                <c:pt idx="475">
                  <c:v>1</c:v>
                </c:pt>
                <c:pt idx="476">
                  <c:v>1</c:v>
                </c:pt>
                <c:pt idx="477">
                  <c:v>1</c:v>
                </c:pt>
                <c:pt idx="478">
                  <c:v>1</c:v>
                </c:pt>
                <c:pt idx="479">
                  <c:v>1</c:v>
                </c:pt>
                <c:pt idx="480">
                  <c:v>1</c:v>
                </c:pt>
                <c:pt idx="481">
                  <c:v>1</c:v>
                </c:pt>
                <c:pt idx="482">
                  <c:v>1</c:v>
                </c:pt>
                <c:pt idx="483">
                  <c:v>1</c:v>
                </c:pt>
                <c:pt idx="484">
                  <c:v>1</c:v>
                </c:pt>
                <c:pt idx="485">
                  <c:v>1</c:v>
                </c:pt>
                <c:pt idx="486">
                  <c:v>1</c:v>
                </c:pt>
                <c:pt idx="487">
                  <c:v>1</c:v>
                </c:pt>
                <c:pt idx="488">
                  <c:v>1</c:v>
                </c:pt>
                <c:pt idx="489">
                  <c:v>1</c:v>
                </c:pt>
                <c:pt idx="490">
                  <c:v>1</c:v>
                </c:pt>
                <c:pt idx="491">
                  <c:v>1</c:v>
                </c:pt>
                <c:pt idx="492">
                  <c:v>1</c:v>
                </c:pt>
                <c:pt idx="493">
                  <c:v>1</c:v>
                </c:pt>
                <c:pt idx="494">
                  <c:v>1</c:v>
                </c:pt>
                <c:pt idx="495">
                  <c:v>1</c:v>
                </c:pt>
                <c:pt idx="496">
                  <c:v>1</c:v>
                </c:pt>
                <c:pt idx="497">
                  <c:v>1</c:v>
                </c:pt>
                <c:pt idx="498">
                  <c:v>1</c:v>
                </c:pt>
                <c:pt idx="499">
                  <c:v>1</c:v>
                </c:pt>
                <c:pt idx="500">
                  <c:v>1</c:v>
                </c:pt>
                <c:pt idx="501">
                  <c:v>1</c:v>
                </c:pt>
                <c:pt idx="502">
                  <c:v>1</c:v>
                </c:pt>
                <c:pt idx="503">
                  <c:v>1</c:v>
                </c:pt>
                <c:pt idx="504">
                  <c:v>1</c:v>
                </c:pt>
                <c:pt idx="505">
                  <c:v>1</c:v>
                </c:pt>
                <c:pt idx="506">
                  <c:v>1</c:v>
                </c:pt>
                <c:pt idx="507">
                  <c:v>1</c:v>
                </c:pt>
                <c:pt idx="508">
                  <c:v>1</c:v>
                </c:pt>
                <c:pt idx="509">
                  <c:v>1</c:v>
                </c:pt>
                <c:pt idx="510">
                  <c:v>1</c:v>
                </c:pt>
                <c:pt idx="511">
                  <c:v>1</c:v>
                </c:pt>
                <c:pt idx="512">
                  <c:v>1</c:v>
                </c:pt>
                <c:pt idx="513">
                  <c:v>1</c:v>
                </c:pt>
                <c:pt idx="514">
                  <c:v>1</c:v>
                </c:pt>
                <c:pt idx="515">
                  <c:v>1</c:v>
                </c:pt>
                <c:pt idx="516">
                  <c:v>1</c:v>
                </c:pt>
                <c:pt idx="517">
                  <c:v>1</c:v>
                </c:pt>
                <c:pt idx="518">
                  <c:v>1</c:v>
                </c:pt>
                <c:pt idx="519">
                  <c:v>1</c:v>
                </c:pt>
                <c:pt idx="520">
                  <c:v>1</c:v>
                </c:pt>
                <c:pt idx="521">
                  <c:v>1</c:v>
                </c:pt>
                <c:pt idx="522">
                  <c:v>1</c:v>
                </c:pt>
                <c:pt idx="523">
                  <c:v>1</c:v>
                </c:pt>
                <c:pt idx="524">
                  <c:v>1</c:v>
                </c:pt>
                <c:pt idx="525">
                  <c:v>1</c:v>
                </c:pt>
                <c:pt idx="526">
                  <c:v>1</c:v>
                </c:pt>
                <c:pt idx="527">
                  <c:v>1</c:v>
                </c:pt>
                <c:pt idx="528">
                  <c:v>1</c:v>
                </c:pt>
                <c:pt idx="529">
                  <c:v>1</c:v>
                </c:pt>
                <c:pt idx="530">
                  <c:v>1</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1</c:v>
                </c:pt>
                <c:pt idx="625">
                  <c:v>1</c:v>
                </c:pt>
                <c:pt idx="626">
                  <c:v>1</c:v>
                </c:pt>
                <c:pt idx="627">
                  <c:v>1</c:v>
                </c:pt>
                <c:pt idx="628">
                  <c:v>1</c:v>
                </c:pt>
                <c:pt idx="629">
                  <c:v>1</c:v>
                </c:pt>
                <c:pt idx="630">
                  <c:v>1</c:v>
                </c:pt>
                <c:pt idx="631">
                  <c:v>1</c:v>
                </c:pt>
                <c:pt idx="632">
                  <c:v>1</c:v>
                </c:pt>
                <c:pt idx="633">
                  <c:v>1</c:v>
                </c:pt>
                <c:pt idx="634">
                  <c:v>1</c:v>
                </c:pt>
                <c:pt idx="635">
                  <c:v>1</c:v>
                </c:pt>
                <c:pt idx="636">
                  <c:v>1</c:v>
                </c:pt>
                <c:pt idx="637">
                  <c:v>1</c:v>
                </c:pt>
                <c:pt idx="638">
                  <c:v>1</c:v>
                </c:pt>
                <c:pt idx="639">
                  <c:v>1</c:v>
                </c:pt>
                <c:pt idx="640">
                  <c:v>1</c:v>
                </c:pt>
                <c:pt idx="641">
                  <c:v>1</c:v>
                </c:pt>
                <c:pt idx="642">
                  <c:v>1</c:v>
                </c:pt>
                <c:pt idx="643">
                  <c:v>1</c:v>
                </c:pt>
                <c:pt idx="644">
                  <c:v>1</c:v>
                </c:pt>
                <c:pt idx="645">
                  <c:v>1</c:v>
                </c:pt>
                <c:pt idx="646">
                  <c:v>1</c:v>
                </c:pt>
                <c:pt idx="647">
                  <c:v>1</c:v>
                </c:pt>
                <c:pt idx="648">
                  <c:v>1</c:v>
                </c:pt>
                <c:pt idx="649">
                  <c:v>1</c:v>
                </c:pt>
                <c:pt idx="650">
                  <c:v>1</c:v>
                </c:pt>
                <c:pt idx="651">
                  <c:v>1</c:v>
                </c:pt>
                <c:pt idx="652">
                  <c:v>1</c:v>
                </c:pt>
                <c:pt idx="653">
                  <c:v>1</c:v>
                </c:pt>
                <c:pt idx="654">
                  <c:v>1</c:v>
                </c:pt>
                <c:pt idx="655">
                  <c:v>1</c:v>
                </c:pt>
                <c:pt idx="656">
                  <c:v>1</c:v>
                </c:pt>
                <c:pt idx="657">
                  <c:v>1</c:v>
                </c:pt>
                <c:pt idx="658">
                  <c:v>1</c:v>
                </c:pt>
                <c:pt idx="659">
                  <c:v>1</c:v>
                </c:pt>
                <c:pt idx="660">
                  <c:v>1</c:v>
                </c:pt>
                <c:pt idx="661">
                  <c:v>1</c:v>
                </c:pt>
                <c:pt idx="662">
                  <c:v>1</c:v>
                </c:pt>
                <c:pt idx="663">
                  <c:v>1</c:v>
                </c:pt>
                <c:pt idx="664">
                  <c:v>1</c:v>
                </c:pt>
                <c:pt idx="665">
                  <c:v>1</c:v>
                </c:pt>
                <c:pt idx="666">
                  <c:v>1</c:v>
                </c:pt>
                <c:pt idx="667">
                  <c:v>1</c:v>
                </c:pt>
                <c:pt idx="668">
                  <c:v>1</c:v>
                </c:pt>
                <c:pt idx="669">
                  <c:v>1</c:v>
                </c:pt>
                <c:pt idx="670">
                  <c:v>1</c:v>
                </c:pt>
                <c:pt idx="671">
                  <c:v>1</c:v>
                </c:pt>
                <c:pt idx="672">
                  <c:v>1</c:v>
                </c:pt>
                <c:pt idx="673">
                  <c:v>1</c:v>
                </c:pt>
                <c:pt idx="674">
                  <c:v>1</c:v>
                </c:pt>
                <c:pt idx="675">
                  <c:v>1</c:v>
                </c:pt>
                <c:pt idx="676">
                  <c:v>1</c:v>
                </c:pt>
                <c:pt idx="677">
                  <c:v>1</c:v>
                </c:pt>
                <c:pt idx="678">
                  <c:v>1</c:v>
                </c:pt>
                <c:pt idx="679">
                  <c:v>1</c:v>
                </c:pt>
                <c:pt idx="680">
                  <c:v>1</c:v>
                </c:pt>
                <c:pt idx="681">
                  <c:v>1</c:v>
                </c:pt>
                <c:pt idx="682">
                  <c:v>1</c:v>
                </c:pt>
                <c:pt idx="683">
                  <c:v>1</c:v>
                </c:pt>
                <c:pt idx="684">
                  <c:v>1</c:v>
                </c:pt>
                <c:pt idx="685">
                  <c:v>1</c:v>
                </c:pt>
                <c:pt idx="686">
                  <c:v>1</c:v>
                </c:pt>
                <c:pt idx="687">
                  <c:v>1</c:v>
                </c:pt>
                <c:pt idx="688">
                  <c:v>1</c:v>
                </c:pt>
                <c:pt idx="689">
                  <c:v>1</c:v>
                </c:pt>
                <c:pt idx="690">
                  <c:v>1</c:v>
                </c:pt>
                <c:pt idx="691">
                  <c:v>1</c:v>
                </c:pt>
                <c:pt idx="692">
                  <c:v>1</c:v>
                </c:pt>
                <c:pt idx="693">
                  <c:v>1</c:v>
                </c:pt>
                <c:pt idx="694">
                  <c:v>1</c:v>
                </c:pt>
                <c:pt idx="695">
                  <c:v>1</c:v>
                </c:pt>
                <c:pt idx="696">
                  <c:v>1</c:v>
                </c:pt>
                <c:pt idx="697">
                  <c:v>1</c:v>
                </c:pt>
                <c:pt idx="698">
                  <c:v>1</c:v>
                </c:pt>
                <c:pt idx="699">
                  <c:v>1</c:v>
                </c:pt>
                <c:pt idx="700">
                  <c:v>1</c:v>
                </c:pt>
                <c:pt idx="701">
                  <c:v>1</c:v>
                </c:pt>
                <c:pt idx="702">
                  <c:v>1</c:v>
                </c:pt>
                <c:pt idx="703">
                  <c:v>1</c:v>
                </c:pt>
                <c:pt idx="704">
                  <c:v>1</c:v>
                </c:pt>
                <c:pt idx="705">
                  <c:v>1</c:v>
                </c:pt>
                <c:pt idx="706">
                  <c:v>1</c:v>
                </c:pt>
                <c:pt idx="707">
                  <c:v>1</c:v>
                </c:pt>
                <c:pt idx="708">
                  <c:v>1</c:v>
                </c:pt>
                <c:pt idx="709">
                  <c:v>1</c:v>
                </c:pt>
                <c:pt idx="710">
                  <c:v>1</c:v>
                </c:pt>
                <c:pt idx="711">
                  <c:v>1</c:v>
                </c:pt>
                <c:pt idx="712">
                  <c:v>1</c:v>
                </c:pt>
                <c:pt idx="713">
                  <c:v>1</c:v>
                </c:pt>
                <c:pt idx="714">
                  <c:v>1</c:v>
                </c:pt>
                <c:pt idx="715">
                  <c:v>1</c:v>
                </c:pt>
                <c:pt idx="716">
                  <c:v>1</c:v>
                </c:pt>
                <c:pt idx="717">
                  <c:v>1</c:v>
                </c:pt>
                <c:pt idx="718">
                  <c:v>1</c:v>
                </c:pt>
                <c:pt idx="719">
                  <c:v>1</c:v>
                </c:pt>
                <c:pt idx="720">
                  <c:v>1</c:v>
                </c:pt>
                <c:pt idx="721">
                  <c:v>1</c:v>
                </c:pt>
                <c:pt idx="722">
                  <c:v>1</c:v>
                </c:pt>
                <c:pt idx="723">
                  <c:v>1</c:v>
                </c:pt>
                <c:pt idx="724">
                  <c:v>1</c:v>
                </c:pt>
                <c:pt idx="725">
                  <c:v>1</c:v>
                </c:pt>
                <c:pt idx="726">
                  <c:v>1</c:v>
                </c:pt>
                <c:pt idx="727">
                  <c:v>1</c:v>
                </c:pt>
                <c:pt idx="728">
                  <c:v>1</c:v>
                </c:pt>
                <c:pt idx="729">
                  <c:v>1</c:v>
                </c:pt>
                <c:pt idx="730">
                  <c:v>1</c:v>
                </c:pt>
                <c:pt idx="731">
                  <c:v>1</c:v>
                </c:pt>
                <c:pt idx="732">
                  <c:v>1</c:v>
                </c:pt>
                <c:pt idx="733">
                  <c:v>1</c:v>
                </c:pt>
                <c:pt idx="734">
                  <c:v>1</c:v>
                </c:pt>
                <c:pt idx="735">
                  <c:v>1</c:v>
                </c:pt>
                <c:pt idx="736">
                  <c:v>1</c:v>
                </c:pt>
                <c:pt idx="737">
                  <c:v>1</c:v>
                </c:pt>
                <c:pt idx="738">
                  <c:v>1</c:v>
                </c:pt>
                <c:pt idx="739">
                  <c:v>1</c:v>
                </c:pt>
                <c:pt idx="740">
                  <c:v>1</c:v>
                </c:pt>
                <c:pt idx="741">
                  <c:v>1</c:v>
                </c:pt>
                <c:pt idx="742">
                  <c:v>1</c:v>
                </c:pt>
                <c:pt idx="743">
                  <c:v>1</c:v>
                </c:pt>
                <c:pt idx="744">
                  <c:v>1</c:v>
                </c:pt>
                <c:pt idx="745">
                  <c:v>1</c:v>
                </c:pt>
                <c:pt idx="746">
                  <c:v>1</c:v>
                </c:pt>
                <c:pt idx="747">
                  <c:v>1</c:v>
                </c:pt>
                <c:pt idx="748">
                  <c:v>1</c:v>
                </c:pt>
                <c:pt idx="749">
                  <c:v>1</c:v>
                </c:pt>
                <c:pt idx="750">
                  <c:v>1</c:v>
                </c:pt>
                <c:pt idx="751">
                  <c:v>1</c:v>
                </c:pt>
                <c:pt idx="752">
                  <c:v>1</c:v>
                </c:pt>
                <c:pt idx="753">
                  <c:v>1</c:v>
                </c:pt>
                <c:pt idx="754">
                  <c:v>1</c:v>
                </c:pt>
                <c:pt idx="755">
                  <c:v>1</c:v>
                </c:pt>
                <c:pt idx="756">
                  <c:v>1</c:v>
                </c:pt>
                <c:pt idx="757">
                  <c:v>1</c:v>
                </c:pt>
                <c:pt idx="758">
                  <c:v>1</c:v>
                </c:pt>
                <c:pt idx="759">
                  <c:v>1</c:v>
                </c:pt>
                <c:pt idx="760">
                  <c:v>1</c:v>
                </c:pt>
                <c:pt idx="761">
                  <c:v>1</c:v>
                </c:pt>
                <c:pt idx="762">
                  <c:v>1</c:v>
                </c:pt>
                <c:pt idx="763">
                  <c:v>1</c:v>
                </c:pt>
                <c:pt idx="764">
                  <c:v>1</c:v>
                </c:pt>
                <c:pt idx="765">
                  <c:v>1</c:v>
                </c:pt>
                <c:pt idx="766">
                  <c:v>1</c:v>
                </c:pt>
                <c:pt idx="767">
                  <c:v>1</c:v>
                </c:pt>
                <c:pt idx="768">
                  <c:v>1</c:v>
                </c:pt>
                <c:pt idx="769">
                  <c:v>1</c:v>
                </c:pt>
                <c:pt idx="770">
                  <c:v>1</c:v>
                </c:pt>
                <c:pt idx="771">
                  <c:v>1</c:v>
                </c:pt>
                <c:pt idx="772">
                  <c:v>1</c:v>
                </c:pt>
                <c:pt idx="773">
                  <c:v>1</c:v>
                </c:pt>
                <c:pt idx="774">
                  <c:v>1</c:v>
                </c:pt>
                <c:pt idx="775">
                  <c:v>1</c:v>
                </c:pt>
                <c:pt idx="776">
                  <c:v>1</c:v>
                </c:pt>
                <c:pt idx="777">
                  <c:v>1</c:v>
                </c:pt>
                <c:pt idx="778">
                  <c:v>1</c:v>
                </c:pt>
                <c:pt idx="779">
                  <c:v>1</c:v>
                </c:pt>
                <c:pt idx="780">
                  <c:v>1</c:v>
                </c:pt>
                <c:pt idx="781">
                  <c:v>1</c:v>
                </c:pt>
                <c:pt idx="782">
                  <c:v>1</c:v>
                </c:pt>
                <c:pt idx="783">
                  <c:v>1</c:v>
                </c:pt>
                <c:pt idx="784">
                  <c:v>1</c:v>
                </c:pt>
                <c:pt idx="785">
                  <c:v>1</c:v>
                </c:pt>
                <c:pt idx="786">
                  <c:v>1</c:v>
                </c:pt>
                <c:pt idx="787">
                  <c:v>1</c:v>
                </c:pt>
                <c:pt idx="788">
                  <c:v>1</c:v>
                </c:pt>
                <c:pt idx="789">
                  <c:v>1</c:v>
                </c:pt>
                <c:pt idx="790">
                  <c:v>1</c:v>
                </c:pt>
                <c:pt idx="791">
                  <c:v>1</c:v>
                </c:pt>
                <c:pt idx="792">
                  <c:v>1</c:v>
                </c:pt>
                <c:pt idx="793">
                  <c:v>1</c:v>
                </c:pt>
                <c:pt idx="794">
                  <c:v>1</c:v>
                </c:pt>
                <c:pt idx="795">
                  <c:v>1</c:v>
                </c:pt>
                <c:pt idx="796">
                  <c:v>1</c:v>
                </c:pt>
                <c:pt idx="797">
                  <c:v>1</c:v>
                </c:pt>
                <c:pt idx="798">
                  <c:v>1</c:v>
                </c:pt>
                <c:pt idx="799">
                  <c:v>1</c:v>
                </c:pt>
                <c:pt idx="800">
                  <c:v>1</c:v>
                </c:pt>
                <c:pt idx="801">
                  <c:v>1</c:v>
                </c:pt>
                <c:pt idx="802">
                  <c:v>1</c:v>
                </c:pt>
                <c:pt idx="803">
                  <c:v>1</c:v>
                </c:pt>
                <c:pt idx="804">
                  <c:v>1</c:v>
                </c:pt>
                <c:pt idx="805">
                  <c:v>1</c:v>
                </c:pt>
                <c:pt idx="806">
                  <c:v>1</c:v>
                </c:pt>
                <c:pt idx="807">
                  <c:v>1</c:v>
                </c:pt>
                <c:pt idx="808">
                  <c:v>1</c:v>
                </c:pt>
                <c:pt idx="809">
                  <c:v>1</c:v>
                </c:pt>
                <c:pt idx="810">
                  <c:v>1</c:v>
                </c:pt>
                <c:pt idx="811">
                  <c:v>1</c:v>
                </c:pt>
                <c:pt idx="812">
                  <c:v>1</c:v>
                </c:pt>
                <c:pt idx="813">
                  <c:v>1</c:v>
                </c:pt>
                <c:pt idx="814">
                  <c:v>1</c:v>
                </c:pt>
                <c:pt idx="815">
                  <c:v>1</c:v>
                </c:pt>
                <c:pt idx="816">
                  <c:v>1</c:v>
                </c:pt>
                <c:pt idx="817">
                  <c:v>1</c:v>
                </c:pt>
                <c:pt idx="818">
                  <c:v>1</c:v>
                </c:pt>
                <c:pt idx="819">
                  <c:v>1</c:v>
                </c:pt>
                <c:pt idx="820">
                  <c:v>1</c:v>
                </c:pt>
                <c:pt idx="821">
                  <c:v>1</c:v>
                </c:pt>
                <c:pt idx="822">
                  <c:v>1</c:v>
                </c:pt>
                <c:pt idx="823">
                  <c:v>1</c:v>
                </c:pt>
                <c:pt idx="824">
                  <c:v>1</c:v>
                </c:pt>
                <c:pt idx="825">
                  <c:v>1</c:v>
                </c:pt>
                <c:pt idx="826">
                  <c:v>1</c:v>
                </c:pt>
                <c:pt idx="827">
                  <c:v>1</c:v>
                </c:pt>
                <c:pt idx="828">
                  <c:v>1</c:v>
                </c:pt>
                <c:pt idx="829">
                  <c:v>1</c:v>
                </c:pt>
                <c:pt idx="830">
                  <c:v>1</c:v>
                </c:pt>
                <c:pt idx="831">
                  <c:v>1</c:v>
                </c:pt>
                <c:pt idx="832">
                  <c:v>1</c:v>
                </c:pt>
                <c:pt idx="833">
                  <c:v>1</c:v>
                </c:pt>
                <c:pt idx="834">
                  <c:v>1</c:v>
                </c:pt>
                <c:pt idx="835">
                  <c:v>1</c:v>
                </c:pt>
                <c:pt idx="836">
                  <c:v>1</c:v>
                </c:pt>
                <c:pt idx="837">
                  <c:v>1</c:v>
                </c:pt>
                <c:pt idx="838">
                  <c:v>1</c:v>
                </c:pt>
                <c:pt idx="839">
                  <c:v>1</c:v>
                </c:pt>
                <c:pt idx="840">
                  <c:v>1</c:v>
                </c:pt>
                <c:pt idx="841">
                  <c:v>1</c:v>
                </c:pt>
                <c:pt idx="842">
                  <c:v>1</c:v>
                </c:pt>
                <c:pt idx="843">
                  <c:v>1</c:v>
                </c:pt>
                <c:pt idx="844">
                  <c:v>1</c:v>
                </c:pt>
                <c:pt idx="845">
                  <c:v>1</c:v>
                </c:pt>
                <c:pt idx="846">
                  <c:v>1</c:v>
                </c:pt>
                <c:pt idx="847">
                  <c:v>1</c:v>
                </c:pt>
                <c:pt idx="848">
                  <c:v>1</c:v>
                </c:pt>
                <c:pt idx="849">
                  <c:v>1</c:v>
                </c:pt>
                <c:pt idx="850">
                  <c:v>1</c:v>
                </c:pt>
                <c:pt idx="851">
                  <c:v>1</c:v>
                </c:pt>
                <c:pt idx="852">
                  <c:v>1</c:v>
                </c:pt>
                <c:pt idx="853">
                  <c:v>1</c:v>
                </c:pt>
                <c:pt idx="854">
                  <c:v>1</c:v>
                </c:pt>
                <c:pt idx="855">
                  <c:v>1</c:v>
                </c:pt>
                <c:pt idx="856">
                  <c:v>1</c:v>
                </c:pt>
                <c:pt idx="857">
                  <c:v>1</c:v>
                </c:pt>
                <c:pt idx="858">
                  <c:v>1</c:v>
                </c:pt>
                <c:pt idx="859">
                  <c:v>1</c:v>
                </c:pt>
                <c:pt idx="860">
                  <c:v>1</c:v>
                </c:pt>
                <c:pt idx="861">
                  <c:v>1</c:v>
                </c:pt>
                <c:pt idx="862">
                  <c:v>1</c:v>
                </c:pt>
                <c:pt idx="863">
                  <c:v>1</c:v>
                </c:pt>
                <c:pt idx="864">
                  <c:v>1</c:v>
                </c:pt>
                <c:pt idx="865">
                  <c:v>1</c:v>
                </c:pt>
                <c:pt idx="866">
                  <c:v>1</c:v>
                </c:pt>
                <c:pt idx="867">
                  <c:v>1</c:v>
                </c:pt>
                <c:pt idx="868">
                  <c:v>1</c:v>
                </c:pt>
                <c:pt idx="869">
                  <c:v>1</c:v>
                </c:pt>
                <c:pt idx="870">
                  <c:v>1</c:v>
                </c:pt>
                <c:pt idx="871">
                  <c:v>1</c:v>
                </c:pt>
                <c:pt idx="872">
                  <c:v>1</c:v>
                </c:pt>
                <c:pt idx="873">
                  <c:v>1</c:v>
                </c:pt>
                <c:pt idx="874">
                  <c:v>1</c:v>
                </c:pt>
                <c:pt idx="875">
                  <c:v>1</c:v>
                </c:pt>
                <c:pt idx="876">
                  <c:v>1</c:v>
                </c:pt>
                <c:pt idx="877">
                  <c:v>1</c:v>
                </c:pt>
                <c:pt idx="878">
                  <c:v>1</c:v>
                </c:pt>
                <c:pt idx="879">
                  <c:v>1</c:v>
                </c:pt>
                <c:pt idx="880">
                  <c:v>1</c:v>
                </c:pt>
                <c:pt idx="881">
                  <c:v>1</c:v>
                </c:pt>
                <c:pt idx="882">
                  <c:v>1</c:v>
                </c:pt>
                <c:pt idx="883">
                  <c:v>1</c:v>
                </c:pt>
                <c:pt idx="884">
                  <c:v>1</c:v>
                </c:pt>
                <c:pt idx="885">
                  <c:v>1</c:v>
                </c:pt>
                <c:pt idx="886">
                  <c:v>1</c:v>
                </c:pt>
                <c:pt idx="887">
                  <c:v>1</c:v>
                </c:pt>
                <c:pt idx="888">
                  <c:v>1</c:v>
                </c:pt>
                <c:pt idx="889">
                  <c:v>1</c:v>
                </c:pt>
                <c:pt idx="890">
                  <c:v>1</c:v>
                </c:pt>
                <c:pt idx="891">
                  <c:v>1</c:v>
                </c:pt>
                <c:pt idx="892">
                  <c:v>1</c:v>
                </c:pt>
                <c:pt idx="893">
                  <c:v>1</c:v>
                </c:pt>
                <c:pt idx="894">
                  <c:v>1</c:v>
                </c:pt>
                <c:pt idx="895">
                  <c:v>1</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1</c:v>
                </c:pt>
                <c:pt idx="990">
                  <c:v>1</c:v>
                </c:pt>
                <c:pt idx="991">
                  <c:v>1</c:v>
                </c:pt>
                <c:pt idx="992">
                  <c:v>1</c:v>
                </c:pt>
                <c:pt idx="993">
                  <c:v>1</c:v>
                </c:pt>
                <c:pt idx="994">
                  <c:v>1</c:v>
                </c:pt>
                <c:pt idx="995">
                  <c:v>1</c:v>
                </c:pt>
                <c:pt idx="996">
                  <c:v>1</c:v>
                </c:pt>
                <c:pt idx="997">
                  <c:v>1</c:v>
                </c:pt>
                <c:pt idx="998">
                  <c:v>1</c:v>
                </c:pt>
                <c:pt idx="999">
                  <c:v>1</c:v>
                </c:pt>
                <c:pt idx="1000">
                  <c:v>1</c:v>
                </c:pt>
                <c:pt idx="1001">
                  <c:v>1</c:v>
                </c:pt>
                <c:pt idx="1002">
                  <c:v>1</c:v>
                </c:pt>
                <c:pt idx="1003">
                  <c:v>1</c:v>
                </c:pt>
                <c:pt idx="1004">
                  <c:v>1</c:v>
                </c:pt>
                <c:pt idx="1005">
                  <c:v>1</c:v>
                </c:pt>
                <c:pt idx="1006">
                  <c:v>1</c:v>
                </c:pt>
                <c:pt idx="1007">
                  <c:v>1</c:v>
                </c:pt>
                <c:pt idx="1008">
                  <c:v>1</c:v>
                </c:pt>
                <c:pt idx="1009">
                  <c:v>1</c:v>
                </c:pt>
                <c:pt idx="1010">
                  <c:v>1</c:v>
                </c:pt>
                <c:pt idx="1011">
                  <c:v>1</c:v>
                </c:pt>
                <c:pt idx="1012">
                  <c:v>1</c:v>
                </c:pt>
                <c:pt idx="1013">
                  <c:v>1</c:v>
                </c:pt>
                <c:pt idx="1014">
                  <c:v>1</c:v>
                </c:pt>
                <c:pt idx="1015">
                  <c:v>1</c:v>
                </c:pt>
                <c:pt idx="1016">
                  <c:v>1</c:v>
                </c:pt>
                <c:pt idx="1017">
                  <c:v>1</c:v>
                </c:pt>
                <c:pt idx="1018">
                  <c:v>1</c:v>
                </c:pt>
                <c:pt idx="1019">
                  <c:v>1</c:v>
                </c:pt>
                <c:pt idx="1020">
                  <c:v>1</c:v>
                </c:pt>
                <c:pt idx="1021">
                  <c:v>1</c:v>
                </c:pt>
                <c:pt idx="1022">
                  <c:v>1</c:v>
                </c:pt>
                <c:pt idx="1023">
                  <c:v>1</c:v>
                </c:pt>
                <c:pt idx="1024">
                  <c:v>1</c:v>
                </c:pt>
                <c:pt idx="1025">
                  <c:v>1</c:v>
                </c:pt>
                <c:pt idx="1026">
                  <c:v>1</c:v>
                </c:pt>
                <c:pt idx="1027">
                  <c:v>1</c:v>
                </c:pt>
                <c:pt idx="1028">
                  <c:v>1</c:v>
                </c:pt>
                <c:pt idx="1029">
                  <c:v>1</c:v>
                </c:pt>
                <c:pt idx="1030">
                  <c:v>1</c:v>
                </c:pt>
                <c:pt idx="1031">
                  <c:v>1</c:v>
                </c:pt>
                <c:pt idx="1032">
                  <c:v>1</c:v>
                </c:pt>
                <c:pt idx="1033">
                  <c:v>1</c:v>
                </c:pt>
                <c:pt idx="1034">
                  <c:v>1</c:v>
                </c:pt>
                <c:pt idx="1035">
                  <c:v>1</c:v>
                </c:pt>
                <c:pt idx="1036">
                  <c:v>1</c:v>
                </c:pt>
                <c:pt idx="1037">
                  <c:v>1</c:v>
                </c:pt>
                <c:pt idx="1038">
                  <c:v>1</c:v>
                </c:pt>
                <c:pt idx="1039">
                  <c:v>1</c:v>
                </c:pt>
                <c:pt idx="1040">
                  <c:v>1</c:v>
                </c:pt>
                <c:pt idx="1041">
                  <c:v>1</c:v>
                </c:pt>
                <c:pt idx="1042">
                  <c:v>1</c:v>
                </c:pt>
                <c:pt idx="1043">
                  <c:v>1</c:v>
                </c:pt>
                <c:pt idx="1044">
                  <c:v>1</c:v>
                </c:pt>
                <c:pt idx="1045">
                  <c:v>1</c:v>
                </c:pt>
                <c:pt idx="1046">
                  <c:v>1</c:v>
                </c:pt>
                <c:pt idx="1047">
                  <c:v>1</c:v>
                </c:pt>
                <c:pt idx="1048">
                  <c:v>1</c:v>
                </c:pt>
                <c:pt idx="1049">
                  <c:v>1</c:v>
                </c:pt>
                <c:pt idx="1050">
                  <c:v>1</c:v>
                </c:pt>
                <c:pt idx="1051">
                  <c:v>1</c:v>
                </c:pt>
                <c:pt idx="1052">
                  <c:v>1</c:v>
                </c:pt>
                <c:pt idx="1053">
                  <c:v>1</c:v>
                </c:pt>
                <c:pt idx="1054">
                  <c:v>1</c:v>
                </c:pt>
                <c:pt idx="1055">
                  <c:v>1</c:v>
                </c:pt>
                <c:pt idx="1056">
                  <c:v>1</c:v>
                </c:pt>
                <c:pt idx="1057">
                  <c:v>1</c:v>
                </c:pt>
                <c:pt idx="1058">
                  <c:v>1</c:v>
                </c:pt>
                <c:pt idx="1059">
                  <c:v>1</c:v>
                </c:pt>
                <c:pt idx="1060">
                  <c:v>1</c:v>
                </c:pt>
                <c:pt idx="1061">
                  <c:v>1</c:v>
                </c:pt>
                <c:pt idx="1062">
                  <c:v>1</c:v>
                </c:pt>
                <c:pt idx="1063">
                  <c:v>1</c:v>
                </c:pt>
                <c:pt idx="1064">
                  <c:v>1</c:v>
                </c:pt>
                <c:pt idx="1065">
                  <c:v>1</c:v>
                </c:pt>
                <c:pt idx="1066">
                  <c:v>1</c:v>
                </c:pt>
                <c:pt idx="1067">
                  <c:v>1</c:v>
                </c:pt>
                <c:pt idx="1068">
                  <c:v>1</c:v>
                </c:pt>
                <c:pt idx="1069">
                  <c:v>1</c:v>
                </c:pt>
                <c:pt idx="1070">
                  <c:v>1</c:v>
                </c:pt>
                <c:pt idx="1071">
                  <c:v>1</c:v>
                </c:pt>
                <c:pt idx="1072">
                  <c:v>1</c:v>
                </c:pt>
                <c:pt idx="1073">
                  <c:v>1</c:v>
                </c:pt>
                <c:pt idx="1074">
                  <c:v>1</c:v>
                </c:pt>
                <c:pt idx="1075">
                  <c:v>1</c:v>
                </c:pt>
                <c:pt idx="1076">
                  <c:v>1</c:v>
                </c:pt>
                <c:pt idx="1077">
                  <c:v>1</c:v>
                </c:pt>
                <c:pt idx="1078">
                  <c:v>1</c:v>
                </c:pt>
                <c:pt idx="1079">
                  <c:v>1</c:v>
                </c:pt>
                <c:pt idx="1080">
                  <c:v>1</c:v>
                </c:pt>
                <c:pt idx="1081">
                  <c:v>1</c:v>
                </c:pt>
                <c:pt idx="1082">
                  <c:v>1</c:v>
                </c:pt>
                <c:pt idx="1083">
                  <c:v>1</c:v>
                </c:pt>
                <c:pt idx="1084">
                  <c:v>1</c:v>
                </c:pt>
                <c:pt idx="1085">
                  <c:v>1</c:v>
                </c:pt>
                <c:pt idx="1086">
                  <c:v>1</c:v>
                </c:pt>
                <c:pt idx="1087">
                  <c:v>1</c:v>
                </c:pt>
                <c:pt idx="1088">
                  <c:v>1</c:v>
                </c:pt>
                <c:pt idx="1089">
                  <c:v>1</c:v>
                </c:pt>
                <c:pt idx="1090">
                  <c:v>1</c:v>
                </c:pt>
                <c:pt idx="1091">
                  <c:v>1</c:v>
                </c:pt>
                <c:pt idx="1092">
                  <c:v>1</c:v>
                </c:pt>
                <c:pt idx="1093">
                  <c:v>1</c:v>
                </c:pt>
                <c:pt idx="1094">
                  <c:v>1</c:v>
                </c:pt>
                <c:pt idx="1095">
                  <c:v>1</c:v>
                </c:pt>
                <c:pt idx="1096">
                  <c:v>1</c:v>
                </c:pt>
                <c:pt idx="1097">
                  <c:v>1</c:v>
                </c:pt>
                <c:pt idx="1098">
                  <c:v>1</c:v>
                </c:pt>
                <c:pt idx="1099">
                  <c:v>1</c:v>
                </c:pt>
                <c:pt idx="1100">
                  <c:v>1</c:v>
                </c:pt>
                <c:pt idx="1101">
                  <c:v>1</c:v>
                </c:pt>
                <c:pt idx="1102">
                  <c:v>1</c:v>
                </c:pt>
                <c:pt idx="1103">
                  <c:v>1</c:v>
                </c:pt>
                <c:pt idx="1104">
                  <c:v>1</c:v>
                </c:pt>
                <c:pt idx="1105">
                  <c:v>1</c:v>
                </c:pt>
                <c:pt idx="1106">
                  <c:v>1</c:v>
                </c:pt>
                <c:pt idx="1107">
                  <c:v>1</c:v>
                </c:pt>
                <c:pt idx="1108">
                  <c:v>1</c:v>
                </c:pt>
                <c:pt idx="1109">
                  <c:v>1</c:v>
                </c:pt>
                <c:pt idx="1110">
                  <c:v>1</c:v>
                </c:pt>
                <c:pt idx="1111">
                  <c:v>1</c:v>
                </c:pt>
                <c:pt idx="1112">
                  <c:v>1</c:v>
                </c:pt>
                <c:pt idx="1113">
                  <c:v>1</c:v>
                </c:pt>
                <c:pt idx="1114">
                  <c:v>1</c:v>
                </c:pt>
                <c:pt idx="1115">
                  <c:v>1</c:v>
                </c:pt>
                <c:pt idx="1116">
                  <c:v>1</c:v>
                </c:pt>
                <c:pt idx="1117">
                  <c:v>1</c:v>
                </c:pt>
                <c:pt idx="1118">
                  <c:v>1</c:v>
                </c:pt>
                <c:pt idx="1119">
                  <c:v>1</c:v>
                </c:pt>
                <c:pt idx="1120">
                  <c:v>1</c:v>
                </c:pt>
                <c:pt idx="1121">
                  <c:v>1</c:v>
                </c:pt>
                <c:pt idx="1122">
                  <c:v>1</c:v>
                </c:pt>
                <c:pt idx="1123">
                  <c:v>1</c:v>
                </c:pt>
                <c:pt idx="1124">
                  <c:v>1</c:v>
                </c:pt>
                <c:pt idx="1125">
                  <c:v>1</c:v>
                </c:pt>
                <c:pt idx="1126">
                  <c:v>1</c:v>
                </c:pt>
                <c:pt idx="1127">
                  <c:v>1</c:v>
                </c:pt>
                <c:pt idx="1128">
                  <c:v>1</c:v>
                </c:pt>
                <c:pt idx="1129">
                  <c:v>1</c:v>
                </c:pt>
                <c:pt idx="1130">
                  <c:v>1</c:v>
                </c:pt>
                <c:pt idx="1131">
                  <c:v>1</c:v>
                </c:pt>
                <c:pt idx="1132">
                  <c:v>1</c:v>
                </c:pt>
                <c:pt idx="1133">
                  <c:v>1</c:v>
                </c:pt>
                <c:pt idx="1134">
                  <c:v>1</c:v>
                </c:pt>
                <c:pt idx="1135">
                  <c:v>1</c:v>
                </c:pt>
                <c:pt idx="1136">
                  <c:v>1</c:v>
                </c:pt>
                <c:pt idx="1137">
                  <c:v>1</c:v>
                </c:pt>
                <c:pt idx="1138">
                  <c:v>1</c:v>
                </c:pt>
                <c:pt idx="1139">
                  <c:v>1</c:v>
                </c:pt>
                <c:pt idx="1140">
                  <c:v>1</c:v>
                </c:pt>
                <c:pt idx="1141">
                  <c:v>1</c:v>
                </c:pt>
                <c:pt idx="1142">
                  <c:v>1</c:v>
                </c:pt>
                <c:pt idx="1143">
                  <c:v>1</c:v>
                </c:pt>
                <c:pt idx="1144">
                  <c:v>1</c:v>
                </c:pt>
                <c:pt idx="1145">
                  <c:v>1</c:v>
                </c:pt>
                <c:pt idx="1146">
                  <c:v>1</c:v>
                </c:pt>
                <c:pt idx="1147">
                  <c:v>1</c:v>
                </c:pt>
                <c:pt idx="1148">
                  <c:v>1</c:v>
                </c:pt>
                <c:pt idx="1149">
                  <c:v>1</c:v>
                </c:pt>
                <c:pt idx="1150">
                  <c:v>1</c:v>
                </c:pt>
                <c:pt idx="1151">
                  <c:v>1</c:v>
                </c:pt>
                <c:pt idx="1152">
                  <c:v>1</c:v>
                </c:pt>
                <c:pt idx="1153">
                  <c:v>1</c:v>
                </c:pt>
                <c:pt idx="1154">
                  <c:v>1</c:v>
                </c:pt>
                <c:pt idx="1155">
                  <c:v>1</c:v>
                </c:pt>
                <c:pt idx="1156">
                  <c:v>1</c:v>
                </c:pt>
                <c:pt idx="1157">
                  <c:v>1</c:v>
                </c:pt>
                <c:pt idx="1158">
                  <c:v>1</c:v>
                </c:pt>
                <c:pt idx="1159">
                  <c:v>1</c:v>
                </c:pt>
                <c:pt idx="1160">
                  <c:v>1</c:v>
                </c:pt>
                <c:pt idx="1161">
                  <c:v>1</c:v>
                </c:pt>
                <c:pt idx="1162">
                  <c:v>1</c:v>
                </c:pt>
                <c:pt idx="1163">
                  <c:v>1</c:v>
                </c:pt>
                <c:pt idx="1164">
                  <c:v>1</c:v>
                </c:pt>
                <c:pt idx="1165">
                  <c:v>1</c:v>
                </c:pt>
                <c:pt idx="1166">
                  <c:v>1</c:v>
                </c:pt>
                <c:pt idx="1167">
                  <c:v>1</c:v>
                </c:pt>
                <c:pt idx="1168">
                  <c:v>1</c:v>
                </c:pt>
                <c:pt idx="1169">
                  <c:v>1</c:v>
                </c:pt>
                <c:pt idx="1170">
                  <c:v>1</c:v>
                </c:pt>
                <c:pt idx="1171">
                  <c:v>1</c:v>
                </c:pt>
                <c:pt idx="1172">
                  <c:v>1</c:v>
                </c:pt>
                <c:pt idx="1173">
                  <c:v>1</c:v>
                </c:pt>
                <c:pt idx="1174">
                  <c:v>1</c:v>
                </c:pt>
                <c:pt idx="1175">
                  <c:v>1</c:v>
                </c:pt>
                <c:pt idx="1176">
                  <c:v>1</c:v>
                </c:pt>
                <c:pt idx="1177">
                  <c:v>1</c:v>
                </c:pt>
                <c:pt idx="1178">
                  <c:v>1</c:v>
                </c:pt>
                <c:pt idx="1179">
                  <c:v>1</c:v>
                </c:pt>
                <c:pt idx="1180">
                  <c:v>1</c:v>
                </c:pt>
                <c:pt idx="1181">
                  <c:v>1</c:v>
                </c:pt>
                <c:pt idx="1182">
                  <c:v>1</c:v>
                </c:pt>
                <c:pt idx="1183">
                  <c:v>1</c:v>
                </c:pt>
                <c:pt idx="1184">
                  <c:v>1</c:v>
                </c:pt>
                <c:pt idx="1185">
                  <c:v>1</c:v>
                </c:pt>
                <c:pt idx="1186">
                  <c:v>1</c:v>
                </c:pt>
                <c:pt idx="1187">
                  <c:v>1</c:v>
                </c:pt>
                <c:pt idx="1188">
                  <c:v>1</c:v>
                </c:pt>
                <c:pt idx="1189">
                  <c:v>1</c:v>
                </c:pt>
                <c:pt idx="1190">
                  <c:v>1</c:v>
                </c:pt>
                <c:pt idx="1191">
                  <c:v>1</c:v>
                </c:pt>
                <c:pt idx="1192">
                  <c:v>1</c:v>
                </c:pt>
                <c:pt idx="1193">
                  <c:v>1</c:v>
                </c:pt>
                <c:pt idx="1194">
                  <c:v>1</c:v>
                </c:pt>
                <c:pt idx="1195">
                  <c:v>1</c:v>
                </c:pt>
                <c:pt idx="1196">
                  <c:v>1</c:v>
                </c:pt>
                <c:pt idx="1197">
                  <c:v>1</c:v>
                </c:pt>
                <c:pt idx="1198">
                  <c:v>1</c:v>
                </c:pt>
                <c:pt idx="1199">
                  <c:v>1</c:v>
                </c:pt>
                <c:pt idx="1200">
                  <c:v>1</c:v>
                </c:pt>
                <c:pt idx="1201">
                  <c:v>1</c:v>
                </c:pt>
                <c:pt idx="1202">
                  <c:v>1</c:v>
                </c:pt>
                <c:pt idx="1203">
                  <c:v>1</c:v>
                </c:pt>
                <c:pt idx="1204">
                  <c:v>1</c:v>
                </c:pt>
                <c:pt idx="1205">
                  <c:v>1</c:v>
                </c:pt>
                <c:pt idx="1206">
                  <c:v>1</c:v>
                </c:pt>
                <c:pt idx="1207">
                  <c:v>1</c:v>
                </c:pt>
                <c:pt idx="1208">
                  <c:v>1</c:v>
                </c:pt>
                <c:pt idx="1209">
                  <c:v>1</c:v>
                </c:pt>
                <c:pt idx="1210">
                  <c:v>1</c:v>
                </c:pt>
                <c:pt idx="1211">
                  <c:v>1</c:v>
                </c:pt>
                <c:pt idx="1212">
                  <c:v>1</c:v>
                </c:pt>
                <c:pt idx="1213">
                  <c:v>1</c:v>
                </c:pt>
                <c:pt idx="1214">
                  <c:v>1</c:v>
                </c:pt>
                <c:pt idx="1215">
                  <c:v>1</c:v>
                </c:pt>
                <c:pt idx="1216">
                  <c:v>1</c:v>
                </c:pt>
                <c:pt idx="1217">
                  <c:v>1</c:v>
                </c:pt>
                <c:pt idx="1218">
                  <c:v>1</c:v>
                </c:pt>
                <c:pt idx="1219">
                  <c:v>1</c:v>
                </c:pt>
                <c:pt idx="1220">
                  <c:v>1</c:v>
                </c:pt>
                <c:pt idx="1221">
                  <c:v>1</c:v>
                </c:pt>
                <c:pt idx="1222">
                  <c:v>1</c:v>
                </c:pt>
                <c:pt idx="1223">
                  <c:v>1</c:v>
                </c:pt>
                <c:pt idx="1224">
                  <c:v>1</c:v>
                </c:pt>
                <c:pt idx="1225">
                  <c:v>1</c:v>
                </c:pt>
                <c:pt idx="1226">
                  <c:v>1</c:v>
                </c:pt>
                <c:pt idx="1227">
                  <c:v>1</c:v>
                </c:pt>
                <c:pt idx="1228">
                  <c:v>1</c:v>
                </c:pt>
                <c:pt idx="1229">
                  <c:v>1</c:v>
                </c:pt>
                <c:pt idx="1230">
                  <c:v>1</c:v>
                </c:pt>
                <c:pt idx="1231">
                  <c:v>1</c:v>
                </c:pt>
                <c:pt idx="1232">
                  <c:v>1</c:v>
                </c:pt>
                <c:pt idx="1233">
                  <c:v>1</c:v>
                </c:pt>
                <c:pt idx="1234">
                  <c:v>1</c:v>
                </c:pt>
                <c:pt idx="1235">
                  <c:v>1</c:v>
                </c:pt>
                <c:pt idx="1236">
                  <c:v>1</c:v>
                </c:pt>
                <c:pt idx="1237">
                  <c:v>1</c:v>
                </c:pt>
                <c:pt idx="1238">
                  <c:v>1</c:v>
                </c:pt>
                <c:pt idx="1239">
                  <c:v>1</c:v>
                </c:pt>
                <c:pt idx="1240">
                  <c:v>1</c:v>
                </c:pt>
                <c:pt idx="1241">
                  <c:v>1</c:v>
                </c:pt>
                <c:pt idx="1242">
                  <c:v>1</c:v>
                </c:pt>
                <c:pt idx="1243">
                  <c:v>1</c:v>
                </c:pt>
                <c:pt idx="1244">
                  <c:v>1</c:v>
                </c:pt>
                <c:pt idx="1245">
                  <c:v>1</c:v>
                </c:pt>
                <c:pt idx="1246">
                  <c:v>1</c:v>
                </c:pt>
                <c:pt idx="1247">
                  <c:v>1</c:v>
                </c:pt>
                <c:pt idx="1248">
                  <c:v>1</c:v>
                </c:pt>
                <c:pt idx="1249">
                  <c:v>1</c:v>
                </c:pt>
                <c:pt idx="1250">
                  <c:v>1</c:v>
                </c:pt>
                <c:pt idx="1251">
                  <c:v>1</c:v>
                </c:pt>
                <c:pt idx="1252">
                  <c:v>1</c:v>
                </c:pt>
                <c:pt idx="1253">
                  <c:v>1</c:v>
                </c:pt>
                <c:pt idx="1254">
                  <c:v>1</c:v>
                </c:pt>
                <c:pt idx="1255">
                  <c:v>1</c:v>
                </c:pt>
                <c:pt idx="1256">
                  <c:v>1</c:v>
                </c:pt>
                <c:pt idx="1257">
                  <c:v>1</c:v>
                </c:pt>
                <c:pt idx="1258">
                  <c:v>1</c:v>
                </c:pt>
                <c:pt idx="1259">
                  <c:v>1</c:v>
                </c:pt>
                <c:pt idx="1260">
                  <c:v>1</c:v>
                </c:pt>
                <c:pt idx="1261">
                  <c:v>0</c:v>
                </c:pt>
                <c:pt idx="1262">
                  <c:v>0</c:v>
                </c:pt>
                <c:pt idx="1263">
                  <c:v>0</c:v>
                </c:pt>
                <c:pt idx="1264">
                  <c:v>0</c:v>
                </c:pt>
                <c:pt idx="1265">
                  <c:v>0</c:v>
                </c:pt>
                <c:pt idx="1266">
                  <c:v>0</c:v>
                </c:pt>
                <c:pt idx="1267">
                  <c:v>0</c:v>
                </c:pt>
                <c:pt idx="1268">
                  <c:v>0</c:v>
                </c:pt>
                <c:pt idx="1269">
                  <c:v>0</c:v>
                </c:pt>
                <c:pt idx="1270">
                  <c:v>0</c:v>
                </c:pt>
                <c:pt idx="1271">
                  <c:v>0</c:v>
                </c:pt>
                <c:pt idx="1272">
                  <c:v>0</c:v>
                </c:pt>
                <c:pt idx="1273">
                  <c:v>0</c:v>
                </c:pt>
                <c:pt idx="1274">
                  <c:v>0</c:v>
                </c:pt>
                <c:pt idx="1275">
                  <c:v>0</c:v>
                </c:pt>
                <c:pt idx="1276">
                  <c:v>0</c:v>
                </c:pt>
                <c:pt idx="1277">
                  <c:v>0</c:v>
                </c:pt>
                <c:pt idx="1278">
                  <c:v>0</c:v>
                </c:pt>
                <c:pt idx="1279">
                  <c:v>0</c:v>
                </c:pt>
                <c:pt idx="1280">
                  <c:v>0</c:v>
                </c:pt>
                <c:pt idx="1281">
                  <c:v>0</c:v>
                </c:pt>
                <c:pt idx="1282">
                  <c:v>0</c:v>
                </c:pt>
                <c:pt idx="1283">
                  <c:v>0</c:v>
                </c:pt>
                <c:pt idx="1284">
                  <c:v>0</c:v>
                </c:pt>
                <c:pt idx="1285">
                  <c:v>0</c:v>
                </c:pt>
                <c:pt idx="1286">
                  <c:v>0</c:v>
                </c:pt>
                <c:pt idx="1287">
                  <c:v>0</c:v>
                </c:pt>
                <c:pt idx="1288">
                  <c:v>0</c:v>
                </c:pt>
                <c:pt idx="1289">
                  <c:v>0</c:v>
                </c:pt>
                <c:pt idx="1290">
                  <c:v>0</c:v>
                </c:pt>
                <c:pt idx="1291">
                  <c:v>0</c:v>
                </c:pt>
                <c:pt idx="1292">
                  <c:v>0</c:v>
                </c:pt>
                <c:pt idx="1293">
                  <c:v>0</c:v>
                </c:pt>
                <c:pt idx="1294">
                  <c:v>0</c:v>
                </c:pt>
                <c:pt idx="1295">
                  <c:v>0</c:v>
                </c:pt>
                <c:pt idx="1296">
                  <c:v>0</c:v>
                </c:pt>
                <c:pt idx="1297">
                  <c:v>0</c:v>
                </c:pt>
                <c:pt idx="1298">
                  <c:v>0</c:v>
                </c:pt>
                <c:pt idx="1299">
                  <c:v>0</c:v>
                </c:pt>
                <c:pt idx="1300">
                  <c:v>0</c:v>
                </c:pt>
                <c:pt idx="1301">
                  <c:v>0</c:v>
                </c:pt>
                <c:pt idx="1302">
                  <c:v>0</c:v>
                </c:pt>
                <c:pt idx="1303">
                  <c:v>0</c:v>
                </c:pt>
                <c:pt idx="1304">
                  <c:v>0</c:v>
                </c:pt>
                <c:pt idx="1305">
                  <c:v>0</c:v>
                </c:pt>
                <c:pt idx="1306">
                  <c:v>0</c:v>
                </c:pt>
                <c:pt idx="1307">
                  <c:v>0</c:v>
                </c:pt>
                <c:pt idx="1308">
                  <c:v>0</c:v>
                </c:pt>
                <c:pt idx="1309">
                  <c:v>0</c:v>
                </c:pt>
                <c:pt idx="1310">
                  <c:v>0</c:v>
                </c:pt>
                <c:pt idx="1311">
                  <c:v>0</c:v>
                </c:pt>
                <c:pt idx="1312">
                  <c:v>0</c:v>
                </c:pt>
                <c:pt idx="1313">
                  <c:v>0</c:v>
                </c:pt>
                <c:pt idx="1314">
                  <c:v>0</c:v>
                </c:pt>
                <c:pt idx="1315">
                  <c:v>0</c:v>
                </c:pt>
                <c:pt idx="1316">
                  <c:v>0</c:v>
                </c:pt>
                <c:pt idx="1317">
                  <c:v>0</c:v>
                </c:pt>
                <c:pt idx="1318">
                  <c:v>0</c:v>
                </c:pt>
                <c:pt idx="1319">
                  <c:v>0</c:v>
                </c:pt>
                <c:pt idx="1320">
                  <c:v>0</c:v>
                </c:pt>
                <c:pt idx="1321">
                  <c:v>0</c:v>
                </c:pt>
                <c:pt idx="1322">
                  <c:v>0</c:v>
                </c:pt>
                <c:pt idx="1323">
                  <c:v>0</c:v>
                </c:pt>
                <c:pt idx="1324">
                  <c:v>0</c:v>
                </c:pt>
                <c:pt idx="1325">
                  <c:v>0</c:v>
                </c:pt>
                <c:pt idx="1326">
                  <c:v>0</c:v>
                </c:pt>
                <c:pt idx="1327">
                  <c:v>0</c:v>
                </c:pt>
                <c:pt idx="1328">
                  <c:v>0</c:v>
                </c:pt>
                <c:pt idx="1329">
                  <c:v>0</c:v>
                </c:pt>
                <c:pt idx="1330">
                  <c:v>0</c:v>
                </c:pt>
                <c:pt idx="1331">
                  <c:v>0</c:v>
                </c:pt>
                <c:pt idx="1332">
                  <c:v>0</c:v>
                </c:pt>
                <c:pt idx="1333">
                  <c:v>0</c:v>
                </c:pt>
                <c:pt idx="1334">
                  <c:v>0</c:v>
                </c:pt>
                <c:pt idx="1335">
                  <c:v>0</c:v>
                </c:pt>
                <c:pt idx="1336">
                  <c:v>0</c:v>
                </c:pt>
                <c:pt idx="1337">
                  <c:v>0</c:v>
                </c:pt>
                <c:pt idx="1338">
                  <c:v>0</c:v>
                </c:pt>
                <c:pt idx="1339">
                  <c:v>0</c:v>
                </c:pt>
                <c:pt idx="1340">
                  <c:v>0</c:v>
                </c:pt>
                <c:pt idx="1341">
                  <c:v>0</c:v>
                </c:pt>
                <c:pt idx="1342">
                  <c:v>0</c:v>
                </c:pt>
                <c:pt idx="1343">
                  <c:v>0</c:v>
                </c:pt>
                <c:pt idx="1344">
                  <c:v>0</c:v>
                </c:pt>
                <c:pt idx="1345">
                  <c:v>0</c:v>
                </c:pt>
                <c:pt idx="1346">
                  <c:v>0</c:v>
                </c:pt>
                <c:pt idx="1347">
                  <c:v>0</c:v>
                </c:pt>
                <c:pt idx="1348">
                  <c:v>0</c:v>
                </c:pt>
                <c:pt idx="1349">
                  <c:v>0</c:v>
                </c:pt>
                <c:pt idx="1350">
                  <c:v>0</c:v>
                </c:pt>
                <c:pt idx="1351">
                  <c:v>0</c:v>
                </c:pt>
                <c:pt idx="1352">
                  <c:v>0</c:v>
                </c:pt>
                <c:pt idx="1353">
                  <c:v>0</c:v>
                </c:pt>
                <c:pt idx="1354">
                  <c:v>1</c:v>
                </c:pt>
                <c:pt idx="1355">
                  <c:v>1</c:v>
                </c:pt>
                <c:pt idx="1356">
                  <c:v>1</c:v>
                </c:pt>
                <c:pt idx="1357">
                  <c:v>1</c:v>
                </c:pt>
                <c:pt idx="1358">
                  <c:v>1</c:v>
                </c:pt>
                <c:pt idx="1359">
                  <c:v>1</c:v>
                </c:pt>
                <c:pt idx="1360">
                  <c:v>1</c:v>
                </c:pt>
                <c:pt idx="1361">
                  <c:v>1</c:v>
                </c:pt>
                <c:pt idx="1362">
                  <c:v>1</c:v>
                </c:pt>
                <c:pt idx="1363">
                  <c:v>1</c:v>
                </c:pt>
                <c:pt idx="1364">
                  <c:v>1</c:v>
                </c:pt>
                <c:pt idx="1365">
                  <c:v>1</c:v>
                </c:pt>
                <c:pt idx="1366">
                  <c:v>1</c:v>
                </c:pt>
                <c:pt idx="1367">
                  <c:v>1</c:v>
                </c:pt>
                <c:pt idx="1368">
                  <c:v>1</c:v>
                </c:pt>
                <c:pt idx="1369">
                  <c:v>1</c:v>
                </c:pt>
                <c:pt idx="1370">
                  <c:v>1</c:v>
                </c:pt>
                <c:pt idx="1371">
                  <c:v>1</c:v>
                </c:pt>
                <c:pt idx="1372">
                  <c:v>1</c:v>
                </c:pt>
                <c:pt idx="1373">
                  <c:v>1</c:v>
                </c:pt>
                <c:pt idx="1374">
                  <c:v>1</c:v>
                </c:pt>
                <c:pt idx="1375">
                  <c:v>1</c:v>
                </c:pt>
                <c:pt idx="1376">
                  <c:v>1</c:v>
                </c:pt>
                <c:pt idx="1377">
                  <c:v>1</c:v>
                </c:pt>
                <c:pt idx="1378">
                  <c:v>1</c:v>
                </c:pt>
                <c:pt idx="1379">
                  <c:v>1</c:v>
                </c:pt>
                <c:pt idx="1380">
                  <c:v>1</c:v>
                </c:pt>
                <c:pt idx="1381">
                  <c:v>1</c:v>
                </c:pt>
                <c:pt idx="1382">
                  <c:v>1</c:v>
                </c:pt>
                <c:pt idx="1383">
                  <c:v>1</c:v>
                </c:pt>
                <c:pt idx="1384">
                  <c:v>1</c:v>
                </c:pt>
                <c:pt idx="1385">
                  <c:v>1</c:v>
                </c:pt>
                <c:pt idx="1386">
                  <c:v>1</c:v>
                </c:pt>
                <c:pt idx="1387">
                  <c:v>1</c:v>
                </c:pt>
                <c:pt idx="1388">
                  <c:v>1</c:v>
                </c:pt>
                <c:pt idx="1389">
                  <c:v>1</c:v>
                </c:pt>
                <c:pt idx="1390">
                  <c:v>1</c:v>
                </c:pt>
                <c:pt idx="1391">
                  <c:v>1</c:v>
                </c:pt>
                <c:pt idx="1392">
                  <c:v>1</c:v>
                </c:pt>
                <c:pt idx="1393">
                  <c:v>1</c:v>
                </c:pt>
                <c:pt idx="1394">
                  <c:v>1</c:v>
                </c:pt>
                <c:pt idx="1395">
                  <c:v>1</c:v>
                </c:pt>
                <c:pt idx="1396">
                  <c:v>1</c:v>
                </c:pt>
                <c:pt idx="1397">
                  <c:v>1</c:v>
                </c:pt>
                <c:pt idx="1398">
                  <c:v>1</c:v>
                </c:pt>
                <c:pt idx="1399">
                  <c:v>1</c:v>
                </c:pt>
                <c:pt idx="1400">
                  <c:v>1</c:v>
                </c:pt>
                <c:pt idx="1401">
                  <c:v>1</c:v>
                </c:pt>
                <c:pt idx="1402">
                  <c:v>1</c:v>
                </c:pt>
                <c:pt idx="1403">
                  <c:v>1</c:v>
                </c:pt>
                <c:pt idx="1404">
                  <c:v>1</c:v>
                </c:pt>
                <c:pt idx="1405">
                  <c:v>1</c:v>
                </c:pt>
                <c:pt idx="1406">
                  <c:v>1</c:v>
                </c:pt>
                <c:pt idx="1407">
                  <c:v>1</c:v>
                </c:pt>
                <c:pt idx="1408">
                  <c:v>1</c:v>
                </c:pt>
                <c:pt idx="1409">
                  <c:v>1</c:v>
                </c:pt>
                <c:pt idx="1410">
                  <c:v>1</c:v>
                </c:pt>
                <c:pt idx="1411">
                  <c:v>1</c:v>
                </c:pt>
                <c:pt idx="1412">
                  <c:v>1</c:v>
                </c:pt>
                <c:pt idx="1413">
                  <c:v>1</c:v>
                </c:pt>
                <c:pt idx="1414">
                  <c:v>1</c:v>
                </c:pt>
                <c:pt idx="1415">
                  <c:v>1</c:v>
                </c:pt>
                <c:pt idx="1416">
                  <c:v>1</c:v>
                </c:pt>
                <c:pt idx="1417">
                  <c:v>1</c:v>
                </c:pt>
                <c:pt idx="1418">
                  <c:v>1</c:v>
                </c:pt>
                <c:pt idx="1419">
                  <c:v>1</c:v>
                </c:pt>
                <c:pt idx="1420">
                  <c:v>1</c:v>
                </c:pt>
                <c:pt idx="1421">
                  <c:v>1</c:v>
                </c:pt>
                <c:pt idx="1422">
                  <c:v>1</c:v>
                </c:pt>
                <c:pt idx="1423">
                  <c:v>1</c:v>
                </c:pt>
                <c:pt idx="1424">
                  <c:v>1</c:v>
                </c:pt>
                <c:pt idx="1425">
                  <c:v>1</c:v>
                </c:pt>
                <c:pt idx="1426">
                  <c:v>1</c:v>
                </c:pt>
                <c:pt idx="1427">
                  <c:v>1</c:v>
                </c:pt>
                <c:pt idx="1428">
                  <c:v>1</c:v>
                </c:pt>
                <c:pt idx="1429">
                  <c:v>1</c:v>
                </c:pt>
                <c:pt idx="1430">
                  <c:v>1</c:v>
                </c:pt>
                <c:pt idx="1431">
                  <c:v>1</c:v>
                </c:pt>
                <c:pt idx="1432">
                  <c:v>1</c:v>
                </c:pt>
                <c:pt idx="1433">
                  <c:v>1</c:v>
                </c:pt>
                <c:pt idx="1434">
                  <c:v>1</c:v>
                </c:pt>
                <c:pt idx="1435">
                  <c:v>1</c:v>
                </c:pt>
                <c:pt idx="1436">
                  <c:v>1</c:v>
                </c:pt>
                <c:pt idx="1437">
                  <c:v>1</c:v>
                </c:pt>
                <c:pt idx="1438">
                  <c:v>1</c:v>
                </c:pt>
                <c:pt idx="1439">
                  <c:v>1</c:v>
                </c:pt>
                <c:pt idx="1440">
                  <c:v>1</c:v>
                </c:pt>
                <c:pt idx="1441">
                  <c:v>1</c:v>
                </c:pt>
                <c:pt idx="1442">
                  <c:v>1</c:v>
                </c:pt>
                <c:pt idx="1443">
                  <c:v>1</c:v>
                </c:pt>
                <c:pt idx="1444">
                  <c:v>1</c:v>
                </c:pt>
                <c:pt idx="1445">
                  <c:v>1</c:v>
                </c:pt>
                <c:pt idx="1446">
                  <c:v>1</c:v>
                </c:pt>
                <c:pt idx="1447">
                  <c:v>1</c:v>
                </c:pt>
                <c:pt idx="1448">
                  <c:v>1</c:v>
                </c:pt>
                <c:pt idx="1449">
                  <c:v>1</c:v>
                </c:pt>
                <c:pt idx="1450">
                  <c:v>1</c:v>
                </c:pt>
                <c:pt idx="1451">
                  <c:v>1</c:v>
                </c:pt>
                <c:pt idx="1452">
                  <c:v>1</c:v>
                </c:pt>
                <c:pt idx="1453">
                  <c:v>1</c:v>
                </c:pt>
                <c:pt idx="1454">
                  <c:v>1</c:v>
                </c:pt>
                <c:pt idx="1455">
                  <c:v>1</c:v>
                </c:pt>
                <c:pt idx="1456">
                  <c:v>1</c:v>
                </c:pt>
                <c:pt idx="1457">
                  <c:v>1</c:v>
                </c:pt>
                <c:pt idx="1458">
                  <c:v>1</c:v>
                </c:pt>
                <c:pt idx="1459">
                  <c:v>1</c:v>
                </c:pt>
                <c:pt idx="1460">
                  <c:v>1</c:v>
                </c:pt>
                <c:pt idx="1461">
                  <c:v>1</c:v>
                </c:pt>
                <c:pt idx="1462">
                  <c:v>1</c:v>
                </c:pt>
                <c:pt idx="1463">
                  <c:v>1</c:v>
                </c:pt>
                <c:pt idx="1464">
                  <c:v>1</c:v>
                </c:pt>
                <c:pt idx="1465">
                  <c:v>1</c:v>
                </c:pt>
                <c:pt idx="1466">
                  <c:v>1</c:v>
                </c:pt>
                <c:pt idx="1467">
                  <c:v>1</c:v>
                </c:pt>
                <c:pt idx="1468">
                  <c:v>1</c:v>
                </c:pt>
                <c:pt idx="1469">
                  <c:v>1</c:v>
                </c:pt>
                <c:pt idx="1470">
                  <c:v>1</c:v>
                </c:pt>
                <c:pt idx="1471">
                  <c:v>1</c:v>
                </c:pt>
                <c:pt idx="1472">
                  <c:v>1</c:v>
                </c:pt>
                <c:pt idx="1473">
                  <c:v>1</c:v>
                </c:pt>
                <c:pt idx="1474">
                  <c:v>1</c:v>
                </c:pt>
                <c:pt idx="1475">
                  <c:v>1</c:v>
                </c:pt>
                <c:pt idx="1476">
                  <c:v>1</c:v>
                </c:pt>
                <c:pt idx="1477">
                  <c:v>1</c:v>
                </c:pt>
                <c:pt idx="1478">
                  <c:v>1</c:v>
                </c:pt>
                <c:pt idx="1479">
                  <c:v>1</c:v>
                </c:pt>
                <c:pt idx="1480">
                  <c:v>1</c:v>
                </c:pt>
                <c:pt idx="1481">
                  <c:v>1</c:v>
                </c:pt>
                <c:pt idx="1482">
                  <c:v>1</c:v>
                </c:pt>
                <c:pt idx="1483">
                  <c:v>1</c:v>
                </c:pt>
                <c:pt idx="1484">
                  <c:v>1</c:v>
                </c:pt>
                <c:pt idx="1485">
                  <c:v>1</c:v>
                </c:pt>
                <c:pt idx="1486">
                  <c:v>1</c:v>
                </c:pt>
                <c:pt idx="1487">
                  <c:v>1</c:v>
                </c:pt>
                <c:pt idx="1488">
                  <c:v>1</c:v>
                </c:pt>
                <c:pt idx="1489">
                  <c:v>1</c:v>
                </c:pt>
                <c:pt idx="1490">
                  <c:v>1</c:v>
                </c:pt>
                <c:pt idx="1491">
                  <c:v>1</c:v>
                </c:pt>
                <c:pt idx="1492">
                  <c:v>1</c:v>
                </c:pt>
                <c:pt idx="1493">
                  <c:v>1</c:v>
                </c:pt>
                <c:pt idx="1494">
                  <c:v>1</c:v>
                </c:pt>
                <c:pt idx="1495">
                  <c:v>1</c:v>
                </c:pt>
                <c:pt idx="1496">
                  <c:v>1</c:v>
                </c:pt>
                <c:pt idx="1497">
                  <c:v>1</c:v>
                </c:pt>
                <c:pt idx="1498">
                  <c:v>1</c:v>
                </c:pt>
                <c:pt idx="1499">
                  <c:v>1</c:v>
                </c:pt>
                <c:pt idx="1500">
                  <c:v>1</c:v>
                </c:pt>
                <c:pt idx="1501">
                  <c:v>1</c:v>
                </c:pt>
                <c:pt idx="1502">
                  <c:v>1</c:v>
                </c:pt>
                <c:pt idx="1503">
                  <c:v>1</c:v>
                </c:pt>
                <c:pt idx="1504">
                  <c:v>1</c:v>
                </c:pt>
                <c:pt idx="1505">
                  <c:v>1</c:v>
                </c:pt>
                <c:pt idx="1506">
                  <c:v>1</c:v>
                </c:pt>
                <c:pt idx="1507">
                  <c:v>1</c:v>
                </c:pt>
                <c:pt idx="1508">
                  <c:v>1</c:v>
                </c:pt>
                <c:pt idx="1509">
                  <c:v>1</c:v>
                </c:pt>
                <c:pt idx="1510">
                  <c:v>1</c:v>
                </c:pt>
                <c:pt idx="1511">
                  <c:v>1</c:v>
                </c:pt>
                <c:pt idx="1512">
                  <c:v>1</c:v>
                </c:pt>
                <c:pt idx="1513">
                  <c:v>1</c:v>
                </c:pt>
                <c:pt idx="1514">
                  <c:v>1</c:v>
                </c:pt>
                <c:pt idx="1515">
                  <c:v>1</c:v>
                </c:pt>
                <c:pt idx="1516">
                  <c:v>1</c:v>
                </c:pt>
                <c:pt idx="1517">
                  <c:v>1</c:v>
                </c:pt>
                <c:pt idx="1518">
                  <c:v>1</c:v>
                </c:pt>
                <c:pt idx="1519">
                  <c:v>1</c:v>
                </c:pt>
                <c:pt idx="1520">
                  <c:v>1</c:v>
                </c:pt>
                <c:pt idx="1521">
                  <c:v>1</c:v>
                </c:pt>
                <c:pt idx="1522">
                  <c:v>1</c:v>
                </c:pt>
                <c:pt idx="1523">
                  <c:v>1</c:v>
                </c:pt>
                <c:pt idx="1524">
                  <c:v>1</c:v>
                </c:pt>
                <c:pt idx="1525">
                  <c:v>1</c:v>
                </c:pt>
                <c:pt idx="1526">
                  <c:v>1</c:v>
                </c:pt>
                <c:pt idx="1527">
                  <c:v>1</c:v>
                </c:pt>
                <c:pt idx="1528">
                  <c:v>1</c:v>
                </c:pt>
                <c:pt idx="1529">
                  <c:v>1</c:v>
                </c:pt>
                <c:pt idx="1530">
                  <c:v>1</c:v>
                </c:pt>
                <c:pt idx="1531">
                  <c:v>1</c:v>
                </c:pt>
                <c:pt idx="1532">
                  <c:v>1</c:v>
                </c:pt>
                <c:pt idx="1533">
                  <c:v>1</c:v>
                </c:pt>
                <c:pt idx="1534">
                  <c:v>1</c:v>
                </c:pt>
                <c:pt idx="1535">
                  <c:v>1</c:v>
                </c:pt>
                <c:pt idx="1536">
                  <c:v>1</c:v>
                </c:pt>
                <c:pt idx="1537">
                  <c:v>1</c:v>
                </c:pt>
                <c:pt idx="1538">
                  <c:v>1</c:v>
                </c:pt>
                <c:pt idx="1539">
                  <c:v>1</c:v>
                </c:pt>
                <c:pt idx="1540">
                  <c:v>1</c:v>
                </c:pt>
                <c:pt idx="1541">
                  <c:v>1</c:v>
                </c:pt>
                <c:pt idx="1542">
                  <c:v>1</c:v>
                </c:pt>
                <c:pt idx="1543">
                  <c:v>1</c:v>
                </c:pt>
                <c:pt idx="1544">
                  <c:v>1</c:v>
                </c:pt>
                <c:pt idx="1545">
                  <c:v>1</c:v>
                </c:pt>
                <c:pt idx="1546">
                  <c:v>1</c:v>
                </c:pt>
                <c:pt idx="1547">
                  <c:v>1</c:v>
                </c:pt>
                <c:pt idx="1548">
                  <c:v>1</c:v>
                </c:pt>
                <c:pt idx="1549">
                  <c:v>1</c:v>
                </c:pt>
                <c:pt idx="1550">
                  <c:v>1</c:v>
                </c:pt>
                <c:pt idx="1551">
                  <c:v>1</c:v>
                </c:pt>
                <c:pt idx="1552">
                  <c:v>1</c:v>
                </c:pt>
                <c:pt idx="1553">
                  <c:v>1</c:v>
                </c:pt>
                <c:pt idx="1554">
                  <c:v>1</c:v>
                </c:pt>
                <c:pt idx="1555">
                  <c:v>1</c:v>
                </c:pt>
                <c:pt idx="1556">
                  <c:v>1</c:v>
                </c:pt>
                <c:pt idx="1557">
                  <c:v>1</c:v>
                </c:pt>
                <c:pt idx="1558">
                  <c:v>1</c:v>
                </c:pt>
                <c:pt idx="1559">
                  <c:v>1</c:v>
                </c:pt>
                <c:pt idx="1560">
                  <c:v>1</c:v>
                </c:pt>
                <c:pt idx="1561">
                  <c:v>1</c:v>
                </c:pt>
                <c:pt idx="1562">
                  <c:v>1</c:v>
                </c:pt>
                <c:pt idx="1563">
                  <c:v>1</c:v>
                </c:pt>
                <c:pt idx="1564">
                  <c:v>1</c:v>
                </c:pt>
                <c:pt idx="1565">
                  <c:v>1</c:v>
                </c:pt>
                <c:pt idx="1566">
                  <c:v>1</c:v>
                </c:pt>
                <c:pt idx="1567">
                  <c:v>1</c:v>
                </c:pt>
                <c:pt idx="1568">
                  <c:v>1</c:v>
                </c:pt>
                <c:pt idx="1569">
                  <c:v>1</c:v>
                </c:pt>
                <c:pt idx="1570">
                  <c:v>1</c:v>
                </c:pt>
                <c:pt idx="1571">
                  <c:v>1</c:v>
                </c:pt>
                <c:pt idx="1572">
                  <c:v>1</c:v>
                </c:pt>
                <c:pt idx="1573">
                  <c:v>1</c:v>
                </c:pt>
                <c:pt idx="1574">
                  <c:v>1</c:v>
                </c:pt>
                <c:pt idx="1575">
                  <c:v>1</c:v>
                </c:pt>
                <c:pt idx="1576">
                  <c:v>1</c:v>
                </c:pt>
                <c:pt idx="1577">
                  <c:v>1</c:v>
                </c:pt>
                <c:pt idx="1578">
                  <c:v>1</c:v>
                </c:pt>
                <c:pt idx="1579">
                  <c:v>1</c:v>
                </c:pt>
                <c:pt idx="1580">
                  <c:v>1</c:v>
                </c:pt>
                <c:pt idx="1581">
                  <c:v>1</c:v>
                </c:pt>
                <c:pt idx="1582">
                  <c:v>1</c:v>
                </c:pt>
                <c:pt idx="1583">
                  <c:v>1</c:v>
                </c:pt>
                <c:pt idx="1584">
                  <c:v>1</c:v>
                </c:pt>
                <c:pt idx="1585">
                  <c:v>1</c:v>
                </c:pt>
                <c:pt idx="1586">
                  <c:v>1</c:v>
                </c:pt>
                <c:pt idx="1587">
                  <c:v>1</c:v>
                </c:pt>
                <c:pt idx="1588">
                  <c:v>1</c:v>
                </c:pt>
                <c:pt idx="1589">
                  <c:v>1</c:v>
                </c:pt>
                <c:pt idx="1590">
                  <c:v>1</c:v>
                </c:pt>
                <c:pt idx="1591">
                  <c:v>1</c:v>
                </c:pt>
                <c:pt idx="1592">
                  <c:v>1</c:v>
                </c:pt>
                <c:pt idx="1593">
                  <c:v>1</c:v>
                </c:pt>
                <c:pt idx="1594">
                  <c:v>1</c:v>
                </c:pt>
                <c:pt idx="1595">
                  <c:v>1</c:v>
                </c:pt>
                <c:pt idx="1596">
                  <c:v>1</c:v>
                </c:pt>
                <c:pt idx="1597">
                  <c:v>1</c:v>
                </c:pt>
                <c:pt idx="1598">
                  <c:v>1</c:v>
                </c:pt>
                <c:pt idx="1599">
                  <c:v>1</c:v>
                </c:pt>
                <c:pt idx="1600">
                  <c:v>1</c:v>
                </c:pt>
                <c:pt idx="1601">
                  <c:v>1</c:v>
                </c:pt>
                <c:pt idx="1602">
                  <c:v>1</c:v>
                </c:pt>
                <c:pt idx="1603">
                  <c:v>1</c:v>
                </c:pt>
                <c:pt idx="1604">
                  <c:v>1</c:v>
                </c:pt>
                <c:pt idx="1605">
                  <c:v>1</c:v>
                </c:pt>
                <c:pt idx="1606">
                  <c:v>1</c:v>
                </c:pt>
                <c:pt idx="1607">
                  <c:v>1</c:v>
                </c:pt>
                <c:pt idx="1608">
                  <c:v>1</c:v>
                </c:pt>
                <c:pt idx="1609">
                  <c:v>1</c:v>
                </c:pt>
                <c:pt idx="1610">
                  <c:v>1</c:v>
                </c:pt>
                <c:pt idx="1611">
                  <c:v>1</c:v>
                </c:pt>
                <c:pt idx="1612">
                  <c:v>1</c:v>
                </c:pt>
                <c:pt idx="1613">
                  <c:v>1</c:v>
                </c:pt>
                <c:pt idx="1614">
                  <c:v>1</c:v>
                </c:pt>
                <c:pt idx="1615">
                  <c:v>1</c:v>
                </c:pt>
                <c:pt idx="1616">
                  <c:v>1</c:v>
                </c:pt>
                <c:pt idx="1617">
                  <c:v>1</c:v>
                </c:pt>
                <c:pt idx="1618">
                  <c:v>1</c:v>
                </c:pt>
                <c:pt idx="1619">
                  <c:v>1</c:v>
                </c:pt>
                <c:pt idx="1620">
                  <c:v>1</c:v>
                </c:pt>
                <c:pt idx="1621">
                  <c:v>1</c:v>
                </c:pt>
                <c:pt idx="1622">
                  <c:v>1</c:v>
                </c:pt>
                <c:pt idx="1623">
                  <c:v>1</c:v>
                </c:pt>
                <c:pt idx="1624">
                  <c:v>1</c:v>
                </c:pt>
                <c:pt idx="1625">
                  <c:v>1</c:v>
                </c:pt>
                <c:pt idx="1626">
                  <c:v>1</c:v>
                </c:pt>
                <c:pt idx="1627">
                  <c:v>0</c:v>
                </c:pt>
                <c:pt idx="1628">
                  <c:v>0</c:v>
                </c:pt>
                <c:pt idx="1629">
                  <c:v>0</c:v>
                </c:pt>
                <c:pt idx="1630">
                  <c:v>0</c:v>
                </c:pt>
                <c:pt idx="1631">
                  <c:v>0</c:v>
                </c:pt>
                <c:pt idx="1632">
                  <c:v>0</c:v>
                </c:pt>
                <c:pt idx="1633">
                  <c:v>0</c:v>
                </c:pt>
                <c:pt idx="1634">
                  <c:v>0</c:v>
                </c:pt>
                <c:pt idx="1635">
                  <c:v>0</c:v>
                </c:pt>
                <c:pt idx="1636">
                  <c:v>0</c:v>
                </c:pt>
                <c:pt idx="1637">
                  <c:v>0</c:v>
                </c:pt>
                <c:pt idx="1638">
                  <c:v>0</c:v>
                </c:pt>
                <c:pt idx="1639">
                  <c:v>0</c:v>
                </c:pt>
                <c:pt idx="1640">
                  <c:v>0</c:v>
                </c:pt>
                <c:pt idx="1641">
                  <c:v>0</c:v>
                </c:pt>
                <c:pt idx="1642">
                  <c:v>0</c:v>
                </c:pt>
                <c:pt idx="1643">
                  <c:v>0</c:v>
                </c:pt>
                <c:pt idx="1644">
                  <c:v>0</c:v>
                </c:pt>
                <c:pt idx="1645">
                  <c:v>0</c:v>
                </c:pt>
                <c:pt idx="1646">
                  <c:v>0</c:v>
                </c:pt>
                <c:pt idx="1647">
                  <c:v>0</c:v>
                </c:pt>
                <c:pt idx="1648">
                  <c:v>0</c:v>
                </c:pt>
                <c:pt idx="1649">
                  <c:v>0</c:v>
                </c:pt>
                <c:pt idx="1650">
                  <c:v>0</c:v>
                </c:pt>
                <c:pt idx="1651">
                  <c:v>0</c:v>
                </c:pt>
                <c:pt idx="1652">
                  <c:v>0</c:v>
                </c:pt>
                <c:pt idx="1653">
                  <c:v>0</c:v>
                </c:pt>
                <c:pt idx="1654">
                  <c:v>0</c:v>
                </c:pt>
                <c:pt idx="1655">
                  <c:v>0</c:v>
                </c:pt>
                <c:pt idx="1656">
                  <c:v>0</c:v>
                </c:pt>
                <c:pt idx="1657">
                  <c:v>0</c:v>
                </c:pt>
                <c:pt idx="1658">
                  <c:v>0</c:v>
                </c:pt>
                <c:pt idx="1659">
                  <c:v>0</c:v>
                </c:pt>
                <c:pt idx="1660">
                  <c:v>0</c:v>
                </c:pt>
                <c:pt idx="1661">
                  <c:v>0</c:v>
                </c:pt>
                <c:pt idx="1662">
                  <c:v>0</c:v>
                </c:pt>
                <c:pt idx="1663">
                  <c:v>0</c:v>
                </c:pt>
                <c:pt idx="1664">
                  <c:v>0</c:v>
                </c:pt>
                <c:pt idx="1665">
                  <c:v>0</c:v>
                </c:pt>
                <c:pt idx="1666">
                  <c:v>0</c:v>
                </c:pt>
                <c:pt idx="1667">
                  <c:v>0</c:v>
                </c:pt>
                <c:pt idx="1668">
                  <c:v>0</c:v>
                </c:pt>
                <c:pt idx="1669">
                  <c:v>0</c:v>
                </c:pt>
                <c:pt idx="1670">
                  <c:v>0</c:v>
                </c:pt>
                <c:pt idx="1671">
                  <c:v>0</c:v>
                </c:pt>
                <c:pt idx="1672">
                  <c:v>0</c:v>
                </c:pt>
                <c:pt idx="1673">
                  <c:v>0</c:v>
                </c:pt>
                <c:pt idx="1674">
                  <c:v>0</c:v>
                </c:pt>
                <c:pt idx="1675">
                  <c:v>0</c:v>
                </c:pt>
                <c:pt idx="1676">
                  <c:v>0</c:v>
                </c:pt>
                <c:pt idx="1677">
                  <c:v>0</c:v>
                </c:pt>
                <c:pt idx="1678">
                  <c:v>0</c:v>
                </c:pt>
                <c:pt idx="1679">
                  <c:v>0</c:v>
                </c:pt>
                <c:pt idx="1680">
                  <c:v>0</c:v>
                </c:pt>
                <c:pt idx="1681">
                  <c:v>0</c:v>
                </c:pt>
                <c:pt idx="1682">
                  <c:v>0</c:v>
                </c:pt>
                <c:pt idx="1683">
                  <c:v>0</c:v>
                </c:pt>
                <c:pt idx="1684">
                  <c:v>0</c:v>
                </c:pt>
                <c:pt idx="1685">
                  <c:v>0</c:v>
                </c:pt>
                <c:pt idx="1686">
                  <c:v>0</c:v>
                </c:pt>
                <c:pt idx="1687">
                  <c:v>0</c:v>
                </c:pt>
                <c:pt idx="1688">
                  <c:v>0</c:v>
                </c:pt>
                <c:pt idx="1689">
                  <c:v>0</c:v>
                </c:pt>
                <c:pt idx="1690">
                  <c:v>0</c:v>
                </c:pt>
                <c:pt idx="1691">
                  <c:v>0</c:v>
                </c:pt>
                <c:pt idx="1692">
                  <c:v>0</c:v>
                </c:pt>
                <c:pt idx="1693">
                  <c:v>0</c:v>
                </c:pt>
                <c:pt idx="1694">
                  <c:v>0</c:v>
                </c:pt>
                <c:pt idx="1695">
                  <c:v>0</c:v>
                </c:pt>
                <c:pt idx="1696">
                  <c:v>0</c:v>
                </c:pt>
                <c:pt idx="1697">
                  <c:v>0</c:v>
                </c:pt>
                <c:pt idx="1698">
                  <c:v>0</c:v>
                </c:pt>
                <c:pt idx="1699">
                  <c:v>0</c:v>
                </c:pt>
                <c:pt idx="1700">
                  <c:v>0</c:v>
                </c:pt>
                <c:pt idx="1701">
                  <c:v>0</c:v>
                </c:pt>
                <c:pt idx="1702">
                  <c:v>0</c:v>
                </c:pt>
                <c:pt idx="1703">
                  <c:v>0</c:v>
                </c:pt>
                <c:pt idx="1704">
                  <c:v>0</c:v>
                </c:pt>
                <c:pt idx="1705">
                  <c:v>0</c:v>
                </c:pt>
                <c:pt idx="1706">
                  <c:v>0</c:v>
                </c:pt>
                <c:pt idx="1707">
                  <c:v>0</c:v>
                </c:pt>
                <c:pt idx="1708">
                  <c:v>0</c:v>
                </c:pt>
                <c:pt idx="1709">
                  <c:v>0</c:v>
                </c:pt>
                <c:pt idx="1710">
                  <c:v>0</c:v>
                </c:pt>
                <c:pt idx="1711">
                  <c:v>0</c:v>
                </c:pt>
                <c:pt idx="1712">
                  <c:v>0</c:v>
                </c:pt>
                <c:pt idx="1713">
                  <c:v>0</c:v>
                </c:pt>
                <c:pt idx="1714">
                  <c:v>0</c:v>
                </c:pt>
                <c:pt idx="1715">
                  <c:v>0</c:v>
                </c:pt>
                <c:pt idx="1716">
                  <c:v>0</c:v>
                </c:pt>
                <c:pt idx="1717">
                  <c:v>0</c:v>
                </c:pt>
                <c:pt idx="1718">
                  <c:v>0</c:v>
                </c:pt>
                <c:pt idx="1719">
                  <c:v>0</c:v>
                </c:pt>
                <c:pt idx="1720">
                  <c:v>1</c:v>
                </c:pt>
                <c:pt idx="1721">
                  <c:v>1</c:v>
                </c:pt>
                <c:pt idx="1722">
                  <c:v>1</c:v>
                </c:pt>
                <c:pt idx="1723">
                  <c:v>1</c:v>
                </c:pt>
                <c:pt idx="1724">
                  <c:v>1</c:v>
                </c:pt>
                <c:pt idx="1725">
                  <c:v>1</c:v>
                </c:pt>
                <c:pt idx="1726">
                  <c:v>1</c:v>
                </c:pt>
                <c:pt idx="1727">
                  <c:v>1</c:v>
                </c:pt>
                <c:pt idx="1728">
                  <c:v>1</c:v>
                </c:pt>
                <c:pt idx="1729">
                  <c:v>1</c:v>
                </c:pt>
                <c:pt idx="1730">
                  <c:v>1</c:v>
                </c:pt>
                <c:pt idx="1731">
                  <c:v>1</c:v>
                </c:pt>
                <c:pt idx="1732">
                  <c:v>1</c:v>
                </c:pt>
                <c:pt idx="1733">
                  <c:v>1</c:v>
                </c:pt>
                <c:pt idx="1734">
                  <c:v>1</c:v>
                </c:pt>
                <c:pt idx="1735">
                  <c:v>1</c:v>
                </c:pt>
                <c:pt idx="1736">
                  <c:v>1</c:v>
                </c:pt>
                <c:pt idx="1737">
                  <c:v>1</c:v>
                </c:pt>
                <c:pt idx="1738">
                  <c:v>1</c:v>
                </c:pt>
                <c:pt idx="1739">
                  <c:v>1</c:v>
                </c:pt>
                <c:pt idx="1740">
                  <c:v>1</c:v>
                </c:pt>
                <c:pt idx="1741">
                  <c:v>1</c:v>
                </c:pt>
                <c:pt idx="1742">
                  <c:v>1</c:v>
                </c:pt>
                <c:pt idx="1743">
                  <c:v>1</c:v>
                </c:pt>
                <c:pt idx="1744">
                  <c:v>1</c:v>
                </c:pt>
                <c:pt idx="1745">
                  <c:v>1</c:v>
                </c:pt>
                <c:pt idx="1746">
                  <c:v>1</c:v>
                </c:pt>
                <c:pt idx="1747">
                  <c:v>1</c:v>
                </c:pt>
                <c:pt idx="1748">
                  <c:v>1</c:v>
                </c:pt>
                <c:pt idx="1749">
                  <c:v>1</c:v>
                </c:pt>
                <c:pt idx="1750">
                  <c:v>1</c:v>
                </c:pt>
                <c:pt idx="1751">
                  <c:v>1</c:v>
                </c:pt>
                <c:pt idx="1752">
                  <c:v>1</c:v>
                </c:pt>
                <c:pt idx="1753">
                  <c:v>1</c:v>
                </c:pt>
                <c:pt idx="1754">
                  <c:v>1</c:v>
                </c:pt>
                <c:pt idx="1755">
                  <c:v>1</c:v>
                </c:pt>
                <c:pt idx="1756">
                  <c:v>1</c:v>
                </c:pt>
                <c:pt idx="1757">
                  <c:v>1</c:v>
                </c:pt>
                <c:pt idx="1758">
                  <c:v>1</c:v>
                </c:pt>
                <c:pt idx="1759">
                  <c:v>1</c:v>
                </c:pt>
                <c:pt idx="1760">
                  <c:v>1</c:v>
                </c:pt>
                <c:pt idx="1761">
                  <c:v>1</c:v>
                </c:pt>
                <c:pt idx="1762">
                  <c:v>1</c:v>
                </c:pt>
                <c:pt idx="1763">
                  <c:v>1</c:v>
                </c:pt>
                <c:pt idx="1764">
                  <c:v>1</c:v>
                </c:pt>
                <c:pt idx="1765">
                  <c:v>1</c:v>
                </c:pt>
                <c:pt idx="1766">
                  <c:v>1</c:v>
                </c:pt>
                <c:pt idx="1767">
                  <c:v>1</c:v>
                </c:pt>
                <c:pt idx="1768">
                  <c:v>1</c:v>
                </c:pt>
                <c:pt idx="1769">
                  <c:v>1</c:v>
                </c:pt>
                <c:pt idx="1770">
                  <c:v>1</c:v>
                </c:pt>
                <c:pt idx="1771">
                  <c:v>1</c:v>
                </c:pt>
                <c:pt idx="1772">
                  <c:v>1</c:v>
                </c:pt>
                <c:pt idx="1773">
                  <c:v>1</c:v>
                </c:pt>
                <c:pt idx="1774">
                  <c:v>1</c:v>
                </c:pt>
                <c:pt idx="1775">
                  <c:v>1</c:v>
                </c:pt>
                <c:pt idx="1776">
                  <c:v>1</c:v>
                </c:pt>
                <c:pt idx="1777">
                  <c:v>1</c:v>
                </c:pt>
                <c:pt idx="1778">
                  <c:v>1</c:v>
                </c:pt>
                <c:pt idx="1779">
                  <c:v>1</c:v>
                </c:pt>
                <c:pt idx="1780">
                  <c:v>1</c:v>
                </c:pt>
                <c:pt idx="1781">
                  <c:v>1</c:v>
                </c:pt>
                <c:pt idx="1782">
                  <c:v>1</c:v>
                </c:pt>
                <c:pt idx="1783">
                  <c:v>1</c:v>
                </c:pt>
                <c:pt idx="1784">
                  <c:v>1</c:v>
                </c:pt>
                <c:pt idx="1785">
                  <c:v>1</c:v>
                </c:pt>
                <c:pt idx="1786">
                  <c:v>1</c:v>
                </c:pt>
                <c:pt idx="1787">
                  <c:v>1</c:v>
                </c:pt>
                <c:pt idx="1788">
                  <c:v>1</c:v>
                </c:pt>
                <c:pt idx="1789">
                  <c:v>1</c:v>
                </c:pt>
                <c:pt idx="1790">
                  <c:v>1</c:v>
                </c:pt>
                <c:pt idx="1791">
                  <c:v>1</c:v>
                </c:pt>
                <c:pt idx="1792">
                  <c:v>1</c:v>
                </c:pt>
                <c:pt idx="1793">
                  <c:v>1</c:v>
                </c:pt>
                <c:pt idx="1794">
                  <c:v>1</c:v>
                </c:pt>
                <c:pt idx="1795">
                  <c:v>1</c:v>
                </c:pt>
                <c:pt idx="1796">
                  <c:v>1</c:v>
                </c:pt>
                <c:pt idx="1797">
                  <c:v>1</c:v>
                </c:pt>
                <c:pt idx="1798">
                  <c:v>1</c:v>
                </c:pt>
                <c:pt idx="1799">
                  <c:v>1</c:v>
                </c:pt>
                <c:pt idx="1800">
                  <c:v>1</c:v>
                </c:pt>
                <c:pt idx="1801">
                  <c:v>1</c:v>
                </c:pt>
                <c:pt idx="1802">
                  <c:v>1</c:v>
                </c:pt>
                <c:pt idx="1803">
                  <c:v>1</c:v>
                </c:pt>
                <c:pt idx="1804">
                  <c:v>1</c:v>
                </c:pt>
                <c:pt idx="1805">
                  <c:v>1</c:v>
                </c:pt>
                <c:pt idx="1806">
                  <c:v>1</c:v>
                </c:pt>
                <c:pt idx="1807">
                  <c:v>1</c:v>
                </c:pt>
                <c:pt idx="1808">
                  <c:v>1</c:v>
                </c:pt>
                <c:pt idx="1809">
                  <c:v>1</c:v>
                </c:pt>
                <c:pt idx="1810">
                  <c:v>1</c:v>
                </c:pt>
                <c:pt idx="1811">
                  <c:v>1</c:v>
                </c:pt>
                <c:pt idx="1812">
                  <c:v>1</c:v>
                </c:pt>
                <c:pt idx="1813">
                  <c:v>1</c:v>
                </c:pt>
                <c:pt idx="1814">
                  <c:v>1</c:v>
                </c:pt>
                <c:pt idx="1815">
                  <c:v>1</c:v>
                </c:pt>
                <c:pt idx="1816">
                  <c:v>1</c:v>
                </c:pt>
                <c:pt idx="1817">
                  <c:v>1</c:v>
                </c:pt>
                <c:pt idx="1818">
                  <c:v>1</c:v>
                </c:pt>
                <c:pt idx="1819">
                  <c:v>1</c:v>
                </c:pt>
                <c:pt idx="1820">
                  <c:v>1</c:v>
                </c:pt>
                <c:pt idx="1821">
                  <c:v>1</c:v>
                </c:pt>
                <c:pt idx="1822">
                  <c:v>1</c:v>
                </c:pt>
                <c:pt idx="1823">
                  <c:v>1</c:v>
                </c:pt>
                <c:pt idx="1824">
                  <c:v>1</c:v>
                </c:pt>
                <c:pt idx="1825">
                  <c:v>1</c:v>
                </c:pt>
                <c:pt idx="1826">
                  <c:v>1</c:v>
                </c:pt>
                <c:pt idx="1827">
                  <c:v>1</c:v>
                </c:pt>
                <c:pt idx="1828">
                  <c:v>1</c:v>
                </c:pt>
                <c:pt idx="1829">
                  <c:v>1</c:v>
                </c:pt>
                <c:pt idx="1830">
                  <c:v>1</c:v>
                </c:pt>
                <c:pt idx="1831">
                  <c:v>1</c:v>
                </c:pt>
                <c:pt idx="1832">
                  <c:v>1</c:v>
                </c:pt>
                <c:pt idx="1833">
                  <c:v>1</c:v>
                </c:pt>
                <c:pt idx="1834">
                  <c:v>1</c:v>
                </c:pt>
                <c:pt idx="1835">
                  <c:v>1</c:v>
                </c:pt>
                <c:pt idx="1836">
                  <c:v>1</c:v>
                </c:pt>
                <c:pt idx="1837">
                  <c:v>1</c:v>
                </c:pt>
                <c:pt idx="1838">
                  <c:v>1</c:v>
                </c:pt>
                <c:pt idx="1839">
                  <c:v>1</c:v>
                </c:pt>
                <c:pt idx="1840">
                  <c:v>1</c:v>
                </c:pt>
                <c:pt idx="1841">
                  <c:v>1</c:v>
                </c:pt>
                <c:pt idx="1842">
                  <c:v>1</c:v>
                </c:pt>
                <c:pt idx="1843">
                  <c:v>1</c:v>
                </c:pt>
                <c:pt idx="1844">
                  <c:v>1</c:v>
                </c:pt>
                <c:pt idx="1845">
                  <c:v>1</c:v>
                </c:pt>
                <c:pt idx="1846">
                  <c:v>1</c:v>
                </c:pt>
                <c:pt idx="1847">
                  <c:v>1</c:v>
                </c:pt>
                <c:pt idx="1848">
                  <c:v>1</c:v>
                </c:pt>
                <c:pt idx="1849">
                  <c:v>1</c:v>
                </c:pt>
                <c:pt idx="1850">
                  <c:v>1</c:v>
                </c:pt>
                <c:pt idx="1851">
                  <c:v>1</c:v>
                </c:pt>
                <c:pt idx="1852">
                  <c:v>1</c:v>
                </c:pt>
                <c:pt idx="1853">
                  <c:v>1</c:v>
                </c:pt>
                <c:pt idx="1854">
                  <c:v>1</c:v>
                </c:pt>
                <c:pt idx="1855">
                  <c:v>1</c:v>
                </c:pt>
                <c:pt idx="1856">
                  <c:v>1</c:v>
                </c:pt>
                <c:pt idx="1857">
                  <c:v>1</c:v>
                </c:pt>
                <c:pt idx="1858">
                  <c:v>1</c:v>
                </c:pt>
                <c:pt idx="1859">
                  <c:v>1</c:v>
                </c:pt>
                <c:pt idx="1860">
                  <c:v>1</c:v>
                </c:pt>
                <c:pt idx="1861">
                  <c:v>1</c:v>
                </c:pt>
                <c:pt idx="1862">
                  <c:v>1</c:v>
                </c:pt>
                <c:pt idx="1863">
                  <c:v>1</c:v>
                </c:pt>
                <c:pt idx="1864">
                  <c:v>1</c:v>
                </c:pt>
                <c:pt idx="1865">
                  <c:v>1</c:v>
                </c:pt>
                <c:pt idx="1866">
                  <c:v>1</c:v>
                </c:pt>
                <c:pt idx="1867">
                  <c:v>1</c:v>
                </c:pt>
                <c:pt idx="1868">
                  <c:v>1</c:v>
                </c:pt>
                <c:pt idx="1869">
                  <c:v>1</c:v>
                </c:pt>
                <c:pt idx="1870">
                  <c:v>1</c:v>
                </c:pt>
                <c:pt idx="1871">
                  <c:v>1</c:v>
                </c:pt>
                <c:pt idx="1872">
                  <c:v>1</c:v>
                </c:pt>
                <c:pt idx="1873">
                  <c:v>1</c:v>
                </c:pt>
                <c:pt idx="1874">
                  <c:v>1</c:v>
                </c:pt>
                <c:pt idx="1875">
                  <c:v>1</c:v>
                </c:pt>
                <c:pt idx="1876">
                  <c:v>1</c:v>
                </c:pt>
                <c:pt idx="1877">
                  <c:v>1</c:v>
                </c:pt>
                <c:pt idx="1878">
                  <c:v>1</c:v>
                </c:pt>
                <c:pt idx="1879">
                  <c:v>1</c:v>
                </c:pt>
                <c:pt idx="1880">
                  <c:v>1</c:v>
                </c:pt>
                <c:pt idx="1881">
                  <c:v>1</c:v>
                </c:pt>
                <c:pt idx="1882">
                  <c:v>1</c:v>
                </c:pt>
                <c:pt idx="1883">
                  <c:v>1</c:v>
                </c:pt>
                <c:pt idx="1884">
                  <c:v>1</c:v>
                </c:pt>
                <c:pt idx="1885">
                  <c:v>1</c:v>
                </c:pt>
                <c:pt idx="1886">
                  <c:v>1</c:v>
                </c:pt>
                <c:pt idx="1887">
                  <c:v>1</c:v>
                </c:pt>
                <c:pt idx="1888">
                  <c:v>1</c:v>
                </c:pt>
                <c:pt idx="1889">
                  <c:v>1</c:v>
                </c:pt>
                <c:pt idx="1890">
                  <c:v>1</c:v>
                </c:pt>
                <c:pt idx="1891">
                  <c:v>1</c:v>
                </c:pt>
                <c:pt idx="1892">
                  <c:v>1</c:v>
                </c:pt>
                <c:pt idx="1893">
                  <c:v>1</c:v>
                </c:pt>
                <c:pt idx="1894">
                  <c:v>1</c:v>
                </c:pt>
                <c:pt idx="1895">
                  <c:v>1</c:v>
                </c:pt>
                <c:pt idx="1896">
                  <c:v>1</c:v>
                </c:pt>
                <c:pt idx="1897">
                  <c:v>1</c:v>
                </c:pt>
                <c:pt idx="1898">
                  <c:v>1</c:v>
                </c:pt>
                <c:pt idx="1899">
                  <c:v>1</c:v>
                </c:pt>
                <c:pt idx="1900">
                  <c:v>1</c:v>
                </c:pt>
                <c:pt idx="1901">
                  <c:v>1</c:v>
                </c:pt>
                <c:pt idx="1902">
                  <c:v>1</c:v>
                </c:pt>
                <c:pt idx="1903">
                  <c:v>1</c:v>
                </c:pt>
                <c:pt idx="1904">
                  <c:v>1</c:v>
                </c:pt>
                <c:pt idx="1905">
                  <c:v>1</c:v>
                </c:pt>
                <c:pt idx="1906">
                  <c:v>1</c:v>
                </c:pt>
                <c:pt idx="1907">
                  <c:v>1</c:v>
                </c:pt>
                <c:pt idx="1908">
                  <c:v>1</c:v>
                </c:pt>
                <c:pt idx="1909">
                  <c:v>1</c:v>
                </c:pt>
                <c:pt idx="1910">
                  <c:v>1</c:v>
                </c:pt>
                <c:pt idx="1911">
                  <c:v>1</c:v>
                </c:pt>
                <c:pt idx="1912">
                  <c:v>1</c:v>
                </c:pt>
                <c:pt idx="1913">
                  <c:v>1</c:v>
                </c:pt>
                <c:pt idx="1914">
                  <c:v>1</c:v>
                </c:pt>
                <c:pt idx="1915">
                  <c:v>1</c:v>
                </c:pt>
                <c:pt idx="1916">
                  <c:v>1</c:v>
                </c:pt>
                <c:pt idx="1917">
                  <c:v>1</c:v>
                </c:pt>
                <c:pt idx="1918">
                  <c:v>1</c:v>
                </c:pt>
                <c:pt idx="1919">
                  <c:v>1</c:v>
                </c:pt>
                <c:pt idx="1920">
                  <c:v>1</c:v>
                </c:pt>
                <c:pt idx="1921">
                  <c:v>1</c:v>
                </c:pt>
                <c:pt idx="1922">
                  <c:v>1</c:v>
                </c:pt>
                <c:pt idx="1923">
                  <c:v>1</c:v>
                </c:pt>
                <c:pt idx="1924">
                  <c:v>1</c:v>
                </c:pt>
                <c:pt idx="1925">
                  <c:v>1</c:v>
                </c:pt>
                <c:pt idx="1926">
                  <c:v>1</c:v>
                </c:pt>
                <c:pt idx="1927">
                  <c:v>1</c:v>
                </c:pt>
                <c:pt idx="1928">
                  <c:v>1</c:v>
                </c:pt>
                <c:pt idx="1929">
                  <c:v>1</c:v>
                </c:pt>
                <c:pt idx="1930">
                  <c:v>1</c:v>
                </c:pt>
                <c:pt idx="1931">
                  <c:v>1</c:v>
                </c:pt>
                <c:pt idx="1932">
                  <c:v>1</c:v>
                </c:pt>
                <c:pt idx="1933">
                  <c:v>1</c:v>
                </c:pt>
                <c:pt idx="1934">
                  <c:v>1</c:v>
                </c:pt>
                <c:pt idx="1935">
                  <c:v>1</c:v>
                </c:pt>
                <c:pt idx="1936">
                  <c:v>1</c:v>
                </c:pt>
                <c:pt idx="1937">
                  <c:v>1</c:v>
                </c:pt>
                <c:pt idx="1938">
                  <c:v>1</c:v>
                </c:pt>
                <c:pt idx="1939">
                  <c:v>1</c:v>
                </c:pt>
                <c:pt idx="1940">
                  <c:v>1</c:v>
                </c:pt>
                <c:pt idx="1941">
                  <c:v>1</c:v>
                </c:pt>
                <c:pt idx="1942">
                  <c:v>1</c:v>
                </c:pt>
                <c:pt idx="1943">
                  <c:v>1</c:v>
                </c:pt>
                <c:pt idx="1944">
                  <c:v>1</c:v>
                </c:pt>
                <c:pt idx="1945">
                  <c:v>1</c:v>
                </c:pt>
                <c:pt idx="1946">
                  <c:v>1</c:v>
                </c:pt>
                <c:pt idx="1947">
                  <c:v>1</c:v>
                </c:pt>
                <c:pt idx="1948">
                  <c:v>1</c:v>
                </c:pt>
                <c:pt idx="1949">
                  <c:v>1</c:v>
                </c:pt>
                <c:pt idx="1950">
                  <c:v>1</c:v>
                </c:pt>
                <c:pt idx="1951">
                  <c:v>1</c:v>
                </c:pt>
                <c:pt idx="1952">
                  <c:v>1</c:v>
                </c:pt>
                <c:pt idx="1953">
                  <c:v>1</c:v>
                </c:pt>
                <c:pt idx="1954">
                  <c:v>1</c:v>
                </c:pt>
                <c:pt idx="1955">
                  <c:v>1</c:v>
                </c:pt>
                <c:pt idx="1956">
                  <c:v>1</c:v>
                </c:pt>
                <c:pt idx="1957">
                  <c:v>1</c:v>
                </c:pt>
                <c:pt idx="1958">
                  <c:v>1</c:v>
                </c:pt>
                <c:pt idx="1959">
                  <c:v>1</c:v>
                </c:pt>
                <c:pt idx="1960">
                  <c:v>1</c:v>
                </c:pt>
                <c:pt idx="1961">
                  <c:v>1</c:v>
                </c:pt>
                <c:pt idx="1962">
                  <c:v>1</c:v>
                </c:pt>
                <c:pt idx="1963">
                  <c:v>1</c:v>
                </c:pt>
                <c:pt idx="1964">
                  <c:v>1</c:v>
                </c:pt>
                <c:pt idx="1965">
                  <c:v>1</c:v>
                </c:pt>
                <c:pt idx="1966">
                  <c:v>1</c:v>
                </c:pt>
                <c:pt idx="1967">
                  <c:v>1</c:v>
                </c:pt>
                <c:pt idx="1968">
                  <c:v>1</c:v>
                </c:pt>
                <c:pt idx="1969">
                  <c:v>1</c:v>
                </c:pt>
                <c:pt idx="1970">
                  <c:v>1</c:v>
                </c:pt>
                <c:pt idx="1971">
                  <c:v>1</c:v>
                </c:pt>
                <c:pt idx="1972">
                  <c:v>1</c:v>
                </c:pt>
                <c:pt idx="1973">
                  <c:v>1</c:v>
                </c:pt>
                <c:pt idx="1974">
                  <c:v>1</c:v>
                </c:pt>
                <c:pt idx="1975">
                  <c:v>1</c:v>
                </c:pt>
                <c:pt idx="1976">
                  <c:v>1</c:v>
                </c:pt>
                <c:pt idx="1977">
                  <c:v>1</c:v>
                </c:pt>
                <c:pt idx="1978">
                  <c:v>1</c:v>
                </c:pt>
                <c:pt idx="1979">
                  <c:v>1</c:v>
                </c:pt>
                <c:pt idx="1980">
                  <c:v>1</c:v>
                </c:pt>
                <c:pt idx="1981">
                  <c:v>1</c:v>
                </c:pt>
                <c:pt idx="1982">
                  <c:v>1</c:v>
                </c:pt>
                <c:pt idx="1983">
                  <c:v>1</c:v>
                </c:pt>
                <c:pt idx="1984">
                  <c:v>1</c:v>
                </c:pt>
                <c:pt idx="1985">
                  <c:v>1</c:v>
                </c:pt>
                <c:pt idx="1986">
                  <c:v>1</c:v>
                </c:pt>
                <c:pt idx="1987">
                  <c:v>1</c:v>
                </c:pt>
                <c:pt idx="1988">
                  <c:v>1</c:v>
                </c:pt>
                <c:pt idx="1989">
                  <c:v>1</c:v>
                </c:pt>
                <c:pt idx="1990">
                  <c:v>1</c:v>
                </c:pt>
                <c:pt idx="1991">
                  <c:v>1</c:v>
                </c:pt>
                <c:pt idx="1992">
                  <c:v>0</c:v>
                </c:pt>
                <c:pt idx="1993">
                  <c:v>0</c:v>
                </c:pt>
                <c:pt idx="1994">
                  <c:v>0</c:v>
                </c:pt>
                <c:pt idx="1995">
                  <c:v>0</c:v>
                </c:pt>
                <c:pt idx="1996">
                  <c:v>0</c:v>
                </c:pt>
                <c:pt idx="1997">
                  <c:v>0</c:v>
                </c:pt>
                <c:pt idx="1998">
                  <c:v>0</c:v>
                </c:pt>
                <c:pt idx="1999">
                  <c:v>0</c:v>
                </c:pt>
                <c:pt idx="2000">
                  <c:v>0</c:v>
                </c:pt>
                <c:pt idx="2001">
                  <c:v>0</c:v>
                </c:pt>
                <c:pt idx="2002">
                  <c:v>0</c:v>
                </c:pt>
                <c:pt idx="2003">
                  <c:v>0</c:v>
                </c:pt>
                <c:pt idx="2004">
                  <c:v>0</c:v>
                </c:pt>
                <c:pt idx="2005">
                  <c:v>0</c:v>
                </c:pt>
                <c:pt idx="2006">
                  <c:v>0</c:v>
                </c:pt>
                <c:pt idx="2007">
                  <c:v>0</c:v>
                </c:pt>
                <c:pt idx="2008">
                  <c:v>0</c:v>
                </c:pt>
                <c:pt idx="2009">
                  <c:v>0</c:v>
                </c:pt>
                <c:pt idx="2010">
                  <c:v>0</c:v>
                </c:pt>
                <c:pt idx="2011">
                  <c:v>0</c:v>
                </c:pt>
                <c:pt idx="2012">
                  <c:v>0</c:v>
                </c:pt>
                <c:pt idx="2013">
                  <c:v>0</c:v>
                </c:pt>
                <c:pt idx="2014">
                  <c:v>0</c:v>
                </c:pt>
                <c:pt idx="2015">
                  <c:v>0</c:v>
                </c:pt>
                <c:pt idx="2016">
                  <c:v>0</c:v>
                </c:pt>
                <c:pt idx="2017">
                  <c:v>0</c:v>
                </c:pt>
                <c:pt idx="2018">
                  <c:v>0</c:v>
                </c:pt>
                <c:pt idx="2019">
                  <c:v>0</c:v>
                </c:pt>
                <c:pt idx="2020">
                  <c:v>0</c:v>
                </c:pt>
                <c:pt idx="2021">
                  <c:v>0</c:v>
                </c:pt>
                <c:pt idx="2022">
                  <c:v>0</c:v>
                </c:pt>
                <c:pt idx="2023">
                  <c:v>0</c:v>
                </c:pt>
                <c:pt idx="2024">
                  <c:v>0</c:v>
                </c:pt>
                <c:pt idx="2025">
                  <c:v>0</c:v>
                </c:pt>
                <c:pt idx="2026">
                  <c:v>0</c:v>
                </c:pt>
                <c:pt idx="2027">
                  <c:v>0</c:v>
                </c:pt>
                <c:pt idx="2028">
                  <c:v>0</c:v>
                </c:pt>
                <c:pt idx="2029">
                  <c:v>0</c:v>
                </c:pt>
                <c:pt idx="2030">
                  <c:v>0</c:v>
                </c:pt>
                <c:pt idx="2031">
                  <c:v>0</c:v>
                </c:pt>
                <c:pt idx="2032">
                  <c:v>0</c:v>
                </c:pt>
                <c:pt idx="2033">
                  <c:v>0</c:v>
                </c:pt>
                <c:pt idx="2034">
                  <c:v>0</c:v>
                </c:pt>
                <c:pt idx="2035">
                  <c:v>0</c:v>
                </c:pt>
                <c:pt idx="2036">
                  <c:v>0</c:v>
                </c:pt>
                <c:pt idx="2037">
                  <c:v>0</c:v>
                </c:pt>
                <c:pt idx="2038">
                  <c:v>0</c:v>
                </c:pt>
                <c:pt idx="2039">
                  <c:v>0</c:v>
                </c:pt>
                <c:pt idx="2040">
                  <c:v>0</c:v>
                </c:pt>
                <c:pt idx="2041">
                  <c:v>0</c:v>
                </c:pt>
                <c:pt idx="2042">
                  <c:v>0</c:v>
                </c:pt>
                <c:pt idx="2043">
                  <c:v>0</c:v>
                </c:pt>
                <c:pt idx="2044">
                  <c:v>0</c:v>
                </c:pt>
                <c:pt idx="2045">
                  <c:v>0</c:v>
                </c:pt>
                <c:pt idx="2046">
                  <c:v>0</c:v>
                </c:pt>
                <c:pt idx="2047">
                  <c:v>0</c:v>
                </c:pt>
                <c:pt idx="2048">
                  <c:v>0</c:v>
                </c:pt>
                <c:pt idx="2049">
                  <c:v>0</c:v>
                </c:pt>
                <c:pt idx="2050">
                  <c:v>0</c:v>
                </c:pt>
                <c:pt idx="2051">
                  <c:v>0</c:v>
                </c:pt>
                <c:pt idx="2052">
                  <c:v>0</c:v>
                </c:pt>
                <c:pt idx="2053">
                  <c:v>0</c:v>
                </c:pt>
                <c:pt idx="2054">
                  <c:v>0</c:v>
                </c:pt>
                <c:pt idx="2055">
                  <c:v>0</c:v>
                </c:pt>
                <c:pt idx="2056">
                  <c:v>0</c:v>
                </c:pt>
                <c:pt idx="2057">
                  <c:v>0</c:v>
                </c:pt>
                <c:pt idx="2058">
                  <c:v>0</c:v>
                </c:pt>
                <c:pt idx="2059">
                  <c:v>0</c:v>
                </c:pt>
                <c:pt idx="2060">
                  <c:v>0</c:v>
                </c:pt>
                <c:pt idx="2061">
                  <c:v>0</c:v>
                </c:pt>
                <c:pt idx="2062">
                  <c:v>0</c:v>
                </c:pt>
                <c:pt idx="2063">
                  <c:v>0</c:v>
                </c:pt>
                <c:pt idx="2064">
                  <c:v>0</c:v>
                </c:pt>
                <c:pt idx="2065">
                  <c:v>0</c:v>
                </c:pt>
                <c:pt idx="2066">
                  <c:v>0</c:v>
                </c:pt>
                <c:pt idx="2067">
                  <c:v>0</c:v>
                </c:pt>
                <c:pt idx="2068">
                  <c:v>0</c:v>
                </c:pt>
                <c:pt idx="2069">
                  <c:v>0</c:v>
                </c:pt>
                <c:pt idx="2070">
                  <c:v>0</c:v>
                </c:pt>
                <c:pt idx="2071">
                  <c:v>0</c:v>
                </c:pt>
                <c:pt idx="2072">
                  <c:v>0</c:v>
                </c:pt>
                <c:pt idx="2073">
                  <c:v>0</c:v>
                </c:pt>
                <c:pt idx="2074">
                  <c:v>0</c:v>
                </c:pt>
                <c:pt idx="2075">
                  <c:v>0</c:v>
                </c:pt>
                <c:pt idx="2076">
                  <c:v>0</c:v>
                </c:pt>
                <c:pt idx="2077">
                  <c:v>0</c:v>
                </c:pt>
                <c:pt idx="2078">
                  <c:v>0</c:v>
                </c:pt>
                <c:pt idx="2079">
                  <c:v>0</c:v>
                </c:pt>
                <c:pt idx="2080">
                  <c:v>0</c:v>
                </c:pt>
                <c:pt idx="2081">
                  <c:v>0</c:v>
                </c:pt>
                <c:pt idx="2082">
                  <c:v>0</c:v>
                </c:pt>
                <c:pt idx="2083">
                  <c:v>0</c:v>
                </c:pt>
                <c:pt idx="2084">
                  <c:v>0</c:v>
                </c:pt>
                <c:pt idx="2085">
                  <c:v>1</c:v>
                </c:pt>
                <c:pt idx="2086">
                  <c:v>1</c:v>
                </c:pt>
                <c:pt idx="2087">
                  <c:v>1</c:v>
                </c:pt>
                <c:pt idx="2088">
                  <c:v>1</c:v>
                </c:pt>
                <c:pt idx="2089">
                  <c:v>1</c:v>
                </c:pt>
                <c:pt idx="2090">
                  <c:v>1</c:v>
                </c:pt>
                <c:pt idx="2091">
                  <c:v>1</c:v>
                </c:pt>
                <c:pt idx="2092">
                  <c:v>1</c:v>
                </c:pt>
                <c:pt idx="2093">
                  <c:v>1</c:v>
                </c:pt>
                <c:pt idx="2094">
                  <c:v>1</c:v>
                </c:pt>
                <c:pt idx="2095">
                  <c:v>1</c:v>
                </c:pt>
                <c:pt idx="2096">
                  <c:v>1</c:v>
                </c:pt>
                <c:pt idx="2097">
                  <c:v>1</c:v>
                </c:pt>
                <c:pt idx="2098">
                  <c:v>1</c:v>
                </c:pt>
                <c:pt idx="2099">
                  <c:v>1</c:v>
                </c:pt>
                <c:pt idx="2100">
                  <c:v>1</c:v>
                </c:pt>
                <c:pt idx="2101">
                  <c:v>1</c:v>
                </c:pt>
                <c:pt idx="2102">
                  <c:v>1</c:v>
                </c:pt>
                <c:pt idx="2103">
                  <c:v>1</c:v>
                </c:pt>
                <c:pt idx="2104">
                  <c:v>1</c:v>
                </c:pt>
                <c:pt idx="2105">
                  <c:v>1</c:v>
                </c:pt>
                <c:pt idx="2106">
                  <c:v>1</c:v>
                </c:pt>
                <c:pt idx="2107">
                  <c:v>1</c:v>
                </c:pt>
                <c:pt idx="2108">
                  <c:v>1</c:v>
                </c:pt>
                <c:pt idx="2109">
                  <c:v>1</c:v>
                </c:pt>
                <c:pt idx="2110">
                  <c:v>1</c:v>
                </c:pt>
                <c:pt idx="2111">
                  <c:v>1</c:v>
                </c:pt>
                <c:pt idx="2112">
                  <c:v>1</c:v>
                </c:pt>
                <c:pt idx="2113">
                  <c:v>1</c:v>
                </c:pt>
                <c:pt idx="2114">
                  <c:v>1</c:v>
                </c:pt>
                <c:pt idx="2115">
                  <c:v>1</c:v>
                </c:pt>
                <c:pt idx="2116">
                  <c:v>1</c:v>
                </c:pt>
                <c:pt idx="2117">
                  <c:v>1</c:v>
                </c:pt>
                <c:pt idx="2118">
                  <c:v>1</c:v>
                </c:pt>
                <c:pt idx="2119">
                  <c:v>1</c:v>
                </c:pt>
                <c:pt idx="2120">
                  <c:v>1</c:v>
                </c:pt>
                <c:pt idx="2121">
                  <c:v>1</c:v>
                </c:pt>
                <c:pt idx="2122">
                  <c:v>1</c:v>
                </c:pt>
                <c:pt idx="2123">
                  <c:v>1</c:v>
                </c:pt>
                <c:pt idx="2124">
                  <c:v>1</c:v>
                </c:pt>
                <c:pt idx="2125">
                  <c:v>1</c:v>
                </c:pt>
                <c:pt idx="2126">
                  <c:v>1</c:v>
                </c:pt>
                <c:pt idx="2127">
                  <c:v>1</c:v>
                </c:pt>
                <c:pt idx="2128">
                  <c:v>1</c:v>
                </c:pt>
                <c:pt idx="2129">
                  <c:v>1</c:v>
                </c:pt>
                <c:pt idx="2130">
                  <c:v>1</c:v>
                </c:pt>
                <c:pt idx="2131">
                  <c:v>1</c:v>
                </c:pt>
                <c:pt idx="2132">
                  <c:v>1</c:v>
                </c:pt>
                <c:pt idx="2133">
                  <c:v>1</c:v>
                </c:pt>
                <c:pt idx="2134">
                  <c:v>1</c:v>
                </c:pt>
                <c:pt idx="2135">
                  <c:v>1</c:v>
                </c:pt>
                <c:pt idx="2136">
                  <c:v>1</c:v>
                </c:pt>
                <c:pt idx="2137">
                  <c:v>1</c:v>
                </c:pt>
                <c:pt idx="2138">
                  <c:v>1</c:v>
                </c:pt>
                <c:pt idx="2139">
                  <c:v>1</c:v>
                </c:pt>
                <c:pt idx="2140">
                  <c:v>1</c:v>
                </c:pt>
                <c:pt idx="2141">
                  <c:v>1</c:v>
                </c:pt>
                <c:pt idx="2142">
                  <c:v>1</c:v>
                </c:pt>
                <c:pt idx="2143">
                  <c:v>1</c:v>
                </c:pt>
                <c:pt idx="2144">
                  <c:v>1</c:v>
                </c:pt>
                <c:pt idx="2145">
                  <c:v>1</c:v>
                </c:pt>
                <c:pt idx="2146">
                  <c:v>1</c:v>
                </c:pt>
                <c:pt idx="2147">
                  <c:v>1</c:v>
                </c:pt>
                <c:pt idx="2148">
                  <c:v>1</c:v>
                </c:pt>
                <c:pt idx="2149">
                  <c:v>1</c:v>
                </c:pt>
                <c:pt idx="2150">
                  <c:v>1</c:v>
                </c:pt>
                <c:pt idx="2151">
                  <c:v>1</c:v>
                </c:pt>
                <c:pt idx="2152">
                  <c:v>1</c:v>
                </c:pt>
                <c:pt idx="2153">
                  <c:v>1</c:v>
                </c:pt>
                <c:pt idx="2154">
                  <c:v>1</c:v>
                </c:pt>
                <c:pt idx="2155">
                  <c:v>1</c:v>
                </c:pt>
                <c:pt idx="2156">
                  <c:v>1</c:v>
                </c:pt>
                <c:pt idx="2157">
                  <c:v>1</c:v>
                </c:pt>
                <c:pt idx="2158">
                  <c:v>1</c:v>
                </c:pt>
                <c:pt idx="2159">
                  <c:v>1</c:v>
                </c:pt>
                <c:pt idx="2160">
                  <c:v>1</c:v>
                </c:pt>
                <c:pt idx="2161">
                  <c:v>1</c:v>
                </c:pt>
                <c:pt idx="2162">
                  <c:v>1</c:v>
                </c:pt>
                <c:pt idx="2163">
                  <c:v>1</c:v>
                </c:pt>
                <c:pt idx="2164">
                  <c:v>1</c:v>
                </c:pt>
                <c:pt idx="2165">
                  <c:v>1</c:v>
                </c:pt>
                <c:pt idx="2166">
                  <c:v>1</c:v>
                </c:pt>
                <c:pt idx="2167">
                  <c:v>1</c:v>
                </c:pt>
                <c:pt idx="2168">
                  <c:v>1</c:v>
                </c:pt>
                <c:pt idx="2169">
                  <c:v>1</c:v>
                </c:pt>
                <c:pt idx="2170">
                  <c:v>1</c:v>
                </c:pt>
                <c:pt idx="2171">
                  <c:v>1</c:v>
                </c:pt>
                <c:pt idx="2172">
                  <c:v>1</c:v>
                </c:pt>
                <c:pt idx="2173">
                  <c:v>1</c:v>
                </c:pt>
                <c:pt idx="2174">
                  <c:v>1</c:v>
                </c:pt>
                <c:pt idx="2175">
                  <c:v>1</c:v>
                </c:pt>
                <c:pt idx="2176">
                  <c:v>1</c:v>
                </c:pt>
                <c:pt idx="2177">
                  <c:v>1</c:v>
                </c:pt>
                <c:pt idx="2178">
                  <c:v>1</c:v>
                </c:pt>
                <c:pt idx="2179">
                  <c:v>1</c:v>
                </c:pt>
                <c:pt idx="2180">
                  <c:v>1</c:v>
                </c:pt>
                <c:pt idx="2181">
                  <c:v>1</c:v>
                </c:pt>
                <c:pt idx="2182">
                  <c:v>1</c:v>
                </c:pt>
                <c:pt idx="2183">
                  <c:v>1</c:v>
                </c:pt>
                <c:pt idx="2184">
                  <c:v>1</c:v>
                </c:pt>
                <c:pt idx="2185">
                  <c:v>1</c:v>
                </c:pt>
                <c:pt idx="2186">
                  <c:v>1</c:v>
                </c:pt>
                <c:pt idx="2187">
                  <c:v>1</c:v>
                </c:pt>
                <c:pt idx="2188">
                  <c:v>1</c:v>
                </c:pt>
                <c:pt idx="2189">
                  <c:v>1</c:v>
                </c:pt>
                <c:pt idx="2190">
                  <c:v>1</c:v>
                </c:pt>
                <c:pt idx="2191">
                  <c:v>1</c:v>
                </c:pt>
                <c:pt idx="2192">
                  <c:v>1</c:v>
                </c:pt>
                <c:pt idx="2193">
                  <c:v>1</c:v>
                </c:pt>
                <c:pt idx="2194">
                  <c:v>1</c:v>
                </c:pt>
                <c:pt idx="2195">
                  <c:v>1</c:v>
                </c:pt>
                <c:pt idx="2196">
                  <c:v>1</c:v>
                </c:pt>
                <c:pt idx="2197">
                  <c:v>1</c:v>
                </c:pt>
                <c:pt idx="2198">
                  <c:v>1</c:v>
                </c:pt>
                <c:pt idx="2199">
                  <c:v>1</c:v>
                </c:pt>
                <c:pt idx="2200">
                  <c:v>1</c:v>
                </c:pt>
                <c:pt idx="2201">
                  <c:v>1</c:v>
                </c:pt>
                <c:pt idx="2202">
                  <c:v>1</c:v>
                </c:pt>
                <c:pt idx="2203">
                  <c:v>1</c:v>
                </c:pt>
                <c:pt idx="2204">
                  <c:v>1</c:v>
                </c:pt>
                <c:pt idx="2205">
                  <c:v>1</c:v>
                </c:pt>
                <c:pt idx="2206">
                  <c:v>1</c:v>
                </c:pt>
                <c:pt idx="2207">
                  <c:v>1</c:v>
                </c:pt>
                <c:pt idx="2208">
                  <c:v>1</c:v>
                </c:pt>
                <c:pt idx="2209">
                  <c:v>1</c:v>
                </c:pt>
                <c:pt idx="2210">
                  <c:v>1</c:v>
                </c:pt>
                <c:pt idx="2211">
                  <c:v>1</c:v>
                </c:pt>
                <c:pt idx="2212">
                  <c:v>1</c:v>
                </c:pt>
                <c:pt idx="2213">
                  <c:v>1</c:v>
                </c:pt>
                <c:pt idx="2214">
                  <c:v>1</c:v>
                </c:pt>
                <c:pt idx="2215">
                  <c:v>1</c:v>
                </c:pt>
                <c:pt idx="2216">
                  <c:v>1</c:v>
                </c:pt>
                <c:pt idx="2217">
                  <c:v>1</c:v>
                </c:pt>
                <c:pt idx="2218">
                  <c:v>1</c:v>
                </c:pt>
                <c:pt idx="2219">
                  <c:v>1</c:v>
                </c:pt>
                <c:pt idx="2220">
                  <c:v>1</c:v>
                </c:pt>
                <c:pt idx="2221">
                  <c:v>1</c:v>
                </c:pt>
                <c:pt idx="2222">
                  <c:v>1</c:v>
                </c:pt>
                <c:pt idx="2223">
                  <c:v>1</c:v>
                </c:pt>
                <c:pt idx="2224">
                  <c:v>1</c:v>
                </c:pt>
                <c:pt idx="2225">
                  <c:v>1</c:v>
                </c:pt>
                <c:pt idx="2226">
                  <c:v>1</c:v>
                </c:pt>
                <c:pt idx="2227">
                  <c:v>1</c:v>
                </c:pt>
                <c:pt idx="2228">
                  <c:v>1</c:v>
                </c:pt>
                <c:pt idx="2229">
                  <c:v>1</c:v>
                </c:pt>
                <c:pt idx="2230">
                  <c:v>1</c:v>
                </c:pt>
                <c:pt idx="2231">
                  <c:v>1</c:v>
                </c:pt>
                <c:pt idx="2232">
                  <c:v>1</c:v>
                </c:pt>
                <c:pt idx="2233">
                  <c:v>1</c:v>
                </c:pt>
                <c:pt idx="2234">
                  <c:v>1</c:v>
                </c:pt>
                <c:pt idx="2235">
                  <c:v>1</c:v>
                </c:pt>
                <c:pt idx="2236">
                  <c:v>1</c:v>
                </c:pt>
                <c:pt idx="2237">
                  <c:v>1</c:v>
                </c:pt>
                <c:pt idx="2238">
                  <c:v>1</c:v>
                </c:pt>
                <c:pt idx="2239">
                  <c:v>1</c:v>
                </c:pt>
                <c:pt idx="2240">
                  <c:v>1</c:v>
                </c:pt>
                <c:pt idx="2241">
                  <c:v>1</c:v>
                </c:pt>
                <c:pt idx="2242">
                  <c:v>1</c:v>
                </c:pt>
                <c:pt idx="2243">
                  <c:v>1</c:v>
                </c:pt>
                <c:pt idx="2244">
                  <c:v>1</c:v>
                </c:pt>
                <c:pt idx="2245">
                  <c:v>1</c:v>
                </c:pt>
                <c:pt idx="2246">
                  <c:v>1</c:v>
                </c:pt>
                <c:pt idx="2247">
                  <c:v>1</c:v>
                </c:pt>
                <c:pt idx="2248">
                  <c:v>1</c:v>
                </c:pt>
                <c:pt idx="2249">
                  <c:v>1</c:v>
                </c:pt>
                <c:pt idx="2250">
                  <c:v>1</c:v>
                </c:pt>
                <c:pt idx="2251">
                  <c:v>1</c:v>
                </c:pt>
                <c:pt idx="2252">
                  <c:v>1</c:v>
                </c:pt>
                <c:pt idx="2253">
                  <c:v>1</c:v>
                </c:pt>
                <c:pt idx="2254">
                  <c:v>1</c:v>
                </c:pt>
                <c:pt idx="2255">
                  <c:v>1</c:v>
                </c:pt>
                <c:pt idx="2256">
                  <c:v>1</c:v>
                </c:pt>
                <c:pt idx="2257">
                  <c:v>1</c:v>
                </c:pt>
                <c:pt idx="2258">
                  <c:v>1</c:v>
                </c:pt>
                <c:pt idx="2259">
                  <c:v>1</c:v>
                </c:pt>
                <c:pt idx="2260">
                  <c:v>1</c:v>
                </c:pt>
                <c:pt idx="2261">
                  <c:v>1</c:v>
                </c:pt>
                <c:pt idx="2262">
                  <c:v>1</c:v>
                </c:pt>
                <c:pt idx="2263">
                  <c:v>1</c:v>
                </c:pt>
                <c:pt idx="2264">
                  <c:v>1</c:v>
                </c:pt>
                <c:pt idx="2265">
                  <c:v>1</c:v>
                </c:pt>
                <c:pt idx="2266">
                  <c:v>1</c:v>
                </c:pt>
                <c:pt idx="2267">
                  <c:v>1</c:v>
                </c:pt>
                <c:pt idx="2268">
                  <c:v>1</c:v>
                </c:pt>
                <c:pt idx="2269">
                  <c:v>1</c:v>
                </c:pt>
                <c:pt idx="2270">
                  <c:v>1</c:v>
                </c:pt>
                <c:pt idx="2271">
                  <c:v>1</c:v>
                </c:pt>
                <c:pt idx="2272">
                  <c:v>1</c:v>
                </c:pt>
                <c:pt idx="2273">
                  <c:v>1</c:v>
                </c:pt>
                <c:pt idx="2274">
                  <c:v>1</c:v>
                </c:pt>
                <c:pt idx="2275">
                  <c:v>1</c:v>
                </c:pt>
                <c:pt idx="2276">
                  <c:v>1</c:v>
                </c:pt>
                <c:pt idx="2277">
                  <c:v>1</c:v>
                </c:pt>
                <c:pt idx="2278">
                  <c:v>1</c:v>
                </c:pt>
                <c:pt idx="2279">
                  <c:v>1</c:v>
                </c:pt>
                <c:pt idx="2280">
                  <c:v>1</c:v>
                </c:pt>
                <c:pt idx="2281">
                  <c:v>1</c:v>
                </c:pt>
                <c:pt idx="2282">
                  <c:v>1</c:v>
                </c:pt>
                <c:pt idx="2283">
                  <c:v>1</c:v>
                </c:pt>
                <c:pt idx="2284">
                  <c:v>1</c:v>
                </c:pt>
                <c:pt idx="2285">
                  <c:v>1</c:v>
                </c:pt>
                <c:pt idx="2286">
                  <c:v>1</c:v>
                </c:pt>
                <c:pt idx="2287">
                  <c:v>1</c:v>
                </c:pt>
                <c:pt idx="2288">
                  <c:v>1</c:v>
                </c:pt>
                <c:pt idx="2289">
                  <c:v>1</c:v>
                </c:pt>
                <c:pt idx="2290">
                  <c:v>1</c:v>
                </c:pt>
                <c:pt idx="2291">
                  <c:v>1</c:v>
                </c:pt>
                <c:pt idx="2292">
                  <c:v>1</c:v>
                </c:pt>
                <c:pt idx="2293">
                  <c:v>1</c:v>
                </c:pt>
                <c:pt idx="2294">
                  <c:v>1</c:v>
                </c:pt>
                <c:pt idx="2295">
                  <c:v>1</c:v>
                </c:pt>
                <c:pt idx="2296">
                  <c:v>1</c:v>
                </c:pt>
                <c:pt idx="2297">
                  <c:v>1</c:v>
                </c:pt>
                <c:pt idx="2298">
                  <c:v>1</c:v>
                </c:pt>
                <c:pt idx="2299">
                  <c:v>1</c:v>
                </c:pt>
                <c:pt idx="2300">
                  <c:v>1</c:v>
                </c:pt>
                <c:pt idx="2301">
                  <c:v>1</c:v>
                </c:pt>
                <c:pt idx="2302">
                  <c:v>1</c:v>
                </c:pt>
                <c:pt idx="2303">
                  <c:v>1</c:v>
                </c:pt>
                <c:pt idx="2304">
                  <c:v>1</c:v>
                </c:pt>
                <c:pt idx="2305">
                  <c:v>1</c:v>
                </c:pt>
                <c:pt idx="2306">
                  <c:v>1</c:v>
                </c:pt>
                <c:pt idx="2307">
                  <c:v>1</c:v>
                </c:pt>
                <c:pt idx="2308">
                  <c:v>1</c:v>
                </c:pt>
                <c:pt idx="2309">
                  <c:v>1</c:v>
                </c:pt>
                <c:pt idx="2310">
                  <c:v>1</c:v>
                </c:pt>
                <c:pt idx="2311">
                  <c:v>1</c:v>
                </c:pt>
                <c:pt idx="2312">
                  <c:v>1</c:v>
                </c:pt>
                <c:pt idx="2313">
                  <c:v>1</c:v>
                </c:pt>
                <c:pt idx="2314">
                  <c:v>1</c:v>
                </c:pt>
                <c:pt idx="2315">
                  <c:v>1</c:v>
                </c:pt>
                <c:pt idx="2316">
                  <c:v>1</c:v>
                </c:pt>
                <c:pt idx="2317">
                  <c:v>1</c:v>
                </c:pt>
                <c:pt idx="2318">
                  <c:v>1</c:v>
                </c:pt>
                <c:pt idx="2319">
                  <c:v>1</c:v>
                </c:pt>
                <c:pt idx="2320">
                  <c:v>1</c:v>
                </c:pt>
                <c:pt idx="2321">
                  <c:v>1</c:v>
                </c:pt>
                <c:pt idx="2322">
                  <c:v>1</c:v>
                </c:pt>
                <c:pt idx="2323">
                  <c:v>1</c:v>
                </c:pt>
                <c:pt idx="2324">
                  <c:v>1</c:v>
                </c:pt>
                <c:pt idx="2325">
                  <c:v>1</c:v>
                </c:pt>
                <c:pt idx="2326">
                  <c:v>1</c:v>
                </c:pt>
                <c:pt idx="2327">
                  <c:v>1</c:v>
                </c:pt>
                <c:pt idx="2328">
                  <c:v>1</c:v>
                </c:pt>
                <c:pt idx="2329">
                  <c:v>1</c:v>
                </c:pt>
                <c:pt idx="2330">
                  <c:v>1</c:v>
                </c:pt>
                <c:pt idx="2331">
                  <c:v>1</c:v>
                </c:pt>
                <c:pt idx="2332">
                  <c:v>1</c:v>
                </c:pt>
                <c:pt idx="2333">
                  <c:v>1</c:v>
                </c:pt>
                <c:pt idx="2334">
                  <c:v>1</c:v>
                </c:pt>
                <c:pt idx="2335">
                  <c:v>1</c:v>
                </c:pt>
                <c:pt idx="2336">
                  <c:v>1</c:v>
                </c:pt>
                <c:pt idx="2337">
                  <c:v>1</c:v>
                </c:pt>
                <c:pt idx="2338">
                  <c:v>1</c:v>
                </c:pt>
                <c:pt idx="2339">
                  <c:v>1</c:v>
                </c:pt>
                <c:pt idx="2340">
                  <c:v>1</c:v>
                </c:pt>
                <c:pt idx="2341">
                  <c:v>1</c:v>
                </c:pt>
                <c:pt idx="2342">
                  <c:v>1</c:v>
                </c:pt>
                <c:pt idx="2343">
                  <c:v>1</c:v>
                </c:pt>
                <c:pt idx="2344">
                  <c:v>1</c:v>
                </c:pt>
                <c:pt idx="2345">
                  <c:v>1</c:v>
                </c:pt>
                <c:pt idx="2346">
                  <c:v>1</c:v>
                </c:pt>
                <c:pt idx="2347">
                  <c:v>1</c:v>
                </c:pt>
                <c:pt idx="2348">
                  <c:v>1</c:v>
                </c:pt>
                <c:pt idx="2349">
                  <c:v>1</c:v>
                </c:pt>
                <c:pt idx="2350">
                  <c:v>1</c:v>
                </c:pt>
                <c:pt idx="2351">
                  <c:v>1</c:v>
                </c:pt>
                <c:pt idx="2352">
                  <c:v>1</c:v>
                </c:pt>
                <c:pt idx="2353">
                  <c:v>1</c:v>
                </c:pt>
                <c:pt idx="2354">
                  <c:v>1</c:v>
                </c:pt>
                <c:pt idx="2355">
                  <c:v>1</c:v>
                </c:pt>
                <c:pt idx="2356">
                  <c:v>1</c:v>
                </c:pt>
                <c:pt idx="2357">
                  <c:v>0</c:v>
                </c:pt>
                <c:pt idx="2358">
                  <c:v>0</c:v>
                </c:pt>
                <c:pt idx="2359">
                  <c:v>0</c:v>
                </c:pt>
                <c:pt idx="2360">
                  <c:v>0</c:v>
                </c:pt>
                <c:pt idx="2361">
                  <c:v>0</c:v>
                </c:pt>
                <c:pt idx="2362">
                  <c:v>0</c:v>
                </c:pt>
                <c:pt idx="2363">
                  <c:v>0</c:v>
                </c:pt>
                <c:pt idx="2364">
                  <c:v>0</c:v>
                </c:pt>
                <c:pt idx="2365">
                  <c:v>0</c:v>
                </c:pt>
                <c:pt idx="2366">
                  <c:v>0</c:v>
                </c:pt>
                <c:pt idx="2367">
                  <c:v>0</c:v>
                </c:pt>
                <c:pt idx="2368">
                  <c:v>0</c:v>
                </c:pt>
                <c:pt idx="2369">
                  <c:v>0</c:v>
                </c:pt>
                <c:pt idx="2370">
                  <c:v>0</c:v>
                </c:pt>
                <c:pt idx="2371">
                  <c:v>0</c:v>
                </c:pt>
                <c:pt idx="2372">
                  <c:v>0</c:v>
                </c:pt>
                <c:pt idx="2373">
                  <c:v>0</c:v>
                </c:pt>
                <c:pt idx="2374">
                  <c:v>0</c:v>
                </c:pt>
                <c:pt idx="2375">
                  <c:v>0</c:v>
                </c:pt>
                <c:pt idx="2376">
                  <c:v>0</c:v>
                </c:pt>
                <c:pt idx="2377">
                  <c:v>0</c:v>
                </c:pt>
                <c:pt idx="2378">
                  <c:v>0</c:v>
                </c:pt>
                <c:pt idx="2379">
                  <c:v>0</c:v>
                </c:pt>
                <c:pt idx="2380">
                  <c:v>0</c:v>
                </c:pt>
                <c:pt idx="2381">
                  <c:v>0</c:v>
                </c:pt>
                <c:pt idx="2382">
                  <c:v>0</c:v>
                </c:pt>
                <c:pt idx="2383">
                  <c:v>0</c:v>
                </c:pt>
                <c:pt idx="2384">
                  <c:v>0</c:v>
                </c:pt>
                <c:pt idx="2385">
                  <c:v>0</c:v>
                </c:pt>
                <c:pt idx="2386">
                  <c:v>0</c:v>
                </c:pt>
                <c:pt idx="2387">
                  <c:v>0</c:v>
                </c:pt>
                <c:pt idx="2388">
                  <c:v>0</c:v>
                </c:pt>
                <c:pt idx="2389">
                  <c:v>0</c:v>
                </c:pt>
                <c:pt idx="2390">
                  <c:v>0</c:v>
                </c:pt>
                <c:pt idx="2391">
                  <c:v>0</c:v>
                </c:pt>
                <c:pt idx="2392">
                  <c:v>0</c:v>
                </c:pt>
                <c:pt idx="2393">
                  <c:v>0</c:v>
                </c:pt>
                <c:pt idx="2394">
                  <c:v>0</c:v>
                </c:pt>
                <c:pt idx="2395">
                  <c:v>0</c:v>
                </c:pt>
                <c:pt idx="2396">
                  <c:v>0</c:v>
                </c:pt>
                <c:pt idx="2397">
                  <c:v>0</c:v>
                </c:pt>
                <c:pt idx="2398">
                  <c:v>0</c:v>
                </c:pt>
                <c:pt idx="2399">
                  <c:v>0</c:v>
                </c:pt>
                <c:pt idx="2400">
                  <c:v>0</c:v>
                </c:pt>
                <c:pt idx="2401">
                  <c:v>0</c:v>
                </c:pt>
                <c:pt idx="2402">
                  <c:v>0</c:v>
                </c:pt>
                <c:pt idx="2403">
                  <c:v>0</c:v>
                </c:pt>
                <c:pt idx="2404">
                  <c:v>0</c:v>
                </c:pt>
                <c:pt idx="2405">
                  <c:v>0</c:v>
                </c:pt>
                <c:pt idx="2406">
                  <c:v>0</c:v>
                </c:pt>
                <c:pt idx="2407">
                  <c:v>0</c:v>
                </c:pt>
                <c:pt idx="2408">
                  <c:v>0</c:v>
                </c:pt>
                <c:pt idx="2409">
                  <c:v>0</c:v>
                </c:pt>
                <c:pt idx="2410">
                  <c:v>0</c:v>
                </c:pt>
                <c:pt idx="2411">
                  <c:v>0</c:v>
                </c:pt>
                <c:pt idx="2412">
                  <c:v>0</c:v>
                </c:pt>
                <c:pt idx="2413">
                  <c:v>0</c:v>
                </c:pt>
                <c:pt idx="2414">
                  <c:v>0</c:v>
                </c:pt>
                <c:pt idx="2415">
                  <c:v>0</c:v>
                </c:pt>
                <c:pt idx="2416">
                  <c:v>0</c:v>
                </c:pt>
                <c:pt idx="2417">
                  <c:v>0</c:v>
                </c:pt>
                <c:pt idx="2418">
                  <c:v>0</c:v>
                </c:pt>
                <c:pt idx="2419">
                  <c:v>0</c:v>
                </c:pt>
                <c:pt idx="2420">
                  <c:v>0</c:v>
                </c:pt>
                <c:pt idx="2421">
                  <c:v>0</c:v>
                </c:pt>
                <c:pt idx="2422">
                  <c:v>0</c:v>
                </c:pt>
                <c:pt idx="2423">
                  <c:v>0</c:v>
                </c:pt>
                <c:pt idx="2424">
                  <c:v>0</c:v>
                </c:pt>
                <c:pt idx="2425">
                  <c:v>0</c:v>
                </c:pt>
                <c:pt idx="2426">
                  <c:v>0</c:v>
                </c:pt>
                <c:pt idx="2427">
                  <c:v>0</c:v>
                </c:pt>
                <c:pt idx="2428">
                  <c:v>0</c:v>
                </c:pt>
                <c:pt idx="2429">
                  <c:v>0</c:v>
                </c:pt>
                <c:pt idx="2430">
                  <c:v>0</c:v>
                </c:pt>
                <c:pt idx="2431">
                  <c:v>0</c:v>
                </c:pt>
                <c:pt idx="2432">
                  <c:v>0</c:v>
                </c:pt>
                <c:pt idx="2433">
                  <c:v>0</c:v>
                </c:pt>
                <c:pt idx="2434">
                  <c:v>0</c:v>
                </c:pt>
                <c:pt idx="2435">
                  <c:v>0</c:v>
                </c:pt>
                <c:pt idx="2436">
                  <c:v>0</c:v>
                </c:pt>
                <c:pt idx="2437">
                  <c:v>0</c:v>
                </c:pt>
                <c:pt idx="2438">
                  <c:v>0</c:v>
                </c:pt>
                <c:pt idx="2439">
                  <c:v>0</c:v>
                </c:pt>
                <c:pt idx="2440">
                  <c:v>0</c:v>
                </c:pt>
                <c:pt idx="2441">
                  <c:v>0</c:v>
                </c:pt>
                <c:pt idx="2442">
                  <c:v>0</c:v>
                </c:pt>
                <c:pt idx="2443">
                  <c:v>0</c:v>
                </c:pt>
                <c:pt idx="2444">
                  <c:v>0</c:v>
                </c:pt>
                <c:pt idx="2445">
                  <c:v>0</c:v>
                </c:pt>
                <c:pt idx="2446">
                  <c:v>0</c:v>
                </c:pt>
                <c:pt idx="2447">
                  <c:v>0</c:v>
                </c:pt>
                <c:pt idx="2448">
                  <c:v>0</c:v>
                </c:pt>
                <c:pt idx="2449">
                  <c:v>0</c:v>
                </c:pt>
                <c:pt idx="2450">
                  <c:v>1</c:v>
                </c:pt>
                <c:pt idx="2451">
                  <c:v>1</c:v>
                </c:pt>
                <c:pt idx="2452">
                  <c:v>1</c:v>
                </c:pt>
                <c:pt idx="2453">
                  <c:v>1</c:v>
                </c:pt>
                <c:pt idx="2454">
                  <c:v>1</c:v>
                </c:pt>
                <c:pt idx="2455">
                  <c:v>1</c:v>
                </c:pt>
                <c:pt idx="2456">
                  <c:v>1</c:v>
                </c:pt>
                <c:pt idx="2457">
                  <c:v>1</c:v>
                </c:pt>
                <c:pt idx="2458">
                  <c:v>1</c:v>
                </c:pt>
                <c:pt idx="2459">
                  <c:v>1</c:v>
                </c:pt>
                <c:pt idx="2460">
                  <c:v>1</c:v>
                </c:pt>
                <c:pt idx="2461">
                  <c:v>1</c:v>
                </c:pt>
                <c:pt idx="2462">
                  <c:v>1</c:v>
                </c:pt>
                <c:pt idx="2463">
                  <c:v>1</c:v>
                </c:pt>
                <c:pt idx="2464">
                  <c:v>1</c:v>
                </c:pt>
                <c:pt idx="2465">
                  <c:v>1</c:v>
                </c:pt>
                <c:pt idx="2466">
                  <c:v>1</c:v>
                </c:pt>
                <c:pt idx="2467">
                  <c:v>1</c:v>
                </c:pt>
                <c:pt idx="2468">
                  <c:v>1</c:v>
                </c:pt>
                <c:pt idx="2469">
                  <c:v>1</c:v>
                </c:pt>
                <c:pt idx="2470">
                  <c:v>1</c:v>
                </c:pt>
                <c:pt idx="2471">
                  <c:v>1</c:v>
                </c:pt>
                <c:pt idx="2472">
                  <c:v>1</c:v>
                </c:pt>
                <c:pt idx="2473">
                  <c:v>1</c:v>
                </c:pt>
                <c:pt idx="2474">
                  <c:v>1</c:v>
                </c:pt>
                <c:pt idx="2475">
                  <c:v>1</c:v>
                </c:pt>
                <c:pt idx="2476">
                  <c:v>1</c:v>
                </c:pt>
                <c:pt idx="2477">
                  <c:v>1</c:v>
                </c:pt>
                <c:pt idx="2478">
                  <c:v>1</c:v>
                </c:pt>
                <c:pt idx="2479">
                  <c:v>1</c:v>
                </c:pt>
                <c:pt idx="2480">
                  <c:v>1</c:v>
                </c:pt>
                <c:pt idx="2481">
                  <c:v>1</c:v>
                </c:pt>
                <c:pt idx="2482">
                  <c:v>1</c:v>
                </c:pt>
                <c:pt idx="2483">
                  <c:v>1</c:v>
                </c:pt>
                <c:pt idx="2484">
                  <c:v>1</c:v>
                </c:pt>
                <c:pt idx="2485">
                  <c:v>1</c:v>
                </c:pt>
                <c:pt idx="2486">
                  <c:v>1</c:v>
                </c:pt>
                <c:pt idx="2487">
                  <c:v>1</c:v>
                </c:pt>
                <c:pt idx="2488">
                  <c:v>1</c:v>
                </c:pt>
                <c:pt idx="2489">
                  <c:v>1</c:v>
                </c:pt>
                <c:pt idx="2490">
                  <c:v>1</c:v>
                </c:pt>
                <c:pt idx="2491">
                  <c:v>1</c:v>
                </c:pt>
                <c:pt idx="2492">
                  <c:v>1</c:v>
                </c:pt>
                <c:pt idx="2493">
                  <c:v>1</c:v>
                </c:pt>
                <c:pt idx="2494">
                  <c:v>1</c:v>
                </c:pt>
                <c:pt idx="2495">
                  <c:v>1</c:v>
                </c:pt>
                <c:pt idx="2496">
                  <c:v>1</c:v>
                </c:pt>
                <c:pt idx="2497">
                  <c:v>1</c:v>
                </c:pt>
                <c:pt idx="2498">
                  <c:v>1</c:v>
                </c:pt>
                <c:pt idx="2499">
                  <c:v>1</c:v>
                </c:pt>
                <c:pt idx="2500">
                  <c:v>1</c:v>
                </c:pt>
                <c:pt idx="2501">
                  <c:v>1</c:v>
                </c:pt>
                <c:pt idx="2502">
                  <c:v>1</c:v>
                </c:pt>
                <c:pt idx="2503">
                  <c:v>1</c:v>
                </c:pt>
                <c:pt idx="2504">
                  <c:v>1</c:v>
                </c:pt>
                <c:pt idx="2505">
                  <c:v>1</c:v>
                </c:pt>
                <c:pt idx="2506">
                  <c:v>1</c:v>
                </c:pt>
                <c:pt idx="2507">
                  <c:v>1</c:v>
                </c:pt>
                <c:pt idx="2508">
                  <c:v>1</c:v>
                </c:pt>
                <c:pt idx="2509">
                  <c:v>1</c:v>
                </c:pt>
                <c:pt idx="2510">
                  <c:v>1</c:v>
                </c:pt>
                <c:pt idx="2511">
                  <c:v>1</c:v>
                </c:pt>
                <c:pt idx="2512">
                  <c:v>1</c:v>
                </c:pt>
                <c:pt idx="2513">
                  <c:v>1</c:v>
                </c:pt>
                <c:pt idx="2514">
                  <c:v>1</c:v>
                </c:pt>
                <c:pt idx="2515">
                  <c:v>1</c:v>
                </c:pt>
                <c:pt idx="2516">
                  <c:v>1</c:v>
                </c:pt>
                <c:pt idx="2517">
                  <c:v>1</c:v>
                </c:pt>
                <c:pt idx="2518">
                  <c:v>1</c:v>
                </c:pt>
                <c:pt idx="2519">
                  <c:v>1</c:v>
                </c:pt>
                <c:pt idx="2520">
                  <c:v>1</c:v>
                </c:pt>
                <c:pt idx="2521">
                  <c:v>1</c:v>
                </c:pt>
                <c:pt idx="2522">
                  <c:v>1</c:v>
                </c:pt>
                <c:pt idx="2523">
                  <c:v>1</c:v>
                </c:pt>
                <c:pt idx="2524">
                  <c:v>1</c:v>
                </c:pt>
                <c:pt idx="2525">
                  <c:v>1</c:v>
                </c:pt>
                <c:pt idx="2526">
                  <c:v>1</c:v>
                </c:pt>
                <c:pt idx="2527">
                  <c:v>1</c:v>
                </c:pt>
                <c:pt idx="2528">
                  <c:v>1</c:v>
                </c:pt>
                <c:pt idx="2529">
                  <c:v>1</c:v>
                </c:pt>
                <c:pt idx="2530">
                  <c:v>1</c:v>
                </c:pt>
                <c:pt idx="2531">
                  <c:v>1</c:v>
                </c:pt>
                <c:pt idx="2532">
                  <c:v>1</c:v>
                </c:pt>
                <c:pt idx="2533">
                  <c:v>1</c:v>
                </c:pt>
                <c:pt idx="2534">
                  <c:v>1</c:v>
                </c:pt>
                <c:pt idx="2535">
                  <c:v>1</c:v>
                </c:pt>
                <c:pt idx="2536">
                  <c:v>1</c:v>
                </c:pt>
                <c:pt idx="2537">
                  <c:v>1</c:v>
                </c:pt>
                <c:pt idx="2538">
                  <c:v>1</c:v>
                </c:pt>
                <c:pt idx="2539">
                  <c:v>1</c:v>
                </c:pt>
                <c:pt idx="2540">
                  <c:v>1</c:v>
                </c:pt>
                <c:pt idx="2541">
                  <c:v>1</c:v>
                </c:pt>
                <c:pt idx="2542">
                  <c:v>1</c:v>
                </c:pt>
                <c:pt idx="2543">
                  <c:v>1</c:v>
                </c:pt>
                <c:pt idx="2544">
                  <c:v>1</c:v>
                </c:pt>
                <c:pt idx="2545">
                  <c:v>1</c:v>
                </c:pt>
                <c:pt idx="2546">
                  <c:v>1</c:v>
                </c:pt>
                <c:pt idx="2547">
                  <c:v>1</c:v>
                </c:pt>
                <c:pt idx="2548">
                  <c:v>1</c:v>
                </c:pt>
                <c:pt idx="2549">
                  <c:v>1</c:v>
                </c:pt>
                <c:pt idx="2550">
                  <c:v>1</c:v>
                </c:pt>
                <c:pt idx="2551">
                  <c:v>1</c:v>
                </c:pt>
                <c:pt idx="2552">
                  <c:v>1</c:v>
                </c:pt>
                <c:pt idx="2553">
                  <c:v>1</c:v>
                </c:pt>
                <c:pt idx="2554">
                  <c:v>1</c:v>
                </c:pt>
                <c:pt idx="2555">
                  <c:v>1</c:v>
                </c:pt>
                <c:pt idx="2556">
                  <c:v>1</c:v>
                </c:pt>
                <c:pt idx="2557">
                  <c:v>1</c:v>
                </c:pt>
                <c:pt idx="2558">
                  <c:v>1</c:v>
                </c:pt>
                <c:pt idx="2559">
                  <c:v>1</c:v>
                </c:pt>
                <c:pt idx="2560">
                  <c:v>1</c:v>
                </c:pt>
                <c:pt idx="2561">
                  <c:v>1</c:v>
                </c:pt>
                <c:pt idx="2562">
                  <c:v>1</c:v>
                </c:pt>
                <c:pt idx="2563">
                  <c:v>1</c:v>
                </c:pt>
                <c:pt idx="2564">
                  <c:v>1</c:v>
                </c:pt>
                <c:pt idx="2565">
                  <c:v>1</c:v>
                </c:pt>
                <c:pt idx="2566">
                  <c:v>1</c:v>
                </c:pt>
                <c:pt idx="2567">
                  <c:v>1</c:v>
                </c:pt>
                <c:pt idx="2568">
                  <c:v>1</c:v>
                </c:pt>
                <c:pt idx="2569">
                  <c:v>1</c:v>
                </c:pt>
                <c:pt idx="2570">
                  <c:v>1</c:v>
                </c:pt>
                <c:pt idx="2571">
                  <c:v>1</c:v>
                </c:pt>
                <c:pt idx="2572">
                  <c:v>1</c:v>
                </c:pt>
                <c:pt idx="2573">
                  <c:v>1</c:v>
                </c:pt>
                <c:pt idx="2574">
                  <c:v>1</c:v>
                </c:pt>
                <c:pt idx="2575">
                  <c:v>1</c:v>
                </c:pt>
                <c:pt idx="2576">
                  <c:v>1</c:v>
                </c:pt>
                <c:pt idx="2577">
                  <c:v>1</c:v>
                </c:pt>
                <c:pt idx="2578">
                  <c:v>1</c:v>
                </c:pt>
                <c:pt idx="2579">
                  <c:v>1</c:v>
                </c:pt>
                <c:pt idx="2580">
                  <c:v>1</c:v>
                </c:pt>
                <c:pt idx="2581">
                  <c:v>1</c:v>
                </c:pt>
                <c:pt idx="2582">
                  <c:v>1</c:v>
                </c:pt>
                <c:pt idx="2583">
                  <c:v>1</c:v>
                </c:pt>
                <c:pt idx="2584">
                  <c:v>1</c:v>
                </c:pt>
                <c:pt idx="2585">
                  <c:v>1</c:v>
                </c:pt>
                <c:pt idx="2586">
                  <c:v>1</c:v>
                </c:pt>
                <c:pt idx="2587">
                  <c:v>1</c:v>
                </c:pt>
                <c:pt idx="2588">
                  <c:v>1</c:v>
                </c:pt>
                <c:pt idx="2589">
                  <c:v>1</c:v>
                </c:pt>
                <c:pt idx="2590">
                  <c:v>1</c:v>
                </c:pt>
                <c:pt idx="2591">
                  <c:v>1</c:v>
                </c:pt>
                <c:pt idx="2592">
                  <c:v>1</c:v>
                </c:pt>
                <c:pt idx="2593">
                  <c:v>1</c:v>
                </c:pt>
                <c:pt idx="2594">
                  <c:v>1</c:v>
                </c:pt>
                <c:pt idx="2595">
                  <c:v>1</c:v>
                </c:pt>
                <c:pt idx="2596">
                  <c:v>1</c:v>
                </c:pt>
                <c:pt idx="2597">
                  <c:v>1</c:v>
                </c:pt>
                <c:pt idx="2598">
                  <c:v>1</c:v>
                </c:pt>
                <c:pt idx="2599">
                  <c:v>1</c:v>
                </c:pt>
                <c:pt idx="2600">
                  <c:v>1</c:v>
                </c:pt>
                <c:pt idx="2601">
                  <c:v>1</c:v>
                </c:pt>
                <c:pt idx="2602">
                  <c:v>1</c:v>
                </c:pt>
                <c:pt idx="2603">
                  <c:v>1</c:v>
                </c:pt>
                <c:pt idx="2604">
                  <c:v>1</c:v>
                </c:pt>
                <c:pt idx="2605">
                  <c:v>1</c:v>
                </c:pt>
                <c:pt idx="2606">
                  <c:v>1</c:v>
                </c:pt>
                <c:pt idx="2607">
                  <c:v>1</c:v>
                </c:pt>
                <c:pt idx="2608">
                  <c:v>1</c:v>
                </c:pt>
                <c:pt idx="2609">
                  <c:v>1</c:v>
                </c:pt>
                <c:pt idx="2610">
                  <c:v>1</c:v>
                </c:pt>
                <c:pt idx="2611">
                  <c:v>1</c:v>
                </c:pt>
                <c:pt idx="2612">
                  <c:v>1</c:v>
                </c:pt>
                <c:pt idx="2613">
                  <c:v>1</c:v>
                </c:pt>
                <c:pt idx="2614">
                  <c:v>1</c:v>
                </c:pt>
                <c:pt idx="2615">
                  <c:v>1</c:v>
                </c:pt>
                <c:pt idx="2616">
                  <c:v>1</c:v>
                </c:pt>
                <c:pt idx="2617">
                  <c:v>1</c:v>
                </c:pt>
                <c:pt idx="2618">
                  <c:v>1</c:v>
                </c:pt>
                <c:pt idx="2619">
                  <c:v>1</c:v>
                </c:pt>
                <c:pt idx="2620">
                  <c:v>1</c:v>
                </c:pt>
                <c:pt idx="2621">
                  <c:v>1</c:v>
                </c:pt>
                <c:pt idx="2622">
                  <c:v>1</c:v>
                </c:pt>
                <c:pt idx="2623">
                  <c:v>1</c:v>
                </c:pt>
                <c:pt idx="2624">
                  <c:v>1</c:v>
                </c:pt>
                <c:pt idx="2625">
                  <c:v>1</c:v>
                </c:pt>
                <c:pt idx="2626">
                  <c:v>1</c:v>
                </c:pt>
                <c:pt idx="2627">
                  <c:v>1</c:v>
                </c:pt>
                <c:pt idx="2628">
                  <c:v>1</c:v>
                </c:pt>
                <c:pt idx="2629">
                  <c:v>1</c:v>
                </c:pt>
                <c:pt idx="2630">
                  <c:v>1</c:v>
                </c:pt>
                <c:pt idx="2631">
                  <c:v>1</c:v>
                </c:pt>
                <c:pt idx="2632">
                  <c:v>1</c:v>
                </c:pt>
                <c:pt idx="2633">
                  <c:v>1</c:v>
                </c:pt>
                <c:pt idx="2634">
                  <c:v>1</c:v>
                </c:pt>
                <c:pt idx="2635">
                  <c:v>1</c:v>
                </c:pt>
                <c:pt idx="2636">
                  <c:v>1</c:v>
                </c:pt>
                <c:pt idx="2637">
                  <c:v>1</c:v>
                </c:pt>
                <c:pt idx="2638">
                  <c:v>1</c:v>
                </c:pt>
                <c:pt idx="2639">
                  <c:v>1</c:v>
                </c:pt>
                <c:pt idx="2640">
                  <c:v>1</c:v>
                </c:pt>
                <c:pt idx="2641">
                  <c:v>1</c:v>
                </c:pt>
                <c:pt idx="2642">
                  <c:v>1</c:v>
                </c:pt>
                <c:pt idx="2643">
                  <c:v>1</c:v>
                </c:pt>
                <c:pt idx="2644">
                  <c:v>1</c:v>
                </c:pt>
                <c:pt idx="2645">
                  <c:v>1</c:v>
                </c:pt>
                <c:pt idx="2646">
                  <c:v>1</c:v>
                </c:pt>
                <c:pt idx="2647">
                  <c:v>1</c:v>
                </c:pt>
                <c:pt idx="2648">
                  <c:v>1</c:v>
                </c:pt>
                <c:pt idx="2649">
                  <c:v>1</c:v>
                </c:pt>
                <c:pt idx="2650">
                  <c:v>1</c:v>
                </c:pt>
                <c:pt idx="2651">
                  <c:v>1</c:v>
                </c:pt>
                <c:pt idx="2652">
                  <c:v>1</c:v>
                </c:pt>
                <c:pt idx="2653">
                  <c:v>1</c:v>
                </c:pt>
                <c:pt idx="2654">
                  <c:v>1</c:v>
                </c:pt>
                <c:pt idx="2655">
                  <c:v>1</c:v>
                </c:pt>
                <c:pt idx="2656">
                  <c:v>1</c:v>
                </c:pt>
                <c:pt idx="2657">
                  <c:v>1</c:v>
                </c:pt>
                <c:pt idx="2658">
                  <c:v>1</c:v>
                </c:pt>
                <c:pt idx="2659">
                  <c:v>1</c:v>
                </c:pt>
                <c:pt idx="2660">
                  <c:v>1</c:v>
                </c:pt>
                <c:pt idx="2661">
                  <c:v>1</c:v>
                </c:pt>
                <c:pt idx="2662">
                  <c:v>1</c:v>
                </c:pt>
                <c:pt idx="2663">
                  <c:v>1</c:v>
                </c:pt>
                <c:pt idx="2664">
                  <c:v>1</c:v>
                </c:pt>
                <c:pt idx="2665">
                  <c:v>1</c:v>
                </c:pt>
                <c:pt idx="2666">
                  <c:v>1</c:v>
                </c:pt>
                <c:pt idx="2667">
                  <c:v>1</c:v>
                </c:pt>
                <c:pt idx="2668">
                  <c:v>1</c:v>
                </c:pt>
                <c:pt idx="2669">
                  <c:v>1</c:v>
                </c:pt>
                <c:pt idx="2670">
                  <c:v>1</c:v>
                </c:pt>
                <c:pt idx="2671">
                  <c:v>1</c:v>
                </c:pt>
                <c:pt idx="2672">
                  <c:v>1</c:v>
                </c:pt>
                <c:pt idx="2673">
                  <c:v>1</c:v>
                </c:pt>
                <c:pt idx="2674">
                  <c:v>1</c:v>
                </c:pt>
                <c:pt idx="2675">
                  <c:v>1</c:v>
                </c:pt>
                <c:pt idx="2676">
                  <c:v>1</c:v>
                </c:pt>
                <c:pt idx="2677">
                  <c:v>1</c:v>
                </c:pt>
                <c:pt idx="2678">
                  <c:v>1</c:v>
                </c:pt>
                <c:pt idx="2679">
                  <c:v>1</c:v>
                </c:pt>
                <c:pt idx="2680">
                  <c:v>1</c:v>
                </c:pt>
                <c:pt idx="2681">
                  <c:v>1</c:v>
                </c:pt>
                <c:pt idx="2682">
                  <c:v>1</c:v>
                </c:pt>
                <c:pt idx="2683">
                  <c:v>1</c:v>
                </c:pt>
                <c:pt idx="2684">
                  <c:v>1</c:v>
                </c:pt>
                <c:pt idx="2685">
                  <c:v>1</c:v>
                </c:pt>
                <c:pt idx="2686">
                  <c:v>1</c:v>
                </c:pt>
                <c:pt idx="2687">
                  <c:v>1</c:v>
                </c:pt>
                <c:pt idx="2688">
                  <c:v>1</c:v>
                </c:pt>
                <c:pt idx="2689">
                  <c:v>1</c:v>
                </c:pt>
                <c:pt idx="2690">
                  <c:v>1</c:v>
                </c:pt>
                <c:pt idx="2691">
                  <c:v>1</c:v>
                </c:pt>
                <c:pt idx="2692">
                  <c:v>1</c:v>
                </c:pt>
                <c:pt idx="2693">
                  <c:v>1</c:v>
                </c:pt>
                <c:pt idx="2694">
                  <c:v>1</c:v>
                </c:pt>
                <c:pt idx="2695">
                  <c:v>1</c:v>
                </c:pt>
                <c:pt idx="2696">
                  <c:v>1</c:v>
                </c:pt>
                <c:pt idx="2697">
                  <c:v>1</c:v>
                </c:pt>
                <c:pt idx="2698">
                  <c:v>1</c:v>
                </c:pt>
                <c:pt idx="2699">
                  <c:v>1</c:v>
                </c:pt>
                <c:pt idx="2700">
                  <c:v>1</c:v>
                </c:pt>
                <c:pt idx="2701">
                  <c:v>1</c:v>
                </c:pt>
                <c:pt idx="2702">
                  <c:v>1</c:v>
                </c:pt>
                <c:pt idx="2703">
                  <c:v>1</c:v>
                </c:pt>
                <c:pt idx="2704">
                  <c:v>1</c:v>
                </c:pt>
                <c:pt idx="2705">
                  <c:v>1</c:v>
                </c:pt>
                <c:pt idx="2706">
                  <c:v>1</c:v>
                </c:pt>
                <c:pt idx="2707">
                  <c:v>1</c:v>
                </c:pt>
                <c:pt idx="2708">
                  <c:v>1</c:v>
                </c:pt>
                <c:pt idx="2709">
                  <c:v>1</c:v>
                </c:pt>
                <c:pt idx="2710">
                  <c:v>1</c:v>
                </c:pt>
                <c:pt idx="2711">
                  <c:v>1</c:v>
                </c:pt>
                <c:pt idx="2712">
                  <c:v>1</c:v>
                </c:pt>
                <c:pt idx="2713">
                  <c:v>1</c:v>
                </c:pt>
                <c:pt idx="2714">
                  <c:v>1</c:v>
                </c:pt>
                <c:pt idx="2715">
                  <c:v>1</c:v>
                </c:pt>
                <c:pt idx="2716">
                  <c:v>1</c:v>
                </c:pt>
                <c:pt idx="2717">
                  <c:v>1</c:v>
                </c:pt>
                <c:pt idx="2718">
                  <c:v>1</c:v>
                </c:pt>
                <c:pt idx="2719">
                  <c:v>1</c:v>
                </c:pt>
                <c:pt idx="2720">
                  <c:v>1</c:v>
                </c:pt>
                <c:pt idx="2721">
                  <c:v>1</c:v>
                </c:pt>
                <c:pt idx="2722">
                  <c:v>0</c:v>
                </c:pt>
                <c:pt idx="2723">
                  <c:v>0</c:v>
                </c:pt>
                <c:pt idx="2724">
                  <c:v>0</c:v>
                </c:pt>
                <c:pt idx="2725">
                  <c:v>0</c:v>
                </c:pt>
                <c:pt idx="2726">
                  <c:v>0</c:v>
                </c:pt>
                <c:pt idx="2727">
                  <c:v>0</c:v>
                </c:pt>
                <c:pt idx="2728">
                  <c:v>0</c:v>
                </c:pt>
                <c:pt idx="2729">
                  <c:v>0</c:v>
                </c:pt>
                <c:pt idx="2730">
                  <c:v>0</c:v>
                </c:pt>
                <c:pt idx="2731">
                  <c:v>0</c:v>
                </c:pt>
                <c:pt idx="2732">
                  <c:v>0</c:v>
                </c:pt>
                <c:pt idx="2733">
                  <c:v>0</c:v>
                </c:pt>
                <c:pt idx="2734">
                  <c:v>0</c:v>
                </c:pt>
                <c:pt idx="2735">
                  <c:v>0</c:v>
                </c:pt>
                <c:pt idx="2736">
                  <c:v>0</c:v>
                </c:pt>
                <c:pt idx="2737">
                  <c:v>0</c:v>
                </c:pt>
                <c:pt idx="2738">
                  <c:v>0</c:v>
                </c:pt>
                <c:pt idx="2739">
                  <c:v>0</c:v>
                </c:pt>
                <c:pt idx="2740">
                  <c:v>0</c:v>
                </c:pt>
                <c:pt idx="2741">
                  <c:v>0</c:v>
                </c:pt>
                <c:pt idx="2742">
                  <c:v>0</c:v>
                </c:pt>
                <c:pt idx="2743">
                  <c:v>0</c:v>
                </c:pt>
                <c:pt idx="2744">
                  <c:v>0</c:v>
                </c:pt>
                <c:pt idx="2745">
                  <c:v>0</c:v>
                </c:pt>
                <c:pt idx="2746">
                  <c:v>0</c:v>
                </c:pt>
                <c:pt idx="2747">
                  <c:v>0</c:v>
                </c:pt>
                <c:pt idx="2748">
                  <c:v>0</c:v>
                </c:pt>
                <c:pt idx="2749">
                  <c:v>0</c:v>
                </c:pt>
                <c:pt idx="2750">
                  <c:v>0</c:v>
                </c:pt>
                <c:pt idx="2751">
                  <c:v>0</c:v>
                </c:pt>
                <c:pt idx="2752">
                  <c:v>0</c:v>
                </c:pt>
                <c:pt idx="2753">
                  <c:v>0</c:v>
                </c:pt>
                <c:pt idx="2754">
                  <c:v>0</c:v>
                </c:pt>
                <c:pt idx="2755">
                  <c:v>0</c:v>
                </c:pt>
                <c:pt idx="2756">
                  <c:v>0</c:v>
                </c:pt>
                <c:pt idx="2757">
                  <c:v>0</c:v>
                </c:pt>
                <c:pt idx="2758">
                  <c:v>0</c:v>
                </c:pt>
                <c:pt idx="2759">
                  <c:v>0</c:v>
                </c:pt>
                <c:pt idx="2760">
                  <c:v>0</c:v>
                </c:pt>
                <c:pt idx="2761">
                  <c:v>0</c:v>
                </c:pt>
                <c:pt idx="2762">
                  <c:v>0</c:v>
                </c:pt>
                <c:pt idx="2763">
                  <c:v>0</c:v>
                </c:pt>
                <c:pt idx="2764">
                  <c:v>0</c:v>
                </c:pt>
                <c:pt idx="2765">
                  <c:v>0</c:v>
                </c:pt>
                <c:pt idx="2766">
                  <c:v>0</c:v>
                </c:pt>
                <c:pt idx="2767">
                  <c:v>0</c:v>
                </c:pt>
                <c:pt idx="2768">
                  <c:v>0</c:v>
                </c:pt>
                <c:pt idx="2769">
                  <c:v>0</c:v>
                </c:pt>
                <c:pt idx="2770">
                  <c:v>0</c:v>
                </c:pt>
                <c:pt idx="2771">
                  <c:v>0</c:v>
                </c:pt>
                <c:pt idx="2772">
                  <c:v>0</c:v>
                </c:pt>
                <c:pt idx="2773">
                  <c:v>0</c:v>
                </c:pt>
                <c:pt idx="2774">
                  <c:v>0</c:v>
                </c:pt>
                <c:pt idx="2775">
                  <c:v>0</c:v>
                </c:pt>
                <c:pt idx="2776">
                  <c:v>0</c:v>
                </c:pt>
                <c:pt idx="2777">
                  <c:v>0</c:v>
                </c:pt>
                <c:pt idx="2778">
                  <c:v>0</c:v>
                </c:pt>
                <c:pt idx="2779">
                  <c:v>0</c:v>
                </c:pt>
                <c:pt idx="2780">
                  <c:v>0</c:v>
                </c:pt>
                <c:pt idx="2781">
                  <c:v>0</c:v>
                </c:pt>
                <c:pt idx="2782">
                  <c:v>0</c:v>
                </c:pt>
                <c:pt idx="2783">
                  <c:v>0</c:v>
                </c:pt>
                <c:pt idx="2784">
                  <c:v>0</c:v>
                </c:pt>
                <c:pt idx="2785">
                  <c:v>0</c:v>
                </c:pt>
                <c:pt idx="2786">
                  <c:v>0</c:v>
                </c:pt>
                <c:pt idx="2787">
                  <c:v>0</c:v>
                </c:pt>
                <c:pt idx="2788">
                  <c:v>0</c:v>
                </c:pt>
                <c:pt idx="2789">
                  <c:v>0</c:v>
                </c:pt>
                <c:pt idx="2790">
                  <c:v>0</c:v>
                </c:pt>
                <c:pt idx="2791">
                  <c:v>0</c:v>
                </c:pt>
                <c:pt idx="2792">
                  <c:v>0</c:v>
                </c:pt>
                <c:pt idx="2793">
                  <c:v>0</c:v>
                </c:pt>
                <c:pt idx="2794">
                  <c:v>0</c:v>
                </c:pt>
                <c:pt idx="2795">
                  <c:v>0</c:v>
                </c:pt>
                <c:pt idx="2796">
                  <c:v>0</c:v>
                </c:pt>
                <c:pt idx="2797">
                  <c:v>0</c:v>
                </c:pt>
                <c:pt idx="2798">
                  <c:v>0</c:v>
                </c:pt>
                <c:pt idx="2799">
                  <c:v>0</c:v>
                </c:pt>
                <c:pt idx="2800">
                  <c:v>0</c:v>
                </c:pt>
                <c:pt idx="2801">
                  <c:v>0</c:v>
                </c:pt>
                <c:pt idx="2802">
                  <c:v>0</c:v>
                </c:pt>
                <c:pt idx="2803">
                  <c:v>0</c:v>
                </c:pt>
                <c:pt idx="2804">
                  <c:v>0</c:v>
                </c:pt>
                <c:pt idx="2805">
                  <c:v>0</c:v>
                </c:pt>
                <c:pt idx="2806">
                  <c:v>0</c:v>
                </c:pt>
                <c:pt idx="2807">
                  <c:v>0</c:v>
                </c:pt>
                <c:pt idx="2808">
                  <c:v>0</c:v>
                </c:pt>
                <c:pt idx="2809">
                  <c:v>0</c:v>
                </c:pt>
                <c:pt idx="2810">
                  <c:v>0</c:v>
                </c:pt>
                <c:pt idx="2811">
                  <c:v>0</c:v>
                </c:pt>
                <c:pt idx="2812">
                  <c:v>0</c:v>
                </c:pt>
                <c:pt idx="2813">
                  <c:v>0</c:v>
                </c:pt>
                <c:pt idx="2814">
                  <c:v>0</c:v>
                </c:pt>
                <c:pt idx="2815">
                  <c:v>1</c:v>
                </c:pt>
                <c:pt idx="2816">
                  <c:v>1</c:v>
                </c:pt>
                <c:pt idx="2817">
                  <c:v>1</c:v>
                </c:pt>
                <c:pt idx="2818">
                  <c:v>1</c:v>
                </c:pt>
                <c:pt idx="2819">
                  <c:v>1</c:v>
                </c:pt>
                <c:pt idx="2820">
                  <c:v>1</c:v>
                </c:pt>
                <c:pt idx="2821">
                  <c:v>1</c:v>
                </c:pt>
                <c:pt idx="2822">
                  <c:v>1</c:v>
                </c:pt>
                <c:pt idx="2823">
                  <c:v>1</c:v>
                </c:pt>
                <c:pt idx="2824">
                  <c:v>1</c:v>
                </c:pt>
                <c:pt idx="2825">
                  <c:v>1</c:v>
                </c:pt>
                <c:pt idx="2826">
                  <c:v>1</c:v>
                </c:pt>
                <c:pt idx="2827">
                  <c:v>1</c:v>
                </c:pt>
                <c:pt idx="2828">
                  <c:v>1</c:v>
                </c:pt>
                <c:pt idx="2829">
                  <c:v>1</c:v>
                </c:pt>
                <c:pt idx="2830">
                  <c:v>1</c:v>
                </c:pt>
                <c:pt idx="2831">
                  <c:v>1</c:v>
                </c:pt>
                <c:pt idx="2832">
                  <c:v>1</c:v>
                </c:pt>
                <c:pt idx="2833">
                  <c:v>1</c:v>
                </c:pt>
                <c:pt idx="2834">
                  <c:v>1</c:v>
                </c:pt>
                <c:pt idx="2835">
                  <c:v>1</c:v>
                </c:pt>
                <c:pt idx="2836">
                  <c:v>1</c:v>
                </c:pt>
                <c:pt idx="2837">
                  <c:v>1</c:v>
                </c:pt>
                <c:pt idx="2838">
                  <c:v>1</c:v>
                </c:pt>
                <c:pt idx="2839">
                  <c:v>1</c:v>
                </c:pt>
                <c:pt idx="2840">
                  <c:v>1</c:v>
                </c:pt>
                <c:pt idx="2841">
                  <c:v>1</c:v>
                </c:pt>
                <c:pt idx="2842">
                  <c:v>1</c:v>
                </c:pt>
                <c:pt idx="2843">
                  <c:v>1</c:v>
                </c:pt>
                <c:pt idx="2844">
                  <c:v>1</c:v>
                </c:pt>
                <c:pt idx="2845">
                  <c:v>1</c:v>
                </c:pt>
                <c:pt idx="2846">
                  <c:v>1</c:v>
                </c:pt>
                <c:pt idx="2847">
                  <c:v>1</c:v>
                </c:pt>
                <c:pt idx="2848">
                  <c:v>1</c:v>
                </c:pt>
                <c:pt idx="2849">
                  <c:v>1</c:v>
                </c:pt>
                <c:pt idx="2850">
                  <c:v>1</c:v>
                </c:pt>
                <c:pt idx="2851">
                  <c:v>1</c:v>
                </c:pt>
                <c:pt idx="2852">
                  <c:v>1</c:v>
                </c:pt>
                <c:pt idx="2853">
                  <c:v>1</c:v>
                </c:pt>
                <c:pt idx="2854">
                  <c:v>1</c:v>
                </c:pt>
                <c:pt idx="2855">
                  <c:v>1</c:v>
                </c:pt>
                <c:pt idx="2856">
                  <c:v>1</c:v>
                </c:pt>
                <c:pt idx="2857">
                  <c:v>1</c:v>
                </c:pt>
                <c:pt idx="2858">
                  <c:v>1</c:v>
                </c:pt>
                <c:pt idx="2859">
                  <c:v>1</c:v>
                </c:pt>
                <c:pt idx="2860">
                  <c:v>1</c:v>
                </c:pt>
                <c:pt idx="2861">
                  <c:v>1</c:v>
                </c:pt>
                <c:pt idx="2862">
                  <c:v>1</c:v>
                </c:pt>
                <c:pt idx="2863">
                  <c:v>1</c:v>
                </c:pt>
                <c:pt idx="2864">
                  <c:v>1</c:v>
                </c:pt>
                <c:pt idx="2865">
                  <c:v>1</c:v>
                </c:pt>
                <c:pt idx="2866">
                  <c:v>1</c:v>
                </c:pt>
                <c:pt idx="2867">
                  <c:v>1</c:v>
                </c:pt>
                <c:pt idx="2868">
                  <c:v>1</c:v>
                </c:pt>
                <c:pt idx="2869">
                  <c:v>1</c:v>
                </c:pt>
                <c:pt idx="2870">
                  <c:v>1</c:v>
                </c:pt>
                <c:pt idx="2871">
                  <c:v>1</c:v>
                </c:pt>
                <c:pt idx="2872">
                  <c:v>1</c:v>
                </c:pt>
                <c:pt idx="2873">
                  <c:v>1</c:v>
                </c:pt>
                <c:pt idx="2874">
                  <c:v>1</c:v>
                </c:pt>
                <c:pt idx="2875">
                  <c:v>1</c:v>
                </c:pt>
                <c:pt idx="2876">
                  <c:v>1</c:v>
                </c:pt>
                <c:pt idx="2877">
                  <c:v>1</c:v>
                </c:pt>
                <c:pt idx="2878">
                  <c:v>1</c:v>
                </c:pt>
                <c:pt idx="2879">
                  <c:v>1</c:v>
                </c:pt>
                <c:pt idx="2880">
                  <c:v>1</c:v>
                </c:pt>
                <c:pt idx="2881">
                  <c:v>1</c:v>
                </c:pt>
                <c:pt idx="2882">
                  <c:v>1</c:v>
                </c:pt>
                <c:pt idx="2883">
                  <c:v>1</c:v>
                </c:pt>
                <c:pt idx="2884">
                  <c:v>1</c:v>
                </c:pt>
                <c:pt idx="2885">
                  <c:v>1</c:v>
                </c:pt>
                <c:pt idx="2886">
                  <c:v>1</c:v>
                </c:pt>
                <c:pt idx="2887">
                  <c:v>1</c:v>
                </c:pt>
                <c:pt idx="2888">
                  <c:v>1</c:v>
                </c:pt>
                <c:pt idx="2889">
                  <c:v>1</c:v>
                </c:pt>
                <c:pt idx="2890">
                  <c:v>1</c:v>
                </c:pt>
                <c:pt idx="2891">
                  <c:v>1</c:v>
                </c:pt>
                <c:pt idx="2892">
                  <c:v>1</c:v>
                </c:pt>
                <c:pt idx="2893">
                  <c:v>1</c:v>
                </c:pt>
                <c:pt idx="2894">
                  <c:v>1</c:v>
                </c:pt>
                <c:pt idx="2895">
                  <c:v>1</c:v>
                </c:pt>
                <c:pt idx="2896">
                  <c:v>1</c:v>
                </c:pt>
                <c:pt idx="2897">
                  <c:v>1</c:v>
                </c:pt>
                <c:pt idx="2898">
                  <c:v>1</c:v>
                </c:pt>
                <c:pt idx="2899">
                  <c:v>1</c:v>
                </c:pt>
                <c:pt idx="2900">
                  <c:v>1</c:v>
                </c:pt>
                <c:pt idx="2901">
                  <c:v>1</c:v>
                </c:pt>
                <c:pt idx="2902">
                  <c:v>1</c:v>
                </c:pt>
                <c:pt idx="2903">
                  <c:v>1</c:v>
                </c:pt>
                <c:pt idx="2904">
                  <c:v>1</c:v>
                </c:pt>
                <c:pt idx="2905">
                  <c:v>1</c:v>
                </c:pt>
                <c:pt idx="2906">
                  <c:v>1</c:v>
                </c:pt>
                <c:pt idx="2907">
                  <c:v>1</c:v>
                </c:pt>
                <c:pt idx="2908">
                  <c:v>1</c:v>
                </c:pt>
                <c:pt idx="2909">
                  <c:v>1</c:v>
                </c:pt>
                <c:pt idx="2910">
                  <c:v>1</c:v>
                </c:pt>
                <c:pt idx="2911">
                  <c:v>1</c:v>
                </c:pt>
                <c:pt idx="2912">
                  <c:v>1</c:v>
                </c:pt>
                <c:pt idx="2913">
                  <c:v>1</c:v>
                </c:pt>
                <c:pt idx="2914">
                  <c:v>1</c:v>
                </c:pt>
                <c:pt idx="2915">
                  <c:v>1</c:v>
                </c:pt>
                <c:pt idx="2916">
                  <c:v>1</c:v>
                </c:pt>
                <c:pt idx="2917">
                  <c:v>1</c:v>
                </c:pt>
                <c:pt idx="2918">
                  <c:v>1</c:v>
                </c:pt>
                <c:pt idx="2919">
                  <c:v>1</c:v>
                </c:pt>
                <c:pt idx="2920">
                  <c:v>1</c:v>
                </c:pt>
                <c:pt idx="2921">
                  <c:v>1</c:v>
                </c:pt>
                <c:pt idx="2922">
                  <c:v>1</c:v>
                </c:pt>
                <c:pt idx="2923">
                  <c:v>1</c:v>
                </c:pt>
                <c:pt idx="2924">
                  <c:v>1</c:v>
                </c:pt>
                <c:pt idx="2925">
                  <c:v>1</c:v>
                </c:pt>
                <c:pt idx="2926">
                  <c:v>1</c:v>
                </c:pt>
                <c:pt idx="2927">
                  <c:v>1</c:v>
                </c:pt>
                <c:pt idx="2928">
                  <c:v>1</c:v>
                </c:pt>
                <c:pt idx="2929">
                  <c:v>1</c:v>
                </c:pt>
                <c:pt idx="2930">
                  <c:v>1</c:v>
                </c:pt>
                <c:pt idx="2931">
                  <c:v>1</c:v>
                </c:pt>
                <c:pt idx="2932">
                  <c:v>1</c:v>
                </c:pt>
                <c:pt idx="2933">
                  <c:v>1</c:v>
                </c:pt>
                <c:pt idx="2934">
                  <c:v>1</c:v>
                </c:pt>
                <c:pt idx="2935">
                  <c:v>1</c:v>
                </c:pt>
                <c:pt idx="2936">
                  <c:v>1</c:v>
                </c:pt>
                <c:pt idx="2937">
                  <c:v>1</c:v>
                </c:pt>
                <c:pt idx="2938">
                  <c:v>1</c:v>
                </c:pt>
                <c:pt idx="2939">
                  <c:v>1</c:v>
                </c:pt>
                <c:pt idx="2940">
                  <c:v>1</c:v>
                </c:pt>
                <c:pt idx="2941">
                  <c:v>1</c:v>
                </c:pt>
                <c:pt idx="2942">
                  <c:v>1</c:v>
                </c:pt>
                <c:pt idx="2943">
                  <c:v>1</c:v>
                </c:pt>
                <c:pt idx="2944">
                  <c:v>1</c:v>
                </c:pt>
                <c:pt idx="2945">
                  <c:v>1</c:v>
                </c:pt>
                <c:pt idx="2946">
                  <c:v>1</c:v>
                </c:pt>
                <c:pt idx="2947">
                  <c:v>1</c:v>
                </c:pt>
                <c:pt idx="2948">
                  <c:v>1</c:v>
                </c:pt>
                <c:pt idx="2949">
                  <c:v>1</c:v>
                </c:pt>
                <c:pt idx="2950">
                  <c:v>1</c:v>
                </c:pt>
                <c:pt idx="2951">
                  <c:v>1</c:v>
                </c:pt>
                <c:pt idx="2952">
                  <c:v>1</c:v>
                </c:pt>
                <c:pt idx="2953">
                  <c:v>1</c:v>
                </c:pt>
                <c:pt idx="2954">
                  <c:v>1</c:v>
                </c:pt>
                <c:pt idx="2955">
                  <c:v>1</c:v>
                </c:pt>
                <c:pt idx="2956">
                  <c:v>1</c:v>
                </c:pt>
                <c:pt idx="2957">
                  <c:v>1</c:v>
                </c:pt>
                <c:pt idx="2958">
                  <c:v>1</c:v>
                </c:pt>
                <c:pt idx="2959">
                  <c:v>1</c:v>
                </c:pt>
                <c:pt idx="2960">
                  <c:v>1</c:v>
                </c:pt>
                <c:pt idx="2961">
                  <c:v>1</c:v>
                </c:pt>
                <c:pt idx="2962">
                  <c:v>1</c:v>
                </c:pt>
                <c:pt idx="2963">
                  <c:v>1</c:v>
                </c:pt>
                <c:pt idx="2964">
                  <c:v>1</c:v>
                </c:pt>
                <c:pt idx="2965">
                  <c:v>1</c:v>
                </c:pt>
                <c:pt idx="2966">
                  <c:v>1</c:v>
                </c:pt>
                <c:pt idx="2967">
                  <c:v>1</c:v>
                </c:pt>
                <c:pt idx="2968">
                  <c:v>1</c:v>
                </c:pt>
                <c:pt idx="2969">
                  <c:v>1</c:v>
                </c:pt>
                <c:pt idx="2970">
                  <c:v>1</c:v>
                </c:pt>
                <c:pt idx="2971">
                  <c:v>1</c:v>
                </c:pt>
                <c:pt idx="2972">
                  <c:v>1</c:v>
                </c:pt>
                <c:pt idx="2973">
                  <c:v>1</c:v>
                </c:pt>
                <c:pt idx="2974">
                  <c:v>1</c:v>
                </c:pt>
                <c:pt idx="2975">
                  <c:v>1</c:v>
                </c:pt>
                <c:pt idx="2976">
                  <c:v>1</c:v>
                </c:pt>
                <c:pt idx="2977">
                  <c:v>1</c:v>
                </c:pt>
                <c:pt idx="2978">
                  <c:v>1</c:v>
                </c:pt>
                <c:pt idx="2979">
                  <c:v>1</c:v>
                </c:pt>
                <c:pt idx="2980">
                  <c:v>1</c:v>
                </c:pt>
                <c:pt idx="2981">
                  <c:v>1</c:v>
                </c:pt>
                <c:pt idx="2982">
                  <c:v>1</c:v>
                </c:pt>
                <c:pt idx="2983">
                  <c:v>1</c:v>
                </c:pt>
                <c:pt idx="2984">
                  <c:v>1</c:v>
                </c:pt>
                <c:pt idx="2985">
                  <c:v>1</c:v>
                </c:pt>
                <c:pt idx="2986">
                  <c:v>1</c:v>
                </c:pt>
                <c:pt idx="2987">
                  <c:v>1</c:v>
                </c:pt>
                <c:pt idx="2988">
                  <c:v>1</c:v>
                </c:pt>
                <c:pt idx="2989">
                  <c:v>1</c:v>
                </c:pt>
                <c:pt idx="2990">
                  <c:v>1</c:v>
                </c:pt>
                <c:pt idx="2991">
                  <c:v>1</c:v>
                </c:pt>
                <c:pt idx="2992">
                  <c:v>1</c:v>
                </c:pt>
                <c:pt idx="2993">
                  <c:v>1</c:v>
                </c:pt>
                <c:pt idx="2994">
                  <c:v>1</c:v>
                </c:pt>
                <c:pt idx="2995">
                  <c:v>1</c:v>
                </c:pt>
                <c:pt idx="2996">
                  <c:v>1</c:v>
                </c:pt>
                <c:pt idx="2997">
                  <c:v>1</c:v>
                </c:pt>
                <c:pt idx="2998">
                  <c:v>1</c:v>
                </c:pt>
                <c:pt idx="2999">
                  <c:v>1</c:v>
                </c:pt>
                <c:pt idx="3000">
                  <c:v>1</c:v>
                </c:pt>
                <c:pt idx="3001">
                  <c:v>1</c:v>
                </c:pt>
                <c:pt idx="3002">
                  <c:v>1</c:v>
                </c:pt>
                <c:pt idx="3003">
                  <c:v>1</c:v>
                </c:pt>
                <c:pt idx="3004">
                  <c:v>1</c:v>
                </c:pt>
                <c:pt idx="3005">
                  <c:v>1</c:v>
                </c:pt>
                <c:pt idx="3006">
                  <c:v>1</c:v>
                </c:pt>
                <c:pt idx="3007">
                  <c:v>1</c:v>
                </c:pt>
                <c:pt idx="3008">
                  <c:v>1</c:v>
                </c:pt>
                <c:pt idx="3009">
                  <c:v>1</c:v>
                </c:pt>
                <c:pt idx="3010">
                  <c:v>1</c:v>
                </c:pt>
                <c:pt idx="3011">
                  <c:v>1</c:v>
                </c:pt>
                <c:pt idx="3012">
                  <c:v>1</c:v>
                </c:pt>
                <c:pt idx="3013">
                  <c:v>1</c:v>
                </c:pt>
                <c:pt idx="3014">
                  <c:v>1</c:v>
                </c:pt>
                <c:pt idx="3015">
                  <c:v>1</c:v>
                </c:pt>
                <c:pt idx="3016">
                  <c:v>1</c:v>
                </c:pt>
                <c:pt idx="3017">
                  <c:v>1</c:v>
                </c:pt>
                <c:pt idx="3018">
                  <c:v>1</c:v>
                </c:pt>
                <c:pt idx="3019">
                  <c:v>1</c:v>
                </c:pt>
                <c:pt idx="3020">
                  <c:v>1</c:v>
                </c:pt>
                <c:pt idx="3021">
                  <c:v>1</c:v>
                </c:pt>
                <c:pt idx="3022">
                  <c:v>1</c:v>
                </c:pt>
                <c:pt idx="3023">
                  <c:v>1</c:v>
                </c:pt>
                <c:pt idx="3024">
                  <c:v>1</c:v>
                </c:pt>
                <c:pt idx="3025">
                  <c:v>1</c:v>
                </c:pt>
                <c:pt idx="3026">
                  <c:v>1</c:v>
                </c:pt>
                <c:pt idx="3027">
                  <c:v>1</c:v>
                </c:pt>
                <c:pt idx="3028">
                  <c:v>1</c:v>
                </c:pt>
                <c:pt idx="3029">
                  <c:v>1</c:v>
                </c:pt>
                <c:pt idx="3030">
                  <c:v>1</c:v>
                </c:pt>
                <c:pt idx="3031">
                  <c:v>1</c:v>
                </c:pt>
                <c:pt idx="3032">
                  <c:v>1</c:v>
                </c:pt>
                <c:pt idx="3033">
                  <c:v>1</c:v>
                </c:pt>
                <c:pt idx="3034">
                  <c:v>1</c:v>
                </c:pt>
                <c:pt idx="3035">
                  <c:v>1</c:v>
                </c:pt>
                <c:pt idx="3036">
                  <c:v>1</c:v>
                </c:pt>
                <c:pt idx="3037">
                  <c:v>1</c:v>
                </c:pt>
                <c:pt idx="3038">
                  <c:v>1</c:v>
                </c:pt>
                <c:pt idx="3039">
                  <c:v>1</c:v>
                </c:pt>
                <c:pt idx="3040">
                  <c:v>1</c:v>
                </c:pt>
                <c:pt idx="3041">
                  <c:v>1</c:v>
                </c:pt>
                <c:pt idx="3042">
                  <c:v>1</c:v>
                </c:pt>
                <c:pt idx="3043">
                  <c:v>1</c:v>
                </c:pt>
                <c:pt idx="3044">
                  <c:v>1</c:v>
                </c:pt>
                <c:pt idx="3045">
                  <c:v>1</c:v>
                </c:pt>
                <c:pt idx="3046">
                  <c:v>1</c:v>
                </c:pt>
                <c:pt idx="3047">
                  <c:v>1</c:v>
                </c:pt>
                <c:pt idx="3048">
                  <c:v>1</c:v>
                </c:pt>
                <c:pt idx="3049">
                  <c:v>1</c:v>
                </c:pt>
                <c:pt idx="3050">
                  <c:v>1</c:v>
                </c:pt>
                <c:pt idx="3051">
                  <c:v>1</c:v>
                </c:pt>
                <c:pt idx="3052">
                  <c:v>1</c:v>
                </c:pt>
                <c:pt idx="3053">
                  <c:v>1</c:v>
                </c:pt>
                <c:pt idx="3054">
                  <c:v>1</c:v>
                </c:pt>
                <c:pt idx="3055">
                  <c:v>1</c:v>
                </c:pt>
                <c:pt idx="3056">
                  <c:v>1</c:v>
                </c:pt>
                <c:pt idx="3057">
                  <c:v>1</c:v>
                </c:pt>
                <c:pt idx="3058">
                  <c:v>1</c:v>
                </c:pt>
                <c:pt idx="3059">
                  <c:v>1</c:v>
                </c:pt>
                <c:pt idx="3060">
                  <c:v>1</c:v>
                </c:pt>
                <c:pt idx="3061">
                  <c:v>1</c:v>
                </c:pt>
                <c:pt idx="3062">
                  <c:v>1</c:v>
                </c:pt>
                <c:pt idx="3063">
                  <c:v>1</c:v>
                </c:pt>
                <c:pt idx="3064">
                  <c:v>1</c:v>
                </c:pt>
                <c:pt idx="3065">
                  <c:v>1</c:v>
                </c:pt>
                <c:pt idx="3066">
                  <c:v>1</c:v>
                </c:pt>
                <c:pt idx="3067">
                  <c:v>1</c:v>
                </c:pt>
                <c:pt idx="3068">
                  <c:v>1</c:v>
                </c:pt>
                <c:pt idx="3069">
                  <c:v>1</c:v>
                </c:pt>
                <c:pt idx="3070">
                  <c:v>1</c:v>
                </c:pt>
                <c:pt idx="3071">
                  <c:v>1</c:v>
                </c:pt>
                <c:pt idx="3072">
                  <c:v>1</c:v>
                </c:pt>
                <c:pt idx="3073">
                  <c:v>1</c:v>
                </c:pt>
                <c:pt idx="3074">
                  <c:v>1</c:v>
                </c:pt>
                <c:pt idx="3075">
                  <c:v>1</c:v>
                </c:pt>
                <c:pt idx="3076">
                  <c:v>1</c:v>
                </c:pt>
                <c:pt idx="3077">
                  <c:v>1</c:v>
                </c:pt>
                <c:pt idx="3078">
                  <c:v>1</c:v>
                </c:pt>
                <c:pt idx="3079">
                  <c:v>1</c:v>
                </c:pt>
                <c:pt idx="3080">
                  <c:v>1</c:v>
                </c:pt>
                <c:pt idx="3081">
                  <c:v>1</c:v>
                </c:pt>
                <c:pt idx="3082">
                  <c:v>1</c:v>
                </c:pt>
                <c:pt idx="3083">
                  <c:v>1</c:v>
                </c:pt>
                <c:pt idx="3084">
                  <c:v>1</c:v>
                </c:pt>
                <c:pt idx="3085">
                  <c:v>1</c:v>
                </c:pt>
                <c:pt idx="3086">
                  <c:v>1</c:v>
                </c:pt>
                <c:pt idx="3087">
                  <c:v>1</c:v>
                </c:pt>
                <c:pt idx="3088">
                  <c:v>0</c:v>
                </c:pt>
                <c:pt idx="3089">
                  <c:v>0</c:v>
                </c:pt>
                <c:pt idx="3090">
                  <c:v>0</c:v>
                </c:pt>
                <c:pt idx="3091">
                  <c:v>0</c:v>
                </c:pt>
                <c:pt idx="3092">
                  <c:v>0</c:v>
                </c:pt>
                <c:pt idx="3093">
                  <c:v>0</c:v>
                </c:pt>
                <c:pt idx="3094">
                  <c:v>0</c:v>
                </c:pt>
                <c:pt idx="3095">
                  <c:v>0</c:v>
                </c:pt>
                <c:pt idx="3096">
                  <c:v>0</c:v>
                </c:pt>
                <c:pt idx="3097">
                  <c:v>0</c:v>
                </c:pt>
                <c:pt idx="3098">
                  <c:v>0</c:v>
                </c:pt>
                <c:pt idx="3099">
                  <c:v>0</c:v>
                </c:pt>
                <c:pt idx="3100">
                  <c:v>0</c:v>
                </c:pt>
                <c:pt idx="3101">
                  <c:v>0</c:v>
                </c:pt>
                <c:pt idx="3102">
                  <c:v>0</c:v>
                </c:pt>
                <c:pt idx="3103">
                  <c:v>0</c:v>
                </c:pt>
                <c:pt idx="3104">
                  <c:v>0</c:v>
                </c:pt>
                <c:pt idx="3105">
                  <c:v>0</c:v>
                </c:pt>
                <c:pt idx="3106">
                  <c:v>0</c:v>
                </c:pt>
                <c:pt idx="3107">
                  <c:v>0</c:v>
                </c:pt>
                <c:pt idx="3108">
                  <c:v>0</c:v>
                </c:pt>
                <c:pt idx="3109">
                  <c:v>0</c:v>
                </c:pt>
                <c:pt idx="3110">
                  <c:v>0</c:v>
                </c:pt>
                <c:pt idx="3111">
                  <c:v>0</c:v>
                </c:pt>
                <c:pt idx="3112">
                  <c:v>0</c:v>
                </c:pt>
                <c:pt idx="3113">
                  <c:v>0</c:v>
                </c:pt>
                <c:pt idx="3114">
                  <c:v>0</c:v>
                </c:pt>
                <c:pt idx="3115">
                  <c:v>0</c:v>
                </c:pt>
                <c:pt idx="3116">
                  <c:v>0</c:v>
                </c:pt>
                <c:pt idx="3117">
                  <c:v>0</c:v>
                </c:pt>
                <c:pt idx="3118">
                  <c:v>0</c:v>
                </c:pt>
                <c:pt idx="3119">
                  <c:v>0</c:v>
                </c:pt>
                <c:pt idx="3120">
                  <c:v>0</c:v>
                </c:pt>
                <c:pt idx="3121">
                  <c:v>0</c:v>
                </c:pt>
                <c:pt idx="3122">
                  <c:v>0</c:v>
                </c:pt>
                <c:pt idx="3123">
                  <c:v>0</c:v>
                </c:pt>
                <c:pt idx="3124">
                  <c:v>0</c:v>
                </c:pt>
                <c:pt idx="3125">
                  <c:v>0</c:v>
                </c:pt>
                <c:pt idx="3126">
                  <c:v>0</c:v>
                </c:pt>
                <c:pt idx="3127">
                  <c:v>0</c:v>
                </c:pt>
                <c:pt idx="3128">
                  <c:v>0</c:v>
                </c:pt>
                <c:pt idx="3129">
                  <c:v>0</c:v>
                </c:pt>
                <c:pt idx="3130">
                  <c:v>0</c:v>
                </c:pt>
                <c:pt idx="3131">
                  <c:v>0</c:v>
                </c:pt>
                <c:pt idx="3132">
                  <c:v>0</c:v>
                </c:pt>
                <c:pt idx="3133">
                  <c:v>0</c:v>
                </c:pt>
                <c:pt idx="3134">
                  <c:v>0</c:v>
                </c:pt>
                <c:pt idx="3135">
                  <c:v>0</c:v>
                </c:pt>
                <c:pt idx="3136">
                  <c:v>0</c:v>
                </c:pt>
                <c:pt idx="3137">
                  <c:v>0</c:v>
                </c:pt>
                <c:pt idx="3138">
                  <c:v>0</c:v>
                </c:pt>
                <c:pt idx="3139">
                  <c:v>0</c:v>
                </c:pt>
                <c:pt idx="3140">
                  <c:v>0</c:v>
                </c:pt>
                <c:pt idx="3141">
                  <c:v>0</c:v>
                </c:pt>
                <c:pt idx="3142">
                  <c:v>0</c:v>
                </c:pt>
                <c:pt idx="3143">
                  <c:v>0</c:v>
                </c:pt>
                <c:pt idx="3144">
                  <c:v>0</c:v>
                </c:pt>
                <c:pt idx="3145">
                  <c:v>0</c:v>
                </c:pt>
                <c:pt idx="3146">
                  <c:v>0</c:v>
                </c:pt>
                <c:pt idx="3147">
                  <c:v>0</c:v>
                </c:pt>
                <c:pt idx="3148">
                  <c:v>0</c:v>
                </c:pt>
                <c:pt idx="3149">
                  <c:v>0</c:v>
                </c:pt>
                <c:pt idx="3150">
                  <c:v>0</c:v>
                </c:pt>
                <c:pt idx="3151">
                  <c:v>0</c:v>
                </c:pt>
                <c:pt idx="3152">
                  <c:v>0</c:v>
                </c:pt>
                <c:pt idx="3153">
                  <c:v>0</c:v>
                </c:pt>
                <c:pt idx="3154">
                  <c:v>0</c:v>
                </c:pt>
                <c:pt idx="3155">
                  <c:v>0</c:v>
                </c:pt>
                <c:pt idx="3156">
                  <c:v>0</c:v>
                </c:pt>
                <c:pt idx="3157">
                  <c:v>0</c:v>
                </c:pt>
                <c:pt idx="3158">
                  <c:v>0</c:v>
                </c:pt>
                <c:pt idx="3159">
                  <c:v>0</c:v>
                </c:pt>
                <c:pt idx="3160">
                  <c:v>0</c:v>
                </c:pt>
                <c:pt idx="3161">
                  <c:v>0</c:v>
                </c:pt>
                <c:pt idx="3162">
                  <c:v>0</c:v>
                </c:pt>
                <c:pt idx="3163">
                  <c:v>0</c:v>
                </c:pt>
                <c:pt idx="3164">
                  <c:v>0</c:v>
                </c:pt>
                <c:pt idx="3165">
                  <c:v>0</c:v>
                </c:pt>
                <c:pt idx="3166">
                  <c:v>0</c:v>
                </c:pt>
                <c:pt idx="3167">
                  <c:v>0</c:v>
                </c:pt>
                <c:pt idx="3168">
                  <c:v>0</c:v>
                </c:pt>
                <c:pt idx="3169">
                  <c:v>0</c:v>
                </c:pt>
                <c:pt idx="3170">
                  <c:v>0</c:v>
                </c:pt>
                <c:pt idx="3171">
                  <c:v>0</c:v>
                </c:pt>
                <c:pt idx="3172">
                  <c:v>0</c:v>
                </c:pt>
                <c:pt idx="3173">
                  <c:v>0</c:v>
                </c:pt>
                <c:pt idx="3174">
                  <c:v>0</c:v>
                </c:pt>
                <c:pt idx="3175">
                  <c:v>0</c:v>
                </c:pt>
                <c:pt idx="3176">
                  <c:v>0</c:v>
                </c:pt>
                <c:pt idx="3177">
                  <c:v>0</c:v>
                </c:pt>
                <c:pt idx="3178">
                  <c:v>0</c:v>
                </c:pt>
                <c:pt idx="3179">
                  <c:v>0</c:v>
                </c:pt>
                <c:pt idx="3180">
                  <c:v>0</c:v>
                </c:pt>
                <c:pt idx="3181">
                  <c:v>1</c:v>
                </c:pt>
                <c:pt idx="3182">
                  <c:v>1</c:v>
                </c:pt>
                <c:pt idx="3183">
                  <c:v>1</c:v>
                </c:pt>
                <c:pt idx="3184">
                  <c:v>1</c:v>
                </c:pt>
                <c:pt idx="3185">
                  <c:v>1</c:v>
                </c:pt>
                <c:pt idx="3186">
                  <c:v>1</c:v>
                </c:pt>
                <c:pt idx="3187">
                  <c:v>1</c:v>
                </c:pt>
                <c:pt idx="3188">
                  <c:v>1</c:v>
                </c:pt>
                <c:pt idx="3189">
                  <c:v>1</c:v>
                </c:pt>
                <c:pt idx="3190">
                  <c:v>1</c:v>
                </c:pt>
                <c:pt idx="3191">
                  <c:v>1</c:v>
                </c:pt>
                <c:pt idx="3192">
                  <c:v>1</c:v>
                </c:pt>
                <c:pt idx="3193">
                  <c:v>1</c:v>
                </c:pt>
                <c:pt idx="3194">
                  <c:v>1</c:v>
                </c:pt>
                <c:pt idx="3195">
                  <c:v>1</c:v>
                </c:pt>
                <c:pt idx="3196">
                  <c:v>1</c:v>
                </c:pt>
                <c:pt idx="3197">
                  <c:v>1</c:v>
                </c:pt>
                <c:pt idx="3198">
                  <c:v>1</c:v>
                </c:pt>
                <c:pt idx="3199">
                  <c:v>1</c:v>
                </c:pt>
                <c:pt idx="3200">
                  <c:v>1</c:v>
                </c:pt>
                <c:pt idx="3201">
                  <c:v>1</c:v>
                </c:pt>
                <c:pt idx="3202">
                  <c:v>1</c:v>
                </c:pt>
                <c:pt idx="3203">
                  <c:v>1</c:v>
                </c:pt>
                <c:pt idx="3204">
                  <c:v>1</c:v>
                </c:pt>
                <c:pt idx="3205">
                  <c:v>1</c:v>
                </c:pt>
                <c:pt idx="3206">
                  <c:v>1</c:v>
                </c:pt>
                <c:pt idx="3207">
                  <c:v>1</c:v>
                </c:pt>
                <c:pt idx="3208">
                  <c:v>1</c:v>
                </c:pt>
                <c:pt idx="3209">
                  <c:v>1</c:v>
                </c:pt>
                <c:pt idx="3210">
                  <c:v>1</c:v>
                </c:pt>
                <c:pt idx="3211">
                  <c:v>1</c:v>
                </c:pt>
                <c:pt idx="3212">
                  <c:v>1</c:v>
                </c:pt>
                <c:pt idx="3213">
                  <c:v>1</c:v>
                </c:pt>
                <c:pt idx="3214">
                  <c:v>1</c:v>
                </c:pt>
                <c:pt idx="3215">
                  <c:v>1</c:v>
                </c:pt>
                <c:pt idx="3216">
                  <c:v>1</c:v>
                </c:pt>
                <c:pt idx="3217">
                  <c:v>1</c:v>
                </c:pt>
                <c:pt idx="3218">
                  <c:v>1</c:v>
                </c:pt>
                <c:pt idx="3219">
                  <c:v>1</c:v>
                </c:pt>
                <c:pt idx="3220">
                  <c:v>1</c:v>
                </c:pt>
                <c:pt idx="3221">
                  <c:v>1</c:v>
                </c:pt>
                <c:pt idx="3222">
                  <c:v>1</c:v>
                </c:pt>
                <c:pt idx="3223">
                  <c:v>1</c:v>
                </c:pt>
                <c:pt idx="3224">
                  <c:v>1</c:v>
                </c:pt>
                <c:pt idx="3225">
                  <c:v>1</c:v>
                </c:pt>
                <c:pt idx="3226">
                  <c:v>1</c:v>
                </c:pt>
                <c:pt idx="3227">
                  <c:v>1</c:v>
                </c:pt>
                <c:pt idx="3228">
                  <c:v>1</c:v>
                </c:pt>
                <c:pt idx="3229">
                  <c:v>1</c:v>
                </c:pt>
                <c:pt idx="3230">
                  <c:v>1</c:v>
                </c:pt>
                <c:pt idx="3231">
                  <c:v>1</c:v>
                </c:pt>
                <c:pt idx="3232">
                  <c:v>1</c:v>
                </c:pt>
                <c:pt idx="3233">
                  <c:v>1</c:v>
                </c:pt>
                <c:pt idx="3234">
                  <c:v>1</c:v>
                </c:pt>
                <c:pt idx="3235">
                  <c:v>1</c:v>
                </c:pt>
                <c:pt idx="3236">
                  <c:v>1</c:v>
                </c:pt>
                <c:pt idx="3237">
                  <c:v>1</c:v>
                </c:pt>
                <c:pt idx="3238">
                  <c:v>1</c:v>
                </c:pt>
                <c:pt idx="3239">
                  <c:v>1</c:v>
                </c:pt>
                <c:pt idx="3240">
                  <c:v>1</c:v>
                </c:pt>
                <c:pt idx="3241">
                  <c:v>1</c:v>
                </c:pt>
                <c:pt idx="3242">
                  <c:v>1</c:v>
                </c:pt>
                <c:pt idx="3243">
                  <c:v>1</c:v>
                </c:pt>
                <c:pt idx="3244">
                  <c:v>1</c:v>
                </c:pt>
                <c:pt idx="3245">
                  <c:v>1</c:v>
                </c:pt>
                <c:pt idx="3246">
                  <c:v>1</c:v>
                </c:pt>
                <c:pt idx="3247">
                  <c:v>1</c:v>
                </c:pt>
                <c:pt idx="3248">
                  <c:v>1</c:v>
                </c:pt>
                <c:pt idx="3249">
                  <c:v>1</c:v>
                </c:pt>
                <c:pt idx="3250">
                  <c:v>1</c:v>
                </c:pt>
                <c:pt idx="3251">
                  <c:v>1</c:v>
                </c:pt>
                <c:pt idx="3252">
                  <c:v>1</c:v>
                </c:pt>
                <c:pt idx="3253">
                  <c:v>1</c:v>
                </c:pt>
                <c:pt idx="3254">
                  <c:v>1</c:v>
                </c:pt>
                <c:pt idx="3255">
                  <c:v>1</c:v>
                </c:pt>
                <c:pt idx="3256">
                  <c:v>1</c:v>
                </c:pt>
                <c:pt idx="3257">
                  <c:v>1</c:v>
                </c:pt>
                <c:pt idx="3258">
                  <c:v>1</c:v>
                </c:pt>
                <c:pt idx="3259">
                  <c:v>1</c:v>
                </c:pt>
                <c:pt idx="3260">
                  <c:v>1</c:v>
                </c:pt>
                <c:pt idx="3261">
                  <c:v>1</c:v>
                </c:pt>
                <c:pt idx="3262">
                  <c:v>1</c:v>
                </c:pt>
                <c:pt idx="3263">
                  <c:v>1</c:v>
                </c:pt>
                <c:pt idx="3264">
                  <c:v>1</c:v>
                </c:pt>
                <c:pt idx="3265">
                  <c:v>1</c:v>
                </c:pt>
                <c:pt idx="3266">
                  <c:v>1</c:v>
                </c:pt>
                <c:pt idx="3267">
                  <c:v>1</c:v>
                </c:pt>
                <c:pt idx="3268">
                  <c:v>1</c:v>
                </c:pt>
                <c:pt idx="3269">
                  <c:v>1</c:v>
                </c:pt>
                <c:pt idx="3270">
                  <c:v>1</c:v>
                </c:pt>
                <c:pt idx="3271">
                  <c:v>1</c:v>
                </c:pt>
                <c:pt idx="3272">
                  <c:v>1</c:v>
                </c:pt>
                <c:pt idx="3273">
                  <c:v>1</c:v>
                </c:pt>
                <c:pt idx="3274">
                  <c:v>1</c:v>
                </c:pt>
                <c:pt idx="3275">
                  <c:v>1</c:v>
                </c:pt>
                <c:pt idx="3276">
                  <c:v>1</c:v>
                </c:pt>
                <c:pt idx="3277">
                  <c:v>1</c:v>
                </c:pt>
                <c:pt idx="3278">
                  <c:v>1</c:v>
                </c:pt>
                <c:pt idx="3279">
                  <c:v>1</c:v>
                </c:pt>
                <c:pt idx="3280">
                  <c:v>1</c:v>
                </c:pt>
                <c:pt idx="3281">
                  <c:v>1</c:v>
                </c:pt>
                <c:pt idx="3282">
                  <c:v>1</c:v>
                </c:pt>
                <c:pt idx="3283">
                  <c:v>1</c:v>
                </c:pt>
                <c:pt idx="3284">
                  <c:v>1</c:v>
                </c:pt>
                <c:pt idx="3285">
                  <c:v>1</c:v>
                </c:pt>
                <c:pt idx="3286">
                  <c:v>1</c:v>
                </c:pt>
                <c:pt idx="3287">
                  <c:v>1</c:v>
                </c:pt>
                <c:pt idx="3288">
                  <c:v>1</c:v>
                </c:pt>
                <c:pt idx="3289">
                  <c:v>1</c:v>
                </c:pt>
                <c:pt idx="3290">
                  <c:v>1</c:v>
                </c:pt>
                <c:pt idx="3291">
                  <c:v>1</c:v>
                </c:pt>
                <c:pt idx="3292">
                  <c:v>1</c:v>
                </c:pt>
                <c:pt idx="3293">
                  <c:v>1</c:v>
                </c:pt>
                <c:pt idx="3294">
                  <c:v>1</c:v>
                </c:pt>
                <c:pt idx="3295">
                  <c:v>1</c:v>
                </c:pt>
                <c:pt idx="3296">
                  <c:v>1</c:v>
                </c:pt>
                <c:pt idx="3297">
                  <c:v>1</c:v>
                </c:pt>
                <c:pt idx="3298">
                  <c:v>1</c:v>
                </c:pt>
                <c:pt idx="3299">
                  <c:v>1</c:v>
                </c:pt>
                <c:pt idx="3300">
                  <c:v>1</c:v>
                </c:pt>
                <c:pt idx="3301">
                  <c:v>1</c:v>
                </c:pt>
                <c:pt idx="3302">
                  <c:v>1</c:v>
                </c:pt>
                <c:pt idx="3303">
                  <c:v>1</c:v>
                </c:pt>
                <c:pt idx="3304">
                  <c:v>1</c:v>
                </c:pt>
                <c:pt idx="3305">
                  <c:v>1</c:v>
                </c:pt>
                <c:pt idx="3306">
                  <c:v>1</c:v>
                </c:pt>
                <c:pt idx="3307">
                  <c:v>1</c:v>
                </c:pt>
                <c:pt idx="3308">
                  <c:v>1</c:v>
                </c:pt>
                <c:pt idx="3309">
                  <c:v>1</c:v>
                </c:pt>
                <c:pt idx="3310">
                  <c:v>1</c:v>
                </c:pt>
                <c:pt idx="3311">
                  <c:v>1</c:v>
                </c:pt>
                <c:pt idx="3312">
                  <c:v>1</c:v>
                </c:pt>
                <c:pt idx="3313">
                  <c:v>1</c:v>
                </c:pt>
                <c:pt idx="3314">
                  <c:v>1</c:v>
                </c:pt>
                <c:pt idx="3315">
                  <c:v>1</c:v>
                </c:pt>
                <c:pt idx="3316">
                  <c:v>1</c:v>
                </c:pt>
                <c:pt idx="3317">
                  <c:v>1</c:v>
                </c:pt>
                <c:pt idx="3318">
                  <c:v>1</c:v>
                </c:pt>
                <c:pt idx="3319">
                  <c:v>1</c:v>
                </c:pt>
                <c:pt idx="3320">
                  <c:v>1</c:v>
                </c:pt>
                <c:pt idx="3321">
                  <c:v>1</c:v>
                </c:pt>
                <c:pt idx="3322">
                  <c:v>1</c:v>
                </c:pt>
                <c:pt idx="3323">
                  <c:v>1</c:v>
                </c:pt>
                <c:pt idx="3324">
                  <c:v>1</c:v>
                </c:pt>
                <c:pt idx="3325">
                  <c:v>1</c:v>
                </c:pt>
                <c:pt idx="3326">
                  <c:v>1</c:v>
                </c:pt>
                <c:pt idx="3327">
                  <c:v>1</c:v>
                </c:pt>
                <c:pt idx="3328">
                  <c:v>1</c:v>
                </c:pt>
                <c:pt idx="3329">
                  <c:v>1</c:v>
                </c:pt>
                <c:pt idx="3330">
                  <c:v>1</c:v>
                </c:pt>
                <c:pt idx="3331">
                  <c:v>1</c:v>
                </c:pt>
                <c:pt idx="3332">
                  <c:v>1</c:v>
                </c:pt>
                <c:pt idx="3333">
                  <c:v>1</c:v>
                </c:pt>
                <c:pt idx="3334">
                  <c:v>1</c:v>
                </c:pt>
                <c:pt idx="3335">
                  <c:v>1</c:v>
                </c:pt>
                <c:pt idx="3336">
                  <c:v>1</c:v>
                </c:pt>
                <c:pt idx="3337">
                  <c:v>1</c:v>
                </c:pt>
                <c:pt idx="3338">
                  <c:v>1</c:v>
                </c:pt>
                <c:pt idx="3339">
                  <c:v>1</c:v>
                </c:pt>
                <c:pt idx="3340">
                  <c:v>1</c:v>
                </c:pt>
                <c:pt idx="3341">
                  <c:v>1</c:v>
                </c:pt>
                <c:pt idx="3342">
                  <c:v>1</c:v>
                </c:pt>
                <c:pt idx="3343">
                  <c:v>1</c:v>
                </c:pt>
                <c:pt idx="3344">
                  <c:v>1</c:v>
                </c:pt>
                <c:pt idx="3345">
                  <c:v>1</c:v>
                </c:pt>
                <c:pt idx="3346">
                  <c:v>1</c:v>
                </c:pt>
                <c:pt idx="3347">
                  <c:v>1</c:v>
                </c:pt>
                <c:pt idx="3348">
                  <c:v>1</c:v>
                </c:pt>
                <c:pt idx="3349">
                  <c:v>1</c:v>
                </c:pt>
                <c:pt idx="3350">
                  <c:v>1</c:v>
                </c:pt>
                <c:pt idx="3351">
                  <c:v>1</c:v>
                </c:pt>
                <c:pt idx="3352">
                  <c:v>1</c:v>
                </c:pt>
                <c:pt idx="3353">
                  <c:v>1</c:v>
                </c:pt>
                <c:pt idx="3354">
                  <c:v>1</c:v>
                </c:pt>
                <c:pt idx="3355">
                  <c:v>1</c:v>
                </c:pt>
                <c:pt idx="3356">
                  <c:v>1</c:v>
                </c:pt>
                <c:pt idx="3357">
                  <c:v>1</c:v>
                </c:pt>
                <c:pt idx="3358">
                  <c:v>1</c:v>
                </c:pt>
                <c:pt idx="3359">
                  <c:v>1</c:v>
                </c:pt>
                <c:pt idx="3360">
                  <c:v>1</c:v>
                </c:pt>
                <c:pt idx="3361">
                  <c:v>1</c:v>
                </c:pt>
                <c:pt idx="3362">
                  <c:v>1</c:v>
                </c:pt>
                <c:pt idx="3363">
                  <c:v>1</c:v>
                </c:pt>
                <c:pt idx="3364">
                  <c:v>1</c:v>
                </c:pt>
                <c:pt idx="3365">
                  <c:v>1</c:v>
                </c:pt>
                <c:pt idx="3366">
                  <c:v>1</c:v>
                </c:pt>
                <c:pt idx="3367">
                  <c:v>1</c:v>
                </c:pt>
                <c:pt idx="3368">
                  <c:v>1</c:v>
                </c:pt>
                <c:pt idx="3369">
                  <c:v>1</c:v>
                </c:pt>
                <c:pt idx="3370">
                  <c:v>1</c:v>
                </c:pt>
                <c:pt idx="3371">
                  <c:v>1</c:v>
                </c:pt>
                <c:pt idx="3372">
                  <c:v>1</c:v>
                </c:pt>
                <c:pt idx="3373">
                  <c:v>1</c:v>
                </c:pt>
                <c:pt idx="3374">
                  <c:v>1</c:v>
                </c:pt>
                <c:pt idx="3375">
                  <c:v>1</c:v>
                </c:pt>
                <c:pt idx="3376">
                  <c:v>1</c:v>
                </c:pt>
                <c:pt idx="3377">
                  <c:v>1</c:v>
                </c:pt>
                <c:pt idx="3378">
                  <c:v>1</c:v>
                </c:pt>
                <c:pt idx="3379">
                  <c:v>1</c:v>
                </c:pt>
                <c:pt idx="3380">
                  <c:v>1</c:v>
                </c:pt>
                <c:pt idx="3381">
                  <c:v>1</c:v>
                </c:pt>
                <c:pt idx="3382">
                  <c:v>1</c:v>
                </c:pt>
                <c:pt idx="3383">
                  <c:v>1</c:v>
                </c:pt>
                <c:pt idx="3384">
                  <c:v>1</c:v>
                </c:pt>
                <c:pt idx="3385">
                  <c:v>1</c:v>
                </c:pt>
                <c:pt idx="3386">
                  <c:v>1</c:v>
                </c:pt>
                <c:pt idx="3387">
                  <c:v>1</c:v>
                </c:pt>
                <c:pt idx="3388">
                  <c:v>1</c:v>
                </c:pt>
                <c:pt idx="3389">
                  <c:v>1</c:v>
                </c:pt>
                <c:pt idx="3390">
                  <c:v>1</c:v>
                </c:pt>
                <c:pt idx="3391">
                  <c:v>1</c:v>
                </c:pt>
                <c:pt idx="3392">
                  <c:v>1</c:v>
                </c:pt>
                <c:pt idx="3393">
                  <c:v>1</c:v>
                </c:pt>
                <c:pt idx="3394">
                  <c:v>1</c:v>
                </c:pt>
                <c:pt idx="3395">
                  <c:v>1</c:v>
                </c:pt>
                <c:pt idx="3396">
                  <c:v>1</c:v>
                </c:pt>
                <c:pt idx="3397">
                  <c:v>1</c:v>
                </c:pt>
                <c:pt idx="3398">
                  <c:v>1</c:v>
                </c:pt>
                <c:pt idx="3399">
                  <c:v>1</c:v>
                </c:pt>
                <c:pt idx="3400">
                  <c:v>1</c:v>
                </c:pt>
                <c:pt idx="3401">
                  <c:v>1</c:v>
                </c:pt>
                <c:pt idx="3402">
                  <c:v>1</c:v>
                </c:pt>
                <c:pt idx="3403">
                  <c:v>1</c:v>
                </c:pt>
                <c:pt idx="3404">
                  <c:v>1</c:v>
                </c:pt>
                <c:pt idx="3405">
                  <c:v>1</c:v>
                </c:pt>
                <c:pt idx="3406">
                  <c:v>1</c:v>
                </c:pt>
                <c:pt idx="3407">
                  <c:v>1</c:v>
                </c:pt>
                <c:pt idx="3408">
                  <c:v>1</c:v>
                </c:pt>
                <c:pt idx="3409">
                  <c:v>1</c:v>
                </c:pt>
                <c:pt idx="3410">
                  <c:v>1</c:v>
                </c:pt>
                <c:pt idx="3411">
                  <c:v>1</c:v>
                </c:pt>
                <c:pt idx="3412">
                  <c:v>1</c:v>
                </c:pt>
                <c:pt idx="3413">
                  <c:v>1</c:v>
                </c:pt>
                <c:pt idx="3414">
                  <c:v>1</c:v>
                </c:pt>
                <c:pt idx="3415">
                  <c:v>1</c:v>
                </c:pt>
                <c:pt idx="3416">
                  <c:v>1</c:v>
                </c:pt>
                <c:pt idx="3417">
                  <c:v>1</c:v>
                </c:pt>
                <c:pt idx="3418">
                  <c:v>1</c:v>
                </c:pt>
                <c:pt idx="3419">
                  <c:v>1</c:v>
                </c:pt>
                <c:pt idx="3420">
                  <c:v>1</c:v>
                </c:pt>
                <c:pt idx="3421">
                  <c:v>1</c:v>
                </c:pt>
                <c:pt idx="3422">
                  <c:v>1</c:v>
                </c:pt>
                <c:pt idx="3423">
                  <c:v>1</c:v>
                </c:pt>
                <c:pt idx="3424">
                  <c:v>1</c:v>
                </c:pt>
                <c:pt idx="3425">
                  <c:v>1</c:v>
                </c:pt>
                <c:pt idx="3426">
                  <c:v>1</c:v>
                </c:pt>
                <c:pt idx="3427">
                  <c:v>1</c:v>
                </c:pt>
                <c:pt idx="3428">
                  <c:v>1</c:v>
                </c:pt>
                <c:pt idx="3429">
                  <c:v>1</c:v>
                </c:pt>
                <c:pt idx="3430">
                  <c:v>1</c:v>
                </c:pt>
                <c:pt idx="3431">
                  <c:v>1</c:v>
                </c:pt>
                <c:pt idx="3432">
                  <c:v>1</c:v>
                </c:pt>
                <c:pt idx="3433">
                  <c:v>1</c:v>
                </c:pt>
                <c:pt idx="3434">
                  <c:v>1</c:v>
                </c:pt>
                <c:pt idx="3435">
                  <c:v>1</c:v>
                </c:pt>
                <c:pt idx="3436">
                  <c:v>1</c:v>
                </c:pt>
                <c:pt idx="3437">
                  <c:v>1</c:v>
                </c:pt>
                <c:pt idx="3438">
                  <c:v>1</c:v>
                </c:pt>
                <c:pt idx="3439">
                  <c:v>1</c:v>
                </c:pt>
                <c:pt idx="3440">
                  <c:v>1</c:v>
                </c:pt>
                <c:pt idx="3441">
                  <c:v>1</c:v>
                </c:pt>
                <c:pt idx="3442">
                  <c:v>1</c:v>
                </c:pt>
                <c:pt idx="3443">
                  <c:v>1</c:v>
                </c:pt>
                <c:pt idx="3444">
                  <c:v>1</c:v>
                </c:pt>
                <c:pt idx="3445">
                  <c:v>1</c:v>
                </c:pt>
                <c:pt idx="3446">
                  <c:v>1</c:v>
                </c:pt>
                <c:pt idx="3447">
                  <c:v>1</c:v>
                </c:pt>
                <c:pt idx="3448">
                  <c:v>1</c:v>
                </c:pt>
                <c:pt idx="3449">
                  <c:v>1</c:v>
                </c:pt>
                <c:pt idx="3450">
                  <c:v>1</c:v>
                </c:pt>
                <c:pt idx="3451">
                  <c:v>1</c:v>
                </c:pt>
                <c:pt idx="3452">
                  <c:v>1</c:v>
                </c:pt>
                <c:pt idx="3453">
                  <c:v>0</c:v>
                </c:pt>
                <c:pt idx="3454">
                  <c:v>0</c:v>
                </c:pt>
                <c:pt idx="3455">
                  <c:v>0</c:v>
                </c:pt>
                <c:pt idx="3456">
                  <c:v>0</c:v>
                </c:pt>
                <c:pt idx="3457">
                  <c:v>0</c:v>
                </c:pt>
                <c:pt idx="3458">
                  <c:v>0</c:v>
                </c:pt>
                <c:pt idx="3459">
                  <c:v>0</c:v>
                </c:pt>
                <c:pt idx="3460">
                  <c:v>0</c:v>
                </c:pt>
                <c:pt idx="3461">
                  <c:v>0</c:v>
                </c:pt>
                <c:pt idx="3462">
                  <c:v>0</c:v>
                </c:pt>
                <c:pt idx="3463">
                  <c:v>0</c:v>
                </c:pt>
                <c:pt idx="3464">
                  <c:v>0</c:v>
                </c:pt>
                <c:pt idx="3465">
                  <c:v>0</c:v>
                </c:pt>
                <c:pt idx="3466">
                  <c:v>0</c:v>
                </c:pt>
                <c:pt idx="3467">
                  <c:v>0</c:v>
                </c:pt>
                <c:pt idx="3468">
                  <c:v>0</c:v>
                </c:pt>
                <c:pt idx="3469">
                  <c:v>0</c:v>
                </c:pt>
                <c:pt idx="3470">
                  <c:v>0</c:v>
                </c:pt>
                <c:pt idx="3471">
                  <c:v>0</c:v>
                </c:pt>
                <c:pt idx="3472">
                  <c:v>0</c:v>
                </c:pt>
                <c:pt idx="3473">
                  <c:v>0</c:v>
                </c:pt>
                <c:pt idx="3474">
                  <c:v>0</c:v>
                </c:pt>
                <c:pt idx="3475">
                  <c:v>0</c:v>
                </c:pt>
                <c:pt idx="3476">
                  <c:v>0</c:v>
                </c:pt>
                <c:pt idx="3477">
                  <c:v>0</c:v>
                </c:pt>
                <c:pt idx="3478">
                  <c:v>0</c:v>
                </c:pt>
                <c:pt idx="3479">
                  <c:v>0</c:v>
                </c:pt>
                <c:pt idx="3480">
                  <c:v>0</c:v>
                </c:pt>
                <c:pt idx="3481">
                  <c:v>0</c:v>
                </c:pt>
                <c:pt idx="3482">
                  <c:v>0</c:v>
                </c:pt>
                <c:pt idx="3483">
                  <c:v>0</c:v>
                </c:pt>
                <c:pt idx="3484">
                  <c:v>0</c:v>
                </c:pt>
                <c:pt idx="3485">
                  <c:v>0</c:v>
                </c:pt>
                <c:pt idx="3486">
                  <c:v>0</c:v>
                </c:pt>
                <c:pt idx="3487">
                  <c:v>0</c:v>
                </c:pt>
                <c:pt idx="3488">
                  <c:v>0</c:v>
                </c:pt>
                <c:pt idx="3489">
                  <c:v>0</c:v>
                </c:pt>
                <c:pt idx="3490">
                  <c:v>0</c:v>
                </c:pt>
                <c:pt idx="3491">
                  <c:v>0</c:v>
                </c:pt>
                <c:pt idx="3492">
                  <c:v>0</c:v>
                </c:pt>
                <c:pt idx="3493">
                  <c:v>0</c:v>
                </c:pt>
                <c:pt idx="3494">
                  <c:v>0</c:v>
                </c:pt>
                <c:pt idx="3495">
                  <c:v>0</c:v>
                </c:pt>
                <c:pt idx="3496">
                  <c:v>0</c:v>
                </c:pt>
                <c:pt idx="3497">
                  <c:v>0</c:v>
                </c:pt>
                <c:pt idx="3498">
                  <c:v>0</c:v>
                </c:pt>
                <c:pt idx="3499">
                  <c:v>0</c:v>
                </c:pt>
                <c:pt idx="3500">
                  <c:v>0</c:v>
                </c:pt>
                <c:pt idx="3501">
                  <c:v>0</c:v>
                </c:pt>
                <c:pt idx="3502">
                  <c:v>0</c:v>
                </c:pt>
                <c:pt idx="3503">
                  <c:v>0</c:v>
                </c:pt>
                <c:pt idx="3504">
                  <c:v>0</c:v>
                </c:pt>
                <c:pt idx="3505">
                  <c:v>0</c:v>
                </c:pt>
                <c:pt idx="3506">
                  <c:v>0</c:v>
                </c:pt>
                <c:pt idx="3507">
                  <c:v>0</c:v>
                </c:pt>
                <c:pt idx="3508">
                  <c:v>0</c:v>
                </c:pt>
                <c:pt idx="3509">
                  <c:v>0</c:v>
                </c:pt>
                <c:pt idx="3510">
                  <c:v>0</c:v>
                </c:pt>
                <c:pt idx="3511">
                  <c:v>0</c:v>
                </c:pt>
                <c:pt idx="3512">
                  <c:v>0</c:v>
                </c:pt>
                <c:pt idx="3513">
                  <c:v>0</c:v>
                </c:pt>
                <c:pt idx="3514">
                  <c:v>0</c:v>
                </c:pt>
                <c:pt idx="3515">
                  <c:v>0</c:v>
                </c:pt>
                <c:pt idx="3516">
                  <c:v>0</c:v>
                </c:pt>
                <c:pt idx="3517">
                  <c:v>0</c:v>
                </c:pt>
                <c:pt idx="3518">
                  <c:v>0</c:v>
                </c:pt>
                <c:pt idx="3519">
                  <c:v>0</c:v>
                </c:pt>
                <c:pt idx="3520">
                  <c:v>0</c:v>
                </c:pt>
                <c:pt idx="3521">
                  <c:v>0</c:v>
                </c:pt>
                <c:pt idx="3522">
                  <c:v>0</c:v>
                </c:pt>
                <c:pt idx="3523">
                  <c:v>0</c:v>
                </c:pt>
                <c:pt idx="3524">
                  <c:v>0</c:v>
                </c:pt>
                <c:pt idx="3525">
                  <c:v>0</c:v>
                </c:pt>
                <c:pt idx="3526">
                  <c:v>0</c:v>
                </c:pt>
                <c:pt idx="3527">
                  <c:v>0</c:v>
                </c:pt>
                <c:pt idx="3528">
                  <c:v>0</c:v>
                </c:pt>
                <c:pt idx="3529">
                  <c:v>0</c:v>
                </c:pt>
                <c:pt idx="3530">
                  <c:v>0</c:v>
                </c:pt>
              </c:numCache>
            </c:numRef>
          </c:val>
          <c:extLst>
            <c:ext xmlns:c16="http://schemas.microsoft.com/office/drawing/2014/chart" uri="{C3380CC4-5D6E-409C-BE32-E72D297353CC}">
              <c16:uniqueId val="{00000003-FFCB-4F1C-8F45-A8F685617EA6}"/>
            </c:ext>
          </c:extLst>
        </c:ser>
        <c:ser>
          <c:idx val="21"/>
          <c:order val="19"/>
          <c:tx>
            <c:strRef>
              <c:f>Trends!$AU$16</c:f>
              <c:strCache>
                <c:ptCount val="1"/>
                <c:pt idx="0">
                  <c:v>Bgnd2</c:v>
                </c:pt>
              </c:strCache>
            </c:strRef>
          </c:tx>
          <c:spPr>
            <a:solidFill>
              <a:srgbClr val="E0E0D9">
                <a:alpha val="50000"/>
              </a:srgbClr>
            </a:solidFill>
          </c:spPr>
          <c:invertIfNegative val="0"/>
          <c:val>
            <c:numRef>
              <c:f>Trends!$AU$17:$AU$3564</c:f>
              <c:numCache>
                <c:formatCode>General</c:formatCode>
                <c:ptCount val="354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1</c:v>
                </c:pt>
                <c:pt idx="167">
                  <c:v>1</c:v>
                </c:pt>
                <c:pt idx="168">
                  <c:v>1</c:v>
                </c:pt>
                <c:pt idx="169">
                  <c:v>1</c:v>
                </c:pt>
                <c:pt idx="170">
                  <c:v>1</c:v>
                </c:pt>
                <c:pt idx="171">
                  <c:v>1</c:v>
                </c:pt>
                <c:pt idx="172">
                  <c:v>1</c:v>
                </c:pt>
                <c:pt idx="173">
                  <c:v>1</c:v>
                </c:pt>
                <c:pt idx="174">
                  <c:v>1</c:v>
                </c:pt>
                <c:pt idx="175">
                  <c:v>1</c:v>
                </c:pt>
                <c:pt idx="176">
                  <c:v>1</c:v>
                </c:pt>
                <c:pt idx="177">
                  <c:v>1</c:v>
                </c:pt>
                <c:pt idx="178">
                  <c:v>1</c:v>
                </c:pt>
                <c:pt idx="179">
                  <c:v>1</c:v>
                </c:pt>
                <c:pt idx="180">
                  <c:v>1</c:v>
                </c:pt>
                <c:pt idx="181">
                  <c:v>1</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1</c:v>
                </c:pt>
                <c:pt idx="245">
                  <c:v>1</c:v>
                </c:pt>
                <c:pt idx="246">
                  <c:v>1</c:v>
                </c:pt>
                <c:pt idx="247">
                  <c:v>1</c:v>
                </c:pt>
                <c:pt idx="248">
                  <c:v>1</c:v>
                </c:pt>
                <c:pt idx="249">
                  <c:v>1</c:v>
                </c:pt>
                <c:pt idx="250">
                  <c:v>1</c:v>
                </c:pt>
                <c:pt idx="251">
                  <c:v>1</c:v>
                </c:pt>
                <c:pt idx="252">
                  <c:v>1</c:v>
                </c:pt>
                <c:pt idx="253">
                  <c:v>1</c:v>
                </c:pt>
                <c:pt idx="254">
                  <c:v>1</c:v>
                </c:pt>
                <c:pt idx="255">
                  <c:v>1</c:v>
                </c:pt>
                <c:pt idx="256">
                  <c:v>1</c:v>
                </c:pt>
                <c:pt idx="257">
                  <c:v>1</c:v>
                </c:pt>
                <c:pt idx="258">
                  <c:v>1</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1</c:v>
                </c:pt>
                <c:pt idx="532">
                  <c:v>1</c:v>
                </c:pt>
                <c:pt idx="533">
                  <c:v>1</c:v>
                </c:pt>
                <c:pt idx="534">
                  <c:v>1</c:v>
                </c:pt>
                <c:pt idx="535">
                  <c:v>1</c:v>
                </c:pt>
                <c:pt idx="536">
                  <c:v>1</c:v>
                </c:pt>
                <c:pt idx="537">
                  <c:v>1</c:v>
                </c:pt>
                <c:pt idx="538">
                  <c:v>1</c:v>
                </c:pt>
                <c:pt idx="539">
                  <c:v>1</c:v>
                </c:pt>
                <c:pt idx="540">
                  <c:v>1</c:v>
                </c:pt>
                <c:pt idx="541">
                  <c:v>1</c:v>
                </c:pt>
                <c:pt idx="542">
                  <c:v>1</c:v>
                </c:pt>
                <c:pt idx="543">
                  <c:v>1</c:v>
                </c:pt>
                <c:pt idx="544">
                  <c:v>1</c:v>
                </c:pt>
                <c:pt idx="545">
                  <c:v>1</c:v>
                </c:pt>
                <c:pt idx="546">
                  <c:v>1</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1</c:v>
                </c:pt>
                <c:pt idx="610">
                  <c:v>1</c:v>
                </c:pt>
                <c:pt idx="611">
                  <c:v>1</c:v>
                </c:pt>
                <c:pt idx="612">
                  <c:v>1</c:v>
                </c:pt>
                <c:pt idx="613">
                  <c:v>1</c:v>
                </c:pt>
                <c:pt idx="614">
                  <c:v>1</c:v>
                </c:pt>
                <c:pt idx="615">
                  <c:v>1</c:v>
                </c:pt>
                <c:pt idx="616">
                  <c:v>1</c:v>
                </c:pt>
                <c:pt idx="617">
                  <c:v>1</c:v>
                </c:pt>
                <c:pt idx="618">
                  <c:v>1</c:v>
                </c:pt>
                <c:pt idx="619">
                  <c:v>1</c:v>
                </c:pt>
                <c:pt idx="620">
                  <c:v>1</c:v>
                </c:pt>
                <c:pt idx="621">
                  <c:v>1</c:v>
                </c:pt>
                <c:pt idx="622">
                  <c:v>1</c:v>
                </c:pt>
                <c:pt idx="623">
                  <c:v>1</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1</c:v>
                </c:pt>
                <c:pt idx="897">
                  <c:v>1</c:v>
                </c:pt>
                <c:pt idx="898">
                  <c:v>1</c:v>
                </c:pt>
                <c:pt idx="899">
                  <c:v>1</c:v>
                </c:pt>
                <c:pt idx="900">
                  <c:v>1</c:v>
                </c:pt>
                <c:pt idx="901">
                  <c:v>1</c:v>
                </c:pt>
                <c:pt idx="902">
                  <c:v>1</c:v>
                </c:pt>
                <c:pt idx="903">
                  <c:v>1</c:v>
                </c:pt>
                <c:pt idx="904">
                  <c:v>1</c:v>
                </c:pt>
                <c:pt idx="905">
                  <c:v>1</c:v>
                </c:pt>
                <c:pt idx="906">
                  <c:v>1</c:v>
                </c:pt>
                <c:pt idx="907">
                  <c:v>1</c:v>
                </c:pt>
                <c:pt idx="908">
                  <c:v>1</c:v>
                </c:pt>
                <c:pt idx="909">
                  <c:v>1</c:v>
                </c:pt>
                <c:pt idx="910">
                  <c:v>1</c:v>
                </c:pt>
                <c:pt idx="911">
                  <c:v>1</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1</c:v>
                </c:pt>
                <c:pt idx="975">
                  <c:v>1</c:v>
                </c:pt>
                <c:pt idx="976">
                  <c:v>1</c:v>
                </c:pt>
                <c:pt idx="977">
                  <c:v>1</c:v>
                </c:pt>
                <c:pt idx="978">
                  <c:v>1</c:v>
                </c:pt>
                <c:pt idx="979">
                  <c:v>1</c:v>
                </c:pt>
                <c:pt idx="980">
                  <c:v>1</c:v>
                </c:pt>
                <c:pt idx="981">
                  <c:v>1</c:v>
                </c:pt>
                <c:pt idx="982">
                  <c:v>1</c:v>
                </c:pt>
                <c:pt idx="983">
                  <c:v>1</c:v>
                </c:pt>
                <c:pt idx="984">
                  <c:v>1</c:v>
                </c:pt>
                <c:pt idx="985">
                  <c:v>1</c:v>
                </c:pt>
                <c:pt idx="986">
                  <c:v>1</c:v>
                </c:pt>
                <c:pt idx="987">
                  <c:v>1</c:v>
                </c:pt>
                <c:pt idx="988">
                  <c:v>1</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c:v>0</c:v>
                </c:pt>
                <c:pt idx="1056">
                  <c:v>0</c:v>
                </c:pt>
                <c:pt idx="1057">
                  <c:v>0</c:v>
                </c:pt>
                <c:pt idx="1058">
                  <c:v>0</c:v>
                </c:pt>
                <c:pt idx="1059">
                  <c:v>0</c:v>
                </c:pt>
                <c:pt idx="1060">
                  <c:v>0</c:v>
                </c:pt>
                <c:pt idx="1061">
                  <c:v>0</c:v>
                </c:pt>
                <c:pt idx="1062">
                  <c:v>0</c:v>
                </c:pt>
                <c:pt idx="1063">
                  <c:v>0</c:v>
                </c:pt>
                <c:pt idx="1064">
                  <c:v>0</c:v>
                </c:pt>
                <c:pt idx="1065">
                  <c:v>0</c:v>
                </c:pt>
                <c:pt idx="1066">
                  <c:v>0</c:v>
                </c:pt>
                <c:pt idx="1067">
                  <c:v>0</c:v>
                </c:pt>
                <c:pt idx="1068">
                  <c:v>0</c:v>
                </c:pt>
                <c:pt idx="1069">
                  <c:v>0</c:v>
                </c:pt>
                <c:pt idx="1070">
                  <c:v>0</c:v>
                </c:pt>
                <c:pt idx="1071">
                  <c:v>0</c:v>
                </c:pt>
                <c:pt idx="1072">
                  <c:v>0</c:v>
                </c:pt>
                <c:pt idx="1073">
                  <c:v>0</c:v>
                </c:pt>
                <c:pt idx="1074">
                  <c:v>0</c:v>
                </c:pt>
                <c:pt idx="1075">
                  <c:v>0</c:v>
                </c:pt>
                <c:pt idx="1076">
                  <c:v>0</c:v>
                </c:pt>
                <c:pt idx="1077">
                  <c:v>0</c:v>
                </c:pt>
                <c:pt idx="1078">
                  <c:v>0</c:v>
                </c:pt>
                <c:pt idx="1079">
                  <c:v>0</c:v>
                </c:pt>
                <c:pt idx="1080">
                  <c:v>0</c:v>
                </c:pt>
                <c:pt idx="1081">
                  <c:v>0</c:v>
                </c:pt>
                <c:pt idx="1082">
                  <c:v>0</c:v>
                </c:pt>
                <c:pt idx="1083">
                  <c:v>0</c:v>
                </c:pt>
                <c:pt idx="1084">
                  <c:v>0</c:v>
                </c:pt>
                <c:pt idx="1085">
                  <c:v>0</c:v>
                </c:pt>
                <c:pt idx="1086">
                  <c:v>0</c:v>
                </c:pt>
                <c:pt idx="1087">
                  <c:v>0</c:v>
                </c:pt>
                <c:pt idx="1088">
                  <c:v>0</c:v>
                </c:pt>
                <c:pt idx="1089">
                  <c:v>0</c:v>
                </c:pt>
                <c:pt idx="1090">
                  <c:v>0</c:v>
                </c:pt>
                <c:pt idx="1091">
                  <c:v>0</c:v>
                </c:pt>
                <c:pt idx="1092">
                  <c:v>0</c:v>
                </c:pt>
                <c:pt idx="1093">
                  <c:v>0</c:v>
                </c:pt>
                <c:pt idx="1094">
                  <c:v>0</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c:v>
                </c:pt>
                <c:pt idx="1189">
                  <c:v>0</c:v>
                </c:pt>
                <c:pt idx="1190">
                  <c:v>0</c:v>
                </c:pt>
                <c:pt idx="1191">
                  <c:v>0</c:v>
                </c:pt>
                <c:pt idx="1192">
                  <c:v>0</c:v>
                </c:pt>
                <c:pt idx="1193">
                  <c:v>0</c:v>
                </c:pt>
                <c:pt idx="1194">
                  <c:v>0</c:v>
                </c:pt>
                <c:pt idx="1195">
                  <c:v>0</c:v>
                </c:pt>
                <c:pt idx="1196">
                  <c:v>0</c:v>
                </c:pt>
                <c:pt idx="1197">
                  <c:v>0</c:v>
                </c:pt>
                <c:pt idx="1198">
                  <c:v>0</c:v>
                </c:pt>
                <c:pt idx="1199">
                  <c:v>0</c:v>
                </c:pt>
                <c:pt idx="1200">
                  <c:v>0</c:v>
                </c:pt>
                <c:pt idx="1201">
                  <c:v>0</c:v>
                </c:pt>
                <c:pt idx="1202">
                  <c:v>0</c:v>
                </c:pt>
                <c:pt idx="1203">
                  <c:v>0</c:v>
                </c:pt>
                <c:pt idx="1204">
                  <c:v>0</c:v>
                </c:pt>
                <c:pt idx="1205">
                  <c:v>0</c:v>
                </c:pt>
                <c:pt idx="1206">
                  <c:v>0</c:v>
                </c:pt>
                <c:pt idx="1207">
                  <c:v>0</c:v>
                </c:pt>
                <c:pt idx="1208">
                  <c:v>0</c:v>
                </c:pt>
                <c:pt idx="1209">
                  <c:v>0</c:v>
                </c:pt>
                <c:pt idx="1210">
                  <c:v>0</c:v>
                </c:pt>
                <c:pt idx="1211">
                  <c:v>0</c:v>
                </c:pt>
                <c:pt idx="1212">
                  <c:v>0</c:v>
                </c:pt>
                <c:pt idx="1213">
                  <c:v>0</c:v>
                </c:pt>
                <c:pt idx="1214">
                  <c:v>0</c:v>
                </c:pt>
                <c:pt idx="1215">
                  <c:v>0</c:v>
                </c:pt>
                <c:pt idx="1216">
                  <c:v>0</c:v>
                </c:pt>
                <c:pt idx="1217">
                  <c:v>0</c:v>
                </c:pt>
                <c:pt idx="1218">
                  <c:v>0</c:v>
                </c:pt>
                <c:pt idx="1219">
                  <c:v>0</c:v>
                </c:pt>
                <c:pt idx="1220">
                  <c:v>0</c:v>
                </c:pt>
                <c:pt idx="1221">
                  <c:v>0</c:v>
                </c:pt>
                <c:pt idx="1222">
                  <c:v>0</c:v>
                </c:pt>
                <c:pt idx="1223">
                  <c:v>0</c:v>
                </c:pt>
                <c:pt idx="1224">
                  <c:v>0</c:v>
                </c:pt>
                <c:pt idx="1225">
                  <c:v>0</c:v>
                </c:pt>
                <c:pt idx="1226">
                  <c:v>0</c:v>
                </c:pt>
                <c:pt idx="1227">
                  <c:v>0</c:v>
                </c:pt>
                <c:pt idx="1228">
                  <c:v>0</c:v>
                </c:pt>
                <c:pt idx="1229">
                  <c:v>0</c:v>
                </c:pt>
                <c:pt idx="1230">
                  <c:v>0</c:v>
                </c:pt>
                <c:pt idx="1231">
                  <c:v>0</c:v>
                </c:pt>
                <c:pt idx="1232">
                  <c:v>0</c:v>
                </c:pt>
                <c:pt idx="1233">
                  <c:v>0</c:v>
                </c:pt>
                <c:pt idx="1234">
                  <c:v>0</c:v>
                </c:pt>
                <c:pt idx="1235">
                  <c:v>0</c:v>
                </c:pt>
                <c:pt idx="1236">
                  <c:v>0</c:v>
                </c:pt>
                <c:pt idx="1237">
                  <c:v>0</c:v>
                </c:pt>
                <c:pt idx="1238">
                  <c:v>0</c:v>
                </c:pt>
                <c:pt idx="1239">
                  <c:v>0</c:v>
                </c:pt>
                <c:pt idx="1240">
                  <c:v>0</c:v>
                </c:pt>
                <c:pt idx="1241">
                  <c:v>0</c:v>
                </c:pt>
                <c:pt idx="1242">
                  <c:v>0</c:v>
                </c:pt>
                <c:pt idx="1243">
                  <c:v>0</c:v>
                </c:pt>
                <c:pt idx="1244">
                  <c:v>0</c:v>
                </c:pt>
                <c:pt idx="1245">
                  <c:v>0</c:v>
                </c:pt>
                <c:pt idx="1246">
                  <c:v>0</c:v>
                </c:pt>
                <c:pt idx="1247">
                  <c:v>0</c:v>
                </c:pt>
                <c:pt idx="1248">
                  <c:v>0</c:v>
                </c:pt>
                <c:pt idx="1249">
                  <c:v>0</c:v>
                </c:pt>
                <c:pt idx="1250">
                  <c:v>0</c:v>
                </c:pt>
                <c:pt idx="1251">
                  <c:v>0</c:v>
                </c:pt>
                <c:pt idx="1252">
                  <c:v>0</c:v>
                </c:pt>
                <c:pt idx="1253">
                  <c:v>0</c:v>
                </c:pt>
                <c:pt idx="1254">
                  <c:v>0</c:v>
                </c:pt>
                <c:pt idx="1255">
                  <c:v>0</c:v>
                </c:pt>
                <c:pt idx="1256">
                  <c:v>0</c:v>
                </c:pt>
                <c:pt idx="1257">
                  <c:v>0</c:v>
                </c:pt>
                <c:pt idx="1258">
                  <c:v>0</c:v>
                </c:pt>
                <c:pt idx="1259">
                  <c:v>0</c:v>
                </c:pt>
                <c:pt idx="1260">
                  <c:v>0</c:v>
                </c:pt>
                <c:pt idx="1261">
                  <c:v>1</c:v>
                </c:pt>
                <c:pt idx="1262">
                  <c:v>1</c:v>
                </c:pt>
                <c:pt idx="1263">
                  <c:v>1</c:v>
                </c:pt>
                <c:pt idx="1264">
                  <c:v>1</c:v>
                </c:pt>
                <c:pt idx="1265">
                  <c:v>1</c:v>
                </c:pt>
                <c:pt idx="1266">
                  <c:v>1</c:v>
                </c:pt>
                <c:pt idx="1267">
                  <c:v>1</c:v>
                </c:pt>
                <c:pt idx="1268">
                  <c:v>1</c:v>
                </c:pt>
                <c:pt idx="1269">
                  <c:v>1</c:v>
                </c:pt>
                <c:pt idx="1270">
                  <c:v>1</c:v>
                </c:pt>
                <c:pt idx="1271">
                  <c:v>1</c:v>
                </c:pt>
                <c:pt idx="1272">
                  <c:v>1</c:v>
                </c:pt>
                <c:pt idx="1273">
                  <c:v>1</c:v>
                </c:pt>
                <c:pt idx="1274">
                  <c:v>1</c:v>
                </c:pt>
                <c:pt idx="1275">
                  <c:v>1</c:v>
                </c:pt>
                <c:pt idx="1276">
                  <c:v>1</c:v>
                </c:pt>
                <c:pt idx="1277">
                  <c:v>0</c:v>
                </c:pt>
                <c:pt idx="1278">
                  <c:v>0</c:v>
                </c:pt>
                <c:pt idx="1279">
                  <c:v>0</c:v>
                </c:pt>
                <c:pt idx="1280">
                  <c:v>0</c:v>
                </c:pt>
                <c:pt idx="1281">
                  <c:v>0</c:v>
                </c:pt>
                <c:pt idx="1282">
                  <c:v>0</c:v>
                </c:pt>
                <c:pt idx="1283">
                  <c:v>0</c:v>
                </c:pt>
                <c:pt idx="1284">
                  <c:v>0</c:v>
                </c:pt>
                <c:pt idx="1285">
                  <c:v>0</c:v>
                </c:pt>
                <c:pt idx="1286">
                  <c:v>0</c:v>
                </c:pt>
                <c:pt idx="1287">
                  <c:v>0</c:v>
                </c:pt>
                <c:pt idx="1288">
                  <c:v>0</c:v>
                </c:pt>
                <c:pt idx="1289">
                  <c:v>0</c:v>
                </c:pt>
                <c:pt idx="1290">
                  <c:v>0</c:v>
                </c:pt>
                <c:pt idx="1291">
                  <c:v>0</c:v>
                </c:pt>
                <c:pt idx="1292">
                  <c:v>0</c:v>
                </c:pt>
                <c:pt idx="1293">
                  <c:v>0</c:v>
                </c:pt>
                <c:pt idx="1294">
                  <c:v>0</c:v>
                </c:pt>
                <c:pt idx="1295">
                  <c:v>0</c:v>
                </c:pt>
                <c:pt idx="1296">
                  <c:v>0</c:v>
                </c:pt>
                <c:pt idx="1297">
                  <c:v>0</c:v>
                </c:pt>
                <c:pt idx="1298">
                  <c:v>0</c:v>
                </c:pt>
                <c:pt idx="1299">
                  <c:v>0</c:v>
                </c:pt>
                <c:pt idx="1300">
                  <c:v>0</c:v>
                </c:pt>
                <c:pt idx="1301">
                  <c:v>0</c:v>
                </c:pt>
                <c:pt idx="1302">
                  <c:v>0</c:v>
                </c:pt>
                <c:pt idx="1303">
                  <c:v>0</c:v>
                </c:pt>
                <c:pt idx="1304">
                  <c:v>0</c:v>
                </c:pt>
                <c:pt idx="1305">
                  <c:v>0</c:v>
                </c:pt>
                <c:pt idx="1306">
                  <c:v>0</c:v>
                </c:pt>
                <c:pt idx="1307">
                  <c:v>0</c:v>
                </c:pt>
                <c:pt idx="1308">
                  <c:v>0</c:v>
                </c:pt>
                <c:pt idx="1309">
                  <c:v>0</c:v>
                </c:pt>
                <c:pt idx="1310">
                  <c:v>0</c:v>
                </c:pt>
                <c:pt idx="1311">
                  <c:v>0</c:v>
                </c:pt>
                <c:pt idx="1312">
                  <c:v>0</c:v>
                </c:pt>
                <c:pt idx="1313">
                  <c:v>0</c:v>
                </c:pt>
                <c:pt idx="1314">
                  <c:v>0</c:v>
                </c:pt>
                <c:pt idx="1315">
                  <c:v>0</c:v>
                </c:pt>
                <c:pt idx="1316">
                  <c:v>0</c:v>
                </c:pt>
                <c:pt idx="1317">
                  <c:v>0</c:v>
                </c:pt>
                <c:pt idx="1318">
                  <c:v>0</c:v>
                </c:pt>
                <c:pt idx="1319">
                  <c:v>0</c:v>
                </c:pt>
                <c:pt idx="1320">
                  <c:v>0</c:v>
                </c:pt>
                <c:pt idx="1321">
                  <c:v>0</c:v>
                </c:pt>
                <c:pt idx="1322">
                  <c:v>0</c:v>
                </c:pt>
                <c:pt idx="1323">
                  <c:v>0</c:v>
                </c:pt>
                <c:pt idx="1324">
                  <c:v>0</c:v>
                </c:pt>
                <c:pt idx="1325">
                  <c:v>0</c:v>
                </c:pt>
                <c:pt idx="1326">
                  <c:v>0</c:v>
                </c:pt>
                <c:pt idx="1327">
                  <c:v>0</c:v>
                </c:pt>
                <c:pt idx="1328">
                  <c:v>0</c:v>
                </c:pt>
                <c:pt idx="1329">
                  <c:v>0</c:v>
                </c:pt>
                <c:pt idx="1330">
                  <c:v>0</c:v>
                </c:pt>
                <c:pt idx="1331">
                  <c:v>0</c:v>
                </c:pt>
                <c:pt idx="1332">
                  <c:v>0</c:v>
                </c:pt>
                <c:pt idx="1333">
                  <c:v>0</c:v>
                </c:pt>
                <c:pt idx="1334">
                  <c:v>0</c:v>
                </c:pt>
                <c:pt idx="1335">
                  <c:v>0</c:v>
                </c:pt>
                <c:pt idx="1336">
                  <c:v>0</c:v>
                </c:pt>
                <c:pt idx="1337">
                  <c:v>0</c:v>
                </c:pt>
                <c:pt idx="1338">
                  <c:v>0</c:v>
                </c:pt>
                <c:pt idx="1339">
                  <c:v>1</c:v>
                </c:pt>
                <c:pt idx="1340">
                  <c:v>1</c:v>
                </c:pt>
                <c:pt idx="1341">
                  <c:v>1</c:v>
                </c:pt>
                <c:pt idx="1342">
                  <c:v>1</c:v>
                </c:pt>
                <c:pt idx="1343">
                  <c:v>1</c:v>
                </c:pt>
                <c:pt idx="1344">
                  <c:v>1</c:v>
                </c:pt>
                <c:pt idx="1345">
                  <c:v>1</c:v>
                </c:pt>
                <c:pt idx="1346">
                  <c:v>1</c:v>
                </c:pt>
                <c:pt idx="1347">
                  <c:v>1</c:v>
                </c:pt>
                <c:pt idx="1348">
                  <c:v>1</c:v>
                </c:pt>
                <c:pt idx="1349">
                  <c:v>1</c:v>
                </c:pt>
                <c:pt idx="1350">
                  <c:v>1</c:v>
                </c:pt>
                <c:pt idx="1351">
                  <c:v>1</c:v>
                </c:pt>
                <c:pt idx="1352">
                  <c:v>1</c:v>
                </c:pt>
                <c:pt idx="1353">
                  <c:v>1</c:v>
                </c:pt>
                <c:pt idx="1354">
                  <c:v>0</c:v>
                </c:pt>
                <c:pt idx="1355">
                  <c:v>0</c:v>
                </c:pt>
                <c:pt idx="1356">
                  <c:v>0</c:v>
                </c:pt>
                <c:pt idx="1357">
                  <c:v>0</c:v>
                </c:pt>
                <c:pt idx="1358">
                  <c:v>0</c:v>
                </c:pt>
                <c:pt idx="1359">
                  <c:v>0</c:v>
                </c:pt>
                <c:pt idx="1360">
                  <c:v>0</c:v>
                </c:pt>
                <c:pt idx="1361">
                  <c:v>0</c:v>
                </c:pt>
                <c:pt idx="1362">
                  <c:v>0</c:v>
                </c:pt>
                <c:pt idx="1363">
                  <c:v>0</c:v>
                </c:pt>
                <c:pt idx="1364">
                  <c:v>0</c:v>
                </c:pt>
                <c:pt idx="1365">
                  <c:v>0</c:v>
                </c:pt>
                <c:pt idx="1366">
                  <c:v>0</c:v>
                </c:pt>
                <c:pt idx="1367">
                  <c:v>0</c:v>
                </c:pt>
                <c:pt idx="1368">
                  <c:v>0</c:v>
                </c:pt>
                <c:pt idx="1369">
                  <c:v>0</c:v>
                </c:pt>
                <c:pt idx="1370">
                  <c:v>0</c:v>
                </c:pt>
                <c:pt idx="1371">
                  <c:v>0</c:v>
                </c:pt>
                <c:pt idx="1372">
                  <c:v>0</c:v>
                </c:pt>
                <c:pt idx="1373">
                  <c:v>0</c:v>
                </c:pt>
                <c:pt idx="1374">
                  <c:v>0</c:v>
                </c:pt>
                <c:pt idx="1375">
                  <c:v>0</c:v>
                </c:pt>
                <c:pt idx="1376">
                  <c:v>0</c:v>
                </c:pt>
                <c:pt idx="1377">
                  <c:v>0</c:v>
                </c:pt>
                <c:pt idx="1378">
                  <c:v>0</c:v>
                </c:pt>
                <c:pt idx="1379">
                  <c:v>0</c:v>
                </c:pt>
                <c:pt idx="1380">
                  <c:v>0</c:v>
                </c:pt>
                <c:pt idx="1381">
                  <c:v>0</c:v>
                </c:pt>
                <c:pt idx="1382">
                  <c:v>0</c:v>
                </c:pt>
                <c:pt idx="1383">
                  <c:v>0</c:v>
                </c:pt>
                <c:pt idx="1384">
                  <c:v>0</c:v>
                </c:pt>
                <c:pt idx="1385">
                  <c:v>0</c:v>
                </c:pt>
                <c:pt idx="1386">
                  <c:v>0</c:v>
                </c:pt>
                <c:pt idx="1387">
                  <c:v>0</c:v>
                </c:pt>
                <c:pt idx="1388">
                  <c:v>0</c:v>
                </c:pt>
                <c:pt idx="1389">
                  <c:v>0</c:v>
                </c:pt>
                <c:pt idx="1390">
                  <c:v>0</c:v>
                </c:pt>
                <c:pt idx="1391">
                  <c:v>0</c:v>
                </c:pt>
                <c:pt idx="1392">
                  <c:v>0</c:v>
                </c:pt>
                <c:pt idx="1393">
                  <c:v>0</c:v>
                </c:pt>
                <c:pt idx="1394">
                  <c:v>0</c:v>
                </c:pt>
                <c:pt idx="1395">
                  <c:v>0</c:v>
                </c:pt>
                <c:pt idx="1396">
                  <c:v>0</c:v>
                </c:pt>
                <c:pt idx="1397">
                  <c:v>0</c:v>
                </c:pt>
                <c:pt idx="1398">
                  <c:v>0</c:v>
                </c:pt>
                <c:pt idx="1399">
                  <c:v>0</c:v>
                </c:pt>
                <c:pt idx="1400">
                  <c:v>0</c:v>
                </c:pt>
                <c:pt idx="1401">
                  <c:v>0</c:v>
                </c:pt>
                <c:pt idx="1402">
                  <c:v>0</c:v>
                </c:pt>
                <c:pt idx="1403">
                  <c:v>0</c:v>
                </c:pt>
                <c:pt idx="1404">
                  <c:v>0</c:v>
                </c:pt>
                <c:pt idx="1405">
                  <c:v>0</c:v>
                </c:pt>
                <c:pt idx="1406">
                  <c:v>0</c:v>
                </c:pt>
                <c:pt idx="1407">
                  <c:v>0</c:v>
                </c:pt>
                <c:pt idx="1408">
                  <c:v>0</c:v>
                </c:pt>
                <c:pt idx="1409">
                  <c:v>0</c:v>
                </c:pt>
                <c:pt idx="1410">
                  <c:v>0</c:v>
                </c:pt>
                <c:pt idx="1411">
                  <c:v>0</c:v>
                </c:pt>
                <c:pt idx="1412">
                  <c:v>0</c:v>
                </c:pt>
                <c:pt idx="1413">
                  <c:v>0</c:v>
                </c:pt>
                <c:pt idx="1414">
                  <c:v>0</c:v>
                </c:pt>
                <c:pt idx="1415">
                  <c:v>0</c:v>
                </c:pt>
                <c:pt idx="1416">
                  <c:v>0</c:v>
                </c:pt>
                <c:pt idx="1417">
                  <c:v>0</c:v>
                </c:pt>
                <c:pt idx="1418">
                  <c:v>0</c:v>
                </c:pt>
                <c:pt idx="1419">
                  <c:v>0</c:v>
                </c:pt>
                <c:pt idx="1420">
                  <c:v>0</c:v>
                </c:pt>
                <c:pt idx="1421">
                  <c:v>0</c:v>
                </c:pt>
                <c:pt idx="1422">
                  <c:v>0</c:v>
                </c:pt>
                <c:pt idx="1423">
                  <c:v>0</c:v>
                </c:pt>
                <c:pt idx="1424">
                  <c:v>0</c:v>
                </c:pt>
                <c:pt idx="1425">
                  <c:v>0</c:v>
                </c:pt>
                <c:pt idx="1426">
                  <c:v>0</c:v>
                </c:pt>
                <c:pt idx="1427">
                  <c:v>0</c:v>
                </c:pt>
                <c:pt idx="1428">
                  <c:v>0</c:v>
                </c:pt>
                <c:pt idx="1429">
                  <c:v>0</c:v>
                </c:pt>
                <c:pt idx="1430">
                  <c:v>0</c:v>
                </c:pt>
                <c:pt idx="1431">
                  <c:v>0</c:v>
                </c:pt>
                <c:pt idx="1432">
                  <c:v>0</c:v>
                </c:pt>
                <c:pt idx="1433">
                  <c:v>0</c:v>
                </c:pt>
                <c:pt idx="1434">
                  <c:v>0</c:v>
                </c:pt>
                <c:pt idx="1435">
                  <c:v>0</c:v>
                </c:pt>
                <c:pt idx="1436">
                  <c:v>0</c:v>
                </c:pt>
                <c:pt idx="1437">
                  <c:v>0</c:v>
                </c:pt>
                <c:pt idx="1438">
                  <c:v>0</c:v>
                </c:pt>
                <c:pt idx="1439">
                  <c:v>0</c:v>
                </c:pt>
                <c:pt idx="1440">
                  <c:v>0</c:v>
                </c:pt>
                <c:pt idx="1441">
                  <c:v>0</c:v>
                </c:pt>
                <c:pt idx="1442">
                  <c:v>0</c:v>
                </c:pt>
                <c:pt idx="1443">
                  <c:v>0</c:v>
                </c:pt>
                <c:pt idx="1444">
                  <c:v>0</c:v>
                </c:pt>
                <c:pt idx="1445">
                  <c:v>0</c:v>
                </c:pt>
                <c:pt idx="1446">
                  <c:v>0</c:v>
                </c:pt>
                <c:pt idx="1447">
                  <c:v>0</c:v>
                </c:pt>
                <c:pt idx="1448">
                  <c:v>0</c:v>
                </c:pt>
                <c:pt idx="1449">
                  <c:v>0</c:v>
                </c:pt>
                <c:pt idx="1450">
                  <c:v>0</c:v>
                </c:pt>
                <c:pt idx="1451">
                  <c:v>0</c:v>
                </c:pt>
                <c:pt idx="1452">
                  <c:v>0</c:v>
                </c:pt>
                <c:pt idx="1453">
                  <c:v>0</c:v>
                </c:pt>
                <c:pt idx="1454">
                  <c:v>0</c:v>
                </c:pt>
                <c:pt idx="1455">
                  <c:v>0</c:v>
                </c:pt>
                <c:pt idx="1456">
                  <c:v>0</c:v>
                </c:pt>
                <c:pt idx="1457">
                  <c:v>0</c:v>
                </c:pt>
                <c:pt idx="1458">
                  <c:v>0</c:v>
                </c:pt>
                <c:pt idx="1459">
                  <c:v>0</c:v>
                </c:pt>
                <c:pt idx="1460">
                  <c:v>0</c:v>
                </c:pt>
                <c:pt idx="1461">
                  <c:v>0</c:v>
                </c:pt>
                <c:pt idx="1462">
                  <c:v>0</c:v>
                </c:pt>
                <c:pt idx="1463">
                  <c:v>0</c:v>
                </c:pt>
                <c:pt idx="1464">
                  <c:v>0</c:v>
                </c:pt>
                <c:pt idx="1465">
                  <c:v>0</c:v>
                </c:pt>
                <c:pt idx="1466">
                  <c:v>0</c:v>
                </c:pt>
                <c:pt idx="1467">
                  <c:v>0</c:v>
                </c:pt>
                <c:pt idx="1468">
                  <c:v>0</c:v>
                </c:pt>
                <c:pt idx="1469">
                  <c:v>0</c:v>
                </c:pt>
                <c:pt idx="1470">
                  <c:v>0</c:v>
                </c:pt>
                <c:pt idx="1471">
                  <c:v>0</c:v>
                </c:pt>
                <c:pt idx="1472">
                  <c:v>0</c:v>
                </c:pt>
                <c:pt idx="1473">
                  <c:v>0</c:v>
                </c:pt>
                <c:pt idx="1474">
                  <c:v>0</c:v>
                </c:pt>
                <c:pt idx="1475">
                  <c:v>0</c:v>
                </c:pt>
                <c:pt idx="1476">
                  <c:v>0</c:v>
                </c:pt>
                <c:pt idx="1477">
                  <c:v>0</c:v>
                </c:pt>
                <c:pt idx="1478">
                  <c:v>0</c:v>
                </c:pt>
                <c:pt idx="1479">
                  <c:v>0</c:v>
                </c:pt>
                <c:pt idx="1480">
                  <c:v>0</c:v>
                </c:pt>
                <c:pt idx="1481">
                  <c:v>0</c:v>
                </c:pt>
                <c:pt idx="1482">
                  <c:v>0</c:v>
                </c:pt>
                <c:pt idx="1483">
                  <c:v>0</c:v>
                </c:pt>
                <c:pt idx="1484">
                  <c:v>0</c:v>
                </c:pt>
                <c:pt idx="1485">
                  <c:v>0</c:v>
                </c:pt>
                <c:pt idx="1486">
                  <c:v>0</c:v>
                </c:pt>
                <c:pt idx="1487">
                  <c:v>0</c:v>
                </c:pt>
                <c:pt idx="1488">
                  <c:v>0</c:v>
                </c:pt>
                <c:pt idx="1489">
                  <c:v>0</c:v>
                </c:pt>
                <c:pt idx="1490">
                  <c:v>0</c:v>
                </c:pt>
                <c:pt idx="1491">
                  <c:v>0</c:v>
                </c:pt>
                <c:pt idx="1492">
                  <c:v>0</c:v>
                </c:pt>
                <c:pt idx="1493">
                  <c:v>0</c:v>
                </c:pt>
                <c:pt idx="1494">
                  <c:v>0</c:v>
                </c:pt>
                <c:pt idx="1495">
                  <c:v>0</c:v>
                </c:pt>
                <c:pt idx="1496">
                  <c:v>0</c:v>
                </c:pt>
                <c:pt idx="1497">
                  <c:v>0</c:v>
                </c:pt>
                <c:pt idx="1498">
                  <c:v>0</c:v>
                </c:pt>
                <c:pt idx="1499">
                  <c:v>0</c:v>
                </c:pt>
                <c:pt idx="1500">
                  <c:v>0</c:v>
                </c:pt>
                <c:pt idx="1501">
                  <c:v>0</c:v>
                </c:pt>
                <c:pt idx="1502">
                  <c:v>0</c:v>
                </c:pt>
                <c:pt idx="1503">
                  <c:v>0</c:v>
                </c:pt>
                <c:pt idx="1504">
                  <c:v>0</c:v>
                </c:pt>
                <c:pt idx="1505">
                  <c:v>0</c:v>
                </c:pt>
                <c:pt idx="1506">
                  <c:v>0</c:v>
                </c:pt>
                <c:pt idx="1507">
                  <c:v>0</c:v>
                </c:pt>
                <c:pt idx="1508">
                  <c:v>0</c:v>
                </c:pt>
                <c:pt idx="1509">
                  <c:v>0</c:v>
                </c:pt>
                <c:pt idx="1510">
                  <c:v>0</c:v>
                </c:pt>
                <c:pt idx="1511">
                  <c:v>0</c:v>
                </c:pt>
                <c:pt idx="1512">
                  <c:v>0</c:v>
                </c:pt>
                <c:pt idx="1513">
                  <c:v>0</c:v>
                </c:pt>
                <c:pt idx="1514">
                  <c:v>0</c:v>
                </c:pt>
                <c:pt idx="1515">
                  <c:v>0</c:v>
                </c:pt>
                <c:pt idx="1516">
                  <c:v>0</c:v>
                </c:pt>
                <c:pt idx="1517">
                  <c:v>0</c:v>
                </c:pt>
                <c:pt idx="1518">
                  <c:v>0</c:v>
                </c:pt>
                <c:pt idx="1519">
                  <c:v>0</c:v>
                </c:pt>
                <c:pt idx="1520">
                  <c:v>0</c:v>
                </c:pt>
                <c:pt idx="1521">
                  <c:v>0</c:v>
                </c:pt>
                <c:pt idx="1522">
                  <c:v>0</c:v>
                </c:pt>
                <c:pt idx="1523">
                  <c:v>0</c:v>
                </c:pt>
                <c:pt idx="1524">
                  <c:v>0</c:v>
                </c:pt>
                <c:pt idx="1525">
                  <c:v>0</c:v>
                </c:pt>
                <c:pt idx="1526">
                  <c:v>0</c:v>
                </c:pt>
                <c:pt idx="1527">
                  <c:v>0</c:v>
                </c:pt>
                <c:pt idx="1528">
                  <c:v>0</c:v>
                </c:pt>
                <c:pt idx="1529">
                  <c:v>0</c:v>
                </c:pt>
                <c:pt idx="1530">
                  <c:v>0</c:v>
                </c:pt>
                <c:pt idx="1531">
                  <c:v>0</c:v>
                </c:pt>
                <c:pt idx="1532">
                  <c:v>0</c:v>
                </c:pt>
                <c:pt idx="1533">
                  <c:v>0</c:v>
                </c:pt>
                <c:pt idx="1534">
                  <c:v>0</c:v>
                </c:pt>
                <c:pt idx="1535">
                  <c:v>0</c:v>
                </c:pt>
                <c:pt idx="1536">
                  <c:v>0</c:v>
                </c:pt>
                <c:pt idx="1537">
                  <c:v>0</c:v>
                </c:pt>
                <c:pt idx="1538">
                  <c:v>0</c:v>
                </c:pt>
                <c:pt idx="1539">
                  <c:v>0</c:v>
                </c:pt>
                <c:pt idx="1540">
                  <c:v>0</c:v>
                </c:pt>
                <c:pt idx="1541">
                  <c:v>0</c:v>
                </c:pt>
                <c:pt idx="1542">
                  <c:v>0</c:v>
                </c:pt>
                <c:pt idx="1543">
                  <c:v>0</c:v>
                </c:pt>
                <c:pt idx="1544">
                  <c:v>0</c:v>
                </c:pt>
                <c:pt idx="1545">
                  <c:v>0</c:v>
                </c:pt>
                <c:pt idx="1546">
                  <c:v>0</c:v>
                </c:pt>
                <c:pt idx="1547">
                  <c:v>0</c:v>
                </c:pt>
                <c:pt idx="1548">
                  <c:v>0</c:v>
                </c:pt>
                <c:pt idx="1549">
                  <c:v>0</c:v>
                </c:pt>
                <c:pt idx="1550">
                  <c:v>0</c:v>
                </c:pt>
                <c:pt idx="1551">
                  <c:v>0</c:v>
                </c:pt>
                <c:pt idx="1552">
                  <c:v>0</c:v>
                </c:pt>
                <c:pt idx="1553">
                  <c:v>0</c:v>
                </c:pt>
                <c:pt idx="1554">
                  <c:v>0</c:v>
                </c:pt>
                <c:pt idx="1555">
                  <c:v>0</c:v>
                </c:pt>
                <c:pt idx="1556">
                  <c:v>0</c:v>
                </c:pt>
                <c:pt idx="1557">
                  <c:v>0</c:v>
                </c:pt>
                <c:pt idx="1558">
                  <c:v>0</c:v>
                </c:pt>
                <c:pt idx="1559">
                  <c:v>0</c:v>
                </c:pt>
                <c:pt idx="1560">
                  <c:v>0</c:v>
                </c:pt>
                <c:pt idx="1561">
                  <c:v>0</c:v>
                </c:pt>
                <c:pt idx="1562">
                  <c:v>0</c:v>
                </c:pt>
                <c:pt idx="1563">
                  <c:v>0</c:v>
                </c:pt>
                <c:pt idx="1564">
                  <c:v>0</c:v>
                </c:pt>
                <c:pt idx="1565">
                  <c:v>0</c:v>
                </c:pt>
                <c:pt idx="1566">
                  <c:v>0</c:v>
                </c:pt>
                <c:pt idx="1567">
                  <c:v>0</c:v>
                </c:pt>
                <c:pt idx="1568">
                  <c:v>0</c:v>
                </c:pt>
                <c:pt idx="1569">
                  <c:v>0</c:v>
                </c:pt>
                <c:pt idx="1570">
                  <c:v>0</c:v>
                </c:pt>
                <c:pt idx="1571">
                  <c:v>0</c:v>
                </c:pt>
                <c:pt idx="1572">
                  <c:v>0</c:v>
                </c:pt>
                <c:pt idx="1573">
                  <c:v>0</c:v>
                </c:pt>
                <c:pt idx="1574">
                  <c:v>0</c:v>
                </c:pt>
                <c:pt idx="1575">
                  <c:v>0</c:v>
                </c:pt>
                <c:pt idx="1576">
                  <c:v>0</c:v>
                </c:pt>
                <c:pt idx="1577">
                  <c:v>0</c:v>
                </c:pt>
                <c:pt idx="1578">
                  <c:v>0</c:v>
                </c:pt>
                <c:pt idx="1579">
                  <c:v>0</c:v>
                </c:pt>
                <c:pt idx="1580">
                  <c:v>0</c:v>
                </c:pt>
                <c:pt idx="1581">
                  <c:v>0</c:v>
                </c:pt>
                <c:pt idx="1582">
                  <c:v>0</c:v>
                </c:pt>
                <c:pt idx="1583">
                  <c:v>0</c:v>
                </c:pt>
                <c:pt idx="1584">
                  <c:v>0</c:v>
                </c:pt>
                <c:pt idx="1585">
                  <c:v>0</c:v>
                </c:pt>
                <c:pt idx="1586">
                  <c:v>0</c:v>
                </c:pt>
                <c:pt idx="1587">
                  <c:v>0</c:v>
                </c:pt>
                <c:pt idx="1588">
                  <c:v>0</c:v>
                </c:pt>
                <c:pt idx="1589">
                  <c:v>0</c:v>
                </c:pt>
                <c:pt idx="1590">
                  <c:v>0</c:v>
                </c:pt>
                <c:pt idx="1591">
                  <c:v>0</c:v>
                </c:pt>
                <c:pt idx="1592">
                  <c:v>0</c:v>
                </c:pt>
                <c:pt idx="1593">
                  <c:v>0</c:v>
                </c:pt>
                <c:pt idx="1594">
                  <c:v>0</c:v>
                </c:pt>
                <c:pt idx="1595">
                  <c:v>0</c:v>
                </c:pt>
                <c:pt idx="1596">
                  <c:v>0</c:v>
                </c:pt>
                <c:pt idx="1597">
                  <c:v>0</c:v>
                </c:pt>
                <c:pt idx="1598">
                  <c:v>0</c:v>
                </c:pt>
                <c:pt idx="1599">
                  <c:v>0</c:v>
                </c:pt>
                <c:pt idx="1600">
                  <c:v>0</c:v>
                </c:pt>
                <c:pt idx="1601">
                  <c:v>0</c:v>
                </c:pt>
                <c:pt idx="1602">
                  <c:v>0</c:v>
                </c:pt>
                <c:pt idx="1603">
                  <c:v>0</c:v>
                </c:pt>
                <c:pt idx="1604">
                  <c:v>0</c:v>
                </c:pt>
                <c:pt idx="1605">
                  <c:v>0</c:v>
                </c:pt>
                <c:pt idx="1606">
                  <c:v>0</c:v>
                </c:pt>
                <c:pt idx="1607">
                  <c:v>0</c:v>
                </c:pt>
                <c:pt idx="1608">
                  <c:v>0</c:v>
                </c:pt>
                <c:pt idx="1609">
                  <c:v>0</c:v>
                </c:pt>
                <c:pt idx="1610">
                  <c:v>0</c:v>
                </c:pt>
                <c:pt idx="1611">
                  <c:v>0</c:v>
                </c:pt>
                <c:pt idx="1612">
                  <c:v>0</c:v>
                </c:pt>
                <c:pt idx="1613">
                  <c:v>0</c:v>
                </c:pt>
                <c:pt idx="1614">
                  <c:v>0</c:v>
                </c:pt>
                <c:pt idx="1615">
                  <c:v>0</c:v>
                </c:pt>
                <c:pt idx="1616">
                  <c:v>0</c:v>
                </c:pt>
                <c:pt idx="1617">
                  <c:v>0</c:v>
                </c:pt>
                <c:pt idx="1618">
                  <c:v>0</c:v>
                </c:pt>
                <c:pt idx="1619">
                  <c:v>0</c:v>
                </c:pt>
                <c:pt idx="1620">
                  <c:v>0</c:v>
                </c:pt>
                <c:pt idx="1621">
                  <c:v>0</c:v>
                </c:pt>
                <c:pt idx="1622">
                  <c:v>0</c:v>
                </c:pt>
                <c:pt idx="1623">
                  <c:v>0</c:v>
                </c:pt>
                <c:pt idx="1624">
                  <c:v>0</c:v>
                </c:pt>
                <c:pt idx="1625">
                  <c:v>0</c:v>
                </c:pt>
                <c:pt idx="1626">
                  <c:v>0</c:v>
                </c:pt>
                <c:pt idx="1627">
                  <c:v>1</c:v>
                </c:pt>
                <c:pt idx="1628">
                  <c:v>1</c:v>
                </c:pt>
                <c:pt idx="1629">
                  <c:v>1</c:v>
                </c:pt>
                <c:pt idx="1630">
                  <c:v>1</c:v>
                </c:pt>
                <c:pt idx="1631">
                  <c:v>1</c:v>
                </c:pt>
                <c:pt idx="1632">
                  <c:v>1</c:v>
                </c:pt>
                <c:pt idx="1633">
                  <c:v>1</c:v>
                </c:pt>
                <c:pt idx="1634">
                  <c:v>1</c:v>
                </c:pt>
                <c:pt idx="1635">
                  <c:v>1</c:v>
                </c:pt>
                <c:pt idx="1636">
                  <c:v>1</c:v>
                </c:pt>
                <c:pt idx="1637">
                  <c:v>1</c:v>
                </c:pt>
                <c:pt idx="1638">
                  <c:v>1</c:v>
                </c:pt>
                <c:pt idx="1639">
                  <c:v>1</c:v>
                </c:pt>
                <c:pt idx="1640">
                  <c:v>1</c:v>
                </c:pt>
                <c:pt idx="1641">
                  <c:v>1</c:v>
                </c:pt>
                <c:pt idx="1642">
                  <c:v>1</c:v>
                </c:pt>
                <c:pt idx="1643">
                  <c:v>0</c:v>
                </c:pt>
                <c:pt idx="1644">
                  <c:v>0</c:v>
                </c:pt>
                <c:pt idx="1645">
                  <c:v>0</c:v>
                </c:pt>
                <c:pt idx="1646">
                  <c:v>0</c:v>
                </c:pt>
                <c:pt idx="1647">
                  <c:v>0</c:v>
                </c:pt>
                <c:pt idx="1648">
                  <c:v>0</c:v>
                </c:pt>
                <c:pt idx="1649">
                  <c:v>0</c:v>
                </c:pt>
                <c:pt idx="1650">
                  <c:v>0</c:v>
                </c:pt>
                <c:pt idx="1651">
                  <c:v>0</c:v>
                </c:pt>
                <c:pt idx="1652">
                  <c:v>0</c:v>
                </c:pt>
                <c:pt idx="1653">
                  <c:v>0</c:v>
                </c:pt>
                <c:pt idx="1654">
                  <c:v>0</c:v>
                </c:pt>
                <c:pt idx="1655">
                  <c:v>0</c:v>
                </c:pt>
                <c:pt idx="1656">
                  <c:v>0</c:v>
                </c:pt>
                <c:pt idx="1657">
                  <c:v>0</c:v>
                </c:pt>
                <c:pt idx="1658">
                  <c:v>0</c:v>
                </c:pt>
                <c:pt idx="1659">
                  <c:v>0</c:v>
                </c:pt>
                <c:pt idx="1660">
                  <c:v>0</c:v>
                </c:pt>
                <c:pt idx="1661">
                  <c:v>0</c:v>
                </c:pt>
                <c:pt idx="1662">
                  <c:v>0</c:v>
                </c:pt>
                <c:pt idx="1663">
                  <c:v>0</c:v>
                </c:pt>
                <c:pt idx="1664">
                  <c:v>0</c:v>
                </c:pt>
                <c:pt idx="1665">
                  <c:v>0</c:v>
                </c:pt>
                <c:pt idx="1666">
                  <c:v>0</c:v>
                </c:pt>
                <c:pt idx="1667">
                  <c:v>0</c:v>
                </c:pt>
                <c:pt idx="1668">
                  <c:v>0</c:v>
                </c:pt>
                <c:pt idx="1669">
                  <c:v>0</c:v>
                </c:pt>
                <c:pt idx="1670">
                  <c:v>0</c:v>
                </c:pt>
                <c:pt idx="1671">
                  <c:v>0</c:v>
                </c:pt>
                <c:pt idx="1672">
                  <c:v>0</c:v>
                </c:pt>
                <c:pt idx="1673">
                  <c:v>0</c:v>
                </c:pt>
                <c:pt idx="1674">
                  <c:v>0</c:v>
                </c:pt>
                <c:pt idx="1675">
                  <c:v>0</c:v>
                </c:pt>
                <c:pt idx="1676">
                  <c:v>0</c:v>
                </c:pt>
                <c:pt idx="1677">
                  <c:v>0</c:v>
                </c:pt>
                <c:pt idx="1678">
                  <c:v>0</c:v>
                </c:pt>
                <c:pt idx="1679">
                  <c:v>0</c:v>
                </c:pt>
                <c:pt idx="1680">
                  <c:v>0</c:v>
                </c:pt>
                <c:pt idx="1681">
                  <c:v>0</c:v>
                </c:pt>
                <c:pt idx="1682">
                  <c:v>0</c:v>
                </c:pt>
                <c:pt idx="1683">
                  <c:v>0</c:v>
                </c:pt>
                <c:pt idx="1684">
                  <c:v>0</c:v>
                </c:pt>
                <c:pt idx="1685">
                  <c:v>0</c:v>
                </c:pt>
                <c:pt idx="1686">
                  <c:v>0</c:v>
                </c:pt>
                <c:pt idx="1687">
                  <c:v>0</c:v>
                </c:pt>
                <c:pt idx="1688">
                  <c:v>0</c:v>
                </c:pt>
                <c:pt idx="1689">
                  <c:v>0</c:v>
                </c:pt>
                <c:pt idx="1690">
                  <c:v>0</c:v>
                </c:pt>
                <c:pt idx="1691">
                  <c:v>0</c:v>
                </c:pt>
                <c:pt idx="1692">
                  <c:v>0</c:v>
                </c:pt>
                <c:pt idx="1693">
                  <c:v>0</c:v>
                </c:pt>
                <c:pt idx="1694">
                  <c:v>0</c:v>
                </c:pt>
                <c:pt idx="1695">
                  <c:v>0</c:v>
                </c:pt>
                <c:pt idx="1696">
                  <c:v>0</c:v>
                </c:pt>
                <c:pt idx="1697">
                  <c:v>0</c:v>
                </c:pt>
                <c:pt idx="1698">
                  <c:v>0</c:v>
                </c:pt>
                <c:pt idx="1699">
                  <c:v>0</c:v>
                </c:pt>
                <c:pt idx="1700">
                  <c:v>0</c:v>
                </c:pt>
                <c:pt idx="1701">
                  <c:v>0</c:v>
                </c:pt>
                <c:pt idx="1702">
                  <c:v>0</c:v>
                </c:pt>
                <c:pt idx="1703">
                  <c:v>0</c:v>
                </c:pt>
                <c:pt idx="1704">
                  <c:v>0</c:v>
                </c:pt>
                <c:pt idx="1705">
                  <c:v>1</c:v>
                </c:pt>
                <c:pt idx="1706">
                  <c:v>1</c:v>
                </c:pt>
                <c:pt idx="1707">
                  <c:v>1</c:v>
                </c:pt>
                <c:pt idx="1708">
                  <c:v>1</c:v>
                </c:pt>
                <c:pt idx="1709">
                  <c:v>1</c:v>
                </c:pt>
                <c:pt idx="1710">
                  <c:v>1</c:v>
                </c:pt>
                <c:pt idx="1711">
                  <c:v>1</c:v>
                </c:pt>
                <c:pt idx="1712">
                  <c:v>1</c:v>
                </c:pt>
                <c:pt idx="1713">
                  <c:v>1</c:v>
                </c:pt>
                <c:pt idx="1714">
                  <c:v>1</c:v>
                </c:pt>
                <c:pt idx="1715">
                  <c:v>1</c:v>
                </c:pt>
                <c:pt idx="1716">
                  <c:v>1</c:v>
                </c:pt>
                <c:pt idx="1717">
                  <c:v>1</c:v>
                </c:pt>
                <c:pt idx="1718">
                  <c:v>1</c:v>
                </c:pt>
                <c:pt idx="1719">
                  <c:v>1</c:v>
                </c:pt>
                <c:pt idx="1720">
                  <c:v>0</c:v>
                </c:pt>
                <c:pt idx="1721">
                  <c:v>0</c:v>
                </c:pt>
                <c:pt idx="1722">
                  <c:v>0</c:v>
                </c:pt>
                <c:pt idx="1723">
                  <c:v>0</c:v>
                </c:pt>
                <c:pt idx="1724">
                  <c:v>0</c:v>
                </c:pt>
                <c:pt idx="1725">
                  <c:v>0</c:v>
                </c:pt>
                <c:pt idx="1726">
                  <c:v>0</c:v>
                </c:pt>
                <c:pt idx="1727">
                  <c:v>0</c:v>
                </c:pt>
                <c:pt idx="1728">
                  <c:v>0</c:v>
                </c:pt>
                <c:pt idx="1729">
                  <c:v>0</c:v>
                </c:pt>
                <c:pt idx="1730">
                  <c:v>0</c:v>
                </c:pt>
                <c:pt idx="1731">
                  <c:v>0</c:v>
                </c:pt>
                <c:pt idx="1732">
                  <c:v>0</c:v>
                </c:pt>
                <c:pt idx="1733">
                  <c:v>0</c:v>
                </c:pt>
                <c:pt idx="1734">
                  <c:v>0</c:v>
                </c:pt>
                <c:pt idx="1735">
                  <c:v>0</c:v>
                </c:pt>
                <c:pt idx="1736">
                  <c:v>0</c:v>
                </c:pt>
                <c:pt idx="1737">
                  <c:v>0</c:v>
                </c:pt>
                <c:pt idx="1738">
                  <c:v>0</c:v>
                </c:pt>
                <c:pt idx="1739">
                  <c:v>0</c:v>
                </c:pt>
                <c:pt idx="1740">
                  <c:v>0</c:v>
                </c:pt>
                <c:pt idx="1741">
                  <c:v>0</c:v>
                </c:pt>
                <c:pt idx="1742">
                  <c:v>0</c:v>
                </c:pt>
                <c:pt idx="1743">
                  <c:v>0</c:v>
                </c:pt>
                <c:pt idx="1744">
                  <c:v>0</c:v>
                </c:pt>
                <c:pt idx="1745">
                  <c:v>0</c:v>
                </c:pt>
                <c:pt idx="1746">
                  <c:v>0</c:v>
                </c:pt>
                <c:pt idx="1747">
                  <c:v>0</c:v>
                </c:pt>
                <c:pt idx="1748">
                  <c:v>0</c:v>
                </c:pt>
                <c:pt idx="1749">
                  <c:v>0</c:v>
                </c:pt>
                <c:pt idx="1750">
                  <c:v>0</c:v>
                </c:pt>
                <c:pt idx="1751">
                  <c:v>0</c:v>
                </c:pt>
                <c:pt idx="1752">
                  <c:v>0</c:v>
                </c:pt>
                <c:pt idx="1753">
                  <c:v>0</c:v>
                </c:pt>
                <c:pt idx="1754">
                  <c:v>0</c:v>
                </c:pt>
                <c:pt idx="1755">
                  <c:v>0</c:v>
                </c:pt>
                <c:pt idx="1756">
                  <c:v>0</c:v>
                </c:pt>
                <c:pt idx="1757">
                  <c:v>0</c:v>
                </c:pt>
                <c:pt idx="1758">
                  <c:v>0</c:v>
                </c:pt>
                <c:pt idx="1759">
                  <c:v>0</c:v>
                </c:pt>
                <c:pt idx="1760">
                  <c:v>0</c:v>
                </c:pt>
                <c:pt idx="1761">
                  <c:v>0</c:v>
                </c:pt>
                <c:pt idx="1762">
                  <c:v>0</c:v>
                </c:pt>
                <c:pt idx="1763">
                  <c:v>0</c:v>
                </c:pt>
                <c:pt idx="1764">
                  <c:v>0</c:v>
                </c:pt>
                <c:pt idx="1765">
                  <c:v>0</c:v>
                </c:pt>
                <c:pt idx="1766">
                  <c:v>0</c:v>
                </c:pt>
                <c:pt idx="1767">
                  <c:v>0</c:v>
                </c:pt>
                <c:pt idx="1768">
                  <c:v>0</c:v>
                </c:pt>
                <c:pt idx="1769">
                  <c:v>0</c:v>
                </c:pt>
                <c:pt idx="1770">
                  <c:v>0</c:v>
                </c:pt>
                <c:pt idx="1771">
                  <c:v>0</c:v>
                </c:pt>
                <c:pt idx="1772">
                  <c:v>0</c:v>
                </c:pt>
                <c:pt idx="1773">
                  <c:v>0</c:v>
                </c:pt>
                <c:pt idx="1774">
                  <c:v>0</c:v>
                </c:pt>
                <c:pt idx="1775">
                  <c:v>0</c:v>
                </c:pt>
                <c:pt idx="1776">
                  <c:v>0</c:v>
                </c:pt>
                <c:pt idx="1777">
                  <c:v>0</c:v>
                </c:pt>
                <c:pt idx="1778">
                  <c:v>0</c:v>
                </c:pt>
                <c:pt idx="1779">
                  <c:v>0</c:v>
                </c:pt>
                <c:pt idx="1780">
                  <c:v>0</c:v>
                </c:pt>
                <c:pt idx="1781">
                  <c:v>0</c:v>
                </c:pt>
                <c:pt idx="1782">
                  <c:v>0</c:v>
                </c:pt>
                <c:pt idx="1783">
                  <c:v>0</c:v>
                </c:pt>
                <c:pt idx="1784">
                  <c:v>0</c:v>
                </c:pt>
                <c:pt idx="1785">
                  <c:v>0</c:v>
                </c:pt>
                <c:pt idx="1786">
                  <c:v>0</c:v>
                </c:pt>
                <c:pt idx="1787">
                  <c:v>0</c:v>
                </c:pt>
                <c:pt idx="1788">
                  <c:v>0</c:v>
                </c:pt>
                <c:pt idx="1789">
                  <c:v>0</c:v>
                </c:pt>
                <c:pt idx="1790">
                  <c:v>0</c:v>
                </c:pt>
                <c:pt idx="1791">
                  <c:v>0</c:v>
                </c:pt>
                <c:pt idx="1792">
                  <c:v>0</c:v>
                </c:pt>
                <c:pt idx="1793">
                  <c:v>0</c:v>
                </c:pt>
                <c:pt idx="1794">
                  <c:v>0</c:v>
                </c:pt>
                <c:pt idx="1795">
                  <c:v>0</c:v>
                </c:pt>
                <c:pt idx="1796">
                  <c:v>0</c:v>
                </c:pt>
                <c:pt idx="1797">
                  <c:v>0</c:v>
                </c:pt>
                <c:pt idx="1798">
                  <c:v>0</c:v>
                </c:pt>
                <c:pt idx="1799">
                  <c:v>0</c:v>
                </c:pt>
                <c:pt idx="1800">
                  <c:v>0</c:v>
                </c:pt>
                <c:pt idx="1801">
                  <c:v>0</c:v>
                </c:pt>
                <c:pt idx="1802">
                  <c:v>0</c:v>
                </c:pt>
                <c:pt idx="1803">
                  <c:v>0</c:v>
                </c:pt>
                <c:pt idx="1804">
                  <c:v>0</c:v>
                </c:pt>
                <c:pt idx="1805">
                  <c:v>0</c:v>
                </c:pt>
                <c:pt idx="1806">
                  <c:v>0</c:v>
                </c:pt>
                <c:pt idx="1807">
                  <c:v>0</c:v>
                </c:pt>
                <c:pt idx="1808">
                  <c:v>0</c:v>
                </c:pt>
                <c:pt idx="1809">
                  <c:v>0</c:v>
                </c:pt>
                <c:pt idx="1810">
                  <c:v>0</c:v>
                </c:pt>
                <c:pt idx="1811">
                  <c:v>0</c:v>
                </c:pt>
                <c:pt idx="1812">
                  <c:v>0</c:v>
                </c:pt>
                <c:pt idx="1813">
                  <c:v>0</c:v>
                </c:pt>
                <c:pt idx="1814">
                  <c:v>0</c:v>
                </c:pt>
                <c:pt idx="1815">
                  <c:v>0</c:v>
                </c:pt>
                <c:pt idx="1816">
                  <c:v>0</c:v>
                </c:pt>
                <c:pt idx="1817">
                  <c:v>0</c:v>
                </c:pt>
                <c:pt idx="1818">
                  <c:v>0</c:v>
                </c:pt>
                <c:pt idx="1819">
                  <c:v>0</c:v>
                </c:pt>
                <c:pt idx="1820">
                  <c:v>0</c:v>
                </c:pt>
                <c:pt idx="1821">
                  <c:v>0</c:v>
                </c:pt>
                <c:pt idx="1822">
                  <c:v>0</c:v>
                </c:pt>
                <c:pt idx="1823">
                  <c:v>0</c:v>
                </c:pt>
                <c:pt idx="1824">
                  <c:v>0</c:v>
                </c:pt>
                <c:pt idx="1825">
                  <c:v>0</c:v>
                </c:pt>
                <c:pt idx="1826">
                  <c:v>0</c:v>
                </c:pt>
                <c:pt idx="1827">
                  <c:v>0</c:v>
                </c:pt>
                <c:pt idx="1828">
                  <c:v>0</c:v>
                </c:pt>
                <c:pt idx="1829">
                  <c:v>0</c:v>
                </c:pt>
                <c:pt idx="1830">
                  <c:v>0</c:v>
                </c:pt>
                <c:pt idx="1831">
                  <c:v>0</c:v>
                </c:pt>
                <c:pt idx="1832">
                  <c:v>0</c:v>
                </c:pt>
                <c:pt idx="1833">
                  <c:v>0</c:v>
                </c:pt>
                <c:pt idx="1834">
                  <c:v>0</c:v>
                </c:pt>
                <c:pt idx="1835">
                  <c:v>0</c:v>
                </c:pt>
                <c:pt idx="1836">
                  <c:v>0</c:v>
                </c:pt>
                <c:pt idx="1837">
                  <c:v>0</c:v>
                </c:pt>
                <c:pt idx="1838">
                  <c:v>0</c:v>
                </c:pt>
                <c:pt idx="1839">
                  <c:v>0</c:v>
                </c:pt>
                <c:pt idx="1840">
                  <c:v>0</c:v>
                </c:pt>
                <c:pt idx="1841">
                  <c:v>0</c:v>
                </c:pt>
                <c:pt idx="1842">
                  <c:v>0</c:v>
                </c:pt>
                <c:pt idx="1843">
                  <c:v>0</c:v>
                </c:pt>
                <c:pt idx="1844">
                  <c:v>0</c:v>
                </c:pt>
                <c:pt idx="1845">
                  <c:v>0</c:v>
                </c:pt>
                <c:pt idx="1846">
                  <c:v>0</c:v>
                </c:pt>
                <c:pt idx="1847">
                  <c:v>0</c:v>
                </c:pt>
                <c:pt idx="1848">
                  <c:v>0</c:v>
                </c:pt>
                <c:pt idx="1849">
                  <c:v>0</c:v>
                </c:pt>
                <c:pt idx="1850">
                  <c:v>0</c:v>
                </c:pt>
                <c:pt idx="1851">
                  <c:v>0</c:v>
                </c:pt>
                <c:pt idx="1852">
                  <c:v>0</c:v>
                </c:pt>
                <c:pt idx="1853">
                  <c:v>0</c:v>
                </c:pt>
                <c:pt idx="1854">
                  <c:v>0</c:v>
                </c:pt>
                <c:pt idx="1855">
                  <c:v>0</c:v>
                </c:pt>
                <c:pt idx="1856">
                  <c:v>0</c:v>
                </c:pt>
                <c:pt idx="1857">
                  <c:v>0</c:v>
                </c:pt>
                <c:pt idx="1858">
                  <c:v>0</c:v>
                </c:pt>
                <c:pt idx="1859">
                  <c:v>0</c:v>
                </c:pt>
                <c:pt idx="1860">
                  <c:v>0</c:v>
                </c:pt>
                <c:pt idx="1861">
                  <c:v>0</c:v>
                </c:pt>
                <c:pt idx="1862">
                  <c:v>0</c:v>
                </c:pt>
                <c:pt idx="1863">
                  <c:v>0</c:v>
                </c:pt>
                <c:pt idx="1864">
                  <c:v>0</c:v>
                </c:pt>
                <c:pt idx="1865">
                  <c:v>0</c:v>
                </c:pt>
                <c:pt idx="1866">
                  <c:v>0</c:v>
                </c:pt>
                <c:pt idx="1867">
                  <c:v>0</c:v>
                </c:pt>
                <c:pt idx="1868">
                  <c:v>0</c:v>
                </c:pt>
                <c:pt idx="1869">
                  <c:v>0</c:v>
                </c:pt>
                <c:pt idx="1870">
                  <c:v>0</c:v>
                </c:pt>
                <c:pt idx="1871">
                  <c:v>0</c:v>
                </c:pt>
                <c:pt idx="1872">
                  <c:v>0</c:v>
                </c:pt>
                <c:pt idx="1873">
                  <c:v>0</c:v>
                </c:pt>
                <c:pt idx="1874">
                  <c:v>0</c:v>
                </c:pt>
                <c:pt idx="1875">
                  <c:v>0</c:v>
                </c:pt>
                <c:pt idx="1876">
                  <c:v>0</c:v>
                </c:pt>
                <c:pt idx="1877">
                  <c:v>0</c:v>
                </c:pt>
                <c:pt idx="1878">
                  <c:v>0</c:v>
                </c:pt>
                <c:pt idx="1879">
                  <c:v>0</c:v>
                </c:pt>
                <c:pt idx="1880">
                  <c:v>0</c:v>
                </c:pt>
                <c:pt idx="1881">
                  <c:v>0</c:v>
                </c:pt>
                <c:pt idx="1882">
                  <c:v>0</c:v>
                </c:pt>
                <c:pt idx="1883">
                  <c:v>0</c:v>
                </c:pt>
                <c:pt idx="1884">
                  <c:v>0</c:v>
                </c:pt>
                <c:pt idx="1885">
                  <c:v>0</c:v>
                </c:pt>
                <c:pt idx="1886">
                  <c:v>0</c:v>
                </c:pt>
                <c:pt idx="1887">
                  <c:v>0</c:v>
                </c:pt>
                <c:pt idx="1888">
                  <c:v>0</c:v>
                </c:pt>
                <c:pt idx="1889">
                  <c:v>0</c:v>
                </c:pt>
                <c:pt idx="1890">
                  <c:v>0</c:v>
                </c:pt>
                <c:pt idx="1891">
                  <c:v>0</c:v>
                </c:pt>
                <c:pt idx="1892">
                  <c:v>0</c:v>
                </c:pt>
                <c:pt idx="1893">
                  <c:v>0</c:v>
                </c:pt>
                <c:pt idx="1894">
                  <c:v>0</c:v>
                </c:pt>
                <c:pt idx="1895">
                  <c:v>0</c:v>
                </c:pt>
                <c:pt idx="1896">
                  <c:v>0</c:v>
                </c:pt>
                <c:pt idx="1897">
                  <c:v>0</c:v>
                </c:pt>
                <c:pt idx="1898">
                  <c:v>0</c:v>
                </c:pt>
                <c:pt idx="1899">
                  <c:v>0</c:v>
                </c:pt>
                <c:pt idx="1900">
                  <c:v>0</c:v>
                </c:pt>
                <c:pt idx="1901">
                  <c:v>0</c:v>
                </c:pt>
                <c:pt idx="1902">
                  <c:v>0</c:v>
                </c:pt>
                <c:pt idx="1903">
                  <c:v>0</c:v>
                </c:pt>
                <c:pt idx="1904">
                  <c:v>0</c:v>
                </c:pt>
                <c:pt idx="1905">
                  <c:v>0</c:v>
                </c:pt>
                <c:pt idx="1906">
                  <c:v>0</c:v>
                </c:pt>
                <c:pt idx="1907">
                  <c:v>0</c:v>
                </c:pt>
                <c:pt idx="1908">
                  <c:v>0</c:v>
                </c:pt>
                <c:pt idx="1909">
                  <c:v>0</c:v>
                </c:pt>
                <c:pt idx="1910">
                  <c:v>0</c:v>
                </c:pt>
                <c:pt idx="1911">
                  <c:v>0</c:v>
                </c:pt>
                <c:pt idx="1912">
                  <c:v>0</c:v>
                </c:pt>
                <c:pt idx="1913">
                  <c:v>0</c:v>
                </c:pt>
                <c:pt idx="1914">
                  <c:v>0</c:v>
                </c:pt>
                <c:pt idx="1915">
                  <c:v>0</c:v>
                </c:pt>
                <c:pt idx="1916">
                  <c:v>0</c:v>
                </c:pt>
                <c:pt idx="1917">
                  <c:v>0</c:v>
                </c:pt>
                <c:pt idx="1918">
                  <c:v>0</c:v>
                </c:pt>
                <c:pt idx="1919">
                  <c:v>0</c:v>
                </c:pt>
                <c:pt idx="1920">
                  <c:v>0</c:v>
                </c:pt>
                <c:pt idx="1921">
                  <c:v>0</c:v>
                </c:pt>
                <c:pt idx="1922">
                  <c:v>0</c:v>
                </c:pt>
                <c:pt idx="1923">
                  <c:v>0</c:v>
                </c:pt>
                <c:pt idx="1924">
                  <c:v>0</c:v>
                </c:pt>
                <c:pt idx="1925">
                  <c:v>0</c:v>
                </c:pt>
                <c:pt idx="1926">
                  <c:v>0</c:v>
                </c:pt>
                <c:pt idx="1927">
                  <c:v>0</c:v>
                </c:pt>
                <c:pt idx="1928">
                  <c:v>0</c:v>
                </c:pt>
                <c:pt idx="1929">
                  <c:v>0</c:v>
                </c:pt>
                <c:pt idx="1930">
                  <c:v>0</c:v>
                </c:pt>
                <c:pt idx="1931">
                  <c:v>0</c:v>
                </c:pt>
                <c:pt idx="1932">
                  <c:v>0</c:v>
                </c:pt>
                <c:pt idx="1933">
                  <c:v>0</c:v>
                </c:pt>
                <c:pt idx="1934">
                  <c:v>0</c:v>
                </c:pt>
                <c:pt idx="1935">
                  <c:v>0</c:v>
                </c:pt>
                <c:pt idx="1936">
                  <c:v>0</c:v>
                </c:pt>
                <c:pt idx="1937">
                  <c:v>0</c:v>
                </c:pt>
                <c:pt idx="1938">
                  <c:v>0</c:v>
                </c:pt>
                <c:pt idx="1939">
                  <c:v>0</c:v>
                </c:pt>
                <c:pt idx="1940">
                  <c:v>0</c:v>
                </c:pt>
                <c:pt idx="1941">
                  <c:v>0</c:v>
                </c:pt>
                <c:pt idx="1942">
                  <c:v>0</c:v>
                </c:pt>
                <c:pt idx="1943">
                  <c:v>0</c:v>
                </c:pt>
                <c:pt idx="1944">
                  <c:v>0</c:v>
                </c:pt>
                <c:pt idx="1945">
                  <c:v>0</c:v>
                </c:pt>
                <c:pt idx="1946">
                  <c:v>0</c:v>
                </c:pt>
                <c:pt idx="1947">
                  <c:v>0</c:v>
                </c:pt>
                <c:pt idx="1948">
                  <c:v>0</c:v>
                </c:pt>
                <c:pt idx="1949">
                  <c:v>0</c:v>
                </c:pt>
                <c:pt idx="1950">
                  <c:v>0</c:v>
                </c:pt>
                <c:pt idx="1951">
                  <c:v>0</c:v>
                </c:pt>
                <c:pt idx="1952">
                  <c:v>0</c:v>
                </c:pt>
                <c:pt idx="1953">
                  <c:v>0</c:v>
                </c:pt>
                <c:pt idx="1954">
                  <c:v>0</c:v>
                </c:pt>
                <c:pt idx="1955">
                  <c:v>0</c:v>
                </c:pt>
                <c:pt idx="1956">
                  <c:v>0</c:v>
                </c:pt>
                <c:pt idx="1957">
                  <c:v>0</c:v>
                </c:pt>
                <c:pt idx="1958">
                  <c:v>0</c:v>
                </c:pt>
                <c:pt idx="1959">
                  <c:v>0</c:v>
                </c:pt>
                <c:pt idx="1960">
                  <c:v>0</c:v>
                </c:pt>
                <c:pt idx="1961">
                  <c:v>0</c:v>
                </c:pt>
                <c:pt idx="1962">
                  <c:v>0</c:v>
                </c:pt>
                <c:pt idx="1963">
                  <c:v>0</c:v>
                </c:pt>
                <c:pt idx="1964">
                  <c:v>0</c:v>
                </c:pt>
                <c:pt idx="1965">
                  <c:v>0</c:v>
                </c:pt>
                <c:pt idx="1966">
                  <c:v>0</c:v>
                </c:pt>
                <c:pt idx="1967">
                  <c:v>0</c:v>
                </c:pt>
                <c:pt idx="1968">
                  <c:v>0</c:v>
                </c:pt>
                <c:pt idx="1969">
                  <c:v>0</c:v>
                </c:pt>
                <c:pt idx="1970">
                  <c:v>0</c:v>
                </c:pt>
                <c:pt idx="1971">
                  <c:v>0</c:v>
                </c:pt>
                <c:pt idx="1972">
                  <c:v>0</c:v>
                </c:pt>
                <c:pt idx="1973">
                  <c:v>0</c:v>
                </c:pt>
                <c:pt idx="1974">
                  <c:v>0</c:v>
                </c:pt>
                <c:pt idx="1975">
                  <c:v>0</c:v>
                </c:pt>
                <c:pt idx="1976">
                  <c:v>0</c:v>
                </c:pt>
                <c:pt idx="1977">
                  <c:v>0</c:v>
                </c:pt>
                <c:pt idx="1978">
                  <c:v>0</c:v>
                </c:pt>
                <c:pt idx="1979">
                  <c:v>0</c:v>
                </c:pt>
                <c:pt idx="1980">
                  <c:v>0</c:v>
                </c:pt>
                <c:pt idx="1981">
                  <c:v>0</c:v>
                </c:pt>
                <c:pt idx="1982">
                  <c:v>0</c:v>
                </c:pt>
                <c:pt idx="1983">
                  <c:v>0</c:v>
                </c:pt>
                <c:pt idx="1984">
                  <c:v>0</c:v>
                </c:pt>
                <c:pt idx="1985">
                  <c:v>0</c:v>
                </c:pt>
                <c:pt idx="1986">
                  <c:v>0</c:v>
                </c:pt>
                <c:pt idx="1987">
                  <c:v>0</c:v>
                </c:pt>
                <c:pt idx="1988">
                  <c:v>0</c:v>
                </c:pt>
                <c:pt idx="1989">
                  <c:v>0</c:v>
                </c:pt>
                <c:pt idx="1990">
                  <c:v>0</c:v>
                </c:pt>
                <c:pt idx="1991">
                  <c:v>0</c:v>
                </c:pt>
                <c:pt idx="1992">
                  <c:v>1</c:v>
                </c:pt>
                <c:pt idx="1993">
                  <c:v>1</c:v>
                </c:pt>
                <c:pt idx="1994">
                  <c:v>1</c:v>
                </c:pt>
                <c:pt idx="1995">
                  <c:v>1</c:v>
                </c:pt>
                <c:pt idx="1996">
                  <c:v>1</c:v>
                </c:pt>
                <c:pt idx="1997">
                  <c:v>1</c:v>
                </c:pt>
                <c:pt idx="1998">
                  <c:v>1</c:v>
                </c:pt>
                <c:pt idx="1999">
                  <c:v>1</c:v>
                </c:pt>
                <c:pt idx="2000">
                  <c:v>1</c:v>
                </c:pt>
                <c:pt idx="2001">
                  <c:v>1</c:v>
                </c:pt>
                <c:pt idx="2002">
                  <c:v>1</c:v>
                </c:pt>
                <c:pt idx="2003">
                  <c:v>1</c:v>
                </c:pt>
                <c:pt idx="2004">
                  <c:v>1</c:v>
                </c:pt>
                <c:pt idx="2005">
                  <c:v>1</c:v>
                </c:pt>
                <c:pt idx="2006">
                  <c:v>1</c:v>
                </c:pt>
                <c:pt idx="2007">
                  <c:v>1</c:v>
                </c:pt>
                <c:pt idx="2008">
                  <c:v>0</c:v>
                </c:pt>
                <c:pt idx="2009">
                  <c:v>0</c:v>
                </c:pt>
                <c:pt idx="2010">
                  <c:v>0</c:v>
                </c:pt>
                <c:pt idx="2011">
                  <c:v>0</c:v>
                </c:pt>
                <c:pt idx="2012">
                  <c:v>0</c:v>
                </c:pt>
                <c:pt idx="2013">
                  <c:v>0</c:v>
                </c:pt>
                <c:pt idx="2014">
                  <c:v>0</c:v>
                </c:pt>
                <c:pt idx="2015">
                  <c:v>0</c:v>
                </c:pt>
                <c:pt idx="2016">
                  <c:v>0</c:v>
                </c:pt>
                <c:pt idx="2017">
                  <c:v>0</c:v>
                </c:pt>
                <c:pt idx="2018">
                  <c:v>0</c:v>
                </c:pt>
                <c:pt idx="2019">
                  <c:v>0</c:v>
                </c:pt>
                <c:pt idx="2020">
                  <c:v>0</c:v>
                </c:pt>
                <c:pt idx="2021">
                  <c:v>0</c:v>
                </c:pt>
                <c:pt idx="2022">
                  <c:v>0</c:v>
                </c:pt>
                <c:pt idx="2023">
                  <c:v>0</c:v>
                </c:pt>
                <c:pt idx="2024">
                  <c:v>0</c:v>
                </c:pt>
                <c:pt idx="2025">
                  <c:v>0</c:v>
                </c:pt>
                <c:pt idx="2026">
                  <c:v>0</c:v>
                </c:pt>
                <c:pt idx="2027">
                  <c:v>0</c:v>
                </c:pt>
                <c:pt idx="2028">
                  <c:v>0</c:v>
                </c:pt>
                <c:pt idx="2029">
                  <c:v>0</c:v>
                </c:pt>
                <c:pt idx="2030">
                  <c:v>0</c:v>
                </c:pt>
                <c:pt idx="2031">
                  <c:v>0</c:v>
                </c:pt>
                <c:pt idx="2032">
                  <c:v>0</c:v>
                </c:pt>
                <c:pt idx="2033">
                  <c:v>0</c:v>
                </c:pt>
                <c:pt idx="2034">
                  <c:v>0</c:v>
                </c:pt>
                <c:pt idx="2035">
                  <c:v>0</c:v>
                </c:pt>
                <c:pt idx="2036">
                  <c:v>0</c:v>
                </c:pt>
                <c:pt idx="2037">
                  <c:v>0</c:v>
                </c:pt>
                <c:pt idx="2038">
                  <c:v>0</c:v>
                </c:pt>
                <c:pt idx="2039">
                  <c:v>0</c:v>
                </c:pt>
                <c:pt idx="2040">
                  <c:v>0</c:v>
                </c:pt>
                <c:pt idx="2041">
                  <c:v>0</c:v>
                </c:pt>
                <c:pt idx="2042">
                  <c:v>0</c:v>
                </c:pt>
                <c:pt idx="2043">
                  <c:v>0</c:v>
                </c:pt>
                <c:pt idx="2044">
                  <c:v>0</c:v>
                </c:pt>
                <c:pt idx="2045">
                  <c:v>0</c:v>
                </c:pt>
                <c:pt idx="2046">
                  <c:v>0</c:v>
                </c:pt>
                <c:pt idx="2047">
                  <c:v>0</c:v>
                </c:pt>
                <c:pt idx="2048">
                  <c:v>0</c:v>
                </c:pt>
                <c:pt idx="2049">
                  <c:v>0</c:v>
                </c:pt>
                <c:pt idx="2050">
                  <c:v>0</c:v>
                </c:pt>
                <c:pt idx="2051">
                  <c:v>0</c:v>
                </c:pt>
                <c:pt idx="2052">
                  <c:v>0</c:v>
                </c:pt>
                <c:pt idx="2053">
                  <c:v>0</c:v>
                </c:pt>
                <c:pt idx="2054">
                  <c:v>0</c:v>
                </c:pt>
                <c:pt idx="2055">
                  <c:v>0</c:v>
                </c:pt>
                <c:pt idx="2056">
                  <c:v>0</c:v>
                </c:pt>
                <c:pt idx="2057">
                  <c:v>0</c:v>
                </c:pt>
                <c:pt idx="2058">
                  <c:v>0</c:v>
                </c:pt>
                <c:pt idx="2059">
                  <c:v>0</c:v>
                </c:pt>
                <c:pt idx="2060">
                  <c:v>0</c:v>
                </c:pt>
                <c:pt idx="2061">
                  <c:v>0</c:v>
                </c:pt>
                <c:pt idx="2062">
                  <c:v>0</c:v>
                </c:pt>
                <c:pt idx="2063">
                  <c:v>0</c:v>
                </c:pt>
                <c:pt idx="2064">
                  <c:v>0</c:v>
                </c:pt>
                <c:pt idx="2065">
                  <c:v>0</c:v>
                </c:pt>
                <c:pt idx="2066">
                  <c:v>0</c:v>
                </c:pt>
                <c:pt idx="2067">
                  <c:v>0</c:v>
                </c:pt>
                <c:pt idx="2068">
                  <c:v>0</c:v>
                </c:pt>
                <c:pt idx="2069">
                  <c:v>0</c:v>
                </c:pt>
                <c:pt idx="2070">
                  <c:v>1</c:v>
                </c:pt>
                <c:pt idx="2071">
                  <c:v>1</c:v>
                </c:pt>
                <c:pt idx="2072">
                  <c:v>1</c:v>
                </c:pt>
                <c:pt idx="2073">
                  <c:v>1</c:v>
                </c:pt>
                <c:pt idx="2074">
                  <c:v>1</c:v>
                </c:pt>
                <c:pt idx="2075">
                  <c:v>1</c:v>
                </c:pt>
                <c:pt idx="2076">
                  <c:v>1</c:v>
                </c:pt>
                <c:pt idx="2077">
                  <c:v>1</c:v>
                </c:pt>
                <c:pt idx="2078">
                  <c:v>1</c:v>
                </c:pt>
                <c:pt idx="2079">
                  <c:v>1</c:v>
                </c:pt>
                <c:pt idx="2080">
                  <c:v>1</c:v>
                </c:pt>
                <c:pt idx="2081">
                  <c:v>1</c:v>
                </c:pt>
                <c:pt idx="2082">
                  <c:v>1</c:v>
                </c:pt>
                <c:pt idx="2083">
                  <c:v>1</c:v>
                </c:pt>
                <c:pt idx="2084">
                  <c:v>1</c:v>
                </c:pt>
                <c:pt idx="2085">
                  <c:v>0</c:v>
                </c:pt>
                <c:pt idx="2086">
                  <c:v>0</c:v>
                </c:pt>
                <c:pt idx="2087">
                  <c:v>0</c:v>
                </c:pt>
                <c:pt idx="2088">
                  <c:v>0</c:v>
                </c:pt>
                <c:pt idx="2089">
                  <c:v>0</c:v>
                </c:pt>
                <c:pt idx="2090">
                  <c:v>0</c:v>
                </c:pt>
                <c:pt idx="2091">
                  <c:v>0</c:v>
                </c:pt>
                <c:pt idx="2092">
                  <c:v>0</c:v>
                </c:pt>
                <c:pt idx="2093">
                  <c:v>0</c:v>
                </c:pt>
                <c:pt idx="2094">
                  <c:v>0</c:v>
                </c:pt>
                <c:pt idx="2095">
                  <c:v>0</c:v>
                </c:pt>
                <c:pt idx="2096">
                  <c:v>0</c:v>
                </c:pt>
                <c:pt idx="2097">
                  <c:v>0</c:v>
                </c:pt>
                <c:pt idx="2098">
                  <c:v>0</c:v>
                </c:pt>
                <c:pt idx="2099">
                  <c:v>0</c:v>
                </c:pt>
                <c:pt idx="2100">
                  <c:v>0</c:v>
                </c:pt>
                <c:pt idx="2101">
                  <c:v>0</c:v>
                </c:pt>
                <c:pt idx="2102">
                  <c:v>0</c:v>
                </c:pt>
                <c:pt idx="2103">
                  <c:v>0</c:v>
                </c:pt>
                <c:pt idx="2104">
                  <c:v>0</c:v>
                </c:pt>
                <c:pt idx="2105">
                  <c:v>0</c:v>
                </c:pt>
                <c:pt idx="2106">
                  <c:v>0</c:v>
                </c:pt>
                <c:pt idx="2107">
                  <c:v>0</c:v>
                </c:pt>
                <c:pt idx="2108">
                  <c:v>0</c:v>
                </c:pt>
                <c:pt idx="2109">
                  <c:v>0</c:v>
                </c:pt>
                <c:pt idx="2110">
                  <c:v>0</c:v>
                </c:pt>
                <c:pt idx="2111">
                  <c:v>0</c:v>
                </c:pt>
                <c:pt idx="2112">
                  <c:v>0</c:v>
                </c:pt>
                <c:pt idx="2113">
                  <c:v>0</c:v>
                </c:pt>
                <c:pt idx="2114">
                  <c:v>0</c:v>
                </c:pt>
                <c:pt idx="2115">
                  <c:v>0</c:v>
                </c:pt>
                <c:pt idx="2116">
                  <c:v>0</c:v>
                </c:pt>
                <c:pt idx="2117">
                  <c:v>0</c:v>
                </c:pt>
                <c:pt idx="2118">
                  <c:v>0</c:v>
                </c:pt>
                <c:pt idx="2119">
                  <c:v>0</c:v>
                </c:pt>
                <c:pt idx="2120">
                  <c:v>0</c:v>
                </c:pt>
                <c:pt idx="2121">
                  <c:v>0</c:v>
                </c:pt>
                <c:pt idx="2122">
                  <c:v>0</c:v>
                </c:pt>
                <c:pt idx="2123">
                  <c:v>0</c:v>
                </c:pt>
                <c:pt idx="2124">
                  <c:v>0</c:v>
                </c:pt>
                <c:pt idx="2125">
                  <c:v>0</c:v>
                </c:pt>
                <c:pt idx="2126">
                  <c:v>0</c:v>
                </c:pt>
                <c:pt idx="2127">
                  <c:v>0</c:v>
                </c:pt>
                <c:pt idx="2128">
                  <c:v>0</c:v>
                </c:pt>
                <c:pt idx="2129">
                  <c:v>0</c:v>
                </c:pt>
                <c:pt idx="2130">
                  <c:v>0</c:v>
                </c:pt>
                <c:pt idx="2131">
                  <c:v>0</c:v>
                </c:pt>
                <c:pt idx="2132">
                  <c:v>0</c:v>
                </c:pt>
                <c:pt idx="2133">
                  <c:v>0</c:v>
                </c:pt>
                <c:pt idx="2134">
                  <c:v>0</c:v>
                </c:pt>
                <c:pt idx="2135">
                  <c:v>0</c:v>
                </c:pt>
                <c:pt idx="2136">
                  <c:v>0</c:v>
                </c:pt>
                <c:pt idx="2137">
                  <c:v>0</c:v>
                </c:pt>
                <c:pt idx="2138">
                  <c:v>0</c:v>
                </c:pt>
                <c:pt idx="2139">
                  <c:v>0</c:v>
                </c:pt>
                <c:pt idx="2140">
                  <c:v>0</c:v>
                </c:pt>
                <c:pt idx="2141">
                  <c:v>0</c:v>
                </c:pt>
                <c:pt idx="2142">
                  <c:v>0</c:v>
                </c:pt>
                <c:pt idx="2143">
                  <c:v>0</c:v>
                </c:pt>
                <c:pt idx="2144">
                  <c:v>0</c:v>
                </c:pt>
                <c:pt idx="2145">
                  <c:v>0</c:v>
                </c:pt>
                <c:pt idx="2146">
                  <c:v>0</c:v>
                </c:pt>
                <c:pt idx="2147">
                  <c:v>0</c:v>
                </c:pt>
                <c:pt idx="2148">
                  <c:v>0</c:v>
                </c:pt>
                <c:pt idx="2149">
                  <c:v>0</c:v>
                </c:pt>
                <c:pt idx="2150">
                  <c:v>0</c:v>
                </c:pt>
                <c:pt idx="2151">
                  <c:v>0</c:v>
                </c:pt>
                <c:pt idx="2152">
                  <c:v>0</c:v>
                </c:pt>
                <c:pt idx="2153">
                  <c:v>0</c:v>
                </c:pt>
                <c:pt idx="2154">
                  <c:v>0</c:v>
                </c:pt>
                <c:pt idx="2155">
                  <c:v>0</c:v>
                </c:pt>
                <c:pt idx="2156">
                  <c:v>0</c:v>
                </c:pt>
                <c:pt idx="2157">
                  <c:v>0</c:v>
                </c:pt>
                <c:pt idx="2158">
                  <c:v>0</c:v>
                </c:pt>
                <c:pt idx="2159">
                  <c:v>0</c:v>
                </c:pt>
                <c:pt idx="2160">
                  <c:v>0</c:v>
                </c:pt>
                <c:pt idx="2161">
                  <c:v>0</c:v>
                </c:pt>
                <c:pt idx="2162">
                  <c:v>0</c:v>
                </c:pt>
                <c:pt idx="2163">
                  <c:v>0</c:v>
                </c:pt>
                <c:pt idx="2164">
                  <c:v>0</c:v>
                </c:pt>
                <c:pt idx="2165">
                  <c:v>0</c:v>
                </c:pt>
                <c:pt idx="2166">
                  <c:v>0</c:v>
                </c:pt>
                <c:pt idx="2167">
                  <c:v>0</c:v>
                </c:pt>
                <c:pt idx="2168">
                  <c:v>0</c:v>
                </c:pt>
                <c:pt idx="2169">
                  <c:v>0</c:v>
                </c:pt>
                <c:pt idx="2170">
                  <c:v>0</c:v>
                </c:pt>
                <c:pt idx="2171">
                  <c:v>0</c:v>
                </c:pt>
                <c:pt idx="2172">
                  <c:v>0</c:v>
                </c:pt>
                <c:pt idx="2173">
                  <c:v>0</c:v>
                </c:pt>
                <c:pt idx="2174">
                  <c:v>0</c:v>
                </c:pt>
                <c:pt idx="2175">
                  <c:v>0</c:v>
                </c:pt>
                <c:pt idx="2176">
                  <c:v>0</c:v>
                </c:pt>
                <c:pt idx="2177">
                  <c:v>0</c:v>
                </c:pt>
                <c:pt idx="2178">
                  <c:v>0</c:v>
                </c:pt>
                <c:pt idx="2179">
                  <c:v>0</c:v>
                </c:pt>
                <c:pt idx="2180">
                  <c:v>0</c:v>
                </c:pt>
                <c:pt idx="2181">
                  <c:v>0</c:v>
                </c:pt>
                <c:pt idx="2182">
                  <c:v>0</c:v>
                </c:pt>
                <c:pt idx="2183">
                  <c:v>0</c:v>
                </c:pt>
                <c:pt idx="2184">
                  <c:v>0</c:v>
                </c:pt>
                <c:pt idx="2185">
                  <c:v>0</c:v>
                </c:pt>
                <c:pt idx="2186">
                  <c:v>0</c:v>
                </c:pt>
                <c:pt idx="2187">
                  <c:v>0</c:v>
                </c:pt>
                <c:pt idx="2188">
                  <c:v>0</c:v>
                </c:pt>
                <c:pt idx="2189">
                  <c:v>0</c:v>
                </c:pt>
                <c:pt idx="2190">
                  <c:v>0</c:v>
                </c:pt>
                <c:pt idx="2191">
                  <c:v>0</c:v>
                </c:pt>
                <c:pt idx="2192">
                  <c:v>0</c:v>
                </c:pt>
                <c:pt idx="2193">
                  <c:v>0</c:v>
                </c:pt>
                <c:pt idx="2194">
                  <c:v>0</c:v>
                </c:pt>
                <c:pt idx="2195">
                  <c:v>0</c:v>
                </c:pt>
                <c:pt idx="2196">
                  <c:v>0</c:v>
                </c:pt>
                <c:pt idx="2197">
                  <c:v>0</c:v>
                </c:pt>
                <c:pt idx="2198">
                  <c:v>0</c:v>
                </c:pt>
                <c:pt idx="2199">
                  <c:v>0</c:v>
                </c:pt>
                <c:pt idx="2200">
                  <c:v>0</c:v>
                </c:pt>
                <c:pt idx="2201">
                  <c:v>0</c:v>
                </c:pt>
                <c:pt idx="2202">
                  <c:v>0</c:v>
                </c:pt>
                <c:pt idx="2203">
                  <c:v>0</c:v>
                </c:pt>
                <c:pt idx="2204">
                  <c:v>0</c:v>
                </c:pt>
                <c:pt idx="2205">
                  <c:v>0</c:v>
                </c:pt>
                <c:pt idx="2206">
                  <c:v>0</c:v>
                </c:pt>
                <c:pt idx="2207">
                  <c:v>0</c:v>
                </c:pt>
                <c:pt idx="2208">
                  <c:v>0</c:v>
                </c:pt>
                <c:pt idx="2209">
                  <c:v>0</c:v>
                </c:pt>
                <c:pt idx="2210">
                  <c:v>0</c:v>
                </c:pt>
                <c:pt idx="2211">
                  <c:v>0</c:v>
                </c:pt>
                <c:pt idx="2212">
                  <c:v>0</c:v>
                </c:pt>
                <c:pt idx="2213">
                  <c:v>0</c:v>
                </c:pt>
                <c:pt idx="2214">
                  <c:v>0</c:v>
                </c:pt>
                <c:pt idx="2215">
                  <c:v>0</c:v>
                </c:pt>
                <c:pt idx="2216">
                  <c:v>0</c:v>
                </c:pt>
                <c:pt idx="2217">
                  <c:v>0</c:v>
                </c:pt>
                <c:pt idx="2218">
                  <c:v>0</c:v>
                </c:pt>
                <c:pt idx="2219">
                  <c:v>0</c:v>
                </c:pt>
                <c:pt idx="2220">
                  <c:v>0</c:v>
                </c:pt>
                <c:pt idx="2221">
                  <c:v>0</c:v>
                </c:pt>
                <c:pt idx="2222">
                  <c:v>0</c:v>
                </c:pt>
                <c:pt idx="2223">
                  <c:v>0</c:v>
                </c:pt>
                <c:pt idx="2224">
                  <c:v>0</c:v>
                </c:pt>
                <c:pt idx="2225">
                  <c:v>0</c:v>
                </c:pt>
                <c:pt idx="2226">
                  <c:v>0</c:v>
                </c:pt>
                <c:pt idx="2227">
                  <c:v>0</c:v>
                </c:pt>
                <c:pt idx="2228">
                  <c:v>0</c:v>
                </c:pt>
                <c:pt idx="2229">
                  <c:v>0</c:v>
                </c:pt>
                <c:pt idx="2230">
                  <c:v>0</c:v>
                </c:pt>
                <c:pt idx="2231">
                  <c:v>0</c:v>
                </c:pt>
                <c:pt idx="2232">
                  <c:v>0</c:v>
                </c:pt>
                <c:pt idx="2233">
                  <c:v>0</c:v>
                </c:pt>
                <c:pt idx="2234">
                  <c:v>0</c:v>
                </c:pt>
                <c:pt idx="2235">
                  <c:v>0</c:v>
                </c:pt>
                <c:pt idx="2236">
                  <c:v>0</c:v>
                </c:pt>
                <c:pt idx="2237">
                  <c:v>0</c:v>
                </c:pt>
                <c:pt idx="2238">
                  <c:v>0</c:v>
                </c:pt>
                <c:pt idx="2239">
                  <c:v>0</c:v>
                </c:pt>
                <c:pt idx="2240">
                  <c:v>0</c:v>
                </c:pt>
                <c:pt idx="2241">
                  <c:v>0</c:v>
                </c:pt>
                <c:pt idx="2242">
                  <c:v>0</c:v>
                </c:pt>
                <c:pt idx="2243">
                  <c:v>0</c:v>
                </c:pt>
                <c:pt idx="2244">
                  <c:v>0</c:v>
                </c:pt>
                <c:pt idx="2245">
                  <c:v>0</c:v>
                </c:pt>
                <c:pt idx="2246">
                  <c:v>0</c:v>
                </c:pt>
                <c:pt idx="2247">
                  <c:v>0</c:v>
                </c:pt>
                <c:pt idx="2248">
                  <c:v>0</c:v>
                </c:pt>
                <c:pt idx="2249">
                  <c:v>0</c:v>
                </c:pt>
                <c:pt idx="2250">
                  <c:v>0</c:v>
                </c:pt>
                <c:pt idx="2251">
                  <c:v>0</c:v>
                </c:pt>
                <c:pt idx="2252">
                  <c:v>0</c:v>
                </c:pt>
                <c:pt idx="2253">
                  <c:v>0</c:v>
                </c:pt>
                <c:pt idx="2254">
                  <c:v>0</c:v>
                </c:pt>
                <c:pt idx="2255">
                  <c:v>0</c:v>
                </c:pt>
                <c:pt idx="2256">
                  <c:v>0</c:v>
                </c:pt>
                <c:pt idx="2257">
                  <c:v>0</c:v>
                </c:pt>
                <c:pt idx="2258">
                  <c:v>0</c:v>
                </c:pt>
                <c:pt idx="2259">
                  <c:v>0</c:v>
                </c:pt>
                <c:pt idx="2260">
                  <c:v>0</c:v>
                </c:pt>
                <c:pt idx="2261">
                  <c:v>0</c:v>
                </c:pt>
                <c:pt idx="2262">
                  <c:v>0</c:v>
                </c:pt>
                <c:pt idx="2263">
                  <c:v>0</c:v>
                </c:pt>
                <c:pt idx="2264">
                  <c:v>0</c:v>
                </c:pt>
                <c:pt idx="2265">
                  <c:v>0</c:v>
                </c:pt>
                <c:pt idx="2266">
                  <c:v>0</c:v>
                </c:pt>
                <c:pt idx="2267">
                  <c:v>0</c:v>
                </c:pt>
                <c:pt idx="2268">
                  <c:v>0</c:v>
                </c:pt>
                <c:pt idx="2269">
                  <c:v>0</c:v>
                </c:pt>
                <c:pt idx="2270">
                  <c:v>0</c:v>
                </c:pt>
                <c:pt idx="2271">
                  <c:v>0</c:v>
                </c:pt>
                <c:pt idx="2272">
                  <c:v>0</c:v>
                </c:pt>
                <c:pt idx="2273">
                  <c:v>0</c:v>
                </c:pt>
                <c:pt idx="2274">
                  <c:v>0</c:v>
                </c:pt>
                <c:pt idx="2275">
                  <c:v>0</c:v>
                </c:pt>
                <c:pt idx="2276">
                  <c:v>0</c:v>
                </c:pt>
                <c:pt idx="2277">
                  <c:v>0</c:v>
                </c:pt>
                <c:pt idx="2278">
                  <c:v>0</c:v>
                </c:pt>
                <c:pt idx="2279">
                  <c:v>0</c:v>
                </c:pt>
                <c:pt idx="2280">
                  <c:v>0</c:v>
                </c:pt>
                <c:pt idx="2281">
                  <c:v>0</c:v>
                </c:pt>
                <c:pt idx="2282">
                  <c:v>0</c:v>
                </c:pt>
                <c:pt idx="2283">
                  <c:v>0</c:v>
                </c:pt>
                <c:pt idx="2284">
                  <c:v>0</c:v>
                </c:pt>
                <c:pt idx="2285">
                  <c:v>0</c:v>
                </c:pt>
                <c:pt idx="2286">
                  <c:v>0</c:v>
                </c:pt>
                <c:pt idx="2287">
                  <c:v>0</c:v>
                </c:pt>
                <c:pt idx="2288">
                  <c:v>0</c:v>
                </c:pt>
                <c:pt idx="2289">
                  <c:v>0</c:v>
                </c:pt>
                <c:pt idx="2290">
                  <c:v>0</c:v>
                </c:pt>
                <c:pt idx="2291">
                  <c:v>0</c:v>
                </c:pt>
                <c:pt idx="2292">
                  <c:v>0</c:v>
                </c:pt>
                <c:pt idx="2293">
                  <c:v>0</c:v>
                </c:pt>
                <c:pt idx="2294">
                  <c:v>0</c:v>
                </c:pt>
                <c:pt idx="2295">
                  <c:v>0</c:v>
                </c:pt>
                <c:pt idx="2296">
                  <c:v>0</c:v>
                </c:pt>
                <c:pt idx="2297">
                  <c:v>0</c:v>
                </c:pt>
                <c:pt idx="2298">
                  <c:v>0</c:v>
                </c:pt>
                <c:pt idx="2299">
                  <c:v>0</c:v>
                </c:pt>
                <c:pt idx="2300">
                  <c:v>0</c:v>
                </c:pt>
                <c:pt idx="2301">
                  <c:v>0</c:v>
                </c:pt>
                <c:pt idx="2302">
                  <c:v>0</c:v>
                </c:pt>
                <c:pt idx="2303">
                  <c:v>0</c:v>
                </c:pt>
                <c:pt idx="2304">
                  <c:v>0</c:v>
                </c:pt>
                <c:pt idx="2305">
                  <c:v>0</c:v>
                </c:pt>
                <c:pt idx="2306">
                  <c:v>0</c:v>
                </c:pt>
                <c:pt idx="2307">
                  <c:v>0</c:v>
                </c:pt>
                <c:pt idx="2308">
                  <c:v>0</c:v>
                </c:pt>
                <c:pt idx="2309">
                  <c:v>0</c:v>
                </c:pt>
                <c:pt idx="2310">
                  <c:v>0</c:v>
                </c:pt>
                <c:pt idx="2311">
                  <c:v>0</c:v>
                </c:pt>
                <c:pt idx="2312">
                  <c:v>0</c:v>
                </c:pt>
                <c:pt idx="2313">
                  <c:v>0</c:v>
                </c:pt>
                <c:pt idx="2314">
                  <c:v>0</c:v>
                </c:pt>
                <c:pt idx="2315">
                  <c:v>0</c:v>
                </c:pt>
                <c:pt idx="2316">
                  <c:v>0</c:v>
                </c:pt>
                <c:pt idx="2317">
                  <c:v>0</c:v>
                </c:pt>
                <c:pt idx="2318">
                  <c:v>0</c:v>
                </c:pt>
                <c:pt idx="2319">
                  <c:v>0</c:v>
                </c:pt>
                <c:pt idx="2320">
                  <c:v>0</c:v>
                </c:pt>
                <c:pt idx="2321">
                  <c:v>0</c:v>
                </c:pt>
                <c:pt idx="2322">
                  <c:v>0</c:v>
                </c:pt>
                <c:pt idx="2323">
                  <c:v>0</c:v>
                </c:pt>
                <c:pt idx="2324">
                  <c:v>0</c:v>
                </c:pt>
                <c:pt idx="2325">
                  <c:v>0</c:v>
                </c:pt>
                <c:pt idx="2326">
                  <c:v>0</c:v>
                </c:pt>
                <c:pt idx="2327">
                  <c:v>0</c:v>
                </c:pt>
                <c:pt idx="2328">
                  <c:v>0</c:v>
                </c:pt>
                <c:pt idx="2329">
                  <c:v>0</c:v>
                </c:pt>
                <c:pt idx="2330">
                  <c:v>0</c:v>
                </c:pt>
                <c:pt idx="2331">
                  <c:v>0</c:v>
                </c:pt>
                <c:pt idx="2332">
                  <c:v>0</c:v>
                </c:pt>
                <c:pt idx="2333">
                  <c:v>0</c:v>
                </c:pt>
                <c:pt idx="2334">
                  <c:v>0</c:v>
                </c:pt>
                <c:pt idx="2335">
                  <c:v>0</c:v>
                </c:pt>
                <c:pt idx="2336">
                  <c:v>0</c:v>
                </c:pt>
                <c:pt idx="2337">
                  <c:v>0</c:v>
                </c:pt>
                <c:pt idx="2338">
                  <c:v>0</c:v>
                </c:pt>
                <c:pt idx="2339">
                  <c:v>0</c:v>
                </c:pt>
                <c:pt idx="2340">
                  <c:v>0</c:v>
                </c:pt>
                <c:pt idx="2341">
                  <c:v>0</c:v>
                </c:pt>
                <c:pt idx="2342">
                  <c:v>0</c:v>
                </c:pt>
                <c:pt idx="2343">
                  <c:v>0</c:v>
                </c:pt>
                <c:pt idx="2344">
                  <c:v>0</c:v>
                </c:pt>
                <c:pt idx="2345">
                  <c:v>0</c:v>
                </c:pt>
                <c:pt idx="2346">
                  <c:v>0</c:v>
                </c:pt>
                <c:pt idx="2347">
                  <c:v>0</c:v>
                </c:pt>
                <c:pt idx="2348">
                  <c:v>0</c:v>
                </c:pt>
                <c:pt idx="2349">
                  <c:v>0</c:v>
                </c:pt>
                <c:pt idx="2350">
                  <c:v>0</c:v>
                </c:pt>
                <c:pt idx="2351">
                  <c:v>0</c:v>
                </c:pt>
                <c:pt idx="2352">
                  <c:v>0</c:v>
                </c:pt>
                <c:pt idx="2353">
                  <c:v>0</c:v>
                </c:pt>
                <c:pt idx="2354">
                  <c:v>0</c:v>
                </c:pt>
                <c:pt idx="2355">
                  <c:v>0</c:v>
                </c:pt>
                <c:pt idx="2356">
                  <c:v>0</c:v>
                </c:pt>
                <c:pt idx="2357">
                  <c:v>1</c:v>
                </c:pt>
                <c:pt idx="2358">
                  <c:v>1</c:v>
                </c:pt>
                <c:pt idx="2359">
                  <c:v>1</c:v>
                </c:pt>
                <c:pt idx="2360">
                  <c:v>1</c:v>
                </c:pt>
                <c:pt idx="2361">
                  <c:v>1</c:v>
                </c:pt>
                <c:pt idx="2362">
                  <c:v>1</c:v>
                </c:pt>
                <c:pt idx="2363">
                  <c:v>1</c:v>
                </c:pt>
                <c:pt idx="2364">
                  <c:v>1</c:v>
                </c:pt>
                <c:pt idx="2365">
                  <c:v>1</c:v>
                </c:pt>
                <c:pt idx="2366">
                  <c:v>1</c:v>
                </c:pt>
                <c:pt idx="2367">
                  <c:v>1</c:v>
                </c:pt>
                <c:pt idx="2368">
                  <c:v>1</c:v>
                </c:pt>
                <c:pt idx="2369">
                  <c:v>1</c:v>
                </c:pt>
                <c:pt idx="2370">
                  <c:v>1</c:v>
                </c:pt>
                <c:pt idx="2371">
                  <c:v>1</c:v>
                </c:pt>
                <c:pt idx="2372">
                  <c:v>1</c:v>
                </c:pt>
                <c:pt idx="2373">
                  <c:v>0</c:v>
                </c:pt>
                <c:pt idx="2374">
                  <c:v>0</c:v>
                </c:pt>
                <c:pt idx="2375">
                  <c:v>0</c:v>
                </c:pt>
                <c:pt idx="2376">
                  <c:v>0</c:v>
                </c:pt>
                <c:pt idx="2377">
                  <c:v>0</c:v>
                </c:pt>
                <c:pt idx="2378">
                  <c:v>0</c:v>
                </c:pt>
                <c:pt idx="2379">
                  <c:v>0</c:v>
                </c:pt>
                <c:pt idx="2380">
                  <c:v>0</c:v>
                </c:pt>
                <c:pt idx="2381">
                  <c:v>0</c:v>
                </c:pt>
                <c:pt idx="2382">
                  <c:v>0</c:v>
                </c:pt>
                <c:pt idx="2383">
                  <c:v>0</c:v>
                </c:pt>
                <c:pt idx="2384">
                  <c:v>0</c:v>
                </c:pt>
                <c:pt idx="2385">
                  <c:v>0</c:v>
                </c:pt>
                <c:pt idx="2386">
                  <c:v>0</c:v>
                </c:pt>
                <c:pt idx="2387">
                  <c:v>0</c:v>
                </c:pt>
                <c:pt idx="2388">
                  <c:v>0</c:v>
                </c:pt>
                <c:pt idx="2389">
                  <c:v>0</c:v>
                </c:pt>
                <c:pt idx="2390">
                  <c:v>0</c:v>
                </c:pt>
                <c:pt idx="2391">
                  <c:v>0</c:v>
                </c:pt>
                <c:pt idx="2392">
                  <c:v>0</c:v>
                </c:pt>
                <c:pt idx="2393">
                  <c:v>0</c:v>
                </c:pt>
                <c:pt idx="2394">
                  <c:v>0</c:v>
                </c:pt>
                <c:pt idx="2395">
                  <c:v>0</c:v>
                </c:pt>
                <c:pt idx="2396">
                  <c:v>0</c:v>
                </c:pt>
                <c:pt idx="2397">
                  <c:v>0</c:v>
                </c:pt>
                <c:pt idx="2398">
                  <c:v>0</c:v>
                </c:pt>
                <c:pt idx="2399">
                  <c:v>0</c:v>
                </c:pt>
                <c:pt idx="2400">
                  <c:v>0</c:v>
                </c:pt>
                <c:pt idx="2401">
                  <c:v>0</c:v>
                </c:pt>
                <c:pt idx="2402">
                  <c:v>0</c:v>
                </c:pt>
                <c:pt idx="2403">
                  <c:v>0</c:v>
                </c:pt>
                <c:pt idx="2404">
                  <c:v>0</c:v>
                </c:pt>
                <c:pt idx="2405">
                  <c:v>0</c:v>
                </c:pt>
                <c:pt idx="2406">
                  <c:v>0</c:v>
                </c:pt>
                <c:pt idx="2407">
                  <c:v>0</c:v>
                </c:pt>
                <c:pt idx="2408">
                  <c:v>0</c:v>
                </c:pt>
                <c:pt idx="2409">
                  <c:v>0</c:v>
                </c:pt>
                <c:pt idx="2410">
                  <c:v>0</c:v>
                </c:pt>
                <c:pt idx="2411">
                  <c:v>0</c:v>
                </c:pt>
                <c:pt idx="2412">
                  <c:v>0</c:v>
                </c:pt>
                <c:pt idx="2413">
                  <c:v>0</c:v>
                </c:pt>
                <c:pt idx="2414">
                  <c:v>0</c:v>
                </c:pt>
                <c:pt idx="2415">
                  <c:v>0</c:v>
                </c:pt>
                <c:pt idx="2416">
                  <c:v>0</c:v>
                </c:pt>
                <c:pt idx="2417">
                  <c:v>0</c:v>
                </c:pt>
                <c:pt idx="2418">
                  <c:v>0</c:v>
                </c:pt>
                <c:pt idx="2419">
                  <c:v>0</c:v>
                </c:pt>
                <c:pt idx="2420">
                  <c:v>0</c:v>
                </c:pt>
                <c:pt idx="2421">
                  <c:v>0</c:v>
                </c:pt>
                <c:pt idx="2422">
                  <c:v>0</c:v>
                </c:pt>
                <c:pt idx="2423">
                  <c:v>0</c:v>
                </c:pt>
                <c:pt idx="2424">
                  <c:v>0</c:v>
                </c:pt>
                <c:pt idx="2425">
                  <c:v>0</c:v>
                </c:pt>
                <c:pt idx="2426">
                  <c:v>0</c:v>
                </c:pt>
                <c:pt idx="2427">
                  <c:v>0</c:v>
                </c:pt>
                <c:pt idx="2428">
                  <c:v>0</c:v>
                </c:pt>
                <c:pt idx="2429">
                  <c:v>0</c:v>
                </c:pt>
                <c:pt idx="2430">
                  <c:v>0</c:v>
                </c:pt>
                <c:pt idx="2431">
                  <c:v>0</c:v>
                </c:pt>
                <c:pt idx="2432">
                  <c:v>0</c:v>
                </c:pt>
                <c:pt idx="2433">
                  <c:v>0</c:v>
                </c:pt>
                <c:pt idx="2434">
                  <c:v>0</c:v>
                </c:pt>
                <c:pt idx="2435">
                  <c:v>1</c:v>
                </c:pt>
                <c:pt idx="2436">
                  <c:v>1</c:v>
                </c:pt>
                <c:pt idx="2437">
                  <c:v>1</c:v>
                </c:pt>
                <c:pt idx="2438">
                  <c:v>1</c:v>
                </c:pt>
                <c:pt idx="2439">
                  <c:v>1</c:v>
                </c:pt>
                <c:pt idx="2440">
                  <c:v>1</c:v>
                </c:pt>
                <c:pt idx="2441">
                  <c:v>1</c:v>
                </c:pt>
                <c:pt idx="2442">
                  <c:v>1</c:v>
                </c:pt>
                <c:pt idx="2443">
                  <c:v>1</c:v>
                </c:pt>
                <c:pt idx="2444">
                  <c:v>1</c:v>
                </c:pt>
                <c:pt idx="2445">
                  <c:v>1</c:v>
                </c:pt>
                <c:pt idx="2446">
                  <c:v>1</c:v>
                </c:pt>
                <c:pt idx="2447">
                  <c:v>1</c:v>
                </c:pt>
                <c:pt idx="2448">
                  <c:v>1</c:v>
                </c:pt>
                <c:pt idx="2449">
                  <c:v>1</c:v>
                </c:pt>
                <c:pt idx="2450">
                  <c:v>0</c:v>
                </c:pt>
                <c:pt idx="2451">
                  <c:v>0</c:v>
                </c:pt>
                <c:pt idx="2452">
                  <c:v>0</c:v>
                </c:pt>
                <c:pt idx="2453">
                  <c:v>0</c:v>
                </c:pt>
                <c:pt idx="2454">
                  <c:v>0</c:v>
                </c:pt>
                <c:pt idx="2455">
                  <c:v>0</c:v>
                </c:pt>
                <c:pt idx="2456">
                  <c:v>0</c:v>
                </c:pt>
                <c:pt idx="2457">
                  <c:v>0</c:v>
                </c:pt>
                <c:pt idx="2458">
                  <c:v>0</c:v>
                </c:pt>
                <c:pt idx="2459">
                  <c:v>0</c:v>
                </c:pt>
                <c:pt idx="2460">
                  <c:v>0</c:v>
                </c:pt>
                <c:pt idx="2461">
                  <c:v>0</c:v>
                </c:pt>
                <c:pt idx="2462">
                  <c:v>0</c:v>
                </c:pt>
                <c:pt idx="2463">
                  <c:v>0</c:v>
                </c:pt>
                <c:pt idx="2464">
                  <c:v>0</c:v>
                </c:pt>
                <c:pt idx="2465">
                  <c:v>0</c:v>
                </c:pt>
                <c:pt idx="2466">
                  <c:v>0</c:v>
                </c:pt>
                <c:pt idx="2467">
                  <c:v>0</c:v>
                </c:pt>
                <c:pt idx="2468">
                  <c:v>0</c:v>
                </c:pt>
                <c:pt idx="2469">
                  <c:v>0</c:v>
                </c:pt>
                <c:pt idx="2470">
                  <c:v>0</c:v>
                </c:pt>
                <c:pt idx="2471">
                  <c:v>0</c:v>
                </c:pt>
                <c:pt idx="2472">
                  <c:v>0</c:v>
                </c:pt>
                <c:pt idx="2473">
                  <c:v>0</c:v>
                </c:pt>
                <c:pt idx="2474">
                  <c:v>0</c:v>
                </c:pt>
                <c:pt idx="2475">
                  <c:v>0</c:v>
                </c:pt>
                <c:pt idx="2476">
                  <c:v>0</c:v>
                </c:pt>
                <c:pt idx="2477">
                  <c:v>0</c:v>
                </c:pt>
                <c:pt idx="2478">
                  <c:v>0</c:v>
                </c:pt>
                <c:pt idx="2479">
                  <c:v>0</c:v>
                </c:pt>
                <c:pt idx="2480">
                  <c:v>0</c:v>
                </c:pt>
                <c:pt idx="2481">
                  <c:v>0</c:v>
                </c:pt>
                <c:pt idx="2482">
                  <c:v>0</c:v>
                </c:pt>
                <c:pt idx="2483">
                  <c:v>0</c:v>
                </c:pt>
                <c:pt idx="2484">
                  <c:v>0</c:v>
                </c:pt>
                <c:pt idx="2485">
                  <c:v>0</c:v>
                </c:pt>
                <c:pt idx="2486">
                  <c:v>0</c:v>
                </c:pt>
                <c:pt idx="2487">
                  <c:v>0</c:v>
                </c:pt>
                <c:pt idx="2488">
                  <c:v>0</c:v>
                </c:pt>
                <c:pt idx="2489">
                  <c:v>0</c:v>
                </c:pt>
                <c:pt idx="2490">
                  <c:v>0</c:v>
                </c:pt>
                <c:pt idx="2491">
                  <c:v>0</c:v>
                </c:pt>
                <c:pt idx="2492">
                  <c:v>0</c:v>
                </c:pt>
                <c:pt idx="2493">
                  <c:v>0</c:v>
                </c:pt>
                <c:pt idx="2494">
                  <c:v>0</c:v>
                </c:pt>
                <c:pt idx="2495">
                  <c:v>0</c:v>
                </c:pt>
                <c:pt idx="2496">
                  <c:v>0</c:v>
                </c:pt>
                <c:pt idx="2497">
                  <c:v>0</c:v>
                </c:pt>
                <c:pt idx="2498">
                  <c:v>0</c:v>
                </c:pt>
                <c:pt idx="2499">
                  <c:v>0</c:v>
                </c:pt>
                <c:pt idx="2500">
                  <c:v>0</c:v>
                </c:pt>
                <c:pt idx="2501">
                  <c:v>0</c:v>
                </c:pt>
                <c:pt idx="2502">
                  <c:v>0</c:v>
                </c:pt>
                <c:pt idx="2503">
                  <c:v>0</c:v>
                </c:pt>
                <c:pt idx="2504">
                  <c:v>0</c:v>
                </c:pt>
                <c:pt idx="2505">
                  <c:v>0</c:v>
                </c:pt>
                <c:pt idx="2506">
                  <c:v>0</c:v>
                </c:pt>
                <c:pt idx="2507">
                  <c:v>0</c:v>
                </c:pt>
                <c:pt idx="2508">
                  <c:v>0</c:v>
                </c:pt>
                <c:pt idx="2509">
                  <c:v>0</c:v>
                </c:pt>
                <c:pt idx="2510">
                  <c:v>0</c:v>
                </c:pt>
                <c:pt idx="2511">
                  <c:v>0</c:v>
                </c:pt>
                <c:pt idx="2512">
                  <c:v>0</c:v>
                </c:pt>
                <c:pt idx="2513">
                  <c:v>0</c:v>
                </c:pt>
                <c:pt idx="2514">
                  <c:v>0</c:v>
                </c:pt>
                <c:pt idx="2515">
                  <c:v>0</c:v>
                </c:pt>
                <c:pt idx="2516">
                  <c:v>0</c:v>
                </c:pt>
                <c:pt idx="2517">
                  <c:v>0</c:v>
                </c:pt>
                <c:pt idx="2518">
                  <c:v>0</c:v>
                </c:pt>
                <c:pt idx="2519">
                  <c:v>0</c:v>
                </c:pt>
                <c:pt idx="2520">
                  <c:v>0</c:v>
                </c:pt>
                <c:pt idx="2521">
                  <c:v>0</c:v>
                </c:pt>
                <c:pt idx="2522">
                  <c:v>0</c:v>
                </c:pt>
                <c:pt idx="2523">
                  <c:v>0</c:v>
                </c:pt>
                <c:pt idx="2524">
                  <c:v>0</c:v>
                </c:pt>
                <c:pt idx="2525">
                  <c:v>0</c:v>
                </c:pt>
                <c:pt idx="2526">
                  <c:v>0</c:v>
                </c:pt>
                <c:pt idx="2527">
                  <c:v>0</c:v>
                </c:pt>
                <c:pt idx="2528">
                  <c:v>0</c:v>
                </c:pt>
                <c:pt idx="2529">
                  <c:v>0</c:v>
                </c:pt>
                <c:pt idx="2530">
                  <c:v>0</c:v>
                </c:pt>
                <c:pt idx="2531">
                  <c:v>0</c:v>
                </c:pt>
                <c:pt idx="2532">
                  <c:v>0</c:v>
                </c:pt>
                <c:pt idx="2533">
                  <c:v>0</c:v>
                </c:pt>
                <c:pt idx="2534">
                  <c:v>0</c:v>
                </c:pt>
                <c:pt idx="2535">
                  <c:v>0</c:v>
                </c:pt>
                <c:pt idx="2536">
                  <c:v>0</c:v>
                </c:pt>
                <c:pt idx="2537">
                  <c:v>0</c:v>
                </c:pt>
                <c:pt idx="2538">
                  <c:v>0</c:v>
                </c:pt>
                <c:pt idx="2539">
                  <c:v>0</c:v>
                </c:pt>
                <c:pt idx="2540">
                  <c:v>0</c:v>
                </c:pt>
                <c:pt idx="2541">
                  <c:v>0</c:v>
                </c:pt>
                <c:pt idx="2542">
                  <c:v>0</c:v>
                </c:pt>
                <c:pt idx="2543">
                  <c:v>0</c:v>
                </c:pt>
                <c:pt idx="2544">
                  <c:v>0</c:v>
                </c:pt>
                <c:pt idx="2545">
                  <c:v>0</c:v>
                </c:pt>
                <c:pt idx="2546">
                  <c:v>0</c:v>
                </c:pt>
                <c:pt idx="2547">
                  <c:v>0</c:v>
                </c:pt>
                <c:pt idx="2548">
                  <c:v>0</c:v>
                </c:pt>
                <c:pt idx="2549">
                  <c:v>0</c:v>
                </c:pt>
                <c:pt idx="2550">
                  <c:v>0</c:v>
                </c:pt>
                <c:pt idx="2551">
                  <c:v>0</c:v>
                </c:pt>
                <c:pt idx="2552">
                  <c:v>0</c:v>
                </c:pt>
                <c:pt idx="2553">
                  <c:v>0</c:v>
                </c:pt>
                <c:pt idx="2554">
                  <c:v>0</c:v>
                </c:pt>
                <c:pt idx="2555">
                  <c:v>0</c:v>
                </c:pt>
                <c:pt idx="2556">
                  <c:v>0</c:v>
                </c:pt>
                <c:pt idx="2557">
                  <c:v>0</c:v>
                </c:pt>
                <c:pt idx="2558">
                  <c:v>0</c:v>
                </c:pt>
                <c:pt idx="2559">
                  <c:v>0</c:v>
                </c:pt>
                <c:pt idx="2560">
                  <c:v>0</c:v>
                </c:pt>
                <c:pt idx="2561">
                  <c:v>0</c:v>
                </c:pt>
                <c:pt idx="2562">
                  <c:v>0</c:v>
                </c:pt>
                <c:pt idx="2563">
                  <c:v>0</c:v>
                </c:pt>
                <c:pt idx="2564">
                  <c:v>0</c:v>
                </c:pt>
                <c:pt idx="2565">
                  <c:v>0</c:v>
                </c:pt>
                <c:pt idx="2566">
                  <c:v>0</c:v>
                </c:pt>
                <c:pt idx="2567">
                  <c:v>0</c:v>
                </c:pt>
                <c:pt idx="2568">
                  <c:v>0</c:v>
                </c:pt>
                <c:pt idx="2569">
                  <c:v>0</c:v>
                </c:pt>
                <c:pt idx="2570">
                  <c:v>0</c:v>
                </c:pt>
                <c:pt idx="2571">
                  <c:v>0</c:v>
                </c:pt>
                <c:pt idx="2572">
                  <c:v>0</c:v>
                </c:pt>
                <c:pt idx="2573">
                  <c:v>0</c:v>
                </c:pt>
                <c:pt idx="2574">
                  <c:v>0</c:v>
                </c:pt>
                <c:pt idx="2575">
                  <c:v>0</c:v>
                </c:pt>
                <c:pt idx="2576">
                  <c:v>0</c:v>
                </c:pt>
                <c:pt idx="2577">
                  <c:v>0</c:v>
                </c:pt>
                <c:pt idx="2578">
                  <c:v>0</c:v>
                </c:pt>
                <c:pt idx="2579">
                  <c:v>0</c:v>
                </c:pt>
                <c:pt idx="2580">
                  <c:v>0</c:v>
                </c:pt>
                <c:pt idx="2581">
                  <c:v>0</c:v>
                </c:pt>
                <c:pt idx="2582">
                  <c:v>0</c:v>
                </c:pt>
                <c:pt idx="2583">
                  <c:v>0</c:v>
                </c:pt>
                <c:pt idx="2584">
                  <c:v>0</c:v>
                </c:pt>
                <c:pt idx="2585">
                  <c:v>0</c:v>
                </c:pt>
                <c:pt idx="2586">
                  <c:v>0</c:v>
                </c:pt>
                <c:pt idx="2587">
                  <c:v>0</c:v>
                </c:pt>
                <c:pt idx="2588">
                  <c:v>0</c:v>
                </c:pt>
                <c:pt idx="2589">
                  <c:v>0</c:v>
                </c:pt>
                <c:pt idx="2590">
                  <c:v>0</c:v>
                </c:pt>
                <c:pt idx="2591">
                  <c:v>0</c:v>
                </c:pt>
                <c:pt idx="2592">
                  <c:v>0</c:v>
                </c:pt>
                <c:pt idx="2593">
                  <c:v>0</c:v>
                </c:pt>
                <c:pt idx="2594">
                  <c:v>0</c:v>
                </c:pt>
                <c:pt idx="2595">
                  <c:v>0</c:v>
                </c:pt>
                <c:pt idx="2596">
                  <c:v>0</c:v>
                </c:pt>
                <c:pt idx="2597">
                  <c:v>0</c:v>
                </c:pt>
                <c:pt idx="2598">
                  <c:v>0</c:v>
                </c:pt>
                <c:pt idx="2599">
                  <c:v>0</c:v>
                </c:pt>
                <c:pt idx="2600">
                  <c:v>0</c:v>
                </c:pt>
                <c:pt idx="2601">
                  <c:v>0</c:v>
                </c:pt>
                <c:pt idx="2602">
                  <c:v>0</c:v>
                </c:pt>
                <c:pt idx="2603">
                  <c:v>0</c:v>
                </c:pt>
                <c:pt idx="2604">
                  <c:v>0</c:v>
                </c:pt>
                <c:pt idx="2605">
                  <c:v>0</c:v>
                </c:pt>
                <c:pt idx="2606">
                  <c:v>0</c:v>
                </c:pt>
                <c:pt idx="2607">
                  <c:v>0</c:v>
                </c:pt>
                <c:pt idx="2608">
                  <c:v>0</c:v>
                </c:pt>
                <c:pt idx="2609">
                  <c:v>0</c:v>
                </c:pt>
                <c:pt idx="2610">
                  <c:v>0</c:v>
                </c:pt>
                <c:pt idx="2611">
                  <c:v>0</c:v>
                </c:pt>
                <c:pt idx="2612">
                  <c:v>0</c:v>
                </c:pt>
                <c:pt idx="2613">
                  <c:v>0</c:v>
                </c:pt>
                <c:pt idx="2614">
                  <c:v>0</c:v>
                </c:pt>
                <c:pt idx="2615">
                  <c:v>0</c:v>
                </c:pt>
                <c:pt idx="2616">
                  <c:v>0</c:v>
                </c:pt>
                <c:pt idx="2617">
                  <c:v>0</c:v>
                </c:pt>
                <c:pt idx="2618">
                  <c:v>0</c:v>
                </c:pt>
                <c:pt idx="2619">
                  <c:v>0</c:v>
                </c:pt>
                <c:pt idx="2620">
                  <c:v>0</c:v>
                </c:pt>
                <c:pt idx="2621">
                  <c:v>0</c:v>
                </c:pt>
                <c:pt idx="2622">
                  <c:v>0</c:v>
                </c:pt>
                <c:pt idx="2623">
                  <c:v>0</c:v>
                </c:pt>
                <c:pt idx="2624">
                  <c:v>0</c:v>
                </c:pt>
                <c:pt idx="2625">
                  <c:v>0</c:v>
                </c:pt>
                <c:pt idx="2626">
                  <c:v>0</c:v>
                </c:pt>
                <c:pt idx="2627">
                  <c:v>0</c:v>
                </c:pt>
                <c:pt idx="2628">
                  <c:v>0</c:v>
                </c:pt>
                <c:pt idx="2629">
                  <c:v>0</c:v>
                </c:pt>
                <c:pt idx="2630">
                  <c:v>0</c:v>
                </c:pt>
                <c:pt idx="2631">
                  <c:v>0</c:v>
                </c:pt>
                <c:pt idx="2632">
                  <c:v>0</c:v>
                </c:pt>
                <c:pt idx="2633">
                  <c:v>0</c:v>
                </c:pt>
                <c:pt idx="2634">
                  <c:v>0</c:v>
                </c:pt>
                <c:pt idx="2635">
                  <c:v>0</c:v>
                </c:pt>
                <c:pt idx="2636">
                  <c:v>0</c:v>
                </c:pt>
                <c:pt idx="2637">
                  <c:v>0</c:v>
                </c:pt>
                <c:pt idx="2638">
                  <c:v>0</c:v>
                </c:pt>
                <c:pt idx="2639">
                  <c:v>0</c:v>
                </c:pt>
                <c:pt idx="2640">
                  <c:v>0</c:v>
                </c:pt>
                <c:pt idx="2641">
                  <c:v>0</c:v>
                </c:pt>
                <c:pt idx="2642">
                  <c:v>0</c:v>
                </c:pt>
                <c:pt idx="2643">
                  <c:v>0</c:v>
                </c:pt>
                <c:pt idx="2644">
                  <c:v>0</c:v>
                </c:pt>
                <c:pt idx="2645">
                  <c:v>0</c:v>
                </c:pt>
                <c:pt idx="2646">
                  <c:v>0</c:v>
                </c:pt>
                <c:pt idx="2647">
                  <c:v>0</c:v>
                </c:pt>
                <c:pt idx="2648">
                  <c:v>0</c:v>
                </c:pt>
                <c:pt idx="2649">
                  <c:v>0</c:v>
                </c:pt>
                <c:pt idx="2650">
                  <c:v>0</c:v>
                </c:pt>
                <c:pt idx="2651">
                  <c:v>0</c:v>
                </c:pt>
                <c:pt idx="2652">
                  <c:v>0</c:v>
                </c:pt>
                <c:pt idx="2653">
                  <c:v>0</c:v>
                </c:pt>
                <c:pt idx="2654">
                  <c:v>0</c:v>
                </c:pt>
                <c:pt idx="2655">
                  <c:v>0</c:v>
                </c:pt>
                <c:pt idx="2656">
                  <c:v>0</c:v>
                </c:pt>
                <c:pt idx="2657">
                  <c:v>0</c:v>
                </c:pt>
                <c:pt idx="2658">
                  <c:v>0</c:v>
                </c:pt>
                <c:pt idx="2659">
                  <c:v>0</c:v>
                </c:pt>
                <c:pt idx="2660">
                  <c:v>0</c:v>
                </c:pt>
                <c:pt idx="2661">
                  <c:v>0</c:v>
                </c:pt>
                <c:pt idx="2662">
                  <c:v>0</c:v>
                </c:pt>
                <c:pt idx="2663">
                  <c:v>0</c:v>
                </c:pt>
                <c:pt idx="2664">
                  <c:v>0</c:v>
                </c:pt>
                <c:pt idx="2665">
                  <c:v>0</c:v>
                </c:pt>
                <c:pt idx="2666">
                  <c:v>0</c:v>
                </c:pt>
                <c:pt idx="2667">
                  <c:v>0</c:v>
                </c:pt>
                <c:pt idx="2668">
                  <c:v>0</c:v>
                </c:pt>
                <c:pt idx="2669">
                  <c:v>0</c:v>
                </c:pt>
                <c:pt idx="2670">
                  <c:v>0</c:v>
                </c:pt>
                <c:pt idx="2671">
                  <c:v>0</c:v>
                </c:pt>
                <c:pt idx="2672">
                  <c:v>0</c:v>
                </c:pt>
                <c:pt idx="2673">
                  <c:v>0</c:v>
                </c:pt>
                <c:pt idx="2674">
                  <c:v>0</c:v>
                </c:pt>
                <c:pt idx="2675">
                  <c:v>0</c:v>
                </c:pt>
                <c:pt idx="2676">
                  <c:v>0</c:v>
                </c:pt>
                <c:pt idx="2677">
                  <c:v>0</c:v>
                </c:pt>
                <c:pt idx="2678">
                  <c:v>0</c:v>
                </c:pt>
                <c:pt idx="2679">
                  <c:v>0</c:v>
                </c:pt>
                <c:pt idx="2680">
                  <c:v>0</c:v>
                </c:pt>
                <c:pt idx="2681">
                  <c:v>0</c:v>
                </c:pt>
                <c:pt idx="2682">
                  <c:v>0</c:v>
                </c:pt>
                <c:pt idx="2683">
                  <c:v>0</c:v>
                </c:pt>
                <c:pt idx="2684">
                  <c:v>0</c:v>
                </c:pt>
                <c:pt idx="2685">
                  <c:v>0</c:v>
                </c:pt>
                <c:pt idx="2686">
                  <c:v>0</c:v>
                </c:pt>
                <c:pt idx="2687">
                  <c:v>0</c:v>
                </c:pt>
                <c:pt idx="2688">
                  <c:v>0</c:v>
                </c:pt>
                <c:pt idx="2689">
                  <c:v>0</c:v>
                </c:pt>
                <c:pt idx="2690">
                  <c:v>0</c:v>
                </c:pt>
                <c:pt idx="2691">
                  <c:v>0</c:v>
                </c:pt>
                <c:pt idx="2692">
                  <c:v>0</c:v>
                </c:pt>
                <c:pt idx="2693">
                  <c:v>0</c:v>
                </c:pt>
                <c:pt idx="2694">
                  <c:v>0</c:v>
                </c:pt>
                <c:pt idx="2695">
                  <c:v>0</c:v>
                </c:pt>
                <c:pt idx="2696">
                  <c:v>0</c:v>
                </c:pt>
                <c:pt idx="2697">
                  <c:v>0</c:v>
                </c:pt>
                <c:pt idx="2698">
                  <c:v>0</c:v>
                </c:pt>
                <c:pt idx="2699">
                  <c:v>0</c:v>
                </c:pt>
                <c:pt idx="2700">
                  <c:v>0</c:v>
                </c:pt>
                <c:pt idx="2701">
                  <c:v>0</c:v>
                </c:pt>
                <c:pt idx="2702">
                  <c:v>0</c:v>
                </c:pt>
                <c:pt idx="2703">
                  <c:v>0</c:v>
                </c:pt>
                <c:pt idx="2704">
                  <c:v>0</c:v>
                </c:pt>
                <c:pt idx="2705">
                  <c:v>0</c:v>
                </c:pt>
                <c:pt idx="2706">
                  <c:v>0</c:v>
                </c:pt>
                <c:pt idx="2707">
                  <c:v>0</c:v>
                </c:pt>
                <c:pt idx="2708">
                  <c:v>0</c:v>
                </c:pt>
                <c:pt idx="2709">
                  <c:v>0</c:v>
                </c:pt>
                <c:pt idx="2710">
                  <c:v>0</c:v>
                </c:pt>
                <c:pt idx="2711">
                  <c:v>0</c:v>
                </c:pt>
                <c:pt idx="2712">
                  <c:v>0</c:v>
                </c:pt>
                <c:pt idx="2713">
                  <c:v>0</c:v>
                </c:pt>
                <c:pt idx="2714">
                  <c:v>0</c:v>
                </c:pt>
                <c:pt idx="2715">
                  <c:v>0</c:v>
                </c:pt>
                <c:pt idx="2716">
                  <c:v>0</c:v>
                </c:pt>
                <c:pt idx="2717">
                  <c:v>0</c:v>
                </c:pt>
                <c:pt idx="2718">
                  <c:v>0</c:v>
                </c:pt>
                <c:pt idx="2719">
                  <c:v>0</c:v>
                </c:pt>
                <c:pt idx="2720">
                  <c:v>0</c:v>
                </c:pt>
                <c:pt idx="2721">
                  <c:v>0</c:v>
                </c:pt>
                <c:pt idx="2722">
                  <c:v>1</c:v>
                </c:pt>
                <c:pt idx="2723">
                  <c:v>1</c:v>
                </c:pt>
                <c:pt idx="2724">
                  <c:v>1</c:v>
                </c:pt>
                <c:pt idx="2725">
                  <c:v>1</c:v>
                </c:pt>
                <c:pt idx="2726">
                  <c:v>1</c:v>
                </c:pt>
                <c:pt idx="2727">
                  <c:v>1</c:v>
                </c:pt>
                <c:pt idx="2728">
                  <c:v>1</c:v>
                </c:pt>
                <c:pt idx="2729">
                  <c:v>1</c:v>
                </c:pt>
                <c:pt idx="2730">
                  <c:v>1</c:v>
                </c:pt>
                <c:pt idx="2731">
                  <c:v>1</c:v>
                </c:pt>
                <c:pt idx="2732">
                  <c:v>1</c:v>
                </c:pt>
                <c:pt idx="2733">
                  <c:v>1</c:v>
                </c:pt>
                <c:pt idx="2734">
                  <c:v>1</c:v>
                </c:pt>
                <c:pt idx="2735">
                  <c:v>1</c:v>
                </c:pt>
                <c:pt idx="2736">
                  <c:v>1</c:v>
                </c:pt>
                <c:pt idx="2737">
                  <c:v>1</c:v>
                </c:pt>
                <c:pt idx="2738">
                  <c:v>0</c:v>
                </c:pt>
                <c:pt idx="2739">
                  <c:v>0</c:v>
                </c:pt>
                <c:pt idx="2740">
                  <c:v>0</c:v>
                </c:pt>
                <c:pt idx="2741">
                  <c:v>0</c:v>
                </c:pt>
                <c:pt idx="2742">
                  <c:v>0</c:v>
                </c:pt>
                <c:pt idx="2743">
                  <c:v>0</c:v>
                </c:pt>
                <c:pt idx="2744">
                  <c:v>0</c:v>
                </c:pt>
                <c:pt idx="2745">
                  <c:v>0</c:v>
                </c:pt>
                <c:pt idx="2746">
                  <c:v>0</c:v>
                </c:pt>
                <c:pt idx="2747">
                  <c:v>0</c:v>
                </c:pt>
                <c:pt idx="2748">
                  <c:v>0</c:v>
                </c:pt>
                <c:pt idx="2749">
                  <c:v>0</c:v>
                </c:pt>
                <c:pt idx="2750">
                  <c:v>0</c:v>
                </c:pt>
                <c:pt idx="2751">
                  <c:v>0</c:v>
                </c:pt>
                <c:pt idx="2752">
                  <c:v>0</c:v>
                </c:pt>
                <c:pt idx="2753">
                  <c:v>0</c:v>
                </c:pt>
                <c:pt idx="2754">
                  <c:v>0</c:v>
                </c:pt>
                <c:pt idx="2755">
                  <c:v>0</c:v>
                </c:pt>
                <c:pt idx="2756">
                  <c:v>0</c:v>
                </c:pt>
                <c:pt idx="2757">
                  <c:v>0</c:v>
                </c:pt>
                <c:pt idx="2758">
                  <c:v>0</c:v>
                </c:pt>
                <c:pt idx="2759">
                  <c:v>0</c:v>
                </c:pt>
                <c:pt idx="2760">
                  <c:v>0</c:v>
                </c:pt>
                <c:pt idx="2761">
                  <c:v>0</c:v>
                </c:pt>
                <c:pt idx="2762">
                  <c:v>0</c:v>
                </c:pt>
                <c:pt idx="2763">
                  <c:v>0</c:v>
                </c:pt>
                <c:pt idx="2764">
                  <c:v>0</c:v>
                </c:pt>
                <c:pt idx="2765">
                  <c:v>0</c:v>
                </c:pt>
                <c:pt idx="2766">
                  <c:v>0</c:v>
                </c:pt>
                <c:pt idx="2767">
                  <c:v>0</c:v>
                </c:pt>
                <c:pt idx="2768">
                  <c:v>0</c:v>
                </c:pt>
                <c:pt idx="2769">
                  <c:v>0</c:v>
                </c:pt>
                <c:pt idx="2770">
                  <c:v>0</c:v>
                </c:pt>
                <c:pt idx="2771">
                  <c:v>0</c:v>
                </c:pt>
                <c:pt idx="2772">
                  <c:v>0</c:v>
                </c:pt>
                <c:pt idx="2773">
                  <c:v>0</c:v>
                </c:pt>
                <c:pt idx="2774">
                  <c:v>0</c:v>
                </c:pt>
                <c:pt idx="2775">
                  <c:v>0</c:v>
                </c:pt>
                <c:pt idx="2776">
                  <c:v>0</c:v>
                </c:pt>
                <c:pt idx="2777">
                  <c:v>0</c:v>
                </c:pt>
                <c:pt idx="2778">
                  <c:v>0</c:v>
                </c:pt>
                <c:pt idx="2779">
                  <c:v>0</c:v>
                </c:pt>
                <c:pt idx="2780">
                  <c:v>0</c:v>
                </c:pt>
                <c:pt idx="2781">
                  <c:v>0</c:v>
                </c:pt>
                <c:pt idx="2782">
                  <c:v>0</c:v>
                </c:pt>
                <c:pt idx="2783">
                  <c:v>0</c:v>
                </c:pt>
                <c:pt idx="2784">
                  <c:v>0</c:v>
                </c:pt>
                <c:pt idx="2785">
                  <c:v>0</c:v>
                </c:pt>
                <c:pt idx="2786">
                  <c:v>0</c:v>
                </c:pt>
                <c:pt idx="2787">
                  <c:v>0</c:v>
                </c:pt>
                <c:pt idx="2788">
                  <c:v>0</c:v>
                </c:pt>
                <c:pt idx="2789">
                  <c:v>0</c:v>
                </c:pt>
                <c:pt idx="2790">
                  <c:v>0</c:v>
                </c:pt>
                <c:pt idx="2791">
                  <c:v>0</c:v>
                </c:pt>
                <c:pt idx="2792">
                  <c:v>0</c:v>
                </c:pt>
                <c:pt idx="2793">
                  <c:v>0</c:v>
                </c:pt>
                <c:pt idx="2794">
                  <c:v>0</c:v>
                </c:pt>
                <c:pt idx="2795">
                  <c:v>0</c:v>
                </c:pt>
                <c:pt idx="2796">
                  <c:v>0</c:v>
                </c:pt>
                <c:pt idx="2797">
                  <c:v>0</c:v>
                </c:pt>
                <c:pt idx="2798">
                  <c:v>0</c:v>
                </c:pt>
                <c:pt idx="2799">
                  <c:v>0</c:v>
                </c:pt>
                <c:pt idx="2800">
                  <c:v>1</c:v>
                </c:pt>
                <c:pt idx="2801">
                  <c:v>1</c:v>
                </c:pt>
                <c:pt idx="2802">
                  <c:v>1</c:v>
                </c:pt>
                <c:pt idx="2803">
                  <c:v>1</c:v>
                </c:pt>
                <c:pt idx="2804">
                  <c:v>1</c:v>
                </c:pt>
                <c:pt idx="2805">
                  <c:v>1</c:v>
                </c:pt>
                <c:pt idx="2806">
                  <c:v>1</c:v>
                </c:pt>
                <c:pt idx="2807">
                  <c:v>1</c:v>
                </c:pt>
                <c:pt idx="2808">
                  <c:v>1</c:v>
                </c:pt>
                <c:pt idx="2809">
                  <c:v>1</c:v>
                </c:pt>
                <c:pt idx="2810">
                  <c:v>1</c:v>
                </c:pt>
                <c:pt idx="2811">
                  <c:v>1</c:v>
                </c:pt>
                <c:pt idx="2812">
                  <c:v>1</c:v>
                </c:pt>
                <c:pt idx="2813">
                  <c:v>1</c:v>
                </c:pt>
                <c:pt idx="2814">
                  <c:v>1</c:v>
                </c:pt>
                <c:pt idx="2815">
                  <c:v>0</c:v>
                </c:pt>
                <c:pt idx="2816">
                  <c:v>0</c:v>
                </c:pt>
                <c:pt idx="2817">
                  <c:v>0</c:v>
                </c:pt>
                <c:pt idx="2818">
                  <c:v>0</c:v>
                </c:pt>
                <c:pt idx="2819">
                  <c:v>0</c:v>
                </c:pt>
                <c:pt idx="2820">
                  <c:v>0</c:v>
                </c:pt>
                <c:pt idx="2821">
                  <c:v>0</c:v>
                </c:pt>
                <c:pt idx="2822">
                  <c:v>0</c:v>
                </c:pt>
                <c:pt idx="2823">
                  <c:v>0</c:v>
                </c:pt>
                <c:pt idx="2824">
                  <c:v>0</c:v>
                </c:pt>
                <c:pt idx="2825">
                  <c:v>0</c:v>
                </c:pt>
                <c:pt idx="2826">
                  <c:v>0</c:v>
                </c:pt>
                <c:pt idx="2827">
                  <c:v>0</c:v>
                </c:pt>
                <c:pt idx="2828">
                  <c:v>0</c:v>
                </c:pt>
                <c:pt idx="2829">
                  <c:v>0</c:v>
                </c:pt>
                <c:pt idx="2830">
                  <c:v>0</c:v>
                </c:pt>
                <c:pt idx="2831">
                  <c:v>0</c:v>
                </c:pt>
                <c:pt idx="2832">
                  <c:v>0</c:v>
                </c:pt>
                <c:pt idx="2833">
                  <c:v>0</c:v>
                </c:pt>
                <c:pt idx="2834">
                  <c:v>0</c:v>
                </c:pt>
                <c:pt idx="2835">
                  <c:v>0</c:v>
                </c:pt>
                <c:pt idx="2836">
                  <c:v>0</c:v>
                </c:pt>
                <c:pt idx="2837">
                  <c:v>0</c:v>
                </c:pt>
                <c:pt idx="2838">
                  <c:v>0</c:v>
                </c:pt>
                <c:pt idx="2839">
                  <c:v>0</c:v>
                </c:pt>
                <c:pt idx="2840">
                  <c:v>0</c:v>
                </c:pt>
                <c:pt idx="2841">
                  <c:v>0</c:v>
                </c:pt>
                <c:pt idx="2842">
                  <c:v>0</c:v>
                </c:pt>
                <c:pt idx="2843">
                  <c:v>0</c:v>
                </c:pt>
                <c:pt idx="2844">
                  <c:v>0</c:v>
                </c:pt>
                <c:pt idx="2845">
                  <c:v>0</c:v>
                </c:pt>
                <c:pt idx="2846">
                  <c:v>0</c:v>
                </c:pt>
                <c:pt idx="2847">
                  <c:v>0</c:v>
                </c:pt>
                <c:pt idx="2848">
                  <c:v>0</c:v>
                </c:pt>
                <c:pt idx="2849">
                  <c:v>0</c:v>
                </c:pt>
                <c:pt idx="2850">
                  <c:v>0</c:v>
                </c:pt>
                <c:pt idx="2851">
                  <c:v>0</c:v>
                </c:pt>
                <c:pt idx="2852">
                  <c:v>0</c:v>
                </c:pt>
                <c:pt idx="2853">
                  <c:v>0</c:v>
                </c:pt>
                <c:pt idx="2854">
                  <c:v>0</c:v>
                </c:pt>
                <c:pt idx="2855">
                  <c:v>0</c:v>
                </c:pt>
                <c:pt idx="2856">
                  <c:v>0</c:v>
                </c:pt>
                <c:pt idx="2857">
                  <c:v>0</c:v>
                </c:pt>
                <c:pt idx="2858">
                  <c:v>0</c:v>
                </c:pt>
                <c:pt idx="2859">
                  <c:v>0</c:v>
                </c:pt>
                <c:pt idx="2860">
                  <c:v>0</c:v>
                </c:pt>
                <c:pt idx="2861">
                  <c:v>0</c:v>
                </c:pt>
                <c:pt idx="2862">
                  <c:v>0</c:v>
                </c:pt>
                <c:pt idx="2863">
                  <c:v>0</c:v>
                </c:pt>
                <c:pt idx="2864">
                  <c:v>0</c:v>
                </c:pt>
                <c:pt idx="2865">
                  <c:v>0</c:v>
                </c:pt>
                <c:pt idx="2866">
                  <c:v>0</c:v>
                </c:pt>
                <c:pt idx="2867">
                  <c:v>0</c:v>
                </c:pt>
                <c:pt idx="2868">
                  <c:v>0</c:v>
                </c:pt>
                <c:pt idx="2869">
                  <c:v>0</c:v>
                </c:pt>
                <c:pt idx="2870">
                  <c:v>0</c:v>
                </c:pt>
                <c:pt idx="2871">
                  <c:v>0</c:v>
                </c:pt>
                <c:pt idx="2872">
                  <c:v>0</c:v>
                </c:pt>
                <c:pt idx="2873">
                  <c:v>0</c:v>
                </c:pt>
                <c:pt idx="2874">
                  <c:v>0</c:v>
                </c:pt>
                <c:pt idx="2875">
                  <c:v>0</c:v>
                </c:pt>
                <c:pt idx="2876">
                  <c:v>0</c:v>
                </c:pt>
                <c:pt idx="2877">
                  <c:v>0</c:v>
                </c:pt>
                <c:pt idx="2878">
                  <c:v>0</c:v>
                </c:pt>
                <c:pt idx="2879">
                  <c:v>0</c:v>
                </c:pt>
                <c:pt idx="2880">
                  <c:v>0</c:v>
                </c:pt>
                <c:pt idx="2881">
                  <c:v>0</c:v>
                </c:pt>
                <c:pt idx="2882">
                  <c:v>0</c:v>
                </c:pt>
                <c:pt idx="2883">
                  <c:v>0</c:v>
                </c:pt>
                <c:pt idx="2884">
                  <c:v>0</c:v>
                </c:pt>
                <c:pt idx="2885">
                  <c:v>0</c:v>
                </c:pt>
                <c:pt idx="2886">
                  <c:v>0</c:v>
                </c:pt>
                <c:pt idx="2887">
                  <c:v>0</c:v>
                </c:pt>
                <c:pt idx="2888">
                  <c:v>0</c:v>
                </c:pt>
                <c:pt idx="2889">
                  <c:v>0</c:v>
                </c:pt>
                <c:pt idx="2890">
                  <c:v>0</c:v>
                </c:pt>
                <c:pt idx="2891">
                  <c:v>0</c:v>
                </c:pt>
                <c:pt idx="2892">
                  <c:v>0</c:v>
                </c:pt>
                <c:pt idx="2893">
                  <c:v>0</c:v>
                </c:pt>
                <c:pt idx="2894">
                  <c:v>0</c:v>
                </c:pt>
                <c:pt idx="2895">
                  <c:v>0</c:v>
                </c:pt>
                <c:pt idx="2896">
                  <c:v>0</c:v>
                </c:pt>
                <c:pt idx="2897">
                  <c:v>0</c:v>
                </c:pt>
                <c:pt idx="2898">
                  <c:v>0</c:v>
                </c:pt>
                <c:pt idx="2899">
                  <c:v>0</c:v>
                </c:pt>
                <c:pt idx="2900">
                  <c:v>0</c:v>
                </c:pt>
                <c:pt idx="2901">
                  <c:v>0</c:v>
                </c:pt>
                <c:pt idx="2902">
                  <c:v>0</c:v>
                </c:pt>
                <c:pt idx="2903">
                  <c:v>0</c:v>
                </c:pt>
                <c:pt idx="2904">
                  <c:v>0</c:v>
                </c:pt>
                <c:pt idx="2905">
                  <c:v>0</c:v>
                </c:pt>
                <c:pt idx="2906">
                  <c:v>0</c:v>
                </c:pt>
                <c:pt idx="2907">
                  <c:v>0</c:v>
                </c:pt>
                <c:pt idx="2908">
                  <c:v>0</c:v>
                </c:pt>
                <c:pt idx="2909">
                  <c:v>0</c:v>
                </c:pt>
                <c:pt idx="2910">
                  <c:v>0</c:v>
                </c:pt>
                <c:pt idx="2911">
                  <c:v>0</c:v>
                </c:pt>
                <c:pt idx="2912">
                  <c:v>0</c:v>
                </c:pt>
                <c:pt idx="2913">
                  <c:v>0</c:v>
                </c:pt>
                <c:pt idx="2914">
                  <c:v>0</c:v>
                </c:pt>
                <c:pt idx="2915">
                  <c:v>0</c:v>
                </c:pt>
                <c:pt idx="2916">
                  <c:v>0</c:v>
                </c:pt>
                <c:pt idx="2917">
                  <c:v>0</c:v>
                </c:pt>
                <c:pt idx="2918">
                  <c:v>0</c:v>
                </c:pt>
                <c:pt idx="2919">
                  <c:v>0</c:v>
                </c:pt>
                <c:pt idx="2920">
                  <c:v>0</c:v>
                </c:pt>
                <c:pt idx="2921">
                  <c:v>0</c:v>
                </c:pt>
                <c:pt idx="2922">
                  <c:v>0</c:v>
                </c:pt>
                <c:pt idx="2923">
                  <c:v>0</c:v>
                </c:pt>
                <c:pt idx="2924">
                  <c:v>0</c:v>
                </c:pt>
                <c:pt idx="2925">
                  <c:v>0</c:v>
                </c:pt>
                <c:pt idx="2926">
                  <c:v>0</c:v>
                </c:pt>
                <c:pt idx="2927">
                  <c:v>0</c:v>
                </c:pt>
                <c:pt idx="2928">
                  <c:v>0</c:v>
                </c:pt>
                <c:pt idx="2929">
                  <c:v>0</c:v>
                </c:pt>
                <c:pt idx="2930">
                  <c:v>0</c:v>
                </c:pt>
                <c:pt idx="2931">
                  <c:v>0</c:v>
                </c:pt>
                <c:pt idx="2932">
                  <c:v>0</c:v>
                </c:pt>
                <c:pt idx="2933">
                  <c:v>0</c:v>
                </c:pt>
                <c:pt idx="2934">
                  <c:v>0</c:v>
                </c:pt>
                <c:pt idx="2935">
                  <c:v>0</c:v>
                </c:pt>
                <c:pt idx="2936">
                  <c:v>0</c:v>
                </c:pt>
                <c:pt idx="2937">
                  <c:v>0</c:v>
                </c:pt>
                <c:pt idx="2938">
                  <c:v>0</c:v>
                </c:pt>
                <c:pt idx="2939">
                  <c:v>0</c:v>
                </c:pt>
                <c:pt idx="2940">
                  <c:v>0</c:v>
                </c:pt>
                <c:pt idx="2941">
                  <c:v>0</c:v>
                </c:pt>
                <c:pt idx="2942">
                  <c:v>0</c:v>
                </c:pt>
                <c:pt idx="2943">
                  <c:v>0</c:v>
                </c:pt>
                <c:pt idx="2944">
                  <c:v>0</c:v>
                </c:pt>
                <c:pt idx="2945">
                  <c:v>0</c:v>
                </c:pt>
                <c:pt idx="2946">
                  <c:v>0</c:v>
                </c:pt>
                <c:pt idx="2947">
                  <c:v>0</c:v>
                </c:pt>
                <c:pt idx="2948">
                  <c:v>0</c:v>
                </c:pt>
                <c:pt idx="2949">
                  <c:v>0</c:v>
                </c:pt>
                <c:pt idx="2950">
                  <c:v>0</c:v>
                </c:pt>
                <c:pt idx="2951">
                  <c:v>0</c:v>
                </c:pt>
                <c:pt idx="2952">
                  <c:v>0</c:v>
                </c:pt>
                <c:pt idx="2953">
                  <c:v>0</c:v>
                </c:pt>
                <c:pt idx="2954">
                  <c:v>0</c:v>
                </c:pt>
                <c:pt idx="2955">
                  <c:v>0</c:v>
                </c:pt>
                <c:pt idx="2956">
                  <c:v>0</c:v>
                </c:pt>
                <c:pt idx="2957">
                  <c:v>0</c:v>
                </c:pt>
                <c:pt idx="2958">
                  <c:v>0</c:v>
                </c:pt>
                <c:pt idx="2959">
                  <c:v>0</c:v>
                </c:pt>
                <c:pt idx="2960">
                  <c:v>0</c:v>
                </c:pt>
                <c:pt idx="2961">
                  <c:v>0</c:v>
                </c:pt>
                <c:pt idx="2962">
                  <c:v>0</c:v>
                </c:pt>
                <c:pt idx="2963">
                  <c:v>0</c:v>
                </c:pt>
                <c:pt idx="2964">
                  <c:v>0</c:v>
                </c:pt>
                <c:pt idx="2965">
                  <c:v>0</c:v>
                </c:pt>
                <c:pt idx="2966">
                  <c:v>0</c:v>
                </c:pt>
                <c:pt idx="2967">
                  <c:v>0</c:v>
                </c:pt>
                <c:pt idx="2968">
                  <c:v>0</c:v>
                </c:pt>
                <c:pt idx="2969">
                  <c:v>0</c:v>
                </c:pt>
                <c:pt idx="2970">
                  <c:v>0</c:v>
                </c:pt>
                <c:pt idx="2971">
                  <c:v>0</c:v>
                </c:pt>
                <c:pt idx="2972">
                  <c:v>0</c:v>
                </c:pt>
                <c:pt idx="2973">
                  <c:v>0</c:v>
                </c:pt>
                <c:pt idx="2974">
                  <c:v>0</c:v>
                </c:pt>
                <c:pt idx="2975">
                  <c:v>0</c:v>
                </c:pt>
                <c:pt idx="2976">
                  <c:v>0</c:v>
                </c:pt>
                <c:pt idx="2977">
                  <c:v>0</c:v>
                </c:pt>
                <c:pt idx="2978">
                  <c:v>0</c:v>
                </c:pt>
                <c:pt idx="2979">
                  <c:v>0</c:v>
                </c:pt>
                <c:pt idx="2980">
                  <c:v>0</c:v>
                </c:pt>
                <c:pt idx="2981">
                  <c:v>0</c:v>
                </c:pt>
                <c:pt idx="2982">
                  <c:v>0</c:v>
                </c:pt>
                <c:pt idx="2983">
                  <c:v>0</c:v>
                </c:pt>
                <c:pt idx="2984">
                  <c:v>0</c:v>
                </c:pt>
                <c:pt idx="2985">
                  <c:v>0</c:v>
                </c:pt>
                <c:pt idx="2986">
                  <c:v>0</c:v>
                </c:pt>
                <c:pt idx="2987">
                  <c:v>0</c:v>
                </c:pt>
                <c:pt idx="2988">
                  <c:v>0</c:v>
                </c:pt>
                <c:pt idx="2989">
                  <c:v>0</c:v>
                </c:pt>
                <c:pt idx="2990">
                  <c:v>0</c:v>
                </c:pt>
                <c:pt idx="2991">
                  <c:v>0</c:v>
                </c:pt>
                <c:pt idx="2992">
                  <c:v>0</c:v>
                </c:pt>
                <c:pt idx="2993">
                  <c:v>0</c:v>
                </c:pt>
                <c:pt idx="2994">
                  <c:v>0</c:v>
                </c:pt>
                <c:pt idx="2995">
                  <c:v>0</c:v>
                </c:pt>
                <c:pt idx="2996">
                  <c:v>0</c:v>
                </c:pt>
                <c:pt idx="2997">
                  <c:v>0</c:v>
                </c:pt>
                <c:pt idx="2998">
                  <c:v>0</c:v>
                </c:pt>
                <c:pt idx="2999">
                  <c:v>0</c:v>
                </c:pt>
                <c:pt idx="3000">
                  <c:v>0</c:v>
                </c:pt>
                <c:pt idx="3001">
                  <c:v>0</c:v>
                </c:pt>
                <c:pt idx="3002">
                  <c:v>0</c:v>
                </c:pt>
                <c:pt idx="3003">
                  <c:v>0</c:v>
                </c:pt>
                <c:pt idx="3004">
                  <c:v>0</c:v>
                </c:pt>
                <c:pt idx="3005">
                  <c:v>0</c:v>
                </c:pt>
                <c:pt idx="3006">
                  <c:v>0</c:v>
                </c:pt>
                <c:pt idx="3007">
                  <c:v>0</c:v>
                </c:pt>
                <c:pt idx="3008">
                  <c:v>0</c:v>
                </c:pt>
                <c:pt idx="3009">
                  <c:v>0</c:v>
                </c:pt>
                <c:pt idx="3010">
                  <c:v>0</c:v>
                </c:pt>
                <c:pt idx="3011">
                  <c:v>0</c:v>
                </c:pt>
                <c:pt idx="3012">
                  <c:v>0</c:v>
                </c:pt>
                <c:pt idx="3013">
                  <c:v>0</c:v>
                </c:pt>
                <c:pt idx="3014">
                  <c:v>0</c:v>
                </c:pt>
                <c:pt idx="3015">
                  <c:v>0</c:v>
                </c:pt>
                <c:pt idx="3016">
                  <c:v>0</c:v>
                </c:pt>
                <c:pt idx="3017">
                  <c:v>0</c:v>
                </c:pt>
                <c:pt idx="3018">
                  <c:v>0</c:v>
                </c:pt>
                <c:pt idx="3019">
                  <c:v>0</c:v>
                </c:pt>
                <c:pt idx="3020">
                  <c:v>0</c:v>
                </c:pt>
                <c:pt idx="3021">
                  <c:v>0</c:v>
                </c:pt>
                <c:pt idx="3022">
                  <c:v>0</c:v>
                </c:pt>
                <c:pt idx="3023">
                  <c:v>0</c:v>
                </c:pt>
                <c:pt idx="3024">
                  <c:v>0</c:v>
                </c:pt>
                <c:pt idx="3025">
                  <c:v>0</c:v>
                </c:pt>
                <c:pt idx="3026">
                  <c:v>0</c:v>
                </c:pt>
                <c:pt idx="3027">
                  <c:v>0</c:v>
                </c:pt>
                <c:pt idx="3028">
                  <c:v>0</c:v>
                </c:pt>
                <c:pt idx="3029">
                  <c:v>0</c:v>
                </c:pt>
                <c:pt idx="3030">
                  <c:v>0</c:v>
                </c:pt>
                <c:pt idx="3031">
                  <c:v>0</c:v>
                </c:pt>
                <c:pt idx="3032">
                  <c:v>0</c:v>
                </c:pt>
                <c:pt idx="3033">
                  <c:v>0</c:v>
                </c:pt>
                <c:pt idx="3034">
                  <c:v>0</c:v>
                </c:pt>
                <c:pt idx="3035">
                  <c:v>0</c:v>
                </c:pt>
                <c:pt idx="3036">
                  <c:v>0</c:v>
                </c:pt>
                <c:pt idx="3037">
                  <c:v>0</c:v>
                </c:pt>
                <c:pt idx="3038">
                  <c:v>0</c:v>
                </c:pt>
                <c:pt idx="3039">
                  <c:v>0</c:v>
                </c:pt>
                <c:pt idx="3040">
                  <c:v>0</c:v>
                </c:pt>
                <c:pt idx="3041">
                  <c:v>0</c:v>
                </c:pt>
                <c:pt idx="3042">
                  <c:v>0</c:v>
                </c:pt>
                <c:pt idx="3043">
                  <c:v>0</c:v>
                </c:pt>
                <c:pt idx="3044">
                  <c:v>0</c:v>
                </c:pt>
                <c:pt idx="3045">
                  <c:v>0</c:v>
                </c:pt>
                <c:pt idx="3046">
                  <c:v>0</c:v>
                </c:pt>
                <c:pt idx="3047">
                  <c:v>0</c:v>
                </c:pt>
                <c:pt idx="3048">
                  <c:v>0</c:v>
                </c:pt>
                <c:pt idx="3049">
                  <c:v>0</c:v>
                </c:pt>
                <c:pt idx="3050">
                  <c:v>0</c:v>
                </c:pt>
                <c:pt idx="3051">
                  <c:v>0</c:v>
                </c:pt>
                <c:pt idx="3052">
                  <c:v>0</c:v>
                </c:pt>
                <c:pt idx="3053">
                  <c:v>0</c:v>
                </c:pt>
                <c:pt idx="3054">
                  <c:v>0</c:v>
                </c:pt>
                <c:pt idx="3055">
                  <c:v>0</c:v>
                </c:pt>
                <c:pt idx="3056">
                  <c:v>0</c:v>
                </c:pt>
                <c:pt idx="3057">
                  <c:v>0</c:v>
                </c:pt>
                <c:pt idx="3058">
                  <c:v>0</c:v>
                </c:pt>
                <c:pt idx="3059">
                  <c:v>0</c:v>
                </c:pt>
                <c:pt idx="3060">
                  <c:v>0</c:v>
                </c:pt>
                <c:pt idx="3061">
                  <c:v>0</c:v>
                </c:pt>
                <c:pt idx="3062">
                  <c:v>0</c:v>
                </c:pt>
                <c:pt idx="3063">
                  <c:v>0</c:v>
                </c:pt>
                <c:pt idx="3064">
                  <c:v>0</c:v>
                </c:pt>
                <c:pt idx="3065">
                  <c:v>0</c:v>
                </c:pt>
                <c:pt idx="3066">
                  <c:v>0</c:v>
                </c:pt>
                <c:pt idx="3067">
                  <c:v>0</c:v>
                </c:pt>
                <c:pt idx="3068">
                  <c:v>0</c:v>
                </c:pt>
                <c:pt idx="3069">
                  <c:v>0</c:v>
                </c:pt>
                <c:pt idx="3070">
                  <c:v>0</c:v>
                </c:pt>
                <c:pt idx="3071">
                  <c:v>0</c:v>
                </c:pt>
                <c:pt idx="3072">
                  <c:v>0</c:v>
                </c:pt>
                <c:pt idx="3073">
                  <c:v>0</c:v>
                </c:pt>
                <c:pt idx="3074">
                  <c:v>0</c:v>
                </c:pt>
                <c:pt idx="3075">
                  <c:v>0</c:v>
                </c:pt>
                <c:pt idx="3076">
                  <c:v>0</c:v>
                </c:pt>
                <c:pt idx="3077">
                  <c:v>0</c:v>
                </c:pt>
                <c:pt idx="3078">
                  <c:v>0</c:v>
                </c:pt>
                <c:pt idx="3079">
                  <c:v>0</c:v>
                </c:pt>
                <c:pt idx="3080">
                  <c:v>0</c:v>
                </c:pt>
                <c:pt idx="3081">
                  <c:v>0</c:v>
                </c:pt>
                <c:pt idx="3082">
                  <c:v>0</c:v>
                </c:pt>
                <c:pt idx="3083">
                  <c:v>0</c:v>
                </c:pt>
                <c:pt idx="3084">
                  <c:v>0</c:v>
                </c:pt>
                <c:pt idx="3085">
                  <c:v>0</c:v>
                </c:pt>
                <c:pt idx="3086">
                  <c:v>0</c:v>
                </c:pt>
                <c:pt idx="3087">
                  <c:v>0</c:v>
                </c:pt>
                <c:pt idx="3088">
                  <c:v>1</c:v>
                </c:pt>
                <c:pt idx="3089">
                  <c:v>1</c:v>
                </c:pt>
                <c:pt idx="3090">
                  <c:v>1</c:v>
                </c:pt>
                <c:pt idx="3091">
                  <c:v>1</c:v>
                </c:pt>
                <c:pt idx="3092">
                  <c:v>1</c:v>
                </c:pt>
                <c:pt idx="3093">
                  <c:v>1</c:v>
                </c:pt>
                <c:pt idx="3094">
                  <c:v>1</c:v>
                </c:pt>
                <c:pt idx="3095">
                  <c:v>1</c:v>
                </c:pt>
                <c:pt idx="3096">
                  <c:v>1</c:v>
                </c:pt>
                <c:pt idx="3097">
                  <c:v>1</c:v>
                </c:pt>
                <c:pt idx="3098">
                  <c:v>1</c:v>
                </c:pt>
                <c:pt idx="3099">
                  <c:v>1</c:v>
                </c:pt>
                <c:pt idx="3100">
                  <c:v>1</c:v>
                </c:pt>
                <c:pt idx="3101">
                  <c:v>1</c:v>
                </c:pt>
                <c:pt idx="3102">
                  <c:v>1</c:v>
                </c:pt>
                <c:pt idx="3103">
                  <c:v>1</c:v>
                </c:pt>
                <c:pt idx="3104">
                  <c:v>0</c:v>
                </c:pt>
                <c:pt idx="3105">
                  <c:v>0</c:v>
                </c:pt>
                <c:pt idx="3106">
                  <c:v>0</c:v>
                </c:pt>
                <c:pt idx="3107">
                  <c:v>0</c:v>
                </c:pt>
                <c:pt idx="3108">
                  <c:v>0</c:v>
                </c:pt>
                <c:pt idx="3109">
                  <c:v>0</c:v>
                </c:pt>
                <c:pt idx="3110">
                  <c:v>0</c:v>
                </c:pt>
                <c:pt idx="3111">
                  <c:v>0</c:v>
                </c:pt>
                <c:pt idx="3112">
                  <c:v>0</c:v>
                </c:pt>
                <c:pt idx="3113">
                  <c:v>0</c:v>
                </c:pt>
                <c:pt idx="3114">
                  <c:v>0</c:v>
                </c:pt>
                <c:pt idx="3115">
                  <c:v>0</c:v>
                </c:pt>
                <c:pt idx="3116">
                  <c:v>0</c:v>
                </c:pt>
                <c:pt idx="3117">
                  <c:v>0</c:v>
                </c:pt>
                <c:pt idx="3118">
                  <c:v>0</c:v>
                </c:pt>
                <c:pt idx="3119">
                  <c:v>0</c:v>
                </c:pt>
                <c:pt idx="3120">
                  <c:v>0</c:v>
                </c:pt>
                <c:pt idx="3121">
                  <c:v>0</c:v>
                </c:pt>
                <c:pt idx="3122">
                  <c:v>0</c:v>
                </c:pt>
                <c:pt idx="3123">
                  <c:v>0</c:v>
                </c:pt>
                <c:pt idx="3124">
                  <c:v>0</c:v>
                </c:pt>
                <c:pt idx="3125">
                  <c:v>0</c:v>
                </c:pt>
                <c:pt idx="3126">
                  <c:v>0</c:v>
                </c:pt>
                <c:pt idx="3127">
                  <c:v>0</c:v>
                </c:pt>
                <c:pt idx="3128">
                  <c:v>0</c:v>
                </c:pt>
                <c:pt idx="3129">
                  <c:v>0</c:v>
                </c:pt>
                <c:pt idx="3130">
                  <c:v>0</c:v>
                </c:pt>
                <c:pt idx="3131">
                  <c:v>0</c:v>
                </c:pt>
                <c:pt idx="3132">
                  <c:v>0</c:v>
                </c:pt>
                <c:pt idx="3133">
                  <c:v>0</c:v>
                </c:pt>
                <c:pt idx="3134">
                  <c:v>0</c:v>
                </c:pt>
                <c:pt idx="3135">
                  <c:v>0</c:v>
                </c:pt>
                <c:pt idx="3136">
                  <c:v>0</c:v>
                </c:pt>
                <c:pt idx="3137">
                  <c:v>0</c:v>
                </c:pt>
                <c:pt idx="3138">
                  <c:v>0</c:v>
                </c:pt>
                <c:pt idx="3139">
                  <c:v>0</c:v>
                </c:pt>
                <c:pt idx="3140">
                  <c:v>0</c:v>
                </c:pt>
                <c:pt idx="3141">
                  <c:v>0</c:v>
                </c:pt>
                <c:pt idx="3142">
                  <c:v>0</c:v>
                </c:pt>
                <c:pt idx="3143">
                  <c:v>0</c:v>
                </c:pt>
                <c:pt idx="3144">
                  <c:v>0</c:v>
                </c:pt>
                <c:pt idx="3145">
                  <c:v>0</c:v>
                </c:pt>
                <c:pt idx="3146">
                  <c:v>0</c:v>
                </c:pt>
                <c:pt idx="3147">
                  <c:v>0</c:v>
                </c:pt>
                <c:pt idx="3148">
                  <c:v>0</c:v>
                </c:pt>
                <c:pt idx="3149">
                  <c:v>0</c:v>
                </c:pt>
                <c:pt idx="3150">
                  <c:v>0</c:v>
                </c:pt>
                <c:pt idx="3151">
                  <c:v>0</c:v>
                </c:pt>
                <c:pt idx="3152">
                  <c:v>0</c:v>
                </c:pt>
                <c:pt idx="3153">
                  <c:v>0</c:v>
                </c:pt>
                <c:pt idx="3154">
                  <c:v>0</c:v>
                </c:pt>
                <c:pt idx="3155">
                  <c:v>0</c:v>
                </c:pt>
                <c:pt idx="3156">
                  <c:v>0</c:v>
                </c:pt>
                <c:pt idx="3157">
                  <c:v>0</c:v>
                </c:pt>
                <c:pt idx="3158">
                  <c:v>0</c:v>
                </c:pt>
                <c:pt idx="3159">
                  <c:v>0</c:v>
                </c:pt>
                <c:pt idx="3160">
                  <c:v>0</c:v>
                </c:pt>
                <c:pt idx="3161">
                  <c:v>0</c:v>
                </c:pt>
                <c:pt idx="3162">
                  <c:v>0</c:v>
                </c:pt>
                <c:pt idx="3163">
                  <c:v>0</c:v>
                </c:pt>
                <c:pt idx="3164">
                  <c:v>0</c:v>
                </c:pt>
                <c:pt idx="3165">
                  <c:v>0</c:v>
                </c:pt>
                <c:pt idx="3166">
                  <c:v>1</c:v>
                </c:pt>
                <c:pt idx="3167">
                  <c:v>1</c:v>
                </c:pt>
                <c:pt idx="3168">
                  <c:v>1</c:v>
                </c:pt>
                <c:pt idx="3169">
                  <c:v>1</c:v>
                </c:pt>
                <c:pt idx="3170">
                  <c:v>1</c:v>
                </c:pt>
                <c:pt idx="3171">
                  <c:v>1</c:v>
                </c:pt>
                <c:pt idx="3172">
                  <c:v>1</c:v>
                </c:pt>
                <c:pt idx="3173">
                  <c:v>1</c:v>
                </c:pt>
                <c:pt idx="3174">
                  <c:v>1</c:v>
                </c:pt>
                <c:pt idx="3175">
                  <c:v>1</c:v>
                </c:pt>
                <c:pt idx="3176">
                  <c:v>1</c:v>
                </c:pt>
                <c:pt idx="3177">
                  <c:v>1</c:v>
                </c:pt>
                <c:pt idx="3178">
                  <c:v>1</c:v>
                </c:pt>
                <c:pt idx="3179">
                  <c:v>1</c:v>
                </c:pt>
                <c:pt idx="3180">
                  <c:v>1</c:v>
                </c:pt>
                <c:pt idx="3181">
                  <c:v>0</c:v>
                </c:pt>
                <c:pt idx="3182">
                  <c:v>0</c:v>
                </c:pt>
                <c:pt idx="3183">
                  <c:v>0</c:v>
                </c:pt>
                <c:pt idx="3184">
                  <c:v>0</c:v>
                </c:pt>
                <c:pt idx="3185">
                  <c:v>0</c:v>
                </c:pt>
                <c:pt idx="3186">
                  <c:v>0</c:v>
                </c:pt>
                <c:pt idx="3187">
                  <c:v>0</c:v>
                </c:pt>
                <c:pt idx="3188">
                  <c:v>0</c:v>
                </c:pt>
                <c:pt idx="3189">
                  <c:v>0</c:v>
                </c:pt>
                <c:pt idx="3190">
                  <c:v>0</c:v>
                </c:pt>
                <c:pt idx="3191">
                  <c:v>0</c:v>
                </c:pt>
                <c:pt idx="3192">
                  <c:v>0</c:v>
                </c:pt>
                <c:pt idx="3193">
                  <c:v>0</c:v>
                </c:pt>
                <c:pt idx="3194">
                  <c:v>0</c:v>
                </c:pt>
                <c:pt idx="3195">
                  <c:v>0</c:v>
                </c:pt>
                <c:pt idx="3196">
                  <c:v>0</c:v>
                </c:pt>
                <c:pt idx="3197">
                  <c:v>0</c:v>
                </c:pt>
                <c:pt idx="3198">
                  <c:v>0</c:v>
                </c:pt>
                <c:pt idx="3199">
                  <c:v>0</c:v>
                </c:pt>
                <c:pt idx="3200">
                  <c:v>0</c:v>
                </c:pt>
                <c:pt idx="3201">
                  <c:v>0</c:v>
                </c:pt>
                <c:pt idx="3202">
                  <c:v>0</c:v>
                </c:pt>
                <c:pt idx="3203">
                  <c:v>0</c:v>
                </c:pt>
                <c:pt idx="3204">
                  <c:v>0</c:v>
                </c:pt>
                <c:pt idx="3205">
                  <c:v>0</c:v>
                </c:pt>
                <c:pt idx="3206">
                  <c:v>0</c:v>
                </c:pt>
                <c:pt idx="3207">
                  <c:v>0</c:v>
                </c:pt>
                <c:pt idx="3208">
                  <c:v>0</c:v>
                </c:pt>
                <c:pt idx="3209">
                  <c:v>0</c:v>
                </c:pt>
                <c:pt idx="3210">
                  <c:v>0</c:v>
                </c:pt>
                <c:pt idx="3211">
                  <c:v>0</c:v>
                </c:pt>
                <c:pt idx="3212">
                  <c:v>0</c:v>
                </c:pt>
                <c:pt idx="3213">
                  <c:v>0</c:v>
                </c:pt>
                <c:pt idx="3214">
                  <c:v>0</c:v>
                </c:pt>
                <c:pt idx="3215">
                  <c:v>0</c:v>
                </c:pt>
                <c:pt idx="3216">
                  <c:v>0</c:v>
                </c:pt>
                <c:pt idx="3217">
                  <c:v>0</c:v>
                </c:pt>
                <c:pt idx="3218">
                  <c:v>0</c:v>
                </c:pt>
                <c:pt idx="3219">
                  <c:v>0</c:v>
                </c:pt>
                <c:pt idx="3220">
                  <c:v>0</c:v>
                </c:pt>
                <c:pt idx="3221">
                  <c:v>0</c:v>
                </c:pt>
                <c:pt idx="3222">
                  <c:v>0</c:v>
                </c:pt>
                <c:pt idx="3223">
                  <c:v>0</c:v>
                </c:pt>
                <c:pt idx="3224">
                  <c:v>0</c:v>
                </c:pt>
                <c:pt idx="3225">
                  <c:v>0</c:v>
                </c:pt>
                <c:pt idx="3226">
                  <c:v>0</c:v>
                </c:pt>
                <c:pt idx="3227">
                  <c:v>0</c:v>
                </c:pt>
                <c:pt idx="3228">
                  <c:v>0</c:v>
                </c:pt>
                <c:pt idx="3229">
                  <c:v>0</c:v>
                </c:pt>
                <c:pt idx="3230">
                  <c:v>0</c:v>
                </c:pt>
                <c:pt idx="3231">
                  <c:v>0</c:v>
                </c:pt>
                <c:pt idx="3232">
                  <c:v>0</c:v>
                </c:pt>
                <c:pt idx="3233">
                  <c:v>0</c:v>
                </c:pt>
                <c:pt idx="3234">
                  <c:v>0</c:v>
                </c:pt>
                <c:pt idx="3235">
                  <c:v>0</c:v>
                </c:pt>
                <c:pt idx="3236">
                  <c:v>0</c:v>
                </c:pt>
                <c:pt idx="3237">
                  <c:v>0</c:v>
                </c:pt>
                <c:pt idx="3238">
                  <c:v>0</c:v>
                </c:pt>
                <c:pt idx="3239">
                  <c:v>0</c:v>
                </c:pt>
                <c:pt idx="3240">
                  <c:v>0</c:v>
                </c:pt>
                <c:pt idx="3241">
                  <c:v>0</c:v>
                </c:pt>
                <c:pt idx="3242">
                  <c:v>0</c:v>
                </c:pt>
                <c:pt idx="3243">
                  <c:v>0</c:v>
                </c:pt>
                <c:pt idx="3244">
                  <c:v>0</c:v>
                </c:pt>
                <c:pt idx="3245">
                  <c:v>0</c:v>
                </c:pt>
                <c:pt idx="3246">
                  <c:v>0</c:v>
                </c:pt>
                <c:pt idx="3247">
                  <c:v>0</c:v>
                </c:pt>
                <c:pt idx="3248">
                  <c:v>0</c:v>
                </c:pt>
                <c:pt idx="3249">
                  <c:v>0</c:v>
                </c:pt>
                <c:pt idx="3250">
                  <c:v>0</c:v>
                </c:pt>
                <c:pt idx="3251">
                  <c:v>0</c:v>
                </c:pt>
                <c:pt idx="3252">
                  <c:v>0</c:v>
                </c:pt>
                <c:pt idx="3253">
                  <c:v>0</c:v>
                </c:pt>
                <c:pt idx="3254">
                  <c:v>0</c:v>
                </c:pt>
                <c:pt idx="3255">
                  <c:v>0</c:v>
                </c:pt>
                <c:pt idx="3256">
                  <c:v>0</c:v>
                </c:pt>
                <c:pt idx="3257">
                  <c:v>0</c:v>
                </c:pt>
                <c:pt idx="3258">
                  <c:v>0</c:v>
                </c:pt>
                <c:pt idx="3259">
                  <c:v>0</c:v>
                </c:pt>
                <c:pt idx="3260">
                  <c:v>0</c:v>
                </c:pt>
                <c:pt idx="3261">
                  <c:v>0</c:v>
                </c:pt>
                <c:pt idx="3262">
                  <c:v>0</c:v>
                </c:pt>
                <c:pt idx="3263">
                  <c:v>0</c:v>
                </c:pt>
                <c:pt idx="3264">
                  <c:v>0</c:v>
                </c:pt>
                <c:pt idx="3265">
                  <c:v>0</c:v>
                </c:pt>
                <c:pt idx="3266">
                  <c:v>0</c:v>
                </c:pt>
                <c:pt idx="3267">
                  <c:v>0</c:v>
                </c:pt>
                <c:pt idx="3268">
                  <c:v>0</c:v>
                </c:pt>
                <c:pt idx="3269">
                  <c:v>0</c:v>
                </c:pt>
                <c:pt idx="3270">
                  <c:v>0</c:v>
                </c:pt>
                <c:pt idx="3271">
                  <c:v>0</c:v>
                </c:pt>
                <c:pt idx="3272">
                  <c:v>0</c:v>
                </c:pt>
                <c:pt idx="3273">
                  <c:v>0</c:v>
                </c:pt>
                <c:pt idx="3274">
                  <c:v>0</c:v>
                </c:pt>
                <c:pt idx="3275">
                  <c:v>0</c:v>
                </c:pt>
                <c:pt idx="3276">
                  <c:v>0</c:v>
                </c:pt>
                <c:pt idx="3277">
                  <c:v>0</c:v>
                </c:pt>
                <c:pt idx="3278">
                  <c:v>0</c:v>
                </c:pt>
                <c:pt idx="3279">
                  <c:v>0</c:v>
                </c:pt>
                <c:pt idx="3280">
                  <c:v>0</c:v>
                </c:pt>
                <c:pt idx="3281">
                  <c:v>0</c:v>
                </c:pt>
                <c:pt idx="3282">
                  <c:v>0</c:v>
                </c:pt>
                <c:pt idx="3283">
                  <c:v>0</c:v>
                </c:pt>
                <c:pt idx="3284">
                  <c:v>0</c:v>
                </c:pt>
                <c:pt idx="3285">
                  <c:v>0</c:v>
                </c:pt>
                <c:pt idx="3286">
                  <c:v>0</c:v>
                </c:pt>
                <c:pt idx="3287">
                  <c:v>0</c:v>
                </c:pt>
                <c:pt idx="3288">
                  <c:v>0</c:v>
                </c:pt>
                <c:pt idx="3289">
                  <c:v>0</c:v>
                </c:pt>
                <c:pt idx="3290">
                  <c:v>0</c:v>
                </c:pt>
                <c:pt idx="3291">
                  <c:v>0</c:v>
                </c:pt>
                <c:pt idx="3292">
                  <c:v>0</c:v>
                </c:pt>
                <c:pt idx="3293">
                  <c:v>0</c:v>
                </c:pt>
                <c:pt idx="3294">
                  <c:v>0</c:v>
                </c:pt>
                <c:pt idx="3295">
                  <c:v>0</c:v>
                </c:pt>
                <c:pt idx="3296">
                  <c:v>0</c:v>
                </c:pt>
                <c:pt idx="3297">
                  <c:v>0</c:v>
                </c:pt>
                <c:pt idx="3298">
                  <c:v>0</c:v>
                </c:pt>
                <c:pt idx="3299">
                  <c:v>0</c:v>
                </c:pt>
                <c:pt idx="3300">
                  <c:v>0</c:v>
                </c:pt>
                <c:pt idx="3301">
                  <c:v>0</c:v>
                </c:pt>
                <c:pt idx="3302">
                  <c:v>0</c:v>
                </c:pt>
                <c:pt idx="3303">
                  <c:v>0</c:v>
                </c:pt>
                <c:pt idx="3304">
                  <c:v>0</c:v>
                </c:pt>
                <c:pt idx="3305">
                  <c:v>0</c:v>
                </c:pt>
                <c:pt idx="3306">
                  <c:v>0</c:v>
                </c:pt>
                <c:pt idx="3307">
                  <c:v>0</c:v>
                </c:pt>
                <c:pt idx="3308">
                  <c:v>0</c:v>
                </c:pt>
                <c:pt idx="3309">
                  <c:v>0</c:v>
                </c:pt>
                <c:pt idx="3310">
                  <c:v>0</c:v>
                </c:pt>
                <c:pt idx="3311">
                  <c:v>0</c:v>
                </c:pt>
                <c:pt idx="3312">
                  <c:v>0</c:v>
                </c:pt>
                <c:pt idx="3313">
                  <c:v>0</c:v>
                </c:pt>
                <c:pt idx="3314">
                  <c:v>0</c:v>
                </c:pt>
                <c:pt idx="3315">
                  <c:v>0</c:v>
                </c:pt>
                <c:pt idx="3316">
                  <c:v>0</c:v>
                </c:pt>
                <c:pt idx="3317">
                  <c:v>0</c:v>
                </c:pt>
                <c:pt idx="3318">
                  <c:v>0</c:v>
                </c:pt>
                <c:pt idx="3319">
                  <c:v>0</c:v>
                </c:pt>
                <c:pt idx="3320">
                  <c:v>0</c:v>
                </c:pt>
                <c:pt idx="3321">
                  <c:v>0</c:v>
                </c:pt>
                <c:pt idx="3322">
                  <c:v>0</c:v>
                </c:pt>
                <c:pt idx="3323">
                  <c:v>0</c:v>
                </c:pt>
                <c:pt idx="3324">
                  <c:v>0</c:v>
                </c:pt>
                <c:pt idx="3325">
                  <c:v>0</c:v>
                </c:pt>
                <c:pt idx="3326">
                  <c:v>0</c:v>
                </c:pt>
                <c:pt idx="3327">
                  <c:v>0</c:v>
                </c:pt>
                <c:pt idx="3328">
                  <c:v>0</c:v>
                </c:pt>
                <c:pt idx="3329">
                  <c:v>0</c:v>
                </c:pt>
                <c:pt idx="3330">
                  <c:v>0</c:v>
                </c:pt>
                <c:pt idx="3331">
                  <c:v>0</c:v>
                </c:pt>
                <c:pt idx="3332">
                  <c:v>0</c:v>
                </c:pt>
                <c:pt idx="3333">
                  <c:v>0</c:v>
                </c:pt>
                <c:pt idx="3334">
                  <c:v>0</c:v>
                </c:pt>
                <c:pt idx="3335">
                  <c:v>0</c:v>
                </c:pt>
                <c:pt idx="3336">
                  <c:v>0</c:v>
                </c:pt>
                <c:pt idx="3337">
                  <c:v>0</c:v>
                </c:pt>
                <c:pt idx="3338">
                  <c:v>0</c:v>
                </c:pt>
                <c:pt idx="3339">
                  <c:v>0</c:v>
                </c:pt>
                <c:pt idx="3340">
                  <c:v>0</c:v>
                </c:pt>
                <c:pt idx="3341">
                  <c:v>0</c:v>
                </c:pt>
                <c:pt idx="3342">
                  <c:v>0</c:v>
                </c:pt>
                <c:pt idx="3343">
                  <c:v>0</c:v>
                </c:pt>
                <c:pt idx="3344">
                  <c:v>0</c:v>
                </c:pt>
                <c:pt idx="3345">
                  <c:v>0</c:v>
                </c:pt>
                <c:pt idx="3346">
                  <c:v>0</c:v>
                </c:pt>
                <c:pt idx="3347">
                  <c:v>0</c:v>
                </c:pt>
                <c:pt idx="3348">
                  <c:v>0</c:v>
                </c:pt>
                <c:pt idx="3349">
                  <c:v>0</c:v>
                </c:pt>
                <c:pt idx="3350">
                  <c:v>0</c:v>
                </c:pt>
                <c:pt idx="3351">
                  <c:v>0</c:v>
                </c:pt>
                <c:pt idx="3352">
                  <c:v>0</c:v>
                </c:pt>
                <c:pt idx="3353">
                  <c:v>0</c:v>
                </c:pt>
                <c:pt idx="3354">
                  <c:v>0</c:v>
                </c:pt>
                <c:pt idx="3355">
                  <c:v>0</c:v>
                </c:pt>
                <c:pt idx="3356">
                  <c:v>0</c:v>
                </c:pt>
                <c:pt idx="3357">
                  <c:v>0</c:v>
                </c:pt>
                <c:pt idx="3358">
                  <c:v>0</c:v>
                </c:pt>
                <c:pt idx="3359">
                  <c:v>0</c:v>
                </c:pt>
                <c:pt idx="3360">
                  <c:v>0</c:v>
                </c:pt>
                <c:pt idx="3361">
                  <c:v>0</c:v>
                </c:pt>
                <c:pt idx="3362">
                  <c:v>0</c:v>
                </c:pt>
                <c:pt idx="3363">
                  <c:v>0</c:v>
                </c:pt>
                <c:pt idx="3364">
                  <c:v>0</c:v>
                </c:pt>
                <c:pt idx="3365">
                  <c:v>0</c:v>
                </c:pt>
                <c:pt idx="3366">
                  <c:v>0</c:v>
                </c:pt>
                <c:pt idx="3367">
                  <c:v>0</c:v>
                </c:pt>
                <c:pt idx="3368">
                  <c:v>0</c:v>
                </c:pt>
                <c:pt idx="3369">
                  <c:v>0</c:v>
                </c:pt>
                <c:pt idx="3370">
                  <c:v>0</c:v>
                </c:pt>
                <c:pt idx="3371">
                  <c:v>0</c:v>
                </c:pt>
                <c:pt idx="3372">
                  <c:v>0</c:v>
                </c:pt>
                <c:pt idx="3373">
                  <c:v>0</c:v>
                </c:pt>
                <c:pt idx="3374">
                  <c:v>0</c:v>
                </c:pt>
                <c:pt idx="3375">
                  <c:v>0</c:v>
                </c:pt>
                <c:pt idx="3376">
                  <c:v>0</c:v>
                </c:pt>
                <c:pt idx="3377">
                  <c:v>0</c:v>
                </c:pt>
                <c:pt idx="3378">
                  <c:v>0</c:v>
                </c:pt>
                <c:pt idx="3379">
                  <c:v>0</c:v>
                </c:pt>
                <c:pt idx="3380">
                  <c:v>0</c:v>
                </c:pt>
                <c:pt idx="3381">
                  <c:v>0</c:v>
                </c:pt>
                <c:pt idx="3382">
                  <c:v>0</c:v>
                </c:pt>
                <c:pt idx="3383">
                  <c:v>0</c:v>
                </c:pt>
                <c:pt idx="3384">
                  <c:v>0</c:v>
                </c:pt>
                <c:pt idx="3385">
                  <c:v>0</c:v>
                </c:pt>
                <c:pt idx="3386">
                  <c:v>0</c:v>
                </c:pt>
                <c:pt idx="3387">
                  <c:v>0</c:v>
                </c:pt>
                <c:pt idx="3388">
                  <c:v>0</c:v>
                </c:pt>
                <c:pt idx="3389">
                  <c:v>0</c:v>
                </c:pt>
                <c:pt idx="3390">
                  <c:v>0</c:v>
                </c:pt>
                <c:pt idx="3391">
                  <c:v>0</c:v>
                </c:pt>
                <c:pt idx="3392">
                  <c:v>0</c:v>
                </c:pt>
                <c:pt idx="3393">
                  <c:v>0</c:v>
                </c:pt>
                <c:pt idx="3394">
                  <c:v>0</c:v>
                </c:pt>
                <c:pt idx="3395">
                  <c:v>0</c:v>
                </c:pt>
                <c:pt idx="3396">
                  <c:v>0</c:v>
                </c:pt>
                <c:pt idx="3397">
                  <c:v>0</c:v>
                </c:pt>
                <c:pt idx="3398">
                  <c:v>0</c:v>
                </c:pt>
                <c:pt idx="3399">
                  <c:v>0</c:v>
                </c:pt>
                <c:pt idx="3400">
                  <c:v>0</c:v>
                </c:pt>
                <c:pt idx="3401">
                  <c:v>0</c:v>
                </c:pt>
                <c:pt idx="3402">
                  <c:v>0</c:v>
                </c:pt>
                <c:pt idx="3403">
                  <c:v>0</c:v>
                </c:pt>
                <c:pt idx="3404">
                  <c:v>0</c:v>
                </c:pt>
                <c:pt idx="3405">
                  <c:v>0</c:v>
                </c:pt>
                <c:pt idx="3406">
                  <c:v>0</c:v>
                </c:pt>
                <c:pt idx="3407">
                  <c:v>0</c:v>
                </c:pt>
                <c:pt idx="3408">
                  <c:v>0</c:v>
                </c:pt>
                <c:pt idx="3409">
                  <c:v>0</c:v>
                </c:pt>
                <c:pt idx="3410">
                  <c:v>0</c:v>
                </c:pt>
                <c:pt idx="3411">
                  <c:v>0</c:v>
                </c:pt>
                <c:pt idx="3412">
                  <c:v>0</c:v>
                </c:pt>
                <c:pt idx="3413">
                  <c:v>0</c:v>
                </c:pt>
                <c:pt idx="3414">
                  <c:v>0</c:v>
                </c:pt>
                <c:pt idx="3415">
                  <c:v>0</c:v>
                </c:pt>
                <c:pt idx="3416">
                  <c:v>0</c:v>
                </c:pt>
                <c:pt idx="3417">
                  <c:v>0</c:v>
                </c:pt>
                <c:pt idx="3418">
                  <c:v>0</c:v>
                </c:pt>
                <c:pt idx="3419">
                  <c:v>0</c:v>
                </c:pt>
                <c:pt idx="3420">
                  <c:v>0</c:v>
                </c:pt>
                <c:pt idx="3421">
                  <c:v>0</c:v>
                </c:pt>
                <c:pt idx="3422">
                  <c:v>0</c:v>
                </c:pt>
                <c:pt idx="3423">
                  <c:v>0</c:v>
                </c:pt>
                <c:pt idx="3424">
                  <c:v>0</c:v>
                </c:pt>
                <c:pt idx="3425">
                  <c:v>0</c:v>
                </c:pt>
                <c:pt idx="3426">
                  <c:v>0</c:v>
                </c:pt>
                <c:pt idx="3427">
                  <c:v>0</c:v>
                </c:pt>
                <c:pt idx="3428">
                  <c:v>0</c:v>
                </c:pt>
                <c:pt idx="3429">
                  <c:v>0</c:v>
                </c:pt>
                <c:pt idx="3430">
                  <c:v>0</c:v>
                </c:pt>
                <c:pt idx="3431">
                  <c:v>0</c:v>
                </c:pt>
                <c:pt idx="3432">
                  <c:v>0</c:v>
                </c:pt>
                <c:pt idx="3433">
                  <c:v>0</c:v>
                </c:pt>
                <c:pt idx="3434">
                  <c:v>0</c:v>
                </c:pt>
                <c:pt idx="3435">
                  <c:v>0</c:v>
                </c:pt>
                <c:pt idx="3436">
                  <c:v>0</c:v>
                </c:pt>
                <c:pt idx="3437">
                  <c:v>0</c:v>
                </c:pt>
                <c:pt idx="3438">
                  <c:v>0</c:v>
                </c:pt>
                <c:pt idx="3439">
                  <c:v>0</c:v>
                </c:pt>
                <c:pt idx="3440">
                  <c:v>0</c:v>
                </c:pt>
                <c:pt idx="3441">
                  <c:v>0</c:v>
                </c:pt>
                <c:pt idx="3442">
                  <c:v>0</c:v>
                </c:pt>
                <c:pt idx="3443">
                  <c:v>0</c:v>
                </c:pt>
                <c:pt idx="3444">
                  <c:v>0</c:v>
                </c:pt>
                <c:pt idx="3445">
                  <c:v>0</c:v>
                </c:pt>
                <c:pt idx="3446">
                  <c:v>0</c:v>
                </c:pt>
                <c:pt idx="3447">
                  <c:v>0</c:v>
                </c:pt>
                <c:pt idx="3448">
                  <c:v>0</c:v>
                </c:pt>
                <c:pt idx="3449">
                  <c:v>0</c:v>
                </c:pt>
                <c:pt idx="3450">
                  <c:v>0</c:v>
                </c:pt>
                <c:pt idx="3451">
                  <c:v>0</c:v>
                </c:pt>
                <c:pt idx="3452">
                  <c:v>0</c:v>
                </c:pt>
                <c:pt idx="3453">
                  <c:v>1</c:v>
                </c:pt>
                <c:pt idx="3454">
                  <c:v>1</c:v>
                </c:pt>
                <c:pt idx="3455">
                  <c:v>1</c:v>
                </c:pt>
                <c:pt idx="3456">
                  <c:v>1</c:v>
                </c:pt>
                <c:pt idx="3457">
                  <c:v>1</c:v>
                </c:pt>
                <c:pt idx="3458">
                  <c:v>1</c:v>
                </c:pt>
                <c:pt idx="3459">
                  <c:v>1</c:v>
                </c:pt>
                <c:pt idx="3460">
                  <c:v>1</c:v>
                </c:pt>
                <c:pt idx="3461">
                  <c:v>1</c:v>
                </c:pt>
                <c:pt idx="3462">
                  <c:v>1</c:v>
                </c:pt>
                <c:pt idx="3463">
                  <c:v>1</c:v>
                </c:pt>
                <c:pt idx="3464">
                  <c:v>1</c:v>
                </c:pt>
                <c:pt idx="3465">
                  <c:v>1</c:v>
                </c:pt>
                <c:pt idx="3466">
                  <c:v>1</c:v>
                </c:pt>
                <c:pt idx="3467">
                  <c:v>1</c:v>
                </c:pt>
                <c:pt idx="3468">
                  <c:v>1</c:v>
                </c:pt>
                <c:pt idx="3469">
                  <c:v>0</c:v>
                </c:pt>
                <c:pt idx="3470">
                  <c:v>0</c:v>
                </c:pt>
                <c:pt idx="3471">
                  <c:v>0</c:v>
                </c:pt>
                <c:pt idx="3472">
                  <c:v>0</c:v>
                </c:pt>
                <c:pt idx="3473">
                  <c:v>0</c:v>
                </c:pt>
                <c:pt idx="3474">
                  <c:v>0</c:v>
                </c:pt>
                <c:pt idx="3475">
                  <c:v>0</c:v>
                </c:pt>
                <c:pt idx="3476">
                  <c:v>0</c:v>
                </c:pt>
                <c:pt idx="3477">
                  <c:v>0</c:v>
                </c:pt>
                <c:pt idx="3478">
                  <c:v>0</c:v>
                </c:pt>
                <c:pt idx="3479">
                  <c:v>0</c:v>
                </c:pt>
                <c:pt idx="3480">
                  <c:v>0</c:v>
                </c:pt>
                <c:pt idx="3481">
                  <c:v>0</c:v>
                </c:pt>
                <c:pt idx="3482">
                  <c:v>0</c:v>
                </c:pt>
                <c:pt idx="3483">
                  <c:v>0</c:v>
                </c:pt>
                <c:pt idx="3484">
                  <c:v>0</c:v>
                </c:pt>
                <c:pt idx="3485">
                  <c:v>0</c:v>
                </c:pt>
                <c:pt idx="3486">
                  <c:v>0</c:v>
                </c:pt>
                <c:pt idx="3487">
                  <c:v>0</c:v>
                </c:pt>
                <c:pt idx="3488">
                  <c:v>0</c:v>
                </c:pt>
                <c:pt idx="3489">
                  <c:v>0</c:v>
                </c:pt>
                <c:pt idx="3490">
                  <c:v>0</c:v>
                </c:pt>
                <c:pt idx="3491">
                  <c:v>0</c:v>
                </c:pt>
                <c:pt idx="3492">
                  <c:v>0</c:v>
                </c:pt>
                <c:pt idx="3493">
                  <c:v>0</c:v>
                </c:pt>
                <c:pt idx="3494">
                  <c:v>0</c:v>
                </c:pt>
                <c:pt idx="3495">
                  <c:v>0</c:v>
                </c:pt>
                <c:pt idx="3496">
                  <c:v>0</c:v>
                </c:pt>
                <c:pt idx="3497">
                  <c:v>0</c:v>
                </c:pt>
                <c:pt idx="3498">
                  <c:v>0</c:v>
                </c:pt>
                <c:pt idx="3499">
                  <c:v>0</c:v>
                </c:pt>
                <c:pt idx="3500">
                  <c:v>0</c:v>
                </c:pt>
                <c:pt idx="3501">
                  <c:v>0</c:v>
                </c:pt>
                <c:pt idx="3502">
                  <c:v>0</c:v>
                </c:pt>
                <c:pt idx="3503">
                  <c:v>0</c:v>
                </c:pt>
                <c:pt idx="3504">
                  <c:v>0</c:v>
                </c:pt>
                <c:pt idx="3505">
                  <c:v>0</c:v>
                </c:pt>
                <c:pt idx="3506">
                  <c:v>0</c:v>
                </c:pt>
                <c:pt idx="3507">
                  <c:v>0</c:v>
                </c:pt>
                <c:pt idx="3508">
                  <c:v>0</c:v>
                </c:pt>
                <c:pt idx="3509">
                  <c:v>0</c:v>
                </c:pt>
                <c:pt idx="3510">
                  <c:v>0</c:v>
                </c:pt>
                <c:pt idx="3511">
                  <c:v>0</c:v>
                </c:pt>
                <c:pt idx="3512">
                  <c:v>0</c:v>
                </c:pt>
                <c:pt idx="3513">
                  <c:v>0</c:v>
                </c:pt>
                <c:pt idx="3514">
                  <c:v>0</c:v>
                </c:pt>
                <c:pt idx="3515">
                  <c:v>0</c:v>
                </c:pt>
                <c:pt idx="3516">
                  <c:v>0</c:v>
                </c:pt>
                <c:pt idx="3517">
                  <c:v>0</c:v>
                </c:pt>
                <c:pt idx="3518">
                  <c:v>0</c:v>
                </c:pt>
                <c:pt idx="3519">
                  <c:v>0</c:v>
                </c:pt>
                <c:pt idx="3520">
                  <c:v>0</c:v>
                </c:pt>
                <c:pt idx="3521">
                  <c:v>0</c:v>
                </c:pt>
                <c:pt idx="3522">
                  <c:v>0</c:v>
                </c:pt>
                <c:pt idx="3523">
                  <c:v>0</c:v>
                </c:pt>
                <c:pt idx="3524">
                  <c:v>0</c:v>
                </c:pt>
                <c:pt idx="3525">
                  <c:v>0</c:v>
                </c:pt>
                <c:pt idx="3526">
                  <c:v>0</c:v>
                </c:pt>
                <c:pt idx="3527">
                  <c:v>0</c:v>
                </c:pt>
                <c:pt idx="3528">
                  <c:v>0</c:v>
                </c:pt>
                <c:pt idx="3529">
                  <c:v>0</c:v>
                </c:pt>
                <c:pt idx="3530">
                  <c:v>0</c:v>
                </c:pt>
              </c:numCache>
            </c:numRef>
          </c:val>
          <c:extLst>
            <c:ext xmlns:c16="http://schemas.microsoft.com/office/drawing/2014/chart" uri="{C3380CC4-5D6E-409C-BE32-E72D297353CC}">
              <c16:uniqueId val="{00000004-FFCB-4F1C-8F45-A8F685617EA6}"/>
            </c:ext>
          </c:extLst>
        </c:ser>
        <c:ser>
          <c:idx val="22"/>
          <c:order val="20"/>
          <c:tx>
            <c:strRef>
              <c:f>Trends!$AV$16</c:f>
              <c:strCache>
                <c:ptCount val="1"/>
                <c:pt idx="0">
                  <c:v>Bgnd3</c:v>
                </c:pt>
              </c:strCache>
            </c:strRef>
          </c:tx>
          <c:spPr>
            <a:solidFill>
              <a:srgbClr val="E9E9D9">
                <a:alpha val="50000"/>
              </a:srgbClr>
            </a:solidFill>
          </c:spPr>
          <c:invertIfNegative val="0"/>
          <c:val>
            <c:numRef>
              <c:f>Trends!$AV$17:$AV$3564</c:f>
              <c:numCache>
                <c:formatCode>General</c:formatCode>
                <c:ptCount val="354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1</c:v>
                </c:pt>
                <c:pt idx="183">
                  <c:v>1</c:v>
                </c:pt>
                <c:pt idx="184">
                  <c:v>1</c:v>
                </c:pt>
                <c:pt idx="185">
                  <c:v>1</c:v>
                </c:pt>
                <c:pt idx="186">
                  <c:v>1</c:v>
                </c:pt>
                <c:pt idx="187">
                  <c:v>1</c:v>
                </c:pt>
                <c:pt idx="188">
                  <c:v>1</c:v>
                </c:pt>
                <c:pt idx="189">
                  <c:v>1</c:v>
                </c:pt>
                <c:pt idx="190">
                  <c:v>1</c:v>
                </c:pt>
                <c:pt idx="191">
                  <c:v>1</c:v>
                </c:pt>
                <c:pt idx="192">
                  <c:v>1</c:v>
                </c:pt>
                <c:pt idx="193">
                  <c:v>1</c:v>
                </c:pt>
                <c:pt idx="194">
                  <c:v>1</c:v>
                </c:pt>
                <c:pt idx="195">
                  <c:v>1</c:v>
                </c:pt>
                <c:pt idx="196">
                  <c:v>1</c:v>
                </c:pt>
                <c:pt idx="197">
                  <c:v>1</c:v>
                </c:pt>
                <c:pt idx="198">
                  <c:v>1</c:v>
                </c:pt>
                <c:pt idx="199">
                  <c:v>1</c:v>
                </c:pt>
                <c:pt idx="200">
                  <c:v>1</c:v>
                </c:pt>
                <c:pt idx="201">
                  <c:v>1</c:v>
                </c:pt>
                <c:pt idx="202">
                  <c:v>1</c:v>
                </c:pt>
                <c:pt idx="203">
                  <c:v>1</c:v>
                </c:pt>
                <c:pt idx="204">
                  <c:v>1</c:v>
                </c:pt>
                <c:pt idx="205">
                  <c:v>1</c:v>
                </c:pt>
                <c:pt idx="206">
                  <c:v>1</c:v>
                </c:pt>
                <c:pt idx="207">
                  <c:v>1</c:v>
                </c:pt>
                <c:pt idx="208">
                  <c:v>1</c:v>
                </c:pt>
                <c:pt idx="209">
                  <c:v>1</c:v>
                </c:pt>
                <c:pt idx="210">
                  <c:v>1</c:v>
                </c:pt>
                <c:pt idx="211">
                  <c:v>1</c:v>
                </c:pt>
                <c:pt idx="212">
                  <c:v>1</c:v>
                </c:pt>
                <c:pt idx="213">
                  <c:v>1</c:v>
                </c:pt>
                <c:pt idx="214">
                  <c:v>1</c:v>
                </c:pt>
                <c:pt idx="215">
                  <c:v>1</c:v>
                </c:pt>
                <c:pt idx="216">
                  <c:v>1</c:v>
                </c:pt>
                <c:pt idx="217">
                  <c:v>1</c:v>
                </c:pt>
                <c:pt idx="218">
                  <c:v>1</c:v>
                </c:pt>
                <c:pt idx="219">
                  <c:v>1</c:v>
                </c:pt>
                <c:pt idx="220">
                  <c:v>1</c:v>
                </c:pt>
                <c:pt idx="221">
                  <c:v>1</c:v>
                </c:pt>
                <c:pt idx="222">
                  <c:v>1</c:v>
                </c:pt>
                <c:pt idx="223">
                  <c:v>1</c:v>
                </c:pt>
                <c:pt idx="224">
                  <c:v>1</c:v>
                </c:pt>
                <c:pt idx="225">
                  <c:v>1</c:v>
                </c:pt>
                <c:pt idx="226">
                  <c:v>1</c:v>
                </c:pt>
                <c:pt idx="227">
                  <c:v>1</c:v>
                </c:pt>
                <c:pt idx="228">
                  <c:v>1</c:v>
                </c:pt>
                <c:pt idx="229">
                  <c:v>1</c:v>
                </c:pt>
                <c:pt idx="230">
                  <c:v>1</c:v>
                </c:pt>
                <c:pt idx="231">
                  <c:v>1</c:v>
                </c:pt>
                <c:pt idx="232">
                  <c:v>1</c:v>
                </c:pt>
                <c:pt idx="233">
                  <c:v>1</c:v>
                </c:pt>
                <c:pt idx="234">
                  <c:v>1</c:v>
                </c:pt>
                <c:pt idx="235">
                  <c:v>1</c:v>
                </c:pt>
                <c:pt idx="236">
                  <c:v>1</c:v>
                </c:pt>
                <c:pt idx="237">
                  <c:v>1</c:v>
                </c:pt>
                <c:pt idx="238">
                  <c:v>1</c:v>
                </c:pt>
                <c:pt idx="239">
                  <c:v>1</c:v>
                </c:pt>
                <c:pt idx="240">
                  <c:v>1</c:v>
                </c:pt>
                <c:pt idx="241">
                  <c:v>1</c:v>
                </c:pt>
                <c:pt idx="242">
                  <c:v>1</c:v>
                </c:pt>
                <c:pt idx="243">
                  <c:v>1</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1</c:v>
                </c:pt>
                <c:pt idx="548">
                  <c:v>1</c:v>
                </c:pt>
                <c:pt idx="549">
                  <c:v>1</c:v>
                </c:pt>
                <c:pt idx="550">
                  <c:v>1</c:v>
                </c:pt>
                <c:pt idx="551">
                  <c:v>1</c:v>
                </c:pt>
                <c:pt idx="552">
                  <c:v>1</c:v>
                </c:pt>
                <c:pt idx="553">
                  <c:v>1</c:v>
                </c:pt>
                <c:pt idx="554">
                  <c:v>1</c:v>
                </c:pt>
                <c:pt idx="555">
                  <c:v>1</c:v>
                </c:pt>
                <c:pt idx="556">
                  <c:v>1</c:v>
                </c:pt>
                <c:pt idx="557">
                  <c:v>1</c:v>
                </c:pt>
                <c:pt idx="558">
                  <c:v>1</c:v>
                </c:pt>
                <c:pt idx="559">
                  <c:v>1</c:v>
                </c:pt>
                <c:pt idx="560">
                  <c:v>1</c:v>
                </c:pt>
                <c:pt idx="561">
                  <c:v>1</c:v>
                </c:pt>
                <c:pt idx="562">
                  <c:v>1</c:v>
                </c:pt>
                <c:pt idx="563">
                  <c:v>1</c:v>
                </c:pt>
                <c:pt idx="564">
                  <c:v>1</c:v>
                </c:pt>
                <c:pt idx="565">
                  <c:v>1</c:v>
                </c:pt>
                <c:pt idx="566">
                  <c:v>1</c:v>
                </c:pt>
                <c:pt idx="567">
                  <c:v>1</c:v>
                </c:pt>
                <c:pt idx="568">
                  <c:v>1</c:v>
                </c:pt>
                <c:pt idx="569">
                  <c:v>1</c:v>
                </c:pt>
                <c:pt idx="570">
                  <c:v>1</c:v>
                </c:pt>
                <c:pt idx="571">
                  <c:v>1</c:v>
                </c:pt>
                <c:pt idx="572">
                  <c:v>1</c:v>
                </c:pt>
                <c:pt idx="573">
                  <c:v>1</c:v>
                </c:pt>
                <c:pt idx="574">
                  <c:v>1</c:v>
                </c:pt>
                <c:pt idx="575">
                  <c:v>1</c:v>
                </c:pt>
                <c:pt idx="576">
                  <c:v>1</c:v>
                </c:pt>
                <c:pt idx="577">
                  <c:v>1</c:v>
                </c:pt>
                <c:pt idx="578">
                  <c:v>1</c:v>
                </c:pt>
                <c:pt idx="579">
                  <c:v>1</c:v>
                </c:pt>
                <c:pt idx="580">
                  <c:v>1</c:v>
                </c:pt>
                <c:pt idx="581">
                  <c:v>1</c:v>
                </c:pt>
                <c:pt idx="582">
                  <c:v>1</c:v>
                </c:pt>
                <c:pt idx="583">
                  <c:v>1</c:v>
                </c:pt>
                <c:pt idx="584">
                  <c:v>1</c:v>
                </c:pt>
                <c:pt idx="585">
                  <c:v>1</c:v>
                </c:pt>
                <c:pt idx="586">
                  <c:v>1</c:v>
                </c:pt>
                <c:pt idx="587">
                  <c:v>1</c:v>
                </c:pt>
                <c:pt idx="588">
                  <c:v>1</c:v>
                </c:pt>
                <c:pt idx="589">
                  <c:v>1</c:v>
                </c:pt>
                <c:pt idx="590">
                  <c:v>1</c:v>
                </c:pt>
                <c:pt idx="591">
                  <c:v>1</c:v>
                </c:pt>
                <c:pt idx="592">
                  <c:v>1</c:v>
                </c:pt>
                <c:pt idx="593">
                  <c:v>1</c:v>
                </c:pt>
                <c:pt idx="594">
                  <c:v>1</c:v>
                </c:pt>
                <c:pt idx="595">
                  <c:v>1</c:v>
                </c:pt>
                <c:pt idx="596">
                  <c:v>1</c:v>
                </c:pt>
                <c:pt idx="597">
                  <c:v>1</c:v>
                </c:pt>
                <c:pt idx="598">
                  <c:v>1</c:v>
                </c:pt>
                <c:pt idx="599">
                  <c:v>1</c:v>
                </c:pt>
                <c:pt idx="600">
                  <c:v>1</c:v>
                </c:pt>
                <c:pt idx="601">
                  <c:v>1</c:v>
                </c:pt>
                <c:pt idx="602">
                  <c:v>1</c:v>
                </c:pt>
                <c:pt idx="603">
                  <c:v>1</c:v>
                </c:pt>
                <c:pt idx="604">
                  <c:v>1</c:v>
                </c:pt>
                <c:pt idx="605">
                  <c:v>1</c:v>
                </c:pt>
                <c:pt idx="606">
                  <c:v>1</c:v>
                </c:pt>
                <c:pt idx="607">
                  <c:v>1</c:v>
                </c:pt>
                <c:pt idx="608">
                  <c:v>1</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1</c:v>
                </c:pt>
                <c:pt idx="913">
                  <c:v>1</c:v>
                </c:pt>
                <c:pt idx="914">
                  <c:v>1</c:v>
                </c:pt>
                <c:pt idx="915">
                  <c:v>1</c:v>
                </c:pt>
                <c:pt idx="916">
                  <c:v>1</c:v>
                </c:pt>
                <c:pt idx="917">
                  <c:v>1</c:v>
                </c:pt>
                <c:pt idx="918">
                  <c:v>1</c:v>
                </c:pt>
                <c:pt idx="919">
                  <c:v>1</c:v>
                </c:pt>
                <c:pt idx="920">
                  <c:v>1</c:v>
                </c:pt>
                <c:pt idx="921">
                  <c:v>1</c:v>
                </c:pt>
                <c:pt idx="922">
                  <c:v>1</c:v>
                </c:pt>
                <c:pt idx="923">
                  <c:v>1</c:v>
                </c:pt>
                <c:pt idx="924">
                  <c:v>1</c:v>
                </c:pt>
                <c:pt idx="925">
                  <c:v>1</c:v>
                </c:pt>
                <c:pt idx="926">
                  <c:v>1</c:v>
                </c:pt>
                <c:pt idx="927">
                  <c:v>1</c:v>
                </c:pt>
                <c:pt idx="928">
                  <c:v>1</c:v>
                </c:pt>
                <c:pt idx="929">
                  <c:v>1</c:v>
                </c:pt>
                <c:pt idx="930">
                  <c:v>1</c:v>
                </c:pt>
                <c:pt idx="931">
                  <c:v>1</c:v>
                </c:pt>
                <c:pt idx="932">
                  <c:v>1</c:v>
                </c:pt>
                <c:pt idx="933">
                  <c:v>1</c:v>
                </c:pt>
                <c:pt idx="934">
                  <c:v>1</c:v>
                </c:pt>
                <c:pt idx="935">
                  <c:v>1</c:v>
                </c:pt>
                <c:pt idx="936">
                  <c:v>1</c:v>
                </c:pt>
                <c:pt idx="937">
                  <c:v>1</c:v>
                </c:pt>
                <c:pt idx="938">
                  <c:v>1</c:v>
                </c:pt>
                <c:pt idx="939">
                  <c:v>1</c:v>
                </c:pt>
                <c:pt idx="940">
                  <c:v>1</c:v>
                </c:pt>
                <c:pt idx="941">
                  <c:v>1</c:v>
                </c:pt>
                <c:pt idx="942">
                  <c:v>1</c:v>
                </c:pt>
                <c:pt idx="943">
                  <c:v>1</c:v>
                </c:pt>
                <c:pt idx="944">
                  <c:v>1</c:v>
                </c:pt>
                <c:pt idx="945">
                  <c:v>1</c:v>
                </c:pt>
                <c:pt idx="946">
                  <c:v>1</c:v>
                </c:pt>
                <c:pt idx="947">
                  <c:v>1</c:v>
                </c:pt>
                <c:pt idx="948">
                  <c:v>1</c:v>
                </c:pt>
                <c:pt idx="949">
                  <c:v>1</c:v>
                </c:pt>
                <c:pt idx="950">
                  <c:v>1</c:v>
                </c:pt>
                <c:pt idx="951">
                  <c:v>1</c:v>
                </c:pt>
                <c:pt idx="952">
                  <c:v>1</c:v>
                </c:pt>
                <c:pt idx="953">
                  <c:v>1</c:v>
                </c:pt>
                <c:pt idx="954">
                  <c:v>1</c:v>
                </c:pt>
                <c:pt idx="955">
                  <c:v>1</c:v>
                </c:pt>
                <c:pt idx="956">
                  <c:v>1</c:v>
                </c:pt>
                <c:pt idx="957">
                  <c:v>1</c:v>
                </c:pt>
                <c:pt idx="958">
                  <c:v>1</c:v>
                </c:pt>
                <c:pt idx="959">
                  <c:v>1</c:v>
                </c:pt>
                <c:pt idx="960">
                  <c:v>1</c:v>
                </c:pt>
                <c:pt idx="961">
                  <c:v>1</c:v>
                </c:pt>
                <c:pt idx="962">
                  <c:v>1</c:v>
                </c:pt>
                <c:pt idx="963">
                  <c:v>1</c:v>
                </c:pt>
                <c:pt idx="964">
                  <c:v>1</c:v>
                </c:pt>
                <c:pt idx="965">
                  <c:v>1</c:v>
                </c:pt>
                <c:pt idx="966">
                  <c:v>1</c:v>
                </c:pt>
                <c:pt idx="967">
                  <c:v>1</c:v>
                </c:pt>
                <c:pt idx="968">
                  <c:v>1</c:v>
                </c:pt>
                <c:pt idx="969">
                  <c:v>1</c:v>
                </c:pt>
                <c:pt idx="970">
                  <c:v>1</c:v>
                </c:pt>
                <c:pt idx="971">
                  <c:v>1</c:v>
                </c:pt>
                <c:pt idx="972">
                  <c:v>1</c:v>
                </c:pt>
                <c:pt idx="973">
                  <c:v>1</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c:v>0</c:v>
                </c:pt>
                <c:pt idx="1056">
                  <c:v>0</c:v>
                </c:pt>
                <c:pt idx="1057">
                  <c:v>0</c:v>
                </c:pt>
                <c:pt idx="1058">
                  <c:v>0</c:v>
                </c:pt>
                <c:pt idx="1059">
                  <c:v>0</c:v>
                </c:pt>
                <c:pt idx="1060">
                  <c:v>0</c:v>
                </c:pt>
                <c:pt idx="1061">
                  <c:v>0</c:v>
                </c:pt>
                <c:pt idx="1062">
                  <c:v>0</c:v>
                </c:pt>
                <c:pt idx="1063">
                  <c:v>0</c:v>
                </c:pt>
                <c:pt idx="1064">
                  <c:v>0</c:v>
                </c:pt>
                <c:pt idx="1065">
                  <c:v>0</c:v>
                </c:pt>
                <c:pt idx="1066">
                  <c:v>0</c:v>
                </c:pt>
                <c:pt idx="1067">
                  <c:v>0</c:v>
                </c:pt>
                <c:pt idx="1068">
                  <c:v>0</c:v>
                </c:pt>
                <c:pt idx="1069">
                  <c:v>0</c:v>
                </c:pt>
                <c:pt idx="1070">
                  <c:v>0</c:v>
                </c:pt>
                <c:pt idx="1071">
                  <c:v>0</c:v>
                </c:pt>
                <c:pt idx="1072">
                  <c:v>0</c:v>
                </c:pt>
                <c:pt idx="1073">
                  <c:v>0</c:v>
                </c:pt>
                <c:pt idx="1074">
                  <c:v>0</c:v>
                </c:pt>
                <c:pt idx="1075">
                  <c:v>0</c:v>
                </c:pt>
                <c:pt idx="1076">
                  <c:v>0</c:v>
                </c:pt>
                <c:pt idx="1077">
                  <c:v>0</c:v>
                </c:pt>
                <c:pt idx="1078">
                  <c:v>0</c:v>
                </c:pt>
                <c:pt idx="1079">
                  <c:v>0</c:v>
                </c:pt>
                <c:pt idx="1080">
                  <c:v>0</c:v>
                </c:pt>
                <c:pt idx="1081">
                  <c:v>0</c:v>
                </c:pt>
                <c:pt idx="1082">
                  <c:v>0</c:v>
                </c:pt>
                <c:pt idx="1083">
                  <c:v>0</c:v>
                </c:pt>
                <c:pt idx="1084">
                  <c:v>0</c:v>
                </c:pt>
                <c:pt idx="1085">
                  <c:v>0</c:v>
                </c:pt>
                <c:pt idx="1086">
                  <c:v>0</c:v>
                </c:pt>
                <c:pt idx="1087">
                  <c:v>0</c:v>
                </c:pt>
                <c:pt idx="1088">
                  <c:v>0</c:v>
                </c:pt>
                <c:pt idx="1089">
                  <c:v>0</c:v>
                </c:pt>
                <c:pt idx="1090">
                  <c:v>0</c:v>
                </c:pt>
                <c:pt idx="1091">
                  <c:v>0</c:v>
                </c:pt>
                <c:pt idx="1092">
                  <c:v>0</c:v>
                </c:pt>
                <c:pt idx="1093">
                  <c:v>0</c:v>
                </c:pt>
                <c:pt idx="1094">
                  <c:v>0</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c:v>
                </c:pt>
                <c:pt idx="1189">
                  <c:v>0</c:v>
                </c:pt>
                <c:pt idx="1190">
                  <c:v>0</c:v>
                </c:pt>
                <c:pt idx="1191">
                  <c:v>0</c:v>
                </c:pt>
                <c:pt idx="1192">
                  <c:v>0</c:v>
                </c:pt>
                <c:pt idx="1193">
                  <c:v>0</c:v>
                </c:pt>
                <c:pt idx="1194">
                  <c:v>0</c:v>
                </c:pt>
                <c:pt idx="1195">
                  <c:v>0</c:v>
                </c:pt>
                <c:pt idx="1196">
                  <c:v>0</c:v>
                </c:pt>
                <c:pt idx="1197">
                  <c:v>0</c:v>
                </c:pt>
                <c:pt idx="1198">
                  <c:v>0</c:v>
                </c:pt>
                <c:pt idx="1199">
                  <c:v>0</c:v>
                </c:pt>
                <c:pt idx="1200">
                  <c:v>0</c:v>
                </c:pt>
                <c:pt idx="1201">
                  <c:v>0</c:v>
                </c:pt>
                <c:pt idx="1202">
                  <c:v>0</c:v>
                </c:pt>
                <c:pt idx="1203">
                  <c:v>0</c:v>
                </c:pt>
                <c:pt idx="1204">
                  <c:v>0</c:v>
                </c:pt>
                <c:pt idx="1205">
                  <c:v>0</c:v>
                </c:pt>
                <c:pt idx="1206">
                  <c:v>0</c:v>
                </c:pt>
                <c:pt idx="1207">
                  <c:v>0</c:v>
                </c:pt>
                <c:pt idx="1208">
                  <c:v>0</c:v>
                </c:pt>
                <c:pt idx="1209">
                  <c:v>0</c:v>
                </c:pt>
                <c:pt idx="1210">
                  <c:v>0</c:v>
                </c:pt>
                <c:pt idx="1211">
                  <c:v>0</c:v>
                </c:pt>
                <c:pt idx="1212">
                  <c:v>0</c:v>
                </c:pt>
                <c:pt idx="1213">
                  <c:v>0</c:v>
                </c:pt>
                <c:pt idx="1214">
                  <c:v>0</c:v>
                </c:pt>
                <c:pt idx="1215">
                  <c:v>0</c:v>
                </c:pt>
                <c:pt idx="1216">
                  <c:v>0</c:v>
                </c:pt>
                <c:pt idx="1217">
                  <c:v>0</c:v>
                </c:pt>
                <c:pt idx="1218">
                  <c:v>0</c:v>
                </c:pt>
                <c:pt idx="1219">
                  <c:v>0</c:v>
                </c:pt>
                <c:pt idx="1220">
                  <c:v>0</c:v>
                </c:pt>
                <c:pt idx="1221">
                  <c:v>0</c:v>
                </c:pt>
                <c:pt idx="1222">
                  <c:v>0</c:v>
                </c:pt>
                <c:pt idx="1223">
                  <c:v>0</c:v>
                </c:pt>
                <c:pt idx="1224">
                  <c:v>0</c:v>
                </c:pt>
                <c:pt idx="1225">
                  <c:v>0</c:v>
                </c:pt>
                <c:pt idx="1226">
                  <c:v>0</c:v>
                </c:pt>
                <c:pt idx="1227">
                  <c:v>0</c:v>
                </c:pt>
                <c:pt idx="1228">
                  <c:v>0</c:v>
                </c:pt>
                <c:pt idx="1229">
                  <c:v>0</c:v>
                </c:pt>
                <c:pt idx="1230">
                  <c:v>0</c:v>
                </c:pt>
                <c:pt idx="1231">
                  <c:v>0</c:v>
                </c:pt>
                <c:pt idx="1232">
                  <c:v>0</c:v>
                </c:pt>
                <c:pt idx="1233">
                  <c:v>0</c:v>
                </c:pt>
                <c:pt idx="1234">
                  <c:v>0</c:v>
                </c:pt>
                <c:pt idx="1235">
                  <c:v>0</c:v>
                </c:pt>
                <c:pt idx="1236">
                  <c:v>0</c:v>
                </c:pt>
                <c:pt idx="1237">
                  <c:v>0</c:v>
                </c:pt>
                <c:pt idx="1238">
                  <c:v>0</c:v>
                </c:pt>
                <c:pt idx="1239">
                  <c:v>0</c:v>
                </c:pt>
                <c:pt idx="1240">
                  <c:v>0</c:v>
                </c:pt>
                <c:pt idx="1241">
                  <c:v>0</c:v>
                </c:pt>
                <c:pt idx="1242">
                  <c:v>0</c:v>
                </c:pt>
                <c:pt idx="1243">
                  <c:v>0</c:v>
                </c:pt>
                <c:pt idx="1244">
                  <c:v>0</c:v>
                </c:pt>
                <c:pt idx="1245">
                  <c:v>0</c:v>
                </c:pt>
                <c:pt idx="1246">
                  <c:v>0</c:v>
                </c:pt>
                <c:pt idx="1247">
                  <c:v>0</c:v>
                </c:pt>
                <c:pt idx="1248">
                  <c:v>0</c:v>
                </c:pt>
                <c:pt idx="1249">
                  <c:v>0</c:v>
                </c:pt>
                <c:pt idx="1250">
                  <c:v>0</c:v>
                </c:pt>
                <c:pt idx="1251">
                  <c:v>0</c:v>
                </c:pt>
                <c:pt idx="1252">
                  <c:v>0</c:v>
                </c:pt>
                <c:pt idx="1253">
                  <c:v>0</c:v>
                </c:pt>
                <c:pt idx="1254">
                  <c:v>0</c:v>
                </c:pt>
                <c:pt idx="1255">
                  <c:v>0</c:v>
                </c:pt>
                <c:pt idx="1256">
                  <c:v>0</c:v>
                </c:pt>
                <c:pt idx="1257">
                  <c:v>0</c:v>
                </c:pt>
                <c:pt idx="1258">
                  <c:v>0</c:v>
                </c:pt>
                <c:pt idx="1259">
                  <c:v>0</c:v>
                </c:pt>
                <c:pt idx="1260">
                  <c:v>0</c:v>
                </c:pt>
                <c:pt idx="1261">
                  <c:v>0</c:v>
                </c:pt>
                <c:pt idx="1262">
                  <c:v>0</c:v>
                </c:pt>
                <c:pt idx="1263">
                  <c:v>0</c:v>
                </c:pt>
                <c:pt idx="1264">
                  <c:v>0</c:v>
                </c:pt>
                <c:pt idx="1265">
                  <c:v>0</c:v>
                </c:pt>
                <c:pt idx="1266">
                  <c:v>0</c:v>
                </c:pt>
                <c:pt idx="1267">
                  <c:v>0</c:v>
                </c:pt>
                <c:pt idx="1268">
                  <c:v>0</c:v>
                </c:pt>
                <c:pt idx="1269">
                  <c:v>0</c:v>
                </c:pt>
                <c:pt idx="1270">
                  <c:v>0</c:v>
                </c:pt>
                <c:pt idx="1271">
                  <c:v>0</c:v>
                </c:pt>
                <c:pt idx="1272">
                  <c:v>0</c:v>
                </c:pt>
                <c:pt idx="1273">
                  <c:v>0</c:v>
                </c:pt>
                <c:pt idx="1274">
                  <c:v>0</c:v>
                </c:pt>
                <c:pt idx="1275">
                  <c:v>0</c:v>
                </c:pt>
                <c:pt idx="1276">
                  <c:v>0</c:v>
                </c:pt>
                <c:pt idx="1277">
                  <c:v>1</c:v>
                </c:pt>
                <c:pt idx="1278">
                  <c:v>1</c:v>
                </c:pt>
                <c:pt idx="1279">
                  <c:v>1</c:v>
                </c:pt>
                <c:pt idx="1280">
                  <c:v>1</c:v>
                </c:pt>
                <c:pt idx="1281">
                  <c:v>1</c:v>
                </c:pt>
                <c:pt idx="1282">
                  <c:v>1</c:v>
                </c:pt>
                <c:pt idx="1283">
                  <c:v>1</c:v>
                </c:pt>
                <c:pt idx="1284">
                  <c:v>1</c:v>
                </c:pt>
                <c:pt idx="1285">
                  <c:v>1</c:v>
                </c:pt>
                <c:pt idx="1286">
                  <c:v>1</c:v>
                </c:pt>
                <c:pt idx="1287">
                  <c:v>1</c:v>
                </c:pt>
                <c:pt idx="1288">
                  <c:v>1</c:v>
                </c:pt>
                <c:pt idx="1289">
                  <c:v>1</c:v>
                </c:pt>
                <c:pt idx="1290">
                  <c:v>1</c:v>
                </c:pt>
                <c:pt idx="1291">
                  <c:v>1</c:v>
                </c:pt>
                <c:pt idx="1292">
                  <c:v>1</c:v>
                </c:pt>
                <c:pt idx="1293">
                  <c:v>1</c:v>
                </c:pt>
                <c:pt idx="1294">
                  <c:v>1</c:v>
                </c:pt>
                <c:pt idx="1295">
                  <c:v>1</c:v>
                </c:pt>
                <c:pt idx="1296">
                  <c:v>1</c:v>
                </c:pt>
                <c:pt idx="1297">
                  <c:v>1</c:v>
                </c:pt>
                <c:pt idx="1298">
                  <c:v>1</c:v>
                </c:pt>
                <c:pt idx="1299">
                  <c:v>1</c:v>
                </c:pt>
                <c:pt idx="1300">
                  <c:v>1</c:v>
                </c:pt>
                <c:pt idx="1301">
                  <c:v>1</c:v>
                </c:pt>
                <c:pt idx="1302">
                  <c:v>1</c:v>
                </c:pt>
                <c:pt idx="1303">
                  <c:v>1</c:v>
                </c:pt>
                <c:pt idx="1304">
                  <c:v>1</c:v>
                </c:pt>
                <c:pt idx="1305">
                  <c:v>1</c:v>
                </c:pt>
                <c:pt idx="1306">
                  <c:v>1</c:v>
                </c:pt>
                <c:pt idx="1307">
                  <c:v>1</c:v>
                </c:pt>
                <c:pt idx="1308">
                  <c:v>1</c:v>
                </c:pt>
                <c:pt idx="1309">
                  <c:v>1</c:v>
                </c:pt>
                <c:pt idx="1310">
                  <c:v>1</c:v>
                </c:pt>
                <c:pt idx="1311">
                  <c:v>1</c:v>
                </c:pt>
                <c:pt idx="1312">
                  <c:v>1</c:v>
                </c:pt>
                <c:pt idx="1313">
                  <c:v>1</c:v>
                </c:pt>
                <c:pt idx="1314">
                  <c:v>1</c:v>
                </c:pt>
                <c:pt idx="1315">
                  <c:v>1</c:v>
                </c:pt>
                <c:pt idx="1316">
                  <c:v>1</c:v>
                </c:pt>
                <c:pt idx="1317">
                  <c:v>1</c:v>
                </c:pt>
                <c:pt idx="1318">
                  <c:v>1</c:v>
                </c:pt>
                <c:pt idx="1319">
                  <c:v>1</c:v>
                </c:pt>
                <c:pt idx="1320">
                  <c:v>1</c:v>
                </c:pt>
                <c:pt idx="1321">
                  <c:v>1</c:v>
                </c:pt>
                <c:pt idx="1322">
                  <c:v>1</c:v>
                </c:pt>
                <c:pt idx="1323">
                  <c:v>1</c:v>
                </c:pt>
                <c:pt idx="1324">
                  <c:v>1</c:v>
                </c:pt>
                <c:pt idx="1325">
                  <c:v>1</c:v>
                </c:pt>
                <c:pt idx="1326">
                  <c:v>1</c:v>
                </c:pt>
                <c:pt idx="1327">
                  <c:v>1</c:v>
                </c:pt>
                <c:pt idx="1328">
                  <c:v>1</c:v>
                </c:pt>
                <c:pt idx="1329">
                  <c:v>1</c:v>
                </c:pt>
                <c:pt idx="1330">
                  <c:v>1</c:v>
                </c:pt>
                <c:pt idx="1331">
                  <c:v>1</c:v>
                </c:pt>
                <c:pt idx="1332">
                  <c:v>1</c:v>
                </c:pt>
                <c:pt idx="1333">
                  <c:v>1</c:v>
                </c:pt>
                <c:pt idx="1334">
                  <c:v>1</c:v>
                </c:pt>
                <c:pt idx="1335">
                  <c:v>1</c:v>
                </c:pt>
                <c:pt idx="1336">
                  <c:v>1</c:v>
                </c:pt>
                <c:pt idx="1337">
                  <c:v>1</c:v>
                </c:pt>
                <c:pt idx="1338">
                  <c:v>1</c:v>
                </c:pt>
                <c:pt idx="1339">
                  <c:v>0</c:v>
                </c:pt>
                <c:pt idx="1340">
                  <c:v>0</c:v>
                </c:pt>
                <c:pt idx="1341">
                  <c:v>0</c:v>
                </c:pt>
                <c:pt idx="1342">
                  <c:v>0</c:v>
                </c:pt>
                <c:pt idx="1343">
                  <c:v>0</c:v>
                </c:pt>
                <c:pt idx="1344">
                  <c:v>0</c:v>
                </c:pt>
                <c:pt idx="1345">
                  <c:v>0</c:v>
                </c:pt>
                <c:pt idx="1346">
                  <c:v>0</c:v>
                </c:pt>
                <c:pt idx="1347">
                  <c:v>0</c:v>
                </c:pt>
                <c:pt idx="1348">
                  <c:v>0</c:v>
                </c:pt>
                <c:pt idx="1349">
                  <c:v>0</c:v>
                </c:pt>
                <c:pt idx="1350">
                  <c:v>0</c:v>
                </c:pt>
                <c:pt idx="1351">
                  <c:v>0</c:v>
                </c:pt>
                <c:pt idx="1352">
                  <c:v>0</c:v>
                </c:pt>
                <c:pt idx="1353">
                  <c:v>0</c:v>
                </c:pt>
                <c:pt idx="1354">
                  <c:v>0</c:v>
                </c:pt>
                <c:pt idx="1355">
                  <c:v>0</c:v>
                </c:pt>
                <c:pt idx="1356">
                  <c:v>0</c:v>
                </c:pt>
                <c:pt idx="1357">
                  <c:v>0</c:v>
                </c:pt>
                <c:pt idx="1358">
                  <c:v>0</c:v>
                </c:pt>
                <c:pt idx="1359">
                  <c:v>0</c:v>
                </c:pt>
                <c:pt idx="1360">
                  <c:v>0</c:v>
                </c:pt>
                <c:pt idx="1361">
                  <c:v>0</c:v>
                </c:pt>
                <c:pt idx="1362">
                  <c:v>0</c:v>
                </c:pt>
                <c:pt idx="1363">
                  <c:v>0</c:v>
                </c:pt>
                <c:pt idx="1364">
                  <c:v>0</c:v>
                </c:pt>
                <c:pt idx="1365">
                  <c:v>0</c:v>
                </c:pt>
                <c:pt idx="1366">
                  <c:v>0</c:v>
                </c:pt>
                <c:pt idx="1367">
                  <c:v>0</c:v>
                </c:pt>
                <c:pt idx="1368">
                  <c:v>0</c:v>
                </c:pt>
                <c:pt idx="1369">
                  <c:v>0</c:v>
                </c:pt>
                <c:pt idx="1370">
                  <c:v>0</c:v>
                </c:pt>
                <c:pt idx="1371">
                  <c:v>0</c:v>
                </c:pt>
                <c:pt idx="1372">
                  <c:v>0</c:v>
                </c:pt>
                <c:pt idx="1373">
                  <c:v>0</c:v>
                </c:pt>
                <c:pt idx="1374">
                  <c:v>0</c:v>
                </c:pt>
                <c:pt idx="1375">
                  <c:v>0</c:v>
                </c:pt>
                <c:pt idx="1376">
                  <c:v>0</c:v>
                </c:pt>
                <c:pt idx="1377">
                  <c:v>0</c:v>
                </c:pt>
                <c:pt idx="1378">
                  <c:v>0</c:v>
                </c:pt>
                <c:pt idx="1379">
                  <c:v>0</c:v>
                </c:pt>
                <c:pt idx="1380">
                  <c:v>0</c:v>
                </c:pt>
                <c:pt idx="1381">
                  <c:v>0</c:v>
                </c:pt>
                <c:pt idx="1382">
                  <c:v>0</c:v>
                </c:pt>
                <c:pt idx="1383">
                  <c:v>0</c:v>
                </c:pt>
                <c:pt idx="1384">
                  <c:v>0</c:v>
                </c:pt>
                <c:pt idx="1385">
                  <c:v>0</c:v>
                </c:pt>
                <c:pt idx="1386">
                  <c:v>0</c:v>
                </c:pt>
                <c:pt idx="1387">
                  <c:v>0</c:v>
                </c:pt>
                <c:pt idx="1388">
                  <c:v>0</c:v>
                </c:pt>
                <c:pt idx="1389">
                  <c:v>0</c:v>
                </c:pt>
                <c:pt idx="1390">
                  <c:v>0</c:v>
                </c:pt>
                <c:pt idx="1391">
                  <c:v>0</c:v>
                </c:pt>
                <c:pt idx="1392">
                  <c:v>0</c:v>
                </c:pt>
                <c:pt idx="1393">
                  <c:v>0</c:v>
                </c:pt>
                <c:pt idx="1394">
                  <c:v>0</c:v>
                </c:pt>
                <c:pt idx="1395">
                  <c:v>0</c:v>
                </c:pt>
                <c:pt idx="1396">
                  <c:v>0</c:v>
                </c:pt>
                <c:pt idx="1397">
                  <c:v>0</c:v>
                </c:pt>
                <c:pt idx="1398">
                  <c:v>0</c:v>
                </c:pt>
                <c:pt idx="1399">
                  <c:v>0</c:v>
                </c:pt>
                <c:pt idx="1400">
                  <c:v>0</c:v>
                </c:pt>
                <c:pt idx="1401">
                  <c:v>0</c:v>
                </c:pt>
                <c:pt idx="1402">
                  <c:v>0</c:v>
                </c:pt>
                <c:pt idx="1403">
                  <c:v>0</c:v>
                </c:pt>
                <c:pt idx="1404">
                  <c:v>0</c:v>
                </c:pt>
                <c:pt idx="1405">
                  <c:v>0</c:v>
                </c:pt>
                <c:pt idx="1406">
                  <c:v>0</c:v>
                </c:pt>
                <c:pt idx="1407">
                  <c:v>0</c:v>
                </c:pt>
                <c:pt idx="1408">
                  <c:v>0</c:v>
                </c:pt>
                <c:pt idx="1409">
                  <c:v>0</c:v>
                </c:pt>
                <c:pt idx="1410">
                  <c:v>0</c:v>
                </c:pt>
                <c:pt idx="1411">
                  <c:v>0</c:v>
                </c:pt>
                <c:pt idx="1412">
                  <c:v>0</c:v>
                </c:pt>
                <c:pt idx="1413">
                  <c:v>0</c:v>
                </c:pt>
                <c:pt idx="1414">
                  <c:v>0</c:v>
                </c:pt>
                <c:pt idx="1415">
                  <c:v>0</c:v>
                </c:pt>
                <c:pt idx="1416">
                  <c:v>0</c:v>
                </c:pt>
                <c:pt idx="1417">
                  <c:v>0</c:v>
                </c:pt>
                <c:pt idx="1418">
                  <c:v>0</c:v>
                </c:pt>
                <c:pt idx="1419">
                  <c:v>0</c:v>
                </c:pt>
                <c:pt idx="1420">
                  <c:v>0</c:v>
                </c:pt>
                <c:pt idx="1421">
                  <c:v>0</c:v>
                </c:pt>
                <c:pt idx="1422">
                  <c:v>0</c:v>
                </c:pt>
                <c:pt idx="1423">
                  <c:v>0</c:v>
                </c:pt>
                <c:pt idx="1424">
                  <c:v>0</c:v>
                </c:pt>
                <c:pt idx="1425">
                  <c:v>0</c:v>
                </c:pt>
                <c:pt idx="1426">
                  <c:v>0</c:v>
                </c:pt>
                <c:pt idx="1427">
                  <c:v>0</c:v>
                </c:pt>
                <c:pt idx="1428">
                  <c:v>0</c:v>
                </c:pt>
                <c:pt idx="1429">
                  <c:v>0</c:v>
                </c:pt>
                <c:pt idx="1430">
                  <c:v>0</c:v>
                </c:pt>
                <c:pt idx="1431">
                  <c:v>0</c:v>
                </c:pt>
                <c:pt idx="1432">
                  <c:v>0</c:v>
                </c:pt>
                <c:pt idx="1433">
                  <c:v>0</c:v>
                </c:pt>
                <c:pt idx="1434">
                  <c:v>0</c:v>
                </c:pt>
                <c:pt idx="1435">
                  <c:v>0</c:v>
                </c:pt>
                <c:pt idx="1436">
                  <c:v>0</c:v>
                </c:pt>
                <c:pt idx="1437">
                  <c:v>0</c:v>
                </c:pt>
                <c:pt idx="1438">
                  <c:v>0</c:v>
                </c:pt>
                <c:pt idx="1439">
                  <c:v>0</c:v>
                </c:pt>
                <c:pt idx="1440">
                  <c:v>0</c:v>
                </c:pt>
                <c:pt idx="1441">
                  <c:v>0</c:v>
                </c:pt>
                <c:pt idx="1442">
                  <c:v>0</c:v>
                </c:pt>
                <c:pt idx="1443">
                  <c:v>0</c:v>
                </c:pt>
                <c:pt idx="1444">
                  <c:v>0</c:v>
                </c:pt>
                <c:pt idx="1445">
                  <c:v>0</c:v>
                </c:pt>
                <c:pt idx="1446">
                  <c:v>0</c:v>
                </c:pt>
                <c:pt idx="1447">
                  <c:v>0</c:v>
                </c:pt>
                <c:pt idx="1448">
                  <c:v>0</c:v>
                </c:pt>
                <c:pt idx="1449">
                  <c:v>0</c:v>
                </c:pt>
                <c:pt idx="1450">
                  <c:v>0</c:v>
                </c:pt>
                <c:pt idx="1451">
                  <c:v>0</c:v>
                </c:pt>
                <c:pt idx="1452">
                  <c:v>0</c:v>
                </c:pt>
                <c:pt idx="1453">
                  <c:v>0</c:v>
                </c:pt>
                <c:pt idx="1454">
                  <c:v>0</c:v>
                </c:pt>
                <c:pt idx="1455">
                  <c:v>0</c:v>
                </c:pt>
                <c:pt idx="1456">
                  <c:v>0</c:v>
                </c:pt>
                <c:pt idx="1457">
                  <c:v>0</c:v>
                </c:pt>
                <c:pt idx="1458">
                  <c:v>0</c:v>
                </c:pt>
                <c:pt idx="1459">
                  <c:v>0</c:v>
                </c:pt>
                <c:pt idx="1460">
                  <c:v>0</c:v>
                </c:pt>
                <c:pt idx="1461">
                  <c:v>0</c:v>
                </c:pt>
                <c:pt idx="1462">
                  <c:v>0</c:v>
                </c:pt>
                <c:pt idx="1463">
                  <c:v>0</c:v>
                </c:pt>
                <c:pt idx="1464">
                  <c:v>0</c:v>
                </c:pt>
                <c:pt idx="1465">
                  <c:v>0</c:v>
                </c:pt>
                <c:pt idx="1466">
                  <c:v>0</c:v>
                </c:pt>
                <c:pt idx="1467">
                  <c:v>0</c:v>
                </c:pt>
                <c:pt idx="1468">
                  <c:v>0</c:v>
                </c:pt>
                <c:pt idx="1469">
                  <c:v>0</c:v>
                </c:pt>
                <c:pt idx="1470">
                  <c:v>0</c:v>
                </c:pt>
                <c:pt idx="1471">
                  <c:v>0</c:v>
                </c:pt>
                <c:pt idx="1472">
                  <c:v>0</c:v>
                </c:pt>
                <c:pt idx="1473">
                  <c:v>0</c:v>
                </c:pt>
                <c:pt idx="1474">
                  <c:v>0</c:v>
                </c:pt>
                <c:pt idx="1475">
                  <c:v>0</c:v>
                </c:pt>
                <c:pt idx="1476">
                  <c:v>0</c:v>
                </c:pt>
                <c:pt idx="1477">
                  <c:v>0</c:v>
                </c:pt>
                <c:pt idx="1478">
                  <c:v>0</c:v>
                </c:pt>
                <c:pt idx="1479">
                  <c:v>0</c:v>
                </c:pt>
                <c:pt idx="1480">
                  <c:v>0</c:v>
                </c:pt>
                <c:pt idx="1481">
                  <c:v>0</c:v>
                </c:pt>
                <c:pt idx="1482">
                  <c:v>0</c:v>
                </c:pt>
                <c:pt idx="1483">
                  <c:v>0</c:v>
                </c:pt>
                <c:pt idx="1484">
                  <c:v>0</c:v>
                </c:pt>
                <c:pt idx="1485">
                  <c:v>0</c:v>
                </c:pt>
                <c:pt idx="1486">
                  <c:v>0</c:v>
                </c:pt>
                <c:pt idx="1487">
                  <c:v>0</c:v>
                </c:pt>
                <c:pt idx="1488">
                  <c:v>0</c:v>
                </c:pt>
                <c:pt idx="1489">
                  <c:v>0</c:v>
                </c:pt>
                <c:pt idx="1490">
                  <c:v>0</c:v>
                </c:pt>
                <c:pt idx="1491">
                  <c:v>0</c:v>
                </c:pt>
                <c:pt idx="1492">
                  <c:v>0</c:v>
                </c:pt>
                <c:pt idx="1493">
                  <c:v>0</c:v>
                </c:pt>
                <c:pt idx="1494">
                  <c:v>0</c:v>
                </c:pt>
                <c:pt idx="1495">
                  <c:v>0</c:v>
                </c:pt>
                <c:pt idx="1496">
                  <c:v>0</c:v>
                </c:pt>
                <c:pt idx="1497">
                  <c:v>0</c:v>
                </c:pt>
                <c:pt idx="1498">
                  <c:v>0</c:v>
                </c:pt>
                <c:pt idx="1499">
                  <c:v>0</c:v>
                </c:pt>
                <c:pt idx="1500">
                  <c:v>0</c:v>
                </c:pt>
                <c:pt idx="1501">
                  <c:v>0</c:v>
                </c:pt>
                <c:pt idx="1502">
                  <c:v>0</c:v>
                </c:pt>
                <c:pt idx="1503">
                  <c:v>0</c:v>
                </c:pt>
                <c:pt idx="1504">
                  <c:v>0</c:v>
                </c:pt>
                <c:pt idx="1505">
                  <c:v>0</c:v>
                </c:pt>
                <c:pt idx="1506">
                  <c:v>0</c:v>
                </c:pt>
                <c:pt idx="1507">
                  <c:v>0</c:v>
                </c:pt>
                <c:pt idx="1508">
                  <c:v>0</c:v>
                </c:pt>
                <c:pt idx="1509">
                  <c:v>0</c:v>
                </c:pt>
                <c:pt idx="1510">
                  <c:v>0</c:v>
                </c:pt>
                <c:pt idx="1511">
                  <c:v>0</c:v>
                </c:pt>
                <c:pt idx="1512">
                  <c:v>0</c:v>
                </c:pt>
                <c:pt idx="1513">
                  <c:v>0</c:v>
                </c:pt>
                <c:pt idx="1514">
                  <c:v>0</c:v>
                </c:pt>
                <c:pt idx="1515">
                  <c:v>0</c:v>
                </c:pt>
                <c:pt idx="1516">
                  <c:v>0</c:v>
                </c:pt>
                <c:pt idx="1517">
                  <c:v>0</c:v>
                </c:pt>
                <c:pt idx="1518">
                  <c:v>0</c:v>
                </c:pt>
                <c:pt idx="1519">
                  <c:v>0</c:v>
                </c:pt>
                <c:pt idx="1520">
                  <c:v>0</c:v>
                </c:pt>
                <c:pt idx="1521">
                  <c:v>0</c:v>
                </c:pt>
                <c:pt idx="1522">
                  <c:v>0</c:v>
                </c:pt>
                <c:pt idx="1523">
                  <c:v>0</c:v>
                </c:pt>
                <c:pt idx="1524">
                  <c:v>0</c:v>
                </c:pt>
                <c:pt idx="1525">
                  <c:v>0</c:v>
                </c:pt>
                <c:pt idx="1526">
                  <c:v>0</c:v>
                </c:pt>
                <c:pt idx="1527">
                  <c:v>0</c:v>
                </c:pt>
                <c:pt idx="1528">
                  <c:v>0</c:v>
                </c:pt>
                <c:pt idx="1529">
                  <c:v>0</c:v>
                </c:pt>
                <c:pt idx="1530">
                  <c:v>0</c:v>
                </c:pt>
                <c:pt idx="1531">
                  <c:v>0</c:v>
                </c:pt>
                <c:pt idx="1532">
                  <c:v>0</c:v>
                </c:pt>
                <c:pt idx="1533">
                  <c:v>0</c:v>
                </c:pt>
                <c:pt idx="1534">
                  <c:v>0</c:v>
                </c:pt>
                <c:pt idx="1535">
                  <c:v>0</c:v>
                </c:pt>
                <c:pt idx="1536">
                  <c:v>0</c:v>
                </c:pt>
                <c:pt idx="1537">
                  <c:v>0</c:v>
                </c:pt>
                <c:pt idx="1538">
                  <c:v>0</c:v>
                </c:pt>
                <c:pt idx="1539">
                  <c:v>0</c:v>
                </c:pt>
                <c:pt idx="1540">
                  <c:v>0</c:v>
                </c:pt>
                <c:pt idx="1541">
                  <c:v>0</c:v>
                </c:pt>
                <c:pt idx="1542">
                  <c:v>0</c:v>
                </c:pt>
                <c:pt idx="1543">
                  <c:v>0</c:v>
                </c:pt>
                <c:pt idx="1544">
                  <c:v>0</c:v>
                </c:pt>
                <c:pt idx="1545">
                  <c:v>0</c:v>
                </c:pt>
                <c:pt idx="1546">
                  <c:v>0</c:v>
                </c:pt>
                <c:pt idx="1547">
                  <c:v>0</c:v>
                </c:pt>
                <c:pt idx="1548">
                  <c:v>0</c:v>
                </c:pt>
                <c:pt idx="1549">
                  <c:v>0</c:v>
                </c:pt>
                <c:pt idx="1550">
                  <c:v>0</c:v>
                </c:pt>
                <c:pt idx="1551">
                  <c:v>0</c:v>
                </c:pt>
                <c:pt idx="1552">
                  <c:v>0</c:v>
                </c:pt>
                <c:pt idx="1553">
                  <c:v>0</c:v>
                </c:pt>
                <c:pt idx="1554">
                  <c:v>0</c:v>
                </c:pt>
                <c:pt idx="1555">
                  <c:v>0</c:v>
                </c:pt>
                <c:pt idx="1556">
                  <c:v>0</c:v>
                </c:pt>
                <c:pt idx="1557">
                  <c:v>0</c:v>
                </c:pt>
                <c:pt idx="1558">
                  <c:v>0</c:v>
                </c:pt>
                <c:pt idx="1559">
                  <c:v>0</c:v>
                </c:pt>
                <c:pt idx="1560">
                  <c:v>0</c:v>
                </c:pt>
                <c:pt idx="1561">
                  <c:v>0</c:v>
                </c:pt>
                <c:pt idx="1562">
                  <c:v>0</c:v>
                </c:pt>
                <c:pt idx="1563">
                  <c:v>0</c:v>
                </c:pt>
                <c:pt idx="1564">
                  <c:v>0</c:v>
                </c:pt>
                <c:pt idx="1565">
                  <c:v>0</c:v>
                </c:pt>
                <c:pt idx="1566">
                  <c:v>0</c:v>
                </c:pt>
                <c:pt idx="1567">
                  <c:v>0</c:v>
                </c:pt>
                <c:pt idx="1568">
                  <c:v>0</c:v>
                </c:pt>
                <c:pt idx="1569">
                  <c:v>0</c:v>
                </c:pt>
                <c:pt idx="1570">
                  <c:v>0</c:v>
                </c:pt>
                <c:pt idx="1571">
                  <c:v>0</c:v>
                </c:pt>
                <c:pt idx="1572">
                  <c:v>0</c:v>
                </c:pt>
                <c:pt idx="1573">
                  <c:v>0</c:v>
                </c:pt>
                <c:pt idx="1574">
                  <c:v>0</c:v>
                </c:pt>
                <c:pt idx="1575">
                  <c:v>0</c:v>
                </c:pt>
                <c:pt idx="1576">
                  <c:v>0</c:v>
                </c:pt>
                <c:pt idx="1577">
                  <c:v>0</c:v>
                </c:pt>
                <c:pt idx="1578">
                  <c:v>0</c:v>
                </c:pt>
                <c:pt idx="1579">
                  <c:v>0</c:v>
                </c:pt>
                <c:pt idx="1580">
                  <c:v>0</c:v>
                </c:pt>
                <c:pt idx="1581">
                  <c:v>0</c:v>
                </c:pt>
                <c:pt idx="1582">
                  <c:v>0</c:v>
                </c:pt>
                <c:pt idx="1583">
                  <c:v>0</c:v>
                </c:pt>
                <c:pt idx="1584">
                  <c:v>0</c:v>
                </c:pt>
                <c:pt idx="1585">
                  <c:v>0</c:v>
                </c:pt>
                <c:pt idx="1586">
                  <c:v>0</c:v>
                </c:pt>
                <c:pt idx="1587">
                  <c:v>0</c:v>
                </c:pt>
                <c:pt idx="1588">
                  <c:v>0</c:v>
                </c:pt>
                <c:pt idx="1589">
                  <c:v>0</c:v>
                </c:pt>
                <c:pt idx="1590">
                  <c:v>0</c:v>
                </c:pt>
                <c:pt idx="1591">
                  <c:v>0</c:v>
                </c:pt>
                <c:pt idx="1592">
                  <c:v>0</c:v>
                </c:pt>
                <c:pt idx="1593">
                  <c:v>0</c:v>
                </c:pt>
                <c:pt idx="1594">
                  <c:v>0</c:v>
                </c:pt>
                <c:pt idx="1595">
                  <c:v>0</c:v>
                </c:pt>
                <c:pt idx="1596">
                  <c:v>0</c:v>
                </c:pt>
                <c:pt idx="1597">
                  <c:v>0</c:v>
                </c:pt>
                <c:pt idx="1598">
                  <c:v>0</c:v>
                </c:pt>
                <c:pt idx="1599">
                  <c:v>0</c:v>
                </c:pt>
                <c:pt idx="1600">
                  <c:v>0</c:v>
                </c:pt>
                <c:pt idx="1601">
                  <c:v>0</c:v>
                </c:pt>
                <c:pt idx="1602">
                  <c:v>0</c:v>
                </c:pt>
                <c:pt idx="1603">
                  <c:v>0</c:v>
                </c:pt>
                <c:pt idx="1604">
                  <c:v>0</c:v>
                </c:pt>
                <c:pt idx="1605">
                  <c:v>0</c:v>
                </c:pt>
                <c:pt idx="1606">
                  <c:v>0</c:v>
                </c:pt>
                <c:pt idx="1607">
                  <c:v>0</c:v>
                </c:pt>
                <c:pt idx="1608">
                  <c:v>0</c:v>
                </c:pt>
                <c:pt idx="1609">
                  <c:v>0</c:v>
                </c:pt>
                <c:pt idx="1610">
                  <c:v>0</c:v>
                </c:pt>
                <c:pt idx="1611">
                  <c:v>0</c:v>
                </c:pt>
                <c:pt idx="1612">
                  <c:v>0</c:v>
                </c:pt>
                <c:pt idx="1613">
                  <c:v>0</c:v>
                </c:pt>
                <c:pt idx="1614">
                  <c:v>0</c:v>
                </c:pt>
                <c:pt idx="1615">
                  <c:v>0</c:v>
                </c:pt>
                <c:pt idx="1616">
                  <c:v>0</c:v>
                </c:pt>
                <c:pt idx="1617">
                  <c:v>0</c:v>
                </c:pt>
                <c:pt idx="1618">
                  <c:v>0</c:v>
                </c:pt>
                <c:pt idx="1619">
                  <c:v>0</c:v>
                </c:pt>
                <c:pt idx="1620">
                  <c:v>0</c:v>
                </c:pt>
                <c:pt idx="1621">
                  <c:v>0</c:v>
                </c:pt>
                <c:pt idx="1622">
                  <c:v>0</c:v>
                </c:pt>
                <c:pt idx="1623">
                  <c:v>0</c:v>
                </c:pt>
                <c:pt idx="1624">
                  <c:v>0</c:v>
                </c:pt>
                <c:pt idx="1625">
                  <c:v>0</c:v>
                </c:pt>
                <c:pt idx="1626">
                  <c:v>0</c:v>
                </c:pt>
                <c:pt idx="1627">
                  <c:v>0</c:v>
                </c:pt>
                <c:pt idx="1628">
                  <c:v>0</c:v>
                </c:pt>
                <c:pt idx="1629">
                  <c:v>0</c:v>
                </c:pt>
                <c:pt idx="1630">
                  <c:v>0</c:v>
                </c:pt>
                <c:pt idx="1631">
                  <c:v>0</c:v>
                </c:pt>
                <c:pt idx="1632">
                  <c:v>0</c:v>
                </c:pt>
                <c:pt idx="1633">
                  <c:v>0</c:v>
                </c:pt>
                <c:pt idx="1634">
                  <c:v>0</c:v>
                </c:pt>
                <c:pt idx="1635">
                  <c:v>0</c:v>
                </c:pt>
                <c:pt idx="1636">
                  <c:v>0</c:v>
                </c:pt>
                <c:pt idx="1637">
                  <c:v>0</c:v>
                </c:pt>
                <c:pt idx="1638">
                  <c:v>0</c:v>
                </c:pt>
                <c:pt idx="1639">
                  <c:v>0</c:v>
                </c:pt>
                <c:pt idx="1640">
                  <c:v>0</c:v>
                </c:pt>
                <c:pt idx="1641">
                  <c:v>0</c:v>
                </c:pt>
                <c:pt idx="1642">
                  <c:v>0</c:v>
                </c:pt>
                <c:pt idx="1643">
                  <c:v>1</c:v>
                </c:pt>
                <c:pt idx="1644">
                  <c:v>1</c:v>
                </c:pt>
                <c:pt idx="1645">
                  <c:v>1</c:v>
                </c:pt>
                <c:pt idx="1646">
                  <c:v>1</c:v>
                </c:pt>
                <c:pt idx="1647">
                  <c:v>1</c:v>
                </c:pt>
                <c:pt idx="1648">
                  <c:v>1</c:v>
                </c:pt>
                <c:pt idx="1649">
                  <c:v>1</c:v>
                </c:pt>
                <c:pt idx="1650">
                  <c:v>1</c:v>
                </c:pt>
                <c:pt idx="1651">
                  <c:v>1</c:v>
                </c:pt>
                <c:pt idx="1652">
                  <c:v>1</c:v>
                </c:pt>
                <c:pt idx="1653">
                  <c:v>1</c:v>
                </c:pt>
                <c:pt idx="1654">
                  <c:v>1</c:v>
                </c:pt>
                <c:pt idx="1655">
                  <c:v>1</c:v>
                </c:pt>
                <c:pt idx="1656">
                  <c:v>1</c:v>
                </c:pt>
                <c:pt idx="1657">
                  <c:v>1</c:v>
                </c:pt>
                <c:pt idx="1658">
                  <c:v>1</c:v>
                </c:pt>
                <c:pt idx="1659">
                  <c:v>1</c:v>
                </c:pt>
                <c:pt idx="1660">
                  <c:v>1</c:v>
                </c:pt>
                <c:pt idx="1661">
                  <c:v>1</c:v>
                </c:pt>
                <c:pt idx="1662">
                  <c:v>1</c:v>
                </c:pt>
                <c:pt idx="1663">
                  <c:v>1</c:v>
                </c:pt>
                <c:pt idx="1664">
                  <c:v>1</c:v>
                </c:pt>
                <c:pt idx="1665">
                  <c:v>1</c:v>
                </c:pt>
                <c:pt idx="1666">
                  <c:v>1</c:v>
                </c:pt>
                <c:pt idx="1667">
                  <c:v>1</c:v>
                </c:pt>
                <c:pt idx="1668">
                  <c:v>1</c:v>
                </c:pt>
                <c:pt idx="1669">
                  <c:v>1</c:v>
                </c:pt>
                <c:pt idx="1670">
                  <c:v>1</c:v>
                </c:pt>
                <c:pt idx="1671">
                  <c:v>1</c:v>
                </c:pt>
                <c:pt idx="1672">
                  <c:v>1</c:v>
                </c:pt>
                <c:pt idx="1673">
                  <c:v>1</c:v>
                </c:pt>
                <c:pt idx="1674">
                  <c:v>1</c:v>
                </c:pt>
                <c:pt idx="1675">
                  <c:v>1</c:v>
                </c:pt>
                <c:pt idx="1676">
                  <c:v>1</c:v>
                </c:pt>
                <c:pt idx="1677">
                  <c:v>1</c:v>
                </c:pt>
                <c:pt idx="1678">
                  <c:v>1</c:v>
                </c:pt>
                <c:pt idx="1679">
                  <c:v>1</c:v>
                </c:pt>
                <c:pt idx="1680">
                  <c:v>1</c:v>
                </c:pt>
                <c:pt idx="1681">
                  <c:v>1</c:v>
                </c:pt>
                <c:pt idx="1682">
                  <c:v>1</c:v>
                </c:pt>
                <c:pt idx="1683">
                  <c:v>1</c:v>
                </c:pt>
                <c:pt idx="1684">
                  <c:v>1</c:v>
                </c:pt>
                <c:pt idx="1685">
                  <c:v>1</c:v>
                </c:pt>
                <c:pt idx="1686">
                  <c:v>1</c:v>
                </c:pt>
                <c:pt idx="1687">
                  <c:v>1</c:v>
                </c:pt>
                <c:pt idx="1688">
                  <c:v>1</c:v>
                </c:pt>
                <c:pt idx="1689">
                  <c:v>1</c:v>
                </c:pt>
                <c:pt idx="1690">
                  <c:v>1</c:v>
                </c:pt>
                <c:pt idx="1691">
                  <c:v>1</c:v>
                </c:pt>
                <c:pt idx="1692">
                  <c:v>1</c:v>
                </c:pt>
                <c:pt idx="1693">
                  <c:v>1</c:v>
                </c:pt>
                <c:pt idx="1694">
                  <c:v>1</c:v>
                </c:pt>
                <c:pt idx="1695">
                  <c:v>1</c:v>
                </c:pt>
                <c:pt idx="1696">
                  <c:v>1</c:v>
                </c:pt>
                <c:pt idx="1697">
                  <c:v>1</c:v>
                </c:pt>
                <c:pt idx="1698">
                  <c:v>1</c:v>
                </c:pt>
                <c:pt idx="1699">
                  <c:v>1</c:v>
                </c:pt>
                <c:pt idx="1700">
                  <c:v>1</c:v>
                </c:pt>
                <c:pt idx="1701">
                  <c:v>1</c:v>
                </c:pt>
                <c:pt idx="1702">
                  <c:v>1</c:v>
                </c:pt>
                <c:pt idx="1703">
                  <c:v>1</c:v>
                </c:pt>
                <c:pt idx="1704">
                  <c:v>1</c:v>
                </c:pt>
                <c:pt idx="1705">
                  <c:v>0</c:v>
                </c:pt>
                <c:pt idx="1706">
                  <c:v>0</c:v>
                </c:pt>
                <c:pt idx="1707">
                  <c:v>0</c:v>
                </c:pt>
                <c:pt idx="1708">
                  <c:v>0</c:v>
                </c:pt>
                <c:pt idx="1709">
                  <c:v>0</c:v>
                </c:pt>
                <c:pt idx="1710">
                  <c:v>0</c:v>
                </c:pt>
                <c:pt idx="1711">
                  <c:v>0</c:v>
                </c:pt>
                <c:pt idx="1712">
                  <c:v>0</c:v>
                </c:pt>
                <c:pt idx="1713">
                  <c:v>0</c:v>
                </c:pt>
                <c:pt idx="1714">
                  <c:v>0</c:v>
                </c:pt>
                <c:pt idx="1715">
                  <c:v>0</c:v>
                </c:pt>
                <c:pt idx="1716">
                  <c:v>0</c:v>
                </c:pt>
                <c:pt idx="1717">
                  <c:v>0</c:v>
                </c:pt>
                <c:pt idx="1718">
                  <c:v>0</c:v>
                </c:pt>
                <c:pt idx="1719">
                  <c:v>0</c:v>
                </c:pt>
                <c:pt idx="1720">
                  <c:v>0</c:v>
                </c:pt>
                <c:pt idx="1721">
                  <c:v>0</c:v>
                </c:pt>
                <c:pt idx="1722">
                  <c:v>0</c:v>
                </c:pt>
                <c:pt idx="1723">
                  <c:v>0</c:v>
                </c:pt>
                <c:pt idx="1724">
                  <c:v>0</c:v>
                </c:pt>
                <c:pt idx="1725">
                  <c:v>0</c:v>
                </c:pt>
                <c:pt idx="1726">
                  <c:v>0</c:v>
                </c:pt>
                <c:pt idx="1727">
                  <c:v>0</c:v>
                </c:pt>
                <c:pt idx="1728">
                  <c:v>0</c:v>
                </c:pt>
                <c:pt idx="1729">
                  <c:v>0</c:v>
                </c:pt>
                <c:pt idx="1730">
                  <c:v>0</c:v>
                </c:pt>
                <c:pt idx="1731">
                  <c:v>0</c:v>
                </c:pt>
                <c:pt idx="1732">
                  <c:v>0</c:v>
                </c:pt>
                <c:pt idx="1733">
                  <c:v>0</c:v>
                </c:pt>
                <c:pt idx="1734">
                  <c:v>0</c:v>
                </c:pt>
                <c:pt idx="1735">
                  <c:v>0</c:v>
                </c:pt>
                <c:pt idx="1736">
                  <c:v>0</c:v>
                </c:pt>
                <c:pt idx="1737">
                  <c:v>0</c:v>
                </c:pt>
                <c:pt idx="1738">
                  <c:v>0</c:v>
                </c:pt>
                <c:pt idx="1739">
                  <c:v>0</c:v>
                </c:pt>
                <c:pt idx="1740">
                  <c:v>0</c:v>
                </c:pt>
                <c:pt idx="1741">
                  <c:v>0</c:v>
                </c:pt>
                <c:pt idx="1742">
                  <c:v>0</c:v>
                </c:pt>
                <c:pt idx="1743">
                  <c:v>0</c:v>
                </c:pt>
                <c:pt idx="1744">
                  <c:v>0</c:v>
                </c:pt>
                <c:pt idx="1745">
                  <c:v>0</c:v>
                </c:pt>
                <c:pt idx="1746">
                  <c:v>0</c:v>
                </c:pt>
                <c:pt idx="1747">
                  <c:v>0</c:v>
                </c:pt>
                <c:pt idx="1748">
                  <c:v>0</c:v>
                </c:pt>
                <c:pt idx="1749">
                  <c:v>0</c:v>
                </c:pt>
                <c:pt idx="1750">
                  <c:v>0</c:v>
                </c:pt>
                <c:pt idx="1751">
                  <c:v>0</c:v>
                </c:pt>
                <c:pt idx="1752">
                  <c:v>0</c:v>
                </c:pt>
                <c:pt idx="1753">
                  <c:v>0</c:v>
                </c:pt>
                <c:pt idx="1754">
                  <c:v>0</c:v>
                </c:pt>
                <c:pt idx="1755">
                  <c:v>0</c:v>
                </c:pt>
                <c:pt idx="1756">
                  <c:v>0</c:v>
                </c:pt>
                <c:pt idx="1757">
                  <c:v>0</c:v>
                </c:pt>
                <c:pt idx="1758">
                  <c:v>0</c:v>
                </c:pt>
                <c:pt idx="1759">
                  <c:v>0</c:v>
                </c:pt>
                <c:pt idx="1760">
                  <c:v>0</c:v>
                </c:pt>
                <c:pt idx="1761">
                  <c:v>0</c:v>
                </c:pt>
                <c:pt idx="1762">
                  <c:v>0</c:v>
                </c:pt>
                <c:pt idx="1763">
                  <c:v>0</c:v>
                </c:pt>
                <c:pt idx="1764">
                  <c:v>0</c:v>
                </c:pt>
                <c:pt idx="1765">
                  <c:v>0</c:v>
                </c:pt>
                <c:pt idx="1766">
                  <c:v>0</c:v>
                </c:pt>
                <c:pt idx="1767">
                  <c:v>0</c:v>
                </c:pt>
                <c:pt idx="1768">
                  <c:v>0</c:v>
                </c:pt>
                <c:pt idx="1769">
                  <c:v>0</c:v>
                </c:pt>
                <c:pt idx="1770">
                  <c:v>0</c:v>
                </c:pt>
                <c:pt idx="1771">
                  <c:v>0</c:v>
                </c:pt>
                <c:pt idx="1772">
                  <c:v>0</c:v>
                </c:pt>
                <c:pt idx="1773">
                  <c:v>0</c:v>
                </c:pt>
                <c:pt idx="1774">
                  <c:v>0</c:v>
                </c:pt>
                <c:pt idx="1775">
                  <c:v>0</c:v>
                </c:pt>
                <c:pt idx="1776">
                  <c:v>0</c:v>
                </c:pt>
                <c:pt idx="1777">
                  <c:v>0</c:v>
                </c:pt>
                <c:pt idx="1778">
                  <c:v>0</c:v>
                </c:pt>
                <c:pt idx="1779">
                  <c:v>0</c:v>
                </c:pt>
                <c:pt idx="1780">
                  <c:v>0</c:v>
                </c:pt>
                <c:pt idx="1781">
                  <c:v>0</c:v>
                </c:pt>
                <c:pt idx="1782">
                  <c:v>0</c:v>
                </c:pt>
                <c:pt idx="1783">
                  <c:v>0</c:v>
                </c:pt>
                <c:pt idx="1784">
                  <c:v>0</c:v>
                </c:pt>
                <c:pt idx="1785">
                  <c:v>0</c:v>
                </c:pt>
                <c:pt idx="1786">
                  <c:v>0</c:v>
                </c:pt>
                <c:pt idx="1787">
                  <c:v>0</c:v>
                </c:pt>
                <c:pt idx="1788">
                  <c:v>0</c:v>
                </c:pt>
                <c:pt idx="1789">
                  <c:v>0</c:v>
                </c:pt>
                <c:pt idx="1790">
                  <c:v>0</c:v>
                </c:pt>
                <c:pt idx="1791">
                  <c:v>0</c:v>
                </c:pt>
                <c:pt idx="1792">
                  <c:v>0</c:v>
                </c:pt>
                <c:pt idx="1793">
                  <c:v>0</c:v>
                </c:pt>
                <c:pt idx="1794">
                  <c:v>0</c:v>
                </c:pt>
                <c:pt idx="1795">
                  <c:v>0</c:v>
                </c:pt>
                <c:pt idx="1796">
                  <c:v>0</c:v>
                </c:pt>
                <c:pt idx="1797">
                  <c:v>0</c:v>
                </c:pt>
                <c:pt idx="1798">
                  <c:v>0</c:v>
                </c:pt>
                <c:pt idx="1799">
                  <c:v>0</c:v>
                </c:pt>
                <c:pt idx="1800">
                  <c:v>0</c:v>
                </c:pt>
                <c:pt idx="1801">
                  <c:v>0</c:v>
                </c:pt>
                <c:pt idx="1802">
                  <c:v>0</c:v>
                </c:pt>
                <c:pt idx="1803">
                  <c:v>0</c:v>
                </c:pt>
                <c:pt idx="1804">
                  <c:v>0</c:v>
                </c:pt>
                <c:pt idx="1805">
                  <c:v>0</c:v>
                </c:pt>
                <c:pt idx="1806">
                  <c:v>0</c:v>
                </c:pt>
                <c:pt idx="1807">
                  <c:v>0</c:v>
                </c:pt>
                <c:pt idx="1808">
                  <c:v>0</c:v>
                </c:pt>
                <c:pt idx="1809">
                  <c:v>0</c:v>
                </c:pt>
                <c:pt idx="1810">
                  <c:v>0</c:v>
                </c:pt>
                <c:pt idx="1811">
                  <c:v>0</c:v>
                </c:pt>
                <c:pt idx="1812">
                  <c:v>0</c:v>
                </c:pt>
                <c:pt idx="1813">
                  <c:v>0</c:v>
                </c:pt>
                <c:pt idx="1814">
                  <c:v>0</c:v>
                </c:pt>
                <c:pt idx="1815">
                  <c:v>0</c:v>
                </c:pt>
                <c:pt idx="1816">
                  <c:v>0</c:v>
                </c:pt>
                <c:pt idx="1817">
                  <c:v>0</c:v>
                </c:pt>
                <c:pt idx="1818">
                  <c:v>0</c:v>
                </c:pt>
                <c:pt idx="1819">
                  <c:v>0</c:v>
                </c:pt>
                <c:pt idx="1820">
                  <c:v>0</c:v>
                </c:pt>
                <c:pt idx="1821">
                  <c:v>0</c:v>
                </c:pt>
                <c:pt idx="1822">
                  <c:v>0</c:v>
                </c:pt>
                <c:pt idx="1823">
                  <c:v>0</c:v>
                </c:pt>
                <c:pt idx="1824">
                  <c:v>0</c:v>
                </c:pt>
                <c:pt idx="1825">
                  <c:v>0</c:v>
                </c:pt>
                <c:pt idx="1826">
                  <c:v>0</c:v>
                </c:pt>
                <c:pt idx="1827">
                  <c:v>0</c:v>
                </c:pt>
                <c:pt idx="1828">
                  <c:v>0</c:v>
                </c:pt>
                <c:pt idx="1829">
                  <c:v>0</c:v>
                </c:pt>
                <c:pt idx="1830">
                  <c:v>0</c:v>
                </c:pt>
                <c:pt idx="1831">
                  <c:v>0</c:v>
                </c:pt>
                <c:pt idx="1832">
                  <c:v>0</c:v>
                </c:pt>
                <c:pt idx="1833">
                  <c:v>0</c:v>
                </c:pt>
                <c:pt idx="1834">
                  <c:v>0</c:v>
                </c:pt>
                <c:pt idx="1835">
                  <c:v>0</c:v>
                </c:pt>
                <c:pt idx="1836">
                  <c:v>0</c:v>
                </c:pt>
                <c:pt idx="1837">
                  <c:v>0</c:v>
                </c:pt>
                <c:pt idx="1838">
                  <c:v>0</c:v>
                </c:pt>
                <c:pt idx="1839">
                  <c:v>0</c:v>
                </c:pt>
                <c:pt idx="1840">
                  <c:v>0</c:v>
                </c:pt>
                <c:pt idx="1841">
                  <c:v>0</c:v>
                </c:pt>
                <c:pt idx="1842">
                  <c:v>0</c:v>
                </c:pt>
                <c:pt idx="1843">
                  <c:v>0</c:v>
                </c:pt>
                <c:pt idx="1844">
                  <c:v>0</c:v>
                </c:pt>
                <c:pt idx="1845">
                  <c:v>0</c:v>
                </c:pt>
                <c:pt idx="1846">
                  <c:v>0</c:v>
                </c:pt>
                <c:pt idx="1847">
                  <c:v>0</c:v>
                </c:pt>
                <c:pt idx="1848">
                  <c:v>0</c:v>
                </c:pt>
                <c:pt idx="1849">
                  <c:v>0</c:v>
                </c:pt>
                <c:pt idx="1850">
                  <c:v>0</c:v>
                </c:pt>
                <c:pt idx="1851">
                  <c:v>0</c:v>
                </c:pt>
                <c:pt idx="1852">
                  <c:v>0</c:v>
                </c:pt>
                <c:pt idx="1853">
                  <c:v>0</c:v>
                </c:pt>
                <c:pt idx="1854">
                  <c:v>0</c:v>
                </c:pt>
                <c:pt idx="1855">
                  <c:v>0</c:v>
                </c:pt>
                <c:pt idx="1856">
                  <c:v>0</c:v>
                </c:pt>
                <c:pt idx="1857">
                  <c:v>0</c:v>
                </c:pt>
                <c:pt idx="1858">
                  <c:v>0</c:v>
                </c:pt>
                <c:pt idx="1859">
                  <c:v>0</c:v>
                </c:pt>
                <c:pt idx="1860">
                  <c:v>0</c:v>
                </c:pt>
                <c:pt idx="1861">
                  <c:v>0</c:v>
                </c:pt>
                <c:pt idx="1862">
                  <c:v>0</c:v>
                </c:pt>
                <c:pt idx="1863">
                  <c:v>0</c:v>
                </c:pt>
                <c:pt idx="1864">
                  <c:v>0</c:v>
                </c:pt>
                <c:pt idx="1865">
                  <c:v>0</c:v>
                </c:pt>
                <c:pt idx="1866">
                  <c:v>0</c:v>
                </c:pt>
                <c:pt idx="1867">
                  <c:v>0</c:v>
                </c:pt>
                <c:pt idx="1868">
                  <c:v>0</c:v>
                </c:pt>
                <c:pt idx="1869">
                  <c:v>0</c:v>
                </c:pt>
                <c:pt idx="1870">
                  <c:v>0</c:v>
                </c:pt>
                <c:pt idx="1871">
                  <c:v>0</c:v>
                </c:pt>
                <c:pt idx="1872">
                  <c:v>0</c:v>
                </c:pt>
                <c:pt idx="1873">
                  <c:v>0</c:v>
                </c:pt>
                <c:pt idx="1874">
                  <c:v>0</c:v>
                </c:pt>
                <c:pt idx="1875">
                  <c:v>0</c:v>
                </c:pt>
                <c:pt idx="1876">
                  <c:v>0</c:v>
                </c:pt>
                <c:pt idx="1877">
                  <c:v>0</c:v>
                </c:pt>
                <c:pt idx="1878">
                  <c:v>0</c:v>
                </c:pt>
                <c:pt idx="1879">
                  <c:v>0</c:v>
                </c:pt>
                <c:pt idx="1880">
                  <c:v>0</c:v>
                </c:pt>
                <c:pt idx="1881">
                  <c:v>0</c:v>
                </c:pt>
                <c:pt idx="1882">
                  <c:v>0</c:v>
                </c:pt>
                <c:pt idx="1883">
                  <c:v>0</c:v>
                </c:pt>
                <c:pt idx="1884">
                  <c:v>0</c:v>
                </c:pt>
                <c:pt idx="1885">
                  <c:v>0</c:v>
                </c:pt>
                <c:pt idx="1886">
                  <c:v>0</c:v>
                </c:pt>
                <c:pt idx="1887">
                  <c:v>0</c:v>
                </c:pt>
                <c:pt idx="1888">
                  <c:v>0</c:v>
                </c:pt>
                <c:pt idx="1889">
                  <c:v>0</c:v>
                </c:pt>
                <c:pt idx="1890">
                  <c:v>0</c:v>
                </c:pt>
                <c:pt idx="1891">
                  <c:v>0</c:v>
                </c:pt>
                <c:pt idx="1892">
                  <c:v>0</c:v>
                </c:pt>
                <c:pt idx="1893">
                  <c:v>0</c:v>
                </c:pt>
                <c:pt idx="1894">
                  <c:v>0</c:v>
                </c:pt>
                <c:pt idx="1895">
                  <c:v>0</c:v>
                </c:pt>
                <c:pt idx="1896">
                  <c:v>0</c:v>
                </c:pt>
                <c:pt idx="1897">
                  <c:v>0</c:v>
                </c:pt>
                <c:pt idx="1898">
                  <c:v>0</c:v>
                </c:pt>
                <c:pt idx="1899">
                  <c:v>0</c:v>
                </c:pt>
                <c:pt idx="1900">
                  <c:v>0</c:v>
                </c:pt>
                <c:pt idx="1901">
                  <c:v>0</c:v>
                </c:pt>
                <c:pt idx="1902">
                  <c:v>0</c:v>
                </c:pt>
                <c:pt idx="1903">
                  <c:v>0</c:v>
                </c:pt>
                <c:pt idx="1904">
                  <c:v>0</c:v>
                </c:pt>
                <c:pt idx="1905">
                  <c:v>0</c:v>
                </c:pt>
                <c:pt idx="1906">
                  <c:v>0</c:v>
                </c:pt>
                <c:pt idx="1907">
                  <c:v>0</c:v>
                </c:pt>
                <c:pt idx="1908">
                  <c:v>0</c:v>
                </c:pt>
                <c:pt idx="1909">
                  <c:v>0</c:v>
                </c:pt>
                <c:pt idx="1910">
                  <c:v>0</c:v>
                </c:pt>
                <c:pt idx="1911">
                  <c:v>0</c:v>
                </c:pt>
                <c:pt idx="1912">
                  <c:v>0</c:v>
                </c:pt>
                <c:pt idx="1913">
                  <c:v>0</c:v>
                </c:pt>
                <c:pt idx="1914">
                  <c:v>0</c:v>
                </c:pt>
                <c:pt idx="1915">
                  <c:v>0</c:v>
                </c:pt>
                <c:pt idx="1916">
                  <c:v>0</c:v>
                </c:pt>
                <c:pt idx="1917">
                  <c:v>0</c:v>
                </c:pt>
                <c:pt idx="1918">
                  <c:v>0</c:v>
                </c:pt>
                <c:pt idx="1919">
                  <c:v>0</c:v>
                </c:pt>
                <c:pt idx="1920">
                  <c:v>0</c:v>
                </c:pt>
                <c:pt idx="1921">
                  <c:v>0</c:v>
                </c:pt>
                <c:pt idx="1922">
                  <c:v>0</c:v>
                </c:pt>
                <c:pt idx="1923">
                  <c:v>0</c:v>
                </c:pt>
                <c:pt idx="1924">
                  <c:v>0</c:v>
                </c:pt>
                <c:pt idx="1925">
                  <c:v>0</c:v>
                </c:pt>
                <c:pt idx="1926">
                  <c:v>0</c:v>
                </c:pt>
                <c:pt idx="1927">
                  <c:v>0</c:v>
                </c:pt>
                <c:pt idx="1928">
                  <c:v>0</c:v>
                </c:pt>
                <c:pt idx="1929">
                  <c:v>0</c:v>
                </c:pt>
                <c:pt idx="1930">
                  <c:v>0</c:v>
                </c:pt>
                <c:pt idx="1931">
                  <c:v>0</c:v>
                </c:pt>
                <c:pt idx="1932">
                  <c:v>0</c:v>
                </c:pt>
                <c:pt idx="1933">
                  <c:v>0</c:v>
                </c:pt>
                <c:pt idx="1934">
                  <c:v>0</c:v>
                </c:pt>
                <c:pt idx="1935">
                  <c:v>0</c:v>
                </c:pt>
                <c:pt idx="1936">
                  <c:v>0</c:v>
                </c:pt>
                <c:pt idx="1937">
                  <c:v>0</c:v>
                </c:pt>
                <c:pt idx="1938">
                  <c:v>0</c:v>
                </c:pt>
                <c:pt idx="1939">
                  <c:v>0</c:v>
                </c:pt>
                <c:pt idx="1940">
                  <c:v>0</c:v>
                </c:pt>
                <c:pt idx="1941">
                  <c:v>0</c:v>
                </c:pt>
                <c:pt idx="1942">
                  <c:v>0</c:v>
                </c:pt>
                <c:pt idx="1943">
                  <c:v>0</c:v>
                </c:pt>
                <c:pt idx="1944">
                  <c:v>0</c:v>
                </c:pt>
                <c:pt idx="1945">
                  <c:v>0</c:v>
                </c:pt>
                <c:pt idx="1946">
                  <c:v>0</c:v>
                </c:pt>
                <c:pt idx="1947">
                  <c:v>0</c:v>
                </c:pt>
                <c:pt idx="1948">
                  <c:v>0</c:v>
                </c:pt>
                <c:pt idx="1949">
                  <c:v>0</c:v>
                </c:pt>
                <c:pt idx="1950">
                  <c:v>0</c:v>
                </c:pt>
                <c:pt idx="1951">
                  <c:v>0</c:v>
                </c:pt>
                <c:pt idx="1952">
                  <c:v>0</c:v>
                </c:pt>
                <c:pt idx="1953">
                  <c:v>0</c:v>
                </c:pt>
                <c:pt idx="1954">
                  <c:v>0</c:v>
                </c:pt>
                <c:pt idx="1955">
                  <c:v>0</c:v>
                </c:pt>
                <c:pt idx="1956">
                  <c:v>0</c:v>
                </c:pt>
                <c:pt idx="1957">
                  <c:v>0</c:v>
                </c:pt>
                <c:pt idx="1958">
                  <c:v>0</c:v>
                </c:pt>
                <c:pt idx="1959">
                  <c:v>0</c:v>
                </c:pt>
                <c:pt idx="1960">
                  <c:v>0</c:v>
                </c:pt>
                <c:pt idx="1961">
                  <c:v>0</c:v>
                </c:pt>
                <c:pt idx="1962">
                  <c:v>0</c:v>
                </c:pt>
                <c:pt idx="1963">
                  <c:v>0</c:v>
                </c:pt>
                <c:pt idx="1964">
                  <c:v>0</c:v>
                </c:pt>
                <c:pt idx="1965">
                  <c:v>0</c:v>
                </c:pt>
                <c:pt idx="1966">
                  <c:v>0</c:v>
                </c:pt>
                <c:pt idx="1967">
                  <c:v>0</c:v>
                </c:pt>
                <c:pt idx="1968">
                  <c:v>0</c:v>
                </c:pt>
                <c:pt idx="1969">
                  <c:v>0</c:v>
                </c:pt>
                <c:pt idx="1970">
                  <c:v>0</c:v>
                </c:pt>
                <c:pt idx="1971">
                  <c:v>0</c:v>
                </c:pt>
                <c:pt idx="1972">
                  <c:v>0</c:v>
                </c:pt>
                <c:pt idx="1973">
                  <c:v>0</c:v>
                </c:pt>
                <c:pt idx="1974">
                  <c:v>0</c:v>
                </c:pt>
                <c:pt idx="1975">
                  <c:v>0</c:v>
                </c:pt>
                <c:pt idx="1976">
                  <c:v>0</c:v>
                </c:pt>
                <c:pt idx="1977">
                  <c:v>0</c:v>
                </c:pt>
                <c:pt idx="1978">
                  <c:v>0</c:v>
                </c:pt>
                <c:pt idx="1979">
                  <c:v>0</c:v>
                </c:pt>
                <c:pt idx="1980">
                  <c:v>0</c:v>
                </c:pt>
                <c:pt idx="1981">
                  <c:v>0</c:v>
                </c:pt>
                <c:pt idx="1982">
                  <c:v>0</c:v>
                </c:pt>
                <c:pt idx="1983">
                  <c:v>0</c:v>
                </c:pt>
                <c:pt idx="1984">
                  <c:v>0</c:v>
                </c:pt>
                <c:pt idx="1985">
                  <c:v>0</c:v>
                </c:pt>
                <c:pt idx="1986">
                  <c:v>0</c:v>
                </c:pt>
                <c:pt idx="1987">
                  <c:v>0</c:v>
                </c:pt>
                <c:pt idx="1988">
                  <c:v>0</c:v>
                </c:pt>
                <c:pt idx="1989">
                  <c:v>0</c:v>
                </c:pt>
                <c:pt idx="1990">
                  <c:v>0</c:v>
                </c:pt>
                <c:pt idx="1991">
                  <c:v>0</c:v>
                </c:pt>
                <c:pt idx="1992">
                  <c:v>0</c:v>
                </c:pt>
                <c:pt idx="1993">
                  <c:v>0</c:v>
                </c:pt>
                <c:pt idx="1994">
                  <c:v>0</c:v>
                </c:pt>
                <c:pt idx="1995">
                  <c:v>0</c:v>
                </c:pt>
                <c:pt idx="1996">
                  <c:v>0</c:v>
                </c:pt>
                <c:pt idx="1997">
                  <c:v>0</c:v>
                </c:pt>
                <c:pt idx="1998">
                  <c:v>0</c:v>
                </c:pt>
                <c:pt idx="1999">
                  <c:v>0</c:v>
                </c:pt>
                <c:pt idx="2000">
                  <c:v>0</c:v>
                </c:pt>
                <c:pt idx="2001">
                  <c:v>0</c:v>
                </c:pt>
                <c:pt idx="2002">
                  <c:v>0</c:v>
                </c:pt>
                <c:pt idx="2003">
                  <c:v>0</c:v>
                </c:pt>
                <c:pt idx="2004">
                  <c:v>0</c:v>
                </c:pt>
                <c:pt idx="2005">
                  <c:v>0</c:v>
                </c:pt>
                <c:pt idx="2006">
                  <c:v>0</c:v>
                </c:pt>
                <c:pt idx="2007">
                  <c:v>0</c:v>
                </c:pt>
                <c:pt idx="2008">
                  <c:v>1</c:v>
                </c:pt>
                <c:pt idx="2009">
                  <c:v>1</c:v>
                </c:pt>
                <c:pt idx="2010">
                  <c:v>1</c:v>
                </c:pt>
                <c:pt idx="2011">
                  <c:v>1</c:v>
                </c:pt>
                <c:pt idx="2012">
                  <c:v>1</c:v>
                </c:pt>
                <c:pt idx="2013">
                  <c:v>1</c:v>
                </c:pt>
                <c:pt idx="2014">
                  <c:v>1</c:v>
                </c:pt>
                <c:pt idx="2015">
                  <c:v>1</c:v>
                </c:pt>
                <c:pt idx="2016">
                  <c:v>1</c:v>
                </c:pt>
                <c:pt idx="2017">
                  <c:v>1</c:v>
                </c:pt>
                <c:pt idx="2018">
                  <c:v>1</c:v>
                </c:pt>
                <c:pt idx="2019">
                  <c:v>1</c:v>
                </c:pt>
                <c:pt idx="2020">
                  <c:v>1</c:v>
                </c:pt>
                <c:pt idx="2021">
                  <c:v>1</c:v>
                </c:pt>
                <c:pt idx="2022">
                  <c:v>1</c:v>
                </c:pt>
                <c:pt idx="2023">
                  <c:v>1</c:v>
                </c:pt>
                <c:pt idx="2024">
                  <c:v>1</c:v>
                </c:pt>
                <c:pt idx="2025">
                  <c:v>1</c:v>
                </c:pt>
                <c:pt idx="2026">
                  <c:v>1</c:v>
                </c:pt>
                <c:pt idx="2027">
                  <c:v>1</c:v>
                </c:pt>
                <c:pt idx="2028">
                  <c:v>1</c:v>
                </c:pt>
                <c:pt idx="2029">
                  <c:v>1</c:v>
                </c:pt>
                <c:pt idx="2030">
                  <c:v>1</c:v>
                </c:pt>
                <c:pt idx="2031">
                  <c:v>1</c:v>
                </c:pt>
                <c:pt idx="2032">
                  <c:v>1</c:v>
                </c:pt>
                <c:pt idx="2033">
                  <c:v>1</c:v>
                </c:pt>
                <c:pt idx="2034">
                  <c:v>1</c:v>
                </c:pt>
                <c:pt idx="2035">
                  <c:v>1</c:v>
                </c:pt>
                <c:pt idx="2036">
                  <c:v>1</c:v>
                </c:pt>
                <c:pt idx="2037">
                  <c:v>1</c:v>
                </c:pt>
                <c:pt idx="2038">
                  <c:v>1</c:v>
                </c:pt>
                <c:pt idx="2039">
                  <c:v>1</c:v>
                </c:pt>
                <c:pt idx="2040">
                  <c:v>1</c:v>
                </c:pt>
                <c:pt idx="2041">
                  <c:v>1</c:v>
                </c:pt>
                <c:pt idx="2042">
                  <c:v>1</c:v>
                </c:pt>
                <c:pt idx="2043">
                  <c:v>1</c:v>
                </c:pt>
                <c:pt idx="2044">
                  <c:v>1</c:v>
                </c:pt>
                <c:pt idx="2045">
                  <c:v>1</c:v>
                </c:pt>
                <c:pt idx="2046">
                  <c:v>1</c:v>
                </c:pt>
                <c:pt idx="2047">
                  <c:v>1</c:v>
                </c:pt>
                <c:pt idx="2048">
                  <c:v>1</c:v>
                </c:pt>
                <c:pt idx="2049">
                  <c:v>1</c:v>
                </c:pt>
                <c:pt idx="2050">
                  <c:v>1</c:v>
                </c:pt>
                <c:pt idx="2051">
                  <c:v>1</c:v>
                </c:pt>
                <c:pt idx="2052">
                  <c:v>1</c:v>
                </c:pt>
                <c:pt idx="2053">
                  <c:v>1</c:v>
                </c:pt>
                <c:pt idx="2054">
                  <c:v>1</c:v>
                </c:pt>
                <c:pt idx="2055">
                  <c:v>1</c:v>
                </c:pt>
                <c:pt idx="2056">
                  <c:v>1</c:v>
                </c:pt>
                <c:pt idx="2057">
                  <c:v>1</c:v>
                </c:pt>
                <c:pt idx="2058">
                  <c:v>1</c:v>
                </c:pt>
                <c:pt idx="2059">
                  <c:v>1</c:v>
                </c:pt>
                <c:pt idx="2060">
                  <c:v>1</c:v>
                </c:pt>
                <c:pt idx="2061">
                  <c:v>1</c:v>
                </c:pt>
                <c:pt idx="2062">
                  <c:v>1</c:v>
                </c:pt>
                <c:pt idx="2063">
                  <c:v>1</c:v>
                </c:pt>
                <c:pt idx="2064">
                  <c:v>1</c:v>
                </c:pt>
                <c:pt idx="2065">
                  <c:v>1</c:v>
                </c:pt>
                <c:pt idx="2066">
                  <c:v>1</c:v>
                </c:pt>
                <c:pt idx="2067">
                  <c:v>1</c:v>
                </c:pt>
                <c:pt idx="2068">
                  <c:v>1</c:v>
                </c:pt>
                <c:pt idx="2069">
                  <c:v>1</c:v>
                </c:pt>
                <c:pt idx="2070">
                  <c:v>0</c:v>
                </c:pt>
                <c:pt idx="2071">
                  <c:v>0</c:v>
                </c:pt>
                <c:pt idx="2072">
                  <c:v>0</c:v>
                </c:pt>
                <c:pt idx="2073">
                  <c:v>0</c:v>
                </c:pt>
                <c:pt idx="2074">
                  <c:v>0</c:v>
                </c:pt>
                <c:pt idx="2075">
                  <c:v>0</c:v>
                </c:pt>
                <c:pt idx="2076">
                  <c:v>0</c:v>
                </c:pt>
                <c:pt idx="2077">
                  <c:v>0</c:v>
                </c:pt>
                <c:pt idx="2078">
                  <c:v>0</c:v>
                </c:pt>
                <c:pt idx="2079">
                  <c:v>0</c:v>
                </c:pt>
                <c:pt idx="2080">
                  <c:v>0</c:v>
                </c:pt>
                <c:pt idx="2081">
                  <c:v>0</c:v>
                </c:pt>
                <c:pt idx="2082">
                  <c:v>0</c:v>
                </c:pt>
                <c:pt idx="2083">
                  <c:v>0</c:v>
                </c:pt>
                <c:pt idx="2084">
                  <c:v>0</c:v>
                </c:pt>
                <c:pt idx="2085">
                  <c:v>0</c:v>
                </c:pt>
                <c:pt idx="2086">
                  <c:v>0</c:v>
                </c:pt>
                <c:pt idx="2087">
                  <c:v>0</c:v>
                </c:pt>
                <c:pt idx="2088">
                  <c:v>0</c:v>
                </c:pt>
                <c:pt idx="2089">
                  <c:v>0</c:v>
                </c:pt>
                <c:pt idx="2090">
                  <c:v>0</c:v>
                </c:pt>
                <c:pt idx="2091">
                  <c:v>0</c:v>
                </c:pt>
                <c:pt idx="2092">
                  <c:v>0</c:v>
                </c:pt>
                <c:pt idx="2093">
                  <c:v>0</c:v>
                </c:pt>
                <c:pt idx="2094">
                  <c:v>0</c:v>
                </c:pt>
                <c:pt idx="2095">
                  <c:v>0</c:v>
                </c:pt>
                <c:pt idx="2096">
                  <c:v>0</c:v>
                </c:pt>
                <c:pt idx="2097">
                  <c:v>0</c:v>
                </c:pt>
                <c:pt idx="2098">
                  <c:v>0</c:v>
                </c:pt>
                <c:pt idx="2099">
                  <c:v>0</c:v>
                </c:pt>
                <c:pt idx="2100">
                  <c:v>0</c:v>
                </c:pt>
                <c:pt idx="2101">
                  <c:v>0</c:v>
                </c:pt>
                <c:pt idx="2102">
                  <c:v>0</c:v>
                </c:pt>
                <c:pt idx="2103">
                  <c:v>0</c:v>
                </c:pt>
                <c:pt idx="2104">
                  <c:v>0</c:v>
                </c:pt>
                <c:pt idx="2105">
                  <c:v>0</c:v>
                </c:pt>
                <c:pt idx="2106">
                  <c:v>0</c:v>
                </c:pt>
                <c:pt idx="2107">
                  <c:v>0</c:v>
                </c:pt>
                <c:pt idx="2108">
                  <c:v>0</c:v>
                </c:pt>
                <c:pt idx="2109">
                  <c:v>0</c:v>
                </c:pt>
                <c:pt idx="2110">
                  <c:v>0</c:v>
                </c:pt>
                <c:pt idx="2111">
                  <c:v>0</c:v>
                </c:pt>
                <c:pt idx="2112">
                  <c:v>0</c:v>
                </c:pt>
                <c:pt idx="2113">
                  <c:v>0</c:v>
                </c:pt>
                <c:pt idx="2114">
                  <c:v>0</c:v>
                </c:pt>
                <c:pt idx="2115">
                  <c:v>0</c:v>
                </c:pt>
                <c:pt idx="2116">
                  <c:v>0</c:v>
                </c:pt>
                <c:pt idx="2117">
                  <c:v>0</c:v>
                </c:pt>
                <c:pt idx="2118">
                  <c:v>0</c:v>
                </c:pt>
                <c:pt idx="2119">
                  <c:v>0</c:v>
                </c:pt>
                <c:pt idx="2120">
                  <c:v>0</c:v>
                </c:pt>
                <c:pt idx="2121">
                  <c:v>0</c:v>
                </c:pt>
                <c:pt idx="2122">
                  <c:v>0</c:v>
                </c:pt>
                <c:pt idx="2123">
                  <c:v>0</c:v>
                </c:pt>
                <c:pt idx="2124">
                  <c:v>0</c:v>
                </c:pt>
                <c:pt idx="2125">
                  <c:v>0</c:v>
                </c:pt>
                <c:pt idx="2126">
                  <c:v>0</c:v>
                </c:pt>
                <c:pt idx="2127">
                  <c:v>0</c:v>
                </c:pt>
                <c:pt idx="2128">
                  <c:v>0</c:v>
                </c:pt>
                <c:pt idx="2129">
                  <c:v>0</c:v>
                </c:pt>
                <c:pt idx="2130">
                  <c:v>0</c:v>
                </c:pt>
                <c:pt idx="2131">
                  <c:v>0</c:v>
                </c:pt>
                <c:pt idx="2132">
                  <c:v>0</c:v>
                </c:pt>
                <c:pt idx="2133">
                  <c:v>0</c:v>
                </c:pt>
                <c:pt idx="2134">
                  <c:v>0</c:v>
                </c:pt>
                <c:pt idx="2135">
                  <c:v>0</c:v>
                </c:pt>
                <c:pt idx="2136">
                  <c:v>0</c:v>
                </c:pt>
                <c:pt idx="2137">
                  <c:v>0</c:v>
                </c:pt>
                <c:pt idx="2138">
                  <c:v>0</c:v>
                </c:pt>
                <c:pt idx="2139">
                  <c:v>0</c:v>
                </c:pt>
                <c:pt idx="2140">
                  <c:v>0</c:v>
                </c:pt>
                <c:pt idx="2141">
                  <c:v>0</c:v>
                </c:pt>
                <c:pt idx="2142">
                  <c:v>0</c:v>
                </c:pt>
                <c:pt idx="2143">
                  <c:v>0</c:v>
                </c:pt>
                <c:pt idx="2144">
                  <c:v>0</c:v>
                </c:pt>
                <c:pt idx="2145">
                  <c:v>0</c:v>
                </c:pt>
                <c:pt idx="2146">
                  <c:v>0</c:v>
                </c:pt>
                <c:pt idx="2147">
                  <c:v>0</c:v>
                </c:pt>
                <c:pt idx="2148">
                  <c:v>0</c:v>
                </c:pt>
                <c:pt idx="2149">
                  <c:v>0</c:v>
                </c:pt>
                <c:pt idx="2150">
                  <c:v>0</c:v>
                </c:pt>
                <c:pt idx="2151">
                  <c:v>0</c:v>
                </c:pt>
                <c:pt idx="2152">
                  <c:v>0</c:v>
                </c:pt>
                <c:pt idx="2153">
                  <c:v>0</c:v>
                </c:pt>
                <c:pt idx="2154">
                  <c:v>0</c:v>
                </c:pt>
                <c:pt idx="2155">
                  <c:v>0</c:v>
                </c:pt>
                <c:pt idx="2156">
                  <c:v>0</c:v>
                </c:pt>
                <c:pt idx="2157">
                  <c:v>0</c:v>
                </c:pt>
                <c:pt idx="2158">
                  <c:v>0</c:v>
                </c:pt>
                <c:pt idx="2159">
                  <c:v>0</c:v>
                </c:pt>
                <c:pt idx="2160">
                  <c:v>0</c:v>
                </c:pt>
                <c:pt idx="2161">
                  <c:v>0</c:v>
                </c:pt>
                <c:pt idx="2162">
                  <c:v>0</c:v>
                </c:pt>
                <c:pt idx="2163">
                  <c:v>0</c:v>
                </c:pt>
                <c:pt idx="2164">
                  <c:v>0</c:v>
                </c:pt>
                <c:pt idx="2165">
                  <c:v>0</c:v>
                </c:pt>
                <c:pt idx="2166">
                  <c:v>0</c:v>
                </c:pt>
                <c:pt idx="2167">
                  <c:v>0</c:v>
                </c:pt>
                <c:pt idx="2168">
                  <c:v>0</c:v>
                </c:pt>
                <c:pt idx="2169">
                  <c:v>0</c:v>
                </c:pt>
                <c:pt idx="2170">
                  <c:v>0</c:v>
                </c:pt>
                <c:pt idx="2171">
                  <c:v>0</c:v>
                </c:pt>
                <c:pt idx="2172">
                  <c:v>0</c:v>
                </c:pt>
                <c:pt idx="2173">
                  <c:v>0</c:v>
                </c:pt>
                <c:pt idx="2174">
                  <c:v>0</c:v>
                </c:pt>
                <c:pt idx="2175">
                  <c:v>0</c:v>
                </c:pt>
                <c:pt idx="2176">
                  <c:v>0</c:v>
                </c:pt>
                <c:pt idx="2177">
                  <c:v>0</c:v>
                </c:pt>
                <c:pt idx="2178">
                  <c:v>0</c:v>
                </c:pt>
                <c:pt idx="2179">
                  <c:v>0</c:v>
                </c:pt>
                <c:pt idx="2180">
                  <c:v>0</c:v>
                </c:pt>
                <c:pt idx="2181">
                  <c:v>0</c:v>
                </c:pt>
                <c:pt idx="2182">
                  <c:v>0</c:v>
                </c:pt>
                <c:pt idx="2183">
                  <c:v>0</c:v>
                </c:pt>
                <c:pt idx="2184">
                  <c:v>0</c:v>
                </c:pt>
                <c:pt idx="2185">
                  <c:v>0</c:v>
                </c:pt>
                <c:pt idx="2186">
                  <c:v>0</c:v>
                </c:pt>
                <c:pt idx="2187">
                  <c:v>0</c:v>
                </c:pt>
                <c:pt idx="2188">
                  <c:v>0</c:v>
                </c:pt>
                <c:pt idx="2189">
                  <c:v>0</c:v>
                </c:pt>
                <c:pt idx="2190">
                  <c:v>0</c:v>
                </c:pt>
                <c:pt idx="2191">
                  <c:v>0</c:v>
                </c:pt>
                <c:pt idx="2192">
                  <c:v>0</c:v>
                </c:pt>
                <c:pt idx="2193">
                  <c:v>0</c:v>
                </c:pt>
                <c:pt idx="2194">
                  <c:v>0</c:v>
                </c:pt>
                <c:pt idx="2195">
                  <c:v>0</c:v>
                </c:pt>
                <c:pt idx="2196">
                  <c:v>0</c:v>
                </c:pt>
                <c:pt idx="2197">
                  <c:v>0</c:v>
                </c:pt>
                <c:pt idx="2198">
                  <c:v>0</c:v>
                </c:pt>
                <c:pt idx="2199">
                  <c:v>0</c:v>
                </c:pt>
                <c:pt idx="2200">
                  <c:v>0</c:v>
                </c:pt>
                <c:pt idx="2201">
                  <c:v>0</c:v>
                </c:pt>
                <c:pt idx="2202">
                  <c:v>0</c:v>
                </c:pt>
                <c:pt idx="2203">
                  <c:v>0</c:v>
                </c:pt>
                <c:pt idx="2204">
                  <c:v>0</c:v>
                </c:pt>
                <c:pt idx="2205">
                  <c:v>0</c:v>
                </c:pt>
                <c:pt idx="2206">
                  <c:v>0</c:v>
                </c:pt>
                <c:pt idx="2207">
                  <c:v>0</c:v>
                </c:pt>
                <c:pt idx="2208">
                  <c:v>0</c:v>
                </c:pt>
                <c:pt idx="2209">
                  <c:v>0</c:v>
                </c:pt>
                <c:pt idx="2210">
                  <c:v>0</c:v>
                </c:pt>
                <c:pt idx="2211">
                  <c:v>0</c:v>
                </c:pt>
                <c:pt idx="2212">
                  <c:v>0</c:v>
                </c:pt>
                <c:pt idx="2213">
                  <c:v>0</c:v>
                </c:pt>
                <c:pt idx="2214">
                  <c:v>0</c:v>
                </c:pt>
                <c:pt idx="2215">
                  <c:v>0</c:v>
                </c:pt>
                <c:pt idx="2216">
                  <c:v>0</c:v>
                </c:pt>
                <c:pt idx="2217">
                  <c:v>0</c:v>
                </c:pt>
                <c:pt idx="2218">
                  <c:v>0</c:v>
                </c:pt>
                <c:pt idx="2219">
                  <c:v>0</c:v>
                </c:pt>
                <c:pt idx="2220">
                  <c:v>0</c:v>
                </c:pt>
                <c:pt idx="2221">
                  <c:v>0</c:v>
                </c:pt>
                <c:pt idx="2222">
                  <c:v>0</c:v>
                </c:pt>
                <c:pt idx="2223">
                  <c:v>0</c:v>
                </c:pt>
                <c:pt idx="2224">
                  <c:v>0</c:v>
                </c:pt>
                <c:pt idx="2225">
                  <c:v>0</c:v>
                </c:pt>
                <c:pt idx="2226">
                  <c:v>0</c:v>
                </c:pt>
                <c:pt idx="2227">
                  <c:v>0</c:v>
                </c:pt>
                <c:pt idx="2228">
                  <c:v>0</c:v>
                </c:pt>
                <c:pt idx="2229">
                  <c:v>0</c:v>
                </c:pt>
                <c:pt idx="2230">
                  <c:v>0</c:v>
                </c:pt>
                <c:pt idx="2231">
                  <c:v>0</c:v>
                </c:pt>
                <c:pt idx="2232">
                  <c:v>0</c:v>
                </c:pt>
                <c:pt idx="2233">
                  <c:v>0</c:v>
                </c:pt>
                <c:pt idx="2234">
                  <c:v>0</c:v>
                </c:pt>
                <c:pt idx="2235">
                  <c:v>0</c:v>
                </c:pt>
                <c:pt idx="2236">
                  <c:v>0</c:v>
                </c:pt>
                <c:pt idx="2237">
                  <c:v>0</c:v>
                </c:pt>
                <c:pt idx="2238">
                  <c:v>0</c:v>
                </c:pt>
                <c:pt idx="2239">
                  <c:v>0</c:v>
                </c:pt>
                <c:pt idx="2240">
                  <c:v>0</c:v>
                </c:pt>
                <c:pt idx="2241">
                  <c:v>0</c:v>
                </c:pt>
                <c:pt idx="2242">
                  <c:v>0</c:v>
                </c:pt>
                <c:pt idx="2243">
                  <c:v>0</c:v>
                </c:pt>
                <c:pt idx="2244">
                  <c:v>0</c:v>
                </c:pt>
                <c:pt idx="2245">
                  <c:v>0</c:v>
                </c:pt>
                <c:pt idx="2246">
                  <c:v>0</c:v>
                </c:pt>
                <c:pt idx="2247">
                  <c:v>0</c:v>
                </c:pt>
                <c:pt idx="2248">
                  <c:v>0</c:v>
                </c:pt>
                <c:pt idx="2249">
                  <c:v>0</c:v>
                </c:pt>
                <c:pt idx="2250">
                  <c:v>0</c:v>
                </c:pt>
                <c:pt idx="2251">
                  <c:v>0</c:v>
                </c:pt>
                <c:pt idx="2252">
                  <c:v>0</c:v>
                </c:pt>
                <c:pt idx="2253">
                  <c:v>0</c:v>
                </c:pt>
                <c:pt idx="2254">
                  <c:v>0</c:v>
                </c:pt>
                <c:pt idx="2255">
                  <c:v>0</c:v>
                </c:pt>
                <c:pt idx="2256">
                  <c:v>0</c:v>
                </c:pt>
                <c:pt idx="2257">
                  <c:v>0</c:v>
                </c:pt>
                <c:pt idx="2258">
                  <c:v>0</c:v>
                </c:pt>
                <c:pt idx="2259">
                  <c:v>0</c:v>
                </c:pt>
                <c:pt idx="2260">
                  <c:v>0</c:v>
                </c:pt>
                <c:pt idx="2261">
                  <c:v>0</c:v>
                </c:pt>
                <c:pt idx="2262">
                  <c:v>0</c:v>
                </c:pt>
                <c:pt idx="2263">
                  <c:v>0</c:v>
                </c:pt>
                <c:pt idx="2264">
                  <c:v>0</c:v>
                </c:pt>
                <c:pt idx="2265">
                  <c:v>0</c:v>
                </c:pt>
                <c:pt idx="2266">
                  <c:v>0</c:v>
                </c:pt>
                <c:pt idx="2267">
                  <c:v>0</c:v>
                </c:pt>
                <c:pt idx="2268">
                  <c:v>0</c:v>
                </c:pt>
                <c:pt idx="2269">
                  <c:v>0</c:v>
                </c:pt>
                <c:pt idx="2270">
                  <c:v>0</c:v>
                </c:pt>
                <c:pt idx="2271">
                  <c:v>0</c:v>
                </c:pt>
                <c:pt idx="2272">
                  <c:v>0</c:v>
                </c:pt>
                <c:pt idx="2273">
                  <c:v>0</c:v>
                </c:pt>
                <c:pt idx="2274">
                  <c:v>0</c:v>
                </c:pt>
                <c:pt idx="2275">
                  <c:v>0</c:v>
                </c:pt>
                <c:pt idx="2276">
                  <c:v>0</c:v>
                </c:pt>
                <c:pt idx="2277">
                  <c:v>0</c:v>
                </c:pt>
                <c:pt idx="2278">
                  <c:v>0</c:v>
                </c:pt>
                <c:pt idx="2279">
                  <c:v>0</c:v>
                </c:pt>
                <c:pt idx="2280">
                  <c:v>0</c:v>
                </c:pt>
                <c:pt idx="2281">
                  <c:v>0</c:v>
                </c:pt>
                <c:pt idx="2282">
                  <c:v>0</c:v>
                </c:pt>
                <c:pt idx="2283">
                  <c:v>0</c:v>
                </c:pt>
                <c:pt idx="2284">
                  <c:v>0</c:v>
                </c:pt>
                <c:pt idx="2285">
                  <c:v>0</c:v>
                </c:pt>
                <c:pt idx="2286">
                  <c:v>0</c:v>
                </c:pt>
                <c:pt idx="2287">
                  <c:v>0</c:v>
                </c:pt>
                <c:pt idx="2288">
                  <c:v>0</c:v>
                </c:pt>
                <c:pt idx="2289">
                  <c:v>0</c:v>
                </c:pt>
                <c:pt idx="2290">
                  <c:v>0</c:v>
                </c:pt>
                <c:pt idx="2291">
                  <c:v>0</c:v>
                </c:pt>
                <c:pt idx="2292">
                  <c:v>0</c:v>
                </c:pt>
                <c:pt idx="2293">
                  <c:v>0</c:v>
                </c:pt>
                <c:pt idx="2294">
                  <c:v>0</c:v>
                </c:pt>
                <c:pt idx="2295">
                  <c:v>0</c:v>
                </c:pt>
                <c:pt idx="2296">
                  <c:v>0</c:v>
                </c:pt>
                <c:pt idx="2297">
                  <c:v>0</c:v>
                </c:pt>
                <c:pt idx="2298">
                  <c:v>0</c:v>
                </c:pt>
                <c:pt idx="2299">
                  <c:v>0</c:v>
                </c:pt>
                <c:pt idx="2300">
                  <c:v>0</c:v>
                </c:pt>
                <c:pt idx="2301">
                  <c:v>0</c:v>
                </c:pt>
                <c:pt idx="2302">
                  <c:v>0</c:v>
                </c:pt>
                <c:pt idx="2303">
                  <c:v>0</c:v>
                </c:pt>
                <c:pt idx="2304">
                  <c:v>0</c:v>
                </c:pt>
                <c:pt idx="2305">
                  <c:v>0</c:v>
                </c:pt>
                <c:pt idx="2306">
                  <c:v>0</c:v>
                </c:pt>
                <c:pt idx="2307">
                  <c:v>0</c:v>
                </c:pt>
                <c:pt idx="2308">
                  <c:v>0</c:v>
                </c:pt>
                <c:pt idx="2309">
                  <c:v>0</c:v>
                </c:pt>
                <c:pt idx="2310">
                  <c:v>0</c:v>
                </c:pt>
                <c:pt idx="2311">
                  <c:v>0</c:v>
                </c:pt>
                <c:pt idx="2312">
                  <c:v>0</c:v>
                </c:pt>
                <c:pt idx="2313">
                  <c:v>0</c:v>
                </c:pt>
                <c:pt idx="2314">
                  <c:v>0</c:v>
                </c:pt>
                <c:pt idx="2315">
                  <c:v>0</c:v>
                </c:pt>
                <c:pt idx="2316">
                  <c:v>0</c:v>
                </c:pt>
                <c:pt idx="2317">
                  <c:v>0</c:v>
                </c:pt>
                <c:pt idx="2318">
                  <c:v>0</c:v>
                </c:pt>
                <c:pt idx="2319">
                  <c:v>0</c:v>
                </c:pt>
                <c:pt idx="2320">
                  <c:v>0</c:v>
                </c:pt>
                <c:pt idx="2321">
                  <c:v>0</c:v>
                </c:pt>
                <c:pt idx="2322">
                  <c:v>0</c:v>
                </c:pt>
                <c:pt idx="2323">
                  <c:v>0</c:v>
                </c:pt>
                <c:pt idx="2324">
                  <c:v>0</c:v>
                </c:pt>
                <c:pt idx="2325">
                  <c:v>0</c:v>
                </c:pt>
                <c:pt idx="2326">
                  <c:v>0</c:v>
                </c:pt>
                <c:pt idx="2327">
                  <c:v>0</c:v>
                </c:pt>
                <c:pt idx="2328">
                  <c:v>0</c:v>
                </c:pt>
                <c:pt idx="2329">
                  <c:v>0</c:v>
                </c:pt>
                <c:pt idx="2330">
                  <c:v>0</c:v>
                </c:pt>
                <c:pt idx="2331">
                  <c:v>0</c:v>
                </c:pt>
                <c:pt idx="2332">
                  <c:v>0</c:v>
                </c:pt>
                <c:pt idx="2333">
                  <c:v>0</c:v>
                </c:pt>
                <c:pt idx="2334">
                  <c:v>0</c:v>
                </c:pt>
                <c:pt idx="2335">
                  <c:v>0</c:v>
                </c:pt>
                <c:pt idx="2336">
                  <c:v>0</c:v>
                </c:pt>
                <c:pt idx="2337">
                  <c:v>0</c:v>
                </c:pt>
                <c:pt idx="2338">
                  <c:v>0</c:v>
                </c:pt>
                <c:pt idx="2339">
                  <c:v>0</c:v>
                </c:pt>
                <c:pt idx="2340">
                  <c:v>0</c:v>
                </c:pt>
                <c:pt idx="2341">
                  <c:v>0</c:v>
                </c:pt>
                <c:pt idx="2342">
                  <c:v>0</c:v>
                </c:pt>
                <c:pt idx="2343">
                  <c:v>0</c:v>
                </c:pt>
                <c:pt idx="2344">
                  <c:v>0</c:v>
                </c:pt>
                <c:pt idx="2345">
                  <c:v>0</c:v>
                </c:pt>
                <c:pt idx="2346">
                  <c:v>0</c:v>
                </c:pt>
                <c:pt idx="2347">
                  <c:v>0</c:v>
                </c:pt>
                <c:pt idx="2348">
                  <c:v>0</c:v>
                </c:pt>
                <c:pt idx="2349">
                  <c:v>0</c:v>
                </c:pt>
                <c:pt idx="2350">
                  <c:v>0</c:v>
                </c:pt>
                <c:pt idx="2351">
                  <c:v>0</c:v>
                </c:pt>
                <c:pt idx="2352">
                  <c:v>0</c:v>
                </c:pt>
                <c:pt idx="2353">
                  <c:v>0</c:v>
                </c:pt>
                <c:pt idx="2354">
                  <c:v>0</c:v>
                </c:pt>
                <c:pt idx="2355">
                  <c:v>0</c:v>
                </c:pt>
                <c:pt idx="2356">
                  <c:v>0</c:v>
                </c:pt>
                <c:pt idx="2357">
                  <c:v>0</c:v>
                </c:pt>
                <c:pt idx="2358">
                  <c:v>0</c:v>
                </c:pt>
                <c:pt idx="2359">
                  <c:v>0</c:v>
                </c:pt>
                <c:pt idx="2360">
                  <c:v>0</c:v>
                </c:pt>
                <c:pt idx="2361">
                  <c:v>0</c:v>
                </c:pt>
                <c:pt idx="2362">
                  <c:v>0</c:v>
                </c:pt>
                <c:pt idx="2363">
                  <c:v>0</c:v>
                </c:pt>
                <c:pt idx="2364">
                  <c:v>0</c:v>
                </c:pt>
                <c:pt idx="2365">
                  <c:v>0</c:v>
                </c:pt>
                <c:pt idx="2366">
                  <c:v>0</c:v>
                </c:pt>
                <c:pt idx="2367">
                  <c:v>0</c:v>
                </c:pt>
                <c:pt idx="2368">
                  <c:v>0</c:v>
                </c:pt>
                <c:pt idx="2369">
                  <c:v>0</c:v>
                </c:pt>
                <c:pt idx="2370">
                  <c:v>0</c:v>
                </c:pt>
                <c:pt idx="2371">
                  <c:v>0</c:v>
                </c:pt>
                <c:pt idx="2372">
                  <c:v>0</c:v>
                </c:pt>
                <c:pt idx="2373">
                  <c:v>1</c:v>
                </c:pt>
                <c:pt idx="2374">
                  <c:v>1</c:v>
                </c:pt>
                <c:pt idx="2375">
                  <c:v>1</c:v>
                </c:pt>
                <c:pt idx="2376">
                  <c:v>1</c:v>
                </c:pt>
                <c:pt idx="2377">
                  <c:v>1</c:v>
                </c:pt>
                <c:pt idx="2378">
                  <c:v>1</c:v>
                </c:pt>
                <c:pt idx="2379">
                  <c:v>1</c:v>
                </c:pt>
                <c:pt idx="2380">
                  <c:v>1</c:v>
                </c:pt>
                <c:pt idx="2381">
                  <c:v>1</c:v>
                </c:pt>
                <c:pt idx="2382">
                  <c:v>1</c:v>
                </c:pt>
                <c:pt idx="2383">
                  <c:v>1</c:v>
                </c:pt>
                <c:pt idx="2384">
                  <c:v>1</c:v>
                </c:pt>
                <c:pt idx="2385">
                  <c:v>1</c:v>
                </c:pt>
                <c:pt idx="2386">
                  <c:v>1</c:v>
                </c:pt>
                <c:pt idx="2387">
                  <c:v>1</c:v>
                </c:pt>
                <c:pt idx="2388">
                  <c:v>1</c:v>
                </c:pt>
                <c:pt idx="2389">
                  <c:v>1</c:v>
                </c:pt>
                <c:pt idx="2390">
                  <c:v>1</c:v>
                </c:pt>
                <c:pt idx="2391">
                  <c:v>1</c:v>
                </c:pt>
                <c:pt idx="2392">
                  <c:v>1</c:v>
                </c:pt>
                <c:pt idx="2393">
                  <c:v>1</c:v>
                </c:pt>
                <c:pt idx="2394">
                  <c:v>1</c:v>
                </c:pt>
                <c:pt idx="2395">
                  <c:v>1</c:v>
                </c:pt>
                <c:pt idx="2396">
                  <c:v>1</c:v>
                </c:pt>
                <c:pt idx="2397">
                  <c:v>1</c:v>
                </c:pt>
                <c:pt idx="2398">
                  <c:v>1</c:v>
                </c:pt>
                <c:pt idx="2399">
                  <c:v>1</c:v>
                </c:pt>
                <c:pt idx="2400">
                  <c:v>1</c:v>
                </c:pt>
                <c:pt idx="2401">
                  <c:v>1</c:v>
                </c:pt>
                <c:pt idx="2402">
                  <c:v>1</c:v>
                </c:pt>
                <c:pt idx="2403">
                  <c:v>1</c:v>
                </c:pt>
                <c:pt idx="2404">
                  <c:v>1</c:v>
                </c:pt>
                <c:pt idx="2405">
                  <c:v>1</c:v>
                </c:pt>
                <c:pt idx="2406">
                  <c:v>1</c:v>
                </c:pt>
                <c:pt idx="2407">
                  <c:v>1</c:v>
                </c:pt>
                <c:pt idx="2408">
                  <c:v>1</c:v>
                </c:pt>
                <c:pt idx="2409">
                  <c:v>1</c:v>
                </c:pt>
                <c:pt idx="2410">
                  <c:v>1</c:v>
                </c:pt>
                <c:pt idx="2411">
                  <c:v>1</c:v>
                </c:pt>
                <c:pt idx="2412">
                  <c:v>1</c:v>
                </c:pt>
                <c:pt idx="2413">
                  <c:v>1</c:v>
                </c:pt>
                <c:pt idx="2414">
                  <c:v>1</c:v>
                </c:pt>
                <c:pt idx="2415">
                  <c:v>1</c:v>
                </c:pt>
                <c:pt idx="2416">
                  <c:v>1</c:v>
                </c:pt>
                <c:pt idx="2417">
                  <c:v>1</c:v>
                </c:pt>
                <c:pt idx="2418">
                  <c:v>1</c:v>
                </c:pt>
                <c:pt idx="2419">
                  <c:v>1</c:v>
                </c:pt>
                <c:pt idx="2420">
                  <c:v>1</c:v>
                </c:pt>
                <c:pt idx="2421">
                  <c:v>1</c:v>
                </c:pt>
                <c:pt idx="2422">
                  <c:v>1</c:v>
                </c:pt>
                <c:pt idx="2423">
                  <c:v>1</c:v>
                </c:pt>
                <c:pt idx="2424">
                  <c:v>1</c:v>
                </c:pt>
                <c:pt idx="2425">
                  <c:v>1</c:v>
                </c:pt>
                <c:pt idx="2426">
                  <c:v>1</c:v>
                </c:pt>
                <c:pt idx="2427">
                  <c:v>1</c:v>
                </c:pt>
                <c:pt idx="2428">
                  <c:v>1</c:v>
                </c:pt>
                <c:pt idx="2429">
                  <c:v>1</c:v>
                </c:pt>
                <c:pt idx="2430">
                  <c:v>1</c:v>
                </c:pt>
                <c:pt idx="2431">
                  <c:v>1</c:v>
                </c:pt>
                <c:pt idx="2432">
                  <c:v>1</c:v>
                </c:pt>
                <c:pt idx="2433">
                  <c:v>1</c:v>
                </c:pt>
                <c:pt idx="2434">
                  <c:v>1</c:v>
                </c:pt>
                <c:pt idx="2435">
                  <c:v>0</c:v>
                </c:pt>
                <c:pt idx="2436">
                  <c:v>0</c:v>
                </c:pt>
                <c:pt idx="2437">
                  <c:v>0</c:v>
                </c:pt>
                <c:pt idx="2438">
                  <c:v>0</c:v>
                </c:pt>
                <c:pt idx="2439">
                  <c:v>0</c:v>
                </c:pt>
                <c:pt idx="2440">
                  <c:v>0</c:v>
                </c:pt>
                <c:pt idx="2441">
                  <c:v>0</c:v>
                </c:pt>
                <c:pt idx="2442">
                  <c:v>0</c:v>
                </c:pt>
                <c:pt idx="2443">
                  <c:v>0</c:v>
                </c:pt>
                <c:pt idx="2444">
                  <c:v>0</c:v>
                </c:pt>
                <c:pt idx="2445">
                  <c:v>0</c:v>
                </c:pt>
                <c:pt idx="2446">
                  <c:v>0</c:v>
                </c:pt>
                <c:pt idx="2447">
                  <c:v>0</c:v>
                </c:pt>
                <c:pt idx="2448">
                  <c:v>0</c:v>
                </c:pt>
                <c:pt idx="2449">
                  <c:v>0</c:v>
                </c:pt>
                <c:pt idx="2450">
                  <c:v>0</c:v>
                </c:pt>
                <c:pt idx="2451">
                  <c:v>0</c:v>
                </c:pt>
                <c:pt idx="2452">
                  <c:v>0</c:v>
                </c:pt>
                <c:pt idx="2453">
                  <c:v>0</c:v>
                </c:pt>
                <c:pt idx="2454">
                  <c:v>0</c:v>
                </c:pt>
                <c:pt idx="2455">
                  <c:v>0</c:v>
                </c:pt>
                <c:pt idx="2456">
                  <c:v>0</c:v>
                </c:pt>
                <c:pt idx="2457">
                  <c:v>0</c:v>
                </c:pt>
                <c:pt idx="2458">
                  <c:v>0</c:v>
                </c:pt>
                <c:pt idx="2459">
                  <c:v>0</c:v>
                </c:pt>
                <c:pt idx="2460">
                  <c:v>0</c:v>
                </c:pt>
                <c:pt idx="2461">
                  <c:v>0</c:v>
                </c:pt>
                <c:pt idx="2462">
                  <c:v>0</c:v>
                </c:pt>
                <c:pt idx="2463">
                  <c:v>0</c:v>
                </c:pt>
                <c:pt idx="2464">
                  <c:v>0</c:v>
                </c:pt>
                <c:pt idx="2465">
                  <c:v>0</c:v>
                </c:pt>
                <c:pt idx="2466">
                  <c:v>0</c:v>
                </c:pt>
                <c:pt idx="2467">
                  <c:v>0</c:v>
                </c:pt>
                <c:pt idx="2468">
                  <c:v>0</c:v>
                </c:pt>
                <c:pt idx="2469">
                  <c:v>0</c:v>
                </c:pt>
                <c:pt idx="2470">
                  <c:v>0</c:v>
                </c:pt>
                <c:pt idx="2471">
                  <c:v>0</c:v>
                </c:pt>
                <c:pt idx="2472">
                  <c:v>0</c:v>
                </c:pt>
                <c:pt idx="2473">
                  <c:v>0</c:v>
                </c:pt>
                <c:pt idx="2474">
                  <c:v>0</c:v>
                </c:pt>
                <c:pt idx="2475">
                  <c:v>0</c:v>
                </c:pt>
                <c:pt idx="2476">
                  <c:v>0</c:v>
                </c:pt>
                <c:pt idx="2477">
                  <c:v>0</c:v>
                </c:pt>
                <c:pt idx="2478">
                  <c:v>0</c:v>
                </c:pt>
                <c:pt idx="2479">
                  <c:v>0</c:v>
                </c:pt>
                <c:pt idx="2480">
                  <c:v>0</c:v>
                </c:pt>
                <c:pt idx="2481">
                  <c:v>0</c:v>
                </c:pt>
                <c:pt idx="2482">
                  <c:v>0</c:v>
                </c:pt>
                <c:pt idx="2483">
                  <c:v>0</c:v>
                </c:pt>
                <c:pt idx="2484">
                  <c:v>0</c:v>
                </c:pt>
                <c:pt idx="2485">
                  <c:v>0</c:v>
                </c:pt>
                <c:pt idx="2486">
                  <c:v>0</c:v>
                </c:pt>
                <c:pt idx="2487">
                  <c:v>0</c:v>
                </c:pt>
                <c:pt idx="2488">
                  <c:v>0</c:v>
                </c:pt>
                <c:pt idx="2489">
                  <c:v>0</c:v>
                </c:pt>
                <c:pt idx="2490">
                  <c:v>0</c:v>
                </c:pt>
                <c:pt idx="2491">
                  <c:v>0</c:v>
                </c:pt>
                <c:pt idx="2492">
                  <c:v>0</c:v>
                </c:pt>
                <c:pt idx="2493">
                  <c:v>0</c:v>
                </c:pt>
                <c:pt idx="2494">
                  <c:v>0</c:v>
                </c:pt>
                <c:pt idx="2495">
                  <c:v>0</c:v>
                </c:pt>
                <c:pt idx="2496">
                  <c:v>0</c:v>
                </c:pt>
                <c:pt idx="2497">
                  <c:v>0</c:v>
                </c:pt>
                <c:pt idx="2498">
                  <c:v>0</c:v>
                </c:pt>
                <c:pt idx="2499">
                  <c:v>0</c:v>
                </c:pt>
                <c:pt idx="2500">
                  <c:v>0</c:v>
                </c:pt>
                <c:pt idx="2501">
                  <c:v>0</c:v>
                </c:pt>
                <c:pt idx="2502">
                  <c:v>0</c:v>
                </c:pt>
                <c:pt idx="2503">
                  <c:v>0</c:v>
                </c:pt>
                <c:pt idx="2504">
                  <c:v>0</c:v>
                </c:pt>
                <c:pt idx="2505">
                  <c:v>0</c:v>
                </c:pt>
                <c:pt idx="2506">
                  <c:v>0</c:v>
                </c:pt>
                <c:pt idx="2507">
                  <c:v>0</c:v>
                </c:pt>
                <c:pt idx="2508">
                  <c:v>0</c:v>
                </c:pt>
                <c:pt idx="2509">
                  <c:v>0</c:v>
                </c:pt>
                <c:pt idx="2510">
                  <c:v>0</c:v>
                </c:pt>
                <c:pt idx="2511">
                  <c:v>0</c:v>
                </c:pt>
                <c:pt idx="2512">
                  <c:v>0</c:v>
                </c:pt>
                <c:pt idx="2513">
                  <c:v>0</c:v>
                </c:pt>
                <c:pt idx="2514">
                  <c:v>0</c:v>
                </c:pt>
                <c:pt idx="2515">
                  <c:v>0</c:v>
                </c:pt>
                <c:pt idx="2516">
                  <c:v>0</c:v>
                </c:pt>
                <c:pt idx="2517">
                  <c:v>0</c:v>
                </c:pt>
                <c:pt idx="2518">
                  <c:v>0</c:v>
                </c:pt>
                <c:pt idx="2519">
                  <c:v>0</c:v>
                </c:pt>
                <c:pt idx="2520">
                  <c:v>0</c:v>
                </c:pt>
                <c:pt idx="2521">
                  <c:v>0</c:v>
                </c:pt>
                <c:pt idx="2522">
                  <c:v>0</c:v>
                </c:pt>
                <c:pt idx="2523">
                  <c:v>0</c:v>
                </c:pt>
                <c:pt idx="2524">
                  <c:v>0</c:v>
                </c:pt>
                <c:pt idx="2525">
                  <c:v>0</c:v>
                </c:pt>
                <c:pt idx="2526">
                  <c:v>0</c:v>
                </c:pt>
                <c:pt idx="2527">
                  <c:v>0</c:v>
                </c:pt>
                <c:pt idx="2528">
                  <c:v>0</c:v>
                </c:pt>
                <c:pt idx="2529">
                  <c:v>0</c:v>
                </c:pt>
                <c:pt idx="2530">
                  <c:v>0</c:v>
                </c:pt>
                <c:pt idx="2531">
                  <c:v>0</c:v>
                </c:pt>
                <c:pt idx="2532">
                  <c:v>0</c:v>
                </c:pt>
                <c:pt idx="2533">
                  <c:v>0</c:v>
                </c:pt>
                <c:pt idx="2534">
                  <c:v>0</c:v>
                </c:pt>
                <c:pt idx="2535">
                  <c:v>0</c:v>
                </c:pt>
                <c:pt idx="2536">
                  <c:v>0</c:v>
                </c:pt>
                <c:pt idx="2537">
                  <c:v>0</c:v>
                </c:pt>
                <c:pt idx="2538">
                  <c:v>0</c:v>
                </c:pt>
                <c:pt idx="2539">
                  <c:v>0</c:v>
                </c:pt>
                <c:pt idx="2540">
                  <c:v>0</c:v>
                </c:pt>
                <c:pt idx="2541">
                  <c:v>0</c:v>
                </c:pt>
                <c:pt idx="2542">
                  <c:v>0</c:v>
                </c:pt>
                <c:pt idx="2543">
                  <c:v>0</c:v>
                </c:pt>
                <c:pt idx="2544">
                  <c:v>0</c:v>
                </c:pt>
                <c:pt idx="2545">
                  <c:v>0</c:v>
                </c:pt>
                <c:pt idx="2546">
                  <c:v>0</c:v>
                </c:pt>
                <c:pt idx="2547">
                  <c:v>0</c:v>
                </c:pt>
                <c:pt idx="2548">
                  <c:v>0</c:v>
                </c:pt>
                <c:pt idx="2549">
                  <c:v>0</c:v>
                </c:pt>
                <c:pt idx="2550">
                  <c:v>0</c:v>
                </c:pt>
                <c:pt idx="2551">
                  <c:v>0</c:v>
                </c:pt>
                <c:pt idx="2552">
                  <c:v>0</c:v>
                </c:pt>
                <c:pt idx="2553">
                  <c:v>0</c:v>
                </c:pt>
                <c:pt idx="2554">
                  <c:v>0</c:v>
                </c:pt>
                <c:pt idx="2555">
                  <c:v>0</c:v>
                </c:pt>
                <c:pt idx="2556">
                  <c:v>0</c:v>
                </c:pt>
                <c:pt idx="2557">
                  <c:v>0</c:v>
                </c:pt>
                <c:pt idx="2558">
                  <c:v>0</c:v>
                </c:pt>
                <c:pt idx="2559">
                  <c:v>0</c:v>
                </c:pt>
                <c:pt idx="2560">
                  <c:v>0</c:v>
                </c:pt>
                <c:pt idx="2561">
                  <c:v>0</c:v>
                </c:pt>
                <c:pt idx="2562">
                  <c:v>0</c:v>
                </c:pt>
                <c:pt idx="2563">
                  <c:v>0</c:v>
                </c:pt>
                <c:pt idx="2564">
                  <c:v>0</c:v>
                </c:pt>
                <c:pt idx="2565">
                  <c:v>0</c:v>
                </c:pt>
                <c:pt idx="2566">
                  <c:v>0</c:v>
                </c:pt>
                <c:pt idx="2567">
                  <c:v>0</c:v>
                </c:pt>
                <c:pt idx="2568">
                  <c:v>0</c:v>
                </c:pt>
                <c:pt idx="2569">
                  <c:v>0</c:v>
                </c:pt>
                <c:pt idx="2570">
                  <c:v>0</c:v>
                </c:pt>
                <c:pt idx="2571">
                  <c:v>0</c:v>
                </c:pt>
                <c:pt idx="2572">
                  <c:v>0</c:v>
                </c:pt>
                <c:pt idx="2573">
                  <c:v>0</c:v>
                </c:pt>
                <c:pt idx="2574">
                  <c:v>0</c:v>
                </c:pt>
                <c:pt idx="2575">
                  <c:v>0</c:v>
                </c:pt>
                <c:pt idx="2576">
                  <c:v>0</c:v>
                </c:pt>
                <c:pt idx="2577">
                  <c:v>0</c:v>
                </c:pt>
                <c:pt idx="2578">
                  <c:v>0</c:v>
                </c:pt>
                <c:pt idx="2579">
                  <c:v>0</c:v>
                </c:pt>
                <c:pt idx="2580">
                  <c:v>0</c:v>
                </c:pt>
                <c:pt idx="2581">
                  <c:v>0</c:v>
                </c:pt>
                <c:pt idx="2582">
                  <c:v>0</c:v>
                </c:pt>
                <c:pt idx="2583">
                  <c:v>0</c:v>
                </c:pt>
                <c:pt idx="2584">
                  <c:v>0</c:v>
                </c:pt>
                <c:pt idx="2585">
                  <c:v>0</c:v>
                </c:pt>
                <c:pt idx="2586">
                  <c:v>0</c:v>
                </c:pt>
                <c:pt idx="2587">
                  <c:v>0</c:v>
                </c:pt>
                <c:pt idx="2588">
                  <c:v>0</c:v>
                </c:pt>
                <c:pt idx="2589">
                  <c:v>0</c:v>
                </c:pt>
                <c:pt idx="2590">
                  <c:v>0</c:v>
                </c:pt>
                <c:pt idx="2591">
                  <c:v>0</c:v>
                </c:pt>
                <c:pt idx="2592">
                  <c:v>0</c:v>
                </c:pt>
                <c:pt idx="2593">
                  <c:v>0</c:v>
                </c:pt>
                <c:pt idx="2594">
                  <c:v>0</c:v>
                </c:pt>
                <c:pt idx="2595">
                  <c:v>0</c:v>
                </c:pt>
                <c:pt idx="2596">
                  <c:v>0</c:v>
                </c:pt>
                <c:pt idx="2597">
                  <c:v>0</c:v>
                </c:pt>
                <c:pt idx="2598">
                  <c:v>0</c:v>
                </c:pt>
                <c:pt idx="2599">
                  <c:v>0</c:v>
                </c:pt>
                <c:pt idx="2600">
                  <c:v>0</c:v>
                </c:pt>
                <c:pt idx="2601">
                  <c:v>0</c:v>
                </c:pt>
                <c:pt idx="2602">
                  <c:v>0</c:v>
                </c:pt>
                <c:pt idx="2603">
                  <c:v>0</c:v>
                </c:pt>
                <c:pt idx="2604">
                  <c:v>0</c:v>
                </c:pt>
                <c:pt idx="2605">
                  <c:v>0</c:v>
                </c:pt>
                <c:pt idx="2606">
                  <c:v>0</c:v>
                </c:pt>
                <c:pt idx="2607">
                  <c:v>0</c:v>
                </c:pt>
                <c:pt idx="2608">
                  <c:v>0</c:v>
                </c:pt>
                <c:pt idx="2609">
                  <c:v>0</c:v>
                </c:pt>
                <c:pt idx="2610">
                  <c:v>0</c:v>
                </c:pt>
                <c:pt idx="2611">
                  <c:v>0</c:v>
                </c:pt>
                <c:pt idx="2612">
                  <c:v>0</c:v>
                </c:pt>
                <c:pt idx="2613">
                  <c:v>0</c:v>
                </c:pt>
                <c:pt idx="2614">
                  <c:v>0</c:v>
                </c:pt>
                <c:pt idx="2615">
                  <c:v>0</c:v>
                </c:pt>
                <c:pt idx="2616">
                  <c:v>0</c:v>
                </c:pt>
                <c:pt idx="2617">
                  <c:v>0</c:v>
                </c:pt>
                <c:pt idx="2618">
                  <c:v>0</c:v>
                </c:pt>
                <c:pt idx="2619">
                  <c:v>0</c:v>
                </c:pt>
                <c:pt idx="2620">
                  <c:v>0</c:v>
                </c:pt>
                <c:pt idx="2621">
                  <c:v>0</c:v>
                </c:pt>
                <c:pt idx="2622">
                  <c:v>0</c:v>
                </c:pt>
                <c:pt idx="2623">
                  <c:v>0</c:v>
                </c:pt>
                <c:pt idx="2624">
                  <c:v>0</c:v>
                </c:pt>
                <c:pt idx="2625">
                  <c:v>0</c:v>
                </c:pt>
                <c:pt idx="2626">
                  <c:v>0</c:v>
                </c:pt>
                <c:pt idx="2627">
                  <c:v>0</c:v>
                </c:pt>
                <c:pt idx="2628">
                  <c:v>0</c:v>
                </c:pt>
                <c:pt idx="2629">
                  <c:v>0</c:v>
                </c:pt>
                <c:pt idx="2630">
                  <c:v>0</c:v>
                </c:pt>
                <c:pt idx="2631">
                  <c:v>0</c:v>
                </c:pt>
                <c:pt idx="2632">
                  <c:v>0</c:v>
                </c:pt>
                <c:pt idx="2633">
                  <c:v>0</c:v>
                </c:pt>
                <c:pt idx="2634">
                  <c:v>0</c:v>
                </c:pt>
                <c:pt idx="2635">
                  <c:v>0</c:v>
                </c:pt>
                <c:pt idx="2636">
                  <c:v>0</c:v>
                </c:pt>
                <c:pt idx="2637">
                  <c:v>0</c:v>
                </c:pt>
                <c:pt idx="2638">
                  <c:v>0</c:v>
                </c:pt>
                <c:pt idx="2639">
                  <c:v>0</c:v>
                </c:pt>
                <c:pt idx="2640">
                  <c:v>0</c:v>
                </c:pt>
                <c:pt idx="2641">
                  <c:v>0</c:v>
                </c:pt>
                <c:pt idx="2642">
                  <c:v>0</c:v>
                </c:pt>
                <c:pt idx="2643">
                  <c:v>0</c:v>
                </c:pt>
                <c:pt idx="2644">
                  <c:v>0</c:v>
                </c:pt>
                <c:pt idx="2645">
                  <c:v>0</c:v>
                </c:pt>
                <c:pt idx="2646">
                  <c:v>0</c:v>
                </c:pt>
                <c:pt idx="2647">
                  <c:v>0</c:v>
                </c:pt>
                <c:pt idx="2648">
                  <c:v>0</c:v>
                </c:pt>
                <c:pt idx="2649">
                  <c:v>0</c:v>
                </c:pt>
                <c:pt idx="2650">
                  <c:v>0</c:v>
                </c:pt>
                <c:pt idx="2651">
                  <c:v>0</c:v>
                </c:pt>
                <c:pt idx="2652">
                  <c:v>0</c:v>
                </c:pt>
                <c:pt idx="2653">
                  <c:v>0</c:v>
                </c:pt>
                <c:pt idx="2654">
                  <c:v>0</c:v>
                </c:pt>
                <c:pt idx="2655">
                  <c:v>0</c:v>
                </c:pt>
                <c:pt idx="2656">
                  <c:v>0</c:v>
                </c:pt>
                <c:pt idx="2657">
                  <c:v>0</c:v>
                </c:pt>
                <c:pt idx="2658">
                  <c:v>0</c:v>
                </c:pt>
                <c:pt idx="2659">
                  <c:v>0</c:v>
                </c:pt>
                <c:pt idx="2660">
                  <c:v>0</c:v>
                </c:pt>
                <c:pt idx="2661">
                  <c:v>0</c:v>
                </c:pt>
                <c:pt idx="2662">
                  <c:v>0</c:v>
                </c:pt>
                <c:pt idx="2663">
                  <c:v>0</c:v>
                </c:pt>
                <c:pt idx="2664">
                  <c:v>0</c:v>
                </c:pt>
                <c:pt idx="2665">
                  <c:v>0</c:v>
                </c:pt>
                <c:pt idx="2666">
                  <c:v>0</c:v>
                </c:pt>
                <c:pt idx="2667">
                  <c:v>0</c:v>
                </c:pt>
                <c:pt idx="2668">
                  <c:v>0</c:v>
                </c:pt>
                <c:pt idx="2669">
                  <c:v>0</c:v>
                </c:pt>
                <c:pt idx="2670">
                  <c:v>0</c:v>
                </c:pt>
                <c:pt idx="2671">
                  <c:v>0</c:v>
                </c:pt>
                <c:pt idx="2672">
                  <c:v>0</c:v>
                </c:pt>
                <c:pt idx="2673">
                  <c:v>0</c:v>
                </c:pt>
                <c:pt idx="2674">
                  <c:v>0</c:v>
                </c:pt>
                <c:pt idx="2675">
                  <c:v>0</c:v>
                </c:pt>
                <c:pt idx="2676">
                  <c:v>0</c:v>
                </c:pt>
                <c:pt idx="2677">
                  <c:v>0</c:v>
                </c:pt>
                <c:pt idx="2678">
                  <c:v>0</c:v>
                </c:pt>
                <c:pt idx="2679">
                  <c:v>0</c:v>
                </c:pt>
                <c:pt idx="2680">
                  <c:v>0</c:v>
                </c:pt>
                <c:pt idx="2681">
                  <c:v>0</c:v>
                </c:pt>
                <c:pt idx="2682">
                  <c:v>0</c:v>
                </c:pt>
                <c:pt idx="2683">
                  <c:v>0</c:v>
                </c:pt>
                <c:pt idx="2684">
                  <c:v>0</c:v>
                </c:pt>
                <c:pt idx="2685">
                  <c:v>0</c:v>
                </c:pt>
                <c:pt idx="2686">
                  <c:v>0</c:v>
                </c:pt>
                <c:pt idx="2687">
                  <c:v>0</c:v>
                </c:pt>
                <c:pt idx="2688">
                  <c:v>0</c:v>
                </c:pt>
                <c:pt idx="2689">
                  <c:v>0</c:v>
                </c:pt>
                <c:pt idx="2690">
                  <c:v>0</c:v>
                </c:pt>
                <c:pt idx="2691">
                  <c:v>0</c:v>
                </c:pt>
                <c:pt idx="2692">
                  <c:v>0</c:v>
                </c:pt>
                <c:pt idx="2693">
                  <c:v>0</c:v>
                </c:pt>
                <c:pt idx="2694">
                  <c:v>0</c:v>
                </c:pt>
                <c:pt idx="2695">
                  <c:v>0</c:v>
                </c:pt>
                <c:pt idx="2696">
                  <c:v>0</c:v>
                </c:pt>
                <c:pt idx="2697">
                  <c:v>0</c:v>
                </c:pt>
                <c:pt idx="2698">
                  <c:v>0</c:v>
                </c:pt>
                <c:pt idx="2699">
                  <c:v>0</c:v>
                </c:pt>
                <c:pt idx="2700">
                  <c:v>0</c:v>
                </c:pt>
                <c:pt idx="2701">
                  <c:v>0</c:v>
                </c:pt>
                <c:pt idx="2702">
                  <c:v>0</c:v>
                </c:pt>
                <c:pt idx="2703">
                  <c:v>0</c:v>
                </c:pt>
                <c:pt idx="2704">
                  <c:v>0</c:v>
                </c:pt>
                <c:pt idx="2705">
                  <c:v>0</c:v>
                </c:pt>
                <c:pt idx="2706">
                  <c:v>0</c:v>
                </c:pt>
                <c:pt idx="2707">
                  <c:v>0</c:v>
                </c:pt>
                <c:pt idx="2708">
                  <c:v>0</c:v>
                </c:pt>
                <c:pt idx="2709">
                  <c:v>0</c:v>
                </c:pt>
                <c:pt idx="2710">
                  <c:v>0</c:v>
                </c:pt>
                <c:pt idx="2711">
                  <c:v>0</c:v>
                </c:pt>
                <c:pt idx="2712">
                  <c:v>0</c:v>
                </c:pt>
                <c:pt idx="2713">
                  <c:v>0</c:v>
                </c:pt>
                <c:pt idx="2714">
                  <c:v>0</c:v>
                </c:pt>
                <c:pt idx="2715">
                  <c:v>0</c:v>
                </c:pt>
                <c:pt idx="2716">
                  <c:v>0</c:v>
                </c:pt>
                <c:pt idx="2717">
                  <c:v>0</c:v>
                </c:pt>
                <c:pt idx="2718">
                  <c:v>0</c:v>
                </c:pt>
                <c:pt idx="2719">
                  <c:v>0</c:v>
                </c:pt>
                <c:pt idx="2720">
                  <c:v>0</c:v>
                </c:pt>
                <c:pt idx="2721">
                  <c:v>0</c:v>
                </c:pt>
                <c:pt idx="2722">
                  <c:v>0</c:v>
                </c:pt>
                <c:pt idx="2723">
                  <c:v>0</c:v>
                </c:pt>
                <c:pt idx="2724">
                  <c:v>0</c:v>
                </c:pt>
                <c:pt idx="2725">
                  <c:v>0</c:v>
                </c:pt>
                <c:pt idx="2726">
                  <c:v>0</c:v>
                </c:pt>
                <c:pt idx="2727">
                  <c:v>0</c:v>
                </c:pt>
                <c:pt idx="2728">
                  <c:v>0</c:v>
                </c:pt>
                <c:pt idx="2729">
                  <c:v>0</c:v>
                </c:pt>
                <c:pt idx="2730">
                  <c:v>0</c:v>
                </c:pt>
                <c:pt idx="2731">
                  <c:v>0</c:v>
                </c:pt>
                <c:pt idx="2732">
                  <c:v>0</c:v>
                </c:pt>
                <c:pt idx="2733">
                  <c:v>0</c:v>
                </c:pt>
                <c:pt idx="2734">
                  <c:v>0</c:v>
                </c:pt>
                <c:pt idx="2735">
                  <c:v>0</c:v>
                </c:pt>
                <c:pt idx="2736">
                  <c:v>0</c:v>
                </c:pt>
                <c:pt idx="2737">
                  <c:v>0</c:v>
                </c:pt>
                <c:pt idx="2738">
                  <c:v>1</c:v>
                </c:pt>
                <c:pt idx="2739">
                  <c:v>1</c:v>
                </c:pt>
                <c:pt idx="2740">
                  <c:v>1</c:v>
                </c:pt>
                <c:pt idx="2741">
                  <c:v>1</c:v>
                </c:pt>
                <c:pt idx="2742">
                  <c:v>1</c:v>
                </c:pt>
                <c:pt idx="2743">
                  <c:v>1</c:v>
                </c:pt>
                <c:pt idx="2744">
                  <c:v>1</c:v>
                </c:pt>
                <c:pt idx="2745">
                  <c:v>1</c:v>
                </c:pt>
                <c:pt idx="2746">
                  <c:v>1</c:v>
                </c:pt>
                <c:pt idx="2747">
                  <c:v>1</c:v>
                </c:pt>
                <c:pt idx="2748">
                  <c:v>1</c:v>
                </c:pt>
                <c:pt idx="2749">
                  <c:v>1</c:v>
                </c:pt>
                <c:pt idx="2750">
                  <c:v>1</c:v>
                </c:pt>
                <c:pt idx="2751">
                  <c:v>1</c:v>
                </c:pt>
                <c:pt idx="2752">
                  <c:v>1</c:v>
                </c:pt>
                <c:pt idx="2753">
                  <c:v>1</c:v>
                </c:pt>
                <c:pt idx="2754">
                  <c:v>1</c:v>
                </c:pt>
                <c:pt idx="2755">
                  <c:v>1</c:v>
                </c:pt>
                <c:pt idx="2756">
                  <c:v>1</c:v>
                </c:pt>
                <c:pt idx="2757">
                  <c:v>1</c:v>
                </c:pt>
                <c:pt idx="2758">
                  <c:v>1</c:v>
                </c:pt>
                <c:pt idx="2759">
                  <c:v>1</c:v>
                </c:pt>
                <c:pt idx="2760">
                  <c:v>1</c:v>
                </c:pt>
                <c:pt idx="2761">
                  <c:v>1</c:v>
                </c:pt>
                <c:pt idx="2762">
                  <c:v>1</c:v>
                </c:pt>
                <c:pt idx="2763">
                  <c:v>1</c:v>
                </c:pt>
                <c:pt idx="2764">
                  <c:v>1</c:v>
                </c:pt>
                <c:pt idx="2765">
                  <c:v>1</c:v>
                </c:pt>
                <c:pt idx="2766">
                  <c:v>1</c:v>
                </c:pt>
                <c:pt idx="2767">
                  <c:v>1</c:v>
                </c:pt>
                <c:pt idx="2768">
                  <c:v>1</c:v>
                </c:pt>
                <c:pt idx="2769">
                  <c:v>1</c:v>
                </c:pt>
                <c:pt idx="2770">
                  <c:v>1</c:v>
                </c:pt>
                <c:pt idx="2771">
                  <c:v>1</c:v>
                </c:pt>
                <c:pt idx="2772">
                  <c:v>1</c:v>
                </c:pt>
                <c:pt idx="2773">
                  <c:v>1</c:v>
                </c:pt>
                <c:pt idx="2774">
                  <c:v>1</c:v>
                </c:pt>
                <c:pt idx="2775">
                  <c:v>1</c:v>
                </c:pt>
                <c:pt idx="2776">
                  <c:v>1</c:v>
                </c:pt>
                <c:pt idx="2777">
                  <c:v>1</c:v>
                </c:pt>
                <c:pt idx="2778">
                  <c:v>1</c:v>
                </c:pt>
                <c:pt idx="2779">
                  <c:v>1</c:v>
                </c:pt>
                <c:pt idx="2780">
                  <c:v>1</c:v>
                </c:pt>
                <c:pt idx="2781">
                  <c:v>1</c:v>
                </c:pt>
                <c:pt idx="2782">
                  <c:v>1</c:v>
                </c:pt>
                <c:pt idx="2783">
                  <c:v>1</c:v>
                </c:pt>
                <c:pt idx="2784">
                  <c:v>1</c:v>
                </c:pt>
                <c:pt idx="2785">
                  <c:v>1</c:v>
                </c:pt>
                <c:pt idx="2786">
                  <c:v>1</c:v>
                </c:pt>
                <c:pt idx="2787">
                  <c:v>1</c:v>
                </c:pt>
                <c:pt idx="2788">
                  <c:v>1</c:v>
                </c:pt>
                <c:pt idx="2789">
                  <c:v>1</c:v>
                </c:pt>
                <c:pt idx="2790">
                  <c:v>1</c:v>
                </c:pt>
                <c:pt idx="2791">
                  <c:v>1</c:v>
                </c:pt>
                <c:pt idx="2792">
                  <c:v>1</c:v>
                </c:pt>
                <c:pt idx="2793">
                  <c:v>1</c:v>
                </c:pt>
                <c:pt idx="2794">
                  <c:v>1</c:v>
                </c:pt>
                <c:pt idx="2795">
                  <c:v>1</c:v>
                </c:pt>
                <c:pt idx="2796">
                  <c:v>1</c:v>
                </c:pt>
                <c:pt idx="2797">
                  <c:v>1</c:v>
                </c:pt>
                <c:pt idx="2798">
                  <c:v>1</c:v>
                </c:pt>
                <c:pt idx="2799">
                  <c:v>1</c:v>
                </c:pt>
                <c:pt idx="2800">
                  <c:v>0</c:v>
                </c:pt>
                <c:pt idx="2801">
                  <c:v>0</c:v>
                </c:pt>
                <c:pt idx="2802">
                  <c:v>0</c:v>
                </c:pt>
                <c:pt idx="2803">
                  <c:v>0</c:v>
                </c:pt>
                <c:pt idx="2804">
                  <c:v>0</c:v>
                </c:pt>
                <c:pt idx="2805">
                  <c:v>0</c:v>
                </c:pt>
                <c:pt idx="2806">
                  <c:v>0</c:v>
                </c:pt>
                <c:pt idx="2807">
                  <c:v>0</c:v>
                </c:pt>
                <c:pt idx="2808">
                  <c:v>0</c:v>
                </c:pt>
                <c:pt idx="2809">
                  <c:v>0</c:v>
                </c:pt>
                <c:pt idx="2810">
                  <c:v>0</c:v>
                </c:pt>
                <c:pt idx="2811">
                  <c:v>0</c:v>
                </c:pt>
                <c:pt idx="2812">
                  <c:v>0</c:v>
                </c:pt>
                <c:pt idx="2813">
                  <c:v>0</c:v>
                </c:pt>
                <c:pt idx="2814">
                  <c:v>0</c:v>
                </c:pt>
                <c:pt idx="2815">
                  <c:v>0</c:v>
                </c:pt>
                <c:pt idx="2816">
                  <c:v>0</c:v>
                </c:pt>
                <c:pt idx="2817">
                  <c:v>0</c:v>
                </c:pt>
                <c:pt idx="2818">
                  <c:v>0</c:v>
                </c:pt>
                <c:pt idx="2819">
                  <c:v>0</c:v>
                </c:pt>
                <c:pt idx="2820">
                  <c:v>0</c:v>
                </c:pt>
                <c:pt idx="2821">
                  <c:v>0</c:v>
                </c:pt>
                <c:pt idx="2822">
                  <c:v>0</c:v>
                </c:pt>
                <c:pt idx="2823">
                  <c:v>0</c:v>
                </c:pt>
                <c:pt idx="2824">
                  <c:v>0</c:v>
                </c:pt>
                <c:pt idx="2825">
                  <c:v>0</c:v>
                </c:pt>
                <c:pt idx="2826">
                  <c:v>0</c:v>
                </c:pt>
                <c:pt idx="2827">
                  <c:v>0</c:v>
                </c:pt>
                <c:pt idx="2828">
                  <c:v>0</c:v>
                </c:pt>
                <c:pt idx="2829">
                  <c:v>0</c:v>
                </c:pt>
                <c:pt idx="2830">
                  <c:v>0</c:v>
                </c:pt>
                <c:pt idx="2831">
                  <c:v>0</c:v>
                </c:pt>
                <c:pt idx="2832">
                  <c:v>0</c:v>
                </c:pt>
                <c:pt idx="2833">
                  <c:v>0</c:v>
                </c:pt>
                <c:pt idx="2834">
                  <c:v>0</c:v>
                </c:pt>
                <c:pt idx="2835">
                  <c:v>0</c:v>
                </c:pt>
                <c:pt idx="2836">
                  <c:v>0</c:v>
                </c:pt>
                <c:pt idx="2837">
                  <c:v>0</c:v>
                </c:pt>
                <c:pt idx="2838">
                  <c:v>0</c:v>
                </c:pt>
                <c:pt idx="2839">
                  <c:v>0</c:v>
                </c:pt>
                <c:pt idx="2840">
                  <c:v>0</c:v>
                </c:pt>
                <c:pt idx="2841">
                  <c:v>0</c:v>
                </c:pt>
                <c:pt idx="2842">
                  <c:v>0</c:v>
                </c:pt>
                <c:pt idx="2843">
                  <c:v>0</c:v>
                </c:pt>
                <c:pt idx="2844">
                  <c:v>0</c:v>
                </c:pt>
                <c:pt idx="2845">
                  <c:v>0</c:v>
                </c:pt>
                <c:pt idx="2846">
                  <c:v>0</c:v>
                </c:pt>
                <c:pt idx="2847">
                  <c:v>0</c:v>
                </c:pt>
                <c:pt idx="2848">
                  <c:v>0</c:v>
                </c:pt>
                <c:pt idx="2849">
                  <c:v>0</c:v>
                </c:pt>
                <c:pt idx="2850">
                  <c:v>0</c:v>
                </c:pt>
                <c:pt idx="2851">
                  <c:v>0</c:v>
                </c:pt>
                <c:pt idx="2852">
                  <c:v>0</c:v>
                </c:pt>
                <c:pt idx="2853">
                  <c:v>0</c:v>
                </c:pt>
                <c:pt idx="2854">
                  <c:v>0</c:v>
                </c:pt>
                <c:pt idx="2855">
                  <c:v>0</c:v>
                </c:pt>
                <c:pt idx="2856">
                  <c:v>0</c:v>
                </c:pt>
                <c:pt idx="2857">
                  <c:v>0</c:v>
                </c:pt>
                <c:pt idx="2858">
                  <c:v>0</c:v>
                </c:pt>
                <c:pt idx="2859">
                  <c:v>0</c:v>
                </c:pt>
                <c:pt idx="2860">
                  <c:v>0</c:v>
                </c:pt>
                <c:pt idx="2861">
                  <c:v>0</c:v>
                </c:pt>
                <c:pt idx="2862">
                  <c:v>0</c:v>
                </c:pt>
                <c:pt idx="2863">
                  <c:v>0</c:v>
                </c:pt>
                <c:pt idx="2864">
                  <c:v>0</c:v>
                </c:pt>
                <c:pt idx="2865">
                  <c:v>0</c:v>
                </c:pt>
                <c:pt idx="2866">
                  <c:v>0</c:v>
                </c:pt>
                <c:pt idx="2867">
                  <c:v>0</c:v>
                </c:pt>
                <c:pt idx="2868">
                  <c:v>0</c:v>
                </c:pt>
                <c:pt idx="2869">
                  <c:v>0</c:v>
                </c:pt>
                <c:pt idx="2870">
                  <c:v>0</c:v>
                </c:pt>
                <c:pt idx="2871">
                  <c:v>0</c:v>
                </c:pt>
                <c:pt idx="2872">
                  <c:v>0</c:v>
                </c:pt>
                <c:pt idx="2873">
                  <c:v>0</c:v>
                </c:pt>
                <c:pt idx="2874">
                  <c:v>0</c:v>
                </c:pt>
                <c:pt idx="2875">
                  <c:v>0</c:v>
                </c:pt>
                <c:pt idx="2876">
                  <c:v>0</c:v>
                </c:pt>
                <c:pt idx="2877">
                  <c:v>0</c:v>
                </c:pt>
                <c:pt idx="2878">
                  <c:v>0</c:v>
                </c:pt>
                <c:pt idx="2879">
                  <c:v>0</c:v>
                </c:pt>
                <c:pt idx="2880">
                  <c:v>0</c:v>
                </c:pt>
                <c:pt idx="2881">
                  <c:v>0</c:v>
                </c:pt>
                <c:pt idx="2882">
                  <c:v>0</c:v>
                </c:pt>
                <c:pt idx="2883">
                  <c:v>0</c:v>
                </c:pt>
                <c:pt idx="2884">
                  <c:v>0</c:v>
                </c:pt>
                <c:pt idx="2885">
                  <c:v>0</c:v>
                </c:pt>
                <c:pt idx="2886">
                  <c:v>0</c:v>
                </c:pt>
                <c:pt idx="2887">
                  <c:v>0</c:v>
                </c:pt>
                <c:pt idx="2888">
                  <c:v>0</c:v>
                </c:pt>
                <c:pt idx="2889">
                  <c:v>0</c:v>
                </c:pt>
                <c:pt idx="2890">
                  <c:v>0</c:v>
                </c:pt>
                <c:pt idx="2891">
                  <c:v>0</c:v>
                </c:pt>
                <c:pt idx="2892">
                  <c:v>0</c:v>
                </c:pt>
                <c:pt idx="2893">
                  <c:v>0</c:v>
                </c:pt>
                <c:pt idx="2894">
                  <c:v>0</c:v>
                </c:pt>
                <c:pt idx="2895">
                  <c:v>0</c:v>
                </c:pt>
                <c:pt idx="2896">
                  <c:v>0</c:v>
                </c:pt>
                <c:pt idx="2897">
                  <c:v>0</c:v>
                </c:pt>
                <c:pt idx="2898">
                  <c:v>0</c:v>
                </c:pt>
                <c:pt idx="2899">
                  <c:v>0</c:v>
                </c:pt>
                <c:pt idx="2900">
                  <c:v>0</c:v>
                </c:pt>
                <c:pt idx="2901">
                  <c:v>0</c:v>
                </c:pt>
                <c:pt idx="2902">
                  <c:v>0</c:v>
                </c:pt>
                <c:pt idx="2903">
                  <c:v>0</c:v>
                </c:pt>
                <c:pt idx="2904">
                  <c:v>0</c:v>
                </c:pt>
                <c:pt idx="2905">
                  <c:v>0</c:v>
                </c:pt>
                <c:pt idx="2906">
                  <c:v>0</c:v>
                </c:pt>
                <c:pt idx="2907">
                  <c:v>0</c:v>
                </c:pt>
                <c:pt idx="2908">
                  <c:v>0</c:v>
                </c:pt>
                <c:pt idx="2909">
                  <c:v>0</c:v>
                </c:pt>
                <c:pt idx="2910">
                  <c:v>0</c:v>
                </c:pt>
                <c:pt idx="2911">
                  <c:v>0</c:v>
                </c:pt>
                <c:pt idx="2912">
                  <c:v>0</c:v>
                </c:pt>
                <c:pt idx="2913">
                  <c:v>0</c:v>
                </c:pt>
                <c:pt idx="2914">
                  <c:v>0</c:v>
                </c:pt>
                <c:pt idx="2915">
                  <c:v>0</c:v>
                </c:pt>
                <c:pt idx="2916">
                  <c:v>0</c:v>
                </c:pt>
                <c:pt idx="2917">
                  <c:v>0</c:v>
                </c:pt>
                <c:pt idx="2918">
                  <c:v>0</c:v>
                </c:pt>
                <c:pt idx="2919">
                  <c:v>0</c:v>
                </c:pt>
                <c:pt idx="2920">
                  <c:v>0</c:v>
                </c:pt>
                <c:pt idx="2921">
                  <c:v>0</c:v>
                </c:pt>
                <c:pt idx="2922">
                  <c:v>0</c:v>
                </c:pt>
                <c:pt idx="2923">
                  <c:v>0</c:v>
                </c:pt>
                <c:pt idx="2924">
                  <c:v>0</c:v>
                </c:pt>
                <c:pt idx="2925">
                  <c:v>0</c:v>
                </c:pt>
                <c:pt idx="2926">
                  <c:v>0</c:v>
                </c:pt>
                <c:pt idx="2927">
                  <c:v>0</c:v>
                </c:pt>
                <c:pt idx="2928">
                  <c:v>0</c:v>
                </c:pt>
                <c:pt idx="2929">
                  <c:v>0</c:v>
                </c:pt>
                <c:pt idx="2930">
                  <c:v>0</c:v>
                </c:pt>
                <c:pt idx="2931">
                  <c:v>0</c:v>
                </c:pt>
                <c:pt idx="2932">
                  <c:v>0</c:v>
                </c:pt>
                <c:pt idx="2933">
                  <c:v>0</c:v>
                </c:pt>
                <c:pt idx="2934">
                  <c:v>0</c:v>
                </c:pt>
                <c:pt idx="2935">
                  <c:v>0</c:v>
                </c:pt>
                <c:pt idx="2936">
                  <c:v>0</c:v>
                </c:pt>
                <c:pt idx="2937">
                  <c:v>0</c:v>
                </c:pt>
                <c:pt idx="2938">
                  <c:v>0</c:v>
                </c:pt>
                <c:pt idx="2939">
                  <c:v>0</c:v>
                </c:pt>
                <c:pt idx="2940">
                  <c:v>0</c:v>
                </c:pt>
                <c:pt idx="2941">
                  <c:v>0</c:v>
                </c:pt>
                <c:pt idx="2942">
                  <c:v>0</c:v>
                </c:pt>
                <c:pt idx="2943">
                  <c:v>0</c:v>
                </c:pt>
                <c:pt idx="2944">
                  <c:v>0</c:v>
                </c:pt>
                <c:pt idx="2945">
                  <c:v>0</c:v>
                </c:pt>
                <c:pt idx="2946">
                  <c:v>0</c:v>
                </c:pt>
                <c:pt idx="2947">
                  <c:v>0</c:v>
                </c:pt>
                <c:pt idx="2948">
                  <c:v>0</c:v>
                </c:pt>
                <c:pt idx="2949">
                  <c:v>0</c:v>
                </c:pt>
                <c:pt idx="2950">
                  <c:v>0</c:v>
                </c:pt>
                <c:pt idx="2951">
                  <c:v>0</c:v>
                </c:pt>
                <c:pt idx="2952">
                  <c:v>0</c:v>
                </c:pt>
                <c:pt idx="2953">
                  <c:v>0</c:v>
                </c:pt>
                <c:pt idx="2954">
                  <c:v>0</c:v>
                </c:pt>
                <c:pt idx="2955">
                  <c:v>0</c:v>
                </c:pt>
                <c:pt idx="2956">
                  <c:v>0</c:v>
                </c:pt>
                <c:pt idx="2957">
                  <c:v>0</c:v>
                </c:pt>
                <c:pt idx="2958">
                  <c:v>0</c:v>
                </c:pt>
                <c:pt idx="2959">
                  <c:v>0</c:v>
                </c:pt>
                <c:pt idx="2960">
                  <c:v>0</c:v>
                </c:pt>
                <c:pt idx="2961">
                  <c:v>0</c:v>
                </c:pt>
                <c:pt idx="2962">
                  <c:v>0</c:v>
                </c:pt>
                <c:pt idx="2963">
                  <c:v>0</c:v>
                </c:pt>
                <c:pt idx="2964">
                  <c:v>0</c:v>
                </c:pt>
                <c:pt idx="2965">
                  <c:v>0</c:v>
                </c:pt>
                <c:pt idx="2966">
                  <c:v>0</c:v>
                </c:pt>
                <c:pt idx="2967">
                  <c:v>0</c:v>
                </c:pt>
                <c:pt idx="2968">
                  <c:v>0</c:v>
                </c:pt>
                <c:pt idx="2969">
                  <c:v>0</c:v>
                </c:pt>
                <c:pt idx="2970">
                  <c:v>0</c:v>
                </c:pt>
                <c:pt idx="2971">
                  <c:v>0</c:v>
                </c:pt>
                <c:pt idx="2972">
                  <c:v>0</c:v>
                </c:pt>
                <c:pt idx="2973">
                  <c:v>0</c:v>
                </c:pt>
                <c:pt idx="2974">
                  <c:v>0</c:v>
                </c:pt>
                <c:pt idx="2975">
                  <c:v>0</c:v>
                </c:pt>
                <c:pt idx="2976">
                  <c:v>0</c:v>
                </c:pt>
                <c:pt idx="2977">
                  <c:v>0</c:v>
                </c:pt>
                <c:pt idx="2978">
                  <c:v>0</c:v>
                </c:pt>
                <c:pt idx="2979">
                  <c:v>0</c:v>
                </c:pt>
                <c:pt idx="2980">
                  <c:v>0</c:v>
                </c:pt>
                <c:pt idx="2981">
                  <c:v>0</c:v>
                </c:pt>
                <c:pt idx="2982">
                  <c:v>0</c:v>
                </c:pt>
                <c:pt idx="2983">
                  <c:v>0</c:v>
                </c:pt>
                <c:pt idx="2984">
                  <c:v>0</c:v>
                </c:pt>
                <c:pt idx="2985">
                  <c:v>0</c:v>
                </c:pt>
                <c:pt idx="2986">
                  <c:v>0</c:v>
                </c:pt>
                <c:pt idx="2987">
                  <c:v>0</c:v>
                </c:pt>
                <c:pt idx="2988">
                  <c:v>0</c:v>
                </c:pt>
                <c:pt idx="2989">
                  <c:v>0</c:v>
                </c:pt>
                <c:pt idx="2990">
                  <c:v>0</c:v>
                </c:pt>
                <c:pt idx="2991">
                  <c:v>0</c:v>
                </c:pt>
                <c:pt idx="2992">
                  <c:v>0</c:v>
                </c:pt>
                <c:pt idx="2993">
                  <c:v>0</c:v>
                </c:pt>
                <c:pt idx="2994">
                  <c:v>0</c:v>
                </c:pt>
                <c:pt idx="2995">
                  <c:v>0</c:v>
                </c:pt>
                <c:pt idx="2996">
                  <c:v>0</c:v>
                </c:pt>
                <c:pt idx="2997">
                  <c:v>0</c:v>
                </c:pt>
                <c:pt idx="2998">
                  <c:v>0</c:v>
                </c:pt>
                <c:pt idx="2999">
                  <c:v>0</c:v>
                </c:pt>
                <c:pt idx="3000">
                  <c:v>0</c:v>
                </c:pt>
                <c:pt idx="3001">
                  <c:v>0</c:v>
                </c:pt>
                <c:pt idx="3002">
                  <c:v>0</c:v>
                </c:pt>
                <c:pt idx="3003">
                  <c:v>0</c:v>
                </c:pt>
                <c:pt idx="3004">
                  <c:v>0</c:v>
                </c:pt>
                <c:pt idx="3005">
                  <c:v>0</c:v>
                </c:pt>
                <c:pt idx="3006">
                  <c:v>0</c:v>
                </c:pt>
                <c:pt idx="3007">
                  <c:v>0</c:v>
                </c:pt>
                <c:pt idx="3008">
                  <c:v>0</c:v>
                </c:pt>
                <c:pt idx="3009">
                  <c:v>0</c:v>
                </c:pt>
                <c:pt idx="3010">
                  <c:v>0</c:v>
                </c:pt>
                <c:pt idx="3011">
                  <c:v>0</c:v>
                </c:pt>
                <c:pt idx="3012">
                  <c:v>0</c:v>
                </c:pt>
                <c:pt idx="3013">
                  <c:v>0</c:v>
                </c:pt>
                <c:pt idx="3014">
                  <c:v>0</c:v>
                </c:pt>
                <c:pt idx="3015">
                  <c:v>0</c:v>
                </c:pt>
                <c:pt idx="3016">
                  <c:v>0</c:v>
                </c:pt>
                <c:pt idx="3017">
                  <c:v>0</c:v>
                </c:pt>
                <c:pt idx="3018">
                  <c:v>0</c:v>
                </c:pt>
                <c:pt idx="3019">
                  <c:v>0</c:v>
                </c:pt>
                <c:pt idx="3020">
                  <c:v>0</c:v>
                </c:pt>
                <c:pt idx="3021">
                  <c:v>0</c:v>
                </c:pt>
                <c:pt idx="3022">
                  <c:v>0</c:v>
                </c:pt>
                <c:pt idx="3023">
                  <c:v>0</c:v>
                </c:pt>
                <c:pt idx="3024">
                  <c:v>0</c:v>
                </c:pt>
                <c:pt idx="3025">
                  <c:v>0</c:v>
                </c:pt>
                <c:pt idx="3026">
                  <c:v>0</c:v>
                </c:pt>
                <c:pt idx="3027">
                  <c:v>0</c:v>
                </c:pt>
                <c:pt idx="3028">
                  <c:v>0</c:v>
                </c:pt>
                <c:pt idx="3029">
                  <c:v>0</c:v>
                </c:pt>
                <c:pt idx="3030">
                  <c:v>0</c:v>
                </c:pt>
                <c:pt idx="3031">
                  <c:v>0</c:v>
                </c:pt>
                <c:pt idx="3032">
                  <c:v>0</c:v>
                </c:pt>
                <c:pt idx="3033">
                  <c:v>0</c:v>
                </c:pt>
                <c:pt idx="3034">
                  <c:v>0</c:v>
                </c:pt>
                <c:pt idx="3035">
                  <c:v>0</c:v>
                </c:pt>
                <c:pt idx="3036">
                  <c:v>0</c:v>
                </c:pt>
                <c:pt idx="3037">
                  <c:v>0</c:v>
                </c:pt>
                <c:pt idx="3038">
                  <c:v>0</c:v>
                </c:pt>
                <c:pt idx="3039">
                  <c:v>0</c:v>
                </c:pt>
                <c:pt idx="3040">
                  <c:v>0</c:v>
                </c:pt>
                <c:pt idx="3041">
                  <c:v>0</c:v>
                </c:pt>
                <c:pt idx="3042">
                  <c:v>0</c:v>
                </c:pt>
                <c:pt idx="3043">
                  <c:v>0</c:v>
                </c:pt>
                <c:pt idx="3044">
                  <c:v>0</c:v>
                </c:pt>
                <c:pt idx="3045">
                  <c:v>0</c:v>
                </c:pt>
                <c:pt idx="3046">
                  <c:v>0</c:v>
                </c:pt>
                <c:pt idx="3047">
                  <c:v>0</c:v>
                </c:pt>
                <c:pt idx="3048">
                  <c:v>0</c:v>
                </c:pt>
                <c:pt idx="3049">
                  <c:v>0</c:v>
                </c:pt>
                <c:pt idx="3050">
                  <c:v>0</c:v>
                </c:pt>
                <c:pt idx="3051">
                  <c:v>0</c:v>
                </c:pt>
                <c:pt idx="3052">
                  <c:v>0</c:v>
                </c:pt>
                <c:pt idx="3053">
                  <c:v>0</c:v>
                </c:pt>
                <c:pt idx="3054">
                  <c:v>0</c:v>
                </c:pt>
                <c:pt idx="3055">
                  <c:v>0</c:v>
                </c:pt>
                <c:pt idx="3056">
                  <c:v>0</c:v>
                </c:pt>
                <c:pt idx="3057">
                  <c:v>0</c:v>
                </c:pt>
                <c:pt idx="3058">
                  <c:v>0</c:v>
                </c:pt>
                <c:pt idx="3059">
                  <c:v>0</c:v>
                </c:pt>
                <c:pt idx="3060">
                  <c:v>0</c:v>
                </c:pt>
                <c:pt idx="3061">
                  <c:v>0</c:v>
                </c:pt>
                <c:pt idx="3062">
                  <c:v>0</c:v>
                </c:pt>
                <c:pt idx="3063">
                  <c:v>0</c:v>
                </c:pt>
                <c:pt idx="3064">
                  <c:v>0</c:v>
                </c:pt>
                <c:pt idx="3065">
                  <c:v>0</c:v>
                </c:pt>
                <c:pt idx="3066">
                  <c:v>0</c:v>
                </c:pt>
                <c:pt idx="3067">
                  <c:v>0</c:v>
                </c:pt>
                <c:pt idx="3068">
                  <c:v>0</c:v>
                </c:pt>
                <c:pt idx="3069">
                  <c:v>0</c:v>
                </c:pt>
                <c:pt idx="3070">
                  <c:v>0</c:v>
                </c:pt>
                <c:pt idx="3071">
                  <c:v>0</c:v>
                </c:pt>
                <c:pt idx="3072">
                  <c:v>0</c:v>
                </c:pt>
                <c:pt idx="3073">
                  <c:v>0</c:v>
                </c:pt>
                <c:pt idx="3074">
                  <c:v>0</c:v>
                </c:pt>
                <c:pt idx="3075">
                  <c:v>0</c:v>
                </c:pt>
                <c:pt idx="3076">
                  <c:v>0</c:v>
                </c:pt>
                <c:pt idx="3077">
                  <c:v>0</c:v>
                </c:pt>
                <c:pt idx="3078">
                  <c:v>0</c:v>
                </c:pt>
                <c:pt idx="3079">
                  <c:v>0</c:v>
                </c:pt>
                <c:pt idx="3080">
                  <c:v>0</c:v>
                </c:pt>
                <c:pt idx="3081">
                  <c:v>0</c:v>
                </c:pt>
                <c:pt idx="3082">
                  <c:v>0</c:v>
                </c:pt>
                <c:pt idx="3083">
                  <c:v>0</c:v>
                </c:pt>
                <c:pt idx="3084">
                  <c:v>0</c:v>
                </c:pt>
                <c:pt idx="3085">
                  <c:v>0</c:v>
                </c:pt>
                <c:pt idx="3086">
                  <c:v>0</c:v>
                </c:pt>
                <c:pt idx="3087">
                  <c:v>0</c:v>
                </c:pt>
                <c:pt idx="3088">
                  <c:v>0</c:v>
                </c:pt>
                <c:pt idx="3089">
                  <c:v>0</c:v>
                </c:pt>
                <c:pt idx="3090">
                  <c:v>0</c:v>
                </c:pt>
                <c:pt idx="3091">
                  <c:v>0</c:v>
                </c:pt>
                <c:pt idx="3092">
                  <c:v>0</c:v>
                </c:pt>
                <c:pt idx="3093">
                  <c:v>0</c:v>
                </c:pt>
                <c:pt idx="3094">
                  <c:v>0</c:v>
                </c:pt>
                <c:pt idx="3095">
                  <c:v>0</c:v>
                </c:pt>
                <c:pt idx="3096">
                  <c:v>0</c:v>
                </c:pt>
                <c:pt idx="3097">
                  <c:v>0</c:v>
                </c:pt>
                <c:pt idx="3098">
                  <c:v>0</c:v>
                </c:pt>
                <c:pt idx="3099">
                  <c:v>0</c:v>
                </c:pt>
                <c:pt idx="3100">
                  <c:v>0</c:v>
                </c:pt>
                <c:pt idx="3101">
                  <c:v>0</c:v>
                </c:pt>
                <c:pt idx="3102">
                  <c:v>0</c:v>
                </c:pt>
                <c:pt idx="3103">
                  <c:v>0</c:v>
                </c:pt>
                <c:pt idx="3104">
                  <c:v>1</c:v>
                </c:pt>
                <c:pt idx="3105">
                  <c:v>1</c:v>
                </c:pt>
                <c:pt idx="3106">
                  <c:v>1</c:v>
                </c:pt>
                <c:pt idx="3107">
                  <c:v>1</c:v>
                </c:pt>
                <c:pt idx="3108">
                  <c:v>1</c:v>
                </c:pt>
                <c:pt idx="3109">
                  <c:v>1</c:v>
                </c:pt>
                <c:pt idx="3110">
                  <c:v>1</c:v>
                </c:pt>
                <c:pt idx="3111">
                  <c:v>1</c:v>
                </c:pt>
                <c:pt idx="3112">
                  <c:v>1</c:v>
                </c:pt>
                <c:pt idx="3113">
                  <c:v>1</c:v>
                </c:pt>
                <c:pt idx="3114">
                  <c:v>1</c:v>
                </c:pt>
                <c:pt idx="3115">
                  <c:v>1</c:v>
                </c:pt>
                <c:pt idx="3116">
                  <c:v>1</c:v>
                </c:pt>
                <c:pt idx="3117">
                  <c:v>1</c:v>
                </c:pt>
                <c:pt idx="3118">
                  <c:v>1</c:v>
                </c:pt>
                <c:pt idx="3119">
                  <c:v>1</c:v>
                </c:pt>
                <c:pt idx="3120">
                  <c:v>1</c:v>
                </c:pt>
                <c:pt idx="3121">
                  <c:v>1</c:v>
                </c:pt>
                <c:pt idx="3122">
                  <c:v>1</c:v>
                </c:pt>
                <c:pt idx="3123">
                  <c:v>1</c:v>
                </c:pt>
                <c:pt idx="3124">
                  <c:v>1</c:v>
                </c:pt>
                <c:pt idx="3125">
                  <c:v>1</c:v>
                </c:pt>
                <c:pt idx="3126">
                  <c:v>1</c:v>
                </c:pt>
                <c:pt idx="3127">
                  <c:v>1</c:v>
                </c:pt>
                <c:pt idx="3128">
                  <c:v>1</c:v>
                </c:pt>
                <c:pt idx="3129">
                  <c:v>1</c:v>
                </c:pt>
                <c:pt idx="3130">
                  <c:v>1</c:v>
                </c:pt>
                <c:pt idx="3131">
                  <c:v>1</c:v>
                </c:pt>
                <c:pt idx="3132">
                  <c:v>1</c:v>
                </c:pt>
                <c:pt idx="3133">
                  <c:v>1</c:v>
                </c:pt>
                <c:pt idx="3134">
                  <c:v>1</c:v>
                </c:pt>
                <c:pt idx="3135">
                  <c:v>1</c:v>
                </c:pt>
                <c:pt idx="3136">
                  <c:v>1</c:v>
                </c:pt>
                <c:pt idx="3137">
                  <c:v>1</c:v>
                </c:pt>
                <c:pt idx="3138">
                  <c:v>1</c:v>
                </c:pt>
                <c:pt idx="3139">
                  <c:v>1</c:v>
                </c:pt>
                <c:pt idx="3140">
                  <c:v>1</c:v>
                </c:pt>
                <c:pt idx="3141">
                  <c:v>1</c:v>
                </c:pt>
                <c:pt idx="3142">
                  <c:v>1</c:v>
                </c:pt>
                <c:pt idx="3143">
                  <c:v>1</c:v>
                </c:pt>
                <c:pt idx="3144">
                  <c:v>1</c:v>
                </c:pt>
                <c:pt idx="3145">
                  <c:v>1</c:v>
                </c:pt>
                <c:pt idx="3146">
                  <c:v>1</c:v>
                </c:pt>
                <c:pt idx="3147">
                  <c:v>1</c:v>
                </c:pt>
                <c:pt idx="3148">
                  <c:v>1</c:v>
                </c:pt>
                <c:pt idx="3149">
                  <c:v>1</c:v>
                </c:pt>
                <c:pt idx="3150">
                  <c:v>1</c:v>
                </c:pt>
                <c:pt idx="3151">
                  <c:v>1</c:v>
                </c:pt>
                <c:pt idx="3152">
                  <c:v>1</c:v>
                </c:pt>
                <c:pt idx="3153">
                  <c:v>1</c:v>
                </c:pt>
                <c:pt idx="3154">
                  <c:v>1</c:v>
                </c:pt>
                <c:pt idx="3155">
                  <c:v>1</c:v>
                </c:pt>
                <c:pt idx="3156">
                  <c:v>1</c:v>
                </c:pt>
                <c:pt idx="3157">
                  <c:v>1</c:v>
                </c:pt>
                <c:pt idx="3158">
                  <c:v>1</c:v>
                </c:pt>
                <c:pt idx="3159">
                  <c:v>1</c:v>
                </c:pt>
                <c:pt idx="3160">
                  <c:v>1</c:v>
                </c:pt>
                <c:pt idx="3161">
                  <c:v>1</c:v>
                </c:pt>
                <c:pt idx="3162">
                  <c:v>1</c:v>
                </c:pt>
                <c:pt idx="3163">
                  <c:v>1</c:v>
                </c:pt>
                <c:pt idx="3164">
                  <c:v>1</c:v>
                </c:pt>
                <c:pt idx="3165">
                  <c:v>1</c:v>
                </c:pt>
                <c:pt idx="3166">
                  <c:v>0</c:v>
                </c:pt>
                <c:pt idx="3167">
                  <c:v>0</c:v>
                </c:pt>
                <c:pt idx="3168">
                  <c:v>0</c:v>
                </c:pt>
                <c:pt idx="3169">
                  <c:v>0</c:v>
                </c:pt>
                <c:pt idx="3170">
                  <c:v>0</c:v>
                </c:pt>
                <c:pt idx="3171">
                  <c:v>0</c:v>
                </c:pt>
                <c:pt idx="3172">
                  <c:v>0</c:v>
                </c:pt>
                <c:pt idx="3173">
                  <c:v>0</c:v>
                </c:pt>
                <c:pt idx="3174">
                  <c:v>0</c:v>
                </c:pt>
                <c:pt idx="3175">
                  <c:v>0</c:v>
                </c:pt>
                <c:pt idx="3176">
                  <c:v>0</c:v>
                </c:pt>
                <c:pt idx="3177">
                  <c:v>0</c:v>
                </c:pt>
                <c:pt idx="3178">
                  <c:v>0</c:v>
                </c:pt>
                <c:pt idx="3179">
                  <c:v>0</c:v>
                </c:pt>
                <c:pt idx="3180">
                  <c:v>0</c:v>
                </c:pt>
                <c:pt idx="3181">
                  <c:v>0</c:v>
                </c:pt>
                <c:pt idx="3182">
                  <c:v>0</c:v>
                </c:pt>
                <c:pt idx="3183">
                  <c:v>0</c:v>
                </c:pt>
                <c:pt idx="3184">
                  <c:v>0</c:v>
                </c:pt>
                <c:pt idx="3185">
                  <c:v>0</c:v>
                </c:pt>
                <c:pt idx="3186">
                  <c:v>0</c:v>
                </c:pt>
                <c:pt idx="3187">
                  <c:v>0</c:v>
                </c:pt>
                <c:pt idx="3188">
                  <c:v>0</c:v>
                </c:pt>
                <c:pt idx="3189">
                  <c:v>0</c:v>
                </c:pt>
                <c:pt idx="3190">
                  <c:v>0</c:v>
                </c:pt>
                <c:pt idx="3191">
                  <c:v>0</c:v>
                </c:pt>
                <c:pt idx="3192">
                  <c:v>0</c:v>
                </c:pt>
                <c:pt idx="3193">
                  <c:v>0</c:v>
                </c:pt>
                <c:pt idx="3194">
                  <c:v>0</c:v>
                </c:pt>
                <c:pt idx="3195">
                  <c:v>0</c:v>
                </c:pt>
                <c:pt idx="3196">
                  <c:v>0</c:v>
                </c:pt>
                <c:pt idx="3197">
                  <c:v>0</c:v>
                </c:pt>
                <c:pt idx="3198">
                  <c:v>0</c:v>
                </c:pt>
                <c:pt idx="3199">
                  <c:v>0</c:v>
                </c:pt>
                <c:pt idx="3200">
                  <c:v>0</c:v>
                </c:pt>
                <c:pt idx="3201">
                  <c:v>0</c:v>
                </c:pt>
                <c:pt idx="3202">
                  <c:v>0</c:v>
                </c:pt>
                <c:pt idx="3203">
                  <c:v>0</c:v>
                </c:pt>
                <c:pt idx="3204">
                  <c:v>0</c:v>
                </c:pt>
                <c:pt idx="3205">
                  <c:v>0</c:v>
                </c:pt>
                <c:pt idx="3206">
                  <c:v>0</c:v>
                </c:pt>
                <c:pt idx="3207">
                  <c:v>0</c:v>
                </c:pt>
                <c:pt idx="3208">
                  <c:v>0</c:v>
                </c:pt>
                <c:pt idx="3209">
                  <c:v>0</c:v>
                </c:pt>
                <c:pt idx="3210">
                  <c:v>0</c:v>
                </c:pt>
                <c:pt idx="3211">
                  <c:v>0</c:v>
                </c:pt>
                <c:pt idx="3212">
                  <c:v>0</c:v>
                </c:pt>
                <c:pt idx="3213">
                  <c:v>0</c:v>
                </c:pt>
                <c:pt idx="3214">
                  <c:v>0</c:v>
                </c:pt>
                <c:pt idx="3215">
                  <c:v>0</c:v>
                </c:pt>
                <c:pt idx="3216">
                  <c:v>0</c:v>
                </c:pt>
                <c:pt idx="3217">
                  <c:v>0</c:v>
                </c:pt>
                <c:pt idx="3218">
                  <c:v>0</c:v>
                </c:pt>
                <c:pt idx="3219">
                  <c:v>0</c:v>
                </c:pt>
                <c:pt idx="3220">
                  <c:v>0</c:v>
                </c:pt>
                <c:pt idx="3221">
                  <c:v>0</c:v>
                </c:pt>
                <c:pt idx="3222">
                  <c:v>0</c:v>
                </c:pt>
                <c:pt idx="3223">
                  <c:v>0</c:v>
                </c:pt>
                <c:pt idx="3224">
                  <c:v>0</c:v>
                </c:pt>
                <c:pt idx="3225">
                  <c:v>0</c:v>
                </c:pt>
                <c:pt idx="3226">
                  <c:v>0</c:v>
                </c:pt>
                <c:pt idx="3227">
                  <c:v>0</c:v>
                </c:pt>
                <c:pt idx="3228">
                  <c:v>0</c:v>
                </c:pt>
                <c:pt idx="3229">
                  <c:v>0</c:v>
                </c:pt>
                <c:pt idx="3230">
                  <c:v>0</c:v>
                </c:pt>
                <c:pt idx="3231">
                  <c:v>0</c:v>
                </c:pt>
                <c:pt idx="3232">
                  <c:v>0</c:v>
                </c:pt>
                <c:pt idx="3233">
                  <c:v>0</c:v>
                </c:pt>
                <c:pt idx="3234">
                  <c:v>0</c:v>
                </c:pt>
                <c:pt idx="3235">
                  <c:v>0</c:v>
                </c:pt>
                <c:pt idx="3236">
                  <c:v>0</c:v>
                </c:pt>
                <c:pt idx="3237">
                  <c:v>0</c:v>
                </c:pt>
                <c:pt idx="3238">
                  <c:v>0</c:v>
                </c:pt>
                <c:pt idx="3239">
                  <c:v>0</c:v>
                </c:pt>
                <c:pt idx="3240">
                  <c:v>0</c:v>
                </c:pt>
                <c:pt idx="3241">
                  <c:v>0</c:v>
                </c:pt>
                <c:pt idx="3242">
                  <c:v>0</c:v>
                </c:pt>
                <c:pt idx="3243">
                  <c:v>0</c:v>
                </c:pt>
                <c:pt idx="3244">
                  <c:v>0</c:v>
                </c:pt>
                <c:pt idx="3245">
                  <c:v>0</c:v>
                </c:pt>
                <c:pt idx="3246">
                  <c:v>0</c:v>
                </c:pt>
                <c:pt idx="3247">
                  <c:v>0</c:v>
                </c:pt>
                <c:pt idx="3248">
                  <c:v>0</c:v>
                </c:pt>
                <c:pt idx="3249">
                  <c:v>0</c:v>
                </c:pt>
                <c:pt idx="3250">
                  <c:v>0</c:v>
                </c:pt>
                <c:pt idx="3251">
                  <c:v>0</c:v>
                </c:pt>
                <c:pt idx="3252">
                  <c:v>0</c:v>
                </c:pt>
                <c:pt idx="3253">
                  <c:v>0</c:v>
                </c:pt>
                <c:pt idx="3254">
                  <c:v>0</c:v>
                </c:pt>
                <c:pt idx="3255">
                  <c:v>0</c:v>
                </c:pt>
                <c:pt idx="3256">
                  <c:v>0</c:v>
                </c:pt>
                <c:pt idx="3257">
                  <c:v>0</c:v>
                </c:pt>
                <c:pt idx="3258">
                  <c:v>0</c:v>
                </c:pt>
                <c:pt idx="3259">
                  <c:v>0</c:v>
                </c:pt>
                <c:pt idx="3260">
                  <c:v>0</c:v>
                </c:pt>
                <c:pt idx="3261">
                  <c:v>0</c:v>
                </c:pt>
                <c:pt idx="3262">
                  <c:v>0</c:v>
                </c:pt>
                <c:pt idx="3263">
                  <c:v>0</c:v>
                </c:pt>
                <c:pt idx="3264">
                  <c:v>0</c:v>
                </c:pt>
                <c:pt idx="3265">
                  <c:v>0</c:v>
                </c:pt>
                <c:pt idx="3266">
                  <c:v>0</c:v>
                </c:pt>
                <c:pt idx="3267">
                  <c:v>0</c:v>
                </c:pt>
                <c:pt idx="3268">
                  <c:v>0</c:v>
                </c:pt>
                <c:pt idx="3269">
                  <c:v>0</c:v>
                </c:pt>
                <c:pt idx="3270">
                  <c:v>0</c:v>
                </c:pt>
                <c:pt idx="3271">
                  <c:v>0</c:v>
                </c:pt>
                <c:pt idx="3272">
                  <c:v>0</c:v>
                </c:pt>
                <c:pt idx="3273">
                  <c:v>0</c:v>
                </c:pt>
                <c:pt idx="3274">
                  <c:v>0</c:v>
                </c:pt>
                <c:pt idx="3275">
                  <c:v>0</c:v>
                </c:pt>
                <c:pt idx="3276">
                  <c:v>0</c:v>
                </c:pt>
                <c:pt idx="3277">
                  <c:v>0</c:v>
                </c:pt>
                <c:pt idx="3278">
                  <c:v>0</c:v>
                </c:pt>
                <c:pt idx="3279">
                  <c:v>0</c:v>
                </c:pt>
                <c:pt idx="3280">
                  <c:v>0</c:v>
                </c:pt>
                <c:pt idx="3281">
                  <c:v>0</c:v>
                </c:pt>
                <c:pt idx="3282">
                  <c:v>0</c:v>
                </c:pt>
                <c:pt idx="3283">
                  <c:v>0</c:v>
                </c:pt>
                <c:pt idx="3284">
                  <c:v>0</c:v>
                </c:pt>
                <c:pt idx="3285">
                  <c:v>0</c:v>
                </c:pt>
                <c:pt idx="3286">
                  <c:v>0</c:v>
                </c:pt>
                <c:pt idx="3287">
                  <c:v>0</c:v>
                </c:pt>
                <c:pt idx="3288">
                  <c:v>0</c:v>
                </c:pt>
                <c:pt idx="3289">
                  <c:v>0</c:v>
                </c:pt>
                <c:pt idx="3290">
                  <c:v>0</c:v>
                </c:pt>
                <c:pt idx="3291">
                  <c:v>0</c:v>
                </c:pt>
                <c:pt idx="3292">
                  <c:v>0</c:v>
                </c:pt>
                <c:pt idx="3293">
                  <c:v>0</c:v>
                </c:pt>
                <c:pt idx="3294">
                  <c:v>0</c:v>
                </c:pt>
                <c:pt idx="3295">
                  <c:v>0</c:v>
                </c:pt>
                <c:pt idx="3296">
                  <c:v>0</c:v>
                </c:pt>
                <c:pt idx="3297">
                  <c:v>0</c:v>
                </c:pt>
                <c:pt idx="3298">
                  <c:v>0</c:v>
                </c:pt>
                <c:pt idx="3299">
                  <c:v>0</c:v>
                </c:pt>
                <c:pt idx="3300">
                  <c:v>0</c:v>
                </c:pt>
                <c:pt idx="3301">
                  <c:v>0</c:v>
                </c:pt>
                <c:pt idx="3302">
                  <c:v>0</c:v>
                </c:pt>
                <c:pt idx="3303">
                  <c:v>0</c:v>
                </c:pt>
                <c:pt idx="3304">
                  <c:v>0</c:v>
                </c:pt>
                <c:pt idx="3305">
                  <c:v>0</c:v>
                </c:pt>
                <c:pt idx="3306">
                  <c:v>0</c:v>
                </c:pt>
                <c:pt idx="3307">
                  <c:v>0</c:v>
                </c:pt>
                <c:pt idx="3308">
                  <c:v>0</c:v>
                </c:pt>
                <c:pt idx="3309">
                  <c:v>0</c:v>
                </c:pt>
                <c:pt idx="3310">
                  <c:v>0</c:v>
                </c:pt>
                <c:pt idx="3311">
                  <c:v>0</c:v>
                </c:pt>
                <c:pt idx="3312">
                  <c:v>0</c:v>
                </c:pt>
                <c:pt idx="3313">
                  <c:v>0</c:v>
                </c:pt>
                <c:pt idx="3314">
                  <c:v>0</c:v>
                </c:pt>
                <c:pt idx="3315">
                  <c:v>0</c:v>
                </c:pt>
                <c:pt idx="3316">
                  <c:v>0</c:v>
                </c:pt>
                <c:pt idx="3317">
                  <c:v>0</c:v>
                </c:pt>
                <c:pt idx="3318">
                  <c:v>0</c:v>
                </c:pt>
                <c:pt idx="3319">
                  <c:v>0</c:v>
                </c:pt>
                <c:pt idx="3320">
                  <c:v>0</c:v>
                </c:pt>
                <c:pt idx="3321">
                  <c:v>0</c:v>
                </c:pt>
                <c:pt idx="3322">
                  <c:v>0</c:v>
                </c:pt>
                <c:pt idx="3323">
                  <c:v>0</c:v>
                </c:pt>
                <c:pt idx="3324">
                  <c:v>0</c:v>
                </c:pt>
                <c:pt idx="3325">
                  <c:v>0</c:v>
                </c:pt>
                <c:pt idx="3326">
                  <c:v>0</c:v>
                </c:pt>
                <c:pt idx="3327">
                  <c:v>0</c:v>
                </c:pt>
                <c:pt idx="3328">
                  <c:v>0</c:v>
                </c:pt>
                <c:pt idx="3329">
                  <c:v>0</c:v>
                </c:pt>
                <c:pt idx="3330">
                  <c:v>0</c:v>
                </c:pt>
                <c:pt idx="3331">
                  <c:v>0</c:v>
                </c:pt>
                <c:pt idx="3332">
                  <c:v>0</c:v>
                </c:pt>
                <c:pt idx="3333">
                  <c:v>0</c:v>
                </c:pt>
                <c:pt idx="3334">
                  <c:v>0</c:v>
                </c:pt>
                <c:pt idx="3335">
                  <c:v>0</c:v>
                </c:pt>
                <c:pt idx="3336">
                  <c:v>0</c:v>
                </c:pt>
                <c:pt idx="3337">
                  <c:v>0</c:v>
                </c:pt>
                <c:pt idx="3338">
                  <c:v>0</c:v>
                </c:pt>
                <c:pt idx="3339">
                  <c:v>0</c:v>
                </c:pt>
                <c:pt idx="3340">
                  <c:v>0</c:v>
                </c:pt>
                <c:pt idx="3341">
                  <c:v>0</c:v>
                </c:pt>
                <c:pt idx="3342">
                  <c:v>0</c:v>
                </c:pt>
                <c:pt idx="3343">
                  <c:v>0</c:v>
                </c:pt>
                <c:pt idx="3344">
                  <c:v>0</c:v>
                </c:pt>
                <c:pt idx="3345">
                  <c:v>0</c:v>
                </c:pt>
                <c:pt idx="3346">
                  <c:v>0</c:v>
                </c:pt>
                <c:pt idx="3347">
                  <c:v>0</c:v>
                </c:pt>
                <c:pt idx="3348">
                  <c:v>0</c:v>
                </c:pt>
                <c:pt idx="3349">
                  <c:v>0</c:v>
                </c:pt>
                <c:pt idx="3350">
                  <c:v>0</c:v>
                </c:pt>
                <c:pt idx="3351">
                  <c:v>0</c:v>
                </c:pt>
                <c:pt idx="3352">
                  <c:v>0</c:v>
                </c:pt>
                <c:pt idx="3353">
                  <c:v>0</c:v>
                </c:pt>
                <c:pt idx="3354">
                  <c:v>0</c:v>
                </c:pt>
                <c:pt idx="3355">
                  <c:v>0</c:v>
                </c:pt>
                <c:pt idx="3356">
                  <c:v>0</c:v>
                </c:pt>
                <c:pt idx="3357">
                  <c:v>0</c:v>
                </c:pt>
                <c:pt idx="3358">
                  <c:v>0</c:v>
                </c:pt>
                <c:pt idx="3359">
                  <c:v>0</c:v>
                </c:pt>
                <c:pt idx="3360">
                  <c:v>0</c:v>
                </c:pt>
                <c:pt idx="3361">
                  <c:v>0</c:v>
                </c:pt>
                <c:pt idx="3362">
                  <c:v>0</c:v>
                </c:pt>
                <c:pt idx="3363">
                  <c:v>0</c:v>
                </c:pt>
                <c:pt idx="3364">
                  <c:v>0</c:v>
                </c:pt>
                <c:pt idx="3365">
                  <c:v>0</c:v>
                </c:pt>
                <c:pt idx="3366">
                  <c:v>0</c:v>
                </c:pt>
                <c:pt idx="3367">
                  <c:v>0</c:v>
                </c:pt>
                <c:pt idx="3368">
                  <c:v>0</c:v>
                </c:pt>
                <c:pt idx="3369">
                  <c:v>0</c:v>
                </c:pt>
                <c:pt idx="3370">
                  <c:v>0</c:v>
                </c:pt>
                <c:pt idx="3371">
                  <c:v>0</c:v>
                </c:pt>
                <c:pt idx="3372">
                  <c:v>0</c:v>
                </c:pt>
                <c:pt idx="3373">
                  <c:v>0</c:v>
                </c:pt>
                <c:pt idx="3374">
                  <c:v>0</c:v>
                </c:pt>
                <c:pt idx="3375">
                  <c:v>0</c:v>
                </c:pt>
                <c:pt idx="3376">
                  <c:v>0</c:v>
                </c:pt>
                <c:pt idx="3377">
                  <c:v>0</c:v>
                </c:pt>
                <c:pt idx="3378">
                  <c:v>0</c:v>
                </c:pt>
                <c:pt idx="3379">
                  <c:v>0</c:v>
                </c:pt>
                <c:pt idx="3380">
                  <c:v>0</c:v>
                </c:pt>
                <c:pt idx="3381">
                  <c:v>0</c:v>
                </c:pt>
                <c:pt idx="3382">
                  <c:v>0</c:v>
                </c:pt>
                <c:pt idx="3383">
                  <c:v>0</c:v>
                </c:pt>
                <c:pt idx="3384">
                  <c:v>0</c:v>
                </c:pt>
                <c:pt idx="3385">
                  <c:v>0</c:v>
                </c:pt>
                <c:pt idx="3386">
                  <c:v>0</c:v>
                </c:pt>
                <c:pt idx="3387">
                  <c:v>0</c:v>
                </c:pt>
                <c:pt idx="3388">
                  <c:v>0</c:v>
                </c:pt>
                <c:pt idx="3389">
                  <c:v>0</c:v>
                </c:pt>
                <c:pt idx="3390">
                  <c:v>0</c:v>
                </c:pt>
                <c:pt idx="3391">
                  <c:v>0</c:v>
                </c:pt>
                <c:pt idx="3392">
                  <c:v>0</c:v>
                </c:pt>
                <c:pt idx="3393">
                  <c:v>0</c:v>
                </c:pt>
                <c:pt idx="3394">
                  <c:v>0</c:v>
                </c:pt>
                <c:pt idx="3395">
                  <c:v>0</c:v>
                </c:pt>
                <c:pt idx="3396">
                  <c:v>0</c:v>
                </c:pt>
                <c:pt idx="3397">
                  <c:v>0</c:v>
                </c:pt>
                <c:pt idx="3398">
                  <c:v>0</c:v>
                </c:pt>
                <c:pt idx="3399">
                  <c:v>0</c:v>
                </c:pt>
                <c:pt idx="3400">
                  <c:v>0</c:v>
                </c:pt>
                <c:pt idx="3401">
                  <c:v>0</c:v>
                </c:pt>
                <c:pt idx="3402">
                  <c:v>0</c:v>
                </c:pt>
                <c:pt idx="3403">
                  <c:v>0</c:v>
                </c:pt>
                <c:pt idx="3404">
                  <c:v>0</c:v>
                </c:pt>
                <c:pt idx="3405">
                  <c:v>0</c:v>
                </c:pt>
                <c:pt idx="3406">
                  <c:v>0</c:v>
                </c:pt>
                <c:pt idx="3407">
                  <c:v>0</c:v>
                </c:pt>
                <c:pt idx="3408">
                  <c:v>0</c:v>
                </c:pt>
                <c:pt idx="3409">
                  <c:v>0</c:v>
                </c:pt>
                <c:pt idx="3410">
                  <c:v>0</c:v>
                </c:pt>
                <c:pt idx="3411">
                  <c:v>0</c:v>
                </c:pt>
                <c:pt idx="3412">
                  <c:v>0</c:v>
                </c:pt>
                <c:pt idx="3413">
                  <c:v>0</c:v>
                </c:pt>
                <c:pt idx="3414">
                  <c:v>0</c:v>
                </c:pt>
                <c:pt idx="3415">
                  <c:v>0</c:v>
                </c:pt>
                <c:pt idx="3416">
                  <c:v>0</c:v>
                </c:pt>
                <c:pt idx="3417">
                  <c:v>0</c:v>
                </c:pt>
                <c:pt idx="3418">
                  <c:v>0</c:v>
                </c:pt>
                <c:pt idx="3419">
                  <c:v>0</c:v>
                </c:pt>
                <c:pt idx="3420">
                  <c:v>0</c:v>
                </c:pt>
                <c:pt idx="3421">
                  <c:v>0</c:v>
                </c:pt>
                <c:pt idx="3422">
                  <c:v>0</c:v>
                </c:pt>
                <c:pt idx="3423">
                  <c:v>0</c:v>
                </c:pt>
                <c:pt idx="3424">
                  <c:v>0</c:v>
                </c:pt>
                <c:pt idx="3425">
                  <c:v>0</c:v>
                </c:pt>
                <c:pt idx="3426">
                  <c:v>0</c:v>
                </c:pt>
                <c:pt idx="3427">
                  <c:v>0</c:v>
                </c:pt>
                <c:pt idx="3428">
                  <c:v>0</c:v>
                </c:pt>
                <c:pt idx="3429">
                  <c:v>0</c:v>
                </c:pt>
                <c:pt idx="3430">
                  <c:v>0</c:v>
                </c:pt>
                <c:pt idx="3431">
                  <c:v>0</c:v>
                </c:pt>
                <c:pt idx="3432">
                  <c:v>0</c:v>
                </c:pt>
                <c:pt idx="3433">
                  <c:v>0</c:v>
                </c:pt>
                <c:pt idx="3434">
                  <c:v>0</c:v>
                </c:pt>
                <c:pt idx="3435">
                  <c:v>0</c:v>
                </c:pt>
                <c:pt idx="3436">
                  <c:v>0</c:v>
                </c:pt>
                <c:pt idx="3437">
                  <c:v>0</c:v>
                </c:pt>
                <c:pt idx="3438">
                  <c:v>0</c:v>
                </c:pt>
                <c:pt idx="3439">
                  <c:v>0</c:v>
                </c:pt>
                <c:pt idx="3440">
                  <c:v>0</c:v>
                </c:pt>
                <c:pt idx="3441">
                  <c:v>0</c:v>
                </c:pt>
                <c:pt idx="3442">
                  <c:v>0</c:v>
                </c:pt>
                <c:pt idx="3443">
                  <c:v>0</c:v>
                </c:pt>
                <c:pt idx="3444">
                  <c:v>0</c:v>
                </c:pt>
                <c:pt idx="3445">
                  <c:v>0</c:v>
                </c:pt>
                <c:pt idx="3446">
                  <c:v>0</c:v>
                </c:pt>
                <c:pt idx="3447">
                  <c:v>0</c:v>
                </c:pt>
                <c:pt idx="3448">
                  <c:v>0</c:v>
                </c:pt>
                <c:pt idx="3449">
                  <c:v>0</c:v>
                </c:pt>
                <c:pt idx="3450">
                  <c:v>0</c:v>
                </c:pt>
                <c:pt idx="3451">
                  <c:v>0</c:v>
                </c:pt>
                <c:pt idx="3452">
                  <c:v>0</c:v>
                </c:pt>
                <c:pt idx="3453">
                  <c:v>0</c:v>
                </c:pt>
                <c:pt idx="3454">
                  <c:v>0</c:v>
                </c:pt>
                <c:pt idx="3455">
                  <c:v>0</c:v>
                </c:pt>
                <c:pt idx="3456">
                  <c:v>0</c:v>
                </c:pt>
                <c:pt idx="3457">
                  <c:v>0</c:v>
                </c:pt>
                <c:pt idx="3458">
                  <c:v>0</c:v>
                </c:pt>
                <c:pt idx="3459">
                  <c:v>0</c:v>
                </c:pt>
                <c:pt idx="3460">
                  <c:v>0</c:v>
                </c:pt>
                <c:pt idx="3461">
                  <c:v>0</c:v>
                </c:pt>
                <c:pt idx="3462">
                  <c:v>0</c:v>
                </c:pt>
                <c:pt idx="3463">
                  <c:v>0</c:v>
                </c:pt>
                <c:pt idx="3464">
                  <c:v>0</c:v>
                </c:pt>
                <c:pt idx="3465">
                  <c:v>0</c:v>
                </c:pt>
                <c:pt idx="3466">
                  <c:v>0</c:v>
                </c:pt>
                <c:pt idx="3467">
                  <c:v>0</c:v>
                </c:pt>
                <c:pt idx="3468">
                  <c:v>0</c:v>
                </c:pt>
                <c:pt idx="3469">
                  <c:v>1</c:v>
                </c:pt>
                <c:pt idx="3470">
                  <c:v>1</c:v>
                </c:pt>
                <c:pt idx="3471">
                  <c:v>1</c:v>
                </c:pt>
                <c:pt idx="3472">
                  <c:v>1</c:v>
                </c:pt>
                <c:pt idx="3473">
                  <c:v>1</c:v>
                </c:pt>
                <c:pt idx="3474">
                  <c:v>1</c:v>
                </c:pt>
                <c:pt idx="3475">
                  <c:v>1</c:v>
                </c:pt>
                <c:pt idx="3476">
                  <c:v>1</c:v>
                </c:pt>
                <c:pt idx="3477">
                  <c:v>1</c:v>
                </c:pt>
                <c:pt idx="3478">
                  <c:v>1</c:v>
                </c:pt>
                <c:pt idx="3479">
                  <c:v>1</c:v>
                </c:pt>
                <c:pt idx="3480">
                  <c:v>1</c:v>
                </c:pt>
                <c:pt idx="3481">
                  <c:v>1</c:v>
                </c:pt>
                <c:pt idx="3482">
                  <c:v>1</c:v>
                </c:pt>
                <c:pt idx="3483">
                  <c:v>1</c:v>
                </c:pt>
                <c:pt idx="3484">
                  <c:v>1</c:v>
                </c:pt>
                <c:pt idx="3485">
                  <c:v>1</c:v>
                </c:pt>
                <c:pt idx="3486">
                  <c:v>1</c:v>
                </c:pt>
                <c:pt idx="3487">
                  <c:v>1</c:v>
                </c:pt>
                <c:pt idx="3488">
                  <c:v>1</c:v>
                </c:pt>
                <c:pt idx="3489">
                  <c:v>1</c:v>
                </c:pt>
                <c:pt idx="3490">
                  <c:v>1</c:v>
                </c:pt>
                <c:pt idx="3491">
                  <c:v>1</c:v>
                </c:pt>
                <c:pt idx="3492">
                  <c:v>1</c:v>
                </c:pt>
                <c:pt idx="3493">
                  <c:v>1</c:v>
                </c:pt>
                <c:pt idx="3494">
                  <c:v>1</c:v>
                </c:pt>
                <c:pt idx="3495">
                  <c:v>1</c:v>
                </c:pt>
                <c:pt idx="3496">
                  <c:v>1</c:v>
                </c:pt>
                <c:pt idx="3497">
                  <c:v>1</c:v>
                </c:pt>
                <c:pt idx="3498">
                  <c:v>1</c:v>
                </c:pt>
                <c:pt idx="3499">
                  <c:v>1</c:v>
                </c:pt>
                <c:pt idx="3500">
                  <c:v>1</c:v>
                </c:pt>
                <c:pt idx="3501">
                  <c:v>1</c:v>
                </c:pt>
                <c:pt idx="3502">
                  <c:v>1</c:v>
                </c:pt>
                <c:pt idx="3503">
                  <c:v>1</c:v>
                </c:pt>
                <c:pt idx="3504">
                  <c:v>1</c:v>
                </c:pt>
                <c:pt idx="3505">
                  <c:v>1</c:v>
                </c:pt>
                <c:pt idx="3506">
                  <c:v>1</c:v>
                </c:pt>
                <c:pt idx="3507">
                  <c:v>1</c:v>
                </c:pt>
                <c:pt idx="3508">
                  <c:v>1</c:v>
                </c:pt>
                <c:pt idx="3509">
                  <c:v>1</c:v>
                </c:pt>
                <c:pt idx="3510">
                  <c:v>1</c:v>
                </c:pt>
                <c:pt idx="3511">
                  <c:v>1</c:v>
                </c:pt>
                <c:pt idx="3512">
                  <c:v>1</c:v>
                </c:pt>
                <c:pt idx="3513">
                  <c:v>1</c:v>
                </c:pt>
                <c:pt idx="3514">
                  <c:v>1</c:v>
                </c:pt>
                <c:pt idx="3515">
                  <c:v>1</c:v>
                </c:pt>
                <c:pt idx="3516">
                  <c:v>1</c:v>
                </c:pt>
                <c:pt idx="3517">
                  <c:v>1</c:v>
                </c:pt>
                <c:pt idx="3518">
                  <c:v>1</c:v>
                </c:pt>
                <c:pt idx="3519">
                  <c:v>1</c:v>
                </c:pt>
                <c:pt idx="3520">
                  <c:v>1</c:v>
                </c:pt>
                <c:pt idx="3521">
                  <c:v>1</c:v>
                </c:pt>
                <c:pt idx="3522">
                  <c:v>1</c:v>
                </c:pt>
                <c:pt idx="3523">
                  <c:v>1</c:v>
                </c:pt>
                <c:pt idx="3524">
                  <c:v>1</c:v>
                </c:pt>
                <c:pt idx="3525">
                  <c:v>1</c:v>
                </c:pt>
                <c:pt idx="3526">
                  <c:v>1</c:v>
                </c:pt>
                <c:pt idx="3527">
                  <c:v>1</c:v>
                </c:pt>
                <c:pt idx="3528">
                  <c:v>1</c:v>
                </c:pt>
                <c:pt idx="3529">
                  <c:v>1</c:v>
                </c:pt>
                <c:pt idx="3530">
                  <c:v>1</c:v>
                </c:pt>
                <c:pt idx="3535">
                  <c:v>0.9</c:v>
                </c:pt>
              </c:numCache>
            </c:numRef>
          </c:val>
          <c:extLst>
            <c:ext xmlns:c16="http://schemas.microsoft.com/office/drawing/2014/chart" uri="{C3380CC4-5D6E-409C-BE32-E72D297353CC}">
              <c16:uniqueId val="{00000006-FFCB-4F1C-8F45-A8F685617EA6}"/>
            </c:ext>
          </c:extLst>
        </c:ser>
        <c:dLbls>
          <c:showLegendKey val="0"/>
          <c:showVal val="0"/>
          <c:showCatName val="0"/>
          <c:showSerName val="0"/>
          <c:showPercent val="0"/>
          <c:showBubbleSize val="0"/>
        </c:dLbls>
        <c:gapWidth val="150"/>
        <c:overlap val="100"/>
        <c:axId val="767697760"/>
        <c:axId val="767663648"/>
      </c:barChart>
      <c:lineChart>
        <c:grouping val="standard"/>
        <c:varyColors val="0"/>
        <c:ser>
          <c:idx val="0"/>
          <c:order val="0"/>
          <c:tx>
            <c:strRef>
              <c:f>Trends!$H$16</c:f>
              <c:strCache>
                <c:ptCount val="1"/>
              </c:strCache>
            </c:strRef>
          </c:tx>
          <c:spPr>
            <a:ln w="19050" cap="rnd">
              <a:solidFill>
                <a:srgbClr val="80BE80"/>
              </a:solidFill>
              <a:prstDash val="solid"/>
              <a:round/>
            </a:ln>
            <a:effectLst/>
          </c:spPr>
          <c:marker>
            <c:symbol val="none"/>
          </c:marker>
          <c:cat>
            <c:numRef>
              <c:f>Trends!$C$17:$C$3564</c:f>
              <c:numCache>
                <c:formatCode>mm/dd/yy</c:formatCode>
                <c:ptCount val="3548"/>
                <c:pt idx="0">
                  <c:v>42736.999305555553</c:v>
                </c:pt>
                <c:pt idx="1">
                  <c:v>42737.999305555553</c:v>
                </c:pt>
                <c:pt idx="2">
                  <c:v>42738.999305555553</c:v>
                </c:pt>
                <c:pt idx="3">
                  <c:v>42739.999305555553</c:v>
                </c:pt>
                <c:pt idx="4">
                  <c:v>42740.999305555553</c:v>
                </c:pt>
                <c:pt idx="5">
                  <c:v>42741.999305555553</c:v>
                </c:pt>
                <c:pt idx="6">
                  <c:v>42742.999305555553</c:v>
                </c:pt>
                <c:pt idx="7">
                  <c:v>42743.999305555553</c:v>
                </c:pt>
                <c:pt idx="8">
                  <c:v>42744.999305555553</c:v>
                </c:pt>
                <c:pt idx="9">
                  <c:v>42745.999305555553</c:v>
                </c:pt>
                <c:pt idx="10">
                  <c:v>42746.999305555553</c:v>
                </c:pt>
                <c:pt idx="11">
                  <c:v>42747.999305555553</c:v>
                </c:pt>
                <c:pt idx="12">
                  <c:v>42748.999305555553</c:v>
                </c:pt>
                <c:pt idx="13">
                  <c:v>42749.999305555553</c:v>
                </c:pt>
                <c:pt idx="14">
                  <c:v>42750.999305555553</c:v>
                </c:pt>
                <c:pt idx="15">
                  <c:v>42751.999305555553</c:v>
                </c:pt>
                <c:pt idx="16">
                  <c:v>42752.999305555553</c:v>
                </c:pt>
                <c:pt idx="17">
                  <c:v>42753.999305555553</c:v>
                </c:pt>
                <c:pt idx="18">
                  <c:v>42754.999305555553</c:v>
                </c:pt>
                <c:pt idx="19">
                  <c:v>42755.999305555553</c:v>
                </c:pt>
                <c:pt idx="20">
                  <c:v>42756.999305555553</c:v>
                </c:pt>
                <c:pt idx="21">
                  <c:v>42757.999305555553</c:v>
                </c:pt>
                <c:pt idx="22">
                  <c:v>42758.999305555553</c:v>
                </c:pt>
                <c:pt idx="23">
                  <c:v>42759.999305555553</c:v>
                </c:pt>
                <c:pt idx="24">
                  <c:v>42760.999305555553</c:v>
                </c:pt>
                <c:pt idx="25">
                  <c:v>42761.999305555553</c:v>
                </c:pt>
                <c:pt idx="26">
                  <c:v>42762.999305555553</c:v>
                </c:pt>
                <c:pt idx="27">
                  <c:v>42763.999305555553</c:v>
                </c:pt>
                <c:pt idx="28">
                  <c:v>42764.999305555553</c:v>
                </c:pt>
                <c:pt idx="29">
                  <c:v>42765.999305555553</c:v>
                </c:pt>
                <c:pt idx="30">
                  <c:v>42766.999305555553</c:v>
                </c:pt>
                <c:pt idx="31">
                  <c:v>42767.999305555553</c:v>
                </c:pt>
                <c:pt idx="32">
                  <c:v>42768.999305555553</c:v>
                </c:pt>
                <c:pt idx="33">
                  <c:v>42769.999305555553</c:v>
                </c:pt>
                <c:pt idx="34">
                  <c:v>42770.999305555553</c:v>
                </c:pt>
                <c:pt idx="35">
                  <c:v>42771.999305555553</c:v>
                </c:pt>
                <c:pt idx="36">
                  <c:v>42772.999305555553</c:v>
                </c:pt>
                <c:pt idx="37">
                  <c:v>42773.999305555553</c:v>
                </c:pt>
                <c:pt idx="38">
                  <c:v>42774.999305555553</c:v>
                </c:pt>
                <c:pt idx="39">
                  <c:v>42775.999305555553</c:v>
                </c:pt>
                <c:pt idx="40">
                  <c:v>42776.999305555553</c:v>
                </c:pt>
                <c:pt idx="41">
                  <c:v>42777.999305555553</c:v>
                </c:pt>
                <c:pt idx="42">
                  <c:v>42778.999305555553</c:v>
                </c:pt>
                <c:pt idx="43">
                  <c:v>42779.999305555553</c:v>
                </c:pt>
                <c:pt idx="44">
                  <c:v>42780.999305555553</c:v>
                </c:pt>
                <c:pt idx="45">
                  <c:v>42781.999305555553</c:v>
                </c:pt>
                <c:pt idx="46">
                  <c:v>42782.999305555553</c:v>
                </c:pt>
                <c:pt idx="47">
                  <c:v>42783.999305555553</c:v>
                </c:pt>
                <c:pt idx="48">
                  <c:v>42784.999305555553</c:v>
                </c:pt>
                <c:pt idx="49">
                  <c:v>42785.999305555553</c:v>
                </c:pt>
                <c:pt idx="50">
                  <c:v>42786.999305555553</c:v>
                </c:pt>
                <c:pt idx="51">
                  <c:v>42787.999305555553</c:v>
                </c:pt>
                <c:pt idx="52">
                  <c:v>42788.999305555553</c:v>
                </c:pt>
                <c:pt idx="53">
                  <c:v>42789.999305555553</c:v>
                </c:pt>
                <c:pt idx="54">
                  <c:v>42790.999305555553</c:v>
                </c:pt>
                <c:pt idx="55">
                  <c:v>42791.999305555553</c:v>
                </c:pt>
                <c:pt idx="56">
                  <c:v>42792.999305555553</c:v>
                </c:pt>
                <c:pt idx="57">
                  <c:v>42793.999305555553</c:v>
                </c:pt>
                <c:pt idx="58">
                  <c:v>42794.999305555553</c:v>
                </c:pt>
                <c:pt idx="59">
                  <c:v>42795.999305555553</c:v>
                </c:pt>
                <c:pt idx="60">
                  <c:v>42796.999305555553</c:v>
                </c:pt>
                <c:pt idx="61">
                  <c:v>42797.999305555553</c:v>
                </c:pt>
                <c:pt idx="62">
                  <c:v>42798.999305555553</c:v>
                </c:pt>
                <c:pt idx="63">
                  <c:v>42799.999305555553</c:v>
                </c:pt>
                <c:pt idx="64">
                  <c:v>42800.999305555553</c:v>
                </c:pt>
                <c:pt idx="65">
                  <c:v>42801.999305555553</c:v>
                </c:pt>
                <c:pt idx="66">
                  <c:v>42802.999305555553</c:v>
                </c:pt>
                <c:pt idx="67">
                  <c:v>42803.999305555553</c:v>
                </c:pt>
                <c:pt idx="68">
                  <c:v>42804.999305555553</c:v>
                </c:pt>
                <c:pt idx="69">
                  <c:v>42805.999305555553</c:v>
                </c:pt>
                <c:pt idx="70">
                  <c:v>42806.999305555553</c:v>
                </c:pt>
                <c:pt idx="71">
                  <c:v>42807.999305555553</c:v>
                </c:pt>
                <c:pt idx="72">
                  <c:v>42808.999305555553</c:v>
                </c:pt>
                <c:pt idx="73">
                  <c:v>42809.999305555553</c:v>
                </c:pt>
                <c:pt idx="74">
                  <c:v>42810.999305555553</c:v>
                </c:pt>
                <c:pt idx="75">
                  <c:v>42811.999305555553</c:v>
                </c:pt>
                <c:pt idx="76">
                  <c:v>42812.999305555553</c:v>
                </c:pt>
                <c:pt idx="77">
                  <c:v>42813.999305555553</c:v>
                </c:pt>
                <c:pt idx="78">
                  <c:v>42814.999305555553</c:v>
                </c:pt>
                <c:pt idx="79">
                  <c:v>42815.999305555553</c:v>
                </c:pt>
                <c:pt idx="80">
                  <c:v>42816.999305555553</c:v>
                </c:pt>
                <c:pt idx="81">
                  <c:v>42817.999305555553</c:v>
                </c:pt>
                <c:pt idx="82">
                  <c:v>42818.999305555553</c:v>
                </c:pt>
                <c:pt idx="83">
                  <c:v>42819.999305555553</c:v>
                </c:pt>
                <c:pt idx="84">
                  <c:v>42820.999305555553</c:v>
                </c:pt>
                <c:pt idx="85">
                  <c:v>42821.999305555553</c:v>
                </c:pt>
                <c:pt idx="86">
                  <c:v>42822.999305555553</c:v>
                </c:pt>
                <c:pt idx="87">
                  <c:v>42823.999305555553</c:v>
                </c:pt>
                <c:pt idx="88">
                  <c:v>42824.999305555553</c:v>
                </c:pt>
                <c:pt idx="89">
                  <c:v>42825.999305555553</c:v>
                </c:pt>
                <c:pt idx="90">
                  <c:v>42826.999305555553</c:v>
                </c:pt>
                <c:pt idx="91">
                  <c:v>42827.999305555553</c:v>
                </c:pt>
                <c:pt idx="92">
                  <c:v>42828.999305555553</c:v>
                </c:pt>
                <c:pt idx="93">
                  <c:v>42829.999305555553</c:v>
                </c:pt>
                <c:pt idx="94">
                  <c:v>42830.999305555553</c:v>
                </c:pt>
                <c:pt idx="95">
                  <c:v>42831.999305555553</c:v>
                </c:pt>
                <c:pt idx="96">
                  <c:v>42832.999305555553</c:v>
                </c:pt>
                <c:pt idx="97">
                  <c:v>42833.999305555553</c:v>
                </c:pt>
                <c:pt idx="98">
                  <c:v>42834.999305555553</c:v>
                </c:pt>
                <c:pt idx="99">
                  <c:v>42835.999305555553</c:v>
                </c:pt>
                <c:pt idx="100">
                  <c:v>42836.999305555553</c:v>
                </c:pt>
                <c:pt idx="101">
                  <c:v>42837.999305555553</c:v>
                </c:pt>
                <c:pt idx="102">
                  <c:v>42838.999305555553</c:v>
                </c:pt>
                <c:pt idx="103">
                  <c:v>42839.999305555553</c:v>
                </c:pt>
                <c:pt idx="104">
                  <c:v>42840.999305555553</c:v>
                </c:pt>
                <c:pt idx="105">
                  <c:v>42841.999305555553</c:v>
                </c:pt>
                <c:pt idx="106">
                  <c:v>42842.999305555553</c:v>
                </c:pt>
                <c:pt idx="107">
                  <c:v>42843.999305555553</c:v>
                </c:pt>
                <c:pt idx="108">
                  <c:v>42844.999305555553</c:v>
                </c:pt>
                <c:pt idx="109">
                  <c:v>42845.999305555553</c:v>
                </c:pt>
                <c:pt idx="110">
                  <c:v>42846.999305555553</c:v>
                </c:pt>
                <c:pt idx="111">
                  <c:v>42847.999305555553</c:v>
                </c:pt>
                <c:pt idx="112">
                  <c:v>42848.999305555553</c:v>
                </c:pt>
                <c:pt idx="113">
                  <c:v>42849.999305555553</c:v>
                </c:pt>
                <c:pt idx="114">
                  <c:v>42850.999305555553</c:v>
                </c:pt>
                <c:pt idx="115">
                  <c:v>42851.999305555553</c:v>
                </c:pt>
                <c:pt idx="116">
                  <c:v>42852.999305555553</c:v>
                </c:pt>
                <c:pt idx="117">
                  <c:v>42853.999305555553</c:v>
                </c:pt>
                <c:pt idx="118">
                  <c:v>42854.999305555553</c:v>
                </c:pt>
                <c:pt idx="119">
                  <c:v>42855.999305555553</c:v>
                </c:pt>
                <c:pt idx="120">
                  <c:v>42856.999305555553</c:v>
                </c:pt>
                <c:pt idx="121">
                  <c:v>42857.999305555553</c:v>
                </c:pt>
                <c:pt idx="122">
                  <c:v>42858.999305555553</c:v>
                </c:pt>
                <c:pt idx="123">
                  <c:v>42859.999305555553</c:v>
                </c:pt>
                <c:pt idx="124">
                  <c:v>42860.999305555553</c:v>
                </c:pt>
                <c:pt idx="125">
                  <c:v>42861.999305555553</c:v>
                </c:pt>
                <c:pt idx="126">
                  <c:v>42862.999305555553</c:v>
                </c:pt>
                <c:pt idx="127">
                  <c:v>42863.999305555553</c:v>
                </c:pt>
                <c:pt idx="128">
                  <c:v>42864.999305555553</c:v>
                </c:pt>
                <c:pt idx="129">
                  <c:v>42865.999305555553</c:v>
                </c:pt>
                <c:pt idx="130">
                  <c:v>42866.999305555553</c:v>
                </c:pt>
                <c:pt idx="131">
                  <c:v>42867.999305555553</c:v>
                </c:pt>
                <c:pt idx="132">
                  <c:v>42868.999305555553</c:v>
                </c:pt>
                <c:pt idx="133">
                  <c:v>42869.999305555553</c:v>
                </c:pt>
                <c:pt idx="134">
                  <c:v>42870.999305555553</c:v>
                </c:pt>
                <c:pt idx="135">
                  <c:v>42871.999305555553</c:v>
                </c:pt>
                <c:pt idx="136">
                  <c:v>42872.999305555553</c:v>
                </c:pt>
                <c:pt idx="137">
                  <c:v>42873.999305555553</c:v>
                </c:pt>
                <c:pt idx="138">
                  <c:v>42874.999305555553</c:v>
                </c:pt>
                <c:pt idx="139">
                  <c:v>42875.999305555553</c:v>
                </c:pt>
                <c:pt idx="140">
                  <c:v>42876.999305555553</c:v>
                </c:pt>
                <c:pt idx="141">
                  <c:v>42877.999305555553</c:v>
                </c:pt>
                <c:pt idx="142">
                  <c:v>42878.999305555553</c:v>
                </c:pt>
                <c:pt idx="143">
                  <c:v>42879.999305555553</c:v>
                </c:pt>
                <c:pt idx="144">
                  <c:v>42880.999305555553</c:v>
                </c:pt>
                <c:pt idx="145">
                  <c:v>42881.999305555553</c:v>
                </c:pt>
                <c:pt idx="146">
                  <c:v>42882.999305555553</c:v>
                </c:pt>
                <c:pt idx="147">
                  <c:v>42883.999305555553</c:v>
                </c:pt>
                <c:pt idx="148">
                  <c:v>42884.999305555553</c:v>
                </c:pt>
                <c:pt idx="149">
                  <c:v>42885.999305555553</c:v>
                </c:pt>
                <c:pt idx="150">
                  <c:v>42886.999305555553</c:v>
                </c:pt>
                <c:pt idx="151">
                  <c:v>42887.999305555553</c:v>
                </c:pt>
                <c:pt idx="152">
                  <c:v>42888.999305555553</c:v>
                </c:pt>
                <c:pt idx="153">
                  <c:v>42889.999305555553</c:v>
                </c:pt>
                <c:pt idx="154">
                  <c:v>42890.999305555553</c:v>
                </c:pt>
                <c:pt idx="155">
                  <c:v>42891.999305555553</c:v>
                </c:pt>
                <c:pt idx="156">
                  <c:v>42892.999305555553</c:v>
                </c:pt>
                <c:pt idx="157">
                  <c:v>42893.999305555553</c:v>
                </c:pt>
                <c:pt idx="158">
                  <c:v>42894.999305555553</c:v>
                </c:pt>
                <c:pt idx="159">
                  <c:v>42895.999305555553</c:v>
                </c:pt>
                <c:pt idx="160">
                  <c:v>42896.999305555553</c:v>
                </c:pt>
                <c:pt idx="161">
                  <c:v>42897.999305555553</c:v>
                </c:pt>
                <c:pt idx="162">
                  <c:v>42898.999305555553</c:v>
                </c:pt>
                <c:pt idx="163">
                  <c:v>42899.999305555553</c:v>
                </c:pt>
                <c:pt idx="164">
                  <c:v>42900.999305555553</c:v>
                </c:pt>
                <c:pt idx="165">
                  <c:v>42901.999305555553</c:v>
                </c:pt>
                <c:pt idx="166">
                  <c:v>42902.999305555553</c:v>
                </c:pt>
                <c:pt idx="167">
                  <c:v>42903.999305555553</c:v>
                </c:pt>
                <c:pt idx="168">
                  <c:v>42904.999305555553</c:v>
                </c:pt>
                <c:pt idx="169">
                  <c:v>42905.999305555553</c:v>
                </c:pt>
                <c:pt idx="170">
                  <c:v>42906.999305555553</c:v>
                </c:pt>
                <c:pt idx="171">
                  <c:v>42907.999305555553</c:v>
                </c:pt>
                <c:pt idx="172">
                  <c:v>42908.999305555553</c:v>
                </c:pt>
                <c:pt idx="173">
                  <c:v>42909.999305555553</c:v>
                </c:pt>
                <c:pt idx="174">
                  <c:v>42910.999305555553</c:v>
                </c:pt>
                <c:pt idx="175">
                  <c:v>42911.999305555553</c:v>
                </c:pt>
                <c:pt idx="176">
                  <c:v>42912.999305555553</c:v>
                </c:pt>
                <c:pt idx="177">
                  <c:v>42913.999305555553</c:v>
                </c:pt>
                <c:pt idx="178">
                  <c:v>42914.999305555553</c:v>
                </c:pt>
                <c:pt idx="179">
                  <c:v>42915.999305555553</c:v>
                </c:pt>
                <c:pt idx="180">
                  <c:v>42916.999305555553</c:v>
                </c:pt>
                <c:pt idx="181">
                  <c:v>42917.999305555553</c:v>
                </c:pt>
                <c:pt idx="182">
                  <c:v>42918.999305555553</c:v>
                </c:pt>
                <c:pt idx="183">
                  <c:v>42919.999305555553</c:v>
                </c:pt>
                <c:pt idx="184">
                  <c:v>42920.999305555553</c:v>
                </c:pt>
                <c:pt idx="185">
                  <c:v>42921.999305555553</c:v>
                </c:pt>
                <c:pt idx="186">
                  <c:v>42922.999305555553</c:v>
                </c:pt>
                <c:pt idx="187">
                  <c:v>42923.999305555553</c:v>
                </c:pt>
                <c:pt idx="188">
                  <c:v>42924.999305555553</c:v>
                </c:pt>
                <c:pt idx="189">
                  <c:v>42925.999305555553</c:v>
                </c:pt>
                <c:pt idx="190">
                  <c:v>42926.999305555553</c:v>
                </c:pt>
                <c:pt idx="191">
                  <c:v>42927.999305555553</c:v>
                </c:pt>
                <c:pt idx="192">
                  <c:v>42928.999305555553</c:v>
                </c:pt>
                <c:pt idx="193">
                  <c:v>42929.999305555553</c:v>
                </c:pt>
                <c:pt idx="194">
                  <c:v>42930.999305555553</c:v>
                </c:pt>
                <c:pt idx="195">
                  <c:v>42931.999305555553</c:v>
                </c:pt>
                <c:pt idx="196">
                  <c:v>42932.999305555553</c:v>
                </c:pt>
                <c:pt idx="197">
                  <c:v>42933.999305555553</c:v>
                </c:pt>
                <c:pt idx="198">
                  <c:v>42934.999305555553</c:v>
                </c:pt>
                <c:pt idx="199">
                  <c:v>42935.999305555553</c:v>
                </c:pt>
                <c:pt idx="200">
                  <c:v>42936.999305555553</c:v>
                </c:pt>
                <c:pt idx="201">
                  <c:v>42937.999305555553</c:v>
                </c:pt>
                <c:pt idx="202">
                  <c:v>42938.999305555553</c:v>
                </c:pt>
                <c:pt idx="203">
                  <c:v>42939.999305555553</c:v>
                </c:pt>
                <c:pt idx="204">
                  <c:v>42940.999305555553</c:v>
                </c:pt>
                <c:pt idx="205">
                  <c:v>42941.999305555553</c:v>
                </c:pt>
                <c:pt idx="206">
                  <c:v>42942.999305555553</c:v>
                </c:pt>
                <c:pt idx="207">
                  <c:v>42943.999305555553</c:v>
                </c:pt>
                <c:pt idx="208">
                  <c:v>42944.999305555553</c:v>
                </c:pt>
                <c:pt idx="209">
                  <c:v>42945.999305555553</c:v>
                </c:pt>
                <c:pt idx="210">
                  <c:v>42946.999305555553</c:v>
                </c:pt>
                <c:pt idx="211">
                  <c:v>42947.999305555553</c:v>
                </c:pt>
                <c:pt idx="212">
                  <c:v>42948.999305555553</c:v>
                </c:pt>
                <c:pt idx="213">
                  <c:v>42949.999305555553</c:v>
                </c:pt>
                <c:pt idx="214">
                  <c:v>42950.999305555553</c:v>
                </c:pt>
                <c:pt idx="215">
                  <c:v>42951.999305555553</c:v>
                </c:pt>
                <c:pt idx="216">
                  <c:v>42952.999305555553</c:v>
                </c:pt>
                <c:pt idx="217">
                  <c:v>42953.999305555553</c:v>
                </c:pt>
                <c:pt idx="218">
                  <c:v>42954.999305555553</c:v>
                </c:pt>
                <c:pt idx="219">
                  <c:v>42955.999305555553</c:v>
                </c:pt>
                <c:pt idx="220">
                  <c:v>42956.999305555553</c:v>
                </c:pt>
                <c:pt idx="221">
                  <c:v>42957.999305555553</c:v>
                </c:pt>
                <c:pt idx="222">
                  <c:v>42958.999305555553</c:v>
                </c:pt>
                <c:pt idx="223">
                  <c:v>42959.999305555553</c:v>
                </c:pt>
                <c:pt idx="224">
                  <c:v>42960.999305555553</c:v>
                </c:pt>
                <c:pt idx="225">
                  <c:v>42961.999305555553</c:v>
                </c:pt>
                <c:pt idx="226">
                  <c:v>42962.999305555553</c:v>
                </c:pt>
                <c:pt idx="227">
                  <c:v>42963.999305555553</c:v>
                </c:pt>
                <c:pt idx="228">
                  <c:v>42964.999305555553</c:v>
                </c:pt>
                <c:pt idx="229">
                  <c:v>42965.999305555553</c:v>
                </c:pt>
                <c:pt idx="230">
                  <c:v>42966.999305555553</c:v>
                </c:pt>
                <c:pt idx="231">
                  <c:v>42967.999305555553</c:v>
                </c:pt>
                <c:pt idx="232">
                  <c:v>42968.999305555553</c:v>
                </c:pt>
                <c:pt idx="233">
                  <c:v>42969.999305555553</c:v>
                </c:pt>
                <c:pt idx="234">
                  <c:v>42970.999305555553</c:v>
                </c:pt>
                <c:pt idx="235">
                  <c:v>42971.999305555553</c:v>
                </c:pt>
                <c:pt idx="236">
                  <c:v>42972.999305555553</c:v>
                </c:pt>
                <c:pt idx="237">
                  <c:v>42973.999305555553</c:v>
                </c:pt>
                <c:pt idx="238">
                  <c:v>42974.999305555553</c:v>
                </c:pt>
                <c:pt idx="239">
                  <c:v>42975.999305555553</c:v>
                </c:pt>
                <c:pt idx="240">
                  <c:v>42976.999305555553</c:v>
                </c:pt>
                <c:pt idx="241">
                  <c:v>42977.999305555553</c:v>
                </c:pt>
                <c:pt idx="242">
                  <c:v>42978.999305555553</c:v>
                </c:pt>
                <c:pt idx="243">
                  <c:v>42979.999305555553</c:v>
                </c:pt>
                <c:pt idx="244">
                  <c:v>42980.999305555553</c:v>
                </c:pt>
                <c:pt idx="245">
                  <c:v>42981.999305555553</c:v>
                </c:pt>
                <c:pt idx="246">
                  <c:v>42982.999305555553</c:v>
                </c:pt>
                <c:pt idx="247">
                  <c:v>42983.999305555553</c:v>
                </c:pt>
                <c:pt idx="248">
                  <c:v>42984.999305555553</c:v>
                </c:pt>
                <c:pt idx="249">
                  <c:v>42985.999305555553</c:v>
                </c:pt>
                <c:pt idx="250">
                  <c:v>42986.999305555553</c:v>
                </c:pt>
                <c:pt idx="251">
                  <c:v>42987.999305555553</c:v>
                </c:pt>
                <c:pt idx="252">
                  <c:v>42988.999305555553</c:v>
                </c:pt>
                <c:pt idx="253">
                  <c:v>42989.999305555553</c:v>
                </c:pt>
                <c:pt idx="254">
                  <c:v>42990.999305555553</c:v>
                </c:pt>
                <c:pt idx="255">
                  <c:v>42991.999305555553</c:v>
                </c:pt>
                <c:pt idx="256">
                  <c:v>42992.999305555553</c:v>
                </c:pt>
                <c:pt idx="257">
                  <c:v>42993.999305555553</c:v>
                </c:pt>
                <c:pt idx="258">
                  <c:v>42994.999305555553</c:v>
                </c:pt>
                <c:pt idx="259">
                  <c:v>42995.999305555553</c:v>
                </c:pt>
                <c:pt idx="260">
                  <c:v>42996.999305555553</c:v>
                </c:pt>
                <c:pt idx="261">
                  <c:v>42997.999305555553</c:v>
                </c:pt>
                <c:pt idx="262">
                  <c:v>42998.999305555553</c:v>
                </c:pt>
                <c:pt idx="263">
                  <c:v>42999.999305555553</c:v>
                </c:pt>
                <c:pt idx="264">
                  <c:v>43000.999305555553</c:v>
                </c:pt>
                <c:pt idx="265">
                  <c:v>43001.999305555553</c:v>
                </c:pt>
                <c:pt idx="266">
                  <c:v>43002.999305555553</c:v>
                </c:pt>
                <c:pt idx="267">
                  <c:v>43003.999305555553</c:v>
                </c:pt>
                <c:pt idx="268">
                  <c:v>43004.999305555553</c:v>
                </c:pt>
                <c:pt idx="269">
                  <c:v>43005.999305555553</c:v>
                </c:pt>
                <c:pt idx="270">
                  <c:v>43006.999305555553</c:v>
                </c:pt>
                <c:pt idx="271">
                  <c:v>43007.999305555553</c:v>
                </c:pt>
                <c:pt idx="272">
                  <c:v>43008.999305555553</c:v>
                </c:pt>
                <c:pt idx="273">
                  <c:v>43009.999305555553</c:v>
                </c:pt>
                <c:pt idx="274">
                  <c:v>43010.999305555553</c:v>
                </c:pt>
                <c:pt idx="275">
                  <c:v>43011.999305555553</c:v>
                </c:pt>
                <c:pt idx="276">
                  <c:v>43012.999305555553</c:v>
                </c:pt>
                <c:pt idx="277">
                  <c:v>43013.999305555553</c:v>
                </c:pt>
                <c:pt idx="278">
                  <c:v>43014.999305555553</c:v>
                </c:pt>
                <c:pt idx="279">
                  <c:v>43015.999305555553</c:v>
                </c:pt>
                <c:pt idx="280">
                  <c:v>43016.999305555553</c:v>
                </c:pt>
                <c:pt idx="281">
                  <c:v>43017.999305555553</c:v>
                </c:pt>
                <c:pt idx="282">
                  <c:v>43018.999305555553</c:v>
                </c:pt>
                <c:pt idx="283">
                  <c:v>43019.999305555553</c:v>
                </c:pt>
                <c:pt idx="284">
                  <c:v>43020.999305555553</c:v>
                </c:pt>
                <c:pt idx="285">
                  <c:v>43021.999305555553</c:v>
                </c:pt>
                <c:pt idx="286">
                  <c:v>43022.999305555553</c:v>
                </c:pt>
                <c:pt idx="287">
                  <c:v>43023.999305555553</c:v>
                </c:pt>
                <c:pt idx="288">
                  <c:v>43024.999305555553</c:v>
                </c:pt>
                <c:pt idx="289">
                  <c:v>43025.999305555553</c:v>
                </c:pt>
                <c:pt idx="290">
                  <c:v>43026.999305555553</c:v>
                </c:pt>
                <c:pt idx="291">
                  <c:v>43027.999305555553</c:v>
                </c:pt>
                <c:pt idx="292">
                  <c:v>43028.999305555553</c:v>
                </c:pt>
                <c:pt idx="293">
                  <c:v>43029.999305555553</c:v>
                </c:pt>
                <c:pt idx="294">
                  <c:v>43030.999305555553</c:v>
                </c:pt>
                <c:pt idx="295">
                  <c:v>43031.999305555553</c:v>
                </c:pt>
                <c:pt idx="296">
                  <c:v>43032.999305555553</c:v>
                </c:pt>
                <c:pt idx="297">
                  <c:v>43033.999305555553</c:v>
                </c:pt>
                <c:pt idx="298">
                  <c:v>43034.999305555553</c:v>
                </c:pt>
                <c:pt idx="299">
                  <c:v>43035.999305555553</c:v>
                </c:pt>
                <c:pt idx="300">
                  <c:v>43036.999305555553</c:v>
                </c:pt>
                <c:pt idx="301">
                  <c:v>43037.999305555553</c:v>
                </c:pt>
                <c:pt idx="302">
                  <c:v>43038.999305555553</c:v>
                </c:pt>
                <c:pt idx="303">
                  <c:v>43039.999305555553</c:v>
                </c:pt>
                <c:pt idx="304">
                  <c:v>43040.999305555553</c:v>
                </c:pt>
                <c:pt idx="305">
                  <c:v>43041.999305555553</c:v>
                </c:pt>
                <c:pt idx="306">
                  <c:v>43042.999305555553</c:v>
                </c:pt>
                <c:pt idx="307">
                  <c:v>43043.999305555553</c:v>
                </c:pt>
                <c:pt idx="308">
                  <c:v>43044.999305555553</c:v>
                </c:pt>
                <c:pt idx="309">
                  <c:v>43045.999305555553</c:v>
                </c:pt>
                <c:pt idx="310">
                  <c:v>43046.999305555553</c:v>
                </c:pt>
                <c:pt idx="311">
                  <c:v>43047.999305555553</c:v>
                </c:pt>
                <c:pt idx="312">
                  <c:v>43048.999305555553</c:v>
                </c:pt>
                <c:pt idx="313">
                  <c:v>43049.999305555553</c:v>
                </c:pt>
                <c:pt idx="314">
                  <c:v>43050.999305555553</c:v>
                </c:pt>
                <c:pt idx="315">
                  <c:v>43051.999305555553</c:v>
                </c:pt>
                <c:pt idx="316">
                  <c:v>43052.999305555553</c:v>
                </c:pt>
                <c:pt idx="317">
                  <c:v>43053.999305555553</c:v>
                </c:pt>
                <c:pt idx="318">
                  <c:v>43054.999305555553</c:v>
                </c:pt>
                <c:pt idx="319">
                  <c:v>43055.999305555553</c:v>
                </c:pt>
                <c:pt idx="320">
                  <c:v>43056.999305555553</c:v>
                </c:pt>
                <c:pt idx="321">
                  <c:v>43057.999305555553</c:v>
                </c:pt>
                <c:pt idx="322">
                  <c:v>43058.999305555553</c:v>
                </c:pt>
                <c:pt idx="323">
                  <c:v>43059.999305555553</c:v>
                </c:pt>
                <c:pt idx="324">
                  <c:v>43060.999305555553</c:v>
                </c:pt>
                <c:pt idx="325">
                  <c:v>43061.999305555553</c:v>
                </c:pt>
                <c:pt idx="326">
                  <c:v>43062.999305555553</c:v>
                </c:pt>
                <c:pt idx="327">
                  <c:v>43063.999305555553</c:v>
                </c:pt>
                <c:pt idx="328">
                  <c:v>43064.999305555553</c:v>
                </c:pt>
                <c:pt idx="329">
                  <c:v>43065.999305555553</c:v>
                </c:pt>
                <c:pt idx="330">
                  <c:v>43066.999305555553</c:v>
                </c:pt>
                <c:pt idx="331">
                  <c:v>43067.999305555553</c:v>
                </c:pt>
                <c:pt idx="332">
                  <c:v>43068.999305555553</c:v>
                </c:pt>
                <c:pt idx="333">
                  <c:v>43069.999305555553</c:v>
                </c:pt>
                <c:pt idx="334">
                  <c:v>43070.999305555553</c:v>
                </c:pt>
                <c:pt idx="335">
                  <c:v>43071.999305555553</c:v>
                </c:pt>
                <c:pt idx="336">
                  <c:v>43072.999305555553</c:v>
                </c:pt>
                <c:pt idx="337">
                  <c:v>43073.999305555553</c:v>
                </c:pt>
                <c:pt idx="338">
                  <c:v>43074.999305555553</c:v>
                </c:pt>
                <c:pt idx="339">
                  <c:v>43075.999305555553</c:v>
                </c:pt>
                <c:pt idx="340">
                  <c:v>43076.999305555553</c:v>
                </c:pt>
                <c:pt idx="341">
                  <c:v>43077.999305555553</c:v>
                </c:pt>
                <c:pt idx="342">
                  <c:v>43078.999305555553</c:v>
                </c:pt>
                <c:pt idx="343">
                  <c:v>43079.999305555553</c:v>
                </c:pt>
                <c:pt idx="344">
                  <c:v>43080.999305555553</c:v>
                </c:pt>
                <c:pt idx="345">
                  <c:v>43081.999305555553</c:v>
                </c:pt>
                <c:pt idx="346">
                  <c:v>43082.999305555553</c:v>
                </c:pt>
                <c:pt idx="347">
                  <c:v>43083.999305555553</c:v>
                </c:pt>
                <c:pt idx="348">
                  <c:v>43084.999305555553</c:v>
                </c:pt>
                <c:pt idx="349">
                  <c:v>43085.999305555553</c:v>
                </c:pt>
                <c:pt idx="350">
                  <c:v>43086.999305555553</c:v>
                </c:pt>
                <c:pt idx="351">
                  <c:v>43087.999305555553</c:v>
                </c:pt>
                <c:pt idx="352">
                  <c:v>43088.999305555553</c:v>
                </c:pt>
                <c:pt idx="353">
                  <c:v>43089.999305555553</c:v>
                </c:pt>
                <c:pt idx="354">
                  <c:v>43090.999305555553</c:v>
                </c:pt>
                <c:pt idx="355">
                  <c:v>43091.999305555553</c:v>
                </c:pt>
                <c:pt idx="356">
                  <c:v>43092.999305555553</c:v>
                </c:pt>
                <c:pt idx="357">
                  <c:v>43093.999305555553</c:v>
                </c:pt>
                <c:pt idx="358">
                  <c:v>43094.999305555553</c:v>
                </c:pt>
                <c:pt idx="359">
                  <c:v>43095.999305555553</c:v>
                </c:pt>
                <c:pt idx="360">
                  <c:v>43096.999305555553</c:v>
                </c:pt>
                <c:pt idx="361">
                  <c:v>43097.999305555553</c:v>
                </c:pt>
                <c:pt idx="362">
                  <c:v>43098.999305555553</c:v>
                </c:pt>
                <c:pt idx="363">
                  <c:v>43099.999305555553</c:v>
                </c:pt>
                <c:pt idx="364">
                  <c:v>43100.999305555553</c:v>
                </c:pt>
                <c:pt idx="365">
                  <c:v>43101.999305555553</c:v>
                </c:pt>
                <c:pt idx="366">
                  <c:v>43102.999305555553</c:v>
                </c:pt>
                <c:pt idx="367">
                  <c:v>43103.999305555553</c:v>
                </c:pt>
                <c:pt idx="368">
                  <c:v>43104.999305555553</c:v>
                </c:pt>
                <c:pt idx="369">
                  <c:v>43105.999305555553</c:v>
                </c:pt>
                <c:pt idx="370">
                  <c:v>43106.999305555553</c:v>
                </c:pt>
                <c:pt idx="371">
                  <c:v>43107.999305555553</c:v>
                </c:pt>
                <c:pt idx="372">
                  <c:v>43108.999305555553</c:v>
                </c:pt>
                <c:pt idx="373">
                  <c:v>43109.999305555553</c:v>
                </c:pt>
                <c:pt idx="374">
                  <c:v>43110.999305555553</c:v>
                </c:pt>
                <c:pt idx="375">
                  <c:v>43111.999305555553</c:v>
                </c:pt>
                <c:pt idx="376">
                  <c:v>43112.999305555553</c:v>
                </c:pt>
                <c:pt idx="377">
                  <c:v>43113.999305555553</c:v>
                </c:pt>
                <c:pt idx="378">
                  <c:v>43114.999305555553</c:v>
                </c:pt>
                <c:pt idx="379">
                  <c:v>43115.999305555553</c:v>
                </c:pt>
                <c:pt idx="380">
                  <c:v>43116.999305555553</c:v>
                </c:pt>
                <c:pt idx="381">
                  <c:v>43117.999305555553</c:v>
                </c:pt>
                <c:pt idx="382">
                  <c:v>43118.999305555553</c:v>
                </c:pt>
                <c:pt idx="383">
                  <c:v>43119.999305555553</c:v>
                </c:pt>
                <c:pt idx="384">
                  <c:v>43120.999305555553</c:v>
                </c:pt>
                <c:pt idx="385">
                  <c:v>43121.999305555553</c:v>
                </c:pt>
                <c:pt idx="386">
                  <c:v>43122.999305555553</c:v>
                </c:pt>
                <c:pt idx="387">
                  <c:v>43123.999305555553</c:v>
                </c:pt>
                <c:pt idx="388">
                  <c:v>43124.999305555553</c:v>
                </c:pt>
                <c:pt idx="389">
                  <c:v>43125.999305555553</c:v>
                </c:pt>
                <c:pt idx="390">
                  <c:v>43126.999305555553</c:v>
                </c:pt>
                <c:pt idx="391">
                  <c:v>43127.999305555553</c:v>
                </c:pt>
                <c:pt idx="392">
                  <c:v>43128.999305555553</c:v>
                </c:pt>
                <c:pt idx="393">
                  <c:v>43129.999305555553</c:v>
                </c:pt>
                <c:pt idx="394">
                  <c:v>43130.999305555553</c:v>
                </c:pt>
                <c:pt idx="395">
                  <c:v>43131.999305555553</c:v>
                </c:pt>
                <c:pt idx="396">
                  <c:v>43132.999305555553</c:v>
                </c:pt>
                <c:pt idx="397">
                  <c:v>43133.999305555553</c:v>
                </c:pt>
                <c:pt idx="398">
                  <c:v>43134.999305555553</c:v>
                </c:pt>
                <c:pt idx="399">
                  <c:v>43135.999305555553</c:v>
                </c:pt>
                <c:pt idx="400">
                  <c:v>43136.999305555553</c:v>
                </c:pt>
                <c:pt idx="401">
                  <c:v>43137.999305555553</c:v>
                </c:pt>
                <c:pt idx="402">
                  <c:v>43138.999305555553</c:v>
                </c:pt>
                <c:pt idx="403">
                  <c:v>43139.999305555553</c:v>
                </c:pt>
                <c:pt idx="404">
                  <c:v>43140.999305555553</c:v>
                </c:pt>
                <c:pt idx="405">
                  <c:v>43141.999305555553</c:v>
                </c:pt>
                <c:pt idx="406">
                  <c:v>43142.999305555553</c:v>
                </c:pt>
                <c:pt idx="407">
                  <c:v>43143.999305555553</c:v>
                </c:pt>
                <c:pt idx="408">
                  <c:v>43144.999305555553</c:v>
                </c:pt>
                <c:pt idx="409">
                  <c:v>43145.999305555553</c:v>
                </c:pt>
                <c:pt idx="410">
                  <c:v>43146.999305555553</c:v>
                </c:pt>
                <c:pt idx="411">
                  <c:v>43147.999305555553</c:v>
                </c:pt>
                <c:pt idx="412">
                  <c:v>43148.999305555553</c:v>
                </c:pt>
                <c:pt idx="413">
                  <c:v>43149.999305555553</c:v>
                </c:pt>
                <c:pt idx="414">
                  <c:v>43150.999305555553</c:v>
                </c:pt>
                <c:pt idx="415">
                  <c:v>43151.999305555553</c:v>
                </c:pt>
                <c:pt idx="416">
                  <c:v>43152.999305555553</c:v>
                </c:pt>
                <c:pt idx="417">
                  <c:v>43153.999305555553</c:v>
                </c:pt>
                <c:pt idx="418">
                  <c:v>43154.999305555553</c:v>
                </c:pt>
                <c:pt idx="419">
                  <c:v>43155.999305555553</c:v>
                </c:pt>
                <c:pt idx="420">
                  <c:v>43156.999305555553</c:v>
                </c:pt>
                <c:pt idx="421">
                  <c:v>43157.999305555553</c:v>
                </c:pt>
                <c:pt idx="422">
                  <c:v>43158.999305555553</c:v>
                </c:pt>
                <c:pt idx="423">
                  <c:v>43159.999305555553</c:v>
                </c:pt>
                <c:pt idx="424">
                  <c:v>43160.999305555553</c:v>
                </c:pt>
                <c:pt idx="425">
                  <c:v>43161.999305555553</c:v>
                </c:pt>
                <c:pt idx="426">
                  <c:v>43162.999305555553</c:v>
                </c:pt>
                <c:pt idx="427">
                  <c:v>43163.999305555553</c:v>
                </c:pt>
                <c:pt idx="428">
                  <c:v>43164.999305555553</c:v>
                </c:pt>
                <c:pt idx="429">
                  <c:v>43165.999305555553</c:v>
                </c:pt>
                <c:pt idx="430">
                  <c:v>43166.999305555553</c:v>
                </c:pt>
                <c:pt idx="431">
                  <c:v>43167.999305555553</c:v>
                </c:pt>
                <c:pt idx="432">
                  <c:v>43168.999305555553</c:v>
                </c:pt>
                <c:pt idx="433">
                  <c:v>43169.999305555553</c:v>
                </c:pt>
                <c:pt idx="434">
                  <c:v>43170.999305555553</c:v>
                </c:pt>
                <c:pt idx="435">
                  <c:v>43171.999305555553</c:v>
                </c:pt>
                <c:pt idx="436">
                  <c:v>43172.999305555553</c:v>
                </c:pt>
                <c:pt idx="437">
                  <c:v>43173.999305555553</c:v>
                </c:pt>
                <c:pt idx="438">
                  <c:v>43174.999305555553</c:v>
                </c:pt>
                <c:pt idx="439">
                  <c:v>43175.999305555553</c:v>
                </c:pt>
                <c:pt idx="440">
                  <c:v>43176.999305555553</c:v>
                </c:pt>
                <c:pt idx="441">
                  <c:v>43177.999305555553</c:v>
                </c:pt>
                <c:pt idx="442">
                  <c:v>43178.999305555553</c:v>
                </c:pt>
                <c:pt idx="443">
                  <c:v>43179.999305555553</c:v>
                </c:pt>
                <c:pt idx="444">
                  <c:v>43180.999305555553</c:v>
                </c:pt>
                <c:pt idx="445">
                  <c:v>43181.999305555553</c:v>
                </c:pt>
                <c:pt idx="446">
                  <c:v>43182.999305555553</c:v>
                </c:pt>
                <c:pt idx="447">
                  <c:v>43183.999305555553</c:v>
                </c:pt>
                <c:pt idx="448">
                  <c:v>43184.999305555553</c:v>
                </c:pt>
                <c:pt idx="449">
                  <c:v>43185.999305555553</c:v>
                </c:pt>
                <c:pt idx="450">
                  <c:v>43186.999305555553</c:v>
                </c:pt>
                <c:pt idx="451">
                  <c:v>43187.999305555553</c:v>
                </c:pt>
                <c:pt idx="452">
                  <c:v>43188.999305555553</c:v>
                </c:pt>
                <c:pt idx="453">
                  <c:v>43189.999305555553</c:v>
                </c:pt>
                <c:pt idx="454">
                  <c:v>43190.999305555553</c:v>
                </c:pt>
                <c:pt idx="455">
                  <c:v>43191.999305555553</c:v>
                </c:pt>
                <c:pt idx="456">
                  <c:v>43192.999305555553</c:v>
                </c:pt>
                <c:pt idx="457">
                  <c:v>43193.999305555553</c:v>
                </c:pt>
                <c:pt idx="458">
                  <c:v>43194.999305555553</c:v>
                </c:pt>
                <c:pt idx="459">
                  <c:v>43195.999305555553</c:v>
                </c:pt>
                <c:pt idx="460">
                  <c:v>43196.999305555553</c:v>
                </c:pt>
                <c:pt idx="461">
                  <c:v>43197.999305555553</c:v>
                </c:pt>
                <c:pt idx="462">
                  <c:v>43198.999305555553</c:v>
                </c:pt>
                <c:pt idx="463">
                  <c:v>43199.999305555553</c:v>
                </c:pt>
                <c:pt idx="464">
                  <c:v>43200.999305555553</c:v>
                </c:pt>
                <c:pt idx="465">
                  <c:v>43201.999305555553</c:v>
                </c:pt>
                <c:pt idx="466">
                  <c:v>43202.999305555553</c:v>
                </c:pt>
                <c:pt idx="467">
                  <c:v>43203.999305555553</c:v>
                </c:pt>
                <c:pt idx="468">
                  <c:v>43204.999305555553</c:v>
                </c:pt>
                <c:pt idx="469">
                  <c:v>43205.999305555553</c:v>
                </c:pt>
                <c:pt idx="470">
                  <c:v>43206.999305555553</c:v>
                </c:pt>
                <c:pt idx="471">
                  <c:v>43207.999305555553</c:v>
                </c:pt>
                <c:pt idx="472">
                  <c:v>43208.999305555553</c:v>
                </c:pt>
                <c:pt idx="473">
                  <c:v>43209.999305555553</c:v>
                </c:pt>
                <c:pt idx="474">
                  <c:v>43210.999305555553</c:v>
                </c:pt>
                <c:pt idx="475">
                  <c:v>43211.999305555553</c:v>
                </c:pt>
                <c:pt idx="476">
                  <c:v>43212.999305555553</c:v>
                </c:pt>
                <c:pt idx="477">
                  <c:v>43213.999305555553</c:v>
                </c:pt>
                <c:pt idx="478">
                  <c:v>43214.999305555553</c:v>
                </c:pt>
                <c:pt idx="479">
                  <c:v>43215.999305555553</c:v>
                </c:pt>
                <c:pt idx="480">
                  <c:v>43216.999305555553</c:v>
                </c:pt>
                <c:pt idx="481">
                  <c:v>43217.999305555553</c:v>
                </c:pt>
                <c:pt idx="482">
                  <c:v>43218.999305555553</c:v>
                </c:pt>
                <c:pt idx="483">
                  <c:v>43219.999305555553</c:v>
                </c:pt>
                <c:pt idx="484">
                  <c:v>43220.999305555553</c:v>
                </c:pt>
                <c:pt idx="485">
                  <c:v>43221.999305555553</c:v>
                </c:pt>
                <c:pt idx="486">
                  <c:v>43222.999305555553</c:v>
                </c:pt>
                <c:pt idx="487">
                  <c:v>43223.999305555553</c:v>
                </c:pt>
                <c:pt idx="488">
                  <c:v>43224.999305555553</c:v>
                </c:pt>
                <c:pt idx="489">
                  <c:v>43225.999305555553</c:v>
                </c:pt>
                <c:pt idx="490">
                  <c:v>43226.999305555553</c:v>
                </c:pt>
                <c:pt idx="491">
                  <c:v>43227.999305555553</c:v>
                </c:pt>
                <c:pt idx="492">
                  <c:v>43228.999305555553</c:v>
                </c:pt>
                <c:pt idx="493">
                  <c:v>43229.999305555553</c:v>
                </c:pt>
                <c:pt idx="494">
                  <c:v>43230.999305555553</c:v>
                </c:pt>
                <c:pt idx="495">
                  <c:v>43231.999305555553</c:v>
                </c:pt>
                <c:pt idx="496">
                  <c:v>43232.999305555553</c:v>
                </c:pt>
                <c:pt idx="497">
                  <c:v>43233.999305555553</c:v>
                </c:pt>
                <c:pt idx="498">
                  <c:v>43234.999305555553</c:v>
                </c:pt>
                <c:pt idx="499">
                  <c:v>43235.999305555553</c:v>
                </c:pt>
                <c:pt idx="500">
                  <c:v>43236.999305555553</c:v>
                </c:pt>
                <c:pt idx="501">
                  <c:v>43237.999305555553</c:v>
                </c:pt>
                <c:pt idx="502">
                  <c:v>43238.999305555553</c:v>
                </c:pt>
                <c:pt idx="503">
                  <c:v>43239.999305555553</c:v>
                </c:pt>
                <c:pt idx="504">
                  <c:v>43240.999305555553</c:v>
                </c:pt>
                <c:pt idx="505">
                  <c:v>43241.999305555553</c:v>
                </c:pt>
                <c:pt idx="506">
                  <c:v>43242.999305555553</c:v>
                </c:pt>
                <c:pt idx="507">
                  <c:v>43243.999305555553</c:v>
                </c:pt>
                <c:pt idx="508">
                  <c:v>43244.999305555553</c:v>
                </c:pt>
                <c:pt idx="509">
                  <c:v>43245.999305555553</c:v>
                </c:pt>
                <c:pt idx="510">
                  <c:v>43246.999305555553</c:v>
                </c:pt>
                <c:pt idx="511">
                  <c:v>43247.999305555553</c:v>
                </c:pt>
                <c:pt idx="512">
                  <c:v>43248.999305555553</c:v>
                </c:pt>
                <c:pt idx="513">
                  <c:v>43249.999305555553</c:v>
                </c:pt>
                <c:pt idx="514">
                  <c:v>43250.999305555553</c:v>
                </c:pt>
                <c:pt idx="515">
                  <c:v>43251.999305555553</c:v>
                </c:pt>
                <c:pt idx="516">
                  <c:v>43252.999305555553</c:v>
                </c:pt>
                <c:pt idx="517">
                  <c:v>43253.999305555553</c:v>
                </c:pt>
                <c:pt idx="518">
                  <c:v>43254.999305555553</c:v>
                </c:pt>
                <c:pt idx="519">
                  <c:v>43255.999305555553</c:v>
                </c:pt>
                <c:pt idx="520">
                  <c:v>43256.999305555553</c:v>
                </c:pt>
                <c:pt idx="521">
                  <c:v>43257.999305555553</c:v>
                </c:pt>
                <c:pt idx="522">
                  <c:v>43258.999305555553</c:v>
                </c:pt>
                <c:pt idx="523">
                  <c:v>43259.999305555553</c:v>
                </c:pt>
                <c:pt idx="524">
                  <c:v>43260.999305555553</c:v>
                </c:pt>
                <c:pt idx="525">
                  <c:v>43261.999305555553</c:v>
                </c:pt>
                <c:pt idx="526">
                  <c:v>43262.999305555553</c:v>
                </c:pt>
                <c:pt idx="527">
                  <c:v>43263.999305555553</c:v>
                </c:pt>
                <c:pt idx="528">
                  <c:v>43264.999305555553</c:v>
                </c:pt>
                <c:pt idx="529">
                  <c:v>43265.999305555553</c:v>
                </c:pt>
                <c:pt idx="530">
                  <c:v>43266.999305555553</c:v>
                </c:pt>
                <c:pt idx="531">
                  <c:v>43267.999305555553</c:v>
                </c:pt>
                <c:pt idx="532">
                  <c:v>43268.999305555553</c:v>
                </c:pt>
                <c:pt idx="533">
                  <c:v>43269.999305555553</c:v>
                </c:pt>
                <c:pt idx="534">
                  <c:v>43270.999305555553</c:v>
                </c:pt>
                <c:pt idx="535">
                  <c:v>43271.999305555553</c:v>
                </c:pt>
                <c:pt idx="536">
                  <c:v>43272.999305555553</c:v>
                </c:pt>
                <c:pt idx="537">
                  <c:v>43273.999305555553</c:v>
                </c:pt>
                <c:pt idx="538">
                  <c:v>43274.999305555553</c:v>
                </c:pt>
                <c:pt idx="539">
                  <c:v>43275.999305555553</c:v>
                </c:pt>
                <c:pt idx="540">
                  <c:v>43276.999305555553</c:v>
                </c:pt>
                <c:pt idx="541">
                  <c:v>43277.999305555553</c:v>
                </c:pt>
                <c:pt idx="542">
                  <c:v>43278.999305555553</c:v>
                </c:pt>
                <c:pt idx="543">
                  <c:v>43279.999305555553</c:v>
                </c:pt>
                <c:pt idx="544">
                  <c:v>43280.999305555553</c:v>
                </c:pt>
                <c:pt idx="545">
                  <c:v>43281.999305555553</c:v>
                </c:pt>
                <c:pt idx="546">
                  <c:v>43282.999305555553</c:v>
                </c:pt>
                <c:pt idx="547">
                  <c:v>43283.999305555553</c:v>
                </c:pt>
                <c:pt idx="548">
                  <c:v>43284.999305555553</c:v>
                </c:pt>
                <c:pt idx="549">
                  <c:v>43285.999305555553</c:v>
                </c:pt>
                <c:pt idx="550">
                  <c:v>43286.999305555553</c:v>
                </c:pt>
                <c:pt idx="551">
                  <c:v>43287.999305555553</c:v>
                </c:pt>
                <c:pt idx="552">
                  <c:v>43288.999305555553</c:v>
                </c:pt>
                <c:pt idx="553">
                  <c:v>43289.999305555553</c:v>
                </c:pt>
                <c:pt idx="554">
                  <c:v>43290.999305555553</c:v>
                </c:pt>
                <c:pt idx="555">
                  <c:v>43291.999305555553</c:v>
                </c:pt>
                <c:pt idx="556">
                  <c:v>43292.999305555553</c:v>
                </c:pt>
                <c:pt idx="557">
                  <c:v>43293.999305555553</c:v>
                </c:pt>
                <c:pt idx="558">
                  <c:v>43294.999305555553</c:v>
                </c:pt>
                <c:pt idx="559">
                  <c:v>43295.999305555553</c:v>
                </c:pt>
                <c:pt idx="560">
                  <c:v>43296.999305555553</c:v>
                </c:pt>
                <c:pt idx="561">
                  <c:v>43297.999305555553</c:v>
                </c:pt>
                <c:pt idx="562">
                  <c:v>43298.999305555553</c:v>
                </c:pt>
                <c:pt idx="563">
                  <c:v>43299.999305555553</c:v>
                </c:pt>
                <c:pt idx="564">
                  <c:v>43300.999305555553</c:v>
                </c:pt>
                <c:pt idx="565">
                  <c:v>43301.999305555553</c:v>
                </c:pt>
                <c:pt idx="566">
                  <c:v>43302.999305555553</c:v>
                </c:pt>
                <c:pt idx="567">
                  <c:v>43303.999305555553</c:v>
                </c:pt>
                <c:pt idx="568">
                  <c:v>43304.999305555553</c:v>
                </c:pt>
                <c:pt idx="569">
                  <c:v>43305.999305555553</c:v>
                </c:pt>
                <c:pt idx="570">
                  <c:v>43306.999305555553</c:v>
                </c:pt>
                <c:pt idx="571">
                  <c:v>43307.999305555553</c:v>
                </c:pt>
                <c:pt idx="572">
                  <c:v>43308.999305555553</c:v>
                </c:pt>
                <c:pt idx="573">
                  <c:v>43309.999305555553</c:v>
                </c:pt>
                <c:pt idx="574">
                  <c:v>43310.999305555553</c:v>
                </c:pt>
                <c:pt idx="575">
                  <c:v>43311.999305555553</c:v>
                </c:pt>
                <c:pt idx="576">
                  <c:v>43312.999305555553</c:v>
                </c:pt>
                <c:pt idx="577">
                  <c:v>43313.999305555553</c:v>
                </c:pt>
                <c:pt idx="578">
                  <c:v>43314.999305555553</c:v>
                </c:pt>
                <c:pt idx="579">
                  <c:v>43315.999305555553</c:v>
                </c:pt>
                <c:pt idx="580">
                  <c:v>43316.999305555553</c:v>
                </c:pt>
                <c:pt idx="581">
                  <c:v>43317.999305555553</c:v>
                </c:pt>
                <c:pt idx="582">
                  <c:v>43318.999305555553</c:v>
                </c:pt>
                <c:pt idx="583">
                  <c:v>43319.999305555553</c:v>
                </c:pt>
                <c:pt idx="584">
                  <c:v>43320.999305555553</c:v>
                </c:pt>
                <c:pt idx="585">
                  <c:v>43321.999305555553</c:v>
                </c:pt>
                <c:pt idx="586">
                  <c:v>43322.999305555553</c:v>
                </c:pt>
                <c:pt idx="587">
                  <c:v>43323.999305555553</c:v>
                </c:pt>
                <c:pt idx="588">
                  <c:v>43324.999305555553</c:v>
                </c:pt>
                <c:pt idx="589">
                  <c:v>43325.999305555553</c:v>
                </c:pt>
                <c:pt idx="590">
                  <c:v>43326.999305555553</c:v>
                </c:pt>
                <c:pt idx="591">
                  <c:v>43327.999305555553</c:v>
                </c:pt>
                <c:pt idx="592">
                  <c:v>43328.999305555553</c:v>
                </c:pt>
                <c:pt idx="593">
                  <c:v>43329.999305555553</c:v>
                </c:pt>
                <c:pt idx="594">
                  <c:v>43330.999305555553</c:v>
                </c:pt>
                <c:pt idx="595">
                  <c:v>43331.999305555553</c:v>
                </c:pt>
                <c:pt idx="596">
                  <c:v>43332.999305555553</c:v>
                </c:pt>
                <c:pt idx="597">
                  <c:v>43333.999305555553</c:v>
                </c:pt>
                <c:pt idx="598">
                  <c:v>43334.999305555553</c:v>
                </c:pt>
                <c:pt idx="599">
                  <c:v>43335.999305555553</c:v>
                </c:pt>
                <c:pt idx="600">
                  <c:v>43336.999305555553</c:v>
                </c:pt>
                <c:pt idx="601">
                  <c:v>43337.999305555553</c:v>
                </c:pt>
                <c:pt idx="602">
                  <c:v>43338.999305555553</c:v>
                </c:pt>
                <c:pt idx="603">
                  <c:v>43339.999305555553</c:v>
                </c:pt>
                <c:pt idx="604">
                  <c:v>43340.999305555553</c:v>
                </c:pt>
                <c:pt idx="605">
                  <c:v>43341.999305555553</c:v>
                </c:pt>
                <c:pt idx="606">
                  <c:v>43342.999305555553</c:v>
                </c:pt>
                <c:pt idx="607">
                  <c:v>43343.999305555553</c:v>
                </c:pt>
                <c:pt idx="608">
                  <c:v>43344.999305555553</c:v>
                </c:pt>
                <c:pt idx="609">
                  <c:v>43345.999305555553</c:v>
                </c:pt>
                <c:pt idx="610">
                  <c:v>43346.999305555553</c:v>
                </c:pt>
                <c:pt idx="611">
                  <c:v>43347.999305555553</c:v>
                </c:pt>
                <c:pt idx="612">
                  <c:v>43348.999305555553</c:v>
                </c:pt>
                <c:pt idx="613">
                  <c:v>43349.999305555553</c:v>
                </c:pt>
                <c:pt idx="614">
                  <c:v>43350.999305555553</c:v>
                </c:pt>
                <c:pt idx="615">
                  <c:v>43351.999305555553</c:v>
                </c:pt>
                <c:pt idx="616">
                  <c:v>43352.999305555553</c:v>
                </c:pt>
                <c:pt idx="617">
                  <c:v>43353.999305555553</c:v>
                </c:pt>
                <c:pt idx="618">
                  <c:v>43354.999305555553</c:v>
                </c:pt>
                <c:pt idx="619">
                  <c:v>43355.999305555553</c:v>
                </c:pt>
                <c:pt idx="620">
                  <c:v>43356.999305555553</c:v>
                </c:pt>
                <c:pt idx="621">
                  <c:v>43357.999305555553</c:v>
                </c:pt>
                <c:pt idx="622">
                  <c:v>43358.999305555553</c:v>
                </c:pt>
                <c:pt idx="623">
                  <c:v>43359.999305555553</c:v>
                </c:pt>
                <c:pt idx="624">
                  <c:v>43360.999305555553</c:v>
                </c:pt>
                <c:pt idx="625">
                  <c:v>43361.999305555553</c:v>
                </c:pt>
                <c:pt idx="626">
                  <c:v>43362.999305555553</c:v>
                </c:pt>
                <c:pt idx="627">
                  <c:v>43363.999305555553</c:v>
                </c:pt>
                <c:pt idx="628">
                  <c:v>43364.999305555553</c:v>
                </c:pt>
                <c:pt idx="629">
                  <c:v>43365.999305555553</c:v>
                </c:pt>
                <c:pt idx="630">
                  <c:v>43366.999305555553</c:v>
                </c:pt>
                <c:pt idx="631">
                  <c:v>43367.999305555553</c:v>
                </c:pt>
                <c:pt idx="632">
                  <c:v>43368.999305555553</c:v>
                </c:pt>
                <c:pt idx="633">
                  <c:v>43369.999305555553</c:v>
                </c:pt>
                <c:pt idx="634">
                  <c:v>43370.999305555553</c:v>
                </c:pt>
                <c:pt idx="635">
                  <c:v>43371.999305555553</c:v>
                </c:pt>
                <c:pt idx="636">
                  <c:v>43372.999305555553</c:v>
                </c:pt>
                <c:pt idx="637">
                  <c:v>43373.999305555553</c:v>
                </c:pt>
                <c:pt idx="638">
                  <c:v>43374.999305555553</c:v>
                </c:pt>
                <c:pt idx="639">
                  <c:v>43375.999305555553</c:v>
                </c:pt>
                <c:pt idx="640">
                  <c:v>43376.999305555553</c:v>
                </c:pt>
                <c:pt idx="641">
                  <c:v>43377.999305555553</c:v>
                </c:pt>
                <c:pt idx="642">
                  <c:v>43378.999305555553</c:v>
                </c:pt>
                <c:pt idx="643">
                  <c:v>43379.999305555553</c:v>
                </c:pt>
                <c:pt idx="644">
                  <c:v>43380.999305555553</c:v>
                </c:pt>
                <c:pt idx="645">
                  <c:v>43381.999305555553</c:v>
                </c:pt>
                <c:pt idx="646">
                  <c:v>43382.999305555553</c:v>
                </c:pt>
                <c:pt idx="647">
                  <c:v>43383.999305555553</c:v>
                </c:pt>
                <c:pt idx="648">
                  <c:v>43384.999305555553</c:v>
                </c:pt>
                <c:pt idx="649">
                  <c:v>43385.999305555553</c:v>
                </c:pt>
                <c:pt idx="650">
                  <c:v>43386.999305555553</c:v>
                </c:pt>
                <c:pt idx="651">
                  <c:v>43387.999305555553</c:v>
                </c:pt>
                <c:pt idx="652">
                  <c:v>43388.999305555553</c:v>
                </c:pt>
                <c:pt idx="653">
                  <c:v>43389.999305555553</c:v>
                </c:pt>
                <c:pt idx="654">
                  <c:v>43390.999305555553</c:v>
                </c:pt>
                <c:pt idx="655">
                  <c:v>43391.999305555553</c:v>
                </c:pt>
                <c:pt idx="656">
                  <c:v>43392.999305555553</c:v>
                </c:pt>
                <c:pt idx="657">
                  <c:v>43393.999305555553</c:v>
                </c:pt>
                <c:pt idx="658">
                  <c:v>43394.999305555553</c:v>
                </c:pt>
                <c:pt idx="659">
                  <c:v>43395.999305555553</c:v>
                </c:pt>
                <c:pt idx="660">
                  <c:v>43396.999305555553</c:v>
                </c:pt>
                <c:pt idx="661">
                  <c:v>43397.999305555553</c:v>
                </c:pt>
                <c:pt idx="662">
                  <c:v>43398.999305555553</c:v>
                </c:pt>
                <c:pt idx="663">
                  <c:v>43399.999305555553</c:v>
                </c:pt>
                <c:pt idx="664">
                  <c:v>43400.999305555553</c:v>
                </c:pt>
                <c:pt idx="665">
                  <c:v>43401.999305555553</c:v>
                </c:pt>
                <c:pt idx="666">
                  <c:v>43402.999305555553</c:v>
                </c:pt>
                <c:pt idx="667">
                  <c:v>43403.999305555553</c:v>
                </c:pt>
                <c:pt idx="668">
                  <c:v>43404.999305555553</c:v>
                </c:pt>
                <c:pt idx="669">
                  <c:v>43405.999305555553</c:v>
                </c:pt>
                <c:pt idx="670">
                  <c:v>43406.999305555553</c:v>
                </c:pt>
                <c:pt idx="671">
                  <c:v>43407.999305555553</c:v>
                </c:pt>
                <c:pt idx="672">
                  <c:v>43408.999305555553</c:v>
                </c:pt>
                <c:pt idx="673">
                  <c:v>43409.999305555553</c:v>
                </c:pt>
                <c:pt idx="674">
                  <c:v>43410.999305555553</c:v>
                </c:pt>
                <c:pt idx="675">
                  <c:v>43411.999305555553</c:v>
                </c:pt>
                <c:pt idx="676">
                  <c:v>43412.999305555553</c:v>
                </c:pt>
                <c:pt idx="677">
                  <c:v>43413.999305555553</c:v>
                </c:pt>
                <c:pt idx="678">
                  <c:v>43414.999305555553</c:v>
                </c:pt>
                <c:pt idx="679">
                  <c:v>43415.999305555553</c:v>
                </c:pt>
                <c:pt idx="680">
                  <c:v>43416.999305555553</c:v>
                </c:pt>
                <c:pt idx="681">
                  <c:v>43417.999305555553</c:v>
                </c:pt>
                <c:pt idx="682">
                  <c:v>43418.999305555553</c:v>
                </c:pt>
                <c:pt idx="683">
                  <c:v>43419.999305555553</c:v>
                </c:pt>
                <c:pt idx="684">
                  <c:v>43420.999305555553</c:v>
                </c:pt>
                <c:pt idx="685">
                  <c:v>43421.999305555553</c:v>
                </c:pt>
                <c:pt idx="686">
                  <c:v>43422.999305555553</c:v>
                </c:pt>
                <c:pt idx="687">
                  <c:v>43423.999305555553</c:v>
                </c:pt>
                <c:pt idx="688">
                  <c:v>43424.999305555553</c:v>
                </c:pt>
                <c:pt idx="689">
                  <c:v>43425.999305555553</c:v>
                </c:pt>
                <c:pt idx="690">
                  <c:v>43426.999305555553</c:v>
                </c:pt>
                <c:pt idx="691">
                  <c:v>43427.999305555553</c:v>
                </c:pt>
                <c:pt idx="692">
                  <c:v>43428.999305555553</c:v>
                </c:pt>
                <c:pt idx="693">
                  <c:v>43429.999305555553</c:v>
                </c:pt>
                <c:pt idx="694">
                  <c:v>43430.999305555553</c:v>
                </c:pt>
                <c:pt idx="695">
                  <c:v>43431.999305555553</c:v>
                </c:pt>
                <c:pt idx="696">
                  <c:v>43432.999305555553</c:v>
                </c:pt>
                <c:pt idx="697">
                  <c:v>43433.999305555553</c:v>
                </c:pt>
                <c:pt idx="698">
                  <c:v>43434.999305555553</c:v>
                </c:pt>
                <c:pt idx="699">
                  <c:v>43435.999305555553</c:v>
                </c:pt>
                <c:pt idx="700">
                  <c:v>43436.999305555553</c:v>
                </c:pt>
                <c:pt idx="701">
                  <c:v>43437.999305555553</c:v>
                </c:pt>
                <c:pt idx="702">
                  <c:v>43438.999305555553</c:v>
                </c:pt>
                <c:pt idx="703">
                  <c:v>43439.999305555553</c:v>
                </c:pt>
                <c:pt idx="704">
                  <c:v>43440.999305555553</c:v>
                </c:pt>
                <c:pt idx="705">
                  <c:v>43441.999305555553</c:v>
                </c:pt>
                <c:pt idx="706">
                  <c:v>43442.999305555553</c:v>
                </c:pt>
                <c:pt idx="707">
                  <c:v>43443.999305555553</c:v>
                </c:pt>
                <c:pt idx="708">
                  <c:v>43444.999305555553</c:v>
                </c:pt>
                <c:pt idx="709">
                  <c:v>43445.999305555553</c:v>
                </c:pt>
                <c:pt idx="710">
                  <c:v>43446.999305555553</c:v>
                </c:pt>
                <c:pt idx="711">
                  <c:v>43447.999305555553</c:v>
                </c:pt>
                <c:pt idx="712">
                  <c:v>43448.999305555553</c:v>
                </c:pt>
                <c:pt idx="713">
                  <c:v>43449.999305555553</c:v>
                </c:pt>
                <c:pt idx="714">
                  <c:v>43450.999305555553</c:v>
                </c:pt>
                <c:pt idx="715">
                  <c:v>43451.999305555553</c:v>
                </c:pt>
                <c:pt idx="716">
                  <c:v>43452.999305555553</c:v>
                </c:pt>
                <c:pt idx="717">
                  <c:v>43453.999305555553</c:v>
                </c:pt>
                <c:pt idx="718">
                  <c:v>43454.999305555553</c:v>
                </c:pt>
                <c:pt idx="719">
                  <c:v>43455.999305555553</c:v>
                </c:pt>
                <c:pt idx="720">
                  <c:v>43456.999305555553</c:v>
                </c:pt>
                <c:pt idx="721">
                  <c:v>43457.999305555553</c:v>
                </c:pt>
                <c:pt idx="722">
                  <c:v>43458.999305555553</c:v>
                </c:pt>
                <c:pt idx="723">
                  <c:v>43459.999305555553</c:v>
                </c:pt>
                <c:pt idx="724">
                  <c:v>43460.999305555553</c:v>
                </c:pt>
                <c:pt idx="725">
                  <c:v>43461.999305555553</c:v>
                </c:pt>
                <c:pt idx="726">
                  <c:v>43462.999305555553</c:v>
                </c:pt>
                <c:pt idx="727">
                  <c:v>43463.999305555553</c:v>
                </c:pt>
                <c:pt idx="728">
                  <c:v>43464.999305555553</c:v>
                </c:pt>
                <c:pt idx="729">
                  <c:v>43465.999305555553</c:v>
                </c:pt>
                <c:pt idx="730">
                  <c:v>43466.999305555553</c:v>
                </c:pt>
                <c:pt idx="731">
                  <c:v>43467.999305555553</c:v>
                </c:pt>
                <c:pt idx="732">
                  <c:v>43468.999305555553</c:v>
                </c:pt>
                <c:pt idx="733">
                  <c:v>43469.999305555553</c:v>
                </c:pt>
                <c:pt idx="734">
                  <c:v>43470.999305555553</c:v>
                </c:pt>
                <c:pt idx="735">
                  <c:v>43471.999305555553</c:v>
                </c:pt>
                <c:pt idx="736">
                  <c:v>43472.999305555553</c:v>
                </c:pt>
                <c:pt idx="737">
                  <c:v>43473.999305555553</c:v>
                </c:pt>
                <c:pt idx="738">
                  <c:v>43474.999305555553</c:v>
                </c:pt>
                <c:pt idx="739">
                  <c:v>43475.999305555553</c:v>
                </c:pt>
                <c:pt idx="740">
                  <c:v>43476.999305555553</c:v>
                </c:pt>
                <c:pt idx="741">
                  <c:v>43477.999305555553</c:v>
                </c:pt>
                <c:pt idx="742">
                  <c:v>43478.999305555553</c:v>
                </c:pt>
                <c:pt idx="743">
                  <c:v>43479.999305555553</c:v>
                </c:pt>
                <c:pt idx="744">
                  <c:v>43480.999305555553</c:v>
                </c:pt>
                <c:pt idx="745">
                  <c:v>43481.999305555553</c:v>
                </c:pt>
                <c:pt idx="746">
                  <c:v>43482.999305555553</c:v>
                </c:pt>
                <c:pt idx="747">
                  <c:v>43483.999305555553</c:v>
                </c:pt>
                <c:pt idx="748">
                  <c:v>43484.999305555553</c:v>
                </c:pt>
                <c:pt idx="749">
                  <c:v>43485.999305555553</c:v>
                </c:pt>
                <c:pt idx="750">
                  <c:v>43486.999305555553</c:v>
                </c:pt>
                <c:pt idx="751">
                  <c:v>43487.999305555553</c:v>
                </c:pt>
                <c:pt idx="752">
                  <c:v>43488.999305555553</c:v>
                </c:pt>
                <c:pt idx="753">
                  <c:v>43489.999305555553</c:v>
                </c:pt>
                <c:pt idx="754">
                  <c:v>43490.999305555553</c:v>
                </c:pt>
                <c:pt idx="755">
                  <c:v>43491.999305555553</c:v>
                </c:pt>
                <c:pt idx="756">
                  <c:v>43492.999305555553</c:v>
                </c:pt>
                <c:pt idx="757">
                  <c:v>43493.999305555553</c:v>
                </c:pt>
                <c:pt idx="758">
                  <c:v>43494.999305555553</c:v>
                </c:pt>
                <c:pt idx="759">
                  <c:v>43495.999305555553</c:v>
                </c:pt>
                <c:pt idx="760">
                  <c:v>43496.999305555553</c:v>
                </c:pt>
                <c:pt idx="761">
                  <c:v>43497.999305555553</c:v>
                </c:pt>
                <c:pt idx="762">
                  <c:v>43498.999305555553</c:v>
                </c:pt>
                <c:pt idx="763">
                  <c:v>43499.999305555553</c:v>
                </c:pt>
                <c:pt idx="764">
                  <c:v>43500.999305555553</c:v>
                </c:pt>
                <c:pt idx="765">
                  <c:v>43501.999305555553</c:v>
                </c:pt>
                <c:pt idx="766">
                  <c:v>43502.999305555553</c:v>
                </c:pt>
                <c:pt idx="767">
                  <c:v>43503.999305555553</c:v>
                </c:pt>
                <c:pt idx="768">
                  <c:v>43504.999305555553</c:v>
                </c:pt>
                <c:pt idx="769">
                  <c:v>43505.999305555553</c:v>
                </c:pt>
                <c:pt idx="770">
                  <c:v>43506.999305555553</c:v>
                </c:pt>
                <c:pt idx="771">
                  <c:v>43507.999305555553</c:v>
                </c:pt>
                <c:pt idx="772">
                  <c:v>43508.999305555553</c:v>
                </c:pt>
                <c:pt idx="773">
                  <c:v>43509.999305555553</c:v>
                </c:pt>
                <c:pt idx="774">
                  <c:v>43510.999305555553</c:v>
                </c:pt>
                <c:pt idx="775">
                  <c:v>43511.999305555553</c:v>
                </c:pt>
                <c:pt idx="776">
                  <c:v>43512.999305555553</c:v>
                </c:pt>
                <c:pt idx="777">
                  <c:v>43513.999305555553</c:v>
                </c:pt>
                <c:pt idx="778">
                  <c:v>43514.999305555553</c:v>
                </c:pt>
                <c:pt idx="779">
                  <c:v>43515.999305555553</c:v>
                </c:pt>
                <c:pt idx="780">
                  <c:v>43516.999305555553</c:v>
                </c:pt>
                <c:pt idx="781">
                  <c:v>43517.999305555553</c:v>
                </c:pt>
                <c:pt idx="782">
                  <c:v>43518.999305555553</c:v>
                </c:pt>
                <c:pt idx="783">
                  <c:v>43519.999305555553</c:v>
                </c:pt>
                <c:pt idx="784">
                  <c:v>43520.999305555553</c:v>
                </c:pt>
                <c:pt idx="785">
                  <c:v>43521.999305555553</c:v>
                </c:pt>
                <c:pt idx="786">
                  <c:v>43522.999305555553</c:v>
                </c:pt>
                <c:pt idx="787">
                  <c:v>43523.999305555553</c:v>
                </c:pt>
                <c:pt idx="788">
                  <c:v>43524.999305555553</c:v>
                </c:pt>
                <c:pt idx="789">
                  <c:v>43525.999305555553</c:v>
                </c:pt>
                <c:pt idx="790">
                  <c:v>43526.999305555553</c:v>
                </c:pt>
                <c:pt idx="791">
                  <c:v>43527.999305555553</c:v>
                </c:pt>
                <c:pt idx="792">
                  <c:v>43528.999305555553</c:v>
                </c:pt>
                <c:pt idx="793">
                  <c:v>43529.999305555553</c:v>
                </c:pt>
                <c:pt idx="794">
                  <c:v>43530.999305555553</c:v>
                </c:pt>
                <c:pt idx="795">
                  <c:v>43531.999305555553</c:v>
                </c:pt>
                <c:pt idx="796">
                  <c:v>43532.999305555553</c:v>
                </c:pt>
                <c:pt idx="797">
                  <c:v>43533.999305555553</c:v>
                </c:pt>
                <c:pt idx="798">
                  <c:v>43534.999305555553</c:v>
                </c:pt>
                <c:pt idx="799">
                  <c:v>43535.999305555553</c:v>
                </c:pt>
                <c:pt idx="800">
                  <c:v>43536.999305555553</c:v>
                </c:pt>
                <c:pt idx="801">
                  <c:v>43537.999305555553</c:v>
                </c:pt>
                <c:pt idx="802">
                  <c:v>43538.999305555553</c:v>
                </c:pt>
                <c:pt idx="803">
                  <c:v>43539.999305555553</c:v>
                </c:pt>
                <c:pt idx="804">
                  <c:v>43540.999305555553</c:v>
                </c:pt>
                <c:pt idx="805">
                  <c:v>43541.999305555553</c:v>
                </c:pt>
                <c:pt idx="806">
                  <c:v>43542.999305555553</c:v>
                </c:pt>
                <c:pt idx="807">
                  <c:v>43543.999305555553</c:v>
                </c:pt>
                <c:pt idx="808">
                  <c:v>43544.999305555553</c:v>
                </c:pt>
                <c:pt idx="809">
                  <c:v>43545.999305555553</c:v>
                </c:pt>
                <c:pt idx="810">
                  <c:v>43546.999305555553</c:v>
                </c:pt>
                <c:pt idx="811">
                  <c:v>43547.999305555553</c:v>
                </c:pt>
                <c:pt idx="812">
                  <c:v>43548.999305555553</c:v>
                </c:pt>
                <c:pt idx="813">
                  <c:v>43549.999305555553</c:v>
                </c:pt>
                <c:pt idx="814">
                  <c:v>43550.999305555553</c:v>
                </c:pt>
                <c:pt idx="815">
                  <c:v>43551.999305555553</c:v>
                </c:pt>
                <c:pt idx="816">
                  <c:v>43552.999305555553</c:v>
                </c:pt>
                <c:pt idx="817">
                  <c:v>43553.999305555553</c:v>
                </c:pt>
                <c:pt idx="818">
                  <c:v>43554.999305555553</c:v>
                </c:pt>
                <c:pt idx="819">
                  <c:v>43555.999305555553</c:v>
                </c:pt>
                <c:pt idx="820">
                  <c:v>43556.999305555553</c:v>
                </c:pt>
                <c:pt idx="821">
                  <c:v>43557.999305555553</c:v>
                </c:pt>
                <c:pt idx="822">
                  <c:v>43558.999305555553</c:v>
                </c:pt>
                <c:pt idx="823">
                  <c:v>43559.999305555553</c:v>
                </c:pt>
                <c:pt idx="824">
                  <c:v>43560.999305555553</c:v>
                </c:pt>
                <c:pt idx="825">
                  <c:v>43561.999305555553</c:v>
                </c:pt>
                <c:pt idx="826">
                  <c:v>43562.999305555553</c:v>
                </c:pt>
                <c:pt idx="827">
                  <c:v>43563.999305555553</c:v>
                </c:pt>
                <c:pt idx="828">
                  <c:v>43564.999305555553</c:v>
                </c:pt>
                <c:pt idx="829">
                  <c:v>43565.999305555553</c:v>
                </c:pt>
                <c:pt idx="830">
                  <c:v>43566.999305555553</c:v>
                </c:pt>
                <c:pt idx="831">
                  <c:v>43567.999305555553</c:v>
                </c:pt>
                <c:pt idx="832">
                  <c:v>43568.999305555553</c:v>
                </c:pt>
                <c:pt idx="833">
                  <c:v>43569.999305555553</c:v>
                </c:pt>
                <c:pt idx="834">
                  <c:v>43570.999305555553</c:v>
                </c:pt>
                <c:pt idx="835">
                  <c:v>43571.999305555553</c:v>
                </c:pt>
                <c:pt idx="836">
                  <c:v>43572.999305555553</c:v>
                </c:pt>
                <c:pt idx="837">
                  <c:v>43573.999305555553</c:v>
                </c:pt>
                <c:pt idx="838">
                  <c:v>43574.999305555553</c:v>
                </c:pt>
                <c:pt idx="839">
                  <c:v>43575.999305555553</c:v>
                </c:pt>
                <c:pt idx="840">
                  <c:v>43576.999305555553</c:v>
                </c:pt>
                <c:pt idx="841">
                  <c:v>43577.999305555553</c:v>
                </c:pt>
                <c:pt idx="842">
                  <c:v>43578.999305555553</c:v>
                </c:pt>
                <c:pt idx="843">
                  <c:v>43579.999305555553</c:v>
                </c:pt>
                <c:pt idx="844">
                  <c:v>43580.999305555553</c:v>
                </c:pt>
                <c:pt idx="845">
                  <c:v>43581.999305555553</c:v>
                </c:pt>
                <c:pt idx="846">
                  <c:v>43582.999305555553</c:v>
                </c:pt>
                <c:pt idx="847">
                  <c:v>43583.999305555553</c:v>
                </c:pt>
                <c:pt idx="848">
                  <c:v>43584.999305555553</c:v>
                </c:pt>
                <c:pt idx="849">
                  <c:v>43585.999305555553</c:v>
                </c:pt>
                <c:pt idx="850">
                  <c:v>43586.999305555553</c:v>
                </c:pt>
                <c:pt idx="851">
                  <c:v>43587.999305555553</c:v>
                </c:pt>
                <c:pt idx="852">
                  <c:v>43588.999305555553</c:v>
                </c:pt>
                <c:pt idx="853">
                  <c:v>43589.999305555553</c:v>
                </c:pt>
                <c:pt idx="854">
                  <c:v>43590.999305555553</c:v>
                </c:pt>
                <c:pt idx="855">
                  <c:v>43591.999305555553</c:v>
                </c:pt>
                <c:pt idx="856">
                  <c:v>43592.999305555553</c:v>
                </c:pt>
                <c:pt idx="857">
                  <c:v>43593.999305555553</c:v>
                </c:pt>
                <c:pt idx="858">
                  <c:v>43594.999305555553</c:v>
                </c:pt>
                <c:pt idx="859">
                  <c:v>43595.999305555553</c:v>
                </c:pt>
                <c:pt idx="860">
                  <c:v>43596.999305555553</c:v>
                </c:pt>
                <c:pt idx="861">
                  <c:v>43597.999305555553</c:v>
                </c:pt>
                <c:pt idx="862">
                  <c:v>43598.999305555553</c:v>
                </c:pt>
                <c:pt idx="863">
                  <c:v>43599.999305555553</c:v>
                </c:pt>
                <c:pt idx="864">
                  <c:v>43600.999305555553</c:v>
                </c:pt>
                <c:pt idx="865">
                  <c:v>43601.999305555553</c:v>
                </c:pt>
                <c:pt idx="866">
                  <c:v>43602.999305555553</c:v>
                </c:pt>
                <c:pt idx="867">
                  <c:v>43603.999305555553</c:v>
                </c:pt>
                <c:pt idx="868">
                  <c:v>43604.999305555553</c:v>
                </c:pt>
                <c:pt idx="869">
                  <c:v>43605.999305555553</c:v>
                </c:pt>
                <c:pt idx="870">
                  <c:v>43606.999305555553</c:v>
                </c:pt>
                <c:pt idx="871">
                  <c:v>43607.999305555553</c:v>
                </c:pt>
                <c:pt idx="872">
                  <c:v>43608.999305555553</c:v>
                </c:pt>
                <c:pt idx="873">
                  <c:v>43609.999305555553</c:v>
                </c:pt>
                <c:pt idx="874">
                  <c:v>43610.999305555553</c:v>
                </c:pt>
                <c:pt idx="875">
                  <c:v>43611.999305555553</c:v>
                </c:pt>
                <c:pt idx="876">
                  <c:v>43612.999305555553</c:v>
                </c:pt>
                <c:pt idx="877">
                  <c:v>43613.999305555553</c:v>
                </c:pt>
                <c:pt idx="878">
                  <c:v>43614.999305555553</c:v>
                </c:pt>
                <c:pt idx="879">
                  <c:v>43615.999305555553</c:v>
                </c:pt>
                <c:pt idx="880">
                  <c:v>43616.999305555553</c:v>
                </c:pt>
                <c:pt idx="881">
                  <c:v>43617.999305555553</c:v>
                </c:pt>
                <c:pt idx="882">
                  <c:v>43618.999305555553</c:v>
                </c:pt>
                <c:pt idx="883">
                  <c:v>43619.999305555553</c:v>
                </c:pt>
                <c:pt idx="884">
                  <c:v>43620.999305555553</c:v>
                </c:pt>
                <c:pt idx="885">
                  <c:v>43621.999305555553</c:v>
                </c:pt>
                <c:pt idx="886">
                  <c:v>43622.999305555553</c:v>
                </c:pt>
                <c:pt idx="887">
                  <c:v>43623.999305555553</c:v>
                </c:pt>
                <c:pt idx="888">
                  <c:v>43624.999305555553</c:v>
                </c:pt>
                <c:pt idx="889">
                  <c:v>43625.999305555553</c:v>
                </c:pt>
                <c:pt idx="890">
                  <c:v>43626.999305555553</c:v>
                </c:pt>
                <c:pt idx="891">
                  <c:v>43627.999305555553</c:v>
                </c:pt>
                <c:pt idx="892">
                  <c:v>43628.999305555553</c:v>
                </c:pt>
                <c:pt idx="893">
                  <c:v>43629.999305555553</c:v>
                </c:pt>
                <c:pt idx="894">
                  <c:v>43630.999305555553</c:v>
                </c:pt>
                <c:pt idx="895">
                  <c:v>43631.999305555553</c:v>
                </c:pt>
                <c:pt idx="896">
                  <c:v>43632.999305555553</c:v>
                </c:pt>
                <c:pt idx="897">
                  <c:v>43633.999305555553</c:v>
                </c:pt>
                <c:pt idx="898">
                  <c:v>43634.999305555553</c:v>
                </c:pt>
                <c:pt idx="899">
                  <c:v>43635.999305555553</c:v>
                </c:pt>
                <c:pt idx="900">
                  <c:v>43636.999305555553</c:v>
                </c:pt>
                <c:pt idx="901">
                  <c:v>43637.999305555553</c:v>
                </c:pt>
                <c:pt idx="902">
                  <c:v>43638.999305555553</c:v>
                </c:pt>
                <c:pt idx="903">
                  <c:v>43639.999305555553</c:v>
                </c:pt>
                <c:pt idx="904">
                  <c:v>43640.999305555553</c:v>
                </c:pt>
                <c:pt idx="905">
                  <c:v>43641.999305555553</c:v>
                </c:pt>
                <c:pt idx="906">
                  <c:v>43642.999305555553</c:v>
                </c:pt>
                <c:pt idx="907">
                  <c:v>43643.999305555553</c:v>
                </c:pt>
                <c:pt idx="908">
                  <c:v>43644.999305555553</c:v>
                </c:pt>
                <c:pt idx="909">
                  <c:v>43645.999305555553</c:v>
                </c:pt>
                <c:pt idx="910">
                  <c:v>43646.999305555553</c:v>
                </c:pt>
                <c:pt idx="911">
                  <c:v>43647.999305555553</c:v>
                </c:pt>
                <c:pt idx="912">
                  <c:v>43648.999305555553</c:v>
                </c:pt>
                <c:pt idx="913">
                  <c:v>43649.999305555553</c:v>
                </c:pt>
                <c:pt idx="914">
                  <c:v>43650.999305555553</c:v>
                </c:pt>
                <c:pt idx="915">
                  <c:v>43651.999305555553</c:v>
                </c:pt>
                <c:pt idx="916">
                  <c:v>43652.999305555553</c:v>
                </c:pt>
                <c:pt idx="917">
                  <c:v>43653.999305555553</c:v>
                </c:pt>
                <c:pt idx="918">
                  <c:v>43654.999305555553</c:v>
                </c:pt>
                <c:pt idx="919">
                  <c:v>43655.999305555553</c:v>
                </c:pt>
                <c:pt idx="920">
                  <c:v>43656.999305555553</c:v>
                </c:pt>
                <c:pt idx="921">
                  <c:v>43657.999305555553</c:v>
                </c:pt>
                <c:pt idx="922">
                  <c:v>43658.999305555553</c:v>
                </c:pt>
                <c:pt idx="923">
                  <c:v>43659.999305555553</c:v>
                </c:pt>
                <c:pt idx="924">
                  <c:v>43660.999305555553</c:v>
                </c:pt>
                <c:pt idx="925">
                  <c:v>43661.999305555553</c:v>
                </c:pt>
                <c:pt idx="926">
                  <c:v>43662.999305555553</c:v>
                </c:pt>
                <c:pt idx="927">
                  <c:v>43663.999305555553</c:v>
                </c:pt>
                <c:pt idx="928">
                  <c:v>43664.999305555553</c:v>
                </c:pt>
                <c:pt idx="929">
                  <c:v>43665.999305555553</c:v>
                </c:pt>
                <c:pt idx="930">
                  <c:v>43666.999305555553</c:v>
                </c:pt>
                <c:pt idx="931">
                  <c:v>43667.999305555553</c:v>
                </c:pt>
                <c:pt idx="932">
                  <c:v>43668.999305555553</c:v>
                </c:pt>
                <c:pt idx="933">
                  <c:v>43669.999305555553</c:v>
                </c:pt>
                <c:pt idx="934">
                  <c:v>43670.999305555553</c:v>
                </c:pt>
                <c:pt idx="935">
                  <c:v>43671.999305555553</c:v>
                </c:pt>
                <c:pt idx="936">
                  <c:v>43672.999305555553</c:v>
                </c:pt>
                <c:pt idx="937">
                  <c:v>43673.999305555553</c:v>
                </c:pt>
                <c:pt idx="938">
                  <c:v>43674.999305555553</c:v>
                </c:pt>
                <c:pt idx="939">
                  <c:v>43675.999305555553</c:v>
                </c:pt>
                <c:pt idx="940">
                  <c:v>43676.999305555553</c:v>
                </c:pt>
                <c:pt idx="941">
                  <c:v>43677.999305555553</c:v>
                </c:pt>
                <c:pt idx="942">
                  <c:v>43678.999305555553</c:v>
                </c:pt>
                <c:pt idx="943">
                  <c:v>43679.999305555553</c:v>
                </c:pt>
                <c:pt idx="944">
                  <c:v>43680.999305555553</c:v>
                </c:pt>
                <c:pt idx="945">
                  <c:v>43681.999305555553</c:v>
                </c:pt>
                <c:pt idx="946">
                  <c:v>43682.999305555553</c:v>
                </c:pt>
                <c:pt idx="947">
                  <c:v>43683.999305555553</c:v>
                </c:pt>
                <c:pt idx="948">
                  <c:v>43684.999305555553</c:v>
                </c:pt>
                <c:pt idx="949">
                  <c:v>43685.999305555553</c:v>
                </c:pt>
                <c:pt idx="950">
                  <c:v>43686.999305555553</c:v>
                </c:pt>
                <c:pt idx="951">
                  <c:v>43687.999305555553</c:v>
                </c:pt>
                <c:pt idx="952">
                  <c:v>43688.999305555553</c:v>
                </c:pt>
                <c:pt idx="953">
                  <c:v>43689.999305555553</c:v>
                </c:pt>
                <c:pt idx="954">
                  <c:v>43690.999305555553</c:v>
                </c:pt>
                <c:pt idx="955">
                  <c:v>43691.999305555553</c:v>
                </c:pt>
                <c:pt idx="956">
                  <c:v>43692.999305555553</c:v>
                </c:pt>
                <c:pt idx="957">
                  <c:v>43693.999305555553</c:v>
                </c:pt>
                <c:pt idx="958">
                  <c:v>43694.999305555553</c:v>
                </c:pt>
                <c:pt idx="959">
                  <c:v>43695.999305555553</c:v>
                </c:pt>
                <c:pt idx="960">
                  <c:v>43696.999305555553</c:v>
                </c:pt>
                <c:pt idx="961">
                  <c:v>43697.999305555553</c:v>
                </c:pt>
                <c:pt idx="962">
                  <c:v>43698.999305555553</c:v>
                </c:pt>
                <c:pt idx="963">
                  <c:v>43699.999305555553</c:v>
                </c:pt>
                <c:pt idx="964">
                  <c:v>43700.999305555553</c:v>
                </c:pt>
                <c:pt idx="965">
                  <c:v>43701.999305555553</c:v>
                </c:pt>
                <c:pt idx="966">
                  <c:v>43702.999305555553</c:v>
                </c:pt>
                <c:pt idx="967">
                  <c:v>43703.999305555553</c:v>
                </c:pt>
                <c:pt idx="968">
                  <c:v>43704.999305555553</c:v>
                </c:pt>
                <c:pt idx="969">
                  <c:v>43705.999305555553</c:v>
                </c:pt>
                <c:pt idx="970">
                  <c:v>43706.999305555553</c:v>
                </c:pt>
                <c:pt idx="971">
                  <c:v>43707.999305555553</c:v>
                </c:pt>
                <c:pt idx="972">
                  <c:v>43708.999305555553</c:v>
                </c:pt>
                <c:pt idx="973">
                  <c:v>43709.999305555553</c:v>
                </c:pt>
                <c:pt idx="974">
                  <c:v>43710.999305555553</c:v>
                </c:pt>
                <c:pt idx="975">
                  <c:v>43711.999305555553</c:v>
                </c:pt>
                <c:pt idx="976">
                  <c:v>43712.999305555553</c:v>
                </c:pt>
                <c:pt idx="977">
                  <c:v>43713.999305555553</c:v>
                </c:pt>
                <c:pt idx="978">
                  <c:v>43714.999305555553</c:v>
                </c:pt>
                <c:pt idx="979">
                  <c:v>43715.999305555553</c:v>
                </c:pt>
                <c:pt idx="980">
                  <c:v>43716.999305555553</c:v>
                </c:pt>
                <c:pt idx="981">
                  <c:v>43717.999305555553</c:v>
                </c:pt>
                <c:pt idx="982">
                  <c:v>43718.999305555553</c:v>
                </c:pt>
                <c:pt idx="983">
                  <c:v>43719.999305555553</c:v>
                </c:pt>
                <c:pt idx="984">
                  <c:v>43720.999305555553</c:v>
                </c:pt>
                <c:pt idx="985">
                  <c:v>43721.999305555553</c:v>
                </c:pt>
                <c:pt idx="986">
                  <c:v>43722.999305555553</c:v>
                </c:pt>
                <c:pt idx="987">
                  <c:v>43723.999305555553</c:v>
                </c:pt>
                <c:pt idx="988">
                  <c:v>43724.999305555553</c:v>
                </c:pt>
                <c:pt idx="989">
                  <c:v>43725.999305555553</c:v>
                </c:pt>
                <c:pt idx="990">
                  <c:v>43726.999305555553</c:v>
                </c:pt>
                <c:pt idx="991">
                  <c:v>43727.999305555553</c:v>
                </c:pt>
                <c:pt idx="992">
                  <c:v>43728.999305555553</c:v>
                </c:pt>
                <c:pt idx="993">
                  <c:v>43729.999305555553</c:v>
                </c:pt>
                <c:pt idx="994">
                  <c:v>43730.999305555553</c:v>
                </c:pt>
                <c:pt idx="995">
                  <c:v>43731.999305555553</c:v>
                </c:pt>
                <c:pt idx="996">
                  <c:v>43732.999305555553</c:v>
                </c:pt>
                <c:pt idx="997">
                  <c:v>43733.999305555553</c:v>
                </c:pt>
                <c:pt idx="998">
                  <c:v>43734.999305555553</c:v>
                </c:pt>
                <c:pt idx="999">
                  <c:v>43735.999305555553</c:v>
                </c:pt>
                <c:pt idx="1000">
                  <c:v>43736.999305555553</c:v>
                </c:pt>
                <c:pt idx="1001">
                  <c:v>43737.999305555553</c:v>
                </c:pt>
                <c:pt idx="1002">
                  <c:v>43738.999305555553</c:v>
                </c:pt>
                <c:pt idx="1003">
                  <c:v>43739.999305555553</c:v>
                </c:pt>
                <c:pt idx="1004">
                  <c:v>43740.999305555553</c:v>
                </c:pt>
                <c:pt idx="1005">
                  <c:v>43741.999305555553</c:v>
                </c:pt>
                <c:pt idx="1006">
                  <c:v>43742.999305555553</c:v>
                </c:pt>
                <c:pt idx="1007">
                  <c:v>43743.999305555553</c:v>
                </c:pt>
                <c:pt idx="1008">
                  <c:v>43744.999305555553</c:v>
                </c:pt>
                <c:pt idx="1009">
                  <c:v>43745.999305555553</c:v>
                </c:pt>
                <c:pt idx="1010">
                  <c:v>43746.999305555553</c:v>
                </c:pt>
                <c:pt idx="1011">
                  <c:v>43747.999305555553</c:v>
                </c:pt>
                <c:pt idx="1012">
                  <c:v>43748.999305555553</c:v>
                </c:pt>
                <c:pt idx="1013">
                  <c:v>43749.999305555553</c:v>
                </c:pt>
                <c:pt idx="1014">
                  <c:v>43750.999305555553</c:v>
                </c:pt>
                <c:pt idx="1015">
                  <c:v>43751.999305555553</c:v>
                </c:pt>
                <c:pt idx="1016">
                  <c:v>43752.999305555553</c:v>
                </c:pt>
                <c:pt idx="1017">
                  <c:v>43753.999305555553</c:v>
                </c:pt>
                <c:pt idx="1018">
                  <c:v>43754.999305555553</c:v>
                </c:pt>
                <c:pt idx="1019">
                  <c:v>43755.999305555553</c:v>
                </c:pt>
                <c:pt idx="1020">
                  <c:v>43756.999305555553</c:v>
                </c:pt>
                <c:pt idx="1021">
                  <c:v>43757.999305555553</c:v>
                </c:pt>
                <c:pt idx="1022">
                  <c:v>43758.999305555553</c:v>
                </c:pt>
                <c:pt idx="1023">
                  <c:v>43759.999305555553</c:v>
                </c:pt>
                <c:pt idx="1024">
                  <c:v>43760.999305555553</c:v>
                </c:pt>
                <c:pt idx="1025">
                  <c:v>43761.999305555553</c:v>
                </c:pt>
                <c:pt idx="1026">
                  <c:v>43762.999305555553</c:v>
                </c:pt>
                <c:pt idx="1027">
                  <c:v>43763.999305555553</c:v>
                </c:pt>
                <c:pt idx="1028">
                  <c:v>43764.999305555553</c:v>
                </c:pt>
                <c:pt idx="1029">
                  <c:v>43765.999305555553</c:v>
                </c:pt>
                <c:pt idx="1030">
                  <c:v>43766.999305555553</c:v>
                </c:pt>
                <c:pt idx="1031">
                  <c:v>43767.999305555553</c:v>
                </c:pt>
                <c:pt idx="1032">
                  <c:v>43768.999305555553</c:v>
                </c:pt>
                <c:pt idx="1033">
                  <c:v>43769.999305555553</c:v>
                </c:pt>
                <c:pt idx="1034">
                  <c:v>43770.999305555553</c:v>
                </c:pt>
                <c:pt idx="1035">
                  <c:v>43771.999305555553</c:v>
                </c:pt>
                <c:pt idx="1036">
                  <c:v>43772.999305555553</c:v>
                </c:pt>
                <c:pt idx="1037">
                  <c:v>43773.999305555553</c:v>
                </c:pt>
                <c:pt idx="1038">
                  <c:v>43774.999305555553</c:v>
                </c:pt>
                <c:pt idx="1039">
                  <c:v>43775.999305555553</c:v>
                </c:pt>
                <c:pt idx="1040">
                  <c:v>43776.999305555553</c:v>
                </c:pt>
                <c:pt idx="1041">
                  <c:v>43777.999305555553</c:v>
                </c:pt>
                <c:pt idx="1042">
                  <c:v>43778.999305555553</c:v>
                </c:pt>
                <c:pt idx="1043">
                  <c:v>43779.999305555553</c:v>
                </c:pt>
                <c:pt idx="1044">
                  <c:v>43780.999305555553</c:v>
                </c:pt>
                <c:pt idx="1045">
                  <c:v>43781.999305555553</c:v>
                </c:pt>
                <c:pt idx="1046">
                  <c:v>43782.999305555553</c:v>
                </c:pt>
                <c:pt idx="1047">
                  <c:v>43783.999305555553</c:v>
                </c:pt>
                <c:pt idx="1048">
                  <c:v>43784.999305555553</c:v>
                </c:pt>
                <c:pt idx="1049">
                  <c:v>43785.999305555553</c:v>
                </c:pt>
                <c:pt idx="1050">
                  <c:v>43786.999305555553</c:v>
                </c:pt>
                <c:pt idx="1051">
                  <c:v>43787.999305555553</c:v>
                </c:pt>
                <c:pt idx="1052">
                  <c:v>43788.999305555553</c:v>
                </c:pt>
                <c:pt idx="1053">
                  <c:v>43789.999305555553</c:v>
                </c:pt>
                <c:pt idx="1054">
                  <c:v>43790.999305555553</c:v>
                </c:pt>
                <c:pt idx="1055">
                  <c:v>43791.999305555553</c:v>
                </c:pt>
                <c:pt idx="1056">
                  <c:v>43792.999305555553</c:v>
                </c:pt>
                <c:pt idx="1057">
                  <c:v>43793.999305555553</c:v>
                </c:pt>
                <c:pt idx="1058">
                  <c:v>43794.999305555553</c:v>
                </c:pt>
                <c:pt idx="1059">
                  <c:v>43795.999305555553</c:v>
                </c:pt>
                <c:pt idx="1060">
                  <c:v>43796.999305555553</c:v>
                </c:pt>
                <c:pt idx="1061">
                  <c:v>43797.999305555553</c:v>
                </c:pt>
                <c:pt idx="1062">
                  <c:v>43798.999305555553</c:v>
                </c:pt>
                <c:pt idx="1063">
                  <c:v>43799.999305555553</c:v>
                </c:pt>
                <c:pt idx="1064">
                  <c:v>43800.999305555553</c:v>
                </c:pt>
                <c:pt idx="1065">
                  <c:v>43801.999305555553</c:v>
                </c:pt>
                <c:pt idx="1066">
                  <c:v>43802.999305555553</c:v>
                </c:pt>
                <c:pt idx="1067">
                  <c:v>43803.999305555553</c:v>
                </c:pt>
                <c:pt idx="1068">
                  <c:v>43804.999305555553</c:v>
                </c:pt>
                <c:pt idx="1069">
                  <c:v>43805.999305555553</c:v>
                </c:pt>
                <c:pt idx="1070">
                  <c:v>43806.999305555553</c:v>
                </c:pt>
                <c:pt idx="1071">
                  <c:v>43807.999305555553</c:v>
                </c:pt>
                <c:pt idx="1072">
                  <c:v>43808.999305555553</c:v>
                </c:pt>
                <c:pt idx="1073">
                  <c:v>43809.999305555553</c:v>
                </c:pt>
                <c:pt idx="1074">
                  <c:v>43810.999305555553</c:v>
                </c:pt>
                <c:pt idx="1075">
                  <c:v>43811.999305555553</c:v>
                </c:pt>
                <c:pt idx="1076">
                  <c:v>43812.999305555553</c:v>
                </c:pt>
                <c:pt idx="1077">
                  <c:v>43813.999305555553</c:v>
                </c:pt>
                <c:pt idx="1078">
                  <c:v>43814.999305555553</c:v>
                </c:pt>
                <c:pt idx="1079">
                  <c:v>43815.999305555553</c:v>
                </c:pt>
                <c:pt idx="1080">
                  <c:v>43816.999305555553</c:v>
                </c:pt>
                <c:pt idx="1081">
                  <c:v>43817.999305555553</c:v>
                </c:pt>
                <c:pt idx="1082">
                  <c:v>43818.999305555553</c:v>
                </c:pt>
                <c:pt idx="1083">
                  <c:v>43819.999305555553</c:v>
                </c:pt>
                <c:pt idx="1084">
                  <c:v>43820.999305555553</c:v>
                </c:pt>
                <c:pt idx="1085">
                  <c:v>43821.999305555553</c:v>
                </c:pt>
                <c:pt idx="1086">
                  <c:v>43822.999305555553</c:v>
                </c:pt>
                <c:pt idx="1087">
                  <c:v>43823.999305555553</c:v>
                </c:pt>
                <c:pt idx="1088">
                  <c:v>43824.999305555553</c:v>
                </c:pt>
                <c:pt idx="1089">
                  <c:v>43825.999305555553</c:v>
                </c:pt>
                <c:pt idx="1090">
                  <c:v>43826.999305555553</c:v>
                </c:pt>
                <c:pt idx="1091">
                  <c:v>43827.999305555553</c:v>
                </c:pt>
                <c:pt idx="1092">
                  <c:v>43828.999305555553</c:v>
                </c:pt>
                <c:pt idx="1093">
                  <c:v>43829.999305555553</c:v>
                </c:pt>
                <c:pt idx="1094">
                  <c:v>43830.999305555553</c:v>
                </c:pt>
                <c:pt idx="1095">
                  <c:v>43831.999305555553</c:v>
                </c:pt>
                <c:pt idx="1096">
                  <c:v>43832.999305555553</c:v>
                </c:pt>
                <c:pt idx="1097">
                  <c:v>43833.999305555553</c:v>
                </c:pt>
                <c:pt idx="1098">
                  <c:v>43834.999305555553</c:v>
                </c:pt>
                <c:pt idx="1099">
                  <c:v>43835.999305555553</c:v>
                </c:pt>
                <c:pt idx="1100">
                  <c:v>43836.999305555553</c:v>
                </c:pt>
                <c:pt idx="1101">
                  <c:v>43837.999305555553</c:v>
                </c:pt>
                <c:pt idx="1102">
                  <c:v>43838.999305555553</c:v>
                </c:pt>
                <c:pt idx="1103">
                  <c:v>43839.999305555553</c:v>
                </c:pt>
                <c:pt idx="1104">
                  <c:v>43840.999305555553</c:v>
                </c:pt>
                <c:pt idx="1105">
                  <c:v>43841.999305555553</c:v>
                </c:pt>
                <c:pt idx="1106">
                  <c:v>43842.999305555553</c:v>
                </c:pt>
                <c:pt idx="1107">
                  <c:v>43843.999305555553</c:v>
                </c:pt>
                <c:pt idx="1108">
                  <c:v>43844.999305555553</c:v>
                </c:pt>
                <c:pt idx="1109">
                  <c:v>43845.999305555553</c:v>
                </c:pt>
                <c:pt idx="1110">
                  <c:v>43846.999305555553</c:v>
                </c:pt>
                <c:pt idx="1111">
                  <c:v>43847.999305555553</c:v>
                </c:pt>
                <c:pt idx="1112">
                  <c:v>43848.999305555553</c:v>
                </c:pt>
                <c:pt idx="1113">
                  <c:v>43849.999305555553</c:v>
                </c:pt>
                <c:pt idx="1114">
                  <c:v>43850.999305555553</c:v>
                </c:pt>
                <c:pt idx="1115">
                  <c:v>43851.999305555553</c:v>
                </c:pt>
                <c:pt idx="1116">
                  <c:v>43852.999305555553</c:v>
                </c:pt>
                <c:pt idx="1117">
                  <c:v>43853.999305555553</c:v>
                </c:pt>
                <c:pt idx="1118">
                  <c:v>43854.999305555553</c:v>
                </c:pt>
                <c:pt idx="1119">
                  <c:v>43855.999305555553</c:v>
                </c:pt>
                <c:pt idx="1120">
                  <c:v>43856.999305555553</c:v>
                </c:pt>
                <c:pt idx="1121">
                  <c:v>43857.999305555553</c:v>
                </c:pt>
                <c:pt idx="1122">
                  <c:v>43858.999305555553</c:v>
                </c:pt>
                <c:pt idx="1123">
                  <c:v>43859.999305555553</c:v>
                </c:pt>
                <c:pt idx="1124">
                  <c:v>43860.999305555553</c:v>
                </c:pt>
                <c:pt idx="1125">
                  <c:v>43861.999305555553</c:v>
                </c:pt>
                <c:pt idx="1126">
                  <c:v>43862.999305555553</c:v>
                </c:pt>
                <c:pt idx="1127">
                  <c:v>43863.999305555553</c:v>
                </c:pt>
                <c:pt idx="1128">
                  <c:v>43864.999305555553</c:v>
                </c:pt>
                <c:pt idx="1129">
                  <c:v>43865.999305555553</c:v>
                </c:pt>
                <c:pt idx="1130">
                  <c:v>43866.999305555553</c:v>
                </c:pt>
                <c:pt idx="1131">
                  <c:v>43867.999305555553</c:v>
                </c:pt>
                <c:pt idx="1132">
                  <c:v>43868.999305555553</c:v>
                </c:pt>
                <c:pt idx="1133">
                  <c:v>43869.999305555553</c:v>
                </c:pt>
                <c:pt idx="1134">
                  <c:v>43870.999305555553</c:v>
                </c:pt>
                <c:pt idx="1135">
                  <c:v>43871.999305555553</c:v>
                </c:pt>
                <c:pt idx="1136">
                  <c:v>43872.999305555553</c:v>
                </c:pt>
                <c:pt idx="1137">
                  <c:v>43873.999305555553</c:v>
                </c:pt>
                <c:pt idx="1138">
                  <c:v>43874.999305555553</c:v>
                </c:pt>
                <c:pt idx="1139">
                  <c:v>43875.999305555553</c:v>
                </c:pt>
                <c:pt idx="1140">
                  <c:v>43876.999305555553</c:v>
                </c:pt>
                <c:pt idx="1141">
                  <c:v>43877.999305555553</c:v>
                </c:pt>
                <c:pt idx="1142">
                  <c:v>43878.999305555553</c:v>
                </c:pt>
                <c:pt idx="1143">
                  <c:v>43879.999305555553</c:v>
                </c:pt>
                <c:pt idx="1144">
                  <c:v>43880.999305555553</c:v>
                </c:pt>
                <c:pt idx="1145">
                  <c:v>43881.999305555553</c:v>
                </c:pt>
                <c:pt idx="1146">
                  <c:v>43882.999305555553</c:v>
                </c:pt>
                <c:pt idx="1147">
                  <c:v>43883.999305555553</c:v>
                </c:pt>
                <c:pt idx="1148">
                  <c:v>43884.999305555553</c:v>
                </c:pt>
                <c:pt idx="1149">
                  <c:v>43885.999305555553</c:v>
                </c:pt>
                <c:pt idx="1150">
                  <c:v>43886.999305555553</c:v>
                </c:pt>
                <c:pt idx="1151">
                  <c:v>43887.999305555553</c:v>
                </c:pt>
                <c:pt idx="1152">
                  <c:v>43888.999305555553</c:v>
                </c:pt>
                <c:pt idx="1153">
                  <c:v>43889.999305555553</c:v>
                </c:pt>
                <c:pt idx="1154">
                  <c:v>43890.999305555553</c:v>
                </c:pt>
                <c:pt idx="1155">
                  <c:v>43891.999305555553</c:v>
                </c:pt>
                <c:pt idx="1156">
                  <c:v>43892.999305555553</c:v>
                </c:pt>
                <c:pt idx="1157">
                  <c:v>43893.999305555553</c:v>
                </c:pt>
                <c:pt idx="1158">
                  <c:v>43894.999305555553</c:v>
                </c:pt>
                <c:pt idx="1159">
                  <c:v>43895.999305555553</c:v>
                </c:pt>
                <c:pt idx="1160">
                  <c:v>43896.999305555553</c:v>
                </c:pt>
                <c:pt idx="1161">
                  <c:v>43897.999305555553</c:v>
                </c:pt>
                <c:pt idx="1162">
                  <c:v>43898.999305555553</c:v>
                </c:pt>
                <c:pt idx="1163">
                  <c:v>43899.999305555553</c:v>
                </c:pt>
                <c:pt idx="1164">
                  <c:v>43900.999305555553</c:v>
                </c:pt>
                <c:pt idx="1165">
                  <c:v>43901.999305555553</c:v>
                </c:pt>
                <c:pt idx="1166">
                  <c:v>43902.999305555553</c:v>
                </c:pt>
                <c:pt idx="1167">
                  <c:v>43903.999305555553</c:v>
                </c:pt>
                <c:pt idx="1168">
                  <c:v>43904.999305555553</c:v>
                </c:pt>
                <c:pt idx="1169">
                  <c:v>43905.999305555553</c:v>
                </c:pt>
                <c:pt idx="1170">
                  <c:v>43906.999305555553</c:v>
                </c:pt>
                <c:pt idx="1171">
                  <c:v>43907.999305555553</c:v>
                </c:pt>
                <c:pt idx="1172">
                  <c:v>43908.999305555553</c:v>
                </c:pt>
                <c:pt idx="1173">
                  <c:v>43909.999305555553</c:v>
                </c:pt>
                <c:pt idx="1174">
                  <c:v>43910.999305555553</c:v>
                </c:pt>
                <c:pt idx="1175">
                  <c:v>43911.999305555553</c:v>
                </c:pt>
                <c:pt idx="1176">
                  <c:v>43912.999305555553</c:v>
                </c:pt>
                <c:pt idx="1177">
                  <c:v>43913.999305555553</c:v>
                </c:pt>
                <c:pt idx="1178">
                  <c:v>43914.999305555553</c:v>
                </c:pt>
                <c:pt idx="1179">
                  <c:v>43915.999305555553</c:v>
                </c:pt>
                <c:pt idx="1180">
                  <c:v>43916.999305555553</c:v>
                </c:pt>
                <c:pt idx="1181">
                  <c:v>43917.999305555553</c:v>
                </c:pt>
                <c:pt idx="1182">
                  <c:v>43918.999305555553</c:v>
                </c:pt>
                <c:pt idx="1183">
                  <c:v>43919.999305555553</c:v>
                </c:pt>
                <c:pt idx="1184">
                  <c:v>43920.999305555553</c:v>
                </c:pt>
                <c:pt idx="1185">
                  <c:v>43921.999305555553</c:v>
                </c:pt>
                <c:pt idx="1186">
                  <c:v>43922.999305555553</c:v>
                </c:pt>
                <c:pt idx="1187">
                  <c:v>43923.999305555553</c:v>
                </c:pt>
                <c:pt idx="1188">
                  <c:v>43924.999305555553</c:v>
                </c:pt>
                <c:pt idx="1189">
                  <c:v>43925.999305555553</c:v>
                </c:pt>
                <c:pt idx="1190">
                  <c:v>43926.999305555553</c:v>
                </c:pt>
                <c:pt idx="1191">
                  <c:v>43927.999305555553</c:v>
                </c:pt>
                <c:pt idx="1192">
                  <c:v>43928.999305555553</c:v>
                </c:pt>
                <c:pt idx="1193">
                  <c:v>43929.999305555553</c:v>
                </c:pt>
                <c:pt idx="1194">
                  <c:v>43930.999305555553</c:v>
                </c:pt>
                <c:pt idx="1195">
                  <c:v>43931.999305555553</c:v>
                </c:pt>
                <c:pt idx="1196">
                  <c:v>43932.999305555553</c:v>
                </c:pt>
                <c:pt idx="1197">
                  <c:v>43933.999305555553</c:v>
                </c:pt>
                <c:pt idx="1198">
                  <c:v>43934.999305555553</c:v>
                </c:pt>
                <c:pt idx="1199">
                  <c:v>43935.999305555553</c:v>
                </c:pt>
                <c:pt idx="1200">
                  <c:v>43936.999305555553</c:v>
                </c:pt>
                <c:pt idx="1201">
                  <c:v>43937.999305555553</c:v>
                </c:pt>
                <c:pt idx="1202">
                  <c:v>43938.999305555553</c:v>
                </c:pt>
                <c:pt idx="1203">
                  <c:v>43939.999305555553</c:v>
                </c:pt>
                <c:pt idx="1204">
                  <c:v>43940.999305555553</c:v>
                </c:pt>
                <c:pt idx="1205">
                  <c:v>43941.999305555553</c:v>
                </c:pt>
                <c:pt idx="1206">
                  <c:v>43942.999305555553</c:v>
                </c:pt>
                <c:pt idx="1207">
                  <c:v>43943.999305555553</c:v>
                </c:pt>
                <c:pt idx="1208">
                  <c:v>43944.999305555553</c:v>
                </c:pt>
                <c:pt idx="1209">
                  <c:v>43945.999305555553</c:v>
                </c:pt>
                <c:pt idx="1210">
                  <c:v>43946.999305555553</c:v>
                </c:pt>
                <c:pt idx="1211">
                  <c:v>43947.999305555553</c:v>
                </c:pt>
                <c:pt idx="1212">
                  <c:v>43948.999305555553</c:v>
                </c:pt>
                <c:pt idx="1213">
                  <c:v>43949.999305555553</c:v>
                </c:pt>
                <c:pt idx="1214">
                  <c:v>43950.999305555553</c:v>
                </c:pt>
                <c:pt idx="1215">
                  <c:v>43951.999305555553</c:v>
                </c:pt>
                <c:pt idx="1216">
                  <c:v>43952.999305555553</c:v>
                </c:pt>
                <c:pt idx="1217">
                  <c:v>43953.999305555553</c:v>
                </c:pt>
                <c:pt idx="1218">
                  <c:v>43954.999305555553</c:v>
                </c:pt>
                <c:pt idx="1219">
                  <c:v>43955.999305555553</c:v>
                </c:pt>
                <c:pt idx="1220">
                  <c:v>43956.999305555553</c:v>
                </c:pt>
                <c:pt idx="1221">
                  <c:v>43957.999305555553</c:v>
                </c:pt>
                <c:pt idx="1222">
                  <c:v>43958.999305555553</c:v>
                </c:pt>
                <c:pt idx="1223">
                  <c:v>43959.999305555553</c:v>
                </c:pt>
                <c:pt idx="1224">
                  <c:v>43960.999305555553</c:v>
                </c:pt>
                <c:pt idx="1225">
                  <c:v>43961.999305555553</c:v>
                </c:pt>
                <c:pt idx="1226">
                  <c:v>43962.999305555553</c:v>
                </c:pt>
                <c:pt idx="1227">
                  <c:v>43963.999305555553</c:v>
                </c:pt>
                <c:pt idx="1228">
                  <c:v>43964.999305555553</c:v>
                </c:pt>
                <c:pt idx="1229">
                  <c:v>43965.999305555553</c:v>
                </c:pt>
                <c:pt idx="1230">
                  <c:v>43966.999305555553</c:v>
                </c:pt>
                <c:pt idx="1231">
                  <c:v>43967.999305555553</c:v>
                </c:pt>
                <c:pt idx="1232">
                  <c:v>43968.999305555553</c:v>
                </c:pt>
                <c:pt idx="1233">
                  <c:v>43969.999305555553</c:v>
                </c:pt>
                <c:pt idx="1234">
                  <c:v>43970.999305555553</c:v>
                </c:pt>
                <c:pt idx="1235">
                  <c:v>43971.999305555553</c:v>
                </c:pt>
                <c:pt idx="1236">
                  <c:v>43972.999305555553</c:v>
                </c:pt>
                <c:pt idx="1237">
                  <c:v>43973.999305555553</c:v>
                </c:pt>
                <c:pt idx="1238">
                  <c:v>43974.999305555553</c:v>
                </c:pt>
                <c:pt idx="1239">
                  <c:v>43975.999305555553</c:v>
                </c:pt>
                <c:pt idx="1240">
                  <c:v>43976.999305555553</c:v>
                </c:pt>
                <c:pt idx="1241">
                  <c:v>43977.999305555553</c:v>
                </c:pt>
                <c:pt idx="1242">
                  <c:v>43978.999305555553</c:v>
                </c:pt>
                <c:pt idx="1243">
                  <c:v>43979.999305555553</c:v>
                </c:pt>
                <c:pt idx="1244">
                  <c:v>43980.999305555553</c:v>
                </c:pt>
                <c:pt idx="1245">
                  <c:v>43981.999305555553</c:v>
                </c:pt>
                <c:pt idx="1246">
                  <c:v>43982.999305555553</c:v>
                </c:pt>
                <c:pt idx="1247">
                  <c:v>43983.999305555553</c:v>
                </c:pt>
                <c:pt idx="1248">
                  <c:v>43984.999305555553</c:v>
                </c:pt>
                <c:pt idx="1249">
                  <c:v>43985.999305555553</c:v>
                </c:pt>
                <c:pt idx="1250">
                  <c:v>43986.999305555553</c:v>
                </c:pt>
                <c:pt idx="1251">
                  <c:v>43987.999305555553</c:v>
                </c:pt>
                <c:pt idx="1252">
                  <c:v>43988.999305555553</c:v>
                </c:pt>
                <c:pt idx="1253">
                  <c:v>43989.999305555553</c:v>
                </c:pt>
                <c:pt idx="1254">
                  <c:v>43990.999305555553</c:v>
                </c:pt>
                <c:pt idx="1255">
                  <c:v>43991.999305555553</c:v>
                </c:pt>
                <c:pt idx="1256">
                  <c:v>43992.999305555553</c:v>
                </c:pt>
                <c:pt idx="1257">
                  <c:v>43993.999305555553</c:v>
                </c:pt>
                <c:pt idx="1258">
                  <c:v>43994.999305555553</c:v>
                </c:pt>
                <c:pt idx="1259">
                  <c:v>43995.999305555553</c:v>
                </c:pt>
                <c:pt idx="1260">
                  <c:v>43996.999305555553</c:v>
                </c:pt>
                <c:pt idx="1261">
                  <c:v>43997.999305555553</c:v>
                </c:pt>
                <c:pt idx="1262">
                  <c:v>43998.999305555553</c:v>
                </c:pt>
                <c:pt idx="1263">
                  <c:v>43999.999305555553</c:v>
                </c:pt>
                <c:pt idx="1264">
                  <c:v>44000.999305555553</c:v>
                </c:pt>
                <c:pt idx="1265">
                  <c:v>44001.999305555553</c:v>
                </c:pt>
                <c:pt idx="1266">
                  <c:v>44002.999305555553</c:v>
                </c:pt>
                <c:pt idx="1267">
                  <c:v>44003.999305555553</c:v>
                </c:pt>
                <c:pt idx="1268">
                  <c:v>44004.999305555553</c:v>
                </c:pt>
                <c:pt idx="1269">
                  <c:v>44005.999305555553</c:v>
                </c:pt>
                <c:pt idx="1270">
                  <c:v>44006.999305555553</c:v>
                </c:pt>
                <c:pt idx="1271">
                  <c:v>44007.999305555553</c:v>
                </c:pt>
                <c:pt idx="1272">
                  <c:v>44008.999305555553</c:v>
                </c:pt>
                <c:pt idx="1273">
                  <c:v>44009.999305555553</c:v>
                </c:pt>
                <c:pt idx="1274">
                  <c:v>44010.999305555553</c:v>
                </c:pt>
                <c:pt idx="1275">
                  <c:v>44011.999305555553</c:v>
                </c:pt>
                <c:pt idx="1276">
                  <c:v>44012.999305555553</c:v>
                </c:pt>
                <c:pt idx="1277">
                  <c:v>44013.999305555553</c:v>
                </c:pt>
                <c:pt idx="1278">
                  <c:v>44014.999305555553</c:v>
                </c:pt>
                <c:pt idx="1279">
                  <c:v>44015.999305555553</c:v>
                </c:pt>
                <c:pt idx="1280">
                  <c:v>44016.999305555553</c:v>
                </c:pt>
                <c:pt idx="1281">
                  <c:v>44017.999305555553</c:v>
                </c:pt>
                <c:pt idx="1282">
                  <c:v>44018.999305555553</c:v>
                </c:pt>
                <c:pt idx="1283">
                  <c:v>44019.999305555553</c:v>
                </c:pt>
                <c:pt idx="1284">
                  <c:v>44020.999305555553</c:v>
                </c:pt>
                <c:pt idx="1285">
                  <c:v>44021.999305555553</c:v>
                </c:pt>
                <c:pt idx="1286">
                  <c:v>44022.999305555553</c:v>
                </c:pt>
                <c:pt idx="1287">
                  <c:v>44023.999305555553</c:v>
                </c:pt>
                <c:pt idx="1288">
                  <c:v>44024.999305555553</c:v>
                </c:pt>
                <c:pt idx="1289">
                  <c:v>44025.999305555553</c:v>
                </c:pt>
                <c:pt idx="1290">
                  <c:v>44026.999305555553</c:v>
                </c:pt>
                <c:pt idx="1291">
                  <c:v>44027.999305555553</c:v>
                </c:pt>
                <c:pt idx="1292">
                  <c:v>44028.999305555553</c:v>
                </c:pt>
                <c:pt idx="1293">
                  <c:v>44029.999305555553</c:v>
                </c:pt>
                <c:pt idx="1294">
                  <c:v>44030.999305555553</c:v>
                </c:pt>
                <c:pt idx="1295">
                  <c:v>44031.999305555553</c:v>
                </c:pt>
                <c:pt idx="1296">
                  <c:v>44032.999305555553</c:v>
                </c:pt>
                <c:pt idx="1297">
                  <c:v>44033.999305555553</c:v>
                </c:pt>
                <c:pt idx="1298">
                  <c:v>44034.999305555553</c:v>
                </c:pt>
                <c:pt idx="1299">
                  <c:v>44035.999305555553</c:v>
                </c:pt>
                <c:pt idx="1300">
                  <c:v>44036.999305555553</c:v>
                </c:pt>
                <c:pt idx="1301">
                  <c:v>44037.999305555553</c:v>
                </c:pt>
                <c:pt idx="1302">
                  <c:v>44038.999305555553</c:v>
                </c:pt>
                <c:pt idx="1303">
                  <c:v>44039.999305555553</c:v>
                </c:pt>
                <c:pt idx="1304">
                  <c:v>44040.999305555553</c:v>
                </c:pt>
                <c:pt idx="1305">
                  <c:v>44041.999305555553</c:v>
                </c:pt>
                <c:pt idx="1306">
                  <c:v>44042.999305555553</c:v>
                </c:pt>
                <c:pt idx="1307">
                  <c:v>44043.999305555553</c:v>
                </c:pt>
                <c:pt idx="1308">
                  <c:v>44044.999305555553</c:v>
                </c:pt>
                <c:pt idx="1309">
                  <c:v>44045.999305555553</c:v>
                </c:pt>
                <c:pt idx="1310">
                  <c:v>44046.999305555553</c:v>
                </c:pt>
                <c:pt idx="1311">
                  <c:v>44047.999305555553</c:v>
                </c:pt>
                <c:pt idx="1312">
                  <c:v>44048.999305555553</c:v>
                </c:pt>
                <c:pt idx="1313">
                  <c:v>44049.999305555553</c:v>
                </c:pt>
                <c:pt idx="1314">
                  <c:v>44050.999305555553</c:v>
                </c:pt>
                <c:pt idx="1315">
                  <c:v>44051.999305555553</c:v>
                </c:pt>
                <c:pt idx="1316">
                  <c:v>44052.999305555553</c:v>
                </c:pt>
                <c:pt idx="1317">
                  <c:v>44053.999305555553</c:v>
                </c:pt>
                <c:pt idx="1318">
                  <c:v>44054.999305555553</c:v>
                </c:pt>
                <c:pt idx="1319">
                  <c:v>44055.999305555553</c:v>
                </c:pt>
                <c:pt idx="1320">
                  <c:v>44056.999305555553</c:v>
                </c:pt>
                <c:pt idx="1321">
                  <c:v>44057.999305555553</c:v>
                </c:pt>
                <c:pt idx="1322">
                  <c:v>44058.999305555553</c:v>
                </c:pt>
                <c:pt idx="1323">
                  <c:v>44059.999305555553</c:v>
                </c:pt>
                <c:pt idx="1324">
                  <c:v>44060.999305555553</c:v>
                </c:pt>
                <c:pt idx="1325">
                  <c:v>44061.999305555553</c:v>
                </c:pt>
                <c:pt idx="1326">
                  <c:v>44062.999305555553</c:v>
                </c:pt>
                <c:pt idx="1327">
                  <c:v>44063.999305555553</c:v>
                </c:pt>
                <c:pt idx="1328">
                  <c:v>44064.999305555553</c:v>
                </c:pt>
                <c:pt idx="1329">
                  <c:v>44065.999305555553</c:v>
                </c:pt>
                <c:pt idx="1330">
                  <c:v>44066.999305555553</c:v>
                </c:pt>
                <c:pt idx="1331">
                  <c:v>44067.999305555553</c:v>
                </c:pt>
                <c:pt idx="1332">
                  <c:v>44068.999305555553</c:v>
                </c:pt>
                <c:pt idx="1333">
                  <c:v>44069.999305555553</c:v>
                </c:pt>
                <c:pt idx="1334">
                  <c:v>44070.999305555553</c:v>
                </c:pt>
                <c:pt idx="1335">
                  <c:v>44071.999305555553</c:v>
                </c:pt>
                <c:pt idx="1336">
                  <c:v>44072.999305555553</c:v>
                </c:pt>
                <c:pt idx="1337">
                  <c:v>44073.999305555553</c:v>
                </c:pt>
                <c:pt idx="1338">
                  <c:v>44074.999305555553</c:v>
                </c:pt>
                <c:pt idx="1339">
                  <c:v>44075.999305555553</c:v>
                </c:pt>
                <c:pt idx="1340">
                  <c:v>44076.999305555553</c:v>
                </c:pt>
                <c:pt idx="1341">
                  <c:v>44077.999305555553</c:v>
                </c:pt>
                <c:pt idx="1342">
                  <c:v>44078.999305555553</c:v>
                </c:pt>
                <c:pt idx="1343">
                  <c:v>44079.999305555553</c:v>
                </c:pt>
                <c:pt idx="1344">
                  <c:v>44080.999305555553</c:v>
                </c:pt>
                <c:pt idx="1345">
                  <c:v>44081.999305555553</c:v>
                </c:pt>
                <c:pt idx="1346">
                  <c:v>44082.999305555553</c:v>
                </c:pt>
                <c:pt idx="1347">
                  <c:v>44083.999305555553</c:v>
                </c:pt>
                <c:pt idx="1348">
                  <c:v>44084.999305555553</c:v>
                </c:pt>
                <c:pt idx="1349">
                  <c:v>44085.999305555553</c:v>
                </c:pt>
                <c:pt idx="1350">
                  <c:v>44086.999305555553</c:v>
                </c:pt>
                <c:pt idx="1351">
                  <c:v>44087.999305555553</c:v>
                </c:pt>
                <c:pt idx="1352">
                  <c:v>44088.999305555553</c:v>
                </c:pt>
                <c:pt idx="1353">
                  <c:v>44089.999305555553</c:v>
                </c:pt>
                <c:pt idx="1354">
                  <c:v>44090.999305555553</c:v>
                </c:pt>
                <c:pt idx="1355">
                  <c:v>44091.999305555553</c:v>
                </c:pt>
                <c:pt idx="1356">
                  <c:v>44092.999305555553</c:v>
                </c:pt>
                <c:pt idx="1357">
                  <c:v>44093.999305555553</c:v>
                </c:pt>
                <c:pt idx="1358">
                  <c:v>44094.999305555553</c:v>
                </c:pt>
                <c:pt idx="1359">
                  <c:v>44095.999305555553</c:v>
                </c:pt>
                <c:pt idx="1360">
                  <c:v>44096.999305555553</c:v>
                </c:pt>
                <c:pt idx="1361">
                  <c:v>44097.999305555553</c:v>
                </c:pt>
                <c:pt idx="1362">
                  <c:v>44098.999305555553</c:v>
                </c:pt>
                <c:pt idx="1363">
                  <c:v>44099.999305555553</c:v>
                </c:pt>
                <c:pt idx="1364">
                  <c:v>44100.999305555553</c:v>
                </c:pt>
                <c:pt idx="1365">
                  <c:v>44101.999305555553</c:v>
                </c:pt>
                <c:pt idx="1366">
                  <c:v>44102.999305555553</c:v>
                </c:pt>
                <c:pt idx="1367">
                  <c:v>44103.999305555553</c:v>
                </c:pt>
                <c:pt idx="1368">
                  <c:v>44104.999305555553</c:v>
                </c:pt>
                <c:pt idx="1369">
                  <c:v>44105.999305555553</c:v>
                </c:pt>
                <c:pt idx="1370">
                  <c:v>44106.999305555553</c:v>
                </c:pt>
                <c:pt idx="1371">
                  <c:v>44107.999305555553</c:v>
                </c:pt>
                <c:pt idx="1372">
                  <c:v>44108.999305555553</c:v>
                </c:pt>
                <c:pt idx="1373">
                  <c:v>44109.999305555553</c:v>
                </c:pt>
                <c:pt idx="1374">
                  <c:v>44110.999305555553</c:v>
                </c:pt>
                <c:pt idx="1375">
                  <c:v>44111.999305555553</c:v>
                </c:pt>
                <c:pt idx="1376">
                  <c:v>44112.999305555553</c:v>
                </c:pt>
                <c:pt idx="1377">
                  <c:v>44113.999305555553</c:v>
                </c:pt>
                <c:pt idx="1378">
                  <c:v>44114.999305555553</c:v>
                </c:pt>
                <c:pt idx="1379">
                  <c:v>44115.999305555553</c:v>
                </c:pt>
                <c:pt idx="1380">
                  <c:v>44116.999305555553</c:v>
                </c:pt>
                <c:pt idx="1381">
                  <c:v>44117.999305555553</c:v>
                </c:pt>
                <c:pt idx="1382">
                  <c:v>44118.999305555553</c:v>
                </c:pt>
                <c:pt idx="1383">
                  <c:v>44119.999305555553</c:v>
                </c:pt>
                <c:pt idx="1384">
                  <c:v>44120.999305555553</c:v>
                </c:pt>
                <c:pt idx="1385">
                  <c:v>44121.999305555553</c:v>
                </c:pt>
                <c:pt idx="1386">
                  <c:v>44122.999305555553</c:v>
                </c:pt>
                <c:pt idx="1387">
                  <c:v>44123.999305555553</c:v>
                </c:pt>
                <c:pt idx="1388">
                  <c:v>44124.999305555553</c:v>
                </c:pt>
                <c:pt idx="1389">
                  <c:v>44125.999305555553</c:v>
                </c:pt>
                <c:pt idx="1390">
                  <c:v>44126.999305555553</c:v>
                </c:pt>
                <c:pt idx="1391">
                  <c:v>44127.999305555553</c:v>
                </c:pt>
                <c:pt idx="1392">
                  <c:v>44128.999305555553</c:v>
                </c:pt>
                <c:pt idx="1393">
                  <c:v>44129.999305555553</c:v>
                </c:pt>
                <c:pt idx="1394">
                  <c:v>44130.999305555553</c:v>
                </c:pt>
                <c:pt idx="1395">
                  <c:v>44131.999305555553</c:v>
                </c:pt>
                <c:pt idx="1396">
                  <c:v>44132.999305555553</c:v>
                </c:pt>
                <c:pt idx="1397">
                  <c:v>44133.999305555553</c:v>
                </c:pt>
                <c:pt idx="1398">
                  <c:v>44134.999305555553</c:v>
                </c:pt>
                <c:pt idx="1399">
                  <c:v>44135.999305555553</c:v>
                </c:pt>
                <c:pt idx="1400">
                  <c:v>44136.999305555553</c:v>
                </c:pt>
                <c:pt idx="1401">
                  <c:v>44137.999305555553</c:v>
                </c:pt>
                <c:pt idx="1402">
                  <c:v>44138.999305555553</c:v>
                </c:pt>
                <c:pt idx="1403">
                  <c:v>44139.999305555553</c:v>
                </c:pt>
                <c:pt idx="1404">
                  <c:v>44140.999305555553</c:v>
                </c:pt>
                <c:pt idx="1405">
                  <c:v>44141.999305555553</c:v>
                </c:pt>
                <c:pt idx="1406">
                  <c:v>44142.999305555553</c:v>
                </c:pt>
                <c:pt idx="1407">
                  <c:v>44143.999305555553</c:v>
                </c:pt>
                <c:pt idx="1408">
                  <c:v>44144.999305555553</c:v>
                </c:pt>
                <c:pt idx="1409">
                  <c:v>44145.999305555553</c:v>
                </c:pt>
                <c:pt idx="1410">
                  <c:v>44146.999305555553</c:v>
                </c:pt>
                <c:pt idx="1411">
                  <c:v>44147.999305555553</c:v>
                </c:pt>
                <c:pt idx="1412">
                  <c:v>44148.999305555553</c:v>
                </c:pt>
                <c:pt idx="1413">
                  <c:v>44149.999305555553</c:v>
                </c:pt>
                <c:pt idx="1414">
                  <c:v>44150.999305555553</c:v>
                </c:pt>
                <c:pt idx="1415">
                  <c:v>44151.999305555553</c:v>
                </c:pt>
                <c:pt idx="1416">
                  <c:v>44152.999305555553</c:v>
                </c:pt>
                <c:pt idx="1417">
                  <c:v>44153.999305555553</c:v>
                </c:pt>
                <c:pt idx="1418">
                  <c:v>44154.999305555553</c:v>
                </c:pt>
                <c:pt idx="1419">
                  <c:v>44155.999305555553</c:v>
                </c:pt>
                <c:pt idx="1420">
                  <c:v>44156.999305555553</c:v>
                </c:pt>
                <c:pt idx="1421">
                  <c:v>44157.999305555553</c:v>
                </c:pt>
                <c:pt idx="1422">
                  <c:v>44158.999305555553</c:v>
                </c:pt>
                <c:pt idx="1423">
                  <c:v>44159.999305555553</c:v>
                </c:pt>
                <c:pt idx="1424">
                  <c:v>44160.999305555553</c:v>
                </c:pt>
                <c:pt idx="1425">
                  <c:v>44161.999305555553</c:v>
                </c:pt>
                <c:pt idx="1426">
                  <c:v>44162.999305555553</c:v>
                </c:pt>
                <c:pt idx="1427">
                  <c:v>44163.999305555553</c:v>
                </c:pt>
                <c:pt idx="1428">
                  <c:v>44164.999305555553</c:v>
                </c:pt>
                <c:pt idx="1429">
                  <c:v>44165.999305555553</c:v>
                </c:pt>
                <c:pt idx="1430">
                  <c:v>44166.999305555553</c:v>
                </c:pt>
                <c:pt idx="1431">
                  <c:v>44167.999305555553</c:v>
                </c:pt>
                <c:pt idx="1432">
                  <c:v>44168.999305555553</c:v>
                </c:pt>
                <c:pt idx="1433">
                  <c:v>44169.999305555553</c:v>
                </c:pt>
                <c:pt idx="1434">
                  <c:v>44170.999305555553</c:v>
                </c:pt>
                <c:pt idx="1435">
                  <c:v>44171.999305555553</c:v>
                </c:pt>
                <c:pt idx="1436">
                  <c:v>44172.999305555553</c:v>
                </c:pt>
                <c:pt idx="1437">
                  <c:v>44173.999305555553</c:v>
                </c:pt>
                <c:pt idx="1438">
                  <c:v>44174.999305555553</c:v>
                </c:pt>
                <c:pt idx="1439">
                  <c:v>44175.999305555553</c:v>
                </c:pt>
                <c:pt idx="1440">
                  <c:v>44176.999305555553</c:v>
                </c:pt>
                <c:pt idx="1441">
                  <c:v>44177.999305555553</c:v>
                </c:pt>
                <c:pt idx="1442">
                  <c:v>44178.999305555553</c:v>
                </c:pt>
                <c:pt idx="1443">
                  <c:v>44179.999305555553</c:v>
                </c:pt>
                <c:pt idx="1444">
                  <c:v>44180.999305555553</c:v>
                </c:pt>
                <c:pt idx="1445">
                  <c:v>44181.999305555553</c:v>
                </c:pt>
                <c:pt idx="1446">
                  <c:v>44182.999305555553</c:v>
                </c:pt>
                <c:pt idx="1447">
                  <c:v>44183.999305555553</c:v>
                </c:pt>
                <c:pt idx="1448">
                  <c:v>44184.999305555553</c:v>
                </c:pt>
                <c:pt idx="1449">
                  <c:v>44185.999305555553</c:v>
                </c:pt>
                <c:pt idx="1450">
                  <c:v>44186.999305555553</c:v>
                </c:pt>
                <c:pt idx="1451">
                  <c:v>44187.999305555553</c:v>
                </c:pt>
                <c:pt idx="1452">
                  <c:v>44188.999305555553</c:v>
                </c:pt>
                <c:pt idx="1453">
                  <c:v>44189.999305555553</c:v>
                </c:pt>
                <c:pt idx="1454">
                  <c:v>44190.999305555553</c:v>
                </c:pt>
                <c:pt idx="1455">
                  <c:v>44191.999305555553</c:v>
                </c:pt>
                <c:pt idx="1456">
                  <c:v>44192.999305555553</c:v>
                </c:pt>
                <c:pt idx="1457">
                  <c:v>44193.999305555553</c:v>
                </c:pt>
                <c:pt idx="1458">
                  <c:v>44194.999305555553</c:v>
                </c:pt>
                <c:pt idx="1459">
                  <c:v>44195.999305555553</c:v>
                </c:pt>
                <c:pt idx="1460">
                  <c:v>44196.999305555553</c:v>
                </c:pt>
                <c:pt idx="1461">
                  <c:v>44197.999305555553</c:v>
                </c:pt>
                <c:pt idx="1462">
                  <c:v>44198.999305555553</c:v>
                </c:pt>
                <c:pt idx="1463">
                  <c:v>44199.999305555553</c:v>
                </c:pt>
                <c:pt idx="1464">
                  <c:v>44200.999305555553</c:v>
                </c:pt>
                <c:pt idx="1465">
                  <c:v>44201.999305555553</c:v>
                </c:pt>
                <c:pt idx="1466">
                  <c:v>44202.999305555553</c:v>
                </c:pt>
                <c:pt idx="1467">
                  <c:v>44203.999305555553</c:v>
                </c:pt>
                <c:pt idx="1468">
                  <c:v>44204.999305555553</c:v>
                </c:pt>
                <c:pt idx="1469">
                  <c:v>44205.999305555553</c:v>
                </c:pt>
                <c:pt idx="1470">
                  <c:v>44206.999305555553</c:v>
                </c:pt>
                <c:pt idx="1471">
                  <c:v>44207.999305555553</c:v>
                </c:pt>
                <c:pt idx="1472">
                  <c:v>44208.999305555553</c:v>
                </c:pt>
                <c:pt idx="1473">
                  <c:v>44209.999305555553</c:v>
                </c:pt>
                <c:pt idx="1474">
                  <c:v>44210.999305555553</c:v>
                </c:pt>
                <c:pt idx="1475">
                  <c:v>44211.999305555553</c:v>
                </c:pt>
                <c:pt idx="1476">
                  <c:v>44212.999305555553</c:v>
                </c:pt>
                <c:pt idx="1477">
                  <c:v>44213.999305555553</c:v>
                </c:pt>
                <c:pt idx="1478">
                  <c:v>44214.999305555553</c:v>
                </c:pt>
                <c:pt idx="1479">
                  <c:v>44215.999305555553</c:v>
                </c:pt>
                <c:pt idx="1480">
                  <c:v>44216.999305555553</c:v>
                </c:pt>
                <c:pt idx="1481">
                  <c:v>44217.999305555553</c:v>
                </c:pt>
                <c:pt idx="1482">
                  <c:v>44218.999305555553</c:v>
                </c:pt>
                <c:pt idx="1483">
                  <c:v>44219.999305555553</c:v>
                </c:pt>
                <c:pt idx="1484">
                  <c:v>44220.999305555553</c:v>
                </c:pt>
                <c:pt idx="1485">
                  <c:v>44221.999305555553</c:v>
                </c:pt>
                <c:pt idx="1486">
                  <c:v>44222.999305555553</c:v>
                </c:pt>
                <c:pt idx="1487">
                  <c:v>44223.999305555553</c:v>
                </c:pt>
                <c:pt idx="1488">
                  <c:v>44224.999305555553</c:v>
                </c:pt>
                <c:pt idx="1489">
                  <c:v>44225.999305555553</c:v>
                </c:pt>
                <c:pt idx="1490">
                  <c:v>44226.999305555553</c:v>
                </c:pt>
                <c:pt idx="1491">
                  <c:v>44227.999305555553</c:v>
                </c:pt>
                <c:pt idx="1492">
                  <c:v>44228.999305555553</c:v>
                </c:pt>
                <c:pt idx="1493">
                  <c:v>44229.999305555553</c:v>
                </c:pt>
                <c:pt idx="1494">
                  <c:v>44230.999305555553</c:v>
                </c:pt>
                <c:pt idx="1495">
                  <c:v>44231.999305555553</c:v>
                </c:pt>
                <c:pt idx="1496">
                  <c:v>44232.999305555553</c:v>
                </c:pt>
                <c:pt idx="1497">
                  <c:v>44233.999305555553</c:v>
                </c:pt>
                <c:pt idx="1498">
                  <c:v>44234.999305555553</c:v>
                </c:pt>
                <c:pt idx="1499">
                  <c:v>44235.999305555553</c:v>
                </c:pt>
                <c:pt idx="1500">
                  <c:v>44236.999305555553</c:v>
                </c:pt>
                <c:pt idx="1501">
                  <c:v>44237.999305555553</c:v>
                </c:pt>
                <c:pt idx="1502">
                  <c:v>44238.999305555553</c:v>
                </c:pt>
                <c:pt idx="1503">
                  <c:v>44239.999305555553</c:v>
                </c:pt>
                <c:pt idx="1504">
                  <c:v>44240.999305555553</c:v>
                </c:pt>
                <c:pt idx="1505">
                  <c:v>44241.999305555553</c:v>
                </c:pt>
                <c:pt idx="1506">
                  <c:v>44242.999305555553</c:v>
                </c:pt>
                <c:pt idx="1507">
                  <c:v>44243.999305555553</c:v>
                </c:pt>
                <c:pt idx="1508">
                  <c:v>44244.999305555553</c:v>
                </c:pt>
                <c:pt idx="1509">
                  <c:v>44245.999305555553</c:v>
                </c:pt>
                <c:pt idx="1510">
                  <c:v>44246.999305555553</c:v>
                </c:pt>
                <c:pt idx="1511">
                  <c:v>44247.999305555553</c:v>
                </c:pt>
                <c:pt idx="1512">
                  <c:v>44248.999305555553</c:v>
                </c:pt>
                <c:pt idx="1513">
                  <c:v>44249.999305555553</c:v>
                </c:pt>
                <c:pt idx="1514">
                  <c:v>44250.999305555553</c:v>
                </c:pt>
                <c:pt idx="1515">
                  <c:v>44251.999305555553</c:v>
                </c:pt>
                <c:pt idx="1516">
                  <c:v>44252.999305555553</c:v>
                </c:pt>
                <c:pt idx="1517">
                  <c:v>44253.999305555553</c:v>
                </c:pt>
                <c:pt idx="1518">
                  <c:v>44254.999305555553</c:v>
                </c:pt>
                <c:pt idx="1519">
                  <c:v>44255.999305555553</c:v>
                </c:pt>
                <c:pt idx="1520">
                  <c:v>44256.999305555553</c:v>
                </c:pt>
                <c:pt idx="1521">
                  <c:v>44257.999305555553</c:v>
                </c:pt>
                <c:pt idx="1522">
                  <c:v>44258.999305555553</c:v>
                </c:pt>
                <c:pt idx="1523">
                  <c:v>44259.999305555553</c:v>
                </c:pt>
                <c:pt idx="1524">
                  <c:v>44260.999305555553</c:v>
                </c:pt>
                <c:pt idx="1525">
                  <c:v>44261.999305555553</c:v>
                </c:pt>
                <c:pt idx="1526">
                  <c:v>44262.999305555553</c:v>
                </c:pt>
                <c:pt idx="1527">
                  <c:v>44263.999305555553</c:v>
                </c:pt>
                <c:pt idx="1528">
                  <c:v>44264.999305555553</c:v>
                </c:pt>
                <c:pt idx="1529">
                  <c:v>44265.999305555553</c:v>
                </c:pt>
                <c:pt idx="1530">
                  <c:v>44266.999305555553</c:v>
                </c:pt>
                <c:pt idx="1531">
                  <c:v>44267.999305555553</c:v>
                </c:pt>
                <c:pt idx="1532">
                  <c:v>44268.999305555553</c:v>
                </c:pt>
                <c:pt idx="1533">
                  <c:v>44269.999305555553</c:v>
                </c:pt>
                <c:pt idx="1534">
                  <c:v>44270.999305555553</c:v>
                </c:pt>
                <c:pt idx="1535">
                  <c:v>44271.999305555553</c:v>
                </c:pt>
                <c:pt idx="1536">
                  <c:v>44272.999305555553</c:v>
                </c:pt>
                <c:pt idx="1537">
                  <c:v>44273.999305555553</c:v>
                </c:pt>
                <c:pt idx="1538">
                  <c:v>44274.999305555553</c:v>
                </c:pt>
                <c:pt idx="1539">
                  <c:v>44275.999305555553</c:v>
                </c:pt>
                <c:pt idx="1540">
                  <c:v>44276.999305555553</c:v>
                </c:pt>
                <c:pt idx="1541">
                  <c:v>44277.999305555553</c:v>
                </c:pt>
                <c:pt idx="1542">
                  <c:v>44278.999305555553</c:v>
                </c:pt>
                <c:pt idx="1543">
                  <c:v>44279.999305555553</c:v>
                </c:pt>
                <c:pt idx="1544">
                  <c:v>44280.999305555553</c:v>
                </c:pt>
                <c:pt idx="1545">
                  <c:v>44281.999305555553</c:v>
                </c:pt>
                <c:pt idx="1546">
                  <c:v>44282.999305555553</c:v>
                </c:pt>
                <c:pt idx="1547">
                  <c:v>44283.999305555553</c:v>
                </c:pt>
                <c:pt idx="1548">
                  <c:v>44284.999305555553</c:v>
                </c:pt>
                <c:pt idx="1549">
                  <c:v>44285.999305555553</c:v>
                </c:pt>
                <c:pt idx="1550">
                  <c:v>44286.999305555553</c:v>
                </c:pt>
                <c:pt idx="1551">
                  <c:v>44287.999305555553</c:v>
                </c:pt>
                <c:pt idx="1552">
                  <c:v>44288.999305555553</c:v>
                </c:pt>
                <c:pt idx="1553">
                  <c:v>44289.999305555553</c:v>
                </c:pt>
                <c:pt idx="1554">
                  <c:v>44290.999305555553</c:v>
                </c:pt>
                <c:pt idx="1555">
                  <c:v>44291.999305555553</c:v>
                </c:pt>
                <c:pt idx="1556">
                  <c:v>44292.999305555553</c:v>
                </c:pt>
                <c:pt idx="1557">
                  <c:v>44293.999305555553</c:v>
                </c:pt>
                <c:pt idx="1558">
                  <c:v>44294.999305555553</c:v>
                </c:pt>
                <c:pt idx="1559">
                  <c:v>44295.999305555553</c:v>
                </c:pt>
                <c:pt idx="1560">
                  <c:v>44296.999305555553</c:v>
                </c:pt>
                <c:pt idx="1561">
                  <c:v>44297.999305555553</c:v>
                </c:pt>
                <c:pt idx="1562">
                  <c:v>44298.999305555553</c:v>
                </c:pt>
                <c:pt idx="1563">
                  <c:v>44299.999305555553</c:v>
                </c:pt>
                <c:pt idx="1564">
                  <c:v>44300.999305555553</c:v>
                </c:pt>
                <c:pt idx="1565">
                  <c:v>44301.999305555553</c:v>
                </c:pt>
                <c:pt idx="1566">
                  <c:v>44302.999305555553</c:v>
                </c:pt>
                <c:pt idx="1567">
                  <c:v>44303.999305555553</c:v>
                </c:pt>
                <c:pt idx="1568">
                  <c:v>44304.999305555553</c:v>
                </c:pt>
                <c:pt idx="1569">
                  <c:v>44305.999305555553</c:v>
                </c:pt>
                <c:pt idx="1570">
                  <c:v>44306.999305555553</c:v>
                </c:pt>
                <c:pt idx="1571">
                  <c:v>44307.999305555553</c:v>
                </c:pt>
                <c:pt idx="1572">
                  <c:v>44308.999305555553</c:v>
                </c:pt>
                <c:pt idx="1573">
                  <c:v>44309.999305555553</c:v>
                </c:pt>
                <c:pt idx="1574">
                  <c:v>44310.999305555553</c:v>
                </c:pt>
                <c:pt idx="1575">
                  <c:v>44311.999305555553</c:v>
                </c:pt>
                <c:pt idx="1576">
                  <c:v>44312.999305555553</c:v>
                </c:pt>
                <c:pt idx="1577">
                  <c:v>44313.999305555553</c:v>
                </c:pt>
                <c:pt idx="1578">
                  <c:v>44314.999305555553</c:v>
                </c:pt>
                <c:pt idx="1579">
                  <c:v>44315.999305555553</c:v>
                </c:pt>
                <c:pt idx="1580">
                  <c:v>44316.999305555553</c:v>
                </c:pt>
                <c:pt idx="1581">
                  <c:v>44317.999305555553</c:v>
                </c:pt>
                <c:pt idx="1582">
                  <c:v>44318.999305555553</c:v>
                </c:pt>
                <c:pt idx="1583">
                  <c:v>44319.999305555553</c:v>
                </c:pt>
                <c:pt idx="1584">
                  <c:v>44320.999305555553</c:v>
                </c:pt>
                <c:pt idx="1585">
                  <c:v>44321.999305555553</c:v>
                </c:pt>
                <c:pt idx="1586">
                  <c:v>44322.999305555553</c:v>
                </c:pt>
                <c:pt idx="1587">
                  <c:v>44323.999305555553</c:v>
                </c:pt>
                <c:pt idx="1588">
                  <c:v>44324.999305555553</c:v>
                </c:pt>
                <c:pt idx="1589">
                  <c:v>44325.999305555553</c:v>
                </c:pt>
                <c:pt idx="1590">
                  <c:v>44326.999305555553</c:v>
                </c:pt>
                <c:pt idx="1591">
                  <c:v>44327.999305555553</c:v>
                </c:pt>
                <c:pt idx="1592">
                  <c:v>44328.999305555553</c:v>
                </c:pt>
                <c:pt idx="1593">
                  <c:v>44329.999305555553</c:v>
                </c:pt>
                <c:pt idx="1594">
                  <c:v>44330.999305555553</c:v>
                </c:pt>
                <c:pt idx="1595">
                  <c:v>44331.999305555553</c:v>
                </c:pt>
                <c:pt idx="1596">
                  <c:v>44332.999305555553</c:v>
                </c:pt>
                <c:pt idx="1597">
                  <c:v>44333.999305555553</c:v>
                </c:pt>
                <c:pt idx="1598">
                  <c:v>44334.999305555553</c:v>
                </c:pt>
                <c:pt idx="1599">
                  <c:v>44335.999305555553</c:v>
                </c:pt>
                <c:pt idx="1600">
                  <c:v>44336.999305555553</c:v>
                </c:pt>
                <c:pt idx="1601">
                  <c:v>44337.999305555553</c:v>
                </c:pt>
                <c:pt idx="1602">
                  <c:v>44338.999305555553</c:v>
                </c:pt>
                <c:pt idx="1603">
                  <c:v>44339.999305555553</c:v>
                </c:pt>
                <c:pt idx="1604">
                  <c:v>44340.999305555553</c:v>
                </c:pt>
                <c:pt idx="1605">
                  <c:v>44341.999305555553</c:v>
                </c:pt>
                <c:pt idx="1606">
                  <c:v>44342.999305555553</c:v>
                </c:pt>
                <c:pt idx="1607">
                  <c:v>44343.999305555553</c:v>
                </c:pt>
                <c:pt idx="1608">
                  <c:v>44344.999305555553</c:v>
                </c:pt>
                <c:pt idx="1609">
                  <c:v>44345.999305555553</c:v>
                </c:pt>
                <c:pt idx="1610">
                  <c:v>44346.999305555553</c:v>
                </c:pt>
                <c:pt idx="1611">
                  <c:v>44347.999305555553</c:v>
                </c:pt>
                <c:pt idx="1612">
                  <c:v>44348.999305555553</c:v>
                </c:pt>
                <c:pt idx="1613">
                  <c:v>44349.999305555553</c:v>
                </c:pt>
                <c:pt idx="1614">
                  <c:v>44350.999305555553</c:v>
                </c:pt>
                <c:pt idx="1615">
                  <c:v>44351.999305555553</c:v>
                </c:pt>
                <c:pt idx="1616">
                  <c:v>44352.999305555553</c:v>
                </c:pt>
                <c:pt idx="1617">
                  <c:v>44353.999305555553</c:v>
                </c:pt>
                <c:pt idx="1618">
                  <c:v>44354.999305555553</c:v>
                </c:pt>
                <c:pt idx="1619">
                  <c:v>44355.999305555553</c:v>
                </c:pt>
                <c:pt idx="1620">
                  <c:v>44356.999305555553</c:v>
                </c:pt>
                <c:pt idx="1621">
                  <c:v>44357.999305555553</c:v>
                </c:pt>
                <c:pt idx="1622">
                  <c:v>44358.999305555553</c:v>
                </c:pt>
                <c:pt idx="1623">
                  <c:v>44359.999305555553</c:v>
                </c:pt>
                <c:pt idx="1624">
                  <c:v>44360.999305555553</c:v>
                </c:pt>
                <c:pt idx="1625">
                  <c:v>44361.999305555553</c:v>
                </c:pt>
                <c:pt idx="1626">
                  <c:v>44362.999305555553</c:v>
                </c:pt>
                <c:pt idx="1627">
                  <c:v>44363.999305555553</c:v>
                </c:pt>
                <c:pt idx="1628">
                  <c:v>44364.999305555553</c:v>
                </c:pt>
                <c:pt idx="1629">
                  <c:v>44365.999305555553</c:v>
                </c:pt>
                <c:pt idx="1630">
                  <c:v>44366.999305555553</c:v>
                </c:pt>
                <c:pt idx="1631">
                  <c:v>44367.999305555553</c:v>
                </c:pt>
                <c:pt idx="1632">
                  <c:v>44368.999305555553</c:v>
                </c:pt>
                <c:pt idx="1633">
                  <c:v>44369.999305555553</c:v>
                </c:pt>
                <c:pt idx="1634">
                  <c:v>44370.999305555553</c:v>
                </c:pt>
                <c:pt idx="1635">
                  <c:v>44371.999305555553</c:v>
                </c:pt>
                <c:pt idx="1636">
                  <c:v>44372.999305555553</c:v>
                </c:pt>
                <c:pt idx="1637">
                  <c:v>44373.999305555553</c:v>
                </c:pt>
                <c:pt idx="1638">
                  <c:v>44374.999305555553</c:v>
                </c:pt>
                <c:pt idx="1639">
                  <c:v>44375.999305555553</c:v>
                </c:pt>
                <c:pt idx="1640">
                  <c:v>44376.999305555553</c:v>
                </c:pt>
                <c:pt idx="1641">
                  <c:v>44377.999305555553</c:v>
                </c:pt>
                <c:pt idx="1642">
                  <c:v>44378.999305555553</c:v>
                </c:pt>
                <c:pt idx="1643">
                  <c:v>44379.999305555553</c:v>
                </c:pt>
                <c:pt idx="1644">
                  <c:v>44380.999305555553</c:v>
                </c:pt>
                <c:pt idx="1645">
                  <c:v>44381.999305555553</c:v>
                </c:pt>
                <c:pt idx="1646">
                  <c:v>44382.999305555553</c:v>
                </c:pt>
                <c:pt idx="1647">
                  <c:v>44383.999305555553</c:v>
                </c:pt>
                <c:pt idx="1648">
                  <c:v>44384.999305555553</c:v>
                </c:pt>
                <c:pt idx="1649">
                  <c:v>44385.999305555553</c:v>
                </c:pt>
                <c:pt idx="1650">
                  <c:v>44386.999305555553</c:v>
                </c:pt>
                <c:pt idx="1651">
                  <c:v>44387.999305555553</c:v>
                </c:pt>
                <c:pt idx="1652">
                  <c:v>44388.999305555553</c:v>
                </c:pt>
                <c:pt idx="1653">
                  <c:v>44389.999305555553</c:v>
                </c:pt>
                <c:pt idx="1654">
                  <c:v>44390.999305555553</c:v>
                </c:pt>
                <c:pt idx="1655">
                  <c:v>44391.999305555553</c:v>
                </c:pt>
                <c:pt idx="1656">
                  <c:v>44392.999305555553</c:v>
                </c:pt>
                <c:pt idx="1657">
                  <c:v>44393.999305555553</c:v>
                </c:pt>
                <c:pt idx="1658">
                  <c:v>44394.999305555553</c:v>
                </c:pt>
                <c:pt idx="1659">
                  <c:v>44395.999305555553</c:v>
                </c:pt>
                <c:pt idx="1660">
                  <c:v>44396.999305555553</c:v>
                </c:pt>
                <c:pt idx="1661">
                  <c:v>44397.999305555553</c:v>
                </c:pt>
                <c:pt idx="1662">
                  <c:v>44398.999305555553</c:v>
                </c:pt>
                <c:pt idx="1663">
                  <c:v>44399.999305555553</c:v>
                </c:pt>
                <c:pt idx="1664">
                  <c:v>44400.999305555553</c:v>
                </c:pt>
                <c:pt idx="1665">
                  <c:v>44401.999305555553</c:v>
                </c:pt>
                <c:pt idx="1666">
                  <c:v>44402.999305555553</c:v>
                </c:pt>
                <c:pt idx="1667">
                  <c:v>44403.999305555553</c:v>
                </c:pt>
                <c:pt idx="1668">
                  <c:v>44404.999305555553</c:v>
                </c:pt>
                <c:pt idx="1669">
                  <c:v>44405.999305555553</c:v>
                </c:pt>
                <c:pt idx="1670">
                  <c:v>44406.999305555553</c:v>
                </c:pt>
                <c:pt idx="1671">
                  <c:v>44407.999305555553</c:v>
                </c:pt>
                <c:pt idx="1672">
                  <c:v>44408.999305555553</c:v>
                </c:pt>
                <c:pt idx="1673">
                  <c:v>44409.999305555553</c:v>
                </c:pt>
                <c:pt idx="1674">
                  <c:v>44410.999305555553</c:v>
                </c:pt>
                <c:pt idx="1675">
                  <c:v>44411.999305555553</c:v>
                </c:pt>
                <c:pt idx="1676">
                  <c:v>44412.999305555553</c:v>
                </c:pt>
                <c:pt idx="1677">
                  <c:v>44413.999305555553</c:v>
                </c:pt>
                <c:pt idx="1678">
                  <c:v>44414.999305555553</c:v>
                </c:pt>
                <c:pt idx="1679">
                  <c:v>44415.999305555553</c:v>
                </c:pt>
                <c:pt idx="1680">
                  <c:v>44416.999305555553</c:v>
                </c:pt>
                <c:pt idx="1681">
                  <c:v>44417.999305555553</c:v>
                </c:pt>
                <c:pt idx="1682">
                  <c:v>44418.999305555553</c:v>
                </c:pt>
                <c:pt idx="1683">
                  <c:v>44419.999305555553</c:v>
                </c:pt>
                <c:pt idx="1684">
                  <c:v>44420.999305555553</c:v>
                </c:pt>
                <c:pt idx="1685">
                  <c:v>44421.999305555553</c:v>
                </c:pt>
                <c:pt idx="1686">
                  <c:v>44422.999305555553</c:v>
                </c:pt>
                <c:pt idx="1687">
                  <c:v>44423.999305555553</c:v>
                </c:pt>
                <c:pt idx="1688">
                  <c:v>44424.999305555553</c:v>
                </c:pt>
                <c:pt idx="1689">
                  <c:v>44425.999305555553</c:v>
                </c:pt>
                <c:pt idx="1690">
                  <c:v>44426.999305555553</c:v>
                </c:pt>
                <c:pt idx="1691">
                  <c:v>44427.999305555553</c:v>
                </c:pt>
                <c:pt idx="1692">
                  <c:v>44428.999305555553</c:v>
                </c:pt>
                <c:pt idx="1693">
                  <c:v>44429.999305555553</c:v>
                </c:pt>
                <c:pt idx="1694">
                  <c:v>44430.999305555553</c:v>
                </c:pt>
                <c:pt idx="1695">
                  <c:v>44431.999305555553</c:v>
                </c:pt>
                <c:pt idx="1696">
                  <c:v>44432.999305555553</c:v>
                </c:pt>
                <c:pt idx="1697">
                  <c:v>44433.999305555553</c:v>
                </c:pt>
                <c:pt idx="1698">
                  <c:v>44434.999305555553</c:v>
                </c:pt>
                <c:pt idx="1699">
                  <c:v>44435.999305555553</c:v>
                </c:pt>
                <c:pt idx="1700">
                  <c:v>44436.999305555553</c:v>
                </c:pt>
                <c:pt idx="1701">
                  <c:v>44437.999305555553</c:v>
                </c:pt>
                <c:pt idx="1702">
                  <c:v>44438.999305555553</c:v>
                </c:pt>
                <c:pt idx="1703">
                  <c:v>44439.999305555553</c:v>
                </c:pt>
                <c:pt idx="1704">
                  <c:v>44440.999305555553</c:v>
                </c:pt>
                <c:pt idx="1705">
                  <c:v>44441.999305555553</c:v>
                </c:pt>
                <c:pt idx="1706">
                  <c:v>44442.999305555553</c:v>
                </c:pt>
                <c:pt idx="1707">
                  <c:v>44443.999305555553</c:v>
                </c:pt>
                <c:pt idx="1708">
                  <c:v>44444.999305555553</c:v>
                </c:pt>
                <c:pt idx="1709">
                  <c:v>44445.999305555553</c:v>
                </c:pt>
                <c:pt idx="1710">
                  <c:v>44446.999305555553</c:v>
                </c:pt>
                <c:pt idx="1711">
                  <c:v>44447.999305555553</c:v>
                </c:pt>
                <c:pt idx="1712">
                  <c:v>44448.999305555553</c:v>
                </c:pt>
                <c:pt idx="1713">
                  <c:v>44449.999305555553</c:v>
                </c:pt>
                <c:pt idx="1714">
                  <c:v>44450.999305555553</c:v>
                </c:pt>
                <c:pt idx="1715">
                  <c:v>44451.999305555553</c:v>
                </c:pt>
                <c:pt idx="1716">
                  <c:v>44452.999305555553</c:v>
                </c:pt>
                <c:pt idx="1717">
                  <c:v>44453.999305555553</c:v>
                </c:pt>
                <c:pt idx="1718">
                  <c:v>44454.999305555553</c:v>
                </c:pt>
                <c:pt idx="1719">
                  <c:v>44455.999305555553</c:v>
                </c:pt>
                <c:pt idx="1720">
                  <c:v>44456.999305555553</c:v>
                </c:pt>
                <c:pt idx="1721">
                  <c:v>44457.999305555553</c:v>
                </c:pt>
                <c:pt idx="1722">
                  <c:v>44458.999305555553</c:v>
                </c:pt>
                <c:pt idx="1723">
                  <c:v>44459.999305555553</c:v>
                </c:pt>
                <c:pt idx="1724">
                  <c:v>44460.999305555553</c:v>
                </c:pt>
                <c:pt idx="1725">
                  <c:v>44461.999305555553</c:v>
                </c:pt>
                <c:pt idx="1726">
                  <c:v>44462.999305555553</c:v>
                </c:pt>
                <c:pt idx="1727">
                  <c:v>44463.999305555553</c:v>
                </c:pt>
                <c:pt idx="1728">
                  <c:v>44464.999305555553</c:v>
                </c:pt>
                <c:pt idx="1729">
                  <c:v>44465.999305555553</c:v>
                </c:pt>
                <c:pt idx="1730">
                  <c:v>44466.999305555553</c:v>
                </c:pt>
                <c:pt idx="1731">
                  <c:v>44467.999305555553</c:v>
                </c:pt>
                <c:pt idx="1732">
                  <c:v>44468.999305555553</c:v>
                </c:pt>
                <c:pt idx="1733">
                  <c:v>44469.999305555553</c:v>
                </c:pt>
                <c:pt idx="1734">
                  <c:v>44470.999305555553</c:v>
                </c:pt>
                <c:pt idx="1735">
                  <c:v>44471.999305555553</c:v>
                </c:pt>
                <c:pt idx="1736">
                  <c:v>44472.999305555553</c:v>
                </c:pt>
                <c:pt idx="1737">
                  <c:v>44473.999305555553</c:v>
                </c:pt>
                <c:pt idx="1738">
                  <c:v>44474.999305555553</c:v>
                </c:pt>
                <c:pt idx="1739">
                  <c:v>44475.999305555553</c:v>
                </c:pt>
                <c:pt idx="1740">
                  <c:v>44476.999305555553</c:v>
                </c:pt>
                <c:pt idx="1741">
                  <c:v>44477.999305555553</c:v>
                </c:pt>
                <c:pt idx="1742">
                  <c:v>44478.999305555553</c:v>
                </c:pt>
                <c:pt idx="1743">
                  <c:v>44479.999305555553</c:v>
                </c:pt>
                <c:pt idx="1744">
                  <c:v>44480.999305555553</c:v>
                </c:pt>
                <c:pt idx="1745">
                  <c:v>44481.999305555553</c:v>
                </c:pt>
                <c:pt idx="1746">
                  <c:v>44482.999305555553</c:v>
                </c:pt>
                <c:pt idx="1747">
                  <c:v>44483.999305555553</c:v>
                </c:pt>
                <c:pt idx="1748">
                  <c:v>44484.999305555553</c:v>
                </c:pt>
                <c:pt idx="1749">
                  <c:v>44485.999305555553</c:v>
                </c:pt>
                <c:pt idx="1750">
                  <c:v>44486.999305555553</c:v>
                </c:pt>
                <c:pt idx="1751">
                  <c:v>44487.999305555553</c:v>
                </c:pt>
                <c:pt idx="1752">
                  <c:v>44488.999305555553</c:v>
                </c:pt>
                <c:pt idx="1753">
                  <c:v>44489.999305555553</c:v>
                </c:pt>
                <c:pt idx="1754">
                  <c:v>44490.999305555553</c:v>
                </c:pt>
                <c:pt idx="1755">
                  <c:v>44491.999305555553</c:v>
                </c:pt>
                <c:pt idx="1756">
                  <c:v>44492.999305555553</c:v>
                </c:pt>
                <c:pt idx="1757">
                  <c:v>44493.999305555553</c:v>
                </c:pt>
                <c:pt idx="1758">
                  <c:v>44494.999305555553</c:v>
                </c:pt>
                <c:pt idx="1759">
                  <c:v>44495.999305555553</c:v>
                </c:pt>
                <c:pt idx="1760">
                  <c:v>44496.999305555553</c:v>
                </c:pt>
                <c:pt idx="1761">
                  <c:v>44497.999305555553</c:v>
                </c:pt>
                <c:pt idx="1762">
                  <c:v>44498.999305555553</c:v>
                </c:pt>
                <c:pt idx="1763">
                  <c:v>44499.999305555553</c:v>
                </c:pt>
                <c:pt idx="1764">
                  <c:v>44500.999305555553</c:v>
                </c:pt>
                <c:pt idx="1765">
                  <c:v>44501.999305555553</c:v>
                </c:pt>
                <c:pt idx="1766">
                  <c:v>44502.999305555553</c:v>
                </c:pt>
                <c:pt idx="1767">
                  <c:v>44503.999305555553</c:v>
                </c:pt>
                <c:pt idx="1768">
                  <c:v>44504.999305555553</c:v>
                </c:pt>
                <c:pt idx="1769">
                  <c:v>44505.999305555553</c:v>
                </c:pt>
                <c:pt idx="1770">
                  <c:v>44506.999305555553</c:v>
                </c:pt>
                <c:pt idx="1771">
                  <c:v>44507.999305555553</c:v>
                </c:pt>
                <c:pt idx="1772">
                  <c:v>44508.999305555553</c:v>
                </c:pt>
                <c:pt idx="1773">
                  <c:v>44509.999305555553</c:v>
                </c:pt>
                <c:pt idx="1774">
                  <c:v>44510.999305555553</c:v>
                </c:pt>
                <c:pt idx="1775">
                  <c:v>44511.999305555553</c:v>
                </c:pt>
                <c:pt idx="1776">
                  <c:v>44512.999305555553</c:v>
                </c:pt>
                <c:pt idx="1777">
                  <c:v>44513.999305555553</c:v>
                </c:pt>
                <c:pt idx="1778">
                  <c:v>44514.999305555553</c:v>
                </c:pt>
                <c:pt idx="1779">
                  <c:v>44515.999305555553</c:v>
                </c:pt>
                <c:pt idx="1780">
                  <c:v>44516.999305555553</c:v>
                </c:pt>
                <c:pt idx="1781">
                  <c:v>44517.999305555553</c:v>
                </c:pt>
                <c:pt idx="1782">
                  <c:v>44518.999305555553</c:v>
                </c:pt>
                <c:pt idx="1783">
                  <c:v>44519.999305555553</c:v>
                </c:pt>
                <c:pt idx="1784">
                  <c:v>44520.999305555553</c:v>
                </c:pt>
                <c:pt idx="1785">
                  <c:v>44521.999305555553</c:v>
                </c:pt>
                <c:pt idx="1786">
                  <c:v>44522.999305555553</c:v>
                </c:pt>
                <c:pt idx="1787">
                  <c:v>44523.999305555553</c:v>
                </c:pt>
                <c:pt idx="1788">
                  <c:v>44524.999305555553</c:v>
                </c:pt>
                <c:pt idx="1789">
                  <c:v>44525.999305555553</c:v>
                </c:pt>
                <c:pt idx="1790">
                  <c:v>44526.999305555553</c:v>
                </c:pt>
                <c:pt idx="1791">
                  <c:v>44527.999305555553</c:v>
                </c:pt>
                <c:pt idx="1792">
                  <c:v>44528.999305555553</c:v>
                </c:pt>
                <c:pt idx="1793">
                  <c:v>44529.999305555553</c:v>
                </c:pt>
                <c:pt idx="1794">
                  <c:v>44530.999305555553</c:v>
                </c:pt>
                <c:pt idx="1795">
                  <c:v>44531.999305555553</c:v>
                </c:pt>
                <c:pt idx="1796">
                  <c:v>44532.999305555553</c:v>
                </c:pt>
                <c:pt idx="1797">
                  <c:v>44533.999305555553</c:v>
                </c:pt>
                <c:pt idx="1798">
                  <c:v>44534.999305555553</c:v>
                </c:pt>
                <c:pt idx="1799">
                  <c:v>44535.999305555553</c:v>
                </c:pt>
                <c:pt idx="1800">
                  <c:v>44536.999305555553</c:v>
                </c:pt>
                <c:pt idx="1801">
                  <c:v>44537.999305555553</c:v>
                </c:pt>
                <c:pt idx="1802">
                  <c:v>44538.999305555553</c:v>
                </c:pt>
                <c:pt idx="1803">
                  <c:v>44539.999305555553</c:v>
                </c:pt>
                <c:pt idx="1804">
                  <c:v>44540.999305555553</c:v>
                </c:pt>
                <c:pt idx="1805">
                  <c:v>44541.999305555553</c:v>
                </c:pt>
                <c:pt idx="1806">
                  <c:v>44542.999305555553</c:v>
                </c:pt>
                <c:pt idx="1807">
                  <c:v>44543.999305555553</c:v>
                </c:pt>
                <c:pt idx="1808">
                  <c:v>44544.999305555553</c:v>
                </c:pt>
                <c:pt idx="1809">
                  <c:v>44545.999305555553</c:v>
                </c:pt>
                <c:pt idx="1810">
                  <c:v>44546.999305555553</c:v>
                </c:pt>
                <c:pt idx="1811">
                  <c:v>44547.999305555553</c:v>
                </c:pt>
                <c:pt idx="1812">
                  <c:v>44548.999305555553</c:v>
                </c:pt>
                <c:pt idx="1813">
                  <c:v>44549.999305555553</c:v>
                </c:pt>
                <c:pt idx="1814">
                  <c:v>44550.999305555553</c:v>
                </c:pt>
                <c:pt idx="1815">
                  <c:v>44551.999305555553</c:v>
                </c:pt>
                <c:pt idx="1816">
                  <c:v>44552.999305555553</c:v>
                </c:pt>
                <c:pt idx="1817">
                  <c:v>44553.999305555553</c:v>
                </c:pt>
                <c:pt idx="1818">
                  <c:v>44554.999305555553</c:v>
                </c:pt>
                <c:pt idx="1819">
                  <c:v>44555.999305555553</c:v>
                </c:pt>
                <c:pt idx="1820">
                  <c:v>44556.999305555553</c:v>
                </c:pt>
                <c:pt idx="1821">
                  <c:v>44557.999305555553</c:v>
                </c:pt>
                <c:pt idx="1822">
                  <c:v>44558.999305555553</c:v>
                </c:pt>
                <c:pt idx="1823">
                  <c:v>44559.999305555553</c:v>
                </c:pt>
                <c:pt idx="1824">
                  <c:v>44560.999305555553</c:v>
                </c:pt>
                <c:pt idx="1825">
                  <c:v>44561.999305555553</c:v>
                </c:pt>
                <c:pt idx="1826">
                  <c:v>44562.999305555553</c:v>
                </c:pt>
                <c:pt idx="1827">
                  <c:v>44563.999305555553</c:v>
                </c:pt>
                <c:pt idx="1828">
                  <c:v>44564.999305555553</c:v>
                </c:pt>
                <c:pt idx="1829">
                  <c:v>44565.999305555553</c:v>
                </c:pt>
                <c:pt idx="1830">
                  <c:v>44566.999305555553</c:v>
                </c:pt>
                <c:pt idx="1831">
                  <c:v>44567.999305555553</c:v>
                </c:pt>
                <c:pt idx="1832">
                  <c:v>44568.999305555553</c:v>
                </c:pt>
                <c:pt idx="1833">
                  <c:v>44569.999305555553</c:v>
                </c:pt>
                <c:pt idx="1834">
                  <c:v>44570.999305555553</c:v>
                </c:pt>
                <c:pt idx="1835">
                  <c:v>44571.999305555553</c:v>
                </c:pt>
                <c:pt idx="1836">
                  <c:v>44572.999305555553</c:v>
                </c:pt>
                <c:pt idx="1837">
                  <c:v>44573.999305555553</c:v>
                </c:pt>
                <c:pt idx="1838">
                  <c:v>44574.999305555553</c:v>
                </c:pt>
                <c:pt idx="1839">
                  <c:v>44575.999305555553</c:v>
                </c:pt>
                <c:pt idx="1840">
                  <c:v>44576.999305555553</c:v>
                </c:pt>
                <c:pt idx="1841">
                  <c:v>44577.999305555553</c:v>
                </c:pt>
                <c:pt idx="1842">
                  <c:v>44578.999305555553</c:v>
                </c:pt>
                <c:pt idx="1843">
                  <c:v>44579.999305555553</c:v>
                </c:pt>
                <c:pt idx="1844">
                  <c:v>44580.999305555553</c:v>
                </c:pt>
                <c:pt idx="1845">
                  <c:v>44581.999305555553</c:v>
                </c:pt>
                <c:pt idx="1846">
                  <c:v>44582.999305555553</c:v>
                </c:pt>
                <c:pt idx="1847">
                  <c:v>44583.999305555553</c:v>
                </c:pt>
                <c:pt idx="1848">
                  <c:v>44584.999305555553</c:v>
                </c:pt>
                <c:pt idx="1849">
                  <c:v>44585.999305555553</c:v>
                </c:pt>
                <c:pt idx="1850">
                  <c:v>44586.999305555553</c:v>
                </c:pt>
                <c:pt idx="1851">
                  <c:v>44587.999305555553</c:v>
                </c:pt>
                <c:pt idx="1852">
                  <c:v>44588.999305555553</c:v>
                </c:pt>
                <c:pt idx="1853">
                  <c:v>44589.999305555553</c:v>
                </c:pt>
                <c:pt idx="1854">
                  <c:v>44590.999305555553</c:v>
                </c:pt>
                <c:pt idx="1855">
                  <c:v>44591.999305555553</c:v>
                </c:pt>
                <c:pt idx="1856">
                  <c:v>44592.999305555553</c:v>
                </c:pt>
                <c:pt idx="1857">
                  <c:v>44593.999305555553</c:v>
                </c:pt>
                <c:pt idx="1858">
                  <c:v>44594.999305555553</c:v>
                </c:pt>
                <c:pt idx="1859">
                  <c:v>44595.999305555553</c:v>
                </c:pt>
                <c:pt idx="1860">
                  <c:v>44596.999305555553</c:v>
                </c:pt>
                <c:pt idx="1861">
                  <c:v>44597.999305555553</c:v>
                </c:pt>
                <c:pt idx="1862">
                  <c:v>44598.999305555553</c:v>
                </c:pt>
                <c:pt idx="1863">
                  <c:v>44599.999305555553</c:v>
                </c:pt>
                <c:pt idx="1864">
                  <c:v>44600.999305555553</c:v>
                </c:pt>
                <c:pt idx="1865">
                  <c:v>44601.999305555553</c:v>
                </c:pt>
                <c:pt idx="1866">
                  <c:v>44602.999305555553</c:v>
                </c:pt>
                <c:pt idx="1867">
                  <c:v>44603.999305555553</c:v>
                </c:pt>
                <c:pt idx="1868">
                  <c:v>44604.999305555553</c:v>
                </c:pt>
                <c:pt idx="1869">
                  <c:v>44605.999305555553</c:v>
                </c:pt>
                <c:pt idx="1870">
                  <c:v>44606.999305555553</c:v>
                </c:pt>
                <c:pt idx="1871">
                  <c:v>44607.999305555553</c:v>
                </c:pt>
                <c:pt idx="1872">
                  <c:v>44608.999305555553</c:v>
                </c:pt>
                <c:pt idx="1873">
                  <c:v>44609.999305555553</c:v>
                </c:pt>
                <c:pt idx="1874">
                  <c:v>44610.999305555553</c:v>
                </c:pt>
                <c:pt idx="1875">
                  <c:v>44611.999305555553</c:v>
                </c:pt>
                <c:pt idx="1876">
                  <c:v>44612.999305555553</c:v>
                </c:pt>
                <c:pt idx="1877">
                  <c:v>44613.999305555553</c:v>
                </c:pt>
                <c:pt idx="1878">
                  <c:v>44614.999305555553</c:v>
                </c:pt>
                <c:pt idx="1879">
                  <c:v>44615.999305555553</c:v>
                </c:pt>
                <c:pt idx="1880">
                  <c:v>44616.999305555553</c:v>
                </c:pt>
                <c:pt idx="1881">
                  <c:v>44617.999305555553</c:v>
                </c:pt>
                <c:pt idx="1882">
                  <c:v>44618.999305555553</c:v>
                </c:pt>
                <c:pt idx="1883">
                  <c:v>44619.999305555553</c:v>
                </c:pt>
                <c:pt idx="1884">
                  <c:v>44620.999305555553</c:v>
                </c:pt>
                <c:pt idx="1885">
                  <c:v>44621.999305555553</c:v>
                </c:pt>
                <c:pt idx="1886">
                  <c:v>44622.999305555553</c:v>
                </c:pt>
                <c:pt idx="1887">
                  <c:v>44623.999305555553</c:v>
                </c:pt>
                <c:pt idx="1888">
                  <c:v>44624.999305555553</c:v>
                </c:pt>
                <c:pt idx="1889">
                  <c:v>44625.999305555553</c:v>
                </c:pt>
                <c:pt idx="1890">
                  <c:v>44626.999305555553</c:v>
                </c:pt>
                <c:pt idx="1891">
                  <c:v>44627.999305555553</c:v>
                </c:pt>
                <c:pt idx="1892">
                  <c:v>44628.999305555553</c:v>
                </c:pt>
                <c:pt idx="1893">
                  <c:v>44629.999305555553</c:v>
                </c:pt>
                <c:pt idx="1894">
                  <c:v>44630.999305555553</c:v>
                </c:pt>
                <c:pt idx="1895">
                  <c:v>44631.999305555553</c:v>
                </c:pt>
                <c:pt idx="1896">
                  <c:v>44632.999305555553</c:v>
                </c:pt>
                <c:pt idx="1897">
                  <c:v>44633.999305555553</c:v>
                </c:pt>
                <c:pt idx="1898">
                  <c:v>44634.999305555553</c:v>
                </c:pt>
                <c:pt idx="1899">
                  <c:v>44635.999305555553</c:v>
                </c:pt>
                <c:pt idx="1900">
                  <c:v>44636.999305555553</c:v>
                </c:pt>
                <c:pt idx="1901">
                  <c:v>44637.999305555553</c:v>
                </c:pt>
                <c:pt idx="1902">
                  <c:v>44638.999305555553</c:v>
                </c:pt>
                <c:pt idx="1903">
                  <c:v>44639.999305555553</c:v>
                </c:pt>
                <c:pt idx="1904">
                  <c:v>44640.999305555553</c:v>
                </c:pt>
                <c:pt idx="1905">
                  <c:v>44641.999305555553</c:v>
                </c:pt>
                <c:pt idx="1906">
                  <c:v>44642.999305555553</c:v>
                </c:pt>
                <c:pt idx="1907">
                  <c:v>44643.999305555553</c:v>
                </c:pt>
                <c:pt idx="1908">
                  <c:v>44644.999305555553</c:v>
                </c:pt>
                <c:pt idx="1909">
                  <c:v>44645.999305555553</c:v>
                </c:pt>
                <c:pt idx="1910">
                  <c:v>44646.999305555553</c:v>
                </c:pt>
                <c:pt idx="1911">
                  <c:v>44647.999305555553</c:v>
                </c:pt>
                <c:pt idx="1912">
                  <c:v>44648.999305555553</c:v>
                </c:pt>
                <c:pt idx="1913">
                  <c:v>44649.999305555553</c:v>
                </c:pt>
                <c:pt idx="1914">
                  <c:v>44650.999305555553</c:v>
                </c:pt>
                <c:pt idx="1915">
                  <c:v>44651.999305555553</c:v>
                </c:pt>
                <c:pt idx="1916">
                  <c:v>44652.999305555553</c:v>
                </c:pt>
                <c:pt idx="1917">
                  <c:v>44653.999305555553</c:v>
                </c:pt>
                <c:pt idx="1918">
                  <c:v>44654.999305555553</c:v>
                </c:pt>
                <c:pt idx="1919">
                  <c:v>44655.999305555553</c:v>
                </c:pt>
                <c:pt idx="1920">
                  <c:v>44656.999305555553</c:v>
                </c:pt>
                <c:pt idx="1921">
                  <c:v>44657.999305555553</c:v>
                </c:pt>
                <c:pt idx="1922">
                  <c:v>44658.999305555553</c:v>
                </c:pt>
                <c:pt idx="1923">
                  <c:v>44659.999305555553</c:v>
                </c:pt>
                <c:pt idx="1924">
                  <c:v>44660.999305555553</c:v>
                </c:pt>
                <c:pt idx="1925">
                  <c:v>44661.999305555553</c:v>
                </c:pt>
                <c:pt idx="1926">
                  <c:v>44662.999305555553</c:v>
                </c:pt>
                <c:pt idx="1927">
                  <c:v>44663.999305555553</c:v>
                </c:pt>
                <c:pt idx="1928">
                  <c:v>44664.999305555553</c:v>
                </c:pt>
                <c:pt idx="1929">
                  <c:v>44665.999305555553</c:v>
                </c:pt>
                <c:pt idx="1930">
                  <c:v>44666.999305555553</c:v>
                </c:pt>
                <c:pt idx="1931">
                  <c:v>44667.999305555553</c:v>
                </c:pt>
                <c:pt idx="1932">
                  <c:v>44668.999305555553</c:v>
                </c:pt>
                <c:pt idx="1933">
                  <c:v>44669.999305555553</c:v>
                </c:pt>
                <c:pt idx="1934">
                  <c:v>44670.999305555553</c:v>
                </c:pt>
                <c:pt idx="1935">
                  <c:v>44671.999305555553</c:v>
                </c:pt>
                <c:pt idx="1936">
                  <c:v>44672.999305555553</c:v>
                </c:pt>
                <c:pt idx="1937">
                  <c:v>44673.999305555553</c:v>
                </c:pt>
                <c:pt idx="1938">
                  <c:v>44674.999305555553</c:v>
                </c:pt>
                <c:pt idx="1939">
                  <c:v>44675.999305555553</c:v>
                </c:pt>
                <c:pt idx="1940">
                  <c:v>44676.999305555553</c:v>
                </c:pt>
                <c:pt idx="1941">
                  <c:v>44677.999305555553</c:v>
                </c:pt>
                <c:pt idx="1942">
                  <c:v>44678.999305555553</c:v>
                </c:pt>
                <c:pt idx="1943">
                  <c:v>44679.999305555553</c:v>
                </c:pt>
                <c:pt idx="1944">
                  <c:v>44680.999305555553</c:v>
                </c:pt>
                <c:pt idx="1945">
                  <c:v>44681.999305555553</c:v>
                </c:pt>
                <c:pt idx="1946">
                  <c:v>44682.999305555553</c:v>
                </c:pt>
                <c:pt idx="1947">
                  <c:v>44683.999305555553</c:v>
                </c:pt>
                <c:pt idx="1948">
                  <c:v>44684.999305555553</c:v>
                </c:pt>
                <c:pt idx="1949">
                  <c:v>44685.999305555553</c:v>
                </c:pt>
                <c:pt idx="1950">
                  <c:v>44686.999305555553</c:v>
                </c:pt>
                <c:pt idx="1951">
                  <c:v>44687.999305555553</c:v>
                </c:pt>
                <c:pt idx="1952">
                  <c:v>44688.999305555553</c:v>
                </c:pt>
                <c:pt idx="1953">
                  <c:v>44689.999305555553</c:v>
                </c:pt>
                <c:pt idx="1954">
                  <c:v>44690.999305555553</c:v>
                </c:pt>
                <c:pt idx="1955">
                  <c:v>44691.999305555553</c:v>
                </c:pt>
                <c:pt idx="1956">
                  <c:v>44692.999305555553</c:v>
                </c:pt>
                <c:pt idx="1957">
                  <c:v>44693.999305555553</c:v>
                </c:pt>
                <c:pt idx="1958">
                  <c:v>44694.999305555553</c:v>
                </c:pt>
                <c:pt idx="1959">
                  <c:v>44695.999305555553</c:v>
                </c:pt>
                <c:pt idx="1960">
                  <c:v>44696.999305555553</c:v>
                </c:pt>
                <c:pt idx="1961">
                  <c:v>44697.999305555553</c:v>
                </c:pt>
                <c:pt idx="1962">
                  <c:v>44698.999305555553</c:v>
                </c:pt>
                <c:pt idx="1963">
                  <c:v>44699.999305555553</c:v>
                </c:pt>
                <c:pt idx="1964">
                  <c:v>44700.999305555553</c:v>
                </c:pt>
                <c:pt idx="1965">
                  <c:v>44701.999305555553</c:v>
                </c:pt>
                <c:pt idx="1966">
                  <c:v>44702.999305555553</c:v>
                </c:pt>
                <c:pt idx="1967">
                  <c:v>44703.999305555553</c:v>
                </c:pt>
                <c:pt idx="1968">
                  <c:v>44704.999305555553</c:v>
                </c:pt>
                <c:pt idx="1969">
                  <c:v>44705.999305555553</c:v>
                </c:pt>
                <c:pt idx="1970">
                  <c:v>44706.999305555553</c:v>
                </c:pt>
                <c:pt idx="1971">
                  <c:v>44707.999305555553</c:v>
                </c:pt>
                <c:pt idx="1972">
                  <c:v>44708.999305555553</c:v>
                </c:pt>
                <c:pt idx="1973">
                  <c:v>44709.999305555553</c:v>
                </c:pt>
                <c:pt idx="1974">
                  <c:v>44710.999305555553</c:v>
                </c:pt>
                <c:pt idx="1975">
                  <c:v>44711.999305555553</c:v>
                </c:pt>
                <c:pt idx="1976">
                  <c:v>44712.999305555553</c:v>
                </c:pt>
                <c:pt idx="1977">
                  <c:v>44713.999305555553</c:v>
                </c:pt>
                <c:pt idx="1978">
                  <c:v>44714.999305555553</c:v>
                </c:pt>
                <c:pt idx="1979">
                  <c:v>44715.999305555553</c:v>
                </c:pt>
                <c:pt idx="1980">
                  <c:v>44716.999305555553</c:v>
                </c:pt>
                <c:pt idx="1981">
                  <c:v>44717.999305555553</c:v>
                </c:pt>
                <c:pt idx="1982">
                  <c:v>44718.999305555553</c:v>
                </c:pt>
                <c:pt idx="1983">
                  <c:v>44719.999305555553</c:v>
                </c:pt>
                <c:pt idx="1984">
                  <c:v>44720.999305555553</c:v>
                </c:pt>
                <c:pt idx="1985">
                  <c:v>44721.999305555553</c:v>
                </c:pt>
                <c:pt idx="1986">
                  <c:v>44722.999305555553</c:v>
                </c:pt>
                <c:pt idx="1987">
                  <c:v>44723.999305555553</c:v>
                </c:pt>
                <c:pt idx="1988">
                  <c:v>44724.999305555553</c:v>
                </c:pt>
                <c:pt idx="1989">
                  <c:v>44725.999305555553</c:v>
                </c:pt>
                <c:pt idx="1990">
                  <c:v>44726.999305555553</c:v>
                </c:pt>
                <c:pt idx="1991">
                  <c:v>44727.999305555553</c:v>
                </c:pt>
                <c:pt idx="1992">
                  <c:v>44728.999305555553</c:v>
                </c:pt>
                <c:pt idx="1993">
                  <c:v>44729.999305555553</c:v>
                </c:pt>
                <c:pt idx="1994">
                  <c:v>44730.999305555553</c:v>
                </c:pt>
                <c:pt idx="1995">
                  <c:v>44731.999305555553</c:v>
                </c:pt>
                <c:pt idx="1996">
                  <c:v>44732.999305555553</c:v>
                </c:pt>
                <c:pt idx="1997">
                  <c:v>44733.999305555553</c:v>
                </c:pt>
                <c:pt idx="1998">
                  <c:v>44734.999305555553</c:v>
                </c:pt>
                <c:pt idx="1999">
                  <c:v>44735.999305555553</c:v>
                </c:pt>
                <c:pt idx="2000">
                  <c:v>44736.999305555553</c:v>
                </c:pt>
                <c:pt idx="2001">
                  <c:v>44737.999305555553</c:v>
                </c:pt>
                <c:pt idx="2002">
                  <c:v>44738.999305555553</c:v>
                </c:pt>
                <c:pt idx="2003">
                  <c:v>44739.999305555553</c:v>
                </c:pt>
                <c:pt idx="2004">
                  <c:v>44740.999305555553</c:v>
                </c:pt>
                <c:pt idx="2005">
                  <c:v>44741.999305555553</c:v>
                </c:pt>
                <c:pt idx="2006">
                  <c:v>44742.999305555553</c:v>
                </c:pt>
                <c:pt idx="2007">
                  <c:v>44743.999305555553</c:v>
                </c:pt>
                <c:pt idx="2008">
                  <c:v>44744.999305555553</c:v>
                </c:pt>
                <c:pt idx="2009">
                  <c:v>44745.999305555553</c:v>
                </c:pt>
                <c:pt idx="2010">
                  <c:v>44746.999305555553</c:v>
                </c:pt>
                <c:pt idx="2011">
                  <c:v>44747.999305555553</c:v>
                </c:pt>
                <c:pt idx="2012">
                  <c:v>44748.999305555553</c:v>
                </c:pt>
                <c:pt idx="2013">
                  <c:v>44749.999305555553</c:v>
                </c:pt>
                <c:pt idx="2014">
                  <c:v>44750.999305555553</c:v>
                </c:pt>
                <c:pt idx="2015">
                  <c:v>44751.999305555553</c:v>
                </c:pt>
                <c:pt idx="2016">
                  <c:v>44752.999305555553</c:v>
                </c:pt>
                <c:pt idx="2017">
                  <c:v>44753.999305555553</c:v>
                </c:pt>
                <c:pt idx="2018">
                  <c:v>44754.999305555553</c:v>
                </c:pt>
                <c:pt idx="2019">
                  <c:v>44755.999305555553</c:v>
                </c:pt>
                <c:pt idx="2020">
                  <c:v>44756.999305555553</c:v>
                </c:pt>
                <c:pt idx="2021">
                  <c:v>44757.999305555553</c:v>
                </c:pt>
                <c:pt idx="2022">
                  <c:v>44758.999305555553</c:v>
                </c:pt>
                <c:pt idx="2023">
                  <c:v>44759.999305555553</c:v>
                </c:pt>
                <c:pt idx="2024">
                  <c:v>44760.999305555553</c:v>
                </c:pt>
                <c:pt idx="2025">
                  <c:v>44761.999305555553</c:v>
                </c:pt>
                <c:pt idx="2026">
                  <c:v>44762.999305555553</c:v>
                </c:pt>
                <c:pt idx="2027">
                  <c:v>44763.999305555553</c:v>
                </c:pt>
                <c:pt idx="2028">
                  <c:v>44764.999305555553</c:v>
                </c:pt>
                <c:pt idx="2029">
                  <c:v>44765.999305555553</c:v>
                </c:pt>
                <c:pt idx="2030">
                  <c:v>44766.999305555553</c:v>
                </c:pt>
                <c:pt idx="2031">
                  <c:v>44767.999305555553</c:v>
                </c:pt>
                <c:pt idx="2032">
                  <c:v>44768.999305555553</c:v>
                </c:pt>
                <c:pt idx="2033">
                  <c:v>44769.999305555553</c:v>
                </c:pt>
                <c:pt idx="2034">
                  <c:v>44770.999305555553</c:v>
                </c:pt>
                <c:pt idx="2035">
                  <c:v>44771.999305555553</c:v>
                </c:pt>
                <c:pt idx="2036">
                  <c:v>44772.999305555553</c:v>
                </c:pt>
                <c:pt idx="2037">
                  <c:v>44773.999305555553</c:v>
                </c:pt>
                <c:pt idx="2038">
                  <c:v>44774.999305555553</c:v>
                </c:pt>
                <c:pt idx="2039">
                  <c:v>44775.999305555553</c:v>
                </c:pt>
                <c:pt idx="2040">
                  <c:v>44776.999305555553</c:v>
                </c:pt>
                <c:pt idx="2041">
                  <c:v>44777.999305555553</c:v>
                </c:pt>
                <c:pt idx="2042">
                  <c:v>44778.999305555553</c:v>
                </c:pt>
                <c:pt idx="2043">
                  <c:v>44779.999305555553</c:v>
                </c:pt>
                <c:pt idx="2044">
                  <c:v>44780.999305555553</c:v>
                </c:pt>
                <c:pt idx="2045">
                  <c:v>44781.999305555553</c:v>
                </c:pt>
                <c:pt idx="2046">
                  <c:v>44782.999305555553</c:v>
                </c:pt>
                <c:pt idx="2047">
                  <c:v>44783.999305555553</c:v>
                </c:pt>
                <c:pt idx="2048">
                  <c:v>44784.999305555553</c:v>
                </c:pt>
                <c:pt idx="2049">
                  <c:v>44785.999305555553</c:v>
                </c:pt>
                <c:pt idx="2050">
                  <c:v>44786.999305555553</c:v>
                </c:pt>
                <c:pt idx="2051">
                  <c:v>44787.999305555553</c:v>
                </c:pt>
                <c:pt idx="2052">
                  <c:v>44788.999305555553</c:v>
                </c:pt>
                <c:pt idx="2053">
                  <c:v>44789.999305555553</c:v>
                </c:pt>
                <c:pt idx="2054">
                  <c:v>44790.999305555553</c:v>
                </c:pt>
                <c:pt idx="2055">
                  <c:v>44791.999305555553</c:v>
                </c:pt>
                <c:pt idx="2056">
                  <c:v>44792.999305555553</c:v>
                </c:pt>
                <c:pt idx="2057">
                  <c:v>44793.999305555553</c:v>
                </c:pt>
                <c:pt idx="2058">
                  <c:v>44794.999305555553</c:v>
                </c:pt>
                <c:pt idx="2059">
                  <c:v>44795.999305555553</c:v>
                </c:pt>
                <c:pt idx="2060">
                  <c:v>44796.999305555553</c:v>
                </c:pt>
                <c:pt idx="2061">
                  <c:v>44797.999305555553</c:v>
                </c:pt>
                <c:pt idx="2062">
                  <c:v>44798.999305555553</c:v>
                </c:pt>
                <c:pt idx="2063">
                  <c:v>44799.999305555553</c:v>
                </c:pt>
                <c:pt idx="2064">
                  <c:v>44800.999305555553</c:v>
                </c:pt>
                <c:pt idx="2065">
                  <c:v>44801.999305555553</c:v>
                </c:pt>
                <c:pt idx="2066">
                  <c:v>44802.999305555553</c:v>
                </c:pt>
                <c:pt idx="2067">
                  <c:v>44803.999305555553</c:v>
                </c:pt>
                <c:pt idx="2068">
                  <c:v>44804.999305555553</c:v>
                </c:pt>
                <c:pt idx="2069">
                  <c:v>44805.999305555553</c:v>
                </c:pt>
                <c:pt idx="2070">
                  <c:v>44806.999305555553</c:v>
                </c:pt>
                <c:pt idx="2071">
                  <c:v>44807.999305555553</c:v>
                </c:pt>
                <c:pt idx="2072">
                  <c:v>44808.999305555553</c:v>
                </c:pt>
                <c:pt idx="2073">
                  <c:v>44809.999305555553</c:v>
                </c:pt>
                <c:pt idx="2074">
                  <c:v>44810.999305555553</c:v>
                </c:pt>
                <c:pt idx="2075">
                  <c:v>44811.999305555553</c:v>
                </c:pt>
                <c:pt idx="2076">
                  <c:v>44812.999305555553</c:v>
                </c:pt>
                <c:pt idx="2077">
                  <c:v>44813.999305555553</c:v>
                </c:pt>
                <c:pt idx="2078">
                  <c:v>44814.999305555553</c:v>
                </c:pt>
                <c:pt idx="2079">
                  <c:v>44815.999305555553</c:v>
                </c:pt>
                <c:pt idx="2080">
                  <c:v>44816.999305555553</c:v>
                </c:pt>
                <c:pt idx="2081">
                  <c:v>44817.999305555553</c:v>
                </c:pt>
                <c:pt idx="2082">
                  <c:v>44818.999305555553</c:v>
                </c:pt>
                <c:pt idx="2083">
                  <c:v>44819.999305555553</c:v>
                </c:pt>
                <c:pt idx="2084">
                  <c:v>44820.999305555553</c:v>
                </c:pt>
                <c:pt idx="2085">
                  <c:v>44821.999305555553</c:v>
                </c:pt>
                <c:pt idx="2086">
                  <c:v>44822.999305555553</c:v>
                </c:pt>
                <c:pt idx="2087">
                  <c:v>44823.999305555553</c:v>
                </c:pt>
                <c:pt idx="2088">
                  <c:v>44824.999305555553</c:v>
                </c:pt>
                <c:pt idx="2089">
                  <c:v>44825.999305555553</c:v>
                </c:pt>
                <c:pt idx="2090">
                  <c:v>44826.999305555553</c:v>
                </c:pt>
                <c:pt idx="2091">
                  <c:v>44827.999305555553</c:v>
                </c:pt>
                <c:pt idx="2092">
                  <c:v>44828.999305555553</c:v>
                </c:pt>
                <c:pt idx="2093">
                  <c:v>44829.999305555553</c:v>
                </c:pt>
                <c:pt idx="2094">
                  <c:v>44830.999305555553</c:v>
                </c:pt>
                <c:pt idx="2095">
                  <c:v>44831.999305555553</c:v>
                </c:pt>
                <c:pt idx="2096">
                  <c:v>44832.999305555553</c:v>
                </c:pt>
                <c:pt idx="2097">
                  <c:v>44833.999305555553</c:v>
                </c:pt>
                <c:pt idx="2098">
                  <c:v>44834.999305555553</c:v>
                </c:pt>
                <c:pt idx="2099">
                  <c:v>44835.999305555553</c:v>
                </c:pt>
                <c:pt idx="2100">
                  <c:v>44836.999305555553</c:v>
                </c:pt>
                <c:pt idx="2101">
                  <c:v>44837.999305555553</c:v>
                </c:pt>
                <c:pt idx="2102">
                  <c:v>44838.999305555553</c:v>
                </c:pt>
                <c:pt idx="2103">
                  <c:v>44839.999305555553</c:v>
                </c:pt>
                <c:pt idx="2104">
                  <c:v>44840.999305555553</c:v>
                </c:pt>
                <c:pt idx="2105">
                  <c:v>44841.999305555553</c:v>
                </c:pt>
                <c:pt idx="2106">
                  <c:v>44842.999305555553</c:v>
                </c:pt>
                <c:pt idx="2107">
                  <c:v>44843.999305555553</c:v>
                </c:pt>
                <c:pt idx="2108">
                  <c:v>44844.999305555553</c:v>
                </c:pt>
                <c:pt idx="2109">
                  <c:v>44845.999305555553</c:v>
                </c:pt>
                <c:pt idx="2110">
                  <c:v>44846.999305555553</c:v>
                </c:pt>
                <c:pt idx="2111">
                  <c:v>44847.999305555553</c:v>
                </c:pt>
                <c:pt idx="2112">
                  <c:v>44848.999305555553</c:v>
                </c:pt>
                <c:pt idx="2113">
                  <c:v>44849.999305555553</c:v>
                </c:pt>
                <c:pt idx="2114">
                  <c:v>44850.999305555553</c:v>
                </c:pt>
                <c:pt idx="2115">
                  <c:v>44851.999305555553</c:v>
                </c:pt>
                <c:pt idx="2116">
                  <c:v>44852.999305555553</c:v>
                </c:pt>
                <c:pt idx="2117">
                  <c:v>44853.999305555553</c:v>
                </c:pt>
                <c:pt idx="2118">
                  <c:v>44854.999305555553</c:v>
                </c:pt>
                <c:pt idx="2119">
                  <c:v>44855.999305555553</c:v>
                </c:pt>
                <c:pt idx="2120">
                  <c:v>44856.999305555553</c:v>
                </c:pt>
                <c:pt idx="2121">
                  <c:v>44857.999305555553</c:v>
                </c:pt>
                <c:pt idx="2122">
                  <c:v>44858.999305555553</c:v>
                </c:pt>
                <c:pt idx="2123">
                  <c:v>44859.999305555553</c:v>
                </c:pt>
                <c:pt idx="2124">
                  <c:v>44860.999305555553</c:v>
                </c:pt>
                <c:pt idx="2125">
                  <c:v>44861.999305555553</c:v>
                </c:pt>
                <c:pt idx="2126">
                  <c:v>44862.999305555553</c:v>
                </c:pt>
                <c:pt idx="2127">
                  <c:v>44863.999305555553</c:v>
                </c:pt>
                <c:pt idx="2128">
                  <c:v>44864.999305555553</c:v>
                </c:pt>
                <c:pt idx="2129">
                  <c:v>44865.999305555553</c:v>
                </c:pt>
                <c:pt idx="2130">
                  <c:v>44866.999305555553</c:v>
                </c:pt>
                <c:pt idx="2131">
                  <c:v>44867.999305555553</c:v>
                </c:pt>
                <c:pt idx="2132">
                  <c:v>44868.999305555553</c:v>
                </c:pt>
                <c:pt idx="2133">
                  <c:v>44869.999305555553</c:v>
                </c:pt>
                <c:pt idx="2134">
                  <c:v>44870.999305555553</c:v>
                </c:pt>
                <c:pt idx="2135">
                  <c:v>44871.999305555553</c:v>
                </c:pt>
                <c:pt idx="2136">
                  <c:v>44872.999305555553</c:v>
                </c:pt>
                <c:pt idx="2137">
                  <c:v>44873.999305555553</c:v>
                </c:pt>
                <c:pt idx="2138">
                  <c:v>44874.999305555553</c:v>
                </c:pt>
                <c:pt idx="2139">
                  <c:v>44875.999305555553</c:v>
                </c:pt>
                <c:pt idx="2140">
                  <c:v>44876.999305555553</c:v>
                </c:pt>
                <c:pt idx="2141">
                  <c:v>44877.999305555553</c:v>
                </c:pt>
                <c:pt idx="2142">
                  <c:v>44878.999305555553</c:v>
                </c:pt>
                <c:pt idx="2143">
                  <c:v>44879.999305555553</c:v>
                </c:pt>
                <c:pt idx="2144">
                  <c:v>44880.999305555553</c:v>
                </c:pt>
                <c:pt idx="2145">
                  <c:v>44881.999305555553</c:v>
                </c:pt>
                <c:pt idx="2146">
                  <c:v>44882.999305555553</c:v>
                </c:pt>
                <c:pt idx="2147">
                  <c:v>44883.999305555553</c:v>
                </c:pt>
                <c:pt idx="2148">
                  <c:v>44884.999305555553</c:v>
                </c:pt>
                <c:pt idx="2149">
                  <c:v>44885.999305555553</c:v>
                </c:pt>
                <c:pt idx="2150">
                  <c:v>44886.999305555553</c:v>
                </c:pt>
                <c:pt idx="2151">
                  <c:v>44887.999305555553</c:v>
                </c:pt>
                <c:pt idx="2152">
                  <c:v>44888.999305555553</c:v>
                </c:pt>
                <c:pt idx="2153">
                  <c:v>44889.999305555553</c:v>
                </c:pt>
                <c:pt idx="2154">
                  <c:v>44890.999305555553</c:v>
                </c:pt>
                <c:pt idx="2155">
                  <c:v>44891.999305555553</c:v>
                </c:pt>
                <c:pt idx="2156">
                  <c:v>44892.999305555553</c:v>
                </c:pt>
                <c:pt idx="2157">
                  <c:v>44893.999305555553</c:v>
                </c:pt>
                <c:pt idx="2158">
                  <c:v>44894.999305555553</c:v>
                </c:pt>
                <c:pt idx="2159">
                  <c:v>44895.999305555553</c:v>
                </c:pt>
                <c:pt idx="2160">
                  <c:v>44896.999305555553</c:v>
                </c:pt>
                <c:pt idx="2161">
                  <c:v>44897.999305555553</c:v>
                </c:pt>
                <c:pt idx="2162">
                  <c:v>44898.999305555553</c:v>
                </c:pt>
                <c:pt idx="2163">
                  <c:v>44899.999305555553</c:v>
                </c:pt>
                <c:pt idx="2164">
                  <c:v>44900.999305555553</c:v>
                </c:pt>
                <c:pt idx="2165">
                  <c:v>44901.999305555553</c:v>
                </c:pt>
                <c:pt idx="2166">
                  <c:v>44902.999305555553</c:v>
                </c:pt>
                <c:pt idx="2167">
                  <c:v>44903.999305555553</c:v>
                </c:pt>
                <c:pt idx="2168">
                  <c:v>44904.999305555553</c:v>
                </c:pt>
                <c:pt idx="2169">
                  <c:v>44905.999305555553</c:v>
                </c:pt>
                <c:pt idx="2170">
                  <c:v>44906.999305555553</c:v>
                </c:pt>
                <c:pt idx="2171">
                  <c:v>44907.999305555553</c:v>
                </c:pt>
                <c:pt idx="2172">
                  <c:v>44908.999305555553</c:v>
                </c:pt>
                <c:pt idx="2173">
                  <c:v>44909.999305555553</c:v>
                </c:pt>
                <c:pt idx="2174">
                  <c:v>44910.999305555553</c:v>
                </c:pt>
                <c:pt idx="2175">
                  <c:v>44911.999305555553</c:v>
                </c:pt>
                <c:pt idx="2176">
                  <c:v>44912.999305555553</c:v>
                </c:pt>
                <c:pt idx="2177">
                  <c:v>44913.999305555553</c:v>
                </c:pt>
                <c:pt idx="2178">
                  <c:v>44914.999305555553</c:v>
                </c:pt>
                <c:pt idx="2179">
                  <c:v>44915.999305555553</c:v>
                </c:pt>
                <c:pt idx="2180">
                  <c:v>44916.999305555553</c:v>
                </c:pt>
                <c:pt idx="2181">
                  <c:v>44917.999305555553</c:v>
                </c:pt>
                <c:pt idx="2182">
                  <c:v>44918.999305555553</c:v>
                </c:pt>
                <c:pt idx="2183">
                  <c:v>44919.999305555553</c:v>
                </c:pt>
                <c:pt idx="2184">
                  <c:v>44920.999305555553</c:v>
                </c:pt>
                <c:pt idx="2185">
                  <c:v>44921.999305555553</c:v>
                </c:pt>
                <c:pt idx="2186">
                  <c:v>44922.999305555553</c:v>
                </c:pt>
                <c:pt idx="2187">
                  <c:v>44923.999305555553</c:v>
                </c:pt>
                <c:pt idx="2188">
                  <c:v>44924.999305555553</c:v>
                </c:pt>
                <c:pt idx="2189">
                  <c:v>44925.999305555553</c:v>
                </c:pt>
                <c:pt idx="2190">
                  <c:v>44926.999305555553</c:v>
                </c:pt>
                <c:pt idx="2191">
                  <c:v>44927.999305555553</c:v>
                </c:pt>
                <c:pt idx="2192">
                  <c:v>44928.999305555553</c:v>
                </c:pt>
                <c:pt idx="2193">
                  <c:v>44929.999305555553</c:v>
                </c:pt>
                <c:pt idx="2194">
                  <c:v>44930.999305555553</c:v>
                </c:pt>
                <c:pt idx="2195">
                  <c:v>44931.999305555553</c:v>
                </c:pt>
                <c:pt idx="2196">
                  <c:v>44932.999305555553</c:v>
                </c:pt>
                <c:pt idx="2197">
                  <c:v>44933.999305555553</c:v>
                </c:pt>
                <c:pt idx="2198">
                  <c:v>44934.999305555553</c:v>
                </c:pt>
                <c:pt idx="2199">
                  <c:v>44935.999305555553</c:v>
                </c:pt>
                <c:pt idx="2200">
                  <c:v>44936.999305555553</c:v>
                </c:pt>
                <c:pt idx="2201">
                  <c:v>44937.999305555553</c:v>
                </c:pt>
                <c:pt idx="2202">
                  <c:v>44938.999305555553</c:v>
                </c:pt>
                <c:pt idx="2203">
                  <c:v>44939.999305555553</c:v>
                </c:pt>
                <c:pt idx="2204">
                  <c:v>44940.999305555553</c:v>
                </c:pt>
                <c:pt idx="2205">
                  <c:v>44941.999305555553</c:v>
                </c:pt>
                <c:pt idx="2206">
                  <c:v>44942.999305555553</c:v>
                </c:pt>
                <c:pt idx="2207">
                  <c:v>44943.999305555553</c:v>
                </c:pt>
                <c:pt idx="2208">
                  <c:v>44944.999305555553</c:v>
                </c:pt>
                <c:pt idx="2209">
                  <c:v>44945.999305555553</c:v>
                </c:pt>
                <c:pt idx="2210">
                  <c:v>44946.999305555553</c:v>
                </c:pt>
                <c:pt idx="2211">
                  <c:v>44947.999305555553</c:v>
                </c:pt>
                <c:pt idx="2212">
                  <c:v>44948.999305555553</c:v>
                </c:pt>
                <c:pt idx="2213">
                  <c:v>44949.999305555553</c:v>
                </c:pt>
                <c:pt idx="2214">
                  <c:v>44950.999305555553</c:v>
                </c:pt>
                <c:pt idx="2215">
                  <c:v>44951.999305555553</c:v>
                </c:pt>
                <c:pt idx="2216">
                  <c:v>44952.999305555553</c:v>
                </c:pt>
                <c:pt idx="2217">
                  <c:v>44953.999305555553</c:v>
                </c:pt>
                <c:pt idx="2218">
                  <c:v>44954.999305555553</c:v>
                </c:pt>
                <c:pt idx="2219">
                  <c:v>44955.999305555553</c:v>
                </c:pt>
                <c:pt idx="2220">
                  <c:v>44956.999305555553</c:v>
                </c:pt>
                <c:pt idx="2221">
                  <c:v>44957.999305555553</c:v>
                </c:pt>
                <c:pt idx="2222">
                  <c:v>44958.999305555553</c:v>
                </c:pt>
                <c:pt idx="2223">
                  <c:v>44959.999305555553</c:v>
                </c:pt>
                <c:pt idx="2224">
                  <c:v>44960.999305555553</c:v>
                </c:pt>
                <c:pt idx="2225">
                  <c:v>44961.999305555553</c:v>
                </c:pt>
                <c:pt idx="2226">
                  <c:v>44962.999305555553</c:v>
                </c:pt>
                <c:pt idx="2227">
                  <c:v>44963.999305555553</c:v>
                </c:pt>
                <c:pt idx="2228">
                  <c:v>44964.999305555553</c:v>
                </c:pt>
                <c:pt idx="2229">
                  <c:v>44965.999305555553</c:v>
                </c:pt>
                <c:pt idx="2230">
                  <c:v>44966.999305555553</c:v>
                </c:pt>
                <c:pt idx="2231">
                  <c:v>44967.999305555553</c:v>
                </c:pt>
                <c:pt idx="2232">
                  <c:v>44968.999305555553</c:v>
                </c:pt>
                <c:pt idx="2233">
                  <c:v>44969.999305555553</c:v>
                </c:pt>
                <c:pt idx="2234">
                  <c:v>44970.999305555553</c:v>
                </c:pt>
                <c:pt idx="2235">
                  <c:v>44971.999305555553</c:v>
                </c:pt>
                <c:pt idx="2236">
                  <c:v>44972.999305555553</c:v>
                </c:pt>
                <c:pt idx="2237">
                  <c:v>44973.999305555553</c:v>
                </c:pt>
                <c:pt idx="2238">
                  <c:v>44974.999305555553</c:v>
                </c:pt>
                <c:pt idx="2239">
                  <c:v>44975.999305555553</c:v>
                </c:pt>
                <c:pt idx="2240">
                  <c:v>44976.999305555553</c:v>
                </c:pt>
                <c:pt idx="2241">
                  <c:v>44977.999305555553</c:v>
                </c:pt>
                <c:pt idx="2242">
                  <c:v>44978.999305555553</c:v>
                </c:pt>
                <c:pt idx="2243">
                  <c:v>44979.999305555553</c:v>
                </c:pt>
                <c:pt idx="2244">
                  <c:v>44980.999305555553</c:v>
                </c:pt>
                <c:pt idx="2245">
                  <c:v>44981.999305555553</c:v>
                </c:pt>
                <c:pt idx="2246">
                  <c:v>44982.999305555553</c:v>
                </c:pt>
                <c:pt idx="2247">
                  <c:v>44983.999305555553</c:v>
                </c:pt>
                <c:pt idx="2248">
                  <c:v>44984.999305555553</c:v>
                </c:pt>
                <c:pt idx="2249">
                  <c:v>44985.999305555553</c:v>
                </c:pt>
                <c:pt idx="2250">
                  <c:v>44986.999305555553</c:v>
                </c:pt>
                <c:pt idx="2251">
                  <c:v>44987.999305555553</c:v>
                </c:pt>
                <c:pt idx="2252">
                  <c:v>44988.999305555553</c:v>
                </c:pt>
                <c:pt idx="2253">
                  <c:v>44989.999305555553</c:v>
                </c:pt>
                <c:pt idx="2254">
                  <c:v>44990.999305555553</c:v>
                </c:pt>
                <c:pt idx="2255">
                  <c:v>44991.999305555553</c:v>
                </c:pt>
                <c:pt idx="2256">
                  <c:v>44992.999305555553</c:v>
                </c:pt>
                <c:pt idx="2257">
                  <c:v>44993.999305555553</c:v>
                </c:pt>
                <c:pt idx="2258">
                  <c:v>44994.999305555553</c:v>
                </c:pt>
                <c:pt idx="2259">
                  <c:v>44995.999305555553</c:v>
                </c:pt>
                <c:pt idx="2260">
                  <c:v>44996.999305555553</c:v>
                </c:pt>
                <c:pt idx="2261">
                  <c:v>44997.999305555553</c:v>
                </c:pt>
                <c:pt idx="2262">
                  <c:v>44998.999305555553</c:v>
                </c:pt>
                <c:pt idx="2263">
                  <c:v>44999.999305555553</c:v>
                </c:pt>
                <c:pt idx="2264">
                  <c:v>45000.999305555553</c:v>
                </c:pt>
                <c:pt idx="2265">
                  <c:v>45001.999305555553</c:v>
                </c:pt>
                <c:pt idx="2266">
                  <c:v>45002.999305555553</c:v>
                </c:pt>
                <c:pt idx="2267">
                  <c:v>45003.999305555553</c:v>
                </c:pt>
                <c:pt idx="2268">
                  <c:v>45004.999305555553</c:v>
                </c:pt>
                <c:pt idx="2269">
                  <c:v>45005.999305555553</c:v>
                </c:pt>
                <c:pt idx="2270">
                  <c:v>45006.999305555553</c:v>
                </c:pt>
                <c:pt idx="2271">
                  <c:v>45007.999305555553</c:v>
                </c:pt>
                <c:pt idx="2272">
                  <c:v>45008.999305555553</c:v>
                </c:pt>
                <c:pt idx="2273">
                  <c:v>45009.999305555553</c:v>
                </c:pt>
                <c:pt idx="2274">
                  <c:v>45010.999305555553</c:v>
                </c:pt>
                <c:pt idx="2275">
                  <c:v>45011.999305555553</c:v>
                </c:pt>
                <c:pt idx="2276">
                  <c:v>45012.999305555553</c:v>
                </c:pt>
                <c:pt idx="2277">
                  <c:v>45013.999305555553</c:v>
                </c:pt>
                <c:pt idx="2278">
                  <c:v>45014.999305555553</c:v>
                </c:pt>
                <c:pt idx="2279">
                  <c:v>45015.999305555553</c:v>
                </c:pt>
                <c:pt idx="2280">
                  <c:v>45016.999305555553</c:v>
                </c:pt>
                <c:pt idx="2281">
                  <c:v>45017.999305555553</c:v>
                </c:pt>
                <c:pt idx="2282">
                  <c:v>45018.999305555553</c:v>
                </c:pt>
                <c:pt idx="2283">
                  <c:v>45019.999305555553</c:v>
                </c:pt>
                <c:pt idx="2284">
                  <c:v>45020.999305555553</c:v>
                </c:pt>
                <c:pt idx="2285">
                  <c:v>45021.999305555553</c:v>
                </c:pt>
                <c:pt idx="2286">
                  <c:v>45022.999305555553</c:v>
                </c:pt>
                <c:pt idx="2287">
                  <c:v>45023.999305555553</c:v>
                </c:pt>
                <c:pt idx="2288">
                  <c:v>45024.999305555553</c:v>
                </c:pt>
                <c:pt idx="2289">
                  <c:v>45025.999305555553</c:v>
                </c:pt>
                <c:pt idx="2290">
                  <c:v>45026.999305555553</c:v>
                </c:pt>
                <c:pt idx="2291">
                  <c:v>45027.999305555553</c:v>
                </c:pt>
                <c:pt idx="2292">
                  <c:v>45028.999305555553</c:v>
                </c:pt>
                <c:pt idx="2293">
                  <c:v>45029.999305555553</c:v>
                </c:pt>
                <c:pt idx="2294">
                  <c:v>45030.999305555553</c:v>
                </c:pt>
                <c:pt idx="2295">
                  <c:v>45031.999305555553</c:v>
                </c:pt>
                <c:pt idx="2296">
                  <c:v>45032.999305555553</c:v>
                </c:pt>
                <c:pt idx="2297">
                  <c:v>45033.999305555553</c:v>
                </c:pt>
                <c:pt idx="2298">
                  <c:v>45034.999305555553</c:v>
                </c:pt>
                <c:pt idx="2299">
                  <c:v>45035.999305555553</c:v>
                </c:pt>
                <c:pt idx="2300">
                  <c:v>45036.999305555553</c:v>
                </c:pt>
                <c:pt idx="2301">
                  <c:v>45037.999305555553</c:v>
                </c:pt>
                <c:pt idx="2302">
                  <c:v>45038.999305555553</c:v>
                </c:pt>
                <c:pt idx="2303">
                  <c:v>45039.999305555553</c:v>
                </c:pt>
                <c:pt idx="2304">
                  <c:v>45040.999305555553</c:v>
                </c:pt>
                <c:pt idx="2305">
                  <c:v>45041.999305555553</c:v>
                </c:pt>
                <c:pt idx="2306">
                  <c:v>45042.999305555553</c:v>
                </c:pt>
                <c:pt idx="2307">
                  <c:v>45043.999305555553</c:v>
                </c:pt>
                <c:pt idx="2308">
                  <c:v>45044.999305555553</c:v>
                </c:pt>
                <c:pt idx="2309">
                  <c:v>45045.999305555553</c:v>
                </c:pt>
                <c:pt idx="2310">
                  <c:v>45046.999305555553</c:v>
                </c:pt>
                <c:pt idx="2311">
                  <c:v>45047.999305555553</c:v>
                </c:pt>
                <c:pt idx="2312">
                  <c:v>45048.999305555553</c:v>
                </c:pt>
                <c:pt idx="2313">
                  <c:v>45049.999305555553</c:v>
                </c:pt>
                <c:pt idx="2314">
                  <c:v>45050.999305555553</c:v>
                </c:pt>
                <c:pt idx="2315">
                  <c:v>45051.999305555553</c:v>
                </c:pt>
                <c:pt idx="2316">
                  <c:v>45052.999305555553</c:v>
                </c:pt>
                <c:pt idx="2317">
                  <c:v>45053.999305555553</c:v>
                </c:pt>
                <c:pt idx="2318">
                  <c:v>45054.999305555553</c:v>
                </c:pt>
                <c:pt idx="2319">
                  <c:v>45055.999305555553</c:v>
                </c:pt>
                <c:pt idx="2320">
                  <c:v>45056.999305555553</c:v>
                </c:pt>
                <c:pt idx="2321">
                  <c:v>45057.999305555553</c:v>
                </c:pt>
                <c:pt idx="2322">
                  <c:v>45058.999305555553</c:v>
                </c:pt>
                <c:pt idx="2323">
                  <c:v>45059.999305555553</c:v>
                </c:pt>
                <c:pt idx="2324">
                  <c:v>45060.999305555553</c:v>
                </c:pt>
                <c:pt idx="2325">
                  <c:v>45061.999305555553</c:v>
                </c:pt>
                <c:pt idx="2326">
                  <c:v>45062.999305555553</c:v>
                </c:pt>
                <c:pt idx="2327">
                  <c:v>45063.999305555553</c:v>
                </c:pt>
                <c:pt idx="2328">
                  <c:v>45064.999305555553</c:v>
                </c:pt>
                <c:pt idx="2329">
                  <c:v>45065.999305555553</c:v>
                </c:pt>
                <c:pt idx="2330">
                  <c:v>45066.999305555553</c:v>
                </c:pt>
                <c:pt idx="2331">
                  <c:v>45067.999305555553</c:v>
                </c:pt>
                <c:pt idx="2332">
                  <c:v>45068.999305555553</c:v>
                </c:pt>
                <c:pt idx="2333">
                  <c:v>45069.999305555553</c:v>
                </c:pt>
                <c:pt idx="2334">
                  <c:v>45070.999305555553</c:v>
                </c:pt>
                <c:pt idx="2335">
                  <c:v>45071.999305555553</c:v>
                </c:pt>
                <c:pt idx="2336">
                  <c:v>45072.999305555553</c:v>
                </c:pt>
                <c:pt idx="2337">
                  <c:v>45073.999305555553</c:v>
                </c:pt>
                <c:pt idx="2338">
                  <c:v>45074.999305555553</c:v>
                </c:pt>
                <c:pt idx="2339">
                  <c:v>45075.999305555553</c:v>
                </c:pt>
                <c:pt idx="2340">
                  <c:v>45076.999305555553</c:v>
                </c:pt>
                <c:pt idx="2341">
                  <c:v>45077.999305555553</c:v>
                </c:pt>
                <c:pt idx="2342">
                  <c:v>45078.999305555553</c:v>
                </c:pt>
                <c:pt idx="2343">
                  <c:v>45079.999305555553</c:v>
                </c:pt>
                <c:pt idx="2344">
                  <c:v>45080.999305555553</c:v>
                </c:pt>
                <c:pt idx="2345">
                  <c:v>45081.999305555553</c:v>
                </c:pt>
                <c:pt idx="2346">
                  <c:v>45082.999305555553</c:v>
                </c:pt>
                <c:pt idx="2347">
                  <c:v>45083.999305555553</c:v>
                </c:pt>
                <c:pt idx="2348">
                  <c:v>45084.999305555553</c:v>
                </c:pt>
                <c:pt idx="2349">
                  <c:v>45085.999305555553</c:v>
                </c:pt>
                <c:pt idx="2350">
                  <c:v>45086.999305555553</c:v>
                </c:pt>
                <c:pt idx="2351">
                  <c:v>45087.999305555553</c:v>
                </c:pt>
                <c:pt idx="2352">
                  <c:v>45088.999305555553</c:v>
                </c:pt>
                <c:pt idx="2353">
                  <c:v>45089.999305555553</c:v>
                </c:pt>
                <c:pt idx="2354">
                  <c:v>45090.999305555553</c:v>
                </c:pt>
                <c:pt idx="2355">
                  <c:v>45091.999305555553</c:v>
                </c:pt>
                <c:pt idx="2356">
                  <c:v>45092.999305555553</c:v>
                </c:pt>
                <c:pt idx="2357">
                  <c:v>45093.999305555553</c:v>
                </c:pt>
                <c:pt idx="2358">
                  <c:v>45094.999305555553</c:v>
                </c:pt>
                <c:pt idx="2359">
                  <c:v>45095.999305555553</c:v>
                </c:pt>
                <c:pt idx="2360">
                  <c:v>45096.999305555553</c:v>
                </c:pt>
                <c:pt idx="2361">
                  <c:v>45097.999305555553</c:v>
                </c:pt>
                <c:pt idx="2362">
                  <c:v>45098.999305555553</c:v>
                </c:pt>
                <c:pt idx="2363">
                  <c:v>45099.999305555553</c:v>
                </c:pt>
                <c:pt idx="2364">
                  <c:v>45100.999305555553</c:v>
                </c:pt>
                <c:pt idx="2365">
                  <c:v>45101.999305555553</c:v>
                </c:pt>
                <c:pt idx="2366">
                  <c:v>45102.999305555553</c:v>
                </c:pt>
                <c:pt idx="2367">
                  <c:v>45103.999305555553</c:v>
                </c:pt>
                <c:pt idx="2368">
                  <c:v>45104.999305555553</c:v>
                </c:pt>
                <c:pt idx="2369">
                  <c:v>45105.999305555553</c:v>
                </c:pt>
                <c:pt idx="2370">
                  <c:v>45106.999305555553</c:v>
                </c:pt>
                <c:pt idx="2371">
                  <c:v>45107.999305555553</c:v>
                </c:pt>
                <c:pt idx="2372">
                  <c:v>45108.999305555553</c:v>
                </c:pt>
                <c:pt idx="2373">
                  <c:v>45109.999305555553</c:v>
                </c:pt>
                <c:pt idx="2374">
                  <c:v>45110.999305555553</c:v>
                </c:pt>
                <c:pt idx="2375">
                  <c:v>45111.999305555553</c:v>
                </c:pt>
                <c:pt idx="2376">
                  <c:v>45112.999305555553</c:v>
                </c:pt>
                <c:pt idx="2377">
                  <c:v>45113.999305555553</c:v>
                </c:pt>
                <c:pt idx="2378">
                  <c:v>45114.999305555553</c:v>
                </c:pt>
                <c:pt idx="2379">
                  <c:v>45115.999305555553</c:v>
                </c:pt>
                <c:pt idx="2380">
                  <c:v>45116.999305555553</c:v>
                </c:pt>
                <c:pt idx="2381">
                  <c:v>45117.999305555553</c:v>
                </c:pt>
                <c:pt idx="2382">
                  <c:v>45118.999305555553</c:v>
                </c:pt>
                <c:pt idx="2383">
                  <c:v>45119.999305555553</c:v>
                </c:pt>
                <c:pt idx="2384">
                  <c:v>45120.999305555553</c:v>
                </c:pt>
                <c:pt idx="2385">
                  <c:v>45121.999305555553</c:v>
                </c:pt>
                <c:pt idx="2386">
                  <c:v>45122.999305555553</c:v>
                </c:pt>
                <c:pt idx="2387">
                  <c:v>45123.999305555553</c:v>
                </c:pt>
                <c:pt idx="2388">
                  <c:v>45124.999305555553</c:v>
                </c:pt>
                <c:pt idx="2389">
                  <c:v>45125.999305555553</c:v>
                </c:pt>
                <c:pt idx="2390">
                  <c:v>45126.999305555553</c:v>
                </c:pt>
                <c:pt idx="2391">
                  <c:v>45127.999305555553</c:v>
                </c:pt>
                <c:pt idx="2392">
                  <c:v>45128.999305555553</c:v>
                </c:pt>
                <c:pt idx="2393">
                  <c:v>45129.999305555553</c:v>
                </c:pt>
                <c:pt idx="2394">
                  <c:v>45130.999305555553</c:v>
                </c:pt>
                <c:pt idx="2395">
                  <c:v>45131.999305555553</c:v>
                </c:pt>
                <c:pt idx="2396">
                  <c:v>45132.999305555553</c:v>
                </c:pt>
                <c:pt idx="2397">
                  <c:v>45133.999305555553</c:v>
                </c:pt>
                <c:pt idx="2398">
                  <c:v>45134.999305555553</c:v>
                </c:pt>
                <c:pt idx="2399">
                  <c:v>45135.999305555553</c:v>
                </c:pt>
                <c:pt idx="2400">
                  <c:v>45136.999305555553</c:v>
                </c:pt>
                <c:pt idx="2401">
                  <c:v>45137.999305555553</c:v>
                </c:pt>
                <c:pt idx="2402">
                  <c:v>45138.999305555553</c:v>
                </c:pt>
                <c:pt idx="2403">
                  <c:v>45139.999305555553</c:v>
                </c:pt>
                <c:pt idx="2404">
                  <c:v>45140.999305555553</c:v>
                </c:pt>
                <c:pt idx="2405">
                  <c:v>45141.999305555553</c:v>
                </c:pt>
                <c:pt idx="2406">
                  <c:v>45142.999305555553</c:v>
                </c:pt>
                <c:pt idx="2407">
                  <c:v>45143.999305555553</c:v>
                </c:pt>
                <c:pt idx="2408">
                  <c:v>45144.999305555553</c:v>
                </c:pt>
                <c:pt idx="2409">
                  <c:v>45145.999305555553</c:v>
                </c:pt>
                <c:pt idx="2410">
                  <c:v>45146.999305555553</c:v>
                </c:pt>
                <c:pt idx="2411">
                  <c:v>45147.999305555553</c:v>
                </c:pt>
                <c:pt idx="2412">
                  <c:v>45148.999305555553</c:v>
                </c:pt>
                <c:pt idx="2413">
                  <c:v>45149.999305555553</c:v>
                </c:pt>
                <c:pt idx="2414">
                  <c:v>45150.999305555553</c:v>
                </c:pt>
                <c:pt idx="2415">
                  <c:v>45151.999305555553</c:v>
                </c:pt>
                <c:pt idx="2416">
                  <c:v>45152.999305555553</c:v>
                </c:pt>
                <c:pt idx="2417">
                  <c:v>45153.999305555553</c:v>
                </c:pt>
                <c:pt idx="2418">
                  <c:v>45154.999305555553</c:v>
                </c:pt>
                <c:pt idx="2419">
                  <c:v>45155.999305555553</c:v>
                </c:pt>
                <c:pt idx="2420">
                  <c:v>45156.999305555553</c:v>
                </c:pt>
                <c:pt idx="2421">
                  <c:v>45157.999305555553</c:v>
                </c:pt>
                <c:pt idx="2422">
                  <c:v>45158.999305555553</c:v>
                </c:pt>
                <c:pt idx="2423">
                  <c:v>45159.999305555553</c:v>
                </c:pt>
                <c:pt idx="2424">
                  <c:v>45160.999305555553</c:v>
                </c:pt>
                <c:pt idx="2425">
                  <c:v>45161.999305555553</c:v>
                </c:pt>
                <c:pt idx="2426">
                  <c:v>45162.999305555553</c:v>
                </c:pt>
                <c:pt idx="2427">
                  <c:v>45163.999305555553</c:v>
                </c:pt>
                <c:pt idx="2428">
                  <c:v>45164.999305555553</c:v>
                </c:pt>
                <c:pt idx="2429">
                  <c:v>45165.999305555553</c:v>
                </c:pt>
                <c:pt idx="2430">
                  <c:v>45166.999305555553</c:v>
                </c:pt>
                <c:pt idx="2431">
                  <c:v>45167.999305555553</c:v>
                </c:pt>
                <c:pt idx="2432">
                  <c:v>45168.999305555553</c:v>
                </c:pt>
                <c:pt idx="2433">
                  <c:v>45169.999305555553</c:v>
                </c:pt>
                <c:pt idx="2434">
                  <c:v>45170.999305555553</c:v>
                </c:pt>
                <c:pt idx="2435">
                  <c:v>45171.999305555553</c:v>
                </c:pt>
                <c:pt idx="2436">
                  <c:v>45172.999305555553</c:v>
                </c:pt>
                <c:pt idx="2437">
                  <c:v>45173.999305555553</c:v>
                </c:pt>
                <c:pt idx="2438">
                  <c:v>45174.999305555553</c:v>
                </c:pt>
                <c:pt idx="2439">
                  <c:v>45175.999305555553</c:v>
                </c:pt>
                <c:pt idx="2440">
                  <c:v>45176.999305555553</c:v>
                </c:pt>
                <c:pt idx="2441">
                  <c:v>45177.999305555553</c:v>
                </c:pt>
                <c:pt idx="2442">
                  <c:v>45178.999305555553</c:v>
                </c:pt>
                <c:pt idx="2443">
                  <c:v>45179.999305555553</c:v>
                </c:pt>
                <c:pt idx="2444">
                  <c:v>45180.999305555553</c:v>
                </c:pt>
                <c:pt idx="2445">
                  <c:v>45181.999305555553</c:v>
                </c:pt>
                <c:pt idx="2446">
                  <c:v>45182.999305555553</c:v>
                </c:pt>
                <c:pt idx="2447">
                  <c:v>45183.999305555553</c:v>
                </c:pt>
                <c:pt idx="2448">
                  <c:v>45184.999305555553</c:v>
                </c:pt>
                <c:pt idx="2449">
                  <c:v>45185.999305555553</c:v>
                </c:pt>
                <c:pt idx="2450">
                  <c:v>45186.999305555553</c:v>
                </c:pt>
                <c:pt idx="2451">
                  <c:v>45187.999305555553</c:v>
                </c:pt>
                <c:pt idx="2452">
                  <c:v>45188.999305555553</c:v>
                </c:pt>
                <c:pt idx="2453">
                  <c:v>45189.999305555553</c:v>
                </c:pt>
                <c:pt idx="2454">
                  <c:v>45190.999305555553</c:v>
                </c:pt>
                <c:pt idx="2455">
                  <c:v>45191.999305555553</c:v>
                </c:pt>
                <c:pt idx="2456">
                  <c:v>45192.999305555553</c:v>
                </c:pt>
                <c:pt idx="2457">
                  <c:v>45193.999305555553</c:v>
                </c:pt>
                <c:pt idx="2458">
                  <c:v>45194.999305555553</c:v>
                </c:pt>
                <c:pt idx="2459">
                  <c:v>45195.999305555553</c:v>
                </c:pt>
                <c:pt idx="2460">
                  <c:v>45196.999305555553</c:v>
                </c:pt>
                <c:pt idx="2461">
                  <c:v>45197.999305555553</c:v>
                </c:pt>
                <c:pt idx="2462">
                  <c:v>45198.999305555553</c:v>
                </c:pt>
                <c:pt idx="2463">
                  <c:v>45199.999305555553</c:v>
                </c:pt>
                <c:pt idx="2464">
                  <c:v>45200.999305555553</c:v>
                </c:pt>
                <c:pt idx="2465">
                  <c:v>45201.999305555553</c:v>
                </c:pt>
                <c:pt idx="2466">
                  <c:v>45202.999305555553</c:v>
                </c:pt>
                <c:pt idx="2467">
                  <c:v>45203.999305555553</c:v>
                </c:pt>
                <c:pt idx="2468">
                  <c:v>45204.999305555553</c:v>
                </c:pt>
                <c:pt idx="2469">
                  <c:v>45205.999305555553</c:v>
                </c:pt>
                <c:pt idx="2470">
                  <c:v>45206.999305555553</c:v>
                </c:pt>
                <c:pt idx="2471">
                  <c:v>45207.999305555553</c:v>
                </c:pt>
                <c:pt idx="2472">
                  <c:v>45208.999305555553</c:v>
                </c:pt>
                <c:pt idx="2473">
                  <c:v>45209.999305555553</c:v>
                </c:pt>
                <c:pt idx="2474">
                  <c:v>45210.999305555553</c:v>
                </c:pt>
                <c:pt idx="2475">
                  <c:v>45211.999305555553</c:v>
                </c:pt>
                <c:pt idx="2476">
                  <c:v>45212.999305555553</c:v>
                </c:pt>
                <c:pt idx="2477">
                  <c:v>45213.999305555553</c:v>
                </c:pt>
                <c:pt idx="2478">
                  <c:v>45214.999305555553</c:v>
                </c:pt>
                <c:pt idx="2479">
                  <c:v>45215.999305555553</c:v>
                </c:pt>
                <c:pt idx="2480">
                  <c:v>45216.999305555553</c:v>
                </c:pt>
                <c:pt idx="2481">
                  <c:v>45217.999305555553</c:v>
                </c:pt>
                <c:pt idx="2482">
                  <c:v>45218.999305555553</c:v>
                </c:pt>
                <c:pt idx="2483">
                  <c:v>45219.999305555553</c:v>
                </c:pt>
                <c:pt idx="2484">
                  <c:v>45220.999305555553</c:v>
                </c:pt>
                <c:pt idx="2485">
                  <c:v>45221.999305555553</c:v>
                </c:pt>
                <c:pt idx="2486">
                  <c:v>45222.999305555553</c:v>
                </c:pt>
                <c:pt idx="2487">
                  <c:v>45223.999305555553</c:v>
                </c:pt>
                <c:pt idx="2488">
                  <c:v>45224.999305555553</c:v>
                </c:pt>
                <c:pt idx="2489">
                  <c:v>45225.999305555553</c:v>
                </c:pt>
                <c:pt idx="2490">
                  <c:v>45226.999305555553</c:v>
                </c:pt>
                <c:pt idx="2491">
                  <c:v>45227.999305555553</c:v>
                </c:pt>
                <c:pt idx="2492">
                  <c:v>45228.999305555553</c:v>
                </c:pt>
                <c:pt idx="2493">
                  <c:v>45229.999305555553</c:v>
                </c:pt>
                <c:pt idx="2494">
                  <c:v>45230.999305555553</c:v>
                </c:pt>
                <c:pt idx="2495">
                  <c:v>45231.999305555553</c:v>
                </c:pt>
                <c:pt idx="2496">
                  <c:v>45232.999305555553</c:v>
                </c:pt>
                <c:pt idx="2497">
                  <c:v>45233.999305555553</c:v>
                </c:pt>
                <c:pt idx="2498">
                  <c:v>45234.999305555553</c:v>
                </c:pt>
                <c:pt idx="2499">
                  <c:v>45235.999305555553</c:v>
                </c:pt>
                <c:pt idx="2500">
                  <c:v>45236.999305555553</c:v>
                </c:pt>
                <c:pt idx="2501">
                  <c:v>45237.999305555553</c:v>
                </c:pt>
                <c:pt idx="2502">
                  <c:v>45238.999305555553</c:v>
                </c:pt>
                <c:pt idx="2503">
                  <c:v>45239.999305555553</c:v>
                </c:pt>
                <c:pt idx="2504">
                  <c:v>45240.999305555553</c:v>
                </c:pt>
                <c:pt idx="2505">
                  <c:v>45241.999305555553</c:v>
                </c:pt>
                <c:pt idx="2506">
                  <c:v>45242.999305555553</c:v>
                </c:pt>
                <c:pt idx="2507">
                  <c:v>45243.999305555553</c:v>
                </c:pt>
                <c:pt idx="2508">
                  <c:v>45244.999305555553</c:v>
                </c:pt>
                <c:pt idx="2509">
                  <c:v>45245.999305555553</c:v>
                </c:pt>
                <c:pt idx="2510">
                  <c:v>45246.999305555553</c:v>
                </c:pt>
                <c:pt idx="2511">
                  <c:v>45247.999305555553</c:v>
                </c:pt>
                <c:pt idx="2512">
                  <c:v>45248.999305555553</c:v>
                </c:pt>
                <c:pt idx="2513">
                  <c:v>45249.999305555553</c:v>
                </c:pt>
                <c:pt idx="2514">
                  <c:v>45250.999305555553</c:v>
                </c:pt>
                <c:pt idx="2515">
                  <c:v>45251.999305555553</c:v>
                </c:pt>
                <c:pt idx="2516">
                  <c:v>45252.999305555553</c:v>
                </c:pt>
                <c:pt idx="2517">
                  <c:v>45253.999305555553</c:v>
                </c:pt>
                <c:pt idx="2518">
                  <c:v>45254.999305555553</c:v>
                </c:pt>
                <c:pt idx="2519">
                  <c:v>45255.999305555553</c:v>
                </c:pt>
                <c:pt idx="2520">
                  <c:v>45256.999305555553</c:v>
                </c:pt>
                <c:pt idx="2521">
                  <c:v>45257.999305555553</c:v>
                </c:pt>
                <c:pt idx="2522">
                  <c:v>45258.999305555553</c:v>
                </c:pt>
                <c:pt idx="2523">
                  <c:v>45259.999305555553</c:v>
                </c:pt>
                <c:pt idx="2524">
                  <c:v>45260.999305555553</c:v>
                </c:pt>
                <c:pt idx="2525">
                  <c:v>45261.999305555553</c:v>
                </c:pt>
                <c:pt idx="2526">
                  <c:v>45262.999305555553</c:v>
                </c:pt>
                <c:pt idx="2527">
                  <c:v>45263.999305555553</c:v>
                </c:pt>
                <c:pt idx="2528">
                  <c:v>45264.999305555553</c:v>
                </c:pt>
                <c:pt idx="2529">
                  <c:v>45265.999305555553</c:v>
                </c:pt>
                <c:pt idx="2530">
                  <c:v>45266.999305555553</c:v>
                </c:pt>
                <c:pt idx="2531">
                  <c:v>45267.999305555553</c:v>
                </c:pt>
                <c:pt idx="2532">
                  <c:v>45268.999305555553</c:v>
                </c:pt>
                <c:pt idx="2533">
                  <c:v>45269.999305555553</c:v>
                </c:pt>
                <c:pt idx="2534">
                  <c:v>45270.999305555553</c:v>
                </c:pt>
                <c:pt idx="2535">
                  <c:v>45271.999305555553</c:v>
                </c:pt>
                <c:pt idx="2536">
                  <c:v>45272.999305555553</c:v>
                </c:pt>
                <c:pt idx="2537">
                  <c:v>45273.999305555553</c:v>
                </c:pt>
                <c:pt idx="2538">
                  <c:v>45274.999305555553</c:v>
                </c:pt>
                <c:pt idx="2539">
                  <c:v>45275.999305555553</c:v>
                </c:pt>
                <c:pt idx="2540">
                  <c:v>45276.999305555553</c:v>
                </c:pt>
                <c:pt idx="2541">
                  <c:v>45277.999305555553</c:v>
                </c:pt>
                <c:pt idx="2542">
                  <c:v>45278.999305555553</c:v>
                </c:pt>
                <c:pt idx="2543">
                  <c:v>45279.999305555553</c:v>
                </c:pt>
                <c:pt idx="2544">
                  <c:v>45280.999305555553</c:v>
                </c:pt>
                <c:pt idx="2545">
                  <c:v>45281.999305555553</c:v>
                </c:pt>
                <c:pt idx="2546">
                  <c:v>45282.999305555553</c:v>
                </c:pt>
                <c:pt idx="2547">
                  <c:v>45283.999305555553</c:v>
                </c:pt>
                <c:pt idx="2548">
                  <c:v>45284.999305555553</c:v>
                </c:pt>
                <c:pt idx="2549">
                  <c:v>45285.999305555553</c:v>
                </c:pt>
                <c:pt idx="2550">
                  <c:v>45286.999305555553</c:v>
                </c:pt>
                <c:pt idx="2551">
                  <c:v>45287.999305555553</c:v>
                </c:pt>
                <c:pt idx="2552">
                  <c:v>45288.999305555553</c:v>
                </c:pt>
                <c:pt idx="2553">
                  <c:v>45289.999305555553</c:v>
                </c:pt>
                <c:pt idx="2554">
                  <c:v>45290.999305555553</c:v>
                </c:pt>
                <c:pt idx="2555">
                  <c:v>45291.999305555553</c:v>
                </c:pt>
                <c:pt idx="2556">
                  <c:v>45292.999305555553</c:v>
                </c:pt>
                <c:pt idx="2557">
                  <c:v>45293.999305555553</c:v>
                </c:pt>
                <c:pt idx="2558">
                  <c:v>45294.999305555553</c:v>
                </c:pt>
                <c:pt idx="2559">
                  <c:v>45295.999305555553</c:v>
                </c:pt>
                <c:pt idx="2560">
                  <c:v>45296.999305555553</c:v>
                </c:pt>
                <c:pt idx="2561">
                  <c:v>45297.999305555553</c:v>
                </c:pt>
                <c:pt idx="2562">
                  <c:v>45298.999305555553</c:v>
                </c:pt>
                <c:pt idx="2563">
                  <c:v>45299.999305555553</c:v>
                </c:pt>
                <c:pt idx="2564">
                  <c:v>45300.999305555553</c:v>
                </c:pt>
                <c:pt idx="2565">
                  <c:v>45301.999305555553</c:v>
                </c:pt>
                <c:pt idx="2566">
                  <c:v>45302.999305555553</c:v>
                </c:pt>
                <c:pt idx="2567">
                  <c:v>45303.999305555553</c:v>
                </c:pt>
                <c:pt idx="2568">
                  <c:v>45304.999305555553</c:v>
                </c:pt>
                <c:pt idx="2569">
                  <c:v>45305.999305555553</c:v>
                </c:pt>
                <c:pt idx="2570">
                  <c:v>45306.999305555553</c:v>
                </c:pt>
                <c:pt idx="2571">
                  <c:v>45307.999305555553</c:v>
                </c:pt>
                <c:pt idx="2572">
                  <c:v>45308.999305555553</c:v>
                </c:pt>
                <c:pt idx="2573">
                  <c:v>45309.999305555553</c:v>
                </c:pt>
                <c:pt idx="2574">
                  <c:v>45310.999305555553</c:v>
                </c:pt>
                <c:pt idx="2575">
                  <c:v>45311.999305555553</c:v>
                </c:pt>
                <c:pt idx="2576">
                  <c:v>45312.999305555553</c:v>
                </c:pt>
                <c:pt idx="2577">
                  <c:v>45313.999305555553</c:v>
                </c:pt>
                <c:pt idx="2578">
                  <c:v>45314.999305555553</c:v>
                </c:pt>
                <c:pt idx="2579">
                  <c:v>45315.999305555553</c:v>
                </c:pt>
                <c:pt idx="2580">
                  <c:v>45316.999305555553</c:v>
                </c:pt>
                <c:pt idx="2581">
                  <c:v>45317.999305555553</c:v>
                </c:pt>
                <c:pt idx="2582">
                  <c:v>45318.999305555553</c:v>
                </c:pt>
                <c:pt idx="2583">
                  <c:v>45319.999305555553</c:v>
                </c:pt>
                <c:pt idx="2584">
                  <c:v>45320.999305555553</c:v>
                </c:pt>
                <c:pt idx="2585">
                  <c:v>45321.999305555553</c:v>
                </c:pt>
                <c:pt idx="2586">
                  <c:v>45322.999305555553</c:v>
                </c:pt>
                <c:pt idx="2587">
                  <c:v>45323.999305555553</c:v>
                </c:pt>
                <c:pt idx="2588">
                  <c:v>45324.999305555553</c:v>
                </c:pt>
                <c:pt idx="2589">
                  <c:v>45325.999305555553</c:v>
                </c:pt>
                <c:pt idx="2590">
                  <c:v>45326.999305555553</c:v>
                </c:pt>
                <c:pt idx="2591">
                  <c:v>45327.999305555553</c:v>
                </c:pt>
                <c:pt idx="2592">
                  <c:v>45328.999305555553</c:v>
                </c:pt>
                <c:pt idx="2593">
                  <c:v>45329.999305555553</c:v>
                </c:pt>
                <c:pt idx="2594">
                  <c:v>45330.999305555553</c:v>
                </c:pt>
                <c:pt idx="2595">
                  <c:v>45331.999305555553</c:v>
                </c:pt>
                <c:pt idx="2596">
                  <c:v>45332.999305555553</c:v>
                </c:pt>
                <c:pt idx="2597">
                  <c:v>45333.999305555553</c:v>
                </c:pt>
                <c:pt idx="2598">
                  <c:v>45334.999305555553</c:v>
                </c:pt>
                <c:pt idx="2599">
                  <c:v>45335.999305555553</c:v>
                </c:pt>
                <c:pt idx="2600">
                  <c:v>45336.999305555553</c:v>
                </c:pt>
                <c:pt idx="2601">
                  <c:v>45337.999305555553</c:v>
                </c:pt>
                <c:pt idx="2602">
                  <c:v>45338.999305555553</c:v>
                </c:pt>
                <c:pt idx="2603">
                  <c:v>45339.999305555553</c:v>
                </c:pt>
                <c:pt idx="2604">
                  <c:v>45340.999305555553</c:v>
                </c:pt>
                <c:pt idx="2605">
                  <c:v>45341.999305555553</c:v>
                </c:pt>
                <c:pt idx="2606">
                  <c:v>45342.999305555553</c:v>
                </c:pt>
                <c:pt idx="2607">
                  <c:v>45343.999305555553</c:v>
                </c:pt>
                <c:pt idx="2608">
                  <c:v>45344.999305555553</c:v>
                </c:pt>
                <c:pt idx="2609">
                  <c:v>45345.999305555553</c:v>
                </c:pt>
                <c:pt idx="2610">
                  <c:v>45346.999305555553</c:v>
                </c:pt>
                <c:pt idx="2611">
                  <c:v>45347.999305555553</c:v>
                </c:pt>
                <c:pt idx="2612">
                  <c:v>45348.999305555553</c:v>
                </c:pt>
                <c:pt idx="2613">
                  <c:v>45349.999305555553</c:v>
                </c:pt>
                <c:pt idx="2614">
                  <c:v>45350.999305555553</c:v>
                </c:pt>
                <c:pt idx="2615">
                  <c:v>45351.999305555553</c:v>
                </c:pt>
                <c:pt idx="2616">
                  <c:v>45352.999305555553</c:v>
                </c:pt>
                <c:pt idx="2617">
                  <c:v>45353.999305555553</c:v>
                </c:pt>
                <c:pt idx="2618">
                  <c:v>45354.999305555553</c:v>
                </c:pt>
                <c:pt idx="2619">
                  <c:v>45355.999305555553</c:v>
                </c:pt>
                <c:pt idx="2620">
                  <c:v>45356.999305555553</c:v>
                </c:pt>
                <c:pt idx="2621">
                  <c:v>45357.999305555553</c:v>
                </c:pt>
                <c:pt idx="2622">
                  <c:v>45358.999305555553</c:v>
                </c:pt>
                <c:pt idx="2623">
                  <c:v>45359.999305555553</c:v>
                </c:pt>
                <c:pt idx="2624">
                  <c:v>45360.999305555553</c:v>
                </c:pt>
                <c:pt idx="2625">
                  <c:v>45361.999305555553</c:v>
                </c:pt>
                <c:pt idx="2626">
                  <c:v>45362.999305555553</c:v>
                </c:pt>
                <c:pt idx="2627">
                  <c:v>45363.999305555553</c:v>
                </c:pt>
                <c:pt idx="2628">
                  <c:v>45364.999305555553</c:v>
                </c:pt>
                <c:pt idx="2629">
                  <c:v>45365.999305555553</c:v>
                </c:pt>
                <c:pt idx="2630">
                  <c:v>45366.999305555553</c:v>
                </c:pt>
                <c:pt idx="2631">
                  <c:v>45367.999305555553</c:v>
                </c:pt>
                <c:pt idx="2632">
                  <c:v>45368.999305555553</c:v>
                </c:pt>
                <c:pt idx="2633">
                  <c:v>45369.999305555553</c:v>
                </c:pt>
                <c:pt idx="2634">
                  <c:v>45370.999305555553</c:v>
                </c:pt>
                <c:pt idx="2635">
                  <c:v>45371.999305555553</c:v>
                </c:pt>
                <c:pt idx="2636">
                  <c:v>45372.999305555553</c:v>
                </c:pt>
                <c:pt idx="2637">
                  <c:v>45373.999305555553</c:v>
                </c:pt>
                <c:pt idx="2638">
                  <c:v>45374.999305555553</c:v>
                </c:pt>
                <c:pt idx="2639">
                  <c:v>45375.999305555553</c:v>
                </c:pt>
                <c:pt idx="2640">
                  <c:v>45376.999305555553</c:v>
                </c:pt>
                <c:pt idx="2641">
                  <c:v>45377.999305555553</c:v>
                </c:pt>
                <c:pt idx="2642">
                  <c:v>45378.999305555553</c:v>
                </c:pt>
                <c:pt idx="2643">
                  <c:v>45379.999305555553</c:v>
                </c:pt>
                <c:pt idx="2644">
                  <c:v>45380.999305555553</c:v>
                </c:pt>
                <c:pt idx="2645">
                  <c:v>45381.999305555553</c:v>
                </c:pt>
                <c:pt idx="2646">
                  <c:v>45382.999305555553</c:v>
                </c:pt>
                <c:pt idx="2647">
                  <c:v>45383.999305555553</c:v>
                </c:pt>
                <c:pt idx="2648">
                  <c:v>45384.999305555553</c:v>
                </c:pt>
                <c:pt idx="2649">
                  <c:v>45385.999305555553</c:v>
                </c:pt>
                <c:pt idx="2650">
                  <c:v>45386.999305555553</c:v>
                </c:pt>
                <c:pt idx="2651">
                  <c:v>45387.999305555553</c:v>
                </c:pt>
                <c:pt idx="2652">
                  <c:v>45388.999305555553</c:v>
                </c:pt>
                <c:pt idx="2653">
                  <c:v>45389.999305555553</c:v>
                </c:pt>
                <c:pt idx="2654">
                  <c:v>45390.999305555553</c:v>
                </c:pt>
                <c:pt idx="2655">
                  <c:v>45391.999305555553</c:v>
                </c:pt>
                <c:pt idx="2656">
                  <c:v>45392.999305555553</c:v>
                </c:pt>
                <c:pt idx="2657">
                  <c:v>45393.999305555553</c:v>
                </c:pt>
                <c:pt idx="2658">
                  <c:v>45394.999305555553</c:v>
                </c:pt>
                <c:pt idx="2659">
                  <c:v>45395.999305555553</c:v>
                </c:pt>
                <c:pt idx="2660">
                  <c:v>45396.999305555553</c:v>
                </c:pt>
                <c:pt idx="2661">
                  <c:v>45397.999305555553</c:v>
                </c:pt>
                <c:pt idx="2662">
                  <c:v>45398.999305555553</c:v>
                </c:pt>
                <c:pt idx="2663">
                  <c:v>45399.999305555553</c:v>
                </c:pt>
                <c:pt idx="2664">
                  <c:v>45400.999305555553</c:v>
                </c:pt>
                <c:pt idx="2665">
                  <c:v>45401.999305555553</c:v>
                </c:pt>
                <c:pt idx="2666">
                  <c:v>45402.999305555553</c:v>
                </c:pt>
                <c:pt idx="2667">
                  <c:v>45403.999305555553</c:v>
                </c:pt>
                <c:pt idx="2668">
                  <c:v>45404.999305555553</c:v>
                </c:pt>
                <c:pt idx="2669">
                  <c:v>45405.999305555553</c:v>
                </c:pt>
                <c:pt idx="2670">
                  <c:v>45406.999305555553</c:v>
                </c:pt>
                <c:pt idx="2671">
                  <c:v>45407.999305555553</c:v>
                </c:pt>
                <c:pt idx="2672">
                  <c:v>45408.999305555553</c:v>
                </c:pt>
                <c:pt idx="2673">
                  <c:v>45409.999305555553</c:v>
                </c:pt>
                <c:pt idx="2674">
                  <c:v>45410.999305555553</c:v>
                </c:pt>
                <c:pt idx="2675">
                  <c:v>45411.999305555553</c:v>
                </c:pt>
                <c:pt idx="2676">
                  <c:v>45412.999305555553</c:v>
                </c:pt>
                <c:pt idx="2677">
                  <c:v>45413.999305555553</c:v>
                </c:pt>
                <c:pt idx="2678">
                  <c:v>45414.999305555553</c:v>
                </c:pt>
                <c:pt idx="2679">
                  <c:v>45415.999305555553</c:v>
                </c:pt>
                <c:pt idx="2680">
                  <c:v>45416.999305555553</c:v>
                </c:pt>
                <c:pt idx="2681">
                  <c:v>45417.999305555553</c:v>
                </c:pt>
                <c:pt idx="2682">
                  <c:v>45418.999305555553</c:v>
                </c:pt>
                <c:pt idx="2683">
                  <c:v>45419.999305555553</c:v>
                </c:pt>
                <c:pt idx="2684">
                  <c:v>45420.999305555553</c:v>
                </c:pt>
                <c:pt idx="2685">
                  <c:v>45421.999305555553</c:v>
                </c:pt>
                <c:pt idx="2686">
                  <c:v>45422.999305555553</c:v>
                </c:pt>
                <c:pt idx="2687">
                  <c:v>45423.999305555553</c:v>
                </c:pt>
                <c:pt idx="2688">
                  <c:v>45424.999305555553</c:v>
                </c:pt>
                <c:pt idx="2689">
                  <c:v>45425.999305555553</c:v>
                </c:pt>
                <c:pt idx="2690">
                  <c:v>45426.999305555553</c:v>
                </c:pt>
                <c:pt idx="2691">
                  <c:v>45427.999305555553</c:v>
                </c:pt>
                <c:pt idx="2692">
                  <c:v>45428.999305555553</c:v>
                </c:pt>
                <c:pt idx="2693">
                  <c:v>45429.999305555553</c:v>
                </c:pt>
                <c:pt idx="2694">
                  <c:v>45430.999305555553</c:v>
                </c:pt>
                <c:pt idx="2695">
                  <c:v>45431.999305555553</c:v>
                </c:pt>
                <c:pt idx="2696">
                  <c:v>45432.999305555553</c:v>
                </c:pt>
                <c:pt idx="2697">
                  <c:v>45433.999305555553</c:v>
                </c:pt>
                <c:pt idx="2698">
                  <c:v>45434.999305555553</c:v>
                </c:pt>
                <c:pt idx="2699">
                  <c:v>45435.999305555553</c:v>
                </c:pt>
                <c:pt idx="2700">
                  <c:v>45436.999305555553</c:v>
                </c:pt>
                <c:pt idx="2701">
                  <c:v>45437.999305555553</c:v>
                </c:pt>
                <c:pt idx="2702">
                  <c:v>45438.999305555553</c:v>
                </c:pt>
                <c:pt idx="2703">
                  <c:v>45439.999305555553</c:v>
                </c:pt>
                <c:pt idx="2704">
                  <c:v>45440.999305555553</c:v>
                </c:pt>
                <c:pt idx="2705">
                  <c:v>45441.999305555553</c:v>
                </c:pt>
                <c:pt idx="2706">
                  <c:v>45442.999305555553</c:v>
                </c:pt>
                <c:pt idx="2707">
                  <c:v>45443.999305555553</c:v>
                </c:pt>
                <c:pt idx="2708">
                  <c:v>45444.999305555553</c:v>
                </c:pt>
                <c:pt idx="2709">
                  <c:v>45445.999305555553</c:v>
                </c:pt>
                <c:pt idx="2710">
                  <c:v>45446.999305555553</c:v>
                </c:pt>
                <c:pt idx="2711">
                  <c:v>45447.999305555553</c:v>
                </c:pt>
                <c:pt idx="2712">
                  <c:v>45448.999305555553</c:v>
                </c:pt>
                <c:pt idx="2713">
                  <c:v>45449.999305555553</c:v>
                </c:pt>
                <c:pt idx="2714">
                  <c:v>45450.999305555553</c:v>
                </c:pt>
                <c:pt idx="2715">
                  <c:v>45451.999305555553</c:v>
                </c:pt>
                <c:pt idx="2716">
                  <c:v>45452.999305555553</c:v>
                </c:pt>
                <c:pt idx="2717">
                  <c:v>45453.999305555553</c:v>
                </c:pt>
                <c:pt idx="2718">
                  <c:v>45454.999305555553</c:v>
                </c:pt>
                <c:pt idx="2719">
                  <c:v>45455.999305555553</c:v>
                </c:pt>
                <c:pt idx="2720">
                  <c:v>45456.999305555553</c:v>
                </c:pt>
                <c:pt idx="2721">
                  <c:v>45457.999305555553</c:v>
                </c:pt>
                <c:pt idx="2722">
                  <c:v>45458.999305555553</c:v>
                </c:pt>
                <c:pt idx="2723">
                  <c:v>45459.999305555553</c:v>
                </c:pt>
                <c:pt idx="2724">
                  <c:v>45460.999305555553</c:v>
                </c:pt>
                <c:pt idx="2725">
                  <c:v>45461.999305555553</c:v>
                </c:pt>
                <c:pt idx="2726">
                  <c:v>45462.999305555553</c:v>
                </c:pt>
                <c:pt idx="2727">
                  <c:v>45463.999305555553</c:v>
                </c:pt>
                <c:pt idx="2728">
                  <c:v>45464.999305555553</c:v>
                </c:pt>
                <c:pt idx="2729">
                  <c:v>45465.999305555553</c:v>
                </c:pt>
                <c:pt idx="2730">
                  <c:v>45466.999305555553</c:v>
                </c:pt>
                <c:pt idx="2731">
                  <c:v>45467.999305555553</c:v>
                </c:pt>
                <c:pt idx="2732">
                  <c:v>45468.999305555553</c:v>
                </c:pt>
                <c:pt idx="2733">
                  <c:v>45469.999305555553</c:v>
                </c:pt>
                <c:pt idx="2734">
                  <c:v>45470.999305555553</c:v>
                </c:pt>
                <c:pt idx="2735">
                  <c:v>45471.999305555553</c:v>
                </c:pt>
                <c:pt idx="2736">
                  <c:v>45472.999305555553</c:v>
                </c:pt>
                <c:pt idx="2737">
                  <c:v>45473.999305555553</c:v>
                </c:pt>
                <c:pt idx="2738">
                  <c:v>45474.999305555553</c:v>
                </c:pt>
                <c:pt idx="2739">
                  <c:v>45475.999305555553</c:v>
                </c:pt>
                <c:pt idx="2740">
                  <c:v>45476.999305555553</c:v>
                </c:pt>
                <c:pt idx="2741">
                  <c:v>45477.999305555553</c:v>
                </c:pt>
                <c:pt idx="2742">
                  <c:v>45478.999305555553</c:v>
                </c:pt>
                <c:pt idx="2743">
                  <c:v>45479.999305555553</c:v>
                </c:pt>
                <c:pt idx="2744">
                  <c:v>45480.999305555553</c:v>
                </c:pt>
                <c:pt idx="2745">
                  <c:v>45481.999305555553</c:v>
                </c:pt>
                <c:pt idx="2746">
                  <c:v>45482.999305555553</c:v>
                </c:pt>
                <c:pt idx="2747">
                  <c:v>45483.999305555553</c:v>
                </c:pt>
                <c:pt idx="2748">
                  <c:v>45484.999305555553</c:v>
                </c:pt>
                <c:pt idx="2749">
                  <c:v>45485.999305555553</c:v>
                </c:pt>
                <c:pt idx="2750">
                  <c:v>45486.999305555553</c:v>
                </c:pt>
                <c:pt idx="2751">
                  <c:v>45487.999305555553</c:v>
                </c:pt>
                <c:pt idx="2752">
                  <c:v>45488.999305555553</c:v>
                </c:pt>
                <c:pt idx="2753">
                  <c:v>45489.999305555553</c:v>
                </c:pt>
                <c:pt idx="2754">
                  <c:v>45490.999305555553</c:v>
                </c:pt>
                <c:pt idx="2755">
                  <c:v>45491.999305555553</c:v>
                </c:pt>
                <c:pt idx="2756">
                  <c:v>45492.999305555553</c:v>
                </c:pt>
                <c:pt idx="2757">
                  <c:v>45493.999305555553</c:v>
                </c:pt>
                <c:pt idx="2758">
                  <c:v>45494.999305555553</c:v>
                </c:pt>
                <c:pt idx="2759">
                  <c:v>45495.999305555553</c:v>
                </c:pt>
                <c:pt idx="2760">
                  <c:v>45496.999305555553</c:v>
                </c:pt>
                <c:pt idx="2761">
                  <c:v>45497.999305555553</c:v>
                </c:pt>
                <c:pt idx="2762">
                  <c:v>45498.999305555553</c:v>
                </c:pt>
                <c:pt idx="2763">
                  <c:v>45499.999305555553</c:v>
                </c:pt>
                <c:pt idx="2764">
                  <c:v>45500.999305555553</c:v>
                </c:pt>
                <c:pt idx="2765">
                  <c:v>45501.999305555553</c:v>
                </c:pt>
                <c:pt idx="2766">
                  <c:v>45502.999305555553</c:v>
                </c:pt>
                <c:pt idx="2767">
                  <c:v>45503.999305555553</c:v>
                </c:pt>
                <c:pt idx="2768">
                  <c:v>45504.999305555553</c:v>
                </c:pt>
                <c:pt idx="2769">
                  <c:v>45505.999305555553</c:v>
                </c:pt>
                <c:pt idx="2770">
                  <c:v>45506.999305555553</c:v>
                </c:pt>
                <c:pt idx="2771">
                  <c:v>45507.999305555553</c:v>
                </c:pt>
                <c:pt idx="2772">
                  <c:v>45508.999305555553</c:v>
                </c:pt>
                <c:pt idx="2773">
                  <c:v>45509.999305555553</c:v>
                </c:pt>
                <c:pt idx="2774">
                  <c:v>45510.999305555553</c:v>
                </c:pt>
                <c:pt idx="2775">
                  <c:v>45511.999305555553</c:v>
                </c:pt>
                <c:pt idx="2776">
                  <c:v>45512.999305555553</c:v>
                </c:pt>
                <c:pt idx="2777">
                  <c:v>45513.999305555553</c:v>
                </c:pt>
                <c:pt idx="2778">
                  <c:v>45514.999305555553</c:v>
                </c:pt>
                <c:pt idx="2779">
                  <c:v>45515.999305555553</c:v>
                </c:pt>
                <c:pt idx="2780">
                  <c:v>45516.999305555553</c:v>
                </c:pt>
                <c:pt idx="2781">
                  <c:v>45517.999305555553</c:v>
                </c:pt>
                <c:pt idx="2782">
                  <c:v>45518.999305555553</c:v>
                </c:pt>
                <c:pt idx="2783">
                  <c:v>45519.999305555553</c:v>
                </c:pt>
                <c:pt idx="2784">
                  <c:v>45520.999305555553</c:v>
                </c:pt>
                <c:pt idx="2785">
                  <c:v>45521.999305555553</c:v>
                </c:pt>
                <c:pt idx="2786">
                  <c:v>45522.999305555553</c:v>
                </c:pt>
                <c:pt idx="2787">
                  <c:v>45523.999305555553</c:v>
                </c:pt>
                <c:pt idx="2788">
                  <c:v>45524.999305555553</c:v>
                </c:pt>
                <c:pt idx="2789">
                  <c:v>45525.999305555553</c:v>
                </c:pt>
                <c:pt idx="2790">
                  <c:v>45526.999305555553</c:v>
                </c:pt>
                <c:pt idx="2791">
                  <c:v>45527.999305555553</c:v>
                </c:pt>
                <c:pt idx="2792">
                  <c:v>45528.999305555553</c:v>
                </c:pt>
                <c:pt idx="2793">
                  <c:v>45529.999305555553</c:v>
                </c:pt>
                <c:pt idx="2794">
                  <c:v>45530.999305555553</c:v>
                </c:pt>
                <c:pt idx="2795">
                  <c:v>45531.999305555553</c:v>
                </c:pt>
                <c:pt idx="2796">
                  <c:v>45532.999305555553</c:v>
                </c:pt>
                <c:pt idx="2797">
                  <c:v>45533.999305555553</c:v>
                </c:pt>
                <c:pt idx="2798">
                  <c:v>45534.999305555553</c:v>
                </c:pt>
                <c:pt idx="2799">
                  <c:v>45535.999305555553</c:v>
                </c:pt>
                <c:pt idx="2800">
                  <c:v>45536.999305555553</c:v>
                </c:pt>
                <c:pt idx="2801">
                  <c:v>45537.999305555553</c:v>
                </c:pt>
                <c:pt idx="2802">
                  <c:v>45538.999305555553</c:v>
                </c:pt>
                <c:pt idx="2803">
                  <c:v>45539.999305555553</c:v>
                </c:pt>
                <c:pt idx="2804">
                  <c:v>45540.999305555553</c:v>
                </c:pt>
                <c:pt idx="2805">
                  <c:v>45541.999305555553</c:v>
                </c:pt>
                <c:pt idx="2806">
                  <c:v>45542.999305555553</c:v>
                </c:pt>
                <c:pt idx="2807">
                  <c:v>45543.999305555553</c:v>
                </c:pt>
                <c:pt idx="2808">
                  <c:v>45544.999305555553</c:v>
                </c:pt>
                <c:pt idx="2809">
                  <c:v>45545.999305555553</c:v>
                </c:pt>
                <c:pt idx="2810">
                  <c:v>45546.999305555553</c:v>
                </c:pt>
                <c:pt idx="2811">
                  <c:v>45547.999305555553</c:v>
                </c:pt>
                <c:pt idx="2812">
                  <c:v>45548.999305555553</c:v>
                </c:pt>
                <c:pt idx="2813">
                  <c:v>45549.999305555553</c:v>
                </c:pt>
                <c:pt idx="2814">
                  <c:v>45550.999305555553</c:v>
                </c:pt>
                <c:pt idx="2815">
                  <c:v>45551.999305555553</c:v>
                </c:pt>
                <c:pt idx="2816">
                  <c:v>45552.999305555553</c:v>
                </c:pt>
                <c:pt idx="2817">
                  <c:v>45553.999305555553</c:v>
                </c:pt>
                <c:pt idx="2818">
                  <c:v>45554.999305555553</c:v>
                </c:pt>
                <c:pt idx="2819">
                  <c:v>45555.999305555553</c:v>
                </c:pt>
                <c:pt idx="2820">
                  <c:v>45556.999305555553</c:v>
                </c:pt>
                <c:pt idx="2821">
                  <c:v>45557.999305555553</c:v>
                </c:pt>
                <c:pt idx="2822">
                  <c:v>45558.999305555553</c:v>
                </c:pt>
                <c:pt idx="2823">
                  <c:v>45559.999305555553</c:v>
                </c:pt>
                <c:pt idx="2824">
                  <c:v>45560.999305555553</c:v>
                </c:pt>
                <c:pt idx="2825">
                  <c:v>45561.999305555553</c:v>
                </c:pt>
                <c:pt idx="2826">
                  <c:v>45562.999305555553</c:v>
                </c:pt>
                <c:pt idx="2827">
                  <c:v>45563.999305555553</c:v>
                </c:pt>
                <c:pt idx="2828">
                  <c:v>45564.999305555553</c:v>
                </c:pt>
                <c:pt idx="2829">
                  <c:v>45565.999305555553</c:v>
                </c:pt>
                <c:pt idx="2830">
                  <c:v>45566.999305555553</c:v>
                </c:pt>
                <c:pt idx="2831">
                  <c:v>45567.999305555553</c:v>
                </c:pt>
                <c:pt idx="2832">
                  <c:v>45568.999305555553</c:v>
                </c:pt>
                <c:pt idx="2833">
                  <c:v>45569.999305555553</c:v>
                </c:pt>
                <c:pt idx="2834">
                  <c:v>45570.999305555553</c:v>
                </c:pt>
                <c:pt idx="2835">
                  <c:v>45571.999305555553</c:v>
                </c:pt>
                <c:pt idx="2836">
                  <c:v>45572.999305555553</c:v>
                </c:pt>
                <c:pt idx="2837">
                  <c:v>45573.999305555553</c:v>
                </c:pt>
                <c:pt idx="2838">
                  <c:v>45574.999305555553</c:v>
                </c:pt>
                <c:pt idx="2839">
                  <c:v>45575.999305555553</c:v>
                </c:pt>
                <c:pt idx="2840">
                  <c:v>45576.999305555553</c:v>
                </c:pt>
                <c:pt idx="2841">
                  <c:v>45577.999305555553</c:v>
                </c:pt>
                <c:pt idx="2842">
                  <c:v>45578.999305555553</c:v>
                </c:pt>
                <c:pt idx="2843">
                  <c:v>45579.999305555553</c:v>
                </c:pt>
                <c:pt idx="2844">
                  <c:v>45580.999305555553</c:v>
                </c:pt>
                <c:pt idx="2845">
                  <c:v>45581.999305555553</c:v>
                </c:pt>
                <c:pt idx="2846">
                  <c:v>45582.999305555553</c:v>
                </c:pt>
                <c:pt idx="2847">
                  <c:v>45583.999305555553</c:v>
                </c:pt>
                <c:pt idx="2848">
                  <c:v>45584.999305555553</c:v>
                </c:pt>
                <c:pt idx="2849">
                  <c:v>45585.999305555553</c:v>
                </c:pt>
                <c:pt idx="2850">
                  <c:v>45586.999305555553</c:v>
                </c:pt>
                <c:pt idx="2851">
                  <c:v>45587.999305555553</c:v>
                </c:pt>
                <c:pt idx="2852">
                  <c:v>45588.999305555553</c:v>
                </c:pt>
                <c:pt idx="2853">
                  <c:v>45589.999305555553</c:v>
                </c:pt>
                <c:pt idx="2854">
                  <c:v>45590.999305555553</c:v>
                </c:pt>
                <c:pt idx="2855">
                  <c:v>45591.999305555553</c:v>
                </c:pt>
                <c:pt idx="2856">
                  <c:v>45592.999305555553</c:v>
                </c:pt>
                <c:pt idx="2857">
                  <c:v>45593.999305555553</c:v>
                </c:pt>
                <c:pt idx="2858">
                  <c:v>45594.999305555553</c:v>
                </c:pt>
                <c:pt idx="2859">
                  <c:v>45595.999305555553</c:v>
                </c:pt>
                <c:pt idx="2860">
                  <c:v>45596.999305555553</c:v>
                </c:pt>
                <c:pt idx="2861">
                  <c:v>45597.999305555553</c:v>
                </c:pt>
                <c:pt idx="2862">
                  <c:v>45598.999305555553</c:v>
                </c:pt>
                <c:pt idx="2863">
                  <c:v>45599.999305555553</c:v>
                </c:pt>
                <c:pt idx="2864">
                  <c:v>45600.999305555553</c:v>
                </c:pt>
                <c:pt idx="2865">
                  <c:v>45601.999305555553</c:v>
                </c:pt>
                <c:pt idx="2866">
                  <c:v>45602.999305555553</c:v>
                </c:pt>
                <c:pt idx="2867">
                  <c:v>45603.999305555553</c:v>
                </c:pt>
                <c:pt idx="2868">
                  <c:v>45604.999305555553</c:v>
                </c:pt>
                <c:pt idx="2869">
                  <c:v>45605.999305555553</c:v>
                </c:pt>
                <c:pt idx="2870">
                  <c:v>45606.999305555553</c:v>
                </c:pt>
                <c:pt idx="2871">
                  <c:v>45607.999305555553</c:v>
                </c:pt>
                <c:pt idx="2872">
                  <c:v>45608.999305555553</c:v>
                </c:pt>
                <c:pt idx="2873">
                  <c:v>45609.999305555553</c:v>
                </c:pt>
                <c:pt idx="2874">
                  <c:v>45610.999305555553</c:v>
                </c:pt>
                <c:pt idx="2875">
                  <c:v>45611.999305555553</c:v>
                </c:pt>
                <c:pt idx="2876">
                  <c:v>45612.999305555553</c:v>
                </c:pt>
                <c:pt idx="2877">
                  <c:v>45613.999305555553</c:v>
                </c:pt>
                <c:pt idx="2878">
                  <c:v>45614.999305555553</c:v>
                </c:pt>
                <c:pt idx="2879">
                  <c:v>45615.999305555553</c:v>
                </c:pt>
                <c:pt idx="2880">
                  <c:v>45616.999305555553</c:v>
                </c:pt>
                <c:pt idx="2881">
                  <c:v>45617.999305555553</c:v>
                </c:pt>
                <c:pt idx="2882">
                  <c:v>45618.999305555553</c:v>
                </c:pt>
                <c:pt idx="2883">
                  <c:v>45619.999305555553</c:v>
                </c:pt>
                <c:pt idx="2884">
                  <c:v>45620.999305555553</c:v>
                </c:pt>
                <c:pt idx="2885">
                  <c:v>45621.999305555553</c:v>
                </c:pt>
                <c:pt idx="2886">
                  <c:v>45622.999305555553</c:v>
                </c:pt>
                <c:pt idx="2887">
                  <c:v>45623.999305555553</c:v>
                </c:pt>
                <c:pt idx="2888">
                  <c:v>45624.999305555553</c:v>
                </c:pt>
                <c:pt idx="2889">
                  <c:v>45625.999305555553</c:v>
                </c:pt>
                <c:pt idx="2890">
                  <c:v>45626.999305555553</c:v>
                </c:pt>
                <c:pt idx="2891">
                  <c:v>45627.999305555553</c:v>
                </c:pt>
                <c:pt idx="2892">
                  <c:v>45628.999305555553</c:v>
                </c:pt>
                <c:pt idx="2893">
                  <c:v>45629.999305555553</c:v>
                </c:pt>
                <c:pt idx="2894">
                  <c:v>45630.999305555553</c:v>
                </c:pt>
                <c:pt idx="2895">
                  <c:v>45631.999305555553</c:v>
                </c:pt>
                <c:pt idx="2896">
                  <c:v>45632.999305555553</c:v>
                </c:pt>
                <c:pt idx="2897">
                  <c:v>45633.999305555553</c:v>
                </c:pt>
                <c:pt idx="2898">
                  <c:v>45634.999305555553</c:v>
                </c:pt>
                <c:pt idx="2899">
                  <c:v>45635.999305555553</c:v>
                </c:pt>
                <c:pt idx="2900">
                  <c:v>45636.999305555553</c:v>
                </c:pt>
                <c:pt idx="2901">
                  <c:v>45637.999305555553</c:v>
                </c:pt>
                <c:pt idx="2902">
                  <c:v>45638.999305555553</c:v>
                </c:pt>
                <c:pt idx="2903">
                  <c:v>45639.999305555553</c:v>
                </c:pt>
                <c:pt idx="2904">
                  <c:v>45640.999305555553</c:v>
                </c:pt>
                <c:pt idx="2905">
                  <c:v>45641.999305555553</c:v>
                </c:pt>
                <c:pt idx="2906">
                  <c:v>45642.999305555553</c:v>
                </c:pt>
                <c:pt idx="2907">
                  <c:v>45643.999305555553</c:v>
                </c:pt>
                <c:pt idx="2908">
                  <c:v>45644.999305555553</c:v>
                </c:pt>
                <c:pt idx="2909">
                  <c:v>45645.999305555553</c:v>
                </c:pt>
                <c:pt idx="2910">
                  <c:v>45646.999305555553</c:v>
                </c:pt>
                <c:pt idx="2911">
                  <c:v>45647.999305555553</c:v>
                </c:pt>
                <c:pt idx="2912">
                  <c:v>45648.999305555553</c:v>
                </c:pt>
                <c:pt idx="2913">
                  <c:v>45649.999305555553</c:v>
                </c:pt>
                <c:pt idx="2914">
                  <c:v>45650.999305555553</c:v>
                </c:pt>
                <c:pt idx="2915">
                  <c:v>45651.999305555553</c:v>
                </c:pt>
                <c:pt idx="2916">
                  <c:v>45652.999305555553</c:v>
                </c:pt>
                <c:pt idx="2917">
                  <c:v>45653.999305555553</c:v>
                </c:pt>
                <c:pt idx="2918">
                  <c:v>45654.999305555553</c:v>
                </c:pt>
                <c:pt idx="2919">
                  <c:v>45655.999305555553</c:v>
                </c:pt>
                <c:pt idx="2920">
                  <c:v>45656.999305555553</c:v>
                </c:pt>
                <c:pt idx="2921">
                  <c:v>45657.999305555553</c:v>
                </c:pt>
                <c:pt idx="2922">
                  <c:v>45658.999305555553</c:v>
                </c:pt>
                <c:pt idx="2923">
                  <c:v>45659.999305555553</c:v>
                </c:pt>
                <c:pt idx="2924">
                  <c:v>45660.999305555553</c:v>
                </c:pt>
                <c:pt idx="2925">
                  <c:v>45661.999305555553</c:v>
                </c:pt>
                <c:pt idx="2926">
                  <c:v>45662.999305555553</c:v>
                </c:pt>
                <c:pt idx="2927">
                  <c:v>45663.999305555553</c:v>
                </c:pt>
                <c:pt idx="2928">
                  <c:v>45664.999305555553</c:v>
                </c:pt>
                <c:pt idx="2929">
                  <c:v>45665.999305555553</c:v>
                </c:pt>
                <c:pt idx="2930">
                  <c:v>45666.999305555553</c:v>
                </c:pt>
                <c:pt idx="2931">
                  <c:v>45667.999305555553</c:v>
                </c:pt>
                <c:pt idx="2932">
                  <c:v>45668.999305555553</c:v>
                </c:pt>
                <c:pt idx="2933">
                  <c:v>45669.999305555553</c:v>
                </c:pt>
                <c:pt idx="2934">
                  <c:v>45670.999305555553</c:v>
                </c:pt>
                <c:pt idx="2935">
                  <c:v>45671.999305555553</c:v>
                </c:pt>
                <c:pt idx="2936">
                  <c:v>45672.999305555553</c:v>
                </c:pt>
                <c:pt idx="2937">
                  <c:v>45673.999305555553</c:v>
                </c:pt>
                <c:pt idx="2938">
                  <c:v>45674.999305555553</c:v>
                </c:pt>
                <c:pt idx="2939">
                  <c:v>45675.999305555553</c:v>
                </c:pt>
                <c:pt idx="2940">
                  <c:v>45676.999305555553</c:v>
                </c:pt>
                <c:pt idx="2941">
                  <c:v>45677.999305555553</c:v>
                </c:pt>
                <c:pt idx="2942">
                  <c:v>45678.999305555553</c:v>
                </c:pt>
                <c:pt idx="2943">
                  <c:v>45679.999305555553</c:v>
                </c:pt>
                <c:pt idx="2944">
                  <c:v>45680.999305555553</c:v>
                </c:pt>
                <c:pt idx="2945">
                  <c:v>45681.999305555553</c:v>
                </c:pt>
                <c:pt idx="2946">
                  <c:v>45682.999305555553</c:v>
                </c:pt>
                <c:pt idx="2947">
                  <c:v>45683.999305555553</c:v>
                </c:pt>
                <c:pt idx="2948">
                  <c:v>45684.999305555553</c:v>
                </c:pt>
                <c:pt idx="2949">
                  <c:v>45685.999305555553</c:v>
                </c:pt>
                <c:pt idx="2950">
                  <c:v>45686.999305555553</c:v>
                </c:pt>
                <c:pt idx="2951">
                  <c:v>45687.999305555553</c:v>
                </c:pt>
                <c:pt idx="2952">
                  <c:v>45688.999305555553</c:v>
                </c:pt>
                <c:pt idx="2953">
                  <c:v>45689.999305555553</c:v>
                </c:pt>
                <c:pt idx="2954">
                  <c:v>45690.999305555553</c:v>
                </c:pt>
                <c:pt idx="2955">
                  <c:v>45691.999305555553</c:v>
                </c:pt>
                <c:pt idx="2956">
                  <c:v>45692.999305555553</c:v>
                </c:pt>
                <c:pt idx="2957">
                  <c:v>45693.999305555553</c:v>
                </c:pt>
                <c:pt idx="2958">
                  <c:v>45694.999305555553</c:v>
                </c:pt>
                <c:pt idx="2959">
                  <c:v>45695.999305555553</c:v>
                </c:pt>
                <c:pt idx="2960">
                  <c:v>45696.999305555553</c:v>
                </c:pt>
                <c:pt idx="2961">
                  <c:v>45697.999305555553</c:v>
                </c:pt>
                <c:pt idx="2962">
                  <c:v>45698.999305555553</c:v>
                </c:pt>
                <c:pt idx="2963">
                  <c:v>45699.999305555553</c:v>
                </c:pt>
                <c:pt idx="2964">
                  <c:v>45700.999305555553</c:v>
                </c:pt>
                <c:pt idx="2965">
                  <c:v>45701.999305555553</c:v>
                </c:pt>
                <c:pt idx="2966">
                  <c:v>45702.999305555553</c:v>
                </c:pt>
                <c:pt idx="2967">
                  <c:v>45703.999305555553</c:v>
                </c:pt>
                <c:pt idx="2968">
                  <c:v>45704.999305555553</c:v>
                </c:pt>
                <c:pt idx="2969">
                  <c:v>45705.999305555553</c:v>
                </c:pt>
                <c:pt idx="2970">
                  <c:v>45706.999305555553</c:v>
                </c:pt>
                <c:pt idx="2971">
                  <c:v>45707.999305555553</c:v>
                </c:pt>
                <c:pt idx="2972">
                  <c:v>45708.999305555553</c:v>
                </c:pt>
                <c:pt idx="2973">
                  <c:v>45709.999305555553</c:v>
                </c:pt>
                <c:pt idx="2974">
                  <c:v>45710.999305555553</c:v>
                </c:pt>
                <c:pt idx="2975">
                  <c:v>45711.999305555553</c:v>
                </c:pt>
                <c:pt idx="2976">
                  <c:v>45712.999305555553</c:v>
                </c:pt>
                <c:pt idx="2977">
                  <c:v>45713.999305555553</c:v>
                </c:pt>
                <c:pt idx="2978">
                  <c:v>45714.999305555553</c:v>
                </c:pt>
                <c:pt idx="2979">
                  <c:v>45715.999305555553</c:v>
                </c:pt>
                <c:pt idx="2980">
                  <c:v>45716.999305555553</c:v>
                </c:pt>
                <c:pt idx="2981">
                  <c:v>45717.999305555553</c:v>
                </c:pt>
                <c:pt idx="2982">
                  <c:v>45718.999305555553</c:v>
                </c:pt>
                <c:pt idx="2983">
                  <c:v>45719.999305555553</c:v>
                </c:pt>
                <c:pt idx="2984">
                  <c:v>45720.999305555553</c:v>
                </c:pt>
                <c:pt idx="2985">
                  <c:v>45721.999305555553</c:v>
                </c:pt>
                <c:pt idx="2986">
                  <c:v>45722.999305555553</c:v>
                </c:pt>
                <c:pt idx="2987">
                  <c:v>45723.999305555553</c:v>
                </c:pt>
                <c:pt idx="2988">
                  <c:v>45724.999305555553</c:v>
                </c:pt>
                <c:pt idx="2989">
                  <c:v>45725.999305555553</c:v>
                </c:pt>
                <c:pt idx="2990">
                  <c:v>45726.999305555553</c:v>
                </c:pt>
                <c:pt idx="2991">
                  <c:v>45727.999305555553</c:v>
                </c:pt>
                <c:pt idx="2992">
                  <c:v>45728.999305555553</c:v>
                </c:pt>
                <c:pt idx="2993">
                  <c:v>45729.999305555553</c:v>
                </c:pt>
                <c:pt idx="2994">
                  <c:v>45730.999305555553</c:v>
                </c:pt>
                <c:pt idx="2995">
                  <c:v>45731.999305555553</c:v>
                </c:pt>
                <c:pt idx="2996">
                  <c:v>45732.999305555553</c:v>
                </c:pt>
                <c:pt idx="2997">
                  <c:v>45733.999305555553</c:v>
                </c:pt>
                <c:pt idx="2998">
                  <c:v>45734.999305555553</c:v>
                </c:pt>
                <c:pt idx="2999">
                  <c:v>45735.999305555553</c:v>
                </c:pt>
                <c:pt idx="3000">
                  <c:v>45736.999305555553</c:v>
                </c:pt>
                <c:pt idx="3001">
                  <c:v>45737.999305555553</c:v>
                </c:pt>
                <c:pt idx="3002">
                  <c:v>45738.999305555553</c:v>
                </c:pt>
                <c:pt idx="3003">
                  <c:v>45739.999305555553</c:v>
                </c:pt>
                <c:pt idx="3004">
                  <c:v>45740.999305555553</c:v>
                </c:pt>
                <c:pt idx="3005">
                  <c:v>45741.999305555553</c:v>
                </c:pt>
                <c:pt idx="3006">
                  <c:v>45742.999305555553</c:v>
                </c:pt>
                <c:pt idx="3007">
                  <c:v>45743.999305555553</c:v>
                </c:pt>
                <c:pt idx="3008">
                  <c:v>45744.999305555553</c:v>
                </c:pt>
                <c:pt idx="3009">
                  <c:v>45745.999305555553</c:v>
                </c:pt>
                <c:pt idx="3010">
                  <c:v>45746.999305555553</c:v>
                </c:pt>
                <c:pt idx="3011">
                  <c:v>45747.999305555553</c:v>
                </c:pt>
                <c:pt idx="3012">
                  <c:v>45748.999305555553</c:v>
                </c:pt>
                <c:pt idx="3013">
                  <c:v>45749.999305555553</c:v>
                </c:pt>
                <c:pt idx="3014">
                  <c:v>45750.999305555553</c:v>
                </c:pt>
                <c:pt idx="3015">
                  <c:v>45751.999305555553</c:v>
                </c:pt>
                <c:pt idx="3016">
                  <c:v>45752.999305555553</c:v>
                </c:pt>
                <c:pt idx="3017">
                  <c:v>45753.999305555553</c:v>
                </c:pt>
                <c:pt idx="3018">
                  <c:v>45754.999305555553</c:v>
                </c:pt>
                <c:pt idx="3019">
                  <c:v>45755.999305555553</c:v>
                </c:pt>
                <c:pt idx="3020">
                  <c:v>45756.999305555553</c:v>
                </c:pt>
                <c:pt idx="3021">
                  <c:v>45757.999305555553</c:v>
                </c:pt>
                <c:pt idx="3022">
                  <c:v>45758.999305555553</c:v>
                </c:pt>
                <c:pt idx="3023">
                  <c:v>45759.999305555553</c:v>
                </c:pt>
                <c:pt idx="3024">
                  <c:v>45760.999305555553</c:v>
                </c:pt>
                <c:pt idx="3025">
                  <c:v>45761.999305555553</c:v>
                </c:pt>
                <c:pt idx="3026">
                  <c:v>45762.999305555553</c:v>
                </c:pt>
                <c:pt idx="3027">
                  <c:v>45763.999305555553</c:v>
                </c:pt>
                <c:pt idx="3028">
                  <c:v>45764.999305555553</c:v>
                </c:pt>
                <c:pt idx="3029">
                  <c:v>45765.999305555553</c:v>
                </c:pt>
                <c:pt idx="3030">
                  <c:v>45766.999305555553</c:v>
                </c:pt>
                <c:pt idx="3031">
                  <c:v>45767.999305555553</c:v>
                </c:pt>
                <c:pt idx="3032">
                  <c:v>45768.999305555553</c:v>
                </c:pt>
                <c:pt idx="3033">
                  <c:v>45769.999305555553</c:v>
                </c:pt>
                <c:pt idx="3034">
                  <c:v>45770.999305555553</c:v>
                </c:pt>
                <c:pt idx="3035">
                  <c:v>45771.999305555553</c:v>
                </c:pt>
                <c:pt idx="3036">
                  <c:v>45772.999305555553</c:v>
                </c:pt>
                <c:pt idx="3037">
                  <c:v>45773.999305555553</c:v>
                </c:pt>
                <c:pt idx="3038">
                  <c:v>45774.999305555553</c:v>
                </c:pt>
                <c:pt idx="3039">
                  <c:v>45775.999305555553</c:v>
                </c:pt>
                <c:pt idx="3040">
                  <c:v>45776.999305555553</c:v>
                </c:pt>
                <c:pt idx="3041">
                  <c:v>45777.999305555553</c:v>
                </c:pt>
                <c:pt idx="3042">
                  <c:v>45778.999305555553</c:v>
                </c:pt>
                <c:pt idx="3043">
                  <c:v>45779.999305555553</c:v>
                </c:pt>
                <c:pt idx="3044">
                  <c:v>45780.999305555553</c:v>
                </c:pt>
                <c:pt idx="3045">
                  <c:v>45781.999305555553</c:v>
                </c:pt>
                <c:pt idx="3046">
                  <c:v>45782.999305555553</c:v>
                </c:pt>
                <c:pt idx="3047">
                  <c:v>45783.999305555553</c:v>
                </c:pt>
                <c:pt idx="3048">
                  <c:v>45784.999305555553</c:v>
                </c:pt>
                <c:pt idx="3049">
                  <c:v>45785.999305555553</c:v>
                </c:pt>
                <c:pt idx="3050">
                  <c:v>45786.999305555553</c:v>
                </c:pt>
                <c:pt idx="3051">
                  <c:v>45787.999305555553</c:v>
                </c:pt>
                <c:pt idx="3052">
                  <c:v>45788.999305555553</c:v>
                </c:pt>
                <c:pt idx="3053">
                  <c:v>45789.999305555553</c:v>
                </c:pt>
                <c:pt idx="3054">
                  <c:v>45790.999305555553</c:v>
                </c:pt>
                <c:pt idx="3055">
                  <c:v>45791.999305555553</c:v>
                </c:pt>
                <c:pt idx="3056">
                  <c:v>45792.999305555553</c:v>
                </c:pt>
                <c:pt idx="3057">
                  <c:v>45793.999305555553</c:v>
                </c:pt>
                <c:pt idx="3058">
                  <c:v>45794.999305555553</c:v>
                </c:pt>
                <c:pt idx="3059">
                  <c:v>45795.999305555553</c:v>
                </c:pt>
                <c:pt idx="3060">
                  <c:v>45796.999305555553</c:v>
                </c:pt>
                <c:pt idx="3061">
                  <c:v>45797.999305555553</c:v>
                </c:pt>
                <c:pt idx="3062">
                  <c:v>45798.999305555553</c:v>
                </c:pt>
                <c:pt idx="3063">
                  <c:v>45799.999305555553</c:v>
                </c:pt>
                <c:pt idx="3064">
                  <c:v>45800.999305555553</c:v>
                </c:pt>
                <c:pt idx="3065">
                  <c:v>45801.999305555553</c:v>
                </c:pt>
                <c:pt idx="3066">
                  <c:v>45802.999305555553</c:v>
                </c:pt>
                <c:pt idx="3067">
                  <c:v>45803.999305555553</c:v>
                </c:pt>
                <c:pt idx="3068">
                  <c:v>45804.999305555553</c:v>
                </c:pt>
                <c:pt idx="3069">
                  <c:v>45805.999305555553</c:v>
                </c:pt>
                <c:pt idx="3070">
                  <c:v>45806.999305555553</c:v>
                </c:pt>
                <c:pt idx="3071">
                  <c:v>45807.999305555553</c:v>
                </c:pt>
                <c:pt idx="3072">
                  <c:v>45808.999305555553</c:v>
                </c:pt>
                <c:pt idx="3073">
                  <c:v>45809.999305555553</c:v>
                </c:pt>
                <c:pt idx="3074">
                  <c:v>45810.999305555553</c:v>
                </c:pt>
                <c:pt idx="3075">
                  <c:v>45811.999305555553</c:v>
                </c:pt>
                <c:pt idx="3076">
                  <c:v>45812.999305555553</c:v>
                </c:pt>
                <c:pt idx="3077">
                  <c:v>45813.999305555553</c:v>
                </c:pt>
                <c:pt idx="3078">
                  <c:v>45814.999305555553</c:v>
                </c:pt>
                <c:pt idx="3079">
                  <c:v>45815.999305555553</c:v>
                </c:pt>
                <c:pt idx="3080">
                  <c:v>45816.999305555553</c:v>
                </c:pt>
                <c:pt idx="3081">
                  <c:v>45817.999305555553</c:v>
                </c:pt>
                <c:pt idx="3082">
                  <c:v>45818.999305555553</c:v>
                </c:pt>
                <c:pt idx="3083">
                  <c:v>45819.999305555553</c:v>
                </c:pt>
                <c:pt idx="3084">
                  <c:v>45820.999305555553</c:v>
                </c:pt>
                <c:pt idx="3085">
                  <c:v>45821.999305555553</c:v>
                </c:pt>
                <c:pt idx="3086">
                  <c:v>45822.999305555553</c:v>
                </c:pt>
                <c:pt idx="3087">
                  <c:v>45823.999305555553</c:v>
                </c:pt>
                <c:pt idx="3088">
                  <c:v>45824.999305555553</c:v>
                </c:pt>
                <c:pt idx="3089">
                  <c:v>45825.999305555553</c:v>
                </c:pt>
                <c:pt idx="3090">
                  <c:v>45826.999305555553</c:v>
                </c:pt>
                <c:pt idx="3091">
                  <c:v>45827.999305555553</c:v>
                </c:pt>
                <c:pt idx="3092">
                  <c:v>45828.999305555553</c:v>
                </c:pt>
                <c:pt idx="3093">
                  <c:v>45829.999305555553</c:v>
                </c:pt>
                <c:pt idx="3094">
                  <c:v>45830.999305555553</c:v>
                </c:pt>
                <c:pt idx="3095">
                  <c:v>45831.999305555553</c:v>
                </c:pt>
                <c:pt idx="3096">
                  <c:v>45832.999305555553</c:v>
                </c:pt>
                <c:pt idx="3097">
                  <c:v>45833.999305555553</c:v>
                </c:pt>
                <c:pt idx="3098">
                  <c:v>45834.999305555553</c:v>
                </c:pt>
                <c:pt idx="3099">
                  <c:v>45835.999305555553</c:v>
                </c:pt>
                <c:pt idx="3100">
                  <c:v>45836.999305555553</c:v>
                </c:pt>
                <c:pt idx="3101">
                  <c:v>45837.999305555553</c:v>
                </c:pt>
                <c:pt idx="3102">
                  <c:v>45838.999305555553</c:v>
                </c:pt>
                <c:pt idx="3103">
                  <c:v>45839.999305555553</c:v>
                </c:pt>
                <c:pt idx="3104">
                  <c:v>45840.999305555553</c:v>
                </c:pt>
                <c:pt idx="3105">
                  <c:v>45841.999305555553</c:v>
                </c:pt>
                <c:pt idx="3106">
                  <c:v>45842.999305555553</c:v>
                </c:pt>
                <c:pt idx="3107">
                  <c:v>45843.999305555553</c:v>
                </c:pt>
                <c:pt idx="3108">
                  <c:v>45844.999305555553</c:v>
                </c:pt>
                <c:pt idx="3109">
                  <c:v>45845.999305555553</c:v>
                </c:pt>
                <c:pt idx="3110">
                  <c:v>45846.999305555553</c:v>
                </c:pt>
                <c:pt idx="3111">
                  <c:v>45847.999305555553</c:v>
                </c:pt>
                <c:pt idx="3112">
                  <c:v>45848.999305555553</c:v>
                </c:pt>
                <c:pt idx="3113">
                  <c:v>45849.999305555553</c:v>
                </c:pt>
                <c:pt idx="3114">
                  <c:v>45850.999305555553</c:v>
                </c:pt>
                <c:pt idx="3115">
                  <c:v>45851.999305555553</c:v>
                </c:pt>
                <c:pt idx="3116">
                  <c:v>45852.999305555553</c:v>
                </c:pt>
                <c:pt idx="3117">
                  <c:v>45853.999305555553</c:v>
                </c:pt>
                <c:pt idx="3118">
                  <c:v>45854.999305555553</c:v>
                </c:pt>
                <c:pt idx="3119">
                  <c:v>45855.999305555553</c:v>
                </c:pt>
                <c:pt idx="3120">
                  <c:v>45856.999305555553</c:v>
                </c:pt>
                <c:pt idx="3121">
                  <c:v>45857.999305555553</c:v>
                </c:pt>
                <c:pt idx="3122">
                  <c:v>45858.999305555553</c:v>
                </c:pt>
                <c:pt idx="3123">
                  <c:v>45859.999305555553</c:v>
                </c:pt>
                <c:pt idx="3124">
                  <c:v>45860.999305555553</c:v>
                </c:pt>
                <c:pt idx="3125">
                  <c:v>45861.999305555553</c:v>
                </c:pt>
                <c:pt idx="3126">
                  <c:v>45862.999305555553</c:v>
                </c:pt>
                <c:pt idx="3127">
                  <c:v>45863.999305555553</c:v>
                </c:pt>
                <c:pt idx="3128">
                  <c:v>45864.999305555553</c:v>
                </c:pt>
                <c:pt idx="3129">
                  <c:v>45865.999305555553</c:v>
                </c:pt>
                <c:pt idx="3130">
                  <c:v>45866.999305555553</c:v>
                </c:pt>
                <c:pt idx="3131">
                  <c:v>45867.999305555553</c:v>
                </c:pt>
                <c:pt idx="3132">
                  <c:v>45868.999305555553</c:v>
                </c:pt>
                <c:pt idx="3133">
                  <c:v>45869.999305555553</c:v>
                </c:pt>
                <c:pt idx="3134">
                  <c:v>45870.999305555553</c:v>
                </c:pt>
                <c:pt idx="3135">
                  <c:v>45871.999305555553</c:v>
                </c:pt>
                <c:pt idx="3136">
                  <c:v>45872.999305555553</c:v>
                </c:pt>
                <c:pt idx="3137">
                  <c:v>45873.999305555553</c:v>
                </c:pt>
                <c:pt idx="3138">
                  <c:v>45874.999305555553</c:v>
                </c:pt>
                <c:pt idx="3139">
                  <c:v>45875.999305555553</c:v>
                </c:pt>
                <c:pt idx="3140">
                  <c:v>45876.999305555553</c:v>
                </c:pt>
                <c:pt idx="3141">
                  <c:v>45877.999305555553</c:v>
                </c:pt>
                <c:pt idx="3142">
                  <c:v>45878.999305555553</c:v>
                </c:pt>
                <c:pt idx="3143">
                  <c:v>45879.999305555553</c:v>
                </c:pt>
                <c:pt idx="3144">
                  <c:v>45880.999305555553</c:v>
                </c:pt>
                <c:pt idx="3145">
                  <c:v>45881.999305555553</c:v>
                </c:pt>
                <c:pt idx="3146">
                  <c:v>45882.999305555553</c:v>
                </c:pt>
                <c:pt idx="3147">
                  <c:v>45883.999305555553</c:v>
                </c:pt>
                <c:pt idx="3148">
                  <c:v>45884.999305555553</c:v>
                </c:pt>
                <c:pt idx="3149">
                  <c:v>45885.999305555553</c:v>
                </c:pt>
                <c:pt idx="3150">
                  <c:v>45886.999305555553</c:v>
                </c:pt>
                <c:pt idx="3151">
                  <c:v>45887.999305555553</c:v>
                </c:pt>
                <c:pt idx="3152">
                  <c:v>45888.999305555553</c:v>
                </c:pt>
                <c:pt idx="3153">
                  <c:v>45889.999305555553</c:v>
                </c:pt>
                <c:pt idx="3154">
                  <c:v>45890.999305555553</c:v>
                </c:pt>
                <c:pt idx="3155">
                  <c:v>45891.999305555553</c:v>
                </c:pt>
                <c:pt idx="3156">
                  <c:v>45892.999305555553</c:v>
                </c:pt>
                <c:pt idx="3157">
                  <c:v>45893.999305555553</c:v>
                </c:pt>
                <c:pt idx="3158">
                  <c:v>45894.999305555553</c:v>
                </c:pt>
                <c:pt idx="3159">
                  <c:v>45895.999305555553</c:v>
                </c:pt>
                <c:pt idx="3160">
                  <c:v>45896.999305555553</c:v>
                </c:pt>
                <c:pt idx="3161">
                  <c:v>45897.999305555553</c:v>
                </c:pt>
                <c:pt idx="3162">
                  <c:v>45898.999305555553</c:v>
                </c:pt>
                <c:pt idx="3163">
                  <c:v>45899.999305555553</c:v>
                </c:pt>
                <c:pt idx="3164">
                  <c:v>45900.999305555553</c:v>
                </c:pt>
                <c:pt idx="3165">
                  <c:v>45901.999305555553</c:v>
                </c:pt>
                <c:pt idx="3166">
                  <c:v>45902.999305555553</c:v>
                </c:pt>
                <c:pt idx="3167">
                  <c:v>45903.999305555553</c:v>
                </c:pt>
                <c:pt idx="3168">
                  <c:v>45904.999305555553</c:v>
                </c:pt>
                <c:pt idx="3169">
                  <c:v>45905.999305555553</c:v>
                </c:pt>
                <c:pt idx="3170">
                  <c:v>45906.999305555553</c:v>
                </c:pt>
                <c:pt idx="3171">
                  <c:v>45907.999305555553</c:v>
                </c:pt>
                <c:pt idx="3172">
                  <c:v>45908.999305555553</c:v>
                </c:pt>
                <c:pt idx="3173">
                  <c:v>45909.999305555553</c:v>
                </c:pt>
                <c:pt idx="3174">
                  <c:v>45910.999305555553</c:v>
                </c:pt>
                <c:pt idx="3175">
                  <c:v>45911.999305555553</c:v>
                </c:pt>
                <c:pt idx="3176">
                  <c:v>45912.999305555553</c:v>
                </c:pt>
                <c:pt idx="3177">
                  <c:v>45913.999305555553</c:v>
                </c:pt>
                <c:pt idx="3178">
                  <c:v>45914.999305555553</c:v>
                </c:pt>
                <c:pt idx="3179">
                  <c:v>45915.999305555553</c:v>
                </c:pt>
                <c:pt idx="3180">
                  <c:v>45916.999305555553</c:v>
                </c:pt>
                <c:pt idx="3181">
                  <c:v>45917.999305555553</c:v>
                </c:pt>
                <c:pt idx="3182">
                  <c:v>45918.999305555553</c:v>
                </c:pt>
                <c:pt idx="3183">
                  <c:v>45919.999305555553</c:v>
                </c:pt>
                <c:pt idx="3184">
                  <c:v>45920.999305555553</c:v>
                </c:pt>
                <c:pt idx="3185">
                  <c:v>45921.999305555553</c:v>
                </c:pt>
                <c:pt idx="3186">
                  <c:v>45922.999305555553</c:v>
                </c:pt>
                <c:pt idx="3187">
                  <c:v>45923.999305555553</c:v>
                </c:pt>
                <c:pt idx="3188">
                  <c:v>45924.999305555553</c:v>
                </c:pt>
                <c:pt idx="3189">
                  <c:v>45925.999305555553</c:v>
                </c:pt>
                <c:pt idx="3190">
                  <c:v>45926.999305555553</c:v>
                </c:pt>
                <c:pt idx="3191">
                  <c:v>45927.999305555553</c:v>
                </c:pt>
                <c:pt idx="3192">
                  <c:v>45928.999305555553</c:v>
                </c:pt>
                <c:pt idx="3193">
                  <c:v>45929.999305555553</c:v>
                </c:pt>
                <c:pt idx="3194">
                  <c:v>45930.999305555553</c:v>
                </c:pt>
                <c:pt idx="3195">
                  <c:v>45931.999305555553</c:v>
                </c:pt>
                <c:pt idx="3196">
                  <c:v>45932.999305555553</c:v>
                </c:pt>
                <c:pt idx="3197">
                  <c:v>45933.999305555553</c:v>
                </c:pt>
                <c:pt idx="3198">
                  <c:v>45934.999305555553</c:v>
                </c:pt>
                <c:pt idx="3199">
                  <c:v>45935.999305555553</c:v>
                </c:pt>
                <c:pt idx="3200">
                  <c:v>45936.999305555553</c:v>
                </c:pt>
                <c:pt idx="3201">
                  <c:v>45937.999305555553</c:v>
                </c:pt>
                <c:pt idx="3202">
                  <c:v>45938.999305555553</c:v>
                </c:pt>
                <c:pt idx="3203">
                  <c:v>45939.999305555553</c:v>
                </c:pt>
                <c:pt idx="3204">
                  <c:v>45940.999305555553</c:v>
                </c:pt>
                <c:pt idx="3205">
                  <c:v>45941.999305555553</c:v>
                </c:pt>
                <c:pt idx="3206">
                  <c:v>45942.999305555553</c:v>
                </c:pt>
                <c:pt idx="3207">
                  <c:v>45943.999305555553</c:v>
                </c:pt>
                <c:pt idx="3208">
                  <c:v>45944.999305555553</c:v>
                </c:pt>
                <c:pt idx="3209">
                  <c:v>45945.999305555553</c:v>
                </c:pt>
                <c:pt idx="3210">
                  <c:v>45946.999305555553</c:v>
                </c:pt>
                <c:pt idx="3211">
                  <c:v>45947.999305555553</c:v>
                </c:pt>
                <c:pt idx="3212">
                  <c:v>45948.999305555553</c:v>
                </c:pt>
                <c:pt idx="3213">
                  <c:v>45949.999305555553</c:v>
                </c:pt>
                <c:pt idx="3214">
                  <c:v>45950.999305555553</c:v>
                </c:pt>
                <c:pt idx="3215">
                  <c:v>45951.999305555553</c:v>
                </c:pt>
                <c:pt idx="3216">
                  <c:v>45952.999305555553</c:v>
                </c:pt>
                <c:pt idx="3217">
                  <c:v>45953.999305555553</c:v>
                </c:pt>
                <c:pt idx="3218">
                  <c:v>45954.999305555553</c:v>
                </c:pt>
                <c:pt idx="3219">
                  <c:v>45955.999305555553</c:v>
                </c:pt>
                <c:pt idx="3220">
                  <c:v>45956.999305555553</c:v>
                </c:pt>
                <c:pt idx="3221">
                  <c:v>45957.999305555553</c:v>
                </c:pt>
                <c:pt idx="3222">
                  <c:v>45958.999305555553</c:v>
                </c:pt>
                <c:pt idx="3223">
                  <c:v>45959.999305555553</c:v>
                </c:pt>
                <c:pt idx="3224">
                  <c:v>45960.999305555553</c:v>
                </c:pt>
                <c:pt idx="3225">
                  <c:v>45961.999305555553</c:v>
                </c:pt>
                <c:pt idx="3226">
                  <c:v>45962.999305555553</c:v>
                </c:pt>
                <c:pt idx="3227">
                  <c:v>45963.999305555553</c:v>
                </c:pt>
                <c:pt idx="3228">
                  <c:v>45964.999305555553</c:v>
                </c:pt>
                <c:pt idx="3229">
                  <c:v>45965.999305555553</c:v>
                </c:pt>
                <c:pt idx="3230">
                  <c:v>45966.999305555553</c:v>
                </c:pt>
                <c:pt idx="3231">
                  <c:v>45967.999305555553</c:v>
                </c:pt>
                <c:pt idx="3232">
                  <c:v>45968.999305555553</c:v>
                </c:pt>
                <c:pt idx="3233">
                  <c:v>45969.999305555553</c:v>
                </c:pt>
                <c:pt idx="3234">
                  <c:v>45970.999305555553</c:v>
                </c:pt>
                <c:pt idx="3235">
                  <c:v>45971.999305555553</c:v>
                </c:pt>
                <c:pt idx="3236">
                  <c:v>45972.999305555553</c:v>
                </c:pt>
                <c:pt idx="3237">
                  <c:v>45973.999305555553</c:v>
                </c:pt>
                <c:pt idx="3238">
                  <c:v>45974.999305555553</c:v>
                </c:pt>
                <c:pt idx="3239">
                  <c:v>45975.999305555553</c:v>
                </c:pt>
                <c:pt idx="3240">
                  <c:v>45976.999305555553</c:v>
                </c:pt>
                <c:pt idx="3241">
                  <c:v>45977.999305555553</c:v>
                </c:pt>
                <c:pt idx="3242">
                  <c:v>45978.999305555553</c:v>
                </c:pt>
                <c:pt idx="3243">
                  <c:v>45979.999305555553</c:v>
                </c:pt>
                <c:pt idx="3244">
                  <c:v>45980.999305555553</c:v>
                </c:pt>
                <c:pt idx="3245">
                  <c:v>45981.999305555553</c:v>
                </c:pt>
                <c:pt idx="3246">
                  <c:v>45982.999305555553</c:v>
                </c:pt>
                <c:pt idx="3247">
                  <c:v>45983.999305555553</c:v>
                </c:pt>
                <c:pt idx="3248">
                  <c:v>45984.999305555553</c:v>
                </c:pt>
                <c:pt idx="3249">
                  <c:v>45985.999305555553</c:v>
                </c:pt>
                <c:pt idx="3250">
                  <c:v>45986.999305555553</c:v>
                </c:pt>
                <c:pt idx="3251">
                  <c:v>45987.999305555553</c:v>
                </c:pt>
                <c:pt idx="3252">
                  <c:v>45988.999305555553</c:v>
                </c:pt>
                <c:pt idx="3253">
                  <c:v>45989.999305555553</c:v>
                </c:pt>
                <c:pt idx="3254">
                  <c:v>45990.999305555553</c:v>
                </c:pt>
                <c:pt idx="3255">
                  <c:v>45991.999305555553</c:v>
                </c:pt>
                <c:pt idx="3256">
                  <c:v>45992.999305555553</c:v>
                </c:pt>
                <c:pt idx="3257">
                  <c:v>45993.999305555553</c:v>
                </c:pt>
                <c:pt idx="3258">
                  <c:v>45994.999305555553</c:v>
                </c:pt>
                <c:pt idx="3259">
                  <c:v>45995.999305555553</c:v>
                </c:pt>
                <c:pt idx="3260">
                  <c:v>45996.999305555553</c:v>
                </c:pt>
                <c:pt idx="3261">
                  <c:v>45997.999305555553</c:v>
                </c:pt>
                <c:pt idx="3262">
                  <c:v>45998.999305555553</c:v>
                </c:pt>
                <c:pt idx="3263">
                  <c:v>45999.999305555553</c:v>
                </c:pt>
                <c:pt idx="3264">
                  <c:v>46000.999305555553</c:v>
                </c:pt>
                <c:pt idx="3265">
                  <c:v>46001.999305555553</c:v>
                </c:pt>
                <c:pt idx="3266">
                  <c:v>46002.999305555553</c:v>
                </c:pt>
                <c:pt idx="3267">
                  <c:v>46003.999305555553</c:v>
                </c:pt>
                <c:pt idx="3268">
                  <c:v>46004.999305555553</c:v>
                </c:pt>
                <c:pt idx="3269">
                  <c:v>46005.999305555553</c:v>
                </c:pt>
                <c:pt idx="3270">
                  <c:v>46006.999305555553</c:v>
                </c:pt>
                <c:pt idx="3271">
                  <c:v>46007.999305555553</c:v>
                </c:pt>
                <c:pt idx="3272">
                  <c:v>46008.999305555553</c:v>
                </c:pt>
                <c:pt idx="3273">
                  <c:v>46009.999305555553</c:v>
                </c:pt>
                <c:pt idx="3274">
                  <c:v>46010.999305555553</c:v>
                </c:pt>
                <c:pt idx="3275">
                  <c:v>46011.999305555553</c:v>
                </c:pt>
                <c:pt idx="3276">
                  <c:v>46012.999305555553</c:v>
                </c:pt>
                <c:pt idx="3277">
                  <c:v>46013.999305555553</c:v>
                </c:pt>
                <c:pt idx="3278">
                  <c:v>46014.999305555553</c:v>
                </c:pt>
                <c:pt idx="3279">
                  <c:v>46015.999305555553</c:v>
                </c:pt>
                <c:pt idx="3280">
                  <c:v>46016.999305555553</c:v>
                </c:pt>
                <c:pt idx="3281">
                  <c:v>46017.999305555553</c:v>
                </c:pt>
                <c:pt idx="3282">
                  <c:v>46018.999305555553</c:v>
                </c:pt>
                <c:pt idx="3283">
                  <c:v>46019.999305555553</c:v>
                </c:pt>
                <c:pt idx="3284">
                  <c:v>46020.999305555553</c:v>
                </c:pt>
                <c:pt idx="3285">
                  <c:v>46021.999305555553</c:v>
                </c:pt>
                <c:pt idx="3286">
                  <c:v>46022.999305555553</c:v>
                </c:pt>
                <c:pt idx="3287">
                  <c:v>46023.999305555553</c:v>
                </c:pt>
                <c:pt idx="3288">
                  <c:v>46024.999305555553</c:v>
                </c:pt>
                <c:pt idx="3289">
                  <c:v>46025.999305555553</c:v>
                </c:pt>
                <c:pt idx="3290">
                  <c:v>46026.999305555553</c:v>
                </c:pt>
                <c:pt idx="3291">
                  <c:v>46027.999305555553</c:v>
                </c:pt>
                <c:pt idx="3292">
                  <c:v>46028.999305555553</c:v>
                </c:pt>
                <c:pt idx="3293">
                  <c:v>46029.999305555553</c:v>
                </c:pt>
                <c:pt idx="3294">
                  <c:v>46030.999305555553</c:v>
                </c:pt>
                <c:pt idx="3295">
                  <c:v>46031.999305555553</c:v>
                </c:pt>
                <c:pt idx="3296">
                  <c:v>46032.999305555553</c:v>
                </c:pt>
                <c:pt idx="3297">
                  <c:v>46033.999305555553</c:v>
                </c:pt>
                <c:pt idx="3298">
                  <c:v>46034.999305555553</c:v>
                </c:pt>
                <c:pt idx="3299">
                  <c:v>46035.999305555553</c:v>
                </c:pt>
                <c:pt idx="3300">
                  <c:v>46036.999305555553</c:v>
                </c:pt>
                <c:pt idx="3301">
                  <c:v>46037.999305555553</c:v>
                </c:pt>
                <c:pt idx="3302">
                  <c:v>46038.999305555553</c:v>
                </c:pt>
                <c:pt idx="3303">
                  <c:v>46039.999305555553</c:v>
                </c:pt>
                <c:pt idx="3304">
                  <c:v>46040.999305555553</c:v>
                </c:pt>
                <c:pt idx="3305">
                  <c:v>46041.999305555553</c:v>
                </c:pt>
                <c:pt idx="3306">
                  <c:v>46042.999305555553</c:v>
                </c:pt>
                <c:pt idx="3307">
                  <c:v>46043.999305555553</c:v>
                </c:pt>
                <c:pt idx="3308">
                  <c:v>46044.999305555553</c:v>
                </c:pt>
                <c:pt idx="3309">
                  <c:v>46045.999305555553</c:v>
                </c:pt>
                <c:pt idx="3310">
                  <c:v>46046.999305555553</c:v>
                </c:pt>
                <c:pt idx="3311">
                  <c:v>46047.999305555553</c:v>
                </c:pt>
                <c:pt idx="3312">
                  <c:v>46048.999305555553</c:v>
                </c:pt>
                <c:pt idx="3313">
                  <c:v>46049.999305555553</c:v>
                </c:pt>
                <c:pt idx="3314">
                  <c:v>46050.999305555553</c:v>
                </c:pt>
                <c:pt idx="3315">
                  <c:v>46051.999305555553</c:v>
                </c:pt>
                <c:pt idx="3316">
                  <c:v>46052.999305555553</c:v>
                </c:pt>
                <c:pt idx="3317">
                  <c:v>46053.999305555553</c:v>
                </c:pt>
                <c:pt idx="3318">
                  <c:v>46054.999305555553</c:v>
                </c:pt>
                <c:pt idx="3319">
                  <c:v>46055.999305555553</c:v>
                </c:pt>
                <c:pt idx="3320">
                  <c:v>46056.999305555553</c:v>
                </c:pt>
                <c:pt idx="3321">
                  <c:v>46057.999305555553</c:v>
                </c:pt>
                <c:pt idx="3322">
                  <c:v>46058.999305555553</c:v>
                </c:pt>
                <c:pt idx="3323">
                  <c:v>46059.999305555553</c:v>
                </c:pt>
                <c:pt idx="3324">
                  <c:v>46060.999305555553</c:v>
                </c:pt>
                <c:pt idx="3325">
                  <c:v>46061.999305555553</c:v>
                </c:pt>
                <c:pt idx="3326">
                  <c:v>46062.999305555553</c:v>
                </c:pt>
                <c:pt idx="3327">
                  <c:v>46063.999305555553</c:v>
                </c:pt>
                <c:pt idx="3328">
                  <c:v>46064.999305555553</c:v>
                </c:pt>
                <c:pt idx="3329">
                  <c:v>46065.999305555553</c:v>
                </c:pt>
                <c:pt idx="3330">
                  <c:v>46066.999305555553</c:v>
                </c:pt>
                <c:pt idx="3331">
                  <c:v>46067.999305555553</c:v>
                </c:pt>
                <c:pt idx="3332">
                  <c:v>46068.999305555553</c:v>
                </c:pt>
                <c:pt idx="3333">
                  <c:v>46069.999305555553</c:v>
                </c:pt>
                <c:pt idx="3334">
                  <c:v>46070.999305555553</c:v>
                </c:pt>
                <c:pt idx="3335">
                  <c:v>46071.999305555553</c:v>
                </c:pt>
                <c:pt idx="3336">
                  <c:v>46072.999305555553</c:v>
                </c:pt>
                <c:pt idx="3337">
                  <c:v>46073.999305555553</c:v>
                </c:pt>
                <c:pt idx="3338">
                  <c:v>46074.999305555553</c:v>
                </c:pt>
                <c:pt idx="3339">
                  <c:v>46075.999305555553</c:v>
                </c:pt>
                <c:pt idx="3340">
                  <c:v>46076.999305555553</c:v>
                </c:pt>
                <c:pt idx="3341">
                  <c:v>46077.999305555553</c:v>
                </c:pt>
                <c:pt idx="3342">
                  <c:v>46078.999305555553</c:v>
                </c:pt>
                <c:pt idx="3343">
                  <c:v>46079.999305555553</c:v>
                </c:pt>
                <c:pt idx="3344">
                  <c:v>46080.999305555553</c:v>
                </c:pt>
                <c:pt idx="3345">
                  <c:v>46081.999305555553</c:v>
                </c:pt>
                <c:pt idx="3346">
                  <c:v>46082.999305555553</c:v>
                </c:pt>
                <c:pt idx="3347">
                  <c:v>46083.999305555553</c:v>
                </c:pt>
                <c:pt idx="3348">
                  <c:v>46084.999305555553</c:v>
                </c:pt>
                <c:pt idx="3349">
                  <c:v>46085.999305555553</c:v>
                </c:pt>
                <c:pt idx="3350">
                  <c:v>46086.999305555553</c:v>
                </c:pt>
                <c:pt idx="3351">
                  <c:v>46087.999305555553</c:v>
                </c:pt>
                <c:pt idx="3352">
                  <c:v>46088.999305555553</c:v>
                </c:pt>
                <c:pt idx="3353">
                  <c:v>46089.999305555553</c:v>
                </c:pt>
                <c:pt idx="3354">
                  <c:v>46090.999305555553</c:v>
                </c:pt>
                <c:pt idx="3355">
                  <c:v>46091.999305555553</c:v>
                </c:pt>
                <c:pt idx="3356">
                  <c:v>46092.999305555553</c:v>
                </c:pt>
                <c:pt idx="3357">
                  <c:v>46093.999305555553</c:v>
                </c:pt>
                <c:pt idx="3358">
                  <c:v>46094.999305555553</c:v>
                </c:pt>
                <c:pt idx="3359">
                  <c:v>46095.999305555553</c:v>
                </c:pt>
                <c:pt idx="3360">
                  <c:v>46096.999305555553</c:v>
                </c:pt>
                <c:pt idx="3361">
                  <c:v>46097.999305555553</c:v>
                </c:pt>
                <c:pt idx="3362">
                  <c:v>46098.999305555553</c:v>
                </c:pt>
                <c:pt idx="3363">
                  <c:v>46099.999305555553</c:v>
                </c:pt>
                <c:pt idx="3364">
                  <c:v>46100.999305555553</c:v>
                </c:pt>
                <c:pt idx="3365">
                  <c:v>46101.999305555553</c:v>
                </c:pt>
                <c:pt idx="3366">
                  <c:v>46102.999305555553</c:v>
                </c:pt>
                <c:pt idx="3367">
                  <c:v>46103.999305555553</c:v>
                </c:pt>
                <c:pt idx="3368">
                  <c:v>46104.999305555553</c:v>
                </c:pt>
                <c:pt idx="3369">
                  <c:v>46105.999305555553</c:v>
                </c:pt>
                <c:pt idx="3370">
                  <c:v>46106.999305555553</c:v>
                </c:pt>
                <c:pt idx="3371">
                  <c:v>46107.999305555553</c:v>
                </c:pt>
                <c:pt idx="3372">
                  <c:v>46108.999305555553</c:v>
                </c:pt>
                <c:pt idx="3373">
                  <c:v>46109.999305555553</c:v>
                </c:pt>
                <c:pt idx="3374">
                  <c:v>46110.999305555553</c:v>
                </c:pt>
                <c:pt idx="3375">
                  <c:v>46111.999305555553</c:v>
                </c:pt>
                <c:pt idx="3376">
                  <c:v>46112.999305555553</c:v>
                </c:pt>
                <c:pt idx="3377">
                  <c:v>46113.999305555553</c:v>
                </c:pt>
                <c:pt idx="3378">
                  <c:v>46114.999305555553</c:v>
                </c:pt>
                <c:pt idx="3379">
                  <c:v>46115.999305555553</c:v>
                </c:pt>
                <c:pt idx="3380">
                  <c:v>46116.999305555553</c:v>
                </c:pt>
                <c:pt idx="3381">
                  <c:v>46117.999305555553</c:v>
                </c:pt>
                <c:pt idx="3382">
                  <c:v>46118.999305555553</c:v>
                </c:pt>
                <c:pt idx="3383">
                  <c:v>46119.999305555553</c:v>
                </c:pt>
                <c:pt idx="3384">
                  <c:v>46120.999305555553</c:v>
                </c:pt>
                <c:pt idx="3385">
                  <c:v>46121.999305555553</c:v>
                </c:pt>
                <c:pt idx="3386">
                  <c:v>46122.999305555553</c:v>
                </c:pt>
                <c:pt idx="3387">
                  <c:v>46123.999305555553</c:v>
                </c:pt>
                <c:pt idx="3388">
                  <c:v>46124.999305555553</c:v>
                </c:pt>
                <c:pt idx="3389">
                  <c:v>46125.999305555553</c:v>
                </c:pt>
                <c:pt idx="3390">
                  <c:v>46126.999305555553</c:v>
                </c:pt>
                <c:pt idx="3391">
                  <c:v>46127.999305555553</c:v>
                </c:pt>
                <c:pt idx="3392">
                  <c:v>46128.999305555553</c:v>
                </c:pt>
                <c:pt idx="3393">
                  <c:v>46129.999305555553</c:v>
                </c:pt>
                <c:pt idx="3394">
                  <c:v>46130.999305555553</c:v>
                </c:pt>
                <c:pt idx="3395">
                  <c:v>46131.999305555553</c:v>
                </c:pt>
                <c:pt idx="3396">
                  <c:v>46132.999305555553</c:v>
                </c:pt>
                <c:pt idx="3397">
                  <c:v>46133.999305555553</c:v>
                </c:pt>
                <c:pt idx="3398">
                  <c:v>46134.999305555553</c:v>
                </c:pt>
                <c:pt idx="3399">
                  <c:v>46135.999305555553</c:v>
                </c:pt>
                <c:pt idx="3400">
                  <c:v>46136.999305555553</c:v>
                </c:pt>
                <c:pt idx="3401">
                  <c:v>46137.999305555553</c:v>
                </c:pt>
                <c:pt idx="3402">
                  <c:v>46138.999305555553</c:v>
                </c:pt>
                <c:pt idx="3403">
                  <c:v>46139.999305555553</c:v>
                </c:pt>
                <c:pt idx="3404">
                  <c:v>46140.999305555553</c:v>
                </c:pt>
                <c:pt idx="3405">
                  <c:v>46141.999305555553</c:v>
                </c:pt>
                <c:pt idx="3406">
                  <c:v>46142.999305555553</c:v>
                </c:pt>
                <c:pt idx="3407">
                  <c:v>46143.999305555553</c:v>
                </c:pt>
                <c:pt idx="3408">
                  <c:v>46144.999305555553</c:v>
                </c:pt>
                <c:pt idx="3409">
                  <c:v>46145.999305555553</c:v>
                </c:pt>
                <c:pt idx="3410">
                  <c:v>46146.999305555553</c:v>
                </c:pt>
                <c:pt idx="3411">
                  <c:v>46147.999305555553</c:v>
                </c:pt>
                <c:pt idx="3412">
                  <c:v>46148.999305555553</c:v>
                </c:pt>
                <c:pt idx="3413">
                  <c:v>46149.999305555553</c:v>
                </c:pt>
                <c:pt idx="3414">
                  <c:v>46150.999305555553</c:v>
                </c:pt>
                <c:pt idx="3415">
                  <c:v>46151.999305555553</c:v>
                </c:pt>
                <c:pt idx="3416">
                  <c:v>46152.999305555553</c:v>
                </c:pt>
                <c:pt idx="3417">
                  <c:v>46153.999305555553</c:v>
                </c:pt>
                <c:pt idx="3418">
                  <c:v>46154.999305555553</c:v>
                </c:pt>
                <c:pt idx="3419">
                  <c:v>46155.999305555553</c:v>
                </c:pt>
                <c:pt idx="3420">
                  <c:v>46156.999305555553</c:v>
                </c:pt>
                <c:pt idx="3421">
                  <c:v>46157.999305555553</c:v>
                </c:pt>
                <c:pt idx="3422">
                  <c:v>46158.999305555553</c:v>
                </c:pt>
                <c:pt idx="3423">
                  <c:v>46159.999305555553</c:v>
                </c:pt>
                <c:pt idx="3424">
                  <c:v>46160.999305555553</c:v>
                </c:pt>
                <c:pt idx="3425">
                  <c:v>46161.999305555553</c:v>
                </c:pt>
                <c:pt idx="3426">
                  <c:v>46162.999305555553</c:v>
                </c:pt>
                <c:pt idx="3427">
                  <c:v>46163.999305555553</c:v>
                </c:pt>
                <c:pt idx="3428">
                  <c:v>46164.999305555553</c:v>
                </c:pt>
                <c:pt idx="3429">
                  <c:v>46165.999305555553</c:v>
                </c:pt>
                <c:pt idx="3430">
                  <c:v>46166.999305555553</c:v>
                </c:pt>
                <c:pt idx="3431">
                  <c:v>46167.999305555553</c:v>
                </c:pt>
                <c:pt idx="3432">
                  <c:v>46168.999305555553</c:v>
                </c:pt>
                <c:pt idx="3433">
                  <c:v>46169.999305555553</c:v>
                </c:pt>
                <c:pt idx="3434">
                  <c:v>46170.999305555553</c:v>
                </c:pt>
                <c:pt idx="3435">
                  <c:v>46171.999305555553</c:v>
                </c:pt>
                <c:pt idx="3436">
                  <c:v>46172.999305555553</c:v>
                </c:pt>
                <c:pt idx="3437">
                  <c:v>46173.999305555553</c:v>
                </c:pt>
                <c:pt idx="3438">
                  <c:v>46174.999305555553</c:v>
                </c:pt>
                <c:pt idx="3439">
                  <c:v>46175.999305555553</c:v>
                </c:pt>
                <c:pt idx="3440">
                  <c:v>46176.999305555553</c:v>
                </c:pt>
                <c:pt idx="3441">
                  <c:v>46177.999305555553</c:v>
                </c:pt>
                <c:pt idx="3442">
                  <c:v>46178.999305555553</c:v>
                </c:pt>
                <c:pt idx="3443">
                  <c:v>46179.999305555553</c:v>
                </c:pt>
                <c:pt idx="3444">
                  <c:v>46180.999305555553</c:v>
                </c:pt>
                <c:pt idx="3445">
                  <c:v>46181.999305555553</c:v>
                </c:pt>
                <c:pt idx="3446">
                  <c:v>46182.999305555553</c:v>
                </c:pt>
                <c:pt idx="3447">
                  <c:v>46183.999305555553</c:v>
                </c:pt>
                <c:pt idx="3448">
                  <c:v>46184.999305555553</c:v>
                </c:pt>
                <c:pt idx="3449">
                  <c:v>46185.999305555553</c:v>
                </c:pt>
                <c:pt idx="3450">
                  <c:v>46186.999305555553</c:v>
                </c:pt>
                <c:pt idx="3451">
                  <c:v>46187.999305555553</c:v>
                </c:pt>
                <c:pt idx="3452">
                  <c:v>46188.999305555553</c:v>
                </c:pt>
                <c:pt idx="3453">
                  <c:v>46189.999305555553</c:v>
                </c:pt>
                <c:pt idx="3454">
                  <c:v>46190.999305555553</c:v>
                </c:pt>
                <c:pt idx="3455">
                  <c:v>46191.999305555553</c:v>
                </c:pt>
                <c:pt idx="3456">
                  <c:v>46192.999305555553</c:v>
                </c:pt>
                <c:pt idx="3457">
                  <c:v>46193.999305555553</c:v>
                </c:pt>
                <c:pt idx="3458">
                  <c:v>46194.999305555553</c:v>
                </c:pt>
                <c:pt idx="3459">
                  <c:v>46195.999305555553</c:v>
                </c:pt>
                <c:pt idx="3460">
                  <c:v>46196.999305555553</c:v>
                </c:pt>
                <c:pt idx="3461">
                  <c:v>46197.999305555553</c:v>
                </c:pt>
                <c:pt idx="3462">
                  <c:v>46198.999305555553</c:v>
                </c:pt>
                <c:pt idx="3463">
                  <c:v>46199.999305555553</c:v>
                </c:pt>
                <c:pt idx="3464">
                  <c:v>46200.999305555553</c:v>
                </c:pt>
                <c:pt idx="3465">
                  <c:v>46201.999305555553</c:v>
                </c:pt>
                <c:pt idx="3466">
                  <c:v>46202.999305555553</c:v>
                </c:pt>
                <c:pt idx="3467">
                  <c:v>46203.999305555553</c:v>
                </c:pt>
                <c:pt idx="3468">
                  <c:v>46204.999305555553</c:v>
                </c:pt>
                <c:pt idx="3469">
                  <c:v>46205.999305555553</c:v>
                </c:pt>
                <c:pt idx="3470">
                  <c:v>46206.999305555553</c:v>
                </c:pt>
                <c:pt idx="3471">
                  <c:v>46207.999305555553</c:v>
                </c:pt>
                <c:pt idx="3472">
                  <c:v>46208.999305555553</c:v>
                </c:pt>
                <c:pt idx="3473">
                  <c:v>46209.999305555553</c:v>
                </c:pt>
                <c:pt idx="3474">
                  <c:v>46210.999305555553</c:v>
                </c:pt>
                <c:pt idx="3475">
                  <c:v>46211.999305555553</c:v>
                </c:pt>
                <c:pt idx="3476">
                  <c:v>46212.999305555553</c:v>
                </c:pt>
                <c:pt idx="3477">
                  <c:v>46213.999305555553</c:v>
                </c:pt>
                <c:pt idx="3478">
                  <c:v>46214.999305555553</c:v>
                </c:pt>
                <c:pt idx="3479">
                  <c:v>46215.999305555553</c:v>
                </c:pt>
                <c:pt idx="3480">
                  <c:v>46216.999305555553</c:v>
                </c:pt>
                <c:pt idx="3481">
                  <c:v>46217.999305555553</c:v>
                </c:pt>
                <c:pt idx="3482">
                  <c:v>46218.999305555553</c:v>
                </c:pt>
                <c:pt idx="3483">
                  <c:v>46219.999305555553</c:v>
                </c:pt>
                <c:pt idx="3484">
                  <c:v>46220.999305555553</c:v>
                </c:pt>
                <c:pt idx="3485">
                  <c:v>46221.999305555553</c:v>
                </c:pt>
                <c:pt idx="3486">
                  <c:v>46222.999305555553</c:v>
                </c:pt>
                <c:pt idx="3487">
                  <c:v>46223.999305555553</c:v>
                </c:pt>
                <c:pt idx="3488">
                  <c:v>46224.999305555553</c:v>
                </c:pt>
                <c:pt idx="3489">
                  <c:v>46225.999305555553</c:v>
                </c:pt>
                <c:pt idx="3490">
                  <c:v>46226.999305555553</c:v>
                </c:pt>
                <c:pt idx="3491">
                  <c:v>46227.999305555553</c:v>
                </c:pt>
                <c:pt idx="3492">
                  <c:v>46228.999305555553</c:v>
                </c:pt>
                <c:pt idx="3493">
                  <c:v>46229.999305555553</c:v>
                </c:pt>
                <c:pt idx="3494">
                  <c:v>46230.999305555553</c:v>
                </c:pt>
                <c:pt idx="3495">
                  <c:v>46231.999305555553</c:v>
                </c:pt>
                <c:pt idx="3496">
                  <c:v>46232.999305555553</c:v>
                </c:pt>
                <c:pt idx="3497">
                  <c:v>46233.999305555553</c:v>
                </c:pt>
                <c:pt idx="3498">
                  <c:v>46234.999305555553</c:v>
                </c:pt>
                <c:pt idx="3499">
                  <c:v>46235.999305555553</c:v>
                </c:pt>
                <c:pt idx="3500">
                  <c:v>46236.999305555553</c:v>
                </c:pt>
                <c:pt idx="3501">
                  <c:v>46237.999305555553</c:v>
                </c:pt>
                <c:pt idx="3502">
                  <c:v>46238.999305555553</c:v>
                </c:pt>
                <c:pt idx="3503">
                  <c:v>46239.999305555553</c:v>
                </c:pt>
                <c:pt idx="3504">
                  <c:v>46240.999305555553</c:v>
                </c:pt>
                <c:pt idx="3505">
                  <c:v>46241.999305555553</c:v>
                </c:pt>
                <c:pt idx="3506">
                  <c:v>46242.999305555553</c:v>
                </c:pt>
                <c:pt idx="3507">
                  <c:v>46243.999305555553</c:v>
                </c:pt>
                <c:pt idx="3508">
                  <c:v>46244.999305555553</c:v>
                </c:pt>
                <c:pt idx="3509">
                  <c:v>46245.999305555553</c:v>
                </c:pt>
                <c:pt idx="3510">
                  <c:v>46246.999305555553</c:v>
                </c:pt>
                <c:pt idx="3511">
                  <c:v>46247.999305555553</c:v>
                </c:pt>
                <c:pt idx="3512">
                  <c:v>46248.999305555553</c:v>
                </c:pt>
                <c:pt idx="3513">
                  <c:v>46249.999305555553</c:v>
                </c:pt>
                <c:pt idx="3514">
                  <c:v>46250.999305555553</c:v>
                </c:pt>
                <c:pt idx="3515">
                  <c:v>46251.999305555553</c:v>
                </c:pt>
                <c:pt idx="3516">
                  <c:v>46252.999305555553</c:v>
                </c:pt>
                <c:pt idx="3517">
                  <c:v>46253.999305555553</c:v>
                </c:pt>
                <c:pt idx="3518">
                  <c:v>46254.999305555553</c:v>
                </c:pt>
                <c:pt idx="3519">
                  <c:v>46255.999305555553</c:v>
                </c:pt>
                <c:pt idx="3520">
                  <c:v>46256.999305555553</c:v>
                </c:pt>
                <c:pt idx="3521">
                  <c:v>46257.999305555553</c:v>
                </c:pt>
                <c:pt idx="3522">
                  <c:v>46258.999305555553</c:v>
                </c:pt>
                <c:pt idx="3523">
                  <c:v>46259.999305555553</c:v>
                </c:pt>
                <c:pt idx="3524">
                  <c:v>46260.999305555553</c:v>
                </c:pt>
                <c:pt idx="3525">
                  <c:v>46261.999305555553</c:v>
                </c:pt>
                <c:pt idx="3526">
                  <c:v>46262.999305555553</c:v>
                </c:pt>
                <c:pt idx="3527">
                  <c:v>46263.999305555553</c:v>
                </c:pt>
                <c:pt idx="3528">
                  <c:v>46264.999305555553</c:v>
                </c:pt>
                <c:pt idx="3529">
                  <c:v>46265.999305555553</c:v>
                </c:pt>
                <c:pt idx="3530">
                  <c:v>46266.999305555553</c:v>
                </c:pt>
                <c:pt idx="3531">
                  <c:v>46266.999305555553</c:v>
                </c:pt>
                <c:pt idx="3532">
                  <c:v>#N/A</c:v>
                </c:pt>
                <c:pt idx="3533">
                  <c:v>#N/A</c:v>
                </c:pt>
                <c:pt idx="3534">
                  <c:v>#N/A</c:v>
                </c:pt>
                <c:pt idx="3535">
                  <c:v>#N/A</c:v>
                </c:pt>
                <c:pt idx="3536">
                  <c:v>#N/A</c:v>
                </c:pt>
                <c:pt idx="3537">
                  <c:v>#N/A</c:v>
                </c:pt>
                <c:pt idx="3538">
                  <c:v>#N/A</c:v>
                </c:pt>
                <c:pt idx="3539">
                  <c:v>#N/A</c:v>
                </c:pt>
                <c:pt idx="3540">
                  <c:v>#N/A</c:v>
                </c:pt>
                <c:pt idx="3541">
                  <c:v>#N/A</c:v>
                </c:pt>
                <c:pt idx="3542">
                  <c:v>#N/A</c:v>
                </c:pt>
                <c:pt idx="3543">
                  <c:v>#N/A</c:v>
                </c:pt>
                <c:pt idx="3544">
                  <c:v>#N/A</c:v>
                </c:pt>
                <c:pt idx="3545">
                  <c:v>#N/A</c:v>
                </c:pt>
                <c:pt idx="3546">
                  <c:v>#N/A</c:v>
                </c:pt>
                <c:pt idx="3547">
                  <c:v>#N/A</c:v>
                </c:pt>
              </c:numCache>
            </c:numRef>
          </c:cat>
          <c:val>
            <c:numRef>
              <c:f>Trends!$H$17:$H$3564</c:f>
              <c:numCache>
                <c:formatCode>0.000</c:formatCode>
                <c:ptCount val="3548"/>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pt idx="600">
                  <c:v>#N/A</c:v>
                </c:pt>
                <c:pt idx="601">
                  <c:v>#N/A</c:v>
                </c:pt>
                <c:pt idx="602">
                  <c:v>#N/A</c:v>
                </c:pt>
                <c:pt idx="603">
                  <c:v>#N/A</c:v>
                </c:pt>
                <c:pt idx="604">
                  <c:v>#N/A</c:v>
                </c:pt>
                <c:pt idx="605">
                  <c:v>#N/A</c:v>
                </c:pt>
                <c:pt idx="606">
                  <c:v>#N/A</c:v>
                </c:pt>
                <c:pt idx="607">
                  <c:v>#N/A</c:v>
                </c:pt>
                <c:pt idx="608">
                  <c:v>#N/A</c:v>
                </c:pt>
                <c:pt idx="609">
                  <c:v>#N/A</c:v>
                </c:pt>
                <c:pt idx="610">
                  <c:v>#N/A</c:v>
                </c:pt>
                <c:pt idx="611">
                  <c:v>#N/A</c:v>
                </c:pt>
                <c:pt idx="612">
                  <c:v>#N/A</c:v>
                </c:pt>
                <c:pt idx="613">
                  <c:v>#N/A</c:v>
                </c:pt>
                <c:pt idx="614">
                  <c:v>#N/A</c:v>
                </c:pt>
                <c:pt idx="615">
                  <c:v>#N/A</c:v>
                </c:pt>
                <c:pt idx="616">
                  <c:v>#N/A</c:v>
                </c:pt>
                <c:pt idx="617">
                  <c:v>#N/A</c:v>
                </c:pt>
                <c:pt idx="618">
                  <c:v>#N/A</c:v>
                </c:pt>
                <c:pt idx="619">
                  <c:v>#N/A</c:v>
                </c:pt>
                <c:pt idx="620">
                  <c:v>#N/A</c:v>
                </c:pt>
                <c:pt idx="621">
                  <c:v>#N/A</c:v>
                </c:pt>
                <c:pt idx="622">
                  <c:v>#N/A</c:v>
                </c:pt>
                <c:pt idx="623">
                  <c:v>#N/A</c:v>
                </c:pt>
                <c:pt idx="624">
                  <c:v>#N/A</c:v>
                </c:pt>
                <c:pt idx="625">
                  <c:v>#N/A</c:v>
                </c:pt>
                <c:pt idx="626">
                  <c:v>#N/A</c:v>
                </c:pt>
                <c:pt idx="627">
                  <c:v>#N/A</c:v>
                </c:pt>
                <c:pt idx="628">
                  <c:v>#N/A</c:v>
                </c:pt>
                <c:pt idx="629">
                  <c:v>#N/A</c:v>
                </c:pt>
                <c:pt idx="630">
                  <c:v>#N/A</c:v>
                </c:pt>
                <c:pt idx="631">
                  <c:v>#N/A</c:v>
                </c:pt>
                <c:pt idx="632">
                  <c:v>#N/A</c:v>
                </c:pt>
                <c:pt idx="633">
                  <c:v>#N/A</c:v>
                </c:pt>
                <c:pt idx="634">
                  <c:v>#N/A</c:v>
                </c:pt>
                <c:pt idx="635">
                  <c:v>#N/A</c:v>
                </c:pt>
                <c:pt idx="636">
                  <c:v>#N/A</c:v>
                </c:pt>
                <c:pt idx="637">
                  <c:v>#N/A</c:v>
                </c:pt>
                <c:pt idx="638">
                  <c:v>#N/A</c:v>
                </c:pt>
                <c:pt idx="639">
                  <c:v>#N/A</c:v>
                </c:pt>
                <c:pt idx="640">
                  <c:v>#N/A</c:v>
                </c:pt>
                <c:pt idx="641">
                  <c:v>#N/A</c:v>
                </c:pt>
                <c:pt idx="642">
                  <c:v>#N/A</c:v>
                </c:pt>
                <c:pt idx="643">
                  <c:v>#N/A</c:v>
                </c:pt>
                <c:pt idx="644">
                  <c:v>#N/A</c:v>
                </c:pt>
                <c:pt idx="645">
                  <c:v>#N/A</c:v>
                </c:pt>
                <c:pt idx="646">
                  <c:v>#N/A</c:v>
                </c:pt>
                <c:pt idx="647">
                  <c:v>#N/A</c:v>
                </c:pt>
                <c:pt idx="648">
                  <c:v>#N/A</c:v>
                </c:pt>
                <c:pt idx="649">
                  <c:v>#N/A</c:v>
                </c:pt>
                <c:pt idx="650">
                  <c:v>#N/A</c:v>
                </c:pt>
                <c:pt idx="651">
                  <c:v>#N/A</c:v>
                </c:pt>
                <c:pt idx="652">
                  <c:v>#N/A</c:v>
                </c:pt>
                <c:pt idx="653">
                  <c:v>#N/A</c:v>
                </c:pt>
                <c:pt idx="654">
                  <c:v>#N/A</c:v>
                </c:pt>
                <c:pt idx="655">
                  <c:v>#N/A</c:v>
                </c:pt>
                <c:pt idx="656">
                  <c:v>#N/A</c:v>
                </c:pt>
                <c:pt idx="657">
                  <c:v>#N/A</c:v>
                </c:pt>
                <c:pt idx="658">
                  <c:v>#N/A</c:v>
                </c:pt>
                <c:pt idx="659">
                  <c:v>#N/A</c:v>
                </c:pt>
                <c:pt idx="660">
                  <c:v>#N/A</c:v>
                </c:pt>
                <c:pt idx="661">
                  <c:v>#N/A</c:v>
                </c:pt>
                <c:pt idx="662">
                  <c:v>#N/A</c:v>
                </c:pt>
                <c:pt idx="663">
                  <c:v>#N/A</c:v>
                </c:pt>
                <c:pt idx="664">
                  <c:v>#N/A</c:v>
                </c:pt>
                <c:pt idx="665">
                  <c:v>#N/A</c:v>
                </c:pt>
                <c:pt idx="666">
                  <c:v>#N/A</c:v>
                </c:pt>
                <c:pt idx="667">
                  <c:v>#N/A</c:v>
                </c:pt>
                <c:pt idx="668">
                  <c:v>#N/A</c:v>
                </c:pt>
                <c:pt idx="669">
                  <c:v>#N/A</c:v>
                </c:pt>
                <c:pt idx="670">
                  <c:v>#N/A</c:v>
                </c:pt>
                <c:pt idx="671">
                  <c:v>#N/A</c:v>
                </c:pt>
                <c:pt idx="672">
                  <c:v>#N/A</c:v>
                </c:pt>
                <c:pt idx="673">
                  <c:v>#N/A</c:v>
                </c:pt>
                <c:pt idx="674">
                  <c:v>#N/A</c:v>
                </c:pt>
                <c:pt idx="675">
                  <c:v>#N/A</c:v>
                </c:pt>
                <c:pt idx="676">
                  <c:v>#N/A</c:v>
                </c:pt>
                <c:pt idx="677">
                  <c:v>#N/A</c:v>
                </c:pt>
                <c:pt idx="678">
                  <c:v>#N/A</c:v>
                </c:pt>
                <c:pt idx="679">
                  <c:v>#N/A</c:v>
                </c:pt>
                <c:pt idx="680">
                  <c:v>#N/A</c:v>
                </c:pt>
                <c:pt idx="681">
                  <c:v>#N/A</c:v>
                </c:pt>
                <c:pt idx="682">
                  <c:v>#N/A</c:v>
                </c:pt>
                <c:pt idx="683">
                  <c:v>#N/A</c:v>
                </c:pt>
                <c:pt idx="684">
                  <c:v>#N/A</c:v>
                </c:pt>
                <c:pt idx="685">
                  <c:v>#N/A</c:v>
                </c:pt>
                <c:pt idx="686">
                  <c:v>#N/A</c:v>
                </c:pt>
                <c:pt idx="687">
                  <c:v>#N/A</c:v>
                </c:pt>
                <c:pt idx="688">
                  <c:v>#N/A</c:v>
                </c:pt>
                <c:pt idx="689">
                  <c:v>#N/A</c:v>
                </c:pt>
                <c:pt idx="690">
                  <c:v>#N/A</c:v>
                </c:pt>
                <c:pt idx="691">
                  <c:v>#N/A</c:v>
                </c:pt>
                <c:pt idx="692">
                  <c:v>#N/A</c:v>
                </c:pt>
                <c:pt idx="693">
                  <c:v>#N/A</c:v>
                </c:pt>
                <c:pt idx="694">
                  <c:v>#N/A</c:v>
                </c:pt>
                <c:pt idx="695">
                  <c:v>#N/A</c:v>
                </c:pt>
                <c:pt idx="696">
                  <c:v>#N/A</c:v>
                </c:pt>
                <c:pt idx="697">
                  <c:v>#N/A</c:v>
                </c:pt>
                <c:pt idx="698">
                  <c:v>#N/A</c:v>
                </c:pt>
                <c:pt idx="699">
                  <c:v>#N/A</c:v>
                </c:pt>
                <c:pt idx="700">
                  <c:v>#N/A</c:v>
                </c:pt>
                <c:pt idx="701">
                  <c:v>#N/A</c:v>
                </c:pt>
                <c:pt idx="702">
                  <c:v>#N/A</c:v>
                </c:pt>
                <c:pt idx="703">
                  <c:v>#N/A</c:v>
                </c:pt>
                <c:pt idx="704">
                  <c:v>#N/A</c:v>
                </c:pt>
                <c:pt idx="705">
                  <c:v>#N/A</c:v>
                </c:pt>
                <c:pt idx="706">
                  <c:v>#N/A</c:v>
                </c:pt>
                <c:pt idx="707">
                  <c:v>#N/A</c:v>
                </c:pt>
                <c:pt idx="708">
                  <c:v>#N/A</c:v>
                </c:pt>
                <c:pt idx="709">
                  <c:v>#N/A</c:v>
                </c:pt>
                <c:pt idx="710">
                  <c:v>#N/A</c:v>
                </c:pt>
                <c:pt idx="711">
                  <c:v>#N/A</c:v>
                </c:pt>
                <c:pt idx="712">
                  <c:v>#N/A</c:v>
                </c:pt>
                <c:pt idx="713">
                  <c:v>#N/A</c:v>
                </c:pt>
                <c:pt idx="714">
                  <c:v>#N/A</c:v>
                </c:pt>
                <c:pt idx="715">
                  <c:v>#N/A</c:v>
                </c:pt>
                <c:pt idx="716">
                  <c:v>#N/A</c:v>
                </c:pt>
                <c:pt idx="717">
                  <c:v>#N/A</c:v>
                </c:pt>
                <c:pt idx="718">
                  <c:v>#N/A</c:v>
                </c:pt>
                <c:pt idx="719">
                  <c:v>#N/A</c:v>
                </c:pt>
                <c:pt idx="720">
                  <c:v>#N/A</c:v>
                </c:pt>
                <c:pt idx="721">
                  <c:v>#N/A</c:v>
                </c:pt>
                <c:pt idx="722">
                  <c:v>#N/A</c:v>
                </c:pt>
                <c:pt idx="723">
                  <c:v>#N/A</c:v>
                </c:pt>
                <c:pt idx="724">
                  <c:v>#N/A</c:v>
                </c:pt>
                <c:pt idx="725">
                  <c:v>#N/A</c:v>
                </c:pt>
                <c:pt idx="726">
                  <c:v>#N/A</c:v>
                </c:pt>
                <c:pt idx="727">
                  <c:v>#N/A</c:v>
                </c:pt>
                <c:pt idx="728">
                  <c:v>#N/A</c:v>
                </c:pt>
                <c:pt idx="729">
                  <c:v>#N/A</c:v>
                </c:pt>
                <c:pt idx="730">
                  <c:v>#N/A</c:v>
                </c:pt>
                <c:pt idx="731">
                  <c:v>#N/A</c:v>
                </c:pt>
                <c:pt idx="732">
                  <c:v>#N/A</c:v>
                </c:pt>
                <c:pt idx="733">
                  <c:v>#N/A</c:v>
                </c:pt>
                <c:pt idx="734">
                  <c:v>#N/A</c:v>
                </c:pt>
                <c:pt idx="735">
                  <c:v>#N/A</c:v>
                </c:pt>
                <c:pt idx="736">
                  <c:v>#N/A</c:v>
                </c:pt>
                <c:pt idx="737">
                  <c:v>#N/A</c:v>
                </c:pt>
                <c:pt idx="738">
                  <c:v>#N/A</c:v>
                </c:pt>
                <c:pt idx="739">
                  <c:v>#N/A</c:v>
                </c:pt>
                <c:pt idx="740">
                  <c:v>#N/A</c:v>
                </c:pt>
                <c:pt idx="741">
                  <c:v>#N/A</c:v>
                </c:pt>
                <c:pt idx="742">
                  <c:v>#N/A</c:v>
                </c:pt>
                <c:pt idx="743">
                  <c:v>#N/A</c:v>
                </c:pt>
                <c:pt idx="744">
                  <c:v>#N/A</c:v>
                </c:pt>
                <c:pt idx="745">
                  <c:v>#N/A</c:v>
                </c:pt>
                <c:pt idx="746">
                  <c:v>#N/A</c:v>
                </c:pt>
                <c:pt idx="747">
                  <c:v>#N/A</c:v>
                </c:pt>
                <c:pt idx="748">
                  <c:v>#N/A</c:v>
                </c:pt>
                <c:pt idx="749">
                  <c:v>#N/A</c:v>
                </c:pt>
                <c:pt idx="750">
                  <c:v>#N/A</c:v>
                </c:pt>
                <c:pt idx="751">
                  <c:v>#N/A</c:v>
                </c:pt>
                <c:pt idx="752">
                  <c:v>#N/A</c:v>
                </c:pt>
                <c:pt idx="753">
                  <c:v>#N/A</c:v>
                </c:pt>
                <c:pt idx="754">
                  <c:v>#N/A</c:v>
                </c:pt>
                <c:pt idx="755">
                  <c:v>#N/A</c:v>
                </c:pt>
                <c:pt idx="756">
                  <c:v>#N/A</c:v>
                </c:pt>
                <c:pt idx="757">
                  <c:v>#N/A</c:v>
                </c:pt>
                <c:pt idx="758">
                  <c:v>#N/A</c:v>
                </c:pt>
                <c:pt idx="759">
                  <c:v>#N/A</c:v>
                </c:pt>
                <c:pt idx="760">
                  <c:v>#N/A</c:v>
                </c:pt>
                <c:pt idx="761">
                  <c:v>#N/A</c:v>
                </c:pt>
                <c:pt idx="762">
                  <c:v>#N/A</c:v>
                </c:pt>
                <c:pt idx="763">
                  <c:v>#N/A</c:v>
                </c:pt>
                <c:pt idx="764">
                  <c:v>#N/A</c:v>
                </c:pt>
                <c:pt idx="765">
                  <c:v>#N/A</c:v>
                </c:pt>
                <c:pt idx="766">
                  <c:v>#N/A</c:v>
                </c:pt>
                <c:pt idx="767">
                  <c:v>#N/A</c:v>
                </c:pt>
                <c:pt idx="768">
                  <c:v>#N/A</c:v>
                </c:pt>
                <c:pt idx="769">
                  <c:v>#N/A</c:v>
                </c:pt>
                <c:pt idx="770">
                  <c:v>#N/A</c:v>
                </c:pt>
                <c:pt idx="771">
                  <c:v>#N/A</c:v>
                </c:pt>
                <c:pt idx="772">
                  <c:v>#N/A</c:v>
                </c:pt>
                <c:pt idx="773">
                  <c:v>#N/A</c:v>
                </c:pt>
                <c:pt idx="774">
                  <c:v>#N/A</c:v>
                </c:pt>
                <c:pt idx="775">
                  <c:v>#N/A</c:v>
                </c:pt>
                <c:pt idx="776">
                  <c:v>#N/A</c:v>
                </c:pt>
                <c:pt idx="777">
                  <c:v>#N/A</c:v>
                </c:pt>
                <c:pt idx="778">
                  <c:v>#N/A</c:v>
                </c:pt>
                <c:pt idx="779">
                  <c:v>#N/A</c:v>
                </c:pt>
                <c:pt idx="780">
                  <c:v>#N/A</c:v>
                </c:pt>
                <c:pt idx="781">
                  <c:v>#N/A</c:v>
                </c:pt>
                <c:pt idx="782">
                  <c:v>#N/A</c:v>
                </c:pt>
                <c:pt idx="783">
                  <c:v>#N/A</c:v>
                </c:pt>
                <c:pt idx="784">
                  <c:v>#N/A</c:v>
                </c:pt>
                <c:pt idx="785">
                  <c:v>#N/A</c:v>
                </c:pt>
                <c:pt idx="786">
                  <c:v>#N/A</c:v>
                </c:pt>
                <c:pt idx="787">
                  <c:v>#N/A</c:v>
                </c:pt>
                <c:pt idx="788">
                  <c:v>#N/A</c:v>
                </c:pt>
                <c:pt idx="789">
                  <c:v>#N/A</c:v>
                </c:pt>
                <c:pt idx="790">
                  <c:v>#N/A</c:v>
                </c:pt>
                <c:pt idx="791">
                  <c:v>#N/A</c:v>
                </c:pt>
                <c:pt idx="792">
                  <c:v>#N/A</c:v>
                </c:pt>
                <c:pt idx="793">
                  <c:v>#N/A</c:v>
                </c:pt>
                <c:pt idx="794">
                  <c:v>#N/A</c:v>
                </c:pt>
                <c:pt idx="795">
                  <c:v>#N/A</c:v>
                </c:pt>
                <c:pt idx="796">
                  <c:v>#N/A</c:v>
                </c:pt>
                <c:pt idx="797">
                  <c:v>#N/A</c:v>
                </c:pt>
                <c:pt idx="798">
                  <c:v>#N/A</c:v>
                </c:pt>
                <c:pt idx="799">
                  <c:v>#N/A</c:v>
                </c:pt>
                <c:pt idx="800">
                  <c:v>#N/A</c:v>
                </c:pt>
                <c:pt idx="801">
                  <c:v>#N/A</c:v>
                </c:pt>
                <c:pt idx="802">
                  <c:v>#N/A</c:v>
                </c:pt>
                <c:pt idx="803">
                  <c:v>#N/A</c:v>
                </c:pt>
                <c:pt idx="804">
                  <c:v>#N/A</c:v>
                </c:pt>
                <c:pt idx="805">
                  <c:v>#N/A</c:v>
                </c:pt>
                <c:pt idx="806">
                  <c:v>#N/A</c:v>
                </c:pt>
                <c:pt idx="807">
                  <c:v>#N/A</c:v>
                </c:pt>
                <c:pt idx="808">
                  <c:v>#N/A</c:v>
                </c:pt>
                <c:pt idx="809">
                  <c:v>#N/A</c:v>
                </c:pt>
                <c:pt idx="810">
                  <c:v>#N/A</c:v>
                </c:pt>
                <c:pt idx="811">
                  <c:v>#N/A</c:v>
                </c:pt>
                <c:pt idx="812">
                  <c:v>#N/A</c:v>
                </c:pt>
                <c:pt idx="813">
                  <c:v>#N/A</c:v>
                </c:pt>
                <c:pt idx="814">
                  <c:v>#N/A</c:v>
                </c:pt>
                <c:pt idx="815">
                  <c:v>#N/A</c:v>
                </c:pt>
                <c:pt idx="816">
                  <c:v>#N/A</c:v>
                </c:pt>
                <c:pt idx="817">
                  <c:v>#N/A</c:v>
                </c:pt>
                <c:pt idx="818">
                  <c:v>#N/A</c:v>
                </c:pt>
                <c:pt idx="819">
                  <c:v>#N/A</c:v>
                </c:pt>
                <c:pt idx="820">
                  <c:v>#N/A</c:v>
                </c:pt>
                <c:pt idx="821">
                  <c:v>#N/A</c:v>
                </c:pt>
                <c:pt idx="822">
                  <c:v>#N/A</c:v>
                </c:pt>
                <c:pt idx="823">
                  <c:v>#N/A</c:v>
                </c:pt>
                <c:pt idx="824">
                  <c:v>#N/A</c:v>
                </c:pt>
                <c:pt idx="825">
                  <c:v>#N/A</c:v>
                </c:pt>
                <c:pt idx="826">
                  <c:v>#N/A</c:v>
                </c:pt>
                <c:pt idx="827">
                  <c:v>#N/A</c:v>
                </c:pt>
                <c:pt idx="828">
                  <c:v>#N/A</c:v>
                </c:pt>
                <c:pt idx="829">
                  <c:v>#N/A</c:v>
                </c:pt>
                <c:pt idx="830">
                  <c:v>#N/A</c:v>
                </c:pt>
                <c:pt idx="831">
                  <c:v>#N/A</c:v>
                </c:pt>
                <c:pt idx="832">
                  <c:v>#N/A</c:v>
                </c:pt>
                <c:pt idx="833">
                  <c:v>#N/A</c:v>
                </c:pt>
                <c:pt idx="834">
                  <c:v>#N/A</c:v>
                </c:pt>
                <c:pt idx="835">
                  <c:v>#N/A</c:v>
                </c:pt>
                <c:pt idx="836">
                  <c:v>#N/A</c:v>
                </c:pt>
                <c:pt idx="837">
                  <c:v>#N/A</c:v>
                </c:pt>
                <c:pt idx="838">
                  <c:v>#N/A</c:v>
                </c:pt>
                <c:pt idx="839">
                  <c:v>#N/A</c:v>
                </c:pt>
                <c:pt idx="840">
                  <c:v>#N/A</c:v>
                </c:pt>
                <c:pt idx="841">
                  <c:v>#N/A</c:v>
                </c:pt>
                <c:pt idx="842">
                  <c:v>#N/A</c:v>
                </c:pt>
                <c:pt idx="843">
                  <c:v>#N/A</c:v>
                </c:pt>
                <c:pt idx="844">
                  <c:v>#N/A</c:v>
                </c:pt>
                <c:pt idx="845">
                  <c:v>#N/A</c:v>
                </c:pt>
                <c:pt idx="846">
                  <c:v>#N/A</c:v>
                </c:pt>
                <c:pt idx="847">
                  <c:v>#N/A</c:v>
                </c:pt>
                <c:pt idx="848">
                  <c:v>#N/A</c:v>
                </c:pt>
                <c:pt idx="849">
                  <c:v>#N/A</c:v>
                </c:pt>
                <c:pt idx="850">
                  <c:v>#N/A</c:v>
                </c:pt>
                <c:pt idx="851">
                  <c:v>#N/A</c:v>
                </c:pt>
                <c:pt idx="852">
                  <c:v>#N/A</c:v>
                </c:pt>
                <c:pt idx="853">
                  <c:v>#N/A</c:v>
                </c:pt>
                <c:pt idx="854">
                  <c:v>#N/A</c:v>
                </c:pt>
                <c:pt idx="855">
                  <c:v>#N/A</c:v>
                </c:pt>
                <c:pt idx="856">
                  <c:v>#N/A</c:v>
                </c:pt>
                <c:pt idx="857">
                  <c:v>#N/A</c:v>
                </c:pt>
                <c:pt idx="858">
                  <c:v>#N/A</c:v>
                </c:pt>
                <c:pt idx="859">
                  <c:v>#N/A</c:v>
                </c:pt>
                <c:pt idx="860">
                  <c:v>#N/A</c:v>
                </c:pt>
                <c:pt idx="861">
                  <c:v>#N/A</c:v>
                </c:pt>
                <c:pt idx="862">
                  <c:v>#N/A</c:v>
                </c:pt>
                <c:pt idx="863">
                  <c:v>#N/A</c:v>
                </c:pt>
                <c:pt idx="864">
                  <c:v>#N/A</c:v>
                </c:pt>
                <c:pt idx="865">
                  <c:v>#N/A</c:v>
                </c:pt>
                <c:pt idx="866">
                  <c:v>#N/A</c:v>
                </c:pt>
                <c:pt idx="867">
                  <c:v>#N/A</c:v>
                </c:pt>
                <c:pt idx="868">
                  <c:v>#N/A</c:v>
                </c:pt>
                <c:pt idx="869">
                  <c:v>#N/A</c:v>
                </c:pt>
                <c:pt idx="870">
                  <c:v>#N/A</c:v>
                </c:pt>
                <c:pt idx="871">
                  <c:v>#N/A</c:v>
                </c:pt>
                <c:pt idx="872">
                  <c:v>#N/A</c:v>
                </c:pt>
                <c:pt idx="873">
                  <c:v>#N/A</c:v>
                </c:pt>
                <c:pt idx="874">
                  <c:v>#N/A</c:v>
                </c:pt>
                <c:pt idx="875">
                  <c:v>#N/A</c:v>
                </c:pt>
                <c:pt idx="876">
                  <c:v>#N/A</c:v>
                </c:pt>
                <c:pt idx="877">
                  <c:v>#N/A</c:v>
                </c:pt>
                <c:pt idx="878">
                  <c:v>#N/A</c:v>
                </c:pt>
                <c:pt idx="879">
                  <c:v>#N/A</c:v>
                </c:pt>
                <c:pt idx="880">
                  <c:v>#N/A</c:v>
                </c:pt>
                <c:pt idx="881">
                  <c:v>#N/A</c:v>
                </c:pt>
                <c:pt idx="882">
                  <c:v>#N/A</c:v>
                </c:pt>
                <c:pt idx="883">
                  <c:v>#N/A</c:v>
                </c:pt>
                <c:pt idx="884">
                  <c:v>#N/A</c:v>
                </c:pt>
                <c:pt idx="885">
                  <c:v>#N/A</c:v>
                </c:pt>
                <c:pt idx="886">
                  <c:v>#N/A</c:v>
                </c:pt>
                <c:pt idx="887">
                  <c:v>#N/A</c:v>
                </c:pt>
                <c:pt idx="888">
                  <c:v>#N/A</c:v>
                </c:pt>
                <c:pt idx="889">
                  <c:v>#N/A</c:v>
                </c:pt>
                <c:pt idx="890">
                  <c:v>#N/A</c:v>
                </c:pt>
                <c:pt idx="891">
                  <c:v>#N/A</c:v>
                </c:pt>
                <c:pt idx="892">
                  <c:v>#N/A</c:v>
                </c:pt>
                <c:pt idx="893">
                  <c:v>#N/A</c:v>
                </c:pt>
                <c:pt idx="894">
                  <c:v>#N/A</c:v>
                </c:pt>
                <c:pt idx="895">
                  <c:v>#N/A</c:v>
                </c:pt>
                <c:pt idx="896">
                  <c:v>#N/A</c:v>
                </c:pt>
                <c:pt idx="897">
                  <c:v>#N/A</c:v>
                </c:pt>
                <c:pt idx="898">
                  <c:v>#N/A</c:v>
                </c:pt>
                <c:pt idx="899">
                  <c:v>#N/A</c:v>
                </c:pt>
                <c:pt idx="900">
                  <c:v>#N/A</c:v>
                </c:pt>
                <c:pt idx="901">
                  <c:v>#N/A</c:v>
                </c:pt>
                <c:pt idx="902">
                  <c:v>#N/A</c:v>
                </c:pt>
                <c:pt idx="903">
                  <c:v>#N/A</c:v>
                </c:pt>
                <c:pt idx="904">
                  <c:v>#N/A</c:v>
                </c:pt>
                <c:pt idx="905">
                  <c:v>#N/A</c:v>
                </c:pt>
                <c:pt idx="906">
                  <c:v>#N/A</c:v>
                </c:pt>
                <c:pt idx="907">
                  <c:v>#N/A</c:v>
                </c:pt>
                <c:pt idx="908">
                  <c:v>#N/A</c:v>
                </c:pt>
                <c:pt idx="909">
                  <c:v>#N/A</c:v>
                </c:pt>
                <c:pt idx="910">
                  <c:v>#N/A</c:v>
                </c:pt>
                <c:pt idx="911">
                  <c:v>#N/A</c:v>
                </c:pt>
                <c:pt idx="912">
                  <c:v>#N/A</c:v>
                </c:pt>
                <c:pt idx="913">
                  <c:v>#N/A</c:v>
                </c:pt>
                <c:pt idx="914">
                  <c:v>#N/A</c:v>
                </c:pt>
                <c:pt idx="915">
                  <c:v>#N/A</c:v>
                </c:pt>
                <c:pt idx="916">
                  <c:v>#N/A</c:v>
                </c:pt>
                <c:pt idx="917">
                  <c:v>#N/A</c:v>
                </c:pt>
                <c:pt idx="918">
                  <c:v>#N/A</c:v>
                </c:pt>
                <c:pt idx="919">
                  <c:v>#N/A</c:v>
                </c:pt>
                <c:pt idx="920">
                  <c:v>#N/A</c:v>
                </c:pt>
                <c:pt idx="921">
                  <c:v>#N/A</c:v>
                </c:pt>
                <c:pt idx="922">
                  <c:v>#N/A</c:v>
                </c:pt>
                <c:pt idx="923">
                  <c:v>#N/A</c:v>
                </c:pt>
                <c:pt idx="924">
                  <c:v>#N/A</c:v>
                </c:pt>
                <c:pt idx="925">
                  <c:v>#N/A</c:v>
                </c:pt>
                <c:pt idx="926">
                  <c:v>#N/A</c:v>
                </c:pt>
                <c:pt idx="927">
                  <c:v>#N/A</c:v>
                </c:pt>
                <c:pt idx="928">
                  <c:v>#N/A</c:v>
                </c:pt>
                <c:pt idx="929">
                  <c:v>#N/A</c:v>
                </c:pt>
                <c:pt idx="930">
                  <c:v>#N/A</c:v>
                </c:pt>
                <c:pt idx="931">
                  <c:v>#N/A</c:v>
                </c:pt>
                <c:pt idx="932">
                  <c:v>#N/A</c:v>
                </c:pt>
                <c:pt idx="933">
                  <c:v>#N/A</c:v>
                </c:pt>
                <c:pt idx="934">
                  <c:v>#N/A</c:v>
                </c:pt>
                <c:pt idx="935">
                  <c:v>#N/A</c:v>
                </c:pt>
                <c:pt idx="936">
                  <c:v>#N/A</c:v>
                </c:pt>
                <c:pt idx="937">
                  <c:v>#N/A</c:v>
                </c:pt>
                <c:pt idx="938">
                  <c:v>#N/A</c:v>
                </c:pt>
                <c:pt idx="939">
                  <c:v>#N/A</c:v>
                </c:pt>
                <c:pt idx="940">
                  <c:v>#N/A</c:v>
                </c:pt>
                <c:pt idx="941">
                  <c:v>#N/A</c:v>
                </c:pt>
                <c:pt idx="942">
                  <c:v>#N/A</c:v>
                </c:pt>
                <c:pt idx="943">
                  <c:v>#N/A</c:v>
                </c:pt>
                <c:pt idx="944">
                  <c:v>#N/A</c:v>
                </c:pt>
                <c:pt idx="945">
                  <c:v>#N/A</c:v>
                </c:pt>
                <c:pt idx="946">
                  <c:v>#N/A</c:v>
                </c:pt>
                <c:pt idx="947">
                  <c:v>#N/A</c:v>
                </c:pt>
                <c:pt idx="948">
                  <c:v>#N/A</c:v>
                </c:pt>
                <c:pt idx="949">
                  <c:v>#N/A</c:v>
                </c:pt>
                <c:pt idx="950">
                  <c:v>#N/A</c:v>
                </c:pt>
                <c:pt idx="951">
                  <c:v>#N/A</c:v>
                </c:pt>
                <c:pt idx="952">
                  <c:v>#N/A</c:v>
                </c:pt>
                <c:pt idx="953">
                  <c:v>#N/A</c:v>
                </c:pt>
                <c:pt idx="954">
                  <c:v>#N/A</c:v>
                </c:pt>
                <c:pt idx="955">
                  <c:v>#N/A</c:v>
                </c:pt>
                <c:pt idx="956">
                  <c:v>#N/A</c:v>
                </c:pt>
                <c:pt idx="957">
                  <c:v>#N/A</c:v>
                </c:pt>
                <c:pt idx="958">
                  <c:v>#N/A</c:v>
                </c:pt>
                <c:pt idx="959">
                  <c:v>#N/A</c:v>
                </c:pt>
                <c:pt idx="960">
                  <c:v>#N/A</c:v>
                </c:pt>
                <c:pt idx="961">
                  <c:v>#N/A</c:v>
                </c:pt>
                <c:pt idx="962">
                  <c:v>#N/A</c:v>
                </c:pt>
                <c:pt idx="963">
                  <c:v>#N/A</c:v>
                </c:pt>
                <c:pt idx="964">
                  <c:v>#N/A</c:v>
                </c:pt>
                <c:pt idx="965">
                  <c:v>#N/A</c:v>
                </c:pt>
                <c:pt idx="966">
                  <c:v>#N/A</c:v>
                </c:pt>
                <c:pt idx="967">
                  <c:v>#N/A</c:v>
                </c:pt>
                <c:pt idx="968">
                  <c:v>#N/A</c:v>
                </c:pt>
                <c:pt idx="969">
                  <c:v>#N/A</c:v>
                </c:pt>
                <c:pt idx="970">
                  <c:v>#N/A</c:v>
                </c:pt>
                <c:pt idx="971">
                  <c:v>#N/A</c:v>
                </c:pt>
                <c:pt idx="972">
                  <c:v>#N/A</c:v>
                </c:pt>
                <c:pt idx="973">
                  <c:v>#N/A</c:v>
                </c:pt>
                <c:pt idx="974">
                  <c:v>#N/A</c:v>
                </c:pt>
                <c:pt idx="975">
                  <c:v>#N/A</c:v>
                </c:pt>
                <c:pt idx="976">
                  <c:v>#N/A</c:v>
                </c:pt>
                <c:pt idx="977">
                  <c:v>#N/A</c:v>
                </c:pt>
                <c:pt idx="978">
                  <c:v>#N/A</c:v>
                </c:pt>
                <c:pt idx="979">
                  <c:v>#N/A</c:v>
                </c:pt>
                <c:pt idx="980">
                  <c:v>#N/A</c:v>
                </c:pt>
                <c:pt idx="981">
                  <c:v>#N/A</c:v>
                </c:pt>
                <c:pt idx="982">
                  <c:v>#N/A</c:v>
                </c:pt>
                <c:pt idx="983">
                  <c:v>#N/A</c:v>
                </c:pt>
                <c:pt idx="984">
                  <c:v>#N/A</c:v>
                </c:pt>
                <c:pt idx="985">
                  <c:v>#N/A</c:v>
                </c:pt>
                <c:pt idx="986">
                  <c:v>#N/A</c:v>
                </c:pt>
                <c:pt idx="987">
                  <c:v>#N/A</c:v>
                </c:pt>
                <c:pt idx="988">
                  <c:v>#N/A</c:v>
                </c:pt>
                <c:pt idx="989">
                  <c:v>#N/A</c:v>
                </c:pt>
                <c:pt idx="990">
                  <c:v>#N/A</c:v>
                </c:pt>
                <c:pt idx="991">
                  <c:v>#N/A</c:v>
                </c:pt>
                <c:pt idx="992">
                  <c:v>#N/A</c:v>
                </c:pt>
                <c:pt idx="993">
                  <c:v>#N/A</c:v>
                </c:pt>
                <c:pt idx="994">
                  <c:v>#N/A</c:v>
                </c:pt>
                <c:pt idx="995">
                  <c:v>#N/A</c:v>
                </c:pt>
                <c:pt idx="996">
                  <c:v>#N/A</c:v>
                </c:pt>
                <c:pt idx="997">
                  <c:v>#N/A</c:v>
                </c:pt>
                <c:pt idx="998">
                  <c:v>#N/A</c:v>
                </c:pt>
                <c:pt idx="999">
                  <c:v>#N/A</c:v>
                </c:pt>
                <c:pt idx="1000">
                  <c:v>#N/A</c:v>
                </c:pt>
                <c:pt idx="1001">
                  <c:v>#N/A</c:v>
                </c:pt>
                <c:pt idx="1002">
                  <c:v>#N/A</c:v>
                </c:pt>
                <c:pt idx="1003">
                  <c:v>#N/A</c:v>
                </c:pt>
                <c:pt idx="1004">
                  <c:v>#N/A</c:v>
                </c:pt>
                <c:pt idx="1005">
                  <c:v>#N/A</c:v>
                </c:pt>
                <c:pt idx="1006">
                  <c:v>#N/A</c:v>
                </c:pt>
                <c:pt idx="1007">
                  <c:v>#N/A</c:v>
                </c:pt>
                <c:pt idx="1008">
                  <c:v>#N/A</c:v>
                </c:pt>
                <c:pt idx="1009">
                  <c:v>#N/A</c:v>
                </c:pt>
                <c:pt idx="1010">
                  <c:v>#N/A</c:v>
                </c:pt>
                <c:pt idx="1011">
                  <c:v>#N/A</c:v>
                </c:pt>
                <c:pt idx="1012">
                  <c:v>#N/A</c:v>
                </c:pt>
                <c:pt idx="1013">
                  <c:v>#N/A</c:v>
                </c:pt>
                <c:pt idx="1014">
                  <c:v>#N/A</c:v>
                </c:pt>
                <c:pt idx="1015">
                  <c:v>#N/A</c:v>
                </c:pt>
                <c:pt idx="1016">
                  <c:v>#N/A</c:v>
                </c:pt>
                <c:pt idx="1017">
                  <c:v>#N/A</c:v>
                </c:pt>
                <c:pt idx="1018">
                  <c:v>#N/A</c:v>
                </c:pt>
                <c:pt idx="1019">
                  <c:v>#N/A</c:v>
                </c:pt>
                <c:pt idx="1020">
                  <c:v>#N/A</c:v>
                </c:pt>
                <c:pt idx="1021">
                  <c:v>#N/A</c:v>
                </c:pt>
                <c:pt idx="1022">
                  <c:v>#N/A</c:v>
                </c:pt>
                <c:pt idx="1023">
                  <c:v>#N/A</c:v>
                </c:pt>
                <c:pt idx="1024">
                  <c:v>#N/A</c:v>
                </c:pt>
                <c:pt idx="1025">
                  <c:v>#N/A</c:v>
                </c:pt>
                <c:pt idx="1026">
                  <c:v>#N/A</c:v>
                </c:pt>
                <c:pt idx="1027">
                  <c:v>#N/A</c:v>
                </c:pt>
                <c:pt idx="1028">
                  <c:v>#N/A</c:v>
                </c:pt>
                <c:pt idx="1029">
                  <c:v>#N/A</c:v>
                </c:pt>
                <c:pt idx="1030">
                  <c:v>#N/A</c:v>
                </c:pt>
                <c:pt idx="1031">
                  <c:v>#N/A</c:v>
                </c:pt>
                <c:pt idx="1032">
                  <c:v>#N/A</c:v>
                </c:pt>
                <c:pt idx="1033">
                  <c:v>#N/A</c:v>
                </c:pt>
                <c:pt idx="1034">
                  <c:v>#N/A</c:v>
                </c:pt>
                <c:pt idx="1035">
                  <c:v>#N/A</c:v>
                </c:pt>
                <c:pt idx="1036">
                  <c:v>#N/A</c:v>
                </c:pt>
                <c:pt idx="1037">
                  <c:v>#N/A</c:v>
                </c:pt>
                <c:pt idx="1038">
                  <c:v>#N/A</c:v>
                </c:pt>
                <c:pt idx="1039">
                  <c:v>#N/A</c:v>
                </c:pt>
                <c:pt idx="1040">
                  <c:v>#N/A</c:v>
                </c:pt>
                <c:pt idx="1041">
                  <c:v>#N/A</c:v>
                </c:pt>
                <c:pt idx="1042">
                  <c:v>#N/A</c:v>
                </c:pt>
                <c:pt idx="1043">
                  <c:v>#N/A</c:v>
                </c:pt>
                <c:pt idx="1044">
                  <c:v>#N/A</c:v>
                </c:pt>
                <c:pt idx="1045">
                  <c:v>#N/A</c:v>
                </c:pt>
                <c:pt idx="1046">
                  <c:v>#N/A</c:v>
                </c:pt>
                <c:pt idx="1047">
                  <c:v>#N/A</c:v>
                </c:pt>
                <c:pt idx="1048">
                  <c:v>#N/A</c:v>
                </c:pt>
                <c:pt idx="1049">
                  <c:v>#N/A</c:v>
                </c:pt>
                <c:pt idx="1050">
                  <c:v>#N/A</c:v>
                </c:pt>
                <c:pt idx="1051">
                  <c:v>#N/A</c:v>
                </c:pt>
                <c:pt idx="1052">
                  <c:v>#N/A</c:v>
                </c:pt>
                <c:pt idx="1053">
                  <c:v>#N/A</c:v>
                </c:pt>
                <c:pt idx="1054">
                  <c:v>#N/A</c:v>
                </c:pt>
                <c:pt idx="1055">
                  <c:v>#N/A</c:v>
                </c:pt>
                <c:pt idx="1056">
                  <c:v>#N/A</c:v>
                </c:pt>
                <c:pt idx="1057">
                  <c:v>#N/A</c:v>
                </c:pt>
                <c:pt idx="1058">
                  <c:v>#N/A</c:v>
                </c:pt>
                <c:pt idx="1059">
                  <c:v>#N/A</c:v>
                </c:pt>
                <c:pt idx="1060">
                  <c:v>#N/A</c:v>
                </c:pt>
                <c:pt idx="1061">
                  <c:v>#N/A</c:v>
                </c:pt>
                <c:pt idx="1062">
                  <c:v>#N/A</c:v>
                </c:pt>
                <c:pt idx="1063">
                  <c:v>#N/A</c:v>
                </c:pt>
                <c:pt idx="1064">
                  <c:v>#N/A</c:v>
                </c:pt>
                <c:pt idx="1065">
                  <c:v>#N/A</c:v>
                </c:pt>
                <c:pt idx="1066">
                  <c:v>#N/A</c:v>
                </c:pt>
                <c:pt idx="1067">
                  <c:v>#N/A</c:v>
                </c:pt>
                <c:pt idx="1068">
                  <c:v>#N/A</c:v>
                </c:pt>
                <c:pt idx="1069">
                  <c:v>#N/A</c:v>
                </c:pt>
                <c:pt idx="1070">
                  <c:v>#N/A</c:v>
                </c:pt>
                <c:pt idx="1071">
                  <c:v>#N/A</c:v>
                </c:pt>
                <c:pt idx="1072">
                  <c:v>#N/A</c:v>
                </c:pt>
                <c:pt idx="1073">
                  <c:v>#N/A</c:v>
                </c:pt>
                <c:pt idx="1074">
                  <c:v>#N/A</c:v>
                </c:pt>
                <c:pt idx="1075">
                  <c:v>#N/A</c:v>
                </c:pt>
                <c:pt idx="1076">
                  <c:v>#N/A</c:v>
                </c:pt>
                <c:pt idx="1077">
                  <c:v>#N/A</c:v>
                </c:pt>
                <c:pt idx="1078">
                  <c:v>#N/A</c:v>
                </c:pt>
                <c:pt idx="1079">
                  <c:v>#N/A</c:v>
                </c:pt>
                <c:pt idx="1080">
                  <c:v>#N/A</c:v>
                </c:pt>
                <c:pt idx="1081">
                  <c:v>#N/A</c:v>
                </c:pt>
                <c:pt idx="1082">
                  <c:v>#N/A</c:v>
                </c:pt>
                <c:pt idx="1083">
                  <c:v>#N/A</c:v>
                </c:pt>
                <c:pt idx="1084">
                  <c:v>#N/A</c:v>
                </c:pt>
                <c:pt idx="1085">
                  <c:v>#N/A</c:v>
                </c:pt>
                <c:pt idx="1086">
                  <c:v>#N/A</c:v>
                </c:pt>
                <c:pt idx="1087">
                  <c:v>#N/A</c:v>
                </c:pt>
                <c:pt idx="1088">
                  <c:v>#N/A</c:v>
                </c:pt>
                <c:pt idx="1089">
                  <c:v>#N/A</c:v>
                </c:pt>
                <c:pt idx="1090">
                  <c:v>#N/A</c:v>
                </c:pt>
                <c:pt idx="1091">
                  <c:v>#N/A</c:v>
                </c:pt>
                <c:pt idx="1092">
                  <c:v>#N/A</c:v>
                </c:pt>
                <c:pt idx="1093">
                  <c:v>#N/A</c:v>
                </c:pt>
                <c:pt idx="1094">
                  <c:v>#N/A</c:v>
                </c:pt>
                <c:pt idx="1095">
                  <c:v>#N/A</c:v>
                </c:pt>
                <c:pt idx="1096">
                  <c:v>#N/A</c:v>
                </c:pt>
                <c:pt idx="1097">
                  <c:v>#N/A</c:v>
                </c:pt>
                <c:pt idx="1098">
                  <c:v>#N/A</c:v>
                </c:pt>
                <c:pt idx="1099">
                  <c:v>#N/A</c:v>
                </c:pt>
                <c:pt idx="1100">
                  <c:v>#N/A</c:v>
                </c:pt>
                <c:pt idx="1101">
                  <c:v>#N/A</c:v>
                </c:pt>
                <c:pt idx="1102">
                  <c:v>#N/A</c:v>
                </c:pt>
                <c:pt idx="1103">
                  <c:v>#N/A</c:v>
                </c:pt>
                <c:pt idx="1104">
                  <c:v>#N/A</c:v>
                </c:pt>
                <c:pt idx="1105">
                  <c:v>#N/A</c:v>
                </c:pt>
                <c:pt idx="1106">
                  <c:v>#N/A</c:v>
                </c:pt>
                <c:pt idx="1107">
                  <c:v>#N/A</c:v>
                </c:pt>
                <c:pt idx="1108">
                  <c:v>#N/A</c:v>
                </c:pt>
                <c:pt idx="1109">
                  <c:v>#N/A</c:v>
                </c:pt>
                <c:pt idx="1110">
                  <c:v>#N/A</c:v>
                </c:pt>
                <c:pt idx="1111">
                  <c:v>#N/A</c:v>
                </c:pt>
                <c:pt idx="1112">
                  <c:v>#N/A</c:v>
                </c:pt>
                <c:pt idx="1113">
                  <c:v>#N/A</c:v>
                </c:pt>
                <c:pt idx="1114">
                  <c:v>#N/A</c:v>
                </c:pt>
                <c:pt idx="1115">
                  <c:v>#N/A</c:v>
                </c:pt>
                <c:pt idx="1116">
                  <c:v>#N/A</c:v>
                </c:pt>
                <c:pt idx="1117">
                  <c:v>#N/A</c:v>
                </c:pt>
                <c:pt idx="1118">
                  <c:v>#N/A</c:v>
                </c:pt>
                <c:pt idx="1119">
                  <c:v>#N/A</c:v>
                </c:pt>
                <c:pt idx="1120">
                  <c:v>#N/A</c:v>
                </c:pt>
                <c:pt idx="1121">
                  <c:v>#N/A</c:v>
                </c:pt>
                <c:pt idx="1122">
                  <c:v>#N/A</c:v>
                </c:pt>
                <c:pt idx="1123">
                  <c:v>#N/A</c:v>
                </c:pt>
                <c:pt idx="1124">
                  <c:v>#N/A</c:v>
                </c:pt>
                <c:pt idx="1125">
                  <c:v>#N/A</c:v>
                </c:pt>
                <c:pt idx="1126">
                  <c:v>#N/A</c:v>
                </c:pt>
                <c:pt idx="1127">
                  <c:v>#N/A</c:v>
                </c:pt>
                <c:pt idx="1128">
                  <c:v>#N/A</c:v>
                </c:pt>
                <c:pt idx="1129">
                  <c:v>#N/A</c:v>
                </c:pt>
                <c:pt idx="1130">
                  <c:v>#N/A</c:v>
                </c:pt>
                <c:pt idx="1131">
                  <c:v>#N/A</c:v>
                </c:pt>
                <c:pt idx="1132">
                  <c:v>#N/A</c:v>
                </c:pt>
                <c:pt idx="1133">
                  <c:v>#N/A</c:v>
                </c:pt>
                <c:pt idx="1134">
                  <c:v>#N/A</c:v>
                </c:pt>
                <c:pt idx="1135">
                  <c:v>#N/A</c:v>
                </c:pt>
                <c:pt idx="1136">
                  <c:v>#N/A</c:v>
                </c:pt>
                <c:pt idx="1137">
                  <c:v>#N/A</c:v>
                </c:pt>
                <c:pt idx="1138">
                  <c:v>#N/A</c:v>
                </c:pt>
                <c:pt idx="1139">
                  <c:v>#N/A</c:v>
                </c:pt>
                <c:pt idx="1140">
                  <c:v>#N/A</c:v>
                </c:pt>
                <c:pt idx="1141">
                  <c:v>#N/A</c:v>
                </c:pt>
                <c:pt idx="1142">
                  <c:v>#N/A</c:v>
                </c:pt>
                <c:pt idx="1143">
                  <c:v>#N/A</c:v>
                </c:pt>
                <c:pt idx="1144">
                  <c:v>#N/A</c:v>
                </c:pt>
                <c:pt idx="1145">
                  <c:v>#N/A</c:v>
                </c:pt>
                <c:pt idx="1146">
                  <c:v>#N/A</c:v>
                </c:pt>
                <c:pt idx="1147">
                  <c:v>#N/A</c:v>
                </c:pt>
                <c:pt idx="1148">
                  <c:v>#N/A</c:v>
                </c:pt>
                <c:pt idx="1149">
                  <c:v>#N/A</c:v>
                </c:pt>
                <c:pt idx="1150">
                  <c:v>#N/A</c:v>
                </c:pt>
                <c:pt idx="1151">
                  <c:v>#N/A</c:v>
                </c:pt>
                <c:pt idx="1152">
                  <c:v>#N/A</c:v>
                </c:pt>
                <c:pt idx="1153">
                  <c:v>#N/A</c:v>
                </c:pt>
                <c:pt idx="1154">
                  <c:v>#N/A</c:v>
                </c:pt>
                <c:pt idx="1155">
                  <c:v>#N/A</c:v>
                </c:pt>
                <c:pt idx="1156">
                  <c:v>#N/A</c:v>
                </c:pt>
                <c:pt idx="1157">
                  <c:v>#N/A</c:v>
                </c:pt>
                <c:pt idx="1158">
                  <c:v>#N/A</c:v>
                </c:pt>
                <c:pt idx="1159">
                  <c:v>#N/A</c:v>
                </c:pt>
                <c:pt idx="1160">
                  <c:v>#N/A</c:v>
                </c:pt>
                <c:pt idx="1161">
                  <c:v>#N/A</c:v>
                </c:pt>
                <c:pt idx="1162">
                  <c:v>#N/A</c:v>
                </c:pt>
                <c:pt idx="1163">
                  <c:v>#N/A</c:v>
                </c:pt>
                <c:pt idx="1164">
                  <c:v>#N/A</c:v>
                </c:pt>
                <c:pt idx="1165">
                  <c:v>#N/A</c:v>
                </c:pt>
                <c:pt idx="1166">
                  <c:v>#N/A</c:v>
                </c:pt>
                <c:pt idx="1167">
                  <c:v>#N/A</c:v>
                </c:pt>
                <c:pt idx="1168">
                  <c:v>#N/A</c:v>
                </c:pt>
                <c:pt idx="1169">
                  <c:v>#N/A</c:v>
                </c:pt>
                <c:pt idx="1170">
                  <c:v>#N/A</c:v>
                </c:pt>
                <c:pt idx="1171">
                  <c:v>#N/A</c:v>
                </c:pt>
                <c:pt idx="1172">
                  <c:v>#N/A</c:v>
                </c:pt>
                <c:pt idx="1173">
                  <c:v>#N/A</c:v>
                </c:pt>
                <c:pt idx="1174">
                  <c:v>#N/A</c:v>
                </c:pt>
                <c:pt idx="1175">
                  <c:v>#N/A</c:v>
                </c:pt>
                <c:pt idx="1176">
                  <c:v>#N/A</c:v>
                </c:pt>
                <c:pt idx="1177">
                  <c:v>#N/A</c:v>
                </c:pt>
                <c:pt idx="1178">
                  <c:v>#N/A</c:v>
                </c:pt>
                <c:pt idx="1179">
                  <c:v>#N/A</c:v>
                </c:pt>
                <c:pt idx="1180">
                  <c:v>#N/A</c:v>
                </c:pt>
                <c:pt idx="1181">
                  <c:v>#N/A</c:v>
                </c:pt>
                <c:pt idx="1182">
                  <c:v>#N/A</c:v>
                </c:pt>
                <c:pt idx="1183">
                  <c:v>#N/A</c:v>
                </c:pt>
                <c:pt idx="1184">
                  <c:v>#N/A</c:v>
                </c:pt>
                <c:pt idx="1185">
                  <c:v>#N/A</c:v>
                </c:pt>
                <c:pt idx="1186">
                  <c:v>#N/A</c:v>
                </c:pt>
                <c:pt idx="1187">
                  <c:v>#N/A</c:v>
                </c:pt>
                <c:pt idx="1188">
                  <c:v>#N/A</c:v>
                </c:pt>
                <c:pt idx="1189">
                  <c:v>#N/A</c:v>
                </c:pt>
                <c:pt idx="1190">
                  <c:v>#N/A</c:v>
                </c:pt>
                <c:pt idx="1191">
                  <c:v>#N/A</c:v>
                </c:pt>
                <c:pt idx="1192">
                  <c:v>#N/A</c:v>
                </c:pt>
                <c:pt idx="1193">
                  <c:v>#N/A</c:v>
                </c:pt>
                <c:pt idx="1194">
                  <c:v>#N/A</c:v>
                </c:pt>
                <c:pt idx="1195">
                  <c:v>#N/A</c:v>
                </c:pt>
                <c:pt idx="1196">
                  <c:v>#N/A</c:v>
                </c:pt>
                <c:pt idx="1197">
                  <c:v>#N/A</c:v>
                </c:pt>
                <c:pt idx="1198">
                  <c:v>#N/A</c:v>
                </c:pt>
                <c:pt idx="1199">
                  <c:v>#N/A</c:v>
                </c:pt>
                <c:pt idx="1200">
                  <c:v>#N/A</c:v>
                </c:pt>
                <c:pt idx="1201">
                  <c:v>#N/A</c:v>
                </c:pt>
                <c:pt idx="1202">
                  <c:v>#N/A</c:v>
                </c:pt>
                <c:pt idx="1203">
                  <c:v>#N/A</c:v>
                </c:pt>
                <c:pt idx="1204">
                  <c:v>#N/A</c:v>
                </c:pt>
                <c:pt idx="1205">
                  <c:v>#N/A</c:v>
                </c:pt>
                <c:pt idx="1206">
                  <c:v>#N/A</c:v>
                </c:pt>
                <c:pt idx="1207">
                  <c:v>#N/A</c:v>
                </c:pt>
                <c:pt idx="1208">
                  <c:v>#N/A</c:v>
                </c:pt>
                <c:pt idx="1209">
                  <c:v>#N/A</c:v>
                </c:pt>
                <c:pt idx="1210">
                  <c:v>#N/A</c:v>
                </c:pt>
                <c:pt idx="1211">
                  <c:v>#N/A</c:v>
                </c:pt>
                <c:pt idx="1212">
                  <c:v>#N/A</c:v>
                </c:pt>
                <c:pt idx="1213">
                  <c:v>#N/A</c:v>
                </c:pt>
                <c:pt idx="1214">
                  <c:v>#N/A</c:v>
                </c:pt>
                <c:pt idx="1215">
                  <c:v>#N/A</c:v>
                </c:pt>
                <c:pt idx="1216">
                  <c:v>#N/A</c:v>
                </c:pt>
                <c:pt idx="1217">
                  <c:v>#N/A</c:v>
                </c:pt>
                <c:pt idx="1218">
                  <c:v>#N/A</c:v>
                </c:pt>
                <c:pt idx="1219">
                  <c:v>#N/A</c:v>
                </c:pt>
                <c:pt idx="1220">
                  <c:v>#N/A</c:v>
                </c:pt>
                <c:pt idx="1221">
                  <c:v>#N/A</c:v>
                </c:pt>
                <c:pt idx="1222">
                  <c:v>#N/A</c:v>
                </c:pt>
                <c:pt idx="1223">
                  <c:v>#N/A</c:v>
                </c:pt>
                <c:pt idx="1224">
                  <c:v>#N/A</c:v>
                </c:pt>
                <c:pt idx="1225">
                  <c:v>#N/A</c:v>
                </c:pt>
                <c:pt idx="1226">
                  <c:v>#N/A</c:v>
                </c:pt>
                <c:pt idx="1227">
                  <c:v>#N/A</c:v>
                </c:pt>
                <c:pt idx="1228">
                  <c:v>#N/A</c:v>
                </c:pt>
                <c:pt idx="1229">
                  <c:v>#N/A</c:v>
                </c:pt>
                <c:pt idx="1230">
                  <c:v>#N/A</c:v>
                </c:pt>
                <c:pt idx="1231">
                  <c:v>#N/A</c:v>
                </c:pt>
                <c:pt idx="1232">
                  <c:v>#N/A</c:v>
                </c:pt>
                <c:pt idx="1233">
                  <c:v>#N/A</c:v>
                </c:pt>
                <c:pt idx="1234">
                  <c:v>#N/A</c:v>
                </c:pt>
                <c:pt idx="1235">
                  <c:v>#N/A</c:v>
                </c:pt>
                <c:pt idx="1236">
                  <c:v>#N/A</c:v>
                </c:pt>
                <c:pt idx="1237">
                  <c:v>#N/A</c:v>
                </c:pt>
                <c:pt idx="1238">
                  <c:v>#N/A</c:v>
                </c:pt>
                <c:pt idx="1239">
                  <c:v>#N/A</c:v>
                </c:pt>
                <c:pt idx="1240">
                  <c:v>#N/A</c:v>
                </c:pt>
                <c:pt idx="1241">
                  <c:v>#N/A</c:v>
                </c:pt>
                <c:pt idx="1242">
                  <c:v>#N/A</c:v>
                </c:pt>
                <c:pt idx="1243">
                  <c:v>#N/A</c:v>
                </c:pt>
                <c:pt idx="1244">
                  <c:v>#N/A</c:v>
                </c:pt>
                <c:pt idx="1245">
                  <c:v>#N/A</c:v>
                </c:pt>
                <c:pt idx="1246">
                  <c:v>#N/A</c:v>
                </c:pt>
                <c:pt idx="1247">
                  <c:v>#N/A</c:v>
                </c:pt>
                <c:pt idx="1248">
                  <c:v>#N/A</c:v>
                </c:pt>
                <c:pt idx="1249">
                  <c:v>#N/A</c:v>
                </c:pt>
                <c:pt idx="1250">
                  <c:v>#N/A</c:v>
                </c:pt>
                <c:pt idx="1251">
                  <c:v>#N/A</c:v>
                </c:pt>
                <c:pt idx="1252">
                  <c:v>#N/A</c:v>
                </c:pt>
                <c:pt idx="1253">
                  <c:v>#N/A</c:v>
                </c:pt>
                <c:pt idx="1254">
                  <c:v>#N/A</c:v>
                </c:pt>
                <c:pt idx="1255">
                  <c:v>#N/A</c:v>
                </c:pt>
                <c:pt idx="1256">
                  <c:v>#N/A</c:v>
                </c:pt>
                <c:pt idx="1257">
                  <c:v>#N/A</c:v>
                </c:pt>
                <c:pt idx="1258">
                  <c:v>#N/A</c:v>
                </c:pt>
                <c:pt idx="1259">
                  <c:v>#N/A</c:v>
                </c:pt>
                <c:pt idx="1260">
                  <c:v>#N/A</c:v>
                </c:pt>
                <c:pt idx="1261">
                  <c:v>#N/A</c:v>
                </c:pt>
                <c:pt idx="1262">
                  <c:v>#N/A</c:v>
                </c:pt>
                <c:pt idx="1263">
                  <c:v>#N/A</c:v>
                </c:pt>
                <c:pt idx="1264">
                  <c:v>#N/A</c:v>
                </c:pt>
                <c:pt idx="1265">
                  <c:v>#N/A</c:v>
                </c:pt>
                <c:pt idx="1266">
                  <c:v>#N/A</c:v>
                </c:pt>
                <c:pt idx="1267">
                  <c:v>#N/A</c:v>
                </c:pt>
                <c:pt idx="1268">
                  <c:v>#N/A</c:v>
                </c:pt>
                <c:pt idx="1269">
                  <c:v>#N/A</c:v>
                </c:pt>
                <c:pt idx="1270">
                  <c:v>#N/A</c:v>
                </c:pt>
                <c:pt idx="1271">
                  <c:v>#N/A</c:v>
                </c:pt>
                <c:pt idx="1272">
                  <c:v>#N/A</c:v>
                </c:pt>
                <c:pt idx="1273">
                  <c:v>#N/A</c:v>
                </c:pt>
                <c:pt idx="1274">
                  <c:v>#N/A</c:v>
                </c:pt>
                <c:pt idx="1275">
                  <c:v>#N/A</c:v>
                </c:pt>
                <c:pt idx="1276">
                  <c:v>#N/A</c:v>
                </c:pt>
                <c:pt idx="1277">
                  <c:v>#N/A</c:v>
                </c:pt>
                <c:pt idx="1278">
                  <c:v>#N/A</c:v>
                </c:pt>
                <c:pt idx="1279">
                  <c:v>#N/A</c:v>
                </c:pt>
                <c:pt idx="1280">
                  <c:v>#N/A</c:v>
                </c:pt>
                <c:pt idx="1281">
                  <c:v>#N/A</c:v>
                </c:pt>
                <c:pt idx="1282">
                  <c:v>#N/A</c:v>
                </c:pt>
                <c:pt idx="1283">
                  <c:v>#N/A</c:v>
                </c:pt>
                <c:pt idx="1284">
                  <c:v>#N/A</c:v>
                </c:pt>
                <c:pt idx="1285">
                  <c:v>#N/A</c:v>
                </c:pt>
                <c:pt idx="1286">
                  <c:v>#N/A</c:v>
                </c:pt>
                <c:pt idx="1287">
                  <c:v>#N/A</c:v>
                </c:pt>
                <c:pt idx="1288">
                  <c:v>#N/A</c:v>
                </c:pt>
                <c:pt idx="1289">
                  <c:v>#N/A</c:v>
                </c:pt>
                <c:pt idx="1290">
                  <c:v>#N/A</c:v>
                </c:pt>
                <c:pt idx="1291">
                  <c:v>#N/A</c:v>
                </c:pt>
                <c:pt idx="1292">
                  <c:v>#N/A</c:v>
                </c:pt>
                <c:pt idx="1293">
                  <c:v>#N/A</c:v>
                </c:pt>
                <c:pt idx="1294">
                  <c:v>#N/A</c:v>
                </c:pt>
                <c:pt idx="1295">
                  <c:v>#N/A</c:v>
                </c:pt>
                <c:pt idx="1296">
                  <c:v>#N/A</c:v>
                </c:pt>
                <c:pt idx="1297">
                  <c:v>#N/A</c:v>
                </c:pt>
                <c:pt idx="1298">
                  <c:v>#N/A</c:v>
                </c:pt>
                <c:pt idx="1299">
                  <c:v>#N/A</c:v>
                </c:pt>
                <c:pt idx="1300">
                  <c:v>#N/A</c:v>
                </c:pt>
                <c:pt idx="1301">
                  <c:v>#N/A</c:v>
                </c:pt>
                <c:pt idx="1302">
                  <c:v>#N/A</c:v>
                </c:pt>
                <c:pt idx="1303">
                  <c:v>#N/A</c:v>
                </c:pt>
                <c:pt idx="1304">
                  <c:v>#N/A</c:v>
                </c:pt>
                <c:pt idx="1305">
                  <c:v>#N/A</c:v>
                </c:pt>
                <c:pt idx="1306">
                  <c:v>#N/A</c:v>
                </c:pt>
                <c:pt idx="1307">
                  <c:v>#N/A</c:v>
                </c:pt>
                <c:pt idx="1308">
                  <c:v>#N/A</c:v>
                </c:pt>
                <c:pt idx="1309">
                  <c:v>#N/A</c:v>
                </c:pt>
                <c:pt idx="1310">
                  <c:v>#N/A</c:v>
                </c:pt>
                <c:pt idx="1311">
                  <c:v>#N/A</c:v>
                </c:pt>
                <c:pt idx="1312">
                  <c:v>#N/A</c:v>
                </c:pt>
                <c:pt idx="1313">
                  <c:v>#N/A</c:v>
                </c:pt>
                <c:pt idx="1314">
                  <c:v>#N/A</c:v>
                </c:pt>
                <c:pt idx="1315">
                  <c:v>#N/A</c:v>
                </c:pt>
                <c:pt idx="1316">
                  <c:v>#N/A</c:v>
                </c:pt>
                <c:pt idx="1317">
                  <c:v>#N/A</c:v>
                </c:pt>
                <c:pt idx="1318">
                  <c:v>#N/A</c:v>
                </c:pt>
                <c:pt idx="1319">
                  <c:v>#N/A</c:v>
                </c:pt>
                <c:pt idx="1320">
                  <c:v>#N/A</c:v>
                </c:pt>
                <c:pt idx="1321">
                  <c:v>#N/A</c:v>
                </c:pt>
                <c:pt idx="1322">
                  <c:v>#N/A</c:v>
                </c:pt>
                <c:pt idx="1323">
                  <c:v>#N/A</c:v>
                </c:pt>
                <c:pt idx="1324">
                  <c:v>#N/A</c:v>
                </c:pt>
                <c:pt idx="1325">
                  <c:v>#N/A</c:v>
                </c:pt>
                <c:pt idx="1326">
                  <c:v>#N/A</c:v>
                </c:pt>
                <c:pt idx="1327">
                  <c:v>#N/A</c:v>
                </c:pt>
                <c:pt idx="1328">
                  <c:v>#N/A</c:v>
                </c:pt>
                <c:pt idx="1329">
                  <c:v>#N/A</c:v>
                </c:pt>
                <c:pt idx="1330">
                  <c:v>#N/A</c:v>
                </c:pt>
                <c:pt idx="1331">
                  <c:v>#N/A</c:v>
                </c:pt>
                <c:pt idx="1332">
                  <c:v>#N/A</c:v>
                </c:pt>
                <c:pt idx="1333">
                  <c:v>#N/A</c:v>
                </c:pt>
                <c:pt idx="1334">
                  <c:v>#N/A</c:v>
                </c:pt>
                <c:pt idx="1335">
                  <c:v>#N/A</c:v>
                </c:pt>
                <c:pt idx="1336">
                  <c:v>#N/A</c:v>
                </c:pt>
                <c:pt idx="1337">
                  <c:v>#N/A</c:v>
                </c:pt>
                <c:pt idx="1338">
                  <c:v>#N/A</c:v>
                </c:pt>
                <c:pt idx="1339">
                  <c:v>#N/A</c:v>
                </c:pt>
                <c:pt idx="1340">
                  <c:v>#N/A</c:v>
                </c:pt>
                <c:pt idx="1341">
                  <c:v>#N/A</c:v>
                </c:pt>
                <c:pt idx="1342">
                  <c:v>#N/A</c:v>
                </c:pt>
                <c:pt idx="1343">
                  <c:v>#N/A</c:v>
                </c:pt>
                <c:pt idx="1344">
                  <c:v>#N/A</c:v>
                </c:pt>
                <c:pt idx="1345">
                  <c:v>#N/A</c:v>
                </c:pt>
                <c:pt idx="1346">
                  <c:v>#N/A</c:v>
                </c:pt>
                <c:pt idx="1347">
                  <c:v>#N/A</c:v>
                </c:pt>
                <c:pt idx="1348">
                  <c:v>#N/A</c:v>
                </c:pt>
                <c:pt idx="1349">
                  <c:v>#N/A</c:v>
                </c:pt>
                <c:pt idx="1350">
                  <c:v>#N/A</c:v>
                </c:pt>
                <c:pt idx="1351">
                  <c:v>#N/A</c:v>
                </c:pt>
                <c:pt idx="1352">
                  <c:v>#N/A</c:v>
                </c:pt>
                <c:pt idx="1353">
                  <c:v>#N/A</c:v>
                </c:pt>
                <c:pt idx="1354">
                  <c:v>#N/A</c:v>
                </c:pt>
                <c:pt idx="1355">
                  <c:v>#N/A</c:v>
                </c:pt>
                <c:pt idx="1356">
                  <c:v>#N/A</c:v>
                </c:pt>
                <c:pt idx="1357">
                  <c:v>#N/A</c:v>
                </c:pt>
                <c:pt idx="1358">
                  <c:v>#N/A</c:v>
                </c:pt>
                <c:pt idx="1359">
                  <c:v>#N/A</c:v>
                </c:pt>
                <c:pt idx="1360">
                  <c:v>#N/A</c:v>
                </c:pt>
                <c:pt idx="1361">
                  <c:v>#N/A</c:v>
                </c:pt>
                <c:pt idx="1362">
                  <c:v>#N/A</c:v>
                </c:pt>
                <c:pt idx="1363">
                  <c:v>#N/A</c:v>
                </c:pt>
                <c:pt idx="1364">
                  <c:v>#N/A</c:v>
                </c:pt>
                <c:pt idx="1365">
                  <c:v>#N/A</c:v>
                </c:pt>
                <c:pt idx="1366">
                  <c:v>#N/A</c:v>
                </c:pt>
                <c:pt idx="1367">
                  <c:v>#N/A</c:v>
                </c:pt>
                <c:pt idx="1368">
                  <c:v>#N/A</c:v>
                </c:pt>
                <c:pt idx="1369">
                  <c:v>#N/A</c:v>
                </c:pt>
                <c:pt idx="1370">
                  <c:v>#N/A</c:v>
                </c:pt>
                <c:pt idx="1371">
                  <c:v>#N/A</c:v>
                </c:pt>
                <c:pt idx="1372">
                  <c:v>#N/A</c:v>
                </c:pt>
                <c:pt idx="1373">
                  <c:v>#N/A</c:v>
                </c:pt>
                <c:pt idx="1374">
                  <c:v>#N/A</c:v>
                </c:pt>
                <c:pt idx="1375">
                  <c:v>#N/A</c:v>
                </c:pt>
                <c:pt idx="1376">
                  <c:v>#N/A</c:v>
                </c:pt>
                <c:pt idx="1377">
                  <c:v>#N/A</c:v>
                </c:pt>
                <c:pt idx="1378">
                  <c:v>#N/A</c:v>
                </c:pt>
                <c:pt idx="1379">
                  <c:v>#N/A</c:v>
                </c:pt>
                <c:pt idx="1380">
                  <c:v>#N/A</c:v>
                </c:pt>
                <c:pt idx="1381">
                  <c:v>#N/A</c:v>
                </c:pt>
                <c:pt idx="1382">
                  <c:v>#N/A</c:v>
                </c:pt>
                <c:pt idx="1383">
                  <c:v>#N/A</c:v>
                </c:pt>
                <c:pt idx="1384">
                  <c:v>#N/A</c:v>
                </c:pt>
                <c:pt idx="1385">
                  <c:v>#N/A</c:v>
                </c:pt>
                <c:pt idx="1386">
                  <c:v>#N/A</c:v>
                </c:pt>
                <c:pt idx="1387">
                  <c:v>#N/A</c:v>
                </c:pt>
                <c:pt idx="1388">
                  <c:v>#N/A</c:v>
                </c:pt>
                <c:pt idx="1389">
                  <c:v>#N/A</c:v>
                </c:pt>
                <c:pt idx="1390">
                  <c:v>#N/A</c:v>
                </c:pt>
                <c:pt idx="1391">
                  <c:v>#N/A</c:v>
                </c:pt>
                <c:pt idx="1392">
                  <c:v>#N/A</c:v>
                </c:pt>
                <c:pt idx="1393">
                  <c:v>#N/A</c:v>
                </c:pt>
                <c:pt idx="1394">
                  <c:v>#N/A</c:v>
                </c:pt>
                <c:pt idx="1395">
                  <c:v>#N/A</c:v>
                </c:pt>
                <c:pt idx="1396">
                  <c:v>#N/A</c:v>
                </c:pt>
                <c:pt idx="1397">
                  <c:v>#N/A</c:v>
                </c:pt>
                <c:pt idx="1398">
                  <c:v>#N/A</c:v>
                </c:pt>
                <c:pt idx="1399">
                  <c:v>#N/A</c:v>
                </c:pt>
                <c:pt idx="1400">
                  <c:v>#N/A</c:v>
                </c:pt>
                <c:pt idx="1401">
                  <c:v>#N/A</c:v>
                </c:pt>
                <c:pt idx="1402">
                  <c:v>#N/A</c:v>
                </c:pt>
                <c:pt idx="1403">
                  <c:v>#N/A</c:v>
                </c:pt>
                <c:pt idx="1404">
                  <c:v>#N/A</c:v>
                </c:pt>
                <c:pt idx="1405">
                  <c:v>#N/A</c:v>
                </c:pt>
                <c:pt idx="1406">
                  <c:v>#N/A</c:v>
                </c:pt>
                <c:pt idx="1407">
                  <c:v>#N/A</c:v>
                </c:pt>
                <c:pt idx="1408">
                  <c:v>#N/A</c:v>
                </c:pt>
                <c:pt idx="1409">
                  <c:v>#N/A</c:v>
                </c:pt>
                <c:pt idx="1410">
                  <c:v>#N/A</c:v>
                </c:pt>
                <c:pt idx="1411">
                  <c:v>#N/A</c:v>
                </c:pt>
                <c:pt idx="1412">
                  <c:v>#N/A</c:v>
                </c:pt>
                <c:pt idx="1413">
                  <c:v>#N/A</c:v>
                </c:pt>
                <c:pt idx="1414">
                  <c:v>#N/A</c:v>
                </c:pt>
                <c:pt idx="1415">
                  <c:v>#N/A</c:v>
                </c:pt>
                <c:pt idx="1416">
                  <c:v>#N/A</c:v>
                </c:pt>
                <c:pt idx="1417">
                  <c:v>#N/A</c:v>
                </c:pt>
                <c:pt idx="1418">
                  <c:v>#N/A</c:v>
                </c:pt>
                <c:pt idx="1419">
                  <c:v>#N/A</c:v>
                </c:pt>
                <c:pt idx="1420">
                  <c:v>#N/A</c:v>
                </c:pt>
                <c:pt idx="1421">
                  <c:v>#N/A</c:v>
                </c:pt>
                <c:pt idx="1422">
                  <c:v>#N/A</c:v>
                </c:pt>
                <c:pt idx="1423">
                  <c:v>#N/A</c:v>
                </c:pt>
                <c:pt idx="1424">
                  <c:v>#N/A</c:v>
                </c:pt>
                <c:pt idx="1425">
                  <c:v>#N/A</c:v>
                </c:pt>
                <c:pt idx="1426">
                  <c:v>#N/A</c:v>
                </c:pt>
                <c:pt idx="1427">
                  <c:v>#N/A</c:v>
                </c:pt>
                <c:pt idx="1428">
                  <c:v>#N/A</c:v>
                </c:pt>
                <c:pt idx="1429">
                  <c:v>#N/A</c:v>
                </c:pt>
                <c:pt idx="1430">
                  <c:v>#N/A</c:v>
                </c:pt>
                <c:pt idx="1431">
                  <c:v>#N/A</c:v>
                </c:pt>
                <c:pt idx="1432">
                  <c:v>#N/A</c:v>
                </c:pt>
                <c:pt idx="1433">
                  <c:v>#N/A</c:v>
                </c:pt>
                <c:pt idx="1434">
                  <c:v>#N/A</c:v>
                </c:pt>
                <c:pt idx="1435">
                  <c:v>#N/A</c:v>
                </c:pt>
                <c:pt idx="1436">
                  <c:v>#N/A</c:v>
                </c:pt>
                <c:pt idx="1437">
                  <c:v>#N/A</c:v>
                </c:pt>
                <c:pt idx="1438">
                  <c:v>#N/A</c:v>
                </c:pt>
                <c:pt idx="1439">
                  <c:v>#N/A</c:v>
                </c:pt>
                <c:pt idx="1440">
                  <c:v>#N/A</c:v>
                </c:pt>
                <c:pt idx="1441">
                  <c:v>#N/A</c:v>
                </c:pt>
                <c:pt idx="1442">
                  <c:v>#N/A</c:v>
                </c:pt>
                <c:pt idx="1443">
                  <c:v>#N/A</c:v>
                </c:pt>
                <c:pt idx="1444">
                  <c:v>#N/A</c:v>
                </c:pt>
                <c:pt idx="1445">
                  <c:v>#N/A</c:v>
                </c:pt>
                <c:pt idx="1446">
                  <c:v>#N/A</c:v>
                </c:pt>
                <c:pt idx="1447">
                  <c:v>#N/A</c:v>
                </c:pt>
                <c:pt idx="1448">
                  <c:v>#N/A</c:v>
                </c:pt>
                <c:pt idx="1449">
                  <c:v>#N/A</c:v>
                </c:pt>
                <c:pt idx="1450">
                  <c:v>#N/A</c:v>
                </c:pt>
                <c:pt idx="1451">
                  <c:v>#N/A</c:v>
                </c:pt>
                <c:pt idx="1452">
                  <c:v>#N/A</c:v>
                </c:pt>
                <c:pt idx="1453">
                  <c:v>#N/A</c:v>
                </c:pt>
                <c:pt idx="1454">
                  <c:v>#N/A</c:v>
                </c:pt>
                <c:pt idx="1455">
                  <c:v>#N/A</c:v>
                </c:pt>
                <c:pt idx="1456">
                  <c:v>#N/A</c:v>
                </c:pt>
                <c:pt idx="1457">
                  <c:v>#N/A</c:v>
                </c:pt>
                <c:pt idx="1458">
                  <c:v>#N/A</c:v>
                </c:pt>
                <c:pt idx="1459">
                  <c:v>#N/A</c:v>
                </c:pt>
                <c:pt idx="1460">
                  <c:v>#N/A</c:v>
                </c:pt>
                <c:pt idx="1461">
                  <c:v>#N/A</c:v>
                </c:pt>
                <c:pt idx="1462">
                  <c:v>#N/A</c:v>
                </c:pt>
                <c:pt idx="1463">
                  <c:v>#N/A</c:v>
                </c:pt>
                <c:pt idx="1464">
                  <c:v>#N/A</c:v>
                </c:pt>
                <c:pt idx="1465">
                  <c:v>#N/A</c:v>
                </c:pt>
                <c:pt idx="1466">
                  <c:v>#N/A</c:v>
                </c:pt>
                <c:pt idx="1467">
                  <c:v>#N/A</c:v>
                </c:pt>
                <c:pt idx="1468">
                  <c:v>#N/A</c:v>
                </c:pt>
                <c:pt idx="1469">
                  <c:v>#N/A</c:v>
                </c:pt>
                <c:pt idx="1470">
                  <c:v>#N/A</c:v>
                </c:pt>
                <c:pt idx="1471">
                  <c:v>#N/A</c:v>
                </c:pt>
                <c:pt idx="1472">
                  <c:v>#N/A</c:v>
                </c:pt>
                <c:pt idx="1473">
                  <c:v>#N/A</c:v>
                </c:pt>
                <c:pt idx="1474">
                  <c:v>#N/A</c:v>
                </c:pt>
                <c:pt idx="1475">
                  <c:v>#N/A</c:v>
                </c:pt>
                <c:pt idx="1476">
                  <c:v>#N/A</c:v>
                </c:pt>
                <c:pt idx="1477">
                  <c:v>#N/A</c:v>
                </c:pt>
                <c:pt idx="1478">
                  <c:v>#N/A</c:v>
                </c:pt>
                <c:pt idx="1479">
                  <c:v>#N/A</c:v>
                </c:pt>
                <c:pt idx="1480">
                  <c:v>#N/A</c:v>
                </c:pt>
                <c:pt idx="1481">
                  <c:v>#N/A</c:v>
                </c:pt>
                <c:pt idx="1482">
                  <c:v>#N/A</c:v>
                </c:pt>
                <c:pt idx="1483">
                  <c:v>#N/A</c:v>
                </c:pt>
                <c:pt idx="1484">
                  <c:v>#N/A</c:v>
                </c:pt>
                <c:pt idx="1485">
                  <c:v>#N/A</c:v>
                </c:pt>
                <c:pt idx="1486">
                  <c:v>#N/A</c:v>
                </c:pt>
                <c:pt idx="1487">
                  <c:v>#N/A</c:v>
                </c:pt>
                <c:pt idx="1488">
                  <c:v>#N/A</c:v>
                </c:pt>
                <c:pt idx="1489">
                  <c:v>#N/A</c:v>
                </c:pt>
                <c:pt idx="1490">
                  <c:v>#N/A</c:v>
                </c:pt>
                <c:pt idx="1491">
                  <c:v>#N/A</c:v>
                </c:pt>
                <c:pt idx="1492">
                  <c:v>#N/A</c:v>
                </c:pt>
                <c:pt idx="1493">
                  <c:v>#N/A</c:v>
                </c:pt>
                <c:pt idx="1494">
                  <c:v>#N/A</c:v>
                </c:pt>
                <c:pt idx="1495">
                  <c:v>#N/A</c:v>
                </c:pt>
                <c:pt idx="1496">
                  <c:v>#N/A</c:v>
                </c:pt>
                <c:pt idx="1497">
                  <c:v>#N/A</c:v>
                </c:pt>
                <c:pt idx="1498">
                  <c:v>#N/A</c:v>
                </c:pt>
                <c:pt idx="1499">
                  <c:v>#N/A</c:v>
                </c:pt>
                <c:pt idx="1500">
                  <c:v>#N/A</c:v>
                </c:pt>
                <c:pt idx="1501">
                  <c:v>#N/A</c:v>
                </c:pt>
                <c:pt idx="1502">
                  <c:v>#N/A</c:v>
                </c:pt>
                <c:pt idx="1503">
                  <c:v>#N/A</c:v>
                </c:pt>
                <c:pt idx="1504">
                  <c:v>#N/A</c:v>
                </c:pt>
                <c:pt idx="1505">
                  <c:v>#N/A</c:v>
                </c:pt>
                <c:pt idx="1506">
                  <c:v>#N/A</c:v>
                </c:pt>
                <c:pt idx="1507">
                  <c:v>#N/A</c:v>
                </c:pt>
                <c:pt idx="1508">
                  <c:v>#N/A</c:v>
                </c:pt>
                <c:pt idx="1509">
                  <c:v>#N/A</c:v>
                </c:pt>
                <c:pt idx="1510">
                  <c:v>#N/A</c:v>
                </c:pt>
                <c:pt idx="1511">
                  <c:v>#N/A</c:v>
                </c:pt>
                <c:pt idx="1512">
                  <c:v>#N/A</c:v>
                </c:pt>
                <c:pt idx="1513">
                  <c:v>#N/A</c:v>
                </c:pt>
                <c:pt idx="1514">
                  <c:v>#N/A</c:v>
                </c:pt>
                <c:pt idx="1515">
                  <c:v>#N/A</c:v>
                </c:pt>
                <c:pt idx="1516">
                  <c:v>#N/A</c:v>
                </c:pt>
                <c:pt idx="1517">
                  <c:v>#N/A</c:v>
                </c:pt>
                <c:pt idx="1518">
                  <c:v>#N/A</c:v>
                </c:pt>
                <c:pt idx="1519">
                  <c:v>#N/A</c:v>
                </c:pt>
                <c:pt idx="1520">
                  <c:v>#N/A</c:v>
                </c:pt>
                <c:pt idx="1521">
                  <c:v>#N/A</c:v>
                </c:pt>
                <c:pt idx="1522">
                  <c:v>#N/A</c:v>
                </c:pt>
                <c:pt idx="1523">
                  <c:v>#N/A</c:v>
                </c:pt>
                <c:pt idx="1524">
                  <c:v>#N/A</c:v>
                </c:pt>
                <c:pt idx="1525">
                  <c:v>#N/A</c:v>
                </c:pt>
                <c:pt idx="1526">
                  <c:v>#N/A</c:v>
                </c:pt>
                <c:pt idx="1527">
                  <c:v>#N/A</c:v>
                </c:pt>
                <c:pt idx="1528">
                  <c:v>#N/A</c:v>
                </c:pt>
                <c:pt idx="1529">
                  <c:v>#N/A</c:v>
                </c:pt>
                <c:pt idx="1530">
                  <c:v>#N/A</c:v>
                </c:pt>
                <c:pt idx="1531">
                  <c:v>#N/A</c:v>
                </c:pt>
                <c:pt idx="1532">
                  <c:v>#N/A</c:v>
                </c:pt>
                <c:pt idx="1533">
                  <c:v>#N/A</c:v>
                </c:pt>
                <c:pt idx="1534">
                  <c:v>#N/A</c:v>
                </c:pt>
                <c:pt idx="1535">
                  <c:v>#N/A</c:v>
                </c:pt>
                <c:pt idx="1536">
                  <c:v>#N/A</c:v>
                </c:pt>
                <c:pt idx="1537">
                  <c:v>#N/A</c:v>
                </c:pt>
                <c:pt idx="1538">
                  <c:v>#N/A</c:v>
                </c:pt>
                <c:pt idx="1539">
                  <c:v>#N/A</c:v>
                </c:pt>
                <c:pt idx="1540">
                  <c:v>#N/A</c:v>
                </c:pt>
                <c:pt idx="1541">
                  <c:v>#N/A</c:v>
                </c:pt>
                <c:pt idx="1542">
                  <c:v>#N/A</c:v>
                </c:pt>
                <c:pt idx="1543">
                  <c:v>#N/A</c:v>
                </c:pt>
                <c:pt idx="1544">
                  <c:v>#N/A</c:v>
                </c:pt>
                <c:pt idx="1545">
                  <c:v>#N/A</c:v>
                </c:pt>
                <c:pt idx="1546">
                  <c:v>#N/A</c:v>
                </c:pt>
                <c:pt idx="1547">
                  <c:v>#N/A</c:v>
                </c:pt>
                <c:pt idx="1548">
                  <c:v>#N/A</c:v>
                </c:pt>
                <c:pt idx="1549">
                  <c:v>#N/A</c:v>
                </c:pt>
                <c:pt idx="1550">
                  <c:v>#N/A</c:v>
                </c:pt>
                <c:pt idx="1551">
                  <c:v>#N/A</c:v>
                </c:pt>
                <c:pt idx="1552">
                  <c:v>#N/A</c:v>
                </c:pt>
                <c:pt idx="1553">
                  <c:v>#N/A</c:v>
                </c:pt>
                <c:pt idx="1554">
                  <c:v>#N/A</c:v>
                </c:pt>
                <c:pt idx="1555">
                  <c:v>#N/A</c:v>
                </c:pt>
                <c:pt idx="1556">
                  <c:v>#N/A</c:v>
                </c:pt>
                <c:pt idx="1557">
                  <c:v>#N/A</c:v>
                </c:pt>
                <c:pt idx="1558">
                  <c:v>#N/A</c:v>
                </c:pt>
                <c:pt idx="1559">
                  <c:v>#N/A</c:v>
                </c:pt>
                <c:pt idx="1560">
                  <c:v>#N/A</c:v>
                </c:pt>
                <c:pt idx="1561">
                  <c:v>#N/A</c:v>
                </c:pt>
                <c:pt idx="1562">
                  <c:v>#N/A</c:v>
                </c:pt>
                <c:pt idx="1563">
                  <c:v>#N/A</c:v>
                </c:pt>
                <c:pt idx="1564">
                  <c:v>#N/A</c:v>
                </c:pt>
                <c:pt idx="1565">
                  <c:v>#N/A</c:v>
                </c:pt>
                <c:pt idx="1566">
                  <c:v>#N/A</c:v>
                </c:pt>
                <c:pt idx="1567">
                  <c:v>#N/A</c:v>
                </c:pt>
                <c:pt idx="1568">
                  <c:v>#N/A</c:v>
                </c:pt>
                <c:pt idx="1569">
                  <c:v>#N/A</c:v>
                </c:pt>
                <c:pt idx="1570">
                  <c:v>#N/A</c:v>
                </c:pt>
                <c:pt idx="1571">
                  <c:v>#N/A</c:v>
                </c:pt>
                <c:pt idx="1572">
                  <c:v>#N/A</c:v>
                </c:pt>
                <c:pt idx="1573">
                  <c:v>#N/A</c:v>
                </c:pt>
                <c:pt idx="1574">
                  <c:v>#N/A</c:v>
                </c:pt>
                <c:pt idx="1575">
                  <c:v>#N/A</c:v>
                </c:pt>
                <c:pt idx="1576">
                  <c:v>#N/A</c:v>
                </c:pt>
                <c:pt idx="1577">
                  <c:v>#N/A</c:v>
                </c:pt>
                <c:pt idx="1578">
                  <c:v>#N/A</c:v>
                </c:pt>
                <c:pt idx="1579">
                  <c:v>#N/A</c:v>
                </c:pt>
                <c:pt idx="1580">
                  <c:v>#N/A</c:v>
                </c:pt>
                <c:pt idx="1581">
                  <c:v>#N/A</c:v>
                </c:pt>
                <c:pt idx="1582">
                  <c:v>#N/A</c:v>
                </c:pt>
                <c:pt idx="1583">
                  <c:v>#N/A</c:v>
                </c:pt>
                <c:pt idx="1584">
                  <c:v>#N/A</c:v>
                </c:pt>
                <c:pt idx="1585">
                  <c:v>#N/A</c:v>
                </c:pt>
                <c:pt idx="1586">
                  <c:v>#N/A</c:v>
                </c:pt>
                <c:pt idx="1587">
                  <c:v>#N/A</c:v>
                </c:pt>
                <c:pt idx="1588">
                  <c:v>#N/A</c:v>
                </c:pt>
                <c:pt idx="1589">
                  <c:v>#N/A</c:v>
                </c:pt>
                <c:pt idx="1590">
                  <c:v>#N/A</c:v>
                </c:pt>
                <c:pt idx="1591">
                  <c:v>#N/A</c:v>
                </c:pt>
                <c:pt idx="1592">
                  <c:v>#N/A</c:v>
                </c:pt>
                <c:pt idx="1593">
                  <c:v>#N/A</c:v>
                </c:pt>
                <c:pt idx="1594">
                  <c:v>#N/A</c:v>
                </c:pt>
                <c:pt idx="1595">
                  <c:v>#N/A</c:v>
                </c:pt>
                <c:pt idx="1596">
                  <c:v>#N/A</c:v>
                </c:pt>
                <c:pt idx="1597">
                  <c:v>#N/A</c:v>
                </c:pt>
                <c:pt idx="1598">
                  <c:v>#N/A</c:v>
                </c:pt>
                <c:pt idx="1599">
                  <c:v>#N/A</c:v>
                </c:pt>
                <c:pt idx="1600">
                  <c:v>#N/A</c:v>
                </c:pt>
                <c:pt idx="1601">
                  <c:v>#N/A</c:v>
                </c:pt>
                <c:pt idx="1602">
                  <c:v>#N/A</c:v>
                </c:pt>
                <c:pt idx="1603">
                  <c:v>#N/A</c:v>
                </c:pt>
                <c:pt idx="1604">
                  <c:v>#N/A</c:v>
                </c:pt>
                <c:pt idx="1605">
                  <c:v>#N/A</c:v>
                </c:pt>
                <c:pt idx="1606">
                  <c:v>#N/A</c:v>
                </c:pt>
                <c:pt idx="1607">
                  <c:v>#N/A</c:v>
                </c:pt>
                <c:pt idx="1608">
                  <c:v>#N/A</c:v>
                </c:pt>
                <c:pt idx="1609">
                  <c:v>#N/A</c:v>
                </c:pt>
                <c:pt idx="1610">
                  <c:v>#N/A</c:v>
                </c:pt>
                <c:pt idx="1611">
                  <c:v>#N/A</c:v>
                </c:pt>
                <c:pt idx="1612">
                  <c:v>#N/A</c:v>
                </c:pt>
                <c:pt idx="1613">
                  <c:v>#N/A</c:v>
                </c:pt>
                <c:pt idx="1614">
                  <c:v>#N/A</c:v>
                </c:pt>
                <c:pt idx="1615">
                  <c:v>#N/A</c:v>
                </c:pt>
                <c:pt idx="1616">
                  <c:v>#N/A</c:v>
                </c:pt>
                <c:pt idx="1617">
                  <c:v>#N/A</c:v>
                </c:pt>
                <c:pt idx="1618">
                  <c:v>#N/A</c:v>
                </c:pt>
                <c:pt idx="1619">
                  <c:v>#N/A</c:v>
                </c:pt>
                <c:pt idx="1620">
                  <c:v>#N/A</c:v>
                </c:pt>
                <c:pt idx="1621">
                  <c:v>#N/A</c:v>
                </c:pt>
                <c:pt idx="1622">
                  <c:v>#N/A</c:v>
                </c:pt>
                <c:pt idx="1623">
                  <c:v>#N/A</c:v>
                </c:pt>
                <c:pt idx="1624">
                  <c:v>#N/A</c:v>
                </c:pt>
                <c:pt idx="1625">
                  <c:v>#N/A</c:v>
                </c:pt>
                <c:pt idx="1626">
                  <c:v>#N/A</c:v>
                </c:pt>
                <c:pt idx="1627">
                  <c:v>#N/A</c:v>
                </c:pt>
                <c:pt idx="1628">
                  <c:v>#N/A</c:v>
                </c:pt>
                <c:pt idx="1629">
                  <c:v>#N/A</c:v>
                </c:pt>
                <c:pt idx="1630">
                  <c:v>#N/A</c:v>
                </c:pt>
                <c:pt idx="1631">
                  <c:v>#N/A</c:v>
                </c:pt>
                <c:pt idx="1632">
                  <c:v>#N/A</c:v>
                </c:pt>
                <c:pt idx="1633">
                  <c:v>#N/A</c:v>
                </c:pt>
                <c:pt idx="1634">
                  <c:v>#N/A</c:v>
                </c:pt>
                <c:pt idx="1635">
                  <c:v>#N/A</c:v>
                </c:pt>
                <c:pt idx="1636">
                  <c:v>#N/A</c:v>
                </c:pt>
                <c:pt idx="1637">
                  <c:v>#N/A</c:v>
                </c:pt>
                <c:pt idx="1638">
                  <c:v>#N/A</c:v>
                </c:pt>
                <c:pt idx="1639">
                  <c:v>#N/A</c:v>
                </c:pt>
                <c:pt idx="1640">
                  <c:v>#N/A</c:v>
                </c:pt>
                <c:pt idx="1641">
                  <c:v>#N/A</c:v>
                </c:pt>
                <c:pt idx="1642">
                  <c:v>#N/A</c:v>
                </c:pt>
                <c:pt idx="1643">
                  <c:v>#N/A</c:v>
                </c:pt>
                <c:pt idx="1644">
                  <c:v>#N/A</c:v>
                </c:pt>
                <c:pt idx="1645">
                  <c:v>#N/A</c:v>
                </c:pt>
                <c:pt idx="1646">
                  <c:v>#N/A</c:v>
                </c:pt>
                <c:pt idx="1647">
                  <c:v>#N/A</c:v>
                </c:pt>
                <c:pt idx="1648">
                  <c:v>#N/A</c:v>
                </c:pt>
                <c:pt idx="1649">
                  <c:v>#N/A</c:v>
                </c:pt>
                <c:pt idx="1650">
                  <c:v>#N/A</c:v>
                </c:pt>
                <c:pt idx="1651">
                  <c:v>#N/A</c:v>
                </c:pt>
                <c:pt idx="1652">
                  <c:v>#N/A</c:v>
                </c:pt>
                <c:pt idx="1653">
                  <c:v>#N/A</c:v>
                </c:pt>
                <c:pt idx="1654">
                  <c:v>#N/A</c:v>
                </c:pt>
                <c:pt idx="1655">
                  <c:v>#N/A</c:v>
                </c:pt>
                <c:pt idx="1656">
                  <c:v>#N/A</c:v>
                </c:pt>
                <c:pt idx="1657">
                  <c:v>#N/A</c:v>
                </c:pt>
                <c:pt idx="1658">
                  <c:v>#N/A</c:v>
                </c:pt>
                <c:pt idx="1659">
                  <c:v>#N/A</c:v>
                </c:pt>
                <c:pt idx="1660">
                  <c:v>#N/A</c:v>
                </c:pt>
                <c:pt idx="1661">
                  <c:v>#N/A</c:v>
                </c:pt>
                <c:pt idx="1662">
                  <c:v>#N/A</c:v>
                </c:pt>
                <c:pt idx="1663">
                  <c:v>#N/A</c:v>
                </c:pt>
                <c:pt idx="1664">
                  <c:v>#N/A</c:v>
                </c:pt>
                <c:pt idx="1665">
                  <c:v>#N/A</c:v>
                </c:pt>
                <c:pt idx="1666">
                  <c:v>#N/A</c:v>
                </c:pt>
                <c:pt idx="1667">
                  <c:v>#N/A</c:v>
                </c:pt>
                <c:pt idx="1668">
                  <c:v>#N/A</c:v>
                </c:pt>
                <c:pt idx="1669">
                  <c:v>#N/A</c:v>
                </c:pt>
                <c:pt idx="1670">
                  <c:v>#N/A</c:v>
                </c:pt>
                <c:pt idx="1671">
                  <c:v>#N/A</c:v>
                </c:pt>
                <c:pt idx="1672">
                  <c:v>#N/A</c:v>
                </c:pt>
                <c:pt idx="1673">
                  <c:v>#N/A</c:v>
                </c:pt>
                <c:pt idx="1674">
                  <c:v>#N/A</c:v>
                </c:pt>
                <c:pt idx="1675">
                  <c:v>#N/A</c:v>
                </c:pt>
                <c:pt idx="1676">
                  <c:v>#N/A</c:v>
                </c:pt>
                <c:pt idx="1677">
                  <c:v>#N/A</c:v>
                </c:pt>
                <c:pt idx="1678">
                  <c:v>#N/A</c:v>
                </c:pt>
                <c:pt idx="1679">
                  <c:v>#N/A</c:v>
                </c:pt>
                <c:pt idx="1680">
                  <c:v>#N/A</c:v>
                </c:pt>
                <c:pt idx="1681">
                  <c:v>#N/A</c:v>
                </c:pt>
                <c:pt idx="1682">
                  <c:v>#N/A</c:v>
                </c:pt>
                <c:pt idx="1683">
                  <c:v>#N/A</c:v>
                </c:pt>
                <c:pt idx="1684">
                  <c:v>#N/A</c:v>
                </c:pt>
                <c:pt idx="1685">
                  <c:v>#N/A</c:v>
                </c:pt>
                <c:pt idx="1686">
                  <c:v>#N/A</c:v>
                </c:pt>
                <c:pt idx="1687">
                  <c:v>#N/A</c:v>
                </c:pt>
                <c:pt idx="1688">
                  <c:v>#N/A</c:v>
                </c:pt>
                <c:pt idx="1689">
                  <c:v>#N/A</c:v>
                </c:pt>
                <c:pt idx="1690">
                  <c:v>#N/A</c:v>
                </c:pt>
                <c:pt idx="1691">
                  <c:v>#N/A</c:v>
                </c:pt>
                <c:pt idx="1692">
                  <c:v>#N/A</c:v>
                </c:pt>
                <c:pt idx="1693">
                  <c:v>#N/A</c:v>
                </c:pt>
                <c:pt idx="1694">
                  <c:v>#N/A</c:v>
                </c:pt>
                <c:pt idx="1695">
                  <c:v>#N/A</c:v>
                </c:pt>
                <c:pt idx="1696">
                  <c:v>#N/A</c:v>
                </c:pt>
                <c:pt idx="1697">
                  <c:v>#N/A</c:v>
                </c:pt>
                <c:pt idx="1698">
                  <c:v>#N/A</c:v>
                </c:pt>
                <c:pt idx="1699">
                  <c:v>#N/A</c:v>
                </c:pt>
                <c:pt idx="1700">
                  <c:v>#N/A</c:v>
                </c:pt>
                <c:pt idx="1701">
                  <c:v>#N/A</c:v>
                </c:pt>
                <c:pt idx="1702">
                  <c:v>#N/A</c:v>
                </c:pt>
                <c:pt idx="1703">
                  <c:v>#N/A</c:v>
                </c:pt>
                <c:pt idx="1704">
                  <c:v>#N/A</c:v>
                </c:pt>
                <c:pt idx="1705">
                  <c:v>#N/A</c:v>
                </c:pt>
                <c:pt idx="1706">
                  <c:v>#N/A</c:v>
                </c:pt>
                <c:pt idx="1707">
                  <c:v>#N/A</c:v>
                </c:pt>
                <c:pt idx="1708">
                  <c:v>#N/A</c:v>
                </c:pt>
                <c:pt idx="1709">
                  <c:v>#N/A</c:v>
                </c:pt>
                <c:pt idx="1710">
                  <c:v>#N/A</c:v>
                </c:pt>
                <c:pt idx="1711">
                  <c:v>#N/A</c:v>
                </c:pt>
                <c:pt idx="1712">
                  <c:v>#N/A</c:v>
                </c:pt>
                <c:pt idx="1713">
                  <c:v>#N/A</c:v>
                </c:pt>
                <c:pt idx="1714">
                  <c:v>#N/A</c:v>
                </c:pt>
                <c:pt idx="1715">
                  <c:v>#N/A</c:v>
                </c:pt>
                <c:pt idx="1716">
                  <c:v>#N/A</c:v>
                </c:pt>
                <c:pt idx="1717">
                  <c:v>#N/A</c:v>
                </c:pt>
                <c:pt idx="1718">
                  <c:v>#N/A</c:v>
                </c:pt>
                <c:pt idx="1719">
                  <c:v>#N/A</c:v>
                </c:pt>
                <c:pt idx="1720">
                  <c:v>#N/A</c:v>
                </c:pt>
                <c:pt idx="1721">
                  <c:v>#N/A</c:v>
                </c:pt>
                <c:pt idx="1722">
                  <c:v>#N/A</c:v>
                </c:pt>
                <c:pt idx="1723">
                  <c:v>#N/A</c:v>
                </c:pt>
                <c:pt idx="1724">
                  <c:v>#N/A</c:v>
                </c:pt>
                <c:pt idx="1725">
                  <c:v>#N/A</c:v>
                </c:pt>
                <c:pt idx="1726">
                  <c:v>#N/A</c:v>
                </c:pt>
                <c:pt idx="1727">
                  <c:v>#N/A</c:v>
                </c:pt>
                <c:pt idx="1728">
                  <c:v>#N/A</c:v>
                </c:pt>
                <c:pt idx="1729">
                  <c:v>#N/A</c:v>
                </c:pt>
                <c:pt idx="1730">
                  <c:v>#N/A</c:v>
                </c:pt>
                <c:pt idx="1731">
                  <c:v>#N/A</c:v>
                </c:pt>
                <c:pt idx="1732">
                  <c:v>#N/A</c:v>
                </c:pt>
                <c:pt idx="1733">
                  <c:v>#N/A</c:v>
                </c:pt>
                <c:pt idx="1734">
                  <c:v>#N/A</c:v>
                </c:pt>
                <c:pt idx="1735">
                  <c:v>#N/A</c:v>
                </c:pt>
                <c:pt idx="1736">
                  <c:v>#N/A</c:v>
                </c:pt>
                <c:pt idx="1737">
                  <c:v>#N/A</c:v>
                </c:pt>
                <c:pt idx="1738">
                  <c:v>#N/A</c:v>
                </c:pt>
                <c:pt idx="1739">
                  <c:v>#N/A</c:v>
                </c:pt>
                <c:pt idx="1740">
                  <c:v>#N/A</c:v>
                </c:pt>
                <c:pt idx="1741">
                  <c:v>#N/A</c:v>
                </c:pt>
                <c:pt idx="1742">
                  <c:v>#N/A</c:v>
                </c:pt>
                <c:pt idx="1743">
                  <c:v>#N/A</c:v>
                </c:pt>
                <c:pt idx="1744">
                  <c:v>#N/A</c:v>
                </c:pt>
                <c:pt idx="1745">
                  <c:v>#N/A</c:v>
                </c:pt>
                <c:pt idx="1746">
                  <c:v>#N/A</c:v>
                </c:pt>
                <c:pt idx="1747">
                  <c:v>#N/A</c:v>
                </c:pt>
                <c:pt idx="1748">
                  <c:v>#N/A</c:v>
                </c:pt>
                <c:pt idx="1749">
                  <c:v>#N/A</c:v>
                </c:pt>
                <c:pt idx="1750">
                  <c:v>#N/A</c:v>
                </c:pt>
                <c:pt idx="1751">
                  <c:v>#N/A</c:v>
                </c:pt>
                <c:pt idx="1752">
                  <c:v>#N/A</c:v>
                </c:pt>
                <c:pt idx="1753">
                  <c:v>#N/A</c:v>
                </c:pt>
                <c:pt idx="1754">
                  <c:v>#N/A</c:v>
                </c:pt>
                <c:pt idx="1755">
                  <c:v>#N/A</c:v>
                </c:pt>
                <c:pt idx="1756">
                  <c:v>#N/A</c:v>
                </c:pt>
                <c:pt idx="1757">
                  <c:v>#N/A</c:v>
                </c:pt>
                <c:pt idx="1758">
                  <c:v>#N/A</c:v>
                </c:pt>
                <c:pt idx="1759">
                  <c:v>#N/A</c:v>
                </c:pt>
                <c:pt idx="1760">
                  <c:v>#N/A</c:v>
                </c:pt>
                <c:pt idx="1761">
                  <c:v>#N/A</c:v>
                </c:pt>
                <c:pt idx="1762">
                  <c:v>#N/A</c:v>
                </c:pt>
                <c:pt idx="1763">
                  <c:v>#N/A</c:v>
                </c:pt>
                <c:pt idx="1764">
                  <c:v>#N/A</c:v>
                </c:pt>
                <c:pt idx="1765">
                  <c:v>#N/A</c:v>
                </c:pt>
                <c:pt idx="1766">
                  <c:v>#N/A</c:v>
                </c:pt>
                <c:pt idx="1767">
                  <c:v>#N/A</c:v>
                </c:pt>
                <c:pt idx="1768">
                  <c:v>#N/A</c:v>
                </c:pt>
                <c:pt idx="1769">
                  <c:v>#N/A</c:v>
                </c:pt>
                <c:pt idx="1770">
                  <c:v>#N/A</c:v>
                </c:pt>
                <c:pt idx="1771">
                  <c:v>#N/A</c:v>
                </c:pt>
                <c:pt idx="1772">
                  <c:v>#N/A</c:v>
                </c:pt>
                <c:pt idx="1773">
                  <c:v>#N/A</c:v>
                </c:pt>
                <c:pt idx="1774">
                  <c:v>#N/A</c:v>
                </c:pt>
                <c:pt idx="1775">
                  <c:v>#N/A</c:v>
                </c:pt>
                <c:pt idx="1776">
                  <c:v>#N/A</c:v>
                </c:pt>
                <c:pt idx="1777">
                  <c:v>#N/A</c:v>
                </c:pt>
                <c:pt idx="1778">
                  <c:v>#N/A</c:v>
                </c:pt>
                <c:pt idx="1779">
                  <c:v>#N/A</c:v>
                </c:pt>
                <c:pt idx="1780">
                  <c:v>#N/A</c:v>
                </c:pt>
                <c:pt idx="1781">
                  <c:v>#N/A</c:v>
                </c:pt>
                <c:pt idx="1782">
                  <c:v>#N/A</c:v>
                </c:pt>
                <c:pt idx="1783">
                  <c:v>#N/A</c:v>
                </c:pt>
                <c:pt idx="1784">
                  <c:v>#N/A</c:v>
                </c:pt>
                <c:pt idx="1785">
                  <c:v>#N/A</c:v>
                </c:pt>
                <c:pt idx="1786">
                  <c:v>#N/A</c:v>
                </c:pt>
                <c:pt idx="1787">
                  <c:v>#N/A</c:v>
                </c:pt>
                <c:pt idx="1788">
                  <c:v>#N/A</c:v>
                </c:pt>
                <c:pt idx="1789">
                  <c:v>#N/A</c:v>
                </c:pt>
                <c:pt idx="1790">
                  <c:v>#N/A</c:v>
                </c:pt>
                <c:pt idx="1791">
                  <c:v>#N/A</c:v>
                </c:pt>
                <c:pt idx="1792">
                  <c:v>#N/A</c:v>
                </c:pt>
                <c:pt idx="1793">
                  <c:v>#N/A</c:v>
                </c:pt>
                <c:pt idx="1794">
                  <c:v>#N/A</c:v>
                </c:pt>
                <c:pt idx="1795">
                  <c:v>#N/A</c:v>
                </c:pt>
                <c:pt idx="1796">
                  <c:v>#N/A</c:v>
                </c:pt>
                <c:pt idx="1797">
                  <c:v>#N/A</c:v>
                </c:pt>
                <c:pt idx="1798">
                  <c:v>#N/A</c:v>
                </c:pt>
                <c:pt idx="1799">
                  <c:v>#N/A</c:v>
                </c:pt>
                <c:pt idx="1800">
                  <c:v>#N/A</c:v>
                </c:pt>
                <c:pt idx="1801">
                  <c:v>#N/A</c:v>
                </c:pt>
                <c:pt idx="1802">
                  <c:v>#N/A</c:v>
                </c:pt>
                <c:pt idx="1803">
                  <c:v>#N/A</c:v>
                </c:pt>
                <c:pt idx="1804">
                  <c:v>#N/A</c:v>
                </c:pt>
                <c:pt idx="1805">
                  <c:v>#N/A</c:v>
                </c:pt>
                <c:pt idx="1806">
                  <c:v>#N/A</c:v>
                </c:pt>
                <c:pt idx="1807">
                  <c:v>#N/A</c:v>
                </c:pt>
                <c:pt idx="1808">
                  <c:v>#N/A</c:v>
                </c:pt>
                <c:pt idx="1809">
                  <c:v>#N/A</c:v>
                </c:pt>
                <c:pt idx="1810">
                  <c:v>#N/A</c:v>
                </c:pt>
                <c:pt idx="1811">
                  <c:v>#N/A</c:v>
                </c:pt>
                <c:pt idx="1812">
                  <c:v>#N/A</c:v>
                </c:pt>
                <c:pt idx="1813">
                  <c:v>#N/A</c:v>
                </c:pt>
                <c:pt idx="1814">
                  <c:v>#N/A</c:v>
                </c:pt>
                <c:pt idx="1815">
                  <c:v>#N/A</c:v>
                </c:pt>
                <c:pt idx="1816">
                  <c:v>#N/A</c:v>
                </c:pt>
                <c:pt idx="1817">
                  <c:v>#N/A</c:v>
                </c:pt>
                <c:pt idx="1818">
                  <c:v>#N/A</c:v>
                </c:pt>
                <c:pt idx="1819">
                  <c:v>#N/A</c:v>
                </c:pt>
                <c:pt idx="1820">
                  <c:v>#N/A</c:v>
                </c:pt>
                <c:pt idx="1821">
                  <c:v>#N/A</c:v>
                </c:pt>
                <c:pt idx="1822">
                  <c:v>#N/A</c:v>
                </c:pt>
                <c:pt idx="1823">
                  <c:v>#N/A</c:v>
                </c:pt>
                <c:pt idx="1824">
                  <c:v>#N/A</c:v>
                </c:pt>
                <c:pt idx="1825">
                  <c:v>#N/A</c:v>
                </c:pt>
                <c:pt idx="1826">
                  <c:v>#N/A</c:v>
                </c:pt>
                <c:pt idx="1827">
                  <c:v>#N/A</c:v>
                </c:pt>
                <c:pt idx="1828">
                  <c:v>#N/A</c:v>
                </c:pt>
                <c:pt idx="1829">
                  <c:v>#N/A</c:v>
                </c:pt>
                <c:pt idx="1830">
                  <c:v>#N/A</c:v>
                </c:pt>
                <c:pt idx="1831">
                  <c:v>#N/A</c:v>
                </c:pt>
                <c:pt idx="1832">
                  <c:v>#N/A</c:v>
                </c:pt>
                <c:pt idx="1833">
                  <c:v>#N/A</c:v>
                </c:pt>
                <c:pt idx="1834">
                  <c:v>#N/A</c:v>
                </c:pt>
                <c:pt idx="1835">
                  <c:v>#N/A</c:v>
                </c:pt>
                <c:pt idx="1836">
                  <c:v>#N/A</c:v>
                </c:pt>
                <c:pt idx="1837">
                  <c:v>#N/A</c:v>
                </c:pt>
                <c:pt idx="1838">
                  <c:v>#N/A</c:v>
                </c:pt>
                <c:pt idx="1839">
                  <c:v>#N/A</c:v>
                </c:pt>
                <c:pt idx="1840">
                  <c:v>#N/A</c:v>
                </c:pt>
                <c:pt idx="1841">
                  <c:v>#N/A</c:v>
                </c:pt>
                <c:pt idx="1842">
                  <c:v>#N/A</c:v>
                </c:pt>
                <c:pt idx="1843">
                  <c:v>#N/A</c:v>
                </c:pt>
                <c:pt idx="1844">
                  <c:v>#N/A</c:v>
                </c:pt>
                <c:pt idx="1845">
                  <c:v>#N/A</c:v>
                </c:pt>
                <c:pt idx="1846">
                  <c:v>#N/A</c:v>
                </c:pt>
                <c:pt idx="1847">
                  <c:v>#N/A</c:v>
                </c:pt>
                <c:pt idx="1848">
                  <c:v>#N/A</c:v>
                </c:pt>
                <c:pt idx="1849">
                  <c:v>#N/A</c:v>
                </c:pt>
                <c:pt idx="1850">
                  <c:v>#N/A</c:v>
                </c:pt>
                <c:pt idx="1851">
                  <c:v>#N/A</c:v>
                </c:pt>
                <c:pt idx="1852">
                  <c:v>#N/A</c:v>
                </c:pt>
                <c:pt idx="1853">
                  <c:v>#N/A</c:v>
                </c:pt>
                <c:pt idx="1854">
                  <c:v>#N/A</c:v>
                </c:pt>
                <c:pt idx="1855">
                  <c:v>#N/A</c:v>
                </c:pt>
                <c:pt idx="1856">
                  <c:v>#N/A</c:v>
                </c:pt>
                <c:pt idx="1857">
                  <c:v>#N/A</c:v>
                </c:pt>
                <c:pt idx="1858">
                  <c:v>#N/A</c:v>
                </c:pt>
                <c:pt idx="1859">
                  <c:v>#N/A</c:v>
                </c:pt>
                <c:pt idx="1860">
                  <c:v>#N/A</c:v>
                </c:pt>
                <c:pt idx="1861">
                  <c:v>#N/A</c:v>
                </c:pt>
                <c:pt idx="1862">
                  <c:v>#N/A</c:v>
                </c:pt>
                <c:pt idx="1863">
                  <c:v>#N/A</c:v>
                </c:pt>
                <c:pt idx="1864">
                  <c:v>#N/A</c:v>
                </c:pt>
                <c:pt idx="1865">
                  <c:v>#N/A</c:v>
                </c:pt>
                <c:pt idx="1866">
                  <c:v>#N/A</c:v>
                </c:pt>
                <c:pt idx="1867">
                  <c:v>#N/A</c:v>
                </c:pt>
                <c:pt idx="1868">
                  <c:v>#N/A</c:v>
                </c:pt>
                <c:pt idx="1869">
                  <c:v>#N/A</c:v>
                </c:pt>
                <c:pt idx="1870">
                  <c:v>#N/A</c:v>
                </c:pt>
                <c:pt idx="1871">
                  <c:v>#N/A</c:v>
                </c:pt>
                <c:pt idx="1872">
                  <c:v>#N/A</c:v>
                </c:pt>
                <c:pt idx="1873">
                  <c:v>#N/A</c:v>
                </c:pt>
                <c:pt idx="1874">
                  <c:v>#N/A</c:v>
                </c:pt>
                <c:pt idx="1875">
                  <c:v>#N/A</c:v>
                </c:pt>
                <c:pt idx="1876">
                  <c:v>#N/A</c:v>
                </c:pt>
                <c:pt idx="1877">
                  <c:v>#N/A</c:v>
                </c:pt>
                <c:pt idx="1878">
                  <c:v>#N/A</c:v>
                </c:pt>
                <c:pt idx="1879">
                  <c:v>#N/A</c:v>
                </c:pt>
                <c:pt idx="1880">
                  <c:v>#N/A</c:v>
                </c:pt>
                <c:pt idx="1881">
                  <c:v>#N/A</c:v>
                </c:pt>
                <c:pt idx="1882">
                  <c:v>#N/A</c:v>
                </c:pt>
                <c:pt idx="1883">
                  <c:v>#N/A</c:v>
                </c:pt>
                <c:pt idx="1884">
                  <c:v>#N/A</c:v>
                </c:pt>
                <c:pt idx="1885">
                  <c:v>#N/A</c:v>
                </c:pt>
                <c:pt idx="1886">
                  <c:v>#N/A</c:v>
                </c:pt>
                <c:pt idx="1887">
                  <c:v>#N/A</c:v>
                </c:pt>
                <c:pt idx="1888">
                  <c:v>#N/A</c:v>
                </c:pt>
                <c:pt idx="1889">
                  <c:v>#N/A</c:v>
                </c:pt>
                <c:pt idx="1890">
                  <c:v>#N/A</c:v>
                </c:pt>
                <c:pt idx="1891">
                  <c:v>#N/A</c:v>
                </c:pt>
                <c:pt idx="1892">
                  <c:v>#N/A</c:v>
                </c:pt>
                <c:pt idx="1893">
                  <c:v>#N/A</c:v>
                </c:pt>
                <c:pt idx="1894">
                  <c:v>#N/A</c:v>
                </c:pt>
                <c:pt idx="1895">
                  <c:v>#N/A</c:v>
                </c:pt>
                <c:pt idx="1896">
                  <c:v>#N/A</c:v>
                </c:pt>
                <c:pt idx="1897">
                  <c:v>#N/A</c:v>
                </c:pt>
                <c:pt idx="1898">
                  <c:v>#N/A</c:v>
                </c:pt>
                <c:pt idx="1899">
                  <c:v>#N/A</c:v>
                </c:pt>
                <c:pt idx="1900">
                  <c:v>#N/A</c:v>
                </c:pt>
                <c:pt idx="1901">
                  <c:v>#N/A</c:v>
                </c:pt>
                <c:pt idx="1902">
                  <c:v>#N/A</c:v>
                </c:pt>
                <c:pt idx="1903">
                  <c:v>#N/A</c:v>
                </c:pt>
                <c:pt idx="1904">
                  <c:v>#N/A</c:v>
                </c:pt>
                <c:pt idx="1905">
                  <c:v>#N/A</c:v>
                </c:pt>
                <c:pt idx="1906">
                  <c:v>#N/A</c:v>
                </c:pt>
                <c:pt idx="1907">
                  <c:v>#N/A</c:v>
                </c:pt>
                <c:pt idx="1908">
                  <c:v>#N/A</c:v>
                </c:pt>
                <c:pt idx="1909">
                  <c:v>#N/A</c:v>
                </c:pt>
                <c:pt idx="1910">
                  <c:v>#N/A</c:v>
                </c:pt>
                <c:pt idx="1911">
                  <c:v>#N/A</c:v>
                </c:pt>
                <c:pt idx="1912">
                  <c:v>#N/A</c:v>
                </c:pt>
                <c:pt idx="1913">
                  <c:v>#N/A</c:v>
                </c:pt>
                <c:pt idx="1914">
                  <c:v>#N/A</c:v>
                </c:pt>
                <c:pt idx="1915">
                  <c:v>#N/A</c:v>
                </c:pt>
                <c:pt idx="1916">
                  <c:v>#N/A</c:v>
                </c:pt>
                <c:pt idx="1917">
                  <c:v>#N/A</c:v>
                </c:pt>
                <c:pt idx="1918">
                  <c:v>#N/A</c:v>
                </c:pt>
                <c:pt idx="1919">
                  <c:v>#N/A</c:v>
                </c:pt>
                <c:pt idx="1920">
                  <c:v>#N/A</c:v>
                </c:pt>
                <c:pt idx="1921">
                  <c:v>#N/A</c:v>
                </c:pt>
                <c:pt idx="1922">
                  <c:v>#N/A</c:v>
                </c:pt>
                <c:pt idx="1923">
                  <c:v>#N/A</c:v>
                </c:pt>
                <c:pt idx="1924">
                  <c:v>#N/A</c:v>
                </c:pt>
                <c:pt idx="1925">
                  <c:v>#N/A</c:v>
                </c:pt>
                <c:pt idx="1926">
                  <c:v>#N/A</c:v>
                </c:pt>
                <c:pt idx="1927">
                  <c:v>#N/A</c:v>
                </c:pt>
                <c:pt idx="1928">
                  <c:v>#N/A</c:v>
                </c:pt>
                <c:pt idx="1929">
                  <c:v>#N/A</c:v>
                </c:pt>
                <c:pt idx="1930">
                  <c:v>#N/A</c:v>
                </c:pt>
                <c:pt idx="1931">
                  <c:v>#N/A</c:v>
                </c:pt>
                <c:pt idx="1932">
                  <c:v>#N/A</c:v>
                </c:pt>
                <c:pt idx="1933">
                  <c:v>#N/A</c:v>
                </c:pt>
                <c:pt idx="1934">
                  <c:v>#N/A</c:v>
                </c:pt>
                <c:pt idx="1935">
                  <c:v>#N/A</c:v>
                </c:pt>
                <c:pt idx="1936">
                  <c:v>#N/A</c:v>
                </c:pt>
                <c:pt idx="1937">
                  <c:v>#N/A</c:v>
                </c:pt>
                <c:pt idx="1938">
                  <c:v>#N/A</c:v>
                </c:pt>
                <c:pt idx="1939">
                  <c:v>#N/A</c:v>
                </c:pt>
                <c:pt idx="1940">
                  <c:v>#N/A</c:v>
                </c:pt>
                <c:pt idx="1941">
                  <c:v>#N/A</c:v>
                </c:pt>
                <c:pt idx="1942">
                  <c:v>#N/A</c:v>
                </c:pt>
                <c:pt idx="1943">
                  <c:v>#N/A</c:v>
                </c:pt>
                <c:pt idx="1944">
                  <c:v>#N/A</c:v>
                </c:pt>
                <c:pt idx="1945">
                  <c:v>#N/A</c:v>
                </c:pt>
                <c:pt idx="1946">
                  <c:v>#N/A</c:v>
                </c:pt>
                <c:pt idx="1947">
                  <c:v>#N/A</c:v>
                </c:pt>
                <c:pt idx="1948">
                  <c:v>#N/A</c:v>
                </c:pt>
                <c:pt idx="1949">
                  <c:v>#N/A</c:v>
                </c:pt>
                <c:pt idx="1950">
                  <c:v>#N/A</c:v>
                </c:pt>
                <c:pt idx="1951">
                  <c:v>#N/A</c:v>
                </c:pt>
                <c:pt idx="1952">
                  <c:v>#N/A</c:v>
                </c:pt>
                <c:pt idx="1953">
                  <c:v>#N/A</c:v>
                </c:pt>
                <c:pt idx="1954">
                  <c:v>#N/A</c:v>
                </c:pt>
                <c:pt idx="1955">
                  <c:v>#N/A</c:v>
                </c:pt>
                <c:pt idx="1956">
                  <c:v>#N/A</c:v>
                </c:pt>
                <c:pt idx="1957">
                  <c:v>#N/A</c:v>
                </c:pt>
                <c:pt idx="1958">
                  <c:v>#N/A</c:v>
                </c:pt>
                <c:pt idx="1959">
                  <c:v>#N/A</c:v>
                </c:pt>
                <c:pt idx="1960">
                  <c:v>#N/A</c:v>
                </c:pt>
                <c:pt idx="1961">
                  <c:v>#N/A</c:v>
                </c:pt>
                <c:pt idx="1962">
                  <c:v>#N/A</c:v>
                </c:pt>
                <c:pt idx="1963">
                  <c:v>#N/A</c:v>
                </c:pt>
                <c:pt idx="1964">
                  <c:v>#N/A</c:v>
                </c:pt>
                <c:pt idx="1965">
                  <c:v>#N/A</c:v>
                </c:pt>
                <c:pt idx="1966">
                  <c:v>#N/A</c:v>
                </c:pt>
                <c:pt idx="1967">
                  <c:v>#N/A</c:v>
                </c:pt>
                <c:pt idx="1968">
                  <c:v>#N/A</c:v>
                </c:pt>
                <c:pt idx="1969">
                  <c:v>#N/A</c:v>
                </c:pt>
                <c:pt idx="1970">
                  <c:v>#N/A</c:v>
                </c:pt>
                <c:pt idx="1971">
                  <c:v>#N/A</c:v>
                </c:pt>
                <c:pt idx="1972">
                  <c:v>#N/A</c:v>
                </c:pt>
                <c:pt idx="1973">
                  <c:v>#N/A</c:v>
                </c:pt>
                <c:pt idx="1974">
                  <c:v>#N/A</c:v>
                </c:pt>
                <c:pt idx="1975">
                  <c:v>#N/A</c:v>
                </c:pt>
                <c:pt idx="1976">
                  <c:v>#N/A</c:v>
                </c:pt>
                <c:pt idx="1977">
                  <c:v>#N/A</c:v>
                </c:pt>
                <c:pt idx="1978">
                  <c:v>#N/A</c:v>
                </c:pt>
                <c:pt idx="1979">
                  <c:v>#N/A</c:v>
                </c:pt>
                <c:pt idx="1980">
                  <c:v>#N/A</c:v>
                </c:pt>
                <c:pt idx="1981">
                  <c:v>#N/A</c:v>
                </c:pt>
                <c:pt idx="1982">
                  <c:v>#N/A</c:v>
                </c:pt>
                <c:pt idx="1983">
                  <c:v>#N/A</c:v>
                </c:pt>
                <c:pt idx="1984">
                  <c:v>#N/A</c:v>
                </c:pt>
                <c:pt idx="1985">
                  <c:v>#N/A</c:v>
                </c:pt>
                <c:pt idx="1986">
                  <c:v>#N/A</c:v>
                </c:pt>
                <c:pt idx="1987">
                  <c:v>#N/A</c:v>
                </c:pt>
                <c:pt idx="1988">
                  <c:v>#N/A</c:v>
                </c:pt>
                <c:pt idx="1989">
                  <c:v>#N/A</c:v>
                </c:pt>
                <c:pt idx="1990">
                  <c:v>#N/A</c:v>
                </c:pt>
                <c:pt idx="1991">
                  <c:v>#N/A</c:v>
                </c:pt>
                <c:pt idx="1992">
                  <c:v>#N/A</c:v>
                </c:pt>
                <c:pt idx="1993">
                  <c:v>#N/A</c:v>
                </c:pt>
                <c:pt idx="1994">
                  <c:v>#N/A</c:v>
                </c:pt>
                <c:pt idx="1995">
                  <c:v>#N/A</c:v>
                </c:pt>
                <c:pt idx="1996">
                  <c:v>#N/A</c:v>
                </c:pt>
                <c:pt idx="1997">
                  <c:v>#N/A</c:v>
                </c:pt>
                <c:pt idx="1998">
                  <c:v>#N/A</c:v>
                </c:pt>
                <c:pt idx="1999">
                  <c:v>#N/A</c:v>
                </c:pt>
                <c:pt idx="2000">
                  <c:v>#N/A</c:v>
                </c:pt>
                <c:pt idx="2001">
                  <c:v>#N/A</c:v>
                </c:pt>
                <c:pt idx="2002">
                  <c:v>#N/A</c:v>
                </c:pt>
                <c:pt idx="2003">
                  <c:v>#N/A</c:v>
                </c:pt>
                <c:pt idx="2004">
                  <c:v>#N/A</c:v>
                </c:pt>
                <c:pt idx="2005">
                  <c:v>#N/A</c:v>
                </c:pt>
                <c:pt idx="2006">
                  <c:v>#N/A</c:v>
                </c:pt>
                <c:pt idx="2007">
                  <c:v>#N/A</c:v>
                </c:pt>
                <c:pt idx="2008">
                  <c:v>#N/A</c:v>
                </c:pt>
                <c:pt idx="2009">
                  <c:v>#N/A</c:v>
                </c:pt>
                <c:pt idx="2010">
                  <c:v>#N/A</c:v>
                </c:pt>
                <c:pt idx="2011">
                  <c:v>#N/A</c:v>
                </c:pt>
                <c:pt idx="2012">
                  <c:v>#N/A</c:v>
                </c:pt>
                <c:pt idx="2013">
                  <c:v>#N/A</c:v>
                </c:pt>
                <c:pt idx="2014">
                  <c:v>#N/A</c:v>
                </c:pt>
                <c:pt idx="2015">
                  <c:v>#N/A</c:v>
                </c:pt>
                <c:pt idx="2016">
                  <c:v>#N/A</c:v>
                </c:pt>
                <c:pt idx="2017">
                  <c:v>#N/A</c:v>
                </c:pt>
                <c:pt idx="2018">
                  <c:v>#N/A</c:v>
                </c:pt>
                <c:pt idx="2019">
                  <c:v>#N/A</c:v>
                </c:pt>
                <c:pt idx="2020">
                  <c:v>#N/A</c:v>
                </c:pt>
                <c:pt idx="2021">
                  <c:v>#N/A</c:v>
                </c:pt>
                <c:pt idx="2022">
                  <c:v>#N/A</c:v>
                </c:pt>
                <c:pt idx="2023">
                  <c:v>#N/A</c:v>
                </c:pt>
                <c:pt idx="2024">
                  <c:v>#N/A</c:v>
                </c:pt>
                <c:pt idx="2025">
                  <c:v>#N/A</c:v>
                </c:pt>
                <c:pt idx="2026">
                  <c:v>#N/A</c:v>
                </c:pt>
                <c:pt idx="2027">
                  <c:v>#N/A</c:v>
                </c:pt>
                <c:pt idx="2028">
                  <c:v>#N/A</c:v>
                </c:pt>
                <c:pt idx="2029">
                  <c:v>#N/A</c:v>
                </c:pt>
                <c:pt idx="2030">
                  <c:v>#N/A</c:v>
                </c:pt>
                <c:pt idx="2031">
                  <c:v>#N/A</c:v>
                </c:pt>
                <c:pt idx="2032">
                  <c:v>#N/A</c:v>
                </c:pt>
                <c:pt idx="2033">
                  <c:v>#N/A</c:v>
                </c:pt>
                <c:pt idx="2034">
                  <c:v>#N/A</c:v>
                </c:pt>
                <c:pt idx="2035">
                  <c:v>#N/A</c:v>
                </c:pt>
                <c:pt idx="2036">
                  <c:v>#N/A</c:v>
                </c:pt>
                <c:pt idx="2037">
                  <c:v>#N/A</c:v>
                </c:pt>
                <c:pt idx="2038">
                  <c:v>#N/A</c:v>
                </c:pt>
                <c:pt idx="2039">
                  <c:v>#N/A</c:v>
                </c:pt>
                <c:pt idx="2040">
                  <c:v>#N/A</c:v>
                </c:pt>
                <c:pt idx="2041">
                  <c:v>#N/A</c:v>
                </c:pt>
                <c:pt idx="2042">
                  <c:v>#N/A</c:v>
                </c:pt>
                <c:pt idx="2043">
                  <c:v>#N/A</c:v>
                </c:pt>
                <c:pt idx="2044">
                  <c:v>#N/A</c:v>
                </c:pt>
                <c:pt idx="2045">
                  <c:v>#N/A</c:v>
                </c:pt>
                <c:pt idx="2046">
                  <c:v>#N/A</c:v>
                </c:pt>
                <c:pt idx="2047">
                  <c:v>#N/A</c:v>
                </c:pt>
                <c:pt idx="2048">
                  <c:v>#N/A</c:v>
                </c:pt>
                <c:pt idx="2049">
                  <c:v>#N/A</c:v>
                </c:pt>
                <c:pt idx="2050">
                  <c:v>#N/A</c:v>
                </c:pt>
                <c:pt idx="2051">
                  <c:v>#N/A</c:v>
                </c:pt>
                <c:pt idx="2052">
                  <c:v>#N/A</c:v>
                </c:pt>
                <c:pt idx="2053">
                  <c:v>#N/A</c:v>
                </c:pt>
                <c:pt idx="2054">
                  <c:v>#N/A</c:v>
                </c:pt>
                <c:pt idx="2055">
                  <c:v>#N/A</c:v>
                </c:pt>
                <c:pt idx="2056">
                  <c:v>#N/A</c:v>
                </c:pt>
                <c:pt idx="2057">
                  <c:v>#N/A</c:v>
                </c:pt>
                <c:pt idx="2058">
                  <c:v>#N/A</c:v>
                </c:pt>
                <c:pt idx="2059">
                  <c:v>#N/A</c:v>
                </c:pt>
                <c:pt idx="2060">
                  <c:v>#N/A</c:v>
                </c:pt>
                <c:pt idx="2061">
                  <c:v>#N/A</c:v>
                </c:pt>
                <c:pt idx="2062">
                  <c:v>#N/A</c:v>
                </c:pt>
                <c:pt idx="2063">
                  <c:v>#N/A</c:v>
                </c:pt>
                <c:pt idx="2064">
                  <c:v>#N/A</c:v>
                </c:pt>
                <c:pt idx="2065">
                  <c:v>#N/A</c:v>
                </c:pt>
                <c:pt idx="2066">
                  <c:v>#N/A</c:v>
                </c:pt>
                <c:pt idx="2067">
                  <c:v>#N/A</c:v>
                </c:pt>
                <c:pt idx="2068">
                  <c:v>#N/A</c:v>
                </c:pt>
                <c:pt idx="2069">
                  <c:v>#N/A</c:v>
                </c:pt>
                <c:pt idx="2070">
                  <c:v>#N/A</c:v>
                </c:pt>
                <c:pt idx="2071">
                  <c:v>#N/A</c:v>
                </c:pt>
                <c:pt idx="2072">
                  <c:v>#N/A</c:v>
                </c:pt>
                <c:pt idx="2073">
                  <c:v>#N/A</c:v>
                </c:pt>
                <c:pt idx="2074">
                  <c:v>#N/A</c:v>
                </c:pt>
                <c:pt idx="2075">
                  <c:v>#N/A</c:v>
                </c:pt>
                <c:pt idx="2076">
                  <c:v>#N/A</c:v>
                </c:pt>
                <c:pt idx="2077">
                  <c:v>#N/A</c:v>
                </c:pt>
                <c:pt idx="2078">
                  <c:v>#N/A</c:v>
                </c:pt>
                <c:pt idx="2079">
                  <c:v>#N/A</c:v>
                </c:pt>
                <c:pt idx="2080">
                  <c:v>#N/A</c:v>
                </c:pt>
                <c:pt idx="2081">
                  <c:v>#N/A</c:v>
                </c:pt>
                <c:pt idx="2082">
                  <c:v>#N/A</c:v>
                </c:pt>
                <c:pt idx="2083">
                  <c:v>#N/A</c:v>
                </c:pt>
                <c:pt idx="2084">
                  <c:v>#N/A</c:v>
                </c:pt>
                <c:pt idx="2085">
                  <c:v>#N/A</c:v>
                </c:pt>
                <c:pt idx="2086">
                  <c:v>#N/A</c:v>
                </c:pt>
                <c:pt idx="2087">
                  <c:v>#N/A</c:v>
                </c:pt>
                <c:pt idx="2088">
                  <c:v>#N/A</c:v>
                </c:pt>
                <c:pt idx="2089">
                  <c:v>#N/A</c:v>
                </c:pt>
                <c:pt idx="2090">
                  <c:v>#N/A</c:v>
                </c:pt>
                <c:pt idx="2091">
                  <c:v>#N/A</c:v>
                </c:pt>
                <c:pt idx="2092">
                  <c:v>#N/A</c:v>
                </c:pt>
                <c:pt idx="2093">
                  <c:v>#N/A</c:v>
                </c:pt>
                <c:pt idx="2094">
                  <c:v>#N/A</c:v>
                </c:pt>
                <c:pt idx="2095">
                  <c:v>#N/A</c:v>
                </c:pt>
                <c:pt idx="2096">
                  <c:v>#N/A</c:v>
                </c:pt>
                <c:pt idx="2097">
                  <c:v>#N/A</c:v>
                </c:pt>
                <c:pt idx="2098">
                  <c:v>#N/A</c:v>
                </c:pt>
                <c:pt idx="2099">
                  <c:v>#N/A</c:v>
                </c:pt>
                <c:pt idx="2100">
                  <c:v>#N/A</c:v>
                </c:pt>
                <c:pt idx="2101">
                  <c:v>#N/A</c:v>
                </c:pt>
                <c:pt idx="2102">
                  <c:v>#N/A</c:v>
                </c:pt>
                <c:pt idx="2103">
                  <c:v>#N/A</c:v>
                </c:pt>
                <c:pt idx="2104">
                  <c:v>#N/A</c:v>
                </c:pt>
                <c:pt idx="2105">
                  <c:v>#N/A</c:v>
                </c:pt>
                <c:pt idx="2106">
                  <c:v>#N/A</c:v>
                </c:pt>
                <c:pt idx="2107">
                  <c:v>#N/A</c:v>
                </c:pt>
                <c:pt idx="2108">
                  <c:v>#N/A</c:v>
                </c:pt>
                <c:pt idx="2109">
                  <c:v>#N/A</c:v>
                </c:pt>
                <c:pt idx="2110">
                  <c:v>#N/A</c:v>
                </c:pt>
                <c:pt idx="2111">
                  <c:v>#N/A</c:v>
                </c:pt>
                <c:pt idx="2112">
                  <c:v>#N/A</c:v>
                </c:pt>
                <c:pt idx="2113">
                  <c:v>#N/A</c:v>
                </c:pt>
                <c:pt idx="2114">
                  <c:v>#N/A</c:v>
                </c:pt>
                <c:pt idx="2115">
                  <c:v>#N/A</c:v>
                </c:pt>
                <c:pt idx="2116">
                  <c:v>#N/A</c:v>
                </c:pt>
                <c:pt idx="2117">
                  <c:v>#N/A</c:v>
                </c:pt>
                <c:pt idx="2118">
                  <c:v>#N/A</c:v>
                </c:pt>
                <c:pt idx="2119">
                  <c:v>#N/A</c:v>
                </c:pt>
                <c:pt idx="2120">
                  <c:v>#N/A</c:v>
                </c:pt>
                <c:pt idx="2121">
                  <c:v>#N/A</c:v>
                </c:pt>
                <c:pt idx="2122">
                  <c:v>#N/A</c:v>
                </c:pt>
                <c:pt idx="2123">
                  <c:v>#N/A</c:v>
                </c:pt>
                <c:pt idx="2124">
                  <c:v>#N/A</c:v>
                </c:pt>
                <c:pt idx="2125">
                  <c:v>#N/A</c:v>
                </c:pt>
                <c:pt idx="2126">
                  <c:v>#N/A</c:v>
                </c:pt>
                <c:pt idx="2127">
                  <c:v>#N/A</c:v>
                </c:pt>
                <c:pt idx="2128">
                  <c:v>#N/A</c:v>
                </c:pt>
                <c:pt idx="2129">
                  <c:v>#N/A</c:v>
                </c:pt>
                <c:pt idx="2130">
                  <c:v>#N/A</c:v>
                </c:pt>
                <c:pt idx="2131">
                  <c:v>#N/A</c:v>
                </c:pt>
                <c:pt idx="2132">
                  <c:v>#N/A</c:v>
                </c:pt>
                <c:pt idx="2133">
                  <c:v>#N/A</c:v>
                </c:pt>
                <c:pt idx="2134">
                  <c:v>#N/A</c:v>
                </c:pt>
                <c:pt idx="2135">
                  <c:v>#N/A</c:v>
                </c:pt>
                <c:pt idx="2136">
                  <c:v>#N/A</c:v>
                </c:pt>
                <c:pt idx="2137">
                  <c:v>#N/A</c:v>
                </c:pt>
                <c:pt idx="2138">
                  <c:v>#N/A</c:v>
                </c:pt>
                <c:pt idx="2139">
                  <c:v>#N/A</c:v>
                </c:pt>
                <c:pt idx="2140">
                  <c:v>#N/A</c:v>
                </c:pt>
                <c:pt idx="2141">
                  <c:v>#N/A</c:v>
                </c:pt>
                <c:pt idx="2142">
                  <c:v>#N/A</c:v>
                </c:pt>
                <c:pt idx="2143">
                  <c:v>#N/A</c:v>
                </c:pt>
                <c:pt idx="2144">
                  <c:v>#N/A</c:v>
                </c:pt>
                <c:pt idx="2145">
                  <c:v>#N/A</c:v>
                </c:pt>
                <c:pt idx="2146">
                  <c:v>#N/A</c:v>
                </c:pt>
                <c:pt idx="2147">
                  <c:v>#N/A</c:v>
                </c:pt>
                <c:pt idx="2148">
                  <c:v>#N/A</c:v>
                </c:pt>
                <c:pt idx="2149">
                  <c:v>#N/A</c:v>
                </c:pt>
                <c:pt idx="2150">
                  <c:v>#N/A</c:v>
                </c:pt>
                <c:pt idx="2151">
                  <c:v>#N/A</c:v>
                </c:pt>
                <c:pt idx="2152">
                  <c:v>#N/A</c:v>
                </c:pt>
                <c:pt idx="2153">
                  <c:v>#N/A</c:v>
                </c:pt>
                <c:pt idx="2154">
                  <c:v>#N/A</c:v>
                </c:pt>
                <c:pt idx="2155">
                  <c:v>#N/A</c:v>
                </c:pt>
                <c:pt idx="2156">
                  <c:v>#N/A</c:v>
                </c:pt>
                <c:pt idx="2157">
                  <c:v>#N/A</c:v>
                </c:pt>
                <c:pt idx="2158">
                  <c:v>#N/A</c:v>
                </c:pt>
                <c:pt idx="2159">
                  <c:v>#N/A</c:v>
                </c:pt>
                <c:pt idx="2160">
                  <c:v>#N/A</c:v>
                </c:pt>
                <c:pt idx="2161">
                  <c:v>#N/A</c:v>
                </c:pt>
                <c:pt idx="2162">
                  <c:v>#N/A</c:v>
                </c:pt>
                <c:pt idx="2163">
                  <c:v>#N/A</c:v>
                </c:pt>
                <c:pt idx="2164">
                  <c:v>#N/A</c:v>
                </c:pt>
                <c:pt idx="2165">
                  <c:v>#N/A</c:v>
                </c:pt>
                <c:pt idx="2166">
                  <c:v>#N/A</c:v>
                </c:pt>
                <c:pt idx="2167">
                  <c:v>#N/A</c:v>
                </c:pt>
                <c:pt idx="2168">
                  <c:v>#N/A</c:v>
                </c:pt>
                <c:pt idx="2169">
                  <c:v>#N/A</c:v>
                </c:pt>
                <c:pt idx="2170">
                  <c:v>#N/A</c:v>
                </c:pt>
                <c:pt idx="2171">
                  <c:v>#N/A</c:v>
                </c:pt>
                <c:pt idx="2172">
                  <c:v>#N/A</c:v>
                </c:pt>
                <c:pt idx="2173">
                  <c:v>#N/A</c:v>
                </c:pt>
                <c:pt idx="2174">
                  <c:v>#N/A</c:v>
                </c:pt>
                <c:pt idx="2175">
                  <c:v>#N/A</c:v>
                </c:pt>
                <c:pt idx="2176">
                  <c:v>#N/A</c:v>
                </c:pt>
                <c:pt idx="2177">
                  <c:v>#N/A</c:v>
                </c:pt>
                <c:pt idx="2178">
                  <c:v>#N/A</c:v>
                </c:pt>
                <c:pt idx="2179">
                  <c:v>#N/A</c:v>
                </c:pt>
                <c:pt idx="2180">
                  <c:v>#N/A</c:v>
                </c:pt>
                <c:pt idx="2181">
                  <c:v>#N/A</c:v>
                </c:pt>
                <c:pt idx="2182">
                  <c:v>#N/A</c:v>
                </c:pt>
                <c:pt idx="2183">
                  <c:v>#N/A</c:v>
                </c:pt>
                <c:pt idx="2184">
                  <c:v>#N/A</c:v>
                </c:pt>
                <c:pt idx="2185">
                  <c:v>#N/A</c:v>
                </c:pt>
                <c:pt idx="2186">
                  <c:v>#N/A</c:v>
                </c:pt>
                <c:pt idx="2187">
                  <c:v>#N/A</c:v>
                </c:pt>
                <c:pt idx="2188">
                  <c:v>#N/A</c:v>
                </c:pt>
                <c:pt idx="2189">
                  <c:v>#N/A</c:v>
                </c:pt>
                <c:pt idx="2190">
                  <c:v>#N/A</c:v>
                </c:pt>
                <c:pt idx="2191">
                  <c:v>#N/A</c:v>
                </c:pt>
                <c:pt idx="2192">
                  <c:v>#N/A</c:v>
                </c:pt>
                <c:pt idx="2193">
                  <c:v>#N/A</c:v>
                </c:pt>
                <c:pt idx="2194">
                  <c:v>#N/A</c:v>
                </c:pt>
                <c:pt idx="2195">
                  <c:v>#N/A</c:v>
                </c:pt>
                <c:pt idx="2196">
                  <c:v>#N/A</c:v>
                </c:pt>
                <c:pt idx="2197">
                  <c:v>#N/A</c:v>
                </c:pt>
                <c:pt idx="2198">
                  <c:v>#N/A</c:v>
                </c:pt>
                <c:pt idx="2199">
                  <c:v>#N/A</c:v>
                </c:pt>
                <c:pt idx="2200">
                  <c:v>#N/A</c:v>
                </c:pt>
                <c:pt idx="2201">
                  <c:v>#N/A</c:v>
                </c:pt>
                <c:pt idx="2202">
                  <c:v>#N/A</c:v>
                </c:pt>
                <c:pt idx="2203">
                  <c:v>#N/A</c:v>
                </c:pt>
                <c:pt idx="2204">
                  <c:v>#N/A</c:v>
                </c:pt>
                <c:pt idx="2205">
                  <c:v>#N/A</c:v>
                </c:pt>
                <c:pt idx="2206">
                  <c:v>#N/A</c:v>
                </c:pt>
                <c:pt idx="2207">
                  <c:v>#N/A</c:v>
                </c:pt>
                <c:pt idx="2208">
                  <c:v>#N/A</c:v>
                </c:pt>
                <c:pt idx="2209">
                  <c:v>#N/A</c:v>
                </c:pt>
                <c:pt idx="2210">
                  <c:v>#N/A</c:v>
                </c:pt>
                <c:pt idx="2211">
                  <c:v>#N/A</c:v>
                </c:pt>
                <c:pt idx="2212">
                  <c:v>#N/A</c:v>
                </c:pt>
                <c:pt idx="2213">
                  <c:v>#N/A</c:v>
                </c:pt>
                <c:pt idx="2214">
                  <c:v>#N/A</c:v>
                </c:pt>
                <c:pt idx="2215">
                  <c:v>#N/A</c:v>
                </c:pt>
                <c:pt idx="2216">
                  <c:v>#N/A</c:v>
                </c:pt>
                <c:pt idx="2217">
                  <c:v>#N/A</c:v>
                </c:pt>
                <c:pt idx="2218">
                  <c:v>#N/A</c:v>
                </c:pt>
                <c:pt idx="2219">
                  <c:v>#N/A</c:v>
                </c:pt>
                <c:pt idx="2220">
                  <c:v>#N/A</c:v>
                </c:pt>
                <c:pt idx="2221">
                  <c:v>#N/A</c:v>
                </c:pt>
                <c:pt idx="2222">
                  <c:v>#N/A</c:v>
                </c:pt>
                <c:pt idx="2223">
                  <c:v>#N/A</c:v>
                </c:pt>
                <c:pt idx="2224">
                  <c:v>#N/A</c:v>
                </c:pt>
                <c:pt idx="2225">
                  <c:v>#N/A</c:v>
                </c:pt>
                <c:pt idx="2226">
                  <c:v>#N/A</c:v>
                </c:pt>
                <c:pt idx="2227">
                  <c:v>#N/A</c:v>
                </c:pt>
                <c:pt idx="2228">
                  <c:v>#N/A</c:v>
                </c:pt>
                <c:pt idx="2229">
                  <c:v>#N/A</c:v>
                </c:pt>
                <c:pt idx="2230">
                  <c:v>#N/A</c:v>
                </c:pt>
                <c:pt idx="2231">
                  <c:v>#N/A</c:v>
                </c:pt>
                <c:pt idx="2232">
                  <c:v>#N/A</c:v>
                </c:pt>
                <c:pt idx="2233">
                  <c:v>#N/A</c:v>
                </c:pt>
                <c:pt idx="2234">
                  <c:v>#N/A</c:v>
                </c:pt>
                <c:pt idx="2235">
                  <c:v>#N/A</c:v>
                </c:pt>
                <c:pt idx="2236">
                  <c:v>#N/A</c:v>
                </c:pt>
                <c:pt idx="2237">
                  <c:v>#N/A</c:v>
                </c:pt>
                <c:pt idx="2238">
                  <c:v>#N/A</c:v>
                </c:pt>
                <c:pt idx="2239">
                  <c:v>#N/A</c:v>
                </c:pt>
                <c:pt idx="2240">
                  <c:v>#N/A</c:v>
                </c:pt>
                <c:pt idx="2241">
                  <c:v>#N/A</c:v>
                </c:pt>
                <c:pt idx="2242">
                  <c:v>#N/A</c:v>
                </c:pt>
                <c:pt idx="2243">
                  <c:v>#N/A</c:v>
                </c:pt>
                <c:pt idx="2244">
                  <c:v>#N/A</c:v>
                </c:pt>
                <c:pt idx="2245">
                  <c:v>#N/A</c:v>
                </c:pt>
                <c:pt idx="2246">
                  <c:v>#N/A</c:v>
                </c:pt>
                <c:pt idx="2247">
                  <c:v>#N/A</c:v>
                </c:pt>
                <c:pt idx="2248">
                  <c:v>#N/A</c:v>
                </c:pt>
                <c:pt idx="2249">
                  <c:v>#N/A</c:v>
                </c:pt>
                <c:pt idx="2250">
                  <c:v>#N/A</c:v>
                </c:pt>
                <c:pt idx="2251">
                  <c:v>#N/A</c:v>
                </c:pt>
                <c:pt idx="2252">
                  <c:v>#N/A</c:v>
                </c:pt>
                <c:pt idx="2253">
                  <c:v>#N/A</c:v>
                </c:pt>
                <c:pt idx="2254">
                  <c:v>#N/A</c:v>
                </c:pt>
                <c:pt idx="2255">
                  <c:v>#N/A</c:v>
                </c:pt>
                <c:pt idx="2256">
                  <c:v>#N/A</c:v>
                </c:pt>
                <c:pt idx="2257">
                  <c:v>#N/A</c:v>
                </c:pt>
                <c:pt idx="2258">
                  <c:v>#N/A</c:v>
                </c:pt>
                <c:pt idx="2259">
                  <c:v>#N/A</c:v>
                </c:pt>
                <c:pt idx="2260">
                  <c:v>#N/A</c:v>
                </c:pt>
                <c:pt idx="2261">
                  <c:v>#N/A</c:v>
                </c:pt>
                <c:pt idx="2262">
                  <c:v>#N/A</c:v>
                </c:pt>
                <c:pt idx="2263">
                  <c:v>#N/A</c:v>
                </c:pt>
                <c:pt idx="2264">
                  <c:v>#N/A</c:v>
                </c:pt>
                <c:pt idx="2265">
                  <c:v>#N/A</c:v>
                </c:pt>
                <c:pt idx="2266">
                  <c:v>#N/A</c:v>
                </c:pt>
                <c:pt idx="2267">
                  <c:v>#N/A</c:v>
                </c:pt>
                <c:pt idx="2268">
                  <c:v>#N/A</c:v>
                </c:pt>
                <c:pt idx="2269">
                  <c:v>#N/A</c:v>
                </c:pt>
                <c:pt idx="2270">
                  <c:v>#N/A</c:v>
                </c:pt>
                <c:pt idx="2271">
                  <c:v>#N/A</c:v>
                </c:pt>
                <c:pt idx="2272">
                  <c:v>#N/A</c:v>
                </c:pt>
                <c:pt idx="2273">
                  <c:v>#N/A</c:v>
                </c:pt>
                <c:pt idx="2274">
                  <c:v>#N/A</c:v>
                </c:pt>
                <c:pt idx="2275">
                  <c:v>#N/A</c:v>
                </c:pt>
                <c:pt idx="2276">
                  <c:v>#N/A</c:v>
                </c:pt>
                <c:pt idx="2277">
                  <c:v>#N/A</c:v>
                </c:pt>
                <c:pt idx="2278">
                  <c:v>#N/A</c:v>
                </c:pt>
                <c:pt idx="2279">
                  <c:v>#N/A</c:v>
                </c:pt>
                <c:pt idx="2280">
                  <c:v>#N/A</c:v>
                </c:pt>
                <c:pt idx="2281">
                  <c:v>#N/A</c:v>
                </c:pt>
                <c:pt idx="2282">
                  <c:v>#N/A</c:v>
                </c:pt>
                <c:pt idx="2283">
                  <c:v>#N/A</c:v>
                </c:pt>
                <c:pt idx="2284">
                  <c:v>#N/A</c:v>
                </c:pt>
                <c:pt idx="2285">
                  <c:v>#N/A</c:v>
                </c:pt>
                <c:pt idx="2286">
                  <c:v>#N/A</c:v>
                </c:pt>
                <c:pt idx="2287">
                  <c:v>#N/A</c:v>
                </c:pt>
                <c:pt idx="2288">
                  <c:v>#N/A</c:v>
                </c:pt>
                <c:pt idx="2289">
                  <c:v>#N/A</c:v>
                </c:pt>
                <c:pt idx="2290">
                  <c:v>#N/A</c:v>
                </c:pt>
                <c:pt idx="2291">
                  <c:v>#N/A</c:v>
                </c:pt>
                <c:pt idx="2292">
                  <c:v>#N/A</c:v>
                </c:pt>
                <c:pt idx="2293">
                  <c:v>#N/A</c:v>
                </c:pt>
                <c:pt idx="2294">
                  <c:v>#N/A</c:v>
                </c:pt>
                <c:pt idx="2295">
                  <c:v>#N/A</c:v>
                </c:pt>
                <c:pt idx="2296">
                  <c:v>#N/A</c:v>
                </c:pt>
                <c:pt idx="2297">
                  <c:v>#N/A</c:v>
                </c:pt>
                <c:pt idx="2298">
                  <c:v>#N/A</c:v>
                </c:pt>
                <c:pt idx="2299">
                  <c:v>#N/A</c:v>
                </c:pt>
                <c:pt idx="2300">
                  <c:v>#N/A</c:v>
                </c:pt>
                <c:pt idx="2301">
                  <c:v>#N/A</c:v>
                </c:pt>
                <c:pt idx="2302">
                  <c:v>#N/A</c:v>
                </c:pt>
                <c:pt idx="2303">
                  <c:v>#N/A</c:v>
                </c:pt>
                <c:pt idx="2304">
                  <c:v>#N/A</c:v>
                </c:pt>
                <c:pt idx="2305">
                  <c:v>#N/A</c:v>
                </c:pt>
                <c:pt idx="2306">
                  <c:v>#N/A</c:v>
                </c:pt>
                <c:pt idx="2307">
                  <c:v>#N/A</c:v>
                </c:pt>
                <c:pt idx="2308">
                  <c:v>#N/A</c:v>
                </c:pt>
                <c:pt idx="2309">
                  <c:v>#N/A</c:v>
                </c:pt>
                <c:pt idx="2310">
                  <c:v>#N/A</c:v>
                </c:pt>
                <c:pt idx="2311">
                  <c:v>#N/A</c:v>
                </c:pt>
                <c:pt idx="2312">
                  <c:v>#N/A</c:v>
                </c:pt>
                <c:pt idx="2313">
                  <c:v>#N/A</c:v>
                </c:pt>
                <c:pt idx="2314">
                  <c:v>#N/A</c:v>
                </c:pt>
                <c:pt idx="2315">
                  <c:v>#N/A</c:v>
                </c:pt>
                <c:pt idx="2316">
                  <c:v>#N/A</c:v>
                </c:pt>
                <c:pt idx="2317">
                  <c:v>#N/A</c:v>
                </c:pt>
                <c:pt idx="2318">
                  <c:v>#N/A</c:v>
                </c:pt>
                <c:pt idx="2319">
                  <c:v>#N/A</c:v>
                </c:pt>
                <c:pt idx="2320">
                  <c:v>#N/A</c:v>
                </c:pt>
                <c:pt idx="2321">
                  <c:v>#N/A</c:v>
                </c:pt>
                <c:pt idx="2322">
                  <c:v>#N/A</c:v>
                </c:pt>
                <c:pt idx="2323">
                  <c:v>#N/A</c:v>
                </c:pt>
                <c:pt idx="2324">
                  <c:v>#N/A</c:v>
                </c:pt>
                <c:pt idx="2325">
                  <c:v>#N/A</c:v>
                </c:pt>
                <c:pt idx="2326">
                  <c:v>#N/A</c:v>
                </c:pt>
                <c:pt idx="2327">
                  <c:v>#N/A</c:v>
                </c:pt>
                <c:pt idx="2328">
                  <c:v>#N/A</c:v>
                </c:pt>
                <c:pt idx="2329">
                  <c:v>#N/A</c:v>
                </c:pt>
                <c:pt idx="2330">
                  <c:v>#N/A</c:v>
                </c:pt>
                <c:pt idx="2331">
                  <c:v>#N/A</c:v>
                </c:pt>
                <c:pt idx="2332">
                  <c:v>#N/A</c:v>
                </c:pt>
                <c:pt idx="2333">
                  <c:v>#N/A</c:v>
                </c:pt>
                <c:pt idx="2334">
                  <c:v>#N/A</c:v>
                </c:pt>
                <c:pt idx="2335">
                  <c:v>#N/A</c:v>
                </c:pt>
                <c:pt idx="2336">
                  <c:v>#N/A</c:v>
                </c:pt>
                <c:pt idx="2337">
                  <c:v>#N/A</c:v>
                </c:pt>
                <c:pt idx="2338">
                  <c:v>#N/A</c:v>
                </c:pt>
                <c:pt idx="2339">
                  <c:v>#N/A</c:v>
                </c:pt>
                <c:pt idx="2340">
                  <c:v>#N/A</c:v>
                </c:pt>
                <c:pt idx="2341">
                  <c:v>#N/A</c:v>
                </c:pt>
                <c:pt idx="2342">
                  <c:v>#N/A</c:v>
                </c:pt>
                <c:pt idx="2343">
                  <c:v>#N/A</c:v>
                </c:pt>
                <c:pt idx="2344">
                  <c:v>#N/A</c:v>
                </c:pt>
                <c:pt idx="2345">
                  <c:v>#N/A</c:v>
                </c:pt>
                <c:pt idx="2346">
                  <c:v>#N/A</c:v>
                </c:pt>
                <c:pt idx="2347">
                  <c:v>#N/A</c:v>
                </c:pt>
                <c:pt idx="2348">
                  <c:v>#N/A</c:v>
                </c:pt>
                <c:pt idx="2349">
                  <c:v>#N/A</c:v>
                </c:pt>
                <c:pt idx="2350">
                  <c:v>#N/A</c:v>
                </c:pt>
                <c:pt idx="2351">
                  <c:v>#N/A</c:v>
                </c:pt>
                <c:pt idx="2352">
                  <c:v>#N/A</c:v>
                </c:pt>
                <c:pt idx="2353">
                  <c:v>#N/A</c:v>
                </c:pt>
                <c:pt idx="2354">
                  <c:v>#N/A</c:v>
                </c:pt>
                <c:pt idx="2355">
                  <c:v>#N/A</c:v>
                </c:pt>
                <c:pt idx="2356">
                  <c:v>#N/A</c:v>
                </c:pt>
                <c:pt idx="2357">
                  <c:v>#N/A</c:v>
                </c:pt>
                <c:pt idx="2358">
                  <c:v>#N/A</c:v>
                </c:pt>
                <c:pt idx="2359">
                  <c:v>#N/A</c:v>
                </c:pt>
                <c:pt idx="2360">
                  <c:v>#N/A</c:v>
                </c:pt>
                <c:pt idx="2361">
                  <c:v>#N/A</c:v>
                </c:pt>
                <c:pt idx="2362">
                  <c:v>#N/A</c:v>
                </c:pt>
                <c:pt idx="2363">
                  <c:v>#N/A</c:v>
                </c:pt>
                <c:pt idx="2364">
                  <c:v>#N/A</c:v>
                </c:pt>
                <c:pt idx="2365">
                  <c:v>#N/A</c:v>
                </c:pt>
                <c:pt idx="2366">
                  <c:v>#N/A</c:v>
                </c:pt>
                <c:pt idx="2367">
                  <c:v>#N/A</c:v>
                </c:pt>
                <c:pt idx="2368">
                  <c:v>#N/A</c:v>
                </c:pt>
                <c:pt idx="2369">
                  <c:v>#N/A</c:v>
                </c:pt>
                <c:pt idx="2370">
                  <c:v>#N/A</c:v>
                </c:pt>
                <c:pt idx="2371">
                  <c:v>#N/A</c:v>
                </c:pt>
                <c:pt idx="2372">
                  <c:v>#N/A</c:v>
                </c:pt>
                <c:pt idx="2373">
                  <c:v>#N/A</c:v>
                </c:pt>
                <c:pt idx="2374">
                  <c:v>#N/A</c:v>
                </c:pt>
                <c:pt idx="2375">
                  <c:v>#N/A</c:v>
                </c:pt>
                <c:pt idx="2376">
                  <c:v>#N/A</c:v>
                </c:pt>
                <c:pt idx="2377">
                  <c:v>#N/A</c:v>
                </c:pt>
                <c:pt idx="2378">
                  <c:v>#N/A</c:v>
                </c:pt>
                <c:pt idx="2379">
                  <c:v>#N/A</c:v>
                </c:pt>
                <c:pt idx="2380">
                  <c:v>#N/A</c:v>
                </c:pt>
                <c:pt idx="2381">
                  <c:v>#N/A</c:v>
                </c:pt>
                <c:pt idx="2382">
                  <c:v>#N/A</c:v>
                </c:pt>
                <c:pt idx="2383">
                  <c:v>#N/A</c:v>
                </c:pt>
                <c:pt idx="2384">
                  <c:v>#N/A</c:v>
                </c:pt>
                <c:pt idx="2385">
                  <c:v>#N/A</c:v>
                </c:pt>
                <c:pt idx="2386">
                  <c:v>#N/A</c:v>
                </c:pt>
                <c:pt idx="2387">
                  <c:v>#N/A</c:v>
                </c:pt>
                <c:pt idx="2388">
                  <c:v>#N/A</c:v>
                </c:pt>
                <c:pt idx="2389">
                  <c:v>#N/A</c:v>
                </c:pt>
                <c:pt idx="2390">
                  <c:v>#N/A</c:v>
                </c:pt>
                <c:pt idx="2391">
                  <c:v>#N/A</c:v>
                </c:pt>
                <c:pt idx="2392">
                  <c:v>#N/A</c:v>
                </c:pt>
                <c:pt idx="2393">
                  <c:v>#N/A</c:v>
                </c:pt>
                <c:pt idx="2394">
                  <c:v>#N/A</c:v>
                </c:pt>
                <c:pt idx="2395">
                  <c:v>#N/A</c:v>
                </c:pt>
                <c:pt idx="2396">
                  <c:v>#N/A</c:v>
                </c:pt>
                <c:pt idx="2397">
                  <c:v>#N/A</c:v>
                </c:pt>
                <c:pt idx="2398">
                  <c:v>#N/A</c:v>
                </c:pt>
                <c:pt idx="2399">
                  <c:v>#N/A</c:v>
                </c:pt>
                <c:pt idx="2400">
                  <c:v>#N/A</c:v>
                </c:pt>
                <c:pt idx="2401">
                  <c:v>#N/A</c:v>
                </c:pt>
                <c:pt idx="2402">
                  <c:v>#N/A</c:v>
                </c:pt>
                <c:pt idx="2403">
                  <c:v>#N/A</c:v>
                </c:pt>
                <c:pt idx="2404">
                  <c:v>#N/A</c:v>
                </c:pt>
                <c:pt idx="2405">
                  <c:v>#N/A</c:v>
                </c:pt>
                <c:pt idx="2406">
                  <c:v>#N/A</c:v>
                </c:pt>
                <c:pt idx="2407">
                  <c:v>#N/A</c:v>
                </c:pt>
                <c:pt idx="2408">
                  <c:v>#N/A</c:v>
                </c:pt>
                <c:pt idx="2409">
                  <c:v>#N/A</c:v>
                </c:pt>
                <c:pt idx="2410">
                  <c:v>#N/A</c:v>
                </c:pt>
                <c:pt idx="2411">
                  <c:v>#N/A</c:v>
                </c:pt>
                <c:pt idx="2412">
                  <c:v>#N/A</c:v>
                </c:pt>
                <c:pt idx="2413">
                  <c:v>#N/A</c:v>
                </c:pt>
                <c:pt idx="2414">
                  <c:v>#N/A</c:v>
                </c:pt>
                <c:pt idx="2415">
                  <c:v>#N/A</c:v>
                </c:pt>
                <c:pt idx="2416">
                  <c:v>#N/A</c:v>
                </c:pt>
                <c:pt idx="2417">
                  <c:v>#N/A</c:v>
                </c:pt>
                <c:pt idx="2418">
                  <c:v>#N/A</c:v>
                </c:pt>
                <c:pt idx="2419">
                  <c:v>#N/A</c:v>
                </c:pt>
                <c:pt idx="2420">
                  <c:v>#N/A</c:v>
                </c:pt>
                <c:pt idx="2421">
                  <c:v>#N/A</c:v>
                </c:pt>
                <c:pt idx="2422">
                  <c:v>#N/A</c:v>
                </c:pt>
                <c:pt idx="2423">
                  <c:v>#N/A</c:v>
                </c:pt>
                <c:pt idx="2424">
                  <c:v>#N/A</c:v>
                </c:pt>
                <c:pt idx="2425">
                  <c:v>#N/A</c:v>
                </c:pt>
                <c:pt idx="2426">
                  <c:v>#N/A</c:v>
                </c:pt>
                <c:pt idx="2427">
                  <c:v>#N/A</c:v>
                </c:pt>
                <c:pt idx="2428">
                  <c:v>#N/A</c:v>
                </c:pt>
                <c:pt idx="2429">
                  <c:v>#N/A</c:v>
                </c:pt>
                <c:pt idx="2430">
                  <c:v>#N/A</c:v>
                </c:pt>
                <c:pt idx="2431">
                  <c:v>#N/A</c:v>
                </c:pt>
                <c:pt idx="2432">
                  <c:v>#N/A</c:v>
                </c:pt>
                <c:pt idx="2433">
                  <c:v>#N/A</c:v>
                </c:pt>
                <c:pt idx="2434">
                  <c:v>#N/A</c:v>
                </c:pt>
                <c:pt idx="2435">
                  <c:v>#N/A</c:v>
                </c:pt>
                <c:pt idx="2436">
                  <c:v>#N/A</c:v>
                </c:pt>
                <c:pt idx="2437">
                  <c:v>#N/A</c:v>
                </c:pt>
                <c:pt idx="2438">
                  <c:v>#N/A</c:v>
                </c:pt>
                <c:pt idx="2439">
                  <c:v>#N/A</c:v>
                </c:pt>
                <c:pt idx="2440">
                  <c:v>#N/A</c:v>
                </c:pt>
                <c:pt idx="2441">
                  <c:v>#N/A</c:v>
                </c:pt>
                <c:pt idx="2442">
                  <c:v>#N/A</c:v>
                </c:pt>
                <c:pt idx="2443">
                  <c:v>#N/A</c:v>
                </c:pt>
                <c:pt idx="2444">
                  <c:v>#N/A</c:v>
                </c:pt>
                <c:pt idx="2445">
                  <c:v>#N/A</c:v>
                </c:pt>
                <c:pt idx="2446">
                  <c:v>#N/A</c:v>
                </c:pt>
                <c:pt idx="2447">
                  <c:v>#N/A</c:v>
                </c:pt>
                <c:pt idx="2448">
                  <c:v>#N/A</c:v>
                </c:pt>
                <c:pt idx="2449">
                  <c:v>#N/A</c:v>
                </c:pt>
                <c:pt idx="2450">
                  <c:v>#N/A</c:v>
                </c:pt>
                <c:pt idx="2451">
                  <c:v>#N/A</c:v>
                </c:pt>
                <c:pt idx="2452">
                  <c:v>#N/A</c:v>
                </c:pt>
                <c:pt idx="2453">
                  <c:v>#N/A</c:v>
                </c:pt>
                <c:pt idx="2454">
                  <c:v>#N/A</c:v>
                </c:pt>
                <c:pt idx="2455">
                  <c:v>#N/A</c:v>
                </c:pt>
                <c:pt idx="2456">
                  <c:v>#N/A</c:v>
                </c:pt>
                <c:pt idx="2457">
                  <c:v>#N/A</c:v>
                </c:pt>
                <c:pt idx="2458">
                  <c:v>#N/A</c:v>
                </c:pt>
                <c:pt idx="2459">
                  <c:v>#N/A</c:v>
                </c:pt>
                <c:pt idx="2460">
                  <c:v>#N/A</c:v>
                </c:pt>
                <c:pt idx="2461">
                  <c:v>#N/A</c:v>
                </c:pt>
                <c:pt idx="2462">
                  <c:v>#N/A</c:v>
                </c:pt>
                <c:pt idx="2463">
                  <c:v>#N/A</c:v>
                </c:pt>
                <c:pt idx="2464">
                  <c:v>#N/A</c:v>
                </c:pt>
                <c:pt idx="2465">
                  <c:v>#N/A</c:v>
                </c:pt>
                <c:pt idx="2466">
                  <c:v>#N/A</c:v>
                </c:pt>
                <c:pt idx="2467">
                  <c:v>#N/A</c:v>
                </c:pt>
                <c:pt idx="2468">
                  <c:v>#N/A</c:v>
                </c:pt>
                <c:pt idx="2469">
                  <c:v>#N/A</c:v>
                </c:pt>
                <c:pt idx="2470">
                  <c:v>#N/A</c:v>
                </c:pt>
                <c:pt idx="2471">
                  <c:v>#N/A</c:v>
                </c:pt>
                <c:pt idx="2472">
                  <c:v>#N/A</c:v>
                </c:pt>
                <c:pt idx="2473">
                  <c:v>#N/A</c:v>
                </c:pt>
                <c:pt idx="2474">
                  <c:v>#N/A</c:v>
                </c:pt>
                <c:pt idx="2475">
                  <c:v>#N/A</c:v>
                </c:pt>
                <c:pt idx="2476">
                  <c:v>#N/A</c:v>
                </c:pt>
                <c:pt idx="2477">
                  <c:v>#N/A</c:v>
                </c:pt>
                <c:pt idx="2478">
                  <c:v>#N/A</c:v>
                </c:pt>
                <c:pt idx="2479">
                  <c:v>#N/A</c:v>
                </c:pt>
                <c:pt idx="2480">
                  <c:v>#N/A</c:v>
                </c:pt>
                <c:pt idx="2481">
                  <c:v>#N/A</c:v>
                </c:pt>
                <c:pt idx="2482">
                  <c:v>#N/A</c:v>
                </c:pt>
                <c:pt idx="2483">
                  <c:v>#N/A</c:v>
                </c:pt>
                <c:pt idx="2484">
                  <c:v>#N/A</c:v>
                </c:pt>
                <c:pt idx="2485">
                  <c:v>#N/A</c:v>
                </c:pt>
                <c:pt idx="2486">
                  <c:v>#N/A</c:v>
                </c:pt>
                <c:pt idx="2487">
                  <c:v>#N/A</c:v>
                </c:pt>
                <c:pt idx="2488">
                  <c:v>#N/A</c:v>
                </c:pt>
                <c:pt idx="2489">
                  <c:v>#N/A</c:v>
                </c:pt>
                <c:pt idx="2490">
                  <c:v>#N/A</c:v>
                </c:pt>
                <c:pt idx="2491">
                  <c:v>#N/A</c:v>
                </c:pt>
                <c:pt idx="2492">
                  <c:v>#N/A</c:v>
                </c:pt>
                <c:pt idx="2493">
                  <c:v>#N/A</c:v>
                </c:pt>
                <c:pt idx="2494">
                  <c:v>#N/A</c:v>
                </c:pt>
                <c:pt idx="2495">
                  <c:v>#N/A</c:v>
                </c:pt>
                <c:pt idx="2496">
                  <c:v>#N/A</c:v>
                </c:pt>
                <c:pt idx="2497">
                  <c:v>#N/A</c:v>
                </c:pt>
                <c:pt idx="2498">
                  <c:v>#N/A</c:v>
                </c:pt>
                <c:pt idx="2499">
                  <c:v>#N/A</c:v>
                </c:pt>
                <c:pt idx="2500">
                  <c:v>#N/A</c:v>
                </c:pt>
                <c:pt idx="2501">
                  <c:v>#N/A</c:v>
                </c:pt>
                <c:pt idx="2502">
                  <c:v>#N/A</c:v>
                </c:pt>
                <c:pt idx="2503">
                  <c:v>#N/A</c:v>
                </c:pt>
                <c:pt idx="2504">
                  <c:v>#N/A</c:v>
                </c:pt>
                <c:pt idx="2505">
                  <c:v>#N/A</c:v>
                </c:pt>
                <c:pt idx="2506">
                  <c:v>#N/A</c:v>
                </c:pt>
                <c:pt idx="2507">
                  <c:v>#N/A</c:v>
                </c:pt>
                <c:pt idx="2508">
                  <c:v>#N/A</c:v>
                </c:pt>
                <c:pt idx="2509">
                  <c:v>#N/A</c:v>
                </c:pt>
                <c:pt idx="2510">
                  <c:v>#N/A</c:v>
                </c:pt>
                <c:pt idx="2511">
                  <c:v>#N/A</c:v>
                </c:pt>
                <c:pt idx="2512">
                  <c:v>#N/A</c:v>
                </c:pt>
                <c:pt idx="2513">
                  <c:v>#N/A</c:v>
                </c:pt>
                <c:pt idx="2514">
                  <c:v>#N/A</c:v>
                </c:pt>
                <c:pt idx="2515">
                  <c:v>#N/A</c:v>
                </c:pt>
                <c:pt idx="2516">
                  <c:v>#N/A</c:v>
                </c:pt>
                <c:pt idx="2517">
                  <c:v>#N/A</c:v>
                </c:pt>
                <c:pt idx="2518">
                  <c:v>#N/A</c:v>
                </c:pt>
                <c:pt idx="2519">
                  <c:v>#N/A</c:v>
                </c:pt>
                <c:pt idx="2520">
                  <c:v>#N/A</c:v>
                </c:pt>
                <c:pt idx="2521">
                  <c:v>#N/A</c:v>
                </c:pt>
                <c:pt idx="2522">
                  <c:v>#N/A</c:v>
                </c:pt>
                <c:pt idx="2523">
                  <c:v>#N/A</c:v>
                </c:pt>
                <c:pt idx="2524">
                  <c:v>#N/A</c:v>
                </c:pt>
                <c:pt idx="2525">
                  <c:v>#N/A</c:v>
                </c:pt>
                <c:pt idx="2526">
                  <c:v>#N/A</c:v>
                </c:pt>
                <c:pt idx="2527">
                  <c:v>#N/A</c:v>
                </c:pt>
                <c:pt idx="2528">
                  <c:v>#N/A</c:v>
                </c:pt>
                <c:pt idx="2529">
                  <c:v>#N/A</c:v>
                </c:pt>
                <c:pt idx="2530">
                  <c:v>#N/A</c:v>
                </c:pt>
                <c:pt idx="2531">
                  <c:v>#N/A</c:v>
                </c:pt>
                <c:pt idx="2532">
                  <c:v>#N/A</c:v>
                </c:pt>
                <c:pt idx="2533">
                  <c:v>#N/A</c:v>
                </c:pt>
                <c:pt idx="2534">
                  <c:v>#N/A</c:v>
                </c:pt>
                <c:pt idx="2535">
                  <c:v>#N/A</c:v>
                </c:pt>
                <c:pt idx="2536">
                  <c:v>#N/A</c:v>
                </c:pt>
                <c:pt idx="2537">
                  <c:v>#N/A</c:v>
                </c:pt>
                <c:pt idx="2538">
                  <c:v>#N/A</c:v>
                </c:pt>
                <c:pt idx="2539">
                  <c:v>#N/A</c:v>
                </c:pt>
                <c:pt idx="2540">
                  <c:v>#N/A</c:v>
                </c:pt>
                <c:pt idx="2541">
                  <c:v>#N/A</c:v>
                </c:pt>
                <c:pt idx="2542">
                  <c:v>#N/A</c:v>
                </c:pt>
                <c:pt idx="2543">
                  <c:v>#N/A</c:v>
                </c:pt>
                <c:pt idx="2544">
                  <c:v>#N/A</c:v>
                </c:pt>
                <c:pt idx="2545">
                  <c:v>#N/A</c:v>
                </c:pt>
                <c:pt idx="2546">
                  <c:v>#N/A</c:v>
                </c:pt>
                <c:pt idx="2547">
                  <c:v>#N/A</c:v>
                </c:pt>
                <c:pt idx="2548">
                  <c:v>#N/A</c:v>
                </c:pt>
                <c:pt idx="2549">
                  <c:v>#N/A</c:v>
                </c:pt>
                <c:pt idx="2550">
                  <c:v>#N/A</c:v>
                </c:pt>
                <c:pt idx="2551">
                  <c:v>#N/A</c:v>
                </c:pt>
                <c:pt idx="2552">
                  <c:v>#N/A</c:v>
                </c:pt>
                <c:pt idx="2553">
                  <c:v>#N/A</c:v>
                </c:pt>
                <c:pt idx="2554">
                  <c:v>#N/A</c:v>
                </c:pt>
                <c:pt idx="2555">
                  <c:v>#N/A</c:v>
                </c:pt>
                <c:pt idx="2556">
                  <c:v>#N/A</c:v>
                </c:pt>
                <c:pt idx="2557">
                  <c:v>#N/A</c:v>
                </c:pt>
                <c:pt idx="2558">
                  <c:v>#N/A</c:v>
                </c:pt>
                <c:pt idx="2559">
                  <c:v>#N/A</c:v>
                </c:pt>
                <c:pt idx="2560">
                  <c:v>#N/A</c:v>
                </c:pt>
                <c:pt idx="2561">
                  <c:v>#N/A</c:v>
                </c:pt>
                <c:pt idx="2562">
                  <c:v>#N/A</c:v>
                </c:pt>
                <c:pt idx="2563">
                  <c:v>#N/A</c:v>
                </c:pt>
                <c:pt idx="2564">
                  <c:v>#N/A</c:v>
                </c:pt>
                <c:pt idx="2565">
                  <c:v>#N/A</c:v>
                </c:pt>
                <c:pt idx="2566">
                  <c:v>#N/A</c:v>
                </c:pt>
                <c:pt idx="2567">
                  <c:v>#N/A</c:v>
                </c:pt>
                <c:pt idx="2568">
                  <c:v>#N/A</c:v>
                </c:pt>
                <c:pt idx="2569">
                  <c:v>#N/A</c:v>
                </c:pt>
                <c:pt idx="2570">
                  <c:v>#N/A</c:v>
                </c:pt>
                <c:pt idx="2571">
                  <c:v>#N/A</c:v>
                </c:pt>
                <c:pt idx="2572">
                  <c:v>#N/A</c:v>
                </c:pt>
                <c:pt idx="2573">
                  <c:v>#N/A</c:v>
                </c:pt>
                <c:pt idx="2574">
                  <c:v>#N/A</c:v>
                </c:pt>
                <c:pt idx="2575">
                  <c:v>#N/A</c:v>
                </c:pt>
                <c:pt idx="2576">
                  <c:v>#N/A</c:v>
                </c:pt>
                <c:pt idx="2577">
                  <c:v>#N/A</c:v>
                </c:pt>
                <c:pt idx="2578">
                  <c:v>#N/A</c:v>
                </c:pt>
                <c:pt idx="2579">
                  <c:v>#N/A</c:v>
                </c:pt>
                <c:pt idx="2580">
                  <c:v>#N/A</c:v>
                </c:pt>
                <c:pt idx="2581">
                  <c:v>#N/A</c:v>
                </c:pt>
                <c:pt idx="2582">
                  <c:v>#N/A</c:v>
                </c:pt>
                <c:pt idx="2583">
                  <c:v>#N/A</c:v>
                </c:pt>
                <c:pt idx="2584">
                  <c:v>#N/A</c:v>
                </c:pt>
                <c:pt idx="2585">
                  <c:v>#N/A</c:v>
                </c:pt>
                <c:pt idx="2586">
                  <c:v>#N/A</c:v>
                </c:pt>
                <c:pt idx="2587">
                  <c:v>#N/A</c:v>
                </c:pt>
                <c:pt idx="2588">
                  <c:v>#N/A</c:v>
                </c:pt>
                <c:pt idx="2589">
                  <c:v>#N/A</c:v>
                </c:pt>
                <c:pt idx="2590">
                  <c:v>#N/A</c:v>
                </c:pt>
                <c:pt idx="2591">
                  <c:v>#N/A</c:v>
                </c:pt>
                <c:pt idx="2592">
                  <c:v>#N/A</c:v>
                </c:pt>
                <c:pt idx="2593">
                  <c:v>#N/A</c:v>
                </c:pt>
                <c:pt idx="2594">
                  <c:v>#N/A</c:v>
                </c:pt>
                <c:pt idx="2595">
                  <c:v>#N/A</c:v>
                </c:pt>
                <c:pt idx="2596">
                  <c:v>#N/A</c:v>
                </c:pt>
                <c:pt idx="2597">
                  <c:v>#N/A</c:v>
                </c:pt>
                <c:pt idx="2598">
                  <c:v>#N/A</c:v>
                </c:pt>
                <c:pt idx="2599">
                  <c:v>#N/A</c:v>
                </c:pt>
                <c:pt idx="2600">
                  <c:v>#N/A</c:v>
                </c:pt>
                <c:pt idx="2601">
                  <c:v>#N/A</c:v>
                </c:pt>
                <c:pt idx="2602">
                  <c:v>#N/A</c:v>
                </c:pt>
                <c:pt idx="2603">
                  <c:v>#N/A</c:v>
                </c:pt>
                <c:pt idx="2604">
                  <c:v>#N/A</c:v>
                </c:pt>
                <c:pt idx="2605">
                  <c:v>#N/A</c:v>
                </c:pt>
                <c:pt idx="2606">
                  <c:v>#N/A</c:v>
                </c:pt>
                <c:pt idx="2607">
                  <c:v>#N/A</c:v>
                </c:pt>
                <c:pt idx="2608">
                  <c:v>#N/A</c:v>
                </c:pt>
                <c:pt idx="2609">
                  <c:v>#N/A</c:v>
                </c:pt>
                <c:pt idx="2610">
                  <c:v>#N/A</c:v>
                </c:pt>
                <c:pt idx="2611">
                  <c:v>#N/A</c:v>
                </c:pt>
                <c:pt idx="2612">
                  <c:v>#N/A</c:v>
                </c:pt>
                <c:pt idx="2613">
                  <c:v>#N/A</c:v>
                </c:pt>
                <c:pt idx="2614">
                  <c:v>#N/A</c:v>
                </c:pt>
                <c:pt idx="2615">
                  <c:v>#N/A</c:v>
                </c:pt>
                <c:pt idx="2616">
                  <c:v>#N/A</c:v>
                </c:pt>
                <c:pt idx="2617">
                  <c:v>#N/A</c:v>
                </c:pt>
                <c:pt idx="2618">
                  <c:v>#N/A</c:v>
                </c:pt>
                <c:pt idx="2619">
                  <c:v>#N/A</c:v>
                </c:pt>
                <c:pt idx="2620">
                  <c:v>#N/A</c:v>
                </c:pt>
                <c:pt idx="2621">
                  <c:v>#N/A</c:v>
                </c:pt>
                <c:pt idx="2622">
                  <c:v>#N/A</c:v>
                </c:pt>
                <c:pt idx="2623">
                  <c:v>#N/A</c:v>
                </c:pt>
                <c:pt idx="2624">
                  <c:v>#N/A</c:v>
                </c:pt>
                <c:pt idx="2625">
                  <c:v>#N/A</c:v>
                </c:pt>
                <c:pt idx="2626">
                  <c:v>#N/A</c:v>
                </c:pt>
                <c:pt idx="2627">
                  <c:v>#N/A</c:v>
                </c:pt>
                <c:pt idx="2628">
                  <c:v>#N/A</c:v>
                </c:pt>
                <c:pt idx="2629">
                  <c:v>#N/A</c:v>
                </c:pt>
                <c:pt idx="2630">
                  <c:v>#N/A</c:v>
                </c:pt>
                <c:pt idx="2631">
                  <c:v>#N/A</c:v>
                </c:pt>
                <c:pt idx="2632">
                  <c:v>#N/A</c:v>
                </c:pt>
                <c:pt idx="2633">
                  <c:v>#N/A</c:v>
                </c:pt>
                <c:pt idx="2634">
                  <c:v>#N/A</c:v>
                </c:pt>
                <c:pt idx="2635">
                  <c:v>#N/A</c:v>
                </c:pt>
                <c:pt idx="2636">
                  <c:v>#N/A</c:v>
                </c:pt>
                <c:pt idx="2637">
                  <c:v>#N/A</c:v>
                </c:pt>
                <c:pt idx="2638">
                  <c:v>#N/A</c:v>
                </c:pt>
                <c:pt idx="2639">
                  <c:v>#N/A</c:v>
                </c:pt>
                <c:pt idx="2640">
                  <c:v>#N/A</c:v>
                </c:pt>
                <c:pt idx="2641">
                  <c:v>#N/A</c:v>
                </c:pt>
                <c:pt idx="2642">
                  <c:v>#N/A</c:v>
                </c:pt>
                <c:pt idx="2643">
                  <c:v>#N/A</c:v>
                </c:pt>
                <c:pt idx="2644">
                  <c:v>#N/A</c:v>
                </c:pt>
                <c:pt idx="2645">
                  <c:v>#N/A</c:v>
                </c:pt>
                <c:pt idx="2646">
                  <c:v>#N/A</c:v>
                </c:pt>
                <c:pt idx="2647">
                  <c:v>#N/A</c:v>
                </c:pt>
                <c:pt idx="2648">
                  <c:v>#N/A</c:v>
                </c:pt>
                <c:pt idx="2649">
                  <c:v>#N/A</c:v>
                </c:pt>
                <c:pt idx="2650">
                  <c:v>#N/A</c:v>
                </c:pt>
                <c:pt idx="2651">
                  <c:v>#N/A</c:v>
                </c:pt>
                <c:pt idx="2652">
                  <c:v>#N/A</c:v>
                </c:pt>
                <c:pt idx="2653">
                  <c:v>#N/A</c:v>
                </c:pt>
                <c:pt idx="2654">
                  <c:v>#N/A</c:v>
                </c:pt>
                <c:pt idx="2655">
                  <c:v>#N/A</c:v>
                </c:pt>
                <c:pt idx="2656">
                  <c:v>#N/A</c:v>
                </c:pt>
                <c:pt idx="2657">
                  <c:v>#N/A</c:v>
                </c:pt>
                <c:pt idx="2658">
                  <c:v>#N/A</c:v>
                </c:pt>
                <c:pt idx="2659">
                  <c:v>#N/A</c:v>
                </c:pt>
                <c:pt idx="2660">
                  <c:v>#N/A</c:v>
                </c:pt>
                <c:pt idx="2661">
                  <c:v>#N/A</c:v>
                </c:pt>
                <c:pt idx="2662">
                  <c:v>#N/A</c:v>
                </c:pt>
                <c:pt idx="2663">
                  <c:v>#N/A</c:v>
                </c:pt>
                <c:pt idx="2664">
                  <c:v>#N/A</c:v>
                </c:pt>
                <c:pt idx="2665">
                  <c:v>#N/A</c:v>
                </c:pt>
                <c:pt idx="2666">
                  <c:v>#N/A</c:v>
                </c:pt>
                <c:pt idx="2667">
                  <c:v>#N/A</c:v>
                </c:pt>
                <c:pt idx="2668">
                  <c:v>#N/A</c:v>
                </c:pt>
                <c:pt idx="2669">
                  <c:v>#N/A</c:v>
                </c:pt>
                <c:pt idx="2670">
                  <c:v>#N/A</c:v>
                </c:pt>
                <c:pt idx="2671">
                  <c:v>#N/A</c:v>
                </c:pt>
                <c:pt idx="2672">
                  <c:v>#N/A</c:v>
                </c:pt>
                <c:pt idx="2673">
                  <c:v>#N/A</c:v>
                </c:pt>
                <c:pt idx="2674">
                  <c:v>#N/A</c:v>
                </c:pt>
                <c:pt idx="2675">
                  <c:v>#N/A</c:v>
                </c:pt>
                <c:pt idx="2676">
                  <c:v>#N/A</c:v>
                </c:pt>
                <c:pt idx="2677">
                  <c:v>#N/A</c:v>
                </c:pt>
                <c:pt idx="2678">
                  <c:v>#N/A</c:v>
                </c:pt>
                <c:pt idx="2679">
                  <c:v>#N/A</c:v>
                </c:pt>
                <c:pt idx="2680">
                  <c:v>#N/A</c:v>
                </c:pt>
                <c:pt idx="2681">
                  <c:v>#N/A</c:v>
                </c:pt>
                <c:pt idx="2682">
                  <c:v>#N/A</c:v>
                </c:pt>
                <c:pt idx="2683">
                  <c:v>#N/A</c:v>
                </c:pt>
                <c:pt idx="2684">
                  <c:v>#N/A</c:v>
                </c:pt>
                <c:pt idx="2685">
                  <c:v>#N/A</c:v>
                </c:pt>
                <c:pt idx="2686">
                  <c:v>#N/A</c:v>
                </c:pt>
                <c:pt idx="2687">
                  <c:v>#N/A</c:v>
                </c:pt>
                <c:pt idx="2688">
                  <c:v>#N/A</c:v>
                </c:pt>
                <c:pt idx="2689">
                  <c:v>#N/A</c:v>
                </c:pt>
                <c:pt idx="2690">
                  <c:v>#N/A</c:v>
                </c:pt>
                <c:pt idx="2691">
                  <c:v>#N/A</c:v>
                </c:pt>
                <c:pt idx="2692">
                  <c:v>#N/A</c:v>
                </c:pt>
                <c:pt idx="2693">
                  <c:v>#N/A</c:v>
                </c:pt>
                <c:pt idx="2694">
                  <c:v>#N/A</c:v>
                </c:pt>
                <c:pt idx="2695">
                  <c:v>#N/A</c:v>
                </c:pt>
                <c:pt idx="2696">
                  <c:v>#N/A</c:v>
                </c:pt>
                <c:pt idx="2697">
                  <c:v>#N/A</c:v>
                </c:pt>
                <c:pt idx="2698">
                  <c:v>#N/A</c:v>
                </c:pt>
                <c:pt idx="2699">
                  <c:v>#N/A</c:v>
                </c:pt>
                <c:pt idx="2700">
                  <c:v>#N/A</c:v>
                </c:pt>
                <c:pt idx="2701">
                  <c:v>#N/A</c:v>
                </c:pt>
                <c:pt idx="2702">
                  <c:v>#N/A</c:v>
                </c:pt>
                <c:pt idx="2703">
                  <c:v>#N/A</c:v>
                </c:pt>
                <c:pt idx="2704">
                  <c:v>#N/A</c:v>
                </c:pt>
                <c:pt idx="2705">
                  <c:v>#N/A</c:v>
                </c:pt>
                <c:pt idx="2706">
                  <c:v>#N/A</c:v>
                </c:pt>
                <c:pt idx="2707">
                  <c:v>#N/A</c:v>
                </c:pt>
                <c:pt idx="2708">
                  <c:v>#N/A</c:v>
                </c:pt>
                <c:pt idx="2709">
                  <c:v>#N/A</c:v>
                </c:pt>
                <c:pt idx="2710">
                  <c:v>#N/A</c:v>
                </c:pt>
                <c:pt idx="2711">
                  <c:v>#N/A</c:v>
                </c:pt>
                <c:pt idx="2712">
                  <c:v>#N/A</c:v>
                </c:pt>
                <c:pt idx="2713">
                  <c:v>#N/A</c:v>
                </c:pt>
                <c:pt idx="2714">
                  <c:v>#N/A</c:v>
                </c:pt>
                <c:pt idx="2715">
                  <c:v>#N/A</c:v>
                </c:pt>
                <c:pt idx="2716">
                  <c:v>#N/A</c:v>
                </c:pt>
                <c:pt idx="2717">
                  <c:v>#N/A</c:v>
                </c:pt>
                <c:pt idx="2718">
                  <c:v>#N/A</c:v>
                </c:pt>
                <c:pt idx="2719">
                  <c:v>#N/A</c:v>
                </c:pt>
                <c:pt idx="2720">
                  <c:v>#N/A</c:v>
                </c:pt>
                <c:pt idx="2721">
                  <c:v>#N/A</c:v>
                </c:pt>
                <c:pt idx="2722">
                  <c:v>#N/A</c:v>
                </c:pt>
                <c:pt idx="2723">
                  <c:v>#N/A</c:v>
                </c:pt>
                <c:pt idx="2724">
                  <c:v>#N/A</c:v>
                </c:pt>
                <c:pt idx="2725">
                  <c:v>#N/A</c:v>
                </c:pt>
                <c:pt idx="2726">
                  <c:v>#N/A</c:v>
                </c:pt>
                <c:pt idx="2727">
                  <c:v>#N/A</c:v>
                </c:pt>
                <c:pt idx="2728">
                  <c:v>#N/A</c:v>
                </c:pt>
                <c:pt idx="2729">
                  <c:v>#N/A</c:v>
                </c:pt>
                <c:pt idx="2730">
                  <c:v>#N/A</c:v>
                </c:pt>
                <c:pt idx="2731">
                  <c:v>#N/A</c:v>
                </c:pt>
                <c:pt idx="2732">
                  <c:v>#N/A</c:v>
                </c:pt>
                <c:pt idx="2733">
                  <c:v>#N/A</c:v>
                </c:pt>
                <c:pt idx="2734">
                  <c:v>#N/A</c:v>
                </c:pt>
                <c:pt idx="2735">
                  <c:v>#N/A</c:v>
                </c:pt>
                <c:pt idx="2736">
                  <c:v>#N/A</c:v>
                </c:pt>
                <c:pt idx="2737">
                  <c:v>#N/A</c:v>
                </c:pt>
                <c:pt idx="2738">
                  <c:v>#N/A</c:v>
                </c:pt>
                <c:pt idx="2739">
                  <c:v>#N/A</c:v>
                </c:pt>
                <c:pt idx="2740">
                  <c:v>#N/A</c:v>
                </c:pt>
                <c:pt idx="2741">
                  <c:v>#N/A</c:v>
                </c:pt>
                <c:pt idx="2742">
                  <c:v>#N/A</c:v>
                </c:pt>
                <c:pt idx="2743">
                  <c:v>#N/A</c:v>
                </c:pt>
                <c:pt idx="2744">
                  <c:v>#N/A</c:v>
                </c:pt>
                <c:pt idx="2745">
                  <c:v>#N/A</c:v>
                </c:pt>
                <c:pt idx="2746">
                  <c:v>#N/A</c:v>
                </c:pt>
                <c:pt idx="2747">
                  <c:v>#N/A</c:v>
                </c:pt>
                <c:pt idx="2748">
                  <c:v>#N/A</c:v>
                </c:pt>
                <c:pt idx="2749">
                  <c:v>#N/A</c:v>
                </c:pt>
                <c:pt idx="2750">
                  <c:v>#N/A</c:v>
                </c:pt>
                <c:pt idx="2751">
                  <c:v>#N/A</c:v>
                </c:pt>
                <c:pt idx="2752">
                  <c:v>#N/A</c:v>
                </c:pt>
                <c:pt idx="2753">
                  <c:v>#N/A</c:v>
                </c:pt>
                <c:pt idx="2754">
                  <c:v>#N/A</c:v>
                </c:pt>
                <c:pt idx="2755">
                  <c:v>#N/A</c:v>
                </c:pt>
                <c:pt idx="2756">
                  <c:v>#N/A</c:v>
                </c:pt>
                <c:pt idx="2757">
                  <c:v>#N/A</c:v>
                </c:pt>
                <c:pt idx="2758">
                  <c:v>#N/A</c:v>
                </c:pt>
                <c:pt idx="2759">
                  <c:v>#N/A</c:v>
                </c:pt>
                <c:pt idx="2760">
                  <c:v>#N/A</c:v>
                </c:pt>
                <c:pt idx="2761">
                  <c:v>#N/A</c:v>
                </c:pt>
                <c:pt idx="2762">
                  <c:v>#N/A</c:v>
                </c:pt>
                <c:pt idx="2763">
                  <c:v>#N/A</c:v>
                </c:pt>
                <c:pt idx="2764">
                  <c:v>#N/A</c:v>
                </c:pt>
                <c:pt idx="2765">
                  <c:v>#N/A</c:v>
                </c:pt>
                <c:pt idx="2766">
                  <c:v>#N/A</c:v>
                </c:pt>
                <c:pt idx="2767">
                  <c:v>#N/A</c:v>
                </c:pt>
                <c:pt idx="2768">
                  <c:v>#N/A</c:v>
                </c:pt>
                <c:pt idx="2769">
                  <c:v>#N/A</c:v>
                </c:pt>
                <c:pt idx="2770">
                  <c:v>#N/A</c:v>
                </c:pt>
                <c:pt idx="2771">
                  <c:v>#N/A</c:v>
                </c:pt>
                <c:pt idx="2772">
                  <c:v>#N/A</c:v>
                </c:pt>
                <c:pt idx="2773">
                  <c:v>#N/A</c:v>
                </c:pt>
                <c:pt idx="2774">
                  <c:v>#N/A</c:v>
                </c:pt>
                <c:pt idx="2775">
                  <c:v>#N/A</c:v>
                </c:pt>
                <c:pt idx="2776">
                  <c:v>#N/A</c:v>
                </c:pt>
                <c:pt idx="2777">
                  <c:v>#N/A</c:v>
                </c:pt>
                <c:pt idx="2778">
                  <c:v>#N/A</c:v>
                </c:pt>
                <c:pt idx="2779">
                  <c:v>#N/A</c:v>
                </c:pt>
                <c:pt idx="2780">
                  <c:v>#N/A</c:v>
                </c:pt>
                <c:pt idx="2781">
                  <c:v>#N/A</c:v>
                </c:pt>
                <c:pt idx="2782">
                  <c:v>#N/A</c:v>
                </c:pt>
                <c:pt idx="2783">
                  <c:v>#N/A</c:v>
                </c:pt>
                <c:pt idx="2784">
                  <c:v>#N/A</c:v>
                </c:pt>
                <c:pt idx="2785">
                  <c:v>#N/A</c:v>
                </c:pt>
                <c:pt idx="2786">
                  <c:v>#N/A</c:v>
                </c:pt>
                <c:pt idx="2787">
                  <c:v>#N/A</c:v>
                </c:pt>
                <c:pt idx="2788">
                  <c:v>#N/A</c:v>
                </c:pt>
                <c:pt idx="2789">
                  <c:v>#N/A</c:v>
                </c:pt>
                <c:pt idx="2790">
                  <c:v>#N/A</c:v>
                </c:pt>
                <c:pt idx="2791">
                  <c:v>#N/A</c:v>
                </c:pt>
                <c:pt idx="2792">
                  <c:v>#N/A</c:v>
                </c:pt>
                <c:pt idx="2793">
                  <c:v>#N/A</c:v>
                </c:pt>
                <c:pt idx="2794">
                  <c:v>#N/A</c:v>
                </c:pt>
                <c:pt idx="2795">
                  <c:v>#N/A</c:v>
                </c:pt>
                <c:pt idx="2796">
                  <c:v>#N/A</c:v>
                </c:pt>
                <c:pt idx="2797">
                  <c:v>#N/A</c:v>
                </c:pt>
                <c:pt idx="2798">
                  <c:v>#N/A</c:v>
                </c:pt>
                <c:pt idx="2799">
                  <c:v>#N/A</c:v>
                </c:pt>
                <c:pt idx="2800">
                  <c:v>#N/A</c:v>
                </c:pt>
                <c:pt idx="2801">
                  <c:v>#N/A</c:v>
                </c:pt>
                <c:pt idx="2802">
                  <c:v>#N/A</c:v>
                </c:pt>
                <c:pt idx="2803">
                  <c:v>#N/A</c:v>
                </c:pt>
                <c:pt idx="2804">
                  <c:v>#N/A</c:v>
                </c:pt>
                <c:pt idx="2805">
                  <c:v>#N/A</c:v>
                </c:pt>
                <c:pt idx="2806">
                  <c:v>#N/A</c:v>
                </c:pt>
                <c:pt idx="2807">
                  <c:v>#N/A</c:v>
                </c:pt>
                <c:pt idx="2808">
                  <c:v>#N/A</c:v>
                </c:pt>
                <c:pt idx="2809">
                  <c:v>#N/A</c:v>
                </c:pt>
                <c:pt idx="2810">
                  <c:v>#N/A</c:v>
                </c:pt>
                <c:pt idx="2811">
                  <c:v>#N/A</c:v>
                </c:pt>
                <c:pt idx="2812">
                  <c:v>#N/A</c:v>
                </c:pt>
                <c:pt idx="2813">
                  <c:v>#N/A</c:v>
                </c:pt>
                <c:pt idx="2814">
                  <c:v>#N/A</c:v>
                </c:pt>
                <c:pt idx="2815">
                  <c:v>#N/A</c:v>
                </c:pt>
                <c:pt idx="2816">
                  <c:v>#N/A</c:v>
                </c:pt>
                <c:pt idx="2817">
                  <c:v>#N/A</c:v>
                </c:pt>
                <c:pt idx="2818">
                  <c:v>#N/A</c:v>
                </c:pt>
                <c:pt idx="2819">
                  <c:v>#N/A</c:v>
                </c:pt>
                <c:pt idx="2820">
                  <c:v>#N/A</c:v>
                </c:pt>
                <c:pt idx="2821">
                  <c:v>#N/A</c:v>
                </c:pt>
                <c:pt idx="2822">
                  <c:v>#N/A</c:v>
                </c:pt>
                <c:pt idx="2823">
                  <c:v>#N/A</c:v>
                </c:pt>
                <c:pt idx="2824">
                  <c:v>#N/A</c:v>
                </c:pt>
                <c:pt idx="2825">
                  <c:v>#N/A</c:v>
                </c:pt>
                <c:pt idx="2826">
                  <c:v>#N/A</c:v>
                </c:pt>
                <c:pt idx="2827">
                  <c:v>#N/A</c:v>
                </c:pt>
                <c:pt idx="2828">
                  <c:v>#N/A</c:v>
                </c:pt>
                <c:pt idx="2829">
                  <c:v>#N/A</c:v>
                </c:pt>
                <c:pt idx="2830">
                  <c:v>#N/A</c:v>
                </c:pt>
                <c:pt idx="2831">
                  <c:v>#N/A</c:v>
                </c:pt>
                <c:pt idx="2832">
                  <c:v>#N/A</c:v>
                </c:pt>
                <c:pt idx="2833">
                  <c:v>#N/A</c:v>
                </c:pt>
                <c:pt idx="2834">
                  <c:v>#N/A</c:v>
                </c:pt>
                <c:pt idx="2835">
                  <c:v>#N/A</c:v>
                </c:pt>
                <c:pt idx="2836">
                  <c:v>#N/A</c:v>
                </c:pt>
                <c:pt idx="2837">
                  <c:v>#N/A</c:v>
                </c:pt>
                <c:pt idx="2838">
                  <c:v>#N/A</c:v>
                </c:pt>
                <c:pt idx="2839">
                  <c:v>#N/A</c:v>
                </c:pt>
                <c:pt idx="2840">
                  <c:v>#N/A</c:v>
                </c:pt>
                <c:pt idx="2841">
                  <c:v>#N/A</c:v>
                </c:pt>
                <c:pt idx="2842">
                  <c:v>#N/A</c:v>
                </c:pt>
                <c:pt idx="2843">
                  <c:v>#N/A</c:v>
                </c:pt>
                <c:pt idx="2844">
                  <c:v>#N/A</c:v>
                </c:pt>
                <c:pt idx="2845">
                  <c:v>#N/A</c:v>
                </c:pt>
                <c:pt idx="2846">
                  <c:v>#N/A</c:v>
                </c:pt>
                <c:pt idx="2847">
                  <c:v>#N/A</c:v>
                </c:pt>
                <c:pt idx="2848">
                  <c:v>#N/A</c:v>
                </c:pt>
                <c:pt idx="2849">
                  <c:v>#N/A</c:v>
                </c:pt>
                <c:pt idx="2850">
                  <c:v>#N/A</c:v>
                </c:pt>
                <c:pt idx="2851">
                  <c:v>#N/A</c:v>
                </c:pt>
                <c:pt idx="2852">
                  <c:v>#N/A</c:v>
                </c:pt>
                <c:pt idx="2853">
                  <c:v>#N/A</c:v>
                </c:pt>
                <c:pt idx="2854">
                  <c:v>#N/A</c:v>
                </c:pt>
                <c:pt idx="2855">
                  <c:v>#N/A</c:v>
                </c:pt>
                <c:pt idx="2856">
                  <c:v>#N/A</c:v>
                </c:pt>
                <c:pt idx="2857">
                  <c:v>#N/A</c:v>
                </c:pt>
                <c:pt idx="2858">
                  <c:v>#N/A</c:v>
                </c:pt>
                <c:pt idx="2859">
                  <c:v>#N/A</c:v>
                </c:pt>
                <c:pt idx="2860">
                  <c:v>#N/A</c:v>
                </c:pt>
                <c:pt idx="2861">
                  <c:v>#N/A</c:v>
                </c:pt>
                <c:pt idx="2862">
                  <c:v>#N/A</c:v>
                </c:pt>
                <c:pt idx="2863">
                  <c:v>#N/A</c:v>
                </c:pt>
                <c:pt idx="2864">
                  <c:v>#N/A</c:v>
                </c:pt>
                <c:pt idx="2865">
                  <c:v>#N/A</c:v>
                </c:pt>
                <c:pt idx="2866">
                  <c:v>#N/A</c:v>
                </c:pt>
                <c:pt idx="2867">
                  <c:v>#N/A</c:v>
                </c:pt>
                <c:pt idx="2868">
                  <c:v>#N/A</c:v>
                </c:pt>
                <c:pt idx="2869">
                  <c:v>#N/A</c:v>
                </c:pt>
                <c:pt idx="2870">
                  <c:v>#N/A</c:v>
                </c:pt>
                <c:pt idx="2871">
                  <c:v>#N/A</c:v>
                </c:pt>
                <c:pt idx="2872">
                  <c:v>#N/A</c:v>
                </c:pt>
                <c:pt idx="2873">
                  <c:v>#N/A</c:v>
                </c:pt>
                <c:pt idx="2874">
                  <c:v>#N/A</c:v>
                </c:pt>
                <c:pt idx="2875">
                  <c:v>#N/A</c:v>
                </c:pt>
                <c:pt idx="2876">
                  <c:v>#N/A</c:v>
                </c:pt>
                <c:pt idx="2877">
                  <c:v>#N/A</c:v>
                </c:pt>
                <c:pt idx="2878">
                  <c:v>#N/A</c:v>
                </c:pt>
                <c:pt idx="2879">
                  <c:v>#N/A</c:v>
                </c:pt>
                <c:pt idx="2880">
                  <c:v>#N/A</c:v>
                </c:pt>
                <c:pt idx="2881">
                  <c:v>#N/A</c:v>
                </c:pt>
                <c:pt idx="2882">
                  <c:v>#N/A</c:v>
                </c:pt>
                <c:pt idx="2883">
                  <c:v>#N/A</c:v>
                </c:pt>
                <c:pt idx="2884">
                  <c:v>#N/A</c:v>
                </c:pt>
                <c:pt idx="2885">
                  <c:v>#N/A</c:v>
                </c:pt>
                <c:pt idx="2886">
                  <c:v>#N/A</c:v>
                </c:pt>
                <c:pt idx="2887">
                  <c:v>#N/A</c:v>
                </c:pt>
                <c:pt idx="2888">
                  <c:v>#N/A</c:v>
                </c:pt>
                <c:pt idx="2889">
                  <c:v>#N/A</c:v>
                </c:pt>
                <c:pt idx="2890">
                  <c:v>#N/A</c:v>
                </c:pt>
                <c:pt idx="2891">
                  <c:v>#N/A</c:v>
                </c:pt>
                <c:pt idx="2892">
                  <c:v>#N/A</c:v>
                </c:pt>
                <c:pt idx="2893">
                  <c:v>#N/A</c:v>
                </c:pt>
                <c:pt idx="2894">
                  <c:v>#N/A</c:v>
                </c:pt>
                <c:pt idx="2895">
                  <c:v>#N/A</c:v>
                </c:pt>
                <c:pt idx="2896">
                  <c:v>#N/A</c:v>
                </c:pt>
                <c:pt idx="2897">
                  <c:v>#N/A</c:v>
                </c:pt>
                <c:pt idx="2898">
                  <c:v>#N/A</c:v>
                </c:pt>
                <c:pt idx="2899">
                  <c:v>#N/A</c:v>
                </c:pt>
                <c:pt idx="2900">
                  <c:v>#N/A</c:v>
                </c:pt>
                <c:pt idx="2901">
                  <c:v>#N/A</c:v>
                </c:pt>
                <c:pt idx="2902">
                  <c:v>#N/A</c:v>
                </c:pt>
                <c:pt idx="2903">
                  <c:v>#N/A</c:v>
                </c:pt>
                <c:pt idx="2904">
                  <c:v>#N/A</c:v>
                </c:pt>
                <c:pt idx="2905">
                  <c:v>#N/A</c:v>
                </c:pt>
                <c:pt idx="2906">
                  <c:v>#N/A</c:v>
                </c:pt>
                <c:pt idx="2907">
                  <c:v>#N/A</c:v>
                </c:pt>
                <c:pt idx="2908">
                  <c:v>#N/A</c:v>
                </c:pt>
                <c:pt idx="2909">
                  <c:v>#N/A</c:v>
                </c:pt>
                <c:pt idx="2910">
                  <c:v>#N/A</c:v>
                </c:pt>
                <c:pt idx="2911">
                  <c:v>#N/A</c:v>
                </c:pt>
                <c:pt idx="2912">
                  <c:v>#N/A</c:v>
                </c:pt>
                <c:pt idx="2913">
                  <c:v>#N/A</c:v>
                </c:pt>
                <c:pt idx="2914">
                  <c:v>#N/A</c:v>
                </c:pt>
                <c:pt idx="2915">
                  <c:v>#N/A</c:v>
                </c:pt>
                <c:pt idx="2916">
                  <c:v>#N/A</c:v>
                </c:pt>
                <c:pt idx="2917">
                  <c:v>#N/A</c:v>
                </c:pt>
                <c:pt idx="2918">
                  <c:v>#N/A</c:v>
                </c:pt>
                <c:pt idx="2919">
                  <c:v>#N/A</c:v>
                </c:pt>
                <c:pt idx="2920">
                  <c:v>#N/A</c:v>
                </c:pt>
                <c:pt idx="2921">
                  <c:v>#N/A</c:v>
                </c:pt>
                <c:pt idx="2922">
                  <c:v>#N/A</c:v>
                </c:pt>
                <c:pt idx="2923">
                  <c:v>#N/A</c:v>
                </c:pt>
                <c:pt idx="2924">
                  <c:v>#N/A</c:v>
                </c:pt>
                <c:pt idx="2925">
                  <c:v>#N/A</c:v>
                </c:pt>
                <c:pt idx="2926">
                  <c:v>#N/A</c:v>
                </c:pt>
                <c:pt idx="2927">
                  <c:v>#N/A</c:v>
                </c:pt>
                <c:pt idx="2928">
                  <c:v>#N/A</c:v>
                </c:pt>
                <c:pt idx="2929">
                  <c:v>#N/A</c:v>
                </c:pt>
                <c:pt idx="2930">
                  <c:v>#N/A</c:v>
                </c:pt>
                <c:pt idx="2931">
                  <c:v>#N/A</c:v>
                </c:pt>
                <c:pt idx="2932">
                  <c:v>#N/A</c:v>
                </c:pt>
                <c:pt idx="2933">
                  <c:v>#N/A</c:v>
                </c:pt>
                <c:pt idx="2934">
                  <c:v>#N/A</c:v>
                </c:pt>
                <c:pt idx="2935">
                  <c:v>#N/A</c:v>
                </c:pt>
                <c:pt idx="2936">
                  <c:v>#N/A</c:v>
                </c:pt>
                <c:pt idx="2937">
                  <c:v>#N/A</c:v>
                </c:pt>
                <c:pt idx="2938">
                  <c:v>#N/A</c:v>
                </c:pt>
                <c:pt idx="2939">
                  <c:v>#N/A</c:v>
                </c:pt>
                <c:pt idx="2940">
                  <c:v>#N/A</c:v>
                </c:pt>
                <c:pt idx="2941">
                  <c:v>#N/A</c:v>
                </c:pt>
                <c:pt idx="2942">
                  <c:v>#N/A</c:v>
                </c:pt>
                <c:pt idx="2943">
                  <c:v>#N/A</c:v>
                </c:pt>
                <c:pt idx="2944">
                  <c:v>#N/A</c:v>
                </c:pt>
                <c:pt idx="2945">
                  <c:v>#N/A</c:v>
                </c:pt>
                <c:pt idx="2946">
                  <c:v>#N/A</c:v>
                </c:pt>
                <c:pt idx="2947">
                  <c:v>#N/A</c:v>
                </c:pt>
                <c:pt idx="2948">
                  <c:v>#N/A</c:v>
                </c:pt>
                <c:pt idx="2949">
                  <c:v>#N/A</c:v>
                </c:pt>
                <c:pt idx="2950">
                  <c:v>#N/A</c:v>
                </c:pt>
                <c:pt idx="2951">
                  <c:v>#N/A</c:v>
                </c:pt>
                <c:pt idx="2952">
                  <c:v>#N/A</c:v>
                </c:pt>
                <c:pt idx="2953">
                  <c:v>#N/A</c:v>
                </c:pt>
                <c:pt idx="2954">
                  <c:v>#N/A</c:v>
                </c:pt>
                <c:pt idx="2955">
                  <c:v>#N/A</c:v>
                </c:pt>
                <c:pt idx="2956">
                  <c:v>#N/A</c:v>
                </c:pt>
                <c:pt idx="2957">
                  <c:v>#N/A</c:v>
                </c:pt>
                <c:pt idx="2958">
                  <c:v>#N/A</c:v>
                </c:pt>
                <c:pt idx="2959">
                  <c:v>#N/A</c:v>
                </c:pt>
                <c:pt idx="2960">
                  <c:v>#N/A</c:v>
                </c:pt>
                <c:pt idx="2961">
                  <c:v>#N/A</c:v>
                </c:pt>
                <c:pt idx="2962">
                  <c:v>#N/A</c:v>
                </c:pt>
                <c:pt idx="2963">
                  <c:v>#N/A</c:v>
                </c:pt>
                <c:pt idx="2964">
                  <c:v>#N/A</c:v>
                </c:pt>
                <c:pt idx="2965">
                  <c:v>#N/A</c:v>
                </c:pt>
                <c:pt idx="2966">
                  <c:v>#N/A</c:v>
                </c:pt>
                <c:pt idx="2967">
                  <c:v>#N/A</c:v>
                </c:pt>
                <c:pt idx="2968">
                  <c:v>#N/A</c:v>
                </c:pt>
                <c:pt idx="2969">
                  <c:v>#N/A</c:v>
                </c:pt>
                <c:pt idx="2970">
                  <c:v>#N/A</c:v>
                </c:pt>
                <c:pt idx="2971">
                  <c:v>#N/A</c:v>
                </c:pt>
                <c:pt idx="2972">
                  <c:v>#N/A</c:v>
                </c:pt>
                <c:pt idx="2973">
                  <c:v>#N/A</c:v>
                </c:pt>
                <c:pt idx="2974">
                  <c:v>#N/A</c:v>
                </c:pt>
                <c:pt idx="2975">
                  <c:v>#N/A</c:v>
                </c:pt>
                <c:pt idx="2976">
                  <c:v>#N/A</c:v>
                </c:pt>
                <c:pt idx="2977">
                  <c:v>#N/A</c:v>
                </c:pt>
                <c:pt idx="2978">
                  <c:v>#N/A</c:v>
                </c:pt>
                <c:pt idx="2979">
                  <c:v>#N/A</c:v>
                </c:pt>
                <c:pt idx="2980">
                  <c:v>#N/A</c:v>
                </c:pt>
                <c:pt idx="2981">
                  <c:v>#N/A</c:v>
                </c:pt>
                <c:pt idx="2982">
                  <c:v>#N/A</c:v>
                </c:pt>
                <c:pt idx="2983">
                  <c:v>#N/A</c:v>
                </c:pt>
                <c:pt idx="2984">
                  <c:v>#N/A</c:v>
                </c:pt>
                <c:pt idx="2985">
                  <c:v>#N/A</c:v>
                </c:pt>
                <c:pt idx="2986">
                  <c:v>#N/A</c:v>
                </c:pt>
                <c:pt idx="2987">
                  <c:v>#N/A</c:v>
                </c:pt>
                <c:pt idx="2988">
                  <c:v>#N/A</c:v>
                </c:pt>
                <c:pt idx="2989">
                  <c:v>#N/A</c:v>
                </c:pt>
                <c:pt idx="2990">
                  <c:v>#N/A</c:v>
                </c:pt>
                <c:pt idx="2991">
                  <c:v>#N/A</c:v>
                </c:pt>
                <c:pt idx="2992">
                  <c:v>#N/A</c:v>
                </c:pt>
                <c:pt idx="2993">
                  <c:v>#N/A</c:v>
                </c:pt>
                <c:pt idx="2994">
                  <c:v>#N/A</c:v>
                </c:pt>
                <c:pt idx="2995">
                  <c:v>#N/A</c:v>
                </c:pt>
                <c:pt idx="2996">
                  <c:v>#N/A</c:v>
                </c:pt>
                <c:pt idx="2997">
                  <c:v>#N/A</c:v>
                </c:pt>
                <c:pt idx="2998">
                  <c:v>#N/A</c:v>
                </c:pt>
                <c:pt idx="2999">
                  <c:v>#N/A</c:v>
                </c:pt>
                <c:pt idx="3000">
                  <c:v>#N/A</c:v>
                </c:pt>
                <c:pt idx="3001">
                  <c:v>#N/A</c:v>
                </c:pt>
                <c:pt idx="3002">
                  <c:v>#N/A</c:v>
                </c:pt>
                <c:pt idx="3003">
                  <c:v>#N/A</c:v>
                </c:pt>
                <c:pt idx="3004">
                  <c:v>#N/A</c:v>
                </c:pt>
                <c:pt idx="3005">
                  <c:v>#N/A</c:v>
                </c:pt>
                <c:pt idx="3006">
                  <c:v>#N/A</c:v>
                </c:pt>
                <c:pt idx="3007">
                  <c:v>#N/A</c:v>
                </c:pt>
                <c:pt idx="3008">
                  <c:v>#N/A</c:v>
                </c:pt>
                <c:pt idx="3009">
                  <c:v>#N/A</c:v>
                </c:pt>
                <c:pt idx="3010">
                  <c:v>#N/A</c:v>
                </c:pt>
                <c:pt idx="3011">
                  <c:v>#N/A</c:v>
                </c:pt>
                <c:pt idx="3012">
                  <c:v>#N/A</c:v>
                </c:pt>
                <c:pt idx="3013">
                  <c:v>#N/A</c:v>
                </c:pt>
                <c:pt idx="3014">
                  <c:v>#N/A</c:v>
                </c:pt>
                <c:pt idx="3015">
                  <c:v>#N/A</c:v>
                </c:pt>
                <c:pt idx="3016">
                  <c:v>#N/A</c:v>
                </c:pt>
                <c:pt idx="3017">
                  <c:v>#N/A</c:v>
                </c:pt>
                <c:pt idx="3018">
                  <c:v>#N/A</c:v>
                </c:pt>
                <c:pt idx="3019">
                  <c:v>#N/A</c:v>
                </c:pt>
                <c:pt idx="3020">
                  <c:v>#N/A</c:v>
                </c:pt>
                <c:pt idx="3021">
                  <c:v>#N/A</c:v>
                </c:pt>
                <c:pt idx="3022">
                  <c:v>#N/A</c:v>
                </c:pt>
                <c:pt idx="3023">
                  <c:v>#N/A</c:v>
                </c:pt>
                <c:pt idx="3024">
                  <c:v>#N/A</c:v>
                </c:pt>
                <c:pt idx="3025">
                  <c:v>#N/A</c:v>
                </c:pt>
                <c:pt idx="3026">
                  <c:v>#N/A</c:v>
                </c:pt>
                <c:pt idx="3027">
                  <c:v>#N/A</c:v>
                </c:pt>
                <c:pt idx="3028">
                  <c:v>#N/A</c:v>
                </c:pt>
                <c:pt idx="3029">
                  <c:v>#N/A</c:v>
                </c:pt>
                <c:pt idx="3030">
                  <c:v>#N/A</c:v>
                </c:pt>
                <c:pt idx="3031">
                  <c:v>#N/A</c:v>
                </c:pt>
                <c:pt idx="3032">
                  <c:v>#N/A</c:v>
                </c:pt>
                <c:pt idx="3033">
                  <c:v>#N/A</c:v>
                </c:pt>
                <c:pt idx="3034">
                  <c:v>#N/A</c:v>
                </c:pt>
                <c:pt idx="3035">
                  <c:v>#N/A</c:v>
                </c:pt>
                <c:pt idx="3036">
                  <c:v>#N/A</c:v>
                </c:pt>
                <c:pt idx="3037">
                  <c:v>#N/A</c:v>
                </c:pt>
                <c:pt idx="3038">
                  <c:v>#N/A</c:v>
                </c:pt>
                <c:pt idx="3039">
                  <c:v>#N/A</c:v>
                </c:pt>
                <c:pt idx="3040">
                  <c:v>#N/A</c:v>
                </c:pt>
                <c:pt idx="3041">
                  <c:v>#N/A</c:v>
                </c:pt>
                <c:pt idx="3042">
                  <c:v>#N/A</c:v>
                </c:pt>
                <c:pt idx="3043">
                  <c:v>#N/A</c:v>
                </c:pt>
                <c:pt idx="3044">
                  <c:v>#N/A</c:v>
                </c:pt>
                <c:pt idx="3045">
                  <c:v>#N/A</c:v>
                </c:pt>
                <c:pt idx="3046">
                  <c:v>#N/A</c:v>
                </c:pt>
                <c:pt idx="3047">
                  <c:v>#N/A</c:v>
                </c:pt>
                <c:pt idx="3048">
                  <c:v>#N/A</c:v>
                </c:pt>
                <c:pt idx="3049">
                  <c:v>#N/A</c:v>
                </c:pt>
                <c:pt idx="3050">
                  <c:v>#N/A</c:v>
                </c:pt>
                <c:pt idx="3051">
                  <c:v>#N/A</c:v>
                </c:pt>
                <c:pt idx="3052">
                  <c:v>#N/A</c:v>
                </c:pt>
                <c:pt idx="3053">
                  <c:v>#N/A</c:v>
                </c:pt>
                <c:pt idx="3054">
                  <c:v>#N/A</c:v>
                </c:pt>
                <c:pt idx="3055">
                  <c:v>#N/A</c:v>
                </c:pt>
                <c:pt idx="3056">
                  <c:v>#N/A</c:v>
                </c:pt>
                <c:pt idx="3057">
                  <c:v>#N/A</c:v>
                </c:pt>
                <c:pt idx="3058">
                  <c:v>#N/A</c:v>
                </c:pt>
                <c:pt idx="3059">
                  <c:v>#N/A</c:v>
                </c:pt>
                <c:pt idx="3060">
                  <c:v>#N/A</c:v>
                </c:pt>
                <c:pt idx="3061">
                  <c:v>#N/A</c:v>
                </c:pt>
                <c:pt idx="3062">
                  <c:v>#N/A</c:v>
                </c:pt>
                <c:pt idx="3063">
                  <c:v>#N/A</c:v>
                </c:pt>
                <c:pt idx="3064">
                  <c:v>#N/A</c:v>
                </c:pt>
                <c:pt idx="3065">
                  <c:v>#N/A</c:v>
                </c:pt>
                <c:pt idx="3066">
                  <c:v>#N/A</c:v>
                </c:pt>
                <c:pt idx="3067">
                  <c:v>#N/A</c:v>
                </c:pt>
                <c:pt idx="3068">
                  <c:v>#N/A</c:v>
                </c:pt>
                <c:pt idx="3069">
                  <c:v>#N/A</c:v>
                </c:pt>
                <c:pt idx="3070">
                  <c:v>#N/A</c:v>
                </c:pt>
                <c:pt idx="3071">
                  <c:v>#N/A</c:v>
                </c:pt>
                <c:pt idx="3072">
                  <c:v>#N/A</c:v>
                </c:pt>
                <c:pt idx="3073">
                  <c:v>#N/A</c:v>
                </c:pt>
                <c:pt idx="3074">
                  <c:v>#N/A</c:v>
                </c:pt>
                <c:pt idx="3075">
                  <c:v>#N/A</c:v>
                </c:pt>
                <c:pt idx="3076">
                  <c:v>#N/A</c:v>
                </c:pt>
                <c:pt idx="3077">
                  <c:v>#N/A</c:v>
                </c:pt>
                <c:pt idx="3078">
                  <c:v>#N/A</c:v>
                </c:pt>
                <c:pt idx="3079">
                  <c:v>#N/A</c:v>
                </c:pt>
                <c:pt idx="3080">
                  <c:v>#N/A</c:v>
                </c:pt>
                <c:pt idx="3081">
                  <c:v>#N/A</c:v>
                </c:pt>
                <c:pt idx="3082">
                  <c:v>#N/A</c:v>
                </c:pt>
                <c:pt idx="3083">
                  <c:v>#N/A</c:v>
                </c:pt>
                <c:pt idx="3084">
                  <c:v>#N/A</c:v>
                </c:pt>
                <c:pt idx="3085">
                  <c:v>#N/A</c:v>
                </c:pt>
                <c:pt idx="3086">
                  <c:v>#N/A</c:v>
                </c:pt>
                <c:pt idx="3087">
                  <c:v>#N/A</c:v>
                </c:pt>
                <c:pt idx="3088">
                  <c:v>#N/A</c:v>
                </c:pt>
                <c:pt idx="3089">
                  <c:v>#N/A</c:v>
                </c:pt>
                <c:pt idx="3090">
                  <c:v>#N/A</c:v>
                </c:pt>
                <c:pt idx="3091">
                  <c:v>#N/A</c:v>
                </c:pt>
                <c:pt idx="3092">
                  <c:v>#N/A</c:v>
                </c:pt>
                <c:pt idx="3093">
                  <c:v>#N/A</c:v>
                </c:pt>
                <c:pt idx="3094">
                  <c:v>#N/A</c:v>
                </c:pt>
                <c:pt idx="3095">
                  <c:v>#N/A</c:v>
                </c:pt>
                <c:pt idx="3096">
                  <c:v>#N/A</c:v>
                </c:pt>
                <c:pt idx="3097">
                  <c:v>#N/A</c:v>
                </c:pt>
                <c:pt idx="3098">
                  <c:v>#N/A</c:v>
                </c:pt>
                <c:pt idx="3099">
                  <c:v>#N/A</c:v>
                </c:pt>
                <c:pt idx="3100">
                  <c:v>#N/A</c:v>
                </c:pt>
                <c:pt idx="3101">
                  <c:v>#N/A</c:v>
                </c:pt>
                <c:pt idx="3102">
                  <c:v>#N/A</c:v>
                </c:pt>
                <c:pt idx="3103">
                  <c:v>#N/A</c:v>
                </c:pt>
                <c:pt idx="3104">
                  <c:v>#N/A</c:v>
                </c:pt>
                <c:pt idx="3105">
                  <c:v>#N/A</c:v>
                </c:pt>
                <c:pt idx="3106">
                  <c:v>#N/A</c:v>
                </c:pt>
                <c:pt idx="3107">
                  <c:v>#N/A</c:v>
                </c:pt>
                <c:pt idx="3108">
                  <c:v>#N/A</c:v>
                </c:pt>
                <c:pt idx="3109">
                  <c:v>#N/A</c:v>
                </c:pt>
                <c:pt idx="3110">
                  <c:v>#N/A</c:v>
                </c:pt>
                <c:pt idx="3111">
                  <c:v>#N/A</c:v>
                </c:pt>
                <c:pt idx="3112">
                  <c:v>#N/A</c:v>
                </c:pt>
                <c:pt idx="3113">
                  <c:v>#N/A</c:v>
                </c:pt>
                <c:pt idx="3114">
                  <c:v>#N/A</c:v>
                </c:pt>
                <c:pt idx="3115">
                  <c:v>#N/A</c:v>
                </c:pt>
                <c:pt idx="3116">
                  <c:v>#N/A</c:v>
                </c:pt>
                <c:pt idx="3117">
                  <c:v>#N/A</c:v>
                </c:pt>
                <c:pt idx="3118">
                  <c:v>#N/A</c:v>
                </c:pt>
                <c:pt idx="3119">
                  <c:v>#N/A</c:v>
                </c:pt>
                <c:pt idx="3120">
                  <c:v>#N/A</c:v>
                </c:pt>
                <c:pt idx="3121">
                  <c:v>#N/A</c:v>
                </c:pt>
                <c:pt idx="3122">
                  <c:v>#N/A</c:v>
                </c:pt>
                <c:pt idx="3123">
                  <c:v>#N/A</c:v>
                </c:pt>
                <c:pt idx="3124">
                  <c:v>#N/A</c:v>
                </c:pt>
                <c:pt idx="3125">
                  <c:v>#N/A</c:v>
                </c:pt>
                <c:pt idx="3126">
                  <c:v>#N/A</c:v>
                </c:pt>
                <c:pt idx="3127">
                  <c:v>#N/A</c:v>
                </c:pt>
                <c:pt idx="3128">
                  <c:v>#N/A</c:v>
                </c:pt>
                <c:pt idx="3129">
                  <c:v>#N/A</c:v>
                </c:pt>
                <c:pt idx="3130">
                  <c:v>#N/A</c:v>
                </c:pt>
                <c:pt idx="3131">
                  <c:v>#N/A</c:v>
                </c:pt>
                <c:pt idx="3132">
                  <c:v>#N/A</c:v>
                </c:pt>
                <c:pt idx="3133">
                  <c:v>#N/A</c:v>
                </c:pt>
                <c:pt idx="3134">
                  <c:v>#N/A</c:v>
                </c:pt>
                <c:pt idx="3135">
                  <c:v>#N/A</c:v>
                </c:pt>
                <c:pt idx="3136">
                  <c:v>#N/A</c:v>
                </c:pt>
                <c:pt idx="3137">
                  <c:v>#N/A</c:v>
                </c:pt>
                <c:pt idx="3138">
                  <c:v>#N/A</c:v>
                </c:pt>
                <c:pt idx="3139">
                  <c:v>#N/A</c:v>
                </c:pt>
                <c:pt idx="3140">
                  <c:v>#N/A</c:v>
                </c:pt>
                <c:pt idx="3141">
                  <c:v>#N/A</c:v>
                </c:pt>
                <c:pt idx="3142">
                  <c:v>#N/A</c:v>
                </c:pt>
                <c:pt idx="3143">
                  <c:v>#N/A</c:v>
                </c:pt>
                <c:pt idx="3144">
                  <c:v>#N/A</c:v>
                </c:pt>
                <c:pt idx="3145">
                  <c:v>#N/A</c:v>
                </c:pt>
                <c:pt idx="3146">
                  <c:v>#N/A</c:v>
                </c:pt>
                <c:pt idx="3147">
                  <c:v>#N/A</c:v>
                </c:pt>
                <c:pt idx="3148">
                  <c:v>#N/A</c:v>
                </c:pt>
                <c:pt idx="3149">
                  <c:v>#N/A</c:v>
                </c:pt>
                <c:pt idx="3150">
                  <c:v>#N/A</c:v>
                </c:pt>
                <c:pt idx="3151">
                  <c:v>#N/A</c:v>
                </c:pt>
                <c:pt idx="3152">
                  <c:v>#N/A</c:v>
                </c:pt>
                <c:pt idx="3153">
                  <c:v>#N/A</c:v>
                </c:pt>
                <c:pt idx="3154">
                  <c:v>#N/A</c:v>
                </c:pt>
                <c:pt idx="3155">
                  <c:v>#N/A</c:v>
                </c:pt>
                <c:pt idx="3156">
                  <c:v>#N/A</c:v>
                </c:pt>
                <c:pt idx="3157">
                  <c:v>#N/A</c:v>
                </c:pt>
                <c:pt idx="3158">
                  <c:v>#N/A</c:v>
                </c:pt>
                <c:pt idx="3159">
                  <c:v>#N/A</c:v>
                </c:pt>
                <c:pt idx="3160">
                  <c:v>#N/A</c:v>
                </c:pt>
                <c:pt idx="3161">
                  <c:v>#N/A</c:v>
                </c:pt>
                <c:pt idx="3162">
                  <c:v>#N/A</c:v>
                </c:pt>
                <c:pt idx="3163">
                  <c:v>#N/A</c:v>
                </c:pt>
                <c:pt idx="3164">
                  <c:v>#N/A</c:v>
                </c:pt>
                <c:pt idx="3165">
                  <c:v>#N/A</c:v>
                </c:pt>
                <c:pt idx="3166">
                  <c:v>#N/A</c:v>
                </c:pt>
                <c:pt idx="3167">
                  <c:v>#N/A</c:v>
                </c:pt>
                <c:pt idx="3168">
                  <c:v>#N/A</c:v>
                </c:pt>
                <c:pt idx="3169">
                  <c:v>#N/A</c:v>
                </c:pt>
                <c:pt idx="3170">
                  <c:v>#N/A</c:v>
                </c:pt>
                <c:pt idx="3171">
                  <c:v>#N/A</c:v>
                </c:pt>
                <c:pt idx="3172">
                  <c:v>#N/A</c:v>
                </c:pt>
                <c:pt idx="3173">
                  <c:v>#N/A</c:v>
                </c:pt>
                <c:pt idx="3174">
                  <c:v>#N/A</c:v>
                </c:pt>
                <c:pt idx="3175">
                  <c:v>#N/A</c:v>
                </c:pt>
                <c:pt idx="3176">
                  <c:v>#N/A</c:v>
                </c:pt>
                <c:pt idx="3177">
                  <c:v>#N/A</c:v>
                </c:pt>
                <c:pt idx="3178">
                  <c:v>#N/A</c:v>
                </c:pt>
                <c:pt idx="3179">
                  <c:v>#N/A</c:v>
                </c:pt>
                <c:pt idx="3180">
                  <c:v>#N/A</c:v>
                </c:pt>
                <c:pt idx="3181">
                  <c:v>#N/A</c:v>
                </c:pt>
                <c:pt idx="3182">
                  <c:v>#N/A</c:v>
                </c:pt>
                <c:pt idx="3183">
                  <c:v>#N/A</c:v>
                </c:pt>
                <c:pt idx="3184">
                  <c:v>#N/A</c:v>
                </c:pt>
                <c:pt idx="3185">
                  <c:v>#N/A</c:v>
                </c:pt>
                <c:pt idx="3186">
                  <c:v>#N/A</c:v>
                </c:pt>
                <c:pt idx="3187">
                  <c:v>#N/A</c:v>
                </c:pt>
                <c:pt idx="3188">
                  <c:v>#N/A</c:v>
                </c:pt>
                <c:pt idx="3189">
                  <c:v>#N/A</c:v>
                </c:pt>
                <c:pt idx="3190">
                  <c:v>#N/A</c:v>
                </c:pt>
                <c:pt idx="3191">
                  <c:v>#N/A</c:v>
                </c:pt>
                <c:pt idx="3192">
                  <c:v>#N/A</c:v>
                </c:pt>
                <c:pt idx="3193">
                  <c:v>#N/A</c:v>
                </c:pt>
                <c:pt idx="3194">
                  <c:v>#N/A</c:v>
                </c:pt>
                <c:pt idx="3195">
                  <c:v>#N/A</c:v>
                </c:pt>
                <c:pt idx="3196">
                  <c:v>#N/A</c:v>
                </c:pt>
                <c:pt idx="3197">
                  <c:v>#N/A</c:v>
                </c:pt>
                <c:pt idx="3198">
                  <c:v>#N/A</c:v>
                </c:pt>
                <c:pt idx="3199">
                  <c:v>#N/A</c:v>
                </c:pt>
                <c:pt idx="3200">
                  <c:v>#N/A</c:v>
                </c:pt>
                <c:pt idx="3201">
                  <c:v>#N/A</c:v>
                </c:pt>
                <c:pt idx="3202">
                  <c:v>#N/A</c:v>
                </c:pt>
                <c:pt idx="3203">
                  <c:v>#N/A</c:v>
                </c:pt>
                <c:pt idx="3204">
                  <c:v>#N/A</c:v>
                </c:pt>
                <c:pt idx="3205">
                  <c:v>#N/A</c:v>
                </c:pt>
                <c:pt idx="3206">
                  <c:v>#N/A</c:v>
                </c:pt>
                <c:pt idx="3207">
                  <c:v>#N/A</c:v>
                </c:pt>
                <c:pt idx="3208">
                  <c:v>#N/A</c:v>
                </c:pt>
                <c:pt idx="3209">
                  <c:v>#N/A</c:v>
                </c:pt>
                <c:pt idx="3210">
                  <c:v>#N/A</c:v>
                </c:pt>
                <c:pt idx="3211">
                  <c:v>#N/A</c:v>
                </c:pt>
                <c:pt idx="3212">
                  <c:v>#N/A</c:v>
                </c:pt>
                <c:pt idx="3213">
                  <c:v>#N/A</c:v>
                </c:pt>
                <c:pt idx="3214">
                  <c:v>#N/A</c:v>
                </c:pt>
                <c:pt idx="3215">
                  <c:v>#N/A</c:v>
                </c:pt>
                <c:pt idx="3216">
                  <c:v>#N/A</c:v>
                </c:pt>
                <c:pt idx="3217">
                  <c:v>#N/A</c:v>
                </c:pt>
                <c:pt idx="3218">
                  <c:v>#N/A</c:v>
                </c:pt>
                <c:pt idx="3219">
                  <c:v>#N/A</c:v>
                </c:pt>
                <c:pt idx="3220">
                  <c:v>#N/A</c:v>
                </c:pt>
                <c:pt idx="3221">
                  <c:v>#N/A</c:v>
                </c:pt>
                <c:pt idx="3222">
                  <c:v>#N/A</c:v>
                </c:pt>
                <c:pt idx="3223">
                  <c:v>#N/A</c:v>
                </c:pt>
                <c:pt idx="3224">
                  <c:v>#N/A</c:v>
                </c:pt>
                <c:pt idx="3225">
                  <c:v>#N/A</c:v>
                </c:pt>
                <c:pt idx="3226">
                  <c:v>#N/A</c:v>
                </c:pt>
                <c:pt idx="3227">
                  <c:v>#N/A</c:v>
                </c:pt>
                <c:pt idx="3228">
                  <c:v>#N/A</c:v>
                </c:pt>
                <c:pt idx="3229">
                  <c:v>#N/A</c:v>
                </c:pt>
                <c:pt idx="3230">
                  <c:v>#N/A</c:v>
                </c:pt>
                <c:pt idx="3231">
                  <c:v>#N/A</c:v>
                </c:pt>
                <c:pt idx="3232">
                  <c:v>#N/A</c:v>
                </c:pt>
                <c:pt idx="3233">
                  <c:v>#N/A</c:v>
                </c:pt>
                <c:pt idx="3234">
                  <c:v>#N/A</c:v>
                </c:pt>
                <c:pt idx="3235">
                  <c:v>#N/A</c:v>
                </c:pt>
                <c:pt idx="3236">
                  <c:v>#N/A</c:v>
                </c:pt>
                <c:pt idx="3237">
                  <c:v>#N/A</c:v>
                </c:pt>
                <c:pt idx="3238">
                  <c:v>#N/A</c:v>
                </c:pt>
                <c:pt idx="3239">
                  <c:v>#N/A</c:v>
                </c:pt>
                <c:pt idx="3240">
                  <c:v>#N/A</c:v>
                </c:pt>
                <c:pt idx="3241">
                  <c:v>#N/A</c:v>
                </c:pt>
                <c:pt idx="3242">
                  <c:v>#N/A</c:v>
                </c:pt>
                <c:pt idx="3243">
                  <c:v>#N/A</c:v>
                </c:pt>
                <c:pt idx="3244">
                  <c:v>#N/A</c:v>
                </c:pt>
                <c:pt idx="3245">
                  <c:v>#N/A</c:v>
                </c:pt>
                <c:pt idx="3246">
                  <c:v>#N/A</c:v>
                </c:pt>
                <c:pt idx="3247">
                  <c:v>#N/A</c:v>
                </c:pt>
                <c:pt idx="3248">
                  <c:v>#N/A</c:v>
                </c:pt>
                <c:pt idx="3249">
                  <c:v>#N/A</c:v>
                </c:pt>
                <c:pt idx="3250">
                  <c:v>#N/A</c:v>
                </c:pt>
                <c:pt idx="3251">
                  <c:v>#N/A</c:v>
                </c:pt>
                <c:pt idx="3252">
                  <c:v>#N/A</c:v>
                </c:pt>
                <c:pt idx="3253">
                  <c:v>#N/A</c:v>
                </c:pt>
                <c:pt idx="3254">
                  <c:v>#N/A</c:v>
                </c:pt>
                <c:pt idx="3255">
                  <c:v>#N/A</c:v>
                </c:pt>
                <c:pt idx="3256">
                  <c:v>#N/A</c:v>
                </c:pt>
                <c:pt idx="3257">
                  <c:v>#N/A</c:v>
                </c:pt>
                <c:pt idx="3258">
                  <c:v>#N/A</c:v>
                </c:pt>
                <c:pt idx="3259">
                  <c:v>#N/A</c:v>
                </c:pt>
                <c:pt idx="3260">
                  <c:v>#N/A</c:v>
                </c:pt>
                <c:pt idx="3261">
                  <c:v>#N/A</c:v>
                </c:pt>
                <c:pt idx="3262">
                  <c:v>#N/A</c:v>
                </c:pt>
                <c:pt idx="3263">
                  <c:v>#N/A</c:v>
                </c:pt>
                <c:pt idx="3264">
                  <c:v>#N/A</c:v>
                </c:pt>
                <c:pt idx="3265">
                  <c:v>#N/A</c:v>
                </c:pt>
                <c:pt idx="3266">
                  <c:v>#N/A</c:v>
                </c:pt>
                <c:pt idx="3267">
                  <c:v>#N/A</c:v>
                </c:pt>
                <c:pt idx="3268">
                  <c:v>#N/A</c:v>
                </c:pt>
                <c:pt idx="3269">
                  <c:v>#N/A</c:v>
                </c:pt>
                <c:pt idx="3270">
                  <c:v>#N/A</c:v>
                </c:pt>
                <c:pt idx="3271">
                  <c:v>#N/A</c:v>
                </c:pt>
                <c:pt idx="3272">
                  <c:v>#N/A</c:v>
                </c:pt>
                <c:pt idx="3273">
                  <c:v>#N/A</c:v>
                </c:pt>
                <c:pt idx="3274">
                  <c:v>#N/A</c:v>
                </c:pt>
                <c:pt idx="3275">
                  <c:v>#N/A</c:v>
                </c:pt>
                <c:pt idx="3276">
                  <c:v>#N/A</c:v>
                </c:pt>
                <c:pt idx="3277">
                  <c:v>#N/A</c:v>
                </c:pt>
                <c:pt idx="3278">
                  <c:v>#N/A</c:v>
                </c:pt>
                <c:pt idx="3279">
                  <c:v>#N/A</c:v>
                </c:pt>
                <c:pt idx="3280">
                  <c:v>#N/A</c:v>
                </c:pt>
                <c:pt idx="3281">
                  <c:v>#N/A</c:v>
                </c:pt>
                <c:pt idx="3282">
                  <c:v>#N/A</c:v>
                </c:pt>
                <c:pt idx="3283">
                  <c:v>#N/A</c:v>
                </c:pt>
                <c:pt idx="3284">
                  <c:v>#N/A</c:v>
                </c:pt>
                <c:pt idx="3285">
                  <c:v>#N/A</c:v>
                </c:pt>
                <c:pt idx="3286">
                  <c:v>#N/A</c:v>
                </c:pt>
                <c:pt idx="3287">
                  <c:v>#N/A</c:v>
                </c:pt>
                <c:pt idx="3288">
                  <c:v>#N/A</c:v>
                </c:pt>
                <c:pt idx="3289">
                  <c:v>#N/A</c:v>
                </c:pt>
                <c:pt idx="3290">
                  <c:v>#N/A</c:v>
                </c:pt>
                <c:pt idx="3291">
                  <c:v>#N/A</c:v>
                </c:pt>
                <c:pt idx="3292">
                  <c:v>#N/A</c:v>
                </c:pt>
                <c:pt idx="3293">
                  <c:v>#N/A</c:v>
                </c:pt>
                <c:pt idx="3294">
                  <c:v>#N/A</c:v>
                </c:pt>
                <c:pt idx="3295">
                  <c:v>#N/A</c:v>
                </c:pt>
                <c:pt idx="3296">
                  <c:v>#N/A</c:v>
                </c:pt>
                <c:pt idx="3297">
                  <c:v>#N/A</c:v>
                </c:pt>
                <c:pt idx="3298">
                  <c:v>#N/A</c:v>
                </c:pt>
                <c:pt idx="3299">
                  <c:v>#N/A</c:v>
                </c:pt>
                <c:pt idx="3300">
                  <c:v>#N/A</c:v>
                </c:pt>
                <c:pt idx="3301">
                  <c:v>#N/A</c:v>
                </c:pt>
                <c:pt idx="3302">
                  <c:v>#N/A</c:v>
                </c:pt>
                <c:pt idx="3303">
                  <c:v>#N/A</c:v>
                </c:pt>
                <c:pt idx="3304">
                  <c:v>#N/A</c:v>
                </c:pt>
                <c:pt idx="3305">
                  <c:v>#N/A</c:v>
                </c:pt>
                <c:pt idx="3306">
                  <c:v>#N/A</c:v>
                </c:pt>
                <c:pt idx="3307">
                  <c:v>#N/A</c:v>
                </c:pt>
                <c:pt idx="3308">
                  <c:v>#N/A</c:v>
                </c:pt>
                <c:pt idx="3309">
                  <c:v>#N/A</c:v>
                </c:pt>
                <c:pt idx="3310">
                  <c:v>#N/A</c:v>
                </c:pt>
                <c:pt idx="3311">
                  <c:v>#N/A</c:v>
                </c:pt>
                <c:pt idx="3312">
                  <c:v>#N/A</c:v>
                </c:pt>
                <c:pt idx="3313">
                  <c:v>#N/A</c:v>
                </c:pt>
                <c:pt idx="3314">
                  <c:v>#N/A</c:v>
                </c:pt>
                <c:pt idx="3315">
                  <c:v>#N/A</c:v>
                </c:pt>
                <c:pt idx="3316">
                  <c:v>#N/A</c:v>
                </c:pt>
                <c:pt idx="3317">
                  <c:v>#N/A</c:v>
                </c:pt>
                <c:pt idx="3318">
                  <c:v>#N/A</c:v>
                </c:pt>
                <c:pt idx="3319">
                  <c:v>#N/A</c:v>
                </c:pt>
                <c:pt idx="3320">
                  <c:v>#N/A</c:v>
                </c:pt>
                <c:pt idx="3321">
                  <c:v>#N/A</c:v>
                </c:pt>
                <c:pt idx="3322">
                  <c:v>#N/A</c:v>
                </c:pt>
                <c:pt idx="3323">
                  <c:v>#N/A</c:v>
                </c:pt>
                <c:pt idx="3324">
                  <c:v>#N/A</c:v>
                </c:pt>
                <c:pt idx="3325">
                  <c:v>#N/A</c:v>
                </c:pt>
                <c:pt idx="3326">
                  <c:v>#N/A</c:v>
                </c:pt>
                <c:pt idx="3327">
                  <c:v>#N/A</c:v>
                </c:pt>
                <c:pt idx="3328">
                  <c:v>#N/A</c:v>
                </c:pt>
                <c:pt idx="3329">
                  <c:v>#N/A</c:v>
                </c:pt>
                <c:pt idx="3330">
                  <c:v>#N/A</c:v>
                </c:pt>
                <c:pt idx="3331">
                  <c:v>#N/A</c:v>
                </c:pt>
                <c:pt idx="3332">
                  <c:v>#N/A</c:v>
                </c:pt>
                <c:pt idx="3333">
                  <c:v>#N/A</c:v>
                </c:pt>
                <c:pt idx="3334">
                  <c:v>#N/A</c:v>
                </c:pt>
                <c:pt idx="3335">
                  <c:v>#N/A</c:v>
                </c:pt>
                <c:pt idx="3336">
                  <c:v>#N/A</c:v>
                </c:pt>
                <c:pt idx="3337">
                  <c:v>#N/A</c:v>
                </c:pt>
                <c:pt idx="3338">
                  <c:v>#N/A</c:v>
                </c:pt>
                <c:pt idx="3339">
                  <c:v>#N/A</c:v>
                </c:pt>
                <c:pt idx="3340">
                  <c:v>#N/A</c:v>
                </c:pt>
                <c:pt idx="3341">
                  <c:v>#N/A</c:v>
                </c:pt>
                <c:pt idx="3342">
                  <c:v>#N/A</c:v>
                </c:pt>
                <c:pt idx="3343">
                  <c:v>#N/A</c:v>
                </c:pt>
                <c:pt idx="3344">
                  <c:v>#N/A</c:v>
                </c:pt>
                <c:pt idx="3345">
                  <c:v>#N/A</c:v>
                </c:pt>
                <c:pt idx="3346">
                  <c:v>#N/A</c:v>
                </c:pt>
                <c:pt idx="3347">
                  <c:v>#N/A</c:v>
                </c:pt>
                <c:pt idx="3348">
                  <c:v>#N/A</c:v>
                </c:pt>
                <c:pt idx="3349">
                  <c:v>#N/A</c:v>
                </c:pt>
                <c:pt idx="3350">
                  <c:v>#N/A</c:v>
                </c:pt>
                <c:pt idx="3351">
                  <c:v>#N/A</c:v>
                </c:pt>
                <c:pt idx="3352">
                  <c:v>#N/A</c:v>
                </c:pt>
                <c:pt idx="3353">
                  <c:v>#N/A</c:v>
                </c:pt>
                <c:pt idx="3354">
                  <c:v>#N/A</c:v>
                </c:pt>
                <c:pt idx="3355">
                  <c:v>#N/A</c:v>
                </c:pt>
                <c:pt idx="3356">
                  <c:v>#N/A</c:v>
                </c:pt>
                <c:pt idx="3357">
                  <c:v>#N/A</c:v>
                </c:pt>
                <c:pt idx="3358">
                  <c:v>#N/A</c:v>
                </c:pt>
                <c:pt idx="3359">
                  <c:v>#N/A</c:v>
                </c:pt>
                <c:pt idx="3360">
                  <c:v>#N/A</c:v>
                </c:pt>
                <c:pt idx="3361">
                  <c:v>#N/A</c:v>
                </c:pt>
                <c:pt idx="3362">
                  <c:v>#N/A</c:v>
                </c:pt>
                <c:pt idx="3363">
                  <c:v>#N/A</c:v>
                </c:pt>
                <c:pt idx="3364">
                  <c:v>#N/A</c:v>
                </c:pt>
                <c:pt idx="3365">
                  <c:v>#N/A</c:v>
                </c:pt>
                <c:pt idx="3366">
                  <c:v>#N/A</c:v>
                </c:pt>
                <c:pt idx="3367">
                  <c:v>#N/A</c:v>
                </c:pt>
                <c:pt idx="3368">
                  <c:v>#N/A</c:v>
                </c:pt>
                <c:pt idx="3369">
                  <c:v>#N/A</c:v>
                </c:pt>
                <c:pt idx="3370">
                  <c:v>#N/A</c:v>
                </c:pt>
                <c:pt idx="3371">
                  <c:v>#N/A</c:v>
                </c:pt>
                <c:pt idx="3372">
                  <c:v>#N/A</c:v>
                </c:pt>
                <c:pt idx="3373">
                  <c:v>#N/A</c:v>
                </c:pt>
                <c:pt idx="3374">
                  <c:v>#N/A</c:v>
                </c:pt>
                <c:pt idx="3375">
                  <c:v>#N/A</c:v>
                </c:pt>
                <c:pt idx="3376">
                  <c:v>#N/A</c:v>
                </c:pt>
                <c:pt idx="3377">
                  <c:v>#N/A</c:v>
                </c:pt>
                <c:pt idx="3378">
                  <c:v>#N/A</c:v>
                </c:pt>
                <c:pt idx="3379">
                  <c:v>#N/A</c:v>
                </c:pt>
                <c:pt idx="3380">
                  <c:v>#N/A</c:v>
                </c:pt>
                <c:pt idx="3381">
                  <c:v>#N/A</c:v>
                </c:pt>
                <c:pt idx="3382">
                  <c:v>#N/A</c:v>
                </c:pt>
                <c:pt idx="3383">
                  <c:v>#N/A</c:v>
                </c:pt>
                <c:pt idx="3384">
                  <c:v>#N/A</c:v>
                </c:pt>
                <c:pt idx="3385">
                  <c:v>#N/A</c:v>
                </c:pt>
                <c:pt idx="3386">
                  <c:v>#N/A</c:v>
                </c:pt>
                <c:pt idx="3387">
                  <c:v>#N/A</c:v>
                </c:pt>
                <c:pt idx="3388">
                  <c:v>#N/A</c:v>
                </c:pt>
                <c:pt idx="3389">
                  <c:v>#N/A</c:v>
                </c:pt>
                <c:pt idx="3390">
                  <c:v>#N/A</c:v>
                </c:pt>
                <c:pt idx="3391">
                  <c:v>#N/A</c:v>
                </c:pt>
                <c:pt idx="3392">
                  <c:v>#N/A</c:v>
                </c:pt>
                <c:pt idx="3393">
                  <c:v>#N/A</c:v>
                </c:pt>
                <c:pt idx="3394">
                  <c:v>#N/A</c:v>
                </c:pt>
                <c:pt idx="3395">
                  <c:v>#N/A</c:v>
                </c:pt>
                <c:pt idx="3396">
                  <c:v>#N/A</c:v>
                </c:pt>
                <c:pt idx="3397">
                  <c:v>#N/A</c:v>
                </c:pt>
                <c:pt idx="3398">
                  <c:v>#N/A</c:v>
                </c:pt>
                <c:pt idx="3399">
                  <c:v>#N/A</c:v>
                </c:pt>
                <c:pt idx="3400">
                  <c:v>#N/A</c:v>
                </c:pt>
                <c:pt idx="3401">
                  <c:v>#N/A</c:v>
                </c:pt>
                <c:pt idx="3402">
                  <c:v>#N/A</c:v>
                </c:pt>
                <c:pt idx="3403">
                  <c:v>#N/A</c:v>
                </c:pt>
                <c:pt idx="3404">
                  <c:v>#N/A</c:v>
                </c:pt>
                <c:pt idx="3405">
                  <c:v>#N/A</c:v>
                </c:pt>
                <c:pt idx="3406">
                  <c:v>#N/A</c:v>
                </c:pt>
                <c:pt idx="3407">
                  <c:v>#N/A</c:v>
                </c:pt>
                <c:pt idx="3408">
                  <c:v>#N/A</c:v>
                </c:pt>
                <c:pt idx="3409">
                  <c:v>#N/A</c:v>
                </c:pt>
                <c:pt idx="3410">
                  <c:v>#N/A</c:v>
                </c:pt>
                <c:pt idx="3411">
                  <c:v>#N/A</c:v>
                </c:pt>
                <c:pt idx="3412">
                  <c:v>#N/A</c:v>
                </c:pt>
                <c:pt idx="3413">
                  <c:v>#N/A</c:v>
                </c:pt>
                <c:pt idx="3414">
                  <c:v>#N/A</c:v>
                </c:pt>
                <c:pt idx="3415">
                  <c:v>#N/A</c:v>
                </c:pt>
                <c:pt idx="3416">
                  <c:v>#N/A</c:v>
                </c:pt>
                <c:pt idx="3417">
                  <c:v>#N/A</c:v>
                </c:pt>
                <c:pt idx="3418">
                  <c:v>#N/A</c:v>
                </c:pt>
                <c:pt idx="3419">
                  <c:v>#N/A</c:v>
                </c:pt>
                <c:pt idx="3420">
                  <c:v>#N/A</c:v>
                </c:pt>
                <c:pt idx="3421">
                  <c:v>#N/A</c:v>
                </c:pt>
                <c:pt idx="3422">
                  <c:v>#N/A</c:v>
                </c:pt>
                <c:pt idx="3423">
                  <c:v>#N/A</c:v>
                </c:pt>
                <c:pt idx="3424">
                  <c:v>#N/A</c:v>
                </c:pt>
                <c:pt idx="3425">
                  <c:v>#N/A</c:v>
                </c:pt>
                <c:pt idx="3426">
                  <c:v>#N/A</c:v>
                </c:pt>
                <c:pt idx="3427">
                  <c:v>#N/A</c:v>
                </c:pt>
                <c:pt idx="3428">
                  <c:v>#N/A</c:v>
                </c:pt>
                <c:pt idx="3429">
                  <c:v>#N/A</c:v>
                </c:pt>
                <c:pt idx="3430">
                  <c:v>#N/A</c:v>
                </c:pt>
                <c:pt idx="3431">
                  <c:v>#N/A</c:v>
                </c:pt>
                <c:pt idx="3432">
                  <c:v>#N/A</c:v>
                </c:pt>
                <c:pt idx="3433">
                  <c:v>#N/A</c:v>
                </c:pt>
                <c:pt idx="3434">
                  <c:v>#N/A</c:v>
                </c:pt>
                <c:pt idx="3435">
                  <c:v>#N/A</c:v>
                </c:pt>
                <c:pt idx="3436">
                  <c:v>#N/A</c:v>
                </c:pt>
                <c:pt idx="3437">
                  <c:v>#N/A</c:v>
                </c:pt>
                <c:pt idx="3438">
                  <c:v>#N/A</c:v>
                </c:pt>
                <c:pt idx="3439">
                  <c:v>#N/A</c:v>
                </c:pt>
                <c:pt idx="3440">
                  <c:v>#N/A</c:v>
                </c:pt>
                <c:pt idx="3441">
                  <c:v>#N/A</c:v>
                </c:pt>
                <c:pt idx="3442">
                  <c:v>#N/A</c:v>
                </c:pt>
                <c:pt idx="3443">
                  <c:v>#N/A</c:v>
                </c:pt>
                <c:pt idx="3444">
                  <c:v>#N/A</c:v>
                </c:pt>
                <c:pt idx="3445">
                  <c:v>#N/A</c:v>
                </c:pt>
                <c:pt idx="3446">
                  <c:v>#N/A</c:v>
                </c:pt>
                <c:pt idx="3447">
                  <c:v>#N/A</c:v>
                </c:pt>
                <c:pt idx="3448">
                  <c:v>#N/A</c:v>
                </c:pt>
                <c:pt idx="3449">
                  <c:v>#N/A</c:v>
                </c:pt>
                <c:pt idx="3450">
                  <c:v>#N/A</c:v>
                </c:pt>
                <c:pt idx="3451">
                  <c:v>#N/A</c:v>
                </c:pt>
                <c:pt idx="3452">
                  <c:v>#N/A</c:v>
                </c:pt>
                <c:pt idx="3453">
                  <c:v>#N/A</c:v>
                </c:pt>
                <c:pt idx="3454">
                  <c:v>#N/A</c:v>
                </c:pt>
                <c:pt idx="3455">
                  <c:v>#N/A</c:v>
                </c:pt>
                <c:pt idx="3456">
                  <c:v>#N/A</c:v>
                </c:pt>
                <c:pt idx="3457">
                  <c:v>#N/A</c:v>
                </c:pt>
                <c:pt idx="3458">
                  <c:v>#N/A</c:v>
                </c:pt>
                <c:pt idx="3459">
                  <c:v>#N/A</c:v>
                </c:pt>
                <c:pt idx="3460">
                  <c:v>#N/A</c:v>
                </c:pt>
                <c:pt idx="3461">
                  <c:v>#N/A</c:v>
                </c:pt>
                <c:pt idx="3462">
                  <c:v>#N/A</c:v>
                </c:pt>
                <c:pt idx="3463">
                  <c:v>#N/A</c:v>
                </c:pt>
                <c:pt idx="3464">
                  <c:v>#N/A</c:v>
                </c:pt>
                <c:pt idx="3465">
                  <c:v>#N/A</c:v>
                </c:pt>
                <c:pt idx="3466">
                  <c:v>#N/A</c:v>
                </c:pt>
                <c:pt idx="3467">
                  <c:v>#N/A</c:v>
                </c:pt>
                <c:pt idx="3468">
                  <c:v>#N/A</c:v>
                </c:pt>
                <c:pt idx="3469">
                  <c:v>#N/A</c:v>
                </c:pt>
                <c:pt idx="3470">
                  <c:v>#N/A</c:v>
                </c:pt>
                <c:pt idx="3471">
                  <c:v>#N/A</c:v>
                </c:pt>
                <c:pt idx="3472">
                  <c:v>#N/A</c:v>
                </c:pt>
                <c:pt idx="3473">
                  <c:v>#N/A</c:v>
                </c:pt>
                <c:pt idx="3474">
                  <c:v>#N/A</c:v>
                </c:pt>
                <c:pt idx="3475">
                  <c:v>#N/A</c:v>
                </c:pt>
                <c:pt idx="3476">
                  <c:v>#N/A</c:v>
                </c:pt>
                <c:pt idx="3477">
                  <c:v>#N/A</c:v>
                </c:pt>
                <c:pt idx="3478">
                  <c:v>#N/A</c:v>
                </c:pt>
                <c:pt idx="3479">
                  <c:v>#N/A</c:v>
                </c:pt>
                <c:pt idx="3480">
                  <c:v>#N/A</c:v>
                </c:pt>
                <c:pt idx="3481">
                  <c:v>#N/A</c:v>
                </c:pt>
                <c:pt idx="3482">
                  <c:v>#N/A</c:v>
                </c:pt>
                <c:pt idx="3483">
                  <c:v>#N/A</c:v>
                </c:pt>
                <c:pt idx="3484">
                  <c:v>#N/A</c:v>
                </c:pt>
                <c:pt idx="3485">
                  <c:v>#N/A</c:v>
                </c:pt>
                <c:pt idx="3486">
                  <c:v>#N/A</c:v>
                </c:pt>
                <c:pt idx="3487">
                  <c:v>#N/A</c:v>
                </c:pt>
                <c:pt idx="3488">
                  <c:v>#N/A</c:v>
                </c:pt>
                <c:pt idx="3489">
                  <c:v>#N/A</c:v>
                </c:pt>
                <c:pt idx="3490">
                  <c:v>#N/A</c:v>
                </c:pt>
                <c:pt idx="3491">
                  <c:v>#N/A</c:v>
                </c:pt>
                <c:pt idx="3492">
                  <c:v>#N/A</c:v>
                </c:pt>
                <c:pt idx="3493">
                  <c:v>#N/A</c:v>
                </c:pt>
                <c:pt idx="3494">
                  <c:v>#N/A</c:v>
                </c:pt>
                <c:pt idx="3495">
                  <c:v>#N/A</c:v>
                </c:pt>
                <c:pt idx="3496">
                  <c:v>#N/A</c:v>
                </c:pt>
                <c:pt idx="3497">
                  <c:v>#N/A</c:v>
                </c:pt>
                <c:pt idx="3498">
                  <c:v>#N/A</c:v>
                </c:pt>
                <c:pt idx="3499">
                  <c:v>#N/A</c:v>
                </c:pt>
                <c:pt idx="3500">
                  <c:v>#N/A</c:v>
                </c:pt>
                <c:pt idx="3501">
                  <c:v>#N/A</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pt idx="3518">
                  <c:v>#N/A</c:v>
                </c:pt>
                <c:pt idx="3519">
                  <c:v>#N/A</c:v>
                </c:pt>
                <c:pt idx="3520">
                  <c:v>#N/A</c:v>
                </c:pt>
                <c:pt idx="3521">
                  <c:v>#N/A</c:v>
                </c:pt>
                <c:pt idx="3522">
                  <c:v>#N/A</c:v>
                </c:pt>
                <c:pt idx="3523">
                  <c:v>#N/A</c:v>
                </c:pt>
                <c:pt idx="3524">
                  <c:v>#N/A</c:v>
                </c:pt>
                <c:pt idx="3525">
                  <c:v>#N/A</c:v>
                </c:pt>
                <c:pt idx="3526">
                  <c:v>#N/A</c:v>
                </c:pt>
                <c:pt idx="3527">
                  <c:v>#N/A</c:v>
                </c:pt>
                <c:pt idx="3528">
                  <c:v>#N/A</c:v>
                </c:pt>
                <c:pt idx="3529">
                  <c:v>#N/A</c:v>
                </c:pt>
                <c:pt idx="3530">
                  <c:v>#N/A</c:v>
                </c:pt>
              </c:numCache>
            </c:numRef>
          </c:val>
          <c:smooth val="0"/>
          <c:extLst>
            <c:ext xmlns:c16="http://schemas.microsoft.com/office/drawing/2014/chart" uri="{C3380CC4-5D6E-409C-BE32-E72D297353CC}">
              <c16:uniqueId val="{00000002-134C-42F2-9A99-73848B77E57B}"/>
            </c:ext>
          </c:extLst>
        </c:ser>
        <c:ser>
          <c:idx val="14"/>
          <c:order val="1"/>
          <c:tx>
            <c:strRef>
              <c:f>Trends!$D$16</c:f>
              <c:strCache>
                <c:ptCount val="1"/>
                <c:pt idx="0">
                  <c:v>Fixed/12-mo</c:v>
                </c:pt>
              </c:strCache>
            </c:strRef>
          </c:tx>
          <c:spPr>
            <a:ln w="19050" cap="rnd">
              <a:solidFill>
                <a:srgbClr val="CC99FF"/>
              </a:solidFill>
              <a:round/>
            </a:ln>
            <a:effectLst/>
          </c:spPr>
          <c:marker>
            <c:symbol val="none"/>
          </c:marker>
          <c:cat>
            <c:numRef>
              <c:f>Trends!$C$17:$C$3564</c:f>
              <c:numCache>
                <c:formatCode>mm/dd/yy</c:formatCode>
                <c:ptCount val="3548"/>
                <c:pt idx="0">
                  <c:v>42736.999305555553</c:v>
                </c:pt>
                <c:pt idx="1">
                  <c:v>42737.999305555553</c:v>
                </c:pt>
                <c:pt idx="2">
                  <c:v>42738.999305555553</c:v>
                </c:pt>
                <c:pt idx="3">
                  <c:v>42739.999305555553</c:v>
                </c:pt>
                <c:pt idx="4">
                  <c:v>42740.999305555553</c:v>
                </c:pt>
                <c:pt idx="5">
                  <c:v>42741.999305555553</c:v>
                </c:pt>
                <c:pt idx="6">
                  <c:v>42742.999305555553</c:v>
                </c:pt>
                <c:pt idx="7">
                  <c:v>42743.999305555553</c:v>
                </c:pt>
                <c:pt idx="8">
                  <c:v>42744.999305555553</c:v>
                </c:pt>
                <c:pt idx="9">
                  <c:v>42745.999305555553</c:v>
                </c:pt>
                <c:pt idx="10">
                  <c:v>42746.999305555553</c:v>
                </c:pt>
                <c:pt idx="11">
                  <c:v>42747.999305555553</c:v>
                </c:pt>
                <c:pt idx="12">
                  <c:v>42748.999305555553</c:v>
                </c:pt>
                <c:pt idx="13">
                  <c:v>42749.999305555553</c:v>
                </c:pt>
                <c:pt idx="14">
                  <c:v>42750.999305555553</c:v>
                </c:pt>
                <c:pt idx="15">
                  <c:v>42751.999305555553</c:v>
                </c:pt>
                <c:pt idx="16">
                  <c:v>42752.999305555553</c:v>
                </c:pt>
                <c:pt idx="17">
                  <c:v>42753.999305555553</c:v>
                </c:pt>
                <c:pt idx="18">
                  <c:v>42754.999305555553</c:v>
                </c:pt>
                <c:pt idx="19">
                  <c:v>42755.999305555553</c:v>
                </c:pt>
                <c:pt idx="20">
                  <c:v>42756.999305555553</c:v>
                </c:pt>
                <c:pt idx="21">
                  <c:v>42757.999305555553</c:v>
                </c:pt>
                <c:pt idx="22">
                  <c:v>42758.999305555553</c:v>
                </c:pt>
                <c:pt idx="23">
                  <c:v>42759.999305555553</c:v>
                </c:pt>
                <c:pt idx="24">
                  <c:v>42760.999305555553</c:v>
                </c:pt>
                <c:pt idx="25">
                  <c:v>42761.999305555553</c:v>
                </c:pt>
                <c:pt idx="26">
                  <c:v>42762.999305555553</c:v>
                </c:pt>
                <c:pt idx="27">
                  <c:v>42763.999305555553</c:v>
                </c:pt>
                <c:pt idx="28">
                  <c:v>42764.999305555553</c:v>
                </c:pt>
                <c:pt idx="29">
                  <c:v>42765.999305555553</c:v>
                </c:pt>
                <c:pt idx="30">
                  <c:v>42766.999305555553</c:v>
                </c:pt>
                <c:pt idx="31">
                  <c:v>42767.999305555553</c:v>
                </c:pt>
                <c:pt idx="32">
                  <c:v>42768.999305555553</c:v>
                </c:pt>
                <c:pt idx="33">
                  <c:v>42769.999305555553</c:v>
                </c:pt>
                <c:pt idx="34">
                  <c:v>42770.999305555553</c:v>
                </c:pt>
                <c:pt idx="35">
                  <c:v>42771.999305555553</c:v>
                </c:pt>
                <c:pt idx="36">
                  <c:v>42772.999305555553</c:v>
                </c:pt>
                <c:pt idx="37">
                  <c:v>42773.999305555553</c:v>
                </c:pt>
                <c:pt idx="38">
                  <c:v>42774.999305555553</c:v>
                </c:pt>
                <c:pt idx="39">
                  <c:v>42775.999305555553</c:v>
                </c:pt>
                <c:pt idx="40">
                  <c:v>42776.999305555553</c:v>
                </c:pt>
                <c:pt idx="41">
                  <c:v>42777.999305555553</c:v>
                </c:pt>
                <c:pt idx="42">
                  <c:v>42778.999305555553</c:v>
                </c:pt>
                <c:pt idx="43">
                  <c:v>42779.999305555553</c:v>
                </c:pt>
                <c:pt idx="44">
                  <c:v>42780.999305555553</c:v>
                </c:pt>
                <c:pt idx="45">
                  <c:v>42781.999305555553</c:v>
                </c:pt>
                <c:pt idx="46">
                  <c:v>42782.999305555553</c:v>
                </c:pt>
                <c:pt idx="47">
                  <c:v>42783.999305555553</c:v>
                </c:pt>
                <c:pt idx="48">
                  <c:v>42784.999305555553</c:v>
                </c:pt>
                <c:pt idx="49">
                  <c:v>42785.999305555553</c:v>
                </c:pt>
                <c:pt idx="50">
                  <c:v>42786.999305555553</c:v>
                </c:pt>
                <c:pt idx="51">
                  <c:v>42787.999305555553</c:v>
                </c:pt>
                <c:pt idx="52">
                  <c:v>42788.999305555553</c:v>
                </c:pt>
                <c:pt idx="53">
                  <c:v>42789.999305555553</c:v>
                </c:pt>
                <c:pt idx="54">
                  <c:v>42790.999305555553</c:v>
                </c:pt>
                <c:pt idx="55">
                  <c:v>42791.999305555553</c:v>
                </c:pt>
                <c:pt idx="56">
                  <c:v>42792.999305555553</c:v>
                </c:pt>
                <c:pt idx="57">
                  <c:v>42793.999305555553</c:v>
                </c:pt>
                <c:pt idx="58">
                  <c:v>42794.999305555553</c:v>
                </c:pt>
                <c:pt idx="59">
                  <c:v>42795.999305555553</c:v>
                </c:pt>
                <c:pt idx="60">
                  <c:v>42796.999305555553</c:v>
                </c:pt>
                <c:pt idx="61">
                  <c:v>42797.999305555553</c:v>
                </c:pt>
                <c:pt idx="62">
                  <c:v>42798.999305555553</c:v>
                </c:pt>
                <c:pt idx="63">
                  <c:v>42799.999305555553</c:v>
                </c:pt>
                <c:pt idx="64">
                  <c:v>42800.999305555553</c:v>
                </c:pt>
                <c:pt idx="65">
                  <c:v>42801.999305555553</c:v>
                </c:pt>
                <c:pt idx="66">
                  <c:v>42802.999305555553</c:v>
                </c:pt>
                <c:pt idx="67">
                  <c:v>42803.999305555553</c:v>
                </c:pt>
                <c:pt idx="68">
                  <c:v>42804.999305555553</c:v>
                </c:pt>
                <c:pt idx="69">
                  <c:v>42805.999305555553</c:v>
                </c:pt>
                <c:pt idx="70">
                  <c:v>42806.999305555553</c:v>
                </c:pt>
                <c:pt idx="71">
                  <c:v>42807.999305555553</c:v>
                </c:pt>
                <c:pt idx="72">
                  <c:v>42808.999305555553</c:v>
                </c:pt>
                <c:pt idx="73">
                  <c:v>42809.999305555553</c:v>
                </c:pt>
                <c:pt idx="74">
                  <c:v>42810.999305555553</c:v>
                </c:pt>
                <c:pt idx="75">
                  <c:v>42811.999305555553</c:v>
                </c:pt>
                <c:pt idx="76">
                  <c:v>42812.999305555553</c:v>
                </c:pt>
                <c:pt idx="77">
                  <c:v>42813.999305555553</c:v>
                </c:pt>
                <c:pt idx="78">
                  <c:v>42814.999305555553</c:v>
                </c:pt>
                <c:pt idx="79">
                  <c:v>42815.999305555553</c:v>
                </c:pt>
                <c:pt idx="80">
                  <c:v>42816.999305555553</c:v>
                </c:pt>
                <c:pt idx="81">
                  <c:v>42817.999305555553</c:v>
                </c:pt>
                <c:pt idx="82">
                  <c:v>42818.999305555553</c:v>
                </c:pt>
                <c:pt idx="83">
                  <c:v>42819.999305555553</c:v>
                </c:pt>
                <c:pt idx="84">
                  <c:v>42820.999305555553</c:v>
                </c:pt>
                <c:pt idx="85">
                  <c:v>42821.999305555553</c:v>
                </c:pt>
                <c:pt idx="86">
                  <c:v>42822.999305555553</c:v>
                </c:pt>
                <c:pt idx="87">
                  <c:v>42823.999305555553</c:v>
                </c:pt>
                <c:pt idx="88">
                  <c:v>42824.999305555553</c:v>
                </c:pt>
                <c:pt idx="89">
                  <c:v>42825.999305555553</c:v>
                </c:pt>
                <c:pt idx="90">
                  <c:v>42826.999305555553</c:v>
                </c:pt>
                <c:pt idx="91">
                  <c:v>42827.999305555553</c:v>
                </c:pt>
                <c:pt idx="92">
                  <c:v>42828.999305555553</c:v>
                </c:pt>
                <c:pt idx="93">
                  <c:v>42829.999305555553</c:v>
                </c:pt>
                <c:pt idx="94">
                  <c:v>42830.999305555553</c:v>
                </c:pt>
                <c:pt idx="95">
                  <c:v>42831.999305555553</c:v>
                </c:pt>
                <c:pt idx="96">
                  <c:v>42832.999305555553</c:v>
                </c:pt>
                <c:pt idx="97">
                  <c:v>42833.999305555553</c:v>
                </c:pt>
                <c:pt idx="98">
                  <c:v>42834.999305555553</c:v>
                </c:pt>
                <c:pt idx="99">
                  <c:v>42835.999305555553</c:v>
                </c:pt>
                <c:pt idx="100">
                  <c:v>42836.999305555553</c:v>
                </c:pt>
                <c:pt idx="101">
                  <c:v>42837.999305555553</c:v>
                </c:pt>
                <c:pt idx="102">
                  <c:v>42838.999305555553</c:v>
                </c:pt>
                <c:pt idx="103">
                  <c:v>42839.999305555553</c:v>
                </c:pt>
                <c:pt idx="104">
                  <c:v>42840.999305555553</c:v>
                </c:pt>
                <c:pt idx="105">
                  <c:v>42841.999305555553</c:v>
                </c:pt>
                <c:pt idx="106">
                  <c:v>42842.999305555553</c:v>
                </c:pt>
                <c:pt idx="107">
                  <c:v>42843.999305555553</c:v>
                </c:pt>
                <c:pt idx="108">
                  <c:v>42844.999305555553</c:v>
                </c:pt>
                <c:pt idx="109">
                  <c:v>42845.999305555553</c:v>
                </c:pt>
                <c:pt idx="110">
                  <c:v>42846.999305555553</c:v>
                </c:pt>
                <c:pt idx="111">
                  <c:v>42847.999305555553</c:v>
                </c:pt>
                <c:pt idx="112">
                  <c:v>42848.999305555553</c:v>
                </c:pt>
                <c:pt idx="113">
                  <c:v>42849.999305555553</c:v>
                </c:pt>
                <c:pt idx="114">
                  <c:v>42850.999305555553</c:v>
                </c:pt>
                <c:pt idx="115">
                  <c:v>42851.999305555553</c:v>
                </c:pt>
                <c:pt idx="116">
                  <c:v>42852.999305555553</c:v>
                </c:pt>
                <c:pt idx="117">
                  <c:v>42853.999305555553</c:v>
                </c:pt>
                <c:pt idx="118">
                  <c:v>42854.999305555553</c:v>
                </c:pt>
                <c:pt idx="119">
                  <c:v>42855.999305555553</c:v>
                </c:pt>
                <c:pt idx="120">
                  <c:v>42856.999305555553</c:v>
                </c:pt>
                <c:pt idx="121">
                  <c:v>42857.999305555553</c:v>
                </c:pt>
                <c:pt idx="122">
                  <c:v>42858.999305555553</c:v>
                </c:pt>
                <c:pt idx="123">
                  <c:v>42859.999305555553</c:v>
                </c:pt>
                <c:pt idx="124">
                  <c:v>42860.999305555553</c:v>
                </c:pt>
                <c:pt idx="125">
                  <c:v>42861.999305555553</c:v>
                </c:pt>
                <c:pt idx="126">
                  <c:v>42862.999305555553</c:v>
                </c:pt>
                <c:pt idx="127">
                  <c:v>42863.999305555553</c:v>
                </c:pt>
                <c:pt idx="128">
                  <c:v>42864.999305555553</c:v>
                </c:pt>
                <c:pt idx="129">
                  <c:v>42865.999305555553</c:v>
                </c:pt>
                <c:pt idx="130">
                  <c:v>42866.999305555553</c:v>
                </c:pt>
                <c:pt idx="131">
                  <c:v>42867.999305555553</c:v>
                </c:pt>
                <c:pt idx="132">
                  <c:v>42868.999305555553</c:v>
                </c:pt>
                <c:pt idx="133">
                  <c:v>42869.999305555553</c:v>
                </c:pt>
                <c:pt idx="134">
                  <c:v>42870.999305555553</c:v>
                </c:pt>
                <c:pt idx="135">
                  <c:v>42871.999305555553</c:v>
                </c:pt>
                <c:pt idx="136">
                  <c:v>42872.999305555553</c:v>
                </c:pt>
                <c:pt idx="137">
                  <c:v>42873.999305555553</c:v>
                </c:pt>
                <c:pt idx="138">
                  <c:v>42874.999305555553</c:v>
                </c:pt>
                <c:pt idx="139">
                  <c:v>42875.999305555553</c:v>
                </c:pt>
                <c:pt idx="140">
                  <c:v>42876.999305555553</c:v>
                </c:pt>
                <c:pt idx="141">
                  <c:v>42877.999305555553</c:v>
                </c:pt>
                <c:pt idx="142">
                  <c:v>42878.999305555553</c:v>
                </c:pt>
                <c:pt idx="143">
                  <c:v>42879.999305555553</c:v>
                </c:pt>
                <c:pt idx="144">
                  <c:v>42880.999305555553</c:v>
                </c:pt>
                <c:pt idx="145">
                  <c:v>42881.999305555553</c:v>
                </c:pt>
                <c:pt idx="146">
                  <c:v>42882.999305555553</c:v>
                </c:pt>
                <c:pt idx="147">
                  <c:v>42883.999305555553</c:v>
                </c:pt>
                <c:pt idx="148">
                  <c:v>42884.999305555553</c:v>
                </c:pt>
                <c:pt idx="149">
                  <c:v>42885.999305555553</c:v>
                </c:pt>
                <c:pt idx="150">
                  <c:v>42886.999305555553</c:v>
                </c:pt>
                <c:pt idx="151">
                  <c:v>42887.999305555553</c:v>
                </c:pt>
                <c:pt idx="152">
                  <c:v>42888.999305555553</c:v>
                </c:pt>
                <c:pt idx="153">
                  <c:v>42889.999305555553</c:v>
                </c:pt>
                <c:pt idx="154">
                  <c:v>42890.999305555553</c:v>
                </c:pt>
                <c:pt idx="155">
                  <c:v>42891.999305555553</c:v>
                </c:pt>
                <c:pt idx="156">
                  <c:v>42892.999305555553</c:v>
                </c:pt>
                <c:pt idx="157">
                  <c:v>42893.999305555553</c:v>
                </c:pt>
                <c:pt idx="158">
                  <c:v>42894.999305555553</c:v>
                </c:pt>
                <c:pt idx="159">
                  <c:v>42895.999305555553</c:v>
                </c:pt>
                <c:pt idx="160">
                  <c:v>42896.999305555553</c:v>
                </c:pt>
                <c:pt idx="161">
                  <c:v>42897.999305555553</c:v>
                </c:pt>
                <c:pt idx="162">
                  <c:v>42898.999305555553</c:v>
                </c:pt>
                <c:pt idx="163">
                  <c:v>42899.999305555553</c:v>
                </c:pt>
                <c:pt idx="164">
                  <c:v>42900.999305555553</c:v>
                </c:pt>
                <c:pt idx="165">
                  <c:v>42901.999305555553</c:v>
                </c:pt>
                <c:pt idx="166">
                  <c:v>42902.999305555553</c:v>
                </c:pt>
                <c:pt idx="167">
                  <c:v>42903.999305555553</c:v>
                </c:pt>
                <c:pt idx="168">
                  <c:v>42904.999305555553</c:v>
                </c:pt>
                <c:pt idx="169">
                  <c:v>42905.999305555553</c:v>
                </c:pt>
                <c:pt idx="170">
                  <c:v>42906.999305555553</c:v>
                </c:pt>
                <c:pt idx="171">
                  <c:v>42907.999305555553</c:v>
                </c:pt>
                <c:pt idx="172">
                  <c:v>42908.999305555553</c:v>
                </c:pt>
                <c:pt idx="173">
                  <c:v>42909.999305555553</c:v>
                </c:pt>
                <c:pt idx="174">
                  <c:v>42910.999305555553</c:v>
                </c:pt>
                <c:pt idx="175">
                  <c:v>42911.999305555553</c:v>
                </c:pt>
                <c:pt idx="176">
                  <c:v>42912.999305555553</c:v>
                </c:pt>
                <c:pt idx="177">
                  <c:v>42913.999305555553</c:v>
                </c:pt>
                <c:pt idx="178">
                  <c:v>42914.999305555553</c:v>
                </c:pt>
                <c:pt idx="179">
                  <c:v>42915.999305555553</c:v>
                </c:pt>
                <c:pt idx="180">
                  <c:v>42916.999305555553</c:v>
                </c:pt>
                <c:pt idx="181">
                  <c:v>42917.999305555553</c:v>
                </c:pt>
                <c:pt idx="182">
                  <c:v>42918.999305555553</c:v>
                </c:pt>
                <c:pt idx="183">
                  <c:v>42919.999305555553</c:v>
                </c:pt>
                <c:pt idx="184">
                  <c:v>42920.999305555553</c:v>
                </c:pt>
                <c:pt idx="185">
                  <c:v>42921.999305555553</c:v>
                </c:pt>
                <c:pt idx="186">
                  <c:v>42922.999305555553</c:v>
                </c:pt>
                <c:pt idx="187">
                  <c:v>42923.999305555553</c:v>
                </c:pt>
                <c:pt idx="188">
                  <c:v>42924.999305555553</c:v>
                </c:pt>
                <c:pt idx="189">
                  <c:v>42925.999305555553</c:v>
                </c:pt>
                <c:pt idx="190">
                  <c:v>42926.999305555553</c:v>
                </c:pt>
                <c:pt idx="191">
                  <c:v>42927.999305555553</c:v>
                </c:pt>
                <c:pt idx="192">
                  <c:v>42928.999305555553</c:v>
                </c:pt>
                <c:pt idx="193">
                  <c:v>42929.999305555553</c:v>
                </c:pt>
                <c:pt idx="194">
                  <c:v>42930.999305555553</c:v>
                </c:pt>
                <c:pt idx="195">
                  <c:v>42931.999305555553</c:v>
                </c:pt>
                <c:pt idx="196">
                  <c:v>42932.999305555553</c:v>
                </c:pt>
                <c:pt idx="197">
                  <c:v>42933.999305555553</c:v>
                </c:pt>
                <c:pt idx="198">
                  <c:v>42934.999305555553</c:v>
                </c:pt>
                <c:pt idx="199">
                  <c:v>42935.999305555553</c:v>
                </c:pt>
                <c:pt idx="200">
                  <c:v>42936.999305555553</c:v>
                </c:pt>
                <c:pt idx="201">
                  <c:v>42937.999305555553</c:v>
                </c:pt>
                <c:pt idx="202">
                  <c:v>42938.999305555553</c:v>
                </c:pt>
                <c:pt idx="203">
                  <c:v>42939.999305555553</c:v>
                </c:pt>
                <c:pt idx="204">
                  <c:v>42940.999305555553</c:v>
                </c:pt>
                <c:pt idx="205">
                  <c:v>42941.999305555553</c:v>
                </c:pt>
                <c:pt idx="206">
                  <c:v>42942.999305555553</c:v>
                </c:pt>
                <c:pt idx="207">
                  <c:v>42943.999305555553</c:v>
                </c:pt>
                <c:pt idx="208">
                  <c:v>42944.999305555553</c:v>
                </c:pt>
                <c:pt idx="209">
                  <c:v>42945.999305555553</c:v>
                </c:pt>
                <c:pt idx="210">
                  <c:v>42946.999305555553</c:v>
                </c:pt>
                <c:pt idx="211">
                  <c:v>42947.999305555553</c:v>
                </c:pt>
                <c:pt idx="212">
                  <c:v>42948.999305555553</c:v>
                </c:pt>
                <c:pt idx="213">
                  <c:v>42949.999305555553</c:v>
                </c:pt>
                <c:pt idx="214">
                  <c:v>42950.999305555553</c:v>
                </c:pt>
                <c:pt idx="215">
                  <c:v>42951.999305555553</c:v>
                </c:pt>
                <c:pt idx="216">
                  <c:v>42952.999305555553</c:v>
                </c:pt>
                <c:pt idx="217">
                  <c:v>42953.999305555553</c:v>
                </c:pt>
                <c:pt idx="218">
                  <c:v>42954.999305555553</c:v>
                </c:pt>
                <c:pt idx="219">
                  <c:v>42955.999305555553</c:v>
                </c:pt>
                <c:pt idx="220">
                  <c:v>42956.999305555553</c:v>
                </c:pt>
                <c:pt idx="221">
                  <c:v>42957.999305555553</c:v>
                </c:pt>
                <c:pt idx="222">
                  <c:v>42958.999305555553</c:v>
                </c:pt>
                <c:pt idx="223">
                  <c:v>42959.999305555553</c:v>
                </c:pt>
                <c:pt idx="224">
                  <c:v>42960.999305555553</c:v>
                </c:pt>
                <c:pt idx="225">
                  <c:v>42961.999305555553</c:v>
                </c:pt>
                <c:pt idx="226">
                  <c:v>42962.999305555553</c:v>
                </c:pt>
                <c:pt idx="227">
                  <c:v>42963.999305555553</c:v>
                </c:pt>
                <c:pt idx="228">
                  <c:v>42964.999305555553</c:v>
                </c:pt>
                <c:pt idx="229">
                  <c:v>42965.999305555553</c:v>
                </c:pt>
                <c:pt idx="230">
                  <c:v>42966.999305555553</c:v>
                </c:pt>
                <c:pt idx="231">
                  <c:v>42967.999305555553</c:v>
                </c:pt>
                <c:pt idx="232">
                  <c:v>42968.999305555553</c:v>
                </c:pt>
                <c:pt idx="233">
                  <c:v>42969.999305555553</c:v>
                </c:pt>
                <c:pt idx="234">
                  <c:v>42970.999305555553</c:v>
                </c:pt>
                <c:pt idx="235">
                  <c:v>42971.999305555553</c:v>
                </c:pt>
                <c:pt idx="236">
                  <c:v>42972.999305555553</c:v>
                </c:pt>
                <c:pt idx="237">
                  <c:v>42973.999305555553</c:v>
                </c:pt>
                <c:pt idx="238">
                  <c:v>42974.999305555553</c:v>
                </c:pt>
                <c:pt idx="239">
                  <c:v>42975.999305555553</c:v>
                </c:pt>
                <c:pt idx="240">
                  <c:v>42976.999305555553</c:v>
                </c:pt>
                <c:pt idx="241">
                  <c:v>42977.999305555553</c:v>
                </c:pt>
                <c:pt idx="242">
                  <c:v>42978.999305555553</c:v>
                </c:pt>
                <c:pt idx="243">
                  <c:v>42979.999305555553</c:v>
                </c:pt>
                <c:pt idx="244">
                  <c:v>42980.999305555553</c:v>
                </c:pt>
                <c:pt idx="245">
                  <c:v>42981.999305555553</c:v>
                </c:pt>
                <c:pt idx="246">
                  <c:v>42982.999305555553</c:v>
                </c:pt>
                <c:pt idx="247">
                  <c:v>42983.999305555553</c:v>
                </c:pt>
                <c:pt idx="248">
                  <c:v>42984.999305555553</c:v>
                </c:pt>
                <c:pt idx="249">
                  <c:v>42985.999305555553</c:v>
                </c:pt>
                <c:pt idx="250">
                  <c:v>42986.999305555553</c:v>
                </c:pt>
                <c:pt idx="251">
                  <c:v>42987.999305555553</c:v>
                </c:pt>
                <c:pt idx="252">
                  <c:v>42988.999305555553</c:v>
                </c:pt>
                <c:pt idx="253">
                  <c:v>42989.999305555553</c:v>
                </c:pt>
                <c:pt idx="254">
                  <c:v>42990.999305555553</c:v>
                </c:pt>
                <c:pt idx="255">
                  <c:v>42991.999305555553</c:v>
                </c:pt>
                <c:pt idx="256">
                  <c:v>42992.999305555553</c:v>
                </c:pt>
                <c:pt idx="257">
                  <c:v>42993.999305555553</c:v>
                </c:pt>
                <c:pt idx="258">
                  <c:v>42994.999305555553</c:v>
                </c:pt>
                <c:pt idx="259">
                  <c:v>42995.999305555553</c:v>
                </c:pt>
                <c:pt idx="260">
                  <c:v>42996.999305555553</c:v>
                </c:pt>
                <c:pt idx="261">
                  <c:v>42997.999305555553</c:v>
                </c:pt>
                <c:pt idx="262">
                  <c:v>42998.999305555553</c:v>
                </c:pt>
                <c:pt idx="263">
                  <c:v>42999.999305555553</c:v>
                </c:pt>
                <c:pt idx="264">
                  <c:v>43000.999305555553</c:v>
                </c:pt>
                <c:pt idx="265">
                  <c:v>43001.999305555553</c:v>
                </c:pt>
                <c:pt idx="266">
                  <c:v>43002.999305555553</c:v>
                </c:pt>
                <c:pt idx="267">
                  <c:v>43003.999305555553</c:v>
                </c:pt>
                <c:pt idx="268">
                  <c:v>43004.999305555553</c:v>
                </c:pt>
                <c:pt idx="269">
                  <c:v>43005.999305555553</c:v>
                </c:pt>
                <c:pt idx="270">
                  <c:v>43006.999305555553</c:v>
                </c:pt>
                <c:pt idx="271">
                  <c:v>43007.999305555553</c:v>
                </c:pt>
                <c:pt idx="272">
                  <c:v>43008.999305555553</c:v>
                </c:pt>
                <c:pt idx="273">
                  <c:v>43009.999305555553</c:v>
                </c:pt>
                <c:pt idx="274">
                  <c:v>43010.999305555553</c:v>
                </c:pt>
                <c:pt idx="275">
                  <c:v>43011.999305555553</c:v>
                </c:pt>
                <c:pt idx="276">
                  <c:v>43012.999305555553</c:v>
                </c:pt>
                <c:pt idx="277">
                  <c:v>43013.999305555553</c:v>
                </c:pt>
                <c:pt idx="278">
                  <c:v>43014.999305555553</c:v>
                </c:pt>
                <c:pt idx="279">
                  <c:v>43015.999305555553</c:v>
                </c:pt>
                <c:pt idx="280">
                  <c:v>43016.999305555553</c:v>
                </c:pt>
                <c:pt idx="281">
                  <c:v>43017.999305555553</c:v>
                </c:pt>
                <c:pt idx="282">
                  <c:v>43018.999305555553</c:v>
                </c:pt>
                <c:pt idx="283">
                  <c:v>43019.999305555553</c:v>
                </c:pt>
                <c:pt idx="284">
                  <c:v>43020.999305555553</c:v>
                </c:pt>
                <c:pt idx="285">
                  <c:v>43021.999305555553</c:v>
                </c:pt>
                <c:pt idx="286">
                  <c:v>43022.999305555553</c:v>
                </c:pt>
                <c:pt idx="287">
                  <c:v>43023.999305555553</c:v>
                </c:pt>
                <c:pt idx="288">
                  <c:v>43024.999305555553</c:v>
                </c:pt>
                <c:pt idx="289">
                  <c:v>43025.999305555553</c:v>
                </c:pt>
                <c:pt idx="290">
                  <c:v>43026.999305555553</c:v>
                </c:pt>
                <c:pt idx="291">
                  <c:v>43027.999305555553</c:v>
                </c:pt>
                <c:pt idx="292">
                  <c:v>43028.999305555553</c:v>
                </c:pt>
                <c:pt idx="293">
                  <c:v>43029.999305555553</c:v>
                </c:pt>
                <c:pt idx="294">
                  <c:v>43030.999305555553</c:v>
                </c:pt>
                <c:pt idx="295">
                  <c:v>43031.999305555553</c:v>
                </c:pt>
                <c:pt idx="296">
                  <c:v>43032.999305555553</c:v>
                </c:pt>
                <c:pt idx="297">
                  <c:v>43033.999305555553</c:v>
                </c:pt>
                <c:pt idx="298">
                  <c:v>43034.999305555553</c:v>
                </c:pt>
                <c:pt idx="299">
                  <c:v>43035.999305555553</c:v>
                </c:pt>
                <c:pt idx="300">
                  <c:v>43036.999305555553</c:v>
                </c:pt>
                <c:pt idx="301">
                  <c:v>43037.999305555553</c:v>
                </c:pt>
                <c:pt idx="302">
                  <c:v>43038.999305555553</c:v>
                </c:pt>
                <c:pt idx="303">
                  <c:v>43039.999305555553</c:v>
                </c:pt>
                <c:pt idx="304">
                  <c:v>43040.999305555553</c:v>
                </c:pt>
                <c:pt idx="305">
                  <c:v>43041.999305555553</c:v>
                </c:pt>
                <c:pt idx="306">
                  <c:v>43042.999305555553</c:v>
                </c:pt>
                <c:pt idx="307">
                  <c:v>43043.999305555553</c:v>
                </c:pt>
                <c:pt idx="308">
                  <c:v>43044.999305555553</c:v>
                </c:pt>
                <c:pt idx="309">
                  <c:v>43045.999305555553</c:v>
                </c:pt>
                <c:pt idx="310">
                  <c:v>43046.999305555553</c:v>
                </c:pt>
                <c:pt idx="311">
                  <c:v>43047.999305555553</c:v>
                </c:pt>
                <c:pt idx="312">
                  <c:v>43048.999305555553</c:v>
                </c:pt>
                <c:pt idx="313">
                  <c:v>43049.999305555553</c:v>
                </c:pt>
                <c:pt idx="314">
                  <c:v>43050.999305555553</c:v>
                </c:pt>
                <c:pt idx="315">
                  <c:v>43051.999305555553</c:v>
                </c:pt>
                <c:pt idx="316">
                  <c:v>43052.999305555553</c:v>
                </c:pt>
                <c:pt idx="317">
                  <c:v>43053.999305555553</c:v>
                </c:pt>
                <c:pt idx="318">
                  <c:v>43054.999305555553</c:v>
                </c:pt>
                <c:pt idx="319">
                  <c:v>43055.999305555553</c:v>
                </c:pt>
                <c:pt idx="320">
                  <c:v>43056.999305555553</c:v>
                </c:pt>
                <c:pt idx="321">
                  <c:v>43057.999305555553</c:v>
                </c:pt>
                <c:pt idx="322">
                  <c:v>43058.999305555553</c:v>
                </c:pt>
                <c:pt idx="323">
                  <c:v>43059.999305555553</c:v>
                </c:pt>
                <c:pt idx="324">
                  <c:v>43060.999305555553</c:v>
                </c:pt>
                <c:pt idx="325">
                  <c:v>43061.999305555553</c:v>
                </c:pt>
                <c:pt idx="326">
                  <c:v>43062.999305555553</c:v>
                </c:pt>
                <c:pt idx="327">
                  <c:v>43063.999305555553</c:v>
                </c:pt>
                <c:pt idx="328">
                  <c:v>43064.999305555553</c:v>
                </c:pt>
                <c:pt idx="329">
                  <c:v>43065.999305555553</c:v>
                </c:pt>
                <c:pt idx="330">
                  <c:v>43066.999305555553</c:v>
                </c:pt>
                <c:pt idx="331">
                  <c:v>43067.999305555553</c:v>
                </c:pt>
                <c:pt idx="332">
                  <c:v>43068.999305555553</c:v>
                </c:pt>
                <c:pt idx="333">
                  <c:v>43069.999305555553</c:v>
                </c:pt>
                <c:pt idx="334">
                  <c:v>43070.999305555553</c:v>
                </c:pt>
                <c:pt idx="335">
                  <c:v>43071.999305555553</c:v>
                </c:pt>
                <c:pt idx="336">
                  <c:v>43072.999305555553</c:v>
                </c:pt>
                <c:pt idx="337">
                  <c:v>43073.999305555553</c:v>
                </c:pt>
                <c:pt idx="338">
                  <c:v>43074.999305555553</c:v>
                </c:pt>
                <c:pt idx="339">
                  <c:v>43075.999305555553</c:v>
                </c:pt>
                <c:pt idx="340">
                  <c:v>43076.999305555553</c:v>
                </c:pt>
                <c:pt idx="341">
                  <c:v>43077.999305555553</c:v>
                </c:pt>
                <c:pt idx="342">
                  <c:v>43078.999305555553</c:v>
                </c:pt>
                <c:pt idx="343">
                  <c:v>43079.999305555553</c:v>
                </c:pt>
                <c:pt idx="344">
                  <c:v>43080.999305555553</c:v>
                </c:pt>
                <c:pt idx="345">
                  <c:v>43081.999305555553</c:v>
                </c:pt>
                <c:pt idx="346">
                  <c:v>43082.999305555553</c:v>
                </c:pt>
                <c:pt idx="347">
                  <c:v>43083.999305555553</c:v>
                </c:pt>
                <c:pt idx="348">
                  <c:v>43084.999305555553</c:v>
                </c:pt>
                <c:pt idx="349">
                  <c:v>43085.999305555553</c:v>
                </c:pt>
                <c:pt idx="350">
                  <c:v>43086.999305555553</c:v>
                </c:pt>
                <c:pt idx="351">
                  <c:v>43087.999305555553</c:v>
                </c:pt>
                <c:pt idx="352">
                  <c:v>43088.999305555553</c:v>
                </c:pt>
                <c:pt idx="353">
                  <c:v>43089.999305555553</c:v>
                </c:pt>
                <c:pt idx="354">
                  <c:v>43090.999305555553</c:v>
                </c:pt>
                <c:pt idx="355">
                  <c:v>43091.999305555553</c:v>
                </c:pt>
                <c:pt idx="356">
                  <c:v>43092.999305555553</c:v>
                </c:pt>
                <c:pt idx="357">
                  <c:v>43093.999305555553</c:v>
                </c:pt>
                <c:pt idx="358">
                  <c:v>43094.999305555553</c:v>
                </c:pt>
                <c:pt idx="359">
                  <c:v>43095.999305555553</c:v>
                </c:pt>
                <c:pt idx="360">
                  <c:v>43096.999305555553</c:v>
                </c:pt>
                <c:pt idx="361">
                  <c:v>43097.999305555553</c:v>
                </c:pt>
                <c:pt idx="362">
                  <c:v>43098.999305555553</c:v>
                </c:pt>
                <c:pt idx="363">
                  <c:v>43099.999305555553</c:v>
                </c:pt>
                <c:pt idx="364">
                  <c:v>43100.999305555553</c:v>
                </c:pt>
                <c:pt idx="365">
                  <c:v>43101.999305555553</c:v>
                </c:pt>
                <c:pt idx="366">
                  <c:v>43102.999305555553</c:v>
                </c:pt>
                <c:pt idx="367">
                  <c:v>43103.999305555553</c:v>
                </c:pt>
                <c:pt idx="368">
                  <c:v>43104.999305555553</c:v>
                </c:pt>
                <c:pt idx="369">
                  <c:v>43105.999305555553</c:v>
                </c:pt>
                <c:pt idx="370">
                  <c:v>43106.999305555553</c:v>
                </c:pt>
                <c:pt idx="371">
                  <c:v>43107.999305555553</c:v>
                </c:pt>
                <c:pt idx="372">
                  <c:v>43108.999305555553</c:v>
                </c:pt>
                <c:pt idx="373">
                  <c:v>43109.999305555553</c:v>
                </c:pt>
                <c:pt idx="374">
                  <c:v>43110.999305555553</c:v>
                </c:pt>
                <c:pt idx="375">
                  <c:v>43111.999305555553</c:v>
                </c:pt>
                <c:pt idx="376">
                  <c:v>43112.999305555553</c:v>
                </c:pt>
                <c:pt idx="377">
                  <c:v>43113.999305555553</c:v>
                </c:pt>
                <c:pt idx="378">
                  <c:v>43114.999305555553</c:v>
                </c:pt>
                <c:pt idx="379">
                  <c:v>43115.999305555553</c:v>
                </c:pt>
                <c:pt idx="380">
                  <c:v>43116.999305555553</c:v>
                </c:pt>
                <c:pt idx="381">
                  <c:v>43117.999305555553</c:v>
                </c:pt>
                <c:pt idx="382">
                  <c:v>43118.999305555553</c:v>
                </c:pt>
                <c:pt idx="383">
                  <c:v>43119.999305555553</c:v>
                </c:pt>
                <c:pt idx="384">
                  <c:v>43120.999305555553</c:v>
                </c:pt>
                <c:pt idx="385">
                  <c:v>43121.999305555553</c:v>
                </c:pt>
                <c:pt idx="386">
                  <c:v>43122.999305555553</c:v>
                </c:pt>
                <c:pt idx="387">
                  <c:v>43123.999305555553</c:v>
                </c:pt>
                <c:pt idx="388">
                  <c:v>43124.999305555553</c:v>
                </c:pt>
                <c:pt idx="389">
                  <c:v>43125.999305555553</c:v>
                </c:pt>
                <c:pt idx="390">
                  <c:v>43126.999305555553</c:v>
                </c:pt>
                <c:pt idx="391">
                  <c:v>43127.999305555553</c:v>
                </c:pt>
                <c:pt idx="392">
                  <c:v>43128.999305555553</c:v>
                </c:pt>
                <c:pt idx="393">
                  <c:v>43129.999305555553</c:v>
                </c:pt>
                <c:pt idx="394">
                  <c:v>43130.999305555553</c:v>
                </c:pt>
                <c:pt idx="395">
                  <c:v>43131.999305555553</c:v>
                </c:pt>
                <c:pt idx="396">
                  <c:v>43132.999305555553</c:v>
                </c:pt>
                <c:pt idx="397">
                  <c:v>43133.999305555553</c:v>
                </c:pt>
                <c:pt idx="398">
                  <c:v>43134.999305555553</c:v>
                </c:pt>
                <c:pt idx="399">
                  <c:v>43135.999305555553</c:v>
                </c:pt>
                <c:pt idx="400">
                  <c:v>43136.999305555553</c:v>
                </c:pt>
                <c:pt idx="401">
                  <c:v>43137.999305555553</c:v>
                </c:pt>
                <c:pt idx="402">
                  <c:v>43138.999305555553</c:v>
                </c:pt>
                <c:pt idx="403">
                  <c:v>43139.999305555553</c:v>
                </c:pt>
                <c:pt idx="404">
                  <c:v>43140.999305555553</c:v>
                </c:pt>
                <c:pt idx="405">
                  <c:v>43141.999305555553</c:v>
                </c:pt>
                <c:pt idx="406">
                  <c:v>43142.999305555553</c:v>
                </c:pt>
                <c:pt idx="407">
                  <c:v>43143.999305555553</c:v>
                </c:pt>
                <c:pt idx="408">
                  <c:v>43144.999305555553</c:v>
                </c:pt>
                <c:pt idx="409">
                  <c:v>43145.999305555553</c:v>
                </c:pt>
                <c:pt idx="410">
                  <c:v>43146.999305555553</c:v>
                </c:pt>
                <c:pt idx="411">
                  <c:v>43147.999305555553</c:v>
                </c:pt>
                <c:pt idx="412">
                  <c:v>43148.999305555553</c:v>
                </c:pt>
                <c:pt idx="413">
                  <c:v>43149.999305555553</c:v>
                </c:pt>
                <c:pt idx="414">
                  <c:v>43150.999305555553</c:v>
                </c:pt>
                <c:pt idx="415">
                  <c:v>43151.999305555553</c:v>
                </c:pt>
                <c:pt idx="416">
                  <c:v>43152.999305555553</c:v>
                </c:pt>
                <c:pt idx="417">
                  <c:v>43153.999305555553</c:v>
                </c:pt>
                <c:pt idx="418">
                  <c:v>43154.999305555553</c:v>
                </c:pt>
                <c:pt idx="419">
                  <c:v>43155.999305555553</c:v>
                </c:pt>
                <c:pt idx="420">
                  <c:v>43156.999305555553</c:v>
                </c:pt>
                <c:pt idx="421">
                  <c:v>43157.999305555553</c:v>
                </c:pt>
                <c:pt idx="422">
                  <c:v>43158.999305555553</c:v>
                </c:pt>
                <c:pt idx="423">
                  <c:v>43159.999305555553</c:v>
                </c:pt>
                <c:pt idx="424">
                  <c:v>43160.999305555553</c:v>
                </c:pt>
                <c:pt idx="425">
                  <c:v>43161.999305555553</c:v>
                </c:pt>
                <c:pt idx="426">
                  <c:v>43162.999305555553</c:v>
                </c:pt>
                <c:pt idx="427">
                  <c:v>43163.999305555553</c:v>
                </c:pt>
                <c:pt idx="428">
                  <c:v>43164.999305555553</c:v>
                </c:pt>
                <c:pt idx="429">
                  <c:v>43165.999305555553</c:v>
                </c:pt>
                <c:pt idx="430">
                  <c:v>43166.999305555553</c:v>
                </c:pt>
                <c:pt idx="431">
                  <c:v>43167.999305555553</c:v>
                </c:pt>
                <c:pt idx="432">
                  <c:v>43168.999305555553</c:v>
                </c:pt>
                <c:pt idx="433">
                  <c:v>43169.999305555553</c:v>
                </c:pt>
                <c:pt idx="434">
                  <c:v>43170.999305555553</c:v>
                </c:pt>
                <c:pt idx="435">
                  <c:v>43171.999305555553</c:v>
                </c:pt>
                <c:pt idx="436">
                  <c:v>43172.999305555553</c:v>
                </c:pt>
                <c:pt idx="437">
                  <c:v>43173.999305555553</c:v>
                </c:pt>
                <c:pt idx="438">
                  <c:v>43174.999305555553</c:v>
                </c:pt>
                <c:pt idx="439">
                  <c:v>43175.999305555553</c:v>
                </c:pt>
                <c:pt idx="440">
                  <c:v>43176.999305555553</c:v>
                </c:pt>
                <c:pt idx="441">
                  <c:v>43177.999305555553</c:v>
                </c:pt>
                <c:pt idx="442">
                  <c:v>43178.999305555553</c:v>
                </c:pt>
                <c:pt idx="443">
                  <c:v>43179.999305555553</c:v>
                </c:pt>
                <c:pt idx="444">
                  <c:v>43180.999305555553</c:v>
                </c:pt>
                <c:pt idx="445">
                  <c:v>43181.999305555553</c:v>
                </c:pt>
                <c:pt idx="446">
                  <c:v>43182.999305555553</c:v>
                </c:pt>
                <c:pt idx="447">
                  <c:v>43183.999305555553</c:v>
                </c:pt>
                <c:pt idx="448">
                  <c:v>43184.999305555553</c:v>
                </c:pt>
                <c:pt idx="449">
                  <c:v>43185.999305555553</c:v>
                </c:pt>
                <c:pt idx="450">
                  <c:v>43186.999305555553</c:v>
                </c:pt>
                <c:pt idx="451">
                  <c:v>43187.999305555553</c:v>
                </c:pt>
                <c:pt idx="452">
                  <c:v>43188.999305555553</c:v>
                </c:pt>
                <c:pt idx="453">
                  <c:v>43189.999305555553</c:v>
                </c:pt>
                <c:pt idx="454">
                  <c:v>43190.999305555553</c:v>
                </c:pt>
                <c:pt idx="455">
                  <c:v>43191.999305555553</c:v>
                </c:pt>
                <c:pt idx="456">
                  <c:v>43192.999305555553</c:v>
                </c:pt>
                <c:pt idx="457">
                  <c:v>43193.999305555553</c:v>
                </c:pt>
                <c:pt idx="458">
                  <c:v>43194.999305555553</c:v>
                </c:pt>
                <c:pt idx="459">
                  <c:v>43195.999305555553</c:v>
                </c:pt>
                <c:pt idx="460">
                  <c:v>43196.999305555553</c:v>
                </c:pt>
                <c:pt idx="461">
                  <c:v>43197.999305555553</c:v>
                </c:pt>
                <c:pt idx="462">
                  <c:v>43198.999305555553</c:v>
                </c:pt>
                <c:pt idx="463">
                  <c:v>43199.999305555553</c:v>
                </c:pt>
                <c:pt idx="464">
                  <c:v>43200.999305555553</c:v>
                </c:pt>
                <c:pt idx="465">
                  <c:v>43201.999305555553</c:v>
                </c:pt>
                <c:pt idx="466">
                  <c:v>43202.999305555553</c:v>
                </c:pt>
                <c:pt idx="467">
                  <c:v>43203.999305555553</c:v>
                </c:pt>
                <c:pt idx="468">
                  <c:v>43204.999305555553</c:v>
                </c:pt>
                <c:pt idx="469">
                  <c:v>43205.999305555553</c:v>
                </c:pt>
                <c:pt idx="470">
                  <c:v>43206.999305555553</c:v>
                </c:pt>
                <c:pt idx="471">
                  <c:v>43207.999305555553</c:v>
                </c:pt>
                <c:pt idx="472">
                  <c:v>43208.999305555553</c:v>
                </c:pt>
                <c:pt idx="473">
                  <c:v>43209.999305555553</c:v>
                </c:pt>
                <c:pt idx="474">
                  <c:v>43210.999305555553</c:v>
                </c:pt>
                <c:pt idx="475">
                  <c:v>43211.999305555553</c:v>
                </c:pt>
                <c:pt idx="476">
                  <c:v>43212.999305555553</c:v>
                </c:pt>
                <c:pt idx="477">
                  <c:v>43213.999305555553</c:v>
                </c:pt>
                <c:pt idx="478">
                  <c:v>43214.999305555553</c:v>
                </c:pt>
                <c:pt idx="479">
                  <c:v>43215.999305555553</c:v>
                </c:pt>
                <c:pt idx="480">
                  <c:v>43216.999305555553</c:v>
                </c:pt>
                <c:pt idx="481">
                  <c:v>43217.999305555553</c:v>
                </c:pt>
                <c:pt idx="482">
                  <c:v>43218.999305555553</c:v>
                </c:pt>
                <c:pt idx="483">
                  <c:v>43219.999305555553</c:v>
                </c:pt>
                <c:pt idx="484">
                  <c:v>43220.999305555553</c:v>
                </c:pt>
                <c:pt idx="485">
                  <c:v>43221.999305555553</c:v>
                </c:pt>
                <c:pt idx="486">
                  <c:v>43222.999305555553</c:v>
                </c:pt>
                <c:pt idx="487">
                  <c:v>43223.999305555553</c:v>
                </c:pt>
                <c:pt idx="488">
                  <c:v>43224.999305555553</c:v>
                </c:pt>
                <c:pt idx="489">
                  <c:v>43225.999305555553</c:v>
                </c:pt>
                <c:pt idx="490">
                  <c:v>43226.999305555553</c:v>
                </c:pt>
                <c:pt idx="491">
                  <c:v>43227.999305555553</c:v>
                </c:pt>
                <c:pt idx="492">
                  <c:v>43228.999305555553</c:v>
                </c:pt>
                <c:pt idx="493">
                  <c:v>43229.999305555553</c:v>
                </c:pt>
                <c:pt idx="494">
                  <c:v>43230.999305555553</c:v>
                </c:pt>
                <c:pt idx="495">
                  <c:v>43231.999305555553</c:v>
                </c:pt>
                <c:pt idx="496">
                  <c:v>43232.999305555553</c:v>
                </c:pt>
                <c:pt idx="497">
                  <c:v>43233.999305555553</c:v>
                </c:pt>
                <c:pt idx="498">
                  <c:v>43234.999305555553</c:v>
                </c:pt>
                <c:pt idx="499">
                  <c:v>43235.999305555553</c:v>
                </c:pt>
                <c:pt idx="500">
                  <c:v>43236.999305555553</c:v>
                </c:pt>
                <c:pt idx="501">
                  <c:v>43237.999305555553</c:v>
                </c:pt>
                <c:pt idx="502">
                  <c:v>43238.999305555553</c:v>
                </c:pt>
                <c:pt idx="503">
                  <c:v>43239.999305555553</c:v>
                </c:pt>
                <c:pt idx="504">
                  <c:v>43240.999305555553</c:v>
                </c:pt>
                <c:pt idx="505">
                  <c:v>43241.999305555553</c:v>
                </c:pt>
                <c:pt idx="506">
                  <c:v>43242.999305555553</c:v>
                </c:pt>
                <c:pt idx="507">
                  <c:v>43243.999305555553</c:v>
                </c:pt>
                <c:pt idx="508">
                  <c:v>43244.999305555553</c:v>
                </c:pt>
                <c:pt idx="509">
                  <c:v>43245.999305555553</c:v>
                </c:pt>
                <c:pt idx="510">
                  <c:v>43246.999305555553</c:v>
                </c:pt>
                <c:pt idx="511">
                  <c:v>43247.999305555553</c:v>
                </c:pt>
                <c:pt idx="512">
                  <c:v>43248.999305555553</c:v>
                </c:pt>
                <c:pt idx="513">
                  <c:v>43249.999305555553</c:v>
                </c:pt>
                <c:pt idx="514">
                  <c:v>43250.999305555553</c:v>
                </c:pt>
                <c:pt idx="515">
                  <c:v>43251.999305555553</c:v>
                </c:pt>
                <c:pt idx="516">
                  <c:v>43252.999305555553</c:v>
                </c:pt>
                <c:pt idx="517">
                  <c:v>43253.999305555553</c:v>
                </c:pt>
                <c:pt idx="518">
                  <c:v>43254.999305555553</c:v>
                </c:pt>
                <c:pt idx="519">
                  <c:v>43255.999305555553</c:v>
                </c:pt>
                <c:pt idx="520">
                  <c:v>43256.999305555553</c:v>
                </c:pt>
                <c:pt idx="521">
                  <c:v>43257.999305555553</c:v>
                </c:pt>
                <c:pt idx="522">
                  <c:v>43258.999305555553</c:v>
                </c:pt>
                <c:pt idx="523">
                  <c:v>43259.999305555553</c:v>
                </c:pt>
                <c:pt idx="524">
                  <c:v>43260.999305555553</c:v>
                </c:pt>
                <c:pt idx="525">
                  <c:v>43261.999305555553</c:v>
                </c:pt>
                <c:pt idx="526">
                  <c:v>43262.999305555553</c:v>
                </c:pt>
                <c:pt idx="527">
                  <c:v>43263.999305555553</c:v>
                </c:pt>
                <c:pt idx="528">
                  <c:v>43264.999305555553</c:v>
                </c:pt>
                <c:pt idx="529">
                  <c:v>43265.999305555553</c:v>
                </c:pt>
                <c:pt idx="530">
                  <c:v>43266.999305555553</c:v>
                </c:pt>
                <c:pt idx="531">
                  <c:v>43267.999305555553</c:v>
                </c:pt>
                <c:pt idx="532">
                  <c:v>43268.999305555553</c:v>
                </c:pt>
                <c:pt idx="533">
                  <c:v>43269.999305555553</c:v>
                </c:pt>
                <c:pt idx="534">
                  <c:v>43270.999305555553</c:v>
                </c:pt>
                <c:pt idx="535">
                  <c:v>43271.999305555553</c:v>
                </c:pt>
                <c:pt idx="536">
                  <c:v>43272.999305555553</c:v>
                </c:pt>
                <c:pt idx="537">
                  <c:v>43273.999305555553</c:v>
                </c:pt>
                <c:pt idx="538">
                  <c:v>43274.999305555553</c:v>
                </c:pt>
                <c:pt idx="539">
                  <c:v>43275.999305555553</c:v>
                </c:pt>
                <c:pt idx="540">
                  <c:v>43276.999305555553</c:v>
                </c:pt>
                <c:pt idx="541">
                  <c:v>43277.999305555553</c:v>
                </c:pt>
                <c:pt idx="542">
                  <c:v>43278.999305555553</c:v>
                </c:pt>
                <c:pt idx="543">
                  <c:v>43279.999305555553</c:v>
                </c:pt>
                <c:pt idx="544">
                  <c:v>43280.999305555553</c:v>
                </c:pt>
                <c:pt idx="545">
                  <c:v>43281.999305555553</c:v>
                </c:pt>
                <c:pt idx="546">
                  <c:v>43282.999305555553</c:v>
                </c:pt>
                <c:pt idx="547">
                  <c:v>43283.999305555553</c:v>
                </c:pt>
                <c:pt idx="548">
                  <c:v>43284.999305555553</c:v>
                </c:pt>
                <c:pt idx="549">
                  <c:v>43285.999305555553</c:v>
                </c:pt>
                <c:pt idx="550">
                  <c:v>43286.999305555553</c:v>
                </c:pt>
                <c:pt idx="551">
                  <c:v>43287.999305555553</c:v>
                </c:pt>
                <c:pt idx="552">
                  <c:v>43288.999305555553</c:v>
                </c:pt>
                <c:pt idx="553">
                  <c:v>43289.999305555553</c:v>
                </c:pt>
                <c:pt idx="554">
                  <c:v>43290.999305555553</c:v>
                </c:pt>
                <c:pt idx="555">
                  <c:v>43291.999305555553</c:v>
                </c:pt>
                <c:pt idx="556">
                  <c:v>43292.999305555553</c:v>
                </c:pt>
                <c:pt idx="557">
                  <c:v>43293.999305555553</c:v>
                </c:pt>
                <c:pt idx="558">
                  <c:v>43294.999305555553</c:v>
                </c:pt>
                <c:pt idx="559">
                  <c:v>43295.999305555553</c:v>
                </c:pt>
                <c:pt idx="560">
                  <c:v>43296.999305555553</c:v>
                </c:pt>
                <c:pt idx="561">
                  <c:v>43297.999305555553</c:v>
                </c:pt>
                <c:pt idx="562">
                  <c:v>43298.999305555553</c:v>
                </c:pt>
                <c:pt idx="563">
                  <c:v>43299.999305555553</c:v>
                </c:pt>
                <c:pt idx="564">
                  <c:v>43300.999305555553</c:v>
                </c:pt>
                <c:pt idx="565">
                  <c:v>43301.999305555553</c:v>
                </c:pt>
                <c:pt idx="566">
                  <c:v>43302.999305555553</c:v>
                </c:pt>
                <c:pt idx="567">
                  <c:v>43303.999305555553</c:v>
                </c:pt>
                <c:pt idx="568">
                  <c:v>43304.999305555553</c:v>
                </c:pt>
                <c:pt idx="569">
                  <c:v>43305.999305555553</c:v>
                </c:pt>
                <c:pt idx="570">
                  <c:v>43306.999305555553</c:v>
                </c:pt>
                <c:pt idx="571">
                  <c:v>43307.999305555553</c:v>
                </c:pt>
                <c:pt idx="572">
                  <c:v>43308.999305555553</c:v>
                </c:pt>
                <c:pt idx="573">
                  <c:v>43309.999305555553</c:v>
                </c:pt>
                <c:pt idx="574">
                  <c:v>43310.999305555553</c:v>
                </c:pt>
                <c:pt idx="575">
                  <c:v>43311.999305555553</c:v>
                </c:pt>
                <c:pt idx="576">
                  <c:v>43312.999305555553</c:v>
                </c:pt>
                <c:pt idx="577">
                  <c:v>43313.999305555553</c:v>
                </c:pt>
                <c:pt idx="578">
                  <c:v>43314.999305555553</c:v>
                </c:pt>
                <c:pt idx="579">
                  <c:v>43315.999305555553</c:v>
                </c:pt>
                <c:pt idx="580">
                  <c:v>43316.999305555553</c:v>
                </c:pt>
                <c:pt idx="581">
                  <c:v>43317.999305555553</c:v>
                </c:pt>
                <c:pt idx="582">
                  <c:v>43318.999305555553</c:v>
                </c:pt>
                <c:pt idx="583">
                  <c:v>43319.999305555553</c:v>
                </c:pt>
                <c:pt idx="584">
                  <c:v>43320.999305555553</c:v>
                </c:pt>
                <c:pt idx="585">
                  <c:v>43321.999305555553</c:v>
                </c:pt>
                <c:pt idx="586">
                  <c:v>43322.999305555553</c:v>
                </c:pt>
                <c:pt idx="587">
                  <c:v>43323.999305555553</c:v>
                </c:pt>
                <c:pt idx="588">
                  <c:v>43324.999305555553</c:v>
                </c:pt>
                <c:pt idx="589">
                  <c:v>43325.999305555553</c:v>
                </c:pt>
                <c:pt idx="590">
                  <c:v>43326.999305555553</c:v>
                </c:pt>
                <c:pt idx="591">
                  <c:v>43327.999305555553</c:v>
                </c:pt>
                <c:pt idx="592">
                  <c:v>43328.999305555553</c:v>
                </c:pt>
                <c:pt idx="593">
                  <c:v>43329.999305555553</c:v>
                </c:pt>
                <c:pt idx="594">
                  <c:v>43330.999305555553</c:v>
                </c:pt>
                <c:pt idx="595">
                  <c:v>43331.999305555553</c:v>
                </c:pt>
                <c:pt idx="596">
                  <c:v>43332.999305555553</c:v>
                </c:pt>
                <c:pt idx="597">
                  <c:v>43333.999305555553</c:v>
                </c:pt>
                <c:pt idx="598">
                  <c:v>43334.999305555553</c:v>
                </c:pt>
                <c:pt idx="599">
                  <c:v>43335.999305555553</c:v>
                </c:pt>
                <c:pt idx="600">
                  <c:v>43336.999305555553</c:v>
                </c:pt>
                <c:pt idx="601">
                  <c:v>43337.999305555553</c:v>
                </c:pt>
                <c:pt idx="602">
                  <c:v>43338.999305555553</c:v>
                </c:pt>
                <c:pt idx="603">
                  <c:v>43339.999305555553</c:v>
                </c:pt>
                <c:pt idx="604">
                  <c:v>43340.999305555553</c:v>
                </c:pt>
                <c:pt idx="605">
                  <c:v>43341.999305555553</c:v>
                </c:pt>
                <c:pt idx="606">
                  <c:v>43342.999305555553</c:v>
                </c:pt>
                <c:pt idx="607">
                  <c:v>43343.999305555553</c:v>
                </c:pt>
                <c:pt idx="608">
                  <c:v>43344.999305555553</c:v>
                </c:pt>
                <c:pt idx="609">
                  <c:v>43345.999305555553</c:v>
                </c:pt>
                <c:pt idx="610">
                  <c:v>43346.999305555553</c:v>
                </c:pt>
                <c:pt idx="611">
                  <c:v>43347.999305555553</c:v>
                </c:pt>
                <c:pt idx="612">
                  <c:v>43348.999305555553</c:v>
                </c:pt>
                <c:pt idx="613">
                  <c:v>43349.999305555553</c:v>
                </c:pt>
                <c:pt idx="614">
                  <c:v>43350.999305555553</c:v>
                </c:pt>
                <c:pt idx="615">
                  <c:v>43351.999305555553</c:v>
                </c:pt>
                <c:pt idx="616">
                  <c:v>43352.999305555553</c:v>
                </c:pt>
                <c:pt idx="617">
                  <c:v>43353.999305555553</c:v>
                </c:pt>
                <c:pt idx="618">
                  <c:v>43354.999305555553</c:v>
                </c:pt>
                <c:pt idx="619">
                  <c:v>43355.999305555553</c:v>
                </c:pt>
                <c:pt idx="620">
                  <c:v>43356.999305555553</c:v>
                </c:pt>
                <c:pt idx="621">
                  <c:v>43357.999305555553</c:v>
                </c:pt>
                <c:pt idx="622">
                  <c:v>43358.999305555553</c:v>
                </c:pt>
                <c:pt idx="623">
                  <c:v>43359.999305555553</c:v>
                </c:pt>
                <c:pt idx="624">
                  <c:v>43360.999305555553</c:v>
                </c:pt>
                <c:pt idx="625">
                  <c:v>43361.999305555553</c:v>
                </c:pt>
                <c:pt idx="626">
                  <c:v>43362.999305555553</c:v>
                </c:pt>
                <c:pt idx="627">
                  <c:v>43363.999305555553</c:v>
                </c:pt>
                <c:pt idx="628">
                  <c:v>43364.999305555553</c:v>
                </c:pt>
                <c:pt idx="629">
                  <c:v>43365.999305555553</c:v>
                </c:pt>
                <c:pt idx="630">
                  <c:v>43366.999305555553</c:v>
                </c:pt>
                <c:pt idx="631">
                  <c:v>43367.999305555553</c:v>
                </c:pt>
                <c:pt idx="632">
                  <c:v>43368.999305555553</c:v>
                </c:pt>
                <c:pt idx="633">
                  <c:v>43369.999305555553</c:v>
                </c:pt>
                <c:pt idx="634">
                  <c:v>43370.999305555553</c:v>
                </c:pt>
                <c:pt idx="635">
                  <c:v>43371.999305555553</c:v>
                </c:pt>
                <c:pt idx="636">
                  <c:v>43372.999305555553</c:v>
                </c:pt>
                <c:pt idx="637">
                  <c:v>43373.999305555553</c:v>
                </c:pt>
                <c:pt idx="638">
                  <c:v>43374.999305555553</c:v>
                </c:pt>
                <c:pt idx="639">
                  <c:v>43375.999305555553</c:v>
                </c:pt>
                <c:pt idx="640">
                  <c:v>43376.999305555553</c:v>
                </c:pt>
                <c:pt idx="641">
                  <c:v>43377.999305555553</c:v>
                </c:pt>
                <c:pt idx="642">
                  <c:v>43378.999305555553</c:v>
                </c:pt>
                <c:pt idx="643">
                  <c:v>43379.999305555553</c:v>
                </c:pt>
                <c:pt idx="644">
                  <c:v>43380.999305555553</c:v>
                </c:pt>
                <c:pt idx="645">
                  <c:v>43381.999305555553</c:v>
                </c:pt>
                <c:pt idx="646">
                  <c:v>43382.999305555553</c:v>
                </c:pt>
                <c:pt idx="647">
                  <c:v>43383.999305555553</c:v>
                </c:pt>
                <c:pt idx="648">
                  <c:v>43384.999305555553</c:v>
                </c:pt>
                <c:pt idx="649">
                  <c:v>43385.999305555553</c:v>
                </c:pt>
                <c:pt idx="650">
                  <c:v>43386.999305555553</c:v>
                </c:pt>
                <c:pt idx="651">
                  <c:v>43387.999305555553</c:v>
                </c:pt>
                <c:pt idx="652">
                  <c:v>43388.999305555553</c:v>
                </c:pt>
                <c:pt idx="653">
                  <c:v>43389.999305555553</c:v>
                </c:pt>
                <c:pt idx="654">
                  <c:v>43390.999305555553</c:v>
                </c:pt>
                <c:pt idx="655">
                  <c:v>43391.999305555553</c:v>
                </c:pt>
                <c:pt idx="656">
                  <c:v>43392.999305555553</c:v>
                </c:pt>
                <c:pt idx="657">
                  <c:v>43393.999305555553</c:v>
                </c:pt>
                <c:pt idx="658">
                  <c:v>43394.999305555553</c:v>
                </c:pt>
                <c:pt idx="659">
                  <c:v>43395.999305555553</c:v>
                </c:pt>
                <c:pt idx="660">
                  <c:v>43396.999305555553</c:v>
                </c:pt>
                <c:pt idx="661">
                  <c:v>43397.999305555553</c:v>
                </c:pt>
                <c:pt idx="662">
                  <c:v>43398.999305555553</c:v>
                </c:pt>
                <c:pt idx="663">
                  <c:v>43399.999305555553</c:v>
                </c:pt>
                <c:pt idx="664">
                  <c:v>43400.999305555553</c:v>
                </c:pt>
                <c:pt idx="665">
                  <c:v>43401.999305555553</c:v>
                </c:pt>
                <c:pt idx="666">
                  <c:v>43402.999305555553</c:v>
                </c:pt>
                <c:pt idx="667">
                  <c:v>43403.999305555553</c:v>
                </c:pt>
                <c:pt idx="668">
                  <c:v>43404.999305555553</c:v>
                </c:pt>
                <c:pt idx="669">
                  <c:v>43405.999305555553</c:v>
                </c:pt>
                <c:pt idx="670">
                  <c:v>43406.999305555553</c:v>
                </c:pt>
                <c:pt idx="671">
                  <c:v>43407.999305555553</c:v>
                </c:pt>
                <c:pt idx="672">
                  <c:v>43408.999305555553</c:v>
                </c:pt>
                <c:pt idx="673">
                  <c:v>43409.999305555553</c:v>
                </c:pt>
                <c:pt idx="674">
                  <c:v>43410.999305555553</c:v>
                </c:pt>
                <c:pt idx="675">
                  <c:v>43411.999305555553</c:v>
                </c:pt>
                <c:pt idx="676">
                  <c:v>43412.999305555553</c:v>
                </c:pt>
                <c:pt idx="677">
                  <c:v>43413.999305555553</c:v>
                </c:pt>
                <c:pt idx="678">
                  <c:v>43414.999305555553</c:v>
                </c:pt>
                <c:pt idx="679">
                  <c:v>43415.999305555553</c:v>
                </c:pt>
                <c:pt idx="680">
                  <c:v>43416.999305555553</c:v>
                </c:pt>
                <c:pt idx="681">
                  <c:v>43417.999305555553</c:v>
                </c:pt>
                <c:pt idx="682">
                  <c:v>43418.999305555553</c:v>
                </c:pt>
                <c:pt idx="683">
                  <c:v>43419.999305555553</c:v>
                </c:pt>
                <c:pt idx="684">
                  <c:v>43420.999305555553</c:v>
                </c:pt>
                <c:pt idx="685">
                  <c:v>43421.999305555553</c:v>
                </c:pt>
                <c:pt idx="686">
                  <c:v>43422.999305555553</c:v>
                </c:pt>
                <c:pt idx="687">
                  <c:v>43423.999305555553</c:v>
                </c:pt>
                <c:pt idx="688">
                  <c:v>43424.999305555553</c:v>
                </c:pt>
                <c:pt idx="689">
                  <c:v>43425.999305555553</c:v>
                </c:pt>
                <c:pt idx="690">
                  <c:v>43426.999305555553</c:v>
                </c:pt>
                <c:pt idx="691">
                  <c:v>43427.999305555553</c:v>
                </c:pt>
                <c:pt idx="692">
                  <c:v>43428.999305555553</c:v>
                </c:pt>
                <c:pt idx="693">
                  <c:v>43429.999305555553</c:v>
                </c:pt>
                <c:pt idx="694">
                  <c:v>43430.999305555553</c:v>
                </c:pt>
                <c:pt idx="695">
                  <c:v>43431.999305555553</c:v>
                </c:pt>
                <c:pt idx="696">
                  <c:v>43432.999305555553</c:v>
                </c:pt>
                <c:pt idx="697">
                  <c:v>43433.999305555553</c:v>
                </c:pt>
                <c:pt idx="698">
                  <c:v>43434.999305555553</c:v>
                </c:pt>
                <c:pt idx="699">
                  <c:v>43435.999305555553</c:v>
                </c:pt>
                <c:pt idx="700">
                  <c:v>43436.999305555553</c:v>
                </c:pt>
                <c:pt idx="701">
                  <c:v>43437.999305555553</c:v>
                </c:pt>
                <c:pt idx="702">
                  <c:v>43438.999305555553</c:v>
                </c:pt>
                <c:pt idx="703">
                  <c:v>43439.999305555553</c:v>
                </c:pt>
                <c:pt idx="704">
                  <c:v>43440.999305555553</c:v>
                </c:pt>
                <c:pt idx="705">
                  <c:v>43441.999305555553</c:v>
                </c:pt>
                <c:pt idx="706">
                  <c:v>43442.999305555553</c:v>
                </c:pt>
                <c:pt idx="707">
                  <c:v>43443.999305555553</c:v>
                </c:pt>
                <c:pt idx="708">
                  <c:v>43444.999305555553</c:v>
                </c:pt>
                <c:pt idx="709">
                  <c:v>43445.999305555553</c:v>
                </c:pt>
                <c:pt idx="710">
                  <c:v>43446.999305555553</c:v>
                </c:pt>
                <c:pt idx="711">
                  <c:v>43447.999305555553</c:v>
                </c:pt>
                <c:pt idx="712">
                  <c:v>43448.999305555553</c:v>
                </c:pt>
                <c:pt idx="713">
                  <c:v>43449.999305555553</c:v>
                </c:pt>
                <c:pt idx="714">
                  <c:v>43450.999305555553</c:v>
                </c:pt>
                <c:pt idx="715">
                  <c:v>43451.999305555553</c:v>
                </c:pt>
                <c:pt idx="716">
                  <c:v>43452.999305555553</c:v>
                </c:pt>
                <c:pt idx="717">
                  <c:v>43453.999305555553</c:v>
                </c:pt>
                <c:pt idx="718">
                  <c:v>43454.999305555553</c:v>
                </c:pt>
                <c:pt idx="719">
                  <c:v>43455.999305555553</c:v>
                </c:pt>
                <c:pt idx="720">
                  <c:v>43456.999305555553</c:v>
                </c:pt>
                <c:pt idx="721">
                  <c:v>43457.999305555553</c:v>
                </c:pt>
                <c:pt idx="722">
                  <c:v>43458.999305555553</c:v>
                </c:pt>
                <c:pt idx="723">
                  <c:v>43459.999305555553</c:v>
                </c:pt>
                <c:pt idx="724">
                  <c:v>43460.999305555553</c:v>
                </c:pt>
                <c:pt idx="725">
                  <c:v>43461.999305555553</c:v>
                </c:pt>
                <c:pt idx="726">
                  <c:v>43462.999305555553</c:v>
                </c:pt>
                <c:pt idx="727">
                  <c:v>43463.999305555553</c:v>
                </c:pt>
                <c:pt idx="728">
                  <c:v>43464.999305555553</c:v>
                </c:pt>
                <c:pt idx="729">
                  <c:v>43465.999305555553</c:v>
                </c:pt>
                <c:pt idx="730">
                  <c:v>43466.999305555553</c:v>
                </c:pt>
                <c:pt idx="731">
                  <c:v>43467.999305555553</c:v>
                </c:pt>
                <c:pt idx="732">
                  <c:v>43468.999305555553</c:v>
                </c:pt>
                <c:pt idx="733">
                  <c:v>43469.999305555553</c:v>
                </c:pt>
                <c:pt idx="734">
                  <c:v>43470.999305555553</c:v>
                </c:pt>
                <c:pt idx="735">
                  <c:v>43471.999305555553</c:v>
                </c:pt>
                <c:pt idx="736">
                  <c:v>43472.999305555553</c:v>
                </c:pt>
                <c:pt idx="737">
                  <c:v>43473.999305555553</c:v>
                </c:pt>
                <c:pt idx="738">
                  <c:v>43474.999305555553</c:v>
                </c:pt>
                <c:pt idx="739">
                  <c:v>43475.999305555553</c:v>
                </c:pt>
                <c:pt idx="740">
                  <c:v>43476.999305555553</c:v>
                </c:pt>
                <c:pt idx="741">
                  <c:v>43477.999305555553</c:v>
                </c:pt>
                <c:pt idx="742">
                  <c:v>43478.999305555553</c:v>
                </c:pt>
                <c:pt idx="743">
                  <c:v>43479.999305555553</c:v>
                </c:pt>
                <c:pt idx="744">
                  <c:v>43480.999305555553</c:v>
                </c:pt>
                <c:pt idx="745">
                  <c:v>43481.999305555553</c:v>
                </c:pt>
                <c:pt idx="746">
                  <c:v>43482.999305555553</c:v>
                </c:pt>
                <c:pt idx="747">
                  <c:v>43483.999305555553</c:v>
                </c:pt>
                <c:pt idx="748">
                  <c:v>43484.999305555553</c:v>
                </c:pt>
                <c:pt idx="749">
                  <c:v>43485.999305555553</c:v>
                </c:pt>
                <c:pt idx="750">
                  <c:v>43486.999305555553</c:v>
                </c:pt>
                <c:pt idx="751">
                  <c:v>43487.999305555553</c:v>
                </c:pt>
                <c:pt idx="752">
                  <c:v>43488.999305555553</c:v>
                </c:pt>
                <c:pt idx="753">
                  <c:v>43489.999305555553</c:v>
                </c:pt>
                <c:pt idx="754">
                  <c:v>43490.999305555553</c:v>
                </c:pt>
                <c:pt idx="755">
                  <c:v>43491.999305555553</c:v>
                </c:pt>
                <c:pt idx="756">
                  <c:v>43492.999305555553</c:v>
                </c:pt>
                <c:pt idx="757">
                  <c:v>43493.999305555553</c:v>
                </c:pt>
                <c:pt idx="758">
                  <c:v>43494.999305555553</c:v>
                </c:pt>
                <c:pt idx="759">
                  <c:v>43495.999305555553</c:v>
                </c:pt>
                <c:pt idx="760">
                  <c:v>43496.999305555553</c:v>
                </c:pt>
                <c:pt idx="761">
                  <c:v>43497.999305555553</c:v>
                </c:pt>
                <c:pt idx="762">
                  <c:v>43498.999305555553</c:v>
                </c:pt>
                <c:pt idx="763">
                  <c:v>43499.999305555553</c:v>
                </c:pt>
                <c:pt idx="764">
                  <c:v>43500.999305555553</c:v>
                </c:pt>
                <c:pt idx="765">
                  <c:v>43501.999305555553</c:v>
                </c:pt>
                <c:pt idx="766">
                  <c:v>43502.999305555553</c:v>
                </c:pt>
                <c:pt idx="767">
                  <c:v>43503.999305555553</c:v>
                </c:pt>
                <c:pt idx="768">
                  <c:v>43504.999305555553</c:v>
                </c:pt>
                <c:pt idx="769">
                  <c:v>43505.999305555553</c:v>
                </c:pt>
                <c:pt idx="770">
                  <c:v>43506.999305555553</c:v>
                </c:pt>
                <c:pt idx="771">
                  <c:v>43507.999305555553</c:v>
                </c:pt>
                <c:pt idx="772">
                  <c:v>43508.999305555553</c:v>
                </c:pt>
                <c:pt idx="773">
                  <c:v>43509.999305555553</c:v>
                </c:pt>
                <c:pt idx="774">
                  <c:v>43510.999305555553</c:v>
                </c:pt>
                <c:pt idx="775">
                  <c:v>43511.999305555553</c:v>
                </c:pt>
                <c:pt idx="776">
                  <c:v>43512.999305555553</c:v>
                </c:pt>
                <c:pt idx="777">
                  <c:v>43513.999305555553</c:v>
                </c:pt>
                <c:pt idx="778">
                  <c:v>43514.999305555553</c:v>
                </c:pt>
                <c:pt idx="779">
                  <c:v>43515.999305555553</c:v>
                </c:pt>
                <c:pt idx="780">
                  <c:v>43516.999305555553</c:v>
                </c:pt>
                <c:pt idx="781">
                  <c:v>43517.999305555553</c:v>
                </c:pt>
                <c:pt idx="782">
                  <c:v>43518.999305555553</c:v>
                </c:pt>
                <c:pt idx="783">
                  <c:v>43519.999305555553</c:v>
                </c:pt>
                <c:pt idx="784">
                  <c:v>43520.999305555553</c:v>
                </c:pt>
                <c:pt idx="785">
                  <c:v>43521.999305555553</c:v>
                </c:pt>
                <c:pt idx="786">
                  <c:v>43522.999305555553</c:v>
                </c:pt>
                <c:pt idx="787">
                  <c:v>43523.999305555553</c:v>
                </c:pt>
                <c:pt idx="788">
                  <c:v>43524.999305555553</c:v>
                </c:pt>
                <c:pt idx="789">
                  <c:v>43525.999305555553</c:v>
                </c:pt>
                <c:pt idx="790">
                  <c:v>43526.999305555553</c:v>
                </c:pt>
                <c:pt idx="791">
                  <c:v>43527.999305555553</c:v>
                </c:pt>
                <c:pt idx="792">
                  <c:v>43528.999305555553</c:v>
                </c:pt>
                <c:pt idx="793">
                  <c:v>43529.999305555553</c:v>
                </c:pt>
                <c:pt idx="794">
                  <c:v>43530.999305555553</c:v>
                </c:pt>
                <c:pt idx="795">
                  <c:v>43531.999305555553</c:v>
                </c:pt>
                <c:pt idx="796">
                  <c:v>43532.999305555553</c:v>
                </c:pt>
                <c:pt idx="797">
                  <c:v>43533.999305555553</c:v>
                </c:pt>
                <c:pt idx="798">
                  <c:v>43534.999305555553</c:v>
                </c:pt>
                <c:pt idx="799">
                  <c:v>43535.999305555553</c:v>
                </c:pt>
                <c:pt idx="800">
                  <c:v>43536.999305555553</c:v>
                </c:pt>
                <c:pt idx="801">
                  <c:v>43537.999305555553</c:v>
                </c:pt>
                <c:pt idx="802">
                  <c:v>43538.999305555553</c:v>
                </c:pt>
                <c:pt idx="803">
                  <c:v>43539.999305555553</c:v>
                </c:pt>
                <c:pt idx="804">
                  <c:v>43540.999305555553</c:v>
                </c:pt>
                <c:pt idx="805">
                  <c:v>43541.999305555553</c:v>
                </c:pt>
                <c:pt idx="806">
                  <c:v>43542.999305555553</c:v>
                </c:pt>
                <c:pt idx="807">
                  <c:v>43543.999305555553</c:v>
                </c:pt>
                <c:pt idx="808">
                  <c:v>43544.999305555553</c:v>
                </c:pt>
                <c:pt idx="809">
                  <c:v>43545.999305555553</c:v>
                </c:pt>
                <c:pt idx="810">
                  <c:v>43546.999305555553</c:v>
                </c:pt>
                <c:pt idx="811">
                  <c:v>43547.999305555553</c:v>
                </c:pt>
                <c:pt idx="812">
                  <c:v>43548.999305555553</c:v>
                </c:pt>
                <c:pt idx="813">
                  <c:v>43549.999305555553</c:v>
                </c:pt>
                <c:pt idx="814">
                  <c:v>43550.999305555553</c:v>
                </c:pt>
                <c:pt idx="815">
                  <c:v>43551.999305555553</c:v>
                </c:pt>
                <c:pt idx="816">
                  <c:v>43552.999305555553</c:v>
                </c:pt>
                <c:pt idx="817">
                  <c:v>43553.999305555553</c:v>
                </c:pt>
                <c:pt idx="818">
                  <c:v>43554.999305555553</c:v>
                </c:pt>
                <c:pt idx="819">
                  <c:v>43555.999305555553</c:v>
                </c:pt>
                <c:pt idx="820">
                  <c:v>43556.999305555553</c:v>
                </c:pt>
                <c:pt idx="821">
                  <c:v>43557.999305555553</c:v>
                </c:pt>
                <c:pt idx="822">
                  <c:v>43558.999305555553</c:v>
                </c:pt>
                <c:pt idx="823">
                  <c:v>43559.999305555553</c:v>
                </c:pt>
                <c:pt idx="824">
                  <c:v>43560.999305555553</c:v>
                </c:pt>
                <c:pt idx="825">
                  <c:v>43561.999305555553</c:v>
                </c:pt>
                <c:pt idx="826">
                  <c:v>43562.999305555553</c:v>
                </c:pt>
                <c:pt idx="827">
                  <c:v>43563.999305555553</c:v>
                </c:pt>
                <c:pt idx="828">
                  <c:v>43564.999305555553</c:v>
                </c:pt>
                <c:pt idx="829">
                  <c:v>43565.999305555553</c:v>
                </c:pt>
                <c:pt idx="830">
                  <c:v>43566.999305555553</c:v>
                </c:pt>
                <c:pt idx="831">
                  <c:v>43567.999305555553</c:v>
                </c:pt>
                <c:pt idx="832">
                  <c:v>43568.999305555553</c:v>
                </c:pt>
                <c:pt idx="833">
                  <c:v>43569.999305555553</c:v>
                </c:pt>
                <c:pt idx="834">
                  <c:v>43570.999305555553</c:v>
                </c:pt>
                <c:pt idx="835">
                  <c:v>43571.999305555553</c:v>
                </c:pt>
                <c:pt idx="836">
                  <c:v>43572.999305555553</c:v>
                </c:pt>
                <c:pt idx="837">
                  <c:v>43573.999305555553</c:v>
                </c:pt>
                <c:pt idx="838">
                  <c:v>43574.999305555553</c:v>
                </c:pt>
                <c:pt idx="839">
                  <c:v>43575.999305555553</c:v>
                </c:pt>
                <c:pt idx="840">
                  <c:v>43576.999305555553</c:v>
                </c:pt>
                <c:pt idx="841">
                  <c:v>43577.999305555553</c:v>
                </c:pt>
                <c:pt idx="842">
                  <c:v>43578.999305555553</c:v>
                </c:pt>
                <c:pt idx="843">
                  <c:v>43579.999305555553</c:v>
                </c:pt>
                <c:pt idx="844">
                  <c:v>43580.999305555553</c:v>
                </c:pt>
                <c:pt idx="845">
                  <c:v>43581.999305555553</c:v>
                </c:pt>
                <c:pt idx="846">
                  <c:v>43582.999305555553</c:v>
                </c:pt>
                <c:pt idx="847">
                  <c:v>43583.999305555553</c:v>
                </c:pt>
                <c:pt idx="848">
                  <c:v>43584.999305555553</c:v>
                </c:pt>
                <c:pt idx="849">
                  <c:v>43585.999305555553</c:v>
                </c:pt>
                <c:pt idx="850">
                  <c:v>43586.999305555553</c:v>
                </c:pt>
                <c:pt idx="851">
                  <c:v>43587.999305555553</c:v>
                </c:pt>
                <c:pt idx="852">
                  <c:v>43588.999305555553</c:v>
                </c:pt>
                <c:pt idx="853">
                  <c:v>43589.999305555553</c:v>
                </c:pt>
                <c:pt idx="854">
                  <c:v>43590.999305555553</c:v>
                </c:pt>
                <c:pt idx="855">
                  <c:v>43591.999305555553</c:v>
                </c:pt>
                <c:pt idx="856">
                  <c:v>43592.999305555553</c:v>
                </c:pt>
                <c:pt idx="857">
                  <c:v>43593.999305555553</c:v>
                </c:pt>
                <c:pt idx="858">
                  <c:v>43594.999305555553</c:v>
                </c:pt>
                <c:pt idx="859">
                  <c:v>43595.999305555553</c:v>
                </c:pt>
                <c:pt idx="860">
                  <c:v>43596.999305555553</c:v>
                </c:pt>
                <c:pt idx="861">
                  <c:v>43597.999305555553</c:v>
                </c:pt>
                <c:pt idx="862">
                  <c:v>43598.999305555553</c:v>
                </c:pt>
                <c:pt idx="863">
                  <c:v>43599.999305555553</c:v>
                </c:pt>
                <c:pt idx="864">
                  <c:v>43600.999305555553</c:v>
                </c:pt>
                <c:pt idx="865">
                  <c:v>43601.999305555553</c:v>
                </c:pt>
                <c:pt idx="866">
                  <c:v>43602.999305555553</c:v>
                </c:pt>
                <c:pt idx="867">
                  <c:v>43603.999305555553</c:v>
                </c:pt>
                <c:pt idx="868">
                  <c:v>43604.999305555553</c:v>
                </c:pt>
                <c:pt idx="869">
                  <c:v>43605.999305555553</c:v>
                </c:pt>
                <c:pt idx="870">
                  <c:v>43606.999305555553</c:v>
                </c:pt>
                <c:pt idx="871">
                  <c:v>43607.999305555553</c:v>
                </c:pt>
                <c:pt idx="872">
                  <c:v>43608.999305555553</c:v>
                </c:pt>
                <c:pt idx="873">
                  <c:v>43609.999305555553</c:v>
                </c:pt>
                <c:pt idx="874">
                  <c:v>43610.999305555553</c:v>
                </c:pt>
                <c:pt idx="875">
                  <c:v>43611.999305555553</c:v>
                </c:pt>
                <c:pt idx="876">
                  <c:v>43612.999305555553</c:v>
                </c:pt>
                <c:pt idx="877">
                  <c:v>43613.999305555553</c:v>
                </c:pt>
                <c:pt idx="878">
                  <c:v>43614.999305555553</c:v>
                </c:pt>
                <c:pt idx="879">
                  <c:v>43615.999305555553</c:v>
                </c:pt>
                <c:pt idx="880">
                  <c:v>43616.999305555553</c:v>
                </c:pt>
                <c:pt idx="881">
                  <c:v>43617.999305555553</c:v>
                </c:pt>
                <c:pt idx="882">
                  <c:v>43618.999305555553</c:v>
                </c:pt>
                <c:pt idx="883">
                  <c:v>43619.999305555553</c:v>
                </c:pt>
                <c:pt idx="884">
                  <c:v>43620.999305555553</c:v>
                </c:pt>
                <c:pt idx="885">
                  <c:v>43621.999305555553</c:v>
                </c:pt>
                <c:pt idx="886">
                  <c:v>43622.999305555553</c:v>
                </c:pt>
                <c:pt idx="887">
                  <c:v>43623.999305555553</c:v>
                </c:pt>
                <c:pt idx="888">
                  <c:v>43624.999305555553</c:v>
                </c:pt>
                <c:pt idx="889">
                  <c:v>43625.999305555553</c:v>
                </c:pt>
                <c:pt idx="890">
                  <c:v>43626.999305555553</c:v>
                </c:pt>
                <c:pt idx="891">
                  <c:v>43627.999305555553</c:v>
                </c:pt>
                <c:pt idx="892">
                  <c:v>43628.999305555553</c:v>
                </c:pt>
                <c:pt idx="893">
                  <c:v>43629.999305555553</c:v>
                </c:pt>
                <c:pt idx="894">
                  <c:v>43630.999305555553</c:v>
                </c:pt>
                <c:pt idx="895">
                  <c:v>43631.999305555553</c:v>
                </c:pt>
                <c:pt idx="896">
                  <c:v>43632.999305555553</c:v>
                </c:pt>
                <c:pt idx="897">
                  <c:v>43633.999305555553</c:v>
                </c:pt>
                <c:pt idx="898">
                  <c:v>43634.999305555553</c:v>
                </c:pt>
                <c:pt idx="899">
                  <c:v>43635.999305555553</c:v>
                </c:pt>
                <c:pt idx="900">
                  <c:v>43636.999305555553</c:v>
                </c:pt>
                <c:pt idx="901">
                  <c:v>43637.999305555553</c:v>
                </c:pt>
                <c:pt idx="902">
                  <c:v>43638.999305555553</c:v>
                </c:pt>
                <c:pt idx="903">
                  <c:v>43639.999305555553</c:v>
                </c:pt>
                <c:pt idx="904">
                  <c:v>43640.999305555553</c:v>
                </c:pt>
                <c:pt idx="905">
                  <c:v>43641.999305555553</c:v>
                </c:pt>
                <c:pt idx="906">
                  <c:v>43642.999305555553</c:v>
                </c:pt>
                <c:pt idx="907">
                  <c:v>43643.999305555553</c:v>
                </c:pt>
                <c:pt idx="908">
                  <c:v>43644.999305555553</c:v>
                </c:pt>
                <c:pt idx="909">
                  <c:v>43645.999305555553</c:v>
                </c:pt>
                <c:pt idx="910">
                  <c:v>43646.999305555553</c:v>
                </c:pt>
                <c:pt idx="911">
                  <c:v>43647.999305555553</c:v>
                </c:pt>
                <c:pt idx="912">
                  <c:v>43648.999305555553</c:v>
                </c:pt>
                <c:pt idx="913">
                  <c:v>43649.999305555553</c:v>
                </c:pt>
                <c:pt idx="914">
                  <c:v>43650.999305555553</c:v>
                </c:pt>
                <c:pt idx="915">
                  <c:v>43651.999305555553</c:v>
                </c:pt>
                <c:pt idx="916">
                  <c:v>43652.999305555553</c:v>
                </c:pt>
                <c:pt idx="917">
                  <c:v>43653.999305555553</c:v>
                </c:pt>
                <c:pt idx="918">
                  <c:v>43654.999305555553</c:v>
                </c:pt>
                <c:pt idx="919">
                  <c:v>43655.999305555553</c:v>
                </c:pt>
                <c:pt idx="920">
                  <c:v>43656.999305555553</c:v>
                </c:pt>
                <c:pt idx="921">
                  <c:v>43657.999305555553</c:v>
                </c:pt>
                <c:pt idx="922">
                  <c:v>43658.999305555553</c:v>
                </c:pt>
                <c:pt idx="923">
                  <c:v>43659.999305555553</c:v>
                </c:pt>
                <c:pt idx="924">
                  <c:v>43660.999305555553</c:v>
                </c:pt>
                <c:pt idx="925">
                  <c:v>43661.999305555553</c:v>
                </c:pt>
                <c:pt idx="926">
                  <c:v>43662.999305555553</c:v>
                </c:pt>
                <c:pt idx="927">
                  <c:v>43663.999305555553</c:v>
                </c:pt>
                <c:pt idx="928">
                  <c:v>43664.999305555553</c:v>
                </c:pt>
                <c:pt idx="929">
                  <c:v>43665.999305555553</c:v>
                </c:pt>
                <c:pt idx="930">
                  <c:v>43666.999305555553</c:v>
                </c:pt>
                <c:pt idx="931">
                  <c:v>43667.999305555553</c:v>
                </c:pt>
                <c:pt idx="932">
                  <c:v>43668.999305555553</c:v>
                </c:pt>
                <c:pt idx="933">
                  <c:v>43669.999305555553</c:v>
                </c:pt>
                <c:pt idx="934">
                  <c:v>43670.999305555553</c:v>
                </c:pt>
                <c:pt idx="935">
                  <c:v>43671.999305555553</c:v>
                </c:pt>
                <c:pt idx="936">
                  <c:v>43672.999305555553</c:v>
                </c:pt>
                <c:pt idx="937">
                  <c:v>43673.999305555553</c:v>
                </c:pt>
                <c:pt idx="938">
                  <c:v>43674.999305555553</c:v>
                </c:pt>
                <c:pt idx="939">
                  <c:v>43675.999305555553</c:v>
                </c:pt>
                <c:pt idx="940">
                  <c:v>43676.999305555553</c:v>
                </c:pt>
                <c:pt idx="941">
                  <c:v>43677.999305555553</c:v>
                </c:pt>
                <c:pt idx="942">
                  <c:v>43678.999305555553</c:v>
                </c:pt>
                <c:pt idx="943">
                  <c:v>43679.999305555553</c:v>
                </c:pt>
                <c:pt idx="944">
                  <c:v>43680.999305555553</c:v>
                </c:pt>
                <c:pt idx="945">
                  <c:v>43681.999305555553</c:v>
                </c:pt>
                <c:pt idx="946">
                  <c:v>43682.999305555553</c:v>
                </c:pt>
                <c:pt idx="947">
                  <c:v>43683.999305555553</c:v>
                </c:pt>
                <c:pt idx="948">
                  <c:v>43684.999305555553</c:v>
                </c:pt>
                <c:pt idx="949">
                  <c:v>43685.999305555553</c:v>
                </c:pt>
                <c:pt idx="950">
                  <c:v>43686.999305555553</c:v>
                </c:pt>
                <c:pt idx="951">
                  <c:v>43687.999305555553</c:v>
                </c:pt>
                <c:pt idx="952">
                  <c:v>43688.999305555553</c:v>
                </c:pt>
                <c:pt idx="953">
                  <c:v>43689.999305555553</c:v>
                </c:pt>
                <c:pt idx="954">
                  <c:v>43690.999305555553</c:v>
                </c:pt>
                <c:pt idx="955">
                  <c:v>43691.999305555553</c:v>
                </c:pt>
                <c:pt idx="956">
                  <c:v>43692.999305555553</c:v>
                </c:pt>
                <c:pt idx="957">
                  <c:v>43693.999305555553</c:v>
                </c:pt>
                <c:pt idx="958">
                  <c:v>43694.999305555553</c:v>
                </c:pt>
                <c:pt idx="959">
                  <c:v>43695.999305555553</c:v>
                </c:pt>
                <c:pt idx="960">
                  <c:v>43696.999305555553</c:v>
                </c:pt>
                <c:pt idx="961">
                  <c:v>43697.999305555553</c:v>
                </c:pt>
                <c:pt idx="962">
                  <c:v>43698.999305555553</c:v>
                </c:pt>
                <c:pt idx="963">
                  <c:v>43699.999305555553</c:v>
                </c:pt>
                <c:pt idx="964">
                  <c:v>43700.999305555553</c:v>
                </c:pt>
                <c:pt idx="965">
                  <c:v>43701.999305555553</c:v>
                </c:pt>
                <c:pt idx="966">
                  <c:v>43702.999305555553</c:v>
                </c:pt>
                <c:pt idx="967">
                  <c:v>43703.999305555553</c:v>
                </c:pt>
                <c:pt idx="968">
                  <c:v>43704.999305555553</c:v>
                </c:pt>
                <c:pt idx="969">
                  <c:v>43705.999305555553</c:v>
                </c:pt>
                <c:pt idx="970">
                  <c:v>43706.999305555553</c:v>
                </c:pt>
                <c:pt idx="971">
                  <c:v>43707.999305555553</c:v>
                </c:pt>
                <c:pt idx="972">
                  <c:v>43708.999305555553</c:v>
                </c:pt>
                <c:pt idx="973">
                  <c:v>43709.999305555553</c:v>
                </c:pt>
                <c:pt idx="974">
                  <c:v>43710.999305555553</c:v>
                </c:pt>
                <c:pt idx="975">
                  <c:v>43711.999305555553</c:v>
                </c:pt>
                <c:pt idx="976">
                  <c:v>43712.999305555553</c:v>
                </c:pt>
                <c:pt idx="977">
                  <c:v>43713.999305555553</c:v>
                </c:pt>
                <c:pt idx="978">
                  <c:v>43714.999305555553</c:v>
                </c:pt>
                <c:pt idx="979">
                  <c:v>43715.999305555553</c:v>
                </c:pt>
                <c:pt idx="980">
                  <c:v>43716.999305555553</c:v>
                </c:pt>
                <c:pt idx="981">
                  <c:v>43717.999305555553</c:v>
                </c:pt>
                <c:pt idx="982">
                  <c:v>43718.999305555553</c:v>
                </c:pt>
                <c:pt idx="983">
                  <c:v>43719.999305555553</c:v>
                </c:pt>
                <c:pt idx="984">
                  <c:v>43720.999305555553</c:v>
                </c:pt>
                <c:pt idx="985">
                  <c:v>43721.999305555553</c:v>
                </c:pt>
                <c:pt idx="986">
                  <c:v>43722.999305555553</c:v>
                </c:pt>
                <c:pt idx="987">
                  <c:v>43723.999305555553</c:v>
                </c:pt>
                <c:pt idx="988">
                  <c:v>43724.999305555553</c:v>
                </c:pt>
                <c:pt idx="989">
                  <c:v>43725.999305555553</c:v>
                </c:pt>
                <c:pt idx="990">
                  <c:v>43726.999305555553</c:v>
                </c:pt>
                <c:pt idx="991">
                  <c:v>43727.999305555553</c:v>
                </c:pt>
                <c:pt idx="992">
                  <c:v>43728.999305555553</c:v>
                </c:pt>
                <c:pt idx="993">
                  <c:v>43729.999305555553</c:v>
                </c:pt>
                <c:pt idx="994">
                  <c:v>43730.999305555553</c:v>
                </c:pt>
                <c:pt idx="995">
                  <c:v>43731.999305555553</c:v>
                </c:pt>
                <c:pt idx="996">
                  <c:v>43732.999305555553</c:v>
                </c:pt>
                <c:pt idx="997">
                  <c:v>43733.999305555553</c:v>
                </c:pt>
                <c:pt idx="998">
                  <c:v>43734.999305555553</c:v>
                </c:pt>
                <c:pt idx="999">
                  <c:v>43735.999305555553</c:v>
                </c:pt>
                <c:pt idx="1000">
                  <c:v>43736.999305555553</c:v>
                </c:pt>
                <c:pt idx="1001">
                  <c:v>43737.999305555553</c:v>
                </c:pt>
                <c:pt idx="1002">
                  <c:v>43738.999305555553</c:v>
                </c:pt>
                <c:pt idx="1003">
                  <c:v>43739.999305555553</c:v>
                </c:pt>
                <c:pt idx="1004">
                  <c:v>43740.999305555553</c:v>
                </c:pt>
                <c:pt idx="1005">
                  <c:v>43741.999305555553</c:v>
                </c:pt>
                <c:pt idx="1006">
                  <c:v>43742.999305555553</c:v>
                </c:pt>
                <c:pt idx="1007">
                  <c:v>43743.999305555553</c:v>
                </c:pt>
                <c:pt idx="1008">
                  <c:v>43744.999305555553</c:v>
                </c:pt>
                <c:pt idx="1009">
                  <c:v>43745.999305555553</c:v>
                </c:pt>
                <c:pt idx="1010">
                  <c:v>43746.999305555553</c:v>
                </c:pt>
                <c:pt idx="1011">
                  <c:v>43747.999305555553</c:v>
                </c:pt>
                <c:pt idx="1012">
                  <c:v>43748.999305555553</c:v>
                </c:pt>
                <c:pt idx="1013">
                  <c:v>43749.999305555553</c:v>
                </c:pt>
                <c:pt idx="1014">
                  <c:v>43750.999305555553</c:v>
                </c:pt>
                <c:pt idx="1015">
                  <c:v>43751.999305555553</c:v>
                </c:pt>
                <c:pt idx="1016">
                  <c:v>43752.999305555553</c:v>
                </c:pt>
                <c:pt idx="1017">
                  <c:v>43753.999305555553</c:v>
                </c:pt>
                <c:pt idx="1018">
                  <c:v>43754.999305555553</c:v>
                </c:pt>
                <c:pt idx="1019">
                  <c:v>43755.999305555553</c:v>
                </c:pt>
                <c:pt idx="1020">
                  <c:v>43756.999305555553</c:v>
                </c:pt>
                <c:pt idx="1021">
                  <c:v>43757.999305555553</c:v>
                </c:pt>
                <c:pt idx="1022">
                  <c:v>43758.999305555553</c:v>
                </c:pt>
                <c:pt idx="1023">
                  <c:v>43759.999305555553</c:v>
                </c:pt>
                <c:pt idx="1024">
                  <c:v>43760.999305555553</c:v>
                </c:pt>
                <c:pt idx="1025">
                  <c:v>43761.999305555553</c:v>
                </c:pt>
                <c:pt idx="1026">
                  <c:v>43762.999305555553</c:v>
                </c:pt>
                <c:pt idx="1027">
                  <c:v>43763.999305555553</c:v>
                </c:pt>
                <c:pt idx="1028">
                  <c:v>43764.999305555553</c:v>
                </c:pt>
                <c:pt idx="1029">
                  <c:v>43765.999305555553</c:v>
                </c:pt>
                <c:pt idx="1030">
                  <c:v>43766.999305555553</c:v>
                </c:pt>
                <c:pt idx="1031">
                  <c:v>43767.999305555553</c:v>
                </c:pt>
                <c:pt idx="1032">
                  <c:v>43768.999305555553</c:v>
                </c:pt>
                <c:pt idx="1033">
                  <c:v>43769.999305555553</c:v>
                </c:pt>
                <c:pt idx="1034">
                  <c:v>43770.999305555553</c:v>
                </c:pt>
                <c:pt idx="1035">
                  <c:v>43771.999305555553</c:v>
                </c:pt>
                <c:pt idx="1036">
                  <c:v>43772.999305555553</c:v>
                </c:pt>
                <c:pt idx="1037">
                  <c:v>43773.999305555553</c:v>
                </c:pt>
                <c:pt idx="1038">
                  <c:v>43774.999305555553</c:v>
                </c:pt>
                <c:pt idx="1039">
                  <c:v>43775.999305555553</c:v>
                </c:pt>
                <c:pt idx="1040">
                  <c:v>43776.999305555553</c:v>
                </c:pt>
                <c:pt idx="1041">
                  <c:v>43777.999305555553</c:v>
                </c:pt>
                <c:pt idx="1042">
                  <c:v>43778.999305555553</c:v>
                </c:pt>
                <c:pt idx="1043">
                  <c:v>43779.999305555553</c:v>
                </c:pt>
                <c:pt idx="1044">
                  <c:v>43780.999305555553</c:v>
                </c:pt>
                <c:pt idx="1045">
                  <c:v>43781.999305555553</c:v>
                </c:pt>
                <c:pt idx="1046">
                  <c:v>43782.999305555553</c:v>
                </c:pt>
                <c:pt idx="1047">
                  <c:v>43783.999305555553</c:v>
                </c:pt>
                <c:pt idx="1048">
                  <c:v>43784.999305555553</c:v>
                </c:pt>
                <c:pt idx="1049">
                  <c:v>43785.999305555553</c:v>
                </c:pt>
                <c:pt idx="1050">
                  <c:v>43786.999305555553</c:v>
                </c:pt>
                <c:pt idx="1051">
                  <c:v>43787.999305555553</c:v>
                </c:pt>
                <c:pt idx="1052">
                  <c:v>43788.999305555553</c:v>
                </c:pt>
                <c:pt idx="1053">
                  <c:v>43789.999305555553</c:v>
                </c:pt>
                <c:pt idx="1054">
                  <c:v>43790.999305555553</c:v>
                </c:pt>
                <c:pt idx="1055">
                  <c:v>43791.999305555553</c:v>
                </c:pt>
                <c:pt idx="1056">
                  <c:v>43792.999305555553</c:v>
                </c:pt>
                <c:pt idx="1057">
                  <c:v>43793.999305555553</c:v>
                </c:pt>
                <c:pt idx="1058">
                  <c:v>43794.999305555553</c:v>
                </c:pt>
                <c:pt idx="1059">
                  <c:v>43795.999305555553</c:v>
                </c:pt>
                <c:pt idx="1060">
                  <c:v>43796.999305555553</c:v>
                </c:pt>
                <c:pt idx="1061">
                  <c:v>43797.999305555553</c:v>
                </c:pt>
                <c:pt idx="1062">
                  <c:v>43798.999305555553</c:v>
                </c:pt>
                <c:pt idx="1063">
                  <c:v>43799.999305555553</c:v>
                </c:pt>
                <c:pt idx="1064">
                  <c:v>43800.999305555553</c:v>
                </c:pt>
                <c:pt idx="1065">
                  <c:v>43801.999305555553</c:v>
                </c:pt>
                <c:pt idx="1066">
                  <c:v>43802.999305555553</c:v>
                </c:pt>
                <c:pt idx="1067">
                  <c:v>43803.999305555553</c:v>
                </c:pt>
                <c:pt idx="1068">
                  <c:v>43804.999305555553</c:v>
                </c:pt>
                <c:pt idx="1069">
                  <c:v>43805.999305555553</c:v>
                </c:pt>
                <c:pt idx="1070">
                  <c:v>43806.999305555553</c:v>
                </c:pt>
                <c:pt idx="1071">
                  <c:v>43807.999305555553</c:v>
                </c:pt>
                <c:pt idx="1072">
                  <c:v>43808.999305555553</c:v>
                </c:pt>
                <c:pt idx="1073">
                  <c:v>43809.999305555553</c:v>
                </c:pt>
                <c:pt idx="1074">
                  <c:v>43810.999305555553</c:v>
                </c:pt>
                <c:pt idx="1075">
                  <c:v>43811.999305555553</c:v>
                </c:pt>
                <c:pt idx="1076">
                  <c:v>43812.999305555553</c:v>
                </c:pt>
                <c:pt idx="1077">
                  <c:v>43813.999305555553</c:v>
                </c:pt>
                <c:pt idx="1078">
                  <c:v>43814.999305555553</c:v>
                </c:pt>
                <c:pt idx="1079">
                  <c:v>43815.999305555553</c:v>
                </c:pt>
                <c:pt idx="1080">
                  <c:v>43816.999305555553</c:v>
                </c:pt>
                <c:pt idx="1081">
                  <c:v>43817.999305555553</c:v>
                </c:pt>
                <c:pt idx="1082">
                  <c:v>43818.999305555553</c:v>
                </c:pt>
                <c:pt idx="1083">
                  <c:v>43819.999305555553</c:v>
                </c:pt>
                <c:pt idx="1084">
                  <c:v>43820.999305555553</c:v>
                </c:pt>
                <c:pt idx="1085">
                  <c:v>43821.999305555553</c:v>
                </c:pt>
                <c:pt idx="1086">
                  <c:v>43822.999305555553</c:v>
                </c:pt>
                <c:pt idx="1087">
                  <c:v>43823.999305555553</c:v>
                </c:pt>
                <c:pt idx="1088">
                  <c:v>43824.999305555553</c:v>
                </c:pt>
                <c:pt idx="1089">
                  <c:v>43825.999305555553</c:v>
                </c:pt>
                <c:pt idx="1090">
                  <c:v>43826.999305555553</c:v>
                </c:pt>
                <c:pt idx="1091">
                  <c:v>43827.999305555553</c:v>
                </c:pt>
                <c:pt idx="1092">
                  <c:v>43828.999305555553</c:v>
                </c:pt>
                <c:pt idx="1093">
                  <c:v>43829.999305555553</c:v>
                </c:pt>
                <c:pt idx="1094">
                  <c:v>43830.999305555553</c:v>
                </c:pt>
                <c:pt idx="1095">
                  <c:v>43831.999305555553</c:v>
                </c:pt>
                <c:pt idx="1096">
                  <c:v>43832.999305555553</c:v>
                </c:pt>
                <c:pt idx="1097">
                  <c:v>43833.999305555553</c:v>
                </c:pt>
                <c:pt idx="1098">
                  <c:v>43834.999305555553</c:v>
                </c:pt>
                <c:pt idx="1099">
                  <c:v>43835.999305555553</c:v>
                </c:pt>
                <c:pt idx="1100">
                  <c:v>43836.999305555553</c:v>
                </c:pt>
                <c:pt idx="1101">
                  <c:v>43837.999305555553</c:v>
                </c:pt>
                <c:pt idx="1102">
                  <c:v>43838.999305555553</c:v>
                </c:pt>
                <c:pt idx="1103">
                  <c:v>43839.999305555553</c:v>
                </c:pt>
                <c:pt idx="1104">
                  <c:v>43840.999305555553</c:v>
                </c:pt>
                <c:pt idx="1105">
                  <c:v>43841.999305555553</c:v>
                </c:pt>
                <c:pt idx="1106">
                  <c:v>43842.999305555553</c:v>
                </c:pt>
                <c:pt idx="1107">
                  <c:v>43843.999305555553</c:v>
                </c:pt>
                <c:pt idx="1108">
                  <c:v>43844.999305555553</c:v>
                </c:pt>
                <c:pt idx="1109">
                  <c:v>43845.999305555553</c:v>
                </c:pt>
                <c:pt idx="1110">
                  <c:v>43846.999305555553</c:v>
                </c:pt>
                <c:pt idx="1111">
                  <c:v>43847.999305555553</c:v>
                </c:pt>
                <c:pt idx="1112">
                  <c:v>43848.999305555553</c:v>
                </c:pt>
                <c:pt idx="1113">
                  <c:v>43849.999305555553</c:v>
                </c:pt>
                <c:pt idx="1114">
                  <c:v>43850.999305555553</c:v>
                </c:pt>
                <c:pt idx="1115">
                  <c:v>43851.999305555553</c:v>
                </c:pt>
                <c:pt idx="1116">
                  <c:v>43852.999305555553</c:v>
                </c:pt>
                <c:pt idx="1117">
                  <c:v>43853.999305555553</c:v>
                </c:pt>
                <c:pt idx="1118">
                  <c:v>43854.999305555553</c:v>
                </c:pt>
                <c:pt idx="1119">
                  <c:v>43855.999305555553</c:v>
                </c:pt>
                <c:pt idx="1120">
                  <c:v>43856.999305555553</c:v>
                </c:pt>
                <c:pt idx="1121">
                  <c:v>43857.999305555553</c:v>
                </c:pt>
                <c:pt idx="1122">
                  <c:v>43858.999305555553</c:v>
                </c:pt>
                <c:pt idx="1123">
                  <c:v>43859.999305555553</c:v>
                </c:pt>
                <c:pt idx="1124">
                  <c:v>43860.999305555553</c:v>
                </c:pt>
                <c:pt idx="1125">
                  <c:v>43861.999305555553</c:v>
                </c:pt>
                <c:pt idx="1126">
                  <c:v>43862.999305555553</c:v>
                </c:pt>
                <c:pt idx="1127">
                  <c:v>43863.999305555553</c:v>
                </c:pt>
                <c:pt idx="1128">
                  <c:v>43864.999305555553</c:v>
                </c:pt>
                <c:pt idx="1129">
                  <c:v>43865.999305555553</c:v>
                </c:pt>
                <c:pt idx="1130">
                  <c:v>43866.999305555553</c:v>
                </c:pt>
                <c:pt idx="1131">
                  <c:v>43867.999305555553</c:v>
                </c:pt>
                <c:pt idx="1132">
                  <c:v>43868.999305555553</c:v>
                </c:pt>
                <c:pt idx="1133">
                  <c:v>43869.999305555553</c:v>
                </c:pt>
                <c:pt idx="1134">
                  <c:v>43870.999305555553</c:v>
                </c:pt>
                <c:pt idx="1135">
                  <c:v>43871.999305555553</c:v>
                </c:pt>
                <c:pt idx="1136">
                  <c:v>43872.999305555553</c:v>
                </c:pt>
                <c:pt idx="1137">
                  <c:v>43873.999305555553</c:v>
                </c:pt>
                <c:pt idx="1138">
                  <c:v>43874.999305555553</c:v>
                </c:pt>
                <c:pt idx="1139">
                  <c:v>43875.999305555553</c:v>
                </c:pt>
                <c:pt idx="1140">
                  <c:v>43876.999305555553</c:v>
                </c:pt>
                <c:pt idx="1141">
                  <c:v>43877.999305555553</c:v>
                </c:pt>
                <c:pt idx="1142">
                  <c:v>43878.999305555553</c:v>
                </c:pt>
                <c:pt idx="1143">
                  <c:v>43879.999305555553</c:v>
                </c:pt>
                <c:pt idx="1144">
                  <c:v>43880.999305555553</c:v>
                </c:pt>
                <c:pt idx="1145">
                  <c:v>43881.999305555553</c:v>
                </c:pt>
                <c:pt idx="1146">
                  <c:v>43882.999305555553</c:v>
                </c:pt>
                <c:pt idx="1147">
                  <c:v>43883.999305555553</c:v>
                </c:pt>
                <c:pt idx="1148">
                  <c:v>43884.999305555553</c:v>
                </c:pt>
                <c:pt idx="1149">
                  <c:v>43885.999305555553</c:v>
                </c:pt>
                <c:pt idx="1150">
                  <c:v>43886.999305555553</c:v>
                </c:pt>
                <c:pt idx="1151">
                  <c:v>43887.999305555553</c:v>
                </c:pt>
                <c:pt idx="1152">
                  <c:v>43888.999305555553</c:v>
                </c:pt>
                <c:pt idx="1153">
                  <c:v>43889.999305555553</c:v>
                </c:pt>
                <c:pt idx="1154">
                  <c:v>43890.999305555553</c:v>
                </c:pt>
                <c:pt idx="1155">
                  <c:v>43891.999305555553</c:v>
                </c:pt>
                <c:pt idx="1156">
                  <c:v>43892.999305555553</c:v>
                </c:pt>
                <c:pt idx="1157">
                  <c:v>43893.999305555553</c:v>
                </c:pt>
                <c:pt idx="1158">
                  <c:v>43894.999305555553</c:v>
                </c:pt>
                <c:pt idx="1159">
                  <c:v>43895.999305555553</c:v>
                </c:pt>
                <c:pt idx="1160">
                  <c:v>43896.999305555553</c:v>
                </c:pt>
                <c:pt idx="1161">
                  <c:v>43897.999305555553</c:v>
                </c:pt>
                <c:pt idx="1162">
                  <c:v>43898.999305555553</c:v>
                </c:pt>
                <c:pt idx="1163">
                  <c:v>43899.999305555553</c:v>
                </c:pt>
                <c:pt idx="1164">
                  <c:v>43900.999305555553</c:v>
                </c:pt>
                <c:pt idx="1165">
                  <c:v>43901.999305555553</c:v>
                </c:pt>
                <c:pt idx="1166">
                  <c:v>43902.999305555553</c:v>
                </c:pt>
                <c:pt idx="1167">
                  <c:v>43903.999305555553</c:v>
                </c:pt>
                <c:pt idx="1168">
                  <c:v>43904.999305555553</c:v>
                </c:pt>
                <c:pt idx="1169">
                  <c:v>43905.999305555553</c:v>
                </c:pt>
                <c:pt idx="1170">
                  <c:v>43906.999305555553</c:v>
                </c:pt>
                <c:pt idx="1171">
                  <c:v>43907.999305555553</c:v>
                </c:pt>
                <c:pt idx="1172">
                  <c:v>43908.999305555553</c:v>
                </c:pt>
                <c:pt idx="1173">
                  <c:v>43909.999305555553</c:v>
                </c:pt>
                <c:pt idx="1174">
                  <c:v>43910.999305555553</c:v>
                </c:pt>
                <c:pt idx="1175">
                  <c:v>43911.999305555553</c:v>
                </c:pt>
                <c:pt idx="1176">
                  <c:v>43912.999305555553</c:v>
                </c:pt>
                <c:pt idx="1177">
                  <c:v>43913.999305555553</c:v>
                </c:pt>
                <c:pt idx="1178">
                  <c:v>43914.999305555553</c:v>
                </c:pt>
                <c:pt idx="1179">
                  <c:v>43915.999305555553</c:v>
                </c:pt>
                <c:pt idx="1180">
                  <c:v>43916.999305555553</c:v>
                </c:pt>
                <c:pt idx="1181">
                  <c:v>43917.999305555553</c:v>
                </c:pt>
                <c:pt idx="1182">
                  <c:v>43918.999305555553</c:v>
                </c:pt>
                <c:pt idx="1183">
                  <c:v>43919.999305555553</c:v>
                </c:pt>
                <c:pt idx="1184">
                  <c:v>43920.999305555553</c:v>
                </c:pt>
                <c:pt idx="1185">
                  <c:v>43921.999305555553</c:v>
                </c:pt>
                <c:pt idx="1186">
                  <c:v>43922.999305555553</c:v>
                </c:pt>
                <c:pt idx="1187">
                  <c:v>43923.999305555553</c:v>
                </c:pt>
                <c:pt idx="1188">
                  <c:v>43924.999305555553</c:v>
                </c:pt>
                <c:pt idx="1189">
                  <c:v>43925.999305555553</c:v>
                </c:pt>
                <c:pt idx="1190">
                  <c:v>43926.999305555553</c:v>
                </c:pt>
                <c:pt idx="1191">
                  <c:v>43927.999305555553</c:v>
                </c:pt>
                <c:pt idx="1192">
                  <c:v>43928.999305555553</c:v>
                </c:pt>
                <c:pt idx="1193">
                  <c:v>43929.999305555553</c:v>
                </c:pt>
                <c:pt idx="1194">
                  <c:v>43930.999305555553</c:v>
                </c:pt>
                <c:pt idx="1195">
                  <c:v>43931.999305555553</c:v>
                </c:pt>
                <c:pt idx="1196">
                  <c:v>43932.999305555553</c:v>
                </c:pt>
                <c:pt idx="1197">
                  <c:v>43933.999305555553</c:v>
                </c:pt>
                <c:pt idx="1198">
                  <c:v>43934.999305555553</c:v>
                </c:pt>
                <c:pt idx="1199">
                  <c:v>43935.999305555553</c:v>
                </c:pt>
                <c:pt idx="1200">
                  <c:v>43936.999305555553</c:v>
                </c:pt>
                <c:pt idx="1201">
                  <c:v>43937.999305555553</c:v>
                </c:pt>
                <c:pt idx="1202">
                  <c:v>43938.999305555553</c:v>
                </c:pt>
                <c:pt idx="1203">
                  <c:v>43939.999305555553</c:v>
                </c:pt>
                <c:pt idx="1204">
                  <c:v>43940.999305555553</c:v>
                </c:pt>
                <c:pt idx="1205">
                  <c:v>43941.999305555553</c:v>
                </c:pt>
                <c:pt idx="1206">
                  <c:v>43942.999305555553</c:v>
                </c:pt>
                <c:pt idx="1207">
                  <c:v>43943.999305555553</c:v>
                </c:pt>
                <c:pt idx="1208">
                  <c:v>43944.999305555553</c:v>
                </c:pt>
                <c:pt idx="1209">
                  <c:v>43945.999305555553</c:v>
                </c:pt>
                <c:pt idx="1210">
                  <c:v>43946.999305555553</c:v>
                </c:pt>
                <c:pt idx="1211">
                  <c:v>43947.999305555553</c:v>
                </c:pt>
                <c:pt idx="1212">
                  <c:v>43948.999305555553</c:v>
                </c:pt>
                <c:pt idx="1213">
                  <c:v>43949.999305555553</c:v>
                </c:pt>
                <c:pt idx="1214">
                  <c:v>43950.999305555553</c:v>
                </c:pt>
                <c:pt idx="1215">
                  <c:v>43951.999305555553</c:v>
                </c:pt>
                <c:pt idx="1216">
                  <c:v>43952.999305555553</c:v>
                </c:pt>
                <c:pt idx="1217">
                  <c:v>43953.999305555553</c:v>
                </c:pt>
                <c:pt idx="1218">
                  <c:v>43954.999305555553</c:v>
                </c:pt>
                <c:pt idx="1219">
                  <c:v>43955.999305555553</c:v>
                </c:pt>
                <c:pt idx="1220">
                  <c:v>43956.999305555553</c:v>
                </c:pt>
                <c:pt idx="1221">
                  <c:v>43957.999305555553</c:v>
                </c:pt>
                <c:pt idx="1222">
                  <c:v>43958.999305555553</c:v>
                </c:pt>
                <c:pt idx="1223">
                  <c:v>43959.999305555553</c:v>
                </c:pt>
                <c:pt idx="1224">
                  <c:v>43960.999305555553</c:v>
                </c:pt>
                <c:pt idx="1225">
                  <c:v>43961.999305555553</c:v>
                </c:pt>
                <c:pt idx="1226">
                  <c:v>43962.999305555553</c:v>
                </c:pt>
                <c:pt idx="1227">
                  <c:v>43963.999305555553</c:v>
                </c:pt>
                <c:pt idx="1228">
                  <c:v>43964.999305555553</c:v>
                </c:pt>
                <c:pt idx="1229">
                  <c:v>43965.999305555553</c:v>
                </c:pt>
                <c:pt idx="1230">
                  <c:v>43966.999305555553</c:v>
                </c:pt>
                <c:pt idx="1231">
                  <c:v>43967.999305555553</c:v>
                </c:pt>
                <c:pt idx="1232">
                  <c:v>43968.999305555553</c:v>
                </c:pt>
                <c:pt idx="1233">
                  <c:v>43969.999305555553</c:v>
                </c:pt>
                <c:pt idx="1234">
                  <c:v>43970.999305555553</c:v>
                </c:pt>
                <c:pt idx="1235">
                  <c:v>43971.999305555553</c:v>
                </c:pt>
                <c:pt idx="1236">
                  <c:v>43972.999305555553</c:v>
                </c:pt>
                <c:pt idx="1237">
                  <c:v>43973.999305555553</c:v>
                </c:pt>
                <c:pt idx="1238">
                  <c:v>43974.999305555553</c:v>
                </c:pt>
                <c:pt idx="1239">
                  <c:v>43975.999305555553</c:v>
                </c:pt>
                <c:pt idx="1240">
                  <c:v>43976.999305555553</c:v>
                </c:pt>
                <c:pt idx="1241">
                  <c:v>43977.999305555553</c:v>
                </c:pt>
                <c:pt idx="1242">
                  <c:v>43978.999305555553</c:v>
                </c:pt>
                <c:pt idx="1243">
                  <c:v>43979.999305555553</c:v>
                </c:pt>
                <c:pt idx="1244">
                  <c:v>43980.999305555553</c:v>
                </c:pt>
                <c:pt idx="1245">
                  <c:v>43981.999305555553</c:v>
                </c:pt>
                <c:pt idx="1246">
                  <c:v>43982.999305555553</c:v>
                </c:pt>
                <c:pt idx="1247">
                  <c:v>43983.999305555553</c:v>
                </c:pt>
                <c:pt idx="1248">
                  <c:v>43984.999305555553</c:v>
                </c:pt>
                <c:pt idx="1249">
                  <c:v>43985.999305555553</c:v>
                </c:pt>
                <c:pt idx="1250">
                  <c:v>43986.999305555553</c:v>
                </c:pt>
                <c:pt idx="1251">
                  <c:v>43987.999305555553</c:v>
                </c:pt>
                <c:pt idx="1252">
                  <c:v>43988.999305555553</c:v>
                </c:pt>
                <c:pt idx="1253">
                  <c:v>43989.999305555553</c:v>
                </c:pt>
                <c:pt idx="1254">
                  <c:v>43990.999305555553</c:v>
                </c:pt>
                <c:pt idx="1255">
                  <c:v>43991.999305555553</c:v>
                </c:pt>
                <c:pt idx="1256">
                  <c:v>43992.999305555553</c:v>
                </c:pt>
                <c:pt idx="1257">
                  <c:v>43993.999305555553</c:v>
                </c:pt>
                <c:pt idx="1258">
                  <c:v>43994.999305555553</c:v>
                </c:pt>
                <c:pt idx="1259">
                  <c:v>43995.999305555553</c:v>
                </c:pt>
                <c:pt idx="1260">
                  <c:v>43996.999305555553</c:v>
                </c:pt>
                <c:pt idx="1261">
                  <c:v>43997.999305555553</c:v>
                </c:pt>
                <c:pt idx="1262">
                  <c:v>43998.999305555553</c:v>
                </c:pt>
                <c:pt idx="1263">
                  <c:v>43999.999305555553</c:v>
                </c:pt>
                <c:pt idx="1264">
                  <c:v>44000.999305555553</c:v>
                </c:pt>
                <c:pt idx="1265">
                  <c:v>44001.999305555553</c:v>
                </c:pt>
                <c:pt idx="1266">
                  <c:v>44002.999305555553</c:v>
                </c:pt>
                <c:pt idx="1267">
                  <c:v>44003.999305555553</c:v>
                </c:pt>
                <c:pt idx="1268">
                  <c:v>44004.999305555553</c:v>
                </c:pt>
                <c:pt idx="1269">
                  <c:v>44005.999305555553</c:v>
                </c:pt>
                <c:pt idx="1270">
                  <c:v>44006.999305555553</c:v>
                </c:pt>
                <c:pt idx="1271">
                  <c:v>44007.999305555553</c:v>
                </c:pt>
                <c:pt idx="1272">
                  <c:v>44008.999305555553</c:v>
                </c:pt>
                <c:pt idx="1273">
                  <c:v>44009.999305555553</c:v>
                </c:pt>
                <c:pt idx="1274">
                  <c:v>44010.999305555553</c:v>
                </c:pt>
                <c:pt idx="1275">
                  <c:v>44011.999305555553</c:v>
                </c:pt>
                <c:pt idx="1276">
                  <c:v>44012.999305555553</c:v>
                </c:pt>
                <c:pt idx="1277">
                  <c:v>44013.999305555553</c:v>
                </c:pt>
                <c:pt idx="1278">
                  <c:v>44014.999305555553</c:v>
                </c:pt>
                <c:pt idx="1279">
                  <c:v>44015.999305555553</c:v>
                </c:pt>
                <c:pt idx="1280">
                  <c:v>44016.999305555553</c:v>
                </c:pt>
                <c:pt idx="1281">
                  <c:v>44017.999305555553</c:v>
                </c:pt>
                <c:pt idx="1282">
                  <c:v>44018.999305555553</c:v>
                </c:pt>
                <c:pt idx="1283">
                  <c:v>44019.999305555553</c:v>
                </c:pt>
                <c:pt idx="1284">
                  <c:v>44020.999305555553</c:v>
                </c:pt>
                <c:pt idx="1285">
                  <c:v>44021.999305555553</c:v>
                </c:pt>
                <c:pt idx="1286">
                  <c:v>44022.999305555553</c:v>
                </c:pt>
                <c:pt idx="1287">
                  <c:v>44023.999305555553</c:v>
                </c:pt>
                <c:pt idx="1288">
                  <c:v>44024.999305555553</c:v>
                </c:pt>
                <c:pt idx="1289">
                  <c:v>44025.999305555553</c:v>
                </c:pt>
                <c:pt idx="1290">
                  <c:v>44026.999305555553</c:v>
                </c:pt>
                <c:pt idx="1291">
                  <c:v>44027.999305555553</c:v>
                </c:pt>
                <c:pt idx="1292">
                  <c:v>44028.999305555553</c:v>
                </c:pt>
                <c:pt idx="1293">
                  <c:v>44029.999305555553</c:v>
                </c:pt>
                <c:pt idx="1294">
                  <c:v>44030.999305555553</c:v>
                </c:pt>
                <c:pt idx="1295">
                  <c:v>44031.999305555553</c:v>
                </c:pt>
                <c:pt idx="1296">
                  <c:v>44032.999305555553</c:v>
                </c:pt>
                <c:pt idx="1297">
                  <c:v>44033.999305555553</c:v>
                </c:pt>
                <c:pt idx="1298">
                  <c:v>44034.999305555553</c:v>
                </c:pt>
                <c:pt idx="1299">
                  <c:v>44035.999305555553</c:v>
                </c:pt>
                <c:pt idx="1300">
                  <c:v>44036.999305555553</c:v>
                </c:pt>
                <c:pt idx="1301">
                  <c:v>44037.999305555553</c:v>
                </c:pt>
                <c:pt idx="1302">
                  <c:v>44038.999305555553</c:v>
                </c:pt>
                <c:pt idx="1303">
                  <c:v>44039.999305555553</c:v>
                </c:pt>
                <c:pt idx="1304">
                  <c:v>44040.999305555553</c:v>
                </c:pt>
                <c:pt idx="1305">
                  <c:v>44041.999305555553</c:v>
                </c:pt>
                <c:pt idx="1306">
                  <c:v>44042.999305555553</c:v>
                </c:pt>
                <c:pt idx="1307">
                  <c:v>44043.999305555553</c:v>
                </c:pt>
                <c:pt idx="1308">
                  <c:v>44044.999305555553</c:v>
                </c:pt>
                <c:pt idx="1309">
                  <c:v>44045.999305555553</c:v>
                </c:pt>
                <c:pt idx="1310">
                  <c:v>44046.999305555553</c:v>
                </c:pt>
                <c:pt idx="1311">
                  <c:v>44047.999305555553</c:v>
                </c:pt>
                <c:pt idx="1312">
                  <c:v>44048.999305555553</c:v>
                </c:pt>
                <c:pt idx="1313">
                  <c:v>44049.999305555553</c:v>
                </c:pt>
                <c:pt idx="1314">
                  <c:v>44050.999305555553</c:v>
                </c:pt>
                <c:pt idx="1315">
                  <c:v>44051.999305555553</c:v>
                </c:pt>
                <c:pt idx="1316">
                  <c:v>44052.999305555553</c:v>
                </c:pt>
                <c:pt idx="1317">
                  <c:v>44053.999305555553</c:v>
                </c:pt>
                <c:pt idx="1318">
                  <c:v>44054.999305555553</c:v>
                </c:pt>
                <c:pt idx="1319">
                  <c:v>44055.999305555553</c:v>
                </c:pt>
                <c:pt idx="1320">
                  <c:v>44056.999305555553</c:v>
                </c:pt>
                <c:pt idx="1321">
                  <c:v>44057.999305555553</c:v>
                </c:pt>
                <c:pt idx="1322">
                  <c:v>44058.999305555553</c:v>
                </c:pt>
                <c:pt idx="1323">
                  <c:v>44059.999305555553</c:v>
                </c:pt>
                <c:pt idx="1324">
                  <c:v>44060.999305555553</c:v>
                </c:pt>
                <c:pt idx="1325">
                  <c:v>44061.999305555553</c:v>
                </c:pt>
                <c:pt idx="1326">
                  <c:v>44062.999305555553</c:v>
                </c:pt>
                <c:pt idx="1327">
                  <c:v>44063.999305555553</c:v>
                </c:pt>
                <c:pt idx="1328">
                  <c:v>44064.999305555553</c:v>
                </c:pt>
                <c:pt idx="1329">
                  <c:v>44065.999305555553</c:v>
                </c:pt>
                <c:pt idx="1330">
                  <c:v>44066.999305555553</c:v>
                </c:pt>
                <c:pt idx="1331">
                  <c:v>44067.999305555553</c:v>
                </c:pt>
                <c:pt idx="1332">
                  <c:v>44068.999305555553</c:v>
                </c:pt>
                <c:pt idx="1333">
                  <c:v>44069.999305555553</c:v>
                </c:pt>
                <c:pt idx="1334">
                  <c:v>44070.999305555553</c:v>
                </c:pt>
                <c:pt idx="1335">
                  <c:v>44071.999305555553</c:v>
                </c:pt>
                <c:pt idx="1336">
                  <c:v>44072.999305555553</c:v>
                </c:pt>
                <c:pt idx="1337">
                  <c:v>44073.999305555553</c:v>
                </c:pt>
                <c:pt idx="1338">
                  <c:v>44074.999305555553</c:v>
                </c:pt>
                <c:pt idx="1339">
                  <c:v>44075.999305555553</c:v>
                </c:pt>
                <c:pt idx="1340">
                  <c:v>44076.999305555553</c:v>
                </c:pt>
                <c:pt idx="1341">
                  <c:v>44077.999305555553</c:v>
                </c:pt>
                <c:pt idx="1342">
                  <c:v>44078.999305555553</c:v>
                </c:pt>
                <c:pt idx="1343">
                  <c:v>44079.999305555553</c:v>
                </c:pt>
                <c:pt idx="1344">
                  <c:v>44080.999305555553</c:v>
                </c:pt>
                <c:pt idx="1345">
                  <c:v>44081.999305555553</c:v>
                </c:pt>
                <c:pt idx="1346">
                  <c:v>44082.999305555553</c:v>
                </c:pt>
                <c:pt idx="1347">
                  <c:v>44083.999305555553</c:v>
                </c:pt>
                <c:pt idx="1348">
                  <c:v>44084.999305555553</c:v>
                </c:pt>
                <c:pt idx="1349">
                  <c:v>44085.999305555553</c:v>
                </c:pt>
                <c:pt idx="1350">
                  <c:v>44086.999305555553</c:v>
                </c:pt>
                <c:pt idx="1351">
                  <c:v>44087.999305555553</c:v>
                </c:pt>
                <c:pt idx="1352">
                  <c:v>44088.999305555553</c:v>
                </c:pt>
                <c:pt idx="1353">
                  <c:v>44089.999305555553</c:v>
                </c:pt>
                <c:pt idx="1354">
                  <c:v>44090.999305555553</c:v>
                </c:pt>
                <c:pt idx="1355">
                  <c:v>44091.999305555553</c:v>
                </c:pt>
                <c:pt idx="1356">
                  <c:v>44092.999305555553</c:v>
                </c:pt>
                <c:pt idx="1357">
                  <c:v>44093.999305555553</c:v>
                </c:pt>
                <c:pt idx="1358">
                  <c:v>44094.999305555553</c:v>
                </c:pt>
                <c:pt idx="1359">
                  <c:v>44095.999305555553</c:v>
                </c:pt>
                <c:pt idx="1360">
                  <c:v>44096.999305555553</c:v>
                </c:pt>
                <c:pt idx="1361">
                  <c:v>44097.999305555553</c:v>
                </c:pt>
                <c:pt idx="1362">
                  <c:v>44098.999305555553</c:v>
                </c:pt>
                <c:pt idx="1363">
                  <c:v>44099.999305555553</c:v>
                </c:pt>
                <c:pt idx="1364">
                  <c:v>44100.999305555553</c:v>
                </c:pt>
                <c:pt idx="1365">
                  <c:v>44101.999305555553</c:v>
                </c:pt>
                <c:pt idx="1366">
                  <c:v>44102.999305555553</c:v>
                </c:pt>
                <c:pt idx="1367">
                  <c:v>44103.999305555553</c:v>
                </c:pt>
                <c:pt idx="1368">
                  <c:v>44104.999305555553</c:v>
                </c:pt>
                <c:pt idx="1369">
                  <c:v>44105.999305555553</c:v>
                </c:pt>
                <c:pt idx="1370">
                  <c:v>44106.999305555553</c:v>
                </c:pt>
                <c:pt idx="1371">
                  <c:v>44107.999305555553</c:v>
                </c:pt>
                <c:pt idx="1372">
                  <c:v>44108.999305555553</c:v>
                </c:pt>
                <c:pt idx="1373">
                  <c:v>44109.999305555553</c:v>
                </c:pt>
                <c:pt idx="1374">
                  <c:v>44110.999305555553</c:v>
                </c:pt>
                <c:pt idx="1375">
                  <c:v>44111.999305555553</c:v>
                </c:pt>
                <c:pt idx="1376">
                  <c:v>44112.999305555553</c:v>
                </c:pt>
                <c:pt idx="1377">
                  <c:v>44113.999305555553</c:v>
                </c:pt>
                <c:pt idx="1378">
                  <c:v>44114.999305555553</c:v>
                </c:pt>
                <c:pt idx="1379">
                  <c:v>44115.999305555553</c:v>
                </c:pt>
                <c:pt idx="1380">
                  <c:v>44116.999305555553</c:v>
                </c:pt>
                <c:pt idx="1381">
                  <c:v>44117.999305555553</c:v>
                </c:pt>
                <c:pt idx="1382">
                  <c:v>44118.999305555553</c:v>
                </c:pt>
                <c:pt idx="1383">
                  <c:v>44119.999305555553</c:v>
                </c:pt>
                <c:pt idx="1384">
                  <c:v>44120.999305555553</c:v>
                </c:pt>
                <c:pt idx="1385">
                  <c:v>44121.999305555553</c:v>
                </c:pt>
                <c:pt idx="1386">
                  <c:v>44122.999305555553</c:v>
                </c:pt>
                <c:pt idx="1387">
                  <c:v>44123.999305555553</c:v>
                </c:pt>
                <c:pt idx="1388">
                  <c:v>44124.999305555553</c:v>
                </c:pt>
                <c:pt idx="1389">
                  <c:v>44125.999305555553</c:v>
                </c:pt>
                <c:pt idx="1390">
                  <c:v>44126.999305555553</c:v>
                </c:pt>
                <c:pt idx="1391">
                  <c:v>44127.999305555553</c:v>
                </c:pt>
                <c:pt idx="1392">
                  <c:v>44128.999305555553</c:v>
                </c:pt>
                <c:pt idx="1393">
                  <c:v>44129.999305555553</c:v>
                </c:pt>
                <c:pt idx="1394">
                  <c:v>44130.999305555553</c:v>
                </c:pt>
                <c:pt idx="1395">
                  <c:v>44131.999305555553</c:v>
                </c:pt>
                <c:pt idx="1396">
                  <c:v>44132.999305555553</c:v>
                </c:pt>
                <c:pt idx="1397">
                  <c:v>44133.999305555553</c:v>
                </c:pt>
                <c:pt idx="1398">
                  <c:v>44134.999305555553</c:v>
                </c:pt>
                <c:pt idx="1399">
                  <c:v>44135.999305555553</c:v>
                </c:pt>
                <c:pt idx="1400">
                  <c:v>44136.999305555553</c:v>
                </c:pt>
                <c:pt idx="1401">
                  <c:v>44137.999305555553</c:v>
                </c:pt>
                <c:pt idx="1402">
                  <c:v>44138.999305555553</c:v>
                </c:pt>
                <c:pt idx="1403">
                  <c:v>44139.999305555553</c:v>
                </c:pt>
                <c:pt idx="1404">
                  <c:v>44140.999305555553</c:v>
                </c:pt>
                <c:pt idx="1405">
                  <c:v>44141.999305555553</c:v>
                </c:pt>
                <c:pt idx="1406">
                  <c:v>44142.999305555553</c:v>
                </c:pt>
                <c:pt idx="1407">
                  <c:v>44143.999305555553</c:v>
                </c:pt>
                <c:pt idx="1408">
                  <c:v>44144.999305555553</c:v>
                </c:pt>
                <c:pt idx="1409">
                  <c:v>44145.999305555553</c:v>
                </c:pt>
                <c:pt idx="1410">
                  <c:v>44146.999305555553</c:v>
                </c:pt>
                <c:pt idx="1411">
                  <c:v>44147.999305555553</c:v>
                </c:pt>
                <c:pt idx="1412">
                  <c:v>44148.999305555553</c:v>
                </c:pt>
                <c:pt idx="1413">
                  <c:v>44149.999305555553</c:v>
                </c:pt>
                <c:pt idx="1414">
                  <c:v>44150.999305555553</c:v>
                </c:pt>
                <c:pt idx="1415">
                  <c:v>44151.999305555553</c:v>
                </c:pt>
                <c:pt idx="1416">
                  <c:v>44152.999305555553</c:v>
                </c:pt>
                <c:pt idx="1417">
                  <c:v>44153.999305555553</c:v>
                </c:pt>
                <c:pt idx="1418">
                  <c:v>44154.999305555553</c:v>
                </c:pt>
                <c:pt idx="1419">
                  <c:v>44155.999305555553</c:v>
                </c:pt>
                <c:pt idx="1420">
                  <c:v>44156.999305555553</c:v>
                </c:pt>
                <c:pt idx="1421">
                  <c:v>44157.999305555553</c:v>
                </c:pt>
                <c:pt idx="1422">
                  <c:v>44158.999305555553</c:v>
                </c:pt>
                <c:pt idx="1423">
                  <c:v>44159.999305555553</c:v>
                </c:pt>
                <c:pt idx="1424">
                  <c:v>44160.999305555553</c:v>
                </c:pt>
                <c:pt idx="1425">
                  <c:v>44161.999305555553</c:v>
                </c:pt>
                <c:pt idx="1426">
                  <c:v>44162.999305555553</c:v>
                </c:pt>
                <c:pt idx="1427">
                  <c:v>44163.999305555553</c:v>
                </c:pt>
                <c:pt idx="1428">
                  <c:v>44164.999305555553</c:v>
                </c:pt>
                <c:pt idx="1429">
                  <c:v>44165.999305555553</c:v>
                </c:pt>
                <c:pt idx="1430">
                  <c:v>44166.999305555553</c:v>
                </c:pt>
                <c:pt idx="1431">
                  <c:v>44167.999305555553</c:v>
                </c:pt>
                <c:pt idx="1432">
                  <c:v>44168.999305555553</c:v>
                </c:pt>
                <c:pt idx="1433">
                  <c:v>44169.999305555553</c:v>
                </c:pt>
                <c:pt idx="1434">
                  <c:v>44170.999305555553</c:v>
                </c:pt>
                <c:pt idx="1435">
                  <c:v>44171.999305555553</c:v>
                </c:pt>
                <c:pt idx="1436">
                  <c:v>44172.999305555553</c:v>
                </c:pt>
                <c:pt idx="1437">
                  <c:v>44173.999305555553</c:v>
                </c:pt>
                <c:pt idx="1438">
                  <c:v>44174.999305555553</c:v>
                </c:pt>
                <c:pt idx="1439">
                  <c:v>44175.999305555553</c:v>
                </c:pt>
                <c:pt idx="1440">
                  <c:v>44176.999305555553</c:v>
                </c:pt>
                <c:pt idx="1441">
                  <c:v>44177.999305555553</c:v>
                </c:pt>
                <c:pt idx="1442">
                  <c:v>44178.999305555553</c:v>
                </c:pt>
                <c:pt idx="1443">
                  <c:v>44179.999305555553</c:v>
                </c:pt>
                <c:pt idx="1444">
                  <c:v>44180.999305555553</c:v>
                </c:pt>
                <c:pt idx="1445">
                  <c:v>44181.999305555553</c:v>
                </c:pt>
                <c:pt idx="1446">
                  <c:v>44182.999305555553</c:v>
                </c:pt>
                <c:pt idx="1447">
                  <c:v>44183.999305555553</c:v>
                </c:pt>
                <c:pt idx="1448">
                  <c:v>44184.999305555553</c:v>
                </c:pt>
                <c:pt idx="1449">
                  <c:v>44185.999305555553</c:v>
                </c:pt>
                <c:pt idx="1450">
                  <c:v>44186.999305555553</c:v>
                </c:pt>
                <c:pt idx="1451">
                  <c:v>44187.999305555553</c:v>
                </c:pt>
                <c:pt idx="1452">
                  <c:v>44188.999305555553</c:v>
                </c:pt>
                <c:pt idx="1453">
                  <c:v>44189.999305555553</c:v>
                </c:pt>
                <c:pt idx="1454">
                  <c:v>44190.999305555553</c:v>
                </c:pt>
                <c:pt idx="1455">
                  <c:v>44191.999305555553</c:v>
                </c:pt>
                <c:pt idx="1456">
                  <c:v>44192.999305555553</c:v>
                </c:pt>
                <c:pt idx="1457">
                  <c:v>44193.999305555553</c:v>
                </c:pt>
                <c:pt idx="1458">
                  <c:v>44194.999305555553</c:v>
                </c:pt>
                <c:pt idx="1459">
                  <c:v>44195.999305555553</c:v>
                </c:pt>
                <c:pt idx="1460">
                  <c:v>44196.999305555553</c:v>
                </c:pt>
                <c:pt idx="1461">
                  <c:v>44197.999305555553</c:v>
                </c:pt>
                <c:pt idx="1462">
                  <c:v>44198.999305555553</c:v>
                </c:pt>
                <c:pt idx="1463">
                  <c:v>44199.999305555553</c:v>
                </c:pt>
                <c:pt idx="1464">
                  <c:v>44200.999305555553</c:v>
                </c:pt>
                <c:pt idx="1465">
                  <c:v>44201.999305555553</c:v>
                </c:pt>
                <c:pt idx="1466">
                  <c:v>44202.999305555553</c:v>
                </c:pt>
                <c:pt idx="1467">
                  <c:v>44203.999305555553</c:v>
                </c:pt>
                <c:pt idx="1468">
                  <c:v>44204.999305555553</c:v>
                </c:pt>
                <c:pt idx="1469">
                  <c:v>44205.999305555553</c:v>
                </c:pt>
                <c:pt idx="1470">
                  <c:v>44206.999305555553</c:v>
                </c:pt>
                <c:pt idx="1471">
                  <c:v>44207.999305555553</c:v>
                </c:pt>
                <c:pt idx="1472">
                  <c:v>44208.999305555553</c:v>
                </c:pt>
                <c:pt idx="1473">
                  <c:v>44209.999305555553</c:v>
                </c:pt>
                <c:pt idx="1474">
                  <c:v>44210.999305555553</c:v>
                </c:pt>
                <c:pt idx="1475">
                  <c:v>44211.999305555553</c:v>
                </c:pt>
                <c:pt idx="1476">
                  <c:v>44212.999305555553</c:v>
                </c:pt>
                <c:pt idx="1477">
                  <c:v>44213.999305555553</c:v>
                </c:pt>
                <c:pt idx="1478">
                  <c:v>44214.999305555553</c:v>
                </c:pt>
                <c:pt idx="1479">
                  <c:v>44215.999305555553</c:v>
                </c:pt>
                <c:pt idx="1480">
                  <c:v>44216.999305555553</c:v>
                </c:pt>
                <c:pt idx="1481">
                  <c:v>44217.999305555553</c:v>
                </c:pt>
                <c:pt idx="1482">
                  <c:v>44218.999305555553</c:v>
                </c:pt>
                <c:pt idx="1483">
                  <c:v>44219.999305555553</c:v>
                </c:pt>
                <c:pt idx="1484">
                  <c:v>44220.999305555553</c:v>
                </c:pt>
                <c:pt idx="1485">
                  <c:v>44221.999305555553</c:v>
                </c:pt>
                <c:pt idx="1486">
                  <c:v>44222.999305555553</c:v>
                </c:pt>
                <c:pt idx="1487">
                  <c:v>44223.999305555553</c:v>
                </c:pt>
                <c:pt idx="1488">
                  <c:v>44224.999305555553</c:v>
                </c:pt>
                <c:pt idx="1489">
                  <c:v>44225.999305555553</c:v>
                </c:pt>
                <c:pt idx="1490">
                  <c:v>44226.999305555553</c:v>
                </c:pt>
                <c:pt idx="1491">
                  <c:v>44227.999305555553</c:v>
                </c:pt>
                <c:pt idx="1492">
                  <c:v>44228.999305555553</c:v>
                </c:pt>
                <c:pt idx="1493">
                  <c:v>44229.999305555553</c:v>
                </c:pt>
                <c:pt idx="1494">
                  <c:v>44230.999305555553</c:v>
                </c:pt>
                <c:pt idx="1495">
                  <c:v>44231.999305555553</c:v>
                </c:pt>
                <c:pt idx="1496">
                  <c:v>44232.999305555553</c:v>
                </c:pt>
                <c:pt idx="1497">
                  <c:v>44233.999305555553</c:v>
                </c:pt>
                <c:pt idx="1498">
                  <c:v>44234.999305555553</c:v>
                </c:pt>
                <c:pt idx="1499">
                  <c:v>44235.999305555553</c:v>
                </c:pt>
                <c:pt idx="1500">
                  <c:v>44236.999305555553</c:v>
                </c:pt>
                <c:pt idx="1501">
                  <c:v>44237.999305555553</c:v>
                </c:pt>
                <c:pt idx="1502">
                  <c:v>44238.999305555553</c:v>
                </c:pt>
                <c:pt idx="1503">
                  <c:v>44239.999305555553</c:v>
                </c:pt>
                <c:pt idx="1504">
                  <c:v>44240.999305555553</c:v>
                </c:pt>
                <c:pt idx="1505">
                  <c:v>44241.999305555553</c:v>
                </c:pt>
                <c:pt idx="1506">
                  <c:v>44242.999305555553</c:v>
                </c:pt>
                <c:pt idx="1507">
                  <c:v>44243.999305555553</c:v>
                </c:pt>
                <c:pt idx="1508">
                  <c:v>44244.999305555553</c:v>
                </c:pt>
                <c:pt idx="1509">
                  <c:v>44245.999305555553</c:v>
                </c:pt>
                <c:pt idx="1510">
                  <c:v>44246.999305555553</c:v>
                </c:pt>
                <c:pt idx="1511">
                  <c:v>44247.999305555553</c:v>
                </c:pt>
                <c:pt idx="1512">
                  <c:v>44248.999305555553</c:v>
                </c:pt>
                <c:pt idx="1513">
                  <c:v>44249.999305555553</c:v>
                </c:pt>
                <c:pt idx="1514">
                  <c:v>44250.999305555553</c:v>
                </c:pt>
                <c:pt idx="1515">
                  <c:v>44251.999305555553</c:v>
                </c:pt>
                <c:pt idx="1516">
                  <c:v>44252.999305555553</c:v>
                </c:pt>
                <c:pt idx="1517">
                  <c:v>44253.999305555553</c:v>
                </c:pt>
                <c:pt idx="1518">
                  <c:v>44254.999305555553</c:v>
                </c:pt>
                <c:pt idx="1519">
                  <c:v>44255.999305555553</c:v>
                </c:pt>
                <c:pt idx="1520">
                  <c:v>44256.999305555553</c:v>
                </c:pt>
                <c:pt idx="1521">
                  <c:v>44257.999305555553</c:v>
                </c:pt>
                <c:pt idx="1522">
                  <c:v>44258.999305555553</c:v>
                </c:pt>
                <c:pt idx="1523">
                  <c:v>44259.999305555553</c:v>
                </c:pt>
                <c:pt idx="1524">
                  <c:v>44260.999305555553</c:v>
                </c:pt>
                <c:pt idx="1525">
                  <c:v>44261.999305555553</c:v>
                </c:pt>
                <c:pt idx="1526">
                  <c:v>44262.999305555553</c:v>
                </c:pt>
                <c:pt idx="1527">
                  <c:v>44263.999305555553</c:v>
                </c:pt>
                <c:pt idx="1528">
                  <c:v>44264.999305555553</c:v>
                </c:pt>
                <c:pt idx="1529">
                  <c:v>44265.999305555553</c:v>
                </c:pt>
                <c:pt idx="1530">
                  <c:v>44266.999305555553</c:v>
                </c:pt>
                <c:pt idx="1531">
                  <c:v>44267.999305555553</c:v>
                </c:pt>
                <c:pt idx="1532">
                  <c:v>44268.999305555553</c:v>
                </c:pt>
                <c:pt idx="1533">
                  <c:v>44269.999305555553</c:v>
                </c:pt>
                <c:pt idx="1534">
                  <c:v>44270.999305555553</c:v>
                </c:pt>
                <c:pt idx="1535">
                  <c:v>44271.999305555553</c:v>
                </c:pt>
                <c:pt idx="1536">
                  <c:v>44272.999305555553</c:v>
                </c:pt>
                <c:pt idx="1537">
                  <c:v>44273.999305555553</c:v>
                </c:pt>
                <c:pt idx="1538">
                  <c:v>44274.999305555553</c:v>
                </c:pt>
                <c:pt idx="1539">
                  <c:v>44275.999305555553</c:v>
                </c:pt>
                <c:pt idx="1540">
                  <c:v>44276.999305555553</c:v>
                </c:pt>
                <c:pt idx="1541">
                  <c:v>44277.999305555553</c:v>
                </c:pt>
                <c:pt idx="1542">
                  <c:v>44278.999305555553</c:v>
                </c:pt>
                <c:pt idx="1543">
                  <c:v>44279.999305555553</c:v>
                </c:pt>
                <c:pt idx="1544">
                  <c:v>44280.999305555553</c:v>
                </c:pt>
                <c:pt idx="1545">
                  <c:v>44281.999305555553</c:v>
                </c:pt>
                <c:pt idx="1546">
                  <c:v>44282.999305555553</c:v>
                </c:pt>
                <c:pt idx="1547">
                  <c:v>44283.999305555553</c:v>
                </c:pt>
                <c:pt idx="1548">
                  <c:v>44284.999305555553</c:v>
                </c:pt>
                <c:pt idx="1549">
                  <c:v>44285.999305555553</c:v>
                </c:pt>
                <c:pt idx="1550">
                  <c:v>44286.999305555553</c:v>
                </c:pt>
                <c:pt idx="1551">
                  <c:v>44287.999305555553</c:v>
                </c:pt>
                <c:pt idx="1552">
                  <c:v>44288.999305555553</c:v>
                </c:pt>
                <c:pt idx="1553">
                  <c:v>44289.999305555553</c:v>
                </c:pt>
                <c:pt idx="1554">
                  <c:v>44290.999305555553</c:v>
                </c:pt>
                <c:pt idx="1555">
                  <c:v>44291.999305555553</c:v>
                </c:pt>
                <c:pt idx="1556">
                  <c:v>44292.999305555553</c:v>
                </c:pt>
                <c:pt idx="1557">
                  <c:v>44293.999305555553</c:v>
                </c:pt>
                <c:pt idx="1558">
                  <c:v>44294.999305555553</c:v>
                </c:pt>
                <c:pt idx="1559">
                  <c:v>44295.999305555553</c:v>
                </c:pt>
                <c:pt idx="1560">
                  <c:v>44296.999305555553</c:v>
                </c:pt>
                <c:pt idx="1561">
                  <c:v>44297.999305555553</c:v>
                </c:pt>
                <c:pt idx="1562">
                  <c:v>44298.999305555553</c:v>
                </c:pt>
                <c:pt idx="1563">
                  <c:v>44299.999305555553</c:v>
                </c:pt>
                <c:pt idx="1564">
                  <c:v>44300.999305555553</c:v>
                </c:pt>
                <c:pt idx="1565">
                  <c:v>44301.999305555553</c:v>
                </c:pt>
                <c:pt idx="1566">
                  <c:v>44302.999305555553</c:v>
                </c:pt>
                <c:pt idx="1567">
                  <c:v>44303.999305555553</c:v>
                </c:pt>
                <c:pt idx="1568">
                  <c:v>44304.999305555553</c:v>
                </c:pt>
                <c:pt idx="1569">
                  <c:v>44305.999305555553</c:v>
                </c:pt>
                <c:pt idx="1570">
                  <c:v>44306.999305555553</c:v>
                </c:pt>
                <c:pt idx="1571">
                  <c:v>44307.999305555553</c:v>
                </c:pt>
                <c:pt idx="1572">
                  <c:v>44308.999305555553</c:v>
                </c:pt>
                <c:pt idx="1573">
                  <c:v>44309.999305555553</c:v>
                </c:pt>
                <c:pt idx="1574">
                  <c:v>44310.999305555553</c:v>
                </c:pt>
                <c:pt idx="1575">
                  <c:v>44311.999305555553</c:v>
                </c:pt>
                <c:pt idx="1576">
                  <c:v>44312.999305555553</c:v>
                </c:pt>
                <c:pt idx="1577">
                  <c:v>44313.999305555553</c:v>
                </c:pt>
                <c:pt idx="1578">
                  <c:v>44314.999305555553</c:v>
                </c:pt>
                <c:pt idx="1579">
                  <c:v>44315.999305555553</c:v>
                </c:pt>
                <c:pt idx="1580">
                  <c:v>44316.999305555553</c:v>
                </c:pt>
                <c:pt idx="1581">
                  <c:v>44317.999305555553</c:v>
                </c:pt>
                <c:pt idx="1582">
                  <c:v>44318.999305555553</c:v>
                </c:pt>
                <c:pt idx="1583">
                  <c:v>44319.999305555553</c:v>
                </c:pt>
                <c:pt idx="1584">
                  <c:v>44320.999305555553</c:v>
                </c:pt>
                <c:pt idx="1585">
                  <c:v>44321.999305555553</c:v>
                </c:pt>
                <c:pt idx="1586">
                  <c:v>44322.999305555553</c:v>
                </c:pt>
                <c:pt idx="1587">
                  <c:v>44323.999305555553</c:v>
                </c:pt>
                <c:pt idx="1588">
                  <c:v>44324.999305555553</c:v>
                </c:pt>
                <c:pt idx="1589">
                  <c:v>44325.999305555553</c:v>
                </c:pt>
                <c:pt idx="1590">
                  <c:v>44326.999305555553</c:v>
                </c:pt>
                <c:pt idx="1591">
                  <c:v>44327.999305555553</c:v>
                </c:pt>
                <c:pt idx="1592">
                  <c:v>44328.999305555553</c:v>
                </c:pt>
                <c:pt idx="1593">
                  <c:v>44329.999305555553</c:v>
                </c:pt>
                <c:pt idx="1594">
                  <c:v>44330.999305555553</c:v>
                </c:pt>
                <c:pt idx="1595">
                  <c:v>44331.999305555553</c:v>
                </c:pt>
                <c:pt idx="1596">
                  <c:v>44332.999305555553</c:v>
                </c:pt>
                <c:pt idx="1597">
                  <c:v>44333.999305555553</c:v>
                </c:pt>
                <c:pt idx="1598">
                  <c:v>44334.999305555553</c:v>
                </c:pt>
                <c:pt idx="1599">
                  <c:v>44335.999305555553</c:v>
                </c:pt>
                <c:pt idx="1600">
                  <c:v>44336.999305555553</c:v>
                </c:pt>
                <c:pt idx="1601">
                  <c:v>44337.999305555553</c:v>
                </c:pt>
                <c:pt idx="1602">
                  <c:v>44338.999305555553</c:v>
                </c:pt>
                <c:pt idx="1603">
                  <c:v>44339.999305555553</c:v>
                </c:pt>
                <c:pt idx="1604">
                  <c:v>44340.999305555553</c:v>
                </c:pt>
                <c:pt idx="1605">
                  <c:v>44341.999305555553</c:v>
                </c:pt>
                <c:pt idx="1606">
                  <c:v>44342.999305555553</c:v>
                </c:pt>
                <c:pt idx="1607">
                  <c:v>44343.999305555553</c:v>
                </c:pt>
                <c:pt idx="1608">
                  <c:v>44344.999305555553</c:v>
                </c:pt>
                <c:pt idx="1609">
                  <c:v>44345.999305555553</c:v>
                </c:pt>
                <c:pt idx="1610">
                  <c:v>44346.999305555553</c:v>
                </c:pt>
                <c:pt idx="1611">
                  <c:v>44347.999305555553</c:v>
                </c:pt>
                <c:pt idx="1612">
                  <c:v>44348.999305555553</c:v>
                </c:pt>
                <c:pt idx="1613">
                  <c:v>44349.999305555553</c:v>
                </c:pt>
                <c:pt idx="1614">
                  <c:v>44350.999305555553</c:v>
                </c:pt>
                <c:pt idx="1615">
                  <c:v>44351.999305555553</c:v>
                </c:pt>
                <c:pt idx="1616">
                  <c:v>44352.999305555553</c:v>
                </c:pt>
                <c:pt idx="1617">
                  <c:v>44353.999305555553</c:v>
                </c:pt>
                <c:pt idx="1618">
                  <c:v>44354.999305555553</c:v>
                </c:pt>
                <c:pt idx="1619">
                  <c:v>44355.999305555553</c:v>
                </c:pt>
                <c:pt idx="1620">
                  <c:v>44356.999305555553</c:v>
                </c:pt>
                <c:pt idx="1621">
                  <c:v>44357.999305555553</c:v>
                </c:pt>
                <c:pt idx="1622">
                  <c:v>44358.999305555553</c:v>
                </c:pt>
                <c:pt idx="1623">
                  <c:v>44359.999305555553</c:v>
                </c:pt>
                <c:pt idx="1624">
                  <c:v>44360.999305555553</c:v>
                </c:pt>
                <c:pt idx="1625">
                  <c:v>44361.999305555553</c:v>
                </c:pt>
                <c:pt idx="1626">
                  <c:v>44362.999305555553</c:v>
                </c:pt>
                <c:pt idx="1627">
                  <c:v>44363.999305555553</c:v>
                </c:pt>
                <c:pt idx="1628">
                  <c:v>44364.999305555553</c:v>
                </c:pt>
                <c:pt idx="1629">
                  <c:v>44365.999305555553</c:v>
                </c:pt>
                <c:pt idx="1630">
                  <c:v>44366.999305555553</c:v>
                </c:pt>
                <c:pt idx="1631">
                  <c:v>44367.999305555553</c:v>
                </c:pt>
                <c:pt idx="1632">
                  <c:v>44368.999305555553</c:v>
                </c:pt>
                <c:pt idx="1633">
                  <c:v>44369.999305555553</c:v>
                </c:pt>
                <c:pt idx="1634">
                  <c:v>44370.999305555553</c:v>
                </c:pt>
                <c:pt idx="1635">
                  <c:v>44371.999305555553</c:v>
                </c:pt>
                <c:pt idx="1636">
                  <c:v>44372.999305555553</c:v>
                </c:pt>
                <c:pt idx="1637">
                  <c:v>44373.999305555553</c:v>
                </c:pt>
                <c:pt idx="1638">
                  <c:v>44374.999305555553</c:v>
                </c:pt>
                <c:pt idx="1639">
                  <c:v>44375.999305555553</c:v>
                </c:pt>
                <c:pt idx="1640">
                  <c:v>44376.999305555553</c:v>
                </c:pt>
                <c:pt idx="1641">
                  <c:v>44377.999305555553</c:v>
                </c:pt>
                <c:pt idx="1642">
                  <c:v>44378.999305555553</c:v>
                </c:pt>
                <c:pt idx="1643">
                  <c:v>44379.999305555553</c:v>
                </c:pt>
                <c:pt idx="1644">
                  <c:v>44380.999305555553</c:v>
                </c:pt>
                <c:pt idx="1645">
                  <c:v>44381.999305555553</c:v>
                </c:pt>
                <c:pt idx="1646">
                  <c:v>44382.999305555553</c:v>
                </c:pt>
                <c:pt idx="1647">
                  <c:v>44383.999305555553</c:v>
                </c:pt>
                <c:pt idx="1648">
                  <c:v>44384.999305555553</c:v>
                </c:pt>
                <c:pt idx="1649">
                  <c:v>44385.999305555553</c:v>
                </c:pt>
                <c:pt idx="1650">
                  <c:v>44386.999305555553</c:v>
                </c:pt>
                <c:pt idx="1651">
                  <c:v>44387.999305555553</c:v>
                </c:pt>
                <c:pt idx="1652">
                  <c:v>44388.999305555553</c:v>
                </c:pt>
                <c:pt idx="1653">
                  <c:v>44389.999305555553</c:v>
                </c:pt>
                <c:pt idx="1654">
                  <c:v>44390.999305555553</c:v>
                </c:pt>
                <c:pt idx="1655">
                  <c:v>44391.999305555553</c:v>
                </c:pt>
                <c:pt idx="1656">
                  <c:v>44392.999305555553</c:v>
                </c:pt>
                <c:pt idx="1657">
                  <c:v>44393.999305555553</c:v>
                </c:pt>
                <c:pt idx="1658">
                  <c:v>44394.999305555553</c:v>
                </c:pt>
                <c:pt idx="1659">
                  <c:v>44395.999305555553</c:v>
                </c:pt>
                <c:pt idx="1660">
                  <c:v>44396.999305555553</c:v>
                </c:pt>
                <c:pt idx="1661">
                  <c:v>44397.999305555553</c:v>
                </c:pt>
                <c:pt idx="1662">
                  <c:v>44398.999305555553</c:v>
                </c:pt>
                <c:pt idx="1663">
                  <c:v>44399.999305555553</c:v>
                </c:pt>
                <c:pt idx="1664">
                  <c:v>44400.999305555553</c:v>
                </c:pt>
                <c:pt idx="1665">
                  <c:v>44401.999305555553</c:v>
                </c:pt>
                <c:pt idx="1666">
                  <c:v>44402.999305555553</c:v>
                </c:pt>
                <c:pt idx="1667">
                  <c:v>44403.999305555553</c:v>
                </c:pt>
                <c:pt idx="1668">
                  <c:v>44404.999305555553</c:v>
                </c:pt>
                <c:pt idx="1669">
                  <c:v>44405.999305555553</c:v>
                </c:pt>
                <c:pt idx="1670">
                  <c:v>44406.999305555553</c:v>
                </c:pt>
                <c:pt idx="1671">
                  <c:v>44407.999305555553</c:v>
                </c:pt>
                <c:pt idx="1672">
                  <c:v>44408.999305555553</c:v>
                </c:pt>
                <c:pt idx="1673">
                  <c:v>44409.999305555553</c:v>
                </c:pt>
                <c:pt idx="1674">
                  <c:v>44410.999305555553</c:v>
                </c:pt>
                <c:pt idx="1675">
                  <c:v>44411.999305555553</c:v>
                </c:pt>
                <c:pt idx="1676">
                  <c:v>44412.999305555553</c:v>
                </c:pt>
                <c:pt idx="1677">
                  <c:v>44413.999305555553</c:v>
                </c:pt>
                <c:pt idx="1678">
                  <c:v>44414.999305555553</c:v>
                </c:pt>
                <c:pt idx="1679">
                  <c:v>44415.999305555553</c:v>
                </c:pt>
                <c:pt idx="1680">
                  <c:v>44416.999305555553</c:v>
                </c:pt>
                <c:pt idx="1681">
                  <c:v>44417.999305555553</c:v>
                </c:pt>
                <c:pt idx="1682">
                  <c:v>44418.999305555553</c:v>
                </c:pt>
                <c:pt idx="1683">
                  <c:v>44419.999305555553</c:v>
                </c:pt>
                <c:pt idx="1684">
                  <c:v>44420.999305555553</c:v>
                </c:pt>
                <c:pt idx="1685">
                  <c:v>44421.999305555553</c:v>
                </c:pt>
                <c:pt idx="1686">
                  <c:v>44422.999305555553</c:v>
                </c:pt>
                <c:pt idx="1687">
                  <c:v>44423.999305555553</c:v>
                </c:pt>
                <c:pt idx="1688">
                  <c:v>44424.999305555553</c:v>
                </c:pt>
                <c:pt idx="1689">
                  <c:v>44425.999305555553</c:v>
                </c:pt>
                <c:pt idx="1690">
                  <c:v>44426.999305555553</c:v>
                </c:pt>
                <c:pt idx="1691">
                  <c:v>44427.999305555553</c:v>
                </c:pt>
                <c:pt idx="1692">
                  <c:v>44428.999305555553</c:v>
                </c:pt>
                <c:pt idx="1693">
                  <c:v>44429.999305555553</c:v>
                </c:pt>
                <c:pt idx="1694">
                  <c:v>44430.999305555553</c:v>
                </c:pt>
                <c:pt idx="1695">
                  <c:v>44431.999305555553</c:v>
                </c:pt>
                <c:pt idx="1696">
                  <c:v>44432.999305555553</c:v>
                </c:pt>
                <c:pt idx="1697">
                  <c:v>44433.999305555553</c:v>
                </c:pt>
                <c:pt idx="1698">
                  <c:v>44434.999305555553</c:v>
                </c:pt>
                <c:pt idx="1699">
                  <c:v>44435.999305555553</c:v>
                </c:pt>
                <c:pt idx="1700">
                  <c:v>44436.999305555553</c:v>
                </c:pt>
                <c:pt idx="1701">
                  <c:v>44437.999305555553</c:v>
                </c:pt>
                <c:pt idx="1702">
                  <c:v>44438.999305555553</c:v>
                </c:pt>
                <c:pt idx="1703">
                  <c:v>44439.999305555553</c:v>
                </c:pt>
                <c:pt idx="1704">
                  <c:v>44440.999305555553</c:v>
                </c:pt>
                <c:pt idx="1705">
                  <c:v>44441.999305555553</c:v>
                </c:pt>
                <c:pt idx="1706">
                  <c:v>44442.999305555553</c:v>
                </c:pt>
                <c:pt idx="1707">
                  <c:v>44443.999305555553</c:v>
                </c:pt>
                <c:pt idx="1708">
                  <c:v>44444.999305555553</c:v>
                </c:pt>
                <c:pt idx="1709">
                  <c:v>44445.999305555553</c:v>
                </c:pt>
                <c:pt idx="1710">
                  <c:v>44446.999305555553</c:v>
                </c:pt>
                <c:pt idx="1711">
                  <c:v>44447.999305555553</c:v>
                </c:pt>
                <c:pt idx="1712">
                  <c:v>44448.999305555553</c:v>
                </c:pt>
                <c:pt idx="1713">
                  <c:v>44449.999305555553</c:v>
                </c:pt>
                <c:pt idx="1714">
                  <c:v>44450.999305555553</c:v>
                </c:pt>
                <c:pt idx="1715">
                  <c:v>44451.999305555553</c:v>
                </c:pt>
                <c:pt idx="1716">
                  <c:v>44452.999305555553</c:v>
                </c:pt>
                <c:pt idx="1717">
                  <c:v>44453.999305555553</c:v>
                </c:pt>
                <c:pt idx="1718">
                  <c:v>44454.999305555553</c:v>
                </c:pt>
                <c:pt idx="1719">
                  <c:v>44455.999305555553</c:v>
                </c:pt>
                <c:pt idx="1720">
                  <c:v>44456.999305555553</c:v>
                </c:pt>
                <c:pt idx="1721">
                  <c:v>44457.999305555553</c:v>
                </c:pt>
                <c:pt idx="1722">
                  <c:v>44458.999305555553</c:v>
                </c:pt>
                <c:pt idx="1723">
                  <c:v>44459.999305555553</c:v>
                </c:pt>
                <c:pt idx="1724">
                  <c:v>44460.999305555553</c:v>
                </c:pt>
                <c:pt idx="1725">
                  <c:v>44461.999305555553</c:v>
                </c:pt>
                <c:pt idx="1726">
                  <c:v>44462.999305555553</c:v>
                </c:pt>
                <c:pt idx="1727">
                  <c:v>44463.999305555553</c:v>
                </c:pt>
                <c:pt idx="1728">
                  <c:v>44464.999305555553</c:v>
                </c:pt>
                <c:pt idx="1729">
                  <c:v>44465.999305555553</c:v>
                </c:pt>
                <c:pt idx="1730">
                  <c:v>44466.999305555553</c:v>
                </c:pt>
                <c:pt idx="1731">
                  <c:v>44467.999305555553</c:v>
                </c:pt>
                <c:pt idx="1732">
                  <c:v>44468.999305555553</c:v>
                </c:pt>
                <c:pt idx="1733">
                  <c:v>44469.999305555553</c:v>
                </c:pt>
                <c:pt idx="1734">
                  <c:v>44470.999305555553</c:v>
                </c:pt>
                <c:pt idx="1735">
                  <c:v>44471.999305555553</c:v>
                </c:pt>
                <c:pt idx="1736">
                  <c:v>44472.999305555553</c:v>
                </c:pt>
                <c:pt idx="1737">
                  <c:v>44473.999305555553</c:v>
                </c:pt>
                <c:pt idx="1738">
                  <c:v>44474.999305555553</c:v>
                </c:pt>
                <c:pt idx="1739">
                  <c:v>44475.999305555553</c:v>
                </c:pt>
                <c:pt idx="1740">
                  <c:v>44476.999305555553</c:v>
                </c:pt>
                <c:pt idx="1741">
                  <c:v>44477.999305555553</c:v>
                </c:pt>
                <c:pt idx="1742">
                  <c:v>44478.999305555553</c:v>
                </c:pt>
                <c:pt idx="1743">
                  <c:v>44479.999305555553</c:v>
                </c:pt>
                <c:pt idx="1744">
                  <c:v>44480.999305555553</c:v>
                </c:pt>
                <c:pt idx="1745">
                  <c:v>44481.999305555553</c:v>
                </c:pt>
                <c:pt idx="1746">
                  <c:v>44482.999305555553</c:v>
                </c:pt>
                <c:pt idx="1747">
                  <c:v>44483.999305555553</c:v>
                </c:pt>
                <c:pt idx="1748">
                  <c:v>44484.999305555553</c:v>
                </c:pt>
                <c:pt idx="1749">
                  <c:v>44485.999305555553</c:v>
                </c:pt>
                <c:pt idx="1750">
                  <c:v>44486.999305555553</c:v>
                </c:pt>
                <c:pt idx="1751">
                  <c:v>44487.999305555553</c:v>
                </c:pt>
                <c:pt idx="1752">
                  <c:v>44488.999305555553</c:v>
                </c:pt>
                <c:pt idx="1753">
                  <c:v>44489.999305555553</c:v>
                </c:pt>
                <c:pt idx="1754">
                  <c:v>44490.999305555553</c:v>
                </c:pt>
                <c:pt idx="1755">
                  <c:v>44491.999305555553</c:v>
                </c:pt>
                <c:pt idx="1756">
                  <c:v>44492.999305555553</c:v>
                </c:pt>
                <c:pt idx="1757">
                  <c:v>44493.999305555553</c:v>
                </c:pt>
                <c:pt idx="1758">
                  <c:v>44494.999305555553</c:v>
                </c:pt>
                <c:pt idx="1759">
                  <c:v>44495.999305555553</c:v>
                </c:pt>
                <c:pt idx="1760">
                  <c:v>44496.999305555553</c:v>
                </c:pt>
                <c:pt idx="1761">
                  <c:v>44497.999305555553</c:v>
                </c:pt>
                <c:pt idx="1762">
                  <c:v>44498.999305555553</c:v>
                </c:pt>
                <c:pt idx="1763">
                  <c:v>44499.999305555553</c:v>
                </c:pt>
                <c:pt idx="1764">
                  <c:v>44500.999305555553</c:v>
                </c:pt>
                <c:pt idx="1765">
                  <c:v>44501.999305555553</c:v>
                </c:pt>
                <c:pt idx="1766">
                  <c:v>44502.999305555553</c:v>
                </c:pt>
                <c:pt idx="1767">
                  <c:v>44503.999305555553</c:v>
                </c:pt>
                <c:pt idx="1768">
                  <c:v>44504.999305555553</c:v>
                </c:pt>
                <c:pt idx="1769">
                  <c:v>44505.999305555553</c:v>
                </c:pt>
                <c:pt idx="1770">
                  <c:v>44506.999305555553</c:v>
                </c:pt>
                <c:pt idx="1771">
                  <c:v>44507.999305555553</c:v>
                </c:pt>
                <c:pt idx="1772">
                  <c:v>44508.999305555553</c:v>
                </c:pt>
                <c:pt idx="1773">
                  <c:v>44509.999305555553</c:v>
                </c:pt>
                <c:pt idx="1774">
                  <c:v>44510.999305555553</c:v>
                </c:pt>
                <c:pt idx="1775">
                  <c:v>44511.999305555553</c:v>
                </c:pt>
                <c:pt idx="1776">
                  <c:v>44512.999305555553</c:v>
                </c:pt>
                <c:pt idx="1777">
                  <c:v>44513.999305555553</c:v>
                </c:pt>
                <c:pt idx="1778">
                  <c:v>44514.999305555553</c:v>
                </c:pt>
                <c:pt idx="1779">
                  <c:v>44515.999305555553</c:v>
                </c:pt>
                <c:pt idx="1780">
                  <c:v>44516.999305555553</c:v>
                </c:pt>
                <c:pt idx="1781">
                  <c:v>44517.999305555553</c:v>
                </c:pt>
                <c:pt idx="1782">
                  <c:v>44518.999305555553</c:v>
                </c:pt>
                <c:pt idx="1783">
                  <c:v>44519.999305555553</c:v>
                </c:pt>
                <c:pt idx="1784">
                  <c:v>44520.999305555553</c:v>
                </c:pt>
                <c:pt idx="1785">
                  <c:v>44521.999305555553</c:v>
                </c:pt>
                <c:pt idx="1786">
                  <c:v>44522.999305555553</c:v>
                </c:pt>
                <c:pt idx="1787">
                  <c:v>44523.999305555553</c:v>
                </c:pt>
                <c:pt idx="1788">
                  <c:v>44524.999305555553</c:v>
                </c:pt>
                <c:pt idx="1789">
                  <c:v>44525.999305555553</c:v>
                </c:pt>
                <c:pt idx="1790">
                  <c:v>44526.999305555553</c:v>
                </c:pt>
                <c:pt idx="1791">
                  <c:v>44527.999305555553</c:v>
                </c:pt>
                <c:pt idx="1792">
                  <c:v>44528.999305555553</c:v>
                </c:pt>
                <c:pt idx="1793">
                  <c:v>44529.999305555553</c:v>
                </c:pt>
                <c:pt idx="1794">
                  <c:v>44530.999305555553</c:v>
                </c:pt>
                <c:pt idx="1795">
                  <c:v>44531.999305555553</c:v>
                </c:pt>
                <c:pt idx="1796">
                  <c:v>44532.999305555553</c:v>
                </c:pt>
                <c:pt idx="1797">
                  <c:v>44533.999305555553</c:v>
                </c:pt>
                <c:pt idx="1798">
                  <c:v>44534.999305555553</c:v>
                </c:pt>
                <c:pt idx="1799">
                  <c:v>44535.999305555553</c:v>
                </c:pt>
                <c:pt idx="1800">
                  <c:v>44536.999305555553</c:v>
                </c:pt>
                <c:pt idx="1801">
                  <c:v>44537.999305555553</c:v>
                </c:pt>
                <c:pt idx="1802">
                  <c:v>44538.999305555553</c:v>
                </c:pt>
                <c:pt idx="1803">
                  <c:v>44539.999305555553</c:v>
                </c:pt>
                <c:pt idx="1804">
                  <c:v>44540.999305555553</c:v>
                </c:pt>
                <c:pt idx="1805">
                  <c:v>44541.999305555553</c:v>
                </c:pt>
                <c:pt idx="1806">
                  <c:v>44542.999305555553</c:v>
                </c:pt>
                <c:pt idx="1807">
                  <c:v>44543.999305555553</c:v>
                </c:pt>
                <c:pt idx="1808">
                  <c:v>44544.999305555553</c:v>
                </c:pt>
                <c:pt idx="1809">
                  <c:v>44545.999305555553</c:v>
                </c:pt>
                <c:pt idx="1810">
                  <c:v>44546.999305555553</c:v>
                </c:pt>
                <c:pt idx="1811">
                  <c:v>44547.999305555553</c:v>
                </c:pt>
                <c:pt idx="1812">
                  <c:v>44548.999305555553</c:v>
                </c:pt>
                <c:pt idx="1813">
                  <c:v>44549.999305555553</c:v>
                </c:pt>
                <c:pt idx="1814">
                  <c:v>44550.999305555553</c:v>
                </c:pt>
                <c:pt idx="1815">
                  <c:v>44551.999305555553</c:v>
                </c:pt>
                <c:pt idx="1816">
                  <c:v>44552.999305555553</c:v>
                </c:pt>
                <c:pt idx="1817">
                  <c:v>44553.999305555553</c:v>
                </c:pt>
                <c:pt idx="1818">
                  <c:v>44554.999305555553</c:v>
                </c:pt>
                <c:pt idx="1819">
                  <c:v>44555.999305555553</c:v>
                </c:pt>
                <c:pt idx="1820">
                  <c:v>44556.999305555553</c:v>
                </c:pt>
                <c:pt idx="1821">
                  <c:v>44557.999305555553</c:v>
                </c:pt>
                <c:pt idx="1822">
                  <c:v>44558.999305555553</c:v>
                </c:pt>
                <c:pt idx="1823">
                  <c:v>44559.999305555553</c:v>
                </c:pt>
                <c:pt idx="1824">
                  <c:v>44560.999305555553</c:v>
                </c:pt>
                <c:pt idx="1825">
                  <c:v>44561.999305555553</c:v>
                </c:pt>
                <c:pt idx="1826">
                  <c:v>44562.999305555553</c:v>
                </c:pt>
                <c:pt idx="1827">
                  <c:v>44563.999305555553</c:v>
                </c:pt>
                <c:pt idx="1828">
                  <c:v>44564.999305555553</c:v>
                </c:pt>
                <c:pt idx="1829">
                  <c:v>44565.999305555553</c:v>
                </c:pt>
                <c:pt idx="1830">
                  <c:v>44566.999305555553</c:v>
                </c:pt>
                <c:pt idx="1831">
                  <c:v>44567.999305555553</c:v>
                </c:pt>
                <c:pt idx="1832">
                  <c:v>44568.999305555553</c:v>
                </c:pt>
                <c:pt idx="1833">
                  <c:v>44569.999305555553</c:v>
                </c:pt>
                <c:pt idx="1834">
                  <c:v>44570.999305555553</c:v>
                </c:pt>
                <c:pt idx="1835">
                  <c:v>44571.999305555553</c:v>
                </c:pt>
                <c:pt idx="1836">
                  <c:v>44572.999305555553</c:v>
                </c:pt>
                <c:pt idx="1837">
                  <c:v>44573.999305555553</c:v>
                </c:pt>
                <c:pt idx="1838">
                  <c:v>44574.999305555553</c:v>
                </c:pt>
                <c:pt idx="1839">
                  <c:v>44575.999305555553</c:v>
                </c:pt>
                <c:pt idx="1840">
                  <c:v>44576.999305555553</c:v>
                </c:pt>
                <c:pt idx="1841">
                  <c:v>44577.999305555553</c:v>
                </c:pt>
                <c:pt idx="1842">
                  <c:v>44578.999305555553</c:v>
                </c:pt>
                <c:pt idx="1843">
                  <c:v>44579.999305555553</c:v>
                </c:pt>
                <c:pt idx="1844">
                  <c:v>44580.999305555553</c:v>
                </c:pt>
                <c:pt idx="1845">
                  <c:v>44581.999305555553</c:v>
                </c:pt>
                <c:pt idx="1846">
                  <c:v>44582.999305555553</c:v>
                </c:pt>
                <c:pt idx="1847">
                  <c:v>44583.999305555553</c:v>
                </c:pt>
                <c:pt idx="1848">
                  <c:v>44584.999305555553</c:v>
                </c:pt>
                <c:pt idx="1849">
                  <c:v>44585.999305555553</c:v>
                </c:pt>
                <c:pt idx="1850">
                  <c:v>44586.999305555553</c:v>
                </c:pt>
                <c:pt idx="1851">
                  <c:v>44587.999305555553</c:v>
                </c:pt>
                <c:pt idx="1852">
                  <c:v>44588.999305555553</c:v>
                </c:pt>
                <c:pt idx="1853">
                  <c:v>44589.999305555553</c:v>
                </c:pt>
                <c:pt idx="1854">
                  <c:v>44590.999305555553</c:v>
                </c:pt>
                <c:pt idx="1855">
                  <c:v>44591.999305555553</c:v>
                </c:pt>
                <c:pt idx="1856">
                  <c:v>44592.999305555553</c:v>
                </c:pt>
                <c:pt idx="1857">
                  <c:v>44593.999305555553</c:v>
                </c:pt>
                <c:pt idx="1858">
                  <c:v>44594.999305555553</c:v>
                </c:pt>
                <c:pt idx="1859">
                  <c:v>44595.999305555553</c:v>
                </c:pt>
                <c:pt idx="1860">
                  <c:v>44596.999305555553</c:v>
                </c:pt>
                <c:pt idx="1861">
                  <c:v>44597.999305555553</c:v>
                </c:pt>
                <c:pt idx="1862">
                  <c:v>44598.999305555553</c:v>
                </c:pt>
                <c:pt idx="1863">
                  <c:v>44599.999305555553</c:v>
                </c:pt>
                <c:pt idx="1864">
                  <c:v>44600.999305555553</c:v>
                </c:pt>
                <c:pt idx="1865">
                  <c:v>44601.999305555553</c:v>
                </c:pt>
                <c:pt idx="1866">
                  <c:v>44602.999305555553</c:v>
                </c:pt>
                <c:pt idx="1867">
                  <c:v>44603.999305555553</c:v>
                </c:pt>
                <c:pt idx="1868">
                  <c:v>44604.999305555553</c:v>
                </c:pt>
                <c:pt idx="1869">
                  <c:v>44605.999305555553</c:v>
                </c:pt>
                <c:pt idx="1870">
                  <c:v>44606.999305555553</c:v>
                </c:pt>
                <c:pt idx="1871">
                  <c:v>44607.999305555553</c:v>
                </c:pt>
                <c:pt idx="1872">
                  <c:v>44608.999305555553</c:v>
                </c:pt>
                <c:pt idx="1873">
                  <c:v>44609.999305555553</c:v>
                </c:pt>
                <c:pt idx="1874">
                  <c:v>44610.999305555553</c:v>
                </c:pt>
                <c:pt idx="1875">
                  <c:v>44611.999305555553</c:v>
                </c:pt>
                <c:pt idx="1876">
                  <c:v>44612.999305555553</c:v>
                </c:pt>
                <c:pt idx="1877">
                  <c:v>44613.999305555553</c:v>
                </c:pt>
                <c:pt idx="1878">
                  <c:v>44614.999305555553</c:v>
                </c:pt>
                <c:pt idx="1879">
                  <c:v>44615.999305555553</c:v>
                </c:pt>
                <c:pt idx="1880">
                  <c:v>44616.999305555553</c:v>
                </c:pt>
                <c:pt idx="1881">
                  <c:v>44617.999305555553</c:v>
                </c:pt>
                <c:pt idx="1882">
                  <c:v>44618.999305555553</c:v>
                </c:pt>
                <c:pt idx="1883">
                  <c:v>44619.999305555553</c:v>
                </c:pt>
                <c:pt idx="1884">
                  <c:v>44620.999305555553</c:v>
                </c:pt>
                <c:pt idx="1885">
                  <c:v>44621.999305555553</c:v>
                </c:pt>
                <c:pt idx="1886">
                  <c:v>44622.999305555553</c:v>
                </c:pt>
                <c:pt idx="1887">
                  <c:v>44623.999305555553</c:v>
                </c:pt>
                <c:pt idx="1888">
                  <c:v>44624.999305555553</c:v>
                </c:pt>
                <c:pt idx="1889">
                  <c:v>44625.999305555553</c:v>
                </c:pt>
                <c:pt idx="1890">
                  <c:v>44626.999305555553</c:v>
                </c:pt>
                <c:pt idx="1891">
                  <c:v>44627.999305555553</c:v>
                </c:pt>
                <c:pt idx="1892">
                  <c:v>44628.999305555553</c:v>
                </c:pt>
                <c:pt idx="1893">
                  <c:v>44629.999305555553</c:v>
                </c:pt>
                <c:pt idx="1894">
                  <c:v>44630.999305555553</c:v>
                </c:pt>
                <c:pt idx="1895">
                  <c:v>44631.999305555553</c:v>
                </c:pt>
                <c:pt idx="1896">
                  <c:v>44632.999305555553</c:v>
                </c:pt>
                <c:pt idx="1897">
                  <c:v>44633.999305555553</c:v>
                </c:pt>
                <c:pt idx="1898">
                  <c:v>44634.999305555553</c:v>
                </c:pt>
                <c:pt idx="1899">
                  <c:v>44635.999305555553</c:v>
                </c:pt>
                <c:pt idx="1900">
                  <c:v>44636.999305555553</c:v>
                </c:pt>
                <c:pt idx="1901">
                  <c:v>44637.999305555553</c:v>
                </c:pt>
                <c:pt idx="1902">
                  <c:v>44638.999305555553</c:v>
                </c:pt>
                <c:pt idx="1903">
                  <c:v>44639.999305555553</c:v>
                </c:pt>
                <c:pt idx="1904">
                  <c:v>44640.999305555553</c:v>
                </c:pt>
                <c:pt idx="1905">
                  <c:v>44641.999305555553</c:v>
                </c:pt>
                <c:pt idx="1906">
                  <c:v>44642.999305555553</c:v>
                </c:pt>
                <c:pt idx="1907">
                  <c:v>44643.999305555553</c:v>
                </c:pt>
                <c:pt idx="1908">
                  <c:v>44644.999305555553</c:v>
                </c:pt>
                <c:pt idx="1909">
                  <c:v>44645.999305555553</c:v>
                </c:pt>
                <c:pt idx="1910">
                  <c:v>44646.999305555553</c:v>
                </c:pt>
                <c:pt idx="1911">
                  <c:v>44647.999305555553</c:v>
                </c:pt>
                <c:pt idx="1912">
                  <c:v>44648.999305555553</c:v>
                </c:pt>
                <c:pt idx="1913">
                  <c:v>44649.999305555553</c:v>
                </c:pt>
                <c:pt idx="1914">
                  <c:v>44650.999305555553</c:v>
                </c:pt>
                <c:pt idx="1915">
                  <c:v>44651.999305555553</c:v>
                </c:pt>
                <c:pt idx="1916">
                  <c:v>44652.999305555553</c:v>
                </c:pt>
                <c:pt idx="1917">
                  <c:v>44653.999305555553</c:v>
                </c:pt>
                <c:pt idx="1918">
                  <c:v>44654.999305555553</c:v>
                </c:pt>
                <c:pt idx="1919">
                  <c:v>44655.999305555553</c:v>
                </c:pt>
                <c:pt idx="1920">
                  <c:v>44656.999305555553</c:v>
                </c:pt>
                <c:pt idx="1921">
                  <c:v>44657.999305555553</c:v>
                </c:pt>
                <c:pt idx="1922">
                  <c:v>44658.999305555553</c:v>
                </c:pt>
                <c:pt idx="1923">
                  <c:v>44659.999305555553</c:v>
                </c:pt>
                <c:pt idx="1924">
                  <c:v>44660.999305555553</c:v>
                </c:pt>
                <c:pt idx="1925">
                  <c:v>44661.999305555553</c:v>
                </c:pt>
                <c:pt idx="1926">
                  <c:v>44662.999305555553</c:v>
                </c:pt>
                <c:pt idx="1927">
                  <c:v>44663.999305555553</c:v>
                </c:pt>
                <c:pt idx="1928">
                  <c:v>44664.999305555553</c:v>
                </c:pt>
                <c:pt idx="1929">
                  <c:v>44665.999305555553</c:v>
                </c:pt>
                <c:pt idx="1930">
                  <c:v>44666.999305555553</c:v>
                </c:pt>
                <c:pt idx="1931">
                  <c:v>44667.999305555553</c:v>
                </c:pt>
                <c:pt idx="1932">
                  <c:v>44668.999305555553</c:v>
                </c:pt>
                <c:pt idx="1933">
                  <c:v>44669.999305555553</c:v>
                </c:pt>
                <c:pt idx="1934">
                  <c:v>44670.999305555553</c:v>
                </c:pt>
                <c:pt idx="1935">
                  <c:v>44671.999305555553</c:v>
                </c:pt>
                <c:pt idx="1936">
                  <c:v>44672.999305555553</c:v>
                </c:pt>
                <c:pt idx="1937">
                  <c:v>44673.999305555553</c:v>
                </c:pt>
                <c:pt idx="1938">
                  <c:v>44674.999305555553</c:v>
                </c:pt>
                <c:pt idx="1939">
                  <c:v>44675.999305555553</c:v>
                </c:pt>
                <c:pt idx="1940">
                  <c:v>44676.999305555553</c:v>
                </c:pt>
                <c:pt idx="1941">
                  <c:v>44677.999305555553</c:v>
                </c:pt>
                <c:pt idx="1942">
                  <c:v>44678.999305555553</c:v>
                </c:pt>
                <c:pt idx="1943">
                  <c:v>44679.999305555553</c:v>
                </c:pt>
                <c:pt idx="1944">
                  <c:v>44680.999305555553</c:v>
                </c:pt>
                <c:pt idx="1945">
                  <c:v>44681.999305555553</c:v>
                </c:pt>
                <c:pt idx="1946">
                  <c:v>44682.999305555553</c:v>
                </c:pt>
                <c:pt idx="1947">
                  <c:v>44683.999305555553</c:v>
                </c:pt>
                <c:pt idx="1948">
                  <c:v>44684.999305555553</c:v>
                </c:pt>
                <c:pt idx="1949">
                  <c:v>44685.999305555553</c:v>
                </c:pt>
                <c:pt idx="1950">
                  <c:v>44686.999305555553</c:v>
                </c:pt>
                <c:pt idx="1951">
                  <c:v>44687.999305555553</c:v>
                </c:pt>
                <c:pt idx="1952">
                  <c:v>44688.999305555553</c:v>
                </c:pt>
                <c:pt idx="1953">
                  <c:v>44689.999305555553</c:v>
                </c:pt>
                <c:pt idx="1954">
                  <c:v>44690.999305555553</c:v>
                </c:pt>
                <c:pt idx="1955">
                  <c:v>44691.999305555553</c:v>
                </c:pt>
                <c:pt idx="1956">
                  <c:v>44692.999305555553</c:v>
                </c:pt>
                <c:pt idx="1957">
                  <c:v>44693.999305555553</c:v>
                </c:pt>
                <c:pt idx="1958">
                  <c:v>44694.999305555553</c:v>
                </c:pt>
                <c:pt idx="1959">
                  <c:v>44695.999305555553</c:v>
                </c:pt>
                <c:pt idx="1960">
                  <c:v>44696.999305555553</c:v>
                </c:pt>
                <c:pt idx="1961">
                  <c:v>44697.999305555553</c:v>
                </c:pt>
                <c:pt idx="1962">
                  <c:v>44698.999305555553</c:v>
                </c:pt>
                <c:pt idx="1963">
                  <c:v>44699.999305555553</c:v>
                </c:pt>
                <c:pt idx="1964">
                  <c:v>44700.999305555553</c:v>
                </c:pt>
                <c:pt idx="1965">
                  <c:v>44701.999305555553</c:v>
                </c:pt>
                <c:pt idx="1966">
                  <c:v>44702.999305555553</c:v>
                </c:pt>
                <c:pt idx="1967">
                  <c:v>44703.999305555553</c:v>
                </c:pt>
                <c:pt idx="1968">
                  <c:v>44704.999305555553</c:v>
                </c:pt>
                <c:pt idx="1969">
                  <c:v>44705.999305555553</c:v>
                </c:pt>
                <c:pt idx="1970">
                  <c:v>44706.999305555553</c:v>
                </c:pt>
                <c:pt idx="1971">
                  <c:v>44707.999305555553</c:v>
                </c:pt>
                <c:pt idx="1972">
                  <c:v>44708.999305555553</c:v>
                </c:pt>
                <c:pt idx="1973">
                  <c:v>44709.999305555553</c:v>
                </c:pt>
                <c:pt idx="1974">
                  <c:v>44710.999305555553</c:v>
                </c:pt>
                <c:pt idx="1975">
                  <c:v>44711.999305555553</c:v>
                </c:pt>
                <c:pt idx="1976">
                  <c:v>44712.999305555553</c:v>
                </c:pt>
                <c:pt idx="1977">
                  <c:v>44713.999305555553</c:v>
                </c:pt>
                <c:pt idx="1978">
                  <c:v>44714.999305555553</c:v>
                </c:pt>
                <c:pt idx="1979">
                  <c:v>44715.999305555553</c:v>
                </c:pt>
                <c:pt idx="1980">
                  <c:v>44716.999305555553</c:v>
                </c:pt>
                <c:pt idx="1981">
                  <c:v>44717.999305555553</c:v>
                </c:pt>
                <c:pt idx="1982">
                  <c:v>44718.999305555553</c:v>
                </c:pt>
                <c:pt idx="1983">
                  <c:v>44719.999305555553</c:v>
                </c:pt>
                <c:pt idx="1984">
                  <c:v>44720.999305555553</c:v>
                </c:pt>
                <c:pt idx="1985">
                  <c:v>44721.999305555553</c:v>
                </c:pt>
                <c:pt idx="1986">
                  <c:v>44722.999305555553</c:v>
                </c:pt>
                <c:pt idx="1987">
                  <c:v>44723.999305555553</c:v>
                </c:pt>
                <c:pt idx="1988">
                  <c:v>44724.999305555553</c:v>
                </c:pt>
                <c:pt idx="1989">
                  <c:v>44725.999305555553</c:v>
                </c:pt>
                <c:pt idx="1990">
                  <c:v>44726.999305555553</c:v>
                </c:pt>
                <c:pt idx="1991">
                  <c:v>44727.999305555553</c:v>
                </c:pt>
                <c:pt idx="1992">
                  <c:v>44728.999305555553</c:v>
                </c:pt>
                <c:pt idx="1993">
                  <c:v>44729.999305555553</c:v>
                </c:pt>
                <c:pt idx="1994">
                  <c:v>44730.999305555553</c:v>
                </c:pt>
                <c:pt idx="1995">
                  <c:v>44731.999305555553</c:v>
                </c:pt>
                <c:pt idx="1996">
                  <c:v>44732.999305555553</c:v>
                </c:pt>
                <c:pt idx="1997">
                  <c:v>44733.999305555553</c:v>
                </c:pt>
                <c:pt idx="1998">
                  <c:v>44734.999305555553</c:v>
                </c:pt>
                <c:pt idx="1999">
                  <c:v>44735.999305555553</c:v>
                </c:pt>
                <c:pt idx="2000">
                  <c:v>44736.999305555553</c:v>
                </c:pt>
                <c:pt idx="2001">
                  <c:v>44737.999305555553</c:v>
                </c:pt>
                <c:pt idx="2002">
                  <c:v>44738.999305555553</c:v>
                </c:pt>
                <c:pt idx="2003">
                  <c:v>44739.999305555553</c:v>
                </c:pt>
                <c:pt idx="2004">
                  <c:v>44740.999305555553</c:v>
                </c:pt>
                <c:pt idx="2005">
                  <c:v>44741.999305555553</c:v>
                </c:pt>
                <c:pt idx="2006">
                  <c:v>44742.999305555553</c:v>
                </c:pt>
                <c:pt idx="2007">
                  <c:v>44743.999305555553</c:v>
                </c:pt>
                <c:pt idx="2008">
                  <c:v>44744.999305555553</c:v>
                </c:pt>
                <c:pt idx="2009">
                  <c:v>44745.999305555553</c:v>
                </c:pt>
                <c:pt idx="2010">
                  <c:v>44746.999305555553</c:v>
                </c:pt>
                <c:pt idx="2011">
                  <c:v>44747.999305555553</c:v>
                </c:pt>
                <c:pt idx="2012">
                  <c:v>44748.999305555553</c:v>
                </c:pt>
                <c:pt idx="2013">
                  <c:v>44749.999305555553</c:v>
                </c:pt>
                <c:pt idx="2014">
                  <c:v>44750.999305555553</c:v>
                </c:pt>
                <c:pt idx="2015">
                  <c:v>44751.999305555553</c:v>
                </c:pt>
                <c:pt idx="2016">
                  <c:v>44752.999305555553</c:v>
                </c:pt>
                <c:pt idx="2017">
                  <c:v>44753.999305555553</c:v>
                </c:pt>
                <c:pt idx="2018">
                  <c:v>44754.999305555553</c:v>
                </c:pt>
                <c:pt idx="2019">
                  <c:v>44755.999305555553</c:v>
                </c:pt>
                <c:pt idx="2020">
                  <c:v>44756.999305555553</c:v>
                </c:pt>
                <c:pt idx="2021">
                  <c:v>44757.999305555553</c:v>
                </c:pt>
                <c:pt idx="2022">
                  <c:v>44758.999305555553</c:v>
                </c:pt>
                <c:pt idx="2023">
                  <c:v>44759.999305555553</c:v>
                </c:pt>
                <c:pt idx="2024">
                  <c:v>44760.999305555553</c:v>
                </c:pt>
                <c:pt idx="2025">
                  <c:v>44761.999305555553</c:v>
                </c:pt>
                <c:pt idx="2026">
                  <c:v>44762.999305555553</c:v>
                </c:pt>
                <c:pt idx="2027">
                  <c:v>44763.999305555553</c:v>
                </c:pt>
                <c:pt idx="2028">
                  <c:v>44764.999305555553</c:v>
                </c:pt>
                <c:pt idx="2029">
                  <c:v>44765.999305555553</c:v>
                </c:pt>
                <c:pt idx="2030">
                  <c:v>44766.999305555553</c:v>
                </c:pt>
                <c:pt idx="2031">
                  <c:v>44767.999305555553</c:v>
                </c:pt>
                <c:pt idx="2032">
                  <c:v>44768.999305555553</c:v>
                </c:pt>
                <c:pt idx="2033">
                  <c:v>44769.999305555553</c:v>
                </c:pt>
                <c:pt idx="2034">
                  <c:v>44770.999305555553</c:v>
                </c:pt>
                <c:pt idx="2035">
                  <c:v>44771.999305555553</c:v>
                </c:pt>
                <c:pt idx="2036">
                  <c:v>44772.999305555553</c:v>
                </c:pt>
                <c:pt idx="2037">
                  <c:v>44773.999305555553</c:v>
                </c:pt>
                <c:pt idx="2038">
                  <c:v>44774.999305555553</c:v>
                </c:pt>
                <c:pt idx="2039">
                  <c:v>44775.999305555553</c:v>
                </c:pt>
                <c:pt idx="2040">
                  <c:v>44776.999305555553</c:v>
                </c:pt>
                <c:pt idx="2041">
                  <c:v>44777.999305555553</c:v>
                </c:pt>
                <c:pt idx="2042">
                  <c:v>44778.999305555553</c:v>
                </c:pt>
                <c:pt idx="2043">
                  <c:v>44779.999305555553</c:v>
                </c:pt>
                <c:pt idx="2044">
                  <c:v>44780.999305555553</c:v>
                </c:pt>
                <c:pt idx="2045">
                  <c:v>44781.999305555553</c:v>
                </c:pt>
                <c:pt idx="2046">
                  <c:v>44782.999305555553</c:v>
                </c:pt>
                <c:pt idx="2047">
                  <c:v>44783.999305555553</c:v>
                </c:pt>
                <c:pt idx="2048">
                  <c:v>44784.999305555553</c:v>
                </c:pt>
                <c:pt idx="2049">
                  <c:v>44785.999305555553</c:v>
                </c:pt>
                <c:pt idx="2050">
                  <c:v>44786.999305555553</c:v>
                </c:pt>
                <c:pt idx="2051">
                  <c:v>44787.999305555553</c:v>
                </c:pt>
                <c:pt idx="2052">
                  <c:v>44788.999305555553</c:v>
                </c:pt>
                <c:pt idx="2053">
                  <c:v>44789.999305555553</c:v>
                </c:pt>
                <c:pt idx="2054">
                  <c:v>44790.999305555553</c:v>
                </c:pt>
                <c:pt idx="2055">
                  <c:v>44791.999305555553</c:v>
                </c:pt>
                <c:pt idx="2056">
                  <c:v>44792.999305555553</c:v>
                </c:pt>
                <c:pt idx="2057">
                  <c:v>44793.999305555553</c:v>
                </c:pt>
                <c:pt idx="2058">
                  <c:v>44794.999305555553</c:v>
                </c:pt>
                <c:pt idx="2059">
                  <c:v>44795.999305555553</c:v>
                </c:pt>
                <c:pt idx="2060">
                  <c:v>44796.999305555553</c:v>
                </c:pt>
                <c:pt idx="2061">
                  <c:v>44797.999305555553</c:v>
                </c:pt>
                <c:pt idx="2062">
                  <c:v>44798.999305555553</c:v>
                </c:pt>
                <c:pt idx="2063">
                  <c:v>44799.999305555553</c:v>
                </c:pt>
                <c:pt idx="2064">
                  <c:v>44800.999305555553</c:v>
                </c:pt>
                <c:pt idx="2065">
                  <c:v>44801.999305555553</c:v>
                </c:pt>
                <c:pt idx="2066">
                  <c:v>44802.999305555553</c:v>
                </c:pt>
                <c:pt idx="2067">
                  <c:v>44803.999305555553</c:v>
                </c:pt>
                <c:pt idx="2068">
                  <c:v>44804.999305555553</c:v>
                </c:pt>
                <c:pt idx="2069">
                  <c:v>44805.999305555553</c:v>
                </c:pt>
                <c:pt idx="2070">
                  <c:v>44806.999305555553</c:v>
                </c:pt>
                <c:pt idx="2071">
                  <c:v>44807.999305555553</c:v>
                </c:pt>
                <c:pt idx="2072">
                  <c:v>44808.999305555553</c:v>
                </c:pt>
                <c:pt idx="2073">
                  <c:v>44809.999305555553</c:v>
                </c:pt>
                <c:pt idx="2074">
                  <c:v>44810.999305555553</c:v>
                </c:pt>
                <c:pt idx="2075">
                  <c:v>44811.999305555553</c:v>
                </c:pt>
                <c:pt idx="2076">
                  <c:v>44812.999305555553</c:v>
                </c:pt>
                <c:pt idx="2077">
                  <c:v>44813.999305555553</c:v>
                </c:pt>
                <c:pt idx="2078">
                  <c:v>44814.999305555553</c:v>
                </c:pt>
                <c:pt idx="2079">
                  <c:v>44815.999305555553</c:v>
                </c:pt>
                <c:pt idx="2080">
                  <c:v>44816.999305555553</c:v>
                </c:pt>
                <c:pt idx="2081">
                  <c:v>44817.999305555553</c:v>
                </c:pt>
                <c:pt idx="2082">
                  <c:v>44818.999305555553</c:v>
                </c:pt>
                <c:pt idx="2083">
                  <c:v>44819.999305555553</c:v>
                </c:pt>
                <c:pt idx="2084">
                  <c:v>44820.999305555553</c:v>
                </c:pt>
                <c:pt idx="2085">
                  <c:v>44821.999305555553</c:v>
                </c:pt>
                <c:pt idx="2086">
                  <c:v>44822.999305555553</c:v>
                </c:pt>
                <c:pt idx="2087">
                  <c:v>44823.999305555553</c:v>
                </c:pt>
                <c:pt idx="2088">
                  <c:v>44824.999305555553</c:v>
                </c:pt>
                <c:pt idx="2089">
                  <c:v>44825.999305555553</c:v>
                </c:pt>
                <c:pt idx="2090">
                  <c:v>44826.999305555553</c:v>
                </c:pt>
                <c:pt idx="2091">
                  <c:v>44827.999305555553</c:v>
                </c:pt>
                <c:pt idx="2092">
                  <c:v>44828.999305555553</c:v>
                </c:pt>
                <c:pt idx="2093">
                  <c:v>44829.999305555553</c:v>
                </c:pt>
                <c:pt idx="2094">
                  <c:v>44830.999305555553</c:v>
                </c:pt>
                <c:pt idx="2095">
                  <c:v>44831.999305555553</c:v>
                </c:pt>
                <c:pt idx="2096">
                  <c:v>44832.999305555553</c:v>
                </c:pt>
                <c:pt idx="2097">
                  <c:v>44833.999305555553</c:v>
                </c:pt>
                <c:pt idx="2098">
                  <c:v>44834.999305555553</c:v>
                </c:pt>
                <c:pt idx="2099">
                  <c:v>44835.999305555553</c:v>
                </c:pt>
                <c:pt idx="2100">
                  <c:v>44836.999305555553</c:v>
                </c:pt>
                <c:pt idx="2101">
                  <c:v>44837.999305555553</c:v>
                </c:pt>
                <c:pt idx="2102">
                  <c:v>44838.999305555553</c:v>
                </c:pt>
                <c:pt idx="2103">
                  <c:v>44839.999305555553</c:v>
                </c:pt>
                <c:pt idx="2104">
                  <c:v>44840.999305555553</c:v>
                </c:pt>
                <c:pt idx="2105">
                  <c:v>44841.999305555553</c:v>
                </c:pt>
                <c:pt idx="2106">
                  <c:v>44842.999305555553</c:v>
                </c:pt>
                <c:pt idx="2107">
                  <c:v>44843.999305555553</c:v>
                </c:pt>
                <c:pt idx="2108">
                  <c:v>44844.999305555553</c:v>
                </c:pt>
                <c:pt idx="2109">
                  <c:v>44845.999305555553</c:v>
                </c:pt>
                <c:pt idx="2110">
                  <c:v>44846.999305555553</c:v>
                </c:pt>
                <c:pt idx="2111">
                  <c:v>44847.999305555553</c:v>
                </c:pt>
                <c:pt idx="2112">
                  <c:v>44848.999305555553</c:v>
                </c:pt>
                <c:pt idx="2113">
                  <c:v>44849.999305555553</c:v>
                </c:pt>
                <c:pt idx="2114">
                  <c:v>44850.999305555553</c:v>
                </c:pt>
                <c:pt idx="2115">
                  <c:v>44851.999305555553</c:v>
                </c:pt>
                <c:pt idx="2116">
                  <c:v>44852.999305555553</c:v>
                </c:pt>
                <c:pt idx="2117">
                  <c:v>44853.999305555553</c:v>
                </c:pt>
                <c:pt idx="2118">
                  <c:v>44854.999305555553</c:v>
                </c:pt>
                <c:pt idx="2119">
                  <c:v>44855.999305555553</c:v>
                </c:pt>
                <c:pt idx="2120">
                  <c:v>44856.999305555553</c:v>
                </c:pt>
                <c:pt idx="2121">
                  <c:v>44857.999305555553</c:v>
                </c:pt>
                <c:pt idx="2122">
                  <c:v>44858.999305555553</c:v>
                </c:pt>
                <c:pt idx="2123">
                  <c:v>44859.999305555553</c:v>
                </c:pt>
                <c:pt idx="2124">
                  <c:v>44860.999305555553</c:v>
                </c:pt>
                <c:pt idx="2125">
                  <c:v>44861.999305555553</c:v>
                </c:pt>
                <c:pt idx="2126">
                  <c:v>44862.999305555553</c:v>
                </c:pt>
                <c:pt idx="2127">
                  <c:v>44863.999305555553</c:v>
                </c:pt>
                <c:pt idx="2128">
                  <c:v>44864.999305555553</c:v>
                </c:pt>
                <c:pt idx="2129">
                  <c:v>44865.999305555553</c:v>
                </c:pt>
                <c:pt idx="2130">
                  <c:v>44866.999305555553</c:v>
                </c:pt>
                <c:pt idx="2131">
                  <c:v>44867.999305555553</c:v>
                </c:pt>
                <c:pt idx="2132">
                  <c:v>44868.999305555553</c:v>
                </c:pt>
                <c:pt idx="2133">
                  <c:v>44869.999305555553</c:v>
                </c:pt>
                <c:pt idx="2134">
                  <c:v>44870.999305555553</c:v>
                </c:pt>
                <c:pt idx="2135">
                  <c:v>44871.999305555553</c:v>
                </c:pt>
                <c:pt idx="2136">
                  <c:v>44872.999305555553</c:v>
                </c:pt>
                <c:pt idx="2137">
                  <c:v>44873.999305555553</c:v>
                </c:pt>
                <c:pt idx="2138">
                  <c:v>44874.999305555553</c:v>
                </c:pt>
                <c:pt idx="2139">
                  <c:v>44875.999305555553</c:v>
                </c:pt>
                <c:pt idx="2140">
                  <c:v>44876.999305555553</c:v>
                </c:pt>
                <c:pt idx="2141">
                  <c:v>44877.999305555553</c:v>
                </c:pt>
                <c:pt idx="2142">
                  <c:v>44878.999305555553</c:v>
                </c:pt>
                <c:pt idx="2143">
                  <c:v>44879.999305555553</c:v>
                </c:pt>
                <c:pt idx="2144">
                  <c:v>44880.999305555553</c:v>
                </c:pt>
                <c:pt idx="2145">
                  <c:v>44881.999305555553</c:v>
                </c:pt>
                <c:pt idx="2146">
                  <c:v>44882.999305555553</c:v>
                </c:pt>
                <c:pt idx="2147">
                  <c:v>44883.999305555553</c:v>
                </c:pt>
                <c:pt idx="2148">
                  <c:v>44884.999305555553</c:v>
                </c:pt>
                <c:pt idx="2149">
                  <c:v>44885.999305555553</c:v>
                </c:pt>
                <c:pt idx="2150">
                  <c:v>44886.999305555553</c:v>
                </c:pt>
                <c:pt idx="2151">
                  <c:v>44887.999305555553</c:v>
                </c:pt>
                <c:pt idx="2152">
                  <c:v>44888.999305555553</c:v>
                </c:pt>
                <c:pt idx="2153">
                  <c:v>44889.999305555553</c:v>
                </c:pt>
                <c:pt idx="2154">
                  <c:v>44890.999305555553</c:v>
                </c:pt>
                <c:pt idx="2155">
                  <c:v>44891.999305555553</c:v>
                </c:pt>
                <c:pt idx="2156">
                  <c:v>44892.999305555553</c:v>
                </c:pt>
                <c:pt idx="2157">
                  <c:v>44893.999305555553</c:v>
                </c:pt>
                <c:pt idx="2158">
                  <c:v>44894.999305555553</c:v>
                </c:pt>
                <c:pt idx="2159">
                  <c:v>44895.999305555553</c:v>
                </c:pt>
                <c:pt idx="2160">
                  <c:v>44896.999305555553</c:v>
                </c:pt>
                <c:pt idx="2161">
                  <c:v>44897.999305555553</c:v>
                </c:pt>
                <c:pt idx="2162">
                  <c:v>44898.999305555553</c:v>
                </c:pt>
                <c:pt idx="2163">
                  <c:v>44899.999305555553</c:v>
                </c:pt>
                <c:pt idx="2164">
                  <c:v>44900.999305555553</c:v>
                </c:pt>
                <c:pt idx="2165">
                  <c:v>44901.999305555553</c:v>
                </c:pt>
                <c:pt idx="2166">
                  <c:v>44902.999305555553</c:v>
                </c:pt>
                <c:pt idx="2167">
                  <c:v>44903.999305555553</c:v>
                </c:pt>
                <c:pt idx="2168">
                  <c:v>44904.999305555553</c:v>
                </c:pt>
                <c:pt idx="2169">
                  <c:v>44905.999305555553</c:v>
                </c:pt>
                <c:pt idx="2170">
                  <c:v>44906.999305555553</c:v>
                </c:pt>
                <c:pt idx="2171">
                  <c:v>44907.999305555553</c:v>
                </c:pt>
                <c:pt idx="2172">
                  <c:v>44908.999305555553</c:v>
                </c:pt>
                <c:pt idx="2173">
                  <c:v>44909.999305555553</c:v>
                </c:pt>
                <c:pt idx="2174">
                  <c:v>44910.999305555553</c:v>
                </c:pt>
                <c:pt idx="2175">
                  <c:v>44911.999305555553</c:v>
                </c:pt>
                <c:pt idx="2176">
                  <c:v>44912.999305555553</c:v>
                </c:pt>
                <c:pt idx="2177">
                  <c:v>44913.999305555553</c:v>
                </c:pt>
                <c:pt idx="2178">
                  <c:v>44914.999305555553</c:v>
                </c:pt>
                <c:pt idx="2179">
                  <c:v>44915.999305555553</c:v>
                </c:pt>
                <c:pt idx="2180">
                  <c:v>44916.999305555553</c:v>
                </c:pt>
                <c:pt idx="2181">
                  <c:v>44917.999305555553</c:v>
                </c:pt>
                <c:pt idx="2182">
                  <c:v>44918.999305555553</c:v>
                </c:pt>
                <c:pt idx="2183">
                  <c:v>44919.999305555553</c:v>
                </c:pt>
                <c:pt idx="2184">
                  <c:v>44920.999305555553</c:v>
                </c:pt>
                <c:pt idx="2185">
                  <c:v>44921.999305555553</c:v>
                </c:pt>
                <c:pt idx="2186">
                  <c:v>44922.999305555553</c:v>
                </c:pt>
                <c:pt idx="2187">
                  <c:v>44923.999305555553</c:v>
                </c:pt>
                <c:pt idx="2188">
                  <c:v>44924.999305555553</c:v>
                </c:pt>
                <c:pt idx="2189">
                  <c:v>44925.999305555553</c:v>
                </c:pt>
                <c:pt idx="2190">
                  <c:v>44926.999305555553</c:v>
                </c:pt>
                <c:pt idx="2191">
                  <c:v>44927.999305555553</c:v>
                </c:pt>
                <c:pt idx="2192">
                  <c:v>44928.999305555553</c:v>
                </c:pt>
                <c:pt idx="2193">
                  <c:v>44929.999305555553</c:v>
                </c:pt>
                <c:pt idx="2194">
                  <c:v>44930.999305555553</c:v>
                </c:pt>
                <c:pt idx="2195">
                  <c:v>44931.999305555553</c:v>
                </c:pt>
                <c:pt idx="2196">
                  <c:v>44932.999305555553</c:v>
                </c:pt>
                <c:pt idx="2197">
                  <c:v>44933.999305555553</c:v>
                </c:pt>
                <c:pt idx="2198">
                  <c:v>44934.999305555553</c:v>
                </c:pt>
                <c:pt idx="2199">
                  <c:v>44935.999305555553</c:v>
                </c:pt>
                <c:pt idx="2200">
                  <c:v>44936.999305555553</c:v>
                </c:pt>
                <c:pt idx="2201">
                  <c:v>44937.999305555553</c:v>
                </c:pt>
                <c:pt idx="2202">
                  <c:v>44938.999305555553</c:v>
                </c:pt>
                <c:pt idx="2203">
                  <c:v>44939.999305555553</c:v>
                </c:pt>
                <c:pt idx="2204">
                  <c:v>44940.999305555553</c:v>
                </c:pt>
                <c:pt idx="2205">
                  <c:v>44941.999305555553</c:v>
                </c:pt>
                <c:pt idx="2206">
                  <c:v>44942.999305555553</c:v>
                </c:pt>
                <c:pt idx="2207">
                  <c:v>44943.999305555553</c:v>
                </c:pt>
                <c:pt idx="2208">
                  <c:v>44944.999305555553</c:v>
                </c:pt>
                <c:pt idx="2209">
                  <c:v>44945.999305555553</c:v>
                </c:pt>
                <c:pt idx="2210">
                  <c:v>44946.999305555553</c:v>
                </c:pt>
                <c:pt idx="2211">
                  <c:v>44947.999305555553</c:v>
                </c:pt>
                <c:pt idx="2212">
                  <c:v>44948.999305555553</c:v>
                </c:pt>
                <c:pt idx="2213">
                  <c:v>44949.999305555553</c:v>
                </c:pt>
                <c:pt idx="2214">
                  <c:v>44950.999305555553</c:v>
                </c:pt>
                <c:pt idx="2215">
                  <c:v>44951.999305555553</c:v>
                </c:pt>
                <c:pt idx="2216">
                  <c:v>44952.999305555553</c:v>
                </c:pt>
                <c:pt idx="2217">
                  <c:v>44953.999305555553</c:v>
                </c:pt>
                <c:pt idx="2218">
                  <c:v>44954.999305555553</c:v>
                </c:pt>
                <c:pt idx="2219">
                  <c:v>44955.999305555553</c:v>
                </c:pt>
                <c:pt idx="2220">
                  <c:v>44956.999305555553</c:v>
                </c:pt>
                <c:pt idx="2221">
                  <c:v>44957.999305555553</c:v>
                </c:pt>
                <c:pt idx="2222">
                  <c:v>44958.999305555553</c:v>
                </c:pt>
                <c:pt idx="2223">
                  <c:v>44959.999305555553</c:v>
                </c:pt>
                <c:pt idx="2224">
                  <c:v>44960.999305555553</c:v>
                </c:pt>
                <c:pt idx="2225">
                  <c:v>44961.999305555553</c:v>
                </c:pt>
                <c:pt idx="2226">
                  <c:v>44962.999305555553</c:v>
                </c:pt>
                <c:pt idx="2227">
                  <c:v>44963.999305555553</c:v>
                </c:pt>
                <c:pt idx="2228">
                  <c:v>44964.999305555553</c:v>
                </c:pt>
                <c:pt idx="2229">
                  <c:v>44965.999305555553</c:v>
                </c:pt>
                <c:pt idx="2230">
                  <c:v>44966.999305555553</c:v>
                </c:pt>
                <c:pt idx="2231">
                  <c:v>44967.999305555553</c:v>
                </c:pt>
                <c:pt idx="2232">
                  <c:v>44968.999305555553</c:v>
                </c:pt>
                <c:pt idx="2233">
                  <c:v>44969.999305555553</c:v>
                </c:pt>
                <c:pt idx="2234">
                  <c:v>44970.999305555553</c:v>
                </c:pt>
                <c:pt idx="2235">
                  <c:v>44971.999305555553</c:v>
                </c:pt>
                <c:pt idx="2236">
                  <c:v>44972.999305555553</c:v>
                </c:pt>
                <c:pt idx="2237">
                  <c:v>44973.999305555553</c:v>
                </c:pt>
                <c:pt idx="2238">
                  <c:v>44974.999305555553</c:v>
                </c:pt>
                <c:pt idx="2239">
                  <c:v>44975.999305555553</c:v>
                </c:pt>
                <c:pt idx="2240">
                  <c:v>44976.999305555553</c:v>
                </c:pt>
                <c:pt idx="2241">
                  <c:v>44977.999305555553</c:v>
                </c:pt>
                <c:pt idx="2242">
                  <c:v>44978.999305555553</c:v>
                </c:pt>
                <c:pt idx="2243">
                  <c:v>44979.999305555553</c:v>
                </c:pt>
                <c:pt idx="2244">
                  <c:v>44980.999305555553</c:v>
                </c:pt>
                <c:pt idx="2245">
                  <c:v>44981.999305555553</c:v>
                </c:pt>
                <c:pt idx="2246">
                  <c:v>44982.999305555553</c:v>
                </c:pt>
                <c:pt idx="2247">
                  <c:v>44983.999305555553</c:v>
                </c:pt>
                <c:pt idx="2248">
                  <c:v>44984.999305555553</c:v>
                </c:pt>
                <c:pt idx="2249">
                  <c:v>44985.999305555553</c:v>
                </c:pt>
                <c:pt idx="2250">
                  <c:v>44986.999305555553</c:v>
                </c:pt>
                <c:pt idx="2251">
                  <c:v>44987.999305555553</c:v>
                </c:pt>
                <c:pt idx="2252">
                  <c:v>44988.999305555553</c:v>
                </c:pt>
                <c:pt idx="2253">
                  <c:v>44989.999305555553</c:v>
                </c:pt>
                <c:pt idx="2254">
                  <c:v>44990.999305555553</c:v>
                </c:pt>
                <c:pt idx="2255">
                  <c:v>44991.999305555553</c:v>
                </c:pt>
                <c:pt idx="2256">
                  <c:v>44992.999305555553</c:v>
                </c:pt>
                <c:pt idx="2257">
                  <c:v>44993.999305555553</c:v>
                </c:pt>
                <c:pt idx="2258">
                  <c:v>44994.999305555553</c:v>
                </c:pt>
                <c:pt idx="2259">
                  <c:v>44995.999305555553</c:v>
                </c:pt>
                <c:pt idx="2260">
                  <c:v>44996.999305555553</c:v>
                </c:pt>
                <c:pt idx="2261">
                  <c:v>44997.999305555553</c:v>
                </c:pt>
                <c:pt idx="2262">
                  <c:v>44998.999305555553</c:v>
                </c:pt>
                <c:pt idx="2263">
                  <c:v>44999.999305555553</c:v>
                </c:pt>
                <c:pt idx="2264">
                  <c:v>45000.999305555553</c:v>
                </c:pt>
                <c:pt idx="2265">
                  <c:v>45001.999305555553</c:v>
                </c:pt>
                <c:pt idx="2266">
                  <c:v>45002.999305555553</c:v>
                </c:pt>
                <c:pt idx="2267">
                  <c:v>45003.999305555553</c:v>
                </c:pt>
                <c:pt idx="2268">
                  <c:v>45004.999305555553</c:v>
                </c:pt>
                <c:pt idx="2269">
                  <c:v>45005.999305555553</c:v>
                </c:pt>
                <c:pt idx="2270">
                  <c:v>45006.999305555553</c:v>
                </c:pt>
                <c:pt idx="2271">
                  <c:v>45007.999305555553</c:v>
                </c:pt>
                <c:pt idx="2272">
                  <c:v>45008.999305555553</c:v>
                </c:pt>
                <c:pt idx="2273">
                  <c:v>45009.999305555553</c:v>
                </c:pt>
                <c:pt idx="2274">
                  <c:v>45010.999305555553</c:v>
                </c:pt>
                <c:pt idx="2275">
                  <c:v>45011.999305555553</c:v>
                </c:pt>
                <c:pt idx="2276">
                  <c:v>45012.999305555553</c:v>
                </c:pt>
                <c:pt idx="2277">
                  <c:v>45013.999305555553</c:v>
                </c:pt>
                <c:pt idx="2278">
                  <c:v>45014.999305555553</c:v>
                </c:pt>
                <c:pt idx="2279">
                  <c:v>45015.999305555553</c:v>
                </c:pt>
                <c:pt idx="2280">
                  <c:v>45016.999305555553</c:v>
                </c:pt>
                <c:pt idx="2281">
                  <c:v>45017.999305555553</c:v>
                </c:pt>
                <c:pt idx="2282">
                  <c:v>45018.999305555553</c:v>
                </c:pt>
                <c:pt idx="2283">
                  <c:v>45019.999305555553</c:v>
                </c:pt>
                <c:pt idx="2284">
                  <c:v>45020.999305555553</c:v>
                </c:pt>
                <c:pt idx="2285">
                  <c:v>45021.999305555553</c:v>
                </c:pt>
                <c:pt idx="2286">
                  <c:v>45022.999305555553</c:v>
                </c:pt>
                <c:pt idx="2287">
                  <c:v>45023.999305555553</c:v>
                </c:pt>
                <c:pt idx="2288">
                  <c:v>45024.999305555553</c:v>
                </c:pt>
                <c:pt idx="2289">
                  <c:v>45025.999305555553</c:v>
                </c:pt>
                <c:pt idx="2290">
                  <c:v>45026.999305555553</c:v>
                </c:pt>
                <c:pt idx="2291">
                  <c:v>45027.999305555553</c:v>
                </c:pt>
                <c:pt idx="2292">
                  <c:v>45028.999305555553</c:v>
                </c:pt>
                <c:pt idx="2293">
                  <c:v>45029.999305555553</c:v>
                </c:pt>
                <c:pt idx="2294">
                  <c:v>45030.999305555553</c:v>
                </c:pt>
                <c:pt idx="2295">
                  <c:v>45031.999305555553</c:v>
                </c:pt>
                <c:pt idx="2296">
                  <c:v>45032.999305555553</c:v>
                </c:pt>
                <c:pt idx="2297">
                  <c:v>45033.999305555553</c:v>
                </c:pt>
                <c:pt idx="2298">
                  <c:v>45034.999305555553</c:v>
                </c:pt>
                <c:pt idx="2299">
                  <c:v>45035.999305555553</c:v>
                </c:pt>
                <c:pt idx="2300">
                  <c:v>45036.999305555553</c:v>
                </c:pt>
                <c:pt idx="2301">
                  <c:v>45037.999305555553</c:v>
                </c:pt>
                <c:pt idx="2302">
                  <c:v>45038.999305555553</c:v>
                </c:pt>
                <c:pt idx="2303">
                  <c:v>45039.999305555553</c:v>
                </c:pt>
                <c:pt idx="2304">
                  <c:v>45040.999305555553</c:v>
                </c:pt>
                <c:pt idx="2305">
                  <c:v>45041.999305555553</c:v>
                </c:pt>
                <c:pt idx="2306">
                  <c:v>45042.999305555553</c:v>
                </c:pt>
                <c:pt idx="2307">
                  <c:v>45043.999305555553</c:v>
                </c:pt>
                <c:pt idx="2308">
                  <c:v>45044.999305555553</c:v>
                </c:pt>
                <c:pt idx="2309">
                  <c:v>45045.999305555553</c:v>
                </c:pt>
                <c:pt idx="2310">
                  <c:v>45046.999305555553</c:v>
                </c:pt>
                <c:pt idx="2311">
                  <c:v>45047.999305555553</c:v>
                </c:pt>
                <c:pt idx="2312">
                  <c:v>45048.999305555553</c:v>
                </c:pt>
                <c:pt idx="2313">
                  <c:v>45049.999305555553</c:v>
                </c:pt>
                <c:pt idx="2314">
                  <c:v>45050.999305555553</c:v>
                </c:pt>
                <c:pt idx="2315">
                  <c:v>45051.999305555553</c:v>
                </c:pt>
                <c:pt idx="2316">
                  <c:v>45052.999305555553</c:v>
                </c:pt>
                <c:pt idx="2317">
                  <c:v>45053.999305555553</c:v>
                </c:pt>
                <c:pt idx="2318">
                  <c:v>45054.999305555553</c:v>
                </c:pt>
                <c:pt idx="2319">
                  <c:v>45055.999305555553</c:v>
                </c:pt>
                <c:pt idx="2320">
                  <c:v>45056.999305555553</c:v>
                </c:pt>
                <c:pt idx="2321">
                  <c:v>45057.999305555553</c:v>
                </c:pt>
                <c:pt idx="2322">
                  <c:v>45058.999305555553</c:v>
                </c:pt>
                <c:pt idx="2323">
                  <c:v>45059.999305555553</c:v>
                </c:pt>
                <c:pt idx="2324">
                  <c:v>45060.999305555553</c:v>
                </c:pt>
                <c:pt idx="2325">
                  <c:v>45061.999305555553</c:v>
                </c:pt>
                <c:pt idx="2326">
                  <c:v>45062.999305555553</c:v>
                </c:pt>
                <c:pt idx="2327">
                  <c:v>45063.999305555553</c:v>
                </c:pt>
                <c:pt idx="2328">
                  <c:v>45064.999305555553</c:v>
                </c:pt>
                <c:pt idx="2329">
                  <c:v>45065.999305555553</c:v>
                </c:pt>
                <c:pt idx="2330">
                  <c:v>45066.999305555553</c:v>
                </c:pt>
                <c:pt idx="2331">
                  <c:v>45067.999305555553</c:v>
                </c:pt>
                <c:pt idx="2332">
                  <c:v>45068.999305555553</c:v>
                </c:pt>
                <c:pt idx="2333">
                  <c:v>45069.999305555553</c:v>
                </c:pt>
                <c:pt idx="2334">
                  <c:v>45070.999305555553</c:v>
                </c:pt>
                <c:pt idx="2335">
                  <c:v>45071.999305555553</c:v>
                </c:pt>
                <c:pt idx="2336">
                  <c:v>45072.999305555553</c:v>
                </c:pt>
                <c:pt idx="2337">
                  <c:v>45073.999305555553</c:v>
                </c:pt>
                <c:pt idx="2338">
                  <c:v>45074.999305555553</c:v>
                </c:pt>
                <c:pt idx="2339">
                  <c:v>45075.999305555553</c:v>
                </c:pt>
                <c:pt idx="2340">
                  <c:v>45076.999305555553</c:v>
                </c:pt>
                <c:pt idx="2341">
                  <c:v>45077.999305555553</c:v>
                </c:pt>
                <c:pt idx="2342">
                  <c:v>45078.999305555553</c:v>
                </c:pt>
                <c:pt idx="2343">
                  <c:v>45079.999305555553</c:v>
                </c:pt>
                <c:pt idx="2344">
                  <c:v>45080.999305555553</c:v>
                </c:pt>
                <c:pt idx="2345">
                  <c:v>45081.999305555553</c:v>
                </c:pt>
                <c:pt idx="2346">
                  <c:v>45082.999305555553</c:v>
                </c:pt>
                <c:pt idx="2347">
                  <c:v>45083.999305555553</c:v>
                </c:pt>
                <c:pt idx="2348">
                  <c:v>45084.999305555553</c:v>
                </c:pt>
                <c:pt idx="2349">
                  <c:v>45085.999305555553</c:v>
                </c:pt>
                <c:pt idx="2350">
                  <c:v>45086.999305555553</c:v>
                </c:pt>
                <c:pt idx="2351">
                  <c:v>45087.999305555553</c:v>
                </c:pt>
                <c:pt idx="2352">
                  <c:v>45088.999305555553</c:v>
                </c:pt>
                <c:pt idx="2353">
                  <c:v>45089.999305555553</c:v>
                </c:pt>
                <c:pt idx="2354">
                  <c:v>45090.999305555553</c:v>
                </c:pt>
                <c:pt idx="2355">
                  <c:v>45091.999305555553</c:v>
                </c:pt>
                <c:pt idx="2356">
                  <c:v>45092.999305555553</c:v>
                </c:pt>
                <c:pt idx="2357">
                  <c:v>45093.999305555553</c:v>
                </c:pt>
                <c:pt idx="2358">
                  <c:v>45094.999305555553</c:v>
                </c:pt>
                <c:pt idx="2359">
                  <c:v>45095.999305555553</c:v>
                </c:pt>
                <c:pt idx="2360">
                  <c:v>45096.999305555553</c:v>
                </c:pt>
                <c:pt idx="2361">
                  <c:v>45097.999305555553</c:v>
                </c:pt>
                <c:pt idx="2362">
                  <c:v>45098.999305555553</c:v>
                </c:pt>
                <c:pt idx="2363">
                  <c:v>45099.999305555553</c:v>
                </c:pt>
                <c:pt idx="2364">
                  <c:v>45100.999305555553</c:v>
                </c:pt>
                <c:pt idx="2365">
                  <c:v>45101.999305555553</c:v>
                </c:pt>
                <c:pt idx="2366">
                  <c:v>45102.999305555553</c:v>
                </c:pt>
                <c:pt idx="2367">
                  <c:v>45103.999305555553</c:v>
                </c:pt>
                <c:pt idx="2368">
                  <c:v>45104.999305555553</c:v>
                </c:pt>
                <c:pt idx="2369">
                  <c:v>45105.999305555553</c:v>
                </c:pt>
                <c:pt idx="2370">
                  <c:v>45106.999305555553</c:v>
                </c:pt>
                <c:pt idx="2371">
                  <c:v>45107.999305555553</c:v>
                </c:pt>
                <c:pt idx="2372">
                  <c:v>45108.999305555553</c:v>
                </c:pt>
                <c:pt idx="2373">
                  <c:v>45109.999305555553</c:v>
                </c:pt>
                <c:pt idx="2374">
                  <c:v>45110.999305555553</c:v>
                </c:pt>
                <c:pt idx="2375">
                  <c:v>45111.999305555553</c:v>
                </c:pt>
                <c:pt idx="2376">
                  <c:v>45112.999305555553</c:v>
                </c:pt>
                <c:pt idx="2377">
                  <c:v>45113.999305555553</c:v>
                </c:pt>
                <c:pt idx="2378">
                  <c:v>45114.999305555553</c:v>
                </c:pt>
                <c:pt idx="2379">
                  <c:v>45115.999305555553</c:v>
                </c:pt>
                <c:pt idx="2380">
                  <c:v>45116.999305555553</c:v>
                </c:pt>
                <c:pt idx="2381">
                  <c:v>45117.999305555553</c:v>
                </c:pt>
                <c:pt idx="2382">
                  <c:v>45118.999305555553</c:v>
                </c:pt>
                <c:pt idx="2383">
                  <c:v>45119.999305555553</c:v>
                </c:pt>
                <c:pt idx="2384">
                  <c:v>45120.999305555553</c:v>
                </c:pt>
                <c:pt idx="2385">
                  <c:v>45121.999305555553</c:v>
                </c:pt>
                <c:pt idx="2386">
                  <c:v>45122.999305555553</c:v>
                </c:pt>
                <c:pt idx="2387">
                  <c:v>45123.999305555553</c:v>
                </c:pt>
                <c:pt idx="2388">
                  <c:v>45124.999305555553</c:v>
                </c:pt>
                <c:pt idx="2389">
                  <c:v>45125.999305555553</c:v>
                </c:pt>
                <c:pt idx="2390">
                  <c:v>45126.999305555553</c:v>
                </c:pt>
                <c:pt idx="2391">
                  <c:v>45127.999305555553</c:v>
                </c:pt>
                <c:pt idx="2392">
                  <c:v>45128.999305555553</c:v>
                </c:pt>
                <c:pt idx="2393">
                  <c:v>45129.999305555553</c:v>
                </c:pt>
                <c:pt idx="2394">
                  <c:v>45130.999305555553</c:v>
                </c:pt>
                <c:pt idx="2395">
                  <c:v>45131.999305555553</c:v>
                </c:pt>
                <c:pt idx="2396">
                  <c:v>45132.999305555553</c:v>
                </c:pt>
                <c:pt idx="2397">
                  <c:v>45133.999305555553</c:v>
                </c:pt>
                <c:pt idx="2398">
                  <c:v>45134.999305555553</c:v>
                </c:pt>
                <c:pt idx="2399">
                  <c:v>45135.999305555553</c:v>
                </c:pt>
                <c:pt idx="2400">
                  <c:v>45136.999305555553</c:v>
                </c:pt>
                <c:pt idx="2401">
                  <c:v>45137.999305555553</c:v>
                </c:pt>
                <c:pt idx="2402">
                  <c:v>45138.999305555553</c:v>
                </c:pt>
                <c:pt idx="2403">
                  <c:v>45139.999305555553</c:v>
                </c:pt>
                <c:pt idx="2404">
                  <c:v>45140.999305555553</c:v>
                </c:pt>
                <c:pt idx="2405">
                  <c:v>45141.999305555553</c:v>
                </c:pt>
                <c:pt idx="2406">
                  <c:v>45142.999305555553</c:v>
                </c:pt>
                <c:pt idx="2407">
                  <c:v>45143.999305555553</c:v>
                </c:pt>
                <c:pt idx="2408">
                  <c:v>45144.999305555553</c:v>
                </c:pt>
                <c:pt idx="2409">
                  <c:v>45145.999305555553</c:v>
                </c:pt>
                <c:pt idx="2410">
                  <c:v>45146.999305555553</c:v>
                </c:pt>
                <c:pt idx="2411">
                  <c:v>45147.999305555553</c:v>
                </c:pt>
                <c:pt idx="2412">
                  <c:v>45148.999305555553</c:v>
                </c:pt>
                <c:pt idx="2413">
                  <c:v>45149.999305555553</c:v>
                </c:pt>
                <c:pt idx="2414">
                  <c:v>45150.999305555553</c:v>
                </c:pt>
                <c:pt idx="2415">
                  <c:v>45151.999305555553</c:v>
                </c:pt>
                <c:pt idx="2416">
                  <c:v>45152.999305555553</c:v>
                </c:pt>
                <c:pt idx="2417">
                  <c:v>45153.999305555553</c:v>
                </c:pt>
                <c:pt idx="2418">
                  <c:v>45154.999305555553</c:v>
                </c:pt>
                <c:pt idx="2419">
                  <c:v>45155.999305555553</c:v>
                </c:pt>
                <c:pt idx="2420">
                  <c:v>45156.999305555553</c:v>
                </c:pt>
                <c:pt idx="2421">
                  <c:v>45157.999305555553</c:v>
                </c:pt>
                <c:pt idx="2422">
                  <c:v>45158.999305555553</c:v>
                </c:pt>
                <c:pt idx="2423">
                  <c:v>45159.999305555553</c:v>
                </c:pt>
                <c:pt idx="2424">
                  <c:v>45160.999305555553</c:v>
                </c:pt>
                <c:pt idx="2425">
                  <c:v>45161.999305555553</c:v>
                </c:pt>
                <c:pt idx="2426">
                  <c:v>45162.999305555553</c:v>
                </c:pt>
                <c:pt idx="2427">
                  <c:v>45163.999305555553</c:v>
                </c:pt>
                <c:pt idx="2428">
                  <c:v>45164.999305555553</c:v>
                </c:pt>
                <c:pt idx="2429">
                  <c:v>45165.999305555553</c:v>
                </c:pt>
                <c:pt idx="2430">
                  <c:v>45166.999305555553</c:v>
                </c:pt>
                <c:pt idx="2431">
                  <c:v>45167.999305555553</c:v>
                </c:pt>
                <c:pt idx="2432">
                  <c:v>45168.999305555553</c:v>
                </c:pt>
                <c:pt idx="2433">
                  <c:v>45169.999305555553</c:v>
                </c:pt>
                <c:pt idx="2434">
                  <c:v>45170.999305555553</c:v>
                </c:pt>
                <c:pt idx="2435">
                  <c:v>45171.999305555553</c:v>
                </c:pt>
                <c:pt idx="2436">
                  <c:v>45172.999305555553</c:v>
                </c:pt>
                <c:pt idx="2437">
                  <c:v>45173.999305555553</c:v>
                </c:pt>
                <c:pt idx="2438">
                  <c:v>45174.999305555553</c:v>
                </c:pt>
                <c:pt idx="2439">
                  <c:v>45175.999305555553</c:v>
                </c:pt>
                <c:pt idx="2440">
                  <c:v>45176.999305555553</c:v>
                </c:pt>
                <c:pt idx="2441">
                  <c:v>45177.999305555553</c:v>
                </c:pt>
                <c:pt idx="2442">
                  <c:v>45178.999305555553</c:v>
                </c:pt>
                <c:pt idx="2443">
                  <c:v>45179.999305555553</c:v>
                </c:pt>
                <c:pt idx="2444">
                  <c:v>45180.999305555553</c:v>
                </c:pt>
                <c:pt idx="2445">
                  <c:v>45181.999305555553</c:v>
                </c:pt>
                <c:pt idx="2446">
                  <c:v>45182.999305555553</c:v>
                </c:pt>
                <c:pt idx="2447">
                  <c:v>45183.999305555553</c:v>
                </c:pt>
                <c:pt idx="2448">
                  <c:v>45184.999305555553</c:v>
                </c:pt>
                <c:pt idx="2449">
                  <c:v>45185.999305555553</c:v>
                </c:pt>
                <c:pt idx="2450">
                  <c:v>45186.999305555553</c:v>
                </c:pt>
                <c:pt idx="2451">
                  <c:v>45187.999305555553</c:v>
                </c:pt>
                <c:pt idx="2452">
                  <c:v>45188.999305555553</c:v>
                </c:pt>
                <c:pt idx="2453">
                  <c:v>45189.999305555553</c:v>
                </c:pt>
                <c:pt idx="2454">
                  <c:v>45190.999305555553</c:v>
                </c:pt>
                <c:pt idx="2455">
                  <c:v>45191.999305555553</c:v>
                </c:pt>
                <c:pt idx="2456">
                  <c:v>45192.999305555553</c:v>
                </c:pt>
                <c:pt idx="2457">
                  <c:v>45193.999305555553</c:v>
                </c:pt>
                <c:pt idx="2458">
                  <c:v>45194.999305555553</c:v>
                </c:pt>
                <c:pt idx="2459">
                  <c:v>45195.999305555553</c:v>
                </c:pt>
                <c:pt idx="2460">
                  <c:v>45196.999305555553</c:v>
                </c:pt>
                <c:pt idx="2461">
                  <c:v>45197.999305555553</c:v>
                </c:pt>
                <c:pt idx="2462">
                  <c:v>45198.999305555553</c:v>
                </c:pt>
                <c:pt idx="2463">
                  <c:v>45199.999305555553</c:v>
                </c:pt>
                <c:pt idx="2464">
                  <c:v>45200.999305555553</c:v>
                </c:pt>
                <c:pt idx="2465">
                  <c:v>45201.999305555553</c:v>
                </c:pt>
                <c:pt idx="2466">
                  <c:v>45202.999305555553</c:v>
                </c:pt>
                <c:pt idx="2467">
                  <c:v>45203.999305555553</c:v>
                </c:pt>
                <c:pt idx="2468">
                  <c:v>45204.999305555553</c:v>
                </c:pt>
                <c:pt idx="2469">
                  <c:v>45205.999305555553</c:v>
                </c:pt>
                <c:pt idx="2470">
                  <c:v>45206.999305555553</c:v>
                </c:pt>
                <c:pt idx="2471">
                  <c:v>45207.999305555553</c:v>
                </c:pt>
                <c:pt idx="2472">
                  <c:v>45208.999305555553</c:v>
                </c:pt>
                <c:pt idx="2473">
                  <c:v>45209.999305555553</c:v>
                </c:pt>
                <c:pt idx="2474">
                  <c:v>45210.999305555553</c:v>
                </c:pt>
                <c:pt idx="2475">
                  <c:v>45211.999305555553</c:v>
                </c:pt>
                <c:pt idx="2476">
                  <c:v>45212.999305555553</c:v>
                </c:pt>
                <c:pt idx="2477">
                  <c:v>45213.999305555553</c:v>
                </c:pt>
                <c:pt idx="2478">
                  <c:v>45214.999305555553</c:v>
                </c:pt>
                <c:pt idx="2479">
                  <c:v>45215.999305555553</c:v>
                </c:pt>
                <c:pt idx="2480">
                  <c:v>45216.999305555553</c:v>
                </c:pt>
                <c:pt idx="2481">
                  <c:v>45217.999305555553</c:v>
                </c:pt>
                <c:pt idx="2482">
                  <c:v>45218.999305555553</c:v>
                </c:pt>
                <c:pt idx="2483">
                  <c:v>45219.999305555553</c:v>
                </c:pt>
                <c:pt idx="2484">
                  <c:v>45220.999305555553</c:v>
                </c:pt>
                <c:pt idx="2485">
                  <c:v>45221.999305555553</c:v>
                </c:pt>
                <c:pt idx="2486">
                  <c:v>45222.999305555553</c:v>
                </c:pt>
                <c:pt idx="2487">
                  <c:v>45223.999305555553</c:v>
                </c:pt>
                <c:pt idx="2488">
                  <c:v>45224.999305555553</c:v>
                </c:pt>
                <c:pt idx="2489">
                  <c:v>45225.999305555553</c:v>
                </c:pt>
                <c:pt idx="2490">
                  <c:v>45226.999305555553</c:v>
                </c:pt>
                <c:pt idx="2491">
                  <c:v>45227.999305555553</c:v>
                </c:pt>
                <c:pt idx="2492">
                  <c:v>45228.999305555553</c:v>
                </c:pt>
                <c:pt idx="2493">
                  <c:v>45229.999305555553</c:v>
                </c:pt>
                <c:pt idx="2494">
                  <c:v>45230.999305555553</c:v>
                </c:pt>
                <c:pt idx="2495">
                  <c:v>45231.999305555553</c:v>
                </c:pt>
                <c:pt idx="2496">
                  <c:v>45232.999305555553</c:v>
                </c:pt>
                <c:pt idx="2497">
                  <c:v>45233.999305555553</c:v>
                </c:pt>
                <c:pt idx="2498">
                  <c:v>45234.999305555553</c:v>
                </c:pt>
                <c:pt idx="2499">
                  <c:v>45235.999305555553</c:v>
                </c:pt>
                <c:pt idx="2500">
                  <c:v>45236.999305555553</c:v>
                </c:pt>
                <c:pt idx="2501">
                  <c:v>45237.999305555553</c:v>
                </c:pt>
                <c:pt idx="2502">
                  <c:v>45238.999305555553</c:v>
                </c:pt>
                <c:pt idx="2503">
                  <c:v>45239.999305555553</c:v>
                </c:pt>
                <c:pt idx="2504">
                  <c:v>45240.999305555553</c:v>
                </c:pt>
                <c:pt idx="2505">
                  <c:v>45241.999305555553</c:v>
                </c:pt>
                <c:pt idx="2506">
                  <c:v>45242.999305555553</c:v>
                </c:pt>
                <c:pt idx="2507">
                  <c:v>45243.999305555553</c:v>
                </c:pt>
                <c:pt idx="2508">
                  <c:v>45244.999305555553</c:v>
                </c:pt>
                <c:pt idx="2509">
                  <c:v>45245.999305555553</c:v>
                </c:pt>
                <c:pt idx="2510">
                  <c:v>45246.999305555553</c:v>
                </c:pt>
                <c:pt idx="2511">
                  <c:v>45247.999305555553</c:v>
                </c:pt>
                <c:pt idx="2512">
                  <c:v>45248.999305555553</c:v>
                </c:pt>
                <c:pt idx="2513">
                  <c:v>45249.999305555553</c:v>
                </c:pt>
                <c:pt idx="2514">
                  <c:v>45250.999305555553</c:v>
                </c:pt>
                <c:pt idx="2515">
                  <c:v>45251.999305555553</c:v>
                </c:pt>
                <c:pt idx="2516">
                  <c:v>45252.999305555553</c:v>
                </c:pt>
                <c:pt idx="2517">
                  <c:v>45253.999305555553</c:v>
                </c:pt>
                <c:pt idx="2518">
                  <c:v>45254.999305555553</c:v>
                </c:pt>
                <c:pt idx="2519">
                  <c:v>45255.999305555553</c:v>
                </c:pt>
                <c:pt idx="2520">
                  <c:v>45256.999305555553</c:v>
                </c:pt>
                <c:pt idx="2521">
                  <c:v>45257.999305555553</c:v>
                </c:pt>
                <c:pt idx="2522">
                  <c:v>45258.999305555553</c:v>
                </c:pt>
                <c:pt idx="2523">
                  <c:v>45259.999305555553</c:v>
                </c:pt>
                <c:pt idx="2524">
                  <c:v>45260.999305555553</c:v>
                </c:pt>
                <c:pt idx="2525">
                  <c:v>45261.999305555553</c:v>
                </c:pt>
                <c:pt idx="2526">
                  <c:v>45262.999305555553</c:v>
                </c:pt>
                <c:pt idx="2527">
                  <c:v>45263.999305555553</c:v>
                </c:pt>
                <c:pt idx="2528">
                  <c:v>45264.999305555553</c:v>
                </c:pt>
                <c:pt idx="2529">
                  <c:v>45265.999305555553</c:v>
                </c:pt>
                <c:pt idx="2530">
                  <c:v>45266.999305555553</c:v>
                </c:pt>
                <c:pt idx="2531">
                  <c:v>45267.999305555553</c:v>
                </c:pt>
                <c:pt idx="2532">
                  <c:v>45268.999305555553</c:v>
                </c:pt>
                <c:pt idx="2533">
                  <c:v>45269.999305555553</c:v>
                </c:pt>
                <c:pt idx="2534">
                  <c:v>45270.999305555553</c:v>
                </c:pt>
                <c:pt idx="2535">
                  <c:v>45271.999305555553</c:v>
                </c:pt>
                <c:pt idx="2536">
                  <c:v>45272.999305555553</c:v>
                </c:pt>
                <c:pt idx="2537">
                  <c:v>45273.999305555553</c:v>
                </c:pt>
                <c:pt idx="2538">
                  <c:v>45274.999305555553</c:v>
                </c:pt>
                <c:pt idx="2539">
                  <c:v>45275.999305555553</c:v>
                </c:pt>
                <c:pt idx="2540">
                  <c:v>45276.999305555553</c:v>
                </c:pt>
                <c:pt idx="2541">
                  <c:v>45277.999305555553</c:v>
                </c:pt>
                <c:pt idx="2542">
                  <c:v>45278.999305555553</c:v>
                </c:pt>
                <c:pt idx="2543">
                  <c:v>45279.999305555553</c:v>
                </c:pt>
                <c:pt idx="2544">
                  <c:v>45280.999305555553</c:v>
                </c:pt>
                <c:pt idx="2545">
                  <c:v>45281.999305555553</c:v>
                </c:pt>
                <c:pt idx="2546">
                  <c:v>45282.999305555553</c:v>
                </c:pt>
                <c:pt idx="2547">
                  <c:v>45283.999305555553</c:v>
                </c:pt>
                <c:pt idx="2548">
                  <c:v>45284.999305555553</c:v>
                </c:pt>
                <c:pt idx="2549">
                  <c:v>45285.999305555553</c:v>
                </c:pt>
                <c:pt idx="2550">
                  <c:v>45286.999305555553</c:v>
                </c:pt>
                <c:pt idx="2551">
                  <c:v>45287.999305555553</c:v>
                </c:pt>
                <c:pt idx="2552">
                  <c:v>45288.999305555553</c:v>
                </c:pt>
                <c:pt idx="2553">
                  <c:v>45289.999305555553</c:v>
                </c:pt>
                <c:pt idx="2554">
                  <c:v>45290.999305555553</c:v>
                </c:pt>
                <c:pt idx="2555">
                  <c:v>45291.999305555553</c:v>
                </c:pt>
                <c:pt idx="2556">
                  <c:v>45292.999305555553</c:v>
                </c:pt>
                <c:pt idx="2557">
                  <c:v>45293.999305555553</c:v>
                </c:pt>
                <c:pt idx="2558">
                  <c:v>45294.999305555553</c:v>
                </c:pt>
                <c:pt idx="2559">
                  <c:v>45295.999305555553</c:v>
                </c:pt>
                <c:pt idx="2560">
                  <c:v>45296.999305555553</c:v>
                </c:pt>
                <c:pt idx="2561">
                  <c:v>45297.999305555553</c:v>
                </c:pt>
                <c:pt idx="2562">
                  <c:v>45298.999305555553</c:v>
                </c:pt>
                <c:pt idx="2563">
                  <c:v>45299.999305555553</c:v>
                </c:pt>
                <c:pt idx="2564">
                  <c:v>45300.999305555553</c:v>
                </c:pt>
                <c:pt idx="2565">
                  <c:v>45301.999305555553</c:v>
                </c:pt>
                <c:pt idx="2566">
                  <c:v>45302.999305555553</c:v>
                </c:pt>
                <c:pt idx="2567">
                  <c:v>45303.999305555553</c:v>
                </c:pt>
                <c:pt idx="2568">
                  <c:v>45304.999305555553</c:v>
                </c:pt>
                <c:pt idx="2569">
                  <c:v>45305.999305555553</c:v>
                </c:pt>
                <c:pt idx="2570">
                  <c:v>45306.999305555553</c:v>
                </c:pt>
                <c:pt idx="2571">
                  <c:v>45307.999305555553</c:v>
                </c:pt>
                <c:pt idx="2572">
                  <c:v>45308.999305555553</c:v>
                </c:pt>
                <c:pt idx="2573">
                  <c:v>45309.999305555553</c:v>
                </c:pt>
                <c:pt idx="2574">
                  <c:v>45310.999305555553</c:v>
                </c:pt>
                <c:pt idx="2575">
                  <c:v>45311.999305555553</c:v>
                </c:pt>
                <c:pt idx="2576">
                  <c:v>45312.999305555553</c:v>
                </c:pt>
                <c:pt idx="2577">
                  <c:v>45313.999305555553</c:v>
                </c:pt>
                <c:pt idx="2578">
                  <c:v>45314.999305555553</c:v>
                </c:pt>
                <c:pt idx="2579">
                  <c:v>45315.999305555553</c:v>
                </c:pt>
                <c:pt idx="2580">
                  <c:v>45316.999305555553</c:v>
                </c:pt>
                <c:pt idx="2581">
                  <c:v>45317.999305555553</c:v>
                </c:pt>
                <c:pt idx="2582">
                  <c:v>45318.999305555553</c:v>
                </c:pt>
                <c:pt idx="2583">
                  <c:v>45319.999305555553</c:v>
                </c:pt>
                <c:pt idx="2584">
                  <c:v>45320.999305555553</c:v>
                </c:pt>
                <c:pt idx="2585">
                  <c:v>45321.999305555553</c:v>
                </c:pt>
                <c:pt idx="2586">
                  <c:v>45322.999305555553</c:v>
                </c:pt>
                <c:pt idx="2587">
                  <c:v>45323.999305555553</c:v>
                </c:pt>
                <c:pt idx="2588">
                  <c:v>45324.999305555553</c:v>
                </c:pt>
                <c:pt idx="2589">
                  <c:v>45325.999305555553</c:v>
                </c:pt>
                <c:pt idx="2590">
                  <c:v>45326.999305555553</c:v>
                </c:pt>
                <c:pt idx="2591">
                  <c:v>45327.999305555553</c:v>
                </c:pt>
                <c:pt idx="2592">
                  <c:v>45328.999305555553</c:v>
                </c:pt>
                <c:pt idx="2593">
                  <c:v>45329.999305555553</c:v>
                </c:pt>
                <c:pt idx="2594">
                  <c:v>45330.999305555553</c:v>
                </c:pt>
                <c:pt idx="2595">
                  <c:v>45331.999305555553</c:v>
                </c:pt>
                <c:pt idx="2596">
                  <c:v>45332.999305555553</c:v>
                </c:pt>
                <c:pt idx="2597">
                  <c:v>45333.999305555553</c:v>
                </c:pt>
                <c:pt idx="2598">
                  <c:v>45334.999305555553</c:v>
                </c:pt>
                <c:pt idx="2599">
                  <c:v>45335.999305555553</c:v>
                </c:pt>
                <c:pt idx="2600">
                  <c:v>45336.999305555553</c:v>
                </c:pt>
                <c:pt idx="2601">
                  <c:v>45337.999305555553</c:v>
                </c:pt>
                <c:pt idx="2602">
                  <c:v>45338.999305555553</c:v>
                </c:pt>
                <c:pt idx="2603">
                  <c:v>45339.999305555553</c:v>
                </c:pt>
                <c:pt idx="2604">
                  <c:v>45340.999305555553</c:v>
                </c:pt>
                <c:pt idx="2605">
                  <c:v>45341.999305555553</c:v>
                </c:pt>
                <c:pt idx="2606">
                  <c:v>45342.999305555553</c:v>
                </c:pt>
                <c:pt idx="2607">
                  <c:v>45343.999305555553</c:v>
                </c:pt>
                <c:pt idx="2608">
                  <c:v>45344.999305555553</c:v>
                </c:pt>
                <c:pt idx="2609">
                  <c:v>45345.999305555553</c:v>
                </c:pt>
                <c:pt idx="2610">
                  <c:v>45346.999305555553</c:v>
                </c:pt>
                <c:pt idx="2611">
                  <c:v>45347.999305555553</c:v>
                </c:pt>
                <c:pt idx="2612">
                  <c:v>45348.999305555553</c:v>
                </c:pt>
                <c:pt idx="2613">
                  <c:v>45349.999305555553</c:v>
                </c:pt>
                <c:pt idx="2614">
                  <c:v>45350.999305555553</c:v>
                </c:pt>
                <c:pt idx="2615">
                  <c:v>45351.999305555553</c:v>
                </c:pt>
                <c:pt idx="2616">
                  <c:v>45352.999305555553</c:v>
                </c:pt>
                <c:pt idx="2617">
                  <c:v>45353.999305555553</c:v>
                </c:pt>
                <c:pt idx="2618">
                  <c:v>45354.999305555553</c:v>
                </c:pt>
                <c:pt idx="2619">
                  <c:v>45355.999305555553</c:v>
                </c:pt>
                <c:pt idx="2620">
                  <c:v>45356.999305555553</c:v>
                </c:pt>
                <c:pt idx="2621">
                  <c:v>45357.999305555553</c:v>
                </c:pt>
                <c:pt idx="2622">
                  <c:v>45358.999305555553</c:v>
                </c:pt>
                <c:pt idx="2623">
                  <c:v>45359.999305555553</c:v>
                </c:pt>
                <c:pt idx="2624">
                  <c:v>45360.999305555553</c:v>
                </c:pt>
                <c:pt idx="2625">
                  <c:v>45361.999305555553</c:v>
                </c:pt>
                <c:pt idx="2626">
                  <c:v>45362.999305555553</c:v>
                </c:pt>
                <c:pt idx="2627">
                  <c:v>45363.999305555553</c:v>
                </c:pt>
                <c:pt idx="2628">
                  <c:v>45364.999305555553</c:v>
                </c:pt>
                <c:pt idx="2629">
                  <c:v>45365.999305555553</c:v>
                </c:pt>
                <c:pt idx="2630">
                  <c:v>45366.999305555553</c:v>
                </c:pt>
                <c:pt idx="2631">
                  <c:v>45367.999305555553</c:v>
                </c:pt>
                <c:pt idx="2632">
                  <c:v>45368.999305555553</c:v>
                </c:pt>
                <c:pt idx="2633">
                  <c:v>45369.999305555553</c:v>
                </c:pt>
                <c:pt idx="2634">
                  <c:v>45370.999305555553</c:v>
                </c:pt>
                <c:pt idx="2635">
                  <c:v>45371.999305555553</c:v>
                </c:pt>
                <c:pt idx="2636">
                  <c:v>45372.999305555553</c:v>
                </c:pt>
                <c:pt idx="2637">
                  <c:v>45373.999305555553</c:v>
                </c:pt>
                <c:pt idx="2638">
                  <c:v>45374.999305555553</c:v>
                </c:pt>
                <c:pt idx="2639">
                  <c:v>45375.999305555553</c:v>
                </c:pt>
                <c:pt idx="2640">
                  <c:v>45376.999305555553</c:v>
                </c:pt>
                <c:pt idx="2641">
                  <c:v>45377.999305555553</c:v>
                </c:pt>
                <c:pt idx="2642">
                  <c:v>45378.999305555553</c:v>
                </c:pt>
                <c:pt idx="2643">
                  <c:v>45379.999305555553</c:v>
                </c:pt>
                <c:pt idx="2644">
                  <c:v>45380.999305555553</c:v>
                </c:pt>
                <c:pt idx="2645">
                  <c:v>45381.999305555553</c:v>
                </c:pt>
                <c:pt idx="2646">
                  <c:v>45382.999305555553</c:v>
                </c:pt>
                <c:pt idx="2647">
                  <c:v>45383.999305555553</c:v>
                </c:pt>
                <c:pt idx="2648">
                  <c:v>45384.999305555553</c:v>
                </c:pt>
                <c:pt idx="2649">
                  <c:v>45385.999305555553</c:v>
                </c:pt>
                <c:pt idx="2650">
                  <c:v>45386.999305555553</c:v>
                </c:pt>
                <c:pt idx="2651">
                  <c:v>45387.999305555553</c:v>
                </c:pt>
                <c:pt idx="2652">
                  <c:v>45388.999305555553</c:v>
                </c:pt>
                <c:pt idx="2653">
                  <c:v>45389.999305555553</c:v>
                </c:pt>
                <c:pt idx="2654">
                  <c:v>45390.999305555553</c:v>
                </c:pt>
                <c:pt idx="2655">
                  <c:v>45391.999305555553</c:v>
                </c:pt>
                <c:pt idx="2656">
                  <c:v>45392.999305555553</c:v>
                </c:pt>
                <c:pt idx="2657">
                  <c:v>45393.999305555553</c:v>
                </c:pt>
                <c:pt idx="2658">
                  <c:v>45394.999305555553</c:v>
                </c:pt>
                <c:pt idx="2659">
                  <c:v>45395.999305555553</c:v>
                </c:pt>
                <c:pt idx="2660">
                  <c:v>45396.999305555553</c:v>
                </c:pt>
                <c:pt idx="2661">
                  <c:v>45397.999305555553</c:v>
                </c:pt>
                <c:pt idx="2662">
                  <c:v>45398.999305555553</c:v>
                </c:pt>
                <c:pt idx="2663">
                  <c:v>45399.999305555553</c:v>
                </c:pt>
                <c:pt idx="2664">
                  <c:v>45400.999305555553</c:v>
                </c:pt>
                <c:pt idx="2665">
                  <c:v>45401.999305555553</c:v>
                </c:pt>
                <c:pt idx="2666">
                  <c:v>45402.999305555553</c:v>
                </c:pt>
                <c:pt idx="2667">
                  <c:v>45403.999305555553</c:v>
                </c:pt>
                <c:pt idx="2668">
                  <c:v>45404.999305555553</c:v>
                </c:pt>
                <c:pt idx="2669">
                  <c:v>45405.999305555553</c:v>
                </c:pt>
                <c:pt idx="2670">
                  <c:v>45406.999305555553</c:v>
                </c:pt>
                <c:pt idx="2671">
                  <c:v>45407.999305555553</c:v>
                </c:pt>
                <c:pt idx="2672">
                  <c:v>45408.999305555553</c:v>
                </c:pt>
                <c:pt idx="2673">
                  <c:v>45409.999305555553</c:v>
                </c:pt>
                <c:pt idx="2674">
                  <c:v>45410.999305555553</c:v>
                </c:pt>
                <c:pt idx="2675">
                  <c:v>45411.999305555553</c:v>
                </c:pt>
                <c:pt idx="2676">
                  <c:v>45412.999305555553</c:v>
                </c:pt>
                <c:pt idx="2677">
                  <c:v>45413.999305555553</c:v>
                </c:pt>
                <c:pt idx="2678">
                  <c:v>45414.999305555553</c:v>
                </c:pt>
                <c:pt idx="2679">
                  <c:v>45415.999305555553</c:v>
                </c:pt>
                <c:pt idx="2680">
                  <c:v>45416.999305555553</c:v>
                </c:pt>
                <c:pt idx="2681">
                  <c:v>45417.999305555553</c:v>
                </c:pt>
                <c:pt idx="2682">
                  <c:v>45418.999305555553</c:v>
                </c:pt>
                <c:pt idx="2683">
                  <c:v>45419.999305555553</c:v>
                </c:pt>
                <c:pt idx="2684">
                  <c:v>45420.999305555553</c:v>
                </c:pt>
                <c:pt idx="2685">
                  <c:v>45421.999305555553</c:v>
                </c:pt>
                <c:pt idx="2686">
                  <c:v>45422.999305555553</c:v>
                </c:pt>
                <c:pt idx="2687">
                  <c:v>45423.999305555553</c:v>
                </c:pt>
                <c:pt idx="2688">
                  <c:v>45424.999305555553</c:v>
                </c:pt>
                <c:pt idx="2689">
                  <c:v>45425.999305555553</c:v>
                </c:pt>
                <c:pt idx="2690">
                  <c:v>45426.999305555553</c:v>
                </c:pt>
                <c:pt idx="2691">
                  <c:v>45427.999305555553</c:v>
                </c:pt>
                <c:pt idx="2692">
                  <c:v>45428.999305555553</c:v>
                </c:pt>
                <c:pt idx="2693">
                  <c:v>45429.999305555553</c:v>
                </c:pt>
                <c:pt idx="2694">
                  <c:v>45430.999305555553</c:v>
                </c:pt>
                <c:pt idx="2695">
                  <c:v>45431.999305555553</c:v>
                </c:pt>
                <c:pt idx="2696">
                  <c:v>45432.999305555553</c:v>
                </c:pt>
                <c:pt idx="2697">
                  <c:v>45433.999305555553</c:v>
                </c:pt>
                <c:pt idx="2698">
                  <c:v>45434.999305555553</c:v>
                </c:pt>
                <c:pt idx="2699">
                  <c:v>45435.999305555553</c:v>
                </c:pt>
                <c:pt idx="2700">
                  <c:v>45436.999305555553</c:v>
                </c:pt>
                <c:pt idx="2701">
                  <c:v>45437.999305555553</c:v>
                </c:pt>
                <c:pt idx="2702">
                  <c:v>45438.999305555553</c:v>
                </c:pt>
                <c:pt idx="2703">
                  <c:v>45439.999305555553</c:v>
                </c:pt>
                <c:pt idx="2704">
                  <c:v>45440.999305555553</c:v>
                </c:pt>
                <c:pt idx="2705">
                  <c:v>45441.999305555553</c:v>
                </c:pt>
                <c:pt idx="2706">
                  <c:v>45442.999305555553</c:v>
                </c:pt>
                <c:pt idx="2707">
                  <c:v>45443.999305555553</c:v>
                </c:pt>
                <c:pt idx="2708">
                  <c:v>45444.999305555553</c:v>
                </c:pt>
                <c:pt idx="2709">
                  <c:v>45445.999305555553</c:v>
                </c:pt>
                <c:pt idx="2710">
                  <c:v>45446.999305555553</c:v>
                </c:pt>
                <c:pt idx="2711">
                  <c:v>45447.999305555553</c:v>
                </c:pt>
                <c:pt idx="2712">
                  <c:v>45448.999305555553</c:v>
                </c:pt>
                <c:pt idx="2713">
                  <c:v>45449.999305555553</c:v>
                </c:pt>
                <c:pt idx="2714">
                  <c:v>45450.999305555553</c:v>
                </c:pt>
                <c:pt idx="2715">
                  <c:v>45451.999305555553</c:v>
                </c:pt>
                <c:pt idx="2716">
                  <c:v>45452.999305555553</c:v>
                </c:pt>
                <c:pt idx="2717">
                  <c:v>45453.999305555553</c:v>
                </c:pt>
                <c:pt idx="2718">
                  <c:v>45454.999305555553</c:v>
                </c:pt>
                <c:pt idx="2719">
                  <c:v>45455.999305555553</c:v>
                </c:pt>
                <c:pt idx="2720">
                  <c:v>45456.999305555553</c:v>
                </c:pt>
                <c:pt idx="2721">
                  <c:v>45457.999305555553</c:v>
                </c:pt>
                <c:pt idx="2722">
                  <c:v>45458.999305555553</c:v>
                </c:pt>
                <c:pt idx="2723">
                  <c:v>45459.999305555553</c:v>
                </c:pt>
                <c:pt idx="2724">
                  <c:v>45460.999305555553</c:v>
                </c:pt>
                <c:pt idx="2725">
                  <c:v>45461.999305555553</c:v>
                </c:pt>
                <c:pt idx="2726">
                  <c:v>45462.999305555553</c:v>
                </c:pt>
                <c:pt idx="2727">
                  <c:v>45463.999305555553</c:v>
                </c:pt>
                <c:pt idx="2728">
                  <c:v>45464.999305555553</c:v>
                </c:pt>
                <c:pt idx="2729">
                  <c:v>45465.999305555553</c:v>
                </c:pt>
                <c:pt idx="2730">
                  <c:v>45466.999305555553</c:v>
                </c:pt>
                <c:pt idx="2731">
                  <c:v>45467.999305555553</c:v>
                </c:pt>
                <c:pt idx="2732">
                  <c:v>45468.999305555553</c:v>
                </c:pt>
                <c:pt idx="2733">
                  <c:v>45469.999305555553</c:v>
                </c:pt>
                <c:pt idx="2734">
                  <c:v>45470.999305555553</c:v>
                </c:pt>
                <c:pt idx="2735">
                  <c:v>45471.999305555553</c:v>
                </c:pt>
                <c:pt idx="2736">
                  <c:v>45472.999305555553</c:v>
                </c:pt>
                <c:pt idx="2737">
                  <c:v>45473.999305555553</c:v>
                </c:pt>
                <c:pt idx="2738">
                  <c:v>45474.999305555553</c:v>
                </c:pt>
                <c:pt idx="2739">
                  <c:v>45475.999305555553</c:v>
                </c:pt>
                <c:pt idx="2740">
                  <c:v>45476.999305555553</c:v>
                </c:pt>
                <c:pt idx="2741">
                  <c:v>45477.999305555553</c:v>
                </c:pt>
                <c:pt idx="2742">
                  <c:v>45478.999305555553</c:v>
                </c:pt>
                <c:pt idx="2743">
                  <c:v>45479.999305555553</c:v>
                </c:pt>
                <c:pt idx="2744">
                  <c:v>45480.999305555553</c:v>
                </c:pt>
                <c:pt idx="2745">
                  <c:v>45481.999305555553</c:v>
                </c:pt>
                <c:pt idx="2746">
                  <c:v>45482.999305555553</c:v>
                </c:pt>
                <c:pt idx="2747">
                  <c:v>45483.999305555553</c:v>
                </c:pt>
                <c:pt idx="2748">
                  <c:v>45484.999305555553</c:v>
                </c:pt>
                <c:pt idx="2749">
                  <c:v>45485.999305555553</c:v>
                </c:pt>
                <c:pt idx="2750">
                  <c:v>45486.999305555553</c:v>
                </c:pt>
                <c:pt idx="2751">
                  <c:v>45487.999305555553</c:v>
                </c:pt>
                <c:pt idx="2752">
                  <c:v>45488.999305555553</c:v>
                </c:pt>
                <c:pt idx="2753">
                  <c:v>45489.999305555553</c:v>
                </c:pt>
                <c:pt idx="2754">
                  <c:v>45490.999305555553</c:v>
                </c:pt>
                <c:pt idx="2755">
                  <c:v>45491.999305555553</c:v>
                </c:pt>
                <c:pt idx="2756">
                  <c:v>45492.999305555553</c:v>
                </c:pt>
                <c:pt idx="2757">
                  <c:v>45493.999305555553</c:v>
                </c:pt>
                <c:pt idx="2758">
                  <c:v>45494.999305555553</c:v>
                </c:pt>
                <c:pt idx="2759">
                  <c:v>45495.999305555553</c:v>
                </c:pt>
                <c:pt idx="2760">
                  <c:v>45496.999305555553</c:v>
                </c:pt>
                <c:pt idx="2761">
                  <c:v>45497.999305555553</c:v>
                </c:pt>
                <c:pt idx="2762">
                  <c:v>45498.999305555553</c:v>
                </c:pt>
                <c:pt idx="2763">
                  <c:v>45499.999305555553</c:v>
                </c:pt>
                <c:pt idx="2764">
                  <c:v>45500.999305555553</c:v>
                </c:pt>
                <c:pt idx="2765">
                  <c:v>45501.999305555553</c:v>
                </c:pt>
                <c:pt idx="2766">
                  <c:v>45502.999305555553</c:v>
                </c:pt>
                <c:pt idx="2767">
                  <c:v>45503.999305555553</c:v>
                </c:pt>
                <c:pt idx="2768">
                  <c:v>45504.999305555553</c:v>
                </c:pt>
                <c:pt idx="2769">
                  <c:v>45505.999305555553</c:v>
                </c:pt>
                <c:pt idx="2770">
                  <c:v>45506.999305555553</c:v>
                </c:pt>
                <c:pt idx="2771">
                  <c:v>45507.999305555553</c:v>
                </c:pt>
                <c:pt idx="2772">
                  <c:v>45508.999305555553</c:v>
                </c:pt>
                <c:pt idx="2773">
                  <c:v>45509.999305555553</c:v>
                </c:pt>
                <c:pt idx="2774">
                  <c:v>45510.999305555553</c:v>
                </c:pt>
                <c:pt idx="2775">
                  <c:v>45511.999305555553</c:v>
                </c:pt>
                <c:pt idx="2776">
                  <c:v>45512.999305555553</c:v>
                </c:pt>
                <c:pt idx="2777">
                  <c:v>45513.999305555553</c:v>
                </c:pt>
                <c:pt idx="2778">
                  <c:v>45514.999305555553</c:v>
                </c:pt>
                <c:pt idx="2779">
                  <c:v>45515.999305555553</c:v>
                </c:pt>
                <c:pt idx="2780">
                  <c:v>45516.999305555553</c:v>
                </c:pt>
                <c:pt idx="2781">
                  <c:v>45517.999305555553</c:v>
                </c:pt>
                <c:pt idx="2782">
                  <c:v>45518.999305555553</c:v>
                </c:pt>
                <c:pt idx="2783">
                  <c:v>45519.999305555553</c:v>
                </c:pt>
                <c:pt idx="2784">
                  <c:v>45520.999305555553</c:v>
                </c:pt>
                <c:pt idx="2785">
                  <c:v>45521.999305555553</c:v>
                </c:pt>
                <c:pt idx="2786">
                  <c:v>45522.999305555553</c:v>
                </c:pt>
                <c:pt idx="2787">
                  <c:v>45523.999305555553</c:v>
                </c:pt>
                <c:pt idx="2788">
                  <c:v>45524.999305555553</c:v>
                </c:pt>
                <c:pt idx="2789">
                  <c:v>45525.999305555553</c:v>
                </c:pt>
                <c:pt idx="2790">
                  <c:v>45526.999305555553</c:v>
                </c:pt>
                <c:pt idx="2791">
                  <c:v>45527.999305555553</c:v>
                </c:pt>
                <c:pt idx="2792">
                  <c:v>45528.999305555553</c:v>
                </c:pt>
                <c:pt idx="2793">
                  <c:v>45529.999305555553</c:v>
                </c:pt>
                <c:pt idx="2794">
                  <c:v>45530.999305555553</c:v>
                </c:pt>
                <c:pt idx="2795">
                  <c:v>45531.999305555553</c:v>
                </c:pt>
                <c:pt idx="2796">
                  <c:v>45532.999305555553</c:v>
                </c:pt>
                <c:pt idx="2797">
                  <c:v>45533.999305555553</c:v>
                </c:pt>
                <c:pt idx="2798">
                  <c:v>45534.999305555553</c:v>
                </c:pt>
                <c:pt idx="2799">
                  <c:v>45535.999305555553</c:v>
                </c:pt>
                <c:pt idx="2800">
                  <c:v>45536.999305555553</c:v>
                </c:pt>
                <c:pt idx="2801">
                  <c:v>45537.999305555553</c:v>
                </c:pt>
                <c:pt idx="2802">
                  <c:v>45538.999305555553</c:v>
                </c:pt>
                <c:pt idx="2803">
                  <c:v>45539.999305555553</c:v>
                </c:pt>
                <c:pt idx="2804">
                  <c:v>45540.999305555553</c:v>
                </c:pt>
                <c:pt idx="2805">
                  <c:v>45541.999305555553</c:v>
                </c:pt>
                <c:pt idx="2806">
                  <c:v>45542.999305555553</c:v>
                </c:pt>
                <c:pt idx="2807">
                  <c:v>45543.999305555553</c:v>
                </c:pt>
                <c:pt idx="2808">
                  <c:v>45544.999305555553</c:v>
                </c:pt>
                <c:pt idx="2809">
                  <c:v>45545.999305555553</c:v>
                </c:pt>
                <c:pt idx="2810">
                  <c:v>45546.999305555553</c:v>
                </c:pt>
                <c:pt idx="2811">
                  <c:v>45547.999305555553</c:v>
                </c:pt>
                <c:pt idx="2812">
                  <c:v>45548.999305555553</c:v>
                </c:pt>
                <c:pt idx="2813">
                  <c:v>45549.999305555553</c:v>
                </c:pt>
                <c:pt idx="2814">
                  <c:v>45550.999305555553</c:v>
                </c:pt>
                <c:pt idx="2815">
                  <c:v>45551.999305555553</c:v>
                </c:pt>
                <c:pt idx="2816">
                  <c:v>45552.999305555553</c:v>
                </c:pt>
                <c:pt idx="2817">
                  <c:v>45553.999305555553</c:v>
                </c:pt>
                <c:pt idx="2818">
                  <c:v>45554.999305555553</c:v>
                </c:pt>
                <c:pt idx="2819">
                  <c:v>45555.999305555553</c:v>
                </c:pt>
                <c:pt idx="2820">
                  <c:v>45556.999305555553</c:v>
                </c:pt>
                <c:pt idx="2821">
                  <c:v>45557.999305555553</c:v>
                </c:pt>
                <c:pt idx="2822">
                  <c:v>45558.999305555553</c:v>
                </c:pt>
                <c:pt idx="2823">
                  <c:v>45559.999305555553</c:v>
                </c:pt>
                <c:pt idx="2824">
                  <c:v>45560.999305555553</c:v>
                </c:pt>
                <c:pt idx="2825">
                  <c:v>45561.999305555553</c:v>
                </c:pt>
                <c:pt idx="2826">
                  <c:v>45562.999305555553</c:v>
                </c:pt>
                <c:pt idx="2827">
                  <c:v>45563.999305555553</c:v>
                </c:pt>
                <c:pt idx="2828">
                  <c:v>45564.999305555553</c:v>
                </c:pt>
                <c:pt idx="2829">
                  <c:v>45565.999305555553</c:v>
                </c:pt>
                <c:pt idx="2830">
                  <c:v>45566.999305555553</c:v>
                </c:pt>
                <c:pt idx="2831">
                  <c:v>45567.999305555553</c:v>
                </c:pt>
                <c:pt idx="2832">
                  <c:v>45568.999305555553</c:v>
                </c:pt>
                <c:pt idx="2833">
                  <c:v>45569.999305555553</c:v>
                </c:pt>
                <c:pt idx="2834">
                  <c:v>45570.999305555553</c:v>
                </c:pt>
                <c:pt idx="2835">
                  <c:v>45571.999305555553</c:v>
                </c:pt>
                <c:pt idx="2836">
                  <c:v>45572.999305555553</c:v>
                </c:pt>
                <c:pt idx="2837">
                  <c:v>45573.999305555553</c:v>
                </c:pt>
                <c:pt idx="2838">
                  <c:v>45574.999305555553</c:v>
                </c:pt>
                <c:pt idx="2839">
                  <c:v>45575.999305555553</c:v>
                </c:pt>
                <c:pt idx="2840">
                  <c:v>45576.999305555553</c:v>
                </c:pt>
                <c:pt idx="2841">
                  <c:v>45577.999305555553</c:v>
                </c:pt>
                <c:pt idx="2842">
                  <c:v>45578.999305555553</c:v>
                </c:pt>
                <c:pt idx="2843">
                  <c:v>45579.999305555553</c:v>
                </c:pt>
                <c:pt idx="2844">
                  <c:v>45580.999305555553</c:v>
                </c:pt>
                <c:pt idx="2845">
                  <c:v>45581.999305555553</c:v>
                </c:pt>
                <c:pt idx="2846">
                  <c:v>45582.999305555553</c:v>
                </c:pt>
                <c:pt idx="2847">
                  <c:v>45583.999305555553</c:v>
                </c:pt>
                <c:pt idx="2848">
                  <c:v>45584.999305555553</c:v>
                </c:pt>
                <c:pt idx="2849">
                  <c:v>45585.999305555553</c:v>
                </c:pt>
                <c:pt idx="2850">
                  <c:v>45586.999305555553</c:v>
                </c:pt>
                <c:pt idx="2851">
                  <c:v>45587.999305555553</c:v>
                </c:pt>
                <c:pt idx="2852">
                  <c:v>45588.999305555553</c:v>
                </c:pt>
                <c:pt idx="2853">
                  <c:v>45589.999305555553</c:v>
                </c:pt>
                <c:pt idx="2854">
                  <c:v>45590.999305555553</c:v>
                </c:pt>
                <c:pt idx="2855">
                  <c:v>45591.999305555553</c:v>
                </c:pt>
                <c:pt idx="2856">
                  <c:v>45592.999305555553</c:v>
                </c:pt>
                <c:pt idx="2857">
                  <c:v>45593.999305555553</c:v>
                </c:pt>
                <c:pt idx="2858">
                  <c:v>45594.999305555553</c:v>
                </c:pt>
                <c:pt idx="2859">
                  <c:v>45595.999305555553</c:v>
                </c:pt>
                <c:pt idx="2860">
                  <c:v>45596.999305555553</c:v>
                </c:pt>
                <c:pt idx="2861">
                  <c:v>45597.999305555553</c:v>
                </c:pt>
                <c:pt idx="2862">
                  <c:v>45598.999305555553</c:v>
                </c:pt>
                <c:pt idx="2863">
                  <c:v>45599.999305555553</c:v>
                </c:pt>
                <c:pt idx="2864">
                  <c:v>45600.999305555553</c:v>
                </c:pt>
                <c:pt idx="2865">
                  <c:v>45601.999305555553</c:v>
                </c:pt>
                <c:pt idx="2866">
                  <c:v>45602.999305555553</c:v>
                </c:pt>
                <c:pt idx="2867">
                  <c:v>45603.999305555553</c:v>
                </c:pt>
                <c:pt idx="2868">
                  <c:v>45604.999305555553</c:v>
                </c:pt>
                <c:pt idx="2869">
                  <c:v>45605.999305555553</c:v>
                </c:pt>
                <c:pt idx="2870">
                  <c:v>45606.999305555553</c:v>
                </c:pt>
                <c:pt idx="2871">
                  <c:v>45607.999305555553</c:v>
                </c:pt>
                <c:pt idx="2872">
                  <c:v>45608.999305555553</c:v>
                </c:pt>
                <c:pt idx="2873">
                  <c:v>45609.999305555553</c:v>
                </c:pt>
                <c:pt idx="2874">
                  <c:v>45610.999305555553</c:v>
                </c:pt>
                <c:pt idx="2875">
                  <c:v>45611.999305555553</c:v>
                </c:pt>
                <c:pt idx="2876">
                  <c:v>45612.999305555553</c:v>
                </c:pt>
                <c:pt idx="2877">
                  <c:v>45613.999305555553</c:v>
                </c:pt>
                <c:pt idx="2878">
                  <c:v>45614.999305555553</c:v>
                </c:pt>
                <c:pt idx="2879">
                  <c:v>45615.999305555553</c:v>
                </c:pt>
                <c:pt idx="2880">
                  <c:v>45616.999305555553</c:v>
                </c:pt>
                <c:pt idx="2881">
                  <c:v>45617.999305555553</c:v>
                </c:pt>
                <c:pt idx="2882">
                  <c:v>45618.999305555553</c:v>
                </c:pt>
                <c:pt idx="2883">
                  <c:v>45619.999305555553</c:v>
                </c:pt>
                <c:pt idx="2884">
                  <c:v>45620.999305555553</c:v>
                </c:pt>
                <c:pt idx="2885">
                  <c:v>45621.999305555553</c:v>
                </c:pt>
                <c:pt idx="2886">
                  <c:v>45622.999305555553</c:v>
                </c:pt>
                <c:pt idx="2887">
                  <c:v>45623.999305555553</c:v>
                </c:pt>
                <c:pt idx="2888">
                  <c:v>45624.999305555553</c:v>
                </c:pt>
                <c:pt idx="2889">
                  <c:v>45625.999305555553</c:v>
                </c:pt>
                <c:pt idx="2890">
                  <c:v>45626.999305555553</c:v>
                </c:pt>
                <c:pt idx="2891">
                  <c:v>45627.999305555553</c:v>
                </c:pt>
                <c:pt idx="2892">
                  <c:v>45628.999305555553</c:v>
                </c:pt>
                <c:pt idx="2893">
                  <c:v>45629.999305555553</c:v>
                </c:pt>
                <c:pt idx="2894">
                  <c:v>45630.999305555553</c:v>
                </c:pt>
                <c:pt idx="2895">
                  <c:v>45631.999305555553</c:v>
                </c:pt>
                <c:pt idx="2896">
                  <c:v>45632.999305555553</c:v>
                </c:pt>
                <c:pt idx="2897">
                  <c:v>45633.999305555553</c:v>
                </c:pt>
                <c:pt idx="2898">
                  <c:v>45634.999305555553</c:v>
                </c:pt>
                <c:pt idx="2899">
                  <c:v>45635.999305555553</c:v>
                </c:pt>
                <c:pt idx="2900">
                  <c:v>45636.999305555553</c:v>
                </c:pt>
                <c:pt idx="2901">
                  <c:v>45637.999305555553</c:v>
                </c:pt>
                <c:pt idx="2902">
                  <c:v>45638.999305555553</c:v>
                </c:pt>
                <c:pt idx="2903">
                  <c:v>45639.999305555553</c:v>
                </c:pt>
                <c:pt idx="2904">
                  <c:v>45640.999305555553</c:v>
                </c:pt>
                <c:pt idx="2905">
                  <c:v>45641.999305555553</c:v>
                </c:pt>
                <c:pt idx="2906">
                  <c:v>45642.999305555553</c:v>
                </c:pt>
                <c:pt idx="2907">
                  <c:v>45643.999305555553</c:v>
                </c:pt>
                <c:pt idx="2908">
                  <c:v>45644.999305555553</c:v>
                </c:pt>
                <c:pt idx="2909">
                  <c:v>45645.999305555553</c:v>
                </c:pt>
                <c:pt idx="2910">
                  <c:v>45646.999305555553</c:v>
                </c:pt>
                <c:pt idx="2911">
                  <c:v>45647.999305555553</c:v>
                </c:pt>
                <c:pt idx="2912">
                  <c:v>45648.999305555553</c:v>
                </c:pt>
                <c:pt idx="2913">
                  <c:v>45649.999305555553</c:v>
                </c:pt>
                <c:pt idx="2914">
                  <c:v>45650.999305555553</c:v>
                </c:pt>
                <c:pt idx="2915">
                  <c:v>45651.999305555553</c:v>
                </c:pt>
                <c:pt idx="2916">
                  <c:v>45652.999305555553</c:v>
                </c:pt>
                <c:pt idx="2917">
                  <c:v>45653.999305555553</c:v>
                </c:pt>
                <c:pt idx="2918">
                  <c:v>45654.999305555553</c:v>
                </c:pt>
                <c:pt idx="2919">
                  <c:v>45655.999305555553</c:v>
                </c:pt>
                <c:pt idx="2920">
                  <c:v>45656.999305555553</c:v>
                </c:pt>
                <c:pt idx="2921">
                  <c:v>45657.999305555553</c:v>
                </c:pt>
                <c:pt idx="2922">
                  <c:v>45658.999305555553</c:v>
                </c:pt>
                <c:pt idx="2923">
                  <c:v>45659.999305555553</c:v>
                </c:pt>
                <c:pt idx="2924">
                  <c:v>45660.999305555553</c:v>
                </c:pt>
                <c:pt idx="2925">
                  <c:v>45661.999305555553</c:v>
                </c:pt>
                <c:pt idx="2926">
                  <c:v>45662.999305555553</c:v>
                </c:pt>
                <c:pt idx="2927">
                  <c:v>45663.999305555553</c:v>
                </c:pt>
                <c:pt idx="2928">
                  <c:v>45664.999305555553</c:v>
                </c:pt>
                <c:pt idx="2929">
                  <c:v>45665.999305555553</c:v>
                </c:pt>
                <c:pt idx="2930">
                  <c:v>45666.999305555553</c:v>
                </c:pt>
                <c:pt idx="2931">
                  <c:v>45667.999305555553</c:v>
                </c:pt>
                <c:pt idx="2932">
                  <c:v>45668.999305555553</c:v>
                </c:pt>
                <c:pt idx="2933">
                  <c:v>45669.999305555553</c:v>
                </c:pt>
                <c:pt idx="2934">
                  <c:v>45670.999305555553</c:v>
                </c:pt>
                <c:pt idx="2935">
                  <c:v>45671.999305555553</c:v>
                </c:pt>
                <c:pt idx="2936">
                  <c:v>45672.999305555553</c:v>
                </c:pt>
                <c:pt idx="2937">
                  <c:v>45673.999305555553</c:v>
                </c:pt>
                <c:pt idx="2938">
                  <c:v>45674.999305555553</c:v>
                </c:pt>
                <c:pt idx="2939">
                  <c:v>45675.999305555553</c:v>
                </c:pt>
                <c:pt idx="2940">
                  <c:v>45676.999305555553</c:v>
                </c:pt>
                <c:pt idx="2941">
                  <c:v>45677.999305555553</c:v>
                </c:pt>
                <c:pt idx="2942">
                  <c:v>45678.999305555553</c:v>
                </c:pt>
                <c:pt idx="2943">
                  <c:v>45679.999305555553</c:v>
                </c:pt>
                <c:pt idx="2944">
                  <c:v>45680.999305555553</c:v>
                </c:pt>
                <c:pt idx="2945">
                  <c:v>45681.999305555553</c:v>
                </c:pt>
                <c:pt idx="2946">
                  <c:v>45682.999305555553</c:v>
                </c:pt>
                <c:pt idx="2947">
                  <c:v>45683.999305555553</c:v>
                </c:pt>
                <c:pt idx="2948">
                  <c:v>45684.999305555553</c:v>
                </c:pt>
                <c:pt idx="2949">
                  <c:v>45685.999305555553</c:v>
                </c:pt>
                <c:pt idx="2950">
                  <c:v>45686.999305555553</c:v>
                </c:pt>
                <c:pt idx="2951">
                  <c:v>45687.999305555553</c:v>
                </c:pt>
                <c:pt idx="2952">
                  <c:v>45688.999305555553</c:v>
                </c:pt>
                <c:pt idx="2953">
                  <c:v>45689.999305555553</c:v>
                </c:pt>
                <c:pt idx="2954">
                  <c:v>45690.999305555553</c:v>
                </c:pt>
                <c:pt idx="2955">
                  <c:v>45691.999305555553</c:v>
                </c:pt>
                <c:pt idx="2956">
                  <c:v>45692.999305555553</c:v>
                </c:pt>
                <c:pt idx="2957">
                  <c:v>45693.999305555553</c:v>
                </c:pt>
                <c:pt idx="2958">
                  <c:v>45694.999305555553</c:v>
                </c:pt>
                <c:pt idx="2959">
                  <c:v>45695.999305555553</c:v>
                </c:pt>
                <c:pt idx="2960">
                  <c:v>45696.999305555553</c:v>
                </c:pt>
                <c:pt idx="2961">
                  <c:v>45697.999305555553</c:v>
                </c:pt>
                <c:pt idx="2962">
                  <c:v>45698.999305555553</c:v>
                </c:pt>
                <c:pt idx="2963">
                  <c:v>45699.999305555553</c:v>
                </c:pt>
                <c:pt idx="2964">
                  <c:v>45700.999305555553</c:v>
                </c:pt>
                <c:pt idx="2965">
                  <c:v>45701.999305555553</c:v>
                </c:pt>
                <c:pt idx="2966">
                  <c:v>45702.999305555553</c:v>
                </c:pt>
                <c:pt idx="2967">
                  <c:v>45703.999305555553</c:v>
                </c:pt>
                <c:pt idx="2968">
                  <c:v>45704.999305555553</c:v>
                </c:pt>
                <c:pt idx="2969">
                  <c:v>45705.999305555553</c:v>
                </c:pt>
                <c:pt idx="2970">
                  <c:v>45706.999305555553</c:v>
                </c:pt>
                <c:pt idx="2971">
                  <c:v>45707.999305555553</c:v>
                </c:pt>
                <c:pt idx="2972">
                  <c:v>45708.999305555553</c:v>
                </c:pt>
                <c:pt idx="2973">
                  <c:v>45709.999305555553</c:v>
                </c:pt>
                <c:pt idx="2974">
                  <c:v>45710.999305555553</c:v>
                </c:pt>
                <c:pt idx="2975">
                  <c:v>45711.999305555553</c:v>
                </c:pt>
                <c:pt idx="2976">
                  <c:v>45712.999305555553</c:v>
                </c:pt>
                <c:pt idx="2977">
                  <c:v>45713.999305555553</c:v>
                </c:pt>
                <c:pt idx="2978">
                  <c:v>45714.999305555553</c:v>
                </c:pt>
                <c:pt idx="2979">
                  <c:v>45715.999305555553</c:v>
                </c:pt>
                <c:pt idx="2980">
                  <c:v>45716.999305555553</c:v>
                </c:pt>
                <c:pt idx="2981">
                  <c:v>45717.999305555553</c:v>
                </c:pt>
                <c:pt idx="2982">
                  <c:v>45718.999305555553</c:v>
                </c:pt>
                <c:pt idx="2983">
                  <c:v>45719.999305555553</c:v>
                </c:pt>
                <c:pt idx="2984">
                  <c:v>45720.999305555553</c:v>
                </c:pt>
                <c:pt idx="2985">
                  <c:v>45721.999305555553</c:v>
                </c:pt>
                <c:pt idx="2986">
                  <c:v>45722.999305555553</c:v>
                </c:pt>
                <c:pt idx="2987">
                  <c:v>45723.999305555553</c:v>
                </c:pt>
                <c:pt idx="2988">
                  <c:v>45724.999305555553</c:v>
                </c:pt>
                <c:pt idx="2989">
                  <c:v>45725.999305555553</c:v>
                </c:pt>
                <c:pt idx="2990">
                  <c:v>45726.999305555553</c:v>
                </c:pt>
                <c:pt idx="2991">
                  <c:v>45727.999305555553</c:v>
                </c:pt>
                <c:pt idx="2992">
                  <c:v>45728.999305555553</c:v>
                </c:pt>
                <c:pt idx="2993">
                  <c:v>45729.999305555553</c:v>
                </c:pt>
                <c:pt idx="2994">
                  <c:v>45730.999305555553</c:v>
                </c:pt>
                <c:pt idx="2995">
                  <c:v>45731.999305555553</c:v>
                </c:pt>
                <c:pt idx="2996">
                  <c:v>45732.999305555553</c:v>
                </c:pt>
                <c:pt idx="2997">
                  <c:v>45733.999305555553</c:v>
                </c:pt>
                <c:pt idx="2998">
                  <c:v>45734.999305555553</c:v>
                </c:pt>
                <c:pt idx="2999">
                  <c:v>45735.999305555553</c:v>
                </c:pt>
                <c:pt idx="3000">
                  <c:v>45736.999305555553</c:v>
                </c:pt>
                <c:pt idx="3001">
                  <c:v>45737.999305555553</c:v>
                </c:pt>
                <c:pt idx="3002">
                  <c:v>45738.999305555553</c:v>
                </c:pt>
                <c:pt idx="3003">
                  <c:v>45739.999305555553</c:v>
                </c:pt>
                <c:pt idx="3004">
                  <c:v>45740.999305555553</c:v>
                </c:pt>
                <c:pt idx="3005">
                  <c:v>45741.999305555553</c:v>
                </c:pt>
                <c:pt idx="3006">
                  <c:v>45742.999305555553</c:v>
                </c:pt>
                <c:pt idx="3007">
                  <c:v>45743.999305555553</c:v>
                </c:pt>
                <c:pt idx="3008">
                  <c:v>45744.999305555553</c:v>
                </c:pt>
                <c:pt idx="3009">
                  <c:v>45745.999305555553</c:v>
                </c:pt>
                <c:pt idx="3010">
                  <c:v>45746.999305555553</c:v>
                </c:pt>
                <c:pt idx="3011">
                  <c:v>45747.999305555553</c:v>
                </c:pt>
                <c:pt idx="3012">
                  <c:v>45748.999305555553</c:v>
                </c:pt>
                <c:pt idx="3013">
                  <c:v>45749.999305555553</c:v>
                </c:pt>
                <c:pt idx="3014">
                  <c:v>45750.999305555553</c:v>
                </c:pt>
                <c:pt idx="3015">
                  <c:v>45751.999305555553</c:v>
                </c:pt>
                <c:pt idx="3016">
                  <c:v>45752.999305555553</c:v>
                </c:pt>
                <c:pt idx="3017">
                  <c:v>45753.999305555553</c:v>
                </c:pt>
                <c:pt idx="3018">
                  <c:v>45754.999305555553</c:v>
                </c:pt>
                <c:pt idx="3019">
                  <c:v>45755.999305555553</c:v>
                </c:pt>
                <c:pt idx="3020">
                  <c:v>45756.999305555553</c:v>
                </c:pt>
                <c:pt idx="3021">
                  <c:v>45757.999305555553</c:v>
                </c:pt>
                <c:pt idx="3022">
                  <c:v>45758.999305555553</c:v>
                </c:pt>
                <c:pt idx="3023">
                  <c:v>45759.999305555553</c:v>
                </c:pt>
                <c:pt idx="3024">
                  <c:v>45760.999305555553</c:v>
                </c:pt>
                <c:pt idx="3025">
                  <c:v>45761.999305555553</c:v>
                </c:pt>
                <c:pt idx="3026">
                  <c:v>45762.999305555553</c:v>
                </c:pt>
                <c:pt idx="3027">
                  <c:v>45763.999305555553</c:v>
                </c:pt>
                <c:pt idx="3028">
                  <c:v>45764.999305555553</c:v>
                </c:pt>
                <c:pt idx="3029">
                  <c:v>45765.999305555553</c:v>
                </c:pt>
                <c:pt idx="3030">
                  <c:v>45766.999305555553</c:v>
                </c:pt>
                <c:pt idx="3031">
                  <c:v>45767.999305555553</c:v>
                </c:pt>
                <c:pt idx="3032">
                  <c:v>45768.999305555553</c:v>
                </c:pt>
                <c:pt idx="3033">
                  <c:v>45769.999305555553</c:v>
                </c:pt>
                <c:pt idx="3034">
                  <c:v>45770.999305555553</c:v>
                </c:pt>
                <c:pt idx="3035">
                  <c:v>45771.999305555553</c:v>
                </c:pt>
                <c:pt idx="3036">
                  <c:v>45772.999305555553</c:v>
                </c:pt>
                <c:pt idx="3037">
                  <c:v>45773.999305555553</c:v>
                </c:pt>
                <c:pt idx="3038">
                  <c:v>45774.999305555553</c:v>
                </c:pt>
                <c:pt idx="3039">
                  <c:v>45775.999305555553</c:v>
                </c:pt>
                <c:pt idx="3040">
                  <c:v>45776.999305555553</c:v>
                </c:pt>
                <c:pt idx="3041">
                  <c:v>45777.999305555553</c:v>
                </c:pt>
                <c:pt idx="3042">
                  <c:v>45778.999305555553</c:v>
                </c:pt>
                <c:pt idx="3043">
                  <c:v>45779.999305555553</c:v>
                </c:pt>
                <c:pt idx="3044">
                  <c:v>45780.999305555553</c:v>
                </c:pt>
                <c:pt idx="3045">
                  <c:v>45781.999305555553</c:v>
                </c:pt>
                <c:pt idx="3046">
                  <c:v>45782.999305555553</c:v>
                </c:pt>
                <c:pt idx="3047">
                  <c:v>45783.999305555553</c:v>
                </c:pt>
                <c:pt idx="3048">
                  <c:v>45784.999305555553</c:v>
                </c:pt>
                <c:pt idx="3049">
                  <c:v>45785.999305555553</c:v>
                </c:pt>
                <c:pt idx="3050">
                  <c:v>45786.999305555553</c:v>
                </c:pt>
                <c:pt idx="3051">
                  <c:v>45787.999305555553</c:v>
                </c:pt>
                <c:pt idx="3052">
                  <c:v>45788.999305555553</c:v>
                </c:pt>
                <c:pt idx="3053">
                  <c:v>45789.999305555553</c:v>
                </c:pt>
                <c:pt idx="3054">
                  <c:v>45790.999305555553</c:v>
                </c:pt>
                <c:pt idx="3055">
                  <c:v>45791.999305555553</c:v>
                </c:pt>
                <c:pt idx="3056">
                  <c:v>45792.999305555553</c:v>
                </c:pt>
                <c:pt idx="3057">
                  <c:v>45793.999305555553</c:v>
                </c:pt>
                <c:pt idx="3058">
                  <c:v>45794.999305555553</c:v>
                </c:pt>
                <c:pt idx="3059">
                  <c:v>45795.999305555553</c:v>
                </c:pt>
                <c:pt idx="3060">
                  <c:v>45796.999305555553</c:v>
                </c:pt>
                <c:pt idx="3061">
                  <c:v>45797.999305555553</c:v>
                </c:pt>
                <c:pt idx="3062">
                  <c:v>45798.999305555553</c:v>
                </c:pt>
                <c:pt idx="3063">
                  <c:v>45799.999305555553</c:v>
                </c:pt>
                <c:pt idx="3064">
                  <c:v>45800.999305555553</c:v>
                </c:pt>
                <c:pt idx="3065">
                  <c:v>45801.999305555553</c:v>
                </c:pt>
                <c:pt idx="3066">
                  <c:v>45802.999305555553</c:v>
                </c:pt>
                <c:pt idx="3067">
                  <c:v>45803.999305555553</c:v>
                </c:pt>
                <c:pt idx="3068">
                  <c:v>45804.999305555553</c:v>
                </c:pt>
                <c:pt idx="3069">
                  <c:v>45805.999305555553</c:v>
                </c:pt>
                <c:pt idx="3070">
                  <c:v>45806.999305555553</c:v>
                </c:pt>
                <c:pt idx="3071">
                  <c:v>45807.999305555553</c:v>
                </c:pt>
                <c:pt idx="3072">
                  <c:v>45808.999305555553</c:v>
                </c:pt>
                <c:pt idx="3073">
                  <c:v>45809.999305555553</c:v>
                </c:pt>
                <c:pt idx="3074">
                  <c:v>45810.999305555553</c:v>
                </c:pt>
                <c:pt idx="3075">
                  <c:v>45811.999305555553</c:v>
                </c:pt>
                <c:pt idx="3076">
                  <c:v>45812.999305555553</c:v>
                </c:pt>
                <c:pt idx="3077">
                  <c:v>45813.999305555553</c:v>
                </c:pt>
                <c:pt idx="3078">
                  <c:v>45814.999305555553</c:v>
                </c:pt>
                <c:pt idx="3079">
                  <c:v>45815.999305555553</c:v>
                </c:pt>
                <c:pt idx="3080">
                  <c:v>45816.999305555553</c:v>
                </c:pt>
                <c:pt idx="3081">
                  <c:v>45817.999305555553</c:v>
                </c:pt>
                <c:pt idx="3082">
                  <c:v>45818.999305555553</c:v>
                </c:pt>
                <c:pt idx="3083">
                  <c:v>45819.999305555553</c:v>
                </c:pt>
                <c:pt idx="3084">
                  <c:v>45820.999305555553</c:v>
                </c:pt>
                <c:pt idx="3085">
                  <c:v>45821.999305555553</c:v>
                </c:pt>
                <c:pt idx="3086">
                  <c:v>45822.999305555553</c:v>
                </c:pt>
                <c:pt idx="3087">
                  <c:v>45823.999305555553</c:v>
                </c:pt>
                <c:pt idx="3088">
                  <c:v>45824.999305555553</c:v>
                </c:pt>
                <c:pt idx="3089">
                  <c:v>45825.999305555553</c:v>
                </c:pt>
                <c:pt idx="3090">
                  <c:v>45826.999305555553</c:v>
                </c:pt>
                <c:pt idx="3091">
                  <c:v>45827.999305555553</c:v>
                </c:pt>
                <c:pt idx="3092">
                  <c:v>45828.999305555553</c:v>
                </c:pt>
                <c:pt idx="3093">
                  <c:v>45829.999305555553</c:v>
                </c:pt>
                <c:pt idx="3094">
                  <c:v>45830.999305555553</c:v>
                </c:pt>
                <c:pt idx="3095">
                  <c:v>45831.999305555553</c:v>
                </c:pt>
                <c:pt idx="3096">
                  <c:v>45832.999305555553</c:v>
                </c:pt>
                <c:pt idx="3097">
                  <c:v>45833.999305555553</c:v>
                </c:pt>
                <c:pt idx="3098">
                  <c:v>45834.999305555553</c:v>
                </c:pt>
                <c:pt idx="3099">
                  <c:v>45835.999305555553</c:v>
                </c:pt>
                <c:pt idx="3100">
                  <c:v>45836.999305555553</c:v>
                </c:pt>
                <c:pt idx="3101">
                  <c:v>45837.999305555553</c:v>
                </c:pt>
                <c:pt idx="3102">
                  <c:v>45838.999305555553</c:v>
                </c:pt>
                <c:pt idx="3103">
                  <c:v>45839.999305555553</c:v>
                </c:pt>
                <c:pt idx="3104">
                  <c:v>45840.999305555553</c:v>
                </c:pt>
                <c:pt idx="3105">
                  <c:v>45841.999305555553</c:v>
                </c:pt>
                <c:pt idx="3106">
                  <c:v>45842.999305555553</c:v>
                </c:pt>
                <c:pt idx="3107">
                  <c:v>45843.999305555553</c:v>
                </c:pt>
                <c:pt idx="3108">
                  <c:v>45844.999305555553</c:v>
                </c:pt>
                <c:pt idx="3109">
                  <c:v>45845.999305555553</c:v>
                </c:pt>
                <c:pt idx="3110">
                  <c:v>45846.999305555553</c:v>
                </c:pt>
                <c:pt idx="3111">
                  <c:v>45847.999305555553</c:v>
                </c:pt>
                <c:pt idx="3112">
                  <c:v>45848.999305555553</c:v>
                </c:pt>
                <c:pt idx="3113">
                  <c:v>45849.999305555553</c:v>
                </c:pt>
                <c:pt idx="3114">
                  <c:v>45850.999305555553</c:v>
                </c:pt>
                <c:pt idx="3115">
                  <c:v>45851.999305555553</c:v>
                </c:pt>
                <c:pt idx="3116">
                  <c:v>45852.999305555553</c:v>
                </c:pt>
                <c:pt idx="3117">
                  <c:v>45853.999305555553</c:v>
                </c:pt>
                <c:pt idx="3118">
                  <c:v>45854.999305555553</c:v>
                </c:pt>
                <c:pt idx="3119">
                  <c:v>45855.999305555553</c:v>
                </c:pt>
                <c:pt idx="3120">
                  <c:v>45856.999305555553</c:v>
                </c:pt>
                <c:pt idx="3121">
                  <c:v>45857.999305555553</c:v>
                </c:pt>
                <c:pt idx="3122">
                  <c:v>45858.999305555553</c:v>
                </c:pt>
                <c:pt idx="3123">
                  <c:v>45859.999305555553</c:v>
                </c:pt>
                <c:pt idx="3124">
                  <c:v>45860.999305555553</c:v>
                </c:pt>
                <c:pt idx="3125">
                  <c:v>45861.999305555553</c:v>
                </c:pt>
                <c:pt idx="3126">
                  <c:v>45862.999305555553</c:v>
                </c:pt>
                <c:pt idx="3127">
                  <c:v>45863.999305555553</c:v>
                </c:pt>
                <c:pt idx="3128">
                  <c:v>45864.999305555553</c:v>
                </c:pt>
                <c:pt idx="3129">
                  <c:v>45865.999305555553</c:v>
                </c:pt>
                <c:pt idx="3130">
                  <c:v>45866.999305555553</c:v>
                </c:pt>
                <c:pt idx="3131">
                  <c:v>45867.999305555553</c:v>
                </c:pt>
                <c:pt idx="3132">
                  <c:v>45868.999305555553</c:v>
                </c:pt>
                <c:pt idx="3133">
                  <c:v>45869.999305555553</c:v>
                </c:pt>
                <c:pt idx="3134">
                  <c:v>45870.999305555553</c:v>
                </c:pt>
                <c:pt idx="3135">
                  <c:v>45871.999305555553</c:v>
                </c:pt>
                <c:pt idx="3136">
                  <c:v>45872.999305555553</c:v>
                </c:pt>
                <c:pt idx="3137">
                  <c:v>45873.999305555553</c:v>
                </c:pt>
                <c:pt idx="3138">
                  <c:v>45874.999305555553</c:v>
                </c:pt>
                <c:pt idx="3139">
                  <c:v>45875.999305555553</c:v>
                </c:pt>
                <c:pt idx="3140">
                  <c:v>45876.999305555553</c:v>
                </c:pt>
                <c:pt idx="3141">
                  <c:v>45877.999305555553</c:v>
                </c:pt>
                <c:pt idx="3142">
                  <c:v>45878.999305555553</c:v>
                </c:pt>
                <c:pt idx="3143">
                  <c:v>45879.999305555553</c:v>
                </c:pt>
                <c:pt idx="3144">
                  <c:v>45880.999305555553</c:v>
                </c:pt>
                <c:pt idx="3145">
                  <c:v>45881.999305555553</c:v>
                </c:pt>
                <c:pt idx="3146">
                  <c:v>45882.999305555553</c:v>
                </c:pt>
                <c:pt idx="3147">
                  <c:v>45883.999305555553</c:v>
                </c:pt>
                <c:pt idx="3148">
                  <c:v>45884.999305555553</c:v>
                </c:pt>
                <c:pt idx="3149">
                  <c:v>45885.999305555553</c:v>
                </c:pt>
                <c:pt idx="3150">
                  <c:v>45886.999305555553</c:v>
                </c:pt>
                <c:pt idx="3151">
                  <c:v>45887.999305555553</c:v>
                </c:pt>
                <c:pt idx="3152">
                  <c:v>45888.999305555553</c:v>
                </c:pt>
                <c:pt idx="3153">
                  <c:v>45889.999305555553</c:v>
                </c:pt>
                <c:pt idx="3154">
                  <c:v>45890.999305555553</c:v>
                </c:pt>
                <c:pt idx="3155">
                  <c:v>45891.999305555553</c:v>
                </c:pt>
                <c:pt idx="3156">
                  <c:v>45892.999305555553</c:v>
                </c:pt>
                <c:pt idx="3157">
                  <c:v>45893.999305555553</c:v>
                </c:pt>
                <c:pt idx="3158">
                  <c:v>45894.999305555553</c:v>
                </c:pt>
                <c:pt idx="3159">
                  <c:v>45895.999305555553</c:v>
                </c:pt>
                <c:pt idx="3160">
                  <c:v>45896.999305555553</c:v>
                </c:pt>
                <c:pt idx="3161">
                  <c:v>45897.999305555553</c:v>
                </c:pt>
                <c:pt idx="3162">
                  <c:v>45898.999305555553</c:v>
                </c:pt>
                <c:pt idx="3163">
                  <c:v>45899.999305555553</c:v>
                </c:pt>
                <c:pt idx="3164">
                  <c:v>45900.999305555553</c:v>
                </c:pt>
                <c:pt idx="3165">
                  <c:v>45901.999305555553</c:v>
                </c:pt>
                <c:pt idx="3166">
                  <c:v>45902.999305555553</c:v>
                </c:pt>
                <c:pt idx="3167">
                  <c:v>45903.999305555553</c:v>
                </c:pt>
                <c:pt idx="3168">
                  <c:v>45904.999305555553</c:v>
                </c:pt>
                <c:pt idx="3169">
                  <c:v>45905.999305555553</c:v>
                </c:pt>
                <c:pt idx="3170">
                  <c:v>45906.999305555553</c:v>
                </c:pt>
                <c:pt idx="3171">
                  <c:v>45907.999305555553</c:v>
                </c:pt>
                <c:pt idx="3172">
                  <c:v>45908.999305555553</c:v>
                </c:pt>
                <c:pt idx="3173">
                  <c:v>45909.999305555553</c:v>
                </c:pt>
                <c:pt idx="3174">
                  <c:v>45910.999305555553</c:v>
                </c:pt>
                <c:pt idx="3175">
                  <c:v>45911.999305555553</c:v>
                </c:pt>
                <c:pt idx="3176">
                  <c:v>45912.999305555553</c:v>
                </c:pt>
                <c:pt idx="3177">
                  <c:v>45913.999305555553</c:v>
                </c:pt>
                <c:pt idx="3178">
                  <c:v>45914.999305555553</c:v>
                </c:pt>
                <c:pt idx="3179">
                  <c:v>45915.999305555553</c:v>
                </c:pt>
                <c:pt idx="3180">
                  <c:v>45916.999305555553</c:v>
                </c:pt>
                <c:pt idx="3181">
                  <c:v>45917.999305555553</c:v>
                </c:pt>
                <c:pt idx="3182">
                  <c:v>45918.999305555553</c:v>
                </c:pt>
                <c:pt idx="3183">
                  <c:v>45919.999305555553</c:v>
                </c:pt>
                <c:pt idx="3184">
                  <c:v>45920.999305555553</c:v>
                </c:pt>
                <c:pt idx="3185">
                  <c:v>45921.999305555553</c:v>
                </c:pt>
                <c:pt idx="3186">
                  <c:v>45922.999305555553</c:v>
                </c:pt>
                <c:pt idx="3187">
                  <c:v>45923.999305555553</c:v>
                </c:pt>
                <c:pt idx="3188">
                  <c:v>45924.999305555553</c:v>
                </c:pt>
                <c:pt idx="3189">
                  <c:v>45925.999305555553</c:v>
                </c:pt>
                <c:pt idx="3190">
                  <c:v>45926.999305555553</c:v>
                </c:pt>
                <c:pt idx="3191">
                  <c:v>45927.999305555553</c:v>
                </c:pt>
                <c:pt idx="3192">
                  <c:v>45928.999305555553</c:v>
                </c:pt>
                <c:pt idx="3193">
                  <c:v>45929.999305555553</c:v>
                </c:pt>
                <c:pt idx="3194">
                  <c:v>45930.999305555553</c:v>
                </c:pt>
                <c:pt idx="3195">
                  <c:v>45931.999305555553</c:v>
                </c:pt>
                <c:pt idx="3196">
                  <c:v>45932.999305555553</c:v>
                </c:pt>
                <c:pt idx="3197">
                  <c:v>45933.999305555553</c:v>
                </c:pt>
                <c:pt idx="3198">
                  <c:v>45934.999305555553</c:v>
                </c:pt>
                <c:pt idx="3199">
                  <c:v>45935.999305555553</c:v>
                </c:pt>
                <c:pt idx="3200">
                  <c:v>45936.999305555553</c:v>
                </c:pt>
                <c:pt idx="3201">
                  <c:v>45937.999305555553</c:v>
                </c:pt>
                <c:pt idx="3202">
                  <c:v>45938.999305555553</c:v>
                </c:pt>
                <c:pt idx="3203">
                  <c:v>45939.999305555553</c:v>
                </c:pt>
                <c:pt idx="3204">
                  <c:v>45940.999305555553</c:v>
                </c:pt>
                <c:pt idx="3205">
                  <c:v>45941.999305555553</c:v>
                </c:pt>
                <c:pt idx="3206">
                  <c:v>45942.999305555553</c:v>
                </c:pt>
                <c:pt idx="3207">
                  <c:v>45943.999305555553</c:v>
                </c:pt>
                <c:pt idx="3208">
                  <c:v>45944.999305555553</c:v>
                </c:pt>
                <c:pt idx="3209">
                  <c:v>45945.999305555553</c:v>
                </c:pt>
                <c:pt idx="3210">
                  <c:v>45946.999305555553</c:v>
                </c:pt>
                <c:pt idx="3211">
                  <c:v>45947.999305555553</c:v>
                </c:pt>
                <c:pt idx="3212">
                  <c:v>45948.999305555553</c:v>
                </c:pt>
                <c:pt idx="3213">
                  <c:v>45949.999305555553</c:v>
                </c:pt>
                <c:pt idx="3214">
                  <c:v>45950.999305555553</c:v>
                </c:pt>
                <c:pt idx="3215">
                  <c:v>45951.999305555553</c:v>
                </c:pt>
                <c:pt idx="3216">
                  <c:v>45952.999305555553</c:v>
                </c:pt>
                <c:pt idx="3217">
                  <c:v>45953.999305555553</c:v>
                </c:pt>
                <c:pt idx="3218">
                  <c:v>45954.999305555553</c:v>
                </c:pt>
                <c:pt idx="3219">
                  <c:v>45955.999305555553</c:v>
                </c:pt>
                <c:pt idx="3220">
                  <c:v>45956.999305555553</c:v>
                </c:pt>
                <c:pt idx="3221">
                  <c:v>45957.999305555553</c:v>
                </c:pt>
                <c:pt idx="3222">
                  <c:v>45958.999305555553</c:v>
                </c:pt>
                <c:pt idx="3223">
                  <c:v>45959.999305555553</c:v>
                </c:pt>
                <c:pt idx="3224">
                  <c:v>45960.999305555553</c:v>
                </c:pt>
                <c:pt idx="3225">
                  <c:v>45961.999305555553</c:v>
                </c:pt>
                <c:pt idx="3226">
                  <c:v>45962.999305555553</c:v>
                </c:pt>
                <c:pt idx="3227">
                  <c:v>45963.999305555553</c:v>
                </c:pt>
                <c:pt idx="3228">
                  <c:v>45964.999305555553</c:v>
                </c:pt>
                <c:pt idx="3229">
                  <c:v>45965.999305555553</c:v>
                </c:pt>
                <c:pt idx="3230">
                  <c:v>45966.999305555553</c:v>
                </c:pt>
                <c:pt idx="3231">
                  <c:v>45967.999305555553</c:v>
                </c:pt>
                <c:pt idx="3232">
                  <c:v>45968.999305555553</c:v>
                </c:pt>
                <c:pt idx="3233">
                  <c:v>45969.999305555553</c:v>
                </c:pt>
                <c:pt idx="3234">
                  <c:v>45970.999305555553</c:v>
                </c:pt>
                <c:pt idx="3235">
                  <c:v>45971.999305555553</c:v>
                </c:pt>
                <c:pt idx="3236">
                  <c:v>45972.999305555553</c:v>
                </c:pt>
                <c:pt idx="3237">
                  <c:v>45973.999305555553</c:v>
                </c:pt>
                <c:pt idx="3238">
                  <c:v>45974.999305555553</c:v>
                </c:pt>
                <c:pt idx="3239">
                  <c:v>45975.999305555553</c:v>
                </c:pt>
                <c:pt idx="3240">
                  <c:v>45976.999305555553</c:v>
                </c:pt>
                <c:pt idx="3241">
                  <c:v>45977.999305555553</c:v>
                </c:pt>
                <c:pt idx="3242">
                  <c:v>45978.999305555553</c:v>
                </c:pt>
                <c:pt idx="3243">
                  <c:v>45979.999305555553</c:v>
                </c:pt>
                <c:pt idx="3244">
                  <c:v>45980.999305555553</c:v>
                </c:pt>
                <c:pt idx="3245">
                  <c:v>45981.999305555553</c:v>
                </c:pt>
                <c:pt idx="3246">
                  <c:v>45982.999305555553</c:v>
                </c:pt>
                <c:pt idx="3247">
                  <c:v>45983.999305555553</c:v>
                </c:pt>
                <c:pt idx="3248">
                  <c:v>45984.999305555553</c:v>
                </c:pt>
                <c:pt idx="3249">
                  <c:v>45985.999305555553</c:v>
                </c:pt>
                <c:pt idx="3250">
                  <c:v>45986.999305555553</c:v>
                </c:pt>
                <c:pt idx="3251">
                  <c:v>45987.999305555553</c:v>
                </c:pt>
                <c:pt idx="3252">
                  <c:v>45988.999305555553</c:v>
                </c:pt>
                <c:pt idx="3253">
                  <c:v>45989.999305555553</c:v>
                </c:pt>
                <c:pt idx="3254">
                  <c:v>45990.999305555553</c:v>
                </c:pt>
                <c:pt idx="3255">
                  <c:v>45991.999305555553</c:v>
                </c:pt>
                <c:pt idx="3256">
                  <c:v>45992.999305555553</c:v>
                </c:pt>
                <c:pt idx="3257">
                  <c:v>45993.999305555553</c:v>
                </c:pt>
                <c:pt idx="3258">
                  <c:v>45994.999305555553</c:v>
                </c:pt>
                <c:pt idx="3259">
                  <c:v>45995.999305555553</c:v>
                </c:pt>
                <c:pt idx="3260">
                  <c:v>45996.999305555553</c:v>
                </c:pt>
                <c:pt idx="3261">
                  <c:v>45997.999305555553</c:v>
                </c:pt>
                <c:pt idx="3262">
                  <c:v>45998.999305555553</c:v>
                </c:pt>
                <c:pt idx="3263">
                  <c:v>45999.999305555553</c:v>
                </c:pt>
                <c:pt idx="3264">
                  <c:v>46000.999305555553</c:v>
                </c:pt>
                <c:pt idx="3265">
                  <c:v>46001.999305555553</c:v>
                </c:pt>
                <c:pt idx="3266">
                  <c:v>46002.999305555553</c:v>
                </c:pt>
                <c:pt idx="3267">
                  <c:v>46003.999305555553</c:v>
                </c:pt>
                <c:pt idx="3268">
                  <c:v>46004.999305555553</c:v>
                </c:pt>
                <c:pt idx="3269">
                  <c:v>46005.999305555553</c:v>
                </c:pt>
                <c:pt idx="3270">
                  <c:v>46006.999305555553</c:v>
                </c:pt>
                <c:pt idx="3271">
                  <c:v>46007.999305555553</c:v>
                </c:pt>
                <c:pt idx="3272">
                  <c:v>46008.999305555553</c:v>
                </c:pt>
                <c:pt idx="3273">
                  <c:v>46009.999305555553</c:v>
                </c:pt>
                <c:pt idx="3274">
                  <c:v>46010.999305555553</c:v>
                </c:pt>
                <c:pt idx="3275">
                  <c:v>46011.999305555553</c:v>
                </c:pt>
                <c:pt idx="3276">
                  <c:v>46012.999305555553</c:v>
                </c:pt>
                <c:pt idx="3277">
                  <c:v>46013.999305555553</c:v>
                </c:pt>
                <c:pt idx="3278">
                  <c:v>46014.999305555553</c:v>
                </c:pt>
                <c:pt idx="3279">
                  <c:v>46015.999305555553</c:v>
                </c:pt>
                <c:pt idx="3280">
                  <c:v>46016.999305555553</c:v>
                </c:pt>
                <c:pt idx="3281">
                  <c:v>46017.999305555553</c:v>
                </c:pt>
                <c:pt idx="3282">
                  <c:v>46018.999305555553</c:v>
                </c:pt>
                <c:pt idx="3283">
                  <c:v>46019.999305555553</c:v>
                </c:pt>
                <c:pt idx="3284">
                  <c:v>46020.999305555553</c:v>
                </c:pt>
                <c:pt idx="3285">
                  <c:v>46021.999305555553</c:v>
                </c:pt>
                <c:pt idx="3286">
                  <c:v>46022.999305555553</c:v>
                </c:pt>
                <c:pt idx="3287">
                  <c:v>46023.999305555553</c:v>
                </c:pt>
                <c:pt idx="3288">
                  <c:v>46024.999305555553</c:v>
                </c:pt>
                <c:pt idx="3289">
                  <c:v>46025.999305555553</c:v>
                </c:pt>
                <c:pt idx="3290">
                  <c:v>46026.999305555553</c:v>
                </c:pt>
                <c:pt idx="3291">
                  <c:v>46027.999305555553</c:v>
                </c:pt>
                <c:pt idx="3292">
                  <c:v>46028.999305555553</c:v>
                </c:pt>
                <c:pt idx="3293">
                  <c:v>46029.999305555553</c:v>
                </c:pt>
                <c:pt idx="3294">
                  <c:v>46030.999305555553</c:v>
                </c:pt>
                <c:pt idx="3295">
                  <c:v>46031.999305555553</c:v>
                </c:pt>
                <c:pt idx="3296">
                  <c:v>46032.999305555553</c:v>
                </c:pt>
                <c:pt idx="3297">
                  <c:v>46033.999305555553</c:v>
                </c:pt>
                <c:pt idx="3298">
                  <c:v>46034.999305555553</c:v>
                </c:pt>
                <c:pt idx="3299">
                  <c:v>46035.999305555553</c:v>
                </c:pt>
                <c:pt idx="3300">
                  <c:v>46036.999305555553</c:v>
                </c:pt>
                <c:pt idx="3301">
                  <c:v>46037.999305555553</c:v>
                </c:pt>
                <c:pt idx="3302">
                  <c:v>46038.999305555553</c:v>
                </c:pt>
                <c:pt idx="3303">
                  <c:v>46039.999305555553</c:v>
                </c:pt>
                <c:pt idx="3304">
                  <c:v>46040.999305555553</c:v>
                </c:pt>
                <c:pt idx="3305">
                  <c:v>46041.999305555553</c:v>
                </c:pt>
                <c:pt idx="3306">
                  <c:v>46042.999305555553</c:v>
                </c:pt>
                <c:pt idx="3307">
                  <c:v>46043.999305555553</c:v>
                </c:pt>
                <c:pt idx="3308">
                  <c:v>46044.999305555553</c:v>
                </c:pt>
                <c:pt idx="3309">
                  <c:v>46045.999305555553</c:v>
                </c:pt>
                <c:pt idx="3310">
                  <c:v>46046.999305555553</c:v>
                </c:pt>
                <c:pt idx="3311">
                  <c:v>46047.999305555553</c:v>
                </c:pt>
                <c:pt idx="3312">
                  <c:v>46048.999305555553</c:v>
                </c:pt>
                <c:pt idx="3313">
                  <c:v>46049.999305555553</c:v>
                </c:pt>
                <c:pt idx="3314">
                  <c:v>46050.999305555553</c:v>
                </c:pt>
                <c:pt idx="3315">
                  <c:v>46051.999305555553</c:v>
                </c:pt>
                <c:pt idx="3316">
                  <c:v>46052.999305555553</c:v>
                </c:pt>
                <c:pt idx="3317">
                  <c:v>46053.999305555553</c:v>
                </c:pt>
                <c:pt idx="3318">
                  <c:v>46054.999305555553</c:v>
                </c:pt>
                <c:pt idx="3319">
                  <c:v>46055.999305555553</c:v>
                </c:pt>
                <c:pt idx="3320">
                  <c:v>46056.999305555553</c:v>
                </c:pt>
                <c:pt idx="3321">
                  <c:v>46057.999305555553</c:v>
                </c:pt>
                <c:pt idx="3322">
                  <c:v>46058.999305555553</c:v>
                </c:pt>
                <c:pt idx="3323">
                  <c:v>46059.999305555553</c:v>
                </c:pt>
                <c:pt idx="3324">
                  <c:v>46060.999305555553</c:v>
                </c:pt>
                <c:pt idx="3325">
                  <c:v>46061.999305555553</c:v>
                </c:pt>
                <c:pt idx="3326">
                  <c:v>46062.999305555553</c:v>
                </c:pt>
                <c:pt idx="3327">
                  <c:v>46063.999305555553</c:v>
                </c:pt>
                <c:pt idx="3328">
                  <c:v>46064.999305555553</c:v>
                </c:pt>
                <c:pt idx="3329">
                  <c:v>46065.999305555553</c:v>
                </c:pt>
                <c:pt idx="3330">
                  <c:v>46066.999305555553</c:v>
                </c:pt>
                <c:pt idx="3331">
                  <c:v>46067.999305555553</c:v>
                </c:pt>
                <c:pt idx="3332">
                  <c:v>46068.999305555553</c:v>
                </c:pt>
                <c:pt idx="3333">
                  <c:v>46069.999305555553</c:v>
                </c:pt>
                <c:pt idx="3334">
                  <c:v>46070.999305555553</c:v>
                </c:pt>
                <c:pt idx="3335">
                  <c:v>46071.999305555553</c:v>
                </c:pt>
                <c:pt idx="3336">
                  <c:v>46072.999305555553</c:v>
                </c:pt>
                <c:pt idx="3337">
                  <c:v>46073.999305555553</c:v>
                </c:pt>
                <c:pt idx="3338">
                  <c:v>46074.999305555553</c:v>
                </c:pt>
                <c:pt idx="3339">
                  <c:v>46075.999305555553</c:v>
                </c:pt>
                <c:pt idx="3340">
                  <c:v>46076.999305555553</c:v>
                </c:pt>
                <c:pt idx="3341">
                  <c:v>46077.999305555553</c:v>
                </c:pt>
                <c:pt idx="3342">
                  <c:v>46078.999305555553</c:v>
                </c:pt>
                <c:pt idx="3343">
                  <c:v>46079.999305555553</c:v>
                </c:pt>
                <c:pt idx="3344">
                  <c:v>46080.999305555553</c:v>
                </c:pt>
                <c:pt idx="3345">
                  <c:v>46081.999305555553</c:v>
                </c:pt>
                <c:pt idx="3346">
                  <c:v>46082.999305555553</c:v>
                </c:pt>
                <c:pt idx="3347">
                  <c:v>46083.999305555553</c:v>
                </c:pt>
                <c:pt idx="3348">
                  <c:v>46084.999305555553</c:v>
                </c:pt>
                <c:pt idx="3349">
                  <c:v>46085.999305555553</c:v>
                </c:pt>
                <c:pt idx="3350">
                  <c:v>46086.999305555553</c:v>
                </c:pt>
                <c:pt idx="3351">
                  <c:v>46087.999305555553</c:v>
                </c:pt>
                <c:pt idx="3352">
                  <c:v>46088.999305555553</c:v>
                </c:pt>
                <c:pt idx="3353">
                  <c:v>46089.999305555553</c:v>
                </c:pt>
                <c:pt idx="3354">
                  <c:v>46090.999305555553</c:v>
                </c:pt>
                <c:pt idx="3355">
                  <c:v>46091.999305555553</c:v>
                </c:pt>
                <c:pt idx="3356">
                  <c:v>46092.999305555553</c:v>
                </c:pt>
                <c:pt idx="3357">
                  <c:v>46093.999305555553</c:v>
                </c:pt>
                <c:pt idx="3358">
                  <c:v>46094.999305555553</c:v>
                </c:pt>
                <c:pt idx="3359">
                  <c:v>46095.999305555553</c:v>
                </c:pt>
                <c:pt idx="3360">
                  <c:v>46096.999305555553</c:v>
                </c:pt>
                <c:pt idx="3361">
                  <c:v>46097.999305555553</c:v>
                </c:pt>
                <c:pt idx="3362">
                  <c:v>46098.999305555553</c:v>
                </c:pt>
                <c:pt idx="3363">
                  <c:v>46099.999305555553</c:v>
                </c:pt>
                <c:pt idx="3364">
                  <c:v>46100.999305555553</c:v>
                </c:pt>
                <c:pt idx="3365">
                  <c:v>46101.999305555553</c:v>
                </c:pt>
                <c:pt idx="3366">
                  <c:v>46102.999305555553</c:v>
                </c:pt>
                <c:pt idx="3367">
                  <c:v>46103.999305555553</c:v>
                </c:pt>
                <c:pt idx="3368">
                  <c:v>46104.999305555553</c:v>
                </c:pt>
                <c:pt idx="3369">
                  <c:v>46105.999305555553</c:v>
                </c:pt>
                <c:pt idx="3370">
                  <c:v>46106.999305555553</c:v>
                </c:pt>
                <c:pt idx="3371">
                  <c:v>46107.999305555553</c:v>
                </c:pt>
                <c:pt idx="3372">
                  <c:v>46108.999305555553</c:v>
                </c:pt>
                <c:pt idx="3373">
                  <c:v>46109.999305555553</c:v>
                </c:pt>
                <c:pt idx="3374">
                  <c:v>46110.999305555553</c:v>
                </c:pt>
                <c:pt idx="3375">
                  <c:v>46111.999305555553</c:v>
                </c:pt>
                <c:pt idx="3376">
                  <c:v>46112.999305555553</c:v>
                </c:pt>
                <c:pt idx="3377">
                  <c:v>46113.999305555553</c:v>
                </c:pt>
                <c:pt idx="3378">
                  <c:v>46114.999305555553</c:v>
                </c:pt>
                <c:pt idx="3379">
                  <c:v>46115.999305555553</c:v>
                </c:pt>
                <c:pt idx="3380">
                  <c:v>46116.999305555553</c:v>
                </c:pt>
                <c:pt idx="3381">
                  <c:v>46117.999305555553</c:v>
                </c:pt>
                <c:pt idx="3382">
                  <c:v>46118.999305555553</c:v>
                </c:pt>
                <c:pt idx="3383">
                  <c:v>46119.999305555553</c:v>
                </c:pt>
                <c:pt idx="3384">
                  <c:v>46120.999305555553</c:v>
                </c:pt>
                <c:pt idx="3385">
                  <c:v>46121.999305555553</c:v>
                </c:pt>
                <c:pt idx="3386">
                  <c:v>46122.999305555553</c:v>
                </c:pt>
                <c:pt idx="3387">
                  <c:v>46123.999305555553</c:v>
                </c:pt>
                <c:pt idx="3388">
                  <c:v>46124.999305555553</c:v>
                </c:pt>
                <c:pt idx="3389">
                  <c:v>46125.999305555553</c:v>
                </c:pt>
                <c:pt idx="3390">
                  <c:v>46126.999305555553</c:v>
                </c:pt>
                <c:pt idx="3391">
                  <c:v>46127.999305555553</c:v>
                </c:pt>
                <c:pt idx="3392">
                  <c:v>46128.999305555553</c:v>
                </c:pt>
                <c:pt idx="3393">
                  <c:v>46129.999305555553</c:v>
                </c:pt>
                <c:pt idx="3394">
                  <c:v>46130.999305555553</c:v>
                </c:pt>
                <c:pt idx="3395">
                  <c:v>46131.999305555553</c:v>
                </c:pt>
                <c:pt idx="3396">
                  <c:v>46132.999305555553</c:v>
                </c:pt>
                <c:pt idx="3397">
                  <c:v>46133.999305555553</c:v>
                </c:pt>
                <c:pt idx="3398">
                  <c:v>46134.999305555553</c:v>
                </c:pt>
                <c:pt idx="3399">
                  <c:v>46135.999305555553</c:v>
                </c:pt>
                <c:pt idx="3400">
                  <c:v>46136.999305555553</c:v>
                </c:pt>
                <c:pt idx="3401">
                  <c:v>46137.999305555553</c:v>
                </c:pt>
                <c:pt idx="3402">
                  <c:v>46138.999305555553</c:v>
                </c:pt>
                <c:pt idx="3403">
                  <c:v>46139.999305555553</c:v>
                </c:pt>
                <c:pt idx="3404">
                  <c:v>46140.999305555553</c:v>
                </c:pt>
                <c:pt idx="3405">
                  <c:v>46141.999305555553</c:v>
                </c:pt>
                <c:pt idx="3406">
                  <c:v>46142.999305555553</c:v>
                </c:pt>
                <c:pt idx="3407">
                  <c:v>46143.999305555553</c:v>
                </c:pt>
                <c:pt idx="3408">
                  <c:v>46144.999305555553</c:v>
                </c:pt>
                <c:pt idx="3409">
                  <c:v>46145.999305555553</c:v>
                </c:pt>
                <c:pt idx="3410">
                  <c:v>46146.999305555553</c:v>
                </c:pt>
                <c:pt idx="3411">
                  <c:v>46147.999305555553</c:v>
                </c:pt>
                <c:pt idx="3412">
                  <c:v>46148.999305555553</c:v>
                </c:pt>
                <c:pt idx="3413">
                  <c:v>46149.999305555553</c:v>
                </c:pt>
                <c:pt idx="3414">
                  <c:v>46150.999305555553</c:v>
                </c:pt>
                <c:pt idx="3415">
                  <c:v>46151.999305555553</c:v>
                </c:pt>
                <c:pt idx="3416">
                  <c:v>46152.999305555553</c:v>
                </c:pt>
                <c:pt idx="3417">
                  <c:v>46153.999305555553</c:v>
                </c:pt>
                <c:pt idx="3418">
                  <c:v>46154.999305555553</c:v>
                </c:pt>
                <c:pt idx="3419">
                  <c:v>46155.999305555553</c:v>
                </c:pt>
                <c:pt idx="3420">
                  <c:v>46156.999305555553</c:v>
                </c:pt>
                <c:pt idx="3421">
                  <c:v>46157.999305555553</c:v>
                </c:pt>
                <c:pt idx="3422">
                  <c:v>46158.999305555553</c:v>
                </c:pt>
                <c:pt idx="3423">
                  <c:v>46159.999305555553</c:v>
                </c:pt>
                <c:pt idx="3424">
                  <c:v>46160.999305555553</c:v>
                </c:pt>
                <c:pt idx="3425">
                  <c:v>46161.999305555553</c:v>
                </c:pt>
                <c:pt idx="3426">
                  <c:v>46162.999305555553</c:v>
                </c:pt>
                <c:pt idx="3427">
                  <c:v>46163.999305555553</c:v>
                </c:pt>
                <c:pt idx="3428">
                  <c:v>46164.999305555553</c:v>
                </c:pt>
                <c:pt idx="3429">
                  <c:v>46165.999305555553</c:v>
                </c:pt>
                <c:pt idx="3430">
                  <c:v>46166.999305555553</c:v>
                </c:pt>
                <c:pt idx="3431">
                  <c:v>46167.999305555553</c:v>
                </c:pt>
                <c:pt idx="3432">
                  <c:v>46168.999305555553</c:v>
                </c:pt>
                <c:pt idx="3433">
                  <c:v>46169.999305555553</c:v>
                </c:pt>
                <c:pt idx="3434">
                  <c:v>46170.999305555553</c:v>
                </c:pt>
                <c:pt idx="3435">
                  <c:v>46171.999305555553</c:v>
                </c:pt>
                <c:pt idx="3436">
                  <c:v>46172.999305555553</c:v>
                </c:pt>
                <c:pt idx="3437">
                  <c:v>46173.999305555553</c:v>
                </c:pt>
                <c:pt idx="3438">
                  <c:v>46174.999305555553</c:v>
                </c:pt>
                <c:pt idx="3439">
                  <c:v>46175.999305555553</c:v>
                </c:pt>
                <c:pt idx="3440">
                  <c:v>46176.999305555553</c:v>
                </c:pt>
                <c:pt idx="3441">
                  <c:v>46177.999305555553</c:v>
                </c:pt>
                <c:pt idx="3442">
                  <c:v>46178.999305555553</c:v>
                </c:pt>
                <c:pt idx="3443">
                  <c:v>46179.999305555553</c:v>
                </c:pt>
                <c:pt idx="3444">
                  <c:v>46180.999305555553</c:v>
                </c:pt>
                <c:pt idx="3445">
                  <c:v>46181.999305555553</c:v>
                </c:pt>
                <c:pt idx="3446">
                  <c:v>46182.999305555553</c:v>
                </c:pt>
                <c:pt idx="3447">
                  <c:v>46183.999305555553</c:v>
                </c:pt>
                <c:pt idx="3448">
                  <c:v>46184.999305555553</c:v>
                </c:pt>
                <c:pt idx="3449">
                  <c:v>46185.999305555553</c:v>
                </c:pt>
                <c:pt idx="3450">
                  <c:v>46186.999305555553</c:v>
                </c:pt>
                <c:pt idx="3451">
                  <c:v>46187.999305555553</c:v>
                </c:pt>
                <c:pt idx="3452">
                  <c:v>46188.999305555553</c:v>
                </c:pt>
                <c:pt idx="3453">
                  <c:v>46189.999305555553</c:v>
                </c:pt>
                <c:pt idx="3454">
                  <c:v>46190.999305555553</c:v>
                </c:pt>
                <c:pt idx="3455">
                  <c:v>46191.999305555553</c:v>
                </c:pt>
                <c:pt idx="3456">
                  <c:v>46192.999305555553</c:v>
                </c:pt>
                <c:pt idx="3457">
                  <c:v>46193.999305555553</c:v>
                </c:pt>
                <c:pt idx="3458">
                  <c:v>46194.999305555553</c:v>
                </c:pt>
                <c:pt idx="3459">
                  <c:v>46195.999305555553</c:v>
                </c:pt>
                <c:pt idx="3460">
                  <c:v>46196.999305555553</c:v>
                </c:pt>
                <c:pt idx="3461">
                  <c:v>46197.999305555553</c:v>
                </c:pt>
                <c:pt idx="3462">
                  <c:v>46198.999305555553</c:v>
                </c:pt>
                <c:pt idx="3463">
                  <c:v>46199.999305555553</c:v>
                </c:pt>
                <c:pt idx="3464">
                  <c:v>46200.999305555553</c:v>
                </c:pt>
                <c:pt idx="3465">
                  <c:v>46201.999305555553</c:v>
                </c:pt>
                <c:pt idx="3466">
                  <c:v>46202.999305555553</c:v>
                </c:pt>
                <c:pt idx="3467">
                  <c:v>46203.999305555553</c:v>
                </c:pt>
                <c:pt idx="3468">
                  <c:v>46204.999305555553</c:v>
                </c:pt>
                <c:pt idx="3469">
                  <c:v>46205.999305555553</c:v>
                </c:pt>
                <c:pt idx="3470">
                  <c:v>46206.999305555553</c:v>
                </c:pt>
                <c:pt idx="3471">
                  <c:v>46207.999305555553</c:v>
                </c:pt>
                <c:pt idx="3472">
                  <c:v>46208.999305555553</c:v>
                </c:pt>
                <c:pt idx="3473">
                  <c:v>46209.999305555553</c:v>
                </c:pt>
                <c:pt idx="3474">
                  <c:v>46210.999305555553</c:v>
                </c:pt>
                <c:pt idx="3475">
                  <c:v>46211.999305555553</c:v>
                </c:pt>
                <c:pt idx="3476">
                  <c:v>46212.999305555553</c:v>
                </c:pt>
                <c:pt idx="3477">
                  <c:v>46213.999305555553</c:v>
                </c:pt>
                <c:pt idx="3478">
                  <c:v>46214.999305555553</c:v>
                </c:pt>
                <c:pt idx="3479">
                  <c:v>46215.999305555553</c:v>
                </c:pt>
                <c:pt idx="3480">
                  <c:v>46216.999305555553</c:v>
                </c:pt>
                <c:pt idx="3481">
                  <c:v>46217.999305555553</c:v>
                </c:pt>
                <c:pt idx="3482">
                  <c:v>46218.999305555553</c:v>
                </c:pt>
                <c:pt idx="3483">
                  <c:v>46219.999305555553</c:v>
                </c:pt>
                <c:pt idx="3484">
                  <c:v>46220.999305555553</c:v>
                </c:pt>
                <c:pt idx="3485">
                  <c:v>46221.999305555553</c:v>
                </c:pt>
                <c:pt idx="3486">
                  <c:v>46222.999305555553</c:v>
                </c:pt>
                <c:pt idx="3487">
                  <c:v>46223.999305555553</c:v>
                </c:pt>
                <c:pt idx="3488">
                  <c:v>46224.999305555553</c:v>
                </c:pt>
                <c:pt idx="3489">
                  <c:v>46225.999305555553</c:v>
                </c:pt>
                <c:pt idx="3490">
                  <c:v>46226.999305555553</c:v>
                </c:pt>
                <c:pt idx="3491">
                  <c:v>46227.999305555553</c:v>
                </c:pt>
                <c:pt idx="3492">
                  <c:v>46228.999305555553</c:v>
                </c:pt>
                <c:pt idx="3493">
                  <c:v>46229.999305555553</c:v>
                </c:pt>
                <c:pt idx="3494">
                  <c:v>46230.999305555553</c:v>
                </c:pt>
                <c:pt idx="3495">
                  <c:v>46231.999305555553</c:v>
                </c:pt>
                <c:pt idx="3496">
                  <c:v>46232.999305555553</c:v>
                </c:pt>
                <c:pt idx="3497">
                  <c:v>46233.999305555553</c:v>
                </c:pt>
                <c:pt idx="3498">
                  <c:v>46234.999305555553</c:v>
                </c:pt>
                <c:pt idx="3499">
                  <c:v>46235.999305555553</c:v>
                </c:pt>
                <c:pt idx="3500">
                  <c:v>46236.999305555553</c:v>
                </c:pt>
                <c:pt idx="3501">
                  <c:v>46237.999305555553</c:v>
                </c:pt>
                <c:pt idx="3502">
                  <c:v>46238.999305555553</c:v>
                </c:pt>
                <c:pt idx="3503">
                  <c:v>46239.999305555553</c:v>
                </c:pt>
                <c:pt idx="3504">
                  <c:v>46240.999305555553</c:v>
                </c:pt>
                <c:pt idx="3505">
                  <c:v>46241.999305555553</c:v>
                </c:pt>
                <c:pt idx="3506">
                  <c:v>46242.999305555553</c:v>
                </c:pt>
                <c:pt idx="3507">
                  <c:v>46243.999305555553</c:v>
                </c:pt>
                <c:pt idx="3508">
                  <c:v>46244.999305555553</c:v>
                </c:pt>
                <c:pt idx="3509">
                  <c:v>46245.999305555553</c:v>
                </c:pt>
                <c:pt idx="3510">
                  <c:v>46246.999305555553</c:v>
                </c:pt>
                <c:pt idx="3511">
                  <c:v>46247.999305555553</c:v>
                </c:pt>
                <c:pt idx="3512">
                  <c:v>46248.999305555553</c:v>
                </c:pt>
                <c:pt idx="3513">
                  <c:v>46249.999305555553</c:v>
                </c:pt>
                <c:pt idx="3514">
                  <c:v>46250.999305555553</c:v>
                </c:pt>
                <c:pt idx="3515">
                  <c:v>46251.999305555553</c:v>
                </c:pt>
                <c:pt idx="3516">
                  <c:v>46252.999305555553</c:v>
                </c:pt>
                <c:pt idx="3517">
                  <c:v>46253.999305555553</c:v>
                </c:pt>
                <c:pt idx="3518">
                  <c:v>46254.999305555553</c:v>
                </c:pt>
                <c:pt idx="3519">
                  <c:v>46255.999305555553</c:v>
                </c:pt>
                <c:pt idx="3520">
                  <c:v>46256.999305555553</c:v>
                </c:pt>
                <c:pt idx="3521">
                  <c:v>46257.999305555553</c:v>
                </c:pt>
                <c:pt idx="3522">
                  <c:v>46258.999305555553</c:v>
                </c:pt>
                <c:pt idx="3523">
                  <c:v>46259.999305555553</c:v>
                </c:pt>
                <c:pt idx="3524">
                  <c:v>46260.999305555553</c:v>
                </c:pt>
                <c:pt idx="3525">
                  <c:v>46261.999305555553</c:v>
                </c:pt>
                <c:pt idx="3526">
                  <c:v>46262.999305555553</c:v>
                </c:pt>
                <c:pt idx="3527">
                  <c:v>46263.999305555553</c:v>
                </c:pt>
                <c:pt idx="3528">
                  <c:v>46264.999305555553</c:v>
                </c:pt>
                <c:pt idx="3529">
                  <c:v>46265.999305555553</c:v>
                </c:pt>
                <c:pt idx="3530">
                  <c:v>46266.999305555553</c:v>
                </c:pt>
                <c:pt idx="3531">
                  <c:v>46266.999305555553</c:v>
                </c:pt>
                <c:pt idx="3532">
                  <c:v>#N/A</c:v>
                </c:pt>
                <c:pt idx="3533">
                  <c:v>#N/A</c:v>
                </c:pt>
                <c:pt idx="3534">
                  <c:v>#N/A</c:v>
                </c:pt>
                <c:pt idx="3535">
                  <c:v>#N/A</c:v>
                </c:pt>
                <c:pt idx="3536">
                  <c:v>#N/A</c:v>
                </c:pt>
                <c:pt idx="3537">
                  <c:v>#N/A</c:v>
                </c:pt>
                <c:pt idx="3538">
                  <c:v>#N/A</c:v>
                </c:pt>
                <c:pt idx="3539">
                  <c:v>#N/A</c:v>
                </c:pt>
                <c:pt idx="3540">
                  <c:v>#N/A</c:v>
                </c:pt>
                <c:pt idx="3541">
                  <c:v>#N/A</c:v>
                </c:pt>
                <c:pt idx="3542">
                  <c:v>#N/A</c:v>
                </c:pt>
                <c:pt idx="3543">
                  <c:v>#N/A</c:v>
                </c:pt>
                <c:pt idx="3544">
                  <c:v>#N/A</c:v>
                </c:pt>
                <c:pt idx="3545">
                  <c:v>#N/A</c:v>
                </c:pt>
                <c:pt idx="3546">
                  <c:v>#N/A</c:v>
                </c:pt>
                <c:pt idx="3547">
                  <c:v>#N/A</c:v>
                </c:pt>
              </c:numCache>
            </c:numRef>
          </c:cat>
          <c:val>
            <c:numRef>
              <c:f>Trends!$D$17:$D$3564</c:f>
              <c:numCache>
                <c:formatCode>0.000</c:formatCode>
                <c:ptCount val="3548"/>
                <c:pt idx="0">
                  <c:v>3.1629999999999998</c:v>
                </c:pt>
                <c:pt idx="1">
                  <c:v>3.1629999999999998</c:v>
                </c:pt>
                <c:pt idx="2">
                  <c:v>2.968</c:v>
                </c:pt>
                <c:pt idx="3">
                  <c:v>3.1629999999999998</c:v>
                </c:pt>
                <c:pt idx="4">
                  <c:v>3.1629999999999998</c:v>
                </c:pt>
                <c:pt idx="5">
                  <c:v>3.1629999999999998</c:v>
                </c:pt>
                <c:pt idx="6">
                  <c:v>3.1629999999999998</c:v>
                </c:pt>
                <c:pt idx="7">
                  <c:v>3.1629999999999998</c:v>
                </c:pt>
                <c:pt idx="8">
                  <c:v>3.1629999999999998</c:v>
                </c:pt>
                <c:pt idx="9">
                  <c:v>3.1629999999999998</c:v>
                </c:pt>
                <c:pt idx="10">
                  <c:v>3.1629999999999998</c:v>
                </c:pt>
                <c:pt idx="11">
                  <c:v>3.1629999999999998</c:v>
                </c:pt>
                <c:pt idx="12">
                  <c:v>3.1629999999999998</c:v>
                </c:pt>
                <c:pt idx="13">
                  <c:v>3.1629999999999998</c:v>
                </c:pt>
                <c:pt idx="14">
                  <c:v>3.1629999999999998</c:v>
                </c:pt>
                <c:pt idx="15">
                  <c:v>3.1629999999999998</c:v>
                </c:pt>
                <c:pt idx="16">
                  <c:v>3.1629999999999998</c:v>
                </c:pt>
                <c:pt idx="17">
                  <c:v>3.1629999999999998</c:v>
                </c:pt>
                <c:pt idx="18">
                  <c:v>3.1629999999999998</c:v>
                </c:pt>
                <c:pt idx="19">
                  <c:v>3.1629999999999998</c:v>
                </c:pt>
                <c:pt idx="20">
                  <c:v>3.1629999999999998</c:v>
                </c:pt>
                <c:pt idx="21">
                  <c:v>3.1629999999999998</c:v>
                </c:pt>
                <c:pt idx="22">
                  <c:v>3.1629999999999998</c:v>
                </c:pt>
                <c:pt idx="23">
                  <c:v>3.1840000000000002</c:v>
                </c:pt>
                <c:pt idx="24">
                  <c:v>3.1840000000000002</c:v>
                </c:pt>
                <c:pt idx="25">
                  <c:v>3.1840000000000002</c:v>
                </c:pt>
                <c:pt idx="26">
                  <c:v>3.1840000000000002</c:v>
                </c:pt>
                <c:pt idx="27">
                  <c:v>3.1840000000000002</c:v>
                </c:pt>
                <c:pt idx="28">
                  <c:v>3.1840000000000002</c:v>
                </c:pt>
                <c:pt idx="29">
                  <c:v>3.1840000000000002</c:v>
                </c:pt>
                <c:pt idx="30">
                  <c:v>3.1840000000000002</c:v>
                </c:pt>
                <c:pt idx="31">
                  <c:v>3.1840000000000002</c:v>
                </c:pt>
                <c:pt idx="32">
                  <c:v>3.1840000000000002</c:v>
                </c:pt>
                <c:pt idx="33">
                  <c:v>3.1840000000000002</c:v>
                </c:pt>
                <c:pt idx="34">
                  <c:v>3.1840000000000002</c:v>
                </c:pt>
                <c:pt idx="35">
                  <c:v>3.1840000000000002</c:v>
                </c:pt>
                <c:pt idx="36">
                  <c:v>3.1840000000000002</c:v>
                </c:pt>
                <c:pt idx="37">
                  <c:v>3.1840000000000002</c:v>
                </c:pt>
                <c:pt idx="38">
                  <c:v>3.1840000000000002</c:v>
                </c:pt>
                <c:pt idx="39">
                  <c:v>3.1840000000000002</c:v>
                </c:pt>
                <c:pt idx="40">
                  <c:v>3.1840000000000002</c:v>
                </c:pt>
                <c:pt idx="41">
                  <c:v>3.1840000000000002</c:v>
                </c:pt>
                <c:pt idx="42">
                  <c:v>3.1840000000000002</c:v>
                </c:pt>
                <c:pt idx="43">
                  <c:v>3.1840000000000002</c:v>
                </c:pt>
                <c:pt idx="44">
                  <c:v>3.1840000000000002</c:v>
                </c:pt>
                <c:pt idx="45">
                  <c:v>3.1840000000000002</c:v>
                </c:pt>
                <c:pt idx="46">
                  <c:v>3.1840000000000002</c:v>
                </c:pt>
                <c:pt idx="47">
                  <c:v>3.1840000000000002</c:v>
                </c:pt>
                <c:pt idx="48">
                  <c:v>3.1840000000000002</c:v>
                </c:pt>
                <c:pt idx="49">
                  <c:v>3.1840000000000002</c:v>
                </c:pt>
                <c:pt idx="50">
                  <c:v>3.1840000000000002</c:v>
                </c:pt>
                <c:pt idx="51">
                  <c:v>3.1840000000000002</c:v>
                </c:pt>
                <c:pt idx="52">
                  <c:v>3.1840000000000002</c:v>
                </c:pt>
                <c:pt idx="53">
                  <c:v>3.1840000000000002</c:v>
                </c:pt>
                <c:pt idx="54">
                  <c:v>3.1840000000000002</c:v>
                </c:pt>
                <c:pt idx="55">
                  <c:v>3.1840000000000002</c:v>
                </c:pt>
                <c:pt idx="56">
                  <c:v>3.1840000000000002</c:v>
                </c:pt>
                <c:pt idx="57">
                  <c:v>3.1840000000000002</c:v>
                </c:pt>
                <c:pt idx="58">
                  <c:v>3.1840000000000002</c:v>
                </c:pt>
                <c:pt idx="59">
                  <c:v>3.0590000000000002</c:v>
                </c:pt>
                <c:pt idx="60">
                  <c:v>3.0590000000000002</c:v>
                </c:pt>
                <c:pt idx="61">
                  <c:v>3.0590000000000002</c:v>
                </c:pt>
                <c:pt idx="62">
                  <c:v>3.0590000000000002</c:v>
                </c:pt>
                <c:pt idx="63">
                  <c:v>3.0590000000000002</c:v>
                </c:pt>
                <c:pt idx="64">
                  <c:v>3.0590000000000002</c:v>
                </c:pt>
                <c:pt idx="65">
                  <c:v>3.0590000000000002</c:v>
                </c:pt>
                <c:pt idx="66">
                  <c:v>3.0590000000000002</c:v>
                </c:pt>
                <c:pt idx="67">
                  <c:v>3.0590000000000002</c:v>
                </c:pt>
                <c:pt idx="68">
                  <c:v>3.0590000000000002</c:v>
                </c:pt>
                <c:pt idx="69">
                  <c:v>3.0590000000000002</c:v>
                </c:pt>
                <c:pt idx="70">
                  <c:v>3.0590000000000002</c:v>
                </c:pt>
                <c:pt idx="71">
                  <c:v>3.0590000000000002</c:v>
                </c:pt>
                <c:pt idx="72">
                  <c:v>3.0590000000000002</c:v>
                </c:pt>
                <c:pt idx="73">
                  <c:v>3.0590000000000002</c:v>
                </c:pt>
                <c:pt idx="74">
                  <c:v>3.0590000000000002</c:v>
                </c:pt>
                <c:pt idx="75">
                  <c:v>3.0590000000000002</c:v>
                </c:pt>
                <c:pt idx="76">
                  <c:v>3.0590000000000002</c:v>
                </c:pt>
                <c:pt idx="77">
                  <c:v>3.0590000000000002</c:v>
                </c:pt>
                <c:pt idx="78">
                  <c:v>3.0590000000000002</c:v>
                </c:pt>
                <c:pt idx="79">
                  <c:v>3.0590000000000002</c:v>
                </c:pt>
                <c:pt idx="80">
                  <c:v>3.17</c:v>
                </c:pt>
                <c:pt idx="81">
                  <c:v>3.17</c:v>
                </c:pt>
                <c:pt idx="82">
                  <c:v>3.17</c:v>
                </c:pt>
                <c:pt idx="83">
                  <c:v>3.17</c:v>
                </c:pt>
                <c:pt idx="84">
                  <c:v>3.17</c:v>
                </c:pt>
                <c:pt idx="85">
                  <c:v>3.17</c:v>
                </c:pt>
                <c:pt idx="86">
                  <c:v>2.5979999999999999</c:v>
                </c:pt>
                <c:pt idx="87">
                  <c:v>2.5979999999999999</c:v>
                </c:pt>
                <c:pt idx="88">
                  <c:v>2.5979999999999999</c:v>
                </c:pt>
                <c:pt idx="89">
                  <c:v>3.17</c:v>
                </c:pt>
                <c:pt idx="90">
                  <c:v>3.17</c:v>
                </c:pt>
                <c:pt idx="91">
                  <c:v>3.17</c:v>
                </c:pt>
                <c:pt idx="92">
                  <c:v>3.17</c:v>
                </c:pt>
                <c:pt idx="93">
                  <c:v>3.35</c:v>
                </c:pt>
                <c:pt idx="94">
                  <c:v>3.35</c:v>
                </c:pt>
                <c:pt idx="95">
                  <c:v>3.35</c:v>
                </c:pt>
                <c:pt idx="96">
                  <c:v>3.35</c:v>
                </c:pt>
                <c:pt idx="97">
                  <c:v>3.35</c:v>
                </c:pt>
                <c:pt idx="98">
                  <c:v>3.35</c:v>
                </c:pt>
                <c:pt idx="99">
                  <c:v>3.35</c:v>
                </c:pt>
                <c:pt idx="100">
                  <c:v>3.35</c:v>
                </c:pt>
                <c:pt idx="101">
                  <c:v>3.35</c:v>
                </c:pt>
                <c:pt idx="102">
                  <c:v>3.35</c:v>
                </c:pt>
                <c:pt idx="103">
                  <c:v>3.35</c:v>
                </c:pt>
                <c:pt idx="104">
                  <c:v>3.35</c:v>
                </c:pt>
                <c:pt idx="105">
                  <c:v>3.35</c:v>
                </c:pt>
                <c:pt idx="106">
                  <c:v>3.35</c:v>
                </c:pt>
                <c:pt idx="107">
                  <c:v>3.35</c:v>
                </c:pt>
                <c:pt idx="108">
                  <c:v>3.35</c:v>
                </c:pt>
                <c:pt idx="109">
                  <c:v>3.35</c:v>
                </c:pt>
                <c:pt idx="110">
                  <c:v>3.35</c:v>
                </c:pt>
                <c:pt idx="111">
                  <c:v>3.35</c:v>
                </c:pt>
                <c:pt idx="112">
                  <c:v>3.35</c:v>
                </c:pt>
                <c:pt idx="113">
                  <c:v>3.35</c:v>
                </c:pt>
                <c:pt idx="114">
                  <c:v>3.35</c:v>
                </c:pt>
                <c:pt idx="115">
                  <c:v>3.35</c:v>
                </c:pt>
                <c:pt idx="116">
                  <c:v>3.35</c:v>
                </c:pt>
                <c:pt idx="117">
                  <c:v>3.35</c:v>
                </c:pt>
                <c:pt idx="118">
                  <c:v>3.35</c:v>
                </c:pt>
                <c:pt idx="119">
                  <c:v>3.35</c:v>
                </c:pt>
                <c:pt idx="120">
                  <c:v>3.35</c:v>
                </c:pt>
                <c:pt idx="121">
                  <c:v>3.35</c:v>
                </c:pt>
                <c:pt idx="122">
                  <c:v>3.35</c:v>
                </c:pt>
                <c:pt idx="123">
                  <c:v>3.35</c:v>
                </c:pt>
                <c:pt idx="124">
                  <c:v>3.35</c:v>
                </c:pt>
                <c:pt idx="125">
                  <c:v>3.35</c:v>
                </c:pt>
                <c:pt idx="126">
                  <c:v>3.35</c:v>
                </c:pt>
                <c:pt idx="127">
                  <c:v>3.35</c:v>
                </c:pt>
                <c:pt idx="128">
                  <c:v>3.35</c:v>
                </c:pt>
                <c:pt idx="129">
                  <c:v>3.35</c:v>
                </c:pt>
                <c:pt idx="130">
                  <c:v>3.35</c:v>
                </c:pt>
                <c:pt idx="131">
                  <c:v>3.35</c:v>
                </c:pt>
                <c:pt idx="132">
                  <c:v>3.35</c:v>
                </c:pt>
                <c:pt idx="133">
                  <c:v>3.35</c:v>
                </c:pt>
                <c:pt idx="134">
                  <c:v>3.35</c:v>
                </c:pt>
                <c:pt idx="135">
                  <c:v>3.35</c:v>
                </c:pt>
                <c:pt idx="136">
                  <c:v>3.35</c:v>
                </c:pt>
                <c:pt idx="137">
                  <c:v>3.35</c:v>
                </c:pt>
                <c:pt idx="138">
                  <c:v>3.35</c:v>
                </c:pt>
                <c:pt idx="139">
                  <c:v>3.35</c:v>
                </c:pt>
                <c:pt idx="140">
                  <c:v>3.35</c:v>
                </c:pt>
                <c:pt idx="141">
                  <c:v>3.35</c:v>
                </c:pt>
                <c:pt idx="142">
                  <c:v>3.35</c:v>
                </c:pt>
                <c:pt idx="143">
                  <c:v>3.35</c:v>
                </c:pt>
                <c:pt idx="144">
                  <c:v>3.35</c:v>
                </c:pt>
                <c:pt idx="145">
                  <c:v>3.35</c:v>
                </c:pt>
                <c:pt idx="146">
                  <c:v>3.35</c:v>
                </c:pt>
                <c:pt idx="147">
                  <c:v>3.35</c:v>
                </c:pt>
                <c:pt idx="148">
                  <c:v>3.35</c:v>
                </c:pt>
                <c:pt idx="149">
                  <c:v>3.35</c:v>
                </c:pt>
                <c:pt idx="150">
                  <c:v>3.35</c:v>
                </c:pt>
                <c:pt idx="151">
                  <c:v>3.35</c:v>
                </c:pt>
                <c:pt idx="152">
                  <c:v>3.35</c:v>
                </c:pt>
                <c:pt idx="153">
                  <c:v>3.35</c:v>
                </c:pt>
                <c:pt idx="154">
                  <c:v>3.35</c:v>
                </c:pt>
                <c:pt idx="155">
                  <c:v>3.35</c:v>
                </c:pt>
                <c:pt idx="156">
                  <c:v>3.35</c:v>
                </c:pt>
                <c:pt idx="157">
                  <c:v>3.35</c:v>
                </c:pt>
                <c:pt idx="158">
                  <c:v>3.35</c:v>
                </c:pt>
                <c:pt idx="159">
                  <c:v>3.35</c:v>
                </c:pt>
                <c:pt idx="160">
                  <c:v>3.1</c:v>
                </c:pt>
                <c:pt idx="161">
                  <c:v>3.1</c:v>
                </c:pt>
                <c:pt idx="162">
                  <c:v>3.1</c:v>
                </c:pt>
                <c:pt idx="163">
                  <c:v>3.35</c:v>
                </c:pt>
                <c:pt idx="164">
                  <c:v>3.35</c:v>
                </c:pt>
                <c:pt idx="165">
                  <c:v>3.35</c:v>
                </c:pt>
                <c:pt idx="166">
                  <c:v>3.35</c:v>
                </c:pt>
                <c:pt idx="167">
                  <c:v>3.35</c:v>
                </c:pt>
                <c:pt idx="168">
                  <c:v>3.35</c:v>
                </c:pt>
                <c:pt idx="169">
                  <c:v>3.35</c:v>
                </c:pt>
                <c:pt idx="170">
                  <c:v>3.35</c:v>
                </c:pt>
                <c:pt idx="171">
                  <c:v>3.35</c:v>
                </c:pt>
                <c:pt idx="172">
                  <c:v>3.35</c:v>
                </c:pt>
                <c:pt idx="173">
                  <c:v>3.35</c:v>
                </c:pt>
                <c:pt idx="174">
                  <c:v>3.35</c:v>
                </c:pt>
                <c:pt idx="175">
                  <c:v>3.35</c:v>
                </c:pt>
                <c:pt idx="176">
                  <c:v>3.35</c:v>
                </c:pt>
                <c:pt idx="177">
                  <c:v>3.35</c:v>
                </c:pt>
                <c:pt idx="178">
                  <c:v>3.35</c:v>
                </c:pt>
                <c:pt idx="179">
                  <c:v>3.35</c:v>
                </c:pt>
                <c:pt idx="180">
                  <c:v>3.35</c:v>
                </c:pt>
                <c:pt idx="181">
                  <c:v>3.35</c:v>
                </c:pt>
                <c:pt idx="182">
                  <c:v>3.35</c:v>
                </c:pt>
                <c:pt idx="183">
                  <c:v>3.35</c:v>
                </c:pt>
                <c:pt idx="184">
                  <c:v>3.35</c:v>
                </c:pt>
                <c:pt idx="185">
                  <c:v>3.35</c:v>
                </c:pt>
                <c:pt idx="186">
                  <c:v>3.35</c:v>
                </c:pt>
                <c:pt idx="187">
                  <c:v>3.35</c:v>
                </c:pt>
                <c:pt idx="188">
                  <c:v>3.35</c:v>
                </c:pt>
                <c:pt idx="189">
                  <c:v>3.35</c:v>
                </c:pt>
                <c:pt idx="190">
                  <c:v>3.35</c:v>
                </c:pt>
                <c:pt idx="191">
                  <c:v>3.35</c:v>
                </c:pt>
                <c:pt idx="192">
                  <c:v>3.35</c:v>
                </c:pt>
                <c:pt idx="193">
                  <c:v>3.35</c:v>
                </c:pt>
                <c:pt idx="194">
                  <c:v>3.35</c:v>
                </c:pt>
                <c:pt idx="195">
                  <c:v>3.35</c:v>
                </c:pt>
                <c:pt idx="196">
                  <c:v>3.35</c:v>
                </c:pt>
                <c:pt idx="197">
                  <c:v>3.35</c:v>
                </c:pt>
                <c:pt idx="198">
                  <c:v>3.35</c:v>
                </c:pt>
                <c:pt idx="199">
                  <c:v>3.35</c:v>
                </c:pt>
                <c:pt idx="200">
                  <c:v>3.35</c:v>
                </c:pt>
                <c:pt idx="201">
                  <c:v>3.35</c:v>
                </c:pt>
                <c:pt idx="202">
                  <c:v>3.35</c:v>
                </c:pt>
                <c:pt idx="203">
                  <c:v>3.35</c:v>
                </c:pt>
                <c:pt idx="204">
                  <c:v>3.35</c:v>
                </c:pt>
                <c:pt idx="205">
                  <c:v>3.35</c:v>
                </c:pt>
                <c:pt idx="206">
                  <c:v>3.35</c:v>
                </c:pt>
                <c:pt idx="207">
                  <c:v>3.35</c:v>
                </c:pt>
                <c:pt idx="208">
                  <c:v>3.35</c:v>
                </c:pt>
                <c:pt idx="209">
                  <c:v>3.35</c:v>
                </c:pt>
                <c:pt idx="210">
                  <c:v>3.35</c:v>
                </c:pt>
                <c:pt idx="211">
                  <c:v>3.35</c:v>
                </c:pt>
                <c:pt idx="212">
                  <c:v>3.35</c:v>
                </c:pt>
                <c:pt idx="213">
                  <c:v>3.35</c:v>
                </c:pt>
                <c:pt idx="214">
                  <c:v>3.35</c:v>
                </c:pt>
                <c:pt idx="215">
                  <c:v>3.35</c:v>
                </c:pt>
                <c:pt idx="216">
                  <c:v>3.35</c:v>
                </c:pt>
                <c:pt idx="217">
                  <c:v>3.35</c:v>
                </c:pt>
                <c:pt idx="218">
                  <c:v>3.35</c:v>
                </c:pt>
                <c:pt idx="219">
                  <c:v>3.35</c:v>
                </c:pt>
                <c:pt idx="220">
                  <c:v>3.35</c:v>
                </c:pt>
                <c:pt idx="221">
                  <c:v>3.35</c:v>
                </c:pt>
                <c:pt idx="222">
                  <c:v>3.35</c:v>
                </c:pt>
                <c:pt idx="223">
                  <c:v>3.35</c:v>
                </c:pt>
                <c:pt idx="224">
                  <c:v>3.35</c:v>
                </c:pt>
                <c:pt idx="225">
                  <c:v>3.35</c:v>
                </c:pt>
                <c:pt idx="226">
                  <c:v>3.35</c:v>
                </c:pt>
                <c:pt idx="227">
                  <c:v>3.35</c:v>
                </c:pt>
                <c:pt idx="228">
                  <c:v>3.35</c:v>
                </c:pt>
                <c:pt idx="229">
                  <c:v>3.35</c:v>
                </c:pt>
                <c:pt idx="230">
                  <c:v>3.35</c:v>
                </c:pt>
                <c:pt idx="231">
                  <c:v>3.35</c:v>
                </c:pt>
                <c:pt idx="232">
                  <c:v>3.35</c:v>
                </c:pt>
                <c:pt idx="233">
                  <c:v>3.35</c:v>
                </c:pt>
                <c:pt idx="234">
                  <c:v>3.35</c:v>
                </c:pt>
                <c:pt idx="235">
                  <c:v>3.35</c:v>
                </c:pt>
                <c:pt idx="236">
                  <c:v>3.35</c:v>
                </c:pt>
                <c:pt idx="237">
                  <c:v>3.35</c:v>
                </c:pt>
                <c:pt idx="238">
                  <c:v>3.35</c:v>
                </c:pt>
                <c:pt idx="239">
                  <c:v>3.35</c:v>
                </c:pt>
                <c:pt idx="240">
                  <c:v>3.35</c:v>
                </c:pt>
                <c:pt idx="241">
                  <c:v>3.35</c:v>
                </c:pt>
                <c:pt idx="242">
                  <c:v>3.35</c:v>
                </c:pt>
                <c:pt idx="243">
                  <c:v>3.45</c:v>
                </c:pt>
                <c:pt idx="244">
                  <c:v>3.45</c:v>
                </c:pt>
                <c:pt idx="245">
                  <c:v>3.45</c:v>
                </c:pt>
                <c:pt idx="246">
                  <c:v>3.45</c:v>
                </c:pt>
                <c:pt idx="247">
                  <c:v>3.45</c:v>
                </c:pt>
                <c:pt idx="248">
                  <c:v>3.45</c:v>
                </c:pt>
                <c:pt idx="249">
                  <c:v>3.43</c:v>
                </c:pt>
                <c:pt idx="250">
                  <c:v>3.43</c:v>
                </c:pt>
                <c:pt idx="251">
                  <c:v>3.43</c:v>
                </c:pt>
                <c:pt idx="252">
                  <c:v>3.43</c:v>
                </c:pt>
                <c:pt idx="253">
                  <c:v>3.43</c:v>
                </c:pt>
                <c:pt idx="254">
                  <c:v>3.43</c:v>
                </c:pt>
                <c:pt idx="255">
                  <c:v>3.43</c:v>
                </c:pt>
                <c:pt idx="256">
                  <c:v>3.43</c:v>
                </c:pt>
                <c:pt idx="257">
                  <c:v>3.3359999999999999</c:v>
                </c:pt>
                <c:pt idx="258">
                  <c:v>3.3359999999999999</c:v>
                </c:pt>
                <c:pt idx="259">
                  <c:v>3.3359999999999999</c:v>
                </c:pt>
                <c:pt idx="260">
                  <c:v>3.3359999999999999</c:v>
                </c:pt>
                <c:pt idx="261">
                  <c:v>3.3359999999999999</c:v>
                </c:pt>
                <c:pt idx="262">
                  <c:v>3.3359999999999999</c:v>
                </c:pt>
                <c:pt idx="263">
                  <c:v>3.3359999999999999</c:v>
                </c:pt>
                <c:pt idx="264">
                  <c:v>3.3359999999999999</c:v>
                </c:pt>
                <c:pt idx="265">
                  <c:v>3.3359999999999999</c:v>
                </c:pt>
                <c:pt idx="266">
                  <c:v>3.3359999999999999</c:v>
                </c:pt>
                <c:pt idx="267">
                  <c:v>3.3359999999999999</c:v>
                </c:pt>
                <c:pt idx="268">
                  <c:v>3.3359999999999999</c:v>
                </c:pt>
                <c:pt idx="269">
                  <c:v>3.3359999999999999</c:v>
                </c:pt>
                <c:pt idx="270">
                  <c:v>3.3359999999999999</c:v>
                </c:pt>
                <c:pt idx="271">
                  <c:v>3.3359999999999999</c:v>
                </c:pt>
                <c:pt idx="272">
                  <c:v>3.3359999999999999</c:v>
                </c:pt>
                <c:pt idx="273">
                  <c:v>3.3359999999999999</c:v>
                </c:pt>
                <c:pt idx="274">
                  <c:v>3.3359999999999999</c:v>
                </c:pt>
                <c:pt idx="275">
                  <c:v>3.3359999999999999</c:v>
                </c:pt>
                <c:pt idx="276">
                  <c:v>3.3359999999999999</c:v>
                </c:pt>
                <c:pt idx="277">
                  <c:v>3.3359999999999999</c:v>
                </c:pt>
                <c:pt idx="278">
                  <c:v>3.3359999999999999</c:v>
                </c:pt>
                <c:pt idx="279">
                  <c:v>3.3359999999999999</c:v>
                </c:pt>
                <c:pt idx="280">
                  <c:v>3.3359999999999999</c:v>
                </c:pt>
                <c:pt idx="281">
                  <c:v>3.3359999999999999</c:v>
                </c:pt>
                <c:pt idx="282">
                  <c:v>3.3359999999999999</c:v>
                </c:pt>
                <c:pt idx="283">
                  <c:v>3.3359999999999999</c:v>
                </c:pt>
                <c:pt idx="284">
                  <c:v>3.3359999999999999</c:v>
                </c:pt>
                <c:pt idx="285">
                  <c:v>3.3359999999999999</c:v>
                </c:pt>
                <c:pt idx="286">
                  <c:v>3.3359999999999999</c:v>
                </c:pt>
                <c:pt idx="287">
                  <c:v>3.3359999999999999</c:v>
                </c:pt>
                <c:pt idx="288">
                  <c:v>3.3359999999999999</c:v>
                </c:pt>
                <c:pt idx="289">
                  <c:v>3.3359999999999999</c:v>
                </c:pt>
                <c:pt idx="290">
                  <c:v>3.3359999999999999</c:v>
                </c:pt>
                <c:pt idx="291">
                  <c:v>3.3359999999999999</c:v>
                </c:pt>
                <c:pt idx="292">
                  <c:v>3.3359999999999999</c:v>
                </c:pt>
                <c:pt idx="293">
                  <c:v>3.3359999999999999</c:v>
                </c:pt>
                <c:pt idx="294">
                  <c:v>3.3359999999999999</c:v>
                </c:pt>
                <c:pt idx="295">
                  <c:v>3.3359999999999999</c:v>
                </c:pt>
                <c:pt idx="296">
                  <c:v>3.3359999999999999</c:v>
                </c:pt>
                <c:pt idx="297">
                  <c:v>3.3359999999999999</c:v>
                </c:pt>
                <c:pt idx="298">
                  <c:v>3.3359999999999999</c:v>
                </c:pt>
                <c:pt idx="299">
                  <c:v>3.3359999999999999</c:v>
                </c:pt>
                <c:pt idx="300">
                  <c:v>3.3359999999999999</c:v>
                </c:pt>
                <c:pt idx="301">
                  <c:v>3.3359999999999999</c:v>
                </c:pt>
                <c:pt idx="302">
                  <c:v>3.3359999999999999</c:v>
                </c:pt>
                <c:pt idx="303">
                  <c:v>3.3359999999999999</c:v>
                </c:pt>
                <c:pt idx="304">
                  <c:v>3.3359999999999999</c:v>
                </c:pt>
                <c:pt idx="305">
                  <c:v>3.3359999999999999</c:v>
                </c:pt>
                <c:pt idx="306">
                  <c:v>3.3359999999999999</c:v>
                </c:pt>
                <c:pt idx="307">
                  <c:v>3.3359999999999999</c:v>
                </c:pt>
                <c:pt idx="308">
                  <c:v>3.3359999999999999</c:v>
                </c:pt>
                <c:pt idx="309">
                  <c:v>3.3359999999999999</c:v>
                </c:pt>
                <c:pt idx="310">
                  <c:v>3.3359999999999999</c:v>
                </c:pt>
                <c:pt idx="311">
                  <c:v>3.3359999999999999</c:v>
                </c:pt>
                <c:pt idx="312">
                  <c:v>3.3359999999999999</c:v>
                </c:pt>
                <c:pt idx="313">
                  <c:v>3.3359999999999999</c:v>
                </c:pt>
                <c:pt idx="314">
                  <c:v>3.3359999999999999</c:v>
                </c:pt>
                <c:pt idx="315">
                  <c:v>3.3359999999999999</c:v>
                </c:pt>
                <c:pt idx="316">
                  <c:v>3.3359999999999999</c:v>
                </c:pt>
                <c:pt idx="317">
                  <c:v>3.3359999999999999</c:v>
                </c:pt>
                <c:pt idx="318">
                  <c:v>3.3359999999999999</c:v>
                </c:pt>
                <c:pt idx="319">
                  <c:v>3.3359999999999999</c:v>
                </c:pt>
                <c:pt idx="320">
                  <c:v>3.3359999999999999</c:v>
                </c:pt>
                <c:pt idx="321">
                  <c:v>3.3359999999999999</c:v>
                </c:pt>
                <c:pt idx="322">
                  <c:v>3.3359999999999999</c:v>
                </c:pt>
                <c:pt idx="323">
                  <c:v>3.3359999999999999</c:v>
                </c:pt>
                <c:pt idx="324">
                  <c:v>3.3359999999999999</c:v>
                </c:pt>
                <c:pt idx="325">
                  <c:v>3.3359999999999999</c:v>
                </c:pt>
                <c:pt idx="326">
                  <c:v>3.3359999999999999</c:v>
                </c:pt>
                <c:pt idx="327">
                  <c:v>3.3359999999999999</c:v>
                </c:pt>
                <c:pt idx="328">
                  <c:v>3.3359999999999999</c:v>
                </c:pt>
                <c:pt idx="329">
                  <c:v>3.3359999999999999</c:v>
                </c:pt>
                <c:pt idx="330">
                  <c:v>3.3780000000000001</c:v>
                </c:pt>
                <c:pt idx="331">
                  <c:v>3.3780000000000001</c:v>
                </c:pt>
                <c:pt idx="332">
                  <c:v>3.3780000000000001</c:v>
                </c:pt>
                <c:pt idx="333">
                  <c:v>3.3780000000000001</c:v>
                </c:pt>
                <c:pt idx="334">
                  <c:v>3.3780000000000001</c:v>
                </c:pt>
                <c:pt idx="335">
                  <c:v>3.3780000000000001</c:v>
                </c:pt>
                <c:pt idx="336">
                  <c:v>3.3780000000000001</c:v>
                </c:pt>
                <c:pt idx="337">
                  <c:v>3.3780000000000001</c:v>
                </c:pt>
                <c:pt idx="338">
                  <c:v>3.3780000000000001</c:v>
                </c:pt>
                <c:pt idx="339">
                  <c:v>3.3780000000000001</c:v>
                </c:pt>
                <c:pt idx="340">
                  <c:v>3.3780000000000001</c:v>
                </c:pt>
                <c:pt idx="341">
                  <c:v>3.3780000000000001</c:v>
                </c:pt>
                <c:pt idx="342">
                  <c:v>3.3780000000000001</c:v>
                </c:pt>
                <c:pt idx="343">
                  <c:v>3.3780000000000001</c:v>
                </c:pt>
                <c:pt idx="344">
                  <c:v>3.3780000000000001</c:v>
                </c:pt>
                <c:pt idx="345">
                  <c:v>3.3780000000000001</c:v>
                </c:pt>
                <c:pt idx="346">
                  <c:v>3.3780000000000001</c:v>
                </c:pt>
                <c:pt idx="347">
                  <c:v>3.3780000000000001</c:v>
                </c:pt>
                <c:pt idx="348">
                  <c:v>3.3780000000000001</c:v>
                </c:pt>
                <c:pt idx="349">
                  <c:v>3.3780000000000001</c:v>
                </c:pt>
                <c:pt idx="350">
                  <c:v>3.3780000000000001</c:v>
                </c:pt>
                <c:pt idx="351">
                  <c:v>3.3780000000000001</c:v>
                </c:pt>
                <c:pt idx="352">
                  <c:v>3.3780000000000001</c:v>
                </c:pt>
                <c:pt idx="353">
                  <c:v>3.3780000000000001</c:v>
                </c:pt>
                <c:pt idx="354">
                  <c:v>3.3780000000000001</c:v>
                </c:pt>
                <c:pt idx="355">
                  <c:v>3.3780000000000001</c:v>
                </c:pt>
                <c:pt idx="356">
                  <c:v>3.3780000000000001</c:v>
                </c:pt>
                <c:pt idx="357">
                  <c:v>3.3780000000000001</c:v>
                </c:pt>
                <c:pt idx="358">
                  <c:v>3.3780000000000001</c:v>
                </c:pt>
                <c:pt idx="359">
                  <c:v>3.3780000000000001</c:v>
                </c:pt>
                <c:pt idx="360">
                  <c:v>3.3780000000000001</c:v>
                </c:pt>
                <c:pt idx="361">
                  <c:v>3.3780000000000001</c:v>
                </c:pt>
                <c:pt idx="362">
                  <c:v>3.3780000000000001</c:v>
                </c:pt>
                <c:pt idx="363">
                  <c:v>3.3780000000000001</c:v>
                </c:pt>
                <c:pt idx="364">
                  <c:v>3.3780000000000001</c:v>
                </c:pt>
                <c:pt idx="365">
                  <c:v>3.3780000000000001</c:v>
                </c:pt>
                <c:pt idx="366">
                  <c:v>3.3780000000000001</c:v>
                </c:pt>
                <c:pt idx="367">
                  <c:v>3.3780000000000001</c:v>
                </c:pt>
                <c:pt idx="368">
                  <c:v>3.3780000000000001</c:v>
                </c:pt>
                <c:pt idx="369">
                  <c:v>3.3780000000000001</c:v>
                </c:pt>
                <c:pt idx="370">
                  <c:v>3.3780000000000001</c:v>
                </c:pt>
                <c:pt idx="371">
                  <c:v>3.3780000000000001</c:v>
                </c:pt>
                <c:pt idx="372">
                  <c:v>3.3780000000000001</c:v>
                </c:pt>
                <c:pt idx="373">
                  <c:v>3.3780000000000001</c:v>
                </c:pt>
                <c:pt idx="374">
                  <c:v>3.3780000000000001</c:v>
                </c:pt>
                <c:pt idx="375">
                  <c:v>3.3780000000000001</c:v>
                </c:pt>
                <c:pt idx="376">
                  <c:v>3.3780000000000001</c:v>
                </c:pt>
                <c:pt idx="377">
                  <c:v>3.3780000000000001</c:v>
                </c:pt>
                <c:pt idx="378">
                  <c:v>3.3780000000000001</c:v>
                </c:pt>
                <c:pt idx="379">
                  <c:v>3.3780000000000001</c:v>
                </c:pt>
                <c:pt idx="380">
                  <c:v>3.3780000000000001</c:v>
                </c:pt>
                <c:pt idx="381">
                  <c:v>3.8719999999999999</c:v>
                </c:pt>
                <c:pt idx="382">
                  <c:v>3.8719999999999999</c:v>
                </c:pt>
                <c:pt idx="383">
                  <c:v>3.9</c:v>
                </c:pt>
                <c:pt idx="384">
                  <c:v>3.9</c:v>
                </c:pt>
                <c:pt idx="385">
                  <c:v>3.9</c:v>
                </c:pt>
                <c:pt idx="386">
                  <c:v>3.9</c:v>
                </c:pt>
                <c:pt idx="387">
                  <c:v>3.9</c:v>
                </c:pt>
                <c:pt idx="388">
                  <c:v>3.9</c:v>
                </c:pt>
                <c:pt idx="389">
                  <c:v>3.9</c:v>
                </c:pt>
                <c:pt idx="390">
                  <c:v>3.9</c:v>
                </c:pt>
                <c:pt idx="391">
                  <c:v>3.9</c:v>
                </c:pt>
                <c:pt idx="392">
                  <c:v>3.9</c:v>
                </c:pt>
                <c:pt idx="393">
                  <c:v>3.9</c:v>
                </c:pt>
                <c:pt idx="394">
                  <c:v>3.9</c:v>
                </c:pt>
                <c:pt idx="395">
                  <c:v>3.9</c:v>
                </c:pt>
                <c:pt idx="396">
                  <c:v>3.9</c:v>
                </c:pt>
                <c:pt idx="397">
                  <c:v>3.9</c:v>
                </c:pt>
                <c:pt idx="398">
                  <c:v>3.9</c:v>
                </c:pt>
                <c:pt idx="399">
                  <c:v>3.9</c:v>
                </c:pt>
                <c:pt idx="400">
                  <c:v>3.9</c:v>
                </c:pt>
                <c:pt idx="401">
                  <c:v>3.9</c:v>
                </c:pt>
                <c:pt idx="402">
                  <c:v>3.9</c:v>
                </c:pt>
                <c:pt idx="403">
                  <c:v>3.9</c:v>
                </c:pt>
                <c:pt idx="404">
                  <c:v>3.9</c:v>
                </c:pt>
                <c:pt idx="405">
                  <c:v>3.9</c:v>
                </c:pt>
                <c:pt idx="406">
                  <c:v>3.9</c:v>
                </c:pt>
                <c:pt idx="407">
                  <c:v>3.9</c:v>
                </c:pt>
                <c:pt idx="408">
                  <c:v>3.9</c:v>
                </c:pt>
                <c:pt idx="409">
                  <c:v>3.9</c:v>
                </c:pt>
                <c:pt idx="410">
                  <c:v>3.9</c:v>
                </c:pt>
                <c:pt idx="411">
                  <c:v>3.95</c:v>
                </c:pt>
                <c:pt idx="412">
                  <c:v>3.95</c:v>
                </c:pt>
                <c:pt idx="413">
                  <c:v>3.95</c:v>
                </c:pt>
                <c:pt idx="414">
                  <c:v>3.95</c:v>
                </c:pt>
                <c:pt idx="415">
                  <c:v>3.95</c:v>
                </c:pt>
                <c:pt idx="416">
                  <c:v>3.95</c:v>
                </c:pt>
                <c:pt idx="417">
                  <c:v>3.95</c:v>
                </c:pt>
                <c:pt idx="418">
                  <c:v>3.95</c:v>
                </c:pt>
                <c:pt idx="419">
                  <c:v>3.95</c:v>
                </c:pt>
                <c:pt idx="420">
                  <c:v>3.95</c:v>
                </c:pt>
                <c:pt idx="421">
                  <c:v>3.95</c:v>
                </c:pt>
                <c:pt idx="422">
                  <c:v>3.95</c:v>
                </c:pt>
                <c:pt idx="423">
                  <c:v>3.95</c:v>
                </c:pt>
                <c:pt idx="424">
                  <c:v>3.95</c:v>
                </c:pt>
                <c:pt idx="425">
                  <c:v>3.95</c:v>
                </c:pt>
                <c:pt idx="426">
                  <c:v>3.95</c:v>
                </c:pt>
                <c:pt idx="427">
                  <c:v>3.95</c:v>
                </c:pt>
                <c:pt idx="428">
                  <c:v>3.95</c:v>
                </c:pt>
                <c:pt idx="429">
                  <c:v>3.95</c:v>
                </c:pt>
                <c:pt idx="430">
                  <c:v>3.95</c:v>
                </c:pt>
                <c:pt idx="431">
                  <c:v>3.95</c:v>
                </c:pt>
                <c:pt idx="432">
                  <c:v>3.95</c:v>
                </c:pt>
                <c:pt idx="433">
                  <c:v>3.95</c:v>
                </c:pt>
                <c:pt idx="434">
                  <c:v>3.95</c:v>
                </c:pt>
                <c:pt idx="435">
                  <c:v>3.95</c:v>
                </c:pt>
                <c:pt idx="436">
                  <c:v>3.95</c:v>
                </c:pt>
                <c:pt idx="437">
                  <c:v>3.95</c:v>
                </c:pt>
                <c:pt idx="438">
                  <c:v>3.95</c:v>
                </c:pt>
                <c:pt idx="439">
                  <c:v>4.3</c:v>
                </c:pt>
                <c:pt idx="440">
                  <c:v>4.3</c:v>
                </c:pt>
                <c:pt idx="441">
                  <c:v>4.3</c:v>
                </c:pt>
                <c:pt idx="442">
                  <c:v>4.6479999999999997</c:v>
                </c:pt>
                <c:pt idx="443">
                  <c:v>4.6479999999999997</c:v>
                </c:pt>
                <c:pt idx="444">
                  <c:v>4.3499999999999996</c:v>
                </c:pt>
                <c:pt idx="445">
                  <c:v>4.3499999999999996</c:v>
                </c:pt>
                <c:pt idx="446">
                  <c:v>4.3499999999999996</c:v>
                </c:pt>
                <c:pt idx="447">
                  <c:v>4.3499999999999996</c:v>
                </c:pt>
                <c:pt idx="448">
                  <c:v>4.3499999999999996</c:v>
                </c:pt>
                <c:pt idx="449">
                  <c:v>4.3499999999999996</c:v>
                </c:pt>
                <c:pt idx="450">
                  <c:v>4.3499999999999996</c:v>
                </c:pt>
                <c:pt idx="451">
                  <c:v>4.3499999999999996</c:v>
                </c:pt>
                <c:pt idx="452">
                  <c:v>4.3499999999999996</c:v>
                </c:pt>
                <c:pt idx="453">
                  <c:v>4.6479999999999997</c:v>
                </c:pt>
                <c:pt idx="454">
                  <c:v>4.6479999999999997</c:v>
                </c:pt>
                <c:pt idx="455">
                  <c:v>4.6479999999999997</c:v>
                </c:pt>
                <c:pt idx="456">
                  <c:v>4.6479999999999997</c:v>
                </c:pt>
                <c:pt idx="457">
                  <c:v>4.6479999999999997</c:v>
                </c:pt>
                <c:pt idx="458">
                  <c:v>4.71</c:v>
                </c:pt>
                <c:pt idx="459">
                  <c:v>4.71</c:v>
                </c:pt>
                <c:pt idx="460">
                  <c:v>4.71</c:v>
                </c:pt>
                <c:pt idx="461">
                  <c:v>4.71</c:v>
                </c:pt>
                <c:pt idx="462">
                  <c:v>4.71</c:v>
                </c:pt>
                <c:pt idx="463">
                  <c:v>4.8</c:v>
                </c:pt>
                <c:pt idx="464">
                  <c:v>4.8</c:v>
                </c:pt>
                <c:pt idx="465">
                  <c:v>4.8</c:v>
                </c:pt>
                <c:pt idx="466">
                  <c:v>4.8</c:v>
                </c:pt>
                <c:pt idx="467">
                  <c:v>4.8</c:v>
                </c:pt>
                <c:pt idx="468">
                  <c:v>4.8</c:v>
                </c:pt>
                <c:pt idx="469">
                  <c:v>4.8</c:v>
                </c:pt>
                <c:pt idx="470">
                  <c:v>4.8</c:v>
                </c:pt>
                <c:pt idx="471">
                  <c:v>4.8</c:v>
                </c:pt>
                <c:pt idx="472">
                  <c:v>4.8</c:v>
                </c:pt>
                <c:pt idx="473">
                  <c:v>4.8</c:v>
                </c:pt>
                <c:pt idx="474">
                  <c:v>4.8</c:v>
                </c:pt>
                <c:pt idx="475">
                  <c:v>4.8</c:v>
                </c:pt>
                <c:pt idx="476">
                  <c:v>4.8</c:v>
                </c:pt>
                <c:pt idx="477">
                  <c:v>4.8</c:v>
                </c:pt>
                <c:pt idx="478">
                  <c:v>4.8</c:v>
                </c:pt>
                <c:pt idx="479">
                  <c:v>4.8</c:v>
                </c:pt>
                <c:pt idx="480">
                  <c:v>4.8</c:v>
                </c:pt>
                <c:pt idx="481">
                  <c:v>4.8</c:v>
                </c:pt>
                <c:pt idx="482">
                  <c:v>4.8</c:v>
                </c:pt>
                <c:pt idx="483">
                  <c:v>4.8</c:v>
                </c:pt>
                <c:pt idx="484">
                  <c:v>4.8</c:v>
                </c:pt>
                <c:pt idx="485">
                  <c:v>4.8</c:v>
                </c:pt>
                <c:pt idx="486">
                  <c:v>4.8</c:v>
                </c:pt>
                <c:pt idx="487">
                  <c:v>4.8</c:v>
                </c:pt>
                <c:pt idx="488">
                  <c:v>4.8</c:v>
                </c:pt>
                <c:pt idx="489">
                  <c:v>4.8</c:v>
                </c:pt>
                <c:pt idx="490">
                  <c:v>4.8</c:v>
                </c:pt>
                <c:pt idx="491">
                  <c:v>4.8</c:v>
                </c:pt>
                <c:pt idx="492">
                  <c:v>4.8</c:v>
                </c:pt>
                <c:pt idx="493">
                  <c:v>4.8</c:v>
                </c:pt>
                <c:pt idx="494">
                  <c:v>4.8</c:v>
                </c:pt>
                <c:pt idx="495">
                  <c:v>4.8</c:v>
                </c:pt>
                <c:pt idx="496">
                  <c:v>4.8</c:v>
                </c:pt>
                <c:pt idx="497">
                  <c:v>4.8</c:v>
                </c:pt>
                <c:pt idx="498">
                  <c:v>4.8</c:v>
                </c:pt>
                <c:pt idx="499">
                  <c:v>5.7380000000000004</c:v>
                </c:pt>
                <c:pt idx="500">
                  <c:v>5.7380000000000004</c:v>
                </c:pt>
                <c:pt idx="501">
                  <c:v>5.7380000000000004</c:v>
                </c:pt>
                <c:pt idx="502">
                  <c:v>5.05</c:v>
                </c:pt>
                <c:pt idx="503">
                  <c:v>5.05</c:v>
                </c:pt>
                <c:pt idx="504">
                  <c:v>5.05</c:v>
                </c:pt>
                <c:pt idx="505">
                  <c:v>5.05</c:v>
                </c:pt>
                <c:pt idx="506">
                  <c:v>5.7380000000000004</c:v>
                </c:pt>
                <c:pt idx="507">
                  <c:v>5.7380000000000004</c:v>
                </c:pt>
                <c:pt idx="508">
                  <c:v>5.91</c:v>
                </c:pt>
                <c:pt idx="509">
                  <c:v>5.91</c:v>
                </c:pt>
                <c:pt idx="510">
                  <c:v>5.91</c:v>
                </c:pt>
                <c:pt idx="511">
                  <c:v>5.91</c:v>
                </c:pt>
                <c:pt idx="512">
                  <c:v>5.91</c:v>
                </c:pt>
                <c:pt idx="513">
                  <c:v>5.9169999999999998</c:v>
                </c:pt>
                <c:pt idx="514">
                  <c:v>5.9169999999999998</c:v>
                </c:pt>
                <c:pt idx="515">
                  <c:v>5.9169999999999998</c:v>
                </c:pt>
                <c:pt idx="516">
                  <c:v>6.2</c:v>
                </c:pt>
                <c:pt idx="517">
                  <c:v>6.2</c:v>
                </c:pt>
                <c:pt idx="518">
                  <c:v>6.2</c:v>
                </c:pt>
                <c:pt idx="519">
                  <c:v>6.21</c:v>
                </c:pt>
                <c:pt idx="520">
                  <c:v>6.2779999999999996</c:v>
                </c:pt>
                <c:pt idx="521">
                  <c:v>6.2779999999999996</c:v>
                </c:pt>
                <c:pt idx="522">
                  <c:v>6.2779999999999996</c:v>
                </c:pt>
                <c:pt idx="523">
                  <c:v>6.2779999999999996</c:v>
                </c:pt>
                <c:pt idx="524">
                  <c:v>6.2779999999999996</c:v>
                </c:pt>
                <c:pt idx="525">
                  <c:v>6.2779999999999996</c:v>
                </c:pt>
                <c:pt idx="526">
                  <c:v>6.2779999999999996</c:v>
                </c:pt>
                <c:pt idx="527">
                  <c:v>6.2779999999999996</c:v>
                </c:pt>
                <c:pt idx="528">
                  <c:v>6.2779999999999996</c:v>
                </c:pt>
                <c:pt idx="529">
                  <c:v>5.45</c:v>
                </c:pt>
                <c:pt idx="530">
                  <c:v>5.45</c:v>
                </c:pt>
                <c:pt idx="531">
                  <c:v>5.45</c:v>
                </c:pt>
                <c:pt idx="532">
                  <c:v>5.45</c:v>
                </c:pt>
                <c:pt idx="533">
                  <c:v>5.45</c:v>
                </c:pt>
                <c:pt idx="534">
                  <c:v>6.2779999999999996</c:v>
                </c:pt>
                <c:pt idx="535">
                  <c:v>5.45</c:v>
                </c:pt>
                <c:pt idx="536">
                  <c:v>5.45</c:v>
                </c:pt>
                <c:pt idx="537">
                  <c:v>5.45</c:v>
                </c:pt>
                <c:pt idx="538">
                  <c:v>5.45</c:v>
                </c:pt>
                <c:pt idx="539">
                  <c:v>5.45</c:v>
                </c:pt>
                <c:pt idx="540">
                  <c:v>5.45</c:v>
                </c:pt>
                <c:pt idx="541">
                  <c:v>5.45</c:v>
                </c:pt>
                <c:pt idx="542">
                  <c:v>5.45</c:v>
                </c:pt>
                <c:pt idx="543">
                  <c:v>5.45</c:v>
                </c:pt>
                <c:pt idx="544">
                  <c:v>5.45</c:v>
                </c:pt>
                <c:pt idx="545">
                  <c:v>5.45</c:v>
                </c:pt>
                <c:pt idx="546">
                  <c:v>5.45</c:v>
                </c:pt>
                <c:pt idx="547">
                  <c:v>5.45</c:v>
                </c:pt>
                <c:pt idx="548">
                  <c:v>5.45</c:v>
                </c:pt>
                <c:pt idx="549">
                  <c:v>5.45</c:v>
                </c:pt>
                <c:pt idx="550">
                  <c:v>5.45</c:v>
                </c:pt>
                <c:pt idx="551">
                  <c:v>5.45</c:v>
                </c:pt>
                <c:pt idx="552">
                  <c:v>5.45</c:v>
                </c:pt>
                <c:pt idx="553">
                  <c:v>5.45</c:v>
                </c:pt>
                <c:pt idx="554">
                  <c:v>5.45</c:v>
                </c:pt>
                <c:pt idx="555">
                  <c:v>5.45</c:v>
                </c:pt>
                <c:pt idx="556">
                  <c:v>5.45</c:v>
                </c:pt>
                <c:pt idx="557">
                  <c:v>5.45</c:v>
                </c:pt>
                <c:pt idx="558">
                  <c:v>5.45</c:v>
                </c:pt>
                <c:pt idx="559">
                  <c:v>5.45</c:v>
                </c:pt>
                <c:pt idx="560">
                  <c:v>5.45</c:v>
                </c:pt>
                <c:pt idx="561">
                  <c:v>5.45</c:v>
                </c:pt>
                <c:pt idx="562">
                  <c:v>5.45</c:v>
                </c:pt>
                <c:pt idx="563">
                  <c:v>5.45</c:v>
                </c:pt>
                <c:pt idx="564">
                  <c:v>5.45</c:v>
                </c:pt>
                <c:pt idx="565">
                  <c:v>5.45</c:v>
                </c:pt>
                <c:pt idx="566">
                  <c:v>5.45</c:v>
                </c:pt>
                <c:pt idx="567">
                  <c:v>5.45</c:v>
                </c:pt>
                <c:pt idx="568">
                  <c:v>5.45</c:v>
                </c:pt>
                <c:pt idx="569">
                  <c:v>5.45</c:v>
                </c:pt>
                <c:pt idx="570">
                  <c:v>5.45</c:v>
                </c:pt>
                <c:pt idx="571">
                  <c:v>5.45</c:v>
                </c:pt>
                <c:pt idx="572">
                  <c:v>5.4480000000000004</c:v>
                </c:pt>
                <c:pt idx="573">
                  <c:v>5.4480000000000004</c:v>
                </c:pt>
                <c:pt idx="574">
                  <c:v>5.4480000000000004</c:v>
                </c:pt>
                <c:pt idx="575">
                  <c:v>5.4480000000000004</c:v>
                </c:pt>
                <c:pt idx="576">
                  <c:v>5.15</c:v>
                </c:pt>
                <c:pt idx="577">
                  <c:v>5.15</c:v>
                </c:pt>
                <c:pt idx="578">
                  <c:v>5.15</c:v>
                </c:pt>
                <c:pt idx="579">
                  <c:v>5.2</c:v>
                </c:pt>
                <c:pt idx="580">
                  <c:v>5.2</c:v>
                </c:pt>
                <c:pt idx="581">
                  <c:v>5.2</c:v>
                </c:pt>
                <c:pt idx="582">
                  <c:v>5.2</c:v>
                </c:pt>
                <c:pt idx="583">
                  <c:v>5.2</c:v>
                </c:pt>
                <c:pt idx="584">
                  <c:v>5.2</c:v>
                </c:pt>
                <c:pt idx="585">
                  <c:v>5.0999999999999996</c:v>
                </c:pt>
                <c:pt idx="586">
                  <c:v>4.9800000000000004</c:v>
                </c:pt>
                <c:pt idx="587">
                  <c:v>4.9800000000000004</c:v>
                </c:pt>
                <c:pt idx="588">
                  <c:v>4.9800000000000004</c:v>
                </c:pt>
                <c:pt idx="589">
                  <c:v>4.9800000000000004</c:v>
                </c:pt>
                <c:pt idx="590">
                  <c:v>5.0140000000000002</c:v>
                </c:pt>
                <c:pt idx="591">
                  <c:v>5</c:v>
                </c:pt>
                <c:pt idx="592">
                  <c:v>5</c:v>
                </c:pt>
                <c:pt idx="593">
                  <c:v>5</c:v>
                </c:pt>
                <c:pt idx="594">
                  <c:v>5</c:v>
                </c:pt>
                <c:pt idx="595">
                  <c:v>5</c:v>
                </c:pt>
                <c:pt idx="596">
                  <c:v>5</c:v>
                </c:pt>
                <c:pt idx="597">
                  <c:v>4.9800000000000004</c:v>
                </c:pt>
                <c:pt idx="598">
                  <c:v>4.9800000000000004</c:v>
                </c:pt>
                <c:pt idx="599">
                  <c:v>4.9800000000000004</c:v>
                </c:pt>
                <c:pt idx="600">
                  <c:v>4.9800000000000004</c:v>
                </c:pt>
                <c:pt idx="601">
                  <c:v>4.9800000000000004</c:v>
                </c:pt>
                <c:pt idx="602">
                  <c:v>4.9800000000000004</c:v>
                </c:pt>
                <c:pt idx="603">
                  <c:v>4.9800000000000004</c:v>
                </c:pt>
                <c:pt idx="604">
                  <c:v>4.9800000000000004</c:v>
                </c:pt>
                <c:pt idx="605">
                  <c:v>4.9800000000000004</c:v>
                </c:pt>
                <c:pt idx="606">
                  <c:v>4.9800000000000004</c:v>
                </c:pt>
                <c:pt idx="607">
                  <c:v>4.87</c:v>
                </c:pt>
                <c:pt idx="608">
                  <c:v>4.87</c:v>
                </c:pt>
                <c:pt idx="609">
                  <c:v>4.87</c:v>
                </c:pt>
                <c:pt idx="610">
                  <c:v>4.87</c:v>
                </c:pt>
                <c:pt idx="611">
                  <c:v>4.8419999999999996</c:v>
                </c:pt>
                <c:pt idx="612">
                  <c:v>4.87</c:v>
                </c:pt>
                <c:pt idx="613">
                  <c:v>4.87</c:v>
                </c:pt>
                <c:pt idx="614">
                  <c:v>4.87</c:v>
                </c:pt>
                <c:pt idx="615">
                  <c:v>4.87</c:v>
                </c:pt>
                <c:pt idx="616">
                  <c:v>4.87</c:v>
                </c:pt>
                <c:pt idx="617">
                  <c:v>4.87</c:v>
                </c:pt>
                <c:pt idx="618">
                  <c:v>4.87</c:v>
                </c:pt>
                <c:pt idx="619">
                  <c:v>4.87</c:v>
                </c:pt>
                <c:pt idx="620">
                  <c:v>4.742</c:v>
                </c:pt>
                <c:pt idx="621">
                  <c:v>4.5999999999999996</c:v>
                </c:pt>
                <c:pt idx="622">
                  <c:v>4.5999999999999996</c:v>
                </c:pt>
                <c:pt idx="623">
                  <c:v>4.5999999999999996</c:v>
                </c:pt>
                <c:pt idx="624">
                  <c:v>4.5999999999999996</c:v>
                </c:pt>
                <c:pt idx="625">
                  <c:v>4.5999999999999996</c:v>
                </c:pt>
                <c:pt idx="626">
                  <c:v>4.5999999999999996</c:v>
                </c:pt>
                <c:pt idx="627">
                  <c:v>4.5999999999999996</c:v>
                </c:pt>
                <c:pt idx="628">
                  <c:v>4.5999999999999996</c:v>
                </c:pt>
                <c:pt idx="629">
                  <c:v>4.5999999999999996</c:v>
                </c:pt>
                <c:pt idx="630">
                  <c:v>4.5999999999999996</c:v>
                </c:pt>
                <c:pt idx="631">
                  <c:v>4.5999999999999996</c:v>
                </c:pt>
                <c:pt idx="632">
                  <c:v>4.5999999999999996</c:v>
                </c:pt>
                <c:pt idx="633">
                  <c:v>4.5999999999999996</c:v>
                </c:pt>
                <c:pt idx="634">
                  <c:v>4.5999999999999996</c:v>
                </c:pt>
                <c:pt idx="635">
                  <c:v>4.5999999999999996</c:v>
                </c:pt>
                <c:pt idx="636">
                  <c:v>4.5999999999999996</c:v>
                </c:pt>
                <c:pt idx="637">
                  <c:v>4.5999999999999996</c:v>
                </c:pt>
                <c:pt idx="638">
                  <c:v>4.5999999999999996</c:v>
                </c:pt>
                <c:pt idx="639">
                  <c:v>4.5999999999999996</c:v>
                </c:pt>
                <c:pt idx="640">
                  <c:v>4.5999999999999996</c:v>
                </c:pt>
                <c:pt idx="641">
                  <c:v>4.5999999999999996</c:v>
                </c:pt>
                <c:pt idx="642">
                  <c:v>4.5999999999999996</c:v>
                </c:pt>
                <c:pt idx="643">
                  <c:v>4.5999999999999996</c:v>
                </c:pt>
                <c:pt idx="644">
                  <c:v>4.5999999999999996</c:v>
                </c:pt>
                <c:pt idx="645">
                  <c:v>4.5999999999999996</c:v>
                </c:pt>
                <c:pt idx="646">
                  <c:v>4.8600000000000003</c:v>
                </c:pt>
                <c:pt idx="647">
                  <c:v>4.9000000000000004</c:v>
                </c:pt>
                <c:pt idx="648">
                  <c:v>4.9000000000000004</c:v>
                </c:pt>
                <c:pt idx="649">
                  <c:v>4.9000000000000004</c:v>
                </c:pt>
                <c:pt idx="650">
                  <c:v>4.9000000000000004</c:v>
                </c:pt>
                <c:pt idx="651">
                  <c:v>4.9000000000000004</c:v>
                </c:pt>
                <c:pt idx="652">
                  <c:v>5</c:v>
                </c:pt>
                <c:pt idx="653">
                  <c:v>5</c:v>
                </c:pt>
                <c:pt idx="654">
                  <c:v>5</c:v>
                </c:pt>
                <c:pt idx="655">
                  <c:v>5.2</c:v>
                </c:pt>
                <c:pt idx="656">
                  <c:v>5.2</c:v>
                </c:pt>
                <c:pt idx="657">
                  <c:v>5.2</c:v>
                </c:pt>
                <c:pt idx="658">
                  <c:v>5.2</c:v>
                </c:pt>
                <c:pt idx="659">
                  <c:v>5.2</c:v>
                </c:pt>
                <c:pt idx="660">
                  <c:v>5.2</c:v>
                </c:pt>
                <c:pt idx="661">
                  <c:v>5.2</c:v>
                </c:pt>
                <c:pt idx="662">
                  <c:v>5.2</c:v>
                </c:pt>
                <c:pt idx="663">
                  <c:v>4.9710000000000001</c:v>
                </c:pt>
                <c:pt idx="664">
                  <c:v>4.9710000000000001</c:v>
                </c:pt>
                <c:pt idx="665">
                  <c:v>4.9710000000000001</c:v>
                </c:pt>
                <c:pt idx="666">
                  <c:v>4.9710000000000001</c:v>
                </c:pt>
                <c:pt idx="667">
                  <c:v>4.9710000000000001</c:v>
                </c:pt>
                <c:pt idx="668">
                  <c:v>4.9710000000000001</c:v>
                </c:pt>
                <c:pt idx="669">
                  <c:v>4.9710000000000001</c:v>
                </c:pt>
                <c:pt idx="670">
                  <c:v>4.9710000000000001</c:v>
                </c:pt>
                <c:pt idx="671">
                  <c:v>4.9710000000000001</c:v>
                </c:pt>
                <c:pt idx="672">
                  <c:v>4.9710000000000001</c:v>
                </c:pt>
                <c:pt idx="673">
                  <c:v>4.9710000000000001</c:v>
                </c:pt>
                <c:pt idx="674">
                  <c:v>4.9710000000000001</c:v>
                </c:pt>
                <c:pt idx="675">
                  <c:v>4.9710000000000001</c:v>
                </c:pt>
                <c:pt idx="676">
                  <c:v>4.9710000000000001</c:v>
                </c:pt>
                <c:pt idx="677">
                  <c:v>4.9710000000000001</c:v>
                </c:pt>
                <c:pt idx="678">
                  <c:v>4.9710000000000001</c:v>
                </c:pt>
                <c:pt idx="679">
                  <c:v>4.9710000000000001</c:v>
                </c:pt>
                <c:pt idx="680">
                  <c:v>4.9710000000000001</c:v>
                </c:pt>
                <c:pt idx="681">
                  <c:v>4.9710000000000001</c:v>
                </c:pt>
                <c:pt idx="682">
                  <c:v>4.9710000000000001</c:v>
                </c:pt>
                <c:pt idx="683">
                  <c:v>4.9710000000000001</c:v>
                </c:pt>
                <c:pt idx="684">
                  <c:v>4.9710000000000001</c:v>
                </c:pt>
                <c:pt idx="685">
                  <c:v>4.9710000000000001</c:v>
                </c:pt>
                <c:pt idx="686">
                  <c:v>4.9710000000000001</c:v>
                </c:pt>
                <c:pt idx="687">
                  <c:v>4.9710000000000001</c:v>
                </c:pt>
                <c:pt idx="688">
                  <c:v>4.9710000000000001</c:v>
                </c:pt>
                <c:pt idx="689">
                  <c:v>4.9710000000000001</c:v>
                </c:pt>
                <c:pt idx="690">
                  <c:v>4.9710000000000001</c:v>
                </c:pt>
                <c:pt idx="691">
                  <c:v>4.9710000000000001</c:v>
                </c:pt>
                <c:pt idx="692">
                  <c:v>4.9710000000000001</c:v>
                </c:pt>
                <c:pt idx="693">
                  <c:v>4.9710000000000001</c:v>
                </c:pt>
                <c:pt idx="694">
                  <c:v>4.9710000000000001</c:v>
                </c:pt>
                <c:pt idx="695">
                  <c:v>4.9710000000000001</c:v>
                </c:pt>
                <c:pt idx="696">
                  <c:v>4.976</c:v>
                </c:pt>
                <c:pt idx="697">
                  <c:v>4.976</c:v>
                </c:pt>
                <c:pt idx="698">
                  <c:v>4.976</c:v>
                </c:pt>
                <c:pt idx="699">
                  <c:v>4.976</c:v>
                </c:pt>
                <c:pt idx="700">
                  <c:v>4.976</c:v>
                </c:pt>
                <c:pt idx="701">
                  <c:v>4.976</c:v>
                </c:pt>
                <c:pt idx="702">
                  <c:v>4.976</c:v>
                </c:pt>
                <c:pt idx="703">
                  <c:v>4.976</c:v>
                </c:pt>
                <c:pt idx="704">
                  <c:v>4.976</c:v>
                </c:pt>
                <c:pt idx="705">
                  <c:v>4.976</c:v>
                </c:pt>
                <c:pt idx="706">
                  <c:v>4.976</c:v>
                </c:pt>
                <c:pt idx="707">
                  <c:v>4.976</c:v>
                </c:pt>
                <c:pt idx="708">
                  <c:v>4.976</c:v>
                </c:pt>
                <c:pt idx="709">
                  <c:v>4.976</c:v>
                </c:pt>
                <c:pt idx="710">
                  <c:v>5.3360000000000003</c:v>
                </c:pt>
                <c:pt idx="711">
                  <c:v>5.3360000000000003</c:v>
                </c:pt>
                <c:pt idx="712">
                  <c:v>5.3360000000000003</c:v>
                </c:pt>
                <c:pt idx="713">
                  <c:v>5.3360000000000003</c:v>
                </c:pt>
                <c:pt idx="714">
                  <c:v>5.3360000000000003</c:v>
                </c:pt>
                <c:pt idx="715">
                  <c:v>5.0359999999999996</c:v>
                </c:pt>
                <c:pt idx="716">
                  <c:v>5.0359999999999996</c:v>
                </c:pt>
                <c:pt idx="717">
                  <c:v>5.0359999999999996</c:v>
                </c:pt>
                <c:pt idx="718">
                  <c:v>5.0359999999999996</c:v>
                </c:pt>
                <c:pt idx="719">
                  <c:v>5.0359999999999996</c:v>
                </c:pt>
                <c:pt idx="720">
                  <c:v>5.0359999999999996</c:v>
                </c:pt>
                <c:pt idx="721">
                  <c:v>5.0359999999999996</c:v>
                </c:pt>
                <c:pt idx="722">
                  <c:v>5.0359999999999996</c:v>
                </c:pt>
                <c:pt idx="723">
                  <c:v>5.0359999999999996</c:v>
                </c:pt>
                <c:pt idx="724">
                  <c:v>5.0359999999999996</c:v>
                </c:pt>
                <c:pt idx="725">
                  <c:v>5.0359999999999996</c:v>
                </c:pt>
                <c:pt idx="726">
                  <c:v>5.0359999999999996</c:v>
                </c:pt>
                <c:pt idx="727">
                  <c:v>5.0359999999999996</c:v>
                </c:pt>
                <c:pt idx="728">
                  <c:v>5.0359999999999996</c:v>
                </c:pt>
                <c:pt idx="729">
                  <c:v>5.0359999999999996</c:v>
                </c:pt>
                <c:pt idx="730">
                  <c:v>5.0359999999999996</c:v>
                </c:pt>
                <c:pt idx="731">
                  <c:v>5.0359999999999996</c:v>
                </c:pt>
                <c:pt idx="732">
                  <c:v>5.0359999999999996</c:v>
                </c:pt>
                <c:pt idx="733">
                  <c:v>5.0359999999999996</c:v>
                </c:pt>
                <c:pt idx="734">
                  <c:v>5.0359999999999996</c:v>
                </c:pt>
                <c:pt idx="735">
                  <c:v>5.0359999999999996</c:v>
                </c:pt>
                <c:pt idx="736">
                  <c:v>5.0359999999999996</c:v>
                </c:pt>
                <c:pt idx="737">
                  <c:v>5.0359999999999996</c:v>
                </c:pt>
                <c:pt idx="738">
                  <c:v>5.0359999999999996</c:v>
                </c:pt>
                <c:pt idx="739">
                  <c:v>5.0359999999999996</c:v>
                </c:pt>
                <c:pt idx="740">
                  <c:v>5.0359999999999996</c:v>
                </c:pt>
                <c:pt idx="741">
                  <c:v>5.0359999999999996</c:v>
                </c:pt>
                <c:pt idx="742">
                  <c:v>5.0359999999999996</c:v>
                </c:pt>
                <c:pt idx="743">
                  <c:v>5.0359999999999996</c:v>
                </c:pt>
                <c:pt idx="744">
                  <c:v>5.0359999999999996</c:v>
                </c:pt>
                <c:pt idx="745">
                  <c:v>5.0359999999999996</c:v>
                </c:pt>
                <c:pt idx="746">
                  <c:v>5.0359999999999996</c:v>
                </c:pt>
                <c:pt idx="747">
                  <c:v>5.0359999999999996</c:v>
                </c:pt>
                <c:pt idx="748">
                  <c:v>5.0359999999999996</c:v>
                </c:pt>
                <c:pt idx="749">
                  <c:v>5.0359999999999996</c:v>
                </c:pt>
                <c:pt idx="750">
                  <c:v>5.0359999999999996</c:v>
                </c:pt>
                <c:pt idx="751">
                  <c:v>5.0359999999999996</c:v>
                </c:pt>
                <c:pt idx="752">
                  <c:v>5.0359999999999996</c:v>
                </c:pt>
                <c:pt idx="753">
                  <c:v>5.0359999999999996</c:v>
                </c:pt>
                <c:pt idx="754">
                  <c:v>5.0359999999999996</c:v>
                </c:pt>
                <c:pt idx="755">
                  <c:v>5.3</c:v>
                </c:pt>
                <c:pt idx="756">
                  <c:v>5.3</c:v>
                </c:pt>
                <c:pt idx="757">
                  <c:v>5.3</c:v>
                </c:pt>
                <c:pt idx="758">
                  <c:v>5.9</c:v>
                </c:pt>
                <c:pt idx="759">
                  <c:v>5.9</c:v>
                </c:pt>
                <c:pt idx="760">
                  <c:v>5.9</c:v>
                </c:pt>
                <c:pt idx="761">
                  <c:v>5.9</c:v>
                </c:pt>
                <c:pt idx="762">
                  <c:v>5.9</c:v>
                </c:pt>
                <c:pt idx="763">
                  <c:v>5.9</c:v>
                </c:pt>
                <c:pt idx="764">
                  <c:v>5.9</c:v>
                </c:pt>
                <c:pt idx="765">
                  <c:v>5.9</c:v>
                </c:pt>
                <c:pt idx="766">
                  <c:v>5.9</c:v>
                </c:pt>
                <c:pt idx="767">
                  <c:v>5.9</c:v>
                </c:pt>
                <c:pt idx="768">
                  <c:v>5.9</c:v>
                </c:pt>
                <c:pt idx="769">
                  <c:v>5.9</c:v>
                </c:pt>
                <c:pt idx="770">
                  <c:v>5.9</c:v>
                </c:pt>
                <c:pt idx="771">
                  <c:v>5.9</c:v>
                </c:pt>
                <c:pt idx="772">
                  <c:v>5.9</c:v>
                </c:pt>
                <c:pt idx="773">
                  <c:v>5.9</c:v>
                </c:pt>
                <c:pt idx="774">
                  <c:v>5.9</c:v>
                </c:pt>
                <c:pt idx="775">
                  <c:v>5.9</c:v>
                </c:pt>
                <c:pt idx="776">
                  <c:v>5.9</c:v>
                </c:pt>
                <c:pt idx="777">
                  <c:v>5.9</c:v>
                </c:pt>
                <c:pt idx="778">
                  <c:v>5.9</c:v>
                </c:pt>
                <c:pt idx="779">
                  <c:v>5.9</c:v>
                </c:pt>
                <c:pt idx="780">
                  <c:v>5.9</c:v>
                </c:pt>
                <c:pt idx="781">
                  <c:v>5.8819999999999997</c:v>
                </c:pt>
                <c:pt idx="782">
                  <c:v>5.8819999999999997</c:v>
                </c:pt>
                <c:pt idx="783">
                  <c:v>5.8819999999999997</c:v>
                </c:pt>
                <c:pt idx="784">
                  <c:v>5.8819999999999997</c:v>
                </c:pt>
                <c:pt idx="785">
                  <c:v>5.9</c:v>
                </c:pt>
                <c:pt idx="786">
                  <c:v>5.8</c:v>
                </c:pt>
                <c:pt idx="787">
                  <c:v>5.8819999999999997</c:v>
                </c:pt>
                <c:pt idx="788">
                  <c:v>5.9</c:v>
                </c:pt>
                <c:pt idx="789">
                  <c:v>5.9</c:v>
                </c:pt>
                <c:pt idx="790">
                  <c:v>5.9</c:v>
                </c:pt>
                <c:pt idx="791">
                  <c:v>5.9</c:v>
                </c:pt>
                <c:pt idx="792">
                  <c:v>6</c:v>
                </c:pt>
                <c:pt idx="793">
                  <c:v>6</c:v>
                </c:pt>
                <c:pt idx="794">
                  <c:v>6</c:v>
                </c:pt>
                <c:pt idx="795">
                  <c:v>6</c:v>
                </c:pt>
                <c:pt idx="796">
                  <c:v>6</c:v>
                </c:pt>
                <c:pt idx="797">
                  <c:v>6</c:v>
                </c:pt>
                <c:pt idx="798">
                  <c:v>6</c:v>
                </c:pt>
                <c:pt idx="799">
                  <c:v>6</c:v>
                </c:pt>
                <c:pt idx="800">
                  <c:v>6</c:v>
                </c:pt>
                <c:pt idx="801">
                  <c:v>6</c:v>
                </c:pt>
                <c:pt idx="802">
                  <c:v>6</c:v>
                </c:pt>
                <c:pt idx="803">
                  <c:v>6</c:v>
                </c:pt>
                <c:pt idx="804">
                  <c:v>5.9</c:v>
                </c:pt>
                <c:pt idx="805">
                  <c:v>5.9</c:v>
                </c:pt>
                <c:pt idx="806">
                  <c:v>5.742</c:v>
                </c:pt>
                <c:pt idx="807">
                  <c:v>5.742</c:v>
                </c:pt>
                <c:pt idx="808">
                  <c:v>5.742</c:v>
                </c:pt>
                <c:pt idx="809">
                  <c:v>5.742</c:v>
                </c:pt>
                <c:pt idx="810">
                  <c:v>5.742</c:v>
                </c:pt>
                <c:pt idx="811">
                  <c:v>5.742</c:v>
                </c:pt>
                <c:pt idx="812">
                  <c:v>5.742</c:v>
                </c:pt>
                <c:pt idx="813">
                  <c:v>5.742</c:v>
                </c:pt>
                <c:pt idx="814">
                  <c:v>5.742</c:v>
                </c:pt>
                <c:pt idx="815">
                  <c:v>5.742</c:v>
                </c:pt>
                <c:pt idx="816">
                  <c:v>5.7</c:v>
                </c:pt>
                <c:pt idx="817">
                  <c:v>5.7</c:v>
                </c:pt>
                <c:pt idx="818">
                  <c:v>5.7</c:v>
                </c:pt>
                <c:pt idx="819">
                  <c:v>5.7</c:v>
                </c:pt>
                <c:pt idx="820">
                  <c:v>5.6420000000000003</c:v>
                </c:pt>
                <c:pt idx="821">
                  <c:v>5.6420000000000003</c:v>
                </c:pt>
                <c:pt idx="822">
                  <c:v>5.6420000000000003</c:v>
                </c:pt>
                <c:pt idx="823">
                  <c:v>5.6</c:v>
                </c:pt>
                <c:pt idx="824">
                  <c:v>5.6</c:v>
                </c:pt>
                <c:pt idx="825">
                  <c:v>5.6</c:v>
                </c:pt>
                <c:pt idx="826">
                  <c:v>5.6</c:v>
                </c:pt>
                <c:pt idx="827">
                  <c:v>5.6</c:v>
                </c:pt>
                <c:pt idx="828">
                  <c:v>5.6420000000000003</c:v>
                </c:pt>
                <c:pt idx="829">
                  <c:v>5.6</c:v>
                </c:pt>
                <c:pt idx="830">
                  <c:v>5.6</c:v>
                </c:pt>
                <c:pt idx="831">
                  <c:v>5.6</c:v>
                </c:pt>
                <c:pt idx="832">
                  <c:v>5.6</c:v>
                </c:pt>
                <c:pt idx="833">
                  <c:v>5.6</c:v>
                </c:pt>
                <c:pt idx="834">
                  <c:v>5.5419999999999998</c:v>
                </c:pt>
                <c:pt idx="835">
                  <c:v>5.5419999999999998</c:v>
                </c:pt>
                <c:pt idx="836">
                  <c:v>5.5419999999999998</c:v>
                </c:pt>
                <c:pt idx="837">
                  <c:v>5.5419999999999998</c:v>
                </c:pt>
                <c:pt idx="838">
                  <c:v>5.5419999999999998</c:v>
                </c:pt>
                <c:pt idx="839">
                  <c:v>5.5419999999999998</c:v>
                </c:pt>
                <c:pt idx="840">
                  <c:v>5.5419999999999998</c:v>
                </c:pt>
                <c:pt idx="841">
                  <c:v>5.5419999999999998</c:v>
                </c:pt>
                <c:pt idx="842">
                  <c:v>5.5419999999999998</c:v>
                </c:pt>
                <c:pt idx="843">
                  <c:v>5.5419999999999998</c:v>
                </c:pt>
                <c:pt idx="844">
                  <c:v>5.4420000000000002</c:v>
                </c:pt>
                <c:pt idx="845">
                  <c:v>5.4</c:v>
                </c:pt>
                <c:pt idx="846">
                  <c:v>5.4420000000000002</c:v>
                </c:pt>
                <c:pt idx="847">
                  <c:v>5.4420000000000002</c:v>
                </c:pt>
                <c:pt idx="848">
                  <c:v>5.4</c:v>
                </c:pt>
                <c:pt idx="849">
                  <c:v>5.4</c:v>
                </c:pt>
                <c:pt idx="850">
                  <c:v>5.4420000000000002</c:v>
                </c:pt>
                <c:pt idx="851">
                  <c:v>5.4420000000000002</c:v>
                </c:pt>
                <c:pt idx="852">
                  <c:v>5.4420000000000002</c:v>
                </c:pt>
                <c:pt idx="853">
                  <c:v>5.4420000000000002</c:v>
                </c:pt>
                <c:pt idx="854">
                  <c:v>5.4420000000000002</c:v>
                </c:pt>
                <c:pt idx="855">
                  <c:v>5.4420000000000002</c:v>
                </c:pt>
                <c:pt idx="856">
                  <c:v>5.3419999999999996</c:v>
                </c:pt>
                <c:pt idx="857">
                  <c:v>5.3419999999999996</c:v>
                </c:pt>
                <c:pt idx="858">
                  <c:v>5.2</c:v>
                </c:pt>
                <c:pt idx="859">
                  <c:v>5.2</c:v>
                </c:pt>
                <c:pt idx="860">
                  <c:v>5.27</c:v>
                </c:pt>
                <c:pt idx="861">
                  <c:v>5.27</c:v>
                </c:pt>
                <c:pt idx="862">
                  <c:v>5.27</c:v>
                </c:pt>
                <c:pt idx="863">
                  <c:v>5.27</c:v>
                </c:pt>
                <c:pt idx="864">
                  <c:v>5.2</c:v>
                </c:pt>
                <c:pt idx="865">
                  <c:v>5.1420000000000003</c:v>
                </c:pt>
                <c:pt idx="866">
                  <c:v>5.1420000000000003</c:v>
                </c:pt>
                <c:pt idx="867">
                  <c:v>5.1420000000000003</c:v>
                </c:pt>
                <c:pt idx="868">
                  <c:v>5.1420000000000003</c:v>
                </c:pt>
                <c:pt idx="869">
                  <c:v>5.1420000000000003</c:v>
                </c:pt>
                <c:pt idx="870">
                  <c:v>5.1420000000000003</c:v>
                </c:pt>
                <c:pt idx="871">
                  <c:v>5.1420000000000003</c:v>
                </c:pt>
                <c:pt idx="872">
                  <c:v>5.1420000000000003</c:v>
                </c:pt>
                <c:pt idx="873">
                  <c:v>5.0419999999999998</c:v>
                </c:pt>
                <c:pt idx="874">
                  <c:v>5.0419999999999998</c:v>
                </c:pt>
                <c:pt idx="875">
                  <c:v>5.0419999999999998</c:v>
                </c:pt>
                <c:pt idx="876">
                  <c:v>5.0419999999999998</c:v>
                </c:pt>
                <c:pt idx="877">
                  <c:v>5.0419999999999998</c:v>
                </c:pt>
                <c:pt idx="878">
                  <c:v>5.0419999999999998</c:v>
                </c:pt>
                <c:pt idx="879">
                  <c:v>5.0419999999999998</c:v>
                </c:pt>
                <c:pt idx="880">
                  <c:v>5.0419999999999998</c:v>
                </c:pt>
                <c:pt idx="881">
                  <c:v>5</c:v>
                </c:pt>
                <c:pt idx="882">
                  <c:v>5</c:v>
                </c:pt>
                <c:pt idx="883">
                  <c:v>4.9000000000000004</c:v>
                </c:pt>
                <c:pt idx="884">
                  <c:v>4.9420000000000002</c:v>
                </c:pt>
                <c:pt idx="885">
                  <c:v>4.9000000000000004</c:v>
                </c:pt>
                <c:pt idx="886">
                  <c:v>4.9000000000000004</c:v>
                </c:pt>
                <c:pt idx="887">
                  <c:v>4.9000000000000004</c:v>
                </c:pt>
                <c:pt idx="888">
                  <c:v>4.9000000000000004</c:v>
                </c:pt>
                <c:pt idx="889">
                  <c:v>4.9000000000000004</c:v>
                </c:pt>
                <c:pt idx="890">
                  <c:v>4.9000000000000004</c:v>
                </c:pt>
                <c:pt idx="891">
                  <c:v>4.8</c:v>
                </c:pt>
                <c:pt idx="892">
                  <c:v>4.8419999999999996</c:v>
                </c:pt>
                <c:pt idx="893">
                  <c:v>4.8419999999999996</c:v>
                </c:pt>
                <c:pt idx="894">
                  <c:v>4.8419999999999996</c:v>
                </c:pt>
                <c:pt idx="895">
                  <c:v>4.8419999999999996</c:v>
                </c:pt>
                <c:pt idx="896">
                  <c:v>4.8419999999999996</c:v>
                </c:pt>
                <c:pt idx="897">
                  <c:v>4.8419999999999996</c:v>
                </c:pt>
                <c:pt idx="898">
                  <c:v>4.8419999999999996</c:v>
                </c:pt>
                <c:pt idx="899">
                  <c:v>4.7</c:v>
                </c:pt>
                <c:pt idx="900">
                  <c:v>4.6420000000000003</c:v>
                </c:pt>
                <c:pt idx="901">
                  <c:v>4.6420000000000003</c:v>
                </c:pt>
                <c:pt idx="902">
                  <c:v>4.6420000000000003</c:v>
                </c:pt>
                <c:pt idx="903">
                  <c:v>4.6420000000000003</c:v>
                </c:pt>
                <c:pt idx="904">
                  <c:v>4.6420000000000003</c:v>
                </c:pt>
                <c:pt idx="905">
                  <c:v>4.6420000000000003</c:v>
                </c:pt>
                <c:pt idx="906">
                  <c:v>4.5999999999999996</c:v>
                </c:pt>
                <c:pt idx="907">
                  <c:v>4.5999999999999996</c:v>
                </c:pt>
                <c:pt idx="908">
                  <c:v>4.3419999999999996</c:v>
                </c:pt>
                <c:pt idx="909">
                  <c:v>4.3419999999999996</c:v>
                </c:pt>
                <c:pt idx="910">
                  <c:v>4.3419999999999996</c:v>
                </c:pt>
                <c:pt idx="911">
                  <c:v>4.3419999999999996</c:v>
                </c:pt>
                <c:pt idx="912">
                  <c:v>4.57</c:v>
                </c:pt>
                <c:pt idx="913">
                  <c:v>4.5</c:v>
                </c:pt>
                <c:pt idx="914">
                  <c:v>4.5</c:v>
                </c:pt>
                <c:pt idx="915">
                  <c:v>4.5</c:v>
                </c:pt>
                <c:pt idx="916">
                  <c:v>4.5</c:v>
                </c:pt>
                <c:pt idx="917">
                  <c:v>4.5</c:v>
                </c:pt>
                <c:pt idx="918">
                  <c:v>4.5</c:v>
                </c:pt>
                <c:pt idx="919">
                  <c:v>4.5</c:v>
                </c:pt>
                <c:pt idx="920">
                  <c:v>4.5</c:v>
                </c:pt>
                <c:pt idx="921">
                  <c:v>4.47</c:v>
                </c:pt>
                <c:pt idx="922">
                  <c:v>4.47</c:v>
                </c:pt>
                <c:pt idx="923">
                  <c:v>4.47</c:v>
                </c:pt>
                <c:pt idx="924">
                  <c:v>4.47</c:v>
                </c:pt>
                <c:pt idx="925">
                  <c:v>4.47</c:v>
                </c:pt>
                <c:pt idx="926">
                  <c:v>4.47</c:v>
                </c:pt>
                <c:pt idx="927">
                  <c:v>4.47</c:v>
                </c:pt>
                <c:pt idx="928">
                  <c:v>4.47</c:v>
                </c:pt>
                <c:pt idx="929">
                  <c:v>4.47</c:v>
                </c:pt>
                <c:pt idx="930">
                  <c:v>4.3920000000000003</c:v>
                </c:pt>
                <c:pt idx="931">
                  <c:v>4.3920000000000003</c:v>
                </c:pt>
                <c:pt idx="932">
                  <c:v>4.3920000000000003</c:v>
                </c:pt>
                <c:pt idx="933">
                  <c:v>4.2919999999999998</c:v>
                </c:pt>
                <c:pt idx="934">
                  <c:v>4.2919999999999998</c:v>
                </c:pt>
                <c:pt idx="935">
                  <c:v>4.2919999999999998</c:v>
                </c:pt>
                <c:pt idx="936">
                  <c:v>4.2919999999999998</c:v>
                </c:pt>
                <c:pt idx="937">
                  <c:v>4.2919999999999998</c:v>
                </c:pt>
                <c:pt idx="938">
                  <c:v>4.2919999999999998</c:v>
                </c:pt>
                <c:pt idx="939">
                  <c:v>4.2919999999999998</c:v>
                </c:pt>
                <c:pt idx="940">
                  <c:v>4.2919999999999998</c:v>
                </c:pt>
                <c:pt idx="941">
                  <c:v>4.2919999999999998</c:v>
                </c:pt>
                <c:pt idx="942">
                  <c:v>4.2919999999999998</c:v>
                </c:pt>
                <c:pt idx="943">
                  <c:v>4.2919999999999998</c:v>
                </c:pt>
                <c:pt idx="944">
                  <c:v>4.2919999999999998</c:v>
                </c:pt>
                <c:pt idx="945">
                  <c:v>4.2919999999999998</c:v>
                </c:pt>
                <c:pt idx="946">
                  <c:v>4.2919999999999998</c:v>
                </c:pt>
                <c:pt idx="947">
                  <c:v>4.3</c:v>
                </c:pt>
                <c:pt idx="948">
                  <c:v>4.3</c:v>
                </c:pt>
                <c:pt idx="949">
                  <c:v>4.3</c:v>
                </c:pt>
                <c:pt idx="950">
                  <c:v>4.3</c:v>
                </c:pt>
                <c:pt idx="951">
                  <c:v>4.3</c:v>
                </c:pt>
                <c:pt idx="952">
                  <c:v>4.3</c:v>
                </c:pt>
                <c:pt idx="953">
                  <c:v>4.3</c:v>
                </c:pt>
                <c:pt idx="954">
                  <c:v>4.3</c:v>
                </c:pt>
                <c:pt idx="955">
                  <c:v>4.3</c:v>
                </c:pt>
                <c:pt idx="956">
                  <c:v>4.3</c:v>
                </c:pt>
                <c:pt idx="957">
                  <c:v>4.3440000000000003</c:v>
                </c:pt>
                <c:pt idx="958">
                  <c:v>4.3440000000000003</c:v>
                </c:pt>
                <c:pt idx="959">
                  <c:v>4.3440000000000003</c:v>
                </c:pt>
                <c:pt idx="960">
                  <c:v>4.5999999999999996</c:v>
                </c:pt>
                <c:pt idx="961">
                  <c:v>4.5999999999999996</c:v>
                </c:pt>
                <c:pt idx="962">
                  <c:v>4.5999999999999996</c:v>
                </c:pt>
                <c:pt idx="963">
                  <c:v>4.5999999999999996</c:v>
                </c:pt>
                <c:pt idx="964">
                  <c:v>4.5999999999999996</c:v>
                </c:pt>
                <c:pt idx="965">
                  <c:v>4.5999999999999996</c:v>
                </c:pt>
                <c:pt idx="966">
                  <c:v>4.5999999999999996</c:v>
                </c:pt>
                <c:pt idx="967">
                  <c:v>4.5999999999999996</c:v>
                </c:pt>
                <c:pt idx="968">
                  <c:v>4.5999999999999996</c:v>
                </c:pt>
                <c:pt idx="969">
                  <c:v>4.5999999999999996</c:v>
                </c:pt>
                <c:pt idx="970">
                  <c:v>4.5999999999999996</c:v>
                </c:pt>
                <c:pt idx="971">
                  <c:v>4.5999999999999996</c:v>
                </c:pt>
                <c:pt idx="972">
                  <c:v>4.5999999999999996</c:v>
                </c:pt>
                <c:pt idx="973">
                  <c:v>4.5999999999999996</c:v>
                </c:pt>
                <c:pt idx="974">
                  <c:v>4.5999999999999996</c:v>
                </c:pt>
                <c:pt idx="975">
                  <c:v>4.5999999999999996</c:v>
                </c:pt>
                <c:pt idx="976">
                  <c:v>4.5999999999999996</c:v>
                </c:pt>
                <c:pt idx="977">
                  <c:v>4.5999999999999996</c:v>
                </c:pt>
                <c:pt idx="978">
                  <c:v>4.5999999999999996</c:v>
                </c:pt>
                <c:pt idx="979">
                  <c:v>4.5999999999999996</c:v>
                </c:pt>
                <c:pt idx="980">
                  <c:v>4.5999999999999996</c:v>
                </c:pt>
                <c:pt idx="981">
                  <c:v>4.5999999999999996</c:v>
                </c:pt>
                <c:pt idx="982">
                  <c:v>4.5999999999999996</c:v>
                </c:pt>
                <c:pt idx="983">
                  <c:v>4.5999999999999996</c:v>
                </c:pt>
                <c:pt idx="984">
                  <c:v>4.5999999999999996</c:v>
                </c:pt>
                <c:pt idx="985">
                  <c:v>4.5999999999999996</c:v>
                </c:pt>
                <c:pt idx="986">
                  <c:v>4.5999999999999996</c:v>
                </c:pt>
                <c:pt idx="987">
                  <c:v>4.5999999999999996</c:v>
                </c:pt>
                <c:pt idx="988">
                  <c:v>4.5999999999999996</c:v>
                </c:pt>
                <c:pt idx="989">
                  <c:v>4.5999999999999996</c:v>
                </c:pt>
                <c:pt idx="990">
                  <c:v>4.6399999999999997</c:v>
                </c:pt>
                <c:pt idx="991">
                  <c:v>5</c:v>
                </c:pt>
                <c:pt idx="992">
                  <c:v>5</c:v>
                </c:pt>
                <c:pt idx="993">
                  <c:v>5</c:v>
                </c:pt>
                <c:pt idx="994">
                  <c:v>5</c:v>
                </c:pt>
                <c:pt idx="995">
                  <c:v>4.95</c:v>
                </c:pt>
                <c:pt idx="996">
                  <c:v>4.95</c:v>
                </c:pt>
                <c:pt idx="997">
                  <c:v>4.95</c:v>
                </c:pt>
                <c:pt idx="998">
                  <c:v>4.95</c:v>
                </c:pt>
                <c:pt idx="999">
                  <c:v>4.95</c:v>
                </c:pt>
                <c:pt idx="1000">
                  <c:v>4.95</c:v>
                </c:pt>
                <c:pt idx="1001">
                  <c:v>4.95</c:v>
                </c:pt>
                <c:pt idx="1002">
                  <c:v>4.95</c:v>
                </c:pt>
                <c:pt idx="1003">
                  <c:v>4.9000000000000004</c:v>
                </c:pt>
                <c:pt idx="1004">
                  <c:v>4.9000000000000004</c:v>
                </c:pt>
                <c:pt idx="1005">
                  <c:v>4.9000000000000004</c:v>
                </c:pt>
                <c:pt idx="1006">
                  <c:v>4.9000000000000004</c:v>
                </c:pt>
                <c:pt idx="1007">
                  <c:v>4.9000000000000004</c:v>
                </c:pt>
                <c:pt idx="1008">
                  <c:v>4.9000000000000004</c:v>
                </c:pt>
                <c:pt idx="1009">
                  <c:v>4.9000000000000004</c:v>
                </c:pt>
                <c:pt idx="1010">
                  <c:v>4.9000000000000004</c:v>
                </c:pt>
                <c:pt idx="1011">
                  <c:v>4.9000000000000004</c:v>
                </c:pt>
                <c:pt idx="1012">
                  <c:v>4.9000000000000004</c:v>
                </c:pt>
                <c:pt idx="1013">
                  <c:v>4.9000000000000004</c:v>
                </c:pt>
                <c:pt idx="1014">
                  <c:v>4.9000000000000004</c:v>
                </c:pt>
                <c:pt idx="1015">
                  <c:v>4.9000000000000004</c:v>
                </c:pt>
                <c:pt idx="1016">
                  <c:v>4.9000000000000004</c:v>
                </c:pt>
                <c:pt idx="1017">
                  <c:v>4.9000000000000004</c:v>
                </c:pt>
                <c:pt idx="1018">
                  <c:v>4.9000000000000004</c:v>
                </c:pt>
                <c:pt idx="1019">
                  <c:v>4.9000000000000004</c:v>
                </c:pt>
                <c:pt idx="1020">
                  <c:v>4.9000000000000004</c:v>
                </c:pt>
                <c:pt idx="1021">
                  <c:v>4.9000000000000004</c:v>
                </c:pt>
                <c:pt idx="1022">
                  <c:v>4.9000000000000004</c:v>
                </c:pt>
                <c:pt idx="1023">
                  <c:v>4.9000000000000004</c:v>
                </c:pt>
                <c:pt idx="1024">
                  <c:v>4.9000000000000004</c:v>
                </c:pt>
                <c:pt idx="1025">
                  <c:v>4.9000000000000004</c:v>
                </c:pt>
                <c:pt idx="1026">
                  <c:v>4.9000000000000004</c:v>
                </c:pt>
                <c:pt idx="1027">
                  <c:v>4.9000000000000004</c:v>
                </c:pt>
                <c:pt idx="1028">
                  <c:v>4.9000000000000004</c:v>
                </c:pt>
                <c:pt idx="1029">
                  <c:v>4.9000000000000004</c:v>
                </c:pt>
                <c:pt idx="1030">
                  <c:v>4.9000000000000004</c:v>
                </c:pt>
                <c:pt idx="1031">
                  <c:v>4.9000000000000004</c:v>
                </c:pt>
                <c:pt idx="1032">
                  <c:v>4.9000000000000004</c:v>
                </c:pt>
                <c:pt idx="1033">
                  <c:v>4.9000000000000004</c:v>
                </c:pt>
                <c:pt idx="1034">
                  <c:v>4.9000000000000004</c:v>
                </c:pt>
                <c:pt idx="1035">
                  <c:v>4.9000000000000004</c:v>
                </c:pt>
                <c:pt idx="1036">
                  <c:v>4.9000000000000004</c:v>
                </c:pt>
                <c:pt idx="1037">
                  <c:v>4.9000000000000004</c:v>
                </c:pt>
                <c:pt idx="1038">
                  <c:v>4.9000000000000004</c:v>
                </c:pt>
                <c:pt idx="1039">
                  <c:v>4.9000000000000004</c:v>
                </c:pt>
                <c:pt idx="1040">
                  <c:v>4.9000000000000004</c:v>
                </c:pt>
                <c:pt idx="1041">
                  <c:v>4.9000000000000004</c:v>
                </c:pt>
                <c:pt idx="1042">
                  <c:v>4.9000000000000004</c:v>
                </c:pt>
                <c:pt idx="1043">
                  <c:v>4.9000000000000004</c:v>
                </c:pt>
                <c:pt idx="1044">
                  <c:v>4.9000000000000004</c:v>
                </c:pt>
                <c:pt idx="1045">
                  <c:v>4.9000000000000004</c:v>
                </c:pt>
                <c:pt idx="1046">
                  <c:v>4.9000000000000004</c:v>
                </c:pt>
                <c:pt idx="1047">
                  <c:v>4.9000000000000004</c:v>
                </c:pt>
                <c:pt idx="1048">
                  <c:v>4.9000000000000004</c:v>
                </c:pt>
                <c:pt idx="1049">
                  <c:v>4.9000000000000004</c:v>
                </c:pt>
                <c:pt idx="1050">
                  <c:v>4.9000000000000004</c:v>
                </c:pt>
                <c:pt idx="1051">
                  <c:v>4.9000000000000004</c:v>
                </c:pt>
                <c:pt idx="1052">
                  <c:v>4.9000000000000004</c:v>
                </c:pt>
                <c:pt idx="1053">
                  <c:v>4.9000000000000004</c:v>
                </c:pt>
                <c:pt idx="1054">
                  <c:v>4.9000000000000004</c:v>
                </c:pt>
                <c:pt idx="1055">
                  <c:v>4.9000000000000004</c:v>
                </c:pt>
                <c:pt idx="1056">
                  <c:v>4.9000000000000004</c:v>
                </c:pt>
                <c:pt idx="1057">
                  <c:v>4.9000000000000004</c:v>
                </c:pt>
                <c:pt idx="1058">
                  <c:v>4.9000000000000004</c:v>
                </c:pt>
                <c:pt idx="1059">
                  <c:v>4.9000000000000004</c:v>
                </c:pt>
                <c:pt idx="1060">
                  <c:v>4.9000000000000004</c:v>
                </c:pt>
                <c:pt idx="1061">
                  <c:v>4.9000000000000004</c:v>
                </c:pt>
                <c:pt idx="1062">
                  <c:v>4.9000000000000004</c:v>
                </c:pt>
                <c:pt idx="1063">
                  <c:v>4.9000000000000004</c:v>
                </c:pt>
                <c:pt idx="1064">
                  <c:v>4.9000000000000004</c:v>
                </c:pt>
                <c:pt idx="1065">
                  <c:v>4.9000000000000004</c:v>
                </c:pt>
                <c:pt idx="1066">
                  <c:v>4.9000000000000004</c:v>
                </c:pt>
                <c:pt idx="1067">
                  <c:v>4.9000000000000004</c:v>
                </c:pt>
                <c:pt idx="1068">
                  <c:v>4.9000000000000004</c:v>
                </c:pt>
                <c:pt idx="1069">
                  <c:v>4.9000000000000004</c:v>
                </c:pt>
                <c:pt idx="1070">
                  <c:v>4.9000000000000004</c:v>
                </c:pt>
                <c:pt idx="1071">
                  <c:v>4.9000000000000004</c:v>
                </c:pt>
                <c:pt idx="1072">
                  <c:v>4.9000000000000004</c:v>
                </c:pt>
                <c:pt idx="1073">
                  <c:v>4.9000000000000004</c:v>
                </c:pt>
                <c:pt idx="1074">
                  <c:v>4.9000000000000004</c:v>
                </c:pt>
                <c:pt idx="1075">
                  <c:v>4.9000000000000004</c:v>
                </c:pt>
                <c:pt idx="1076">
                  <c:v>4.9000000000000004</c:v>
                </c:pt>
                <c:pt idx="1077">
                  <c:v>4.9000000000000004</c:v>
                </c:pt>
                <c:pt idx="1078">
                  <c:v>4.9000000000000004</c:v>
                </c:pt>
                <c:pt idx="1079">
                  <c:v>4.9000000000000004</c:v>
                </c:pt>
                <c:pt idx="1080">
                  <c:v>4.9000000000000004</c:v>
                </c:pt>
                <c:pt idx="1081">
                  <c:v>4.984</c:v>
                </c:pt>
                <c:pt idx="1082">
                  <c:v>4.984</c:v>
                </c:pt>
                <c:pt idx="1083">
                  <c:v>4.984</c:v>
                </c:pt>
                <c:pt idx="1084">
                  <c:v>4.984</c:v>
                </c:pt>
                <c:pt idx="1085">
                  <c:v>4.984</c:v>
                </c:pt>
                <c:pt idx="1086">
                  <c:v>4.984</c:v>
                </c:pt>
                <c:pt idx="1087">
                  <c:v>4.984</c:v>
                </c:pt>
                <c:pt idx="1088">
                  <c:v>4.984</c:v>
                </c:pt>
                <c:pt idx="1089">
                  <c:v>4.984</c:v>
                </c:pt>
                <c:pt idx="1090">
                  <c:v>4.984</c:v>
                </c:pt>
                <c:pt idx="1091">
                  <c:v>4.984</c:v>
                </c:pt>
                <c:pt idx="1092">
                  <c:v>4.984</c:v>
                </c:pt>
                <c:pt idx="1093">
                  <c:v>4.984</c:v>
                </c:pt>
                <c:pt idx="1094">
                  <c:v>4.984</c:v>
                </c:pt>
                <c:pt idx="1095">
                  <c:v>4.984</c:v>
                </c:pt>
                <c:pt idx="1096">
                  <c:v>4.984</c:v>
                </c:pt>
                <c:pt idx="1097">
                  <c:v>5.1840000000000002</c:v>
                </c:pt>
                <c:pt idx="1098">
                  <c:v>5.1840000000000002</c:v>
                </c:pt>
                <c:pt idx="1099">
                  <c:v>5.1840000000000002</c:v>
                </c:pt>
                <c:pt idx="1100">
                  <c:v>5.1840000000000002</c:v>
                </c:pt>
                <c:pt idx="1101">
                  <c:v>5.1840000000000002</c:v>
                </c:pt>
                <c:pt idx="1102">
                  <c:v>5.1840000000000002</c:v>
                </c:pt>
                <c:pt idx="1103">
                  <c:v>5.1840000000000002</c:v>
                </c:pt>
                <c:pt idx="1104">
                  <c:v>5.1840000000000002</c:v>
                </c:pt>
                <c:pt idx="1105">
                  <c:v>5.1840000000000002</c:v>
                </c:pt>
                <c:pt idx="1106">
                  <c:v>5.1840000000000002</c:v>
                </c:pt>
                <c:pt idx="1107">
                  <c:v>5.2880000000000003</c:v>
                </c:pt>
                <c:pt idx="1108">
                  <c:v>5.2880000000000003</c:v>
                </c:pt>
                <c:pt idx="1109">
                  <c:v>5.2880000000000003</c:v>
                </c:pt>
                <c:pt idx="1110">
                  <c:v>5.2880000000000003</c:v>
                </c:pt>
                <c:pt idx="1111">
                  <c:v>5.2880000000000003</c:v>
                </c:pt>
                <c:pt idx="1112">
                  <c:v>5.2880000000000003</c:v>
                </c:pt>
                <c:pt idx="1113">
                  <c:v>5.2880000000000003</c:v>
                </c:pt>
                <c:pt idx="1114">
                  <c:v>5.2880000000000003</c:v>
                </c:pt>
                <c:pt idx="1115">
                  <c:v>5.2880000000000003</c:v>
                </c:pt>
                <c:pt idx="1116">
                  <c:v>5.2880000000000003</c:v>
                </c:pt>
                <c:pt idx="1117">
                  <c:v>5.2880000000000003</c:v>
                </c:pt>
                <c:pt idx="1118">
                  <c:v>5.2880000000000003</c:v>
                </c:pt>
                <c:pt idx="1119">
                  <c:v>5.2880000000000003</c:v>
                </c:pt>
                <c:pt idx="1120">
                  <c:v>5.2880000000000003</c:v>
                </c:pt>
                <c:pt idx="1121">
                  <c:v>5.2880000000000003</c:v>
                </c:pt>
                <c:pt idx="1122">
                  <c:v>5.2880000000000003</c:v>
                </c:pt>
                <c:pt idx="1123">
                  <c:v>5.2880000000000003</c:v>
                </c:pt>
                <c:pt idx="1124">
                  <c:v>5.2880000000000003</c:v>
                </c:pt>
                <c:pt idx="1125">
                  <c:v>5.2880000000000003</c:v>
                </c:pt>
                <c:pt idx="1126">
                  <c:v>5.2880000000000003</c:v>
                </c:pt>
                <c:pt idx="1127">
                  <c:v>5.2880000000000003</c:v>
                </c:pt>
                <c:pt idx="1128">
                  <c:v>5.2880000000000003</c:v>
                </c:pt>
                <c:pt idx="1129">
                  <c:v>5.2880000000000003</c:v>
                </c:pt>
                <c:pt idx="1130">
                  <c:v>5.2880000000000003</c:v>
                </c:pt>
                <c:pt idx="1131">
                  <c:v>5.2880000000000003</c:v>
                </c:pt>
                <c:pt idx="1132">
                  <c:v>5.2880000000000003</c:v>
                </c:pt>
                <c:pt idx="1133">
                  <c:v>5.2880000000000003</c:v>
                </c:pt>
                <c:pt idx="1134">
                  <c:v>5.2880000000000003</c:v>
                </c:pt>
                <c:pt idx="1135">
                  <c:v>5.2880000000000003</c:v>
                </c:pt>
                <c:pt idx="1136">
                  <c:v>5.2880000000000003</c:v>
                </c:pt>
                <c:pt idx="1137">
                  <c:v>5.2880000000000003</c:v>
                </c:pt>
                <c:pt idx="1138">
                  <c:v>5.2880000000000003</c:v>
                </c:pt>
                <c:pt idx="1139">
                  <c:v>5.2880000000000003</c:v>
                </c:pt>
                <c:pt idx="1140">
                  <c:v>5.5</c:v>
                </c:pt>
                <c:pt idx="1141">
                  <c:v>5.36</c:v>
                </c:pt>
                <c:pt idx="1142">
                  <c:v>5.36</c:v>
                </c:pt>
                <c:pt idx="1143">
                  <c:v>5.36</c:v>
                </c:pt>
                <c:pt idx="1144">
                  <c:v>5.36</c:v>
                </c:pt>
                <c:pt idx="1145">
                  <c:v>5.36</c:v>
                </c:pt>
                <c:pt idx="1146">
                  <c:v>5.36</c:v>
                </c:pt>
                <c:pt idx="1147">
                  <c:v>5.36</c:v>
                </c:pt>
                <c:pt idx="1148">
                  <c:v>5.36</c:v>
                </c:pt>
                <c:pt idx="1149">
                  <c:v>5.36</c:v>
                </c:pt>
                <c:pt idx="1150">
                  <c:v>5.3</c:v>
                </c:pt>
                <c:pt idx="1151">
                  <c:v>5.3</c:v>
                </c:pt>
                <c:pt idx="1152">
                  <c:v>5.3</c:v>
                </c:pt>
                <c:pt idx="1153">
                  <c:v>5.2</c:v>
                </c:pt>
                <c:pt idx="1154">
                  <c:v>5.2</c:v>
                </c:pt>
                <c:pt idx="1155">
                  <c:v>5.2</c:v>
                </c:pt>
                <c:pt idx="1156">
                  <c:v>5.2439999999999998</c:v>
                </c:pt>
                <c:pt idx="1157">
                  <c:v>5.2439999999999998</c:v>
                </c:pt>
                <c:pt idx="1158">
                  <c:v>5.2439999999999998</c:v>
                </c:pt>
                <c:pt idx="1159">
                  <c:v>5.2</c:v>
                </c:pt>
                <c:pt idx="1160">
                  <c:v>5.2</c:v>
                </c:pt>
                <c:pt idx="1161">
                  <c:v>5.2</c:v>
                </c:pt>
                <c:pt idx="1162">
                  <c:v>5.2</c:v>
                </c:pt>
                <c:pt idx="1163">
                  <c:v>5.2</c:v>
                </c:pt>
                <c:pt idx="1164">
                  <c:v>5.2</c:v>
                </c:pt>
                <c:pt idx="1165">
                  <c:v>5.0999999999999996</c:v>
                </c:pt>
                <c:pt idx="1166">
                  <c:v>5.0999999999999996</c:v>
                </c:pt>
                <c:pt idx="1167">
                  <c:v>5.0999999999999996</c:v>
                </c:pt>
                <c:pt idx="1168">
                  <c:v>5.0999999999999996</c:v>
                </c:pt>
                <c:pt idx="1169">
                  <c:v>5.0999999999999996</c:v>
                </c:pt>
                <c:pt idx="1170">
                  <c:v>5.0999999999999996</c:v>
                </c:pt>
                <c:pt idx="1171">
                  <c:v>5.0339999999999998</c:v>
                </c:pt>
                <c:pt idx="1172">
                  <c:v>5.0999999999999996</c:v>
                </c:pt>
                <c:pt idx="1173">
                  <c:v>5.0339999999999998</c:v>
                </c:pt>
                <c:pt idx="1174">
                  <c:v>4.9000000000000004</c:v>
                </c:pt>
                <c:pt idx="1175">
                  <c:v>4.9000000000000004</c:v>
                </c:pt>
                <c:pt idx="1176">
                  <c:v>4.9000000000000004</c:v>
                </c:pt>
                <c:pt idx="1177">
                  <c:v>4.8339999999999996</c:v>
                </c:pt>
                <c:pt idx="1178">
                  <c:v>4.8339999999999996</c:v>
                </c:pt>
                <c:pt idx="1179">
                  <c:v>4.8339999999999996</c:v>
                </c:pt>
                <c:pt idx="1180">
                  <c:v>4.8339999999999996</c:v>
                </c:pt>
                <c:pt idx="1181">
                  <c:v>4.8339999999999996</c:v>
                </c:pt>
                <c:pt idx="1182">
                  <c:v>4.8339999999999996</c:v>
                </c:pt>
                <c:pt idx="1183">
                  <c:v>4.8339999999999996</c:v>
                </c:pt>
                <c:pt idx="1184">
                  <c:v>4.8339999999999996</c:v>
                </c:pt>
                <c:pt idx="1185">
                  <c:v>4.8339999999999996</c:v>
                </c:pt>
                <c:pt idx="1186">
                  <c:v>4.8339999999999996</c:v>
                </c:pt>
                <c:pt idx="1187">
                  <c:v>4.9000000000000004</c:v>
                </c:pt>
                <c:pt idx="1188">
                  <c:v>4.9000000000000004</c:v>
                </c:pt>
                <c:pt idx="1189">
                  <c:v>4.9000000000000004</c:v>
                </c:pt>
                <c:pt idx="1190">
                  <c:v>4.9000000000000004</c:v>
                </c:pt>
                <c:pt idx="1191">
                  <c:v>4.9000000000000004</c:v>
                </c:pt>
                <c:pt idx="1192">
                  <c:v>4.9000000000000004</c:v>
                </c:pt>
                <c:pt idx="1193">
                  <c:v>5</c:v>
                </c:pt>
                <c:pt idx="1194">
                  <c:v>5</c:v>
                </c:pt>
                <c:pt idx="1195">
                  <c:v>4.9400000000000004</c:v>
                </c:pt>
                <c:pt idx="1196">
                  <c:v>4.9400000000000004</c:v>
                </c:pt>
                <c:pt idx="1197">
                  <c:v>4.9400000000000004</c:v>
                </c:pt>
                <c:pt idx="1198">
                  <c:v>4.9400000000000004</c:v>
                </c:pt>
                <c:pt idx="1199">
                  <c:v>4.9400000000000004</c:v>
                </c:pt>
                <c:pt idx="1200">
                  <c:v>4.9400000000000004</c:v>
                </c:pt>
                <c:pt idx="1201">
                  <c:v>4.9400000000000004</c:v>
                </c:pt>
                <c:pt idx="1202">
                  <c:v>4.9400000000000004</c:v>
                </c:pt>
                <c:pt idx="1203">
                  <c:v>4.9400000000000004</c:v>
                </c:pt>
                <c:pt idx="1204">
                  <c:v>4.9400000000000004</c:v>
                </c:pt>
                <c:pt idx="1205">
                  <c:v>4.9400000000000004</c:v>
                </c:pt>
                <c:pt idx="1206">
                  <c:v>4.9400000000000004</c:v>
                </c:pt>
                <c:pt idx="1207">
                  <c:v>4.9400000000000004</c:v>
                </c:pt>
                <c:pt idx="1208">
                  <c:v>4.9400000000000004</c:v>
                </c:pt>
                <c:pt idx="1209">
                  <c:v>5</c:v>
                </c:pt>
                <c:pt idx="1210">
                  <c:v>5</c:v>
                </c:pt>
                <c:pt idx="1211">
                  <c:v>5</c:v>
                </c:pt>
                <c:pt idx="1212">
                  <c:v>5</c:v>
                </c:pt>
                <c:pt idx="1213">
                  <c:v>5</c:v>
                </c:pt>
                <c:pt idx="1214">
                  <c:v>5</c:v>
                </c:pt>
                <c:pt idx="1215">
                  <c:v>4.96</c:v>
                </c:pt>
                <c:pt idx="1216">
                  <c:v>4.96</c:v>
                </c:pt>
                <c:pt idx="1217">
                  <c:v>4.96</c:v>
                </c:pt>
                <c:pt idx="1218">
                  <c:v>4.96</c:v>
                </c:pt>
                <c:pt idx="1219">
                  <c:v>4.96</c:v>
                </c:pt>
                <c:pt idx="1220">
                  <c:v>4.96</c:v>
                </c:pt>
                <c:pt idx="1221">
                  <c:v>4.9340000000000002</c:v>
                </c:pt>
                <c:pt idx="1222">
                  <c:v>4.9340000000000002</c:v>
                </c:pt>
                <c:pt idx="1223">
                  <c:v>4.9340000000000002</c:v>
                </c:pt>
                <c:pt idx="1224">
                  <c:v>4.9340000000000002</c:v>
                </c:pt>
                <c:pt idx="1225">
                  <c:v>4.9340000000000002</c:v>
                </c:pt>
                <c:pt idx="1226">
                  <c:v>4.9340000000000002</c:v>
                </c:pt>
                <c:pt idx="1227">
                  <c:v>4.9340000000000002</c:v>
                </c:pt>
                <c:pt idx="1228">
                  <c:v>4.9340000000000002</c:v>
                </c:pt>
                <c:pt idx="1229">
                  <c:v>4.9340000000000002</c:v>
                </c:pt>
                <c:pt idx="1230">
                  <c:v>4.9340000000000002</c:v>
                </c:pt>
                <c:pt idx="1231">
                  <c:v>4.9340000000000002</c:v>
                </c:pt>
                <c:pt idx="1232">
                  <c:v>4.9340000000000002</c:v>
                </c:pt>
                <c:pt idx="1233">
                  <c:v>4.9340000000000002</c:v>
                </c:pt>
                <c:pt idx="1234">
                  <c:v>4.9340000000000002</c:v>
                </c:pt>
                <c:pt idx="1235">
                  <c:v>4.9340000000000002</c:v>
                </c:pt>
                <c:pt idx="1236">
                  <c:v>4.9340000000000002</c:v>
                </c:pt>
                <c:pt idx="1237">
                  <c:v>4.9489999999999998</c:v>
                </c:pt>
                <c:pt idx="1238">
                  <c:v>4.9489999999999998</c:v>
                </c:pt>
                <c:pt idx="1239">
                  <c:v>4.9489999999999998</c:v>
                </c:pt>
                <c:pt idx="1240">
                  <c:v>4.9489999999999998</c:v>
                </c:pt>
                <c:pt idx="1241">
                  <c:v>4.9489999999999998</c:v>
                </c:pt>
                <c:pt idx="1242">
                  <c:v>4.9489999999999998</c:v>
                </c:pt>
                <c:pt idx="1243">
                  <c:v>4.9489999999999998</c:v>
                </c:pt>
                <c:pt idx="1244">
                  <c:v>4.9489999999999998</c:v>
                </c:pt>
                <c:pt idx="1245">
                  <c:v>4.9489999999999998</c:v>
                </c:pt>
                <c:pt idx="1246">
                  <c:v>4.9489999999999998</c:v>
                </c:pt>
                <c:pt idx="1247">
                  <c:v>4.9489999999999998</c:v>
                </c:pt>
                <c:pt idx="1248">
                  <c:v>4.9489999999999998</c:v>
                </c:pt>
                <c:pt idx="1249">
                  <c:v>5</c:v>
                </c:pt>
                <c:pt idx="1250">
                  <c:v>5</c:v>
                </c:pt>
                <c:pt idx="1251">
                  <c:v>5</c:v>
                </c:pt>
                <c:pt idx="1252">
                  <c:v>5</c:v>
                </c:pt>
                <c:pt idx="1253">
                  <c:v>5</c:v>
                </c:pt>
                <c:pt idx="1254">
                  <c:v>5</c:v>
                </c:pt>
                <c:pt idx="1255">
                  <c:v>5</c:v>
                </c:pt>
                <c:pt idx="1256">
                  <c:v>5</c:v>
                </c:pt>
                <c:pt idx="1257">
                  <c:v>5</c:v>
                </c:pt>
                <c:pt idx="1258">
                  <c:v>5</c:v>
                </c:pt>
                <c:pt idx="1259">
                  <c:v>5</c:v>
                </c:pt>
                <c:pt idx="1260">
                  <c:v>5</c:v>
                </c:pt>
                <c:pt idx="1261">
                  <c:v>5</c:v>
                </c:pt>
                <c:pt idx="1262">
                  <c:v>5.0999999999999996</c:v>
                </c:pt>
                <c:pt idx="1263">
                  <c:v>5.08</c:v>
                </c:pt>
                <c:pt idx="1264">
                  <c:v>5.08</c:v>
                </c:pt>
                <c:pt idx="1265">
                  <c:v>5.08</c:v>
                </c:pt>
                <c:pt idx="1266">
                  <c:v>5.08</c:v>
                </c:pt>
                <c:pt idx="1267">
                  <c:v>5.08</c:v>
                </c:pt>
                <c:pt idx="1268">
                  <c:v>5.08</c:v>
                </c:pt>
                <c:pt idx="1269">
                  <c:v>5.08</c:v>
                </c:pt>
                <c:pt idx="1270">
                  <c:v>5.08</c:v>
                </c:pt>
                <c:pt idx="1271">
                  <c:v>5.08</c:v>
                </c:pt>
                <c:pt idx="1272">
                  <c:v>5.08</c:v>
                </c:pt>
                <c:pt idx="1273">
                  <c:v>5.08</c:v>
                </c:pt>
                <c:pt idx="1274">
                  <c:v>5.08</c:v>
                </c:pt>
                <c:pt idx="1275">
                  <c:v>5.08</c:v>
                </c:pt>
                <c:pt idx="1276">
                  <c:v>5.08</c:v>
                </c:pt>
                <c:pt idx="1277">
                  <c:v>5.08</c:v>
                </c:pt>
                <c:pt idx="1278">
                  <c:v>5.08</c:v>
                </c:pt>
                <c:pt idx="1279">
                  <c:v>5.08</c:v>
                </c:pt>
                <c:pt idx="1280">
                  <c:v>5.08</c:v>
                </c:pt>
                <c:pt idx="1281">
                  <c:v>5.08</c:v>
                </c:pt>
                <c:pt idx="1282">
                  <c:v>5.08</c:v>
                </c:pt>
                <c:pt idx="1283">
                  <c:v>5.08</c:v>
                </c:pt>
                <c:pt idx="1284">
                  <c:v>5.08</c:v>
                </c:pt>
                <c:pt idx="1285">
                  <c:v>5.08</c:v>
                </c:pt>
                <c:pt idx="1286">
                  <c:v>5.08</c:v>
                </c:pt>
                <c:pt idx="1287">
                  <c:v>5.08</c:v>
                </c:pt>
                <c:pt idx="1288">
                  <c:v>5.08</c:v>
                </c:pt>
                <c:pt idx="1289">
                  <c:v>5.18</c:v>
                </c:pt>
                <c:pt idx="1290">
                  <c:v>5.18</c:v>
                </c:pt>
                <c:pt idx="1291">
                  <c:v>5.18</c:v>
                </c:pt>
                <c:pt idx="1292">
                  <c:v>5.1710000000000003</c:v>
                </c:pt>
                <c:pt idx="1293">
                  <c:v>5.03</c:v>
                </c:pt>
                <c:pt idx="1294">
                  <c:v>5.03</c:v>
                </c:pt>
                <c:pt idx="1295">
                  <c:v>5.03</c:v>
                </c:pt>
                <c:pt idx="1296">
                  <c:v>4.93</c:v>
                </c:pt>
                <c:pt idx="1297">
                  <c:v>4.9050000000000002</c:v>
                </c:pt>
                <c:pt idx="1298">
                  <c:v>4.88</c:v>
                </c:pt>
                <c:pt idx="1299">
                  <c:v>4.7389999999999999</c:v>
                </c:pt>
                <c:pt idx="1300">
                  <c:v>4.7389999999999999</c:v>
                </c:pt>
                <c:pt idx="1301">
                  <c:v>4.6340000000000003</c:v>
                </c:pt>
                <c:pt idx="1302">
                  <c:v>4.6340000000000003</c:v>
                </c:pt>
                <c:pt idx="1303">
                  <c:v>4.6340000000000003</c:v>
                </c:pt>
                <c:pt idx="1304">
                  <c:v>4.6340000000000003</c:v>
                </c:pt>
                <c:pt idx="1305">
                  <c:v>4.6429999999999998</c:v>
                </c:pt>
                <c:pt idx="1306">
                  <c:v>4.6100000000000003</c:v>
                </c:pt>
                <c:pt idx="1307">
                  <c:v>4.601</c:v>
                </c:pt>
                <c:pt idx="1308">
                  <c:v>4.601</c:v>
                </c:pt>
                <c:pt idx="1309">
                  <c:v>4.601</c:v>
                </c:pt>
                <c:pt idx="1310">
                  <c:v>4.601</c:v>
                </c:pt>
                <c:pt idx="1311">
                  <c:v>4.601</c:v>
                </c:pt>
                <c:pt idx="1312">
                  <c:v>4.5999999999999996</c:v>
                </c:pt>
                <c:pt idx="1313">
                  <c:v>4.51</c:v>
                </c:pt>
                <c:pt idx="1314">
                  <c:v>4.51</c:v>
                </c:pt>
                <c:pt idx="1315">
                  <c:v>4.51</c:v>
                </c:pt>
                <c:pt idx="1316">
                  <c:v>4.51</c:v>
                </c:pt>
                <c:pt idx="1317">
                  <c:v>4.51</c:v>
                </c:pt>
                <c:pt idx="1318">
                  <c:v>4.3600000000000003</c:v>
                </c:pt>
                <c:pt idx="1319">
                  <c:v>4.3600000000000003</c:v>
                </c:pt>
                <c:pt idx="1320">
                  <c:v>4.3600000000000003</c:v>
                </c:pt>
                <c:pt idx="1321">
                  <c:v>4.3600000000000003</c:v>
                </c:pt>
                <c:pt idx="1322">
                  <c:v>4.3600000000000003</c:v>
                </c:pt>
                <c:pt idx="1323">
                  <c:v>4.3600000000000003</c:v>
                </c:pt>
                <c:pt idx="1324">
                  <c:v>4.3600000000000003</c:v>
                </c:pt>
                <c:pt idx="1325">
                  <c:v>4.3600000000000003</c:v>
                </c:pt>
                <c:pt idx="1326">
                  <c:v>4.3600000000000003</c:v>
                </c:pt>
                <c:pt idx="1327">
                  <c:v>4.3600000000000003</c:v>
                </c:pt>
                <c:pt idx="1328">
                  <c:v>4.3600000000000003</c:v>
                </c:pt>
                <c:pt idx="1329">
                  <c:v>4.3600000000000003</c:v>
                </c:pt>
                <c:pt idx="1330">
                  <c:v>4.3600000000000003</c:v>
                </c:pt>
                <c:pt idx="1331">
                  <c:v>4.21</c:v>
                </c:pt>
                <c:pt idx="1332">
                  <c:v>4.21</c:v>
                </c:pt>
                <c:pt idx="1333">
                  <c:v>4.21</c:v>
                </c:pt>
                <c:pt idx="1334">
                  <c:v>4.21</c:v>
                </c:pt>
                <c:pt idx="1335">
                  <c:v>4.21</c:v>
                </c:pt>
                <c:pt idx="1336">
                  <c:v>4.21</c:v>
                </c:pt>
                <c:pt idx="1337">
                  <c:v>4.21</c:v>
                </c:pt>
                <c:pt idx="1338">
                  <c:v>4.21</c:v>
                </c:pt>
                <c:pt idx="1339">
                  <c:v>4.21</c:v>
                </c:pt>
                <c:pt idx="1340">
                  <c:v>4.21</c:v>
                </c:pt>
                <c:pt idx="1341">
                  <c:v>4.21</c:v>
                </c:pt>
                <c:pt idx="1342">
                  <c:v>4.21</c:v>
                </c:pt>
                <c:pt idx="1343">
                  <c:v>4.21</c:v>
                </c:pt>
                <c:pt idx="1344">
                  <c:v>4.21</c:v>
                </c:pt>
                <c:pt idx="1345">
                  <c:v>4.21</c:v>
                </c:pt>
                <c:pt idx="1346">
                  <c:v>4.21</c:v>
                </c:pt>
                <c:pt idx="1347">
                  <c:v>4.21</c:v>
                </c:pt>
                <c:pt idx="1348">
                  <c:v>4.21</c:v>
                </c:pt>
                <c:pt idx="1349">
                  <c:v>4.21</c:v>
                </c:pt>
                <c:pt idx="1350">
                  <c:v>4.21</c:v>
                </c:pt>
                <c:pt idx="1351">
                  <c:v>4.21</c:v>
                </c:pt>
                <c:pt idx="1352">
                  <c:v>4.21</c:v>
                </c:pt>
                <c:pt idx="1353">
                  <c:v>4.21</c:v>
                </c:pt>
                <c:pt idx="1354">
                  <c:v>4.21</c:v>
                </c:pt>
                <c:pt idx="1355">
                  <c:v>4.67</c:v>
                </c:pt>
                <c:pt idx="1356">
                  <c:v>4.67</c:v>
                </c:pt>
                <c:pt idx="1357">
                  <c:v>4.67</c:v>
                </c:pt>
                <c:pt idx="1358">
                  <c:v>4.67</c:v>
                </c:pt>
                <c:pt idx="1359">
                  <c:v>4.67</c:v>
                </c:pt>
                <c:pt idx="1360">
                  <c:v>4.67</c:v>
                </c:pt>
                <c:pt idx="1361">
                  <c:v>4.67</c:v>
                </c:pt>
                <c:pt idx="1362">
                  <c:v>4.67</c:v>
                </c:pt>
                <c:pt idx="1363">
                  <c:v>4.5999999999999996</c:v>
                </c:pt>
                <c:pt idx="1364">
                  <c:v>4.5999999999999996</c:v>
                </c:pt>
                <c:pt idx="1365">
                  <c:v>4.5999999999999996</c:v>
                </c:pt>
                <c:pt idx="1366">
                  <c:v>4.5999999999999996</c:v>
                </c:pt>
                <c:pt idx="1367">
                  <c:v>4.5999999999999996</c:v>
                </c:pt>
                <c:pt idx="1368">
                  <c:v>4.5999999999999996</c:v>
                </c:pt>
                <c:pt idx="1369">
                  <c:v>4.5999999999999996</c:v>
                </c:pt>
                <c:pt idx="1370">
                  <c:v>4.5999999999999996</c:v>
                </c:pt>
                <c:pt idx="1371">
                  <c:v>4.5999999999999996</c:v>
                </c:pt>
                <c:pt idx="1372">
                  <c:v>4.5999999999999996</c:v>
                </c:pt>
                <c:pt idx="1373">
                  <c:v>4.5999999999999996</c:v>
                </c:pt>
                <c:pt idx="1374">
                  <c:v>4.5999999999999996</c:v>
                </c:pt>
                <c:pt idx="1375">
                  <c:v>4.5999999999999996</c:v>
                </c:pt>
                <c:pt idx="1376">
                  <c:v>4.5999999999999996</c:v>
                </c:pt>
                <c:pt idx="1377">
                  <c:v>4.5999999999999996</c:v>
                </c:pt>
                <c:pt idx="1378">
                  <c:v>4.5999999999999996</c:v>
                </c:pt>
                <c:pt idx="1379">
                  <c:v>4.5999999999999996</c:v>
                </c:pt>
                <c:pt idx="1380">
                  <c:v>4.5999999999999996</c:v>
                </c:pt>
                <c:pt idx="1381">
                  <c:v>4.5999999999999996</c:v>
                </c:pt>
                <c:pt idx="1382">
                  <c:v>4.5999999999999996</c:v>
                </c:pt>
                <c:pt idx="1383">
                  <c:v>4.5999999999999996</c:v>
                </c:pt>
                <c:pt idx="1384">
                  <c:v>4.5999999999999996</c:v>
                </c:pt>
                <c:pt idx="1385">
                  <c:v>4.5999999999999996</c:v>
                </c:pt>
                <c:pt idx="1386">
                  <c:v>4.5999999999999996</c:v>
                </c:pt>
                <c:pt idx="1387">
                  <c:v>4.5999999999999996</c:v>
                </c:pt>
                <c:pt idx="1388">
                  <c:v>4.5999999999999996</c:v>
                </c:pt>
                <c:pt idx="1389">
                  <c:v>4.5999999999999996</c:v>
                </c:pt>
                <c:pt idx="1390">
                  <c:v>4.5999999999999996</c:v>
                </c:pt>
                <c:pt idx="1391">
                  <c:v>4.5999999999999996</c:v>
                </c:pt>
                <c:pt idx="1392">
                  <c:v>4.5999999999999996</c:v>
                </c:pt>
                <c:pt idx="1393">
                  <c:v>4.5999999999999996</c:v>
                </c:pt>
                <c:pt idx="1394">
                  <c:v>4.5999999999999996</c:v>
                </c:pt>
                <c:pt idx="1395">
                  <c:v>4.57</c:v>
                </c:pt>
                <c:pt idx="1396">
                  <c:v>4.55</c:v>
                </c:pt>
                <c:pt idx="1397">
                  <c:v>4.55</c:v>
                </c:pt>
                <c:pt idx="1398">
                  <c:v>4.55</c:v>
                </c:pt>
                <c:pt idx="1399">
                  <c:v>4.55</c:v>
                </c:pt>
                <c:pt idx="1400">
                  <c:v>4.55</c:v>
                </c:pt>
                <c:pt idx="1401">
                  <c:v>4.4859999999999998</c:v>
                </c:pt>
                <c:pt idx="1402">
                  <c:v>4.4859999999999998</c:v>
                </c:pt>
                <c:pt idx="1403">
                  <c:v>4.4859999999999998</c:v>
                </c:pt>
                <c:pt idx="1404">
                  <c:v>4.4859999999999998</c:v>
                </c:pt>
                <c:pt idx="1405">
                  <c:v>4.4859999999999998</c:v>
                </c:pt>
                <c:pt idx="1406">
                  <c:v>4.4859999999999998</c:v>
                </c:pt>
                <c:pt idx="1407">
                  <c:v>4.4859999999999998</c:v>
                </c:pt>
                <c:pt idx="1408">
                  <c:v>4.4859999999999998</c:v>
                </c:pt>
                <c:pt idx="1409">
                  <c:v>4.4859999999999998</c:v>
                </c:pt>
                <c:pt idx="1410">
                  <c:v>4.4859999999999998</c:v>
                </c:pt>
                <c:pt idx="1411">
                  <c:v>4.4859999999999998</c:v>
                </c:pt>
                <c:pt idx="1412">
                  <c:v>4.4859999999999998</c:v>
                </c:pt>
                <c:pt idx="1413">
                  <c:v>4.4859999999999998</c:v>
                </c:pt>
                <c:pt idx="1414">
                  <c:v>4.4859999999999998</c:v>
                </c:pt>
                <c:pt idx="1415">
                  <c:v>4.4859999999999998</c:v>
                </c:pt>
                <c:pt idx="1416">
                  <c:v>4.4859999999999998</c:v>
                </c:pt>
                <c:pt idx="1417">
                  <c:v>4.4859999999999998</c:v>
                </c:pt>
                <c:pt idx="1418">
                  <c:v>4.4800000000000004</c:v>
                </c:pt>
                <c:pt idx="1419">
                  <c:v>4.4859999999999998</c:v>
                </c:pt>
                <c:pt idx="1420">
                  <c:v>4.55</c:v>
                </c:pt>
                <c:pt idx="1421">
                  <c:v>4.55</c:v>
                </c:pt>
                <c:pt idx="1422">
                  <c:v>4.55</c:v>
                </c:pt>
                <c:pt idx="1423">
                  <c:v>4.55</c:v>
                </c:pt>
                <c:pt idx="1424">
                  <c:v>4.55</c:v>
                </c:pt>
                <c:pt idx="1425">
                  <c:v>4.3360000000000003</c:v>
                </c:pt>
                <c:pt idx="1426">
                  <c:v>4.3360000000000003</c:v>
                </c:pt>
                <c:pt idx="1427">
                  <c:v>4.3360000000000003</c:v>
                </c:pt>
                <c:pt idx="1428">
                  <c:v>4.3360000000000003</c:v>
                </c:pt>
                <c:pt idx="1429">
                  <c:v>4.3360000000000003</c:v>
                </c:pt>
                <c:pt idx="1430">
                  <c:v>4.55</c:v>
                </c:pt>
                <c:pt idx="1431">
                  <c:v>4.55</c:v>
                </c:pt>
                <c:pt idx="1432">
                  <c:v>4.55</c:v>
                </c:pt>
                <c:pt idx="1433">
                  <c:v>4.2859999999999996</c:v>
                </c:pt>
                <c:pt idx="1434">
                  <c:v>4.2859999999999996</c:v>
                </c:pt>
                <c:pt idx="1435">
                  <c:v>4.2859999999999996</c:v>
                </c:pt>
                <c:pt idx="1436">
                  <c:v>4.2859999999999996</c:v>
                </c:pt>
                <c:pt idx="1437">
                  <c:v>4.2859999999999996</c:v>
                </c:pt>
                <c:pt idx="1438">
                  <c:v>4.3360000000000003</c:v>
                </c:pt>
                <c:pt idx="1439">
                  <c:v>4.3360000000000003</c:v>
                </c:pt>
                <c:pt idx="1440">
                  <c:v>4.2359999999999998</c:v>
                </c:pt>
                <c:pt idx="1441">
                  <c:v>4.2359999999999998</c:v>
                </c:pt>
                <c:pt idx="1442">
                  <c:v>4.2359999999999998</c:v>
                </c:pt>
                <c:pt idx="1443">
                  <c:v>4.2359999999999998</c:v>
                </c:pt>
                <c:pt idx="1444">
                  <c:v>4.2359999999999998</c:v>
                </c:pt>
                <c:pt idx="1445">
                  <c:v>4.2359999999999998</c:v>
                </c:pt>
                <c:pt idx="1446">
                  <c:v>4.46</c:v>
                </c:pt>
                <c:pt idx="1447">
                  <c:v>4.46</c:v>
                </c:pt>
                <c:pt idx="1448">
                  <c:v>4.46</c:v>
                </c:pt>
                <c:pt idx="1449">
                  <c:v>4.46</c:v>
                </c:pt>
                <c:pt idx="1450">
                  <c:v>4.46</c:v>
                </c:pt>
                <c:pt idx="1451">
                  <c:v>4.46</c:v>
                </c:pt>
                <c:pt idx="1452">
                  <c:v>4.46</c:v>
                </c:pt>
                <c:pt idx="1453">
                  <c:v>4.46</c:v>
                </c:pt>
                <c:pt idx="1454">
                  <c:v>4.46</c:v>
                </c:pt>
                <c:pt idx="1455">
                  <c:v>4.46</c:v>
                </c:pt>
                <c:pt idx="1456">
                  <c:v>4.46</c:v>
                </c:pt>
                <c:pt idx="1457">
                  <c:v>4.46</c:v>
                </c:pt>
                <c:pt idx="1458">
                  <c:v>4.46</c:v>
                </c:pt>
                <c:pt idx="1459">
                  <c:v>4.46</c:v>
                </c:pt>
                <c:pt idx="1460">
                  <c:v>4.45</c:v>
                </c:pt>
                <c:pt idx="1461">
                  <c:v>4.4119999999999999</c:v>
                </c:pt>
                <c:pt idx="1462">
                  <c:v>4.4119999999999999</c:v>
                </c:pt>
                <c:pt idx="1463">
                  <c:v>4.4119999999999999</c:v>
                </c:pt>
                <c:pt idx="1464">
                  <c:v>4.4119999999999999</c:v>
                </c:pt>
                <c:pt idx="1465">
                  <c:v>4.45</c:v>
                </c:pt>
                <c:pt idx="1466">
                  <c:v>4.45</c:v>
                </c:pt>
                <c:pt idx="1467">
                  <c:v>4.45</c:v>
                </c:pt>
                <c:pt idx="1468">
                  <c:v>4.38</c:v>
                </c:pt>
                <c:pt idx="1469">
                  <c:v>4.38</c:v>
                </c:pt>
                <c:pt idx="1470">
                  <c:v>4.38</c:v>
                </c:pt>
                <c:pt idx="1471">
                  <c:v>4.38</c:v>
                </c:pt>
                <c:pt idx="1472">
                  <c:v>4.38</c:v>
                </c:pt>
                <c:pt idx="1473">
                  <c:v>4.38</c:v>
                </c:pt>
                <c:pt idx="1474">
                  <c:v>4.38</c:v>
                </c:pt>
                <c:pt idx="1475">
                  <c:v>4.38</c:v>
                </c:pt>
                <c:pt idx="1476">
                  <c:v>4.38</c:v>
                </c:pt>
                <c:pt idx="1477">
                  <c:v>4.38</c:v>
                </c:pt>
                <c:pt idx="1478">
                  <c:v>4.38</c:v>
                </c:pt>
                <c:pt idx="1479">
                  <c:v>4.38</c:v>
                </c:pt>
                <c:pt idx="1480">
                  <c:v>4.3120000000000003</c:v>
                </c:pt>
                <c:pt idx="1481">
                  <c:v>4.3120000000000003</c:v>
                </c:pt>
                <c:pt idx="1482">
                  <c:v>4.3120000000000003</c:v>
                </c:pt>
                <c:pt idx="1483">
                  <c:v>4.3120000000000003</c:v>
                </c:pt>
                <c:pt idx="1484">
                  <c:v>4.3120000000000003</c:v>
                </c:pt>
                <c:pt idx="1485">
                  <c:v>4.3120000000000003</c:v>
                </c:pt>
                <c:pt idx="1486">
                  <c:v>4.3120000000000003</c:v>
                </c:pt>
                <c:pt idx="1487">
                  <c:v>4.3120000000000003</c:v>
                </c:pt>
                <c:pt idx="1488">
                  <c:v>4.3120000000000003</c:v>
                </c:pt>
                <c:pt idx="1489">
                  <c:v>4.3120000000000003</c:v>
                </c:pt>
                <c:pt idx="1490">
                  <c:v>4.3120000000000003</c:v>
                </c:pt>
                <c:pt idx="1491">
                  <c:v>4.3120000000000003</c:v>
                </c:pt>
                <c:pt idx="1492">
                  <c:v>4.3120000000000003</c:v>
                </c:pt>
                <c:pt idx="1493">
                  <c:v>4.3120000000000003</c:v>
                </c:pt>
                <c:pt idx="1494">
                  <c:v>4.3120000000000003</c:v>
                </c:pt>
                <c:pt idx="1495">
                  <c:v>4.3120000000000003</c:v>
                </c:pt>
                <c:pt idx="1496">
                  <c:v>4.3499999999999996</c:v>
                </c:pt>
                <c:pt idx="1497">
                  <c:v>4.3499999999999996</c:v>
                </c:pt>
                <c:pt idx="1498">
                  <c:v>4.3499999999999996</c:v>
                </c:pt>
                <c:pt idx="1499">
                  <c:v>4.3499999999999996</c:v>
                </c:pt>
                <c:pt idx="1500">
                  <c:v>4.3499999999999996</c:v>
                </c:pt>
                <c:pt idx="1501">
                  <c:v>4.3600000000000003</c:v>
                </c:pt>
                <c:pt idx="1502">
                  <c:v>4.38</c:v>
                </c:pt>
                <c:pt idx="1503">
                  <c:v>4.38</c:v>
                </c:pt>
                <c:pt idx="1504">
                  <c:v>4.63</c:v>
                </c:pt>
                <c:pt idx="1505">
                  <c:v>4.63</c:v>
                </c:pt>
                <c:pt idx="1506">
                  <c:v>4.63</c:v>
                </c:pt>
                <c:pt idx="1507">
                  <c:v>4.75</c:v>
                </c:pt>
                <c:pt idx="1508">
                  <c:v>4.75</c:v>
                </c:pt>
                <c:pt idx="1509">
                  <c:v>5.65</c:v>
                </c:pt>
                <c:pt idx="1510">
                  <c:v>5.0999999999999996</c:v>
                </c:pt>
                <c:pt idx="1511">
                  <c:v>5.0999999999999996</c:v>
                </c:pt>
                <c:pt idx="1512">
                  <c:v>5.0999999999999996</c:v>
                </c:pt>
                <c:pt idx="1513">
                  <c:v>5.0999999999999996</c:v>
                </c:pt>
                <c:pt idx="1514">
                  <c:v>5.0999999999999996</c:v>
                </c:pt>
                <c:pt idx="1515">
                  <c:v>5.0999999999999996</c:v>
                </c:pt>
                <c:pt idx="1516">
                  <c:v>5.0999999999999996</c:v>
                </c:pt>
                <c:pt idx="1517">
                  <c:v>5.05</c:v>
                </c:pt>
                <c:pt idx="1518">
                  <c:v>5.05</c:v>
                </c:pt>
                <c:pt idx="1519">
                  <c:v>5.05</c:v>
                </c:pt>
                <c:pt idx="1520">
                  <c:v>5.05</c:v>
                </c:pt>
                <c:pt idx="1521">
                  <c:v>5.05</c:v>
                </c:pt>
                <c:pt idx="1522">
                  <c:v>5.05</c:v>
                </c:pt>
                <c:pt idx="1523">
                  <c:v>4.9000000000000004</c:v>
                </c:pt>
                <c:pt idx="1524">
                  <c:v>4.9000000000000004</c:v>
                </c:pt>
                <c:pt idx="1525">
                  <c:v>4.9000000000000004</c:v>
                </c:pt>
                <c:pt idx="1526">
                  <c:v>4.9000000000000004</c:v>
                </c:pt>
                <c:pt idx="1527">
                  <c:v>4.9000000000000004</c:v>
                </c:pt>
                <c:pt idx="1528">
                  <c:v>4.9000000000000004</c:v>
                </c:pt>
                <c:pt idx="1529">
                  <c:v>4.9000000000000004</c:v>
                </c:pt>
                <c:pt idx="1530">
                  <c:v>4.9000000000000004</c:v>
                </c:pt>
                <c:pt idx="1531">
                  <c:v>4.9000000000000004</c:v>
                </c:pt>
                <c:pt idx="1532">
                  <c:v>4.9000000000000004</c:v>
                </c:pt>
                <c:pt idx="1533">
                  <c:v>4.9000000000000004</c:v>
                </c:pt>
                <c:pt idx="1534">
                  <c:v>4.9000000000000004</c:v>
                </c:pt>
                <c:pt idx="1535">
                  <c:v>4.9000000000000004</c:v>
                </c:pt>
                <c:pt idx="1536">
                  <c:v>4.665</c:v>
                </c:pt>
                <c:pt idx="1537">
                  <c:v>4.665</c:v>
                </c:pt>
                <c:pt idx="1538">
                  <c:v>4.665</c:v>
                </c:pt>
                <c:pt idx="1539">
                  <c:v>4.665</c:v>
                </c:pt>
                <c:pt idx="1540">
                  <c:v>4.665</c:v>
                </c:pt>
                <c:pt idx="1541">
                  <c:v>4.665</c:v>
                </c:pt>
                <c:pt idx="1542">
                  <c:v>4.665</c:v>
                </c:pt>
                <c:pt idx="1543">
                  <c:v>4.665</c:v>
                </c:pt>
                <c:pt idx="1544">
                  <c:v>4.665</c:v>
                </c:pt>
                <c:pt idx="1545">
                  <c:v>4.665</c:v>
                </c:pt>
                <c:pt idx="1546">
                  <c:v>4.665</c:v>
                </c:pt>
                <c:pt idx="1547">
                  <c:v>4.665</c:v>
                </c:pt>
                <c:pt idx="1548">
                  <c:v>4.7649999999999997</c:v>
                </c:pt>
                <c:pt idx="1549">
                  <c:v>5.0999999999999996</c:v>
                </c:pt>
                <c:pt idx="1550">
                  <c:v>5.0999999999999996</c:v>
                </c:pt>
                <c:pt idx="1551">
                  <c:v>5.0999999999999996</c:v>
                </c:pt>
                <c:pt idx="1552">
                  <c:v>5.0999999999999996</c:v>
                </c:pt>
                <c:pt idx="1553">
                  <c:v>5.0999999999999996</c:v>
                </c:pt>
                <c:pt idx="1554">
                  <c:v>5.0999999999999996</c:v>
                </c:pt>
                <c:pt idx="1555">
                  <c:v>5.0999999999999996</c:v>
                </c:pt>
                <c:pt idx="1556">
                  <c:v>4.8479999999999999</c:v>
                </c:pt>
                <c:pt idx="1557">
                  <c:v>4.8479999999999999</c:v>
                </c:pt>
                <c:pt idx="1558">
                  <c:v>4.8479999999999999</c:v>
                </c:pt>
                <c:pt idx="1559">
                  <c:v>4.8479999999999999</c:v>
                </c:pt>
                <c:pt idx="1560">
                  <c:v>4.8479999999999999</c:v>
                </c:pt>
                <c:pt idx="1561">
                  <c:v>4.8479999999999999</c:v>
                </c:pt>
                <c:pt idx="1562">
                  <c:v>4.8479999999999999</c:v>
                </c:pt>
                <c:pt idx="1563">
                  <c:v>4.8479999999999999</c:v>
                </c:pt>
                <c:pt idx="1564">
                  <c:v>4.8479999999999999</c:v>
                </c:pt>
                <c:pt idx="1565">
                  <c:v>4.8479999999999999</c:v>
                </c:pt>
                <c:pt idx="1566">
                  <c:v>4.8479999999999999</c:v>
                </c:pt>
                <c:pt idx="1567">
                  <c:v>4.8479999999999999</c:v>
                </c:pt>
                <c:pt idx="1568">
                  <c:v>4.8479999999999999</c:v>
                </c:pt>
                <c:pt idx="1569">
                  <c:v>4.8479999999999999</c:v>
                </c:pt>
                <c:pt idx="1570">
                  <c:v>4.8479999999999999</c:v>
                </c:pt>
                <c:pt idx="1571">
                  <c:v>4.8479999999999999</c:v>
                </c:pt>
                <c:pt idx="1572">
                  <c:v>4.8479999999999999</c:v>
                </c:pt>
                <c:pt idx="1573">
                  <c:v>4.8479999999999999</c:v>
                </c:pt>
                <c:pt idx="1574">
                  <c:v>4.8479999999999999</c:v>
                </c:pt>
                <c:pt idx="1575">
                  <c:v>4.8479999999999999</c:v>
                </c:pt>
                <c:pt idx="1576">
                  <c:v>4.8479999999999999</c:v>
                </c:pt>
                <c:pt idx="1577">
                  <c:v>4.8479999999999999</c:v>
                </c:pt>
                <c:pt idx="1578">
                  <c:v>4.8479999999999999</c:v>
                </c:pt>
                <c:pt idx="1579">
                  <c:v>4.8479999999999999</c:v>
                </c:pt>
                <c:pt idx="1580">
                  <c:v>4.8479999999999999</c:v>
                </c:pt>
                <c:pt idx="1581">
                  <c:v>4.8479999999999999</c:v>
                </c:pt>
                <c:pt idx="1582">
                  <c:v>4.8479999999999999</c:v>
                </c:pt>
                <c:pt idx="1583">
                  <c:v>4.8479999999999999</c:v>
                </c:pt>
                <c:pt idx="1584">
                  <c:v>5.01</c:v>
                </c:pt>
                <c:pt idx="1585">
                  <c:v>5.13</c:v>
                </c:pt>
                <c:pt idx="1586">
                  <c:v>5.13</c:v>
                </c:pt>
                <c:pt idx="1587">
                  <c:v>5.13</c:v>
                </c:pt>
                <c:pt idx="1588">
                  <c:v>5.13</c:v>
                </c:pt>
                <c:pt idx="1589">
                  <c:v>5.13</c:v>
                </c:pt>
                <c:pt idx="1590">
                  <c:v>5.13</c:v>
                </c:pt>
                <c:pt idx="1591">
                  <c:v>5.13</c:v>
                </c:pt>
                <c:pt idx="1592">
                  <c:v>5.13</c:v>
                </c:pt>
                <c:pt idx="1593">
                  <c:v>5.08</c:v>
                </c:pt>
                <c:pt idx="1594">
                  <c:v>5.08</c:v>
                </c:pt>
                <c:pt idx="1595">
                  <c:v>5.08</c:v>
                </c:pt>
                <c:pt idx="1596">
                  <c:v>5.08</c:v>
                </c:pt>
                <c:pt idx="1597">
                  <c:v>5.08</c:v>
                </c:pt>
                <c:pt idx="1598">
                  <c:v>5.08</c:v>
                </c:pt>
                <c:pt idx="1599">
                  <c:v>5.08</c:v>
                </c:pt>
                <c:pt idx="1600">
                  <c:v>5.08</c:v>
                </c:pt>
                <c:pt idx="1601">
                  <c:v>5.08</c:v>
                </c:pt>
                <c:pt idx="1602">
                  <c:v>5.08</c:v>
                </c:pt>
                <c:pt idx="1603">
                  <c:v>5.08</c:v>
                </c:pt>
                <c:pt idx="1604">
                  <c:v>5.08</c:v>
                </c:pt>
                <c:pt idx="1605">
                  <c:v>5.08</c:v>
                </c:pt>
                <c:pt idx="1606">
                  <c:v>5.08</c:v>
                </c:pt>
                <c:pt idx="1607">
                  <c:v>5.08</c:v>
                </c:pt>
                <c:pt idx="1608">
                  <c:v>5.08</c:v>
                </c:pt>
                <c:pt idx="1609">
                  <c:v>5.08</c:v>
                </c:pt>
                <c:pt idx="1610">
                  <c:v>5.08</c:v>
                </c:pt>
                <c:pt idx="1611">
                  <c:v>5.08</c:v>
                </c:pt>
                <c:pt idx="1612">
                  <c:v>5.08</c:v>
                </c:pt>
                <c:pt idx="1613">
                  <c:v>5.0339999999999998</c:v>
                </c:pt>
                <c:pt idx="1614">
                  <c:v>5.0339999999999998</c:v>
                </c:pt>
                <c:pt idx="1615">
                  <c:v>5.0339999999999998</c:v>
                </c:pt>
                <c:pt idx="1616">
                  <c:v>5.0339999999999998</c:v>
                </c:pt>
                <c:pt idx="1617">
                  <c:v>5.0339999999999998</c:v>
                </c:pt>
                <c:pt idx="1618">
                  <c:v>5.0339999999999998</c:v>
                </c:pt>
                <c:pt idx="1619">
                  <c:v>5.1100000000000003</c:v>
                </c:pt>
                <c:pt idx="1620">
                  <c:v>5.1100000000000003</c:v>
                </c:pt>
                <c:pt idx="1621">
                  <c:v>5.1100000000000003</c:v>
                </c:pt>
                <c:pt idx="1622">
                  <c:v>5.1100000000000003</c:v>
                </c:pt>
                <c:pt idx="1623">
                  <c:v>5.1100000000000003</c:v>
                </c:pt>
                <c:pt idx="1624">
                  <c:v>5.1100000000000003</c:v>
                </c:pt>
                <c:pt idx="1625">
                  <c:v>5.35</c:v>
                </c:pt>
                <c:pt idx="1626">
                  <c:v>5.35</c:v>
                </c:pt>
                <c:pt idx="1627">
                  <c:v>5.41</c:v>
                </c:pt>
                <c:pt idx="1628">
                  <c:v>5.41</c:v>
                </c:pt>
                <c:pt idx="1629">
                  <c:v>5.41</c:v>
                </c:pt>
                <c:pt idx="1630">
                  <c:v>5.41</c:v>
                </c:pt>
                <c:pt idx="1631">
                  <c:v>5.41</c:v>
                </c:pt>
                <c:pt idx="1632">
                  <c:v>5.41</c:v>
                </c:pt>
                <c:pt idx="1633">
                  <c:v>5.41</c:v>
                </c:pt>
                <c:pt idx="1634">
                  <c:v>5.41</c:v>
                </c:pt>
                <c:pt idx="1635">
                  <c:v>5.41</c:v>
                </c:pt>
                <c:pt idx="1636">
                  <c:v>5.41</c:v>
                </c:pt>
                <c:pt idx="1637">
                  <c:v>5.41</c:v>
                </c:pt>
                <c:pt idx="1638">
                  <c:v>5.41</c:v>
                </c:pt>
                <c:pt idx="1639">
                  <c:v>5.5140000000000002</c:v>
                </c:pt>
                <c:pt idx="1640">
                  <c:v>5.5140000000000002</c:v>
                </c:pt>
                <c:pt idx="1641">
                  <c:v>5.5140000000000002</c:v>
                </c:pt>
                <c:pt idx="1642">
                  <c:v>5.5140000000000002</c:v>
                </c:pt>
                <c:pt idx="1643">
                  <c:v>5.5140000000000002</c:v>
                </c:pt>
                <c:pt idx="1644">
                  <c:v>5.5140000000000002</c:v>
                </c:pt>
                <c:pt idx="1645">
                  <c:v>5.5140000000000002</c:v>
                </c:pt>
                <c:pt idx="1646">
                  <c:v>5.5140000000000002</c:v>
                </c:pt>
                <c:pt idx="1647">
                  <c:v>5.5140000000000002</c:v>
                </c:pt>
                <c:pt idx="1648">
                  <c:v>5.601</c:v>
                </c:pt>
                <c:pt idx="1649">
                  <c:v>5.601</c:v>
                </c:pt>
                <c:pt idx="1650">
                  <c:v>5.601</c:v>
                </c:pt>
                <c:pt idx="1651">
                  <c:v>5.601</c:v>
                </c:pt>
                <c:pt idx="1652">
                  <c:v>5.601</c:v>
                </c:pt>
                <c:pt idx="1653">
                  <c:v>5.601</c:v>
                </c:pt>
                <c:pt idx="1654">
                  <c:v>5.601</c:v>
                </c:pt>
                <c:pt idx="1655">
                  <c:v>5.601</c:v>
                </c:pt>
                <c:pt idx="1656">
                  <c:v>5.601</c:v>
                </c:pt>
                <c:pt idx="1657">
                  <c:v>5.601</c:v>
                </c:pt>
                <c:pt idx="1658">
                  <c:v>5.601</c:v>
                </c:pt>
                <c:pt idx="1659">
                  <c:v>5.601</c:v>
                </c:pt>
                <c:pt idx="1660">
                  <c:v>5.601</c:v>
                </c:pt>
                <c:pt idx="1661">
                  <c:v>5.601</c:v>
                </c:pt>
                <c:pt idx="1662">
                  <c:v>5.601</c:v>
                </c:pt>
                <c:pt idx="1663">
                  <c:v>5.601</c:v>
                </c:pt>
                <c:pt idx="1664">
                  <c:v>5.601</c:v>
                </c:pt>
                <c:pt idx="1665">
                  <c:v>5.601</c:v>
                </c:pt>
                <c:pt idx="1666">
                  <c:v>5.601</c:v>
                </c:pt>
                <c:pt idx="1667">
                  <c:v>5.601</c:v>
                </c:pt>
                <c:pt idx="1668">
                  <c:v>5.601</c:v>
                </c:pt>
                <c:pt idx="1669">
                  <c:v>5.91</c:v>
                </c:pt>
                <c:pt idx="1670">
                  <c:v>6.01</c:v>
                </c:pt>
                <c:pt idx="1671">
                  <c:v>6.01</c:v>
                </c:pt>
                <c:pt idx="1672">
                  <c:v>6.01</c:v>
                </c:pt>
                <c:pt idx="1673">
                  <c:v>6.01</c:v>
                </c:pt>
                <c:pt idx="1674">
                  <c:v>6.01</c:v>
                </c:pt>
                <c:pt idx="1675">
                  <c:v>6.01</c:v>
                </c:pt>
                <c:pt idx="1676">
                  <c:v>6.01</c:v>
                </c:pt>
                <c:pt idx="1677">
                  <c:v>6.01</c:v>
                </c:pt>
                <c:pt idx="1678">
                  <c:v>6.01</c:v>
                </c:pt>
                <c:pt idx="1679">
                  <c:v>6.01</c:v>
                </c:pt>
                <c:pt idx="1680">
                  <c:v>6.01</c:v>
                </c:pt>
                <c:pt idx="1681">
                  <c:v>6.01</c:v>
                </c:pt>
                <c:pt idx="1682">
                  <c:v>6.01</c:v>
                </c:pt>
                <c:pt idx="1683">
                  <c:v>6.01</c:v>
                </c:pt>
                <c:pt idx="1684">
                  <c:v>6.01</c:v>
                </c:pt>
                <c:pt idx="1685">
                  <c:v>6.01</c:v>
                </c:pt>
                <c:pt idx="1686">
                  <c:v>6.01</c:v>
                </c:pt>
                <c:pt idx="1687">
                  <c:v>6.01</c:v>
                </c:pt>
                <c:pt idx="1688">
                  <c:v>6.01</c:v>
                </c:pt>
                <c:pt idx="1689">
                  <c:v>6.01</c:v>
                </c:pt>
                <c:pt idx="1690">
                  <c:v>6.01</c:v>
                </c:pt>
                <c:pt idx="1691">
                  <c:v>5.93</c:v>
                </c:pt>
                <c:pt idx="1692">
                  <c:v>5.93</c:v>
                </c:pt>
                <c:pt idx="1693">
                  <c:v>5.86</c:v>
                </c:pt>
                <c:pt idx="1694">
                  <c:v>5.86</c:v>
                </c:pt>
                <c:pt idx="1695">
                  <c:v>5.86</c:v>
                </c:pt>
                <c:pt idx="1696">
                  <c:v>5.91</c:v>
                </c:pt>
                <c:pt idx="1697">
                  <c:v>5.91</c:v>
                </c:pt>
                <c:pt idx="1698">
                  <c:v>5.81</c:v>
                </c:pt>
                <c:pt idx="1699">
                  <c:v>5.81</c:v>
                </c:pt>
                <c:pt idx="1700">
                  <c:v>5.81</c:v>
                </c:pt>
                <c:pt idx="1701">
                  <c:v>5.81</c:v>
                </c:pt>
                <c:pt idx="1702">
                  <c:v>5.81</c:v>
                </c:pt>
                <c:pt idx="1703">
                  <c:v>5.91</c:v>
                </c:pt>
                <c:pt idx="1704">
                  <c:v>5.91</c:v>
                </c:pt>
                <c:pt idx="1705">
                  <c:v>5.91</c:v>
                </c:pt>
                <c:pt idx="1706">
                  <c:v>5.91</c:v>
                </c:pt>
                <c:pt idx="1707">
                  <c:v>5.91</c:v>
                </c:pt>
                <c:pt idx="1708">
                  <c:v>5.91</c:v>
                </c:pt>
                <c:pt idx="1709">
                  <c:v>5.91</c:v>
                </c:pt>
                <c:pt idx="1710">
                  <c:v>5.91</c:v>
                </c:pt>
                <c:pt idx="1711">
                  <c:v>5.91</c:v>
                </c:pt>
                <c:pt idx="1712">
                  <c:v>5.91</c:v>
                </c:pt>
                <c:pt idx="1713">
                  <c:v>5.82</c:v>
                </c:pt>
                <c:pt idx="1714">
                  <c:v>5.82</c:v>
                </c:pt>
                <c:pt idx="1715">
                  <c:v>5.82</c:v>
                </c:pt>
                <c:pt idx="1716">
                  <c:v>5.82</c:v>
                </c:pt>
                <c:pt idx="1717">
                  <c:v>5.91</c:v>
                </c:pt>
                <c:pt idx="1718">
                  <c:v>6.05</c:v>
                </c:pt>
                <c:pt idx="1719">
                  <c:v>6.05</c:v>
                </c:pt>
                <c:pt idx="1720">
                  <c:v>6.05</c:v>
                </c:pt>
                <c:pt idx="1721">
                  <c:v>6.1</c:v>
                </c:pt>
                <c:pt idx="1722">
                  <c:v>6.1</c:v>
                </c:pt>
                <c:pt idx="1723">
                  <c:v>6.1</c:v>
                </c:pt>
                <c:pt idx="1724">
                  <c:v>5.95</c:v>
                </c:pt>
                <c:pt idx="1725">
                  <c:v>5.95</c:v>
                </c:pt>
                <c:pt idx="1726">
                  <c:v>5.95</c:v>
                </c:pt>
                <c:pt idx="1727">
                  <c:v>6.1</c:v>
                </c:pt>
                <c:pt idx="1728">
                  <c:v>6.1</c:v>
                </c:pt>
                <c:pt idx="1729">
                  <c:v>6.1</c:v>
                </c:pt>
                <c:pt idx="1730">
                  <c:v>6.1</c:v>
                </c:pt>
                <c:pt idx="1731">
                  <c:v>6.1</c:v>
                </c:pt>
                <c:pt idx="1732">
                  <c:v>6.1</c:v>
                </c:pt>
                <c:pt idx="1733">
                  <c:v>6.1</c:v>
                </c:pt>
                <c:pt idx="1734">
                  <c:v>6.43</c:v>
                </c:pt>
                <c:pt idx="1735">
                  <c:v>6.43</c:v>
                </c:pt>
                <c:pt idx="1736">
                  <c:v>6.43</c:v>
                </c:pt>
                <c:pt idx="1737">
                  <c:v>6.43</c:v>
                </c:pt>
                <c:pt idx="1738">
                  <c:v>6.43</c:v>
                </c:pt>
                <c:pt idx="1739">
                  <c:v>6.43</c:v>
                </c:pt>
                <c:pt idx="1740">
                  <c:v>6.43</c:v>
                </c:pt>
                <c:pt idx="1741">
                  <c:v>6.43</c:v>
                </c:pt>
                <c:pt idx="1742">
                  <c:v>6.53</c:v>
                </c:pt>
                <c:pt idx="1743">
                  <c:v>6.53</c:v>
                </c:pt>
                <c:pt idx="1744">
                  <c:v>6.53</c:v>
                </c:pt>
                <c:pt idx="1745">
                  <c:v>6.53</c:v>
                </c:pt>
                <c:pt idx="1746">
                  <c:v>6.53</c:v>
                </c:pt>
                <c:pt idx="1747">
                  <c:v>6.53</c:v>
                </c:pt>
                <c:pt idx="1748">
                  <c:v>6.53</c:v>
                </c:pt>
                <c:pt idx="1749">
                  <c:v>6.53</c:v>
                </c:pt>
                <c:pt idx="1750">
                  <c:v>6.53</c:v>
                </c:pt>
                <c:pt idx="1751">
                  <c:v>6.53</c:v>
                </c:pt>
                <c:pt idx="1752">
                  <c:v>6.53</c:v>
                </c:pt>
                <c:pt idx="1753">
                  <c:v>6.53</c:v>
                </c:pt>
                <c:pt idx="1754">
                  <c:v>6.53</c:v>
                </c:pt>
                <c:pt idx="1755">
                  <c:v>6.53</c:v>
                </c:pt>
                <c:pt idx="1756">
                  <c:v>6.53</c:v>
                </c:pt>
                <c:pt idx="1757">
                  <c:v>6.53</c:v>
                </c:pt>
                <c:pt idx="1758">
                  <c:v>6.53</c:v>
                </c:pt>
                <c:pt idx="1759">
                  <c:v>6.53</c:v>
                </c:pt>
                <c:pt idx="1760">
                  <c:v>6.53</c:v>
                </c:pt>
                <c:pt idx="1761">
                  <c:v>6.53</c:v>
                </c:pt>
                <c:pt idx="1762">
                  <c:v>6.53</c:v>
                </c:pt>
                <c:pt idx="1763">
                  <c:v>6.53</c:v>
                </c:pt>
                <c:pt idx="1764">
                  <c:v>6.53</c:v>
                </c:pt>
                <c:pt idx="1765">
                  <c:v>6.53</c:v>
                </c:pt>
                <c:pt idx="1766">
                  <c:v>6.53</c:v>
                </c:pt>
                <c:pt idx="1767">
                  <c:v>6.45</c:v>
                </c:pt>
                <c:pt idx="1768">
                  <c:v>6.53</c:v>
                </c:pt>
                <c:pt idx="1769">
                  <c:v>6.53</c:v>
                </c:pt>
                <c:pt idx="1770">
                  <c:v>6.53</c:v>
                </c:pt>
                <c:pt idx="1771">
                  <c:v>6.53</c:v>
                </c:pt>
                <c:pt idx="1772">
                  <c:v>6.53</c:v>
                </c:pt>
                <c:pt idx="1773">
                  <c:v>6.29</c:v>
                </c:pt>
                <c:pt idx="1774">
                  <c:v>6.29</c:v>
                </c:pt>
                <c:pt idx="1775">
                  <c:v>6.34</c:v>
                </c:pt>
                <c:pt idx="1776">
                  <c:v>6.34</c:v>
                </c:pt>
                <c:pt idx="1777">
                  <c:v>6.34</c:v>
                </c:pt>
                <c:pt idx="1778">
                  <c:v>6.34</c:v>
                </c:pt>
                <c:pt idx="1779">
                  <c:v>6.34</c:v>
                </c:pt>
                <c:pt idx="1780">
                  <c:v>6.2</c:v>
                </c:pt>
                <c:pt idx="1781">
                  <c:v>6.2</c:v>
                </c:pt>
                <c:pt idx="1782">
                  <c:v>6.2</c:v>
                </c:pt>
                <c:pt idx="1783">
                  <c:v>6.2</c:v>
                </c:pt>
                <c:pt idx="1784">
                  <c:v>6.0780000000000003</c:v>
                </c:pt>
                <c:pt idx="1785">
                  <c:v>6.0780000000000003</c:v>
                </c:pt>
                <c:pt idx="1786">
                  <c:v>6.0780000000000003</c:v>
                </c:pt>
                <c:pt idx="1787">
                  <c:v>6.0780000000000003</c:v>
                </c:pt>
                <c:pt idx="1788">
                  <c:v>6.0780000000000003</c:v>
                </c:pt>
                <c:pt idx="1789">
                  <c:v>6.0780000000000003</c:v>
                </c:pt>
                <c:pt idx="1790">
                  <c:v>6.0780000000000003</c:v>
                </c:pt>
                <c:pt idx="1791">
                  <c:v>6.0780000000000003</c:v>
                </c:pt>
                <c:pt idx="1792">
                  <c:v>6.0780000000000003</c:v>
                </c:pt>
                <c:pt idx="1793">
                  <c:v>6.0780000000000003</c:v>
                </c:pt>
                <c:pt idx="1794">
                  <c:v>6.0780000000000003</c:v>
                </c:pt>
                <c:pt idx="1795">
                  <c:v>6.0780000000000003</c:v>
                </c:pt>
                <c:pt idx="1796">
                  <c:v>6.0780000000000003</c:v>
                </c:pt>
                <c:pt idx="1797">
                  <c:v>6.0780000000000003</c:v>
                </c:pt>
                <c:pt idx="1798">
                  <c:v>5.7779999999999996</c:v>
                </c:pt>
                <c:pt idx="1799">
                  <c:v>5.7779999999999996</c:v>
                </c:pt>
                <c:pt idx="1800">
                  <c:v>5.7779999999999996</c:v>
                </c:pt>
                <c:pt idx="1801">
                  <c:v>5.7779999999999996</c:v>
                </c:pt>
                <c:pt idx="1802">
                  <c:v>5.7779999999999996</c:v>
                </c:pt>
                <c:pt idx="1803">
                  <c:v>5.7779999999999996</c:v>
                </c:pt>
                <c:pt idx="1804">
                  <c:v>5.7779999999999996</c:v>
                </c:pt>
                <c:pt idx="1805">
                  <c:v>5.3</c:v>
                </c:pt>
                <c:pt idx="1806">
                  <c:v>5.3</c:v>
                </c:pt>
                <c:pt idx="1807">
                  <c:v>5.3</c:v>
                </c:pt>
                <c:pt idx="1808">
                  <c:v>5.3</c:v>
                </c:pt>
                <c:pt idx="1809">
                  <c:v>5.3</c:v>
                </c:pt>
                <c:pt idx="1810">
                  <c:v>5.3</c:v>
                </c:pt>
                <c:pt idx="1811">
                  <c:v>5.3</c:v>
                </c:pt>
                <c:pt idx="1812">
                  <c:v>5.3</c:v>
                </c:pt>
                <c:pt idx="1813">
                  <c:v>5.3</c:v>
                </c:pt>
                <c:pt idx="1814">
                  <c:v>5.3</c:v>
                </c:pt>
                <c:pt idx="1815">
                  <c:v>5.3</c:v>
                </c:pt>
                <c:pt idx="1816">
                  <c:v>5.3</c:v>
                </c:pt>
                <c:pt idx="1817">
                  <c:v>5.3</c:v>
                </c:pt>
                <c:pt idx="1818">
                  <c:v>5.3</c:v>
                </c:pt>
                <c:pt idx="1819">
                  <c:v>5.3</c:v>
                </c:pt>
                <c:pt idx="1820">
                  <c:v>5.3</c:v>
                </c:pt>
                <c:pt idx="1821">
                  <c:v>5.3</c:v>
                </c:pt>
                <c:pt idx="1822">
                  <c:v>5.3</c:v>
                </c:pt>
                <c:pt idx="1823">
                  <c:v>5.3</c:v>
                </c:pt>
                <c:pt idx="1824">
                  <c:v>5.3</c:v>
                </c:pt>
                <c:pt idx="1825">
                  <c:v>5.3</c:v>
                </c:pt>
                <c:pt idx="1826">
                  <c:v>5.2779999999999996</c:v>
                </c:pt>
                <c:pt idx="1827">
                  <c:v>5.2779999999999996</c:v>
                </c:pt>
                <c:pt idx="1828">
                  <c:v>5.2779999999999996</c:v>
                </c:pt>
                <c:pt idx="1829">
                  <c:v>5.2779999999999996</c:v>
                </c:pt>
                <c:pt idx="1830">
                  <c:v>5.2779999999999996</c:v>
                </c:pt>
                <c:pt idx="1831">
                  <c:v>5.2779999999999996</c:v>
                </c:pt>
                <c:pt idx="1832">
                  <c:v>4.9000000000000004</c:v>
                </c:pt>
                <c:pt idx="1833">
                  <c:v>4.9000000000000004</c:v>
                </c:pt>
                <c:pt idx="1834">
                  <c:v>4.9000000000000004</c:v>
                </c:pt>
                <c:pt idx="1835">
                  <c:v>4.9000000000000004</c:v>
                </c:pt>
                <c:pt idx="1836">
                  <c:v>4.9000000000000004</c:v>
                </c:pt>
                <c:pt idx="1837">
                  <c:v>4.9000000000000004</c:v>
                </c:pt>
                <c:pt idx="1838">
                  <c:v>4.9000000000000004</c:v>
                </c:pt>
                <c:pt idx="1839">
                  <c:v>4.9000000000000004</c:v>
                </c:pt>
                <c:pt idx="1840">
                  <c:v>4.9000000000000004</c:v>
                </c:pt>
                <c:pt idx="1841">
                  <c:v>4.9000000000000004</c:v>
                </c:pt>
                <c:pt idx="1842">
                  <c:v>4.9000000000000004</c:v>
                </c:pt>
                <c:pt idx="1843">
                  <c:v>4.9000000000000004</c:v>
                </c:pt>
                <c:pt idx="1844">
                  <c:v>4.9000000000000004</c:v>
                </c:pt>
                <c:pt idx="1845">
                  <c:v>4.9000000000000004</c:v>
                </c:pt>
                <c:pt idx="1846">
                  <c:v>4.9000000000000004</c:v>
                </c:pt>
                <c:pt idx="1847">
                  <c:v>4.9000000000000004</c:v>
                </c:pt>
                <c:pt idx="1848">
                  <c:v>4.9000000000000004</c:v>
                </c:pt>
                <c:pt idx="1849">
                  <c:v>4.9000000000000004</c:v>
                </c:pt>
                <c:pt idx="1850">
                  <c:v>4.9000000000000004</c:v>
                </c:pt>
                <c:pt idx="1851">
                  <c:v>4.9000000000000004</c:v>
                </c:pt>
                <c:pt idx="1852">
                  <c:v>4.9000000000000004</c:v>
                </c:pt>
                <c:pt idx="1853">
                  <c:v>4.9000000000000004</c:v>
                </c:pt>
                <c:pt idx="1854">
                  <c:v>4.9000000000000004</c:v>
                </c:pt>
                <c:pt idx="1855">
                  <c:v>4.9000000000000004</c:v>
                </c:pt>
                <c:pt idx="1856">
                  <c:v>6.2</c:v>
                </c:pt>
                <c:pt idx="1857">
                  <c:v>6.2</c:v>
                </c:pt>
                <c:pt idx="1858">
                  <c:v>6.3780000000000001</c:v>
                </c:pt>
                <c:pt idx="1859">
                  <c:v>6.65</c:v>
                </c:pt>
                <c:pt idx="1860">
                  <c:v>6.65</c:v>
                </c:pt>
                <c:pt idx="1861">
                  <c:v>6</c:v>
                </c:pt>
                <c:pt idx="1862">
                  <c:v>6</c:v>
                </c:pt>
                <c:pt idx="1863">
                  <c:v>6</c:v>
                </c:pt>
                <c:pt idx="1864">
                  <c:v>6</c:v>
                </c:pt>
                <c:pt idx="1865">
                  <c:v>6</c:v>
                </c:pt>
                <c:pt idx="1866">
                  <c:v>6</c:v>
                </c:pt>
                <c:pt idx="1867">
                  <c:v>5.7</c:v>
                </c:pt>
                <c:pt idx="1868">
                  <c:v>5.7</c:v>
                </c:pt>
                <c:pt idx="1869">
                  <c:v>5.7</c:v>
                </c:pt>
                <c:pt idx="1870">
                  <c:v>5.7</c:v>
                </c:pt>
                <c:pt idx="1871">
                  <c:v>5.7</c:v>
                </c:pt>
                <c:pt idx="1872">
                  <c:v>5.7</c:v>
                </c:pt>
                <c:pt idx="1873">
                  <c:v>5.7</c:v>
                </c:pt>
                <c:pt idx="1874">
                  <c:v>5.7</c:v>
                </c:pt>
                <c:pt idx="1875">
                  <c:v>5.7</c:v>
                </c:pt>
                <c:pt idx="1876">
                  <c:v>5.7</c:v>
                </c:pt>
                <c:pt idx="1877">
                  <c:v>5.7</c:v>
                </c:pt>
                <c:pt idx="1878">
                  <c:v>5.7</c:v>
                </c:pt>
                <c:pt idx="1879">
                  <c:v>5.7</c:v>
                </c:pt>
                <c:pt idx="1880">
                  <c:v>5.7</c:v>
                </c:pt>
                <c:pt idx="1881">
                  <c:v>5.7</c:v>
                </c:pt>
                <c:pt idx="1882">
                  <c:v>5.7</c:v>
                </c:pt>
                <c:pt idx="1883">
                  <c:v>5.7</c:v>
                </c:pt>
                <c:pt idx="1884">
                  <c:v>5.7</c:v>
                </c:pt>
                <c:pt idx="1885">
                  <c:v>5.7</c:v>
                </c:pt>
                <c:pt idx="1886">
                  <c:v>5.7039999999999997</c:v>
                </c:pt>
                <c:pt idx="1887">
                  <c:v>5.7039999999999997</c:v>
                </c:pt>
                <c:pt idx="1888">
                  <c:v>5.7039999999999997</c:v>
                </c:pt>
                <c:pt idx="1889">
                  <c:v>5.7039999999999997</c:v>
                </c:pt>
                <c:pt idx="1890">
                  <c:v>5.7039999999999997</c:v>
                </c:pt>
                <c:pt idx="1891">
                  <c:v>5.7039999999999997</c:v>
                </c:pt>
                <c:pt idx="1892">
                  <c:v>5.7039999999999997</c:v>
                </c:pt>
                <c:pt idx="1893">
                  <c:v>5.7039999999999997</c:v>
                </c:pt>
                <c:pt idx="1894">
                  <c:v>5.7039999999999997</c:v>
                </c:pt>
                <c:pt idx="1895">
                  <c:v>5.7039999999999997</c:v>
                </c:pt>
                <c:pt idx="1896">
                  <c:v>5.7039999999999997</c:v>
                </c:pt>
                <c:pt idx="1897">
                  <c:v>5.7039999999999997</c:v>
                </c:pt>
                <c:pt idx="1898">
                  <c:v>5.7039999999999997</c:v>
                </c:pt>
                <c:pt idx="1899">
                  <c:v>6.1669999999999998</c:v>
                </c:pt>
                <c:pt idx="1900">
                  <c:v>7.02</c:v>
                </c:pt>
                <c:pt idx="1901">
                  <c:v>6.5670000000000002</c:v>
                </c:pt>
                <c:pt idx="1902">
                  <c:v>6.5670000000000002</c:v>
                </c:pt>
                <c:pt idx="1903">
                  <c:v>6.5670000000000002</c:v>
                </c:pt>
                <c:pt idx="1904">
                  <c:v>6.5670000000000002</c:v>
                </c:pt>
                <c:pt idx="1905">
                  <c:v>6.5670000000000002</c:v>
                </c:pt>
                <c:pt idx="1906">
                  <c:v>6.5670000000000002</c:v>
                </c:pt>
                <c:pt idx="1907">
                  <c:v>6.5670000000000002</c:v>
                </c:pt>
                <c:pt idx="1908">
                  <c:v>6.5670000000000002</c:v>
                </c:pt>
                <c:pt idx="1909">
                  <c:v>6.867</c:v>
                </c:pt>
                <c:pt idx="1910">
                  <c:v>6.867</c:v>
                </c:pt>
                <c:pt idx="1911">
                  <c:v>6.867</c:v>
                </c:pt>
                <c:pt idx="1912">
                  <c:v>6.867</c:v>
                </c:pt>
                <c:pt idx="1913">
                  <c:v>6.867</c:v>
                </c:pt>
                <c:pt idx="1914">
                  <c:v>6.867</c:v>
                </c:pt>
                <c:pt idx="1915">
                  <c:v>6.867</c:v>
                </c:pt>
                <c:pt idx="1916">
                  <c:v>7.04</c:v>
                </c:pt>
                <c:pt idx="1917">
                  <c:v>7.04</c:v>
                </c:pt>
                <c:pt idx="1918">
                  <c:v>7.04</c:v>
                </c:pt>
                <c:pt idx="1919">
                  <c:v>7.04</c:v>
                </c:pt>
                <c:pt idx="1920">
                  <c:v>7.04</c:v>
                </c:pt>
                <c:pt idx="1921">
                  <c:v>7.1669999999999998</c:v>
                </c:pt>
                <c:pt idx="1922">
                  <c:v>7.1669999999999998</c:v>
                </c:pt>
                <c:pt idx="1923">
                  <c:v>7.1669999999999998</c:v>
                </c:pt>
                <c:pt idx="1924">
                  <c:v>7.1669999999999998</c:v>
                </c:pt>
                <c:pt idx="1925">
                  <c:v>7.1669999999999998</c:v>
                </c:pt>
                <c:pt idx="1926">
                  <c:v>7.1669999999999998</c:v>
                </c:pt>
                <c:pt idx="1927">
                  <c:v>8.1669999999999998</c:v>
                </c:pt>
                <c:pt idx="1928">
                  <c:v>8.3859999999999992</c:v>
                </c:pt>
                <c:pt idx="1929">
                  <c:v>8.3859999999999992</c:v>
                </c:pt>
                <c:pt idx="1930">
                  <c:v>8.3859999999999992</c:v>
                </c:pt>
                <c:pt idx="1931">
                  <c:v>8.3859999999999992</c:v>
                </c:pt>
                <c:pt idx="1932">
                  <c:v>8.3859999999999992</c:v>
                </c:pt>
                <c:pt idx="1933">
                  <c:v>8.3859999999999992</c:v>
                </c:pt>
                <c:pt idx="1934">
                  <c:v>8.3859999999999992</c:v>
                </c:pt>
                <c:pt idx="1935">
                  <c:v>8.3859999999999992</c:v>
                </c:pt>
                <c:pt idx="1936">
                  <c:v>8.3859999999999992</c:v>
                </c:pt>
                <c:pt idx="1937">
                  <c:v>8.3859999999999992</c:v>
                </c:pt>
                <c:pt idx="1938">
                  <c:v>8.3859999999999992</c:v>
                </c:pt>
                <c:pt idx="1939">
                  <c:v>8.3859999999999992</c:v>
                </c:pt>
                <c:pt idx="1940">
                  <c:v>8.3859999999999992</c:v>
                </c:pt>
                <c:pt idx="1941">
                  <c:v>8.3859999999999992</c:v>
                </c:pt>
                <c:pt idx="1942">
                  <c:v>9.31</c:v>
                </c:pt>
                <c:pt idx="1943">
                  <c:v>9.31</c:v>
                </c:pt>
                <c:pt idx="1944">
                  <c:v>9.3670000000000009</c:v>
                </c:pt>
                <c:pt idx="1945">
                  <c:v>9.3979999999999997</c:v>
                </c:pt>
                <c:pt idx="1946">
                  <c:v>9.3979999999999997</c:v>
                </c:pt>
                <c:pt idx="1947">
                  <c:v>9.3979999999999997</c:v>
                </c:pt>
                <c:pt idx="1948">
                  <c:v>9.7100000000000009</c:v>
                </c:pt>
                <c:pt idx="1949">
                  <c:v>9.7100000000000009</c:v>
                </c:pt>
                <c:pt idx="1950">
                  <c:v>10.667</c:v>
                </c:pt>
                <c:pt idx="1951">
                  <c:v>10.667</c:v>
                </c:pt>
                <c:pt idx="1952">
                  <c:v>10.667</c:v>
                </c:pt>
                <c:pt idx="1953">
                  <c:v>10.667</c:v>
                </c:pt>
                <c:pt idx="1954">
                  <c:v>10.667</c:v>
                </c:pt>
                <c:pt idx="1955">
                  <c:v>12</c:v>
                </c:pt>
                <c:pt idx="1956">
                  <c:v>11.567</c:v>
                </c:pt>
                <c:pt idx="1957">
                  <c:v>12</c:v>
                </c:pt>
                <c:pt idx="1958">
                  <c:v>12.11</c:v>
                </c:pt>
                <c:pt idx="1959">
                  <c:v>12.11</c:v>
                </c:pt>
                <c:pt idx="1960">
                  <c:v>12.11</c:v>
                </c:pt>
                <c:pt idx="1961">
                  <c:v>12.11</c:v>
                </c:pt>
                <c:pt idx="1962">
                  <c:v>12.180000000000001</c:v>
                </c:pt>
                <c:pt idx="1963">
                  <c:v>12.180000000000001</c:v>
                </c:pt>
                <c:pt idx="1964">
                  <c:v>12.509999999999996</c:v>
                </c:pt>
                <c:pt idx="1965">
                  <c:v>12.509999999999996</c:v>
                </c:pt>
                <c:pt idx="1966">
                  <c:v>12.509999999999996</c:v>
                </c:pt>
                <c:pt idx="1967">
                  <c:v>12.509999999999996</c:v>
                </c:pt>
                <c:pt idx="1968">
                  <c:v>12.509999999999996</c:v>
                </c:pt>
                <c:pt idx="1969">
                  <c:v>12.509999999999996</c:v>
                </c:pt>
                <c:pt idx="1970">
                  <c:v>12.51</c:v>
                </c:pt>
                <c:pt idx="1971">
                  <c:v>12.96</c:v>
                </c:pt>
                <c:pt idx="1972">
                  <c:v>13.31</c:v>
                </c:pt>
                <c:pt idx="1973">
                  <c:v>13.31</c:v>
                </c:pt>
                <c:pt idx="1974">
                  <c:v>13.31</c:v>
                </c:pt>
                <c:pt idx="1975">
                  <c:v>13.31</c:v>
                </c:pt>
                <c:pt idx="1976">
                  <c:v>13.31</c:v>
                </c:pt>
                <c:pt idx="1977">
                  <c:v>13.81</c:v>
                </c:pt>
                <c:pt idx="1978">
                  <c:v>13.81</c:v>
                </c:pt>
                <c:pt idx="1979">
                  <c:v>13.81</c:v>
                </c:pt>
                <c:pt idx="1980">
                  <c:v>14.01</c:v>
                </c:pt>
                <c:pt idx="1981">
                  <c:v>14.01</c:v>
                </c:pt>
                <c:pt idx="1982">
                  <c:v>14.01</c:v>
                </c:pt>
                <c:pt idx="1983">
                  <c:v>14.01</c:v>
                </c:pt>
                <c:pt idx="1984">
                  <c:v>14.01</c:v>
                </c:pt>
                <c:pt idx="1985">
                  <c:v>14.7</c:v>
                </c:pt>
                <c:pt idx="1986">
                  <c:v>14.7</c:v>
                </c:pt>
                <c:pt idx="1987">
                  <c:v>14.7</c:v>
                </c:pt>
                <c:pt idx="1988">
                  <c:v>14.7</c:v>
                </c:pt>
                <c:pt idx="1989">
                  <c:v>14.7</c:v>
                </c:pt>
                <c:pt idx="1990">
                  <c:v>14.51</c:v>
                </c:pt>
                <c:pt idx="1991">
                  <c:v>14.51</c:v>
                </c:pt>
                <c:pt idx="1992">
                  <c:v>14.411</c:v>
                </c:pt>
                <c:pt idx="1993">
                  <c:v>14.215</c:v>
                </c:pt>
                <c:pt idx="1994">
                  <c:v>14.215</c:v>
                </c:pt>
                <c:pt idx="1995">
                  <c:v>14.215</c:v>
                </c:pt>
                <c:pt idx="1996">
                  <c:v>14.215</c:v>
                </c:pt>
                <c:pt idx="1997">
                  <c:v>14</c:v>
                </c:pt>
                <c:pt idx="1998">
                  <c:v>13.625</c:v>
                </c:pt>
                <c:pt idx="1999">
                  <c:v>13.625</c:v>
                </c:pt>
                <c:pt idx="2000">
                  <c:v>13.255000000000001</c:v>
                </c:pt>
                <c:pt idx="2001">
                  <c:v>13.255000000000001</c:v>
                </c:pt>
                <c:pt idx="2002">
                  <c:v>13.255000000000001</c:v>
                </c:pt>
                <c:pt idx="2003">
                  <c:v>13.255000000000001</c:v>
                </c:pt>
                <c:pt idx="2004">
                  <c:v>12.648</c:v>
                </c:pt>
                <c:pt idx="2005">
                  <c:v>13.02</c:v>
                </c:pt>
                <c:pt idx="2006">
                  <c:v>13.02</c:v>
                </c:pt>
                <c:pt idx="2007">
                  <c:v>12.805</c:v>
                </c:pt>
                <c:pt idx="2008">
                  <c:v>12.648</c:v>
                </c:pt>
                <c:pt idx="2009">
                  <c:v>12.648</c:v>
                </c:pt>
                <c:pt idx="2010">
                  <c:v>12.648</c:v>
                </c:pt>
                <c:pt idx="2011">
                  <c:v>12.135</c:v>
                </c:pt>
                <c:pt idx="2012">
                  <c:v>12.135</c:v>
                </c:pt>
                <c:pt idx="2013">
                  <c:v>12.135</c:v>
                </c:pt>
                <c:pt idx="2014">
                  <c:v>12.164999999999999</c:v>
                </c:pt>
                <c:pt idx="2015">
                  <c:v>12.164999999999999</c:v>
                </c:pt>
                <c:pt idx="2016">
                  <c:v>12.164999999999999</c:v>
                </c:pt>
                <c:pt idx="2017">
                  <c:v>12.164999999999999</c:v>
                </c:pt>
                <c:pt idx="2018">
                  <c:v>12.164999999999999</c:v>
                </c:pt>
                <c:pt idx="2019">
                  <c:v>12.355</c:v>
                </c:pt>
                <c:pt idx="2020">
                  <c:v>12.355</c:v>
                </c:pt>
                <c:pt idx="2021">
                  <c:v>13.01</c:v>
                </c:pt>
                <c:pt idx="2022">
                  <c:v>13.01</c:v>
                </c:pt>
                <c:pt idx="2023">
                  <c:v>13.01</c:v>
                </c:pt>
                <c:pt idx="2024">
                  <c:v>10.802</c:v>
                </c:pt>
                <c:pt idx="2025">
                  <c:v>10.802</c:v>
                </c:pt>
                <c:pt idx="2026">
                  <c:v>10.802</c:v>
                </c:pt>
                <c:pt idx="2027">
                  <c:v>10.802</c:v>
                </c:pt>
                <c:pt idx="2028">
                  <c:v>10.802</c:v>
                </c:pt>
                <c:pt idx="2029">
                  <c:v>10.802</c:v>
                </c:pt>
                <c:pt idx="2030">
                  <c:v>12.166</c:v>
                </c:pt>
                <c:pt idx="2031">
                  <c:v>12.166</c:v>
                </c:pt>
                <c:pt idx="2032">
                  <c:v>12.166</c:v>
                </c:pt>
                <c:pt idx="2033">
                  <c:v>12.166</c:v>
                </c:pt>
                <c:pt idx="2034">
                  <c:v>12.166</c:v>
                </c:pt>
                <c:pt idx="2035">
                  <c:v>12.166</c:v>
                </c:pt>
                <c:pt idx="2036">
                  <c:v>12.166</c:v>
                </c:pt>
                <c:pt idx="2037">
                  <c:v>12.166</c:v>
                </c:pt>
                <c:pt idx="2038">
                  <c:v>12.166</c:v>
                </c:pt>
                <c:pt idx="2039">
                  <c:v>12.166</c:v>
                </c:pt>
                <c:pt idx="2040">
                  <c:v>12.166</c:v>
                </c:pt>
                <c:pt idx="2041">
                  <c:v>12.166</c:v>
                </c:pt>
                <c:pt idx="2042">
                  <c:v>12.166</c:v>
                </c:pt>
                <c:pt idx="2043">
                  <c:v>12.166</c:v>
                </c:pt>
                <c:pt idx="2044">
                  <c:v>12.166</c:v>
                </c:pt>
                <c:pt idx="2045">
                  <c:v>12.166</c:v>
                </c:pt>
                <c:pt idx="2046">
                  <c:v>12.166</c:v>
                </c:pt>
                <c:pt idx="2047">
                  <c:v>12.166</c:v>
                </c:pt>
                <c:pt idx="2048">
                  <c:v>12.166</c:v>
                </c:pt>
                <c:pt idx="2049">
                  <c:v>12.166</c:v>
                </c:pt>
                <c:pt idx="2050">
                  <c:v>12.166</c:v>
                </c:pt>
                <c:pt idx="2051">
                  <c:v>12.166</c:v>
                </c:pt>
                <c:pt idx="2052">
                  <c:v>12.166</c:v>
                </c:pt>
                <c:pt idx="2053">
                  <c:v>12.166</c:v>
                </c:pt>
                <c:pt idx="2054">
                  <c:v>12.074999999999999</c:v>
                </c:pt>
                <c:pt idx="2055">
                  <c:v>12.074999999999999</c:v>
                </c:pt>
                <c:pt idx="2056">
                  <c:v>12.074999999999999</c:v>
                </c:pt>
                <c:pt idx="2057">
                  <c:v>12.083</c:v>
                </c:pt>
                <c:pt idx="2058">
                  <c:v>12.083</c:v>
                </c:pt>
                <c:pt idx="2059">
                  <c:v>12.083</c:v>
                </c:pt>
                <c:pt idx="2060">
                  <c:v>12.083</c:v>
                </c:pt>
                <c:pt idx="2061">
                  <c:v>12.183</c:v>
                </c:pt>
                <c:pt idx="2062">
                  <c:v>12.215</c:v>
                </c:pt>
                <c:pt idx="2063">
                  <c:v>12.265000000000001</c:v>
                </c:pt>
                <c:pt idx="2064">
                  <c:v>12.265000000000001</c:v>
                </c:pt>
                <c:pt idx="2065">
                  <c:v>12.265000000000001</c:v>
                </c:pt>
                <c:pt idx="2066">
                  <c:v>12.265000000000001</c:v>
                </c:pt>
                <c:pt idx="2067">
                  <c:v>11.925000000000001</c:v>
                </c:pt>
                <c:pt idx="2068">
                  <c:v>11.882999999999999</c:v>
                </c:pt>
                <c:pt idx="2069">
                  <c:v>11.646000000000001</c:v>
                </c:pt>
                <c:pt idx="2070">
                  <c:v>11.646000000000001</c:v>
                </c:pt>
                <c:pt idx="2071">
                  <c:v>11.646000000000001</c:v>
                </c:pt>
                <c:pt idx="2072">
                  <c:v>11.646000000000001</c:v>
                </c:pt>
                <c:pt idx="2073">
                  <c:v>11.646000000000001</c:v>
                </c:pt>
                <c:pt idx="2074">
                  <c:v>11.646000000000001</c:v>
                </c:pt>
                <c:pt idx="2075">
                  <c:v>11.555</c:v>
                </c:pt>
                <c:pt idx="2076">
                  <c:v>11.555</c:v>
                </c:pt>
                <c:pt idx="2077">
                  <c:v>11.365</c:v>
                </c:pt>
                <c:pt idx="2078">
                  <c:v>11.365</c:v>
                </c:pt>
                <c:pt idx="2079">
                  <c:v>10.776999999999999</c:v>
                </c:pt>
                <c:pt idx="2080">
                  <c:v>10.776999999999999</c:v>
                </c:pt>
                <c:pt idx="2081">
                  <c:v>10.776999999999999</c:v>
                </c:pt>
                <c:pt idx="2082">
                  <c:v>10.776999999999999</c:v>
                </c:pt>
                <c:pt idx="2083">
                  <c:v>10.776999999999999</c:v>
                </c:pt>
                <c:pt idx="2084">
                  <c:v>10.776999999999999</c:v>
                </c:pt>
                <c:pt idx="2085">
                  <c:v>10.776999999999999</c:v>
                </c:pt>
                <c:pt idx="2086">
                  <c:v>10.776999999999999</c:v>
                </c:pt>
                <c:pt idx="2087">
                  <c:v>10.776999999999999</c:v>
                </c:pt>
                <c:pt idx="2088">
                  <c:v>10.776999999999999</c:v>
                </c:pt>
                <c:pt idx="2089">
                  <c:v>10.776999999999999</c:v>
                </c:pt>
                <c:pt idx="2090">
                  <c:v>10.776999999999999</c:v>
                </c:pt>
                <c:pt idx="2091">
                  <c:v>9.7100000000000009</c:v>
                </c:pt>
                <c:pt idx="2092">
                  <c:v>9.7100000000000009</c:v>
                </c:pt>
                <c:pt idx="2093">
                  <c:v>9.7100000000000009</c:v>
                </c:pt>
                <c:pt idx="2094">
                  <c:v>9.7100000000000009</c:v>
                </c:pt>
                <c:pt idx="2095">
                  <c:v>9.5299999999999994</c:v>
                </c:pt>
                <c:pt idx="2096">
                  <c:v>9.5299999999999994</c:v>
                </c:pt>
                <c:pt idx="2097">
                  <c:v>9.4700000000000006</c:v>
                </c:pt>
                <c:pt idx="2098">
                  <c:v>9.452</c:v>
                </c:pt>
                <c:pt idx="2099">
                  <c:v>9.452</c:v>
                </c:pt>
                <c:pt idx="2100">
                  <c:v>9.39</c:v>
                </c:pt>
                <c:pt idx="2101">
                  <c:v>9.39</c:v>
                </c:pt>
                <c:pt idx="2102">
                  <c:v>8.82</c:v>
                </c:pt>
                <c:pt idx="2103">
                  <c:v>8.82</c:v>
                </c:pt>
                <c:pt idx="2104">
                  <c:v>8.82</c:v>
                </c:pt>
                <c:pt idx="2105">
                  <c:v>8.82</c:v>
                </c:pt>
                <c:pt idx="2106">
                  <c:v>8.73</c:v>
                </c:pt>
                <c:pt idx="2107">
                  <c:v>8.73</c:v>
                </c:pt>
                <c:pt idx="2108">
                  <c:v>8.73</c:v>
                </c:pt>
                <c:pt idx="2109">
                  <c:v>8.73</c:v>
                </c:pt>
                <c:pt idx="2110">
                  <c:v>8.73</c:v>
                </c:pt>
                <c:pt idx="2111">
                  <c:v>8.73</c:v>
                </c:pt>
                <c:pt idx="2112">
                  <c:v>8.73</c:v>
                </c:pt>
                <c:pt idx="2113">
                  <c:v>8.73</c:v>
                </c:pt>
                <c:pt idx="2114">
                  <c:v>8.73</c:v>
                </c:pt>
                <c:pt idx="2115">
                  <c:v>8.34</c:v>
                </c:pt>
                <c:pt idx="2116">
                  <c:v>8.34</c:v>
                </c:pt>
                <c:pt idx="2117">
                  <c:v>8.1999999999999993</c:v>
                </c:pt>
                <c:pt idx="2118">
                  <c:v>8.1999999999999993</c:v>
                </c:pt>
                <c:pt idx="2119">
                  <c:v>7.99</c:v>
                </c:pt>
                <c:pt idx="2120">
                  <c:v>7.99</c:v>
                </c:pt>
                <c:pt idx="2121">
                  <c:v>7.99</c:v>
                </c:pt>
                <c:pt idx="2122">
                  <c:v>7.99</c:v>
                </c:pt>
                <c:pt idx="2123">
                  <c:v>7.99</c:v>
                </c:pt>
                <c:pt idx="2124">
                  <c:v>7.99</c:v>
                </c:pt>
                <c:pt idx="2125">
                  <c:v>7.99</c:v>
                </c:pt>
                <c:pt idx="2126">
                  <c:v>7.99</c:v>
                </c:pt>
                <c:pt idx="2127">
                  <c:v>7.99</c:v>
                </c:pt>
                <c:pt idx="2128">
                  <c:v>7.99</c:v>
                </c:pt>
                <c:pt idx="2129">
                  <c:v>8.0779999999999994</c:v>
                </c:pt>
                <c:pt idx="2130">
                  <c:v>8.0779999999999994</c:v>
                </c:pt>
                <c:pt idx="2131">
                  <c:v>8.0779999999999994</c:v>
                </c:pt>
                <c:pt idx="2132">
                  <c:v>8.0779999999999994</c:v>
                </c:pt>
                <c:pt idx="2133">
                  <c:v>7.69</c:v>
                </c:pt>
                <c:pt idx="2134">
                  <c:v>7.69</c:v>
                </c:pt>
                <c:pt idx="2135">
                  <c:v>7.69</c:v>
                </c:pt>
                <c:pt idx="2136">
                  <c:v>7.69</c:v>
                </c:pt>
                <c:pt idx="2137">
                  <c:v>7.69</c:v>
                </c:pt>
                <c:pt idx="2138">
                  <c:v>8.0779999999999994</c:v>
                </c:pt>
                <c:pt idx="2139">
                  <c:v>8.0779999999999994</c:v>
                </c:pt>
                <c:pt idx="2140">
                  <c:v>8.0779999999999994</c:v>
                </c:pt>
                <c:pt idx="2141">
                  <c:v>8.0779999999999994</c:v>
                </c:pt>
                <c:pt idx="2142">
                  <c:v>8.0779999999999994</c:v>
                </c:pt>
                <c:pt idx="2143">
                  <c:v>8.09</c:v>
                </c:pt>
                <c:pt idx="2144">
                  <c:v>8.09</c:v>
                </c:pt>
                <c:pt idx="2145">
                  <c:v>8.09</c:v>
                </c:pt>
                <c:pt idx="2146">
                  <c:v>8.09</c:v>
                </c:pt>
                <c:pt idx="2147">
                  <c:v>8.09</c:v>
                </c:pt>
                <c:pt idx="2148">
                  <c:v>8.09</c:v>
                </c:pt>
                <c:pt idx="2149">
                  <c:v>8.09</c:v>
                </c:pt>
                <c:pt idx="2150">
                  <c:v>8.09</c:v>
                </c:pt>
                <c:pt idx="2151">
                  <c:v>8.09</c:v>
                </c:pt>
                <c:pt idx="2152">
                  <c:v>8.09</c:v>
                </c:pt>
                <c:pt idx="2153">
                  <c:v>7.7480000000000002</c:v>
                </c:pt>
                <c:pt idx="2154">
                  <c:v>7.7480000000000002</c:v>
                </c:pt>
                <c:pt idx="2155">
                  <c:v>7.7480000000000002</c:v>
                </c:pt>
                <c:pt idx="2156">
                  <c:v>7.7480000000000002</c:v>
                </c:pt>
                <c:pt idx="2157">
                  <c:v>7.7480000000000002</c:v>
                </c:pt>
                <c:pt idx="2158">
                  <c:v>7.7480000000000002</c:v>
                </c:pt>
                <c:pt idx="2159">
                  <c:v>8.048</c:v>
                </c:pt>
                <c:pt idx="2160">
                  <c:v>8.048</c:v>
                </c:pt>
                <c:pt idx="2161">
                  <c:v>8.048</c:v>
                </c:pt>
                <c:pt idx="2162">
                  <c:v>8.048</c:v>
                </c:pt>
                <c:pt idx="2163">
                  <c:v>8.048</c:v>
                </c:pt>
                <c:pt idx="2164">
                  <c:v>8.048</c:v>
                </c:pt>
                <c:pt idx="2165">
                  <c:v>7.9080000000000004</c:v>
                </c:pt>
                <c:pt idx="2166">
                  <c:v>7.9080000000000004</c:v>
                </c:pt>
                <c:pt idx="2167">
                  <c:v>7.7080000000000002</c:v>
                </c:pt>
                <c:pt idx="2168">
                  <c:v>7.7080000000000002</c:v>
                </c:pt>
                <c:pt idx="2169">
                  <c:v>7.7080000000000002</c:v>
                </c:pt>
                <c:pt idx="2170">
                  <c:v>7.7080000000000002</c:v>
                </c:pt>
                <c:pt idx="2171">
                  <c:v>7.7080000000000002</c:v>
                </c:pt>
                <c:pt idx="2172">
                  <c:v>8.0190000000000001</c:v>
                </c:pt>
                <c:pt idx="2173">
                  <c:v>8.19</c:v>
                </c:pt>
                <c:pt idx="2174">
                  <c:v>8.19</c:v>
                </c:pt>
                <c:pt idx="2175">
                  <c:v>8.39</c:v>
                </c:pt>
                <c:pt idx="2176">
                  <c:v>8.39</c:v>
                </c:pt>
                <c:pt idx="2177">
                  <c:v>8.39</c:v>
                </c:pt>
                <c:pt idx="2178">
                  <c:v>8.39</c:v>
                </c:pt>
                <c:pt idx="2179">
                  <c:v>8.5709999999999997</c:v>
                </c:pt>
                <c:pt idx="2180">
                  <c:v>8.7479999999999993</c:v>
                </c:pt>
                <c:pt idx="2181">
                  <c:v>8.7479999999999993</c:v>
                </c:pt>
                <c:pt idx="2182">
                  <c:v>8.2899999999999991</c:v>
                </c:pt>
                <c:pt idx="2183">
                  <c:v>8.2899999999999991</c:v>
                </c:pt>
                <c:pt idx="2184">
                  <c:v>8.2899999999999991</c:v>
                </c:pt>
                <c:pt idx="2185">
                  <c:v>8.2899999999999991</c:v>
                </c:pt>
                <c:pt idx="2186">
                  <c:v>8.2899999999999991</c:v>
                </c:pt>
                <c:pt idx="2187">
                  <c:v>8.2899999999999991</c:v>
                </c:pt>
                <c:pt idx="2188">
                  <c:v>8.1300000000000008</c:v>
                </c:pt>
                <c:pt idx="2189">
                  <c:v>8.1300000000000008</c:v>
                </c:pt>
                <c:pt idx="2190">
                  <c:v>7.93</c:v>
                </c:pt>
                <c:pt idx="2191">
                  <c:v>7.93</c:v>
                </c:pt>
                <c:pt idx="2192">
                  <c:v>7.93</c:v>
                </c:pt>
                <c:pt idx="2193">
                  <c:v>7.93</c:v>
                </c:pt>
                <c:pt idx="2194">
                  <c:v>7.49</c:v>
                </c:pt>
                <c:pt idx="2195">
                  <c:v>7.49</c:v>
                </c:pt>
                <c:pt idx="2196">
                  <c:v>7.2080000000000002</c:v>
                </c:pt>
                <c:pt idx="2197">
                  <c:v>7.03</c:v>
                </c:pt>
                <c:pt idx="2198">
                  <c:v>7.03</c:v>
                </c:pt>
                <c:pt idx="2199">
                  <c:v>7.03</c:v>
                </c:pt>
                <c:pt idx="2200">
                  <c:v>6.93</c:v>
                </c:pt>
                <c:pt idx="2201">
                  <c:v>7.008</c:v>
                </c:pt>
                <c:pt idx="2202">
                  <c:v>7.008</c:v>
                </c:pt>
                <c:pt idx="2203">
                  <c:v>6.9080000000000004</c:v>
                </c:pt>
                <c:pt idx="2204">
                  <c:v>6.9080000000000004</c:v>
                </c:pt>
                <c:pt idx="2205">
                  <c:v>6.85</c:v>
                </c:pt>
                <c:pt idx="2206">
                  <c:v>6.85</c:v>
                </c:pt>
                <c:pt idx="2207">
                  <c:v>6.85</c:v>
                </c:pt>
                <c:pt idx="2208">
                  <c:v>6.85</c:v>
                </c:pt>
                <c:pt idx="2209">
                  <c:v>6.7080000000000002</c:v>
                </c:pt>
                <c:pt idx="2210">
                  <c:v>6.7080000000000002</c:v>
                </c:pt>
                <c:pt idx="2211">
                  <c:v>6.73</c:v>
                </c:pt>
                <c:pt idx="2212">
                  <c:v>6.73</c:v>
                </c:pt>
                <c:pt idx="2213">
                  <c:v>6.73</c:v>
                </c:pt>
                <c:pt idx="2214">
                  <c:v>6.63</c:v>
                </c:pt>
                <c:pt idx="2215">
                  <c:v>6.548</c:v>
                </c:pt>
                <c:pt idx="2216">
                  <c:v>6.4080000000000004</c:v>
                </c:pt>
                <c:pt idx="2217">
                  <c:v>6.4080000000000004</c:v>
                </c:pt>
                <c:pt idx="2218">
                  <c:v>6.4080000000000004</c:v>
                </c:pt>
                <c:pt idx="2219">
                  <c:v>6.4080000000000004</c:v>
                </c:pt>
                <c:pt idx="2220">
                  <c:v>6.4080000000000004</c:v>
                </c:pt>
                <c:pt idx="2221">
                  <c:v>6.4080000000000004</c:v>
                </c:pt>
                <c:pt idx="2222">
                  <c:v>6.4080000000000004</c:v>
                </c:pt>
                <c:pt idx="2223">
                  <c:v>6.2080000000000002</c:v>
                </c:pt>
                <c:pt idx="2224">
                  <c:v>6.2080000000000002</c:v>
                </c:pt>
                <c:pt idx="2225">
                  <c:v>6.2080000000000002</c:v>
                </c:pt>
                <c:pt idx="2226">
                  <c:v>6.2080000000000002</c:v>
                </c:pt>
                <c:pt idx="2227">
                  <c:v>6.2080000000000002</c:v>
                </c:pt>
                <c:pt idx="2228">
                  <c:v>6.2080000000000002</c:v>
                </c:pt>
                <c:pt idx="2229">
                  <c:v>6.2080000000000002</c:v>
                </c:pt>
                <c:pt idx="2230">
                  <c:v>6.2080000000000002</c:v>
                </c:pt>
                <c:pt idx="2231">
                  <c:v>6.4550000000000001</c:v>
                </c:pt>
                <c:pt idx="2232">
                  <c:v>6.4550000000000001</c:v>
                </c:pt>
                <c:pt idx="2233">
                  <c:v>6.4550000000000001</c:v>
                </c:pt>
                <c:pt idx="2234">
                  <c:v>6.4550000000000001</c:v>
                </c:pt>
                <c:pt idx="2235">
                  <c:v>6.4550000000000001</c:v>
                </c:pt>
                <c:pt idx="2236">
                  <c:v>5.95</c:v>
                </c:pt>
                <c:pt idx="2237">
                  <c:v>6.3479999999999999</c:v>
                </c:pt>
                <c:pt idx="2238">
                  <c:v>6.2549999999999999</c:v>
                </c:pt>
                <c:pt idx="2239">
                  <c:v>6.2549999999999999</c:v>
                </c:pt>
                <c:pt idx="2240">
                  <c:v>6.25</c:v>
                </c:pt>
                <c:pt idx="2241">
                  <c:v>6.25</c:v>
                </c:pt>
                <c:pt idx="2242">
                  <c:v>6.1550000000000002</c:v>
                </c:pt>
                <c:pt idx="2243">
                  <c:v>6.1550000000000002</c:v>
                </c:pt>
                <c:pt idx="2244">
                  <c:v>6.1</c:v>
                </c:pt>
                <c:pt idx="2245">
                  <c:v>6.0549999999999997</c:v>
                </c:pt>
                <c:pt idx="2246">
                  <c:v>6.0549999999999997</c:v>
                </c:pt>
                <c:pt idx="2247">
                  <c:v>6.0549999999999997</c:v>
                </c:pt>
                <c:pt idx="2248">
                  <c:v>6.19</c:v>
                </c:pt>
                <c:pt idx="2249">
                  <c:v>6.1509999999999998</c:v>
                </c:pt>
                <c:pt idx="2250">
                  <c:v>5.97</c:v>
                </c:pt>
                <c:pt idx="2251">
                  <c:v>6.5119999999999996</c:v>
                </c:pt>
                <c:pt idx="2252">
                  <c:v>6.3259999999999996</c:v>
                </c:pt>
                <c:pt idx="2253">
                  <c:v>6.3259999999999996</c:v>
                </c:pt>
                <c:pt idx="2254">
                  <c:v>6.3259999999999996</c:v>
                </c:pt>
                <c:pt idx="2255">
                  <c:v>6.19</c:v>
                </c:pt>
                <c:pt idx="2256">
                  <c:v>6.3259999999999996</c:v>
                </c:pt>
                <c:pt idx="2257">
                  <c:v>6.3259999999999996</c:v>
                </c:pt>
                <c:pt idx="2258">
                  <c:v>6.3259999999999996</c:v>
                </c:pt>
                <c:pt idx="2259">
                  <c:v>6.3259999999999996</c:v>
                </c:pt>
                <c:pt idx="2260">
                  <c:v>6.3259999999999996</c:v>
                </c:pt>
                <c:pt idx="2261">
                  <c:v>6.3259999999999996</c:v>
                </c:pt>
                <c:pt idx="2262">
                  <c:v>6.3259999999999996</c:v>
                </c:pt>
                <c:pt idx="2263">
                  <c:v>6.3259999999999996</c:v>
                </c:pt>
                <c:pt idx="2264">
                  <c:v>6.3259999999999996</c:v>
                </c:pt>
                <c:pt idx="2265">
                  <c:v>6.3259999999999996</c:v>
                </c:pt>
                <c:pt idx="2266">
                  <c:v>6.3259999999999996</c:v>
                </c:pt>
                <c:pt idx="2267">
                  <c:v>6.3259999999999996</c:v>
                </c:pt>
                <c:pt idx="2268">
                  <c:v>6.3259999999999996</c:v>
                </c:pt>
                <c:pt idx="2269">
                  <c:v>6.3259999999999996</c:v>
                </c:pt>
                <c:pt idx="2270">
                  <c:v>6.3259999999999996</c:v>
                </c:pt>
                <c:pt idx="2271">
                  <c:v>6.3259999999999996</c:v>
                </c:pt>
                <c:pt idx="2272">
                  <c:v>6.3259999999999996</c:v>
                </c:pt>
                <c:pt idx="2273">
                  <c:v>6.3259999999999996</c:v>
                </c:pt>
                <c:pt idx="2274">
                  <c:v>6.3259999999999996</c:v>
                </c:pt>
                <c:pt idx="2275">
                  <c:v>6.3259999999999996</c:v>
                </c:pt>
                <c:pt idx="2276">
                  <c:v>6.3259999999999996</c:v>
                </c:pt>
                <c:pt idx="2277">
                  <c:v>6.39</c:v>
                </c:pt>
                <c:pt idx="2278">
                  <c:v>6.39</c:v>
                </c:pt>
                <c:pt idx="2279">
                  <c:v>6.39</c:v>
                </c:pt>
                <c:pt idx="2280">
                  <c:v>6.39</c:v>
                </c:pt>
                <c:pt idx="2281">
                  <c:v>6.39</c:v>
                </c:pt>
                <c:pt idx="2282">
                  <c:v>6.39</c:v>
                </c:pt>
                <c:pt idx="2283">
                  <c:v>6.39</c:v>
                </c:pt>
                <c:pt idx="2284">
                  <c:v>6.39</c:v>
                </c:pt>
                <c:pt idx="2285">
                  <c:v>6.39</c:v>
                </c:pt>
                <c:pt idx="2286">
                  <c:v>6.35</c:v>
                </c:pt>
                <c:pt idx="2287">
                  <c:v>6.35</c:v>
                </c:pt>
                <c:pt idx="2288">
                  <c:v>6.35</c:v>
                </c:pt>
                <c:pt idx="2289">
                  <c:v>6.35</c:v>
                </c:pt>
                <c:pt idx="2290">
                  <c:v>6.35</c:v>
                </c:pt>
                <c:pt idx="2291">
                  <c:v>6.3479999999999999</c:v>
                </c:pt>
                <c:pt idx="2292">
                  <c:v>6.3479999999999999</c:v>
                </c:pt>
                <c:pt idx="2293">
                  <c:v>6.3029999999999999</c:v>
                </c:pt>
                <c:pt idx="2294">
                  <c:v>6.3029999999999999</c:v>
                </c:pt>
                <c:pt idx="2295">
                  <c:v>6.15</c:v>
                </c:pt>
                <c:pt idx="2296">
                  <c:v>6.15</c:v>
                </c:pt>
                <c:pt idx="2297">
                  <c:v>6.15</c:v>
                </c:pt>
                <c:pt idx="2298">
                  <c:v>6.15</c:v>
                </c:pt>
                <c:pt idx="2299">
                  <c:v>6.09</c:v>
                </c:pt>
                <c:pt idx="2300">
                  <c:v>6.09</c:v>
                </c:pt>
                <c:pt idx="2301">
                  <c:v>6.09</c:v>
                </c:pt>
                <c:pt idx="2302">
                  <c:v>6.09</c:v>
                </c:pt>
                <c:pt idx="2303">
                  <c:v>6.09</c:v>
                </c:pt>
                <c:pt idx="2304">
                  <c:v>6.09</c:v>
                </c:pt>
                <c:pt idx="2305">
                  <c:v>6.0890000000000004</c:v>
                </c:pt>
                <c:pt idx="2306">
                  <c:v>6.0890000000000004</c:v>
                </c:pt>
                <c:pt idx="2307">
                  <c:v>6.0890000000000004</c:v>
                </c:pt>
                <c:pt idx="2308">
                  <c:v>6.05</c:v>
                </c:pt>
                <c:pt idx="2309">
                  <c:v>6.0890000000000004</c:v>
                </c:pt>
                <c:pt idx="2310">
                  <c:v>6.0890000000000004</c:v>
                </c:pt>
                <c:pt idx="2311">
                  <c:v>6.07</c:v>
                </c:pt>
                <c:pt idx="2312">
                  <c:v>6.07</c:v>
                </c:pt>
                <c:pt idx="2313">
                  <c:v>6.07</c:v>
                </c:pt>
                <c:pt idx="2314">
                  <c:v>6.07</c:v>
                </c:pt>
                <c:pt idx="2315">
                  <c:v>6.01</c:v>
                </c:pt>
                <c:pt idx="2316">
                  <c:v>6.01</c:v>
                </c:pt>
                <c:pt idx="2317">
                  <c:v>6.01</c:v>
                </c:pt>
                <c:pt idx="2318">
                  <c:v>6.01</c:v>
                </c:pt>
                <c:pt idx="2319">
                  <c:v>6.07</c:v>
                </c:pt>
                <c:pt idx="2320">
                  <c:v>6.07</c:v>
                </c:pt>
                <c:pt idx="2321">
                  <c:v>5.9480000000000004</c:v>
                </c:pt>
                <c:pt idx="2322">
                  <c:v>5.9480000000000004</c:v>
                </c:pt>
                <c:pt idx="2323">
                  <c:v>5.9480000000000004</c:v>
                </c:pt>
                <c:pt idx="2324">
                  <c:v>5.9480000000000004</c:v>
                </c:pt>
                <c:pt idx="2325">
                  <c:v>5.9480000000000004</c:v>
                </c:pt>
                <c:pt idx="2326">
                  <c:v>5.9480000000000004</c:v>
                </c:pt>
                <c:pt idx="2327">
                  <c:v>5.9480000000000004</c:v>
                </c:pt>
                <c:pt idx="2328">
                  <c:v>5.9480000000000004</c:v>
                </c:pt>
                <c:pt idx="2329">
                  <c:v>6.085</c:v>
                </c:pt>
                <c:pt idx="2330">
                  <c:v>6.085</c:v>
                </c:pt>
                <c:pt idx="2331">
                  <c:v>6.085</c:v>
                </c:pt>
                <c:pt idx="2332">
                  <c:v>6.085</c:v>
                </c:pt>
                <c:pt idx="2333">
                  <c:v>6.085</c:v>
                </c:pt>
                <c:pt idx="2334">
                  <c:v>6.085</c:v>
                </c:pt>
                <c:pt idx="2335">
                  <c:v>5.8620000000000001</c:v>
                </c:pt>
                <c:pt idx="2336">
                  <c:v>5.8620000000000001</c:v>
                </c:pt>
                <c:pt idx="2337">
                  <c:v>5.8620000000000001</c:v>
                </c:pt>
                <c:pt idx="2338">
                  <c:v>5.8620000000000001</c:v>
                </c:pt>
                <c:pt idx="2339">
                  <c:v>5.8620000000000001</c:v>
                </c:pt>
                <c:pt idx="2340">
                  <c:v>5.8620000000000001</c:v>
                </c:pt>
                <c:pt idx="2341">
                  <c:v>5.8620000000000001</c:v>
                </c:pt>
                <c:pt idx="2342">
                  <c:v>5.8620000000000001</c:v>
                </c:pt>
                <c:pt idx="2343">
                  <c:v>5.8479999999999999</c:v>
                </c:pt>
                <c:pt idx="2344">
                  <c:v>5.8479999999999999</c:v>
                </c:pt>
                <c:pt idx="2345">
                  <c:v>5.8479999999999999</c:v>
                </c:pt>
                <c:pt idx="2346">
                  <c:v>5.8479999999999999</c:v>
                </c:pt>
                <c:pt idx="2347">
                  <c:v>5.8479999999999999</c:v>
                </c:pt>
                <c:pt idx="2348">
                  <c:v>5.8620000000000001</c:v>
                </c:pt>
                <c:pt idx="2349">
                  <c:v>6.07</c:v>
                </c:pt>
                <c:pt idx="2350">
                  <c:v>6.07</c:v>
                </c:pt>
                <c:pt idx="2351">
                  <c:v>6.07</c:v>
                </c:pt>
                <c:pt idx="2352">
                  <c:v>6.07</c:v>
                </c:pt>
                <c:pt idx="2353">
                  <c:v>6.07</c:v>
                </c:pt>
                <c:pt idx="2354">
                  <c:v>6.07</c:v>
                </c:pt>
                <c:pt idx="2355">
                  <c:v>6.07</c:v>
                </c:pt>
                <c:pt idx="2356">
                  <c:v>6.07</c:v>
                </c:pt>
                <c:pt idx="2357">
                  <c:v>6.07</c:v>
                </c:pt>
                <c:pt idx="2358">
                  <c:v>6.085</c:v>
                </c:pt>
                <c:pt idx="2359">
                  <c:v>6.085</c:v>
                </c:pt>
                <c:pt idx="2360">
                  <c:v>6.17</c:v>
                </c:pt>
                <c:pt idx="2361">
                  <c:v>6.17</c:v>
                </c:pt>
                <c:pt idx="2362">
                  <c:v>6.17</c:v>
                </c:pt>
                <c:pt idx="2363">
                  <c:v>6.1890000000000001</c:v>
                </c:pt>
                <c:pt idx="2364">
                  <c:v>6.1890000000000001</c:v>
                </c:pt>
                <c:pt idx="2365">
                  <c:v>6.1890000000000001</c:v>
                </c:pt>
                <c:pt idx="2366">
                  <c:v>6.1890000000000001</c:v>
                </c:pt>
                <c:pt idx="2367">
                  <c:v>6.1890000000000001</c:v>
                </c:pt>
                <c:pt idx="2368">
                  <c:v>6.37</c:v>
                </c:pt>
                <c:pt idx="2369">
                  <c:v>7.17</c:v>
                </c:pt>
                <c:pt idx="2370">
                  <c:v>7.2720000000000002</c:v>
                </c:pt>
                <c:pt idx="2371">
                  <c:v>7.3</c:v>
                </c:pt>
                <c:pt idx="2372">
                  <c:v>7.2670000000000003</c:v>
                </c:pt>
                <c:pt idx="2373">
                  <c:v>7.2670000000000003</c:v>
                </c:pt>
                <c:pt idx="2374">
                  <c:v>7.2670000000000003</c:v>
                </c:pt>
                <c:pt idx="2375">
                  <c:v>7.2670000000000003</c:v>
                </c:pt>
                <c:pt idx="2376">
                  <c:v>7.2670000000000003</c:v>
                </c:pt>
                <c:pt idx="2377">
                  <c:v>7.2670000000000003</c:v>
                </c:pt>
                <c:pt idx="2378">
                  <c:v>7.17</c:v>
                </c:pt>
                <c:pt idx="2379">
                  <c:v>7.0759999999999996</c:v>
                </c:pt>
                <c:pt idx="2380">
                  <c:v>7.0759999999999996</c:v>
                </c:pt>
                <c:pt idx="2381">
                  <c:v>7.0720000000000001</c:v>
                </c:pt>
                <c:pt idx="2382">
                  <c:v>6.9720000000000004</c:v>
                </c:pt>
                <c:pt idx="2383">
                  <c:v>6.9720000000000004</c:v>
                </c:pt>
                <c:pt idx="2384">
                  <c:v>7.07</c:v>
                </c:pt>
                <c:pt idx="2385">
                  <c:v>7.07</c:v>
                </c:pt>
                <c:pt idx="2386">
                  <c:v>7.07</c:v>
                </c:pt>
                <c:pt idx="2387">
                  <c:v>7.07</c:v>
                </c:pt>
                <c:pt idx="2388">
                  <c:v>7.0759999999999996</c:v>
                </c:pt>
                <c:pt idx="2389">
                  <c:v>7.3</c:v>
                </c:pt>
                <c:pt idx="2390">
                  <c:v>7.3</c:v>
                </c:pt>
                <c:pt idx="2391">
                  <c:v>7.47</c:v>
                </c:pt>
                <c:pt idx="2392">
                  <c:v>7.47</c:v>
                </c:pt>
                <c:pt idx="2393">
                  <c:v>7.47</c:v>
                </c:pt>
                <c:pt idx="2394">
                  <c:v>7.47</c:v>
                </c:pt>
                <c:pt idx="2395">
                  <c:v>7.47</c:v>
                </c:pt>
                <c:pt idx="2396">
                  <c:v>7.23</c:v>
                </c:pt>
                <c:pt idx="2397">
                  <c:v>7.23</c:v>
                </c:pt>
                <c:pt idx="2398">
                  <c:v>7.23</c:v>
                </c:pt>
                <c:pt idx="2399">
                  <c:v>7.17</c:v>
                </c:pt>
                <c:pt idx="2400">
                  <c:v>7.17</c:v>
                </c:pt>
                <c:pt idx="2401">
                  <c:v>7.17</c:v>
                </c:pt>
                <c:pt idx="2402">
                  <c:v>7.17</c:v>
                </c:pt>
                <c:pt idx="2403">
                  <c:v>7.17</c:v>
                </c:pt>
                <c:pt idx="2404">
                  <c:v>7.17</c:v>
                </c:pt>
                <c:pt idx="2405">
                  <c:v>7.17</c:v>
                </c:pt>
                <c:pt idx="2406">
                  <c:v>7.15</c:v>
                </c:pt>
                <c:pt idx="2407">
                  <c:v>7.15</c:v>
                </c:pt>
                <c:pt idx="2408">
                  <c:v>7.15</c:v>
                </c:pt>
                <c:pt idx="2409">
                  <c:v>7.15</c:v>
                </c:pt>
                <c:pt idx="2410">
                  <c:v>7.15</c:v>
                </c:pt>
                <c:pt idx="2411">
                  <c:v>7.17</c:v>
                </c:pt>
                <c:pt idx="2412">
                  <c:v>7.17</c:v>
                </c:pt>
                <c:pt idx="2413">
                  <c:v>7.65</c:v>
                </c:pt>
                <c:pt idx="2414">
                  <c:v>8.1850000000000005</c:v>
                </c:pt>
                <c:pt idx="2415">
                  <c:v>8.1850000000000005</c:v>
                </c:pt>
                <c:pt idx="2416">
                  <c:v>8.1850000000000005</c:v>
                </c:pt>
                <c:pt idx="2417">
                  <c:v>8.1850000000000005</c:v>
                </c:pt>
                <c:pt idx="2418">
                  <c:v>8.25</c:v>
                </c:pt>
                <c:pt idx="2419">
                  <c:v>8.25</c:v>
                </c:pt>
                <c:pt idx="2420">
                  <c:v>8.25</c:v>
                </c:pt>
                <c:pt idx="2421">
                  <c:v>8.07</c:v>
                </c:pt>
                <c:pt idx="2422">
                  <c:v>8.07</c:v>
                </c:pt>
                <c:pt idx="2423">
                  <c:v>8.07</c:v>
                </c:pt>
                <c:pt idx="2424">
                  <c:v>8.07</c:v>
                </c:pt>
                <c:pt idx="2425">
                  <c:v>8.07</c:v>
                </c:pt>
                <c:pt idx="2426">
                  <c:v>8.07</c:v>
                </c:pt>
                <c:pt idx="2427">
                  <c:v>8.07</c:v>
                </c:pt>
                <c:pt idx="2428">
                  <c:v>8.07</c:v>
                </c:pt>
                <c:pt idx="2429">
                  <c:v>8.07</c:v>
                </c:pt>
                <c:pt idx="2430">
                  <c:v>8.07</c:v>
                </c:pt>
                <c:pt idx="2431">
                  <c:v>8.07</c:v>
                </c:pt>
                <c:pt idx="2432">
                  <c:v>8.07</c:v>
                </c:pt>
                <c:pt idx="2433">
                  <c:v>8.07</c:v>
                </c:pt>
                <c:pt idx="2434">
                  <c:v>8.07</c:v>
                </c:pt>
                <c:pt idx="2435">
                  <c:v>8.07</c:v>
                </c:pt>
                <c:pt idx="2436">
                  <c:v>8.07</c:v>
                </c:pt>
                <c:pt idx="2437">
                  <c:v>8.07</c:v>
                </c:pt>
                <c:pt idx="2438">
                  <c:v>8.07</c:v>
                </c:pt>
                <c:pt idx="2439">
                  <c:v>8.17</c:v>
                </c:pt>
                <c:pt idx="2440">
                  <c:v>8.1479999999999997</c:v>
                </c:pt>
                <c:pt idx="2441">
                  <c:v>7.9</c:v>
                </c:pt>
                <c:pt idx="2442">
                  <c:v>7.9</c:v>
                </c:pt>
                <c:pt idx="2443">
                  <c:v>7.9</c:v>
                </c:pt>
                <c:pt idx="2444">
                  <c:v>7.9</c:v>
                </c:pt>
                <c:pt idx="2445">
                  <c:v>7.9</c:v>
                </c:pt>
                <c:pt idx="2446">
                  <c:v>7.4480000000000004</c:v>
                </c:pt>
                <c:pt idx="2447">
                  <c:v>7.4480000000000004</c:v>
                </c:pt>
                <c:pt idx="2448">
                  <c:v>7.4480000000000004</c:v>
                </c:pt>
                <c:pt idx="2449">
                  <c:v>7.4480000000000004</c:v>
                </c:pt>
                <c:pt idx="2450">
                  <c:v>7.4480000000000004</c:v>
                </c:pt>
                <c:pt idx="2451">
                  <c:v>7.4480000000000004</c:v>
                </c:pt>
                <c:pt idx="2452">
                  <c:v>7.4480000000000004</c:v>
                </c:pt>
                <c:pt idx="2453">
                  <c:v>7.4480000000000004</c:v>
                </c:pt>
                <c:pt idx="2454">
                  <c:v>7.4480000000000004</c:v>
                </c:pt>
                <c:pt idx="2455">
                  <c:v>7.4480000000000004</c:v>
                </c:pt>
                <c:pt idx="2456">
                  <c:v>7.4480000000000004</c:v>
                </c:pt>
                <c:pt idx="2457">
                  <c:v>7.4480000000000004</c:v>
                </c:pt>
                <c:pt idx="2458">
                  <c:v>7.4480000000000004</c:v>
                </c:pt>
                <c:pt idx="2459">
                  <c:v>7.4480000000000004</c:v>
                </c:pt>
                <c:pt idx="2460">
                  <c:v>7.4480000000000004</c:v>
                </c:pt>
                <c:pt idx="2461">
                  <c:v>7.4480000000000004</c:v>
                </c:pt>
                <c:pt idx="2462">
                  <c:v>7.4480000000000004</c:v>
                </c:pt>
                <c:pt idx="2463">
                  <c:v>7.4480000000000004</c:v>
                </c:pt>
                <c:pt idx="2464">
                  <c:v>7.4480000000000004</c:v>
                </c:pt>
                <c:pt idx="2465">
                  <c:v>7.4480000000000004</c:v>
                </c:pt>
                <c:pt idx="2466">
                  <c:v>7.4480000000000004</c:v>
                </c:pt>
                <c:pt idx="2467">
                  <c:v>6.8849999999999998</c:v>
                </c:pt>
                <c:pt idx="2468">
                  <c:v>6.8849999999999998</c:v>
                </c:pt>
                <c:pt idx="2469">
                  <c:v>7.47</c:v>
                </c:pt>
                <c:pt idx="2470">
                  <c:v>7.47</c:v>
                </c:pt>
                <c:pt idx="2471">
                  <c:v>7.47</c:v>
                </c:pt>
                <c:pt idx="2472">
                  <c:v>7.47</c:v>
                </c:pt>
                <c:pt idx="2473">
                  <c:v>7.47</c:v>
                </c:pt>
                <c:pt idx="2474">
                  <c:v>7.47</c:v>
                </c:pt>
                <c:pt idx="2475">
                  <c:v>7.47</c:v>
                </c:pt>
                <c:pt idx="2476">
                  <c:v>7.47</c:v>
                </c:pt>
                <c:pt idx="2477">
                  <c:v>7.47</c:v>
                </c:pt>
                <c:pt idx="2478">
                  <c:v>7.47</c:v>
                </c:pt>
                <c:pt idx="2479">
                  <c:v>7.47</c:v>
                </c:pt>
                <c:pt idx="2480">
                  <c:v>7.3869999999999996</c:v>
                </c:pt>
                <c:pt idx="2481">
                  <c:v>7.37</c:v>
                </c:pt>
                <c:pt idx="2482">
                  <c:v>7.37</c:v>
                </c:pt>
                <c:pt idx="2483">
                  <c:v>7.37</c:v>
                </c:pt>
                <c:pt idx="2484">
                  <c:v>7.37</c:v>
                </c:pt>
                <c:pt idx="2485">
                  <c:v>7.37</c:v>
                </c:pt>
                <c:pt idx="2486">
                  <c:v>7.37</c:v>
                </c:pt>
                <c:pt idx="2487">
                  <c:v>7.37</c:v>
                </c:pt>
                <c:pt idx="2488">
                  <c:v>7.37</c:v>
                </c:pt>
                <c:pt idx="2489">
                  <c:v>7.37</c:v>
                </c:pt>
                <c:pt idx="2490">
                  <c:v>7.37</c:v>
                </c:pt>
                <c:pt idx="2491">
                  <c:v>7.87</c:v>
                </c:pt>
                <c:pt idx="2492">
                  <c:v>7.87</c:v>
                </c:pt>
                <c:pt idx="2493">
                  <c:v>7.87</c:v>
                </c:pt>
                <c:pt idx="2494">
                  <c:v>7.87</c:v>
                </c:pt>
                <c:pt idx="2495">
                  <c:v>7.87</c:v>
                </c:pt>
                <c:pt idx="2496">
                  <c:v>7.87</c:v>
                </c:pt>
                <c:pt idx="2497">
                  <c:v>7.87</c:v>
                </c:pt>
                <c:pt idx="2498">
                  <c:v>7.77</c:v>
                </c:pt>
                <c:pt idx="2499">
                  <c:v>7.77</c:v>
                </c:pt>
                <c:pt idx="2500">
                  <c:v>7.77</c:v>
                </c:pt>
                <c:pt idx="2501">
                  <c:v>7.77</c:v>
                </c:pt>
                <c:pt idx="2502">
                  <c:v>7.77</c:v>
                </c:pt>
                <c:pt idx="2503">
                  <c:v>7.67</c:v>
                </c:pt>
                <c:pt idx="2504">
                  <c:v>7.67</c:v>
                </c:pt>
                <c:pt idx="2505">
                  <c:v>7.67</c:v>
                </c:pt>
                <c:pt idx="2506">
                  <c:v>7.67</c:v>
                </c:pt>
                <c:pt idx="2507">
                  <c:v>7.67</c:v>
                </c:pt>
                <c:pt idx="2508">
                  <c:v>7.67</c:v>
                </c:pt>
                <c:pt idx="2509">
                  <c:v>7.67</c:v>
                </c:pt>
                <c:pt idx="2510">
                  <c:v>7.67</c:v>
                </c:pt>
                <c:pt idx="2511">
                  <c:v>7.67</c:v>
                </c:pt>
                <c:pt idx="2512">
                  <c:v>7.67</c:v>
                </c:pt>
                <c:pt idx="2513">
                  <c:v>7.67</c:v>
                </c:pt>
                <c:pt idx="2514">
                  <c:v>7.67</c:v>
                </c:pt>
                <c:pt idx="2515">
                  <c:v>7.67</c:v>
                </c:pt>
                <c:pt idx="2516">
                  <c:v>7.67</c:v>
                </c:pt>
                <c:pt idx="2517">
                  <c:v>7.67</c:v>
                </c:pt>
                <c:pt idx="2518">
                  <c:v>7.67</c:v>
                </c:pt>
                <c:pt idx="2519">
                  <c:v>7.67</c:v>
                </c:pt>
                <c:pt idx="2520">
                  <c:v>7.67</c:v>
                </c:pt>
                <c:pt idx="2521">
                  <c:v>7.67</c:v>
                </c:pt>
                <c:pt idx="2522">
                  <c:v>7.67</c:v>
                </c:pt>
                <c:pt idx="2523">
                  <c:v>7.67</c:v>
                </c:pt>
                <c:pt idx="2524">
                  <c:v>7.67</c:v>
                </c:pt>
                <c:pt idx="2525">
                  <c:v>7.67</c:v>
                </c:pt>
                <c:pt idx="2526">
                  <c:v>7.67</c:v>
                </c:pt>
                <c:pt idx="2527">
                  <c:v>7.67</c:v>
                </c:pt>
                <c:pt idx="2528">
                  <c:v>7.67</c:v>
                </c:pt>
                <c:pt idx="2529">
                  <c:v>7.4009999999999998</c:v>
                </c:pt>
                <c:pt idx="2530">
                  <c:v>7.4009999999999998</c:v>
                </c:pt>
                <c:pt idx="2531">
                  <c:v>7.4009999999999998</c:v>
                </c:pt>
                <c:pt idx="2532">
                  <c:v>7.4009999999999998</c:v>
                </c:pt>
                <c:pt idx="2533">
                  <c:v>7.4009999999999998</c:v>
                </c:pt>
                <c:pt idx="2534">
                  <c:v>7.4009999999999998</c:v>
                </c:pt>
                <c:pt idx="2535">
                  <c:v>7.4009999999999998</c:v>
                </c:pt>
                <c:pt idx="2536">
                  <c:v>7.4009999999999998</c:v>
                </c:pt>
                <c:pt idx="2537">
                  <c:v>7.4009999999999998</c:v>
                </c:pt>
                <c:pt idx="2538">
                  <c:v>7.4009999999999998</c:v>
                </c:pt>
                <c:pt idx="2539">
                  <c:v>7.4009999999999998</c:v>
                </c:pt>
                <c:pt idx="2540">
                  <c:v>7.4009999999999998</c:v>
                </c:pt>
                <c:pt idx="2541">
                  <c:v>7.4009999999999998</c:v>
                </c:pt>
                <c:pt idx="2542">
                  <c:v>7.4009999999999998</c:v>
                </c:pt>
                <c:pt idx="2543">
                  <c:v>7.4009999999999998</c:v>
                </c:pt>
                <c:pt idx="2544">
                  <c:v>7.4009999999999998</c:v>
                </c:pt>
                <c:pt idx="2545">
                  <c:v>7.4009999999999998</c:v>
                </c:pt>
                <c:pt idx="2546">
                  <c:v>7.4009999999999998</c:v>
                </c:pt>
                <c:pt idx="2547">
                  <c:v>7.4009999999999998</c:v>
                </c:pt>
                <c:pt idx="2548">
                  <c:v>7.4009999999999998</c:v>
                </c:pt>
                <c:pt idx="2549">
                  <c:v>7.4009999999999998</c:v>
                </c:pt>
                <c:pt idx="2550">
                  <c:v>7.4009999999999998</c:v>
                </c:pt>
                <c:pt idx="2551">
                  <c:v>7.4009999999999998</c:v>
                </c:pt>
                <c:pt idx="2552">
                  <c:v>7.4009999999999998</c:v>
                </c:pt>
                <c:pt idx="2553">
                  <c:v>7.4009999999999998</c:v>
                </c:pt>
                <c:pt idx="2554">
                  <c:v>7.4009999999999998</c:v>
                </c:pt>
                <c:pt idx="2555">
                  <c:v>7.4009999999999998</c:v>
                </c:pt>
                <c:pt idx="2556">
                  <c:v>7.4009999999999998</c:v>
                </c:pt>
                <c:pt idx="2557">
                  <c:v>7.4009999999999998</c:v>
                </c:pt>
                <c:pt idx="2558">
                  <c:v>7.3369999999999997</c:v>
                </c:pt>
                <c:pt idx="2559">
                  <c:v>7.3369999999999997</c:v>
                </c:pt>
                <c:pt idx="2560">
                  <c:v>7.52</c:v>
                </c:pt>
                <c:pt idx="2561">
                  <c:v>7.52</c:v>
                </c:pt>
                <c:pt idx="2562">
                  <c:v>7.7240000000000002</c:v>
                </c:pt>
                <c:pt idx="2563">
                  <c:v>7.7240000000000002</c:v>
                </c:pt>
                <c:pt idx="2564">
                  <c:v>7.7240000000000002</c:v>
                </c:pt>
                <c:pt idx="2565">
                  <c:v>8.1199999999999992</c:v>
                </c:pt>
                <c:pt idx="2566">
                  <c:v>8.1199999999999992</c:v>
                </c:pt>
                <c:pt idx="2567">
                  <c:v>8.1199999999999992</c:v>
                </c:pt>
                <c:pt idx="2568">
                  <c:v>8.3480000000000008</c:v>
                </c:pt>
                <c:pt idx="2569">
                  <c:v>8.3480000000000008</c:v>
                </c:pt>
                <c:pt idx="2570">
                  <c:v>8.3480000000000008</c:v>
                </c:pt>
                <c:pt idx="2571">
                  <c:v>8.3480000000000008</c:v>
                </c:pt>
                <c:pt idx="2572">
                  <c:v>8.3480000000000008</c:v>
                </c:pt>
                <c:pt idx="2573">
                  <c:v>8.3480000000000008</c:v>
                </c:pt>
                <c:pt idx="2574">
                  <c:v>8.3480000000000008</c:v>
                </c:pt>
                <c:pt idx="2575">
                  <c:v>8.2989999999999995</c:v>
                </c:pt>
                <c:pt idx="2576">
                  <c:v>8.2989999999999995</c:v>
                </c:pt>
                <c:pt idx="2577">
                  <c:v>8.2989999999999995</c:v>
                </c:pt>
                <c:pt idx="2578">
                  <c:v>8.2989999999999995</c:v>
                </c:pt>
                <c:pt idx="2579">
                  <c:v>7.7240000000000002</c:v>
                </c:pt>
                <c:pt idx="2580">
                  <c:v>7.7240000000000002</c:v>
                </c:pt>
                <c:pt idx="2581">
                  <c:v>7.72</c:v>
                </c:pt>
                <c:pt idx="2582">
                  <c:v>7.72</c:v>
                </c:pt>
                <c:pt idx="2583">
                  <c:v>7.72</c:v>
                </c:pt>
                <c:pt idx="2584">
                  <c:v>7.72</c:v>
                </c:pt>
                <c:pt idx="2585">
                  <c:v>8.0239999999999991</c:v>
                </c:pt>
                <c:pt idx="2586">
                  <c:v>8.0239999999999991</c:v>
                </c:pt>
                <c:pt idx="2587">
                  <c:v>7.6790000000000003</c:v>
                </c:pt>
                <c:pt idx="2588">
                  <c:v>7.6790000000000003</c:v>
                </c:pt>
                <c:pt idx="2589">
                  <c:v>7.62</c:v>
                </c:pt>
                <c:pt idx="2590">
                  <c:v>7.62</c:v>
                </c:pt>
                <c:pt idx="2591">
                  <c:v>7.62</c:v>
                </c:pt>
                <c:pt idx="2592">
                  <c:v>7.52</c:v>
                </c:pt>
                <c:pt idx="2593">
                  <c:v>7.52</c:v>
                </c:pt>
                <c:pt idx="2594">
                  <c:v>7.52</c:v>
                </c:pt>
                <c:pt idx="2595">
                  <c:v>7.52</c:v>
                </c:pt>
                <c:pt idx="2596">
                  <c:v>7.52</c:v>
                </c:pt>
                <c:pt idx="2597">
                  <c:v>7.52</c:v>
                </c:pt>
                <c:pt idx="2598">
                  <c:v>7.52</c:v>
                </c:pt>
                <c:pt idx="2599">
                  <c:v>7.66</c:v>
                </c:pt>
                <c:pt idx="2600">
                  <c:v>7.548</c:v>
                </c:pt>
                <c:pt idx="2601">
                  <c:v>7.548</c:v>
                </c:pt>
                <c:pt idx="2602">
                  <c:v>7.548</c:v>
                </c:pt>
                <c:pt idx="2603">
                  <c:v>7.548</c:v>
                </c:pt>
                <c:pt idx="2604">
                  <c:v>7.548</c:v>
                </c:pt>
                <c:pt idx="2605">
                  <c:v>7.548</c:v>
                </c:pt>
                <c:pt idx="2606">
                  <c:v>7.548</c:v>
                </c:pt>
                <c:pt idx="2607">
                  <c:v>7.62</c:v>
                </c:pt>
                <c:pt idx="2608">
                  <c:v>7.62</c:v>
                </c:pt>
                <c:pt idx="2609">
                  <c:v>7.62</c:v>
                </c:pt>
                <c:pt idx="2610">
                  <c:v>7.62</c:v>
                </c:pt>
                <c:pt idx="2611">
                  <c:v>7.62</c:v>
                </c:pt>
                <c:pt idx="2612">
                  <c:v>7.62</c:v>
                </c:pt>
                <c:pt idx="2613">
                  <c:v>7.62</c:v>
                </c:pt>
                <c:pt idx="2614">
                  <c:v>7.72</c:v>
                </c:pt>
                <c:pt idx="2615">
                  <c:v>7.72</c:v>
                </c:pt>
                <c:pt idx="2616">
                  <c:v>7.72</c:v>
                </c:pt>
                <c:pt idx="2617">
                  <c:v>7.694</c:v>
                </c:pt>
                <c:pt idx="2618">
                  <c:v>7.694</c:v>
                </c:pt>
                <c:pt idx="2619">
                  <c:v>7.694</c:v>
                </c:pt>
                <c:pt idx="2620">
                  <c:v>7.694</c:v>
                </c:pt>
                <c:pt idx="2621">
                  <c:v>7.694</c:v>
                </c:pt>
                <c:pt idx="2622">
                  <c:v>7.694</c:v>
                </c:pt>
                <c:pt idx="2623">
                  <c:v>7.694</c:v>
                </c:pt>
                <c:pt idx="2624">
                  <c:v>7.694</c:v>
                </c:pt>
                <c:pt idx="2625">
                  <c:v>7.694</c:v>
                </c:pt>
                <c:pt idx="2626">
                  <c:v>7.694</c:v>
                </c:pt>
                <c:pt idx="2627">
                  <c:v>7.694</c:v>
                </c:pt>
                <c:pt idx="2628">
                  <c:v>7.87</c:v>
                </c:pt>
                <c:pt idx="2629">
                  <c:v>7.87</c:v>
                </c:pt>
                <c:pt idx="2630">
                  <c:v>7.87</c:v>
                </c:pt>
                <c:pt idx="2631">
                  <c:v>7.82</c:v>
                </c:pt>
                <c:pt idx="2632">
                  <c:v>7.82</c:v>
                </c:pt>
                <c:pt idx="2633">
                  <c:v>7.82</c:v>
                </c:pt>
                <c:pt idx="2634">
                  <c:v>7.82</c:v>
                </c:pt>
                <c:pt idx="2635">
                  <c:v>7.82</c:v>
                </c:pt>
                <c:pt idx="2636">
                  <c:v>7.77</c:v>
                </c:pt>
                <c:pt idx="2637">
                  <c:v>7.77</c:v>
                </c:pt>
                <c:pt idx="2638">
                  <c:v>7.77</c:v>
                </c:pt>
                <c:pt idx="2639">
                  <c:v>7.22</c:v>
                </c:pt>
                <c:pt idx="2640">
                  <c:v>7.29</c:v>
                </c:pt>
                <c:pt idx="2641">
                  <c:v>7.29</c:v>
                </c:pt>
                <c:pt idx="2642">
                  <c:v>7.29</c:v>
                </c:pt>
                <c:pt idx="2643">
                  <c:v>7.29</c:v>
                </c:pt>
                <c:pt idx="2644">
                  <c:v>7.29</c:v>
                </c:pt>
                <c:pt idx="2645">
                  <c:v>7.29</c:v>
                </c:pt>
                <c:pt idx="2646">
                  <c:v>7.29</c:v>
                </c:pt>
                <c:pt idx="2647">
                  <c:v>7.29</c:v>
                </c:pt>
                <c:pt idx="2648">
                  <c:v>7.72</c:v>
                </c:pt>
                <c:pt idx="2649">
                  <c:v>7.72</c:v>
                </c:pt>
                <c:pt idx="2650">
                  <c:v>7.72</c:v>
                </c:pt>
                <c:pt idx="2651">
                  <c:v>7.72</c:v>
                </c:pt>
                <c:pt idx="2652">
                  <c:v>7.72</c:v>
                </c:pt>
                <c:pt idx="2653">
                  <c:v>7.72</c:v>
                </c:pt>
                <c:pt idx="2654">
                  <c:v>7.72</c:v>
                </c:pt>
                <c:pt idx="2655">
                  <c:v>7.72</c:v>
                </c:pt>
                <c:pt idx="2656">
                  <c:v>7.72</c:v>
                </c:pt>
                <c:pt idx="2657">
                  <c:v>7.72</c:v>
                </c:pt>
                <c:pt idx="2658">
                  <c:v>7.72</c:v>
                </c:pt>
                <c:pt idx="2659">
                  <c:v>7.72</c:v>
                </c:pt>
                <c:pt idx="2660">
                  <c:v>7.72</c:v>
                </c:pt>
                <c:pt idx="2661">
                  <c:v>7.72</c:v>
                </c:pt>
                <c:pt idx="2662">
                  <c:v>7.72</c:v>
                </c:pt>
                <c:pt idx="2663">
                  <c:v>7.72</c:v>
                </c:pt>
                <c:pt idx="2664">
                  <c:v>8.32</c:v>
                </c:pt>
                <c:pt idx="2665">
                  <c:v>8.32</c:v>
                </c:pt>
                <c:pt idx="2666">
                  <c:v>8.32</c:v>
                </c:pt>
                <c:pt idx="2667">
                  <c:v>8.32</c:v>
                </c:pt>
                <c:pt idx="2668">
                  <c:v>8.32</c:v>
                </c:pt>
                <c:pt idx="2669">
                  <c:v>8.32</c:v>
                </c:pt>
                <c:pt idx="2670">
                  <c:v>8.32</c:v>
                </c:pt>
                <c:pt idx="2671">
                  <c:v>8.32</c:v>
                </c:pt>
                <c:pt idx="2672">
                  <c:v>8.32</c:v>
                </c:pt>
                <c:pt idx="2673">
                  <c:v>8.32</c:v>
                </c:pt>
                <c:pt idx="2674">
                  <c:v>8.32</c:v>
                </c:pt>
                <c:pt idx="2675">
                  <c:v>8.32</c:v>
                </c:pt>
                <c:pt idx="2676">
                  <c:v>8.32</c:v>
                </c:pt>
                <c:pt idx="2677">
                  <c:v>8.32</c:v>
                </c:pt>
                <c:pt idx="2678">
                  <c:v>8.32</c:v>
                </c:pt>
                <c:pt idx="2679">
                  <c:v>9.17</c:v>
                </c:pt>
                <c:pt idx="2680">
                  <c:v>9.02</c:v>
                </c:pt>
                <c:pt idx="2681">
                  <c:v>9.02</c:v>
                </c:pt>
                <c:pt idx="2682">
                  <c:v>9.02</c:v>
                </c:pt>
                <c:pt idx="2683">
                  <c:v>9.02</c:v>
                </c:pt>
                <c:pt idx="2684">
                  <c:v>9.02</c:v>
                </c:pt>
                <c:pt idx="2685">
                  <c:v>9.02</c:v>
                </c:pt>
                <c:pt idx="2686">
                  <c:v>9.02</c:v>
                </c:pt>
                <c:pt idx="2687">
                  <c:v>9.02</c:v>
                </c:pt>
                <c:pt idx="2688">
                  <c:v>9.02</c:v>
                </c:pt>
                <c:pt idx="2689">
                  <c:v>9.02</c:v>
                </c:pt>
                <c:pt idx="2690">
                  <c:v>9.52</c:v>
                </c:pt>
                <c:pt idx="2691">
                  <c:v>9.52</c:v>
                </c:pt>
                <c:pt idx="2692">
                  <c:v>9.52</c:v>
                </c:pt>
                <c:pt idx="2693">
                  <c:v>9.52</c:v>
                </c:pt>
                <c:pt idx="2694">
                  <c:v>9.3620000000000001</c:v>
                </c:pt>
                <c:pt idx="2695">
                  <c:v>9.3620000000000001</c:v>
                </c:pt>
                <c:pt idx="2696">
                  <c:v>9.3620000000000001</c:v>
                </c:pt>
                <c:pt idx="2697">
                  <c:v>9.3620000000000001</c:v>
                </c:pt>
                <c:pt idx="2698">
                  <c:v>10.07</c:v>
                </c:pt>
                <c:pt idx="2699">
                  <c:v>10.07</c:v>
                </c:pt>
                <c:pt idx="2700">
                  <c:v>9.7620000000000005</c:v>
                </c:pt>
                <c:pt idx="2701">
                  <c:v>9.7620000000000005</c:v>
                </c:pt>
                <c:pt idx="2702">
                  <c:v>9.7620000000000005</c:v>
                </c:pt>
                <c:pt idx="2703">
                  <c:v>9.7620000000000005</c:v>
                </c:pt>
                <c:pt idx="2704">
                  <c:v>9.7620000000000005</c:v>
                </c:pt>
                <c:pt idx="2705">
                  <c:v>9.7620000000000005</c:v>
                </c:pt>
                <c:pt idx="2706">
                  <c:v>9.8620000000000001</c:v>
                </c:pt>
                <c:pt idx="2707">
                  <c:v>9.8800000000000008</c:v>
                </c:pt>
                <c:pt idx="2708">
                  <c:v>9.8800000000000008</c:v>
                </c:pt>
                <c:pt idx="2709">
                  <c:v>9.8800000000000008</c:v>
                </c:pt>
                <c:pt idx="2710">
                  <c:v>9.8800000000000008</c:v>
                </c:pt>
                <c:pt idx="2711">
                  <c:v>10.37</c:v>
                </c:pt>
                <c:pt idx="2712">
                  <c:v>10.37</c:v>
                </c:pt>
                <c:pt idx="2713">
                  <c:v>10.37</c:v>
                </c:pt>
                <c:pt idx="2714">
                  <c:v>10.37</c:v>
                </c:pt>
                <c:pt idx="2715">
                  <c:v>10.37</c:v>
                </c:pt>
                <c:pt idx="2716">
                  <c:v>10.37</c:v>
                </c:pt>
                <c:pt idx="2717">
                  <c:v>10.37</c:v>
                </c:pt>
                <c:pt idx="2718">
                  <c:v>10.37</c:v>
                </c:pt>
                <c:pt idx="2719">
                  <c:v>10.37</c:v>
                </c:pt>
                <c:pt idx="2720">
                  <c:v>10.37</c:v>
                </c:pt>
                <c:pt idx="2721">
                  <c:v>10.37</c:v>
                </c:pt>
                <c:pt idx="2722">
                  <c:v>10.17</c:v>
                </c:pt>
                <c:pt idx="2723">
                  <c:v>10.17</c:v>
                </c:pt>
                <c:pt idx="2724">
                  <c:v>10.17</c:v>
                </c:pt>
                <c:pt idx="2725">
                  <c:v>10.17</c:v>
                </c:pt>
                <c:pt idx="2726">
                  <c:v>10.08</c:v>
                </c:pt>
                <c:pt idx="2727">
                  <c:v>9.98</c:v>
                </c:pt>
                <c:pt idx="2728">
                  <c:v>9.98</c:v>
                </c:pt>
                <c:pt idx="2729">
                  <c:v>9.98</c:v>
                </c:pt>
                <c:pt idx="2730">
                  <c:v>9.98</c:v>
                </c:pt>
                <c:pt idx="2731">
                  <c:v>9.92</c:v>
                </c:pt>
                <c:pt idx="2732">
                  <c:v>9.92</c:v>
                </c:pt>
                <c:pt idx="2733">
                  <c:v>9.92</c:v>
                </c:pt>
                <c:pt idx="2734">
                  <c:v>9.92</c:v>
                </c:pt>
                <c:pt idx="2735">
                  <c:v>9.92</c:v>
                </c:pt>
                <c:pt idx="2736">
                  <c:v>9.92</c:v>
                </c:pt>
                <c:pt idx="2737">
                  <c:v>9.92</c:v>
                </c:pt>
                <c:pt idx="2738">
                  <c:v>9.98</c:v>
                </c:pt>
                <c:pt idx="2739">
                  <c:v>9.7200000000000006</c:v>
                </c:pt>
                <c:pt idx="2740">
                  <c:v>9.7200000000000006</c:v>
                </c:pt>
                <c:pt idx="2741">
                  <c:v>9.7200000000000006</c:v>
                </c:pt>
                <c:pt idx="2742">
                  <c:v>9.7200000000000006</c:v>
                </c:pt>
                <c:pt idx="2743">
                  <c:v>9.68</c:v>
                </c:pt>
                <c:pt idx="2744">
                  <c:v>9.68</c:v>
                </c:pt>
                <c:pt idx="2745">
                  <c:v>9.68</c:v>
                </c:pt>
                <c:pt idx="2746">
                  <c:v>9.58</c:v>
                </c:pt>
                <c:pt idx="2747">
                  <c:v>9.58</c:v>
                </c:pt>
                <c:pt idx="2748">
                  <c:v>9.0389999999999997</c:v>
                </c:pt>
                <c:pt idx="2749">
                  <c:v>9.0389999999999997</c:v>
                </c:pt>
                <c:pt idx="2750">
                  <c:v>8.8510000000000009</c:v>
                </c:pt>
                <c:pt idx="2751">
                  <c:v>8.8510000000000009</c:v>
                </c:pt>
                <c:pt idx="2752">
                  <c:v>8.7940000000000005</c:v>
                </c:pt>
                <c:pt idx="2753">
                  <c:v>8.6509999999999998</c:v>
                </c:pt>
                <c:pt idx="2754">
                  <c:v>8.6509999999999998</c:v>
                </c:pt>
                <c:pt idx="2755">
                  <c:v>8.6509999999999998</c:v>
                </c:pt>
                <c:pt idx="2756">
                  <c:v>8.6509999999999998</c:v>
                </c:pt>
                <c:pt idx="2757">
                  <c:v>8.27</c:v>
                </c:pt>
                <c:pt idx="2758">
                  <c:v>8.27</c:v>
                </c:pt>
                <c:pt idx="2759">
                  <c:v>8.27</c:v>
                </c:pt>
                <c:pt idx="2760">
                  <c:v>8.2509999999999994</c:v>
                </c:pt>
                <c:pt idx="2761">
                  <c:v>8.2509999999999994</c:v>
                </c:pt>
                <c:pt idx="2762">
                  <c:v>8.2509999999999994</c:v>
                </c:pt>
                <c:pt idx="2763">
                  <c:v>8.1389999999999993</c:v>
                </c:pt>
                <c:pt idx="2764">
                  <c:v>8.1389999999999993</c:v>
                </c:pt>
                <c:pt idx="2765">
                  <c:v>8.1389999999999993</c:v>
                </c:pt>
                <c:pt idx="2766">
                  <c:v>8.1389999999999993</c:v>
                </c:pt>
                <c:pt idx="2767">
                  <c:v>7.88</c:v>
                </c:pt>
                <c:pt idx="2768">
                  <c:v>7.88</c:v>
                </c:pt>
                <c:pt idx="2769">
                  <c:v>7.88</c:v>
                </c:pt>
                <c:pt idx="2770">
                  <c:v>7.88</c:v>
                </c:pt>
                <c:pt idx="2771">
                  <c:v>7.82</c:v>
                </c:pt>
                <c:pt idx="2772">
                  <c:v>7.82</c:v>
                </c:pt>
                <c:pt idx="2773">
                  <c:v>7.82</c:v>
                </c:pt>
                <c:pt idx="2774">
                  <c:v>7.82</c:v>
                </c:pt>
                <c:pt idx="2775">
                  <c:v>7.383</c:v>
                </c:pt>
                <c:pt idx="2776">
                  <c:v>7.4829999999999997</c:v>
                </c:pt>
                <c:pt idx="2777">
                  <c:v>7.4829999999999997</c:v>
                </c:pt>
                <c:pt idx="2778">
                  <c:v>7.5830000000000002</c:v>
                </c:pt>
                <c:pt idx="2779">
                  <c:v>7.5830000000000002</c:v>
                </c:pt>
                <c:pt idx="2780">
                  <c:v>7.78</c:v>
                </c:pt>
                <c:pt idx="2781">
                  <c:v>7.78</c:v>
                </c:pt>
                <c:pt idx="2782">
                  <c:v>7.6829999999999998</c:v>
                </c:pt>
                <c:pt idx="2783">
                  <c:v>7.6829999999999998</c:v>
                </c:pt>
                <c:pt idx="2784">
                  <c:v>7.67</c:v>
                </c:pt>
                <c:pt idx="2785">
                  <c:v>7.67</c:v>
                </c:pt>
                <c:pt idx="2786">
                  <c:v>7.67</c:v>
                </c:pt>
                <c:pt idx="2787">
                  <c:v>7.67</c:v>
                </c:pt>
                <c:pt idx="2788">
                  <c:v>7.67</c:v>
                </c:pt>
                <c:pt idx="2789">
                  <c:v>7.6</c:v>
                </c:pt>
                <c:pt idx="2790">
                  <c:v>7.58</c:v>
                </c:pt>
                <c:pt idx="2791">
                  <c:v>7.58</c:v>
                </c:pt>
                <c:pt idx="2792">
                  <c:v>7.2409999999999997</c:v>
                </c:pt>
                <c:pt idx="2793">
                  <c:v>7.2409999999999997</c:v>
                </c:pt>
                <c:pt idx="2794">
                  <c:v>7.2409999999999997</c:v>
                </c:pt>
                <c:pt idx="2795">
                  <c:v>7.2409999999999997</c:v>
                </c:pt>
                <c:pt idx="2796">
                  <c:v>7.141</c:v>
                </c:pt>
                <c:pt idx="2797">
                  <c:v>7.141</c:v>
                </c:pt>
                <c:pt idx="2798">
                  <c:v>7.0410000000000004</c:v>
                </c:pt>
                <c:pt idx="2799">
                  <c:v>7.0410000000000004</c:v>
                </c:pt>
                <c:pt idx="2800">
                  <c:v>7.0410000000000004</c:v>
                </c:pt>
                <c:pt idx="2801">
                  <c:v>7.0410000000000004</c:v>
                </c:pt>
                <c:pt idx="2802">
                  <c:v>7.09</c:v>
                </c:pt>
                <c:pt idx="2803">
                  <c:v>7</c:v>
                </c:pt>
                <c:pt idx="2804">
                  <c:v>6.79</c:v>
                </c:pt>
                <c:pt idx="2805">
                  <c:v>6.79</c:v>
                </c:pt>
                <c:pt idx="2806">
                  <c:v>6.79</c:v>
                </c:pt>
                <c:pt idx="2807">
                  <c:v>6.79</c:v>
                </c:pt>
                <c:pt idx="2808">
                  <c:v>6.79</c:v>
                </c:pt>
                <c:pt idx="2809">
                  <c:v>6.76</c:v>
                </c:pt>
                <c:pt idx="2810">
                  <c:v>6.59</c:v>
                </c:pt>
                <c:pt idx="2811">
                  <c:v>6.59</c:v>
                </c:pt>
                <c:pt idx="2812">
                  <c:v>6.59</c:v>
                </c:pt>
                <c:pt idx="2813">
                  <c:v>6.59</c:v>
                </c:pt>
                <c:pt idx="2814">
                  <c:v>6.59</c:v>
                </c:pt>
                <c:pt idx="2815">
                  <c:v>6.59</c:v>
                </c:pt>
                <c:pt idx="2816">
                  <c:v>6.59</c:v>
                </c:pt>
                <c:pt idx="2817">
                  <c:v>6.59</c:v>
                </c:pt>
                <c:pt idx="2818">
                  <c:v>6.59</c:v>
                </c:pt>
                <c:pt idx="2819">
                  <c:v>6.59</c:v>
                </c:pt>
                <c:pt idx="2820">
                  <c:v>6.59</c:v>
                </c:pt>
                <c:pt idx="2821">
                  <c:v>6.59</c:v>
                </c:pt>
                <c:pt idx="2822">
                  <c:v>6.59</c:v>
                </c:pt>
                <c:pt idx="2823">
                  <c:v>6.59</c:v>
                </c:pt>
                <c:pt idx="2824">
                  <c:v>6.59</c:v>
                </c:pt>
                <c:pt idx="2825">
                  <c:v>6.59</c:v>
                </c:pt>
                <c:pt idx="2826">
                  <c:v>6.59</c:v>
                </c:pt>
                <c:pt idx="2827">
                  <c:v>6.76</c:v>
                </c:pt>
                <c:pt idx="2828">
                  <c:v>6.76</c:v>
                </c:pt>
                <c:pt idx="2829">
                  <c:v>6.76</c:v>
                </c:pt>
                <c:pt idx="2830">
                  <c:v>7.1</c:v>
                </c:pt>
                <c:pt idx="2831">
                  <c:v>7.1</c:v>
                </c:pt>
                <c:pt idx="2832">
                  <c:v>7.1</c:v>
                </c:pt>
                <c:pt idx="2833">
                  <c:v>7.1</c:v>
                </c:pt>
                <c:pt idx="2834">
                  <c:v>7.1</c:v>
                </c:pt>
                <c:pt idx="2835">
                  <c:v>7.1</c:v>
                </c:pt>
                <c:pt idx="2836">
                  <c:v>7.1</c:v>
                </c:pt>
                <c:pt idx="2837">
                  <c:v>7.1319999999999997</c:v>
                </c:pt>
                <c:pt idx="2838">
                  <c:v>7.1319999999999997</c:v>
                </c:pt>
                <c:pt idx="2839">
                  <c:v>7.032</c:v>
                </c:pt>
                <c:pt idx="2840">
                  <c:v>6.97</c:v>
                </c:pt>
                <c:pt idx="2841">
                  <c:v>6.97</c:v>
                </c:pt>
                <c:pt idx="2842">
                  <c:v>6.97</c:v>
                </c:pt>
                <c:pt idx="2843">
                  <c:v>6.97</c:v>
                </c:pt>
                <c:pt idx="2844">
                  <c:v>6.9</c:v>
                </c:pt>
                <c:pt idx="2845">
                  <c:v>6.9</c:v>
                </c:pt>
                <c:pt idx="2846">
                  <c:v>6.69</c:v>
                </c:pt>
                <c:pt idx="2847">
                  <c:v>6.69</c:v>
                </c:pt>
                <c:pt idx="2848">
                  <c:v>6.59</c:v>
                </c:pt>
                <c:pt idx="2849">
                  <c:v>6.59</c:v>
                </c:pt>
                <c:pt idx="2850">
                  <c:v>6.49</c:v>
                </c:pt>
                <c:pt idx="2851">
                  <c:v>6.49</c:v>
                </c:pt>
                <c:pt idx="2852">
                  <c:v>6.49</c:v>
                </c:pt>
                <c:pt idx="2853">
                  <c:v>6.49</c:v>
                </c:pt>
                <c:pt idx="2854">
                  <c:v>6.49</c:v>
                </c:pt>
                <c:pt idx="2855">
                  <c:v>6.49</c:v>
                </c:pt>
                <c:pt idx="2856">
                  <c:v>6.49</c:v>
                </c:pt>
                <c:pt idx="2857">
                  <c:v>6.49</c:v>
                </c:pt>
                <c:pt idx="2858">
                  <c:v>6.49</c:v>
                </c:pt>
                <c:pt idx="2859">
                  <c:v>6.49</c:v>
                </c:pt>
                <c:pt idx="2860">
                  <c:v>6.49</c:v>
                </c:pt>
                <c:pt idx="2861">
                  <c:v>6.49</c:v>
                </c:pt>
                <c:pt idx="2862">
                  <c:v>6.49</c:v>
                </c:pt>
                <c:pt idx="2863">
                  <c:v>6.49</c:v>
                </c:pt>
                <c:pt idx="2864">
                  <c:v>6.47</c:v>
                </c:pt>
                <c:pt idx="2865">
                  <c:v>6.47</c:v>
                </c:pt>
                <c:pt idx="2866">
                  <c:v>6.4320000000000004</c:v>
                </c:pt>
                <c:pt idx="2867">
                  <c:v>6.4320000000000004</c:v>
                </c:pt>
                <c:pt idx="2868">
                  <c:v>6.4320000000000004</c:v>
                </c:pt>
                <c:pt idx="2869">
                  <c:v>6.4320000000000004</c:v>
                </c:pt>
                <c:pt idx="2870">
                  <c:v>6.4320000000000004</c:v>
                </c:pt>
                <c:pt idx="2871">
                  <c:v>6.47</c:v>
                </c:pt>
                <c:pt idx="2872">
                  <c:v>6.47</c:v>
                </c:pt>
                <c:pt idx="2873">
                  <c:v>6.47</c:v>
                </c:pt>
                <c:pt idx="2874">
                  <c:v>6.47</c:v>
                </c:pt>
                <c:pt idx="2875">
                  <c:v>6.47</c:v>
                </c:pt>
                <c:pt idx="2876">
                  <c:v>6.47</c:v>
                </c:pt>
                <c:pt idx="2877">
                  <c:v>6.47</c:v>
                </c:pt>
                <c:pt idx="2878">
                  <c:v>6.47</c:v>
                </c:pt>
                <c:pt idx="2879">
                  <c:v>6.47</c:v>
                </c:pt>
                <c:pt idx="2880">
                  <c:v>6.47</c:v>
                </c:pt>
                <c:pt idx="2881">
                  <c:v>6.47</c:v>
                </c:pt>
                <c:pt idx="2882">
                  <c:v>6.7320000000000002</c:v>
                </c:pt>
                <c:pt idx="2883">
                  <c:v>6.7320000000000002</c:v>
                </c:pt>
                <c:pt idx="2884">
                  <c:v>6.7320000000000002</c:v>
                </c:pt>
                <c:pt idx="2885">
                  <c:v>6.9320000000000004</c:v>
                </c:pt>
                <c:pt idx="2886">
                  <c:v>6.9320000000000004</c:v>
                </c:pt>
                <c:pt idx="2887">
                  <c:v>6.9320000000000004</c:v>
                </c:pt>
                <c:pt idx="2888">
                  <c:v>6.9320000000000004</c:v>
                </c:pt>
                <c:pt idx="2889">
                  <c:v>6.9320000000000004</c:v>
                </c:pt>
                <c:pt idx="2890">
                  <c:v>6.9320000000000004</c:v>
                </c:pt>
                <c:pt idx="2891">
                  <c:v>6.9320000000000004</c:v>
                </c:pt>
                <c:pt idx="2892">
                  <c:v>7.032</c:v>
                </c:pt>
                <c:pt idx="2893">
                  <c:v>6.8319999999999999</c:v>
                </c:pt>
                <c:pt idx="2894">
                  <c:v>6.8319999999999999</c:v>
                </c:pt>
                <c:pt idx="2895">
                  <c:v>6.8319999999999999</c:v>
                </c:pt>
                <c:pt idx="2896">
                  <c:v>6.9320000000000004</c:v>
                </c:pt>
                <c:pt idx="2897">
                  <c:v>6.9320000000000004</c:v>
                </c:pt>
                <c:pt idx="2898">
                  <c:v>6.9320000000000004</c:v>
                </c:pt>
                <c:pt idx="2899">
                  <c:v>6.9320000000000004</c:v>
                </c:pt>
                <c:pt idx="2900">
                  <c:v>7.02</c:v>
                </c:pt>
                <c:pt idx="2901">
                  <c:v>7.02</c:v>
                </c:pt>
                <c:pt idx="2902">
                  <c:v>7.1</c:v>
                </c:pt>
                <c:pt idx="2903">
                  <c:v>7.1</c:v>
                </c:pt>
                <c:pt idx="2904">
                  <c:v>7.032</c:v>
                </c:pt>
                <c:pt idx="2905">
                  <c:v>7.032</c:v>
                </c:pt>
                <c:pt idx="2906">
                  <c:v>7.032</c:v>
                </c:pt>
                <c:pt idx="2907">
                  <c:v>7.032</c:v>
                </c:pt>
                <c:pt idx="2908">
                  <c:v>7.1</c:v>
                </c:pt>
                <c:pt idx="2909">
                  <c:v>7.1</c:v>
                </c:pt>
                <c:pt idx="2910">
                  <c:v>7.1</c:v>
                </c:pt>
                <c:pt idx="2911">
                  <c:v>7.1</c:v>
                </c:pt>
                <c:pt idx="2912">
                  <c:v>7.1</c:v>
                </c:pt>
                <c:pt idx="2913">
                  <c:v>7.1</c:v>
                </c:pt>
                <c:pt idx="2914">
                  <c:v>7.1</c:v>
                </c:pt>
                <c:pt idx="2915">
                  <c:v>7.1</c:v>
                </c:pt>
                <c:pt idx="2916">
                  <c:v>7.1</c:v>
                </c:pt>
                <c:pt idx="2917">
                  <c:v>7.1</c:v>
                </c:pt>
                <c:pt idx="2918">
                  <c:v>7.1</c:v>
                </c:pt>
                <c:pt idx="2919">
                  <c:v>7.1</c:v>
                </c:pt>
                <c:pt idx="2920">
                  <c:v>7.1</c:v>
                </c:pt>
                <c:pt idx="2921">
                  <c:v>7.3319999999999999</c:v>
                </c:pt>
                <c:pt idx="2922">
                  <c:v>7.3319999999999999</c:v>
                </c:pt>
                <c:pt idx="2923">
                  <c:v>7.3319999999999999</c:v>
                </c:pt>
                <c:pt idx="2924">
                  <c:v>7.3319999999999999</c:v>
                </c:pt>
                <c:pt idx="2925">
                  <c:v>7.2320000000000002</c:v>
                </c:pt>
                <c:pt idx="2926">
                  <c:v>7.2320000000000002</c:v>
                </c:pt>
                <c:pt idx="2927">
                  <c:v>7.42</c:v>
                </c:pt>
                <c:pt idx="2928">
                  <c:v>7.3239999999999998</c:v>
                </c:pt>
                <c:pt idx="2929">
                  <c:v>7.3239999999999998</c:v>
                </c:pt>
                <c:pt idx="2930">
                  <c:v>7.42</c:v>
                </c:pt>
                <c:pt idx="2931">
                  <c:v>7.3239999999999998</c:v>
                </c:pt>
                <c:pt idx="2932">
                  <c:v>7.3239999999999998</c:v>
                </c:pt>
                <c:pt idx="2933">
                  <c:v>7.3239999999999998</c:v>
                </c:pt>
                <c:pt idx="2934">
                  <c:v>7.3239999999999998</c:v>
                </c:pt>
                <c:pt idx="2935">
                  <c:v>7.3239999999999998</c:v>
                </c:pt>
                <c:pt idx="2936">
                  <c:v>7.4240000000000004</c:v>
                </c:pt>
                <c:pt idx="2937">
                  <c:v>7.524</c:v>
                </c:pt>
                <c:pt idx="2938">
                  <c:v>7.9240000000000004</c:v>
                </c:pt>
                <c:pt idx="2939">
                  <c:v>7.9240000000000004</c:v>
                </c:pt>
                <c:pt idx="2940">
                  <c:v>7.9240000000000004</c:v>
                </c:pt>
                <c:pt idx="2941">
                  <c:v>7.9240000000000004</c:v>
                </c:pt>
                <c:pt idx="2942">
                  <c:v>7.9240000000000004</c:v>
                </c:pt>
                <c:pt idx="2943">
                  <c:v>7.9240000000000004</c:v>
                </c:pt>
                <c:pt idx="2944">
                  <c:v>7.524</c:v>
                </c:pt>
                <c:pt idx="2945">
                  <c:v>7.524</c:v>
                </c:pt>
                <c:pt idx="2946">
                  <c:v>7.524</c:v>
                </c:pt>
                <c:pt idx="2947">
                  <c:v>7.524</c:v>
                </c:pt>
                <c:pt idx="2948">
                  <c:v>7.524</c:v>
                </c:pt>
                <c:pt idx="2949">
                  <c:v>7.46</c:v>
                </c:pt>
                <c:pt idx="2950">
                  <c:v>7.4240000000000004</c:v>
                </c:pt>
                <c:pt idx="2951">
                  <c:v>7.4240000000000004</c:v>
                </c:pt>
                <c:pt idx="2952">
                  <c:v>7.4240000000000004</c:v>
                </c:pt>
                <c:pt idx="2953">
                  <c:v>7.18</c:v>
                </c:pt>
                <c:pt idx="2954">
                  <c:v>7.18</c:v>
                </c:pt>
                <c:pt idx="2955">
                  <c:v>7.18</c:v>
                </c:pt>
                <c:pt idx="2956">
                  <c:v>7.12</c:v>
                </c:pt>
                <c:pt idx="2957">
                  <c:v>7.12</c:v>
                </c:pt>
                <c:pt idx="2958">
                  <c:v>7.12</c:v>
                </c:pt>
                <c:pt idx="2959">
                  <c:v>7.12</c:v>
                </c:pt>
                <c:pt idx="2960">
                  <c:v>7.12</c:v>
                </c:pt>
                <c:pt idx="2961">
                  <c:v>7.12</c:v>
                </c:pt>
                <c:pt idx="2962">
                  <c:v>7.12</c:v>
                </c:pt>
                <c:pt idx="2963">
                  <c:v>7.12</c:v>
                </c:pt>
                <c:pt idx="2964">
                  <c:v>7.12</c:v>
                </c:pt>
                <c:pt idx="2965">
                  <c:v>7.66</c:v>
                </c:pt>
                <c:pt idx="2966">
                  <c:v>7.66</c:v>
                </c:pt>
                <c:pt idx="2967">
                  <c:v>7.86</c:v>
                </c:pt>
                <c:pt idx="2968">
                  <c:v>7.86</c:v>
                </c:pt>
                <c:pt idx="2969">
                  <c:v>7.86</c:v>
                </c:pt>
                <c:pt idx="2970">
                  <c:v>7.86</c:v>
                </c:pt>
                <c:pt idx="2971">
                  <c:v>8.02</c:v>
                </c:pt>
                <c:pt idx="2972">
                  <c:v>8.02</c:v>
                </c:pt>
                <c:pt idx="2973">
                  <c:v>8.0820000000000007</c:v>
                </c:pt>
                <c:pt idx="2974">
                  <c:v>8.0820000000000007</c:v>
                </c:pt>
                <c:pt idx="2975">
                  <c:v>8.0820000000000007</c:v>
                </c:pt>
                <c:pt idx="2976">
                  <c:v>8.0820000000000007</c:v>
                </c:pt>
                <c:pt idx="2977">
                  <c:v>8.06</c:v>
                </c:pt>
                <c:pt idx="2978">
                  <c:v>8.06</c:v>
                </c:pt>
                <c:pt idx="2979">
                  <c:v>8.06</c:v>
                </c:pt>
                <c:pt idx="2980">
                  <c:v>8.06</c:v>
                </c:pt>
                <c:pt idx="2981">
                  <c:v>8.06</c:v>
                </c:pt>
                <c:pt idx="2982">
                  <c:v>8.06</c:v>
                </c:pt>
                <c:pt idx="2983">
                  <c:v>8.25</c:v>
                </c:pt>
                <c:pt idx="2984">
                  <c:v>8.25</c:v>
                </c:pt>
                <c:pt idx="2985">
                  <c:v>8.25</c:v>
                </c:pt>
                <c:pt idx="2986">
                  <c:v>8.35</c:v>
                </c:pt>
                <c:pt idx="2987">
                  <c:v>8.35</c:v>
                </c:pt>
                <c:pt idx="2988">
                  <c:v>8.35</c:v>
                </c:pt>
                <c:pt idx="2989">
                  <c:v>8.35</c:v>
                </c:pt>
                <c:pt idx="2990">
                  <c:v>8.35</c:v>
                </c:pt>
                <c:pt idx="2991">
                  <c:v>8.35</c:v>
                </c:pt>
                <c:pt idx="2992">
                  <c:v>8.65</c:v>
                </c:pt>
                <c:pt idx="2993">
                  <c:v>8.4499999999999993</c:v>
                </c:pt>
                <c:pt idx="2994">
                  <c:v>8.4499999999999993</c:v>
                </c:pt>
                <c:pt idx="2995">
                  <c:v>8.4499999999999993</c:v>
                </c:pt>
                <c:pt idx="2996">
                  <c:v>8.4499999999999993</c:v>
                </c:pt>
                <c:pt idx="2997">
                  <c:v>8.4499999999999993</c:v>
                </c:pt>
                <c:pt idx="2998">
                  <c:v>8.5500000000000007</c:v>
                </c:pt>
                <c:pt idx="2999">
                  <c:v>9.0180000000000007</c:v>
                </c:pt>
                <c:pt idx="3000">
                  <c:v>9.2479999999999993</c:v>
                </c:pt>
                <c:pt idx="3001">
                  <c:v>9.2479999999999993</c:v>
                </c:pt>
                <c:pt idx="3002">
                  <c:v>9.2479999999999993</c:v>
                </c:pt>
                <c:pt idx="3003">
                  <c:v>9.2479999999999993</c:v>
                </c:pt>
                <c:pt idx="3004">
                  <c:v>9.2479999999999993</c:v>
                </c:pt>
                <c:pt idx="3005">
                  <c:v>9.2479999999999993</c:v>
                </c:pt>
                <c:pt idx="3006">
                  <c:v>9.2479999999999993</c:v>
                </c:pt>
                <c:pt idx="3007">
                  <c:v>8.9760000000000009</c:v>
                </c:pt>
                <c:pt idx="3008">
                  <c:v>8.9760000000000009</c:v>
                </c:pt>
                <c:pt idx="3009">
                  <c:v>8.9760000000000009</c:v>
                </c:pt>
                <c:pt idx="3010">
                  <c:v>8.9760000000000009</c:v>
                </c:pt>
                <c:pt idx="3011">
                  <c:v>8.85</c:v>
                </c:pt>
                <c:pt idx="3012">
                  <c:v>8.85</c:v>
                </c:pt>
                <c:pt idx="3013">
                  <c:v>8.85</c:v>
                </c:pt>
                <c:pt idx="3014">
                  <c:v>8.85</c:v>
                </c:pt>
                <c:pt idx="3015">
                  <c:v>8.85</c:v>
                </c:pt>
                <c:pt idx="3016">
                  <c:v>8.85</c:v>
                </c:pt>
                <c:pt idx="3017">
                  <c:v>8.85</c:v>
                </c:pt>
                <c:pt idx="3018">
                  <c:v>8.66</c:v>
                </c:pt>
                <c:pt idx="3019">
                  <c:v>8.66</c:v>
                </c:pt>
                <c:pt idx="3020">
                  <c:v>8.2759999999999998</c:v>
                </c:pt>
                <c:pt idx="3021">
                  <c:v>8.218</c:v>
                </c:pt>
                <c:pt idx="3022">
                  <c:v>8.218</c:v>
                </c:pt>
                <c:pt idx="3023">
                  <c:v>8.16</c:v>
                </c:pt>
                <c:pt idx="3024">
                  <c:v>8.16</c:v>
                </c:pt>
                <c:pt idx="3025">
                  <c:v>8.218</c:v>
                </c:pt>
                <c:pt idx="3026">
                  <c:v>8.1300000000000008</c:v>
                </c:pt>
                <c:pt idx="3027">
                  <c:v>8.1300000000000008</c:v>
                </c:pt>
                <c:pt idx="3028">
                  <c:v>8.1300000000000008</c:v>
                </c:pt>
                <c:pt idx="3029">
                  <c:v>8.1300000000000008</c:v>
                </c:pt>
                <c:pt idx="3030">
                  <c:v>8.1300000000000008</c:v>
                </c:pt>
                <c:pt idx="3031">
                  <c:v>8.1300000000000008</c:v>
                </c:pt>
                <c:pt idx="3032">
                  <c:v>8.2759999999999998</c:v>
                </c:pt>
                <c:pt idx="3033">
                  <c:v>8.2759999999999998</c:v>
                </c:pt>
                <c:pt idx="3034">
                  <c:v>8.2759999999999998</c:v>
                </c:pt>
                <c:pt idx="3035">
                  <c:v>8.2759999999999998</c:v>
                </c:pt>
                <c:pt idx="3036">
                  <c:v>8.2759999999999998</c:v>
                </c:pt>
                <c:pt idx="3037">
                  <c:v>8.2759999999999998</c:v>
                </c:pt>
                <c:pt idx="3038">
                  <c:v>8.2759999999999998</c:v>
                </c:pt>
                <c:pt idx="3039">
                  <c:v>8.2759999999999998</c:v>
                </c:pt>
                <c:pt idx="3040">
                  <c:v>8.2759999999999998</c:v>
                </c:pt>
                <c:pt idx="3041">
                  <c:v>8.2759999999999998</c:v>
                </c:pt>
                <c:pt idx="3042">
                  <c:v>8.2759999999999998</c:v>
                </c:pt>
                <c:pt idx="3043">
                  <c:v>8.2759999999999998</c:v>
                </c:pt>
                <c:pt idx="3044">
                  <c:v>8.2759999999999998</c:v>
                </c:pt>
                <c:pt idx="3045">
                  <c:v>8.2759999999999998</c:v>
                </c:pt>
                <c:pt idx="3046">
                  <c:v>8.2759999999999998</c:v>
                </c:pt>
                <c:pt idx="3047">
                  <c:v>8.2759999999999998</c:v>
                </c:pt>
                <c:pt idx="3048">
                  <c:v>8.43</c:v>
                </c:pt>
                <c:pt idx="3049">
                  <c:v>8.4760000000000009</c:v>
                </c:pt>
                <c:pt idx="3050">
                  <c:v>8.4760000000000009</c:v>
                </c:pt>
                <c:pt idx="3051">
                  <c:v>8.4760000000000009</c:v>
                </c:pt>
                <c:pt idx="3052">
                  <c:v>8.4760000000000009</c:v>
                </c:pt>
                <c:pt idx="3053">
                  <c:v>8.6</c:v>
                </c:pt>
                <c:pt idx="3054">
                  <c:v>8.6</c:v>
                </c:pt>
                <c:pt idx="3055">
                  <c:v>8.9960000000000004</c:v>
                </c:pt>
                <c:pt idx="3056">
                  <c:v>8.9960000000000004</c:v>
                </c:pt>
                <c:pt idx="3057">
                  <c:v>8.4</c:v>
                </c:pt>
                <c:pt idx="3058">
                  <c:v>8.4</c:v>
                </c:pt>
                <c:pt idx="3059">
                  <c:v>8.4</c:v>
                </c:pt>
                <c:pt idx="3060">
                  <c:v>8.2959999999999994</c:v>
                </c:pt>
                <c:pt idx="3061">
                  <c:v>8.2959999999999994</c:v>
                </c:pt>
                <c:pt idx="3062">
                  <c:v>8.39</c:v>
                </c:pt>
                <c:pt idx="3063">
                  <c:v>8.39</c:v>
                </c:pt>
                <c:pt idx="3064">
                  <c:v>8.39</c:v>
                </c:pt>
                <c:pt idx="3065">
                  <c:v>7.6520000000000001</c:v>
                </c:pt>
                <c:pt idx="3066">
                  <c:v>7.6520000000000001</c:v>
                </c:pt>
                <c:pt idx="3067">
                  <c:v>7.6520000000000001</c:v>
                </c:pt>
                <c:pt idx="3068">
                  <c:v>7.6520000000000001</c:v>
                </c:pt>
                <c:pt idx="3069">
                  <c:v>7.5519999999999996</c:v>
                </c:pt>
                <c:pt idx="3070">
                  <c:v>7.5519999999999996</c:v>
                </c:pt>
                <c:pt idx="3071">
                  <c:v>7.5519999999999996</c:v>
                </c:pt>
                <c:pt idx="3072">
                  <c:v>7.3520000000000003</c:v>
                </c:pt>
                <c:pt idx="3073">
                  <c:v>7.3520000000000003</c:v>
                </c:pt>
                <c:pt idx="3074">
                  <c:v>7.3520000000000003</c:v>
                </c:pt>
                <c:pt idx="3075">
                  <c:v>7.3520000000000003</c:v>
                </c:pt>
                <c:pt idx="3076">
                  <c:v>7.3520000000000003</c:v>
                </c:pt>
                <c:pt idx="3077">
                  <c:v>7.3520000000000003</c:v>
                </c:pt>
                <c:pt idx="3078">
                  <c:v>7.3520000000000003</c:v>
                </c:pt>
                <c:pt idx="3079">
                  <c:v>7.3520000000000003</c:v>
                </c:pt>
                <c:pt idx="3080">
                  <c:v>7.3520000000000003</c:v>
                </c:pt>
                <c:pt idx="3081">
                  <c:v>7.492</c:v>
                </c:pt>
                <c:pt idx="3082">
                  <c:v>7.492</c:v>
                </c:pt>
                <c:pt idx="3083">
                  <c:v>7.492</c:v>
                </c:pt>
                <c:pt idx="3084">
                  <c:v>7.492</c:v>
                </c:pt>
                <c:pt idx="3085">
                  <c:v>7.492</c:v>
                </c:pt>
                <c:pt idx="3086">
                  <c:v>7.492</c:v>
                </c:pt>
                <c:pt idx="3087">
                  <c:v>7.492</c:v>
                </c:pt>
                <c:pt idx="3088">
                  <c:v>7.492</c:v>
                </c:pt>
                <c:pt idx="3089">
                  <c:v>7.6520000000000001</c:v>
                </c:pt>
                <c:pt idx="3090">
                  <c:v>7.6520000000000001</c:v>
                </c:pt>
                <c:pt idx="3091">
                  <c:v>7.6520000000000001</c:v>
                </c:pt>
                <c:pt idx="3092">
                  <c:v>7.6520000000000001</c:v>
                </c:pt>
                <c:pt idx="3093">
                  <c:v>7.6920000000000002</c:v>
                </c:pt>
                <c:pt idx="3094">
                  <c:v>7.6920000000000002</c:v>
                </c:pt>
                <c:pt idx="3095">
                  <c:v>7.6920000000000002</c:v>
                </c:pt>
                <c:pt idx="3096">
                  <c:v>7.6920000000000002</c:v>
                </c:pt>
                <c:pt idx="3097">
                  <c:v>7.7919999999999998</c:v>
                </c:pt>
                <c:pt idx="3098">
                  <c:v>7.7919999999999998</c:v>
                </c:pt>
                <c:pt idx="3099">
                  <c:v>7.8920000000000003</c:v>
                </c:pt>
                <c:pt idx="3100">
                  <c:v>7.8920000000000003</c:v>
                </c:pt>
                <c:pt idx="3101">
                  <c:v>7.8920000000000003</c:v>
                </c:pt>
                <c:pt idx="3102">
                  <c:v>7.8920000000000003</c:v>
                </c:pt>
                <c:pt idx="3103">
                  <c:v>7.8920000000000003</c:v>
                </c:pt>
                <c:pt idx="3104">
                  <c:v>7.8920000000000003</c:v>
                </c:pt>
                <c:pt idx="3105">
                  <c:v>7.8920000000000003</c:v>
                </c:pt>
                <c:pt idx="3106">
                  <c:v>7.85</c:v>
                </c:pt>
                <c:pt idx="3107">
                  <c:v>7.85</c:v>
                </c:pt>
                <c:pt idx="3108">
                  <c:v>7.85</c:v>
                </c:pt>
                <c:pt idx="3109">
                  <c:v>7.85</c:v>
                </c:pt>
                <c:pt idx="3110">
                  <c:v>7.85</c:v>
                </c:pt>
                <c:pt idx="3111">
                  <c:v>7.7</c:v>
                </c:pt>
                <c:pt idx="3112">
                  <c:v>7.7</c:v>
                </c:pt>
                <c:pt idx="3113">
                  <c:v>7.7</c:v>
                </c:pt>
                <c:pt idx="3114">
                  <c:v>7.57</c:v>
                </c:pt>
                <c:pt idx="3115">
                  <c:v>7.57</c:v>
                </c:pt>
                <c:pt idx="3116">
                  <c:v>7.57</c:v>
                </c:pt>
                <c:pt idx="3117">
                  <c:v>7.7</c:v>
                </c:pt>
                <c:pt idx="3118">
                  <c:v>7.7</c:v>
                </c:pt>
                <c:pt idx="3119">
                  <c:v>7.7519999999999998</c:v>
                </c:pt>
                <c:pt idx="3120">
                  <c:v>7.7519999999999998</c:v>
                </c:pt>
                <c:pt idx="3121">
                  <c:v>7.7519999999999998</c:v>
                </c:pt>
                <c:pt idx="3122">
                  <c:v>7.7519999999999998</c:v>
                </c:pt>
                <c:pt idx="3123">
                  <c:v>7.7519999999999998</c:v>
                </c:pt>
                <c:pt idx="3124">
                  <c:v>7.7519999999999998</c:v>
                </c:pt>
                <c:pt idx="3125">
                  <c:v>7.7960000000000003</c:v>
                </c:pt>
                <c:pt idx="3126">
                  <c:v>7.7960000000000003</c:v>
                </c:pt>
                <c:pt idx="3127">
                  <c:v>7.6959999999999997</c:v>
                </c:pt>
                <c:pt idx="3128">
                  <c:v>7.5960000000000001</c:v>
                </c:pt>
                <c:pt idx="3129">
                  <c:v>7.5960000000000001</c:v>
                </c:pt>
                <c:pt idx="3130">
                  <c:v>7.2960000000000003</c:v>
                </c:pt>
                <c:pt idx="3131">
                  <c:v>7.1959999999999997</c:v>
                </c:pt>
                <c:pt idx="3132">
                  <c:v>7.1959999999999997</c:v>
                </c:pt>
                <c:pt idx="3133">
                  <c:v>7.08</c:v>
                </c:pt>
                <c:pt idx="3134">
                  <c:v>6.98</c:v>
                </c:pt>
                <c:pt idx="3135">
                  <c:v>6.89</c:v>
                </c:pt>
                <c:pt idx="3136">
                  <c:v>6.89</c:v>
                </c:pt>
                <c:pt idx="3137">
                  <c:v>6.77</c:v>
                </c:pt>
                <c:pt idx="3138">
                  <c:v>6.77</c:v>
                </c:pt>
                <c:pt idx="3139">
                  <c:v>6.77</c:v>
                </c:pt>
                <c:pt idx="3140">
                  <c:v>6.77</c:v>
                </c:pt>
                <c:pt idx="3141">
                  <c:v>6.77</c:v>
                </c:pt>
                <c:pt idx="3142">
                  <c:v>6.77</c:v>
                </c:pt>
                <c:pt idx="3143">
                  <c:v>6.77</c:v>
                </c:pt>
                <c:pt idx="3144">
                  <c:v>6.79</c:v>
                </c:pt>
                <c:pt idx="3145">
                  <c:v>6.79</c:v>
                </c:pt>
                <c:pt idx="3146">
                  <c:v>6.59</c:v>
                </c:pt>
                <c:pt idx="3147">
                  <c:v>6.69</c:v>
                </c:pt>
                <c:pt idx="3148">
                  <c:v>6.69</c:v>
                </c:pt>
                <c:pt idx="3149">
                  <c:v>6.69</c:v>
                </c:pt>
                <c:pt idx="3150">
                  <c:v>6.69</c:v>
                </c:pt>
                <c:pt idx="3151">
                  <c:v>6.69</c:v>
                </c:pt>
                <c:pt idx="3152">
                  <c:v>6.69</c:v>
                </c:pt>
                <c:pt idx="3153">
                  <c:v>6.99</c:v>
                </c:pt>
                <c:pt idx="3154">
                  <c:v>6.99</c:v>
                </c:pt>
                <c:pt idx="3155">
                  <c:v>6.99</c:v>
                </c:pt>
                <c:pt idx="3156">
                  <c:v>6.99</c:v>
                </c:pt>
                <c:pt idx="3157">
                  <c:v>6.99</c:v>
                </c:pt>
                <c:pt idx="3158">
                  <c:v>6.99</c:v>
                </c:pt>
                <c:pt idx="3159">
                  <c:v>7.077</c:v>
                </c:pt>
                <c:pt idx="3160">
                  <c:v>6.99</c:v>
                </c:pt>
                <c:pt idx="3161">
                  <c:v>6.99</c:v>
                </c:pt>
                <c:pt idx="3162">
                  <c:v>6.99</c:v>
                </c:pt>
                <c:pt idx="3163">
                  <c:v>6.99</c:v>
                </c:pt>
                <c:pt idx="3164">
                  <c:v>6.99</c:v>
                </c:pt>
                <c:pt idx="3165">
                  <c:v>6.99</c:v>
                </c:pt>
                <c:pt idx="3166">
                  <c:v>7.2</c:v>
                </c:pt>
                <c:pt idx="3167">
                  <c:v>7.2</c:v>
                </c:pt>
                <c:pt idx="3168">
                  <c:v>7.11</c:v>
                </c:pt>
                <c:pt idx="3169">
                  <c:v>7.31</c:v>
                </c:pt>
                <c:pt idx="3170">
                  <c:v>7.31</c:v>
                </c:pt>
                <c:pt idx="3171">
                  <c:v>7.31</c:v>
                </c:pt>
                <c:pt idx="3172">
                  <c:v>7.31</c:v>
                </c:pt>
                <c:pt idx="3173">
                  <c:v>7.31</c:v>
                </c:pt>
                <c:pt idx="3174">
                  <c:v>7.51</c:v>
                </c:pt>
                <c:pt idx="3175">
                  <c:v>7.51</c:v>
                </c:pt>
                <c:pt idx="3176">
                  <c:v>7.51</c:v>
                </c:pt>
                <c:pt idx="3177">
                  <c:v>7.51</c:v>
                </c:pt>
                <c:pt idx="3178">
                  <c:v>7.51</c:v>
                </c:pt>
                <c:pt idx="3179">
                  <c:v>7.34</c:v>
                </c:pt>
                <c:pt idx="3180">
                  <c:v>7.34</c:v>
                </c:pt>
                <c:pt idx="3181">
                  <c:v>7.34</c:v>
                </c:pt>
                <c:pt idx="3182">
                  <c:v>7.4740000000000002</c:v>
                </c:pt>
                <c:pt idx="3183">
                  <c:v>7.4740000000000002</c:v>
                </c:pt>
                <c:pt idx="3184">
                  <c:v>7.4740000000000002</c:v>
                </c:pt>
                <c:pt idx="3185">
                  <c:v>7.4740000000000002</c:v>
                </c:pt>
                <c:pt idx="3186">
                  <c:v>7.4740000000000002</c:v>
                </c:pt>
                <c:pt idx="3187">
                  <c:v>7.4740000000000002</c:v>
                </c:pt>
                <c:pt idx="3188">
                  <c:v>7.4740000000000002</c:v>
                </c:pt>
                <c:pt idx="3189">
                  <c:v>7.4</c:v>
                </c:pt>
                <c:pt idx="3190">
                  <c:v>7.4</c:v>
                </c:pt>
                <c:pt idx="3191">
                  <c:v>7.4</c:v>
                </c:pt>
                <c:pt idx="3192">
                  <c:v>7.4</c:v>
                </c:pt>
                <c:pt idx="3193">
                  <c:v>7.4</c:v>
                </c:pt>
                <c:pt idx="3194">
                  <c:v>7.4</c:v>
                </c:pt>
                <c:pt idx="3195">
                  <c:v>7.4</c:v>
                </c:pt>
                <c:pt idx="3196">
                  <c:v>7.4</c:v>
                </c:pt>
                <c:pt idx="3197">
                  <c:v>7.4</c:v>
                </c:pt>
                <c:pt idx="3198">
                  <c:v>7.4</c:v>
                </c:pt>
                <c:pt idx="3199">
                  <c:v>7.4</c:v>
                </c:pt>
                <c:pt idx="3200">
                  <c:v>7.4</c:v>
                </c:pt>
                <c:pt idx="3201">
                  <c:v>7.4</c:v>
                </c:pt>
                <c:pt idx="3202">
                  <c:v>7.4</c:v>
                </c:pt>
                <c:pt idx="3203">
                  <c:v>7.4</c:v>
                </c:pt>
                <c:pt idx="3204">
                  <c:v>7.4</c:v>
                </c:pt>
                <c:pt idx="3205">
                  <c:v>7.4</c:v>
                </c:pt>
                <c:pt idx="3206">
                  <c:v>7.4</c:v>
                </c:pt>
                <c:pt idx="3207">
                  <c:v>7.4</c:v>
                </c:pt>
                <c:pt idx="3208">
                  <c:v>7.3140000000000001</c:v>
                </c:pt>
                <c:pt idx="3209">
                  <c:v>7.3140000000000001</c:v>
                </c:pt>
                <c:pt idx="3210">
                  <c:v>7.3140000000000001</c:v>
                </c:pt>
                <c:pt idx="3211">
                  <c:v>7.3140000000000001</c:v>
                </c:pt>
                <c:pt idx="3212">
                  <c:v>7.3140000000000001</c:v>
                </c:pt>
                <c:pt idx="3213">
                  <c:v>7.3140000000000001</c:v>
                </c:pt>
                <c:pt idx="3214">
                  <c:v>7.3140000000000001</c:v>
                </c:pt>
                <c:pt idx="3215">
                  <c:v>7.3140000000000001</c:v>
                </c:pt>
                <c:pt idx="3216">
                  <c:v>7.3140000000000001</c:v>
                </c:pt>
                <c:pt idx="3217">
                  <c:v>7.5</c:v>
                </c:pt>
                <c:pt idx="3218">
                  <c:v>7.3940000000000001</c:v>
                </c:pt>
                <c:pt idx="3219">
                  <c:v>7.3940000000000001</c:v>
                </c:pt>
                <c:pt idx="3220">
                  <c:v>7.3940000000000001</c:v>
                </c:pt>
                <c:pt idx="3221">
                  <c:v>7.258</c:v>
                </c:pt>
                <c:pt idx="3222">
                  <c:v>7.258</c:v>
                </c:pt>
                <c:pt idx="3223">
                  <c:v>7.258</c:v>
                </c:pt>
                <c:pt idx="3224">
                  <c:v>7.4</c:v>
                </c:pt>
                <c:pt idx="3225">
                  <c:v>7.4139999999999997</c:v>
                </c:pt>
                <c:pt idx="3226">
                  <c:v>7.3579999999999997</c:v>
                </c:pt>
                <c:pt idx="3227">
                  <c:v>7.3579999999999997</c:v>
                </c:pt>
                <c:pt idx="3228">
                  <c:v>7.3579999999999997</c:v>
                </c:pt>
                <c:pt idx="3229">
                  <c:v>7.3579999999999997</c:v>
                </c:pt>
                <c:pt idx="3230">
                  <c:v>7.4139999999999997</c:v>
                </c:pt>
                <c:pt idx="3231">
                  <c:v>7.5140000000000002</c:v>
                </c:pt>
                <c:pt idx="3232">
                  <c:v>7.5140000000000002</c:v>
                </c:pt>
                <c:pt idx="3233">
                  <c:v>7.5140000000000002</c:v>
                </c:pt>
                <c:pt idx="3234">
                  <c:v>7.5140000000000002</c:v>
                </c:pt>
                <c:pt idx="3235">
                  <c:v>7.5140000000000002</c:v>
                </c:pt>
                <c:pt idx="3236">
                  <c:v>7.5140000000000002</c:v>
                </c:pt>
                <c:pt idx="3237">
                  <c:v>7.4</c:v>
                </c:pt>
                <c:pt idx="3238">
                  <c:v>7.4</c:v>
                </c:pt>
                <c:pt idx="3239">
                  <c:v>7.4</c:v>
                </c:pt>
                <c:pt idx="3240">
                  <c:v>7.4</c:v>
                </c:pt>
                <c:pt idx="3241">
                  <c:v>7.4</c:v>
                </c:pt>
                <c:pt idx="3242">
                  <c:v>7.4</c:v>
                </c:pt>
                <c:pt idx="3243">
                  <c:v>7.4</c:v>
                </c:pt>
                <c:pt idx="3244">
                  <c:v>7.4</c:v>
                </c:pt>
                <c:pt idx="3245">
                  <c:v>7.4</c:v>
                </c:pt>
                <c:pt idx="3246">
                  <c:v>7.4</c:v>
                </c:pt>
                <c:pt idx="3247">
                  <c:v>7.4</c:v>
                </c:pt>
                <c:pt idx="3248">
                  <c:v>7.4</c:v>
                </c:pt>
                <c:pt idx="3249">
                  <c:v>7.4</c:v>
                </c:pt>
                <c:pt idx="3250">
                  <c:v>7.4</c:v>
                </c:pt>
                <c:pt idx="3251">
                  <c:v>7.4</c:v>
                </c:pt>
                <c:pt idx="3252">
                  <c:v>7.4</c:v>
                </c:pt>
                <c:pt idx="3253">
                  <c:v>7.4</c:v>
                </c:pt>
                <c:pt idx="3254">
                  <c:v>7.4</c:v>
                </c:pt>
                <c:pt idx="3255">
                  <c:v>7.4</c:v>
                </c:pt>
                <c:pt idx="3256">
                  <c:v>7.4</c:v>
                </c:pt>
                <c:pt idx="3257">
                  <c:v>7.4</c:v>
                </c:pt>
                <c:pt idx="3258">
                  <c:v>7.4</c:v>
                </c:pt>
                <c:pt idx="3259">
                  <c:v>7.4</c:v>
                </c:pt>
                <c:pt idx="3260">
                  <c:v>7.4</c:v>
                </c:pt>
                <c:pt idx="3261">
                  <c:v>7.4</c:v>
                </c:pt>
                <c:pt idx="3262">
                  <c:v>7.4</c:v>
                </c:pt>
                <c:pt idx="3263">
                  <c:v>7.4</c:v>
                </c:pt>
                <c:pt idx="3264">
                  <c:v>7.4</c:v>
                </c:pt>
                <c:pt idx="3265">
                  <c:v>7.4</c:v>
                </c:pt>
                <c:pt idx="3266">
                  <c:v>7.4</c:v>
                </c:pt>
                <c:pt idx="3267">
                  <c:v>7.3140000000000001</c:v>
                </c:pt>
                <c:pt idx="3268">
                  <c:v>7.3140000000000001</c:v>
                </c:pt>
                <c:pt idx="3269">
                  <c:v>7.3140000000000001</c:v>
                </c:pt>
                <c:pt idx="3270">
                  <c:v>7.3140000000000001</c:v>
                </c:pt>
                <c:pt idx="3271">
                  <c:v>7.3140000000000001</c:v>
                </c:pt>
                <c:pt idx="3272">
                  <c:v>7.1580000000000004</c:v>
                </c:pt>
                <c:pt idx="3273">
                  <c:v>7.1580000000000004</c:v>
                </c:pt>
                <c:pt idx="3274">
                  <c:v>7.1580000000000004</c:v>
                </c:pt>
                <c:pt idx="3275">
                  <c:v>7.1580000000000004</c:v>
                </c:pt>
                <c:pt idx="3276">
                  <c:v>7.1340000000000003</c:v>
                </c:pt>
                <c:pt idx="3277">
                  <c:v>7.1340000000000003</c:v>
                </c:pt>
                <c:pt idx="3278">
                  <c:v>7.0579999999999998</c:v>
                </c:pt>
                <c:pt idx="3279">
                  <c:v>7.0579999999999998</c:v>
                </c:pt>
                <c:pt idx="3280">
                  <c:v>7.0579999999999998</c:v>
                </c:pt>
                <c:pt idx="3281">
                  <c:v>7.0579999999999998</c:v>
                </c:pt>
                <c:pt idx="3282">
                  <c:v>7.0579999999999998</c:v>
                </c:pt>
                <c:pt idx="3283">
                  <c:v>7.0579999999999998</c:v>
                </c:pt>
                <c:pt idx="3284">
                  <c:v>7.0579999999999998</c:v>
                </c:pt>
                <c:pt idx="3285">
                  <c:v>7.0579999999999998</c:v>
                </c:pt>
                <c:pt idx="3286">
                  <c:v>7.0579999999999998</c:v>
                </c:pt>
                <c:pt idx="3287">
                  <c:v>7.0579999999999998</c:v>
                </c:pt>
                <c:pt idx="3288">
                  <c:v>7.0579999999999998</c:v>
                </c:pt>
                <c:pt idx="3289">
                  <c:v>7.0579999999999998</c:v>
                </c:pt>
                <c:pt idx="3290">
                  <c:v>6.9580000000000002</c:v>
                </c:pt>
                <c:pt idx="3291">
                  <c:v>6.9580000000000002</c:v>
                </c:pt>
                <c:pt idx="3292">
                  <c:v>6.9580000000000002</c:v>
                </c:pt>
                <c:pt idx="3293">
                  <c:v>6.8579999999999997</c:v>
                </c:pt>
                <c:pt idx="3294">
                  <c:v>6.8579999999999997</c:v>
                </c:pt>
                <c:pt idx="3295">
                  <c:v>6.8</c:v>
                </c:pt>
                <c:pt idx="3296">
                  <c:v>6.8</c:v>
                </c:pt>
                <c:pt idx="3297">
                  <c:v>6.734</c:v>
                </c:pt>
                <c:pt idx="3298">
                  <c:v>6.734</c:v>
                </c:pt>
                <c:pt idx="3299">
                  <c:v>6.5579999999999998</c:v>
                </c:pt>
                <c:pt idx="3300">
                  <c:v>6.5579999999999998</c:v>
                </c:pt>
                <c:pt idx="3301">
                  <c:v>6.5579999999999998</c:v>
                </c:pt>
                <c:pt idx="3302">
                  <c:v>6.5579999999999998</c:v>
                </c:pt>
                <c:pt idx="3303">
                  <c:v>6.5579999999999998</c:v>
                </c:pt>
                <c:pt idx="3304">
                  <c:v>6.5579999999999998</c:v>
                </c:pt>
                <c:pt idx="3305">
                  <c:v>6.5579999999999998</c:v>
                </c:pt>
                <c:pt idx="3306">
                  <c:v>6.5579999999999998</c:v>
                </c:pt>
                <c:pt idx="3307">
                  <c:v>6.5579999999999998</c:v>
                </c:pt>
                <c:pt idx="3308">
                  <c:v>7</c:v>
                </c:pt>
                <c:pt idx="3309">
                  <c:v>7.9020000000000001</c:v>
                </c:pt>
                <c:pt idx="3310">
                  <c:v>8.3979999999999997</c:v>
                </c:pt>
                <c:pt idx="3311">
                  <c:v>8.3979999999999997</c:v>
                </c:pt>
                <c:pt idx="3312">
                  <c:v>8.3979999999999997</c:v>
                </c:pt>
                <c:pt idx="3313">
                  <c:v>7.5579999999999998</c:v>
                </c:pt>
                <c:pt idx="3314">
                  <c:v>7.5359999999999996</c:v>
                </c:pt>
                <c:pt idx="3315">
                  <c:v>7.4379999999999997</c:v>
                </c:pt>
                <c:pt idx="3316">
                  <c:v>7.4379999999999997</c:v>
                </c:pt>
                <c:pt idx="3317">
                  <c:v>7.4379999999999997</c:v>
                </c:pt>
                <c:pt idx="3318">
                  <c:v>7.4379999999999997</c:v>
                </c:pt>
                <c:pt idx="3319">
                  <c:v>7.3380000000000001</c:v>
                </c:pt>
                <c:pt idx="3320">
                  <c:v>7.3380000000000001</c:v>
                </c:pt>
                <c:pt idx="3321">
                  <c:v>7.02</c:v>
                </c:pt>
                <c:pt idx="3322">
                  <c:v>6.93</c:v>
                </c:pt>
                <c:pt idx="3323">
                  <c:v>6.93</c:v>
                </c:pt>
                <c:pt idx="3324">
                  <c:v>6.83</c:v>
                </c:pt>
                <c:pt idx="3325">
                  <c:v>6.83</c:v>
                </c:pt>
                <c:pt idx="3326">
                  <c:v>6.7380000000000004</c:v>
                </c:pt>
                <c:pt idx="3327">
                  <c:v>6.63</c:v>
                </c:pt>
                <c:pt idx="3328">
                  <c:v>6.63</c:v>
                </c:pt>
                <c:pt idx="3329">
                  <c:v>6.63</c:v>
                </c:pt>
                <c:pt idx="3330">
                  <c:v>6.63</c:v>
                </c:pt>
                <c:pt idx="3331">
                  <c:v>6.63</c:v>
                </c:pt>
                <c:pt idx="3332">
                  <c:v>6.53</c:v>
                </c:pt>
                <c:pt idx="3333">
                  <c:v>6.63</c:v>
                </c:pt>
                <c:pt idx="3334">
                  <c:v>6.63</c:v>
                </c:pt>
                <c:pt idx="3335">
                  <c:v>6.63</c:v>
                </c:pt>
                <c:pt idx="3336">
                  <c:v>6.63</c:v>
                </c:pt>
                <c:pt idx="3337">
                  <c:v>6.73</c:v>
                </c:pt>
                <c:pt idx="3338">
                  <c:v>6.73</c:v>
                </c:pt>
                <c:pt idx="3339">
                  <c:v>6.73</c:v>
                </c:pt>
                <c:pt idx="3340">
                  <c:v>6.73</c:v>
                </c:pt>
                <c:pt idx="3341">
                  <c:v>6.73</c:v>
                </c:pt>
                <c:pt idx="3342">
                  <c:v>6.73</c:v>
                </c:pt>
                <c:pt idx="3343">
                  <c:v>6.63</c:v>
                </c:pt>
                <c:pt idx="3344">
                  <c:v>6.63</c:v>
                </c:pt>
                <c:pt idx="3345">
                  <c:v>6.63</c:v>
                </c:pt>
                <c:pt idx="3346">
                  <c:v>6.63</c:v>
                </c:pt>
                <c:pt idx="3347">
                  <c:v>6.63</c:v>
                </c:pt>
                <c:pt idx="3348">
                  <c:v>6.73</c:v>
                </c:pt>
                <c:pt idx="3349">
                  <c:v>6.73</c:v>
                </c:pt>
                <c:pt idx="3350">
                  <c:v>6.73</c:v>
                </c:pt>
                <c:pt idx="3351">
                  <c:v>6.83</c:v>
                </c:pt>
                <c:pt idx="3352">
                  <c:v>6.83</c:v>
                </c:pt>
                <c:pt idx="3353">
                  <c:v>6.83</c:v>
                </c:pt>
                <c:pt idx="3354">
                  <c:v>6.83</c:v>
                </c:pt>
                <c:pt idx="3355">
                  <c:v>6.83</c:v>
                </c:pt>
                <c:pt idx="3356">
                  <c:v>6.83</c:v>
                </c:pt>
                <c:pt idx="3357">
                  <c:v>6.83</c:v>
                </c:pt>
                <c:pt idx="3358">
                  <c:v>6.83</c:v>
                </c:pt>
                <c:pt idx="3359">
                  <c:v>6.83</c:v>
                </c:pt>
                <c:pt idx="3360">
                  <c:v>6.83</c:v>
                </c:pt>
                <c:pt idx="3361">
                  <c:v>6.83</c:v>
                </c:pt>
                <c:pt idx="3362">
                  <c:v>6.83</c:v>
                </c:pt>
                <c:pt idx="3363">
                  <c:v>6.83</c:v>
                </c:pt>
                <c:pt idx="3364">
                  <c:v>6.83</c:v>
                </c:pt>
                <c:pt idx="3365">
                  <c:v>6.83</c:v>
                </c:pt>
                <c:pt idx="3366">
                  <c:v>6.83</c:v>
                </c:pt>
                <c:pt idx="3367">
                  <c:v>6.83</c:v>
                </c:pt>
                <c:pt idx="3368">
                  <c:v>6.83</c:v>
                </c:pt>
                <c:pt idx="3369">
                  <c:v>6.73</c:v>
                </c:pt>
                <c:pt idx="3370">
                  <c:v>6.73</c:v>
                </c:pt>
                <c:pt idx="3371">
                  <c:v>6.73</c:v>
                </c:pt>
                <c:pt idx="3372">
                  <c:v>6.73</c:v>
                </c:pt>
                <c:pt idx="3373">
                  <c:v>6.73</c:v>
                </c:pt>
                <c:pt idx="3374">
                  <c:v>6.73</c:v>
                </c:pt>
                <c:pt idx="3375">
                  <c:v>6.63</c:v>
                </c:pt>
                <c:pt idx="3376">
                  <c:v>6.63</c:v>
                </c:pt>
                <c:pt idx="3377">
                  <c:v>6.63</c:v>
                </c:pt>
                <c:pt idx="3378">
                  <c:v>6.63</c:v>
                </c:pt>
                <c:pt idx="3379">
                  <c:v>6.63</c:v>
                </c:pt>
                <c:pt idx="3380">
                  <c:v>6.63</c:v>
                </c:pt>
                <c:pt idx="3381">
                  <c:v>6.63</c:v>
                </c:pt>
                <c:pt idx="3382">
                  <c:v>6.3129999999999997</c:v>
                </c:pt>
                <c:pt idx="3383">
                  <c:v>6.3129999999999997</c:v>
                </c:pt>
                <c:pt idx="3384">
                  <c:v>6.3129999999999997</c:v>
                </c:pt>
                <c:pt idx="3385">
                  <c:v>6.3129999999999997</c:v>
                </c:pt>
                <c:pt idx="3386">
                  <c:v>6.3129999999999997</c:v>
                </c:pt>
                <c:pt idx="3387">
                  <c:v>6.0609999999999999</c:v>
                </c:pt>
                <c:pt idx="3388">
                  <c:v>6.0609999999999999</c:v>
                </c:pt>
                <c:pt idx="3389">
                  <c:v>6.0609999999999999</c:v>
                </c:pt>
                <c:pt idx="3390">
                  <c:v>6.0609999999999999</c:v>
                </c:pt>
                <c:pt idx="3391">
                  <c:v>5.9610000000000003</c:v>
                </c:pt>
                <c:pt idx="3392">
                  <c:v>5.9610000000000003</c:v>
                </c:pt>
                <c:pt idx="3393">
                  <c:v>5.8609999999999998</c:v>
                </c:pt>
                <c:pt idx="3394">
                  <c:v>5.8609999999999998</c:v>
                </c:pt>
                <c:pt idx="3395">
                  <c:v>5.8609999999999998</c:v>
                </c:pt>
                <c:pt idx="3396">
                  <c:v>5.8609999999999998</c:v>
                </c:pt>
                <c:pt idx="3397">
                  <c:v>5.8609999999999998</c:v>
                </c:pt>
                <c:pt idx="3398">
                  <c:v>5.8609999999999998</c:v>
                </c:pt>
                <c:pt idx="3399">
                  <c:v>6.03</c:v>
                </c:pt>
                <c:pt idx="3400">
                  <c:v>6.03</c:v>
                </c:pt>
                <c:pt idx="3401">
                  <c:v>6.03</c:v>
                </c:pt>
                <c:pt idx="3402">
                  <c:v>6.03</c:v>
                </c:pt>
                <c:pt idx="3403">
                  <c:v>6.03</c:v>
                </c:pt>
                <c:pt idx="3404">
                  <c:v>6.13</c:v>
                </c:pt>
                <c:pt idx="3405">
                  <c:v>6.13</c:v>
                </c:pt>
                <c:pt idx="3406">
                  <c:v>6.13</c:v>
                </c:pt>
                <c:pt idx="3407">
                  <c:v>6.13</c:v>
                </c:pt>
                <c:pt idx="3408">
                  <c:v>6.13</c:v>
                </c:pt>
                <c:pt idx="3409">
                  <c:v>6.13</c:v>
                </c:pt>
                <c:pt idx="3410">
                  <c:v>6.13</c:v>
                </c:pt>
                <c:pt idx="3411">
                  <c:v>6.13</c:v>
                </c:pt>
                <c:pt idx="3412">
                  <c:v>6.13</c:v>
                </c:pt>
                <c:pt idx="3413">
                  <c:v>6.23</c:v>
                </c:pt>
                <c:pt idx="3414">
                  <c:v>6.33</c:v>
                </c:pt>
                <c:pt idx="3415">
                  <c:v>6.33</c:v>
                </c:pt>
                <c:pt idx="3416">
                  <c:v>6.33</c:v>
                </c:pt>
                <c:pt idx="3417">
                  <c:v>6.33</c:v>
                </c:pt>
                <c:pt idx="3418">
                  <c:v>6.33</c:v>
                </c:pt>
                <c:pt idx="3419">
                  <c:v>6.33</c:v>
                </c:pt>
                <c:pt idx="3420">
                  <c:v>5.7080000000000002</c:v>
                </c:pt>
                <c:pt idx="3421">
                  <c:v>5.7080000000000002</c:v>
                </c:pt>
                <c:pt idx="3422">
                  <c:v>5.508</c:v>
                </c:pt>
                <c:pt idx="3423">
                  <c:v>5.508</c:v>
                </c:pt>
                <c:pt idx="3424">
                  <c:v>5.508</c:v>
                </c:pt>
                <c:pt idx="3425">
                  <c:v>5.508</c:v>
                </c:pt>
                <c:pt idx="3426">
                  <c:v>5.508</c:v>
                </c:pt>
                <c:pt idx="3427">
                  <c:v>5.9080000000000004</c:v>
                </c:pt>
                <c:pt idx="3428">
                  <c:v>5.9080000000000004</c:v>
                </c:pt>
                <c:pt idx="3429">
                  <c:v>5.9080000000000004</c:v>
                </c:pt>
                <c:pt idx="3430">
                  <c:v>5.9080000000000004</c:v>
                </c:pt>
                <c:pt idx="3431">
                  <c:v>5.9080000000000004</c:v>
                </c:pt>
                <c:pt idx="3432">
                  <c:v>5.9080000000000004</c:v>
                </c:pt>
                <c:pt idx="3433">
                  <c:v>5.9080000000000004</c:v>
                </c:pt>
                <c:pt idx="3434">
                  <c:v>5.9080000000000004</c:v>
                </c:pt>
                <c:pt idx="3435">
                  <c:v>5.9080000000000004</c:v>
                </c:pt>
                <c:pt idx="3436">
                  <c:v>5.9080000000000004</c:v>
                </c:pt>
                <c:pt idx="3437">
                  <c:v>5.9080000000000004</c:v>
                </c:pt>
                <c:pt idx="3438">
                  <c:v>5.4080000000000004</c:v>
                </c:pt>
                <c:pt idx="3439">
                  <c:v>5.9080000000000004</c:v>
                </c:pt>
                <c:pt idx="3440">
                  <c:v>6.0860000000000003</c:v>
                </c:pt>
                <c:pt idx="3441">
                  <c:v>6.0860000000000003</c:v>
                </c:pt>
                <c:pt idx="3442">
                  <c:v>6.0860000000000003</c:v>
                </c:pt>
                <c:pt idx="3443">
                  <c:v>6.0860000000000003</c:v>
                </c:pt>
                <c:pt idx="3444">
                  <c:v>6.0860000000000003</c:v>
                </c:pt>
                <c:pt idx="3445">
                  <c:v>6.0860000000000003</c:v>
                </c:pt>
                <c:pt idx="3446">
                  <c:v>6.0860000000000003</c:v>
                </c:pt>
                <c:pt idx="3447">
                  <c:v>6.0860000000000003</c:v>
                </c:pt>
                <c:pt idx="3448">
                  <c:v>6.0860000000000003</c:v>
                </c:pt>
                <c:pt idx="3449">
                  <c:v>6.0860000000000003</c:v>
                </c:pt>
                <c:pt idx="3450">
                  <c:v>6.0860000000000003</c:v>
                </c:pt>
                <c:pt idx="3451">
                  <c:v>6.03</c:v>
                </c:pt>
                <c:pt idx="3452">
                  <c:v>6.03</c:v>
                </c:pt>
                <c:pt idx="3453">
                  <c:v>6.03</c:v>
                </c:pt>
                <c:pt idx="3454">
                  <c:v>6.03</c:v>
                </c:pt>
                <c:pt idx="3455">
                  <c:v>6.03</c:v>
                </c:pt>
                <c:pt idx="3456">
                  <c:v>6.03</c:v>
                </c:pt>
                <c:pt idx="3457">
                  <c:v>6.03</c:v>
                </c:pt>
                <c:pt idx="3458">
                  <c:v>6.03</c:v>
                </c:pt>
                <c:pt idx="3459">
                  <c:v>6.03</c:v>
                </c:pt>
                <c:pt idx="3460">
                  <c:v>6.03</c:v>
                </c:pt>
                <c:pt idx="3461">
                  <c:v>6.03</c:v>
                </c:pt>
                <c:pt idx="3462">
                  <c:v>6.03</c:v>
                </c:pt>
                <c:pt idx="3463">
                  <c:v>6.03</c:v>
                </c:pt>
                <c:pt idx="3464">
                  <c:v>6.03</c:v>
                </c:pt>
                <c:pt idx="3465">
                  <c:v>6.03</c:v>
                </c:pt>
                <c:pt idx="3466">
                  <c:v>6.03</c:v>
                </c:pt>
                <c:pt idx="3467">
                  <c:v>6.03</c:v>
                </c:pt>
                <c:pt idx="3468">
                  <c:v>6.03</c:v>
                </c:pt>
                <c:pt idx="3469">
                  <c:v>6.0119999999999996</c:v>
                </c:pt>
                <c:pt idx="3470">
                  <c:v>6.0119999999999996</c:v>
                </c:pt>
                <c:pt idx="3471">
                  <c:v>6.0119999999999996</c:v>
                </c:pt>
                <c:pt idx="3472">
                  <c:v>6.0119999999999996</c:v>
                </c:pt>
                <c:pt idx="3473">
                  <c:v>6.02</c:v>
                </c:pt>
                <c:pt idx="3474">
                  <c:v>5.8120000000000003</c:v>
                </c:pt>
                <c:pt idx="3475">
                  <c:v>5.8120000000000003</c:v>
                </c:pt>
                <c:pt idx="3476">
                  <c:v>5.52</c:v>
                </c:pt>
                <c:pt idx="3477">
                  <c:v>5.52</c:v>
                </c:pt>
                <c:pt idx="3478">
                  <c:v>5.62</c:v>
                </c:pt>
                <c:pt idx="3479">
                  <c:v>5.62</c:v>
                </c:pt>
                <c:pt idx="3480">
                  <c:v>5.62</c:v>
                </c:pt>
                <c:pt idx="3481">
                  <c:v>5.62</c:v>
                </c:pt>
                <c:pt idx="3482">
                  <c:v>5.42</c:v>
                </c:pt>
                <c:pt idx="3483">
                  <c:v>5.32</c:v>
                </c:pt>
                <c:pt idx="3484">
                  <c:v>5.22</c:v>
                </c:pt>
                <c:pt idx="3485">
                  <c:v>5.22</c:v>
                </c:pt>
                <c:pt idx="3486">
                  <c:v>5.22</c:v>
                </c:pt>
                <c:pt idx="3487">
                  <c:v>5.22</c:v>
                </c:pt>
                <c:pt idx="3488">
                  <c:v>5.32</c:v>
                </c:pt>
                <c:pt idx="3489">
                  <c:v>5.32</c:v>
                </c:pt>
                <c:pt idx="3490">
                  <c:v>5.32</c:v>
                </c:pt>
                <c:pt idx="3491">
                  <c:v>5.12</c:v>
                </c:pt>
                <c:pt idx="3492">
                  <c:v>5.12</c:v>
                </c:pt>
                <c:pt idx="3493">
                  <c:v>5.12</c:v>
                </c:pt>
                <c:pt idx="3494">
                  <c:v>5.12</c:v>
                </c:pt>
                <c:pt idx="3495">
                  <c:v>5.12</c:v>
                </c:pt>
                <c:pt idx="3496">
                  <c:v>5.0199999999999996</c:v>
                </c:pt>
                <c:pt idx="3497">
                  <c:v>5.0199999999999996</c:v>
                </c:pt>
                <c:pt idx="3498">
                  <c:v>5.0199999999999996</c:v>
                </c:pt>
                <c:pt idx="3499">
                  <c:v>5.0199999999999996</c:v>
                </c:pt>
                <c:pt idx="3500">
                  <c:v>4.92</c:v>
                </c:pt>
                <c:pt idx="3501">
                  <c:v>4.92</c:v>
                </c:pt>
                <c:pt idx="3502">
                  <c:v>4.92</c:v>
                </c:pt>
                <c:pt idx="3503">
                  <c:v>4.92</c:v>
                </c:pt>
                <c:pt idx="3504">
                  <c:v>4.92</c:v>
                </c:pt>
                <c:pt idx="3505">
                  <c:v>4.92</c:v>
                </c:pt>
                <c:pt idx="3506">
                  <c:v>4.62</c:v>
                </c:pt>
                <c:pt idx="3507">
                  <c:v>4.62</c:v>
                </c:pt>
                <c:pt idx="3508">
                  <c:v>4.62</c:v>
                </c:pt>
                <c:pt idx="3509">
                  <c:v>4.62</c:v>
                </c:pt>
                <c:pt idx="3510">
                  <c:v>4.62</c:v>
                </c:pt>
                <c:pt idx="3511">
                  <c:v>4.62</c:v>
                </c:pt>
                <c:pt idx="3512">
                  <c:v>4.62</c:v>
                </c:pt>
                <c:pt idx="3513">
                  <c:v>4.62</c:v>
                </c:pt>
                <c:pt idx="3514">
                  <c:v>4.62</c:v>
                </c:pt>
                <c:pt idx="3515">
                  <c:v>4.62</c:v>
                </c:pt>
                <c:pt idx="3516">
                  <c:v>4.62</c:v>
                </c:pt>
                <c:pt idx="3517">
                  <c:v>4.62</c:v>
                </c:pt>
                <c:pt idx="3518">
                  <c:v>4.71</c:v>
                </c:pt>
                <c:pt idx="3519">
                  <c:v>4.71</c:v>
                </c:pt>
                <c:pt idx="3520">
                  <c:v>4.71</c:v>
                </c:pt>
                <c:pt idx="3521">
                  <c:v>4.71</c:v>
                </c:pt>
                <c:pt idx="3522">
                  <c:v>4.71</c:v>
                </c:pt>
                <c:pt idx="3523">
                  <c:v>4.71</c:v>
                </c:pt>
                <c:pt idx="3524">
                  <c:v>4.71</c:v>
                </c:pt>
                <c:pt idx="3525">
                  <c:v>4.71</c:v>
                </c:pt>
                <c:pt idx="3526">
                  <c:v>4.71</c:v>
                </c:pt>
                <c:pt idx="3527">
                  <c:v>4.71</c:v>
                </c:pt>
                <c:pt idx="3528">
                  <c:v>4.71</c:v>
                </c:pt>
                <c:pt idx="3529">
                  <c:v>4.71</c:v>
                </c:pt>
                <c:pt idx="3530">
                  <c:v>4.71</c:v>
                </c:pt>
              </c:numCache>
            </c:numRef>
          </c:val>
          <c:smooth val="0"/>
          <c:extLst>
            <c:ext xmlns:c16="http://schemas.microsoft.com/office/drawing/2014/chart" uri="{C3380CC4-5D6E-409C-BE32-E72D297353CC}">
              <c16:uniqueId val="{00000001-134C-42F2-9A99-73848B77E57B}"/>
            </c:ext>
          </c:extLst>
        </c:ser>
        <c:ser>
          <c:idx val="5"/>
          <c:order val="2"/>
          <c:tx>
            <c:strRef>
              <c:f>Trends!$J$16</c:f>
              <c:strCache>
                <c:ptCount val="1"/>
              </c:strCache>
              <c:extLst xmlns:c15="http://schemas.microsoft.com/office/drawing/2012/chart"/>
            </c:strRef>
          </c:tx>
          <c:spPr>
            <a:ln w="19050" cap="rnd">
              <a:solidFill>
                <a:srgbClr val="CC9900"/>
              </a:solidFill>
              <a:round/>
            </a:ln>
            <a:effectLst/>
          </c:spPr>
          <c:marker>
            <c:symbol val="none"/>
          </c:marker>
          <c:cat>
            <c:numRef>
              <c:f>Trends!$C$17:$C$3564</c:f>
              <c:numCache>
                <c:formatCode>mm/dd/yy</c:formatCode>
                <c:ptCount val="3548"/>
                <c:pt idx="0">
                  <c:v>42736.999305555553</c:v>
                </c:pt>
                <c:pt idx="1">
                  <c:v>42737.999305555553</c:v>
                </c:pt>
                <c:pt idx="2">
                  <c:v>42738.999305555553</c:v>
                </c:pt>
                <c:pt idx="3">
                  <c:v>42739.999305555553</c:v>
                </c:pt>
                <c:pt idx="4">
                  <c:v>42740.999305555553</c:v>
                </c:pt>
                <c:pt idx="5">
                  <c:v>42741.999305555553</c:v>
                </c:pt>
                <c:pt idx="6">
                  <c:v>42742.999305555553</c:v>
                </c:pt>
                <c:pt idx="7">
                  <c:v>42743.999305555553</c:v>
                </c:pt>
                <c:pt idx="8">
                  <c:v>42744.999305555553</c:v>
                </c:pt>
                <c:pt idx="9">
                  <c:v>42745.999305555553</c:v>
                </c:pt>
                <c:pt idx="10">
                  <c:v>42746.999305555553</c:v>
                </c:pt>
                <c:pt idx="11">
                  <c:v>42747.999305555553</c:v>
                </c:pt>
                <c:pt idx="12">
                  <c:v>42748.999305555553</c:v>
                </c:pt>
                <c:pt idx="13">
                  <c:v>42749.999305555553</c:v>
                </c:pt>
                <c:pt idx="14">
                  <c:v>42750.999305555553</c:v>
                </c:pt>
                <c:pt idx="15">
                  <c:v>42751.999305555553</c:v>
                </c:pt>
                <c:pt idx="16">
                  <c:v>42752.999305555553</c:v>
                </c:pt>
                <c:pt idx="17">
                  <c:v>42753.999305555553</c:v>
                </c:pt>
                <c:pt idx="18">
                  <c:v>42754.999305555553</c:v>
                </c:pt>
                <c:pt idx="19">
                  <c:v>42755.999305555553</c:v>
                </c:pt>
                <c:pt idx="20">
                  <c:v>42756.999305555553</c:v>
                </c:pt>
                <c:pt idx="21">
                  <c:v>42757.999305555553</c:v>
                </c:pt>
                <c:pt idx="22">
                  <c:v>42758.999305555553</c:v>
                </c:pt>
                <c:pt idx="23">
                  <c:v>42759.999305555553</c:v>
                </c:pt>
                <c:pt idx="24">
                  <c:v>42760.999305555553</c:v>
                </c:pt>
                <c:pt idx="25">
                  <c:v>42761.999305555553</c:v>
                </c:pt>
                <c:pt idx="26">
                  <c:v>42762.999305555553</c:v>
                </c:pt>
                <c:pt idx="27">
                  <c:v>42763.999305555553</c:v>
                </c:pt>
                <c:pt idx="28">
                  <c:v>42764.999305555553</c:v>
                </c:pt>
                <c:pt idx="29">
                  <c:v>42765.999305555553</c:v>
                </c:pt>
                <c:pt idx="30">
                  <c:v>42766.999305555553</c:v>
                </c:pt>
                <c:pt idx="31">
                  <c:v>42767.999305555553</c:v>
                </c:pt>
                <c:pt idx="32">
                  <c:v>42768.999305555553</c:v>
                </c:pt>
                <c:pt idx="33">
                  <c:v>42769.999305555553</c:v>
                </c:pt>
                <c:pt idx="34">
                  <c:v>42770.999305555553</c:v>
                </c:pt>
                <c:pt idx="35">
                  <c:v>42771.999305555553</c:v>
                </c:pt>
                <c:pt idx="36">
                  <c:v>42772.999305555553</c:v>
                </c:pt>
                <c:pt idx="37">
                  <c:v>42773.999305555553</c:v>
                </c:pt>
                <c:pt idx="38">
                  <c:v>42774.999305555553</c:v>
                </c:pt>
                <c:pt idx="39">
                  <c:v>42775.999305555553</c:v>
                </c:pt>
                <c:pt idx="40">
                  <c:v>42776.999305555553</c:v>
                </c:pt>
                <c:pt idx="41">
                  <c:v>42777.999305555553</c:v>
                </c:pt>
                <c:pt idx="42">
                  <c:v>42778.999305555553</c:v>
                </c:pt>
                <c:pt idx="43">
                  <c:v>42779.999305555553</c:v>
                </c:pt>
                <c:pt idx="44">
                  <c:v>42780.999305555553</c:v>
                </c:pt>
                <c:pt idx="45">
                  <c:v>42781.999305555553</c:v>
                </c:pt>
                <c:pt idx="46">
                  <c:v>42782.999305555553</c:v>
                </c:pt>
                <c:pt idx="47">
                  <c:v>42783.999305555553</c:v>
                </c:pt>
                <c:pt idx="48">
                  <c:v>42784.999305555553</c:v>
                </c:pt>
                <c:pt idx="49">
                  <c:v>42785.999305555553</c:v>
                </c:pt>
                <c:pt idx="50">
                  <c:v>42786.999305555553</c:v>
                </c:pt>
                <c:pt idx="51">
                  <c:v>42787.999305555553</c:v>
                </c:pt>
                <c:pt idx="52">
                  <c:v>42788.999305555553</c:v>
                </c:pt>
                <c:pt idx="53">
                  <c:v>42789.999305555553</c:v>
                </c:pt>
                <c:pt idx="54">
                  <c:v>42790.999305555553</c:v>
                </c:pt>
                <c:pt idx="55">
                  <c:v>42791.999305555553</c:v>
                </c:pt>
                <c:pt idx="56">
                  <c:v>42792.999305555553</c:v>
                </c:pt>
                <c:pt idx="57">
                  <c:v>42793.999305555553</c:v>
                </c:pt>
                <c:pt idx="58">
                  <c:v>42794.999305555553</c:v>
                </c:pt>
                <c:pt idx="59">
                  <c:v>42795.999305555553</c:v>
                </c:pt>
                <c:pt idx="60">
                  <c:v>42796.999305555553</c:v>
                </c:pt>
                <c:pt idx="61">
                  <c:v>42797.999305555553</c:v>
                </c:pt>
                <c:pt idx="62">
                  <c:v>42798.999305555553</c:v>
                </c:pt>
                <c:pt idx="63">
                  <c:v>42799.999305555553</c:v>
                </c:pt>
                <c:pt idx="64">
                  <c:v>42800.999305555553</c:v>
                </c:pt>
                <c:pt idx="65">
                  <c:v>42801.999305555553</c:v>
                </c:pt>
                <c:pt idx="66">
                  <c:v>42802.999305555553</c:v>
                </c:pt>
                <c:pt idx="67">
                  <c:v>42803.999305555553</c:v>
                </c:pt>
                <c:pt idx="68">
                  <c:v>42804.999305555553</c:v>
                </c:pt>
                <c:pt idx="69">
                  <c:v>42805.999305555553</c:v>
                </c:pt>
                <c:pt idx="70">
                  <c:v>42806.999305555553</c:v>
                </c:pt>
                <c:pt idx="71">
                  <c:v>42807.999305555553</c:v>
                </c:pt>
                <c:pt idx="72">
                  <c:v>42808.999305555553</c:v>
                </c:pt>
                <c:pt idx="73">
                  <c:v>42809.999305555553</c:v>
                </c:pt>
                <c:pt idx="74">
                  <c:v>42810.999305555553</c:v>
                </c:pt>
                <c:pt idx="75">
                  <c:v>42811.999305555553</c:v>
                </c:pt>
                <c:pt idx="76">
                  <c:v>42812.999305555553</c:v>
                </c:pt>
                <c:pt idx="77">
                  <c:v>42813.999305555553</c:v>
                </c:pt>
                <c:pt idx="78">
                  <c:v>42814.999305555553</c:v>
                </c:pt>
                <c:pt idx="79">
                  <c:v>42815.999305555553</c:v>
                </c:pt>
                <c:pt idx="80">
                  <c:v>42816.999305555553</c:v>
                </c:pt>
                <c:pt idx="81">
                  <c:v>42817.999305555553</c:v>
                </c:pt>
                <c:pt idx="82">
                  <c:v>42818.999305555553</c:v>
                </c:pt>
                <c:pt idx="83">
                  <c:v>42819.999305555553</c:v>
                </c:pt>
                <c:pt idx="84">
                  <c:v>42820.999305555553</c:v>
                </c:pt>
                <c:pt idx="85">
                  <c:v>42821.999305555553</c:v>
                </c:pt>
                <c:pt idx="86">
                  <c:v>42822.999305555553</c:v>
                </c:pt>
                <c:pt idx="87">
                  <c:v>42823.999305555553</c:v>
                </c:pt>
                <c:pt idx="88">
                  <c:v>42824.999305555553</c:v>
                </c:pt>
                <c:pt idx="89">
                  <c:v>42825.999305555553</c:v>
                </c:pt>
                <c:pt idx="90">
                  <c:v>42826.999305555553</c:v>
                </c:pt>
                <c:pt idx="91">
                  <c:v>42827.999305555553</c:v>
                </c:pt>
                <c:pt idx="92">
                  <c:v>42828.999305555553</c:v>
                </c:pt>
                <c:pt idx="93">
                  <c:v>42829.999305555553</c:v>
                </c:pt>
                <c:pt idx="94">
                  <c:v>42830.999305555553</c:v>
                </c:pt>
                <c:pt idx="95">
                  <c:v>42831.999305555553</c:v>
                </c:pt>
                <c:pt idx="96">
                  <c:v>42832.999305555553</c:v>
                </c:pt>
                <c:pt idx="97">
                  <c:v>42833.999305555553</c:v>
                </c:pt>
                <c:pt idx="98">
                  <c:v>42834.999305555553</c:v>
                </c:pt>
                <c:pt idx="99">
                  <c:v>42835.999305555553</c:v>
                </c:pt>
                <c:pt idx="100">
                  <c:v>42836.999305555553</c:v>
                </c:pt>
                <c:pt idx="101">
                  <c:v>42837.999305555553</c:v>
                </c:pt>
                <c:pt idx="102">
                  <c:v>42838.999305555553</c:v>
                </c:pt>
                <c:pt idx="103">
                  <c:v>42839.999305555553</c:v>
                </c:pt>
                <c:pt idx="104">
                  <c:v>42840.999305555553</c:v>
                </c:pt>
                <c:pt idx="105">
                  <c:v>42841.999305555553</c:v>
                </c:pt>
                <c:pt idx="106">
                  <c:v>42842.999305555553</c:v>
                </c:pt>
                <c:pt idx="107">
                  <c:v>42843.999305555553</c:v>
                </c:pt>
                <c:pt idx="108">
                  <c:v>42844.999305555553</c:v>
                </c:pt>
                <c:pt idx="109">
                  <c:v>42845.999305555553</c:v>
                </c:pt>
                <c:pt idx="110">
                  <c:v>42846.999305555553</c:v>
                </c:pt>
                <c:pt idx="111">
                  <c:v>42847.999305555553</c:v>
                </c:pt>
                <c:pt idx="112">
                  <c:v>42848.999305555553</c:v>
                </c:pt>
                <c:pt idx="113">
                  <c:v>42849.999305555553</c:v>
                </c:pt>
                <c:pt idx="114">
                  <c:v>42850.999305555553</c:v>
                </c:pt>
                <c:pt idx="115">
                  <c:v>42851.999305555553</c:v>
                </c:pt>
                <c:pt idx="116">
                  <c:v>42852.999305555553</c:v>
                </c:pt>
                <c:pt idx="117">
                  <c:v>42853.999305555553</c:v>
                </c:pt>
                <c:pt idx="118">
                  <c:v>42854.999305555553</c:v>
                </c:pt>
                <c:pt idx="119">
                  <c:v>42855.999305555553</c:v>
                </c:pt>
                <c:pt idx="120">
                  <c:v>42856.999305555553</c:v>
                </c:pt>
                <c:pt idx="121">
                  <c:v>42857.999305555553</c:v>
                </c:pt>
                <c:pt idx="122">
                  <c:v>42858.999305555553</c:v>
                </c:pt>
                <c:pt idx="123">
                  <c:v>42859.999305555553</c:v>
                </c:pt>
                <c:pt idx="124">
                  <c:v>42860.999305555553</c:v>
                </c:pt>
                <c:pt idx="125">
                  <c:v>42861.999305555553</c:v>
                </c:pt>
                <c:pt idx="126">
                  <c:v>42862.999305555553</c:v>
                </c:pt>
                <c:pt idx="127">
                  <c:v>42863.999305555553</c:v>
                </c:pt>
                <c:pt idx="128">
                  <c:v>42864.999305555553</c:v>
                </c:pt>
                <c:pt idx="129">
                  <c:v>42865.999305555553</c:v>
                </c:pt>
                <c:pt idx="130">
                  <c:v>42866.999305555553</c:v>
                </c:pt>
                <c:pt idx="131">
                  <c:v>42867.999305555553</c:v>
                </c:pt>
                <c:pt idx="132">
                  <c:v>42868.999305555553</c:v>
                </c:pt>
                <c:pt idx="133">
                  <c:v>42869.999305555553</c:v>
                </c:pt>
                <c:pt idx="134">
                  <c:v>42870.999305555553</c:v>
                </c:pt>
                <c:pt idx="135">
                  <c:v>42871.999305555553</c:v>
                </c:pt>
                <c:pt idx="136">
                  <c:v>42872.999305555553</c:v>
                </c:pt>
                <c:pt idx="137">
                  <c:v>42873.999305555553</c:v>
                </c:pt>
                <c:pt idx="138">
                  <c:v>42874.999305555553</c:v>
                </c:pt>
                <c:pt idx="139">
                  <c:v>42875.999305555553</c:v>
                </c:pt>
                <c:pt idx="140">
                  <c:v>42876.999305555553</c:v>
                </c:pt>
                <c:pt idx="141">
                  <c:v>42877.999305555553</c:v>
                </c:pt>
                <c:pt idx="142">
                  <c:v>42878.999305555553</c:v>
                </c:pt>
                <c:pt idx="143">
                  <c:v>42879.999305555553</c:v>
                </c:pt>
                <c:pt idx="144">
                  <c:v>42880.999305555553</c:v>
                </c:pt>
                <c:pt idx="145">
                  <c:v>42881.999305555553</c:v>
                </c:pt>
                <c:pt idx="146">
                  <c:v>42882.999305555553</c:v>
                </c:pt>
                <c:pt idx="147">
                  <c:v>42883.999305555553</c:v>
                </c:pt>
                <c:pt idx="148">
                  <c:v>42884.999305555553</c:v>
                </c:pt>
                <c:pt idx="149">
                  <c:v>42885.999305555553</c:v>
                </c:pt>
                <c:pt idx="150">
                  <c:v>42886.999305555553</c:v>
                </c:pt>
                <c:pt idx="151">
                  <c:v>42887.999305555553</c:v>
                </c:pt>
                <c:pt idx="152">
                  <c:v>42888.999305555553</c:v>
                </c:pt>
                <c:pt idx="153">
                  <c:v>42889.999305555553</c:v>
                </c:pt>
                <c:pt idx="154">
                  <c:v>42890.999305555553</c:v>
                </c:pt>
                <c:pt idx="155">
                  <c:v>42891.999305555553</c:v>
                </c:pt>
                <c:pt idx="156">
                  <c:v>42892.999305555553</c:v>
                </c:pt>
                <c:pt idx="157">
                  <c:v>42893.999305555553</c:v>
                </c:pt>
                <c:pt idx="158">
                  <c:v>42894.999305555553</c:v>
                </c:pt>
                <c:pt idx="159">
                  <c:v>42895.999305555553</c:v>
                </c:pt>
                <c:pt idx="160">
                  <c:v>42896.999305555553</c:v>
                </c:pt>
                <c:pt idx="161">
                  <c:v>42897.999305555553</c:v>
                </c:pt>
                <c:pt idx="162">
                  <c:v>42898.999305555553</c:v>
                </c:pt>
                <c:pt idx="163">
                  <c:v>42899.999305555553</c:v>
                </c:pt>
                <c:pt idx="164">
                  <c:v>42900.999305555553</c:v>
                </c:pt>
                <c:pt idx="165">
                  <c:v>42901.999305555553</c:v>
                </c:pt>
                <c:pt idx="166">
                  <c:v>42902.999305555553</c:v>
                </c:pt>
                <c:pt idx="167">
                  <c:v>42903.999305555553</c:v>
                </c:pt>
                <c:pt idx="168">
                  <c:v>42904.999305555553</c:v>
                </c:pt>
                <c:pt idx="169">
                  <c:v>42905.999305555553</c:v>
                </c:pt>
                <c:pt idx="170">
                  <c:v>42906.999305555553</c:v>
                </c:pt>
                <c:pt idx="171">
                  <c:v>42907.999305555553</c:v>
                </c:pt>
                <c:pt idx="172">
                  <c:v>42908.999305555553</c:v>
                </c:pt>
                <c:pt idx="173">
                  <c:v>42909.999305555553</c:v>
                </c:pt>
                <c:pt idx="174">
                  <c:v>42910.999305555553</c:v>
                </c:pt>
                <c:pt idx="175">
                  <c:v>42911.999305555553</c:v>
                </c:pt>
                <c:pt idx="176">
                  <c:v>42912.999305555553</c:v>
                </c:pt>
                <c:pt idx="177">
                  <c:v>42913.999305555553</c:v>
                </c:pt>
                <c:pt idx="178">
                  <c:v>42914.999305555553</c:v>
                </c:pt>
                <c:pt idx="179">
                  <c:v>42915.999305555553</c:v>
                </c:pt>
                <c:pt idx="180">
                  <c:v>42916.999305555553</c:v>
                </c:pt>
                <c:pt idx="181">
                  <c:v>42917.999305555553</c:v>
                </c:pt>
                <c:pt idx="182">
                  <c:v>42918.999305555553</c:v>
                </c:pt>
                <c:pt idx="183">
                  <c:v>42919.999305555553</c:v>
                </c:pt>
                <c:pt idx="184">
                  <c:v>42920.999305555553</c:v>
                </c:pt>
                <c:pt idx="185">
                  <c:v>42921.999305555553</c:v>
                </c:pt>
                <c:pt idx="186">
                  <c:v>42922.999305555553</c:v>
                </c:pt>
                <c:pt idx="187">
                  <c:v>42923.999305555553</c:v>
                </c:pt>
                <c:pt idx="188">
                  <c:v>42924.999305555553</c:v>
                </c:pt>
                <c:pt idx="189">
                  <c:v>42925.999305555553</c:v>
                </c:pt>
                <c:pt idx="190">
                  <c:v>42926.999305555553</c:v>
                </c:pt>
                <c:pt idx="191">
                  <c:v>42927.999305555553</c:v>
                </c:pt>
                <c:pt idx="192">
                  <c:v>42928.999305555553</c:v>
                </c:pt>
                <c:pt idx="193">
                  <c:v>42929.999305555553</c:v>
                </c:pt>
                <c:pt idx="194">
                  <c:v>42930.999305555553</c:v>
                </c:pt>
                <c:pt idx="195">
                  <c:v>42931.999305555553</c:v>
                </c:pt>
                <c:pt idx="196">
                  <c:v>42932.999305555553</c:v>
                </c:pt>
                <c:pt idx="197">
                  <c:v>42933.999305555553</c:v>
                </c:pt>
                <c:pt idx="198">
                  <c:v>42934.999305555553</c:v>
                </c:pt>
                <c:pt idx="199">
                  <c:v>42935.999305555553</c:v>
                </c:pt>
                <c:pt idx="200">
                  <c:v>42936.999305555553</c:v>
                </c:pt>
                <c:pt idx="201">
                  <c:v>42937.999305555553</c:v>
                </c:pt>
                <c:pt idx="202">
                  <c:v>42938.999305555553</c:v>
                </c:pt>
                <c:pt idx="203">
                  <c:v>42939.999305555553</c:v>
                </c:pt>
                <c:pt idx="204">
                  <c:v>42940.999305555553</c:v>
                </c:pt>
                <c:pt idx="205">
                  <c:v>42941.999305555553</c:v>
                </c:pt>
                <c:pt idx="206">
                  <c:v>42942.999305555553</c:v>
                </c:pt>
                <c:pt idx="207">
                  <c:v>42943.999305555553</c:v>
                </c:pt>
                <c:pt idx="208">
                  <c:v>42944.999305555553</c:v>
                </c:pt>
                <c:pt idx="209">
                  <c:v>42945.999305555553</c:v>
                </c:pt>
                <c:pt idx="210">
                  <c:v>42946.999305555553</c:v>
                </c:pt>
                <c:pt idx="211">
                  <c:v>42947.999305555553</c:v>
                </c:pt>
                <c:pt idx="212">
                  <c:v>42948.999305555553</c:v>
                </c:pt>
                <c:pt idx="213">
                  <c:v>42949.999305555553</c:v>
                </c:pt>
                <c:pt idx="214">
                  <c:v>42950.999305555553</c:v>
                </c:pt>
                <c:pt idx="215">
                  <c:v>42951.999305555553</c:v>
                </c:pt>
                <c:pt idx="216">
                  <c:v>42952.999305555553</c:v>
                </c:pt>
                <c:pt idx="217">
                  <c:v>42953.999305555553</c:v>
                </c:pt>
                <c:pt idx="218">
                  <c:v>42954.999305555553</c:v>
                </c:pt>
                <c:pt idx="219">
                  <c:v>42955.999305555553</c:v>
                </c:pt>
                <c:pt idx="220">
                  <c:v>42956.999305555553</c:v>
                </c:pt>
                <c:pt idx="221">
                  <c:v>42957.999305555553</c:v>
                </c:pt>
                <c:pt idx="222">
                  <c:v>42958.999305555553</c:v>
                </c:pt>
                <c:pt idx="223">
                  <c:v>42959.999305555553</c:v>
                </c:pt>
                <c:pt idx="224">
                  <c:v>42960.999305555553</c:v>
                </c:pt>
                <c:pt idx="225">
                  <c:v>42961.999305555553</c:v>
                </c:pt>
                <c:pt idx="226">
                  <c:v>42962.999305555553</c:v>
                </c:pt>
                <c:pt idx="227">
                  <c:v>42963.999305555553</c:v>
                </c:pt>
                <c:pt idx="228">
                  <c:v>42964.999305555553</c:v>
                </c:pt>
                <c:pt idx="229">
                  <c:v>42965.999305555553</c:v>
                </c:pt>
                <c:pt idx="230">
                  <c:v>42966.999305555553</c:v>
                </c:pt>
                <c:pt idx="231">
                  <c:v>42967.999305555553</c:v>
                </c:pt>
                <c:pt idx="232">
                  <c:v>42968.999305555553</c:v>
                </c:pt>
                <c:pt idx="233">
                  <c:v>42969.999305555553</c:v>
                </c:pt>
                <c:pt idx="234">
                  <c:v>42970.999305555553</c:v>
                </c:pt>
                <c:pt idx="235">
                  <c:v>42971.999305555553</c:v>
                </c:pt>
                <c:pt idx="236">
                  <c:v>42972.999305555553</c:v>
                </c:pt>
                <c:pt idx="237">
                  <c:v>42973.999305555553</c:v>
                </c:pt>
                <c:pt idx="238">
                  <c:v>42974.999305555553</c:v>
                </c:pt>
                <c:pt idx="239">
                  <c:v>42975.999305555553</c:v>
                </c:pt>
                <c:pt idx="240">
                  <c:v>42976.999305555553</c:v>
                </c:pt>
                <c:pt idx="241">
                  <c:v>42977.999305555553</c:v>
                </c:pt>
                <c:pt idx="242">
                  <c:v>42978.999305555553</c:v>
                </c:pt>
                <c:pt idx="243">
                  <c:v>42979.999305555553</c:v>
                </c:pt>
                <c:pt idx="244">
                  <c:v>42980.999305555553</c:v>
                </c:pt>
                <c:pt idx="245">
                  <c:v>42981.999305555553</c:v>
                </c:pt>
                <c:pt idx="246">
                  <c:v>42982.999305555553</c:v>
                </c:pt>
                <c:pt idx="247">
                  <c:v>42983.999305555553</c:v>
                </c:pt>
                <c:pt idx="248">
                  <c:v>42984.999305555553</c:v>
                </c:pt>
                <c:pt idx="249">
                  <c:v>42985.999305555553</c:v>
                </c:pt>
                <c:pt idx="250">
                  <c:v>42986.999305555553</c:v>
                </c:pt>
                <c:pt idx="251">
                  <c:v>42987.999305555553</c:v>
                </c:pt>
                <c:pt idx="252">
                  <c:v>42988.999305555553</c:v>
                </c:pt>
                <c:pt idx="253">
                  <c:v>42989.999305555553</c:v>
                </c:pt>
                <c:pt idx="254">
                  <c:v>42990.999305555553</c:v>
                </c:pt>
                <c:pt idx="255">
                  <c:v>42991.999305555553</c:v>
                </c:pt>
                <c:pt idx="256">
                  <c:v>42992.999305555553</c:v>
                </c:pt>
                <c:pt idx="257">
                  <c:v>42993.999305555553</c:v>
                </c:pt>
                <c:pt idx="258">
                  <c:v>42994.999305555553</c:v>
                </c:pt>
                <c:pt idx="259">
                  <c:v>42995.999305555553</c:v>
                </c:pt>
                <c:pt idx="260">
                  <c:v>42996.999305555553</c:v>
                </c:pt>
                <c:pt idx="261">
                  <c:v>42997.999305555553</c:v>
                </c:pt>
                <c:pt idx="262">
                  <c:v>42998.999305555553</c:v>
                </c:pt>
                <c:pt idx="263">
                  <c:v>42999.999305555553</c:v>
                </c:pt>
                <c:pt idx="264">
                  <c:v>43000.999305555553</c:v>
                </c:pt>
                <c:pt idx="265">
                  <c:v>43001.999305555553</c:v>
                </c:pt>
                <c:pt idx="266">
                  <c:v>43002.999305555553</c:v>
                </c:pt>
                <c:pt idx="267">
                  <c:v>43003.999305555553</c:v>
                </c:pt>
                <c:pt idx="268">
                  <c:v>43004.999305555553</c:v>
                </c:pt>
                <c:pt idx="269">
                  <c:v>43005.999305555553</c:v>
                </c:pt>
                <c:pt idx="270">
                  <c:v>43006.999305555553</c:v>
                </c:pt>
                <c:pt idx="271">
                  <c:v>43007.999305555553</c:v>
                </c:pt>
                <c:pt idx="272">
                  <c:v>43008.999305555553</c:v>
                </c:pt>
                <c:pt idx="273">
                  <c:v>43009.999305555553</c:v>
                </c:pt>
                <c:pt idx="274">
                  <c:v>43010.999305555553</c:v>
                </c:pt>
                <c:pt idx="275">
                  <c:v>43011.999305555553</c:v>
                </c:pt>
                <c:pt idx="276">
                  <c:v>43012.999305555553</c:v>
                </c:pt>
                <c:pt idx="277">
                  <c:v>43013.999305555553</c:v>
                </c:pt>
                <c:pt idx="278">
                  <c:v>43014.999305555553</c:v>
                </c:pt>
                <c:pt idx="279">
                  <c:v>43015.999305555553</c:v>
                </c:pt>
                <c:pt idx="280">
                  <c:v>43016.999305555553</c:v>
                </c:pt>
                <c:pt idx="281">
                  <c:v>43017.999305555553</c:v>
                </c:pt>
                <c:pt idx="282">
                  <c:v>43018.999305555553</c:v>
                </c:pt>
                <c:pt idx="283">
                  <c:v>43019.999305555553</c:v>
                </c:pt>
                <c:pt idx="284">
                  <c:v>43020.999305555553</c:v>
                </c:pt>
                <c:pt idx="285">
                  <c:v>43021.999305555553</c:v>
                </c:pt>
                <c:pt idx="286">
                  <c:v>43022.999305555553</c:v>
                </c:pt>
                <c:pt idx="287">
                  <c:v>43023.999305555553</c:v>
                </c:pt>
                <c:pt idx="288">
                  <c:v>43024.999305555553</c:v>
                </c:pt>
                <c:pt idx="289">
                  <c:v>43025.999305555553</c:v>
                </c:pt>
                <c:pt idx="290">
                  <c:v>43026.999305555553</c:v>
                </c:pt>
                <c:pt idx="291">
                  <c:v>43027.999305555553</c:v>
                </c:pt>
                <c:pt idx="292">
                  <c:v>43028.999305555553</c:v>
                </c:pt>
                <c:pt idx="293">
                  <c:v>43029.999305555553</c:v>
                </c:pt>
                <c:pt idx="294">
                  <c:v>43030.999305555553</c:v>
                </c:pt>
                <c:pt idx="295">
                  <c:v>43031.999305555553</c:v>
                </c:pt>
                <c:pt idx="296">
                  <c:v>43032.999305555553</c:v>
                </c:pt>
                <c:pt idx="297">
                  <c:v>43033.999305555553</c:v>
                </c:pt>
                <c:pt idx="298">
                  <c:v>43034.999305555553</c:v>
                </c:pt>
                <c:pt idx="299">
                  <c:v>43035.999305555553</c:v>
                </c:pt>
                <c:pt idx="300">
                  <c:v>43036.999305555553</c:v>
                </c:pt>
                <c:pt idx="301">
                  <c:v>43037.999305555553</c:v>
                </c:pt>
                <c:pt idx="302">
                  <c:v>43038.999305555553</c:v>
                </c:pt>
                <c:pt idx="303">
                  <c:v>43039.999305555553</c:v>
                </c:pt>
                <c:pt idx="304">
                  <c:v>43040.999305555553</c:v>
                </c:pt>
                <c:pt idx="305">
                  <c:v>43041.999305555553</c:v>
                </c:pt>
                <c:pt idx="306">
                  <c:v>43042.999305555553</c:v>
                </c:pt>
                <c:pt idx="307">
                  <c:v>43043.999305555553</c:v>
                </c:pt>
                <c:pt idx="308">
                  <c:v>43044.999305555553</c:v>
                </c:pt>
                <c:pt idx="309">
                  <c:v>43045.999305555553</c:v>
                </c:pt>
                <c:pt idx="310">
                  <c:v>43046.999305555553</c:v>
                </c:pt>
                <c:pt idx="311">
                  <c:v>43047.999305555553</c:v>
                </c:pt>
                <c:pt idx="312">
                  <c:v>43048.999305555553</c:v>
                </c:pt>
                <c:pt idx="313">
                  <c:v>43049.999305555553</c:v>
                </c:pt>
                <c:pt idx="314">
                  <c:v>43050.999305555553</c:v>
                </c:pt>
                <c:pt idx="315">
                  <c:v>43051.999305555553</c:v>
                </c:pt>
                <c:pt idx="316">
                  <c:v>43052.999305555553</c:v>
                </c:pt>
                <c:pt idx="317">
                  <c:v>43053.999305555553</c:v>
                </c:pt>
                <c:pt idx="318">
                  <c:v>43054.999305555553</c:v>
                </c:pt>
                <c:pt idx="319">
                  <c:v>43055.999305555553</c:v>
                </c:pt>
                <c:pt idx="320">
                  <c:v>43056.999305555553</c:v>
                </c:pt>
                <c:pt idx="321">
                  <c:v>43057.999305555553</c:v>
                </c:pt>
                <c:pt idx="322">
                  <c:v>43058.999305555553</c:v>
                </c:pt>
                <c:pt idx="323">
                  <c:v>43059.999305555553</c:v>
                </c:pt>
                <c:pt idx="324">
                  <c:v>43060.999305555553</c:v>
                </c:pt>
                <c:pt idx="325">
                  <c:v>43061.999305555553</c:v>
                </c:pt>
                <c:pt idx="326">
                  <c:v>43062.999305555553</c:v>
                </c:pt>
                <c:pt idx="327">
                  <c:v>43063.999305555553</c:v>
                </c:pt>
                <c:pt idx="328">
                  <c:v>43064.999305555553</c:v>
                </c:pt>
                <c:pt idx="329">
                  <c:v>43065.999305555553</c:v>
                </c:pt>
                <c:pt idx="330">
                  <c:v>43066.999305555553</c:v>
                </c:pt>
                <c:pt idx="331">
                  <c:v>43067.999305555553</c:v>
                </c:pt>
                <c:pt idx="332">
                  <c:v>43068.999305555553</c:v>
                </c:pt>
                <c:pt idx="333">
                  <c:v>43069.999305555553</c:v>
                </c:pt>
                <c:pt idx="334">
                  <c:v>43070.999305555553</c:v>
                </c:pt>
                <c:pt idx="335">
                  <c:v>43071.999305555553</c:v>
                </c:pt>
                <c:pt idx="336">
                  <c:v>43072.999305555553</c:v>
                </c:pt>
                <c:pt idx="337">
                  <c:v>43073.999305555553</c:v>
                </c:pt>
                <c:pt idx="338">
                  <c:v>43074.999305555553</c:v>
                </c:pt>
                <c:pt idx="339">
                  <c:v>43075.999305555553</c:v>
                </c:pt>
                <c:pt idx="340">
                  <c:v>43076.999305555553</c:v>
                </c:pt>
                <c:pt idx="341">
                  <c:v>43077.999305555553</c:v>
                </c:pt>
                <c:pt idx="342">
                  <c:v>43078.999305555553</c:v>
                </c:pt>
                <c:pt idx="343">
                  <c:v>43079.999305555553</c:v>
                </c:pt>
                <c:pt idx="344">
                  <c:v>43080.999305555553</c:v>
                </c:pt>
                <c:pt idx="345">
                  <c:v>43081.999305555553</c:v>
                </c:pt>
                <c:pt idx="346">
                  <c:v>43082.999305555553</c:v>
                </c:pt>
                <c:pt idx="347">
                  <c:v>43083.999305555553</c:v>
                </c:pt>
                <c:pt idx="348">
                  <c:v>43084.999305555553</c:v>
                </c:pt>
                <c:pt idx="349">
                  <c:v>43085.999305555553</c:v>
                </c:pt>
                <c:pt idx="350">
                  <c:v>43086.999305555553</c:v>
                </c:pt>
                <c:pt idx="351">
                  <c:v>43087.999305555553</c:v>
                </c:pt>
                <c:pt idx="352">
                  <c:v>43088.999305555553</c:v>
                </c:pt>
                <c:pt idx="353">
                  <c:v>43089.999305555553</c:v>
                </c:pt>
                <c:pt idx="354">
                  <c:v>43090.999305555553</c:v>
                </c:pt>
                <c:pt idx="355">
                  <c:v>43091.999305555553</c:v>
                </c:pt>
                <c:pt idx="356">
                  <c:v>43092.999305555553</c:v>
                </c:pt>
                <c:pt idx="357">
                  <c:v>43093.999305555553</c:v>
                </c:pt>
                <c:pt idx="358">
                  <c:v>43094.999305555553</c:v>
                </c:pt>
                <c:pt idx="359">
                  <c:v>43095.999305555553</c:v>
                </c:pt>
                <c:pt idx="360">
                  <c:v>43096.999305555553</c:v>
                </c:pt>
                <c:pt idx="361">
                  <c:v>43097.999305555553</c:v>
                </c:pt>
                <c:pt idx="362">
                  <c:v>43098.999305555553</c:v>
                </c:pt>
                <c:pt idx="363">
                  <c:v>43099.999305555553</c:v>
                </c:pt>
                <c:pt idx="364">
                  <c:v>43100.999305555553</c:v>
                </c:pt>
                <c:pt idx="365">
                  <c:v>43101.999305555553</c:v>
                </c:pt>
                <c:pt idx="366">
                  <c:v>43102.999305555553</c:v>
                </c:pt>
                <c:pt idx="367">
                  <c:v>43103.999305555553</c:v>
                </c:pt>
                <c:pt idx="368">
                  <c:v>43104.999305555553</c:v>
                </c:pt>
                <c:pt idx="369">
                  <c:v>43105.999305555553</c:v>
                </c:pt>
                <c:pt idx="370">
                  <c:v>43106.999305555553</c:v>
                </c:pt>
                <c:pt idx="371">
                  <c:v>43107.999305555553</c:v>
                </c:pt>
                <c:pt idx="372">
                  <c:v>43108.999305555553</c:v>
                </c:pt>
                <c:pt idx="373">
                  <c:v>43109.999305555553</c:v>
                </c:pt>
                <c:pt idx="374">
                  <c:v>43110.999305555553</c:v>
                </c:pt>
                <c:pt idx="375">
                  <c:v>43111.999305555553</c:v>
                </c:pt>
                <c:pt idx="376">
                  <c:v>43112.999305555553</c:v>
                </c:pt>
                <c:pt idx="377">
                  <c:v>43113.999305555553</c:v>
                </c:pt>
                <c:pt idx="378">
                  <c:v>43114.999305555553</c:v>
                </c:pt>
                <c:pt idx="379">
                  <c:v>43115.999305555553</c:v>
                </c:pt>
                <c:pt idx="380">
                  <c:v>43116.999305555553</c:v>
                </c:pt>
                <c:pt idx="381">
                  <c:v>43117.999305555553</c:v>
                </c:pt>
                <c:pt idx="382">
                  <c:v>43118.999305555553</c:v>
                </c:pt>
                <c:pt idx="383">
                  <c:v>43119.999305555553</c:v>
                </c:pt>
                <c:pt idx="384">
                  <c:v>43120.999305555553</c:v>
                </c:pt>
                <c:pt idx="385">
                  <c:v>43121.999305555553</c:v>
                </c:pt>
                <c:pt idx="386">
                  <c:v>43122.999305555553</c:v>
                </c:pt>
                <c:pt idx="387">
                  <c:v>43123.999305555553</c:v>
                </c:pt>
                <c:pt idx="388">
                  <c:v>43124.999305555553</c:v>
                </c:pt>
                <c:pt idx="389">
                  <c:v>43125.999305555553</c:v>
                </c:pt>
                <c:pt idx="390">
                  <c:v>43126.999305555553</c:v>
                </c:pt>
                <c:pt idx="391">
                  <c:v>43127.999305555553</c:v>
                </c:pt>
                <c:pt idx="392">
                  <c:v>43128.999305555553</c:v>
                </c:pt>
                <c:pt idx="393">
                  <c:v>43129.999305555553</c:v>
                </c:pt>
                <c:pt idx="394">
                  <c:v>43130.999305555553</c:v>
                </c:pt>
                <c:pt idx="395">
                  <c:v>43131.999305555553</c:v>
                </c:pt>
                <c:pt idx="396">
                  <c:v>43132.999305555553</c:v>
                </c:pt>
                <c:pt idx="397">
                  <c:v>43133.999305555553</c:v>
                </c:pt>
                <c:pt idx="398">
                  <c:v>43134.999305555553</c:v>
                </c:pt>
                <c:pt idx="399">
                  <c:v>43135.999305555553</c:v>
                </c:pt>
                <c:pt idx="400">
                  <c:v>43136.999305555553</c:v>
                </c:pt>
                <c:pt idx="401">
                  <c:v>43137.999305555553</c:v>
                </c:pt>
                <c:pt idx="402">
                  <c:v>43138.999305555553</c:v>
                </c:pt>
                <c:pt idx="403">
                  <c:v>43139.999305555553</c:v>
                </c:pt>
                <c:pt idx="404">
                  <c:v>43140.999305555553</c:v>
                </c:pt>
                <c:pt idx="405">
                  <c:v>43141.999305555553</c:v>
                </c:pt>
                <c:pt idx="406">
                  <c:v>43142.999305555553</c:v>
                </c:pt>
                <c:pt idx="407">
                  <c:v>43143.999305555553</c:v>
                </c:pt>
                <c:pt idx="408">
                  <c:v>43144.999305555553</c:v>
                </c:pt>
                <c:pt idx="409">
                  <c:v>43145.999305555553</c:v>
                </c:pt>
                <c:pt idx="410">
                  <c:v>43146.999305555553</c:v>
                </c:pt>
                <c:pt idx="411">
                  <c:v>43147.999305555553</c:v>
                </c:pt>
                <c:pt idx="412">
                  <c:v>43148.999305555553</c:v>
                </c:pt>
                <c:pt idx="413">
                  <c:v>43149.999305555553</c:v>
                </c:pt>
                <c:pt idx="414">
                  <c:v>43150.999305555553</c:v>
                </c:pt>
                <c:pt idx="415">
                  <c:v>43151.999305555553</c:v>
                </c:pt>
                <c:pt idx="416">
                  <c:v>43152.999305555553</c:v>
                </c:pt>
                <c:pt idx="417">
                  <c:v>43153.999305555553</c:v>
                </c:pt>
                <c:pt idx="418">
                  <c:v>43154.999305555553</c:v>
                </c:pt>
                <c:pt idx="419">
                  <c:v>43155.999305555553</c:v>
                </c:pt>
                <c:pt idx="420">
                  <c:v>43156.999305555553</c:v>
                </c:pt>
                <c:pt idx="421">
                  <c:v>43157.999305555553</c:v>
                </c:pt>
                <c:pt idx="422">
                  <c:v>43158.999305555553</c:v>
                </c:pt>
                <c:pt idx="423">
                  <c:v>43159.999305555553</c:v>
                </c:pt>
                <c:pt idx="424">
                  <c:v>43160.999305555553</c:v>
                </c:pt>
                <c:pt idx="425">
                  <c:v>43161.999305555553</c:v>
                </c:pt>
                <c:pt idx="426">
                  <c:v>43162.999305555553</c:v>
                </c:pt>
                <c:pt idx="427">
                  <c:v>43163.999305555553</c:v>
                </c:pt>
                <c:pt idx="428">
                  <c:v>43164.999305555553</c:v>
                </c:pt>
                <c:pt idx="429">
                  <c:v>43165.999305555553</c:v>
                </c:pt>
                <c:pt idx="430">
                  <c:v>43166.999305555553</c:v>
                </c:pt>
                <c:pt idx="431">
                  <c:v>43167.999305555553</c:v>
                </c:pt>
                <c:pt idx="432">
                  <c:v>43168.999305555553</c:v>
                </c:pt>
                <c:pt idx="433">
                  <c:v>43169.999305555553</c:v>
                </c:pt>
                <c:pt idx="434">
                  <c:v>43170.999305555553</c:v>
                </c:pt>
                <c:pt idx="435">
                  <c:v>43171.999305555553</c:v>
                </c:pt>
                <c:pt idx="436">
                  <c:v>43172.999305555553</c:v>
                </c:pt>
                <c:pt idx="437">
                  <c:v>43173.999305555553</c:v>
                </c:pt>
                <c:pt idx="438">
                  <c:v>43174.999305555553</c:v>
                </c:pt>
                <c:pt idx="439">
                  <c:v>43175.999305555553</c:v>
                </c:pt>
                <c:pt idx="440">
                  <c:v>43176.999305555553</c:v>
                </c:pt>
                <c:pt idx="441">
                  <c:v>43177.999305555553</c:v>
                </c:pt>
                <c:pt idx="442">
                  <c:v>43178.999305555553</c:v>
                </c:pt>
                <c:pt idx="443">
                  <c:v>43179.999305555553</c:v>
                </c:pt>
                <c:pt idx="444">
                  <c:v>43180.999305555553</c:v>
                </c:pt>
                <c:pt idx="445">
                  <c:v>43181.999305555553</c:v>
                </c:pt>
                <c:pt idx="446">
                  <c:v>43182.999305555553</c:v>
                </c:pt>
                <c:pt idx="447">
                  <c:v>43183.999305555553</c:v>
                </c:pt>
                <c:pt idx="448">
                  <c:v>43184.999305555553</c:v>
                </c:pt>
                <c:pt idx="449">
                  <c:v>43185.999305555553</c:v>
                </c:pt>
                <c:pt idx="450">
                  <c:v>43186.999305555553</c:v>
                </c:pt>
                <c:pt idx="451">
                  <c:v>43187.999305555553</c:v>
                </c:pt>
                <c:pt idx="452">
                  <c:v>43188.999305555553</c:v>
                </c:pt>
                <c:pt idx="453">
                  <c:v>43189.999305555553</c:v>
                </c:pt>
                <c:pt idx="454">
                  <c:v>43190.999305555553</c:v>
                </c:pt>
                <c:pt idx="455">
                  <c:v>43191.999305555553</c:v>
                </c:pt>
                <c:pt idx="456">
                  <c:v>43192.999305555553</c:v>
                </c:pt>
                <c:pt idx="457">
                  <c:v>43193.999305555553</c:v>
                </c:pt>
                <c:pt idx="458">
                  <c:v>43194.999305555553</c:v>
                </c:pt>
                <c:pt idx="459">
                  <c:v>43195.999305555553</c:v>
                </c:pt>
                <c:pt idx="460">
                  <c:v>43196.999305555553</c:v>
                </c:pt>
                <c:pt idx="461">
                  <c:v>43197.999305555553</c:v>
                </c:pt>
                <c:pt idx="462">
                  <c:v>43198.999305555553</c:v>
                </c:pt>
                <c:pt idx="463">
                  <c:v>43199.999305555553</c:v>
                </c:pt>
                <c:pt idx="464">
                  <c:v>43200.999305555553</c:v>
                </c:pt>
                <c:pt idx="465">
                  <c:v>43201.999305555553</c:v>
                </c:pt>
                <c:pt idx="466">
                  <c:v>43202.999305555553</c:v>
                </c:pt>
                <c:pt idx="467">
                  <c:v>43203.999305555553</c:v>
                </c:pt>
                <c:pt idx="468">
                  <c:v>43204.999305555553</c:v>
                </c:pt>
                <c:pt idx="469">
                  <c:v>43205.999305555553</c:v>
                </c:pt>
                <c:pt idx="470">
                  <c:v>43206.999305555553</c:v>
                </c:pt>
                <c:pt idx="471">
                  <c:v>43207.999305555553</c:v>
                </c:pt>
                <c:pt idx="472">
                  <c:v>43208.999305555553</c:v>
                </c:pt>
                <c:pt idx="473">
                  <c:v>43209.999305555553</c:v>
                </c:pt>
                <c:pt idx="474">
                  <c:v>43210.999305555553</c:v>
                </c:pt>
                <c:pt idx="475">
                  <c:v>43211.999305555553</c:v>
                </c:pt>
                <c:pt idx="476">
                  <c:v>43212.999305555553</c:v>
                </c:pt>
                <c:pt idx="477">
                  <c:v>43213.999305555553</c:v>
                </c:pt>
                <c:pt idx="478">
                  <c:v>43214.999305555553</c:v>
                </c:pt>
                <c:pt idx="479">
                  <c:v>43215.999305555553</c:v>
                </c:pt>
                <c:pt idx="480">
                  <c:v>43216.999305555553</c:v>
                </c:pt>
                <c:pt idx="481">
                  <c:v>43217.999305555553</c:v>
                </c:pt>
                <c:pt idx="482">
                  <c:v>43218.999305555553</c:v>
                </c:pt>
                <c:pt idx="483">
                  <c:v>43219.999305555553</c:v>
                </c:pt>
                <c:pt idx="484">
                  <c:v>43220.999305555553</c:v>
                </c:pt>
                <c:pt idx="485">
                  <c:v>43221.999305555553</c:v>
                </c:pt>
                <c:pt idx="486">
                  <c:v>43222.999305555553</c:v>
                </c:pt>
                <c:pt idx="487">
                  <c:v>43223.999305555553</c:v>
                </c:pt>
                <c:pt idx="488">
                  <c:v>43224.999305555553</c:v>
                </c:pt>
                <c:pt idx="489">
                  <c:v>43225.999305555553</c:v>
                </c:pt>
                <c:pt idx="490">
                  <c:v>43226.999305555553</c:v>
                </c:pt>
                <c:pt idx="491">
                  <c:v>43227.999305555553</c:v>
                </c:pt>
                <c:pt idx="492">
                  <c:v>43228.999305555553</c:v>
                </c:pt>
                <c:pt idx="493">
                  <c:v>43229.999305555553</c:v>
                </c:pt>
                <c:pt idx="494">
                  <c:v>43230.999305555553</c:v>
                </c:pt>
                <c:pt idx="495">
                  <c:v>43231.999305555553</c:v>
                </c:pt>
                <c:pt idx="496">
                  <c:v>43232.999305555553</c:v>
                </c:pt>
                <c:pt idx="497">
                  <c:v>43233.999305555553</c:v>
                </c:pt>
                <c:pt idx="498">
                  <c:v>43234.999305555553</c:v>
                </c:pt>
                <c:pt idx="499">
                  <c:v>43235.999305555553</c:v>
                </c:pt>
                <c:pt idx="500">
                  <c:v>43236.999305555553</c:v>
                </c:pt>
                <c:pt idx="501">
                  <c:v>43237.999305555553</c:v>
                </c:pt>
                <c:pt idx="502">
                  <c:v>43238.999305555553</c:v>
                </c:pt>
                <c:pt idx="503">
                  <c:v>43239.999305555553</c:v>
                </c:pt>
                <c:pt idx="504">
                  <c:v>43240.999305555553</c:v>
                </c:pt>
                <c:pt idx="505">
                  <c:v>43241.999305555553</c:v>
                </c:pt>
                <c:pt idx="506">
                  <c:v>43242.999305555553</c:v>
                </c:pt>
                <c:pt idx="507">
                  <c:v>43243.999305555553</c:v>
                </c:pt>
                <c:pt idx="508">
                  <c:v>43244.999305555553</c:v>
                </c:pt>
                <c:pt idx="509">
                  <c:v>43245.999305555553</c:v>
                </c:pt>
                <c:pt idx="510">
                  <c:v>43246.999305555553</c:v>
                </c:pt>
                <c:pt idx="511">
                  <c:v>43247.999305555553</c:v>
                </c:pt>
                <c:pt idx="512">
                  <c:v>43248.999305555553</c:v>
                </c:pt>
                <c:pt idx="513">
                  <c:v>43249.999305555553</c:v>
                </c:pt>
                <c:pt idx="514">
                  <c:v>43250.999305555553</c:v>
                </c:pt>
                <c:pt idx="515">
                  <c:v>43251.999305555553</c:v>
                </c:pt>
                <c:pt idx="516">
                  <c:v>43252.999305555553</c:v>
                </c:pt>
                <c:pt idx="517">
                  <c:v>43253.999305555553</c:v>
                </c:pt>
                <c:pt idx="518">
                  <c:v>43254.999305555553</c:v>
                </c:pt>
                <c:pt idx="519">
                  <c:v>43255.999305555553</c:v>
                </c:pt>
                <c:pt idx="520">
                  <c:v>43256.999305555553</c:v>
                </c:pt>
                <c:pt idx="521">
                  <c:v>43257.999305555553</c:v>
                </c:pt>
                <c:pt idx="522">
                  <c:v>43258.999305555553</c:v>
                </c:pt>
                <c:pt idx="523">
                  <c:v>43259.999305555553</c:v>
                </c:pt>
                <c:pt idx="524">
                  <c:v>43260.999305555553</c:v>
                </c:pt>
                <c:pt idx="525">
                  <c:v>43261.999305555553</c:v>
                </c:pt>
                <c:pt idx="526">
                  <c:v>43262.999305555553</c:v>
                </c:pt>
                <c:pt idx="527">
                  <c:v>43263.999305555553</c:v>
                </c:pt>
                <c:pt idx="528">
                  <c:v>43264.999305555553</c:v>
                </c:pt>
                <c:pt idx="529">
                  <c:v>43265.999305555553</c:v>
                </c:pt>
                <c:pt idx="530">
                  <c:v>43266.999305555553</c:v>
                </c:pt>
                <c:pt idx="531">
                  <c:v>43267.999305555553</c:v>
                </c:pt>
                <c:pt idx="532">
                  <c:v>43268.999305555553</c:v>
                </c:pt>
                <c:pt idx="533">
                  <c:v>43269.999305555553</c:v>
                </c:pt>
                <c:pt idx="534">
                  <c:v>43270.999305555553</c:v>
                </c:pt>
                <c:pt idx="535">
                  <c:v>43271.999305555553</c:v>
                </c:pt>
                <c:pt idx="536">
                  <c:v>43272.999305555553</c:v>
                </c:pt>
                <c:pt idx="537">
                  <c:v>43273.999305555553</c:v>
                </c:pt>
                <c:pt idx="538">
                  <c:v>43274.999305555553</c:v>
                </c:pt>
                <c:pt idx="539">
                  <c:v>43275.999305555553</c:v>
                </c:pt>
                <c:pt idx="540">
                  <c:v>43276.999305555553</c:v>
                </c:pt>
                <c:pt idx="541">
                  <c:v>43277.999305555553</c:v>
                </c:pt>
                <c:pt idx="542">
                  <c:v>43278.999305555553</c:v>
                </c:pt>
                <c:pt idx="543">
                  <c:v>43279.999305555553</c:v>
                </c:pt>
                <c:pt idx="544">
                  <c:v>43280.999305555553</c:v>
                </c:pt>
                <c:pt idx="545">
                  <c:v>43281.999305555553</c:v>
                </c:pt>
                <c:pt idx="546">
                  <c:v>43282.999305555553</c:v>
                </c:pt>
                <c:pt idx="547">
                  <c:v>43283.999305555553</c:v>
                </c:pt>
                <c:pt idx="548">
                  <c:v>43284.999305555553</c:v>
                </c:pt>
                <c:pt idx="549">
                  <c:v>43285.999305555553</c:v>
                </c:pt>
                <c:pt idx="550">
                  <c:v>43286.999305555553</c:v>
                </c:pt>
                <c:pt idx="551">
                  <c:v>43287.999305555553</c:v>
                </c:pt>
                <c:pt idx="552">
                  <c:v>43288.999305555553</c:v>
                </c:pt>
                <c:pt idx="553">
                  <c:v>43289.999305555553</c:v>
                </c:pt>
                <c:pt idx="554">
                  <c:v>43290.999305555553</c:v>
                </c:pt>
                <c:pt idx="555">
                  <c:v>43291.999305555553</c:v>
                </c:pt>
                <c:pt idx="556">
                  <c:v>43292.999305555553</c:v>
                </c:pt>
                <c:pt idx="557">
                  <c:v>43293.999305555553</c:v>
                </c:pt>
                <c:pt idx="558">
                  <c:v>43294.999305555553</c:v>
                </c:pt>
                <c:pt idx="559">
                  <c:v>43295.999305555553</c:v>
                </c:pt>
                <c:pt idx="560">
                  <c:v>43296.999305555553</c:v>
                </c:pt>
                <c:pt idx="561">
                  <c:v>43297.999305555553</c:v>
                </c:pt>
                <c:pt idx="562">
                  <c:v>43298.999305555553</c:v>
                </c:pt>
                <c:pt idx="563">
                  <c:v>43299.999305555553</c:v>
                </c:pt>
                <c:pt idx="564">
                  <c:v>43300.999305555553</c:v>
                </c:pt>
                <c:pt idx="565">
                  <c:v>43301.999305555553</c:v>
                </c:pt>
                <c:pt idx="566">
                  <c:v>43302.999305555553</c:v>
                </c:pt>
                <c:pt idx="567">
                  <c:v>43303.999305555553</c:v>
                </c:pt>
                <c:pt idx="568">
                  <c:v>43304.999305555553</c:v>
                </c:pt>
                <c:pt idx="569">
                  <c:v>43305.999305555553</c:v>
                </c:pt>
                <c:pt idx="570">
                  <c:v>43306.999305555553</c:v>
                </c:pt>
                <c:pt idx="571">
                  <c:v>43307.999305555553</c:v>
                </c:pt>
                <c:pt idx="572">
                  <c:v>43308.999305555553</c:v>
                </c:pt>
                <c:pt idx="573">
                  <c:v>43309.999305555553</c:v>
                </c:pt>
                <c:pt idx="574">
                  <c:v>43310.999305555553</c:v>
                </c:pt>
                <c:pt idx="575">
                  <c:v>43311.999305555553</c:v>
                </c:pt>
                <c:pt idx="576">
                  <c:v>43312.999305555553</c:v>
                </c:pt>
                <c:pt idx="577">
                  <c:v>43313.999305555553</c:v>
                </c:pt>
                <c:pt idx="578">
                  <c:v>43314.999305555553</c:v>
                </c:pt>
                <c:pt idx="579">
                  <c:v>43315.999305555553</c:v>
                </c:pt>
                <c:pt idx="580">
                  <c:v>43316.999305555553</c:v>
                </c:pt>
                <c:pt idx="581">
                  <c:v>43317.999305555553</c:v>
                </c:pt>
                <c:pt idx="582">
                  <c:v>43318.999305555553</c:v>
                </c:pt>
                <c:pt idx="583">
                  <c:v>43319.999305555553</c:v>
                </c:pt>
                <c:pt idx="584">
                  <c:v>43320.999305555553</c:v>
                </c:pt>
                <c:pt idx="585">
                  <c:v>43321.999305555553</c:v>
                </c:pt>
                <c:pt idx="586">
                  <c:v>43322.999305555553</c:v>
                </c:pt>
                <c:pt idx="587">
                  <c:v>43323.999305555553</c:v>
                </c:pt>
                <c:pt idx="588">
                  <c:v>43324.999305555553</c:v>
                </c:pt>
                <c:pt idx="589">
                  <c:v>43325.999305555553</c:v>
                </c:pt>
                <c:pt idx="590">
                  <c:v>43326.999305555553</c:v>
                </c:pt>
                <c:pt idx="591">
                  <c:v>43327.999305555553</c:v>
                </c:pt>
                <c:pt idx="592">
                  <c:v>43328.999305555553</c:v>
                </c:pt>
                <c:pt idx="593">
                  <c:v>43329.999305555553</c:v>
                </c:pt>
                <c:pt idx="594">
                  <c:v>43330.999305555553</c:v>
                </c:pt>
                <c:pt idx="595">
                  <c:v>43331.999305555553</c:v>
                </c:pt>
                <c:pt idx="596">
                  <c:v>43332.999305555553</c:v>
                </c:pt>
                <c:pt idx="597">
                  <c:v>43333.999305555553</c:v>
                </c:pt>
                <c:pt idx="598">
                  <c:v>43334.999305555553</c:v>
                </c:pt>
                <c:pt idx="599">
                  <c:v>43335.999305555553</c:v>
                </c:pt>
                <c:pt idx="600">
                  <c:v>43336.999305555553</c:v>
                </c:pt>
                <c:pt idx="601">
                  <c:v>43337.999305555553</c:v>
                </c:pt>
                <c:pt idx="602">
                  <c:v>43338.999305555553</c:v>
                </c:pt>
                <c:pt idx="603">
                  <c:v>43339.999305555553</c:v>
                </c:pt>
                <c:pt idx="604">
                  <c:v>43340.999305555553</c:v>
                </c:pt>
                <c:pt idx="605">
                  <c:v>43341.999305555553</c:v>
                </c:pt>
                <c:pt idx="606">
                  <c:v>43342.999305555553</c:v>
                </c:pt>
                <c:pt idx="607">
                  <c:v>43343.999305555553</c:v>
                </c:pt>
                <c:pt idx="608">
                  <c:v>43344.999305555553</c:v>
                </c:pt>
                <c:pt idx="609">
                  <c:v>43345.999305555553</c:v>
                </c:pt>
                <c:pt idx="610">
                  <c:v>43346.999305555553</c:v>
                </c:pt>
                <c:pt idx="611">
                  <c:v>43347.999305555553</c:v>
                </c:pt>
                <c:pt idx="612">
                  <c:v>43348.999305555553</c:v>
                </c:pt>
                <c:pt idx="613">
                  <c:v>43349.999305555553</c:v>
                </c:pt>
                <c:pt idx="614">
                  <c:v>43350.999305555553</c:v>
                </c:pt>
                <c:pt idx="615">
                  <c:v>43351.999305555553</c:v>
                </c:pt>
                <c:pt idx="616">
                  <c:v>43352.999305555553</c:v>
                </c:pt>
                <c:pt idx="617">
                  <c:v>43353.999305555553</c:v>
                </c:pt>
                <c:pt idx="618">
                  <c:v>43354.999305555553</c:v>
                </c:pt>
                <c:pt idx="619">
                  <c:v>43355.999305555553</c:v>
                </c:pt>
                <c:pt idx="620">
                  <c:v>43356.999305555553</c:v>
                </c:pt>
                <c:pt idx="621">
                  <c:v>43357.999305555553</c:v>
                </c:pt>
                <c:pt idx="622">
                  <c:v>43358.999305555553</c:v>
                </c:pt>
                <c:pt idx="623">
                  <c:v>43359.999305555553</c:v>
                </c:pt>
                <c:pt idx="624">
                  <c:v>43360.999305555553</c:v>
                </c:pt>
                <c:pt idx="625">
                  <c:v>43361.999305555553</c:v>
                </c:pt>
                <c:pt idx="626">
                  <c:v>43362.999305555553</c:v>
                </c:pt>
                <c:pt idx="627">
                  <c:v>43363.999305555553</c:v>
                </c:pt>
                <c:pt idx="628">
                  <c:v>43364.999305555553</c:v>
                </c:pt>
                <c:pt idx="629">
                  <c:v>43365.999305555553</c:v>
                </c:pt>
                <c:pt idx="630">
                  <c:v>43366.999305555553</c:v>
                </c:pt>
                <c:pt idx="631">
                  <c:v>43367.999305555553</c:v>
                </c:pt>
                <c:pt idx="632">
                  <c:v>43368.999305555553</c:v>
                </c:pt>
                <c:pt idx="633">
                  <c:v>43369.999305555553</c:v>
                </c:pt>
                <c:pt idx="634">
                  <c:v>43370.999305555553</c:v>
                </c:pt>
                <c:pt idx="635">
                  <c:v>43371.999305555553</c:v>
                </c:pt>
                <c:pt idx="636">
                  <c:v>43372.999305555553</c:v>
                </c:pt>
                <c:pt idx="637">
                  <c:v>43373.999305555553</c:v>
                </c:pt>
                <c:pt idx="638">
                  <c:v>43374.999305555553</c:v>
                </c:pt>
                <c:pt idx="639">
                  <c:v>43375.999305555553</c:v>
                </c:pt>
                <c:pt idx="640">
                  <c:v>43376.999305555553</c:v>
                </c:pt>
                <c:pt idx="641">
                  <c:v>43377.999305555553</c:v>
                </c:pt>
                <c:pt idx="642">
                  <c:v>43378.999305555553</c:v>
                </c:pt>
                <c:pt idx="643">
                  <c:v>43379.999305555553</c:v>
                </c:pt>
                <c:pt idx="644">
                  <c:v>43380.999305555553</c:v>
                </c:pt>
                <c:pt idx="645">
                  <c:v>43381.999305555553</c:v>
                </c:pt>
                <c:pt idx="646">
                  <c:v>43382.999305555553</c:v>
                </c:pt>
                <c:pt idx="647">
                  <c:v>43383.999305555553</c:v>
                </c:pt>
                <c:pt idx="648">
                  <c:v>43384.999305555553</c:v>
                </c:pt>
                <c:pt idx="649">
                  <c:v>43385.999305555553</c:v>
                </c:pt>
                <c:pt idx="650">
                  <c:v>43386.999305555553</c:v>
                </c:pt>
                <c:pt idx="651">
                  <c:v>43387.999305555553</c:v>
                </c:pt>
                <c:pt idx="652">
                  <c:v>43388.999305555553</c:v>
                </c:pt>
                <c:pt idx="653">
                  <c:v>43389.999305555553</c:v>
                </c:pt>
                <c:pt idx="654">
                  <c:v>43390.999305555553</c:v>
                </c:pt>
                <c:pt idx="655">
                  <c:v>43391.999305555553</c:v>
                </c:pt>
                <c:pt idx="656">
                  <c:v>43392.999305555553</c:v>
                </c:pt>
                <c:pt idx="657">
                  <c:v>43393.999305555553</c:v>
                </c:pt>
                <c:pt idx="658">
                  <c:v>43394.999305555553</c:v>
                </c:pt>
                <c:pt idx="659">
                  <c:v>43395.999305555553</c:v>
                </c:pt>
                <c:pt idx="660">
                  <c:v>43396.999305555553</c:v>
                </c:pt>
                <c:pt idx="661">
                  <c:v>43397.999305555553</c:v>
                </c:pt>
                <c:pt idx="662">
                  <c:v>43398.999305555553</c:v>
                </c:pt>
                <c:pt idx="663">
                  <c:v>43399.999305555553</c:v>
                </c:pt>
                <c:pt idx="664">
                  <c:v>43400.999305555553</c:v>
                </c:pt>
                <c:pt idx="665">
                  <c:v>43401.999305555553</c:v>
                </c:pt>
                <c:pt idx="666">
                  <c:v>43402.999305555553</c:v>
                </c:pt>
                <c:pt idx="667">
                  <c:v>43403.999305555553</c:v>
                </c:pt>
                <c:pt idx="668">
                  <c:v>43404.999305555553</c:v>
                </c:pt>
                <c:pt idx="669">
                  <c:v>43405.999305555553</c:v>
                </c:pt>
                <c:pt idx="670">
                  <c:v>43406.999305555553</c:v>
                </c:pt>
                <c:pt idx="671">
                  <c:v>43407.999305555553</c:v>
                </c:pt>
                <c:pt idx="672">
                  <c:v>43408.999305555553</c:v>
                </c:pt>
                <c:pt idx="673">
                  <c:v>43409.999305555553</c:v>
                </c:pt>
                <c:pt idx="674">
                  <c:v>43410.999305555553</c:v>
                </c:pt>
                <c:pt idx="675">
                  <c:v>43411.999305555553</c:v>
                </c:pt>
                <c:pt idx="676">
                  <c:v>43412.999305555553</c:v>
                </c:pt>
                <c:pt idx="677">
                  <c:v>43413.999305555553</c:v>
                </c:pt>
                <c:pt idx="678">
                  <c:v>43414.999305555553</c:v>
                </c:pt>
                <c:pt idx="679">
                  <c:v>43415.999305555553</c:v>
                </c:pt>
                <c:pt idx="680">
                  <c:v>43416.999305555553</c:v>
                </c:pt>
                <c:pt idx="681">
                  <c:v>43417.999305555553</c:v>
                </c:pt>
                <c:pt idx="682">
                  <c:v>43418.999305555553</c:v>
                </c:pt>
                <c:pt idx="683">
                  <c:v>43419.999305555553</c:v>
                </c:pt>
                <c:pt idx="684">
                  <c:v>43420.999305555553</c:v>
                </c:pt>
                <c:pt idx="685">
                  <c:v>43421.999305555553</c:v>
                </c:pt>
                <c:pt idx="686">
                  <c:v>43422.999305555553</c:v>
                </c:pt>
                <c:pt idx="687">
                  <c:v>43423.999305555553</c:v>
                </c:pt>
                <c:pt idx="688">
                  <c:v>43424.999305555553</c:v>
                </c:pt>
                <c:pt idx="689">
                  <c:v>43425.999305555553</c:v>
                </c:pt>
                <c:pt idx="690">
                  <c:v>43426.999305555553</c:v>
                </c:pt>
                <c:pt idx="691">
                  <c:v>43427.999305555553</c:v>
                </c:pt>
                <c:pt idx="692">
                  <c:v>43428.999305555553</c:v>
                </c:pt>
                <c:pt idx="693">
                  <c:v>43429.999305555553</c:v>
                </c:pt>
                <c:pt idx="694">
                  <c:v>43430.999305555553</c:v>
                </c:pt>
                <c:pt idx="695">
                  <c:v>43431.999305555553</c:v>
                </c:pt>
                <c:pt idx="696">
                  <c:v>43432.999305555553</c:v>
                </c:pt>
                <c:pt idx="697">
                  <c:v>43433.999305555553</c:v>
                </c:pt>
                <c:pt idx="698">
                  <c:v>43434.999305555553</c:v>
                </c:pt>
                <c:pt idx="699">
                  <c:v>43435.999305555553</c:v>
                </c:pt>
                <c:pt idx="700">
                  <c:v>43436.999305555553</c:v>
                </c:pt>
                <c:pt idx="701">
                  <c:v>43437.999305555553</c:v>
                </c:pt>
                <c:pt idx="702">
                  <c:v>43438.999305555553</c:v>
                </c:pt>
                <c:pt idx="703">
                  <c:v>43439.999305555553</c:v>
                </c:pt>
                <c:pt idx="704">
                  <c:v>43440.999305555553</c:v>
                </c:pt>
                <c:pt idx="705">
                  <c:v>43441.999305555553</c:v>
                </c:pt>
                <c:pt idx="706">
                  <c:v>43442.999305555553</c:v>
                </c:pt>
                <c:pt idx="707">
                  <c:v>43443.999305555553</c:v>
                </c:pt>
                <c:pt idx="708">
                  <c:v>43444.999305555553</c:v>
                </c:pt>
                <c:pt idx="709">
                  <c:v>43445.999305555553</c:v>
                </c:pt>
                <c:pt idx="710">
                  <c:v>43446.999305555553</c:v>
                </c:pt>
                <c:pt idx="711">
                  <c:v>43447.999305555553</c:v>
                </c:pt>
                <c:pt idx="712">
                  <c:v>43448.999305555553</c:v>
                </c:pt>
                <c:pt idx="713">
                  <c:v>43449.999305555553</c:v>
                </c:pt>
                <c:pt idx="714">
                  <c:v>43450.999305555553</c:v>
                </c:pt>
                <c:pt idx="715">
                  <c:v>43451.999305555553</c:v>
                </c:pt>
                <c:pt idx="716">
                  <c:v>43452.999305555553</c:v>
                </c:pt>
                <c:pt idx="717">
                  <c:v>43453.999305555553</c:v>
                </c:pt>
                <c:pt idx="718">
                  <c:v>43454.999305555553</c:v>
                </c:pt>
                <c:pt idx="719">
                  <c:v>43455.999305555553</c:v>
                </c:pt>
                <c:pt idx="720">
                  <c:v>43456.999305555553</c:v>
                </c:pt>
                <c:pt idx="721">
                  <c:v>43457.999305555553</c:v>
                </c:pt>
                <c:pt idx="722">
                  <c:v>43458.999305555553</c:v>
                </c:pt>
                <c:pt idx="723">
                  <c:v>43459.999305555553</c:v>
                </c:pt>
                <c:pt idx="724">
                  <c:v>43460.999305555553</c:v>
                </c:pt>
                <c:pt idx="725">
                  <c:v>43461.999305555553</c:v>
                </c:pt>
                <c:pt idx="726">
                  <c:v>43462.999305555553</c:v>
                </c:pt>
                <c:pt idx="727">
                  <c:v>43463.999305555553</c:v>
                </c:pt>
                <c:pt idx="728">
                  <c:v>43464.999305555553</c:v>
                </c:pt>
                <c:pt idx="729">
                  <c:v>43465.999305555553</c:v>
                </c:pt>
                <c:pt idx="730">
                  <c:v>43466.999305555553</c:v>
                </c:pt>
                <c:pt idx="731">
                  <c:v>43467.999305555553</c:v>
                </c:pt>
                <c:pt idx="732">
                  <c:v>43468.999305555553</c:v>
                </c:pt>
                <c:pt idx="733">
                  <c:v>43469.999305555553</c:v>
                </c:pt>
                <c:pt idx="734">
                  <c:v>43470.999305555553</c:v>
                </c:pt>
                <c:pt idx="735">
                  <c:v>43471.999305555553</c:v>
                </c:pt>
                <c:pt idx="736">
                  <c:v>43472.999305555553</c:v>
                </c:pt>
                <c:pt idx="737">
                  <c:v>43473.999305555553</c:v>
                </c:pt>
                <c:pt idx="738">
                  <c:v>43474.999305555553</c:v>
                </c:pt>
                <c:pt idx="739">
                  <c:v>43475.999305555553</c:v>
                </c:pt>
                <c:pt idx="740">
                  <c:v>43476.999305555553</c:v>
                </c:pt>
                <c:pt idx="741">
                  <c:v>43477.999305555553</c:v>
                </c:pt>
                <c:pt idx="742">
                  <c:v>43478.999305555553</c:v>
                </c:pt>
                <c:pt idx="743">
                  <c:v>43479.999305555553</c:v>
                </c:pt>
                <c:pt idx="744">
                  <c:v>43480.999305555553</c:v>
                </c:pt>
                <c:pt idx="745">
                  <c:v>43481.999305555553</c:v>
                </c:pt>
                <c:pt idx="746">
                  <c:v>43482.999305555553</c:v>
                </c:pt>
                <c:pt idx="747">
                  <c:v>43483.999305555553</c:v>
                </c:pt>
                <c:pt idx="748">
                  <c:v>43484.999305555553</c:v>
                </c:pt>
                <c:pt idx="749">
                  <c:v>43485.999305555553</c:v>
                </c:pt>
                <c:pt idx="750">
                  <c:v>43486.999305555553</c:v>
                </c:pt>
                <c:pt idx="751">
                  <c:v>43487.999305555553</c:v>
                </c:pt>
                <c:pt idx="752">
                  <c:v>43488.999305555553</c:v>
                </c:pt>
                <c:pt idx="753">
                  <c:v>43489.999305555553</c:v>
                </c:pt>
                <c:pt idx="754">
                  <c:v>43490.999305555553</c:v>
                </c:pt>
                <c:pt idx="755">
                  <c:v>43491.999305555553</c:v>
                </c:pt>
                <c:pt idx="756">
                  <c:v>43492.999305555553</c:v>
                </c:pt>
                <c:pt idx="757">
                  <c:v>43493.999305555553</c:v>
                </c:pt>
                <c:pt idx="758">
                  <c:v>43494.999305555553</c:v>
                </c:pt>
                <c:pt idx="759">
                  <c:v>43495.999305555553</c:v>
                </c:pt>
                <c:pt idx="760">
                  <c:v>43496.999305555553</c:v>
                </c:pt>
                <c:pt idx="761">
                  <c:v>43497.999305555553</c:v>
                </c:pt>
                <c:pt idx="762">
                  <c:v>43498.999305555553</c:v>
                </c:pt>
                <c:pt idx="763">
                  <c:v>43499.999305555553</c:v>
                </c:pt>
                <c:pt idx="764">
                  <c:v>43500.999305555553</c:v>
                </c:pt>
                <c:pt idx="765">
                  <c:v>43501.999305555553</c:v>
                </c:pt>
                <c:pt idx="766">
                  <c:v>43502.999305555553</c:v>
                </c:pt>
                <c:pt idx="767">
                  <c:v>43503.999305555553</c:v>
                </c:pt>
                <c:pt idx="768">
                  <c:v>43504.999305555553</c:v>
                </c:pt>
                <c:pt idx="769">
                  <c:v>43505.999305555553</c:v>
                </c:pt>
                <c:pt idx="770">
                  <c:v>43506.999305555553</c:v>
                </c:pt>
                <c:pt idx="771">
                  <c:v>43507.999305555553</c:v>
                </c:pt>
                <c:pt idx="772">
                  <c:v>43508.999305555553</c:v>
                </c:pt>
                <c:pt idx="773">
                  <c:v>43509.999305555553</c:v>
                </c:pt>
                <c:pt idx="774">
                  <c:v>43510.999305555553</c:v>
                </c:pt>
                <c:pt idx="775">
                  <c:v>43511.999305555553</c:v>
                </c:pt>
                <c:pt idx="776">
                  <c:v>43512.999305555553</c:v>
                </c:pt>
                <c:pt idx="777">
                  <c:v>43513.999305555553</c:v>
                </c:pt>
                <c:pt idx="778">
                  <c:v>43514.999305555553</c:v>
                </c:pt>
                <c:pt idx="779">
                  <c:v>43515.999305555553</c:v>
                </c:pt>
                <c:pt idx="780">
                  <c:v>43516.999305555553</c:v>
                </c:pt>
                <c:pt idx="781">
                  <c:v>43517.999305555553</c:v>
                </c:pt>
                <c:pt idx="782">
                  <c:v>43518.999305555553</c:v>
                </c:pt>
                <c:pt idx="783">
                  <c:v>43519.999305555553</c:v>
                </c:pt>
                <c:pt idx="784">
                  <c:v>43520.999305555553</c:v>
                </c:pt>
                <c:pt idx="785">
                  <c:v>43521.999305555553</c:v>
                </c:pt>
                <c:pt idx="786">
                  <c:v>43522.999305555553</c:v>
                </c:pt>
                <c:pt idx="787">
                  <c:v>43523.999305555553</c:v>
                </c:pt>
                <c:pt idx="788">
                  <c:v>43524.999305555553</c:v>
                </c:pt>
                <c:pt idx="789">
                  <c:v>43525.999305555553</c:v>
                </c:pt>
                <c:pt idx="790">
                  <c:v>43526.999305555553</c:v>
                </c:pt>
                <c:pt idx="791">
                  <c:v>43527.999305555553</c:v>
                </c:pt>
                <c:pt idx="792">
                  <c:v>43528.999305555553</c:v>
                </c:pt>
                <c:pt idx="793">
                  <c:v>43529.999305555553</c:v>
                </c:pt>
                <c:pt idx="794">
                  <c:v>43530.999305555553</c:v>
                </c:pt>
                <c:pt idx="795">
                  <c:v>43531.999305555553</c:v>
                </c:pt>
                <c:pt idx="796">
                  <c:v>43532.999305555553</c:v>
                </c:pt>
                <c:pt idx="797">
                  <c:v>43533.999305555553</c:v>
                </c:pt>
                <c:pt idx="798">
                  <c:v>43534.999305555553</c:v>
                </c:pt>
                <c:pt idx="799">
                  <c:v>43535.999305555553</c:v>
                </c:pt>
                <c:pt idx="800">
                  <c:v>43536.999305555553</c:v>
                </c:pt>
                <c:pt idx="801">
                  <c:v>43537.999305555553</c:v>
                </c:pt>
                <c:pt idx="802">
                  <c:v>43538.999305555553</c:v>
                </c:pt>
                <c:pt idx="803">
                  <c:v>43539.999305555553</c:v>
                </c:pt>
                <c:pt idx="804">
                  <c:v>43540.999305555553</c:v>
                </c:pt>
                <c:pt idx="805">
                  <c:v>43541.999305555553</c:v>
                </c:pt>
                <c:pt idx="806">
                  <c:v>43542.999305555553</c:v>
                </c:pt>
                <c:pt idx="807">
                  <c:v>43543.999305555553</c:v>
                </c:pt>
                <c:pt idx="808">
                  <c:v>43544.999305555553</c:v>
                </c:pt>
                <c:pt idx="809">
                  <c:v>43545.999305555553</c:v>
                </c:pt>
                <c:pt idx="810">
                  <c:v>43546.999305555553</c:v>
                </c:pt>
                <c:pt idx="811">
                  <c:v>43547.999305555553</c:v>
                </c:pt>
                <c:pt idx="812">
                  <c:v>43548.999305555553</c:v>
                </c:pt>
                <c:pt idx="813">
                  <c:v>43549.999305555553</c:v>
                </c:pt>
                <c:pt idx="814">
                  <c:v>43550.999305555553</c:v>
                </c:pt>
                <c:pt idx="815">
                  <c:v>43551.999305555553</c:v>
                </c:pt>
                <c:pt idx="816">
                  <c:v>43552.999305555553</c:v>
                </c:pt>
                <c:pt idx="817">
                  <c:v>43553.999305555553</c:v>
                </c:pt>
                <c:pt idx="818">
                  <c:v>43554.999305555553</c:v>
                </c:pt>
                <c:pt idx="819">
                  <c:v>43555.999305555553</c:v>
                </c:pt>
                <c:pt idx="820">
                  <c:v>43556.999305555553</c:v>
                </c:pt>
                <c:pt idx="821">
                  <c:v>43557.999305555553</c:v>
                </c:pt>
                <c:pt idx="822">
                  <c:v>43558.999305555553</c:v>
                </c:pt>
                <c:pt idx="823">
                  <c:v>43559.999305555553</c:v>
                </c:pt>
                <c:pt idx="824">
                  <c:v>43560.999305555553</c:v>
                </c:pt>
                <c:pt idx="825">
                  <c:v>43561.999305555553</c:v>
                </c:pt>
                <c:pt idx="826">
                  <c:v>43562.999305555553</c:v>
                </c:pt>
                <c:pt idx="827">
                  <c:v>43563.999305555553</c:v>
                </c:pt>
                <c:pt idx="828">
                  <c:v>43564.999305555553</c:v>
                </c:pt>
                <c:pt idx="829">
                  <c:v>43565.999305555553</c:v>
                </c:pt>
                <c:pt idx="830">
                  <c:v>43566.999305555553</c:v>
                </c:pt>
                <c:pt idx="831">
                  <c:v>43567.999305555553</c:v>
                </c:pt>
                <c:pt idx="832">
                  <c:v>43568.999305555553</c:v>
                </c:pt>
                <c:pt idx="833">
                  <c:v>43569.999305555553</c:v>
                </c:pt>
                <c:pt idx="834">
                  <c:v>43570.999305555553</c:v>
                </c:pt>
                <c:pt idx="835">
                  <c:v>43571.999305555553</c:v>
                </c:pt>
                <c:pt idx="836">
                  <c:v>43572.999305555553</c:v>
                </c:pt>
                <c:pt idx="837">
                  <c:v>43573.999305555553</c:v>
                </c:pt>
                <c:pt idx="838">
                  <c:v>43574.999305555553</c:v>
                </c:pt>
                <c:pt idx="839">
                  <c:v>43575.999305555553</c:v>
                </c:pt>
                <c:pt idx="840">
                  <c:v>43576.999305555553</c:v>
                </c:pt>
                <c:pt idx="841">
                  <c:v>43577.999305555553</c:v>
                </c:pt>
                <c:pt idx="842">
                  <c:v>43578.999305555553</c:v>
                </c:pt>
                <c:pt idx="843">
                  <c:v>43579.999305555553</c:v>
                </c:pt>
                <c:pt idx="844">
                  <c:v>43580.999305555553</c:v>
                </c:pt>
                <c:pt idx="845">
                  <c:v>43581.999305555553</c:v>
                </c:pt>
                <c:pt idx="846">
                  <c:v>43582.999305555553</c:v>
                </c:pt>
                <c:pt idx="847">
                  <c:v>43583.999305555553</c:v>
                </c:pt>
                <c:pt idx="848">
                  <c:v>43584.999305555553</c:v>
                </c:pt>
                <c:pt idx="849">
                  <c:v>43585.999305555553</c:v>
                </c:pt>
                <c:pt idx="850">
                  <c:v>43586.999305555553</c:v>
                </c:pt>
                <c:pt idx="851">
                  <c:v>43587.999305555553</c:v>
                </c:pt>
                <c:pt idx="852">
                  <c:v>43588.999305555553</c:v>
                </c:pt>
                <c:pt idx="853">
                  <c:v>43589.999305555553</c:v>
                </c:pt>
                <c:pt idx="854">
                  <c:v>43590.999305555553</c:v>
                </c:pt>
                <c:pt idx="855">
                  <c:v>43591.999305555553</c:v>
                </c:pt>
                <c:pt idx="856">
                  <c:v>43592.999305555553</c:v>
                </c:pt>
                <c:pt idx="857">
                  <c:v>43593.999305555553</c:v>
                </c:pt>
                <c:pt idx="858">
                  <c:v>43594.999305555553</c:v>
                </c:pt>
                <c:pt idx="859">
                  <c:v>43595.999305555553</c:v>
                </c:pt>
                <c:pt idx="860">
                  <c:v>43596.999305555553</c:v>
                </c:pt>
                <c:pt idx="861">
                  <c:v>43597.999305555553</c:v>
                </c:pt>
                <c:pt idx="862">
                  <c:v>43598.999305555553</c:v>
                </c:pt>
                <c:pt idx="863">
                  <c:v>43599.999305555553</c:v>
                </c:pt>
                <c:pt idx="864">
                  <c:v>43600.999305555553</c:v>
                </c:pt>
                <c:pt idx="865">
                  <c:v>43601.999305555553</c:v>
                </c:pt>
                <c:pt idx="866">
                  <c:v>43602.999305555553</c:v>
                </c:pt>
                <c:pt idx="867">
                  <c:v>43603.999305555553</c:v>
                </c:pt>
                <c:pt idx="868">
                  <c:v>43604.999305555553</c:v>
                </c:pt>
                <c:pt idx="869">
                  <c:v>43605.999305555553</c:v>
                </c:pt>
                <c:pt idx="870">
                  <c:v>43606.999305555553</c:v>
                </c:pt>
                <c:pt idx="871">
                  <c:v>43607.999305555553</c:v>
                </c:pt>
                <c:pt idx="872">
                  <c:v>43608.999305555553</c:v>
                </c:pt>
                <c:pt idx="873">
                  <c:v>43609.999305555553</c:v>
                </c:pt>
                <c:pt idx="874">
                  <c:v>43610.999305555553</c:v>
                </c:pt>
                <c:pt idx="875">
                  <c:v>43611.999305555553</c:v>
                </c:pt>
                <c:pt idx="876">
                  <c:v>43612.999305555553</c:v>
                </c:pt>
                <c:pt idx="877">
                  <c:v>43613.999305555553</c:v>
                </c:pt>
                <c:pt idx="878">
                  <c:v>43614.999305555553</c:v>
                </c:pt>
                <c:pt idx="879">
                  <c:v>43615.999305555553</c:v>
                </c:pt>
                <c:pt idx="880">
                  <c:v>43616.999305555553</c:v>
                </c:pt>
                <c:pt idx="881">
                  <c:v>43617.999305555553</c:v>
                </c:pt>
                <c:pt idx="882">
                  <c:v>43618.999305555553</c:v>
                </c:pt>
                <c:pt idx="883">
                  <c:v>43619.999305555553</c:v>
                </c:pt>
                <c:pt idx="884">
                  <c:v>43620.999305555553</c:v>
                </c:pt>
                <c:pt idx="885">
                  <c:v>43621.999305555553</c:v>
                </c:pt>
                <c:pt idx="886">
                  <c:v>43622.999305555553</c:v>
                </c:pt>
                <c:pt idx="887">
                  <c:v>43623.999305555553</c:v>
                </c:pt>
                <c:pt idx="888">
                  <c:v>43624.999305555553</c:v>
                </c:pt>
                <c:pt idx="889">
                  <c:v>43625.999305555553</c:v>
                </c:pt>
                <c:pt idx="890">
                  <c:v>43626.999305555553</c:v>
                </c:pt>
                <c:pt idx="891">
                  <c:v>43627.999305555553</c:v>
                </c:pt>
                <c:pt idx="892">
                  <c:v>43628.999305555553</c:v>
                </c:pt>
                <c:pt idx="893">
                  <c:v>43629.999305555553</c:v>
                </c:pt>
                <c:pt idx="894">
                  <c:v>43630.999305555553</c:v>
                </c:pt>
                <c:pt idx="895">
                  <c:v>43631.999305555553</c:v>
                </c:pt>
                <c:pt idx="896">
                  <c:v>43632.999305555553</c:v>
                </c:pt>
                <c:pt idx="897">
                  <c:v>43633.999305555553</c:v>
                </c:pt>
                <c:pt idx="898">
                  <c:v>43634.999305555553</c:v>
                </c:pt>
                <c:pt idx="899">
                  <c:v>43635.999305555553</c:v>
                </c:pt>
                <c:pt idx="900">
                  <c:v>43636.999305555553</c:v>
                </c:pt>
                <c:pt idx="901">
                  <c:v>43637.999305555553</c:v>
                </c:pt>
                <c:pt idx="902">
                  <c:v>43638.999305555553</c:v>
                </c:pt>
                <c:pt idx="903">
                  <c:v>43639.999305555553</c:v>
                </c:pt>
                <c:pt idx="904">
                  <c:v>43640.999305555553</c:v>
                </c:pt>
                <c:pt idx="905">
                  <c:v>43641.999305555553</c:v>
                </c:pt>
                <c:pt idx="906">
                  <c:v>43642.999305555553</c:v>
                </c:pt>
                <c:pt idx="907">
                  <c:v>43643.999305555553</c:v>
                </c:pt>
                <c:pt idx="908">
                  <c:v>43644.999305555553</c:v>
                </c:pt>
                <c:pt idx="909">
                  <c:v>43645.999305555553</c:v>
                </c:pt>
                <c:pt idx="910">
                  <c:v>43646.999305555553</c:v>
                </c:pt>
                <c:pt idx="911">
                  <c:v>43647.999305555553</c:v>
                </c:pt>
                <c:pt idx="912">
                  <c:v>43648.999305555553</c:v>
                </c:pt>
                <c:pt idx="913">
                  <c:v>43649.999305555553</c:v>
                </c:pt>
                <c:pt idx="914">
                  <c:v>43650.999305555553</c:v>
                </c:pt>
                <c:pt idx="915">
                  <c:v>43651.999305555553</c:v>
                </c:pt>
                <c:pt idx="916">
                  <c:v>43652.999305555553</c:v>
                </c:pt>
                <c:pt idx="917">
                  <c:v>43653.999305555553</c:v>
                </c:pt>
                <c:pt idx="918">
                  <c:v>43654.999305555553</c:v>
                </c:pt>
                <c:pt idx="919">
                  <c:v>43655.999305555553</c:v>
                </c:pt>
                <c:pt idx="920">
                  <c:v>43656.999305555553</c:v>
                </c:pt>
                <c:pt idx="921">
                  <c:v>43657.999305555553</c:v>
                </c:pt>
                <c:pt idx="922">
                  <c:v>43658.999305555553</c:v>
                </c:pt>
                <c:pt idx="923">
                  <c:v>43659.999305555553</c:v>
                </c:pt>
                <c:pt idx="924">
                  <c:v>43660.999305555553</c:v>
                </c:pt>
                <c:pt idx="925">
                  <c:v>43661.999305555553</c:v>
                </c:pt>
                <c:pt idx="926">
                  <c:v>43662.999305555553</c:v>
                </c:pt>
                <c:pt idx="927">
                  <c:v>43663.999305555553</c:v>
                </c:pt>
                <c:pt idx="928">
                  <c:v>43664.999305555553</c:v>
                </c:pt>
                <c:pt idx="929">
                  <c:v>43665.999305555553</c:v>
                </c:pt>
                <c:pt idx="930">
                  <c:v>43666.999305555553</c:v>
                </c:pt>
                <c:pt idx="931">
                  <c:v>43667.999305555553</c:v>
                </c:pt>
                <c:pt idx="932">
                  <c:v>43668.999305555553</c:v>
                </c:pt>
                <c:pt idx="933">
                  <c:v>43669.999305555553</c:v>
                </c:pt>
                <c:pt idx="934">
                  <c:v>43670.999305555553</c:v>
                </c:pt>
                <c:pt idx="935">
                  <c:v>43671.999305555553</c:v>
                </c:pt>
                <c:pt idx="936">
                  <c:v>43672.999305555553</c:v>
                </c:pt>
                <c:pt idx="937">
                  <c:v>43673.999305555553</c:v>
                </c:pt>
                <c:pt idx="938">
                  <c:v>43674.999305555553</c:v>
                </c:pt>
                <c:pt idx="939">
                  <c:v>43675.999305555553</c:v>
                </c:pt>
                <c:pt idx="940">
                  <c:v>43676.999305555553</c:v>
                </c:pt>
                <c:pt idx="941">
                  <c:v>43677.999305555553</c:v>
                </c:pt>
                <c:pt idx="942">
                  <c:v>43678.999305555553</c:v>
                </c:pt>
                <c:pt idx="943">
                  <c:v>43679.999305555553</c:v>
                </c:pt>
                <c:pt idx="944">
                  <c:v>43680.999305555553</c:v>
                </c:pt>
                <c:pt idx="945">
                  <c:v>43681.999305555553</c:v>
                </c:pt>
                <c:pt idx="946">
                  <c:v>43682.999305555553</c:v>
                </c:pt>
                <c:pt idx="947">
                  <c:v>43683.999305555553</c:v>
                </c:pt>
                <c:pt idx="948">
                  <c:v>43684.999305555553</c:v>
                </c:pt>
                <c:pt idx="949">
                  <c:v>43685.999305555553</c:v>
                </c:pt>
                <c:pt idx="950">
                  <c:v>43686.999305555553</c:v>
                </c:pt>
                <c:pt idx="951">
                  <c:v>43687.999305555553</c:v>
                </c:pt>
                <c:pt idx="952">
                  <c:v>43688.999305555553</c:v>
                </c:pt>
                <c:pt idx="953">
                  <c:v>43689.999305555553</c:v>
                </c:pt>
                <c:pt idx="954">
                  <c:v>43690.999305555553</c:v>
                </c:pt>
                <c:pt idx="955">
                  <c:v>43691.999305555553</c:v>
                </c:pt>
                <c:pt idx="956">
                  <c:v>43692.999305555553</c:v>
                </c:pt>
                <c:pt idx="957">
                  <c:v>43693.999305555553</c:v>
                </c:pt>
                <c:pt idx="958">
                  <c:v>43694.999305555553</c:v>
                </c:pt>
                <c:pt idx="959">
                  <c:v>43695.999305555553</c:v>
                </c:pt>
                <c:pt idx="960">
                  <c:v>43696.999305555553</c:v>
                </c:pt>
                <c:pt idx="961">
                  <c:v>43697.999305555553</c:v>
                </c:pt>
                <c:pt idx="962">
                  <c:v>43698.999305555553</c:v>
                </c:pt>
                <c:pt idx="963">
                  <c:v>43699.999305555553</c:v>
                </c:pt>
                <c:pt idx="964">
                  <c:v>43700.999305555553</c:v>
                </c:pt>
                <c:pt idx="965">
                  <c:v>43701.999305555553</c:v>
                </c:pt>
                <c:pt idx="966">
                  <c:v>43702.999305555553</c:v>
                </c:pt>
                <c:pt idx="967">
                  <c:v>43703.999305555553</c:v>
                </c:pt>
                <c:pt idx="968">
                  <c:v>43704.999305555553</c:v>
                </c:pt>
                <c:pt idx="969">
                  <c:v>43705.999305555553</c:v>
                </c:pt>
                <c:pt idx="970">
                  <c:v>43706.999305555553</c:v>
                </c:pt>
                <c:pt idx="971">
                  <c:v>43707.999305555553</c:v>
                </c:pt>
                <c:pt idx="972">
                  <c:v>43708.999305555553</c:v>
                </c:pt>
                <c:pt idx="973">
                  <c:v>43709.999305555553</c:v>
                </c:pt>
                <c:pt idx="974">
                  <c:v>43710.999305555553</c:v>
                </c:pt>
                <c:pt idx="975">
                  <c:v>43711.999305555553</c:v>
                </c:pt>
                <c:pt idx="976">
                  <c:v>43712.999305555553</c:v>
                </c:pt>
                <c:pt idx="977">
                  <c:v>43713.999305555553</c:v>
                </c:pt>
                <c:pt idx="978">
                  <c:v>43714.999305555553</c:v>
                </c:pt>
                <c:pt idx="979">
                  <c:v>43715.999305555553</c:v>
                </c:pt>
                <c:pt idx="980">
                  <c:v>43716.999305555553</c:v>
                </c:pt>
                <c:pt idx="981">
                  <c:v>43717.999305555553</c:v>
                </c:pt>
                <c:pt idx="982">
                  <c:v>43718.999305555553</c:v>
                </c:pt>
                <c:pt idx="983">
                  <c:v>43719.999305555553</c:v>
                </c:pt>
                <c:pt idx="984">
                  <c:v>43720.999305555553</c:v>
                </c:pt>
                <c:pt idx="985">
                  <c:v>43721.999305555553</c:v>
                </c:pt>
                <c:pt idx="986">
                  <c:v>43722.999305555553</c:v>
                </c:pt>
                <c:pt idx="987">
                  <c:v>43723.999305555553</c:v>
                </c:pt>
                <c:pt idx="988">
                  <c:v>43724.999305555553</c:v>
                </c:pt>
                <c:pt idx="989">
                  <c:v>43725.999305555553</c:v>
                </c:pt>
                <c:pt idx="990">
                  <c:v>43726.999305555553</c:v>
                </c:pt>
                <c:pt idx="991">
                  <c:v>43727.999305555553</c:v>
                </c:pt>
                <c:pt idx="992">
                  <c:v>43728.999305555553</c:v>
                </c:pt>
                <c:pt idx="993">
                  <c:v>43729.999305555553</c:v>
                </c:pt>
                <c:pt idx="994">
                  <c:v>43730.999305555553</c:v>
                </c:pt>
                <c:pt idx="995">
                  <c:v>43731.999305555553</c:v>
                </c:pt>
                <c:pt idx="996">
                  <c:v>43732.999305555553</c:v>
                </c:pt>
                <c:pt idx="997">
                  <c:v>43733.999305555553</c:v>
                </c:pt>
                <c:pt idx="998">
                  <c:v>43734.999305555553</c:v>
                </c:pt>
                <c:pt idx="999">
                  <c:v>43735.999305555553</c:v>
                </c:pt>
                <c:pt idx="1000">
                  <c:v>43736.999305555553</c:v>
                </c:pt>
                <c:pt idx="1001">
                  <c:v>43737.999305555553</c:v>
                </c:pt>
                <c:pt idx="1002">
                  <c:v>43738.999305555553</c:v>
                </c:pt>
                <c:pt idx="1003">
                  <c:v>43739.999305555553</c:v>
                </c:pt>
                <c:pt idx="1004">
                  <c:v>43740.999305555553</c:v>
                </c:pt>
                <c:pt idx="1005">
                  <c:v>43741.999305555553</c:v>
                </c:pt>
                <c:pt idx="1006">
                  <c:v>43742.999305555553</c:v>
                </c:pt>
                <c:pt idx="1007">
                  <c:v>43743.999305555553</c:v>
                </c:pt>
                <c:pt idx="1008">
                  <c:v>43744.999305555553</c:v>
                </c:pt>
                <c:pt idx="1009">
                  <c:v>43745.999305555553</c:v>
                </c:pt>
                <c:pt idx="1010">
                  <c:v>43746.999305555553</c:v>
                </c:pt>
                <c:pt idx="1011">
                  <c:v>43747.999305555553</c:v>
                </c:pt>
                <c:pt idx="1012">
                  <c:v>43748.999305555553</c:v>
                </c:pt>
                <c:pt idx="1013">
                  <c:v>43749.999305555553</c:v>
                </c:pt>
                <c:pt idx="1014">
                  <c:v>43750.999305555553</c:v>
                </c:pt>
                <c:pt idx="1015">
                  <c:v>43751.999305555553</c:v>
                </c:pt>
                <c:pt idx="1016">
                  <c:v>43752.999305555553</c:v>
                </c:pt>
                <c:pt idx="1017">
                  <c:v>43753.999305555553</c:v>
                </c:pt>
                <c:pt idx="1018">
                  <c:v>43754.999305555553</c:v>
                </c:pt>
                <c:pt idx="1019">
                  <c:v>43755.999305555553</c:v>
                </c:pt>
                <c:pt idx="1020">
                  <c:v>43756.999305555553</c:v>
                </c:pt>
                <c:pt idx="1021">
                  <c:v>43757.999305555553</c:v>
                </c:pt>
                <c:pt idx="1022">
                  <c:v>43758.999305555553</c:v>
                </c:pt>
                <c:pt idx="1023">
                  <c:v>43759.999305555553</c:v>
                </c:pt>
                <c:pt idx="1024">
                  <c:v>43760.999305555553</c:v>
                </c:pt>
                <c:pt idx="1025">
                  <c:v>43761.999305555553</c:v>
                </c:pt>
                <c:pt idx="1026">
                  <c:v>43762.999305555553</c:v>
                </c:pt>
                <c:pt idx="1027">
                  <c:v>43763.999305555553</c:v>
                </c:pt>
                <c:pt idx="1028">
                  <c:v>43764.999305555553</c:v>
                </c:pt>
                <c:pt idx="1029">
                  <c:v>43765.999305555553</c:v>
                </c:pt>
                <c:pt idx="1030">
                  <c:v>43766.999305555553</c:v>
                </c:pt>
                <c:pt idx="1031">
                  <c:v>43767.999305555553</c:v>
                </c:pt>
                <c:pt idx="1032">
                  <c:v>43768.999305555553</c:v>
                </c:pt>
                <c:pt idx="1033">
                  <c:v>43769.999305555553</c:v>
                </c:pt>
                <c:pt idx="1034">
                  <c:v>43770.999305555553</c:v>
                </c:pt>
                <c:pt idx="1035">
                  <c:v>43771.999305555553</c:v>
                </c:pt>
                <c:pt idx="1036">
                  <c:v>43772.999305555553</c:v>
                </c:pt>
                <c:pt idx="1037">
                  <c:v>43773.999305555553</c:v>
                </c:pt>
                <c:pt idx="1038">
                  <c:v>43774.999305555553</c:v>
                </c:pt>
                <c:pt idx="1039">
                  <c:v>43775.999305555553</c:v>
                </c:pt>
                <c:pt idx="1040">
                  <c:v>43776.999305555553</c:v>
                </c:pt>
                <c:pt idx="1041">
                  <c:v>43777.999305555553</c:v>
                </c:pt>
                <c:pt idx="1042">
                  <c:v>43778.999305555553</c:v>
                </c:pt>
                <c:pt idx="1043">
                  <c:v>43779.999305555553</c:v>
                </c:pt>
                <c:pt idx="1044">
                  <c:v>43780.999305555553</c:v>
                </c:pt>
                <c:pt idx="1045">
                  <c:v>43781.999305555553</c:v>
                </c:pt>
                <c:pt idx="1046">
                  <c:v>43782.999305555553</c:v>
                </c:pt>
                <c:pt idx="1047">
                  <c:v>43783.999305555553</c:v>
                </c:pt>
                <c:pt idx="1048">
                  <c:v>43784.999305555553</c:v>
                </c:pt>
                <c:pt idx="1049">
                  <c:v>43785.999305555553</c:v>
                </c:pt>
                <c:pt idx="1050">
                  <c:v>43786.999305555553</c:v>
                </c:pt>
                <c:pt idx="1051">
                  <c:v>43787.999305555553</c:v>
                </c:pt>
                <c:pt idx="1052">
                  <c:v>43788.999305555553</c:v>
                </c:pt>
                <c:pt idx="1053">
                  <c:v>43789.999305555553</c:v>
                </c:pt>
                <c:pt idx="1054">
                  <c:v>43790.999305555553</c:v>
                </c:pt>
                <c:pt idx="1055">
                  <c:v>43791.999305555553</c:v>
                </c:pt>
                <c:pt idx="1056">
                  <c:v>43792.999305555553</c:v>
                </c:pt>
                <c:pt idx="1057">
                  <c:v>43793.999305555553</c:v>
                </c:pt>
                <c:pt idx="1058">
                  <c:v>43794.999305555553</c:v>
                </c:pt>
                <c:pt idx="1059">
                  <c:v>43795.999305555553</c:v>
                </c:pt>
                <c:pt idx="1060">
                  <c:v>43796.999305555553</c:v>
                </c:pt>
                <c:pt idx="1061">
                  <c:v>43797.999305555553</c:v>
                </c:pt>
                <c:pt idx="1062">
                  <c:v>43798.999305555553</c:v>
                </c:pt>
                <c:pt idx="1063">
                  <c:v>43799.999305555553</c:v>
                </c:pt>
                <c:pt idx="1064">
                  <c:v>43800.999305555553</c:v>
                </c:pt>
                <c:pt idx="1065">
                  <c:v>43801.999305555553</c:v>
                </c:pt>
                <c:pt idx="1066">
                  <c:v>43802.999305555553</c:v>
                </c:pt>
                <c:pt idx="1067">
                  <c:v>43803.999305555553</c:v>
                </c:pt>
                <c:pt idx="1068">
                  <c:v>43804.999305555553</c:v>
                </c:pt>
                <c:pt idx="1069">
                  <c:v>43805.999305555553</c:v>
                </c:pt>
                <c:pt idx="1070">
                  <c:v>43806.999305555553</c:v>
                </c:pt>
                <c:pt idx="1071">
                  <c:v>43807.999305555553</c:v>
                </c:pt>
                <c:pt idx="1072">
                  <c:v>43808.999305555553</c:v>
                </c:pt>
                <c:pt idx="1073">
                  <c:v>43809.999305555553</c:v>
                </c:pt>
                <c:pt idx="1074">
                  <c:v>43810.999305555553</c:v>
                </c:pt>
                <c:pt idx="1075">
                  <c:v>43811.999305555553</c:v>
                </c:pt>
                <c:pt idx="1076">
                  <c:v>43812.999305555553</c:v>
                </c:pt>
                <c:pt idx="1077">
                  <c:v>43813.999305555553</c:v>
                </c:pt>
                <c:pt idx="1078">
                  <c:v>43814.999305555553</c:v>
                </c:pt>
                <c:pt idx="1079">
                  <c:v>43815.999305555553</c:v>
                </c:pt>
                <c:pt idx="1080">
                  <c:v>43816.999305555553</c:v>
                </c:pt>
                <c:pt idx="1081">
                  <c:v>43817.999305555553</c:v>
                </c:pt>
                <c:pt idx="1082">
                  <c:v>43818.999305555553</c:v>
                </c:pt>
                <c:pt idx="1083">
                  <c:v>43819.999305555553</c:v>
                </c:pt>
                <c:pt idx="1084">
                  <c:v>43820.999305555553</c:v>
                </c:pt>
                <c:pt idx="1085">
                  <c:v>43821.999305555553</c:v>
                </c:pt>
                <c:pt idx="1086">
                  <c:v>43822.999305555553</c:v>
                </c:pt>
                <c:pt idx="1087">
                  <c:v>43823.999305555553</c:v>
                </c:pt>
                <c:pt idx="1088">
                  <c:v>43824.999305555553</c:v>
                </c:pt>
                <c:pt idx="1089">
                  <c:v>43825.999305555553</c:v>
                </c:pt>
                <c:pt idx="1090">
                  <c:v>43826.999305555553</c:v>
                </c:pt>
                <c:pt idx="1091">
                  <c:v>43827.999305555553</c:v>
                </c:pt>
                <c:pt idx="1092">
                  <c:v>43828.999305555553</c:v>
                </c:pt>
                <c:pt idx="1093">
                  <c:v>43829.999305555553</c:v>
                </c:pt>
                <c:pt idx="1094">
                  <c:v>43830.999305555553</c:v>
                </c:pt>
                <c:pt idx="1095">
                  <c:v>43831.999305555553</c:v>
                </c:pt>
                <c:pt idx="1096">
                  <c:v>43832.999305555553</c:v>
                </c:pt>
                <c:pt idx="1097">
                  <c:v>43833.999305555553</c:v>
                </c:pt>
                <c:pt idx="1098">
                  <c:v>43834.999305555553</c:v>
                </c:pt>
                <c:pt idx="1099">
                  <c:v>43835.999305555553</c:v>
                </c:pt>
                <c:pt idx="1100">
                  <c:v>43836.999305555553</c:v>
                </c:pt>
                <c:pt idx="1101">
                  <c:v>43837.999305555553</c:v>
                </c:pt>
                <c:pt idx="1102">
                  <c:v>43838.999305555553</c:v>
                </c:pt>
                <c:pt idx="1103">
                  <c:v>43839.999305555553</c:v>
                </c:pt>
                <c:pt idx="1104">
                  <c:v>43840.999305555553</c:v>
                </c:pt>
                <c:pt idx="1105">
                  <c:v>43841.999305555553</c:v>
                </c:pt>
                <c:pt idx="1106">
                  <c:v>43842.999305555553</c:v>
                </c:pt>
                <c:pt idx="1107">
                  <c:v>43843.999305555553</c:v>
                </c:pt>
                <c:pt idx="1108">
                  <c:v>43844.999305555553</c:v>
                </c:pt>
                <c:pt idx="1109">
                  <c:v>43845.999305555553</c:v>
                </c:pt>
                <c:pt idx="1110">
                  <c:v>43846.999305555553</c:v>
                </c:pt>
                <c:pt idx="1111">
                  <c:v>43847.999305555553</c:v>
                </c:pt>
                <c:pt idx="1112">
                  <c:v>43848.999305555553</c:v>
                </c:pt>
                <c:pt idx="1113">
                  <c:v>43849.999305555553</c:v>
                </c:pt>
                <c:pt idx="1114">
                  <c:v>43850.999305555553</c:v>
                </c:pt>
                <c:pt idx="1115">
                  <c:v>43851.999305555553</c:v>
                </c:pt>
                <c:pt idx="1116">
                  <c:v>43852.999305555553</c:v>
                </c:pt>
                <c:pt idx="1117">
                  <c:v>43853.999305555553</c:v>
                </c:pt>
                <c:pt idx="1118">
                  <c:v>43854.999305555553</c:v>
                </c:pt>
                <c:pt idx="1119">
                  <c:v>43855.999305555553</c:v>
                </c:pt>
                <c:pt idx="1120">
                  <c:v>43856.999305555553</c:v>
                </c:pt>
                <c:pt idx="1121">
                  <c:v>43857.999305555553</c:v>
                </c:pt>
                <c:pt idx="1122">
                  <c:v>43858.999305555553</c:v>
                </c:pt>
                <c:pt idx="1123">
                  <c:v>43859.999305555553</c:v>
                </c:pt>
                <c:pt idx="1124">
                  <c:v>43860.999305555553</c:v>
                </c:pt>
                <c:pt idx="1125">
                  <c:v>43861.999305555553</c:v>
                </c:pt>
                <c:pt idx="1126">
                  <c:v>43862.999305555553</c:v>
                </c:pt>
                <c:pt idx="1127">
                  <c:v>43863.999305555553</c:v>
                </c:pt>
                <c:pt idx="1128">
                  <c:v>43864.999305555553</c:v>
                </c:pt>
                <c:pt idx="1129">
                  <c:v>43865.999305555553</c:v>
                </c:pt>
                <c:pt idx="1130">
                  <c:v>43866.999305555553</c:v>
                </c:pt>
                <c:pt idx="1131">
                  <c:v>43867.999305555553</c:v>
                </c:pt>
                <c:pt idx="1132">
                  <c:v>43868.999305555553</c:v>
                </c:pt>
                <c:pt idx="1133">
                  <c:v>43869.999305555553</c:v>
                </c:pt>
                <c:pt idx="1134">
                  <c:v>43870.999305555553</c:v>
                </c:pt>
                <c:pt idx="1135">
                  <c:v>43871.999305555553</c:v>
                </c:pt>
                <c:pt idx="1136">
                  <c:v>43872.999305555553</c:v>
                </c:pt>
                <c:pt idx="1137">
                  <c:v>43873.999305555553</c:v>
                </c:pt>
                <c:pt idx="1138">
                  <c:v>43874.999305555553</c:v>
                </c:pt>
                <c:pt idx="1139">
                  <c:v>43875.999305555553</c:v>
                </c:pt>
                <c:pt idx="1140">
                  <c:v>43876.999305555553</c:v>
                </c:pt>
                <c:pt idx="1141">
                  <c:v>43877.999305555553</c:v>
                </c:pt>
                <c:pt idx="1142">
                  <c:v>43878.999305555553</c:v>
                </c:pt>
                <c:pt idx="1143">
                  <c:v>43879.999305555553</c:v>
                </c:pt>
                <c:pt idx="1144">
                  <c:v>43880.999305555553</c:v>
                </c:pt>
                <c:pt idx="1145">
                  <c:v>43881.999305555553</c:v>
                </c:pt>
                <c:pt idx="1146">
                  <c:v>43882.999305555553</c:v>
                </c:pt>
                <c:pt idx="1147">
                  <c:v>43883.999305555553</c:v>
                </c:pt>
                <c:pt idx="1148">
                  <c:v>43884.999305555553</c:v>
                </c:pt>
                <c:pt idx="1149">
                  <c:v>43885.999305555553</c:v>
                </c:pt>
                <c:pt idx="1150">
                  <c:v>43886.999305555553</c:v>
                </c:pt>
                <c:pt idx="1151">
                  <c:v>43887.999305555553</c:v>
                </c:pt>
                <c:pt idx="1152">
                  <c:v>43888.999305555553</c:v>
                </c:pt>
                <c:pt idx="1153">
                  <c:v>43889.999305555553</c:v>
                </c:pt>
                <c:pt idx="1154">
                  <c:v>43890.999305555553</c:v>
                </c:pt>
                <c:pt idx="1155">
                  <c:v>43891.999305555553</c:v>
                </c:pt>
                <c:pt idx="1156">
                  <c:v>43892.999305555553</c:v>
                </c:pt>
                <c:pt idx="1157">
                  <c:v>43893.999305555553</c:v>
                </c:pt>
                <c:pt idx="1158">
                  <c:v>43894.999305555553</c:v>
                </c:pt>
                <c:pt idx="1159">
                  <c:v>43895.999305555553</c:v>
                </c:pt>
                <c:pt idx="1160">
                  <c:v>43896.999305555553</c:v>
                </c:pt>
                <c:pt idx="1161">
                  <c:v>43897.999305555553</c:v>
                </c:pt>
                <c:pt idx="1162">
                  <c:v>43898.999305555553</c:v>
                </c:pt>
                <c:pt idx="1163">
                  <c:v>43899.999305555553</c:v>
                </c:pt>
                <c:pt idx="1164">
                  <c:v>43900.999305555553</c:v>
                </c:pt>
                <c:pt idx="1165">
                  <c:v>43901.999305555553</c:v>
                </c:pt>
                <c:pt idx="1166">
                  <c:v>43902.999305555553</c:v>
                </c:pt>
                <c:pt idx="1167">
                  <c:v>43903.999305555553</c:v>
                </c:pt>
                <c:pt idx="1168">
                  <c:v>43904.999305555553</c:v>
                </c:pt>
                <c:pt idx="1169">
                  <c:v>43905.999305555553</c:v>
                </c:pt>
                <c:pt idx="1170">
                  <c:v>43906.999305555553</c:v>
                </c:pt>
                <c:pt idx="1171">
                  <c:v>43907.999305555553</c:v>
                </c:pt>
                <c:pt idx="1172">
                  <c:v>43908.999305555553</c:v>
                </c:pt>
                <c:pt idx="1173">
                  <c:v>43909.999305555553</c:v>
                </c:pt>
                <c:pt idx="1174">
                  <c:v>43910.999305555553</c:v>
                </c:pt>
                <c:pt idx="1175">
                  <c:v>43911.999305555553</c:v>
                </c:pt>
                <c:pt idx="1176">
                  <c:v>43912.999305555553</c:v>
                </c:pt>
                <c:pt idx="1177">
                  <c:v>43913.999305555553</c:v>
                </c:pt>
                <c:pt idx="1178">
                  <c:v>43914.999305555553</c:v>
                </c:pt>
                <c:pt idx="1179">
                  <c:v>43915.999305555553</c:v>
                </c:pt>
                <c:pt idx="1180">
                  <c:v>43916.999305555553</c:v>
                </c:pt>
                <c:pt idx="1181">
                  <c:v>43917.999305555553</c:v>
                </c:pt>
                <c:pt idx="1182">
                  <c:v>43918.999305555553</c:v>
                </c:pt>
                <c:pt idx="1183">
                  <c:v>43919.999305555553</c:v>
                </c:pt>
                <c:pt idx="1184">
                  <c:v>43920.999305555553</c:v>
                </c:pt>
                <c:pt idx="1185">
                  <c:v>43921.999305555553</c:v>
                </c:pt>
                <c:pt idx="1186">
                  <c:v>43922.999305555553</c:v>
                </c:pt>
                <c:pt idx="1187">
                  <c:v>43923.999305555553</c:v>
                </c:pt>
                <c:pt idx="1188">
                  <c:v>43924.999305555553</c:v>
                </c:pt>
                <c:pt idx="1189">
                  <c:v>43925.999305555553</c:v>
                </c:pt>
                <c:pt idx="1190">
                  <c:v>43926.999305555553</c:v>
                </c:pt>
                <c:pt idx="1191">
                  <c:v>43927.999305555553</c:v>
                </c:pt>
                <c:pt idx="1192">
                  <c:v>43928.999305555553</c:v>
                </c:pt>
                <c:pt idx="1193">
                  <c:v>43929.999305555553</c:v>
                </c:pt>
                <c:pt idx="1194">
                  <c:v>43930.999305555553</c:v>
                </c:pt>
                <c:pt idx="1195">
                  <c:v>43931.999305555553</c:v>
                </c:pt>
                <c:pt idx="1196">
                  <c:v>43932.999305555553</c:v>
                </c:pt>
                <c:pt idx="1197">
                  <c:v>43933.999305555553</c:v>
                </c:pt>
                <c:pt idx="1198">
                  <c:v>43934.999305555553</c:v>
                </c:pt>
                <c:pt idx="1199">
                  <c:v>43935.999305555553</c:v>
                </c:pt>
                <c:pt idx="1200">
                  <c:v>43936.999305555553</c:v>
                </c:pt>
                <c:pt idx="1201">
                  <c:v>43937.999305555553</c:v>
                </c:pt>
                <c:pt idx="1202">
                  <c:v>43938.999305555553</c:v>
                </c:pt>
                <c:pt idx="1203">
                  <c:v>43939.999305555553</c:v>
                </c:pt>
                <c:pt idx="1204">
                  <c:v>43940.999305555553</c:v>
                </c:pt>
                <c:pt idx="1205">
                  <c:v>43941.999305555553</c:v>
                </c:pt>
                <c:pt idx="1206">
                  <c:v>43942.999305555553</c:v>
                </c:pt>
                <c:pt idx="1207">
                  <c:v>43943.999305555553</c:v>
                </c:pt>
                <c:pt idx="1208">
                  <c:v>43944.999305555553</c:v>
                </c:pt>
                <c:pt idx="1209">
                  <c:v>43945.999305555553</c:v>
                </c:pt>
                <c:pt idx="1210">
                  <c:v>43946.999305555553</c:v>
                </c:pt>
                <c:pt idx="1211">
                  <c:v>43947.999305555553</c:v>
                </c:pt>
                <c:pt idx="1212">
                  <c:v>43948.999305555553</c:v>
                </c:pt>
                <c:pt idx="1213">
                  <c:v>43949.999305555553</c:v>
                </c:pt>
                <c:pt idx="1214">
                  <c:v>43950.999305555553</c:v>
                </c:pt>
                <c:pt idx="1215">
                  <c:v>43951.999305555553</c:v>
                </c:pt>
                <c:pt idx="1216">
                  <c:v>43952.999305555553</c:v>
                </c:pt>
                <c:pt idx="1217">
                  <c:v>43953.999305555553</c:v>
                </c:pt>
                <c:pt idx="1218">
                  <c:v>43954.999305555553</c:v>
                </c:pt>
                <c:pt idx="1219">
                  <c:v>43955.999305555553</c:v>
                </c:pt>
                <c:pt idx="1220">
                  <c:v>43956.999305555553</c:v>
                </c:pt>
                <c:pt idx="1221">
                  <c:v>43957.999305555553</c:v>
                </c:pt>
                <c:pt idx="1222">
                  <c:v>43958.999305555553</c:v>
                </c:pt>
                <c:pt idx="1223">
                  <c:v>43959.999305555553</c:v>
                </c:pt>
                <c:pt idx="1224">
                  <c:v>43960.999305555553</c:v>
                </c:pt>
                <c:pt idx="1225">
                  <c:v>43961.999305555553</c:v>
                </c:pt>
                <c:pt idx="1226">
                  <c:v>43962.999305555553</c:v>
                </c:pt>
                <c:pt idx="1227">
                  <c:v>43963.999305555553</c:v>
                </c:pt>
                <c:pt idx="1228">
                  <c:v>43964.999305555553</c:v>
                </c:pt>
                <c:pt idx="1229">
                  <c:v>43965.999305555553</c:v>
                </c:pt>
                <c:pt idx="1230">
                  <c:v>43966.999305555553</c:v>
                </c:pt>
                <c:pt idx="1231">
                  <c:v>43967.999305555553</c:v>
                </c:pt>
                <c:pt idx="1232">
                  <c:v>43968.999305555553</c:v>
                </c:pt>
                <c:pt idx="1233">
                  <c:v>43969.999305555553</c:v>
                </c:pt>
                <c:pt idx="1234">
                  <c:v>43970.999305555553</c:v>
                </c:pt>
                <c:pt idx="1235">
                  <c:v>43971.999305555553</c:v>
                </c:pt>
                <c:pt idx="1236">
                  <c:v>43972.999305555553</c:v>
                </c:pt>
                <c:pt idx="1237">
                  <c:v>43973.999305555553</c:v>
                </c:pt>
                <c:pt idx="1238">
                  <c:v>43974.999305555553</c:v>
                </c:pt>
                <c:pt idx="1239">
                  <c:v>43975.999305555553</c:v>
                </c:pt>
                <c:pt idx="1240">
                  <c:v>43976.999305555553</c:v>
                </c:pt>
                <c:pt idx="1241">
                  <c:v>43977.999305555553</c:v>
                </c:pt>
                <c:pt idx="1242">
                  <c:v>43978.999305555553</c:v>
                </c:pt>
                <c:pt idx="1243">
                  <c:v>43979.999305555553</c:v>
                </c:pt>
                <c:pt idx="1244">
                  <c:v>43980.999305555553</c:v>
                </c:pt>
                <c:pt idx="1245">
                  <c:v>43981.999305555553</c:v>
                </c:pt>
                <c:pt idx="1246">
                  <c:v>43982.999305555553</c:v>
                </c:pt>
                <c:pt idx="1247">
                  <c:v>43983.999305555553</c:v>
                </c:pt>
                <c:pt idx="1248">
                  <c:v>43984.999305555553</c:v>
                </c:pt>
                <c:pt idx="1249">
                  <c:v>43985.999305555553</c:v>
                </c:pt>
                <c:pt idx="1250">
                  <c:v>43986.999305555553</c:v>
                </c:pt>
                <c:pt idx="1251">
                  <c:v>43987.999305555553</c:v>
                </c:pt>
                <c:pt idx="1252">
                  <c:v>43988.999305555553</c:v>
                </c:pt>
                <c:pt idx="1253">
                  <c:v>43989.999305555553</c:v>
                </c:pt>
                <c:pt idx="1254">
                  <c:v>43990.999305555553</c:v>
                </c:pt>
                <c:pt idx="1255">
                  <c:v>43991.999305555553</c:v>
                </c:pt>
                <c:pt idx="1256">
                  <c:v>43992.999305555553</c:v>
                </c:pt>
                <c:pt idx="1257">
                  <c:v>43993.999305555553</c:v>
                </c:pt>
                <c:pt idx="1258">
                  <c:v>43994.999305555553</c:v>
                </c:pt>
                <c:pt idx="1259">
                  <c:v>43995.999305555553</c:v>
                </c:pt>
                <c:pt idx="1260">
                  <c:v>43996.999305555553</c:v>
                </c:pt>
                <c:pt idx="1261">
                  <c:v>43997.999305555553</c:v>
                </c:pt>
                <c:pt idx="1262">
                  <c:v>43998.999305555553</c:v>
                </c:pt>
                <c:pt idx="1263">
                  <c:v>43999.999305555553</c:v>
                </c:pt>
                <c:pt idx="1264">
                  <c:v>44000.999305555553</c:v>
                </c:pt>
                <c:pt idx="1265">
                  <c:v>44001.999305555553</c:v>
                </c:pt>
                <c:pt idx="1266">
                  <c:v>44002.999305555553</c:v>
                </c:pt>
                <c:pt idx="1267">
                  <c:v>44003.999305555553</c:v>
                </c:pt>
                <c:pt idx="1268">
                  <c:v>44004.999305555553</c:v>
                </c:pt>
                <c:pt idx="1269">
                  <c:v>44005.999305555553</c:v>
                </c:pt>
                <c:pt idx="1270">
                  <c:v>44006.999305555553</c:v>
                </c:pt>
                <c:pt idx="1271">
                  <c:v>44007.999305555553</c:v>
                </c:pt>
                <c:pt idx="1272">
                  <c:v>44008.999305555553</c:v>
                </c:pt>
                <c:pt idx="1273">
                  <c:v>44009.999305555553</c:v>
                </c:pt>
                <c:pt idx="1274">
                  <c:v>44010.999305555553</c:v>
                </c:pt>
                <c:pt idx="1275">
                  <c:v>44011.999305555553</c:v>
                </c:pt>
                <c:pt idx="1276">
                  <c:v>44012.999305555553</c:v>
                </c:pt>
                <c:pt idx="1277">
                  <c:v>44013.999305555553</c:v>
                </c:pt>
                <c:pt idx="1278">
                  <c:v>44014.999305555553</c:v>
                </c:pt>
                <c:pt idx="1279">
                  <c:v>44015.999305555553</c:v>
                </c:pt>
                <c:pt idx="1280">
                  <c:v>44016.999305555553</c:v>
                </c:pt>
                <c:pt idx="1281">
                  <c:v>44017.999305555553</c:v>
                </c:pt>
                <c:pt idx="1282">
                  <c:v>44018.999305555553</c:v>
                </c:pt>
                <c:pt idx="1283">
                  <c:v>44019.999305555553</c:v>
                </c:pt>
                <c:pt idx="1284">
                  <c:v>44020.999305555553</c:v>
                </c:pt>
                <c:pt idx="1285">
                  <c:v>44021.999305555553</c:v>
                </c:pt>
                <c:pt idx="1286">
                  <c:v>44022.999305555553</c:v>
                </c:pt>
                <c:pt idx="1287">
                  <c:v>44023.999305555553</c:v>
                </c:pt>
                <c:pt idx="1288">
                  <c:v>44024.999305555553</c:v>
                </c:pt>
                <c:pt idx="1289">
                  <c:v>44025.999305555553</c:v>
                </c:pt>
                <c:pt idx="1290">
                  <c:v>44026.999305555553</c:v>
                </c:pt>
                <c:pt idx="1291">
                  <c:v>44027.999305555553</c:v>
                </c:pt>
                <c:pt idx="1292">
                  <c:v>44028.999305555553</c:v>
                </c:pt>
                <c:pt idx="1293">
                  <c:v>44029.999305555553</c:v>
                </c:pt>
                <c:pt idx="1294">
                  <c:v>44030.999305555553</c:v>
                </c:pt>
                <c:pt idx="1295">
                  <c:v>44031.999305555553</c:v>
                </c:pt>
                <c:pt idx="1296">
                  <c:v>44032.999305555553</c:v>
                </c:pt>
                <c:pt idx="1297">
                  <c:v>44033.999305555553</c:v>
                </c:pt>
                <c:pt idx="1298">
                  <c:v>44034.999305555553</c:v>
                </c:pt>
                <c:pt idx="1299">
                  <c:v>44035.999305555553</c:v>
                </c:pt>
                <c:pt idx="1300">
                  <c:v>44036.999305555553</c:v>
                </c:pt>
                <c:pt idx="1301">
                  <c:v>44037.999305555553</c:v>
                </c:pt>
                <c:pt idx="1302">
                  <c:v>44038.999305555553</c:v>
                </c:pt>
                <c:pt idx="1303">
                  <c:v>44039.999305555553</c:v>
                </c:pt>
                <c:pt idx="1304">
                  <c:v>44040.999305555553</c:v>
                </c:pt>
                <c:pt idx="1305">
                  <c:v>44041.999305555553</c:v>
                </c:pt>
                <c:pt idx="1306">
                  <c:v>44042.999305555553</c:v>
                </c:pt>
                <c:pt idx="1307">
                  <c:v>44043.999305555553</c:v>
                </c:pt>
                <c:pt idx="1308">
                  <c:v>44044.999305555553</c:v>
                </c:pt>
                <c:pt idx="1309">
                  <c:v>44045.999305555553</c:v>
                </c:pt>
                <c:pt idx="1310">
                  <c:v>44046.999305555553</c:v>
                </c:pt>
                <c:pt idx="1311">
                  <c:v>44047.999305555553</c:v>
                </c:pt>
                <c:pt idx="1312">
                  <c:v>44048.999305555553</c:v>
                </c:pt>
                <c:pt idx="1313">
                  <c:v>44049.999305555553</c:v>
                </c:pt>
                <c:pt idx="1314">
                  <c:v>44050.999305555553</c:v>
                </c:pt>
                <c:pt idx="1315">
                  <c:v>44051.999305555553</c:v>
                </c:pt>
                <c:pt idx="1316">
                  <c:v>44052.999305555553</c:v>
                </c:pt>
                <c:pt idx="1317">
                  <c:v>44053.999305555553</c:v>
                </c:pt>
                <c:pt idx="1318">
                  <c:v>44054.999305555553</c:v>
                </c:pt>
                <c:pt idx="1319">
                  <c:v>44055.999305555553</c:v>
                </c:pt>
                <c:pt idx="1320">
                  <c:v>44056.999305555553</c:v>
                </c:pt>
                <c:pt idx="1321">
                  <c:v>44057.999305555553</c:v>
                </c:pt>
                <c:pt idx="1322">
                  <c:v>44058.999305555553</c:v>
                </c:pt>
                <c:pt idx="1323">
                  <c:v>44059.999305555553</c:v>
                </c:pt>
                <c:pt idx="1324">
                  <c:v>44060.999305555553</c:v>
                </c:pt>
                <c:pt idx="1325">
                  <c:v>44061.999305555553</c:v>
                </c:pt>
                <c:pt idx="1326">
                  <c:v>44062.999305555553</c:v>
                </c:pt>
                <c:pt idx="1327">
                  <c:v>44063.999305555553</c:v>
                </c:pt>
                <c:pt idx="1328">
                  <c:v>44064.999305555553</c:v>
                </c:pt>
                <c:pt idx="1329">
                  <c:v>44065.999305555553</c:v>
                </c:pt>
                <c:pt idx="1330">
                  <c:v>44066.999305555553</c:v>
                </c:pt>
                <c:pt idx="1331">
                  <c:v>44067.999305555553</c:v>
                </c:pt>
                <c:pt idx="1332">
                  <c:v>44068.999305555553</c:v>
                </c:pt>
                <c:pt idx="1333">
                  <c:v>44069.999305555553</c:v>
                </c:pt>
                <c:pt idx="1334">
                  <c:v>44070.999305555553</c:v>
                </c:pt>
                <c:pt idx="1335">
                  <c:v>44071.999305555553</c:v>
                </c:pt>
                <c:pt idx="1336">
                  <c:v>44072.999305555553</c:v>
                </c:pt>
                <c:pt idx="1337">
                  <c:v>44073.999305555553</c:v>
                </c:pt>
                <c:pt idx="1338">
                  <c:v>44074.999305555553</c:v>
                </c:pt>
                <c:pt idx="1339">
                  <c:v>44075.999305555553</c:v>
                </c:pt>
                <c:pt idx="1340">
                  <c:v>44076.999305555553</c:v>
                </c:pt>
                <c:pt idx="1341">
                  <c:v>44077.999305555553</c:v>
                </c:pt>
                <c:pt idx="1342">
                  <c:v>44078.999305555553</c:v>
                </c:pt>
                <c:pt idx="1343">
                  <c:v>44079.999305555553</c:v>
                </c:pt>
                <c:pt idx="1344">
                  <c:v>44080.999305555553</c:v>
                </c:pt>
                <c:pt idx="1345">
                  <c:v>44081.999305555553</c:v>
                </c:pt>
                <c:pt idx="1346">
                  <c:v>44082.999305555553</c:v>
                </c:pt>
                <c:pt idx="1347">
                  <c:v>44083.999305555553</c:v>
                </c:pt>
                <c:pt idx="1348">
                  <c:v>44084.999305555553</c:v>
                </c:pt>
                <c:pt idx="1349">
                  <c:v>44085.999305555553</c:v>
                </c:pt>
                <c:pt idx="1350">
                  <c:v>44086.999305555553</c:v>
                </c:pt>
                <c:pt idx="1351">
                  <c:v>44087.999305555553</c:v>
                </c:pt>
                <c:pt idx="1352">
                  <c:v>44088.999305555553</c:v>
                </c:pt>
                <c:pt idx="1353">
                  <c:v>44089.999305555553</c:v>
                </c:pt>
                <c:pt idx="1354">
                  <c:v>44090.999305555553</c:v>
                </c:pt>
                <c:pt idx="1355">
                  <c:v>44091.999305555553</c:v>
                </c:pt>
                <c:pt idx="1356">
                  <c:v>44092.999305555553</c:v>
                </c:pt>
                <c:pt idx="1357">
                  <c:v>44093.999305555553</c:v>
                </c:pt>
                <c:pt idx="1358">
                  <c:v>44094.999305555553</c:v>
                </c:pt>
                <c:pt idx="1359">
                  <c:v>44095.999305555553</c:v>
                </c:pt>
                <c:pt idx="1360">
                  <c:v>44096.999305555553</c:v>
                </c:pt>
                <c:pt idx="1361">
                  <c:v>44097.999305555553</c:v>
                </c:pt>
                <c:pt idx="1362">
                  <c:v>44098.999305555553</c:v>
                </c:pt>
                <c:pt idx="1363">
                  <c:v>44099.999305555553</c:v>
                </c:pt>
                <c:pt idx="1364">
                  <c:v>44100.999305555553</c:v>
                </c:pt>
                <c:pt idx="1365">
                  <c:v>44101.999305555553</c:v>
                </c:pt>
                <c:pt idx="1366">
                  <c:v>44102.999305555553</c:v>
                </c:pt>
                <c:pt idx="1367">
                  <c:v>44103.999305555553</c:v>
                </c:pt>
                <c:pt idx="1368">
                  <c:v>44104.999305555553</c:v>
                </c:pt>
                <c:pt idx="1369">
                  <c:v>44105.999305555553</c:v>
                </c:pt>
                <c:pt idx="1370">
                  <c:v>44106.999305555553</c:v>
                </c:pt>
                <c:pt idx="1371">
                  <c:v>44107.999305555553</c:v>
                </c:pt>
                <c:pt idx="1372">
                  <c:v>44108.999305555553</c:v>
                </c:pt>
                <c:pt idx="1373">
                  <c:v>44109.999305555553</c:v>
                </c:pt>
                <c:pt idx="1374">
                  <c:v>44110.999305555553</c:v>
                </c:pt>
                <c:pt idx="1375">
                  <c:v>44111.999305555553</c:v>
                </c:pt>
                <c:pt idx="1376">
                  <c:v>44112.999305555553</c:v>
                </c:pt>
                <c:pt idx="1377">
                  <c:v>44113.999305555553</c:v>
                </c:pt>
                <c:pt idx="1378">
                  <c:v>44114.999305555553</c:v>
                </c:pt>
                <c:pt idx="1379">
                  <c:v>44115.999305555553</c:v>
                </c:pt>
                <c:pt idx="1380">
                  <c:v>44116.999305555553</c:v>
                </c:pt>
                <c:pt idx="1381">
                  <c:v>44117.999305555553</c:v>
                </c:pt>
                <c:pt idx="1382">
                  <c:v>44118.999305555553</c:v>
                </c:pt>
                <c:pt idx="1383">
                  <c:v>44119.999305555553</c:v>
                </c:pt>
                <c:pt idx="1384">
                  <c:v>44120.999305555553</c:v>
                </c:pt>
                <c:pt idx="1385">
                  <c:v>44121.999305555553</c:v>
                </c:pt>
                <c:pt idx="1386">
                  <c:v>44122.999305555553</c:v>
                </c:pt>
                <c:pt idx="1387">
                  <c:v>44123.999305555553</c:v>
                </c:pt>
                <c:pt idx="1388">
                  <c:v>44124.999305555553</c:v>
                </c:pt>
                <c:pt idx="1389">
                  <c:v>44125.999305555553</c:v>
                </c:pt>
                <c:pt idx="1390">
                  <c:v>44126.999305555553</c:v>
                </c:pt>
                <c:pt idx="1391">
                  <c:v>44127.999305555553</c:v>
                </c:pt>
                <c:pt idx="1392">
                  <c:v>44128.999305555553</c:v>
                </c:pt>
                <c:pt idx="1393">
                  <c:v>44129.999305555553</c:v>
                </c:pt>
                <c:pt idx="1394">
                  <c:v>44130.999305555553</c:v>
                </c:pt>
                <c:pt idx="1395">
                  <c:v>44131.999305555553</c:v>
                </c:pt>
                <c:pt idx="1396">
                  <c:v>44132.999305555553</c:v>
                </c:pt>
                <c:pt idx="1397">
                  <c:v>44133.999305555553</c:v>
                </c:pt>
                <c:pt idx="1398">
                  <c:v>44134.999305555553</c:v>
                </c:pt>
                <c:pt idx="1399">
                  <c:v>44135.999305555553</c:v>
                </c:pt>
                <c:pt idx="1400">
                  <c:v>44136.999305555553</c:v>
                </c:pt>
                <c:pt idx="1401">
                  <c:v>44137.999305555553</c:v>
                </c:pt>
                <c:pt idx="1402">
                  <c:v>44138.999305555553</c:v>
                </c:pt>
                <c:pt idx="1403">
                  <c:v>44139.999305555553</c:v>
                </c:pt>
                <c:pt idx="1404">
                  <c:v>44140.999305555553</c:v>
                </c:pt>
                <c:pt idx="1405">
                  <c:v>44141.999305555553</c:v>
                </c:pt>
                <c:pt idx="1406">
                  <c:v>44142.999305555553</c:v>
                </c:pt>
                <c:pt idx="1407">
                  <c:v>44143.999305555553</c:v>
                </c:pt>
                <c:pt idx="1408">
                  <c:v>44144.999305555553</c:v>
                </c:pt>
                <c:pt idx="1409">
                  <c:v>44145.999305555553</c:v>
                </c:pt>
                <c:pt idx="1410">
                  <c:v>44146.999305555553</c:v>
                </c:pt>
                <c:pt idx="1411">
                  <c:v>44147.999305555553</c:v>
                </c:pt>
                <c:pt idx="1412">
                  <c:v>44148.999305555553</c:v>
                </c:pt>
                <c:pt idx="1413">
                  <c:v>44149.999305555553</c:v>
                </c:pt>
                <c:pt idx="1414">
                  <c:v>44150.999305555553</c:v>
                </c:pt>
                <c:pt idx="1415">
                  <c:v>44151.999305555553</c:v>
                </c:pt>
                <c:pt idx="1416">
                  <c:v>44152.999305555553</c:v>
                </c:pt>
                <c:pt idx="1417">
                  <c:v>44153.999305555553</c:v>
                </c:pt>
                <c:pt idx="1418">
                  <c:v>44154.999305555553</c:v>
                </c:pt>
                <c:pt idx="1419">
                  <c:v>44155.999305555553</c:v>
                </c:pt>
                <c:pt idx="1420">
                  <c:v>44156.999305555553</c:v>
                </c:pt>
                <c:pt idx="1421">
                  <c:v>44157.999305555553</c:v>
                </c:pt>
                <c:pt idx="1422">
                  <c:v>44158.999305555553</c:v>
                </c:pt>
                <c:pt idx="1423">
                  <c:v>44159.999305555553</c:v>
                </c:pt>
                <c:pt idx="1424">
                  <c:v>44160.999305555553</c:v>
                </c:pt>
                <c:pt idx="1425">
                  <c:v>44161.999305555553</c:v>
                </c:pt>
                <c:pt idx="1426">
                  <c:v>44162.999305555553</c:v>
                </c:pt>
                <c:pt idx="1427">
                  <c:v>44163.999305555553</c:v>
                </c:pt>
                <c:pt idx="1428">
                  <c:v>44164.999305555553</c:v>
                </c:pt>
                <c:pt idx="1429">
                  <c:v>44165.999305555553</c:v>
                </c:pt>
                <c:pt idx="1430">
                  <c:v>44166.999305555553</c:v>
                </c:pt>
                <c:pt idx="1431">
                  <c:v>44167.999305555553</c:v>
                </c:pt>
                <c:pt idx="1432">
                  <c:v>44168.999305555553</c:v>
                </c:pt>
                <c:pt idx="1433">
                  <c:v>44169.999305555553</c:v>
                </c:pt>
                <c:pt idx="1434">
                  <c:v>44170.999305555553</c:v>
                </c:pt>
                <c:pt idx="1435">
                  <c:v>44171.999305555553</c:v>
                </c:pt>
                <c:pt idx="1436">
                  <c:v>44172.999305555553</c:v>
                </c:pt>
                <c:pt idx="1437">
                  <c:v>44173.999305555553</c:v>
                </c:pt>
                <c:pt idx="1438">
                  <c:v>44174.999305555553</c:v>
                </c:pt>
                <c:pt idx="1439">
                  <c:v>44175.999305555553</c:v>
                </c:pt>
                <c:pt idx="1440">
                  <c:v>44176.999305555553</c:v>
                </c:pt>
                <c:pt idx="1441">
                  <c:v>44177.999305555553</c:v>
                </c:pt>
                <c:pt idx="1442">
                  <c:v>44178.999305555553</c:v>
                </c:pt>
                <c:pt idx="1443">
                  <c:v>44179.999305555553</c:v>
                </c:pt>
                <c:pt idx="1444">
                  <c:v>44180.999305555553</c:v>
                </c:pt>
                <c:pt idx="1445">
                  <c:v>44181.999305555553</c:v>
                </c:pt>
                <c:pt idx="1446">
                  <c:v>44182.999305555553</c:v>
                </c:pt>
                <c:pt idx="1447">
                  <c:v>44183.999305555553</c:v>
                </c:pt>
                <c:pt idx="1448">
                  <c:v>44184.999305555553</c:v>
                </c:pt>
                <c:pt idx="1449">
                  <c:v>44185.999305555553</c:v>
                </c:pt>
                <c:pt idx="1450">
                  <c:v>44186.999305555553</c:v>
                </c:pt>
                <c:pt idx="1451">
                  <c:v>44187.999305555553</c:v>
                </c:pt>
                <c:pt idx="1452">
                  <c:v>44188.999305555553</c:v>
                </c:pt>
                <c:pt idx="1453">
                  <c:v>44189.999305555553</c:v>
                </c:pt>
                <c:pt idx="1454">
                  <c:v>44190.999305555553</c:v>
                </c:pt>
                <c:pt idx="1455">
                  <c:v>44191.999305555553</c:v>
                </c:pt>
                <c:pt idx="1456">
                  <c:v>44192.999305555553</c:v>
                </c:pt>
                <c:pt idx="1457">
                  <c:v>44193.999305555553</c:v>
                </c:pt>
                <c:pt idx="1458">
                  <c:v>44194.999305555553</c:v>
                </c:pt>
                <c:pt idx="1459">
                  <c:v>44195.999305555553</c:v>
                </c:pt>
                <c:pt idx="1460">
                  <c:v>44196.999305555553</c:v>
                </c:pt>
                <c:pt idx="1461">
                  <c:v>44197.999305555553</c:v>
                </c:pt>
                <c:pt idx="1462">
                  <c:v>44198.999305555553</c:v>
                </c:pt>
                <c:pt idx="1463">
                  <c:v>44199.999305555553</c:v>
                </c:pt>
                <c:pt idx="1464">
                  <c:v>44200.999305555553</c:v>
                </c:pt>
                <c:pt idx="1465">
                  <c:v>44201.999305555553</c:v>
                </c:pt>
                <c:pt idx="1466">
                  <c:v>44202.999305555553</c:v>
                </c:pt>
                <c:pt idx="1467">
                  <c:v>44203.999305555553</c:v>
                </c:pt>
                <c:pt idx="1468">
                  <c:v>44204.999305555553</c:v>
                </c:pt>
                <c:pt idx="1469">
                  <c:v>44205.999305555553</c:v>
                </c:pt>
                <c:pt idx="1470">
                  <c:v>44206.999305555553</c:v>
                </c:pt>
                <c:pt idx="1471">
                  <c:v>44207.999305555553</c:v>
                </c:pt>
                <c:pt idx="1472">
                  <c:v>44208.999305555553</c:v>
                </c:pt>
                <c:pt idx="1473">
                  <c:v>44209.999305555553</c:v>
                </c:pt>
                <c:pt idx="1474">
                  <c:v>44210.999305555553</c:v>
                </c:pt>
                <c:pt idx="1475">
                  <c:v>44211.999305555553</c:v>
                </c:pt>
                <c:pt idx="1476">
                  <c:v>44212.999305555553</c:v>
                </c:pt>
                <c:pt idx="1477">
                  <c:v>44213.999305555553</c:v>
                </c:pt>
                <c:pt idx="1478">
                  <c:v>44214.999305555553</c:v>
                </c:pt>
                <c:pt idx="1479">
                  <c:v>44215.999305555553</c:v>
                </c:pt>
                <c:pt idx="1480">
                  <c:v>44216.999305555553</c:v>
                </c:pt>
                <c:pt idx="1481">
                  <c:v>44217.999305555553</c:v>
                </c:pt>
                <c:pt idx="1482">
                  <c:v>44218.999305555553</c:v>
                </c:pt>
                <c:pt idx="1483">
                  <c:v>44219.999305555553</c:v>
                </c:pt>
                <c:pt idx="1484">
                  <c:v>44220.999305555553</c:v>
                </c:pt>
                <c:pt idx="1485">
                  <c:v>44221.999305555553</c:v>
                </c:pt>
                <c:pt idx="1486">
                  <c:v>44222.999305555553</c:v>
                </c:pt>
                <c:pt idx="1487">
                  <c:v>44223.999305555553</c:v>
                </c:pt>
                <c:pt idx="1488">
                  <c:v>44224.999305555553</c:v>
                </c:pt>
                <c:pt idx="1489">
                  <c:v>44225.999305555553</c:v>
                </c:pt>
                <c:pt idx="1490">
                  <c:v>44226.999305555553</c:v>
                </c:pt>
                <c:pt idx="1491">
                  <c:v>44227.999305555553</c:v>
                </c:pt>
                <c:pt idx="1492">
                  <c:v>44228.999305555553</c:v>
                </c:pt>
                <c:pt idx="1493">
                  <c:v>44229.999305555553</c:v>
                </c:pt>
                <c:pt idx="1494">
                  <c:v>44230.999305555553</c:v>
                </c:pt>
                <c:pt idx="1495">
                  <c:v>44231.999305555553</c:v>
                </c:pt>
                <c:pt idx="1496">
                  <c:v>44232.999305555553</c:v>
                </c:pt>
                <c:pt idx="1497">
                  <c:v>44233.999305555553</c:v>
                </c:pt>
                <c:pt idx="1498">
                  <c:v>44234.999305555553</c:v>
                </c:pt>
                <c:pt idx="1499">
                  <c:v>44235.999305555553</c:v>
                </c:pt>
                <c:pt idx="1500">
                  <c:v>44236.999305555553</c:v>
                </c:pt>
                <c:pt idx="1501">
                  <c:v>44237.999305555553</c:v>
                </c:pt>
                <c:pt idx="1502">
                  <c:v>44238.999305555553</c:v>
                </c:pt>
                <c:pt idx="1503">
                  <c:v>44239.999305555553</c:v>
                </c:pt>
                <c:pt idx="1504">
                  <c:v>44240.999305555553</c:v>
                </c:pt>
                <c:pt idx="1505">
                  <c:v>44241.999305555553</c:v>
                </c:pt>
                <c:pt idx="1506">
                  <c:v>44242.999305555553</c:v>
                </c:pt>
                <c:pt idx="1507">
                  <c:v>44243.999305555553</c:v>
                </c:pt>
                <c:pt idx="1508">
                  <c:v>44244.999305555553</c:v>
                </c:pt>
                <c:pt idx="1509">
                  <c:v>44245.999305555553</c:v>
                </c:pt>
                <c:pt idx="1510">
                  <c:v>44246.999305555553</c:v>
                </c:pt>
                <c:pt idx="1511">
                  <c:v>44247.999305555553</c:v>
                </c:pt>
                <c:pt idx="1512">
                  <c:v>44248.999305555553</c:v>
                </c:pt>
                <c:pt idx="1513">
                  <c:v>44249.999305555553</c:v>
                </c:pt>
                <c:pt idx="1514">
                  <c:v>44250.999305555553</c:v>
                </c:pt>
                <c:pt idx="1515">
                  <c:v>44251.999305555553</c:v>
                </c:pt>
                <c:pt idx="1516">
                  <c:v>44252.999305555553</c:v>
                </c:pt>
                <c:pt idx="1517">
                  <c:v>44253.999305555553</c:v>
                </c:pt>
                <c:pt idx="1518">
                  <c:v>44254.999305555553</c:v>
                </c:pt>
                <c:pt idx="1519">
                  <c:v>44255.999305555553</c:v>
                </c:pt>
                <c:pt idx="1520">
                  <c:v>44256.999305555553</c:v>
                </c:pt>
                <c:pt idx="1521">
                  <c:v>44257.999305555553</c:v>
                </c:pt>
                <c:pt idx="1522">
                  <c:v>44258.999305555553</c:v>
                </c:pt>
                <c:pt idx="1523">
                  <c:v>44259.999305555553</c:v>
                </c:pt>
                <c:pt idx="1524">
                  <c:v>44260.999305555553</c:v>
                </c:pt>
                <c:pt idx="1525">
                  <c:v>44261.999305555553</c:v>
                </c:pt>
                <c:pt idx="1526">
                  <c:v>44262.999305555553</c:v>
                </c:pt>
                <c:pt idx="1527">
                  <c:v>44263.999305555553</c:v>
                </c:pt>
                <c:pt idx="1528">
                  <c:v>44264.999305555553</c:v>
                </c:pt>
                <c:pt idx="1529">
                  <c:v>44265.999305555553</c:v>
                </c:pt>
                <c:pt idx="1530">
                  <c:v>44266.999305555553</c:v>
                </c:pt>
                <c:pt idx="1531">
                  <c:v>44267.999305555553</c:v>
                </c:pt>
                <c:pt idx="1532">
                  <c:v>44268.999305555553</c:v>
                </c:pt>
                <c:pt idx="1533">
                  <c:v>44269.999305555553</c:v>
                </c:pt>
                <c:pt idx="1534">
                  <c:v>44270.999305555553</c:v>
                </c:pt>
                <c:pt idx="1535">
                  <c:v>44271.999305555553</c:v>
                </c:pt>
                <c:pt idx="1536">
                  <c:v>44272.999305555553</c:v>
                </c:pt>
                <c:pt idx="1537">
                  <c:v>44273.999305555553</c:v>
                </c:pt>
                <c:pt idx="1538">
                  <c:v>44274.999305555553</c:v>
                </c:pt>
                <c:pt idx="1539">
                  <c:v>44275.999305555553</c:v>
                </c:pt>
                <c:pt idx="1540">
                  <c:v>44276.999305555553</c:v>
                </c:pt>
                <c:pt idx="1541">
                  <c:v>44277.999305555553</c:v>
                </c:pt>
                <c:pt idx="1542">
                  <c:v>44278.999305555553</c:v>
                </c:pt>
                <c:pt idx="1543">
                  <c:v>44279.999305555553</c:v>
                </c:pt>
                <c:pt idx="1544">
                  <c:v>44280.999305555553</c:v>
                </c:pt>
                <c:pt idx="1545">
                  <c:v>44281.999305555553</c:v>
                </c:pt>
                <c:pt idx="1546">
                  <c:v>44282.999305555553</c:v>
                </c:pt>
                <c:pt idx="1547">
                  <c:v>44283.999305555553</c:v>
                </c:pt>
                <c:pt idx="1548">
                  <c:v>44284.999305555553</c:v>
                </c:pt>
                <c:pt idx="1549">
                  <c:v>44285.999305555553</c:v>
                </c:pt>
                <c:pt idx="1550">
                  <c:v>44286.999305555553</c:v>
                </c:pt>
                <c:pt idx="1551">
                  <c:v>44287.999305555553</c:v>
                </c:pt>
                <c:pt idx="1552">
                  <c:v>44288.999305555553</c:v>
                </c:pt>
                <c:pt idx="1553">
                  <c:v>44289.999305555553</c:v>
                </c:pt>
                <c:pt idx="1554">
                  <c:v>44290.999305555553</c:v>
                </c:pt>
                <c:pt idx="1555">
                  <c:v>44291.999305555553</c:v>
                </c:pt>
                <c:pt idx="1556">
                  <c:v>44292.999305555553</c:v>
                </c:pt>
                <c:pt idx="1557">
                  <c:v>44293.999305555553</c:v>
                </c:pt>
                <c:pt idx="1558">
                  <c:v>44294.999305555553</c:v>
                </c:pt>
                <c:pt idx="1559">
                  <c:v>44295.999305555553</c:v>
                </c:pt>
                <c:pt idx="1560">
                  <c:v>44296.999305555553</c:v>
                </c:pt>
                <c:pt idx="1561">
                  <c:v>44297.999305555553</c:v>
                </c:pt>
                <c:pt idx="1562">
                  <c:v>44298.999305555553</c:v>
                </c:pt>
                <c:pt idx="1563">
                  <c:v>44299.999305555553</c:v>
                </c:pt>
                <c:pt idx="1564">
                  <c:v>44300.999305555553</c:v>
                </c:pt>
                <c:pt idx="1565">
                  <c:v>44301.999305555553</c:v>
                </c:pt>
                <c:pt idx="1566">
                  <c:v>44302.999305555553</c:v>
                </c:pt>
                <c:pt idx="1567">
                  <c:v>44303.999305555553</c:v>
                </c:pt>
                <c:pt idx="1568">
                  <c:v>44304.999305555553</c:v>
                </c:pt>
                <c:pt idx="1569">
                  <c:v>44305.999305555553</c:v>
                </c:pt>
                <c:pt idx="1570">
                  <c:v>44306.999305555553</c:v>
                </c:pt>
                <c:pt idx="1571">
                  <c:v>44307.999305555553</c:v>
                </c:pt>
                <c:pt idx="1572">
                  <c:v>44308.999305555553</c:v>
                </c:pt>
                <c:pt idx="1573">
                  <c:v>44309.999305555553</c:v>
                </c:pt>
                <c:pt idx="1574">
                  <c:v>44310.999305555553</c:v>
                </c:pt>
                <c:pt idx="1575">
                  <c:v>44311.999305555553</c:v>
                </c:pt>
                <c:pt idx="1576">
                  <c:v>44312.999305555553</c:v>
                </c:pt>
                <c:pt idx="1577">
                  <c:v>44313.999305555553</c:v>
                </c:pt>
                <c:pt idx="1578">
                  <c:v>44314.999305555553</c:v>
                </c:pt>
                <c:pt idx="1579">
                  <c:v>44315.999305555553</c:v>
                </c:pt>
                <c:pt idx="1580">
                  <c:v>44316.999305555553</c:v>
                </c:pt>
                <c:pt idx="1581">
                  <c:v>44317.999305555553</c:v>
                </c:pt>
                <c:pt idx="1582">
                  <c:v>44318.999305555553</c:v>
                </c:pt>
                <c:pt idx="1583">
                  <c:v>44319.999305555553</c:v>
                </c:pt>
                <c:pt idx="1584">
                  <c:v>44320.999305555553</c:v>
                </c:pt>
                <c:pt idx="1585">
                  <c:v>44321.999305555553</c:v>
                </c:pt>
                <c:pt idx="1586">
                  <c:v>44322.999305555553</c:v>
                </c:pt>
                <c:pt idx="1587">
                  <c:v>44323.999305555553</c:v>
                </c:pt>
                <c:pt idx="1588">
                  <c:v>44324.999305555553</c:v>
                </c:pt>
                <c:pt idx="1589">
                  <c:v>44325.999305555553</c:v>
                </c:pt>
                <c:pt idx="1590">
                  <c:v>44326.999305555553</c:v>
                </c:pt>
                <c:pt idx="1591">
                  <c:v>44327.999305555553</c:v>
                </c:pt>
                <c:pt idx="1592">
                  <c:v>44328.999305555553</c:v>
                </c:pt>
                <c:pt idx="1593">
                  <c:v>44329.999305555553</c:v>
                </c:pt>
                <c:pt idx="1594">
                  <c:v>44330.999305555553</c:v>
                </c:pt>
                <c:pt idx="1595">
                  <c:v>44331.999305555553</c:v>
                </c:pt>
                <c:pt idx="1596">
                  <c:v>44332.999305555553</c:v>
                </c:pt>
                <c:pt idx="1597">
                  <c:v>44333.999305555553</c:v>
                </c:pt>
                <c:pt idx="1598">
                  <c:v>44334.999305555553</c:v>
                </c:pt>
                <c:pt idx="1599">
                  <c:v>44335.999305555553</c:v>
                </c:pt>
                <c:pt idx="1600">
                  <c:v>44336.999305555553</c:v>
                </c:pt>
                <c:pt idx="1601">
                  <c:v>44337.999305555553</c:v>
                </c:pt>
                <c:pt idx="1602">
                  <c:v>44338.999305555553</c:v>
                </c:pt>
                <c:pt idx="1603">
                  <c:v>44339.999305555553</c:v>
                </c:pt>
                <c:pt idx="1604">
                  <c:v>44340.999305555553</c:v>
                </c:pt>
                <c:pt idx="1605">
                  <c:v>44341.999305555553</c:v>
                </c:pt>
                <c:pt idx="1606">
                  <c:v>44342.999305555553</c:v>
                </c:pt>
                <c:pt idx="1607">
                  <c:v>44343.999305555553</c:v>
                </c:pt>
                <c:pt idx="1608">
                  <c:v>44344.999305555553</c:v>
                </c:pt>
                <c:pt idx="1609">
                  <c:v>44345.999305555553</c:v>
                </c:pt>
                <c:pt idx="1610">
                  <c:v>44346.999305555553</c:v>
                </c:pt>
                <c:pt idx="1611">
                  <c:v>44347.999305555553</c:v>
                </c:pt>
                <c:pt idx="1612">
                  <c:v>44348.999305555553</c:v>
                </c:pt>
                <c:pt idx="1613">
                  <c:v>44349.999305555553</c:v>
                </c:pt>
                <c:pt idx="1614">
                  <c:v>44350.999305555553</c:v>
                </c:pt>
                <c:pt idx="1615">
                  <c:v>44351.999305555553</c:v>
                </c:pt>
                <c:pt idx="1616">
                  <c:v>44352.999305555553</c:v>
                </c:pt>
                <c:pt idx="1617">
                  <c:v>44353.999305555553</c:v>
                </c:pt>
                <c:pt idx="1618">
                  <c:v>44354.999305555553</c:v>
                </c:pt>
                <c:pt idx="1619">
                  <c:v>44355.999305555553</c:v>
                </c:pt>
                <c:pt idx="1620">
                  <c:v>44356.999305555553</c:v>
                </c:pt>
                <c:pt idx="1621">
                  <c:v>44357.999305555553</c:v>
                </c:pt>
                <c:pt idx="1622">
                  <c:v>44358.999305555553</c:v>
                </c:pt>
                <c:pt idx="1623">
                  <c:v>44359.999305555553</c:v>
                </c:pt>
                <c:pt idx="1624">
                  <c:v>44360.999305555553</c:v>
                </c:pt>
                <c:pt idx="1625">
                  <c:v>44361.999305555553</c:v>
                </c:pt>
                <c:pt idx="1626">
                  <c:v>44362.999305555553</c:v>
                </c:pt>
                <c:pt idx="1627">
                  <c:v>44363.999305555553</c:v>
                </c:pt>
                <c:pt idx="1628">
                  <c:v>44364.999305555553</c:v>
                </c:pt>
                <c:pt idx="1629">
                  <c:v>44365.999305555553</c:v>
                </c:pt>
                <c:pt idx="1630">
                  <c:v>44366.999305555553</c:v>
                </c:pt>
                <c:pt idx="1631">
                  <c:v>44367.999305555553</c:v>
                </c:pt>
                <c:pt idx="1632">
                  <c:v>44368.999305555553</c:v>
                </c:pt>
                <c:pt idx="1633">
                  <c:v>44369.999305555553</c:v>
                </c:pt>
                <c:pt idx="1634">
                  <c:v>44370.999305555553</c:v>
                </c:pt>
                <c:pt idx="1635">
                  <c:v>44371.999305555553</c:v>
                </c:pt>
                <c:pt idx="1636">
                  <c:v>44372.999305555553</c:v>
                </c:pt>
                <c:pt idx="1637">
                  <c:v>44373.999305555553</c:v>
                </c:pt>
                <c:pt idx="1638">
                  <c:v>44374.999305555553</c:v>
                </c:pt>
                <c:pt idx="1639">
                  <c:v>44375.999305555553</c:v>
                </c:pt>
                <c:pt idx="1640">
                  <c:v>44376.999305555553</c:v>
                </c:pt>
                <c:pt idx="1641">
                  <c:v>44377.999305555553</c:v>
                </c:pt>
                <c:pt idx="1642">
                  <c:v>44378.999305555553</c:v>
                </c:pt>
                <c:pt idx="1643">
                  <c:v>44379.999305555553</c:v>
                </c:pt>
                <c:pt idx="1644">
                  <c:v>44380.999305555553</c:v>
                </c:pt>
                <c:pt idx="1645">
                  <c:v>44381.999305555553</c:v>
                </c:pt>
                <c:pt idx="1646">
                  <c:v>44382.999305555553</c:v>
                </c:pt>
                <c:pt idx="1647">
                  <c:v>44383.999305555553</c:v>
                </c:pt>
                <c:pt idx="1648">
                  <c:v>44384.999305555553</c:v>
                </c:pt>
                <c:pt idx="1649">
                  <c:v>44385.999305555553</c:v>
                </c:pt>
                <c:pt idx="1650">
                  <c:v>44386.999305555553</c:v>
                </c:pt>
                <c:pt idx="1651">
                  <c:v>44387.999305555553</c:v>
                </c:pt>
                <c:pt idx="1652">
                  <c:v>44388.999305555553</c:v>
                </c:pt>
                <c:pt idx="1653">
                  <c:v>44389.999305555553</c:v>
                </c:pt>
                <c:pt idx="1654">
                  <c:v>44390.999305555553</c:v>
                </c:pt>
                <c:pt idx="1655">
                  <c:v>44391.999305555553</c:v>
                </c:pt>
                <c:pt idx="1656">
                  <c:v>44392.999305555553</c:v>
                </c:pt>
                <c:pt idx="1657">
                  <c:v>44393.999305555553</c:v>
                </c:pt>
                <c:pt idx="1658">
                  <c:v>44394.999305555553</c:v>
                </c:pt>
                <c:pt idx="1659">
                  <c:v>44395.999305555553</c:v>
                </c:pt>
                <c:pt idx="1660">
                  <c:v>44396.999305555553</c:v>
                </c:pt>
                <c:pt idx="1661">
                  <c:v>44397.999305555553</c:v>
                </c:pt>
                <c:pt idx="1662">
                  <c:v>44398.999305555553</c:v>
                </c:pt>
                <c:pt idx="1663">
                  <c:v>44399.999305555553</c:v>
                </c:pt>
                <c:pt idx="1664">
                  <c:v>44400.999305555553</c:v>
                </c:pt>
                <c:pt idx="1665">
                  <c:v>44401.999305555553</c:v>
                </c:pt>
                <c:pt idx="1666">
                  <c:v>44402.999305555553</c:v>
                </c:pt>
                <c:pt idx="1667">
                  <c:v>44403.999305555553</c:v>
                </c:pt>
                <c:pt idx="1668">
                  <c:v>44404.999305555553</c:v>
                </c:pt>
                <c:pt idx="1669">
                  <c:v>44405.999305555553</c:v>
                </c:pt>
                <c:pt idx="1670">
                  <c:v>44406.999305555553</c:v>
                </c:pt>
                <c:pt idx="1671">
                  <c:v>44407.999305555553</c:v>
                </c:pt>
                <c:pt idx="1672">
                  <c:v>44408.999305555553</c:v>
                </c:pt>
                <c:pt idx="1673">
                  <c:v>44409.999305555553</c:v>
                </c:pt>
                <c:pt idx="1674">
                  <c:v>44410.999305555553</c:v>
                </c:pt>
                <c:pt idx="1675">
                  <c:v>44411.999305555553</c:v>
                </c:pt>
                <c:pt idx="1676">
                  <c:v>44412.999305555553</c:v>
                </c:pt>
                <c:pt idx="1677">
                  <c:v>44413.999305555553</c:v>
                </c:pt>
                <c:pt idx="1678">
                  <c:v>44414.999305555553</c:v>
                </c:pt>
                <c:pt idx="1679">
                  <c:v>44415.999305555553</c:v>
                </c:pt>
                <c:pt idx="1680">
                  <c:v>44416.999305555553</c:v>
                </c:pt>
                <c:pt idx="1681">
                  <c:v>44417.999305555553</c:v>
                </c:pt>
                <c:pt idx="1682">
                  <c:v>44418.999305555553</c:v>
                </c:pt>
                <c:pt idx="1683">
                  <c:v>44419.999305555553</c:v>
                </c:pt>
                <c:pt idx="1684">
                  <c:v>44420.999305555553</c:v>
                </c:pt>
                <c:pt idx="1685">
                  <c:v>44421.999305555553</c:v>
                </c:pt>
                <c:pt idx="1686">
                  <c:v>44422.999305555553</c:v>
                </c:pt>
                <c:pt idx="1687">
                  <c:v>44423.999305555553</c:v>
                </c:pt>
                <c:pt idx="1688">
                  <c:v>44424.999305555553</c:v>
                </c:pt>
                <c:pt idx="1689">
                  <c:v>44425.999305555553</c:v>
                </c:pt>
                <c:pt idx="1690">
                  <c:v>44426.999305555553</c:v>
                </c:pt>
                <c:pt idx="1691">
                  <c:v>44427.999305555553</c:v>
                </c:pt>
                <c:pt idx="1692">
                  <c:v>44428.999305555553</c:v>
                </c:pt>
                <c:pt idx="1693">
                  <c:v>44429.999305555553</c:v>
                </c:pt>
                <c:pt idx="1694">
                  <c:v>44430.999305555553</c:v>
                </c:pt>
                <c:pt idx="1695">
                  <c:v>44431.999305555553</c:v>
                </c:pt>
                <c:pt idx="1696">
                  <c:v>44432.999305555553</c:v>
                </c:pt>
                <c:pt idx="1697">
                  <c:v>44433.999305555553</c:v>
                </c:pt>
                <c:pt idx="1698">
                  <c:v>44434.999305555553</c:v>
                </c:pt>
                <c:pt idx="1699">
                  <c:v>44435.999305555553</c:v>
                </c:pt>
                <c:pt idx="1700">
                  <c:v>44436.999305555553</c:v>
                </c:pt>
                <c:pt idx="1701">
                  <c:v>44437.999305555553</c:v>
                </c:pt>
                <c:pt idx="1702">
                  <c:v>44438.999305555553</c:v>
                </c:pt>
                <c:pt idx="1703">
                  <c:v>44439.999305555553</c:v>
                </c:pt>
                <c:pt idx="1704">
                  <c:v>44440.999305555553</c:v>
                </c:pt>
                <c:pt idx="1705">
                  <c:v>44441.999305555553</c:v>
                </c:pt>
                <c:pt idx="1706">
                  <c:v>44442.999305555553</c:v>
                </c:pt>
                <c:pt idx="1707">
                  <c:v>44443.999305555553</c:v>
                </c:pt>
                <c:pt idx="1708">
                  <c:v>44444.999305555553</c:v>
                </c:pt>
                <c:pt idx="1709">
                  <c:v>44445.999305555553</c:v>
                </c:pt>
                <c:pt idx="1710">
                  <c:v>44446.999305555553</c:v>
                </c:pt>
                <c:pt idx="1711">
                  <c:v>44447.999305555553</c:v>
                </c:pt>
                <c:pt idx="1712">
                  <c:v>44448.999305555553</c:v>
                </c:pt>
                <c:pt idx="1713">
                  <c:v>44449.999305555553</c:v>
                </c:pt>
                <c:pt idx="1714">
                  <c:v>44450.999305555553</c:v>
                </c:pt>
                <c:pt idx="1715">
                  <c:v>44451.999305555553</c:v>
                </c:pt>
                <c:pt idx="1716">
                  <c:v>44452.999305555553</c:v>
                </c:pt>
                <c:pt idx="1717">
                  <c:v>44453.999305555553</c:v>
                </c:pt>
                <c:pt idx="1718">
                  <c:v>44454.999305555553</c:v>
                </c:pt>
                <c:pt idx="1719">
                  <c:v>44455.999305555553</c:v>
                </c:pt>
                <c:pt idx="1720">
                  <c:v>44456.999305555553</c:v>
                </c:pt>
                <c:pt idx="1721">
                  <c:v>44457.999305555553</c:v>
                </c:pt>
                <c:pt idx="1722">
                  <c:v>44458.999305555553</c:v>
                </c:pt>
                <c:pt idx="1723">
                  <c:v>44459.999305555553</c:v>
                </c:pt>
                <c:pt idx="1724">
                  <c:v>44460.999305555553</c:v>
                </c:pt>
                <c:pt idx="1725">
                  <c:v>44461.999305555553</c:v>
                </c:pt>
                <c:pt idx="1726">
                  <c:v>44462.999305555553</c:v>
                </c:pt>
                <c:pt idx="1727">
                  <c:v>44463.999305555553</c:v>
                </c:pt>
                <c:pt idx="1728">
                  <c:v>44464.999305555553</c:v>
                </c:pt>
                <c:pt idx="1729">
                  <c:v>44465.999305555553</c:v>
                </c:pt>
                <c:pt idx="1730">
                  <c:v>44466.999305555553</c:v>
                </c:pt>
                <c:pt idx="1731">
                  <c:v>44467.999305555553</c:v>
                </c:pt>
                <c:pt idx="1732">
                  <c:v>44468.999305555553</c:v>
                </c:pt>
                <c:pt idx="1733">
                  <c:v>44469.999305555553</c:v>
                </c:pt>
                <c:pt idx="1734">
                  <c:v>44470.999305555553</c:v>
                </c:pt>
                <c:pt idx="1735">
                  <c:v>44471.999305555553</c:v>
                </c:pt>
                <c:pt idx="1736">
                  <c:v>44472.999305555553</c:v>
                </c:pt>
                <c:pt idx="1737">
                  <c:v>44473.999305555553</c:v>
                </c:pt>
                <c:pt idx="1738">
                  <c:v>44474.999305555553</c:v>
                </c:pt>
                <c:pt idx="1739">
                  <c:v>44475.999305555553</c:v>
                </c:pt>
                <c:pt idx="1740">
                  <c:v>44476.999305555553</c:v>
                </c:pt>
                <c:pt idx="1741">
                  <c:v>44477.999305555553</c:v>
                </c:pt>
                <c:pt idx="1742">
                  <c:v>44478.999305555553</c:v>
                </c:pt>
                <c:pt idx="1743">
                  <c:v>44479.999305555553</c:v>
                </c:pt>
                <c:pt idx="1744">
                  <c:v>44480.999305555553</c:v>
                </c:pt>
                <c:pt idx="1745">
                  <c:v>44481.999305555553</c:v>
                </c:pt>
                <c:pt idx="1746">
                  <c:v>44482.999305555553</c:v>
                </c:pt>
                <c:pt idx="1747">
                  <c:v>44483.999305555553</c:v>
                </c:pt>
                <c:pt idx="1748">
                  <c:v>44484.999305555553</c:v>
                </c:pt>
                <c:pt idx="1749">
                  <c:v>44485.999305555553</c:v>
                </c:pt>
                <c:pt idx="1750">
                  <c:v>44486.999305555553</c:v>
                </c:pt>
                <c:pt idx="1751">
                  <c:v>44487.999305555553</c:v>
                </c:pt>
                <c:pt idx="1752">
                  <c:v>44488.999305555553</c:v>
                </c:pt>
                <c:pt idx="1753">
                  <c:v>44489.999305555553</c:v>
                </c:pt>
                <c:pt idx="1754">
                  <c:v>44490.999305555553</c:v>
                </c:pt>
                <c:pt idx="1755">
                  <c:v>44491.999305555553</c:v>
                </c:pt>
                <c:pt idx="1756">
                  <c:v>44492.999305555553</c:v>
                </c:pt>
                <c:pt idx="1757">
                  <c:v>44493.999305555553</c:v>
                </c:pt>
                <c:pt idx="1758">
                  <c:v>44494.999305555553</c:v>
                </c:pt>
                <c:pt idx="1759">
                  <c:v>44495.999305555553</c:v>
                </c:pt>
                <c:pt idx="1760">
                  <c:v>44496.999305555553</c:v>
                </c:pt>
                <c:pt idx="1761">
                  <c:v>44497.999305555553</c:v>
                </c:pt>
                <c:pt idx="1762">
                  <c:v>44498.999305555553</c:v>
                </c:pt>
                <c:pt idx="1763">
                  <c:v>44499.999305555553</c:v>
                </c:pt>
                <c:pt idx="1764">
                  <c:v>44500.999305555553</c:v>
                </c:pt>
                <c:pt idx="1765">
                  <c:v>44501.999305555553</c:v>
                </c:pt>
                <c:pt idx="1766">
                  <c:v>44502.999305555553</c:v>
                </c:pt>
                <c:pt idx="1767">
                  <c:v>44503.999305555553</c:v>
                </c:pt>
                <c:pt idx="1768">
                  <c:v>44504.999305555553</c:v>
                </c:pt>
                <c:pt idx="1769">
                  <c:v>44505.999305555553</c:v>
                </c:pt>
                <c:pt idx="1770">
                  <c:v>44506.999305555553</c:v>
                </c:pt>
                <c:pt idx="1771">
                  <c:v>44507.999305555553</c:v>
                </c:pt>
                <c:pt idx="1772">
                  <c:v>44508.999305555553</c:v>
                </c:pt>
                <c:pt idx="1773">
                  <c:v>44509.999305555553</c:v>
                </c:pt>
                <c:pt idx="1774">
                  <c:v>44510.999305555553</c:v>
                </c:pt>
                <c:pt idx="1775">
                  <c:v>44511.999305555553</c:v>
                </c:pt>
                <c:pt idx="1776">
                  <c:v>44512.999305555553</c:v>
                </c:pt>
                <c:pt idx="1777">
                  <c:v>44513.999305555553</c:v>
                </c:pt>
                <c:pt idx="1778">
                  <c:v>44514.999305555553</c:v>
                </c:pt>
                <c:pt idx="1779">
                  <c:v>44515.999305555553</c:v>
                </c:pt>
                <c:pt idx="1780">
                  <c:v>44516.999305555553</c:v>
                </c:pt>
                <c:pt idx="1781">
                  <c:v>44517.999305555553</c:v>
                </c:pt>
                <c:pt idx="1782">
                  <c:v>44518.999305555553</c:v>
                </c:pt>
                <c:pt idx="1783">
                  <c:v>44519.999305555553</c:v>
                </c:pt>
                <c:pt idx="1784">
                  <c:v>44520.999305555553</c:v>
                </c:pt>
                <c:pt idx="1785">
                  <c:v>44521.999305555553</c:v>
                </c:pt>
                <c:pt idx="1786">
                  <c:v>44522.999305555553</c:v>
                </c:pt>
                <c:pt idx="1787">
                  <c:v>44523.999305555553</c:v>
                </c:pt>
                <c:pt idx="1788">
                  <c:v>44524.999305555553</c:v>
                </c:pt>
                <c:pt idx="1789">
                  <c:v>44525.999305555553</c:v>
                </c:pt>
                <c:pt idx="1790">
                  <c:v>44526.999305555553</c:v>
                </c:pt>
                <c:pt idx="1791">
                  <c:v>44527.999305555553</c:v>
                </c:pt>
                <c:pt idx="1792">
                  <c:v>44528.999305555553</c:v>
                </c:pt>
                <c:pt idx="1793">
                  <c:v>44529.999305555553</c:v>
                </c:pt>
                <c:pt idx="1794">
                  <c:v>44530.999305555553</c:v>
                </c:pt>
                <c:pt idx="1795">
                  <c:v>44531.999305555553</c:v>
                </c:pt>
                <c:pt idx="1796">
                  <c:v>44532.999305555553</c:v>
                </c:pt>
                <c:pt idx="1797">
                  <c:v>44533.999305555553</c:v>
                </c:pt>
                <c:pt idx="1798">
                  <c:v>44534.999305555553</c:v>
                </c:pt>
                <c:pt idx="1799">
                  <c:v>44535.999305555553</c:v>
                </c:pt>
                <c:pt idx="1800">
                  <c:v>44536.999305555553</c:v>
                </c:pt>
                <c:pt idx="1801">
                  <c:v>44537.999305555553</c:v>
                </c:pt>
                <c:pt idx="1802">
                  <c:v>44538.999305555553</c:v>
                </c:pt>
                <c:pt idx="1803">
                  <c:v>44539.999305555553</c:v>
                </c:pt>
                <c:pt idx="1804">
                  <c:v>44540.999305555553</c:v>
                </c:pt>
                <c:pt idx="1805">
                  <c:v>44541.999305555553</c:v>
                </c:pt>
                <c:pt idx="1806">
                  <c:v>44542.999305555553</c:v>
                </c:pt>
                <c:pt idx="1807">
                  <c:v>44543.999305555553</c:v>
                </c:pt>
                <c:pt idx="1808">
                  <c:v>44544.999305555553</c:v>
                </c:pt>
                <c:pt idx="1809">
                  <c:v>44545.999305555553</c:v>
                </c:pt>
                <c:pt idx="1810">
                  <c:v>44546.999305555553</c:v>
                </c:pt>
                <c:pt idx="1811">
                  <c:v>44547.999305555553</c:v>
                </c:pt>
                <c:pt idx="1812">
                  <c:v>44548.999305555553</c:v>
                </c:pt>
                <c:pt idx="1813">
                  <c:v>44549.999305555553</c:v>
                </c:pt>
                <c:pt idx="1814">
                  <c:v>44550.999305555553</c:v>
                </c:pt>
                <c:pt idx="1815">
                  <c:v>44551.999305555553</c:v>
                </c:pt>
                <c:pt idx="1816">
                  <c:v>44552.999305555553</c:v>
                </c:pt>
                <c:pt idx="1817">
                  <c:v>44553.999305555553</c:v>
                </c:pt>
                <c:pt idx="1818">
                  <c:v>44554.999305555553</c:v>
                </c:pt>
                <c:pt idx="1819">
                  <c:v>44555.999305555553</c:v>
                </c:pt>
                <c:pt idx="1820">
                  <c:v>44556.999305555553</c:v>
                </c:pt>
                <c:pt idx="1821">
                  <c:v>44557.999305555553</c:v>
                </c:pt>
                <c:pt idx="1822">
                  <c:v>44558.999305555553</c:v>
                </c:pt>
                <c:pt idx="1823">
                  <c:v>44559.999305555553</c:v>
                </c:pt>
                <c:pt idx="1824">
                  <c:v>44560.999305555553</c:v>
                </c:pt>
                <c:pt idx="1825">
                  <c:v>44561.999305555553</c:v>
                </c:pt>
                <c:pt idx="1826">
                  <c:v>44562.999305555553</c:v>
                </c:pt>
                <c:pt idx="1827">
                  <c:v>44563.999305555553</c:v>
                </c:pt>
                <c:pt idx="1828">
                  <c:v>44564.999305555553</c:v>
                </c:pt>
                <c:pt idx="1829">
                  <c:v>44565.999305555553</c:v>
                </c:pt>
                <c:pt idx="1830">
                  <c:v>44566.999305555553</c:v>
                </c:pt>
                <c:pt idx="1831">
                  <c:v>44567.999305555553</c:v>
                </c:pt>
                <c:pt idx="1832">
                  <c:v>44568.999305555553</c:v>
                </c:pt>
                <c:pt idx="1833">
                  <c:v>44569.999305555553</c:v>
                </c:pt>
                <c:pt idx="1834">
                  <c:v>44570.999305555553</c:v>
                </c:pt>
                <c:pt idx="1835">
                  <c:v>44571.999305555553</c:v>
                </c:pt>
                <c:pt idx="1836">
                  <c:v>44572.999305555553</c:v>
                </c:pt>
                <c:pt idx="1837">
                  <c:v>44573.999305555553</c:v>
                </c:pt>
                <c:pt idx="1838">
                  <c:v>44574.999305555553</c:v>
                </c:pt>
                <c:pt idx="1839">
                  <c:v>44575.999305555553</c:v>
                </c:pt>
                <c:pt idx="1840">
                  <c:v>44576.999305555553</c:v>
                </c:pt>
                <c:pt idx="1841">
                  <c:v>44577.999305555553</c:v>
                </c:pt>
                <c:pt idx="1842">
                  <c:v>44578.999305555553</c:v>
                </c:pt>
                <c:pt idx="1843">
                  <c:v>44579.999305555553</c:v>
                </c:pt>
                <c:pt idx="1844">
                  <c:v>44580.999305555553</c:v>
                </c:pt>
                <c:pt idx="1845">
                  <c:v>44581.999305555553</c:v>
                </c:pt>
                <c:pt idx="1846">
                  <c:v>44582.999305555553</c:v>
                </c:pt>
                <c:pt idx="1847">
                  <c:v>44583.999305555553</c:v>
                </c:pt>
                <c:pt idx="1848">
                  <c:v>44584.999305555553</c:v>
                </c:pt>
                <c:pt idx="1849">
                  <c:v>44585.999305555553</c:v>
                </c:pt>
                <c:pt idx="1850">
                  <c:v>44586.999305555553</c:v>
                </c:pt>
                <c:pt idx="1851">
                  <c:v>44587.999305555553</c:v>
                </c:pt>
                <c:pt idx="1852">
                  <c:v>44588.999305555553</c:v>
                </c:pt>
                <c:pt idx="1853">
                  <c:v>44589.999305555553</c:v>
                </c:pt>
                <c:pt idx="1854">
                  <c:v>44590.999305555553</c:v>
                </c:pt>
                <c:pt idx="1855">
                  <c:v>44591.999305555553</c:v>
                </c:pt>
                <c:pt idx="1856">
                  <c:v>44592.999305555553</c:v>
                </c:pt>
                <c:pt idx="1857">
                  <c:v>44593.999305555553</c:v>
                </c:pt>
                <c:pt idx="1858">
                  <c:v>44594.999305555553</c:v>
                </c:pt>
                <c:pt idx="1859">
                  <c:v>44595.999305555553</c:v>
                </c:pt>
                <c:pt idx="1860">
                  <c:v>44596.999305555553</c:v>
                </c:pt>
                <c:pt idx="1861">
                  <c:v>44597.999305555553</c:v>
                </c:pt>
                <c:pt idx="1862">
                  <c:v>44598.999305555553</c:v>
                </c:pt>
                <c:pt idx="1863">
                  <c:v>44599.999305555553</c:v>
                </c:pt>
                <c:pt idx="1864">
                  <c:v>44600.999305555553</c:v>
                </c:pt>
                <c:pt idx="1865">
                  <c:v>44601.999305555553</c:v>
                </c:pt>
                <c:pt idx="1866">
                  <c:v>44602.999305555553</c:v>
                </c:pt>
                <c:pt idx="1867">
                  <c:v>44603.999305555553</c:v>
                </c:pt>
                <c:pt idx="1868">
                  <c:v>44604.999305555553</c:v>
                </c:pt>
                <c:pt idx="1869">
                  <c:v>44605.999305555553</c:v>
                </c:pt>
                <c:pt idx="1870">
                  <c:v>44606.999305555553</c:v>
                </c:pt>
                <c:pt idx="1871">
                  <c:v>44607.999305555553</c:v>
                </c:pt>
                <c:pt idx="1872">
                  <c:v>44608.999305555553</c:v>
                </c:pt>
                <c:pt idx="1873">
                  <c:v>44609.999305555553</c:v>
                </c:pt>
                <c:pt idx="1874">
                  <c:v>44610.999305555553</c:v>
                </c:pt>
                <c:pt idx="1875">
                  <c:v>44611.999305555553</c:v>
                </c:pt>
                <c:pt idx="1876">
                  <c:v>44612.999305555553</c:v>
                </c:pt>
                <c:pt idx="1877">
                  <c:v>44613.999305555553</c:v>
                </c:pt>
                <c:pt idx="1878">
                  <c:v>44614.999305555553</c:v>
                </c:pt>
                <c:pt idx="1879">
                  <c:v>44615.999305555553</c:v>
                </c:pt>
                <c:pt idx="1880">
                  <c:v>44616.999305555553</c:v>
                </c:pt>
                <c:pt idx="1881">
                  <c:v>44617.999305555553</c:v>
                </c:pt>
                <c:pt idx="1882">
                  <c:v>44618.999305555553</c:v>
                </c:pt>
                <c:pt idx="1883">
                  <c:v>44619.999305555553</c:v>
                </c:pt>
                <c:pt idx="1884">
                  <c:v>44620.999305555553</c:v>
                </c:pt>
                <c:pt idx="1885">
                  <c:v>44621.999305555553</c:v>
                </c:pt>
                <c:pt idx="1886">
                  <c:v>44622.999305555553</c:v>
                </c:pt>
                <c:pt idx="1887">
                  <c:v>44623.999305555553</c:v>
                </c:pt>
                <c:pt idx="1888">
                  <c:v>44624.999305555553</c:v>
                </c:pt>
                <c:pt idx="1889">
                  <c:v>44625.999305555553</c:v>
                </c:pt>
                <c:pt idx="1890">
                  <c:v>44626.999305555553</c:v>
                </c:pt>
                <c:pt idx="1891">
                  <c:v>44627.999305555553</c:v>
                </c:pt>
                <c:pt idx="1892">
                  <c:v>44628.999305555553</c:v>
                </c:pt>
                <c:pt idx="1893">
                  <c:v>44629.999305555553</c:v>
                </c:pt>
                <c:pt idx="1894">
                  <c:v>44630.999305555553</c:v>
                </c:pt>
                <c:pt idx="1895">
                  <c:v>44631.999305555553</c:v>
                </c:pt>
                <c:pt idx="1896">
                  <c:v>44632.999305555553</c:v>
                </c:pt>
                <c:pt idx="1897">
                  <c:v>44633.999305555553</c:v>
                </c:pt>
                <c:pt idx="1898">
                  <c:v>44634.999305555553</c:v>
                </c:pt>
                <c:pt idx="1899">
                  <c:v>44635.999305555553</c:v>
                </c:pt>
                <c:pt idx="1900">
                  <c:v>44636.999305555553</c:v>
                </c:pt>
                <c:pt idx="1901">
                  <c:v>44637.999305555553</c:v>
                </c:pt>
                <c:pt idx="1902">
                  <c:v>44638.999305555553</c:v>
                </c:pt>
                <c:pt idx="1903">
                  <c:v>44639.999305555553</c:v>
                </c:pt>
                <c:pt idx="1904">
                  <c:v>44640.999305555553</c:v>
                </c:pt>
                <c:pt idx="1905">
                  <c:v>44641.999305555553</c:v>
                </c:pt>
                <c:pt idx="1906">
                  <c:v>44642.999305555553</c:v>
                </c:pt>
                <c:pt idx="1907">
                  <c:v>44643.999305555553</c:v>
                </c:pt>
                <c:pt idx="1908">
                  <c:v>44644.999305555553</c:v>
                </c:pt>
                <c:pt idx="1909">
                  <c:v>44645.999305555553</c:v>
                </c:pt>
                <c:pt idx="1910">
                  <c:v>44646.999305555553</c:v>
                </c:pt>
                <c:pt idx="1911">
                  <c:v>44647.999305555553</c:v>
                </c:pt>
                <c:pt idx="1912">
                  <c:v>44648.999305555553</c:v>
                </c:pt>
                <c:pt idx="1913">
                  <c:v>44649.999305555553</c:v>
                </c:pt>
                <c:pt idx="1914">
                  <c:v>44650.999305555553</c:v>
                </c:pt>
                <c:pt idx="1915">
                  <c:v>44651.999305555553</c:v>
                </c:pt>
                <c:pt idx="1916">
                  <c:v>44652.999305555553</c:v>
                </c:pt>
                <c:pt idx="1917">
                  <c:v>44653.999305555553</c:v>
                </c:pt>
                <c:pt idx="1918">
                  <c:v>44654.999305555553</c:v>
                </c:pt>
                <c:pt idx="1919">
                  <c:v>44655.999305555553</c:v>
                </c:pt>
                <c:pt idx="1920">
                  <c:v>44656.999305555553</c:v>
                </c:pt>
                <c:pt idx="1921">
                  <c:v>44657.999305555553</c:v>
                </c:pt>
                <c:pt idx="1922">
                  <c:v>44658.999305555553</c:v>
                </c:pt>
                <c:pt idx="1923">
                  <c:v>44659.999305555553</c:v>
                </c:pt>
                <c:pt idx="1924">
                  <c:v>44660.999305555553</c:v>
                </c:pt>
                <c:pt idx="1925">
                  <c:v>44661.999305555553</c:v>
                </c:pt>
                <c:pt idx="1926">
                  <c:v>44662.999305555553</c:v>
                </c:pt>
                <c:pt idx="1927">
                  <c:v>44663.999305555553</c:v>
                </c:pt>
                <c:pt idx="1928">
                  <c:v>44664.999305555553</c:v>
                </c:pt>
                <c:pt idx="1929">
                  <c:v>44665.999305555553</c:v>
                </c:pt>
                <c:pt idx="1930">
                  <c:v>44666.999305555553</c:v>
                </c:pt>
                <c:pt idx="1931">
                  <c:v>44667.999305555553</c:v>
                </c:pt>
                <c:pt idx="1932">
                  <c:v>44668.999305555553</c:v>
                </c:pt>
                <c:pt idx="1933">
                  <c:v>44669.999305555553</c:v>
                </c:pt>
                <c:pt idx="1934">
                  <c:v>44670.999305555553</c:v>
                </c:pt>
                <c:pt idx="1935">
                  <c:v>44671.999305555553</c:v>
                </c:pt>
                <c:pt idx="1936">
                  <c:v>44672.999305555553</c:v>
                </c:pt>
                <c:pt idx="1937">
                  <c:v>44673.999305555553</c:v>
                </c:pt>
                <c:pt idx="1938">
                  <c:v>44674.999305555553</c:v>
                </c:pt>
                <c:pt idx="1939">
                  <c:v>44675.999305555553</c:v>
                </c:pt>
                <c:pt idx="1940">
                  <c:v>44676.999305555553</c:v>
                </c:pt>
                <c:pt idx="1941">
                  <c:v>44677.999305555553</c:v>
                </c:pt>
                <c:pt idx="1942">
                  <c:v>44678.999305555553</c:v>
                </c:pt>
                <c:pt idx="1943">
                  <c:v>44679.999305555553</c:v>
                </c:pt>
                <c:pt idx="1944">
                  <c:v>44680.999305555553</c:v>
                </c:pt>
                <c:pt idx="1945">
                  <c:v>44681.999305555553</c:v>
                </c:pt>
                <c:pt idx="1946">
                  <c:v>44682.999305555553</c:v>
                </c:pt>
                <c:pt idx="1947">
                  <c:v>44683.999305555553</c:v>
                </c:pt>
                <c:pt idx="1948">
                  <c:v>44684.999305555553</c:v>
                </c:pt>
                <c:pt idx="1949">
                  <c:v>44685.999305555553</c:v>
                </c:pt>
                <c:pt idx="1950">
                  <c:v>44686.999305555553</c:v>
                </c:pt>
                <c:pt idx="1951">
                  <c:v>44687.999305555553</c:v>
                </c:pt>
                <c:pt idx="1952">
                  <c:v>44688.999305555553</c:v>
                </c:pt>
                <c:pt idx="1953">
                  <c:v>44689.999305555553</c:v>
                </c:pt>
                <c:pt idx="1954">
                  <c:v>44690.999305555553</c:v>
                </c:pt>
                <c:pt idx="1955">
                  <c:v>44691.999305555553</c:v>
                </c:pt>
                <c:pt idx="1956">
                  <c:v>44692.999305555553</c:v>
                </c:pt>
                <c:pt idx="1957">
                  <c:v>44693.999305555553</c:v>
                </c:pt>
                <c:pt idx="1958">
                  <c:v>44694.999305555553</c:v>
                </c:pt>
                <c:pt idx="1959">
                  <c:v>44695.999305555553</c:v>
                </c:pt>
                <c:pt idx="1960">
                  <c:v>44696.999305555553</c:v>
                </c:pt>
                <c:pt idx="1961">
                  <c:v>44697.999305555553</c:v>
                </c:pt>
                <c:pt idx="1962">
                  <c:v>44698.999305555553</c:v>
                </c:pt>
                <c:pt idx="1963">
                  <c:v>44699.999305555553</c:v>
                </c:pt>
                <c:pt idx="1964">
                  <c:v>44700.999305555553</c:v>
                </c:pt>
                <c:pt idx="1965">
                  <c:v>44701.999305555553</c:v>
                </c:pt>
                <c:pt idx="1966">
                  <c:v>44702.999305555553</c:v>
                </c:pt>
                <c:pt idx="1967">
                  <c:v>44703.999305555553</c:v>
                </c:pt>
                <c:pt idx="1968">
                  <c:v>44704.999305555553</c:v>
                </c:pt>
                <c:pt idx="1969">
                  <c:v>44705.999305555553</c:v>
                </c:pt>
                <c:pt idx="1970">
                  <c:v>44706.999305555553</c:v>
                </c:pt>
                <c:pt idx="1971">
                  <c:v>44707.999305555553</c:v>
                </c:pt>
                <c:pt idx="1972">
                  <c:v>44708.999305555553</c:v>
                </c:pt>
                <c:pt idx="1973">
                  <c:v>44709.999305555553</c:v>
                </c:pt>
                <c:pt idx="1974">
                  <c:v>44710.999305555553</c:v>
                </c:pt>
                <c:pt idx="1975">
                  <c:v>44711.999305555553</c:v>
                </c:pt>
                <c:pt idx="1976">
                  <c:v>44712.999305555553</c:v>
                </c:pt>
                <c:pt idx="1977">
                  <c:v>44713.999305555553</c:v>
                </c:pt>
                <c:pt idx="1978">
                  <c:v>44714.999305555553</c:v>
                </c:pt>
                <c:pt idx="1979">
                  <c:v>44715.999305555553</c:v>
                </c:pt>
                <c:pt idx="1980">
                  <c:v>44716.999305555553</c:v>
                </c:pt>
                <c:pt idx="1981">
                  <c:v>44717.999305555553</c:v>
                </c:pt>
                <c:pt idx="1982">
                  <c:v>44718.999305555553</c:v>
                </c:pt>
                <c:pt idx="1983">
                  <c:v>44719.999305555553</c:v>
                </c:pt>
                <c:pt idx="1984">
                  <c:v>44720.999305555553</c:v>
                </c:pt>
                <c:pt idx="1985">
                  <c:v>44721.999305555553</c:v>
                </c:pt>
                <c:pt idx="1986">
                  <c:v>44722.999305555553</c:v>
                </c:pt>
                <c:pt idx="1987">
                  <c:v>44723.999305555553</c:v>
                </c:pt>
                <c:pt idx="1988">
                  <c:v>44724.999305555553</c:v>
                </c:pt>
                <c:pt idx="1989">
                  <c:v>44725.999305555553</c:v>
                </c:pt>
                <c:pt idx="1990">
                  <c:v>44726.999305555553</c:v>
                </c:pt>
                <c:pt idx="1991">
                  <c:v>44727.999305555553</c:v>
                </c:pt>
                <c:pt idx="1992">
                  <c:v>44728.999305555553</c:v>
                </c:pt>
                <c:pt idx="1993">
                  <c:v>44729.999305555553</c:v>
                </c:pt>
                <c:pt idx="1994">
                  <c:v>44730.999305555553</c:v>
                </c:pt>
                <c:pt idx="1995">
                  <c:v>44731.999305555553</c:v>
                </c:pt>
                <c:pt idx="1996">
                  <c:v>44732.999305555553</c:v>
                </c:pt>
                <c:pt idx="1997">
                  <c:v>44733.999305555553</c:v>
                </c:pt>
                <c:pt idx="1998">
                  <c:v>44734.999305555553</c:v>
                </c:pt>
                <c:pt idx="1999">
                  <c:v>44735.999305555553</c:v>
                </c:pt>
                <c:pt idx="2000">
                  <c:v>44736.999305555553</c:v>
                </c:pt>
                <c:pt idx="2001">
                  <c:v>44737.999305555553</c:v>
                </c:pt>
                <c:pt idx="2002">
                  <c:v>44738.999305555553</c:v>
                </c:pt>
                <c:pt idx="2003">
                  <c:v>44739.999305555553</c:v>
                </c:pt>
                <c:pt idx="2004">
                  <c:v>44740.999305555553</c:v>
                </c:pt>
                <c:pt idx="2005">
                  <c:v>44741.999305555553</c:v>
                </c:pt>
                <c:pt idx="2006">
                  <c:v>44742.999305555553</c:v>
                </c:pt>
                <c:pt idx="2007">
                  <c:v>44743.999305555553</c:v>
                </c:pt>
                <c:pt idx="2008">
                  <c:v>44744.999305555553</c:v>
                </c:pt>
                <c:pt idx="2009">
                  <c:v>44745.999305555553</c:v>
                </c:pt>
                <c:pt idx="2010">
                  <c:v>44746.999305555553</c:v>
                </c:pt>
                <c:pt idx="2011">
                  <c:v>44747.999305555553</c:v>
                </c:pt>
                <c:pt idx="2012">
                  <c:v>44748.999305555553</c:v>
                </c:pt>
                <c:pt idx="2013">
                  <c:v>44749.999305555553</c:v>
                </c:pt>
                <c:pt idx="2014">
                  <c:v>44750.999305555553</c:v>
                </c:pt>
                <c:pt idx="2015">
                  <c:v>44751.999305555553</c:v>
                </c:pt>
                <c:pt idx="2016">
                  <c:v>44752.999305555553</c:v>
                </c:pt>
                <c:pt idx="2017">
                  <c:v>44753.999305555553</c:v>
                </c:pt>
                <c:pt idx="2018">
                  <c:v>44754.999305555553</c:v>
                </c:pt>
                <c:pt idx="2019">
                  <c:v>44755.999305555553</c:v>
                </c:pt>
                <c:pt idx="2020">
                  <c:v>44756.999305555553</c:v>
                </c:pt>
                <c:pt idx="2021">
                  <c:v>44757.999305555553</c:v>
                </c:pt>
                <c:pt idx="2022">
                  <c:v>44758.999305555553</c:v>
                </c:pt>
                <c:pt idx="2023">
                  <c:v>44759.999305555553</c:v>
                </c:pt>
                <c:pt idx="2024">
                  <c:v>44760.999305555553</c:v>
                </c:pt>
                <c:pt idx="2025">
                  <c:v>44761.999305555553</c:v>
                </c:pt>
                <c:pt idx="2026">
                  <c:v>44762.999305555553</c:v>
                </c:pt>
                <c:pt idx="2027">
                  <c:v>44763.999305555553</c:v>
                </c:pt>
                <c:pt idx="2028">
                  <c:v>44764.999305555553</c:v>
                </c:pt>
                <c:pt idx="2029">
                  <c:v>44765.999305555553</c:v>
                </c:pt>
                <c:pt idx="2030">
                  <c:v>44766.999305555553</c:v>
                </c:pt>
                <c:pt idx="2031">
                  <c:v>44767.999305555553</c:v>
                </c:pt>
                <c:pt idx="2032">
                  <c:v>44768.999305555553</c:v>
                </c:pt>
                <c:pt idx="2033">
                  <c:v>44769.999305555553</c:v>
                </c:pt>
                <c:pt idx="2034">
                  <c:v>44770.999305555553</c:v>
                </c:pt>
                <c:pt idx="2035">
                  <c:v>44771.999305555553</c:v>
                </c:pt>
                <c:pt idx="2036">
                  <c:v>44772.999305555553</c:v>
                </c:pt>
                <c:pt idx="2037">
                  <c:v>44773.999305555553</c:v>
                </c:pt>
                <c:pt idx="2038">
                  <c:v>44774.999305555553</c:v>
                </c:pt>
                <c:pt idx="2039">
                  <c:v>44775.999305555553</c:v>
                </c:pt>
                <c:pt idx="2040">
                  <c:v>44776.999305555553</c:v>
                </c:pt>
                <c:pt idx="2041">
                  <c:v>44777.999305555553</c:v>
                </c:pt>
                <c:pt idx="2042">
                  <c:v>44778.999305555553</c:v>
                </c:pt>
                <c:pt idx="2043">
                  <c:v>44779.999305555553</c:v>
                </c:pt>
                <c:pt idx="2044">
                  <c:v>44780.999305555553</c:v>
                </c:pt>
                <c:pt idx="2045">
                  <c:v>44781.999305555553</c:v>
                </c:pt>
                <c:pt idx="2046">
                  <c:v>44782.999305555553</c:v>
                </c:pt>
                <c:pt idx="2047">
                  <c:v>44783.999305555553</c:v>
                </c:pt>
                <c:pt idx="2048">
                  <c:v>44784.999305555553</c:v>
                </c:pt>
                <c:pt idx="2049">
                  <c:v>44785.999305555553</c:v>
                </c:pt>
                <c:pt idx="2050">
                  <c:v>44786.999305555553</c:v>
                </c:pt>
                <c:pt idx="2051">
                  <c:v>44787.999305555553</c:v>
                </c:pt>
                <c:pt idx="2052">
                  <c:v>44788.999305555553</c:v>
                </c:pt>
                <c:pt idx="2053">
                  <c:v>44789.999305555553</c:v>
                </c:pt>
                <c:pt idx="2054">
                  <c:v>44790.999305555553</c:v>
                </c:pt>
                <c:pt idx="2055">
                  <c:v>44791.999305555553</c:v>
                </c:pt>
                <c:pt idx="2056">
                  <c:v>44792.999305555553</c:v>
                </c:pt>
                <c:pt idx="2057">
                  <c:v>44793.999305555553</c:v>
                </c:pt>
                <c:pt idx="2058">
                  <c:v>44794.999305555553</c:v>
                </c:pt>
                <c:pt idx="2059">
                  <c:v>44795.999305555553</c:v>
                </c:pt>
                <c:pt idx="2060">
                  <c:v>44796.999305555553</c:v>
                </c:pt>
                <c:pt idx="2061">
                  <c:v>44797.999305555553</c:v>
                </c:pt>
                <c:pt idx="2062">
                  <c:v>44798.999305555553</c:v>
                </c:pt>
                <c:pt idx="2063">
                  <c:v>44799.999305555553</c:v>
                </c:pt>
                <c:pt idx="2064">
                  <c:v>44800.999305555553</c:v>
                </c:pt>
                <c:pt idx="2065">
                  <c:v>44801.999305555553</c:v>
                </c:pt>
                <c:pt idx="2066">
                  <c:v>44802.999305555553</c:v>
                </c:pt>
                <c:pt idx="2067">
                  <c:v>44803.999305555553</c:v>
                </c:pt>
                <c:pt idx="2068">
                  <c:v>44804.999305555553</c:v>
                </c:pt>
                <c:pt idx="2069">
                  <c:v>44805.999305555553</c:v>
                </c:pt>
                <c:pt idx="2070">
                  <c:v>44806.999305555553</c:v>
                </c:pt>
                <c:pt idx="2071">
                  <c:v>44807.999305555553</c:v>
                </c:pt>
                <c:pt idx="2072">
                  <c:v>44808.999305555553</c:v>
                </c:pt>
                <c:pt idx="2073">
                  <c:v>44809.999305555553</c:v>
                </c:pt>
                <c:pt idx="2074">
                  <c:v>44810.999305555553</c:v>
                </c:pt>
                <c:pt idx="2075">
                  <c:v>44811.999305555553</c:v>
                </c:pt>
                <c:pt idx="2076">
                  <c:v>44812.999305555553</c:v>
                </c:pt>
                <c:pt idx="2077">
                  <c:v>44813.999305555553</c:v>
                </c:pt>
                <c:pt idx="2078">
                  <c:v>44814.999305555553</c:v>
                </c:pt>
                <c:pt idx="2079">
                  <c:v>44815.999305555553</c:v>
                </c:pt>
                <c:pt idx="2080">
                  <c:v>44816.999305555553</c:v>
                </c:pt>
                <c:pt idx="2081">
                  <c:v>44817.999305555553</c:v>
                </c:pt>
                <c:pt idx="2082">
                  <c:v>44818.999305555553</c:v>
                </c:pt>
                <c:pt idx="2083">
                  <c:v>44819.999305555553</c:v>
                </c:pt>
                <c:pt idx="2084">
                  <c:v>44820.999305555553</c:v>
                </c:pt>
                <c:pt idx="2085">
                  <c:v>44821.999305555553</c:v>
                </c:pt>
                <c:pt idx="2086">
                  <c:v>44822.999305555553</c:v>
                </c:pt>
                <c:pt idx="2087">
                  <c:v>44823.999305555553</c:v>
                </c:pt>
                <c:pt idx="2088">
                  <c:v>44824.999305555553</c:v>
                </c:pt>
                <c:pt idx="2089">
                  <c:v>44825.999305555553</c:v>
                </c:pt>
                <c:pt idx="2090">
                  <c:v>44826.999305555553</c:v>
                </c:pt>
                <c:pt idx="2091">
                  <c:v>44827.999305555553</c:v>
                </c:pt>
                <c:pt idx="2092">
                  <c:v>44828.999305555553</c:v>
                </c:pt>
                <c:pt idx="2093">
                  <c:v>44829.999305555553</c:v>
                </c:pt>
                <c:pt idx="2094">
                  <c:v>44830.999305555553</c:v>
                </c:pt>
                <c:pt idx="2095">
                  <c:v>44831.999305555553</c:v>
                </c:pt>
                <c:pt idx="2096">
                  <c:v>44832.999305555553</c:v>
                </c:pt>
                <c:pt idx="2097">
                  <c:v>44833.999305555553</c:v>
                </c:pt>
                <c:pt idx="2098">
                  <c:v>44834.999305555553</c:v>
                </c:pt>
                <c:pt idx="2099">
                  <c:v>44835.999305555553</c:v>
                </c:pt>
                <c:pt idx="2100">
                  <c:v>44836.999305555553</c:v>
                </c:pt>
                <c:pt idx="2101">
                  <c:v>44837.999305555553</c:v>
                </c:pt>
                <c:pt idx="2102">
                  <c:v>44838.999305555553</c:v>
                </c:pt>
                <c:pt idx="2103">
                  <c:v>44839.999305555553</c:v>
                </c:pt>
                <c:pt idx="2104">
                  <c:v>44840.999305555553</c:v>
                </c:pt>
                <c:pt idx="2105">
                  <c:v>44841.999305555553</c:v>
                </c:pt>
                <c:pt idx="2106">
                  <c:v>44842.999305555553</c:v>
                </c:pt>
                <c:pt idx="2107">
                  <c:v>44843.999305555553</c:v>
                </c:pt>
                <c:pt idx="2108">
                  <c:v>44844.999305555553</c:v>
                </c:pt>
                <c:pt idx="2109">
                  <c:v>44845.999305555553</c:v>
                </c:pt>
                <c:pt idx="2110">
                  <c:v>44846.999305555553</c:v>
                </c:pt>
                <c:pt idx="2111">
                  <c:v>44847.999305555553</c:v>
                </c:pt>
                <c:pt idx="2112">
                  <c:v>44848.999305555553</c:v>
                </c:pt>
                <c:pt idx="2113">
                  <c:v>44849.999305555553</c:v>
                </c:pt>
                <c:pt idx="2114">
                  <c:v>44850.999305555553</c:v>
                </c:pt>
                <c:pt idx="2115">
                  <c:v>44851.999305555553</c:v>
                </c:pt>
                <c:pt idx="2116">
                  <c:v>44852.999305555553</c:v>
                </c:pt>
                <c:pt idx="2117">
                  <c:v>44853.999305555553</c:v>
                </c:pt>
                <c:pt idx="2118">
                  <c:v>44854.999305555553</c:v>
                </c:pt>
                <c:pt idx="2119">
                  <c:v>44855.999305555553</c:v>
                </c:pt>
                <c:pt idx="2120">
                  <c:v>44856.999305555553</c:v>
                </c:pt>
                <c:pt idx="2121">
                  <c:v>44857.999305555553</c:v>
                </c:pt>
                <c:pt idx="2122">
                  <c:v>44858.999305555553</c:v>
                </c:pt>
                <c:pt idx="2123">
                  <c:v>44859.999305555553</c:v>
                </c:pt>
                <c:pt idx="2124">
                  <c:v>44860.999305555553</c:v>
                </c:pt>
                <c:pt idx="2125">
                  <c:v>44861.999305555553</c:v>
                </c:pt>
                <c:pt idx="2126">
                  <c:v>44862.999305555553</c:v>
                </c:pt>
                <c:pt idx="2127">
                  <c:v>44863.999305555553</c:v>
                </c:pt>
                <c:pt idx="2128">
                  <c:v>44864.999305555553</c:v>
                </c:pt>
                <c:pt idx="2129">
                  <c:v>44865.999305555553</c:v>
                </c:pt>
                <c:pt idx="2130">
                  <c:v>44866.999305555553</c:v>
                </c:pt>
                <c:pt idx="2131">
                  <c:v>44867.999305555553</c:v>
                </c:pt>
                <c:pt idx="2132">
                  <c:v>44868.999305555553</c:v>
                </c:pt>
                <c:pt idx="2133">
                  <c:v>44869.999305555553</c:v>
                </c:pt>
                <c:pt idx="2134">
                  <c:v>44870.999305555553</c:v>
                </c:pt>
                <c:pt idx="2135">
                  <c:v>44871.999305555553</c:v>
                </c:pt>
                <c:pt idx="2136">
                  <c:v>44872.999305555553</c:v>
                </c:pt>
                <c:pt idx="2137">
                  <c:v>44873.999305555553</c:v>
                </c:pt>
                <c:pt idx="2138">
                  <c:v>44874.999305555553</c:v>
                </c:pt>
                <c:pt idx="2139">
                  <c:v>44875.999305555553</c:v>
                </c:pt>
                <c:pt idx="2140">
                  <c:v>44876.999305555553</c:v>
                </c:pt>
                <c:pt idx="2141">
                  <c:v>44877.999305555553</c:v>
                </c:pt>
                <c:pt idx="2142">
                  <c:v>44878.999305555553</c:v>
                </c:pt>
                <c:pt idx="2143">
                  <c:v>44879.999305555553</c:v>
                </c:pt>
                <c:pt idx="2144">
                  <c:v>44880.999305555553</c:v>
                </c:pt>
                <c:pt idx="2145">
                  <c:v>44881.999305555553</c:v>
                </c:pt>
                <c:pt idx="2146">
                  <c:v>44882.999305555553</c:v>
                </c:pt>
                <c:pt idx="2147">
                  <c:v>44883.999305555553</c:v>
                </c:pt>
                <c:pt idx="2148">
                  <c:v>44884.999305555553</c:v>
                </c:pt>
                <c:pt idx="2149">
                  <c:v>44885.999305555553</c:v>
                </c:pt>
                <c:pt idx="2150">
                  <c:v>44886.999305555553</c:v>
                </c:pt>
                <c:pt idx="2151">
                  <c:v>44887.999305555553</c:v>
                </c:pt>
                <c:pt idx="2152">
                  <c:v>44888.999305555553</c:v>
                </c:pt>
                <c:pt idx="2153">
                  <c:v>44889.999305555553</c:v>
                </c:pt>
                <c:pt idx="2154">
                  <c:v>44890.999305555553</c:v>
                </c:pt>
                <c:pt idx="2155">
                  <c:v>44891.999305555553</c:v>
                </c:pt>
                <c:pt idx="2156">
                  <c:v>44892.999305555553</c:v>
                </c:pt>
                <c:pt idx="2157">
                  <c:v>44893.999305555553</c:v>
                </c:pt>
                <c:pt idx="2158">
                  <c:v>44894.999305555553</c:v>
                </c:pt>
                <c:pt idx="2159">
                  <c:v>44895.999305555553</c:v>
                </c:pt>
                <c:pt idx="2160">
                  <c:v>44896.999305555553</c:v>
                </c:pt>
                <c:pt idx="2161">
                  <c:v>44897.999305555553</c:v>
                </c:pt>
                <c:pt idx="2162">
                  <c:v>44898.999305555553</c:v>
                </c:pt>
                <c:pt idx="2163">
                  <c:v>44899.999305555553</c:v>
                </c:pt>
                <c:pt idx="2164">
                  <c:v>44900.999305555553</c:v>
                </c:pt>
                <c:pt idx="2165">
                  <c:v>44901.999305555553</c:v>
                </c:pt>
                <c:pt idx="2166">
                  <c:v>44902.999305555553</c:v>
                </c:pt>
                <c:pt idx="2167">
                  <c:v>44903.999305555553</c:v>
                </c:pt>
                <c:pt idx="2168">
                  <c:v>44904.999305555553</c:v>
                </c:pt>
                <c:pt idx="2169">
                  <c:v>44905.999305555553</c:v>
                </c:pt>
                <c:pt idx="2170">
                  <c:v>44906.999305555553</c:v>
                </c:pt>
                <c:pt idx="2171">
                  <c:v>44907.999305555553</c:v>
                </c:pt>
                <c:pt idx="2172">
                  <c:v>44908.999305555553</c:v>
                </c:pt>
                <c:pt idx="2173">
                  <c:v>44909.999305555553</c:v>
                </c:pt>
                <c:pt idx="2174">
                  <c:v>44910.999305555553</c:v>
                </c:pt>
                <c:pt idx="2175">
                  <c:v>44911.999305555553</c:v>
                </c:pt>
                <c:pt idx="2176">
                  <c:v>44912.999305555553</c:v>
                </c:pt>
                <c:pt idx="2177">
                  <c:v>44913.999305555553</c:v>
                </c:pt>
                <c:pt idx="2178">
                  <c:v>44914.999305555553</c:v>
                </c:pt>
                <c:pt idx="2179">
                  <c:v>44915.999305555553</c:v>
                </c:pt>
                <c:pt idx="2180">
                  <c:v>44916.999305555553</c:v>
                </c:pt>
                <c:pt idx="2181">
                  <c:v>44917.999305555553</c:v>
                </c:pt>
                <c:pt idx="2182">
                  <c:v>44918.999305555553</c:v>
                </c:pt>
                <c:pt idx="2183">
                  <c:v>44919.999305555553</c:v>
                </c:pt>
                <c:pt idx="2184">
                  <c:v>44920.999305555553</c:v>
                </c:pt>
                <c:pt idx="2185">
                  <c:v>44921.999305555553</c:v>
                </c:pt>
                <c:pt idx="2186">
                  <c:v>44922.999305555553</c:v>
                </c:pt>
                <c:pt idx="2187">
                  <c:v>44923.999305555553</c:v>
                </c:pt>
                <c:pt idx="2188">
                  <c:v>44924.999305555553</c:v>
                </c:pt>
                <c:pt idx="2189">
                  <c:v>44925.999305555553</c:v>
                </c:pt>
                <c:pt idx="2190">
                  <c:v>44926.999305555553</c:v>
                </c:pt>
                <c:pt idx="2191">
                  <c:v>44927.999305555553</c:v>
                </c:pt>
                <c:pt idx="2192">
                  <c:v>44928.999305555553</c:v>
                </c:pt>
                <c:pt idx="2193">
                  <c:v>44929.999305555553</c:v>
                </c:pt>
                <c:pt idx="2194">
                  <c:v>44930.999305555553</c:v>
                </c:pt>
                <c:pt idx="2195">
                  <c:v>44931.999305555553</c:v>
                </c:pt>
                <c:pt idx="2196">
                  <c:v>44932.999305555553</c:v>
                </c:pt>
                <c:pt idx="2197">
                  <c:v>44933.999305555553</c:v>
                </c:pt>
                <c:pt idx="2198">
                  <c:v>44934.999305555553</c:v>
                </c:pt>
                <c:pt idx="2199">
                  <c:v>44935.999305555553</c:v>
                </c:pt>
                <c:pt idx="2200">
                  <c:v>44936.999305555553</c:v>
                </c:pt>
                <c:pt idx="2201">
                  <c:v>44937.999305555553</c:v>
                </c:pt>
                <c:pt idx="2202">
                  <c:v>44938.999305555553</c:v>
                </c:pt>
                <c:pt idx="2203">
                  <c:v>44939.999305555553</c:v>
                </c:pt>
                <c:pt idx="2204">
                  <c:v>44940.999305555553</c:v>
                </c:pt>
                <c:pt idx="2205">
                  <c:v>44941.999305555553</c:v>
                </c:pt>
                <c:pt idx="2206">
                  <c:v>44942.999305555553</c:v>
                </c:pt>
                <c:pt idx="2207">
                  <c:v>44943.999305555553</c:v>
                </c:pt>
                <c:pt idx="2208">
                  <c:v>44944.999305555553</c:v>
                </c:pt>
                <c:pt idx="2209">
                  <c:v>44945.999305555553</c:v>
                </c:pt>
                <c:pt idx="2210">
                  <c:v>44946.999305555553</c:v>
                </c:pt>
                <c:pt idx="2211">
                  <c:v>44947.999305555553</c:v>
                </c:pt>
                <c:pt idx="2212">
                  <c:v>44948.999305555553</c:v>
                </c:pt>
                <c:pt idx="2213">
                  <c:v>44949.999305555553</c:v>
                </c:pt>
                <c:pt idx="2214">
                  <c:v>44950.999305555553</c:v>
                </c:pt>
                <c:pt idx="2215">
                  <c:v>44951.999305555553</c:v>
                </c:pt>
                <c:pt idx="2216">
                  <c:v>44952.999305555553</c:v>
                </c:pt>
                <c:pt idx="2217">
                  <c:v>44953.999305555553</c:v>
                </c:pt>
                <c:pt idx="2218">
                  <c:v>44954.999305555553</c:v>
                </c:pt>
                <c:pt idx="2219">
                  <c:v>44955.999305555553</c:v>
                </c:pt>
                <c:pt idx="2220">
                  <c:v>44956.999305555553</c:v>
                </c:pt>
                <c:pt idx="2221">
                  <c:v>44957.999305555553</c:v>
                </c:pt>
                <c:pt idx="2222">
                  <c:v>44958.999305555553</c:v>
                </c:pt>
                <c:pt idx="2223">
                  <c:v>44959.999305555553</c:v>
                </c:pt>
                <c:pt idx="2224">
                  <c:v>44960.999305555553</c:v>
                </c:pt>
                <c:pt idx="2225">
                  <c:v>44961.999305555553</c:v>
                </c:pt>
                <c:pt idx="2226">
                  <c:v>44962.999305555553</c:v>
                </c:pt>
                <c:pt idx="2227">
                  <c:v>44963.999305555553</c:v>
                </c:pt>
                <c:pt idx="2228">
                  <c:v>44964.999305555553</c:v>
                </c:pt>
                <c:pt idx="2229">
                  <c:v>44965.999305555553</c:v>
                </c:pt>
                <c:pt idx="2230">
                  <c:v>44966.999305555553</c:v>
                </c:pt>
                <c:pt idx="2231">
                  <c:v>44967.999305555553</c:v>
                </c:pt>
                <c:pt idx="2232">
                  <c:v>44968.999305555553</c:v>
                </c:pt>
                <c:pt idx="2233">
                  <c:v>44969.999305555553</c:v>
                </c:pt>
                <c:pt idx="2234">
                  <c:v>44970.999305555553</c:v>
                </c:pt>
                <c:pt idx="2235">
                  <c:v>44971.999305555553</c:v>
                </c:pt>
                <c:pt idx="2236">
                  <c:v>44972.999305555553</c:v>
                </c:pt>
                <c:pt idx="2237">
                  <c:v>44973.999305555553</c:v>
                </c:pt>
                <c:pt idx="2238">
                  <c:v>44974.999305555553</c:v>
                </c:pt>
                <c:pt idx="2239">
                  <c:v>44975.999305555553</c:v>
                </c:pt>
                <c:pt idx="2240">
                  <c:v>44976.999305555553</c:v>
                </c:pt>
                <c:pt idx="2241">
                  <c:v>44977.999305555553</c:v>
                </c:pt>
                <c:pt idx="2242">
                  <c:v>44978.999305555553</c:v>
                </c:pt>
                <c:pt idx="2243">
                  <c:v>44979.999305555553</c:v>
                </c:pt>
                <c:pt idx="2244">
                  <c:v>44980.999305555553</c:v>
                </c:pt>
                <c:pt idx="2245">
                  <c:v>44981.999305555553</c:v>
                </c:pt>
                <c:pt idx="2246">
                  <c:v>44982.999305555553</c:v>
                </c:pt>
                <c:pt idx="2247">
                  <c:v>44983.999305555553</c:v>
                </c:pt>
                <c:pt idx="2248">
                  <c:v>44984.999305555553</c:v>
                </c:pt>
                <c:pt idx="2249">
                  <c:v>44985.999305555553</c:v>
                </c:pt>
                <c:pt idx="2250">
                  <c:v>44986.999305555553</c:v>
                </c:pt>
                <c:pt idx="2251">
                  <c:v>44987.999305555553</c:v>
                </c:pt>
                <c:pt idx="2252">
                  <c:v>44988.999305555553</c:v>
                </c:pt>
                <c:pt idx="2253">
                  <c:v>44989.999305555553</c:v>
                </c:pt>
                <c:pt idx="2254">
                  <c:v>44990.999305555553</c:v>
                </c:pt>
                <c:pt idx="2255">
                  <c:v>44991.999305555553</c:v>
                </c:pt>
                <c:pt idx="2256">
                  <c:v>44992.999305555553</c:v>
                </c:pt>
                <c:pt idx="2257">
                  <c:v>44993.999305555553</c:v>
                </c:pt>
                <c:pt idx="2258">
                  <c:v>44994.999305555553</c:v>
                </c:pt>
                <c:pt idx="2259">
                  <c:v>44995.999305555553</c:v>
                </c:pt>
                <c:pt idx="2260">
                  <c:v>44996.999305555553</c:v>
                </c:pt>
                <c:pt idx="2261">
                  <c:v>44997.999305555553</c:v>
                </c:pt>
                <c:pt idx="2262">
                  <c:v>44998.999305555553</c:v>
                </c:pt>
                <c:pt idx="2263">
                  <c:v>44999.999305555553</c:v>
                </c:pt>
                <c:pt idx="2264">
                  <c:v>45000.999305555553</c:v>
                </c:pt>
                <c:pt idx="2265">
                  <c:v>45001.999305555553</c:v>
                </c:pt>
                <c:pt idx="2266">
                  <c:v>45002.999305555553</c:v>
                </c:pt>
                <c:pt idx="2267">
                  <c:v>45003.999305555553</c:v>
                </c:pt>
                <c:pt idx="2268">
                  <c:v>45004.999305555553</c:v>
                </c:pt>
                <c:pt idx="2269">
                  <c:v>45005.999305555553</c:v>
                </c:pt>
                <c:pt idx="2270">
                  <c:v>45006.999305555553</c:v>
                </c:pt>
                <c:pt idx="2271">
                  <c:v>45007.999305555553</c:v>
                </c:pt>
                <c:pt idx="2272">
                  <c:v>45008.999305555553</c:v>
                </c:pt>
                <c:pt idx="2273">
                  <c:v>45009.999305555553</c:v>
                </c:pt>
                <c:pt idx="2274">
                  <c:v>45010.999305555553</c:v>
                </c:pt>
                <c:pt idx="2275">
                  <c:v>45011.999305555553</c:v>
                </c:pt>
                <c:pt idx="2276">
                  <c:v>45012.999305555553</c:v>
                </c:pt>
                <c:pt idx="2277">
                  <c:v>45013.999305555553</c:v>
                </c:pt>
                <c:pt idx="2278">
                  <c:v>45014.999305555553</c:v>
                </c:pt>
                <c:pt idx="2279">
                  <c:v>45015.999305555553</c:v>
                </c:pt>
                <c:pt idx="2280">
                  <c:v>45016.999305555553</c:v>
                </c:pt>
                <c:pt idx="2281">
                  <c:v>45017.999305555553</c:v>
                </c:pt>
                <c:pt idx="2282">
                  <c:v>45018.999305555553</c:v>
                </c:pt>
                <c:pt idx="2283">
                  <c:v>45019.999305555553</c:v>
                </c:pt>
                <c:pt idx="2284">
                  <c:v>45020.999305555553</c:v>
                </c:pt>
                <c:pt idx="2285">
                  <c:v>45021.999305555553</c:v>
                </c:pt>
                <c:pt idx="2286">
                  <c:v>45022.999305555553</c:v>
                </c:pt>
                <c:pt idx="2287">
                  <c:v>45023.999305555553</c:v>
                </c:pt>
                <c:pt idx="2288">
                  <c:v>45024.999305555553</c:v>
                </c:pt>
                <c:pt idx="2289">
                  <c:v>45025.999305555553</c:v>
                </c:pt>
                <c:pt idx="2290">
                  <c:v>45026.999305555553</c:v>
                </c:pt>
                <c:pt idx="2291">
                  <c:v>45027.999305555553</c:v>
                </c:pt>
                <c:pt idx="2292">
                  <c:v>45028.999305555553</c:v>
                </c:pt>
                <c:pt idx="2293">
                  <c:v>45029.999305555553</c:v>
                </c:pt>
                <c:pt idx="2294">
                  <c:v>45030.999305555553</c:v>
                </c:pt>
                <c:pt idx="2295">
                  <c:v>45031.999305555553</c:v>
                </c:pt>
                <c:pt idx="2296">
                  <c:v>45032.999305555553</c:v>
                </c:pt>
                <c:pt idx="2297">
                  <c:v>45033.999305555553</c:v>
                </c:pt>
                <c:pt idx="2298">
                  <c:v>45034.999305555553</c:v>
                </c:pt>
                <c:pt idx="2299">
                  <c:v>45035.999305555553</c:v>
                </c:pt>
                <c:pt idx="2300">
                  <c:v>45036.999305555553</c:v>
                </c:pt>
                <c:pt idx="2301">
                  <c:v>45037.999305555553</c:v>
                </c:pt>
                <c:pt idx="2302">
                  <c:v>45038.999305555553</c:v>
                </c:pt>
                <c:pt idx="2303">
                  <c:v>45039.999305555553</c:v>
                </c:pt>
                <c:pt idx="2304">
                  <c:v>45040.999305555553</c:v>
                </c:pt>
                <c:pt idx="2305">
                  <c:v>45041.999305555553</c:v>
                </c:pt>
                <c:pt idx="2306">
                  <c:v>45042.999305555553</c:v>
                </c:pt>
                <c:pt idx="2307">
                  <c:v>45043.999305555553</c:v>
                </c:pt>
                <c:pt idx="2308">
                  <c:v>45044.999305555553</c:v>
                </c:pt>
                <c:pt idx="2309">
                  <c:v>45045.999305555553</c:v>
                </c:pt>
                <c:pt idx="2310">
                  <c:v>45046.999305555553</c:v>
                </c:pt>
                <c:pt idx="2311">
                  <c:v>45047.999305555553</c:v>
                </c:pt>
                <c:pt idx="2312">
                  <c:v>45048.999305555553</c:v>
                </c:pt>
                <c:pt idx="2313">
                  <c:v>45049.999305555553</c:v>
                </c:pt>
                <c:pt idx="2314">
                  <c:v>45050.999305555553</c:v>
                </c:pt>
                <c:pt idx="2315">
                  <c:v>45051.999305555553</c:v>
                </c:pt>
                <c:pt idx="2316">
                  <c:v>45052.999305555553</c:v>
                </c:pt>
                <c:pt idx="2317">
                  <c:v>45053.999305555553</c:v>
                </c:pt>
                <c:pt idx="2318">
                  <c:v>45054.999305555553</c:v>
                </c:pt>
                <c:pt idx="2319">
                  <c:v>45055.999305555553</c:v>
                </c:pt>
                <c:pt idx="2320">
                  <c:v>45056.999305555553</c:v>
                </c:pt>
                <c:pt idx="2321">
                  <c:v>45057.999305555553</c:v>
                </c:pt>
                <c:pt idx="2322">
                  <c:v>45058.999305555553</c:v>
                </c:pt>
                <c:pt idx="2323">
                  <c:v>45059.999305555553</c:v>
                </c:pt>
                <c:pt idx="2324">
                  <c:v>45060.999305555553</c:v>
                </c:pt>
                <c:pt idx="2325">
                  <c:v>45061.999305555553</c:v>
                </c:pt>
                <c:pt idx="2326">
                  <c:v>45062.999305555553</c:v>
                </c:pt>
                <c:pt idx="2327">
                  <c:v>45063.999305555553</c:v>
                </c:pt>
                <c:pt idx="2328">
                  <c:v>45064.999305555553</c:v>
                </c:pt>
                <c:pt idx="2329">
                  <c:v>45065.999305555553</c:v>
                </c:pt>
                <c:pt idx="2330">
                  <c:v>45066.999305555553</c:v>
                </c:pt>
                <c:pt idx="2331">
                  <c:v>45067.999305555553</c:v>
                </c:pt>
                <c:pt idx="2332">
                  <c:v>45068.999305555553</c:v>
                </c:pt>
                <c:pt idx="2333">
                  <c:v>45069.999305555553</c:v>
                </c:pt>
                <c:pt idx="2334">
                  <c:v>45070.999305555553</c:v>
                </c:pt>
                <c:pt idx="2335">
                  <c:v>45071.999305555553</c:v>
                </c:pt>
                <c:pt idx="2336">
                  <c:v>45072.999305555553</c:v>
                </c:pt>
                <c:pt idx="2337">
                  <c:v>45073.999305555553</c:v>
                </c:pt>
                <c:pt idx="2338">
                  <c:v>45074.999305555553</c:v>
                </c:pt>
                <c:pt idx="2339">
                  <c:v>45075.999305555553</c:v>
                </c:pt>
                <c:pt idx="2340">
                  <c:v>45076.999305555553</c:v>
                </c:pt>
                <c:pt idx="2341">
                  <c:v>45077.999305555553</c:v>
                </c:pt>
                <c:pt idx="2342">
                  <c:v>45078.999305555553</c:v>
                </c:pt>
                <c:pt idx="2343">
                  <c:v>45079.999305555553</c:v>
                </c:pt>
                <c:pt idx="2344">
                  <c:v>45080.999305555553</c:v>
                </c:pt>
                <c:pt idx="2345">
                  <c:v>45081.999305555553</c:v>
                </c:pt>
                <c:pt idx="2346">
                  <c:v>45082.999305555553</c:v>
                </c:pt>
                <c:pt idx="2347">
                  <c:v>45083.999305555553</c:v>
                </c:pt>
                <c:pt idx="2348">
                  <c:v>45084.999305555553</c:v>
                </c:pt>
                <c:pt idx="2349">
                  <c:v>45085.999305555553</c:v>
                </c:pt>
                <c:pt idx="2350">
                  <c:v>45086.999305555553</c:v>
                </c:pt>
                <c:pt idx="2351">
                  <c:v>45087.999305555553</c:v>
                </c:pt>
                <c:pt idx="2352">
                  <c:v>45088.999305555553</c:v>
                </c:pt>
                <c:pt idx="2353">
                  <c:v>45089.999305555553</c:v>
                </c:pt>
                <c:pt idx="2354">
                  <c:v>45090.999305555553</c:v>
                </c:pt>
                <c:pt idx="2355">
                  <c:v>45091.999305555553</c:v>
                </c:pt>
                <c:pt idx="2356">
                  <c:v>45092.999305555553</c:v>
                </c:pt>
                <c:pt idx="2357">
                  <c:v>45093.999305555553</c:v>
                </c:pt>
                <c:pt idx="2358">
                  <c:v>45094.999305555553</c:v>
                </c:pt>
                <c:pt idx="2359">
                  <c:v>45095.999305555553</c:v>
                </c:pt>
                <c:pt idx="2360">
                  <c:v>45096.999305555553</c:v>
                </c:pt>
                <c:pt idx="2361">
                  <c:v>45097.999305555553</c:v>
                </c:pt>
                <c:pt idx="2362">
                  <c:v>45098.999305555553</c:v>
                </c:pt>
                <c:pt idx="2363">
                  <c:v>45099.999305555553</c:v>
                </c:pt>
                <c:pt idx="2364">
                  <c:v>45100.999305555553</c:v>
                </c:pt>
                <c:pt idx="2365">
                  <c:v>45101.999305555553</c:v>
                </c:pt>
                <c:pt idx="2366">
                  <c:v>45102.999305555553</c:v>
                </c:pt>
                <c:pt idx="2367">
                  <c:v>45103.999305555553</c:v>
                </c:pt>
                <c:pt idx="2368">
                  <c:v>45104.999305555553</c:v>
                </c:pt>
                <c:pt idx="2369">
                  <c:v>45105.999305555553</c:v>
                </c:pt>
                <c:pt idx="2370">
                  <c:v>45106.999305555553</c:v>
                </c:pt>
                <c:pt idx="2371">
                  <c:v>45107.999305555553</c:v>
                </c:pt>
                <c:pt idx="2372">
                  <c:v>45108.999305555553</c:v>
                </c:pt>
                <c:pt idx="2373">
                  <c:v>45109.999305555553</c:v>
                </c:pt>
                <c:pt idx="2374">
                  <c:v>45110.999305555553</c:v>
                </c:pt>
                <c:pt idx="2375">
                  <c:v>45111.999305555553</c:v>
                </c:pt>
                <c:pt idx="2376">
                  <c:v>45112.999305555553</c:v>
                </c:pt>
                <c:pt idx="2377">
                  <c:v>45113.999305555553</c:v>
                </c:pt>
                <c:pt idx="2378">
                  <c:v>45114.999305555553</c:v>
                </c:pt>
                <c:pt idx="2379">
                  <c:v>45115.999305555553</c:v>
                </c:pt>
                <c:pt idx="2380">
                  <c:v>45116.999305555553</c:v>
                </c:pt>
                <c:pt idx="2381">
                  <c:v>45117.999305555553</c:v>
                </c:pt>
                <c:pt idx="2382">
                  <c:v>45118.999305555553</c:v>
                </c:pt>
                <c:pt idx="2383">
                  <c:v>45119.999305555553</c:v>
                </c:pt>
                <c:pt idx="2384">
                  <c:v>45120.999305555553</c:v>
                </c:pt>
                <c:pt idx="2385">
                  <c:v>45121.999305555553</c:v>
                </c:pt>
                <c:pt idx="2386">
                  <c:v>45122.999305555553</c:v>
                </c:pt>
                <c:pt idx="2387">
                  <c:v>45123.999305555553</c:v>
                </c:pt>
                <c:pt idx="2388">
                  <c:v>45124.999305555553</c:v>
                </c:pt>
                <c:pt idx="2389">
                  <c:v>45125.999305555553</c:v>
                </c:pt>
                <c:pt idx="2390">
                  <c:v>45126.999305555553</c:v>
                </c:pt>
                <c:pt idx="2391">
                  <c:v>45127.999305555553</c:v>
                </c:pt>
                <c:pt idx="2392">
                  <c:v>45128.999305555553</c:v>
                </c:pt>
                <c:pt idx="2393">
                  <c:v>45129.999305555553</c:v>
                </c:pt>
                <c:pt idx="2394">
                  <c:v>45130.999305555553</c:v>
                </c:pt>
                <c:pt idx="2395">
                  <c:v>45131.999305555553</c:v>
                </c:pt>
                <c:pt idx="2396">
                  <c:v>45132.999305555553</c:v>
                </c:pt>
                <c:pt idx="2397">
                  <c:v>45133.999305555553</c:v>
                </c:pt>
                <c:pt idx="2398">
                  <c:v>45134.999305555553</c:v>
                </c:pt>
                <c:pt idx="2399">
                  <c:v>45135.999305555553</c:v>
                </c:pt>
                <c:pt idx="2400">
                  <c:v>45136.999305555553</c:v>
                </c:pt>
                <c:pt idx="2401">
                  <c:v>45137.999305555553</c:v>
                </c:pt>
                <c:pt idx="2402">
                  <c:v>45138.999305555553</c:v>
                </c:pt>
                <c:pt idx="2403">
                  <c:v>45139.999305555553</c:v>
                </c:pt>
                <c:pt idx="2404">
                  <c:v>45140.999305555553</c:v>
                </c:pt>
                <c:pt idx="2405">
                  <c:v>45141.999305555553</c:v>
                </c:pt>
                <c:pt idx="2406">
                  <c:v>45142.999305555553</c:v>
                </c:pt>
                <c:pt idx="2407">
                  <c:v>45143.999305555553</c:v>
                </c:pt>
                <c:pt idx="2408">
                  <c:v>45144.999305555553</c:v>
                </c:pt>
                <c:pt idx="2409">
                  <c:v>45145.999305555553</c:v>
                </c:pt>
                <c:pt idx="2410">
                  <c:v>45146.999305555553</c:v>
                </c:pt>
                <c:pt idx="2411">
                  <c:v>45147.999305555553</c:v>
                </c:pt>
                <c:pt idx="2412">
                  <c:v>45148.999305555553</c:v>
                </c:pt>
                <c:pt idx="2413">
                  <c:v>45149.999305555553</c:v>
                </c:pt>
                <c:pt idx="2414">
                  <c:v>45150.999305555553</c:v>
                </c:pt>
                <c:pt idx="2415">
                  <c:v>45151.999305555553</c:v>
                </c:pt>
                <c:pt idx="2416">
                  <c:v>45152.999305555553</c:v>
                </c:pt>
                <c:pt idx="2417">
                  <c:v>45153.999305555553</c:v>
                </c:pt>
                <c:pt idx="2418">
                  <c:v>45154.999305555553</c:v>
                </c:pt>
                <c:pt idx="2419">
                  <c:v>45155.999305555553</c:v>
                </c:pt>
                <c:pt idx="2420">
                  <c:v>45156.999305555553</c:v>
                </c:pt>
                <c:pt idx="2421">
                  <c:v>45157.999305555553</c:v>
                </c:pt>
                <c:pt idx="2422">
                  <c:v>45158.999305555553</c:v>
                </c:pt>
                <c:pt idx="2423">
                  <c:v>45159.999305555553</c:v>
                </c:pt>
                <c:pt idx="2424">
                  <c:v>45160.999305555553</c:v>
                </c:pt>
                <c:pt idx="2425">
                  <c:v>45161.999305555553</c:v>
                </c:pt>
                <c:pt idx="2426">
                  <c:v>45162.999305555553</c:v>
                </c:pt>
                <c:pt idx="2427">
                  <c:v>45163.999305555553</c:v>
                </c:pt>
                <c:pt idx="2428">
                  <c:v>45164.999305555553</c:v>
                </c:pt>
                <c:pt idx="2429">
                  <c:v>45165.999305555553</c:v>
                </c:pt>
                <c:pt idx="2430">
                  <c:v>45166.999305555553</c:v>
                </c:pt>
                <c:pt idx="2431">
                  <c:v>45167.999305555553</c:v>
                </c:pt>
                <c:pt idx="2432">
                  <c:v>45168.999305555553</c:v>
                </c:pt>
                <c:pt idx="2433">
                  <c:v>45169.999305555553</c:v>
                </c:pt>
                <c:pt idx="2434">
                  <c:v>45170.999305555553</c:v>
                </c:pt>
                <c:pt idx="2435">
                  <c:v>45171.999305555553</c:v>
                </c:pt>
                <c:pt idx="2436">
                  <c:v>45172.999305555553</c:v>
                </c:pt>
                <c:pt idx="2437">
                  <c:v>45173.999305555553</c:v>
                </c:pt>
                <c:pt idx="2438">
                  <c:v>45174.999305555553</c:v>
                </c:pt>
                <c:pt idx="2439">
                  <c:v>45175.999305555553</c:v>
                </c:pt>
                <c:pt idx="2440">
                  <c:v>45176.999305555553</c:v>
                </c:pt>
                <c:pt idx="2441">
                  <c:v>45177.999305555553</c:v>
                </c:pt>
                <c:pt idx="2442">
                  <c:v>45178.999305555553</c:v>
                </c:pt>
                <c:pt idx="2443">
                  <c:v>45179.999305555553</c:v>
                </c:pt>
                <c:pt idx="2444">
                  <c:v>45180.999305555553</c:v>
                </c:pt>
                <c:pt idx="2445">
                  <c:v>45181.999305555553</c:v>
                </c:pt>
                <c:pt idx="2446">
                  <c:v>45182.999305555553</c:v>
                </c:pt>
                <c:pt idx="2447">
                  <c:v>45183.999305555553</c:v>
                </c:pt>
                <c:pt idx="2448">
                  <c:v>45184.999305555553</c:v>
                </c:pt>
                <c:pt idx="2449">
                  <c:v>45185.999305555553</c:v>
                </c:pt>
                <c:pt idx="2450">
                  <c:v>45186.999305555553</c:v>
                </c:pt>
                <c:pt idx="2451">
                  <c:v>45187.999305555553</c:v>
                </c:pt>
                <c:pt idx="2452">
                  <c:v>45188.999305555553</c:v>
                </c:pt>
                <c:pt idx="2453">
                  <c:v>45189.999305555553</c:v>
                </c:pt>
                <c:pt idx="2454">
                  <c:v>45190.999305555553</c:v>
                </c:pt>
                <c:pt idx="2455">
                  <c:v>45191.999305555553</c:v>
                </c:pt>
                <c:pt idx="2456">
                  <c:v>45192.999305555553</c:v>
                </c:pt>
                <c:pt idx="2457">
                  <c:v>45193.999305555553</c:v>
                </c:pt>
                <c:pt idx="2458">
                  <c:v>45194.999305555553</c:v>
                </c:pt>
                <c:pt idx="2459">
                  <c:v>45195.999305555553</c:v>
                </c:pt>
                <c:pt idx="2460">
                  <c:v>45196.999305555553</c:v>
                </c:pt>
                <c:pt idx="2461">
                  <c:v>45197.999305555553</c:v>
                </c:pt>
                <c:pt idx="2462">
                  <c:v>45198.999305555553</c:v>
                </c:pt>
                <c:pt idx="2463">
                  <c:v>45199.999305555553</c:v>
                </c:pt>
                <c:pt idx="2464">
                  <c:v>45200.999305555553</c:v>
                </c:pt>
                <c:pt idx="2465">
                  <c:v>45201.999305555553</c:v>
                </c:pt>
                <c:pt idx="2466">
                  <c:v>45202.999305555553</c:v>
                </c:pt>
                <c:pt idx="2467">
                  <c:v>45203.999305555553</c:v>
                </c:pt>
                <c:pt idx="2468">
                  <c:v>45204.999305555553</c:v>
                </c:pt>
                <c:pt idx="2469">
                  <c:v>45205.999305555553</c:v>
                </c:pt>
                <c:pt idx="2470">
                  <c:v>45206.999305555553</c:v>
                </c:pt>
                <c:pt idx="2471">
                  <c:v>45207.999305555553</c:v>
                </c:pt>
                <c:pt idx="2472">
                  <c:v>45208.999305555553</c:v>
                </c:pt>
                <c:pt idx="2473">
                  <c:v>45209.999305555553</c:v>
                </c:pt>
                <c:pt idx="2474">
                  <c:v>45210.999305555553</c:v>
                </c:pt>
                <c:pt idx="2475">
                  <c:v>45211.999305555553</c:v>
                </c:pt>
                <c:pt idx="2476">
                  <c:v>45212.999305555553</c:v>
                </c:pt>
                <c:pt idx="2477">
                  <c:v>45213.999305555553</c:v>
                </c:pt>
                <c:pt idx="2478">
                  <c:v>45214.999305555553</c:v>
                </c:pt>
                <c:pt idx="2479">
                  <c:v>45215.999305555553</c:v>
                </c:pt>
                <c:pt idx="2480">
                  <c:v>45216.999305555553</c:v>
                </c:pt>
                <c:pt idx="2481">
                  <c:v>45217.999305555553</c:v>
                </c:pt>
                <c:pt idx="2482">
                  <c:v>45218.999305555553</c:v>
                </c:pt>
                <c:pt idx="2483">
                  <c:v>45219.999305555553</c:v>
                </c:pt>
                <c:pt idx="2484">
                  <c:v>45220.999305555553</c:v>
                </c:pt>
                <c:pt idx="2485">
                  <c:v>45221.999305555553</c:v>
                </c:pt>
                <c:pt idx="2486">
                  <c:v>45222.999305555553</c:v>
                </c:pt>
                <c:pt idx="2487">
                  <c:v>45223.999305555553</c:v>
                </c:pt>
                <c:pt idx="2488">
                  <c:v>45224.999305555553</c:v>
                </c:pt>
                <c:pt idx="2489">
                  <c:v>45225.999305555553</c:v>
                </c:pt>
                <c:pt idx="2490">
                  <c:v>45226.999305555553</c:v>
                </c:pt>
                <c:pt idx="2491">
                  <c:v>45227.999305555553</c:v>
                </c:pt>
                <c:pt idx="2492">
                  <c:v>45228.999305555553</c:v>
                </c:pt>
                <c:pt idx="2493">
                  <c:v>45229.999305555553</c:v>
                </c:pt>
                <c:pt idx="2494">
                  <c:v>45230.999305555553</c:v>
                </c:pt>
                <c:pt idx="2495">
                  <c:v>45231.999305555553</c:v>
                </c:pt>
                <c:pt idx="2496">
                  <c:v>45232.999305555553</c:v>
                </c:pt>
                <c:pt idx="2497">
                  <c:v>45233.999305555553</c:v>
                </c:pt>
                <c:pt idx="2498">
                  <c:v>45234.999305555553</c:v>
                </c:pt>
                <c:pt idx="2499">
                  <c:v>45235.999305555553</c:v>
                </c:pt>
                <c:pt idx="2500">
                  <c:v>45236.999305555553</c:v>
                </c:pt>
                <c:pt idx="2501">
                  <c:v>45237.999305555553</c:v>
                </c:pt>
                <c:pt idx="2502">
                  <c:v>45238.999305555553</c:v>
                </c:pt>
                <c:pt idx="2503">
                  <c:v>45239.999305555553</c:v>
                </c:pt>
                <c:pt idx="2504">
                  <c:v>45240.999305555553</c:v>
                </c:pt>
                <c:pt idx="2505">
                  <c:v>45241.999305555553</c:v>
                </c:pt>
                <c:pt idx="2506">
                  <c:v>45242.999305555553</c:v>
                </c:pt>
                <c:pt idx="2507">
                  <c:v>45243.999305555553</c:v>
                </c:pt>
                <c:pt idx="2508">
                  <c:v>45244.999305555553</c:v>
                </c:pt>
                <c:pt idx="2509">
                  <c:v>45245.999305555553</c:v>
                </c:pt>
                <c:pt idx="2510">
                  <c:v>45246.999305555553</c:v>
                </c:pt>
                <c:pt idx="2511">
                  <c:v>45247.999305555553</c:v>
                </c:pt>
                <c:pt idx="2512">
                  <c:v>45248.999305555553</c:v>
                </c:pt>
                <c:pt idx="2513">
                  <c:v>45249.999305555553</c:v>
                </c:pt>
                <c:pt idx="2514">
                  <c:v>45250.999305555553</c:v>
                </c:pt>
                <c:pt idx="2515">
                  <c:v>45251.999305555553</c:v>
                </c:pt>
                <c:pt idx="2516">
                  <c:v>45252.999305555553</c:v>
                </c:pt>
                <c:pt idx="2517">
                  <c:v>45253.999305555553</c:v>
                </c:pt>
                <c:pt idx="2518">
                  <c:v>45254.999305555553</c:v>
                </c:pt>
                <c:pt idx="2519">
                  <c:v>45255.999305555553</c:v>
                </c:pt>
                <c:pt idx="2520">
                  <c:v>45256.999305555553</c:v>
                </c:pt>
                <c:pt idx="2521">
                  <c:v>45257.999305555553</c:v>
                </c:pt>
                <c:pt idx="2522">
                  <c:v>45258.999305555553</c:v>
                </c:pt>
                <c:pt idx="2523">
                  <c:v>45259.999305555553</c:v>
                </c:pt>
                <c:pt idx="2524">
                  <c:v>45260.999305555553</c:v>
                </c:pt>
                <c:pt idx="2525">
                  <c:v>45261.999305555553</c:v>
                </c:pt>
                <c:pt idx="2526">
                  <c:v>45262.999305555553</c:v>
                </c:pt>
                <c:pt idx="2527">
                  <c:v>45263.999305555553</c:v>
                </c:pt>
                <c:pt idx="2528">
                  <c:v>45264.999305555553</c:v>
                </c:pt>
                <c:pt idx="2529">
                  <c:v>45265.999305555553</c:v>
                </c:pt>
                <c:pt idx="2530">
                  <c:v>45266.999305555553</c:v>
                </c:pt>
                <c:pt idx="2531">
                  <c:v>45267.999305555553</c:v>
                </c:pt>
                <c:pt idx="2532">
                  <c:v>45268.999305555553</c:v>
                </c:pt>
                <c:pt idx="2533">
                  <c:v>45269.999305555553</c:v>
                </c:pt>
                <c:pt idx="2534">
                  <c:v>45270.999305555553</c:v>
                </c:pt>
                <c:pt idx="2535">
                  <c:v>45271.999305555553</c:v>
                </c:pt>
                <c:pt idx="2536">
                  <c:v>45272.999305555553</c:v>
                </c:pt>
                <c:pt idx="2537">
                  <c:v>45273.999305555553</c:v>
                </c:pt>
                <c:pt idx="2538">
                  <c:v>45274.999305555553</c:v>
                </c:pt>
                <c:pt idx="2539">
                  <c:v>45275.999305555553</c:v>
                </c:pt>
                <c:pt idx="2540">
                  <c:v>45276.999305555553</c:v>
                </c:pt>
                <c:pt idx="2541">
                  <c:v>45277.999305555553</c:v>
                </c:pt>
                <c:pt idx="2542">
                  <c:v>45278.999305555553</c:v>
                </c:pt>
                <c:pt idx="2543">
                  <c:v>45279.999305555553</c:v>
                </c:pt>
                <c:pt idx="2544">
                  <c:v>45280.999305555553</c:v>
                </c:pt>
                <c:pt idx="2545">
                  <c:v>45281.999305555553</c:v>
                </c:pt>
                <c:pt idx="2546">
                  <c:v>45282.999305555553</c:v>
                </c:pt>
                <c:pt idx="2547">
                  <c:v>45283.999305555553</c:v>
                </c:pt>
                <c:pt idx="2548">
                  <c:v>45284.999305555553</c:v>
                </c:pt>
                <c:pt idx="2549">
                  <c:v>45285.999305555553</c:v>
                </c:pt>
                <c:pt idx="2550">
                  <c:v>45286.999305555553</c:v>
                </c:pt>
                <c:pt idx="2551">
                  <c:v>45287.999305555553</c:v>
                </c:pt>
                <c:pt idx="2552">
                  <c:v>45288.999305555553</c:v>
                </c:pt>
                <c:pt idx="2553">
                  <c:v>45289.999305555553</c:v>
                </c:pt>
                <c:pt idx="2554">
                  <c:v>45290.999305555553</c:v>
                </c:pt>
                <c:pt idx="2555">
                  <c:v>45291.999305555553</c:v>
                </c:pt>
                <c:pt idx="2556">
                  <c:v>45292.999305555553</c:v>
                </c:pt>
                <c:pt idx="2557">
                  <c:v>45293.999305555553</c:v>
                </c:pt>
                <c:pt idx="2558">
                  <c:v>45294.999305555553</c:v>
                </c:pt>
                <c:pt idx="2559">
                  <c:v>45295.999305555553</c:v>
                </c:pt>
                <c:pt idx="2560">
                  <c:v>45296.999305555553</c:v>
                </c:pt>
                <c:pt idx="2561">
                  <c:v>45297.999305555553</c:v>
                </c:pt>
                <c:pt idx="2562">
                  <c:v>45298.999305555553</c:v>
                </c:pt>
                <c:pt idx="2563">
                  <c:v>45299.999305555553</c:v>
                </c:pt>
                <c:pt idx="2564">
                  <c:v>45300.999305555553</c:v>
                </c:pt>
                <c:pt idx="2565">
                  <c:v>45301.999305555553</c:v>
                </c:pt>
                <c:pt idx="2566">
                  <c:v>45302.999305555553</c:v>
                </c:pt>
                <c:pt idx="2567">
                  <c:v>45303.999305555553</c:v>
                </c:pt>
                <c:pt idx="2568">
                  <c:v>45304.999305555553</c:v>
                </c:pt>
                <c:pt idx="2569">
                  <c:v>45305.999305555553</c:v>
                </c:pt>
                <c:pt idx="2570">
                  <c:v>45306.999305555553</c:v>
                </c:pt>
                <c:pt idx="2571">
                  <c:v>45307.999305555553</c:v>
                </c:pt>
                <c:pt idx="2572">
                  <c:v>45308.999305555553</c:v>
                </c:pt>
                <c:pt idx="2573">
                  <c:v>45309.999305555553</c:v>
                </c:pt>
                <c:pt idx="2574">
                  <c:v>45310.999305555553</c:v>
                </c:pt>
                <c:pt idx="2575">
                  <c:v>45311.999305555553</c:v>
                </c:pt>
                <c:pt idx="2576">
                  <c:v>45312.999305555553</c:v>
                </c:pt>
                <c:pt idx="2577">
                  <c:v>45313.999305555553</c:v>
                </c:pt>
                <c:pt idx="2578">
                  <c:v>45314.999305555553</c:v>
                </c:pt>
                <c:pt idx="2579">
                  <c:v>45315.999305555553</c:v>
                </c:pt>
                <c:pt idx="2580">
                  <c:v>45316.999305555553</c:v>
                </c:pt>
                <c:pt idx="2581">
                  <c:v>45317.999305555553</c:v>
                </c:pt>
                <c:pt idx="2582">
                  <c:v>45318.999305555553</c:v>
                </c:pt>
                <c:pt idx="2583">
                  <c:v>45319.999305555553</c:v>
                </c:pt>
                <c:pt idx="2584">
                  <c:v>45320.999305555553</c:v>
                </c:pt>
                <c:pt idx="2585">
                  <c:v>45321.999305555553</c:v>
                </c:pt>
                <c:pt idx="2586">
                  <c:v>45322.999305555553</c:v>
                </c:pt>
                <c:pt idx="2587">
                  <c:v>45323.999305555553</c:v>
                </c:pt>
                <c:pt idx="2588">
                  <c:v>45324.999305555553</c:v>
                </c:pt>
                <c:pt idx="2589">
                  <c:v>45325.999305555553</c:v>
                </c:pt>
                <c:pt idx="2590">
                  <c:v>45326.999305555553</c:v>
                </c:pt>
                <c:pt idx="2591">
                  <c:v>45327.999305555553</c:v>
                </c:pt>
                <c:pt idx="2592">
                  <c:v>45328.999305555553</c:v>
                </c:pt>
                <c:pt idx="2593">
                  <c:v>45329.999305555553</c:v>
                </c:pt>
                <c:pt idx="2594">
                  <c:v>45330.999305555553</c:v>
                </c:pt>
                <c:pt idx="2595">
                  <c:v>45331.999305555553</c:v>
                </c:pt>
                <c:pt idx="2596">
                  <c:v>45332.999305555553</c:v>
                </c:pt>
                <c:pt idx="2597">
                  <c:v>45333.999305555553</c:v>
                </c:pt>
                <c:pt idx="2598">
                  <c:v>45334.999305555553</c:v>
                </c:pt>
                <c:pt idx="2599">
                  <c:v>45335.999305555553</c:v>
                </c:pt>
                <c:pt idx="2600">
                  <c:v>45336.999305555553</c:v>
                </c:pt>
                <c:pt idx="2601">
                  <c:v>45337.999305555553</c:v>
                </c:pt>
                <c:pt idx="2602">
                  <c:v>45338.999305555553</c:v>
                </c:pt>
                <c:pt idx="2603">
                  <c:v>45339.999305555553</c:v>
                </c:pt>
                <c:pt idx="2604">
                  <c:v>45340.999305555553</c:v>
                </c:pt>
                <c:pt idx="2605">
                  <c:v>45341.999305555553</c:v>
                </c:pt>
                <c:pt idx="2606">
                  <c:v>45342.999305555553</c:v>
                </c:pt>
                <c:pt idx="2607">
                  <c:v>45343.999305555553</c:v>
                </c:pt>
                <c:pt idx="2608">
                  <c:v>45344.999305555553</c:v>
                </c:pt>
                <c:pt idx="2609">
                  <c:v>45345.999305555553</c:v>
                </c:pt>
                <c:pt idx="2610">
                  <c:v>45346.999305555553</c:v>
                </c:pt>
                <c:pt idx="2611">
                  <c:v>45347.999305555553</c:v>
                </c:pt>
                <c:pt idx="2612">
                  <c:v>45348.999305555553</c:v>
                </c:pt>
                <c:pt idx="2613">
                  <c:v>45349.999305555553</c:v>
                </c:pt>
                <c:pt idx="2614">
                  <c:v>45350.999305555553</c:v>
                </c:pt>
                <c:pt idx="2615">
                  <c:v>45351.999305555553</c:v>
                </c:pt>
                <c:pt idx="2616">
                  <c:v>45352.999305555553</c:v>
                </c:pt>
                <c:pt idx="2617">
                  <c:v>45353.999305555553</c:v>
                </c:pt>
                <c:pt idx="2618">
                  <c:v>45354.999305555553</c:v>
                </c:pt>
                <c:pt idx="2619">
                  <c:v>45355.999305555553</c:v>
                </c:pt>
                <c:pt idx="2620">
                  <c:v>45356.999305555553</c:v>
                </c:pt>
                <c:pt idx="2621">
                  <c:v>45357.999305555553</c:v>
                </c:pt>
                <c:pt idx="2622">
                  <c:v>45358.999305555553</c:v>
                </c:pt>
                <c:pt idx="2623">
                  <c:v>45359.999305555553</c:v>
                </c:pt>
                <c:pt idx="2624">
                  <c:v>45360.999305555553</c:v>
                </c:pt>
                <c:pt idx="2625">
                  <c:v>45361.999305555553</c:v>
                </c:pt>
                <c:pt idx="2626">
                  <c:v>45362.999305555553</c:v>
                </c:pt>
                <c:pt idx="2627">
                  <c:v>45363.999305555553</c:v>
                </c:pt>
                <c:pt idx="2628">
                  <c:v>45364.999305555553</c:v>
                </c:pt>
                <c:pt idx="2629">
                  <c:v>45365.999305555553</c:v>
                </c:pt>
                <c:pt idx="2630">
                  <c:v>45366.999305555553</c:v>
                </c:pt>
                <c:pt idx="2631">
                  <c:v>45367.999305555553</c:v>
                </c:pt>
                <c:pt idx="2632">
                  <c:v>45368.999305555553</c:v>
                </c:pt>
                <c:pt idx="2633">
                  <c:v>45369.999305555553</c:v>
                </c:pt>
                <c:pt idx="2634">
                  <c:v>45370.999305555553</c:v>
                </c:pt>
                <c:pt idx="2635">
                  <c:v>45371.999305555553</c:v>
                </c:pt>
                <c:pt idx="2636">
                  <c:v>45372.999305555553</c:v>
                </c:pt>
                <c:pt idx="2637">
                  <c:v>45373.999305555553</c:v>
                </c:pt>
                <c:pt idx="2638">
                  <c:v>45374.999305555553</c:v>
                </c:pt>
                <c:pt idx="2639">
                  <c:v>45375.999305555553</c:v>
                </c:pt>
                <c:pt idx="2640">
                  <c:v>45376.999305555553</c:v>
                </c:pt>
                <c:pt idx="2641">
                  <c:v>45377.999305555553</c:v>
                </c:pt>
                <c:pt idx="2642">
                  <c:v>45378.999305555553</c:v>
                </c:pt>
                <c:pt idx="2643">
                  <c:v>45379.999305555553</c:v>
                </c:pt>
                <c:pt idx="2644">
                  <c:v>45380.999305555553</c:v>
                </c:pt>
                <c:pt idx="2645">
                  <c:v>45381.999305555553</c:v>
                </c:pt>
                <c:pt idx="2646">
                  <c:v>45382.999305555553</c:v>
                </c:pt>
                <c:pt idx="2647">
                  <c:v>45383.999305555553</c:v>
                </c:pt>
                <c:pt idx="2648">
                  <c:v>45384.999305555553</c:v>
                </c:pt>
                <c:pt idx="2649">
                  <c:v>45385.999305555553</c:v>
                </c:pt>
                <c:pt idx="2650">
                  <c:v>45386.999305555553</c:v>
                </c:pt>
                <c:pt idx="2651">
                  <c:v>45387.999305555553</c:v>
                </c:pt>
                <c:pt idx="2652">
                  <c:v>45388.999305555553</c:v>
                </c:pt>
                <c:pt idx="2653">
                  <c:v>45389.999305555553</c:v>
                </c:pt>
                <c:pt idx="2654">
                  <c:v>45390.999305555553</c:v>
                </c:pt>
                <c:pt idx="2655">
                  <c:v>45391.999305555553</c:v>
                </c:pt>
                <c:pt idx="2656">
                  <c:v>45392.999305555553</c:v>
                </c:pt>
                <c:pt idx="2657">
                  <c:v>45393.999305555553</c:v>
                </c:pt>
                <c:pt idx="2658">
                  <c:v>45394.999305555553</c:v>
                </c:pt>
                <c:pt idx="2659">
                  <c:v>45395.999305555553</c:v>
                </c:pt>
                <c:pt idx="2660">
                  <c:v>45396.999305555553</c:v>
                </c:pt>
                <c:pt idx="2661">
                  <c:v>45397.999305555553</c:v>
                </c:pt>
                <c:pt idx="2662">
                  <c:v>45398.999305555553</c:v>
                </c:pt>
                <c:pt idx="2663">
                  <c:v>45399.999305555553</c:v>
                </c:pt>
                <c:pt idx="2664">
                  <c:v>45400.999305555553</c:v>
                </c:pt>
                <c:pt idx="2665">
                  <c:v>45401.999305555553</c:v>
                </c:pt>
                <c:pt idx="2666">
                  <c:v>45402.999305555553</c:v>
                </c:pt>
                <c:pt idx="2667">
                  <c:v>45403.999305555553</c:v>
                </c:pt>
                <c:pt idx="2668">
                  <c:v>45404.999305555553</c:v>
                </c:pt>
                <c:pt idx="2669">
                  <c:v>45405.999305555553</c:v>
                </c:pt>
                <c:pt idx="2670">
                  <c:v>45406.999305555553</c:v>
                </c:pt>
                <c:pt idx="2671">
                  <c:v>45407.999305555553</c:v>
                </c:pt>
                <c:pt idx="2672">
                  <c:v>45408.999305555553</c:v>
                </c:pt>
                <c:pt idx="2673">
                  <c:v>45409.999305555553</c:v>
                </c:pt>
                <c:pt idx="2674">
                  <c:v>45410.999305555553</c:v>
                </c:pt>
                <c:pt idx="2675">
                  <c:v>45411.999305555553</c:v>
                </c:pt>
                <c:pt idx="2676">
                  <c:v>45412.999305555553</c:v>
                </c:pt>
                <c:pt idx="2677">
                  <c:v>45413.999305555553</c:v>
                </c:pt>
                <c:pt idx="2678">
                  <c:v>45414.999305555553</c:v>
                </c:pt>
                <c:pt idx="2679">
                  <c:v>45415.999305555553</c:v>
                </c:pt>
                <c:pt idx="2680">
                  <c:v>45416.999305555553</c:v>
                </c:pt>
                <c:pt idx="2681">
                  <c:v>45417.999305555553</c:v>
                </c:pt>
                <c:pt idx="2682">
                  <c:v>45418.999305555553</c:v>
                </c:pt>
                <c:pt idx="2683">
                  <c:v>45419.999305555553</c:v>
                </c:pt>
                <c:pt idx="2684">
                  <c:v>45420.999305555553</c:v>
                </c:pt>
                <c:pt idx="2685">
                  <c:v>45421.999305555553</c:v>
                </c:pt>
                <c:pt idx="2686">
                  <c:v>45422.999305555553</c:v>
                </c:pt>
                <c:pt idx="2687">
                  <c:v>45423.999305555553</c:v>
                </c:pt>
                <c:pt idx="2688">
                  <c:v>45424.999305555553</c:v>
                </c:pt>
                <c:pt idx="2689">
                  <c:v>45425.999305555553</c:v>
                </c:pt>
                <c:pt idx="2690">
                  <c:v>45426.999305555553</c:v>
                </c:pt>
                <c:pt idx="2691">
                  <c:v>45427.999305555553</c:v>
                </c:pt>
                <c:pt idx="2692">
                  <c:v>45428.999305555553</c:v>
                </c:pt>
                <c:pt idx="2693">
                  <c:v>45429.999305555553</c:v>
                </c:pt>
                <c:pt idx="2694">
                  <c:v>45430.999305555553</c:v>
                </c:pt>
                <c:pt idx="2695">
                  <c:v>45431.999305555553</c:v>
                </c:pt>
                <c:pt idx="2696">
                  <c:v>45432.999305555553</c:v>
                </c:pt>
                <c:pt idx="2697">
                  <c:v>45433.999305555553</c:v>
                </c:pt>
                <c:pt idx="2698">
                  <c:v>45434.999305555553</c:v>
                </c:pt>
                <c:pt idx="2699">
                  <c:v>45435.999305555553</c:v>
                </c:pt>
                <c:pt idx="2700">
                  <c:v>45436.999305555553</c:v>
                </c:pt>
                <c:pt idx="2701">
                  <c:v>45437.999305555553</c:v>
                </c:pt>
                <c:pt idx="2702">
                  <c:v>45438.999305555553</c:v>
                </c:pt>
                <c:pt idx="2703">
                  <c:v>45439.999305555553</c:v>
                </c:pt>
                <c:pt idx="2704">
                  <c:v>45440.999305555553</c:v>
                </c:pt>
                <c:pt idx="2705">
                  <c:v>45441.999305555553</c:v>
                </c:pt>
                <c:pt idx="2706">
                  <c:v>45442.999305555553</c:v>
                </c:pt>
                <c:pt idx="2707">
                  <c:v>45443.999305555553</c:v>
                </c:pt>
                <c:pt idx="2708">
                  <c:v>45444.999305555553</c:v>
                </c:pt>
                <c:pt idx="2709">
                  <c:v>45445.999305555553</c:v>
                </c:pt>
                <c:pt idx="2710">
                  <c:v>45446.999305555553</c:v>
                </c:pt>
                <c:pt idx="2711">
                  <c:v>45447.999305555553</c:v>
                </c:pt>
                <c:pt idx="2712">
                  <c:v>45448.999305555553</c:v>
                </c:pt>
                <c:pt idx="2713">
                  <c:v>45449.999305555553</c:v>
                </c:pt>
                <c:pt idx="2714">
                  <c:v>45450.999305555553</c:v>
                </c:pt>
                <c:pt idx="2715">
                  <c:v>45451.999305555553</c:v>
                </c:pt>
                <c:pt idx="2716">
                  <c:v>45452.999305555553</c:v>
                </c:pt>
                <c:pt idx="2717">
                  <c:v>45453.999305555553</c:v>
                </c:pt>
                <c:pt idx="2718">
                  <c:v>45454.999305555553</c:v>
                </c:pt>
                <c:pt idx="2719">
                  <c:v>45455.999305555553</c:v>
                </c:pt>
                <c:pt idx="2720">
                  <c:v>45456.999305555553</c:v>
                </c:pt>
                <c:pt idx="2721">
                  <c:v>45457.999305555553</c:v>
                </c:pt>
                <c:pt idx="2722">
                  <c:v>45458.999305555553</c:v>
                </c:pt>
                <c:pt idx="2723">
                  <c:v>45459.999305555553</c:v>
                </c:pt>
                <c:pt idx="2724">
                  <c:v>45460.999305555553</c:v>
                </c:pt>
                <c:pt idx="2725">
                  <c:v>45461.999305555553</c:v>
                </c:pt>
                <c:pt idx="2726">
                  <c:v>45462.999305555553</c:v>
                </c:pt>
                <c:pt idx="2727">
                  <c:v>45463.999305555553</c:v>
                </c:pt>
                <c:pt idx="2728">
                  <c:v>45464.999305555553</c:v>
                </c:pt>
                <c:pt idx="2729">
                  <c:v>45465.999305555553</c:v>
                </c:pt>
                <c:pt idx="2730">
                  <c:v>45466.999305555553</c:v>
                </c:pt>
                <c:pt idx="2731">
                  <c:v>45467.999305555553</c:v>
                </c:pt>
                <c:pt idx="2732">
                  <c:v>45468.999305555553</c:v>
                </c:pt>
                <c:pt idx="2733">
                  <c:v>45469.999305555553</c:v>
                </c:pt>
                <c:pt idx="2734">
                  <c:v>45470.999305555553</c:v>
                </c:pt>
                <c:pt idx="2735">
                  <c:v>45471.999305555553</c:v>
                </c:pt>
                <c:pt idx="2736">
                  <c:v>45472.999305555553</c:v>
                </c:pt>
                <c:pt idx="2737">
                  <c:v>45473.999305555553</c:v>
                </c:pt>
                <c:pt idx="2738">
                  <c:v>45474.999305555553</c:v>
                </c:pt>
                <c:pt idx="2739">
                  <c:v>45475.999305555553</c:v>
                </c:pt>
                <c:pt idx="2740">
                  <c:v>45476.999305555553</c:v>
                </c:pt>
                <c:pt idx="2741">
                  <c:v>45477.999305555553</c:v>
                </c:pt>
                <c:pt idx="2742">
                  <c:v>45478.999305555553</c:v>
                </c:pt>
                <c:pt idx="2743">
                  <c:v>45479.999305555553</c:v>
                </c:pt>
                <c:pt idx="2744">
                  <c:v>45480.999305555553</c:v>
                </c:pt>
                <c:pt idx="2745">
                  <c:v>45481.999305555553</c:v>
                </c:pt>
                <c:pt idx="2746">
                  <c:v>45482.999305555553</c:v>
                </c:pt>
                <c:pt idx="2747">
                  <c:v>45483.999305555553</c:v>
                </c:pt>
                <c:pt idx="2748">
                  <c:v>45484.999305555553</c:v>
                </c:pt>
                <c:pt idx="2749">
                  <c:v>45485.999305555553</c:v>
                </c:pt>
                <c:pt idx="2750">
                  <c:v>45486.999305555553</c:v>
                </c:pt>
                <c:pt idx="2751">
                  <c:v>45487.999305555553</c:v>
                </c:pt>
                <c:pt idx="2752">
                  <c:v>45488.999305555553</c:v>
                </c:pt>
                <c:pt idx="2753">
                  <c:v>45489.999305555553</c:v>
                </c:pt>
                <c:pt idx="2754">
                  <c:v>45490.999305555553</c:v>
                </c:pt>
                <c:pt idx="2755">
                  <c:v>45491.999305555553</c:v>
                </c:pt>
                <c:pt idx="2756">
                  <c:v>45492.999305555553</c:v>
                </c:pt>
                <c:pt idx="2757">
                  <c:v>45493.999305555553</c:v>
                </c:pt>
                <c:pt idx="2758">
                  <c:v>45494.999305555553</c:v>
                </c:pt>
                <c:pt idx="2759">
                  <c:v>45495.999305555553</c:v>
                </c:pt>
                <c:pt idx="2760">
                  <c:v>45496.999305555553</c:v>
                </c:pt>
                <c:pt idx="2761">
                  <c:v>45497.999305555553</c:v>
                </c:pt>
                <c:pt idx="2762">
                  <c:v>45498.999305555553</c:v>
                </c:pt>
                <c:pt idx="2763">
                  <c:v>45499.999305555553</c:v>
                </c:pt>
                <c:pt idx="2764">
                  <c:v>45500.999305555553</c:v>
                </c:pt>
                <c:pt idx="2765">
                  <c:v>45501.999305555553</c:v>
                </c:pt>
                <c:pt idx="2766">
                  <c:v>45502.999305555553</c:v>
                </c:pt>
                <c:pt idx="2767">
                  <c:v>45503.999305555553</c:v>
                </c:pt>
                <c:pt idx="2768">
                  <c:v>45504.999305555553</c:v>
                </c:pt>
                <c:pt idx="2769">
                  <c:v>45505.999305555553</c:v>
                </c:pt>
                <c:pt idx="2770">
                  <c:v>45506.999305555553</c:v>
                </c:pt>
                <c:pt idx="2771">
                  <c:v>45507.999305555553</c:v>
                </c:pt>
                <c:pt idx="2772">
                  <c:v>45508.999305555553</c:v>
                </c:pt>
                <c:pt idx="2773">
                  <c:v>45509.999305555553</c:v>
                </c:pt>
                <c:pt idx="2774">
                  <c:v>45510.999305555553</c:v>
                </c:pt>
                <c:pt idx="2775">
                  <c:v>45511.999305555553</c:v>
                </c:pt>
                <c:pt idx="2776">
                  <c:v>45512.999305555553</c:v>
                </c:pt>
                <c:pt idx="2777">
                  <c:v>45513.999305555553</c:v>
                </c:pt>
                <c:pt idx="2778">
                  <c:v>45514.999305555553</c:v>
                </c:pt>
                <c:pt idx="2779">
                  <c:v>45515.999305555553</c:v>
                </c:pt>
                <c:pt idx="2780">
                  <c:v>45516.999305555553</c:v>
                </c:pt>
                <c:pt idx="2781">
                  <c:v>45517.999305555553</c:v>
                </c:pt>
                <c:pt idx="2782">
                  <c:v>45518.999305555553</c:v>
                </c:pt>
                <c:pt idx="2783">
                  <c:v>45519.999305555553</c:v>
                </c:pt>
                <c:pt idx="2784">
                  <c:v>45520.999305555553</c:v>
                </c:pt>
                <c:pt idx="2785">
                  <c:v>45521.999305555553</c:v>
                </c:pt>
                <c:pt idx="2786">
                  <c:v>45522.999305555553</c:v>
                </c:pt>
                <c:pt idx="2787">
                  <c:v>45523.999305555553</c:v>
                </c:pt>
                <c:pt idx="2788">
                  <c:v>45524.999305555553</c:v>
                </c:pt>
                <c:pt idx="2789">
                  <c:v>45525.999305555553</c:v>
                </c:pt>
                <c:pt idx="2790">
                  <c:v>45526.999305555553</c:v>
                </c:pt>
                <c:pt idx="2791">
                  <c:v>45527.999305555553</c:v>
                </c:pt>
                <c:pt idx="2792">
                  <c:v>45528.999305555553</c:v>
                </c:pt>
                <c:pt idx="2793">
                  <c:v>45529.999305555553</c:v>
                </c:pt>
                <c:pt idx="2794">
                  <c:v>45530.999305555553</c:v>
                </c:pt>
                <c:pt idx="2795">
                  <c:v>45531.999305555553</c:v>
                </c:pt>
                <c:pt idx="2796">
                  <c:v>45532.999305555553</c:v>
                </c:pt>
                <c:pt idx="2797">
                  <c:v>45533.999305555553</c:v>
                </c:pt>
                <c:pt idx="2798">
                  <c:v>45534.999305555553</c:v>
                </c:pt>
                <c:pt idx="2799">
                  <c:v>45535.999305555553</c:v>
                </c:pt>
                <c:pt idx="2800">
                  <c:v>45536.999305555553</c:v>
                </c:pt>
                <c:pt idx="2801">
                  <c:v>45537.999305555553</c:v>
                </c:pt>
                <c:pt idx="2802">
                  <c:v>45538.999305555553</c:v>
                </c:pt>
                <c:pt idx="2803">
                  <c:v>45539.999305555553</c:v>
                </c:pt>
                <c:pt idx="2804">
                  <c:v>45540.999305555553</c:v>
                </c:pt>
                <c:pt idx="2805">
                  <c:v>45541.999305555553</c:v>
                </c:pt>
                <c:pt idx="2806">
                  <c:v>45542.999305555553</c:v>
                </c:pt>
                <c:pt idx="2807">
                  <c:v>45543.999305555553</c:v>
                </c:pt>
                <c:pt idx="2808">
                  <c:v>45544.999305555553</c:v>
                </c:pt>
                <c:pt idx="2809">
                  <c:v>45545.999305555553</c:v>
                </c:pt>
                <c:pt idx="2810">
                  <c:v>45546.999305555553</c:v>
                </c:pt>
                <c:pt idx="2811">
                  <c:v>45547.999305555553</c:v>
                </c:pt>
                <c:pt idx="2812">
                  <c:v>45548.999305555553</c:v>
                </c:pt>
                <c:pt idx="2813">
                  <c:v>45549.999305555553</c:v>
                </c:pt>
                <c:pt idx="2814">
                  <c:v>45550.999305555553</c:v>
                </c:pt>
                <c:pt idx="2815">
                  <c:v>45551.999305555553</c:v>
                </c:pt>
                <c:pt idx="2816">
                  <c:v>45552.999305555553</c:v>
                </c:pt>
                <c:pt idx="2817">
                  <c:v>45553.999305555553</c:v>
                </c:pt>
                <c:pt idx="2818">
                  <c:v>45554.999305555553</c:v>
                </c:pt>
                <c:pt idx="2819">
                  <c:v>45555.999305555553</c:v>
                </c:pt>
                <c:pt idx="2820">
                  <c:v>45556.999305555553</c:v>
                </c:pt>
                <c:pt idx="2821">
                  <c:v>45557.999305555553</c:v>
                </c:pt>
                <c:pt idx="2822">
                  <c:v>45558.999305555553</c:v>
                </c:pt>
                <c:pt idx="2823">
                  <c:v>45559.999305555553</c:v>
                </c:pt>
                <c:pt idx="2824">
                  <c:v>45560.999305555553</c:v>
                </c:pt>
                <c:pt idx="2825">
                  <c:v>45561.999305555553</c:v>
                </c:pt>
                <c:pt idx="2826">
                  <c:v>45562.999305555553</c:v>
                </c:pt>
                <c:pt idx="2827">
                  <c:v>45563.999305555553</c:v>
                </c:pt>
                <c:pt idx="2828">
                  <c:v>45564.999305555553</c:v>
                </c:pt>
                <c:pt idx="2829">
                  <c:v>45565.999305555553</c:v>
                </c:pt>
                <c:pt idx="2830">
                  <c:v>45566.999305555553</c:v>
                </c:pt>
                <c:pt idx="2831">
                  <c:v>45567.999305555553</c:v>
                </c:pt>
                <c:pt idx="2832">
                  <c:v>45568.999305555553</c:v>
                </c:pt>
                <c:pt idx="2833">
                  <c:v>45569.999305555553</c:v>
                </c:pt>
                <c:pt idx="2834">
                  <c:v>45570.999305555553</c:v>
                </c:pt>
                <c:pt idx="2835">
                  <c:v>45571.999305555553</c:v>
                </c:pt>
                <c:pt idx="2836">
                  <c:v>45572.999305555553</c:v>
                </c:pt>
                <c:pt idx="2837">
                  <c:v>45573.999305555553</c:v>
                </c:pt>
                <c:pt idx="2838">
                  <c:v>45574.999305555553</c:v>
                </c:pt>
                <c:pt idx="2839">
                  <c:v>45575.999305555553</c:v>
                </c:pt>
                <c:pt idx="2840">
                  <c:v>45576.999305555553</c:v>
                </c:pt>
                <c:pt idx="2841">
                  <c:v>45577.999305555553</c:v>
                </c:pt>
                <c:pt idx="2842">
                  <c:v>45578.999305555553</c:v>
                </c:pt>
                <c:pt idx="2843">
                  <c:v>45579.999305555553</c:v>
                </c:pt>
                <c:pt idx="2844">
                  <c:v>45580.999305555553</c:v>
                </c:pt>
                <c:pt idx="2845">
                  <c:v>45581.999305555553</c:v>
                </c:pt>
                <c:pt idx="2846">
                  <c:v>45582.999305555553</c:v>
                </c:pt>
                <c:pt idx="2847">
                  <c:v>45583.999305555553</c:v>
                </c:pt>
                <c:pt idx="2848">
                  <c:v>45584.999305555553</c:v>
                </c:pt>
                <c:pt idx="2849">
                  <c:v>45585.999305555553</c:v>
                </c:pt>
                <c:pt idx="2850">
                  <c:v>45586.999305555553</c:v>
                </c:pt>
                <c:pt idx="2851">
                  <c:v>45587.999305555553</c:v>
                </c:pt>
                <c:pt idx="2852">
                  <c:v>45588.999305555553</c:v>
                </c:pt>
                <c:pt idx="2853">
                  <c:v>45589.999305555553</c:v>
                </c:pt>
                <c:pt idx="2854">
                  <c:v>45590.999305555553</c:v>
                </c:pt>
                <c:pt idx="2855">
                  <c:v>45591.999305555553</c:v>
                </c:pt>
                <c:pt idx="2856">
                  <c:v>45592.999305555553</c:v>
                </c:pt>
                <c:pt idx="2857">
                  <c:v>45593.999305555553</c:v>
                </c:pt>
                <c:pt idx="2858">
                  <c:v>45594.999305555553</c:v>
                </c:pt>
                <c:pt idx="2859">
                  <c:v>45595.999305555553</c:v>
                </c:pt>
                <c:pt idx="2860">
                  <c:v>45596.999305555553</c:v>
                </c:pt>
                <c:pt idx="2861">
                  <c:v>45597.999305555553</c:v>
                </c:pt>
                <c:pt idx="2862">
                  <c:v>45598.999305555553</c:v>
                </c:pt>
                <c:pt idx="2863">
                  <c:v>45599.999305555553</c:v>
                </c:pt>
                <c:pt idx="2864">
                  <c:v>45600.999305555553</c:v>
                </c:pt>
                <c:pt idx="2865">
                  <c:v>45601.999305555553</c:v>
                </c:pt>
                <c:pt idx="2866">
                  <c:v>45602.999305555553</c:v>
                </c:pt>
                <c:pt idx="2867">
                  <c:v>45603.999305555553</c:v>
                </c:pt>
                <c:pt idx="2868">
                  <c:v>45604.999305555553</c:v>
                </c:pt>
                <c:pt idx="2869">
                  <c:v>45605.999305555553</c:v>
                </c:pt>
                <c:pt idx="2870">
                  <c:v>45606.999305555553</c:v>
                </c:pt>
                <c:pt idx="2871">
                  <c:v>45607.999305555553</c:v>
                </c:pt>
                <c:pt idx="2872">
                  <c:v>45608.999305555553</c:v>
                </c:pt>
                <c:pt idx="2873">
                  <c:v>45609.999305555553</c:v>
                </c:pt>
                <c:pt idx="2874">
                  <c:v>45610.999305555553</c:v>
                </c:pt>
                <c:pt idx="2875">
                  <c:v>45611.999305555553</c:v>
                </c:pt>
                <c:pt idx="2876">
                  <c:v>45612.999305555553</c:v>
                </c:pt>
                <c:pt idx="2877">
                  <c:v>45613.999305555553</c:v>
                </c:pt>
                <c:pt idx="2878">
                  <c:v>45614.999305555553</c:v>
                </c:pt>
                <c:pt idx="2879">
                  <c:v>45615.999305555553</c:v>
                </c:pt>
                <c:pt idx="2880">
                  <c:v>45616.999305555553</c:v>
                </c:pt>
                <c:pt idx="2881">
                  <c:v>45617.999305555553</c:v>
                </c:pt>
                <c:pt idx="2882">
                  <c:v>45618.999305555553</c:v>
                </c:pt>
                <c:pt idx="2883">
                  <c:v>45619.999305555553</c:v>
                </c:pt>
                <c:pt idx="2884">
                  <c:v>45620.999305555553</c:v>
                </c:pt>
                <c:pt idx="2885">
                  <c:v>45621.999305555553</c:v>
                </c:pt>
                <c:pt idx="2886">
                  <c:v>45622.999305555553</c:v>
                </c:pt>
                <c:pt idx="2887">
                  <c:v>45623.999305555553</c:v>
                </c:pt>
                <c:pt idx="2888">
                  <c:v>45624.999305555553</c:v>
                </c:pt>
                <c:pt idx="2889">
                  <c:v>45625.999305555553</c:v>
                </c:pt>
                <c:pt idx="2890">
                  <c:v>45626.999305555553</c:v>
                </c:pt>
                <c:pt idx="2891">
                  <c:v>45627.999305555553</c:v>
                </c:pt>
                <c:pt idx="2892">
                  <c:v>45628.999305555553</c:v>
                </c:pt>
                <c:pt idx="2893">
                  <c:v>45629.999305555553</c:v>
                </c:pt>
                <c:pt idx="2894">
                  <c:v>45630.999305555553</c:v>
                </c:pt>
                <c:pt idx="2895">
                  <c:v>45631.999305555553</c:v>
                </c:pt>
                <c:pt idx="2896">
                  <c:v>45632.999305555553</c:v>
                </c:pt>
                <c:pt idx="2897">
                  <c:v>45633.999305555553</c:v>
                </c:pt>
                <c:pt idx="2898">
                  <c:v>45634.999305555553</c:v>
                </c:pt>
                <c:pt idx="2899">
                  <c:v>45635.999305555553</c:v>
                </c:pt>
                <c:pt idx="2900">
                  <c:v>45636.999305555553</c:v>
                </c:pt>
                <c:pt idx="2901">
                  <c:v>45637.999305555553</c:v>
                </c:pt>
                <c:pt idx="2902">
                  <c:v>45638.999305555553</c:v>
                </c:pt>
                <c:pt idx="2903">
                  <c:v>45639.999305555553</c:v>
                </c:pt>
                <c:pt idx="2904">
                  <c:v>45640.999305555553</c:v>
                </c:pt>
                <c:pt idx="2905">
                  <c:v>45641.999305555553</c:v>
                </c:pt>
                <c:pt idx="2906">
                  <c:v>45642.999305555553</c:v>
                </c:pt>
                <c:pt idx="2907">
                  <c:v>45643.999305555553</c:v>
                </c:pt>
                <c:pt idx="2908">
                  <c:v>45644.999305555553</c:v>
                </c:pt>
                <c:pt idx="2909">
                  <c:v>45645.999305555553</c:v>
                </c:pt>
                <c:pt idx="2910">
                  <c:v>45646.999305555553</c:v>
                </c:pt>
                <c:pt idx="2911">
                  <c:v>45647.999305555553</c:v>
                </c:pt>
                <c:pt idx="2912">
                  <c:v>45648.999305555553</c:v>
                </c:pt>
                <c:pt idx="2913">
                  <c:v>45649.999305555553</c:v>
                </c:pt>
                <c:pt idx="2914">
                  <c:v>45650.999305555553</c:v>
                </c:pt>
                <c:pt idx="2915">
                  <c:v>45651.999305555553</c:v>
                </c:pt>
                <c:pt idx="2916">
                  <c:v>45652.999305555553</c:v>
                </c:pt>
                <c:pt idx="2917">
                  <c:v>45653.999305555553</c:v>
                </c:pt>
                <c:pt idx="2918">
                  <c:v>45654.999305555553</c:v>
                </c:pt>
                <c:pt idx="2919">
                  <c:v>45655.999305555553</c:v>
                </c:pt>
                <c:pt idx="2920">
                  <c:v>45656.999305555553</c:v>
                </c:pt>
                <c:pt idx="2921">
                  <c:v>45657.999305555553</c:v>
                </c:pt>
                <c:pt idx="2922">
                  <c:v>45658.999305555553</c:v>
                </c:pt>
                <c:pt idx="2923">
                  <c:v>45659.999305555553</c:v>
                </c:pt>
                <c:pt idx="2924">
                  <c:v>45660.999305555553</c:v>
                </c:pt>
                <c:pt idx="2925">
                  <c:v>45661.999305555553</c:v>
                </c:pt>
                <c:pt idx="2926">
                  <c:v>45662.999305555553</c:v>
                </c:pt>
                <c:pt idx="2927">
                  <c:v>45663.999305555553</c:v>
                </c:pt>
                <c:pt idx="2928">
                  <c:v>45664.999305555553</c:v>
                </c:pt>
                <c:pt idx="2929">
                  <c:v>45665.999305555553</c:v>
                </c:pt>
                <c:pt idx="2930">
                  <c:v>45666.999305555553</c:v>
                </c:pt>
                <c:pt idx="2931">
                  <c:v>45667.999305555553</c:v>
                </c:pt>
                <c:pt idx="2932">
                  <c:v>45668.999305555553</c:v>
                </c:pt>
                <c:pt idx="2933">
                  <c:v>45669.999305555553</c:v>
                </c:pt>
                <c:pt idx="2934">
                  <c:v>45670.999305555553</c:v>
                </c:pt>
                <c:pt idx="2935">
                  <c:v>45671.999305555553</c:v>
                </c:pt>
                <c:pt idx="2936">
                  <c:v>45672.999305555553</c:v>
                </c:pt>
                <c:pt idx="2937">
                  <c:v>45673.999305555553</c:v>
                </c:pt>
                <c:pt idx="2938">
                  <c:v>45674.999305555553</c:v>
                </c:pt>
                <c:pt idx="2939">
                  <c:v>45675.999305555553</c:v>
                </c:pt>
                <c:pt idx="2940">
                  <c:v>45676.999305555553</c:v>
                </c:pt>
                <c:pt idx="2941">
                  <c:v>45677.999305555553</c:v>
                </c:pt>
                <c:pt idx="2942">
                  <c:v>45678.999305555553</c:v>
                </c:pt>
                <c:pt idx="2943">
                  <c:v>45679.999305555553</c:v>
                </c:pt>
                <c:pt idx="2944">
                  <c:v>45680.999305555553</c:v>
                </c:pt>
                <c:pt idx="2945">
                  <c:v>45681.999305555553</c:v>
                </c:pt>
                <c:pt idx="2946">
                  <c:v>45682.999305555553</c:v>
                </c:pt>
                <c:pt idx="2947">
                  <c:v>45683.999305555553</c:v>
                </c:pt>
                <c:pt idx="2948">
                  <c:v>45684.999305555553</c:v>
                </c:pt>
                <c:pt idx="2949">
                  <c:v>45685.999305555553</c:v>
                </c:pt>
                <c:pt idx="2950">
                  <c:v>45686.999305555553</c:v>
                </c:pt>
                <c:pt idx="2951">
                  <c:v>45687.999305555553</c:v>
                </c:pt>
                <c:pt idx="2952">
                  <c:v>45688.999305555553</c:v>
                </c:pt>
                <c:pt idx="2953">
                  <c:v>45689.999305555553</c:v>
                </c:pt>
                <c:pt idx="2954">
                  <c:v>45690.999305555553</c:v>
                </c:pt>
                <c:pt idx="2955">
                  <c:v>45691.999305555553</c:v>
                </c:pt>
                <c:pt idx="2956">
                  <c:v>45692.999305555553</c:v>
                </c:pt>
                <c:pt idx="2957">
                  <c:v>45693.999305555553</c:v>
                </c:pt>
                <c:pt idx="2958">
                  <c:v>45694.999305555553</c:v>
                </c:pt>
                <c:pt idx="2959">
                  <c:v>45695.999305555553</c:v>
                </c:pt>
                <c:pt idx="2960">
                  <c:v>45696.999305555553</c:v>
                </c:pt>
                <c:pt idx="2961">
                  <c:v>45697.999305555553</c:v>
                </c:pt>
                <c:pt idx="2962">
                  <c:v>45698.999305555553</c:v>
                </c:pt>
                <c:pt idx="2963">
                  <c:v>45699.999305555553</c:v>
                </c:pt>
                <c:pt idx="2964">
                  <c:v>45700.999305555553</c:v>
                </c:pt>
                <c:pt idx="2965">
                  <c:v>45701.999305555553</c:v>
                </c:pt>
                <c:pt idx="2966">
                  <c:v>45702.999305555553</c:v>
                </c:pt>
                <c:pt idx="2967">
                  <c:v>45703.999305555553</c:v>
                </c:pt>
                <c:pt idx="2968">
                  <c:v>45704.999305555553</c:v>
                </c:pt>
                <c:pt idx="2969">
                  <c:v>45705.999305555553</c:v>
                </c:pt>
                <c:pt idx="2970">
                  <c:v>45706.999305555553</c:v>
                </c:pt>
                <c:pt idx="2971">
                  <c:v>45707.999305555553</c:v>
                </c:pt>
                <c:pt idx="2972">
                  <c:v>45708.999305555553</c:v>
                </c:pt>
                <c:pt idx="2973">
                  <c:v>45709.999305555553</c:v>
                </c:pt>
                <c:pt idx="2974">
                  <c:v>45710.999305555553</c:v>
                </c:pt>
                <c:pt idx="2975">
                  <c:v>45711.999305555553</c:v>
                </c:pt>
                <c:pt idx="2976">
                  <c:v>45712.999305555553</c:v>
                </c:pt>
                <c:pt idx="2977">
                  <c:v>45713.999305555553</c:v>
                </c:pt>
                <c:pt idx="2978">
                  <c:v>45714.999305555553</c:v>
                </c:pt>
                <c:pt idx="2979">
                  <c:v>45715.999305555553</c:v>
                </c:pt>
                <c:pt idx="2980">
                  <c:v>45716.999305555553</c:v>
                </c:pt>
                <c:pt idx="2981">
                  <c:v>45717.999305555553</c:v>
                </c:pt>
                <c:pt idx="2982">
                  <c:v>45718.999305555553</c:v>
                </c:pt>
                <c:pt idx="2983">
                  <c:v>45719.999305555553</c:v>
                </c:pt>
                <c:pt idx="2984">
                  <c:v>45720.999305555553</c:v>
                </c:pt>
                <c:pt idx="2985">
                  <c:v>45721.999305555553</c:v>
                </c:pt>
                <c:pt idx="2986">
                  <c:v>45722.999305555553</c:v>
                </c:pt>
                <c:pt idx="2987">
                  <c:v>45723.999305555553</c:v>
                </c:pt>
                <c:pt idx="2988">
                  <c:v>45724.999305555553</c:v>
                </c:pt>
                <c:pt idx="2989">
                  <c:v>45725.999305555553</c:v>
                </c:pt>
                <c:pt idx="2990">
                  <c:v>45726.999305555553</c:v>
                </c:pt>
                <c:pt idx="2991">
                  <c:v>45727.999305555553</c:v>
                </c:pt>
                <c:pt idx="2992">
                  <c:v>45728.999305555553</c:v>
                </c:pt>
                <c:pt idx="2993">
                  <c:v>45729.999305555553</c:v>
                </c:pt>
                <c:pt idx="2994">
                  <c:v>45730.999305555553</c:v>
                </c:pt>
                <c:pt idx="2995">
                  <c:v>45731.999305555553</c:v>
                </c:pt>
                <c:pt idx="2996">
                  <c:v>45732.999305555553</c:v>
                </c:pt>
                <c:pt idx="2997">
                  <c:v>45733.999305555553</c:v>
                </c:pt>
                <c:pt idx="2998">
                  <c:v>45734.999305555553</c:v>
                </c:pt>
                <c:pt idx="2999">
                  <c:v>45735.999305555553</c:v>
                </c:pt>
                <c:pt idx="3000">
                  <c:v>45736.999305555553</c:v>
                </c:pt>
                <c:pt idx="3001">
                  <c:v>45737.999305555553</c:v>
                </c:pt>
                <c:pt idx="3002">
                  <c:v>45738.999305555553</c:v>
                </c:pt>
                <c:pt idx="3003">
                  <c:v>45739.999305555553</c:v>
                </c:pt>
                <c:pt idx="3004">
                  <c:v>45740.999305555553</c:v>
                </c:pt>
                <c:pt idx="3005">
                  <c:v>45741.999305555553</c:v>
                </c:pt>
                <c:pt idx="3006">
                  <c:v>45742.999305555553</c:v>
                </c:pt>
                <c:pt idx="3007">
                  <c:v>45743.999305555553</c:v>
                </c:pt>
                <c:pt idx="3008">
                  <c:v>45744.999305555553</c:v>
                </c:pt>
                <c:pt idx="3009">
                  <c:v>45745.999305555553</c:v>
                </c:pt>
                <c:pt idx="3010">
                  <c:v>45746.999305555553</c:v>
                </c:pt>
                <c:pt idx="3011">
                  <c:v>45747.999305555553</c:v>
                </c:pt>
                <c:pt idx="3012">
                  <c:v>45748.999305555553</c:v>
                </c:pt>
                <c:pt idx="3013">
                  <c:v>45749.999305555553</c:v>
                </c:pt>
                <c:pt idx="3014">
                  <c:v>45750.999305555553</c:v>
                </c:pt>
                <c:pt idx="3015">
                  <c:v>45751.999305555553</c:v>
                </c:pt>
                <c:pt idx="3016">
                  <c:v>45752.999305555553</c:v>
                </c:pt>
                <c:pt idx="3017">
                  <c:v>45753.999305555553</c:v>
                </c:pt>
                <c:pt idx="3018">
                  <c:v>45754.999305555553</c:v>
                </c:pt>
                <c:pt idx="3019">
                  <c:v>45755.999305555553</c:v>
                </c:pt>
                <c:pt idx="3020">
                  <c:v>45756.999305555553</c:v>
                </c:pt>
                <c:pt idx="3021">
                  <c:v>45757.999305555553</c:v>
                </c:pt>
                <c:pt idx="3022">
                  <c:v>45758.999305555553</c:v>
                </c:pt>
                <c:pt idx="3023">
                  <c:v>45759.999305555553</c:v>
                </c:pt>
                <c:pt idx="3024">
                  <c:v>45760.999305555553</c:v>
                </c:pt>
                <c:pt idx="3025">
                  <c:v>45761.999305555553</c:v>
                </c:pt>
                <c:pt idx="3026">
                  <c:v>45762.999305555553</c:v>
                </c:pt>
                <c:pt idx="3027">
                  <c:v>45763.999305555553</c:v>
                </c:pt>
                <c:pt idx="3028">
                  <c:v>45764.999305555553</c:v>
                </c:pt>
                <c:pt idx="3029">
                  <c:v>45765.999305555553</c:v>
                </c:pt>
                <c:pt idx="3030">
                  <c:v>45766.999305555553</c:v>
                </c:pt>
                <c:pt idx="3031">
                  <c:v>45767.999305555553</c:v>
                </c:pt>
                <c:pt idx="3032">
                  <c:v>45768.999305555553</c:v>
                </c:pt>
                <c:pt idx="3033">
                  <c:v>45769.999305555553</c:v>
                </c:pt>
                <c:pt idx="3034">
                  <c:v>45770.999305555553</c:v>
                </c:pt>
                <c:pt idx="3035">
                  <c:v>45771.999305555553</c:v>
                </c:pt>
                <c:pt idx="3036">
                  <c:v>45772.999305555553</c:v>
                </c:pt>
                <c:pt idx="3037">
                  <c:v>45773.999305555553</c:v>
                </c:pt>
                <c:pt idx="3038">
                  <c:v>45774.999305555553</c:v>
                </c:pt>
                <c:pt idx="3039">
                  <c:v>45775.999305555553</c:v>
                </c:pt>
                <c:pt idx="3040">
                  <c:v>45776.999305555553</c:v>
                </c:pt>
                <c:pt idx="3041">
                  <c:v>45777.999305555553</c:v>
                </c:pt>
                <c:pt idx="3042">
                  <c:v>45778.999305555553</c:v>
                </c:pt>
                <c:pt idx="3043">
                  <c:v>45779.999305555553</c:v>
                </c:pt>
                <c:pt idx="3044">
                  <c:v>45780.999305555553</c:v>
                </c:pt>
                <c:pt idx="3045">
                  <c:v>45781.999305555553</c:v>
                </c:pt>
                <c:pt idx="3046">
                  <c:v>45782.999305555553</c:v>
                </c:pt>
                <c:pt idx="3047">
                  <c:v>45783.999305555553</c:v>
                </c:pt>
                <c:pt idx="3048">
                  <c:v>45784.999305555553</c:v>
                </c:pt>
                <c:pt idx="3049">
                  <c:v>45785.999305555553</c:v>
                </c:pt>
                <c:pt idx="3050">
                  <c:v>45786.999305555553</c:v>
                </c:pt>
                <c:pt idx="3051">
                  <c:v>45787.999305555553</c:v>
                </c:pt>
                <c:pt idx="3052">
                  <c:v>45788.999305555553</c:v>
                </c:pt>
                <c:pt idx="3053">
                  <c:v>45789.999305555553</c:v>
                </c:pt>
                <c:pt idx="3054">
                  <c:v>45790.999305555553</c:v>
                </c:pt>
                <c:pt idx="3055">
                  <c:v>45791.999305555553</c:v>
                </c:pt>
                <c:pt idx="3056">
                  <c:v>45792.999305555553</c:v>
                </c:pt>
                <c:pt idx="3057">
                  <c:v>45793.999305555553</c:v>
                </c:pt>
                <c:pt idx="3058">
                  <c:v>45794.999305555553</c:v>
                </c:pt>
                <c:pt idx="3059">
                  <c:v>45795.999305555553</c:v>
                </c:pt>
                <c:pt idx="3060">
                  <c:v>45796.999305555553</c:v>
                </c:pt>
                <c:pt idx="3061">
                  <c:v>45797.999305555553</c:v>
                </c:pt>
                <c:pt idx="3062">
                  <c:v>45798.999305555553</c:v>
                </c:pt>
                <c:pt idx="3063">
                  <c:v>45799.999305555553</c:v>
                </c:pt>
                <c:pt idx="3064">
                  <c:v>45800.999305555553</c:v>
                </c:pt>
                <c:pt idx="3065">
                  <c:v>45801.999305555553</c:v>
                </c:pt>
                <c:pt idx="3066">
                  <c:v>45802.999305555553</c:v>
                </c:pt>
                <c:pt idx="3067">
                  <c:v>45803.999305555553</c:v>
                </c:pt>
                <c:pt idx="3068">
                  <c:v>45804.999305555553</c:v>
                </c:pt>
                <c:pt idx="3069">
                  <c:v>45805.999305555553</c:v>
                </c:pt>
                <c:pt idx="3070">
                  <c:v>45806.999305555553</c:v>
                </c:pt>
                <c:pt idx="3071">
                  <c:v>45807.999305555553</c:v>
                </c:pt>
                <c:pt idx="3072">
                  <c:v>45808.999305555553</c:v>
                </c:pt>
                <c:pt idx="3073">
                  <c:v>45809.999305555553</c:v>
                </c:pt>
                <c:pt idx="3074">
                  <c:v>45810.999305555553</c:v>
                </c:pt>
                <c:pt idx="3075">
                  <c:v>45811.999305555553</c:v>
                </c:pt>
                <c:pt idx="3076">
                  <c:v>45812.999305555553</c:v>
                </c:pt>
                <c:pt idx="3077">
                  <c:v>45813.999305555553</c:v>
                </c:pt>
                <c:pt idx="3078">
                  <c:v>45814.999305555553</c:v>
                </c:pt>
                <c:pt idx="3079">
                  <c:v>45815.999305555553</c:v>
                </c:pt>
                <c:pt idx="3080">
                  <c:v>45816.999305555553</c:v>
                </c:pt>
                <c:pt idx="3081">
                  <c:v>45817.999305555553</c:v>
                </c:pt>
                <c:pt idx="3082">
                  <c:v>45818.999305555553</c:v>
                </c:pt>
                <c:pt idx="3083">
                  <c:v>45819.999305555553</c:v>
                </c:pt>
                <c:pt idx="3084">
                  <c:v>45820.999305555553</c:v>
                </c:pt>
                <c:pt idx="3085">
                  <c:v>45821.999305555553</c:v>
                </c:pt>
                <c:pt idx="3086">
                  <c:v>45822.999305555553</c:v>
                </c:pt>
                <c:pt idx="3087">
                  <c:v>45823.999305555553</c:v>
                </c:pt>
                <c:pt idx="3088">
                  <c:v>45824.999305555553</c:v>
                </c:pt>
                <c:pt idx="3089">
                  <c:v>45825.999305555553</c:v>
                </c:pt>
                <c:pt idx="3090">
                  <c:v>45826.999305555553</c:v>
                </c:pt>
                <c:pt idx="3091">
                  <c:v>45827.999305555553</c:v>
                </c:pt>
                <c:pt idx="3092">
                  <c:v>45828.999305555553</c:v>
                </c:pt>
                <c:pt idx="3093">
                  <c:v>45829.999305555553</c:v>
                </c:pt>
                <c:pt idx="3094">
                  <c:v>45830.999305555553</c:v>
                </c:pt>
                <c:pt idx="3095">
                  <c:v>45831.999305555553</c:v>
                </c:pt>
                <c:pt idx="3096">
                  <c:v>45832.999305555553</c:v>
                </c:pt>
                <c:pt idx="3097">
                  <c:v>45833.999305555553</c:v>
                </c:pt>
                <c:pt idx="3098">
                  <c:v>45834.999305555553</c:v>
                </c:pt>
                <c:pt idx="3099">
                  <c:v>45835.999305555553</c:v>
                </c:pt>
                <c:pt idx="3100">
                  <c:v>45836.999305555553</c:v>
                </c:pt>
                <c:pt idx="3101">
                  <c:v>45837.999305555553</c:v>
                </c:pt>
                <c:pt idx="3102">
                  <c:v>45838.999305555553</c:v>
                </c:pt>
                <c:pt idx="3103">
                  <c:v>45839.999305555553</c:v>
                </c:pt>
                <c:pt idx="3104">
                  <c:v>45840.999305555553</c:v>
                </c:pt>
                <c:pt idx="3105">
                  <c:v>45841.999305555553</c:v>
                </c:pt>
                <c:pt idx="3106">
                  <c:v>45842.999305555553</c:v>
                </c:pt>
                <c:pt idx="3107">
                  <c:v>45843.999305555553</c:v>
                </c:pt>
                <c:pt idx="3108">
                  <c:v>45844.999305555553</c:v>
                </c:pt>
                <c:pt idx="3109">
                  <c:v>45845.999305555553</c:v>
                </c:pt>
                <c:pt idx="3110">
                  <c:v>45846.999305555553</c:v>
                </c:pt>
                <c:pt idx="3111">
                  <c:v>45847.999305555553</c:v>
                </c:pt>
                <c:pt idx="3112">
                  <c:v>45848.999305555553</c:v>
                </c:pt>
                <c:pt idx="3113">
                  <c:v>45849.999305555553</c:v>
                </c:pt>
                <c:pt idx="3114">
                  <c:v>45850.999305555553</c:v>
                </c:pt>
                <c:pt idx="3115">
                  <c:v>45851.999305555553</c:v>
                </c:pt>
                <c:pt idx="3116">
                  <c:v>45852.999305555553</c:v>
                </c:pt>
                <c:pt idx="3117">
                  <c:v>45853.999305555553</c:v>
                </c:pt>
                <c:pt idx="3118">
                  <c:v>45854.999305555553</c:v>
                </c:pt>
                <c:pt idx="3119">
                  <c:v>45855.999305555553</c:v>
                </c:pt>
                <c:pt idx="3120">
                  <c:v>45856.999305555553</c:v>
                </c:pt>
                <c:pt idx="3121">
                  <c:v>45857.999305555553</c:v>
                </c:pt>
                <c:pt idx="3122">
                  <c:v>45858.999305555553</c:v>
                </c:pt>
                <c:pt idx="3123">
                  <c:v>45859.999305555553</c:v>
                </c:pt>
                <c:pt idx="3124">
                  <c:v>45860.999305555553</c:v>
                </c:pt>
                <c:pt idx="3125">
                  <c:v>45861.999305555553</c:v>
                </c:pt>
                <c:pt idx="3126">
                  <c:v>45862.999305555553</c:v>
                </c:pt>
                <c:pt idx="3127">
                  <c:v>45863.999305555553</c:v>
                </c:pt>
                <c:pt idx="3128">
                  <c:v>45864.999305555553</c:v>
                </c:pt>
                <c:pt idx="3129">
                  <c:v>45865.999305555553</c:v>
                </c:pt>
                <c:pt idx="3130">
                  <c:v>45866.999305555553</c:v>
                </c:pt>
                <c:pt idx="3131">
                  <c:v>45867.999305555553</c:v>
                </c:pt>
                <c:pt idx="3132">
                  <c:v>45868.999305555553</c:v>
                </c:pt>
                <c:pt idx="3133">
                  <c:v>45869.999305555553</c:v>
                </c:pt>
                <c:pt idx="3134">
                  <c:v>45870.999305555553</c:v>
                </c:pt>
                <c:pt idx="3135">
                  <c:v>45871.999305555553</c:v>
                </c:pt>
                <c:pt idx="3136">
                  <c:v>45872.999305555553</c:v>
                </c:pt>
                <c:pt idx="3137">
                  <c:v>45873.999305555553</c:v>
                </c:pt>
                <c:pt idx="3138">
                  <c:v>45874.999305555553</c:v>
                </c:pt>
                <c:pt idx="3139">
                  <c:v>45875.999305555553</c:v>
                </c:pt>
                <c:pt idx="3140">
                  <c:v>45876.999305555553</c:v>
                </c:pt>
                <c:pt idx="3141">
                  <c:v>45877.999305555553</c:v>
                </c:pt>
                <c:pt idx="3142">
                  <c:v>45878.999305555553</c:v>
                </c:pt>
                <c:pt idx="3143">
                  <c:v>45879.999305555553</c:v>
                </c:pt>
                <c:pt idx="3144">
                  <c:v>45880.999305555553</c:v>
                </c:pt>
                <c:pt idx="3145">
                  <c:v>45881.999305555553</c:v>
                </c:pt>
                <c:pt idx="3146">
                  <c:v>45882.999305555553</c:v>
                </c:pt>
                <c:pt idx="3147">
                  <c:v>45883.999305555553</c:v>
                </c:pt>
                <c:pt idx="3148">
                  <c:v>45884.999305555553</c:v>
                </c:pt>
                <c:pt idx="3149">
                  <c:v>45885.999305555553</c:v>
                </c:pt>
                <c:pt idx="3150">
                  <c:v>45886.999305555553</c:v>
                </c:pt>
                <c:pt idx="3151">
                  <c:v>45887.999305555553</c:v>
                </c:pt>
                <c:pt idx="3152">
                  <c:v>45888.999305555553</c:v>
                </c:pt>
                <c:pt idx="3153">
                  <c:v>45889.999305555553</c:v>
                </c:pt>
                <c:pt idx="3154">
                  <c:v>45890.999305555553</c:v>
                </c:pt>
                <c:pt idx="3155">
                  <c:v>45891.999305555553</c:v>
                </c:pt>
                <c:pt idx="3156">
                  <c:v>45892.999305555553</c:v>
                </c:pt>
                <c:pt idx="3157">
                  <c:v>45893.999305555553</c:v>
                </c:pt>
                <c:pt idx="3158">
                  <c:v>45894.999305555553</c:v>
                </c:pt>
                <c:pt idx="3159">
                  <c:v>45895.999305555553</c:v>
                </c:pt>
                <c:pt idx="3160">
                  <c:v>45896.999305555553</c:v>
                </c:pt>
                <c:pt idx="3161">
                  <c:v>45897.999305555553</c:v>
                </c:pt>
                <c:pt idx="3162">
                  <c:v>45898.999305555553</c:v>
                </c:pt>
                <c:pt idx="3163">
                  <c:v>45899.999305555553</c:v>
                </c:pt>
                <c:pt idx="3164">
                  <c:v>45900.999305555553</c:v>
                </c:pt>
                <c:pt idx="3165">
                  <c:v>45901.999305555553</c:v>
                </c:pt>
                <c:pt idx="3166">
                  <c:v>45902.999305555553</c:v>
                </c:pt>
                <c:pt idx="3167">
                  <c:v>45903.999305555553</c:v>
                </c:pt>
                <c:pt idx="3168">
                  <c:v>45904.999305555553</c:v>
                </c:pt>
                <c:pt idx="3169">
                  <c:v>45905.999305555553</c:v>
                </c:pt>
                <c:pt idx="3170">
                  <c:v>45906.999305555553</c:v>
                </c:pt>
                <c:pt idx="3171">
                  <c:v>45907.999305555553</c:v>
                </c:pt>
                <c:pt idx="3172">
                  <c:v>45908.999305555553</c:v>
                </c:pt>
                <c:pt idx="3173">
                  <c:v>45909.999305555553</c:v>
                </c:pt>
                <c:pt idx="3174">
                  <c:v>45910.999305555553</c:v>
                </c:pt>
                <c:pt idx="3175">
                  <c:v>45911.999305555553</c:v>
                </c:pt>
                <c:pt idx="3176">
                  <c:v>45912.999305555553</c:v>
                </c:pt>
                <c:pt idx="3177">
                  <c:v>45913.999305555553</c:v>
                </c:pt>
                <c:pt idx="3178">
                  <c:v>45914.999305555553</c:v>
                </c:pt>
                <c:pt idx="3179">
                  <c:v>45915.999305555553</c:v>
                </c:pt>
                <c:pt idx="3180">
                  <c:v>45916.999305555553</c:v>
                </c:pt>
                <c:pt idx="3181">
                  <c:v>45917.999305555553</c:v>
                </c:pt>
                <c:pt idx="3182">
                  <c:v>45918.999305555553</c:v>
                </c:pt>
                <c:pt idx="3183">
                  <c:v>45919.999305555553</c:v>
                </c:pt>
                <c:pt idx="3184">
                  <c:v>45920.999305555553</c:v>
                </c:pt>
                <c:pt idx="3185">
                  <c:v>45921.999305555553</c:v>
                </c:pt>
                <c:pt idx="3186">
                  <c:v>45922.999305555553</c:v>
                </c:pt>
                <c:pt idx="3187">
                  <c:v>45923.999305555553</c:v>
                </c:pt>
                <c:pt idx="3188">
                  <c:v>45924.999305555553</c:v>
                </c:pt>
                <c:pt idx="3189">
                  <c:v>45925.999305555553</c:v>
                </c:pt>
                <c:pt idx="3190">
                  <c:v>45926.999305555553</c:v>
                </c:pt>
                <c:pt idx="3191">
                  <c:v>45927.999305555553</c:v>
                </c:pt>
                <c:pt idx="3192">
                  <c:v>45928.999305555553</c:v>
                </c:pt>
                <c:pt idx="3193">
                  <c:v>45929.999305555553</c:v>
                </c:pt>
                <c:pt idx="3194">
                  <c:v>45930.999305555553</c:v>
                </c:pt>
                <c:pt idx="3195">
                  <c:v>45931.999305555553</c:v>
                </c:pt>
                <c:pt idx="3196">
                  <c:v>45932.999305555553</c:v>
                </c:pt>
                <c:pt idx="3197">
                  <c:v>45933.999305555553</c:v>
                </c:pt>
                <c:pt idx="3198">
                  <c:v>45934.999305555553</c:v>
                </c:pt>
                <c:pt idx="3199">
                  <c:v>45935.999305555553</c:v>
                </c:pt>
                <c:pt idx="3200">
                  <c:v>45936.999305555553</c:v>
                </c:pt>
                <c:pt idx="3201">
                  <c:v>45937.999305555553</c:v>
                </c:pt>
                <c:pt idx="3202">
                  <c:v>45938.999305555553</c:v>
                </c:pt>
                <c:pt idx="3203">
                  <c:v>45939.999305555553</c:v>
                </c:pt>
                <c:pt idx="3204">
                  <c:v>45940.999305555553</c:v>
                </c:pt>
                <c:pt idx="3205">
                  <c:v>45941.999305555553</c:v>
                </c:pt>
                <c:pt idx="3206">
                  <c:v>45942.999305555553</c:v>
                </c:pt>
                <c:pt idx="3207">
                  <c:v>45943.999305555553</c:v>
                </c:pt>
                <c:pt idx="3208">
                  <c:v>45944.999305555553</c:v>
                </c:pt>
                <c:pt idx="3209">
                  <c:v>45945.999305555553</c:v>
                </c:pt>
                <c:pt idx="3210">
                  <c:v>45946.999305555553</c:v>
                </c:pt>
                <c:pt idx="3211">
                  <c:v>45947.999305555553</c:v>
                </c:pt>
                <c:pt idx="3212">
                  <c:v>45948.999305555553</c:v>
                </c:pt>
                <c:pt idx="3213">
                  <c:v>45949.999305555553</c:v>
                </c:pt>
                <c:pt idx="3214">
                  <c:v>45950.999305555553</c:v>
                </c:pt>
                <c:pt idx="3215">
                  <c:v>45951.999305555553</c:v>
                </c:pt>
                <c:pt idx="3216">
                  <c:v>45952.999305555553</c:v>
                </c:pt>
                <c:pt idx="3217">
                  <c:v>45953.999305555553</c:v>
                </c:pt>
                <c:pt idx="3218">
                  <c:v>45954.999305555553</c:v>
                </c:pt>
                <c:pt idx="3219">
                  <c:v>45955.999305555553</c:v>
                </c:pt>
                <c:pt idx="3220">
                  <c:v>45956.999305555553</c:v>
                </c:pt>
                <c:pt idx="3221">
                  <c:v>45957.999305555553</c:v>
                </c:pt>
                <c:pt idx="3222">
                  <c:v>45958.999305555553</c:v>
                </c:pt>
                <c:pt idx="3223">
                  <c:v>45959.999305555553</c:v>
                </c:pt>
                <c:pt idx="3224">
                  <c:v>45960.999305555553</c:v>
                </c:pt>
                <c:pt idx="3225">
                  <c:v>45961.999305555553</c:v>
                </c:pt>
                <c:pt idx="3226">
                  <c:v>45962.999305555553</c:v>
                </c:pt>
                <c:pt idx="3227">
                  <c:v>45963.999305555553</c:v>
                </c:pt>
                <c:pt idx="3228">
                  <c:v>45964.999305555553</c:v>
                </c:pt>
                <c:pt idx="3229">
                  <c:v>45965.999305555553</c:v>
                </c:pt>
                <c:pt idx="3230">
                  <c:v>45966.999305555553</c:v>
                </c:pt>
                <c:pt idx="3231">
                  <c:v>45967.999305555553</c:v>
                </c:pt>
                <c:pt idx="3232">
                  <c:v>45968.999305555553</c:v>
                </c:pt>
                <c:pt idx="3233">
                  <c:v>45969.999305555553</c:v>
                </c:pt>
                <c:pt idx="3234">
                  <c:v>45970.999305555553</c:v>
                </c:pt>
                <c:pt idx="3235">
                  <c:v>45971.999305555553</c:v>
                </c:pt>
                <c:pt idx="3236">
                  <c:v>45972.999305555553</c:v>
                </c:pt>
                <c:pt idx="3237">
                  <c:v>45973.999305555553</c:v>
                </c:pt>
                <c:pt idx="3238">
                  <c:v>45974.999305555553</c:v>
                </c:pt>
                <c:pt idx="3239">
                  <c:v>45975.999305555553</c:v>
                </c:pt>
                <c:pt idx="3240">
                  <c:v>45976.999305555553</c:v>
                </c:pt>
                <c:pt idx="3241">
                  <c:v>45977.999305555553</c:v>
                </c:pt>
                <c:pt idx="3242">
                  <c:v>45978.999305555553</c:v>
                </c:pt>
                <c:pt idx="3243">
                  <c:v>45979.999305555553</c:v>
                </c:pt>
                <c:pt idx="3244">
                  <c:v>45980.999305555553</c:v>
                </c:pt>
                <c:pt idx="3245">
                  <c:v>45981.999305555553</c:v>
                </c:pt>
                <c:pt idx="3246">
                  <c:v>45982.999305555553</c:v>
                </c:pt>
                <c:pt idx="3247">
                  <c:v>45983.999305555553</c:v>
                </c:pt>
                <c:pt idx="3248">
                  <c:v>45984.999305555553</c:v>
                </c:pt>
                <c:pt idx="3249">
                  <c:v>45985.999305555553</c:v>
                </c:pt>
                <c:pt idx="3250">
                  <c:v>45986.999305555553</c:v>
                </c:pt>
                <c:pt idx="3251">
                  <c:v>45987.999305555553</c:v>
                </c:pt>
                <c:pt idx="3252">
                  <c:v>45988.999305555553</c:v>
                </c:pt>
                <c:pt idx="3253">
                  <c:v>45989.999305555553</c:v>
                </c:pt>
                <c:pt idx="3254">
                  <c:v>45990.999305555553</c:v>
                </c:pt>
                <c:pt idx="3255">
                  <c:v>45991.999305555553</c:v>
                </c:pt>
                <c:pt idx="3256">
                  <c:v>45992.999305555553</c:v>
                </c:pt>
                <c:pt idx="3257">
                  <c:v>45993.999305555553</c:v>
                </c:pt>
                <c:pt idx="3258">
                  <c:v>45994.999305555553</c:v>
                </c:pt>
                <c:pt idx="3259">
                  <c:v>45995.999305555553</c:v>
                </c:pt>
                <c:pt idx="3260">
                  <c:v>45996.999305555553</c:v>
                </c:pt>
                <c:pt idx="3261">
                  <c:v>45997.999305555553</c:v>
                </c:pt>
                <c:pt idx="3262">
                  <c:v>45998.999305555553</c:v>
                </c:pt>
                <c:pt idx="3263">
                  <c:v>45999.999305555553</c:v>
                </c:pt>
                <c:pt idx="3264">
                  <c:v>46000.999305555553</c:v>
                </c:pt>
                <c:pt idx="3265">
                  <c:v>46001.999305555553</c:v>
                </c:pt>
                <c:pt idx="3266">
                  <c:v>46002.999305555553</c:v>
                </c:pt>
                <c:pt idx="3267">
                  <c:v>46003.999305555553</c:v>
                </c:pt>
                <c:pt idx="3268">
                  <c:v>46004.999305555553</c:v>
                </c:pt>
                <c:pt idx="3269">
                  <c:v>46005.999305555553</c:v>
                </c:pt>
                <c:pt idx="3270">
                  <c:v>46006.999305555553</c:v>
                </c:pt>
                <c:pt idx="3271">
                  <c:v>46007.999305555553</c:v>
                </c:pt>
                <c:pt idx="3272">
                  <c:v>46008.999305555553</c:v>
                </c:pt>
                <c:pt idx="3273">
                  <c:v>46009.999305555553</c:v>
                </c:pt>
                <c:pt idx="3274">
                  <c:v>46010.999305555553</c:v>
                </c:pt>
                <c:pt idx="3275">
                  <c:v>46011.999305555553</c:v>
                </c:pt>
                <c:pt idx="3276">
                  <c:v>46012.999305555553</c:v>
                </c:pt>
                <c:pt idx="3277">
                  <c:v>46013.999305555553</c:v>
                </c:pt>
                <c:pt idx="3278">
                  <c:v>46014.999305555553</c:v>
                </c:pt>
                <c:pt idx="3279">
                  <c:v>46015.999305555553</c:v>
                </c:pt>
                <c:pt idx="3280">
                  <c:v>46016.999305555553</c:v>
                </c:pt>
                <c:pt idx="3281">
                  <c:v>46017.999305555553</c:v>
                </c:pt>
                <c:pt idx="3282">
                  <c:v>46018.999305555553</c:v>
                </c:pt>
                <c:pt idx="3283">
                  <c:v>46019.999305555553</c:v>
                </c:pt>
                <c:pt idx="3284">
                  <c:v>46020.999305555553</c:v>
                </c:pt>
                <c:pt idx="3285">
                  <c:v>46021.999305555553</c:v>
                </c:pt>
                <c:pt idx="3286">
                  <c:v>46022.999305555553</c:v>
                </c:pt>
                <c:pt idx="3287">
                  <c:v>46023.999305555553</c:v>
                </c:pt>
                <c:pt idx="3288">
                  <c:v>46024.999305555553</c:v>
                </c:pt>
                <c:pt idx="3289">
                  <c:v>46025.999305555553</c:v>
                </c:pt>
                <c:pt idx="3290">
                  <c:v>46026.999305555553</c:v>
                </c:pt>
                <c:pt idx="3291">
                  <c:v>46027.999305555553</c:v>
                </c:pt>
                <c:pt idx="3292">
                  <c:v>46028.999305555553</c:v>
                </c:pt>
                <c:pt idx="3293">
                  <c:v>46029.999305555553</c:v>
                </c:pt>
                <c:pt idx="3294">
                  <c:v>46030.999305555553</c:v>
                </c:pt>
                <c:pt idx="3295">
                  <c:v>46031.999305555553</c:v>
                </c:pt>
                <c:pt idx="3296">
                  <c:v>46032.999305555553</c:v>
                </c:pt>
                <c:pt idx="3297">
                  <c:v>46033.999305555553</c:v>
                </c:pt>
                <c:pt idx="3298">
                  <c:v>46034.999305555553</c:v>
                </c:pt>
                <c:pt idx="3299">
                  <c:v>46035.999305555553</c:v>
                </c:pt>
                <c:pt idx="3300">
                  <c:v>46036.999305555553</c:v>
                </c:pt>
                <c:pt idx="3301">
                  <c:v>46037.999305555553</c:v>
                </c:pt>
                <c:pt idx="3302">
                  <c:v>46038.999305555553</c:v>
                </c:pt>
                <c:pt idx="3303">
                  <c:v>46039.999305555553</c:v>
                </c:pt>
                <c:pt idx="3304">
                  <c:v>46040.999305555553</c:v>
                </c:pt>
                <c:pt idx="3305">
                  <c:v>46041.999305555553</c:v>
                </c:pt>
                <c:pt idx="3306">
                  <c:v>46042.999305555553</c:v>
                </c:pt>
                <c:pt idx="3307">
                  <c:v>46043.999305555553</c:v>
                </c:pt>
                <c:pt idx="3308">
                  <c:v>46044.999305555553</c:v>
                </c:pt>
                <c:pt idx="3309">
                  <c:v>46045.999305555553</c:v>
                </c:pt>
                <c:pt idx="3310">
                  <c:v>46046.999305555553</c:v>
                </c:pt>
                <c:pt idx="3311">
                  <c:v>46047.999305555553</c:v>
                </c:pt>
                <c:pt idx="3312">
                  <c:v>46048.999305555553</c:v>
                </c:pt>
                <c:pt idx="3313">
                  <c:v>46049.999305555553</c:v>
                </c:pt>
                <c:pt idx="3314">
                  <c:v>46050.999305555553</c:v>
                </c:pt>
                <c:pt idx="3315">
                  <c:v>46051.999305555553</c:v>
                </c:pt>
                <c:pt idx="3316">
                  <c:v>46052.999305555553</c:v>
                </c:pt>
                <c:pt idx="3317">
                  <c:v>46053.999305555553</c:v>
                </c:pt>
                <c:pt idx="3318">
                  <c:v>46054.999305555553</c:v>
                </c:pt>
                <c:pt idx="3319">
                  <c:v>46055.999305555553</c:v>
                </c:pt>
                <c:pt idx="3320">
                  <c:v>46056.999305555553</c:v>
                </c:pt>
                <c:pt idx="3321">
                  <c:v>46057.999305555553</c:v>
                </c:pt>
                <c:pt idx="3322">
                  <c:v>46058.999305555553</c:v>
                </c:pt>
                <c:pt idx="3323">
                  <c:v>46059.999305555553</c:v>
                </c:pt>
                <c:pt idx="3324">
                  <c:v>46060.999305555553</c:v>
                </c:pt>
                <c:pt idx="3325">
                  <c:v>46061.999305555553</c:v>
                </c:pt>
                <c:pt idx="3326">
                  <c:v>46062.999305555553</c:v>
                </c:pt>
                <c:pt idx="3327">
                  <c:v>46063.999305555553</c:v>
                </c:pt>
                <c:pt idx="3328">
                  <c:v>46064.999305555553</c:v>
                </c:pt>
                <c:pt idx="3329">
                  <c:v>46065.999305555553</c:v>
                </c:pt>
                <c:pt idx="3330">
                  <c:v>46066.999305555553</c:v>
                </c:pt>
                <c:pt idx="3331">
                  <c:v>46067.999305555553</c:v>
                </c:pt>
                <c:pt idx="3332">
                  <c:v>46068.999305555553</c:v>
                </c:pt>
                <c:pt idx="3333">
                  <c:v>46069.999305555553</c:v>
                </c:pt>
                <c:pt idx="3334">
                  <c:v>46070.999305555553</c:v>
                </c:pt>
                <c:pt idx="3335">
                  <c:v>46071.999305555553</c:v>
                </c:pt>
                <c:pt idx="3336">
                  <c:v>46072.999305555553</c:v>
                </c:pt>
                <c:pt idx="3337">
                  <c:v>46073.999305555553</c:v>
                </c:pt>
                <c:pt idx="3338">
                  <c:v>46074.999305555553</c:v>
                </c:pt>
                <c:pt idx="3339">
                  <c:v>46075.999305555553</c:v>
                </c:pt>
                <c:pt idx="3340">
                  <c:v>46076.999305555553</c:v>
                </c:pt>
                <c:pt idx="3341">
                  <c:v>46077.999305555553</c:v>
                </c:pt>
                <c:pt idx="3342">
                  <c:v>46078.999305555553</c:v>
                </c:pt>
                <c:pt idx="3343">
                  <c:v>46079.999305555553</c:v>
                </c:pt>
                <c:pt idx="3344">
                  <c:v>46080.999305555553</c:v>
                </c:pt>
                <c:pt idx="3345">
                  <c:v>46081.999305555553</c:v>
                </c:pt>
                <c:pt idx="3346">
                  <c:v>46082.999305555553</c:v>
                </c:pt>
                <c:pt idx="3347">
                  <c:v>46083.999305555553</c:v>
                </c:pt>
                <c:pt idx="3348">
                  <c:v>46084.999305555553</c:v>
                </c:pt>
                <c:pt idx="3349">
                  <c:v>46085.999305555553</c:v>
                </c:pt>
                <c:pt idx="3350">
                  <c:v>46086.999305555553</c:v>
                </c:pt>
                <c:pt idx="3351">
                  <c:v>46087.999305555553</c:v>
                </c:pt>
                <c:pt idx="3352">
                  <c:v>46088.999305555553</c:v>
                </c:pt>
                <c:pt idx="3353">
                  <c:v>46089.999305555553</c:v>
                </c:pt>
                <c:pt idx="3354">
                  <c:v>46090.999305555553</c:v>
                </c:pt>
                <c:pt idx="3355">
                  <c:v>46091.999305555553</c:v>
                </c:pt>
                <c:pt idx="3356">
                  <c:v>46092.999305555553</c:v>
                </c:pt>
                <c:pt idx="3357">
                  <c:v>46093.999305555553</c:v>
                </c:pt>
                <c:pt idx="3358">
                  <c:v>46094.999305555553</c:v>
                </c:pt>
                <c:pt idx="3359">
                  <c:v>46095.999305555553</c:v>
                </c:pt>
                <c:pt idx="3360">
                  <c:v>46096.999305555553</c:v>
                </c:pt>
                <c:pt idx="3361">
                  <c:v>46097.999305555553</c:v>
                </c:pt>
                <c:pt idx="3362">
                  <c:v>46098.999305555553</c:v>
                </c:pt>
                <c:pt idx="3363">
                  <c:v>46099.999305555553</c:v>
                </c:pt>
                <c:pt idx="3364">
                  <c:v>46100.999305555553</c:v>
                </c:pt>
                <c:pt idx="3365">
                  <c:v>46101.999305555553</c:v>
                </c:pt>
                <c:pt idx="3366">
                  <c:v>46102.999305555553</c:v>
                </c:pt>
                <c:pt idx="3367">
                  <c:v>46103.999305555553</c:v>
                </c:pt>
                <c:pt idx="3368">
                  <c:v>46104.999305555553</c:v>
                </c:pt>
                <c:pt idx="3369">
                  <c:v>46105.999305555553</c:v>
                </c:pt>
                <c:pt idx="3370">
                  <c:v>46106.999305555553</c:v>
                </c:pt>
                <c:pt idx="3371">
                  <c:v>46107.999305555553</c:v>
                </c:pt>
                <c:pt idx="3372">
                  <c:v>46108.999305555553</c:v>
                </c:pt>
                <c:pt idx="3373">
                  <c:v>46109.999305555553</c:v>
                </c:pt>
                <c:pt idx="3374">
                  <c:v>46110.999305555553</c:v>
                </c:pt>
                <c:pt idx="3375">
                  <c:v>46111.999305555553</c:v>
                </c:pt>
                <c:pt idx="3376">
                  <c:v>46112.999305555553</c:v>
                </c:pt>
                <c:pt idx="3377">
                  <c:v>46113.999305555553</c:v>
                </c:pt>
                <c:pt idx="3378">
                  <c:v>46114.999305555553</c:v>
                </c:pt>
                <c:pt idx="3379">
                  <c:v>46115.999305555553</c:v>
                </c:pt>
                <c:pt idx="3380">
                  <c:v>46116.999305555553</c:v>
                </c:pt>
                <c:pt idx="3381">
                  <c:v>46117.999305555553</c:v>
                </c:pt>
                <c:pt idx="3382">
                  <c:v>46118.999305555553</c:v>
                </c:pt>
                <c:pt idx="3383">
                  <c:v>46119.999305555553</c:v>
                </c:pt>
                <c:pt idx="3384">
                  <c:v>46120.999305555553</c:v>
                </c:pt>
                <c:pt idx="3385">
                  <c:v>46121.999305555553</c:v>
                </c:pt>
                <c:pt idx="3386">
                  <c:v>46122.999305555553</c:v>
                </c:pt>
                <c:pt idx="3387">
                  <c:v>46123.999305555553</c:v>
                </c:pt>
                <c:pt idx="3388">
                  <c:v>46124.999305555553</c:v>
                </c:pt>
                <c:pt idx="3389">
                  <c:v>46125.999305555553</c:v>
                </c:pt>
                <c:pt idx="3390">
                  <c:v>46126.999305555553</c:v>
                </c:pt>
                <c:pt idx="3391">
                  <c:v>46127.999305555553</c:v>
                </c:pt>
                <c:pt idx="3392">
                  <c:v>46128.999305555553</c:v>
                </c:pt>
                <c:pt idx="3393">
                  <c:v>46129.999305555553</c:v>
                </c:pt>
                <c:pt idx="3394">
                  <c:v>46130.999305555553</c:v>
                </c:pt>
                <c:pt idx="3395">
                  <c:v>46131.999305555553</c:v>
                </c:pt>
                <c:pt idx="3396">
                  <c:v>46132.999305555553</c:v>
                </c:pt>
                <c:pt idx="3397">
                  <c:v>46133.999305555553</c:v>
                </c:pt>
                <c:pt idx="3398">
                  <c:v>46134.999305555553</c:v>
                </c:pt>
                <c:pt idx="3399">
                  <c:v>46135.999305555553</c:v>
                </c:pt>
                <c:pt idx="3400">
                  <c:v>46136.999305555553</c:v>
                </c:pt>
                <c:pt idx="3401">
                  <c:v>46137.999305555553</c:v>
                </c:pt>
                <c:pt idx="3402">
                  <c:v>46138.999305555553</c:v>
                </c:pt>
                <c:pt idx="3403">
                  <c:v>46139.999305555553</c:v>
                </c:pt>
                <c:pt idx="3404">
                  <c:v>46140.999305555553</c:v>
                </c:pt>
                <c:pt idx="3405">
                  <c:v>46141.999305555553</c:v>
                </c:pt>
                <c:pt idx="3406">
                  <c:v>46142.999305555553</c:v>
                </c:pt>
                <c:pt idx="3407">
                  <c:v>46143.999305555553</c:v>
                </c:pt>
                <c:pt idx="3408">
                  <c:v>46144.999305555553</c:v>
                </c:pt>
                <c:pt idx="3409">
                  <c:v>46145.999305555553</c:v>
                </c:pt>
                <c:pt idx="3410">
                  <c:v>46146.999305555553</c:v>
                </c:pt>
                <c:pt idx="3411">
                  <c:v>46147.999305555553</c:v>
                </c:pt>
                <c:pt idx="3412">
                  <c:v>46148.999305555553</c:v>
                </c:pt>
                <c:pt idx="3413">
                  <c:v>46149.999305555553</c:v>
                </c:pt>
                <c:pt idx="3414">
                  <c:v>46150.999305555553</c:v>
                </c:pt>
                <c:pt idx="3415">
                  <c:v>46151.999305555553</c:v>
                </c:pt>
                <c:pt idx="3416">
                  <c:v>46152.999305555553</c:v>
                </c:pt>
                <c:pt idx="3417">
                  <c:v>46153.999305555553</c:v>
                </c:pt>
                <c:pt idx="3418">
                  <c:v>46154.999305555553</c:v>
                </c:pt>
                <c:pt idx="3419">
                  <c:v>46155.999305555553</c:v>
                </c:pt>
                <c:pt idx="3420">
                  <c:v>46156.999305555553</c:v>
                </c:pt>
                <c:pt idx="3421">
                  <c:v>46157.999305555553</c:v>
                </c:pt>
                <c:pt idx="3422">
                  <c:v>46158.999305555553</c:v>
                </c:pt>
                <c:pt idx="3423">
                  <c:v>46159.999305555553</c:v>
                </c:pt>
                <c:pt idx="3424">
                  <c:v>46160.999305555553</c:v>
                </c:pt>
                <c:pt idx="3425">
                  <c:v>46161.999305555553</c:v>
                </c:pt>
                <c:pt idx="3426">
                  <c:v>46162.999305555553</c:v>
                </c:pt>
                <c:pt idx="3427">
                  <c:v>46163.999305555553</c:v>
                </c:pt>
                <c:pt idx="3428">
                  <c:v>46164.999305555553</c:v>
                </c:pt>
                <c:pt idx="3429">
                  <c:v>46165.999305555553</c:v>
                </c:pt>
                <c:pt idx="3430">
                  <c:v>46166.999305555553</c:v>
                </c:pt>
                <c:pt idx="3431">
                  <c:v>46167.999305555553</c:v>
                </c:pt>
                <c:pt idx="3432">
                  <c:v>46168.999305555553</c:v>
                </c:pt>
                <c:pt idx="3433">
                  <c:v>46169.999305555553</c:v>
                </c:pt>
                <c:pt idx="3434">
                  <c:v>46170.999305555553</c:v>
                </c:pt>
                <c:pt idx="3435">
                  <c:v>46171.999305555553</c:v>
                </c:pt>
                <c:pt idx="3436">
                  <c:v>46172.999305555553</c:v>
                </c:pt>
                <c:pt idx="3437">
                  <c:v>46173.999305555553</c:v>
                </c:pt>
                <c:pt idx="3438">
                  <c:v>46174.999305555553</c:v>
                </c:pt>
                <c:pt idx="3439">
                  <c:v>46175.999305555553</c:v>
                </c:pt>
                <c:pt idx="3440">
                  <c:v>46176.999305555553</c:v>
                </c:pt>
                <c:pt idx="3441">
                  <c:v>46177.999305555553</c:v>
                </c:pt>
                <c:pt idx="3442">
                  <c:v>46178.999305555553</c:v>
                </c:pt>
                <c:pt idx="3443">
                  <c:v>46179.999305555553</c:v>
                </c:pt>
                <c:pt idx="3444">
                  <c:v>46180.999305555553</c:v>
                </c:pt>
                <c:pt idx="3445">
                  <c:v>46181.999305555553</c:v>
                </c:pt>
                <c:pt idx="3446">
                  <c:v>46182.999305555553</c:v>
                </c:pt>
                <c:pt idx="3447">
                  <c:v>46183.999305555553</c:v>
                </c:pt>
                <c:pt idx="3448">
                  <c:v>46184.999305555553</c:v>
                </c:pt>
                <c:pt idx="3449">
                  <c:v>46185.999305555553</c:v>
                </c:pt>
                <c:pt idx="3450">
                  <c:v>46186.999305555553</c:v>
                </c:pt>
                <c:pt idx="3451">
                  <c:v>46187.999305555553</c:v>
                </c:pt>
                <c:pt idx="3452">
                  <c:v>46188.999305555553</c:v>
                </c:pt>
                <c:pt idx="3453">
                  <c:v>46189.999305555553</c:v>
                </c:pt>
                <c:pt idx="3454">
                  <c:v>46190.999305555553</c:v>
                </c:pt>
                <c:pt idx="3455">
                  <c:v>46191.999305555553</c:v>
                </c:pt>
                <c:pt idx="3456">
                  <c:v>46192.999305555553</c:v>
                </c:pt>
                <c:pt idx="3457">
                  <c:v>46193.999305555553</c:v>
                </c:pt>
                <c:pt idx="3458">
                  <c:v>46194.999305555553</c:v>
                </c:pt>
                <c:pt idx="3459">
                  <c:v>46195.999305555553</c:v>
                </c:pt>
                <c:pt idx="3460">
                  <c:v>46196.999305555553</c:v>
                </c:pt>
                <c:pt idx="3461">
                  <c:v>46197.999305555553</c:v>
                </c:pt>
                <c:pt idx="3462">
                  <c:v>46198.999305555553</c:v>
                </c:pt>
                <c:pt idx="3463">
                  <c:v>46199.999305555553</c:v>
                </c:pt>
                <c:pt idx="3464">
                  <c:v>46200.999305555553</c:v>
                </c:pt>
                <c:pt idx="3465">
                  <c:v>46201.999305555553</c:v>
                </c:pt>
                <c:pt idx="3466">
                  <c:v>46202.999305555553</c:v>
                </c:pt>
                <c:pt idx="3467">
                  <c:v>46203.999305555553</c:v>
                </c:pt>
                <c:pt idx="3468">
                  <c:v>46204.999305555553</c:v>
                </c:pt>
                <c:pt idx="3469">
                  <c:v>46205.999305555553</c:v>
                </c:pt>
                <c:pt idx="3470">
                  <c:v>46206.999305555553</c:v>
                </c:pt>
                <c:pt idx="3471">
                  <c:v>46207.999305555553</c:v>
                </c:pt>
                <c:pt idx="3472">
                  <c:v>46208.999305555553</c:v>
                </c:pt>
                <c:pt idx="3473">
                  <c:v>46209.999305555553</c:v>
                </c:pt>
                <c:pt idx="3474">
                  <c:v>46210.999305555553</c:v>
                </c:pt>
                <c:pt idx="3475">
                  <c:v>46211.999305555553</c:v>
                </c:pt>
                <c:pt idx="3476">
                  <c:v>46212.999305555553</c:v>
                </c:pt>
                <c:pt idx="3477">
                  <c:v>46213.999305555553</c:v>
                </c:pt>
                <c:pt idx="3478">
                  <c:v>46214.999305555553</c:v>
                </c:pt>
                <c:pt idx="3479">
                  <c:v>46215.999305555553</c:v>
                </c:pt>
                <c:pt idx="3480">
                  <c:v>46216.999305555553</c:v>
                </c:pt>
                <c:pt idx="3481">
                  <c:v>46217.999305555553</c:v>
                </c:pt>
                <c:pt idx="3482">
                  <c:v>46218.999305555553</c:v>
                </c:pt>
                <c:pt idx="3483">
                  <c:v>46219.999305555553</c:v>
                </c:pt>
                <c:pt idx="3484">
                  <c:v>46220.999305555553</c:v>
                </c:pt>
                <c:pt idx="3485">
                  <c:v>46221.999305555553</c:v>
                </c:pt>
                <c:pt idx="3486">
                  <c:v>46222.999305555553</c:v>
                </c:pt>
                <c:pt idx="3487">
                  <c:v>46223.999305555553</c:v>
                </c:pt>
                <c:pt idx="3488">
                  <c:v>46224.999305555553</c:v>
                </c:pt>
                <c:pt idx="3489">
                  <c:v>46225.999305555553</c:v>
                </c:pt>
                <c:pt idx="3490">
                  <c:v>46226.999305555553</c:v>
                </c:pt>
                <c:pt idx="3491">
                  <c:v>46227.999305555553</c:v>
                </c:pt>
                <c:pt idx="3492">
                  <c:v>46228.999305555553</c:v>
                </c:pt>
                <c:pt idx="3493">
                  <c:v>46229.999305555553</c:v>
                </c:pt>
                <c:pt idx="3494">
                  <c:v>46230.999305555553</c:v>
                </c:pt>
                <c:pt idx="3495">
                  <c:v>46231.999305555553</c:v>
                </c:pt>
                <c:pt idx="3496">
                  <c:v>46232.999305555553</c:v>
                </c:pt>
                <c:pt idx="3497">
                  <c:v>46233.999305555553</c:v>
                </c:pt>
                <c:pt idx="3498">
                  <c:v>46234.999305555553</c:v>
                </c:pt>
                <c:pt idx="3499">
                  <c:v>46235.999305555553</c:v>
                </c:pt>
                <c:pt idx="3500">
                  <c:v>46236.999305555553</c:v>
                </c:pt>
                <c:pt idx="3501">
                  <c:v>46237.999305555553</c:v>
                </c:pt>
                <c:pt idx="3502">
                  <c:v>46238.999305555553</c:v>
                </c:pt>
                <c:pt idx="3503">
                  <c:v>46239.999305555553</c:v>
                </c:pt>
                <c:pt idx="3504">
                  <c:v>46240.999305555553</c:v>
                </c:pt>
                <c:pt idx="3505">
                  <c:v>46241.999305555553</c:v>
                </c:pt>
                <c:pt idx="3506">
                  <c:v>46242.999305555553</c:v>
                </c:pt>
                <c:pt idx="3507">
                  <c:v>46243.999305555553</c:v>
                </c:pt>
                <c:pt idx="3508">
                  <c:v>46244.999305555553</c:v>
                </c:pt>
                <c:pt idx="3509">
                  <c:v>46245.999305555553</c:v>
                </c:pt>
                <c:pt idx="3510">
                  <c:v>46246.999305555553</c:v>
                </c:pt>
                <c:pt idx="3511">
                  <c:v>46247.999305555553</c:v>
                </c:pt>
                <c:pt idx="3512">
                  <c:v>46248.999305555553</c:v>
                </c:pt>
                <c:pt idx="3513">
                  <c:v>46249.999305555553</c:v>
                </c:pt>
                <c:pt idx="3514">
                  <c:v>46250.999305555553</c:v>
                </c:pt>
                <c:pt idx="3515">
                  <c:v>46251.999305555553</c:v>
                </c:pt>
                <c:pt idx="3516">
                  <c:v>46252.999305555553</c:v>
                </c:pt>
                <c:pt idx="3517">
                  <c:v>46253.999305555553</c:v>
                </c:pt>
                <c:pt idx="3518">
                  <c:v>46254.999305555553</c:v>
                </c:pt>
                <c:pt idx="3519">
                  <c:v>46255.999305555553</c:v>
                </c:pt>
                <c:pt idx="3520">
                  <c:v>46256.999305555553</c:v>
                </c:pt>
                <c:pt idx="3521">
                  <c:v>46257.999305555553</c:v>
                </c:pt>
                <c:pt idx="3522">
                  <c:v>46258.999305555553</c:v>
                </c:pt>
                <c:pt idx="3523">
                  <c:v>46259.999305555553</c:v>
                </c:pt>
                <c:pt idx="3524">
                  <c:v>46260.999305555553</c:v>
                </c:pt>
                <c:pt idx="3525">
                  <c:v>46261.999305555553</c:v>
                </c:pt>
                <c:pt idx="3526">
                  <c:v>46262.999305555553</c:v>
                </c:pt>
                <c:pt idx="3527">
                  <c:v>46263.999305555553</c:v>
                </c:pt>
                <c:pt idx="3528">
                  <c:v>46264.999305555553</c:v>
                </c:pt>
                <c:pt idx="3529">
                  <c:v>46265.999305555553</c:v>
                </c:pt>
                <c:pt idx="3530">
                  <c:v>46266.999305555553</c:v>
                </c:pt>
                <c:pt idx="3531">
                  <c:v>46266.999305555553</c:v>
                </c:pt>
                <c:pt idx="3532">
                  <c:v>#N/A</c:v>
                </c:pt>
                <c:pt idx="3533">
                  <c:v>#N/A</c:v>
                </c:pt>
                <c:pt idx="3534">
                  <c:v>#N/A</c:v>
                </c:pt>
                <c:pt idx="3535">
                  <c:v>#N/A</c:v>
                </c:pt>
                <c:pt idx="3536">
                  <c:v>#N/A</c:v>
                </c:pt>
                <c:pt idx="3537">
                  <c:v>#N/A</c:v>
                </c:pt>
                <c:pt idx="3538">
                  <c:v>#N/A</c:v>
                </c:pt>
                <c:pt idx="3539">
                  <c:v>#N/A</c:v>
                </c:pt>
                <c:pt idx="3540">
                  <c:v>#N/A</c:v>
                </c:pt>
                <c:pt idx="3541">
                  <c:v>#N/A</c:v>
                </c:pt>
                <c:pt idx="3542">
                  <c:v>#N/A</c:v>
                </c:pt>
                <c:pt idx="3543">
                  <c:v>#N/A</c:v>
                </c:pt>
                <c:pt idx="3544">
                  <c:v>#N/A</c:v>
                </c:pt>
                <c:pt idx="3545">
                  <c:v>#N/A</c:v>
                </c:pt>
                <c:pt idx="3546">
                  <c:v>#N/A</c:v>
                </c:pt>
                <c:pt idx="3547">
                  <c:v>#N/A</c:v>
                </c:pt>
              </c:numCache>
              <c:extLst xmlns:c15="http://schemas.microsoft.com/office/drawing/2012/chart"/>
            </c:numRef>
          </c:cat>
          <c:val>
            <c:numRef>
              <c:f>Trends!$J$17:$J$3564</c:f>
              <c:numCache>
                <c:formatCode>0.000</c:formatCode>
                <c:ptCount val="3548"/>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pt idx="600">
                  <c:v>#N/A</c:v>
                </c:pt>
                <c:pt idx="601">
                  <c:v>#N/A</c:v>
                </c:pt>
                <c:pt idx="602">
                  <c:v>#N/A</c:v>
                </c:pt>
                <c:pt idx="603">
                  <c:v>#N/A</c:v>
                </c:pt>
                <c:pt idx="604">
                  <c:v>#N/A</c:v>
                </c:pt>
                <c:pt idx="605">
                  <c:v>#N/A</c:v>
                </c:pt>
                <c:pt idx="606">
                  <c:v>#N/A</c:v>
                </c:pt>
                <c:pt idx="607">
                  <c:v>#N/A</c:v>
                </c:pt>
                <c:pt idx="608">
                  <c:v>#N/A</c:v>
                </c:pt>
                <c:pt idx="609">
                  <c:v>#N/A</c:v>
                </c:pt>
                <c:pt idx="610">
                  <c:v>#N/A</c:v>
                </c:pt>
                <c:pt idx="611">
                  <c:v>#N/A</c:v>
                </c:pt>
                <c:pt idx="612">
                  <c:v>#N/A</c:v>
                </c:pt>
                <c:pt idx="613">
                  <c:v>#N/A</c:v>
                </c:pt>
                <c:pt idx="614">
                  <c:v>#N/A</c:v>
                </c:pt>
                <c:pt idx="615">
                  <c:v>#N/A</c:v>
                </c:pt>
                <c:pt idx="616">
                  <c:v>#N/A</c:v>
                </c:pt>
                <c:pt idx="617">
                  <c:v>#N/A</c:v>
                </c:pt>
                <c:pt idx="618">
                  <c:v>#N/A</c:v>
                </c:pt>
                <c:pt idx="619">
                  <c:v>#N/A</c:v>
                </c:pt>
                <c:pt idx="620">
                  <c:v>#N/A</c:v>
                </c:pt>
                <c:pt idx="621">
                  <c:v>#N/A</c:v>
                </c:pt>
                <c:pt idx="622">
                  <c:v>#N/A</c:v>
                </c:pt>
                <c:pt idx="623">
                  <c:v>#N/A</c:v>
                </c:pt>
                <c:pt idx="624">
                  <c:v>#N/A</c:v>
                </c:pt>
                <c:pt idx="625">
                  <c:v>#N/A</c:v>
                </c:pt>
                <c:pt idx="626">
                  <c:v>#N/A</c:v>
                </c:pt>
                <c:pt idx="627">
                  <c:v>#N/A</c:v>
                </c:pt>
                <c:pt idx="628">
                  <c:v>#N/A</c:v>
                </c:pt>
                <c:pt idx="629">
                  <c:v>#N/A</c:v>
                </c:pt>
                <c:pt idx="630">
                  <c:v>#N/A</c:v>
                </c:pt>
                <c:pt idx="631">
                  <c:v>#N/A</c:v>
                </c:pt>
                <c:pt idx="632">
                  <c:v>#N/A</c:v>
                </c:pt>
                <c:pt idx="633">
                  <c:v>#N/A</c:v>
                </c:pt>
                <c:pt idx="634">
                  <c:v>#N/A</c:v>
                </c:pt>
                <c:pt idx="635">
                  <c:v>#N/A</c:v>
                </c:pt>
                <c:pt idx="636">
                  <c:v>#N/A</c:v>
                </c:pt>
                <c:pt idx="637">
                  <c:v>#N/A</c:v>
                </c:pt>
                <c:pt idx="638">
                  <c:v>#N/A</c:v>
                </c:pt>
                <c:pt idx="639">
                  <c:v>#N/A</c:v>
                </c:pt>
                <c:pt idx="640">
                  <c:v>#N/A</c:v>
                </c:pt>
                <c:pt idx="641">
                  <c:v>#N/A</c:v>
                </c:pt>
                <c:pt idx="642">
                  <c:v>#N/A</c:v>
                </c:pt>
                <c:pt idx="643">
                  <c:v>#N/A</c:v>
                </c:pt>
                <c:pt idx="644">
                  <c:v>#N/A</c:v>
                </c:pt>
                <c:pt idx="645">
                  <c:v>#N/A</c:v>
                </c:pt>
                <c:pt idx="646">
                  <c:v>#N/A</c:v>
                </c:pt>
                <c:pt idx="647">
                  <c:v>#N/A</c:v>
                </c:pt>
                <c:pt idx="648">
                  <c:v>#N/A</c:v>
                </c:pt>
                <c:pt idx="649">
                  <c:v>#N/A</c:v>
                </c:pt>
                <c:pt idx="650">
                  <c:v>#N/A</c:v>
                </c:pt>
                <c:pt idx="651">
                  <c:v>#N/A</c:v>
                </c:pt>
                <c:pt idx="652">
                  <c:v>#N/A</c:v>
                </c:pt>
                <c:pt idx="653">
                  <c:v>#N/A</c:v>
                </c:pt>
                <c:pt idx="654">
                  <c:v>#N/A</c:v>
                </c:pt>
                <c:pt idx="655">
                  <c:v>#N/A</c:v>
                </c:pt>
                <c:pt idx="656">
                  <c:v>#N/A</c:v>
                </c:pt>
                <c:pt idx="657">
                  <c:v>#N/A</c:v>
                </c:pt>
                <c:pt idx="658">
                  <c:v>#N/A</c:v>
                </c:pt>
                <c:pt idx="659">
                  <c:v>#N/A</c:v>
                </c:pt>
                <c:pt idx="660">
                  <c:v>#N/A</c:v>
                </c:pt>
                <c:pt idx="661">
                  <c:v>#N/A</c:v>
                </c:pt>
                <c:pt idx="662">
                  <c:v>#N/A</c:v>
                </c:pt>
                <c:pt idx="663">
                  <c:v>#N/A</c:v>
                </c:pt>
                <c:pt idx="664">
                  <c:v>#N/A</c:v>
                </c:pt>
                <c:pt idx="665">
                  <c:v>#N/A</c:v>
                </c:pt>
                <c:pt idx="666">
                  <c:v>#N/A</c:v>
                </c:pt>
                <c:pt idx="667">
                  <c:v>#N/A</c:v>
                </c:pt>
                <c:pt idx="668">
                  <c:v>#N/A</c:v>
                </c:pt>
                <c:pt idx="669">
                  <c:v>#N/A</c:v>
                </c:pt>
                <c:pt idx="670">
                  <c:v>#N/A</c:v>
                </c:pt>
                <c:pt idx="671">
                  <c:v>#N/A</c:v>
                </c:pt>
                <c:pt idx="672">
                  <c:v>#N/A</c:v>
                </c:pt>
                <c:pt idx="673">
                  <c:v>#N/A</c:v>
                </c:pt>
                <c:pt idx="674">
                  <c:v>#N/A</c:v>
                </c:pt>
                <c:pt idx="675">
                  <c:v>#N/A</c:v>
                </c:pt>
                <c:pt idx="676">
                  <c:v>#N/A</c:v>
                </c:pt>
                <c:pt idx="677">
                  <c:v>#N/A</c:v>
                </c:pt>
                <c:pt idx="678">
                  <c:v>#N/A</c:v>
                </c:pt>
                <c:pt idx="679">
                  <c:v>#N/A</c:v>
                </c:pt>
                <c:pt idx="680">
                  <c:v>#N/A</c:v>
                </c:pt>
                <c:pt idx="681">
                  <c:v>#N/A</c:v>
                </c:pt>
                <c:pt idx="682">
                  <c:v>#N/A</c:v>
                </c:pt>
                <c:pt idx="683">
                  <c:v>#N/A</c:v>
                </c:pt>
                <c:pt idx="684">
                  <c:v>#N/A</c:v>
                </c:pt>
                <c:pt idx="685">
                  <c:v>#N/A</c:v>
                </c:pt>
                <c:pt idx="686">
                  <c:v>#N/A</c:v>
                </c:pt>
                <c:pt idx="687">
                  <c:v>#N/A</c:v>
                </c:pt>
                <c:pt idx="688">
                  <c:v>#N/A</c:v>
                </c:pt>
                <c:pt idx="689">
                  <c:v>#N/A</c:v>
                </c:pt>
                <c:pt idx="690">
                  <c:v>#N/A</c:v>
                </c:pt>
                <c:pt idx="691">
                  <c:v>#N/A</c:v>
                </c:pt>
                <c:pt idx="692">
                  <c:v>#N/A</c:v>
                </c:pt>
                <c:pt idx="693">
                  <c:v>#N/A</c:v>
                </c:pt>
                <c:pt idx="694">
                  <c:v>#N/A</c:v>
                </c:pt>
                <c:pt idx="695">
                  <c:v>#N/A</c:v>
                </c:pt>
                <c:pt idx="696">
                  <c:v>#N/A</c:v>
                </c:pt>
                <c:pt idx="697">
                  <c:v>#N/A</c:v>
                </c:pt>
                <c:pt idx="698">
                  <c:v>#N/A</c:v>
                </c:pt>
                <c:pt idx="699">
                  <c:v>#N/A</c:v>
                </c:pt>
                <c:pt idx="700">
                  <c:v>#N/A</c:v>
                </c:pt>
                <c:pt idx="701">
                  <c:v>#N/A</c:v>
                </c:pt>
                <c:pt idx="702">
                  <c:v>#N/A</c:v>
                </c:pt>
                <c:pt idx="703">
                  <c:v>#N/A</c:v>
                </c:pt>
                <c:pt idx="704">
                  <c:v>#N/A</c:v>
                </c:pt>
                <c:pt idx="705">
                  <c:v>#N/A</c:v>
                </c:pt>
                <c:pt idx="706">
                  <c:v>#N/A</c:v>
                </c:pt>
                <c:pt idx="707">
                  <c:v>#N/A</c:v>
                </c:pt>
                <c:pt idx="708">
                  <c:v>#N/A</c:v>
                </c:pt>
                <c:pt idx="709">
                  <c:v>#N/A</c:v>
                </c:pt>
                <c:pt idx="710">
                  <c:v>#N/A</c:v>
                </c:pt>
                <c:pt idx="711">
                  <c:v>#N/A</c:v>
                </c:pt>
                <c:pt idx="712">
                  <c:v>#N/A</c:v>
                </c:pt>
                <c:pt idx="713">
                  <c:v>#N/A</c:v>
                </c:pt>
                <c:pt idx="714">
                  <c:v>#N/A</c:v>
                </c:pt>
                <c:pt idx="715">
                  <c:v>#N/A</c:v>
                </c:pt>
                <c:pt idx="716">
                  <c:v>#N/A</c:v>
                </c:pt>
                <c:pt idx="717">
                  <c:v>#N/A</c:v>
                </c:pt>
                <c:pt idx="718">
                  <c:v>#N/A</c:v>
                </c:pt>
                <c:pt idx="719">
                  <c:v>#N/A</c:v>
                </c:pt>
                <c:pt idx="720">
                  <c:v>#N/A</c:v>
                </c:pt>
                <c:pt idx="721">
                  <c:v>#N/A</c:v>
                </c:pt>
                <c:pt idx="722">
                  <c:v>#N/A</c:v>
                </c:pt>
                <c:pt idx="723">
                  <c:v>#N/A</c:v>
                </c:pt>
                <c:pt idx="724">
                  <c:v>#N/A</c:v>
                </c:pt>
                <c:pt idx="725">
                  <c:v>#N/A</c:v>
                </c:pt>
                <c:pt idx="726">
                  <c:v>#N/A</c:v>
                </c:pt>
                <c:pt idx="727">
                  <c:v>#N/A</c:v>
                </c:pt>
                <c:pt idx="728">
                  <c:v>#N/A</c:v>
                </c:pt>
                <c:pt idx="729">
                  <c:v>#N/A</c:v>
                </c:pt>
                <c:pt idx="730">
                  <c:v>#N/A</c:v>
                </c:pt>
                <c:pt idx="731">
                  <c:v>#N/A</c:v>
                </c:pt>
                <c:pt idx="732">
                  <c:v>#N/A</c:v>
                </c:pt>
                <c:pt idx="733">
                  <c:v>#N/A</c:v>
                </c:pt>
                <c:pt idx="734">
                  <c:v>#N/A</c:v>
                </c:pt>
                <c:pt idx="735">
                  <c:v>#N/A</c:v>
                </c:pt>
                <c:pt idx="736">
                  <c:v>#N/A</c:v>
                </c:pt>
                <c:pt idx="737">
                  <c:v>#N/A</c:v>
                </c:pt>
                <c:pt idx="738">
                  <c:v>#N/A</c:v>
                </c:pt>
                <c:pt idx="739">
                  <c:v>#N/A</c:v>
                </c:pt>
                <c:pt idx="740">
                  <c:v>#N/A</c:v>
                </c:pt>
                <c:pt idx="741">
                  <c:v>#N/A</c:v>
                </c:pt>
                <c:pt idx="742">
                  <c:v>#N/A</c:v>
                </c:pt>
                <c:pt idx="743">
                  <c:v>#N/A</c:v>
                </c:pt>
                <c:pt idx="744">
                  <c:v>#N/A</c:v>
                </c:pt>
                <c:pt idx="745">
                  <c:v>#N/A</c:v>
                </c:pt>
                <c:pt idx="746">
                  <c:v>#N/A</c:v>
                </c:pt>
                <c:pt idx="747">
                  <c:v>#N/A</c:v>
                </c:pt>
                <c:pt idx="748">
                  <c:v>#N/A</c:v>
                </c:pt>
                <c:pt idx="749">
                  <c:v>#N/A</c:v>
                </c:pt>
                <c:pt idx="750">
                  <c:v>#N/A</c:v>
                </c:pt>
                <c:pt idx="751">
                  <c:v>#N/A</c:v>
                </c:pt>
                <c:pt idx="752">
                  <c:v>#N/A</c:v>
                </c:pt>
                <c:pt idx="753">
                  <c:v>#N/A</c:v>
                </c:pt>
                <c:pt idx="754">
                  <c:v>#N/A</c:v>
                </c:pt>
                <c:pt idx="755">
                  <c:v>#N/A</c:v>
                </c:pt>
                <c:pt idx="756">
                  <c:v>#N/A</c:v>
                </c:pt>
                <c:pt idx="757">
                  <c:v>#N/A</c:v>
                </c:pt>
                <c:pt idx="758">
                  <c:v>#N/A</c:v>
                </c:pt>
                <c:pt idx="759">
                  <c:v>#N/A</c:v>
                </c:pt>
                <c:pt idx="760">
                  <c:v>#N/A</c:v>
                </c:pt>
                <c:pt idx="761">
                  <c:v>#N/A</c:v>
                </c:pt>
                <c:pt idx="762">
                  <c:v>#N/A</c:v>
                </c:pt>
                <c:pt idx="763">
                  <c:v>#N/A</c:v>
                </c:pt>
                <c:pt idx="764">
                  <c:v>#N/A</c:v>
                </c:pt>
                <c:pt idx="765">
                  <c:v>#N/A</c:v>
                </c:pt>
                <c:pt idx="766">
                  <c:v>#N/A</c:v>
                </c:pt>
                <c:pt idx="767">
                  <c:v>#N/A</c:v>
                </c:pt>
                <c:pt idx="768">
                  <c:v>#N/A</c:v>
                </c:pt>
                <c:pt idx="769">
                  <c:v>#N/A</c:v>
                </c:pt>
                <c:pt idx="770">
                  <c:v>#N/A</c:v>
                </c:pt>
                <c:pt idx="771">
                  <c:v>#N/A</c:v>
                </c:pt>
                <c:pt idx="772">
                  <c:v>#N/A</c:v>
                </c:pt>
                <c:pt idx="773">
                  <c:v>#N/A</c:v>
                </c:pt>
                <c:pt idx="774">
                  <c:v>#N/A</c:v>
                </c:pt>
                <c:pt idx="775">
                  <c:v>#N/A</c:v>
                </c:pt>
                <c:pt idx="776">
                  <c:v>#N/A</c:v>
                </c:pt>
                <c:pt idx="777">
                  <c:v>#N/A</c:v>
                </c:pt>
                <c:pt idx="778">
                  <c:v>#N/A</c:v>
                </c:pt>
                <c:pt idx="779">
                  <c:v>#N/A</c:v>
                </c:pt>
                <c:pt idx="780">
                  <c:v>#N/A</c:v>
                </c:pt>
                <c:pt idx="781">
                  <c:v>#N/A</c:v>
                </c:pt>
                <c:pt idx="782">
                  <c:v>#N/A</c:v>
                </c:pt>
                <c:pt idx="783">
                  <c:v>#N/A</c:v>
                </c:pt>
                <c:pt idx="784">
                  <c:v>#N/A</c:v>
                </c:pt>
                <c:pt idx="785">
                  <c:v>#N/A</c:v>
                </c:pt>
                <c:pt idx="786">
                  <c:v>#N/A</c:v>
                </c:pt>
                <c:pt idx="787">
                  <c:v>#N/A</c:v>
                </c:pt>
                <c:pt idx="788">
                  <c:v>#N/A</c:v>
                </c:pt>
                <c:pt idx="789">
                  <c:v>#N/A</c:v>
                </c:pt>
                <c:pt idx="790">
                  <c:v>#N/A</c:v>
                </c:pt>
                <c:pt idx="791">
                  <c:v>#N/A</c:v>
                </c:pt>
                <c:pt idx="792">
                  <c:v>#N/A</c:v>
                </c:pt>
                <c:pt idx="793">
                  <c:v>#N/A</c:v>
                </c:pt>
                <c:pt idx="794">
                  <c:v>#N/A</c:v>
                </c:pt>
                <c:pt idx="795">
                  <c:v>#N/A</c:v>
                </c:pt>
                <c:pt idx="796">
                  <c:v>#N/A</c:v>
                </c:pt>
                <c:pt idx="797">
                  <c:v>#N/A</c:v>
                </c:pt>
                <c:pt idx="798">
                  <c:v>#N/A</c:v>
                </c:pt>
                <c:pt idx="799">
                  <c:v>#N/A</c:v>
                </c:pt>
                <c:pt idx="800">
                  <c:v>#N/A</c:v>
                </c:pt>
                <c:pt idx="801">
                  <c:v>#N/A</c:v>
                </c:pt>
                <c:pt idx="802">
                  <c:v>#N/A</c:v>
                </c:pt>
                <c:pt idx="803">
                  <c:v>#N/A</c:v>
                </c:pt>
                <c:pt idx="804">
                  <c:v>#N/A</c:v>
                </c:pt>
                <c:pt idx="805">
                  <c:v>#N/A</c:v>
                </c:pt>
                <c:pt idx="806">
                  <c:v>#N/A</c:v>
                </c:pt>
                <c:pt idx="807">
                  <c:v>#N/A</c:v>
                </c:pt>
                <c:pt idx="808">
                  <c:v>#N/A</c:v>
                </c:pt>
                <c:pt idx="809">
                  <c:v>#N/A</c:v>
                </c:pt>
                <c:pt idx="810">
                  <c:v>#N/A</c:v>
                </c:pt>
                <c:pt idx="811">
                  <c:v>#N/A</c:v>
                </c:pt>
                <c:pt idx="812">
                  <c:v>#N/A</c:v>
                </c:pt>
                <c:pt idx="813">
                  <c:v>#N/A</c:v>
                </c:pt>
                <c:pt idx="814">
                  <c:v>#N/A</c:v>
                </c:pt>
                <c:pt idx="815">
                  <c:v>#N/A</c:v>
                </c:pt>
                <c:pt idx="816">
                  <c:v>#N/A</c:v>
                </c:pt>
                <c:pt idx="817">
                  <c:v>#N/A</c:v>
                </c:pt>
                <c:pt idx="818">
                  <c:v>#N/A</c:v>
                </c:pt>
                <c:pt idx="819">
                  <c:v>#N/A</c:v>
                </c:pt>
                <c:pt idx="820">
                  <c:v>#N/A</c:v>
                </c:pt>
                <c:pt idx="821">
                  <c:v>#N/A</c:v>
                </c:pt>
                <c:pt idx="822">
                  <c:v>#N/A</c:v>
                </c:pt>
                <c:pt idx="823">
                  <c:v>#N/A</c:v>
                </c:pt>
                <c:pt idx="824">
                  <c:v>#N/A</c:v>
                </c:pt>
                <c:pt idx="825">
                  <c:v>#N/A</c:v>
                </c:pt>
                <c:pt idx="826">
                  <c:v>#N/A</c:v>
                </c:pt>
                <c:pt idx="827">
                  <c:v>#N/A</c:v>
                </c:pt>
                <c:pt idx="828">
                  <c:v>#N/A</c:v>
                </c:pt>
                <c:pt idx="829">
                  <c:v>#N/A</c:v>
                </c:pt>
                <c:pt idx="830">
                  <c:v>#N/A</c:v>
                </c:pt>
                <c:pt idx="831">
                  <c:v>#N/A</c:v>
                </c:pt>
                <c:pt idx="832">
                  <c:v>#N/A</c:v>
                </c:pt>
                <c:pt idx="833">
                  <c:v>#N/A</c:v>
                </c:pt>
                <c:pt idx="834">
                  <c:v>#N/A</c:v>
                </c:pt>
                <c:pt idx="835">
                  <c:v>#N/A</c:v>
                </c:pt>
                <c:pt idx="836">
                  <c:v>#N/A</c:v>
                </c:pt>
                <c:pt idx="837">
                  <c:v>#N/A</c:v>
                </c:pt>
                <c:pt idx="838">
                  <c:v>#N/A</c:v>
                </c:pt>
                <c:pt idx="839">
                  <c:v>#N/A</c:v>
                </c:pt>
                <c:pt idx="840">
                  <c:v>#N/A</c:v>
                </c:pt>
                <c:pt idx="841">
                  <c:v>#N/A</c:v>
                </c:pt>
                <c:pt idx="842">
                  <c:v>#N/A</c:v>
                </c:pt>
                <c:pt idx="843">
                  <c:v>#N/A</c:v>
                </c:pt>
                <c:pt idx="844">
                  <c:v>#N/A</c:v>
                </c:pt>
                <c:pt idx="845">
                  <c:v>#N/A</c:v>
                </c:pt>
                <c:pt idx="846">
                  <c:v>#N/A</c:v>
                </c:pt>
                <c:pt idx="847">
                  <c:v>#N/A</c:v>
                </c:pt>
                <c:pt idx="848">
                  <c:v>#N/A</c:v>
                </c:pt>
                <c:pt idx="849">
                  <c:v>#N/A</c:v>
                </c:pt>
                <c:pt idx="850">
                  <c:v>#N/A</c:v>
                </c:pt>
                <c:pt idx="851">
                  <c:v>#N/A</c:v>
                </c:pt>
                <c:pt idx="852">
                  <c:v>#N/A</c:v>
                </c:pt>
                <c:pt idx="853">
                  <c:v>#N/A</c:v>
                </c:pt>
                <c:pt idx="854">
                  <c:v>#N/A</c:v>
                </c:pt>
                <c:pt idx="855">
                  <c:v>#N/A</c:v>
                </c:pt>
                <c:pt idx="856">
                  <c:v>#N/A</c:v>
                </c:pt>
                <c:pt idx="857">
                  <c:v>#N/A</c:v>
                </c:pt>
                <c:pt idx="858">
                  <c:v>#N/A</c:v>
                </c:pt>
                <c:pt idx="859">
                  <c:v>#N/A</c:v>
                </c:pt>
                <c:pt idx="860">
                  <c:v>#N/A</c:v>
                </c:pt>
                <c:pt idx="861">
                  <c:v>#N/A</c:v>
                </c:pt>
                <c:pt idx="862">
                  <c:v>#N/A</c:v>
                </c:pt>
                <c:pt idx="863">
                  <c:v>#N/A</c:v>
                </c:pt>
                <c:pt idx="864">
                  <c:v>#N/A</c:v>
                </c:pt>
                <c:pt idx="865">
                  <c:v>#N/A</c:v>
                </c:pt>
                <c:pt idx="866">
                  <c:v>#N/A</c:v>
                </c:pt>
                <c:pt idx="867">
                  <c:v>#N/A</c:v>
                </c:pt>
                <c:pt idx="868">
                  <c:v>#N/A</c:v>
                </c:pt>
                <c:pt idx="869">
                  <c:v>#N/A</c:v>
                </c:pt>
                <c:pt idx="870">
                  <c:v>#N/A</c:v>
                </c:pt>
                <c:pt idx="871">
                  <c:v>#N/A</c:v>
                </c:pt>
                <c:pt idx="872">
                  <c:v>#N/A</c:v>
                </c:pt>
                <c:pt idx="873">
                  <c:v>#N/A</c:v>
                </c:pt>
                <c:pt idx="874">
                  <c:v>#N/A</c:v>
                </c:pt>
                <c:pt idx="875">
                  <c:v>#N/A</c:v>
                </c:pt>
                <c:pt idx="876">
                  <c:v>#N/A</c:v>
                </c:pt>
                <c:pt idx="877">
                  <c:v>#N/A</c:v>
                </c:pt>
                <c:pt idx="878">
                  <c:v>#N/A</c:v>
                </c:pt>
                <c:pt idx="879">
                  <c:v>#N/A</c:v>
                </c:pt>
                <c:pt idx="880">
                  <c:v>#N/A</c:v>
                </c:pt>
                <c:pt idx="881">
                  <c:v>#N/A</c:v>
                </c:pt>
                <c:pt idx="882">
                  <c:v>#N/A</c:v>
                </c:pt>
                <c:pt idx="883">
                  <c:v>#N/A</c:v>
                </c:pt>
                <c:pt idx="884">
                  <c:v>#N/A</c:v>
                </c:pt>
                <c:pt idx="885">
                  <c:v>#N/A</c:v>
                </c:pt>
                <c:pt idx="886">
                  <c:v>#N/A</c:v>
                </c:pt>
                <c:pt idx="887">
                  <c:v>#N/A</c:v>
                </c:pt>
                <c:pt idx="888">
                  <c:v>#N/A</c:v>
                </c:pt>
                <c:pt idx="889">
                  <c:v>#N/A</c:v>
                </c:pt>
                <c:pt idx="890">
                  <c:v>#N/A</c:v>
                </c:pt>
                <c:pt idx="891">
                  <c:v>#N/A</c:v>
                </c:pt>
                <c:pt idx="892">
                  <c:v>#N/A</c:v>
                </c:pt>
                <c:pt idx="893">
                  <c:v>#N/A</c:v>
                </c:pt>
                <c:pt idx="894">
                  <c:v>#N/A</c:v>
                </c:pt>
                <c:pt idx="895">
                  <c:v>#N/A</c:v>
                </c:pt>
                <c:pt idx="896">
                  <c:v>#N/A</c:v>
                </c:pt>
                <c:pt idx="897">
                  <c:v>#N/A</c:v>
                </c:pt>
                <c:pt idx="898">
                  <c:v>#N/A</c:v>
                </c:pt>
                <c:pt idx="899">
                  <c:v>#N/A</c:v>
                </c:pt>
                <c:pt idx="900">
                  <c:v>#N/A</c:v>
                </c:pt>
                <c:pt idx="901">
                  <c:v>#N/A</c:v>
                </c:pt>
                <c:pt idx="902">
                  <c:v>#N/A</c:v>
                </c:pt>
                <c:pt idx="903">
                  <c:v>#N/A</c:v>
                </c:pt>
                <c:pt idx="904">
                  <c:v>#N/A</c:v>
                </c:pt>
                <c:pt idx="905">
                  <c:v>#N/A</c:v>
                </c:pt>
                <c:pt idx="906">
                  <c:v>#N/A</c:v>
                </c:pt>
                <c:pt idx="907">
                  <c:v>#N/A</c:v>
                </c:pt>
                <c:pt idx="908">
                  <c:v>#N/A</c:v>
                </c:pt>
                <c:pt idx="909">
                  <c:v>#N/A</c:v>
                </c:pt>
                <c:pt idx="910">
                  <c:v>#N/A</c:v>
                </c:pt>
                <c:pt idx="911">
                  <c:v>#N/A</c:v>
                </c:pt>
                <c:pt idx="912">
                  <c:v>#N/A</c:v>
                </c:pt>
                <c:pt idx="913">
                  <c:v>#N/A</c:v>
                </c:pt>
                <c:pt idx="914">
                  <c:v>#N/A</c:v>
                </c:pt>
                <c:pt idx="915">
                  <c:v>#N/A</c:v>
                </c:pt>
                <c:pt idx="916">
                  <c:v>#N/A</c:v>
                </c:pt>
                <c:pt idx="917">
                  <c:v>#N/A</c:v>
                </c:pt>
                <c:pt idx="918">
                  <c:v>#N/A</c:v>
                </c:pt>
                <c:pt idx="919">
                  <c:v>#N/A</c:v>
                </c:pt>
                <c:pt idx="920">
                  <c:v>#N/A</c:v>
                </c:pt>
                <c:pt idx="921">
                  <c:v>#N/A</c:v>
                </c:pt>
                <c:pt idx="922">
                  <c:v>#N/A</c:v>
                </c:pt>
                <c:pt idx="923">
                  <c:v>#N/A</c:v>
                </c:pt>
                <c:pt idx="924">
                  <c:v>#N/A</c:v>
                </c:pt>
                <c:pt idx="925">
                  <c:v>#N/A</c:v>
                </c:pt>
                <c:pt idx="926">
                  <c:v>#N/A</c:v>
                </c:pt>
                <c:pt idx="927">
                  <c:v>#N/A</c:v>
                </c:pt>
                <c:pt idx="928">
                  <c:v>#N/A</c:v>
                </c:pt>
                <c:pt idx="929">
                  <c:v>#N/A</c:v>
                </c:pt>
                <c:pt idx="930">
                  <c:v>#N/A</c:v>
                </c:pt>
                <c:pt idx="931">
                  <c:v>#N/A</c:v>
                </c:pt>
                <c:pt idx="932">
                  <c:v>#N/A</c:v>
                </c:pt>
                <c:pt idx="933">
                  <c:v>#N/A</c:v>
                </c:pt>
                <c:pt idx="934">
                  <c:v>#N/A</c:v>
                </c:pt>
                <c:pt idx="935">
                  <c:v>#N/A</c:v>
                </c:pt>
                <c:pt idx="936">
                  <c:v>#N/A</c:v>
                </c:pt>
                <c:pt idx="937">
                  <c:v>#N/A</c:v>
                </c:pt>
                <c:pt idx="938">
                  <c:v>#N/A</c:v>
                </c:pt>
                <c:pt idx="939">
                  <c:v>#N/A</c:v>
                </c:pt>
                <c:pt idx="940">
                  <c:v>#N/A</c:v>
                </c:pt>
                <c:pt idx="941">
                  <c:v>#N/A</c:v>
                </c:pt>
                <c:pt idx="942">
                  <c:v>#N/A</c:v>
                </c:pt>
                <c:pt idx="943">
                  <c:v>#N/A</c:v>
                </c:pt>
                <c:pt idx="944">
                  <c:v>#N/A</c:v>
                </c:pt>
                <c:pt idx="945">
                  <c:v>#N/A</c:v>
                </c:pt>
                <c:pt idx="946">
                  <c:v>#N/A</c:v>
                </c:pt>
                <c:pt idx="947">
                  <c:v>#N/A</c:v>
                </c:pt>
                <c:pt idx="948">
                  <c:v>#N/A</c:v>
                </c:pt>
                <c:pt idx="949">
                  <c:v>#N/A</c:v>
                </c:pt>
                <c:pt idx="950">
                  <c:v>#N/A</c:v>
                </c:pt>
                <c:pt idx="951">
                  <c:v>#N/A</c:v>
                </c:pt>
                <c:pt idx="952">
                  <c:v>#N/A</c:v>
                </c:pt>
                <c:pt idx="953">
                  <c:v>#N/A</c:v>
                </c:pt>
                <c:pt idx="954">
                  <c:v>#N/A</c:v>
                </c:pt>
                <c:pt idx="955">
                  <c:v>#N/A</c:v>
                </c:pt>
                <c:pt idx="956">
                  <c:v>#N/A</c:v>
                </c:pt>
                <c:pt idx="957">
                  <c:v>#N/A</c:v>
                </c:pt>
                <c:pt idx="958">
                  <c:v>#N/A</c:v>
                </c:pt>
                <c:pt idx="959">
                  <c:v>#N/A</c:v>
                </c:pt>
                <c:pt idx="960">
                  <c:v>#N/A</c:v>
                </c:pt>
                <c:pt idx="961">
                  <c:v>#N/A</c:v>
                </c:pt>
                <c:pt idx="962">
                  <c:v>#N/A</c:v>
                </c:pt>
                <c:pt idx="963">
                  <c:v>#N/A</c:v>
                </c:pt>
                <c:pt idx="964">
                  <c:v>#N/A</c:v>
                </c:pt>
                <c:pt idx="965">
                  <c:v>#N/A</c:v>
                </c:pt>
                <c:pt idx="966">
                  <c:v>#N/A</c:v>
                </c:pt>
                <c:pt idx="967">
                  <c:v>#N/A</c:v>
                </c:pt>
                <c:pt idx="968">
                  <c:v>#N/A</c:v>
                </c:pt>
                <c:pt idx="969">
                  <c:v>#N/A</c:v>
                </c:pt>
                <c:pt idx="970">
                  <c:v>#N/A</c:v>
                </c:pt>
                <c:pt idx="971">
                  <c:v>#N/A</c:v>
                </c:pt>
                <c:pt idx="972">
                  <c:v>#N/A</c:v>
                </c:pt>
                <c:pt idx="973">
                  <c:v>#N/A</c:v>
                </c:pt>
                <c:pt idx="974">
                  <c:v>#N/A</c:v>
                </c:pt>
                <c:pt idx="975">
                  <c:v>#N/A</c:v>
                </c:pt>
                <c:pt idx="976">
                  <c:v>#N/A</c:v>
                </c:pt>
                <c:pt idx="977">
                  <c:v>#N/A</c:v>
                </c:pt>
                <c:pt idx="978">
                  <c:v>#N/A</c:v>
                </c:pt>
                <c:pt idx="979">
                  <c:v>#N/A</c:v>
                </c:pt>
                <c:pt idx="980">
                  <c:v>#N/A</c:v>
                </c:pt>
                <c:pt idx="981">
                  <c:v>#N/A</c:v>
                </c:pt>
                <c:pt idx="982">
                  <c:v>#N/A</c:v>
                </c:pt>
                <c:pt idx="983">
                  <c:v>#N/A</c:v>
                </c:pt>
                <c:pt idx="984">
                  <c:v>#N/A</c:v>
                </c:pt>
                <c:pt idx="985">
                  <c:v>#N/A</c:v>
                </c:pt>
                <c:pt idx="986">
                  <c:v>#N/A</c:v>
                </c:pt>
                <c:pt idx="987">
                  <c:v>#N/A</c:v>
                </c:pt>
                <c:pt idx="988">
                  <c:v>#N/A</c:v>
                </c:pt>
                <c:pt idx="989">
                  <c:v>#N/A</c:v>
                </c:pt>
                <c:pt idx="990">
                  <c:v>#N/A</c:v>
                </c:pt>
                <c:pt idx="991">
                  <c:v>#N/A</c:v>
                </c:pt>
                <c:pt idx="992">
                  <c:v>#N/A</c:v>
                </c:pt>
                <c:pt idx="993">
                  <c:v>#N/A</c:v>
                </c:pt>
                <c:pt idx="994">
                  <c:v>#N/A</c:v>
                </c:pt>
                <c:pt idx="995">
                  <c:v>#N/A</c:v>
                </c:pt>
                <c:pt idx="996">
                  <c:v>#N/A</c:v>
                </c:pt>
                <c:pt idx="997">
                  <c:v>#N/A</c:v>
                </c:pt>
                <c:pt idx="998">
                  <c:v>#N/A</c:v>
                </c:pt>
                <c:pt idx="999">
                  <c:v>#N/A</c:v>
                </c:pt>
                <c:pt idx="1000">
                  <c:v>#N/A</c:v>
                </c:pt>
                <c:pt idx="1001">
                  <c:v>#N/A</c:v>
                </c:pt>
                <c:pt idx="1002">
                  <c:v>#N/A</c:v>
                </c:pt>
                <c:pt idx="1003">
                  <c:v>#N/A</c:v>
                </c:pt>
                <c:pt idx="1004">
                  <c:v>#N/A</c:v>
                </c:pt>
                <c:pt idx="1005">
                  <c:v>#N/A</c:v>
                </c:pt>
                <c:pt idx="1006">
                  <c:v>#N/A</c:v>
                </c:pt>
                <c:pt idx="1007">
                  <c:v>#N/A</c:v>
                </c:pt>
                <c:pt idx="1008">
                  <c:v>#N/A</c:v>
                </c:pt>
                <c:pt idx="1009">
                  <c:v>#N/A</c:v>
                </c:pt>
                <c:pt idx="1010">
                  <c:v>#N/A</c:v>
                </c:pt>
                <c:pt idx="1011">
                  <c:v>#N/A</c:v>
                </c:pt>
                <c:pt idx="1012">
                  <c:v>#N/A</c:v>
                </c:pt>
                <c:pt idx="1013">
                  <c:v>#N/A</c:v>
                </c:pt>
                <c:pt idx="1014">
                  <c:v>#N/A</c:v>
                </c:pt>
                <c:pt idx="1015">
                  <c:v>#N/A</c:v>
                </c:pt>
                <c:pt idx="1016">
                  <c:v>#N/A</c:v>
                </c:pt>
                <c:pt idx="1017">
                  <c:v>#N/A</c:v>
                </c:pt>
                <c:pt idx="1018">
                  <c:v>#N/A</c:v>
                </c:pt>
                <c:pt idx="1019">
                  <c:v>#N/A</c:v>
                </c:pt>
                <c:pt idx="1020">
                  <c:v>#N/A</c:v>
                </c:pt>
                <c:pt idx="1021">
                  <c:v>#N/A</c:v>
                </c:pt>
                <c:pt idx="1022">
                  <c:v>#N/A</c:v>
                </c:pt>
                <c:pt idx="1023">
                  <c:v>#N/A</c:v>
                </c:pt>
                <c:pt idx="1024">
                  <c:v>#N/A</c:v>
                </c:pt>
                <c:pt idx="1025">
                  <c:v>#N/A</c:v>
                </c:pt>
                <c:pt idx="1026">
                  <c:v>#N/A</c:v>
                </c:pt>
                <c:pt idx="1027">
                  <c:v>#N/A</c:v>
                </c:pt>
                <c:pt idx="1028">
                  <c:v>#N/A</c:v>
                </c:pt>
                <c:pt idx="1029">
                  <c:v>#N/A</c:v>
                </c:pt>
                <c:pt idx="1030">
                  <c:v>#N/A</c:v>
                </c:pt>
                <c:pt idx="1031">
                  <c:v>#N/A</c:v>
                </c:pt>
                <c:pt idx="1032">
                  <c:v>#N/A</c:v>
                </c:pt>
                <c:pt idx="1033">
                  <c:v>#N/A</c:v>
                </c:pt>
                <c:pt idx="1034">
                  <c:v>#N/A</c:v>
                </c:pt>
                <c:pt idx="1035">
                  <c:v>#N/A</c:v>
                </c:pt>
                <c:pt idx="1036">
                  <c:v>#N/A</c:v>
                </c:pt>
                <c:pt idx="1037">
                  <c:v>#N/A</c:v>
                </c:pt>
                <c:pt idx="1038">
                  <c:v>#N/A</c:v>
                </c:pt>
                <c:pt idx="1039">
                  <c:v>#N/A</c:v>
                </c:pt>
                <c:pt idx="1040">
                  <c:v>#N/A</c:v>
                </c:pt>
                <c:pt idx="1041">
                  <c:v>#N/A</c:v>
                </c:pt>
                <c:pt idx="1042">
                  <c:v>#N/A</c:v>
                </c:pt>
                <c:pt idx="1043">
                  <c:v>#N/A</c:v>
                </c:pt>
                <c:pt idx="1044">
                  <c:v>#N/A</c:v>
                </c:pt>
                <c:pt idx="1045">
                  <c:v>#N/A</c:v>
                </c:pt>
                <c:pt idx="1046">
                  <c:v>#N/A</c:v>
                </c:pt>
                <c:pt idx="1047">
                  <c:v>#N/A</c:v>
                </c:pt>
                <c:pt idx="1048">
                  <c:v>#N/A</c:v>
                </c:pt>
                <c:pt idx="1049">
                  <c:v>#N/A</c:v>
                </c:pt>
                <c:pt idx="1050">
                  <c:v>#N/A</c:v>
                </c:pt>
                <c:pt idx="1051">
                  <c:v>#N/A</c:v>
                </c:pt>
                <c:pt idx="1052">
                  <c:v>#N/A</c:v>
                </c:pt>
                <c:pt idx="1053">
                  <c:v>#N/A</c:v>
                </c:pt>
                <c:pt idx="1054">
                  <c:v>#N/A</c:v>
                </c:pt>
                <c:pt idx="1055">
                  <c:v>#N/A</c:v>
                </c:pt>
                <c:pt idx="1056">
                  <c:v>#N/A</c:v>
                </c:pt>
                <c:pt idx="1057">
                  <c:v>#N/A</c:v>
                </c:pt>
                <c:pt idx="1058">
                  <c:v>#N/A</c:v>
                </c:pt>
                <c:pt idx="1059">
                  <c:v>#N/A</c:v>
                </c:pt>
                <c:pt idx="1060">
                  <c:v>#N/A</c:v>
                </c:pt>
                <c:pt idx="1061">
                  <c:v>#N/A</c:v>
                </c:pt>
                <c:pt idx="1062">
                  <c:v>#N/A</c:v>
                </c:pt>
                <c:pt idx="1063">
                  <c:v>#N/A</c:v>
                </c:pt>
                <c:pt idx="1064">
                  <c:v>#N/A</c:v>
                </c:pt>
                <c:pt idx="1065">
                  <c:v>#N/A</c:v>
                </c:pt>
                <c:pt idx="1066">
                  <c:v>#N/A</c:v>
                </c:pt>
                <c:pt idx="1067">
                  <c:v>#N/A</c:v>
                </c:pt>
                <c:pt idx="1068">
                  <c:v>#N/A</c:v>
                </c:pt>
                <c:pt idx="1069">
                  <c:v>#N/A</c:v>
                </c:pt>
                <c:pt idx="1070">
                  <c:v>#N/A</c:v>
                </c:pt>
                <c:pt idx="1071">
                  <c:v>#N/A</c:v>
                </c:pt>
                <c:pt idx="1072">
                  <c:v>#N/A</c:v>
                </c:pt>
                <c:pt idx="1073">
                  <c:v>#N/A</c:v>
                </c:pt>
                <c:pt idx="1074">
                  <c:v>#N/A</c:v>
                </c:pt>
                <c:pt idx="1075">
                  <c:v>#N/A</c:v>
                </c:pt>
                <c:pt idx="1076">
                  <c:v>#N/A</c:v>
                </c:pt>
                <c:pt idx="1077">
                  <c:v>#N/A</c:v>
                </c:pt>
                <c:pt idx="1078">
                  <c:v>#N/A</c:v>
                </c:pt>
                <c:pt idx="1079">
                  <c:v>#N/A</c:v>
                </c:pt>
                <c:pt idx="1080">
                  <c:v>#N/A</c:v>
                </c:pt>
                <c:pt idx="1081">
                  <c:v>#N/A</c:v>
                </c:pt>
                <c:pt idx="1082">
                  <c:v>#N/A</c:v>
                </c:pt>
                <c:pt idx="1083">
                  <c:v>#N/A</c:v>
                </c:pt>
                <c:pt idx="1084">
                  <c:v>#N/A</c:v>
                </c:pt>
                <c:pt idx="1085">
                  <c:v>#N/A</c:v>
                </c:pt>
                <c:pt idx="1086">
                  <c:v>#N/A</c:v>
                </c:pt>
                <c:pt idx="1087">
                  <c:v>#N/A</c:v>
                </c:pt>
                <c:pt idx="1088">
                  <c:v>#N/A</c:v>
                </c:pt>
                <c:pt idx="1089">
                  <c:v>#N/A</c:v>
                </c:pt>
                <c:pt idx="1090">
                  <c:v>#N/A</c:v>
                </c:pt>
                <c:pt idx="1091">
                  <c:v>#N/A</c:v>
                </c:pt>
                <c:pt idx="1092">
                  <c:v>#N/A</c:v>
                </c:pt>
                <c:pt idx="1093">
                  <c:v>#N/A</c:v>
                </c:pt>
                <c:pt idx="1094">
                  <c:v>#N/A</c:v>
                </c:pt>
                <c:pt idx="1095">
                  <c:v>#N/A</c:v>
                </c:pt>
                <c:pt idx="1096">
                  <c:v>#N/A</c:v>
                </c:pt>
                <c:pt idx="1097">
                  <c:v>#N/A</c:v>
                </c:pt>
                <c:pt idx="1098">
                  <c:v>#N/A</c:v>
                </c:pt>
                <c:pt idx="1099">
                  <c:v>#N/A</c:v>
                </c:pt>
                <c:pt idx="1100">
                  <c:v>#N/A</c:v>
                </c:pt>
                <c:pt idx="1101">
                  <c:v>#N/A</c:v>
                </c:pt>
                <c:pt idx="1102">
                  <c:v>#N/A</c:v>
                </c:pt>
                <c:pt idx="1103">
                  <c:v>#N/A</c:v>
                </c:pt>
                <c:pt idx="1104">
                  <c:v>#N/A</c:v>
                </c:pt>
                <c:pt idx="1105">
                  <c:v>#N/A</c:v>
                </c:pt>
                <c:pt idx="1106">
                  <c:v>#N/A</c:v>
                </c:pt>
                <c:pt idx="1107">
                  <c:v>#N/A</c:v>
                </c:pt>
                <c:pt idx="1108">
                  <c:v>#N/A</c:v>
                </c:pt>
                <c:pt idx="1109">
                  <c:v>#N/A</c:v>
                </c:pt>
                <c:pt idx="1110">
                  <c:v>#N/A</c:v>
                </c:pt>
                <c:pt idx="1111">
                  <c:v>#N/A</c:v>
                </c:pt>
                <c:pt idx="1112">
                  <c:v>#N/A</c:v>
                </c:pt>
                <c:pt idx="1113">
                  <c:v>#N/A</c:v>
                </c:pt>
                <c:pt idx="1114">
                  <c:v>#N/A</c:v>
                </c:pt>
                <c:pt idx="1115">
                  <c:v>#N/A</c:v>
                </c:pt>
                <c:pt idx="1116">
                  <c:v>#N/A</c:v>
                </c:pt>
                <c:pt idx="1117">
                  <c:v>#N/A</c:v>
                </c:pt>
                <c:pt idx="1118">
                  <c:v>#N/A</c:v>
                </c:pt>
                <c:pt idx="1119">
                  <c:v>#N/A</c:v>
                </c:pt>
                <c:pt idx="1120">
                  <c:v>#N/A</c:v>
                </c:pt>
                <c:pt idx="1121">
                  <c:v>#N/A</c:v>
                </c:pt>
                <c:pt idx="1122">
                  <c:v>#N/A</c:v>
                </c:pt>
                <c:pt idx="1123">
                  <c:v>#N/A</c:v>
                </c:pt>
                <c:pt idx="1124">
                  <c:v>#N/A</c:v>
                </c:pt>
                <c:pt idx="1125">
                  <c:v>#N/A</c:v>
                </c:pt>
                <c:pt idx="1126">
                  <c:v>#N/A</c:v>
                </c:pt>
                <c:pt idx="1127">
                  <c:v>#N/A</c:v>
                </c:pt>
                <c:pt idx="1128">
                  <c:v>#N/A</c:v>
                </c:pt>
                <c:pt idx="1129">
                  <c:v>#N/A</c:v>
                </c:pt>
                <c:pt idx="1130">
                  <c:v>#N/A</c:v>
                </c:pt>
                <c:pt idx="1131">
                  <c:v>#N/A</c:v>
                </c:pt>
                <c:pt idx="1132">
                  <c:v>#N/A</c:v>
                </c:pt>
                <c:pt idx="1133">
                  <c:v>#N/A</c:v>
                </c:pt>
                <c:pt idx="1134">
                  <c:v>#N/A</c:v>
                </c:pt>
                <c:pt idx="1135">
                  <c:v>#N/A</c:v>
                </c:pt>
                <c:pt idx="1136">
                  <c:v>#N/A</c:v>
                </c:pt>
                <c:pt idx="1137">
                  <c:v>#N/A</c:v>
                </c:pt>
                <c:pt idx="1138">
                  <c:v>#N/A</c:v>
                </c:pt>
                <c:pt idx="1139">
                  <c:v>#N/A</c:v>
                </c:pt>
                <c:pt idx="1140">
                  <c:v>#N/A</c:v>
                </c:pt>
                <c:pt idx="1141">
                  <c:v>#N/A</c:v>
                </c:pt>
                <c:pt idx="1142">
                  <c:v>#N/A</c:v>
                </c:pt>
                <c:pt idx="1143">
                  <c:v>#N/A</c:v>
                </c:pt>
                <c:pt idx="1144">
                  <c:v>#N/A</c:v>
                </c:pt>
                <c:pt idx="1145">
                  <c:v>#N/A</c:v>
                </c:pt>
                <c:pt idx="1146">
                  <c:v>#N/A</c:v>
                </c:pt>
                <c:pt idx="1147">
                  <c:v>#N/A</c:v>
                </c:pt>
                <c:pt idx="1148">
                  <c:v>#N/A</c:v>
                </c:pt>
                <c:pt idx="1149">
                  <c:v>#N/A</c:v>
                </c:pt>
                <c:pt idx="1150">
                  <c:v>#N/A</c:v>
                </c:pt>
                <c:pt idx="1151">
                  <c:v>#N/A</c:v>
                </c:pt>
                <c:pt idx="1152">
                  <c:v>#N/A</c:v>
                </c:pt>
                <c:pt idx="1153">
                  <c:v>#N/A</c:v>
                </c:pt>
                <c:pt idx="1154">
                  <c:v>#N/A</c:v>
                </c:pt>
                <c:pt idx="1155">
                  <c:v>#N/A</c:v>
                </c:pt>
                <c:pt idx="1156">
                  <c:v>#N/A</c:v>
                </c:pt>
                <c:pt idx="1157">
                  <c:v>#N/A</c:v>
                </c:pt>
                <c:pt idx="1158">
                  <c:v>#N/A</c:v>
                </c:pt>
                <c:pt idx="1159">
                  <c:v>#N/A</c:v>
                </c:pt>
                <c:pt idx="1160">
                  <c:v>#N/A</c:v>
                </c:pt>
                <c:pt idx="1161">
                  <c:v>#N/A</c:v>
                </c:pt>
                <c:pt idx="1162">
                  <c:v>#N/A</c:v>
                </c:pt>
                <c:pt idx="1163">
                  <c:v>#N/A</c:v>
                </c:pt>
                <c:pt idx="1164">
                  <c:v>#N/A</c:v>
                </c:pt>
                <c:pt idx="1165">
                  <c:v>#N/A</c:v>
                </c:pt>
                <c:pt idx="1166">
                  <c:v>#N/A</c:v>
                </c:pt>
                <c:pt idx="1167">
                  <c:v>#N/A</c:v>
                </c:pt>
                <c:pt idx="1168">
                  <c:v>#N/A</c:v>
                </c:pt>
                <c:pt idx="1169">
                  <c:v>#N/A</c:v>
                </c:pt>
                <c:pt idx="1170">
                  <c:v>#N/A</c:v>
                </c:pt>
                <c:pt idx="1171">
                  <c:v>#N/A</c:v>
                </c:pt>
                <c:pt idx="1172">
                  <c:v>#N/A</c:v>
                </c:pt>
                <c:pt idx="1173">
                  <c:v>#N/A</c:v>
                </c:pt>
                <c:pt idx="1174">
                  <c:v>#N/A</c:v>
                </c:pt>
                <c:pt idx="1175">
                  <c:v>#N/A</c:v>
                </c:pt>
                <c:pt idx="1176">
                  <c:v>#N/A</c:v>
                </c:pt>
                <c:pt idx="1177">
                  <c:v>#N/A</c:v>
                </c:pt>
                <c:pt idx="1178">
                  <c:v>#N/A</c:v>
                </c:pt>
                <c:pt idx="1179">
                  <c:v>#N/A</c:v>
                </c:pt>
                <c:pt idx="1180">
                  <c:v>#N/A</c:v>
                </c:pt>
                <c:pt idx="1181">
                  <c:v>#N/A</c:v>
                </c:pt>
                <c:pt idx="1182">
                  <c:v>#N/A</c:v>
                </c:pt>
                <c:pt idx="1183">
                  <c:v>#N/A</c:v>
                </c:pt>
                <c:pt idx="1184">
                  <c:v>#N/A</c:v>
                </c:pt>
                <c:pt idx="1185">
                  <c:v>#N/A</c:v>
                </c:pt>
                <c:pt idx="1186">
                  <c:v>#N/A</c:v>
                </c:pt>
                <c:pt idx="1187">
                  <c:v>#N/A</c:v>
                </c:pt>
                <c:pt idx="1188">
                  <c:v>#N/A</c:v>
                </c:pt>
                <c:pt idx="1189">
                  <c:v>#N/A</c:v>
                </c:pt>
                <c:pt idx="1190">
                  <c:v>#N/A</c:v>
                </c:pt>
                <c:pt idx="1191">
                  <c:v>#N/A</c:v>
                </c:pt>
                <c:pt idx="1192">
                  <c:v>#N/A</c:v>
                </c:pt>
                <c:pt idx="1193">
                  <c:v>#N/A</c:v>
                </c:pt>
                <c:pt idx="1194">
                  <c:v>#N/A</c:v>
                </c:pt>
                <c:pt idx="1195">
                  <c:v>#N/A</c:v>
                </c:pt>
                <c:pt idx="1196">
                  <c:v>#N/A</c:v>
                </c:pt>
                <c:pt idx="1197">
                  <c:v>#N/A</c:v>
                </c:pt>
                <c:pt idx="1198">
                  <c:v>#N/A</c:v>
                </c:pt>
                <c:pt idx="1199">
                  <c:v>#N/A</c:v>
                </c:pt>
                <c:pt idx="1200">
                  <c:v>#N/A</c:v>
                </c:pt>
                <c:pt idx="1201">
                  <c:v>#N/A</c:v>
                </c:pt>
                <c:pt idx="1202">
                  <c:v>#N/A</c:v>
                </c:pt>
                <c:pt idx="1203">
                  <c:v>#N/A</c:v>
                </c:pt>
                <c:pt idx="1204">
                  <c:v>#N/A</c:v>
                </c:pt>
                <c:pt idx="1205">
                  <c:v>#N/A</c:v>
                </c:pt>
                <c:pt idx="1206">
                  <c:v>#N/A</c:v>
                </c:pt>
                <c:pt idx="1207">
                  <c:v>#N/A</c:v>
                </c:pt>
                <c:pt idx="1208">
                  <c:v>#N/A</c:v>
                </c:pt>
                <c:pt idx="1209">
                  <c:v>#N/A</c:v>
                </c:pt>
                <c:pt idx="1210">
                  <c:v>#N/A</c:v>
                </c:pt>
                <c:pt idx="1211">
                  <c:v>#N/A</c:v>
                </c:pt>
                <c:pt idx="1212">
                  <c:v>#N/A</c:v>
                </c:pt>
                <c:pt idx="1213">
                  <c:v>#N/A</c:v>
                </c:pt>
                <c:pt idx="1214">
                  <c:v>#N/A</c:v>
                </c:pt>
                <c:pt idx="1215">
                  <c:v>#N/A</c:v>
                </c:pt>
                <c:pt idx="1216">
                  <c:v>#N/A</c:v>
                </c:pt>
                <c:pt idx="1217">
                  <c:v>#N/A</c:v>
                </c:pt>
                <c:pt idx="1218">
                  <c:v>#N/A</c:v>
                </c:pt>
                <c:pt idx="1219">
                  <c:v>#N/A</c:v>
                </c:pt>
                <c:pt idx="1220">
                  <c:v>#N/A</c:v>
                </c:pt>
                <c:pt idx="1221">
                  <c:v>#N/A</c:v>
                </c:pt>
                <c:pt idx="1222">
                  <c:v>#N/A</c:v>
                </c:pt>
                <c:pt idx="1223">
                  <c:v>#N/A</c:v>
                </c:pt>
                <c:pt idx="1224">
                  <c:v>#N/A</c:v>
                </c:pt>
                <c:pt idx="1225">
                  <c:v>#N/A</c:v>
                </c:pt>
                <c:pt idx="1226">
                  <c:v>#N/A</c:v>
                </c:pt>
                <c:pt idx="1227">
                  <c:v>#N/A</c:v>
                </c:pt>
                <c:pt idx="1228">
                  <c:v>#N/A</c:v>
                </c:pt>
                <c:pt idx="1229">
                  <c:v>#N/A</c:v>
                </c:pt>
                <c:pt idx="1230">
                  <c:v>#N/A</c:v>
                </c:pt>
                <c:pt idx="1231">
                  <c:v>#N/A</c:v>
                </c:pt>
                <c:pt idx="1232">
                  <c:v>#N/A</c:v>
                </c:pt>
                <c:pt idx="1233">
                  <c:v>#N/A</c:v>
                </c:pt>
                <c:pt idx="1234">
                  <c:v>#N/A</c:v>
                </c:pt>
                <c:pt idx="1235">
                  <c:v>#N/A</c:v>
                </c:pt>
                <c:pt idx="1236">
                  <c:v>#N/A</c:v>
                </c:pt>
                <c:pt idx="1237">
                  <c:v>#N/A</c:v>
                </c:pt>
                <c:pt idx="1238">
                  <c:v>#N/A</c:v>
                </c:pt>
                <c:pt idx="1239">
                  <c:v>#N/A</c:v>
                </c:pt>
                <c:pt idx="1240">
                  <c:v>#N/A</c:v>
                </c:pt>
                <c:pt idx="1241">
                  <c:v>#N/A</c:v>
                </c:pt>
                <c:pt idx="1242">
                  <c:v>#N/A</c:v>
                </c:pt>
                <c:pt idx="1243">
                  <c:v>#N/A</c:v>
                </c:pt>
                <c:pt idx="1244">
                  <c:v>#N/A</c:v>
                </c:pt>
                <c:pt idx="1245">
                  <c:v>#N/A</c:v>
                </c:pt>
                <c:pt idx="1246">
                  <c:v>#N/A</c:v>
                </c:pt>
                <c:pt idx="1247">
                  <c:v>#N/A</c:v>
                </c:pt>
                <c:pt idx="1248">
                  <c:v>#N/A</c:v>
                </c:pt>
                <c:pt idx="1249">
                  <c:v>#N/A</c:v>
                </c:pt>
                <c:pt idx="1250">
                  <c:v>#N/A</c:v>
                </c:pt>
                <c:pt idx="1251">
                  <c:v>#N/A</c:v>
                </c:pt>
                <c:pt idx="1252">
                  <c:v>#N/A</c:v>
                </c:pt>
                <c:pt idx="1253">
                  <c:v>#N/A</c:v>
                </c:pt>
                <c:pt idx="1254">
                  <c:v>#N/A</c:v>
                </c:pt>
                <c:pt idx="1255">
                  <c:v>#N/A</c:v>
                </c:pt>
                <c:pt idx="1256">
                  <c:v>#N/A</c:v>
                </c:pt>
                <c:pt idx="1257">
                  <c:v>#N/A</c:v>
                </c:pt>
                <c:pt idx="1258">
                  <c:v>#N/A</c:v>
                </c:pt>
                <c:pt idx="1259">
                  <c:v>#N/A</c:v>
                </c:pt>
                <c:pt idx="1260">
                  <c:v>#N/A</c:v>
                </c:pt>
                <c:pt idx="1261">
                  <c:v>#N/A</c:v>
                </c:pt>
                <c:pt idx="1262">
                  <c:v>#N/A</c:v>
                </c:pt>
                <c:pt idx="1263">
                  <c:v>#N/A</c:v>
                </c:pt>
                <c:pt idx="1264">
                  <c:v>#N/A</c:v>
                </c:pt>
                <c:pt idx="1265">
                  <c:v>#N/A</c:v>
                </c:pt>
                <c:pt idx="1266">
                  <c:v>#N/A</c:v>
                </c:pt>
                <c:pt idx="1267">
                  <c:v>#N/A</c:v>
                </c:pt>
                <c:pt idx="1268">
                  <c:v>#N/A</c:v>
                </c:pt>
                <c:pt idx="1269">
                  <c:v>#N/A</c:v>
                </c:pt>
                <c:pt idx="1270">
                  <c:v>#N/A</c:v>
                </c:pt>
                <c:pt idx="1271">
                  <c:v>#N/A</c:v>
                </c:pt>
                <c:pt idx="1272">
                  <c:v>#N/A</c:v>
                </c:pt>
                <c:pt idx="1273">
                  <c:v>#N/A</c:v>
                </c:pt>
                <c:pt idx="1274">
                  <c:v>#N/A</c:v>
                </c:pt>
                <c:pt idx="1275">
                  <c:v>#N/A</c:v>
                </c:pt>
                <c:pt idx="1276">
                  <c:v>#N/A</c:v>
                </c:pt>
                <c:pt idx="1277">
                  <c:v>#N/A</c:v>
                </c:pt>
                <c:pt idx="1278">
                  <c:v>#N/A</c:v>
                </c:pt>
                <c:pt idx="1279">
                  <c:v>#N/A</c:v>
                </c:pt>
                <c:pt idx="1280">
                  <c:v>#N/A</c:v>
                </c:pt>
                <c:pt idx="1281">
                  <c:v>#N/A</c:v>
                </c:pt>
                <c:pt idx="1282">
                  <c:v>#N/A</c:v>
                </c:pt>
                <c:pt idx="1283">
                  <c:v>#N/A</c:v>
                </c:pt>
                <c:pt idx="1284">
                  <c:v>#N/A</c:v>
                </c:pt>
                <c:pt idx="1285">
                  <c:v>#N/A</c:v>
                </c:pt>
                <c:pt idx="1286">
                  <c:v>#N/A</c:v>
                </c:pt>
                <c:pt idx="1287">
                  <c:v>#N/A</c:v>
                </c:pt>
                <c:pt idx="1288">
                  <c:v>#N/A</c:v>
                </c:pt>
                <c:pt idx="1289">
                  <c:v>#N/A</c:v>
                </c:pt>
                <c:pt idx="1290">
                  <c:v>#N/A</c:v>
                </c:pt>
                <c:pt idx="1291">
                  <c:v>#N/A</c:v>
                </c:pt>
                <c:pt idx="1292">
                  <c:v>#N/A</c:v>
                </c:pt>
                <c:pt idx="1293">
                  <c:v>#N/A</c:v>
                </c:pt>
                <c:pt idx="1294">
                  <c:v>#N/A</c:v>
                </c:pt>
                <c:pt idx="1295">
                  <c:v>#N/A</c:v>
                </c:pt>
                <c:pt idx="1296">
                  <c:v>#N/A</c:v>
                </c:pt>
                <c:pt idx="1297">
                  <c:v>#N/A</c:v>
                </c:pt>
                <c:pt idx="1298">
                  <c:v>#N/A</c:v>
                </c:pt>
                <c:pt idx="1299">
                  <c:v>#N/A</c:v>
                </c:pt>
                <c:pt idx="1300">
                  <c:v>#N/A</c:v>
                </c:pt>
                <c:pt idx="1301">
                  <c:v>#N/A</c:v>
                </c:pt>
                <c:pt idx="1302">
                  <c:v>#N/A</c:v>
                </c:pt>
                <c:pt idx="1303">
                  <c:v>#N/A</c:v>
                </c:pt>
                <c:pt idx="1304">
                  <c:v>#N/A</c:v>
                </c:pt>
                <c:pt idx="1305">
                  <c:v>#N/A</c:v>
                </c:pt>
                <c:pt idx="1306">
                  <c:v>#N/A</c:v>
                </c:pt>
                <c:pt idx="1307">
                  <c:v>#N/A</c:v>
                </c:pt>
                <c:pt idx="1308">
                  <c:v>#N/A</c:v>
                </c:pt>
                <c:pt idx="1309">
                  <c:v>#N/A</c:v>
                </c:pt>
                <c:pt idx="1310">
                  <c:v>#N/A</c:v>
                </c:pt>
                <c:pt idx="1311">
                  <c:v>#N/A</c:v>
                </c:pt>
                <c:pt idx="1312">
                  <c:v>#N/A</c:v>
                </c:pt>
                <c:pt idx="1313">
                  <c:v>#N/A</c:v>
                </c:pt>
                <c:pt idx="1314">
                  <c:v>#N/A</c:v>
                </c:pt>
                <c:pt idx="1315">
                  <c:v>#N/A</c:v>
                </c:pt>
                <c:pt idx="1316">
                  <c:v>#N/A</c:v>
                </c:pt>
                <c:pt idx="1317">
                  <c:v>#N/A</c:v>
                </c:pt>
                <c:pt idx="1318">
                  <c:v>#N/A</c:v>
                </c:pt>
                <c:pt idx="1319">
                  <c:v>#N/A</c:v>
                </c:pt>
                <c:pt idx="1320">
                  <c:v>#N/A</c:v>
                </c:pt>
                <c:pt idx="1321">
                  <c:v>#N/A</c:v>
                </c:pt>
                <c:pt idx="1322">
                  <c:v>#N/A</c:v>
                </c:pt>
                <c:pt idx="1323">
                  <c:v>#N/A</c:v>
                </c:pt>
                <c:pt idx="1324">
                  <c:v>#N/A</c:v>
                </c:pt>
                <c:pt idx="1325">
                  <c:v>#N/A</c:v>
                </c:pt>
                <c:pt idx="1326">
                  <c:v>#N/A</c:v>
                </c:pt>
                <c:pt idx="1327">
                  <c:v>#N/A</c:v>
                </c:pt>
                <c:pt idx="1328">
                  <c:v>#N/A</c:v>
                </c:pt>
                <c:pt idx="1329">
                  <c:v>#N/A</c:v>
                </c:pt>
                <c:pt idx="1330">
                  <c:v>#N/A</c:v>
                </c:pt>
                <c:pt idx="1331">
                  <c:v>#N/A</c:v>
                </c:pt>
                <c:pt idx="1332">
                  <c:v>#N/A</c:v>
                </c:pt>
                <c:pt idx="1333">
                  <c:v>#N/A</c:v>
                </c:pt>
                <c:pt idx="1334">
                  <c:v>#N/A</c:v>
                </c:pt>
                <c:pt idx="1335">
                  <c:v>#N/A</c:v>
                </c:pt>
                <c:pt idx="1336">
                  <c:v>#N/A</c:v>
                </c:pt>
                <c:pt idx="1337">
                  <c:v>#N/A</c:v>
                </c:pt>
                <c:pt idx="1338">
                  <c:v>#N/A</c:v>
                </c:pt>
                <c:pt idx="1339">
                  <c:v>#N/A</c:v>
                </c:pt>
                <c:pt idx="1340">
                  <c:v>#N/A</c:v>
                </c:pt>
                <c:pt idx="1341">
                  <c:v>#N/A</c:v>
                </c:pt>
                <c:pt idx="1342">
                  <c:v>#N/A</c:v>
                </c:pt>
                <c:pt idx="1343">
                  <c:v>#N/A</c:v>
                </c:pt>
                <c:pt idx="1344">
                  <c:v>#N/A</c:v>
                </c:pt>
                <c:pt idx="1345">
                  <c:v>#N/A</c:v>
                </c:pt>
                <c:pt idx="1346">
                  <c:v>#N/A</c:v>
                </c:pt>
                <c:pt idx="1347">
                  <c:v>#N/A</c:v>
                </c:pt>
                <c:pt idx="1348">
                  <c:v>#N/A</c:v>
                </c:pt>
                <c:pt idx="1349">
                  <c:v>#N/A</c:v>
                </c:pt>
                <c:pt idx="1350">
                  <c:v>#N/A</c:v>
                </c:pt>
                <c:pt idx="1351">
                  <c:v>#N/A</c:v>
                </c:pt>
                <c:pt idx="1352">
                  <c:v>#N/A</c:v>
                </c:pt>
                <c:pt idx="1353">
                  <c:v>#N/A</c:v>
                </c:pt>
                <c:pt idx="1354">
                  <c:v>#N/A</c:v>
                </c:pt>
                <c:pt idx="1355">
                  <c:v>#N/A</c:v>
                </c:pt>
                <c:pt idx="1356">
                  <c:v>#N/A</c:v>
                </c:pt>
                <c:pt idx="1357">
                  <c:v>#N/A</c:v>
                </c:pt>
                <c:pt idx="1358">
                  <c:v>#N/A</c:v>
                </c:pt>
                <c:pt idx="1359">
                  <c:v>#N/A</c:v>
                </c:pt>
                <c:pt idx="1360">
                  <c:v>#N/A</c:v>
                </c:pt>
                <c:pt idx="1361">
                  <c:v>#N/A</c:v>
                </c:pt>
                <c:pt idx="1362">
                  <c:v>#N/A</c:v>
                </c:pt>
                <c:pt idx="1363">
                  <c:v>#N/A</c:v>
                </c:pt>
                <c:pt idx="1364">
                  <c:v>#N/A</c:v>
                </c:pt>
                <c:pt idx="1365">
                  <c:v>#N/A</c:v>
                </c:pt>
                <c:pt idx="1366">
                  <c:v>#N/A</c:v>
                </c:pt>
                <c:pt idx="1367">
                  <c:v>#N/A</c:v>
                </c:pt>
                <c:pt idx="1368">
                  <c:v>#N/A</c:v>
                </c:pt>
                <c:pt idx="1369">
                  <c:v>#N/A</c:v>
                </c:pt>
                <c:pt idx="1370">
                  <c:v>#N/A</c:v>
                </c:pt>
                <c:pt idx="1371">
                  <c:v>#N/A</c:v>
                </c:pt>
                <c:pt idx="1372">
                  <c:v>#N/A</c:v>
                </c:pt>
                <c:pt idx="1373">
                  <c:v>#N/A</c:v>
                </c:pt>
                <c:pt idx="1374">
                  <c:v>#N/A</c:v>
                </c:pt>
                <c:pt idx="1375">
                  <c:v>#N/A</c:v>
                </c:pt>
                <c:pt idx="1376">
                  <c:v>#N/A</c:v>
                </c:pt>
                <c:pt idx="1377">
                  <c:v>#N/A</c:v>
                </c:pt>
                <c:pt idx="1378">
                  <c:v>#N/A</c:v>
                </c:pt>
                <c:pt idx="1379">
                  <c:v>#N/A</c:v>
                </c:pt>
                <c:pt idx="1380">
                  <c:v>#N/A</c:v>
                </c:pt>
                <c:pt idx="1381">
                  <c:v>#N/A</c:v>
                </c:pt>
                <c:pt idx="1382">
                  <c:v>#N/A</c:v>
                </c:pt>
                <c:pt idx="1383">
                  <c:v>#N/A</c:v>
                </c:pt>
                <c:pt idx="1384">
                  <c:v>#N/A</c:v>
                </c:pt>
                <c:pt idx="1385">
                  <c:v>#N/A</c:v>
                </c:pt>
                <c:pt idx="1386">
                  <c:v>#N/A</c:v>
                </c:pt>
                <c:pt idx="1387">
                  <c:v>#N/A</c:v>
                </c:pt>
                <c:pt idx="1388">
                  <c:v>#N/A</c:v>
                </c:pt>
                <c:pt idx="1389">
                  <c:v>#N/A</c:v>
                </c:pt>
                <c:pt idx="1390">
                  <c:v>#N/A</c:v>
                </c:pt>
                <c:pt idx="1391">
                  <c:v>#N/A</c:v>
                </c:pt>
                <c:pt idx="1392">
                  <c:v>#N/A</c:v>
                </c:pt>
                <c:pt idx="1393">
                  <c:v>#N/A</c:v>
                </c:pt>
                <c:pt idx="1394">
                  <c:v>#N/A</c:v>
                </c:pt>
                <c:pt idx="1395">
                  <c:v>#N/A</c:v>
                </c:pt>
                <c:pt idx="1396">
                  <c:v>#N/A</c:v>
                </c:pt>
                <c:pt idx="1397">
                  <c:v>#N/A</c:v>
                </c:pt>
                <c:pt idx="1398">
                  <c:v>#N/A</c:v>
                </c:pt>
                <c:pt idx="1399">
                  <c:v>#N/A</c:v>
                </c:pt>
                <c:pt idx="1400">
                  <c:v>#N/A</c:v>
                </c:pt>
                <c:pt idx="1401">
                  <c:v>#N/A</c:v>
                </c:pt>
                <c:pt idx="1402">
                  <c:v>#N/A</c:v>
                </c:pt>
                <c:pt idx="1403">
                  <c:v>#N/A</c:v>
                </c:pt>
                <c:pt idx="1404">
                  <c:v>#N/A</c:v>
                </c:pt>
                <c:pt idx="1405">
                  <c:v>#N/A</c:v>
                </c:pt>
                <c:pt idx="1406">
                  <c:v>#N/A</c:v>
                </c:pt>
                <c:pt idx="1407">
                  <c:v>#N/A</c:v>
                </c:pt>
                <c:pt idx="1408">
                  <c:v>#N/A</c:v>
                </c:pt>
                <c:pt idx="1409">
                  <c:v>#N/A</c:v>
                </c:pt>
                <c:pt idx="1410">
                  <c:v>#N/A</c:v>
                </c:pt>
                <c:pt idx="1411">
                  <c:v>#N/A</c:v>
                </c:pt>
                <c:pt idx="1412">
                  <c:v>#N/A</c:v>
                </c:pt>
                <c:pt idx="1413">
                  <c:v>#N/A</c:v>
                </c:pt>
                <c:pt idx="1414">
                  <c:v>#N/A</c:v>
                </c:pt>
                <c:pt idx="1415">
                  <c:v>#N/A</c:v>
                </c:pt>
                <c:pt idx="1416">
                  <c:v>#N/A</c:v>
                </c:pt>
                <c:pt idx="1417">
                  <c:v>#N/A</c:v>
                </c:pt>
                <c:pt idx="1418">
                  <c:v>#N/A</c:v>
                </c:pt>
                <c:pt idx="1419">
                  <c:v>#N/A</c:v>
                </c:pt>
                <c:pt idx="1420">
                  <c:v>#N/A</c:v>
                </c:pt>
                <c:pt idx="1421">
                  <c:v>#N/A</c:v>
                </c:pt>
                <c:pt idx="1422">
                  <c:v>#N/A</c:v>
                </c:pt>
                <c:pt idx="1423">
                  <c:v>#N/A</c:v>
                </c:pt>
                <c:pt idx="1424">
                  <c:v>#N/A</c:v>
                </c:pt>
                <c:pt idx="1425">
                  <c:v>#N/A</c:v>
                </c:pt>
                <c:pt idx="1426">
                  <c:v>#N/A</c:v>
                </c:pt>
                <c:pt idx="1427">
                  <c:v>#N/A</c:v>
                </c:pt>
                <c:pt idx="1428">
                  <c:v>#N/A</c:v>
                </c:pt>
                <c:pt idx="1429">
                  <c:v>#N/A</c:v>
                </c:pt>
                <c:pt idx="1430">
                  <c:v>#N/A</c:v>
                </c:pt>
                <c:pt idx="1431">
                  <c:v>#N/A</c:v>
                </c:pt>
                <c:pt idx="1432">
                  <c:v>#N/A</c:v>
                </c:pt>
                <c:pt idx="1433">
                  <c:v>#N/A</c:v>
                </c:pt>
                <c:pt idx="1434">
                  <c:v>#N/A</c:v>
                </c:pt>
                <c:pt idx="1435">
                  <c:v>#N/A</c:v>
                </c:pt>
                <c:pt idx="1436">
                  <c:v>#N/A</c:v>
                </c:pt>
                <c:pt idx="1437">
                  <c:v>#N/A</c:v>
                </c:pt>
                <c:pt idx="1438">
                  <c:v>#N/A</c:v>
                </c:pt>
                <c:pt idx="1439">
                  <c:v>#N/A</c:v>
                </c:pt>
                <c:pt idx="1440">
                  <c:v>#N/A</c:v>
                </c:pt>
                <c:pt idx="1441">
                  <c:v>#N/A</c:v>
                </c:pt>
                <c:pt idx="1442">
                  <c:v>#N/A</c:v>
                </c:pt>
                <c:pt idx="1443">
                  <c:v>#N/A</c:v>
                </c:pt>
                <c:pt idx="1444">
                  <c:v>#N/A</c:v>
                </c:pt>
                <c:pt idx="1445">
                  <c:v>#N/A</c:v>
                </c:pt>
                <c:pt idx="1446">
                  <c:v>#N/A</c:v>
                </c:pt>
                <c:pt idx="1447">
                  <c:v>#N/A</c:v>
                </c:pt>
                <c:pt idx="1448">
                  <c:v>#N/A</c:v>
                </c:pt>
                <c:pt idx="1449">
                  <c:v>#N/A</c:v>
                </c:pt>
                <c:pt idx="1450">
                  <c:v>#N/A</c:v>
                </c:pt>
                <c:pt idx="1451">
                  <c:v>#N/A</c:v>
                </c:pt>
                <c:pt idx="1452">
                  <c:v>#N/A</c:v>
                </c:pt>
                <c:pt idx="1453">
                  <c:v>#N/A</c:v>
                </c:pt>
                <c:pt idx="1454">
                  <c:v>#N/A</c:v>
                </c:pt>
                <c:pt idx="1455">
                  <c:v>#N/A</c:v>
                </c:pt>
                <c:pt idx="1456">
                  <c:v>#N/A</c:v>
                </c:pt>
                <c:pt idx="1457">
                  <c:v>#N/A</c:v>
                </c:pt>
                <c:pt idx="1458">
                  <c:v>#N/A</c:v>
                </c:pt>
                <c:pt idx="1459">
                  <c:v>#N/A</c:v>
                </c:pt>
                <c:pt idx="1460">
                  <c:v>#N/A</c:v>
                </c:pt>
                <c:pt idx="1461">
                  <c:v>#N/A</c:v>
                </c:pt>
                <c:pt idx="1462">
                  <c:v>#N/A</c:v>
                </c:pt>
                <c:pt idx="1463">
                  <c:v>#N/A</c:v>
                </c:pt>
                <c:pt idx="1464">
                  <c:v>#N/A</c:v>
                </c:pt>
                <c:pt idx="1465">
                  <c:v>#N/A</c:v>
                </c:pt>
                <c:pt idx="1466">
                  <c:v>#N/A</c:v>
                </c:pt>
                <c:pt idx="1467">
                  <c:v>#N/A</c:v>
                </c:pt>
                <c:pt idx="1468">
                  <c:v>#N/A</c:v>
                </c:pt>
                <c:pt idx="1469">
                  <c:v>#N/A</c:v>
                </c:pt>
                <c:pt idx="1470">
                  <c:v>#N/A</c:v>
                </c:pt>
                <c:pt idx="1471">
                  <c:v>#N/A</c:v>
                </c:pt>
                <c:pt idx="1472">
                  <c:v>#N/A</c:v>
                </c:pt>
                <c:pt idx="1473">
                  <c:v>#N/A</c:v>
                </c:pt>
                <c:pt idx="1474">
                  <c:v>#N/A</c:v>
                </c:pt>
                <c:pt idx="1475">
                  <c:v>#N/A</c:v>
                </c:pt>
                <c:pt idx="1476">
                  <c:v>#N/A</c:v>
                </c:pt>
                <c:pt idx="1477">
                  <c:v>#N/A</c:v>
                </c:pt>
                <c:pt idx="1478">
                  <c:v>#N/A</c:v>
                </c:pt>
                <c:pt idx="1479">
                  <c:v>#N/A</c:v>
                </c:pt>
                <c:pt idx="1480">
                  <c:v>#N/A</c:v>
                </c:pt>
                <c:pt idx="1481">
                  <c:v>#N/A</c:v>
                </c:pt>
                <c:pt idx="1482">
                  <c:v>#N/A</c:v>
                </c:pt>
                <c:pt idx="1483">
                  <c:v>#N/A</c:v>
                </c:pt>
                <c:pt idx="1484">
                  <c:v>#N/A</c:v>
                </c:pt>
                <c:pt idx="1485">
                  <c:v>#N/A</c:v>
                </c:pt>
                <c:pt idx="1486">
                  <c:v>#N/A</c:v>
                </c:pt>
                <c:pt idx="1487">
                  <c:v>#N/A</c:v>
                </c:pt>
                <c:pt idx="1488">
                  <c:v>#N/A</c:v>
                </c:pt>
                <c:pt idx="1489">
                  <c:v>#N/A</c:v>
                </c:pt>
                <c:pt idx="1490">
                  <c:v>#N/A</c:v>
                </c:pt>
                <c:pt idx="1491">
                  <c:v>#N/A</c:v>
                </c:pt>
                <c:pt idx="1492">
                  <c:v>#N/A</c:v>
                </c:pt>
                <c:pt idx="1493">
                  <c:v>#N/A</c:v>
                </c:pt>
                <c:pt idx="1494">
                  <c:v>#N/A</c:v>
                </c:pt>
                <c:pt idx="1495">
                  <c:v>#N/A</c:v>
                </c:pt>
                <c:pt idx="1496">
                  <c:v>#N/A</c:v>
                </c:pt>
                <c:pt idx="1497">
                  <c:v>#N/A</c:v>
                </c:pt>
                <c:pt idx="1498">
                  <c:v>#N/A</c:v>
                </c:pt>
                <c:pt idx="1499">
                  <c:v>#N/A</c:v>
                </c:pt>
                <c:pt idx="1500">
                  <c:v>#N/A</c:v>
                </c:pt>
                <c:pt idx="1501">
                  <c:v>#N/A</c:v>
                </c:pt>
                <c:pt idx="1502">
                  <c:v>#N/A</c:v>
                </c:pt>
                <c:pt idx="1503">
                  <c:v>#N/A</c:v>
                </c:pt>
                <c:pt idx="1504">
                  <c:v>#N/A</c:v>
                </c:pt>
                <c:pt idx="1505">
                  <c:v>#N/A</c:v>
                </c:pt>
                <c:pt idx="1506">
                  <c:v>#N/A</c:v>
                </c:pt>
                <c:pt idx="1507">
                  <c:v>#N/A</c:v>
                </c:pt>
                <c:pt idx="1508">
                  <c:v>#N/A</c:v>
                </c:pt>
                <c:pt idx="1509">
                  <c:v>#N/A</c:v>
                </c:pt>
                <c:pt idx="1510">
                  <c:v>#N/A</c:v>
                </c:pt>
                <c:pt idx="1511">
                  <c:v>#N/A</c:v>
                </c:pt>
                <c:pt idx="1512">
                  <c:v>#N/A</c:v>
                </c:pt>
                <c:pt idx="1513">
                  <c:v>#N/A</c:v>
                </c:pt>
                <c:pt idx="1514">
                  <c:v>#N/A</c:v>
                </c:pt>
                <c:pt idx="1515">
                  <c:v>#N/A</c:v>
                </c:pt>
                <c:pt idx="1516">
                  <c:v>#N/A</c:v>
                </c:pt>
                <c:pt idx="1517">
                  <c:v>#N/A</c:v>
                </c:pt>
                <c:pt idx="1518">
                  <c:v>#N/A</c:v>
                </c:pt>
                <c:pt idx="1519">
                  <c:v>#N/A</c:v>
                </c:pt>
                <c:pt idx="1520">
                  <c:v>#N/A</c:v>
                </c:pt>
                <c:pt idx="1521">
                  <c:v>#N/A</c:v>
                </c:pt>
                <c:pt idx="1522">
                  <c:v>#N/A</c:v>
                </c:pt>
                <c:pt idx="1523">
                  <c:v>#N/A</c:v>
                </c:pt>
                <c:pt idx="1524">
                  <c:v>#N/A</c:v>
                </c:pt>
                <c:pt idx="1525">
                  <c:v>#N/A</c:v>
                </c:pt>
                <c:pt idx="1526">
                  <c:v>#N/A</c:v>
                </c:pt>
                <c:pt idx="1527">
                  <c:v>#N/A</c:v>
                </c:pt>
                <c:pt idx="1528">
                  <c:v>#N/A</c:v>
                </c:pt>
                <c:pt idx="1529">
                  <c:v>#N/A</c:v>
                </c:pt>
                <c:pt idx="1530">
                  <c:v>#N/A</c:v>
                </c:pt>
                <c:pt idx="1531">
                  <c:v>#N/A</c:v>
                </c:pt>
                <c:pt idx="1532">
                  <c:v>#N/A</c:v>
                </c:pt>
                <c:pt idx="1533">
                  <c:v>#N/A</c:v>
                </c:pt>
                <c:pt idx="1534">
                  <c:v>#N/A</c:v>
                </c:pt>
                <c:pt idx="1535">
                  <c:v>#N/A</c:v>
                </c:pt>
                <c:pt idx="1536">
                  <c:v>#N/A</c:v>
                </c:pt>
                <c:pt idx="1537">
                  <c:v>#N/A</c:v>
                </c:pt>
                <c:pt idx="1538">
                  <c:v>#N/A</c:v>
                </c:pt>
                <c:pt idx="1539">
                  <c:v>#N/A</c:v>
                </c:pt>
                <c:pt idx="1540">
                  <c:v>#N/A</c:v>
                </c:pt>
                <c:pt idx="1541">
                  <c:v>#N/A</c:v>
                </c:pt>
                <c:pt idx="1542">
                  <c:v>#N/A</c:v>
                </c:pt>
                <c:pt idx="1543">
                  <c:v>#N/A</c:v>
                </c:pt>
                <c:pt idx="1544">
                  <c:v>#N/A</c:v>
                </c:pt>
                <c:pt idx="1545">
                  <c:v>#N/A</c:v>
                </c:pt>
                <c:pt idx="1546">
                  <c:v>#N/A</c:v>
                </c:pt>
                <c:pt idx="1547">
                  <c:v>#N/A</c:v>
                </c:pt>
                <c:pt idx="1548">
                  <c:v>#N/A</c:v>
                </c:pt>
                <c:pt idx="1549">
                  <c:v>#N/A</c:v>
                </c:pt>
                <c:pt idx="1550">
                  <c:v>#N/A</c:v>
                </c:pt>
                <c:pt idx="1551">
                  <c:v>#N/A</c:v>
                </c:pt>
                <c:pt idx="1552">
                  <c:v>#N/A</c:v>
                </c:pt>
                <c:pt idx="1553">
                  <c:v>#N/A</c:v>
                </c:pt>
                <c:pt idx="1554">
                  <c:v>#N/A</c:v>
                </c:pt>
                <c:pt idx="1555">
                  <c:v>#N/A</c:v>
                </c:pt>
                <c:pt idx="1556">
                  <c:v>#N/A</c:v>
                </c:pt>
                <c:pt idx="1557">
                  <c:v>#N/A</c:v>
                </c:pt>
                <c:pt idx="1558">
                  <c:v>#N/A</c:v>
                </c:pt>
                <c:pt idx="1559">
                  <c:v>#N/A</c:v>
                </c:pt>
                <c:pt idx="1560">
                  <c:v>#N/A</c:v>
                </c:pt>
                <c:pt idx="1561">
                  <c:v>#N/A</c:v>
                </c:pt>
                <c:pt idx="1562">
                  <c:v>#N/A</c:v>
                </c:pt>
                <c:pt idx="1563">
                  <c:v>#N/A</c:v>
                </c:pt>
                <c:pt idx="1564">
                  <c:v>#N/A</c:v>
                </c:pt>
                <c:pt idx="1565">
                  <c:v>#N/A</c:v>
                </c:pt>
                <c:pt idx="1566">
                  <c:v>#N/A</c:v>
                </c:pt>
                <c:pt idx="1567">
                  <c:v>#N/A</c:v>
                </c:pt>
                <c:pt idx="1568">
                  <c:v>#N/A</c:v>
                </c:pt>
                <c:pt idx="1569">
                  <c:v>#N/A</c:v>
                </c:pt>
                <c:pt idx="1570">
                  <c:v>#N/A</c:v>
                </c:pt>
                <c:pt idx="1571">
                  <c:v>#N/A</c:v>
                </c:pt>
                <c:pt idx="1572">
                  <c:v>#N/A</c:v>
                </c:pt>
                <c:pt idx="1573">
                  <c:v>#N/A</c:v>
                </c:pt>
                <c:pt idx="1574">
                  <c:v>#N/A</c:v>
                </c:pt>
                <c:pt idx="1575">
                  <c:v>#N/A</c:v>
                </c:pt>
                <c:pt idx="1576">
                  <c:v>#N/A</c:v>
                </c:pt>
                <c:pt idx="1577">
                  <c:v>#N/A</c:v>
                </c:pt>
                <c:pt idx="1578">
                  <c:v>#N/A</c:v>
                </c:pt>
                <c:pt idx="1579">
                  <c:v>#N/A</c:v>
                </c:pt>
                <c:pt idx="1580">
                  <c:v>#N/A</c:v>
                </c:pt>
                <c:pt idx="1581">
                  <c:v>#N/A</c:v>
                </c:pt>
                <c:pt idx="1582">
                  <c:v>#N/A</c:v>
                </c:pt>
                <c:pt idx="1583">
                  <c:v>#N/A</c:v>
                </c:pt>
                <c:pt idx="1584">
                  <c:v>#N/A</c:v>
                </c:pt>
                <c:pt idx="1585">
                  <c:v>#N/A</c:v>
                </c:pt>
                <c:pt idx="1586">
                  <c:v>#N/A</c:v>
                </c:pt>
                <c:pt idx="1587">
                  <c:v>#N/A</c:v>
                </c:pt>
                <c:pt idx="1588">
                  <c:v>#N/A</c:v>
                </c:pt>
                <c:pt idx="1589">
                  <c:v>#N/A</c:v>
                </c:pt>
                <c:pt idx="1590">
                  <c:v>#N/A</c:v>
                </c:pt>
                <c:pt idx="1591">
                  <c:v>#N/A</c:v>
                </c:pt>
                <c:pt idx="1592">
                  <c:v>#N/A</c:v>
                </c:pt>
                <c:pt idx="1593">
                  <c:v>#N/A</c:v>
                </c:pt>
                <c:pt idx="1594">
                  <c:v>#N/A</c:v>
                </c:pt>
                <c:pt idx="1595">
                  <c:v>#N/A</c:v>
                </c:pt>
                <c:pt idx="1596">
                  <c:v>#N/A</c:v>
                </c:pt>
                <c:pt idx="1597">
                  <c:v>#N/A</c:v>
                </c:pt>
                <c:pt idx="1598">
                  <c:v>#N/A</c:v>
                </c:pt>
                <c:pt idx="1599">
                  <c:v>#N/A</c:v>
                </c:pt>
                <c:pt idx="1600">
                  <c:v>#N/A</c:v>
                </c:pt>
                <c:pt idx="1601">
                  <c:v>#N/A</c:v>
                </c:pt>
                <c:pt idx="1602">
                  <c:v>#N/A</c:v>
                </c:pt>
                <c:pt idx="1603">
                  <c:v>#N/A</c:v>
                </c:pt>
                <c:pt idx="1604">
                  <c:v>#N/A</c:v>
                </c:pt>
                <c:pt idx="1605">
                  <c:v>#N/A</c:v>
                </c:pt>
                <c:pt idx="1606">
                  <c:v>#N/A</c:v>
                </c:pt>
                <c:pt idx="1607">
                  <c:v>#N/A</c:v>
                </c:pt>
                <c:pt idx="1608">
                  <c:v>#N/A</c:v>
                </c:pt>
                <c:pt idx="1609">
                  <c:v>#N/A</c:v>
                </c:pt>
                <c:pt idx="1610">
                  <c:v>#N/A</c:v>
                </c:pt>
                <c:pt idx="1611">
                  <c:v>#N/A</c:v>
                </c:pt>
                <c:pt idx="1612">
                  <c:v>#N/A</c:v>
                </c:pt>
                <c:pt idx="1613">
                  <c:v>#N/A</c:v>
                </c:pt>
                <c:pt idx="1614">
                  <c:v>#N/A</c:v>
                </c:pt>
                <c:pt idx="1615">
                  <c:v>#N/A</c:v>
                </c:pt>
                <c:pt idx="1616">
                  <c:v>#N/A</c:v>
                </c:pt>
                <c:pt idx="1617">
                  <c:v>#N/A</c:v>
                </c:pt>
                <c:pt idx="1618">
                  <c:v>#N/A</c:v>
                </c:pt>
                <c:pt idx="1619">
                  <c:v>#N/A</c:v>
                </c:pt>
                <c:pt idx="1620">
                  <c:v>#N/A</c:v>
                </c:pt>
                <c:pt idx="1621">
                  <c:v>#N/A</c:v>
                </c:pt>
                <c:pt idx="1622">
                  <c:v>#N/A</c:v>
                </c:pt>
                <c:pt idx="1623">
                  <c:v>#N/A</c:v>
                </c:pt>
                <c:pt idx="1624">
                  <c:v>#N/A</c:v>
                </c:pt>
                <c:pt idx="1625">
                  <c:v>#N/A</c:v>
                </c:pt>
                <c:pt idx="1626">
                  <c:v>#N/A</c:v>
                </c:pt>
                <c:pt idx="1627">
                  <c:v>#N/A</c:v>
                </c:pt>
                <c:pt idx="1628">
                  <c:v>#N/A</c:v>
                </c:pt>
                <c:pt idx="1629">
                  <c:v>#N/A</c:v>
                </c:pt>
                <c:pt idx="1630">
                  <c:v>#N/A</c:v>
                </c:pt>
                <c:pt idx="1631">
                  <c:v>#N/A</c:v>
                </c:pt>
                <c:pt idx="1632">
                  <c:v>#N/A</c:v>
                </c:pt>
                <c:pt idx="1633">
                  <c:v>#N/A</c:v>
                </c:pt>
                <c:pt idx="1634">
                  <c:v>#N/A</c:v>
                </c:pt>
                <c:pt idx="1635">
                  <c:v>#N/A</c:v>
                </c:pt>
                <c:pt idx="1636">
                  <c:v>#N/A</c:v>
                </c:pt>
                <c:pt idx="1637">
                  <c:v>#N/A</c:v>
                </c:pt>
                <c:pt idx="1638">
                  <c:v>#N/A</c:v>
                </c:pt>
                <c:pt idx="1639">
                  <c:v>#N/A</c:v>
                </c:pt>
                <c:pt idx="1640">
                  <c:v>#N/A</c:v>
                </c:pt>
                <c:pt idx="1641">
                  <c:v>#N/A</c:v>
                </c:pt>
                <c:pt idx="1642">
                  <c:v>#N/A</c:v>
                </c:pt>
                <c:pt idx="1643">
                  <c:v>#N/A</c:v>
                </c:pt>
                <c:pt idx="1644">
                  <c:v>#N/A</c:v>
                </c:pt>
                <c:pt idx="1645">
                  <c:v>#N/A</c:v>
                </c:pt>
                <c:pt idx="1646">
                  <c:v>#N/A</c:v>
                </c:pt>
                <c:pt idx="1647">
                  <c:v>#N/A</c:v>
                </c:pt>
                <c:pt idx="1648">
                  <c:v>#N/A</c:v>
                </c:pt>
                <c:pt idx="1649">
                  <c:v>#N/A</c:v>
                </c:pt>
                <c:pt idx="1650">
                  <c:v>#N/A</c:v>
                </c:pt>
                <c:pt idx="1651">
                  <c:v>#N/A</c:v>
                </c:pt>
                <c:pt idx="1652">
                  <c:v>#N/A</c:v>
                </c:pt>
                <c:pt idx="1653">
                  <c:v>#N/A</c:v>
                </c:pt>
                <c:pt idx="1654">
                  <c:v>#N/A</c:v>
                </c:pt>
                <c:pt idx="1655">
                  <c:v>#N/A</c:v>
                </c:pt>
                <c:pt idx="1656">
                  <c:v>#N/A</c:v>
                </c:pt>
                <c:pt idx="1657">
                  <c:v>#N/A</c:v>
                </c:pt>
                <c:pt idx="1658">
                  <c:v>#N/A</c:v>
                </c:pt>
                <c:pt idx="1659">
                  <c:v>#N/A</c:v>
                </c:pt>
                <c:pt idx="1660">
                  <c:v>#N/A</c:v>
                </c:pt>
                <c:pt idx="1661">
                  <c:v>#N/A</c:v>
                </c:pt>
                <c:pt idx="1662">
                  <c:v>#N/A</c:v>
                </c:pt>
                <c:pt idx="1663">
                  <c:v>#N/A</c:v>
                </c:pt>
                <c:pt idx="1664">
                  <c:v>#N/A</c:v>
                </c:pt>
                <c:pt idx="1665">
                  <c:v>#N/A</c:v>
                </c:pt>
                <c:pt idx="1666">
                  <c:v>#N/A</c:v>
                </c:pt>
                <c:pt idx="1667">
                  <c:v>#N/A</c:v>
                </c:pt>
                <c:pt idx="1668">
                  <c:v>#N/A</c:v>
                </c:pt>
                <c:pt idx="1669">
                  <c:v>#N/A</c:v>
                </c:pt>
                <c:pt idx="1670">
                  <c:v>#N/A</c:v>
                </c:pt>
                <c:pt idx="1671">
                  <c:v>#N/A</c:v>
                </c:pt>
                <c:pt idx="1672">
                  <c:v>#N/A</c:v>
                </c:pt>
                <c:pt idx="1673">
                  <c:v>#N/A</c:v>
                </c:pt>
                <c:pt idx="1674">
                  <c:v>#N/A</c:v>
                </c:pt>
                <c:pt idx="1675">
                  <c:v>#N/A</c:v>
                </c:pt>
                <c:pt idx="1676">
                  <c:v>#N/A</c:v>
                </c:pt>
                <c:pt idx="1677">
                  <c:v>#N/A</c:v>
                </c:pt>
                <c:pt idx="1678">
                  <c:v>#N/A</c:v>
                </c:pt>
                <c:pt idx="1679">
                  <c:v>#N/A</c:v>
                </c:pt>
                <c:pt idx="1680">
                  <c:v>#N/A</c:v>
                </c:pt>
                <c:pt idx="1681">
                  <c:v>#N/A</c:v>
                </c:pt>
                <c:pt idx="1682">
                  <c:v>#N/A</c:v>
                </c:pt>
                <c:pt idx="1683">
                  <c:v>#N/A</c:v>
                </c:pt>
                <c:pt idx="1684">
                  <c:v>#N/A</c:v>
                </c:pt>
                <c:pt idx="1685">
                  <c:v>#N/A</c:v>
                </c:pt>
                <c:pt idx="1686">
                  <c:v>#N/A</c:v>
                </c:pt>
                <c:pt idx="1687">
                  <c:v>#N/A</c:v>
                </c:pt>
                <c:pt idx="1688">
                  <c:v>#N/A</c:v>
                </c:pt>
                <c:pt idx="1689">
                  <c:v>#N/A</c:v>
                </c:pt>
                <c:pt idx="1690">
                  <c:v>#N/A</c:v>
                </c:pt>
                <c:pt idx="1691">
                  <c:v>#N/A</c:v>
                </c:pt>
                <c:pt idx="1692">
                  <c:v>#N/A</c:v>
                </c:pt>
                <c:pt idx="1693">
                  <c:v>#N/A</c:v>
                </c:pt>
                <c:pt idx="1694">
                  <c:v>#N/A</c:v>
                </c:pt>
                <c:pt idx="1695">
                  <c:v>#N/A</c:v>
                </c:pt>
                <c:pt idx="1696">
                  <c:v>#N/A</c:v>
                </c:pt>
                <c:pt idx="1697">
                  <c:v>#N/A</c:v>
                </c:pt>
                <c:pt idx="1698">
                  <c:v>#N/A</c:v>
                </c:pt>
                <c:pt idx="1699">
                  <c:v>#N/A</c:v>
                </c:pt>
                <c:pt idx="1700">
                  <c:v>#N/A</c:v>
                </c:pt>
                <c:pt idx="1701">
                  <c:v>#N/A</c:v>
                </c:pt>
                <c:pt idx="1702">
                  <c:v>#N/A</c:v>
                </c:pt>
                <c:pt idx="1703">
                  <c:v>#N/A</c:v>
                </c:pt>
                <c:pt idx="1704">
                  <c:v>#N/A</c:v>
                </c:pt>
                <c:pt idx="1705">
                  <c:v>#N/A</c:v>
                </c:pt>
                <c:pt idx="1706">
                  <c:v>#N/A</c:v>
                </c:pt>
                <c:pt idx="1707">
                  <c:v>#N/A</c:v>
                </c:pt>
                <c:pt idx="1708">
                  <c:v>#N/A</c:v>
                </c:pt>
                <c:pt idx="1709">
                  <c:v>#N/A</c:v>
                </c:pt>
                <c:pt idx="1710">
                  <c:v>#N/A</c:v>
                </c:pt>
                <c:pt idx="1711">
                  <c:v>#N/A</c:v>
                </c:pt>
                <c:pt idx="1712">
                  <c:v>#N/A</c:v>
                </c:pt>
                <c:pt idx="1713">
                  <c:v>#N/A</c:v>
                </c:pt>
                <c:pt idx="1714">
                  <c:v>#N/A</c:v>
                </c:pt>
                <c:pt idx="1715">
                  <c:v>#N/A</c:v>
                </c:pt>
                <c:pt idx="1716">
                  <c:v>#N/A</c:v>
                </c:pt>
                <c:pt idx="1717">
                  <c:v>#N/A</c:v>
                </c:pt>
                <c:pt idx="1718">
                  <c:v>#N/A</c:v>
                </c:pt>
                <c:pt idx="1719">
                  <c:v>#N/A</c:v>
                </c:pt>
                <c:pt idx="1720">
                  <c:v>#N/A</c:v>
                </c:pt>
                <c:pt idx="1721">
                  <c:v>#N/A</c:v>
                </c:pt>
                <c:pt idx="1722">
                  <c:v>#N/A</c:v>
                </c:pt>
                <c:pt idx="1723">
                  <c:v>#N/A</c:v>
                </c:pt>
                <c:pt idx="1724">
                  <c:v>#N/A</c:v>
                </c:pt>
                <c:pt idx="1725">
                  <c:v>#N/A</c:v>
                </c:pt>
                <c:pt idx="1726">
                  <c:v>#N/A</c:v>
                </c:pt>
                <c:pt idx="1727">
                  <c:v>#N/A</c:v>
                </c:pt>
                <c:pt idx="1728">
                  <c:v>#N/A</c:v>
                </c:pt>
                <c:pt idx="1729">
                  <c:v>#N/A</c:v>
                </c:pt>
                <c:pt idx="1730">
                  <c:v>#N/A</c:v>
                </c:pt>
                <c:pt idx="1731">
                  <c:v>#N/A</c:v>
                </c:pt>
                <c:pt idx="1732">
                  <c:v>#N/A</c:v>
                </c:pt>
                <c:pt idx="1733">
                  <c:v>#N/A</c:v>
                </c:pt>
                <c:pt idx="1734">
                  <c:v>#N/A</c:v>
                </c:pt>
                <c:pt idx="1735">
                  <c:v>#N/A</c:v>
                </c:pt>
                <c:pt idx="1736">
                  <c:v>#N/A</c:v>
                </c:pt>
                <c:pt idx="1737">
                  <c:v>#N/A</c:v>
                </c:pt>
                <c:pt idx="1738">
                  <c:v>#N/A</c:v>
                </c:pt>
                <c:pt idx="1739">
                  <c:v>#N/A</c:v>
                </c:pt>
                <c:pt idx="1740">
                  <c:v>#N/A</c:v>
                </c:pt>
                <c:pt idx="1741">
                  <c:v>#N/A</c:v>
                </c:pt>
                <c:pt idx="1742">
                  <c:v>#N/A</c:v>
                </c:pt>
                <c:pt idx="1743">
                  <c:v>#N/A</c:v>
                </c:pt>
                <c:pt idx="1744">
                  <c:v>#N/A</c:v>
                </c:pt>
                <c:pt idx="1745">
                  <c:v>#N/A</c:v>
                </c:pt>
                <c:pt idx="1746">
                  <c:v>#N/A</c:v>
                </c:pt>
                <c:pt idx="1747">
                  <c:v>#N/A</c:v>
                </c:pt>
                <c:pt idx="1748">
                  <c:v>#N/A</c:v>
                </c:pt>
                <c:pt idx="1749">
                  <c:v>#N/A</c:v>
                </c:pt>
                <c:pt idx="1750">
                  <c:v>#N/A</c:v>
                </c:pt>
                <c:pt idx="1751">
                  <c:v>#N/A</c:v>
                </c:pt>
                <c:pt idx="1752">
                  <c:v>#N/A</c:v>
                </c:pt>
                <c:pt idx="1753">
                  <c:v>#N/A</c:v>
                </c:pt>
                <c:pt idx="1754">
                  <c:v>#N/A</c:v>
                </c:pt>
                <c:pt idx="1755">
                  <c:v>#N/A</c:v>
                </c:pt>
                <c:pt idx="1756">
                  <c:v>#N/A</c:v>
                </c:pt>
                <c:pt idx="1757">
                  <c:v>#N/A</c:v>
                </c:pt>
                <c:pt idx="1758">
                  <c:v>#N/A</c:v>
                </c:pt>
                <c:pt idx="1759">
                  <c:v>#N/A</c:v>
                </c:pt>
                <c:pt idx="1760">
                  <c:v>#N/A</c:v>
                </c:pt>
                <c:pt idx="1761">
                  <c:v>#N/A</c:v>
                </c:pt>
                <c:pt idx="1762">
                  <c:v>#N/A</c:v>
                </c:pt>
                <c:pt idx="1763">
                  <c:v>#N/A</c:v>
                </c:pt>
                <c:pt idx="1764">
                  <c:v>#N/A</c:v>
                </c:pt>
                <c:pt idx="1765">
                  <c:v>#N/A</c:v>
                </c:pt>
                <c:pt idx="1766">
                  <c:v>#N/A</c:v>
                </c:pt>
                <c:pt idx="1767">
                  <c:v>#N/A</c:v>
                </c:pt>
                <c:pt idx="1768">
                  <c:v>#N/A</c:v>
                </c:pt>
                <c:pt idx="1769">
                  <c:v>#N/A</c:v>
                </c:pt>
                <c:pt idx="1770">
                  <c:v>#N/A</c:v>
                </c:pt>
                <c:pt idx="1771">
                  <c:v>#N/A</c:v>
                </c:pt>
                <c:pt idx="1772">
                  <c:v>#N/A</c:v>
                </c:pt>
                <c:pt idx="1773">
                  <c:v>#N/A</c:v>
                </c:pt>
                <c:pt idx="1774">
                  <c:v>#N/A</c:v>
                </c:pt>
                <c:pt idx="1775">
                  <c:v>#N/A</c:v>
                </c:pt>
                <c:pt idx="1776">
                  <c:v>#N/A</c:v>
                </c:pt>
                <c:pt idx="1777">
                  <c:v>#N/A</c:v>
                </c:pt>
                <c:pt idx="1778">
                  <c:v>#N/A</c:v>
                </c:pt>
                <c:pt idx="1779">
                  <c:v>#N/A</c:v>
                </c:pt>
                <c:pt idx="1780">
                  <c:v>#N/A</c:v>
                </c:pt>
                <c:pt idx="1781">
                  <c:v>#N/A</c:v>
                </c:pt>
                <c:pt idx="1782">
                  <c:v>#N/A</c:v>
                </c:pt>
                <c:pt idx="1783">
                  <c:v>#N/A</c:v>
                </c:pt>
                <c:pt idx="1784">
                  <c:v>#N/A</c:v>
                </c:pt>
                <c:pt idx="1785">
                  <c:v>#N/A</c:v>
                </c:pt>
                <c:pt idx="1786">
                  <c:v>#N/A</c:v>
                </c:pt>
                <c:pt idx="1787">
                  <c:v>#N/A</c:v>
                </c:pt>
                <c:pt idx="1788">
                  <c:v>#N/A</c:v>
                </c:pt>
                <c:pt idx="1789">
                  <c:v>#N/A</c:v>
                </c:pt>
                <c:pt idx="1790">
                  <c:v>#N/A</c:v>
                </c:pt>
                <c:pt idx="1791">
                  <c:v>#N/A</c:v>
                </c:pt>
                <c:pt idx="1792">
                  <c:v>#N/A</c:v>
                </c:pt>
                <c:pt idx="1793">
                  <c:v>#N/A</c:v>
                </c:pt>
                <c:pt idx="1794">
                  <c:v>#N/A</c:v>
                </c:pt>
                <c:pt idx="1795">
                  <c:v>#N/A</c:v>
                </c:pt>
                <c:pt idx="1796">
                  <c:v>#N/A</c:v>
                </c:pt>
                <c:pt idx="1797">
                  <c:v>#N/A</c:v>
                </c:pt>
                <c:pt idx="1798">
                  <c:v>#N/A</c:v>
                </c:pt>
                <c:pt idx="1799">
                  <c:v>#N/A</c:v>
                </c:pt>
                <c:pt idx="1800">
                  <c:v>#N/A</c:v>
                </c:pt>
                <c:pt idx="1801">
                  <c:v>#N/A</c:v>
                </c:pt>
                <c:pt idx="1802">
                  <c:v>#N/A</c:v>
                </c:pt>
                <c:pt idx="1803">
                  <c:v>#N/A</c:v>
                </c:pt>
                <c:pt idx="1804">
                  <c:v>#N/A</c:v>
                </c:pt>
                <c:pt idx="1805">
                  <c:v>#N/A</c:v>
                </c:pt>
                <c:pt idx="1806">
                  <c:v>#N/A</c:v>
                </c:pt>
                <c:pt idx="1807">
                  <c:v>#N/A</c:v>
                </c:pt>
                <c:pt idx="1808">
                  <c:v>#N/A</c:v>
                </c:pt>
                <c:pt idx="1809">
                  <c:v>#N/A</c:v>
                </c:pt>
                <c:pt idx="1810">
                  <c:v>#N/A</c:v>
                </c:pt>
                <c:pt idx="1811">
                  <c:v>#N/A</c:v>
                </c:pt>
                <c:pt idx="1812">
                  <c:v>#N/A</c:v>
                </c:pt>
                <c:pt idx="1813">
                  <c:v>#N/A</c:v>
                </c:pt>
                <c:pt idx="1814">
                  <c:v>#N/A</c:v>
                </c:pt>
                <c:pt idx="1815">
                  <c:v>#N/A</c:v>
                </c:pt>
                <c:pt idx="1816">
                  <c:v>#N/A</c:v>
                </c:pt>
                <c:pt idx="1817">
                  <c:v>#N/A</c:v>
                </c:pt>
                <c:pt idx="1818">
                  <c:v>#N/A</c:v>
                </c:pt>
                <c:pt idx="1819">
                  <c:v>#N/A</c:v>
                </c:pt>
                <c:pt idx="1820">
                  <c:v>#N/A</c:v>
                </c:pt>
                <c:pt idx="1821">
                  <c:v>#N/A</c:v>
                </c:pt>
                <c:pt idx="1822">
                  <c:v>#N/A</c:v>
                </c:pt>
                <c:pt idx="1823">
                  <c:v>#N/A</c:v>
                </c:pt>
                <c:pt idx="1824">
                  <c:v>#N/A</c:v>
                </c:pt>
                <c:pt idx="1825">
                  <c:v>#N/A</c:v>
                </c:pt>
                <c:pt idx="1826">
                  <c:v>#N/A</c:v>
                </c:pt>
                <c:pt idx="1827">
                  <c:v>#N/A</c:v>
                </c:pt>
                <c:pt idx="1828">
                  <c:v>#N/A</c:v>
                </c:pt>
                <c:pt idx="1829">
                  <c:v>#N/A</c:v>
                </c:pt>
                <c:pt idx="1830">
                  <c:v>#N/A</c:v>
                </c:pt>
                <c:pt idx="1831">
                  <c:v>#N/A</c:v>
                </c:pt>
                <c:pt idx="1832">
                  <c:v>#N/A</c:v>
                </c:pt>
                <c:pt idx="1833">
                  <c:v>#N/A</c:v>
                </c:pt>
                <c:pt idx="1834">
                  <c:v>#N/A</c:v>
                </c:pt>
                <c:pt idx="1835">
                  <c:v>#N/A</c:v>
                </c:pt>
                <c:pt idx="1836">
                  <c:v>#N/A</c:v>
                </c:pt>
                <c:pt idx="1837">
                  <c:v>#N/A</c:v>
                </c:pt>
                <c:pt idx="1838">
                  <c:v>#N/A</c:v>
                </c:pt>
                <c:pt idx="1839">
                  <c:v>#N/A</c:v>
                </c:pt>
                <c:pt idx="1840">
                  <c:v>#N/A</c:v>
                </c:pt>
                <c:pt idx="1841">
                  <c:v>#N/A</c:v>
                </c:pt>
                <c:pt idx="1842">
                  <c:v>#N/A</c:v>
                </c:pt>
                <c:pt idx="1843">
                  <c:v>#N/A</c:v>
                </c:pt>
                <c:pt idx="1844">
                  <c:v>#N/A</c:v>
                </c:pt>
                <c:pt idx="1845">
                  <c:v>#N/A</c:v>
                </c:pt>
                <c:pt idx="1846">
                  <c:v>#N/A</c:v>
                </c:pt>
                <c:pt idx="1847">
                  <c:v>#N/A</c:v>
                </c:pt>
                <c:pt idx="1848">
                  <c:v>#N/A</c:v>
                </c:pt>
                <c:pt idx="1849">
                  <c:v>#N/A</c:v>
                </c:pt>
                <c:pt idx="1850">
                  <c:v>#N/A</c:v>
                </c:pt>
                <c:pt idx="1851">
                  <c:v>#N/A</c:v>
                </c:pt>
                <c:pt idx="1852">
                  <c:v>#N/A</c:v>
                </c:pt>
                <c:pt idx="1853">
                  <c:v>#N/A</c:v>
                </c:pt>
                <c:pt idx="1854">
                  <c:v>#N/A</c:v>
                </c:pt>
                <c:pt idx="1855">
                  <c:v>#N/A</c:v>
                </c:pt>
                <c:pt idx="1856">
                  <c:v>#N/A</c:v>
                </c:pt>
                <c:pt idx="1857">
                  <c:v>#N/A</c:v>
                </c:pt>
                <c:pt idx="1858">
                  <c:v>#N/A</c:v>
                </c:pt>
                <c:pt idx="1859">
                  <c:v>#N/A</c:v>
                </c:pt>
                <c:pt idx="1860">
                  <c:v>#N/A</c:v>
                </c:pt>
                <c:pt idx="1861">
                  <c:v>#N/A</c:v>
                </c:pt>
                <c:pt idx="1862">
                  <c:v>#N/A</c:v>
                </c:pt>
                <c:pt idx="1863">
                  <c:v>#N/A</c:v>
                </c:pt>
                <c:pt idx="1864">
                  <c:v>#N/A</c:v>
                </c:pt>
                <c:pt idx="1865">
                  <c:v>#N/A</c:v>
                </c:pt>
                <c:pt idx="1866">
                  <c:v>#N/A</c:v>
                </c:pt>
                <c:pt idx="1867">
                  <c:v>#N/A</c:v>
                </c:pt>
                <c:pt idx="1868">
                  <c:v>#N/A</c:v>
                </c:pt>
                <c:pt idx="1869">
                  <c:v>#N/A</c:v>
                </c:pt>
                <c:pt idx="1870">
                  <c:v>#N/A</c:v>
                </c:pt>
                <c:pt idx="1871">
                  <c:v>#N/A</c:v>
                </c:pt>
                <c:pt idx="1872">
                  <c:v>#N/A</c:v>
                </c:pt>
                <c:pt idx="1873">
                  <c:v>#N/A</c:v>
                </c:pt>
                <c:pt idx="1874">
                  <c:v>#N/A</c:v>
                </c:pt>
                <c:pt idx="1875">
                  <c:v>#N/A</c:v>
                </c:pt>
                <c:pt idx="1876">
                  <c:v>#N/A</c:v>
                </c:pt>
                <c:pt idx="1877">
                  <c:v>#N/A</c:v>
                </c:pt>
                <c:pt idx="1878">
                  <c:v>#N/A</c:v>
                </c:pt>
                <c:pt idx="1879">
                  <c:v>#N/A</c:v>
                </c:pt>
                <c:pt idx="1880">
                  <c:v>#N/A</c:v>
                </c:pt>
                <c:pt idx="1881">
                  <c:v>#N/A</c:v>
                </c:pt>
                <c:pt idx="1882">
                  <c:v>#N/A</c:v>
                </c:pt>
                <c:pt idx="1883">
                  <c:v>#N/A</c:v>
                </c:pt>
                <c:pt idx="1884">
                  <c:v>#N/A</c:v>
                </c:pt>
                <c:pt idx="1885">
                  <c:v>#N/A</c:v>
                </c:pt>
                <c:pt idx="1886">
                  <c:v>#N/A</c:v>
                </c:pt>
                <c:pt idx="1887">
                  <c:v>#N/A</c:v>
                </c:pt>
                <c:pt idx="1888">
                  <c:v>#N/A</c:v>
                </c:pt>
                <c:pt idx="1889">
                  <c:v>#N/A</c:v>
                </c:pt>
                <c:pt idx="1890">
                  <c:v>#N/A</c:v>
                </c:pt>
                <c:pt idx="1891">
                  <c:v>#N/A</c:v>
                </c:pt>
                <c:pt idx="1892">
                  <c:v>#N/A</c:v>
                </c:pt>
                <c:pt idx="1893">
                  <c:v>#N/A</c:v>
                </c:pt>
                <c:pt idx="1894">
                  <c:v>#N/A</c:v>
                </c:pt>
                <c:pt idx="1895">
                  <c:v>#N/A</c:v>
                </c:pt>
                <c:pt idx="1896">
                  <c:v>#N/A</c:v>
                </c:pt>
                <c:pt idx="1897">
                  <c:v>#N/A</c:v>
                </c:pt>
                <c:pt idx="1898">
                  <c:v>#N/A</c:v>
                </c:pt>
                <c:pt idx="1899">
                  <c:v>#N/A</c:v>
                </c:pt>
                <c:pt idx="1900">
                  <c:v>#N/A</c:v>
                </c:pt>
                <c:pt idx="1901">
                  <c:v>#N/A</c:v>
                </c:pt>
                <c:pt idx="1902">
                  <c:v>#N/A</c:v>
                </c:pt>
                <c:pt idx="1903">
                  <c:v>#N/A</c:v>
                </c:pt>
                <c:pt idx="1904">
                  <c:v>#N/A</c:v>
                </c:pt>
                <c:pt idx="1905">
                  <c:v>#N/A</c:v>
                </c:pt>
                <c:pt idx="1906">
                  <c:v>#N/A</c:v>
                </c:pt>
                <c:pt idx="1907">
                  <c:v>#N/A</c:v>
                </c:pt>
                <c:pt idx="1908">
                  <c:v>#N/A</c:v>
                </c:pt>
                <c:pt idx="1909">
                  <c:v>#N/A</c:v>
                </c:pt>
                <c:pt idx="1910">
                  <c:v>#N/A</c:v>
                </c:pt>
                <c:pt idx="1911">
                  <c:v>#N/A</c:v>
                </c:pt>
                <c:pt idx="1912">
                  <c:v>#N/A</c:v>
                </c:pt>
                <c:pt idx="1913">
                  <c:v>#N/A</c:v>
                </c:pt>
                <c:pt idx="1914">
                  <c:v>#N/A</c:v>
                </c:pt>
                <c:pt idx="1915">
                  <c:v>#N/A</c:v>
                </c:pt>
                <c:pt idx="1916">
                  <c:v>#N/A</c:v>
                </c:pt>
                <c:pt idx="1917">
                  <c:v>#N/A</c:v>
                </c:pt>
                <c:pt idx="1918">
                  <c:v>#N/A</c:v>
                </c:pt>
                <c:pt idx="1919">
                  <c:v>#N/A</c:v>
                </c:pt>
                <c:pt idx="1920">
                  <c:v>#N/A</c:v>
                </c:pt>
                <c:pt idx="1921">
                  <c:v>#N/A</c:v>
                </c:pt>
                <c:pt idx="1922">
                  <c:v>#N/A</c:v>
                </c:pt>
                <c:pt idx="1923">
                  <c:v>#N/A</c:v>
                </c:pt>
                <c:pt idx="1924">
                  <c:v>#N/A</c:v>
                </c:pt>
                <c:pt idx="1925">
                  <c:v>#N/A</c:v>
                </c:pt>
                <c:pt idx="1926">
                  <c:v>#N/A</c:v>
                </c:pt>
                <c:pt idx="1927">
                  <c:v>#N/A</c:v>
                </c:pt>
                <c:pt idx="1928">
                  <c:v>#N/A</c:v>
                </c:pt>
                <c:pt idx="1929">
                  <c:v>#N/A</c:v>
                </c:pt>
                <c:pt idx="1930">
                  <c:v>#N/A</c:v>
                </c:pt>
                <c:pt idx="1931">
                  <c:v>#N/A</c:v>
                </c:pt>
                <c:pt idx="1932">
                  <c:v>#N/A</c:v>
                </c:pt>
                <c:pt idx="1933">
                  <c:v>#N/A</c:v>
                </c:pt>
                <c:pt idx="1934">
                  <c:v>#N/A</c:v>
                </c:pt>
                <c:pt idx="1935">
                  <c:v>#N/A</c:v>
                </c:pt>
                <c:pt idx="1936">
                  <c:v>#N/A</c:v>
                </c:pt>
                <c:pt idx="1937">
                  <c:v>#N/A</c:v>
                </c:pt>
                <c:pt idx="1938">
                  <c:v>#N/A</c:v>
                </c:pt>
                <c:pt idx="1939">
                  <c:v>#N/A</c:v>
                </c:pt>
                <c:pt idx="1940">
                  <c:v>#N/A</c:v>
                </c:pt>
                <c:pt idx="1941">
                  <c:v>#N/A</c:v>
                </c:pt>
                <c:pt idx="1942">
                  <c:v>#N/A</c:v>
                </c:pt>
                <c:pt idx="1943">
                  <c:v>#N/A</c:v>
                </c:pt>
                <c:pt idx="1944">
                  <c:v>#N/A</c:v>
                </c:pt>
                <c:pt idx="1945">
                  <c:v>#N/A</c:v>
                </c:pt>
                <c:pt idx="1946">
                  <c:v>#N/A</c:v>
                </c:pt>
                <c:pt idx="1947">
                  <c:v>#N/A</c:v>
                </c:pt>
                <c:pt idx="1948">
                  <c:v>#N/A</c:v>
                </c:pt>
                <c:pt idx="1949">
                  <c:v>#N/A</c:v>
                </c:pt>
                <c:pt idx="1950">
                  <c:v>#N/A</c:v>
                </c:pt>
                <c:pt idx="1951">
                  <c:v>#N/A</c:v>
                </c:pt>
                <c:pt idx="1952">
                  <c:v>#N/A</c:v>
                </c:pt>
                <c:pt idx="1953">
                  <c:v>#N/A</c:v>
                </c:pt>
                <c:pt idx="1954">
                  <c:v>#N/A</c:v>
                </c:pt>
                <c:pt idx="1955">
                  <c:v>#N/A</c:v>
                </c:pt>
                <c:pt idx="1956">
                  <c:v>#N/A</c:v>
                </c:pt>
                <c:pt idx="1957">
                  <c:v>#N/A</c:v>
                </c:pt>
                <c:pt idx="1958">
                  <c:v>#N/A</c:v>
                </c:pt>
                <c:pt idx="1959">
                  <c:v>#N/A</c:v>
                </c:pt>
                <c:pt idx="1960">
                  <c:v>#N/A</c:v>
                </c:pt>
                <c:pt idx="1961">
                  <c:v>#N/A</c:v>
                </c:pt>
                <c:pt idx="1962">
                  <c:v>#N/A</c:v>
                </c:pt>
                <c:pt idx="1963">
                  <c:v>#N/A</c:v>
                </c:pt>
                <c:pt idx="1964">
                  <c:v>#N/A</c:v>
                </c:pt>
                <c:pt idx="1965">
                  <c:v>#N/A</c:v>
                </c:pt>
                <c:pt idx="1966">
                  <c:v>#N/A</c:v>
                </c:pt>
                <c:pt idx="1967">
                  <c:v>#N/A</c:v>
                </c:pt>
                <c:pt idx="1968">
                  <c:v>#N/A</c:v>
                </c:pt>
                <c:pt idx="1969">
                  <c:v>#N/A</c:v>
                </c:pt>
                <c:pt idx="1970">
                  <c:v>#N/A</c:v>
                </c:pt>
                <c:pt idx="1971">
                  <c:v>#N/A</c:v>
                </c:pt>
                <c:pt idx="1972">
                  <c:v>#N/A</c:v>
                </c:pt>
                <c:pt idx="1973">
                  <c:v>#N/A</c:v>
                </c:pt>
                <c:pt idx="1974">
                  <c:v>#N/A</c:v>
                </c:pt>
                <c:pt idx="1975">
                  <c:v>#N/A</c:v>
                </c:pt>
                <c:pt idx="1976">
                  <c:v>#N/A</c:v>
                </c:pt>
                <c:pt idx="1977">
                  <c:v>#N/A</c:v>
                </c:pt>
                <c:pt idx="1978">
                  <c:v>#N/A</c:v>
                </c:pt>
                <c:pt idx="1979">
                  <c:v>#N/A</c:v>
                </c:pt>
                <c:pt idx="1980">
                  <c:v>#N/A</c:v>
                </c:pt>
                <c:pt idx="1981">
                  <c:v>#N/A</c:v>
                </c:pt>
                <c:pt idx="1982">
                  <c:v>#N/A</c:v>
                </c:pt>
                <c:pt idx="1983">
                  <c:v>#N/A</c:v>
                </c:pt>
                <c:pt idx="1984">
                  <c:v>#N/A</c:v>
                </c:pt>
                <c:pt idx="1985">
                  <c:v>#N/A</c:v>
                </c:pt>
                <c:pt idx="1986">
                  <c:v>#N/A</c:v>
                </c:pt>
                <c:pt idx="1987">
                  <c:v>#N/A</c:v>
                </c:pt>
                <c:pt idx="1988">
                  <c:v>#N/A</c:v>
                </c:pt>
                <c:pt idx="1989">
                  <c:v>#N/A</c:v>
                </c:pt>
                <c:pt idx="1990">
                  <c:v>#N/A</c:v>
                </c:pt>
                <c:pt idx="1991">
                  <c:v>#N/A</c:v>
                </c:pt>
                <c:pt idx="1992">
                  <c:v>#N/A</c:v>
                </c:pt>
                <c:pt idx="1993">
                  <c:v>#N/A</c:v>
                </c:pt>
                <c:pt idx="1994">
                  <c:v>#N/A</c:v>
                </c:pt>
                <c:pt idx="1995">
                  <c:v>#N/A</c:v>
                </c:pt>
                <c:pt idx="1996">
                  <c:v>#N/A</c:v>
                </c:pt>
                <c:pt idx="1997">
                  <c:v>#N/A</c:v>
                </c:pt>
                <c:pt idx="1998">
                  <c:v>#N/A</c:v>
                </c:pt>
                <c:pt idx="1999">
                  <c:v>#N/A</c:v>
                </c:pt>
                <c:pt idx="2000">
                  <c:v>#N/A</c:v>
                </c:pt>
                <c:pt idx="2001">
                  <c:v>#N/A</c:v>
                </c:pt>
                <c:pt idx="2002">
                  <c:v>#N/A</c:v>
                </c:pt>
                <c:pt idx="2003">
                  <c:v>#N/A</c:v>
                </c:pt>
                <c:pt idx="2004">
                  <c:v>#N/A</c:v>
                </c:pt>
                <c:pt idx="2005">
                  <c:v>#N/A</c:v>
                </c:pt>
                <c:pt idx="2006">
                  <c:v>#N/A</c:v>
                </c:pt>
                <c:pt idx="2007">
                  <c:v>#N/A</c:v>
                </c:pt>
                <c:pt idx="2008">
                  <c:v>#N/A</c:v>
                </c:pt>
                <c:pt idx="2009">
                  <c:v>#N/A</c:v>
                </c:pt>
                <c:pt idx="2010">
                  <c:v>#N/A</c:v>
                </c:pt>
                <c:pt idx="2011">
                  <c:v>#N/A</c:v>
                </c:pt>
                <c:pt idx="2012">
                  <c:v>#N/A</c:v>
                </c:pt>
                <c:pt idx="2013">
                  <c:v>#N/A</c:v>
                </c:pt>
                <c:pt idx="2014">
                  <c:v>#N/A</c:v>
                </c:pt>
                <c:pt idx="2015">
                  <c:v>#N/A</c:v>
                </c:pt>
                <c:pt idx="2016">
                  <c:v>#N/A</c:v>
                </c:pt>
                <c:pt idx="2017">
                  <c:v>#N/A</c:v>
                </c:pt>
                <c:pt idx="2018">
                  <c:v>#N/A</c:v>
                </c:pt>
                <c:pt idx="2019">
                  <c:v>#N/A</c:v>
                </c:pt>
                <c:pt idx="2020">
                  <c:v>#N/A</c:v>
                </c:pt>
                <c:pt idx="2021">
                  <c:v>#N/A</c:v>
                </c:pt>
                <c:pt idx="2022">
                  <c:v>#N/A</c:v>
                </c:pt>
                <c:pt idx="2023">
                  <c:v>#N/A</c:v>
                </c:pt>
                <c:pt idx="2024">
                  <c:v>#N/A</c:v>
                </c:pt>
                <c:pt idx="2025">
                  <c:v>#N/A</c:v>
                </c:pt>
                <c:pt idx="2026">
                  <c:v>#N/A</c:v>
                </c:pt>
                <c:pt idx="2027">
                  <c:v>#N/A</c:v>
                </c:pt>
                <c:pt idx="2028">
                  <c:v>#N/A</c:v>
                </c:pt>
                <c:pt idx="2029">
                  <c:v>#N/A</c:v>
                </c:pt>
                <c:pt idx="2030">
                  <c:v>#N/A</c:v>
                </c:pt>
                <c:pt idx="2031">
                  <c:v>#N/A</c:v>
                </c:pt>
                <c:pt idx="2032">
                  <c:v>#N/A</c:v>
                </c:pt>
                <c:pt idx="2033">
                  <c:v>#N/A</c:v>
                </c:pt>
                <c:pt idx="2034">
                  <c:v>#N/A</c:v>
                </c:pt>
                <c:pt idx="2035">
                  <c:v>#N/A</c:v>
                </c:pt>
                <c:pt idx="2036">
                  <c:v>#N/A</c:v>
                </c:pt>
                <c:pt idx="2037">
                  <c:v>#N/A</c:v>
                </c:pt>
                <c:pt idx="2038">
                  <c:v>#N/A</c:v>
                </c:pt>
                <c:pt idx="2039">
                  <c:v>#N/A</c:v>
                </c:pt>
                <c:pt idx="2040">
                  <c:v>#N/A</c:v>
                </c:pt>
                <c:pt idx="2041">
                  <c:v>#N/A</c:v>
                </c:pt>
                <c:pt idx="2042">
                  <c:v>#N/A</c:v>
                </c:pt>
                <c:pt idx="2043">
                  <c:v>#N/A</c:v>
                </c:pt>
                <c:pt idx="2044">
                  <c:v>#N/A</c:v>
                </c:pt>
                <c:pt idx="2045">
                  <c:v>#N/A</c:v>
                </c:pt>
                <c:pt idx="2046">
                  <c:v>#N/A</c:v>
                </c:pt>
                <c:pt idx="2047">
                  <c:v>#N/A</c:v>
                </c:pt>
                <c:pt idx="2048">
                  <c:v>#N/A</c:v>
                </c:pt>
                <c:pt idx="2049">
                  <c:v>#N/A</c:v>
                </c:pt>
                <c:pt idx="2050">
                  <c:v>#N/A</c:v>
                </c:pt>
                <c:pt idx="2051">
                  <c:v>#N/A</c:v>
                </c:pt>
                <c:pt idx="2052">
                  <c:v>#N/A</c:v>
                </c:pt>
                <c:pt idx="2053">
                  <c:v>#N/A</c:v>
                </c:pt>
                <c:pt idx="2054">
                  <c:v>#N/A</c:v>
                </c:pt>
                <c:pt idx="2055">
                  <c:v>#N/A</c:v>
                </c:pt>
                <c:pt idx="2056">
                  <c:v>#N/A</c:v>
                </c:pt>
                <c:pt idx="2057">
                  <c:v>#N/A</c:v>
                </c:pt>
                <c:pt idx="2058">
                  <c:v>#N/A</c:v>
                </c:pt>
                <c:pt idx="2059">
                  <c:v>#N/A</c:v>
                </c:pt>
                <c:pt idx="2060">
                  <c:v>#N/A</c:v>
                </c:pt>
                <c:pt idx="2061">
                  <c:v>#N/A</c:v>
                </c:pt>
                <c:pt idx="2062">
                  <c:v>#N/A</c:v>
                </c:pt>
                <c:pt idx="2063">
                  <c:v>#N/A</c:v>
                </c:pt>
                <c:pt idx="2064">
                  <c:v>#N/A</c:v>
                </c:pt>
                <c:pt idx="2065">
                  <c:v>#N/A</c:v>
                </c:pt>
                <c:pt idx="2066">
                  <c:v>#N/A</c:v>
                </c:pt>
                <c:pt idx="2067">
                  <c:v>#N/A</c:v>
                </c:pt>
                <c:pt idx="2068">
                  <c:v>#N/A</c:v>
                </c:pt>
                <c:pt idx="2069">
                  <c:v>#N/A</c:v>
                </c:pt>
                <c:pt idx="2070">
                  <c:v>#N/A</c:v>
                </c:pt>
                <c:pt idx="2071">
                  <c:v>#N/A</c:v>
                </c:pt>
                <c:pt idx="2072">
                  <c:v>#N/A</c:v>
                </c:pt>
                <c:pt idx="2073">
                  <c:v>#N/A</c:v>
                </c:pt>
                <c:pt idx="2074">
                  <c:v>#N/A</c:v>
                </c:pt>
                <c:pt idx="2075">
                  <c:v>#N/A</c:v>
                </c:pt>
                <c:pt idx="2076">
                  <c:v>#N/A</c:v>
                </c:pt>
                <c:pt idx="2077">
                  <c:v>#N/A</c:v>
                </c:pt>
                <c:pt idx="2078">
                  <c:v>#N/A</c:v>
                </c:pt>
                <c:pt idx="2079">
                  <c:v>#N/A</c:v>
                </c:pt>
                <c:pt idx="2080">
                  <c:v>#N/A</c:v>
                </c:pt>
                <c:pt idx="2081">
                  <c:v>#N/A</c:v>
                </c:pt>
                <c:pt idx="2082">
                  <c:v>#N/A</c:v>
                </c:pt>
                <c:pt idx="2083">
                  <c:v>#N/A</c:v>
                </c:pt>
                <c:pt idx="2084">
                  <c:v>#N/A</c:v>
                </c:pt>
                <c:pt idx="2085">
                  <c:v>#N/A</c:v>
                </c:pt>
                <c:pt idx="2086">
                  <c:v>#N/A</c:v>
                </c:pt>
                <c:pt idx="2087">
                  <c:v>#N/A</c:v>
                </c:pt>
                <c:pt idx="2088">
                  <c:v>#N/A</c:v>
                </c:pt>
                <c:pt idx="2089">
                  <c:v>#N/A</c:v>
                </c:pt>
                <c:pt idx="2090">
                  <c:v>#N/A</c:v>
                </c:pt>
                <c:pt idx="2091">
                  <c:v>#N/A</c:v>
                </c:pt>
                <c:pt idx="2092">
                  <c:v>#N/A</c:v>
                </c:pt>
                <c:pt idx="2093">
                  <c:v>#N/A</c:v>
                </c:pt>
                <c:pt idx="2094">
                  <c:v>#N/A</c:v>
                </c:pt>
                <c:pt idx="2095">
                  <c:v>#N/A</c:v>
                </c:pt>
                <c:pt idx="2096">
                  <c:v>#N/A</c:v>
                </c:pt>
                <c:pt idx="2097">
                  <c:v>#N/A</c:v>
                </c:pt>
                <c:pt idx="2098">
                  <c:v>#N/A</c:v>
                </c:pt>
                <c:pt idx="2099">
                  <c:v>#N/A</c:v>
                </c:pt>
                <c:pt idx="2100">
                  <c:v>#N/A</c:v>
                </c:pt>
                <c:pt idx="2101">
                  <c:v>#N/A</c:v>
                </c:pt>
                <c:pt idx="2102">
                  <c:v>#N/A</c:v>
                </c:pt>
                <c:pt idx="2103">
                  <c:v>#N/A</c:v>
                </c:pt>
                <c:pt idx="2104">
                  <c:v>#N/A</c:v>
                </c:pt>
                <c:pt idx="2105">
                  <c:v>#N/A</c:v>
                </c:pt>
                <c:pt idx="2106">
                  <c:v>#N/A</c:v>
                </c:pt>
                <c:pt idx="2107">
                  <c:v>#N/A</c:v>
                </c:pt>
                <c:pt idx="2108">
                  <c:v>#N/A</c:v>
                </c:pt>
                <c:pt idx="2109">
                  <c:v>#N/A</c:v>
                </c:pt>
                <c:pt idx="2110">
                  <c:v>#N/A</c:v>
                </c:pt>
                <c:pt idx="2111">
                  <c:v>#N/A</c:v>
                </c:pt>
                <c:pt idx="2112">
                  <c:v>#N/A</c:v>
                </c:pt>
                <c:pt idx="2113">
                  <c:v>#N/A</c:v>
                </c:pt>
                <c:pt idx="2114">
                  <c:v>#N/A</c:v>
                </c:pt>
                <c:pt idx="2115">
                  <c:v>#N/A</c:v>
                </c:pt>
                <c:pt idx="2116">
                  <c:v>#N/A</c:v>
                </c:pt>
                <c:pt idx="2117">
                  <c:v>#N/A</c:v>
                </c:pt>
                <c:pt idx="2118">
                  <c:v>#N/A</c:v>
                </c:pt>
                <c:pt idx="2119">
                  <c:v>#N/A</c:v>
                </c:pt>
                <c:pt idx="2120">
                  <c:v>#N/A</c:v>
                </c:pt>
                <c:pt idx="2121">
                  <c:v>#N/A</c:v>
                </c:pt>
                <c:pt idx="2122">
                  <c:v>#N/A</c:v>
                </c:pt>
                <c:pt idx="2123">
                  <c:v>#N/A</c:v>
                </c:pt>
                <c:pt idx="2124">
                  <c:v>#N/A</c:v>
                </c:pt>
                <c:pt idx="2125">
                  <c:v>#N/A</c:v>
                </c:pt>
                <c:pt idx="2126">
                  <c:v>#N/A</c:v>
                </c:pt>
                <c:pt idx="2127">
                  <c:v>#N/A</c:v>
                </c:pt>
                <c:pt idx="2128">
                  <c:v>#N/A</c:v>
                </c:pt>
                <c:pt idx="2129">
                  <c:v>#N/A</c:v>
                </c:pt>
                <c:pt idx="2130">
                  <c:v>#N/A</c:v>
                </c:pt>
                <c:pt idx="2131">
                  <c:v>#N/A</c:v>
                </c:pt>
                <c:pt idx="2132">
                  <c:v>#N/A</c:v>
                </c:pt>
                <c:pt idx="2133">
                  <c:v>#N/A</c:v>
                </c:pt>
                <c:pt idx="2134">
                  <c:v>#N/A</c:v>
                </c:pt>
                <c:pt idx="2135">
                  <c:v>#N/A</c:v>
                </c:pt>
                <c:pt idx="2136">
                  <c:v>#N/A</c:v>
                </c:pt>
                <c:pt idx="2137">
                  <c:v>#N/A</c:v>
                </c:pt>
                <c:pt idx="2138">
                  <c:v>#N/A</c:v>
                </c:pt>
                <c:pt idx="2139">
                  <c:v>#N/A</c:v>
                </c:pt>
                <c:pt idx="2140">
                  <c:v>#N/A</c:v>
                </c:pt>
                <c:pt idx="2141">
                  <c:v>#N/A</c:v>
                </c:pt>
                <c:pt idx="2142">
                  <c:v>#N/A</c:v>
                </c:pt>
                <c:pt idx="2143">
                  <c:v>#N/A</c:v>
                </c:pt>
                <c:pt idx="2144">
                  <c:v>#N/A</c:v>
                </c:pt>
                <c:pt idx="2145">
                  <c:v>#N/A</c:v>
                </c:pt>
                <c:pt idx="2146">
                  <c:v>#N/A</c:v>
                </c:pt>
                <c:pt idx="2147">
                  <c:v>#N/A</c:v>
                </c:pt>
                <c:pt idx="2148">
                  <c:v>#N/A</c:v>
                </c:pt>
                <c:pt idx="2149">
                  <c:v>#N/A</c:v>
                </c:pt>
                <c:pt idx="2150">
                  <c:v>#N/A</c:v>
                </c:pt>
                <c:pt idx="2151">
                  <c:v>#N/A</c:v>
                </c:pt>
                <c:pt idx="2152">
                  <c:v>#N/A</c:v>
                </c:pt>
                <c:pt idx="2153">
                  <c:v>#N/A</c:v>
                </c:pt>
                <c:pt idx="2154">
                  <c:v>#N/A</c:v>
                </c:pt>
                <c:pt idx="2155">
                  <c:v>#N/A</c:v>
                </c:pt>
                <c:pt idx="2156">
                  <c:v>#N/A</c:v>
                </c:pt>
                <c:pt idx="2157">
                  <c:v>#N/A</c:v>
                </c:pt>
                <c:pt idx="2158">
                  <c:v>#N/A</c:v>
                </c:pt>
                <c:pt idx="2159">
                  <c:v>#N/A</c:v>
                </c:pt>
                <c:pt idx="2160">
                  <c:v>#N/A</c:v>
                </c:pt>
                <c:pt idx="2161">
                  <c:v>#N/A</c:v>
                </c:pt>
                <c:pt idx="2162">
                  <c:v>#N/A</c:v>
                </c:pt>
                <c:pt idx="2163">
                  <c:v>#N/A</c:v>
                </c:pt>
                <c:pt idx="2164">
                  <c:v>#N/A</c:v>
                </c:pt>
                <c:pt idx="2165">
                  <c:v>#N/A</c:v>
                </c:pt>
                <c:pt idx="2166">
                  <c:v>#N/A</c:v>
                </c:pt>
                <c:pt idx="2167">
                  <c:v>#N/A</c:v>
                </c:pt>
                <c:pt idx="2168">
                  <c:v>#N/A</c:v>
                </c:pt>
                <c:pt idx="2169">
                  <c:v>#N/A</c:v>
                </c:pt>
                <c:pt idx="2170">
                  <c:v>#N/A</c:v>
                </c:pt>
                <c:pt idx="2171">
                  <c:v>#N/A</c:v>
                </c:pt>
                <c:pt idx="2172">
                  <c:v>#N/A</c:v>
                </c:pt>
                <c:pt idx="2173">
                  <c:v>#N/A</c:v>
                </c:pt>
                <c:pt idx="2174">
                  <c:v>#N/A</c:v>
                </c:pt>
                <c:pt idx="2175">
                  <c:v>#N/A</c:v>
                </c:pt>
                <c:pt idx="2176">
                  <c:v>#N/A</c:v>
                </c:pt>
                <c:pt idx="2177">
                  <c:v>#N/A</c:v>
                </c:pt>
                <c:pt idx="2178">
                  <c:v>#N/A</c:v>
                </c:pt>
                <c:pt idx="2179">
                  <c:v>#N/A</c:v>
                </c:pt>
                <c:pt idx="2180">
                  <c:v>#N/A</c:v>
                </c:pt>
                <c:pt idx="2181">
                  <c:v>#N/A</c:v>
                </c:pt>
                <c:pt idx="2182">
                  <c:v>#N/A</c:v>
                </c:pt>
                <c:pt idx="2183">
                  <c:v>#N/A</c:v>
                </c:pt>
                <c:pt idx="2184">
                  <c:v>#N/A</c:v>
                </c:pt>
                <c:pt idx="2185">
                  <c:v>#N/A</c:v>
                </c:pt>
                <c:pt idx="2186">
                  <c:v>#N/A</c:v>
                </c:pt>
                <c:pt idx="2187">
                  <c:v>#N/A</c:v>
                </c:pt>
                <c:pt idx="2188">
                  <c:v>#N/A</c:v>
                </c:pt>
                <c:pt idx="2189">
                  <c:v>#N/A</c:v>
                </c:pt>
                <c:pt idx="2190">
                  <c:v>#N/A</c:v>
                </c:pt>
                <c:pt idx="2191">
                  <c:v>#N/A</c:v>
                </c:pt>
                <c:pt idx="2192">
                  <c:v>#N/A</c:v>
                </c:pt>
                <c:pt idx="2193">
                  <c:v>#N/A</c:v>
                </c:pt>
                <c:pt idx="2194">
                  <c:v>#N/A</c:v>
                </c:pt>
                <c:pt idx="2195">
                  <c:v>#N/A</c:v>
                </c:pt>
                <c:pt idx="2196">
                  <c:v>#N/A</c:v>
                </c:pt>
                <c:pt idx="2197">
                  <c:v>#N/A</c:v>
                </c:pt>
                <c:pt idx="2198">
                  <c:v>#N/A</c:v>
                </c:pt>
                <c:pt idx="2199">
                  <c:v>#N/A</c:v>
                </c:pt>
                <c:pt idx="2200">
                  <c:v>#N/A</c:v>
                </c:pt>
                <c:pt idx="2201">
                  <c:v>#N/A</c:v>
                </c:pt>
                <c:pt idx="2202">
                  <c:v>#N/A</c:v>
                </c:pt>
                <c:pt idx="2203">
                  <c:v>#N/A</c:v>
                </c:pt>
                <c:pt idx="2204">
                  <c:v>#N/A</c:v>
                </c:pt>
                <c:pt idx="2205">
                  <c:v>#N/A</c:v>
                </c:pt>
                <c:pt idx="2206">
                  <c:v>#N/A</c:v>
                </c:pt>
                <c:pt idx="2207">
                  <c:v>#N/A</c:v>
                </c:pt>
                <c:pt idx="2208">
                  <c:v>#N/A</c:v>
                </c:pt>
                <c:pt idx="2209">
                  <c:v>#N/A</c:v>
                </c:pt>
                <c:pt idx="2210">
                  <c:v>#N/A</c:v>
                </c:pt>
                <c:pt idx="2211">
                  <c:v>#N/A</c:v>
                </c:pt>
                <c:pt idx="2212">
                  <c:v>#N/A</c:v>
                </c:pt>
                <c:pt idx="2213">
                  <c:v>#N/A</c:v>
                </c:pt>
                <c:pt idx="2214">
                  <c:v>#N/A</c:v>
                </c:pt>
                <c:pt idx="2215">
                  <c:v>#N/A</c:v>
                </c:pt>
                <c:pt idx="2216">
                  <c:v>#N/A</c:v>
                </c:pt>
                <c:pt idx="2217">
                  <c:v>#N/A</c:v>
                </c:pt>
                <c:pt idx="2218">
                  <c:v>#N/A</c:v>
                </c:pt>
                <c:pt idx="2219">
                  <c:v>#N/A</c:v>
                </c:pt>
                <c:pt idx="2220">
                  <c:v>#N/A</c:v>
                </c:pt>
                <c:pt idx="2221">
                  <c:v>#N/A</c:v>
                </c:pt>
                <c:pt idx="2222">
                  <c:v>#N/A</c:v>
                </c:pt>
                <c:pt idx="2223">
                  <c:v>#N/A</c:v>
                </c:pt>
                <c:pt idx="2224">
                  <c:v>#N/A</c:v>
                </c:pt>
                <c:pt idx="2225">
                  <c:v>#N/A</c:v>
                </c:pt>
                <c:pt idx="2226">
                  <c:v>#N/A</c:v>
                </c:pt>
                <c:pt idx="2227">
                  <c:v>#N/A</c:v>
                </c:pt>
                <c:pt idx="2228">
                  <c:v>#N/A</c:v>
                </c:pt>
                <c:pt idx="2229">
                  <c:v>#N/A</c:v>
                </c:pt>
                <c:pt idx="2230">
                  <c:v>#N/A</c:v>
                </c:pt>
                <c:pt idx="2231">
                  <c:v>#N/A</c:v>
                </c:pt>
                <c:pt idx="2232">
                  <c:v>#N/A</c:v>
                </c:pt>
                <c:pt idx="2233">
                  <c:v>#N/A</c:v>
                </c:pt>
                <c:pt idx="2234">
                  <c:v>#N/A</c:v>
                </c:pt>
                <c:pt idx="2235">
                  <c:v>#N/A</c:v>
                </c:pt>
                <c:pt idx="2236">
                  <c:v>#N/A</c:v>
                </c:pt>
                <c:pt idx="2237">
                  <c:v>#N/A</c:v>
                </c:pt>
                <c:pt idx="2238">
                  <c:v>#N/A</c:v>
                </c:pt>
                <c:pt idx="2239">
                  <c:v>#N/A</c:v>
                </c:pt>
                <c:pt idx="2240">
                  <c:v>#N/A</c:v>
                </c:pt>
                <c:pt idx="2241">
                  <c:v>#N/A</c:v>
                </c:pt>
                <c:pt idx="2242">
                  <c:v>#N/A</c:v>
                </c:pt>
                <c:pt idx="2243">
                  <c:v>#N/A</c:v>
                </c:pt>
                <c:pt idx="2244">
                  <c:v>#N/A</c:v>
                </c:pt>
                <c:pt idx="2245">
                  <c:v>#N/A</c:v>
                </c:pt>
                <c:pt idx="2246">
                  <c:v>#N/A</c:v>
                </c:pt>
                <c:pt idx="2247">
                  <c:v>#N/A</c:v>
                </c:pt>
                <c:pt idx="2248">
                  <c:v>#N/A</c:v>
                </c:pt>
                <c:pt idx="2249">
                  <c:v>#N/A</c:v>
                </c:pt>
                <c:pt idx="2250">
                  <c:v>#N/A</c:v>
                </c:pt>
                <c:pt idx="2251">
                  <c:v>#N/A</c:v>
                </c:pt>
                <c:pt idx="2252">
                  <c:v>#N/A</c:v>
                </c:pt>
                <c:pt idx="2253">
                  <c:v>#N/A</c:v>
                </c:pt>
                <c:pt idx="2254">
                  <c:v>#N/A</c:v>
                </c:pt>
                <c:pt idx="2255">
                  <c:v>#N/A</c:v>
                </c:pt>
                <c:pt idx="2256">
                  <c:v>#N/A</c:v>
                </c:pt>
                <c:pt idx="2257">
                  <c:v>#N/A</c:v>
                </c:pt>
                <c:pt idx="2258">
                  <c:v>#N/A</c:v>
                </c:pt>
                <c:pt idx="2259">
                  <c:v>#N/A</c:v>
                </c:pt>
                <c:pt idx="2260">
                  <c:v>#N/A</c:v>
                </c:pt>
                <c:pt idx="2261">
                  <c:v>#N/A</c:v>
                </c:pt>
                <c:pt idx="2262">
                  <c:v>#N/A</c:v>
                </c:pt>
                <c:pt idx="2263">
                  <c:v>#N/A</c:v>
                </c:pt>
                <c:pt idx="2264">
                  <c:v>#N/A</c:v>
                </c:pt>
                <c:pt idx="2265">
                  <c:v>#N/A</c:v>
                </c:pt>
                <c:pt idx="2266">
                  <c:v>#N/A</c:v>
                </c:pt>
                <c:pt idx="2267">
                  <c:v>#N/A</c:v>
                </c:pt>
                <c:pt idx="2268">
                  <c:v>#N/A</c:v>
                </c:pt>
                <c:pt idx="2269">
                  <c:v>#N/A</c:v>
                </c:pt>
                <c:pt idx="2270">
                  <c:v>#N/A</c:v>
                </c:pt>
                <c:pt idx="2271">
                  <c:v>#N/A</c:v>
                </c:pt>
                <c:pt idx="2272">
                  <c:v>#N/A</c:v>
                </c:pt>
                <c:pt idx="2273">
                  <c:v>#N/A</c:v>
                </c:pt>
                <c:pt idx="2274">
                  <c:v>#N/A</c:v>
                </c:pt>
                <c:pt idx="2275">
                  <c:v>#N/A</c:v>
                </c:pt>
                <c:pt idx="2276">
                  <c:v>#N/A</c:v>
                </c:pt>
                <c:pt idx="2277">
                  <c:v>#N/A</c:v>
                </c:pt>
                <c:pt idx="2278">
                  <c:v>#N/A</c:v>
                </c:pt>
                <c:pt idx="2279">
                  <c:v>#N/A</c:v>
                </c:pt>
                <c:pt idx="2280">
                  <c:v>#N/A</c:v>
                </c:pt>
                <c:pt idx="2281">
                  <c:v>#N/A</c:v>
                </c:pt>
                <c:pt idx="2282">
                  <c:v>#N/A</c:v>
                </c:pt>
                <c:pt idx="2283">
                  <c:v>#N/A</c:v>
                </c:pt>
                <c:pt idx="2284">
                  <c:v>#N/A</c:v>
                </c:pt>
                <c:pt idx="2285">
                  <c:v>#N/A</c:v>
                </c:pt>
                <c:pt idx="2286">
                  <c:v>#N/A</c:v>
                </c:pt>
                <c:pt idx="2287">
                  <c:v>#N/A</c:v>
                </c:pt>
                <c:pt idx="2288">
                  <c:v>#N/A</c:v>
                </c:pt>
                <c:pt idx="2289">
                  <c:v>#N/A</c:v>
                </c:pt>
                <c:pt idx="2290">
                  <c:v>#N/A</c:v>
                </c:pt>
                <c:pt idx="2291">
                  <c:v>#N/A</c:v>
                </c:pt>
                <c:pt idx="2292">
                  <c:v>#N/A</c:v>
                </c:pt>
                <c:pt idx="2293">
                  <c:v>#N/A</c:v>
                </c:pt>
                <c:pt idx="2294">
                  <c:v>#N/A</c:v>
                </c:pt>
                <c:pt idx="2295">
                  <c:v>#N/A</c:v>
                </c:pt>
                <c:pt idx="2296">
                  <c:v>#N/A</c:v>
                </c:pt>
                <c:pt idx="2297">
                  <c:v>#N/A</c:v>
                </c:pt>
                <c:pt idx="2298">
                  <c:v>#N/A</c:v>
                </c:pt>
                <c:pt idx="2299">
                  <c:v>#N/A</c:v>
                </c:pt>
                <c:pt idx="2300">
                  <c:v>#N/A</c:v>
                </c:pt>
                <c:pt idx="2301">
                  <c:v>#N/A</c:v>
                </c:pt>
                <c:pt idx="2302">
                  <c:v>#N/A</c:v>
                </c:pt>
                <c:pt idx="2303">
                  <c:v>#N/A</c:v>
                </c:pt>
                <c:pt idx="2304">
                  <c:v>#N/A</c:v>
                </c:pt>
                <c:pt idx="2305">
                  <c:v>#N/A</c:v>
                </c:pt>
                <c:pt idx="2306">
                  <c:v>#N/A</c:v>
                </c:pt>
                <c:pt idx="2307">
                  <c:v>#N/A</c:v>
                </c:pt>
                <c:pt idx="2308">
                  <c:v>#N/A</c:v>
                </c:pt>
                <c:pt idx="2309">
                  <c:v>#N/A</c:v>
                </c:pt>
                <c:pt idx="2310">
                  <c:v>#N/A</c:v>
                </c:pt>
                <c:pt idx="2311">
                  <c:v>#N/A</c:v>
                </c:pt>
                <c:pt idx="2312">
                  <c:v>#N/A</c:v>
                </c:pt>
                <c:pt idx="2313">
                  <c:v>#N/A</c:v>
                </c:pt>
                <c:pt idx="2314">
                  <c:v>#N/A</c:v>
                </c:pt>
                <c:pt idx="2315">
                  <c:v>#N/A</c:v>
                </c:pt>
                <c:pt idx="2316">
                  <c:v>#N/A</c:v>
                </c:pt>
                <c:pt idx="2317">
                  <c:v>#N/A</c:v>
                </c:pt>
                <c:pt idx="2318">
                  <c:v>#N/A</c:v>
                </c:pt>
                <c:pt idx="2319">
                  <c:v>#N/A</c:v>
                </c:pt>
                <c:pt idx="2320">
                  <c:v>#N/A</c:v>
                </c:pt>
                <c:pt idx="2321">
                  <c:v>#N/A</c:v>
                </c:pt>
                <c:pt idx="2322">
                  <c:v>#N/A</c:v>
                </c:pt>
                <c:pt idx="2323">
                  <c:v>#N/A</c:v>
                </c:pt>
                <c:pt idx="2324">
                  <c:v>#N/A</c:v>
                </c:pt>
                <c:pt idx="2325">
                  <c:v>#N/A</c:v>
                </c:pt>
                <c:pt idx="2326">
                  <c:v>#N/A</c:v>
                </c:pt>
                <c:pt idx="2327">
                  <c:v>#N/A</c:v>
                </c:pt>
                <c:pt idx="2328">
                  <c:v>#N/A</c:v>
                </c:pt>
                <c:pt idx="2329">
                  <c:v>#N/A</c:v>
                </c:pt>
                <c:pt idx="2330">
                  <c:v>#N/A</c:v>
                </c:pt>
                <c:pt idx="2331">
                  <c:v>#N/A</c:v>
                </c:pt>
                <c:pt idx="2332">
                  <c:v>#N/A</c:v>
                </c:pt>
                <c:pt idx="2333">
                  <c:v>#N/A</c:v>
                </c:pt>
                <c:pt idx="2334">
                  <c:v>#N/A</c:v>
                </c:pt>
                <c:pt idx="2335">
                  <c:v>#N/A</c:v>
                </c:pt>
                <c:pt idx="2336">
                  <c:v>#N/A</c:v>
                </c:pt>
                <c:pt idx="2337">
                  <c:v>#N/A</c:v>
                </c:pt>
                <c:pt idx="2338">
                  <c:v>#N/A</c:v>
                </c:pt>
                <c:pt idx="2339">
                  <c:v>#N/A</c:v>
                </c:pt>
                <c:pt idx="2340">
                  <c:v>#N/A</c:v>
                </c:pt>
                <c:pt idx="2341">
                  <c:v>#N/A</c:v>
                </c:pt>
                <c:pt idx="2342">
                  <c:v>#N/A</c:v>
                </c:pt>
                <c:pt idx="2343">
                  <c:v>#N/A</c:v>
                </c:pt>
                <c:pt idx="2344">
                  <c:v>#N/A</c:v>
                </c:pt>
                <c:pt idx="2345">
                  <c:v>#N/A</c:v>
                </c:pt>
                <c:pt idx="2346">
                  <c:v>#N/A</c:v>
                </c:pt>
                <c:pt idx="2347">
                  <c:v>#N/A</c:v>
                </c:pt>
                <c:pt idx="2348">
                  <c:v>#N/A</c:v>
                </c:pt>
                <c:pt idx="2349">
                  <c:v>#N/A</c:v>
                </c:pt>
                <c:pt idx="2350">
                  <c:v>#N/A</c:v>
                </c:pt>
                <c:pt idx="2351">
                  <c:v>#N/A</c:v>
                </c:pt>
                <c:pt idx="2352">
                  <c:v>#N/A</c:v>
                </c:pt>
                <c:pt idx="2353">
                  <c:v>#N/A</c:v>
                </c:pt>
                <c:pt idx="2354">
                  <c:v>#N/A</c:v>
                </c:pt>
                <c:pt idx="2355">
                  <c:v>#N/A</c:v>
                </c:pt>
                <c:pt idx="2356">
                  <c:v>#N/A</c:v>
                </c:pt>
                <c:pt idx="2357">
                  <c:v>#N/A</c:v>
                </c:pt>
                <c:pt idx="2358">
                  <c:v>#N/A</c:v>
                </c:pt>
                <c:pt idx="2359">
                  <c:v>#N/A</c:v>
                </c:pt>
                <c:pt idx="2360">
                  <c:v>#N/A</c:v>
                </c:pt>
                <c:pt idx="2361">
                  <c:v>#N/A</c:v>
                </c:pt>
                <c:pt idx="2362">
                  <c:v>#N/A</c:v>
                </c:pt>
                <c:pt idx="2363">
                  <c:v>#N/A</c:v>
                </c:pt>
                <c:pt idx="2364">
                  <c:v>#N/A</c:v>
                </c:pt>
                <c:pt idx="2365">
                  <c:v>#N/A</c:v>
                </c:pt>
                <c:pt idx="2366">
                  <c:v>#N/A</c:v>
                </c:pt>
                <c:pt idx="2367">
                  <c:v>#N/A</c:v>
                </c:pt>
                <c:pt idx="2368">
                  <c:v>#N/A</c:v>
                </c:pt>
                <c:pt idx="2369">
                  <c:v>#N/A</c:v>
                </c:pt>
                <c:pt idx="2370">
                  <c:v>#N/A</c:v>
                </c:pt>
                <c:pt idx="2371">
                  <c:v>#N/A</c:v>
                </c:pt>
                <c:pt idx="2372">
                  <c:v>#N/A</c:v>
                </c:pt>
                <c:pt idx="2373">
                  <c:v>#N/A</c:v>
                </c:pt>
                <c:pt idx="2374">
                  <c:v>#N/A</c:v>
                </c:pt>
                <c:pt idx="2375">
                  <c:v>#N/A</c:v>
                </c:pt>
                <c:pt idx="2376">
                  <c:v>#N/A</c:v>
                </c:pt>
                <c:pt idx="2377">
                  <c:v>#N/A</c:v>
                </c:pt>
                <c:pt idx="2378">
                  <c:v>#N/A</c:v>
                </c:pt>
                <c:pt idx="2379">
                  <c:v>#N/A</c:v>
                </c:pt>
                <c:pt idx="2380">
                  <c:v>#N/A</c:v>
                </c:pt>
                <c:pt idx="2381">
                  <c:v>#N/A</c:v>
                </c:pt>
                <c:pt idx="2382">
                  <c:v>#N/A</c:v>
                </c:pt>
                <c:pt idx="2383">
                  <c:v>#N/A</c:v>
                </c:pt>
                <c:pt idx="2384">
                  <c:v>#N/A</c:v>
                </c:pt>
                <c:pt idx="2385">
                  <c:v>#N/A</c:v>
                </c:pt>
                <c:pt idx="2386">
                  <c:v>#N/A</c:v>
                </c:pt>
                <c:pt idx="2387">
                  <c:v>#N/A</c:v>
                </c:pt>
                <c:pt idx="2388">
                  <c:v>#N/A</c:v>
                </c:pt>
                <c:pt idx="2389">
                  <c:v>#N/A</c:v>
                </c:pt>
                <c:pt idx="2390">
                  <c:v>#N/A</c:v>
                </c:pt>
                <c:pt idx="2391">
                  <c:v>#N/A</c:v>
                </c:pt>
                <c:pt idx="2392">
                  <c:v>#N/A</c:v>
                </c:pt>
                <c:pt idx="2393">
                  <c:v>#N/A</c:v>
                </c:pt>
                <c:pt idx="2394">
                  <c:v>#N/A</c:v>
                </c:pt>
                <c:pt idx="2395">
                  <c:v>#N/A</c:v>
                </c:pt>
                <c:pt idx="2396">
                  <c:v>#N/A</c:v>
                </c:pt>
                <c:pt idx="2397">
                  <c:v>#N/A</c:v>
                </c:pt>
                <c:pt idx="2398">
                  <c:v>#N/A</c:v>
                </c:pt>
                <c:pt idx="2399">
                  <c:v>#N/A</c:v>
                </c:pt>
                <c:pt idx="2400">
                  <c:v>#N/A</c:v>
                </c:pt>
                <c:pt idx="2401">
                  <c:v>#N/A</c:v>
                </c:pt>
                <c:pt idx="2402">
                  <c:v>#N/A</c:v>
                </c:pt>
                <c:pt idx="2403">
                  <c:v>#N/A</c:v>
                </c:pt>
                <c:pt idx="2404">
                  <c:v>#N/A</c:v>
                </c:pt>
                <c:pt idx="2405">
                  <c:v>#N/A</c:v>
                </c:pt>
                <c:pt idx="2406">
                  <c:v>#N/A</c:v>
                </c:pt>
                <c:pt idx="2407">
                  <c:v>#N/A</c:v>
                </c:pt>
                <c:pt idx="2408">
                  <c:v>#N/A</c:v>
                </c:pt>
                <c:pt idx="2409">
                  <c:v>#N/A</c:v>
                </c:pt>
                <c:pt idx="2410">
                  <c:v>#N/A</c:v>
                </c:pt>
                <c:pt idx="2411">
                  <c:v>#N/A</c:v>
                </c:pt>
                <c:pt idx="2412">
                  <c:v>#N/A</c:v>
                </c:pt>
                <c:pt idx="2413">
                  <c:v>#N/A</c:v>
                </c:pt>
                <c:pt idx="2414">
                  <c:v>#N/A</c:v>
                </c:pt>
                <c:pt idx="2415">
                  <c:v>#N/A</c:v>
                </c:pt>
                <c:pt idx="2416">
                  <c:v>#N/A</c:v>
                </c:pt>
                <c:pt idx="2417">
                  <c:v>#N/A</c:v>
                </c:pt>
                <c:pt idx="2418">
                  <c:v>#N/A</c:v>
                </c:pt>
                <c:pt idx="2419">
                  <c:v>#N/A</c:v>
                </c:pt>
                <c:pt idx="2420">
                  <c:v>#N/A</c:v>
                </c:pt>
                <c:pt idx="2421">
                  <c:v>#N/A</c:v>
                </c:pt>
                <c:pt idx="2422">
                  <c:v>#N/A</c:v>
                </c:pt>
                <c:pt idx="2423">
                  <c:v>#N/A</c:v>
                </c:pt>
                <c:pt idx="2424">
                  <c:v>#N/A</c:v>
                </c:pt>
                <c:pt idx="2425">
                  <c:v>#N/A</c:v>
                </c:pt>
                <c:pt idx="2426">
                  <c:v>#N/A</c:v>
                </c:pt>
                <c:pt idx="2427">
                  <c:v>#N/A</c:v>
                </c:pt>
                <c:pt idx="2428">
                  <c:v>#N/A</c:v>
                </c:pt>
                <c:pt idx="2429">
                  <c:v>#N/A</c:v>
                </c:pt>
                <c:pt idx="2430">
                  <c:v>#N/A</c:v>
                </c:pt>
                <c:pt idx="2431">
                  <c:v>#N/A</c:v>
                </c:pt>
                <c:pt idx="2432">
                  <c:v>#N/A</c:v>
                </c:pt>
                <c:pt idx="2433">
                  <c:v>#N/A</c:v>
                </c:pt>
                <c:pt idx="2434">
                  <c:v>#N/A</c:v>
                </c:pt>
                <c:pt idx="2435">
                  <c:v>#N/A</c:v>
                </c:pt>
                <c:pt idx="2436">
                  <c:v>#N/A</c:v>
                </c:pt>
                <c:pt idx="2437">
                  <c:v>#N/A</c:v>
                </c:pt>
                <c:pt idx="2438">
                  <c:v>#N/A</c:v>
                </c:pt>
                <c:pt idx="2439">
                  <c:v>#N/A</c:v>
                </c:pt>
                <c:pt idx="2440">
                  <c:v>#N/A</c:v>
                </c:pt>
                <c:pt idx="2441">
                  <c:v>#N/A</c:v>
                </c:pt>
                <c:pt idx="2442">
                  <c:v>#N/A</c:v>
                </c:pt>
                <c:pt idx="2443">
                  <c:v>#N/A</c:v>
                </c:pt>
                <c:pt idx="2444">
                  <c:v>#N/A</c:v>
                </c:pt>
                <c:pt idx="2445">
                  <c:v>#N/A</c:v>
                </c:pt>
                <c:pt idx="2446">
                  <c:v>#N/A</c:v>
                </c:pt>
                <c:pt idx="2447">
                  <c:v>#N/A</c:v>
                </c:pt>
                <c:pt idx="2448">
                  <c:v>#N/A</c:v>
                </c:pt>
                <c:pt idx="2449">
                  <c:v>#N/A</c:v>
                </c:pt>
                <c:pt idx="2450">
                  <c:v>#N/A</c:v>
                </c:pt>
                <c:pt idx="2451">
                  <c:v>#N/A</c:v>
                </c:pt>
                <c:pt idx="2452">
                  <c:v>#N/A</c:v>
                </c:pt>
                <c:pt idx="2453">
                  <c:v>#N/A</c:v>
                </c:pt>
                <c:pt idx="2454">
                  <c:v>#N/A</c:v>
                </c:pt>
                <c:pt idx="2455">
                  <c:v>#N/A</c:v>
                </c:pt>
                <c:pt idx="2456">
                  <c:v>#N/A</c:v>
                </c:pt>
                <c:pt idx="2457">
                  <c:v>#N/A</c:v>
                </c:pt>
                <c:pt idx="2458">
                  <c:v>#N/A</c:v>
                </c:pt>
                <c:pt idx="2459">
                  <c:v>#N/A</c:v>
                </c:pt>
                <c:pt idx="2460">
                  <c:v>#N/A</c:v>
                </c:pt>
                <c:pt idx="2461">
                  <c:v>#N/A</c:v>
                </c:pt>
                <c:pt idx="2462">
                  <c:v>#N/A</c:v>
                </c:pt>
                <c:pt idx="2463">
                  <c:v>#N/A</c:v>
                </c:pt>
                <c:pt idx="2464">
                  <c:v>#N/A</c:v>
                </c:pt>
                <c:pt idx="2465">
                  <c:v>#N/A</c:v>
                </c:pt>
                <c:pt idx="2466">
                  <c:v>#N/A</c:v>
                </c:pt>
                <c:pt idx="2467">
                  <c:v>#N/A</c:v>
                </c:pt>
                <c:pt idx="2468">
                  <c:v>#N/A</c:v>
                </c:pt>
                <c:pt idx="2469">
                  <c:v>#N/A</c:v>
                </c:pt>
                <c:pt idx="2470">
                  <c:v>#N/A</c:v>
                </c:pt>
                <c:pt idx="2471">
                  <c:v>#N/A</c:v>
                </c:pt>
                <c:pt idx="2472">
                  <c:v>#N/A</c:v>
                </c:pt>
                <c:pt idx="2473">
                  <c:v>#N/A</c:v>
                </c:pt>
                <c:pt idx="2474">
                  <c:v>#N/A</c:v>
                </c:pt>
                <c:pt idx="2475">
                  <c:v>#N/A</c:v>
                </c:pt>
                <c:pt idx="2476">
                  <c:v>#N/A</c:v>
                </c:pt>
                <c:pt idx="2477">
                  <c:v>#N/A</c:v>
                </c:pt>
                <c:pt idx="2478">
                  <c:v>#N/A</c:v>
                </c:pt>
                <c:pt idx="2479">
                  <c:v>#N/A</c:v>
                </c:pt>
                <c:pt idx="2480">
                  <c:v>#N/A</c:v>
                </c:pt>
                <c:pt idx="2481">
                  <c:v>#N/A</c:v>
                </c:pt>
                <c:pt idx="2482">
                  <c:v>#N/A</c:v>
                </c:pt>
                <c:pt idx="2483">
                  <c:v>#N/A</c:v>
                </c:pt>
                <c:pt idx="2484">
                  <c:v>#N/A</c:v>
                </c:pt>
                <c:pt idx="2485">
                  <c:v>#N/A</c:v>
                </c:pt>
                <c:pt idx="2486">
                  <c:v>#N/A</c:v>
                </c:pt>
                <c:pt idx="2487">
                  <c:v>#N/A</c:v>
                </c:pt>
                <c:pt idx="2488">
                  <c:v>#N/A</c:v>
                </c:pt>
                <c:pt idx="2489">
                  <c:v>#N/A</c:v>
                </c:pt>
                <c:pt idx="2490">
                  <c:v>#N/A</c:v>
                </c:pt>
                <c:pt idx="2491">
                  <c:v>#N/A</c:v>
                </c:pt>
                <c:pt idx="2492">
                  <c:v>#N/A</c:v>
                </c:pt>
                <c:pt idx="2493">
                  <c:v>#N/A</c:v>
                </c:pt>
                <c:pt idx="2494">
                  <c:v>#N/A</c:v>
                </c:pt>
                <c:pt idx="2495">
                  <c:v>#N/A</c:v>
                </c:pt>
                <c:pt idx="2496">
                  <c:v>#N/A</c:v>
                </c:pt>
                <c:pt idx="2497">
                  <c:v>#N/A</c:v>
                </c:pt>
                <c:pt idx="2498">
                  <c:v>#N/A</c:v>
                </c:pt>
                <c:pt idx="2499">
                  <c:v>#N/A</c:v>
                </c:pt>
                <c:pt idx="2500">
                  <c:v>#N/A</c:v>
                </c:pt>
                <c:pt idx="2501">
                  <c:v>#N/A</c:v>
                </c:pt>
                <c:pt idx="2502">
                  <c:v>#N/A</c:v>
                </c:pt>
                <c:pt idx="2503">
                  <c:v>#N/A</c:v>
                </c:pt>
                <c:pt idx="2504">
                  <c:v>#N/A</c:v>
                </c:pt>
                <c:pt idx="2505">
                  <c:v>#N/A</c:v>
                </c:pt>
                <c:pt idx="2506">
                  <c:v>#N/A</c:v>
                </c:pt>
                <c:pt idx="2507">
                  <c:v>#N/A</c:v>
                </c:pt>
                <c:pt idx="2508">
                  <c:v>#N/A</c:v>
                </c:pt>
                <c:pt idx="2509">
                  <c:v>#N/A</c:v>
                </c:pt>
                <c:pt idx="2510">
                  <c:v>#N/A</c:v>
                </c:pt>
                <c:pt idx="2511">
                  <c:v>#N/A</c:v>
                </c:pt>
                <c:pt idx="2512">
                  <c:v>#N/A</c:v>
                </c:pt>
                <c:pt idx="2513">
                  <c:v>#N/A</c:v>
                </c:pt>
                <c:pt idx="2514">
                  <c:v>#N/A</c:v>
                </c:pt>
                <c:pt idx="2515">
                  <c:v>#N/A</c:v>
                </c:pt>
                <c:pt idx="2516">
                  <c:v>#N/A</c:v>
                </c:pt>
                <c:pt idx="2517">
                  <c:v>#N/A</c:v>
                </c:pt>
                <c:pt idx="2518">
                  <c:v>#N/A</c:v>
                </c:pt>
                <c:pt idx="2519">
                  <c:v>#N/A</c:v>
                </c:pt>
                <c:pt idx="2520">
                  <c:v>#N/A</c:v>
                </c:pt>
                <c:pt idx="2521">
                  <c:v>#N/A</c:v>
                </c:pt>
                <c:pt idx="2522">
                  <c:v>#N/A</c:v>
                </c:pt>
                <c:pt idx="2523">
                  <c:v>#N/A</c:v>
                </c:pt>
                <c:pt idx="2524">
                  <c:v>#N/A</c:v>
                </c:pt>
                <c:pt idx="2525">
                  <c:v>#N/A</c:v>
                </c:pt>
                <c:pt idx="2526">
                  <c:v>#N/A</c:v>
                </c:pt>
                <c:pt idx="2527">
                  <c:v>#N/A</c:v>
                </c:pt>
                <c:pt idx="2528">
                  <c:v>#N/A</c:v>
                </c:pt>
                <c:pt idx="2529">
                  <c:v>#N/A</c:v>
                </c:pt>
                <c:pt idx="2530">
                  <c:v>#N/A</c:v>
                </c:pt>
                <c:pt idx="2531">
                  <c:v>#N/A</c:v>
                </c:pt>
                <c:pt idx="2532">
                  <c:v>#N/A</c:v>
                </c:pt>
                <c:pt idx="2533">
                  <c:v>#N/A</c:v>
                </c:pt>
                <c:pt idx="2534">
                  <c:v>#N/A</c:v>
                </c:pt>
                <c:pt idx="2535">
                  <c:v>#N/A</c:v>
                </c:pt>
                <c:pt idx="2536">
                  <c:v>#N/A</c:v>
                </c:pt>
                <c:pt idx="2537">
                  <c:v>#N/A</c:v>
                </c:pt>
                <c:pt idx="2538">
                  <c:v>#N/A</c:v>
                </c:pt>
                <c:pt idx="2539">
                  <c:v>#N/A</c:v>
                </c:pt>
                <c:pt idx="2540">
                  <c:v>#N/A</c:v>
                </c:pt>
                <c:pt idx="2541">
                  <c:v>#N/A</c:v>
                </c:pt>
                <c:pt idx="2542">
                  <c:v>#N/A</c:v>
                </c:pt>
                <c:pt idx="2543">
                  <c:v>#N/A</c:v>
                </c:pt>
                <c:pt idx="2544">
                  <c:v>#N/A</c:v>
                </c:pt>
                <c:pt idx="2545">
                  <c:v>#N/A</c:v>
                </c:pt>
                <c:pt idx="2546">
                  <c:v>#N/A</c:v>
                </c:pt>
                <c:pt idx="2547">
                  <c:v>#N/A</c:v>
                </c:pt>
                <c:pt idx="2548">
                  <c:v>#N/A</c:v>
                </c:pt>
                <c:pt idx="2549">
                  <c:v>#N/A</c:v>
                </c:pt>
                <c:pt idx="2550">
                  <c:v>#N/A</c:v>
                </c:pt>
                <c:pt idx="2551">
                  <c:v>#N/A</c:v>
                </c:pt>
                <c:pt idx="2552">
                  <c:v>#N/A</c:v>
                </c:pt>
                <c:pt idx="2553">
                  <c:v>#N/A</c:v>
                </c:pt>
                <c:pt idx="2554">
                  <c:v>#N/A</c:v>
                </c:pt>
                <c:pt idx="2555">
                  <c:v>#N/A</c:v>
                </c:pt>
                <c:pt idx="2556">
                  <c:v>#N/A</c:v>
                </c:pt>
                <c:pt idx="2557">
                  <c:v>#N/A</c:v>
                </c:pt>
                <c:pt idx="2558">
                  <c:v>#N/A</c:v>
                </c:pt>
                <c:pt idx="2559">
                  <c:v>#N/A</c:v>
                </c:pt>
                <c:pt idx="2560">
                  <c:v>#N/A</c:v>
                </c:pt>
                <c:pt idx="2561">
                  <c:v>#N/A</c:v>
                </c:pt>
                <c:pt idx="2562">
                  <c:v>#N/A</c:v>
                </c:pt>
                <c:pt idx="2563">
                  <c:v>#N/A</c:v>
                </c:pt>
                <c:pt idx="2564">
                  <c:v>#N/A</c:v>
                </c:pt>
                <c:pt idx="2565">
                  <c:v>#N/A</c:v>
                </c:pt>
                <c:pt idx="2566">
                  <c:v>#N/A</c:v>
                </c:pt>
                <c:pt idx="2567">
                  <c:v>#N/A</c:v>
                </c:pt>
                <c:pt idx="2568">
                  <c:v>#N/A</c:v>
                </c:pt>
                <c:pt idx="2569">
                  <c:v>#N/A</c:v>
                </c:pt>
                <c:pt idx="2570">
                  <c:v>#N/A</c:v>
                </c:pt>
                <c:pt idx="2571">
                  <c:v>#N/A</c:v>
                </c:pt>
                <c:pt idx="2572">
                  <c:v>#N/A</c:v>
                </c:pt>
                <c:pt idx="2573">
                  <c:v>#N/A</c:v>
                </c:pt>
                <c:pt idx="2574">
                  <c:v>#N/A</c:v>
                </c:pt>
                <c:pt idx="2575">
                  <c:v>#N/A</c:v>
                </c:pt>
                <c:pt idx="2576">
                  <c:v>#N/A</c:v>
                </c:pt>
                <c:pt idx="2577">
                  <c:v>#N/A</c:v>
                </c:pt>
                <c:pt idx="2578">
                  <c:v>#N/A</c:v>
                </c:pt>
                <c:pt idx="2579">
                  <c:v>#N/A</c:v>
                </c:pt>
                <c:pt idx="2580">
                  <c:v>#N/A</c:v>
                </c:pt>
                <c:pt idx="2581">
                  <c:v>#N/A</c:v>
                </c:pt>
                <c:pt idx="2582">
                  <c:v>#N/A</c:v>
                </c:pt>
                <c:pt idx="2583">
                  <c:v>#N/A</c:v>
                </c:pt>
                <c:pt idx="2584">
                  <c:v>#N/A</c:v>
                </c:pt>
                <c:pt idx="2585">
                  <c:v>#N/A</c:v>
                </c:pt>
                <c:pt idx="2586">
                  <c:v>#N/A</c:v>
                </c:pt>
                <c:pt idx="2587">
                  <c:v>#N/A</c:v>
                </c:pt>
                <c:pt idx="2588">
                  <c:v>#N/A</c:v>
                </c:pt>
                <c:pt idx="2589">
                  <c:v>#N/A</c:v>
                </c:pt>
                <c:pt idx="2590">
                  <c:v>#N/A</c:v>
                </c:pt>
                <c:pt idx="2591">
                  <c:v>#N/A</c:v>
                </c:pt>
                <c:pt idx="2592">
                  <c:v>#N/A</c:v>
                </c:pt>
                <c:pt idx="2593">
                  <c:v>#N/A</c:v>
                </c:pt>
                <c:pt idx="2594">
                  <c:v>#N/A</c:v>
                </c:pt>
                <c:pt idx="2595">
                  <c:v>#N/A</c:v>
                </c:pt>
                <c:pt idx="2596">
                  <c:v>#N/A</c:v>
                </c:pt>
                <c:pt idx="2597">
                  <c:v>#N/A</c:v>
                </c:pt>
                <c:pt idx="2598">
                  <c:v>#N/A</c:v>
                </c:pt>
                <c:pt idx="2599">
                  <c:v>#N/A</c:v>
                </c:pt>
                <c:pt idx="2600">
                  <c:v>#N/A</c:v>
                </c:pt>
                <c:pt idx="2601">
                  <c:v>#N/A</c:v>
                </c:pt>
                <c:pt idx="2602">
                  <c:v>#N/A</c:v>
                </c:pt>
                <c:pt idx="2603">
                  <c:v>#N/A</c:v>
                </c:pt>
                <c:pt idx="2604">
                  <c:v>#N/A</c:v>
                </c:pt>
                <c:pt idx="2605">
                  <c:v>#N/A</c:v>
                </c:pt>
                <c:pt idx="2606">
                  <c:v>#N/A</c:v>
                </c:pt>
                <c:pt idx="2607">
                  <c:v>#N/A</c:v>
                </c:pt>
                <c:pt idx="2608">
                  <c:v>#N/A</c:v>
                </c:pt>
                <c:pt idx="2609">
                  <c:v>#N/A</c:v>
                </c:pt>
                <c:pt idx="2610">
                  <c:v>#N/A</c:v>
                </c:pt>
                <c:pt idx="2611">
                  <c:v>#N/A</c:v>
                </c:pt>
                <c:pt idx="2612">
                  <c:v>#N/A</c:v>
                </c:pt>
                <c:pt idx="2613">
                  <c:v>#N/A</c:v>
                </c:pt>
                <c:pt idx="2614">
                  <c:v>#N/A</c:v>
                </c:pt>
                <c:pt idx="2615">
                  <c:v>#N/A</c:v>
                </c:pt>
                <c:pt idx="2616">
                  <c:v>#N/A</c:v>
                </c:pt>
                <c:pt idx="2617">
                  <c:v>#N/A</c:v>
                </c:pt>
                <c:pt idx="2618">
                  <c:v>#N/A</c:v>
                </c:pt>
                <c:pt idx="2619">
                  <c:v>#N/A</c:v>
                </c:pt>
                <c:pt idx="2620">
                  <c:v>#N/A</c:v>
                </c:pt>
                <c:pt idx="2621">
                  <c:v>#N/A</c:v>
                </c:pt>
                <c:pt idx="2622">
                  <c:v>#N/A</c:v>
                </c:pt>
                <c:pt idx="2623">
                  <c:v>#N/A</c:v>
                </c:pt>
                <c:pt idx="2624">
                  <c:v>#N/A</c:v>
                </c:pt>
                <c:pt idx="2625">
                  <c:v>#N/A</c:v>
                </c:pt>
                <c:pt idx="2626">
                  <c:v>#N/A</c:v>
                </c:pt>
                <c:pt idx="2627">
                  <c:v>#N/A</c:v>
                </c:pt>
                <c:pt idx="2628">
                  <c:v>#N/A</c:v>
                </c:pt>
                <c:pt idx="2629">
                  <c:v>#N/A</c:v>
                </c:pt>
                <c:pt idx="2630">
                  <c:v>#N/A</c:v>
                </c:pt>
                <c:pt idx="2631">
                  <c:v>#N/A</c:v>
                </c:pt>
                <c:pt idx="2632">
                  <c:v>#N/A</c:v>
                </c:pt>
                <c:pt idx="2633">
                  <c:v>#N/A</c:v>
                </c:pt>
                <c:pt idx="2634">
                  <c:v>#N/A</c:v>
                </c:pt>
                <c:pt idx="2635">
                  <c:v>#N/A</c:v>
                </c:pt>
                <c:pt idx="2636">
                  <c:v>#N/A</c:v>
                </c:pt>
                <c:pt idx="2637">
                  <c:v>#N/A</c:v>
                </c:pt>
                <c:pt idx="2638">
                  <c:v>#N/A</c:v>
                </c:pt>
                <c:pt idx="2639">
                  <c:v>#N/A</c:v>
                </c:pt>
                <c:pt idx="2640">
                  <c:v>#N/A</c:v>
                </c:pt>
                <c:pt idx="2641">
                  <c:v>#N/A</c:v>
                </c:pt>
                <c:pt idx="2642">
                  <c:v>#N/A</c:v>
                </c:pt>
                <c:pt idx="2643">
                  <c:v>#N/A</c:v>
                </c:pt>
                <c:pt idx="2644">
                  <c:v>#N/A</c:v>
                </c:pt>
                <c:pt idx="2645">
                  <c:v>#N/A</c:v>
                </c:pt>
                <c:pt idx="2646">
                  <c:v>#N/A</c:v>
                </c:pt>
                <c:pt idx="2647">
                  <c:v>#N/A</c:v>
                </c:pt>
                <c:pt idx="2648">
                  <c:v>#N/A</c:v>
                </c:pt>
                <c:pt idx="2649">
                  <c:v>#N/A</c:v>
                </c:pt>
                <c:pt idx="2650">
                  <c:v>#N/A</c:v>
                </c:pt>
                <c:pt idx="2651">
                  <c:v>#N/A</c:v>
                </c:pt>
                <c:pt idx="2652">
                  <c:v>#N/A</c:v>
                </c:pt>
                <c:pt idx="2653">
                  <c:v>#N/A</c:v>
                </c:pt>
                <c:pt idx="2654">
                  <c:v>#N/A</c:v>
                </c:pt>
                <c:pt idx="2655">
                  <c:v>#N/A</c:v>
                </c:pt>
                <c:pt idx="2656">
                  <c:v>#N/A</c:v>
                </c:pt>
                <c:pt idx="2657">
                  <c:v>#N/A</c:v>
                </c:pt>
                <c:pt idx="2658">
                  <c:v>#N/A</c:v>
                </c:pt>
                <c:pt idx="2659">
                  <c:v>#N/A</c:v>
                </c:pt>
                <c:pt idx="2660">
                  <c:v>#N/A</c:v>
                </c:pt>
                <c:pt idx="2661">
                  <c:v>#N/A</c:v>
                </c:pt>
                <c:pt idx="2662">
                  <c:v>#N/A</c:v>
                </c:pt>
                <c:pt idx="2663">
                  <c:v>#N/A</c:v>
                </c:pt>
                <c:pt idx="2664">
                  <c:v>#N/A</c:v>
                </c:pt>
                <c:pt idx="2665">
                  <c:v>#N/A</c:v>
                </c:pt>
                <c:pt idx="2666">
                  <c:v>#N/A</c:v>
                </c:pt>
                <c:pt idx="2667">
                  <c:v>#N/A</c:v>
                </c:pt>
                <c:pt idx="2668">
                  <c:v>#N/A</c:v>
                </c:pt>
                <c:pt idx="2669">
                  <c:v>#N/A</c:v>
                </c:pt>
                <c:pt idx="2670">
                  <c:v>#N/A</c:v>
                </c:pt>
                <c:pt idx="2671">
                  <c:v>#N/A</c:v>
                </c:pt>
                <c:pt idx="2672">
                  <c:v>#N/A</c:v>
                </c:pt>
                <c:pt idx="2673">
                  <c:v>#N/A</c:v>
                </c:pt>
                <c:pt idx="2674">
                  <c:v>#N/A</c:v>
                </c:pt>
                <c:pt idx="2675">
                  <c:v>#N/A</c:v>
                </c:pt>
                <c:pt idx="2676">
                  <c:v>#N/A</c:v>
                </c:pt>
                <c:pt idx="2677">
                  <c:v>#N/A</c:v>
                </c:pt>
                <c:pt idx="2678">
                  <c:v>#N/A</c:v>
                </c:pt>
                <c:pt idx="2679">
                  <c:v>#N/A</c:v>
                </c:pt>
                <c:pt idx="2680">
                  <c:v>#N/A</c:v>
                </c:pt>
                <c:pt idx="2681">
                  <c:v>#N/A</c:v>
                </c:pt>
                <c:pt idx="2682">
                  <c:v>#N/A</c:v>
                </c:pt>
                <c:pt idx="2683">
                  <c:v>#N/A</c:v>
                </c:pt>
                <c:pt idx="2684">
                  <c:v>#N/A</c:v>
                </c:pt>
                <c:pt idx="2685">
                  <c:v>#N/A</c:v>
                </c:pt>
                <c:pt idx="2686">
                  <c:v>#N/A</c:v>
                </c:pt>
                <c:pt idx="2687">
                  <c:v>#N/A</c:v>
                </c:pt>
                <c:pt idx="2688">
                  <c:v>#N/A</c:v>
                </c:pt>
                <c:pt idx="2689">
                  <c:v>#N/A</c:v>
                </c:pt>
                <c:pt idx="2690">
                  <c:v>#N/A</c:v>
                </c:pt>
                <c:pt idx="2691">
                  <c:v>#N/A</c:v>
                </c:pt>
                <c:pt idx="2692">
                  <c:v>#N/A</c:v>
                </c:pt>
                <c:pt idx="2693">
                  <c:v>#N/A</c:v>
                </c:pt>
                <c:pt idx="2694">
                  <c:v>#N/A</c:v>
                </c:pt>
                <c:pt idx="2695">
                  <c:v>#N/A</c:v>
                </c:pt>
                <c:pt idx="2696">
                  <c:v>#N/A</c:v>
                </c:pt>
                <c:pt idx="2697">
                  <c:v>#N/A</c:v>
                </c:pt>
                <c:pt idx="2698">
                  <c:v>#N/A</c:v>
                </c:pt>
                <c:pt idx="2699">
                  <c:v>#N/A</c:v>
                </c:pt>
                <c:pt idx="2700">
                  <c:v>#N/A</c:v>
                </c:pt>
                <c:pt idx="2701">
                  <c:v>#N/A</c:v>
                </c:pt>
                <c:pt idx="2702">
                  <c:v>#N/A</c:v>
                </c:pt>
                <c:pt idx="2703">
                  <c:v>#N/A</c:v>
                </c:pt>
                <c:pt idx="2704">
                  <c:v>#N/A</c:v>
                </c:pt>
                <c:pt idx="2705">
                  <c:v>#N/A</c:v>
                </c:pt>
                <c:pt idx="2706">
                  <c:v>#N/A</c:v>
                </c:pt>
                <c:pt idx="2707">
                  <c:v>#N/A</c:v>
                </c:pt>
                <c:pt idx="2708">
                  <c:v>#N/A</c:v>
                </c:pt>
                <c:pt idx="2709">
                  <c:v>#N/A</c:v>
                </c:pt>
                <c:pt idx="2710">
                  <c:v>#N/A</c:v>
                </c:pt>
                <c:pt idx="2711">
                  <c:v>#N/A</c:v>
                </c:pt>
                <c:pt idx="2712">
                  <c:v>#N/A</c:v>
                </c:pt>
                <c:pt idx="2713">
                  <c:v>#N/A</c:v>
                </c:pt>
                <c:pt idx="2714">
                  <c:v>#N/A</c:v>
                </c:pt>
                <c:pt idx="2715">
                  <c:v>#N/A</c:v>
                </c:pt>
                <c:pt idx="2716">
                  <c:v>#N/A</c:v>
                </c:pt>
                <c:pt idx="2717">
                  <c:v>#N/A</c:v>
                </c:pt>
                <c:pt idx="2718">
                  <c:v>#N/A</c:v>
                </c:pt>
                <c:pt idx="2719">
                  <c:v>#N/A</c:v>
                </c:pt>
                <c:pt idx="2720">
                  <c:v>#N/A</c:v>
                </c:pt>
                <c:pt idx="2721">
                  <c:v>#N/A</c:v>
                </c:pt>
                <c:pt idx="2722">
                  <c:v>#N/A</c:v>
                </c:pt>
                <c:pt idx="2723">
                  <c:v>#N/A</c:v>
                </c:pt>
                <c:pt idx="2724">
                  <c:v>#N/A</c:v>
                </c:pt>
                <c:pt idx="2725">
                  <c:v>#N/A</c:v>
                </c:pt>
                <c:pt idx="2726">
                  <c:v>#N/A</c:v>
                </c:pt>
                <c:pt idx="2727">
                  <c:v>#N/A</c:v>
                </c:pt>
                <c:pt idx="2728">
                  <c:v>#N/A</c:v>
                </c:pt>
                <c:pt idx="2729">
                  <c:v>#N/A</c:v>
                </c:pt>
                <c:pt idx="2730">
                  <c:v>#N/A</c:v>
                </c:pt>
                <c:pt idx="2731">
                  <c:v>#N/A</c:v>
                </c:pt>
                <c:pt idx="2732">
                  <c:v>#N/A</c:v>
                </c:pt>
                <c:pt idx="2733">
                  <c:v>#N/A</c:v>
                </c:pt>
                <c:pt idx="2734">
                  <c:v>#N/A</c:v>
                </c:pt>
                <c:pt idx="2735">
                  <c:v>#N/A</c:v>
                </c:pt>
                <c:pt idx="2736">
                  <c:v>#N/A</c:v>
                </c:pt>
                <c:pt idx="2737">
                  <c:v>#N/A</c:v>
                </c:pt>
                <c:pt idx="2738">
                  <c:v>#N/A</c:v>
                </c:pt>
                <c:pt idx="2739">
                  <c:v>#N/A</c:v>
                </c:pt>
                <c:pt idx="2740">
                  <c:v>#N/A</c:v>
                </c:pt>
                <c:pt idx="2741">
                  <c:v>#N/A</c:v>
                </c:pt>
                <c:pt idx="2742">
                  <c:v>#N/A</c:v>
                </c:pt>
                <c:pt idx="2743">
                  <c:v>#N/A</c:v>
                </c:pt>
                <c:pt idx="2744">
                  <c:v>#N/A</c:v>
                </c:pt>
                <c:pt idx="2745">
                  <c:v>#N/A</c:v>
                </c:pt>
                <c:pt idx="2746">
                  <c:v>#N/A</c:v>
                </c:pt>
                <c:pt idx="2747">
                  <c:v>#N/A</c:v>
                </c:pt>
                <c:pt idx="2748">
                  <c:v>#N/A</c:v>
                </c:pt>
                <c:pt idx="2749">
                  <c:v>#N/A</c:v>
                </c:pt>
                <c:pt idx="2750">
                  <c:v>#N/A</c:v>
                </c:pt>
                <c:pt idx="2751">
                  <c:v>#N/A</c:v>
                </c:pt>
                <c:pt idx="2752">
                  <c:v>#N/A</c:v>
                </c:pt>
                <c:pt idx="2753">
                  <c:v>#N/A</c:v>
                </c:pt>
                <c:pt idx="2754">
                  <c:v>#N/A</c:v>
                </c:pt>
                <c:pt idx="2755">
                  <c:v>#N/A</c:v>
                </c:pt>
                <c:pt idx="2756">
                  <c:v>#N/A</c:v>
                </c:pt>
                <c:pt idx="2757">
                  <c:v>#N/A</c:v>
                </c:pt>
                <c:pt idx="2758">
                  <c:v>#N/A</c:v>
                </c:pt>
                <c:pt idx="2759">
                  <c:v>#N/A</c:v>
                </c:pt>
                <c:pt idx="2760">
                  <c:v>#N/A</c:v>
                </c:pt>
                <c:pt idx="2761">
                  <c:v>#N/A</c:v>
                </c:pt>
                <c:pt idx="2762">
                  <c:v>#N/A</c:v>
                </c:pt>
                <c:pt idx="2763">
                  <c:v>#N/A</c:v>
                </c:pt>
                <c:pt idx="2764">
                  <c:v>#N/A</c:v>
                </c:pt>
                <c:pt idx="2765">
                  <c:v>#N/A</c:v>
                </c:pt>
                <c:pt idx="2766">
                  <c:v>#N/A</c:v>
                </c:pt>
                <c:pt idx="2767">
                  <c:v>#N/A</c:v>
                </c:pt>
                <c:pt idx="2768">
                  <c:v>#N/A</c:v>
                </c:pt>
                <c:pt idx="2769">
                  <c:v>#N/A</c:v>
                </c:pt>
                <c:pt idx="2770">
                  <c:v>#N/A</c:v>
                </c:pt>
                <c:pt idx="2771">
                  <c:v>#N/A</c:v>
                </c:pt>
                <c:pt idx="2772">
                  <c:v>#N/A</c:v>
                </c:pt>
                <c:pt idx="2773">
                  <c:v>#N/A</c:v>
                </c:pt>
                <c:pt idx="2774">
                  <c:v>#N/A</c:v>
                </c:pt>
                <c:pt idx="2775">
                  <c:v>#N/A</c:v>
                </c:pt>
                <c:pt idx="2776">
                  <c:v>#N/A</c:v>
                </c:pt>
                <c:pt idx="2777">
                  <c:v>#N/A</c:v>
                </c:pt>
                <c:pt idx="2778">
                  <c:v>#N/A</c:v>
                </c:pt>
                <c:pt idx="2779">
                  <c:v>#N/A</c:v>
                </c:pt>
                <c:pt idx="2780">
                  <c:v>#N/A</c:v>
                </c:pt>
                <c:pt idx="2781">
                  <c:v>#N/A</c:v>
                </c:pt>
                <c:pt idx="2782">
                  <c:v>#N/A</c:v>
                </c:pt>
                <c:pt idx="2783">
                  <c:v>#N/A</c:v>
                </c:pt>
                <c:pt idx="2784">
                  <c:v>#N/A</c:v>
                </c:pt>
                <c:pt idx="2785">
                  <c:v>#N/A</c:v>
                </c:pt>
                <c:pt idx="2786">
                  <c:v>#N/A</c:v>
                </c:pt>
                <c:pt idx="2787">
                  <c:v>#N/A</c:v>
                </c:pt>
                <c:pt idx="2788">
                  <c:v>#N/A</c:v>
                </c:pt>
                <c:pt idx="2789">
                  <c:v>#N/A</c:v>
                </c:pt>
                <c:pt idx="2790">
                  <c:v>#N/A</c:v>
                </c:pt>
                <c:pt idx="2791">
                  <c:v>#N/A</c:v>
                </c:pt>
                <c:pt idx="2792">
                  <c:v>#N/A</c:v>
                </c:pt>
                <c:pt idx="2793">
                  <c:v>#N/A</c:v>
                </c:pt>
                <c:pt idx="2794">
                  <c:v>#N/A</c:v>
                </c:pt>
                <c:pt idx="2795">
                  <c:v>#N/A</c:v>
                </c:pt>
                <c:pt idx="2796">
                  <c:v>#N/A</c:v>
                </c:pt>
                <c:pt idx="2797">
                  <c:v>#N/A</c:v>
                </c:pt>
                <c:pt idx="2798">
                  <c:v>#N/A</c:v>
                </c:pt>
                <c:pt idx="2799">
                  <c:v>#N/A</c:v>
                </c:pt>
                <c:pt idx="2800">
                  <c:v>#N/A</c:v>
                </c:pt>
                <c:pt idx="2801">
                  <c:v>#N/A</c:v>
                </c:pt>
                <c:pt idx="2802">
                  <c:v>#N/A</c:v>
                </c:pt>
                <c:pt idx="2803">
                  <c:v>#N/A</c:v>
                </c:pt>
                <c:pt idx="2804">
                  <c:v>#N/A</c:v>
                </c:pt>
                <c:pt idx="2805">
                  <c:v>#N/A</c:v>
                </c:pt>
                <c:pt idx="2806">
                  <c:v>#N/A</c:v>
                </c:pt>
                <c:pt idx="2807">
                  <c:v>#N/A</c:v>
                </c:pt>
                <c:pt idx="2808">
                  <c:v>#N/A</c:v>
                </c:pt>
                <c:pt idx="2809">
                  <c:v>#N/A</c:v>
                </c:pt>
                <c:pt idx="2810">
                  <c:v>#N/A</c:v>
                </c:pt>
                <c:pt idx="2811">
                  <c:v>#N/A</c:v>
                </c:pt>
                <c:pt idx="2812">
                  <c:v>#N/A</c:v>
                </c:pt>
                <c:pt idx="2813">
                  <c:v>#N/A</c:v>
                </c:pt>
                <c:pt idx="2814">
                  <c:v>#N/A</c:v>
                </c:pt>
                <c:pt idx="2815">
                  <c:v>#N/A</c:v>
                </c:pt>
                <c:pt idx="2816">
                  <c:v>#N/A</c:v>
                </c:pt>
                <c:pt idx="2817">
                  <c:v>#N/A</c:v>
                </c:pt>
                <c:pt idx="2818">
                  <c:v>#N/A</c:v>
                </c:pt>
                <c:pt idx="2819">
                  <c:v>#N/A</c:v>
                </c:pt>
                <c:pt idx="2820">
                  <c:v>#N/A</c:v>
                </c:pt>
                <c:pt idx="2821">
                  <c:v>#N/A</c:v>
                </c:pt>
                <c:pt idx="2822">
                  <c:v>#N/A</c:v>
                </c:pt>
                <c:pt idx="2823">
                  <c:v>#N/A</c:v>
                </c:pt>
                <c:pt idx="2824">
                  <c:v>#N/A</c:v>
                </c:pt>
                <c:pt idx="2825">
                  <c:v>#N/A</c:v>
                </c:pt>
                <c:pt idx="2826">
                  <c:v>#N/A</c:v>
                </c:pt>
                <c:pt idx="2827">
                  <c:v>#N/A</c:v>
                </c:pt>
                <c:pt idx="2828">
                  <c:v>#N/A</c:v>
                </c:pt>
                <c:pt idx="2829">
                  <c:v>#N/A</c:v>
                </c:pt>
                <c:pt idx="2830">
                  <c:v>#N/A</c:v>
                </c:pt>
                <c:pt idx="2831">
                  <c:v>#N/A</c:v>
                </c:pt>
                <c:pt idx="2832">
                  <c:v>#N/A</c:v>
                </c:pt>
                <c:pt idx="2833">
                  <c:v>#N/A</c:v>
                </c:pt>
                <c:pt idx="2834">
                  <c:v>#N/A</c:v>
                </c:pt>
                <c:pt idx="2835">
                  <c:v>#N/A</c:v>
                </c:pt>
                <c:pt idx="2836">
                  <c:v>#N/A</c:v>
                </c:pt>
                <c:pt idx="2837">
                  <c:v>#N/A</c:v>
                </c:pt>
                <c:pt idx="2838">
                  <c:v>#N/A</c:v>
                </c:pt>
                <c:pt idx="2839">
                  <c:v>#N/A</c:v>
                </c:pt>
                <c:pt idx="2840">
                  <c:v>#N/A</c:v>
                </c:pt>
                <c:pt idx="2841">
                  <c:v>#N/A</c:v>
                </c:pt>
                <c:pt idx="2842">
                  <c:v>#N/A</c:v>
                </c:pt>
                <c:pt idx="2843">
                  <c:v>#N/A</c:v>
                </c:pt>
                <c:pt idx="2844">
                  <c:v>#N/A</c:v>
                </c:pt>
                <c:pt idx="2845">
                  <c:v>#N/A</c:v>
                </c:pt>
                <c:pt idx="2846">
                  <c:v>#N/A</c:v>
                </c:pt>
                <c:pt idx="2847">
                  <c:v>#N/A</c:v>
                </c:pt>
                <c:pt idx="2848">
                  <c:v>#N/A</c:v>
                </c:pt>
                <c:pt idx="2849">
                  <c:v>#N/A</c:v>
                </c:pt>
                <c:pt idx="2850">
                  <c:v>#N/A</c:v>
                </c:pt>
                <c:pt idx="2851">
                  <c:v>#N/A</c:v>
                </c:pt>
                <c:pt idx="2852">
                  <c:v>#N/A</c:v>
                </c:pt>
                <c:pt idx="2853">
                  <c:v>#N/A</c:v>
                </c:pt>
                <c:pt idx="2854">
                  <c:v>#N/A</c:v>
                </c:pt>
                <c:pt idx="2855">
                  <c:v>#N/A</c:v>
                </c:pt>
                <c:pt idx="2856">
                  <c:v>#N/A</c:v>
                </c:pt>
                <c:pt idx="2857">
                  <c:v>#N/A</c:v>
                </c:pt>
                <c:pt idx="2858">
                  <c:v>#N/A</c:v>
                </c:pt>
                <c:pt idx="2859">
                  <c:v>#N/A</c:v>
                </c:pt>
                <c:pt idx="2860">
                  <c:v>#N/A</c:v>
                </c:pt>
                <c:pt idx="2861">
                  <c:v>#N/A</c:v>
                </c:pt>
                <c:pt idx="2862">
                  <c:v>#N/A</c:v>
                </c:pt>
                <c:pt idx="2863">
                  <c:v>#N/A</c:v>
                </c:pt>
                <c:pt idx="2864">
                  <c:v>#N/A</c:v>
                </c:pt>
                <c:pt idx="2865">
                  <c:v>#N/A</c:v>
                </c:pt>
                <c:pt idx="2866">
                  <c:v>#N/A</c:v>
                </c:pt>
                <c:pt idx="2867">
                  <c:v>#N/A</c:v>
                </c:pt>
                <c:pt idx="2868">
                  <c:v>#N/A</c:v>
                </c:pt>
                <c:pt idx="2869">
                  <c:v>#N/A</c:v>
                </c:pt>
                <c:pt idx="2870">
                  <c:v>#N/A</c:v>
                </c:pt>
                <c:pt idx="2871">
                  <c:v>#N/A</c:v>
                </c:pt>
                <c:pt idx="2872">
                  <c:v>#N/A</c:v>
                </c:pt>
                <c:pt idx="2873">
                  <c:v>#N/A</c:v>
                </c:pt>
                <c:pt idx="2874">
                  <c:v>#N/A</c:v>
                </c:pt>
                <c:pt idx="2875">
                  <c:v>#N/A</c:v>
                </c:pt>
                <c:pt idx="2876">
                  <c:v>#N/A</c:v>
                </c:pt>
                <c:pt idx="2877">
                  <c:v>#N/A</c:v>
                </c:pt>
                <c:pt idx="2878">
                  <c:v>#N/A</c:v>
                </c:pt>
                <c:pt idx="2879">
                  <c:v>#N/A</c:v>
                </c:pt>
                <c:pt idx="2880">
                  <c:v>#N/A</c:v>
                </c:pt>
                <c:pt idx="2881">
                  <c:v>#N/A</c:v>
                </c:pt>
                <c:pt idx="2882">
                  <c:v>#N/A</c:v>
                </c:pt>
                <c:pt idx="2883">
                  <c:v>#N/A</c:v>
                </c:pt>
                <c:pt idx="2884">
                  <c:v>#N/A</c:v>
                </c:pt>
                <c:pt idx="2885">
                  <c:v>#N/A</c:v>
                </c:pt>
                <c:pt idx="2886">
                  <c:v>#N/A</c:v>
                </c:pt>
                <c:pt idx="2887">
                  <c:v>#N/A</c:v>
                </c:pt>
                <c:pt idx="2888">
                  <c:v>#N/A</c:v>
                </c:pt>
                <c:pt idx="2889">
                  <c:v>#N/A</c:v>
                </c:pt>
                <c:pt idx="2890">
                  <c:v>#N/A</c:v>
                </c:pt>
                <c:pt idx="2891">
                  <c:v>#N/A</c:v>
                </c:pt>
                <c:pt idx="2892">
                  <c:v>#N/A</c:v>
                </c:pt>
                <c:pt idx="2893">
                  <c:v>#N/A</c:v>
                </c:pt>
                <c:pt idx="2894">
                  <c:v>#N/A</c:v>
                </c:pt>
                <c:pt idx="2895">
                  <c:v>#N/A</c:v>
                </c:pt>
                <c:pt idx="2896">
                  <c:v>#N/A</c:v>
                </c:pt>
                <c:pt idx="2897">
                  <c:v>#N/A</c:v>
                </c:pt>
                <c:pt idx="2898">
                  <c:v>#N/A</c:v>
                </c:pt>
                <c:pt idx="2899">
                  <c:v>#N/A</c:v>
                </c:pt>
                <c:pt idx="2900">
                  <c:v>#N/A</c:v>
                </c:pt>
                <c:pt idx="2901">
                  <c:v>#N/A</c:v>
                </c:pt>
                <c:pt idx="2902">
                  <c:v>#N/A</c:v>
                </c:pt>
                <c:pt idx="2903">
                  <c:v>#N/A</c:v>
                </c:pt>
                <c:pt idx="2904">
                  <c:v>#N/A</c:v>
                </c:pt>
                <c:pt idx="2905">
                  <c:v>#N/A</c:v>
                </c:pt>
                <c:pt idx="2906">
                  <c:v>#N/A</c:v>
                </c:pt>
                <c:pt idx="2907">
                  <c:v>#N/A</c:v>
                </c:pt>
                <c:pt idx="2908">
                  <c:v>#N/A</c:v>
                </c:pt>
                <c:pt idx="2909">
                  <c:v>#N/A</c:v>
                </c:pt>
                <c:pt idx="2910">
                  <c:v>#N/A</c:v>
                </c:pt>
                <c:pt idx="2911">
                  <c:v>#N/A</c:v>
                </c:pt>
                <c:pt idx="2912">
                  <c:v>#N/A</c:v>
                </c:pt>
                <c:pt idx="2913">
                  <c:v>#N/A</c:v>
                </c:pt>
                <c:pt idx="2914">
                  <c:v>#N/A</c:v>
                </c:pt>
                <c:pt idx="2915">
                  <c:v>#N/A</c:v>
                </c:pt>
                <c:pt idx="2916">
                  <c:v>#N/A</c:v>
                </c:pt>
                <c:pt idx="2917">
                  <c:v>#N/A</c:v>
                </c:pt>
                <c:pt idx="2918">
                  <c:v>#N/A</c:v>
                </c:pt>
                <c:pt idx="2919">
                  <c:v>#N/A</c:v>
                </c:pt>
                <c:pt idx="2920">
                  <c:v>#N/A</c:v>
                </c:pt>
                <c:pt idx="2921">
                  <c:v>#N/A</c:v>
                </c:pt>
                <c:pt idx="2922">
                  <c:v>#N/A</c:v>
                </c:pt>
                <c:pt idx="2923">
                  <c:v>#N/A</c:v>
                </c:pt>
                <c:pt idx="2924">
                  <c:v>#N/A</c:v>
                </c:pt>
                <c:pt idx="2925">
                  <c:v>#N/A</c:v>
                </c:pt>
                <c:pt idx="2926">
                  <c:v>#N/A</c:v>
                </c:pt>
                <c:pt idx="2927">
                  <c:v>#N/A</c:v>
                </c:pt>
                <c:pt idx="2928">
                  <c:v>#N/A</c:v>
                </c:pt>
                <c:pt idx="2929">
                  <c:v>#N/A</c:v>
                </c:pt>
                <c:pt idx="2930">
                  <c:v>#N/A</c:v>
                </c:pt>
                <c:pt idx="2931">
                  <c:v>#N/A</c:v>
                </c:pt>
                <c:pt idx="2932">
                  <c:v>#N/A</c:v>
                </c:pt>
                <c:pt idx="2933">
                  <c:v>#N/A</c:v>
                </c:pt>
                <c:pt idx="2934">
                  <c:v>#N/A</c:v>
                </c:pt>
                <c:pt idx="2935">
                  <c:v>#N/A</c:v>
                </c:pt>
                <c:pt idx="2936">
                  <c:v>#N/A</c:v>
                </c:pt>
                <c:pt idx="2937">
                  <c:v>#N/A</c:v>
                </c:pt>
                <c:pt idx="2938">
                  <c:v>#N/A</c:v>
                </c:pt>
                <c:pt idx="2939">
                  <c:v>#N/A</c:v>
                </c:pt>
                <c:pt idx="2940">
                  <c:v>#N/A</c:v>
                </c:pt>
                <c:pt idx="2941">
                  <c:v>#N/A</c:v>
                </c:pt>
                <c:pt idx="2942">
                  <c:v>#N/A</c:v>
                </c:pt>
                <c:pt idx="2943">
                  <c:v>#N/A</c:v>
                </c:pt>
                <c:pt idx="2944">
                  <c:v>#N/A</c:v>
                </c:pt>
                <c:pt idx="2945">
                  <c:v>#N/A</c:v>
                </c:pt>
                <c:pt idx="2946">
                  <c:v>#N/A</c:v>
                </c:pt>
                <c:pt idx="2947">
                  <c:v>#N/A</c:v>
                </c:pt>
                <c:pt idx="2948">
                  <c:v>#N/A</c:v>
                </c:pt>
                <c:pt idx="2949">
                  <c:v>#N/A</c:v>
                </c:pt>
                <c:pt idx="2950">
                  <c:v>#N/A</c:v>
                </c:pt>
                <c:pt idx="2951">
                  <c:v>#N/A</c:v>
                </c:pt>
                <c:pt idx="2952">
                  <c:v>#N/A</c:v>
                </c:pt>
                <c:pt idx="2953">
                  <c:v>#N/A</c:v>
                </c:pt>
                <c:pt idx="2954">
                  <c:v>#N/A</c:v>
                </c:pt>
                <c:pt idx="2955">
                  <c:v>#N/A</c:v>
                </c:pt>
                <c:pt idx="2956">
                  <c:v>#N/A</c:v>
                </c:pt>
                <c:pt idx="2957">
                  <c:v>#N/A</c:v>
                </c:pt>
                <c:pt idx="2958">
                  <c:v>#N/A</c:v>
                </c:pt>
                <c:pt idx="2959">
                  <c:v>#N/A</c:v>
                </c:pt>
                <c:pt idx="2960">
                  <c:v>#N/A</c:v>
                </c:pt>
                <c:pt idx="2961">
                  <c:v>#N/A</c:v>
                </c:pt>
                <c:pt idx="2962">
                  <c:v>#N/A</c:v>
                </c:pt>
                <c:pt idx="2963">
                  <c:v>#N/A</c:v>
                </c:pt>
                <c:pt idx="2964">
                  <c:v>#N/A</c:v>
                </c:pt>
                <c:pt idx="2965">
                  <c:v>#N/A</c:v>
                </c:pt>
                <c:pt idx="2966">
                  <c:v>#N/A</c:v>
                </c:pt>
                <c:pt idx="2967">
                  <c:v>#N/A</c:v>
                </c:pt>
                <c:pt idx="2968">
                  <c:v>#N/A</c:v>
                </c:pt>
                <c:pt idx="2969">
                  <c:v>#N/A</c:v>
                </c:pt>
                <c:pt idx="2970">
                  <c:v>#N/A</c:v>
                </c:pt>
                <c:pt idx="2971">
                  <c:v>#N/A</c:v>
                </c:pt>
                <c:pt idx="2972">
                  <c:v>#N/A</c:v>
                </c:pt>
                <c:pt idx="2973">
                  <c:v>#N/A</c:v>
                </c:pt>
                <c:pt idx="2974">
                  <c:v>#N/A</c:v>
                </c:pt>
                <c:pt idx="2975">
                  <c:v>#N/A</c:v>
                </c:pt>
                <c:pt idx="2976">
                  <c:v>#N/A</c:v>
                </c:pt>
                <c:pt idx="2977">
                  <c:v>#N/A</c:v>
                </c:pt>
                <c:pt idx="2978">
                  <c:v>#N/A</c:v>
                </c:pt>
                <c:pt idx="2979">
                  <c:v>#N/A</c:v>
                </c:pt>
                <c:pt idx="2980">
                  <c:v>#N/A</c:v>
                </c:pt>
                <c:pt idx="2981">
                  <c:v>#N/A</c:v>
                </c:pt>
                <c:pt idx="2982">
                  <c:v>#N/A</c:v>
                </c:pt>
                <c:pt idx="2983">
                  <c:v>#N/A</c:v>
                </c:pt>
                <c:pt idx="2984">
                  <c:v>#N/A</c:v>
                </c:pt>
                <c:pt idx="2985">
                  <c:v>#N/A</c:v>
                </c:pt>
                <c:pt idx="2986">
                  <c:v>#N/A</c:v>
                </c:pt>
                <c:pt idx="2987">
                  <c:v>#N/A</c:v>
                </c:pt>
                <c:pt idx="2988">
                  <c:v>#N/A</c:v>
                </c:pt>
                <c:pt idx="2989">
                  <c:v>#N/A</c:v>
                </c:pt>
                <c:pt idx="2990">
                  <c:v>#N/A</c:v>
                </c:pt>
                <c:pt idx="2991">
                  <c:v>#N/A</c:v>
                </c:pt>
                <c:pt idx="2992">
                  <c:v>#N/A</c:v>
                </c:pt>
                <c:pt idx="2993">
                  <c:v>#N/A</c:v>
                </c:pt>
                <c:pt idx="2994">
                  <c:v>#N/A</c:v>
                </c:pt>
                <c:pt idx="2995">
                  <c:v>#N/A</c:v>
                </c:pt>
                <c:pt idx="2996">
                  <c:v>#N/A</c:v>
                </c:pt>
                <c:pt idx="2997">
                  <c:v>#N/A</c:v>
                </c:pt>
                <c:pt idx="2998">
                  <c:v>#N/A</c:v>
                </c:pt>
                <c:pt idx="2999">
                  <c:v>#N/A</c:v>
                </c:pt>
                <c:pt idx="3000">
                  <c:v>#N/A</c:v>
                </c:pt>
                <c:pt idx="3001">
                  <c:v>#N/A</c:v>
                </c:pt>
                <c:pt idx="3002">
                  <c:v>#N/A</c:v>
                </c:pt>
                <c:pt idx="3003">
                  <c:v>#N/A</c:v>
                </c:pt>
                <c:pt idx="3004">
                  <c:v>#N/A</c:v>
                </c:pt>
                <c:pt idx="3005">
                  <c:v>#N/A</c:v>
                </c:pt>
                <c:pt idx="3006">
                  <c:v>#N/A</c:v>
                </c:pt>
                <c:pt idx="3007">
                  <c:v>#N/A</c:v>
                </c:pt>
                <c:pt idx="3008">
                  <c:v>#N/A</c:v>
                </c:pt>
                <c:pt idx="3009">
                  <c:v>#N/A</c:v>
                </c:pt>
                <c:pt idx="3010">
                  <c:v>#N/A</c:v>
                </c:pt>
                <c:pt idx="3011">
                  <c:v>#N/A</c:v>
                </c:pt>
                <c:pt idx="3012">
                  <c:v>#N/A</c:v>
                </c:pt>
                <c:pt idx="3013">
                  <c:v>#N/A</c:v>
                </c:pt>
                <c:pt idx="3014">
                  <c:v>#N/A</c:v>
                </c:pt>
                <c:pt idx="3015">
                  <c:v>#N/A</c:v>
                </c:pt>
                <c:pt idx="3016">
                  <c:v>#N/A</c:v>
                </c:pt>
                <c:pt idx="3017">
                  <c:v>#N/A</c:v>
                </c:pt>
                <c:pt idx="3018">
                  <c:v>#N/A</c:v>
                </c:pt>
                <c:pt idx="3019">
                  <c:v>#N/A</c:v>
                </c:pt>
                <c:pt idx="3020">
                  <c:v>#N/A</c:v>
                </c:pt>
                <c:pt idx="3021">
                  <c:v>#N/A</c:v>
                </c:pt>
                <c:pt idx="3022">
                  <c:v>#N/A</c:v>
                </c:pt>
                <c:pt idx="3023">
                  <c:v>#N/A</c:v>
                </c:pt>
                <c:pt idx="3024">
                  <c:v>#N/A</c:v>
                </c:pt>
                <c:pt idx="3025">
                  <c:v>#N/A</c:v>
                </c:pt>
                <c:pt idx="3026">
                  <c:v>#N/A</c:v>
                </c:pt>
                <c:pt idx="3027">
                  <c:v>#N/A</c:v>
                </c:pt>
                <c:pt idx="3028">
                  <c:v>#N/A</c:v>
                </c:pt>
                <c:pt idx="3029">
                  <c:v>#N/A</c:v>
                </c:pt>
                <c:pt idx="3030">
                  <c:v>#N/A</c:v>
                </c:pt>
                <c:pt idx="3031">
                  <c:v>#N/A</c:v>
                </c:pt>
                <c:pt idx="3032">
                  <c:v>#N/A</c:v>
                </c:pt>
                <c:pt idx="3033">
                  <c:v>#N/A</c:v>
                </c:pt>
                <c:pt idx="3034">
                  <c:v>#N/A</c:v>
                </c:pt>
                <c:pt idx="3035">
                  <c:v>#N/A</c:v>
                </c:pt>
                <c:pt idx="3036">
                  <c:v>#N/A</c:v>
                </c:pt>
                <c:pt idx="3037">
                  <c:v>#N/A</c:v>
                </c:pt>
                <c:pt idx="3038">
                  <c:v>#N/A</c:v>
                </c:pt>
                <c:pt idx="3039">
                  <c:v>#N/A</c:v>
                </c:pt>
                <c:pt idx="3040">
                  <c:v>#N/A</c:v>
                </c:pt>
                <c:pt idx="3041">
                  <c:v>#N/A</c:v>
                </c:pt>
                <c:pt idx="3042">
                  <c:v>#N/A</c:v>
                </c:pt>
                <c:pt idx="3043">
                  <c:v>#N/A</c:v>
                </c:pt>
                <c:pt idx="3044">
                  <c:v>#N/A</c:v>
                </c:pt>
                <c:pt idx="3045">
                  <c:v>#N/A</c:v>
                </c:pt>
                <c:pt idx="3046">
                  <c:v>#N/A</c:v>
                </c:pt>
                <c:pt idx="3047">
                  <c:v>#N/A</c:v>
                </c:pt>
                <c:pt idx="3048">
                  <c:v>#N/A</c:v>
                </c:pt>
                <c:pt idx="3049">
                  <c:v>#N/A</c:v>
                </c:pt>
                <c:pt idx="3050">
                  <c:v>#N/A</c:v>
                </c:pt>
                <c:pt idx="3051">
                  <c:v>#N/A</c:v>
                </c:pt>
                <c:pt idx="3052">
                  <c:v>#N/A</c:v>
                </c:pt>
                <c:pt idx="3053">
                  <c:v>#N/A</c:v>
                </c:pt>
                <c:pt idx="3054">
                  <c:v>#N/A</c:v>
                </c:pt>
                <c:pt idx="3055">
                  <c:v>#N/A</c:v>
                </c:pt>
                <c:pt idx="3056">
                  <c:v>#N/A</c:v>
                </c:pt>
                <c:pt idx="3057">
                  <c:v>#N/A</c:v>
                </c:pt>
                <c:pt idx="3058">
                  <c:v>#N/A</c:v>
                </c:pt>
                <c:pt idx="3059">
                  <c:v>#N/A</c:v>
                </c:pt>
                <c:pt idx="3060">
                  <c:v>#N/A</c:v>
                </c:pt>
                <c:pt idx="3061">
                  <c:v>#N/A</c:v>
                </c:pt>
                <c:pt idx="3062">
                  <c:v>#N/A</c:v>
                </c:pt>
                <c:pt idx="3063">
                  <c:v>#N/A</c:v>
                </c:pt>
                <c:pt idx="3064">
                  <c:v>#N/A</c:v>
                </c:pt>
                <c:pt idx="3065">
                  <c:v>#N/A</c:v>
                </c:pt>
                <c:pt idx="3066">
                  <c:v>#N/A</c:v>
                </c:pt>
                <c:pt idx="3067">
                  <c:v>#N/A</c:v>
                </c:pt>
                <c:pt idx="3068">
                  <c:v>#N/A</c:v>
                </c:pt>
                <c:pt idx="3069">
                  <c:v>#N/A</c:v>
                </c:pt>
                <c:pt idx="3070">
                  <c:v>#N/A</c:v>
                </c:pt>
                <c:pt idx="3071">
                  <c:v>#N/A</c:v>
                </c:pt>
                <c:pt idx="3072">
                  <c:v>#N/A</c:v>
                </c:pt>
                <c:pt idx="3073">
                  <c:v>#N/A</c:v>
                </c:pt>
                <c:pt idx="3074">
                  <c:v>#N/A</c:v>
                </c:pt>
                <c:pt idx="3075">
                  <c:v>#N/A</c:v>
                </c:pt>
                <c:pt idx="3076">
                  <c:v>#N/A</c:v>
                </c:pt>
                <c:pt idx="3077">
                  <c:v>#N/A</c:v>
                </c:pt>
                <c:pt idx="3078">
                  <c:v>#N/A</c:v>
                </c:pt>
                <c:pt idx="3079">
                  <c:v>#N/A</c:v>
                </c:pt>
                <c:pt idx="3080">
                  <c:v>#N/A</c:v>
                </c:pt>
                <c:pt idx="3081">
                  <c:v>#N/A</c:v>
                </c:pt>
                <c:pt idx="3082">
                  <c:v>#N/A</c:v>
                </c:pt>
                <c:pt idx="3083">
                  <c:v>#N/A</c:v>
                </c:pt>
                <c:pt idx="3084">
                  <c:v>#N/A</c:v>
                </c:pt>
                <c:pt idx="3085">
                  <c:v>#N/A</c:v>
                </c:pt>
                <c:pt idx="3086">
                  <c:v>#N/A</c:v>
                </c:pt>
                <c:pt idx="3087">
                  <c:v>#N/A</c:v>
                </c:pt>
                <c:pt idx="3088">
                  <c:v>#N/A</c:v>
                </c:pt>
                <c:pt idx="3089">
                  <c:v>#N/A</c:v>
                </c:pt>
                <c:pt idx="3090">
                  <c:v>#N/A</c:v>
                </c:pt>
                <c:pt idx="3091">
                  <c:v>#N/A</c:v>
                </c:pt>
                <c:pt idx="3092">
                  <c:v>#N/A</c:v>
                </c:pt>
                <c:pt idx="3093">
                  <c:v>#N/A</c:v>
                </c:pt>
                <c:pt idx="3094">
                  <c:v>#N/A</c:v>
                </c:pt>
                <c:pt idx="3095">
                  <c:v>#N/A</c:v>
                </c:pt>
                <c:pt idx="3096">
                  <c:v>#N/A</c:v>
                </c:pt>
                <c:pt idx="3097">
                  <c:v>#N/A</c:v>
                </c:pt>
                <c:pt idx="3098">
                  <c:v>#N/A</c:v>
                </c:pt>
                <c:pt idx="3099">
                  <c:v>#N/A</c:v>
                </c:pt>
                <c:pt idx="3100">
                  <c:v>#N/A</c:v>
                </c:pt>
                <c:pt idx="3101">
                  <c:v>#N/A</c:v>
                </c:pt>
                <c:pt idx="3102">
                  <c:v>#N/A</c:v>
                </c:pt>
                <c:pt idx="3103">
                  <c:v>#N/A</c:v>
                </c:pt>
                <c:pt idx="3104">
                  <c:v>#N/A</c:v>
                </c:pt>
                <c:pt idx="3105">
                  <c:v>#N/A</c:v>
                </c:pt>
                <c:pt idx="3106">
                  <c:v>#N/A</c:v>
                </c:pt>
                <c:pt idx="3107">
                  <c:v>#N/A</c:v>
                </c:pt>
                <c:pt idx="3108">
                  <c:v>#N/A</c:v>
                </c:pt>
                <c:pt idx="3109">
                  <c:v>#N/A</c:v>
                </c:pt>
                <c:pt idx="3110">
                  <c:v>#N/A</c:v>
                </c:pt>
                <c:pt idx="3111">
                  <c:v>#N/A</c:v>
                </c:pt>
                <c:pt idx="3112">
                  <c:v>#N/A</c:v>
                </c:pt>
                <c:pt idx="3113">
                  <c:v>#N/A</c:v>
                </c:pt>
                <c:pt idx="3114">
                  <c:v>#N/A</c:v>
                </c:pt>
                <c:pt idx="3115">
                  <c:v>#N/A</c:v>
                </c:pt>
                <c:pt idx="3116">
                  <c:v>#N/A</c:v>
                </c:pt>
                <c:pt idx="3117">
                  <c:v>#N/A</c:v>
                </c:pt>
                <c:pt idx="3118">
                  <c:v>#N/A</c:v>
                </c:pt>
                <c:pt idx="3119">
                  <c:v>#N/A</c:v>
                </c:pt>
                <c:pt idx="3120">
                  <c:v>#N/A</c:v>
                </c:pt>
                <c:pt idx="3121">
                  <c:v>#N/A</c:v>
                </c:pt>
                <c:pt idx="3122">
                  <c:v>#N/A</c:v>
                </c:pt>
                <c:pt idx="3123">
                  <c:v>#N/A</c:v>
                </c:pt>
                <c:pt idx="3124">
                  <c:v>#N/A</c:v>
                </c:pt>
                <c:pt idx="3125">
                  <c:v>#N/A</c:v>
                </c:pt>
                <c:pt idx="3126">
                  <c:v>#N/A</c:v>
                </c:pt>
                <c:pt idx="3127">
                  <c:v>#N/A</c:v>
                </c:pt>
                <c:pt idx="3128">
                  <c:v>#N/A</c:v>
                </c:pt>
                <c:pt idx="3129">
                  <c:v>#N/A</c:v>
                </c:pt>
                <c:pt idx="3130">
                  <c:v>#N/A</c:v>
                </c:pt>
                <c:pt idx="3131">
                  <c:v>#N/A</c:v>
                </c:pt>
                <c:pt idx="3132">
                  <c:v>#N/A</c:v>
                </c:pt>
                <c:pt idx="3133">
                  <c:v>#N/A</c:v>
                </c:pt>
                <c:pt idx="3134">
                  <c:v>#N/A</c:v>
                </c:pt>
                <c:pt idx="3135">
                  <c:v>#N/A</c:v>
                </c:pt>
                <c:pt idx="3136">
                  <c:v>#N/A</c:v>
                </c:pt>
                <c:pt idx="3137">
                  <c:v>#N/A</c:v>
                </c:pt>
                <c:pt idx="3138">
                  <c:v>#N/A</c:v>
                </c:pt>
                <c:pt idx="3139">
                  <c:v>#N/A</c:v>
                </c:pt>
                <c:pt idx="3140">
                  <c:v>#N/A</c:v>
                </c:pt>
                <c:pt idx="3141">
                  <c:v>#N/A</c:v>
                </c:pt>
                <c:pt idx="3142">
                  <c:v>#N/A</c:v>
                </c:pt>
                <c:pt idx="3143">
                  <c:v>#N/A</c:v>
                </c:pt>
                <c:pt idx="3144">
                  <c:v>#N/A</c:v>
                </c:pt>
                <c:pt idx="3145">
                  <c:v>#N/A</c:v>
                </c:pt>
                <c:pt idx="3146">
                  <c:v>#N/A</c:v>
                </c:pt>
                <c:pt idx="3147">
                  <c:v>#N/A</c:v>
                </c:pt>
                <c:pt idx="3148">
                  <c:v>#N/A</c:v>
                </c:pt>
                <c:pt idx="3149">
                  <c:v>#N/A</c:v>
                </c:pt>
                <c:pt idx="3150">
                  <c:v>#N/A</c:v>
                </c:pt>
                <c:pt idx="3151">
                  <c:v>#N/A</c:v>
                </c:pt>
                <c:pt idx="3152">
                  <c:v>#N/A</c:v>
                </c:pt>
                <c:pt idx="3153">
                  <c:v>#N/A</c:v>
                </c:pt>
                <c:pt idx="3154">
                  <c:v>#N/A</c:v>
                </c:pt>
                <c:pt idx="3155">
                  <c:v>#N/A</c:v>
                </c:pt>
                <c:pt idx="3156">
                  <c:v>#N/A</c:v>
                </c:pt>
                <c:pt idx="3157">
                  <c:v>#N/A</c:v>
                </c:pt>
                <c:pt idx="3158">
                  <c:v>#N/A</c:v>
                </c:pt>
                <c:pt idx="3159">
                  <c:v>#N/A</c:v>
                </c:pt>
                <c:pt idx="3160">
                  <c:v>#N/A</c:v>
                </c:pt>
                <c:pt idx="3161">
                  <c:v>#N/A</c:v>
                </c:pt>
                <c:pt idx="3162">
                  <c:v>#N/A</c:v>
                </c:pt>
                <c:pt idx="3163">
                  <c:v>#N/A</c:v>
                </c:pt>
                <c:pt idx="3164">
                  <c:v>#N/A</c:v>
                </c:pt>
                <c:pt idx="3165">
                  <c:v>#N/A</c:v>
                </c:pt>
                <c:pt idx="3166">
                  <c:v>#N/A</c:v>
                </c:pt>
                <c:pt idx="3167">
                  <c:v>#N/A</c:v>
                </c:pt>
                <c:pt idx="3168">
                  <c:v>#N/A</c:v>
                </c:pt>
                <c:pt idx="3169">
                  <c:v>#N/A</c:v>
                </c:pt>
                <c:pt idx="3170">
                  <c:v>#N/A</c:v>
                </c:pt>
                <c:pt idx="3171">
                  <c:v>#N/A</c:v>
                </c:pt>
                <c:pt idx="3172">
                  <c:v>#N/A</c:v>
                </c:pt>
                <c:pt idx="3173">
                  <c:v>#N/A</c:v>
                </c:pt>
                <c:pt idx="3174">
                  <c:v>#N/A</c:v>
                </c:pt>
                <c:pt idx="3175">
                  <c:v>#N/A</c:v>
                </c:pt>
                <c:pt idx="3176">
                  <c:v>#N/A</c:v>
                </c:pt>
                <c:pt idx="3177">
                  <c:v>#N/A</c:v>
                </c:pt>
                <c:pt idx="3178">
                  <c:v>#N/A</c:v>
                </c:pt>
                <c:pt idx="3179">
                  <c:v>#N/A</c:v>
                </c:pt>
                <c:pt idx="3180">
                  <c:v>#N/A</c:v>
                </c:pt>
                <c:pt idx="3181">
                  <c:v>#N/A</c:v>
                </c:pt>
                <c:pt idx="3182">
                  <c:v>#N/A</c:v>
                </c:pt>
                <c:pt idx="3183">
                  <c:v>#N/A</c:v>
                </c:pt>
                <c:pt idx="3184">
                  <c:v>#N/A</c:v>
                </c:pt>
                <c:pt idx="3185">
                  <c:v>#N/A</c:v>
                </c:pt>
                <c:pt idx="3186">
                  <c:v>#N/A</c:v>
                </c:pt>
                <c:pt idx="3187">
                  <c:v>#N/A</c:v>
                </c:pt>
                <c:pt idx="3188">
                  <c:v>#N/A</c:v>
                </c:pt>
                <c:pt idx="3189">
                  <c:v>#N/A</c:v>
                </c:pt>
                <c:pt idx="3190">
                  <c:v>#N/A</c:v>
                </c:pt>
                <c:pt idx="3191">
                  <c:v>#N/A</c:v>
                </c:pt>
                <c:pt idx="3192">
                  <c:v>#N/A</c:v>
                </c:pt>
                <c:pt idx="3193">
                  <c:v>#N/A</c:v>
                </c:pt>
                <c:pt idx="3194">
                  <c:v>#N/A</c:v>
                </c:pt>
                <c:pt idx="3195">
                  <c:v>#N/A</c:v>
                </c:pt>
                <c:pt idx="3196">
                  <c:v>#N/A</c:v>
                </c:pt>
                <c:pt idx="3197">
                  <c:v>#N/A</c:v>
                </c:pt>
                <c:pt idx="3198">
                  <c:v>#N/A</c:v>
                </c:pt>
                <c:pt idx="3199">
                  <c:v>#N/A</c:v>
                </c:pt>
                <c:pt idx="3200">
                  <c:v>#N/A</c:v>
                </c:pt>
                <c:pt idx="3201">
                  <c:v>#N/A</c:v>
                </c:pt>
                <c:pt idx="3202">
                  <c:v>#N/A</c:v>
                </c:pt>
                <c:pt idx="3203">
                  <c:v>#N/A</c:v>
                </c:pt>
                <c:pt idx="3204">
                  <c:v>#N/A</c:v>
                </c:pt>
                <c:pt idx="3205">
                  <c:v>#N/A</c:v>
                </c:pt>
                <c:pt idx="3206">
                  <c:v>#N/A</c:v>
                </c:pt>
                <c:pt idx="3207">
                  <c:v>#N/A</c:v>
                </c:pt>
                <c:pt idx="3208">
                  <c:v>#N/A</c:v>
                </c:pt>
                <c:pt idx="3209">
                  <c:v>#N/A</c:v>
                </c:pt>
                <c:pt idx="3210">
                  <c:v>#N/A</c:v>
                </c:pt>
                <c:pt idx="3211">
                  <c:v>#N/A</c:v>
                </c:pt>
                <c:pt idx="3212">
                  <c:v>#N/A</c:v>
                </c:pt>
                <c:pt idx="3213">
                  <c:v>#N/A</c:v>
                </c:pt>
                <c:pt idx="3214">
                  <c:v>#N/A</c:v>
                </c:pt>
                <c:pt idx="3215">
                  <c:v>#N/A</c:v>
                </c:pt>
                <c:pt idx="3216">
                  <c:v>#N/A</c:v>
                </c:pt>
                <c:pt idx="3217">
                  <c:v>#N/A</c:v>
                </c:pt>
                <c:pt idx="3218">
                  <c:v>#N/A</c:v>
                </c:pt>
                <c:pt idx="3219">
                  <c:v>#N/A</c:v>
                </c:pt>
                <c:pt idx="3220">
                  <c:v>#N/A</c:v>
                </c:pt>
                <c:pt idx="3221">
                  <c:v>#N/A</c:v>
                </c:pt>
                <c:pt idx="3222">
                  <c:v>#N/A</c:v>
                </c:pt>
                <c:pt idx="3223">
                  <c:v>#N/A</c:v>
                </c:pt>
                <c:pt idx="3224">
                  <c:v>#N/A</c:v>
                </c:pt>
                <c:pt idx="3225">
                  <c:v>#N/A</c:v>
                </c:pt>
                <c:pt idx="3226">
                  <c:v>#N/A</c:v>
                </c:pt>
                <c:pt idx="3227">
                  <c:v>#N/A</c:v>
                </c:pt>
                <c:pt idx="3228">
                  <c:v>#N/A</c:v>
                </c:pt>
                <c:pt idx="3229">
                  <c:v>#N/A</c:v>
                </c:pt>
                <c:pt idx="3230">
                  <c:v>#N/A</c:v>
                </c:pt>
                <c:pt idx="3231">
                  <c:v>#N/A</c:v>
                </c:pt>
                <c:pt idx="3232">
                  <c:v>#N/A</c:v>
                </c:pt>
                <c:pt idx="3233">
                  <c:v>#N/A</c:v>
                </c:pt>
                <c:pt idx="3234">
                  <c:v>#N/A</c:v>
                </c:pt>
                <c:pt idx="3235">
                  <c:v>#N/A</c:v>
                </c:pt>
                <c:pt idx="3236">
                  <c:v>#N/A</c:v>
                </c:pt>
                <c:pt idx="3237">
                  <c:v>#N/A</c:v>
                </c:pt>
                <c:pt idx="3238">
                  <c:v>#N/A</c:v>
                </c:pt>
                <c:pt idx="3239">
                  <c:v>#N/A</c:v>
                </c:pt>
                <c:pt idx="3240">
                  <c:v>#N/A</c:v>
                </c:pt>
                <c:pt idx="3241">
                  <c:v>#N/A</c:v>
                </c:pt>
                <c:pt idx="3242">
                  <c:v>#N/A</c:v>
                </c:pt>
                <c:pt idx="3243">
                  <c:v>#N/A</c:v>
                </c:pt>
                <c:pt idx="3244">
                  <c:v>#N/A</c:v>
                </c:pt>
                <c:pt idx="3245">
                  <c:v>#N/A</c:v>
                </c:pt>
                <c:pt idx="3246">
                  <c:v>#N/A</c:v>
                </c:pt>
                <c:pt idx="3247">
                  <c:v>#N/A</c:v>
                </c:pt>
                <c:pt idx="3248">
                  <c:v>#N/A</c:v>
                </c:pt>
                <c:pt idx="3249">
                  <c:v>#N/A</c:v>
                </c:pt>
                <c:pt idx="3250">
                  <c:v>#N/A</c:v>
                </c:pt>
                <c:pt idx="3251">
                  <c:v>#N/A</c:v>
                </c:pt>
                <c:pt idx="3252">
                  <c:v>#N/A</c:v>
                </c:pt>
                <c:pt idx="3253">
                  <c:v>#N/A</c:v>
                </c:pt>
                <c:pt idx="3254">
                  <c:v>#N/A</c:v>
                </c:pt>
                <c:pt idx="3255">
                  <c:v>#N/A</c:v>
                </c:pt>
                <c:pt idx="3256">
                  <c:v>#N/A</c:v>
                </c:pt>
                <c:pt idx="3257">
                  <c:v>#N/A</c:v>
                </c:pt>
                <c:pt idx="3258">
                  <c:v>#N/A</c:v>
                </c:pt>
                <c:pt idx="3259">
                  <c:v>#N/A</c:v>
                </c:pt>
                <c:pt idx="3260">
                  <c:v>#N/A</c:v>
                </c:pt>
                <c:pt idx="3261">
                  <c:v>#N/A</c:v>
                </c:pt>
                <c:pt idx="3262">
                  <c:v>#N/A</c:v>
                </c:pt>
                <c:pt idx="3263">
                  <c:v>#N/A</c:v>
                </c:pt>
                <c:pt idx="3264">
                  <c:v>#N/A</c:v>
                </c:pt>
                <c:pt idx="3265">
                  <c:v>#N/A</c:v>
                </c:pt>
                <c:pt idx="3266">
                  <c:v>#N/A</c:v>
                </c:pt>
                <c:pt idx="3267">
                  <c:v>#N/A</c:v>
                </c:pt>
                <c:pt idx="3268">
                  <c:v>#N/A</c:v>
                </c:pt>
                <c:pt idx="3269">
                  <c:v>#N/A</c:v>
                </c:pt>
                <c:pt idx="3270">
                  <c:v>#N/A</c:v>
                </c:pt>
                <c:pt idx="3271">
                  <c:v>#N/A</c:v>
                </c:pt>
                <c:pt idx="3272">
                  <c:v>#N/A</c:v>
                </c:pt>
                <c:pt idx="3273">
                  <c:v>#N/A</c:v>
                </c:pt>
                <c:pt idx="3274">
                  <c:v>#N/A</c:v>
                </c:pt>
                <c:pt idx="3275">
                  <c:v>#N/A</c:v>
                </c:pt>
                <c:pt idx="3276">
                  <c:v>#N/A</c:v>
                </c:pt>
                <c:pt idx="3277">
                  <c:v>#N/A</c:v>
                </c:pt>
                <c:pt idx="3278">
                  <c:v>#N/A</c:v>
                </c:pt>
                <c:pt idx="3279">
                  <c:v>#N/A</c:v>
                </c:pt>
                <c:pt idx="3280">
                  <c:v>#N/A</c:v>
                </c:pt>
                <c:pt idx="3281">
                  <c:v>#N/A</c:v>
                </c:pt>
                <c:pt idx="3282">
                  <c:v>#N/A</c:v>
                </c:pt>
                <c:pt idx="3283">
                  <c:v>#N/A</c:v>
                </c:pt>
                <c:pt idx="3284">
                  <c:v>#N/A</c:v>
                </c:pt>
                <c:pt idx="3285">
                  <c:v>#N/A</c:v>
                </c:pt>
                <c:pt idx="3286">
                  <c:v>#N/A</c:v>
                </c:pt>
                <c:pt idx="3287">
                  <c:v>#N/A</c:v>
                </c:pt>
                <c:pt idx="3288">
                  <c:v>#N/A</c:v>
                </c:pt>
                <c:pt idx="3289">
                  <c:v>#N/A</c:v>
                </c:pt>
                <c:pt idx="3290">
                  <c:v>#N/A</c:v>
                </c:pt>
                <c:pt idx="3291">
                  <c:v>#N/A</c:v>
                </c:pt>
                <c:pt idx="3292">
                  <c:v>#N/A</c:v>
                </c:pt>
                <c:pt idx="3293">
                  <c:v>#N/A</c:v>
                </c:pt>
                <c:pt idx="3294">
                  <c:v>#N/A</c:v>
                </c:pt>
                <c:pt idx="3295">
                  <c:v>#N/A</c:v>
                </c:pt>
                <c:pt idx="3296">
                  <c:v>#N/A</c:v>
                </c:pt>
                <c:pt idx="3297">
                  <c:v>#N/A</c:v>
                </c:pt>
                <c:pt idx="3298">
                  <c:v>#N/A</c:v>
                </c:pt>
                <c:pt idx="3299">
                  <c:v>#N/A</c:v>
                </c:pt>
                <c:pt idx="3300">
                  <c:v>#N/A</c:v>
                </c:pt>
                <c:pt idx="3301">
                  <c:v>#N/A</c:v>
                </c:pt>
                <c:pt idx="3302">
                  <c:v>#N/A</c:v>
                </c:pt>
                <c:pt idx="3303">
                  <c:v>#N/A</c:v>
                </c:pt>
                <c:pt idx="3304">
                  <c:v>#N/A</c:v>
                </c:pt>
                <c:pt idx="3305">
                  <c:v>#N/A</c:v>
                </c:pt>
                <c:pt idx="3306">
                  <c:v>#N/A</c:v>
                </c:pt>
                <c:pt idx="3307">
                  <c:v>#N/A</c:v>
                </c:pt>
                <c:pt idx="3308">
                  <c:v>#N/A</c:v>
                </c:pt>
                <c:pt idx="3309">
                  <c:v>#N/A</c:v>
                </c:pt>
                <c:pt idx="3310">
                  <c:v>#N/A</c:v>
                </c:pt>
                <c:pt idx="3311">
                  <c:v>#N/A</c:v>
                </c:pt>
                <c:pt idx="3312">
                  <c:v>#N/A</c:v>
                </c:pt>
                <c:pt idx="3313">
                  <c:v>#N/A</c:v>
                </c:pt>
                <c:pt idx="3314">
                  <c:v>#N/A</c:v>
                </c:pt>
                <c:pt idx="3315">
                  <c:v>#N/A</c:v>
                </c:pt>
                <c:pt idx="3316">
                  <c:v>#N/A</c:v>
                </c:pt>
                <c:pt idx="3317">
                  <c:v>#N/A</c:v>
                </c:pt>
                <c:pt idx="3318">
                  <c:v>#N/A</c:v>
                </c:pt>
                <c:pt idx="3319">
                  <c:v>#N/A</c:v>
                </c:pt>
                <c:pt idx="3320">
                  <c:v>#N/A</c:v>
                </c:pt>
                <c:pt idx="3321">
                  <c:v>#N/A</c:v>
                </c:pt>
                <c:pt idx="3322">
                  <c:v>#N/A</c:v>
                </c:pt>
                <c:pt idx="3323">
                  <c:v>#N/A</c:v>
                </c:pt>
                <c:pt idx="3324">
                  <c:v>#N/A</c:v>
                </c:pt>
                <c:pt idx="3325">
                  <c:v>#N/A</c:v>
                </c:pt>
                <c:pt idx="3326">
                  <c:v>#N/A</c:v>
                </c:pt>
                <c:pt idx="3327">
                  <c:v>#N/A</c:v>
                </c:pt>
                <c:pt idx="3328">
                  <c:v>#N/A</c:v>
                </c:pt>
                <c:pt idx="3329">
                  <c:v>#N/A</c:v>
                </c:pt>
                <c:pt idx="3330">
                  <c:v>#N/A</c:v>
                </c:pt>
                <c:pt idx="3331">
                  <c:v>#N/A</c:v>
                </c:pt>
                <c:pt idx="3332">
                  <c:v>#N/A</c:v>
                </c:pt>
                <c:pt idx="3333">
                  <c:v>#N/A</c:v>
                </c:pt>
                <c:pt idx="3334">
                  <c:v>#N/A</c:v>
                </c:pt>
                <c:pt idx="3335">
                  <c:v>#N/A</c:v>
                </c:pt>
                <c:pt idx="3336">
                  <c:v>#N/A</c:v>
                </c:pt>
                <c:pt idx="3337">
                  <c:v>#N/A</c:v>
                </c:pt>
                <c:pt idx="3338">
                  <c:v>#N/A</c:v>
                </c:pt>
                <c:pt idx="3339">
                  <c:v>#N/A</c:v>
                </c:pt>
                <c:pt idx="3340">
                  <c:v>#N/A</c:v>
                </c:pt>
                <c:pt idx="3341">
                  <c:v>#N/A</c:v>
                </c:pt>
                <c:pt idx="3342">
                  <c:v>#N/A</c:v>
                </c:pt>
                <c:pt idx="3343">
                  <c:v>#N/A</c:v>
                </c:pt>
                <c:pt idx="3344">
                  <c:v>#N/A</c:v>
                </c:pt>
                <c:pt idx="3345">
                  <c:v>#N/A</c:v>
                </c:pt>
                <c:pt idx="3346">
                  <c:v>#N/A</c:v>
                </c:pt>
                <c:pt idx="3347">
                  <c:v>#N/A</c:v>
                </c:pt>
                <c:pt idx="3348">
                  <c:v>#N/A</c:v>
                </c:pt>
                <c:pt idx="3349">
                  <c:v>#N/A</c:v>
                </c:pt>
                <c:pt idx="3350">
                  <c:v>#N/A</c:v>
                </c:pt>
                <c:pt idx="3351">
                  <c:v>#N/A</c:v>
                </c:pt>
                <c:pt idx="3352">
                  <c:v>#N/A</c:v>
                </c:pt>
                <c:pt idx="3353">
                  <c:v>#N/A</c:v>
                </c:pt>
                <c:pt idx="3354">
                  <c:v>#N/A</c:v>
                </c:pt>
                <c:pt idx="3355">
                  <c:v>#N/A</c:v>
                </c:pt>
                <c:pt idx="3356">
                  <c:v>#N/A</c:v>
                </c:pt>
                <c:pt idx="3357">
                  <c:v>#N/A</c:v>
                </c:pt>
                <c:pt idx="3358">
                  <c:v>#N/A</c:v>
                </c:pt>
                <c:pt idx="3359">
                  <c:v>#N/A</c:v>
                </c:pt>
                <c:pt idx="3360">
                  <c:v>#N/A</c:v>
                </c:pt>
                <c:pt idx="3361">
                  <c:v>#N/A</c:v>
                </c:pt>
                <c:pt idx="3362">
                  <c:v>#N/A</c:v>
                </c:pt>
                <c:pt idx="3363">
                  <c:v>#N/A</c:v>
                </c:pt>
                <c:pt idx="3364">
                  <c:v>#N/A</c:v>
                </c:pt>
                <c:pt idx="3365">
                  <c:v>#N/A</c:v>
                </c:pt>
                <c:pt idx="3366">
                  <c:v>#N/A</c:v>
                </c:pt>
                <c:pt idx="3367">
                  <c:v>#N/A</c:v>
                </c:pt>
                <c:pt idx="3368">
                  <c:v>#N/A</c:v>
                </c:pt>
                <c:pt idx="3369">
                  <c:v>#N/A</c:v>
                </c:pt>
                <c:pt idx="3370">
                  <c:v>#N/A</c:v>
                </c:pt>
                <c:pt idx="3371">
                  <c:v>#N/A</c:v>
                </c:pt>
                <c:pt idx="3372">
                  <c:v>#N/A</c:v>
                </c:pt>
                <c:pt idx="3373">
                  <c:v>#N/A</c:v>
                </c:pt>
                <c:pt idx="3374">
                  <c:v>#N/A</c:v>
                </c:pt>
                <c:pt idx="3375">
                  <c:v>#N/A</c:v>
                </c:pt>
                <c:pt idx="3376">
                  <c:v>#N/A</c:v>
                </c:pt>
                <c:pt idx="3377">
                  <c:v>#N/A</c:v>
                </c:pt>
                <c:pt idx="3378">
                  <c:v>#N/A</c:v>
                </c:pt>
                <c:pt idx="3379">
                  <c:v>#N/A</c:v>
                </c:pt>
                <c:pt idx="3380">
                  <c:v>#N/A</c:v>
                </c:pt>
                <c:pt idx="3381">
                  <c:v>#N/A</c:v>
                </c:pt>
                <c:pt idx="3382">
                  <c:v>#N/A</c:v>
                </c:pt>
                <c:pt idx="3383">
                  <c:v>#N/A</c:v>
                </c:pt>
                <c:pt idx="3384">
                  <c:v>#N/A</c:v>
                </c:pt>
                <c:pt idx="3385">
                  <c:v>#N/A</c:v>
                </c:pt>
                <c:pt idx="3386">
                  <c:v>#N/A</c:v>
                </c:pt>
                <c:pt idx="3387">
                  <c:v>#N/A</c:v>
                </c:pt>
                <c:pt idx="3388">
                  <c:v>#N/A</c:v>
                </c:pt>
                <c:pt idx="3389">
                  <c:v>#N/A</c:v>
                </c:pt>
                <c:pt idx="3390">
                  <c:v>#N/A</c:v>
                </c:pt>
                <c:pt idx="3391">
                  <c:v>#N/A</c:v>
                </c:pt>
                <c:pt idx="3392">
                  <c:v>#N/A</c:v>
                </c:pt>
                <c:pt idx="3393">
                  <c:v>#N/A</c:v>
                </c:pt>
                <c:pt idx="3394">
                  <c:v>#N/A</c:v>
                </c:pt>
                <c:pt idx="3395">
                  <c:v>#N/A</c:v>
                </c:pt>
                <c:pt idx="3396">
                  <c:v>#N/A</c:v>
                </c:pt>
                <c:pt idx="3397">
                  <c:v>#N/A</c:v>
                </c:pt>
                <c:pt idx="3398">
                  <c:v>#N/A</c:v>
                </c:pt>
                <c:pt idx="3399">
                  <c:v>#N/A</c:v>
                </c:pt>
                <c:pt idx="3400">
                  <c:v>#N/A</c:v>
                </c:pt>
                <c:pt idx="3401">
                  <c:v>#N/A</c:v>
                </c:pt>
                <c:pt idx="3402">
                  <c:v>#N/A</c:v>
                </c:pt>
                <c:pt idx="3403">
                  <c:v>#N/A</c:v>
                </c:pt>
                <c:pt idx="3404">
                  <c:v>#N/A</c:v>
                </c:pt>
                <c:pt idx="3405">
                  <c:v>#N/A</c:v>
                </c:pt>
                <c:pt idx="3406">
                  <c:v>#N/A</c:v>
                </c:pt>
                <c:pt idx="3407">
                  <c:v>#N/A</c:v>
                </c:pt>
                <c:pt idx="3408">
                  <c:v>#N/A</c:v>
                </c:pt>
                <c:pt idx="3409">
                  <c:v>#N/A</c:v>
                </c:pt>
                <c:pt idx="3410">
                  <c:v>#N/A</c:v>
                </c:pt>
                <c:pt idx="3411">
                  <c:v>#N/A</c:v>
                </c:pt>
                <c:pt idx="3412">
                  <c:v>#N/A</c:v>
                </c:pt>
                <c:pt idx="3413">
                  <c:v>#N/A</c:v>
                </c:pt>
                <c:pt idx="3414">
                  <c:v>#N/A</c:v>
                </c:pt>
                <c:pt idx="3415">
                  <c:v>#N/A</c:v>
                </c:pt>
                <c:pt idx="3416">
                  <c:v>#N/A</c:v>
                </c:pt>
                <c:pt idx="3417">
                  <c:v>#N/A</c:v>
                </c:pt>
                <c:pt idx="3418">
                  <c:v>#N/A</c:v>
                </c:pt>
                <c:pt idx="3419">
                  <c:v>#N/A</c:v>
                </c:pt>
                <c:pt idx="3420">
                  <c:v>#N/A</c:v>
                </c:pt>
                <c:pt idx="3421">
                  <c:v>#N/A</c:v>
                </c:pt>
                <c:pt idx="3422">
                  <c:v>#N/A</c:v>
                </c:pt>
                <c:pt idx="3423">
                  <c:v>#N/A</c:v>
                </c:pt>
                <c:pt idx="3424">
                  <c:v>#N/A</c:v>
                </c:pt>
                <c:pt idx="3425">
                  <c:v>#N/A</c:v>
                </c:pt>
                <c:pt idx="3426">
                  <c:v>#N/A</c:v>
                </c:pt>
                <c:pt idx="3427">
                  <c:v>#N/A</c:v>
                </c:pt>
                <c:pt idx="3428">
                  <c:v>#N/A</c:v>
                </c:pt>
                <c:pt idx="3429">
                  <c:v>#N/A</c:v>
                </c:pt>
                <c:pt idx="3430">
                  <c:v>#N/A</c:v>
                </c:pt>
                <c:pt idx="3431">
                  <c:v>#N/A</c:v>
                </c:pt>
                <c:pt idx="3432">
                  <c:v>#N/A</c:v>
                </c:pt>
                <c:pt idx="3433">
                  <c:v>#N/A</c:v>
                </c:pt>
                <c:pt idx="3434">
                  <c:v>#N/A</c:v>
                </c:pt>
                <c:pt idx="3435">
                  <c:v>#N/A</c:v>
                </c:pt>
                <c:pt idx="3436">
                  <c:v>#N/A</c:v>
                </c:pt>
                <c:pt idx="3437">
                  <c:v>#N/A</c:v>
                </c:pt>
                <c:pt idx="3438">
                  <c:v>#N/A</c:v>
                </c:pt>
                <c:pt idx="3439">
                  <c:v>#N/A</c:v>
                </c:pt>
                <c:pt idx="3440">
                  <c:v>#N/A</c:v>
                </c:pt>
                <c:pt idx="3441">
                  <c:v>#N/A</c:v>
                </c:pt>
                <c:pt idx="3442">
                  <c:v>#N/A</c:v>
                </c:pt>
                <c:pt idx="3443">
                  <c:v>#N/A</c:v>
                </c:pt>
                <c:pt idx="3444">
                  <c:v>#N/A</c:v>
                </c:pt>
                <c:pt idx="3445">
                  <c:v>#N/A</c:v>
                </c:pt>
                <c:pt idx="3446">
                  <c:v>#N/A</c:v>
                </c:pt>
                <c:pt idx="3447">
                  <c:v>#N/A</c:v>
                </c:pt>
                <c:pt idx="3448">
                  <c:v>#N/A</c:v>
                </c:pt>
                <c:pt idx="3449">
                  <c:v>#N/A</c:v>
                </c:pt>
                <c:pt idx="3450">
                  <c:v>#N/A</c:v>
                </c:pt>
                <c:pt idx="3451">
                  <c:v>#N/A</c:v>
                </c:pt>
                <c:pt idx="3452">
                  <c:v>#N/A</c:v>
                </c:pt>
                <c:pt idx="3453">
                  <c:v>#N/A</c:v>
                </c:pt>
                <c:pt idx="3454">
                  <c:v>#N/A</c:v>
                </c:pt>
                <c:pt idx="3455">
                  <c:v>#N/A</c:v>
                </c:pt>
                <c:pt idx="3456">
                  <c:v>#N/A</c:v>
                </c:pt>
                <c:pt idx="3457">
                  <c:v>#N/A</c:v>
                </c:pt>
                <c:pt idx="3458">
                  <c:v>#N/A</c:v>
                </c:pt>
                <c:pt idx="3459">
                  <c:v>#N/A</c:v>
                </c:pt>
                <c:pt idx="3460">
                  <c:v>#N/A</c:v>
                </c:pt>
                <c:pt idx="3461">
                  <c:v>#N/A</c:v>
                </c:pt>
                <c:pt idx="3462">
                  <c:v>#N/A</c:v>
                </c:pt>
                <c:pt idx="3463">
                  <c:v>#N/A</c:v>
                </c:pt>
                <c:pt idx="3464">
                  <c:v>#N/A</c:v>
                </c:pt>
                <c:pt idx="3465">
                  <c:v>#N/A</c:v>
                </c:pt>
                <c:pt idx="3466">
                  <c:v>#N/A</c:v>
                </c:pt>
                <c:pt idx="3467">
                  <c:v>#N/A</c:v>
                </c:pt>
                <c:pt idx="3468">
                  <c:v>#N/A</c:v>
                </c:pt>
                <c:pt idx="3469">
                  <c:v>#N/A</c:v>
                </c:pt>
                <c:pt idx="3470">
                  <c:v>#N/A</c:v>
                </c:pt>
                <c:pt idx="3471">
                  <c:v>#N/A</c:v>
                </c:pt>
                <c:pt idx="3472">
                  <c:v>#N/A</c:v>
                </c:pt>
                <c:pt idx="3473">
                  <c:v>#N/A</c:v>
                </c:pt>
                <c:pt idx="3474">
                  <c:v>#N/A</c:v>
                </c:pt>
                <c:pt idx="3475">
                  <c:v>#N/A</c:v>
                </c:pt>
                <c:pt idx="3476">
                  <c:v>#N/A</c:v>
                </c:pt>
                <c:pt idx="3477">
                  <c:v>#N/A</c:v>
                </c:pt>
                <c:pt idx="3478">
                  <c:v>#N/A</c:v>
                </c:pt>
                <c:pt idx="3479">
                  <c:v>#N/A</c:v>
                </c:pt>
                <c:pt idx="3480">
                  <c:v>#N/A</c:v>
                </c:pt>
                <c:pt idx="3481">
                  <c:v>#N/A</c:v>
                </c:pt>
                <c:pt idx="3482">
                  <c:v>#N/A</c:v>
                </c:pt>
                <c:pt idx="3483">
                  <c:v>#N/A</c:v>
                </c:pt>
                <c:pt idx="3484">
                  <c:v>#N/A</c:v>
                </c:pt>
                <c:pt idx="3485">
                  <c:v>#N/A</c:v>
                </c:pt>
                <c:pt idx="3486">
                  <c:v>#N/A</c:v>
                </c:pt>
                <c:pt idx="3487">
                  <c:v>#N/A</c:v>
                </c:pt>
                <c:pt idx="3488">
                  <c:v>#N/A</c:v>
                </c:pt>
                <c:pt idx="3489">
                  <c:v>#N/A</c:v>
                </c:pt>
                <c:pt idx="3490">
                  <c:v>#N/A</c:v>
                </c:pt>
                <c:pt idx="3491">
                  <c:v>#N/A</c:v>
                </c:pt>
                <c:pt idx="3492">
                  <c:v>#N/A</c:v>
                </c:pt>
                <c:pt idx="3493">
                  <c:v>#N/A</c:v>
                </c:pt>
                <c:pt idx="3494">
                  <c:v>#N/A</c:v>
                </c:pt>
                <c:pt idx="3495">
                  <c:v>#N/A</c:v>
                </c:pt>
                <c:pt idx="3496">
                  <c:v>#N/A</c:v>
                </c:pt>
                <c:pt idx="3497">
                  <c:v>#N/A</c:v>
                </c:pt>
                <c:pt idx="3498">
                  <c:v>#N/A</c:v>
                </c:pt>
                <c:pt idx="3499">
                  <c:v>#N/A</c:v>
                </c:pt>
                <c:pt idx="3500">
                  <c:v>#N/A</c:v>
                </c:pt>
                <c:pt idx="3501">
                  <c:v>#N/A</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pt idx="3518">
                  <c:v>#N/A</c:v>
                </c:pt>
                <c:pt idx="3519">
                  <c:v>#N/A</c:v>
                </c:pt>
                <c:pt idx="3520">
                  <c:v>#N/A</c:v>
                </c:pt>
                <c:pt idx="3521">
                  <c:v>#N/A</c:v>
                </c:pt>
                <c:pt idx="3522">
                  <c:v>#N/A</c:v>
                </c:pt>
                <c:pt idx="3523">
                  <c:v>#N/A</c:v>
                </c:pt>
                <c:pt idx="3524">
                  <c:v>#N/A</c:v>
                </c:pt>
                <c:pt idx="3525">
                  <c:v>#N/A</c:v>
                </c:pt>
                <c:pt idx="3526">
                  <c:v>#N/A</c:v>
                </c:pt>
                <c:pt idx="3527">
                  <c:v>#N/A</c:v>
                </c:pt>
                <c:pt idx="3528">
                  <c:v>#N/A</c:v>
                </c:pt>
                <c:pt idx="3529">
                  <c:v>#N/A</c:v>
                </c:pt>
                <c:pt idx="3530">
                  <c:v>#N/A</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3-134C-42F2-9A99-73848B77E57B}"/>
            </c:ext>
          </c:extLst>
        </c:ser>
        <c:ser>
          <c:idx val="13"/>
          <c:order val="7"/>
          <c:tx>
            <c:strRef>
              <c:f>Trends!$P$16</c:f>
              <c:strCache>
                <c:ptCount val="1"/>
                <c:pt idx="0">
                  <c:v> Eqv</c:v>
                </c:pt>
              </c:strCache>
            </c:strRef>
          </c:tx>
          <c:spPr>
            <a:ln>
              <a:noFill/>
            </a:ln>
          </c:spPr>
          <c:marker>
            <c:symbol val="diamond"/>
            <c:size val="5"/>
            <c:spPr>
              <a:solidFill>
                <a:srgbClr val="99CCFF"/>
              </a:solidFill>
              <a:ln>
                <a:solidFill>
                  <a:srgbClr val="99CCFF"/>
                </a:solidFill>
              </a:ln>
            </c:spPr>
          </c:marker>
          <c:val>
            <c:numRef>
              <c:f>Trends!$P$17:$P$3564</c:f>
              <c:numCache>
                <c:formatCode>0.000</c:formatCode>
                <c:ptCount val="3548"/>
                <c:pt idx="3532">
                  <c:v>#N/A</c:v>
                </c:pt>
                <c:pt idx="3533">
                  <c:v>#N/A</c:v>
                </c:pt>
                <c:pt idx="3534">
                  <c:v>#N/A</c:v>
                </c:pt>
                <c:pt idx="3535">
                  <c:v>#N/A</c:v>
                </c:pt>
                <c:pt idx="3536">
                  <c:v>#N/A</c:v>
                </c:pt>
                <c:pt idx="3537">
                  <c:v>#N/A</c:v>
                </c:pt>
                <c:pt idx="3538">
                  <c:v>#N/A</c:v>
                </c:pt>
                <c:pt idx="3539">
                  <c:v>#N/A</c:v>
                </c:pt>
                <c:pt idx="3540">
                  <c:v>#N/A</c:v>
                </c:pt>
                <c:pt idx="3541">
                  <c:v>#N/A</c:v>
                </c:pt>
                <c:pt idx="3542">
                  <c:v>#N/A</c:v>
                </c:pt>
                <c:pt idx="3543">
                  <c:v>#N/A</c:v>
                </c:pt>
              </c:numCache>
            </c:numRef>
          </c:val>
          <c:smooth val="0"/>
          <c:extLst>
            <c:ext xmlns:c16="http://schemas.microsoft.com/office/drawing/2014/chart" uri="{C3380CC4-5D6E-409C-BE32-E72D297353CC}">
              <c16:uniqueId val="{00000005-5292-4A1B-A330-AB79B8AAB2ED}"/>
            </c:ext>
          </c:extLst>
        </c:ser>
        <c:ser>
          <c:idx val="11"/>
          <c:order val="8"/>
          <c:tx>
            <c:strRef>
              <c:f>Trends!$Q$16</c:f>
              <c:strCache>
                <c:ptCount val="1"/>
                <c:pt idx="0">
                  <c:v> Eqv Avg</c:v>
                </c:pt>
              </c:strCache>
            </c:strRef>
          </c:tx>
          <c:spPr>
            <a:ln>
              <a:solidFill>
                <a:srgbClr val="6699FF"/>
              </a:solidFill>
              <a:prstDash val="sysDot"/>
            </a:ln>
          </c:spPr>
          <c:marker>
            <c:symbol val="none"/>
          </c:marker>
          <c:val>
            <c:numRef>
              <c:f>Trends!$Q$17:$Q$3564</c:f>
              <c:numCache>
                <c:formatCode>0.000</c:formatCode>
                <c:ptCount val="3548"/>
                <c:pt idx="3530">
                  <c:v>#N/A</c:v>
                </c:pt>
                <c:pt idx="3532">
                  <c:v>#N/A</c:v>
                </c:pt>
                <c:pt idx="3533">
                  <c:v>#N/A</c:v>
                </c:pt>
                <c:pt idx="3534">
                  <c:v>#N/A</c:v>
                </c:pt>
                <c:pt idx="3535">
                  <c:v>#N/A</c:v>
                </c:pt>
                <c:pt idx="3536">
                  <c:v>#N/A</c:v>
                </c:pt>
                <c:pt idx="3537">
                  <c:v>#N/A</c:v>
                </c:pt>
                <c:pt idx="3538">
                  <c:v>#N/A</c:v>
                </c:pt>
                <c:pt idx="3539">
                  <c:v>#N/A</c:v>
                </c:pt>
                <c:pt idx="3540">
                  <c:v>#N/A</c:v>
                </c:pt>
                <c:pt idx="3541">
                  <c:v>#N/A</c:v>
                </c:pt>
                <c:pt idx="3542">
                  <c:v>#N/A</c:v>
                </c:pt>
                <c:pt idx="3543">
                  <c:v>#N/A</c:v>
                </c:pt>
              </c:numCache>
            </c:numRef>
          </c:val>
          <c:smooth val="0"/>
          <c:extLst>
            <c:ext xmlns:c16="http://schemas.microsoft.com/office/drawing/2014/chart" uri="{C3380CC4-5D6E-409C-BE32-E72D297353CC}">
              <c16:uniqueId val="{00000003-5292-4A1B-A330-AB79B8AAB2ED}"/>
            </c:ext>
          </c:extLst>
        </c:ser>
        <c:ser>
          <c:idx val="12"/>
          <c:order val="9"/>
          <c:tx>
            <c:strRef>
              <c:f>Trends!$Q$13</c:f>
              <c:strCache>
                <c:ptCount val="1"/>
                <c:pt idx="0">
                  <c:v>#N/A</c:v>
                </c:pt>
              </c:strCache>
            </c:strRef>
          </c:tx>
          <c:marker>
            <c:symbol val="none"/>
          </c:marker>
          <c:dLbls>
            <c:numFmt formatCode="0.0" sourceLinked="0"/>
            <c:spPr>
              <a:solidFill>
                <a:schemeClr val="bg1">
                  <a:alpha val="80000"/>
                </a:schemeClr>
              </a:solidFill>
              <a:ln>
                <a:solidFill>
                  <a:srgbClr val="99CCFF"/>
                </a:solidFill>
              </a:ln>
              <a:effectLst/>
            </c:spPr>
            <c:txPr>
              <a:bodyPr wrap="none" lIns="18288" tIns="0" rIns="18288" bIns="0" anchor="ctr">
                <a:spAutoFit/>
              </a:bodyPr>
              <a:lstStyle/>
              <a:p>
                <a:pPr>
                  <a:defRPr sz="1800" b="1">
                    <a:solidFill>
                      <a:srgbClr val="79A6FF"/>
                    </a:solidFill>
                  </a:defRPr>
                </a:pPr>
                <a:endParaRPr lang="en-US"/>
              </a:p>
            </c:txPr>
            <c:dLblPos val="r"/>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Ref>
              <c:f>Trends!$R$17:$R$3564</c:f>
              <c:numCache>
                <c:formatCode>0.000</c:formatCode>
                <c:ptCount val="3548"/>
                <c:pt idx="3532">
                  <c:v>#N/A</c:v>
                </c:pt>
                <c:pt idx="3533">
                  <c:v>#N/A</c:v>
                </c:pt>
                <c:pt idx="3534">
                  <c:v>#N/A</c:v>
                </c:pt>
                <c:pt idx="3535">
                  <c:v>#N/A</c:v>
                </c:pt>
                <c:pt idx="3536">
                  <c:v>#N/A</c:v>
                </c:pt>
                <c:pt idx="3537">
                  <c:v>#N/A</c:v>
                </c:pt>
                <c:pt idx="3538">
                  <c:v>#N/A</c:v>
                </c:pt>
                <c:pt idx="3539">
                  <c:v>#N/A</c:v>
                </c:pt>
                <c:pt idx="3540">
                  <c:v>#N/A</c:v>
                </c:pt>
                <c:pt idx="3541">
                  <c:v>#N/A</c:v>
                </c:pt>
                <c:pt idx="3542">
                  <c:v>#N/A</c:v>
                </c:pt>
                <c:pt idx="3543">
                  <c:v>#N/A</c:v>
                </c:pt>
                <c:pt idx="3544">
                  <c:v>#N/A</c:v>
                </c:pt>
              </c:numCache>
            </c:numRef>
          </c:val>
          <c:smooth val="0"/>
          <c:extLst>
            <c:ext xmlns:c16="http://schemas.microsoft.com/office/drawing/2014/chart" uri="{C3380CC4-5D6E-409C-BE32-E72D297353CC}">
              <c16:uniqueId val="{00000004-5292-4A1B-A330-AB79B8AAB2ED}"/>
            </c:ext>
          </c:extLst>
        </c:ser>
        <c:ser>
          <c:idx val="2"/>
          <c:order val="10"/>
          <c:tx>
            <c:strRef>
              <c:f>Trends!$R$16</c:f>
              <c:strCache>
                <c:ptCount val="1"/>
                <c:pt idx="0">
                  <c:v>
12-mo
Equiv*</c:v>
                </c:pt>
              </c:strCache>
            </c:strRef>
          </c:tx>
          <c:marker>
            <c:symbol val="none"/>
          </c:marker>
          <c:dLbls>
            <c:spPr>
              <a:noFill/>
              <a:ln>
                <a:noFill/>
              </a:ln>
              <a:effectLst/>
            </c:spPr>
            <c:txPr>
              <a:bodyPr wrap="square" lIns="0" tIns="0" rIns="0" bIns="0" anchor="ctr" anchorCtr="0">
                <a:spAutoFit/>
              </a:bodyPr>
              <a:lstStyle/>
              <a:p>
                <a:pPr algn="ctr">
                  <a:defRPr sz="900">
                    <a:solidFill>
                      <a:srgbClr val="6699FF"/>
                    </a:solidFill>
                  </a:defRPr>
                </a:pPr>
                <a:endParaRPr lang="en-US"/>
              </a:p>
            </c:txPr>
            <c:dLblPos val="r"/>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Ref>
              <c:f>Trends!$R$17:$R$3564</c:f>
              <c:numCache>
                <c:formatCode>0.000</c:formatCode>
                <c:ptCount val="3548"/>
                <c:pt idx="3532">
                  <c:v>#N/A</c:v>
                </c:pt>
                <c:pt idx="3533">
                  <c:v>#N/A</c:v>
                </c:pt>
                <c:pt idx="3534">
                  <c:v>#N/A</c:v>
                </c:pt>
                <c:pt idx="3535">
                  <c:v>#N/A</c:v>
                </c:pt>
                <c:pt idx="3536">
                  <c:v>#N/A</c:v>
                </c:pt>
                <c:pt idx="3537">
                  <c:v>#N/A</c:v>
                </c:pt>
                <c:pt idx="3538">
                  <c:v>#N/A</c:v>
                </c:pt>
                <c:pt idx="3539">
                  <c:v>#N/A</c:v>
                </c:pt>
                <c:pt idx="3540">
                  <c:v>#N/A</c:v>
                </c:pt>
                <c:pt idx="3541">
                  <c:v>#N/A</c:v>
                </c:pt>
                <c:pt idx="3542">
                  <c:v>#N/A</c:v>
                </c:pt>
                <c:pt idx="3543">
                  <c:v>#N/A</c:v>
                </c:pt>
                <c:pt idx="3544">
                  <c:v>#N/A</c:v>
                </c:pt>
              </c:numCache>
            </c:numRef>
          </c:val>
          <c:smooth val="0"/>
          <c:extLst>
            <c:ext xmlns:c16="http://schemas.microsoft.com/office/drawing/2014/chart" uri="{C3380CC4-5D6E-409C-BE32-E72D297353CC}">
              <c16:uniqueId val="{00000006-2B88-429B-A6B2-A8674000F4C2}"/>
            </c:ext>
          </c:extLst>
        </c:ser>
        <c:ser>
          <c:idx val="7"/>
          <c:order val="11"/>
          <c:tx>
            <c:strRef>
              <c:f>Trends!$M$16</c:f>
              <c:strCache>
                <c:ptCount val="1"/>
              </c:strCache>
            </c:strRef>
          </c:tx>
          <c:spPr>
            <a:ln>
              <a:noFill/>
            </a:ln>
          </c:spPr>
          <c:marker>
            <c:symbol val="diamond"/>
            <c:size val="5"/>
            <c:spPr>
              <a:solidFill>
                <a:srgbClr val="3366FF"/>
              </a:solidFill>
              <a:ln>
                <a:solidFill>
                  <a:srgbClr val="3366FF"/>
                </a:solidFill>
              </a:ln>
            </c:spPr>
          </c:marker>
          <c:dPt>
            <c:idx val="395"/>
            <c:bubble3D val="0"/>
            <c:extLst>
              <c:ext xmlns:c16="http://schemas.microsoft.com/office/drawing/2014/chart" uri="{C3380CC4-5D6E-409C-BE32-E72D297353CC}">
                <c16:uniqueId val="{00000000-240C-40AE-BD62-302B0A2B349C}"/>
              </c:ext>
            </c:extLst>
          </c:dPt>
          <c:val>
            <c:numRef>
              <c:f>Trends!$M$17:$M$3564</c:f>
              <c:numCache>
                <c:formatCode>0.000</c:formatCode>
                <c:ptCount val="3548"/>
                <c:pt idx="3532">
                  <c:v>#N/A</c:v>
                </c:pt>
                <c:pt idx="3533">
                  <c:v>#N/A</c:v>
                </c:pt>
                <c:pt idx="3534">
                  <c:v>#N/A</c:v>
                </c:pt>
                <c:pt idx="3535">
                  <c:v>#N/A</c:v>
                </c:pt>
                <c:pt idx="3536">
                  <c:v>#N/A</c:v>
                </c:pt>
                <c:pt idx="3537">
                  <c:v>#N/A</c:v>
                </c:pt>
                <c:pt idx="3538">
                  <c:v>#N/A</c:v>
                </c:pt>
                <c:pt idx="3539">
                  <c:v>#N/A</c:v>
                </c:pt>
                <c:pt idx="3540">
                  <c:v>#N/A</c:v>
                </c:pt>
                <c:pt idx="3541">
                  <c:v>#N/A</c:v>
                </c:pt>
                <c:pt idx="3542">
                  <c:v>#N/A</c:v>
                </c:pt>
                <c:pt idx="3543">
                  <c:v>#N/A</c:v>
                </c:pt>
              </c:numCache>
            </c:numRef>
          </c:val>
          <c:smooth val="0"/>
          <c:extLst>
            <c:ext xmlns:c16="http://schemas.microsoft.com/office/drawing/2014/chart" uri="{C3380CC4-5D6E-409C-BE32-E72D297353CC}">
              <c16:uniqueId val="{00000002-5292-4A1B-A330-AB79B8AAB2ED}"/>
            </c:ext>
          </c:extLst>
        </c:ser>
        <c:ser>
          <c:idx val="1"/>
          <c:order val="12"/>
          <c:tx>
            <c:strRef>
              <c:f>Trends!$N$16</c:f>
              <c:strCache>
                <c:ptCount val="1"/>
                <c:pt idx="0">
                  <c:v> Avg</c:v>
                </c:pt>
              </c:strCache>
            </c:strRef>
          </c:tx>
          <c:spPr>
            <a:ln>
              <a:solidFill>
                <a:srgbClr val="3366FF"/>
              </a:solidFill>
              <a:prstDash val="sysDot"/>
            </a:ln>
          </c:spPr>
          <c:marker>
            <c:symbol val="none"/>
          </c:marker>
          <c:val>
            <c:numRef>
              <c:f>Trends!$N$17:$N$3564</c:f>
              <c:numCache>
                <c:formatCode>0.000</c:formatCode>
                <c:ptCount val="3548"/>
                <c:pt idx="3530">
                  <c:v>#N/A</c:v>
                </c:pt>
                <c:pt idx="3532">
                  <c:v>#N/A</c:v>
                </c:pt>
                <c:pt idx="3533">
                  <c:v>#N/A</c:v>
                </c:pt>
                <c:pt idx="3534">
                  <c:v>#N/A</c:v>
                </c:pt>
                <c:pt idx="3535">
                  <c:v>#N/A</c:v>
                </c:pt>
                <c:pt idx="3536">
                  <c:v>#N/A</c:v>
                </c:pt>
                <c:pt idx="3537">
                  <c:v>#N/A</c:v>
                </c:pt>
                <c:pt idx="3538">
                  <c:v>#N/A</c:v>
                </c:pt>
                <c:pt idx="3539">
                  <c:v>#N/A</c:v>
                </c:pt>
                <c:pt idx="3540">
                  <c:v>#N/A</c:v>
                </c:pt>
                <c:pt idx="3541">
                  <c:v>#N/A</c:v>
                </c:pt>
                <c:pt idx="3542">
                  <c:v>#N/A</c:v>
                </c:pt>
                <c:pt idx="3543">
                  <c:v>#N/A</c:v>
                </c:pt>
              </c:numCache>
            </c:numRef>
          </c:val>
          <c:smooth val="0"/>
          <c:extLst>
            <c:ext xmlns:c16="http://schemas.microsoft.com/office/drawing/2014/chart" uri="{C3380CC4-5D6E-409C-BE32-E72D297353CC}">
              <c16:uniqueId val="{00000005-2B88-429B-A6B2-A8674000F4C2}"/>
            </c:ext>
          </c:extLst>
        </c:ser>
        <c:ser>
          <c:idx val="3"/>
          <c:order val="13"/>
          <c:tx>
            <c:strRef>
              <c:f>Trends!$N$13</c:f>
              <c:strCache>
                <c:ptCount val="1"/>
                <c:pt idx="0">
                  <c:v>#N/A</c:v>
                </c:pt>
              </c:strCache>
            </c:strRef>
          </c:tx>
          <c:marker>
            <c:symbol val="none"/>
          </c:marker>
          <c:dLbls>
            <c:numFmt formatCode="#,##0.0" sourceLinked="0"/>
            <c:spPr>
              <a:noFill/>
              <a:ln>
                <a:solidFill>
                  <a:srgbClr val="3366FF"/>
                </a:solidFill>
              </a:ln>
              <a:effectLst/>
            </c:spPr>
            <c:txPr>
              <a:bodyPr wrap="square" lIns="18288" tIns="0" rIns="18288" bIns="0" anchor="ctr">
                <a:spAutoFit/>
              </a:bodyPr>
              <a:lstStyle/>
              <a:p>
                <a:pPr>
                  <a:defRPr sz="1800" b="1">
                    <a:solidFill>
                      <a:srgbClr val="3366FF"/>
                    </a:solidFill>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1"/>
              </c:ext>
            </c:extLst>
          </c:dLbls>
          <c:val>
            <c:numRef>
              <c:f>Trends!$O$17:$O$3564</c:f>
              <c:numCache>
                <c:formatCode>0.000</c:formatCode>
                <c:ptCount val="3548"/>
                <c:pt idx="3532">
                  <c:v>#N/A</c:v>
                </c:pt>
                <c:pt idx="3533">
                  <c:v>#N/A</c:v>
                </c:pt>
                <c:pt idx="3534">
                  <c:v>#N/A</c:v>
                </c:pt>
                <c:pt idx="3535">
                  <c:v>#N/A</c:v>
                </c:pt>
                <c:pt idx="3536">
                  <c:v>#N/A</c:v>
                </c:pt>
                <c:pt idx="3537">
                  <c:v>#N/A</c:v>
                </c:pt>
                <c:pt idx="3538">
                  <c:v>#N/A</c:v>
                </c:pt>
                <c:pt idx="3539">
                  <c:v>#N/A</c:v>
                </c:pt>
                <c:pt idx="3540">
                  <c:v>#N/A</c:v>
                </c:pt>
                <c:pt idx="3541">
                  <c:v>#N/A</c:v>
                </c:pt>
                <c:pt idx="3542">
                  <c:v>#N/A</c:v>
                </c:pt>
                <c:pt idx="3543">
                  <c:v>#N/A</c:v>
                </c:pt>
                <c:pt idx="3544">
                  <c:v>#N/A</c:v>
                </c:pt>
              </c:numCache>
            </c:numRef>
          </c:val>
          <c:smooth val="0"/>
          <c:extLst>
            <c:ext xmlns:c16="http://schemas.microsoft.com/office/drawing/2014/chart" uri="{C3380CC4-5D6E-409C-BE32-E72D297353CC}">
              <c16:uniqueId val="{00000007-2B88-429B-A6B2-A8674000F4C2}"/>
            </c:ext>
          </c:extLst>
        </c:ser>
        <c:ser>
          <c:idx val="6"/>
          <c:order val="14"/>
          <c:tx>
            <c:strRef>
              <c:f>Trends!$O$16</c:f>
              <c:strCache>
                <c:ptCount val="1"/>
                <c:pt idx="0">
                  <c:v>
-mo
Avg</c:v>
                </c:pt>
              </c:strCache>
            </c:strRef>
          </c:tx>
          <c:marker>
            <c:symbol val="none"/>
          </c:marker>
          <c:dLbls>
            <c:spPr>
              <a:noFill/>
              <a:ln>
                <a:noFill/>
              </a:ln>
              <a:effectLst/>
            </c:spPr>
            <c:txPr>
              <a:bodyPr wrap="square" lIns="0" tIns="0" rIns="0" bIns="0" anchor="b">
                <a:spAutoFit/>
              </a:bodyPr>
              <a:lstStyle/>
              <a:p>
                <a:pPr>
                  <a:defRPr sz="900">
                    <a:solidFill>
                      <a:srgbClr val="3366FF"/>
                    </a:solidFill>
                  </a:defRPr>
                </a:pPr>
                <a:endParaRPr lang="en-US"/>
              </a:p>
            </c:txPr>
            <c:dLblPos val="b"/>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Ref>
              <c:f>Trends!$O$17:$O$3564</c:f>
              <c:numCache>
                <c:formatCode>0.000</c:formatCode>
                <c:ptCount val="3548"/>
                <c:pt idx="3532">
                  <c:v>#N/A</c:v>
                </c:pt>
                <c:pt idx="3533">
                  <c:v>#N/A</c:v>
                </c:pt>
                <c:pt idx="3534">
                  <c:v>#N/A</c:v>
                </c:pt>
                <c:pt idx="3535">
                  <c:v>#N/A</c:v>
                </c:pt>
                <c:pt idx="3536">
                  <c:v>#N/A</c:v>
                </c:pt>
                <c:pt idx="3537">
                  <c:v>#N/A</c:v>
                </c:pt>
                <c:pt idx="3538">
                  <c:v>#N/A</c:v>
                </c:pt>
                <c:pt idx="3539">
                  <c:v>#N/A</c:v>
                </c:pt>
                <c:pt idx="3540">
                  <c:v>#N/A</c:v>
                </c:pt>
                <c:pt idx="3541">
                  <c:v>#N/A</c:v>
                </c:pt>
                <c:pt idx="3542">
                  <c:v>#N/A</c:v>
                </c:pt>
                <c:pt idx="3543">
                  <c:v>#N/A</c:v>
                </c:pt>
                <c:pt idx="3544">
                  <c:v>#N/A</c:v>
                </c:pt>
              </c:numCache>
            </c:numRef>
          </c:val>
          <c:smooth val="0"/>
          <c:extLst>
            <c:ext xmlns:c16="http://schemas.microsoft.com/office/drawing/2014/chart" uri="{C3380CC4-5D6E-409C-BE32-E72D297353CC}">
              <c16:uniqueId val="{00000008-2B88-429B-A6B2-A8674000F4C2}"/>
            </c:ext>
          </c:extLst>
        </c:ser>
        <c:ser>
          <c:idx val="15"/>
          <c:order val="15"/>
          <c:tx>
            <c:strRef>
              <c:f>Trends!$S$16</c:f>
              <c:strCache>
                <c:ptCount val="1"/>
              </c:strCache>
            </c:strRef>
          </c:tx>
          <c:dLbls>
            <c:dLbl>
              <c:idx val="645"/>
              <c:layout>
                <c:manualLayout>
                  <c:x val="-0.29945742431649702"/>
                  <c:y val="5.3872072915355722E-2"/>
                </c:manualLayout>
              </c:layout>
              <c:spPr>
                <a:solidFill>
                  <a:srgbClr val="F0F0F0">
                    <a:alpha val="74902"/>
                  </a:srgbClr>
                </a:solidFill>
                <a:ln>
                  <a:noFill/>
                </a:ln>
                <a:effectLst/>
              </c:spPr>
              <c:txPr>
                <a:bodyPr vertOverflow="clip" horzOverflow="clip" wrap="none" lIns="0" tIns="0" rIns="45720" bIns="0" anchor="b" anchorCtr="0">
                  <a:spAutoFit/>
                </a:bodyPr>
                <a:lstStyle/>
                <a:p>
                  <a:pPr algn="l">
                    <a:defRPr>
                      <a:solidFill>
                        <a:srgbClr val="6699FF"/>
                      </a:solidFill>
                    </a:defRPr>
                  </a:pPr>
                  <a:endParaRPr lang="en-US"/>
                </a:p>
              </c:txPr>
              <c:dLblPos val="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288-6592-4F6F-B384-01304D5882CB}"/>
                </c:ext>
              </c:extLst>
            </c:dLbl>
            <c:dLbl>
              <c:idx val="663"/>
              <c:layout>
                <c:manualLayout>
                  <c:x val="-0.29678989659135124"/>
                  <c:y val="5.3872072915355805E-2"/>
                </c:manualLayout>
              </c:layout>
              <c:spPr>
                <a:solidFill>
                  <a:srgbClr val="F0F0F0">
                    <a:alpha val="74902"/>
                  </a:srgbClr>
                </a:solidFill>
                <a:ln>
                  <a:noFill/>
                </a:ln>
                <a:effectLst/>
              </c:spPr>
              <c:txPr>
                <a:bodyPr vertOverflow="clip" horzOverflow="clip" wrap="none" lIns="0" tIns="0" rIns="45720" bIns="0" anchor="ctr" anchorCtr="0">
                  <a:spAutoFit/>
                </a:bodyPr>
                <a:lstStyle/>
                <a:p>
                  <a:pPr algn="l">
                    <a:defRPr>
                      <a:solidFill>
                        <a:srgbClr val="6699FF"/>
                      </a:solidFill>
                    </a:defRPr>
                  </a:pPr>
                  <a:endParaRPr lang="en-US"/>
                </a:p>
              </c:txPr>
              <c:dLblPos val="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2-0EBB-4C55-A74A-EB99FA2B2D81}"/>
                </c:ext>
              </c:extLst>
            </c:dLbl>
            <c:spPr>
              <a:solidFill>
                <a:srgbClr val="F0F0F0">
                  <a:alpha val="74902"/>
                </a:srgbClr>
              </a:solidFill>
              <a:ln>
                <a:noFill/>
              </a:ln>
              <a:effectLst/>
            </c:spPr>
            <c:txPr>
              <a:bodyPr vertOverflow="clip" horzOverflow="clip" wrap="none" lIns="0" tIns="0" rIns="45720" bIns="0" anchor="ctr" anchorCtr="0">
                <a:spAutoFit/>
              </a:bodyPr>
              <a:lstStyle/>
              <a:p>
                <a:pPr algn="l">
                  <a:defRPr/>
                </a:pPr>
                <a:endParaRPr lang="en-US"/>
              </a:p>
            </c:txPr>
            <c:dLblPos val="l"/>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Ref>
              <c:f>Trends!$S$17:$S$3564</c:f>
              <c:numCache>
                <c:formatCode>0.000</c:formatCode>
                <c:ptCount val="3548"/>
                <c:pt idx="3530">
                  <c:v>#N/A</c:v>
                </c:pt>
              </c:numCache>
            </c:numRef>
          </c:val>
          <c:smooth val="0"/>
          <c:extLst>
            <c:ext xmlns:c16="http://schemas.microsoft.com/office/drawing/2014/chart" uri="{C3380CC4-5D6E-409C-BE32-E72D297353CC}">
              <c16:uniqueId val="{00000002-6592-4F6F-B384-01304D5882CB}"/>
            </c:ext>
          </c:extLst>
        </c:ser>
        <c:ser>
          <c:idx val="18"/>
          <c:order val="17"/>
          <c:tx>
            <c:strRef>
              <c:f>Trends!$AR$16</c:f>
              <c:strCache>
                <c:ptCount val="1"/>
                <c:pt idx="0">
                  <c:v>Chart Y-max</c:v>
                </c:pt>
              </c:strCache>
            </c:strRef>
          </c:tx>
          <c:spPr>
            <a:ln>
              <a:noFill/>
            </a:ln>
          </c:spPr>
          <c:marker>
            <c:symbol val="none"/>
          </c:marker>
          <c:val>
            <c:numRef>
              <c:f>Trends!$AR$17:$AR$3564</c:f>
              <c:numCache>
                <c:formatCode>0.000</c:formatCode>
                <c:ptCount val="3548"/>
                <c:pt idx="3530">
                  <c:v>7</c:v>
                </c:pt>
              </c:numCache>
            </c:numRef>
          </c:val>
          <c:smooth val="0"/>
          <c:extLst>
            <c:ext xmlns:c16="http://schemas.microsoft.com/office/drawing/2014/chart" uri="{C3380CC4-5D6E-409C-BE32-E72D297353CC}">
              <c16:uniqueId val="{00000002-FFCB-4F1C-8F45-A8F685617EA6}"/>
            </c:ext>
          </c:extLst>
        </c:ser>
        <c:ser>
          <c:idx val="16"/>
          <c:order val="21"/>
          <c:tx>
            <c:strRef>
              <c:f>Trends!$F$16</c:f>
              <c:strCache>
                <c:ptCount val="1"/>
                <c:pt idx="0">
                  <c:v>Fixed/12-mo obsrv</c:v>
                </c:pt>
              </c:strCache>
            </c:strRef>
          </c:tx>
          <c:spPr>
            <a:ln>
              <a:noFill/>
            </a:ln>
          </c:spPr>
          <c:marker>
            <c:symbol val="none"/>
          </c:marker>
          <c:dLbls>
            <c:dLbl>
              <c:idx val="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3-1261-4760-B2FD-CD047703997C}"/>
                </c:ext>
              </c:extLst>
            </c:dLbl>
            <c:dLbl>
              <c:idx val="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4-1261-4760-B2FD-CD047703997C}"/>
                </c:ext>
              </c:extLst>
            </c:dLbl>
            <c:dLbl>
              <c:idx val="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5-1261-4760-B2FD-CD047703997C}"/>
                </c:ext>
              </c:extLst>
            </c:dLbl>
            <c:dLbl>
              <c:idx val="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6-1261-4760-B2FD-CD047703997C}"/>
                </c:ext>
              </c:extLst>
            </c:dLbl>
            <c:dLbl>
              <c:idx val="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7-1261-4760-B2FD-CD047703997C}"/>
                </c:ext>
              </c:extLst>
            </c:dLbl>
            <c:dLbl>
              <c:idx val="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8-1261-4760-B2FD-CD047703997C}"/>
                </c:ext>
              </c:extLst>
            </c:dLbl>
            <c:dLbl>
              <c:idx val="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9-1261-4760-B2FD-CD047703997C}"/>
                </c:ext>
              </c:extLst>
            </c:dLbl>
            <c:dLbl>
              <c:idx val="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A-1261-4760-B2FD-CD047703997C}"/>
                </c:ext>
              </c:extLst>
            </c:dLbl>
            <c:dLbl>
              <c:idx val="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B-1261-4760-B2FD-CD047703997C}"/>
                </c:ext>
              </c:extLst>
            </c:dLbl>
            <c:dLbl>
              <c:idx val="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C-1261-4760-B2FD-CD047703997C}"/>
                </c:ext>
              </c:extLst>
            </c:dLbl>
            <c:dLbl>
              <c:idx val="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D-1261-4760-B2FD-CD047703997C}"/>
                </c:ext>
              </c:extLst>
            </c:dLbl>
            <c:dLbl>
              <c:idx val="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E-1261-4760-B2FD-CD047703997C}"/>
                </c:ext>
              </c:extLst>
            </c:dLbl>
            <c:dLbl>
              <c:idx val="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F-1261-4760-B2FD-CD047703997C}"/>
                </c:ext>
              </c:extLst>
            </c:dLbl>
            <c:dLbl>
              <c:idx val="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0-1261-4760-B2FD-CD047703997C}"/>
                </c:ext>
              </c:extLst>
            </c:dLbl>
            <c:dLbl>
              <c:idx val="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1-1261-4760-B2FD-CD047703997C}"/>
                </c:ext>
              </c:extLst>
            </c:dLbl>
            <c:dLbl>
              <c:idx val="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2-1261-4760-B2FD-CD047703997C}"/>
                </c:ext>
              </c:extLst>
            </c:dLbl>
            <c:dLbl>
              <c:idx val="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3-1261-4760-B2FD-CD047703997C}"/>
                </c:ext>
              </c:extLst>
            </c:dLbl>
            <c:dLbl>
              <c:idx val="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4-1261-4760-B2FD-CD047703997C}"/>
                </c:ext>
              </c:extLst>
            </c:dLbl>
            <c:dLbl>
              <c:idx val="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5-1261-4760-B2FD-CD047703997C}"/>
                </c:ext>
              </c:extLst>
            </c:dLbl>
            <c:dLbl>
              <c:idx val="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6-1261-4760-B2FD-CD047703997C}"/>
                </c:ext>
              </c:extLst>
            </c:dLbl>
            <c:dLbl>
              <c:idx val="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7-1261-4760-B2FD-CD047703997C}"/>
                </c:ext>
              </c:extLst>
            </c:dLbl>
            <c:dLbl>
              <c:idx val="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8-1261-4760-B2FD-CD047703997C}"/>
                </c:ext>
              </c:extLst>
            </c:dLbl>
            <c:dLbl>
              <c:idx val="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9-1261-4760-B2FD-CD047703997C}"/>
                </c:ext>
              </c:extLst>
            </c:dLbl>
            <c:dLbl>
              <c:idx val="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A-1261-4760-B2FD-CD047703997C}"/>
                </c:ext>
              </c:extLst>
            </c:dLbl>
            <c:dLbl>
              <c:idx val="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B-1261-4760-B2FD-CD047703997C}"/>
                </c:ext>
              </c:extLst>
            </c:dLbl>
            <c:dLbl>
              <c:idx val="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C-1261-4760-B2FD-CD047703997C}"/>
                </c:ext>
              </c:extLst>
            </c:dLbl>
            <c:dLbl>
              <c:idx val="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D-1261-4760-B2FD-CD047703997C}"/>
                </c:ext>
              </c:extLst>
            </c:dLbl>
            <c:dLbl>
              <c:idx val="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E-1261-4760-B2FD-CD047703997C}"/>
                </c:ext>
              </c:extLst>
            </c:dLbl>
            <c:dLbl>
              <c:idx val="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F-1261-4760-B2FD-CD047703997C}"/>
                </c:ext>
              </c:extLst>
            </c:dLbl>
            <c:dLbl>
              <c:idx val="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0-1261-4760-B2FD-CD047703997C}"/>
                </c:ext>
              </c:extLst>
            </c:dLbl>
            <c:dLbl>
              <c:idx val="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1-1261-4760-B2FD-CD047703997C}"/>
                </c:ext>
              </c:extLst>
            </c:dLbl>
            <c:dLbl>
              <c:idx val="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2-1261-4760-B2FD-CD047703997C}"/>
                </c:ext>
              </c:extLst>
            </c:dLbl>
            <c:dLbl>
              <c:idx val="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3-1261-4760-B2FD-CD047703997C}"/>
                </c:ext>
              </c:extLst>
            </c:dLbl>
            <c:dLbl>
              <c:idx val="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4-1261-4760-B2FD-CD047703997C}"/>
                </c:ext>
              </c:extLst>
            </c:dLbl>
            <c:dLbl>
              <c:idx val="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5-1261-4760-B2FD-CD047703997C}"/>
                </c:ext>
              </c:extLst>
            </c:dLbl>
            <c:dLbl>
              <c:idx val="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6-1261-4760-B2FD-CD047703997C}"/>
                </c:ext>
              </c:extLst>
            </c:dLbl>
            <c:dLbl>
              <c:idx val="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7-1261-4760-B2FD-CD047703997C}"/>
                </c:ext>
              </c:extLst>
            </c:dLbl>
            <c:dLbl>
              <c:idx val="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8-1261-4760-B2FD-CD047703997C}"/>
                </c:ext>
              </c:extLst>
            </c:dLbl>
            <c:dLbl>
              <c:idx val="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9-1261-4760-B2FD-CD047703997C}"/>
                </c:ext>
              </c:extLst>
            </c:dLbl>
            <c:dLbl>
              <c:idx val="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A-1261-4760-B2FD-CD047703997C}"/>
                </c:ext>
              </c:extLst>
            </c:dLbl>
            <c:dLbl>
              <c:idx val="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B-1261-4760-B2FD-CD047703997C}"/>
                </c:ext>
              </c:extLst>
            </c:dLbl>
            <c:dLbl>
              <c:idx val="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C-1261-4760-B2FD-CD047703997C}"/>
                </c:ext>
              </c:extLst>
            </c:dLbl>
            <c:dLbl>
              <c:idx val="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D-1261-4760-B2FD-CD047703997C}"/>
                </c:ext>
              </c:extLst>
            </c:dLbl>
            <c:dLbl>
              <c:idx val="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E-1261-4760-B2FD-CD047703997C}"/>
                </c:ext>
              </c:extLst>
            </c:dLbl>
            <c:dLbl>
              <c:idx val="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F-1261-4760-B2FD-CD047703997C}"/>
                </c:ext>
              </c:extLst>
            </c:dLbl>
            <c:dLbl>
              <c:idx val="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0-1261-4760-B2FD-CD047703997C}"/>
                </c:ext>
              </c:extLst>
            </c:dLbl>
            <c:dLbl>
              <c:idx val="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1-1261-4760-B2FD-CD047703997C}"/>
                </c:ext>
              </c:extLst>
            </c:dLbl>
            <c:dLbl>
              <c:idx val="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2-1261-4760-B2FD-CD047703997C}"/>
                </c:ext>
              </c:extLst>
            </c:dLbl>
            <c:dLbl>
              <c:idx val="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3-1261-4760-B2FD-CD047703997C}"/>
                </c:ext>
              </c:extLst>
            </c:dLbl>
            <c:dLbl>
              <c:idx val="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4-1261-4760-B2FD-CD047703997C}"/>
                </c:ext>
              </c:extLst>
            </c:dLbl>
            <c:dLbl>
              <c:idx val="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5-1261-4760-B2FD-CD047703997C}"/>
                </c:ext>
              </c:extLst>
            </c:dLbl>
            <c:dLbl>
              <c:idx val="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6-1261-4760-B2FD-CD047703997C}"/>
                </c:ext>
              </c:extLst>
            </c:dLbl>
            <c:dLbl>
              <c:idx val="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7-1261-4760-B2FD-CD047703997C}"/>
                </c:ext>
              </c:extLst>
            </c:dLbl>
            <c:dLbl>
              <c:idx val="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8-1261-4760-B2FD-CD047703997C}"/>
                </c:ext>
              </c:extLst>
            </c:dLbl>
            <c:dLbl>
              <c:idx val="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9-1261-4760-B2FD-CD047703997C}"/>
                </c:ext>
              </c:extLst>
            </c:dLbl>
            <c:dLbl>
              <c:idx val="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A-1261-4760-B2FD-CD047703997C}"/>
                </c:ext>
              </c:extLst>
            </c:dLbl>
            <c:dLbl>
              <c:idx val="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B-1261-4760-B2FD-CD047703997C}"/>
                </c:ext>
              </c:extLst>
            </c:dLbl>
            <c:dLbl>
              <c:idx val="57"/>
              <c:tx>
                <c:rich>
                  <a:bodyPr/>
                  <a:lstStyle/>
                  <a:p>
                    <a:fld id="{086FE0C1-1BEF-4CA3-A203-0AF83D4F7810}"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03C-1261-4760-B2FD-CD047703997C}"/>
                </c:ext>
              </c:extLst>
            </c:dLbl>
            <c:dLbl>
              <c:idx val="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D-1261-4760-B2FD-CD047703997C}"/>
                </c:ext>
              </c:extLst>
            </c:dLbl>
            <c:dLbl>
              <c:idx val="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E-1261-4760-B2FD-CD047703997C}"/>
                </c:ext>
              </c:extLst>
            </c:dLbl>
            <c:dLbl>
              <c:idx val="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F-1261-4760-B2FD-CD047703997C}"/>
                </c:ext>
              </c:extLst>
            </c:dLbl>
            <c:dLbl>
              <c:idx val="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0-1261-4760-B2FD-CD047703997C}"/>
                </c:ext>
              </c:extLst>
            </c:dLbl>
            <c:dLbl>
              <c:idx val="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1-1261-4760-B2FD-CD047703997C}"/>
                </c:ext>
              </c:extLst>
            </c:dLbl>
            <c:dLbl>
              <c:idx val="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2-1261-4760-B2FD-CD047703997C}"/>
                </c:ext>
              </c:extLst>
            </c:dLbl>
            <c:dLbl>
              <c:idx val="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3-1261-4760-B2FD-CD047703997C}"/>
                </c:ext>
              </c:extLst>
            </c:dLbl>
            <c:dLbl>
              <c:idx val="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4-1261-4760-B2FD-CD047703997C}"/>
                </c:ext>
              </c:extLst>
            </c:dLbl>
            <c:dLbl>
              <c:idx val="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5-1261-4760-B2FD-CD047703997C}"/>
                </c:ext>
              </c:extLst>
            </c:dLbl>
            <c:dLbl>
              <c:idx val="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6-1261-4760-B2FD-CD047703997C}"/>
                </c:ext>
              </c:extLst>
            </c:dLbl>
            <c:dLbl>
              <c:idx val="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7-1261-4760-B2FD-CD047703997C}"/>
                </c:ext>
              </c:extLst>
            </c:dLbl>
            <c:dLbl>
              <c:idx val="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8-1261-4760-B2FD-CD047703997C}"/>
                </c:ext>
              </c:extLst>
            </c:dLbl>
            <c:dLbl>
              <c:idx val="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9-1261-4760-B2FD-CD047703997C}"/>
                </c:ext>
              </c:extLst>
            </c:dLbl>
            <c:dLbl>
              <c:idx val="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A-1261-4760-B2FD-CD047703997C}"/>
                </c:ext>
              </c:extLst>
            </c:dLbl>
            <c:dLbl>
              <c:idx val="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B-1261-4760-B2FD-CD047703997C}"/>
                </c:ext>
              </c:extLst>
            </c:dLbl>
            <c:dLbl>
              <c:idx val="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C-1261-4760-B2FD-CD047703997C}"/>
                </c:ext>
              </c:extLst>
            </c:dLbl>
            <c:dLbl>
              <c:idx val="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D-1261-4760-B2FD-CD047703997C}"/>
                </c:ext>
              </c:extLst>
            </c:dLbl>
            <c:dLbl>
              <c:idx val="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E-1261-4760-B2FD-CD047703997C}"/>
                </c:ext>
              </c:extLst>
            </c:dLbl>
            <c:dLbl>
              <c:idx val="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F-1261-4760-B2FD-CD047703997C}"/>
                </c:ext>
              </c:extLst>
            </c:dLbl>
            <c:dLbl>
              <c:idx val="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0-1261-4760-B2FD-CD047703997C}"/>
                </c:ext>
              </c:extLst>
            </c:dLbl>
            <c:dLbl>
              <c:idx val="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1-1261-4760-B2FD-CD047703997C}"/>
                </c:ext>
              </c:extLst>
            </c:dLbl>
            <c:dLbl>
              <c:idx val="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2-1261-4760-B2FD-CD047703997C}"/>
                </c:ext>
              </c:extLst>
            </c:dLbl>
            <c:dLbl>
              <c:idx val="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3-1261-4760-B2FD-CD047703997C}"/>
                </c:ext>
              </c:extLst>
            </c:dLbl>
            <c:dLbl>
              <c:idx val="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4-1261-4760-B2FD-CD047703997C}"/>
                </c:ext>
              </c:extLst>
            </c:dLbl>
            <c:dLbl>
              <c:idx val="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5-1261-4760-B2FD-CD047703997C}"/>
                </c:ext>
              </c:extLst>
            </c:dLbl>
            <c:dLbl>
              <c:idx val="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6-1261-4760-B2FD-CD047703997C}"/>
                </c:ext>
              </c:extLst>
            </c:dLbl>
            <c:dLbl>
              <c:idx val="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7-1261-4760-B2FD-CD047703997C}"/>
                </c:ext>
              </c:extLst>
            </c:dLbl>
            <c:dLbl>
              <c:idx val="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8-1261-4760-B2FD-CD047703997C}"/>
                </c:ext>
              </c:extLst>
            </c:dLbl>
            <c:dLbl>
              <c:idx val="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9-1261-4760-B2FD-CD047703997C}"/>
                </c:ext>
              </c:extLst>
            </c:dLbl>
            <c:dLbl>
              <c:idx val="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A-1261-4760-B2FD-CD047703997C}"/>
                </c:ext>
              </c:extLst>
            </c:dLbl>
            <c:dLbl>
              <c:idx val="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B-1261-4760-B2FD-CD047703997C}"/>
                </c:ext>
              </c:extLst>
            </c:dLbl>
            <c:dLbl>
              <c:idx val="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C-1261-4760-B2FD-CD047703997C}"/>
                </c:ext>
              </c:extLst>
            </c:dLbl>
            <c:dLbl>
              <c:idx val="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D-1261-4760-B2FD-CD047703997C}"/>
                </c:ext>
              </c:extLst>
            </c:dLbl>
            <c:dLbl>
              <c:idx val="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E-1261-4760-B2FD-CD047703997C}"/>
                </c:ext>
              </c:extLst>
            </c:dLbl>
            <c:dLbl>
              <c:idx val="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F-1261-4760-B2FD-CD047703997C}"/>
                </c:ext>
              </c:extLst>
            </c:dLbl>
            <c:dLbl>
              <c:idx val="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0-1261-4760-B2FD-CD047703997C}"/>
                </c:ext>
              </c:extLst>
            </c:dLbl>
            <c:dLbl>
              <c:idx val="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1-1261-4760-B2FD-CD047703997C}"/>
                </c:ext>
              </c:extLst>
            </c:dLbl>
            <c:dLbl>
              <c:idx val="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2-1261-4760-B2FD-CD047703997C}"/>
                </c:ext>
              </c:extLst>
            </c:dLbl>
            <c:dLbl>
              <c:idx val="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3-1261-4760-B2FD-CD047703997C}"/>
                </c:ext>
              </c:extLst>
            </c:dLbl>
            <c:dLbl>
              <c:idx val="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4-1261-4760-B2FD-CD047703997C}"/>
                </c:ext>
              </c:extLst>
            </c:dLbl>
            <c:dLbl>
              <c:idx val="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5-1261-4760-B2FD-CD047703997C}"/>
                </c:ext>
              </c:extLst>
            </c:dLbl>
            <c:dLbl>
              <c:idx val="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6-1261-4760-B2FD-CD047703997C}"/>
                </c:ext>
              </c:extLst>
            </c:dLbl>
            <c:dLbl>
              <c:idx val="1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7-1261-4760-B2FD-CD047703997C}"/>
                </c:ext>
              </c:extLst>
            </c:dLbl>
            <c:dLbl>
              <c:idx val="1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8-1261-4760-B2FD-CD047703997C}"/>
                </c:ext>
              </c:extLst>
            </c:dLbl>
            <c:dLbl>
              <c:idx val="1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9-1261-4760-B2FD-CD047703997C}"/>
                </c:ext>
              </c:extLst>
            </c:dLbl>
            <c:dLbl>
              <c:idx val="1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A-1261-4760-B2FD-CD047703997C}"/>
                </c:ext>
              </c:extLst>
            </c:dLbl>
            <c:dLbl>
              <c:idx val="1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B-1261-4760-B2FD-CD047703997C}"/>
                </c:ext>
              </c:extLst>
            </c:dLbl>
            <c:dLbl>
              <c:idx val="1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C-1261-4760-B2FD-CD047703997C}"/>
                </c:ext>
              </c:extLst>
            </c:dLbl>
            <c:dLbl>
              <c:idx val="1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D-1261-4760-B2FD-CD047703997C}"/>
                </c:ext>
              </c:extLst>
            </c:dLbl>
            <c:dLbl>
              <c:idx val="1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E-1261-4760-B2FD-CD047703997C}"/>
                </c:ext>
              </c:extLst>
            </c:dLbl>
            <c:dLbl>
              <c:idx val="1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F-1261-4760-B2FD-CD047703997C}"/>
                </c:ext>
              </c:extLst>
            </c:dLbl>
            <c:dLbl>
              <c:idx val="1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0-1261-4760-B2FD-CD047703997C}"/>
                </c:ext>
              </c:extLst>
            </c:dLbl>
            <c:dLbl>
              <c:idx val="1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1-1261-4760-B2FD-CD047703997C}"/>
                </c:ext>
              </c:extLst>
            </c:dLbl>
            <c:dLbl>
              <c:idx val="1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2-1261-4760-B2FD-CD047703997C}"/>
                </c:ext>
              </c:extLst>
            </c:dLbl>
            <c:dLbl>
              <c:idx val="1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3-1261-4760-B2FD-CD047703997C}"/>
                </c:ext>
              </c:extLst>
            </c:dLbl>
            <c:dLbl>
              <c:idx val="1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4-1261-4760-B2FD-CD047703997C}"/>
                </c:ext>
              </c:extLst>
            </c:dLbl>
            <c:dLbl>
              <c:idx val="1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5-1261-4760-B2FD-CD047703997C}"/>
                </c:ext>
              </c:extLst>
            </c:dLbl>
            <c:dLbl>
              <c:idx val="1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6-1261-4760-B2FD-CD047703997C}"/>
                </c:ext>
              </c:extLst>
            </c:dLbl>
            <c:dLbl>
              <c:idx val="1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7-1261-4760-B2FD-CD047703997C}"/>
                </c:ext>
              </c:extLst>
            </c:dLbl>
            <c:dLbl>
              <c:idx val="1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8-1261-4760-B2FD-CD047703997C}"/>
                </c:ext>
              </c:extLst>
            </c:dLbl>
            <c:dLbl>
              <c:idx val="1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9-1261-4760-B2FD-CD047703997C}"/>
                </c:ext>
              </c:extLst>
            </c:dLbl>
            <c:dLbl>
              <c:idx val="1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A-1261-4760-B2FD-CD047703997C}"/>
                </c:ext>
              </c:extLst>
            </c:dLbl>
            <c:dLbl>
              <c:idx val="1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B-1261-4760-B2FD-CD047703997C}"/>
                </c:ext>
              </c:extLst>
            </c:dLbl>
            <c:dLbl>
              <c:idx val="1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C-1261-4760-B2FD-CD047703997C}"/>
                </c:ext>
              </c:extLst>
            </c:dLbl>
            <c:dLbl>
              <c:idx val="1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D-1261-4760-B2FD-CD047703997C}"/>
                </c:ext>
              </c:extLst>
            </c:dLbl>
            <c:dLbl>
              <c:idx val="1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E-1261-4760-B2FD-CD047703997C}"/>
                </c:ext>
              </c:extLst>
            </c:dLbl>
            <c:dLbl>
              <c:idx val="1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F-1261-4760-B2FD-CD047703997C}"/>
                </c:ext>
              </c:extLst>
            </c:dLbl>
            <c:dLbl>
              <c:idx val="1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0-1261-4760-B2FD-CD047703997C}"/>
                </c:ext>
              </c:extLst>
            </c:dLbl>
            <c:dLbl>
              <c:idx val="1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1-1261-4760-B2FD-CD047703997C}"/>
                </c:ext>
              </c:extLst>
            </c:dLbl>
            <c:dLbl>
              <c:idx val="1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2-1261-4760-B2FD-CD047703997C}"/>
                </c:ext>
              </c:extLst>
            </c:dLbl>
            <c:dLbl>
              <c:idx val="1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3-1261-4760-B2FD-CD047703997C}"/>
                </c:ext>
              </c:extLst>
            </c:dLbl>
            <c:dLbl>
              <c:idx val="1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4-1261-4760-B2FD-CD047703997C}"/>
                </c:ext>
              </c:extLst>
            </c:dLbl>
            <c:dLbl>
              <c:idx val="1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5-1261-4760-B2FD-CD047703997C}"/>
                </c:ext>
              </c:extLst>
            </c:dLbl>
            <c:dLbl>
              <c:idx val="1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6-1261-4760-B2FD-CD047703997C}"/>
                </c:ext>
              </c:extLst>
            </c:dLbl>
            <c:dLbl>
              <c:idx val="1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7-1261-4760-B2FD-CD047703997C}"/>
                </c:ext>
              </c:extLst>
            </c:dLbl>
            <c:dLbl>
              <c:idx val="1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8-1261-4760-B2FD-CD047703997C}"/>
                </c:ext>
              </c:extLst>
            </c:dLbl>
            <c:dLbl>
              <c:idx val="1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9-1261-4760-B2FD-CD047703997C}"/>
                </c:ext>
              </c:extLst>
            </c:dLbl>
            <c:dLbl>
              <c:idx val="1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A-1261-4760-B2FD-CD047703997C}"/>
                </c:ext>
              </c:extLst>
            </c:dLbl>
            <c:dLbl>
              <c:idx val="1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B-1261-4760-B2FD-CD047703997C}"/>
                </c:ext>
              </c:extLst>
            </c:dLbl>
            <c:dLbl>
              <c:idx val="1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C-1261-4760-B2FD-CD047703997C}"/>
                </c:ext>
              </c:extLst>
            </c:dLbl>
            <c:dLbl>
              <c:idx val="1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D-1261-4760-B2FD-CD047703997C}"/>
                </c:ext>
              </c:extLst>
            </c:dLbl>
            <c:dLbl>
              <c:idx val="1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E-1261-4760-B2FD-CD047703997C}"/>
                </c:ext>
              </c:extLst>
            </c:dLbl>
            <c:dLbl>
              <c:idx val="1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F-1261-4760-B2FD-CD047703997C}"/>
                </c:ext>
              </c:extLst>
            </c:dLbl>
            <c:dLbl>
              <c:idx val="1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0-1261-4760-B2FD-CD047703997C}"/>
                </c:ext>
              </c:extLst>
            </c:dLbl>
            <c:dLbl>
              <c:idx val="1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1-1261-4760-B2FD-CD047703997C}"/>
                </c:ext>
              </c:extLst>
            </c:dLbl>
            <c:dLbl>
              <c:idx val="1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2-1261-4760-B2FD-CD047703997C}"/>
                </c:ext>
              </c:extLst>
            </c:dLbl>
            <c:dLbl>
              <c:idx val="1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3-1261-4760-B2FD-CD047703997C}"/>
                </c:ext>
              </c:extLst>
            </c:dLbl>
            <c:dLbl>
              <c:idx val="1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4-1261-4760-B2FD-CD047703997C}"/>
                </c:ext>
              </c:extLst>
            </c:dLbl>
            <c:dLbl>
              <c:idx val="1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5-1261-4760-B2FD-CD047703997C}"/>
                </c:ext>
              </c:extLst>
            </c:dLbl>
            <c:dLbl>
              <c:idx val="1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6-1261-4760-B2FD-CD047703997C}"/>
                </c:ext>
              </c:extLst>
            </c:dLbl>
            <c:dLbl>
              <c:idx val="1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7-1261-4760-B2FD-CD047703997C}"/>
                </c:ext>
              </c:extLst>
            </c:dLbl>
            <c:dLbl>
              <c:idx val="1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8-1261-4760-B2FD-CD047703997C}"/>
                </c:ext>
              </c:extLst>
            </c:dLbl>
            <c:dLbl>
              <c:idx val="1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9-1261-4760-B2FD-CD047703997C}"/>
                </c:ext>
              </c:extLst>
            </c:dLbl>
            <c:dLbl>
              <c:idx val="1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A-1261-4760-B2FD-CD047703997C}"/>
                </c:ext>
              </c:extLst>
            </c:dLbl>
            <c:dLbl>
              <c:idx val="1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B-1261-4760-B2FD-CD047703997C}"/>
                </c:ext>
              </c:extLst>
            </c:dLbl>
            <c:dLbl>
              <c:idx val="1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C-1261-4760-B2FD-CD047703997C}"/>
                </c:ext>
              </c:extLst>
            </c:dLbl>
            <c:dLbl>
              <c:idx val="1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D-1261-4760-B2FD-CD047703997C}"/>
                </c:ext>
              </c:extLst>
            </c:dLbl>
            <c:dLbl>
              <c:idx val="1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E-1261-4760-B2FD-CD047703997C}"/>
                </c:ext>
              </c:extLst>
            </c:dLbl>
            <c:dLbl>
              <c:idx val="1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F-1261-4760-B2FD-CD047703997C}"/>
                </c:ext>
              </c:extLst>
            </c:dLbl>
            <c:dLbl>
              <c:idx val="1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0-1261-4760-B2FD-CD047703997C}"/>
                </c:ext>
              </c:extLst>
            </c:dLbl>
            <c:dLbl>
              <c:idx val="1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1-1261-4760-B2FD-CD047703997C}"/>
                </c:ext>
              </c:extLst>
            </c:dLbl>
            <c:dLbl>
              <c:idx val="1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2-1261-4760-B2FD-CD047703997C}"/>
                </c:ext>
              </c:extLst>
            </c:dLbl>
            <c:dLbl>
              <c:idx val="1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3-1261-4760-B2FD-CD047703997C}"/>
                </c:ext>
              </c:extLst>
            </c:dLbl>
            <c:dLbl>
              <c:idx val="1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4-1261-4760-B2FD-CD047703997C}"/>
                </c:ext>
              </c:extLst>
            </c:dLbl>
            <c:dLbl>
              <c:idx val="1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5-1261-4760-B2FD-CD047703997C}"/>
                </c:ext>
              </c:extLst>
            </c:dLbl>
            <c:dLbl>
              <c:idx val="1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6-1261-4760-B2FD-CD047703997C}"/>
                </c:ext>
              </c:extLst>
            </c:dLbl>
            <c:dLbl>
              <c:idx val="1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7-1261-4760-B2FD-CD047703997C}"/>
                </c:ext>
              </c:extLst>
            </c:dLbl>
            <c:dLbl>
              <c:idx val="1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8-1261-4760-B2FD-CD047703997C}"/>
                </c:ext>
              </c:extLst>
            </c:dLbl>
            <c:dLbl>
              <c:idx val="1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9-1261-4760-B2FD-CD047703997C}"/>
                </c:ext>
              </c:extLst>
            </c:dLbl>
            <c:dLbl>
              <c:idx val="1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A-1261-4760-B2FD-CD047703997C}"/>
                </c:ext>
              </c:extLst>
            </c:dLbl>
            <c:dLbl>
              <c:idx val="1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B-1261-4760-B2FD-CD047703997C}"/>
                </c:ext>
              </c:extLst>
            </c:dLbl>
            <c:dLbl>
              <c:idx val="1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C-1261-4760-B2FD-CD047703997C}"/>
                </c:ext>
              </c:extLst>
            </c:dLbl>
            <c:dLbl>
              <c:idx val="1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D-1261-4760-B2FD-CD047703997C}"/>
                </c:ext>
              </c:extLst>
            </c:dLbl>
            <c:dLbl>
              <c:idx val="1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E-1261-4760-B2FD-CD047703997C}"/>
                </c:ext>
              </c:extLst>
            </c:dLbl>
            <c:dLbl>
              <c:idx val="1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F-1261-4760-B2FD-CD047703997C}"/>
                </c:ext>
              </c:extLst>
            </c:dLbl>
            <c:dLbl>
              <c:idx val="1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0-1261-4760-B2FD-CD047703997C}"/>
                </c:ext>
              </c:extLst>
            </c:dLbl>
            <c:dLbl>
              <c:idx val="1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1-1261-4760-B2FD-CD047703997C}"/>
                </c:ext>
              </c:extLst>
            </c:dLbl>
            <c:dLbl>
              <c:idx val="1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2-1261-4760-B2FD-CD047703997C}"/>
                </c:ext>
              </c:extLst>
            </c:dLbl>
            <c:dLbl>
              <c:idx val="1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3-1261-4760-B2FD-CD047703997C}"/>
                </c:ext>
              </c:extLst>
            </c:dLbl>
            <c:dLbl>
              <c:idx val="1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4-1261-4760-B2FD-CD047703997C}"/>
                </c:ext>
              </c:extLst>
            </c:dLbl>
            <c:dLbl>
              <c:idx val="1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5-1261-4760-B2FD-CD047703997C}"/>
                </c:ext>
              </c:extLst>
            </c:dLbl>
            <c:dLbl>
              <c:idx val="1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6-1261-4760-B2FD-CD047703997C}"/>
                </c:ext>
              </c:extLst>
            </c:dLbl>
            <c:dLbl>
              <c:idx val="1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7-1261-4760-B2FD-CD047703997C}"/>
                </c:ext>
              </c:extLst>
            </c:dLbl>
            <c:dLbl>
              <c:idx val="1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8-1261-4760-B2FD-CD047703997C}"/>
                </c:ext>
              </c:extLst>
            </c:dLbl>
            <c:dLbl>
              <c:idx val="1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9-1261-4760-B2FD-CD047703997C}"/>
                </c:ext>
              </c:extLst>
            </c:dLbl>
            <c:dLbl>
              <c:idx val="1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A-1261-4760-B2FD-CD047703997C}"/>
                </c:ext>
              </c:extLst>
            </c:dLbl>
            <c:dLbl>
              <c:idx val="1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B-1261-4760-B2FD-CD047703997C}"/>
                </c:ext>
              </c:extLst>
            </c:dLbl>
            <c:dLbl>
              <c:idx val="1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C-1261-4760-B2FD-CD047703997C}"/>
                </c:ext>
              </c:extLst>
            </c:dLbl>
            <c:dLbl>
              <c:idx val="1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D-1261-4760-B2FD-CD047703997C}"/>
                </c:ext>
              </c:extLst>
            </c:dLbl>
            <c:dLbl>
              <c:idx val="1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E-1261-4760-B2FD-CD047703997C}"/>
                </c:ext>
              </c:extLst>
            </c:dLbl>
            <c:dLbl>
              <c:idx val="1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F-1261-4760-B2FD-CD047703997C}"/>
                </c:ext>
              </c:extLst>
            </c:dLbl>
            <c:dLbl>
              <c:idx val="1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0-1261-4760-B2FD-CD047703997C}"/>
                </c:ext>
              </c:extLst>
            </c:dLbl>
            <c:dLbl>
              <c:idx val="1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1-1261-4760-B2FD-CD047703997C}"/>
                </c:ext>
              </c:extLst>
            </c:dLbl>
            <c:dLbl>
              <c:idx val="1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2-1261-4760-B2FD-CD047703997C}"/>
                </c:ext>
              </c:extLst>
            </c:dLbl>
            <c:dLbl>
              <c:idx val="1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3-1261-4760-B2FD-CD047703997C}"/>
                </c:ext>
              </c:extLst>
            </c:dLbl>
            <c:dLbl>
              <c:idx val="1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4-1261-4760-B2FD-CD047703997C}"/>
                </c:ext>
              </c:extLst>
            </c:dLbl>
            <c:dLbl>
              <c:idx val="1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5-1261-4760-B2FD-CD047703997C}"/>
                </c:ext>
              </c:extLst>
            </c:dLbl>
            <c:dLbl>
              <c:idx val="1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6-1261-4760-B2FD-CD047703997C}"/>
                </c:ext>
              </c:extLst>
            </c:dLbl>
            <c:dLbl>
              <c:idx val="1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7-1261-4760-B2FD-CD047703997C}"/>
                </c:ext>
              </c:extLst>
            </c:dLbl>
            <c:dLbl>
              <c:idx val="1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8-1261-4760-B2FD-CD047703997C}"/>
                </c:ext>
              </c:extLst>
            </c:dLbl>
            <c:dLbl>
              <c:idx val="1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9-1261-4760-B2FD-CD047703997C}"/>
                </c:ext>
              </c:extLst>
            </c:dLbl>
            <c:dLbl>
              <c:idx val="1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A-1261-4760-B2FD-CD047703997C}"/>
                </c:ext>
              </c:extLst>
            </c:dLbl>
            <c:dLbl>
              <c:idx val="2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B-1261-4760-B2FD-CD047703997C}"/>
                </c:ext>
              </c:extLst>
            </c:dLbl>
            <c:dLbl>
              <c:idx val="2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C-1261-4760-B2FD-CD047703997C}"/>
                </c:ext>
              </c:extLst>
            </c:dLbl>
            <c:dLbl>
              <c:idx val="2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D-1261-4760-B2FD-CD047703997C}"/>
                </c:ext>
              </c:extLst>
            </c:dLbl>
            <c:dLbl>
              <c:idx val="2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E-1261-4760-B2FD-CD047703997C}"/>
                </c:ext>
              </c:extLst>
            </c:dLbl>
            <c:dLbl>
              <c:idx val="2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F-1261-4760-B2FD-CD047703997C}"/>
                </c:ext>
              </c:extLst>
            </c:dLbl>
            <c:dLbl>
              <c:idx val="2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0-1261-4760-B2FD-CD047703997C}"/>
                </c:ext>
              </c:extLst>
            </c:dLbl>
            <c:dLbl>
              <c:idx val="2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1-1261-4760-B2FD-CD047703997C}"/>
                </c:ext>
              </c:extLst>
            </c:dLbl>
            <c:dLbl>
              <c:idx val="2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2-1261-4760-B2FD-CD047703997C}"/>
                </c:ext>
              </c:extLst>
            </c:dLbl>
            <c:dLbl>
              <c:idx val="2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3-1261-4760-B2FD-CD047703997C}"/>
                </c:ext>
              </c:extLst>
            </c:dLbl>
            <c:dLbl>
              <c:idx val="2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4-1261-4760-B2FD-CD047703997C}"/>
                </c:ext>
              </c:extLst>
            </c:dLbl>
            <c:dLbl>
              <c:idx val="2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5-1261-4760-B2FD-CD047703997C}"/>
                </c:ext>
              </c:extLst>
            </c:dLbl>
            <c:dLbl>
              <c:idx val="2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6-1261-4760-B2FD-CD047703997C}"/>
                </c:ext>
              </c:extLst>
            </c:dLbl>
            <c:dLbl>
              <c:idx val="2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7-1261-4760-B2FD-CD047703997C}"/>
                </c:ext>
              </c:extLst>
            </c:dLbl>
            <c:dLbl>
              <c:idx val="2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8-1261-4760-B2FD-CD047703997C}"/>
                </c:ext>
              </c:extLst>
            </c:dLbl>
            <c:dLbl>
              <c:idx val="2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9-1261-4760-B2FD-CD047703997C}"/>
                </c:ext>
              </c:extLst>
            </c:dLbl>
            <c:dLbl>
              <c:idx val="2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A-1261-4760-B2FD-CD047703997C}"/>
                </c:ext>
              </c:extLst>
            </c:dLbl>
            <c:dLbl>
              <c:idx val="2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B-1261-4760-B2FD-CD047703997C}"/>
                </c:ext>
              </c:extLst>
            </c:dLbl>
            <c:dLbl>
              <c:idx val="2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C-1261-4760-B2FD-CD047703997C}"/>
                </c:ext>
              </c:extLst>
            </c:dLbl>
            <c:dLbl>
              <c:idx val="2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D-1261-4760-B2FD-CD047703997C}"/>
                </c:ext>
              </c:extLst>
            </c:dLbl>
            <c:dLbl>
              <c:idx val="2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E-1261-4760-B2FD-CD047703997C}"/>
                </c:ext>
              </c:extLst>
            </c:dLbl>
            <c:dLbl>
              <c:idx val="2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F-1261-4760-B2FD-CD047703997C}"/>
                </c:ext>
              </c:extLst>
            </c:dLbl>
            <c:dLbl>
              <c:idx val="2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0-1261-4760-B2FD-CD047703997C}"/>
                </c:ext>
              </c:extLst>
            </c:dLbl>
            <c:dLbl>
              <c:idx val="2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1-1261-4760-B2FD-CD047703997C}"/>
                </c:ext>
              </c:extLst>
            </c:dLbl>
            <c:dLbl>
              <c:idx val="2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2-1261-4760-B2FD-CD047703997C}"/>
                </c:ext>
              </c:extLst>
            </c:dLbl>
            <c:dLbl>
              <c:idx val="2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3-1261-4760-B2FD-CD047703997C}"/>
                </c:ext>
              </c:extLst>
            </c:dLbl>
            <c:dLbl>
              <c:idx val="2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4-1261-4760-B2FD-CD047703997C}"/>
                </c:ext>
              </c:extLst>
            </c:dLbl>
            <c:dLbl>
              <c:idx val="2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5-1261-4760-B2FD-CD047703997C}"/>
                </c:ext>
              </c:extLst>
            </c:dLbl>
            <c:dLbl>
              <c:idx val="2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6-1261-4760-B2FD-CD047703997C}"/>
                </c:ext>
              </c:extLst>
            </c:dLbl>
            <c:dLbl>
              <c:idx val="2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7-1261-4760-B2FD-CD047703997C}"/>
                </c:ext>
              </c:extLst>
            </c:dLbl>
            <c:dLbl>
              <c:idx val="2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8-1261-4760-B2FD-CD047703997C}"/>
                </c:ext>
              </c:extLst>
            </c:dLbl>
            <c:dLbl>
              <c:idx val="2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9-1261-4760-B2FD-CD047703997C}"/>
                </c:ext>
              </c:extLst>
            </c:dLbl>
            <c:dLbl>
              <c:idx val="2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A-1261-4760-B2FD-CD047703997C}"/>
                </c:ext>
              </c:extLst>
            </c:dLbl>
            <c:dLbl>
              <c:idx val="2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B-1261-4760-B2FD-CD047703997C}"/>
                </c:ext>
              </c:extLst>
            </c:dLbl>
            <c:dLbl>
              <c:idx val="2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C-1261-4760-B2FD-CD047703997C}"/>
                </c:ext>
              </c:extLst>
            </c:dLbl>
            <c:dLbl>
              <c:idx val="2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D-1261-4760-B2FD-CD047703997C}"/>
                </c:ext>
              </c:extLst>
            </c:dLbl>
            <c:dLbl>
              <c:idx val="2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E-1261-4760-B2FD-CD047703997C}"/>
                </c:ext>
              </c:extLst>
            </c:dLbl>
            <c:dLbl>
              <c:idx val="2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F-1261-4760-B2FD-CD047703997C}"/>
                </c:ext>
              </c:extLst>
            </c:dLbl>
            <c:dLbl>
              <c:idx val="2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0-1261-4760-B2FD-CD047703997C}"/>
                </c:ext>
              </c:extLst>
            </c:dLbl>
            <c:dLbl>
              <c:idx val="2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1-1261-4760-B2FD-CD047703997C}"/>
                </c:ext>
              </c:extLst>
            </c:dLbl>
            <c:dLbl>
              <c:idx val="2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2-1261-4760-B2FD-CD047703997C}"/>
                </c:ext>
              </c:extLst>
            </c:dLbl>
            <c:dLbl>
              <c:idx val="2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3-1261-4760-B2FD-CD047703997C}"/>
                </c:ext>
              </c:extLst>
            </c:dLbl>
            <c:dLbl>
              <c:idx val="2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4-1261-4760-B2FD-CD047703997C}"/>
                </c:ext>
              </c:extLst>
            </c:dLbl>
            <c:dLbl>
              <c:idx val="2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5-1261-4760-B2FD-CD047703997C}"/>
                </c:ext>
              </c:extLst>
            </c:dLbl>
            <c:dLbl>
              <c:idx val="2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6-1261-4760-B2FD-CD047703997C}"/>
                </c:ext>
              </c:extLst>
            </c:dLbl>
            <c:dLbl>
              <c:idx val="2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7-1261-4760-B2FD-CD047703997C}"/>
                </c:ext>
              </c:extLst>
            </c:dLbl>
            <c:dLbl>
              <c:idx val="2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8-1261-4760-B2FD-CD047703997C}"/>
                </c:ext>
              </c:extLst>
            </c:dLbl>
            <c:dLbl>
              <c:idx val="2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9-1261-4760-B2FD-CD047703997C}"/>
                </c:ext>
              </c:extLst>
            </c:dLbl>
            <c:dLbl>
              <c:idx val="2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A-1261-4760-B2FD-CD047703997C}"/>
                </c:ext>
              </c:extLst>
            </c:dLbl>
            <c:dLbl>
              <c:idx val="2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B-1261-4760-B2FD-CD047703997C}"/>
                </c:ext>
              </c:extLst>
            </c:dLbl>
            <c:dLbl>
              <c:idx val="2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C-1261-4760-B2FD-CD047703997C}"/>
                </c:ext>
              </c:extLst>
            </c:dLbl>
            <c:dLbl>
              <c:idx val="2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D-1261-4760-B2FD-CD047703997C}"/>
                </c:ext>
              </c:extLst>
            </c:dLbl>
            <c:dLbl>
              <c:idx val="2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E-1261-4760-B2FD-CD047703997C}"/>
                </c:ext>
              </c:extLst>
            </c:dLbl>
            <c:dLbl>
              <c:idx val="2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F-1261-4760-B2FD-CD047703997C}"/>
                </c:ext>
              </c:extLst>
            </c:dLbl>
            <c:dLbl>
              <c:idx val="2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0-1261-4760-B2FD-CD047703997C}"/>
                </c:ext>
              </c:extLst>
            </c:dLbl>
            <c:dLbl>
              <c:idx val="2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1-1261-4760-B2FD-CD047703997C}"/>
                </c:ext>
              </c:extLst>
            </c:dLbl>
            <c:dLbl>
              <c:idx val="2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2-1261-4760-B2FD-CD047703997C}"/>
                </c:ext>
              </c:extLst>
            </c:dLbl>
            <c:dLbl>
              <c:idx val="2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3-1261-4760-B2FD-CD047703997C}"/>
                </c:ext>
              </c:extLst>
            </c:dLbl>
            <c:dLbl>
              <c:idx val="2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4-1261-4760-B2FD-CD047703997C}"/>
                </c:ext>
              </c:extLst>
            </c:dLbl>
            <c:dLbl>
              <c:idx val="2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5-1261-4760-B2FD-CD047703997C}"/>
                </c:ext>
              </c:extLst>
            </c:dLbl>
            <c:dLbl>
              <c:idx val="2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6-1261-4760-B2FD-CD047703997C}"/>
                </c:ext>
              </c:extLst>
            </c:dLbl>
            <c:dLbl>
              <c:idx val="2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7-1261-4760-B2FD-CD047703997C}"/>
                </c:ext>
              </c:extLst>
            </c:dLbl>
            <c:dLbl>
              <c:idx val="2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8-1261-4760-B2FD-CD047703997C}"/>
                </c:ext>
              </c:extLst>
            </c:dLbl>
            <c:dLbl>
              <c:idx val="2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9-1261-4760-B2FD-CD047703997C}"/>
                </c:ext>
              </c:extLst>
            </c:dLbl>
            <c:dLbl>
              <c:idx val="2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A-1261-4760-B2FD-CD047703997C}"/>
                </c:ext>
              </c:extLst>
            </c:dLbl>
            <c:dLbl>
              <c:idx val="2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B-1261-4760-B2FD-CD047703997C}"/>
                </c:ext>
              </c:extLst>
            </c:dLbl>
            <c:dLbl>
              <c:idx val="2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C-1261-4760-B2FD-CD047703997C}"/>
                </c:ext>
              </c:extLst>
            </c:dLbl>
            <c:dLbl>
              <c:idx val="2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D-1261-4760-B2FD-CD047703997C}"/>
                </c:ext>
              </c:extLst>
            </c:dLbl>
            <c:dLbl>
              <c:idx val="2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E-1261-4760-B2FD-CD047703997C}"/>
                </c:ext>
              </c:extLst>
            </c:dLbl>
            <c:dLbl>
              <c:idx val="2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F-1261-4760-B2FD-CD047703997C}"/>
                </c:ext>
              </c:extLst>
            </c:dLbl>
            <c:dLbl>
              <c:idx val="2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0-1261-4760-B2FD-CD047703997C}"/>
                </c:ext>
              </c:extLst>
            </c:dLbl>
            <c:dLbl>
              <c:idx val="2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1-1261-4760-B2FD-CD047703997C}"/>
                </c:ext>
              </c:extLst>
            </c:dLbl>
            <c:dLbl>
              <c:idx val="2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2-1261-4760-B2FD-CD047703997C}"/>
                </c:ext>
              </c:extLst>
            </c:dLbl>
            <c:dLbl>
              <c:idx val="2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3-1261-4760-B2FD-CD047703997C}"/>
                </c:ext>
              </c:extLst>
            </c:dLbl>
            <c:dLbl>
              <c:idx val="2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4-1261-4760-B2FD-CD047703997C}"/>
                </c:ext>
              </c:extLst>
            </c:dLbl>
            <c:dLbl>
              <c:idx val="2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5-1261-4760-B2FD-CD047703997C}"/>
                </c:ext>
              </c:extLst>
            </c:dLbl>
            <c:dLbl>
              <c:idx val="2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6-1261-4760-B2FD-CD047703997C}"/>
                </c:ext>
              </c:extLst>
            </c:dLbl>
            <c:dLbl>
              <c:idx val="2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7-1261-4760-B2FD-CD047703997C}"/>
                </c:ext>
              </c:extLst>
            </c:dLbl>
            <c:dLbl>
              <c:idx val="2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8-1261-4760-B2FD-CD047703997C}"/>
                </c:ext>
              </c:extLst>
            </c:dLbl>
            <c:dLbl>
              <c:idx val="2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9-1261-4760-B2FD-CD047703997C}"/>
                </c:ext>
              </c:extLst>
            </c:dLbl>
            <c:dLbl>
              <c:idx val="2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A-1261-4760-B2FD-CD047703997C}"/>
                </c:ext>
              </c:extLst>
            </c:dLbl>
            <c:dLbl>
              <c:idx val="2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B-1261-4760-B2FD-CD047703997C}"/>
                </c:ext>
              </c:extLst>
            </c:dLbl>
            <c:dLbl>
              <c:idx val="2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C-1261-4760-B2FD-CD047703997C}"/>
                </c:ext>
              </c:extLst>
            </c:dLbl>
            <c:dLbl>
              <c:idx val="2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D-1261-4760-B2FD-CD047703997C}"/>
                </c:ext>
              </c:extLst>
            </c:dLbl>
            <c:dLbl>
              <c:idx val="2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E-1261-4760-B2FD-CD047703997C}"/>
                </c:ext>
              </c:extLst>
            </c:dLbl>
            <c:dLbl>
              <c:idx val="2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F-1261-4760-B2FD-CD047703997C}"/>
                </c:ext>
              </c:extLst>
            </c:dLbl>
            <c:dLbl>
              <c:idx val="2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0-1261-4760-B2FD-CD047703997C}"/>
                </c:ext>
              </c:extLst>
            </c:dLbl>
            <c:dLbl>
              <c:idx val="2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1-1261-4760-B2FD-CD047703997C}"/>
                </c:ext>
              </c:extLst>
            </c:dLbl>
            <c:dLbl>
              <c:idx val="2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2-1261-4760-B2FD-CD047703997C}"/>
                </c:ext>
              </c:extLst>
            </c:dLbl>
            <c:dLbl>
              <c:idx val="2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3-1261-4760-B2FD-CD047703997C}"/>
                </c:ext>
              </c:extLst>
            </c:dLbl>
            <c:dLbl>
              <c:idx val="2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4-1261-4760-B2FD-CD047703997C}"/>
                </c:ext>
              </c:extLst>
            </c:dLbl>
            <c:dLbl>
              <c:idx val="2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5-1261-4760-B2FD-CD047703997C}"/>
                </c:ext>
              </c:extLst>
            </c:dLbl>
            <c:dLbl>
              <c:idx val="2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6-1261-4760-B2FD-CD047703997C}"/>
                </c:ext>
              </c:extLst>
            </c:dLbl>
            <c:dLbl>
              <c:idx val="2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7-1261-4760-B2FD-CD047703997C}"/>
                </c:ext>
              </c:extLst>
            </c:dLbl>
            <c:dLbl>
              <c:idx val="2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8-1261-4760-B2FD-CD047703997C}"/>
                </c:ext>
              </c:extLst>
            </c:dLbl>
            <c:dLbl>
              <c:idx val="2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9-1261-4760-B2FD-CD047703997C}"/>
                </c:ext>
              </c:extLst>
            </c:dLbl>
            <c:dLbl>
              <c:idx val="2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A-1261-4760-B2FD-CD047703997C}"/>
                </c:ext>
              </c:extLst>
            </c:dLbl>
            <c:dLbl>
              <c:idx val="2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B-1261-4760-B2FD-CD047703997C}"/>
                </c:ext>
              </c:extLst>
            </c:dLbl>
            <c:dLbl>
              <c:idx val="2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C-1261-4760-B2FD-CD047703997C}"/>
                </c:ext>
              </c:extLst>
            </c:dLbl>
            <c:dLbl>
              <c:idx val="2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D-1261-4760-B2FD-CD047703997C}"/>
                </c:ext>
              </c:extLst>
            </c:dLbl>
            <c:dLbl>
              <c:idx val="2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E-1261-4760-B2FD-CD047703997C}"/>
                </c:ext>
              </c:extLst>
            </c:dLbl>
            <c:dLbl>
              <c:idx val="3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F-1261-4760-B2FD-CD047703997C}"/>
                </c:ext>
              </c:extLst>
            </c:dLbl>
            <c:dLbl>
              <c:idx val="3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0-1261-4760-B2FD-CD047703997C}"/>
                </c:ext>
              </c:extLst>
            </c:dLbl>
            <c:dLbl>
              <c:idx val="3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1-1261-4760-B2FD-CD047703997C}"/>
                </c:ext>
              </c:extLst>
            </c:dLbl>
            <c:dLbl>
              <c:idx val="3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2-1261-4760-B2FD-CD047703997C}"/>
                </c:ext>
              </c:extLst>
            </c:dLbl>
            <c:dLbl>
              <c:idx val="3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3-1261-4760-B2FD-CD047703997C}"/>
                </c:ext>
              </c:extLst>
            </c:dLbl>
            <c:dLbl>
              <c:idx val="3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4-1261-4760-B2FD-CD047703997C}"/>
                </c:ext>
              </c:extLst>
            </c:dLbl>
            <c:dLbl>
              <c:idx val="3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5-1261-4760-B2FD-CD047703997C}"/>
                </c:ext>
              </c:extLst>
            </c:dLbl>
            <c:dLbl>
              <c:idx val="3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6-1261-4760-B2FD-CD047703997C}"/>
                </c:ext>
              </c:extLst>
            </c:dLbl>
            <c:dLbl>
              <c:idx val="3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7-1261-4760-B2FD-CD047703997C}"/>
                </c:ext>
              </c:extLst>
            </c:dLbl>
            <c:dLbl>
              <c:idx val="3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8-1261-4760-B2FD-CD047703997C}"/>
                </c:ext>
              </c:extLst>
            </c:dLbl>
            <c:dLbl>
              <c:idx val="3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9-1261-4760-B2FD-CD047703997C}"/>
                </c:ext>
              </c:extLst>
            </c:dLbl>
            <c:dLbl>
              <c:idx val="3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A-1261-4760-B2FD-CD047703997C}"/>
                </c:ext>
              </c:extLst>
            </c:dLbl>
            <c:dLbl>
              <c:idx val="3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B-1261-4760-B2FD-CD047703997C}"/>
                </c:ext>
              </c:extLst>
            </c:dLbl>
            <c:dLbl>
              <c:idx val="3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C-1261-4760-B2FD-CD047703997C}"/>
                </c:ext>
              </c:extLst>
            </c:dLbl>
            <c:dLbl>
              <c:idx val="3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D-1261-4760-B2FD-CD047703997C}"/>
                </c:ext>
              </c:extLst>
            </c:dLbl>
            <c:dLbl>
              <c:idx val="3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E-1261-4760-B2FD-CD047703997C}"/>
                </c:ext>
              </c:extLst>
            </c:dLbl>
            <c:dLbl>
              <c:idx val="3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F-1261-4760-B2FD-CD047703997C}"/>
                </c:ext>
              </c:extLst>
            </c:dLbl>
            <c:dLbl>
              <c:idx val="3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0-1261-4760-B2FD-CD047703997C}"/>
                </c:ext>
              </c:extLst>
            </c:dLbl>
            <c:dLbl>
              <c:idx val="3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1-1261-4760-B2FD-CD047703997C}"/>
                </c:ext>
              </c:extLst>
            </c:dLbl>
            <c:dLbl>
              <c:idx val="3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2-1261-4760-B2FD-CD047703997C}"/>
                </c:ext>
              </c:extLst>
            </c:dLbl>
            <c:dLbl>
              <c:idx val="3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3-1261-4760-B2FD-CD047703997C}"/>
                </c:ext>
              </c:extLst>
            </c:dLbl>
            <c:dLbl>
              <c:idx val="3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4-1261-4760-B2FD-CD047703997C}"/>
                </c:ext>
              </c:extLst>
            </c:dLbl>
            <c:dLbl>
              <c:idx val="3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5-1261-4760-B2FD-CD047703997C}"/>
                </c:ext>
              </c:extLst>
            </c:dLbl>
            <c:dLbl>
              <c:idx val="3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6-1261-4760-B2FD-CD047703997C}"/>
                </c:ext>
              </c:extLst>
            </c:dLbl>
            <c:dLbl>
              <c:idx val="3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7-1261-4760-B2FD-CD047703997C}"/>
                </c:ext>
              </c:extLst>
            </c:dLbl>
            <c:dLbl>
              <c:idx val="3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8-1261-4760-B2FD-CD047703997C}"/>
                </c:ext>
              </c:extLst>
            </c:dLbl>
            <c:dLbl>
              <c:idx val="3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9-1261-4760-B2FD-CD047703997C}"/>
                </c:ext>
              </c:extLst>
            </c:dLbl>
            <c:dLbl>
              <c:idx val="3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A-1261-4760-B2FD-CD047703997C}"/>
                </c:ext>
              </c:extLst>
            </c:dLbl>
            <c:dLbl>
              <c:idx val="3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B-1261-4760-B2FD-CD047703997C}"/>
                </c:ext>
              </c:extLst>
            </c:dLbl>
            <c:dLbl>
              <c:idx val="3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C-1261-4760-B2FD-CD047703997C}"/>
                </c:ext>
              </c:extLst>
            </c:dLbl>
            <c:dLbl>
              <c:idx val="3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D-1261-4760-B2FD-CD047703997C}"/>
                </c:ext>
              </c:extLst>
            </c:dLbl>
            <c:dLbl>
              <c:idx val="3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E-1261-4760-B2FD-CD047703997C}"/>
                </c:ext>
              </c:extLst>
            </c:dLbl>
            <c:dLbl>
              <c:idx val="3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F-1261-4760-B2FD-CD047703997C}"/>
                </c:ext>
              </c:extLst>
            </c:dLbl>
            <c:dLbl>
              <c:idx val="3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0-1261-4760-B2FD-CD047703997C}"/>
                </c:ext>
              </c:extLst>
            </c:dLbl>
            <c:dLbl>
              <c:idx val="3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1-1261-4760-B2FD-CD047703997C}"/>
                </c:ext>
              </c:extLst>
            </c:dLbl>
            <c:dLbl>
              <c:idx val="3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2-1261-4760-B2FD-CD047703997C}"/>
                </c:ext>
              </c:extLst>
            </c:dLbl>
            <c:dLbl>
              <c:idx val="3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3-1261-4760-B2FD-CD047703997C}"/>
                </c:ext>
              </c:extLst>
            </c:dLbl>
            <c:dLbl>
              <c:idx val="3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4-1261-4760-B2FD-CD047703997C}"/>
                </c:ext>
              </c:extLst>
            </c:dLbl>
            <c:dLbl>
              <c:idx val="3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5-1261-4760-B2FD-CD047703997C}"/>
                </c:ext>
              </c:extLst>
            </c:dLbl>
            <c:dLbl>
              <c:idx val="3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6-1261-4760-B2FD-CD047703997C}"/>
                </c:ext>
              </c:extLst>
            </c:dLbl>
            <c:dLbl>
              <c:idx val="3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7-1261-4760-B2FD-CD047703997C}"/>
                </c:ext>
              </c:extLst>
            </c:dLbl>
            <c:dLbl>
              <c:idx val="3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8-1261-4760-B2FD-CD047703997C}"/>
                </c:ext>
              </c:extLst>
            </c:dLbl>
            <c:dLbl>
              <c:idx val="3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9-1261-4760-B2FD-CD047703997C}"/>
                </c:ext>
              </c:extLst>
            </c:dLbl>
            <c:dLbl>
              <c:idx val="3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A-1261-4760-B2FD-CD047703997C}"/>
                </c:ext>
              </c:extLst>
            </c:dLbl>
            <c:dLbl>
              <c:idx val="3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B-1261-4760-B2FD-CD047703997C}"/>
                </c:ext>
              </c:extLst>
            </c:dLbl>
            <c:dLbl>
              <c:idx val="3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C-1261-4760-B2FD-CD047703997C}"/>
                </c:ext>
              </c:extLst>
            </c:dLbl>
            <c:dLbl>
              <c:idx val="3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D-1261-4760-B2FD-CD047703997C}"/>
                </c:ext>
              </c:extLst>
            </c:dLbl>
            <c:dLbl>
              <c:idx val="3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E-1261-4760-B2FD-CD047703997C}"/>
                </c:ext>
              </c:extLst>
            </c:dLbl>
            <c:dLbl>
              <c:idx val="3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F-1261-4760-B2FD-CD047703997C}"/>
                </c:ext>
              </c:extLst>
            </c:dLbl>
            <c:dLbl>
              <c:idx val="3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0-1261-4760-B2FD-CD047703997C}"/>
                </c:ext>
              </c:extLst>
            </c:dLbl>
            <c:dLbl>
              <c:idx val="3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1-1261-4760-B2FD-CD047703997C}"/>
                </c:ext>
              </c:extLst>
            </c:dLbl>
            <c:dLbl>
              <c:idx val="3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2-1261-4760-B2FD-CD047703997C}"/>
                </c:ext>
              </c:extLst>
            </c:dLbl>
            <c:dLbl>
              <c:idx val="3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3-1261-4760-B2FD-CD047703997C}"/>
                </c:ext>
              </c:extLst>
            </c:dLbl>
            <c:dLbl>
              <c:idx val="3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4-1261-4760-B2FD-CD047703997C}"/>
                </c:ext>
              </c:extLst>
            </c:dLbl>
            <c:dLbl>
              <c:idx val="3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5-1261-4760-B2FD-CD047703997C}"/>
                </c:ext>
              </c:extLst>
            </c:dLbl>
            <c:dLbl>
              <c:idx val="3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6-1261-4760-B2FD-CD047703997C}"/>
                </c:ext>
              </c:extLst>
            </c:dLbl>
            <c:dLbl>
              <c:idx val="3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7-1261-4760-B2FD-CD047703997C}"/>
                </c:ext>
              </c:extLst>
            </c:dLbl>
            <c:dLbl>
              <c:idx val="3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8-1261-4760-B2FD-CD047703997C}"/>
                </c:ext>
              </c:extLst>
            </c:dLbl>
            <c:dLbl>
              <c:idx val="3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9-1261-4760-B2FD-CD047703997C}"/>
                </c:ext>
              </c:extLst>
            </c:dLbl>
            <c:dLbl>
              <c:idx val="3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A-1261-4760-B2FD-CD047703997C}"/>
                </c:ext>
              </c:extLst>
            </c:dLbl>
            <c:dLbl>
              <c:idx val="3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B-1261-4760-B2FD-CD047703997C}"/>
                </c:ext>
              </c:extLst>
            </c:dLbl>
            <c:dLbl>
              <c:idx val="3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C-1261-4760-B2FD-CD047703997C}"/>
                </c:ext>
              </c:extLst>
            </c:dLbl>
            <c:dLbl>
              <c:idx val="3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D-1261-4760-B2FD-CD047703997C}"/>
                </c:ext>
              </c:extLst>
            </c:dLbl>
            <c:dLbl>
              <c:idx val="3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E-1261-4760-B2FD-CD047703997C}"/>
                </c:ext>
              </c:extLst>
            </c:dLbl>
            <c:dLbl>
              <c:idx val="3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F-1261-4760-B2FD-CD047703997C}"/>
                </c:ext>
              </c:extLst>
            </c:dLbl>
            <c:dLbl>
              <c:idx val="365"/>
              <c:tx>
                <c:rich>
                  <a:bodyPr/>
                  <a:lstStyle/>
                  <a:p>
                    <a:fld id="{0F919A5E-4D61-43B2-B10D-9C4DC119FE9A}"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layout>
                    <c:manualLayout>
                      <c:w val="0.12578082554586362"/>
                      <c:h val="0.14939107590023629"/>
                    </c:manualLayout>
                  </c15:layout>
                  <c15:dlblFieldTable/>
                  <c15:showDataLabelsRange val="1"/>
                </c:ext>
                <c:ext xmlns:c16="http://schemas.microsoft.com/office/drawing/2014/chart" uri="{C3380CC4-5D6E-409C-BE32-E72D297353CC}">
                  <c16:uniqueId val="{00000170-1261-4760-B2FD-CD047703997C}"/>
                </c:ext>
              </c:extLst>
            </c:dLbl>
            <c:dLbl>
              <c:idx val="3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1-1261-4760-B2FD-CD047703997C}"/>
                </c:ext>
              </c:extLst>
            </c:dLbl>
            <c:dLbl>
              <c:idx val="3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2-1261-4760-B2FD-CD047703997C}"/>
                </c:ext>
              </c:extLst>
            </c:dLbl>
            <c:dLbl>
              <c:idx val="3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3-1261-4760-B2FD-CD047703997C}"/>
                </c:ext>
              </c:extLst>
            </c:dLbl>
            <c:dLbl>
              <c:idx val="3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4-1261-4760-B2FD-CD047703997C}"/>
                </c:ext>
              </c:extLst>
            </c:dLbl>
            <c:dLbl>
              <c:idx val="3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5-1261-4760-B2FD-CD047703997C}"/>
                </c:ext>
              </c:extLst>
            </c:dLbl>
            <c:dLbl>
              <c:idx val="3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6-1261-4760-B2FD-CD047703997C}"/>
                </c:ext>
              </c:extLst>
            </c:dLbl>
            <c:dLbl>
              <c:idx val="3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7-1261-4760-B2FD-CD047703997C}"/>
                </c:ext>
              </c:extLst>
            </c:dLbl>
            <c:dLbl>
              <c:idx val="3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8-1261-4760-B2FD-CD047703997C}"/>
                </c:ext>
              </c:extLst>
            </c:dLbl>
            <c:dLbl>
              <c:idx val="3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9-1261-4760-B2FD-CD047703997C}"/>
                </c:ext>
              </c:extLst>
            </c:dLbl>
            <c:dLbl>
              <c:idx val="3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A-1261-4760-B2FD-CD047703997C}"/>
                </c:ext>
              </c:extLst>
            </c:dLbl>
            <c:dLbl>
              <c:idx val="3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B-1261-4760-B2FD-CD047703997C}"/>
                </c:ext>
              </c:extLst>
            </c:dLbl>
            <c:dLbl>
              <c:idx val="3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C-1261-4760-B2FD-CD047703997C}"/>
                </c:ext>
              </c:extLst>
            </c:dLbl>
            <c:dLbl>
              <c:idx val="3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D-1261-4760-B2FD-CD047703997C}"/>
                </c:ext>
              </c:extLst>
            </c:dLbl>
            <c:dLbl>
              <c:idx val="3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E-1261-4760-B2FD-CD047703997C}"/>
                </c:ext>
              </c:extLst>
            </c:dLbl>
            <c:dLbl>
              <c:idx val="3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F-1261-4760-B2FD-CD047703997C}"/>
                </c:ext>
              </c:extLst>
            </c:dLbl>
            <c:dLbl>
              <c:idx val="3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0-1261-4760-B2FD-CD047703997C}"/>
                </c:ext>
              </c:extLst>
            </c:dLbl>
            <c:dLbl>
              <c:idx val="3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1-1261-4760-B2FD-CD047703997C}"/>
                </c:ext>
              </c:extLst>
            </c:dLbl>
            <c:dLbl>
              <c:idx val="3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2-1261-4760-B2FD-CD047703997C}"/>
                </c:ext>
              </c:extLst>
            </c:dLbl>
            <c:dLbl>
              <c:idx val="3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3-1261-4760-B2FD-CD047703997C}"/>
                </c:ext>
              </c:extLst>
            </c:dLbl>
            <c:dLbl>
              <c:idx val="3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4-1261-4760-B2FD-CD047703997C}"/>
                </c:ext>
              </c:extLst>
            </c:dLbl>
            <c:dLbl>
              <c:idx val="3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5-1261-4760-B2FD-CD047703997C}"/>
                </c:ext>
              </c:extLst>
            </c:dLbl>
            <c:dLbl>
              <c:idx val="3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6-1261-4760-B2FD-CD047703997C}"/>
                </c:ext>
              </c:extLst>
            </c:dLbl>
            <c:dLbl>
              <c:idx val="3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7-1261-4760-B2FD-CD047703997C}"/>
                </c:ext>
              </c:extLst>
            </c:dLbl>
            <c:dLbl>
              <c:idx val="3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8-1261-4760-B2FD-CD047703997C}"/>
                </c:ext>
              </c:extLst>
            </c:dLbl>
            <c:dLbl>
              <c:idx val="3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9-1261-4760-B2FD-CD047703997C}"/>
                </c:ext>
              </c:extLst>
            </c:dLbl>
            <c:dLbl>
              <c:idx val="3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A-1261-4760-B2FD-CD047703997C}"/>
                </c:ext>
              </c:extLst>
            </c:dLbl>
            <c:dLbl>
              <c:idx val="3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B-1261-4760-B2FD-CD047703997C}"/>
                </c:ext>
              </c:extLst>
            </c:dLbl>
            <c:dLbl>
              <c:idx val="3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C-1261-4760-B2FD-CD047703997C}"/>
                </c:ext>
              </c:extLst>
            </c:dLbl>
            <c:dLbl>
              <c:idx val="3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D-1261-4760-B2FD-CD047703997C}"/>
                </c:ext>
              </c:extLst>
            </c:dLbl>
            <c:dLbl>
              <c:idx val="3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E-1261-4760-B2FD-CD047703997C}"/>
                </c:ext>
              </c:extLst>
            </c:dLbl>
            <c:dLbl>
              <c:idx val="3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F-1261-4760-B2FD-CD047703997C}"/>
                </c:ext>
              </c:extLst>
            </c:dLbl>
            <c:dLbl>
              <c:idx val="3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0-1261-4760-B2FD-CD047703997C}"/>
                </c:ext>
              </c:extLst>
            </c:dLbl>
            <c:dLbl>
              <c:idx val="3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1-1261-4760-B2FD-CD047703997C}"/>
                </c:ext>
              </c:extLst>
            </c:dLbl>
            <c:dLbl>
              <c:idx val="3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2-1261-4760-B2FD-CD047703997C}"/>
                </c:ext>
              </c:extLst>
            </c:dLbl>
            <c:dLbl>
              <c:idx val="4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3-1261-4760-B2FD-CD047703997C}"/>
                </c:ext>
              </c:extLst>
            </c:dLbl>
            <c:dLbl>
              <c:idx val="4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4-1261-4760-B2FD-CD047703997C}"/>
                </c:ext>
              </c:extLst>
            </c:dLbl>
            <c:dLbl>
              <c:idx val="4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5-1261-4760-B2FD-CD047703997C}"/>
                </c:ext>
              </c:extLst>
            </c:dLbl>
            <c:dLbl>
              <c:idx val="4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6-1261-4760-B2FD-CD047703997C}"/>
                </c:ext>
              </c:extLst>
            </c:dLbl>
            <c:dLbl>
              <c:idx val="4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7-1261-4760-B2FD-CD047703997C}"/>
                </c:ext>
              </c:extLst>
            </c:dLbl>
            <c:dLbl>
              <c:idx val="4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8-1261-4760-B2FD-CD047703997C}"/>
                </c:ext>
              </c:extLst>
            </c:dLbl>
            <c:dLbl>
              <c:idx val="4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9-1261-4760-B2FD-CD047703997C}"/>
                </c:ext>
              </c:extLst>
            </c:dLbl>
            <c:dLbl>
              <c:idx val="407"/>
              <c:tx>
                <c:rich>
                  <a:bodyPr/>
                  <a:lstStyle/>
                  <a:p>
                    <a:fld id="{31F197E3-94EF-4232-BA06-02A16FC75FC9}"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19A-1261-4760-B2FD-CD047703997C}"/>
                </c:ext>
              </c:extLst>
            </c:dLbl>
            <c:dLbl>
              <c:idx val="4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B-1261-4760-B2FD-CD047703997C}"/>
                </c:ext>
              </c:extLst>
            </c:dLbl>
            <c:dLbl>
              <c:idx val="4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C-1261-4760-B2FD-CD047703997C}"/>
                </c:ext>
              </c:extLst>
            </c:dLbl>
            <c:dLbl>
              <c:idx val="4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D-1261-4760-B2FD-CD047703997C}"/>
                </c:ext>
              </c:extLst>
            </c:dLbl>
            <c:dLbl>
              <c:idx val="4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E-1261-4760-B2FD-CD047703997C}"/>
                </c:ext>
              </c:extLst>
            </c:dLbl>
            <c:dLbl>
              <c:idx val="4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F-1261-4760-B2FD-CD047703997C}"/>
                </c:ext>
              </c:extLst>
            </c:dLbl>
            <c:dLbl>
              <c:idx val="4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0-1261-4760-B2FD-CD047703997C}"/>
                </c:ext>
              </c:extLst>
            </c:dLbl>
            <c:dLbl>
              <c:idx val="4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1-1261-4760-B2FD-CD047703997C}"/>
                </c:ext>
              </c:extLst>
            </c:dLbl>
            <c:dLbl>
              <c:idx val="4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2-1261-4760-B2FD-CD047703997C}"/>
                </c:ext>
              </c:extLst>
            </c:dLbl>
            <c:dLbl>
              <c:idx val="4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3-1261-4760-B2FD-CD047703997C}"/>
                </c:ext>
              </c:extLst>
            </c:dLbl>
            <c:dLbl>
              <c:idx val="4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4-1261-4760-B2FD-CD047703997C}"/>
                </c:ext>
              </c:extLst>
            </c:dLbl>
            <c:dLbl>
              <c:idx val="4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5-1261-4760-B2FD-CD047703997C}"/>
                </c:ext>
              </c:extLst>
            </c:dLbl>
            <c:dLbl>
              <c:idx val="4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6-1261-4760-B2FD-CD047703997C}"/>
                </c:ext>
              </c:extLst>
            </c:dLbl>
            <c:dLbl>
              <c:idx val="4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7-1261-4760-B2FD-CD047703997C}"/>
                </c:ext>
              </c:extLst>
            </c:dLbl>
            <c:dLbl>
              <c:idx val="4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8-1261-4760-B2FD-CD047703997C}"/>
                </c:ext>
              </c:extLst>
            </c:dLbl>
            <c:dLbl>
              <c:idx val="4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9-1261-4760-B2FD-CD047703997C}"/>
                </c:ext>
              </c:extLst>
            </c:dLbl>
            <c:dLbl>
              <c:idx val="4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A-1261-4760-B2FD-CD047703997C}"/>
                </c:ext>
              </c:extLst>
            </c:dLbl>
            <c:dLbl>
              <c:idx val="4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B-1261-4760-B2FD-CD047703997C}"/>
                </c:ext>
              </c:extLst>
            </c:dLbl>
            <c:dLbl>
              <c:idx val="4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C-1261-4760-B2FD-CD047703997C}"/>
                </c:ext>
              </c:extLst>
            </c:dLbl>
            <c:dLbl>
              <c:idx val="4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D-1261-4760-B2FD-CD047703997C}"/>
                </c:ext>
              </c:extLst>
            </c:dLbl>
            <c:dLbl>
              <c:idx val="4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E-1261-4760-B2FD-CD047703997C}"/>
                </c:ext>
              </c:extLst>
            </c:dLbl>
            <c:dLbl>
              <c:idx val="4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F-1261-4760-B2FD-CD047703997C}"/>
                </c:ext>
              </c:extLst>
            </c:dLbl>
            <c:dLbl>
              <c:idx val="4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0-1261-4760-B2FD-CD047703997C}"/>
                </c:ext>
              </c:extLst>
            </c:dLbl>
            <c:dLbl>
              <c:idx val="4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1-1261-4760-B2FD-CD047703997C}"/>
                </c:ext>
              </c:extLst>
            </c:dLbl>
            <c:dLbl>
              <c:idx val="4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2-1261-4760-B2FD-CD047703997C}"/>
                </c:ext>
              </c:extLst>
            </c:dLbl>
            <c:dLbl>
              <c:idx val="4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3-1261-4760-B2FD-CD047703997C}"/>
                </c:ext>
              </c:extLst>
            </c:dLbl>
            <c:dLbl>
              <c:idx val="4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4-1261-4760-B2FD-CD047703997C}"/>
                </c:ext>
              </c:extLst>
            </c:dLbl>
            <c:dLbl>
              <c:idx val="4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5-1261-4760-B2FD-CD047703997C}"/>
                </c:ext>
              </c:extLst>
            </c:dLbl>
            <c:dLbl>
              <c:idx val="4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6-1261-4760-B2FD-CD047703997C}"/>
                </c:ext>
              </c:extLst>
            </c:dLbl>
            <c:dLbl>
              <c:idx val="4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7-1261-4760-B2FD-CD047703997C}"/>
                </c:ext>
              </c:extLst>
            </c:dLbl>
            <c:dLbl>
              <c:idx val="4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8-1261-4760-B2FD-CD047703997C}"/>
                </c:ext>
              </c:extLst>
            </c:dLbl>
            <c:dLbl>
              <c:idx val="4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9-1261-4760-B2FD-CD047703997C}"/>
                </c:ext>
              </c:extLst>
            </c:dLbl>
            <c:dLbl>
              <c:idx val="4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A-1261-4760-B2FD-CD047703997C}"/>
                </c:ext>
              </c:extLst>
            </c:dLbl>
            <c:dLbl>
              <c:idx val="4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B-1261-4760-B2FD-CD047703997C}"/>
                </c:ext>
              </c:extLst>
            </c:dLbl>
            <c:dLbl>
              <c:idx val="4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C-1261-4760-B2FD-CD047703997C}"/>
                </c:ext>
              </c:extLst>
            </c:dLbl>
            <c:dLbl>
              <c:idx val="4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D-1261-4760-B2FD-CD047703997C}"/>
                </c:ext>
              </c:extLst>
            </c:dLbl>
            <c:dLbl>
              <c:idx val="4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E-1261-4760-B2FD-CD047703997C}"/>
                </c:ext>
              </c:extLst>
            </c:dLbl>
            <c:dLbl>
              <c:idx val="4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F-1261-4760-B2FD-CD047703997C}"/>
                </c:ext>
              </c:extLst>
            </c:dLbl>
            <c:dLbl>
              <c:idx val="4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0-1261-4760-B2FD-CD047703997C}"/>
                </c:ext>
              </c:extLst>
            </c:dLbl>
            <c:dLbl>
              <c:idx val="4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1-1261-4760-B2FD-CD047703997C}"/>
                </c:ext>
              </c:extLst>
            </c:dLbl>
            <c:dLbl>
              <c:idx val="4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2-1261-4760-B2FD-CD047703997C}"/>
                </c:ext>
              </c:extLst>
            </c:dLbl>
            <c:dLbl>
              <c:idx val="4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3-1261-4760-B2FD-CD047703997C}"/>
                </c:ext>
              </c:extLst>
            </c:dLbl>
            <c:dLbl>
              <c:idx val="4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4-1261-4760-B2FD-CD047703997C}"/>
                </c:ext>
              </c:extLst>
            </c:dLbl>
            <c:dLbl>
              <c:idx val="4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5-1261-4760-B2FD-CD047703997C}"/>
                </c:ext>
              </c:extLst>
            </c:dLbl>
            <c:dLbl>
              <c:idx val="4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6-1261-4760-B2FD-CD047703997C}"/>
                </c:ext>
              </c:extLst>
            </c:dLbl>
            <c:dLbl>
              <c:idx val="4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7-1261-4760-B2FD-CD047703997C}"/>
                </c:ext>
              </c:extLst>
            </c:dLbl>
            <c:dLbl>
              <c:idx val="4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8-1261-4760-B2FD-CD047703997C}"/>
                </c:ext>
              </c:extLst>
            </c:dLbl>
            <c:dLbl>
              <c:idx val="4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9-1261-4760-B2FD-CD047703997C}"/>
                </c:ext>
              </c:extLst>
            </c:dLbl>
            <c:dLbl>
              <c:idx val="4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A-1261-4760-B2FD-CD047703997C}"/>
                </c:ext>
              </c:extLst>
            </c:dLbl>
            <c:dLbl>
              <c:idx val="4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B-1261-4760-B2FD-CD047703997C}"/>
                </c:ext>
              </c:extLst>
            </c:dLbl>
            <c:dLbl>
              <c:idx val="4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C-1261-4760-B2FD-CD047703997C}"/>
                </c:ext>
              </c:extLst>
            </c:dLbl>
            <c:dLbl>
              <c:idx val="4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D-1261-4760-B2FD-CD047703997C}"/>
                </c:ext>
              </c:extLst>
            </c:dLbl>
            <c:dLbl>
              <c:idx val="4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E-1261-4760-B2FD-CD047703997C}"/>
                </c:ext>
              </c:extLst>
            </c:dLbl>
            <c:dLbl>
              <c:idx val="4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F-1261-4760-B2FD-CD047703997C}"/>
                </c:ext>
              </c:extLst>
            </c:dLbl>
            <c:dLbl>
              <c:idx val="4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0-1261-4760-B2FD-CD047703997C}"/>
                </c:ext>
              </c:extLst>
            </c:dLbl>
            <c:dLbl>
              <c:idx val="4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1-1261-4760-B2FD-CD047703997C}"/>
                </c:ext>
              </c:extLst>
            </c:dLbl>
            <c:dLbl>
              <c:idx val="4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2-1261-4760-B2FD-CD047703997C}"/>
                </c:ext>
              </c:extLst>
            </c:dLbl>
            <c:dLbl>
              <c:idx val="4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3-1261-4760-B2FD-CD047703997C}"/>
                </c:ext>
              </c:extLst>
            </c:dLbl>
            <c:dLbl>
              <c:idx val="4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4-1261-4760-B2FD-CD047703997C}"/>
                </c:ext>
              </c:extLst>
            </c:dLbl>
            <c:dLbl>
              <c:idx val="4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5-1261-4760-B2FD-CD047703997C}"/>
                </c:ext>
              </c:extLst>
            </c:dLbl>
            <c:dLbl>
              <c:idx val="4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6-1261-4760-B2FD-CD047703997C}"/>
                </c:ext>
              </c:extLst>
            </c:dLbl>
            <c:dLbl>
              <c:idx val="4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7-1261-4760-B2FD-CD047703997C}"/>
                </c:ext>
              </c:extLst>
            </c:dLbl>
            <c:dLbl>
              <c:idx val="4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8-1261-4760-B2FD-CD047703997C}"/>
                </c:ext>
              </c:extLst>
            </c:dLbl>
            <c:dLbl>
              <c:idx val="4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9-1261-4760-B2FD-CD047703997C}"/>
                </c:ext>
              </c:extLst>
            </c:dLbl>
            <c:dLbl>
              <c:idx val="4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A-1261-4760-B2FD-CD047703997C}"/>
                </c:ext>
              </c:extLst>
            </c:dLbl>
            <c:dLbl>
              <c:idx val="4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B-1261-4760-B2FD-CD047703997C}"/>
                </c:ext>
              </c:extLst>
            </c:dLbl>
            <c:dLbl>
              <c:idx val="4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C-1261-4760-B2FD-CD047703997C}"/>
                </c:ext>
              </c:extLst>
            </c:dLbl>
            <c:dLbl>
              <c:idx val="4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D-1261-4760-B2FD-CD047703997C}"/>
                </c:ext>
              </c:extLst>
            </c:dLbl>
            <c:dLbl>
              <c:idx val="4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E-1261-4760-B2FD-CD047703997C}"/>
                </c:ext>
              </c:extLst>
            </c:dLbl>
            <c:dLbl>
              <c:idx val="4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F-1261-4760-B2FD-CD047703997C}"/>
                </c:ext>
              </c:extLst>
            </c:dLbl>
            <c:dLbl>
              <c:idx val="4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0-1261-4760-B2FD-CD047703997C}"/>
                </c:ext>
              </c:extLst>
            </c:dLbl>
            <c:dLbl>
              <c:idx val="4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1-1261-4760-B2FD-CD047703997C}"/>
                </c:ext>
              </c:extLst>
            </c:dLbl>
            <c:dLbl>
              <c:idx val="4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2-1261-4760-B2FD-CD047703997C}"/>
                </c:ext>
              </c:extLst>
            </c:dLbl>
            <c:dLbl>
              <c:idx val="4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3-1261-4760-B2FD-CD047703997C}"/>
                </c:ext>
              </c:extLst>
            </c:dLbl>
            <c:dLbl>
              <c:idx val="4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4-1261-4760-B2FD-CD047703997C}"/>
                </c:ext>
              </c:extLst>
            </c:dLbl>
            <c:dLbl>
              <c:idx val="4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5-1261-4760-B2FD-CD047703997C}"/>
                </c:ext>
              </c:extLst>
            </c:dLbl>
            <c:dLbl>
              <c:idx val="4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6-1261-4760-B2FD-CD047703997C}"/>
                </c:ext>
              </c:extLst>
            </c:dLbl>
            <c:dLbl>
              <c:idx val="4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7-1261-4760-B2FD-CD047703997C}"/>
                </c:ext>
              </c:extLst>
            </c:dLbl>
            <c:dLbl>
              <c:idx val="4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8-1261-4760-B2FD-CD047703997C}"/>
                </c:ext>
              </c:extLst>
            </c:dLbl>
            <c:dLbl>
              <c:idx val="4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9-1261-4760-B2FD-CD047703997C}"/>
                </c:ext>
              </c:extLst>
            </c:dLbl>
            <c:dLbl>
              <c:idx val="4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A-1261-4760-B2FD-CD047703997C}"/>
                </c:ext>
              </c:extLst>
            </c:dLbl>
            <c:dLbl>
              <c:idx val="4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B-1261-4760-B2FD-CD047703997C}"/>
                </c:ext>
              </c:extLst>
            </c:dLbl>
            <c:dLbl>
              <c:idx val="4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C-1261-4760-B2FD-CD047703997C}"/>
                </c:ext>
              </c:extLst>
            </c:dLbl>
            <c:dLbl>
              <c:idx val="4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D-1261-4760-B2FD-CD047703997C}"/>
                </c:ext>
              </c:extLst>
            </c:dLbl>
            <c:dLbl>
              <c:idx val="4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E-1261-4760-B2FD-CD047703997C}"/>
                </c:ext>
              </c:extLst>
            </c:dLbl>
            <c:dLbl>
              <c:idx val="4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F-1261-4760-B2FD-CD047703997C}"/>
                </c:ext>
              </c:extLst>
            </c:dLbl>
            <c:dLbl>
              <c:idx val="4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0-1261-4760-B2FD-CD047703997C}"/>
                </c:ext>
              </c:extLst>
            </c:dLbl>
            <c:dLbl>
              <c:idx val="4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1-1261-4760-B2FD-CD047703997C}"/>
                </c:ext>
              </c:extLst>
            </c:dLbl>
            <c:dLbl>
              <c:idx val="4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2-1261-4760-B2FD-CD047703997C}"/>
                </c:ext>
              </c:extLst>
            </c:dLbl>
            <c:dLbl>
              <c:idx val="4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3-1261-4760-B2FD-CD047703997C}"/>
                </c:ext>
              </c:extLst>
            </c:dLbl>
            <c:dLbl>
              <c:idx val="4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4-1261-4760-B2FD-CD047703997C}"/>
                </c:ext>
              </c:extLst>
            </c:dLbl>
            <c:dLbl>
              <c:idx val="4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5-1261-4760-B2FD-CD047703997C}"/>
                </c:ext>
              </c:extLst>
            </c:dLbl>
            <c:dLbl>
              <c:idx val="4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6-1261-4760-B2FD-CD047703997C}"/>
                </c:ext>
              </c:extLst>
            </c:dLbl>
            <c:dLbl>
              <c:idx val="5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7-1261-4760-B2FD-CD047703997C}"/>
                </c:ext>
              </c:extLst>
            </c:dLbl>
            <c:dLbl>
              <c:idx val="5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8-1261-4760-B2FD-CD047703997C}"/>
                </c:ext>
              </c:extLst>
            </c:dLbl>
            <c:dLbl>
              <c:idx val="5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9-1261-4760-B2FD-CD047703997C}"/>
                </c:ext>
              </c:extLst>
            </c:dLbl>
            <c:dLbl>
              <c:idx val="5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A-1261-4760-B2FD-CD047703997C}"/>
                </c:ext>
              </c:extLst>
            </c:dLbl>
            <c:dLbl>
              <c:idx val="5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B-1261-4760-B2FD-CD047703997C}"/>
                </c:ext>
              </c:extLst>
            </c:dLbl>
            <c:dLbl>
              <c:idx val="5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C-1261-4760-B2FD-CD047703997C}"/>
                </c:ext>
              </c:extLst>
            </c:dLbl>
            <c:dLbl>
              <c:idx val="5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D-1261-4760-B2FD-CD047703997C}"/>
                </c:ext>
              </c:extLst>
            </c:dLbl>
            <c:dLbl>
              <c:idx val="5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E-1261-4760-B2FD-CD047703997C}"/>
                </c:ext>
              </c:extLst>
            </c:dLbl>
            <c:dLbl>
              <c:idx val="5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F-1261-4760-B2FD-CD047703997C}"/>
                </c:ext>
              </c:extLst>
            </c:dLbl>
            <c:dLbl>
              <c:idx val="5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0-1261-4760-B2FD-CD047703997C}"/>
                </c:ext>
              </c:extLst>
            </c:dLbl>
            <c:dLbl>
              <c:idx val="5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1-1261-4760-B2FD-CD047703997C}"/>
                </c:ext>
              </c:extLst>
            </c:dLbl>
            <c:dLbl>
              <c:idx val="5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2-1261-4760-B2FD-CD047703997C}"/>
                </c:ext>
              </c:extLst>
            </c:dLbl>
            <c:dLbl>
              <c:idx val="5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3-1261-4760-B2FD-CD047703997C}"/>
                </c:ext>
              </c:extLst>
            </c:dLbl>
            <c:dLbl>
              <c:idx val="5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4-1261-4760-B2FD-CD047703997C}"/>
                </c:ext>
              </c:extLst>
            </c:dLbl>
            <c:dLbl>
              <c:idx val="5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5-1261-4760-B2FD-CD047703997C}"/>
                </c:ext>
              </c:extLst>
            </c:dLbl>
            <c:dLbl>
              <c:idx val="5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6-1261-4760-B2FD-CD047703997C}"/>
                </c:ext>
              </c:extLst>
            </c:dLbl>
            <c:dLbl>
              <c:idx val="5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7-1261-4760-B2FD-CD047703997C}"/>
                </c:ext>
              </c:extLst>
            </c:dLbl>
            <c:dLbl>
              <c:idx val="5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8-1261-4760-B2FD-CD047703997C}"/>
                </c:ext>
              </c:extLst>
            </c:dLbl>
            <c:dLbl>
              <c:idx val="5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9-1261-4760-B2FD-CD047703997C}"/>
                </c:ext>
              </c:extLst>
            </c:dLbl>
            <c:dLbl>
              <c:idx val="5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A-1261-4760-B2FD-CD047703997C}"/>
                </c:ext>
              </c:extLst>
            </c:dLbl>
            <c:dLbl>
              <c:idx val="5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B-1261-4760-B2FD-CD047703997C}"/>
                </c:ext>
              </c:extLst>
            </c:dLbl>
            <c:dLbl>
              <c:idx val="5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C-1261-4760-B2FD-CD047703997C}"/>
                </c:ext>
              </c:extLst>
            </c:dLbl>
            <c:dLbl>
              <c:idx val="5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D-1261-4760-B2FD-CD047703997C}"/>
                </c:ext>
              </c:extLst>
            </c:dLbl>
            <c:dLbl>
              <c:idx val="5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E-1261-4760-B2FD-CD047703997C}"/>
                </c:ext>
              </c:extLst>
            </c:dLbl>
            <c:dLbl>
              <c:idx val="5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F-1261-4760-B2FD-CD047703997C}"/>
                </c:ext>
              </c:extLst>
            </c:dLbl>
            <c:dLbl>
              <c:idx val="5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0-1261-4760-B2FD-CD047703997C}"/>
                </c:ext>
              </c:extLst>
            </c:dLbl>
            <c:dLbl>
              <c:idx val="5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1-1261-4760-B2FD-CD047703997C}"/>
                </c:ext>
              </c:extLst>
            </c:dLbl>
            <c:dLbl>
              <c:idx val="5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2-1261-4760-B2FD-CD047703997C}"/>
                </c:ext>
              </c:extLst>
            </c:dLbl>
            <c:dLbl>
              <c:idx val="5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3-1261-4760-B2FD-CD047703997C}"/>
                </c:ext>
              </c:extLst>
            </c:dLbl>
            <c:dLbl>
              <c:idx val="5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4-1261-4760-B2FD-CD047703997C}"/>
                </c:ext>
              </c:extLst>
            </c:dLbl>
            <c:dLbl>
              <c:idx val="5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5-1261-4760-B2FD-CD047703997C}"/>
                </c:ext>
              </c:extLst>
            </c:dLbl>
            <c:dLbl>
              <c:idx val="5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6-1261-4760-B2FD-CD047703997C}"/>
                </c:ext>
              </c:extLst>
            </c:dLbl>
            <c:dLbl>
              <c:idx val="5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7-1261-4760-B2FD-CD047703997C}"/>
                </c:ext>
              </c:extLst>
            </c:dLbl>
            <c:dLbl>
              <c:idx val="5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8-1261-4760-B2FD-CD047703997C}"/>
                </c:ext>
              </c:extLst>
            </c:dLbl>
            <c:dLbl>
              <c:idx val="5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9-1261-4760-B2FD-CD047703997C}"/>
                </c:ext>
              </c:extLst>
            </c:dLbl>
            <c:dLbl>
              <c:idx val="5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A-1261-4760-B2FD-CD047703997C}"/>
                </c:ext>
              </c:extLst>
            </c:dLbl>
            <c:dLbl>
              <c:idx val="5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B-1261-4760-B2FD-CD047703997C}"/>
                </c:ext>
              </c:extLst>
            </c:dLbl>
            <c:dLbl>
              <c:idx val="5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C-1261-4760-B2FD-CD047703997C}"/>
                </c:ext>
              </c:extLst>
            </c:dLbl>
            <c:dLbl>
              <c:idx val="5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D-1261-4760-B2FD-CD047703997C}"/>
                </c:ext>
              </c:extLst>
            </c:dLbl>
            <c:dLbl>
              <c:idx val="5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E-1261-4760-B2FD-CD047703997C}"/>
                </c:ext>
              </c:extLst>
            </c:dLbl>
            <c:dLbl>
              <c:idx val="5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F-1261-4760-B2FD-CD047703997C}"/>
                </c:ext>
              </c:extLst>
            </c:dLbl>
            <c:dLbl>
              <c:idx val="5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0-1261-4760-B2FD-CD047703997C}"/>
                </c:ext>
              </c:extLst>
            </c:dLbl>
            <c:dLbl>
              <c:idx val="5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1-1261-4760-B2FD-CD047703997C}"/>
                </c:ext>
              </c:extLst>
            </c:dLbl>
            <c:dLbl>
              <c:idx val="5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2-1261-4760-B2FD-CD047703997C}"/>
                </c:ext>
              </c:extLst>
            </c:dLbl>
            <c:dLbl>
              <c:idx val="5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3-1261-4760-B2FD-CD047703997C}"/>
                </c:ext>
              </c:extLst>
            </c:dLbl>
            <c:dLbl>
              <c:idx val="5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4-1261-4760-B2FD-CD047703997C}"/>
                </c:ext>
              </c:extLst>
            </c:dLbl>
            <c:dLbl>
              <c:idx val="5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5-1261-4760-B2FD-CD047703997C}"/>
                </c:ext>
              </c:extLst>
            </c:dLbl>
            <c:dLbl>
              <c:idx val="5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6-1261-4760-B2FD-CD047703997C}"/>
                </c:ext>
              </c:extLst>
            </c:dLbl>
            <c:dLbl>
              <c:idx val="5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7-1261-4760-B2FD-CD047703997C}"/>
                </c:ext>
              </c:extLst>
            </c:dLbl>
            <c:dLbl>
              <c:idx val="5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8-1261-4760-B2FD-CD047703997C}"/>
                </c:ext>
              </c:extLst>
            </c:dLbl>
            <c:dLbl>
              <c:idx val="5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9-1261-4760-B2FD-CD047703997C}"/>
                </c:ext>
              </c:extLst>
            </c:dLbl>
            <c:dLbl>
              <c:idx val="5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A-1261-4760-B2FD-CD047703997C}"/>
                </c:ext>
              </c:extLst>
            </c:dLbl>
            <c:dLbl>
              <c:idx val="5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B-1261-4760-B2FD-CD047703997C}"/>
                </c:ext>
              </c:extLst>
            </c:dLbl>
            <c:dLbl>
              <c:idx val="5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C-1261-4760-B2FD-CD047703997C}"/>
                </c:ext>
              </c:extLst>
            </c:dLbl>
            <c:dLbl>
              <c:idx val="5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D-1261-4760-B2FD-CD047703997C}"/>
                </c:ext>
              </c:extLst>
            </c:dLbl>
            <c:dLbl>
              <c:idx val="5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E-1261-4760-B2FD-CD047703997C}"/>
                </c:ext>
              </c:extLst>
            </c:dLbl>
            <c:dLbl>
              <c:idx val="5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F-1261-4760-B2FD-CD047703997C}"/>
                </c:ext>
              </c:extLst>
            </c:dLbl>
            <c:dLbl>
              <c:idx val="5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0-1261-4760-B2FD-CD047703997C}"/>
                </c:ext>
              </c:extLst>
            </c:dLbl>
            <c:dLbl>
              <c:idx val="5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1-1261-4760-B2FD-CD047703997C}"/>
                </c:ext>
              </c:extLst>
            </c:dLbl>
            <c:dLbl>
              <c:idx val="5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2-1261-4760-B2FD-CD047703997C}"/>
                </c:ext>
              </c:extLst>
            </c:dLbl>
            <c:dLbl>
              <c:idx val="5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3-1261-4760-B2FD-CD047703997C}"/>
                </c:ext>
              </c:extLst>
            </c:dLbl>
            <c:dLbl>
              <c:idx val="5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4-1261-4760-B2FD-CD047703997C}"/>
                </c:ext>
              </c:extLst>
            </c:dLbl>
            <c:dLbl>
              <c:idx val="5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5-1261-4760-B2FD-CD047703997C}"/>
                </c:ext>
              </c:extLst>
            </c:dLbl>
            <c:dLbl>
              <c:idx val="5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6-1261-4760-B2FD-CD047703997C}"/>
                </c:ext>
              </c:extLst>
            </c:dLbl>
            <c:dLbl>
              <c:idx val="5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7-1261-4760-B2FD-CD047703997C}"/>
                </c:ext>
              </c:extLst>
            </c:dLbl>
            <c:dLbl>
              <c:idx val="5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8-1261-4760-B2FD-CD047703997C}"/>
                </c:ext>
              </c:extLst>
            </c:dLbl>
            <c:dLbl>
              <c:idx val="5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9-1261-4760-B2FD-CD047703997C}"/>
                </c:ext>
              </c:extLst>
            </c:dLbl>
            <c:dLbl>
              <c:idx val="5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A-1261-4760-B2FD-CD047703997C}"/>
                </c:ext>
              </c:extLst>
            </c:dLbl>
            <c:dLbl>
              <c:idx val="5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B-1261-4760-B2FD-CD047703997C}"/>
                </c:ext>
              </c:extLst>
            </c:dLbl>
            <c:dLbl>
              <c:idx val="5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C-1261-4760-B2FD-CD047703997C}"/>
                </c:ext>
              </c:extLst>
            </c:dLbl>
            <c:dLbl>
              <c:idx val="5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D-1261-4760-B2FD-CD047703997C}"/>
                </c:ext>
              </c:extLst>
            </c:dLbl>
            <c:dLbl>
              <c:idx val="5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E-1261-4760-B2FD-CD047703997C}"/>
                </c:ext>
              </c:extLst>
            </c:dLbl>
            <c:dLbl>
              <c:idx val="5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F-1261-4760-B2FD-CD047703997C}"/>
                </c:ext>
              </c:extLst>
            </c:dLbl>
            <c:dLbl>
              <c:idx val="5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0-1261-4760-B2FD-CD047703997C}"/>
                </c:ext>
              </c:extLst>
            </c:dLbl>
            <c:dLbl>
              <c:idx val="5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1-1261-4760-B2FD-CD047703997C}"/>
                </c:ext>
              </c:extLst>
            </c:dLbl>
            <c:dLbl>
              <c:idx val="5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2-1261-4760-B2FD-CD047703997C}"/>
                </c:ext>
              </c:extLst>
            </c:dLbl>
            <c:dLbl>
              <c:idx val="5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3-1261-4760-B2FD-CD047703997C}"/>
                </c:ext>
              </c:extLst>
            </c:dLbl>
            <c:dLbl>
              <c:idx val="5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4-1261-4760-B2FD-CD047703997C}"/>
                </c:ext>
              </c:extLst>
            </c:dLbl>
            <c:dLbl>
              <c:idx val="5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5-1261-4760-B2FD-CD047703997C}"/>
                </c:ext>
              </c:extLst>
            </c:dLbl>
            <c:dLbl>
              <c:idx val="5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6-1261-4760-B2FD-CD047703997C}"/>
                </c:ext>
              </c:extLst>
            </c:dLbl>
            <c:dLbl>
              <c:idx val="5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7-1261-4760-B2FD-CD047703997C}"/>
                </c:ext>
              </c:extLst>
            </c:dLbl>
            <c:dLbl>
              <c:idx val="5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8-1261-4760-B2FD-CD047703997C}"/>
                </c:ext>
              </c:extLst>
            </c:dLbl>
            <c:dLbl>
              <c:idx val="5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9-1261-4760-B2FD-CD047703997C}"/>
                </c:ext>
              </c:extLst>
            </c:dLbl>
            <c:dLbl>
              <c:idx val="5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A-1261-4760-B2FD-CD047703997C}"/>
                </c:ext>
              </c:extLst>
            </c:dLbl>
            <c:dLbl>
              <c:idx val="5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B-1261-4760-B2FD-CD047703997C}"/>
                </c:ext>
              </c:extLst>
            </c:dLbl>
            <c:dLbl>
              <c:idx val="5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C-1261-4760-B2FD-CD047703997C}"/>
                </c:ext>
              </c:extLst>
            </c:dLbl>
            <c:dLbl>
              <c:idx val="5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D-1261-4760-B2FD-CD047703997C}"/>
                </c:ext>
              </c:extLst>
            </c:dLbl>
            <c:dLbl>
              <c:idx val="5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E-1261-4760-B2FD-CD047703997C}"/>
                </c:ext>
              </c:extLst>
            </c:dLbl>
            <c:dLbl>
              <c:idx val="5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F-1261-4760-B2FD-CD047703997C}"/>
                </c:ext>
              </c:extLst>
            </c:dLbl>
            <c:dLbl>
              <c:idx val="5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0-1261-4760-B2FD-CD047703997C}"/>
                </c:ext>
              </c:extLst>
            </c:dLbl>
            <c:dLbl>
              <c:idx val="5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1-1261-4760-B2FD-CD047703997C}"/>
                </c:ext>
              </c:extLst>
            </c:dLbl>
            <c:dLbl>
              <c:idx val="5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2-1261-4760-B2FD-CD047703997C}"/>
                </c:ext>
              </c:extLst>
            </c:dLbl>
            <c:dLbl>
              <c:idx val="5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3-1261-4760-B2FD-CD047703997C}"/>
                </c:ext>
              </c:extLst>
            </c:dLbl>
            <c:dLbl>
              <c:idx val="5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4-1261-4760-B2FD-CD047703997C}"/>
                </c:ext>
              </c:extLst>
            </c:dLbl>
            <c:dLbl>
              <c:idx val="5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5-1261-4760-B2FD-CD047703997C}"/>
                </c:ext>
              </c:extLst>
            </c:dLbl>
            <c:dLbl>
              <c:idx val="5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6-1261-4760-B2FD-CD047703997C}"/>
                </c:ext>
              </c:extLst>
            </c:dLbl>
            <c:dLbl>
              <c:idx val="5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7-1261-4760-B2FD-CD047703997C}"/>
                </c:ext>
              </c:extLst>
            </c:dLbl>
            <c:dLbl>
              <c:idx val="5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8-1261-4760-B2FD-CD047703997C}"/>
                </c:ext>
              </c:extLst>
            </c:dLbl>
            <c:dLbl>
              <c:idx val="5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9-1261-4760-B2FD-CD047703997C}"/>
                </c:ext>
              </c:extLst>
            </c:dLbl>
            <c:dLbl>
              <c:idx val="5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A-1261-4760-B2FD-CD047703997C}"/>
                </c:ext>
              </c:extLst>
            </c:dLbl>
            <c:dLbl>
              <c:idx val="6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B-1261-4760-B2FD-CD047703997C}"/>
                </c:ext>
              </c:extLst>
            </c:dLbl>
            <c:dLbl>
              <c:idx val="6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C-1261-4760-B2FD-CD047703997C}"/>
                </c:ext>
              </c:extLst>
            </c:dLbl>
            <c:dLbl>
              <c:idx val="6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D-1261-4760-B2FD-CD047703997C}"/>
                </c:ext>
              </c:extLst>
            </c:dLbl>
            <c:dLbl>
              <c:idx val="6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E-1261-4760-B2FD-CD047703997C}"/>
                </c:ext>
              </c:extLst>
            </c:dLbl>
            <c:dLbl>
              <c:idx val="6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F-1261-4760-B2FD-CD047703997C}"/>
                </c:ext>
              </c:extLst>
            </c:dLbl>
            <c:dLbl>
              <c:idx val="6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0-1261-4760-B2FD-CD047703997C}"/>
                </c:ext>
              </c:extLst>
            </c:dLbl>
            <c:dLbl>
              <c:idx val="6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1-1261-4760-B2FD-CD047703997C}"/>
                </c:ext>
              </c:extLst>
            </c:dLbl>
            <c:dLbl>
              <c:idx val="6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2-1261-4760-B2FD-CD047703997C}"/>
                </c:ext>
              </c:extLst>
            </c:dLbl>
            <c:dLbl>
              <c:idx val="6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3-1261-4760-B2FD-CD047703997C}"/>
                </c:ext>
              </c:extLst>
            </c:dLbl>
            <c:dLbl>
              <c:idx val="6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4-1261-4760-B2FD-CD047703997C}"/>
                </c:ext>
              </c:extLst>
            </c:dLbl>
            <c:dLbl>
              <c:idx val="6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5-1261-4760-B2FD-CD047703997C}"/>
                </c:ext>
              </c:extLst>
            </c:dLbl>
            <c:dLbl>
              <c:idx val="6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6-1261-4760-B2FD-CD047703997C}"/>
                </c:ext>
              </c:extLst>
            </c:dLbl>
            <c:dLbl>
              <c:idx val="6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7-1261-4760-B2FD-CD047703997C}"/>
                </c:ext>
              </c:extLst>
            </c:dLbl>
            <c:dLbl>
              <c:idx val="6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8-1261-4760-B2FD-CD047703997C}"/>
                </c:ext>
              </c:extLst>
            </c:dLbl>
            <c:dLbl>
              <c:idx val="6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9-1261-4760-B2FD-CD047703997C}"/>
                </c:ext>
              </c:extLst>
            </c:dLbl>
            <c:dLbl>
              <c:idx val="6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A-1261-4760-B2FD-CD047703997C}"/>
                </c:ext>
              </c:extLst>
            </c:dLbl>
            <c:dLbl>
              <c:idx val="6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B-1261-4760-B2FD-CD047703997C}"/>
                </c:ext>
              </c:extLst>
            </c:dLbl>
            <c:dLbl>
              <c:idx val="6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C-1261-4760-B2FD-CD047703997C}"/>
                </c:ext>
              </c:extLst>
            </c:dLbl>
            <c:dLbl>
              <c:idx val="6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D-1261-4760-B2FD-CD047703997C}"/>
                </c:ext>
              </c:extLst>
            </c:dLbl>
            <c:dLbl>
              <c:idx val="6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E-1261-4760-B2FD-CD047703997C}"/>
                </c:ext>
              </c:extLst>
            </c:dLbl>
            <c:dLbl>
              <c:idx val="6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F-1261-4760-B2FD-CD047703997C}"/>
                </c:ext>
              </c:extLst>
            </c:dLbl>
            <c:dLbl>
              <c:idx val="6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0-1261-4760-B2FD-CD047703997C}"/>
                </c:ext>
              </c:extLst>
            </c:dLbl>
            <c:dLbl>
              <c:idx val="6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1-1261-4760-B2FD-CD047703997C}"/>
                </c:ext>
              </c:extLst>
            </c:dLbl>
            <c:dLbl>
              <c:idx val="623"/>
              <c:tx>
                <c:rich>
                  <a:bodyPr/>
                  <a:lstStyle/>
                  <a:p>
                    <a:fld id="{28C8403F-1EC0-4DDA-9008-9EE0C5A7F69E}"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layout>
                    <c:manualLayout>
                      <c:w val="8.9635870220830666E-2"/>
                      <c:h val="0.14939107590023629"/>
                    </c:manualLayout>
                  </c15:layout>
                  <c15:dlblFieldTable/>
                  <c15:showDataLabelsRange val="1"/>
                </c:ext>
                <c:ext xmlns:c16="http://schemas.microsoft.com/office/drawing/2014/chart" uri="{C3380CC4-5D6E-409C-BE32-E72D297353CC}">
                  <c16:uniqueId val="{00000272-1261-4760-B2FD-CD047703997C}"/>
                </c:ext>
              </c:extLst>
            </c:dLbl>
            <c:dLbl>
              <c:idx val="6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3-1261-4760-B2FD-CD047703997C}"/>
                </c:ext>
              </c:extLst>
            </c:dLbl>
            <c:dLbl>
              <c:idx val="6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4-1261-4760-B2FD-CD047703997C}"/>
                </c:ext>
              </c:extLst>
            </c:dLbl>
            <c:dLbl>
              <c:idx val="6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5-1261-4760-B2FD-CD047703997C}"/>
                </c:ext>
              </c:extLst>
            </c:dLbl>
            <c:dLbl>
              <c:idx val="6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6-1261-4760-B2FD-CD047703997C}"/>
                </c:ext>
              </c:extLst>
            </c:dLbl>
            <c:dLbl>
              <c:idx val="6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7-1261-4760-B2FD-CD047703997C}"/>
                </c:ext>
              </c:extLst>
            </c:dLbl>
            <c:dLbl>
              <c:idx val="6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8-1261-4760-B2FD-CD047703997C}"/>
                </c:ext>
              </c:extLst>
            </c:dLbl>
            <c:dLbl>
              <c:idx val="6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9-1261-4760-B2FD-CD047703997C}"/>
                </c:ext>
              </c:extLst>
            </c:dLbl>
            <c:dLbl>
              <c:idx val="6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A-1261-4760-B2FD-CD047703997C}"/>
                </c:ext>
              </c:extLst>
            </c:dLbl>
            <c:dLbl>
              <c:idx val="6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B-1261-4760-B2FD-CD047703997C}"/>
                </c:ext>
              </c:extLst>
            </c:dLbl>
            <c:dLbl>
              <c:idx val="6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C-1261-4760-B2FD-CD047703997C}"/>
                </c:ext>
              </c:extLst>
            </c:dLbl>
            <c:dLbl>
              <c:idx val="6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D-1261-4760-B2FD-CD047703997C}"/>
                </c:ext>
              </c:extLst>
            </c:dLbl>
            <c:dLbl>
              <c:idx val="6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E-1261-4760-B2FD-CD047703997C}"/>
                </c:ext>
              </c:extLst>
            </c:dLbl>
            <c:dLbl>
              <c:idx val="6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F-1261-4760-B2FD-CD047703997C}"/>
                </c:ext>
              </c:extLst>
            </c:dLbl>
            <c:dLbl>
              <c:idx val="6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0-1261-4760-B2FD-CD047703997C}"/>
                </c:ext>
              </c:extLst>
            </c:dLbl>
            <c:dLbl>
              <c:idx val="6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1-1261-4760-B2FD-CD047703997C}"/>
                </c:ext>
              </c:extLst>
            </c:dLbl>
            <c:dLbl>
              <c:idx val="6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2-1261-4760-B2FD-CD047703997C}"/>
                </c:ext>
              </c:extLst>
            </c:dLbl>
            <c:dLbl>
              <c:idx val="6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3-1261-4760-B2FD-CD047703997C}"/>
                </c:ext>
              </c:extLst>
            </c:dLbl>
            <c:dLbl>
              <c:idx val="6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4-1261-4760-B2FD-CD047703997C}"/>
                </c:ext>
              </c:extLst>
            </c:dLbl>
            <c:dLbl>
              <c:idx val="6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5-1261-4760-B2FD-CD047703997C}"/>
                </c:ext>
              </c:extLst>
            </c:dLbl>
            <c:dLbl>
              <c:idx val="6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6-1261-4760-B2FD-CD047703997C}"/>
                </c:ext>
              </c:extLst>
            </c:dLbl>
            <c:dLbl>
              <c:idx val="6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7-1261-4760-B2FD-CD047703997C}"/>
                </c:ext>
              </c:extLst>
            </c:dLbl>
            <c:dLbl>
              <c:idx val="6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8-1261-4760-B2FD-CD047703997C}"/>
                </c:ext>
              </c:extLst>
            </c:dLbl>
            <c:dLbl>
              <c:idx val="6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9-1261-4760-B2FD-CD047703997C}"/>
                </c:ext>
              </c:extLst>
            </c:dLbl>
            <c:dLbl>
              <c:idx val="6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A-1261-4760-B2FD-CD047703997C}"/>
                </c:ext>
              </c:extLst>
            </c:dLbl>
            <c:dLbl>
              <c:idx val="6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B-1261-4760-B2FD-CD047703997C}"/>
                </c:ext>
              </c:extLst>
            </c:dLbl>
            <c:dLbl>
              <c:idx val="6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C-1261-4760-B2FD-CD047703997C}"/>
                </c:ext>
              </c:extLst>
            </c:dLbl>
            <c:dLbl>
              <c:idx val="6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D-1261-4760-B2FD-CD047703997C}"/>
                </c:ext>
              </c:extLst>
            </c:dLbl>
            <c:dLbl>
              <c:idx val="6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E-1261-4760-B2FD-CD047703997C}"/>
                </c:ext>
              </c:extLst>
            </c:dLbl>
            <c:dLbl>
              <c:idx val="6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F-1261-4760-B2FD-CD047703997C}"/>
                </c:ext>
              </c:extLst>
            </c:dLbl>
            <c:dLbl>
              <c:idx val="6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0-1261-4760-B2FD-CD047703997C}"/>
                </c:ext>
              </c:extLst>
            </c:dLbl>
            <c:dLbl>
              <c:idx val="6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1-1261-4760-B2FD-CD047703997C}"/>
                </c:ext>
              </c:extLst>
            </c:dLbl>
            <c:dLbl>
              <c:idx val="6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2-1261-4760-B2FD-CD047703997C}"/>
                </c:ext>
              </c:extLst>
            </c:dLbl>
            <c:dLbl>
              <c:idx val="6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3-1261-4760-B2FD-CD047703997C}"/>
                </c:ext>
              </c:extLst>
            </c:dLbl>
            <c:dLbl>
              <c:idx val="6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4-1261-4760-B2FD-CD047703997C}"/>
                </c:ext>
              </c:extLst>
            </c:dLbl>
            <c:dLbl>
              <c:idx val="6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5-1261-4760-B2FD-CD047703997C}"/>
                </c:ext>
              </c:extLst>
            </c:dLbl>
            <c:dLbl>
              <c:idx val="6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6-1261-4760-B2FD-CD047703997C}"/>
                </c:ext>
              </c:extLst>
            </c:dLbl>
            <c:dLbl>
              <c:idx val="6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7-1261-4760-B2FD-CD047703997C}"/>
                </c:ext>
              </c:extLst>
            </c:dLbl>
            <c:dLbl>
              <c:idx val="6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8-1261-4760-B2FD-CD047703997C}"/>
                </c:ext>
              </c:extLst>
            </c:dLbl>
            <c:dLbl>
              <c:idx val="6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9-1261-4760-B2FD-CD047703997C}"/>
                </c:ext>
              </c:extLst>
            </c:dLbl>
            <c:dLbl>
              <c:idx val="6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A-1261-4760-B2FD-CD047703997C}"/>
                </c:ext>
              </c:extLst>
            </c:dLbl>
            <c:dLbl>
              <c:idx val="6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B-1261-4760-B2FD-CD047703997C}"/>
                </c:ext>
              </c:extLst>
            </c:dLbl>
            <c:dLbl>
              <c:idx val="6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C-1261-4760-B2FD-CD047703997C}"/>
                </c:ext>
              </c:extLst>
            </c:dLbl>
            <c:dLbl>
              <c:idx val="6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D-1261-4760-B2FD-CD047703997C}"/>
                </c:ext>
              </c:extLst>
            </c:dLbl>
            <c:dLbl>
              <c:idx val="6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E-1261-4760-B2FD-CD047703997C}"/>
                </c:ext>
              </c:extLst>
            </c:dLbl>
            <c:dLbl>
              <c:idx val="6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F-1261-4760-B2FD-CD047703997C}"/>
                </c:ext>
              </c:extLst>
            </c:dLbl>
            <c:dLbl>
              <c:idx val="6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0-1261-4760-B2FD-CD047703997C}"/>
                </c:ext>
              </c:extLst>
            </c:dLbl>
            <c:dLbl>
              <c:idx val="6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1-1261-4760-B2FD-CD047703997C}"/>
                </c:ext>
              </c:extLst>
            </c:dLbl>
            <c:dLbl>
              <c:idx val="6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2-1261-4760-B2FD-CD047703997C}"/>
                </c:ext>
              </c:extLst>
            </c:dLbl>
            <c:dLbl>
              <c:idx val="6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3-1261-4760-B2FD-CD047703997C}"/>
                </c:ext>
              </c:extLst>
            </c:dLbl>
            <c:dLbl>
              <c:idx val="6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4-1261-4760-B2FD-CD047703997C}"/>
                </c:ext>
              </c:extLst>
            </c:dLbl>
            <c:dLbl>
              <c:idx val="6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5-1261-4760-B2FD-CD047703997C}"/>
                </c:ext>
              </c:extLst>
            </c:dLbl>
            <c:dLbl>
              <c:idx val="6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6-1261-4760-B2FD-CD047703997C}"/>
                </c:ext>
              </c:extLst>
            </c:dLbl>
            <c:dLbl>
              <c:idx val="6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7-1261-4760-B2FD-CD047703997C}"/>
                </c:ext>
              </c:extLst>
            </c:dLbl>
            <c:dLbl>
              <c:idx val="6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8-1261-4760-B2FD-CD047703997C}"/>
                </c:ext>
              </c:extLst>
            </c:dLbl>
            <c:dLbl>
              <c:idx val="6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9-1261-4760-B2FD-CD047703997C}"/>
                </c:ext>
              </c:extLst>
            </c:dLbl>
            <c:dLbl>
              <c:idx val="6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A-1261-4760-B2FD-CD047703997C}"/>
                </c:ext>
              </c:extLst>
            </c:dLbl>
            <c:dLbl>
              <c:idx val="6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B-1261-4760-B2FD-CD047703997C}"/>
                </c:ext>
              </c:extLst>
            </c:dLbl>
            <c:dLbl>
              <c:idx val="6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C-1261-4760-B2FD-CD047703997C}"/>
                </c:ext>
              </c:extLst>
            </c:dLbl>
            <c:dLbl>
              <c:idx val="6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D-1261-4760-B2FD-CD047703997C}"/>
                </c:ext>
              </c:extLst>
            </c:dLbl>
            <c:dLbl>
              <c:idx val="6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E-1261-4760-B2FD-CD047703997C}"/>
                </c:ext>
              </c:extLst>
            </c:dLbl>
            <c:dLbl>
              <c:idx val="6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F-1261-4760-B2FD-CD047703997C}"/>
                </c:ext>
              </c:extLst>
            </c:dLbl>
            <c:dLbl>
              <c:idx val="6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0-1261-4760-B2FD-CD047703997C}"/>
                </c:ext>
              </c:extLst>
            </c:dLbl>
            <c:dLbl>
              <c:idx val="6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1-1261-4760-B2FD-CD047703997C}"/>
                </c:ext>
              </c:extLst>
            </c:dLbl>
            <c:dLbl>
              <c:idx val="6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2-1261-4760-B2FD-CD047703997C}"/>
                </c:ext>
              </c:extLst>
            </c:dLbl>
            <c:dLbl>
              <c:idx val="6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3-1261-4760-B2FD-CD047703997C}"/>
                </c:ext>
              </c:extLst>
            </c:dLbl>
            <c:dLbl>
              <c:idx val="6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4-1261-4760-B2FD-CD047703997C}"/>
                </c:ext>
              </c:extLst>
            </c:dLbl>
            <c:dLbl>
              <c:idx val="6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5-1261-4760-B2FD-CD047703997C}"/>
                </c:ext>
              </c:extLst>
            </c:dLbl>
            <c:dLbl>
              <c:idx val="6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6-1261-4760-B2FD-CD047703997C}"/>
                </c:ext>
              </c:extLst>
            </c:dLbl>
            <c:dLbl>
              <c:idx val="6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7-1261-4760-B2FD-CD047703997C}"/>
                </c:ext>
              </c:extLst>
            </c:dLbl>
            <c:dLbl>
              <c:idx val="6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8-1261-4760-B2FD-CD047703997C}"/>
                </c:ext>
              </c:extLst>
            </c:dLbl>
            <c:dLbl>
              <c:idx val="6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9-1261-4760-B2FD-CD047703997C}"/>
                </c:ext>
              </c:extLst>
            </c:dLbl>
            <c:dLbl>
              <c:idx val="6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A-1261-4760-B2FD-CD047703997C}"/>
                </c:ext>
              </c:extLst>
            </c:dLbl>
            <c:dLbl>
              <c:idx val="6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B-1261-4760-B2FD-CD047703997C}"/>
                </c:ext>
              </c:extLst>
            </c:dLbl>
            <c:dLbl>
              <c:idx val="6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C-1261-4760-B2FD-CD047703997C}"/>
                </c:ext>
              </c:extLst>
            </c:dLbl>
            <c:dLbl>
              <c:idx val="6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D-1261-4760-B2FD-CD047703997C}"/>
                </c:ext>
              </c:extLst>
            </c:dLbl>
            <c:dLbl>
              <c:idx val="6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E-1261-4760-B2FD-CD047703997C}"/>
                </c:ext>
              </c:extLst>
            </c:dLbl>
            <c:dLbl>
              <c:idx val="7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F-1261-4760-B2FD-CD047703997C}"/>
                </c:ext>
              </c:extLst>
            </c:dLbl>
            <c:dLbl>
              <c:idx val="7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0-1261-4760-B2FD-CD047703997C}"/>
                </c:ext>
              </c:extLst>
            </c:dLbl>
            <c:dLbl>
              <c:idx val="7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1-1261-4760-B2FD-CD047703997C}"/>
                </c:ext>
              </c:extLst>
            </c:dLbl>
            <c:dLbl>
              <c:idx val="7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2-1261-4760-B2FD-CD047703997C}"/>
                </c:ext>
              </c:extLst>
            </c:dLbl>
            <c:dLbl>
              <c:idx val="7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3-1261-4760-B2FD-CD047703997C}"/>
                </c:ext>
              </c:extLst>
            </c:dLbl>
            <c:dLbl>
              <c:idx val="7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4-1261-4760-B2FD-CD047703997C}"/>
                </c:ext>
              </c:extLst>
            </c:dLbl>
            <c:dLbl>
              <c:idx val="7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5-1261-4760-B2FD-CD047703997C}"/>
                </c:ext>
              </c:extLst>
            </c:dLbl>
            <c:dLbl>
              <c:idx val="7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6-1261-4760-B2FD-CD047703997C}"/>
                </c:ext>
              </c:extLst>
            </c:dLbl>
            <c:dLbl>
              <c:idx val="7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7-1261-4760-B2FD-CD047703997C}"/>
                </c:ext>
              </c:extLst>
            </c:dLbl>
            <c:dLbl>
              <c:idx val="7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8-1261-4760-B2FD-CD047703997C}"/>
                </c:ext>
              </c:extLst>
            </c:dLbl>
            <c:dLbl>
              <c:idx val="7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9-1261-4760-B2FD-CD047703997C}"/>
                </c:ext>
              </c:extLst>
            </c:dLbl>
            <c:dLbl>
              <c:idx val="7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A-1261-4760-B2FD-CD047703997C}"/>
                </c:ext>
              </c:extLst>
            </c:dLbl>
            <c:dLbl>
              <c:idx val="7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B-1261-4760-B2FD-CD047703997C}"/>
                </c:ext>
              </c:extLst>
            </c:dLbl>
            <c:dLbl>
              <c:idx val="7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C-1261-4760-B2FD-CD047703997C}"/>
                </c:ext>
              </c:extLst>
            </c:dLbl>
            <c:dLbl>
              <c:idx val="7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D-1261-4760-B2FD-CD047703997C}"/>
                </c:ext>
              </c:extLst>
            </c:dLbl>
            <c:dLbl>
              <c:idx val="7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E-1261-4760-B2FD-CD047703997C}"/>
                </c:ext>
              </c:extLst>
            </c:dLbl>
            <c:dLbl>
              <c:idx val="7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F-1261-4760-B2FD-CD047703997C}"/>
                </c:ext>
              </c:extLst>
            </c:dLbl>
            <c:dLbl>
              <c:idx val="7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0-1261-4760-B2FD-CD047703997C}"/>
                </c:ext>
              </c:extLst>
            </c:dLbl>
            <c:dLbl>
              <c:idx val="7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1-1261-4760-B2FD-CD047703997C}"/>
                </c:ext>
              </c:extLst>
            </c:dLbl>
            <c:dLbl>
              <c:idx val="7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2-1261-4760-B2FD-CD047703997C}"/>
                </c:ext>
              </c:extLst>
            </c:dLbl>
            <c:dLbl>
              <c:idx val="7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3-1261-4760-B2FD-CD047703997C}"/>
                </c:ext>
              </c:extLst>
            </c:dLbl>
            <c:dLbl>
              <c:idx val="7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4-1261-4760-B2FD-CD047703997C}"/>
                </c:ext>
              </c:extLst>
            </c:dLbl>
            <c:dLbl>
              <c:idx val="7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5-1261-4760-B2FD-CD047703997C}"/>
                </c:ext>
              </c:extLst>
            </c:dLbl>
            <c:dLbl>
              <c:idx val="7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6-1261-4760-B2FD-CD047703997C}"/>
                </c:ext>
              </c:extLst>
            </c:dLbl>
            <c:dLbl>
              <c:idx val="7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7-1261-4760-B2FD-CD047703997C}"/>
                </c:ext>
              </c:extLst>
            </c:dLbl>
            <c:dLbl>
              <c:idx val="7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8-1261-4760-B2FD-CD047703997C}"/>
                </c:ext>
              </c:extLst>
            </c:dLbl>
            <c:dLbl>
              <c:idx val="7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9-1261-4760-B2FD-CD047703997C}"/>
                </c:ext>
              </c:extLst>
            </c:dLbl>
            <c:dLbl>
              <c:idx val="7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A-1261-4760-B2FD-CD047703997C}"/>
                </c:ext>
              </c:extLst>
            </c:dLbl>
            <c:dLbl>
              <c:idx val="7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B-1261-4760-B2FD-CD047703997C}"/>
                </c:ext>
              </c:extLst>
            </c:dLbl>
            <c:dLbl>
              <c:idx val="7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C-1261-4760-B2FD-CD047703997C}"/>
                </c:ext>
              </c:extLst>
            </c:dLbl>
            <c:dLbl>
              <c:idx val="7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D-1261-4760-B2FD-CD047703997C}"/>
                </c:ext>
              </c:extLst>
            </c:dLbl>
            <c:dLbl>
              <c:idx val="7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E-1261-4760-B2FD-CD047703997C}"/>
                </c:ext>
              </c:extLst>
            </c:dLbl>
            <c:dLbl>
              <c:idx val="7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F-1261-4760-B2FD-CD047703997C}"/>
                </c:ext>
              </c:extLst>
            </c:dLbl>
            <c:dLbl>
              <c:idx val="7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0-1261-4760-B2FD-CD047703997C}"/>
                </c:ext>
              </c:extLst>
            </c:dLbl>
            <c:dLbl>
              <c:idx val="7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1-1261-4760-B2FD-CD047703997C}"/>
                </c:ext>
              </c:extLst>
            </c:dLbl>
            <c:dLbl>
              <c:idx val="7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2-1261-4760-B2FD-CD047703997C}"/>
                </c:ext>
              </c:extLst>
            </c:dLbl>
            <c:dLbl>
              <c:idx val="7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3-1261-4760-B2FD-CD047703997C}"/>
                </c:ext>
              </c:extLst>
            </c:dLbl>
            <c:dLbl>
              <c:idx val="7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4-1261-4760-B2FD-CD047703997C}"/>
                </c:ext>
              </c:extLst>
            </c:dLbl>
            <c:dLbl>
              <c:idx val="7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5-1261-4760-B2FD-CD047703997C}"/>
                </c:ext>
              </c:extLst>
            </c:dLbl>
            <c:dLbl>
              <c:idx val="7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6-1261-4760-B2FD-CD047703997C}"/>
                </c:ext>
              </c:extLst>
            </c:dLbl>
            <c:dLbl>
              <c:idx val="7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7-1261-4760-B2FD-CD047703997C}"/>
                </c:ext>
              </c:extLst>
            </c:dLbl>
            <c:dLbl>
              <c:idx val="7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8-1261-4760-B2FD-CD047703997C}"/>
                </c:ext>
              </c:extLst>
            </c:dLbl>
            <c:dLbl>
              <c:idx val="7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9-1261-4760-B2FD-CD047703997C}"/>
                </c:ext>
              </c:extLst>
            </c:dLbl>
            <c:dLbl>
              <c:idx val="7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A-1261-4760-B2FD-CD047703997C}"/>
                </c:ext>
              </c:extLst>
            </c:dLbl>
            <c:dLbl>
              <c:idx val="7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B-1261-4760-B2FD-CD047703997C}"/>
                </c:ext>
              </c:extLst>
            </c:dLbl>
            <c:dLbl>
              <c:idx val="7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C-1261-4760-B2FD-CD047703997C}"/>
                </c:ext>
              </c:extLst>
            </c:dLbl>
            <c:dLbl>
              <c:idx val="7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D-1261-4760-B2FD-CD047703997C}"/>
                </c:ext>
              </c:extLst>
            </c:dLbl>
            <c:dLbl>
              <c:idx val="747"/>
              <c:tx>
                <c:rich>
                  <a:bodyPr/>
                  <a:lstStyle/>
                  <a:p>
                    <a:fld id="{7F8C80A0-CBF5-4D85-817F-39990706AB20}"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2EE-1261-4760-B2FD-CD047703997C}"/>
                </c:ext>
              </c:extLst>
            </c:dLbl>
            <c:dLbl>
              <c:idx val="7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F-1261-4760-B2FD-CD047703997C}"/>
                </c:ext>
              </c:extLst>
            </c:dLbl>
            <c:dLbl>
              <c:idx val="7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0-1261-4760-B2FD-CD047703997C}"/>
                </c:ext>
              </c:extLst>
            </c:dLbl>
            <c:dLbl>
              <c:idx val="7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1-1261-4760-B2FD-CD047703997C}"/>
                </c:ext>
              </c:extLst>
            </c:dLbl>
            <c:dLbl>
              <c:idx val="7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2-1261-4760-B2FD-CD047703997C}"/>
                </c:ext>
              </c:extLst>
            </c:dLbl>
            <c:dLbl>
              <c:idx val="7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3-1261-4760-B2FD-CD047703997C}"/>
                </c:ext>
              </c:extLst>
            </c:dLbl>
            <c:dLbl>
              <c:idx val="7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4-1261-4760-B2FD-CD047703997C}"/>
                </c:ext>
              </c:extLst>
            </c:dLbl>
            <c:dLbl>
              <c:idx val="7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5-1261-4760-B2FD-CD047703997C}"/>
                </c:ext>
              </c:extLst>
            </c:dLbl>
            <c:dLbl>
              <c:idx val="7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6-1261-4760-B2FD-CD047703997C}"/>
                </c:ext>
              </c:extLst>
            </c:dLbl>
            <c:dLbl>
              <c:idx val="7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7-1261-4760-B2FD-CD047703997C}"/>
                </c:ext>
              </c:extLst>
            </c:dLbl>
            <c:dLbl>
              <c:idx val="7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8-1261-4760-B2FD-CD047703997C}"/>
                </c:ext>
              </c:extLst>
            </c:dLbl>
            <c:dLbl>
              <c:idx val="7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9-1261-4760-B2FD-CD047703997C}"/>
                </c:ext>
              </c:extLst>
            </c:dLbl>
            <c:dLbl>
              <c:idx val="7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A-1261-4760-B2FD-CD047703997C}"/>
                </c:ext>
              </c:extLst>
            </c:dLbl>
            <c:dLbl>
              <c:idx val="7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B-1261-4760-B2FD-CD047703997C}"/>
                </c:ext>
              </c:extLst>
            </c:dLbl>
            <c:dLbl>
              <c:idx val="7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C-1261-4760-B2FD-CD047703997C}"/>
                </c:ext>
              </c:extLst>
            </c:dLbl>
            <c:dLbl>
              <c:idx val="7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D-1261-4760-B2FD-CD047703997C}"/>
                </c:ext>
              </c:extLst>
            </c:dLbl>
            <c:dLbl>
              <c:idx val="7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E-1261-4760-B2FD-CD047703997C}"/>
                </c:ext>
              </c:extLst>
            </c:dLbl>
            <c:dLbl>
              <c:idx val="7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F-1261-4760-B2FD-CD047703997C}"/>
                </c:ext>
              </c:extLst>
            </c:dLbl>
            <c:dLbl>
              <c:idx val="7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0-1261-4760-B2FD-CD047703997C}"/>
                </c:ext>
              </c:extLst>
            </c:dLbl>
            <c:dLbl>
              <c:idx val="7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1-1261-4760-B2FD-CD047703997C}"/>
                </c:ext>
              </c:extLst>
            </c:dLbl>
            <c:dLbl>
              <c:idx val="7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2-1261-4760-B2FD-CD047703997C}"/>
                </c:ext>
              </c:extLst>
            </c:dLbl>
            <c:dLbl>
              <c:idx val="7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3-1261-4760-B2FD-CD047703997C}"/>
                </c:ext>
              </c:extLst>
            </c:dLbl>
            <c:dLbl>
              <c:idx val="7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4-1261-4760-B2FD-CD047703997C}"/>
                </c:ext>
              </c:extLst>
            </c:dLbl>
            <c:dLbl>
              <c:idx val="7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5-1261-4760-B2FD-CD047703997C}"/>
                </c:ext>
              </c:extLst>
            </c:dLbl>
            <c:dLbl>
              <c:idx val="7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6-1261-4760-B2FD-CD047703997C}"/>
                </c:ext>
              </c:extLst>
            </c:dLbl>
            <c:dLbl>
              <c:idx val="7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7-1261-4760-B2FD-CD047703997C}"/>
                </c:ext>
              </c:extLst>
            </c:dLbl>
            <c:dLbl>
              <c:idx val="7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8-1261-4760-B2FD-CD047703997C}"/>
                </c:ext>
              </c:extLst>
            </c:dLbl>
            <c:dLbl>
              <c:idx val="7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9-1261-4760-B2FD-CD047703997C}"/>
                </c:ext>
              </c:extLst>
            </c:dLbl>
            <c:dLbl>
              <c:idx val="7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A-1261-4760-B2FD-CD047703997C}"/>
                </c:ext>
              </c:extLst>
            </c:dLbl>
            <c:dLbl>
              <c:idx val="7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B-1261-4760-B2FD-CD047703997C}"/>
                </c:ext>
              </c:extLst>
            </c:dLbl>
            <c:dLbl>
              <c:idx val="7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C-1261-4760-B2FD-CD047703997C}"/>
                </c:ext>
              </c:extLst>
            </c:dLbl>
            <c:dLbl>
              <c:idx val="7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D-1261-4760-B2FD-CD047703997C}"/>
                </c:ext>
              </c:extLst>
            </c:dLbl>
            <c:dLbl>
              <c:idx val="7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E-1261-4760-B2FD-CD047703997C}"/>
                </c:ext>
              </c:extLst>
            </c:dLbl>
            <c:dLbl>
              <c:idx val="7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F-1261-4760-B2FD-CD047703997C}"/>
                </c:ext>
              </c:extLst>
            </c:dLbl>
            <c:dLbl>
              <c:idx val="7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0-1261-4760-B2FD-CD047703997C}"/>
                </c:ext>
              </c:extLst>
            </c:dLbl>
            <c:dLbl>
              <c:idx val="7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1-1261-4760-B2FD-CD047703997C}"/>
                </c:ext>
              </c:extLst>
            </c:dLbl>
            <c:dLbl>
              <c:idx val="7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2-1261-4760-B2FD-CD047703997C}"/>
                </c:ext>
              </c:extLst>
            </c:dLbl>
            <c:dLbl>
              <c:idx val="7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3-1261-4760-B2FD-CD047703997C}"/>
                </c:ext>
              </c:extLst>
            </c:dLbl>
            <c:dLbl>
              <c:idx val="7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4-1261-4760-B2FD-CD047703997C}"/>
                </c:ext>
              </c:extLst>
            </c:dLbl>
            <c:dLbl>
              <c:idx val="7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5-1261-4760-B2FD-CD047703997C}"/>
                </c:ext>
              </c:extLst>
            </c:dLbl>
            <c:dLbl>
              <c:idx val="7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6-1261-4760-B2FD-CD047703997C}"/>
                </c:ext>
              </c:extLst>
            </c:dLbl>
            <c:dLbl>
              <c:idx val="7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7-1261-4760-B2FD-CD047703997C}"/>
                </c:ext>
              </c:extLst>
            </c:dLbl>
            <c:dLbl>
              <c:idx val="7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8-1261-4760-B2FD-CD047703997C}"/>
                </c:ext>
              </c:extLst>
            </c:dLbl>
            <c:dLbl>
              <c:idx val="7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9-1261-4760-B2FD-CD047703997C}"/>
                </c:ext>
              </c:extLst>
            </c:dLbl>
            <c:dLbl>
              <c:idx val="7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A-1261-4760-B2FD-CD047703997C}"/>
                </c:ext>
              </c:extLst>
            </c:dLbl>
            <c:dLbl>
              <c:idx val="7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B-1261-4760-B2FD-CD047703997C}"/>
                </c:ext>
              </c:extLst>
            </c:dLbl>
            <c:dLbl>
              <c:idx val="7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C-1261-4760-B2FD-CD047703997C}"/>
                </c:ext>
              </c:extLst>
            </c:dLbl>
            <c:dLbl>
              <c:idx val="7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D-1261-4760-B2FD-CD047703997C}"/>
                </c:ext>
              </c:extLst>
            </c:dLbl>
            <c:dLbl>
              <c:idx val="7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E-1261-4760-B2FD-CD047703997C}"/>
                </c:ext>
              </c:extLst>
            </c:dLbl>
            <c:dLbl>
              <c:idx val="7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F-1261-4760-B2FD-CD047703997C}"/>
                </c:ext>
              </c:extLst>
            </c:dLbl>
            <c:dLbl>
              <c:idx val="7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0-1261-4760-B2FD-CD047703997C}"/>
                </c:ext>
              </c:extLst>
            </c:dLbl>
            <c:dLbl>
              <c:idx val="7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1-1261-4760-B2FD-CD047703997C}"/>
                </c:ext>
              </c:extLst>
            </c:dLbl>
            <c:dLbl>
              <c:idx val="7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2-1261-4760-B2FD-CD047703997C}"/>
                </c:ext>
              </c:extLst>
            </c:dLbl>
            <c:dLbl>
              <c:idx val="8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3-1261-4760-B2FD-CD047703997C}"/>
                </c:ext>
              </c:extLst>
            </c:dLbl>
            <c:dLbl>
              <c:idx val="8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4-1261-4760-B2FD-CD047703997C}"/>
                </c:ext>
              </c:extLst>
            </c:dLbl>
            <c:dLbl>
              <c:idx val="8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5-1261-4760-B2FD-CD047703997C}"/>
                </c:ext>
              </c:extLst>
            </c:dLbl>
            <c:dLbl>
              <c:idx val="8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6-1261-4760-B2FD-CD047703997C}"/>
                </c:ext>
              </c:extLst>
            </c:dLbl>
            <c:dLbl>
              <c:idx val="8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7-1261-4760-B2FD-CD047703997C}"/>
                </c:ext>
              </c:extLst>
            </c:dLbl>
            <c:dLbl>
              <c:idx val="8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8-1261-4760-B2FD-CD047703997C}"/>
                </c:ext>
              </c:extLst>
            </c:dLbl>
            <c:dLbl>
              <c:idx val="8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9-1261-4760-B2FD-CD047703997C}"/>
                </c:ext>
              </c:extLst>
            </c:dLbl>
            <c:dLbl>
              <c:idx val="8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A-1261-4760-B2FD-CD047703997C}"/>
                </c:ext>
              </c:extLst>
            </c:dLbl>
            <c:dLbl>
              <c:idx val="8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B-1261-4760-B2FD-CD047703997C}"/>
                </c:ext>
              </c:extLst>
            </c:dLbl>
            <c:dLbl>
              <c:idx val="8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C-1261-4760-B2FD-CD047703997C}"/>
                </c:ext>
              </c:extLst>
            </c:dLbl>
            <c:dLbl>
              <c:idx val="8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D-1261-4760-B2FD-CD047703997C}"/>
                </c:ext>
              </c:extLst>
            </c:dLbl>
            <c:dLbl>
              <c:idx val="8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E-1261-4760-B2FD-CD047703997C}"/>
                </c:ext>
              </c:extLst>
            </c:dLbl>
            <c:dLbl>
              <c:idx val="8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F-1261-4760-B2FD-CD047703997C}"/>
                </c:ext>
              </c:extLst>
            </c:dLbl>
            <c:dLbl>
              <c:idx val="8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0-1261-4760-B2FD-CD047703997C}"/>
                </c:ext>
              </c:extLst>
            </c:dLbl>
            <c:dLbl>
              <c:idx val="8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1-1261-4760-B2FD-CD047703997C}"/>
                </c:ext>
              </c:extLst>
            </c:dLbl>
            <c:dLbl>
              <c:idx val="8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2-1261-4760-B2FD-CD047703997C}"/>
                </c:ext>
              </c:extLst>
            </c:dLbl>
            <c:dLbl>
              <c:idx val="8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3-1261-4760-B2FD-CD047703997C}"/>
                </c:ext>
              </c:extLst>
            </c:dLbl>
            <c:dLbl>
              <c:idx val="8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4-1261-4760-B2FD-CD047703997C}"/>
                </c:ext>
              </c:extLst>
            </c:dLbl>
            <c:dLbl>
              <c:idx val="8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5-1261-4760-B2FD-CD047703997C}"/>
                </c:ext>
              </c:extLst>
            </c:dLbl>
            <c:dLbl>
              <c:idx val="8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6-1261-4760-B2FD-CD047703997C}"/>
                </c:ext>
              </c:extLst>
            </c:dLbl>
            <c:dLbl>
              <c:idx val="8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7-1261-4760-B2FD-CD047703997C}"/>
                </c:ext>
              </c:extLst>
            </c:dLbl>
            <c:dLbl>
              <c:idx val="8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8-1261-4760-B2FD-CD047703997C}"/>
                </c:ext>
              </c:extLst>
            </c:dLbl>
            <c:dLbl>
              <c:idx val="8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9-1261-4760-B2FD-CD047703997C}"/>
                </c:ext>
              </c:extLst>
            </c:dLbl>
            <c:dLbl>
              <c:idx val="8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A-1261-4760-B2FD-CD047703997C}"/>
                </c:ext>
              </c:extLst>
            </c:dLbl>
            <c:dLbl>
              <c:idx val="8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B-1261-4760-B2FD-CD047703997C}"/>
                </c:ext>
              </c:extLst>
            </c:dLbl>
            <c:dLbl>
              <c:idx val="8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C-1261-4760-B2FD-CD047703997C}"/>
                </c:ext>
              </c:extLst>
            </c:dLbl>
            <c:dLbl>
              <c:idx val="8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D-1261-4760-B2FD-CD047703997C}"/>
                </c:ext>
              </c:extLst>
            </c:dLbl>
            <c:dLbl>
              <c:idx val="8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E-1261-4760-B2FD-CD047703997C}"/>
                </c:ext>
              </c:extLst>
            </c:dLbl>
            <c:dLbl>
              <c:idx val="8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F-1261-4760-B2FD-CD047703997C}"/>
                </c:ext>
              </c:extLst>
            </c:dLbl>
            <c:dLbl>
              <c:idx val="8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0-1261-4760-B2FD-CD047703997C}"/>
                </c:ext>
              </c:extLst>
            </c:dLbl>
            <c:dLbl>
              <c:idx val="8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1-1261-4760-B2FD-CD047703997C}"/>
                </c:ext>
              </c:extLst>
            </c:dLbl>
            <c:dLbl>
              <c:idx val="8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2-1261-4760-B2FD-CD047703997C}"/>
                </c:ext>
              </c:extLst>
            </c:dLbl>
            <c:dLbl>
              <c:idx val="8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3-1261-4760-B2FD-CD047703997C}"/>
                </c:ext>
              </c:extLst>
            </c:dLbl>
            <c:dLbl>
              <c:idx val="8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4-1261-4760-B2FD-CD047703997C}"/>
                </c:ext>
              </c:extLst>
            </c:dLbl>
            <c:dLbl>
              <c:idx val="8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5-1261-4760-B2FD-CD047703997C}"/>
                </c:ext>
              </c:extLst>
            </c:dLbl>
            <c:dLbl>
              <c:idx val="8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6-1261-4760-B2FD-CD047703997C}"/>
                </c:ext>
              </c:extLst>
            </c:dLbl>
            <c:dLbl>
              <c:idx val="8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7-1261-4760-B2FD-CD047703997C}"/>
                </c:ext>
              </c:extLst>
            </c:dLbl>
            <c:dLbl>
              <c:idx val="8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8-1261-4760-B2FD-CD047703997C}"/>
                </c:ext>
              </c:extLst>
            </c:dLbl>
            <c:dLbl>
              <c:idx val="8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9-1261-4760-B2FD-CD047703997C}"/>
                </c:ext>
              </c:extLst>
            </c:dLbl>
            <c:dLbl>
              <c:idx val="8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A-1261-4760-B2FD-CD047703997C}"/>
                </c:ext>
              </c:extLst>
            </c:dLbl>
            <c:dLbl>
              <c:idx val="8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B-1261-4760-B2FD-CD047703997C}"/>
                </c:ext>
              </c:extLst>
            </c:dLbl>
            <c:dLbl>
              <c:idx val="8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C-1261-4760-B2FD-CD047703997C}"/>
                </c:ext>
              </c:extLst>
            </c:dLbl>
            <c:dLbl>
              <c:idx val="8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D-1261-4760-B2FD-CD047703997C}"/>
                </c:ext>
              </c:extLst>
            </c:dLbl>
            <c:dLbl>
              <c:idx val="8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E-1261-4760-B2FD-CD047703997C}"/>
                </c:ext>
              </c:extLst>
            </c:dLbl>
            <c:dLbl>
              <c:idx val="8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F-1261-4760-B2FD-CD047703997C}"/>
                </c:ext>
              </c:extLst>
            </c:dLbl>
            <c:dLbl>
              <c:idx val="8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0-1261-4760-B2FD-CD047703997C}"/>
                </c:ext>
              </c:extLst>
            </c:dLbl>
            <c:dLbl>
              <c:idx val="8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1-1261-4760-B2FD-CD047703997C}"/>
                </c:ext>
              </c:extLst>
            </c:dLbl>
            <c:dLbl>
              <c:idx val="8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2-1261-4760-B2FD-CD047703997C}"/>
                </c:ext>
              </c:extLst>
            </c:dLbl>
            <c:dLbl>
              <c:idx val="8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3-1261-4760-B2FD-CD047703997C}"/>
                </c:ext>
              </c:extLst>
            </c:dLbl>
            <c:dLbl>
              <c:idx val="8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4-1261-4760-B2FD-CD047703997C}"/>
                </c:ext>
              </c:extLst>
            </c:dLbl>
            <c:dLbl>
              <c:idx val="8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5-1261-4760-B2FD-CD047703997C}"/>
                </c:ext>
              </c:extLst>
            </c:dLbl>
            <c:dLbl>
              <c:idx val="8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6-1261-4760-B2FD-CD047703997C}"/>
                </c:ext>
              </c:extLst>
            </c:dLbl>
            <c:dLbl>
              <c:idx val="8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7-1261-4760-B2FD-CD047703997C}"/>
                </c:ext>
              </c:extLst>
            </c:dLbl>
            <c:dLbl>
              <c:idx val="8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8-1261-4760-B2FD-CD047703997C}"/>
                </c:ext>
              </c:extLst>
            </c:dLbl>
            <c:dLbl>
              <c:idx val="8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9-1261-4760-B2FD-CD047703997C}"/>
                </c:ext>
              </c:extLst>
            </c:dLbl>
            <c:dLbl>
              <c:idx val="8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A-1261-4760-B2FD-CD047703997C}"/>
                </c:ext>
              </c:extLst>
            </c:dLbl>
            <c:dLbl>
              <c:idx val="8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B-1261-4760-B2FD-CD047703997C}"/>
                </c:ext>
              </c:extLst>
            </c:dLbl>
            <c:dLbl>
              <c:idx val="8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C-1261-4760-B2FD-CD047703997C}"/>
                </c:ext>
              </c:extLst>
            </c:dLbl>
            <c:dLbl>
              <c:idx val="8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D-1261-4760-B2FD-CD047703997C}"/>
                </c:ext>
              </c:extLst>
            </c:dLbl>
            <c:dLbl>
              <c:idx val="8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E-1261-4760-B2FD-CD047703997C}"/>
                </c:ext>
              </c:extLst>
            </c:dLbl>
            <c:dLbl>
              <c:idx val="8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F-1261-4760-B2FD-CD047703997C}"/>
                </c:ext>
              </c:extLst>
            </c:dLbl>
            <c:dLbl>
              <c:idx val="8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0-1261-4760-B2FD-CD047703997C}"/>
                </c:ext>
              </c:extLst>
            </c:dLbl>
            <c:dLbl>
              <c:idx val="8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1-1261-4760-B2FD-CD047703997C}"/>
                </c:ext>
              </c:extLst>
            </c:dLbl>
            <c:dLbl>
              <c:idx val="8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2-1261-4760-B2FD-CD047703997C}"/>
                </c:ext>
              </c:extLst>
            </c:dLbl>
            <c:dLbl>
              <c:idx val="8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3-1261-4760-B2FD-CD047703997C}"/>
                </c:ext>
              </c:extLst>
            </c:dLbl>
            <c:dLbl>
              <c:idx val="8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4-1261-4760-B2FD-CD047703997C}"/>
                </c:ext>
              </c:extLst>
            </c:dLbl>
            <c:dLbl>
              <c:idx val="8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5-1261-4760-B2FD-CD047703997C}"/>
                </c:ext>
              </c:extLst>
            </c:dLbl>
            <c:dLbl>
              <c:idx val="8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6-1261-4760-B2FD-CD047703997C}"/>
                </c:ext>
              </c:extLst>
            </c:dLbl>
            <c:dLbl>
              <c:idx val="8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7-1261-4760-B2FD-CD047703997C}"/>
                </c:ext>
              </c:extLst>
            </c:dLbl>
            <c:dLbl>
              <c:idx val="8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8-1261-4760-B2FD-CD047703997C}"/>
                </c:ext>
              </c:extLst>
            </c:dLbl>
            <c:dLbl>
              <c:idx val="8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9-1261-4760-B2FD-CD047703997C}"/>
                </c:ext>
              </c:extLst>
            </c:dLbl>
            <c:dLbl>
              <c:idx val="8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A-1261-4760-B2FD-CD047703997C}"/>
                </c:ext>
              </c:extLst>
            </c:dLbl>
            <c:dLbl>
              <c:idx val="8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B-1261-4760-B2FD-CD047703997C}"/>
                </c:ext>
              </c:extLst>
            </c:dLbl>
            <c:dLbl>
              <c:idx val="8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C-1261-4760-B2FD-CD047703997C}"/>
                </c:ext>
              </c:extLst>
            </c:dLbl>
            <c:dLbl>
              <c:idx val="8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D-1261-4760-B2FD-CD047703997C}"/>
                </c:ext>
              </c:extLst>
            </c:dLbl>
            <c:dLbl>
              <c:idx val="8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E-1261-4760-B2FD-CD047703997C}"/>
                </c:ext>
              </c:extLst>
            </c:dLbl>
            <c:dLbl>
              <c:idx val="8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F-1261-4760-B2FD-CD047703997C}"/>
                </c:ext>
              </c:extLst>
            </c:dLbl>
            <c:dLbl>
              <c:idx val="8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0-1261-4760-B2FD-CD047703997C}"/>
                </c:ext>
              </c:extLst>
            </c:dLbl>
            <c:dLbl>
              <c:idx val="8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1-1261-4760-B2FD-CD047703997C}"/>
                </c:ext>
              </c:extLst>
            </c:dLbl>
            <c:dLbl>
              <c:idx val="8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2-1261-4760-B2FD-CD047703997C}"/>
                </c:ext>
              </c:extLst>
            </c:dLbl>
            <c:dLbl>
              <c:idx val="8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3-1261-4760-B2FD-CD047703997C}"/>
                </c:ext>
              </c:extLst>
            </c:dLbl>
            <c:dLbl>
              <c:idx val="8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4-1261-4760-B2FD-CD047703997C}"/>
                </c:ext>
              </c:extLst>
            </c:dLbl>
            <c:dLbl>
              <c:idx val="8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5-1261-4760-B2FD-CD047703997C}"/>
                </c:ext>
              </c:extLst>
            </c:dLbl>
            <c:dLbl>
              <c:idx val="8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6-1261-4760-B2FD-CD047703997C}"/>
                </c:ext>
              </c:extLst>
            </c:dLbl>
            <c:dLbl>
              <c:idx val="8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7-1261-4760-B2FD-CD047703997C}"/>
                </c:ext>
              </c:extLst>
            </c:dLbl>
            <c:dLbl>
              <c:idx val="8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8-1261-4760-B2FD-CD047703997C}"/>
                </c:ext>
              </c:extLst>
            </c:dLbl>
            <c:dLbl>
              <c:idx val="8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9-1261-4760-B2FD-CD047703997C}"/>
                </c:ext>
              </c:extLst>
            </c:dLbl>
            <c:dLbl>
              <c:idx val="8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A-1261-4760-B2FD-CD047703997C}"/>
                </c:ext>
              </c:extLst>
            </c:dLbl>
            <c:dLbl>
              <c:idx val="8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B-1261-4760-B2FD-CD047703997C}"/>
                </c:ext>
              </c:extLst>
            </c:dLbl>
            <c:dLbl>
              <c:idx val="8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C-1261-4760-B2FD-CD047703997C}"/>
                </c:ext>
              </c:extLst>
            </c:dLbl>
            <c:dLbl>
              <c:idx val="8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D-1261-4760-B2FD-CD047703997C}"/>
                </c:ext>
              </c:extLst>
            </c:dLbl>
            <c:dLbl>
              <c:idx val="8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E-1261-4760-B2FD-CD047703997C}"/>
                </c:ext>
              </c:extLst>
            </c:dLbl>
            <c:dLbl>
              <c:idx val="8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F-1261-4760-B2FD-CD047703997C}"/>
                </c:ext>
              </c:extLst>
            </c:dLbl>
            <c:dLbl>
              <c:idx val="8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0-1261-4760-B2FD-CD047703997C}"/>
                </c:ext>
              </c:extLst>
            </c:dLbl>
            <c:dLbl>
              <c:idx val="8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1-1261-4760-B2FD-CD047703997C}"/>
                </c:ext>
              </c:extLst>
            </c:dLbl>
            <c:dLbl>
              <c:idx val="8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2-1261-4760-B2FD-CD047703997C}"/>
                </c:ext>
              </c:extLst>
            </c:dLbl>
            <c:dLbl>
              <c:idx val="8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3-1261-4760-B2FD-CD047703997C}"/>
                </c:ext>
              </c:extLst>
            </c:dLbl>
            <c:dLbl>
              <c:idx val="8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4-1261-4760-B2FD-CD047703997C}"/>
                </c:ext>
              </c:extLst>
            </c:dLbl>
            <c:dLbl>
              <c:idx val="8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5-1261-4760-B2FD-CD047703997C}"/>
                </c:ext>
              </c:extLst>
            </c:dLbl>
            <c:dLbl>
              <c:idx val="8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6-1261-4760-B2FD-CD047703997C}"/>
                </c:ext>
              </c:extLst>
            </c:dLbl>
            <c:dLbl>
              <c:idx val="9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7-1261-4760-B2FD-CD047703997C}"/>
                </c:ext>
              </c:extLst>
            </c:dLbl>
            <c:dLbl>
              <c:idx val="9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8-1261-4760-B2FD-CD047703997C}"/>
                </c:ext>
              </c:extLst>
            </c:dLbl>
            <c:dLbl>
              <c:idx val="9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9-1261-4760-B2FD-CD047703997C}"/>
                </c:ext>
              </c:extLst>
            </c:dLbl>
            <c:dLbl>
              <c:idx val="9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A-1261-4760-B2FD-CD047703997C}"/>
                </c:ext>
              </c:extLst>
            </c:dLbl>
            <c:dLbl>
              <c:idx val="9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B-1261-4760-B2FD-CD047703997C}"/>
                </c:ext>
              </c:extLst>
            </c:dLbl>
            <c:dLbl>
              <c:idx val="9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C-1261-4760-B2FD-CD047703997C}"/>
                </c:ext>
              </c:extLst>
            </c:dLbl>
            <c:dLbl>
              <c:idx val="9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D-1261-4760-B2FD-CD047703997C}"/>
                </c:ext>
              </c:extLst>
            </c:dLbl>
            <c:dLbl>
              <c:idx val="9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E-1261-4760-B2FD-CD047703997C}"/>
                </c:ext>
              </c:extLst>
            </c:dLbl>
            <c:dLbl>
              <c:idx val="9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F-1261-4760-B2FD-CD047703997C}"/>
                </c:ext>
              </c:extLst>
            </c:dLbl>
            <c:dLbl>
              <c:idx val="9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0-1261-4760-B2FD-CD047703997C}"/>
                </c:ext>
              </c:extLst>
            </c:dLbl>
            <c:dLbl>
              <c:idx val="9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1-1261-4760-B2FD-CD047703997C}"/>
                </c:ext>
              </c:extLst>
            </c:dLbl>
            <c:dLbl>
              <c:idx val="9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2-1261-4760-B2FD-CD047703997C}"/>
                </c:ext>
              </c:extLst>
            </c:dLbl>
            <c:dLbl>
              <c:idx val="9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3-1261-4760-B2FD-CD047703997C}"/>
                </c:ext>
              </c:extLst>
            </c:dLbl>
            <c:dLbl>
              <c:idx val="9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4-1261-4760-B2FD-CD047703997C}"/>
                </c:ext>
              </c:extLst>
            </c:dLbl>
            <c:dLbl>
              <c:idx val="9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5-1261-4760-B2FD-CD047703997C}"/>
                </c:ext>
              </c:extLst>
            </c:dLbl>
            <c:dLbl>
              <c:idx val="9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6-1261-4760-B2FD-CD047703997C}"/>
                </c:ext>
              </c:extLst>
            </c:dLbl>
            <c:dLbl>
              <c:idx val="9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7-1261-4760-B2FD-CD047703997C}"/>
                </c:ext>
              </c:extLst>
            </c:dLbl>
            <c:dLbl>
              <c:idx val="9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8-1261-4760-B2FD-CD047703997C}"/>
                </c:ext>
              </c:extLst>
            </c:dLbl>
            <c:dLbl>
              <c:idx val="9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9-1261-4760-B2FD-CD047703997C}"/>
                </c:ext>
              </c:extLst>
            </c:dLbl>
            <c:dLbl>
              <c:idx val="9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A-1261-4760-B2FD-CD047703997C}"/>
                </c:ext>
              </c:extLst>
            </c:dLbl>
            <c:dLbl>
              <c:idx val="9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B-1261-4760-B2FD-CD047703997C}"/>
                </c:ext>
              </c:extLst>
            </c:dLbl>
            <c:dLbl>
              <c:idx val="9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C-1261-4760-B2FD-CD047703997C}"/>
                </c:ext>
              </c:extLst>
            </c:dLbl>
            <c:dLbl>
              <c:idx val="9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D-1261-4760-B2FD-CD047703997C}"/>
                </c:ext>
              </c:extLst>
            </c:dLbl>
            <c:dLbl>
              <c:idx val="9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E-1261-4760-B2FD-CD047703997C}"/>
                </c:ext>
              </c:extLst>
            </c:dLbl>
            <c:dLbl>
              <c:idx val="9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F-1261-4760-B2FD-CD047703997C}"/>
                </c:ext>
              </c:extLst>
            </c:dLbl>
            <c:dLbl>
              <c:idx val="9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0-1261-4760-B2FD-CD047703997C}"/>
                </c:ext>
              </c:extLst>
            </c:dLbl>
            <c:dLbl>
              <c:idx val="9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1-1261-4760-B2FD-CD047703997C}"/>
                </c:ext>
              </c:extLst>
            </c:dLbl>
            <c:dLbl>
              <c:idx val="9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2-1261-4760-B2FD-CD047703997C}"/>
                </c:ext>
              </c:extLst>
            </c:dLbl>
            <c:dLbl>
              <c:idx val="9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3-1261-4760-B2FD-CD047703997C}"/>
                </c:ext>
              </c:extLst>
            </c:dLbl>
            <c:dLbl>
              <c:idx val="9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4-1261-4760-B2FD-CD047703997C}"/>
                </c:ext>
              </c:extLst>
            </c:dLbl>
            <c:dLbl>
              <c:idx val="9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5-1261-4760-B2FD-CD047703997C}"/>
                </c:ext>
              </c:extLst>
            </c:dLbl>
            <c:dLbl>
              <c:idx val="9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6-1261-4760-B2FD-CD047703997C}"/>
                </c:ext>
              </c:extLst>
            </c:dLbl>
            <c:dLbl>
              <c:idx val="932"/>
              <c:tx>
                <c:rich>
                  <a:bodyPr/>
                  <a:lstStyle/>
                  <a:p>
                    <a:fld id="{CA660F13-8E0B-463B-93F3-0F6D334572FC}"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layout>
                    <c:manualLayout>
                      <c:w val="8.7571053197269169E-2"/>
                      <c:h val="0.14939107590023629"/>
                    </c:manualLayout>
                  </c15:layout>
                  <c15:dlblFieldTable/>
                  <c15:showDataLabelsRange val="1"/>
                </c:ext>
                <c:ext xmlns:c16="http://schemas.microsoft.com/office/drawing/2014/chart" uri="{C3380CC4-5D6E-409C-BE32-E72D297353CC}">
                  <c16:uniqueId val="{000003A7-1261-4760-B2FD-CD047703997C}"/>
                </c:ext>
              </c:extLst>
            </c:dLbl>
            <c:dLbl>
              <c:idx val="9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8-1261-4760-B2FD-CD047703997C}"/>
                </c:ext>
              </c:extLst>
            </c:dLbl>
            <c:dLbl>
              <c:idx val="9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9-1261-4760-B2FD-CD047703997C}"/>
                </c:ext>
              </c:extLst>
            </c:dLbl>
            <c:dLbl>
              <c:idx val="9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A-1261-4760-B2FD-CD047703997C}"/>
                </c:ext>
              </c:extLst>
            </c:dLbl>
            <c:dLbl>
              <c:idx val="9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B-1261-4760-B2FD-CD047703997C}"/>
                </c:ext>
              </c:extLst>
            </c:dLbl>
            <c:dLbl>
              <c:idx val="9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C-1261-4760-B2FD-CD047703997C}"/>
                </c:ext>
              </c:extLst>
            </c:dLbl>
            <c:dLbl>
              <c:idx val="9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D-1261-4760-B2FD-CD047703997C}"/>
                </c:ext>
              </c:extLst>
            </c:dLbl>
            <c:dLbl>
              <c:idx val="9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E-1261-4760-B2FD-CD047703997C}"/>
                </c:ext>
              </c:extLst>
            </c:dLbl>
            <c:dLbl>
              <c:idx val="9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F-1261-4760-B2FD-CD047703997C}"/>
                </c:ext>
              </c:extLst>
            </c:dLbl>
            <c:dLbl>
              <c:idx val="9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0-1261-4760-B2FD-CD047703997C}"/>
                </c:ext>
              </c:extLst>
            </c:dLbl>
            <c:dLbl>
              <c:idx val="9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1-1261-4760-B2FD-CD047703997C}"/>
                </c:ext>
              </c:extLst>
            </c:dLbl>
            <c:dLbl>
              <c:idx val="9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2-1261-4760-B2FD-CD047703997C}"/>
                </c:ext>
              </c:extLst>
            </c:dLbl>
            <c:dLbl>
              <c:idx val="9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3-1261-4760-B2FD-CD047703997C}"/>
                </c:ext>
              </c:extLst>
            </c:dLbl>
            <c:dLbl>
              <c:idx val="9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4-1261-4760-B2FD-CD047703997C}"/>
                </c:ext>
              </c:extLst>
            </c:dLbl>
            <c:dLbl>
              <c:idx val="9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5-1261-4760-B2FD-CD047703997C}"/>
                </c:ext>
              </c:extLst>
            </c:dLbl>
            <c:dLbl>
              <c:idx val="9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6-1261-4760-B2FD-CD047703997C}"/>
                </c:ext>
              </c:extLst>
            </c:dLbl>
            <c:dLbl>
              <c:idx val="9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7-1261-4760-B2FD-CD047703997C}"/>
                </c:ext>
              </c:extLst>
            </c:dLbl>
            <c:dLbl>
              <c:idx val="9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8-1261-4760-B2FD-CD047703997C}"/>
                </c:ext>
              </c:extLst>
            </c:dLbl>
            <c:dLbl>
              <c:idx val="9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9-1261-4760-B2FD-CD047703997C}"/>
                </c:ext>
              </c:extLst>
            </c:dLbl>
            <c:dLbl>
              <c:idx val="9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A-1261-4760-B2FD-CD047703997C}"/>
                </c:ext>
              </c:extLst>
            </c:dLbl>
            <c:dLbl>
              <c:idx val="9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B-1261-4760-B2FD-CD047703997C}"/>
                </c:ext>
              </c:extLst>
            </c:dLbl>
            <c:dLbl>
              <c:idx val="9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C-1261-4760-B2FD-CD047703997C}"/>
                </c:ext>
              </c:extLst>
            </c:dLbl>
            <c:dLbl>
              <c:idx val="9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D-1261-4760-B2FD-CD047703997C}"/>
                </c:ext>
              </c:extLst>
            </c:dLbl>
            <c:dLbl>
              <c:idx val="9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E-1261-4760-B2FD-CD047703997C}"/>
                </c:ext>
              </c:extLst>
            </c:dLbl>
            <c:dLbl>
              <c:idx val="9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F-1261-4760-B2FD-CD047703997C}"/>
                </c:ext>
              </c:extLst>
            </c:dLbl>
            <c:dLbl>
              <c:idx val="9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0-1261-4760-B2FD-CD047703997C}"/>
                </c:ext>
              </c:extLst>
            </c:dLbl>
            <c:dLbl>
              <c:idx val="9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1-1261-4760-B2FD-CD047703997C}"/>
                </c:ext>
              </c:extLst>
            </c:dLbl>
            <c:dLbl>
              <c:idx val="9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2-1261-4760-B2FD-CD047703997C}"/>
                </c:ext>
              </c:extLst>
            </c:dLbl>
            <c:dLbl>
              <c:idx val="9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3-1261-4760-B2FD-CD047703997C}"/>
                </c:ext>
              </c:extLst>
            </c:dLbl>
            <c:dLbl>
              <c:idx val="9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4-1261-4760-B2FD-CD047703997C}"/>
                </c:ext>
              </c:extLst>
            </c:dLbl>
            <c:dLbl>
              <c:idx val="9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5-1261-4760-B2FD-CD047703997C}"/>
                </c:ext>
              </c:extLst>
            </c:dLbl>
            <c:dLbl>
              <c:idx val="9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6-1261-4760-B2FD-CD047703997C}"/>
                </c:ext>
              </c:extLst>
            </c:dLbl>
            <c:dLbl>
              <c:idx val="9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7-1261-4760-B2FD-CD047703997C}"/>
                </c:ext>
              </c:extLst>
            </c:dLbl>
            <c:dLbl>
              <c:idx val="9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8-1261-4760-B2FD-CD047703997C}"/>
                </c:ext>
              </c:extLst>
            </c:dLbl>
            <c:dLbl>
              <c:idx val="9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9-1261-4760-B2FD-CD047703997C}"/>
                </c:ext>
              </c:extLst>
            </c:dLbl>
            <c:dLbl>
              <c:idx val="9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A-1261-4760-B2FD-CD047703997C}"/>
                </c:ext>
              </c:extLst>
            </c:dLbl>
            <c:dLbl>
              <c:idx val="9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B-1261-4760-B2FD-CD047703997C}"/>
                </c:ext>
              </c:extLst>
            </c:dLbl>
            <c:dLbl>
              <c:idx val="9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C-1261-4760-B2FD-CD047703997C}"/>
                </c:ext>
              </c:extLst>
            </c:dLbl>
            <c:dLbl>
              <c:idx val="9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D-1261-4760-B2FD-CD047703997C}"/>
                </c:ext>
              </c:extLst>
            </c:dLbl>
            <c:dLbl>
              <c:idx val="9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E-1261-4760-B2FD-CD047703997C}"/>
                </c:ext>
              </c:extLst>
            </c:dLbl>
            <c:dLbl>
              <c:idx val="9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F-1261-4760-B2FD-CD047703997C}"/>
                </c:ext>
              </c:extLst>
            </c:dLbl>
            <c:dLbl>
              <c:idx val="9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0-1261-4760-B2FD-CD047703997C}"/>
                </c:ext>
              </c:extLst>
            </c:dLbl>
            <c:dLbl>
              <c:idx val="9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1-1261-4760-B2FD-CD047703997C}"/>
                </c:ext>
              </c:extLst>
            </c:dLbl>
            <c:dLbl>
              <c:idx val="9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2-1261-4760-B2FD-CD047703997C}"/>
                </c:ext>
              </c:extLst>
            </c:dLbl>
            <c:dLbl>
              <c:idx val="9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3-1261-4760-B2FD-CD047703997C}"/>
                </c:ext>
              </c:extLst>
            </c:dLbl>
            <c:dLbl>
              <c:idx val="9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4-1261-4760-B2FD-CD047703997C}"/>
                </c:ext>
              </c:extLst>
            </c:dLbl>
            <c:dLbl>
              <c:idx val="9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5-1261-4760-B2FD-CD047703997C}"/>
                </c:ext>
              </c:extLst>
            </c:dLbl>
            <c:dLbl>
              <c:idx val="9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6-1261-4760-B2FD-CD047703997C}"/>
                </c:ext>
              </c:extLst>
            </c:dLbl>
            <c:dLbl>
              <c:idx val="9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7-1261-4760-B2FD-CD047703997C}"/>
                </c:ext>
              </c:extLst>
            </c:dLbl>
            <c:dLbl>
              <c:idx val="9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8-1261-4760-B2FD-CD047703997C}"/>
                </c:ext>
              </c:extLst>
            </c:dLbl>
            <c:dLbl>
              <c:idx val="9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9-1261-4760-B2FD-CD047703997C}"/>
                </c:ext>
              </c:extLst>
            </c:dLbl>
            <c:dLbl>
              <c:idx val="9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A-1261-4760-B2FD-CD047703997C}"/>
                </c:ext>
              </c:extLst>
            </c:dLbl>
            <c:dLbl>
              <c:idx val="9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B-1261-4760-B2FD-CD047703997C}"/>
                </c:ext>
              </c:extLst>
            </c:dLbl>
            <c:dLbl>
              <c:idx val="9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C-1261-4760-B2FD-CD047703997C}"/>
                </c:ext>
              </c:extLst>
            </c:dLbl>
            <c:dLbl>
              <c:idx val="9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D-1261-4760-B2FD-CD047703997C}"/>
                </c:ext>
              </c:extLst>
            </c:dLbl>
            <c:dLbl>
              <c:idx val="9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E-1261-4760-B2FD-CD047703997C}"/>
                </c:ext>
              </c:extLst>
            </c:dLbl>
            <c:dLbl>
              <c:idx val="9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F-1261-4760-B2FD-CD047703997C}"/>
                </c:ext>
              </c:extLst>
            </c:dLbl>
            <c:dLbl>
              <c:idx val="9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0-1261-4760-B2FD-CD047703997C}"/>
                </c:ext>
              </c:extLst>
            </c:dLbl>
            <c:dLbl>
              <c:idx val="9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1-1261-4760-B2FD-CD047703997C}"/>
                </c:ext>
              </c:extLst>
            </c:dLbl>
            <c:dLbl>
              <c:idx val="9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2-1261-4760-B2FD-CD047703997C}"/>
                </c:ext>
              </c:extLst>
            </c:dLbl>
            <c:dLbl>
              <c:idx val="9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3-1261-4760-B2FD-CD047703997C}"/>
                </c:ext>
              </c:extLst>
            </c:dLbl>
            <c:dLbl>
              <c:idx val="9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4-1261-4760-B2FD-CD047703997C}"/>
                </c:ext>
              </c:extLst>
            </c:dLbl>
            <c:dLbl>
              <c:idx val="9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5-1261-4760-B2FD-CD047703997C}"/>
                </c:ext>
              </c:extLst>
            </c:dLbl>
            <c:dLbl>
              <c:idx val="9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6-1261-4760-B2FD-CD047703997C}"/>
                </c:ext>
              </c:extLst>
            </c:dLbl>
            <c:dLbl>
              <c:idx val="9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7-1261-4760-B2FD-CD047703997C}"/>
                </c:ext>
              </c:extLst>
            </c:dLbl>
            <c:dLbl>
              <c:idx val="9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8-1261-4760-B2FD-CD047703997C}"/>
                </c:ext>
              </c:extLst>
            </c:dLbl>
            <c:dLbl>
              <c:idx val="9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9-1261-4760-B2FD-CD047703997C}"/>
                </c:ext>
              </c:extLst>
            </c:dLbl>
            <c:dLbl>
              <c:idx val="9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A-1261-4760-B2FD-CD047703997C}"/>
                </c:ext>
              </c:extLst>
            </c:dLbl>
            <c:dLbl>
              <c:idx val="10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B-1261-4760-B2FD-CD047703997C}"/>
                </c:ext>
              </c:extLst>
            </c:dLbl>
            <c:dLbl>
              <c:idx val="10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C-1261-4760-B2FD-CD047703997C}"/>
                </c:ext>
              </c:extLst>
            </c:dLbl>
            <c:dLbl>
              <c:idx val="10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D-1261-4760-B2FD-CD047703997C}"/>
                </c:ext>
              </c:extLst>
            </c:dLbl>
            <c:dLbl>
              <c:idx val="10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E-1261-4760-B2FD-CD047703997C}"/>
                </c:ext>
              </c:extLst>
            </c:dLbl>
            <c:dLbl>
              <c:idx val="10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F-1261-4760-B2FD-CD047703997C}"/>
                </c:ext>
              </c:extLst>
            </c:dLbl>
            <c:dLbl>
              <c:idx val="10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0-1261-4760-B2FD-CD047703997C}"/>
                </c:ext>
              </c:extLst>
            </c:dLbl>
            <c:dLbl>
              <c:idx val="10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1-1261-4760-B2FD-CD047703997C}"/>
                </c:ext>
              </c:extLst>
            </c:dLbl>
            <c:dLbl>
              <c:idx val="10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2-1261-4760-B2FD-CD047703997C}"/>
                </c:ext>
              </c:extLst>
            </c:dLbl>
            <c:dLbl>
              <c:idx val="10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3-1261-4760-B2FD-CD047703997C}"/>
                </c:ext>
              </c:extLst>
            </c:dLbl>
            <c:dLbl>
              <c:idx val="10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4-1261-4760-B2FD-CD047703997C}"/>
                </c:ext>
              </c:extLst>
            </c:dLbl>
            <c:dLbl>
              <c:idx val="10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5-1261-4760-B2FD-CD047703997C}"/>
                </c:ext>
              </c:extLst>
            </c:dLbl>
            <c:dLbl>
              <c:idx val="10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6-1261-4760-B2FD-CD047703997C}"/>
                </c:ext>
              </c:extLst>
            </c:dLbl>
            <c:dLbl>
              <c:idx val="10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7-1261-4760-B2FD-CD047703997C}"/>
                </c:ext>
              </c:extLst>
            </c:dLbl>
            <c:dLbl>
              <c:idx val="10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8-1261-4760-B2FD-CD047703997C}"/>
                </c:ext>
              </c:extLst>
            </c:dLbl>
            <c:dLbl>
              <c:idx val="10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9-1261-4760-B2FD-CD047703997C}"/>
                </c:ext>
              </c:extLst>
            </c:dLbl>
            <c:dLbl>
              <c:idx val="10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A-1261-4760-B2FD-CD047703997C}"/>
                </c:ext>
              </c:extLst>
            </c:dLbl>
            <c:dLbl>
              <c:idx val="10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B-1261-4760-B2FD-CD047703997C}"/>
                </c:ext>
              </c:extLst>
            </c:dLbl>
            <c:dLbl>
              <c:idx val="10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C-1261-4760-B2FD-CD047703997C}"/>
                </c:ext>
              </c:extLst>
            </c:dLbl>
            <c:dLbl>
              <c:idx val="10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D-1261-4760-B2FD-CD047703997C}"/>
                </c:ext>
              </c:extLst>
            </c:dLbl>
            <c:dLbl>
              <c:idx val="10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E-1261-4760-B2FD-CD047703997C}"/>
                </c:ext>
              </c:extLst>
            </c:dLbl>
            <c:dLbl>
              <c:idx val="10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F-1261-4760-B2FD-CD047703997C}"/>
                </c:ext>
              </c:extLst>
            </c:dLbl>
            <c:dLbl>
              <c:idx val="10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0-1261-4760-B2FD-CD047703997C}"/>
                </c:ext>
              </c:extLst>
            </c:dLbl>
            <c:dLbl>
              <c:idx val="10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1-1261-4760-B2FD-CD047703997C}"/>
                </c:ext>
              </c:extLst>
            </c:dLbl>
            <c:dLbl>
              <c:idx val="10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2-1261-4760-B2FD-CD047703997C}"/>
                </c:ext>
              </c:extLst>
            </c:dLbl>
            <c:dLbl>
              <c:idx val="10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3-1261-4760-B2FD-CD047703997C}"/>
                </c:ext>
              </c:extLst>
            </c:dLbl>
            <c:dLbl>
              <c:idx val="10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4-1261-4760-B2FD-CD047703997C}"/>
                </c:ext>
              </c:extLst>
            </c:dLbl>
            <c:dLbl>
              <c:idx val="10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5-1261-4760-B2FD-CD047703997C}"/>
                </c:ext>
              </c:extLst>
            </c:dLbl>
            <c:dLbl>
              <c:idx val="10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6-1261-4760-B2FD-CD047703997C}"/>
                </c:ext>
              </c:extLst>
            </c:dLbl>
            <c:dLbl>
              <c:idx val="10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7-1261-4760-B2FD-CD047703997C}"/>
                </c:ext>
              </c:extLst>
            </c:dLbl>
            <c:dLbl>
              <c:idx val="10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8-1261-4760-B2FD-CD047703997C}"/>
                </c:ext>
              </c:extLst>
            </c:dLbl>
            <c:dLbl>
              <c:idx val="10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9-1261-4760-B2FD-CD047703997C}"/>
                </c:ext>
              </c:extLst>
            </c:dLbl>
            <c:dLbl>
              <c:idx val="10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A-1261-4760-B2FD-CD047703997C}"/>
                </c:ext>
              </c:extLst>
            </c:dLbl>
            <c:dLbl>
              <c:idx val="10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B-1261-4760-B2FD-CD047703997C}"/>
                </c:ext>
              </c:extLst>
            </c:dLbl>
            <c:dLbl>
              <c:idx val="10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C-1261-4760-B2FD-CD047703997C}"/>
                </c:ext>
              </c:extLst>
            </c:dLbl>
            <c:dLbl>
              <c:idx val="10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D-1261-4760-B2FD-CD047703997C}"/>
                </c:ext>
              </c:extLst>
            </c:dLbl>
            <c:dLbl>
              <c:idx val="10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E-1261-4760-B2FD-CD047703997C}"/>
                </c:ext>
              </c:extLst>
            </c:dLbl>
            <c:dLbl>
              <c:idx val="10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F-1261-4760-B2FD-CD047703997C}"/>
                </c:ext>
              </c:extLst>
            </c:dLbl>
            <c:dLbl>
              <c:idx val="10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0-1261-4760-B2FD-CD047703997C}"/>
                </c:ext>
              </c:extLst>
            </c:dLbl>
            <c:dLbl>
              <c:idx val="10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1-1261-4760-B2FD-CD047703997C}"/>
                </c:ext>
              </c:extLst>
            </c:dLbl>
            <c:dLbl>
              <c:idx val="10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2-1261-4760-B2FD-CD047703997C}"/>
                </c:ext>
              </c:extLst>
            </c:dLbl>
            <c:dLbl>
              <c:idx val="10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3-1261-4760-B2FD-CD047703997C}"/>
                </c:ext>
              </c:extLst>
            </c:dLbl>
            <c:dLbl>
              <c:idx val="10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4-1261-4760-B2FD-CD047703997C}"/>
                </c:ext>
              </c:extLst>
            </c:dLbl>
            <c:dLbl>
              <c:idx val="10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5-1261-4760-B2FD-CD047703997C}"/>
                </c:ext>
              </c:extLst>
            </c:dLbl>
            <c:dLbl>
              <c:idx val="10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6-1261-4760-B2FD-CD047703997C}"/>
                </c:ext>
              </c:extLst>
            </c:dLbl>
            <c:dLbl>
              <c:idx val="10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7-1261-4760-B2FD-CD047703997C}"/>
                </c:ext>
              </c:extLst>
            </c:dLbl>
            <c:dLbl>
              <c:idx val="10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8-1261-4760-B2FD-CD047703997C}"/>
                </c:ext>
              </c:extLst>
            </c:dLbl>
            <c:dLbl>
              <c:idx val="10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9-1261-4760-B2FD-CD047703997C}"/>
                </c:ext>
              </c:extLst>
            </c:dLbl>
            <c:dLbl>
              <c:idx val="10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A-1261-4760-B2FD-CD047703997C}"/>
                </c:ext>
              </c:extLst>
            </c:dLbl>
            <c:dLbl>
              <c:idx val="10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B-1261-4760-B2FD-CD047703997C}"/>
                </c:ext>
              </c:extLst>
            </c:dLbl>
            <c:dLbl>
              <c:idx val="10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C-1261-4760-B2FD-CD047703997C}"/>
                </c:ext>
              </c:extLst>
            </c:dLbl>
            <c:dLbl>
              <c:idx val="10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D-1261-4760-B2FD-CD047703997C}"/>
                </c:ext>
              </c:extLst>
            </c:dLbl>
            <c:dLbl>
              <c:idx val="10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E-1261-4760-B2FD-CD047703997C}"/>
                </c:ext>
              </c:extLst>
            </c:dLbl>
            <c:dLbl>
              <c:idx val="10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F-1261-4760-B2FD-CD047703997C}"/>
                </c:ext>
              </c:extLst>
            </c:dLbl>
            <c:dLbl>
              <c:idx val="10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0-1261-4760-B2FD-CD047703997C}"/>
                </c:ext>
              </c:extLst>
            </c:dLbl>
            <c:dLbl>
              <c:idx val="10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1-1261-4760-B2FD-CD047703997C}"/>
                </c:ext>
              </c:extLst>
            </c:dLbl>
            <c:dLbl>
              <c:idx val="10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2-1261-4760-B2FD-CD047703997C}"/>
                </c:ext>
              </c:extLst>
            </c:dLbl>
            <c:dLbl>
              <c:idx val="10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3-1261-4760-B2FD-CD047703997C}"/>
                </c:ext>
              </c:extLst>
            </c:dLbl>
            <c:dLbl>
              <c:idx val="10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4-1261-4760-B2FD-CD047703997C}"/>
                </c:ext>
              </c:extLst>
            </c:dLbl>
            <c:dLbl>
              <c:idx val="10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5-1261-4760-B2FD-CD047703997C}"/>
                </c:ext>
              </c:extLst>
            </c:dLbl>
            <c:dLbl>
              <c:idx val="10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6-1261-4760-B2FD-CD047703997C}"/>
                </c:ext>
              </c:extLst>
            </c:dLbl>
            <c:dLbl>
              <c:idx val="10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7-1261-4760-B2FD-CD047703997C}"/>
                </c:ext>
              </c:extLst>
            </c:dLbl>
            <c:dLbl>
              <c:idx val="10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8-1261-4760-B2FD-CD047703997C}"/>
                </c:ext>
              </c:extLst>
            </c:dLbl>
            <c:dLbl>
              <c:idx val="10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9-1261-4760-B2FD-CD047703997C}"/>
                </c:ext>
              </c:extLst>
            </c:dLbl>
            <c:dLbl>
              <c:idx val="10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A-1261-4760-B2FD-CD047703997C}"/>
                </c:ext>
              </c:extLst>
            </c:dLbl>
            <c:dLbl>
              <c:idx val="10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B-1261-4760-B2FD-CD047703997C}"/>
                </c:ext>
              </c:extLst>
            </c:dLbl>
            <c:dLbl>
              <c:idx val="10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C-1261-4760-B2FD-CD047703997C}"/>
                </c:ext>
              </c:extLst>
            </c:dLbl>
            <c:dLbl>
              <c:idx val="10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D-1261-4760-B2FD-CD047703997C}"/>
                </c:ext>
              </c:extLst>
            </c:dLbl>
            <c:dLbl>
              <c:idx val="10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E-1261-4760-B2FD-CD047703997C}"/>
                </c:ext>
              </c:extLst>
            </c:dLbl>
            <c:dLbl>
              <c:idx val="10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F-1261-4760-B2FD-CD047703997C}"/>
                </c:ext>
              </c:extLst>
            </c:dLbl>
            <c:dLbl>
              <c:idx val="10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0-1261-4760-B2FD-CD047703997C}"/>
                </c:ext>
              </c:extLst>
            </c:dLbl>
            <c:dLbl>
              <c:idx val="10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1-1261-4760-B2FD-CD047703997C}"/>
                </c:ext>
              </c:extLst>
            </c:dLbl>
            <c:dLbl>
              <c:idx val="10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2-1261-4760-B2FD-CD047703997C}"/>
                </c:ext>
              </c:extLst>
            </c:dLbl>
            <c:dLbl>
              <c:idx val="10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3-1261-4760-B2FD-CD047703997C}"/>
                </c:ext>
              </c:extLst>
            </c:dLbl>
            <c:dLbl>
              <c:idx val="10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4-1261-4760-B2FD-CD047703997C}"/>
                </c:ext>
              </c:extLst>
            </c:dLbl>
            <c:dLbl>
              <c:idx val="10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5-1261-4760-B2FD-CD047703997C}"/>
                </c:ext>
              </c:extLst>
            </c:dLbl>
            <c:dLbl>
              <c:idx val="10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6-1261-4760-B2FD-CD047703997C}"/>
                </c:ext>
              </c:extLst>
            </c:dLbl>
            <c:dLbl>
              <c:idx val="10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7-1261-4760-B2FD-CD047703997C}"/>
                </c:ext>
              </c:extLst>
            </c:dLbl>
            <c:dLbl>
              <c:idx val="10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8-1261-4760-B2FD-CD047703997C}"/>
                </c:ext>
              </c:extLst>
            </c:dLbl>
            <c:dLbl>
              <c:idx val="10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9-1261-4760-B2FD-CD047703997C}"/>
                </c:ext>
              </c:extLst>
            </c:dLbl>
            <c:dLbl>
              <c:idx val="10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A-1261-4760-B2FD-CD047703997C}"/>
                </c:ext>
              </c:extLst>
            </c:dLbl>
            <c:dLbl>
              <c:idx val="10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B-1261-4760-B2FD-CD047703997C}"/>
                </c:ext>
              </c:extLst>
            </c:dLbl>
            <c:dLbl>
              <c:idx val="10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C-1261-4760-B2FD-CD047703997C}"/>
                </c:ext>
              </c:extLst>
            </c:dLbl>
            <c:dLbl>
              <c:idx val="10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D-1261-4760-B2FD-CD047703997C}"/>
                </c:ext>
              </c:extLst>
            </c:dLbl>
            <c:dLbl>
              <c:idx val="10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E-1261-4760-B2FD-CD047703997C}"/>
                </c:ext>
              </c:extLst>
            </c:dLbl>
            <c:dLbl>
              <c:idx val="10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F-1261-4760-B2FD-CD047703997C}"/>
                </c:ext>
              </c:extLst>
            </c:dLbl>
            <c:dLbl>
              <c:idx val="10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0-1261-4760-B2FD-CD047703997C}"/>
                </c:ext>
              </c:extLst>
            </c:dLbl>
            <c:dLbl>
              <c:idx val="10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1-1261-4760-B2FD-CD047703997C}"/>
                </c:ext>
              </c:extLst>
            </c:dLbl>
            <c:dLbl>
              <c:idx val="10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2-1261-4760-B2FD-CD047703997C}"/>
                </c:ext>
              </c:extLst>
            </c:dLbl>
            <c:dLbl>
              <c:idx val="10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3-1261-4760-B2FD-CD047703997C}"/>
                </c:ext>
              </c:extLst>
            </c:dLbl>
            <c:dLbl>
              <c:idx val="10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4-1261-4760-B2FD-CD047703997C}"/>
                </c:ext>
              </c:extLst>
            </c:dLbl>
            <c:dLbl>
              <c:idx val="10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5-1261-4760-B2FD-CD047703997C}"/>
                </c:ext>
              </c:extLst>
            </c:dLbl>
            <c:dLbl>
              <c:idx val="10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6-1261-4760-B2FD-CD047703997C}"/>
                </c:ext>
              </c:extLst>
            </c:dLbl>
            <c:dLbl>
              <c:idx val="10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7-1261-4760-B2FD-CD047703997C}"/>
                </c:ext>
              </c:extLst>
            </c:dLbl>
            <c:dLbl>
              <c:idx val="10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8-1261-4760-B2FD-CD047703997C}"/>
                </c:ext>
              </c:extLst>
            </c:dLbl>
            <c:dLbl>
              <c:idx val="10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9-1261-4760-B2FD-CD047703997C}"/>
                </c:ext>
              </c:extLst>
            </c:dLbl>
            <c:dLbl>
              <c:idx val="10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A-1261-4760-B2FD-CD047703997C}"/>
                </c:ext>
              </c:extLst>
            </c:dLbl>
            <c:dLbl>
              <c:idx val="10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B-1261-4760-B2FD-CD047703997C}"/>
                </c:ext>
              </c:extLst>
            </c:dLbl>
            <c:dLbl>
              <c:idx val="10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C-1261-4760-B2FD-CD047703997C}"/>
                </c:ext>
              </c:extLst>
            </c:dLbl>
            <c:dLbl>
              <c:idx val="10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D-1261-4760-B2FD-CD047703997C}"/>
                </c:ext>
              </c:extLst>
            </c:dLbl>
            <c:dLbl>
              <c:idx val="1099"/>
              <c:tx>
                <c:rich>
                  <a:bodyPr/>
                  <a:lstStyle/>
                  <a:p>
                    <a:fld id="{4B3ADB6C-A3FF-4A86-8F65-D18D37F569EA}"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44E-1261-4760-B2FD-CD047703997C}"/>
                </c:ext>
              </c:extLst>
            </c:dLbl>
            <c:dLbl>
              <c:idx val="11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F-1261-4760-B2FD-CD047703997C}"/>
                </c:ext>
              </c:extLst>
            </c:dLbl>
            <c:dLbl>
              <c:idx val="11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0-1261-4760-B2FD-CD047703997C}"/>
                </c:ext>
              </c:extLst>
            </c:dLbl>
            <c:dLbl>
              <c:idx val="11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1-1261-4760-B2FD-CD047703997C}"/>
                </c:ext>
              </c:extLst>
            </c:dLbl>
            <c:dLbl>
              <c:idx val="11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2-1261-4760-B2FD-CD047703997C}"/>
                </c:ext>
              </c:extLst>
            </c:dLbl>
            <c:dLbl>
              <c:idx val="11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3-1261-4760-B2FD-CD047703997C}"/>
                </c:ext>
              </c:extLst>
            </c:dLbl>
            <c:dLbl>
              <c:idx val="11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4-1261-4760-B2FD-CD047703997C}"/>
                </c:ext>
              </c:extLst>
            </c:dLbl>
            <c:dLbl>
              <c:idx val="11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5-1261-4760-B2FD-CD047703997C}"/>
                </c:ext>
              </c:extLst>
            </c:dLbl>
            <c:dLbl>
              <c:idx val="11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6-1261-4760-B2FD-CD047703997C}"/>
                </c:ext>
              </c:extLst>
            </c:dLbl>
            <c:dLbl>
              <c:idx val="11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7-1261-4760-B2FD-CD047703997C}"/>
                </c:ext>
              </c:extLst>
            </c:dLbl>
            <c:dLbl>
              <c:idx val="11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8-1261-4760-B2FD-CD047703997C}"/>
                </c:ext>
              </c:extLst>
            </c:dLbl>
            <c:dLbl>
              <c:idx val="11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9-1261-4760-B2FD-CD047703997C}"/>
                </c:ext>
              </c:extLst>
            </c:dLbl>
            <c:dLbl>
              <c:idx val="11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A-1261-4760-B2FD-CD047703997C}"/>
                </c:ext>
              </c:extLst>
            </c:dLbl>
            <c:dLbl>
              <c:idx val="11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B-1261-4760-B2FD-CD047703997C}"/>
                </c:ext>
              </c:extLst>
            </c:dLbl>
            <c:dLbl>
              <c:idx val="11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C-1261-4760-B2FD-CD047703997C}"/>
                </c:ext>
              </c:extLst>
            </c:dLbl>
            <c:dLbl>
              <c:idx val="11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D-1261-4760-B2FD-CD047703997C}"/>
                </c:ext>
              </c:extLst>
            </c:dLbl>
            <c:dLbl>
              <c:idx val="11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E-1261-4760-B2FD-CD047703997C}"/>
                </c:ext>
              </c:extLst>
            </c:dLbl>
            <c:dLbl>
              <c:idx val="11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F-1261-4760-B2FD-CD047703997C}"/>
                </c:ext>
              </c:extLst>
            </c:dLbl>
            <c:dLbl>
              <c:idx val="11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0-1261-4760-B2FD-CD047703997C}"/>
                </c:ext>
              </c:extLst>
            </c:dLbl>
            <c:dLbl>
              <c:idx val="11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1-1261-4760-B2FD-CD047703997C}"/>
                </c:ext>
              </c:extLst>
            </c:dLbl>
            <c:dLbl>
              <c:idx val="11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2-1261-4760-B2FD-CD047703997C}"/>
                </c:ext>
              </c:extLst>
            </c:dLbl>
            <c:dLbl>
              <c:idx val="11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3-1261-4760-B2FD-CD047703997C}"/>
                </c:ext>
              </c:extLst>
            </c:dLbl>
            <c:dLbl>
              <c:idx val="11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4-1261-4760-B2FD-CD047703997C}"/>
                </c:ext>
              </c:extLst>
            </c:dLbl>
            <c:dLbl>
              <c:idx val="11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5-1261-4760-B2FD-CD047703997C}"/>
                </c:ext>
              </c:extLst>
            </c:dLbl>
            <c:dLbl>
              <c:idx val="11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6-1261-4760-B2FD-CD047703997C}"/>
                </c:ext>
              </c:extLst>
            </c:dLbl>
            <c:dLbl>
              <c:idx val="11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7-1261-4760-B2FD-CD047703997C}"/>
                </c:ext>
              </c:extLst>
            </c:dLbl>
            <c:dLbl>
              <c:idx val="11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8-1261-4760-B2FD-CD047703997C}"/>
                </c:ext>
              </c:extLst>
            </c:dLbl>
            <c:dLbl>
              <c:idx val="11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9-1261-4760-B2FD-CD047703997C}"/>
                </c:ext>
              </c:extLst>
            </c:dLbl>
            <c:dLbl>
              <c:idx val="11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A-1261-4760-B2FD-CD047703997C}"/>
                </c:ext>
              </c:extLst>
            </c:dLbl>
            <c:dLbl>
              <c:idx val="11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B-1261-4760-B2FD-CD047703997C}"/>
                </c:ext>
              </c:extLst>
            </c:dLbl>
            <c:dLbl>
              <c:idx val="11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C-1261-4760-B2FD-CD047703997C}"/>
                </c:ext>
              </c:extLst>
            </c:dLbl>
            <c:dLbl>
              <c:idx val="11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D-1261-4760-B2FD-CD047703997C}"/>
                </c:ext>
              </c:extLst>
            </c:dLbl>
            <c:dLbl>
              <c:idx val="11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E-1261-4760-B2FD-CD047703997C}"/>
                </c:ext>
              </c:extLst>
            </c:dLbl>
            <c:dLbl>
              <c:idx val="11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F-1261-4760-B2FD-CD047703997C}"/>
                </c:ext>
              </c:extLst>
            </c:dLbl>
            <c:dLbl>
              <c:idx val="11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0-1261-4760-B2FD-CD047703997C}"/>
                </c:ext>
              </c:extLst>
            </c:dLbl>
            <c:dLbl>
              <c:idx val="11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1-1261-4760-B2FD-CD047703997C}"/>
                </c:ext>
              </c:extLst>
            </c:dLbl>
            <c:dLbl>
              <c:idx val="11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2-1261-4760-B2FD-CD047703997C}"/>
                </c:ext>
              </c:extLst>
            </c:dLbl>
            <c:dLbl>
              <c:idx val="11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3-1261-4760-B2FD-CD047703997C}"/>
                </c:ext>
              </c:extLst>
            </c:dLbl>
            <c:dLbl>
              <c:idx val="11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4-1261-4760-B2FD-CD047703997C}"/>
                </c:ext>
              </c:extLst>
            </c:dLbl>
            <c:dLbl>
              <c:idx val="11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5-1261-4760-B2FD-CD047703997C}"/>
                </c:ext>
              </c:extLst>
            </c:dLbl>
            <c:dLbl>
              <c:idx val="11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6-1261-4760-B2FD-CD047703997C}"/>
                </c:ext>
              </c:extLst>
            </c:dLbl>
            <c:dLbl>
              <c:idx val="11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7-1261-4760-B2FD-CD047703997C}"/>
                </c:ext>
              </c:extLst>
            </c:dLbl>
            <c:dLbl>
              <c:idx val="11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8-1261-4760-B2FD-CD047703997C}"/>
                </c:ext>
              </c:extLst>
            </c:dLbl>
            <c:dLbl>
              <c:idx val="11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9-1261-4760-B2FD-CD047703997C}"/>
                </c:ext>
              </c:extLst>
            </c:dLbl>
            <c:dLbl>
              <c:idx val="11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A-1261-4760-B2FD-CD047703997C}"/>
                </c:ext>
              </c:extLst>
            </c:dLbl>
            <c:dLbl>
              <c:idx val="11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B-1261-4760-B2FD-CD047703997C}"/>
                </c:ext>
              </c:extLst>
            </c:dLbl>
            <c:dLbl>
              <c:idx val="11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C-1261-4760-B2FD-CD047703997C}"/>
                </c:ext>
              </c:extLst>
            </c:dLbl>
            <c:dLbl>
              <c:idx val="11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D-1261-4760-B2FD-CD047703997C}"/>
                </c:ext>
              </c:extLst>
            </c:dLbl>
            <c:dLbl>
              <c:idx val="11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E-1261-4760-B2FD-CD047703997C}"/>
                </c:ext>
              </c:extLst>
            </c:dLbl>
            <c:dLbl>
              <c:idx val="11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F-1261-4760-B2FD-CD047703997C}"/>
                </c:ext>
              </c:extLst>
            </c:dLbl>
            <c:dLbl>
              <c:idx val="11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0-1261-4760-B2FD-CD047703997C}"/>
                </c:ext>
              </c:extLst>
            </c:dLbl>
            <c:dLbl>
              <c:idx val="11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1-1261-4760-B2FD-CD047703997C}"/>
                </c:ext>
              </c:extLst>
            </c:dLbl>
            <c:dLbl>
              <c:idx val="11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2-1261-4760-B2FD-CD047703997C}"/>
                </c:ext>
              </c:extLst>
            </c:dLbl>
            <c:dLbl>
              <c:idx val="1152"/>
              <c:tx>
                <c:rich>
                  <a:bodyPr/>
                  <a:lstStyle/>
                  <a:p>
                    <a:fld id="{C1A83628-3272-4400-8A30-481A33A82899}" type="CELLRANGE">
                      <a:rPr lang="en-US"/>
                      <a:pPr/>
                      <a:t>[CELLRANGE]</a:t>
                    </a:fld>
                    <a:endParaRPr lang="en-US"/>
                  </a:p>
                </c:rich>
              </c:tx>
              <c:dLblPos val="t"/>
              <c:showLegendKey val="0"/>
              <c:showVal val="0"/>
              <c:showCatName val="0"/>
              <c:showSerName val="0"/>
              <c:showPercent val="0"/>
              <c:showBubbleSize val="0"/>
              <c:extLst>
                <c:ext xmlns:c15="http://schemas.microsoft.com/office/drawing/2012/chart" uri="{CE6537A1-D6FC-4f65-9D91-7224C49458BB}">
                  <c15:layout>
                    <c:manualLayout>
                      <c:w val="6.8829879575771483E-2"/>
                      <c:h val="9.959405060015751E-2"/>
                    </c:manualLayout>
                  </c15:layout>
                  <c15:dlblFieldTable/>
                  <c15:showDataLabelsRange val="1"/>
                </c:ext>
                <c:ext xmlns:c16="http://schemas.microsoft.com/office/drawing/2014/chart" uri="{C3380CC4-5D6E-409C-BE32-E72D297353CC}">
                  <c16:uniqueId val="{00000483-1261-4760-B2FD-CD047703997C}"/>
                </c:ext>
              </c:extLst>
            </c:dLbl>
            <c:dLbl>
              <c:idx val="11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4-1261-4760-B2FD-CD047703997C}"/>
                </c:ext>
              </c:extLst>
            </c:dLbl>
            <c:dLbl>
              <c:idx val="11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5-1261-4760-B2FD-CD047703997C}"/>
                </c:ext>
              </c:extLst>
            </c:dLbl>
            <c:dLbl>
              <c:idx val="11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6-1261-4760-B2FD-CD047703997C}"/>
                </c:ext>
              </c:extLst>
            </c:dLbl>
            <c:dLbl>
              <c:idx val="11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7-1261-4760-B2FD-CD047703997C}"/>
                </c:ext>
              </c:extLst>
            </c:dLbl>
            <c:dLbl>
              <c:idx val="11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8-1261-4760-B2FD-CD047703997C}"/>
                </c:ext>
              </c:extLst>
            </c:dLbl>
            <c:dLbl>
              <c:idx val="11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9-1261-4760-B2FD-CD047703997C}"/>
                </c:ext>
              </c:extLst>
            </c:dLbl>
            <c:dLbl>
              <c:idx val="11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A-1261-4760-B2FD-CD047703997C}"/>
                </c:ext>
              </c:extLst>
            </c:dLbl>
            <c:dLbl>
              <c:idx val="11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B-1261-4760-B2FD-CD047703997C}"/>
                </c:ext>
              </c:extLst>
            </c:dLbl>
            <c:dLbl>
              <c:idx val="11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C-1261-4760-B2FD-CD047703997C}"/>
                </c:ext>
              </c:extLst>
            </c:dLbl>
            <c:dLbl>
              <c:idx val="11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D-1261-4760-B2FD-CD047703997C}"/>
                </c:ext>
              </c:extLst>
            </c:dLbl>
            <c:dLbl>
              <c:idx val="11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E-1261-4760-B2FD-CD047703997C}"/>
                </c:ext>
              </c:extLst>
            </c:dLbl>
            <c:dLbl>
              <c:idx val="11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F-1261-4760-B2FD-CD047703997C}"/>
                </c:ext>
              </c:extLst>
            </c:dLbl>
            <c:dLbl>
              <c:idx val="11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0-1261-4760-B2FD-CD047703997C}"/>
                </c:ext>
              </c:extLst>
            </c:dLbl>
            <c:dLbl>
              <c:idx val="11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1-1261-4760-B2FD-CD047703997C}"/>
                </c:ext>
              </c:extLst>
            </c:dLbl>
            <c:dLbl>
              <c:idx val="11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2-1261-4760-B2FD-CD047703997C}"/>
                </c:ext>
              </c:extLst>
            </c:dLbl>
            <c:dLbl>
              <c:idx val="11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3-1261-4760-B2FD-CD047703997C}"/>
                </c:ext>
              </c:extLst>
            </c:dLbl>
            <c:dLbl>
              <c:idx val="11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4-1261-4760-B2FD-CD047703997C}"/>
                </c:ext>
              </c:extLst>
            </c:dLbl>
            <c:dLbl>
              <c:idx val="11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5-1261-4760-B2FD-CD047703997C}"/>
                </c:ext>
              </c:extLst>
            </c:dLbl>
            <c:dLbl>
              <c:idx val="11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6-1261-4760-B2FD-CD047703997C}"/>
                </c:ext>
              </c:extLst>
            </c:dLbl>
            <c:dLbl>
              <c:idx val="11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7-1261-4760-B2FD-CD047703997C}"/>
                </c:ext>
              </c:extLst>
            </c:dLbl>
            <c:dLbl>
              <c:idx val="11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8-1261-4760-B2FD-CD047703997C}"/>
                </c:ext>
              </c:extLst>
            </c:dLbl>
            <c:dLbl>
              <c:idx val="11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9-1261-4760-B2FD-CD047703997C}"/>
                </c:ext>
              </c:extLst>
            </c:dLbl>
            <c:dLbl>
              <c:idx val="11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A-1261-4760-B2FD-CD047703997C}"/>
                </c:ext>
              </c:extLst>
            </c:dLbl>
            <c:dLbl>
              <c:idx val="11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B-1261-4760-B2FD-CD047703997C}"/>
                </c:ext>
              </c:extLst>
            </c:dLbl>
            <c:dLbl>
              <c:idx val="11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C-1261-4760-B2FD-CD047703997C}"/>
                </c:ext>
              </c:extLst>
            </c:dLbl>
            <c:dLbl>
              <c:idx val="11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D-1261-4760-B2FD-CD047703997C}"/>
                </c:ext>
              </c:extLst>
            </c:dLbl>
            <c:dLbl>
              <c:idx val="11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E-1261-4760-B2FD-CD047703997C}"/>
                </c:ext>
              </c:extLst>
            </c:dLbl>
            <c:dLbl>
              <c:idx val="11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F-1261-4760-B2FD-CD047703997C}"/>
                </c:ext>
              </c:extLst>
            </c:dLbl>
            <c:dLbl>
              <c:idx val="11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0-1261-4760-B2FD-CD047703997C}"/>
                </c:ext>
              </c:extLst>
            </c:dLbl>
            <c:dLbl>
              <c:idx val="11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1-1261-4760-B2FD-CD047703997C}"/>
                </c:ext>
              </c:extLst>
            </c:dLbl>
            <c:dLbl>
              <c:idx val="11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2-1261-4760-B2FD-CD047703997C}"/>
                </c:ext>
              </c:extLst>
            </c:dLbl>
            <c:dLbl>
              <c:idx val="11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3-1261-4760-B2FD-CD047703997C}"/>
                </c:ext>
              </c:extLst>
            </c:dLbl>
            <c:dLbl>
              <c:idx val="11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4-1261-4760-B2FD-CD047703997C}"/>
                </c:ext>
              </c:extLst>
            </c:dLbl>
            <c:dLbl>
              <c:idx val="11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5-1261-4760-B2FD-CD047703997C}"/>
                </c:ext>
              </c:extLst>
            </c:dLbl>
            <c:dLbl>
              <c:idx val="11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6-1261-4760-B2FD-CD047703997C}"/>
                </c:ext>
              </c:extLst>
            </c:dLbl>
            <c:dLbl>
              <c:idx val="11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7-1261-4760-B2FD-CD047703997C}"/>
                </c:ext>
              </c:extLst>
            </c:dLbl>
            <c:dLbl>
              <c:idx val="11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8-1261-4760-B2FD-CD047703997C}"/>
                </c:ext>
              </c:extLst>
            </c:dLbl>
            <c:dLbl>
              <c:idx val="11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9-1261-4760-B2FD-CD047703997C}"/>
                </c:ext>
              </c:extLst>
            </c:dLbl>
            <c:dLbl>
              <c:idx val="11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A-1261-4760-B2FD-CD047703997C}"/>
                </c:ext>
              </c:extLst>
            </c:dLbl>
            <c:dLbl>
              <c:idx val="11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B-1261-4760-B2FD-CD047703997C}"/>
                </c:ext>
              </c:extLst>
            </c:dLbl>
            <c:dLbl>
              <c:idx val="11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C-1261-4760-B2FD-CD047703997C}"/>
                </c:ext>
              </c:extLst>
            </c:dLbl>
            <c:dLbl>
              <c:idx val="11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D-1261-4760-B2FD-CD047703997C}"/>
                </c:ext>
              </c:extLst>
            </c:dLbl>
            <c:dLbl>
              <c:idx val="11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E-1261-4760-B2FD-CD047703997C}"/>
                </c:ext>
              </c:extLst>
            </c:dLbl>
            <c:dLbl>
              <c:idx val="11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F-1261-4760-B2FD-CD047703997C}"/>
                </c:ext>
              </c:extLst>
            </c:dLbl>
            <c:dLbl>
              <c:idx val="11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0-1261-4760-B2FD-CD047703997C}"/>
                </c:ext>
              </c:extLst>
            </c:dLbl>
            <c:dLbl>
              <c:idx val="11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1-1261-4760-B2FD-CD047703997C}"/>
                </c:ext>
              </c:extLst>
            </c:dLbl>
            <c:dLbl>
              <c:idx val="11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2-1261-4760-B2FD-CD047703997C}"/>
                </c:ext>
              </c:extLst>
            </c:dLbl>
            <c:dLbl>
              <c:idx val="12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3-1261-4760-B2FD-CD047703997C}"/>
                </c:ext>
              </c:extLst>
            </c:dLbl>
            <c:dLbl>
              <c:idx val="12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4-1261-4760-B2FD-CD047703997C}"/>
                </c:ext>
              </c:extLst>
            </c:dLbl>
            <c:dLbl>
              <c:idx val="12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5-1261-4760-B2FD-CD047703997C}"/>
                </c:ext>
              </c:extLst>
            </c:dLbl>
            <c:dLbl>
              <c:idx val="12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6-1261-4760-B2FD-CD047703997C}"/>
                </c:ext>
              </c:extLst>
            </c:dLbl>
            <c:dLbl>
              <c:idx val="12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7-1261-4760-B2FD-CD047703997C}"/>
                </c:ext>
              </c:extLst>
            </c:dLbl>
            <c:dLbl>
              <c:idx val="12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8-1261-4760-B2FD-CD047703997C}"/>
                </c:ext>
              </c:extLst>
            </c:dLbl>
            <c:dLbl>
              <c:idx val="12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9-1261-4760-B2FD-CD047703997C}"/>
                </c:ext>
              </c:extLst>
            </c:dLbl>
            <c:dLbl>
              <c:idx val="12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A-1261-4760-B2FD-CD047703997C}"/>
                </c:ext>
              </c:extLst>
            </c:dLbl>
            <c:dLbl>
              <c:idx val="12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B-1261-4760-B2FD-CD047703997C}"/>
                </c:ext>
              </c:extLst>
            </c:dLbl>
            <c:dLbl>
              <c:idx val="12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C-1261-4760-B2FD-CD047703997C}"/>
                </c:ext>
              </c:extLst>
            </c:dLbl>
            <c:dLbl>
              <c:idx val="12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D-1261-4760-B2FD-CD047703997C}"/>
                </c:ext>
              </c:extLst>
            </c:dLbl>
            <c:dLbl>
              <c:idx val="12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E-1261-4760-B2FD-CD047703997C}"/>
                </c:ext>
              </c:extLst>
            </c:dLbl>
            <c:dLbl>
              <c:idx val="12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F-1261-4760-B2FD-CD047703997C}"/>
                </c:ext>
              </c:extLst>
            </c:dLbl>
            <c:dLbl>
              <c:idx val="12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0-1261-4760-B2FD-CD047703997C}"/>
                </c:ext>
              </c:extLst>
            </c:dLbl>
            <c:dLbl>
              <c:idx val="12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1-1261-4760-B2FD-CD047703997C}"/>
                </c:ext>
              </c:extLst>
            </c:dLbl>
            <c:dLbl>
              <c:idx val="12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2-1261-4760-B2FD-CD047703997C}"/>
                </c:ext>
              </c:extLst>
            </c:dLbl>
            <c:dLbl>
              <c:idx val="12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3-1261-4760-B2FD-CD047703997C}"/>
                </c:ext>
              </c:extLst>
            </c:dLbl>
            <c:dLbl>
              <c:idx val="12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4-1261-4760-B2FD-CD047703997C}"/>
                </c:ext>
              </c:extLst>
            </c:dLbl>
            <c:dLbl>
              <c:idx val="12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5-1261-4760-B2FD-CD047703997C}"/>
                </c:ext>
              </c:extLst>
            </c:dLbl>
            <c:dLbl>
              <c:idx val="12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6-1261-4760-B2FD-CD047703997C}"/>
                </c:ext>
              </c:extLst>
            </c:dLbl>
            <c:dLbl>
              <c:idx val="12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7-1261-4760-B2FD-CD047703997C}"/>
                </c:ext>
              </c:extLst>
            </c:dLbl>
            <c:dLbl>
              <c:idx val="12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8-1261-4760-B2FD-CD047703997C}"/>
                </c:ext>
              </c:extLst>
            </c:dLbl>
            <c:dLbl>
              <c:idx val="12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9-1261-4760-B2FD-CD047703997C}"/>
                </c:ext>
              </c:extLst>
            </c:dLbl>
            <c:dLbl>
              <c:idx val="12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A-1261-4760-B2FD-CD047703997C}"/>
                </c:ext>
              </c:extLst>
            </c:dLbl>
            <c:dLbl>
              <c:idx val="12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B-1261-4760-B2FD-CD047703997C}"/>
                </c:ext>
              </c:extLst>
            </c:dLbl>
            <c:dLbl>
              <c:idx val="12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C-1261-4760-B2FD-CD047703997C}"/>
                </c:ext>
              </c:extLst>
            </c:dLbl>
            <c:dLbl>
              <c:idx val="12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D-1261-4760-B2FD-CD047703997C}"/>
                </c:ext>
              </c:extLst>
            </c:dLbl>
            <c:dLbl>
              <c:idx val="12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E-1261-4760-B2FD-CD047703997C}"/>
                </c:ext>
              </c:extLst>
            </c:dLbl>
            <c:dLbl>
              <c:idx val="12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F-1261-4760-B2FD-CD047703997C}"/>
                </c:ext>
              </c:extLst>
            </c:dLbl>
            <c:dLbl>
              <c:idx val="12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0-1261-4760-B2FD-CD047703997C}"/>
                </c:ext>
              </c:extLst>
            </c:dLbl>
            <c:dLbl>
              <c:idx val="12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1-1261-4760-B2FD-CD047703997C}"/>
                </c:ext>
              </c:extLst>
            </c:dLbl>
            <c:dLbl>
              <c:idx val="12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2-1261-4760-B2FD-CD047703997C}"/>
                </c:ext>
              </c:extLst>
            </c:dLbl>
            <c:dLbl>
              <c:idx val="12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3-1261-4760-B2FD-CD047703997C}"/>
                </c:ext>
              </c:extLst>
            </c:dLbl>
            <c:dLbl>
              <c:idx val="12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4-1261-4760-B2FD-CD047703997C}"/>
                </c:ext>
              </c:extLst>
            </c:dLbl>
            <c:dLbl>
              <c:idx val="12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5-1261-4760-B2FD-CD047703997C}"/>
                </c:ext>
              </c:extLst>
            </c:dLbl>
            <c:dLbl>
              <c:idx val="12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6-1261-4760-B2FD-CD047703997C}"/>
                </c:ext>
              </c:extLst>
            </c:dLbl>
            <c:dLbl>
              <c:idx val="12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7-1261-4760-B2FD-CD047703997C}"/>
                </c:ext>
              </c:extLst>
            </c:dLbl>
            <c:dLbl>
              <c:idx val="12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8-1261-4760-B2FD-CD047703997C}"/>
                </c:ext>
              </c:extLst>
            </c:dLbl>
            <c:dLbl>
              <c:idx val="12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9-1261-4760-B2FD-CD047703997C}"/>
                </c:ext>
              </c:extLst>
            </c:dLbl>
            <c:dLbl>
              <c:idx val="12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A-1261-4760-B2FD-CD047703997C}"/>
                </c:ext>
              </c:extLst>
            </c:dLbl>
            <c:dLbl>
              <c:idx val="12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B-1261-4760-B2FD-CD047703997C}"/>
                </c:ext>
              </c:extLst>
            </c:dLbl>
            <c:dLbl>
              <c:idx val="12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C-1261-4760-B2FD-CD047703997C}"/>
                </c:ext>
              </c:extLst>
            </c:dLbl>
            <c:dLbl>
              <c:idx val="12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D-1261-4760-B2FD-CD047703997C}"/>
                </c:ext>
              </c:extLst>
            </c:dLbl>
            <c:dLbl>
              <c:idx val="12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E-1261-4760-B2FD-CD047703997C}"/>
                </c:ext>
              </c:extLst>
            </c:dLbl>
            <c:dLbl>
              <c:idx val="12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F-1261-4760-B2FD-CD047703997C}"/>
                </c:ext>
              </c:extLst>
            </c:dLbl>
            <c:dLbl>
              <c:idx val="12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0-1261-4760-B2FD-CD047703997C}"/>
                </c:ext>
              </c:extLst>
            </c:dLbl>
            <c:dLbl>
              <c:idx val="12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1-1261-4760-B2FD-CD047703997C}"/>
                </c:ext>
              </c:extLst>
            </c:dLbl>
            <c:dLbl>
              <c:idx val="12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2-1261-4760-B2FD-CD047703997C}"/>
                </c:ext>
              </c:extLst>
            </c:dLbl>
            <c:dLbl>
              <c:idx val="12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3-1261-4760-B2FD-CD047703997C}"/>
                </c:ext>
              </c:extLst>
            </c:dLbl>
            <c:dLbl>
              <c:idx val="12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4-1261-4760-B2FD-CD047703997C}"/>
                </c:ext>
              </c:extLst>
            </c:dLbl>
            <c:dLbl>
              <c:idx val="12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5-1261-4760-B2FD-CD047703997C}"/>
                </c:ext>
              </c:extLst>
            </c:dLbl>
            <c:dLbl>
              <c:idx val="12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6-1261-4760-B2FD-CD047703997C}"/>
                </c:ext>
              </c:extLst>
            </c:dLbl>
            <c:dLbl>
              <c:idx val="12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7-1261-4760-B2FD-CD047703997C}"/>
                </c:ext>
              </c:extLst>
            </c:dLbl>
            <c:dLbl>
              <c:idx val="12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8-1261-4760-B2FD-CD047703997C}"/>
                </c:ext>
              </c:extLst>
            </c:dLbl>
            <c:dLbl>
              <c:idx val="12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9-1261-4760-B2FD-CD047703997C}"/>
                </c:ext>
              </c:extLst>
            </c:dLbl>
            <c:dLbl>
              <c:idx val="12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A-1261-4760-B2FD-CD047703997C}"/>
                </c:ext>
              </c:extLst>
            </c:dLbl>
            <c:dLbl>
              <c:idx val="12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B-1261-4760-B2FD-CD047703997C}"/>
                </c:ext>
              </c:extLst>
            </c:dLbl>
            <c:dLbl>
              <c:idx val="12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C-1261-4760-B2FD-CD047703997C}"/>
                </c:ext>
              </c:extLst>
            </c:dLbl>
            <c:dLbl>
              <c:idx val="12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D-1261-4760-B2FD-CD047703997C}"/>
                </c:ext>
              </c:extLst>
            </c:dLbl>
            <c:dLbl>
              <c:idx val="12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E-1261-4760-B2FD-CD047703997C}"/>
                </c:ext>
              </c:extLst>
            </c:dLbl>
            <c:dLbl>
              <c:idx val="12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F-1261-4760-B2FD-CD047703997C}"/>
                </c:ext>
              </c:extLst>
            </c:dLbl>
            <c:dLbl>
              <c:idx val="12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0-1261-4760-B2FD-CD047703997C}"/>
                </c:ext>
              </c:extLst>
            </c:dLbl>
            <c:dLbl>
              <c:idx val="12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1-1261-4760-B2FD-CD047703997C}"/>
                </c:ext>
              </c:extLst>
            </c:dLbl>
            <c:dLbl>
              <c:idx val="12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2-1261-4760-B2FD-CD047703997C}"/>
                </c:ext>
              </c:extLst>
            </c:dLbl>
            <c:dLbl>
              <c:idx val="12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3-1261-4760-B2FD-CD047703997C}"/>
                </c:ext>
              </c:extLst>
            </c:dLbl>
            <c:dLbl>
              <c:idx val="12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4-1261-4760-B2FD-CD047703997C}"/>
                </c:ext>
              </c:extLst>
            </c:dLbl>
            <c:dLbl>
              <c:idx val="12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5-1261-4760-B2FD-CD047703997C}"/>
                </c:ext>
              </c:extLst>
            </c:dLbl>
            <c:dLbl>
              <c:idx val="12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6-1261-4760-B2FD-CD047703997C}"/>
                </c:ext>
              </c:extLst>
            </c:dLbl>
            <c:dLbl>
              <c:idx val="12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7-1261-4760-B2FD-CD047703997C}"/>
                </c:ext>
              </c:extLst>
            </c:dLbl>
            <c:dLbl>
              <c:idx val="12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8-1261-4760-B2FD-CD047703997C}"/>
                </c:ext>
              </c:extLst>
            </c:dLbl>
            <c:dLbl>
              <c:idx val="12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9-1261-4760-B2FD-CD047703997C}"/>
                </c:ext>
              </c:extLst>
            </c:dLbl>
            <c:dLbl>
              <c:idx val="12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A-1261-4760-B2FD-CD047703997C}"/>
                </c:ext>
              </c:extLst>
            </c:dLbl>
            <c:dLbl>
              <c:idx val="12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B-1261-4760-B2FD-CD047703997C}"/>
                </c:ext>
              </c:extLst>
            </c:dLbl>
            <c:dLbl>
              <c:idx val="12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C-1261-4760-B2FD-CD047703997C}"/>
                </c:ext>
              </c:extLst>
            </c:dLbl>
            <c:dLbl>
              <c:idx val="12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D-1261-4760-B2FD-CD047703997C}"/>
                </c:ext>
              </c:extLst>
            </c:dLbl>
            <c:dLbl>
              <c:idx val="12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E-1261-4760-B2FD-CD047703997C}"/>
                </c:ext>
              </c:extLst>
            </c:dLbl>
            <c:dLbl>
              <c:idx val="12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F-1261-4760-B2FD-CD047703997C}"/>
                </c:ext>
              </c:extLst>
            </c:dLbl>
            <c:dLbl>
              <c:idx val="12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0-1261-4760-B2FD-CD047703997C}"/>
                </c:ext>
              </c:extLst>
            </c:dLbl>
            <c:dLbl>
              <c:idx val="12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1-1261-4760-B2FD-CD047703997C}"/>
                </c:ext>
              </c:extLst>
            </c:dLbl>
            <c:dLbl>
              <c:idx val="12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2-1261-4760-B2FD-CD047703997C}"/>
                </c:ext>
              </c:extLst>
            </c:dLbl>
            <c:dLbl>
              <c:idx val="12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3-1261-4760-B2FD-CD047703997C}"/>
                </c:ext>
              </c:extLst>
            </c:dLbl>
            <c:dLbl>
              <c:idx val="12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4-1261-4760-B2FD-CD047703997C}"/>
                </c:ext>
              </c:extLst>
            </c:dLbl>
            <c:dLbl>
              <c:idx val="12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5-1261-4760-B2FD-CD047703997C}"/>
                </c:ext>
              </c:extLst>
            </c:dLbl>
            <c:dLbl>
              <c:idx val="12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6-1261-4760-B2FD-CD047703997C}"/>
                </c:ext>
              </c:extLst>
            </c:dLbl>
            <c:dLbl>
              <c:idx val="12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7-1261-4760-B2FD-CD047703997C}"/>
                </c:ext>
              </c:extLst>
            </c:dLbl>
            <c:dLbl>
              <c:idx val="12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8-1261-4760-B2FD-CD047703997C}"/>
                </c:ext>
              </c:extLst>
            </c:dLbl>
            <c:dLbl>
              <c:idx val="12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9-1261-4760-B2FD-CD047703997C}"/>
                </c:ext>
              </c:extLst>
            </c:dLbl>
            <c:dLbl>
              <c:idx val="12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A-1261-4760-B2FD-CD047703997C}"/>
                </c:ext>
              </c:extLst>
            </c:dLbl>
            <c:dLbl>
              <c:idx val="12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B-1261-4760-B2FD-CD047703997C}"/>
                </c:ext>
              </c:extLst>
            </c:dLbl>
            <c:dLbl>
              <c:idx val="12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C-1261-4760-B2FD-CD047703997C}"/>
                </c:ext>
              </c:extLst>
            </c:dLbl>
            <c:dLbl>
              <c:idx val="12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D-1261-4760-B2FD-CD047703997C}"/>
                </c:ext>
              </c:extLst>
            </c:dLbl>
            <c:dLbl>
              <c:idx val="12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E-1261-4760-B2FD-CD047703997C}"/>
                </c:ext>
              </c:extLst>
            </c:dLbl>
            <c:dLbl>
              <c:idx val="12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F-1261-4760-B2FD-CD047703997C}"/>
                </c:ext>
              </c:extLst>
            </c:dLbl>
            <c:dLbl>
              <c:idx val="12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0-1261-4760-B2FD-CD047703997C}"/>
                </c:ext>
              </c:extLst>
            </c:dLbl>
            <c:dLbl>
              <c:idx val="12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1-1261-4760-B2FD-CD047703997C}"/>
                </c:ext>
              </c:extLst>
            </c:dLbl>
            <c:dLbl>
              <c:idx val="12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2-1261-4760-B2FD-CD047703997C}"/>
                </c:ext>
              </c:extLst>
            </c:dLbl>
            <c:dLbl>
              <c:idx val="12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3-1261-4760-B2FD-CD047703997C}"/>
                </c:ext>
              </c:extLst>
            </c:dLbl>
            <c:dLbl>
              <c:idx val="12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4-1261-4760-B2FD-CD047703997C}"/>
                </c:ext>
              </c:extLst>
            </c:dLbl>
            <c:dLbl>
              <c:idx val="12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5-1261-4760-B2FD-CD047703997C}"/>
                </c:ext>
              </c:extLst>
            </c:dLbl>
            <c:dLbl>
              <c:idx val="12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6-1261-4760-B2FD-CD047703997C}"/>
                </c:ext>
              </c:extLst>
            </c:dLbl>
            <c:dLbl>
              <c:idx val="13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7-1261-4760-B2FD-CD047703997C}"/>
                </c:ext>
              </c:extLst>
            </c:dLbl>
            <c:dLbl>
              <c:idx val="13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8-1261-4760-B2FD-CD047703997C}"/>
                </c:ext>
              </c:extLst>
            </c:dLbl>
            <c:dLbl>
              <c:idx val="13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9-1261-4760-B2FD-CD047703997C}"/>
                </c:ext>
              </c:extLst>
            </c:dLbl>
            <c:dLbl>
              <c:idx val="13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A-1261-4760-B2FD-CD047703997C}"/>
                </c:ext>
              </c:extLst>
            </c:dLbl>
            <c:dLbl>
              <c:idx val="13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B-1261-4760-B2FD-CD047703997C}"/>
                </c:ext>
              </c:extLst>
            </c:dLbl>
            <c:dLbl>
              <c:idx val="13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C-1261-4760-B2FD-CD047703997C}"/>
                </c:ext>
              </c:extLst>
            </c:dLbl>
            <c:dLbl>
              <c:idx val="13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D-1261-4760-B2FD-CD047703997C}"/>
                </c:ext>
              </c:extLst>
            </c:dLbl>
            <c:dLbl>
              <c:idx val="13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E-1261-4760-B2FD-CD047703997C}"/>
                </c:ext>
              </c:extLst>
            </c:dLbl>
            <c:dLbl>
              <c:idx val="13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F-1261-4760-B2FD-CD047703997C}"/>
                </c:ext>
              </c:extLst>
            </c:dLbl>
            <c:dLbl>
              <c:idx val="13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0-1261-4760-B2FD-CD047703997C}"/>
                </c:ext>
              </c:extLst>
            </c:dLbl>
            <c:dLbl>
              <c:idx val="13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1-1261-4760-B2FD-CD047703997C}"/>
                </c:ext>
              </c:extLst>
            </c:dLbl>
            <c:dLbl>
              <c:idx val="13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2-1261-4760-B2FD-CD047703997C}"/>
                </c:ext>
              </c:extLst>
            </c:dLbl>
            <c:dLbl>
              <c:idx val="13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3-1261-4760-B2FD-CD047703997C}"/>
                </c:ext>
              </c:extLst>
            </c:dLbl>
            <c:dLbl>
              <c:idx val="13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4-1261-4760-B2FD-CD047703997C}"/>
                </c:ext>
              </c:extLst>
            </c:dLbl>
            <c:dLbl>
              <c:idx val="13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5-1261-4760-B2FD-CD047703997C}"/>
                </c:ext>
              </c:extLst>
            </c:dLbl>
            <c:dLbl>
              <c:idx val="13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6-1261-4760-B2FD-CD047703997C}"/>
                </c:ext>
              </c:extLst>
            </c:dLbl>
            <c:dLbl>
              <c:idx val="13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7-1261-4760-B2FD-CD047703997C}"/>
                </c:ext>
              </c:extLst>
            </c:dLbl>
            <c:dLbl>
              <c:idx val="13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8-1261-4760-B2FD-CD047703997C}"/>
                </c:ext>
              </c:extLst>
            </c:dLbl>
            <c:dLbl>
              <c:idx val="13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9-1261-4760-B2FD-CD047703997C}"/>
                </c:ext>
              </c:extLst>
            </c:dLbl>
            <c:dLbl>
              <c:idx val="13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A-1261-4760-B2FD-CD047703997C}"/>
                </c:ext>
              </c:extLst>
            </c:dLbl>
            <c:dLbl>
              <c:idx val="13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B-1261-4760-B2FD-CD047703997C}"/>
                </c:ext>
              </c:extLst>
            </c:dLbl>
            <c:dLbl>
              <c:idx val="13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C-1261-4760-B2FD-CD047703997C}"/>
                </c:ext>
              </c:extLst>
            </c:dLbl>
            <c:dLbl>
              <c:idx val="13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D-1261-4760-B2FD-CD047703997C}"/>
                </c:ext>
              </c:extLst>
            </c:dLbl>
            <c:dLbl>
              <c:idx val="13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E-1261-4760-B2FD-CD047703997C}"/>
                </c:ext>
              </c:extLst>
            </c:dLbl>
            <c:dLbl>
              <c:idx val="13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F-1261-4760-B2FD-CD047703997C}"/>
                </c:ext>
              </c:extLst>
            </c:dLbl>
            <c:dLbl>
              <c:idx val="13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0-1261-4760-B2FD-CD047703997C}"/>
                </c:ext>
              </c:extLst>
            </c:dLbl>
            <c:dLbl>
              <c:idx val="13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1-1261-4760-B2FD-CD047703997C}"/>
                </c:ext>
              </c:extLst>
            </c:dLbl>
            <c:dLbl>
              <c:idx val="13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2-1261-4760-B2FD-CD047703997C}"/>
                </c:ext>
              </c:extLst>
            </c:dLbl>
            <c:dLbl>
              <c:idx val="13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3-1261-4760-B2FD-CD047703997C}"/>
                </c:ext>
              </c:extLst>
            </c:dLbl>
            <c:dLbl>
              <c:idx val="13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4-1261-4760-B2FD-CD047703997C}"/>
                </c:ext>
              </c:extLst>
            </c:dLbl>
            <c:dLbl>
              <c:idx val="13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5-1261-4760-B2FD-CD047703997C}"/>
                </c:ext>
              </c:extLst>
            </c:dLbl>
            <c:dLbl>
              <c:idx val="13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6-1261-4760-B2FD-CD047703997C}"/>
                </c:ext>
              </c:extLst>
            </c:dLbl>
            <c:dLbl>
              <c:idx val="13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7-1261-4760-B2FD-CD047703997C}"/>
                </c:ext>
              </c:extLst>
            </c:dLbl>
            <c:dLbl>
              <c:idx val="13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8-1261-4760-B2FD-CD047703997C}"/>
                </c:ext>
              </c:extLst>
            </c:dLbl>
            <c:dLbl>
              <c:idx val="13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9-1261-4760-B2FD-CD047703997C}"/>
                </c:ext>
              </c:extLst>
            </c:dLbl>
            <c:dLbl>
              <c:idx val="13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A-1261-4760-B2FD-CD047703997C}"/>
                </c:ext>
              </c:extLst>
            </c:dLbl>
            <c:dLbl>
              <c:idx val="13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B-1261-4760-B2FD-CD047703997C}"/>
                </c:ext>
              </c:extLst>
            </c:dLbl>
            <c:dLbl>
              <c:idx val="13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C-1261-4760-B2FD-CD047703997C}"/>
                </c:ext>
              </c:extLst>
            </c:dLbl>
            <c:dLbl>
              <c:idx val="13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D-1261-4760-B2FD-CD047703997C}"/>
                </c:ext>
              </c:extLst>
            </c:dLbl>
            <c:dLbl>
              <c:idx val="13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E-1261-4760-B2FD-CD047703997C}"/>
                </c:ext>
              </c:extLst>
            </c:dLbl>
            <c:dLbl>
              <c:idx val="13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F-1261-4760-B2FD-CD047703997C}"/>
                </c:ext>
              </c:extLst>
            </c:dLbl>
            <c:dLbl>
              <c:idx val="13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0-1261-4760-B2FD-CD047703997C}"/>
                </c:ext>
              </c:extLst>
            </c:dLbl>
            <c:dLbl>
              <c:idx val="13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1-1261-4760-B2FD-CD047703997C}"/>
                </c:ext>
              </c:extLst>
            </c:dLbl>
            <c:dLbl>
              <c:idx val="13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2-1261-4760-B2FD-CD047703997C}"/>
                </c:ext>
              </c:extLst>
            </c:dLbl>
            <c:dLbl>
              <c:idx val="13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3-1261-4760-B2FD-CD047703997C}"/>
                </c:ext>
              </c:extLst>
            </c:dLbl>
            <c:dLbl>
              <c:idx val="13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4-1261-4760-B2FD-CD047703997C}"/>
                </c:ext>
              </c:extLst>
            </c:dLbl>
            <c:dLbl>
              <c:idx val="13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5-1261-4760-B2FD-CD047703997C}"/>
                </c:ext>
              </c:extLst>
            </c:dLbl>
            <c:dLbl>
              <c:idx val="13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6-1261-4760-B2FD-CD047703997C}"/>
                </c:ext>
              </c:extLst>
            </c:dLbl>
            <c:dLbl>
              <c:idx val="13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7-1261-4760-B2FD-CD047703997C}"/>
                </c:ext>
              </c:extLst>
            </c:dLbl>
            <c:dLbl>
              <c:idx val="13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8-1261-4760-B2FD-CD047703997C}"/>
                </c:ext>
              </c:extLst>
            </c:dLbl>
            <c:dLbl>
              <c:idx val="13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9-1261-4760-B2FD-CD047703997C}"/>
                </c:ext>
              </c:extLst>
            </c:dLbl>
            <c:dLbl>
              <c:idx val="13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A-1261-4760-B2FD-CD047703997C}"/>
                </c:ext>
              </c:extLst>
            </c:dLbl>
            <c:dLbl>
              <c:idx val="13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B-1261-4760-B2FD-CD047703997C}"/>
                </c:ext>
              </c:extLst>
            </c:dLbl>
            <c:dLbl>
              <c:idx val="13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C-1261-4760-B2FD-CD047703997C}"/>
                </c:ext>
              </c:extLst>
            </c:dLbl>
            <c:dLbl>
              <c:idx val="13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D-1261-4760-B2FD-CD047703997C}"/>
                </c:ext>
              </c:extLst>
            </c:dLbl>
            <c:dLbl>
              <c:idx val="13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E-1261-4760-B2FD-CD047703997C}"/>
                </c:ext>
              </c:extLst>
            </c:dLbl>
            <c:dLbl>
              <c:idx val="13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F-1261-4760-B2FD-CD047703997C}"/>
                </c:ext>
              </c:extLst>
            </c:dLbl>
            <c:dLbl>
              <c:idx val="1357"/>
              <c:tx>
                <c:rich>
                  <a:bodyPr/>
                  <a:lstStyle/>
                  <a:p>
                    <a:fld id="{05988FCD-A2FB-4AD9-9118-0DA33E41A72F}"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550-1261-4760-B2FD-CD047703997C}"/>
                </c:ext>
              </c:extLst>
            </c:dLbl>
            <c:dLbl>
              <c:idx val="13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1-1261-4760-B2FD-CD047703997C}"/>
                </c:ext>
              </c:extLst>
            </c:dLbl>
            <c:dLbl>
              <c:idx val="13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2-1261-4760-B2FD-CD047703997C}"/>
                </c:ext>
              </c:extLst>
            </c:dLbl>
            <c:dLbl>
              <c:idx val="13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3-1261-4760-B2FD-CD047703997C}"/>
                </c:ext>
              </c:extLst>
            </c:dLbl>
            <c:dLbl>
              <c:idx val="13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4-1261-4760-B2FD-CD047703997C}"/>
                </c:ext>
              </c:extLst>
            </c:dLbl>
            <c:dLbl>
              <c:idx val="13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5-1261-4760-B2FD-CD047703997C}"/>
                </c:ext>
              </c:extLst>
            </c:dLbl>
            <c:dLbl>
              <c:idx val="13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6-1261-4760-B2FD-CD047703997C}"/>
                </c:ext>
              </c:extLst>
            </c:dLbl>
            <c:dLbl>
              <c:idx val="13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7-1261-4760-B2FD-CD047703997C}"/>
                </c:ext>
              </c:extLst>
            </c:dLbl>
            <c:dLbl>
              <c:idx val="13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8-1261-4760-B2FD-CD047703997C}"/>
                </c:ext>
              </c:extLst>
            </c:dLbl>
            <c:dLbl>
              <c:idx val="13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9-1261-4760-B2FD-CD047703997C}"/>
                </c:ext>
              </c:extLst>
            </c:dLbl>
            <c:dLbl>
              <c:idx val="13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A-1261-4760-B2FD-CD047703997C}"/>
                </c:ext>
              </c:extLst>
            </c:dLbl>
            <c:dLbl>
              <c:idx val="13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B-1261-4760-B2FD-CD047703997C}"/>
                </c:ext>
              </c:extLst>
            </c:dLbl>
            <c:dLbl>
              <c:idx val="13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C-1261-4760-B2FD-CD047703997C}"/>
                </c:ext>
              </c:extLst>
            </c:dLbl>
            <c:dLbl>
              <c:idx val="13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D-1261-4760-B2FD-CD047703997C}"/>
                </c:ext>
              </c:extLst>
            </c:dLbl>
            <c:dLbl>
              <c:idx val="13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E-1261-4760-B2FD-CD047703997C}"/>
                </c:ext>
              </c:extLst>
            </c:dLbl>
            <c:dLbl>
              <c:idx val="13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F-1261-4760-B2FD-CD047703997C}"/>
                </c:ext>
              </c:extLst>
            </c:dLbl>
            <c:dLbl>
              <c:idx val="13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0-1261-4760-B2FD-CD047703997C}"/>
                </c:ext>
              </c:extLst>
            </c:dLbl>
            <c:dLbl>
              <c:idx val="13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1-1261-4760-B2FD-CD047703997C}"/>
                </c:ext>
              </c:extLst>
            </c:dLbl>
            <c:dLbl>
              <c:idx val="13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2-1261-4760-B2FD-CD047703997C}"/>
                </c:ext>
              </c:extLst>
            </c:dLbl>
            <c:dLbl>
              <c:idx val="13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3-1261-4760-B2FD-CD047703997C}"/>
                </c:ext>
              </c:extLst>
            </c:dLbl>
            <c:dLbl>
              <c:idx val="13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4-1261-4760-B2FD-CD047703997C}"/>
                </c:ext>
              </c:extLst>
            </c:dLbl>
            <c:dLbl>
              <c:idx val="13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5-1261-4760-B2FD-CD047703997C}"/>
                </c:ext>
              </c:extLst>
            </c:dLbl>
            <c:dLbl>
              <c:idx val="13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6-1261-4760-B2FD-CD047703997C}"/>
                </c:ext>
              </c:extLst>
            </c:dLbl>
            <c:dLbl>
              <c:idx val="13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7-1261-4760-B2FD-CD047703997C}"/>
                </c:ext>
              </c:extLst>
            </c:dLbl>
            <c:dLbl>
              <c:idx val="13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8-1261-4760-B2FD-CD047703997C}"/>
                </c:ext>
              </c:extLst>
            </c:dLbl>
            <c:dLbl>
              <c:idx val="13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9-1261-4760-B2FD-CD047703997C}"/>
                </c:ext>
              </c:extLst>
            </c:dLbl>
            <c:dLbl>
              <c:idx val="13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A-1261-4760-B2FD-CD047703997C}"/>
                </c:ext>
              </c:extLst>
            </c:dLbl>
            <c:dLbl>
              <c:idx val="13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B-1261-4760-B2FD-CD047703997C}"/>
                </c:ext>
              </c:extLst>
            </c:dLbl>
            <c:dLbl>
              <c:idx val="13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C-1261-4760-B2FD-CD047703997C}"/>
                </c:ext>
              </c:extLst>
            </c:dLbl>
            <c:dLbl>
              <c:idx val="13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D-1261-4760-B2FD-CD047703997C}"/>
                </c:ext>
              </c:extLst>
            </c:dLbl>
            <c:dLbl>
              <c:idx val="13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E-1261-4760-B2FD-CD047703997C}"/>
                </c:ext>
              </c:extLst>
            </c:dLbl>
            <c:dLbl>
              <c:idx val="13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F-1261-4760-B2FD-CD047703997C}"/>
                </c:ext>
              </c:extLst>
            </c:dLbl>
            <c:dLbl>
              <c:idx val="13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70-1261-4760-B2FD-CD047703997C}"/>
                </c:ext>
              </c:extLst>
            </c:dLbl>
            <c:dLbl>
              <c:idx val="13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71-1261-4760-B2FD-CD047703997C}"/>
                </c:ext>
              </c:extLst>
            </c:dLbl>
            <c:dLbl>
              <c:idx val="13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72-1261-4760-B2FD-CD047703997C}"/>
                </c:ext>
              </c:extLst>
            </c:dLbl>
            <c:dLbl>
              <c:idx val="13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73-1261-4760-B2FD-CD047703997C}"/>
                </c:ext>
              </c:extLst>
            </c:dLbl>
            <c:dLbl>
              <c:idx val="13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4B2-41C2-B06B-849557B8A4C3}"/>
                </c:ext>
              </c:extLst>
            </c:dLbl>
            <c:dLbl>
              <c:idx val="13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4B2-41C2-B06B-849557B8A4C3}"/>
                </c:ext>
              </c:extLst>
            </c:dLbl>
            <c:dLbl>
              <c:idx val="13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4B2-41C2-B06B-849557B8A4C3}"/>
                </c:ext>
              </c:extLst>
            </c:dLbl>
            <c:dLbl>
              <c:idx val="13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4B2-41C2-B06B-849557B8A4C3}"/>
                </c:ext>
              </c:extLst>
            </c:dLbl>
            <c:dLbl>
              <c:idx val="13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4B2-41C2-B06B-849557B8A4C3}"/>
                </c:ext>
              </c:extLst>
            </c:dLbl>
            <c:dLbl>
              <c:idx val="13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4B2-41C2-B06B-849557B8A4C3}"/>
                </c:ext>
              </c:extLst>
            </c:dLbl>
            <c:dLbl>
              <c:idx val="13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4B2-41C2-B06B-849557B8A4C3}"/>
                </c:ext>
              </c:extLst>
            </c:dLbl>
            <c:dLbl>
              <c:idx val="14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4B2-41C2-B06B-849557B8A4C3}"/>
                </c:ext>
              </c:extLst>
            </c:dLbl>
            <c:dLbl>
              <c:idx val="14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4B2-41C2-B06B-849557B8A4C3}"/>
                </c:ext>
              </c:extLst>
            </c:dLbl>
            <c:dLbl>
              <c:idx val="14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4B2-41C2-B06B-849557B8A4C3}"/>
                </c:ext>
              </c:extLst>
            </c:dLbl>
            <c:dLbl>
              <c:idx val="14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4B2-41C2-B06B-849557B8A4C3}"/>
                </c:ext>
              </c:extLst>
            </c:dLbl>
            <c:dLbl>
              <c:idx val="14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4B2-41C2-B06B-849557B8A4C3}"/>
                </c:ext>
              </c:extLst>
            </c:dLbl>
            <c:dLbl>
              <c:idx val="14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4B2-41C2-B06B-849557B8A4C3}"/>
                </c:ext>
              </c:extLst>
            </c:dLbl>
            <c:dLbl>
              <c:idx val="14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4B2-41C2-B06B-849557B8A4C3}"/>
                </c:ext>
              </c:extLst>
            </c:dLbl>
            <c:dLbl>
              <c:idx val="14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4B2-41C2-B06B-849557B8A4C3}"/>
                </c:ext>
              </c:extLst>
            </c:dLbl>
            <c:dLbl>
              <c:idx val="14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4B2-41C2-B06B-849557B8A4C3}"/>
                </c:ext>
              </c:extLst>
            </c:dLbl>
            <c:dLbl>
              <c:idx val="14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4B2-41C2-B06B-849557B8A4C3}"/>
                </c:ext>
              </c:extLst>
            </c:dLbl>
            <c:dLbl>
              <c:idx val="14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4B2-41C2-B06B-849557B8A4C3}"/>
                </c:ext>
              </c:extLst>
            </c:dLbl>
            <c:dLbl>
              <c:idx val="14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157-42C0-A508-AEBBA5C0F2F9}"/>
                </c:ext>
              </c:extLst>
            </c:dLbl>
            <c:dLbl>
              <c:idx val="14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157-42C0-A508-AEBBA5C0F2F9}"/>
                </c:ext>
              </c:extLst>
            </c:dLbl>
            <c:dLbl>
              <c:idx val="14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157-42C0-A508-AEBBA5C0F2F9}"/>
                </c:ext>
              </c:extLst>
            </c:dLbl>
            <c:dLbl>
              <c:idx val="14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157-42C0-A508-AEBBA5C0F2F9}"/>
                </c:ext>
              </c:extLst>
            </c:dLbl>
            <c:dLbl>
              <c:idx val="14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157-42C0-A508-AEBBA5C0F2F9}"/>
                </c:ext>
              </c:extLst>
            </c:dLbl>
            <c:dLbl>
              <c:idx val="14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157-42C0-A508-AEBBA5C0F2F9}"/>
                </c:ext>
              </c:extLst>
            </c:dLbl>
            <c:dLbl>
              <c:idx val="14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157-42C0-A508-AEBBA5C0F2F9}"/>
                </c:ext>
              </c:extLst>
            </c:dLbl>
            <c:dLbl>
              <c:idx val="14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157-42C0-A508-AEBBA5C0F2F9}"/>
                </c:ext>
              </c:extLst>
            </c:dLbl>
            <c:dLbl>
              <c:idx val="14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157-42C0-A508-AEBBA5C0F2F9}"/>
                </c:ext>
              </c:extLst>
            </c:dLbl>
            <c:dLbl>
              <c:idx val="14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157-42C0-A508-AEBBA5C0F2F9}"/>
                </c:ext>
              </c:extLst>
            </c:dLbl>
            <c:dLbl>
              <c:idx val="14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157-42C0-A508-AEBBA5C0F2F9}"/>
                </c:ext>
              </c:extLst>
            </c:dLbl>
            <c:dLbl>
              <c:idx val="14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157-42C0-A508-AEBBA5C0F2F9}"/>
                </c:ext>
              </c:extLst>
            </c:dLbl>
            <c:dLbl>
              <c:idx val="14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157-42C0-A508-AEBBA5C0F2F9}"/>
                </c:ext>
              </c:extLst>
            </c:dLbl>
            <c:dLbl>
              <c:idx val="14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157-42C0-A508-AEBBA5C0F2F9}"/>
                </c:ext>
              </c:extLst>
            </c:dLbl>
            <c:dLbl>
              <c:idx val="14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157-42C0-A508-AEBBA5C0F2F9}"/>
                </c:ext>
              </c:extLst>
            </c:dLbl>
            <c:dLbl>
              <c:idx val="14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D73-4FF1-8346-2E1AF00CCE21}"/>
                </c:ext>
              </c:extLst>
            </c:dLbl>
            <c:dLbl>
              <c:idx val="14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D73-4FF1-8346-2E1AF00CCE21}"/>
                </c:ext>
              </c:extLst>
            </c:dLbl>
            <c:dLbl>
              <c:idx val="14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D73-4FF1-8346-2E1AF00CCE21}"/>
                </c:ext>
              </c:extLst>
            </c:dLbl>
            <c:dLbl>
              <c:idx val="14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D73-4FF1-8346-2E1AF00CCE21}"/>
                </c:ext>
              </c:extLst>
            </c:dLbl>
            <c:dLbl>
              <c:idx val="14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D73-4FF1-8346-2E1AF00CCE21}"/>
                </c:ext>
              </c:extLst>
            </c:dLbl>
            <c:dLbl>
              <c:idx val="14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D73-4FF1-8346-2E1AF00CCE21}"/>
                </c:ext>
              </c:extLst>
            </c:dLbl>
            <c:dLbl>
              <c:idx val="14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D73-4FF1-8346-2E1AF00CCE21}"/>
                </c:ext>
              </c:extLst>
            </c:dLbl>
            <c:dLbl>
              <c:idx val="14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D73-4FF1-8346-2E1AF00CCE21}"/>
                </c:ext>
              </c:extLst>
            </c:dLbl>
            <c:dLbl>
              <c:idx val="14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D73-4FF1-8346-2E1AF00CCE21}"/>
                </c:ext>
              </c:extLst>
            </c:dLbl>
            <c:dLbl>
              <c:idx val="14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D73-4FF1-8346-2E1AF00CCE21}"/>
                </c:ext>
              </c:extLst>
            </c:dLbl>
            <c:dLbl>
              <c:idx val="14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D73-4FF1-8346-2E1AF00CCE21}"/>
                </c:ext>
              </c:extLst>
            </c:dLbl>
            <c:dLbl>
              <c:idx val="14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D73-4FF1-8346-2E1AF00CCE21}"/>
                </c:ext>
              </c:extLst>
            </c:dLbl>
            <c:dLbl>
              <c:idx val="14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AA3-4159-A134-9C300D744D32}"/>
                </c:ext>
              </c:extLst>
            </c:dLbl>
            <c:dLbl>
              <c:idx val="14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0AA3-4159-A134-9C300D744D32}"/>
                </c:ext>
              </c:extLst>
            </c:dLbl>
            <c:dLbl>
              <c:idx val="14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AA3-4159-A134-9C300D744D32}"/>
                </c:ext>
              </c:extLst>
            </c:dLbl>
            <c:dLbl>
              <c:idx val="14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AA3-4159-A134-9C300D744D32}"/>
                </c:ext>
              </c:extLst>
            </c:dLbl>
            <c:dLbl>
              <c:idx val="14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AA3-4159-A134-9C300D744D32}"/>
                </c:ext>
              </c:extLst>
            </c:dLbl>
            <c:dLbl>
              <c:idx val="14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0AA3-4159-A134-9C300D744D32}"/>
                </c:ext>
              </c:extLst>
            </c:dLbl>
            <c:dLbl>
              <c:idx val="14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0AA3-4159-A134-9C300D744D32}"/>
                </c:ext>
              </c:extLst>
            </c:dLbl>
            <c:dLbl>
              <c:idx val="14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0AA3-4159-A134-9C300D744D32}"/>
                </c:ext>
              </c:extLst>
            </c:dLbl>
            <c:dLbl>
              <c:idx val="14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0AA3-4159-A134-9C300D744D32}"/>
                </c:ext>
              </c:extLst>
            </c:dLbl>
            <c:dLbl>
              <c:idx val="14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0AA3-4159-A134-9C300D744D32}"/>
                </c:ext>
              </c:extLst>
            </c:dLbl>
            <c:dLbl>
              <c:idx val="14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234-47D0-B3A5-8CEAC940729E}"/>
                </c:ext>
              </c:extLst>
            </c:dLbl>
            <c:dLbl>
              <c:idx val="14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234-47D0-B3A5-8CEAC940729E}"/>
                </c:ext>
              </c:extLst>
            </c:dLbl>
            <c:dLbl>
              <c:idx val="14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234-47D0-B3A5-8CEAC940729E}"/>
                </c:ext>
              </c:extLst>
            </c:dLbl>
            <c:dLbl>
              <c:idx val="14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234-47D0-B3A5-8CEAC940729E}"/>
                </c:ext>
              </c:extLst>
            </c:dLbl>
            <c:dLbl>
              <c:idx val="14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234-47D0-B3A5-8CEAC940729E}"/>
                </c:ext>
              </c:extLst>
            </c:dLbl>
            <c:dLbl>
              <c:idx val="14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234-47D0-B3A5-8CEAC940729E}"/>
                </c:ext>
              </c:extLst>
            </c:dLbl>
            <c:dLbl>
              <c:idx val="14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234-47D0-B3A5-8CEAC940729E}"/>
                </c:ext>
              </c:extLst>
            </c:dLbl>
            <c:dLbl>
              <c:idx val="14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234-47D0-B3A5-8CEAC940729E}"/>
                </c:ext>
              </c:extLst>
            </c:dLbl>
            <c:dLbl>
              <c:idx val="14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234-47D0-B3A5-8CEAC940729E}"/>
                </c:ext>
              </c:extLst>
            </c:dLbl>
            <c:dLbl>
              <c:idx val="14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234-47D0-B3A5-8CEAC940729E}"/>
                </c:ext>
              </c:extLst>
            </c:dLbl>
            <c:dLbl>
              <c:idx val="14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234-47D0-B3A5-8CEAC940729E}"/>
                </c:ext>
              </c:extLst>
            </c:dLbl>
            <c:dLbl>
              <c:idx val="14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79E-45F3-9E06-206A7681C2F0}"/>
                </c:ext>
              </c:extLst>
            </c:dLbl>
            <c:dLbl>
              <c:idx val="14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079E-45F3-9E06-206A7681C2F0}"/>
                </c:ext>
              </c:extLst>
            </c:dLbl>
            <c:dLbl>
              <c:idx val="14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79E-45F3-9E06-206A7681C2F0}"/>
                </c:ext>
              </c:extLst>
            </c:dLbl>
            <c:dLbl>
              <c:idx val="14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79E-45F3-9E06-206A7681C2F0}"/>
                </c:ext>
              </c:extLst>
            </c:dLbl>
            <c:dLbl>
              <c:idx val="14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79E-45F3-9E06-206A7681C2F0}"/>
                </c:ext>
              </c:extLst>
            </c:dLbl>
            <c:dLbl>
              <c:idx val="14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2BC-46ED-8487-13E928CA2EEB}"/>
                </c:ext>
              </c:extLst>
            </c:dLbl>
            <c:dLbl>
              <c:idx val="14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02BC-46ED-8487-13E928CA2EEB}"/>
                </c:ext>
              </c:extLst>
            </c:dLbl>
            <c:dLbl>
              <c:idx val="14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2BC-46ED-8487-13E928CA2EEB}"/>
                </c:ext>
              </c:extLst>
            </c:dLbl>
            <c:dLbl>
              <c:idx val="14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2BC-46ED-8487-13E928CA2EEB}"/>
                </c:ext>
              </c:extLst>
            </c:dLbl>
            <c:dLbl>
              <c:idx val="14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2BC-46ED-8487-13E928CA2EEB}"/>
                </c:ext>
              </c:extLst>
            </c:dLbl>
            <c:dLbl>
              <c:idx val="14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02BC-46ED-8487-13E928CA2EEB}"/>
                </c:ext>
              </c:extLst>
            </c:dLbl>
            <c:dLbl>
              <c:idx val="14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02BC-46ED-8487-13E928CA2EEB}"/>
                </c:ext>
              </c:extLst>
            </c:dLbl>
            <c:dLbl>
              <c:idx val="14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02BC-46ED-8487-13E928CA2EEB}"/>
                </c:ext>
              </c:extLst>
            </c:dLbl>
            <c:dLbl>
              <c:idx val="14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02BC-46ED-8487-13E928CA2EEB}"/>
                </c:ext>
              </c:extLst>
            </c:dLbl>
            <c:dLbl>
              <c:idx val="14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02BC-46ED-8487-13E928CA2EEB}"/>
                </c:ext>
              </c:extLst>
            </c:dLbl>
            <c:dLbl>
              <c:idx val="14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02BC-46ED-8487-13E928CA2EEB}"/>
                </c:ext>
              </c:extLst>
            </c:dLbl>
            <c:dLbl>
              <c:idx val="14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02BC-46ED-8487-13E928CA2EEB}"/>
                </c:ext>
              </c:extLst>
            </c:dLbl>
            <c:dLbl>
              <c:idx val="14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02BC-46ED-8487-13E928CA2EEB}"/>
                </c:ext>
              </c:extLst>
            </c:dLbl>
            <c:dLbl>
              <c:idx val="14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02BC-46ED-8487-13E928CA2EEB}"/>
                </c:ext>
              </c:extLst>
            </c:dLbl>
            <c:dLbl>
              <c:idx val="14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02BC-46ED-8487-13E928CA2EEB}"/>
                </c:ext>
              </c:extLst>
            </c:dLbl>
            <c:dLbl>
              <c:idx val="14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6AB-4301-B63F-95B5C1F62011}"/>
                </c:ext>
              </c:extLst>
            </c:dLbl>
            <c:dLbl>
              <c:idx val="14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6AB-4301-B63F-95B5C1F62011}"/>
                </c:ext>
              </c:extLst>
            </c:dLbl>
            <c:dLbl>
              <c:idx val="14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6AB-4301-B63F-95B5C1F62011}"/>
                </c:ext>
              </c:extLst>
            </c:dLbl>
            <c:dLbl>
              <c:idx val="14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6AB-4301-B63F-95B5C1F62011}"/>
                </c:ext>
              </c:extLst>
            </c:dLbl>
            <c:dLbl>
              <c:idx val="14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6AB-4301-B63F-95B5C1F62011}"/>
                </c:ext>
              </c:extLst>
            </c:dLbl>
            <c:dLbl>
              <c:idx val="14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6AB-4301-B63F-95B5C1F62011}"/>
                </c:ext>
              </c:extLst>
            </c:dLbl>
            <c:dLbl>
              <c:idx val="14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6AB-4301-B63F-95B5C1F62011}"/>
                </c:ext>
              </c:extLst>
            </c:dLbl>
            <c:dLbl>
              <c:idx val="14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6AB-4301-B63F-95B5C1F62011}"/>
                </c:ext>
              </c:extLst>
            </c:dLbl>
            <c:dLbl>
              <c:idx val="14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6AB-4301-B63F-95B5C1F62011}"/>
                </c:ext>
              </c:extLst>
            </c:dLbl>
            <c:dLbl>
              <c:idx val="14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6AB-4301-B63F-95B5C1F62011}"/>
                </c:ext>
              </c:extLst>
            </c:dLbl>
            <c:dLbl>
              <c:idx val="14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6AB-4301-B63F-95B5C1F62011}"/>
                </c:ext>
              </c:extLst>
            </c:dLbl>
            <c:dLbl>
              <c:idx val="14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C0B-438D-9276-1BDEB69DBBC8}"/>
                </c:ext>
              </c:extLst>
            </c:dLbl>
            <c:dLbl>
              <c:idx val="14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C0B-438D-9276-1BDEB69DBBC8}"/>
                </c:ext>
              </c:extLst>
            </c:dLbl>
            <c:dLbl>
              <c:idx val="14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C0B-438D-9276-1BDEB69DBBC8}"/>
                </c:ext>
              </c:extLst>
            </c:dLbl>
            <c:dLbl>
              <c:idx val="14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C0B-438D-9276-1BDEB69DBBC8}"/>
                </c:ext>
              </c:extLst>
            </c:dLbl>
            <c:dLbl>
              <c:idx val="14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C0B-438D-9276-1BDEB69DBBC8}"/>
                </c:ext>
              </c:extLst>
            </c:dLbl>
            <c:dLbl>
              <c:idx val="14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C0B-438D-9276-1BDEB69DBBC8}"/>
                </c:ext>
              </c:extLst>
            </c:dLbl>
            <c:dLbl>
              <c:idx val="14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C0B-438D-9276-1BDEB69DBBC8}"/>
                </c:ext>
              </c:extLst>
            </c:dLbl>
            <c:dLbl>
              <c:idx val="14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C0B-438D-9276-1BDEB69DBBC8}"/>
                </c:ext>
              </c:extLst>
            </c:dLbl>
            <c:dLbl>
              <c:idx val="14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C0B-438D-9276-1BDEB69DBBC8}"/>
                </c:ext>
              </c:extLst>
            </c:dLbl>
            <c:dLbl>
              <c:idx val="14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C0B-438D-9276-1BDEB69DBBC8}"/>
                </c:ext>
              </c:extLst>
            </c:dLbl>
            <c:dLbl>
              <c:idx val="15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C0B-438D-9276-1BDEB69DBBC8}"/>
                </c:ext>
              </c:extLst>
            </c:dLbl>
            <c:dLbl>
              <c:idx val="15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C0B-438D-9276-1BDEB69DBBC8}"/>
                </c:ext>
              </c:extLst>
            </c:dLbl>
            <c:dLbl>
              <c:idx val="1502"/>
              <c:tx>
                <c:rich>
                  <a:bodyPr/>
                  <a:lstStyle/>
                  <a:p>
                    <a:fld id="{FF9093EF-D722-45D5-AA5B-A1114E6121E7}"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E-6C0B-438D-9276-1BDEB69DBBC8}"/>
                </c:ext>
              </c:extLst>
            </c:dLbl>
            <c:dLbl>
              <c:idx val="150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1"/>
                </c:ext>
                <c:ext xmlns:c16="http://schemas.microsoft.com/office/drawing/2014/chart" uri="{C3380CC4-5D6E-409C-BE32-E72D297353CC}">
                  <c16:uniqueId val="{0000000F-6C0B-438D-9276-1BDEB69DBBC8}"/>
                </c:ext>
              </c:extLst>
            </c:dLbl>
            <c:dLbl>
              <c:idx val="15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6C0B-438D-9276-1BDEB69DBBC8}"/>
                </c:ext>
              </c:extLst>
            </c:dLbl>
            <c:dLbl>
              <c:idx val="15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6C0B-438D-9276-1BDEB69DBBC8}"/>
                </c:ext>
              </c:extLst>
            </c:dLbl>
            <c:dLbl>
              <c:idx val="15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6C0B-438D-9276-1BDEB69DBBC8}"/>
                </c:ext>
              </c:extLst>
            </c:dLbl>
            <c:dLbl>
              <c:idx val="15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6C0B-438D-9276-1BDEB69DBBC8}"/>
                </c:ext>
              </c:extLst>
            </c:dLbl>
            <c:dLbl>
              <c:idx val="15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6C0B-438D-9276-1BDEB69DBBC8}"/>
                </c:ext>
              </c:extLst>
            </c:dLbl>
            <c:dLbl>
              <c:idx val="15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6C0B-438D-9276-1BDEB69DBBC8}"/>
                </c:ext>
              </c:extLst>
            </c:dLbl>
            <c:dLbl>
              <c:idx val="15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A67-4B7F-80F6-B19AE23BA48B}"/>
                </c:ext>
              </c:extLst>
            </c:dLbl>
            <c:dLbl>
              <c:idx val="15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A67-4B7F-80F6-B19AE23BA48B}"/>
                </c:ext>
              </c:extLst>
            </c:dLbl>
            <c:dLbl>
              <c:idx val="15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A67-4B7F-80F6-B19AE23BA48B}"/>
                </c:ext>
              </c:extLst>
            </c:dLbl>
            <c:dLbl>
              <c:idx val="15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A67-4B7F-80F6-B19AE23BA48B}"/>
                </c:ext>
              </c:extLst>
            </c:dLbl>
            <c:dLbl>
              <c:idx val="15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A67-4B7F-80F6-B19AE23BA48B}"/>
                </c:ext>
              </c:extLst>
            </c:dLbl>
            <c:dLbl>
              <c:idx val="15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A67-4B7F-80F6-B19AE23BA48B}"/>
                </c:ext>
              </c:extLst>
            </c:dLbl>
            <c:dLbl>
              <c:idx val="15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A67-4B7F-80F6-B19AE23BA48B}"/>
                </c:ext>
              </c:extLst>
            </c:dLbl>
            <c:dLbl>
              <c:idx val="15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A67-4B7F-80F6-B19AE23BA48B}"/>
                </c:ext>
              </c:extLst>
            </c:dLbl>
            <c:dLbl>
              <c:idx val="15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A67-4B7F-80F6-B19AE23BA48B}"/>
                </c:ext>
              </c:extLst>
            </c:dLbl>
            <c:dLbl>
              <c:idx val="15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A67-4B7F-80F6-B19AE23BA48B}"/>
                </c:ext>
              </c:extLst>
            </c:dLbl>
            <c:dLbl>
              <c:idx val="15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A67-4B7F-80F6-B19AE23BA48B}"/>
                </c:ext>
              </c:extLst>
            </c:dLbl>
            <c:dLbl>
              <c:idx val="15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A67-4B7F-80F6-B19AE23BA48B}"/>
                </c:ext>
              </c:extLst>
            </c:dLbl>
            <c:dLbl>
              <c:idx val="15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3E4-4A67-B4AF-335C696F8D54}"/>
                </c:ext>
              </c:extLst>
            </c:dLbl>
            <c:dLbl>
              <c:idx val="15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3E4-4A67-B4AF-335C696F8D54}"/>
                </c:ext>
              </c:extLst>
            </c:dLbl>
            <c:dLbl>
              <c:idx val="15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3E4-4A67-B4AF-335C696F8D54}"/>
                </c:ext>
              </c:extLst>
            </c:dLbl>
            <c:dLbl>
              <c:idx val="15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3E4-4A67-B4AF-335C696F8D54}"/>
                </c:ext>
              </c:extLst>
            </c:dLbl>
            <c:dLbl>
              <c:idx val="15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3E4-4A67-B4AF-335C696F8D54}"/>
                </c:ext>
              </c:extLst>
            </c:dLbl>
            <c:dLbl>
              <c:idx val="15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3E4-4A67-B4AF-335C696F8D54}"/>
                </c:ext>
              </c:extLst>
            </c:dLbl>
            <c:dLbl>
              <c:idx val="15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3E4-4A67-B4AF-335C696F8D54}"/>
                </c:ext>
              </c:extLst>
            </c:dLbl>
            <c:dLbl>
              <c:idx val="15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3E4-4A67-B4AF-335C696F8D54}"/>
                </c:ext>
              </c:extLst>
            </c:dLbl>
            <c:dLbl>
              <c:idx val="15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ACF-4415-ABE8-08585820D093}"/>
                </c:ext>
              </c:extLst>
            </c:dLbl>
            <c:dLbl>
              <c:idx val="15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ACF-4415-ABE8-08585820D093}"/>
                </c:ext>
              </c:extLst>
            </c:dLbl>
            <c:dLbl>
              <c:idx val="15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AB9-4518-BC27-7880F6555B40}"/>
                </c:ext>
              </c:extLst>
            </c:dLbl>
            <c:dLbl>
              <c:idx val="15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AB9-4518-BC27-7880F6555B40}"/>
                </c:ext>
              </c:extLst>
            </c:dLbl>
            <c:dLbl>
              <c:idx val="15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045-40C0-A0E5-447562875DE1}"/>
                </c:ext>
              </c:extLst>
            </c:dLbl>
            <c:dLbl>
              <c:idx val="15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045-40C0-A0E5-447562875DE1}"/>
                </c:ext>
              </c:extLst>
            </c:dLbl>
            <c:dLbl>
              <c:idx val="15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045-40C0-A0E5-447562875DE1}"/>
                </c:ext>
              </c:extLst>
            </c:dLbl>
            <c:dLbl>
              <c:idx val="15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045-40C0-A0E5-447562875DE1}"/>
                </c:ext>
              </c:extLst>
            </c:dLbl>
            <c:dLbl>
              <c:idx val="15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71A-4D80-AE29-396D5E3FCB06}"/>
                </c:ext>
              </c:extLst>
            </c:dLbl>
            <c:dLbl>
              <c:idx val="15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71A-4D80-AE29-396D5E3FCB06}"/>
                </c:ext>
              </c:extLst>
            </c:dLbl>
            <c:dLbl>
              <c:idx val="15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71A-4D80-AE29-396D5E3FCB06}"/>
                </c:ext>
              </c:extLst>
            </c:dLbl>
            <c:dLbl>
              <c:idx val="15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71A-4D80-AE29-396D5E3FCB06}"/>
                </c:ext>
              </c:extLst>
            </c:dLbl>
            <c:dLbl>
              <c:idx val="15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71A-4D80-AE29-396D5E3FCB06}"/>
                </c:ext>
              </c:extLst>
            </c:dLbl>
            <c:dLbl>
              <c:idx val="15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71A-4D80-AE29-396D5E3FCB06}"/>
                </c:ext>
              </c:extLst>
            </c:dLbl>
            <c:dLbl>
              <c:idx val="15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71A-4D80-AE29-396D5E3FCB06}"/>
                </c:ext>
              </c:extLst>
            </c:dLbl>
            <c:dLbl>
              <c:idx val="15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71A-4D80-AE29-396D5E3FCB06}"/>
                </c:ext>
              </c:extLst>
            </c:dLbl>
            <c:dLbl>
              <c:idx val="15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D71A-4D80-AE29-396D5E3FCB06}"/>
                </c:ext>
              </c:extLst>
            </c:dLbl>
            <c:dLbl>
              <c:idx val="15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C17-4708-987D-A3702DF36D73}"/>
                </c:ext>
              </c:extLst>
            </c:dLbl>
            <c:dLbl>
              <c:idx val="15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C17-4708-987D-A3702DF36D73}"/>
                </c:ext>
              </c:extLst>
            </c:dLbl>
            <c:dLbl>
              <c:idx val="15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C17-4708-987D-A3702DF36D73}"/>
                </c:ext>
              </c:extLst>
            </c:dLbl>
            <c:dLbl>
              <c:idx val="15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C17-4708-987D-A3702DF36D73}"/>
                </c:ext>
              </c:extLst>
            </c:dLbl>
            <c:dLbl>
              <c:idx val="15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C17-4708-987D-A3702DF36D73}"/>
                </c:ext>
              </c:extLst>
            </c:dLbl>
            <c:dLbl>
              <c:idx val="15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C17-4708-987D-A3702DF36D73}"/>
                </c:ext>
              </c:extLst>
            </c:dLbl>
            <c:dLbl>
              <c:idx val="15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C17-4708-987D-A3702DF36D73}"/>
                </c:ext>
              </c:extLst>
            </c:dLbl>
            <c:dLbl>
              <c:idx val="15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C17-4708-987D-A3702DF36D73}"/>
                </c:ext>
              </c:extLst>
            </c:dLbl>
            <c:dLbl>
              <c:idx val="15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C17-4708-987D-A3702DF36D73}"/>
                </c:ext>
              </c:extLst>
            </c:dLbl>
            <c:dLbl>
              <c:idx val="15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C17-4708-987D-A3702DF36D73}"/>
                </c:ext>
              </c:extLst>
            </c:dLbl>
            <c:dLbl>
              <c:idx val="15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C17-4708-987D-A3702DF36D73}"/>
                </c:ext>
              </c:extLst>
            </c:dLbl>
            <c:dLbl>
              <c:idx val="15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C17-4708-987D-A3702DF36D73}"/>
                </c:ext>
              </c:extLst>
            </c:dLbl>
            <c:dLbl>
              <c:idx val="15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C17-4708-987D-A3702DF36D73}"/>
                </c:ext>
              </c:extLst>
            </c:dLbl>
            <c:dLbl>
              <c:idx val="15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C17-4708-987D-A3702DF36D73}"/>
                </c:ext>
              </c:extLst>
            </c:dLbl>
            <c:dLbl>
              <c:idx val="15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C17-4708-987D-A3702DF36D73}"/>
                </c:ext>
              </c:extLst>
            </c:dLbl>
            <c:dLbl>
              <c:idx val="15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C17-4708-987D-A3702DF36D73}"/>
                </c:ext>
              </c:extLst>
            </c:dLbl>
            <c:dLbl>
              <c:idx val="15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C17-4708-987D-A3702DF36D73}"/>
                </c:ext>
              </c:extLst>
            </c:dLbl>
            <c:dLbl>
              <c:idx val="15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C17-4708-987D-A3702DF36D73}"/>
                </c:ext>
              </c:extLst>
            </c:dLbl>
            <c:dLbl>
              <c:idx val="15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C17-4708-987D-A3702DF36D73}"/>
                </c:ext>
              </c:extLst>
            </c:dLbl>
            <c:dLbl>
              <c:idx val="15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C17-4708-987D-A3702DF36D73}"/>
                </c:ext>
              </c:extLst>
            </c:dLbl>
            <c:dLbl>
              <c:idx val="15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C17-4708-987D-A3702DF36D73}"/>
                </c:ext>
              </c:extLst>
            </c:dLbl>
            <c:dLbl>
              <c:idx val="15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C17-4708-987D-A3702DF36D73}"/>
                </c:ext>
              </c:extLst>
            </c:dLbl>
            <c:dLbl>
              <c:idx val="15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C28-4A2C-A65B-8D95393852D6}"/>
                </c:ext>
              </c:extLst>
            </c:dLbl>
            <c:dLbl>
              <c:idx val="15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C28-4A2C-A65B-8D95393852D6}"/>
                </c:ext>
              </c:extLst>
            </c:dLbl>
            <c:dLbl>
              <c:idx val="15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C28-4A2C-A65B-8D95393852D6}"/>
                </c:ext>
              </c:extLst>
            </c:dLbl>
            <c:dLbl>
              <c:idx val="15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C28-4A2C-A65B-8D95393852D6}"/>
                </c:ext>
              </c:extLst>
            </c:dLbl>
            <c:dLbl>
              <c:idx val="15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C28-4A2C-A65B-8D95393852D6}"/>
                </c:ext>
              </c:extLst>
            </c:dLbl>
            <c:dLbl>
              <c:idx val="15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C28-4A2C-A65B-8D95393852D6}"/>
                </c:ext>
              </c:extLst>
            </c:dLbl>
            <c:dLbl>
              <c:idx val="15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C28-4A2C-A65B-8D95393852D6}"/>
                </c:ext>
              </c:extLst>
            </c:dLbl>
            <c:dLbl>
              <c:idx val="15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C28-4A2C-A65B-8D95393852D6}"/>
                </c:ext>
              </c:extLst>
            </c:dLbl>
            <c:dLbl>
              <c:idx val="15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C28-4A2C-A65B-8D95393852D6}"/>
                </c:ext>
              </c:extLst>
            </c:dLbl>
            <c:dLbl>
              <c:idx val="15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C28-4A2C-A65B-8D95393852D6}"/>
                </c:ext>
              </c:extLst>
            </c:dLbl>
            <c:dLbl>
              <c:idx val="15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C28-4A2C-A65B-8D95393852D6}"/>
                </c:ext>
              </c:extLst>
            </c:dLbl>
            <c:dLbl>
              <c:idx val="15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C28-4A2C-A65B-8D95393852D6}"/>
                </c:ext>
              </c:extLst>
            </c:dLbl>
            <c:dLbl>
              <c:idx val="15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C28-4A2C-A65B-8D95393852D6}"/>
                </c:ext>
              </c:extLst>
            </c:dLbl>
            <c:dLbl>
              <c:idx val="15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C28-4A2C-A65B-8D95393852D6}"/>
                </c:ext>
              </c:extLst>
            </c:dLbl>
            <c:dLbl>
              <c:idx val="15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75F-45EE-9553-2CE91D14616B}"/>
                </c:ext>
              </c:extLst>
            </c:dLbl>
            <c:dLbl>
              <c:idx val="15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75F-45EE-9553-2CE91D14616B}"/>
                </c:ext>
              </c:extLst>
            </c:dLbl>
            <c:dLbl>
              <c:idx val="15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75F-45EE-9553-2CE91D14616B}"/>
                </c:ext>
              </c:extLst>
            </c:dLbl>
            <c:dLbl>
              <c:idx val="15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75F-45EE-9553-2CE91D14616B}"/>
                </c:ext>
              </c:extLst>
            </c:dLbl>
            <c:dLbl>
              <c:idx val="15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75F-45EE-9553-2CE91D14616B}"/>
                </c:ext>
              </c:extLst>
            </c:dLbl>
            <c:dLbl>
              <c:idx val="15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75F-45EE-9553-2CE91D14616B}"/>
                </c:ext>
              </c:extLst>
            </c:dLbl>
            <c:dLbl>
              <c:idx val="15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75F-45EE-9553-2CE91D14616B}"/>
                </c:ext>
              </c:extLst>
            </c:dLbl>
            <c:dLbl>
              <c:idx val="15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75F-45EE-9553-2CE91D14616B}"/>
                </c:ext>
              </c:extLst>
            </c:dLbl>
            <c:dLbl>
              <c:idx val="15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75F-45EE-9553-2CE91D14616B}"/>
                </c:ext>
              </c:extLst>
            </c:dLbl>
            <c:dLbl>
              <c:idx val="15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75F-45EE-9553-2CE91D14616B}"/>
                </c:ext>
              </c:extLst>
            </c:dLbl>
            <c:dLbl>
              <c:idx val="15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75F-45EE-9553-2CE91D14616B}"/>
                </c:ext>
              </c:extLst>
            </c:dLbl>
            <c:dLbl>
              <c:idx val="15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75F-45EE-9553-2CE91D14616B}"/>
                </c:ext>
              </c:extLst>
            </c:dLbl>
            <c:dLbl>
              <c:idx val="15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75F-45EE-9553-2CE91D14616B}"/>
                </c:ext>
              </c:extLst>
            </c:dLbl>
            <c:dLbl>
              <c:idx val="15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75F-45EE-9553-2CE91D14616B}"/>
                </c:ext>
              </c:extLst>
            </c:dLbl>
            <c:dLbl>
              <c:idx val="15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275-4759-A78F-E564B7B77902}"/>
                </c:ext>
              </c:extLst>
            </c:dLbl>
            <c:dLbl>
              <c:idx val="15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275-4759-A78F-E564B7B77902}"/>
                </c:ext>
              </c:extLst>
            </c:dLbl>
            <c:dLbl>
              <c:idx val="15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275-4759-A78F-E564B7B77902}"/>
                </c:ext>
              </c:extLst>
            </c:dLbl>
            <c:dLbl>
              <c:idx val="16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275-4759-A78F-E564B7B77902}"/>
                </c:ext>
              </c:extLst>
            </c:dLbl>
            <c:dLbl>
              <c:idx val="16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275-4759-A78F-E564B7B77902}"/>
                </c:ext>
              </c:extLst>
            </c:dLbl>
            <c:dLbl>
              <c:idx val="16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275-4759-A78F-E564B7B77902}"/>
                </c:ext>
              </c:extLst>
            </c:dLbl>
            <c:dLbl>
              <c:idx val="16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275-4759-A78F-E564B7B77902}"/>
                </c:ext>
              </c:extLst>
            </c:dLbl>
            <c:dLbl>
              <c:idx val="16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275-4759-A78F-E564B7B77902}"/>
                </c:ext>
              </c:extLst>
            </c:dLbl>
            <c:dLbl>
              <c:idx val="16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D275-4759-A78F-E564B7B77902}"/>
                </c:ext>
              </c:extLst>
            </c:dLbl>
            <c:dLbl>
              <c:idx val="16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D275-4759-A78F-E564B7B77902}"/>
                </c:ext>
              </c:extLst>
            </c:dLbl>
            <c:dLbl>
              <c:idx val="16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B61-4079-9A90-9A2F1EE68F5F}"/>
                </c:ext>
              </c:extLst>
            </c:dLbl>
            <c:dLbl>
              <c:idx val="16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0B61-4079-9A90-9A2F1EE68F5F}"/>
                </c:ext>
              </c:extLst>
            </c:dLbl>
            <c:dLbl>
              <c:idx val="16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B61-4079-9A90-9A2F1EE68F5F}"/>
                </c:ext>
              </c:extLst>
            </c:dLbl>
            <c:dLbl>
              <c:idx val="16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B61-4079-9A90-9A2F1EE68F5F}"/>
                </c:ext>
              </c:extLst>
            </c:dLbl>
            <c:dLbl>
              <c:idx val="16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B61-4079-9A90-9A2F1EE68F5F}"/>
                </c:ext>
              </c:extLst>
            </c:dLbl>
            <c:dLbl>
              <c:idx val="16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0B61-4079-9A90-9A2F1EE68F5F}"/>
                </c:ext>
              </c:extLst>
            </c:dLbl>
            <c:dLbl>
              <c:idx val="16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0B61-4079-9A90-9A2F1EE68F5F}"/>
                </c:ext>
              </c:extLst>
            </c:dLbl>
            <c:dLbl>
              <c:idx val="16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0B61-4079-9A90-9A2F1EE68F5F}"/>
                </c:ext>
              </c:extLst>
            </c:dLbl>
            <c:dLbl>
              <c:idx val="16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0B61-4079-9A90-9A2F1EE68F5F}"/>
                </c:ext>
              </c:extLst>
            </c:dLbl>
            <c:dLbl>
              <c:idx val="16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0B61-4079-9A90-9A2F1EE68F5F}"/>
                </c:ext>
              </c:extLst>
            </c:dLbl>
            <c:dLbl>
              <c:idx val="16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0B61-4079-9A90-9A2F1EE68F5F}"/>
                </c:ext>
              </c:extLst>
            </c:dLbl>
            <c:dLbl>
              <c:idx val="16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0B61-4079-9A90-9A2F1EE68F5F}"/>
                </c:ext>
              </c:extLst>
            </c:dLbl>
            <c:dLbl>
              <c:idx val="16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0B61-4079-9A90-9A2F1EE68F5F}"/>
                </c:ext>
              </c:extLst>
            </c:dLbl>
            <c:dLbl>
              <c:idx val="16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0B61-4079-9A90-9A2F1EE68F5F}"/>
                </c:ext>
              </c:extLst>
            </c:dLbl>
            <c:dLbl>
              <c:idx val="16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0B61-4079-9A90-9A2F1EE68F5F}"/>
                </c:ext>
              </c:extLst>
            </c:dLbl>
            <c:dLbl>
              <c:idx val="16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0B61-4079-9A90-9A2F1EE68F5F}"/>
                </c:ext>
              </c:extLst>
            </c:dLbl>
            <c:dLbl>
              <c:idx val="16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0B61-4079-9A90-9A2F1EE68F5F}"/>
                </c:ext>
              </c:extLst>
            </c:dLbl>
            <c:dLbl>
              <c:idx val="16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0B61-4079-9A90-9A2F1EE68F5F}"/>
                </c:ext>
              </c:extLst>
            </c:dLbl>
            <c:dLbl>
              <c:idx val="16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0B61-4079-9A90-9A2F1EE68F5F}"/>
                </c:ext>
              </c:extLst>
            </c:dLbl>
            <c:dLbl>
              <c:idx val="16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0B61-4079-9A90-9A2F1EE68F5F}"/>
                </c:ext>
              </c:extLst>
            </c:dLbl>
            <c:dLbl>
              <c:idx val="16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0B61-4079-9A90-9A2F1EE68F5F}"/>
                </c:ext>
              </c:extLst>
            </c:dLbl>
            <c:dLbl>
              <c:idx val="16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0B61-4079-9A90-9A2F1EE68F5F}"/>
                </c:ext>
              </c:extLst>
            </c:dLbl>
            <c:dLbl>
              <c:idx val="16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0B61-4079-9A90-9A2F1EE68F5F}"/>
                </c:ext>
              </c:extLst>
            </c:dLbl>
            <c:dLbl>
              <c:idx val="16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6F1-4066-A757-1D9A340B19AC}"/>
                </c:ext>
              </c:extLst>
            </c:dLbl>
            <c:dLbl>
              <c:idx val="16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6F1-4066-A757-1D9A340B19AC}"/>
                </c:ext>
              </c:extLst>
            </c:dLbl>
            <c:dLbl>
              <c:idx val="16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6F1-4066-A757-1D9A340B19AC}"/>
                </c:ext>
              </c:extLst>
            </c:dLbl>
            <c:dLbl>
              <c:idx val="16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6F1-4066-A757-1D9A340B19AC}"/>
                </c:ext>
              </c:extLst>
            </c:dLbl>
            <c:dLbl>
              <c:idx val="16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6F1-4066-A757-1D9A340B19AC}"/>
                </c:ext>
              </c:extLst>
            </c:dLbl>
            <c:dLbl>
              <c:idx val="16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6F1-4066-A757-1D9A340B19AC}"/>
                </c:ext>
              </c:extLst>
            </c:dLbl>
            <c:dLbl>
              <c:idx val="16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6F1-4066-A757-1D9A340B19AC}"/>
                </c:ext>
              </c:extLst>
            </c:dLbl>
            <c:dLbl>
              <c:idx val="16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6F1-4066-A757-1D9A340B19AC}"/>
                </c:ext>
              </c:extLst>
            </c:dLbl>
            <c:dLbl>
              <c:idx val="16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6F1-4066-A757-1D9A340B19AC}"/>
                </c:ext>
              </c:extLst>
            </c:dLbl>
            <c:dLbl>
              <c:idx val="16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6F1-4066-A757-1D9A340B19AC}"/>
                </c:ext>
              </c:extLst>
            </c:dLbl>
            <c:dLbl>
              <c:idx val="16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6F1-4066-A757-1D9A340B19AC}"/>
                </c:ext>
              </c:extLst>
            </c:dLbl>
            <c:dLbl>
              <c:idx val="16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6F1-4066-A757-1D9A340B19AC}"/>
                </c:ext>
              </c:extLst>
            </c:dLbl>
            <c:dLbl>
              <c:idx val="16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6F1-4066-A757-1D9A340B19AC}"/>
                </c:ext>
              </c:extLst>
            </c:dLbl>
            <c:dLbl>
              <c:idx val="16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6F1-4066-A757-1D9A340B19AC}"/>
                </c:ext>
              </c:extLst>
            </c:dLbl>
            <c:dLbl>
              <c:idx val="16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750-4791-AF58-601C3EDF7346}"/>
                </c:ext>
              </c:extLst>
            </c:dLbl>
            <c:dLbl>
              <c:idx val="16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750-4791-AF58-601C3EDF7346}"/>
                </c:ext>
              </c:extLst>
            </c:dLbl>
            <c:dLbl>
              <c:idx val="16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750-4791-AF58-601C3EDF7346}"/>
                </c:ext>
              </c:extLst>
            </c:dLbl>
            <c:dLbl>
              <c:idx val="16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750-4791-AF58-601C3EDF7346}"/>
                </c:ext>
              </c:extLst>
            </c:dLbl>
            <c:dLbl>
              <c:idx val="16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750-4791-AF58-601C3EDF7346}"/>
                </c:ext>
              </c:extLst>
            </c:dLbl>
            <c:dLbl>
              <c:idx val="16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750-4791-AF58-601C3EDF7346}"/>
                </c:ext>
              </c:extLst>
            </c:dLbl>
            <c:dLbl>
              <c:idx val="16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750-4791-AF58-601C3EDF7346}"/>
                </c:ext>
              </c:extLst>
            </c:dLbl>
            <c:dLbl>
              <c:idx val="16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750-4791-AF58-601C3EDF7346}"/>
                </c:ext>
              </c:extLst>
            </c:dLbl>
            <c:dLbl>
              <c:idx val="16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750-4791-AF58-601C3EDF7346}"/>
                </c:ext>
              </c:extLst>
            </c:dLbl>
            <c:dLbl>
              <c:idx val="16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750-4791-AF58-601C3EDF7346}"/>
                </c:ext>
              </c:extLst>
            </c:dLbl>
            <c:dLbl>
              <c:idx val="16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750-4791-AF58-601C3EDF7346}"/>
                </c:ext>
              </c:extLst>
            </c:dLbl>
            <c:dLbl>
              <c:idx val="16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750-4791-AF58-601C3EDF7346}"/>
                </c:ext>
              </c:extLst>
            </c:dLbl>
            <c:dLbl>
              <c:idx val="16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750-4791-AF58-601C3EDF7346}"/>
                </c:ext>
              </c:extLst>
            </c:dLbl>
            <c:dLbl>
              <c:idx val="16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750-4791-AF58-601C3EDF7346}"/>
                </c:ext>
              </c:extLst>
            </c:dLbl>
            <c:dLbl>
              <c:idx val="16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750-4791-AF58-601C3EDF7346}"/>
                </c:ext>
              </c:extLst>
            </c:dLbl>
            <c:dLbl>
              <c:idx val="16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F8A-41CE-9FB5-B3C3F9D65423}"/>
                </c:ext>
              </c:extLst>
            </c:dLbl>
            <c:dLbl>
              <c:idx val="1660"/>
              <c:tx>
                <c:rich>
                  <a:bodyPr/>
                  <a:lstStyle/>
                  <a:p>
                    <a:fld id="{89B390EC-6BCC-4788-A94D-EBFF61DE3B5C}"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EF8A-41CE-9FB5-B3C3F9D65423}"/>
                </c:ext>
              </c:extLst>
            </c:dLbl>
            <c:dLbl>
              <c:idx val="16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F8A-41CE-9FB5-B3C3F9D65423}"/>
                </c:ext>
              </c:extLst>
            </c:dLbl>
            <c:dLbl>
              <c:idx val="16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F8A-41CE-9FB5-B3C3F9D65423}"/>
                </c:ext>
              </c:extLst>
            </c:dLbl>
            <c:dLbl>
              <c:idx val="16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F8A-41CE-9FB5-B3C3F9D65423}"/>
                </c:ext>
              </c:extLst>
            </c:dLbl>
            <c:dLbl>
              <c:idx val="16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F8A-41CE-9FB5-B3C3F9D65423}"/>
                </c:ext>
              </c:extLst>
            </c:dLbl>
            <c:dLbl>
              <c:idx val="16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F8A-41CE-9FB5-B3C3F9D65423}"/>
                </c:ext>
              </c:extLst>
            </c:dLbl>
            <c:dLbl>
              <c:idx val="16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F8A-41CE-9FB5-B3C3F9D65423}"/>
                </c:ext>
              </c:extLst>
            </c:dLbl>
            <c:dLbl>
              <c:idx val="16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F8A-41CE-9FB5-B3C3F9D65423}"/>
                </c:ext>
              </c:extLst>
            </c:dLbl>
            <c:dLbl>
              <c:idx val="16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F8A-41CE-9FB5-B3C3F9D65423}"/>
                </c:ext>
              </c:extLst>
            </c:dLbl>
            <c:dLbl>
              <c:idx val="16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F8A-41CE-9FB5-B3C3F9D65423}"/>
                </c:ext>
              </c:extLst>
            </c:dLbl>
            <c:dLbl>
              <c:idx val="16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F8A-41CE-9FB5-B3C3F9D65423}"/>
                </c:ext>
              </c:extLst>
            </c:dLbl>
            <c:dLbl>
              <c:idx val="16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F8A-41CE-9FB5-B3C3F9D65423}"/>
                </c:ext>
              </c:extLst>
            </c:dLbl>
            <c:dLbl>
              <c:idx val="16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F8A-41CE-9FB5-B3C3F9D65423}"/>
                </c:ext>
              </c:extLst>
            </c:dLbl>
            <c:dLbl>
              <c:idx val="16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F8A-41CE-9FB5-B3C3F9D65423}"/>
                </c:ext>
              </c:extLst>
            </c:dLbl>
            <c:dLbl>
              <c:idx val="16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F8A-41CE-9FB5-B3C3F9D65423}"/>
                </c:ext>
              </c:extLst>
            </c:dLbl>
            <c:dLbl>
              <c:idx val="16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F8A-41CE-9FB5-B3C3F9D65423}"/>
                </c:ext>
              </c:extLst>
            </c:dLbl>
            <c:dLbl>
              <c:idx val="16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EF8A-41CE-9FB5-B3C3F9D65423}"/>
                </c:ext>
              </c:extLst>
            </c:dLbl>
            <c:dLbl>
              <c:idx val="16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EF8A-41CE-9FB5-B3C3F9D65423}"/>
                </c:ext>
              </c:extLst>
            </c:dLbl>
            <c:dLbl>
              <c:idx val="16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EF8A-41CE-9FB5-B3C3F9D65423}"/>
                </c:ext>
              </c:extLst>
            </c:dLbl>
            <c:dLbl>
              <c:idx val="16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EF8A-41CE-9FB5-B3C3F9D65423}"/>
                </c:ext>
              </c:extLst>
            </c:dLbl>
            <c:dLbl>
              <c:idx val="16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EF8A-41CE-9FB5-B3C3F9D65423}"/>
                </c:ext>
              </c:extLst>
            </c:dLbl>
            <c:dLbl>
              <c:idx val="16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EF8A-41CE-9FB5-B3C3F9D65423}"/>
                </c:ext>
              </c:extLst>
            </c:dLbl>
            <c:dLbl>
              <c:idx val="16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EF8A-41CE-9FB5-B3C3F9D65423}"/>
                </c:ext>
              </c:extLst>
            </c:dLbl>
            <c:dLbl>
              <c:idx val="16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EF8A-41CE-9FB5-B3C3F9D65423}"/>
                </c:ext>
              </c:extLst>
            </c:dLbl>
            <c:dLbl>
              <c:idx val="16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FE0-4B62-80E1-438B35E09F69}"/>
                </c:ext>
              </c:extLst>
            </c:dLbl>
            <c:dLbl>
              <c:idx val="16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FE0-4B62-80E1-438B35E09F69}"/>
                </c:ext>
              </c:extLst>
            </c:dLbl>
            <c:dLbl>
              <c:idx val="16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FE0-4B62-80E1-438B35E09F69}"/>
                </c:ext>
              </c:extLst>
            </c:dLbl>
            <c:dLbl>
              <c:idx val="16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FE0-4B62-80E1-438B35E09F69}"/>
                </c:ext>
              </c:extLst>
            </c:dLbl>
            <c:dLbl>
              <c:idx val="16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FE0-4B62-80E1-438B35E09F69}"/>
                </c:ext>
              </c:extLst>
            </c:dLbl>
            <c:dLbl>
              <c:idx val="16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FE0-4B62-80E1-438B35E09F69}"/>
                </c:ext>
              </c:extLst>
            </c:dLbl>
            <c:dLbl>
              <c:idx val="16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FE0-4B62-80E1-438B35E09F69}"/>
                </c:ext>
              </c:extLst>
            </c:dLbl>
            <c:dLbl>
              <c:idx val="16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FE0-4B62-80E1-438B35E09F69}"/>
                </c:ext>
              </c:extLst>
            </c:dLbl>
            <c:dLbl>
              <c:idx val="16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FE0-4B62-80E1-438B35E09F69}"/>
                </c:ext>
              </c:extLst>
            </c:dLbl>
            <c:dLbl>
              <c:idx val="16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FE0-4B62-80E1-438B35E09F69}"/>
                </c:ext>
              </c:extLst>
            </c:dLbl>
            <c:dLbl>
              <c:idx val="16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FE0-4B62-80E1-438B35E09F69}"/>
                </c:ext>
              </c:extLst>
            </c:dLbl>
            <c:dLbl>
              <c:idx val="16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FE0-4B62-80E1-438B35E09F69}"/>
                </c:ext>
              </c:extLst>
            </c:dLbl>
            <c:dLbl>
              <c:idx val="16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FE0-4B62-80E1-438B35E09F69}"/>
                </c:ext>
              </c:extLst>
            </c:dLbl>
            <c:dLbl>
              <c:idx val="16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FE0-4B62-80E1-438B35E09F69}"/>
                </c:ext>
              </c:extLst>
            </c:dLbl>
            <c:dLbl>
              <c:idx val="16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4FE0-4B62-80E1-438B35E09F69}"/>
                </c:ext>
              </c:extLst>
            </c:dLbl>
            <c:dLbl>
              <c:idx val="16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4FE0-4B62-80E1-438B35E09F69}"/>
                </c:ext>
              </c:extLst>
            </c:dLbl>
            <c:dLbl>
              <c:idx val="17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4FE0-4B62-80E1-438B35E09F69}"/>
                </c:ext>
              </c:extLst>
            </c:dLbl>
            <c:dLbl>
              <c:idx val="17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4FE0-4B62-80E1-438B35E09F69}"/>
                </c:ext>
              </c:extLst>
            </c:dLbl>
            <c:dLbl>
              <c:idx val="17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4FE0-4B62-80E1-438B35E09F69}"/>
                </c:ext>
              </c:extLst>
            </c:dLbl>
            <c:dLbl>
              <c:idx val="17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4FE0-4B62-80E1-438B35E09F69}"/>
                </c:ext>
              </c:extLst>
            </c:dLbl>
            <c:dLbl>
              <c:idx val="17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4FE0-4B62-80E1-438B35E09F69}"/>
                </c:ext>
              </c:extLst>
            </c:dLbl>
            <c:dLbl>
              <c:idx val="17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4FE0-4B62-80E1-438B35E09F69}"/>
                </c:ext>
              </c:extLst>
            </c:dLbl>
            <c:dLbl>
              <c:idx val="17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4FE0-4B62-80E1-438B35E09F69}"/>
                </c:ext>
              </c:extLst>
            </c:dLbl>
            <c:dLbl>
              <c:idx val="17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4FE0-4B62-80E1-438B35E09F69}"/>
                </c:ext>
              </c:extLst>
            </c:dLbl>
            <c:dLbl>
              <c:idx val="17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928-47C6-AFDA-F7100AF8489D}"/>
                </c:ext>
              </c:extLst>
            </c:dLbl>
            <c:dLbl>
              <c:idx val="17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928-47C6-AFDA-F7100AF8489D}"/>
                </c:ext>
              </c:extLst>
            </c:dLbl>
            <c:dLbl>
              <c:idx val="17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928-47C6-AFDA-F7100AF8489D}"/>
                </c:ext>
              </c:extLst>
            </c:dLbl>
            <c:dLbl>
              <c:idx val="17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928-47C6-AFDA-F7100AF8489D}"/>
                </c:ext>
              </c:extLst>
            </c:dLbl>
            <c:dLbl>
              <c:idx val="17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928-47C6-AFDA-F7100AF8489D}"/>
                </c:ext>
              </c:extLst>
            </c:dLbl>
            <c:dLbl>
              <c:idx val="17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928-47C6-AFDA-F7100AF8489D}"/>
                </c:ext>
              </c:extLst>
            </c:dLbl>
            <c:dLbl>
              <c:idx val="17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928-47C6-AFDA-F7100AF8489D}"/>
                </c:ext>
              </c:extLst>
            </c:dLbl>
            <c:dLbl>
              <c:idx val="17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928-47C6-AFDA-F7100AF8489D}"/>
                </c:ext>
              </c:extLst>
            </c:dLbl>
            <c:dLbl>
              <c:idx val="17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928-47C6-AFDA-F7100AF8489D}"/>
                </c:ext>
              </c:extLst>
            </c:dLbl>
            <c:dLbl>
              <c:idx val="17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928-47C6-AFDA-F7100AF8489D}"/>
                </c:ext>
              </c:extLst>
            </c:dLbl>
            <c:dLbl>
              <c:idx val="17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928-47C6-AFDA-F7100AF8489D}"/>
                </c:ext>
              </c:extLst>
            </c:dLbl>
            <c:dLbl>
              <c:idx val="17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928-47C6-AFDA-F7100AF8489D}"/>
                </c:ext>
              </c:extLst>
            </c:dLbl>
            <c:dLbl>
              <c:idx val="17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928-47C6-AFDA-F7100AF8489D}"/>
                </c:ext>
              </c:extLst>
            </c:dLbl>
            <c:dLbl>
              <c:idx val="17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928-47C6-AFDA-F7100AF8489D}"/>
                </c:ext>
              </c:extLst>
            </c:dLbl>
            <c:dLbl>
              <c:idx val="17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3FA-4952-B9E6-271E216A571C}"/>
                </c:ext>
              </c:extLst>
            </c:dLbl>
            <c:dLbl>
              <c:idx val="17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3FA-4952-B9E6-271E216A571C}"/>
                </c:ext>
              </c:extLst>
            </c:dLbl>
            <c:dLbl>
              <c:idx val="17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3FA-4952-B9E6-271E216A571C}"/>
                </c:ext>
              </c:extLst>
            </c:dLbl>
            <c:dLbl>
              <c:idx val="17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3FA-4952-B9E6-271E216A571C}"/>
                </c:ext>
              </c:extLst>
            </c:dLbl>
            <c:dLbl>
              <c:idx val="17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3FA-4952-B9E6-271E216A571C}"/>
                </c:ext>
              </c:extLst>
            </c:dLbl>
            <c:dLbl>
              <c:idx val="17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3FA-4952-B9E6-271E216A571C}"/>
                </c:ext>
              </c:extLst>
            </c:dLbl>
            <c:dLbl>
              <c:idx val="17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3FA-4952-B9E6-271E216A571C}"/>
                </c:ext>
              </c:extLst>
            </c:dLbl>
            <c:dLbl>
              <c:idx val="17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3FA-4952-B9E6-271E216A571C}"/>
                </c:ext>
              </c:extLst>
            </c:dLbl>
            <c:dLbl>
              <c:idx val="17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3FA-4952-B9E6-271E216A571C}"/>
                </c:ext>
              </c:extLst>
            </c:dLbl>
            <c:dLbl>
              <c:idx val="17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3FA-4952-B9E6-271E216A571C}"/>
                </c:ext>
              </c:extLst>
            </c:dLbl>
            <c:dLbl>
              <c:idx val="17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3FA-4952-B9E6-271E216A571C}"/>
                </c:ext>
              </c:extLst>
            </c:dLbl>
            <c:dLbl>
              <c:idx val="17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3FA-4952-B9E6-271E216A571C}"/>
                </c:ext>
              </c:extLst>
            </c:dLbl>
            <c:dLbl>
              <c:idx val="17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3FA-4952-B9E6-271E216A571C}"/>
                </c:ext>
              </c:extLst>
            </c:dLbl>
            <c:dLbl>
              <c:idx val="17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84C-4BFE-9E62-2548FA71A259}"/>
                </c:ext>
              </c:extLst>
            </c:dLbl>
            <c:dLbl>
              <c:idx val="17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84C-4BFE-9E62-2548FA71A259}"/>
                </c:ext>
              </c:extLst>
            </c:dLbl>
            <c:dLbl>
              <c:idx val="17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84C-4BFE-9E62-2548FA71A259}"/>
                </c:ext>
              </c:extLst>
            </c:dLbl>
            <c:dLbl>
              <c:idx val="17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84C-4BFE-9E62-2548FA71A259}"/>
                </c:ext>
              </c:extLst>
            </c:dLbl>
            <c:dLbl>
              <c:idx val="17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84C-4BFE-9E62-2548FA71A259}"/>
                </c:ext>
              </c:extLst>
            </c:dLbl>
            <c:dLbl>
              <c:idx val="17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84C-4BFE-9E62-2548FA71A259}"/>
                </c:ext>
              </c:extLst>
            </c:dLbl>
            <c:dLbl>
              <c:idx val="17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84C-4BFE-9E62-2548FA71A259}"/>
                </c:ext>
              </c:extLst>
            </c:dLbl>
            <c:dLbl>
              <c:idx val="17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84C-4BFE-9E62-2548FA71A259}"/>
                </c:ext>
              </c:extLst>
            </c:dLbl>
            <c:dLbl>
              <c:idx val="17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84C-4BFE-9E62-2548FA71A259}"/>
                </c:ext>
              </c:extLst>
            </c:dLbl>
            <c:dLbl>
              <c:idx val="17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84C-4BFE-9E62-2548FA71A259}"/>
                </c:ext>
              </c:extLst>
            </c:dLbl>
            <c:dLbl>
              <c:idx val="17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84C-4BFE-9E62-2548FA71A259}"/>
                </c:ext>
              </c:extLst>
            </c:dLbl>
            <c:dLbl>
              <c:idx val="17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84C-4BFE-9E62-2548FA71A259}"/>
                </c:ext>
              </c:extLst>
            </c:dLbl>
            <c:dLbl>
              <c:idx val="17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84C-4BFE-9E62-2548FA71A259}"/>
                </c:ext>
              </c:extLst>
            </c:dLbl>
            <c:dLbl>
              <c:idx val="17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84C-4BFE-9E62-2548FA71A259}"/>
                </c:ext>
              </c:extLst>
            </c:dLbl>
            <c:dLbl>
              <c:idx val="17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84C-4BFE-9E62-2548FA71A259}"/>
                </c:ext>
              </c:extLst>
            </c:dLbl>
            <c:dLbl>
              <c:idx val="17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184C-4BFE-9E62-2548FA71A259}"/>
                </c:ext>
              </c:extLst>
            </c:dLbl>
            <c:dLbl>
              <c:idx val="17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184C-4BFE-9E62-2548FA71A259}"/>
                </c:ext>
              </c:extLst>
            </c:dLbl>
            <c:dLbl>
              <c:idx val="17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B06-4C1D-AD76-A761B05C9A69}"/>
                </c:ext>
              </c:extLst>
            </c:dLbl>
            <c:dLbl>
              <c:idx val="17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B06-4C1D-AD76-A761B05C9A69}"/>
                </c:ext>
              </c:extLst>
            </c:dLbl>
            <c:dLbl>
              <c:idx val="17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B06-4C1D-AD76-A761B05C9A69}"/>
                </c:ext>
              </c:extLst>
            </c:dLbl>
            <c:dLbl>
              <c:idx val="17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B06-4C1D-AD76-A761B05C9A69}"/>
                </c:ext>
              </c:extLst>
            </c:dLbl>
            <c:dLbl>
              <c:idx val="17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B06-4C1D-AD76-A761B05C9A69}"/>
                </c:ext>
              </c:extLst>
            </c:dLbl>
            <c:dLbl>
              <c:idx val="17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B06-4C1D-AD76-A761B05C9A69}"/>
                </c:ext>
              </c:extLst>
            </c:dLbl>
            <c:dLbl>
              <c:idx val="17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B06-4C1D-AD76-A761B05C9A69}"/>
                </c:ext>
              </c:extLst>
            </c:dLbl>
            <c:dLbl>
              <c:idx val="17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B06-4C1D-AD76-A761B05C9A69}"/>
                </c:ext>
              </c:extLst>
            </c:dLbl>
            <c:dLbl>
              <c:idx val="17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B06-4C1D-AD76-A761B05C9A69}"/>
                </c:ext>
              </c:extLst>
            </c:dLbl>
            <c:dLbl>
              <c:idx val="17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B06-4C1D-AD76-A761B05C9A69}"/>
                </c:ext>
              </c:extLst>
            </c:dLbl>
            <c:dLbl>
              <c:idx val="17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B06-4C1D-AD76-A761B05C9A69}"/>
                </c:ext>
              </c:extLst>
            </c:dLbl>
            <c:dLbl>
              <c:idx val="17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B06-4C1D-AD76-A761B05C9A69}"/>
                </c:ext>
              </c:extLst>
            </c:dLbl>
            <c:dLbl>
              <c:idx val="17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B06-4C1D-AD76-A761B05C9A69}"/>
                </c:ext>
              </c:extLst>
            </c:dLbl>
            <c:dLbl>
              <c:idx val="17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B06-4C1D-AD76-A761B05C9A69}"/>
                </c:ext>
              </c:extLst>
            </c:dLbl>
            <c:dLbl>
              <c:idx val="17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B06-4C1D-AD76-A761B05C9A69}"/>
                </c:ext>
              </c:extLst>
            </c:dLbl>
            <c:dLbl>
              <c:idx val="17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B06-4C1D-AD76-A761B05C9A69}"/>
                </c:ext>
              </c:extLst>
            </c:dLbl>
            <c:dLbl>
              <c:idx val="17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B06-4C1D-AD76-A761B05C9A69}"/>
                </c:ext>
              </c:extLst>
            </c:dLbl>
            <c:dLbl>
              <c:idx val="17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F07-4551-957B-CB50DD585D63}"/>
                </c:ext>
              </c:extLst>
            </c:dLbl>
            <c:dLbl>
              <c:idx val="17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F07-4551-957B-CB50DD585D63}"/>
                </c:ext>
              </c:extLst>
            </c:dLbl>
            <c:dLbl>
              <c:idx val="17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F07-4551-957B-CB50DD585D63}"/>
                </c:ext>
              </c:extLst>
            </c:dLbl>
            <c:dLbl>
              <c:idx val="17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F07-4551-957B-CB50DD585D63}"/>
                </c:ext>
              </c:extLst>
            </c:dLbl>
            <c:dLbl>
              <c:idx val="17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F07-4551-957B-CB50DD585D63}"/>
                </c:ext>
              </c:extLst>
            </c:dLbl>
            <c:dLbl>
              <c:idx val="17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F07-4551-957B-CB50DD585D63}"/>
                </c:ext>
              </c:extLst>
            </c:dLbl>
            <c:dLbl>
              <c:idx val="17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F07-4551-957B-CB50DD585D63}"/>
                </c:ext>
              </c:extLst>
            </c:dLbl>
            <c:dLbl>
              <c:idx val="17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F07-4551-957B-CB50DD585D63}"/>
                </c:ext>
              </c:extLst>
            </c:dLbl>
            <c:dLbl>
              <c:idx val="17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F07-4551-957B-CB50DD585D63}"/>
                </c:ext>
              </c:extLst>
            </c:dLbl>
            <c:dLbl>
              <c:idx val="17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F07-4551-957B-CB50DD585D63}"/>
                </c:ext>
              </c:extLst>
            </c:dLbl>
            <c:dLbl>
              <c:idx val="17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F07-4551-957B-CB50DD585D63}"/>
                </c:ext>
              </c:extLst>
            </c:dLbl>
            <c:dLbl>
              <c:idx val="17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F07-4551-957B-CB50DD585D63}"/>
                </c:ext>
              </c:extLst>
            </c:dLbl>
            <c:dLbl>
              <c:idx val="17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6F07-4551-957B-CB50DD585D63}"/>
                </c:ext>
              </c:extLst>
            </c:dLbl>
            <c:dLbl>
              <c:idx val="17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6F07-4551-957B-CB50DD585D63}"/>
                </c:ext>
              </c:extLst>
            </c:dLbl>
            <c:dLbl>
              <c:idx val="17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577-449A-9586-A0377335178C}"/>
                </c:ext>
              </c:extLst>
            </c:dLbl>
            <c:dLbl>
              <c:idx val="17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577-449A-9586-A0377335178C}"/>
                </c:ext>
              </c:extLst>
            </c:dLbl>
            <c:dLbl>
              <c:idx val="17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577-449A-9586-A0377335178C}"/>
                </c:ext>
              </c:extLst>
            </c:dLbl>
            <c:dLbl>
              <c:idx val="17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577-449A-9586-A0377335178C}"/>
                </c:ext>
              </c:extLst>
            </c:dLbl>
            <c:dLbl>
              <c:idx val="17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577-449A-9586-A0377335178C}"/>
                </c:ext>
              </c:extLst>
            </c:dLbl>
            <c:dLbl>
              <c:idx val="17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577-449A-9586-A0377335178C}"/>
                </c:ext>
              </c:extLst>
            </c:dLbl>
            <c:dLbl>
              <c:idx val="17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577-449A-9586-A0377335178C}"/>
                </c:ext>
              </c:extLst>
            </c:dLbl>
            <c:dLbl>
              <c:idx val="17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577-449A-9586-A0377335178C}"/>
                </c:ext>
              </c:extLst>
            </c:dLbl>
            <c:dLbl>
              <c:idx val="17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577-449A-9586-A0377335178C}"/>
                </c:ext>
              </c:extLst>
            </c:dLbl>
            <c:dLbl>
              <c:idx val="17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3BB-4735-968D-39C153BD1459}"/>
                </c:ext>
              </c:extLst>
            </c:dLbl>
            <c:dLbl>
              <c:idx val="17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3BB-4735-968D-39C153BD1459}"/>
                </c:ext>
              </c:extLst>
            </c:dLbl>
            <c:dLbl>
              <c:idx val="17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3BB-4735-968D-39C153BD1459}"/>
                </c:ext>
              </c:extLst>
            </c:dLbl>
            <c:dLbl>
              <c:idx val="17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3BB-4735-968D-39C153BD1459}"/>
                </c:ext>
              </c:extLst>
            </c:dLbl>
            <c:dLbl>
              <c:idx val="17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3BB-4735-968D-39C153BD1459}"/>
                </c:ext>
              </c:extLst>
            </c:dLbl>
            <c:dLbl>
              <c:idx val="17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3BB-4735-968D-39C153BD1459}"/>
                </c:ext>
              </c:extLst>
            </c:dLbl>
            <c:dLbl>
              <c:idx val="17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3BB-4735-968D-39C153BD1459}"/>
                </c:ext>
              </c:extLst>
            </c:dLbl>
            <c:dLbl>
              <c:idx val="17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3BB-4735-968D-39C153BD1459}"/>
                </c:ext>
              </c:extLst>
            </c:dLbl>
            <c:dLbl>
              <c:idx val="18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3BB-4735-968D-39C153BD1459}"/>
                </c:ext>
              </c:extLst>
            </c:dLbl>
            <c:dLbl>
              <c:idx val="18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3BB-4735-968D-39C153BD1459}"/>
                </c:ext>
              </c:extLst>
            </c:dLbl>
            <c:dLbl>
              <c:idx val="18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3BB-4735-968D-39C153BD1459}"/>
                </c:ext>
              </c:extLst>
            </c:dLbl>
            <c:dLbl>
              <c:idx val="18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3BB-4735-968D-39C153BD1459}"/>
                </c:ext>
              </c:extLst>
            </c:dLbl>
            <c:dLbl>
              <c:idx val="18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3BB-4735-968D-39C153BD1459}"/>
                </c:ext>
              </c:extLst>
            </c:dLbl>
            <c:dLbl>
              <c:idx val="18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3BB-4735-968D-39C153BD1459}"/>
                </c:ext>
              </c:extLst>
            </c:dLbl>
            <c:dLbl>
              <c:idx val="18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3BB-4735-968D-39C153BD1459}"/>
                </c:ext>
              </c:extLst>
            </c:dLbl>
            <c:dLbl>
              <c:idx val="18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3BB-4735-968D-39C153BD1459}"/>
                </c:ext>
              </c:extLst>
            </c:dLbl>
            <c:dLbl>
              <c:idx val="18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3BB-4735-968D-39C153BD1459}"/>
                </c:ext>
              </c:extLst>
            </c:dLbl>
            <c:dLbl>
              <c:idx val="18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E3BB-4735-968D-39C153BD1459}"/>
                </c:ext>
              </c:extLst>
            </c:dLbl>
            <c:dLbl>
              <c:idx val="18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E3BB-4735-968D-39C153BD1459}"/>
                </c:ext>
              </c:extLst>
            </c:dLbl>
            <c:dLbl>
              <c:idx val="18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E3BB-4735-968D-39C153BD1459}"/>
                </c:ext>
              </c:extLst>
            </c:dLbl>
            <c:dLbl>
              <c:idx val="18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E3BB-4735-968D-39C153BD1459}"/>
                </c:ext>
              </c:extLst>
            </c:dLbl>
            <c:dLbl>
              <c:idx val="18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45A-43E3-8080-2957859AA9C4}"/>
                </c:ext>
              </c:extLst>
            </c:dLbl>
            <c:dLbl>
              <c:idx val="18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45A-43E3-8080-2957859AA9C4}"/>
                </c:ext>
              </c:extLst>
            </c:dLbl>
            <c:dLbl>
              <c:idx val="18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45A-43E3-8080-2957859AA9C4}"/>
                </c:ext>
              </c:extLst>
            </c:dLbl>
            <c:dLbl>
              <c:idx val="18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45A-43E3-8080-2957859AA9C4}"/>
                </c:ext>
              </c:extLst>
            </c:dLbl>
            <c:dLbl>
              <c:idx val="18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45A-43E3-8080-2957859AA9C4}"/>
                </c:ext>
              </c:extLst>
            </c:dLbl>
            <c:dLbl>
              <c:idx val="18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45A-43E3-8080-2957859AA9C4}"/>
                </c:ext>
              </c:extLst>
            </c:dLbl>
            <c:dLbl>
              <c:idx val="18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45A-43E3-8080-2957859AA9C4}"/>
                </c:ext>
              </c:extLst>
            </c:dLbl>
            <c:dLbl>
              <c:idx val="18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45A-43E3-8080-2957859AA9C4}"/>
                </c:ext>
              </c:extLst>
            </c:dLbl>
            <c:dLbl>
              <c:idx val="18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45A-43E3-8080-2957859AA9C4}"/>
                </c:ext>
              </c:extLst>
            </c:dLbl>
            <c:dLbl>
              <c:idx val="18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45A-43E3-8080-2957859AA9C4}"/>
                </c:ext>
              </c:extLst>
            </c:dLbl>
            <c:dLbl>
              <c:idx val="18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45A-43E3-8080-2957859AA9C4}"/>
                </c:ext>
              </c:extLst>
            </c:dLbl>
            <c:dLbl>
              <c:idx val="18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45A-43E3-8080-2957859AA9C4}"/>
                </c:ext>
              </c:extLst>
            </c:dLbl>
            <c:dLbl>
              <c:idx val="18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945A-43E3-8080-2957859AA9C4}"/>
                </c:ext>
              </c:extLst>
            </c:dLbl>
            <c:dLbl>
              <c:idx val="18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746-4A28-A21E-C6D796D03BF3}"/>
                </c:ext>
              </c:extLst>
            </c:dLbl>
            <c:dLbl>
              <c:idx val="18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746-4A28-A21E-C6D796D03BF3}"/>
                </c:ext>
              </c:extLst>
            </c:dLbl>
            <c:dLbl>
              <c:idx val="18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746-4A28-A21E-C6D796D03BF3}"/>
                </c:ext>
              </c:extLst>
            </c:dLbl>
            <c:dLbl>
              <c:idx val="18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746-4A28-A21E-C6D796D03BF3}"/>
                </c:ext>
              </c:extLst>
            </c:dLbl>
            <c:dLbl>
              <c:idx val="18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746-4A28-A21E-C6D796D03BF3}"/>
                </c:ext>
              </c:extLst>
            </c:dLbl>
            <c:dLbl>
              <c:idx val="18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3746-4A28-A21E-C6D796D03BF3}"/>
                </c:ext>
              </c:extLst>
            </c:dLbl>
            <c:dLbl>
              <c:idx val="18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3746-4A28-A21E-C6D796D03BF3}"/>
                </c:ext>
              </c:extLst>
            </c:dLbl>
            <c:dLbl>
              <c:idx val="18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3746-4A28-A21E-C6D796D03BF3}"/>
                </c:ext>
              </c:extLst>
            </c:dLbl>
            <c:dLbl>
              <c:idx val="18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3746-4A28-A21E-C6D796D03BF3}"/>
                </c:ext>
              </c:extLst>
            </c:dLbl>
            <c:dLbl>
              <c:idx val="18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3746-4A28-A21E-C6D796D03BF3}"/>
                </c:ext>
              </c:extLst>
            </c:dLbl>
            <c:dLbl>
              <c:idx val="18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3746-4A28-A21E-C6D796D03BF3}"/>
                </c:ext>
              </c:extLst>
            </c:dLbl>
            <c:dLbl>
              <c:idx val="18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3746-4A28-A21E-C6D796D03BF3}"/>
                </c:ext>
              </c:extLst>
            </c:dLbl>
            <c:dLbl>
              <c:idx val="18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3746-4A28-A21E-C6D796D03BF3}"/>
                </c:ext>
              </c:extLst>
            </c:dLbl>
            <c:dLbl>
              <c:idx val="18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3746-4A28-A21E-C6D796D03BF3}"/>
                </c:ext>
              </c:extLst>
            </c:dLbl>
            <c:dLbl>
              <c:idx val="18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3746-4A28-A21E-C6D796D03BF3}"/>
                </c:ext>
              </c:extLst>
            </c:dLbl>
            <c:dLbl>
              <c:idx val="18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3746-4A28-A21E-C6D796D03BF3}"/>
                </c:ext>
              </c:extLst>
            </c:dLbl>
            <c:dLbl>
              <c:idx val="1842"/>
              <c:tx>
                <c:rich>
                  <a:bodyPr/>
                  <a:lstStyle/>
                  <a:p>
                    <a:fld id="{A6D2BDE9-FEC6-4306-B512-A58A8D09F72B}"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2-3746-4A28-A21E-C6D796D03BF3}"/>
                </c:ext>
              </c:extLst>
            </c:dLbl>
            <c:dLbl>
              <c:idx val="18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3746-4A28-A21E-C6D796D03BF3}"/>
                </c:ext>
              </c:extLst>
            </c:dLbl>
            <c:dLbl>
              <c:idx val="18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CBCA-43CF-BCCC-E2F6092A6A07}"/>
                </c:ext>
              </c:extLst>
            </c:dLbl>
            <c:dLbl>
              <c:idx val="18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CBCA-43CF-BCCC-E2F6092A6A07}"/>
                </c:ext>
              </c:extLst>
            </c:dLbl>
            <c:dLbl>
              <c:idx val="18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CBCA-43CF-BCCC-E2F6092A6A07}"/>
                </c:ext>
              </c:extLst>
            </c:dLbl>
            <c:dLbl>
              <c:idx val="18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CBCA-43CF-BCCC-E2F6092A6A07}"/>
                </c:ext>
              </c:extLst>
            </c:dLbl>
            <c:dLbl>
              <c:idx val="18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CBCA-43CF-BCCC-E2F6092A6A07}"/>
                </c:ext>
              </c:extLst>
            </c:dLbl>
            <c:dLbl>
              <c:idx val="18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CBCA-43CF-BCCC-E2F6092A6A07}"/>
                </c:ext>
              </c:extLst>
            </c:dLbl>
            <c:dLbl>
              <c:idx val="18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CBCA-43CF-BCCC-E2F6092A6A07}"/>
                </c:ext>
              </c:extLst>
            </c:dLbl>
            <c:dLbl>
              <c:idx val="18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CBCA-43CF-BCCC-E2F6092A6A07}"/>
                </c:ext>
              </c:extLst>
            </c:dLbl>
            <c:dLbl>
              <c:idx val="18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CBCA-43CF-BCCC-E2F6092A6A07}"/>
                </c:ext>
              </c:extLst>
            </c:dLbl>
            <c:dLbl>
              <c:idx val="18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CBCA-43CF-BCCC-E2F6092A6A07}"/>
                </c:ext>
              </c:extLst>
            </c:dLbl>
            <c:dLbl>
              <c:idx val="18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CBCA-43CF-BCCC-E2F6092A6A07}"/>
                </c:ext>
              </c:extLst>
            </c:dLbl>
            <c:dLbl>
              <c:idx val="18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CBCA-43CF-BCCC-E2F6092A6A07}"/>
                </c:ext>
              </c:extLst>
            </c:dLbl>
            <c:dLbl>
              <c:idx val="18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643-46A2-9EF1-A3019A697F89}"/>
                </c:ext>
              </c:extLst>
            </c:dLbl>
            <c:dLbl>
              <c:idx val="18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643-46A2-9EF1-A3019A697F89}"/>
                </c:ext>
              </c:extLst>
            </c:dLbl>
            <c:dLbl>
              <c:idx val="18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643-46A2-9EF1-A3019A697F89}"/>
                </c:ext>
              </c:extLst>
            </c:dLbl>
            <c:dLbl>
              <c:idx val="18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643-46A2-9EF1-A3019A697F89}"/>
                </c:ext>
              </c:extLst>
            </c:dLbl>
            <c:dLbl>
              <c:idx val="18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643-46A2-9EF1-A3019A697F89}"/>
                </c:ext>
              </c:extLst>
            </c:dLbl>
            <c:dLbl>
              <c:idx val="18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3643-46A2-9EF1-A3019A697F89}"/>
                </c:ext>
              </c:extLst>
            </c:dLbl>
            <c:dLbl>
              <c:idx val="18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3643-46A2-9EF1-A3019A697F89}"/>
                </c:ext>
              </c:extLst>
            </c:dLbl>
            <c:dLbl>
              <c:idx val="18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3643-46A2-9EF1-A3019A697F89}"/>
                </c:ext>
              </c:extLst>
            </c:dLbl>
            <c:dLbl>
              <c:idx val="18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3643-46A2-9EF1-A3019A697F89}"/>
                </c:ext>
              </c:extLst>
            </c:dLbl>
            <c:dLbl>
              <c:idx val="18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3643-46A2-9EF1-A3019A697F89}"/>
                </c:ext>
              </c:extLst>
            </c:dLbl>
            <c:dLbl>
              <c:idx val="18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3643-46A2-9EF1-A3019A697F89}"/>
                </c:ext>
              </c:extLst>
            </c:dLbl>
            <c:dLbl>
              <c:idx val="18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3643-46A2-9EF1-A3019A697F89}"/>
                </c:ext>
              </c:extLst>
            </c:dLbl>
            <c:dLbl>
              <c:idx val="18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3643-46A2-9EF1-A3019A697F89}"/>
                </c:ext>
              </c:extLst>
            </c:dLbl>
            <c:dLbl>
              <c:idx val="18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3643-46A2-9EF1-A3019A697F89}"/>
                </c:ext>
              </c:extLst>
            </c:dLbl>
            <c:dLbl>
              <c:idx val="18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3643-46A2-9EF1-A3019A697F89}"/>
                </c:ext>
              </c:extLst>
            </c:dLbl>
            <c:dLbl>
              <c:idx val="18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3643-46A2-9EF1-A3019A697F89}"/>
                </c:ext>
              </c:extLst>
            </c:dLbl>
            <c:dLbl>
              <c:idx val="18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3643-46A2-9EF1-A3019A697F89}"/>
                </c:ext>
              </c:extLst>
            </c:dLbl>
            <c:dLbl>
              <c:idx val="18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3643-46A2-9EF1-A3019A697F89}"/>
                </c:ext>
              </c:extLst>
            </c:dLbl>
            <c:dLbl>
              <c:idx val="18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141-4869-89E6-46521A671E0D}"/>
                </c:ext>
              </c:extLst>
            </c:dLbl>
            <c:dLbl>
              <c:idx val="18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141-4869-89E6-46521A671E0D}"/>
                </c:ext>
              </c:extLst>
            </c:dLbl>
            <c:dLbl>
              <c:idx val="18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141-4869-89E6-46521A671E0D}"/>
                </c:ext>
              </c:extLst>
            </c:dLbl>
            <c:dLbl>
              <c:idx val="18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141-4869-89E6-46521A671E0D}"/>
                </c:ext>
              </c:extLst>
            </c:dLbl>
            <c:dLbl>
              <c:idx val="18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141-4869-89E6-46521A671E0D}"/>
                </c:ext>
              </c:extLst>
            </c:dLbl>
            <c:dLbl>
              <c:idx val="18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71D-4D69-8A75-A0EDFD109504}"/>
                </c:ext>
              </c:extLst>
            </c:dLbl>
            <c:dLbl>
              <c:idx val="18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71D-4D69-8A75-A0EDFD109504}"/>
                </c:ext>
              </c:extLst>
            </c:dLbl>
            <c:dLbl>
              <c:idx val="18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71D-4D69-8A75-A0EDFD109504}"/>
                </c:ext>
              </c:extLst>
            </c:dLbl>
            <c:dLbl>
              <c:idx val="18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71D-4D69-8A75-A0EDFD109504}"/>
                </c:ext>
              </c:extLst>
            </c:dLbl>
            <c:dLbl>
              <c:idx val="18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71D-4D69-8A75-A0EDFD109504}"/>
                </c:ext>
              </c:extLst>
            </c:dLbl>
            <c:dLbl>
              <c:idx val="18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71D-4D69-8A75-A0EDFD109504}"/>
                </c:ext>
              </c:extLst>
            </c:dLbl>
            <c:dLbl>
              <c:idx val="18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71D-4D69-8A75-A0EDFD109504}"/>
                </c:ext>
              </c:extLst>
            </c:dLbl>
            <c:dLbl>
              <c:idx val="18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71D-4D69-8A75-A0EDFD109504}"/>
                </c:ext>
              </c:extLst>
            </c:dLbl>
            <c:dLbl>
              <c:idx val="18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71D-4D69-8A75-A0EDFD109504}"/>
                </c:ext>
              </c:extLst>
            </c:dLbl>
            <c:dLbl>
              <c:idx val="18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71D-4D69-8A75-A0EDFD109504}"/>
                </c:ext>
              </c:extLst>
            </c:dLbl>
            <c:dLbl>
              <c:idx val="18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71D-4D69-8A75-A0EDFD109504}"/>
                </c:ext>
              </c:extLst>
            </c:dLbl>
            <c:dLbl>
              <c:idx val="18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71D-4D69-8A75-A0EDFD109504}"/>
                </c:ext>
              </c:extLst>
            </c:dLbl>
            <c:dLbl>
              <c:idx val="18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A71D-4D69-8A75-A0EDFD109504}"/>
                </c:ext>
              </c:extLst>
            </c:dLbl>
            <c:dLbl>
              <c:idx val="18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A71D-4D69-8A75-A0EDFD109504}"/>
                </c:ext>
              </c:extLst>
            </c:dLbl>
            <c:dLbl>
              <c:idx val="18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A71D-4D69-8A75-A0EDFD109504}"/>
                </c:ext>
              </c:extLst>
            </c:dLbl>
            <c:dLbl>
              <c:idx val="18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A71D-4D69-8A75-A0EDFD109504}"/>
                </c:ext>
              </c:extLst>
            </c:dLbl>
            <c:dLbl>
              <c:idx val="18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A71D-4D69-8A75-A0EDFD109504}"/>
                </c:ext>
              </c:extLst>
            </c:dLbl>
            <c:dLbl>
              <c:idx val="18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A71D-4D69-8A75-A0EDFD109504}"/>
                </c:ext>
              </c:extLst>
            </c:dLbl>
            <c:dLbl>
              <c:idx val="18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A71D-4D69-8A75-A0EDFD109504}"/>
                </c:ext>
              </c:extLst>
            </c:dLbl>
            <c:dLbl>
              <c:idx val="18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A71D-4D69-8A75-A0EDFD109504}"/>
                </c:ext>
              </c:extLst>
            </c:dLbl>
            <c:dLbl>
              <c:idx val="18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A71D-4D69-8A75-A0EDFD109504}"/>
                </c:ext>
              </c:extLst>
            </c:dLbl>
            <c:dLbl>
              <c:idx val="19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A71D-4D69-8A75-A0EDFD109504}"/>
                </c:ext>
              </c:extLst>
            </c:dLbl>
            <c:dLbl>
              <c:idx val="19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A71D-4D69-8A75-A0EDFD109504}"/>
                </c:ext>
              </c:extLst>
            </c:dLbl>
            <c:dLbl>
              <c:idx val="19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A71D-4D69-8A75-A0EDFD109504}"/>
                </c:ext>
              </c:extLst>
            </c:dLbl>
            <c:dLbl>
              <c:idx val="19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A71D-4D69-8A75-A0EDFD109504}"/>
                </c:ext>
              </c:extLst>
            </c:dLbl>
            <c:dLbl>
              <c:idx val="19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F3A-49ED-AEE0-0DB41D38D583}"/>
                </c:ext>
              </c:extLst>
            </c:dLbl>
            <c:dLbl>
              <c:idx val="19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F3A-49ED-AEE0-0DB41D38D583}"/>
                </c:ext>
              </c:extLst>
            </c:dLbl>
            <c:dLbl>
              <c:idx val="19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F3A-49ED-AEE0-0DB41D38D583}"/>
                </c:ext>
              </c:extLst>
            </c:dLbl>
            <c:dLbl>
              <c:idx val="19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F3A-49ED-AEE0-0DB41D38D583}"/>
                </c:ext>
              </c:extLst>
            </c:dLbl>
            <c:dLbl>
              <c:idx val="19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F3A-49ED-AEE0-0DB41D38D583}"/>
                </c:ext>
              </c:extLst>
            </c:dLbl>
            <c:dLbl>
              <c:idx val="19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F3A-49ED-AEE0-0DB41D38D583}"/>
                </c:ext>
              </c:extLst>
            </c:dLbl>
            <c:dLbl>
              <c:idx val="19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F3A-49ED-AEE0-0DB41D38D583}"/>
                </c:ext>
              </c:extLst>
            </c:dLbl>
            <c:dLbl>
              <c:idx val="19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F3A-49ED-AEE0-0DB41D38D583}"/>
                </c:ext>
              </c:extLst>
            </c:dLbl>
            <c:dLbl>
              <c:idx val="19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F3A-49ED-AEE0-0DB41D38D583}"/>
                </c:ext>
              </c:extLst>
            </c:dLbl>
            <c:dLbl>
              <c:idx val="19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F3A-49ED-AEE0-0DB41D38D583}"/>
                </c:ext>
              </c:extLst>
            </c:dLbl>
            <c:dLbl>
              <c:idx val="19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F3A-49ED-AEE0-0DB41D38D583}"/>
                </c:ext>
              </c:extLst>
            </c:dLbl>
            <c:dLbl>
              <c:idx val="19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F3A-49ED-AEE0-0DB41D38D583}"/>
                </c:ext>
              </c:extLst>
            </c:dLbl>
            <c:dLbl>
              <c:idx val="19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F3A-49ED-AEE0-0DB41D38D583}"/>
                </c:ext>
              </c:extLst>
            </c:dLbl>
            <c:dLbl>
              <c:idx val="19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F3A-49ED-AEE0-0DB41D38D583}"/>
                </c:ext>
              </c:extLst>
            </c:dLbl>
            <c:dLbl>
              <c:idx val="1918"/>
              <c:tx>
                <c:rich>
                  <a:bodyPr/>
                  <a:lstStyle/>
                  <a:p>
                    <a:fld id="{9CB9EA2C-F8C4-4A25-98A2-C7DBAF3D7146}"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0-EF3A-49ED-AEE0-0DB41D38D583}"/>
                </c:ext>
              </c:extLst>
            </c:dLbl>
            <c:dLbl>
              <c:idx val="19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F3A-49ED-AEE0-0DB41D38D583}"/>
                </c:ext>
              </c:extLst>
            </c:dLbl>
            <c:dLbl>
              <c:idx val="19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F3A-49ED-AEE0-0DB41D38D583}"/>
                </c:ext>
              </c:extLst>
            </c:dLbl>
            <c:dLbl>
              <c:idx val="19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EF3A-49ED-AEE0-0DB41D38D583}"/>
                </c:ext>
              </c:extLst>
            </c:dLbl>
            <c:dLbl>
              <c:idx val="19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FC6-4C3F-A95B-16DFD973649F}"/>
                </c:ext>
              </c:extLst>
            </c:dLbl>
            <c:dLbl>
              <c:idx val="19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FC6-4C3F-A95B-16DFD973649F}"/>
                </c:ext>
              </c:extLst>
            </c:dLbl>
            <c:dLbl>
              <c:idx val="19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FC6-4C3F-A95B-16DFD973649F}"/>
                </c:ext>
              </c:extLst>
            </c:dLbl>
            <c:dLbl>
              <c:idx val="19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FC6-4C3F-A95B-16DFD973649F}"/>
                </c:ext>
              </c:extLst>
            </c:dLbl>
            <c:dLbl>
              <c:idx val="19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FC6-4C3F-A95B-16DFD973649F}"/>
                </c:ext>
              </c:extLst>
            </c:dLbl>
            <c:dLbl>
              <c:idx val="19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5EE-443D-9632-B32D305D1D09}"/>
                </c:ext>
              </c:extLst>
            </c:dLbl>
            <c:dLbl>
              <c:idx val="19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5EE-443D-9632-B32D305D1D09}"/>
                </c:ext>
              </c:extLst>
            </c:dLbl>
            <c:dLbl>
              <c:idx val="19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5EE-443D-9632-B32D305D1D09}"/>
                </c:ext>
              </c:extLst>
            </c:dLbl>
            <c:dLbl>
              <c:idx val="19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5EE-443D-9632-B32D305D1D09}"/>
                </c:ext>
              </c:extLst>
            </c:dLbl>
            <c:dLbl>
              <c:idx val="19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5EE-443D-9632-B32D305D1D09}"/>
                </c:ext>
              </c:extLst>
            </c:dLbl>
            <c:dLbl>
              <c:idx val="19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5EE-443D-9632-B32D305D1D09}"/>
                </c:ext>
              </c:extLst>
            </c:dLbl>
            <c:dLbl>
              <c:idx val="19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5EE-443D-9632-B32D305D1D09}"/>
                </c:ext>
              </c:extLst>
            </c:dLbl>
            <c:dLbl>
              <c:idx val="19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5EE-443D-9632-B32D305D1D09}"/>
                </c:ext>
              </c:extLst>
            </c:dLbl>
            <c:dLbl>
              <c:idx val="19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5EE-443D-9632-B32D305D1D09}"/>
                </c:ext>
              </c:extLst>
            </c:dLbl>
            <c:dLbl>
              <c:idx val="19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5EE-443D-9632-B32D305D1D09}"/>
                </c:ext>
              </c:extLst>
            </c:dLbl>
            <c:dLbl>
              <c:idx val="19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5EE-443D-9632-B32D305D1D09}"/>
                </c:ext>
              </c:extLst>
            </c:dLbl>
            <c:dLbl>
              <c:idx val="19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5EE-443D-9632-B32D305D1D09}"/>
                </c:ext>
              </c:extLst>
            </c:dLbl>
            <c:dLbl>
              <c:idx val="19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1EE-4B7F-B65C-D51C451B666A}"/>
                </c:ext>
              </c:extLst>
            </c:dLbl>
            <c:dLbl>
              <c:idx val="19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1EE-4B7F-B65C-D51C451B666A}"/>
                </c:ext>
              </c:extLst>
            </c:dLbl>
            <c:dLbl>
              <c:idx val="19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1EE-4B7F-B65C-D51C451B666A}"/>
                </c:ext>
              </c:extLst>
            </c:dLbl>
            <c:dLbl>
              <c:idx val="19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1EE-4B7F-B65C-D51C451B666A}"/>
                </c:ext>
              </c:extLst>
            </c:dLbl>
            <c:dLbl>
              <c:idx val="19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1EE-4B7F-B65C-D51C451B666A}"/>
                </c:ext>
              </c:extLst>
            </c:dLbl>
            <c:dLbl>
              <c:idx val="19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1EE-4B7F-B65C-D51C451B666A}"/>
                </c:ext>
              </c:extLst>
            </c:dLbl>
            <c:dLbl>
              <c:idx val="19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29B-4201-B4B7-37D866EA41FB}"/>
                </c:ext>
              </c:extLst>
            </c:dLbl>
            <c:dLbl>
              <c:idx val="19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29B-4201-B4B7-37D866EA41FB}"/>
                </c:ext>
              </c:extLst>
            </c:dLbl>
            <c:dLbl>
              <c:idx val="19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29B-4201-B4B7-37D866EA41FB}"/>
                </c:ext>
              </c:extLst>
            </c:dLbl>
            <c:dLbl>
              <c:idx val="19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29B-4201-B4B7-37D866EA41FB}"/>
                </c:ext>
              </c:extLst>
            </c:dLbl>
            <c:dLbl>
              <c:idx val="19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29B-4201-B4B7-37D866EA41FB}"/>
                </c:ext>
              </c:extLst>
            </c:dLbl>
            <c:dLbl>
              <c:idx val="19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29B-4201-B4B7-37D866EA41FB}"/>
                </c:ext>
              </c:extLst>
            </c:dLbl>
            <c:dLbl>
              <c:idx val="19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29B-4201-B4B7-37D866EA41FB}"/>
                </c:ext>
              </c:extLst>
            </c:dLbl>
            <c:dLbl>
              <c:idx val="19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29B-4201-B4B7-37D866EA41FB}"/>
                </c:ext>
              </c:extLst>
            </c:dLbl>
            <c:dLbl>
              <c:idx val="19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29B-4201-B4B7-37D866EA41FB}"/>
                </c:ext>
              </c:extLst>
            </c:dLbl>
            <c:dLbl>
              <c:idx val="19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29B-4201-B4B7-37D866EA41FB}"/>
                </c:ext>
              </c:extLst>
            </c:dLbl>
            <c:dLbl>
              <c:idx val="19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29B-4201-B4B7-37D866EA41FB}"/>
                </c:ext>
              </c:extLst>
            </c:dLbl>
            <c:dLbl>
              <c:idx val="19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29B-4201-B4B7-37D866EA41FB}"/>
                </c:ext>
              </c:extLst>
            </c:dLbl>
            <c:dLbl>
              <c:idx val="19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29B-4201-B4B7-37D866EA41FB}"/>
                </c:ext>
              </c:extLst>
            </c:dLbl>
            <c:dLbl>
              <c:idx val="19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29B-4201-B4B7-37D866EA41FB}"/>
                </c:ext>
              </c:extLst>
            </c:dLbl>
            <c:dLbl>
              <c:idx val="19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29B-4201-B4B7-37D866EA41FB}"/>
                </c:ext>
              </c:extLst>
            </c:dLbl>
            <c:dLbl>
              <c:idx val="19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29B-4201-B4B7-37D866EA41FB}"/>
                </c:ext>
              </c:extLst>
            </c:dLbl>
            <c:dLbl>
              <c:idx val="19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29B-4201-B4B7-37D866EA41FB}"/>
                </c:ext>
              </c:extLst>
            </c:dLbl>
            <c:dLbl>
              <c:idx val="19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14C-4D4B-B48E-C71052BDA905}"/>
                </c:ext>
              </c:extLst>
            </c:dLbl>
            <c:dLbl>
              <c:idx val="19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14C-4D4B-B48E-C71052BDA905}"/>
                </c:ext>
              </c:extLst>
            </c:dLbl>
            <c:dLbl>
              <c:idx val="19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14C-4D4B-B48E-C71052BDA905}"/>
                </c:ext>
              </c:extLst>
            </c:dLbl>
            <c:dLbl>
              <c:idx val="19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14C-4D4B-B48E-C71052BDA905}"/>
                </c:ext>
              </c:extLst>
            </c:dLbl>
            <c:dLbl>
              <c:idx val="19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14C-4D4B-B48E-C71052BDA905}"/>
                </c:ext>
              </c:extLst>
            </c:dLbl>
            <c:dLbl>
              <c:idx val="19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14C-4D4B-B48E-C71052BDA905}"/>
                </c:ext>
              </c:extLst>
            </c:dLbl>
            <c:dLbl>
              <c:idx val="19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14C-4D4B-B48E-C71052BDA905}"/>
                </c:ext>
              </c:extLst>
            </c:dLbl>
            <c:dLbl>
              <c:idx val="19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14C-4D4B-B48E-C71052BDA905}"/>
                </c:ext>
              </c:extLst>
            </c:dLbl>
            <c:dLbl>
              <c:idx val="19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14C-4D4B-B48E-C71052BDA905}"/>
                </c:ext>
              </c:extLst>
            </c:dLbl>
            <c:dLbl>
              <c:idx val="19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14C-4D4B-B48E-C71052BDA905}"/>
                </c:ext>
              </c:extLst>
            </c:dLbl>
            <c:dLbl>
              <c:idx val="19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14C-4D4B-B48E-C71052BDA905}"/>
                </c:ext>
              </c:extLst>
            </c:dLbl>
            <c:dLbl>
              <c:idx val="19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B86-4DA0-ABDD-D5058F3070ED}"/>
                </c:ext>
              </c:extLst>
            </c:dLbl>
            <c:dLbl>
              <c:idx val="19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B86-4DA0-ABDD-D5058F3070ED}"/>
                </c:ext>
              </c:extLst>
            </c:dLbl>
            <c:dLbl>
              <c:idx val="19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B86-4DA0-ABDD-D5058F3070ED}"/>
                </c:ext>
              </c:extLst>
            </c:dLbl>
            <c:dLbl>
              <c:idx val="19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B86-4DA0-ABDD-D5058F3070ED}"/>
                </c:ext>
              </c:extLst>
            </c:dLbl>
            <c:dLbl>
              <c:idx val="19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B86-4DA0-ABDD-D5058F3070ED}"/>
                </c:ext>
              </c:extLst>
            </c:dLbl>
            <c:dLbl>
              <c:idx val="19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B86-4DA0-ABDD-D5058F3070ED}"/>
                </c:ext>
              </c:extLst>
            </c:dLbl>
            <c:dLbl>
              <c:idx val="19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B86-4DA0-ABDD-D5058F3070ED}"/>
                </c:ext>
              </c:extLst>
            </c:dLbl>
            <c:dLbl>
              <c:idx val="19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3F9-4890-A661-3F518DC3BC4D}"/>
                </c:ext>
              </c:extLst>
            </c:dLbl>
            <c:dLbl>
              <c:idx val="19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3F9-4890-A661-3F518DC3BC4D}"/>
                </c:ext>
              </c:extLst>
            </c:dLbl>
            <c:dLbl>
              <c:idx val="19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3F9-4890-A661-3F518DC3BC4D}"/>
                </c:ext>
              </c:extLst>
            </c:dLbl>
            <c:dLbl>
              <c:idx val="19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3F9-4890-A661-3F518DC3BC4D}"/>
                </c:ext>
              </c:extLst>
            </c:dLbl>
            <c:dLbl>
              <c:idx val="19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3F9-4890-A661-3F518DC3BC4D}"/>
                </c:ext>
              </c:extLst>
            </c:dLbl>
            <c:dLbl>
              <c:idx val="19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33F9-4890-A661-3F518DC3BC4D}"/>
                </c:ext>
              </c:extLst>
            </c:dLbl>
            <c:dLbl>
              <c:idx val="19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33F9-4890-A661-3F518DC3BC4D}"/>
                </c:ext>
              </c:extLst>
            </c:dLbl>
            <c:dLbl>
              <c:idx val="19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33F9-4890-A661-3F518DC3BC4D}"/>
                </c:ext>
              </c:extLst>
            </c:dLbl>
            <c:dLbl>
              <c:idx val="19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33F9-4890-A661-3F518DC3BC4D}"/>
                </c:ext>
              </c:extLst>
            </c:dLbl>
            <c:dLbl>
              <c:idx val="19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33F9-4890-A661-3F518DC3BC4D}"/>
                </c:ext>
              </c:extLst>
            </c:dLbl>
            <c:dLbl>
              <c:idx val="19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1E7-4EFC-9B0A-E89B4CD10217}"/>
                </c:ext>
              </c:extLst>
            </c:dLbl>
            <c:dLbl>
              <c:idx val="19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1E7-4EFC-9B0A-E89B4CD10217}"/>
                </c:ext>
              </c:extLst>
            </c:dLbl>
            <c:dLbl>
              <c:idx val="19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1E7-4EFC-9B0A-E89B4CD10217}"/>
                </c:ext>
              </c:extLst>
            </c:dLbl>
            <c:dLbl>
              <c:idx val="19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1E7-4EFC-9B0A-E89B4CD10217}"/>
                </c:ext>
              </c:extLst>
            </c:dLbl>
            <c:dLbl>
              <c:idx val="19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1E7-4EFC-9B0A-E89B4CD10217}"/>
                </c:ext>
              </c:extLst>
            </c:dLbl>
            <c:dLbl>
              <c:idx val="19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1E7-4EFC-9B0A-E89B4CD10217}"/>
                </c:ext>
              </c:extLst>
            </c:dLbl>
            <c:dLbl>
              <c:idx val="19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1E7-4EFC-9B0A-E89B4CD10217}"/>
                </c:ext>
              </c:extLst>
            </c:dLbl>
            <c:dLbl>
              <c:idx val="19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1E7-4EFC-9B0A-E89B4CD10217}"/>
                </c:ext>
              </c:extLst>
            </c:dLbl>
            <c:dLbl>
              <c:idx val="19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1E7-4EFC-9B0A-E89B4CD10217}"/>
                </c:ext>
              </c:extLst>
            </c:dLbl>
            <c:dLbl>
              <c:idx val="19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1E7-4EFC-9B0A-E89B4CD10217}"/>
                </c:ext>
              </c:extLst>
            </c:dLbl>
            <c:dLbl>
              <c:idx val="20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1E7-4EFC-9B0A-E89B4CD10217}"/>
                </c:ext>
              </c:extLst>
            </c:dLbl>
            <c:dLbl>
              <c:idx val="20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1E7-4EFC-9B0A-E89B4CD10217}"/>
                </c:ext>
              </c:extLst>
            </c:dLbl>
            <c:dLbl>
              <c:idx val="20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1E7-4EFC-9B0A-E89B4CD10217}"/>
                </c:ext>
              </c:extLst>
            </c:dLbl>
            <c:dLbl>
              <c:idx val="20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253-4FEB-B516-7BD8BED0BBE6}"/>
                </c:ext>
              </c:extLst>
            </c:dLbl>
            <c:dLbl>
              <c:idx val="20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253-4FEB-B516-7BD8BED0BBE6}"/>
                </c:ext>
              </c:extLst>
            </c:dLbl>
            <c:dLbl>
              <c:idx val="20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253-4FEB-B516-7BD8BED0BBE6}"/>
                </c:ext>
              </c:extLst>
            </c:dLbl>
            <c:dLbl>
              <c:idx val="20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253-4FEB-B516-7BD8BED0BBE6}"/>
                </c:ext>
              </c:extLst>
            </c:dLbl>
            <c:dLbl>
              <c:idx val="20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253-4FEB-B516-7BD8BED0BBE6}"/>
                </c:ext>
              </c:extLst>
            </c:dLbl>
            <c:dLbl>
              <c:idx val="20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253-4FEB-B516-7BD8BED0BBE6}"/>
                </c:ext>
              </c:extLst>
            </c:dLbl>
            <c:dLbl>
              <c:idx val="20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253-4FEB-B516-7BD8BED0BBE6}"/>
                </c:ext>
              </c:extLst>
            </c:dLbl>
            <c:dLbl>
              <c:idx val="20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253-4FEB-B516-7BD8BED0BBE6}"/>
                </c:ext>
              </c:extLst>
            </c:dLbl>
            <c:dLbl>
              <c:idx val="20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253-4FEB-B516-7BD8BED0BBE6}"/>
                </c:ext>
              </c:extLst>
            </c:dLbl>
            <c:dLbl>
              <c:idx val="20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253-4FEB-B516-7BD8BED0BBE6}"/>
                </c:ext>
              </c:extLst>
            </c:dLbl>
            <c:dLbl>
              <c:idx val="20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253-4FEB-B516-7BD8BED0BBE6}"/>
                </c:ext>
              </c:extLst>
            </c:dLbl>
            <c:dLbl>
              <c:idx val="20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253-4FEB-B516-7BD8BED0BBE6}"/>
                </c:ext>
              </c:extLst>
            </c:dLbl>
            <c:dLbl>
              <c:idx val="20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D1BD-46F1-ADC3-D553F63066B1}"/>
                </c:ext>
              </c:extLst>
            </c:dLbl>
            <c:dLbl>
              <c:idx val="20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1BD-46F1-ADC3-D553F63066B1}"/>
                </c:ext>
              </c:extLst>
            </c:dLbl>
            <c:dLbl>
              <c:idx val="20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1BD-46F1-ADC3-D553F63066B1}"/>
                </c:ext>
              </c:extLst>
            </c:dLbl>
            <c:dLbl>
              <c:idx val="20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1BD-46F1-ADC3-D553F63066B1}"/>
                </c:ext>
              </c:extLst>
            </c:dLbl>
            <c:dLbl>
              <c:idx val="20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1BD-46F1-ADC3-D553F63066B1}"/>
                </c:ext>
              </c:extLst>
            </c:dLbl>
            <c:dLbl>
              <c:idx val="20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1BD-46F1-ADC3-D553F63066B1}"/>
                </c:ext>
              </c:extLst>
            </c:dLbl>
            <c:dLbl>
              <c:idx val="20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1BD-46F1-ADC3-D553F63066B1}"/>
                </c:ext>
              </c:extLst>
            </c:dLbl>
            <c:dLbl>
              <c:idx val="20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1BD-46F1-ADC3-D553F63066B1}"/>
                </c:ext>
              </c:extLst>
            </c:dLbl>
            <c:dLbl>
              <c:idx val="20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1BD-46F1-ADC3-D553F63066B1}"/>
                </c:ext>
              </c:extLst>
            </c:dLbl>
            <c:dLbl>
              <c:idx val="20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D1BD-46F1-ADC3-D553F63066B1}"/>
                </c:ext>
              </c:extLst>
            </c:dLbl>
            <c:dLbl>
              <c:idx val="20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7B6-4977-9B76-E2216BBA8799}"/>
                </c:ext>
              </c:extLst>
            </c:dLbl>
            <c:dLbl>
              <c:idx val="20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7B6-4977-9B76-E2216BBA8799}"/>
                </c:ext>
              </c:extLst>
            </c:dLbl>
            <c:dLbl>
              <c:idx val="20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7B6-4977-9B76-E2216BBA8799}"/>
                </c:ext>
              </c:extLst>
            </c:dLbl>
            <c:dLbl>
              <c:idx val="20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7B6-4977-9B76-E2216BBA8799}"/>
                </c:ext>
              </c:extLst>
            </c:dLbl>
            <c:dLbl>
              <c:idx val="20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7B6-4977-9B76-E2216BBA8799}"/>
                </c:ext>
              </c:extLst>
            </c:dLbl>
            <c:dLbl>
              <c:idx val="20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7B6-4977-9B76-E2216BBA8799}"/>
                </c:ext>
              </c:extLst>
            </c:dLbl>
            <c:dLbl>
              <c:idx val="20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7B6-4977-9B76-E2216BBA8799}"/>
                </c:ext>
              </c:extLst>
            </c:dLbl>
            <c:dLbl>
              <c:idx val="20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7B6-4977-9B76-E2216BBA8799}"/>
                </c:ext>
              </c:extLst>
            </c:dLbl>
            <c:dLbl>
              <c:idx val="20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7B6-4977-9B76-E2216BBA8799}"/>
                </c:ext>
              </c:extLst>
            </c:dLbl>
            <c:dLbl>
              <c:idx val="20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7B6-4977-9B76-E2216BBA8799}"/>
                </c:ext>
              </c:extLst>
            </c:dLbl>
            <c:dLbl>
              <c:idx val="20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7B6-4977-9B76-E2216BBA8799}"/>
                </c:ext>
              </c:extLst>
            </c:dLbl>
            <c:dLbl>
              <c:idx val="20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7B6-4977-9B76-E2216BBA8799}"/>
                </c:ext>
              </c:extLst>
            </c:dLbl>
            <c:dLbl>
              <c:idx val="20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7B6-4977-9B76-E2216BBA8799}"/>
                </c:ext>
              </c:extLst>
            </c:dLbl>
            <c:dLbl>
              <c:idx val="20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D26C-4521-BB68-2F166F648ADB}"/>
                </c:ext>
              </c:extLst>
            </c:dLbl>
            <c:dLbl>
              <c:idx val="20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26C-4521-BB68-2F166F648ADB}"/>
                </c:ext>
              </c:extLst>
            </c:dLbl>
            <c:dLbl>
              <c:idx val="20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26C-4521-BB68-2F166F648ADB}"/>
                </c:ext>
              </c:extLst>
            </c:dLbl>
            <c:dLbl>
              <c:idx val="20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26C-4521-BB68-2F166F648ADB}"/>
                </c:ext>
              </c:extLst>
            </c:dLbl>
            <c:dLbl>
              <c:idx val="20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26C-4521-BB68-2F166F648ADB}"/>
                </c:ext>
              </c:extLst>
            </c:dLbl>
            <c:dLbl>
              <c:idx val="20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26C-4521-BB68-2F166F648ADB}"/>
                </c:ext>
              </c:extLst>
            </c:dLbl>
            <c:dLbl>
              <c:idx val="20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26C-4521-BB68-2F166F648ADB}"/>
                </c:ext>
              </c:extLst>
            </c:dLbl>
            <c:dLbl>
              <c:idx val="20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26C-4521-BB68-2F166F648ADB}"/>
                </c:ext>
              </c:extLst>
            </c:dLbl>
            <c:dLbl>
              <c:idx val="20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26C-4521-BB68-2F166F648ADB}"/>
                </c:ext>
              </c:extLst>
            </c:dLbl>
            <c:dLbl>
              <c:idx val="20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0A5-4348-9504-89D3DB2C29B2}"/>
                </c:ext>
              </c:extLst>
            </c:dLbl>
            <c:dLbl>
              <c:idx val="20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0A5-4348-9504-89D3DB2C29B2}"/>
                </c:ext>
              </c:extLst>
            </c:dLbl>
            <c:dLbl>
              <c:idx val="20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0A5-4348-9504-89D3DB2C29B2}"/>
                </c:ext>
              </c:extLst>
            </c:dLbl>
            <c:dLbl>
              <c:idx val="20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0A5-4348-9504-89D3DB2C29B2}"/>
                </c:ext>
              </c:extLst>
            </c:dLbl>
            <c:dLbl>
              <c:idx val="20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0A5-4348-9504-89D3DB2C29B2}"/>
                </c:ext>
              </c:extLst>
            </c:dLbl>
            <c:dLbl>
              <c:idx val="20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0A5-4348-9504-89D3DB2C29B2}"/>
                </c:ext>
              </c:extLst>
            </c:dLbl>
            <c:dLbl>
              <c:idx val="20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0A5-4348-9504-89D3DB2C29B2}"/>
                </c:ext>
              </c:extLst>
            </c:dLbl>
            <c:dLbl>
              <c:idx val="20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0A5-4348-9504-89D3DB2C29B2}"/>
                </c:ext>
              </c:extLst>
            </c:dLbl>
            <c:dLbl>
              <c:idx val="20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0A5-4348-9504-89D3DB2C29B2}"/>
                </c:ext>
              </c:extLst>
            </c:dLbl>
            <c:dLbl>
              <c:idx val="20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E44B-4C82-B9FD-86D8713BE0A1}"/>
                </c:ext>
              </c:extLst>
            </c:dLbl>
            <c:dLbl>
              <c:idx val="20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44B-4C82-B9FD-86D8713BE0A1}"/>
                </c:ext>
              </c:extLst>
            </c:dLbl>
            <c:dLbl>
              <c:idx val="20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44B-4C82-B9FD-86D8713BE0A1}"/>
                </c:ext>
              </c:extLst>
            </c:dLbl>
            <c:dLbl>
              <c:idx val="20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44B-4C82-B9FD-86D8713BE0A1}"/>
                </c:ext>
              </c:extLst>
            </c:dLbl>
            <c:dLbl>
              <c:idx val="20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44B-4C82-B9FD-86D8713BE0A1}"/>
                </c:ext>
              </c:extLst>
            </c:dLbl>
            <c:dLbl>
              <c:idx val="20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44B-4C82-B9FD-86D8713BE0A1}"/>
                </c:ext>
              </c:extLst>
            </c:dLbl>
            <c:dLbl>
              <c:idx val="20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44B-4C82-B9FD-86D8713BE0A1}"/>
                </c:ext>
              </c:extLst>
            </c:dLbl>
            <c:dLbl>
              <c:idx val="20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44B-4C82-B9FD-86D8713BE0A1}"/>
                </c:ext>
              </c:extLst>
            </c:dLbl>
            <c:dLbl>
              <c:idx val="20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44B-4C82-B9FD-86D8713BE0A1}"/>
                </c:ext>
              </c:extLst>
            </c:dLbl>
            <c:dLbl>
              <c:idx val="20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44B-4C82-B9FD-86D8713BE0A1}"/>
                </c:ext>
              </c:extLst>
            </c:dLbl>
            <c:dLbl>
              <c:idx val="20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44B-4C82-B9FD-86D8713BE0A1}"/>
                </c:ext>
              </c:extLst>
            </c:dLbl>
            <c:dLbl>
              <c:idx val="20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05C-483B-B377-EAAFEF751604}"/>
                </c:ext>
              </c:extLst>
            </c:dLbl>
            <c:dLbl>
              <c:idx val="20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05C-483B-B377-EAAFEF751604}"/>
                </c:ext>
              </c:extLst>
            </c:dLbl>
            <c:dLbl>
              <c:idx val="20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05C-483B-B377-EAAFEF751604}"/>
                </c:ext>
              </c:extLst>
            </c:dLbl>
            <c:dLbl>
              <c:idx val="20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05C-483B-B377-EAAFEF751604}"/>
                </c:ext>
              </c:extLst>
            </c:dLbl>
            <c:dLbl>
              <c:idx val="20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05C-483B-B377-EAAFEF751604}"/>
                </c:ext>
              </c:extLst>
            </c:dLbl>
            <c:dLbl>
              <c:idx val="20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05C-483B-B377-EAAFEF751604}"/>
                </c:ext>
              </c:extLst>
            </c:dLbl>
            <c:dLbl>
              <c:idx val="20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05C-483B-B377-EAAFEF751604}"/>
                </c:ext>
              </c:extLst>
            </c:dLbl>
            <c:dLbl>
              <c:idx val="20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05C-483B-B377-EAAFEF751604}"/>
                </c:ext>
              </c:extLst>
            </c:dLbl>
            <c:dLbl>
              <c:idx val="20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05C-483B-B377-EAAFEF751604}"/>
                </c:ext>
              </c:extLst>
            </c:dLbl>
            <c:dLbl>
              <c:idx val="20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05C-483B-B377-EAAFEF751604}"/>
                </c:ext>
              </c:extLst>
            </c:dLbl>
            <c:dLbl>
              <c:idx val="20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05C-483B-B377-EAAFEF751604}"/>
                </c:ext>
              </c:extLst>
            </c:dLbl>
            <c:dLbl>
              <c:idx val="20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05C-483B-B377-EAAFEF751604}"/>
                </c:ext>
              </c:extLst>
            </c:dLbl>
            <c:dLbl>
              <c:idx val="20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CDC2-4BDA-9B86-0384224CB8DA}"/>
                </c:ext>
              </c:extLst>
            </c:dLbl>
            <c:dLbl>
              <c:idx val="20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CDC2-4BDA-9B86-0384224CB8DA}"/>
                </c:ext>
              </c:extLst>
            </c:dLbl>
            <c:dLbl>
              <c:idx val="20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CDC2-4BDA-9B86-0384224CB8DA}"/>
                </c:ext>
              </c:extLst>
            </c:dLbl>
            <c:dLbl>
              <c:idx val="20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CDC2-4BDA-9B86-0384224CB8DA}"/>
                </c:ext>
              </c:extLst>
            </c:dLbl>
            <c:dLbl>
              <c:idx val="20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CDC2-4BDA-9B86-0384224CB8DA}"/>
                </c:ext>
              </c:extLst>
            </c:dLbl>
            <c:dLbl>
              <c:idx val="20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CDC2-4BDA-9B86-0384224CB8DA}"/>
                </c:ext>
              </c:extLst>
            </c:dLbl>
            <c:dLbl>
              <c:idx val="20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CDC2-4BDA-9B86-0384224CB8DA}"/>
                </c:ext>
              </c:extLst>
            </c:dLbl>
            <c:dLbl>
              <c:idx val="20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CDC2-4BDA-9B86-0384224CB8DA}"/>
                </c:ext>
              </c:extLst>
            </c:dLbl>
            <c:dLbl>
              <c:idx val="20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5929-458A-8779-98706FEA2121}"/>
                </c:ext>
              </c:extLst>
            </c:dLbl>
            <c:dLbl>
              <c:idx val="20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5929-458A-8779-98706FEA2121}"/>
                </c:ext>
              </c:extLst>
            </c:dLbl>
            <c:dLbl>
              <c:idx val="20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5929-458A-8779-98706FEA2121}"/>
                </c:ext>
              </c:extLst>
            </c:dLbl>
            <c:dLbl>
              <c:idx val="20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5929-458A-8779-98706FEA2121}"/>
                </c:ext>
              </c:extLst>
            </c:dLbl>
            <c:dLbl>
              <c:idx val="20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5929-458A-8779-98706FEA2121}"/>
                </c:ext>
              </c:extLst>
            </c:dLbl>
            <c:dLbl>
              <c:idx val="20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5929-458A-8779-98706FEA2121}"/>
                </c:ext>
              </c:extLst>
            </c:dLbl>
            <c:dLbl>
              <c:idx val="20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5929-458A-8779-98706FEA2121}"/>
                </c:ext>
              </c:extLst>
            </c:dLbl>
            <c:dLbl>
              <c:idx val="20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5929-458A-8779-98706FEA2121}"/>
                </c:ext>
              </c:extLst>
            </c:dLbl>
            <c:dLbl>
              <c:idx val="20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5929-458A-8779-98706FEA2121}"/>
                </c:ext>
              </c:extLst>
            </c:dLbl>
            <c:dLbl>
              <c:idx val="20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5929-458A-8779-98706FEA2121}"/>
                </c:ext>
              </c:extLst>
            </c:dLbl>
            <c:dLbl>
              <c:idx val="20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5929-458A-8779-98706FEA2121}"/>
                </c:ext>
              </c:extLst>
            </c:dLbl>
            <c:dLbl>
              <c:idx val="20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5929-458A-8779-98706FEA2121}"/>
                </c:ext>
              </c:extLst>
            </c:dLbl>
            <c:dLbl>
              <c:idx val="20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5929-458A-8779-98706FEA2121}"/>
                </c:ext>
              </c:extLst>
            </c:dLbl>
            <c:dLbl>
              <c:idx val="21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5929-458A-8779-98706FEA2121}"/>
                </c:ext>
              </c:extLst>
            </c:dLbl>
            <c:dLbl>
              <c:idx val="21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5929-458A-8779-98706FEA2121}"/>
                </c:ext>
              </c:extLst>
            </c:dLbl>
            <c:dLbl>
              <c:idx val="21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5929-458A-8779-98706FEA2121}"/>
                </c:ext>
              </c:extLst>
            </c:dLbl>
            <c:dLbl>
              <c:idx val="21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5929-458A-8779-98706FEA2121}"/>
                </c:ext>
              </c:extLst>
            </c:dLbl>
            <c:dLbl>
              <c:idx val="21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5929-458A-8779-98706FEA2121}"/>
                </c:ext>
              </c:extLst>
            </c:dLbl>
            <c:dLbl>
              <c:idx val="21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5929-458A-8779-98706FEA2121}"/>
                </c:ext>
              </c:extLst>
            </c:dLbl>
            <c:dLbl>
              <c:idx val="21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E7D-438C-A49D-C0E44EA08898}"/>
                </c:ext>
              </c:extLst>
            </c:dLbl>
            <c:dLbl>
              <c:idx val="21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E7D-438C-A49D-C0E44EA08898}"/>
                </c:ext>
              </c:extLst>
            </c:dLbl>
            <c:dLbl>
              <c:idx val="21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E7D-438C-A49D-C0E44EA08898}"/>
                </c:ext>
              </c:extLst>
            </c:dLbl>
            <c:dLbl>
              <c:idx val="21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E7D-438C-A49D-C0E44EA08898}"/>
                </c:ext>
              </c:extLst>
            </c:dLbl>
            <c:dLbl>
              <c:idx val="21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E7D-438C-A49D-C0E44EA08898}"/>
                </c:ext>
              </c:extLst>
            </c:dLbl>
            <c:dLbl>
              <c:idx val="21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E7D-438C-A49D-C0E44EA08898}"/>
                </c:ext>
              </c:extLst>
            </c:dLbl>
            <c:dLbl>
              <c:idx val="21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E7D-438C-A49D-C0E44EA08898}"/>
                </c:ext>
              </c:extLst>
            </c:dLbl>
            <c:dLbl>
              <c:idx val="21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E7D-438C-A49D-C0E44EA08898}"/>
                </c:ext>
              </c:extLst>
            </c:dLbl>
            <c:dLbl>
              <c:idx val="21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ED27-4778-BFC2-5F6064BCB6DD}"/>
                </c:ext>
              </c:extLst>
            </c:dLbl>
            <c:dLbl>
              <c:idx val="21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D27-4778-BFC2-5F6064BCB6DD}"/>
                </c:ext>
              </c:extLst>
            </c:dLbl>
            <c:dLbl>
              <c:idx val="21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D27-4778-BFC2-5F6064BCB6DD}"/>
                </c:ext>
              </c:extLst>
            </c:dLbl>
            <c:dLbl>
              <c:idx val="21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D27-4778-BFC2-5F6064BCB6DD}"/>
                </c:ext>
              </c:extLst>
            </c:dLbl>
            <c:dLbl>
              <c:idx val="21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D27-4778-BFC2-5F6064BCB6DD}"/>
                </c:ext>
              </c:extLst>
            </c:dLbl>
            <c:dLbl>
              <c:idx val="21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D27-4778-BFC2-5F6064BCB6DD}"/>
                </c:ext>
              </c:extLst>
            </c:dLbl>
            <c:dLbl>
              <c:idx val="21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D27-4778-BFC2-5F6064BCB6DD}"/>
                </c:ext>
              </c:extLst>
            </c:dLbl>
            <c:dLbl>
              <c:idx val="21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D27-4778-BFC2-5F6064BCB6DD}"/>
                </c:ext>
              </c:extLst>
            </c:dLbl>
            <c:dLbl>
              <c:idx val="21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D27-4778-BFC2-5F6064BCB6DD}"/>
                </c:ext>
              </c:extLst>
            </c:dLbl>
            <c:dLbl>
              <c:idx val="21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D27-4778-BFC2-5F6064BCB6DD}"/>
                </c:ext>
              </c:extLst>
            </c:dLbl>
            <c:dLbl>
              <c:idx val="21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D27-4778-BFC2-5F6064BCB6DD}"/>
                </c:ext>
              </c:extLst>
            </c:dLbl>
            <c:dLbl>
              <c:idx val="21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D27-4778-BFC2-5F6064BCB6DD}"/>
                </c:ext>
              </c:extLst>
            </c:dLbl>
            <c:dLbl>
              <c:idx val="21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D27-4778-BFC2-5F6064BCB6DD}"/>
                </c:ext>
              </c:extLst>
            </c:dLbl>
            <c:dLbl>
              <c:idx val="21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D27-4778-BFC2-5F6064BCB6DD}"/>
                </c:ext>
              </c:extLst>
            </c:dLbl>
            <c:dLbl>
              <c:idx val="21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D27-4778-BFC2-5F6064BCB6DD}"/>
                </c:ext>
              </c:extLst>
            </c:dLbl>
            <c:dLbl>
              <c:idx val="21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D27-4778-BFC2-5F6064BCB6DD}"/>
                </c:ext>
              </c:extLst>
            </c:dLbl>
            <c:dLbl>
              <c:idx val="21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D27-4778-BFC2-5F6064BCB6DD}"/>
                </c:ext>
              </c:extLst>
            </c:dLbl>
            <c:dLbl>
              <c:idx val="21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3EC-4E5A-A66E-AF6F5A24CED5}"/>
                </c:ext>
              </c:extLst>
            </c:dLbl>
            <c:dLbl>
              <c:idx val="21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3EC-4E5A-A66E-AF6F5A24CED5}"/>
                </c:ext>
              </c:extLst>
            </c:dLbl>
            <c:dLbl>
              <c:idx val="21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3EC-4E5A-A66E-AF6F5A24CED5}"/>
                </c:ext>
              </c:extLst>
            </c:dLbl>
            <c:dLbl>
              <c:idx val="21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3EC-4E5A-A66E-AF6F5A24CED5}"/>
                </c:ext>
              </c:extLst>
            </c:dLbl>
            <c:dLbl>
              <c:idx val="21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3EC-4E5A-A66E-AF6F5A24CED5}"/>
                </c:ext>
              </c:extLst>
            </c:dLbl>
            <c:dLbl>
              <c:idx val="21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3EC-4E5A-A66E-AF6F5A24CED5}"/>
                </c:ext>
              </c:extLst>
            </c:dLbl>
            <c:dLbl>
              <c:idx val="21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3EC-4E5A-A66E-AF6F5A24CED5}"/>
                </c:ext>
              </c:extLst>
            </c:dLbl>
            <c:dLbl>
              <c:idx val="21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3EC-4E5A-A66E-AF6F5A24CED5}"/>
                </c:ext>
              </c:extLst>
            </c:dLbl>
            <c:dLbl>
              <c:idx val="21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3EC-4E5A-A66E-AF6F5A24CED5}"/>
                </c:ext>
              </c:extLst>
            </c:dLbl>
            <c:dLbl>
              <c:idx val="21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3EC-4E5A-A66E-AF6F5A24CED5}"/>
                </c:ext>
              </c:extLst>
            </c:dLbl>
            <c:dLbl>
              <c:idx val="21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3EC-4E5A-A66E-AF6F5A24CED5}"/>
                </c:ext>
              </c:extLst>
            </c:dLbl>
            <c:dLbl>
              <c:idx val="21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3EC-4E5A-A66E-AF6F5A24CED5}"/>
                </c:ext>
              </c:extLst>
            </c:dLbl>
            <c:dLbl>
              <c:idx val="21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3EC-4E5A-A66E-AF6F5A24CED5}"/>
                </c:ext>
              </c:extLst>
            </c:dLbl>
            <c:dLbl>
              <c:idx val="21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3EC-4E5A-A66E-AF6F5A24CED5}"/>
                </c:ext>
              </c:extLst>
            </c:dLbl>
            <c:dLbl>
              <c:idx val="21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3EC-4E5A-A66E-AF6F5A24CED5}"/>
                </c:ext>
              </c:extLst>
            </c:dLbl>
            <c:dLbl>
              <c:idx val="21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B3EC-4E5A-A66E-AF6F5A24CED5}"/>
                </c:ext>
              </c:extLst>
            </c:dLbl>
            <c:dLbl>
              <c:idx val="21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B3EC-4E5A-A66E-AF6F5A24CED5}"/>
                </c:ext>
              </c:extLst>
            </c:dLbl>
            <c:dLbl>
              <c:idx val="21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986-41FB-83CD-14A67989433F}"/>
                </c:ext>
              </c:extLst>
            </c:dLbl>
            <c:dLbl>
              <c:idx val="21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986-41FB-83CD-14A67989433F}"/>
                </c:ext>
              </c:extLst>
            </c:dLbl>
            <c:dLbl>
              <c:idx val="21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986-41FB-83CD-14A67989433F}"/>
                </c:ext>
              </c:extLst>
            </c:dLbl>
            <c:dLbl>
              <c:idx val="21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986-41FB-83CD-14A67989433F}"/>
                </c:ext>
              </c:extLst>
            </c:dLbl>
            <c:dLbl>
              <c:idx val="21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986-41FB-83CD-14A67989433F}"/>
                </c:ext>
              </c:extLst>
            </c:dLbl>
            <c:dLbl>
              <c:idx val="21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986-41FB-83CD-14A67989433F}"/>
                </c:ext>
              </c:extLst>
            </c:dLbl>
            <c:dLbl>
              <c:idx val="21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986-41FB-83CD-14A67989433F}"/>
                </c:ext>
              </c:extLst>
            </c:dLbl>
            <c:dLbl>
              <c:idx val="21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986-41FB-83CD-14A67989433F}"/>
                </c:ext>
              </c:extLst>
            </c:dLbl>
            <c:dLbl>
              <c:idx val="21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5539-40A6-B9B8-2881D8BC51CF}"/>
                </c:ext>
              </c:extLst>
            </c:dLbl>
            <c:dLbl>
              <c:idx val="21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5539-40A6-B9B8-2881D8BC51CF}"/>
                </c:ext>
              </c:extLst>
            </c:dLbl>
            <c:dLbl>
              <c:idx val="21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5539-40A6-B9B8-2881D8BC51CF}"/>
                </c:ext>
              </c:extLst>
            </c:dLbl>
            <c:dLbl>
              <c:idx val="21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5539-40A6-B9B8-2881D8BC51CF}"/>
                </c:ext>
              </c:extLst>
            </c:dLbl>
            <c:dLbl>
              <c:idx val="21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5539-40A6-B9B8-2881D8BC51CF}"/>
                </c:ext>
              </c:extLst>
            </c:dLbl>
            <c:dLbl>
              <c:idx val="21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5539-40A6-B9B8-2881D8BC51CF}"/>
                </c:ext>
              </c:extLst>
            </c:dLbl>
            <c:dLbl>
              <c:idx val="21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5539-40A6-B9B8-2881D8BC51CF}"/>
                </c:ext>
              </c:extLst>
            </c:dLbl>
            <c:dLbl>
              <c:idx val="21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5539-40A6-B9B8-2881D8BC51CF}"/>
                </c:ext>
              </c:extLst>
            </c:dLbl>
            <c:dLbl>
              <c:idx val="21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5539-40A6-B9B8-2881D8BC51CF}"/>
                </c:ext>
              </c:extLst>
            </c:dLbl>
            <c:dLbl>
              <c:idx val="21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5539-40A6-B9B8-2881D8BC51CF}"/>
                </c:ext>
              </c:extLst>
            </c:dLbl>
            <c:dLbl>
              <c:idx val="21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5539-40A6-B9B8-2881D8BC51CF}"/>
                </c:ext>
              </c:extLst>
            </c:dLbl>
            <c:dLbl>
              <c:idx val="21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5539-40A6-B9B8-2881D8BC51CF}"/>
                </c:ext>
              </c:extLst>
            </c:dLbl>
            <c:dLbl>
              <c:idx val="21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5539-40A6-B9B8-2881D8BC51CF}"/>
                </c:ext>
              </c:extLst>
            </c:dLbl>
            <c:dLbl>
              <c:idx val="21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5539-40A6-B9B8-2881D8BC51CF}"/>
                </c:ext>
              </c:extLst>
            </c:dLbl>
            <c:dLbl>
              <c:idx val="21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5539-40A6-B9B8-2881D8BC51CF}"/>
                </c:ext>
              </c:extLst>
            </c:dLbl>
            <c:dLbl>
              <c:idx val="21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5539-40A6-B9B8-2881D8BC51CF}"/>
                </c:ext>
              </c:extLst>
            </c:dLbl>
            <c:dLbl>
              <c:idx val="21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5539-40A6-B9B8-2881D8BC51CF}"/>
                </c:ext>
              </c:extLst>
            </c:dLbl>
            <c:dLbl>
              <c:idx val="21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BF3-4A44-B674-588FDA52CCC1}"/>
                </c:ext>
              </c:extLst>
            </c:dLbl>
            <c:dLbl>
              <c:idx val="21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BF3-4A44-B674-588FDA52CCC1}"/>
                </c:ext>
              </c:extLst>
            </c:dLbl>
            <c:dLbl>
              <c:idx val="21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BF3-4A44-B674-588FDA52CCC1}"/>
                </c:ext>
              </c:extLst>
            </c:dLbl>
            <c:dLbl>
              <c:idx val="21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BF3-4A44-B674-588FDA52CCC1}"/>
                </c:ext>
              </c:extLst>
            </c:dLbl>
            <c:dLbl>
              <c:idx val="21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BF3-4A44-B674-588FDA52CCC1}"/>
                </c:ext>
              </c:extLst>
            </c:dLbl>
            <c:dLbl>
              <c:idx val="21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BF3-4A44-B674-588FDA52CCC1}"/>
                </c:ext>
              </c:extLst>
            </c:dLbl>
            <c:dLbl>
              <c:idx val="21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BF3-4A44-B674-588FDA52CCC1}"/>
                </c:ext>
              </c:extLst>
            </c:dLbl>
            <c:dLbl>
              <c:idx val="21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BF3-4A44-B674-588FDA52CCC1}"/>
                </c:ext>
              </c:extLst>
            </c:dLbl>
            <c:dLbl>
              <c:idx val="21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BF3-4A44-B674-588FDA52CCC1}"/>
                </c:ext>
              </c:extLst>
            </c:dLbl>
            <c:dLbl>
              <c:idx val="21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BF3-4A44-B674-588FDA52CCC1}"/>
                </c:ext>
              </c:extLst>
            </c:dLbl>
            <c:dLbl>
              <c:idx val="21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BF3-4A44-B674-588FDA52CCC1}"/>
                </c:ext>
              </c:extLst>
            </c:dLbl>
            <c:dLbl>
              <c:idx val="21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4D75-4A54-958E-B85EE96F2B13}"/>
                </c:ext>
              </c:extLst>
            </c:dLbl>
            <c:dLbl>
              <c:idx val="21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D75-4A54-958E-B85EE96F2B13}"/>
                </c:ext>
              </c:extLst>
            </c:dLbl>
            <c:dLbl>
              <c:idx val="21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D75-4A54-958E-B85EE96F2B13}"/>
                </c:ext>
              </c:extLst>
            </c:dLbl>
            <c:dLbl>
              <c:idx val="21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D75-4A54-958E-B85EE96F2B13}"/>
                </c:ext>
              </c:extLst>
            </c:dLbl>
            <c:dLbl>
              <c:idx val="21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D75-4A54-958E-B85EE96F2B13}"/>
                </c:ext>
              </c:extLst>
            </c:dLbl>
            <c:dLbl>
              <c:idx val="21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D75-4A54-958E-B85EE96F2B13}"/>
                </c:ext>
              </c:extLst>
            </c:dLbl>
            <c:dLbl>
              <c:idx val="21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D75-4A54-958E-B85EE96F2B13}"/>
                </c:ext>
              </c:extLst>
            </c:dLbl>
            <c:dLbl>
              <c:idx val="21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D75-4A54-958E-B85EE96F2B13}"/>
                </c:ext>
              </c:extLst>
            </c:dLbl>
            <c:dLbl>
              <c:idx val="21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D75-4A54-958E-B85EE96F2B13}"/>
                </c:ext>
              </c:extLst>
            </c:dLbl>
            <c:dLbl>
              <c:idx val="21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D75-4A54-958E-B85EE96F2B13}"/>
                </c:ext>
              </c:extLst>
            </c:dLbl>
            <c:dLbl>
              <c:idx val="21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D75-4A54-958E-B85EE96F2B13}"/>
                </c:ext>
              </c:extLst>
            </c:dLbl>
            <c:dLbl>
              <c:idx val="21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D75-4A54-958E-B85EE96F2B13}"/>
                </c:ext>
              </c:extLst>
            </c:dLbl>
            <c:dLbl>
              <c:idx val="21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D75-4A54-958E-B85EE96F2B13}"/>
                </c:ext>
              </c:extLst>
            </c:dLbl>
            <c:dLbl>
              <c:idx val="21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D75-4A54-958E-B85EE96F2B13}"/>
                </c:ext>
              </c:extLst>
            </c:dLbl>
            <c:dLbl>
              <c:idx val="21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D75-4A54-958E-B85EE96F2B13}"/>
                </c:ext>
              </c:extLst>
            </c:dLbl>
            <c:dLbl>
              <c:idx val="21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4D75-4A54-958E-B85EE96F2B13}"/>
                </c:ext>
              </c:extLst>
            </c:dLbl>
            <c:dLbl>
              <c:idx val="22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323-48AC-B303-FECC694C622D}"/>
                </c:ext>
              </c:extLst>
            </c:dLbl>
            <c:dLbl>
              <c:idx val="22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323-48AC-B303-FECC694C622D}"/>
                </c:ext>
              </c:extLst>
            </c:dLbl>
            <c:dLbl>
              <c:idx val="22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323-48AC-B303-FECC694C622D}"/>
                </c:ext>
              </c:extLst>
            </c:dLbl>
            <c:dLbl>
              <c:idx val="22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323-48AC-B303-FECC694C622D}"/>
                </c:ext>
              </c:extLst>
            </c:dLbl>
            <c:dLbl>
              <c:idx val="22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323-48AC-B303-FECC694C622D}"/>
                </c:ext>
              </c:extLst>
            </c:dLbl>
            <c:dLbl>
              <c:idx val="22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323-48AC-B303-FECC694C622D}"/>
                </c:ext>
              </c:extLst>
            </c:dLbl>
            <c:dLbl>
              <c:idx val="22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323-48AC-B303-FECC694C622D}"/>
                </c:ext>
              </c:extLst>
            </c:dLbl>
            <c:dLbl>
              <c:idx val="22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323-48AC-B303-FECC694C622D}"/>
                </c:ext>
              </c:extLst>
            </c:dLbl>
            <c:dLbl>
              <c:idx val="22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323-48AC-B303-FECC694C622D}"/>
                </c:ext>
              </c:extLst>
            </c:dLbl>
            <c:dLbl>
              <c:idx val="22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323-48AC-B303-FECC694C622D}"/>
                </c:ext>
              </c:extLst>
            </c:dLbl>
            <c:dLbl>
              <c:idx val="22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323-48AC-B303-FECC694C622D}"/>
                </c:ext>
              </c:extLst>
            </c:dLbl>
            <c:dLbl>
              <c:idx val="22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323-48AC-B303-FECC694C622D}"/>
                </c:ext>
              </c:extLst>
            </c:dLbl>
            <c:dLbl>
              <c:idx val="22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323-48AC-B303-FECC694C622D}"/>
                </c:ext>
              </c:extLst>
            </c:dLbl>
            <c:dLbl>
              <c:idx val="22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323-48AC-B303-FECC694C622D}"/>
                </c:ext>
              </c:extLst>
            </c:dLbl>
            <c:dLbl>
              <c:idx val="22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323-48AC-B303-FECC694C622D}"/>
                </c:ext>
              </c:extLst>
            </c:dLbl>
            <c:dLbl>
              <c:idx val="22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019-487E-82D6-6DE75988B06B}"/>
                </c:ext>
              </c:extLst>
            </c:dLbl>
            <c:dLbl>
              <c:idx val="22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019-487E-82D6-6DE75988B06B}"/>
                </c:ext>
              </c:extLst>
            </c:dLbl>
            <c:dLbl>
              <c:idx val="22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019-487E-82D6-6DE75988B06B}"/>
                </c:ext>
              </c:extLst>
            </c:dLbl>
            <c:dLbl>
              <c:idx val="22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019-487E-82D6-6DE75988B06B}"/>
                </c:ext>
              </c:extLst>
            </c:dLbl>
            <c:dLbl>
              <c:idx val="22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019-487E-82D6-6DE75988B06B}"/>
                </c:ext>
              </c:extLst>
            </c:dLbl>
            <c:dLbl>
              <c:idx val="22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019-487E-82D6-6DE75988B06B}"/>
                </c:ext>
              </c:extLst>
            </c:dLbl>
            <c:dLbl>
              <c:idx val="22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019-487E-82D6-6DE75988B06B}"/>
                </c:ext>
              </c:extLst>
            </c:dLbl>
            <c:dLbl>
              <c:idx val="22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019-487E-82D6-6DE75988B06B}"/>
                </c:ext>
              </c:extLst>
            </c:dLbl>
            <c:dLbl>
              <c:idx val="22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019-487E-82D6-6DE75988B06B}"/>
                </c:ext>
              </c:extLst>
            </c:dLbl>
            <c:dLbl>
              <c:idx val="22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019-487E-82D6-6DE75988B06B}"/>
                </c:ext>
              </c:extLst>
            </c:dLbl>
            <c:dLbl>
              <c:idx val="22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08B8-4CAA-B60E-43086CE39D8C}"/>
                </c:ext>
              </c:extLst>
            </c:dLbl>
            <c:dLbl>
              <c:idx val="22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8B8-4CAA-B60E-43086CE39D8C}"/>
                </c:ext>
              </c:extLst>
            </c:dLbl>
            <c:dLbl>
              <c:idx val="2227"/>
              <c:tx>
                <c:rich>
                  <a:bodyPr/>
                  <a:lstStyle/>
                  <a:p>
                    <a:fld id="{A71D25CB-E94E-4823-BF57-253715E0021B}"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08B8-4CAA-B60E-43086CE39D8C}"/>
                </c:ext>
              </c:extLst>
            </c:dLbl>
            <c:dLbl>
              <c:idx val="22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8B8-4CAA-B60E-43086CE39D8C}"/>
                </c:ext>
              </c:extLst>
            </c:dLbl>
            <c:dLbl>
              <c:idx val="22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8B8-4CAA-B60E-43086CE39D8C}"/>
                </c:ext>
              </c:extLst>
            </c:dLbl>
            <c:dLbl>
              <c:idx val="22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8B8-4CAA-B60E-43086CE39D8C}"/>
                </c:ext>
              </c:extLst>
            </c:dLbl>
            <c:dLbl>
              <c:idx val="22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08B8-4CAA-B60E-43086CE39D8C}"/>
                </c:ext>
              </c:extLst>
            </c:dLbl>
            <c:dLbl>
              <c:idx val="22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08B8-4CAA-B60E-43086CE39D8C}"/>
                </c:ext>
              </c:extLst>
            </c:dLbl>
            <c:dLbl>
              <c:idx val="22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08B8-4CAA-B60E-43086CE39D8C}"/>
                </c:ext>
              </c:extLst>
            </c:dLbl>
            <c:dLbl>
              <c:idx val="22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08B8-4CAA-B60E-43086CE39D8C}"/>
                </c:ext>
              </c:extLst>
            </c:dLbl>
            <c:dLbl>
              <c:idx val="22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08B8-4CAA-B60E-43086CE39D8C}"/>
                </c:ext>
              </c:extLst>
            </c:dLbl>
            <c:dLbl>
              <c:idx val="22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08B8-4CAA-B60E-43086CE39D8C}"/>
                </c:ext>
              </c:extLst>
            </c:dLbl>
            <c:dLbl>
              <c:idx val="22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08B8-4CAA-B60E-43086CE39D8C}"/>
                </c:ext>
              </c:extLst>
            </c:dLbl>
            <c:dLbl>
              <c:idx val="22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08B8-4CAA-B60E-43086CE39D8C}"/>
                </c:ext>
              </c:extLst>
            </c:dLbl>
            <c:dLbl>
              <c:idx val="22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08B8-4CAA-B60E-43086CE39D8C}"/>
                </c:ext>
              </c:extLst>
            </c:dLbl>
            <c:dLbl>
              <c:idx val="22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08B8-4CAA-B60E-43086CE39D8C}"/>
                </c:ext>
              </c:extLst>
            </c:dLbl>
            <c:dLbl>
              <c:idx val="22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08B8-4CAA-B60E-43086CE39D8C}"/>
                </c:ext>
              </c:extLst>
            </c:dLbl>
            <c:dLbl>
              <c:idx val="22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08B8-4CAA-B60E-43086CE39D8C}"/>
                </c:ext>
              </c:extLst>
            </c:dLbl>
            <c:dLbl>
              <c:idx val="22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08B8-4CAA-B60E-43086CE39D8C}"/>
                </c:ext>
              </c:extLst>
            </c:dLbl>
            <c:dLbl>
              <c:idx val="22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08B8-4CAA-B60E-43086CE39D8C}"/>
                </c:ext>
              </c:extLst>
            </c:dLbl>
            <c:dLbl>
              <c:idx val="22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08B8-4CAA-B60E-43086CE39D8C}"/>
                </c:ext>
              </c:extLst>
            </c:dLbl>
            <c:dLbl>
              <c:idx val="22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08B8-4CAA-B60E-43086CE39D8C}"/>
                </c:ext>
              </c:extLst>
            </c:dLbl>
            <c:dLbl>
              <c:idx val="22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08B8-4CAA-B60E-43086CE39D8C}"/>
                </c:ext>
              </c:extLst>
            </c:dLbl>
            <c:dLbl>
              <c:idx val="22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08B8-4CAA-B60E-43086CE39D8C}"/>
                </c:ext>
              </c:extLst>
            </c:dLbl>
            <c:dLbl>
              <c:idx val="22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08B8-4CAA-B60E-43086CE39D8C}"/>
                </c:ext>
              </c:extLst>
            </c:dLbl>
            <c:dLbl>
              <c:idx val="22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08B8-4CAA-B60E-43086CE39D8C}"/>
                </c:ext>
              </c:extLst>
            </c:dLbl>
            <c:dLbl>
              <c:idx val="22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08B8-4CAA-B60E-43086CE39D8C}"/>
                </c:ext>
              </c:extLst>
            </c:dLbl>
            <c:dLbl>
              <c:idx val="22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08B8-4CAA-B60E-43086CE39D8C}"/>
                </c:ext>
              </c:extLst>
            </c:dLbl>
            <c:dLbl>
              <c:idx val="22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08B8-4CAA-B60E-43086CE39D8C}"/>
                </c:ext>
              </c:extLst>
            </c:dLbl>
            <c:dLbl>
              <c:idx val="22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08B8-4CAA-B60E-43086CE39D8C}"/>
                </c:ext>
              </c:extLst>
            </c:dLbl>
            <c:dLbl>
              <c:idx val="22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08B8-4CAA-B60E-43086CE39D8C}"/>
                </c:ext>
              </c:extLst>
            </c:dLbl>
            <c:dLbl>
              <c:idx val="22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08B8-4CAA-B60E-43086CE39D8C}"/>
                </c:ext>
              </c:extLst>
            </c:dLbl>
            <c:dLbl>
              <c:idx val="22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08B8-4CAA-B60E-43086CE39D8C}"/>
                </c:ext>
              </c:extLst>
            </c:dLbl>
            <c:dLbl>
              <c:idx val="22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08B8-4CAA-B60E-43086CE39D8C}"/>
                </c:ext>
              </c:extLst>
            </c:dLbl>
            <c:dLbl>
              <c:idx val="22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F07-4571-89FB-1A1740F6E407}"/>
                </c:ext>
              </c:extLst>
            </c:dLbl>
            <c:dLbl>
              <c:idx val="22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F07-4571-89FB-1A1740F6E407}"/>
                </c:ext>
              </c:extLst>
            </c:dLbl>
            <c:dLbl>
              <c:idx val="22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F07-4571-89FB-1A1740F6E407}"/>
                </c:ext>
              </c:extLst>
            </c:dLbl>
            <c:dLbl>
              <c:idx val="22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F07-4571-89FB-1A1740F6E407}"/>
                </c:ext>
              </c:extLst>
            </c:dLbl>
            <c:dLbl>
              <c:idx val="22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F07-4571-89FB-1A1740F6E407}"/>
                </c:ext>
              </c:extLst>
            </c:dLbl>
            <c:dLbl>
              <c:idx val="22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F07-4571-89FB-1A1740F6E407}"/>
                </c:ext>
              </c:extLst>
            </c:dLbl>
            <c:dLbl>
              <c:idx val="22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F07-4571-89FB-1A1740F6E407}"/>
                </c:ext>
              </c:extLst>
            </c:dLbl>
            <c:dLbl>
              <c:idx val="22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F07-4571-89FB-1A1740F6E407}"/>
                </c:ext>
              </c:extLst>
            </c:dLbl>
            <c:dLbl>
              <c:idx val="22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F07-4571-89FB-1A1740F6E407}"/>
                </c:ext>
              </c:extLst>
            </c:dLbl>
            <c:dLbl>
              <c:idx val="22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1A7-4B40-9E8D-5420741B31FD}"/>
                </c:ext>
              </c:extLst>
            </c:dLbl>
            <c:dLbl>
              <c:idx val="22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1A7-4B40-9E8D-5420741B31FD}"/>
                </c:ext>
              </c:extLst>
            </c:dLbl>
            <c:dLbl>
              <c:idx val="22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1A7-4B40-9E8D-5420741B31FD}"/>
                </c:ext>
              </c:extLst>
            </c:dLbl>
            <c:dLbl>
              <c:idx val="22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1A7-4B40-9E8D-5420741B31FD}"/>
                </c:ext>
              </c:extLst>
            </c:dLbl>
            <c:dLbl>
              <c:idx val="22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1A7-4B40-9E8D-5420741B31FD}"/>
                </c:ext>
              </c:extLst>
            </c:dLbl>
            <c:dLbl>
              <c:idx val="22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1A7-4B40-9E8D-5420741B31FD}"/>
                </c:ext>
              </c:extLst>
            </c:dLbl>
            <c:dLbl>
              <c:idx val="22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1A7-4B40-9E8D-5420741B31FD}"/>
                </c:ext>
              </c:extLst>
            </c:dLbl>
            <c:dLbl>
              <c:idx val="22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1A7-4B40-9E8D-5420741B31FD}"/>
                </c:ext>
              </c:extLst>
            </c:dLbl>
            <c:dLbl>
              <c:idx val="22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1A7-4B40-9E8D-5420741B31FD}"/>
                </c:ext>
              </c:extLst>
            </c:dLbl>
            <c:dLbl>
              <c:idx val="22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1A7-4B40-9E8D-5420741B31FD}"/>
                </c:ext>
              </c:extLst>
            </c:dLbl>
            <c:dLbl>
              <c:idx val="22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1A7-4B40-9E8D-5420741B31FD}"/>
                </c:ext>
              </c:extLst>
            </c:dLbl>
            <c:dLbl>
              <c:idx val="22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1A7-4B40-9E8D-5420741B31FD}"/>
                </c:ext>
              </c:extLst>
            </c:dLbl>
            <c:dLbl>
              <c:idx val="22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1A7-4B40-9E8D-5420741B31FD}"/>
                </c:ext>
              </c:extLst>
            </c:dLbl>
            <c:dLbl>
              <c:idx val="22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A1A7-4B40-9E8D-5420741B31FD}"/>
                </c:ext>
              </c:extLst>
            </c:dLbl>
            <c:dLbl>
              <c:idx val="22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A1A7-4B40-9E8D-5420741B31FD}"/>
                </c:ext>
              </c:extLst>
            </c:dLbl>
            <c:dLbl>
              <c:idx val="22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A1A7-4B40-9E8D-5420741B31FD}"/>
                </c:ext>
              </c:extLst>
            </c:dLbl>
            <c:dLbl>
              <c:idx val="22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A1A7-4B40-9E8D-5420741B31FD}"/>
                </c:ext>
              </c:extLst>
            </c:dLbl>
            <c:dLbl>
              <c:idx val="22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A1A7-4B40-9E8D-5420741B31FD}"/>
                </c:ext>
              </c:extLst>
            </c:dLbl>
            <c:dLbl>
              <c:idx val="22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A1A7-4B40-9E8D-5420741B31FD}"/>
                </c:ext>
              </c:extLst>
            </c:dLbl>
            <c:dLbl>
              <c:idx val="22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A1A7-4B40-9E8D-5420741B31FD}"/>
                </c:ext>
              </c:extLst>
            </c:dLbl>
            <c:dLbl>
              <c:idx val="22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A1A7-4B40-9E8D-5420741B31FD}"/>
                </c:ext>
              </c:extLst>
            </c:dLbl>
            <c:dLbl>
              <c:idx val="22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A1A7-4B40-9E8D-5420741B31FD}"/>
                </c:ext>
              </c:extLst>
            </c:dLbl>
            <c:dLbl>
              <c:idx val="22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A1A7-4B40-9E8D-5420741B31FD}"/>
                </c:ext>
              </c:extLst>
            </c:dLbl>
            <c:dLbl>
              <c:idx val="22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1F3-4EB3-88C2-CE1FD25C2583}"/>
                </c:ext>
              </c:extLst>
            </c:dLbl>
            <c:dLbl>
              <c:idx val="22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1F3-4EB3-88C2-CE1FD25C2583}"/>
                </c:ext>
              </c:extLst>
            </c:dLbl>
            <c:dLbl>
              <c:idx val="22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1F3-4EB3-88C2-CE1FD25C2583}"/>
                </c:ext>
              </c:extLst>
            </c:dLbl>
            <c:dLbl>
              <c:idx val="22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1F3-4EB3-88C2-CE1FD25C2583}"/>
                </c:ext>
              </c:extLst>
            </c:dLbl>
            <c:dLbl>
              <c:idx val="22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1F3-4EB3-88C2-CE1FD25C2583}"/>
                </c:ext>
              </c:extLst>
            </c:dLbl>
            <c:dLbl>
              <c:idx val="22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1F3-4EB3-88C2-CE1FD25C2583}"/>
                </c:ext>
              </c:extLst>
            </c:dLbl>
            <c:dLbl>
              <c:idx val="22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1F3-4EB3-88C2-CE1FD25C2583}"/>
                </c:ext>
              </c:extLst>
            </c:dLbl>
            <c:dLbl>
              <c:idx val="22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1F3-4EB3-88C2-CE1FD25C2583}"/>
                </c:ext>
              </c:extLst>
            </c:dLbl>
            <c:dLbl>
              <c:idx val="22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D15A-4130-ADAF-73161E885689}"/>
                </c:ext>
              </c:extLst>
            </c:dLbl>
            <c:dLbl>
              <c:idx val="23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15A-4130-ADAF-73161E885689}"/>
                </c:ext>
              </c:extLst>
            </c:dLbl>
            <c:dLbl>
              <c:idx val="23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15A-4130-ADAF-73161E885689}"/>
                </c:ext>
              </c:extLst>
            </c:dLbl>
            <c:dLbl>
              <c:idx val="23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15A-4130-ADAF-73161E885689}"/>
                </c:ext>
              </c:extLst>
            </c:dLbl>
            <c:dLbl>
              <c:idx val="23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15A-4130-ADAF-73161E885689}"/>
                </c:ext>
              </c:extLst>
            </c:dLbl>
            <c:dLbl>
              <c:idx val="23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15A-4130-ADAF-73161E885689}"/>
                </c:ext>
              </c:extLst>
            </c:dLbl>
            <c:dLbl>
              <c:idx val="23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15A-4130-ADAF-73161E885689}"/>
                </c:ext>
              </c:extLst>
            </c:dLbl>
            <c:dLbl>
              <c:idx val="23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15A-4130-ADAF-73161E885689}"/>
                </c:ext>
              </c:extLst>
            </c:dLbl>
            <c:dLbl>
              <c:idx val="23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15A-4130-ADAF-73161E885689}"/>
                </c:ext>
              </c:extLst>
            </c:dLbl>
            <c:dLbl>
              <c:idx val="23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D15A-4130-ADAF-73161E885689}"/>
                </c:ext>
              </c:extLst>
            </c:dLbl>
            <c:dLbl>
              <c:idx val="23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D15A-4130-ADAF-73161E885689}"/>
                </c:ext>
              </c:extLst>
            </c:dLbl>
            <c:dLbl>
              <c:idx val="23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D15A-4130-ADAF-73161E885689}"/>
                </c:ext>
              </c:extLst>
            </c:dLbl>
            <c:dLbl>
              <c:idx val="23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D15A-4130-ADAF-73161E885689}"/>
                </c:ext>
              </c:extLst>
            </c:dLbl>
            <c:dLbl>
              <c:idx val="23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D15A-4130-ADAF-73161E885689}"/>
                </c:ext>
              </c:extLst>
            </c:dLbl>
            <c:dLbl>
              <c:idx val="23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0E4-4326-9E43-5CB792154710}"/>
                </c:ext>
              </c:extLst>
            </c:dLbl>
            <c:dLbl>
              <c:idx val="23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0E4-4326-9E43-5CB792154710}"/>
                </c:ext>
              </c:extLst>
            </c:dLbl>
            <c:dLbl>
              <c:idx val="23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0E4-4326-9E43-5CB792154710}"/>
                </c:ext>
              </c:extLst>
            </c:dLbl>
            <c:dLbl>
              <c:idx val="23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0E4-4326-9E43-5CB792154710}"/>
                </c:ext>
              </c:extLst>
            </c:dLbl>
            <c:dLbl>
              <c:idx val="23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0E4-4326-9E43-5CB792154710}"/>
                </c:ext>
              </c:extLst>
            </c:dLbl>
            <c:dLbl>
              <c:idx val="23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0E4-4326-9E43-5CB792154710}"/>
                </c:ext>
              </c:extLst>
            </c:dLbl>
            <c:dLbl>
              <c:idx val="23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0E4-4326-9E43-5CB792154710}"/>
                </c:ext>
              </c:extLst>
            </c:dLbl>
            <c:dLbl>
              <c:idx val="23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0E4-4326-9E43-5CB792154710}"/>
                </c:ext>
              </c:extLst>
            </c:dLbl>
            <c:dLbl>
              <c:idx val="23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0E4-4326-9E43-5CB792154710}"/>
                </c:ext>
              </c:extLst>
            </c:dLbl>
            <c:dLbl>
              <c:idx val="23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0E4-4326-9E43-5CB792154710}"/>
                </c:ext>
              </c:extLst>
            </c:dLbl>
            <c:dLbl>
              <c:idx val="23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0E4-4326-9E43-5CB792154710}"/>
                </c:ext>
              </c:extLst>
            </c:dLbl>
            <c:dLbl>
              <c:idx val="23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0E4-4326-9E43-5CB792154710}"/>
                </c:ext>
              </c:extLst>
            </c:dLbl>
            <c:dLbl>
              <c:idx val="23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0E4-4326-9E43-5CB792154710}"/>
                </c:ext>
              </c:extLst>
            </c:dLbl>
            <c:dLbl>
              <c:idx val="23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0E4-4326-9E43-5CB792154710}"/>
                </c:ext>
              </c:extLst>
            </c:dLbl>
            <c:dLbl>
              <c:idx val="23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0E4-4326-9E43-5CB792154710}"/>
                </c:ext>
              </c:extLst>
            </c:dLbl>
            <c:dLbl>
              <c:idx val="23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0E4-4326-9E43-5CB792154710}"/>
                </c:ext>
              </c:extLst>
            </c:dLbl>
            <c:dLbl>
              <c:idx val="23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0E4-4326-9E43-5CB792154710}"/>
                </c:ext>
              </c:extLst>
            </c:dLbl>
            <c:dLbl>
              <c:idx val="23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C993-4CA8-91A5-14457E713DF0}"/>
                </c:ext>
              </c:extLst>
            </c:dLbl>
            <c:dLbl>
              <c:idx val="23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C993-4CA8-91A5-14457E713DF0}"/>
                </c:ext>
              </c:extLst>
            </c:dLbl>
            <c:dLbl>
              <c:idx val="23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C993-4CA8-91A5-14457E713DF0}"/>
                </c:ext>
              </c:extLst>
            </c:dLbl>
            <c:dLbl>
              <c:idx val="23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C993-4CA8-91A5-14457E713DF0}"/>
                </c:ext>
              </c:extLst>
            </c:dLbl>
            <c:dLbl>
              <c:idx val="23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C993-4CA8-91A5-14457E713DF0}"/>
                </c:ext>
              </c:extLst>
            </c:dLbl>
            <c:dLbl>
              <c:idx val="23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C993-4CA8-91A5-14457E713DF0}"/>
                </c:ext>
              </c:extLst>
            </c:dLbl>
            <c:dLbl>
              <c:idx val="23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C993-4CA8-91A5-14457E713DF0}"/>
                </c:ext>
              </c:extLst>
            </c:dLbl>
            <c:dLbl>
              <c:idx val="23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C993-4CA8-91A5-14457E713DF0}"/>
                </c:ext>
              </c:extLst>
            </c:dLbl>
            <c:dLbl>
              <c:idx val="23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C993-4CA8-91A5-14457E713DF0}"/>
                </c:ext>
              </c:extLst>
            </c:dLbl>
            <c:dLbl>
              <c:idx val="23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C993-4CA8-91A5-14457E713DF0}"/>
                </c:ext>
              </c:extLst>
            </c:dLbl>
            <c:dLbl>
              <c:idx val="23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C993-4CA8-91A5-14457E713DF0}"/>
                </c:ext>
              </c:extLst>
            </c:dLbl>
            <c:dLbl>
              <c:idx val="23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C993-4CA8-91A5-14457E713DF0}"/>
                </c:ext>
              </c:extLst>
            </c:dLbl>
            <c:dLbl>
              <c:idx val="23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C993-4CA8-91A5-14457E713DF0}"/>
                </c:ext>
              </c:extLst>
            </c:dLbl>
            <c:dLbl>
              <c:idx val="23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C993-4CA8-91A5-14457E713DF0}"/>
                </c:ext>
              </c:extLst>
            </c:dLbl>
            <c:dLbl>
              <c:idx val="23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C993-4CA8-91A5-14457E713DF0}"/>
                </c:ext>
              </c:extLst>
            </c:dLbl>
            <c:dLbl>
              <c:idx val="23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C993-4CA8-91A5-14457E713DF0}"/>
                </c:ext>
              </c:extLst>
            </c:dLbl>
            <c:dLbl>
              <c:idx val="23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C993-4CA8-91A5-14457E713DF0}"/>
                </c:ext>
              </c:extLst>
            </c:dLbl>
            <c:dLbl>
              <c:idx val="23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C993-4CA8-91A5-14457E713DF0}"/>
                </c:ext>
              </c:extLst>
            </c:dLbl>
            <c:dLbl>
              <c:idx val="23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C993-4CA8-91A5-14457E713DF0}"/>
                </c:ext>
              </c:extLst>
            </c:dLbl>
            <c:dLbl>
              <c:idx val="23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C993-4CA8-91A5-14457E713DF0}"/>
                </c:ext>
              </c:extLst>
            </c:dLbl>
            <c:dLbl>
              <c:idx val="23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C993-4CA8-91A5-14457E713DF0}"/>
                </c:ext>
              </c:extLst>
            </c:dLbl>
            <c:dLbl>
              <c:idx val="23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C993-4CA8-91A5-14457E713DF0}"/>
                </c:ext>
              </c:extLst>
            </c:dLbl>
            <c:dLbl>
              <c:idx val="23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C993-4CA8-91A5-14457E713DF0}"/>
                </c:ext>
              </c:extLst>
            </c:dLbl>
            <c:dLbl>
              <c:idx val="23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C993-4CA8-91A5-14457E713DF0}"/>
                </c:ext>
              </c:extLst>
            </c:dLbl>
            <c:dLbl>
              <c:idx val="23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C993-4CA8-91A5-14457E713DF0}"/>
                </c:ext>
              </c:extLst>
            </c:dLbl>
            <c:dLbl>
              <c:idx val="23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C993-4CA8-91A5-14457E713DF0}"/>
                </c:ext>
              </c:extLst>
            </c:dLbl>
            <c:dLbl>
              <c:idx val="23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C993-4CA8-91A5-14457E713DF0}"/>
                </c:ext>
              </c:extLst>
            </c:dLbl>
            <c:dLbl>
              <c:idx val="23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C993-4CA8-91A5-14457E713DF0}"/>
                </c:ext>
              </c:extLst>
            </c:dLbl>
            <c:dLbl>
              <c:idx val="23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C993-4CA8-91A5-14457E713DF0}"/>
                </c:ext>
              </c:extLst>
            </c:dLbl>
            <c:dLbl>
              <c:idx val="23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789-4C93-9A5C-F04036CFEB77}"/>
                </c:ext>
              </c:extLst>
            </c:dLbl>
            <c:dLbl>
              <c:idx val="23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789-4C93-9A5C-F04036CFEB77}"/>
                </c:ext>
              </c:extLst>
            </c:dLbl>
            <c:dLbl>
              <c:idx val="23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789-4C93-9A5C-F04036CFEB77}"/>
                </c:ext>
              </c:extLst>
            </c:dLbl>
            <c:dLbl>
              <c:idx val="23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789-4C93-9A5C-F04036CFEB77}"/>
                </c:ext>
              </c:extLst>
            </c:dLbl>
            <c:dLbl>
              <c:idx val="23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789-4C93-9A5C-F04036CFEB77}"/>
                </c:ext>
              </c:extLst>
            </c:dLbl>
            <c:dLbl>
              <c:idx val="23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789-4C93-9A5C-F04036CFEB77}"/>
                </c:ext>
              </c:extLst>
            </c:dLbl>
            <c:dLbl>
              <c:idx val="23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789-4C93-9A5C-F04036CFEB77}"/>
                </c:ext>
              </c:extLst>
            </c:dLbl>
            <c:dLbl>
              <c:idx val="23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789-4C93-9A5C-F04036CFEB77}"/>
                </c:ext>
              </c:extLst>
            </c:dLbl>
            <c:dLbl>
              <c:idx val="23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789-4C93-9A5C-F04036CFEB77}"/>
                </c:ext>
              </c:extLst>
            </c:dLbl>
            <c:dLbl>
              <c:idx val="23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789-4C93-9A5C-F04036CFEB77}"/>
                </c:ext>
              </c:extLst>
            </c:dLbl>
            <c:dLbl>
              <c:idx val="23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789-4C93-9A5C-F04036CFEB77}"/>
                </c:ext>
              </c:extLst>
            </c:dLbl>
            <c:dLbl>
              <c:idx val="23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789-4C93-9A5C-F04036CFEB77}"/>
                </c:ext>
              </c:extLst>
            </c:dLbl>
            <c:dLbl>
              <c:idx val="23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789-4C93-9A5C-F04036CFEB77}"/>
                </c:ext>
              </c:extLst>
            </c:dLbl>
            <c:dLbl>
              <c:idx val="23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789-4C93-9A5C-F04036CFEB77}"/>
                </c:ext>
              </c:extLst>
            </c:dLbl>
            <c:dLbl>
              <c:idx val="23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789-4C93-9A5C-F04036CFEB77}"/>
                </c:ext>
              </c:extLst>
            </c:dLbl>
            <c:dLbl>
              <c:idx val="23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B789-4C93-9A5C-F04036CFEB77}"/>
                </c:ext>
              </c:extLst>
            </c:dLbl>
            <c:dLbl>
              <c:idx val="23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B789-4C93-9A5C-F04036CFEB77}"/>
                </c:ext>
              </c:extLst>
            </c:dLbl>
            <c:dLbl>
              <c:idx val="23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B789-4C93-9A5C-F04036CFEB77}"/>
                </c:ext>
              </c:extLst>
            </c:dLbl>
            <c:dLbl>
              <c:idx val="23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B789-4C93-9A5C-F04036CFEB77}"/>
                </c:ext>
              </c:extLst>
            </c:dLbl>
            <c:dLbl>
              <c:idx val="23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B789-4C93-9A5C-F04036CFEB77}"/>
                </c:ext>
              </c:extLst>
            </c:dLbl>
            <c:dLbl>
              <c:idx val="23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B789-4C93-9A5C-F04036CFEB77}"/>
                </c:ext>
              </c:extLst>
            </c:dLbl>
            <c:dLbl>
              <c:idx val="23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B789-4C93-9A5C-F04036CFEB77}"/>
                </c:ext>
              </c:extLst>
            </c:dLbl>
            <c:dLbl>
              <c:idx val="23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B789-4C93-9A5C-F04036CFEB77}"/>
                </c:ext>
              </c:extLst>
            </c:dLbl>
            <c:dLbl>
              <c:idx val="23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B789-4C93-9A5C-F04036CFEB77}"/>
                </c:ext>
              </c:extLst>
            </c:dLbl>
            <c:dLbl>
              <c:idx val="23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B789-4C93-9A5C-F04036CFEB77}"/>
                </c:ext>
              </c:extLst>
            </c:dLbl>
            <c:dLbl>
              <c:idx val="23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B789-4C93-9A5C-F04036CFEB77}"/>
                </c:ext>
              </c:extLst>
            </c:dLbl>
            <c:dLbl>
              <c:idx val="23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B789-4C93-9A5C-F04036CFEB77}"/>
                </c:ext>
              </c:extLst>
            </c:dLbl>
            <c:dLbl>
              <c:idx val="23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B789-4C93-9A5C-F04036CFEB77}"/>
                </c:ext>
              </c:extLst>
            </c:dLbl>
            <c:dLbl>
              <c:idx val="23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B789-4C93-9A5C-F04036CFEB77}"/>
                </c:ext>
              </c:extLst>
            </c:dLbl>
            <c:dLbl>
              <c:idx val="23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B789-4C93-9A5C-F04036CFEB77}"/>
                </c:ext>
              </c:extLst>
            </c:dLbl>
            <c:dLbl>
              <c:idx val="23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B789-4C93-9A5C-F04036CFEB77}"/>
                </c:ext>
              </c:extLst>
            </c:dLbl>
            <c:dLbl>
              <c:idx val="23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E34-4C70-A714-6D4075E96406}"/>
                </c:ext>
              </c:extLst>
            </c:dLbl>
            <c:dLbl>
              <c:idx val="23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E34-4C70-A714-6D4075E96406}"/>
                </c:ext>
              </c:extLst>
            </c:dLbl>
            <c:dLbl>
              <c:idx val="23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E34-4C70-A714-6D4075E96406}"/>
                </c:ext>
              </c:extLst>
            </c:dLbl>
            <c:dLbl>
              <c:idx val="23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E34-4C70-A714-6D4075E96406}"/>
                </c:ext>
              </c:extLst>
            </c:dLbl>
            <c:dLbl>
              <c:idx val="23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E34-4C70-A714-6D4075E96406}"/>
                </c:ext>
              </c:extLst>
            </c:dLbl>
            <c:dLbl>
              <c:idx val="23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E34-4C70-A714-6D4075E96406}"/>
                </c:ext>
              </c:extLst>
            </c:dLbl>
            <c:dLbl>
              <c:idx val="23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E34-4C70-A714-6D4075E96406}"/>
                </c:ext>
              </c:extLst>
            </c:dLbl>
            <c:dLbl>
              <c:idx val="23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E34-4C70-A714-6D4075E96406}"/>
                </c:ext>
              </c:extLst>
            </c:dLbl>
            <c:dLbl>
              <c:idx val="23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E34-4C70-A714-6D4075E96406}"/>
                </c:ext>
              </c:extLst>
            </c:dLbl>
            <c:dLbl>
              <c:idx val="23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E34-4C70-A714-6D4075E96406}"/>
                </c:ext>
              </c:extLst>
            </c:dLbl>
            <c:dLbl>
              <c:idx val="24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E34-4C70-A714-6D4075E96406}"/>
                </c:ext>
              </c:extLst>
            </c:dLbl>
            <c:dLbl>
              <c:idx val="24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E34-4C70-A714-6D4075E96406}"/>
                </c:ext>
              </c:extLst>
            </c:dLbl>
            <c:dLbl>
              <c:idx val="24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E34-4C70-A714-6D4075E96406}"/>
                </c:ext>
              </c:extLst>
            </c:dLbl>
            <c:dLbl>
              <c:idx val="24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E34-4C70-A714-6D4075E96406}"/>
                </c:ext>
              </c:extLst>
            </c:dLbl>
            <c:dLbl>
              <c:idx val="24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E34-4C70-A714-6D4075E96406}"/>
                </c:ext>
              </c:extLst>
            </c:dLbl>
            <c:dLbl>
              <c:idx val="24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E34-4C70-A714-6D4075E96406}"/>
                </c:ext>
              </c:extLst>
            </c:dLbl>
            <c:dLbl>
              <c:idx val="24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8B5-474C-B67A-169FF7383868}"/>
                </c:ext>
              </c:extLst>
            </c:dLbl>
            <c:dLbl>
              <c:idx val="24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8B5-474C-B67A-169FF7383868}"/>
                </c:ext>
              </c:extLst>
            </c:dLbl>
            <c:dLbl>
              <c:idx val="24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8B5-474C-B67A-169FF7383868}"/>
                </c:ext>
              </c:extLst>
            </c:dLbl>
            <c:dLbl>
              <c:idx val="24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8B5-474C-B67A-169FF7383868}"/>
                </c:ext>
              </c:extLst>
            </c:dLbl>
            <c:dLbl>
              <c:idx val="24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8B5-474C-B67A-169FF7383868}"/>
                </c:ext>
              </c:extLst>
            </c:dLbl>
            <c:dLbl>
              <c:idx val="24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8B5-474C-B67A-169FF7383868}"/>
                </c:ext>
              </c:extLst>
            </c:dLbl>
            <c:dLbl>
              <c:idx val="24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8B5-474C-B67A-169FF7383868}"/>
                </c:ext>
              </c:extLst>
            </c:dLbl>
            <c:dLbl>
              <c:idx val="24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8B5-474C-B67A-169FF7383868}"/>
                </c:ext>
              </c:extLst>
            </c:dLbl>
            <c:dLbl>
              <c:idx val="24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8B5-474C-B67A-169FF7383868}"/>
                </c:ext>
              </c:extLst>
            </c:dLbl>
            <c:dLbl>
              <c:idx val="24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8B5-474C-B67A-169FF7383868}"/>
                </c:ext>
              </c:extLst>
            </c:dLbl>
            <c:dLbl>
              <c:idx val="24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8B5-474C-B67A-169FF7383868}"/>
                </c:ext>
              </c:extLst>
            </c:dLbl>
            <c:dLbl>
              <c:idx val="24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8B5-474C-B67A-169FF7383868}"/>
                </c:ext>
              </c:extLst>
            </c:dLbl>
            <c:dLbl>
              <c:idx val="24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8B5-474C-B67A-169FF7383868}"/>
                </c:ext>
              </c:extLst>
            </c:dLbl>
            <c:dLbl>
              <c:idx val="24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8B5-474C-B67A-169FF7383868}"/>
                </c:ext>
              </c:extLst>
            </c:dLbl>
            <c:dLbl>
              <c:idx val="24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8B5-474C-B67A-169FF7383868}"/>
                </c:ext>
              </c:extLst>
            </c:dLbl>
            <c:dLbl>
              <c:idx val="24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8B5-474C-B67A-169FF7383868}"/>
                </c:ext>
              </c:extLst>
            </c:dLbl>
            <c:dLbl>
              <c:idx val="24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8B5-474C-B67A-169FF7383868}"/>
                </c:ext>
              </c:extLst>
            </c:dLbl>
            <c:dLbl>
              <c:idx val="24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8B5-474C-B67A-169FF7383868}"/>
                </c:ext>
              </c:extLst>
            </c:dLbl>
            <c:dLbl>
              <c:idx val="24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8B5-474C-B67A-169FF7383868}"/>
                </c:ext>
              </c:extLst>
            </c:dLbl>
            <c:dLbl>
              <c:idx val="24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8B5-474C-B67A-169FF7383868}"/>
                </c:ext>
              </c:extLst>
            </c:dLbl>
            <c:dLbl>
              <c:idx val="24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8B5-474C-B67A-169FF7383868}"/>
                </c:ext>
              </c:extLst>
            </c:dLbl>
            <c:dLbl>
              <c:idx val="24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8B5-474C-B67A-169FF7383868}"/>
                </c:ext>
              </c:extLst>
            </c:dLbl>
            <c:dLbl>
              <c:idx val="24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8B5-474C-B67A-169FF7383868}"/>
                </c:ext>
              </c:extLst>
            </c:dLbl>
            <c:dLbl>
              <c:idx val="24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8B5-474C-B67A-169FF7383868}"/>
                </c:ext>
              </c:extLst>
            </c:dLbl>
            <c:dLbl>
              <c:idx val="24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8B5-474C-B67A-169FF7383868}"/>
                </c:ext>
              </c:extLst>
            </c:dLbl>
            <c:dLbl>
              <c:idx val="24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78B5-474C-B67A-169FF7383868}"/>
                </c:ext>
              </c:extLst>
            </c:dLbl>
            <c:dLbl>
              <c:idx val="24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78B5-474C-B67A-169FF7383868}"/>
                </c:ext>
              </c:extLst>
            </c:dLbl>
            <c:dLbl>
              <c:idx val="24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78B5-474C-B67A-169FF7383868}"/>
                </c:ext>
              </c:extLst>
            </c:dLbl>
            <c:dLbl>
              <c:idx val="24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78B5-474C-B67A-169FF7383868}"/>
                </c:ext>
              </c:extLst>
            </c:dLbl>
            <c:dLbl>
              <c:idx val="24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78B5-474C-B67A-169FF7383868}"/>
                </c:ext>
              </c:extLst>
            </c:dLbl>
            <c:dLbl>
              <c:idx val="24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78B5-474C-B67A-169FF7383868}"/>
                </c:ext>
              </c:extLst>
            </c:dLbl>
            <c:dLbl>
              <c:idx val="24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78B5-474C-B67A-169FF7383868}"/>
                </c:ext>
              </c:extLst>
            </c:dLbl>
            <c:dLbl>
              <c:idx val="24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78B5-474C-B67A-169FF7383868}"/>
                </c:ext>
              </c:extLst>
            </c:dLbl>
            <c:dLbl>
              <c:idx val="24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78B5-474C-B67A-169FF7383868}"/>
                </c:ext>
              </c:extLst>
            </c:dLbl>
            <c:dLbl>
              <c:idx val="24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78B5-474C-B67A-169FF7383868}"/>
                </c:ext>
              </c:extLst>
            </c:dLbl>
            <c:dLbl>
              <c:idx val="24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78B5-474C-B67A-169FF7383868}"/>
                </c:ext>
              </c:extLst>
            </c:dLbl>
            <c:dLbl>
              <c:idx val="24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78B5-474C-B67A-169FF7383868}"/>
                </c:ext>
              </c:extLst>
            </c:dLbl>
            <c:dLbl>
              <c:idx val="24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78B5-474C-B67A-169FF7383868}"/>
                </c:ext>
              </c:extLst>
            </c:dLbl>
            <c:dLbl>
              <c:idx val="24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5210-482E-A781-0F99DA06AAE9}"/>
                </c:ext>
              </c:extLst>
            </c:dLbl>
            <c:dLbl>
              <c:idx val="24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5210-482E-A781-0F99DA06AAE9}"/>
                </c:ext>
              </c:extLst>
            </c:dLbl>
            <c:dLbl>
              <c:idx val="24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5210-482E-A781-0F99DA06AAE9}"/>
                </c:ext>
              </c:extLst>
            </c:dLbl>
            <c:dLbl>
              <c:idx val="24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5210-482E-A781-0F99DA06AAE9}"/>
                </c:ext>
              </c:extLst>
            </c:dLbl>
            <c:dLbl>
              <c:idx val="24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5210-482E-A781-0F99DA06AAE9}"/>
                </c:ext>
              </c:extLst>
            </c:dLbl>
            <c:dLbl>
              <c:idx val="24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5210-482E-A781-0F99DA06AAE9}"/>
                </c:ext>
              </c:extLst>
            </c:dLbl>
            <c:dLbl>
              <c:idx val="24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5210-482E-A781-0F99DA06AAE9}"/>
                </c:ext>
              </c:extLst>
            </c:dLbl>
            <c:dLbl>
              <c:idx val="24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5210-482E-A781-0F99DA06AAE9}"/>
                </c:ext>
              </c:extLst>
            </c:dLbl>
            <c:dLbl>
              <c:idx val="24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5210-482E-A781-0F99DA06AAE9}"/>
                </c:ext>
              </c:extLst>
            </c:dLbl>
            <c:dLbl>
              <c:idx val="24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5210-482E-A781-0F99DA06AAE9}"/>
                </c:ext>
              </c:extLst>
            </c:dLbl>
            <c:dLbl>
              <c:idx val="24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5210-482E-A781-0F99DA06AAE9}"/>
                </c:ext>
              </c:extLst>
            </c:dLbl>
            <c:dLbl>
              <c:idx val="24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5210-482E-A781-0F99DA06AAE9}"/>
                </c:ext>
              </c:extLst>
            </c:dLbl>
            <c:dLbl>
              <c:idx val="24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5210-482E-A781-0F99DA06AAE9}"/>
                </c:ext>
              </c:extLst>
            </c:dLbl>
            <c:dLbl>
              <c:idx val="24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5210-482E-A781-0F99DA06AAE9}"/>
                </c:ext>
              </c:extLst>
            </c:dLbl>
            <c:dLbl>
              <c:idx val="24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5210-482E-A781-0F99DA06AAE9}"/>
                </c:ext>
              </c:extLst>
            </c:dLbl>
            <c:dLbl>
              <c:idx val="24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5210-482E-A781-0F99DA06AAE9}"/>
                </c:ext>
              </c:extLst>
            </c:dLbl>
            <c:dLbl>
              <c:idx val="24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5210-482E-A781-0F99DA06AAE9}"/>
                </c:ext>
              </c:extLst>
            </c:dLbl>
            <c:dLbl>
              <c:idx val="24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5210-482E-A781-0F99DA06AAE9}"/>
                </c:ext>
              </c:extLst>
            </c:dLbl>
            <c:dLbl>
              <c:idx val="24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5210-482E-A781-0F99DA06AAE9}"/>
                </c:ext>
              </c:extLst>
            </c:dLbl>
            <c:dLbl>
              <c:idx val="24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5210-482E-A781-0F99DA06AAE9}"/>
                </c:ext>
              </c:extLst>
            </c:dLbl>
            <c:dLbl>
              <c:idx val="24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5210-482E-A781-0F99DA06AAE9}"/>
                </c:ext>
              </c:extLst>
            </c:dLbl>
            <c:dLbl>
              <c:idx val="24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5210-482E-A781-0F99DA06AAE9}"/>
                </c:ext>
              </c:extLst>
            </c:dLbl>
            <c:dLbl>
              <c:idx val="24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5210-482E-A781-0F99DA06AAE9}"/>
                </c:ext>
              </c:extLst>
            </c:dLbl>
            <c:dLbl>
              <c:idx val="24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5210-482E-A781-0F99DA06AAE9}"/>
                </c:ext>
              </c:extLst>
            </c:dLbl>
            <c:dLbl>
              <c:idx val="24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5210-482E-A781-0F99DA06AAE9}"/>
                </c:ext>
              </c:extLst>
            </c:dLbl>
            <c:dLbl>
              <c:idx val="24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5210-482E-A781-0F99DA06AAE9}"/>
                </c:ext>
              </c:extLst>
            </c:dLbl>
            <c:dLbl>
              <c:idx val="24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5210-482E-A781-0F99DA06AAE9}"/>
                </c:ext>
              </c:extLst>
            </c:dLbl>
            <c:dLbl>
              <c:idx val="24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5210-482E-A781-0F99DA06AAE9}"/>
                </c:ext>
              </c:extLst>
            </c:dLbl>
            <c:dLbl>
              <c:idx val="24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5210-482E-A781-0F99DA06AAE9}"/>
                </c:ext>
              </c:extLst>
            </c:dLbl>
            <c:dLbl>
              <c:idx val="24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5210-482E-A781-0F99DA06AAE9}"/>
                </c:ext>
              </c:extLst>
            </c:dLbl>
            <c:dLbl>
              <c:idx val="24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5210-482E-A781-0F99DA06AAE9}"/>
                </c:ext>
              </c:extLst>
            </c:dLbl>
            <c:dLbl>
              <c:idx val="24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5210-482E-A781-0F99DA06AAE9}"/>
                </c:ext>
              </c:extLst>
            </c:dLbl>
            <c:dLbl>
              <c:idx val="24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5210-482E-A781-0F99DA06AAE9}"/>
                </c:ext>
              </c:extLst>
            </c:dLbl>
            <c:dLbl>
              <c:idx val="24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5210-482E-A781-0F99DA06AAE9}"/>
                </c:ext>
              </c:extLst>
            </c:dLbl>
            <c:dLbl>
              <c:idx val="24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5210-482E-A781-0F99DA06AAE9}"/>
                </c:ext>
              </c:extLst>
            </c:dLbl>
            <c:dLbl>
              <c:idx val="24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5210-482E-A781-0F99DA06AAE9}"/>
                </c:ext>
              </c:extLst>
            </c:dLbl>
            <c:dLbl>
              <c:idx val="24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5210-482E-A781-0F99DA06AAE9}"/>
                </c:ext>
              </c:extLst>
            </c:dLbl>
            <c:dLbl>
              <c:idx val="24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5210-482E-A781-0F99DA06AAE9}"/>
                </c:ext>
              </c:extLst>
            </c:dLbl>
            <c:dLbl>
              <c:idx val="24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5210-482E-A781-0F99DA06AAE9}"/>
                </c:ext>
              </c:extLst>
            </c:dLbl>
            <c:dLbl>
              <c:idx val="24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5210-482E-A781-0F99DA06AAE9}"/>
                </c:ext>
              </c:extLst>
            </c:dLbl>
            <c:dLbl>
              <c:idx val="24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40B-4D4D-826D-C4EE4E83603C}"/>
                </c:ext>
              </c:extLst>
            </c:dLbl>
            <c:dLbl>
              <c:idx val="24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40B-4D4D-826D-C4EE4E83603C}"/>
                </c:ext>
              </c:extLst>
            </c:dLbl>
            <c:dLbl>
              <c:idx val="24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40B-4D4D-826D-C4EE4E83603C}"/>
                </c:ext>
              </c:extLst>
            </c:dLbl>
            <c:dLbl>
              <c:idx val="24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40B-4D4D-826D-C4EE4E83603C}"/>
                </c:ext>
              </c:extLst>
            </c:dLbl>
            <c:dLbl>
              <c:idx val="24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40B-4D4D-826D-C4EE4E83603C}"/>
                </c:ext>
              </c:extLst>
            </c:dLbl>
            <c:dLbl>
              <c:idx val="24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40B-4D4D-826D-C4EE4E83603C}"/>
                </c:ext>
              </c:extLst>
            </c:dLbl>
            <c:dLbl>
              <c:idx val="24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40B-4D4D-826D-C4EE4E83603C}"/>
                </c:ext>
              </c:extLst>
            </c:dLbl>
            <c:dLbl>
              <c:idx val="24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40B-4D4D-826D-C4EE4E83603C}"/>
                </c:ext>
              </c:extLst>
            </c:dLbl>
            <c:dLbl>
              <c:idx val="24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40B-4D4D-826D-C4EE4E83603C}"/>
                </c:ext>
              </c:extLst>
            </c:dLbl>
            <c:dLbl>
              <c:idx val="24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40B-4D4D-826D-C4EE4E83603C}"/>
                </c:ext>
              </c:extLst>
            </c:dLbl>
            <c:dLbl>
              <c:idx val="24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40B-4D4D-826D-C4EE4E83603C}"/>
                </c:ext>
              </c:extLst>
            </c:dLbl>
            <c:dLbl>
              <c:idx val="24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40B-4D4D-826D-C4EE4E83603C}"/>
                </c:ext>
              </c:extLst>
            </c:dLbl>
            <c:dLbl>
              <c:idx val="24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40B-4D4D-826D-C4EE4E83603C}"/>
                </c:ext>
              </c:extLst>
            </c:dLbl>
            <c:dLbl>
              <c:idx val="24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40B-4D4D-826D-C4EE4E83603C}"/>
                </c:ext>
              </c:extLst>
            </c:dLbl>
            <c:dLbl>
              <c:idx val="24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40B-4D4D-826D-C4EE4E83603C}"/>
                </c:ext>
              </c:extLst>
            </c:dLbl>
            <c:dLbl>
              <c:idx val="24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40B-4D4D-826D-C4EE4E83603C}"/>
                </c:ext>
              </c:extLst>
            </c:dLbl>
            <c:dLbl>
              <c:idx val="25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40B-4D4D-826D-C4EE4E83603C}"/>
                </c:ext>
              </c:extLst>
            </c:dLbl>
            <c:dLbl>
              <c:idx val="25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40B-4D4D-826D-C4EE4E83603C}"/>
                </c:ext>
              </c:extLst>
            </c:dLbl>
            <c:dLbl>
              <c:idx val="25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40B-4D4D-826D-C4EE4E83603C}"/>
                </c:ext>
              </c:extLst>
            </c:dLbl>
            <c:dLbl>
              <c:idx val="25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40B-4D4D-826D-C4EE4E83603C}"/>
                </c:ext>
              </c:extLst>
            </c:dLbl>
            <c:dLbl>
              <c:idx val="25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40B-4D4D-826D-C4EE4E83603C}"/>
                </c:ext>
              </c:extLst>
            </c:dLbl>
            <c:dLbl>
              <c:idx val="25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40B-4D4D-826D-C4EE4E83603C}"/>
                </c:ext>
              </c:extLst>
            </c:dLbl>
            <c:dLbl>
              <c:idx val="25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40B-4D4D-826D-C4EE4E83603C}"/>
                </c:ext>
              </c:extLst>
            </c:dLbl>
            <c:dLbl>
              <c:idx val="25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40B-4D4D-826D-C4EE4E83603C}"/>
                </c:ext>
              </c:extLst>
            </c:dLbl>
            <c:dLbl>
              <c:idx val="25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40B-4D4D-826D-C4EE4E83603C}"/>
                </c:ext>
              </c:extLst>
            </c:dLbl>
            <c:dLbl>
              <c:idx val="25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740B-4D4D-826D-C4EE4E83603C}"/>
                </c:ext>
              </c:extLst>
            </c:dLbl>
            <c:dLbl>
              <c:idx val="25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740B-4D4D-826D-C4EE4E83603C}"/>
                </c:ext>
              </c:extLst>
            </c:dLbl>
            <c:dLbl>
              <c:idx val="25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740B-4D4D-826D-C4EE4E83603C}"/>
                </c:ext>
              </c:extLst>
            </c:dLbl>
            <c:dLbl>
              <c:idx val="25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C16-4A34-90A2-C6E1F7A5E22C}"/>
                </c:ext>
              </c:extLst>
            </c:dLbl>
            <c:dLbl>
              <c:idx val="25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C16-4A34-90A2-C6E1F7A5E22C}"/>
                </c:ext>
              </c:extLst>
            </c:dLbl>
            <c:dLbl>
              <c:idx val="25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C16-4A34-90A2-C6E1F7A5E22C}"/>
                </c:ext>
              </c:extLst>
            </c:dLbl>
            <c:dLbl>
              <c:idx val="25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C16-4A34-90A2-C6E1F7A5E22C}"/>
                </c:ext>
              </c:extLst>
            </c:dLbl>
            <c:dLbl>
              <c:idx val="25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C16-4A34-90A2-C6E1F7A5E22C}"/>
                </c:ext>
              </c:extLst>
            </c:dLbl>
            <c:dLbl>
              <c:idx val="25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C16-4A34-90A2-C6E1F7A5E22C}"/>
                </c:ext>
              </c:extLst>
            </c:dLbl>
            <c:dLbl>
              <c:idx val="25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C16-4A34-90A2-C6E1F7A5E22C}"/>
                </c:ext>
              </c:extLst>
            </c:dLbl>
            <c:dLbl>
              <c:idx val="25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C16-4A34-90A2-C6E1F7A5E22C}"/>
                </c:ext>
              </c:extLst>
            </c:dLbl>
            <c:dLbl>
              <c:idx val="25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C16-4A34-90A2-C6E1F7A5E22C}"/>
                </c:ext>
              </c:extLst>
            </c:dLbl>
            <c:dLbl>
              <c:idx val="25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C16-4A34-90A2-C6E1F7A5E22C}"/>
                </c:ext>
              </c:extLst>
            </c:dLbl>
            <c:dLbl>
              <c:idx val="25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C16-4A34-90A2-C6E1F7A5E22C}"/>
                </c:ext>
              </c:extLst>
            </c:dLbl>
            <c:dLbl>
              <c:idx val="25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C16-4A34-90A2-C6E1F7A5E22C}"/>
                </c:ext>
              </c:extLst>
            </c:dLbl>
            <c:dLbl>
              <c:idx val="25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C16-4A34-90A2-C6E1F7A5E22C}"/>
                </c:ext>
              </c:extLst>
            </c:dLbl>
            <c:dLbl>
              <c:idx val="25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C16-4A34-90A2-C6E1F7A5E22C}"/>
                </c:ext>
              </c:extLst>
            </c:dLbl>
            <c:dLbl>
              <c:idx val="25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C16-4A34-90A2-C6E1F7A5E22C}"/>
                </c:ext>
              </c:extLst>
            </c:dLbl>
            <c:dLbl>
              <c:idx val="25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BC16-4A34-90A2-C6E1F7A5E22C}"/>
                </c:ext>
              </c:extLst>
            </c:dLbl>
            <c:dLbl>
              <c:idx val="25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BC16-4A34-90A2-C6E1F7A5E22C}"/>
                </c:ext>
              </c:extLst>
            </c:dLbl>
            <c:dLbl>
              <c:idx val="25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BC16-4A34-90A2-C6E1F7A5E22C}"/>
                </c:ext>
              </c:extLst>
            </c:dLbl>
            <c:dLbl>
              <c:idx val="25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BC16-4A34-90A2-C6E1F7A5E22C}"/>
                </c:ext>
              </c:extLst>
            </c:dLbl>
            <c:dLbl>
              <c:idx val="25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BC16-4A34-90A2-C6E1F7A5E22C}"/>
                </c:ext>
              </c:extLst>
            </c:dLbl>
            <c:dLbl>
              <c:idx val="25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BC16-4A34-90A2-C6E1F7A5E22C}"/>
                </c:ext>
              </c:extLst>
            </c:dLbl>
            <c:dLbl>
              <c:idx val="25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BC16-4A34-90A2-C6E1F7A5E22C}"/>
                </c:ext>
              </c:extLst>
            </c:dLbl>
            <c:dLbl>
              <c:idx val="25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BC16-4A34-90A2-C6E1F7A5E22C}"/>
                </c:ext>
              </c:extLst>
            </c:dLbl>
            <c:dLbl>
              <c:idx val="25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BC16-4A34-90A2-C6E1F7A5E22C}"/>
                </c:ext>
              </c:extLst>
            </c:dLbl>
            <c:dLbl>
              <c:idx val="25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BC16-4A34-90A2-C6E1F7A5E22C}"/>
                </c:ext>
              </c:extLst>
            </c:dLbl>
            <c:dLbl>
              <c:idx val="25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BC16-4A34-90A2-C6E1F7A5E22C}"/>
                </c:ext>
              </c:extLst>
            </c:dLbl>
            <c:dLbl>
              <c:idx val="25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BC16-4A34-90A2-C6E1F7A5E22C}"/>
                </c:ext>
              </c:extLst>
            </c:dLbl>
            <c:dLbl>
              <c:idx val="25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BC16-4A34-90A2-C6E1F7A5E22C}"/>
                </c:ext>
              </c:extLst>
            </c:dLbl>
            <c:dLbl>
              <c:idx val="25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BC16-4A34-90A2-C6E1F7A5E22C}"/>
                </c:ext>
              </c:extLst>
            </c:dLbl>
            <c:dLbl>
              <c:idx val="25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BC16-4A34-90A2-C6E1F7A5E22C}"/>
                </c:ext>
              </c:extLst>
            </c:dLbl>
            <c:dLbl>
              <c:idx val="25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BC16-4A34-90A2-C6E1F7A5E22C}"/>
                </c:ext>
              </c:extLst>
            </c:dLbl>
            <c:dLbl>
              <c:idx val="25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6FE9-453F-93A7-565F43F4343A}"/>
                </c:ext>
              </c:extLst>
            </c:dLbl>
            <c:dLbl>
              <c:idx val="25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FE9-453F-93A7-565F43F4343A}"/>
                </c:ext>
              </c:extLst>
            </c:dLbl>
            <c:dLbl>
              <c:idx val="25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FE9-453F-93A7-565F43F4343A}"/>
                </c:ext>
              </c:extLst>
            </c:dLbl>
            <c:dLbl>
              <c:idx val="25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FE9-453F-93A7-565F43F4343A}"/>
                </c:ext>
              </c:extLst>
            </c:dLbl>
            <c:dLbl>
              <c:idx val="25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FE9-453F-93A7-565F43F4343A}"/>
                </c:ext>
              </c:extLst>
            </c:dLbl>
            <c:dLbl>
              <c:idx val="25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FE9-453F-93A7-565F43F4343A}"/>
                </c:ext>
              </c:extLst>
            </c:dLbl>
            <c:dLbl>
              <c:idx val="25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FE9-453F-93A7-565F43F4343A}"/>
                </c:ext>
              </c:extLst>
            </c:dLbl>
            <c:dLbl>
              <c:idx val="25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FE9-453F-93A7-565F43F4343A}"/>
                </c:ext>
              </c:extLst>
            </c:dLbl>
            <c:dLbl>
              <c:idx val="25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FE9-453F-93A7-565F43F4343A}"/>
                </c:ext>
              </c:extLst>
            </c:dLbl>
            <c:dLbl>
              <c:idx val="25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FE9-453F-93A7-565F43F4343A}"/>
                </c:ext>
              </c:extLst>
            </c:dLbl>
            <c:dLbl>
              <c:idx val="25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FE9-453F-93A7-565F43F4343A}"/>
                </c:ext>
              </c:extLst>
            </c:dLbl>
            <c:dLbl>
              <c:idx val="25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FE9-453F-93A7-565F43F4343A}"/>
                </c:ext>
              </c:extLst>
            </c:dLbl>
            <c:dLbl>
              <c:idx val="25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FE9-453F-93A7-565F43F4343A}"/>
                </c:ext>
              </c:extLst>
            </c:dLbl>
            <c:dLbl>
              <c:idx val="25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6FE9-453F-93A7-565F43F4343A}"/>
                </c:ext>
              </c:extLst>
            </c:dLbl>
            <c:dLbl>
              <c:idx val="25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6FE9-453F-93A7-565F43F4343A}"/>
                </c:ext>
              </c:extLst>
            </c:dLbl>
            <c:dLbl>
              <c:idx val="25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6FE9-453F-93A7-565F43F4343A}"/>
                </c:ext>
              </c:extLst>
            </c:dLbl>
            <c:dLbl>
              <c:idx val="25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6FE9-453F-93A7-565F43F4343A}"/>
                </c:ext>
              </c:extLst>
            </c:dLbl>
            <c:dLbl>
              <c:idx val="25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6FE9-453F-93A7-565F43F4343A}"/>
                </c:ext>
              </c:extLst>
            </c:dLbl>
            <c:dLbl>
              <c:idx val="25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6FE9-453F-93A7-565F43F4343A}"/>
                </c:ext>
              </c:extLst>
            </c:dLbl>
            <c:dLbl>
              <c:idx val="25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6FE9-453F-93A7-565F43F4343A}"/>
                </c:ext>
              </c:extLst>
            </c:dLbl>
            <c:dLbl>
              <c:idx val="25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6FE9-453F-93A7-565F43F4343A}"/>
                </c:ext>
              </c:extLst>
            </c:dLbl>
            <c:dLbl>
              <c:idx val="25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6FE9-453F-93A7-565F43F4343A}"/>
                </c:ext>
              </c:extLst>
            </c:dLbl>
            <c:dLbl>
              <c:idx val="25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6FE9-453F-93A7-565F43F4343A}"/>
                </c:ext>
              </c:extLst>
            </c:dLbl>
            <c:dLbl>
              <c:idx val="25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6FE9-453F-93A7-565F43F4343A}"/>
                </c:ext>
              </c:extLst>
            </c:dLbl>
            <c:dLbl>
              <c:idx val="25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6FE9-453F-93A7-565F43F4343A}"/>
                </c:ext>
              </c:extLst>
            </c:dLbl>
            <c:dLbl>
              <c:idx val="25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6FE9-453F-93A7-565F43F4343A}"/>
                </c:ext>
              </c:extLst>
            </c:dLbl>
            <c:dLbl>
              <c:idx val="25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6FE9-453F-93A7-565F43F4343A}"/>
                </c:ext>
              </c:extLst>
            </c:dLbl>
            <c:dLbl>
              <c:idx val="25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6FE9-453F-93A7-565F43F4343A}"/>
                </c:ext>
              </c:extLst>
            </c:dLbl>
            <c:dLbl>
              <c:idx val="25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6FE9-453F-93A7-565F43F4343A}"/>
                </c:ext>
              </c:extLst>
            </c:dLbl>
            <c:dLbl>
              <c:idx val="25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6FE9-453F-93A7-565F43F4343A}"/>
                </c:ext>
              </c:extLst>
            </c:dLbl>
            <c:dLbl>
              <c:idx val="25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6FE9-453F-93A7-565F43F4343A}"/>
                </c:ext>
              </c:extLst>
            </c:dLbl>
            <c:dLbl>
              <c:idx val="25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6FE9-453F-93A7-565F43F4343A}"/>
                </c:ext>
              </c:extLst>
            </c:dLbl>
            <c:dLbl>
              <c:idx val="25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890-427A-928B-22CA98BC4891}"/>
                </c:ext>
              </c:extLst>
            </c:dLbl>
            <c:dLbl>
              <c:idx val="25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890-427A-928B-22CA98BC4891}"/>
                </c:ext>
              </c:extLst>
            </c:dLbl>
            <c:dLbl>
              <c:idx val="25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890-427A-928B-22CA98BC4891}"/>
                </c:ext>
              </c:extLst>
            </c:dLbl>
            <c:dLbl>
              <c:idx val="25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890-427A-928B-22CA98BC4891}"/>
                </c:ext>
              </c:extLst>
            </c:dLbl>
            <c:dLbl>
              <c:idx val="25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890-427A-928B-22CA98BC4891}"/>
                </c:ext>
              </c:extLst>
            </c:dLbl>
            <c:dLbl>
              <c:idx val="25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890-427A-928B-22CA98BC4891}"/>
                </c:ext>
              </c:extLst>
            </c:dLbl>
            <c:dLbl>
              <c:idx val="25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890-427A-928B-22CA98BC4891}"/>
                </c:ext>
              </c:extLst>
            </c:dLbl>
            <c:dLbl>
              <c:idx val="25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890-427A-928B-22CA98BC4891}"/>
                </c:ext>
              </c:extLst>
            </c:dLbl>
            <c:dLbl>
              <c:idx val="25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890-427A-928B-22CA98BC4891}"/>
                </c:ext>
              </c:extLst>
            </c:dLbl>
            <c:dLbl>
              <c:idx val="25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890-427A-928B-22CA98BC4891}"/>
                </c:ext>
              </c:extLst>
            </c:dLbl>
            <c:dLbl>
              <c:idx val="25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890-427A-928B-22CA98BC4891}"/>
                </c:ext>
              </c:extLst>
            </c:dLbl>
            <c:dLbl>
              <c:idx val="25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890-427A-928B-22CA98BC4891}"/>
                </c:ext>
              </c:extLst>
            </c:dLbl>
            <c:dLbl>
              <c:idx val="25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890-427A-928B-22CA98BC4891}"/>
                </c:ext>
              </c:extLst>
            </c:dLbl>
            <c:dLbl>
              <c:idx val="25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890-427A-928B-22CA98BC4891}"/>
                </c:ext>
              </c:extLst>
            </c:dLbl>
            <c:dLbl>
              <c:idx val="25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890-427A-928B-22CA98BC4891}"/>
                </c:ext>
              </c:extLst>
            </c:dLbl>
            <c:dLbl>
              <c:idx val="25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890-427A-928B-22CA98BC4891}"/>
                </c:ext>
              </c:extLst>
            </c:dLbl>
            <c:dLbl>
              <c:idx val="25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890-427A-928B-22CA98BC4891}"/>
                </c:ext>
              </c:extLst>
            </c:dLbl>
            <c:dLbl>
              <c:idx val="25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890-427A-928B-22CA98BC4891}"/>
                </c:ext>
              </c:extLst>
            </c:dLbl>
            <c:dLbl>
              <c:idx val="25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890-427A-928B-22CA98BC4891}"/>
                </c:ext>
              </c:extLst>
            </c:dLbl>
            <c:dLbl>
              <c:idx val="25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890-427A-928B-22CA98BC4891}"/>
                </c:ext>
              </c:extLst>
            </c:dLbl>
            <c:dLbl>
              <c:idx val="25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890-427A-928B-22CA98BC4891}"/>
                </c:ext>
              </c:extLst>
            </c:dLbl>
            <c:dLbl>
              <c:idx val="25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890-427A-928B-22CA98BC4891}"/>
                </c:ext>
              </c:extLst>
            </c:dLbl>
            <c:dLbl>
              <c:idx val="25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890-427A-928B-22CA98BC4891}"/>
                </c:ext>
              </c:extLst>
            </c:dLbl>
            <c:dLbl>
              <c:idx val="25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890-427A-928B-22CA98BC4891}"/>
                </c:ext>
              </c:extLst>
            </c:dLbl>
            <c:dLbl>
              <c:idx val="25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890-427A-928B-22CA98BC4891}"/>
                </c:ext>
              </c:extLst>
            </c:dLbl>
            <c:dLbl>
              <c:idx val="26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890-427A-928B-22CA98BC4891}"/>
                </c:ext>
              </c:extLst>
            </c:dLbl>
            <c:dLbl>
              <c:idx val="26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890-427A-928B-22CA98BC4891}"/>
                </c:ext>
              </c:extLst>
            </c:dLbl>
            <c:dLbl>
              <c:idx val="26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890-427A-928B-22CA98BC4891}"/>
                </c:ext>
              </c:extLst>
            </c:dLbl>
            <c:dLbl>
              <c:idx val="26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890-427A-928B-22CA98BC4891}"/>
                </c:ext>
              </c:extLst>
            </c:dLbl>
            <c:dLbl>
              <c:idx val="26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2890-427A-928B-22CA98BC4891}"/>
                </c:ext>
              </c:extLst>
            </c:dLbl>
            <c:dLbl>
              <c:idx val="26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48B4-4C5A-9DD6-D4B1D402D016}"/>
                </c:ext>
              </c:extLst>
            </c:dLbl>
            <c:dLbl>
              <c:idx val="26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8B4-4C5A-9DD6-D4B1D402D016}"/>
                </c:ext>
              </c:extLst>
            </c:dLbl>
            <c:dLbl>
              <c:idx val="26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8B4-4C5A-9DD6-D4B1D402D016}"/>
                </c:ext>
              </c:extLst>
            </c:dLbl>
            <c:dLbl>
              <c:idx val="26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8B4-4C5A-9DD6-D4B1D402D016}"/>
                </c:ext>
              </c:extLst>
            </c:dLbl>
            <c:dLbl>
              <c:idx val="26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8B4-4C5A-9DD6-D4B1D402D016}"/>
                </c:ext>
              </c:extLst>
            </c:dLbl>
            <c:dLbl>
              <c:idx val="26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8B4-4C5A-9DD6-D4B1D402D016}"/>
                </c:ext>
              </c:extLst>
            </c:dLbl>
            <c:dLbl>
              <c:idx val="26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8B4-4C5A-9DD6-D4B1D402D016}"/>
                </c:ext>
              </c:extLst>
            </c:dLbl>
            <c:dLbl>
              <c:idx val="26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8B4-4C5A-9DD6-D4B1D402D016}"/>
                </c:ext>
              </c:extLst>
            </c:dLbl>
            <c:dLbl>
              <c:idx val="26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8B4-4C5A-9DD6-D4B1D402D016}"/>
                </c:ext>
              </c:extLst>
            </c:dLbl>
            <c:dLbl>
              <c:idx val="26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8B4-4C5A-9DD6-D4B1D402D016}"/>
                </c:ext>
              </c:extLst>
            </c:dLbl>
            <c:dLbl>
              <c:idx val="26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8B4-4C5A-9DD6-D4B1D402D016}"/>
                </c:ext>
              </c:extLst>
            </c:dLbl>
            <c:dLbl>
              <c:idx val="26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8B4-4C5A-9DD6-D4B1D402D016}"/>
                </c:ext>
              </c:extLst>
            </c:dLbl>
            <c:dLbl>
              <c:idx val="26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8B4-4C5A-9DD6-D4B1D402D016}"/>
                </c:ext>
              </c:extLst>
            </c:dLbl>
            <c:dLbl>
              <c:idx val="26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8B4-4C5A-9DD6-D4B1D402D016}"/>
                </c:ext>
              </c:extLst>
            </c:dLbl>
            <c:dLbl>
              <c:idx val="26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8B4-4C5A-9DD6-D4B1D402D016}"/>
                </c:ext>
              </c:extLst>
            </c:dLbl>
            <c:dLbl>
              <c:idx val="26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48B4-4C5A-9DD6-D4B1D402D016}"/>
                </c:ext>
              </c:extLst>
            </c:dLbl>
            <c:dLbl>
              <c:idx val="26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48B4-4C5A-9DD6-D4B1D402D016}"/>
                </c:ext>
              </c:extLst>
            </c:dLbl>
            <c:dLbl>
              <c:idx val="26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48B4-4C5A-9DD6-D4B1D402D016}"/>
                </c:ext>
              </c:extLst>
            </c:dLbl>
            <c:dLbl>
              <c:idx val="26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48B4-4C5A-9DD6-D4B1D402D016}"/>
                </c:ext>
              </c:extLst>
            </c:dLbl>
            <c:dLbl>
              <c:idx val="26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48B4-4C5A-9DD6-D4B1D402D016}"/>
                </c:ext>
              </c:extLst>
            </c:dLbl>
            <c:dLbl>
              <c:idx val="26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48B4-4C5A-9DD6-D4B1D402D016}"/>
                </c:ext>
              </c:extLst>
            </c:dLbl>
            <c:dLbl>
              <c:idx val="26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48B4-4C5A-9DD6-D4B1D402D016}"/>
                </c:ext>
              </c:extLst>
            </c:dLbl>
            <c:dLbl>
              <c:idx val="26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48B4-4C5A-9DD6-D4B1D402D016}"/>
                </c:ext>
              </c:extLst>
            </c:dLbl>
            <c:dLbl>
              <c:idx val="26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48B4-4C5A-9DD6-D4B1D402D016}"/>
                </c:ext>
              </c:extLst>
            </c:dLbl>
            <c:dLbl>
              <c:idx val="26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48B4-4C5A-9DD6-D4B1D402D016}"/>
                </c:ext>
              </c:extLst>
            </c:dLbl>
            <c:dLbl>
              <c:idx val="26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48B4-4C5A-9DD6-D4B1D402D016}"/>
                </c:ext>
              </c:extLst>
            </c:dLbl>
            <c:dLbl>
              <c:idx val="26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48B4-4C5A-9DD6-D4B1D402D016}"/>
                </c:ext>
              </c:extLst>
            </c:dLbl>
            <c:dLbl>
              <c:idx val="26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48B4-4C5A-9DD6-D4B1D402D016}"/>
                </c:ext>
              </c:extLst>
            </c:dLbl>
            <c:dLbl>
              <c:idx val="26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48B4-4C5A-9DD6-D4B1D402D016}"/>
                </c:ext>
              </c:extLst>
            </c:dLbl>
            <c:dLbl>
              <c:idx val="26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48B4-4C5A-9DD6-D4B1D402D016}"/>
                </c:ext>
              </c:extLst>
            </c:dLbl>
            <c:dLbl>
              <c:idx val="26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D37-44E6-9D08-1BAAFF5D446A}"/>
                </c:ext>
              </c:extLst>
            </c:dLbl>
            <c:dLbl>
              <c:idx val="26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D37-44E6-9D08-1BAAFF5D446A}"/>
                </c:ext>
              </c:extLst>
            </c:dLbl>
            <c:dLbl>
              <c:idx val="26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D37-44E6-9D08-1BAAFF5D446A}"/>
                </c:ext>
              </c:extLst>
            </c:dLbl>
            <c:dLbl>
              <c:idx val="26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D37-44E6-9D08-1BAAFF5D446A}"/>
                </c:ext>
              </c:extLst>
            </c:dLbl>
            <c:dLbl>
              <c:idx val="26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D37-44E6-9D08-1BAAFF5D446A}"/>
                </c:ext>
              </c:extLst>
            </c:dLbl>
            <c:dLbl>
              <c:idx val="26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D37-44E6-9D08-1BAAFF5D446A}"/>
                </c:ext>
              </c:extLst>
            </c:dLbl>
            <c:dLbl>
              <c:idx val="26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D37-44E6-9D08-1BAAFF5D446A}"/>
                </c:ext>
              </c:extLst>
            </c:dLbl>
            <c:dLbl>
              <c:idx val="26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D37-44E6-9D08-1BAAFF5D446A}"/>
                </c:ext>
              </c:extLst>
            </c:dLbl>
            <c:dLbl>
              <c:idx val="26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D37-44E6-9D08-1BAAFF5D446A}"/>
                </c:ext>
              </c:extLst>
            </c:dLbl>
            <c:dLbl>
              <c:idx val="26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D37-44E6-9D08-1BAAFF5D446A}"/>
                </c:ext>
              </c:extLst>
            </c:dLbl>
            <c:dLbl>
              <c:idx val="26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D37-44E6-9D08-1BAAFF5D446A}"/>
                </c:ext>
              </c:extLst>
            </c:dLbl>
            <c:dLbl>
              <c:idx val="26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D37-44E6-9D08-1BAAFF5D446A}"/>
                </c:ext>
              </c:extLst>
            </c:dLbl>
            <c:dLbl>
              <c:idx val="26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D37-44E6-9D08-1BAAFF5D446A}"/>
                </c:ext>
              </c:extLst>
            </c:dLbl>
            <c:dLbl>
              <c:idx val="26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9D37-44E6-9D08-1BAAFF5D446A}"/>
                </c:ext>
              </c:extLst>
            </c:dLbl>
            <c:dLbl>
              <c:idx val="26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9D37-44E6-9D08-1BAAFF5D446A}"/>
                </c:ext>
              </c:extLst>
            </c:dLbl>
            <c:dLbl>
              <c:idx val="26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9D37-44E6-9D08-1BAAFF5D446A}"/>
                </c:ext>
              </c:extLst>
            </c:dLbl>
            <c:dLbl>
              <c:idx val="26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9D37-44E6-9D08-1BAAFF5D446A}"/>
                </c:ext>
              </c:extLst>
            </c:dLbl>
            <c:dLbl>
              <c:idx val="26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9D37-44E6-9D08-1BAAFF5D446A}"/>
                </c:ext>
              </c:extLst>
            </c:dLbl>
            <c:dLbl>
              <c:idx val="26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9D37-44E6-9D08-1BAAFF5D446A}"/>
                </c:ext>
              </c:extLst>
            </c:dLbl>
            <c:dLbl>
              <c:idx val="26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9D37-44E6-9D08-1BAAFF5D446A}"/>
                </c:ext>
              </c:extLst>
            </c:dLbl>
            <c:dLbl>
              <c:idx val="26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9D37-44E6-9D08-1BAAFF5D446A}"/>
                </c:ext>
              </c:extLst>
            </c:dLbl>
            <c:dLbl>
              <c:idx val="26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9D37-44E6-9D08-1BAAFF5D446A}"/>
                </c:ext>
              </c:extLst>
            </c:dLbl>
            <c:dLbl>
              <c:idx val="26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9D37-44E6-9D08-1BAAFF5D446A}"/>
                </c:ext>
              </c:extLst>
            </c:dLbl>
            <c:dLbl>
              <c:idx val="26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9D37-44E6-9D08-1BAAFF5D446A}"/>
                </c:ext>
              </c:extLst>
            </c:dLbl>
            <c:dLbl>
              <c:idx val="26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9D37-44E6-9D08-1BAAFF5D446A}"/>
                </c:ext>
              </c:extLst>
            </c:dLbl>
            <c:dLbl>
              <c:idx val="26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9D37-44E6-9D08-1BAAFF5D446A}"/>
                </c:ext>
              </c:extLst>
            </c:dLbl>
            <c:dLbl>
              <c:idx val="26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9D37-44E6-9D08-1BAAFF5D446A}"/>
                </c:ext>
              </c:extLst>
            </c:dLbl>
            <c:dLbl>
              <c:idx val="26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9D37-44E6-9D08-1BAAFF5D446A}"/>
                </c:ext>
              </c:extLst>
            </c:dLbl>
            <c:dLbl>
              <c:idx val="26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9D37-44E6-9D08-1BAAFF5D446A}"/>
                </c:ext>
              </c:extLst>
            </c:dLbl>
            <c:dLbl>
              <c:idx val="26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9D37-44E6-9D08-1BAAFF5D446A}"/>
                </c:ext>
              </c:extLst>
            </c:dLbl>
            <c:dLbl>
              <c:idx val="26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9D37-44E6-9D08-1BAAFF5D446A}"/>
                </c:ext>
              </c:extLst>
            </c:dLbl>
            <c:dLbl>
              <c:idx val="26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A36-4A55-905B-096036ECDEF0}"/>
                </c:ext>
              </c:extLst>
            </c:dLbl>
            <c:dLbl>
              <c:idx val="26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A36-4A55-905B-096036ECDEF0}"/>
                </c:ext>
              </c:extLst>
            </c:dLbl>
            <c:dLbl>
              <c:idx val="26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A36-4A55-905B-096036ECDEF0}"/>
                </c:ext>
              </c:extLst>
            </c:dLbl>
            <c:dLbl>
              <c:idx val="26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A36-4A55-905B-096036ECDEF0}"/>
                </c:ext>
              </c:extLst>
            </c:dLbl>
            <c:dLbl>
              <c:idx val="26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A36-4A55-905B-096036ECDEF0}"/>
                </c:ext>
              </c:extLst>
            </c:dLbl>
            <c:dLbl>
              <c:idx val="26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A36-4A55-905B-096036ECDEF0}"/>
                </c:ext>
              </c:extLst>
            </c:dLbl>
            <c:dLbl>
              <c:idx val="26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A36-4A55-905B-096036ECDEF0}"/>
                </c:ext>
              </c:extLst>
            </c:dLbl>
            <c:dLbl>
              <c:idx val="26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A36-4A55-905B-096036ECDEF0}"/>
                </c:ext>
              </c:extLst>
            </c:dLbl>
            <c:dLbl>
              <c:idx val="26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A36-4A55-905B-096036ECDEF0}"/>
                </c:ext>
              </c:extLst>
            </c:dLbl>
            <c:dLbl>
              <c:idx val="26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A36-4A55-905B-096036ECDEF0}"/>
                </c:ext>
              </c:extLst>
            </c:dLbl>
            <c:dLbl>
              <c:idx val="26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A36-4A55-905B-096036ECDEF0}"/>
                </c:ext>
              </c:extLst>
            </c:dLbl>
            <c:dLbl>
              <c:idx val="26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A36-4A55-905B-096036ECDEF0}"/>
                </c:ext>
              </c:extLst>
            </c:dLbl>
            <c:dLbl>
              <c:idx val="26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A36-4A55-905B-096036ECDEF0}"/>
                </c:ext>
              </c:extLst>
            </c:dLbl>
            <c:dLbl>
              <c:idx val="26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A36-4A55-905B-096036ECDEF0}"/>
                </c:ext>
              </c:extLst>
            </c:dLbl>
            <c:dLbl>
              <c:idx val="26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A36-4A55-905B-096036ECDEF0}"/>
                </c:ext>
              </c:extLst>
            </c:dLbl>
            <c:dLbl>
              <c:idx val="26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A36-4A55-905B-096036ECDEF0}"/>
                </c:ext>
              </c:extLst>
            </c:dLbl>
            <c:dLbl>
              <c:idx val="26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A36-4A55-905B-096036ECDEF0}"/>
                </c:ext>
              </c:extLst>
            </c:dLbl>
            <c:dLbl>
              <c:idx val="26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A36-4A55-905B-096036ECDEF0}"/>
                </c:ext>
              </c:extLst>
            </c:dLbl>
            <c:dLbl>
              <c:idx val="26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A36-4A55-905B-096036ECDEF0}"/>
                </c:ext>
              </c:extLst>
            </c:dLbl>
            <c:dLbl>
              <c:idx val="26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A36-4A55-905B-096036ECDEF0}"/>
                </c:ext>
              </c:extLst>
            </c:dLbl>
            <c:dLbl>
              <c:idx val="26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A36-4A55-905B-096036ECDEF0}"/>
                </c:ext>
              </c:extLst>
            </c:dLbl>
            <c:dLbl>
              <c:idx val="26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A36-4A55-905B-096036ECDEF0}"/>
                </c:ext>
              </c:extLst>
            </c:dLbl>
            <c:dLbl>
              <c:idx val="26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A36-4A55-905B-096036ECDEF0}"/>
                </c:ext>
              </c:extLst>
            </c:dLbl>
            <c:dLbl>
              <c:idx val="26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FA36-4A55-905B-096036ECDEF0}"/>
                </c:ext>
              </c:extLst>
            </c:dLbl>
            <c:dLbl>
              <c:idx val="26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FA36-4A55-905B-096036ECDEF0}"/>
                </c:ext>
              </c:extLst>
            </c:dLbl>
            <c:dLbl>
              <c:idx val="26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FA36-4A55-905B-096036ECDEF0}"/>
                </c:ext>
              </c:extLst>
            </c:dLbl>
            <c:dLbl>
              <c:idx val="26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FA36-4A55-905B-096036ECDEF0}"/>
                </c:ext>
              </c:extLst>
            </c:dLbl>
            <c:dLbl>
              <c:idx val="26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FA36-4A55-905B-096036ECDEF0}"/>
                </c:ext>
              </c:extLst>
            </c:dLbl>
            <c:dLbl>
              <c:idx val="26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FA36-4A55-905B-096036ECDEF0}"/>
                </c:ext>
              </c:extLst>
            </c:dLbl>
            <c:dLbl>
              <c:idx val="26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FA36-4A55-905B-096036ECDEF0}"/>
                </c:ext>
              </c:extLst>
            </c:dLbl>
            <c:dLbl>
              <c:idx val="26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C519-4A37-ADA6-F7723729AA0D}"/>
                </c:ext>
              </c:extLst>
            </c:dLbl>
            <c:dLbl>
              <c:idx val="26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C519-4A37-ADA6-F7723729AA0D}"/>
                </c:ext>
              </c:extLst>
            </c:dLbl>
            <c:dLbl>
              <c:idx val="26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C519-4A37-ADA6-F7723729AA0D}"/>
                </c:ext>
              </c:extLst>
            </c:dLbl>
            <c:dLbl>
              <c:idx val="26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C519-4A37-ADA6-F7723729AA0D}"/>
                </c:ext>
              </c:extLst>
            </c:dLbl>
            <c:dLbl>
              <c:idx val="27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C519-4A37-ADA6-F7723729AA0D}"/>
                </c:ext>
              </c:extLst>
            </c:dLbl>
            <c:dLbl>
              <c:idx val="27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C519-4A37-ADA6-F7723729AA0D}"/>
                </c:ext>
              </c:extLst>
            </c:dLbl>
            <c:dLbl>
              <c:idx val="27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C519-4A37-ADA6-F7723729AA0D}"/>
                </c:ext>
              </c:extLst>
            </c:dLbl>
            <c:dLbl>
              <c:idx val="27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C519-4A37-ADA6-F7723729AA0D}"/>
                </c:ext>
              </c:extLst>
            </c:dLbl>
            <c:dLbl>
              <c:idx val="27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C519-4A37-ADA6-F7723729AA0D}"/>
                </c:ext>
              </c:extLst>
            </c:dLbl>
            <c:dLbl>
              <c:idx val="27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C519-4A37-ADA6-F7723729AA0D}"/>
                </c:ext>
              </c:extLst>
            </c:dLbl>
            <c:dLbl>
              <c:idx val="27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C519-4A37-ADA6-F7723729AA0D}"/>
                </c:ext>
              </c:extLst>
            </c:dLbl>
            <c:dLbl>
              <c:idx val="27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C519-4A37-ADA6-F7723729AA0D}"/>
                </c:ext>
              </c:extLst>
            </c:dLbl>
            <c:dLbl>
              <c:idx val="27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C519-4A37-ADA6-F7723729AA0D}"/>
                </c:ext>
              </c:extLst>
            </c:dLbl>
            <c:dLbl>
              <c:idx val="27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C519-4A37-ADA6-F7723729AA0D}"/>
                </c:ext>
              </c:extLst>
            </c:dLbl>
            <c:dLbl>
              <c:idx val="27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C519-4A37-ADA6-F7723729AA0D}"/>
                </c:ext>
              </c:extLst>
            </c:dLbl>
            <c:dLbl>
              <c:idx val="27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C519-4A37-ADA6-F7723729AA0D}"/>
                </c:ext>
              </c:extLst>
            </c:dLbl>
            <c:dLbl>
              <c:idx val="27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C519-4A37-ADA6-F7723729AA0D}"/>
                </c:ext>
              </c:extLst>
            </c:dLbl>
            <c:dLbl>
              <c:idx val="27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C519-4A37-ADA6-F7723729AA0D}"/>
                </c:ext>
              </c:extLst>
            </c:dLbl>
            <c:dLbl>
              <c:idx val="27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C519-4A37-ADA6-F7723729AA0D}"/>
                </c:ext>
              </c:extLst>
            </c:dLbl>
            <c:dLbl>
              <c:idx val="27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C519-4A37-ADA6-F7723729AA0D}"/>
                </c:ext>
              </c:extLst>
            </c:dLbl>
            <c:dLbl>
              <c:idx val="27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C519-4A37-ADA6-F7723729AA0D}"/>
                </c:ext>
              </c:extLst>
            </c:dLbl>
            <c:dLbl>
              <c:idx val="27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C519-4A37-ADA6-F7723729AA0D}"/>
                </c:ext>
              </c:extLst>
            </c:dLbl>
            <c:dLbl>
              <c:idx val="27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C519-4A37-ADA6-F7723729AA0D}"/>
                </c:ext>
              </c:extLst>
            </c:dLbl>
            <c:dLbl>
              <c:idx val="27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C519-4A37-ADA6-F7723729AA0D}"/>
                </c:ext>
              </c:extLst>
            </c:dLbl>
            <c:dLbl>
              <c:idx val="27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C519-4A37-ADA6-F7723729AA0D}"/>
                </c:ext>
              </c:extLst>
            </c:dLbl>
            <c:dLbl>
              <c:idx val="27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C519-4A37-ADA6-F7723729AA0D}"/>
                </c:ext>
              </c:extLst>
            </c:dLbl>
            <c:dLbl>
              <c:idx val="27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C519-4A37-ADA6-F7723729AA0D}"/>
                </c:ext>
              </c:extLst>
            </c:dLbl>
            <c:dLbl>
              <c:idx val="27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C519-4A37-ADA6-F7723729AA0D}"/>
                </c:ext>
              </c:extLst>
            </c:dLbl>
            <c:dLbl>
              <c:idx val="27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C519-4A37-ADA6-F7723729AA0D}"/>
                </c:ext>
              </c:extLst>
            </c:dLbl>
            <c:dLbl>
              <c:idx val="27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C519-4A37-ADA6-F7723729AA0D}"/>
                </c:ext>
              </c:extLst>
            </c:dLbl>
            <c:dLbl>
              <c:idx val="27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C519-4A37-ADA6-F7723729AA0D}"/>
                </c:ext>
              </c:extLst>
            </c:dLbl>
            <c:dLbl>
              <c:idx val="27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C519-4A37-ADA6-F7723729AA0D}"/>
                </c:ext>
              </c:extLst>
            </c:dLbl>
            <c:dLbl>
              <c:idx val="27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C519-4A37-ADA6-F7723729AA0D}"/>
                </c:ext>
              </c:extLst>
            </c:dLbl>
            <c:dLbl>
              <c:idx val="27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C519-4A37-ADA6-F7723729AA0D}"/>
                </c:ext>
              </c:extLst>
            </c:dLbl>
            <c:dLbl>
              <c:idx val="27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C519-4A37-ADA6-F7723729AA0D}"/>
                </c:ext>
              </c:extLst>
            </c:dLbl>
            <c:dLbl>
              <c:idx val="27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C519-4A37-ADA6-F7723729AA0D}"/>
                </c:ext>
              </c:extLst>
            </c:dLbl>
            <c:dLbl>
              <c:idx val="27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C519-4A37-ADA6-F7723729AA0D}"/>
                </c:ext>
              </c:extLst>
            </c:dLbl>
            <c:dLbl>
              <c:idx val="27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C519-4A37-ADA6-F7723729AA0D}"/>
                </c:ext>
              </c:extLst>
            </c:dLbl>
            <c:dLbl>
              <c:idx val="27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C519-4A37-ADA6-F7723729AA0D}"/>
                </c:ext>
              </c:extLst>
            </c:dLbl>
            <c:dLbl>
              <c:idx val="27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C519-4A37-ADA6-F7723729AA0D}"/>
                </c:ext>
              </c:extLst>
            </c:dLbl>
            <c:dLbl>
              <c:idx val="27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9-C519-4A37-ADA6-F7723729AA0D}"/>
                </c:ext>
              </c:extLst>
            </c:dLbl>
            <c:dLbl>
              <c:idx val="27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A-C519-4A37-ADA6-F7723729AA0D}"/>
                </c:ext>
              </c:extLst>
            </c:dLbl>
            <c:dLbl>
              <c:idx val="27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B-C519-4A37-ADA6-F7723729AA0D}"/>
                </c:ext>
              </c:extLst>
            </c:dLbl>
            <c:dLbl>
              <c:idx val="27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C-C519-4A37-ADA6-F7723729AA0D}"/>
                </c:ext>
              </c:extLst>
            </c:dLbl>
            <c:dLbl>
              <c:idx val="27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D-C519-4A37-ADA6-F7723729AA0D}"/>
                </c:ext>
              </c:extLst>
            </c:dLbl>
            <c:dLbl>
              <c:idx val="27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E-C519-4A37-ADA6-F7723729AA0D}"/>
                </c:ext>
              </c:extLst>
            </c:dLbl>
            <c:dLbl>
              <c:idx val="27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F-C519-4A37-ADA6-F7723729AA0D}"/>
                </c:ext>
              </c:extLst>
            </c:dLbl>
            <c:dLbl>
              <c:idx val="27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0-C519-4A37-ADA6-F7723729AA0D}"/>
                </c:ext>
              </c:extLst>
            </c:dLbl>
            <c:dLbl>
              <c:idx val="27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1-C519-4A37-ADA6-F7723729AA0D}"/>
                </c:ext>
              </c:extLst>
            </c:dLbl>
            <c:dLbl>
              <c:idx val="27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2-C519-4A37-ADA6-F7723729AA0D}"/>
                </c:ext>
              </c:extLst>
            </c:dLbl>
            <c:dLbl>
              <c:idx val="27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AB8-4D49-8281-185881D53A89}"/>
                </c:ext>
              </c:extLst>
            </c:dLbl>
            <c:dLbl>
              <c:idx val="27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AB8-4D49-8281-185881D53A89}"/>
                </c:ext>
              </c:extLst>
            </c:dLbl>
            <c:dLbl>
              <c:idx val="27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AB8-4D49-8281-185881D53A89}"/>
                </c:ext>
              </c:extLst>
            </c:dLbl>
            <c:dLbl>
              <c:idx val="27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AB8-4D49-8281-185881D53A89}"/>
                </c:ext>
              </c:extLst>
            </c:dLbl>
            <c:dLbl>
              <c:idx val="27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AB8-4D49-8281-185881D53A89}"/>
                </c:ext>
              </c:extLst>
            </c:dLbl>
            <c:dLbl>
              <c:idx val="27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AB8-4D49-8281-185881D53A89}"/>
                </c:ext>
              </c:extLst>
            </c:dLbl>
            <c:dLbl>
              <c:idx val="27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AB8-4D49-8281-185881D53A89}"/>
                </c:ext>
              </c:extLst>
            </c:dLbl>
            <c:dLbl>
              <c:idx val="27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AB8-4D49-8281-185881D53A89}"/>
                </c:ext>
              </c:extLst>
            </c:dLbl>
            <c:dLbl>
              <c:idx val="27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531-4953-A2B4-88B90F12388A}"/>
                </c:ext>
              </c:extLst>
            </c:dLbl>
            <c:dLbl>
              <c:idx val="27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531-4953-A2B4-88B90F12388A}"/>
                </c:ext>
              </c:extLst>
            </c:dLbl>
            <c:dLbl>
              <c:idx val="27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531-4953-A2B4-88B90F12388A}"/>
                </c:ext>
              </c:extLst>
            </c:dLbl>
            <c:dLbl>
              <c:idx val="27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531-4953-A2B4-88B90F12388A}"/>
                </c:ext>
              </c:extLst>
            </c:dLbl>
            <c:dLbl>
              <c:idx val="27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531-4953-A2B4-88B90F12388A}"/>
                </c:ext>
              </c:extLst>
            </c:dLbl>
            <c:dLbl>
              <c:idx val="27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531-4953-A2B4-88B90F12388A}"/>
                </c:ext>
              </c:extLst>
            </c:dLbl>
            <c:dLbl>
              <c:idx val="27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531-4953-A2B4-88B90F12388A}"/>
                </c:ext>
              </c:extLst>
            </c:dLbl>
            <c:dLbl>
              <c:idx val="27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531-4953-A2B4-88B90F12388A}"/>
                </c:ext>
              </c:extLst>
            </c:dLbl>
            <c:dLbl>
              <c:idx val="27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531-4953-A2B4-88B90F12388A}"/>
                </c:ext>
              </c:extLst>
            </c:dLbl>
            <c:dLbl>
              <c:idx val="27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531-4953-A2B4-88B90F12388A}"/>
                </c:ext>
              </c:extLst>
            </c:dLbl>
            <c:dLbl>
              <c:idx val="27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531-4953-A2B4-88B90F12388A}"/>
                </c:ext>
              </c:extLst>
            </c:dLbl>
            <c:dLbl>
              <c:idx val="27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531-4953-A2B4-88B90F12388A}"/>
                </c:ext>
              </c:extLst>
            </c:dLbl>
            <c:dLbl>
              <c:idx val="27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531-4953-A2B4-88B90F12388A}"/>
                </c:ext>
              </c:extLst>
            </c:dLbl>
            <c:dLbl>
              <c:idx val="27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531-4953-A2B4-88B90F12388A}"/>
                </c:ext>
              </c:extLst>
            </c:dLbl>
            <c:dLbl>
              <c:idx val="27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531-4953-A2B4-88B90F12388A}"/>
                </c:ext>
              </c:extLst>
            </c:dLbl>
            <c:dLbl>
              <c:idx val="27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531-4953-A2B4-88B90F12388A}"/>
                </c:ext>
              </c:extLst>
            </c:dLbl>
            <c:dLbl>
              <c:idx val="27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531-4953-A2B4-88B90F12388A}"/>
                </c:ext>
              </c:extLst>
            </c:dLbl>
            <c:dLbl>
              <c:idx val="27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531-4953-A2B4-88B90F12388A}"/>
                </c:ext>
              </c:extLst>
            </c:dLbl>
            <c:dLbl>
              <c:idx val="27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531-4953-A2B4-88B90F12388A}"/>
                </c:ext>
              </c:extLst>
            </c:dLbl>
            <c:dLbl>
              <c:idx val="27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531-4953-A2B4-88B90F12388A}"/>
                </c:ext>
              </c:extLst>
            </c:dLbl>
            <c:dLbl>
              <c:idx val="27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531-4953-A2B4-88B90F12388A}"/>
                </c:ext>
              </c:extLst>
            </c:dLbl>
            <c:dLbl>
              <c:idx val="27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531-4953-A2B4-88B90F12388A}"/>
                </c:ext>
              </c:extLst>
            </c:dLbl>
            <c:dLbl>
              <c:idx val="27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531-4953-A2B4-88B90F12388A}"/>
                </c:ext>
              </c:extLst>
            </c:dLbl>
            <c:dLbl>
              <c:idx val="27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531-4953-A2B4-88B90F12388A}"/>
                </c:ext>
              </c:extLst>
            </c:dLbl>
            <c:dLbl>
              <c:idx val="27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531-4953-A2B4-88B90F12388A}"/>
                </c:ext>
              </c:extLst>
            </c:dLbl>
            <c:dLbl>
              <c:idx val="27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475D-4E26-9AA4-597ABDFBD08F}"/>
                </c:ext>
              </c:extLst>
            </c:dLbl>
            <c:dLbl>
              <c:idx val="27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75D-4E26-9AA4-597ABDFBD08F}"/>
                </c:ext>
              </c:extLst>
            </c:dLbl>
            <c:dLbl>
              <c:idx val="27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75D-4E26-9AA4-597ABDFBD08F}"/>
                </c:ext>
              </c:extLst>
            </c:dLbl>
            <c:dLbl>
              <c:idx val="27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75D-4E26-9AA4-597ABDFBD08F}"/>
                </c:ext>
              </c:extLst>
            </c:dLbl>
            <c:dLbl>
              <c:idx val="27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75D-4E26-9AA4-597ABDFBD08F}"/>
                </c:ext>
              </c:extLst>
            </c:dLbl>
            <c:dLbl>
              <c:idx val="27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75D-4E26-9AA4-597ABDFBD08F}"/>
                </c:ext>
              </c:extLst>
            </c:dLbl>
            <c:dLbl>
              <c:idx val="27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75D-4E26-9AA4-597ABDFBD08F}"/>
                </c:ext>
              </c:extLst>
            </c:dLbl>
            <c:dLbl>
              <c:idx val="27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75D-4E26-9AA4-597ABDFBD08F}"/>
                </c:ext>
              </c:extLst>
            </c:dLbl>
            <c:dLbl>
              <c:idx val="27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75D-4E26-9AA4-597ABDFBD08F}"/>
                </c:ext>
              </c:extLst>
            </c:dLbl>
            <c:dLbl>
              <c:idx val="27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75D-4E26-9AA4-597ABDFBD08F}"/>
                </c:ext>
              </c:extLst>
            </c:dLbl>
            <c:dLbl>
              <c:idx val="27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75D-4E26-9AA4-597ABDFBD08F}"/>
                </c:ext>
              </c:extLst>
            </c:dLbl>
            <c:dLbl>
              <c:idx val="27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75D-4E26-9AA4-597ABDFBD08F}"/>
                </c:ext>
              </c:extLst>
            </c:dLbl>
            <c:dLbl>
              <c:idx val="27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75D-4E26-9AA4-597ABDFBD08F}"/>
                </c:ext>
              </c:extLst>
            </c:dLbl>
            <c:dLbl>
              <c:idx val="27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75D-4E26-9AA4-597ABDFBD08F}"/>
                </c:ext>
              </c:extLst>
            </c:dLbl>
            <c:dLbl>
              <c:idx val="27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75D-4E26-9AA4-597ABDFBD08F}"/>
                </c:ext>
              </c:extLst>
            </c:dLbl>
            <c:dLbl>
              <c:idx val="27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475D-4E26-9AA4-597ABDFBD08F}"/>
                </c:ext>
              </c:extLst>
            </c:dLbl>
            <c:dLbl>
              <c:idx val="27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475D-4E26-9AA4-597ABDFBD08F}"/>
                </c:ext>
              </c:extLst>
            </c:dLbl>
            <c:dLbl>
              <c:idx val="27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475D-4E26-9AA4-597ABDFBD08F}"/>
                </c:ext>
              </c:extLst>
            </c:dLbl>
            <c:dLbl>
              <c:idx val="27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475D-4E26-9AA4-597ABDFBD08F}"/>
                </c:ext>
              </c:extLst>
            </c:dLbl>
            <c:dLbl>
              <c:idx val="27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475D-4E26-9AA4-597ABDFBD08F}"/>
                </c:ext>
              </c:extLst>
            </c:dLbl>
            <c:dLbl>
              <c:idx val="27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475D-4E26-9AA4-597ABDFBD08F}"/>
                </c:ext>
              </c:extLst>
            </c:dLbl>
            <c:dLbl>
              <c:idx val="28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475D-4E26-9AA4-597ABDFBD08F}"/>
                </c:ext>
              </c:extLst>
            </c:dLbl>
            <c:dLbl>
              <c:idx val="28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475D-4E26-9AA4-597ABDFBD08F}"/>
                </c:ext>
              </c:extLst>
            </c:dLbl>
            <c:dLbl>
              <c:idx val="28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475D-4E26-9AA4-597ABDFBD08F}"/>
                </c:ext>
              </c:extLst>
            </c:dLbl>
            <c:dLbl>
              <c:idx val="28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475D-4E26-9AA4-597ABDFBD08F}"/>
                </c:ext>
              </c:extLst>
            </c:dLbl>
            <c:dLbl>
              <c:idx val="28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475D-4E26-9AA4-597ABDFBD08F}"/>
                </c:ext>
              </c:extLst>
            </c:dLbl>
            <c:dLbl>
              <c:idx val="28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475D-4E26-9AA4-597ABDFBD08F}"/>
                </c:ext>
              </c:extLst>
            </c:dLbl>
            <c:dLbl>
              <c:idx val="28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475D-4E26-9AA4-597ABDFBD08F}"/>
                </c:ext>
              </c:extLst>
            </c:dLbl>
            <c:dLbl>
              <c:idx val="28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475D-4E26-9AA4-597ABDFBD08F}"/>
                </c:ext>
              </c:extLst>
            </c:dLbl>
            <c:dLbl>
              <c:idx val="28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475D-4E26-9AA4-597ABDFBD08F}"/>
                </c:ext>
              </c:extLst>
            </c:dLbl>
            <c:dLbl>
              <c:idx val="28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475D-4E26-9AA4-597ABDFBD08F}"/>
                </c:ext>
              </c:extLst>
            </c:dLbl>
            <c:dLbl>
              <c:idx val="28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475D-4E26-9AA4-597ABDFBD08F}"/>
                </c:ext>
              </c:extLst>
            </c:dLbl>
            <c:dLbl>
              <c:idx val="28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475D-4E26-9AA4-597ABDFBD08F}"/>
                </c:ext>
              </c:extLst>
            </c:dLbl>
            <c:dLbl>
              <c:idx val="28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475D-4E26-9AA4-597ABDFBD08F}"/>
                </c:ext>
              </c:extLst>
            </c:dLbl>
            <c:dLbl>
              <c:idx val="28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475D-4E26-9AA4-597ABDFBD08F}"/>
                </c:ext>
              </c:extLst>
            </c:dLbl>
            <c:dLbl>
              <c:idx val="28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9BF-4BC2-9ECC-501244AC6DA5}"/>
                </c:ext>
              </c:extLst>
            </c:dLbl>
            <c:dLbl>
              <c:idx val="28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9BF-4BC2-9ECC-501244AC6DA5}"/>
                </c:ext>
              </c:extLst>
            </c:dLbl>
            <c:dLbl>
              <c:idx val="28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9BF-4BC2-9ECC-501244AC6DA5}"/>
                </c:ext>
              </c:extLst>
            </c:dLbl>
            <c:dLbl>
              <c:idx val="28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9BF-4BC2-9ECC-501244AC6DA5}"/>
                </c:ext>
              </c:extLst>
            </c:dLbl>
            <c:dLbl>
              <c:idx val="28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9BF-4BC2-9ECC-501244AC6DA5}"/>
                </c:ext>
              </c:extLst>
            </c:dLbl>
            <c:dLbl>
              <c:idx val="28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9BF-4BC2-9ECC-501244AC6DA5}"/>
                </c:ext>
              </c:extLst>
            </c:dLbl>
            <c:dLbl>
              <c:idx val="28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D39-456C-9D9B-0B1998CC5F37}"/>
                </c:ext>
              </c:extLst>
            </c:dLbl>
            <c:dLbl>
              <c:idx val="28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D39-456C-9D9B-0B1998CC5F37}"/>
                </c:ext>
              </c:extLst>
            </c:dLbl>
            <c:dLbl>
              <c:idx val="28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D39-456C-9D9B-0B1998CC5F37}"/>
                </c:ext>
              </c:extLst>
            </c:dLbl>
            <c:dLbl>
              <c:idx val="28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D39-456C-9D9B-0B1998CC5F37}"/>
                </c:ext>
              </c:extLst>
            </c:dLbl>
            <c:dLbl>
              <c:idx val="28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D39-456C-9D9B-0B1998CC5F37}"/>
                </c:ext>
              </c:extLst>
            </c:dLbl>
            <c:dLbl>
              <c:idx val="28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D39-456C-9D9B-0B1998CC5F37}"/>
                </c:ext>
              </c:extLst>
            </c:dLbl>
            <c:dLbl>
              <c:idx val="28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D39-456C-9D9B-0B1998CC5F37}"/>
                </c:ext>
              </c:extLst>
            </c:dLbl>
            <c:dLbl>
              <c:idx val="28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D39-456C-9D9B-0B1998CC5F37}"/>
                </c:ext>
              </c:extLst>
            </c:dLbl>
            <c:dLbl>
              <c:idx val="28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D39-456C-9D9B-0B1998CC5F37}"/>
                </c:ext>
              </c:extLst>
            </c:dLbl>
            <c:dLbl>
              <c:idx val="28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D39-456C-9D9B-0B1998CC5F37}"/>
                </c:ext>
              </c:extLst>
            </c:dLbl>
            <c:dLbl>
              <c:idx val="28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D39-456C-9D9B-0B1998CC5F37}"/>
                </c:ext>
              </c:extLst>
            </c:dLbl>
            <c:dLbl>
              <c:idx val="28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D39-456C-9D9B-0B1998CC5F37}"/>
                </c:ext>
              </c:extLst>
            </c:dLbl>
            <c:dLbl>
              <c:idx val="28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D39-456C-9D9B-0B1998CC5F37}"/>
                </c:ext>
              </c:extLst>
            </c:dLbl>
            <c:dLbl>
              <c:idx val="28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D39-456C-9D9B-0B1998CC5F37}"/>
                </c:ext>
              </c:extLst>
            </c:dLbl>
            <c:dLbl>
              <c:idx val="28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D39-456C-9D9B-0B1998CC5F37}"/>
                </c:ext>
              </c:extLst>
            </c:dLbl>
            <c:dLbl>
              <c:idx val="28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D39-456C-9D9B-0B1998CC5F37}"/>
                </c:ext>
              </c:extLst>
            </c:dLbl>
            <c:dLbl>
              <c:idx val="28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D39-456C-9D9B-0B1998CC5F37}"/>
                </c:ext>
              </c:extLst>
            </c:dLbl>
            <c:dLbl>
              <c:idx val="28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D39-456C-9D9B-0B1998CC5F37}"/>
                </c:ext>
              </c:extLst>
            </c:dLbl>
            <c:dLbl>
              <c:idx val="28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D39-456C-9D9B-0B1998CC5F37}"/>
                </c:ext>
              </c:extLst>
            </c:dLbl>
            <c:dLbl>
              <c:idx val="28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D39-456C-9D9B-0B1998CC5F37}"/>
                </c:ext>
              </c:extLst>
            </c:dLbl>
            <c:dLbl>
              <c:idx val="28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D39-456C-9D9B-0B1998CC5F37}"/>
                </c:ext>
              </c:extLst>
            </c:dLbl>
            <c:dLbl>
              <c:idx val="28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D39-456C-9D9B-0B1998CC5F37}"/>
                </c:ext>
              </c:extLst>
            </c:dLbl>
            <c:dLbl>
              <c:idx val="28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D39-456C-9D9B-0B1998CC5F37}"/>
                </c:ext>
              </c:extLst>
            </c:dLbl>
            <c:dLbl>
              <c:idx val="28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D39-456C-9D9B-0B1998CC5F37}"/>
                </c:ext>
              </c:extLst>
            </c:dLbl>
            <c:dLbl>
              <c:idx val="28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D39-456C-9D9B-0B1998CC5F37}"/>
                </c:ext>
              </c:extLst>
            </c:dLbl>
            <c:dLbl>
              <c:idx val="28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D39-456C-9D9B-0B1998CC5F37}"/>
                </c:ext>
              </c:extLst>
            </c:dLbl>
            <c:dLbl>
              <c:idx val="28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D39-456C-9D9B-0B1998CC5F37}"/>
                </c:ext>
              </c:extLst>
            </c:dLbl>
            <c:dLbl>
              <c:idx val="28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D39-456C-9D9B-0B1998CC5F37}"/>
                </c:ext>
              </c:extLst>
            </c:dLbl>
            <c:dLbl>
              <c:idx val="28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D39-456C-9D9B-0B1998CC5F37}"/>
                </c:ext>
              </c:extLst>
            </c:dLbl>
            <c:dLbl>
              <c:idx val="28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2D39-456C-9D9B-0B1998CC5F37}"/>
                </c:ext>
              </c:extLst>
            </c:dLbl>
            <c:dLbl>
              <c:idx val="28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2D39-456C-9D9B-0B1998CC5F37}"/>
                </c:ext>
              </c:extLst>
            </c:dLbl>
            <c:dLbl>
              <c:idx val="28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C7F-4D68-8AB9-F37C8CAD2AE0}"/>
                </c:ext>
              </c:extLst>
            </c:dLbl>
            <c:dLbl>
              <c:idx val="28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C7F-4D68-8AB9-F37C8CAD2AE0}"/>
                </c:ext>
              </c:extLst>
            </c:dLbl>
            <c:dLbl>
              <c:idx val="28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C7F-4D68-8AB9-F37C8CAD2AE0}"/>
                </c:ext>
              </c:extLst>
            </c:dLbl>
            <c:dLbl>
              <c:idx val="28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C7F-4D68-8AB9-F37C8CAD2AE0}"/>
                </c:ext>
              </c:extLst>
            </c:dLbl>
            <c:dLbl>
              <c:idx val="28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C7F-4D68-8AB9-F37C8CAD2AE0}"/>
                </c:ext>
              </c:extLst>
            </c:dLbl>
            <c:dLbl>
              <c:idx val="28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C7F-4D68-8AB9-F37C8CAD2AE0}"/>
                </c:ext>
              </c:extLst>
            </c:dLbl>
            <c:dLbl>
              <c:idx val="28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C7F-4D68-8AB9-F37C8CAD2AE0}"/>
                </c:ext>
              </c:extLst>
            </c:dLbl>
            <c:dLbl>
              <c:idx val="28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C7F-4D68-8AB9-F37C8CAD2AE0}"/>
                </c:ext>
              </c:extLst>
            </c:dLbl>
            <c:dLbl>
              <c:idx val="28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C7F-4D68-8AB9-F37C8CAD2AE0}"/>
                </c:ext>
              </c:extLst>
            </c:dLbl>
            <c:dLbl>
              <c:idx val="28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C7F-4D68-8AB9-F37C8CAD2AE0}"/>
                </c:ext>
              </c:extLst>
            </c:dLbl>
            <c:dLbl>
              <c:idx val="28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C7F-4D68-8AB9-F37C8CAD2AE0}"/>
                </c:ext>
              </c:extLst>
            </c:dLbl>
            <c:dLbl>
              <c:idx val="28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C7F-4D68-8AB9-F37C8CAD2AE0}"/>
                </c:ext>
              </c:extLst>
            </c:dLbl>
            <c:dLbl>
              <c:idx val="28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C7F-4D68-8AB9-F37C8CAD2AE0}"/>
                </c:ext>
              </c:extLst>
            </c:dLbl>
            <c:dLbl>
              <c:idx val="28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C7F-4D68-8AB9-F37C8CAD2AE0}"/>
                </c:ext>
              </c:extLst>
            </c:dLbl>
            <c:dLbl>
              <c:idx val="28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C7F-4D68-8AB9-F37C8CAD2AE0}"/>
                </c:ext>
              </c:extLst>
            </c:dLbl>
            <c:dLbl>
              <c:idx val="28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C7F-4D68-8AB9-F37C8CAD2AE0}"/>
                </c:ext>
              </c:extLst>
            </c:dLbl>
            <c:dLbl>
              <c:idx val="28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C7F-4D68-8AB9-F37C8CAD2AE0}"/>
                </c:ext>
              </c:extLst>
            </c:dLbl>
            <c:dLbl>
              <c:idx val="28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C7F-4D68-8AB9-F37C8CAD2AE0}"/>
                </c:ext>
              </c:extLst>
            </c:dLbl>
            <c:dLbl>
              <c:idx val="28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C7F-4D68-8AB9-F37C8CAD2AE0}"/>
                </c:ext>
              </c:extLst>
            </c:dLbl>
            <c:dLbl>
              <c:idx val="28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C7F-4D68-8AB9-F37C8CAD2AE0}"/>
                </c:ext>
              </c:extLst>
            </c:dLbl>
            <c:dLbl>
              <c:idx val="28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C7F-4D68-8AB9-F37C8CAD2AE0}"/>
                </c:ext>
              </c:extLst>
            </c:dLbl>
            <c:dLbl>
              <c:idx val="28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C7F-4D68-8AB9-F37C8CAD2AE0}"/>
                </c:ext>
              </c:extLst>
            </c:dLbl>
            <c:dLbl>
              <c:idx val="28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C7F-4D68-8AB9-F37C8CAD2AE0}"/>
                </c:ext>
              </c:extLst>
            </c:dLbl>
            <c:dLbl>
              <c:idx val="28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FC7F-4D68-8AB9-F37C8CAD2AE0}"/>
                </c:ext>
              </c:extLst>
            </c:dLbl>
            <c:dLbl>
              <c:idx val="28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FC7F-4D68-8AB9-F37C8CAD2AE0}"/>
                </c:ext>
              </c:extLst>
            </c:dLbl>
            <c:dLbl>
              <c:idx val="28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FC7F-4D68-8AB9-F37C8CAD2AE0}"/>
                </c:ext>
              </c:extLst>
            </c:dLbl>
            <c:dLbl>
              <c:idx val="28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FC7F-4D68-8AB9-F37C8CAD2AE0}"/>
                </c:ext>
              </c:extLst>
            </c:dLbl>
            <c:dLbl>
              <c:idx val="28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FC7F-4D68-8AB9-F37C8CAD2AE0}"/>
                </c:ext>
              </c:extLst>
            </c:dLbl>
            <c:dLbl>
              <c:idx val="28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480-42D4-861E-6CD2264489E4}"/>
                </c:ext>
              </c:extLst>
            </c:dLbl>
            <c:dLbl>
              <c:idx val="28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480-42D4-861E-6CD2264489E4}"/>
                </c:ext>
              </c:extLst>
            </c:dLbl>
            <c:dLbl>
              <c:idx val="28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480-42D4-861E-6CD2264489E4}"/>
                </c:ext>
              </c:extLst>
            </c:dLbl>
            <c:dLbl>
              <c:idx val="28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480-42D4-861E-6CD2264489E4}"/>
                </c:ext>
              </c:extLst>
            </c:dLbl>
            <c:dLbl>
              <c:idx val="28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480-42D4-861E-6CD2264489E4}"/>
                </c:ext>
              </c:extLst>
            </c:dLbl>
            <c:dLbl>
              <c:idx val="28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480-42D4-861E-6CD2264489E4}"/>
                </c:ext>
              </c:extLst>
            </c:dLbl>
            <c:dLbl>
              <c:idx val="28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480-42D4-861E-6CD2264489E4}"/>
                </c:ext>
              </c:extLst>
            </c:dLbl>
            <c:dLbl>
              <c:idx val="28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480-42D4-861E-6CD2264489E4}"/>
                </c:ext>
              </c:extLst>
            </c:dLbl>
            <c:dLbl>
              <c:idx val="28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480-42D4-861E-6CD2264489E4}"/>
                </c:ext>
              </c:extLst>
            </c:dLbl>
            <c:dLbl>
              <c:idx val="28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480-42D4-861E-6CD2264489E4}"/>
                </c:ext>
              </c:extLst>
            </c:dLbl>
            <c:dLbl>
              <c:idx val="28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480-42D4-861E-6CD2264489E4}"/>
                </c:ext>
              </c:extLst>
            </c:dLbl>
            <c:dLbl>
              <c:idx val="28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480-42D4-861E-6CD2264489E4}"/>
                </c:ext>
              </c:extLst>
            </c:dLbl>
            <c:dLbl>
              <c:idx val="28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480-42D4-861E-6CD2264489E4}"/>
                </c:ext>
              </c:extLst>
            </c:dLbl>
            <c:dLbl>
              <c:idx val="28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480-42D4-861E-6CD2264489E4}"/>
                </c:ext>
              </c:extLst>
            </c:dLbl>
            <c:dLbl>
              <c:idx val="28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480-42D4-861E-6CD2264489E4}"/>
                </c:ext>
              </c:extLst>
            </c:dLbl>
            <c:dLbl>
              <c:idx val="28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480-42D4-861E-6CD2264489E4}"/>
                </c:ext>
              </c:extLst>
            </c:dLbl>
            <c:dLbl>
              <c:idx val="28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480-42D4-861E-6CD2264489E4}"/>
                </c:ext>
              </c:extLst>
            </c:dLbl>
            <c:dLbl>
              <c:idx val="28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480-42D4-861E-6CD2264489E4}"/>
                </c:ext>
              </c:extLst>
            </c:dLbl>
            <c:dLbl>
              <c:idx val="28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5F4-485E-9862-850EADAE470B}"/>
                </c:ext>
              </c:extLst>
            </c:dLbl>
            <c:dLbl>
              <c:idx val="28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5F4-485E-9862-850EADAE470B}"/>
                </c:ext>
              </c:extLst>
            </c:dLbl>
            <c:dLbl>
              <c:idx val="28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5F4-485E-9862-850EADAE470B}"/>
                </c:ext>
              </c:extLst>
            </c:dLbl>
            <c:dLbl>
              <c:idx val="29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5F4-485E-9862-850EADAE470B}"/>
                </c:ext>
              </c:extLst>
            </c:dLbl>
            <c:dLbl>
              <c:idx val="29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5F4-485E-9862-850EADAE470B}"/>
                </c:ext>
              </c:extLst>
            </c:dLbl>
            <c:dLbl>
              <c:idx val="29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5F4-485E-9862-850EADAE470B}"/>
                </c:ext>
              </c:extLst>
            </c:dLbl>
            <c:dLbl>
              <c:idx val="29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5F4-485E-9862-850EADAE470B}"/>
                </c:ext>
              </c:extLst>
            </c:dLbl>
            <c:dLbl>
              <c:idx val="29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5F4-485E-9862-850EADAE470B}"/>
                </c:ext>
              </c:extLst>
            </c:dLbl>
            <c:dLbl>
              <c:idx val="29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5F4-485E-9862-850EADAE470B}"/>
                </c:ext>
              </c:extLst>
            </c:dLbl>
            <c:dLbl>
              <c:idx val="29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85F4-485E-9862-850EADAE470B}"/>
                </c:ext>
              </c:extLst>
            </c:dLbl>
            <c:dLbl>
              <c:idx val="29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85F4-485E-9862-850EADAE470B}"/>
                </c:ext>
              </c:extLst>
            </c:dLbl>
            <c:dLbl>
              <c:idx val="29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85F4-485E-9862-850EADAE470B}"/>
                </c:ext>
              </c:extLst>
            </c:dLbl>
            <c:dLbl>
              <c:idx val="29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85F4-485E-9862-850EADAE470B}"/>
                </c:ext>
              </c:extLst>
            </c:dLbl>
            <c:dLbl>
              <c:idx val="29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140-4256-80B8-B9964F948610}"/>
                </c:ext>
              </c:extLst>
            </c:dLbl>
            <c:dLbl>
              <c:idx val="29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140-4256-80B8-B9964F948610}"/>
                </c:ext>
              </c:extLst>
            </c:dLbl>
            <c:dLbl>
              <c:idx val="29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140-4256-80B8-B9964F948610}"/>
                </c:ext>
              </c:extLst>
            </c:dLbl>
            <c:dLbl>
              <c:idx val="29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140-4256-80B8-B9964F948610}"/>
                </c:ext>
              </c:extLst>
            </c:dLbl>
            <c:dLbl>
              <c:idx val="29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140-4256-80B8-B9964F948610}"/>
                </c:ext>
              </c:extLst>
            </c:dLbl>
            <c:dLbl>
              <c:idx val="29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140-4256-80B8-B9964F948610}"/>
                </c:ext>
              </c:extLst>
            </c:dLbl>
            <c:dLbl>
              <c:idx val="29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140-4256-80B8-B9964F948610}"/>
                </c:ext>
              </c:extLst>
            </c:dLbl>
            <c:dLbl>
              <c:idx val="29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140-4256-80B8-B9964F948610}"/>
                </c:ext>
              </c:extLst>
            </c:dLbl>
            <c:dLbl>
              <c:idx val="29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140-4256-80B8-B9964F948610}"/>
                </c:ext>
              </c:extLst>
            </c:dLbl>
            <c:dLbl>
              <c:idx val="29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140-4256-80B8-B9964F948610}"/>
                </c:ext>
              </c:extLst>
            </c:dLbl>
            <c:dLbl>
              <c:idx val="29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140-4256-80B8-B9964F948610}"/>
                </c:ext>
              </c:extLst>
            </c:dLbl>
            <c:dLbl>
              <c:idx val="29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140-4256-80B8-B9964F948610}"/>
                </c:ext>
              </c:extLst>
            </c:dLbl>
            <c:dLbl>
              <c:idx val="29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140-4256-80B8-B9964F948610}"/>
                </c:ext>
              </c:extLst>
            </c:dLbl>
            <c:dLbl>
              <c:idx val="29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A140-4256-80B8-B9964F948610}"/>
                </c:ext>
              </c:extLst>
            </c:dLbl>
            <c:dLbl>
              <c:idx val="29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A140-4256-80B8-B9964F948610}"/>
                </c:ext>
              </c:extLst>
            </c:dLbl>
            <c:dLbl>
              <c:idx val="29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A140-4256-80B8-B9964F948610}"/>
                </c:ext>
              </c:extLst>
            </c:dLbl>
            <c:dLbl>
              <c:idx val="29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A140-4256-80B8-B9964F948610}"/>
                </c:ext>
              </c:extLst>
            </c:dLbl>
            <c:dLbl>
              <c:idx val="29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A140-4256-80B8-B9964F948610}"/>
                </c:ext>
              </c:extLst>
            </c:dLbl>
            <c:dLbl>
              <c:idx val="29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A140-4256-80B8-B9964F948610}"/>
                </c:ext>
              </c:extLst>
            </c:dLbl>
            <c:dLbl>
              <c:idx val="29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A140-4256-80B8-B9964F948610}"/>
                </c:ext>
              </c:extLst>
            </c:dLbl>
            <c:dLbl>
              <c:idx val="29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A140-4256-80B8-B9964F948610}"/>
                </c:ext>
              </c:extLst>
            </c:dLbl>
            <c:dLbl>
              <c:idx val="29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A140-4256-80B8-B9964F948610}"/>
                </c:ext>
              </c:extLst>
            </c:dLbl>
            <c:dLbl>
              <c:idx val="29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A140-4256-80B8-B9964F948610}"/>
                </c:ext>
              </c:extLst>
            </c:dLbl>
            <c:dLbl>
              <c:idx val="29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A140-4256-80B8-B9964F948610}"/>
                </c:ext>
              </c:extLst>
            </c:dLbl>
            <c:dLbl>
              <c:idx val="29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A140-4256-80B8-B9964F948610}"/>
                </c:ext>
              </c:extLst>
            </c:dLbl>
            <c:dLbl>
              <c:idx val="29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A140-4256-80B8-B9964F948610}"/>
                </c:ext>
              </c:extLst>
            </c:dLbl>
            <c:dLbl>
              <c:idx val="29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A140-4256-80B8-B9964F948610}"/>
                </c:ext>
              </c:extLst>
            </c:dLbl>
            <c:dLbl>
              <c:idx val="29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A140-4256-80B8-B9964F948610}"/>
                </c:ext>
              </c:extLst>
            </c:dLbl>
            <c:dLbl>
              <c:idx val="29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A140-4256-80B8-B9964F948610}"/>
                </c:ext>
              </c:extLst>
            </c:dLbl>
            <c:dLbl>
              <c:idx val="29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A140-4256-80B8-B9964F948610}"/>
                </c:ext>
              </c:extLst>
            </c:dLbl>
            <c:dLbl>
              <c:idx val="29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EC1-49CE-AC63-0CA856A4E9CB}"/>
                </c:ext>
              </c:extLst>
            </c:dLbl>
            <c:dLbl>
              <c:idx val="29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EC1-49CE-AC63-0CA856A4E9CB}"/>
                </c:ext>
              </c:extLst>
            </c:dLbl>
            <c:dLbl>
              <c:idx val="29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EC1-49CE-AC63-0CA856A4E9CB}"/>
                </c:ext>
              </c:extLst>
            </c:dLbl>
            <c:dLbl>
              <c:idx val="29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EC1-49CE-AC63-0CA856A4E9CB}"/>
                </c:ext>
              </c:extLst>
            </c:dLbl>
            <c:dLbl>
              <c:idx val="29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EC1-49CE-AC63-0CA856A4E9CB}"/>
                </c:ext>
              </c:extLst>
            </c:dLbl>
            <c:dLbl>
              <c:idx val="29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EC1-49CE-AC63-0CA856A4E9CB}"/>
                </c:ext>
              </c:extLst>
            </c:dLbl>
            <c:dLbl>
              <c:idx val="29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EC1-49CE-AC63-0CA856A4E9CB}"/>
                </c:ext>
              </c:extLst>
            </c:dLbl>
            <c:dLbl>
              <c:idx val="29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EC1-49CE-AC63-0CA856A4E9CB}"/>
                </c:ext>
              </c:extLst>
            </c:dLbl>
            <c:dLbl>
              <c:idx val="29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EC1-49CE-AC63-0CA856A4E9CB}"/>
                </c:ext>
              </c:extLst>
            </c:dLbl>
            <c:dLbl>
              <c:idx val="29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EC1-49CE-AC63-0CA856A4E9CB}"/>
                </c:ext>
              </c:extLst>
            </c:dLbl>
            <c:dLbl>
              <c:idx val="29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EC1-49CE-AC63-0CA856A4E9CB}"/>
                </c:ext>
              </c:extLst>
            </c:dLbl>
            <c:dLbl>
              <c:idx val="29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EC1-49CE-AC63-0CA856A4E9CB}"/>
                </c:ext>
              </c:extLst>
            </c:dLbl>
            <c:dLbl>
              <c:idx val="29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EC1-49CE-AC63-0CA856A4E9CB}"/>
                </c:ext>
              </c:extLst>
            </c:dLbl>
            <c:dLbl>
              <c:idx val="29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EC1-49CE-AC63-0CA856A4E9CB}"/>
                </c:ext>
              </c:extLst>
            </c:dLbl>
            <c:dLbl>
              <c:idx val="29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EC1-49CE-AC63-0CA856A4E9CB}"/>
                </c:ext>
              </c:extLst>
            </c:dLbl>
            <c:dLbl>
              <c:idx val="29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EC1-49CE-AC63-0CA856A4E9CB}"/>
                </c:ext>
              </c:extLst>
            </c:dLbl>
            <c:dLbl>
              <c:idx val="29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1EC1-49CE-AC63-0CA856A4E9CB}"/>
                </c:ext>
              </c:extLst>
            </c:dLbl>
            <c:dLbl>
              <c:idx val="29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1EC1-49CE-AC63-0CA856A4E9CB}"/>
                </c:ext>
              </c:extLst>
            </c:dLbl>
            <c:dLbl>
              <c:idx val="29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1EC1-49CE-AC63-0CA856A4E9CB}"/>
                </c:ext>
              </c:extLst>
            </c:dLbl>
            <c:dLbl>
              <c:idx val="29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1EC1-49CE-AC63-0CA856A4E9CB}"/>
                </c:ext>
              </c:extLst>
            </c:dLbl>
            <c:dLbl>
              <c:idx val="29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1EC1-49CE-AC63-0CA856A4E9CB}"/>
                </c:ext>
              </c:extLst>
            </c:dLbl>
            <c:dLbl>
              <c:idx val="29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1EC1-49CE-AC63-0CA856A4E9CB}"/>
                </c:ext>
              </c:extLst>
            </c:dLbl>
            <c:dLbl>
              <c:idx val="29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1EC1-49CE-AC63-0CA856A4E9CB}"/>
                </c:ext>
              </c:extLst>
            </c:dLbl>
            <c:dLbl>
              <c:idx val="29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1EC1-49CE-AC63-0CA856A4E9CB}"/>
                </c:ext>
              </c:extLst>
            </c:dLbl>
            <c:dLbl>
              <c:idx val="29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1EC1-49CE-AC63-0CA856A4E9CB}"/>
                </c:ext>
              </c:extLst>
            </c:dLbl>
            <c:dLbl>
              <c:idx val="29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1EC1-49CE-AC63-0CA856A4E9CB}"/>
                </c:ext>
              </c:extLst>
            </c:dLbl>
            <c:dLbl>
              <c:idx val="29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1EC1-49CE-AC63-0CA856A4E9CB}"/>
                </c:ext>
              </c:extLst>
            </c:dLbl>
            <c:dLbl>
              <c:idx val="29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1EC1-49CE-AC63-0CA856A4E9CB}"/>
                </c:ext>
              </c:extLst>
            </c:dLbl>
            <c:dLbl>
              <c:idx val="29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1EC1-49CE-AC63-0CA856A4E9CB}"/>
                </c:ext>
              </c:extLst>
            </c:dLbl>
            <c:dLbl>
              <c:idx val="29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1EC1-49CE-AC63-0CA856A4E9CB}"/>
                </c:ext>
              </c:extLst>
            </c:dLbl>
            <c:dLbl>
              <c:idx val="29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1EC1-49CE-AC63-0CA856A4E9CB}"/>
                </c:ext>
              </c:extLst>
            </c:dLbl>
            <c:dLbl>
              <c:idx val="29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1B4-4D5E-836F-9BD3C9ACCF72}"/>
                </c:ext>
              </c:extLst>
            </c:dLbl>
            <c:dLbl>
              <c:idx val="29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1B4-4D5E-836F-9BD3C9ACCF72}"/>
                </c:ext>
              </c:extLst>
            </c:dLbl>
            <c:dLbl>
              <c:idx val="29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1B4-4D5E-836F-9BD3C9ACCF72}"/>
                </c:ext>
              </c:extLst>
            </c:dLbl>
            <c:dLbl>
              <c:idx val="29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1B4-4D5E-836F-9BD3C9ACCF72}"/>
                </c:ext>
              </c:extLst>
            </c:dLbl>
            <c:dLbl>
              <c:idx val="29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1B4-4D5E-836F-9BD3C9ACCF72}"/>
                </c:ext>
              </c:extLst>
            </c:dLbl>
            <c:dLbl>
              <c:idx val="29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1B4-4D5E-836F-9BD3C9ACCF72}"/>
                </c:ext>
              </c:extLst>
            </c:dLbl>
            <c:dLbl>
              <c:idx val="29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1B4-4D5E-836F-9BD3C9ACCF72}"/>
                </c:ext>
              </c:extLst>
            </c:dLbl>
            <c:dLbl>
              <c:idx val="29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1B4-4D5E-836F-9BD3C9ACCF72}"/>
                </c:ext>
              </c:extLst>
            </c:dLbl>
            <c:dLbl>
              <c:idx val="29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1B4-4D5E-836F-9BD3C9ACCF72}"/>
                </c:ext>
              </c:extLst>
            </c:dLbl>
            <c:dLbl>
              <c:idx val="29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1B4-4D5E-836F-9BD3C9ACCF72}"/>
                </c:ext>
              </c:extLst>
            </c:dLbl>
            <c:dLbl>
              <c:idx val="29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1B4-4D5E-836F-9BD3C9ACCF72}"/>
                </c:ext>
              </c:extLst>
            </c:dLbl>
            <c:dLbl>
              <c:idx val="29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1B4-4D5E-836F-9BD3C9ACCF72}"/>
                </c:ext>
              </c:extLst>
            </c:dLbl>
            <c:dLbl>
              <c:idx val="29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1B4-4D5E-836F-9BD3C9ACCF72}"/>
                </c:ext>
              </c:extLst>
            </c:dLbl>
            <c:dLbl>
              <c:idx val="29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1B4-4D5E-836F-9BD3C9ACCF72}"/>
                </c:ext>
              </c:extLst>
            </c:dLbl>
            <c:dLbl>
              <c:idx val="29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1B4-4D5E-836F-9BD3C9ACCF72}"/>
                </c:ext>
              </c:extLst>
            </c:dLbl>
            <c:dLbl>
              <c:idx val="29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1B4-4D5E-836F-9BD3C9ACCF72}"/>
                </c:ext>
              </c:extLst>
            </c:dLbl>
            <c:dLbl>
              <c:idx val="29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1B4-4D5E-836F-9BD3C9ACCF72}"/>
                </c:ext>
              </c:extLst>
            </c:dLbl>
            <c:dLbl>
              <c:idx val="29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1B4-4D5E-836F-9BD3C9ACCF72}"/>
                </c:ext>
              </c:extLst>
            </c:dLbl>
            <c:dLbl>
              <c:idx val="29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1B4-4D5E-836F-9BD3C9ACCF72}"/>
                </c:ext>
              </c:extLst>
            </c:dLbl>
            <c:dLbl>
              <c:idx val="29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1B4-4D5E-836F-9BD3C9ACCF72}"/>
                </c:ext>
              </c:extLst>
            </c:dLbl>
            <c:dLbl>
              <c:idx val="29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1B4-4D5E-836F-9BD3C9ACCF72}"/>
                </c:ext>
              </c:extLst>
            </c:dLbl>
            <c:dLbl>
              <c:idx val="29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1B4-4D5E-836F-9BD3C9ACCF72}"/>
                </c:ext>
              </c:extLst>
            </c:dLbl>
            <c:dLbl>
              <c:idx val="29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1B4-4D5E-836F-9BD3C9ACCF72}"/>
                </c:ext>
              </c:extLst>
            </c:dLbl>
            <c:dLbl>
              <c:idx val="29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1B4-4D5E-836F-9BD3C9ACCF72}"/>
                </c:ext>
              </c:extLst>
            </c:dLbl>
            <c:dLbl>
              <c:idx val="29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1B4-4D5E-836F-9BD3C9ACCF72}"/>
                </c:ext>
              </c:extLst>
            </c:dLbl>
            <c:dLbl>
              <c:idx val="29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71B4-4D5E-836F-9BD3C9ACCF72}"/>
                </c:ext>
              </c:extLst>
            </c:dLbl>
            <c:dLbl>
              <c:idx val="29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71B4-4D5E-836F-9BD3C9ACCF72}"/>
                </c:ext>
              </c:extLst>
            </c:dLbl>
            <c:dLbl>
              <c:idx val="29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71B4-4D5E-836F-9BD3C9ACCF72}"/>
                </c:ext>
              </c:extLst>
            </c:dLbl>
            <c:dLbl>
              <c:idx val="29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AE8-4DCF-9FEA-0F51C0FDBBC1}"/>
                </c:ext>
              </c:extLst>
            </c:dLbl>
            <c:dLbl>
              <c:idx val="30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AE8-4DCF-9FEA-0F51C0FDBBC1}"/>
                </c:ext>
              </c:extLst>
            </c:dLbl>
            <c:dLbl>
              <c:idx val="30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AE8-4DCF-9FEA-0F51C0FDBBC1}"/>
                </c:ext>
              </c:extLst>
            </c:dLbl>
            <c:dLbl>
              <c:idx val="30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AE8-4DCF-9FEA-0F51C0FDBBC1}"/>
                </c:ext>
              </c:extLst>
            </c:dLbl>
            <c:dLbl>
              <c:idx val="30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AE8-4DCF-9FEA-0F51C0FDBBC1}"/>
                </c:ext>
              </c:extLst>
            </c:dLbl>
            <c:dLbl>
              <c:idx val="30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AE8-4DCF-9FEA-0F51C0FDBBC1}"/>
                </c:ext>
              </c:extLst>
            </c:dLbl>
            <c:dLbl>
              <c:idx val="30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AE8-4DCF-9FEA-0F51C0FDBBC1}"/>
                </c:ext>
              </c:extLst>
            </c:dLbl>
            <c:dLbl>
              <c:idx val="30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AE8-4DCF-9FEA-0F51C0FDBBC1}"/>
                </c:ext>
              </c:extLst>
            </c:dLbl>
            <c:dLbl>
              <c:idx val="30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AE8-4DCF-9FEA-0F51C0FDBBC1}"/>
                </c:ext>
              </c:extLst>
            </c:dLbl>
            <c:dLbl>
              <c:idx val="30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AE8-4DCF-9FEA-0F51C0FDBBC1}"/>
                </c:ext>
              </c:extLst>
            </c:dLbl>
            <c:dLbl>
              <c:idx val="30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AE8-4DCF-9FEA-0F51C0FDBBC1}"/>
                </c:ext>
              </c:extLst>
            </c:dLbl>
            <c:dLbl>
              <c:idx val="30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AE8-4DCF-9FEA-0F51C0FDBBC1}"/>
                </c:ext>
              </c:extLst>
            </c:dLbl>
            <c:dLbl>
              <c:idx val="30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AE8-4DCF-9FEA-0F51C0FDBBC1}"/>
                </c:ext>
              </c:extLst>
            </c:dLbl>
            <c:dLbl>
              <c:idx val="30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9AE8-4DCF-9FEA-0F51C0FDBBC1}"/>
                </c:ext>
              </c:extLst>
            </c:dLbl>
            <c:dLbl>
              <c:idx val="30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9AE8-4DCF-9FEA-0F51C0FDBBC1}"/>
                </c:ext>
              </c:extLst>
            </c:dLbl>
            <c:dLbl>
              <c:idx val="30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9AE8-4DCF-9FEA-0F51C0FDBBC1}"/>
                </c:ext>
              </c:extLst>
            </c:dLbl>
            <c:dLbl>
              <c:idx val="30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9AE8-4DCF-9FEA-0F51C0FDBBC1}"/>
                </c:ext>
              </c:extLst>
            </c:dLbl>
            <c:dLbl>
              <c:idx val="30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9AE8-4DCF-9FEA-0F51C0FDBBC1}"/>
                </c:ext>
              </c:extLst>
            </c:dLbl>
            <c:dLbl>
              <c:idx val="30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9AE8-4DCF-9FEA-0F51C0FDBBC1}"/>
                </c:ext>
              </c:extLst>
            </c:dLbl>
            <c:dLbl>
              <c:idx val="30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9AE8-4DCF-9FEA-0F51C0FDBBC1}"/>
                </c:ext>
              </c:extLst>
            </c:dLbl>
            <c:dLbl>
              <c:idx val="30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9AE8-4DCF-9FEA-0F51C0FDBBC1}"/>
                </c:ext>
              </c:extLst>
            </c:dLbl>
            <c:dLbl>
              <c:idx val="30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9AE8-4DCF-9FEA-0F51C0FDBBC1}"/>
                </c:ext>
              </c:extLst>
            </c:dLbl>
            <c:dLbl>
              <c:idx val="30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9AE8-4DCF-9FEA-0F51C0FDBBC1}"/>
                </c:ext>
              </c:extLst>
            </c:dLbl>
            <c:dLbl>
              <c:idx val="30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9AE8-4DCF-9FEA-0F51C0FDBBC1}"/>
                </c:ext>
              </c:extLst>
            </c:dLbl>
            <c:dLbl>
              <c:idx val="30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9AE8-4DCF-9FEA-0F51C0FDBBC1}"/>
                </c:ext>
              </c:extLst>
            </c:dLbl>
            <c:dLbl>
              <c:idx val="30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9AE8-4DCF-9FEA-0F51C0FDBBC1}"/>
                </c:ext>
              </c:extLst>
            </c:dLbl>
            <c:dLbl>
              <c:idx val="30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9AE8-4DCF-9FEA-0F51C0FDBBC1}"/>
                </c:ext>
              </c:extLst>
            </c:dLbl>
            <c:dLbl>
              <c:idx val="30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9AE8-4DCF-9FEA-0F51C0FDBBC1}"/>
                </c:ext>
              </c:extLst>
            </c:dLbl>
            <c:dLbl>
              <c:idx val="30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9AE8-4DCF-9FEA-0F51C0FDBBC1}"/>
                </c:ext>
              </c:extLst>
            </c:dLbl>
            <c:dLbl>
              <c:idx val="30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9AE8-4DCF-9FEA-0F51C0FDBBC1}"/>
                </c:ext>
              </c:extLst>
            </c:dLbl>
            <c:dLbl>
              <c:idx val="30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9AE8-4DCF-9FEA-0F51C0FDBBC1}"/>
                </c:ext>
              </c:extLst>
            </c:dLbl>
            <c:dLbl>
              <c:idx val="30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F94-45FE-8180-7678E4170714}"/>
                </c:ext>
              </c:extLst>
            </c:dLbl>
            <c:dLbl>
              <c:idx val="30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F94-45FE-8180-7678E4170714}"/>
                </c:ext>
              </c:extLst>
            </c:dLbl>
            <c:dLbl>
              <c:idx val="30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F94-45FE-8180-7678E4170714}"/>
                </c:ext>
              </c:extLst>
            </c:dLbl>
            <c:dLbl>
              <c:idx val="30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F94-45FE-8180-7678E4170714}"/>
                </c:ext>
              </c:extLst>
            </c:dLbl>
            <c:dLbl>
              <c:idx val="30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F94-45FE-8180-7678E4170714}"/>
                </c:ext>
              </c:extLst>
            </c:dLbl>
            <c:dLbl>
              <c:idx val="30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F94-45FE-8180-7678E4170714}"/>
                </c:ext>
              </c:extLst>
            </c:dLbl>
            <c:dLbl>
              <c:idx val="30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F94-45FE-8180-7678E4170714}"/>
                </c:ext>
              </c:extLst>
            </c:dLbl>
            <c:dLbl>
              <c:idx val="30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F94-45FE-8180-7678E4170714}"/>
                </c:ext>
              </c:extLst>
            </c:dLbl>
            <c:dLbl>
              <c:idx val="30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F94-45FE-8180-7678E4170714}"/>
                </c:ext>
              </c:extLst>
            </c:dLbl>
            <c:dLbl>
              <c:idx val="30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F94-45FE-8180-7678E4170714}"/>
                </c:ext>
              </c:extLst>
            </c:dLbl>
            <c:dLbl>
              <c:idx val="30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F94-45FE-8180-7678E4170714}"/>
                </c:ext>
              </c:extLst>
            </c:dLbl>
            <c:dLbl>
              <c:idx val="30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F94-45FE-8180-7678E4170714}"/>
                </c:ext>
              </c:extLst>
            </c:dLbl>
            <c:dLbl>
              <c:idx val="30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F94-45FE-8180-7678E4170714}"/>
                </c:ext>
              </c:extLst>
            </c:dLbl>
            <c:dLbl>
              <c:idx val="30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F94-45FE-8180-7678E4170714}"/>
                </c:ext>
              </c:extLst>
            </c:dLbl>
            <c:dLbl>
              <c:idx val="30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F94-45FE-8180-7678E4170714}"/>
                </c:ext>
              </c:extLst>
            </c:dLbl>
            <c:dLbl>
              <c:idx val="30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BF94-45FE-8180-7678E4170714}"/>
                </c:ext>
              </c:extLst>
            </c:dLbl>
            <c:dLbl>
              <c:idx val="30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BF94-45FE-8180-7678E4170714}"/>
                </c:ext>
              </c:extLst>
            </c:dLbl>
            <c:dLbl>
              <c:idx val="30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BF94-45FE-8180-7678E4170714}"/>
                </c:ext>
              </c:extLst>
            </c:dLbl>
            <c:dLbl>
              <c:idx val="30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BF94-45FE-8180-7678E4170714}"/>
                </c:ext>
              </c:extLst>
            </c:dLbl>
            <c:dLbl>
              <c:idx val="30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BF94-45FE-8180-7678E4170714}"/>
                </c:ext>
              </c:extLst>
            </c:dLbl>
            <c:dLbl>
              <c:idx val="30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BF94-45FE-8180-7678E4170714}"/>
                </c:ext>
              </c:extLst>
            </c:dLbl>
            <c:dLbl>
              <c:idx val="30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BF94-45FE-8180-7678E4170714}"/>
                </c:ext>
              </c:extLst>
            </c:dLbl>
            <c:dLbl>
              <c:idx val="30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BF94-45FE-8180-7678E4170714}"/>
                </c:ext>
              </c:extLst>
            </c:dLbl>
            <c:dLbl>
              <c:idx val="30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BF94-45FE-8180-7678E4170714}"/>
                </c:ext>
              </c:extLst>
            </c:dLbl>
            <c:dLbl>
              <c:idx val="30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BF94-45FE-8180-7678E4170714}"/>
                </c:ext>
              </c:extLst>
            </c:dLbl>
            <c:dLbl>
              <c:idx val="30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BF94-45FE-8180-7678E4170714}"/>
                </c:ext>
              </c:extLst>
            </c:dLbl>
            <c:dLbl>
              <c:idx val="30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BF94-45FE-8180-7678E4170714}"/>
                </c:ext>
              </c:extLst>
            </c:dLbl>
            <c:dLbl>
              <c:idx val="30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BF94-45FE-8180-7678E4170714}"/>
                </c:ext>
              </c:extLst>
            </c:dLbl>
            <c:dLbl>
              <c:idx val="30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BF94-45FE-8180-7678E4170714}"/>
                </c:ext>
              </c:extLst>
            </c:dLbl>
            <c:dLbl>
              <c:idx val="30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BF94-45FE-8180-7678E4170714}"/>
                </c:ext>
              </c:extLst>
            </c:dLbl>
            <c:dLbl>
              <c:idx val="30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91A-4CDE-B551-BFFF5FEA3988}"/>
                </c:ext>
              </c:extLst>
            </c:dLbl>
            <c:dLbl>
              <c:idx val="30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91A-4CDE-B551-BFFF5FEA3988}"/>
                </c:ext>
              </c:extLst>
            </c:dLbl>
            <c:dLbl>
              <c:idx val="30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91A-4CDE-B551-BFFF5FEA3988}"/>
                </c:ext>
              </c:extLst>
            </c:dLbl>
            <c:dLbl>
              <c:idx val="30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91A-4CDE-B551-BFFF5FEA3988}"/>
                </c:ext>
              </c:extLst>
            </c:dLbl>
            <c:dLbl>
              <c:idx val="30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91A-4CDE-B551-BFFF5FEA3988}"/>
                </c:ext>
              </c:extLst>
            </c:dLbl>
            <c:dLbl>
              <c:idx val="30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91A-4CDE-B551-BFFF5FEA3988}"/>
                </c:ext>
              </c:extLst>
            </c:dLbl>
            <c:dLbl>
              <c:idx val="30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91A-4CDE-B551-BFFF5FEA3988}"/>
                </c:ext>
              </c:extLst>
            </c:dLbl>
            <c:dLbl>
              <c:idx val="30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91A-4CDE-B551-BFFF5FEA3988}"/>
                </c:ext>
              </c:extLst>
            </c:dLbl>
            <c:dLbl>
              <c:idx val="30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91A-4CDE-B551-BFFF5FEA3988}"/>
                </c:ext>
              </c:extLst>
            </c:dLbl>
            <c:dLbl>
              <c:idx val="30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891A-4CDE-B551-BFFF5FEA3988}"/>
                </c:ext>
              </c:extLst>
            </c:dLbl>
            <c:dLbl>
              <c:idx val="30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891A-4CDE-B551-BFFF5FEA3988}"/>
                </c:ext>
              </c:extLst>
            </c:dLbl>
            <c:dLbl>
              <c:idx val="30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6545-42BE-ADCC-542F3DC0A5BF}"/>
                </c:ext>
              </c:extLst>
            </c:dLbl>
            <c:dLbl>
              <c:idx val="30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545-42BE-ADCC-542F3DC0A5BF}"/>
                </c:ext>
              </c:extLst>
            </c:dLbl>
            <c:dLbl>
              <c:idx val="30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545-42BE-ADCC-542F3DC0A5BF}"/>
                </c:ext>
              </c:extLst>
            </c:dLbl>
            <c:dLbl>
              <c:idx val="30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545-42BE-ADCC-542F3DC0A5BF}"/>
                </c:ext>
              </c:extLst>
            </c:dLbl>
            <c:dLbl>
              <c:idx val="30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545-42BE-ADCC-542F3DC0A5BF}"/>
                </c:ext>
              </c:extLst>
            </c:dLbl>
            <c:dLbl>
              <c:idx val="30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545-42BE-ADCC-542F3DC0A5BF}"/>
                </c:ext>
              </c:extLst>
            </c:dLbl>
            <c:dLbl>
              <c:idx val="30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545-42BE-ADCC-542F3DC0A5BF}"/>
                </c:ext>
              </c:extLst>
            </c:dLbl>
            <c:dLbl>
              <c:idx val="30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545-42BE-ADCC-542F3DC0A5BF}"/>
                </c:ext>
              </c:extLst>
            </c:dLbl>
            <c:dLbl>
              <c:idx val="30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545-42BE-ADCC-542F3DC0A5BF}"/>
                </c:ext>
              </c:extLst>
            </c:dLbl>
            <c:dLbl>
              <c:idx val="30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545-42BE-ADCC-542F3DC0A5BF}"/>
                </c:ext>
              </c:extLst>
            </c:dLbl>
            <c:dLbl>
              <c:idx val="30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545-42BE-ADCC-542F3DC0A5BF}"/>
                </c:ext>
              </c:extLst>
            </c:dLbl>
            <c:dLbl>
              <c:idx val="30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545-42BE-ADCC-542F3DC0A5BF}"/>
                </c:ext>
              </c:extLst>
            </c:dLbl>
            <c:dLbl>
              <c:idx val="30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545-42BE-ADCC-542F3DC0A5BF}"/>
                </c:ext>
              </c:extLst>
            </c:dLbl>
            <c:dLbl>
              <c:idx val="30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6545-42BE-ADCC-542F3DC0A5BF}"/>
                </c:ext>
              </c:extLst>
            </c:dLbl>
            <c:dLbl>
              <c:idx val="30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6545-42BE-ADCC-542F3DC0A5BF}"/>
                </c:ext>
              </c:extLst>
            </c:dLbl>
            <c:dLbl>
              <c:idx val="30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6545-42BE-ADCC-542F3DC0A5BF}"/>
                </c:ext>
              </c:extLst>
            </c:dLbl>
            <c:dLbl>
              <c:idx val="30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6545-42BE-ADCC-542F3DC0A5BF}"/>
                </c:ext>
              </c:extLst>
            </c:dLbl>
            <c:dLbl>
              <c:idx val="30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6545-42BE-ADCC-542F3DC0A5BF}"/>
                </c:ext>
              </c:extLst>
            </c:dLbl>
            <c:dLbl>
              <c:idx val="30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6545-42BE-ADCC-542F3DC0A5BF}"/>
                </c:ext>
              </c:extLst>
            </c:dLbl>
            <c:dLbl>
              <c:idx val="30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6545-42BE-ADCC-542F3DC0A5BF}"/>
                </c:ext>
              </c:extLst>
            </c:dLbl>
            <c:dLbl>
              <c:idx val="30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6545-42BE-ADCC-542F3DC0A5BF}"/>
                </c:ext>
              </c:extLst>
            </c:dLbl>
            <c:dLbl>
              <c:idx val="30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6545-42BE-ADCC-542F3DC0A5BF}"/>
                </c:ext>
              </c:extLst>
            </c:dLbl>
            <c:dLbl>
              <c:idx val="30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6545-42BE-ADCC-542F3DC0A5BF}"/>
                </c:ext>
              </c:extLst>
            </c:dLbl>
            <c:dLbl>
              <c:idx val="30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6545-42BE-ADCC-542F3DC0A5BF}"/>
                </c:ext>
              </c:extLst>
            </c:dLbl>
            <c:dLbl>
              <c:idx val="30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6420-4C3C-B72C-B7960AE52ECC}"/>
                </c:ext>
              </c:extLst>
            </c:dLbl>
            <c:dLbl>
              <c:idx val="30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420-4C3C-B72C-B7960AE52ECC}"/>
                </c:ext>
              </c:extLst>
            </c:dLbl>
            <c:dLbl>
              <c:idx val="30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420-4C3C-B72C-B7960AE52ECC}"/>
                </c:ext>
              </c:extLst>
            </c:dLbl>
            <c:dLbl>
              <c:idx val="30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420-4C3C-B72C-B7960AE52ECC}"/>
                </c:ext>
              </c:extLst>
            </c:dLbl>
            <c:dLbl>
              <c:idx val="30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420-4C3C-B72C-B7960AE52ECC}"/>
                </c:ext>
              </c:extLst>
            </c:dLbl>
            <c:dLbl>
              <c:idx val="31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420-4C3C-B72C-B7960AE52ECC}"/>
                </c:ext>
              </c:extLst>
            </c:dLbl>
            <c:dLbl>
              <c:idx val="31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420-4C3C-B72C-B7960AE52ECC}"/>
                </c:ext>
              </c:extLst>
            </c:dLbl>
            <c:dLbl>
              <c:idx val="31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420-4C3C-B72C-B7960AE52ECC}"/>
                </c:ext>
              </c:extLst>
            </c:dLbl>
            <c:dLbl>
              <c:idx val="31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420-4C3C-B72C-B7960AE52ECC}"/>
                </c:ext>
              </c:extLst>
            </c:dLbl>
            <c:dLbl>
              <c:idx val="31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420-4C3C-B72C-B7960AE52ECC}"/>
                </c:ext>
              </c:extLst>
            </c:dLbl>
            <c:dLbl>
              <c:idx val="31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420-4C3C-B72C-B7960AE52ECC}"/>
                </c:ext>
              </c:extLst>
            </c:dLbl>
            <c:dLbl>
              <c:idx val="31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420-4C3C-B72C-B7960AE52ECC}"/>
                </c:ext>
              </c:extLst>
            </c:dLbl>
            <c:dLbl>
              <c:idx val="31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420-4C3C-B72C-B7960AE52ECC}"/>
                </c:ext>
              </c:extLst>
            </c:dLbl>
            <c:dLbl>
              <c:idx val="31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6420-4C3C-B72C-B7960AE52ECC}"/>
                </c:ext>
              </c:extLst>
            </c:dLbl>
            <c:dLbl>
              <c:idx val="31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6420-4C3C-B72C-B7960AE52ECC}"/>
                </c:ext>
              </c:extLst>
            </c:dLbl>
            <c:dLbl>
              <c:idx val="31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6420-4C3C-B72C-B7960AE52ECC}"/>
                </c:ext>
              </c:extLst>
            </c:dLbl>
            <c:dLbl>
              <c:idx val="31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6420-4C3C-B72C-B7960AE52ECC}"/>
                </c:ext>
              </c:extLst>
            </c:dLbl>
            <c:dLbl>
              <c:idx val="31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6420-4C3C-B72C-B7960AE52ECC}"/>
                </c:ext>
              </c:extLst>
            </c:dLbl>
            <c:dLbl>
              <c:idx val="31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6420-4C3C-B72C-B7960AE52ECC}"/>
                </c:ext>
              </c:extLst>
            </c:dLbl>
            <c:dLbl>
              <c:idx val="31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6420-4C3C-B72C-B7960AE52ECC}"/>
                </c:ext>
              </c:extLst>
            </c:dLbl>
            <c:dLbl>
              <c:idx val="31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6420-4C3C-B72C-B7960AE52ECC}"/>
                </c:ext>
              </c:extLst>
            </c:dLbl>
            <c:dLbl>
              <c:idx val="31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6420-4C3C-B72C-B7960AE52ECC}"/>
                </c:ext>
              </c:extLst>
            </c:dLbl>
            <c:dLbl>
              <c:idx val="31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6420-4C3C-B72C-B7960AE52ECC}"/>
                </c:ext>
              </c:extLst>
            </c:dLbl>
            <c:dLbl>
              <c:idx val="31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6420-4C3C-B72C-B7960AE52ECC}"/>
                </c:ext>
              </c:extLst>
            </c:dLbl>
            <c:dLbl>
              <c:idx val="31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6420-4C3C-B72C-B7960AE52ECC}"/>
                </c:ext>
              </c:extLst>
            </c:dLbl>
            <c:dLbl>
              <c:idx val="31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6420-4C3C-B72C-B7960AE52ECC}"/>
                </c:ext>
              </c:extLst>
            </c:dLbl>
            <c:dLbl>
              <c:idx val="31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6420-4C3C-B72C-B7960AE52ECC}"/>
                </c:ext>
              </c:extLst>
            </c:dLbl>
            <c:dLbl>
              <c:idx val="31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6420-4C3C-B72C-B7960AE52ECC}"/>
                </c:ext>
              </c:extLst>
            </c:dLbl>
            <c:dLbl>
              <c:idx val="31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6420-4C3C-B72C-B7960AE52ECC}"/>
                </c:ext>
              </c:extLst>
            </c:dLbl>
            <c:dLbl>
              <c:idx val="31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6420-4C3C-B72C-B7960AE52ECC}"/>
                </c:ext>
              </c:extLst>
            </c:dLbl>
            <c:dLbl>
              <c:idx val="31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6420-4C3C-B72C-B7960AE52ECC}"/>
                </c:ext>
              </c:extLst>
            </c:dLbl>
            <c:dLbl>
              <c:idx val="31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6420-4C3C-B72C-B7960AE52ECC}"/>
                </c:ext>
              </c:extLst>
            </c:dLbl>
            <c:dLbl>
              <c:idx val="31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6420-4C3C-B72C-B7960AE52ECC}"/>
                </c:ext>
              </c:extLst>
            </c:dLbl>
            <c:dLbl>
              <c:idx val="31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6420-4C3C-B72C-B7960AE52ECC}"/>
                </c:ext>
              </c:extLst>
            </c:dLbl>
            <c:dLbl>
              <c:idx val="31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6420-4C3C-B72C-B7960AE52ECC}"/>
                </c:ext>
              </c:extLst>
            </c:dLbl>
            <c:dLbl>
              <c:idx val="31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6420-4C3C-B72C-B7960AE52ECC}"/>
                </c:ext>
              </c:extLst>
            </c:dLbl>
            <c:dLbl>
              <c:idx val="31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6420-4C3C-B72C-B7960AE52ECC}"/>
                </c:ext>
              </c:extLst>
            </c:dLbl>
            <c:dLbl>
              <c:idx val="31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6420-4C3C-B72C-B7960AE52ECC}"/>
                </c:ext>
              </c:extLst>
            </c:dLbl>
            <c:dLbl>
              <c:idx val="31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6420-4C3C-B72C-B7960AE52ECC}"/>
                </c:ext>
              </c:extLst>
            </c:dLbl>
            <c:dLbl>
              <c:idx val="31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6420-4C3C-B72C-B7960AE52ECC}"/>
                </c:ext>
              </c:extLst>
            </c:dLbl>
            <c:dLbl>
              <c:idx val="31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9-6420-4C3C-B72C-B7960AE52ECC}"/>
                </c:ext>
              </c:extLst>
            </c:dLbl>
            <c:dLbl>
              <c:idx val="31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A-6420-4C3C-B72C-B7960AE52ECC}"/>
                </c:ext>
              </c:extLst>
            </c:dLbl>
            <c:dLbl>
              <c:idx val="31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B-6420-4C3C-B72C-B7960AE52ECC}"/>
                </c:ext>
              </c:extLst>
            </c:dLbl>
            <c:dLbl>
              <c:idx val="31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C-6420-4C3C-B72C-B7960AE52ECC}"/>
                </c:ext>
              </c:extLst>
            </c:dLbl>
            <c:dLbl>
              <c:idx val="31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D-6420-4C3C-B72C-B7960AE52ECC}"/>
                </c:ext>
              </c:extLst>
            </c:dLbl>
            <c:dLbl>
              <c:idx val="31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E-6420-4C3C-B72C-B7960AE52ECC}"/>
                </c:ext>
              </c:extLst>
            </c:dLbl>
            <c:dLbl>
              <c:idx val="31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F-6420-4C3C-B72C-B7960AE52ECC}"/>
                </c:ext>
              </c:extLst>
            </c:dLbl>
            <c:dLbl>
              <c:idx val="31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0-6420-4C3C-B72C-B7960AE52ECC}"/>
                </c:ext>
              </c:extLst>
            </c:dLbl>
            <c:dLbl>
              <c:idx val="31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1-6420-4C3C-B72C-B7960AE52ECC}"/>
                </c:ext>
              </c:extLst>
            </c:dLbl>
            <c:dLbl>
              <c:idx val="31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2-6420-4C3C-B72C-B7960AE52ECC}"/>
                </c:ext>
              </c:extLst>
            </c:dLbl>
            <c:dLbl>
              <c:idx val="31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3-6420-4C3C-B72C-B7960AE52ECC}"/>
                </c:ext>
              </c:extLst>
            </c:dLbl>
            <c:dLbl>
              <c:idx val="31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4-6420-4C3C-B72C-B7960AE52ECC}"/>
                </c:ext>
              </c:extLst>
            </c:dLbl>
            <c:dLbl>
              <c:idx val="31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5-6420-4C3C-B72C-B7960AE52ECC}"/>
                </c:ext>
              </c:extLst>
            </c:dLbl>
            <c:dLbl>
              <c:idx val="31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6-6420-4C3C-B72C-B7960AE52ECC}"/>
                </c:ext>
              </c:extLst>
            </c:dLbl>
            <c:dLbl>
              <c:idx val="31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7-6420-4C3C-B72C-B7960AE52ECC}"/>
                </c:ext>
              </c:extLst>
            </c:dLbl>
            <c:dLbl>
              <c:idx val="31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8-6420-4C3C-B72C-B7960AE52ECC}"/>
                </c:ext>
              </c:extLst>
            </c:dLbl>
            <c:dLbl>
              <c:idx val="31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9-6420-4C3C-B72C-B7960AE52ECC}"/>
                </c:ext>
              </c:extLst>
            </c:dLbl>
            <c:dLbl>
              <c:idx val="31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A10-47FF-B7E4-C2314E32FAD8}"/>
                </c:ext>
              </c:extLst>
            </c:dLbl>
            <c:dLbl>
              <c:idx val="31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A10-47FF-B7E4-C2314E32FAD8}"/>
                </c:ext>
              </c:extLst>
            </c:dLbl>
            <c:dLbl>
              <c:idx val="31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A10-47FF-B7E4-C2314E32FAD8}"/>
                </c:ext>
              </c:extLst>
            </c:dLbl>
            <c:dLbl>
              <c:idx val="31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A10-47FF-B7E4-C2314E32FAD8}"/>
                </c:ext>
              </c:extLst>
            </c:dLbl>
            <c:dLbl>
              <c:idx val="31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A10-47FF-B7E4-C2314E32FAD8}"/>
                </c:ext>
              </c:extLst>
            </c:dLbl>
            <c:dLbl>
              <c:idx val="31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A10-47FF-B7E4-C2314E32FAD8}"/>
                </c:ext>
              </c:extLst>
            </c:dLbl>
            <c:dLbl>
              <c:idx val="31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A10-47FF-B7E4-C2314E32FAD8}"/>
                </c:ext>
              </c:extLst>
            </c:dLbl>
            <c:dLbl>
              <c:idx val="31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A10-47FF-B7E4-C2314E32FAD8}"/>
                </c:ext>
              </c:extLst>
            </c:dLbl>
            <c:dLbl>
              <c:idx val="31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A10-47FF-B7E4-C2314E32FAD8}"/>
                </c:ext>
              </c:extLst>
            </c:dLbl>
            <c:dLbl>
              <c:idx val="31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A10-47FF-B7E4-C2314E32FAD8}"/>
                </c:ext>
              </c:extLst>
            </c:dLbl>
            <c:dLbl>
              <c:idx val="31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A10-47FF-B7E4-C2314E32FAD8}"/>
                </c:ext>
              </c:extLst>
            </c:dLbl>
            <c:dLbl>
              <c:idx val="31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A10-47FF-B7E4-C2314E32FAD8}"/>
                </c:ext>
              </c:extLst>
            </c:dLbl>
            <c:dLbl>
              <c:idx val="31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A10-47FF-B7E4-C2314E32FAD8}"/>
                </c:ext>
              </c:extLst>
            </c:dLbl>
            <c:dLbl>
              <c:idx val="31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A10-47FF-B7E4-C2314E32FAD8}"/>
                </c:ext>
              </c:extLst>
            </c:dLbl>
            <c:dLbl>
              <c:idx val="31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A10-47FF-B7E4-C2314E32FAD8}"/>
                </c:ext>
              </c:extLst>
            </c:dLbl>
            <c:dLbl>
              <c:idx val="31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A10-47FF-B7E4-C2314E32FAD8}"/>
                </c:ext>
              </c:extLst>
            </c:dLbl>
            <c:dLbl>
              <c:idx val="31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A10-47FF-B7E4-C2314E32FAD8}"/>
                </c:ext>
              </c:extLst>
            </c:dLbl>
            <c:dLbl>
              <c:idx val="31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A10-47FF-B7E4-C2314E32FAD8}"/>
                </c:ext>
              </c:extLst>
            </c:dLbl>
            <c:dLbl>
              <c:idx val="31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A10-47FF-B7E4-C2314E32FAD8}"/>
                </c:ext>
              </c:extLst>
            </c:dLbl>
            <c:dLbl>
              <c:idx val="31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A10-47FF-B7E4-C2314E32FAD8}"/>
                </c:ext>
              </c:extLst>
            </c:dLbl>
            <c:dLbl>
              <c:idx val="31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A10-47FF-B7E4-C2314E32FAD8}"/>
                </c:ext>
              </c:extLst>
            </c:dLbl>
            <c:dLbl>
              <c:idx val="31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A10-47FF-B7E4-C2314E32FAD8}"/>
                </c:ext>
              </c:extLst>
            </c:dLbl>
            <c:dLbl>
              <c:idx val="31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A10-47FF-B7E4-C2314E32FAD8}"/>
                </c:ext>
              </c:extLst>
            </c:dLbl>
            <c:dLbl>
              <c:idx val="31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A10-47FF-B7E4-C2314E32FAD8}"/>
                </c:ext>
              </c:extLst>
            </c:dLbl>
            <c:dLbl>
              <c:idx val="31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A10-47FF-B7E4-C2314E32FAD8}"/>
                </c:ext>
              </c:extLst>
            </c:dLbl>
            <c:dLbl>
              <c:idx val="31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7A10-47FF-B7E4-C2314E32FAD8}"/>
                </c:ext>
              </c:extLst>
            </c:dLbl>
            <c:dLbl>
              <c:idx val="31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7A10-47FF-B7E4-C2314E32FAD8}"/>
                </c:ext>
              </c:extLst>
            </c:dLbl>
            <c:dLbl>
              <c:idx val="31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7A10-47FF-B7E4-C2314E32FAD8}"/>
                </c:ext>
              </c:extLst>
            </c:dLbl>
            <c:dLbl>
              <c:idx val="31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7A10-47FF-B7E4-C2314E32FAD8}"/>
                </c:ext>
              </c:extLst>
            </c:dLbl>
            <c:dLbl>
              <c:idx val="31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7A10-47FF-B7E4-C2314E32FAD8}"/>
                </c:ext>
              </c:extLst>
            </c:dLbl>
            <c:dLbl>
              <c:idx val="31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7A10-47FF-B7E4-C2314E32FAD8}"/>
                </c:ext>
              </c:extLst>
            </c:dLbl>
            <c:dLbl>
              <c:idx val="31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7A10-47FF-B7E4-C2314E32FAD8}"/>
                </c:ext>
              </c:extLst>
            </c:dLbl>
            <c:dLbl>
              <c:idx val="31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36C-429A-8683-5B493D43CB1A}"/>
                </c:ext>
              </c:extLst>
            </c:dLbl>
            <c:dLbl>
              <c:idx val="31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36C-429A-8683-5B493D43CB1A}"/>
                </c:ext>
              </c:extLst>
            </c:dLbl>
            <c:dLbl>
              <c:idx val="31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36C-429A-8683-5B493D43CB1A}"/>
                </c:ext>
              </c:extLst>
            </c:dLbl>
            <c:dLbl>
              <c:idx val="31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36C-429A-8683-5B493D43CB1A}"/>
                </c:ext>
              </c:extLst>
            </c:dLbl>
            <c:dLbl>
              <c:idx val="31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36C-429A-8683-5B493D43CB1A}"/>
                </c:ext>
              </c:extLst>
            </c:dLbl>
            <c:dLbl>
              <c:idx val="31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36C-429A-8683-5B493D43CB1A}"/>
                </c:ext>
              </c:extLst>
            </c:dLbl>
            <c:dLbl>
              <c:idx val="31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36C-429A-8683-5B493D43CB1A}"/>
                </c:ext>
              </c:extLst>
            </c:dLbl>
            <c:dLbl>
              <c:idx val="31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36C-429A-8683-5B493D43CB1A}"/>
                </c:ext>
              </c:extLst>
            </c:dLbl>
            <c:dLbl>
              <c:idx val="31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36C-429A-8683-5B493D43CB1A}"/>
                </c:ext>
              </c:extLst>
            </c:dLbl>
            <c:dLbl>
              <c:idx val="31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36C-429A-8683-5B493D43CB1A}"/>
                </c:ext>
              </c:extLst>
            </c:dLbl>
            <c:dLbl>
              <c:idx val="31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36C-429A-8683-5B493D43CB1A}"/>
                </c:ext>
              </c:extLst>
            </c:dLbl>
            <c:dLbl>
              <c:idx val="31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36C-429A-8683-5B493D43CB1A}"/>
                </c:ext>
              </c:extLst>
            </c:dLbl>
            <c:dLbl>
              <c:idx val="31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36C-429A-8683-5B493D43CB1A}"/>
                </c:ext>
              </c:extLst>
            </c:dLbl>
            <c:dLbl>
              <c:idx val="31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36C-429A-8683-5B493D43CB1A}"/>
                </c:ext>
              </c:extLst>
            </c:dLbl>
            <c:dLbl>
              <c:idx val="31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36C-429A-8683-5B493D43CB1A}"/>
                </c:ext>
              </c:extLst>
            </c:dLbl>
            <c:dLbl>
              <c:idx val="31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36C-429A-8683-5B493D43CB1A}"/>
                </c:ext>
              </c:extLst>
            </c:dLbl>
            <c:dLbl>
              <c:idx val="32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36C-429A-8683-5B493D43CB1A}"/>
                </c:ext>
              </c:extLst>
            </c:dLbl>
            <c:dLbl>
              <c:idx val="32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36C-429A-8683-5B493D43CB1A}"/>
                </c:ext>
              </c:extLst>
            </c:dLbl>
            <c:dLbl>
              <c:idx val="32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36C-429A-8683-5B493D43CB1A}"/>
                </c:ext>
              </c:extLst>
            </c:dLbl>
            <c:dLbl>
              <c:idx val="32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36C-429A-8683-5B493D43CB1A}"/>
                </c:ext>
              </c:extLst>
            </c:dLbl>
            <c:dLbl>
              <c:idx val="32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36C-429A-8683-5B493D43CB1A}"/>
                </c:ext>
              </c:extLst>
            </c:dLbl>
            <c:dLbl>
              <c:idx val="32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36C-429A-8683-5B493D43CB1A}"/>
                </c:ext>
              </c:extLst>
            </c:dLbl>
            <c:dLbl>
              <c:idx val="32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36C-429A-8683-5B493D43CB1A}"/>
                </c:ext>
              </c:extLst>
            </c:dLbl>
            <c:dLbl>
              <c:idx val="32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36C-429A-8683-5B493D43CB1A}"/>
                </c:ext>
              </c:extLst>
            </c:dLbl>
            <c:dLbl>
              <c:idx val="32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36C-429A-8683-5B493D43CB1A}"/>
                </c:ext>
              </c:extLst>
            </c:dLbl>
            <c:dLbl>
              <c:idx val="32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36C-429A-8683-5B493D43CB1A}"/>
                </c:ext>
              </c:extLst>
            </c:dLbl>
            <c:dLbl>
              <c:idx val="32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36C-429A-8683-5B493D43CB1A}"/>
                </c:ext>
              </c:extLst>
            </c:dLbl>
            <c:dLbl>
              <c:idx val="32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36C-429A-8683-5B493D43CB1A}"/>
                </c:ext>
              </c:extLst>
            </c:dLbl>
            <c:dLbl>
              <c:idx val="32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36C-429A-8683-5B493D43CB1A}"/>
                </c:ext>
              </c:extLst>
            </c:dLbl>
            <c:dLbl>
              <c:idx val="32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5827-4D5B-9DF8-7695687BC7FE}"/>
                </c:ext>
              </c:extLst>
            </c:dLbl>
            <c:dLbl>
              <c:idx val="32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5827-4D5B-9DF8-7695687BC7FE}"/>
                </c:ext>
              </c:extLst>
            </c:dLbl>
            <c:dLbl>
              <c:idx val="32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5827-4D5B-9DF8-7695687BC7FE}"/>
                </c:ext>
              </c:extLst>
            </c:dLbl>
            <c:dLbl>
              <c:idx val="32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5827-4D5B-9DF8-7695687BC7FE}"/>
                </c:ext>
              </c:extLst>
            </c:dLbl>
            <c:dLbl>
              <c:idx val="32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5827-4D5B-9DF8-7695687BC7FE}"/>
                </c:ext>
              </c:extLst>
            </c:dLbl>
            <c:dLbl>
              <c:idx val="32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5827-4D5B-9DF8-7695687BC7FE}"/>
                </c:ext>
              </c:extLst>
            </c:dLbl>
            <c:dLbl>
              <c:idx val="32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5827-4D5B-9DF8-7695687BC7FE}"/>
                </c:ext>
              </c:extLst>
            </c:dLbl>
            <c:dLbl>
              <c:idx val="32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5827-4D5B-9DF8-7695687BC7FE}"/>
                </c:ext>
              </c:extLst>
            </c:dLbl>
            <c:dLbl>
              <c:idx val="32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5827-4D5B-9DF8-7695687BC7FE}"/>
                </c:ext>
              </c:extLst>
            </c:dLbl>
            <c:dLbl>
              <c:idx val="32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5827-4D5B-9DF8-7695687BC7FE}"/>
                </c:ext>
              </c:extLst>
            </c:dLbl>
            <c:dLbl>
              <c:idx val="32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5827-4D5B-9DF8-7695687BC7FE}"/>
                </c:ext>
              </c:extLst>
            </c:dLbl>
            <c:dLbl>
              <c:idx val="32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5827-4D5B-9DF8-7695687BC7FE}"/>
                </c:ext>
              </c:extLst>
            </c:dLbl>
            <c:dLbl>
              <c:idx val="32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5827-4D5B-9DF8-7695687BC7FE}"/>
                </c:ext>
              </c:extLst>
            </c:dLbl>
            <c:dLbl>
              <c:idx val="32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5827-4D5B-9DF8-7695687BC7FE}"/>
                </c:ext>
              </c:extLst>
            </c:dLbl>
            <c:dLbl>
              <c:idx val="32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5827-4D5B-9DF8-7695687BC7FE}"/>
                </c:ext>
              </c:extLst>
            </c:dLbl>
            <c:dLbl>
              <c:idx val="32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5827-4D5B-9DF8-7695687BC7FE}"/>
                </c:ext>
              </c:extLst>
            </c:dLbl>
            <c:dLbl>
              <c:idx val="32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5827-4D5B-9DF8-7695687BC7FE}"/>
                </c:ext>
              </c:extLst>
            </c:dLbl>
            <c:dLbl>
              <c:idx val="32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5827-4D5B-9DF8-7695687BC7FE}"/>
                </c:ext>
              </c:extLst>
            </c:dLbl>
            <c:dLbl>
              <c:idx val="32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5827-4D5B-9DF8-7695687BC7FE}"/>
                </c:ext>
              </c:extLst>
            </c:dLbl>
            <c:dLbl>
              <c:idx val="32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5827-4D5B-9DF8-7695687BC7FE}"/>
                </c:ext>
              </c:extLst>
            </c:dLbl>
            <c:dLbl>
              <c:idx val="32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5827-4D5B-9DF8-7695687BC7FE}"/>
                </c:ext>
              </c:extLst>
            </c:dLbl>
            <c:dLbl>
              <c:idx val="32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5827-4D5B-9DF8-7695687BC7FE}"/>
                </c:ext>
              </c:extLst>
            </c:dLbl>
            <c:dLbl>
              <c:idx val="32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5827-4D5B-9DF8-7695687BC7FE}"/>
                </c:ext>
              </c:extLst>
            </c:dLbl>
            <c:dLbl>
              <c:idx val="32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5827-4D5B-9DF8-7695687BC7FE}"/>
                </c:ext>
              </c:extLst>
            </c:dLbl>
            <c:dLbl>
              <c:idx val="32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5827-4D5B-9DF8-7695687BC7FE}"/>
                </c:ext>
              </c:extLst>
            </c:dLbl>
            <c:dLbl>
              <c:idx val="32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5827-4D5B-9DF8-7695687BC7FE}"/>
                </c:ext>
              </c:extLst>
            </c:dLbl>
            <c:dLbl>
              <c:idx val="32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5827-4D5B-9DF8-7695687BC7FE}"/>
                </c:ext>
              </c:extLst>
            </c:dLbl>
            <c:dLbl>
              <c:idx val="32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5827-4D5B-9DF8-7695687BC7FE}"/>
                </c:ext>
              </c:extLst>
            </c:dLbl>
            <c:dLbl>
              <c:idx val="32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5827-4D5B-9DF8-7695687BC7FE}"/>
                </c:ext>
              </c:extLst>
            </c:dLbl>
            <c:dLbl>
              <c:idx val="32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5827-4D5B-9DF8-7695687BC7FE}"/>
                </c:ext>
              </c:extLst>
            </c:dLbl>
            <c:dLbl>
              <c:idx val="32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5827-4D5B-9DF8-7695687BC7FE}"/>
                </c:ext>
              </c:extLst>
            </c:dLbl>
            <c:dLbl>
              <c:idx val="32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573-41A4-AAF3-165C6A417933}"/>
                </c:ext>
              </c:extLst>
            </c:dLbl>
            <c:dLbl>
              <c:idx val="32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573-41A4-AAF3-165C6A417933}"/>
                </c:ext>
              </c:extLst>
            </c:dLbl>
            <c:dLbl>
              <c:idx val="32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573-41A4-AAF3-165C6A417933}"/>
                </c:ext>
              </c:extLst>
            </c:dLbl>
            <c:dLbl>
              <c:idx val="32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573-41A4-AAF3-165C6A417933}"/>
                </c:ext>
              </c:extLst>
            </c:dLbl>
            <c:dLbl>
              <c:idx val="32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573-41A4-AAF3-165C6A417933}"/>
                </c:ext>
              </c:extLst>
            </c:dLbl>
            <c:dLbl>
              <c:idx val="32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573-41A4-AAF3-165C6A417933}"/>
                </c:ext>
              </c:extLst>
            </c:dLbl>
            <c:dLbl>
              <c:idx val="32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573-41A4-AAF3-165C6A417933}"/>
                </c:ext>
              </c:extLst>
            </c:dLbl>
            <c:dLbl>
              <c:idx val="32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573-41A4-AAF3-165C6A417933}"/>
                </c:ext>
              </c:extLst>
            </c:dLbl>
            <c:dLbl>
              <c:idx val="32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573-41A4-AAF3-165C6A417933}"/>
                </c:ext>
              </c:extLst>
            </c:dLbl>
            <c:dLbl>
              <c:idx val="32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573-41A4-AAF3-165C6A417933}"/>
                </c:ext>
              </c:extLst>
            </c:dLbl>
            <c:dLbl>
              <c:idx val="32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573-41A4-AAF3-165C6A417933}"/>
                </c:ext>
              </c:extLst>
            </c:dLbl>
            <c:dLbl>
              <c:idx val="32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573-41A4-AAF3-165C6A417933}"/>
                </c:ext>
              </c:extLst>
            </c:dLbl>
            <c:dLbl>
              <c:idx val="32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573-41A4-AAF3-165C6A417933}"/>
                </c:ext>
              </c:extLst>
            </c:dLbl>
            <c:dLbl>
              <c:idx val="32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573-41A4-AAF3-165C6A417933}"/>
                </c:ext>
              </c:extLst>
            </c:dLbl>
            <c:dLbl>
              <c:idx val="32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573-41A4-AAF3-165C6A417933}"/>
                </c:ext>
              </c:extLst>
            </c:dLbl>
            <c:dLbl>
              <c:idx val="32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573-41A4-AAF3-165C6A417933}"/>
                </c:ext>
              </c:extLst>
            </c:dLbl>
            <c:dLbl>
              <c:idx val="32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573-41A4-AAF3-165C6A417933}"/>
                </c:ext>
              </c:extLst>
            </c:dLbl>
            <c:dLbl>
              <c:idx val="32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573-41A4-AAF3-165C6A417933}"/>
                </c:ext>
              </c:extLst>
            </c:dLbl>
            <c:dLbl>
              <c:idx val="32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573-41A4-AAF3-165C6A417933}"/>
                </c:ext>
              </c:extLst>
            </c:dLbl>
            <c:dLbl>
              <c:idx val="32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573-41A4-AAF3-165C6A417933}"/>
                </c:ext>
              </c:extLst>
            </c:dLbl>
            <c:dLbl>
              <c:idx val="32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573-41A4-AAF3-165C6A417933}"/>
                </c:ext>
              </c:extLst>
            </c:dLbl>
            <c:dLbl>
              <c:idx val="32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573-41A4-AAF3-165C6A417933}"/>
                </c:ext>
              </c:extLst>
            </c:dLbl>
            <c:dLbl>
              <c:idx val="32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573-41A4-AAF3-165C6A417933}"/>
                </c:ext>
              </c:extLst>
            </c:dLbl>
            <c:dLbl>
              <c:idx val="32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F573-41A4-AAF3-165C6A417933}"/>
                </c:ext>
              </c:extLst>
            </c:dLbl>
            <c:dLbl>
              <c:idx val="32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F573-41A4-AAF3-165C6A417933}"/>
                </c:ext>
              </c:extLst>
            </c:dLbl>
            <c:dLbl>
              <c:idx val="32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F573-41A4-AAF3-165C6A417933}"/>
                </c:ext>
              </c:extLst>
            </c:dLbl>
            <c:dLbl>
              <c:idx val="32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F573-41A4-AAF3-165C6A417933}"/>
                </c:ext>
              </c:extLst>
            </c:dLbl>
            <c:dLbl>
              <c:idx val="32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F573-41A4-AAF3-165C6A417933}"/>
                </c:ext>
              </c:extLst>
            </c:dLbl>
            <c:dLbl>
              <c:idx val="32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F573-41A4-AAF3-165C6A417933}"/>
                </c:ext>
              </c:extLst>
            </c:dLbl>
            <c:dLbl>
              <c:idx val="32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F573-41A4-AAF3-165C6A417933}"/>
                </c:ext>
              </c:extLst>
            </c:dLbl>
            <c:dLbl>
              <c:idx val="32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F573-41A4-AAF3-165C6A417933}"/>
                </c:ext>
              </c:extLst>
            </c:dLbl>
            <c:dLbl>
              <c:idx val="32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F573-41A4-AAF3-165C6A417933}"/>
                </c:ext>
              </c:extLst>
            </c:dLbl>
            <c:dLbl>
              <c:idx val="32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F573-41A4-AAF3-165C6A417933}"/>
                </c:ext>
              </c:extLst>
            </c:dLbl>
            <c:dLbl>
              <c:idx val="32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206-4B00-A225-5D3F27D768F2}"/>
                </c:ext>
              </c:extLst>
            </c:dLbl>
            <c:dLbl>
              <c:idx val="32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206-4B00-A225-5D3F27D768F2}"/>
                </c:ext>
              </c:extLst>
            </c:dLbl>
            <c:dLbl>
              <c:idx val="32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206-4B00-A225-5D3F27D768F2}"/>
                </c:ext>
              </c:extLst>
            </c:dLbl>
            <c:dLbl>
              <c:idx val="32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206-4B00-A225-5D3F27D768F2}"/>
                </c:ext>
              </c:extLst>
            </c:dLbl>
            <c:dLbl>
              <c:idx val="32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206-4B00-A225-5D3F27D768F2}"/>
                </c:ext>
              </c:extLst>
            </c:dLbl>
            <c:dLbl>
              <c:idx val="32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206-4B00-A225-5D3F27D768F2}"/>
                </c:ext>
              </c:extLst>
            </c:dLbl>
            <c:dLbl>
              <c:idx val="32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206-4B00-A225-5D3F27D768F2}"/>
                </c:ext>
              </c:extLst>
            </c:dLbl>
            <c:dLbl>
              <c:idx val="32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206-4B00-A225-5D3F27D768F2}"/>
                </c:ext>
              </c:extLst>
            </c:dLbl>
            <c:dLbl>
              <c:idx val="32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206-4B00-A225-5D3F27D768F2}"/>
                </c:ext>
              </c:extLst>
            </c:dLbl>
            <c:dLbl>
              <c:idx val="32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206-4B00-A225-5D3F27D768F2}"/>
                </c:ext>
              </c:extLst>
            </c:dLbl>
            <c:dLbl>
              <c:idx val="32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206-4B00-A225-5D3F27D768F2}"/>
                </c:ext>
              </c:extLst>
            </c:dLbl>
            <c:dLbl>
              <c:idx val="32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206-4B00-A225-5D3F27D768F2}"/>
                </c:ext>
              </c:extLst>
            </c:dLbl>
            <c:dLbl>
              <c:idx val="32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206-4B00-A225-5D3F27D768F2}"/>
                </c:ext>
              </c:extLst>
            </c:dLbl>
            <c:dLbl>
              <c:idx val="32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9206-4B00-A225-5D3F27D768F2}"/>
                </c:ext>
              </c:extLst>
            </c:dLbl>
            <c:dLbl>
              <c:idx val="32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9206-4B00-A225-5D3F27D768F2}"/>
                </c:ext>
              </c:extLst>
            </c:dLbl>
            <c:dLbl>
              <c:idx val="32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9206-4B00-A225-5D3F27D768F2}"/>
                </c:ext>
              </c:extLst>
            </c:dLbl>
            <c:dLbl>
              <c:idx val="32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9206-4B00-A225-5D3F27D768F2}"/>
                </c:ext>
              </c:extLst>
            </c:dLbl>
            <c:dLbl>
              <c:idx val="32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9206-4B00-A225-5D3F27D768F2}"/>
                </c:ext>
              </c:extLst>
            </c:dLbl>
            <c:dLbl>
              <c:idx val="32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9206-4B00-A225-5D3F27D768F2}"/>
                </c:ext>
              </c:extLst>
            </c:dLbl>
            <c:dLbl>
              <c:idx val="32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9206-4B00-A225-5D3F27D768F2}"/>
                </c:ext>
              </c:extLst>
            </c:dLbl>
            <c:dLbl>
              <c:idx val="32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9206-4B00-A225-5D3F27D768F2}"/>
                </c:ext>
              </c:extLst>
            </c:dLbl>
            <c:dLbl>
              <c:idx val="32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9206-4B00-A225-5D3F27D768F2}"/>
                </c:ext>
              </c:extLst>
            </c:dLbl>
            <c:dLbl>
              <c:idx val="32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9206-4B00-A225-5D3F27D768F2}"/>
                </c:ext>
              </c:extLst>
            </c:dLbl>
            <c:dLbl>
              <c:idx val="33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9206-4B00-A225-5D3F27D768F2}"/>
                </c:ext>
              </c:extLst>
            </c:dLbl>
            <c:dLbl>
              <c:idx val="33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9206-4B00-A225-5D3F27D768F2}"/>
                </c:ext>
              </c:extLst>
            </c:dLbl>
            <c:dLbl>
              <c:idx val="33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9206-4B00-A225-5D3F27D768F2}"/>
                </c:ext>
              </c:extLst>
            </c:dLbl>
            <c:dLbl>
              <c:idx val="33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9206-4B00-A225-5D3F27D768F2}"/>
                </c:ext>
              </c:extLst>
            </c:dLbl>
            <c:dLbl>
              <c:idx val="33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9206-4B00-A225-5D3F27D768F2}"/>
                </c:ext>
              </c:extLst>
            </c:dLbl>
            <c:dLbl>
              <c:idx val="33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9206-4B00-A225-5D3F27D768F2}"/>
                </c:ext>
              </c:extLst>
            </c:dLbl>
            <c:dLbl>
              <c:idx val="33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9206-4B00-A225-5D3F27D768F2}"/>
                </c:ext>
              </c:extLst>
            </c:dLbl>
            <c:dLbl>
              <c:idx val="33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9206-4B00-A225-5D3F27D768F2}"/>
                </c:ext>
              </c:extLst>
            </c:dLbl>
            <c:dLbl>
              <c:idx val="33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E59-4E8C-8B61-AC42D575BE43}"/>
                </c:ext>
              </c:extLst>
            </c:dLbl>
            <c:dLbl>
              <c:idx val="33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E59-4E8C-8B61-AC42D575BE43}"/>
                </c:ext>
              </c:extLst>
            </c:dLbl>
            <c:dLbl>
              <c:idx val="33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E59-4E8C-8B61-AC42D575BE43}"/>
                </c:ext>
              </c:extLst>
            </c:dLbl>
            <c:dLbl>
              <c:idx val="33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E59-4E8C-8B61-AC42D575BE43}"/>
                </c:ext>
              </c:extLst>
            </c:dLbl>
            <c:dLbl>
              <c:idx val="33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E59-4E8C-8B61-AC42D575BE43}"/>
                </c:ext>
              </c:extLst>
            </c:dLbl>
            <c:dLbl>
              <c:idx val="33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E59-4E8C-8B61-AC42D575BE43}"/>
                </c:ext>
              </c:extLst>
            </c:dLbl>
            <c:dLbl>
              <c:idx val="33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E59-4E8C-8B61-AC42D575BE43}"/>
                </c:ext>
              </c:extLst>
            </c:dLbl>
            <c:dLbl>
              <c:idx val="33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E59-4E8C-8B61-AC42D575BE43}"/>
                </c:ext>
              </c:extLst>
            </c:dLbl>
            <c:dLbl>
              <c:idx val="33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E59-4E8C-8B61-AC42D575BE43}"/>
                </c:ext>
              </c:extLst>
            </c:dLbl>
            <c:dLbl>
              <c:idx val="33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E59-4E8C-8B61-AC42D575BE43}"/>
                </c:ext>
              </c:extLst>
            </c:dLbl>
            <c:dLbl>
              <c:idx val="33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E59-4E8C-8B61-AC42D575BE43}"/>
                </c:ext>
              </c:extLst>
            </c:dLbl>
            <c:dLbl>
              <c:idx val="33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E59-4E8C-8B61-AC42D575BE43}"/>
                </c:ext>
              </c:extLst>
            </c:dLbl>
            <c:dLbl>
              <c:idx val="33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E59-4E8C-8B61-AC42D575BE43}"/>
                </c:ext>
              </c:extLst>
            </c:dLbl>
            <c:dLbl>
              <c:idx val="33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E59-4E8C-8B61-AC42D575BE43}"/>
                </c:ext>
              </c:extLst>
            </c:dLbl>
            <c:dLbl>
              <c:idx val="33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E59-4E8C-8B61-AC42D575BE43}"/>
                </c:ext>
              </c:extLst>
            </c:dLbl>
            <c:dLbl>
              <c:idx val="33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E59-4E8C-8B61-AC42D575BE43}"/>
                </c:ext>
              </c:extLst>
            </c:dLbl>
            <c:dLbl>
              <c:idx val="33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E59-4E8C-8B61-AC42D575BE43}"/>
                </c:ext>
              </c:extLst>
            </c:dLbl>
            <c:dLbl>
              <c:idx val="33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E59-4E8C-8B61-AC42D575BE43}"/>
                </c:ext>
              </c:extLst>
            </c:dLbl>
            <c:dLbl>
              <c:idx val="33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E59-4E8C-8B61-AC42D575BE43}"/>
                </c:ext>
              </c:extLst>
            </c:dLbl>
            <c:dLbl>
              <c:idx val="33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E59-4E8C-8B61-AC42D575BE43}"/>
                </c:ext>
              </c:extLst>
            </c:dLbl>
            <c:dLbl>
              <c:idx val="33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E59-4E8C-8B61-AC42D575BE43}"/>
                </c:ext>
              </c:extLst>
            </c:dLbl>
            <c:dLbl>
              <c:idx val="33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E59-4E8C-8B61-AC42D575BE43}"/>
                </c:ext>
              </c:extLst>
            </c:dLbl>
            <c:dLbl>
              <c:idx val="33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E59-4E8C-8B61-AC42D575BE43}"/>
                </c:ext>
              </c:extLst>
            </c:dLbl>
            <c:dLbl>
              <c:idx val="33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FE59-4E8C-8B61-AC42D575BE43}"/>
                </c:ext>
              </c:extLst>
            </c:dLbl>
            <c:dLbl>
              <c:idx val="33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FE59-4E8C-8B61-AC42D575BE43}"/>
                </c:ext>
              </c:extLst>
            </c:dLbl>
            <c:dLbl>
              <c:idx val="33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FE59-4E8C-8B61-AC42D575BE43}"/>
                </c:ext>
              </c:extLst>
            </c:dLbl>
            <c:dLbl>
              <c:idx val="33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FE59-4E8C-8B61-AC42D575BE43}"/>
                </c:ext>
              </c:extLst>
            </c:dLbl>
            <c:dLbl>
              <c:idx val="33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FE59-4E8C-8B61-AC42D575BE43}"/>
                </c:ext>
              </c:extLst>
            </c:dLbl>
            <c:dLbl>
              <c:idx val="33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FE59-4E8C-8B61-AC42D575BE43}"/>
                </c:ext>
              </c:extLst>
            </c:dLbl>
            <c:dLbl>
              <c:idx val="33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8EB-4838-B012-CD54AF1DD3BE}"/>
                </c:ext>
              </c:extLst>
            </c:dLbl>
            <c:dLbl>
              <c:idx val="33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8EB-4838-B012-CD54AF1DD3BE}"/>
                </c:ext>
              </c:extLst>
            </c:dLbl>
            <c:dLbl>
              <c:idx val="33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8EB-4838-B012-CD54AF1DD3BE}"/>
                </c:ext>
              </c:extLst>
            </c:dLbl>
            <c:dLbl>
              <c:idx val="33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8EB-4838-B012-CD54AF1DD3BE}"/>
                </c:ext>
              </c:extLst>
            </c:dLbl>
            <c:dLbl>
              <c:idx val="33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8EB-4838-B012-CD54AF1DD3BE}"/>
                </c:ext>
              </c:extLst>
            </c:dLbl>
            <c:dLbl>
              <c:idx val="33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8EB-4838-B012-CD54AF1DD3BE}"/>
                </c:ext>
              </c:extLst>
            </c:dLbl>
            <c:dLbl>
              <c:idx val="33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8EB-4838-B012-CD54AF1DD3BE}"/>
                </c:ext>
              </c:extLst>
            </c:dLbl>
            <c:dLbl>
              <c:idx val="33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8EB-4838-B012-CD54AF1DD3BE}"/>
                </c:ext>
              </c:extLst>
            </c:dLbl>
            <c:dLbl>
              <c:idx val="33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8EB-4838-B012-CD54AF1DD3BE}"/>
                </c:ext>
              </c:extLst>
            </c:dLbl>
            <c:dLbl>
              <c:idx val="33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8EB-4838-B012-CD54AF1DD3BE}"/>
                </c:ext>
              </c:extLst>
            </c:dLbl>
            <c:dLbl>
              <c:idx val="33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8EB-4838-B012-CD54AF1DD3BE}"/>
                </c:ext>
              </c:extLst>
            </c:dLbl>
            <c:dLbl>
              <c:idx val="33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8EB-4838-B012-CD54AF1DD3BE}"/>
                </c:ext>
              </c:extLst>
            </c:dLbl>
            <c:dLbl>
              <c:idx val="33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8EB-4838-B012-CD54AF1DD3BE}"/>
                </c:ext>
              </c:extLst>
            </c:dLbl>
            <c:dLbl>
              <c:idx val="33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8EB-4838-B012-CD54AF1DD3BE}"/>
                </c:ext>
              </c:extLst>
            </c:dLbl>
            <c:dLbl>
              <c:idx val="33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8EB-4838-B012-CD54AF1DD3BE}"/>
                </c:ext>
              </c:extLst>
            </c:dLbl>
            <c:dLbl>
              <c:idx val="33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8EB-4838-B012-CD54AF1DD3BE}"/>
                </c:ext>
              </c:extLst>
            </c:dLbl>
            <c:dLbl>
              <c:idx val="33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18EB-4838-B012-CD54AF1DD3BE}"/>
                </c:ext>
              </c:extLst>
            </c:dLbl>
            <c:dLbl>
              <c:idx val="33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18EB-4838-B012-CD54AF1DD3BE}"/>
                </c:ext>
              </c:extLst>
            </c:dLbl>
            <c:dLbl>
              <c:idx val="33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18EB-4838-B012-CD54AF1DD3BE}"/>
                </c:ext>
              </c:extLst>
            </c:dLbl>
            <c:dLbl>
              <c:idx val="33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18EB-4838-B012-CD54AF1DD3BE}"/>
                </c:ext>
              </c:extLst>
            </c:dLbl>
            <c:dLbl>
              <c:idx val="33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18EB-4838-B012-CD54AF1DD3BE}"/>
                </c:ext>
              </c:extLst>
            </c:dLbl>
            <c:dLbl>
              <c:idx val="33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18EB-4838-B012-CD54AF1DD3BE}"/>
                </c:ext>
              </c:extLst>
            </c:dLbl>
            <c:dLbl>
              <c:idx val="33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18EB-4838-B012-CD54AF1DD3BE}"/>
                </c:ext>
              </c:extLst>
            </c:dLbl>
            <c:dLbl>
              <c:idx val="33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18EB-4838-B012-CD54AF1DD3BE}"/>
                </c:ext>
              </c:extLst>
            </c:dLbl>
            <c:dLbl>
              <c:idx val="33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18EB-4838-B012-CD54AF1DD3BE}"/>
                </c:ext>
              </c:extLst>
            </c:dLbl>
            <c:dLbl>
              <c:idx val="33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18EB-4838-B012-CD54AF1DD3BE}"/>
                </c:ext>
              </c:extLst>
            </c:dLbl>
            <c:dLbl>
              <c:idx val="33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B86-4212-A8FA-D3551D64AE22}"/>
                </c:ext>
              </c:extLst>
            </c:dLbl>
            <c:dLbl>
              <c:idx val="33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B86-4212-A8FA-D3551D64AE22}"/>
                </c:ext>
              </c:extLst>
            </c:dLbl>
            <c:dLbl>
              <c:idx val="33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B86-4212-A8FA-D3551D64AE22}"/>
                </c:ext>
              </c:extLst>
            </c:dLbl>
            <c:dLbl>
              <c:idx val="33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B86-4212-A8FA-D3551D64AE22}"/>
                </c:ext>
              </c:extLst>
            </c:dLbl>
            <c:dLbl>
              <c:idx val="33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B86-4212-A8FA-D3551D64AE22}"/>
                </c:ext>
              </c:extLst>
            </c:dLbl>
            <c:dLbl>
              <c:idx val="33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B86-4212-A8FA-D3551D64AE22}"/>
                </c:ext>
              </c:extLst>
            </c:dLbl>
            <c:dLbl>
              <c:idx val="33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B86-4212-A8FA-D3551D64AE22}"/>
                </c:ext>
              </c:extLst>
            </c:dLbl>
            <c:dLbl>
              <c:idx val="33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B86-4212-A8FA-D3551D64AE22}"/>
                </c:ext>
              </c:extLst>
            </c:dLbl>
            <c:dLbl>
              <c:idx val="33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B86-4212-A8FA-D3551D64AE22}"/>
                </c:ext>
              </c:extLst>
            </c:dLbl>
            <c:dLbl>
              <c:idx val="33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8B86-4212-A8FA-D3551D64AE22}"/>
                </c:ext>
              </c:extLst>
            </c:dLbl>
            <c:dLbl>
              <c:idx val="33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8B86-4212-A8FA-D3551D64AE22}"/>
                </c:ext>
              </c:extLst>
            </c:dLbl>
            <c:dLbl>
              <c:idx val="33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8B86-4212-A8FA-D3551D64AE22}"/>
                </c:ext>
              </c:extLst>
            </c:dLbl>
            <c:dLbl>
              <c:idx val="33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8B86-4212-A8FA-D3551D64AE22}"/>
                </c:ext>
              </c:extLst>
            </c:dLbl>
            <c:dLbl>
              <c:idx val="33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8B86-4212-A8FA-D3551D64AE22}"/>
                </c:ext>
              </c:extLst>
            </c:dLbl>
            <c:dLbl>
              <c:idx val="33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8B86-4212-A8FA-D3551D64AE22}"/>
                </c:ext>
              </c:extLst>
            </c:dLbl>
            <c:dLbl>
              <c:idx val="33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8B86-4212-A8FA-D3551D64AE22}"/>
                </c:ext>
              </c:extLst>
            </c:dLbl>
            <c:dLbl>
              <c:idx val="33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8B86-4212-A8FA-D3551D64AE22}"/>
                </c:ext>
              </c:extLst>
            </c:dLbl>
            <c:dLbl>
              <c:idx val="33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8B86-4212-A8FA-D3551D64AE22}"/>
                </c:ext>
              </c:extLst>
            </c:dLbl>
            <c:dLbl>
              <c:idx val="33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8B86-4212-A8FA-D3551D64AE22}"/>
                </c:ext>
              </c:extLst>
            </c:dLbl>
            <c:dLbl>
              <c:idx val="33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8B86-4212-A8FA-D3551D64AE22}"/>
                </c:ext>
              </c:extLst>
            </c:dLbl>
            <c:dLbl>
              <c:idx val="33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8B86-4212-A8FA-D3551D64AE22}"/>
                </c:ext>
              </c:extLst>
            </c:dLbl>
            <c:dLbl>
              <c:idx val="33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8B86-4212-A8FA-D3551D64AE22}"/>
                </c:ext>
              </c:extLst>
            </c:dLbl>
            <c:dLbl>
              <c:idx val="33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8B86-4212-A8FA-D3551D64AE22}"/>
                </c:ext>
              </c:extLst>
            </c:dLbl>
            <c:dLbl>
              <c:idx val="33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8B86-4212-A8FA-D3551D64AE22}"/>
                </c:ext>
              </c:extLst>
            </c:dLbl>
            <c:dLbl>
              <c:idx val="33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8B86-4212-A8FA-D3551D64AE22}"/>
                </c:ext>
              </c:extLst>
            </c:dLbl>
            <c:dLbl>
              <c:idx val="33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8B86-4212-A8FA-D3551D64AE22}"/>
                </c:ext>
              </c:extLst>
            </c:dLbl>
            <c:dLbl>
              <c:idx val="33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8B86-4212-A8FA-D3551D64AE22}"/>
                </c:ext>
              </c:extLst>
            </c:dLbl>
            <c:dLbl>
              <c:idx val="33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8B86-4212-A8FA-D3551D64AE22}"/>
                </c:ext>
              </c:extLst>
            </c:dLbl>
            <c:dLbl>
              <c:idx val="33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8B86-4212-A8FA-D3551D64AE22}"/>
                </c:ext>
              </c:extLst>
            </c:dLbl>
            <c:dLbl>
              <c:idx val="33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8B86-4212-A8FA-D3551D64AE22}"/>
                </c:ext>
              </c:extLst>
            </c:dLbl>
            <c:dLbl>
              <c:idx val="33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8B86-4212-A8FA-D3551D64AE22}"/>
                </c:ext>
              </c:extLst>
            </c:dLbl>
            <c:dLbl>
              <c:idx val="33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8B86-4212-A8FA-D3551D64AE22}"/>
                </c:ext>
              </c:extLst>
            </c:dLbl>
            <c:dLbl>
              <c:idx val="33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43B-4328-AC27-BCC42FD59E6E}"/>
                </c:ext>
              </c:extLst>
            </c:dLbl>
            <c:dLbl>
              <c:idx val="33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43B-4328-AC27-BCC42FD59E6E}"/>
                </c:ext>
              </c:extLst>
            </c:dLbl>
            <c:dLbl>
              <c:idx val="33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43B-4328-AC27-BCC42FD59E6E}"/>
                </c:ext>
              </c:extLst>
            </c:dLbl>
            <c:dLbl>
              <c:idx val="33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43B-4328-AC27-BCC42FD59E6E}"/>
                </c:ext>
              </c:extLst>
            </c:dLbl>
            <c:dLbl>
              <c:idx val="33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43B-4328-AC27-BCC42FD59E6E}"/>
                </c:ext>
              </c:extLst>
            </c:dLbl>
            <c:dLbl>
              <c:idx val="34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43B-4328-AC27-BCC42FD59E6E}"/>
                </c:ext>
              </c:extLst>
            </c:dLbl>
            <c:dLbl>
              <c:idx val="34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43B-4328-AC27-BCC42FD59E6E}"/>
                </c:ext>
              </c:extLst>
            </c:dLbl>
            <c:dLbl>
              <c:idx val="34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43B-4328-AC27-BCC42FD59E6E}"/>
                </c:ext>
              </c:extLst>
            </c:dLbl>
            <c:dLbl>
              <c:idx val="34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43B-4328-AC27-BCC42FD59E6E}"/>
                </c:ext>
              </c:extLst>
            </c:dLbl>
            <c:dLbl>
              <c:idx val="34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43B-4328-AC27-BCC42FD59E6E}"/>
                </c:ext>
              </c:extLst>
            </c:dLbl>
            <c:dLbl>
              <c:idx val="34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43B-4328-AC27-BCC42FD59E6E}"/>
                </c:ext>
              </c:extLst>
            </c:dLbl>
            <c:dLbl>
              <c:idx val="34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43B-4328-AC27-BCC42FD59E6E}"/>
                </c:ext>
              </c:extLst>
            </c:dLbl>
            <c:dLbl>
              <c:idx val="34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43B-4328-AC27-BCC42FD59E6E}"/>
                </c:ext>
              </c:extLst>
            </c:dLbl>
            <c:dLbl>
              <c:idx val="34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43B-4328-AC27-BCC42FD59E6E}"/>
                </c:ext>
              </c:extLst>
            </c:dLbl>
            <c:dLbl>
              <c:idx val="34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43B-4328-AC27-BCC42FD59E6E}"/>
                </c:ext>
              </c:extLst>
            </c:dLbl>
            <c:dLbl>
              <c:idx val="34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43B-4328-AC27-BCC42FD59E6E}"/>
                </c:ext>
              </c:extLst>
            </c:dLbl>
            <c:dLbl>
              <c:idx val="34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143B-4328-AC27-BCC42FD59E6E}"/>
                </c:ext>
              </c:extLst>
            </c:dLbl>
            <c:dLbl>
              <c:idx val="34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143B-4328-AC27-BCC42FD59E6E}"/>
                </c:ext>
              </c:extLst>
            </c:dLbl>
            <c:dLbl>
              <c:idx val="34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143B-4328-AC27-BCC42FD59E6E}"/>
                </c:ext>
              </c:extLst>
            </c:dLbl>
            <c:dLbl>
              <c:idx val="34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143B-4328-AC27-BCC42FD59E6E}"/>
                </c:ext>
              </c:extLst>
            </c:dLbl>
            <c:dLbl>
              <c:idx val="34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143B-4328-AC27-BCC42FD59E6E}"/>
                </c:ext>
              </c:extLst>
            </c:dLbl>
            <c:dLbl>
              <c:idx val="34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143B-4328-AC27-BCC42FD59E6E}"/>
                </c:ext>
              </c:extLst>
            </c:dLbl>
            <c:dLbl>
              <c:idx val="34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143B-4328-AC27-BCC42FD59E6E}"/>
                </c:ext>
              </c:extLst>
            </c:dLbl>
            <c:dLbl>
              <c:idx val="34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143B-4328-AC27-BCC42FD59E6E}"/>
                </c:ext>
              </c:extLst>
            </c:dLbl>
            <c:dLbl>
              <c:idx val="34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143B-4328-AC27-BCC42FD59E6E}"/>
                </c:ext>
              </c:extLst>
            </c:dLbl>
            <c:dLbl>
              <c:idx val="34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143B-4328-AC27-BCC42FD59E6E}"/>
                </c:ext>
              </c:extLst>
            </c:dLbl>
            <c:dLbl>
              <c:idx val="34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143B-4328-AC27-BCC42FD59E6E}"/>
                </c:ext>
              </c:extLst>
            </c:dLbl>
            <c:dLbl>
              <c:idx val="34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143B-4328-AC27-BCC42FD59E6E}"/>
                </c:ext>
              </c:extLst>
            </c:dLbl>
            <c:dLbl>
              <c:idx val="34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143B-4328-AC27-BCC42FD59E6E}"/>
                </c:ext>
              </c:extLst>
            </c:dLbl>
            <c:dLbl>
              <c:idx val="34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143B-4328-AC27-BCC42FD59E6E}"/>
                </c:ext>
              </c:extLst>
            </c:dLbl>
            <c:dLbl>
              <c:idx val="34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B3F-4FBD-BCE2-956622B5E18D}"/>
                </c:ext>
              </c:extLst>
            </c:dLbl>
            <c:dLbl>
              <c:idx val="34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B3F-4FBD-BCE2-956622B5E18D}"/>
                </c:ext>
              </c:extLst>
            </c:dLbl>
            <c:dLbl>
              <c:idx val="34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B3F-4FBD-BCE2-956622B5E18D}"/>
                </c:ext>
              </c:extLst>
            </c:dLbl>
            <c:dLbl>
              <c:idx val="34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B3F-4FBD-BCE2-956622B5E18D}"/>
                </c:ext>
              </c:extLst>
            </c:dLbl>
            <c:dLbl>
              <c:idx val="34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B3F-4FBD-BCE2-956622B5E18D}"/>
                </c:ext>
              </c:extLst>
            </c:dLbl>
            <c:dLbl>
              <c:idx val="34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B3F-4FBD-BCE2-956622B5E18D}"/>
                </c:ext>
              </c:extLst>
            </c:dLbl>
            <c:dLbl>
              <c:idx val="34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B3F-4FBD-BCE2-956622B5E18D}"/>
                </c:ext>
              </c:extLst>
            </c:dLbl>
            <c:dLbl>
              <c:idx val="34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B3F-4FBD-BCE2-956622B5E18D}"/>
                </c:ext>
              </c:extLst>
            </c:dLbl>
            <c:dLbl>
              <c:idx val="34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B3F-4FBD-BCE2-956622B5E18D}"/>
                </c:ext>
              </c:extLst>
            </c:dLbl>
            <c:dLbl>
              <c:idx val="34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B3F-4FBD-BCE2-956622B5E18D}"/>
                </c:ext>
              </c:extLst>
            </c:dLbl>
            <c:dLbl>
              <c:idx val="34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B3F-4FBD-BCE2-956622B5E18D}"/>
                </c:ext>
              </c:extLst>
            </c:dLbl>
            <c:dLbl>
              <c:idx val="34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B3F-4FBD-BCE2-956622B5E18D}"/>
                </c:ext>
              </c:extLst>
            </c:dLbl>
            <c:dLbl>
              <c:idx val="34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B3F-4FBD-BCE2-956622B5E18D}"/>
                </c:ext>
              </c:extLst>
            </c:dLbl>
            <c:dLbl>
              <c:idx val="34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B3F-4FBD-BCE2-956622B5E18D}"/>
                </c:ext>
              </c:extLst>
            </c:dLbl>
            <c:dLbl>
              <c:idx val="34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B3F-4FBD-BCE2-956622B5E18D}"/>
                </c:ext>
              </c:extLst>
            </c:dLbl>
            <c:dLbl>
              <c:idx val="34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B3F-4FBD-BCE2-956622B5E18D}"/>
                </c:ext>
              </c:extLst>
            </c:dLbl>
            <c:dLbl>
              <c:idx val="34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B3F-4FBD-BCE2-956622B5E18D}"/>
                </c:ext>
              </c:extLst>
            </c:dLbl>
            <c:dLbl>
              <c:idx val="34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B3F-4FBD-BCE2-956622B5E18D}"/>
                </c:ext>
              </c:extLst>
            </c:dLbl>
            <c:dLbl>
              <c:idx val="34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B3F-4FBD-BCE2-956622B5E18D}"/>
                </c:ext>
              </c:extLst>
            </c:dLbl>
            <c:dLbl>
              <c:idx val="34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B3F-4FBD-BCE2-956622B5E18D}"/>
                </c:ext>
              </c:extLst>
            </c:dLbl>
            <c:dLbl>
              <c:idx val="34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B3F-4FBD-BCE2-956622B5E18D}"/>
                </c:ext>
              </c:extLst>
            </c:dLbl>
            <c:dLbl>
              <c:idx val="34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B3F-4FBD-BCE2-956622B5E18D}"/>
                </c:ext>
              </c:extLst>
            </c:dLbl>
            <c:dLbl>
              <c:idx val="34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B3F-4FBD-BCE2-956622B5E18D}"/>
                </c:ext>
              </c:extLst>
            </c:dLbl>
            <c:dLbl>
              <c:idx val="34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B3F-4FBD-BCE2-956622B5E18D}"/>
                </c:ext>
              </c:extLst>
            </c:dLbl>
            <c:dLbl>
              <c:idx val="34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B3F-4FBD-BCE2-956622B5E18D}"/>
                </c:ext>
              </c:extLst>
            </c:dLbl>
            <c:dLbl>
              <c:idx val="34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B3F-4FBD-BCE2-956622B5E18D}"/>
                </c:ext>
              </c:extLst>
            </c:dLbl>
            <c:dLbl>
              <c:idx val="34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B3F-4FBD-BCE2-956622B5E18D}"/>
                </c:ext>
              </c:extLst>
            </c:dLbl>
            <c:dLbl>
              <c:idx val="34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B3F-4FBD-BCE2-956622B5E18D}"/>
                </c:ext>
              </c:extLst>
            </c:dLbl>
            <c:dLbl>
              <c:idx val="34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B3F-4FBD-BCE2-956622B5E18D}"/>
                </c:ext>
              </c:extLst>
            </c:dLbl>
            <c:dLbl>
              <c:idx val="34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2B3F-4FBD-BCE2-956622B5E18D}"/>
                </c:ext>
              </c:extLst>
            </c:dLbl>
            <c:dLbl>
              <c:idx val="34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2B3F-4FBD-BCE2-956622B5E18D}"/>
                </c:ext>
              </c:extLst>
            </c:dLbl>
            <c:dLbl>
              <c:idx val="34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391-417B-9CCF-3E4FC1681CBF}"/>
                </c:ext>
              </c:extLst>
            </c:dLbl>
            <c:dLbl>
              <c:idx val="34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391-417B-9CCF-3E4FC1681CBF}"/>
                </c:ext>
              </c:extLst>
            </c:dLbl>
            <c:dLbl>
              <c:idx val="34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391-417B-9CCF-3E4FC1681CBF}"/>
                </c:ext>
              </c:extLst>
            </c:dLbl>
            <c:dLbl>
              <c:idx val="34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391-417B-9CCF-3E4FC1681CBF}"/>
                </c:ext>
              </c:extLst>
            </c:dLbl>
            <c:dLbl>
              <c:idx val="34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391-417B-9CCF-3E4FC1681CBF}"/>
                </c:ext>
              </c:extLst>
            </c:dLbl>
            <c:dLbl>
              <c:idx val="34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391-417B-9CCF-3E4FC1681CBF}"/>
                </c:ext>
              </c:extLst>
            </c:dLbl>
            <c:dLbl>
              <c:idx val="34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391-417B-9CCF-3E4FC1681CBF}"/>
                </c:ext>
              </c:extLst>
            </c:dLbl>
            <c:dLbl>
              <c:idx val="34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391-417B-9CCF-3E4FC1681CBF}"/>
                </c:ext>
              </c:extLst>
            </c:dLbl>
            <c:dLbl>
              <c:idx val="34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391-417B-9CCF-3E4FC1681CBF}"/>
                </c:ext>
              </c:extLst>
            </c:dLbl>
            <c:dLbl>
              <c:idx val="34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8391-417B-9CCF-3E4FC1681CBF}"/>
                </c:ext>
              </c:extLst>
            </c:dLbl>
            <c:dLbl>
              <c:idx val="34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8391-417B-9CCF-3E4FC1681CBF}"/>
                </c:ext>
              </c:extLst>
            </c:dLbl>
            <c:dLbl>
              <c:idx val="34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8391-417B-9CCF-3E4FC1681CBF}"/>
                </c:ext>
              </c:extLst>
            </c:dLbl>
            <c:dLbl>
              <c:idx val="34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8391-417B-9CCF-3E4FC1681CBF}"/>
                </c:ext>
              </c:extLst>
            </c:dLbl>
            <c:dLbl>
              <c:idx val="34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8391-417B-9CCF-3E4FC1681CBF}"/>
                </c:ext>
              </c:extLst>
            </c:dLbl>
            <c:dLbl>
              <c:idx val="34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8391-417B-9CCF-3E4FC1681CBF}"/>
                </c:ext>
              </c:extLst>
            </c:dLbl>
            <c:dLbl>
              <c:idx val="34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8391-417B-9CCF-3E4FC1681CBF}"/>
                </c:ext>
              </c:extLst>
            </c:dLbl>
            <c:dLbl>
              <c:idx val="34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8391-417B-9CCF-3E4FC1681CBF}"/>
                </c:ext>
              </c:extLst>
            </c:dLbl>
            <c:dLbl>
              <c:idx val="34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8391-417B-9CCF-3E4FC1681CBF}"/>
                </c:ext>
              </c:extLst>
            </c:dLbl>
            <c:dLbl>
              <c:idx val="34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8391-417B-9CCF-3E4FC1681CBF}"/>
                </c:ext>
              </c:extLst>
            </c:dLbl>
            <c:dLbl>
              <c:idx val="34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8391-417B-9CCF-3E4FC1681CBF}"/>
                </c:ext>
              </c:extLst>
            </c:dLbl>
            <c:dLbl>
              <c:idx val="34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8391-417B-9CCF-3E4FC1681CBF}"/>
                </c:ext>
              </c:extLst>
            </c:dLbl>
            <c:dLbl>
              <c:idx val="34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8391-417B-9CCF-3E4FC1681CBF}"/>
                </c:ext>
              </c:extLst>
            </c:dLbl>
            <c:dLbl>
              <c:idx val="34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8391-417B-9CCF-3E4FC1681CBF}"/>
                </c:ext>
              </c:extLst>
            </c:dLbl>
            <c:dLbl>
              <c:idx val="34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8391-417B-9CCF-3E4FC1681CBF}"/>
                </c:ext>
              </c:extLst>
            </c:dLbl>
            <c:dLbl>
              <c:idx val="34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8391-417B-9CCF-3E4FC1681CBF}"/>
                </c:ext>
              </c:extLst>
            </c:dLbl>
            <c:dLbl>
              <c:idx val="34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8391-417B-9CCF-3E4FC1681CBF}"/>
                </c:ext>
              </c:extLst>
            </c:dLbl>
            <c:dLbl>
              <c:idx val="34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8391-417B-9CCF-3E4FC1681CBF}"/>
                </c:ext>
              </c:extLst>
            </c:dLbl>
            <c:dLbl>
              <c:idx val="34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8391-417B-9CCF-3E4FC1681CBF}"/>
                </c:ext>
              </c:extLst>
            </c:dLbl>
            <c:dLbl>
              <c:idx val="34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8391-417B-9CCF-3E4FC1681CBF}"/>
                </c:ext>
              </c:extLst>
            </c:dLbl>
            <c:dLbl>
              <c:idx val="34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8391-417B-9CCF-3E4FC1681CBF}"/>
                </c:ext>
              </c:extLst>
            </c:dLbl>
            <c:dLbl>
              <c:idx val="34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8391-417B-9CCF-3E4FC1681CBF}"/>
                </c:ext>
              </c:extLst>
            </c:dLbl>
            <c:dLbl>
              <c:idx val="34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8391-417B-9CCF-3E4FC1681CBF}"/>
                </c:ext>
              </c:extLst>
            </c:dLbl>
            <c:dLbl>
              <c:idx val="34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8391-417B-9CCF-3E4FC1681CBF}"/>
                </c:ext>
              </c:extLst>
            </c:dLbl>
            <c:dLbl>
              <c:idx val="34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8391-417B-9CCF-3E4FC1681CBF}"/>
                </c:ext>
              </c:extLst>
            </c:dLbl>
            <c:dLbl>
              <c:idx val="34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8391-417B-9CCF-3E4FC1681CBF}"/>
                </c:ext>
              </c:extLst>
            </c:dLbl>
            <c:dLbl>
              <c:idx val="34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8391-417B-9CCF-3E4FC1681CBF}"/>
                </c:ext>
              </c:extLst>
            </c:dLbl>
            <c:dLbl>
              <c:idx val="34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8391-417B-9CCF-3E4FC1681CBF}"/>
                </c:ext>
              </c:extLst>
            </c:dLbl>
            <c:dLbl>
              <c:idx val="34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8391-417B-9CCF-3E4FC1681CBF}"/>
                </c:ext>
              </c:extLst>
            </c:dLbl>
            <c:dLbl>
              <c:idx val="34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8391-417B-9CCF-3E4FC1681CBF}"/>
                </c:ext>
              </c:extLst>
            </c:dLbl>
            <c:dLbl>
              <c:idx val="34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8391-417B-9CCF-3E4FC1681CBF}"/>
                </c:ext>
              </c:extLst>
            </c:dLbl>
            <c:dLbl>
              <c:idx val="34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9-8391-417B-9CCF-3E4FC1681CBF}"/>
                </c:ext>
              </c:extLst>
            </c:dLbl>
            <c:dLbl>
              <c:idx val="34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A-8391-417B-9CCF-3E4FC1681CBF}"/>
                </c:ext>
              </c:extLst>
            </c:dLbl>
            <c:dLbl>
              <c:idx val="34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B-8391-417B-9CCF-3E4FC1681CBF}"/>
                </c:ext>
              </c:extLst>
            </c:dLbl>
            <c:dLbl>
              <c:idx val="34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C-8391-417B-9CCF-3E4FC1681CBF}"/>
                </c:ext>
              </c:extLst>
            </c:dLbl>
            <c:dLbl>
              <c:idx val="35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D-8391-417B-9CCF-3E4FC1681CBF}"/>
                </c:ext>
              </c:extLst>
            </c:dLbl>
            <c:dLbl>
              <c:idx val="35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E-8391-417B-9CCF-3E4FC1681CBF}"/>
                </c:ext>
              </c:extLst>
            </c:dLbl>
            <c:dLbl>
              <c:idx val="35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F-8391-417B-9CCF-3E4FC1681CBF}"/>
                </c:ext>
              </c:extLst>
            </c:dLbl>
            <c:dLbl>
              <c:idx val="35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0-8391-417B-9CCF-3E4FC1681CBF}"/>
                </c:ext>
              </c:extLst>
            </c:dLbl>
            <c:dLbl>
              <c:idx val="35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1-8391-417B-9CCF-3E4FC1681CBF}"/>
                </c:ext>
              </c:extLst>
            </c:dLbl>
            <c:dLbl>
              <c:idx val="35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2-8391-417B-9CCF-3E4FC1681CBF}"/>
                </c:ext>
              </c:extLst>
            </c:dLbl>
            <c:dLbl>
              <c:idx val="35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3-8391-417B-9CCF-3E4FC1681CBF}"/>
                </c:ext>
              </c:extLst>
            </c:dLbl>
            <c:dLbl>
              <c:idx val="35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4-8391-417B-9CCF-3E4FC1681CBF}"/>
                </c:ext>
              </c:extLst>
            </c:dLbl>
            <c:dLbl>
              <c:idx val="35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5-8391-417B-9CCF-3E4FC1681CBF}"/>
                </c:ext>
              </c:extLst>
            </c:dLbl>
            <c:dLbl>
              <c:idx val="35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6-8391-417B-9CCF-3E4FC1681CBF}"/>
                </c:ext>
              </c:extLst>
            </c:dLbl>
            <c:dLbl>
              <c:idx val="35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7-8391-417B-9CCF-3E4FC1681CBF}"/>
                </c:ext>
              </c:extLst>
            </c:dLbl>
            <c:dLbl>
              <c:idx val="35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8-8391-417B-9CCF-3E4FC1681CBF}"/>
                </c:ext>
              </c:extLst>
            </c:dLbl>
            <c:dLbl>
              <c:idx val="35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9-8391-417B-9CCF-3E4FC1681CBF}"/>
                </c:ext>
              </c:extLst>
            </c:dLbl>
            <c:dLbl>
              <c:idx val="35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A-8391-417B-9CCF-3E4FC1681CBF}"/>
                </c:ext>
              </c:extLst>
            </c:dLbl>
            <c:dLbl>
              <c:idx val="35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B-8391-417B-9CCF-3E4FC1681CBF}"/>
                </c:ext>
              </c:extLst>
            </c:dLbl>
            <c:dLbl>
              <c:idx val="35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C-8391-417B-9CCF-3E4FC1681CBF}"/>
                </c:ext>
              </c:extLst>
            </c:dLbl>
            <c:dLbl>
              <c:idx val="35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D-8391-417B-9CCF-3E4FC1681CBF}"/>
                </c:ext>
              </c:extLst>
            </c:dLbl>
            <c:dLbl>
              <c:idx val="35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E-8391-417B-9CCF-3E4FC1681CBF}"/>
                </c:ext>
              </c:extLst>
            </c:dLbl>
            <c:dLbl>
              <c:idx val="35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5D02-4D2A-A307-6D237D47DDDD}"/>
                </c:ext>
              </c:extLst>
            </c:dLbl>
            <c:dLbl>
              <c:idx val="35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5D02-4D2A-A307-6D237D47DDDD}"/>
                </c:ext>
              </c:extLst>
            </c:dLbl>
            <c:dLbl>
              <c:idx val="35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5D02-4D2A-A307-6D237D47DDDD}"/>
                </c:ext>
              </c:extLst>
            </c:dLbl>
            <c:dLbl>
              <c:idx val="35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5D02-4D2A-A307-6D237D47DDDD}"/>
                </c:ext>
              </c:extLst>
            </c:dLbl>
            <c:dLbl>
              <c:idx val="35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5D02-4D2A-A307-6D237D47DDDD}"/>
                </c:ext>
              </c:extLst>
            </c:dLbl>
            <c:dLbl>
              <c:idx val="35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5D02-4D2A-A307-6D237D47DDDD}"/>
                </c:ext>
              </c:extLst>
            </c:dLbl>
            <c:dLbl>
              <c:idx val="35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5D02-4D2A-A307-6D237D47DDDD}"/>
                </c:ext>
              </c:extLst>
            </c:dLbl>
            <c:dLbl>
              <c:idx val="35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5D02-4D2A-A307-6D237D47DDDD}"/>
                </c:ext>
              </c:extLst>
            </c:dLbl>
            <c:dLbl>
              <c:idx val="35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5D02-4D2A-A307-6D237D47DDDD}"/>
                </c:ext>
              </c:extLst>
            </c:dLbl>
            <c:dLbl>
              <c:idx val="35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5D02-4D2A-A307-6D237D47DDDD}"/>
                </c:ext>
              </c:extLst>
            </c:dLbl>
            <c:dLbl>
              <c:idx val="35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5D02-4D2A-A307-6D237D47DDDD}"/>
                </c:ext>
              </c:extLst>
            </c:dLbl>
            <c:dLbl>
              <c:idx val="35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5D02-4D2A-A307-6D237D47DDDD}"/>
                </c:ext>
              </c:extLst>
            </c:dLbl>
            <c:dLbl>
              <c:idx val="35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5D02-4D2A-A307-6D237D47DDDD}"/>
                </c:ext>
              </c:extLst>
            </c:dLbl>
            <c:dLbl>
              <c:idx val="35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5D02-4D2A-A307-6D237D47DDDD}"/>
                </c:ext>
              </c:extLst>
            </c:dLbl>
            <c:dLbl>
              <c:idx val="35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5D02-4D2A-A307-6D237D47DDDD}"/>
                </c:ext>
              </c:extLst>
            </c:dLbl>
            <c:dLbl>
              <c:idx val="35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5D02-4D2A-A307-6D237D47DDDD}"/>
                </c:ext>
              </c:extLst>
            </c:dLbl>
            <c:dLbl>
              <c:idx val="35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5D02-4D2A-A307-6D237D47DDDD}"/>
                </c:ext>
              </c:extLst>
            </c:dLbl>
            <c:dLbl>
              <c:idx val="35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5D02-4D2A-A307-6D237D47DDDD}"/>
                </c:ext>
              </c:extLst>
            </c:dLbl>
            <c:dLbl>
              <c:idx val="35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5D02-4D2A-A307-6D237D47DDDD}"/>
                </c:ext>
              </c:extLst>
            </c:dLbl>
            <c:dLbl>
              <c:idx val="35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5D02-4D2A-A307-6D237D47DDDD}"/>
                </c:ext>
              </c:extLst>
            </c:dLbl>
            <c:dLbl>
              <c:idx val="35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5D02-4D2A-A307-6D237D47DDDD}"/>
                </c:ext>
              </c:extLst>
            </c:dLbl>
            <c:dLbl>
              <c:idx val="35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5D02-4D2A-A307-6D237D47DDDD}"/>
                </c:ext>
              </c:extLst>
            </c:dLbl>
            <c:dLbl>
              <c:idx val="35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5D02-4D2A-A307-6D237D47DDDD}"/>
                </c:ext>
              </c:extLst>
            </c:dLbl>
            <c:dLbl>
              <c:idx val="35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5D02-4D2A-A307-6D237D47DDDD}"/>
                </c:ext>
              </c:extLst>
            </c:dLbl>
            <c:dLbl>
              <c:idx val="35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5D02-4D2A-A307-6D237D47DDDD}"/>
                </c:ext>
              </c:extLst>
            </c:dLbl>
            <c:dLbl>
              <c:idx val="35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5D02-4D2A-A307-6D237D47DDDD}"/>
                </c:ext>
              </c:extLst>
            </c:dLbl>
            <c:dLbl>
              <c:idx val="35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5D02-4D2A-A307-6D237D47DDDD}"/>
                </c:ext>
              </c:extLst>
            </c:dLbl>
            <c:dLbl>
              <c:idx val="35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5D02-4D2A-A307-6D237D47DDDD}"/>
                </c:ext>
              </c:extLst>
            </c:dLbl>
            <c:dLbl>
              <c:idx val="35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5D02-4D2A-A307-6D237D47DDDD}"/>
                </c:ext>
              </c:extLst>
            </c:dLbl>
            <c:dLbl>
              <c:idx val="35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5D02-4D2A-A307-6D237D47DDDD}"/>
                </c:ext>
              </c:extLst>
            </c:dLbl>
            <c:spPr>
              <a:noFill/>
              <a:ln>
                <a:noFill/>
              </a:ln>
              <a:effectLst/>
            </c:spPr>
            <c:txPr>
              <a:bodyPr vertOverflow="overflow" horzOverflow="overflow" wrap="square" lIns="0" tIns="0" rIns="0" bIns="0" anchor="ctr">
                <a:noAutofit/>
              </a:bodyPr>
              <a:lstStyle/>
              <a:p>
                <a:pPr>
                  <a:defRPr sz="900">
                    <a:solidFill>
                      <a:srgbClr val="BE7DFF"/>
                    </a:solidFill>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0"/>
              </c:ext>
            </c:extLst>
          </c:dLbls>
          <c:val>
            <c:numRef>
              <c:f>Trends!$F$17:$F$3564</c:f>
              <c:numCache>
                <c:formatCode>0.000</c:formatCode>
                <c:ptCount val="3548"/>
                <c:pt idx="365">
                  <c:v>3.3780000000000001</c:v>
                </c:pt>
                <c:pt idx="623">
                  <c:v>4.5999999999999996</c:v>
                </c:pt>
                <c:pt idx="932">
                  <c:v>4.3920000000000003</c:v>
                </c:pt>
                <c:pt idx="1152">
                  <c:v>5.3</c:v>
                </c:pt>
                <c:pt idx="1502">
                  <c:v>4.38</c:v>
                </c:pt>
                <c:pt idx="1842">
                  <c:v>4.9000000000000004</c:v>
                </c:pt>
              </c:numCache>
            </c:numRef>
          </c:val>
          <c:smooth val="0"/>
          <c:extLst>
            <c:ext xmlns:c15="http://schemas.microsoft.com/office/drawing/2012/chart" uri="{02D57815-91ED-43cb-92C2-25804820EDAC}">
              <c15:datalabelsRange>
                <c15:f>Trends!$G$17:$G$3564</c15:f>
                <c15:dlblRangeCache>
                  <c:ptCount val="3548"/>
                </c15:dlblRangeCache>
              </c15:datalabelsRange>
            </c:ext>
            <c:ext xmlns:c16="http://schemas.microsoft.com/office/drawing/2014/chart" uri="{C3380CC4-5D6E-409C-BE32-E72D297353CC}">
              <c16:uniqueId val="{00000002-1261-4760-B2FD-CD047703997C}"/>
            </c:ext>
          </c:extLst>
        </c:ser>
        <c:dLbls>
          <c:showLegendKey val="0"/>
          <c:showVal val="0"/>
          <c:showCatName val="0"/>
          <c:showSerName val="0"/>
          <c:showPercent val="0"/>
          <c:showBubbleSize val="0"/>
        </c:dLbls>
        <c:marker val="1"/>
        <c:smooth val="0"/>
        <c:axId val="1239105480"/>
        <c:axId val="1239112040"/>
        <c:extLst>
          <c:ext xmlns:c15="http://schemas.microsoft.com/office/drawing/2012/chart" uri="{02D57815-91ED-43cb-92C2-25804820EDAC}">
            <c15:filteredLineSeries>
              <c15:ser>
                <c:idx val="9"/>
                <c:order val="3"/>
                <c:tx>
                  <c:strRef>
                    <c:extLst>
                      <c:ext uri="{02D57815-91ED-43cb-92C2-25804820EDAC}">
                        <c15:formulaRef>
                          <c15:sqref>Trends!$E$16</c15:sqref>
                        </c15:formulaRef>
                      </c:ext>
                    </c:extLst>
                    <c:strCache>
                      <c:ptCount val="1"/>
                      <c:pt idx="0">
                        <c:v>Fixed/12-mo proj</c:v>
                      </c:pt>
                    </c:strCache>
                  </c:strRef>
                </c:tx>
                <c:spPr>
                  <a:ln w="19050" cap="rnd">
                    <a:solidFill>
                      <a:srgbClr val="CC99FF"/>
                    </a:solidFill>
                    <a:prstDash val="sysDot"/>
                    <a:round/>
                  </a:ln>
                  <a:effectLst/>
                </c:spPr>
                <c:marker>
                  <c:symbol val="none"/>
                </c:marker>
                <c:val>
                  <c:numRef>
                    <c:extLst>
                      <c:ext uri="{02D57815-91ED-43cb-92C2-25804820EDAC}">
                        <c15:formulaRef>
                          <c15:sqref>Trends!$E$17:$E$3564</c15:sqref>
                        </c15:formulaRef>
                      </c:ext>
                    </c:extLst>
                    <c:numCache>
                      <c:formatCode>0.000</c:formatCode>
                      <c:ptCount val="3548"/>
                      <c:pt idx="3530">
                        <c:v>4.71</c:v>
                      </c:pt>
                      <c:pt idx="3531">
                        <c:v>4.71</c:v>
                      </c:pt>
                      <c:pt idx="3532">
                        <c:v>#N/A</c:v>
                      </c:pt>
                      <c:pt idx="3533">
                        <c:v>#N/A</c:v>
                      </c:pt>
                      <c:pt idx="3534">
                        <c:v>#N/A</c:v>
                      </c:pt>
                      <c:pt idx="3535">
                        <c:v>#N/A</c:v>
                      </c:pt>
                      <c:pt idx="3536">
                        <c:v>#N/A</c:v>
                      </c:pt>
                      <c:pt idx="3537">
                        <c:v>#N/A</c:v>
                      </c:pt>
                      <c:pt idx="3538">
                        <c:v>#N/A</c:v>
                      </c:pt>
                      <c:pt idx="3539">
                        <c:v>#N/A</c:v>
                      </c:pt>
                      <c:pt idx="3540">
                        <c:v>#N/A</c:v>
                      </c:pt>
                      <c:pt idx="3541">
                        <c:v>#N/A</c:v>
                      </c:pt>
                      <c:pt idx="3542">
                        <c:v>#N/A</c:v>
                      </c:pt>
                      <c:pt idx="3543">
                        <c:v>#N/A</c:v>
                      </c:pt>
                      <c:pt idx="3544">
                        <c:v>#N/A</c:v>
                      </c:pt>
                      <c:pt idx="3545">
                        <c:v>#N/A</c:v>
                      </c:pt>
                      <c:pt idx="3546">
                        <c:v>#N/A</c:v>
                      </c:pt>
                      <c:pt idx="3547">
                        <c:v>#N/A</c:v>
                      </c:pt>
                    </c:numCache>
                  </c:numRef>
                </c:val>
                <c:smooth val="0"/>
                <c:extLst>
                  <c:ext xmlns:c16="http://schemas.microsoft.com/office/drawing/2014/chart" uri="{C3380CC4-5D6E-409C-BE32-E72D297353CC}">
                    <c16:uniqueId val="{00000005-134C-42F2-9A99-73848B77E57B}"/>
                  </c:ext>
                </c:extLst>
              </c15:ser>
            </c15:filteredLineSeries>
            <c15:filteredLineSeries>
              <c15:ser>
                <c:idx val="10"/>
                <c:order val="4"/>
                <c:tx>
                  <c:strRef>
                    <c:extLst xmlns:c15="http://schemas.microsoft.com/office/drawing/2012/chart">
                      <c:ext xmlns:c15="http://schemas.microsoft.com/office/drawing/2012/chart" uri="{02D57815-91ED-43cb-92C2-25804820EDAC}">
                        <c15:formulaRef>
                          <c15:sqref>Trends!$I$16</c15:sqref>
                        </c15:formulaRef>
                      </c:ext>
                    </c:extLst>
                    <c:strCache>
                      <c:ptCount val="1"/>
                      <c:pt idx="0">
                        <c:v> proj</c:v>
                      </c:pt>
                    </c:strCache>
                  </c:strRef>
                </c:tx>
                <c:spPr>
                  <a:ln w="19050" cap="rnd">
                    <a:solidFill>
                      <a:srgbClr val="80BE80"/>
                    </a:solidFill>
                    <a:prstDash val="sysDot"/>
                    <a:round/>
                  </a:ln>
                  <a:effectLst/>
                </c:spPr>
                <c:marker>
                  <c:symbol val="none"/>
                </c:marker>
                <c:val>
                  <c:numRef>
                    <c:extLst xmlns:c15="http://schemas.microsoft.com/office/drawing/2012/chart">
                      <c:ext xmlns:c15="http://schemas.microsoft.com/office/drawing/2012/chart" uri="{02D57815-91ED-43cb-92C2-25804820EDAC}">
                        <c15:formulaRef>
                          <c15:sqref>Trends!$I$17:$I$3564</c15:sqref>
                        </c15:formulaRef>
                      </c:ext>
                    </c:extLst>
                    <c:numCache>
                      <c:formatCode>0.000</c:formatCode>
                      <c:ptCount val="3548"/>
                      <c:pt idx="3530">
                        <c:v>#N/A</c:v>
                      </c:pt>
                      <c:pt idx="3531">
                        <c:v>#N/A</c:v>
                      </c:pt>
                      <c:pt idx="3532">
                        <c:v>#N/A</c:v>
                      </c:pt>
                      <c:pt idx="3533">
                        <c:v>#N/A</c:v>
                      </c:pt>
                      <c:pt idx="3534">
                        <c:v>#N/A</c:v>
                      </c:pt>
                      <c:pt idx="3535">
                        <c:v>#N/A</c:v>
                      </c:pt>
                      <c:pt idx="3536">
                        <c:v>#N/A</c:v>
                      </c:pt>
                      <c:pt idx="3537">
                        <c:v>#N/A</c:v>
                      </c:pt>
                      <c:pt idx="3538">
                        <c:v>#N/A</c:v>
                      </c:pt>
                      <c:pt idx="3539">
                        <c:v>#N/A</c:v>
                      </c:pt>
                      <c:pt idx="3540">
                        <c:v>#N/A</c:v>
                      </c:pt>
                      <c:pt idx="3541">
                        <c:v>#N/A</c:v>
                      </c:pt>
                      <c:pt idx="3542">
                        <c:v>#N/A</c:v>
                      </c:pt>
                      <c:pt idx="3543">
                        <c:v>#N/A</c:v>
                      </c:pt>
                      <c:pt idx="3544">
                        <c:v>#N/A</c:v>
                      </c:pt>
                      <c:pt idx="3545">
                        <c:v>#N/A</c:v>
                      </c:pt>
                      <c:pt idx="3546">
                        <c:v>#N/A</c:v>
                      </c:pt>
                      <c:pt idx="3547">
                        <c:v>#N/A</c:v>
                      </c:pt>
                    </c:numCache>
                  </c:numRef>
                </c:val>
                <c:smooth val="0"/>
                <c:extLst xmlns:c15="http://schemas.microsoft.com/office/drawing/2012/chart">
                  <c:ext xmlns:c16="http://schemas.microsoft.com/office/drawing/2014/chart" uri="{C3380CC4-5D6E-409C-BE32-E72D297353CC}">
                    <c16:uniqueId val="{00000007-134C-42F2-9A99-73848B77E57B}"/>
                  </c:ext>
                </c:extLst>
              </c15:ser>
            </c15:filteredLineSeries>
            <c15:filteredLineSeries>
              <c15:ser>
                <c:idx val="4"/>
                <c:order val="6"/>
                <c:tx>
                  <c:strRef>
                    <c:extLst xmlns:c15="http://schemas.microsoft.com/office/drawing/2012/chart">
                      <c:ext xmlns:c15="http://schemas.microsoft.com/office/drawing/2012/chart" uri="{02D57815-91ED-43cb-92C2-25804820EDAC}">
                        <c15:formulaRef>
                          <c15:sqref>Trends!$K$16</c15:sqref>
                        </c15:formulaRef>
                      </c:ext>
                    </c:extLst>
                    <c:strCache>
                      <c:ptCount val="1"/>
                      <c:pt idx="0">
                        <c:v> proj</c:v>
                      </c:pt>
                    </c:strCache>
                  </c:strRef>
                </c:tx>
                <c:spPr>
                  <a:ln>
                    <a:solidFill>
                      <a:srgbClr val="CC9900"/>
                    </a:solidFill>
                    <a:prstDash val="sysDot"/>
                  </a:ln>
                </c:spPr>
                <c:marker>
                  <c:symbol val="none"/>
                </c:marker>
                <c:val>
                  <c:numRef>
                    <c:extLst xmlns:c15="http://schemas.microsoft.com/office/drawing/2012/chart">
                      <c:ext xmlns:c15="http://schemas.microsoft.com/office/drawing/2012/chart" uri="{02D57815-91ED-43cb-92C2-25804820EDAC}">
                        <c15:formulaRef>
                          <c15:sqref>Trends!$K$17:$K$3564</c15:sqref>
                        </c15:formulaRef>
                      </c:ext>
                    </c:extLst>
                    <c:numCache>
                      <c:formatCode>0.000</c:formatCode>
                      <c:ptCount val="3548"/>
                      <c:pt idx="3530">
                        <c:v>#N/A</c:v>
                      </c:pt>
                      <c:pt idx="3531">
                        <c:v>#N/A</c:v>
                      </c:pt>
                      <c:pt idx="3532">
                        <c:v>#N/A</c:v>
                      </c:pt>
                      <c:pt idx="3533">
                        <c:v>#N/A</c:v>
                      </c:pt>
                      <c:pt idx="3534">
                        <c:v>#N/A</c:v>
                      </c:pt>
                      <c:pt idx="3535">
                        <c:v>#N/A</c:v>
                      </c:pt>
                      <c:pt idx="3536">
                        <c:v>#N/A</c:v>
                      </c:pt>
                      <c:pt idx="3537">
                        <c:v>#N/A</c:v>
                      </c:pt>
                      <c:pt idx="3538">
                        <c:v>#N/A</c:v>
                      </c:pt>
                      <c:pt idx="3539">
                        <c:v>#N/A</c:v>
                      </c:pt>
                      <c:pt idx="3540">
                        <c:v>#N/A</c:v>
                      </c:pt>
                      <c:pt idx="3541">
                        <c:v>#N/A</c:v>
                      </c:pt>
                      <c:pt idx="3542">
                        <c:v>#N/A</c:v>
                      </c:pt>
                      <c:pt idx="3543">
                        <c:v>#N/A</c:v>
                      </c:pt>
                      <c:pt idx="3544">
                        <c:v>#N/A</c:v>
                      </c:pt>
                      <c:pt idx="3545">
                        <c:v>#N/A</c:v>
                      </c:pt>
                      <c:pt idx="3546">
                        <c:v>#N/A</c:v>
                      </c:pt>
                      <c:pt idx="3547">
                        <c:v>#N/A</c:v>
                      </c:pt>
                    </c:numCache>
                  </c:numRef>
                </c:val>
                <c:smooth val="0"/>
                <c:extLst xmlns:c15="http://schemas.microsoft.com/office/drawing/2012/chart">
                  <c:ext xmlns:c16="http://schemas.microsoft.com/office/drawing/2014/chart" uri="{C3380CC4-5D6E-409C-BE32-E72D297353CC}">
                    <c16:uniqueId val="{00000000-5292-4A1B-A330-AB79B8AAB2ED}"/>
                  </c:ext>
                </c:extLst>
              </c15:ser>
            </c15:filteredLineSeries>
          </c:ext>
        </c:extLst>
      </c:lineChart>
      <c:lineChart>
        <c:grouping val="standard"/>
        <c:varyColors val="0"/>
        <c:ser>
          <c:idx val="19"/>
          <c:order val="16"/>
          <c:tx>
            <c:strRef>
              <c:f>Trends!$L$16</c:f>
              <c:strCache>
                <c:ptCount val="1"/>
                <c:pt idx="0">
                  <c:v>Today</c:v>
                </c:pt>
              </c:strCache>
            </c:strRef>
          </c:tx>
          <c:spPr>
            <a:ln>
              <a:solidFill>
                <a:schemeClr val="accent6"/>
              </a:solidFill>
              <a:prstDash val="sysDot"/>
            </a:ln>
          </c:spPr>
          <c:marker>
            <c:symbol val="diamond"/>
            <c:size val="5"/>
            <c:spPr>
              <a:solidFill>
                <a:schemeClr val="accent6"/>
              </a:solidFill>
              <a:ln>
                <a:solidFill>
                  <a:schemeClr val="accent6"/>
                </a:solidFill>
              </a:ln>
            </c:spPr>
          </c:marker>
          <c:val>
            <c:numRef>
              <c:f>Trends!$L$17:$L$3564</c:f>
              <c:numCache>
                <c:formatCode>0.000</c:formatCode>
                <c:ptCount val="3548"/>
                <c:pt idx="3530">
                  <c:v>#N/A</c:v>
                </c:pt>
                <c:pt idx="3531">
                  <c:v>#N/A</c:v>
                </c:pt>
              </c:numCache>
            </c:numRef>
          </c:val>
          <c:smooth val="0"/>
          <c:extLst>
            <c:ext xmlns:c16="http://schemas.microsoft.com/office/drawing/2014/chart" uri="{C3380CC4-5D6E-409C-BE32-E72D297353CC}">
              <c16:uniqueId val="{00000001-00AE-458F-B150-843294EDFC88}"/>
            </c:ext>
          </c:extLst>
        </c:ser>
        <c:dLbls>
          <c:showLegendKey val="0"/>
          <c:showVal val="0"/>
          <c:showCatName val="0"/>
          <c:showSerName val="0"/>
          <c:showPercent val="0"/>
          <c:showBubbleSize val="0"/>
        </c:dLbls>
        <c:marker val="1"/>
        <c:smooth val="0"/>
        <c:axId val="767697760"/>
        <c:axId val="767663648"/>
      </c:lineChart>
      <c:dateAx>
        <c:axId val="1239105480"/>
        <c:scaling>
          <c:orientation val="minMax"/>
        </c:scaling>
        <c:delete val="0"/>
        <c:axPos val="b"/>
        <c:majorGridlines>
          <c:spPr>
            <a:ln w="9525" cap="flat" cmpd="sng" algn="ctr">
              <a:solidFill>
                <a:schemeClr val="tx1">
                  <a:lumMod val="15000"/>
                  <a:lumOff val="85000"/>
                </a:schemeClr>
              </a:solidFill>
              <a:round/>
            </a:ln>
            <a:effectLst/>
          </c:spPr>
        </c:majorGridlines>
        <c:numFmt formatCode="mmm\'yy" sourceLinked="0"/>
        <c:majorTickMark val="none"/>
        <c:minorTickMark val="in"/>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39112040"/>
        <c:crosses val="autoZero"/>
        <c:auto val="0"/>
        <c:lblOffset val="100"/>
        <c:baseTimeUnit val="days"/>
        <c:majorUnit val="1"/>
        <c:majorTimeUnit val="years"/>
        <c:minorUnit val="1"/>
        <c:minorTimeUnit val="months"/>
      </c:dateAx>
      <c:valAx>
        <c:axId val="123911204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Avg ¢/kWh</a:t>
                </a:r>
              </a:p>
            </c:rich>
          </c:tx>
          <c:layout>
            <c:manualLayout>
              <c:xMode val="edge"/>
              <c:yMode val="edge"/>
              <c:x val="0"/>
              <c:y val="0.4753004558640696"/>
            </c:manualLayout>
          </c:layout>
          <c:overlay val="0"/>
          <c:spPr>
            <a:noFill/>
            <a:ln>
              <a:noFill/>
            </a:ln>
            <a:effectLst/>
          </c:spPr>
        </c:title>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39105480"/>
        <c:crosses val="autoZero"/>
        <c:crossBetween val="between"/>
      </c:valAx>
      <c:valAx>
        <c:axId val="767663648"/>
        <c:scaling>
          <c:orientation val="minMax"/>
        </c:scaling>
        <c:delete val="0"/>
        <c:axPos val="r"/>
        <c:numFmt formatCode="0%" sourceLinked="1"/>
        <c:majorTickMark val="none"/>
        <c:minorTickMark val="none"/>
        <c:tickLblPos val="none"/>
        <c:spPr>
          <a:noFill/>
          <a:ln>
            <a:noFill/>
          </a:ln>
        </c:spPr>
        <c:crossAx val="767697760"/>
        <c:crosses val="max"/>
        <c:crossBetween val="between"/>
      </c:valAx>
      <c:catAx>
        <c:axId val="767697760"/>
        <c:scaling>
          <c:orientation val="minMax"/>
        </c:scaling>
        <c:delete val="1"/>
        <c:axPos val="b"/>
        <c:majorTickMark val="out"/>
        <c:minorTickMark val="none"/>
        <c:tickLblPos val="nextTo"/>
        <c:crossAx val="767663648"/>
        <c:crosses val="autoZero"/>
        <c:auto val="1"/>
        <c:lblAlgn val="ctr"/>
        <c:lblOffset val="100"/>
        <c:noMultiLvlLbl val="0"/>
      </c:catAx>
      <c:spPr>
        <a:blipFill>
          <a:blip xmlns:r="http://schemas.openxmlformats.org/officeDocument/2006/relationships" r:embed="rId1">
            <a:extLst>
              <a:ext uri="{28A0092B-C50C-407E-A947-70E740481C1C}">
                <a14:useLocalDpi xmlns:a14="http://schemas.microsoft.com/office/drawing/2010/main" val="0"/>
              </a:ext>
            </a:extLst>
          </a:blip>
          <a:stretch>
            <a:fillRect/>
          </a:stretch>
        </a:blipFill>
        <a:ln>
          <a:noFill/>
        </a:ln>
        <a:effectLst/>
      </c:spPr>
    </c:plotArea>
    <c:legend>
      <c:legendPos val="r"/>
      <c:legendEntry>
        <c:idx val="0"/>
        <c:delete val="1"/>
      </c:legendEntry>
      <c:legendEntry>
        <c:idx val="1"/>
        <c:delete val="1"/>
      </c:legendEntry>
      <c:legendEntry>
        <c:idx val="2"/>
        <c:delete val="1"/>
      </c:legendEntry>
      <c:legendEntry>
        <c:idx val="6"/>
        <c:delete val="1"/>
      </c:legendEntry>
      <c:legendEntry>
        <c:idx val="7"/>
        <c:delete val="1"/>
      </c:legendEntry>
      <c:legendEntry>
        <c:idx val="8"/>
        <c:delete val="1"/>
      </c:legendEntry>
      <c:legendEntry>
        <c:idx val="9"/>
        <c:delete val="1"/>
      </c:legendEntry>
      <c:legendEntry>
        <c:idx val="10"/>
        <c:delete val="1"/>
      </c:legendEntry>
      <c:legendEntry>
        <c:idx val="11"/>
        <c:delete val="1"/>
      </c:legendEntry>
      <c:legendEntry>
        <c:idx val="12"/>
        <c:delete val="1"/>
      </c:legendEntry>
      <c:legendEntry>
        <c:idx val="13"/>
        <c:delete val="1"/>
      </c:legendEntry>
      <c:legendEntry>
        <c:idx val="14"/>
        <c:delete val="1"/>
      </c:legendEntry>
      <c:legendEntry>
        <c:idx val="15"/>
        <c:delete val="1"/>
      </c:legendEntry>
      <c:legendEntry>
        <c:idx val="16"/>
        <c:delete val="1"/>
      </c:legendEntry>
      <c:legendEntry>
        <c:idx val="17"/>
        <c:delete val="1"/>
      </c:legendEntry>
      <c:layout>
        <c:manualLayout>
          <c:xMode val="edge"/>
          <c:yMode val="edge"/>
          <c:x val="0.12220877826141771"/>
          <c:y val="0.13208108854814196"/>
          <c:w val="0.23549367403192148"/>
          <c:h val="0.17657314229721266"/>
        </c:manualLayout>
      </c:layout>
      <c:overlay val="0"/>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Calculator!$EO$34:$GK$34</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B4C6-4892-AE24-EBFA254A2293}"/>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Calculator!$EC$34:$EN$34</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Calculator!$DQ$34:$EB$34</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B4C6-4892-AE24-EBFA254A2293}"/>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Calculator!$EO$33:$GK$33</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CE06-411C-B6CB-3E9E24E089EB}"/>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Calculator!$EC$33:$EN$33</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Calculator!$DQ$33:$EB$33</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CE06-411C-B6CB-3E9E24E089EB}"/>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Calculator!$EO$32:$GK$32</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FFCC-4F82-BD6C-1580C4791D0B}"/>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Calculator!$EC$32:$EN$32</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Calculator!$DQ$32:$EB$32</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FFCC-4F82-BD6C-1580C4791D0B}"/>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Calculator!$EO$31:$GK$31</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EB82-4D48-A52B-1237827D264B}"/>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Calculator!$EC$31:$EN$31</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Calculator!$DQ$31:$EB$31</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EB82-4D48-A52B-1237827D264B}"/>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Calculator!$EO$30:$GK$30</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3D84-4597-ADFF-B3E3CD93D729}"/>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Calculator!$EC$30:$EN$30</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Calculator!$DQ$30:$EB$30</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3D84-4597-ADFF-B3E3CD93D729}"/>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Calculator!$EO$29:$GK$29</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AA08-431D-87A0-F1A186EAB581}"/>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Calculator!$EC$29:$EN$29</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Calculator!$DQ$29:$EB$29</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AA08-431D-87A0-F1A186EAB581}"/>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Calculator!$EO$28:$GK$28</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E254-4092-A0A7-661249B92720}"/>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Calculator!$EC$28:$EN$28</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Calculator!$DQ$28:$EB$28</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E254-4092-A0A7-661249B92720}"/>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Calculator!$EO$27:$GK$27</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EA0D-4BF7-BD09-9F5C1AF3B9B0}"/>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Calculator!$EC$27:$EN$27</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Calculator!$DQ$27:$EB$27</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EA0D-4BF7-BD09-9F5C1AF3B9B0}"/>
            </c:ext>
          </c:extLst>
        </c:ser>
        <c:dLbls>
          <c:showLegendKey val="0"/>
          <c:showVal val="0"/>
          <c:showCatName val="0"/>
          <c:showSerName val="0"/>
          <c:showPercent val="0"/>
          <c:showBubbleSize val="0"/>
        </c:dLbls>
        <c:axId val="543928856"/>
        <c:axId val="581617472"/>
      </c:scatterChart>
      <c:dateAx>
        <c:axId val="543928856"/>
        <c:scaling>
          <c:orientation val="minMax"/>
          <c:min val="32"/>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6.xml"/><Relationship Id="rId13" Type="http://schemas.openxmlformats.org/officeDocument/2006/relationships/chart" Target="../charts/chart11.xml"/><Relationship Id="rId18" Type="http://schemas.openxmlformats.org/officeDocument/2006/relationships/image" Target="../media/image4.png"/><Relationship Id="rId3" Type="http://schemas.openxmlformats.org/officeDocument/2006/relationships/chart" Target="../charts/chart1.xml"/><Relationship Id="rId7" Type="http://schemas.openxmlformats.org/officeDocument/2006/relationships/chart" Target="../charts/chart5.xml"/><Relationship Id="rId12" Type="http://schemas.openxmlformats.org/officeDocument/2006/relationships/chart" Target="../charts/chart10.xml"/><Relationship Id="rId17" Type="http://schemas.openxmlformats.org/officeDocument/2006/relationships/hyperlink" Target="https://www.texaspowerguide.com/cheap-electricity-shopping-timing/" TargetMode="External"/><Relationship Id="rId2" Type="http://schemas.openxmlformats.org/officeDocument/2006/relationships/image" Target="../media/image2.png"/><Relationship Id="rId16" Type="http://schemas.openxmlformats.org/officeDocument/2006/relationships/chart" Target="../charts/chart14.xml"/><Relationship Id="rId1" Type="http://schemas.openxmlformats.org/officeDocument/2006/relationships/image" Target="../media/image1.png"/><Relationship Id="rId6" Type="http://schemas.openxmlformats.org/officeDocument/2006/relationships/chart" Target="../charts/chart4.xml"/><Relationship Id="rId11" Type="http://schemas.openxmlformats.org/officeDocument/2006/relationships/chart" Target="../charts/chart9.xml"/><Relationship Id="rId5" Type="http://schemas.openxmlformats.org/officeDocument/2006/relationships/chart" Target="../charts/chart3.xml"/><Relationship Id="rId15" Type="http://schemas.openxmlformats.org/officeDocument/2006/relationships/chart" Target="../charts/chart13.xml"/><Relationship Id="rId10" Type="http://schemas.openxmlformats.org/officeDocument/2006/relationships/chart" Target="../charts/chart8.xml"/><Relationship Id="rId4" Type="http://schemas.openxmlformats.org/officeDocument/2006/relationships/chart" Target="../charts/chart2.xml"/><Relationship Id="rId9" Type="http://schemas.openxmlformats.org/officeDocument/2006/relationships/chart" Target="../charts/chart7.xml"/><Relationship Id="rId14" Type="http://schemas.openxmlformats.org/officeDocument/2006/relationships/chart" Target="../charts/chart12.xml"/></Relationships>
</file>

<file path=xl/drawings/drawing1.xml><?xml version="1.0" encoding="utf-8"?>
<xdr:wsDr xmlns:xdr="http://schemas.openxmlformats.org/drawingml/2006/spreadsheetDrawing" xmlns:a="http://schemas.openxmlformats.org/drawingml/2006/main">
  <xdr:twoCellAnchor editAs="oneCell">
    <xdr:from>
      <xdr:col>24</xdr:col>
      <xdr:colOff>0</xdr:colOff>
      <xdr:row>20</xdr:row>
      <xdr:rowOff>0</xdr:rowOff>
    </xdr:from>
    <xdr:to>
      <xdr:col>56</xdr:col>
      <xdr:colOff>0</xdr:colOff>
      <xdr:row>25</xdr:row>
      <xdr:rowOff>1</xdr:rowOff>
    </xdr:to>
    <xdr:pic>
      <xdr:nvPicPr>
        <xdr:cNvPr id="26" name="fig_NR_headings">
          <a:extLst>
            <a:ext uri="{FF2B5EF4-FFF2-40B4-BE49-F238E27FC236}">
              <a16:creationId xmlns:a16="http://schemas.microsoft.com/office/drawing/2014/main" id="{FE201B8F-1BE5-4339-8642-ACE42223506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772650" y="4857750"/>
          <a:ext cx="11058525" cy="1304926"/>
        </a:xfrm>
        <a:prstGeom prst="rect">
          <a:avLst/>
        </a:prstGeom>
      </xdr:spPr>
    </xdr:pic>
    <xdr:clientData/>
  </xdr:twoCellAnchor>
  <xdr:twoCellAnchor editAs="oneCell">
    <xdr:from>
      <xdr:col>23</xdr:col>
      <xdr:colOff>133350</xdr:colOff>
      <xdr:row>19</xdr:row>
      <xdr:rowOff>209549</xdr:rowOff>
    </xdr:from>
    <xdr:to>
      <xdr:col>56</xdr:col>
      <xdr:colOff>0</xdr:colOff>
      <xdr:row>25</xdr:row>
      <xdr:rowOff>180975</xdr:rowOff>
    </xdr:to>
    <xdr:sp macro="" textlink="$BH$34">
      <xdr:nvSpPr>
        <xdr:cNvPr id="27" name="tb_NR_headings_mask">
          <a:extLst>
            <a:ext uri="{FF2B5EF4-FFF2-40B4-BE49-F238E27FC236}">
              <a16:creationId xmlns:a16="http://schemas.microsoft.com/office/drawing/2014/main" id="{C9610352-28F4-4A97-861D-8343C85CBDA5}"/>
            </a:ext>
          </a:extLst>
        </xdr:cNvPr>
        <xdr:cNvSpPr txBox="1"/>
      </xdr:nvSpPr>
      <xdr:spPr>
        <a:xfrm>
          <a:off x="9439275" y="4686299"/>
          <a:ext cx="11239500" cy="15049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A37277D2-E1A0-4D01-B337-6AD03076F145}" type="TxLink">
            <a:rPr lang="en-US" sz="4800" b="0" i="0" u="none" strike="noStrike">
              <a:solidFill>
                <a:schemeClr val="bg1"/>
              </a:solidFill>
              <a:latin typeface="Calibri"/>
            </a:rPr>
            <a:pPr/>
            <a:t>████████████████████████████████████████████████████████████████████████████████</a:t>
          </a:fld>
          <a:endParaRPr lang="en-US" sz="4800">
            <a:solidFill>
              <a:schemeClr val="bg1"/>
            </a:solidFill>
          </a:endParaRPr>
        </a:p>
      </xdr:txBody>
    </xdr:sp>
    <xdr:clientData/>
  </xdr:twoCellAnchor>
  <xdr:twoCellAnchor editAs="oneCell">
    <xdr:from>
      <xdr:col>22</xdr:col>
      <xdr:colOff>582385</xdr:colOff>
      <xdr:row>25</xdr:row>
      <xdr:rowOff>0</xdr:rowOff>
    </xdr:from>
    <xdr:to>
      <xdr:col>24</xdr:col>
      <xdr:colOff>0</xdr:colOff>
      <xdr:row>35</xdr:row>
      <xdr:rowOff>0</xdr:rowOff>
    </xdr:to>
    <xdr:pic>
      <xdr:nvPicPr>
        <xdr:cNvPr id="10" name="fig_NR_fees">
          <a:extLst>
            <a:ext uri="{FF2B5EF4-FFF2-40B4-BE49-F238E27FC236}">
              <a16:creationId xmlns:a16="http://schemas.microsoft.com/office/drawing/2014/main" id="{644213D2-689E-45AA-B460-445B1A7C398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9470571" y="6166757"/>
          <a:ext cx="320263" cy="2013857"/>
        </a:xfrm>
        <a:prstGeom prst="rect">
          <a:avLst/>
        </a:prstGeom>
      </xdr:spPr>
    </xdr:pic>
    <xdr:clientData/>
  </xdr:twoCellAnchor>
  <xdr:twoCellAnchor editAs="oneCell">
    <xdr:from>
      <xdr:col>22</xdr:col>
      <xdr:colOff>559019</xdr:colOff>
      <xdr:row>24</xdr:row>
      <xdr:rowOff>333375</xdr:rowOff>
    </xdr:from>
    <xdr:to>
      <xdr:col>24</xdr:col>
      <xdr:colOff>132036</xdr:colOff>
      <xdr:row>37</xdr:row>
      <xdr:rowOff>76201</xdr:rowOff>
    </xdr:to>
    <xdr:sp macro="" textlink="$BH$33">
      <xdr:nvSpPr>
        <xdr:cNvPr id="12" name="tb_NR_fees_mask">
          <a:extLst>
            <a:ext uri="{FF2B5EF4-FFF2-40B4-BE49-F238E27FC236}">
              <a16:creationId xmlns:a16="http://schemas.microsoft.com/office/drawing/2014/main" id="{BDC89B88-6DF2-49E8-9CD4-8849F40BD1B6}"/>
            </a:ext>
          </a:extLst>
        </xdr:cNvPr>
        <xdr:cNvSpPr txBox="1"/>
      </xdr:nvSpPr>
      <xdr:spPr>
        <a:xfrm>
          <a:off x="9417269" y="6010275"/>
          <a:ext cx="468367" cy="26670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3ACEBC86-6C60-4CCE-8128-FB20FDB2772E}" type="TxLink">
            <a:rPr lang="en-US" sz="1100" b="0" i="0" u="none" strike="noStrike">
              <a:solidFill>
                <a:schemeClr val="bg1"/>
              </a:solidFill>
              <a:latin typeface="Calibri"/>
            </a:rPr>
            <a:pPr/>
            <a:t>████████████████████████████████████████████████████████████████████████████████</a:t>
          </a:fld>
          <a:endParaRPr lang="en-US" sz="1100">
            <a:solidFill>
              <a:schemeClr val="bg1"/>
            </a:solidFill>
          </a:endParaRPr>
        </a:p>
      </xdr:txBody>
    </xdr:sp>
    <xdr:clientData/>
  </xdr:twoCellAnchor>
  <xdr:twoCellAnchor editAs="oneCell">
    <xdr:from>
      <xdr:col>13</xdr:col>
      <xdr:colOff>342901</xdr:colOff>
      <xdr:row>34</xdr:row>
      <xdr:rowOff>0</xdr:rowOff>
    </xdr:from>
    <xdr:to>
      <xdr:col>14</xdr:col>
      <xdr:colOff>485775</xdr:colOff>
      <xdr:row>34</xdr:row>
      <xdr:rowOff>190500</xdr:rowOff>
    </xdr:to>
    <xdr:graphicFrame macro="">
      <xdr:nvGraphicFramePr>
        <xdr:cNvPr id="59" name="cht_Rates_10">
          <a:extLst>
            <a:ext uri="{FF2B5EF4-FFF2-40B4-BE49-F238E27FC236}">
              <a16:creationId xmlns:a16="http://schemas.microsoft.com/office/drawing/2014/main" id="{7B337437-D086-4D5C-838B-8314AD9ACE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13</xdr:col>
      <xdr:colOff>342900</xdr:colOff>
      <xdr:row>33</xdr:row>
      <xdr:rowOff>0</xdr:rowOff>
    </xdr:from>
    <xdr:to>
      <xdr:col>14</xdr:col>
      <xdr:colOff>485775</xdr:colOff>
      <xdr:row>33</xdr:row>
      <xdr:rowOff>190500</xdr:rowOff>
    </xdr:to>
    <xdr:graphicFrame macro="">
      <xdr:nvGraphicFramePr>
        <xdr:cNvPr id="57" name="cht_Rates_09">
          <a:extLst>
            <a:ext uri="{FF2B5EF4-FFF2-40B4-BE49-F238E27FC236}">
              <a16:creationId xmlns:a16="http://schemas.microsoft.com/office/drawing/2014/main" id="{B2C85346-0D8C-4D61-91B0-7EB11C5C86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13</xdr:col>
      <xdr:colOff>352425</xdr:colOff>
      <xdr:row>32</xdr:row>
      <xdr:rowOff>0</xdr:rowOff>
    </xdr:from>
    <xdr:to>
      <xdr:col>14</xdr:col>
      <xdr:colOff>485775</xdr:colOff>
      <xdr:row>32</xdr:row>
      <xdr:rowOff>190500</xdr:rowOff>
    </xdr:to>
    <xdr:graphicFrame macro="">
      <xdr:nvGraphicFramePr>
        <xdr:cNvPr id="58" name="cht_Rates_08">
          <a:extLst>
            <a:ext uri="{FF2B5EF4-FFF2-40B4-BE49-F238E27FC236}">
              <a16:creationId xmlns:a16="http://schemas.microsoft.com/office/drawing/2014/main" id="{963A5A91-768A-4417-8558-068FC1F17D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13</xdr:col>
      <xdr:colOff>352425</xdr:colOff>
      <xdr:row>31</xdr:row>
      <xdr:rowOff>0</xdr:rowOff>
    </xdr:from>
    <xdr:to>
      <xdr:col>14</xdr:col>
      <xdr:colOff>485775</xdr:colOff>
      <xdr:row>31</xdr:row>
      <xdr:rowOff>190500</xdr:rowOff>
    </xdr:to>
    <xdr:graphicFrame macro="">
      <xdr:nvGraphicFramePr>
        <xdr:cNvPr id="55" name="cht_Rates_07">
          <a:extLst>
            <a:ext uri="{FF2B5EF4-FFF2-40B4-BE49-F238E27FC236}">
              <a16:creationId xmlns:a16="http://schemas.microsoft.com/office/drawing/2014/main" id="{74B0A544-EAFB-4E15-911D-AAEF4FB3C4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13</xdr:col>
      <xdr:colOff>352425</xdr:colOff>
      <xdr:row>30</xdr:row>
      <xdr:rowOff>0</xdr:rowOff>
    </xdr:from>
    <xdr:to>
      <xdr:col>14</xdr:col>
      <xdr:colOff>485775</xdr:colOff>
      <xdr:row>30</xdr:row>
      <xdr:rowOff>190500</xdr:rowOff>
    </xdr:to>
    <xdr:graphicFrame macro="">
      <xdr:nvGraphicFramePr>
        <xdr:cNvPr id="56" name="cht_Rates_06">
          <a:extLst>
            <a:ext uri="{FF2B5EF4-FFF2-40B4-BE49-F238E27FC236}">
              <a16:creationId xmlns:a16="http://schemas.microsoft.com/office/drawing/2014/main" id="{5247C9A0-202D-4A01-B233-6FE2D20E3B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13</xdr:col>
      <xdr:colOff>352425</xdr:colOff>
      <xdr:row>29</xdr:row>
      <xdr:rowOff>0</xdr:rowOff>
    </xdr:from>
    <xdr:to>
      <xdr:col>14</xdr:col>
      <xdr:colOff>485775</xdr:colOff>
      <xdr:row>29</xdr:row>
      <xdr:rowOff>190500</xdr:rowOff>
    </xdr:to>
    <xdr:graphicFrame macro="">
      <xdr:nvGraphicFramePr>
        <xdr:cNvPr id="53" name="cht_Rates_05">
          <a:extLst>
            <a:ext uri="{FF2B5EF4-FFF2-40B4-BE49-F238E27FC236}">
              <a16:creationId xmlns:a16="http://schemas.microsoft.com/office/drawing/2014/main" id="{7C75B218-2E4F-48E0-8960-C57A29DDAA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13</xdr:col>
      <xdr:colOff>352425</xdr:colOff>
      <xdr:row>28</xdr:row>
      <xdr:rowOff>0</xdr:rowOff>
    </xdr:from>
    <xdr:to>
      <xdr:col>14</xdr:col>
      <xdr:colOff>485775</xdr:colOff>
      <xdr:row>28</xdr:row>
      <xdr:rowOff>190500</xdr:rowOff>
    </xdr:to>
    <xdr:graphicFrame macro="">
      <xdr:nvGraphicFramePr>
        <xdr:cNvPr id="52" name="cht_Rates_04">
          <a:extLst>
            <a:ext uri="{FF2B5EF4-FFF2-40B4-BE49-F238E27FC236}">
              <a16:creationId xmlns:a16="http://schemas.microsoft.com/office/drawing/2014/main" id="{D5109949-5348-42CD-8F2F-EAA609B416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13</xdr:col>
      <xdr:colOff>342901</xdr:colOff>
      <xdr:row>27</xdr:row>
      <xdr:rowOff>0</xdr:rowOff>
    </xdr:from>
    <xdr:to>
      <xdr:col>14</xdr:col>
      <xdr:colOff>485776</xdr:colOff>
      <xdr:row>27</xdr:row>
      <xdr:rowOff>190500</xdr:rowOff>
    </xdr:to>
    <xdr:graphicFrame macro="">
      <xdr:nvGraphicFramePr>
        <xdr:cNvPr id="51" name="cht_Rates_03">
          <a:extLst>
            <a:ext uri="{FF2B5EF4-FFF2-40B4-BE49-F238E27FC236}">
              <a16:creationId xmlns:a16="http://schemas.microsoft.com/office/drawing/2014/main" id="{D3A88761-E329-46C6-AEDE-B294C739A9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13</xdr:col>
      <xdr:colOff>342901</xdr:colOff>
      <xdr:row>26</xdr:row>
      <xdr:rowOff>0</xdr:rowOff>
    </xdr:from>
    <xdr:to>
      <xdr:col>14</xdr:col>
      <xdr:colOff>485776</xdr:colOff>
      <xdr:row>26</xdr:row>
      <xdr:rowOff>190500</xdr:rowOff>
    </xdr:to>
    <xdr:graphicFrame macro="">
      <xdr:nvGraphicFramePr>
        <xdr:cNvPr id="50" name="cht_Rates_02">
          <a:extLst>
            <a:ext uri="{FF2B5EF4-FFF2-40B4-BE49-F238E27FC236}">
              <a16:creationId xmlns:a16="http://schemas.microsoft.com/office/drawing/2014/main" id="{3136708B-9DAD-4898-BD11-7F4D787903A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13</xdr:col>
      <xdr:colOff>342900</xdr:colOff>
      <xdr:row>25</xdr:row>
      <xdr:rowOff>1</xdr:rowOff>
    </xdr:from>
    <xdr:to>
      <xdr:col>14</xdr:col>
      <xdr:colOff>485775</xdr:colOff>
      <xdr:row>25</xdr:row>
      <xdr:rowOff>190501</xdr:rowOff>
    </xdr:to>
    <xdr:graphicFrame macro="">
      <xdr:nvGraphicFramePr>
        <xdr:cNvPr id="48" name="cht_Rates_01">
          <a:extLst>
            <a:ext uri="{FF2B5EF4-FFF2-40B4-BE49-F238E27FC236}">
              <a16:creationId xmlns:a16="http://schemas.microsoft.com/office/drawing/2014/main" id="{2A5359A9-0E7B-412A-8C23-17189348B3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oneCellAnchor>
    <xdr:from>
      <xdr:col>9</xdr:col>
      <xdr:colOff>293941</xdr:colOff>
      <xdr:row>34</xdr:row>
      <xdr:rowOff>18475</xdr:rowOff>
    </xdr:from>
    <xdr:ext cx="126125" cy="172227"/>
    <xdr:sp macro="" textlink="$BH$26">
      <xdr:nvSpPr>
        <xdr:cNvPr id="61" name="tb_at10">
          <a:extLst>
            <a:ext uri="{FF2B5EF4-FFF2-40B4-BE49-F238E27FC236}">
              <a16:creationId xmlns:a16="http://schemas.microsoft.com/office/drawing/2014/main" id="{6DEC3461-F454-462E-B15D-B161858EC451}"/>
            </a:ext>
          </a:extLst>
        </xdr:cNvPr>
        <xdr:cNvSpPr txBox="1"/>
      </xdr:nvSpPr>
      <xdr:spPr>
        <a:xfrm>
          <a:off x="3389566" y="7848025"/>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33</xdr:row>
      <xdr:rowOff>18358</xdr:rowOff>
    </xdr:from>
    <xdr:ext cx="126125" cy="172227"/>
    <xdr:sp macro="" textlink="$BH$26">
      <xdr:nvSpPr>
        <xdr:cNvPr id="60" name="tb_at09">
          <a:extLst>
            <a:ext uri="{FF2B5EF4-FFF2-40B4-BE49-F238E27FC236}">
              <a16:creationId xmlns:a16="http://schemas.microsoft.com/office/drawing/2014/main" id="{B5496B05-2CA8-49B6-92C4-885B54F692FB}"/>
            </a:ext>
          </a:extLst>
        </xdr:cNvPr>
        <xdr:cNvSpPr txBox="1"/>
      </xdr:nvSpPr>
      <xdr:spPr>
        <a:xfrm>
          <a:off x="3389566" y="7647883"/>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32</xdr:row>
      <xdr:rowOff>18240</xdr:rowOff>
    </xdr:from>
    <xdr:ext cx="126125" cy="172227"/>
    <xdr:sp macro="" textlink="$BH$26">
      <xdr:nvSpPr>
        <xdr:cNvPr id="54" name="tb_at08">
          <a:extLst>
            <a:ext uri="{FF2B5EF4-FFF2-40B4-BE49-F238E27FC236}">
              <a16:creationId xmlns:a16="http://schemas.microsoft.com/office/drawing/2014/main" id="{62EDB009-9F7E-47DC-9A1D-40115DFADB8E}"/>
            </a:ext>
          </a:extLst>
        </xdr:cNvPr>
        <xdr:cNvSpPr txBox="1"/>
      </xdr:nvSpPr>
      <xdr:spPr>
        <a:xfrm>
          <a:off x="3389566" y="7447740"/>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31</xdr:row>
      <xdr:rowOff>18121</xdr:rowOff>
    </xdr:from>
    <xdr:ext cx="126125" cy="172227"/>
    <xdr:sp macro="" textlink="$BH$26">
      <xdr:nvSpPr>
        <xdr:cNvPr id="49" name="tb_at07">
          <a:extLst>
            <a:ext uri="{FF2B5EF4-FFF2-40B4-BE49-F238E27FC236}">
              <a16:creationId xmlns:a16="http://schemas.microsoft.com/office/drawing/2014/main" id="{C393DBD2-9D5F-4C99-AF80-7EBE05F95319}"/>
            </a:ext>
          </a:extLst>
        </xdr:cNvPr>
        <xdr:cNvSpPr txBox="1"/>
      </xdr:nvSpPr>
      <xdr:spPr>
        <a:xfrm>
          <a:off x="3389566" y="7247596"/>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30</xdr:row>
      <xdr:rowOff>18002</xdr:rowOff>
    </xdr:from>
    <xdr:ext cx="126125" cy="172227"/>
    <xdr:sp macro="" textlink="$BH$26">
      <xdr:nvSpPr>
        <xdr:cNvPr id="47" name="tb_at06">
          <a:extLst>
            <a:ext uri="{FF2B5EF4-FFF2-40B4-BE49-F238E27FC236}">
              <a16:creationId xmlns:a16="http://schemas.microsoft.com/office/drawing/2014/main" id="{D47CC286-BAEC-4107-88F5-0F2E87D95A8B}"/>
            </a:ext>
          </a:extLst>
        </xdr:cNvPr>
        <xdr:cNvSpPr txBox="1"/>
      </xdr:nvSpPr>
      <xdr:spPr>
        <a:xfrm>
          <a:off x="3389566" y="7047452"/>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29</xdr:row>
      <xdr:rowOff>17883</xdr:rowOff>
    </xdr:from>
    <xdr:ext cx="126125" cy="172227"/>
    <xdr:sp macro="" textlink="$BH$26">
      <xdr:nvSpPr>
        <xdr:cNvPr id="46" name="tb_at05">
          <a:extLst>
            <a:ext uri="{FF2B5EF4-FFF2-40B4-BE49-F238E27FC236}">
              <a16:creationId xmlns:a16="http://schemas.microsoft.com/office/drawing/2014/main" id="{A0D7F1C2-092F-4781-99B3-3ABF1BB0E96E}"/>
            </a:ext>
          </a:extLst>
        </xdr:cNvPr>
        <xdr:cNvSpPr txBox="1"/>
      </xdr:nvSpPr>
      <xdr:spPr>
        <a:xfrm>
          <a:off x="3389566" y="6847308"/>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28</xdr:row>
      <xdr:rowOff>17765</xdr:rowOff>
    </xdr:from>
    <xdr:ext cx="126125" cy="172227"/>
    <xdr:sp macro="" textlink="$BH$26">
      <xdr:nvSpPr>
        <xdr:cNvPr id="45" name="tb_at04">
          <a:extLst>
            <a:ext uri="{FF2B5EF4-FFF2-40B4-BE49-F238E27FC236}">
              <a16:creationId xmlns:a16="http://schemas.microsoft.com/office/drawing/2014/main" id="{042BC1DA-FF4A-4108-B1F8-3FFFAED52B39}"/>
            </a:ext>
          </a:extLst>
        </xdr:cNvPr>
        <xdr:cNvSpPr txBox="1"/>
      </xdr:nvSpPr>
      <xdr:spPr>
        <a:xfrm>
          <a:off x="3389566" y="6647165"/>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27</xdr:row>
      <xdr:rowOff>17646</xdr:rowOff>
    </xdr:from>
    <xdr:ext cx="126125" cy="172227"/>
    <xdr:sp macro="" textlink="$BH$26">
      <xdr:nvSpPr>
        <xdr:cNvPr id="44" name="tb_at03">
          <a:extLst>
            <a:ext uri="{FF2B5EF4-FFF2-40B4-BE49-F238E27FC236}">
              <a16:creationId xmlns:a16="http://schemas.microsoft.com/office/drawing/2014/main" id="{7EC7787A-92E7-4415-BD36-87F690DEDD2D}"/>
            </a:ext>
          </a:extLst>
        </xdr:cNvPr>
        <xdr:cNvSpPr txBox="1"/>
      </xdr:nvSpPr>
      <xdr:spPr>
        <a:xfrm>
          <a:off x="3389566" y="6447021"/>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26</xdr:row>
      <xdr:rowOff>17527</xdr:rowOff>
    </xdr:from>
    <xdr:ext cx="126125" cy="172227"/>
    <xdr:sp macro="" textlink="$BH$26">
      <xdr:nvSpPr>
        <xdr:cNvPr id="43" name="tb_at02">
          <a:extLst>
            <a:ext uri="{FF2B5EF4-FFF2-40B4-BE49-F238E27FC236}">
              <a16:creationId xmlns:a16="http://schemas.microsoft.com/office/drawing/2014/main" id="{CC1A7CA9-50E5-40C8-A82F-4D66FD9E5FA6}"/>
            </a:ext>
          </a:extLst>
        </xdr:cNvPr>
        <xdr:cNvSpPr txBox="1"/>
      </xdr:nvSpPr>
      <xdr:spPr>
        <a:xfrm>
          <a:off x="3389566" y="6246877"/>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25</xdr:row>
      <xdr:rowOff>17408</xdr:rowOff>
    </xdr:from>
    <xdr:ext cx="126125" cy="172227"/>
    <xdr:sp macro="" textlink="$BH$26">
      <xdr:nvSpPr>
        <xdr:cNvPr id="16" name="tb_at01">
          <a:extLst>
            <a:ext uri="{FF2B5EF4-FFF2-40B4-BE49-F238E27FC236}">
              <a16:creationId xmlns:a16="http://schemas.microsoft.com/office/drawing/2014/main" id="{073DE7D8-4EB2-40D7-BE5E-35B2180621CC}"/>
            </a:ext>
          </a:extLst>
        </xdr:cNvPr>
        <xdr:cNvSpPr txBox="1"/>
      </xdr:nvSpPr>
      <xdr:spPr>
        <a:xfrm>
          <a:off x="3389566" y="6046733"/>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twoCellAnchor editAs="oneCell">
    <xdr:from>
      <xdr:col>24</xdr:col>
      <xdr:colOff>133350</xdr:colOff>
      <xdr:row>12</xdr:row>
      <xdr:rowOff>47626</xdr:rowOff>
    </xdr:from>
    <xdr:to>
      <xdr:col>30</xdr:col>
      <xdr:colOff>276226</xdr:colOff>
      <xdr:row>19</xdr:row>
      <xdr:rowOff>0</xdr:rowOff>
    </xdr:to>
    <xdr:graphicFrame macro="">
      <xdr:nvGraphicFramePr>
        <xdr:cNvPr id="9" name="cht_Timing">
          <a:extLst>
            <a:ext uri="{FF2B5EF4-FFF2-40B4-BE49-F238E27FC236}">
              <a16:creationId xmlns:a16="http://schemas.microsoft.com/office/drawing/2014/main" id="{6DFACAFB-838D-4F29-A2E6-B66EB6A9C4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23</xdr:col>
      <xdr:colOff>142875</xdr:colOff>
      <xdr:row>11</xdr:row>
      <xdr:rowOff>76200</xdr:rowOff>
    </xdr:from>
    <xdr:to>
      <xdr:col>30</xdr:col>
      <xdr:colOff>142875</xdr:colOff>
      <xdr:row>19</xdr:row>
      <xdr:rowOff>66675</xdr:rowOff>
    </xdr:to>
    <xdr:sp macro="" textlink="$BH$32">
      <xdr:nvSpPr>
        <xdr:cNvPr id="7" name="tb_timing_mask">
          <a:extLst>
            <a:ext uri="{FF2B5EF4-FFF2-40B4-BE49-F238E27FC236}">
              <a16:creationId xmlns:a16="http://schemas.microsoft.com/office/drawing/2014/main" id="{131ED308-88FB-47BC-9068-3DD3A9BF4EC9}"/>
            </a:ext>
          </a:extLst>
        </xdr:cNvPr>
        <xdr:cNvSpPr txBox="1"/>
      </xdr:nvSpPr>
      <xdr:spPr>
        <a:xfrm>
          <a:off x="9582150" y="2771775"/>
          <a:ext cx="2200275" cy="1819275"/>
        </a:xfrm>
        <a:prstGeom prst="rect">
          <a:avLst/>
        </a:prstGeom>
        <a:no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0100AF08-7B75-4E59-A50C-BE0C0586A9BD}" type="TxLink">
            <a:rPr lang="en-US" sz="2400" b="0" i="0" u="none" strike="noStrike">
              <a:solidFill>
                <a:schemeClr val="bg1"/>
              </a:solidFill>
              <a:latin typeface="Calibri"/>
            </a:rPr>
            <a:pPr/>
            <a:t>████████████████████████████████████████████████████████████████████████████████</a:t>
          </a:fld>
          <a:endParaRPr lang="en-US" sz="2400">
            <a:solidFill>
              <a:schemeClr val="bg1"/>
            </a:solidFill>
          </a:endParaRPr>
        </a:p>
      </xdr:txBody>
    </xdr:sp>
    <xdr:clientData/>
  </xdr:twoCellAnchor>
  <xdr:twoCellAnchor editAs="oneCell">
    <xdr:from>
      <xdr:col>18</xdr:col>
      <xdr:colOff>219075</xdr:colOff>
      <xdr:row>8</xdr:row>
      <xdr:rowOff>9089</xdr:rowOff>
    </xdr:from>
    <xdr:to>
      <xdr:col>23</xdr:col>
      <xdr:colOff>200026</xdr:colOff>
      <xdr:row>14</xdr:row>
      <xdr:rowOff>119106</xdr:rowOff>
    </xdr:to>
    <xdr:graphicFrame macro="">
      <xdr:nvGraphicFramePr>
        <xdr:cNvPr id="3" name="cht_Rates">
          <a:extLst>
            <a:ext uri="{FF2B5EF4-FFF2-40B4-BE49-F238E27FC236}">
              <a16:creationId xmlns:a16="http://schemas.microsoft.com/office/drawing/2014/main" id="{285F20B5-3582-4D70-9CAC-6A527E3B013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oneCellAnchor>
    <xdr:from>
      <xdr:col>22</xdr:col>
      <xdr:colOff>342900</xdr:colOff>
      <xdr:row>14</xdr:row>
      <xdr:rowOff>0</xdr:rowOff>
    </xdr:from>
    <xdr:ext cx="457200" cy="156518"/>
    <xdr:sp macro="" textlink="$ED$21">
      <xdr:nvSpPr>
        <xdr:cNvPr id="33" name="kWh/mo_mask">
          <a:extLst>
            <a:ext uri="{FF2B5EF4-FFF2-40B4-BE49-F238E27FC236}">
              <a16:creationId xmlns:a16="http://schemas.microsoft.com/office/drawing/2014/main" id="{92ABB10A-BBFC-4A90-82CF-A2E6E4BC5617}"/>
            </a:ext>
          </a:extLst>
        </xdr:cNvPr>
        <xdr:cNvSpPr txBox="1"/>
      </xdr:nvSpPr>
      <xdr:spPr>
        <a:xfrm>
          <a:off x="9086850" y="3638550"/>
          <a:ext cx="457200" cy="156518"/>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noAutofit/>
        </a:bodyPr>
        <a:lstStyle/>
        <a:p>
          <a:fld id="{EAFD470B-EF9D-4FFB-B1CE-2B8B24D1622D}" type="TxLink">
            <a:rPr lang="en-US" sz="1000" b="0" i="0" u="none" strike="noStrike">
              <a:solidFill>
                <a:srgbClr val="595959"/>
              </a:solidFill>
              <a:latin typeface="+mn-lt"/>
              <a:cs typeface="Calibri"/>
            </a:rPr>
            <a:pPr/>
            <a:t> </a:t>
          </a:fld>
          <a:endParaRPr lang="en-US" sz="1000">
            <a:solidFill>
              <a:srgbClr val="595959"/>
            </a:solidFill>
            <a:latin typeface="+mn-lt"/>
          </a:endParaRPr>
        </a:p>
      </xdr:txBody>
    </xdr:sp>
    <xdr:clientData/>
  </xdr:oneCellAnchor>
  <xdr:oneCellAnchor>
    <xdr:from>
      <xdr:col>18</xdr:col>
      <xdr:colOff>190713</xdr:colOff>
      <xdr:row>8</xdr:row>
      <xdr:rowOff>85725</xdr:rowOff>
    </xdr:from>
    <xdr:ext cx="237744" cy="310896"/>
    <xdr:sp macro="" textlink="$EF$21">
      <xdr:nvSpPr>
        <xdr:cNvPr id="34" name="c/kWh_mask">
          <a:extLst>
            <a:ext uri="{FF2B5EF4-FFF2-40B4-BE49-F238E27FC236}">
              <a16:creationId xmlns:a16="http://schemas.microsoft.com/office/drawing/2014/main" id="{7CB2F481-A382-4F10-99CD-417AC986A24F}"/>
            </a:ext>
          </a:extLst>
        </xdr:cNvPr>
        <xdr:cNvSpPr txBox="1"/>
      </xdr:nvSpPr>
      <xdr:spPr>
        <a:xfrm>
          <a:off x="7201113" y="2257425"/>
          <a:ext cx="237744" cy="310896"/>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noAutofit/>
        </a:bodyPr>
        <a:lstStyle/>
        <a:p>
          <a:pPr algn="ctr"/>
          <a:fld id="{64AB3C08-ED76-4DB2-8788-1BEFE61FFD3F}" type="TxLink">
            <a:rPr lang="en-US" sz="1000" b="0" i="0" u="none" strike="noStrike">
              <a:solidFill>
                <a:srgbClr val="595959"/>
              </a:solidFill>
              <a:latin typeface="+mn-lt"/>
              <a:cs typeface="Calibri" panose="020F0502020204030204" pitchFamily="34" charset="0"/>
            </a:rPr>
            <a:pPr algn="ctr"/>
            <a:t> </a:t>
          </a:fld>
          <a:endParaRPr lang="en-US" sz="1000">
            <a:solidFill>
              <a:srgbClr val="595959"/>
            </a:solidFill>
            <a:latin typeface="+mn-lt"/>
            <a:cs typeface="Calibri" panose="020F0502020204030204" pitchFamily="34" charset="0"/>
          </a:endParaRPr>
        </a:p>
      </xdr:txBody>
    </xdr:sp>
    <xdr:clientData/>
  </xdr:oneCellAnchor>
  <xdr:twoCellAnchor editAs="oneCell">
    <xdr:from>
      <xdr:col>18</xdr:col>
      <xdr:colOff>114300</xdr:colOff>
      <xdr:row>8</xdr:row>
      <xdr:rowOff>47625</xdr:rowOff>
    </xdr:from>
    <xdr:to>
      <xdr:col>23</xdr:col>
      <xdr:colOff>228600</xdr:colOff>
      <xdr:row>15</xdr:row>
      <xdr:rowOff>200025</xdr:rowOff>
    </xdr:to>
    <xdr:sp macro="" textlink="$BH$31">
      <xdr:nvSpPr>
        <xdr:cNvPr id="2" name="tb_pricing_mask">
          <a:extLst>
            <a:ext uri="{FF2B5EF4-FFF2-40B4-BE49-F238E27FC236}">
              <a16:creationId xmlns:a16="http://schemas.microsoft.com/office/drawing/2014/main" id="{90A5F163-4199-4FA9-8DAE-FD8CE72F4A31}"/>
            </a:ext>
          </a:extLst>
        </xdr:cNvPr>
        <xdr:cNvSpPr txBox="1"/>
      </xdr:nvSpPr>
      <xdr:spPr>
        <a:xfrm>
          <a:off x="7105650" y="1933575"/>
          <a:ext cx="2428875" cy="1847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ECF1C610-4F1D-4C07-8971-754A2F263593}" type="TxLink">
            <a:rPr lang="en-US" sz="2400" b="0" i="0" u="none" strike="noStrike">
              <a:solidFill>
                <a:schemeClr val="bg1"/>
              </a:solidFill>
              <a:latin typeface="Calibri"/>
            </a:rPr>
            <a:pPr/>
            <a:t>████████████████████████████████████████████████████████████████████████████████████</a:t>
          </a:fld>
          <a:endParaRPr lang="en-US" sz="2400">
            <a:solidFill>
              <a:schemeClr val="bg1"/>
            </a:solidFill>
          </a:endParaRPr>
        </a:p>
      </xdr:txBody>
    </xdr:sp>
    <xdr:clientData/>
  </xdr:twoCellAnchor>
  <xdr:twoCellAnchor editAs="oneCell">
    <xdr:from>
      <xdr:col>4</xdr:col>
      <xdr:colOff>57149</xdr:colOff>
      <xdr:row>9</xdr:row>
      <xdr:rowOff>28574</xdr:rowOff>
    </xdr:from>
    <xdr:to>
      <xdr:col>6</xdr:col>
      <xdr:colOff>323849</xdr:colOff>
      <xdr:row>21</xdr:row>
      <xdr:rowOff>0</xdr:rowOff>
    </xdr:to>
    <xdr:graphicFrame macro="">
      <xdr:nvGraphicFramePr>
        <xdr:cNvPr id="6" name="cht_Costs">
          <a:extLst>
            <a:ext uri="{FF2B5EF4-FFF2-40B4-BE49-F238E27FC236}">
              <a16:creationId xmlns:a16="http://schemas.microsoft.com/office/drawing/2014/main" id="{A9FF787C-EFE7-44D2-A74A-97C8CFE98B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oneCellAnchor>
    <xdr:from>
      <xdr:col>4</xdr:col>
      <xdr:colOff>190500</xdr:colOff>
      <xdr:row>9</xdr:row>
      <xdr:rowOff>76200</xdr:rowOff>
    </xdr:from>
    <xdr:ext cx="91440" cy="91440"/>
    <xdr:sp macro="" textlink="$BH$27">
      <xdr:nvSpPr>
        <xdr:cNvPr id="32" name="tb_usage_pointer">
          <a:extLst>
            <a:ext uri="{FF2B5EF4-FFF2-40B4-BE49-F238E27FC236}">
              <a16:creationId xmlns:a16="http://schemas.microsoft.com/office/drawing/2014/main" id="{67E1BB83-8A0A-4FD3-A625-031542425D0F}"/>
            </a:ext>
          </a:extLst>
        </xdr:cNvPr>
        <xdr:cNvSpPr txBox="1"/>
      </xdr:nvSpPr>
      <xdr:spPr>
        <a:xfrm>
          <a:off x="1104900" y="231457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ctr" anchorCtr="0">
          <a:noAutofit/>
        </a:bodyPr>
        <a:lstStyle/>
        <a:p>
          <a:pPr algn="ctr"/>
          <a:fld id="{5E84C44E-0673-41C6-B184-6E3F52D1DF34}" type="TxLink">
            <a:rPr lang="en-US" sz="1800" b="0" i="0" u="none" strike="noStrike">
              <a:solidFill>
                <a:srgbClr val="0000FF"/>
              </a:solidFill>
              <a:latin typeface="Calibri"/>
              <a:cs typeface="Calibri"/>
            </a:rPr>
            <a:pPr algn="ctr"/>
            <a:t> </a:t>
          </a:fld>
          <a:endParaRPr lang="en-US" sz="1800">
            <a:solidFill>
              <a:srgbClr val="0000FF"/>
            </a:solidFill>
          </a:endParaRPr>
        </a:p>
      </xdr:txBody>
    </xdr:sp>
    <xdr:clientData/>
  </xdr:oneCellAnchor>
  <xdr:twoCellAnchor editAs="oneCell">
    <xdr:from>
      <xdr:col>8</xdr:col>
      <xdr:colOff>19049</xdr:colOff>
      <xdr:row>8</xdr:row>
      <xdr:rowOff>9526</xdr:rowOff>
    </xdr:from>
    <xdr:to>
      <xdr:col>18</xdr:col>
      <xdr:colOff>47625</xdr:colOff>
      <xdr:row>20</xdr:row>
      <xdr:rowOff>0</xdr:rowOff>
    </xdr:to>
    <xdr:graphicFrame macro="">
      <xdr:nvGraphicFramePr>
        <xdr:cNvPr id="69" name="cht_Trends">
          <a:extLst>
            <a:ext uri="{FF2B5EF4-FFF2-40B4-BE49-F238E27FC236}">
              <a16:creationId xmlns:a16="http://schemas.microsoft.com/office/drawing/2014/main" id="{E81E0F14-F100-4F6D-9CC4-AD6318B3D4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9</xdr:col>
      <xdr:colOff>238125</xdr:colOff>
      <xdr:row>10</xdr:row>
      <xdr:rowOff>142875</xdr:rowOff>
    </xdr:from>
    <xdr:ext cx="290849" cy="125227"/>
    <xdr:sp macro="" textlink="$BH$29">
      <xdr:nvSpPr>
        <xdr:cNvPr id="36" name="tb_opt_trend_mask">
          <a:extLst>
            <a:ext uri="{FF2B5EF4-FFF2-40B4-BE49-F238E27FC236}">
              <a16:creationId xmlns:a16="http://schemas.microsoft.com/office/drawing/2014/main" id="{A5481DA0-EC5F-4532-B87E-BE1BF8B1BAF0}"/>
            </a:ext>
          </a:extLst>
        </xdr:cNvPr>
        <xdr:cNvSpPr txBox="1"/>
      </xdr:nvSpPr>
      <xdr:spPr>
        <a:xfrm>
          <a:off x="3333750" y="2562225"/>
          <a:ext cx="290849" cy="1252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ctr">
          <a:noAutofit/>
        </a:bodyPr>
        <a:lstStyle/>
        <a:p>
          <a:pPr algn="ctr"/>
          <a:fld id="{8CA8CA81-9BB8-496D-8F05-F01BA7297EE5}" type="TxLink">
            <a:rPr lang="en-US" sz="800" b="0" i="0" u="none" strike="noStrike">
              <a:solidFill>
                <a:schemeClr val="bg1">
                  <a:lumMod val="95000"/>
                </a:schemeClr>
              </a:solidFill>
              <a:latin typeface="Calibri"/>
              <a:cs typeface="Calibri"/>
            </a:rPr>
            <a:pPr algn="ctr"/>
            <a:t>████</a:t>
          </a:fld>
          <a:endParaRPr lang="en-US" sz="800">
            <a:solidFill>
              <a:schemeClr val="bg1">
                <a:lumMod val="95000"/>
              </a:schemeClr>
            </a:solidFill>
          </a:endParaRPr>
        </a:p>
      </xdr:txBody>
    </xdr:sp>
    <xdr:clientData/>
  </xdr:oneCellAnchor>
  <xdr:oneCellAnchor>
    <xdr:from>
      <xdr:col>9</xdr:col>
      <xdr:colOff>235477</xdr:colOff>
      <xdr:row>9</xdr:row>
      <xdr:rowOff>89436</xdr:rowOff>
    </xdr:from>
    <xdr:ext cx="290850" cy="125227"/>
    <xdr:sp macro="" textlink="$BH$30">
      <xdr:nvSpPr>
        <xdr:cNvPr id="35" name="tb_computed_trend_mask">
          <a:extLst>
            <a:ext uri="{FF2B5EF4-FFF2-40B4-BE49-F238E27FC236}">
              <a16:creationId xmlns:a16="http://schemas.microsoft.com/office/drawing/2014/main" id="{6982D2AF-2748-430A-85DD-91138ED3AB76}"/>
            </a:ext>
          </a:extLst>
        </xdr:cNvPr>
        <xdr:cNvSpPr txBox="1"/>
      </xdr:nvSpPr>
      <xdr:spPr>
        <a:xfrm>
          <a:off x="3331102" y="2280186"/>
          <a:ext cx="290850" cy="1252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lIns="0" tIns="0" rIns="0" bIns="0" rtlCol="0" anchor="ctr">
          <a:noAutofit/>
        </a:bodyPr>
        <a:lstStyle/>
        <a:p>
          <a:pPr algn="ctr"/>
          <a:fld id="{B45E2EC4-993A-474E-B028-F08A012D76B8}" type="TxLink">
            <a:rPr lang="en-US" sz="800" b="0" i="0" u="none" strike="noStrike">
              <a:solidFill>
                <a:schemeClr val="bg1">
                  <a:lumMod val="95000"/>
                </a:schemeClr>
              </a:solidFill>
              <a:latin typeface="Calibri"/>
              <a:cs typeface="Calibri"/>
            </a:rPr>
            <a:pPr algn="ctr"/>
            <a:t>████</a:t>
          </a:fld>
          <a:endParaRPr lang="en-US" sz="800">
            <a:solidFill>
              <a:schemeClr val="bg1">
                <a:lumMod val="95000"/>
              </a:schemeClr>
            </a:solidFill>
          </a:endParaRPr>
        </a:p>
      </xdr:txBody>
    </xdr:sp>
    <xdr:clientData/>
  </xdr:oneCellAnchor>
  <xdr:twoCellAnchor editAs="oneCell">
    <xdr:from>
      <xdr:col>4</xdr:col>
      <xdr:colOff>433387</xdr:colOff>
      <xdr:row>36</xdr:row>
      <xdr:rowOff>95250</xdr:rowOff>
    </xdr:from>
    <xdr:to>
      <xdr:col>4</xdr:col>
      <xdr:colOff>524827</xdr:colOff>
      <xdr:row>36</xdr:row>
      <xdr:rowOff>186690</xdr:rowOff>
    </xdr:to>
    <xdr:sp macro="" textlink="$BH$36">
      <xdr:nvSpPr>
        <xdr:cNvPr id="39" name="tb_meter_date_bkgd">
          <a:extLst>
            <a:ext uri="{FF2B5EF4-FFF2-40B4-BE49-F238E27FC236}">
              <a16:creationId xmlns:a16="http://schemas.microsoft.com/office/drawing/2014/main" id="{D5CA271C-0D3B-4337-B6EF-D55AA3210235}"/>
            </a:ext>
          </a:extLst>
        </xdr:cNvPr>
        <xdr:cNvSpPr txBox="1"/>
      </xdr:nvSpPr>
      <xdr:spPr>
        <a:xfrm>
          <a:off x="1347787" y="8524875"/>
          <a:ext cx="91440" cy="914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lIns="0" tIns="0" rIns="0" bIns="0" rtlCol="0" anchor="ctr" anchorCtr="1"/>
        <a:lstStyle/>
        <a:p>
          <a:fld id="{663A62A7-D662-4FAE-8402-29311F6AE351}" type="TxLink">
            <a:rPr lang="en-US" sz="1100" b="0" i="0" u="none" strike="noStrike">
              <a:ln w="228600">
                <a:solidFill>
                  <a:srgbClr val="FF0000"/>
                </a:solidFill>
              </a:ln>
              <a:solidFill>
                <a:srgbClr val="000000"/>
              </a:solidFill>
              <a:latin typeface="Calibri"/>
              <a:cs typeface="Calibri"/>
            </a:rPr>
            <a:pPr/>
            <a:t> </a:t>
          </a:fld>
          <a:endParaRPr lang="en-US" sz="1100">
            <a:ln w="228600">
              <a:solidFill>
                <a:srgbClr val="FF0000"/>
              </a:solidFill>
            </a:ln>
          </a:endParaRPr>
        </a:p>
      </xdr:txBody>
    </xdr:sp>
    <xdr:clientData/>
  </xdr:twoCellAnchor>
  <xdr:twoCellAnchor editAs="oneCell">
    <xdr:from>
      <xdr:col>4</xdr:col>
      <xdr:colOff>433387</xdr:colOff>
      <xdr:row>36</xdr:row>
      <xdr:rowOff>85725</xdr:rowOff>
    </xdr:from>
    <xdr:to>
      <xdr:col>4</xdr:col>
      <xdr:colOff>524827</xdr:colOff>
      <xdr:row>36</xdr:row>
      <xdr:rowOff>177165</xdr:rowOff>
    </xdr:to>
    <xdr:sp macro="" textlink="$BI$36">
      <xdr:nvSpPr>
        <xdr:cNvPr id="40" name="tb_meter_date_warn">
          <a:extLst>
            <a:ext uri="{FF2B5EF4-FFF2-40B4-BE49-F238E27FC236}">
              <a16:creationId xmlns:a16="http://schemas.microsoft.com/office/drawing/2014/main" id="{5D88E019-32B7-48BB-B201-9AA7923E0F07}"/>
            </a:ext>
          </a:extLst>
        </xdr:cNvPr>
        <xdr:cNvSpPr txBox="1"/>
      </xdr:nvSpPr>
      <xdr:spPr>
        <a:xfrm>
          <a:off x="1347787" y="8515350"/>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ctr" anchorCtr="1">
          <a:noAutofit/>
        </a:bodyPr>
        <a:lstStyle/>
        <a:p>
          <a:fld id="{9B7B948C-A692-4932-B4FB-9AEA93CF4196}" type="TxLink">
            <a:rPr lang="en-US" sz="1100" b="0" i="0" u="none" strike="noStrike">
              <a:solidFill>
                <a:schemeClr val="bg1"/>
              </a:solidFill>
              <a:latin typeface="Calibri"/>
              <a:cs typeface="Calibri"/>
            </a:rPr>
            <a:pPr/>
            <a:t> </a:t>
          </a:fld>
          <a:endParaRPr lang="en-US" sz="1400" b="1">
            <a:solidFill>
              <a:schemeClr val="bg1"/>
            </a:solidFill>
          </a:endParaRPr>
        </a:p>
      </xdr:txBody>
    </xdr:sp>
    <xdr:clientData/>
  </xdr:twoCellAnchor>
  <xdr:twoCellAnchor editAs="oneCell">
    <xdr:from>
      <xdr:col>6</xdr:col>
      <xdr:colOff>223837</xdr:colOff>
      <xdr:row>13</xdr:row>
      <xdr:rowOff>142875</xdr:rowOff>
    </xdr:from>
    <xdr:to>
      <xdr:col>6</xdr:col>
      <xdr:colOff>315277</xdr:colOff>
      <xdr:row>14</xdr:row>
      <xdr:rowOff>5715</xdr:rowOff>
    </xdr:to>
    <xdr:sp macro="" textlink="$BI$37">
      <xdr:nvSpPr>
        <xdr:cNvPr id="42" name="tb_more_usages">
          <a:extLst>
            <a:ext uri="{FF2B5EF4-FFF2-40B4-BE49-F238E27FC236}">
              <a16:creationId xmlns:a16="http://schemas.microsoft.com/office/drawing/2014/main" id="{49BEED3C-4006-4AAD-A2A2-760026EEF606}"/>
            </a:ext>
          </a:extLst>
        </xdr:cNvPr>
        <xdr:cNvSpPr txBox="1"/>
      </xdr:nvSpPr>
      <xdr:spPr>
        <a:xfrm>
          <a:off x="2271712" y="3295650"/>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182880" rtlCol="0" anchor="b" anchorCtr="1">
          <a:noAutofit/>
        </a:bodyPr>
        <a:lstStyle/>
        <a:p>
          <a:pPr algn="ctr"/>
          <a:fld id="{F2996DDA-331B-451F-8B5D-64387AA0389B}" type="TxLink">
            <a:rPr lang="en-US" sz="1000" b="0" i="1" u="none" strike="noStrike">
              <a:solidFill>
                <a:srgbClr val="000000"/>
              </a:solidFill>
              <a:latin typeface="Calibri"/>
              <a:cs typeface="Calibri"/>
            </a:rPr>
            <a:pPr algn="ctr"/>
            <a:t> </a:t>
          </a:fld>
          <a:endParaRPr lang="en-US" sz="1000" b="1" i="1">
            <a:solidFill>
              <a:schemeClr val="bg1"/>
            </a:solidFill>
          </a:endParaRPr>
        </a:p>
      </xdr:txBody>
    </xdr:sp>
    <xdr:clientData/>
  </xdr:twoCellAnchor>
  <xdr:oneCellAnchor>
    <xdr:from>
      <xdr:col>11</xdr:col>
      <xdr:colOff>0</xdr:colOff>
      <xdr:row>9</xdr:row>
      <xdr:rowOff>38100</xdr:rowOff>
    </xdr:from>
    <xdr:ext cx="2128211" cy="156518"/>
    <xdr:sp macro="" textlink="Trends!$T$3">
      <xdr:nvSpPr>
        <xdr:cNvPr id="11" name="tb_ZIP_for_delivery">
          <a:extLst>
            <a:ext uri="{FF2B5EF4-FFF2-40B4-BE49-F238E27FC236}">
              <a16:creationId xmlns:a16="http://schemas.microsoft.com/office/drawing/2014/main" id="{4759BD09-0771-475D-B33D-80779686EE48}"/>
            </a:ext>
          </a:extLst>
        </xdr:cNvPr>
        <xdr:cNvSpPr txBox="1"/>
      </xdr:nvSpPr>
      <xdr:spPr>
        <a:xfrm>
          <a:off x="4095750" y="2228850"/>
          <a:ext cx="2128211" cy="1565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B54B06A8-79D2-48B7-B6AC-34657774259C}" type="TxLink">
            <a:rPr lang="en-US" sz="1000" b="0" i="0" u="none" strike="noStrike">
              <a:solidFill>
                <a:schemeClr val="tx1">
                  <a:lumMod val="65000"/>
                  <a:lumOff val="35000"/>
                </a:schemeClr>
              </a:solidFill>
              <a:latin typeface="Calibri"/>
              <a:cs typeface="Calibri"/>
            </a:rPr>
            <a:pPr/>
            <a:t>(Enter ZIP Code to include delivery costs)</a:t>
          </a:fld>
          <a:endParaRPr lang="en-US" sz="1000">
            <a:solidFill>
              <a:schemeClr val="tx1">
                <a:lumMod val="65000"/>
                <a:lumOff val="35000"/>
              </a:schemeClr>
            </a:solidFill>
          </a:endParaRPr>
        </a:p>
      </xdr:txBody>
    </xdr:sp>
    <xdr:clientData/>
  </xdr:oneCellAnchor>
  <xdr:oneCellAnchor>
    <xdr:from>
      <xdr:col>10</xdr:col>
      <xdr:colOff>57149</xdr:colOff>
      <xdr:row>17</xdr:row>
      <xdr:rowOff>38100</xdr:rowOff>
    </xdr:from>
    <xdr:ext cx="91440" cy="91440"/>
    <xdr:sp macro="" textlink="$BJ$34">
      <xdr:nvSpPr>
        <xdr:cNvPr id="13" name="tb_TDU_charges">
          <a:extLst>
            <a:ext uri="{FF2B5EF4-FFF2-40B4-BE49-F238E27FC236}">
              <a16:creationId xmlns:a16="http://schemas.microsoft.com/office/drawing/2014/main" id="{598A7940-3F4D-406F-8DF4-3996FE7E3127}"/>
            </a:ext>
          </a:extLst>
        </xdr:cNvPr>
        <xdr:cNvSpPr txBox="1"/>
      </xdr:nvSpPr>
      <xdr:spPr>
        <a:xfrm>
          <a:off x="3505199" y="410527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t">
          <a:noAutofit/>
        </a:bodyPr>
        <a:lstStyle/>
        <a:p>
          <a:pPr algn="l"/>
          <a:fld id="{998AFD49-3CB9-4124-BC82-B6AE6B105496}" type="TxLink">
            <a:rPr lang="en-US" sz="1000" b="0" i="0" u="none" strike="noStrike">
              <a:solidFill>
                <a:schemeClr val="tx1">
                  <a:lumMod val="65000"/>
                  <a:lumOff val="35000"/>
                </a:schemeClr>
              </a:solidFill>
              <a:latin typeface="Calibri"/>
              <a:cs typeface="Calibri"/>
            </a:rPr>
            <a:pPr algn="l"/>
            <a:t> </a:t>
          </a:fld>
          <a:endParaRPr lang="en-US" sz="1000">
            <a:solidFill>
              <a:schemeClr val="tx1">
                <a:lumMod val="65000"/>
                <a:lumOff val="35000"/>
              </a:schemeClr>
            </a:solidFill>
          </a:endParaRPr>
        </a:p>
      </xdr:txBody>
    </xdr:sp>
    <xdr:clientData/>
  </xdr:oneCellAnchor>
  <xdr:oneCellAnchor>
    <xdr:from>
      <xdr:col>14</xdr:col>
      <xdr:colOff>504825</xdr:colOff>
      <xdr:row>10</xdr:row>
      <xdr:rowOff>42985</xdr:rowOff>
    </xdr:from>
    <xdr:ext cx="91440" cy="0"/>
    <xdr:sp macro="" textlink="$BJ$35">
      <xdr:nvSpPr>
        <xdr:cNvPr id="14" name="tb_timing_tips">
          <a:hlinkClick xmlns:r="http://schemas.openxmlformats.org/officeDocument/2006/relationships" r:id="rId17"/>
          <a:extLst>
            <a:ext uri="{FF2B5EF4-FFF2-40B4-BE49-F238E27FC236}">
              <a16:creationId xmlns:a16="http://schemas.microsoft.com/office/drawing/2014/main" id="{656C790F-DAAD-4AD6-988F-79FFD60F4EC6}"/>
            </a:ext>
          </a:extLst>
        </xdr:cNvPr>
        <xdr:cNvSpPr txBox="1"/>
      </xdr:nvSpPr>
      <xdr:spPr>
        <a:xfrm>
          <a:off x="6181725" y="2462335"/>
          <a:ext cx="9144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ctr">
          <a:noAutofit/>
        </a:bodyPr>
        <a:lstStyle/>
        <a:p>
          <a:pPr algn="ctr"/>
          <a:fld id="{45056021-8AF2-42BC-AE4D-65F15C88A723}" type="TxLink">
            <a:rPr lang="en-US" sz="1000" b="0" i="0" u="none" strike="noStrike">
              <a:solidFill>
                <a:sysClr val="windowText" lastClr="000000"/>
              </a:solidFill>
              <a:latin typeface="Calibri"/>
              <a:cs typeface="Calibri"/>
            </a:rPr>
            <a:pPr algn="ctr"/>
            <a:t> </a:t>
          </a:fld>
          <a:endParaRPr lang="en-US" sz="1000">
            <a:solidFill>
              <a:sysClr val="windowText" lastClr="000000"/>
            </a:solidFill>
          </a:endParaRPr>
        </a:p>
      </xdr:txBody>
    </xdr:sp>
    <xdr:clientData/>
  </xdr:oneCellAnchor>
  <xdr:oneCellAnchor>
    <xdr:from>
      <xdr:col>12</xdr:col>
      <xdr:colOff>57150</xdr:colOff>
      <xdr:row>11</xdr:row>
      <xdr:rowOff>200024</xdr:rowOff>
    </xdr:from>
    <xdr:ext cx="91440" cy="91440"/>
    <xdr:sp macro="" textlink="$BJ$32">
      <xdr:nvSpPr>
        <xdr:cNvPr id="15" name="tb_sensitive">
          <a:extLst>
            <a:ext uri="{FF2B5EF4-FFF2-40B4-BE49-F238E27FC236}">
              <a16:creationId xmlns:a16="http://schemas.microsoft.com/office/drawing/2014/main" id="{B7A58CAF-FC21-4FEC-AAF7-40DED5D03621}"/>
            </a:ext>
          </a:extLst>
        </xdr:cNvPr>
        <xdr:cNvSpPr txBox="1"/>
      </xdr:nvSpPr>
      <xdr:spPr>
        <a:xfrm>
          <a:off x="4705350" y="2847974"/>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ctr">
          <a:noAutofit/>
        </a:bodyPr>
        <a:lstStyle/>
        <a:p>
          <a:pPr algn="ctr"/>
          <a:fld id="{51764510-EE7D-4C2F-9833-66312F655323}" type="TxLink">
            <a:rPr lang="en-US" sz="1100" b="0" i="1" u="none" strike="noStrike">
              <a:solidFill>
                <a:srgbClr val="FF0000"/>
              </a:solidFill>
              <a:latin typeface="Calibri"/>
              <a:cs typeface="Calibri"/>
            </a:rPr>
            <a:pPr algn="ctr"/>
            <a:t> </a:t>
          </a:fld>
          <a:endParaRPr lang="en-US" sz="1100" i="1">
            <a:solidFill>
              <a:srgbClr val="FF0000"/>
            </a:solidFill>
          </a:endParaRPr>
        </a:p>
      </xdr:txBody>
    </xdr:sp>
    <xdr:clientData/>
  </xdr:oneCellAnchor>
  <xdr:twoCellAnchor editAs="oneCell">
    <xdr:from>
      <xdr:col>10</xdr:col>
      <xdr:colOff>609601</xdr:colOff>
      <xdr:row>23</xdr:row>
      <xdr:rowOff>200025</xdr:rowOff>
    </xdr:from>
    <xdr:to>
      <xdr:col>12</xdr:col>
      <xdr:colOff>38101</xdr:colOff>
      <xdr:row>35</xdr:row>
      <xdr:rowOff>47624</xdr:rowOff>
    </xdr:to>
    <xdr:sp macro="" textlink="">
      <xdr:nvSpPr>
        <xdr:cNvPr id="17" name="shp_blue_border">
          <a:extLst>
            <a:ext uri="{FF2B5EF4-FFF2-40B4-BE49-F238E27FC236}">
              <a16:creationId xmlns:a16="http://schemas.microsoft.com/office/drawing/2014/main" id="{E90A55F5-49AF-4F2A-8BB8-7B4CC47AC088}"/>
            </a:ext>
          </a:extLst>
        </xdr:cNvPr>
        <xdr:cNvSpPr/>
      </xdr:nvSpPr>
      <xdr:spPr>
        <a:xfrm>
          <a:off x="4057651" y="5610225"/>
          <a:ext cx="628650" cy="2466974"/>
        </a:xfrm>
        <a:prstGeom prst="rect">
          <a:avLst/>
        </a:prstGeom>
        <a:noFill/>
        <a:ln w="76200">
          <a:gradFill flip="none" rotWithShape="1">
            <a:gsLst>
              <a:gs pos="66000">
                <a:srgbClr val="0000FF"/>
              </a:gs>
              <a:gs pos="100000">
                <a:schemeClr val="bg1"/>
              </a:gs>
            </a:gsLst>
            <a:path path="rect">
              <a:fillToRect l="50000" t="50000" r="50000" b="50000"/>
            </a:path>
            <a:tileRect/>
          </a:gradFill>
          <a:extLst>
            <a:ext uri="{C807C97D-BFC1-408E-A445-0C87EB9F89A2}">
              <ask:lineSketchStyleProps xmlns:ask="http://schemas.microsoft.com/office/drawing/2018/sketchyshapes" sd="1219033472">
                <a:custGeom>
                  <a:avLst/>
                  <a:gdLst>
                    <a:gd name="connsiteX0" fmla="*/ 0 w 790575"/>
                    <a:gd name="connsiteY0" fmla="*/ 0 h 1971675"/>
                    <a:gd name="connsiteX1" fmla="*/ 387382 w 790575"/>
                    <a:gd name="connsiteY1" fmla="*/ 0 h 1971675"/>
                    <a:gd name="connsiteX2" fmla="*/ 790575 w 790575"/>
                    <a:gd name="connsiteY2" fmla="*/ 0 h 1971675"/>
                    <a:gd name="connsiteX3" fmla="*/ 790575 w 790575"/>
                    <a:gd name="connsiteY3" fmla="*/ 532352 h 1971675"/>
                    <a:gd name="connsiteX4" fmla="*/ 790575 w 790575"/>
                    <a:gd name="connsiteY4" fmla="*/ 1025271 h 1971675"/>
                    <a:gd name="connsiteX5" fmla="*/ 790575 w 790575"/>
                    <a:gd name="connsiteY5" fmla="*/ 1478756 h 1971675"/>
                    <a:gd name="connsiteX6" fmla="*/ 790575 w 790575"/>
                    <a:gd name="connsiteY6" fmla="*/ 1971675 h 1971675"/>
                    <a:gd name="connsiteX7" fmla="*/ 395288 w 790575"/>
                    <a:gd name="connsiteY7" fmla="*/ 1971675 h 1971675"/>
                    <a:gd name="connsiteX8" fmla="*/ 0 w 790575"/>
                    <a:gd name="connsiteY8" fmla="*/ 1971675 h 1971675"/>
                    <a:gd name="connsiteX9" fmla="*/ 0 w 790575"/>
                    <a:gd name="connsiteY9" fmla="*/ 1537907 h 1971675"/>
                    <a:gd name="connsiteX10" fmla="*/ 0 w 790575"/>
                    <a:gd name="connsiteY10" fmla="*/ 1064705 h 1971675"/>
                    <a:gd name="connsiteX11" fmla="*/ 0 w 790575"/>
                    <a:gd name="connsiteY11" fmla="*/ 591503 h 1971675"/>
                    <a:gd name="connsiteX12" fmla="*/ 0 w 790575"/>
                    <a:gd name="connsiteY12" fmla="*/ 0 h 19716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Lst>
                  <a:rect l="l" t="t" r="r" b="b"/>
                  <a:pathLst>
                    <a:path w="790575" h="1971675" extrusionOk="0">
                      <a:moveTo>
                        <a:pt x="0" y="0"/>
                      </a:moveTo>
                      <a:cubicBezTo>
                        <a:pt x="135440" y="-31327"/>
                        <a:pt x="237473" y="27352"/>
                        <a:pt x="387382" y="0"/>
                      </a:cubicBezTo>
                      <a:cubicBezTo>
                        <a:pt x="537291" y="-27352"/>
                        <a:pt x="638110" y="27310"/>
                        <a:pt x="790575" y="0"/>
                      </a:cubicBezTo>
                      <a:cubicBezTo>
                        <a:pt x="851799" y="193816"/>
                        <a:pt x="733154" y="373919"/>
                        <a:pt x="790575" y="532352"/>
                      </a:cubicBezTo>
                      <a:cubicBezTo>
                        <a:pt x="847996" y="690785"/>
                        <a:pt x="760940" y="897222"/>
                        <a:pt x="790575" y="1025271"/>
                      </a:cubicBezTo>
                      <a:cubicBezTo>
                        <a:pt x="820210" y="1153320"/>
                        <a:pt x="753775" y="1337691"/>
                        <a:pt x="790575" y="1478756"/>
                      </a:cubicBezTo>
                      <a:cubicBezTo>
                        <a:pt x="827375" y="1619822"/>
                        <a:pt x="738787" y="1829847"/>
                        <a:pt x="790575" y="1971675"/>
                      </a:cubicBezTo>
                      <a:cubicBezTo>
                        <a:pt x="656325" y="1993634"/>
                        <a:pt x="551050" y="1937310"/>
                        <a:pt x="395288" y="1971675"/>
                      </a:cubicBezTo>
                      <a:cubicBezTo>
                        <a:pt x="239526" y="2006040"/>
                        <a:pt x="113162" y="1934094"/>
                        <a:pt x="0" y="1971675"/>
                      </a:cubicBezTo>
                      <a:cubicBezTo>
                        <a:pt x="-42135" y="1850463"/>
                        <a:pt x="17409" y="1660298"/>
                        <a:pt x="0" y="1537907"/>
                      </a:cubicBezTo>
                      <a:cubicBezTo>
                        <a:pt x="-17409" y="1415516"/>
                        <a:pt x="40588" y="1221724"/>
                        <a:pt x="0" y="1064705"/>
                      </a:cubicBezTo>
                      <a:cubicBezTo>
                        <a:pt x="-40588" y="907686"/>
                        <a:pt x="37334" y="691039"/>
                        <a:pt x="0" y="591503"/>
                      </a:cubicBezTo>
                      <a:cubicBezTo>
                        <a:pt x="-37334" y="491967"/>
                        <a:pt x="32185" y="269606"/>
                        <a:pt x="0" y="0"/>
                      </a:cubicBezTo>
                      <a:close/>
                    </a:path>
                  </a:pathLst>
                </a:custGeom>
                <ask:type>
                  <ask:lineSketchNone/>
                </ask:type>
              </ask:lineSketchStyleProps>
            </a:ext>
          </a:extLs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oneCellAnchor>
    <xdr:from>
      <xdr:col>10</xdr:col>
      <xdr:colOff>447676</xdr:colOff>
      <xdr:row>21</xdr:row>
      <xdr:rowOff>85725</xdr:rowOff>
    </xdr:from>
    <xdr:ext cx="91440" cy="91440"/>
    <xdr:sp macro="" textlink="$BH$38">
      <xdr:nvSpPr>
        <xdr:cNvPr id="24" name="tb_total_cost_mask">
          <a:extLst>
            <a:ext uri="{FF2B5EF4-FFF2-40B4-BE49-F238E27FC236}">
              <a16:creationId xmlns:a16="http://schemas.microsoft.com/office/drawing/2014/main" id="{D741F744-D6CD-4C9E-8577-7C5E14314BB6}"/>
            </a:ext>
          </a:extLst>
        </xdr:cNvPr>
        <xdr:cNvSpPr txBox="1"/>
      </xdr:nvSpPr>
      <xdr:spPr>
        <a:xfrm>
          <a:off x="3895726" y="501967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t">
          <a:noAutofit/>
        </a:bodyPr>
        <a:lstStyle/>
        <a:p>
          <a:pPr algn="l"/>
          <a:fld id="{E95BEE30-9E07-4D9B-9D48-D7AD6C815E47}" type="TxLink">
            <a:rPr lang="en-US" sz="3200" b="0" i="0" u="none" strike="noStrike">
              <a:solidFill>
                <a:schemeClr val="bg1"/>
              </a:solidFill>
              <a:latin typeface="Calibri"/>
              <a:cs typeface="Calibri"/>
            </a:rPr>
            <a:pPr algn="l"/>
            <a:t>
███
███
███
███
███
███</a:t>
          </a:fld>
          <a:endParaRPr lang="en-US" sz="3200">
            <a:solidFill>
              <a:schemeClr val="bg1"/>
            </a:solidFill>
          </a:endParaRPr>
        </a:p>
      </xdr:txBody>
    </xdr:sp>
    <xdr:clientData/>
  </xdr:oneCellAnchor>
  <xdr:oneCellAnchor>
    <xdr:from>
      <xdr:col>10</xdr:col>
      <xdr:colOff>209550</xdr:colOff>
      <xdr:row>8</xdr:row>
      <xdr:rowOff>38100</xdr:rowOff>
    </xdr:from>
    <xdr:ext cx="1347485" cy="280205"/>
    <xdr:sp macro="" textlink="$BJ$36">
      <xdr:nvSpPr>
        <xdr:cNvPr id="22" name="tb_prior_lowest_rates">
          <a:extLst>
            <a:ext uri="{FF2B5EF4-FFF2-40B4-BE49-F238E27FC236}">
              <a16:creationId xmlns:a16="http://schemas.microsoft.com/office/drawing/2014/main" id="{DB03708B-4606-41F9-9A56-F936DFBBB7E3}"/>
            </a:ext>
          </a:extLst>
        </xdr:cNvPr>
        <xdr:cNvSpPr txBox="1"/>
      </xdr:nvSpPr>
      <xdr:spPr>
        <a:xfrm>
          <a:off x="3657600" y="1905000"/>
          <a:ext cx="1347485"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fld id="{D86C0EC2-B6D3-4A21-AF8D-514FB7A797C8}" type="TxLink">
            <a:rPr lang="en-US" sz="1400" b="0" i="0" u="none" strike="noStrike">
              <a:solidFill>
                <a:srgbClr val="000000"/>
              </a:solidFill>
              <a:latin typeface="Calibri"/>
              <a:cs typeface="Calibri"/>
            </a:rPr>
            <a:pPr algn="ctr"/>
            <a:t> </a:t>
          </a:fld>
          <a:endParaRPr lang="en-US" sz="1400" b="0"/>
        </a:p>
      </xdr:txBody>
    </xdr:sp>
    <xdr:clientData/>
  </xdr:oneCellAnchor>
  <xdr:oneCellAnchor>
    <xdr:from>
      <xdr:col>13</xdr:col>
      <xdr:colOff>74430</xdr:colOff>
      <xdr:row>8</xdr:row>
      <xdr:rowOff>38100</xdr:rowOff>
    </xdr:from>
    <xdr:ext cx="1733167" cy="280205"/>
    <xdr:sp macro="" textlink="$BJ$37">
      <xdr:nvSpPr>
        <xdr:cNvPr id="23" name="tb_plan_x">
          <a:extLst>
            <a:ext uri="{FF2B5EF4-FFF2-40B4-BE49-F238E27FC236}">
              <a16:creationId xmlns:a16="http://schemas.microsoft.com/office/drawing/2014/main" id="{19048790-EB5E-473A-BC47-A7C9E05409F8}"/>
            </a:ext>
          </a:extLst>
        </xdr:cNvPr>
        <xdr:cNvSpPr txBox="1"/>
      </xdr:nvSpPr>
      <xdr:spPr>
        <a:xfrm>
          <a:off x="5303655" y="1905000"/>
          <a:ext cx="1733167"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fld id="{8F0CC91F-8DD4-461B-8359-9FBF152E5F5D}" type="TxLink">
            <a:rPr lang="en-US" sz="1400" b="0" i="0" u="none" strike="noStrike">
              <a:solidFill>
                <a:srgbClr val="0000FF"/>
              </a:solidFill>
              <a:latin typeface="Calibri"/>
              <a:cs typeface="Calibri"/>
            </a:rPr>
            <a:pPr algn="ctr"/>
            <a:t> </a:t>
          </a:fld>
          <a:endParaRPr lang="en-US" sz="1400" b="0">
            <a:solidFill>
              <a:srgbClr val="0000FF"/>
            </a:solidFill>
          </a:endParaRPr>
        </a:p>
      </xdr:txBody>
    </xdr:sp>
    <xdr:clientData/>
  </xdr:oneCellAnchor>
  <xdr:oneCellAnchor>
    <xdr:from>
      <xdr:col>8</xdr:col>
      <xdr:colOff>57150</xdr:colOff>
      <xdr:row>13</xdr:row>
      <xdr:rowOff>15839</xdr:rowOff>
    </xdr:from>
    <xdr:ext cx="91440" cy="91440"/>
    <xdr:sp macro="" textlink="$BJ$38">
      <xdr:nvSpPr>
        <xdr:cNvPr id="25" name="tb_excl_delivery">
          <a:extLst>
            <a:ext uri="{FF2B5EF4-FFF2-40B4-BE49-F238E27FC236}">
              <a16:creationId xmlns:a16="http://schemas.microsoft.com/office/drawing/2014/main" id="{78127FAB-B709-463B-A8ED-DBFC0ADBD385}"/>
            </a:ext>
          </a:extLst>
        </xdr:cNvPr>
        <xdr:cNvSpPr txBox="1"/>
      </xdr:nvSpPr>
      <xdr:spPr>
        <a:xfrm>
          <a:off x="2800350" y="3120989"/>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vert="vert270" wrap="none" lIns="0" tIns="0" rIns="0" bIns="0" rtlCol="0" anchor="ctr">
          <a:noAutofit/>
        </a:bodyPr>
        <a:lstStyle/>
        <a:p>
          <a:pPr algn="l"/>
          <a:fld id="{85231325-B605-4C8F-8C5B-1C96181344D1}" type="TxLink">
            <a:rPr lang="en-US" sz="1000" b="0" i="0" u="none" strike="noStrike">
              <a:solidFill>
                <a:srgbClr val="FF0000"/>
              </a:solidFill>
              <a:latin typeface="Calibri"/>
              <a:cs typeface="Calibri"/>
            </a:rPr>
            <a:pPr algn="l"/>
            <a:t> </a:t>
          </a:fld>
          <a:endParaRPr lang="en-US" sz="1000">
            <a:solidFill>
              <a:srgbClr val="FF0000"/>
            </a:solidFill>
          </a:endParaRPr>
        </a:p>
      </xdr:txBody>
    </xdr:sp>
    <xdr:clientData/>
  </xdr:oneCellAnchor>
  <xdr:oneCellAnchor>
    <xdr:from>
      <xdr:col>0</xdr:col>
      <xdr:colOff>57150</xdr:colOff>
      <xdr:row>12</xdr:row>
      <xdr:rowOff>209550</xdr:rowOff>
    </xdr:from>
    <xdr:ext cx="91440" cy="91440"/>
    <xdr:sp macro="" textlink="$BJ$41">
      <xdr:nvSpPr>
        <xdr:cNvPr id="64" name="tb_utility">
          <a:extLst>
            <a:ext uri="{FF2B5EF4-FFF2-40B4-BE49-F238E27FC236}">
              <a16:creationId xmlns:a16="http://schemas.microsoft.com/office/drawing/2014/main" id="{6BC74004-181A-4874-981E-EF38ACBA6E03}"/>
            </a:ext>
          </a:extLst>
        </xdr:cNvPr>
        <xdr:cNvSpPr txBox="1"/>
      </xdr:nvSpPr>
      <xdr:spPr>
        <a:xfrm>
          <a:off x="57150" y="313372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tIns="0" bIns="0" rtlCol="0" anchor="t">
          <a:noAutofit/>
        </a:bodyPr>
        <a:lstStyle/>
        <a:p>
          <a:pPr algn="l"/>
          <a:fld id="{7DE7985E-401C-4CEB-AF3C-7769174F5D59}" type="TxLink">
            <a:rPr lang="en-US" sz="1100" b="0" i="1" u="none" strike="noStrike">
              <a:solidFill>
                <a:srgbClr val="000000"/>
              </a:solidFill>
              <a:latin typeface="Calibri"/>
              <a:cs typeface="Calibri"/>
            </a:rPr>
            <a:pPr algn="l"/>
            <a:t> </a:t>
          </a:fld>
          <a:endParaRPr lang="en-US" sz="1100" i="1"/>
        </a:p>
      </xdr:txBody>
    </xdr:sp>
    <xdr:clientData/>
  </xdr:oneCellAnchor>
  <xdr:oneCellAnchor>
    <xdr:from>
      <xdr:col>0</xdr:col>
      <xdr:colOff>0</xdr:colOff>
      <xdr:row>10</xdr:row>
      <xdr:rowOff>0</xdr:rowOff>
    </xdr:from>
    <xdr:ext cx="91440" cy="91440"/>
    <xdr:sp macro="" textlink="$BJ$40">
      <xdr:nvSpPr>
        <xdr:cNvPr id="20" name="tb_did_you_know">
          <a:extLst>
            <a:ext uri="{FF2B5EF4-FFF2-40B4-BE49-F238E27FC236}">
              <a16:creationId xmlns:a16="http://schemas.microsoft.com/office/drawing/2014/main" id="{0759E6DF-E121-4E34-8D9A-8F428F770A0C}"/>
            </a:ext>
          </a:extLst>
        </xdr:cNvPr>
        <xdr:cNvSpPr txBox="1"/>
      </xdr:nvSpPr>
      <xdr:spPr>
        <a:xfrm>
          <a:off x="0" y="246697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tIns="0" bIns="0" rtlCol="0" anchor="t">
          <a:noAutofit/>
        </a:bodyPr>
        <a:lstStyle/>
        <a:p>
          <a:pPr algn="l"/>
          <a:fld id="{D5262A8E-086C-461F-A2B8-7392B36D0BFE}" type="TxLink">
            <a:rPr lang="en-US" sz="1100" b="0" i="1" u="none" strike="noStrike">
              <a:solidFill>
                <a:srgbClr val="000000"/>
              </a:solidFill>
              <a:latin typeface="Calibri"/>
              <a:cs typeface="Calibri"/>
            </a:rPr>
            <a:pPr algn="l"/>
            <a:t>   Did You Know?...
          You pay a Retailer for electricity
          AND your local Utility to deliver it.
</a:t>
          </a:fld>
          <a:endParaRPr lang="en-US" sz="1100" i="1"/>
        </a:p>
      </xdr:txBody>
    </xdr:sp>
    <xdr:clientData/>
  </xdr:oneCellAnchor>
  <xdr:twoCellAnchor>
    <xdr:from>
      <xdr:col>8</xdr:col>
      <xdr:colOff>19050</xdr:colOff>
      <xdr:row>8</xdr:row>
      <xdr:rowOff>9526</xdr:rowOff>
    </xdr:from>
    <xdr:to>
      <xdr:col>18</xdr:col>
      <xdr:colOff>66675</xdr:colOff>
      <xdr:row>21</xdr:row>
      <xdr:rowOff>0</xdr:rowOff>
    </xdr:to>
    <xdr:sp macro="" textlink="">
      <xdr:nvSpPr>
        <xdr:cNvPr id="21" name="shp_chart _outline">
          <a:extLst>
            <a:ext uri="{FF2B5EF4-FFF2-40B4-BE49-F238E27FC236}">
              <a16:creationId xmlns:a16="http://schemas.microsoft.com/office/drawing/2014/main" id="{496E7CB2-18CF-458F-B7E3-9723BBFF2586}"/>
            </a:ext>
          </a:extLst>
        </xdr:cNvPr>
        <xdr:cNvSpPr/>
      </xdr:nvSpPr>
      <xdr:spPr>
        <a:xfrm>
          <a:off x="2762250" y="1876426"/>
          <a:ext cx="4429125" cy="3057524"/>
        </a:xfrm>
        <a:prstGeom prst="roundRect">
          <a:avLst>
            <a:gd name="adj" fmla="val 7595"/>
          </a:avLst>
        </a:prstGeom>
        <a:noFill/>
        <a:ln w="9525">
          <a:solidFill>
            <a:srgbClr val="D9D9D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20</xdr:col>
      <xdr:colOff>200024</xdr:colOff>
      <xdr:row>0</xdr:row>
      <xdr:rowOff>27277</xdr:rowOff>
    </xdr:from>
    <xdr:to>
      <xdr:col>25</xdr:col>
      <xdr:colOff>142875</xdr:colOff>
      <xdr:row>1</xdr:row>
      <xdr:rowOff>226328</xdr:rowOff>
    </xdr:to>
    <xdr:pic>
      <xdr:nvPicPr>
        <xdr:cNvPr id="5" name="fig_TPG_Logo">
          <a:extLst>
            <a:ext uri="{FF2B5EF4-FFF2-40B4-BE49-F238E27FC236}">
              <a16:creationId xmlns:a16="http://schemas.microsoft.com/office/drawing/2014/main" id="{9684DA76-B966-4058-8141-FD35B201BEB9}"/>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5953124" y="27277"/>
          <a:ext cx="1924051" cy="465751"/>
        </a:xfrm>
        <a:prstGeom prst="rect">
          <a:avLst/>
        </a:prstGeom>
      </xdr:spPr>
    </xdr:pic>
    <xdr:clientData/>
  </xdr:twoCellAnchor>
  <xdr:oneCellAnchor>
    <xdr:from>
      <xdr:col>4</xdr:col>
      <xdr:colOff>247650</xdr:colOff>
      <xdr:row>13</xdr:row>
      <xdr:rowOff>180975</xdr:rowOff>
    </xdr:from>
    <xdr:ext cx="91440" cy="91440"/>
    <xdr:sp macro="" textlink="$BJ$44">
      <xdr:nvSpPr>
        <xdr:cNvPr id="18" name="TextBox 17">
          <a:extLst>
            <a:ext uri="{FF2B5EF4-FFF2-40B4-BE49-F238E27FC236}">
              <a16:creationId xmlns:a16="http://schemas.microsoft.com/office/drawing/2014/main" id="{655923D0-1B34-4180-B693-0DBEF300CD9F}"/>
            </a:ext>
          </a:extLst>
        </xdr:cNvPr>
        <xdr:cNvSpPr txBox="1"/>
      </xdr:nvSpPr>
      <xdr:spPr>
        <a:xfrm>
          <a:off x="1162050" y="3333750"/>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274320" tIns="0" bIns="182880" rtlCol="0" anchor="ctr">
          <a:noAutofit/>
        </a:bodyPr>
        <a:lstStyle/>
        <a:p>
          <a:pPr algn="l"/>
          <a:fld id="{7CA8FE9A-ED17-4768-8AF8-098B3CC5726B}" type="TxLink">
            <a:rPr lang="en-US" sz="1100" b="1" i="0" u="none" strike="noStrike">
              <a:solidFill>
                <a:srgbClr val="0000FF"/>
              </a:solidFill>
              <a:latin typeface="Calibri"/>
              <a:cs typeface="Calibri"/>
            </a:rPr>
            <a:pPr algn="l"/>
            <a:t> </a:t>
          </a:fld>
          <a:endParaRPr lang="en-US" sz="1100" b="1">
            <a:solidFill>
              <a:srgbClr val="0000FF"/>
            </a:solidFill>
          </a:endParaRPr>
        </a:p>
      </xdr:txBody>
    </xdr:sp>
    <xdr:clientData/>
  </xdr:oneCellAnchor>
  <xdr:oneCellAnchor>
    <xdr:from>
      <xdr:col>4</xdr:col>
      <xdr:colOff>457200</xdr:colOff>
      <xdr:row>26</xdr:row>
      <xdr:rowOff>190500</xdr:rowOff>
    </xdr:from>
    <xdr:ext cx="91440" cy="91440"/>
    <xdr:sp macro="" textlink="$BJ$45">
      <xdr:nvSpPr>
        <xdr:cNvPr id="29" name="TextBox 28">
          <a:extLst>
            <a:ext uri="{FF2B5EF4-FFF2-40B4-BE49-F238E27FC236}">
              <a16:creationId xmlns:a16="http://schemas.microsoft.com/office/drawing/2014/main" id="{F8265143-5850-49EA-A831-27D1D3CB8DB9}"/>
            </a:ext>
          </a:extLst>
        </xdr:cNvPr>
        <xdr:cNvSpPr txBox="1"/>
      </xdr:nvSpPr>
      <xdr:spPr>
        <a:xfrm>
          <a:off x="1371600" y="644842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274320" tIns="0" bIns="91440" rtlCol="0" anchor="ctr">
          <a:noAutofit/>
        </a:bodyPr>
        <a:lstStyle/>
        <a:p>
          <a:pPr algn="l"/>
          <a:fld id="{67D062E6-BC33-410C-8AC0-0565DD5440F5}" type="TxLink">
            <a:rPr lang="en-US" sz="1100" b="0" i="0" u="none" strike="noStrike">
              <a:solidFill>
                <a:schemeClr val="bg1">
                  <a:lumMod val="50000"/>
                </a:schemeClr>
              </a:solidFill>
              <a:latin typeface="Calibri"/>
              <a:cs typeface="Calibri"/>
            </a:rPr>
            <a:pPr algn="l"/>
            <a:t> </a:t>
          </a:fld>
          <a:endParaRPr lang="en-US" sz="1100" b="0">
            <a:solidFill>
              <a:schemeClr val="bg1">
                <a:lumMod val="50000"/>
              </a:schemeClr>
            </a:solidFill>
          </a:endParaRPr>
        </a:p>
      </xdr:txBody>
    </xdr:sp>
    <xdr:clientData/>
  </xdr:oneCellAnchor>
  <xdr:twoCellAnchor>
    <xdr:from>
      <xdr:col>23</xdr:col>
      <xdr:colOff>295275</xdr:colOff>
      <xdr:row>11</xdr:row>
      <xdr:rowOff>57150</xdr:rowOff>
    </xdr:from>
    <xdr:to>
      <xdr:col>30</xdr:col>
      <xdr:colOff>295275</xdr:colOff>
      <xdr:row>19</xdr:row>
      <xdr:rowOff>47625</xdr:rowOff>
    </xdr:to>
    <xdr:sp macro="" textlink="$BH$32">
      <xdr:nvSpPr>
        <xdr:cNvPr id="62" name="tb_timing_mask">
          <a:extLst>
            <a:ext uri="{FF2B5EF4-FFF2-40B4-BE49-F238E27FC236}">
              <a16:creationId xmlns:a16="http://schemas.microsoft.com/office/drawing/2014/main" id="{8DD8761B-1222-451B-86D6-D42D79EA8C44}"/>
            </a:ext>
          </a:extLst>
        </xdr:cNvPr>
        <xdr:cNvSpPr txBox="1"/>
      </xdr:nvSpPr>
      <xdr:spPr>
        <a:xfrm>
          <a:off x="9734550" y="2752725"/>
          <a:ext cx="2200275" cy="1819275"/>
        </a:xfrm>
        <a:prstGeom prst="rect">
          <a:avLst/>
        </a:prstGeom>
        <a:no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0100AF08-7B75-4E59-A50C-BE0C0586A9BD}" type="TxLink">
            <a:rPr lang="en-US" sz="2400" b="0" i="0" u="none" strike="noStrike">
              <a:solidFill>
                <a:schemeClr val="bg1"/>
              </a:solidFill>
              <a:latin typeface="Calibri"/>
            </a:rPr>
            <a:pPr/>
            <a:t>████████████████████████████████████████████████████████████████████████████████</a:t>
          </a:fld>
          <a:endParaRPr lang="en-US" sz="2400">
            <a:solidFill>
              <a:schemeClr val="bg1"/>
            </a:solidFill>
          </a:endParaRPr>
        </a:p>
      </xdr:txBody>
    </xdr:sp>
    <xdr:clientData/>
  </xdr:twoCellAnchor>
</xdr:wsDr>
</file>

<file path=xl/drawings/drawing2.xml><?xml version="1.0" encoding="utf-8"?>
<c:userShapes xmlns:c="http://schemas.openxmlformats.org/drawingml/2006/chart">
  <cdr:relSizeAnchor xmlns:cdr="http://schemas.openxmlformats.org/drawingml/2006/chartDrawing">
    <cdr:from>
      <cdr:x>0.62012</cdr:x>
      <cdr:y>0.36563</cdr:y>
    </cdr:from>
    <cdr:to>
      <cdr:x>0.70226</cdr:x>
      <cdr:y>0.68438</cdr:y>
    </cdr:to>
    <cdr:sp macro="" textlink="">
      <cdr:nvSpPr>
        <cdr:cNvPr id="3" name="TextBox 2">
          <a:extLst xmlns:a="http://schemas.openxmlformats.org/drawingml/2006/main">
            <a:ext uri="{FF2B5EF4-FFF2-40B4-BE49-F238E27FC236}">
              <a16:creationId xmlns:a16="http://schemas.microsoft.com/office/drawing/2014/main" id="{E189107D-E010-4CD8-A7AC-50363386F408}"/>
            </a:ext>
          </a:extLst>
        </cdr:cNvPr>
        <cdr:cNvSpPr txBox="1"/>
      </cdr:nvSpPr>
      <cdr:spPr>
        <a:xfrm xmlns:a="http://schemas.openxmlformats.org/drawingml/2006/main">
          <a:off x="2876550" y="1114425"/>
          <a:ext cx="381000" cy="971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400"/>
        </a:p>
      </cdr:txBody>
    </cdr:sp>
  </cdr:relSizeAnchor>
</c:userShapes>
</file>

<file path=xl/drawings/drawing3.xml><?xml version="1.0" encoding="utf-8"?>
<xdr:wsDr xmlns:xdr="http://schemas.openxmlformats.org/drawingml/2006/spreadsheetDrawing" xmlns:a="http://schemas.openxmlformats.org/drawingml/2006/main">
  <xdr:twoCellAnchor editAs="oneCell">
    <xdr:from>
      <xdr:col>5</xdr:col>
      <xdr:colOff>19048</xdr:colOff>
      <xdr:row>2</xdr:row>
      <xdr:rowOff>28575</xdr:rowOff>
    </xdr:from>
    <xdr:to>
      <xdr:col>26</xdr:col>
      <xdr:colOff>209550</xdr:colOff>
      <xdr:row>4</xdr:row>
      <xdr:rowOff>133350</xdr:rowOff>
    </xdr:to>
    <xdr:sp macro="" textlink="">
      <xdr:nvSpPr>
        <xdr:cNvPr id="2" name="Rectangle: Rounded Corners 1">
          <a:extLst>
            <a:ext uri="{FF2B5EF4-FFF2-40B4-BE49-F238E27FC236}">
              <a16:creationId xmlns:a16="http://schemas.microsoft.com/office/drawing/2014/main" id="{FAFC0738-49F1-46B9-ADE2-F164B695BC27}"/>
            </a:ext>
          </a:extLst>
        </xdr:cNvPr>
        <xdr:cNvSpPr/>
      </xdr:nvSpPr>
      <xdr:spPr>
        <a:xfrm>
          <a:off x="676273" y="409575"/>
          <a:ext cx="6410327" cy="48577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t>This worksheet is for experienced Excel</a:t>
          </a:r>
          <a:r>
            <a:rPr lang="en-US" sz="1100" baseline="0"/>
            <a:t> users only.</a:t>
          </a:r>
        </a:p>
        <a:p>
          <a:pPr algn="l"/>
          <a:r>
            <a:rPr lang="en-US" sz="1100" baseline="0"/>
            <a:t>Enter your inputs on the 'Calculator' worksheet, then filter/ sort the blue columns &amp; others here as desired.</a:t>
          </a:r>
          <a:endParaRPr lang="en-US" sz="110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7F033DC-589B-45D6-B08F-285C0F3478F5}" name="UnlockCodes" displayName="UnlockCodes" ref="B4:E100" totalsRowShown="0" headerRowDxfId="65">
  <tableColumns count="4">
    <tableColumn id="1" xr3:uid="{5C19BBD1-2888-4B6A-ABA1-CAE2C3CE5AC5}" name="Code"/>
    <tableColumn id="2" xr3:uid="{B3EB1421-FBA8-4FEE-BAE7-5F52D9BC3CB4}" name="Effective" dataDxfId="64"/>
    <tableColumn id="3" xr3:uid="{9EF9919E-7DD4-4A91-AB96-7D137957B73D}" name="Expiration" dataDxfId="63"/>
    <tableColumn id="4" xr3:uid="{296A4930-908C-4A26-92F7-A9EB75B5DE34}" name="Comments"/>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texaspowerguide.com/terms-of-use/"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texaspowerguide.com/terms-of-use/" TargetMode="External"/><Relationship Id="rId1" Type="http://schemas.openxmlformats.org/officeDocument/2006/relationships/hyperlink" Target="http://texaspowerguide.com/purchase" TargetMode="External"/><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3.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texaspowerguide.com/2017/indexed-tou-plans/" TargetMode="External"/><Relationship Id="rId1" Type="http://schemas.openxmlformats.org/officeDocument/2006/relationships/hyperlink" Target="http://www.texaspowerguide.com/2017/indexed-tou-plan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eia.gov/electricity/sales_revenue_price/pdf/table6.pdf" TargetMode="External"/><Relationship Id="rId1" Type="http://schemas.openxmlformats.org/officeDocument/2006/relationships/hyperlink" Target="http://www.powertochoose.org/scorecard/Scorecard.pdf" TargetMode="External"/><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outlinePr summaryRight="0"/>
    <pageSetUpPr fitToPage="1"/>
  </sheetPr>
  <dimension ref="A1:IL45"/>
  <sheetViews>
    <sheetView showGridLines="0" tabSelected="1" zoomScaleNormal="100" workbookViewId="0">
      <selection activeCell="B8" sqref="B8"/>
    </sheetView>
  </sheetViews>
  <sheetFormatPr defaultColWidth="9.140625" defaultRowHeight="15" outlineLevelCol="1" x14ac:dyDescent="0.25"/>
  <cols>
    <col min="1" max="1" width="5.7109375" style="6" customWidth="1"/>
    <col min="2" max="2" width="7.7109375" customWidth="1"/>
    <col min="3" max="4" width="0.140625" customWidth="1"/>
    <col min="5" max="5" width="9.28515625" customWidth="1"/>
    <col min="6" max="6" width="7.7109375" customWidth="1"/>
    <col min="7" max="7" width="5.7109375" customWidth="1"/>
    <col min="8" max="8" width="4.7109375" customWidth="1"/>
    <col min="9" max="10" width="5.28515625" customWidth="1"/>
    <col min="11" max="11" width="9.7109375" customWidth="1"/>
    <col min="12" max="12" width="8.28515625" customWidth="1"/>
    <col min="13" max="13" width="8.7109375" customWidth="1"/>
    <col min="14" max="14" width="6.7109375" customWidth="1"/>
    <col min="15" max="16" width="7.7109375" customWidth="1"/>
    <col min="17" max="17" width="6.7109375" style="5" hidden="1" customWidth="1"/>
    <col min="18" max="18" width="6.28515625" customWidth="1"/>
    <col min="19" max="19" width="5.7109375" customWidth="1"/>
    <col min="20" max="20" width="8.7109375" customWidth="1"/>
    <col min="21" max="21" width="5.28515625" customWidth="1"/>
    <col min="22" max="22" width="6.28515625" customWidth="1"/>
    <col min="23" max="23" width="8.7109375" customWidth="1"/>
    <col min="24" max="24" width="4.7109375" customWidth="1"/>
    <col min="25" max="55" width="4.7109375" customWidth="1" outlineLevel="1"/>
    <col min="56" max="56" width="19.7109375" customWidth="1"/>
    <col min="57" max="57" width="34.5703125" customWidth="1" outlineLevel="1"/>
    <col min="58" max="58" width="9.28515625" style="6" customWidth="1" outlineLevel="1"/>
    <col min="59" max="59" width="6.7109375" customWidth="1" outlineLevel="1"/>
    <col min="60" max="60" width="8.42578125" style="118" customWidth="1" outlineLevel="1"/>
    <col min="61" max="62" width="5.7109375" customWidth="1" outlineLevel="1"/>
    <col min="63" max="64" width="7.7109375" customWidth="1" outlineLevel="1"/>
    <col min="65" max="66" width="6.7109375" customWidth="1" outlineLevel="1"/>
    <col min="67" max="67" width="7.7109375" customWidth="1" outlineLevel="1"/>
    <col min="68" max="68" width="6.7109375" customWidth="1" outlineLevel="1"/>
    <col min="69" max="70" width="7.7109375" customWidth="1" outlineLevel="1"/>
    <col min="71" max="71" width="5.7109375" customWidth="1" outlineLevel="1"/>
    <col min="72" max="74" width="7.7109375" customWidth="1" outlineLevel="1"/>
    <col min="75" max="76" width="5.7109375" customWidth="1" outlineLevel="1"/>
    <col min="77" max="77" width="9.28515625" customWidth="1" outlineLevel="1"/>
    <col min="78" max="78" width="5.7109375" customWidth="1" outlineLevel="1"/>
    <col min="79" max="79" width="9.28515625" customWidth="1" outlineLevel="1"/>
    <col min="80" max="80" width="5.7109375" customWidth="1" outlineLevel="1"/>
    <col min="81" max="81" width="7.7109375" customWidth="1" outlineLevel="1"/>
    <col min="82" max="82" width="6.7109375" customWidth="1" outlineLevel="1"/>
    <col min="83" max="90" width="7.7109375" customWidth="1" outlineLevel="1"/>
    <col min="91" max="91" width="9.28515625" customWidth="1" outlineLevel="1"/>
    <col min="92" max="92" width="2.7109375" customWidth="1" outlineLevel="1"/>
    <col min="93" max="93" width="3.7109375" customWidth="1" outlineLevel="1"/>
    <col min="94" max="97" width="4.7109375" customWidth="1" outlineLevel="1"/>
    <col min="98" max="98" width="6" customWidth="1" outlineLevel="1"/>
    <col min="99" max="100" width="4.7109375" customWidth="1" outlineLevel="1"/>
    <col min="101" max="101" width="6" customWidth="1" outlineLevel="1"/>
    <col min="102" max="104" width="4.7109375" customWidth="1" outlineLevel="1"/>
    <col min="105" max="105" width="6" customWidth="1" outlineLevel="1"/>
    <col min="106" max="106" width="5.28515625" customWidth="1" outlineLevel="1"/>
    <col min="107" max="108" width="6.7109375" customWidth="1" outlineLevel="1"/>
    <col min="109" max="109" width="5.28515625" customWidth="1" outlineLevel="1"/>
    <col min="110" max="110" width="4.7109375" customWidth="1" outlineLevel="1"/>
    <col min="111" max="112" width="6.7109375" customWidth="1" outlineLevel="1"/>
    <col min="113" max="114" width="5.28515625" customWidth="1" outlineLevel="1"/>
    <col min="115" max="115" width="5.7109375" customWidth="1" outlineLevel="1"/>
    <col min="116" max="116" width="2.7109375" customWidth="1" outlineLevel="1"/>
    <col min="117" max="118" width="6.140625" customWidth="1" outlineLevel="1"/>
    <col min="119" max="119" width="2.85546875" customWidth="1" outlineLevel="1"/>
    <col min="120" max="120" width="9.7109375" bestFit="1" customWidth="1" outlineLevel="1"/>
    <col min="121" max="195" width="4.7109375" customWidth="1" outlineLevel="1"/>
    <col min="196" max="241" width="2.85546875" customWidth="1" outlineLevel="1"/>
    <col min="242" max="243" width="5.7109375" customWidth="1" outlineLevel="1"/>
    <col min="244" max="246" width="2.85546875" customWidth="1" outlineLevel="1"/>
  </cols>
  <sheetData>
    <row r="1" spans="1:239" ht="21" customHeight="1" x14ac:dyDescent="0.35">
      <c r="A1" s="279" t="str">
        <f ca="1">"RateGrinder - ver "&amp; TEXT(Database!$A$3, "m/d/yy h:mma/p") &amp; IF(NOW()&gt;$R$1," is outdated.","")</f>
        <v>RateGrinder - ver 9/5/26 7:16a</v>
      </c>
      <c r="B1" s="203"/>
      <c r="C1" s="203"/>
      <c r="D1" s="203"/>
      <c r="E1" s="203"/>
      <c r="F1" s="203"/>
      <c r="G1" s="203"/>
      <c r="H1" s="203"/>
      <c r="I1" s="157"/>
      <c r="J1" s="157"/>
      <c r="K1" s="157"/>
      <c r="L1" s="157"/>
      <c r="M1" s="157"/>
      <c r="N1" s="277"/>
      <c r="O1" s="158"/>
      <c r="P1" s="158"/>
      <c r="Q1" s="235"/>
      <c r="R1" s="158">
        <f>Database!$C$3</f>
        <v>46271.802777777775</v>
      </c>
      <c r="S1" s="277"/>
      <c r="T1" s="277"/>
      <c r="U1" s="277" t="s">
        <v>0</v>
      </c>
      <c r="V1" s="277"/>
      <c r="W1" s="277"/>
      <c r="X1" s="277"/>
      <c r="Y1" s="277"/>
      <c r="Z1" s="277"/>
      <c r="AA1" s="277"/>
      <c r="AB1" s="277"/>
      <c r="AC1" s="277"/>
      <c r="AD1" s="277"/>
      <c r="AE1" s="277"/>
      <c r="AF1" s="277"/>
      <c r="AG1" s="277"/>
      <c r="AH1" s="277"/>
      <c r="AI1" s="277"/>
      <c r="AJ1" s="277"/>
      <c r="AK1" s="277"/>
      <c r="AL1" s="277"/>
      <c r="AM1" s="277"/>
      <c r="AN1" s="277"/>
      <c r="AO1" s="277"/>
      <c r="AP1" s="277"/>
      <c r="AQ1" s="277"/>
      <c r="AR1" s="277"/>
      <c r="AS1" s="277"/>
      <c r="AT1" s="277"/>
      <c r="AU1" s="277"/>
      <c r="AV1" s="277"/>
      <c r="AW1" s="277"/>
      <c r="AX1" s="277"/>
      <c r="AY1" s="277"/>
      <c r="AZ1" s="277"/>
      <c r="BA1" s="277"/>
      <c r="BB1" s="277"/>
      <c r="BC1" s="277"/>
      <c r="BD1" s="159" t="s">
        <v>1</v>
      </c>
    </row>
    <row r="2" spans="1:239" ht="18" customHeight="1" x14ac:dyDescent="0.25">
      <c r="A2" s="160" t="s">
        <v>2</v>
      </c>
      <c r="B2" s="161"/>
      <c r="C2" s="161"/>
      <c r="D2" s="161"/>
      <c r="E2" s="161"/>
      <c r="F2" s="161"/>
      <c r="G2" s="161"/>
      <c r="H2" s="161"/>
      <c r="I2" s="162"/>
      <c r="J2" s="162"/>
      <c r="K2" s="162" t="s">
        <v>3</v>
      </c>
      <c r="L2" s="162"/>
      <c r="M2" s="162"/>
      <c r="N2" s="277"/>
      <c r="O2" s="277"/>
      <c r="P2" s="277"/>
      <c r="Q2" s="236"/>
      <c r="R2" s="277"/>
      <c r="S2" s="277"/>
      <c r="T2" s="277"/>
      <c r="U2" s="277"/>
      <c r="V2" s="277"/>
      <c r="W2" s="277"/>
      <c r="X2" s="277"/>
      <c r="Y2" s="277"/>
      <c r="Z2" s="277"/>
      <c r="AA2" s="277"/>
      <c r="AB2" s="277"/>
      <c r="AC2" s="277"/>
      <c r="AD2" s="277"/>
      <c r="AE2" s="277"/>
      <c r="AF2" s="277"/>
      <c r="AG2" s="277"/>
      <c r="AH2" s="277"/>
      <c r="AI2" s="277"/>
      <c r="AJ2" s="277"/>
      <c r="AK2" s="277"/>
      <c r="AL2" s="277"/>
      <c r="AM2" s="277"/>
      <c r="AN2" s="277"/>
      <c r="AO2" s="277"/>
      <c r="AP2" s="277"/>
      <c r="AQ2" s="277"/>
      <c r="AR2" s="277"/>
      <c r="AS2" s="277"/>
      <c r="AT2" s="277"/>
      <c r="AU2" s="277"/>
      <c r="AV2" s="277"/>
      <c r="AW2" s="277"/>
      <c r="AX2" s="277"/>
      <c r="AY2" s="277"/>
      <c r="AZ2" s="277"/>
      <c r="BA2" s="277"/>
      <c r="BB2" s="277"/>
      <c r="BC2" s="277"/>
      <c r="BD2" s="277"/>
      <c r="BE2" s="37">
        <f>Database!$A$3</f>
        <v>46270.302777777775</v>
      </c>
      <c r="BG2" s="135" t="s">
        <v>4</v>
      </c>
      <c r="BH2" s="118">
        <v>14</v>
      </c>
      <c r="BL2">
        <v>-1E-3</v>
      </c>
      <c r="BM2" s="89"/>
      <c r="BP2">
        <f>IF(ISNUMBER(Prior_Read),MONTH(Prior_Read),0)</f>
        <v>0</v>
      </c>
      <c r="BS2">
        <f>30*(1-MIN(1,$BS$4/3))</f>
        <v>30</v>
      </c>
      <c r="BU2" s="81" t="e">
        <f>"&lt;inputs="&amp;ZIP_Code&amp;","&amp;Term_Min&amp;","&amp;Term_Max&amp;","&amp;Risk_Input&amp;","&amp;Renew_Input&amp;","&amp;Complaint_Input&amp;","&amp;BU10&amp;","&amp;BU11&amp;","&amp;BU12&amp;","&amp;BU13&amp;","&amp;BU14&amp;","&amp;BU15&amp;","&amp;BU16&amp;","&amp;BU17&amp;","&amp;BU18&amp;","&amp;BU19&amp;","&amp;BU20&amp;","&amp;BU21&amp;","&amp;BU4&amp;", plan="&amp;LEFT(REP_Name,4)&amp;Plan_Length&amp;","&amp;INDEX(Database!$D$8:$D$366,Plan_DBRow)&amp;","&amp;ROUND(Rel_Date,1)&amp;"&gt;"</f>
        <v>#VALUE!</v>
      </c>
      <c r="BV2">
        <f>COUNTIF(Calc_inputs,"&gt;0")</f>
        <v>0</v>
      </c>
      <c r="BW2" s="126"/>
      <c r="BX2" s="126"/>
      <c r="BY2" s="126">
        <v>-0.1</v>
      </c>
      <c r="BZ2" s="126"/>
      <c r="CA2" s="126">
        <v>0.1</v>
      </c>
      <c r="CB2" s="126"/>
      <c r="CD2" s="126" t="str">
        <f>IF(Show_Plan,"Monthly usages","")</f>
        <v/>
      </c>
      <c r="CE2" s="126"/>
      <c r="CG2" s="149" t="e">
        <f>CG4/CI4</f>
        <v>#DIV/0!</v>
      </c>
      <c r="CJ2" t="str">
        <f>IF(Show_Plan,"Proj'd Usages","")</f>
        <v/>
      </c>
      <c r="CM2" t="e">
        <f>MATCH(TDU,$CM$10:$CM$12,0)</f>
        <v>#N/A</v>
      </c>
    </row>
    <row r="3" spans="1:239" ht="18" customHeight="1" x14ac:dyDescent="0.25">
      <c r="A3" s="278"/>
      <c r="B3" s="301"/>
      <c r="C3" s="301"/>
      <c r="D3" s="301"/>
      <c r="E3" s="278"/>
      <c r="F3" s="278"/>
      <c r="G3" s="278"/>
      <c r="H3" s="278"/>
      <c r="I3" s="277"/>
      <c r="J3" s="277"/>
      <c r="K3" s="277"/>
      <c r="L3" s="277"/>
      <c r="M3" s="277"/>
      <c r="N3" s="277"/>
      <c r="O3" s="277"/>
      <c r="P3" s="277"/>
      <c r="Q3" s="277"/>
      <c r="R3" s="277"/>
      <c r="S3" s="277"/>
      <c r="T3" s="277"/>
      <c r="U3" s="277"/>
      <c r="V3" s="277"/>
      <c r="W3" s="277"/>
      <c r="X3" s="277"/>
      <c r="Y3" s="277"/>
      <c r="Z3" s="277"/>
      <c r="AA3" s="277"/>
      <c r="AB3" s="277"/>
      <c r="AC3" s="277"/>
      <c r="AD3" s="277"/>
      <c r="AE3" s="277"/>
      <c r="AF3" s="277"/>
      <c r="AG3" s="277"/>
      <c r="AH3" s="277"/>
      <c r="AI3" s="277"/>
      <c r="AJ3" s="277"/>
      <c r="AK3" s="277"/>
      <c r="AL3" s="277"/>
      <c r="AM3" s="277"/>
      <c r="AN3" s="277"/>
      <c r="AO3" s="277"/>
      <c r="AP3" s="277"/>
      <c r="AQ3" s="277"/>
      <c r="AR3" s="277"/>
      <c r="AS3" s="277"/>
      <c r="AT3" s="277"/>
      <c r="AU3" s="277"/>
      <c r="AV3" s="277"/>
      <c r="AW3" s="277"/>
      <c r="AX3" s="277"/>
      <c r="AY3" s="277"/>
      <c r="AZ3" s="277"/>
      <c r="BA3" s="277"/>
      <c r="BB3" s="277"/>
      <c r="BC3" s="277"/>
      <c r="BD3" s="277"/>
      <c r="BE3" s="86"/>
      <c r="BG3" s="135" t="s">
        <v>5</v>
      </c>
      <c r="BH3" s="119"/>
      <c r="BI3" s="5"/>
      <c r="BJ3" s="5"/>
      <c r="BK3" s="125">
        <f>SUMPRODUCT(BK$10:BK$21,$BQ$10:$BQ$21)/$BQ$4</f>
        <v>5.4222097589413459E-2</v>
      </c>
      <c r="BL3" s="125">
        <f>SUMPRODUCT(BL$10:BL$21,$BQ$10:$BQ$21)/$BQ$4</f>
        <v>5.4222097589413459E-2</v>
      </c>
      <c r="BM3" s="89"/>
      <c r="BN3" s="80"/>
      <c r="BO3" s="80"/>
      <c r="BP3" s="80"/>
      <c r="BQ3" s="80">
        <f t="shared" ref="BQ3:BU3" si="0">AVERAGE(BQ10:BQ21)</f>
        <v>1165</v>
      </c>
      <c r="BR3" s="93">
        <f>AVERAGE(BR10:BR21)</f>
        <v>1</v>
      </c>
      <c r="BS3" s="53">
        <f>AVERAGE(BS10:BS21)</f>
        <v>0</v>
      </c>
      <c r="BT3" s="81">
        <f>IF(Months_Entered,AVERAGE(BT10:BT21),$BQ$3)</f>
        <v>1165</v>
      </c>
      <c r="BU3" s="80">
        <f t="shared" si="0"/>
        <v>1165</v>
      </c>
      <c r="BV3" s="98" t="str">
        <f>IFERROR(BV4/BV2,"")</f>
        <v/>
      </c>
      <c r="BW3" s="124" t="e">
        <f>SUMPRODUCT(BV10:BV21,BW10:BW21)/BV4</f>
        <v>#DIV/0!</v>
      </c>
      <c r="BX3" s="124" t="e">
        <f>SUMPRODUCT(BV10:BV21,BX10:BX21)/BV4</f>
        <v>#DIV/0!</v>
      </c>
      <c r="BY3" s="80">
        <f t="shared" ref="BY3" si="1">AVERAGE(BY10:BY21)</f>
        <v>0</v>
      </c>
      <c r="BZ3" s="124" t="e">
        <f>SUMPRODUCT(BY10:BY21,BZ10:BZ21)/BY4</f>
        <v>#DIV/0!</v>
      </c>
      <c r="CA3" s="80">
        <f t="shared" ref="CA3" si="2">AVERAGE(CA10:CA21)</f>
        <v>0</v>
      </c>
      <c r="CB3" s="124" t="e">
        <f>SUMPRODUCT(CA10:CA21,CB10:CB21)/CA4</f>
        <v>#DIV/0!</v>
      </c>
      <c r="CC3" s="5"/>
      <c r="CD3" s="5"/>
      <c r="CE3" s="5"/>
      <c r="CF3" s="133" t="e">
        <f>$CF$4/$BV$2</f>
        <v>#DIV/0!</v>
      </c>
      <c r="CG3" s="5"/>
      <c r="CH3" s="5"/>
      <c r="CI3" s="5"/>
      <c r="CJ3" s="5"/>
      <c r="CK3" s="5"/>
      <c r="CL3" s="138" t="e">
        <f t="shared" ref="CL3" si="3">AVERAGE(CL10:CL21)</f>
        <v>#N/A</v>
      </c>
      <c r="GT3" s="89" t="s">
        <v>6</v>
      </c>
      <c r="GU3" s="107">
        <f>DATE(YEAR(Database!A3),MONTH(Database!A3),DAY(Database!A3))</f>
        <v>46270</v>
      </c>
      <c r="IE3" t="str">
        <f>IF(Show_Plan,"Extra Cost vs. Start Date","")</f>
        <v/>
      </c>
    </row>
    <row r="4" spans="1:239" ht="18" customHeight="1" x14ac:dyDescent="0.25">
      <c r="A4" s="163" t="s">
        <v>7</v>
      </c>
      <c r="B4" s="278"/>
      <c r="C4" s="278"/>
      <c r="D4" s="278"/>
      <c r="E4" s="278"/>
      <c r="F4" s="278"/>
      <c r="G4" s="278"/>
      <c r="H4" s="278"/>
      <c r="I4" s="277"/>
      <c r="J4" s="277"/>
      <c r="K4" s="277"/>
      <c r="L4" s="277"/>
      <c r="M4" s="277"/>
      <c r="N4" s="277"/>
      <c r="O4" s="277"/>
      <c r="P4" s="277"/>
      <c r="Q4" s="277"/>
      <c r="R4" s="277"/>
      <c r="S4" s="277"/>
      <c r="T4" s="277"/>
      <c r="U4" s="277"/>
      <c r="V4" s="277"/>
      <c r="W4" s="277"/>
      <c r="X4" s="277"/>
      <c r="Y4" s="277"/>
      <c r="Z4" s="277"/>
      <c r="AA4" s="277"/>
      <c r="AB4" s="277"/>
      <c r="AC4" s="277"/>
      <c r="AD4" s="277"/>
      <c r="AE4" s="277"/>
      <c r="AF4" s="277"/>
      <c r="AG4" s="277"/>
      <c r="AH4" s="277"/>
      <c r="AI4" s="277"/>
      <c r="AJ4" s="277"/>
      <c r="AK4" s="277"/>
      <c r="AL4" s="277"/>
      <c r="AM4" s="277"/>
      <c r="AN4" s="277"/>
      <c r="AO4" s="277"/>
      <c r="AP4" s="277"/>
      <c r="AQ4" s="277"/>
      <c r="AR4" s="277"/>
      <c r="AS4" s="277"/>
      <c r="AT4" s="277"/>
      <c r="AU4" s="277"/>
      <c r="AV4" s="277"/>
      <c r="AW4" s="277"/>
      <c r="AX4" s="277"/>
      <c r="AY4" s="277"/>
      <c r="AZ4" s="277"/>
      <c r="BA4" s="277"/>
      <c r="BB4" s="277"/>
      <c r="BC4" s="277"/>
      <c r="BD4" s="277"/>
      <c r="BE4" s="86"/>
      <c r="BG4" s="135" t="s">
        <v>8</v>
      </c>
      <c r="BI4">
        <f>SUM(BI10:BI21)</f>
        <v>12</v>
      </c>
      <c r="BJ4">
        <f>SUM(BJ10:BJ21)</f>
        <v>12</v>
      </c>
      <c r="BM4" s="89"/>
      <c r="BN4" s="81"/>
      <c r="BO4" s="81"/>
      <c r="BP4" s="81"/>
      <c r="BQ4" s="81">
        <f>SUM(BQ10:BQ21)</f>
        <v>13980</v>
      </c>
      <c r="BR4" s="93">
        <f>SUM(BR10:BR21)</f>
        <v>12</v>
      </c>
      <c r="BS4" s="82">
        <f>SUM(BS10:BS21)</f>
        <v>0</v>
      </c>
      <c r="BT4" s="81">
        <f>SUM(BT10:BT21)</f>
        <v>0</v>
      </c>
      <c r="BU4" s="81">
        <f>SUM(BU10:BU21)</f>
        <v>13980</v>
      </c>
      <c r="BV4" s="81">
        <f>SUM(Calc_inputs)</f>
        <v>0</v>
      </c>
      <c r="BY4" s="81">
        <f>SUM(BY10:BY21)</f>
        <v>0</v>
      </c>
      <c r="CA4" s="81">
        <f>SUM(CA10:CA21)</f>
        <v>0</v>
      </c>
      <c r="CF4" s="133">
        <f>SUM(CF10:CF21)</f>
        <v>0</v>
      </c>
      <c r="CG4" s="128">
        <f>SUM(CG10:CG21)</f>
        <v>0</v>
      </c>
      <c r="CI4" s="81">
        <f>SUMPRODUCT($BI$10:$BI$21,Calc_inputs)</f>
        <v>0</v>
      </c>
      <c r="CM4" s="97"/>
      <c r="GT4" s="89"/>
      <c r="GU4" s="107"/>
    </row>
    <row r="5" spans="1:239" ht="18" customHeight="1" x14ac:dyDescent="0.25">
      <c r="A5" s="163"/>
      <c r="B5" s="278"/>
      <c r="C5" s="278"/>
      <c r="D5" s="278"/>
      <c r="E5" s="278"/>
      <c r="F5" s="278"/>
      <c r="G5" s="278"/>
      <c r="H5" s="278"/>
      <c r="I5" s="277"/>
      <c r="J5" s="277"/>
      <c r="K5" s="277"/>
      <c r="L5" s="277"/>
      <c r="M5" s="277"/>
      <c r="N5" s="277"/>
      <c r="O5" s="277"/>
      <c r="P5" s="277"/>
      <c r="Q5" s="277"/>
      <c r="R5" s="277"/>
      <c r="S5" s="277"/>
      <c r="T5" s="277"/>
      <c r="U5" s="277"/>
      <c r="V5" s="277"/>
      <c r="W5" s="277"/>
      <c r="X5" s="277"/>
      <c r="Y5" s="277"/>
      <c r="Z5" s="277"/>
      <c r="AA5" s="277"/>
      <c r="AB5" s="277"/>
      <c r="AC5" s="277"/>
      <c r="AD5" s="277"/>
      <c r="AE5" s="277"/>
      <c r="AF5" s="277"/>
      <c r="AG5" s="277"/>
      <c r="AH5" s="277"/>
      <c r="AI5" s="277"/>
      <c r="AJ5" s="277"/>
      <c r="AK5" s="277"/>
      <c r="AL5" s="277"/>
      <c r="AM5" s="277"/>
      <c r="AN5" s="277"/>
      <c r="AO5" s="277"/>
      <c r="AP5" s="277"/>
      <c r="AQ5" s="277"/>
      <c r="AR5" s="277"/>
      <c r="AS5" s="277"/>
      <c r="AT5" s="277"/>
      <c r="AU5" s="277"/>
      <c r="AV5" s="277"/>
      <c r="AW5" s="277"/>
      <c r="AX5" s="277"/>
      <c r="AY5" s="277"/>
      <c r="AZ5" s="277"/>
      <c r="BA5" s="277"/>
      <c r="BB5" s="277"/>
      <c r="BC5" s="277"/>
      <c r="BD5" s="277"/>
      <c r="BE5" s="86"/>
      <c r="BG5" s="135"/>
      <c r="BM5" s="89"/>
      <c r="BN5" s="81"/>
      <c r="BO5" s="81"/>
      <c r="BP5" s="81"/>
      <c r="BQ5" s="81"/>
      <c r="BR5" s="93"/>
      <c r="BS5" s="82"/>
      <c r="BT5" s="81"/>
      <c r="BU5" s="81"/>
      <c r="BV5" s="81"/>
      <c r="BY5" s="81"/>
      <c r="CA5" s="81"/>
      <c r="CF5" s="133"/>
      <c r="CG5" s="128"/>
      <c r="CI5" s="81"/>
      <c r="CM5" s="97"/>
      <c r="GT5" s="89"/>
      <c r="GU5" s="107"/>
    </row>
    <row r="6" spans="1:239" ht="18" customHeight="1" x14ac:dyDescent="0.25">
      <c r="A6" s="310" t="str">
        <f>IF(TDU_IDd,"",$BJ$29)</f>
        <v>Step ①: DOUBLE-tap the yellow box, type your ZIP Code, and press Enter.</v>
      </c>
      <c r="B6" s="310"/>
      <c r="C6" s="310"/>
      <c r="D6" s="310"/>
      <c r="E6" s="310"/>
      <c r="F6" s="310"/>
      <c r="G6" s="310"/>
      <c r="H6" s="310"/>
      <c r="I6" s="277"/>
      <c r="J6" s="277"/>
      <c r="K6" s="277"/>
      <c r="L6" s="277"/>
      <c r="M6" s="277"/>
      <c r="N6" s="277"/>
      <c r="O6" s="277"/>
      <c r="P6" s="277"/>
      <c r="Q6" s="277"/>
      <c r="R6" s="277"/>
      <c r="S6" s="277"/>
      <c r="T6" s="277"/>
      <c r="U6" s="277"/>
      <c r="V6" s="277"/>
      <c r="W6" s="277"/>
      <c r="X6" s="277"/>
      <c r="Y6" s="277"/>
      <c r="Z6" s="277"/>
      <c r="AA6" s="277"/>
      <c r="AB6" s="277"/>
      <c r="AC6" s="277"/>
      <c r="AD6" s="277"/>
      <c r="AE6" s="277"/>
      <c r="AF6" s="277"/>
      <c r="AG6" s="277"/>
      <c r="AH6" s="277"/>
      <c r="AI6" s="277"/>
      <c r="AJ6" s="277"/>
      <c r="AK6" s="277"/>
      <c r="AL6" s="277"/>
      <c r="AM6" s="277"/>
      <c r="AN6" s="277"/>
      <c r="AO6" s="277"/>
      <c r="AP6" s="277"/>
      <c r="AQ6" s="277"/>
      <c r="AR6" s="277"/>
      <c r="AS6" s="277"/>
      <c r="AT6" s="277"/>
      <c r="AU6" s="277"/>
      <c r="AV6" s="277"/>
      <c r="AW6" s="277"/>
      <c r="AX6" s="277"/>
      <c r="AY6" s="277"/>
      <c r="AZ6" s="277"/>
      <c r="BA6" s="277"/>
      <c r="BB6" s="277"/>
      <c r="BC6" s="277"/>
      <c r="BD6" s="277"/>
      <c r="BE6" s="86" t="s">
        <v>9</v>
      </c>
      <c r="BF6" s="6" t="b">
        <f>IFERROR(AND(ISNUMBER(ZIP_Code),TDU_ZIP_rank,OR(TDU="Centerpoint",TDU="Oncor")),FALSE())</f>
        <v>0</v>
      </c>
      <c r="BG6" s="90"/>
      <c r="BI6" s="5"/>
      <c r="BJ6" s="148"/>
      <c r="BK6" s="125"/>
      <c r="BO6" s="80"/>
      <c r="BP6" s="80"/>
      <c r="BQ6" s="80"/>
      <c r="BR6" s="93"/>
      <c r="BS6" s="53"/>
      <c r="BT6" s="81"/>
      <c r="BV6" s="98"/>
      <c r="BW6" s="134"/>
      <c r="BX6" s="134"/>
      <c r="BY6" s="80"/>
      <c r="BZ6" s="5"/>
      <c r="CA6" s="80"/>
      <c r="CB6" s="5"/>
      <c r="CC6" s="5"/>
      <c r="CD6" s="5"/>
      <c r="CE6" s="5"/>
      <c r="CF6" s="133"/>
      <c r="CG6" s="5"/>
      <c r="CH6" s="5"/>
      <c r="CI6" s="5"/>
      <c r="CJ6" s="5"/>
      <c r="CK6" s="5"/>
      <c r="CL6" s="138"/>
      <c r="GT6" s="89"/>
      <c r="GU6" s="107"/>
    </row>
    <row r="7" spans="1:239" ht="18" customHeight="1" x14ac:dyDescent="0.25">
      <c r="A7" s="310"/>
      <c r="B7" s="310"/>
      <c r="C7" s="310"/>
      <c r="D7" s="310"/>
      <c r="E7" s="310"/>
      <c r="F7" s="310"/>
      <c r="G7" s="310"/>
      <c r="H7" s="310"/>
      <c r="I7" s="277"/>
      <c r="J7" s="277"/>
      <c r="K7" s="277"/>
      <c r="L7" s="277"/>
      <c r="M7" s="277"/>
      <c r="N7" s="277"/>
      <c r="O7" s="277"/>
      <c r="P7" s="277"/>
      <c r="Q7" s="277"/>
      <c r="R7" s="277"/>
      <c r="S7" s="277"/>
      <c r="T7" s="277"/>
      <c r="U7" s="277"/>
      <c r="V7" s="277"/>
      <c r="W7" s="277"/>
      <c r="X7" s="277"/>
      <c r="Y7" s="277"/>
      <c r="Z7" s="277"/>
      <c r="AA7" s="277"/>
      <c r="AB7" s="277"/>
      <c r="AC7" s="277"/>
      <c r="AD7" s="277"/>
      <c r="AE7" s="277"/>
      <c r="AF7" s="277"/>
      <c r="AG7" s="277"/>
      <c r="AH7" s="277"/>
      <c r="AI7" s="277"/>
      <c r="AJ7" s="277"/>
      <c r="AK7" s="277"/>
      <c r="AL7" s="277"/>
      <c r="AM7" s="277"/>
      <c r="AN7" s="277"/>
      <c r="AO7" s="277"/>
      <c r="AP7" s="277"/>
      <c r="AQ7" s="277"/>
      <c r="AR7" s="277"/>
      <c r="AS7" s="277"/>
      <c r="AT7" s="277"/>
      <c r="AU7" s="277"/>
      <c r="AV7" s="277"/>
      <c r="AW7" s="277"/>
      <c r="AX7" s="277"/>
      <c r="AY7" s="277"/>
      <c r="AZ7" s="277"/>
      <c r="BA7" s="277"/>
      <c r="BB7" s="277"/>
      <c r="BC7" s="277"/>
      <c r="BD7" s="277"/>
      <c r="BE7" s="86" t="s">
        <v>10</v>
      </c>
      <c r="BF7" s="110" t="e">
        <f>IF(TDU_ZIP_rank,HLOOKUP(TDU,ZIPCodes!$B$4:$I$9,6,FALSE))</f>
        <v>#N/A</v>
      </c>
      <c r="BJ7" s="147"/>
      <c r="BO7" s="80"/>
      <c r="BP7" s="80"/>
      <c r="BQ7" s="80"/>
      <c r="BR7" s="93"/>
      <c r="BS7" s="53"/>
      <c r="BT7" s="81"/>
      <c r="BV7" s="98"/>
      <c r="BW7" s="134"/>
      <c r="BX7" s="134"/>
      <c r="BY7" s="80"/>
      <c r="BZ7" s="5"/>
      <c r="CA7" s="80"/>
      <c r="CB7" s="5"/>
      <c r="CC7" s="5"/>
      <c r="CD7" s="5"/>
      <c r="CE7" s="5"/>
      <c r="CF7" s="133"/>
      <c r="CG7" s="5"/>
      <c r="CH7" s="5"/>
      <c r="CI7" s="5"/>
      <c r="CJ7" s="5"/>
      <c r="CK7" s="5"/>
      <c r="CL7" s="138"/>
      <c r="GT7" s="89" t="s">
        <v>11</v>
      </c>
      <c r="GU7" s="107">
        <f>GU3+0.5</f>
        <v>46270.5</v>
      </c>
      <c r="GV7" s="107">
        <f t="shared" ref="GV7:ID7" si="4">GU7+1</f>
        <v>46271.5</v>
      </c>
      <c r="GW7" s="107">
        <f t="shared" si="4"/>
        <v>46272.5</v>
      </c>
      <c r="GX7" s="107">
        <f t="shared" si="4"/>
        <v>46273.5</v>
      </c>
      <c r="GY7" s="107">
        <f t="shared" si="4"/>
        <v>46274.5</v>
      </c>
      <c r="GZ7" s="107">
        <f t="shared" si="4"/>
        <v>46275.5</v>
      </c>
      <c r="HA7" s="107">
        <f t="shared" si="4"/>
        <v>46276.5</v>
      </c>
      <c r="HB7" s="107">
        <f t="shared" si="4"/>
        <v>46277.5</v>
      </c>
      <c r="HC7" s="107">
        <f t="shared" si="4"/>
        <v>46278.5</v>
      </c>
      <c r="HD7" s="107">
        <f t="shared" si="4"/>
        <v>46279.5</v>
      </c>
      <c r="HE7" s="107">
        <f t="shared" si="4"/>
        <v>46280.5</v>
      </c>
      <c r="HF7" s="107">
        <f t="shared" si="4"/>
        <v>46281.5</v>
      </c>
      <c r="HG7" s="107">
        <f t="shared" si="4"/>
        <v>46282.5</v>
      </c>
      <c r="HH7" s="107">
        <f t="shared" si="4"/>
        <v>46283.5</v>
      </c>
      <c r="HI7" s="107">
        <f t="shared" si="4"/>
        <v>46284.5</v>
      </c>
      <c r="HJ7" s="107">
        <f t="shared" si="4"/>
        <v>46285.5</v>
      </c>
      <c r="HK7" s="107">
        <f t="shared" si="4"/>
        <v>46286.5</v>
      </c>
      <c r="HL7" s="107">
        <f t="shared" si="4"/>
        <v>46287.5</v>
      </c>
      <c r="HM7" s="107">
        <f t="shared" si="4"/>
        <v>46288.5</v>
      </c>
      <c r="HN7" s="107">
        <f t="shared" si="4"/>
        <v>46289.5</v>
      </c>
      <c r="HO7" s="107">
        <f t="shared" si="4"/>
        <v>46290.5</v>
      </c>
      <c r="HP7" s="107">
        <f t="shared" si="4"/>
        <v>46291.5</v>
      </c>
      <c r="HQ7" s="107">
        <f t="shared" si="4"/>
        <v>46292.5</v>
      </c>
      <c r="HR7" s="107">
        <f t="shared" si="4"/>
        <v>46293.5</v>
      </c>
      <c r="HS7" s="107">
        <f t="shared" si="4"/>
        <v>46294.5</v>
      </c>
      <c r="HT7" s="107">
        <f t="shared" si="4"/>
        <v>46295.5</v>
      </c>
      <c r="HU7" s="107">
        <f t="shared" si="4"/>
        <v>46296.5</v>
      </c>
      <c r="HV7" s="107">
        <f t="shared" si="4"/>
        <v>46297.5</v>
      </c>
      <c r="HW7" s="107">
        <f t="shared" si="4"/>
        <v>46298.5</v>
      </c>
      <c r="HX7" s="107">
        <f t="shared" si="4"/>
        <v>46299.5</v>
      </c>
      <c r="HY7" s="107">
        <f t="shared" si="4"/>
        <v>46300.5</v>
      </c>
      <c r="HZ7" s="107">
        <f t="shared" si="4"/>
        <v>46301.5</v>
      </c>
      <c r="IA7" s="107">
        <f t="shared" si="4"/>
        <v>46302.5</v>
      </c>
      <c r="IB7" s="107">
        <f t="shared" si="4"/>
        <v>46303.5</v>
      </c>
      <c r="IC7" s="107">
        <f t="shared" si="4"/>
        <v>46304.5</v>
      </c>
      <c r="ID7" s="107">
        <f t="shared" si="4"/>
        <v>46305.5</v>
      </c>
      <c r="IE7" s="107" t="str">
        <f>IF(Show_Plan,"Start Date","")</f>
        <v/>
      </c>
    </row>
    <row r="8" spans="1:239" ht="21.95" customHeight="1" x14ac:dyDescent="0.25">
      <c r="A8" s="167" t="s">
        <v>12</v>
      </c>
      <c r="B8" s="164"/>
      <c r="C8" s="165" t="str">
        <f>IF(ISBLANK(ZIP_Code),TEXT(12345,"# "),"")</f>
        <v xml:space="preserve">12345 </v>
      </c>
      <c r="D8" s="166"/>
      <c r="E8" s="251" t="str">
        <f>IF(ISNUMBER(ZIPCodes!A6),"Utility:","")</f>
        <v/>
      </c>
      <c r="F8" s="288" t="str">
        <f>IF(ISNUMBER(ZIPCodes!A6),$CM$10,"")</f>
        <v/>
      </c>
      <c r="G8" s="288"/>
      <c r="H8" s="288"/>
      <c r="I8" s="277"/>
      <c r="J8" s="277"/>
      <c r="K8" s="277"/>
      <c r="L8" s="277"/>
      <c r="M8" s="277"/>
      <c r="N8" s="277"/>
      <c r="O8" s="277"/>
      <c r="P8" s="277"/>
      <c r="Q8" s="277"/>
      <c r="R8" s="277"/>
      <c r="S8" s="277"/>
      <c r="T8" s="277"/>
      <c r="U8" s="277"/>
      <c r="V8" s="277"/>
      <c r="W8" s="277"/>
      <c r="X8" s="277"/>
      <c r="Y8" s="277"/>
      <c r="Z8" s="277"/>
      <c r="AA8" s="277"/>
      <c r="AB8" s="277"/>
      <c r="AC8" s="277"/>
      <c r="AD8" s="277"/>
      <c r="AE8" s="277"/>
      <c r="AF8" s="277"/>
      <c r="AG8" s="277"/>
      <c r="AH8" s="277"/>
      <c r="AI8" s="277"/>
      <c r="AJ8" s="277"/>
      <c r="AK8" s="277"/>
      <c r="AL8" s="277"/>
      <c r="AM8" s="277"/>
      <c r="AN8" s="277"/>
      <c r="AO8" s="277"/>
      <c r="AP8" s="277"/>
      <c r="AQ8" s="277"/>
      <c r="AR8" s="277"/>
      <c r="AS8" s="277"/>
      <c r="AT8" s="277"/>
      <c r="AU8" s="277"/>
      <c r="AV8" s="277"/>
      <c r="AW8" s="277"/>
      <c r="AX8" s="277"/>
      <c r="AY8" s="277"/>
      <c r="AZ8" s="277"/>
      <c r="BA8" s="277"/>
      <c r="BB8" s="277"/>
      <c r="BC8" s="277"/>
      <c r="BD8" s="277"/>
      <c r="BG8" s="89"/>
      <c r="BM8" s="89"/>
      <c r="GT8" s="89" t="s">
        <v>13</v>
      </c>
      <c r="GU8">
        <f t="shared" ref="GU8:ID8" si="5">MOD(IFERROR(MATCH(GU$7,Meter_Reads,1),0),12)+1</f>
        <v>1</v>
      </c>
      <c r="GV8">
        <f t="shared" si="5"/>
        <v>1</v>
      </c>
      <c r="GW8">
        <f t="shared" si="5"/>
        <v>1</v>
      </c>
      <c r="GX8">
        <f t="shared" si="5"/>
        <v>1</v>
      </c>
      <c r="GY8">
        <f t="shared" si="5"/>
        <v>1</v>
      </c>
      <c r="GZ8">
        <f t="shared" si="5"/>
        <v>1</v>
      </c>
      <c r="HA8">
        <f t="shared" si="5"/>
        <v>1</v>
      </c>
      <c r="HB8">
        <f t="shared" si="5"/>
        <v>1</v>
      </c>
      <c r="HC8">
        <f t="shared" si="5"/>
        <v>1</v>
      </c>
      <c r="HD8">
        <f t="shared" si="5"/>
        <v>1</v>
      </c>
      <c r="HE8">
        <f t="shared" si="5"/>
        <v>1</v>
      </c>
      <c r="HF8">
        <f t="shared" si="5"/>
        <v>1</v>
      </c>
      <c r="HG8">
        <f t="shared" si="5"/>
        <v>1</v>
      </c>
      <c r="HH8">
        <f t="shared" si="5"/>
        <v>1</v>
      </c>
      <c r="HI8">
        <f t="shared" si="5"/>
        <v>1</v>
      </c>
      <c r="HJ8">
        <f t="shared" si="5"/>
        <v>1</v>
      </c>
      <c r="HK8">
        <f t="shared" si="5"/>
        <v>1</v>
      </c>
      <c r="HL8">
        <f t="shared" si="5"/>
        <v>1</v>
      </c>
      <c r="HM8">
        <f t="shared" si="5"/>
        <v>1</v>
      </c>
      <c r="HN8">
        <f t="shared" si="5"/>
        <v>1</v>
      </c>
      <c r="HO8">
        <f t="shared" si="5"/>
        <v>1</v>
      </c>
      <c r="HP8">
        <f t="shared" si="5"/>
        <v>1</v>
      </c>
      <c r="HQ8">
        <f t="shared" si="5"/>
        <v>1</v>
      </c>
      <c r="HR8">
        <f t="shared" si="5"/>
        <v>1</v>
      </c>
      <c r="HS8">
        <f t="shared" si="5"/>
        <v>1</v>
      </c>
      <c r="HT8">
        <f t="shared" si="5"/>
        <v>1</v>
      </c>
      <c r="HU8">
        <f t="shared" si="5"/>
        <v>1</v>
      </c>
      <c r="HV8">
        <f t="shared" si="5"/>
        <v>1</v>
      </c>
      <c r="HW8">
        <f t="shared" si="5"/>
        <v>1</v>
      </c>
      <c r="HX8">
        <f t="shared" si="5"/>
        <v>1</v>
      </c>
      <c r="HY8">
        <f t="shared" si="5"/>
        <v>1</v>
      </c>
      <c r="HZ8">
        <f t="shared" si="5"/>
        <v>1</v>
      </c>
      <c r="IA8">
        <f t="shared" si="5"/>
        <v>1</v>
      </c>
      <c r="IB8">
        <f t="shared" si="5"/>
        <v>1</v>
      </c>
      <c r="IC8">
        <f t="shared" si="5"/>
        <v>1</v>
      </c>
      <c r="ID8">
        <f t="shared" si="5"/>
        <v>1</v>
      </c>
    </row>
    <row r="9" spans="1:239" ht="26.1" customHeight="1" x14ac:dyDescent="0.25">
      <c r="A9" s="312" t="str">
        <f>IF(TDU_IDd,"Usage"&amp;IF(Show_Plan," &amp; Costs for Plan #"&amp;Selected_Plan," (kWh):"),"")</f>
        <v/>
      </c>
      <c r="B9" s="312"/>
      <c r="C9" s="312"/>
      <c r="D9" s="312"/>
      <c r="E9" s="312"/>
      <c r="F9" s="312"/>
      <c r="G9" s="312"/>
      <c r="H9" s="312"/>
      <c r="I9" s="277"/>
      <c r="J9" s="277"/>
      <c r="K9" s="277"/>
      <c r="L9" s="277"/>
      <c r="M9" s="277"/>
      <c r="N9" s="277"/>
      <c r="O9" s="277"/>
      <c r="P9" s="277"/>
      <c r="Q9" s="236"/>
      <c r="R9" s="277"/>
      <c r="S9" s="277"/>
      <c r="T9" s="277"/>
      <c r="U9" s="277"/>
      <c r="V9" s="277"/>
      <c r="W9" s="277"/>
      <c r="X9" s="277"/>
      <c r="Y9" s="277"/>
      <c r="Z9" s="277"/>
      <c r="AA9" s="277"/>
      <c r="AB9" s="277"/>
      <c r="AC9" s="277"/>
      <c r="AD9" s="277"/>
      <c r="AE9" s="277"/>
      <c r="AF9" s="277"/>
      <c r="AG9" s="203" t="s">
        <v>14</v>
      </c>
      <c r="AH9" s="277"/>
      <c r="AI9" s="277"/>
      <c r="AJ9" s="277"/>
      <c r="AK9" s="277"/>
      <c r="AL9" s="277"/>
      <c r="AM9" s="277"/>
      <c r="AN9" s="277"/>
      <c r="AO9" s="277"/>
      <c r="AP9" s="277"/>
      <c r="AQ9" s="277"/>
      <c r="AR9" s="277"/>
      <c r="AS9" s="277"/>
      <c r="AT9" s="277"/>
      <c r="AU9" s="277"/>
      <c r="AV9" s="277"/>
      <c r="AW9" s="277"/>
      <c r="AX9" s="277"/>
      <c r="AY9" s="277"/>
      <c r="AZ9" s="277"/>
      <c r="BA9" s="277"/>
      <c r="BB9" s="277"/>
      <c r="BC9" s="277"/>
      <c r="BD9" s="277"/>
      <c r="BE9" s="86" t="s">
        <v>15</v>
      </c>
      <c r="BF9" s="6" t="e">
        <f>IF(VLOOKUP(Prior_Read,Cycles!$B$9:$H$3122,IF(TDU="CENTERPOINT",2,IF(TDU="ONCOR",5,0)),FALSE)&gt;0,VLOOKUP(Prior_Read,Cycles!$B$9:$H$3122,IF(TDU="CENTERPOINT",2,IF(TDU="ONCOR",5,0)),FALSE),NA())</f>
        <v>#N/A</v>
      </c>
      <c r="BG9" s="95" t="s">
        <v>16</v>
      </c>
      <c r="BH9" s="120" t="s">
        <v>17</v>
      </c>
      <c r="BI9" s="95" t="s">
        <v>18</v>
      </c>
      <c r="BJ9" s="95" t="s">
        <v>19</v>
      </c>
      <c r="BK9" s="95" t="s">
        <v>20</v>
      </c>
      <c r="BL9" s="95" t="s">
        <v>21</v>
      </c>
      <c r="BM9" s="95" t="s">
        <v>22</v>
      </c>
      <c r="BN9" s="95" t="s">
        <v>23</v>
      </c>
      <c r="BO9" s="95" t="s">
        <v>24</v>
      </c>
      <c r="BP9" s="95" t="s">
        <v>25</v>
      </c>
      <c r="BQ9" s="95" t="s">
        <v>26</v>
      </c>
      <c r="BR9" s="95" t="s">
        <v>27</v>
      </c>
      <c r="BS9" s="95" t="s">
        <v>28</v>
      </c>
      <c r="BT9" s="95" t="s">
        <v>29</v>
      </c>
      <c r="BU9" s="95" t="s">
        <v>30</v>
      </c>
      <c r="BV9" s="95" t="s">
        <v>31</v>
      </c>
      <c r="BW9" s="129" t="s">
        <v>32</v>
      </c>
      <c r="BX9" s="207" t="s">
        <v>33</v>
      </c>
      <c r="BY9" s="95" t="s">
        <v>34</v>
      </c>
      <c r="BZ9" s="95" t="s">
        <v>35</v>
      </c>
      <c r="CA9" s="95" t="s">
        <v>36</v>
      </c>
      <c r="CB9" s="95" t="s">
        <v>37</v>
      </c>
      <c r="CC9" s="95" t="s">
        <v>38</v>
      </c>
      <c r="CD9" s="95" t="s">
        <v>39</v>
      </c>
      <c r="CE9" s="95" t="s">
        <v>40</v>
      </c>
      <c r="CF9" s="130" t="s">
        <v>41</v>
      </c>
      <c r="CG9" s="95" t="s">
        <v>42</v>
      </c>
      <c r="CH9" s="95" t="s">
        <v>43</v>
      </c>
      <c r="CI9" s="95" t="s">
        <v>44</v>
      </c>
      <c r="CJ9" s="95" t="s">
        <v>45</v>
      </c>
      <c r="CK9" s="95" t="s">
        <v>46</v>
      </c>
      <c r="CL9" s="95" t="s">
        <v>47</v>
      </c>
      <c r="CM9" s="95" t="s">
        <v>48</v>
      </c>
      <c r="GT9" s="89" t="s">
        <v>49</v>
      </c>
      <c r="GU9" t="e">
        <f t="shared" ref="GU9:ID9" si="6">GU$7-INDEX(Meter_Reads,MATCH(GU$7,Meter_Reads,1))</f>
        <v>#N/A</v>
      </c>
      <c r="GV9" t="e">
        <f t="shared" si="6"/>
        <v>#N/A</v>
      </c>
      <c r="GW9" t="e">
        <f t="shared" si="6"/>
        <v>#N/A</v>
      </c>
      <c r="GX9" t="e">
        <f t="shared" si="6"/>
        <v>#N/A</v>
      </c>
      <c r="GY9" t="e">
        <f t="shared" si="6"/>
        <v>#N/A</v>
      </c>
      <c r="GZ9" t="e">
        <f t="shared" si="6"/>
        <v>#N/A</v>
      </c>
      <c r="HA9" t="e">
        <f t="shared" si="6"/>
        <v>#N/A</v>
      </c>
      <c r="HB9" t="e">
        <f t="shared" si="6"/>
        <v>#N/A</v>
      </c>
      <c r="HC9" t="e">
        <f t="shared" si="6"/>
        <v>#N/A</v>
      </c>
      <c r="HD9" t="e">
        <f t="shared" si="6"/>
        <v>#N/A</v>
      </c>
      <c r="HE9" t="e">
        <f t="shared" si="6"/>
        <v>#N/A</v>
      </c>
      <c r="HF9" t="e">
        <f t="shared" si="6"/>
        <v>#N/A</v>
      </c>
      <c r="HG9" t="e">
        <f t="shared" si="6"/>
        <v>#N/A</v>
      </c>
      <c r="HH9" t="e">
        <f t="shared" si="6"/>
        <v>#N/A</v>
      </c>
      <c r="HI9" t="e">
        <f t="shared" si="6"/>
        <v>#N/A</v>
      </c>
      <c r="HJ9" t="e">
        <f t="shared" si="6"/>
        <v>#N/A</v>
      </c>
      <c r="HK9" t="e">
        <f t="shared" si="6"/>
        <v>#N/A</v>
      </c>
      <c r="HL9" t="e">
        <f t="shared" si="6"/>
        <v>#N/A</v>
      </c>
      <c r="HM9" t="e">
        <f t="shared" si="6"/>
        <v>#N/A</v>
      </c>
      <c r="HN9" t="e">
        <f t="shared" si="6"/>
        <v>#N/A</v>
      </c>
      <c r="HO9" t="e">
        <f t="shared" si="6"/>
        <v>#N/A</v>
      </c>
      <c r="HP9" t="e">
        <f t="shared" si="6"/>
        <v>#N/A</v>
      </c>
      <c r="HQ9" t="e">
        <f t="shared" si="6"/>
        <v>#N/A</v>
      </c>
      <c r="HR9" t="e">
        <f t="shared" si="6"/>
        <v>#N/A</v>
      </c>
      <c r="HS9" t="e">
        <f t="shared" si="6"/>
        <v>#N/A</v>
      </c>
      <c r="HT9" t="e">
        <f t="shared" si="6"/>
        <v>#N/A</v>
      </c>
      <c r="HU9" t="e">
        <f t="shared" si="6"/>
        <v>#N/A</v>
      </c>
      <c r="HV9" t="e">
        <f t="shared" si="6"/>
        <v>#N/A</v>
      </c>
      <c r="HW9" t="e">
        <f t="shared" si="6"/>
        <v>#N/A</v>
      </c>
      <c r="HX9" t="e">
        <f t="shared" si="6"/>
        <v>#N/A</v>
      </c>
      <c r="HY9" t="e">
        <f t="shared" si="6"/>
        <v>#N/A</v>
      </c>
      <c r="HZ9" t="e">
        <f t="shared" si="6"/>
        <v>#N/A</v>
      </c>
      <c r="IA9" t="e">
        <f t="shared" si="6"/>
        <v>#N/A</v>
      </c>
      <c r="IB9" t="e">
        <f t="shared" si="6"/>
        <v>#N/A</v>
      </c>
      <c r="IC9" t="e">
        <f t="shared" si="6"/>
        <v>#N/A</v>
      </c>
      <c r="ID9" t="e">
        <f t="shared" si="6"/>
        <v>#N/A</v>
      </c>
    </row>
    <row r="10" spans="1:239" ht="18" customHeight="1" x14ac:dyDescent="0.25">
      <c r="A10" s="167" t="s">
        <v>50</v>
      </c>
      <c r="B10" s="184"/>
      <c r="C10" s="234" t="str">
        <f t="shared" ref="C10:C21" si="7">IF(ISNUMBER($B10),"",TEXT($BV10,"#,### "))</f>
        <v xml:space="preserve"> </v>
      </c>
      <c r="D10" s="168"/>
      <c r="E10" s="169">
        <f>BW10</f>
        <v>99</v>
      </c>
      <c r="F10" s="311"/>
      <c r="G10" s="311"/>
      <c r="H10" s="311"/>
      <c r="I10" s="277"/>
      <c r="J10" s="277"/>
      <c r="K10" s="277"/>
      <c r="L10" s="277"/>
      <c r="M10" s="277"/>
      <c r="N10" s="277"/>
      <c r="O10" s="277"/>
      <c r="P10" s="277"/>
      <c r="Q10" s="236"/>
      <c r="R10" s="277"/>
      <c r="S10" s="277"/>
      <c r="T10" s="277"/>
      <c r="U10" s="277"/>
      <c r="V10" s="277"/>
      <c r="W10" s="277"/>
      <c r="X10" s="277"/>
      <c r="Y10" s="277"/>
      <c r="Z10" s="277"/>
      <c r="AA10" s="277"/>
      <c r="AB10" s="277"/>
      <c r="AC10" s="277"/>
      <c r="AD10" s="277"/>
      <c r="AE10" s="277"/>
      <c r="AF10" s="277"/>
      <c r="AG10" s="205" t="s">
        <v>51</v>
      </c>
      <c r="AH10" s="277"/>
      <c r="AI10" s="277"/>
      <c r="AJ10" s="277"/>
      <c r="AK10" s="277"/>
      <c r="AL10" s="277"/>
      <c r="AM10" s="277"/>
      <c r="AN10" s="277"/>
      <c r="AO10" s="277"/>
      <c r="AP10" s="277"/>
      <c r="AQ10" s="277"/>
      <c r="AR10" s="277"/>
      <c r="AS10" s="277"/>
      <c r="AT10" s="277"/>
      <c r="AU10" s="277"/>
      <c r="AV10" s="277"/>
      <c r="AW10" s="277"/>
      <c r="AX10" s="277"/>
      <c r="AY10" s="277"/>
      <c r="AZ10" s="277"/>
      <c r="BA10" s="277"/>
      <c r="BB10" s="277"/>
      <c r="BC10" s="277"/>
      <c r="BD10" s="277"/>
      <c r="BE10" s="86" t="s">
        <v>52</v>
      </c>
      <c r="BF10" s="6" t="b">
        <f>AND(TDU_IDd,Months_Entered)</f>
        <v>0</v>
      </c>
      <c r="BG10" s="1">
        <v>1</v>
      </c>
      <c r="BH10" s="121">
        <f t="shared" ref="BH10:BH21" si="8">(EOMONTH(Rel_Date+Buffer_Days,IF($BG10&lt;MONTH(Rel_Date+Buffer_Days),12,0)+$BG10-MONTH(Rel_Date+Buffer_Days))+0-(Rel_Date+Buffer_Days))/30.4375</f>
        <v>4.3925165411819238</v>
      </c>
      <c r="BI10" s="117">
        <f t="shared" ref="BI10:BI21" si="9">IF($BH10&gt;$BF$21,0,1)</f>
        <v>1</v>
      </c>
      <c r="BJ10" s="117">
        <f t="shared" ref="BJ10:BJ21" si="10">IF($BH10&gt;$J$24,0,1)</f>
        <v>1</v>
      </c>
      <c r="BK10" s="125">
        <v>5.8193037500000003E-2</v>
      </c>
      <c r="BL10" s="125">
        <f t="shared" ref="BL10:BL21" si="11">$BK10+IF(TDU="Oncor",$BL$2,0)</f>
        <v>5.8193037500000003E-2</v>
      </c>
      <c r="BM10" s="131">
        <f t="shared" ref="BM10" si="12">DATE(YEAR(Rel_Date),$BG10,1)</f>
        <v>46023</v>
      </c>
      <c r="BN10" s="89"/>
      <c r="BO10" s="89" t="e">
        <f t="shared" ref="BO10:BO21" si="13">VALUE(MID($BU$2,SEARCH(TEXT(BM10,"mmm"),$BU$2)+4,SEARCH("&amp;",$BU$2,SEARCH(TEXT(BM10,"mmm"),$BU$2))-SEARCH(TEXT(BM10,"mmm"),$BU$2)-4))</f>
        <v>#VALUE!</v>
      </c>
      <c r="BP10" s="89" t="str">
        <f t="shared" ref="BP10:BP21" si="14">IF(ISNUMBER(B10),B10,"")</f>
        <v/>
      </c>
      <c r="BQ10">
        <v>1172</v>
      </c>
      <c r="BR10" s="93">
        <f t="shared" ref="BR10:BR21" si="15">BQ10/$BQ$3</f>
        <v>1.0060085836909871</v>
      </c>
      <c r="BS10">
        <f>--(ISNUMBER(BP10))</f>
        <v>0</v>
      </c>
      <c r="BT10" s="96" t="b">
        <f>IF(AND(BS10,BP10),BP10/BR10)</f>
        <v>0</v>
      </c>
      <c r="BU10" s="81">
        <f>IF(BS10,ROUND(BP10,0),ROUND($BT$3*BR10,0))</f>
        <v>1172</v>
      </c>
      <c r="BV10" s="132">
        <f t="shared" ref="BV10:BV21" si="16">IF(Moving,BQ10,IF(Months_Entered=0,$BN10,IF($BJ10,$BU10,0)))</f>
        <v>0</v>
      </c>
      <c r="BW10" s="124">
        <f t="shared" ref="BW10:BW21" si="17">IFERROR(IF($BI10,LOOKUP(BV10,$CO$23:$CS$23,$CT$23:$CX$23)+IF($CN$23="Y",SUMPRODUCT($DE$23:$DI$23-$DD$23:$DH$23,BV10-$CY$23:$DC$23,N(BV10&gt;$CY$23:$DC$23)),BV10*LOOKUP(BV10,$CY$23:$DC$23,$DE$23:$DI$23))+IF($DL$23="Y",$DM$23,$DJ$23)+BV10*IF($DL$23="Y",$DN$23,$DK$23),$DM$23+BV10*($BL10+$DN$23+$BH$23))*100/BV10,99)</f>
        <v>99</v>
      </c>
      <c r="BX10" s="124">
        <f>IFERROR($BW10-$DM$23*100/$BV10-$DN$23*100,99)</f>
        <v>99</v>
      </c>
      <c r="BY10" s="80">
        <f>$BV10*(1+BY$2)</f>
        <v>0</v>
      </c>
      <c r="BZ10" s="124">
        <f t="shared" ref="BZ10:BZ21" si="18">IFERROR(IF($BI10,LOOKUP(BY10,$CO$23:$CS$23,$CT$23:$CX$23)+IF($CN$23="Y",SUMPRODUCT($DE$23:$DI$23-$DD$23:$DH$23,BY10-$CY$23:$DC$23,N(BY10&gt;$CY$23:$DC$23)),BY10*LOOKUP(BY10,$CY$23:$DC$23,$DE$23:$DI$23))+IF($DL$23="Y",$DM$23,$DJ$23)+BY10*IF($DL$23="Y",$DN$23,$DK$23),$DM$23+BY10*($BL10+$DN$23+$BH$23))*100/BY10,99)</f>
        <v>99</v>
      </c>
      <c r="CA10" s="80">
        <f>$BV10*(1+CA$2)</f>
        <v>0</v>
      </c>
      <c r="CB10" s="124">
        <f t="shared" ref="CB10:CB21" si="19">IFERROR(IF($BI10,LOOKUP(CA10,$CO$23:$CS$23,$CT$23:$CX$23)+IF($CN$23="Y",SUMPRODUCT($DE$23:$DI$23-$DD$23:$DH$23,CA10-$CY$23:$DC$23,N(CA10&gt;$CY$23:$DC$23)),CA10*LOOKUP(CA10,$CY$23:$DC$23,$DE$23:$DI$23))+IF($DL$23="Y",$DM$23,$DJ$23)+CA10*IF($DL$23="Y",$DN$23,$DK$23),$DM$23+CA10*($BL10+$DN$23+$BH$23))*100/CA10,99)</f>
        <v>99</v>
      </c>
      <c r="CC10" s="80" t="e">
        <f t="shared" ref="CC10:CC21" si="20">IF(Show_Plan,IF($BS10,$BV10,NA()),NA())</f>
        <v>#N/A</v>
      </c>
      <c r="CD10" s="117" t="str">
        <f>IF($BJ10,LEFT(TEXT(DATE(2000,BG10,1),"mmm"),1),"")</f>
        <v>J</v>
      </c>
      <c r="CE10" s="80" t="e">
        <f t="shared" ref="CE10:CE21" si="21">IF(Show_Plan,IF($BS10,NA(),BV10),NA())</f>
        <v>#N/A</v>
      </c>
      <c r="CF10" s="128" t="str">
        <f t="shared" ref="CF10:CF21" si="22">IFERROR(IF(Show_Plan,($BV10*$BW10)/100,""),"")</f>
        <v/>
      </c>
      <c r="CG10" s="128" t="str">
        <f t="shared" ref="CG10:CG21" si="23">IF(INDEX($BI$10:$BI$21,ROW(CG$21)+1-ROW()),INDEX($CF$10:$CF$21,ROW(CG$21)+1-ROW()),"")</f>
        <v/>
      </c>
      <c r="CH10" s="128" t="str">
        <f t="shared" ref="CH10:CH21" si="24">IF(INDEX($BI$10:$BI$21,ROW(CH$21)+1-ROW()),"",INDEX($CF$10:$CF$21,ROW(CH$21)+1-ROW()))</f>
        <v/>
      </c>
      <c r="CI10" s="80">
        <f t="shared" ref="CI10:CI21" si="25">IF(TDU_IDd,IF($BI10,$BV10,NA()),0)</f>
        <v>0</v>
      </c>
      <c r="CJ10" s="80">
        <f t="shared" ref="CJ10:CJ21" si="26">IF(TDU_IDd,IF($BI10,NA(),$BV10),0)</f>
        <v>0</v>
      </c>
      <c r="CK10" s="136" t="e">
        <f>INDEX(Cycles!$B$9:$B$3122,MATCH(DATE(YEAR($BM10),MONTH($BM10),BF$9),IF(TDU="CENTERPOINT",Cycles!$E$9:$E$3122,Cycles!$H$9:$H$3122),1))+0.5</f>
        <v>#N/A</v>
      </c>
      <c r="CL10" s="137" t="e">
        <f>INDEX(IF(TDU="CENTERPOINT",Cycles!$D$9:$D$3122,Cycles!$G$9:$G$3122),MATCH(DATE(YEAR($BM10),MONTH($BM10),$BF$9),IF(TDU="CENTERPOINT",Cycles!$E$9:$E$3122,Cycles!$H$9:$H$3122),1))</f>
        <v>#N/A</v>
      </c>
      <c r="CM10" s="80" t="str">
        <f>IFERROR(INDEX(ZIPCodes!$B$4:$I$4,MATCH($BG10,ZIPCodes!$B$6:$I$6,0)),"Invalid TDU (don't pick)")</f>
        <v>Invalid TDU (don't pick)</v>
      </c>
      <c r="GT10" s="89" t="s">
        <v>53</v>
      </c>
      <c r="GU10" t="e">
        <f t="shared" ref="GU10:ID10" si="27">INDEX(Days_Per_Cycle,MATCH(GU$7,Meter_Reads,1)+1)</f>
        <v>#N/A</v>
      </c>
      <c r="GV10" t="e">
        <f t="shared" si="27"/>
        <v>#N/A</v>
      </c>
      <c r="GW10" t="e">
        <f t="shared" si="27"/>
        <v>#N/A</v>
      </c>
      <c r="GX10" t="e">
        <f t="shared" si="27"/>
        <v>#N/A</v>
      </c>
      <c r="GY10" t="e">
        <f t="shared" si="27"/>
        <v>#N/A</v>
      </c>
      <c r="GZ10" t="e">
        <f t="shared" si="27"/>
        <v>#N/A</v>
      </c>
      <c r="HA10" t="e">
        <f t="shared" si="27"/>
        <v>#N/A</v>
      </c>
      <c r="HB10" t="e">
        <f t="shared" si="27"/>
        <v>#N/A</v>
      </c>
      <c r="HC10" t="e">
        <f t="shared" si="27"/>
        <v>#N/A</v>
      </c>
      <c r="HD10" t="e">
        <f t="shared" si="27"/>
        <v>#N/A</v>
      </c>
      <c r="HE10" t="e">
        <f t="shared" si="27"/>
        <v>#N/A</v>
      </c>
      <c r="HF10" t="e">
        <f t="shared" si="27"/>
        <v>#N/A</v>
      </c>
      <c r="HG10" t="e">
        <f t="shared" si="27"/>
        <v>#N/A</v>
      </c>
      <c r="HH10" t="e">
        <f t="shared" si="27"/>
        <v>#N/A</v>
      </c>
      <c r="HI10" t="e">
        <f t="shared" si="27"/>
        <v>#N/A</v>
      </c>
      <c r="HJ10" t="e">
        <f t="shared" si="27"/>
        <v>#N/A</v>
      </c>
      <c r="HK10" t="e">
        <f t="shared" si="27"/>
        <v>#N/A</v>
      </c>
      <c r="HL10" t="e">
        <f t="shared" si="27"/>
        <v>#N/A</v>
      </c>
      <c r="HM10" t="e">
        <f t="shared" si="27"/>
        <v>#N/A</v>
      </c>
      <c r="HN10" t="e">
        <f t="shared" si="27"/>
        <v>#N/A</v>
      </c>
      <c r="HO10" t="e">
        <f t="shared" si="27"/>
        <v>#N/A</v>
      </c>
      <c r="HP10" t="e">
        <f t="shared" si="27"/>
        <v>#N/A</v>
      </c>
      <c r="HQ10" t="e">
        <f t="shared" si="27"/>
        <v>#N/A</v>
      </c>
      <c r="HR10" t="e">
        <f t="shared" si="27"/>
        <v>#N/A</v>
      </c>
      <c r="HS10" t="e">
        <f t="shared" si="27"/>
        <v>#N/A</v>
      </c>
      <c r="HT10" t="e">
        <f t="shared" si="27"/>
        <v>#N/A</v>
      </c>
      <c r="HU10" t="e">
        <f t="shared" si="27"/>
        <v>#N/A</v>
      </c>
      <c r="HV10" t="e">
        <f t="shared" si="27"/>
        <v>#N/A</v>
      </c>
      <c r="HW10" t="e">
        <f t="shared" si="27"/>
        <v>#N/A</v>
      </c>
      <c r="HX10" t="e">
        <f t="shared" si="27"/>
        <v>#N/A</v>
      </c>
      <c r="HY10" t="e">
        <f t="shared" si="27"/>
        <v>#N/A</v>
      </c>
      <c r="HZ10" t="e">
        <f t="shared" si="27"/>
        <v>#N/A</v>
      </c>
      <c r="IA10" t="e">
        <f t="shared" si="27"/>
        <v>#N/A</v>
      </c>
      <c r="IB10" t="e">
        <f t="shared" si="27"/>
        <v>#N/A</v>
      </c>
      <c r="IC10" t="e">
        <f t="shared" si="27"/>
        <v>#N/A</v>
      </c>
      <c r="ID10" t="e">
        <f t="shared" si="27"/>
        <v>#N/A</v>
      </c>
    </row>
    <row r="11" spans="1:239" ht="18" customHeight="1" x14ac:dyDescent="0.25">
      <c r="A11" s="167" t="s">
        <v>54</v>
      </c>
      <c r="B11" s="184"/>
      <c r="C11" s="234" t="str">
        <f t="shared" si="7"/>
        <v xml:space="preserve"> </v>
      </c>
      <c r="D11" s="168"/>
      <c r="E11" s="169">
        <f t="shared" ref="E11:E21" si="28">BW11</f>
        <v>99</v>
      </c>
      <c r="F11" s="311"/>
      <c r="G11" s="311"/>
      <c r="H11" s="311"/>
      <c r="I11" s="277"/>
      <c r="J11" s="277"/>
      <c r="K11" s="277"/>
      <c r="L11" s="277"/>
      <c r="M11" s="277"/>
      <c r="N11" s="277"/>
      <c r="O11" s="277"/>
      <c r="P11" s="277"/>
      <c r="Q11" s="236"/>
      <c r="R11" s="277"/>
      <c r="S11" s="277"/>
      <c r="T11" s="277"/>
      <c r="U11" s="277"/>
      <c r="V11" s="277"/>
      <c r="W11" s="277"/>
      <c r="X11" s="277"/>
      <c r="Y11" s="277"/>
      <c r="Z11" s="277"/>
      <c r="AA11" s="277"/>
      <c r="AB11" s="277"/>
      <c r="AC11" s="277"/>
      <c r="AD11" s="277"/>
      <c r="AE11" s="277"/>
      <c r="AF11" s="277"/>
      <c r="AG11" s="205" t="s">
        <v>55</v>
      </c>
      <c r="AH11" s="277"/>
      <c r="AI11" s="277"/>
      <c r="AJ11" s="277"/>
      <c r="AK11" s="277"/>
      <c r="AL11" s="277"/>
      <c r="AM11" s="277"/>
      <c r="AN11" s="277"/>
      <c r="AO11" s="277"/>
      <c r="AP11" s="277"/>
      <c r="AQ11" s="277"/>
      <c r="AR11" s="277"/>
      <c r="AS11" s="277"/>
      <c r="AT11" s="277"/>
      <c r="AU11" s="277"/>
      <c r="AV11" s="277"/>
      <c r="AW11" s="277"/>
      <c r="AX11" s="277"/>
      <c r="AY11" s="277"/>
      <c r="AZ11" s="277"/>
      <c r="BA11" s="277"/>
      <c r="BB11" s="277"/>
      <c r="BC11" s="277"/>
      <c r="BD11" s="277"/>
      <c r="BE11" s="86" t="s">
        <v>56</v>
      </c>
      <c r="BF11" s="6" t="b">
        <f>AND(Months_Entered=1,$BT$3=$BQ$3)</f>
        <v>0</v>
      </c>
      <c r="BG11" s="1">
        <v>2</v>
      </c>
      <c r="BH11" s="121">
        <f t="shared" si="8"/>
        <v>5.3124344056583102</v>
      </c>
      <c r="BI11" s="117">
        <f t="shared" si="9"/>
        <v>1</v>
      </c>
      <c r="BJ11" s="117">
        <f t="shared" si="10"/>
        <v>1</v>
      </c>
      <c r="BK11" s="125">
        <v>5.8109662500000006E-2</v>
      </c>
      <c r="BL11" s="125">
        <f t="shared" si="11"/>
        <v>5.8109662500000006E-2</v>
      </c>
      <c r="BM11" s="131">
        <f>EOMONTH(BM$10,BG11-2)+1</f>
        <v>46054</v>
      </c>
      <c r="BN11" s="89"/>
      <c r="BO11" s="89" t="e">
        <f t="shared" si="13"/>
        <v>#VALUE!</v>
      </c>
      <c r="BP11" s="89" t="str">
        <f t="shared" si="14"/>
        <v/>
      </c>
      <c r="BQ11">
        <v>999</v>
      </c>
      <c r="BR11" s="93">
        <f t="shared" si="15"/>
        <v>0.85751072961373387</v>
      </c>
      <c r="BS11">
        <f t="shared" ref="BS11:BS21" si="29">--(ISNUMBER(BP11))</f>
        <v>0</v>
      </c>
      <c r="BT11" s="96" t="b">
        <f t="shared" ref="BT11:BT21" si="30">IF(AND(BS11,BP11),BP11/BR11)</f>
        <v>0</v>
      </c>
      <c r="BU11" s="81">
        <f t="shared" ref="BU11:BU21" si="31">IF(BS11,ROUND(BP11,0),ROUND($BT$3*BR11,0))</f>
        <v>999</v>
      </c>
      <c r="BV11" s="132">
        <f t="shared" si="16"/>
        <v>0</v>
      </c>
      <c r="BW11" s="124">
        <f t="shared" si="17"/>
        <v>99</v>
      </c>
      <c r="BX11" s="124">
        <f t="shared" ref="BX11:BX21" si="32">IFERROR($BW11-$DM$23*100/$BV11-$DN$23*100,99)</f>
        <v>99</v>
      </c>
      <c r="BY11" s="80">
        <f t="shared" ref="BY11:CA21" si="33">$BV11*(1+BY$2)</f>
        <v>0</v>
      </c>
      <c r="BZ11" s="124">
        <f t="shared" si="18"/>
        <v>99</v>
      </c>
      <c r="CA11" s="80">
        <f t="shared" si="33"/>
        <v>0</v>
      </c>
      <c r="CB11" s="124">
        <f t="shared" si="19"/>
        <v>99</v>
      </c>
      <c r="CC11" s="80" t="e">
        <f t="shared" si="20"/>
        <v>#N/A</v>
      </c>
      <c r="CD11" s="117" t="str">
        <f t="shared" ref="CD11:CD21" si="34">IF($BJ11,LEFT(TEXT(DATE(2000,BG11,1),"mmm"),1),"")</f>
        <v>F</v>
      </c>
      <c r="CE11" s="80" t="e">
        <f t="shared" si="21"/>
        <v>#N/A</v>
      </c>
      <c r="CF11" s="128" t="str">
        <f t="shared" si="22"/>
        <v/>
      </c>
      <c r="CG11" s="128" t="str">
        <f t="shared" si="23"/>
        <v/>
      </c>
      <c r="CH11" s="128" t="str">
        <f t="shared" si="24"/>
        <v/>
      </c>
      <c r="CI11" s="80">
        <f t="shared" si="25"/>
        <v>0</v>
      </c>
      <c r="CJ11" s="80">
        <f t="shared" si="26"/>
        <v>0</v>
      </c>
      <c r="CK11" s="136" t="e">
        <f>INDEX(Cycles!$B$9:$B$3122,MATCH(DATE(YEAR($BM11),MONTH($BM11),BF$9),IF(TDU="CENTERPOINT",Cycles!$E$9:$E$3122,Cycles!$H$9:$H$3122),1))+0.5</f>
        <v>#N/A</v>
      </c>
      <c r="CL11" s="137" t="e">
        <f>INDEX(IF(TDU="CENTERPOINT",Cycles!$D$9:$D$3122,Cycles!$G$9:$G$3122),MATCH(DATE(YEAR($BM11),MONTH($BM11),$BF$9),IF(TDU="CENTERPOINT",Cycles!$E$9:$E$3122,Cycles!$H$9:$H$3122),1))</f>
        <v>#N/A</v>
      </c>
      <c r="CM11" s="80" t="str">
        <f>IFERROR(INDEX(ZIPCodes!$B$4:$I$4,MATCH($BG11,ZIPCodes!$B$6:$I$6,0)),"Invalid TDU (don't pick)")</f>
        <v>Invalid TDU (don't pick)</v>
      </c>
      <c r="GT11" s="89" t="s">
        <v>57</v>
      </c>
      <c r="GU11" s="108">
        <f t="shared" ref="GU11:ID11" si="35">INDEX(Calc_inputs,GU$8)</f>
        <v>0</v>
      </c>
      <c r="GV11" s="108">
        <f t="shared" si="35"/>
        <v>0</v>
      </c>
      <c r="GW11" s="108">
        <f t="shared" si="35"/>
        <v>0</v>
      </c>
      <c r="GX11" s="108">
        <f t="shared" si="35"/>
        <v>0</v>
      </c>
      <c r="GY11" s="108">
        <f t="shared" si="35"/>
        <v>0</v>
      </c>
      <c r="GZ11" s="108">
        <f t="shared" si="35"/>
        <v>0</v>
      </c>
      <c r="HA11" s="108">
        <f t="shared" si="35"/>
        <v>0</v>
      </c>
      <c r="HB11" s="108">
        <f t="shared" si="35"/>
        <v>0</v>
      </c>
      <c r="HC11" s="108">
        <f t="shared" si="35"/>
        <v>0</v>
      </c>
      <c r="HD11" s="108">
        <f t="shared" si="35"/>
        <v>0</v>
      </c>
      <c r="HE11" s="108">
        <f t="shared" si="35"/>
        <v>0</v>
      </c>
      <c r="HF11" s="108">
        <f t="shared" si="35"/>
        <v>0</v>
      </c>
      <c r="HG11" s="108">
        <f t="shared" si="35"/>
        <v>0</v>
      </c>
      <c r="HH11" s="108">
        <f t="shared" si="35"/>
        <v>0</v>
      </c>
      <c r="HI11" s="108">
        <f t="shared" si="35"/>
        <v>0</v>
      </c>
      <c r="HJ11" s="108">
        <f t="shared" si="35"/>
        <v>0</v>
      </c>
      <c r="HK11" s="108">
        <f t="shared" si="35"/>
        <v>0</v>
      </c>
      <c r="HL11" s="108">
        <f t="shared" si="35"/>
        <v>0</v>
      </c>
      <c r="HM11" s="108">
        <f t="shared" si="35"/>
        <v>0</v>
      </c>
      <c r="HN11" s="108">
        <f t="shared" si="35"/>
        <v>0</v>
      </c>
      <c r="HO11" s="108">
        <f t="shared" si="35"/>
        <v>0</v>
      </c>
      <c r="HP11" s="108">
        <f t="shared" si="35"/>
        <v>0</v>
      </c>
      <c r="HQ11" s="108">
        <f t="shared" si="35"/>
        <v>0</v>
      </c>
      <c r="HR11" s="108">
        <f t="shared" si="35"/>
        <v>0</v>
      </c>
      <c r="HS11" s="108">
        <f t="shared" si="35"/>
        <v>0</v>
      </c>
      <c r="HT11" s="108">
        <f t="shared" si="35"/>
        <v>0</v>
      </c>
      <c r="HU11" s="108">
        <f t="shared" si="35"/>
        <v>0</v>
      </c>
      <c r="HV11" s="108">
        <f t="shared" si="35"/>
        <v>0</v>
      </c>
      <c r="HW11" s="108">
        <f t="shared" si="35"/>
        <v>0</v>
      </c>
      <c r="HX11" s="108">
        <f t="shared" si="35"/>
        <v>0</v>
      </c>
      <c r="HY11" s="108">
        <f t="shared" si="35"/>
        <v>0</v>
      </c>
      <c r="HZ11" s="108">
        <f t="shared" si="35"/>
        <v>0</v>
      </c>
      <c r="IA11" s="108">
        <f t="shared" si="35"/>
        <v>0</v>
      </c>
      <c r="IB11" s="108">
        <f t="shared" si="35"/>
        <v>0</v>
      </c>
      <c r="IC11" s="108">
        <f t="shared" si="35"/>
        <v>0</v>
      </c>
      <c r="ID11" s="108">
        <f t="shared" si="35"/>
        <v>0</v>
      </c>
    </row>
    <row r="12" spans="1:239" ht="18" customHeight="1" x14ac:dyDescent="0.25">
      <c r="A12" s="167" t="s">
        <v>58</v>
      </c>
      <c r="B12" s="184"/>
      <c r="C12" s="234" t="str">
        <f t="shared" si="7"/>
        <v xml:space="preserve"> </v>
      </c>
      <c r="D12" s="168"/>
      <c r="E12" s="169">
        <f t="shared" si="28"/>
        <v>99</v>
      </c>
      <c r="F12" s="311"/>
      <c r="G12" s="311"/>
      <c r="H12" s="311"/>
      <c r="I12" s="277"/>
      <c r="J12" s="277"/>
      <c r="K12" s="277"/>
      <c r="L12" s="277"/>
      <c r="M12" s="277"/>
      <c r="N12" s="277"/>
      <c r="O12" s="277"/>
      <c r="P12" s="277"/>
      <c r="Q12" s="236"/>
      <c r="R12" s="277"/>
      <c r="S12" s="277"/>
      <c r="T12" s="277"/>
      <c r="U12" s="277"/>
      <c r="V12" s="277"/>
      <c r="W12" s="277"/>
      <c r="X12" s="277"/>
      <c r="Y12" s="277"/>
      <c r="Z12" s="277"/>
      <c r="AA12" s="277"/>
      <c r="AB12" s="277"/>
      <c r="AC12" s="277"/>
      <c r="AD12" s="277"/>
      <c r="AE12" s="277"/>
      <c r="AF12" s="277"/>
      <c r="AG12" s="205" t="s">
        <v>59</v>
      </c>
      <c r="AH12" s="277"/>
      <c r="AI12" s="277"/>
      <c r="AJ12" s="277"/>
      <c r="AK12" s="277"/>
      <c r="AL12" s="277"/>
      <c r="AM12" s="277"/>
      <c r="AN12" s="277"/>
      <c r="AO12" s="277"/>
      <c r="AP12" s="277"/>
      <c r="AQ12" s="277"/>
      <c r="AR12" s="277"/>
      <c r="AS12" s="277"/>
      <c r="AT12" s="277"/>
      <c r="AU12" s="277"/>
      <c r="AV12" s="277"/>
      <c r="AW12" s="277"/>
      <c r="AX12" s="277"/>
      <c r="AY12" s="277"/>
      <c r="AZ12" s="277"/>
      <c r="BA12" s="277"/>
      <c r="BB12" s="277"/>
      <c r="BC12" s="277"/>
      <c r="BD12" s="277"/>
      <c r="BE12" s="86" t="s">
        <v>60</v>
      </c>
      <c r="BF12" s="6" t="b">
        <f>AND(Usage,Selected)</f>
        <v>0</v>
      </c>
      <c r="BG12" s="1">
        <v>3</v>
      </c>
      <c r="BH12" s="121">
        <f t="shared" si="8"/>
        <v>6.3309148984714518</v>
      </c>
      <c r="BI12" s="117">
        <f t="shared" si="9"/>
        <v>1</v>
      </c>
      <c r="BJ12" s="117">
        <f t="shared" si="10"/>
        <v>1</v>
      </c>
      <c r="BK12" s="125">
        <v>4.0139775000000003E-2</v>
      </c>
      <c r="BL12" s="125">
        <f t="shared" si="11"/>
        <v>4.0139775000000003E-2</v>
      </c>
      <c r="BM12" s="131">
        <f t="shared" ref="BM12:BM23" si="36">EOMONTH(BM$10,BG12-2)+1</f>
        <v>46082</v>
      </c>
      <c r="BN12" s="89"/>
      <c r="BO12" s="89" t="e">
        <f t="shared" si="13"/>
        <v>#VALUE!</v>
      </c>
      <c r="BP12" s="89" t="str">
        <f t="shared" si="14"/>
        <v/>
      </c>
      <c r="BQ12">
        <v>840</v>
      </c>
      <c r="BR12" s="93">
        <f t="shared" si="15"/>
        <v>0.72103004291845496</v>
      </c>
      <c r="BS12">
        <f t="shared" si="29"/>
        <v>0</v>
      </c>
      <c r="BT12" s="96" t="b">
        <f t="shared" si="30"/>
        <v>0</v>
      </c>
      <c r="BU12" s="81">
        <f t="shared" si="31"/>
        <v>840</v>
      </c>
      <c r="BV12" s="132">
        <f t="shared" si="16"/>
        <v>0</v>
      </c>
      <c r="BW12" s="124">
        <f t="shared" si="17"/>
        <v>99</v>
      </c>
      <c r="BX12" s="124">
        <f t="shared" si="32"/>
        <v>99</v>
      </c>
      <c r="BY12" s="80">
        <f t="shared" si="33"/>
        <v>0</v>
      </c>
      <c r="BZ12" s="124">
        <f t="shared" si="18"/>
        <v>99</v>
      </c>
      <c r="CA12" s="80">
        <f t="shared" si="33"/>
        <v>0</v>
      </c>
      <c r="CB12" s="124">
        <f t="shared" si="19"/>
        <v>99</v>
      </c>
      <c r="CC12" s="80" t="e">
        <f t="shared" si="20"/>
        <v>#N/A</v>
      </c>
      <c r="CD12" s="117" t="str">
        <f t="shared" si="34"/>
        <v>M</v>
      </c>
      <c r="CE12" s="80" t="e">
        <f t="shared" si="21"/>
        <v>#N/A</v>
      </c>
      <c r="CF12" s="128" t="str">
        <f t="shared" si="22"/>
        <v/>
      </c>
      <c r="CG12" s="128" t="str">
        <f t="shared" si="23"/>
        <v/>
      </c>
      <c r="CH12" s="128" t="str">
        <f t="shared" si="24"/>
        <v/>
      </c>
      <c r="CI12" s="80">
        <f t="shared" si="25"/>
        <v>0</v>
      </c>
      <c r="CJ12" s="80">
        <f t="shared" si="26"/>
        <v>0</v>
      </c>
      <c r="CK12" s="136" t="e">
        <f>INDEX(Cycles!$B$9:$B$3122,MATCH(DATE(YEAR($BM12),MONTH($BM12),BF$9),IF(TDU="CENTERPOINT",Cycles!$E$9:$E$3122,Cycles!$H$9:$H$3122),1))+0.5</f>
        <v>#N/A</v>
      </c>
      <c r="CL12" s="137" t="e">
        <f>INDEX(IF(TDU="CENTERPOINT",Cycles!$D$9:$D$3122,Cycles!$G$9:$G$3122),MATCH(DATE(YEAR($BM12),MONTH($BM12),$BF$9),IF(TDU="CENTERPOINT",Cycles!$E$9:$E$3122,Cycles!$H$9:$H$3122),1))</f>
        <v>#N/A</v>
      </c>
      <c r="CM12" s="80" t="str">
        <f>IFERROR(INDEX(ZIPCodes!$B$4:$I$4,MATCH($BG12,ZIPCodes!$B$6:$I$6,0)),"Invalid TDU (don't pick)")</f>
        <v>Invalid TDU (don't pick)</v>
      </c>
      <c r="GT12" s="89" t="s">
        <v>61</v>
      </c>
      <c r="GU12" s="109">
        <f t="shared" ref="GU12:ID12" si="37">IF(GU11&gt;0,LOOKUP(GU11,$CO$23:$CS$23,$CT$23:$CX$23)+IF($CN$23="Y",SUMPRODUCT($DE$23:$DI$23-$DD$23:$DH$23,GU11-$CY$23:$DC$23,N(GU11&gt;$CY$23:$DC$23)),GU11*LOOKUP(GU11,$CY$23:$DC$23,$DE$23:$DI$23))+IF($DL$23="Y",$DM$23,$DJ$23)+GU11*IF($DL$23="Y",$DN$23,$DK$23),0)</f>
        <v>0</v>
      </c>
      <c r="GV12" s="109">
        <f t="shared" si="37"/>
        <v>0</v>
      </c>
      <c r="GW12" s="109">
        <f t="shared" si="37"/>
        <v>0</v>
      </c>
      <c r="GX12" s="109">
        <f t="shared" si="37"/>
        <v>0</v>
      </c>
      <c r="GY12" s="109">
        <f t="shared" si="37"/>
        <v>0</v>
      </c>
      <c r="GZ12" s="109">
        <f t="shared" si="37"/>
        <v>0</v>
      </c>
      <c r="HA12" s="109">
        <f t="shared" si="37"/>
        <v>0</v>
      </c>
      <c r="HB12" s="109">
        <f t="shared" si="37"/>
        <v>0</v>
      </c>
      <c r="HC12" s="109">
        <f t="shared" si="37"/>
        <v>0</v>
      </c>
      <c r="HD12" s="109">
        <f t="shared" si="37"/>
        <v>0</v>
      </c>
      <c r="HE12" s="109">
        <f t="shared" si="37"/>
        <v>0</v>
      </c>
      <c r="HF12" s="109">
        <f t="shared" si="37"/>
        <v>0</v>
      </c>
      <c r="HG12" s="109">
        <f t="shared" si="37"/>
        <v>0</v>
      </c>
      <c r="HH12" s="109">
        <f t="shared" si="37"/>
        <v>0</v>
      </c>
      <c r="HI12" s="109">
        <f t="shared" si="37"/>
        <v>0</v>
      </c>
      <c r="HJ12" s="109">
        <f t="shared" si="37"/>
        <v>0</v>
      </c>
      <c r="HK12" s="109">
        <f t="shared" si="37"/>
        <v>0</v>
      </c>
      <c r="HL12" s="109">
        <f t="shared" si="37"/>
        <v>0</v>
      </c>
      <c r="HM12" s="109">
        <f t="shared" si="37"/>
        <v>0</v>
      </c>
      <c r="HN12" s="109">
        <f t="shared" si="37"/>
        <v>0</v>
      </c>
      <c r="HO12" s="109">
        <f t="shared" si="37"/>
        <v>0</v>
      </c>
      <c r="HP12" s="109">
        <f t="shared" si="37"/>
        <v>0</v>
      </c>
      <c r="HQ12" s="109">
        <f t="shared" si="37"/>
        <v>0</v>
      </c>
      <c r="HR12" s="109">
        <f t="shared" si="37"/>
        <v>0</v>
      </c>
      <c r="HS12" s="109">
        <f t="shared" si="37"/>
        <v>0</v>
      </c>
      <c r="HT12" s="109">
        <f t="shared" si="37"/>
        <v>0</v>
      </c>
      <c r="HU12" s="109">
        <f t="shared" si="37"/>
        <v>0</v>
      </c>
      <c r="HV12" s="109">
        <f t="shared" si="37"/>
        <v>0</v>
      </c>
      <c r="HW12" s="109">
        <f t="shared" si="37"/>
        <v>0</v>
      </c>
      <c r="HX12" s="109">
        <f t="shared" si="37"/>
        <v>0</v>
      </c>
      <c r="HY12" s="109">
        <f t="shared" si="37"/>
        <v>0</v>
      </c>
      <c r="HZ12" s="109">
        <f t="shared" si="37"/>
        <v>0</v>
      </c>
      <c r="IA12" s="109">
        <f t="shared" si="37"/>
        <v>0</v>
      </c>
      <c r="IB12" s="109">
        <f t="shared" si="37"/>
        <v>0</v>
      </c>
      <c r="IC12" s="109">
        <f t="shared" si="37"/>
        <v>0</v>
      </c>
      <c r="ID12" s="109">
        <f t="shared" si="37"/>
        <v>0</v>
      </c>
    </row>
    <row r="13" spans="1:239" ht="18" customHeight="1" x14ac:dyDescent="0.25">
      <c r="A13" s="167" t="s">
        <v>62</v>
      </c>
      <c r="B13" s="184"/>
      <c r="C13" s="234" t="str">
        <f t="shared" si="7"/>
        <v xml:space="preserve"> </v>
      </c>
      <c r="D13" s="168"/>
      <c r="E13" s="169">
        <f t="shared" si="28"/>
        <v>99</v>
      </c>
      <c r="F13" s="311"/>
      <c r="G13" s="311"/>
      <c r="H13" s="311"/>
      <c r="I13" s="277"/>
      <c r="J13" s="277"/>
      <c r="K13" s="277"/>
      <c r="L13" s="277"/>
      <c r="M13" s="277"/>
      <c r="N13" s="277"/>
      <c r="O13" s="277"/>
      <c r="P13" s="277"/>
      <c r="Q13" s="236"/>
      <c r="R13" s="277"/>
      <c r="S13" s="277"/>
      <c r="T13" s="277"/>
      <c r="U13" s="277"/>
      <c r="V13" s="277"/>
      <c r="W13" s="277"/>
      <c r="X13" s="277"/>
      <c r="Y13" s="299"/>
      <c r="Z13" s="299"/>
      <c r="AA13" s="299"/>
      <c r="AB13" s="299"/>
      <c r="AC13" s="299"/>
      <c r="AD13" s="299"/>
      <c r="AE13" s="299"/>
      <c r="AF13" s="277"/>
      <c r="AG13" s="204"/>
      <c r="AH13" s="277"/>
      <c r="AI13" s="277"/>
      <c r="AJ13" s="277"/>
      <c r="AK13" s="277"/>
      <c r="AL13" s="277"/>
      <c r="AM13" s="277"/>
      <c r="AN13" s="277"/>
      <c r="AO13" s="277"/>
      <c r="AP13" s="277"/>
      <c r="AQ13" s="277"/>
      <c r="AR13" s="277"/>
      <c r="AS13" s="277"/>
      <c r="AT13" s="277"/>
      <c r="AU13" s="277"/>
      <c r="AV13" s="277"/>
      <c r="AW13" s="277"/>
      <c r="AX13" s="277"/>
      <c r="AY13" s="277"/>
      <c r="AZ13" s="277"/>
      <c r="BA13" s="277"/>
      <c r="BB13" s="277"/>
      <c r="BC13" s="277"/>
      <c r="BD13" s="277"/>
      <c r="BE13" s="86" t="s">
        <v>63</v>
      </c>
      <c r="BF13" s="6" t="b">
        <f>AND(TDU_IDd,Usage)</f>
        <v>0</v>
      </c>
      <c r="BG13" s="1">
        <v>4</v>
      </c>
      <c r="BH13" s="121">
        <f t="shared" si="8"/>
        <v>7.3165411818390078</v>
      </c>
      <c r="BI13" s="117">
        <f t="shared" si="9"/>
        <v>1</v>
      </c>
      <c r="BJ13" s="117">
        <f t="shared" si="10"/>
        <v>1</v>
      </c>
      <c r="BK13" s="125">
        <v>4.6027749999999999E-2</v>
      </c>
      <c r="BL13" s="125">
        <f t="shared" si="11"/>
        <v>4.6027749999999999E-2</v>
      </c>
      <c r="BM13" s="131">
        <f t="shared" si="36"/>
        <v>46113</v>
      </c>
      <c r="BN13" s="89"/>
      <c r="BO13" s="89" t="e">
        <f t="shared" si="13"/>
        <v>#VALUE!</v>
      </c>
      <c r="BP13" s="89" t="str">
        <f t="shared" si="14"/>
        <v/>
      </c>
      <c r="BQ13">
        <v>815</v>
      </c>
      <c r="BR13" s="93">
        <f t="shared" si="15"/>
        <v>0.69957081545064381</v>
      </c>
      <c r="BS13">
        <f t="shared" si="29"/>
        <v>0</v>
      </c>
      <c r="BT13" s="96" t="b">
        <f t="shared" si="30"/>
        <v>0</v>
      </c>
      <c r="BU13" s="81">
        <f t="shared" si="31"/>
        <v>815</v>
      </c>
      <c r="BV13" s="132">
        <f t="shared" si="16"/>
        <v>0</v>
      </c>
      <c r="BW13" s="124">
        <f t="shared" si="17"/>
        <v>99</v>
      </c>
      <c r="BX13" s="124">
        <f t="shared" si="32"/>
        <v>99</v>
      </c>
      <c r="BY13" s="80">
        <f t="shared" si="33"/>
        <v>0</v>
      </c>
      <c r="BZ13" s="124">
        <f t="shared" si="18"/>
        <v>99</v>
      </c>
      <c r="CA13" s="80">
        <f t="shared" si="33"/>
        <v>0</v>
      </c>
      <c r="CB13" s="124">
        <f t="shared" si="19"/>
        <v>99</v>
      </c>
      <c r="CC13" s="80" t="e">
        <f t="shared" si="20"/>
        <v>#N/A</v>
      </c>
      <c r="CD13" s="117" t="str">
        <f t="shared" si="34"/>
        <v>A</v>
      </c>
      <c r="CE13" s="80" t="e">
        <f t="shared" si="21"/>
        <v>#N/A</v>
      </c>
      <c r="CF13" s="128" t="str">
        <f t="shared" si="22"/>
        <v/>
      </c>
      <c r="CG13" s="128" t="str">
        <f t="shared" si="23"/>
        <v/>
      </c>
      <c r="CH13" s="128" t="str">
        <f t="shared" si="24"/>
        <v/>
      </c>
      <c r="CI13" s="80">
        <f t="shared" si="25"/>
        <v>0</v>
      </c>
      <c r="CJ13" s="80">
        <f t="shared" si="26"/>
        <v>0</v>
      </c>
      <c r="CK13" s="136" t="e">
        <f>INDEX(Cycles!$B$9:$B$3122,MATCH(DATE(YEAR($BM13),MONTH($BM13),BF$9),IF(TDU="CENTERPOINT",Cycles!$E$9:$E$3122,Cycles!$H$9:$H$3122),1))+0.5</f>
        <v>#N/A</v>
      </c>
      <c r="CL13" s="137" t="e">
        <f>INDEX(IF(TDU="CENTERPOINT",Cycles!$D$9:$D$3122,Cycles!$G$9:$G$3122),MATCH(DATE(YEAR($BM13),MONTH($BM13),$BF$9),IF(TDU="CENTERPOINT",Cycles!$E$9:$E$3122,Cycles!$H$9:$H$3122),1))</f>
        <v>#N/A</v>
      </c>
      <c r="CM13" s="80"/>
      <c r="GT13" s="89" t="s">
        <v>64</v>
      </c>
      <c r="GU13" s="108" t="e">
        <f t="shared" ref="GU13:ID13" si="38">GU11*(GU10-GU9)/GU10</f>
        <v>#N/A</v>
      </c>
      <c r="GV13" s="108" t="e">
        <f t="shared" si="38"/>
        <v>#N/A</v>
      </c>
      <c r="GW13" s="108" t="e">
        <f t="shared" si="38"/>
        <v>#N/A</v>
      </c>
      <c r="GX13" s="108" t="e">
        <f t="shared" si="38"/>
        <v>#N/A</v>
      </c>
      <c r="GY13" s="108" t="e">
        <f t="shared" si="38"/>
        <v>#N/A</v>
      </c>
      <c r="GZ13" s="108" t="e">
        <f t="shared" si="38"/>
        <v>#N/A</v>
      </c>
      <c r="HA13" s="108" t="e">
        <f t="shared" si="38"/>
        <v>#N/A</v>
      </c>
      <c r="HB13" s="108" t="e">
        <f t="shared" si="38"/>
        <v>#N/A</v>
      </c>
      <c r="HC13" s="108" t="e">
        <f t="shared" si="38"/>
        <v>#N/A</v>
      </c>
      <c r="HD13" s="108" t="e">
        <f t="shared" si="38"/>
        <v>#N/A</v>
      </c>
      <c r="HE13" s="108" t="e">
        <f t="shared" si="38"/>
        <v>#N/A</v>
      </c>
      <c r="HF13" s="108" t="e">
        <f t="shared" si="38"/>
        <v>#N/A</v>
      </c>
      <c r="HG13" s="108" t="e">
        <f t="shared" si="38"/>
        <v>#N/A</v>
      </c>
      <c r="HH13" s="108" t="e">
        <f t="shared" si="38"/>
        <v>#N/A</v>
      </c>
      <c r="HI13" s="108" t="e">
        <f t="shared" si="38"/>
        <v>#N/A</v>
      </c>
      <c r="HJ13" s="108" t="e">
        <f t="shared" si="38"/>
        <v>#N/A</v>
      </c>
      <c r="HK13" s="108" t="e">
        <f t="shared" si="38"/>
        <v>#N/A</v>
      </c>
      <c r="HL13" s="108" t="e">
        <f t="shared" si="38"/>
        <v>#N/A</v>
      </c>
      <c r="HM13" s="108" t="e">
        <f t="shared" si="38"/>
        <v>#N/A</v>
      </c>
      <c r="HN13" s="108" t="e">
        <f t="shared" si="38"/>
        <v>#N/A</v>
      </c>
      <c r="HO13" s="108" t="e">
        <f t="shared" si="38"/>
        <v>#N/A</v>
      </c>
      <c r="HP13" s="108" t="e">
        <f t="shared" si="38"/>
        <v>#N/A</v>
      </c>
      <c r="HQ13" s="108" t="e">
        <f t="shared" si="38"/>
        <v>#N/A</v>
      </c>
      <c r="HR13" s="108" t="e">
        <f t="shared" si="38"/>
        <v>#N/A</v>
      </c>
      <c r="HS13" s="108" t="e">
        <f t="shared" si="38"/>
        <v>#N/A</v>
      </c>
      <c r="HT13" s="108" t="e">
        <f t="shared" si="38"/>
        <v>#N/A</v>
      </c>
      <c r="HU13" s="108" t="e">
        <f t="shared" si="38"/>
        <v>#N/A</v>
      </c>
      <c r="HV13" s="108" t="e">
        <f t="shared" si="38"/>
        <v>#N/A</v>
      </c>
      <c r="HW13" s="108" t="e">
        <f t="shared" si="38"/>
        <v>#N/A</v>
      </c>
      <c r="HX13" s="108" t="e">
        <f t="shared" si="38"/>
        <v>#N/A</v>
      </c>
      <c r="HY13" s="108" t="e">
        <f t="shared" si="38"/>
        <v>#N/A</v>
      </c>
      <c r="HZ13" s="108" t="e">
        <f t="shared" si="38"/>
        <v>#N/A</v>
      </c>
      <c r="IA13" s="108" t="e">
        <f t="shared" si="38"/>
        <v>#N/A</v>
      </c>
      <c r="IB13" s="108" t="e">
        <f t="shared" si="38"/>
        <v>#N/A</v>
      </c>
      <c r="IC13" s="108" t="e">
        <f t="shared" si="38"/>
        <v>#N/A</v>
      </c>
      <c r="ID13" s="108" t="e">
        <f t="shared" si="38"/>
        <v>#N/A</v>
      </c>
    </row>
    <row r="14" spans="1:239" ht="18" customHeight="1" x14ac:dyDescent="0.25">
      <c r="A14" s="167" t="s">
        <v>65</v>
      </c>
      <c r="B14" s="184"/>
      <c r="C14" s="234" t="str">
        <f t="shared" si="7"/>
        <v xml:space="preserve"> </v>
      </c>
      <c r="D14" s="168"/>
      <c r="E14" s="169">
        <f t="shared" si="28"/>
        <v>99</v>
      </c>
      <c r="F14" s="311"/>
      <c r="G14" s="311"/>
      <c r="H14" s="311"/>
      <c r="I14" s="277"/>
      <c r="J14" s="277"/>
      <c r="K14" s="277"/>
      <c r="L14" s="277"/>
      <c r="M14" s="277"/>
      <c r="N14" s="277"/>
      <c r="O14" s="277"/>
      <c r="P14" s="277"/>
      <c r="Q14" s="236"/>
      <c r="R14" s="277"/>
      <c r="S14" s="277"/>
      <c r="T14" s="277"/>
      <c r="U14" s="277"/>
      <c r="V14" s="277"/>
      <c r="W14" s="277"/>
      <c r="X14" s="277"/>
      <c r="Y14" s="299"/>
      <c r="Z14" s="299"/>
      <c r="AA14" s="299"/>
      <c r="AB14" s="299"/>
      <c r="AC14" s="299"/>
      <c r="AD14" s="299"/>
      <c r="AE14" s="299"/>
      <c r="AF14" s="277"/>
      <c r="AG14" s="204" t="s">
        <v>66</v>
      </c>
      <c r="AH14" s="277"/>
      <c r="AI14" s="277"/>
      <c r="AJ14" s="277"/>
      <c r="AK14" s="277"/>
      <c r="AL14" s="277"/>
      <c r="AM14" s="277"/>
      <c r="AN14" s="277"/>
      <c r="AO14" s="277"/>
      <c r="AP14" s="277"/>
      <c r="AQ14" s="277"/>
      <c r="AR14" s="277"/>
      <c r="AS14" s="277"/>
      <c r="AT14" s="277"/>
      <c r="AU14" s="277"/>
      <c r="AV14" s="277"/>
      <c r="AW14" s="277"/>
      <c r="AX14" s="277"/>
      <c r="AY14" s="277"/>
      <c r="AZ14" s="277"/>
      <c r="BA14" s="277"/>
      <c r="BB14" s="277"/>
      <c r="BC14" s="277"/>
      <c r="BD14" s="277"/>
      <c r="BE14" s="86" t="s">
        <v>67</v>
      </c>
      <c r="BF14" s="6" t="b">
        <f>IF(ISNUMBER(Selected_Plan),IF(ISNUMBER(INDEX($L$26:$L$35,MATCH(Selected_Plan,$A$26:$A$35,0))),TRUE,FALSE),FALSE)</f>
        <v>0</v>
      </c>
      <c r="BG14" s="1">
        <v>5</v>
      </c>
      <c r="BH14" s="121">
        <f t="shared" si="8"/>
        <v>8.3350216746521504</v>
      </c>
      <c r="BI14" s="117">
        <f t="shared" si="9"/>
        <v>1</v>
      </c>
      <c r="BJ14" s="117">
        <f t="shared" si="10"/>
        <v>1</v>
      </c>
      <c r="BK14" s="125">
        <v>4.4013012499999997E-2</v>
      </c>
      <c r="BL14" s="125">
        <f t="shared" si="11"/>
        <v>4.4013012499999997E-2</v>
      </c>
      <c r="BM14" s="131">
        <f t="shared" si="36"/>
        <v>46143</v>
      </c>
      <c r="BN14" s="89"/>
      <c r="BO14" s="89" t="e">
        <f t="shared" si="13"/>
        <v>#VALUE!</v>
      </c>
      <c r="BP14" s="89" t="str">
        <f t="shared" si="14"/>
        <v/>
      </c>
      <c r="BQ14">
        <v>954</v>
      </c>
      <c r="BR14" s="93">
        <f t="shared" si="15"/>
        <v>0.81888412017167378</v>
      </c>
      <c r="BS14">
        <f t="shared" si="29"/>
        <v>0</v>
      </c>
      <c r="BT14" s="96" t="b">
        <f t="shared" si="30"/>
        <v>0</v>
      </c>
      <c r="BU14" s="81">
        <f t="shared" si="31"/>
        <v>954</v>
      </c>
      <c r="BV14" s="132">
        <f t="shared" si="16"/>
        <v>0</v>
      </c>
      <c r="BW14" s="124">
        <f t="shared" si="17"/>
        <v>99</v>
      </c>
      <c r="BX14" s="124">
        <f t="shared" si="32"/>
        <v>99</v>
      </c>
      <c r="BY14" s="80">
        <f t="shared" si="33"/>
        <v>0</v>
      </c>
      <c r="BZ14" s="124">
        <f t="shared" si="18"/>
        <v>99</v>
      </c>
      <c r="CA14" s="80">
        <f t="shared" si="33"/>
        <v>0</v>
      </c>
      <c r="CB14" s="124">
        <f t="shared" si="19"/>
        <v>99</v>
      </c>
      <c r="CC14" s="80" t="e">
        <f t="shared" si="20"/>
        <v>#N/A</v>
      </c>
      <c r="CD14" s="117" t="str">
        <f t="shared" si="34"/>
        <v>M</v>
      </c>
      <c r="CE14" s="80" t="e">
        <f t="shared" si="21"/>
        <v>#N/A</v>
      </c>
      <c r="CF14" s="128" t="str">
        <f t="shared" si="22"/>
        <v/>
      </c>
      <c r="CG14" s="128" t="str">
        <f t="shared" si="23"/>
        <v/>
      </c>
      <c r="CH14" s="128" t="str">
        <f t="shared" si="24"/>
        <v/>
      </c>
      <c r="CI14" s="80">
        <f t="shared" si="25"/>
        <v>0</v>
      </c>
      <c r="CJ14" s="80">
        <f t="shared" si="26"/>
        <v>0</v>
      </c>
      <c r="CK14" s="136" t="e">
        <f>INDEX(Cycles!$B$9:$B$3122,MATCH(DATE(YEAR($BM14),MONTH($BM14),BF$9),IF(TDU="CENTERPOINT",Cycles!$E$9:$E$3122,Cycles!$H$9:$H$3122),1))+0.5</f>
        <v>#N/A</v>
      </c>
      <c r="CL14" s="137" t="e">
        <f>INDEX(IF(TDU="CENTERPOINT",Cycles!$D$9:$D$3122,Cycles!$G$9:$G$3122),MATCH(DATE(YEAR($BM14),MONTH($BM14),$BF$9),IF(TDU="CENTERPOINT",Cycles!$E$9:$E$3122,Cycles!$H$9:$H$3122),1))</f>
        <v>#N/A</v>
      </c>
      <c r="CM14" s="80"/>
      <c r="GT14" s="89" t="s">
        <v>68</v>
      </c>
      <c r="GU14" s="109" t="e">
        <f t="shared" ref="GU14:ID14" si="39">IF(GU13&gt;0,LOOKUP(GU13,$CO$23:$CS$23,$CT$23:$CX$23)+IF($CN$23="Y",SUMPRODUCT($DE$23:$DI$23-$DD$23:$DH$23,GU13-$CY$23:$DC$23,N(GU13&gt;$CY$23:$DC$23)),GU13*LOOKUP(GU13,$CY$23:$DC$23,$DE$23:$DI$23))+IF($DL$23="Y",$DM$23,$DJ$23)*(GU$10-GU$9)/GU$10+GU13*IF($DL$23="Y",$DN$23,$DK$23),0)</f>
        <v>#N/A</v>
      </c>
      <c r="GV14" s="109" t="e">
        <f t="shared" si="39"/>
        <v>#N/A</v>
      </c>
      <c r="GW14" s="109" t="e">
        <f t="shared" si="39"/>
        <v>#N/A</v>
      </c>
      <c r="GX14" s="109" t="e">
        <f t="shared" si="39"/>
        <v>#N/A</v>
      </c>
      <c r="GY14" s="109" t="e">
        <f t="shared" si="39"/>
        <v>#N/A</v>
      </c>
      <c r="GZ14" s="109" t="e">
        <f t="shared" si="39"/>
        <v>#N/A</v>
      </c>
      <c r="HA14" s="109" t="e">
        <f t="shared" si="39"/>
        <v>#N/A</v>
      </c>
      <c r="HB14" s="109" t="e">
        <f t="shared" si="39"/>
        <v>#N/A</v>
      </c>
      <c r="HC14" s="109" t="e">
        <f t="shared" si="39"/>
        <v>#N/A</v>
      </c>
      <c r="HD14" s="109" t="e">
        <f t="shared" si="39"/>
        <v>#N/A</v>
      </c>
      <c r="HE14" s="109" t="e">
        <f t="shared" si="39"/>
        <v>#N/A</v>
      </c>
      <c r="HF14" s="109" t="e">
        <f t="shared" si="39"/>
        <v>#N/A</v>
      </c>
      <c r="HG14" s="109" t="e">
        <f t="shared" si="39"/>
        <v>#N/A</v>
      </c>
      <c r="HH14" s="109" t="e">
        <f t="shared" si="39"/>
        <v>#N/A</v>
      </c>
      <c r="HI14" s="109" t="e">
        <f t="shared" si="39"/>
        <v>#N/A</v>
      </c>
      <c r="HJ14" s="109" t="e">
        <f t="shared" si="39"/>
        <v>#N/A</v>
      </c>
      <c r="HK14" s="109" t="e">
        <f t="shared" si="39"/>
        <v>#N/A</v>
      </c>
      <c r="HL14" s="109" t="e">
        <f t="shared" si="39"/>
        <v>#N/A</v>
      </c>
      <c r="HM14" s="109" t="e">
        <f t="shared" si="39"/>
        <v>#N/A</v>
      </c>
      <c r="HN14" s="109" t="e">
        <f t="shared" si="39"/>
        <v>#N/A</v>
      </c>
      <c r="HO14" s="109" t="e">
        <f t="shared" si="39"/>
        <v>#N/A</v>
      </c>
      <c r="HP14" s="109" t="e">
        <f t="shared" si="39"/>
        <v>#N/A</v>
      </c>
      <c r="HQ14" s="109" t="e">
        <f t="shared" si="39"/>
        <v>#N/A</v>
      </c>
      <c r="HR14" s="109" t="e">
        <f t="shared" si="39"/>
        <v>#N/A</v>
      </c>
      <c r="HS14" s="109" t="e">
        <f t="shared" si="39"/>
        <v>#N/A</v>
      </c>
      <c r="HT14" s="109" t="e">
        <f t="shared" si="39"/>
        <v>#N/A</v>
      </c>
      <c r="HU14" s="109" t="e">
        <f t="shared" si="39"/>
        <v>#N/A</v>
      </c>
      <c r="HV14" s="109" t="e">
        <f t="shared" si="39"/>
        <v>#N/A</v>
      </c>
      <c r="HW14" s="109" t="e">
        <f t="shared" si="39"/>
        <v>#N/A</v>
      </c>
      <c r="HX14" s="109" t="e">
        <f t="shared" si="39"/>
        <v>#N/A</v>
      </c>
      <c r="HY14" s="109" t="e">
        <f t="shared" si="39"/>
        <v>#N/A</v>
      </c>
      <c r="HZ14" s="109" t="e">
        <f t="shared" si="39"/>
        <v>#N/A</v>
      </c>
      <c r="IA14" s="109" t="e">
        <f t="shared" si="39"/>
        <v>#N/A</v>
      </c>
      <c r="IB14" s="109" t="e">
        <f t="shared" si="39"/>
        <v>#N/A</v>
      </c>
      <c r="IC14" s="109" t="e">
        <f t="shared" si="39"/>
        <v>#N/A</v>
      </c>
      <c r="ID14" s="109" t="e">
        <f t="shared" si="39"/>
        <v>#N/A</v>
      </c>
    </row>
    <row r="15" spans="1:239" ht="18" customHeight="1" x14ac:dyDescent="0.25">
      <c r="A15" s="167" t="s">
        <v>69</v>
      </c>
      <c r="B15" s="184"/>
      <c r="C15" s="234" t="str">
        <f t="shared" si="7"/>
        <v xml:space="preserve"> </v>
      </c>
      <c r="D15" s="168"/>
      <c r="E15" s="169">
        <f t="shared" si="28"/>
        <v>99</v>
      </c>
      <c r="F15" s="311"/>
      <c r="G15" s="311"/>
      <c r="H15" s="311"/>
      <c r="I15" s="277"/>
      <c r="J15" s="277"/>
      <c r="K15" s="277"/>
      <c r="L15" s="277"/>
      <c r="M15" s="277"/>
      <c r="N15" s="277"/>
      <c r="O15" s="277"/>
      <c r="P15" s="277"/>
      <c r="Q15" s="236"/>
      <c r="R15" s="277"/>
      <c r="S15" s="277"/>
      <c r="T15" s="307" t="str">
        <f>IF(Show_Plan,IF(Locked,"",IF(Meter_Needed,"Date-Sensitive Plan!","When To Switch:")),"")</f>
        <v/>
      </c>
      <c r="U15" s="307"/>
      <c r="V15" s="307"/>
      <c r="W15" s="307"/>
      <c r="X15" s="277"/>
      <c r="Y15" s="299"/>
      <c r="Z15" s="299"/>
      <c r="AA15" s="299"/>
      <c r="AB15" s="299"/>
      <c r="AC15" s="299"/>
      <c r="AD15" s="299"/>
      <c r="AE15" s="299"/>
      <c r="AF15" s="277"/>
      <c r="AG15" s="205" t="s">
        <v>70</v>
      </c>
      <c r="AH15" s="277"/>
      <c r="AI15" s="277"/>
      <c r="AJ15" s="277"/>
      <c r="AK15" s="277"/>
      <c r="AL15" s="277"/>
      <c r="AM15" s="277"/>
      <c r="AN15" s="277"/>
      <c r="AO15" s="277"/>
      <c r="AP15" s="277"/>
      <c r="AQ15" s="277"/>
      <c r="AR15" s="277"/>
      <c r="AS15" s="277"/>
      <c r="AT15" s="277"/>
      <c r="AU15" s="277"/>
      <c r="AV15" s="277"/>
      <c r="AW15" s="277"/>
      <c r="AX15" s="277"/>
      <c r="AY15" s="277"/>
      <c r="AZ15" s="277"/>
      <c r="BA15" s="277"/>
      <c r="BB15" s="277"/>
      <c r="BC15" s="277"/>
      <c r="BD15" s="277"/>
      <c r="BE15" s="86" t="s">
        <v>71</v>
      </c>
      <c r="BF15" s="6" t="b">
        <f>AND(TDU_IDd,OR(Usage,Moving))</f>
        <v>0</v>
      </c>
      <c r="BG15" s="1">
        <v>6</v>
      </c>
      <c r="BH15" s="121">
        <f t="shared" si="8"/>
        <v>9.3206479580197055</v>
      </c>
      <c r="BI15" s="117">
        <f t="shared" si="9"/>
        <v>1</v>
      </c>
      <c r="BJ15" s="117">
        <f t="shared" si="10"/>
        <v>1</v>
      </c>
      <c r="BK15" s="125">
        <v>5.0071012499999998E-2</v>
      </c>
      <c r="BL15" s="125">
        <f t="shared" si="11"/>
        <v>5.0071012499999998E-2</v>
      </c>
      <c r="BM15" s="131">
        <f t="shared" si="36"/>
        <v>46174</v>
      </c>
      <c r="BN15" s="89"/>
      <c r="BO15" s="89" t="e">
        <f t="shared" si="13"/>
        <v>#VALUE!</v>
      </c>
      <c r="BP15" s="89" t="str">
        <f t="shared" si="14"/>
        <v/>
      </c>
      <c r="BQ15">
        <v>1311</v>
      </c>
      <c r="BR15" s="93">
        <f t="shared" si="15"/>
        <v>1.1253218884120171</v>
      </c>
      <c r="BS15">
        <f t="shared" si="29"/>
        <v>0</v>
      </c>
      <c r="BT15" s="96" t="b">
        <f t="shared" si="30"/>
        <v>0</v>
      </c>
      <c r="BU15" s="81">
        <f>IF(BS15,ROUND(BP15,0),ROUND($BT$3*BR15,0))</f>
        <v>1311</v>
      </c>
      <c r="BV15" s="132">
        <f t="shared" si="16"/>
        <v>0</v>
      </c>
      <c r="BW15" s="124">
        <f t="shared" si="17"/>
        <v>99</v>
      </c>
      <c r="BX15" s="124">
        <f t="shared" si="32"/>
        <v>99</v>
      </c>
      <c r="BY15" s="80">
        <f t="shared" si="33"/>
        <v>0</v>
      </c>
      <c r="BZ15" s="124">
        <f t="shared" si="18"/>
        <v>99</v>
      </c>
      <c r="CA15" s="80">
        <f t="shared" si="33"/>
        <v>0</v>
      </c>
      <c r="CB15" s="124">
        <f t="shared" si="19"/>
        <v>99</v>
      </c>
      <c r="CC15" s="80" t="e">
        <f t="shared" si="20"/>
        <v>#N/A</v>
      </c>
      <c r="CD15" s="117" t="str">
        <f t="shared" si="34"/>
        <v>J</v>
      </c>
      <c r="CE15" s="80" t="e">
        <f t="shared" si="21"/>
        <v>#N/A</v>
      </c>
      <c r="CF15" s="128" t="str">
        <f t="shared" si="22"/>
        <v/>
      </c>
      <c r="CG15" s="128" t="str">
        <f t="shared" si="23"/>
        <v/>
      </c>
      <c r="CH15" s="128" t="str">
        <f t="shared" si="24"/>
        <v/>
      </c>
      <c r="CI15" s="80">
        <f t="shared" si="25"/>
        <v>0</v>
      </c>
      <c r="CJ15" s="80">
        <f t="shared" si="26"/>
        <v>0</v>
      </c>
      <c r="CK15" s="136" t="e">
        <f>INDEX(Cycles!$B$9:$B$3122,MATCH(DATE(YEAR($BM15),MONTH($BM15),BF$9),IF(TDU="CENTERPOINT",Cycles!$E$9:$E$3122,Cycles!$H$9:$H$3122),1))+0.5</f>
        <v>#N/A</v>
      </c>
      <c r="CL15" s="137" t="e">
        <f>INDEX(IF(TDU="CENTERPOINT",Cycles!$D$9:$D$3122,Cycles!$G$9:$G$3122),MATCH(DATE(YEAR($BM15),MONTH($BM15),$BF$9),IF(TDU="CENTERPOINT",Cycles!$E$9:$E$3122,Cycles!$H$9:$H$3122),1))</f>
        <v>#N/A</v>
      </c>
      <c r="CM15" s="80"/>
      <c r="DP15" s="95" t="s">
        <v>72</v>
      </c>
      <c r="EA15" s="196">
        <f>IFERROR(INDEX(Database!$BP$8:$BP$366,Plan_DBRow),99)</f>
        <v>99</v>
      </c>
      <c r="EB15" s="196">
        <f>EA15</f>
        <v>99</v>
      </c>
      <c r="EC15" s="196"/>
      <c r="ED15" s="196"/>
      <c r="EE15" s="196"/>
      <c r="EF15" s="196"/>
      <c r="EG15" s="196"/>
      <c r="EH15" s="196"/>
      <c r="EI15" s="196"/>
      <c r="EJ15" s="196"/>
      <c r="EK15" s="196"/>
      <c r="EL15" s="196"/>
      <c r="EM15" s="196"/>
      <c r="EN15" s="196"/>
      <c r="EO15" s="196"/>
      <c r="EP15" s="196"/>
      <c r="EQ15" s="196"/>
      <c r="ER15" s="196"/>
      <c r="ES15" s="196"/>
      <c r="ET15" s="196"/>
      <c r="EU15" s="196"/>
      <c r="EV15" s="196"/>
      <c r="EW15" s="196"/>
      <c r="EX15" s="196"/>
      <c r="EY15" s="196"/>
      <c r="EZ15" s="196"/>
      <c r="FA15" s="196"/>
      <c r="FB15" s="196"/>
      <c r="FC15" s="196"/>
      <c r="FD15" s="196"/>
      <c r="FE15" s="196"/>
      <c r="FF15" s="196"/>
      <c r="FG15" s="196"/>
      <c r="FH15" s="196"/>
      <c r="FI15" s="196"/>
      <c r="FJ15" s="196"/>
      <c r="FK15" s="196"/>
      <c r="FL15" s="196"/>
      <c r="FM15" s="196"/>
      <c r="FN15" s="196"/>
      <c r="FO15" s="196"/>
      <c r="FP15" s="196"/>
      <c r="FQ15" s="196"/>
      <c r="FR15" s="196"/>
      <c r="FS15" s="196"/>
      <c r="FT15" s="196"/>
      <c r="FU15" s="196"/>
      <c r="FV15" s="196"/>
      <c r="FW15" s="196"/>
      <c r="FX15" s="196"/>
      <c r="FY15" s="196"/>
      <c r="FZ15" s="196"/>
      <c r="GA15" s="196"/>
      <c r="GB15" s="196"/>
      <c r="GC15" s="196"/>
      <c r="GD15" s="196"/>
      <c r="GE15" s="196"/>
      <c r="GF15" s="196"/>
      <c r="GG15" s="196"/>
      <c r="GH15" s="196"/>
      <c r="GI15" s="196"/>
      <c r="GJ15" s="196"/>
      <c r="GK15" s="196"/>
      <c r="GT15" s="89" t="s">
        <v>73</v>
      </c>
      <c r="GU15" s="108" t="e">
        <f t="shared" ref="GU15:ID15" si="40">GU11*GU9/GU10</f>
        <v>#N/A</v>
      </c>
      <c r="GV15" s="108" t="e">
        <f t="shared" si="40"/>
        <v>#N/A</v>
      </c>
      <c r="GW15" s="108" t="e">
        <f t="shared" si="40"/>
        <v>#N/A</v>
      </c>
      <c r="GX15" s="108" t="e">
        <f t="shared" si="40"/>
        <v>#N/A</v>
      </c>
      <c r="GY15" s="108" t="e">
        <f t="shared" si="40"/>
        <v>#N/A</v>
      </c>
      <c r="GZ15" s="108" t="e">
        <f t="shared" si="40"/>
        <v>#N/A</v>
      </c>
      <c r="HA15" s="108" t="e">
        <f t="shared" si="40"/>
        <v>#N/A</v>
      </c>
      <c r="HB15" s="108" t="e">
        <f t="shared" si="40"/>
        <v>#N/A</v>
      </c>
      <c r="HC15" s="108" t="e">
        <f t="shared" si="40"/>
        <v>#N/A</v>
      </c>
      <c r="HD15" s="108" t="e">
        <f t="shared" si="40"/>
        <v>#N/A</v>
      </c>
      <c r="HE15" s="108" t="e">
        <f t="shared" si="40"/>
        <v>#N/A</v>
      </c>
      <c r="HF15" s="108" t="e">
        <f t="shared" si="40"/>
        <v>#N/A</v>
      </c>
      <c r="HG15" s="108" t="e">
        <f t="shared" si="40"/>
        <v>#N/A</v>
      </c>
      <c r="HH15" s="108" t="e">
        <f t="shared" si="40"/>
        <v>#N/A</v>
      </c>
      <c r="HI15" s="108" t="e">
        <f t="shared" si="40"/>
        <v>#N/A</v>
      </c>
      <c r="HJ15" s="108" t="e">
        <f t="shared" si="40"/>
        <v>#N/A</v>
      </c>
      <c r="HK15" s="108" t="e">
        <f t="shared" si="40"/>
        <v>#N/A</v>
      </c>
      <c r="HL15" s="108" t="e">
        <f t="shared" si="40"/>
        <v>#N/A</v>
      </c>
      <c r="HM15" s="108" t="e">
        <f t="shared" si="40"/>
        <v>#N/A</v>
      </c>
      <c r="HN15" s="108" t="e">
        <f t="shared" si="40"/>
        <v>#N/A</v>
      </c>
      <c r="HO15" s="108" t="e">
        <f t="shared" si="40"/>
        <v>#N/A</v>
      </c>
      <c r="HP15" s="108" t="e">
        <f t="shared" si="40"/>
        <v>#N/A</v>
      </c>
      <c r="HQ15" s="108" t="e">
        <f t="shared" si="40"/>
        <v>#N/A</v>
      </c>
      <c r="HR15" s="108" t="e">
        <f t="shared" si="40"/>
        <v>#N/A</v>
      </c>
      <c r="HS15" s="108" t="e">
        <f t="shared" si="40"/>
        <v>#N/A</v>
      </c>
      <c r="HT15" s="108" t="e">
        <f t="shared" si="40"/>
        <v>#N/A</v>
      </c>
      <c r="HU15" s="108" t="e">
        <f t="shared" si="40"/>
        <v>#N/A</v>
      </c>
      <c r="HV15" s="108" t="e">
        <f t="shared" si="40"/>
        <v>#N/A</v>
      </c>
      <c r="HW15" s="108" t="e">
        <f t="shared" si="40"/>
        <v>#N/A</v>
      </c>
      <c r="HX15" s="108" t="e">
        <f t="shared" si="40"/>
        <v>#N/A</v>
      </c>
      <c r="HY15" s="108" t="e">
        <f t="shared" si="40"/>
        <v>#N/A</v>
      </c>
      <c r="HZ15" s="108" t="e">
        <f t="shared" si="40"/>
        <v>#N/A</v>
      </c>
      <c r="IA15" s="108" t="e">
        <f t="shared" si="40"/>
        <v>#N/A</v>
      </c>
      <c r="IB15" s="108" t="e">
        <f t="shared" si="40"/>
        <v>#N/A</v>
      </c>
      <c r="IC15" s="108" t="e">
        <f t="shared" si="40"/>
        <v>#N/A</v>
      </c>
      <c r="ID15" s="108" t="e">
        <f t="shared" si="40"/>
        <v>#N/A</v>
      </c>
    </row>
    <row r="16" spans="1:239" ht="18" customHeight="1" x14ac:dyDescent="0.25">
      <c r="A16" s="167" t="s">
        <v>74</v>
      </c>
      <c r="B16" s="184"/>
      <c r="C16" s="234" t="str">
        <f t="shared" si="7"/>
        <v xml:space="preserve"> </v>
      </c>
      <c r="D16" s="168"/>
      <c r="E16" s="169">
        <f t="shared" si="28"/>
        <v>99</v>
      </c>
      <c r="F16" s="311"/>
      <c r="G16" s="311"/>
      <c r="H16" s="311"/>
      <c r="I16" s="277"/>
      <c r="J16" s="277"/>
      <c r="K16" s="277"/>
      <c r="L16" s="277"/>
      <c r="M16" s="277"/>
      <c r="N16" s="277"/>
      <c r="O16" s="277"/>
      <c r="P16" s="277"/>
      <c r="Q16" s="236"/>
      <c r="R16" s="277"/>
      <c r="S16" s="277"/>
      <c r="T16" s="307"/>
      <c r="U16" s="307"/>
      <c r="V16" s="307"/>
      <c r="W16" s="307"/>
      <c r="X16" s="277"/>
      <c r="Y16" s="299"/>
      <c r="Z16" s="299"/>
      <c r="AA16" s="299"/>
      <c r="AB16" s="299"/>
      <c r="AC16" s="299"/>
      <c r="AD16" s="299"/>
      <c r="AE16" s="299"/>
      <c r="AF16" s="277"/>
      <c r="AG16" s="202"/>
      <c r="AH16" s="277"/>
      <c r="AI16" s="277"/>
      <c r="AJ16" s="277"/>
      <c r="AK16" s="277"/>
      <c r="AL16" s="277"/>
      <c r="AM16" s="277"/>
      <c r="AN16" s="277"/>
      <c r="AO16" s="277"/>
      <c r="AP16" s="277"/>
      <c r="AQ16" s="277"/>
      <c r="AR16" s="277"/>
      <c r="AS16" s="277"/>
      <c r="AT16" s="277"/>
      <c r="AU16" s="277"/>
      <c r="AV16" s="277"/>
      <c r="AW16" s="277"/>
      <c r="AX16" s="277"/>
      <c r="AY16" s="277"/>
      <c r="AZ16" s="277"/>
      <c r="BA16" s="277"/>
      <c r="BB16" s="277"/>
      <c r="BC16" s="277"/>
      <c r="BD16" s="277"/>
      <c r="BE16" s="86" t="s">
        <v>75</v>
      </c>
      <c r="BF16" s="6" t="b">
        <f>AND(Pick_A_Plan,Show_Plan,NOT(Meter_Needed),NOT(Locked))</f>
        <v>0</v>
      </c>
      <c r="BG16" s="1">
        <v>7</v>
      </c>
      <c r="BH16" s="121">
        <f t="shared" si="8"/>
        <v>10.339128450832847</v>
      </c>
      <c r="BI16" s="117">
        <f t="shared" si="9"/>
        <v>1</v>
      </c>
      <c r="BJ16" s="117">
        <f t="shared" si="10"/>
        <v>1</v>
      </c>
      <c r="BK16" s="125">
        <v>6.7754987500000002E-2</v>
      </c>
      <c r="BL16" s="125">
        <f t="shared" si="11"/>
        <v>6.7754987500000002E-2</v>
      </c>
      <c r="BM16" s="131">
        <f t="shared" si="36"/>
        <v>46204</v>
      </c>
      <c r="BN16" s="89"/>
      <c r="BO16" s="89" t="e">
        <f t="shared" si="13"/>
        <v>#VALUE!</v>
      </c>
      <c r="BP16" s="89" t="str">
        <f t="shared" si="14"/>
        <v/>
      </c>
      <c r="BQ16">
        <v>1691</v>
      </c>
      <c r="BR16" s="93">
        <f t="shared" si="15"/>
        <v>1.4515021459227468</v>
      </c>
      <c r="BS16">
        <f t="shared" si="29"/>
        <v>0</v>
      </c>
      <c r="BT16" s="96" t="b">
        <f t="shared" si="30"/>
        <v>0</v>
      </c>
      <c r="BU16" s="81">
        <f t="shared" si="31"/>
        <v>1691</v>
      </c>
      <c r="BV16" s="132">
        <f t="shared" si="16"/>
        <v>0</v>
      </c>
      <c r="BW16" s="124">
        <f t="shared" si="17"/>
        <v>99</v>
      </c>
      <c r="BX16" s="124">
        <f t="shared" si="32"/>
        <v>99</v>
      </c>
      <c r="BY16" s="80">
        <f t="shared" si="33"/>
        <v>0</v>
      </c>
      <c r="BZ16" s="124">
        <f t="shared" si="18"/>
        <v>99</v>
      </c>
      <c r="CA16" s="80">
        <f t="shared" si="33"/>
        <v>0</v>
      </c>
      <c r="CB16" s="124">
        <f t="shared" si="19"/>
        <v>99</v>
      </c>
      <c r="CC16" s="80" t="e">
        <f t="shared" si="20"/>
        <v>#N/A</v>
      </c>
      <c r="CD16" s="117" t="str">
        <f t="shared" si="34"/>
        <v>J</v>
      </c>
      <c r="CE16" s="80" t="e">
        <f t="shared" si="21"/>
        <v>#N/A</v>
      </c>
      <c r="CF16" s="128" t="str">
        <f t="shared" si="22"/>
        <v/>
      </c>
      <c r="CG16" s="128" t="str">
        <f t="shared" si="23"/>
        <v/>
      </c>
      <c r="CH16" s="128" t="str">
        <f t="shared" si="24"/>
        <v/>
      </c>
      <c r="CI16" s="80">
        <f t="shared" si="25"/>
        <v>0</v>
      </c>
      <c r="CJ16" s="80">
        <f t="shared" si="26"/>
        <v>0</v>
      </c>
      <c r="CK16" s="136" t="e">
        <f>INDEX(Cycles!$B$9:$B$3122,MATCH(DATE(YEAR($BM16),MONTH($BM16),BF$9),IF(TDU="CENTERPOINT",Cycles!$E$9:$E$3122,Cycles!$H$9:$H$3122),1))+0.5</f>
        <v>#N/A</v>
      </c>
      <c r="CL16" s="137" t="e">
        <f>INDEX(IF(TDU="CENTERPOINT",Cycles!$D$9:$D$3122,Cycles!$G$9:$G$3122),MATCH(DATE(YEAR($BM16),MONTH($BM16),$BF$9),IF(TDU="CENTERPOINT",Cycles!$E$9:$E$3122,Cycles!$H$9:$H$3122),1))</f>
        <v>#N/A</v>
      </c>
      <c r="CM16" s="80"/>
      <c r="GT16" s="89" t="s">
        <v>76</v>
      </c>
      <c r="GU16" s="109" t="e">
        <f t="shared" ref="GU16:ID16" si="41">IF(GU15&gt;0,LOOKUP(GU15,$CO$23:$CS$23,$CT$23:$CX$23)+IF($CN$23="Y",SUMPRODUCT($DE$23:$DI$23-$DD$23:$DH$23,GU15-$CY$23:$DC$23,N(GU15&gt;$CY$23:$DC$23)),GU15*LOOKUP(GU15,$CY$23:$DC$23,$DE$23:$DI$23))+IF($DL$23="Y",$DM$23,$DJ$23)*GU$9/GU$10+GU15*IF($DL$23="Y",$DN$23,$DK$23),0)</f>
        <v>#N/A</v>
      </c>
      <c r="GV16" s="109" t="e">
        <f t="shared" si="41"/>
        <v>#N/A</v>
      </c>
      <c r="GW16" s="109" t="e">
        <f t="shared" si="41"/>
        <v>#N/A</v>
      </c>
      <c r="GX16" s="109" t="e">
        <f t="shared" si="41"/>
        <v>#N/A</v>
      </c>
      <c r="GY16" s="109" t="e">
        <f t="shared" si="41"/>
        <v>#N/A</v>
      </c>
      <c r="GZ16" s="109" t="e">
        <f t="shared" si="41"/>
        <v>#N/A</v>
      </c>
      <c r="HA16" s="109" t="e">
        <f t="shared" si="41"/>
        <v>#N/A</v>
      </c>
      <c r="HB16" s="109" t="e">
        <f t="shared" si="41"/>
        <v>#N/A</v>
      </c>
      <c r="HC16" s="109" t="e">
        <f t="shared" si="41"/>
        <v>#N/A</v>
      </c>
      <c r="HD16" s="109" t="e">
        <f t="shared" si="41"/>
        <v>#N/A</v>
      </c>
      <c r="HE16" s="109" t="e">
        <f t="shared" si="41"/>
        <v>#N/A</v>
      </c>
      <c r="HF16" s="109" t="e">
        <f t="shared" si="41"/>
        <v>#N/A</v>
      </c>
      <c r="HG16" s="109" t="e">
        <f t="shared" si="41"/>
        <v>#N/A</v>
      </c>
      <c r="HH16" s="109" t="e">
        <f t="shared" si="41"/>
        <v>#N/A</v>
      </c>
      <c r="HI16" s="109" t="e">
        <f t="shared" si="41"/>
        <v>#N/A</v>
      </c>
      <c r="HJ16" s="109" t="e">
        <f t="shared" si="41"/>
        <v>#N/A</v>
      </c>
      <c r="HK16" s="109" t="e">
        <f t="shared" si="41"/>
        <v>#N/A</v>
      </c>
      <c r="HL16" s="109" t="e">
        <f t="shared" si="41"/>
        <v>#N/A</v>
      </c>
      <c r="HM16" s="109" t="e">
        <f t="shared" si="41"/>
        <v>#N/A</v>
      </c>
      <c r="HN16" s="109" t="e">
        <f t="shared" si="41"/>
        <v>#N/A</v>
      </c>
      <c r="HO16" s="109" t="e">
        <f t="shared" si="41"/>
        <v>#N/A</v>
      </c>
      <c r="HP16" s="109" t="e">
        <f t="shared" si="41"/>
        <v>#N/A</v>
      </c>
      <c r="HQ16" s="109" t="e">
        <f t="shared" si="41"/>
        <v>#N/A</v>
      </c>
      <c r="HR16" s="109" t="e">
        <f t="shared" si="41"/>
        <v>#N/A</v>
      </c>
      <c r="HS16" s="109" t="e">
        <f t="shared" si="41"/>
        <v>#N/A</v>
      </c>
      <c r="HT16" s="109" t="e">
        <f t="shared" si="41"/>
        <v>#N/A</v>
      </c>
      <c r="HU16" s="109" t="e">
        <f t="shared" si="41"/>
        <v>#N/A</v>
      </c>
      <c r="HV16" s="109" t="e">
        <f t="shared" si="41"/>
        <v>#N/A</v>
      </c>
      <c r="HW16" s="109" t="e">
        <f t="shared" si="41"/>
        <v>#N/A</v>
      </c>
      <c r="HX16" s="109" t="e">
        <f t="shared" si="41"/>
        <v>#N/A</v>
      </c>
      <c r="HY16" s="109" t="e">
        <f t="shared" si="41"/>
        <v>#N/A</v>
      </c>
      <c r="HZ16" s="109" t="e">
        <f t="shared" si="41"/>
        <v>#N/A</v>
      </c>
      <c r="IA16" s="109" t="e">
        <f t="shared" si="41"/>
        <v>#N/A</v>
      </c>
      <c r="IB16" s="109" t="e">
        <f t="shared" si="41"/>
        <v>#N/A</v>
      </c>
      <c r="IC16" s="109" t="e">
        <f t="shared" si="41"/>
        <v>#N/A</v>
      </c>
      <c r="ID16" s="109" t="e">
        <f t="shared" si="41"/>
        <v>#N/A</v>
      </c>
    </row>
    <row r="17" spans="1:246" ht="18" customHeight="1" x14ac:dyDescent="0.25">
      <c r="A17" s="167" t="s">
        <v>77</v>
      </c>
      <c r="B17" s="184"/>
      <c r="C17" s="234" t="str">
        <f t="shared" si="7"/>
        <v xml:space="preserve"> </v>
      </c>
      <c r="D17" s="168"/>
      <c r="E17" s="169">
        <f t="shared" si="28"/>
        <v>99</v>
      </c>
      <c r="F17" s="311"/>
      <c r="G17" s="311"/>
      <c r="H17" s="311"/>
      <c r="I17" s="277"/>
      <c r="J17" s="277"/>
      <c r="K17" s="277"/>
      <c r="L17" s="277"/>
      <c r="M17" s="277"/>
      <c r="N17" s="277"/>
      <c r="O17" s="277"/>
      <c r="P17" s="277"/>
      <c r="Q17" s="236"/>
      <c r="R17" s="277"/>
      <c r="S17" s="277"/>
      <c r="T17" s="297" t="str">
        <f>IF(Show_Plan,IF(Locked,"",IF(Meter_Needed,"To avoid higher charges, enter your Meter Read Date","•  No more than 14 days
before your contract ends")),"")</f>
        <v/>
      </c>
      <c r="U17" s="297"/>
      <c r="V17" s="297"/>
      <c r="W17" s="297"/>
      <c r="X17" s="277"/>
      <c r="Y17" s="299"/>
      <c r="Z17" s="299"/>
      <c r="AA17" s="299"/>
      <c r="AB17" s="299"/>
      <c r="AC17" s="299"/>
      <c r="AD17" s="299"/>
      <c r="AE17" s="299"/>
      <c r="AF17" s="277"/>
      <c r="AG17" s="202"/>
      <c r="AH17" s="277"/>
      <c r="AI17" s="277"/>
      <c r="AJ17" s="277"/>
      <c r="AK17" s="277"/>
      <c r="AL17" s="277"/>
      <c r="AM17" s="277"/>
      <c r="AN17" s="277"/>
      <c r="AO17" s="277"/>
      <c r="AP17" s="277"/>
      <c r="AQ17" s="277"/>
      <c r="AR17" s="277"/>
      <c r="AS17" s="277"/>
      <c r="AT17" s="277"/>
      <c r="AU17" s="277"/>
      <c r="AV17" s="277"/>
      <c r="AW17" s="277"/>
      <c r="AX17" s="277"/>
      <c r="AY17" s="277"/>
      <c r="AZ17" s="277"/>
      <c r="BA17" s="277"/>
      <c r="BB17" s="277"/>
      <c r="BC17" s="277"/>
      <c r="BD17" s="277"/>
      <c r="BE17" s="86" t="s">
        <v>78</v>
      </c>
      <c r="BF17" s="6" t="str">
        <f>IF(Moving,"Low","Any")</f>
        <v>Any</v>
      </c>
      <c r="BG17" s="1">
        <v>8</v>
      </c>
      <c r="BH17" s="121">
        <f t="shared" si="8"/>
        <v>11.357608943645989</v>
      </c>
      <c r="BI17" s="117">
        <f t="shared" si="9"/>
        <v>1</v>
      </c>
      <c r="BJ17" s="117">
        <f t="shared" si="10"/>
        <v>1</v>
      </c>
      <c r="BK17" s="125">
        <v>8.3851925000000008E-2</v>
      </c>
      <c r="BL17" s="125">
        <f t="shared" si="11"/>
        <v>8.3851925000000008E-2</v>
      </c>
      <c r="BM17" s="131">
        <f t="shared" si="36"/>
        <v>46235</v>
      </c>
      <c r="BN17" s="89"/>
      <c r="BO17" s="89" t="e">
        <f t="shared" si="13"/>
        <v>#VALUE!</v>
      </c>
      <c r="BP17" s="89" t="str">
        <f t="shared" si="14"/>
        <v/>
      </c>
      <c r="BQ17">
        <v>1687</v>
      </c>
      <c r="BR17" s="93">
        <f t="shared" si="15"/>
        <v>1.448068669527897</v>
      </c>
      <c r="BS17">
        <f t="shared" si="29"/>
        <v>0</v>
      </c>
      <c r="BT17" s="96" t="b">
        <f t="shared" si="30"/>
        <v>0</v>
      </c>
      <c r="BU17" s="81">
        <f t="shared" si="31"/>
        <v>1687</v>
      </c>
      <c r="BV17" s="132">
        <f t="shared" si="16"/>
        <v>0</v>
      </c>
      <c r="BW17" s="124">
        <f t="shared" si="17"/>
        <v>99</v>
      </c>
      <c r="BX17" s="124">
        <f t="shared" si="32"/>
        <v>99</v>
      </c>
      <c r="BY17" s="80">
        <f t="shared" si="33"/>
        <v>0</v>
      </c>
      <c r="BZ17" s="124">
        <f t="shared" si="18"/>
        <v>99</v>
      </c>
      <c r="CA17" s="80">
        <f t="shared" si="33"/>
        <v>0</v>
      </c>
      <c r="CB17" s="124">
        <f t="shared" si="19"/>
        <v>99</v>
      </c>
      <c r="CC17" s="80" t="e">
        <f t="shared" si="20"/>
        <v>#N/A</v>
      </c>
      <c r="CD17" s="117" t="str">
        <f t="shared" si="34"/>
        <v>A</v>
      </c>
      <c r="CE17" s="80" t="e">
        <f t="shared" si="21"/>
        <v>#N/A</v>
      </c>
      <c r="CF17" s="128" t="str">
        <f t="shared" si="22"/>
        <v/>
      </c>
      <c r="CG17" s="128" t="str">
        <f t="shared" si="23"/>
        <v/>
      </c>
      <c r="CH17" s="128" t="str">
        <f t="shared" si="24"/>
        <v/>
      </c>
      <c r="CI17" s="80">
        <f t="shared" si="25"/>
        <v>0</v>
      </c>
      <c r="CJ17" s="80">
        <f t="shared" si="26"/>
        <v>0</v>
      </c>
      <c r="CK17" s="136" t="e">
        <f>INDEX(Cycles!$B$9:$B$3122,MATCH(DATE(YEAR($BM17),MONTH($BM17),BF$9),IF(TDU="CENTERPOINT",Cycles!$E$9:$E$3122,Cycles!$H$9:$H$3122),1))+0.5</f>
        <v>#N/A</v>
      </c>
      <c r="CL17" s="137" t="e">
        <f>INDEX(IF(TDU="CENTERPOINT",Cycles!$D$9:$D$3122,Cycles!$G$9:$G$3122),MATCH(DATE(YEAR($BM17),MONTH($BM17),$BF$9),IF(TDU="CENTERPOINT",Cycles!$E$9:$E$3122,Cycles!$H$9:$H$3122),1))</f>
        <v>#N/A</v>
      </c>
      <c r="CM17" s="80"/>
      <c r="DJ17" s="80"/>
      <c r="DK17" s="81"/>
      <c r="GT17" s="89" t="s">
        <v>79</v>
      </c>
      <c r="GU17" s="109" t="e">
        <f t="shared" ref="GU17:ID17" si="42">GU16+GU14</f>
        <v>#N/A</v>
      </c>
      <c r="GV17" s="109" t="e">
        <f t="shared" si="42"/>
        <v>#N/A</v>
      </c>
      <c r="GW17" s="109" t="e">
        <f t="shared" si="42"/>
        <v>#N/A</v>
      </c>
      <c r="GX17" s="109" t="e">
        <f t="shared" si="42"/>
        <v>#N/A</v>
      </c>
      <c r="GY17" s="109" t="e">
        <f t="shared" si="42"/>
        <v>#N/A</v>
      </c>
      <c r="GZ17" s="109" t="e">
        <f t="shared" si="42"/>
        <v>#N/A</v>
      </c>
      <c r="HA17" s="109" t="e">
        <f t="shared" si="42"/>
        <v>#N/A</v>
      </c>
      <c r="HB17" s="109" t="e">
        <f t="shared" si="42"/>
        <v>#N/A</v>
      </c>
      <c r="HC17" s="109" t="e">
        <f t="shared" si="42"/>
        <v>#N/A</v>
      </c>
      <c r="HD17" s="109" t="e">
        <f t="shared" si="42"/>
        <v>#N/A</v>
      </c>
      <c r="HE17" s="109" t="e">
        <f t="shared" si="42"/>
        <v>#N/A</v>
      </c>
      <c r="HF17" s="109" t="e">
        <f t="shared" si="42"/>
        <v>#N/A</v>
      </c>
      <c r="HG17" s="109" t="e">
        <f t="shared" si="42"/>
        <v>#N/A</v>
      </c>
      <c r="HH17" s="109" t="e">
        <f t="shared" si="42"/>
        <v>#N/A</v>
      </c>
      <c r="HI17" s="109" t="e">
        <f t="shared" si="42"/>
        <v>#N/A</v>
      </c>
      <c r="HJ17" s="109" t="e">
        <f t="shared" si="42"/>
        <v>#N/A</v>
      </c>
      <c r="HK17" s="109" t="e">
        <f t="shared" si="42"/>
        <v>#N/A</v>
      </c>
      <c r="HL17" s="109" t="e">
        <f t="shared" si="42"/>
        <v>#N/A</v>
      </c>
      <c r="HM17" s="109" t="e">
        <f t="shared" si="42"/>
        <v>#N/A</v>
      </c>
      <c r="HN17" s="109" t="e">
        <f t="shared" si="42"/>
        <v>#N/A</v>
      </c>
      <c r="HO17" s="109" t="e">
        <f t="shared" si="42"/>
        <v>#N/A</v>
      </c>
      <c r="HP17" s="109" t="e">
        <f t="shared" si="42"/>
        <v>#N/A</v>
      </c>
      <c r="HQ17" s="109" t="e">
        <f t="shared" si="42"/>
        <v>#N/A</v>
      </c>
      <c r="HR17" s="109" t="e">
        <f t="shared" si="42"/>
        <v>#N/A</v>
      </c>
      <c r="HS17" s="109" t="e">
        <f t="shared" si="42"/>
        <v>#N/A</v>
      </c>
      <c r="HT17" s="109" t="e">
        <f t="shared" si="42"/>
        <v>#N/A</v>
      </c>
      <c r="HU17" s="109" t="e">
        <f t="shared" si="42"/>
        <v>#N/A</v>
      </c>
      <c r="HV17" s="109" t="e">
        <f t="shared" si="42"/>
        <v>#N/A</v>
      </c>
      <c r="HW17" s="109" t="e">
        <f t="shared" si="42"/>
        <v>#N/A</v>
      </c>
      <c r="HX17" s="109" t="e">
        <f t="shared" si="42"/>
        <v>#N/A</v>
      </c>
      <c r="HY17" s="109" t="e">
        <f t="shared" si="42"/>
        <v>#N/A</v>
      </c>
      <c r="HZ17" s="109" t="e">
        <f t="shared" si="42"/>
        <v>#N/A</v>
      </c>
      <c r="IA17" s="109" t="e">
        <f t="shared" si="42"/>
        <v>#N/A</v>
      </c>
      <c r="IB17" s="109" t="e">
        <f t="shared" si="42"/>
        <v>#N/A</v>
      </c>
      <c r="IC17" s="109" t="e">
        <f t="shared" si="42"/>
        <v>#N/A</v>
      </c>
      <c r="ID17" s="109" t="e">
        <f t="shared" si="42"/>
        <v>#N/A</v>
      </c>
      <c r="IK17" s="101"/>
      <c r="IL17" s="101"/>
    </row>
    <row r="18" spans="1:246" ht="18" customHeight="1" x14ac:dyDescent="0.25">
      <c r="A18" s="167" t="s">
        <v>80</v>
      </c>
      <c r="B18" s="184"/>
      <c r="C18" s="234" t="str">
        <f t="shared" si="7"/>
        <v xml:space="preserve"> </v>
      </c>
      <c r="D18" s="168"/>
      <c r="E18" s="169">
        <f t="shared" si="28"/>
        <v>99</v>
      </c>
      <c r="F18" s="311"/>
      <c r="G18" s="311"/>
      <c r="H18" s="311"/>
      <c r="I18" s="277"/>
      <c r="J18" s="277"/>
      <c r="K18" s="277"/>
      <c r="L18" s="277"/>
      <c r="M18" s="277"/>
      <c r="N18" s="277"/>
      <c r="O18" s="277"/>
      <c r="P18" s="277"/>
      <c r="Q18" s="236"/>
      <c r="R18" s="277"/>
      <c r="S18" s="277"/>
      <c r="T18" s="297"/>
      <c r="U18" s="297"/>
      <c r="V18" s="297"/>
      <c r="W18" s="297"/>
      <c r="X18" s="277"/>
      <c r="Y18" s="299"/>
      <c r="Z18" s="299"/>
      <c r="AA18" s="299"/>
      <c r="AB18" s="299"/>
      <c r="AC18" s="299"/>
      <c r="AD18" s="299"/>
      <c r="AE18" s="299"/>
      <c r="AF18" s="277"/>
      <c r="AG18" s="202"/>
      <c r="AH18" s="277"/>
      <c r="AI18" s="277"/>
      <c r="AJ18" s="277"/>
      <c r="AK18" s="277"/>
      <c r="AL18" s="277"/>
      <c r="AM18" s="277"/>
      <c r="AN18" s="277"/>
      <c r="AO18" s="277"/>
      <c r="AP18" s="277"/>
      <c r="AQ18" s="277"/>
      <c r="AR18" s="277"/>
      <c r="AS18" s="277"/>
      <c r="AT18" s="277"/>
      <c r="AU18" s="277"/>
      <c r="AV18" s="277"/>
      <c r="AW18" s="277"/>
      <c r="AX18" s="277"/>
      <c r="AY18" s="277"/>
      <c r="AZ18" s="277"/>
      <c r="BA18" s="277"/>
      <c r="BB18" s="277"/>
      <c r="BC18" s="277"/>
      <c r="BD18" s="277"/>
      <c r="BE18" s="86" t="s">
        <v>81</v>
      </c>
      <c r="BF18" s="6">
        <f>MAX(Database!$CG$8:$CG$366)</f>
        <v>0</v>
      </c>
      <c r="BG18" s="1">
        <v>9</v>
      </c>
      <c r="BH18" s="121">
        <f t="shared" si="8"/>
        <v>0.3514487793749424</v>
      </c>
      <c r="BI18" s="117">
        <f t="shared" si="9"/>
        <v>1</v>
      </c>
      <c r="BJ18" s="117">
        <f t="shared" si="10"/>
        <v>1</v>
      </c>
      <c r="BK18" s="125">
        <v>4.4949200000000002E-2</v>
      </c>
      <c r="BL18" s="125">
        <f t="shared" si="11"/>
        <v>4.4949200000000002E-2</v>
      </c>
      <c r="BM18" s="131">
        <f t="shared" si="36"/>
        <v>46266</v>
      </c>
      <c r="BN18" s="89"/>
      <c r="BO18" s="89" t="e">
        <f t="shared" si="13"/>
        <v>#VALUE!</v>
      </c>
      <c r="BP18" s="89" t="str">
        <f t="shared" si="14"/>
        <v/>
      </c>
      <c r="BQ18">
        <v>1471</v>
      </c>
      <c r="BR18" s="93">
        <f t="shared" si="15"/>
        <v>1.2626609442060086</v>
      </c>
      <c r="BS18">
        <f t="shared" si="29"/>
        <v>0</v>
      </c>
      <c r="BT18" s="96" t="b">
        <f t="shared" si="30"/>
        <v>0</v>
      </c>
      <c r="BU18" s="81">
        <f t="shared" si="31"/>
        <v>1471</v>
      </c>
      <c r="BV18" s="132">
        <f t="shared" si="16"/>
        <v>0</v>
      </c>
      <c r="BW18" s="124">
        <f t="shared" si="17"/>
        <v>99</v>
      </c>
      <c r="BX18" s="124">
        <f t="shared" si="32"/>
        <v>99</v>
      </c>
      <c r="BY18" s="80">
        <f t="shared" si="33"/>
        <v>0</v>
      </c>
      <c r="BZ18" s="124">
        <f t="shared" si="18"/>
        <v>99</v>
      </c>
      <c r="CA18" s="80">
        <f t="shared" si="33"/>
        <v>0</v>
      </c>
      <c r="CB18" s="124">
        <f t="shared" si="19"/>
        <v>99</v>
      </c>
      <c r="CC18" s="80" t="e">
        <f t="shared" si="20"/>
        <v>#N/A</v>
      </c>
      <c r="CD18" s="117" t="str">
        <f t="shared" si="34"/>
        <v>S</v>
      </c>
      <c r="CE18" s="80" t="e">
        <f t="shared" si="21"/>
        <v>#N/A</v>
      </c>
      <c r="CF18" s="128" t="str">
        <f t="shared" si="22"/>
        <v/>
      </c>
      <c r="CG18" s="128" t="str">
        <f t="shared" si="23"/>
        <v/>
      </c>
      <c r="CH18" s="128" t="str">
        <f t="shared" si="24"/>
        <v/>
      </c>
      <c r="CI18" s="80">
        <f t="shared" si="25"/>
        <v>0</v>
      </c>
      <c r="CJ18" s="80">
        <f t="shared" si="26"/>
        <v>0</v>
      </c>
      <c r="CK18" s="136" t="e">
        <f>INDEX(Cycles!$B$9:$B$3122,MATCH(DATE(YEAR($BM18),MONTH($BM18),BF$9),IF(TDU="CENTERPOINT",Cycles!$E$9:$E$3122,Cycles!$H$9:$H$3122),1))+0.5</f>
        <v>#N/A</v>
      </c>
      <c r="CL18" s="137" t="e">
        <f>INDEX(IF(TDU="CENTERPOINT",Cycles!$D$9:$D$3122,Cycles!$G$9:$G$3122),MATCH(DATE(YEAR($BM18),MONTH($BM18),$BF$9),IF(TDU="CENTERPOINT",Cycles!$E$9:$E$3122,Cycles!$H$9:$H$3122),1))</f>
        <v>#N/A</v>
      </c>
      <c r="CM18" s="80"/>
      <c r="DP18" s="95" t="s">
        <v>82</v>
      </c>
      <c r="EX18">
        <v>1</v>
      </c>
      <c r="FG18">
        <f>$EX18</f>
        <v>1</v>
      </c>
      <c r="FW18">
        <f>$EX18</f>
        <v>1</v>
      </c>
      <c r="GT18" s="89" t="s">
        <v>83</v>
      </c>
      <c r="GU18" s="114" t="str">
        <f t="shared" ref="GU18:ID18" si="43">IF(TDU_IDd,IFERROR(ROUND(GU17-GU12,1),NA()),"")</f>
        <v/>
      </c>
      <c r="GV18" s="114" t="str">
        <f t="shared" si="43"/>
        <v/>
      </c>
      <c r="GW18" s="114" t="str">
        <f t="shared" si="43"/>
        <v/>
      </c>
      <c r="GX18" s="114" t="str">
        <f t="shared" si="43"/>
        <v/>
      </c>
      <c r="GY18" s="114" t="str">
        <f t="shared" si="43"/>
        <v/>
      </c>
      <c r="GZ18" s="114" t="str">
        <f t="shared" si="43"/>
        <v/>
      </c>
      <c r="HA18" s="114" t="str">
        <f t="shared" si="43"/>
        <v/>
      </c>
      <c r="HB18" s="114" t="str">
        <f t="shared" si="43"/>
        <v/>
      </c>
      <c r="HC18" s="114" t="str">
        <f t="shared" si="43"/>
        <v/>
      </c>
      <c r="HD18" s="114" t="str">
        <f t="shared" si="43"/>
        <v/>
      </c>
      <c r="HE18" s="114" t="str">
        <f t="shared" si="43"/>
        <v/>
      </c>
      <c r="HF18" s="114" t="str">
        <f t="shared" si="43"/>
        <v/>
      </c>
      <c r="HG18" s="114" t="str">
        <f t="shared" si="43"/>
        <v/>
      </c>
      <c r="HH18" s="114" t="str">
        <f t="shared" si="43"/>
        <v/>
      </c>
      <c r="HI18" s="114" t="str">
        <f t="shared" si="43"/>
        <v/>
      </c>
      <c r="HJ18" s="114" t="str">
        <f t="shared" si="43"/>
        <v/>
      </c>
      <c r="HK18" s="114" t="str">
        <f t="shared" si="43"/>
        <v/>
      </c>
      <c r="HL18" s="114" t="str">
        <f t="shared" si="43"/>
        <v/>
      </c>
      <c r="HM18" s="114" t="str">
        <f t="shared" si="43"/>
        <v/>
      </c>
      <c r="HN18" s="114" t="str">
        <f t="shared" si="43"/>
        <v/>
      </c>
      <c r="HO18" s="114" t="str">
        <f t="shared" si="43"/>
        <v/>
      </c>
      <c r="HP18" s="114" t="str">
        <f t="shared" si="43"/>
        <v/>
      </c>
      <c r="HQ18" s="114" t="str">
        <f t="shared" si="43"/>
        <v/>
      </c>
      <c r="HR18" s="114" t="str">
        <f t="shared" si="43"/>
        <v/>
      </c>
      <c r="HS18" s="114" t="str">
        <f t="shared" si="43"/>
        <v/>
      </c>
      <c r="HT18" s="114" t="str">
        <f t="shared" si="43"/>
        <v/>
      </c>
      <c r="HU18" s="114" t="str">
        <f t="shared" si="43"/>
        <v/>
      </c>
      <c r="HV18" s="114" t="str">
        <f t="shared" si="43"/>
        <v/>
      </c>
      <c r="HW18" s="114" t="str">
        <f t="shared" si="43"/>
        <v/>
      </c>
      <c r="HX18" s="114" t="str">
        <f t="shared" si="43"/>
        <v/>
      </c>
      <c r="HY18" s="114" t="str">
        <f t="shared" si="43"/>
        <v/>
      </c>
      <c r="HZ18" s="114" t="str">
        <f t="shared" si="43"/>
        <v/>
      </c>
      <c r="IA18" s="114" t="str">
        <f t="shared" si="43"/>
        <v/>
      </c>
      <c r="IB18" s="114" t="str">
        <f t="shared" si="43"/>
        <v/>
      </c>
      <c r="IC18" s="114" t="str">
        <f t="shared" si="43"/>
        <v/>
      </c>
      <c r="ID18" s="114" t="str">
        <f t="shared" si="43"/>
        <v/>
      </c>
      <c r="IH18" s="81">
        <f>MIN(GY18:ID18)</f>
        <v>0</v>
      </c>
      <c r="II18" s="81">
        <f>MAX(GY18:ID18)</f>
        <v>0</v>
      </c>
      <c r="IJ18" t="s">
        <v>84</v>
      </c>
    </row>
    <row r="19" spans="1:246" ht="18" customHeight="1" x14ac:dyDescent="0.25">
      <c r="A19" s="167" t="s">
        <v>85</v>
      </c>
      <c r="B19" s="184"/>
      <c r="C19" s="234" t="str">
        <f t="shared" si="7"/>
        <v xml:space="preserve"> </v>
      </c>
      <c r="D19" s="168"/>
      <c r="E19" s="169">
        <f t="shared" si="28"/>
        <v>99</v>
      </c>
      <c r="F19" s="311"/>
      <c r="G19" s="311"/>
      <c r="H19" s="311"/>
      <c r="I19" s="277"/>
      <c r="J19" s="277"/>
      <c r="K19" s="277"/>
      <c r="L19" s="277"/>
      <c r="M19" s="277"/>
      <c r="N19" s="277"/>
      <c r="O19" s="277"/>
      <c r="P19" s="277"/>
      <c r="Q19" s="236"/>
      <c r="R19" s="277"/>
      <c r="S19" s="277"/>
      <c r="T19" s="303" t="str">
        <f>IF(Show_Plan,IF(Locked,"",IF(Meter_Needed,IF(ISNUMBER(Prior_Read),"Not a valid "&amp;PROPER(TDU)&amp;" date. Please try again.","from your bill ↘"),IF(IFERROR((II18-IH18)&gt;20,FALSE),IF(Bill_Cycle,"•  or "&amp;$IH$20&amp;" (whichever's later)","•  On your meter read date (Allow 7 days notice)"),""))),"")</f>
        <v/>
      </c>
      <c r="U19" s="303"/>
      <c r="V19" s="303"/>
      <c r="W19" s="303"/>
      <c r="X19" s="277"/>
      <c r="Y19" s="299"/>
      <c r="Z19" s="299"/>
      <c r="AA19" s="299"/>
      <c r="AB19" s="299"/>
      <c r="AC19" s="299"/>
      <c r="AD19" s="299"/>
      <c r="AE19" s="299"/>
      <c r="AF19" s="277"/>
      <c r="AG19" s="277"/>
      <c r="AH19" s="277"/>
      <c r="AI19" s="277"/>
      <c r="AJ19" s="277"/>
      <c r="AK19" s="277"/>
      <c r="AL19" s="277"/>
      <c r="AM19" s="277"/>
      <c r="AN19" s="277"/>
      <c r="AO19" s="277"/>
      <c r="AP19" s="277"/>
      <c r="AQ19" s="277"/>
      <c r="AR19" s="277"/>
      <c r="AS19" s="277"/>
      <c r="AT19" s="277"/>
      <c r="AU19" s="277"/>
      <c r="AV19" s="277"/>
      <c r="AW19" s="277"/>
      <c r="AX19" s="277"/>
      <c r="AY19" s="277"/>
      <c r="AZ19" s="277"/>
      <c r="BA19" s="277"/>
      <c r="BB19" s="277"/>
      <c r="BC19" s="277"/>
      <c r="BD19" s="277"/>
      <c r="BE19" s="86" t="s">
        <v>86</v>
      </c>
      <c r="BF19" s="6" t="str">
        <f>IF(Show_Plan,MATCH(IF(Selected_Plan="?",1,Selected_Plan),Database!$CG$8:$CG$366,0),"")</f>
        <v/>
      </c>
      <c r="BG19" s="1">
        <v>10</v>
      </c>
      <c r="BH19" s="121">
        <f t="shared" si="8"/>
        <v>1.369929272188084</v>
      </c>
      <c r="BI19" s="117">
        <f t="shared" si="9"/>
        <v>1</v>
      </c>
      <c r="BJ19" s="117">
        <f t="shared" si="10"/>
        <v>1</v>
      </c>
      <c r="BK19" s="125">
        <v>4.2878249999999993E-2</v>
      </c>
      <c r="BL19" s="125">
        <f t="shared" si="11"/>
        <v>4.2878249999999993E-2</v>
      </c>
      <c r="BM19" s="131">
        <f t="shared" si="36"/>
        <v>46296</v>
      </c>
      <c r="BN19" s="89"/>
      <c r="BO19" s="89" t="e">
        <f t="shared" si="13"/>
        <v>#VALUE!</v>
      </c>
      <c r="BP19" s="89" t="str">
        <f t="shared" si="14"/>
        <v/>
      </c>
      <c r="BQ19">
        <v>1155</v>
      </c>
      <c r="BR19" s="93">
        <f t="shared" si="15"/>
        <v>0.99141630901287559</v>
      </c>
      <c r="BS19">
        <f t="shared" si="29"/>
        <v>0</v>
      </c>
      <c r="BT19" s="96" t="b">
        <f t="shared" si="30"/>
        <v>0</v>
      </c>
      <c r="BU19" s="81">
        <f t="shared" si="31"/>
        <v>1155</v>
      </c>
      <c r="BV19" s="132">
        <f t="shared" si="16"/>
        <v>0</v>
      </c>
      <c r="BW19" s="124">
        <f t="shared" si="17"/>
        <v>99</v>
      </c>
      <c r="BX19" s="124">
        <f t="shared" si="32"/>
        <v>99</v>
      </c>
      <c r="BY19" s="80">
        <f t="shared" si="33"/>
        <v>0</v>
      </c>
      <c r="BZ19" s="124">
        <f t="shared" si="18"/>
        <v>99</v>
      </c>
      <c r="CA19" s="80">
        <f t="shared" si="33"/>
        <v>0</v>
      </c>
      <c r="CB19" s="124">
        <f t="shared" si="19"/>
        <v>99</v>
      </c>
      <c r="CC19" s="80" t="e">
        <f t="shared" si="20"/>
        <v>#N/A</v>
      </c>
      <c r="CD19" s="117" t="str">
        <f t="shared" si="34"/>
        <v>O</v>
      </c>
      <c r="CE19" s="80" t="e">
        <f t="shared" si="21"/>
        <v>#N/A</v>
      </c>
      <c r="CF19" s="128" t="str">
        <f t="shared" si="22"/>
        <v/>
      </c>
      <c r="CG19" s="128" t="str">
        <f t="shared" si="23"/>
        <v/>
      </c>
      <c r="CH19" s="128" t="str">
        <f t="shared" si="24"/>
        <v/>
      </c>
      <c r="CI19" s="80">
        <f t="shared" si="25"/>
        <v>0</v>
      </c>
      <c r="CJ19" s="80">
        <f t="shared" si="26"/>
        <v>0</v>
      </c>
      <c r="CK19" s="136" t="e">
        <f>INDEX(Cycles!$B$9:$B$3122,MATCH(DATE(YEAR($BM19),MONTH($BM19),BF$9),IF(TDU="CENTERPOINT",Cycles!$E$9:$E$3122,Cycles!$H$9:$H$3122),1))+0.5</f>
        <v>#N/A</v>
      </c>
      <c r="CL19" s="137" t="e">
        <f>INDEX(IF(TDU="CENTERPOINT",Cycles!$D$9:$D$3122,Cycles!$G$9:$G$3122),MATCH(DATE(YEAR($BM19),MONTH($BM19),$BF$9),IF(TDU="CENTERPOINT",Cycles!$E$9:$E$3122,Cycles!$H$9:$H$3122),1))</f>
        <v>#N/A</v>
      </c>
      <c r="CM19" s="80"/>
      <c r="DP19" s="95" t="str">
        <f>$CD$9</f>
        <v>Data Labels</v>
      </c>
      <c r="EX19" t="str">
        <f>IF(AND(ISNUMBER(EX20),$GM$25&lt;2400),TEXT(EX20,"#.0""
@"""),"")</f>
        <v>99.0
@</v>
      </c>
      <c r="FG19" t="str">
        <f>IF(ISNUMBER(FG20),TEXT(FG20,"#.0""
@"""),"")</f>
        <v>99.0
@</v>
      </c>
      <c r="FW19" t="str">
        <f>IF(ISNUMBER(FW20),TEXT(FW20,"#.0""
@"""),"")</f>
        <v>99.0
@</v>
      </c>
      <c r="GL19" t="str">
        <f>IF(ISNUMBER(GL20),TEXT(GL20,"##.0")&amp;"
Avg","")&amp;IF(AND(Pick_A_Plan,CT19&lt;12,CB34&lt;&gt;CT19),"*","")</f>
        <v>99.0
Avg</v>
      </c>
      <c r="GT19" s="89" t="s">
        <v>87</v>
      </c>
      <c r="GV19" t="b">
        <f t="shared" ref="GV19:IC19" si="44">IF(AND(MIN(GU18:GW18)=GV18,(MAX(GU18:GW18)-MIN(GU18:GW18)&gt;0.1)),1)</f>
        <v>0</v>
      </c>
      <c r="GW19" t="b">
        <f t="shared" si="44"/>
        <v>0</v>
      </c>
      <c r="GX19" t="b">
        <f t="shared" si="44"/>
        <v>0</v>
      </c>
      <c r="GY19" t="b">
        <f t="shared" si="44"/>
        <v>0</v>
      </c>
      <c r="GZ19" t="b">
        <f t="shared" si="44"/>
        <v>0</v>
      </c>
      <c r="HA19" t="b">
        <f t="shared" si="44"/>
        <v>0</v>
      </c>
      <c r="HB19" t="b">
        <f t="shared" si="44"/>
        <v>0</v>
      </c>
      <c r="HC19" t="b">
        <f t="shared" si="44"/>
        <v>0</v>
      </c>
      <c r="HD19" t="b">
        <f t="shared" si="44"/>
        <v>0</v>
      </c>
      <c r="HE19" t="b">
        <f t="shared" si="44"/>
        <v>0</v>
      </c>
      <c r="HF19" t="b">
        <f t="shared" si="44"/>
        <v>0</v>
      </c>
      <c r="HG19" t="b">
        <f t="shared" si="44"/>
        <v>0</v>
      </c>
      <c r="HH19" t="b">
        <f t="shared" si="44"/>
        <v>0</v>
      </c>
      <c r="HI19" t="b">
        <f t="shared" si="44"/>
        <v>0</v>
      </c>
      <c r="HJ19" t="b">
        <f t="shared" si="44"/>
        <v>0</v>
      </c>
      <c r="HK19" t="b">
        <f t="shared" si="44"/>
        <v>0</v>
      </c>
      <c r="HL19" t="b">
        <f t="shared" si="44"/>
        <v>0</v>
      </c>
      <c r="HM19" t="b">
        <f t="shared" si="44"/>
        <v>0</v>
      </c>
      <c r="HN19" t="b">
        <f t="shared" si="44"/>
        <v>0</v>
      </c>
      <c r="HO19" t="b">
        <f t="shared" si="44"/>
        <v>0</v>
      </c>
      <c r="HP19" t="b">
        <f t="shared" si="44"/>
        <v>0</v>
      </c>
      <c r="HQ19" t="b">
        <f t="shared" si="44"/>
        <v>0</v>
      </c>
      <c r="HR19" t="b">
        <f t="shared" si="44"/>
        <v>0</v>
      </c>
      <c r="HS19" t="b">
        <f t="shared" si="44"/>
        <v>0</v>
      </c>
      <c r="HT19" t="b">
        <f t="shared" si="44"/>
        <v>0</v>
      </c>
      <c r="HU19" t="b">
        <f t="shared" si="44"/>
        <v>0</v>
      </c>
      <c r="HV19" t="b">
        <f t="shared" si="44"/>
        <v>0</v>
      </c>
      <c r="HW19" t="b">
        <f t="shared" si="44"/>
        <v>0</v>
      </c>
      <c r="HX19" t="b">
        <f t="shared" si="44"/>
        <v>0</v>
      </c>
      <c r="HY19" t="b">
        <f t="shared" si="44"/>
        <v>0</v>
      </c>
      <c r="HZ19" t="b">
        <f t="shared" si="44"/>
        <v>0</v>
      </c>
      <c r="IA19" t="b">
        <f t="shared" si="44"/>
        <v>0</v>
      </c>
      <c r="IB19" t="b">
        <f t="shared" si="44"/>
        <v>0</v>
      </c>
      <c r="IC19" t="b">
        <f t="shared" si="44"/>
        <v>0</v>
      </c>
      <c r="IH19" t="e">
        <f>MATCH(IH18,GY18:ID18,0)</f>
        <v>#N/A</v>
      </c>
    </row>
    <row r="20" spans="1:246" ht="18" customHeight="1" x14ac:dyDescent="0.25">
      <c r="A20" s="167" t="s">
        <v>88</v>
      </c>
      <c r="B20" s="184"/>
      <c r="C20" s="234" t="str">
        <f t="shared" si="7"/>
        <v xml:space="preserve"> </v>
      </c>
      <c r="D20" s="168"/>
      <c r="E20" s="169">
        <f t="shared" si="28"/>
        <v>99</v>
      </c>
      <c r="F20" s="311"/>
      <c r="G20" s="311"/>
      <c r="H20" s="311"/>
      <c r="I20" s="277"/>
      <c r="J20" s="277"/>
      <c r="K20" s="277"/>
      <c r="L20" s="277"/>
      <c r="M20" s="277"/>
      <c r="N20" s="277"/>
      <c r="O20" s="277"/>
      <c r="P20" s="277"/>
      <c r="Q20" s="236"/>
      <c r="R20" s="277"/>
      <c r="S20" s="277"/>
      <c r="T20" s="303"/>
      <c r="U20" s="303"/>
      <c r="V20" s="303"/>
      <c r="W20" s="303"/>
      <c r="X20" s="277"/>
      <c r="Y20" s="277"/>
      <c r="Z20" s="277"/>
      <c r="AA20" s="277"/>
      <c r="AB20" s="277"/>
      <c r="AC20" s="301" t="str">
        <f>IF(More_Plans,"Source: TOS &amp; EFL docs. (You can avoid most of these fees with e-bill, autopay, and timely payments.)","")</f>
        <v/>
      </c>
      <c r="AD20" s="301"/>
      <c r="AE20" s="301"/>
      <c r="AF20" s="301"/>
      <c r="AG20" s="301"/>
      <c r="AH20" s="301"/>
      <c r="AI20" s="301"/>
      <c r="AJ20" s="301"/>
      <c r="AK20" s="301"/>
      <c r="AL20" s="301"/>
      <c r="AM20" s="301"/>
      <c r="AN20" s="301"/>
      <c r="AO20" s="301"/>
      <c r="AP20" s="301"/>
      <c r="AQ20" s="301"/>
      <c r="AR20" s="301"/>
      <c r="AS20" s="301"/>
      <c r="AT20" s="301"/>
      <c r="AU20" s="301"/>
      <c r="AV20" s="301"/>
      <c r="AW20" s="277"/>
      <c r="AX20" s="277"/>
      <c r="AY20" s="277"/>
      <c r="AZ20" s="277"/>
      <c r="BA20" s="277"/>
      <c r="BB20" s="277"/>
      <c r="BC20" s="277"/>
      <c r="BD20" s="277"/>
      <c r="BE20" s="86" t="s">
        <v>89</v>
      </c>
      <c r="BF20" s="94" t="e">
        <f>INDEX(Database!BO$8:BO$366,Plan_DBRow)</f>
        <v>#VALUE!</v>
      </c>
      <c r="BG20" s="1">
        <v>11</v>
      </c>
      <c r="BH20" s="121">
        <f t="shared" si="8"/>
        <v>2.3555555555556404</v>
      </c>
      <c r="BI20" s="117">
        <f t="shared" si="9"/>
        <v>1</v>
      </c>
      <c r="BJ20" s="117">
        <f t="shared" si="10"/>
        <v>1</v>
      </c>
      <c r="BK20" s="125">
        <v>4.2230162499999994E-2</v>
      </c>
      <c r="BL20" s="125">
        <f t="shared" si="11"/>
        <v>4.2230162499999994E-2</v>
      </c>
      <c r="BM20" s="131">
        <f t="shared" si="36"/>
        <v>46327</v>
      </c>
      <c r="BN20" s="89"/>
      <c r="BO20" s="89" t="e">
        <f t="shared" si="13"/>
        <v>#VALUE!</v>
      </c>
      <c r="BP20" s="89" t="str">
        <f t="shared" si="14"/>
        <v/>
      </c>
      <c r="BQ20">
        <v>881</v>
      </c>
      <c r="BR20" s="93">
        <f t="shared" si="15"/>
        <v>0.75622317596566524</v>
      </c>
      <c r="BS20">
        <f t="shared" si="29"/>
        <v>0</v>
      </c>
      <c r="BT20" s="96" t="b">
        <f t="shared" si="30"/>
        <v>0</v>
      </c>
      <c r="BU20" s="81">
        <f t="shared" si="31"/>
        <v>881</v>
      </c>
      <c r="BV20" s="132">
        <f t="shared" si="16"/>
        <v>0</v>
      </c>
      <c r="BW20" s="124">
        <f t="shared" si="17"/>
        <v>99</v>
      </c>
      <c r="BX20" s="124">
        <f t="shared" si="32"/>
        <v>99</v>
      </c>
      <c r="BY20" s="80">
        <f t="shared" si="33"/>
        <v>0</v>
      </c>
      <c r="BZ20" s="124">
        <f t="shared" si="18"/>
        <v>99</v>
      </c>
      <c r="CA20" s="80">
        <f t="shared" si="33"/>
        <v>0</v>
      </c>
      <c r="CB20" s="124">
        <f t="shared" si="19"/>
        <v>99</v>
      </c>
      <c r="CC20" s="80" t="e">
        <f t="shared" si="20"/>
        <v>#N/A</v>
      </c>
      <c r="CD20" s="117" t="str">
        <f t="shared" si="34"/>
        <v>N</v>
      </c>
      <c r="CE20" s="80" t="e">
        <f t="shared" si="21"/>
        <v>#N/A</v>
      </c>
      <c r="CF20" s="128" t="str">
        <f t="shared" si="22"/>
        <v/>
      </c>
      <c r="CG20" s="128" t="str">
        <f t="shared" si="23"/>
        <v/>
      </c>
      <c r="CH20" s="128" t="str">
        <f t="shared" si="24"/>
        <v/>
      </c>
      <c r="CI20" s="80">
        <f t="shared" si="25"/>
        <v>0</v>
      </c>
      <c r="CJ20" s="80">
        <f t="shared" si="26"/>
        <v>0</v>
      </c>
      <c r="CK20" s="136" t="e">
        <f>INDEX(Cycles!$B$9:$B$3122,MATCH(DATE(YEAR($BM20),MONTH($BM20),BF$9),IF(TDU="CENTERPOINT",Cycles!$E$9:$E$3122,Cycles!$H$9:$H$3122),1))+0.5</f>
        <v>#N/A</v>
      </c>
      <c r="CL20" s="137" t="e">
        <f>INDEX(IF(TDU="CENTERPOINT",Cycles!$D$9:$D$3122,Cycles!$G$9:$G$3122),MATCH(DATE(YEAR($BM20),MONTH($BM20),$BF$9),IF(TDU="CENTERPOINT",Cycles!$E$9:$E$3122,Cycles!$H$9:$H$3122),1))</f>
        <v>#N/A</v>
      </c>
      <c r="CM20" s="80"/>
      <c r="DP20" s="129" t="str">
        <f>$BW$9</f>
        <v>Rate @Nom</v>
      </c>
      <c r="DQ20" s="124"/>
      <c r="DR20" s="124"/>
      <c r="DS20" s="124"/>
      <c r="DT20" s="124"/>
      <c r="DU20" s="124"/>
      <c r="DV20" s="124"/>
      <c r="DW20" s="124"/>
      <c r="DX20" s="124"/>
      <c r="DY20" s="124"/>
      <c r="DZ20" s="124"/>
      <c r="EA20" s="124" cm="1">
        <f t="array" ref="EA20">IFERROR((LOOKUP(EA$24,$CO23:$CS23,$CT23:$CX23)+IF($CN23="Y",SUMPRODUCT($DE23:$DI23-$DD23:$DH23,EA$24-$CY23:$DC23,N(EA$24&gt;$CY23:$DC23)),EA$24*LOOKUP(EA$24,$CY23:$DC23,$DE23:$DI23))+IF($DL23="Y",$DM23,$DJ23)+EA$24*IF($DL23="Y",$DN23,$DK23))*100/EA$24,99)</f>
        <v>99</v>
      </c>
      <c r="EB20" s="124" cm="1">
        <f t="array" ref="EB20">IFERROR((LOOKUP(EB$24,$CO23:$CS23,$CT23:$CX23)+IF($CN23="Y",SUMPRODUCT($DE23:$DI23-$DD23:$DH23,EB$24-$CY23:$DC23,N(EB$24&gt;$CY23:$DC23)),EB$24*LOOKUP(EB$24,$CY23:$DC23,$DE23:$DI23))+IF($DL23="Y",$DM23,$DJ23)+EB$24*IF($DL23="Y",$DN23,$DK23))*100/EB$24,99)</f>
        <v>99</v>
      </c>
      <c r="EC20" s="124" cm="1">
        <f t="array" ref="EC20">IFERROR((LOOKUP(EC$24,$CO23:$CS23,$CT23:$CX23)+IF($CN23="Y",SUMPRODUCT($DE23:$DI23-$DD23:$DH23,EC$24-$CY23:$DC23,N(EC$24&gt;$CY23:$DC23)),EC$24*LOOKUP(EC$24,$CY23:$DC23,$DE23:$DI23))+IF($DL23="Y",$DM23,$DJ23)+EC$24*IF($DL23="Y",$DN23,$DK23))*100/EC$24,99)</f>
        <v>99</v>
      </c>
      <c r="ED20" s="124" cm="1">
        <f t="array" ref="ED20">IFERROR((LOOKUP(ED$24,$CO23:$CS23,$CT23:$CX23)+IF($CN23="Y",SUMPRODUCT($DE23:$DI23-$DD23:$DH23,ED$24-$CY23:$DC23,N(ED$24&gt;$CY23:$DC23)),ED$24*LOOKUP(ED$24,$CY23:$DC23,$DE23:$DI23))+IF($DL23="Y",$DM23,$DJ23)+ED$24*IF($DL23="Y",$DN23,$DK23))*100/ED$24,99)</f>
        <v>99</v>
      </c>
      <c r="EE20" s="124" cm="1">
        <f t="array" ref="EE20">IFERROR((LOOKUP(EE$24,$CO23:$CS23,$CT23:$CX23)+IF($CN23="Y",SUMPRODUCT($DE23:$DI23-$DD23:$DH23,EE$24-$CY23:$DC23,N(EE$24&gt;$CY23:$DC23)),EE$24*LOOKUP(EE$24,$CY23:$DC23,$DE23:$DI23))+IF($DL23="Y",$DM23,$DJ23)+EE$24*IF($DL23="Y",$DN23,$DK23))*100/EE$24,99)</f>
        <v>99</v>
      </c>
      <c r="EF20" s="124" cm="1">
        <f t="array" ref="EF20">IFERROR((LOOKUP(EF$24,$CO23:$CS23,$CT23:$CX23)+IF($CN23="Y",SUMPRODUCT($DE23:$DI23-$DD23:$DH23,EF$24-$CY23:$DC23,N(EF$24&gt;$CY23:$DC23)),EF$24*LOOKUP(EF$24,$CY23:$DC23,$DE23:$DI23))+IF($DL23="Y",$DM23,$DJ23)+EF$24*IF($DL23="Y",$DN23,$DK23))*100/EF$24,99)</f>
        <v>99</v>
      </c>
      <c r="EG20" s="124" cm="1">
        <f t="array" ref="EG20">IFERROR((LOOKUP(EG$24,$CO23:$CS23,$CT23:$CX23)+IF($CN23="Y",SUMPRODUCT($DE23:$DI23-$DD23:$DH23,EG$24-$CY23:$DC23,N(EG$24&gt;$CY23:$DC23)),EG$24*LOOKUP(EG$24,$CY23:$DC23,$DE23:$DI23))+IF($DL23="Y",$DM23,$DJ23)+EG$24*IF($DL23="Y",$DN23,$DK23))*100/EG$24,99)</f>
        <v>99</v>
      </c>
      <c r="EH20" s="124" cm="1">
        <f t="array" ref="EH20">IFERROR((LOOKUP(EH$24,$CO23:$CS23,$CT23:$CX23)+IF($CN23="Y",SUMPRODUCT($DE23:$DI23-$DD23:$DH23,EH$24-$CY23:$DC23,N(EH$24&gt;$CY23:$DC23)),EH$24*LOOKUP(EH$24,$CY23:$DC23,$DE23:$DI23))+IF($DL23="Y",$DM23,$DJ23)+EH$24*IF($DL23="Y",$DN23,$DK23))*100/EH$24,99)</f>
        <v>99</v>
      </c>
      <c r="EI20" s="124" cm="1">
        <f t="array" ref="EI20">IFERROR((LOOKUP(EI$24,$CO23:$CS23,$CT23:$CX23)+IF($CN23="Y",SUMPRODUCT($DE23:$DI23-$DD23:$DH23,EI$24-$CY23:$DC23,N(EI$24&gt;$CY23:$DC23)),EI$24*LOOKUP(EI$24,$CY23:$DC23,$DE23:$DI23))+IF($DL23="Y",$DM23,$DJ23)+EI$24*IF($DL23="Y",$DN23,$DK23))*100/EI$24,99)</f>
        <v>99</v>
      </c>
      <c r="EJ20" s="124" cm="1">
        <f t="array" ref="EJ20">IFERROR((LOOKUP(EJ$24,$CO23:$CS23,$CT23:$CX23)+IF($CN23="Y",SUMPRODUCT($DE23:$DI23-$DD23:$DH23,EJ$24-$CY23:$DC23,N(EJ$24&gt;$CY23:$DC23)),EJ$24*LOOKUP(EJ$24,$CY23:$DC23,$DE23:$DI23))+IF($DL23="Y",$DM23,$DJ23)+EJ$24*IF($DL23="Y",$DN23,$DK23))*100/EJ$24,99)</f>
        <v>99</v>
      </c>
      <c r="EK20" s="124" cm="1">
        <f t="array" ref="EK20">IFERROR((LOOKUP(EK$24,$CO23:$CS23,$CT23:$CX23)+IF($CN23="Y",SUMPRODUCT($DE23:$DI23-$DD23:$DH23,EK$24-$CY23:$DC23,N(EK$24&gt;$CY23:$DC23)),EK$24*LOOKUP(EK$24,$CY23:$DC23,$DE23:$DI23))+IF($DL23="Y",$DM23,$DJ23)+EK$24*IF($DL23="Y",$DN23,$DK23))*100/EK$24,99)</f>
        <v>99</v>
      </c>
      <c r="EL20" s="124" cm="1">
        <f t="array" ref="EL20">IFERROR((LOOKUP(EL$24,$CO23:$CS23,$CT23:$CX23)+IF($CN23="Y",SUMPRODUCT($DE23:$DI23-$DD23:$DH23,EL$24-$CY23:$DC23,N(EL$24&gt;$CY23:$DC23)),EL$24*LOOKUP(EL$24,$CY23:$DC23,$DE23:$DI23))+IF($DL23="Y",$DM23,$DJ23)+EL$24*IF($DL23="Y",$DN23,$DK23))*100/EL$24,99)</f>
        <v>99</v>
      </c>
      <c r="EM20" s="124" cm="1">
        <f t="array" ref="EM20">IFERROR((LOOKUP(EM$24,$CO23:$CS23,$CT23:$CX23)+IF($CN23="Y",SUMPRODUCT($DE23:$DI23-$DD23:$DH23,EM$24-$CY23:$DC23,N(EM$24&gt;$CY23:$DC23)),EM$24*LOOKUP(EM$24,$CY23:$DC23,$DE23:$DI23))+IF($DL23="Y",$DM23,$DJ23)+EM$24*IF($DL23="Y",$DN23,$DK23))*100/EM$24,99)</f>
        <v>99</v>
      </c>
      <c r="EN20" s="124" cm="1">
        <f t="array" ref="EN20">IFERROR((LOOKUP(EN$24,$CO23:$CS23,$CT23:$CX23)+IF($CN23="Y",SUMPRODUCT($DE23:$DI23-$DD23:$DH23,EN$24-$CY23:$DC23,N(EN$24&gt;$CY23:$DC23)),EN$24*LOOKUP(EN$24,$CY23:$DC23,$DE23:$DI23))+IF($DL23="Y",$DM23,$DJ23)+EN$24*IF($DL23="Y",$DN23,$DK23))*100/EN$24,99)</f>
        <v>99</v>
      </c>
      <c r="EO20" s="117">
        <v>0</v>
      </c>
      <c r="EP20" s="117">
        <v>100</v>
      </c>
      <c r="EQ20" s="124"/>
      <c r="ER20" s="124" cm="1">
        <f t="array" ref="ER20">IFERROR((LOOKUP(ER$24,$CO23:$CS23,$CT23:$CX23)+IF($CN23="Y",SUMPRODUCT($DE23:$DI23-$DD23:$DH23,ER$24-$CY23:$DC23,N(ER$24&gt;$CY23:$DC23)),ER$24*LOOKUP(ER$24,$CY23:$DC23,$DE23:$DI23))+IF($DL23="Y",$DM23,$DJ23)+ER$24*IF($DL23="Y",$DN23,$DK23))*100/ER$24,99)</f>
        <v>99</v>
      </c>
      <c r="ES20" s="124" cm="1">
        <f t="array" ref="ES20">IFERROR((LOOKUP(ES$24,$CO23:$CS23,$CT23:$CX23)+IF($CN23="Y",SUMPRODUCT($DE23:$DI23-$DD23:$DH23,ES$24-$CY23:$DC23,N(ES$24&gt;$CY23:$DC23)),ES$24*LOOKUP(ES$24,$CY23:$DC23,$DE23:$DI23))+IF($DL23="Y",$DM23,$DJ23)+ES$24*IF($DL23="Y",$DN23,$DK23))*100/ES$24,99)</f>
        <v>99</v>
      </c>
      <c r="ET20" s="124" cm="1">
        <f t="array" ref="ET20">IFERROR((LOOKUP(ET$24,$CO23:$CS23,$CT23:$CX23)+IF($CN23="Y",SUMPRODUCT($DE23:$DI23-$DD23:$DH23,ET$24-$CY23:$DC23,N(ET$24&gt;$CY23:$DC23)),ET$24*LOOKUP(ET$24,$CY23:$DC23,$DE23:$DI23))+IF($DL23="Y",$DM23,$DJ23)+ET$24*IF($DL23="Y",$DN23,$DK23))*100/ET$24,99)</f>
        <v>99</v>
      </c>
      <c r="EU20" s="124" cm="1">
        <f t="array" ref="EU20">IFERROR((LOOKUP(EU$24,$CO23:$CS23,$CT23:$CX23)+IF($CN23="Y",SUMPRODUCT($DE23:$DI23-$DD23:$DH23,EU$24-$CY23:$DC23,N(EU$24&gt;$CY23:$DC23)),EU$24*LOOKUP(EU$24,$CY23:$DC23,$DE23:$DI23))+IF($DL23="Y",$DM23,$DJ23)+EU$24*IF($DL23="Y",$DN23,$DK23))*100/EU$24,99)</f>
        <v>99</v>
      </c>
      <c r="EV20" s="124" cm="1">
        <f t="array" ref="EV20">IFERROR((LOOKUP(EV$24,$CO23:$CS23,$CT23:$CX23)+IF($CN23="Y",SUMPRODUCT($DE23:$DI23-$DD23:$DH23,EV$24-$CY23:$DC23,N(EV$24&gt;$CY23:$DC23)),EV$24*LOOKUP(EV$24,$CY23:$DC23,$DE23:$DI23))+IF($DL23="Y",$DM23,$DJ23)+EV$24*IF($DL23="Y",$DN23,$DK23))*100/EV$24,99)</f>
        <v>99</v>
      </c>
      <c r="EW20" s="124" cm="1">
        <f t="array" ref="EW20">IFERROR((LOOKUP(EW$24,$CO23:$CS23,$CT23:$CX23)+IF($CN23="Y",SUMPRODUCT($DE23:$DI23-$DD23:$DH23,EW$24-$CY23:$DC23,N(EW$24&gt;$CY23:$DC23)),EW$24*LOOKUP(EW$24,$CY23:$DC23,$DE23:$DI23))+IF($DL23="Y",$DM23,$DJ23)+EW$24*IF($DL23="Y",$DN23,$DK23))*100/EW$24,99)</f>
        <v>99</v>
      </c>
      <c r="EX20" s="124" cm="1">
        <f t="array" ref="EX20">IFERROR((LOOKUP(EX$24,$CO23:$CS23,$CT23:$CX23)+IF($CN23="Y",SUMPRODUCT($DE23:$DI23-$DD23:$DH23,EX$24-$CY23:$DC23,N(EX$24&gt;$CY23:$DC23)),EX$24*LOOKUP(EX$24,$CY23:$DC23,$DE23:$DI23))+IF($DL23="Y",$DM23,$DJ23)+EX$24*IF($DL23="Y",$DN23,$DK23))*100/EX$24,99)</f>
        <v>99</v>
      </c>
      <c r="EY20" s="124" cm="1">
        <f t="array" ref="EY20">IFERROR((LOOKUP(EY$24,$CO23:$CS23,$CT23:$CX23)+IF($CN23="Y",SUMPRODUCT($DE23:$DI23-$DD23:$DH23,EY$24-$CY23:$DC23,N(EY$24&gt;$CY23:$DC23)),EY$24*LOOKUP(EY$24,$CY23:$DC23,$DE23:$DI23))+IF($DL23="Y",$DM23,$DJ23)+EY$24*IF($DL23="Y",$DN23,$DK23))*100/EY$24,99)</f>
        <v>99</v>
      </c>
      <c r="EZ20" s="124" cm="1">
        <f t="array" ref="EZ20">IFERROR((LOOKUP(EZ$24,$CO23:$CS23,$CT23:$CX23)+IF($CN23="Y",SUMPRODUCT($DE23:$DI23-$DD23:$DH23,EZ$24-$CY23:$DC23,N(EZ$24&gt;$CY23:$DC23)),EZ$24*LOOKUP(EZ$24,$CY23:$DC23,$DE23:$DI23))+IF($DL23="Y",$DM23,$DJ23)+EZ$24*IF($DL23="Y",$DN23,$DK23))*100/EZ$24,99)</f>
        <v>99</v>
      </c>
      <c r="FA20" s="124" cm="1">
        <f t="array" ref="FA20">IFERROR((LOOKUP(FA$24,$CO23:$CS23,$CT23:$CX23)+IF($CN23="Y",SUMPRODUCT($DE23:$DI23-$DD23:$DH23,FA$24-$CY23:$DC23,N(FA$24&gt;$CY23:$DC23)),FA$24*LOOKUP(FA$24,$CY23:$DC23,$DE23:$DI23))+IF($DL23="Y",$DM23,$DJ23)+FA$24*IF($DL23="Y",$DN23,$DK23))*100/FA$24,99)</f>
        <v>99</v>
      </c>
      <c r="FB20" s="124" cm="1">
        <f t="array" ref="FB20">IFERROR((LOOKUP(FB$24,$CO23:$CS23,$CT23:$CX23)+IF($CN23="Y",SUMPRODUCT($DE23:$DI23-$DD23:$DH23,FB$24-$CY23:$DC23,N(FB$24&gt;$CY23:$DC23)),FB$24*LOOKUP(FB$24,$CY23:$DC23,$DE23:$DI23))+IF($DL23="Y",$DM23,$DJ23)+FB$24*IF($DL23="Y",$DN23,$DK23))*100/FB$24,99)</f>
        <v>99</v>
      </c>
      <c r="FC20" s="124" cm="1">
        <f t="array" ref="FC20">IFERROR((LOOKUP(FC$24,$CO23:$CS23,$CT23:$CX23)+IF($CN23="Y",SUMPRODUCT($DE23:$DI23-$DD23:$DH23,FC$24-$CY23:$DC23,N(FC$24&gt;$CY23:$DC23)),FC$24*LOOKUP(FC$24,$CY23:$DC23,$DE23:$DI23))+IF($DL23="Y",$DM23,$DJ23)+FC$24*IF($DL23="Y",$DN23,$DK23))*100/FC$24,99)</f>
        <v>99</v>
      </c>
      <c r="FD20" s="124" cm="1">
        <f t="array" ref="FD20">IFERROR((LOOKUP(FD$24,$CO23:$CS23,$CT23:$CX23)+IF($CN23="Y",SUMPRODUCT($DE23:$DI23-$DD23:$DH23,FD$24-$CY23:$DC23,N(FD$24&gt;$CY23:$DC23)),FD$24*LOOKUP(FD$24,$CY23:$DC23,$DE23:$DI23))+IF($DL23="Y",$DM23,$DJ23)+FD$24*IF($DL23="Y",$DN23,$DK23))*100/FD$24,99)</f>
        <v>99</v>
      </c>
      <c r="FE20" s="124" cm="1">
        <f t="array" ref="FE20">IFERROR((LOOKUP(FE$24,$CO23:$CS23,$CT23:$CX23)+IF($CN23="Y",SUMPRODUCT($DE23:$DI23-$DD23:$DH23,FE$24-$CY23:$DC23,N(FE$24&gt;$CY23:$DC23)),FE$24*LOOKUP(FE$24,$CY23:$DC23,$DE23:$DI23))+IF($DL23="Y",$DM23,$DJ23)+FE$24*IF($DL23="Y",$DN23,$DK23))*100/FE$24,99)</f>
        <v>99</v>
      </c>
      <c r="FF20" s="124" cm="1">
        <f t="array" ref="FF20">IFERROR((LOOKUP(FF$24,$CO23:$CS23,$CT23:$CX23)+IF($CN23="Y",SUMPRODUCT($DE23:$DI23-$DD23:$DH23,FF$24-$CY23:$DC23,N(FF$24&gt;$CY23:$DC23)),FF$24*LOOKUP(FF$24,$CY23:$DC23,$DE23:$DI23))+IF($DL23="Y",$DM23,$DJ23)+FF$24*IF($DL23="Y",$DN23,$DK23))*100/FF$24,99)</f>
        <v>99</v>
      </c>
      <c r="FG20" s="124" cm="1">
        <f t="array" ref="FG20">IFERROR((LOOKUP(FG$24,$CO23:$CS23,$CT23:$CX23)+IF($CN23="Y",SUMPRODUCT($DE23:$DI23-$DD23:$DH23,FG$24-$CY23:$DC23,N(FG$24&gt;$CY23:$DC23)),FG$24*LOOKUP(FG$24,$CY23:$DC23,$DE23:$DI23))+IF($DL23="Y",$DM23,$DJ23)+FG$24*IF($DL23="Y",$DN23,$DK23))*100/FG$24,99)</f>
        <v>99</v>
      </c>
      <c r="FH20" s="124" cm="1">
        <f t="array" ref="FH20">IFERROR((LOOKUP(FH$24,$CO23:$CS23,$CT23:$CX23)+IF($CN23="Y",SUMPRODUCT($DE23:$DI23-$DD23:$DH23,FH$24-$CY23:$DC23,N(FH$24&gt;$CY23:$DC23)),FH$24*LOOKUP(FH$24,$CY23:$DC23,$DE23:$DI23))+IF($DL23="Y",$DM23,$DJ23)+FH$24*IF($DL23="Y",$DN23,$DK23))*100/FH$24,99)</f>
        <v>99</v>
      </c>
      <c r="FI20" s="124" cm="1">
        <f t="array" ref="FI20">IFERROR((LOOKUP(FI$24,$CO23:$CS23,$CT23:$CX23)+IF($CN23="Y",SUMPRODUCT($DE23:$DI23-$DD23:$DH23,FI$24-$CY23:$DC23,N(FI$24&gt;$CY23:$DC23)),FI$24*LOOKUP(FI$24,$CY23:$DC23,$DE23:$DI23))+IF($DL23="Y",$DM23,$DJ23)+FI$24*IF($DL23="Y",$DN23,$DK23))*100/FI$24,99)</f>
        <v>99</v>
      </c>
      <c r="FJ20" s="124" cm="1">
        <f t="array" ref="FJ20">IFERROR((LOOKUP(FJ$24,$CO23:$CS23,$CT23:$CX23)+IF($CN23="Y",SUMPRODUCT($DE23:$DI23-$DD23:$DH23,FJ$24-$CY23:$DC23,N(FJ$24&gt;$CY23:$DC23)),FJ$24*LOOKUP(FJ$24,$CY23:$DC23,$DE23:$DI23))+IF($DL23="Y",$DM23,$DJ23)+FJ$24*IF($DL23="Y",$DN23,$DK23))*100/FJ$24,99)</f>
        <v>99</v>
      </c>
      <c r="FK20" s="124" cm="1">
        <f t="array" ref="FK20">IFERROR((LOOKUP(FK$24,$CO23:$CS23,$CT23:$CX23)+IF($CN23="Y",SUMPRODUCT($DE23:$DI23-$DD23:$DH23,FK$24-$CY23:$DC23,N(FK$24&gt;$CY23:$DC23)),FK$24*LOOKUP(FK$24,$CY23:$DC23,$DE23:$DI23))+IF($DL23="Y",$DM23,$DJ23)+FK$24*IF($DL23="Y",$DN23,$DK23))*100/FK$24,99)</f>
        <v>99</v>
      </c>
      <c r="FL20" s="124" cm="1">
        <f t="array" ref="FL20">IFERROR((LOOKUP(FL$24,$CO23:$CS23,$CT23:$CX23)+IF($CN23="Y",SUMPRODUCT($DE23:$DI23-$DD23:$DH23,FL$24-$CY23:$DC23,N(FL$24&gt;$CY23:$DC23)),FL$24*LOOKUP(FL$24,$CY23:$DC23,$DE23:$DI23))+IF($DL23="Y",$DM23,$DJ23)+FL$24*IF($DL23="Y",$DN23,$DK23))*100/FL$24,99)</f>
        <v>99</v>
      </c>
      <c r="FM20" s="124" cm="1">
        <f t="array" ref="FM20">IFERROR((LOOKUP(FM$24,$CO23:$CS23,$CT23:$CX23)+IF($CN23="Y",SUMPRODUCT($DE23:$DI23-$DD23:$DH23,FM$24-$CY23:$DC23,N(FM$24&gt;$CY23:$DC23)),FM$24*LOOKUP(FM$24,$CY23:$DC23,$DE23:$DI23))+IF($DL23="Y",$DM23,$DJ23)+FM$24*IF($DL23="Y",$DN23,$DK23))*100/FM$24,99)</f>
        <v>99</v>
      </c>
      <c r="FN20" s="124" cm="1">
        <f t="array" ref="FN20">IFERROR((LOOKUP(FN$24,$CO23:$CS23,$CT23:$CX23)+IF($CN23="Y",SUMPRODUCT($DE23:$DI23-$DD23:$DH23,FN$24-$CY23:$DC23,N(FN$24&gt;$CY23:$DC23)),FN$24*LOOKUP(FN$24,$CY23:$DC23,$DE23:$DI23))+IF($DL23="Y",$DM23,$DJ23)+FN$24*IF($DL23="Y",$DN23,$DK23))*100/FN$24,99)</f>
        <v>99</v>
      </c>
      <c r="FO20" s="124" cm="1">
        <f t="array" ref="FO20">IFERROR((LOOKUP(FO$24,$CO23:$CS23,$CT23:$CX23)+IF($CN23="Y",SUMPRODUCT($DE23:$DI23-$DD23:$DH23,FO$24-$CY23:$DC23,N(FO$24&gt;$CY23:$DC23)),FO$24*LOOKUP(FO$24,$CY23:$DC23,$DE23:$DI23))+IF($DL23="Y",$DM23,$DJ23)+FO$24*IF($DL23="Y",$DN23,$DK23))*100/FO$24,99)</f>
        <v>99</v>
      </c>
      <c r="FP20" s="124" cm="1">
        <f t="array" ref="FP20">IFERROR((LOOKUP(FP$24,$CO23:$CS23,$CT23:$CX23)+IF($CN23="Y",SUMPRODUCT($DE23:$DI23-$DD23:$DH23,FP$24-$CY23:$DC23,N(FP$24&gt;$CY23:$DC23)),FP$24*LOOKUP(FP$24,$CY23:$DC23,$DE23:$DI23))+IF($DL23="Y",$DM23,$DJ23)+FP$24*IF($DL23="Y",$DN23,$DK23))*100/FP$24,99)</f>
        <v>99</v>
      </c>
      <c r="FQ20" s="124" cm="1">
        <f t="array" ref="FQ20">IFERROR((LOOKUP(FQ$24,$CO23:$CS23,$CT23:$CX23)+IF($CN23="Y",SUMPRODUCT($DE23:$DI23-$DD23:$DH23,FQ$24-$CY23:$DC23,N(FQ$24&gt;$CY23:$DC23)),FQ$24*LOOKUP(FQ$24,$CY23:$DC23,$DE23:$DI23))+IF($DL23="Y",$DM23,$DJ23)+FQ$24*IF($DL23="Y",$DN23,$DK23))*100/FQ$24,99)</f>
        <v>99</v>
      </c>
      <c r="FR20" s="124" cm="1">
        <f t="array" ref="FR20">IFERROR((LOOKUP(FR$24,$CO23:$CS23,$CT23:$CX23)+IF($CN23="Y",SUMPRODUCT($DE23:$DI23-$DD23:$DH23,FR$24-$CY23:$DC23,N(FR$24&gt;$CY23:$DC23)),FR$24*LOOKUP(FR$24,$CY23:$DC23,$DE23:$DI23))+IF($DL23="Y",$DM23,$DJ23)+FR$24*IF($DL23="Y",$DN23,$DK23))*100/FR$24,99)</f>
        <v>99</v>
      </c>
      <c r="FS20" s="124" cm="1">
        <f t="array" ref="FS20">IFERROR((LOOKUP(FS$24,$CO23:$CS23,$CT23:$CX23)+IF($CN23="Y",SUMPRODUCT($DE23:$DI23-$DD23:$DH23,FS$24-$CY23:$DC23,N(FS$24&gt;$CY23:$DC23)),FS$24*LOOKUP(FS$24,$CY23:$DC23,$DE23:$DI23))+IF($DL23="Y",$DM23,$DJ23)+FS$24*IF($DL23="Y",$DN23,$DK23))*100/FS$24,99)</f>
        <v>99</v>
      </c>
      <c r="FT20" s="124" cm="1">
        <f t="array" ref="FT20">IFERROR((LOOKUP(FT$24,$CO23:$CS23,$CT23:$CX23)+IF($CN23="Y",SUMPRODUCT($DE23:$DI23-$DD23:$DH23,FT$24-$CY23:$DC23,N(FT$24&gt;$CY23:$DC23)),FT$24*LOOKUP(FT$24,$CY23:$DC23,$DE23:$DI23))+IF($DL23="Y",$DM23,$DJ23)+FT$24*IF($DL23="Y",$DN23,$DK23))*100/FT$24,99)</f>
        <v>99</v>
      </c>
      <c r="FU20" s="124" cm="1">
        <f t="array" ref="FU20">IFERROR((LOOKUP(FU$24,$CO23:$CS23,$CT23:$CX23)+IF($CN23="Y",SUMPRODUCT($DE23:$DI23-$DD23:$DH23,FU$24-$CY23:$DC23,N(FU$24&gt;$CY23:$DC23)),FU$24*LOOKUP(FU$24,$CY23:$DC23,$DE23:$DI23))+IF($DL23="Y",$DM23,$DJ23)+FU$24*IF($DL23="Y",$DN23,$DK23))*100/FU$24,99)</f>
        <v>99</v>
      </c>
      <c r="FV20" s="124" cm="1">
        <f t="array" ref="FV20">IFERROR((LOOKUP(FV$24,$CO23:$CS23,$CT23:$CX23)+IF($CN23="Y",SUMPRODUCT($DE23:$DI23-$DD23:$DH23,FV$24-$CY23:$DC23,N(FV$24&gt;$CY23:$DC23)),FV$24*LOOKUP(FV$24,$CY23:$DC23,$DE23:$DI23))+IF($DL23="Y",$DM23,$DJ23)+FV$24*IF($DL23="Y",$DN23,$DK23))*100/FV$24,99)</f>
        <v>99</v>
      </c>
      <c r="FW20" s="124" cm="1">
        <f t="array" ref="FW20">IFERROR((LOOKUP(FW$24,$CO23:$CS23,$CT23:$CX23)+IF($CN23="Y",SUMPRODUCT($DE23:$DI23-$DD23:$DH23,FW$24-$CY23:$DC23,N(FW$24&gt;$CY23:$DC23)),FW$24*LOOKUP(FW$24,$CY23:$DC23,$DE23:$DI23))+IF($DL23="Y",$DM23,$DJ23)+FW$24*IF($DL23="Y",$DN23,$DK23))*100/FW$24,99)</f>
        <v>99</v>
      </c>
      <c r="FX20" s="124" cm="1">
        <f t="array" ref="FX20">IFERROR((LOOKUP(FX$24,$CO23:$CS23,$CT23:$CX23)+IF($CN23="Y",SUMPRODUCT($DE23:$DI23-$DD23:$DH23,FX$24-$CY23:$DC23,N(FX$24&gt;$CY23:$DC23)),FX$24*LOOKUP(FX$24,$CY23:$DC23,$DE23:$DI23))+IF($DL23="Y",$DM23,$DJ23)+FX$24*IF($DL23="Y",$DN23,$DK23))*100/FX$24,99)</f>
        <v>99</v>
      </c>
      <c r="FY20" s="124" cm="1">
        <f t="array" ref="FY20">IFERROR((LOOKUP(FY$24,$CO23:$CS23,$CT23:$CX23)+IF($CN23="Y",SUMPRODUCT($DE23:$DI23-$DD23:$DH23,FY$24-$CY23:$DC23,N(FY$24&gt;$CY23:$DC23)),FY$24*LOOKUP(FY$24,$CY23:$DC23,$DE23:$DI23))+IF($DL23="Y",$DM23,$DJ23)+FY$24*IF($DL23="Y",$DN23,$DK23))*100/FY$24,99)</f>
        <v>99</v>
      </c>
      <c r="FZ20" s="124" cm="1">
        <f t="array" ref="FZ20">IFERROR((LOOKUP(FZ$24,$CO23:$CS23,$CT23:$CX23)+IF($CN23="Y",SUMPRODUCT($DE23:$DI23-$DD23:$DH23,FZ$24-$CY23:$DC23,N(FZ$24&gt;$CY23:$DC23)),FZ$24*LOOKUP(FZ$24,$CY23:$DC23,$DE23:$DI23))+IF($DL23="Y",$DM23,$DJ23)+FZ$24*IF($DL23="Y",$DN23,$DK23))*100/FZ$24,99)</f>
        <v>99</v>
      </c>
      <c r="GA20" s="124" cm="1">
        <f t="array" ref="GA20">IFERROR((LOOKUP(GA$24,$CO23:$CS23,$CT23:$CX23)+IF($CN23="Y",SUMPRODUCT($DE23:$DI23-$DD23:$DH23,GA$24-$CY23:$DC23,N(GA$24&gt;$CY23:$DC23)),GA$24*LOOKUP(GA$24,$CY23:$DC23,$DE23:$DI23))+IF($DL23="Y",$DM23,$DJ23)+GA$24*IF($DL23="Y",$DN23,$DK23))*100/GA$24,99)</f>
        <v>99</v>
      </c>
      <c r="GB20" s="124" cm="1">
        <f t="array" ref="GB20">IFERROR((LOOKUP(GB$24,$CO23:$CS23,$CT23:$CX23)+IF($CN23="Y",SUMPRODUCT($DE23:$DI23-$DD23:$DH23,GB$24-$CY23:$DC23,N(GB$24&gt;$CY23:$DC23)),GB$24*LOOKUP(GB$24,$CY23:$DC23,$DE23:$DI23))+IF($DL23="Y",$DM23,$DJ23)+GB$24*IF($DL23="Y",$DN23,$DK23))*100/GB$24,99)</f>
        <v>99</v>
      </c>
      <c r="GC20" s="124" cm="1">
        <f t="array" ref="GC20">IFERROR((LOOKUP(GC$24,$CO23:$CS23,$CT23:$CX23)+IF($CN23="Y",SUMPRODUCT($DE23:$DI23-$DD23:$DH23,GC$24-$CY23:$DC23,N(GC$24&gt;$CY23:$DC23)),GC$24*LOOKUP(GC$24,$CY23:$DC23,$DE23:$DI23))+IF($DL23="Y",$DM23,$DJ23)+GC$24*IF($DL23="Y",$DN23,$DK23))*100/GC$24,99)</f>
        <v>99</v>
      </c>
      <c r="GD20" s="124" cm="1">
        <f t="array" ref="GD20">IFERROR((LOOKUP(GD$24,$CO23:$CS23,$CT23:$CX23)+IF($CN23="Y",SUMPRODUCT($DE23:$DI23-$DD23:$DH23,GD$24-$CY23:$DC23,N(GD$24&gt;$CY23:$DC23)),GD$24*LOOKUP(GD$24,$CY23:$DC23,$DE23:$DI23))+IF($DL23="Y",$DM23,$DJ23)+GD$24*IF($DL23="Y",$DN23,$DK23))*100/GD$24,99)</f>
        <v>99</v>
      </c>
      <c r="GE20" s="124" cm="1">
        <f t="array" ref="GE20">IFERROR((LOOKUP(GE$24,$CO23:$CS23,$CT23:$CX23)+IF($CN23="Y",SUMPRODUCT($DE23:$DI23-$DD23:$DH23,GE$24-$CY23:$DC23,N(GE$24&gt;$CY23:$DC23)),GE$24*LOOKUP(GE$24,$CY23:$DC23,$DE23:$DI23))+IF($DL23="Y",$DM23,$DJ23)+GE$24*IF($DL23="Y",$DN23,$DK23))*100/GE$24,99)</f>
        <v>99</v>
      </c>
      <c r="GF20" s="124" cm="1">
        <f t="array" ref="GF20">IFERROR((LOOKUP(GF$24,$CO23:$CS23,$CT23:$CX23)+IF($CN23="Y",SUMPRODUCT($DE23:$DI23-$DD23:$DH23,GF$24-$CY23:$DC23,N(GF$24&gt;$CY23:$DC23)),GF$24*LOOKUP(GF$24,$CY23:$DC23,$DE23:$DI23))+IF($DL23="Y",$DM23,$DJ23)+GF$24*IF($DL23="Y",$DN23,$DK23))*100/GF$24,99)</f>
        <v>99</v>
      </c>
      <c r="GG20" s="124" cm="1">
        <f t="array" ref="GG20">IFERROR((LOOKUP(GG$24,$CO23:$CS23,$CT23:$CX23)+IF($CN23="Y",SUMPRODUCT($DE23:$DI23-$DD23:$DH23,GG$24-$CY23:$DC23,N(GG$24&gt;$CY23:$DC23)),GG$24*LOOKUP(GG$24,$CY23:$DC23,$DE23:$DI23))+IF($DL23="Y",$DM23,$DJ23)+GG$24*IF($DL23="Y",$DN23,$DK23))*100/GG$24,99)</f>
        <v>99</v>
      </c>
      <c r="GH20" s="124" cm="1">
        <f t="array" ref="GH20">IFERROR((LOOKUP(GH$24,$CO23:$CS23,$CT23:$CX23)+IF($CN23="Y",SUMPRODUCT($DE23:$DI23-$DD23:$DH23,GH$24-$CY23:$DC23,N(GH$24&gt;$CY23:$DC23)),GH$24*LOOKUP(GH$24,$CY23:$DC23,$DE23:$DI23))+IF($DL23="Y",$DM23,$DJ23)+GH$24*IF($DL23="Y",$DN23,$DK23))*100/GH$24,99)</f>
        <v>99</v>
      </c>
      <c r="GI20" s="124" cm="1">
        <f t="array" ref="GI20">IFERROR((LOOKUP(GI$24,$CO23:$CS23,$CT23:$CX23)+IF($CN23="Y",SUMPRODUCT($DE23:$DI23-$DD23:$DH23,GI$24-$CY23:$DC23,N(GI$24&gt;$CY23:$DC23)),GI$24*LOOKUP(GI$24,$CY23:$DC23,$DE23:$DI23))+IF($DL23="Y",$DM23,$DJ23)+GI$24*IF($DL23="Y",$DN23,$DK23))*100/GI$24,99)</f>
        <v>99</v>
      </c>
      <c r="GJ20" s="124" cm="1">
        <f t="array" ref="GJ20">IFERROR((LOOKUP(GJ$24,$CO23:$CS23,$CT23:$CX23)+IF($CN23="Y",SUMPRODUCT($DE23:$DI23-$DD23:$DH23,GJ$24-$CY23:$DC23,N(GJ$24&gt;$CY23:$DC23)),GJ$24*LOOKUP(GJ$24,$CY23:$DC23,$DE23:$DI23))+IF($DL23="Y",$DM23,$DJ23)+GJ$24*IF($DL23="Y",$DN23,$DK23))*100/GJ$24,99)</f>
        <v>99</v>
      </c>
      <c r="GK20" s="124" cm="1">
        <f t="array" ref="GK20">IFERROR((LOOKUP(GK$24,$CO23:$CS23,$CT23:$CX23)+IF($CN23="Y",SUMPRODUCT($DE23:$DI23-$DD23:$DH23,GK$24-$CY23:$DC23,N(GK$24&gt;$CY23:$DC23)),GK$24*LOOKUP(GK$24,$CY23:$DC23,$DE23:$DI23))+IF($DL23="Y",$DM23,$DJ23)+GK$24*IF($DL23="Y",$DN23,$DK23))*100/GK$24,99)</f>
        <v>99</v>
      </c>
      <c r="GL20" s="124">
        <f>IFERROR(INDEX(Database!$BP$8:$BP$366,Plan_DBRow),99)</f>
        <v>99</v>
      </c>
      <c r="GM20" s="124">
        <f>IFERROR(INDEX(Database!$BP$8:$BP$366,Plan_DBRow),99)</f>
        <v>99</v>
      </c>
      <c r="GT20" s="89" t="s">
        <v>90</v>
      </c>
      <c r="GU20" s="107" t="str">
        <f>IFERROR(IF(OR(GV19:GY19,NOT(AND(GV9:GY9))),"",GU7),"")</f>
        <v/>
      </c>
      <c r="GV20" s="107" t="str">
        <f t="shared" ref="GV20:IC20" si="45">IFERROR(IF(GV19,TEXT(GV7,"m/d"),""),"")</f>
        <v/>
      </c>
      <c r="GW20" s="107" t="str">
        <f t="shared" si="45"/>
        <v/>
      </c>
      <c r="GX20" s="107" t="str">
        <f t="shared" si="45"/>
        <v/>
      </c>
      <c r="GY20" s="107" t="str">
        <f t="shared" si="45"/>
        <v/>
      </c>
      <c r="GZ20" s="107" t="str">
        <f t="shared" si="45"/>
        <v/>
      </c>
      <c r="HA20" s="107" t="str">
        <f t="shared" si="45"/>
        <v/>
      </c>
      <c r="HB20" s="107" t="str">
        <f t="shared" si="45"/>
        <v/>
      </c>
      <c r="HC20" s="107" t="str">
        <f t="shared" si="45"/>
        <v/>
      </c>
      <c r="HD20" s="107" t="str">
        <f t="shared" si="45"/>
        <v/>
      </c>
      <c r="HE20" s="107" t="str">
        <f t="shared" si="45"/>
        <v/>
      </c>
      <c r="HF20" s="107" t="str">
        <f t="shared" si="45"/>
        <v/>
      </c>
      <c r="HG20" s="107" t="str">
        <f t="shared" si="45"/>
        <v/>
      </c>
      <c r="HH20" s="107" t="str">
        <f t="shared" si="45"/>
        <v/>
      </c>
      <c r="HI20" s="107" t="str">
        <f t="shared" si="45"/>
        <v/>
      </c>
      <c r="HJ20" s="107" t="str">
        <f t="shared" si="45"/>
        <v/>
      </c>
      <c r="HK20" s="107" t="str">
        <f t="shared" si="45"/>
        <v/>
      </c>
      <c r="HL20" s="107" t="str">
        <f t="shared" si="45"/>
        <v/>
      </c>
      <c r="HM20" s="107" t="str">
        <f t="shared" si="45"/>
        <v/>
      </c>
      <c r="HN20" s="107" t="str">
        <f t="shared" si="45"/>
        <v/>
      </c>
      <c r="HO20" s="107" t="str">
        <f t="shared" si="45"/>
        <v/>
      </c>
      <c r="HP20" s="107" t="str">
        <f t="shared" si="45"/>
        <v/>
      </c>
      <c r="HQ20" s="107" t="str">
        <f t="shared" si="45"/>
        <v/>
      </c>
      <c r="HR20" s="107" t="str">
        <f t="shared" si="45"/>
        <v/>
      </c>
      <c r="HS20" s="107" t="str">
        <f t="shared" si="45"/>
        <v/>
      </c>
      <c r="HT20" s="107" t="str">
        <f t="shared" si="45"/>
        <v/>
      </c>
      <c r="HU20" s="107" t="str">
        <f t="shared" si="45"/>
        <v/>
      </c>
      <c r="HV20" s="107" t="str">
        <f t="shared" si="45"/>
        <v/>
      </c>
      <c r="HW20" s="107" t="str">
        <f t="shared" si="45"/>
        <v/>
      </c>
      <c r="HX20" s="107" t="str">
        <f t="shared" si="45"/>
        <v/>
      </c>
      <c r="HY20" s="107" t="str">
        <f t="shared" si="45"/>
        <v/>
      </c>
      <c r="HZ20" s="107" t="str">
        <f t="shared" si="45"/>
        <v/>
      </c>
      <c r="IA20" s="107" t="str">
        <f t="shared" si="45"/>
        <v/>
      </c>
      <c r="IB20" s="107" t="str">
        <f t="shared" si="45"/>
        <v/>
      </c>
      <c r="IC20" s="107" t="str">
        <f t="shared" si="45"/>
        <v/>
      </c>
      <c r="ID20" s="107" t="str">
        <f>IFERROR(IF(OR(HZ19:IC19,NOT(AND(HZ9:IC9))),"",ID7),"")</f>
        <v/>
      </c>
      <c r="IH20" t="e">
        <f>TEXT(INDEX(GY7:ID7,IH19),"m/d")</f>
        <v>#N/A</v>
      </c>
    </row>
    <row r="21" spans="1:246" ht="18" customHeight="1" x14ac:dyDescent="0.25">
      <c r="A21" s="167" t="s">
        <v>91</v>
      </c>
      <c r="B21" s="184"/>
      <c r="C21" s="234" t="str">
        <f t="shared" si="7"/>
        <v xml:space="preserve"> </v>
      </c>
      <c r="D21" s="168"/>
      <c r="E21" s="169">
        <f t="shared" si="28"/>
        <v>99</v>
      </c>
      <c r="F21" s="311"/>
      <c r="G21" s="311"/>
      <c r="H21" s="311"/>
      <c r="I21" s="277"/>
      <c r="J21" s="256" t="str">
        <f>IF(TDU_IDd,"Delivery:","")</f>
        <v/>
      </c>
      <c r="K21" s="252" t="s">
        <v>92</v>
      </c>
      <c r="L21" s="256" t="s">
        <v>93</v>
      </c>
      <c r="M21" s="253" t="s">
        <v>94</v>
      </c>
      <c r="N21" s="277"/>
      <c r="O21" s="277"/>
      <c r="P21" s="277"/>
      <c r="Q21" s="236"/>
      <c r="R21" s="277"/>
      <c r="S21" s="277"/>
      <c r="T21" s="308" t="str">
        <f>IF(AND(Show_Plan,NOT(Locked),Rate_Type="High"),"Meter Read Date:","")</f>
        <v/>
      </c>
      <c r="U21" s="308"/>
      <c r="V21" s="304" t="s">
        <v>95</v>
      </c>
      <c r="W21" s="305"/>
      <c r="X21" s="277"/>
      <c r="Y21" s="277"/>
      <c r="Z21" s="277"/>
      <c r="AA21" s="277"/>
      <c r="AB21" s="277"/>
      <c r="AC21" s="277"/>
      <c r="AD21" s="277"/>
      <c r="AE21" s="277"/>
      <c r="AF21" s="277"/>
      <c r="AG21" s="277"/>
      <c r="AH21" s="277"/>
      <c r="AI21" s="277"/>
      <c r="AJ21" s="277"/>
      <c r="AK21" s="277"/>
      <c r="AL21" s="277"/>
      <c r="AM21" s="277"/>
      <c r="AN21" s="277"/>
      <c r="AO21" s="277"/>
      <c r="AP21" s="277"/>
      <c r="AQ21" s="277"/>
      <c r="AR21" s="277"/>
      <c r="AS21" s="277"/>
      <c r="AT21" s="277"/>
      <c r="AU21" s="277"/>
      <c r="AV21" s="277"/>
      <c r="AW21" s="277"/>
      <c r="AX21" s="277"/>
      <c r="AY21" s="277"/>
      <c r="AZ21" s="277"/>
      <c r="BA21" s="277"/>
      <c r="BB21" s="277"/>
      <c r="BC21" s="277"/>
      <c r="BD21" s="277"/>
      <c r="BE21" s="86" t="s">
        <v>96</v>
      </c>
      <c r="BF21" s="6" t="str">
        <f>IFERROR(INDEX(Database!$Q$8:$Q$366,Plan_DBRow),"")</f>
        <v/>
      </c>
      <c r="BG21" s="1">
        <v>12</v>
      </c>
      <c r="BH21" s="121">
        <f t="shared" si="8"/>
        <v>3.3740360483687821</v>
      </c>
      <c r="BI21" s="117">
        <f t="shared" si="9"/>
        <v>1</v>
      </c>
      <c r="BJ21" s="117">
        <f t="shared" si="10"/>
        <v>1</v>
      </c>
      <c r="BK21" s="125">
        <v>4.3852875000000006E-2</v>
      </c>
      <c r="BL21" s="125">
        <f t="shared" si="11"/>
        <v>4.3852875000000006E-2</v>
      </c>
      <c r="BM21" s="131">
        <f t="shared" si="36"/>
        <v>46357</v>
      </c>
      <c r="BN21" s="89"/>
      <c r="BO21" s="89" t="e">
        <f t="shared" si="13"/>
        <v>#VALUE!</v>
      </c>
      <c r="BP21" s="89" t="str">
        <f t="shared" si="14"/>
        <v/>
      </c>
      <c r="BQ21">
        <v>1004</v>
      </c>
      <c r="BR21" s="93">
        <f t="shared" si="15"/>
        <v>0.86180257510729619</v>
      </c>
      <c r="BS21">
        <f t="shared" si="29"/>
        <v>0</v>
      </c>
      <c r="BT21" s="96" t="b">
        <f t="shared" si="30"/>
        <v>0</v>
      </c>
      <c r="BU21" s="81">
        <f t="shared" si="31"/>
        <v>1004</v>
      </c>
      <c r="BV21" s="132">
        <f t="shared" si="16"/>
        <v>0</v>
      </c>
      <c r="BW21" s="124">
        <f t="shared" si="17"/>
        <v>99</v>
      </c>
      <c r="BX21" s="124">
        <f t="shared" si="32"/>
        <v>99</v>
      </c>
      <c r="BY21" s="80">
        <f t="shared" si="33"/>
        <v>0</v>
      </c>
      <c r="BZ21" s="124">
        <f t="shared" si="18"/>
        <v>99</v>
      </c>
      <c r="CA21" s="80">
        <f t="shared" si="33"/>
        <v>0</v>
      </c>
      <c r="CB21" s="124">
        <f t="shared" si="19"/>
        <v>99</v>
      </c>
      <c r="CC21" s="80" t="e">
        <f t="shared" si="20"/>
        <v>#N/A</v>
      </c>
      <c r="CD21" s="117" t="str">
        <f t="shared" si="34"/>
        <v>D</v>
      </c>
      <c r="CE21" s="80" t="e">
        <f t="shared" si="21"/>
        <v>#N/A</v>
      </c>
      <c r="CF21" s="128" t="str">
        <f t="shared" si="22"/>
        <v/>
      </c>
      <c r="CG21" s="128" t="str">
        <f t="shared" si="23"/>
        <v/>
      </c>
      <c r="CH21" s="128" t="str">
        <f t="shared" si="24"/>
        <v/>
      </c>
      <c r="CI21" s="80">
        <f t="shared" si="25"/>
        <v>0</v>
      </c>
      <c r="CJ21" s="80">
        <f t="shared" si="26"/>
        <v>0</v>
      </c>
      <c r="CK21" s="136" t="e">
        <f>INDEX(Cycles!$B$9:$B$3122,MATCH(DATE(YEAR($BM21),MONTH($BM21),BF$9),IF(TDU="CENTERPOINT",Cycles!$E$9:$E$3122,Cycles!$H$9:$H$3122),1))+0.5</f>
        <v>#N/A</v>
      </c>
      <c r="CL21" s="137" t="e">
        <f>INDEX(IF(TDU="CENTERPOINT",Cycles!$D$9:$D$3122,Cycles!$G$9:$G$3122),MATCH(DATE(YEAR($BM21),MONTH($BM21),$BF$9),IF(TDU="CENTERPOINT",Cycles!$E$9:$E$3122,Cycles!$H$9:$H$3122),1))</f>
        <v>#N/A</v>
      </c>
      <c r="CM21" s="80"/>
      <c r="DL21" t="e">
        <f>IF(TDU="CENTERPOINT",1,IF(TDU="ONCOR",2,NA()))</f>
        <v>#N/A</v>
      </c>
      <c r="DM21" s="35" t="e">
        <f>INDEX(Database!$BF$4:$BG$5,$DL$21,1)</f>
        <v>#N/A</v>
      </c>
      <c r="DN21" s="35" t="e">
        <f>INDEX(Database!$BF$4:$BG$5,$DL$21,2)</f>
        <v>#N/A</v>
      </c>
      <c r="DP21" s="95" t="s">
        <v>97</v>
      </c>
      <c r="DQ21" t="str">
        <f>IF(Show_Plan,"Plan rate","")</f>
        <v/>
      </c>
      <c r="EC21" t="str">
        <f>IF(Show_Plan,"Plan #"&amp;Selected_Plan&amp;" Rate vs Usage","")</f>
        <v/>
      </c>
      <c r="ED21" t="str">
        <f>IF(Show_Plan,"kWh/mo","")</f>
        <v/>
      </c>
      <c r="EE21" t="str">
        <f>IF(Show_Plan,"Monthly usages","")</f>
        <v/>
      </c>
      <c r="EF21" t="str">
        <f>IF(Show_Plan,"¢/
kWh","")</f>
        <v/>
      </c>
      <c r="GB21">
        <v>1.2</v>
      </c>
      <c r="GC21">
        <v>1.2</v>
      </c>
      <c r="GD21">
        <v>1</v>
      </c>
      <c r="GE21">
        <v>1</v>
      </c>
      <c r="GF21">
        <v>1</v>
      </c>
      <c r="GG21">
        <v>1</v>
      </c>
      <c r="GH21">
        <v>1</v>
      </c>
      <c r="GI21">
        <v>1</v>
      </c>
      <c r="GJ21">
        <v>1</v>
      </c>
      <c r="GK21">
        <v>1</v>
      </c>
      <c r="GT21" s="89" t="s">
        <v>98</v>
      </c>
      <c r="GU21" t="str">
        <f t="shared" ref="GU21:ID21" si="46">IF(TDU_IDd,IF(GU9=0,GU18,NA()),"")</f>
        <v/>
      </c>
      <c r="GV21" t="str">
        <f t="shared" si="46"/>
        <v/>
      </c>
      <c r="GW21" t="str">
        <f t="shared" si="46"/>
        <v/>
      </c>
      <c r="GX21" t="str">
        <f t="shared" si="46"/>
        <v/>
      </c>
      <c r="GY21" t="str">
        <f t="shared" si="46"/>
        <v/>
      </c>
      <c r="GZ21" t="str">
        <f t="shared" si="46"/>
        <v/>
      </c>
      <c r="HA21" t="str">
        <f t="shared" si="46"/>
        <v/>
      </c>
      <c r="HB21" t="str">
        <f t="shared" si="46"/>
        <v/>
      </c>
      <c r="HC21" t="str">
        <f t="shared" si="46"/>
        <v/>
      </c>
      <c r="HD21" t="str">
        <f t="shared" si="46"/>
        <v/>
      </c>
      <c r="HE21" t="str">
        <f t="shared" si="46"/>
        <v/>
      </c>
      <c r="HF21" t="str">
        <f t="shared" si="46"/>
        <v/>
      </c>
      <c r="HG21" t="str">
        <f t="shared" si="46"/>
        <v/>
      </c>
      <c r="HH21" t="str">
        <f t="shared" si="46"/>
        <v/>
      </c>
      <c r="HI21" t="str">
        <f t="shared" si="46"/>
        <v/>
      </c>
      <c r="HJ21" t="str">
        <f t="shared" si="46"/>
        <v/>
      </c>
      <c r="HK21" t="str">
        <f t="shared" si="46"/>
        <v/>
      </c>
      <c r="HL21" t="str">
        <f t="shared" si="46"/>
        <v/>
      </c>
      <c r="HM21" t="str">
        <f t="shared" si="46"/>
        <v/>
      </c>
      <c r="HN21" t="str">
        <f t="shared" si="46"/>
        <v/>
      </c>
      <c r="HO21" t="str">
        <f t="shared" si="46"/>
        <v/>
      </c>
      <c r="HP21" t="str">
        <f t="shared" si="46"/>
        <v/>
      </c>
      <c r="HQ21" t="str">
        <f t="shared" si="46"/>
        <v/>
      </c>
      <c r="HR21" t="str">
        <f t="shared" si="46"/>
        <v/>
      </c>
      <c r="HS21" t="str">
        <f t="shared" si="46"/>
        <v/>
      </c>
      <c r="HT21" t="str">
        <f t="shared" si="46"/>
        <v/>
      </c>
      <c r="HU21" t="str">
        <f t="shared" si="46"/>
        <v/>
      </c>
      <c r="HV21" t="str">
        <f t="shared" si="46"/>
        <v/>
      </c>
      <c r="HW21" t="str">
        <f t="shared" si="46"/>
        <v/>
      </c>
      <c r="HX21" t="str">
        <f t="shared" si="46"/>
        <v/>
      </c>
      <c r="HY21" t="str">
        <f t="shared" si="46"/>
        <v/>
      </c>
      <c r="HZ21" t="str">
        <f t="shared" si="46"/>
        <v/>
      </c>
      <c r="IA21" t="str">
        <f t="shared" si="46"/>
        <v/>
      </c>
      <c r="IB21" t="str">
        <f t="shared" si="46"/>
        <v/>
      </c>
      <c r="IC21" t="str">
        <f t="shared" si="46"/>
        <v/>
      </c>
      <c r="ID21" t="str">
        <f t="shared" si="46"/>
        <v/>
      </c>
    </row>
    <row r="22" spans="1:246" ht="18" customHeight="1" x14ac:dyDescent="0.25">
      <c r="A22" s="170" t="str">
        <f>IF(1,"Tot:","")</f>
        <v>Tot:</v>
      </c>
      <c r="B22" s="309">
        <f>IF(1,BV4,"")</f>
        <v>0</v>
      </c>
      <c r="C22" s="309"/>
      <c r="D22" s="309"/>
      <c r="E22" s="169" t="str">
        <f>IF(Usage,$BW$3,"")</f>
        <v/>
      </c>
      <c r="F22" s="215" t="str">
        <f>IF(ISNUMBER(Plan_Cost),Plan_Cost,"")</f>
        <v/>
      </c>
      <c r="G22" s="313" t="str">
        <f>IF(AND(0,Show_Plan,OR(Months_Entered&lt;12,BI4&lt;BJ4)),"* Est'd","")</f>
        <v/>
      </c>
      <c r="H22" s="313"/>
      <c r="I22" s="277"/>
      <c r="J22" s="277"/>
      <c r="K22" s="277"/>
      <c r="L22" s="277"/>
      <c r="M22" s="296" t="str">
        <f>"Ver "&amp; TEXT(Rel_Date, "m/d/yy.hh") &amp;IFERROR("-"&amp;INDEX(Database!$D$8:$D$366,Plan_DBRow),"")&amp;", ©2025 PTP, LLC"&amp;IF(Show_Plan,"
Please email me free RateAlerts for this usage and new plan:
"&amp;$BU$2,"")</f>
        <v>Ver 9/5/26.07, ©2025 PTP, LLC</v>
      </c>
      <c r="N22" s="296"/>
      <c r="O22" s="296"/>
      <c r="P22" s="296"/>
      <c r="Q22" s="296"/>
      <c r="R22" s="296"/>
      <c r="S22" s="277"/>
      <c r="T22" s="277"/>
      <c r="U22" s="277"/>
      <c r="V22" s="277"/>
      <c r="W22" s="277"/>
      <c r="X22" s="277"/>
      <c r="Y22" s="277"/>
      <c r="Z22" s="277"/>
      <c r="AA22" s="277"/>
      <c r="AB22" s="277"/>
      <c r="AC22" s="277"/>
      <c r="AD22" s="277"/>
      <c r="AE22" s="277"/>
      <c r="AF22" s="277"/>
      <c r="AG22" s="277"/>
      <c r="AH22" s="277"/>
      <c r="AI22" s="277"/>
      <c r="AJ22" s="277"/>
      <c r="AK22" s="277"/>
      <c r="AL22" s="277"/>
      <c r="AM22" s="277"/>
      <c r="AN22" s="277"/>
      <c r="AO22" s="277"/>
      <c r="AP22" s="277"/>
      <c r="AQ22" s="277"/>
      <c r="AR22" s="277"/>
      <c r="AS22" s="277"/>
      <c r="AT22" s="277"/>
      <c r="AU22" s="277"/>
      <c r="AV22" s="277"/>
      <c r="AW22" s="277"/>
      <c r="AX22" s="277"/>
      <c r="AY22" s="277"/>
      <c r="AZ22" s="277"/>
      <c r="BA22" s="277"/>
      <c r="BB22" s="277"/>
      <c r="BC22" s="277"/>
      <c r="BD22" s="277"/>
      <c r="BE22" s="86" t="s">
        <v>99</v>
      </c>
      <c r="BF22" s="6" t="b">
        <f>IFERROR(INDEX(Database!$BH$8:$BH$366,$BF19),FALSE)</f>
        <v>0</v>
      </c>
      <c r="BG22" s="1">
        <v>13</v>
      </c>
      <c r="BH22" s="121"/>
      <c r="BI22" s="117"/>
      <c r="BJ22" s="117"/>
      <c r="BK22" s="117"/>
      <c r="BL22" s="117"/>
      <c r="BM22" s="131">
        <f t="shared" si="36"/>
        <v>46388</v>
      </c>
      <c r="BN22" s="89"/>
      <c r="BO22" s="89"/>
      <c r="BP22" s="89"/>
      <c r="BR22" s="93"/>
      <c r="BT22" s="96"/>
      <c r="BU22" s="81"/>
      <c r="BV22" s="80"/>
      <c r="BW22" s="117"/>
      <c r="BX22" s="117"/>
      <c r="BY22" s="80"/>
      <c r="BZ22" s="117"/>
      <c r="CA22" s="80"/>
      <c r="CB22" s="117"/>
      <c r="CC22" s="117"/>
      <c r="CD22" s="117"/>
      <c r="CE22" s="117"/>
      <c r="CF22" s="117"/>
      <c r="CG22" s="117"/>
      <c r="CH22" s="117"/>
      <c r="CI22" s="117"/>
      <c r="CJ22" s="117"/>
      <c r="CK22" s="136" t="e">
        <f>INDEX(Cycles!$B$9:$B$3122,MATCH(DATE(YEAR($BM22),MONTH($BM22),BF$9),IF(TDU="CENTERPOINT",Cycles!$E$9:$E$3122,Cycles!$H$9:$H$3122),1))+0.5</f>
        <v>#N/A</v>
      </c>
      <c r="CL22" s="137" t="e">
        <f>INDEX(IF(TDU="CENTERPOINT",Cycles!$D$9:$D$3122,Cycles!$G$9:$G$3122),MATCH(DATE(YEAR($BM22),MONTH($BM22),$BF$9),IF(TDU="CENTERPOINT",Cycles!$E$9:$E$3122,Cycles!$H$9:$H$3122),1))</f>
        <v>#N/A</v>
      </c>
      <c r="CM22" s="80"/>
      <c r="CN22">
        <f>MATCH(CN$25,Database!$AG$7:$BG$7,0)</f>
        <v>1</v>
      </c>
      <c r="CO22">
        <f>MATCH(CO$25,Database!$AG$7:$BG$7,0)</f>
        <v>2</v>
      </c>
      <c r="CP22">
        <f>MATCH(CP$25,Database!$AG$7:$BG$7,0)</f>
        <v>3</v>
      </c>
      <c r="CQ22">
        <f>MATCH(CQ$25,Database!$AG$7:$BG$7,0)</f>
        <v>4</v>
      </c>
      <c r="CR22">
        <f>MATCH(CR$25,Database!$AG$7:$BG$7,0)</f>
        <v>5</v>
      </c>
      <c r="CS22">
        <f>MATCH(CS$25,Database!$AG$7:$BG$7,0)</f>
        <v>6</v>
      </c>
      <c r="CT22">
        <f>MATCH(CT$25,Database!$AG$7:$BG$7,0)</f>
        <v>7</v>
      </c>
      <c r="CU22">
        <f>MATCH(CU$25,Database!$AG$7:$BG$7,0)</f>
        <v>8</v>
      </c>
      <c r="CV22">
        <f>MATCH(CV$25,Database!$AG$7:$BG$7,0)</f>
        <v>9</v>
      </c>
      <c r="CW22">
        <f>MATCH(CW$25,Database!$AG$7:$BG$7,0)</f>
        <v>10</v>
      </c>
      <c r="CX22">
        <f>MATCH(CX$25,Database!$AG$7:$BG$7,0)</f>
        <v>11</v>
      </c>
      <c r="CY22">
        <f>MATCH(CY$25,Database!$AG$7:$BG$7,0)</f>
        <v>12</v>
      </c>
      <c r="CZ22">
        <f>MATCH(CZ$25,Database!$AG$7:$BG$7,0)</f>
        <v>13</v>
      </c>
      <c r="DA22">
        <f>MATCH(DA$25,Database!$AG$7:$BG$7,0)</f>
        <v>14</v>
      </c>
      <c r="DB22">
        <f>MATCH(DB$25,Database!$AG$7:$BG$7,0)</f>
        <v>15</v>
      </c>
      <c r="DC22">
        <f>MATCH(DC$25,Database!$AG$7:$BG$7,0)</f>
        <v>16</v>
      </c>
      <c r="DD22">
        <f>MATCH(DD$25,Database!$AG$7:$BG$7,0)</f>
        <v>17</v>
      </c>
      <c r="DE22">
        <f>MATCH(DE$25,Database!$AG$7:$BG$7,0)</f>
        <v>18</v>
      </c>
      <c r="DF22">
        <f>MATCH(DF$25,Database!$AG$7:$BG$7,0)</f>
        <v>19</v>
      </c>
      <c r="DG22">
        <f>MATCH(DG$25,Database!$AG$7:$BG$7,0)</f>
        <v>20</v>
      </c>
      <c r="DH22">
        <f>MATCH(DH$25,Database!$AG$7:$BG$7,0)</f>
        <v>21</v>
      </c>
      <c r="DI22">
        <f>MATCH(DI$25,Database!$AG$7:$BG$7,0)</f>
        <v>22</v>
      </c>
      <c r="DJ22">
        <f>MATCH(DJ$25,Database!$AG$7:$BG$7,0)</f>
        <v>23</v>
      </c>
      <c r="DK22">
        <f>MATCH(DK$25,Database!$AG$7:$BG$7,0)</f>
        <v>24</v>
      </c>
      <c r="DL22">
        <f>MATCH(DL$25,Database!$AG$7:$BG$7,0)</f>
        <v>25</v>
      </c>
      <c r="DM22">
        <f>MATCH(DM$25,Database!$AG$7:$BG$7,0)</f>
        <v>26</v>
      </c>
      <c r="DN22">
        <f>MATCH(DN$25,Database!$AG$7:$BG$7,0)</f>
        <v>27</v>
      </c>
      <c r="DP22" s="95" t="s">
        <v>100</v>
      </c>
      <c r="DQ22" s="87"/>
      <c r="DR22" s="87"/>
      <c r="DS22" s="87"/>
      <c r="DT22" s="87"/>
      <c r="DU22" s="87"/>
      <c r="DV22" s="87"/>
      <c r="DW22" s="87"/>
      <c r="DX22" s="87"/>
      <c r="DY22" s="87"/>
      <c r="DZ22" s="87"/>
      <c r="EA22" s="87"/>
      <c r="EB22" s="87"/>
      <c r="EC22">
        <f t="array" ref="EC22:EN22">TRANSPOSE($BH$10:$BH$21)</f>
        <v>4.3925165411819238</v>
      </c>
      <c r="ED22">
        <v>5.3124344056583102</v>
      </c>
      <c r="EE22">
        <v>6.3309148984714518</v>
      </c>
      <c r="EF22">
        <v>7.3165411818390078</v>
      </c>
      <c r="EG22">
        <v>8.3350216746521504</v>
      </c>
      <c r="EH22">
        <v>9.3206479580197055</v>
      </c>
      <c r="EI22">
        <v>10.339128450832847</v>
      </c>
      <c r="EJ22">
        <v>11.357608943645989</v>
      </c>
      <c r="EK22">
        <v>0.3514487793749424</v>
      </c>
      <c r="EL22">
        <v>1.369929272188084</v>
      </c>
      <c r="EM22">
        <v>2.3555555555556404</v>
      </c>
      <c r="EN22">
        <v>3.3740360483687821</v>
      </c>
      <c r="EO22" s="87"/>
      <c r="EP22" s="87"/>
      <c r="EQ22" s="87"/>
      <c r="GB22" s="196">
        <v>2500</v>
      </c>
      <c r="GC22" s="196">
        <v>3000</v>
      </c>
      <c r="GD22" s="196">
        <v>3500</v>
      </c>
      <c r="GE22" s="196">
        <v>4000</v>
      </c>
      <c r="GF22" s="196">
        <v>5000</v>
      </c>
      <c r="GG22" s="196">
        <v>6000</v>
      </c>
      <c r="GH22" s="196">
        <v>7000</v>
      </c>
      <c r="GI22" s="196">
        <v>8000</v>
      </c>
      <c r="GJ22" s="196">
        <v>9000</v>
      </c>
      <c r="GK22" s="196">
        <v>10000</v>
      </c>
      <c r="GL22" t="str">
        <f>IF(Show_Plan,"Avg annual rate","")</f>
        <v/>
      </c>
      <c r="GT22" s="89" t="s">
        <v>101</v>
      </c>
      <c r="GU22" s="107" t="str">
        <f t="shared" ref="GU22:ID22" si="47">IF(ISNUMBER(GU21),TEXT(GU7,"m/d"),"")</f>
        <v/>
      </c>
      <c r="GV22" s="107" t="str">
        <f t="shared" si="47"/>
        <v/>
      </c>
      <c r="GW22" s="107" t="str">
        <f t="shared" si="47"/>
        <v/>
      </c>
      <c r="GX22" s="107" t="str">
        <f t="shared" si="47"/>
        <v/>
      </c>
      <c r="GY22" s="107" t="str">
        <f t="shared" si="47"/>
        <v/>
      </c>
      <c r="GZ22" s="107" t="str">
        <f t="shared" si="47"/>
        <v/>
      </c>
      <c r="HA22" s="107" t="str">
        <f t="shared" si="47"/>
        <v/>
      </c>
      <c r="HB22" s="107" t="str">
        <f t="shared" si="47"/>
        <v/>
      </c>
      <c r="HC22" s="107" t="str">
        <f t="shared" si="47"/>
        <v/>
      </c>
      <c r="HD22" s="107" t="str">
        <f t="shared" si="47"/>
        <v/>
      </c>
      <c r="HE22" s="107" t="str">
        <f t="shared" si="47"/>
        <v/>
      </c>
      <c r="HF22" s="107" t="str">
        <f t="shared" si="47"/>
        <v/>
      </c>
      <c r="HG22" s="107" t="str">
        <f t="shared" si="47"/>
        <v/>
      </c>
      <c r="HH22" s="107" t="str">
        <f t="shared" si="47"/>
        <v/>
      </c>
      <c r="HI22" s="107" t="str">
        <f t="shared" si="47"/>
        <v/>
      </c>
      <c r="HJ22" s="107" t="str">
        <f t="shared" si="47"/>
        <v/>
      </c>
      <c r="HK22" s="107" t="str">
        <f t="shared" si="47"/>
        <v/>
      </c>
      <c r="HL22" s="107" t="str">
        <f t="shared" si="47"/>
        <v/>
      </c>
      <c r="HM22" s="107" t="str">
        <f t="shared" si="47"/>
        <v/>
      </c>
      <c r="HN22" s="107" t="str">
        <f t="shared" si="47"/>
        <v/>
      </c>
      <c r="HO22" s="107" t="str">
        <f t="shared" si="47"/>
        <v/>
      </c>
      <c r="HP22" s="107" t="str">
        <f t="shared" si="47"/>
        <v/>
      </c>
      <c r="HQ22" s="107" t="str">
        <f t="shared" si="47"/>
        <v/>
      </c>
      <c r="HR22" s="107" t="str">
        <f t="shared" si="47"/>
        <v/>
      </c>
      <c r="HS22" s="107" t="str">
        <f t="shared" si="47"/>
        <v/>
      </c>
      <c r="HT22" s="107" t="str">
        <f t="shared" si="47"/>
        <v/>
      </c>
      <c r="HU22" s="107" t="str">
        <f t="shared" si="47"/>
        <v/>
      </c>
      <c r="HV22" s="107" t="str">
        <f t="shared" si="47"/>
        <v/>
      </c>
      <c r="HW22" s="107" t="str">
        <f t="shared" si="47"/>
        <v/>
      </c>
      <c r="HX22" s="107" t="str">
        <f t="shared" si="47"/>
        <v/>
      </c>
      <c r="HY22" s="107" t="str">
        <f t="shared" si="47"/>
        <v/>
      </c>
      <c r="HZ22" s="107" t="str">
        <f t="shared" si="47"/>
        <v/>
      </c>
      <c r="IA22" s="107" t="str">
        <f t="shared" si="47"/>
        <v/>
      </c>
      <c r="IB22" s="107" t="str">
        <f t="shared" si="47"/>
        <v/>
      </c>
      <c r="IC22" s="107" t="str">
        <f t="shared" si="47"/>
        <v/>
      </c>
      <c r="ID22" s="107" t="str">
        <f t="shared" si="47"/>
        <v/>
      </c>
    </row>
    <row r="23" spans="1:246" ht="18" customHeight="1" thickBot="1" x14ac:dyDescent="0.3">
      <c r="A23" s="241" t="s">
        <v>102</v>
      </c>
      <c r="B23" s="294" t="str">
        <f>IF(OR(NOT(Selected),AND(Locked,Plan_Input&gt;Selected_Plan)),IF(AND(Term_Min=Term_Min_Recd,Term_Max=Term_Max_Recd),"◄  Step ③: Pick a plan # here.","◄  Step ③: Pick a plan # here.")," of "&amp; Plans_Count&amp;" matches."&amp;IF(AND(Term_Min=Term_Min_Recd,Term_Max=Term_Max_Recd,Selected_Plan&lt;&gt;Default_Plan)," (We suggest #"&amp;Default_Plan&amp;".)",""))</f>
        <v>◄  Step ③: Pick a plan # here.</v>
      </c>
      <c r="C23" s="295"/>
      <c r="D23" s="295"/>
      <c r="E23" s="295"/>
      <c r="F23" s="295"/>
      <c r="G23" s="295"/>
      <c r="H23" s="295"/>
      <c r="I23" s="277"/>
      <c r="J23" s="277"/>
      <c r="K23" s="277"/>
      <c r="L23" s="277"/>
      <c r="M23" s="213"/>
      <c r="N23" s="206"/>
      <c r="O23" s="206"/>
      <c r="P23" s="208" t="str">
        <f>IF(P24&gt;0,HYPERLINK("http://www.texaspowerguide.com/2017/green-energy-plans-reality/","🛈"),"")</f>
        <v/>
      </c>
      <c r="Q23" s="237"/>
      <c r="R23" s="206"/>
      <c r="S23" s="206"/>
      <c r="T23" s="206"/>
      <c r="U23" s="206"/>
      <c r="V23" s="277"/>
      <c r="W23" s="277"/>
      <c r="X23" s="277"/>
      <c r="Y23" s="277"/>
      <c r="Z23" s="277"/>
      <c r="AA23" s="277"/>
      <c r="AB23" s="277"/>
      <c r="AC23" s="277"/>
      <c r="AD23" s="277"/>
      <c r="AE23" s="277"/>
      <c r="AF23" s="277"/>
      <c r="AG23" s="277"/>
      <c r="AH23" s="277"/>
      <c r="AI23" s="277"/>
      <c r="AJ23" s="277"/>
      <c r="AK23" s="277"/>
      <c r="AL23" s="277"/>
      <c r="AM23" s="277"/>
      <c r="AN23" s="277"/>
      <c r="AO23" s="277"/>
      <c r="AP23" s="277"/>
      <c r="AQ23" s="277"/>
      <c r="AR23" s="277"/>
      <c r="AS23" s="277"/>
      <c r="AT23" s="277"/>
      <c r="AU23" s="277"/>
      <c r="AV23" s="277"/>
      <c r="AW23" s="277"/>
      <c r="AX23" s="277"/>
      <c r="AY23" s="277"/>
      <c r="AZ23" s="277"/>
      <c r="BA23" s="277"/>
      <c r="BB23" s="277"/>
      <c r="BC23" s="277"/>
      <c r="BD23" s="171"/>
      <c r="BE23" s="86" t="s">
        <v>103</v>
      </c>
      <c r="BF23" s="6" t="e">
        <f>MATCH(INDEX(Database!$F$8:$F$366,Plan_DBRow),REP_Info!$D$6:$D$250,0)</f>
        <v>#VALUE!</v>
      </c>
      <c r="BG23" s="1">
        <v>14</v>
      </c>
      <c r="BH23">
        <f>IF(1,0,IF(OR(Selected,Selected_Plan="?"),BI23*SIN((EDATE(Rel_Date,Plan_Length)-DATE(YEAR(EDATE(Rel_Date,Plan_Length)),1,0)-BJ23)*2*PI()/365),""))</f>
        <v>0</v>
      </c>
      <c r="BI23">
        <v>3.0000000000000001E-3</v>
      </c>
      <c r="BJ23">
        <v>76</v>
      </c>
      <c r="BM23" s="131">
        <f t="shared" si="36"/>
        <v>46419</v>
      </c>
      <c r="BV23" s="127"/>
      <c r="BX23" s="124"/>
      <c r="BY23" s="127"/>
      <c r="BZ23" s="124"/>
      <c r="CA23" s="127"/>
      <c r="CB23" s="124"/>
      <c r="CD23" s="124"/>
      <c r="CK23" s="136" t="e">
        <f>INDEX(Cycles!$B$9:$B$3122,MATCH(DATE(YEAR($BM23),MONTH($BM23),BF$9),IF(TDU="CENTERPOINT",Cycles!$E$9:$E$3122,Cycles!$H$9:$H$3122),1))+0.5</f>
        <v>#N/A</v>
      </c>
      <c r="CL23" s="137" t="e">
        <f>INDEX(IF(TDU="CENTERPOINT",Cycles!$D$9:$D$3122,Cycles!$G$9:$G$3122),MATCH(DATE(YEAR($BM23),MONTH($BM23),$BF$9),IF(TDU="CENTERPOINT",Cycles!$E$9:$E$3122,Cycles!$H$9:$H$3122),1))</f>
        <v>#N/A</v>
      </c>
      <c r="CN23" t="e">
        <f>INDEX(Database!$AG$8:$BG$366,Plan_DBRow,CN$22)</f>
        <v>#VALUE!</v>
      </c>
      <c r="CO23" t="e">
        <f>IF(ISBLANK(INDEX(Database!$AG$8:$BG$366,Plan_DBRow,CO$22)),"",INDEX(Database!$AG$8:$BG$366,Plan_DBRow,CO$22))</f>
        <v>#VALUE!</v>
      </c>
      <c r="CP23" t="e">
        <f>IF(ISBLANK(INDEX(Database!$AG$8:$BG$366,Plan_DBRow,CP$22)),"",INDEX(Database!$AG$8:$BG$366,Plan_DBRow,CP$22))</f>
        <v>#VALUE!</v>
      </c>
      <c r="CQ23" t="e">
        <f>IF(ISBLANK(INDEX(Database!$AG$8:$BG$366,Plan_DBRow,CQ$22)),"",INDEX(Database!$AG$8:$BG$366,Plan_DBRow,CQ$22))</f>
        <v>#VALUE!</v>
      </c>
      <c r="CR23" t="e">
        <f>IF(ISBLANK(INDEX(Database!$AG$8:$BG$366,Plan_DBRow,CR$22)),"",INDEX(Database!$AG$8:$BG$366,Plan_DBRow,CR$22))</f>
        <v>#VALUE!</v>
      </c>
      <c r="CS23" t="e">
        <f>IF(ISBLANK(INDEX(Database!$AG$8:$BG$366,Plan_DBRow,CS$22)),"",INDEX(Database!$AG$8:$BG$366,Plan_DBRow,CS$22))</f>
        <v>#VALUE!</v>
      </c>
      <c r="CT23" t="e">
        <f>IF(ISBLANK(INDEX(Database!$AG$8:$BG$366,Plan_DBRow,CT$22)),"",INDEX(Database!$AG$8:$BG$366,Plan_DBRow,CT$22))</f>
        <v>#VALUE!</v>
      </c>
      <c r="CU23" t="e">
        <f>IF(ISBLANK(INDEX(Database!$AG$8:$BG$366,Plan_DBRow,CU$22)),"",INDEX(Database!$AG$8:$BG$366,Plan_DBRow,CU$22))</f>
        <v>#VALUE!</v>
      </c>
      <c r="CV23" t="e">
        <f>IF(ISBLANK(INDEX(Database!$AG$8:$BG$366,Plan_DBRow,CV$22)),"",INDEX(Database!$AG$8:$BG$366,Plan_DBRow,CV$22))</f>
        <v>#VALUE!</v>
      </c>
      <c r="CW23" t="e">
        <f>IF(ISBLANK(INDEX(Database!$AG$8:$BG$366,Plan_DBRow,CW$22)),"",INDEX(Database!$AG$8:$BG$366,Plan_DBRow,CW$22))</f>
        <v>#VALUE!</v>
      </c>
      <c r="CX23" t="e">
        <f>IF(ISBLANK(INDEX(Database!$AG$8:$BG$366,Plan_DBRow,CX$22)),"",INDEX(Database!$AG$8:$BG$366,Plan_DBRow,CX$22))</f>
        <v>#VALUE!</v>
      </c>
      <c r="CY23" t="e">
        <f>INDEX(Database!$AG$8:$BG$366,Plan_DBRow,CY$22)</f>
        <v>#VALUE!</v>
      </c>
      <c r="CZ23" t="e">
        <f>INDEX(Database!$AG$8:$BG$366,Plan_DBRow,CZ$22)</f>
        <v>#VALUE!</v>
      </c>
      <c r="DA23" t="e">
        <f>INDEX(Database!$AG$8:$BG$366,Plan_DBRow,DA$22)</f>
        <v>#VALUE!</v>
      </c>
      <c r="DB23" t="e">
        <f>INDEX(Database!$AG$8:$BG$366,Plan_DBRow,DB$22)</f>
        <v>#VALUE!</v>
      </c>
      <c r="DC23" t="e">
        <f>INDEX(Database!$AG$8:$BG$366,Plan_DBRow,DC$22)</f>
        <v>#VALUE!</v>
      </c>
      <c r="DD23" t="e">
        <f>INDEX(Database!$AG$8:$BG$366,Plan_DBRow,DD$22)</f>
        <v>#VALUE!</v>
      </c>
      <c r="DE23" s="31" t="e">
        <f>INDEX(Database!$AG$8:$BG$366,Plan_DBRow,DE$22)</f>
        <v>#VALUE!</v>
      </c>
      <c r="DF23" s="31" t="e">
        <f>INDEX(Database!$AG$8:$BG$366,Plan_DBRow,DF$22)</f>
        <v>#VALUE!</v>
      </c>
      <c r="DG23" s="31" t="e">
        <f>INDEX(Database!$AG$8:$BG$366,Plan_DBRow,DG$22)</f>
        <v>#VALUE!</v>
      </c>
      <c r="DH23" s="31" t="e">
        <f>INDEX(Database!$AG$8:$BG$366,Plan_DBRow,DH$22)</f>
        <v>#VALUE!</v>
      </c>
      <c r="DI23" s="31" t="e">
        <f>INDEX(Database!$AG$8:$BG$366,Plan_DBRow,DI$22)</f>
        <v>#VALUE!</v>
      </c>
      <c r="DJ23" s="5" t="e">
        <f>INDEX(Database!$AG$8:$BG$366,Plan_DBRow,DJ$22)</f>
        <v>#VALUE!</v>
      </c>
      <c r="DK23" s="35" t="e">
        <f>INDEX(Database!$AG$8:$BG$366,Plan_DBRow,DK$22)</f>
        <v>#VALUE!</v>
      </c>
      <c r="DL23" s="6" t="e">
        <f>INDEX(Database!$AG$8:$BG$366,Plan_DBRow,DL$22)</f>
        <v>#VALUE!</v>
      </c>
      <c r="DM23" s="35" t="e">
        <f>INDEX(Database!$AG$8:$BG$366,Plan_DBRow,DM$22)</f>
        <v>#VALUE!</v>
      </c>
      <c r="DN23" s="35" t="e">
        <f>INDEX(Database!$AG$8:$BG$366,Plan_DBRow,DN$22)</f>
        <v>#VALUE!</v>
      </c>
      <c r="DP23" s="95" t="s">
        <v>104</v>
      </c>
      <c r="DQ23" s="2"/>
      <c r="DR23" s="2"/>
      <c r="DS23" s="2"/>
      <c r="DT23" s="2"/>
      <c r="DU23" s="2"/>
      <c r="DV23" s="2"/>
      <c r="DW23" s="2"/>
      <c r="DX23" s="2"/>
      <c r="DY23" s="2"/>
      <c r="EA23" s="196">
        <f t="shared" ref="EA23:EB23" si="48">EA24</f>
        <v>0</v>
      </c>
      <c r="EB23" s="196">
        <f t="shared" si="48"/>
        <v>0</v>
      </c>
      <c r="EC23" s="196">
        <f>EC24</f>
        <v>0</v>
      </c>
      <c r="ED23" s="196">
        <f t="shared" ref="ED23:EN23" si="49">ED25</f>
        <v>0</v>
      </c>
      <c r="EE23" s="196">
        <f t="shared" si="49"/>
        <v>0</v>
      </c>
      <c r="EF23" s="196">
        <f t="shared" si="49"/>
        <v>0</v>
      </c>
      <c r="EG23" s="196">
        <f t="shared" si="49"/>
        <v>0</v>
      </c>
      <c r="EH23" s="196">
        <f t="shared" si="49"/>
        <v>0</v>
      </c>
      <c r="EI23" s="196">
        <f t="shared" si="49"/>
        <v>0</v>
      </c>
      <c r="EJ23" s="196">
        <f t="shared" si="49"/>
        <v>0</v>
      </c>
      <c r="EK23" s="196">
        <f t="shared" si="49"/>
        <v>0</v>
      </c>
      <c r="EL23" s="196">
        <f t="shared" si="49"/>
        <v>0</v>
      </c>
      <c r="EM23" s="196">
        <f t="shared" si="49"/>
        <v>0</v>
      </c>
      <c r="EN23" s="196">
        <f t="shared" si="49"/>
        <v>0</v>
      </c>
      <c r="EO23" s="196">
        <f t="shared" ref="EO23:EQ23" si="50">IF(EO24&lt;$EA24,NA(),IF(EO24&gt;$EB24,NA(),EO24))</f>
        <v>0</v>
      </c>
      <c r="EP23" s="196">
        <f t="shared" si="50"/>
        <v>0</v>
      </c>
      <c r="EQ23" s="196">
        <f t="shared" si="50"/>
        <v>0</v>
      </c>
      <c r="ER23" s="196" t="e">
        <f>IF(ER24&lt;$EA24,NA(),IF(ER24&gt;$EB24,NA(),ER24))</f>
        <v>#N/A</v>
      </c>
      <c r="ES23" s="196" t="e">
        <f t="shared" ref="ES23:ET23" si="51">IF(ES24&lt;$EA24,NA(),IF(ES24&gt;$EB24,NA(),ES24))</f>
        <v>#N/A</v>
      </c>
      <c r="ET23" s="196" t="e">
        <f t="shared" si="51"/>
        <v>#N/A</v>
      </c>
      <c r="EU23" s="196" t="e">
        <f t="shared" ref="EU23:GK23" si="52">IF(EU24&lt;$EA24,NA(),IF(EU24&gt;$EB24,NA(),EU24))</f>
        <v>#N/A</v>
      </c>
      <c r="EV23" s="196" t="e">
        <f t="shared" si="52"/>
        <v>#N/A</v>
      </c>
      <c r="EW23" s="196" t="e">
        <f t="shared" si="52"/>
        <v>#N/A</v>
      </c>
      <c r="EX23" s="196" t="e">
        <f t="shared" si="52"/>
        <v>#N/A</v>
      </c>
      <c r="EY23" s="196" t="e">
        <f t="shared" si="52"/>
        <v>#N/A</v>
      </c>
      <c r="EZ23" s="196" t="e">
        <f t="shared" si="52"/>
        <v>#N/A</v>
      </c>
      <c r="FA23" s="196" t="e">
        <f t="shared" si="52"/>
        <v>#N/A</v>
      </c>
      <c r="FB23" s="196" t="e">
        <f t="shared" si="52"/>
        <v>#N/A</v>
      </c>
      <c r="FC23" s="196" t="e">
        <f t="shared" si="52"/>
        <v>#N/A</v>
      </c>
      <c r="FD23" s="196" t="e">
        <f t="shared" si="52"/>
        <v>#N/A</v>
      </c>
      <c r="FE23" s="196" t="e">
        <f t="shared" si="52"/>
        <v>#N/A</v>
      </c>
      <c r="FF23" s="196" t="e">
        <f t="shared" si="52"/>
        <v>#N/A</v>
      </c>
      <c r="FG23" s="196" t="e">
        <f t="shared" si="52"/>
        <v>#N/A</v>
      </c>
      <c r="FH23" s="196" t="e">
        <f t="shared" si="52"/>
        <v>#N/A</v>
      </c>
      <c r="FI23" s="196" t="e">
        <f t="shared" si="52"/>
        <v>#N/A</v>
      </c>
      <c r="FJ23" s="196" t="e">
        <f t="shared" si="52"/>
        <v>#N/A</v>
      </c>
      <c r="FK23" s="196" t="e">
        <f t="shared" si="52"/>
        <v>#N/A</v>
      </c>
      <c r="FL23" s="196" t="e">
        <f t="shared" si="52"/>
        <v>#N/A</v>
      </c>
      <c r="FM23" s="196" t="e">
        <f t="shared" si="52"/>
        <v>#N/A</v>
      </c>
      <c r="FN23" s="196" t="e">
        <f t="shared" si="52"/>
        <v>#N/A</v>
      </c>
      <c r="FO23" s="196" t="e">
        <f t="shared" si="52"/>
        <v>#N/A</v>
      </c>
      <c r="FP23" s="196" t="e">
        <f t="shared" si="52"/>
        <v>#N/A</v>
      </c>
      <c r="FQ23" s="196" t="e">
        <f t="shared" si="52"/>
        <v>#N/A</v>
      </c>
      <c r="FR23" s="196" t="e">
        <f t="shared" si="52"/>
        <v>#N/A</v>
      </c>
      <c r="FS23" s="196" t="e">
        <f t="shared" si="52"/>
        <v>#N/A</v>
      </c>
      <c r="FT23" s="196" t="e">
        <f t="shared" si="52"/>
        <v>#N/A</v>
      </c>
      <c r="FU23" s="196" t="e">
        <f t="shared" si="52"/>
        <v>#N/A</v>
      </c>
      <c r="FV23" s="196" t="e">
        <f t="shared" si="52"/>
        <v>#N/A</v>
      </c>
      <c r="FW23" s="196" t="e">
        <f t="shared" si="52"/>
        <v>#N/A</v>
      </c>
      <c r="FX23" s="196" t="e">
        <f t="shared" si="52"/>
        <v>#N/A</v>
      </c>
      <c r="FY23" s="196" t="e">
        <f t="shared" si="52"/>
        <v>#N/A</v>
      </c>
      <c r="FZ23" s="196" t="e">
        <f t="shared" si="52"/>
        <v>#N/A</v>
      </c>
      <c r="GA23" s="196" t="e">
        <f t="shared" si="52"/>
        <v>#N/A</v>
      </c>
      <c r="GB23" s="196" t="e">
        <f t="shared" si="52"/>
        <v>#N/A</v>
      </c>
      <c r="GC23" s="196" t="e">
        <f t="shared" si="52"/>
        <v>#N/A</v>
      </c>
      <c r="GD23" s="196" t="e">
        <f t="shared" si="52"/>
        <v>#N/A</v>
      </c>
      <c r="GE23" s="196" t="e">
        <f t="shared" si="52"/>
        <v>#N/A</v>
      </c>
      <c r="GF23" s="196" t="e">
        <f t="shared" si="52"/>
        <v>#N/A</v>
      </c>
      <c r="GG23" s="196" t="e">
        <f t="shared" si="52"/>
        <v>#N/A</v>
      </c>
      <c r="GH23" s="196" t="e">
        <f t="shared" si="52"/>
        <v>#N/A</v>
      </c>
      <c r="GI23" s="196" t="e">
        <f t="shared" si="52"/>
        <v>#N/A</v>
      </c>
      <c r="GJ23" s="196" t="e">
        <f t="shared" si="52"/>
        <v>#N/A</v>
      </c>
      <c r="GK23" s="196" t="e">
        <f t="shared" si="52"/>
        <v>#N/A</v>
      </c>
      <c r="GL23" s="196">
        <f t="shared" ref="GL23" si="53">IF(GL24&lt;$EA24,NA(),IF(GL24&gt;$EB24,NA(),GL24))</f>
        <v>0</v>
      </c>
      <c r="GM23" s="196">
        <f t="shared" ref="GM23" si="54">IF(GM24&lt;$EA24,NA(),IF(GM24&gt;$EB24,NA(),GM24))</f>
        <v>0</v>
      </c>
    </row>
    <row r="24" spans="1:246" s="2" customFormat="1" ht="18.75" customHeight="1" thickTop="1" thickBot="1" x14ac:dyDescent="0.35">
      <c r="A24" s="261">
        <f>Default_Plan+0.1</f>
        <v>1.1000000000000001</v>
      </c>
      <c r="B24" s="295"/>
      <c r="C24" s="295"/>
      <c r="D24" s="295"/>
      <c r="E24" s="295"/>
      <c r="F24" s="295"/>
      <c r="G24" s="295"/>
      <c r="H24" s="295"/>
      <c r="I24" s="216">
        <f>Term_Min_Recd</f>
        <v>12</v>
      </c>
      <c r="J24" s="216">
        <f>Term_Max_Recd</f>
        <v>12</v>
      </c>
      <c r="K24" s="248"/>
      <c r="L24" s="250"/>
      <c r="M24" s="210"/>
      <c r="N24" s="216" t="str">
        <f>Risk_Default</f>
        <v>Any</v>
      </c>
      <c r="O24" s="172"/>
      <c r="P24" s="216">
        <v>0</v>
      </c>
      <c r="Q24" s="237"/>
      <c r="R24" s="218"/>
      <c r="S24" s="302" t="s">
        <v>105</v>
      </c>
      <c r="T24" s="302"/>
      <c r="U24" s="172"/>
      <c r="V24" s="211" t="str">
        <f>IF(More_Plans,HYPERLINK("http://www.texaspowerguide.com/electricity-providers-family-tree/","🛈"),"")</f>
        <v/>
      </c>
      <c r="W24" s="217">
        <v>10</v>
      </c>
      <c r="X24" s="277"/>
      <c r="Y24" s="172"/>
      <c r="Z24" s="172"/>
      <c r="AA24" s="172"/>
      <c r="AB24" s="172"/>
      <c r="AC24" s="172"/>
      <c r="AD24" s="172"/>
      <c r="AE24" s="172"/>
      <c r="AF24" s="172"/>
      <c r="AG24" s="172"/>
      <c r="AH24" s="172"/>
      <c r="AI24" s="172"/>
      <c r="AJ24" s="172"/>
      <c r="AK24" s="172"/>
      <c r="AL24" s="172"/>
      <c r="AM24" s="172"/>
      <c r="AN24" s="172"/>
      <c r="AO24" s="172"/>
      <c r="AP24" s="172"/>
      <c r="AQ24" s="172"/>
      <c r="AR24" s="172"/>
      <c r="AS24" s="172"/>
      <c r="AT24" s="172"/>
      <c r="AU24" s="172"/>
      <c r="AV24" s="172"/>
      <c r="AW24" s="172"/>
      <c r="AX24" s="172"/>
      <c r="AY24" s="172"/>
      <c r="AZ24" s="172"/>
      <c r="BA24" s="172"/>
      <c r="BB24" s="172"/>
      <c r="BC24" s="172"/>
      <c r="BD24" s="171"/>
      <c r="BE24" s="2" t="s">
        <v>106</v>
      </c>
      <c r="BG24" s="2" t="s">
        <v>107</v>
      </c>
      <c r="BH24" s="122" t="s">
        <v>108</v>
      </c>
      <c r="BI24" s="2" t="s">
        <v>109</v>
      </c>
      <c r="BJ24" s="2" t="s">
        <v>110</v>
      </c>
      <c r="BN24" s="2" t="s">
        <v>111</v>
      </c>
      <c r="BQ24" s="63" t="s">
        <v>112</v>
      </c>
      <c r="BR24" s="1"/>
      <c r="BS24" s="2" t="s">
        <v>113</v>
      </c>
      <c r="BT24" s="2" t="s">
        <v>114</v>
      </c>
      <c r="BY24" s="53"/>
      <c r="BZ24"/>
      <c r="CA24" s="53"/>
      <c r="CN24"/>
      <c r="CO24" s="49" t="s">
        <v>115</v>
      </c>
      <c r="CP24"/>
      <c r="CQ24"/>
      <c r="CR24"/>
      <c r="CS24"/>
      <c r="CT24"/>
      <c r="CU24"/>
      <c r="CV24"/>
      <c r="CW24"/>
      <c r="CX24"/>
      <c r="CY24"/>
      <c r="CZ24" s="47" t="s">
        <v>116</v>
      </c>
      <c r="DA24"/>
      <c r="DB24"/>
      <c r="DC24"/>
      <c r="DD24"/>
      <c r="DE24"/>
      <c r="DF24"/>
      <c r="DG24" s="31"/>
      <c r="DH24" s="31"/>
      <c r="DI24" s="31"/>
      <c r="DJ24" s="44" t="s">
        <v>117</v>
      </c>
      <c r="DK24" s="31"/>
      <c r="DL24" s="6"/>
      <c r="DM24" s="35"/>
      <c r="DN24" s="35"/>
      <c r="DO24" s="87"/>
      <c r="DP24" s="95" t="s">
        <v>118</v>
      </c>
      <c r="DZ24" s="196">
        <v>500</v>
      </c>
      <c r="EA24" s="196">
        <f>INT(MIN($EC$25:$EN$25)*0.9/$DZ24)*$DZ24</f>
        <v>0</v>
      </c>
      <c r="EB24" s="196">
        <f>ROUNDUP(MAX($EC$25:$EN$25)*1.1/$DZ24,0)*$DZ24</f>
        <v>0</v>
      </c>
      <c r="EC24" s="196">
        <f t="array" ref="EC24:EN24">TRANSPOSE(Calc_inputs)</f>
        <v>0</v>
      </c>
      <c r="ED24" s="196">
        <v>0</v>
      </c>
      <c r="EE24" s="196">
        <v>0</v>
      </c>
      <c r="EF24" s="196">
        <v>0</v>
      </c>
      <c r="EG24" s="196">
        <v>0</v>
      </c>
      <c r="EH24" s="196">
        <v>0</v>
      </c>
      <c r="EI24" s="196">
        <v>0</v>
      </c>
      <c r="EJ24" s="196">
        <v>0</v>
      </c>
      <c r="EK24" s="196">
        <v>0</v>
      </c>
      <c r="EL24" s="196">
        <v>0</v>
      </c>
      <c r="EM24" s="196">
        <v>0</v>
      </c>
      <c r="EN24" s="196">
        <v>0</v>
      </c>
      <c r="EO24" s="196">
        <f>$EA$24</f>
        <v>0</v>
      </c>
      <c r="EP24" s="196">
        <f t="shared" ref="EP24:EQ24" si="55">$EA$24</f>
        <v>0</v>
      </c>
      <c r="EQ24" s="196">
        <f t="shared" si="55"/>
        <v>0</v>
      </c>
      <c r="ER24" s="196">
        <v>100</v>
      </c>
      <c r="ES24" s="196">
        <v>150</v>
      </c>
      <c r="ET24" s="196">
        <v>200</v>
      </c>
      <c r="EU24" s="196">
        <v>300</v>
      </c>
      <c r="EV24" s="196">
        <v>400</v>
      </c>
      <c r="EW24" s="196">
        <v>499</v>
      </c>
      <c r="EX24" s="196">
        <v>500</v>
      </c>
      <c r="EY24" s="196">
        <v>501</v>
      </c>
      <c r="EZ24" s="196">
        <v>600</v>
      </c>
      <c r="FA24" s="196">
        <v>700</v>
      </c>
      <c r="FB24" s="196">
        <v>750</v>
      </c>
      <c r="FC24" s="196">
        <v>799</v>
      </c>
      <c r="FD24" s="196">
        <v>800</v>
      </c>
      <c r="FE24" s="196">
        <v>900</v>
      </c>
      <c r="FF24" s="196">
        <v>999</v>
      </c>
      <c r="FG24" s="196">
        <v>1000</v>
      </c>
      <c r="FH24" s="196">
        <v>1001</v>
      </c>
      <c r="FI24" s="196">
        <v>1100</v>
      </c>
      <c r="FJ24" s="196">
        <v>1199</v>
      </c>
      <c r="FK24" s="196">
        <v>1200</v>
      </c>
      <c r="FL24" s="196">
        <v>1250</v>
      </c>
      <c r="FM24" s="196">
        <v>1251</v>
      </c>
      <c r="FN24" s="196">
        <v>1350</v>
      </c>
      <c r="FO24" s="196">
        <v>1400</v>
      </c>
      <c r="FP24" s="196">
        <v>1499</v>
      </c>
      <c r="FQ24" s="196">
        <v>1500</v>
      </c>
      <c r="FR24" s="196">
        <v>1501</v>
      </c>
      <c r="FS24" s="196">
        <v>1600</v>
      </c>
      <c r="FT24" s="196">
        <v>1800</v>
      </c>
      <c r="FU24" s="196">
        <v>1900</v>
      </c>
      <c r="FV24" s="196">
        <v>1999</v>
      </c>
      <c r="FW24" s="196">
        <v>2000</v>
      </c>
      <c r="FX24" s="196">
        <v>2001</v>
      </c>
      <c r="FY24" s="196">
        <v>2100</v>
      </c>
      <c r="FZ24" s="196">
        <v>2200</v>
      </c>
      <c r="GA24" s="196">
        <v>2300</v>
      </c>
      <c r="GB24" s="196">
        <v>2500</v>
      </c>
      <c r="GC24" s="196">
        <v>3000</v>
      </c>
      <c r="GD24" s="196">
        <v>3500</v>
      </c>
      <c r="GE24" s="196">
        <v>4000</v>
      </c>
      <c r="GF24" s="196">
        <v>5000</v>
      </c>
      <c r="GG24" s="196">
        <v>6000</v>
      </c>
      <c r="GH24" s="196">
        <v>7000</v>
      </c>
      <c r="GI24" s="196">
        <v>8000</v>
      </c>
      <c r="GJ24" s="196">
        <v>9000</v>
      </c>
      <c r="GK24" s="196">
        <v>10000</v>
      </c>
      <c r="GN24" s="87"/>
      <c r="GO24" s="87"/>
      <c r="GP24" s="87"/>
      <c r="GQ24" s="87"/>
      <c r="GR24" s="87"/>
      <c r="GS24" s="87"/>
      <c r="GT24" s="87"/>
      <c r="GU24" s="87"/>
      <c r="GV24" s="87"/>
      <c r="GW24" s="87"/>
      <c r="GX24" s="87"/>
      <c r="GY24" s="87"/>
      <c r="GZ24" s="87"/>
      <c r="HA24" s="87"/>
      <c r="HB24" s="87"/>
      <c r="HC24" s="87"/>
      <c r="HD24" s="87"/>
      <c r="HE24" s="87"/>
      <c r="HF24" s="87"/>
      <c r="HG24" s="87"/>
      <c r="HH24" s="87"/>
      <c r="HI24" s="87"/>
      <c r="HJ24" s="87"/>
      <c r="HK24" s="87"/>
      <c r="HL24" s="87"/>
      <c r="HM24" s="87"/>
      <c r="HN24" s="87"/>
      <c r="HO24" s="87"/>
      <c r="HP24" s="87"/>
      <c r="HQ24" s="87"/>
      <c r="HR24" s="87"/>
      <c r="HS24" s="87"/>
      <c r="HT24" s="87"/>
      <c r="HU24" s="87"/>
      <c r="HV24" s="87"/>
      <c r="HW24" s="87"/>
      <c r="HX24" s="87"/>
      <c r="HY24" s="87"/>
      <c r="HZ24" s="87"/>
      <c r="IA24" s="87"/>
      <c r="IB24" s="87"/>
      <c r="IC24" s="87"/>
      <c r="ID24" s="87"/>
      <c r="IE24" s="87"/>
      <c r="IF24" s="87"/>
      <c r="IG24" s="87"/>
      <c r="IH24" s="87"/>
      <c r="II24" s="87"/>
      <c r="IJ24" s="87"/>
      <c r="IK24" s="87"/>
      <c r="IL24" s="87"/>
    </row>
    <row r="25" spans="1:246" s="102" customFormat="1" ht="30" customHeight="1" thickTop="1" x14ac:dyDescent="0.3">
      <c r="A25" s="229" t="s">
        <v>102</v>
      </c>
      <c r="B25" s="286" t="s">
        <v>119</v>
      </c>
      <c r="C25" s="286"/>
      <c r="D25" s="286"/>
      <c r="E25" s="286"/>
      <c r="F25" s="286"/>
      <c r="G25" s="229" t="s">
        <v>120</v>
      </c>
      <c r="H25" s="229" t="s">
        <v>121</v>
      </c>
      <c r="I25" s="286" t="s">
        <v>122</v>
      </c>
      <c r="J25" s="286"/>
      <c r="K25" s="227" t="str">
        <f>IF(All_In,"Total
Avg /kWh","Energy
Avg /kWh")</f>
        <v>Total
Avg /kWh</v>
      </c>
      <c r="L25" s="228" t="str">
        <f>IF($BV$2&gt;11,12,$BV$2)&amp;"-Mo
Cost"&amp;IF(AND(Pick_A_Plan,BF21&lt;12,BV2&lt;&gt;BF21),"","")&amp;"▲"</f>
        <v>0-Mo
Cost▲</v>
      </c>
      <c r="M25" s="276" t="s">
        <v>123</v>
      </c>
      <c r="N25" s="286" t="s">
        <v>124</v>
      </c>
      <c r="O25" s="286"/>
      <c r="P25" s="229" t="s">
        <v>125</v>
      </c>
      <c r="Q25" s="238" t="str">
        <f>IF($BV$2&gt;11,12,$BV$2)&amp;"-Mo
Wgt'd"&amp;IF(AND(Pick_A_Plan,BK21&lt;12,CA2&lt;&gt;BK21),"","")</f>
        <v>0-Mo
Wgt'd</v>
      </c>
      <c r="R25" s="229" t="s">
        <v>126</v>
      </c>
      <c r="S25" s="306" t="s">
        <v>127</v>
      </c>
      <c r="T25" s="306"/>
      <c r="U25" s="276" t="s">
        <v>128</v>
      </c>
      <c r="V25" s="229" t="s">
        <v>129</v>
      </c>
      <c r="W25" s="229" t="s">
        <v>130</v>
      </c>
      <c r="X25" s="173"/>
      <c r="Y25" s="174" t="s">
        <v>131</v>
      </c>
      <c r="Z25" s="175" t="s">
        <v>132</v>
      </c>
      <c r="AA25" s="175" t="s">
        <v>133</v>
      </c>
      <c r="AB25" s="175" t="s">
        <v>134</v>
      </c>
      <c r="AC25" s="175" t="s">
        <v>135</v>
      </c>
      <c r="AD25" s="175" t="s">
        <v>136</v>
      </c>
      <c r="AE25" s="175" t="s">
        <v>137</v>
      </c>
      <c r="AF25" s="175" t="s">
        <v>138</v>
      </c>
      <c r="AG25" s="175" t="s">
        <v>139</v>
      </c>
      <c r="AH25" s="175" t="s">
        <v>140</v>
      </c>
      <c r="AI25" s="175" t="s">
        <v>141</v>
      </c>
      <c r="AJ25" s="175" t="s">
        <v>142</v>
      </c>
      <c r="AK25" s="175" t="s">
        <v>143</v>
      </c>
      <c r="AL25" s="175" t="s">
        <v>144</v>
      </c>
      <c r="AM25" s="175" t="s">
        <v>145</v>
      </c>
      <c r="AN25" s="175" t="s">
        <v>146</v>
      </c>
      <c r="AO25" s="175" t="s">
        <v>147</v>
      </c>
      <c r="AP25" s="175" t="s">
        <v>148</v>
      </c>
      <c r="AQ25" s="175" t="s">
        <v>149</v>
      </c>
      <c r="AR25" s="175" t="s">
        <v>150</v>
      </c>
      <c r="AS25" s="175" t="s">
        <v>151</v>
      </c>
      <c r="AT25" s="175" t="s">
        <v>152</v>
      </c>
      <c r="AU25" s="175" t="s">
        <v>153</v>
      </c>
      <c r="AV25" s="175" t="s">
        <v>154</v>
      </c>
      <c r="AW25" s="175" t="s">
        <v>155</v>
      </c>
      <c r="AX25" s="175" t="s">
        <v>156</v>
      </c>
      <c r="AY25" s="175" t="s">
        <v>157</v>
      </c>
      <c r="AZ25" s="175" t="s">
        <v>158</v>
      </c>
      <c r="BA25" s="175" t="s">
        <v>159</v>
      </c>
      <c r="BB25" s="175" t="s">
        <v>160</v>
      </c>
      <c r="BC25" s="175" t="s">
        <v>161</v>
      </c>
      <c r="BD25" s="176" t="s">
        <v>162</v>
      </c>
      <c r="BH25" s="123"/>
      <c r="BQ25" s="100"/>
      <c r="BR25" s="102">
        <v>2.5</v>
      </c>
      <c r="BS25"/>
      <c r="CN25" s="106" t="s">
        <v>163</v>
      </c>
      <c r="CO25" s="48" t="s">
        <v>164</v>
      </c>
      <c r="CP25" s="48" t="s">
        <v>165</v>
      </c>
      <c r="CQ25" s="48" t="s">
        <v>166</v>
      </c>
      <c r="CR25" s="48" t="s">
        <v>167</v>
      </c>
      <c r="CS25" s="48" t="s">
        <v>168</v>
      </c>
      <c r="CT25" s="48" t="s">
        <v>169</v>
      </c>
      <c r="CU25" s="48" t="s">
        <v>170</v>
      </c>
      <c r="CV25" s="48" t="s">
        <v>171</v>
      </c>
      <c r="CW25" s="48" t="s">
        <v>172</v>
      </c>
      <c r="CX25" s="48" t="s">
        <v>173</v>
      </c>
      <c r="CY25" s="45" t="s">
        <v>174</v>
      </c>
      <c r="CZ25" s="45" t="s">
        <v>175</v>
      </c>
      <c r="DA25" s="45" t="s">
        <v>176</v>
      </c>
      <c r="DB25" s="45" t="s">
        <v>177</v>
      </c>
      <c r="DC25" s="45" t="s">
        <v>178</v>
      </c>
      <c r="DD25" s="45" t="s">
        <v>179</v>
      </c>
      <c r="DE25" s="46" t="s">
        <v>180</v>
      </c>
      <c r="DF25" s="46" t="s">
        <v>181</v>
      </c>
      <c r="DG25" s="46" t="s">
        <v>182</v>
      </c>
      <c r="DH25" s="46" t="s">
        <v>183</v>
      </c>
      <c r="DI25" s="46" t="s">
        <v>184</v>
      </c>
      <c r="DJ25" s="42" t="s">
        <v>185</v>
      </c>
      <c r="DK25" s="42" t="s">
        <v>186</v>
      </c>
      <c r="DL25" s="42" t="s">
        <v>187</v>
      </c>
      <c r="DM25" s="43" t="s">
        <v>188</v>
      </c>
      <c r="DN25" s="43" t="s">
        <v>189</v>
      </c>
      <c r="DO25" s="101"/>
      <c r="DP25" s="95" t="s">
        <v>190</v>
      </c>
      <c r="DQ25" s="196">
        <f t="array" ref="DQ25:EB25">TRANSPOSE(Calc_inputs)</f>
        <v>0</v>
      </c>
      <c r="DR25" s="196">
        <v>0</v>
      </c>
      <c r="DS25" s="196">
        <v>0</v>
      </c>
      <c r="DT25" s="196">
        <v>0</v>
      </c>
      <c r="DU25" s="196">
        <v>0</v>
      </c>
      <c r="DV25" s="196">
        <v>0</v>
      </c>
      <c r="DW25" s="196">
        <v>0</v>
      </c>
      <c r="DX25" s="196">
        <v>0</v>
      </c>
      <c r="DY25" s="196">
        <v>0</v>
      </c>
      <c r="DZ25" s="196">
        <v>0</v>
      </c>
      <c r="EA25" s="196">
        <v>0</v>
      </c>
      <c r="EB25" s="196">
        <v>0</v>
      </c>
      <c r="EC25" s="196">
        <f t="array" ref="EC25:EN25">TRANSPOSE(Calc_inputs)</f>
        <v>0</v>
      </c>
      <c r="ED25" s="196">
        <v>0</v>
      </c>
      <c r="EE25" s="196">
        <v>0</v>
      </c>
      <c r="EF25" s="196">
        <v>0</v>
      </c>
      <c r="EG25" s="196">
        <v>0</v>
      </c>
      <c r="EH25" s="196">
        <v>0</v>
      </c>
      <c r="EI25" s="196">
        <v>0</v>
      </c>
      <c r="EJ25" s="196">
        <v>0</v>
      </c>
      <c r="EK25" s="196">
        <v>0</v>
      </c>
      <c r="EL25" s="196">
        <v>0</v>
      </c>
      <c r="EM25" s="196">
        <v>0</v>
      </c>
      <c r="EN25" s="196">
        <v>0</v>
      </c>
      <c r="EO25" s="196">
        <v>-40</v>
      </c>
      <c r="EP25" s="196">
        <v>-40</v>
      </c>
      <c r="EQ25" s="196">
        <v>-40</v>
      </c>
      <c r="ER25" s="196">
        <f t="shared" ref="ER25:GA25" si="56">ER24</f>
        <v>100</v>
      </c>
      <c r="ES25" s="196">
        <f t="shared" ref="ES25:ET25" si="57">ES24</f>
        <v>150</v>
      </c>
      <c r="ET25" s="196">
        <f t="shared" si="57"/>
        <v>200</v>
      </c>
      <c r="EU25" s="196">
        <f t="shared" si="56"/>
        <v>300</v>
      </c>
      <c r="EV25" s="196">
        <f t="shared" si="56"/>
        <v>400</v>
      </c>
      <c r="EW25" s="196">
        <f t="shared" si="56"/>
        <v>499</v>
      </c>
      <c r="EX25" s="196">
        <f t="shared" si="56"/>
        <v>500</v>
      </c>
      <c r="EY25" s="196">
        <f t="shared" si="56"/>
        <v>501</v>
      </c>
      <c r="EZ25" s="196">
        <f t="shared" si="56"/>
        <v>600</v>
      </c>
      <c r="FA25" s="196">
        <f t="shared" si="56"/>
        <v>700</v>
      </c>
      <c r="FB25" s="196">
        <f t="shared" si="56"/>
        <v>750</v>
      </c>
      <c r="FC25" s="196">
        <f t="shared" si="56"/>
        <v>799</v>
      </c>
      <c r="FD25" s="196">
        <f t="shared" si="56"/>
        <v>800</v>
      </c>
      <c r="FE25" s="196">
        <f t="shared" si="56"/>
        <v>900</v>
      </c>
      <c r="FF25" s="196">
        <f t="shared" si="56"/>
        <v>999</v>
      </c>
      <c r="FG25" s="196">
        <f t="shared" si="56"/>
        <v>1000</v>
      </c>
      <c r="FH25" s="196">
        <f t="shared" si="56"/>
        <v>1001</v>
      </c>
      <c r="FI25" s="196">
        <f t="shared" si="56"/>
        <v>1100</v>
      </c>
      <c r="FJ25" s="196">
        <f t="shared" si="56"/>
        <v>1199</v>
      </c>
      <c r="FK25" s="196">
        <f t="shared" si="56"/>
        <v>1200</v>
      </c>
      <c r="FL25" s="196">
        <f t="shared" si="56"/>
        <v>1250</v>
      </c>
      <c r="FM25" s="196">
        <f t="shared" si="56"/>
        <v>1251</v>
      </c>
      <c r="FN25" s="196">
        <f t="shared" si="56"/>
        <v>1350</v>
      </c>
      <c r="FO25" s="196">
        <f t="shared" si="56"/>
        <v>1400</v>
      </c>
      <c r="FP25" s="196">
        <f t="shared" si="56"/>
        <v>1499</v>
      </c>
      <c r="FQ25" s="196">
        <f t="shared" si="56"/>
        <v>1500</v>
      </c>
      <c r="FR25" s="196">
        <f t="shared" si="56"/>
        <v>1501</v>
      </c>
      <c r="FS25" s="196">
        <f t="shared" si="56"/>
        <v>1600</v>
      </c>
      <c r="FT25" s="196">
        <f t="shared" si="56"/>
        <v>1800</v>
      </c>
      <c r="FU25" s="196">
        <f t="shared" si="56"/>
        <v>1900</v>
      </c>
      <c r="FV25" s="196">
        <f t="shared" si="56"/>
        <v>1999</v>
      </c>
      <c r="FW25" s="196">
        <f t="shared" si="56"/>
        <v>2000</v>
      </c>
      <c r="FX25" s="196">
        <f t="shared" si="56"/>
        <v>2001</v>
      </c>
      <c r="FY25" s="196">
        <f t="shared" si="56"/>
        <v>2100</v>
      </c>
      <c r="FZ25" s="196">
        <f t="shared" si="56"/>
        <v>2200</v>
      </c>
      <c r="GA25" s="196">
        <f t="shared" si="56"/>
        <v>2300</v>
      </c>
      <c r="GB25" s="196">
        <f t="shared" ref="GB25:GK25" si="58">IF(MAX(Calc_inputs)*GB21&gt;GA25,INT(GB22/1.05),GA25)</f>
        <v>2300</v>
      </c>
      <c r="GC25" s="196">
        <f t="shared" si="58"/>
        <v>2300</v>
      </c>
      <c r="GD25" s="196">
        <f t="shared" si="58"/>
        <v>2300</v>
      </c>
      <c r="GE25" s="196">
        <f t="shared" si="58"/>
        <v>2300</v>
      </c>
      <c r="GF25" s="196">
        <f t="shared" si="58"/>
        <v>2300</v>
      </c>
      <c r="GG25" s="196">
        <f t="shared" si="58"/>
        <v>2300</v>
      </c>
      <c r="GH25" s="196">
        <f t="shared" si="58"/>
        <v>2300</v>
      </c>
      <c r="GI25" s="196">
        <f t="shared" si="58"/>
        <v>2300</v>
      </c>
      <c r="GJ25" s="196">
        <f t="shared" si="58"/>
        <v>2300</v>
      </c>
      <c r="GK25" s="196">
        <f t="shared" si="58"/>
        <v>2300</v>
      </c>
      <c r="GL25" s="196">
        <v>0</v>
      </c>
      <c r="GM25" s="196">
        <f>MAX($ER25:$GK25)</f>
        <v>2300</v>
      </c>
      <c r="GN25" s="101"/>
      <c r="GO25" s="101"/>
      <c r="GP25" s="101"/>
      <c r="GQ25" s="101"/>
      <c r="GR25" s="101"/>
      <c r="GS25" s="101"/>
      <c r="GT25" s="101"/>
      <c r="GU25" s="101"/>
      <c r="GV25" s="101"/>
      <c r="GW25" s="101"/>
      <c r="GX25" s="101"/>
      <c r="GY25" s="101"/>
      <c r="GZ25" s="101"/>
      <c r="HA25" s="101"/>
      <c r="HB25" s="101"/>
      <c r="HC25" s="101"/>
      <c r="HD25" s="101"/>
      <c r="HE25" s="101"/>
      <c r="HF25" s="101"/>
      <c r="HG25" s="101"/>
      <c r="HH25" s="101"/>
      <c r="HI25" s="101"/>
      <c r="HJ25" s="101"/>
      <c r="HK25" s="101"/>
      <c r="HL25" s="101"/>
      <c r="HM25" s="101"/>
      <c r="HN25" s="101"/>
      <c r="HO25" s="101"/>
      <c r="HP25" s="101"/>
      <c r="HQ25" s="101"/>
      <c r="HR25" s="101"/>
      <c r="HS25" s="101"/>
      <c r="HT25" s="101"/>
      <c r="HU25" s="101"/>
      <c r="HV25" s="101"/>
      <c r="HW25" s="101"/>
      <c r="HX25" s="101"/>
      <c r="HY25" s="101"/>
      <c r="HZ25" s="101"/>
      <c r="IA25" s="101"/>
      <c r="IB25" s="101"/>
      <c r="IC25" s="101"/>
      <c r="ID25" s="101"/>
      <c r="IE25" s="101"/>
      <c r="IF25" s="101"/>
      <c r="IG25" s="101"/>
      <c r="IH25" s="101"/>
      <c r="II25" s="101"/>
      <c r="IJ25" s="101"/>
      <c r="IK25" s="101"/>
      <c r="IL25" s="101"/>
    </row>
    <row r="26" spans="1:246" ht="15.95" customHeight="1" x14ac:dyDescent="0.25">
      <c r="A26" s="178" t="str">
        <f>IF(More_Plans,(INT((Selected_Plan-1)/10))*10+1,"")</f>
        <v/>
      </c>
      <c r="B26" s="293" t="str">
        <f>IF(More_Plans,IF(Locked,IF(Selected_Plan,$BZ26,$BV26),IFERROR(PROPER(INDEX(Database!$G$8:$G$366,$BQ26)),"")),"")</f>
        <v/>
      </c>
      <c r="C26" s="293"/>
      <c r="D26" s="293"/>
      <c r="E26" s="293"/>
      <c r="F26" s="293"/>
      <c r="G26" s="259" t="str">
        <f>IF(Locked,"",IFERROR(HYPERLINK(INDEX(Database!$Y$8:$Y$366,$BQ26),"EFL"),""))</f>
        <v/>
      </c>
      <c r="H26" s="259" t="str">
        <f>IF(Locked,"",IFERROR(HYPERLINK(INDEX(Database!$U$8:$U$366,$BQ26),"TOS"),""))</f>
        <v/>
      </c>
      <c r="I26" s="287" t="str">
        <f>IFERROR(INDEX(Database!$Q$8:$Q$366,$BQ26),"")</f>
        <v/>
      </c>
      <c r="J26" s="287"/>
      <c r="K26" s="220" t="str">
        <f>IFERROR(IF(All_In,INDEX(Database!$BQ$8:$BQ$366,$BQ26),INDEX(Database!$BR$8:$BR$366,$BQ26)),"")</f>
        <v/>
      </c>
      <c r="L26" s="221" t="str">
        <f>IFERROR(INDEX(Database!$BO$8:$BO$366,$BQ26),"")</f>
        <v/>
      </c>
      <c r="M26" s="242" t="str">
        <f>IFERROR(INDEX(Database!$CX$8:$CX$366,$BQ26),"")</f>
        <v/>
      </c>
      <c r="N26" s="222" t="str">
        <f>IFERROR(INDEX(Database!$BH$8:$BH$366,$BQ26),"")</f>
        <v/>
      </c>
      <c r="O26" s="223"/>
      <c r="P26" s="223" t="str">
        <f>IFERROR(INDEX(Database!$P$8:$P$366,$BQ26),"")</f>
        <v/>
      </c>
      <c r="Q26" s="239" t="str">
        <f>IFERROR(INDEX(Database!$CR$8:$CR$366,$BQ26),"")</f>
        <v/>
      </c>
      <c r="R26" s="224" t="str">
        <f>IFERROR(INDEX(Database!$AC$8:$AC$366,$BQ26),"")</f>
        <v/>
      </c>
      <c r="S26" s="298" t="str" cm="1">
        <f t="array" ref="S26">IF(More_Plans,IF(Locked,$CD26,IF(ISNUMBER($BT26),INDEX(REP_Info!$E$6:$E$250,$BT26),"")),"")</f>
        <v/>
      </c>
      <c r="T26" s="298"/>
      <c r="U26" s="254" t="str">
        <f>IF(More_Plans,IF(ISNUMBER($BT26),YEAR(INDEX(REP_Info!$J$6:$J$250,$BT26)),""),"")</f>
        <v/>
      </c>
      <c r="V26" s="225" t="str">
        <f>IF(More_Plans,IF(ISNUMBER($BT26),ROUND(INDEX(REP_Info!$G$6:$G$250,$BT26)/1000,0)&amp;"k",""),"")</f>
        <v/>
      </c>
      <c r="W26" s="226" t="str">
        <f>IFERROR(INDEX(Database!$BJ$8:$BJ$366,$BQ26),"")</f>
        <v/>
      </c>
      <c r="X26" s="300"/>
      <c r="Y26" s="272" t="str">
        <f>IFERROR(IF(ISBLANK(INDEX(TOS!$F$6:$AP$227,$BS26,Y$42)),"",INDEX(TOS!$F$6:$AP$227,$BS26,Y$42)),"")</f>
        <v/>
      </c>
      <c r="Z26" s="270" t="str">
        <f>IFERROR(IF(ISBLANK(INDEX(TOS!$F$6:$AP$227,$BS26,Z$42)),"",INDEX(TOS!$F$6:$AP$227,$BS26,Z$42)),"")</f>
        <v/>
      </c>
      <c r="AA26" s="270" t="str">
        <f>IFERROR(IF(ISBLANK(INDEX(TOS!$F$6:$AP$227,$BS26,AA$42)),"",INDEX(TOS!$F$6:$AP$227,$BS26,AA$42)),"")</f>
        <v/>
      </c>
      <c r="AB26" s="270" t="str">
        <f>IFERROR(IF(ISBLANK(INDEX(TOS!$F$6:$AP$227,$BS26,AB$42)),"",INDEX(TOS!$F$6:$AP$227,$BS26,AB$42)),"")</f>
        <v/>
      </c>
      <c r="AC26" s="270" t="str">
        <f>IFERROR(IF(ISBLANK(INDEX(TOS!$F$6:$AP$227,$BS26,AC$42)),"",INDEX(TOS!$F$6:$AP$227,$BS26,AC$42)),"")</f>
        <v/>
      </c>
      <c r="AD26" s="270" t="str">
        <f>IFERROR(IF(ISBLANK(INDEX(TOS!$F$6:$AP$227,$BS26,AD$42)),"",INDEX(TOS!$F$6:$AP$227,$BS26,AD$42)),"")</f>
        <v/>
      </c>
      <c r="AE26" s="270" t="str">
        <f>IFERROR(IF(ISBLANK(INDEX(TOS!$F$6:$AP$227,$BS26,AE$42)),"",INDEX(TOS!$F$6:$AP$227,$BS26,AE$42)),"")</f>
        <v/>
      </c>
      <c r="AF26" s="270" t="str">
        <f>IFERROR(IF(ISBLANK(INDEX(TOS!$F$6:$AP$227,$BS26,AF$42)),"",INDEX(TOS!$F$6:$AP$227,$BS26,AF$42)),"")</f>
        <v/>
      </c>
      <c r="AG26" s="270" t="str">
        <f>IFERROR(IF(ISBLANK(INDEX(TOS!$F$6:$AP$227,$BS26,AG$42)),"",INDEX(TOS!$F$6:$AP$227,$BS26,AG$42)),"")</f>
        <v/>
      </c>
      <c r="AH26" s="270" t="str">
        <f>IFERROR(IF(ISBLANK(INDEX(TOS!$F$6:$AP$227,$BS26,AH$42)),"",INDEX(TOS!$F$6:$AP$227,$BS26,AH$42)),"")</f>
        <v/>
      </c>
      <c r="AI26" s="270" t="str">
        <f>IFERROR(IF(ISBLANK(INDEX(TOS!$F$6:$AP$227,$BS26,AI$42)),"",INDEX(TOS!$F$6:$AP$227,$BS26,AI$42)),"")</f>
        <v/>
      </c>
      <c r="AJ26" s="270" t="str">
        <f>IFERROR(IF(ISBLANK(INDEX(TOS!$F$6:$AP$227,$BS26,AJ$42)),"",INDEX(TOS!$F$6:$AP$227,$BS26,AJ$42)),"")</f>
        <v/>
      </c>
      <c r="AK26" s="270" t="str">
        <f>IFERROR(IF(ISBLANK(INDEX(TOS!$F$6:$AP$227,$BS26,AK$42)),"",INDEX(TOS!$F$6:$AP$227,$BS26,AK$42)),"")</f>
        <v/>
      </c>
      <c r="AL26" s="270" t="str">
        <f>IFERROR(IF(ISBLANK(INDEX(TOS!$F$6:$AP$227,$BS26,AL$42)),"",INDEX(TOS!$F$6:$AP$227,$BS26,AL$42)),"")</f>
        <v/>
      </c>
      <c r="AM26" s="270" t="str">
        <f>IFERROR(IF(ISBLANK(INDEX(TOS!$F$6:$AP$227,$BS26,AM$42)),"",INDEX(TOS!$F$6:$AP$227,$BS26,AM$42)),"")</f>
        <v/>
      </c>
      <c r="AN26" s="270" t="str">
        <f>IFERROR(IF(ISBLANK(INDEX(TOS!$F$6:$AP$227,$BS26,AN$42)),"",INDEX(TOS!$F$6:$AP$227,$BS26,AN$42)),"")</f>
        <v/>
      </c>
      <c r="AO26" s="270" t="str">
        <f>IFERROR(IF(ISBLANK(INDEX(TOS!$F$6:$AP$227,$BS26,AO$42)),"",INDEX(TOS!$F$6:$AP$227,$BS26,AO$42)),"")</f>
        <v/>
      </c>
      <c r="AP26" s="270" t="str">
        <f>IFERROR(IF(ISBLANK(INDEX(TOS!$F$6:$AP$227,$BS26,AP$42)),"",INDEX(TOS!$F$6:$AP$227,$BS26,AP$42)),"")</f>
        <v/>
      </c>
      <c r="AQ26" s="270" t="str">
        <f>IFERROR(IF(ISBLANK(INDEX(TOS!$F$6:$AP$227,$BS26,AQ$42)),"",INDEX(TOS!$F$6:$AP$227,$BS26,AQ$42)),"")</f>
        <v/>
      </c>
      <c r="AR26" s="270" t="str">
        <f>IFERROR(IF(ISBLANK(INDEX(TOS!$F$6:$AP$227,$BS26,AR$42)),"",INDEX(TOS!$F$6:$AP$227,$BS26,AR$42)),"")</f>
        <v/>
      </c>
      <c r="AS26" s="270" t="str">
        <f>IFERROR(IF(ISBLANK(INDEX(TOS!$F$6:$AP$227,$BS26,AS$42)),"",INDEX(TOS!$F$6:$AP$227,$BS26,AS$42)),"")</f>
        <v/>
      </c>
      <c r="AT26" s="270" t="str">
        <f>IFERROR(IF(ISBLANK(INDEX(TOS!$F$6:$AP$227,$BS26,AT$42)),"",INDEX(TOS!$F$6:$AP$227,$BS26,AT$42)),"")</f>
        <v/>
      </c>
      <c r="AU26" s="270" t="str">
        <f>IFERROR(IF(ISBLANK(INDEX(TOS!$F$6:$AP$227,$BS26,AU$42)),"",INDEX(TOS!$F$6:$AP$227,$BS26,AU$42)),"")</f>
        <v/>
      </c>
      <c r="AV26" s="270" t="str">
        <f>IFERROR(IF(ISBLANK(INDEX(TOS!$F$6:$AP$227,$BS26,AV$42)),"",INDEX(TOS!$F$6:$AP$227,$BS26,AV$42)),"")</f>
        <v/>
      </c>
      <c r="AW26" s="270" t="str">
        <f>IFERROR(IF(ISBLANK(INDEX(TOS!$F$6:$AP$227,$BS26,AW$42)),"",INDEX(TOS!$F$6:$AP$227,$BS26,AW$42)),"")</f>
        <v/>
      </c>
      <c r="AX26" s="270" t="str">
        <f>IFERROR(IF(ISBLANK(INDEX(TOS!$F$6:$AP$227,$BS26,AX$42)),"",INDEX(TOS!$F$6:$AP$227,$BS26,AX$42)),"")</f>
        <v/>
      </c>
      <c r="AY26" s="270" t="str">
        <f>IFERROR(IF(ISBLANK(INDEX(TOS!$F$6:$AP$227,$BS26,AY$42)),"",INDEX(TOS!$F$6:$AP$227,$BS26,AY$42)),"")</f>
        <v/>
      </c>
      <c r="AZ26" s="270" t="str">
        <f>IFERROR(IF(ISBLANK(INDEX(TOS!$F$6:$AP$227,$BS26,AZ$42)),"",INDEX(TOS!$F$6:$AP$227,$BS26,AZ$42)),"")</f>
        <v/>
      </c>
      <c r="BA26" s="270" t="str">
        <f>IFERROR(IF(ISBLANK(INDEX(TOS!$F$6:$AP$227,$BS26,BA$42)),"",INDEX(TOS!$F$6:$AP$227,$BS26,BA$42)),"")</f>
        <v/>
      </c>
      <c r="BB26" s="270" t="str">
        <f>IFERROR(IF(ISBLANK(INDEX(TOS!$F$6:$AP$227,$BS26,BB$42)),"",INDEX(TOS!$F$6:$AP$227,$BS26,BB$42)),"")</f>
        <v/>
      </c>
      <c r="BC26" s="270" t="str">
        <f>IFERROR(IF(ISBLANK(INDEX(TOS!$F$6:$AP$227,$BS26,BC$42)),"",INDEX(TOS!$F$6:$AP$227,$BS26,BC$42)),"")</f>
        <v/>
      </c>
      <c r="BD26" s="177"/>
      <c r="BE26" s="86" t="s">
        <v>191</v>
      </c>
      <c r="BF26" s="6" t="b">
        <f>AND(Usage,Rate_Type="High",ISERROR(Bill_Cycle),NOT(Locked))</f>
        <v>0</v>
      </c>
      <c r="BH26" s="119" t="str">
        <f>IF(More_Plans,"@","")</f>
        <v/>
      </c>
      <c r="BJ26" t="str">
        <f>"   Did You Know?...
          You pay a Retailer for electricity
          AND your local Utility to deliver it.
"</f>
        <v xml:space="preserve">   Did You Know?...
          You pay a Retailer for electricity
          AND your local Utility to deliver it.
</v>
      </c>
      <c r="BQ26" s="6" t="e">
        <f>IF(More_Plans,MATCH($A26,Database!$CG$8:$CG$366,0),NA())</f>
        <v>#N/A</v>
      </c>
      <c r="BR26" s="118">
        <f>Locked*IFERROR((($K26-INDEX(Trends!$AA$5:$AA$8,MATCH($I26,{24,12,6,3},-1)))&lt;BR$25),0)</f>
        <v>0</v>
      </c>
      <c r="BS26" t="e">
        <f>MATCH(SUBSTITUTE(INDEX(Database!$U$8:$U$366,$BQ26),"~","~~"),TOS!$C$6:$C$227,0)</f>
        <v>#N/A</v>
      </c>
      <c r="BT26" t="e">
        <f>MATCH(INDEX(Database!$F$8:$F$366,$BQ26),REP_Info!$D$6:$D$250,0)</f>
        <v>#N/A</v>
      </c>
      <c r="BU26" t="str">
        <f>IFERROR(INDEX(Database!$CV$8:$CV$366,$BQ26),"")</f>
        <v/>
      </c>
      <c r="BV26" t="str">
        <f>""</f>
        <v/>
      </c>
      <c r="BZ26" t="str">
        <f>""</f>
        <v/>
      </c>
      <c r="CD26" t="s">
        <v>192</v>
      </c>
      <c r="CN26" t="e">
        <f>INDEX(Database!$AG$8:$BG$366,$BQ26,CN$22)</f>
        <v>#N/A</v>
      </c>
      <c r="CO26" t="e">
        <f>IF(ISBLANK(INDEX(Database!$AG$8:$BG$366,$BQ26,CO$22)),"",INDEX(Database!$AG$8:$BG$366,$BQ26,CO$22))</f>
        <v>#N/A</v>
      </c>
      <c r="CP26" t="e">
        <f>IF(ISBLANK(INDEX(Database!$AG$8:$BG$366,$BQ26,CP$22)),"",INDEX(Database!$AG$8:$BG$366,$BQ26,CP$22))</f>
        <v>#N/A</v>
      </c>
      <c r="CQ26" t="e">
        <f>IF(ISBLANK(INDEX(Database!$AG$8:$BG$366,$BQ26,CQ$22)),"",INDEX(Database!$AG$8:$BG$366,$BQ26,CQ$22))</f>
        <v>#N/A</v>
      </c>
      <c r="CR26" t="e">
        <f>IF(ISBLANK(INDEX(Database!$AG$8:$BG$366,$BQ26,CR$22)),"",INDEX(Database!$AG$8:$BG$366,$BQ26,CR$22))</f>
        <v>#N/A</v>
      </c>
      <c r="CS26" t="e">
        <f>IF(ISBLANK(INDEX(Database!$AG$8:$BG$366,$BQ26,CS$22)),"",INDEX(Database!$AG$8:$BG$366,$BQ26,CS$22))</f>
        <v>#N/A</v>
      </c>
      <c r="CT26" t="e">
        <f>IF(ISBLANK(INDEX(Database!$AG$8:$BG$366,$BQ26,CT$22)),"",INDEX(Database!$AG$8:$BG$366,$BQ26,CT$22))</f>
        <v>#N/A</v>
      </c>
      <c r="CU26" t="e">
        <f>IF(ISBLANK(INDEX(Database!$AG$8:$BG$366,$BQ26,CU$22)),"",INDEX(Database!$AG$8:$BG$366,$BQ26,CU$22))</f>
        <v>#N/A</v>
      </c>
      <c r="CV26" t="e">
        <f>IF(ISBLANK(INDEX(Database!$AG$8:$BG$366,$BQ26,CV$22)),"",INDEX(Database!$AG$8:$BG$366,$BQ26,CV$22))</f>
        <v>#N/A</v>
      </c>
      <c r="CW26" t="e">
        <f>IF(ISBLANK(INDEX(Database!$AG$8:$BG$366,$BQ26,CW$22)),"",INDEX(Database!$AG$8:$BG$366,$BQ26,CW$22))</f>
        <v>#N/A</v>
      </c>
      <c r="CX26" t="e">
        <f>IF(ISBLANK(INDEX(Database!$AG$8:$BG$366,$BQ26,CX$22)),"",INDEX(Database!$AG$8:$BG$366,$BQ26,CX$22))</f>
        <v>#N/A</v>
      </c>
      <c r="CY26" t="e">
        <f>INDEX(Database!$AG$8:$BG$366,$BQ26,CY$22)</f>
        <v>#N/A</v>
      </c>
      <c r="CZ26" t="e">
        <f>INDEX(Database!$AG$8:$BG$366,$BQ26,CZ$22)</f>
        <v>#N/A</v>
      </c>
      <c r="DA26" t="e">
        <f>INDEX(Database!$AG$8:$BG$366,$BQ26,DA$22)</f>
        <v>#N/A</v>
      </c>
      <c r="DB26" t="e">
        <f>INDEX(Database!$AG$8:$BG$366,$BQ26,DB$22)</f>
        <v>#N/A</v>
      </c>
      <c r="DC26" t="e">
        <f>INDEX(Database!$AG$8:$BG$366,$BQ26,DC$22)</f>
        <v>#N/A</v>
      </c>
      <c r="DD26" t="e">
        <f>INDEX(Database!$AG$8:$BG$366,$BQ26,DD$22)</f>
        <v>#N/A</v>
      </c>
      <c r="DE26" s="31" t="e">
        <f>INDEX(Database!$AG$8:$BG$366,$BQ26,DE$22)</f>
        <v>#N/A</v>
      </c>
      <c r="DF26" s="31" t="e">
        <f>INDEX(Database!$AG$8:$BG$366,$BQ26,DF$22)</f>
        <v>#N/A</v>
      </c>
      <c r="DG26" s="31" t="e">
        <f>INDEX(Database!$AG$8:$BG$366,$BQ26,DG$22)</f>
        <v>#N/A</v>
      </c>
      <c r="DH26" s="31" t="e">
        <f>INDEX(Database!$AG$8:$BG$366,$BQ26,DH$22)</f>
        <v>#N/A</v>
      </c>
      <c r="DI26" s="31" t="e">
        <f>INDEX(Database!$AG$8:$BG$366,$BQ26,DI$22)</f>
        <v>#N/A</v>
      </c>
      <c r="DJ26" s="5" t="e">
        <f>INDEX(Database!$AG$8:$BG$366,$BQ26,DJ$22)</f>
        <v>#N/A</v>
      </c>
      <c r="DK26" s="35" t="e">
        <f>INDEX(Database!$AG$8:$BG$366,$BQ26,DK$22)</f>
        <v>#N/A</v>
      </c>
      <c r="DL26" s="6" t="e">
        <f>INDEX(Database!$AG$8:$BG$366,$BQ26,DL$22)</f>
        <v>#N/A</v>
      </c>
      <c r="DM26" s="35" t="e">
        <f>INDEX(Database!$AG$8:$BG$366,$BQ26,DM$22)</f>
        <v>#N/A</v>
      </c>
      <c r="DN26" s="35" t="e">
        <f>INDEX(Database!$AG$8:$BG$366,$BQ26,DN$22)</f>
        <v>#N/A</v>
      </c>
      <c r="DO26" s="29"/>
      <c r="DP26" s="29"/>
      <c r="DQ26" s="124">
        <f t="shared" ref="DQ26:EB35" si="59">IFERROR((LOOKUP(DQ$25,$CO26:$CS26,$CT26:$CX26)+IF($CN26="Y",SUMPRODUCT($DE26:$DI26-$DD26:$DH26,DQ$25-$CY26:$DC26,N(DQ$25&gt;$CY26:$DC26)),DQ$25*LOOKUP(DQ$25,$CY26:$DC26,$DE26:$DI26))+IF($DL26="Y",$DM26,$DJ26)+DQ$25*IF($DL26="Y",$DN26,$DK26))*100/DQ$25,99)</f>
        <v>99</v>
      </c>
      <c r="DR26" s="124">
        <f t="shared" si="59"/>
        <v>99</v>
      </c>
      <c r="DS26" s="124">
        <f t="shared" si="59"/>
        <v>99</v>
      </c>
      <c r="DT26" s="124">
        <f t="shared" si="59"/>
        <v>99</v>
      </c>
      <c r="DU26" s="124">
        <f t="shared" si="59"/>
        <v>99</v>
      </c>
      <c r="DV26" s="124">
        <f t="shared" si="59"/>
        <v>99</v>
      </c>
      <c r="DW26" s="124">
        <f t="shared" si="59"/>
        <v>99</v>
      </c>
      <c r="DX26" s="124">
        <f t="shared" si="59"/>
        <v>99</v>
      </c>
      <c r="DY26" s="124">
        <f t="shared" si="59"/>
        <v>99</v>
      </c>
      <c r="DZ26" s="124">
        <f t="shared" si="59"/>
        <v>99</v>
      </c>
      <c r="EA26" s="124">
        <f t="shared" si="59"/>
        <v>99</v>
      </c>
      <c r="EB26" s="124">
        <f t="shared" si="59"/>
        <v>99</v>
      </c>
      <c r="EC26" s="197">
        <f t="shared" ref="EC26:EN35" si="60">IF($I26&gt;EC$22,EC$25,NA())</f>
        <v>0</v>
      </c>
      <c r="ED26" s="197">
        <f t="shared" si="60"/>
        <v>0</v>
      </c>
      <c r="EE26" s="197">
        <f t="shared" si="60"/>
        <v>0</v>
      </c>
      <c r="EF26" s="197">
        <f t="shared" si="60"/>
        <v>0</v>
      </c>
      <c r="EG26" s="197">
        <f t="shared" si="60"/>
        <v>0</v>
      </c>
      <c r="EH26" s="197">
        <f t="shared" si="60"/>
        <v>0</v>
      </c>
      <c r="EI26" s="197">
        <f t="shared" si="60"/>
        <v>0</v>
      </c>
      <c r="EJ26" s="197">
        <f t="shared" si="60"/>
        <v>0</v>
      </c>
      <c r="EK26" s="197">
        <f t="shared" si="60"/>
        <v>0</v>
      </c>
      <c r="EL26" s="197">
        <f t="shared" si="60"/>
        <v>0</v>
      </c>
      <c r="EM26" s="197">
        <f t="shared" si="60"/>
        <v>0</v>
      </c>
      <c r="EN26" s="197">
        <f t="shared" si="60"/>
        <v>0</v>
      </c>
      <c r="EO26" s="117">
        <v>0</v>
      </c>
      <c r="EP26" s="117">
        <v>100</v>
      </c>
      <c r="EQ26" s="124"/>
      <c r="ER26" s="124">
        <f t="shared" ref="ER26:FI35" si="61">IFERROR((LOOKUP(ER$25,$CO26:$CS26,$CT26:$CX26)+IF($CN26="Y",SUMPRODUCT($DE26:$DI26-$DD26:$DH26,ER$25-$CY26:$DC26,N(ER$25&gt;$CY26:$DC26)),ER$25*LOOKUP(ER$25,$CY26:$DC26,$DE26:$DI26))+IF($DL26="Y",$DM26,$DJ26)+ER$25*IF($DL26="Y",$DN26,$DK26))*100/ER$25,99)</f>
        <v>99</v>
      </c>
      <c r="ES26" s="124">
        <f t="shared" si="61"/>
        <v>99</v>
      </c>
      <c r="ET26" s="124">
        <f t="shared" si="61"/>
        <v>99</v>
      </c>
      <c r="EU26" s="124">
        <f t="shared" si="61"/>
        <v>99</v>
      </c>
      <c r="EV26" s="124">
        <f t="shared" si="61"/>
        <v>99</v>
      </c>
      <c r="EW26" s="124">
        <f t="shared" si="61"/>
        <v>99</v>
      </c>
      <c r="EX26" s="124">
        <f t="shared" si="61"/>
        <v>99</v>
      </c>
      <c r="EY26" s="124">
        <f t="shared" si="61"/>
        <v>99</v>
      </c>
      <c r="EZ26" s="124">
        <f t="shared" si="61"/>
        <v>99</v>
      </c>
      <c r="FA26" s="124">
        <f t="shared" si="61"/>
        <v>99</v>
      </c>
      <c r="FB26" s="124">
        <f t="shared" si="61"/>
        <v>99</v>
      </c>
      <c r="FC26" s="124">
        <f t="shared" si="61"/>
        <v>99</v>
      </c>
      <c r="FD26" s="124">
        <f t="shared" si="61"/>
        <v>99</v>
      </c>
      <c r="FE26" s="124">
        <f t="shared" si="61"/>
        <v>99</v>
      </c>
      <c r="FF26" s="124">
        <f t="shared" si="61"/>
        <v>99</v>
      </c>
      <c r="FG26" s="124">
        <f t="shared" si="61"/>
        <v>99</v>
      </c>
      <c r="FH26" s="124">
        <f t="shared" si="61"/>
        <v>99</v>
      </c>
      <c r="FI26" s="124">
        <f t="shared" si="61"/>
        <v>99</v>
      </c>
      <c r="FJ26" s="124">
        <f t="shared" ref="FJ26:FY35" si="62">IFERROR((LOOKUP(FJ$25,$CO26:$CS26,$CT26:$CX26)+IF($CN26="Y",SUMPRODUCT($DE26:$DI26-$DD26:$DH26,FJ$25-$CY26:$DC26,N(FJ$25&gt;$CY26:$DC26)),FJ$25*LOOKUP(FJ$25,$CY26:$DC26,$DE26:$DI26))+IF($DL26="Y",$DM26,$DJ26)+FJ$25*IF($DL26="Y",$DN26,$DK26))*100/FJ$25,99)</f>
        <v>99</v>
      </c>
      <c r="FK26" s="124">
        <f t="shared" si="62"/>
        <v>99</v>
      </c>
      <c r="FL26" s="124">
        <f t="shared" si="62"/>
        <v>99</v>
      </c>
      <c r="FM26" s="124">
        <f t="shared" si="62"/>
        <v>99</v>
      </c>
      <c r="FN26" s="124">
        <f t="shared" si="62"/>
        <v>99</v>
      </c>
      <c r="FO26" s="124">
        <f t="shared" si="62"/>
        <v>99</v>
      </c>
      <c r="FP26" s="124">
        <f t="shared" si="62"/>
        <v>99</v>
      </c>
      <c r="FQ26" s="124">
        <f t="shared" si="62"/>
        <v>99</v>
      </c>
      <c r="FR26" s="124">
        <f t="shared" si="62"/>
        <v>99</v>
      </c>
      <c r="FS26" s="124">
        <f t="shared" si="62"/>
        <v>99</v>
      </c>
      <c r="FT26" s="124">
        <f t="shared" si="62"/>
        <v>99</v>
      </c>
      <c r="FU26" s="124">
        <f t="shared" si="62"/>
        <v>99</v>
      </c>
      <c r="FV26" s="124">
        <f t="shared" si="62"/>
        <v>99</v>
      </c>
      <c r="FW26" s="124">
        <f t="shared" si="62"/>
        <v>99</v>
      </c>
      <c r="FX26" s="124">
        <f t="shared" si="62"/>
        <v>99</v>
      </c>
      <c r="FY26" s="124">
        <f t="shared" si="62"/>
        <v>99</v>
      </c>
      <c r="FZ26" s="124">
        <f t="shared" ref="FZ26:GK35" si="63">IFERROR((LOOKUP(FZ$25,$CO26:$CS26,$CT26:$CX26)+IF($CN26="Y",SUMPRODUCT($DE26:$DI26-$DD26:$DH26,FZ$25-$CY26:$DC26,N(FZ$25&gt;$CY26:$DC26)),FZ$25*LOOKUP(FZ$25,$CY26:$DC26,$DE26:$DI26))+IF($DL26="Y",$DM26,$DJ26)+FZ$25*IF($DL26="Y",$DN26,$DK26))*100/FZ$25,99)</f>
        <v>99</v>
      </c>
      <c r="GA26" s="124">
        <f t="shared" si="63"/>
        <v>99</v>
      </c>
      <c r="GB26" s="124">
        <f t="shared" si="63"/>
        <v>99</v>
      </c>
      <c r="GC26" s="124">
        <f t="shared" si="63"/>
        <v>99</v>
      </c>
      <c r="GD26" s="124">
        <f t="shared" si="63"/>
        <v>99</v>
      </c>
      <c r="GE26" s="124">
        <f t="shared" si="63"/>
        <v>99</v>
      </c>
      <c r="GF26" s="124">
        <f t="shared" si="63"/>
        <v>99</v>
      </c>
      <c r="GG26" s="124">
        <f t="shared" si="63"/>
        <v>99</v>
      </c>
      <c r="GH26" s="124">
        <f t="shared" si="63"/>
        <v>99</v>
      </c>
      <c r="GI26" s="124">
        <f t="shared" si="63"/>
        <v>99</v>
      </c>
      <c r="GJ26" s="124">
        <f t="shared" si="63"/>
        <v>99</v>
      </c>
      <c r="GK26" s="124">
        <f t="shared" si="63"/>
        <v>99</v>
      </c>
      <c r="GL26" s="29"/>
      <c r="GM26" s="29"/>
      <c r="GN26" s="29"/>
      <c r="GO26" s="29"/>
      <c r="GP26" s="29"/>
      <c r="GQ26" s="29"/>
      <c r="GR26" s="29"/>
      <c r="GS26" s="29"/>
      <c r="GT26" s="29"/>
      <c r="GU26" s="29"/>
      <c r="GV26" s="29"/>
      <c r="GW26" s="29"/>
      <c r="GX26" s="29"/>
      <c r="GY26" s="29"/>
      <c r="GZ26" s="29"/>
      <c r="HA26" s="29"/>
      <c r="HB26" s="29"/>
      <c r="HC26" s="29"/>
      <c r="HD26" s="29"/>
      <c r="HE26" s="29"/>
      <c r="HF26" s="29"/>
      <c r="HG26" s="29"/>
      <c r="HH26" s="29"/>
      <c r="HI26" s="29"/>
      <c r="HJ26" s="29"/>
      <c r="HK26" s="29"/>
      <c r="HL26" s="29"/>
      <c r="HM26" s="29"/>
      <c r="HN26" s="29"/>
      <c r="HO26" s="29"/>
      <c r="HP26" s="29"/>
      <c r="HQ26" s="29"/>
      <c r="HR26" s="29"/>
      <c r="HS26" s="29"/>
      <c r="HT26" s="29"/>
      <c r="HU26" s="29"/>
      <c r="HV26" s="29"/>
      <c r="HW26" s="29"/>
      <c r="HX26" s="29"/>
      <c r="HY26" s="29"/>
      <c r="HZ26" s="29"/>
      <c r="IA26" s="29"/>
      <c r="IB26" s="29"/>
      <c r="IC26" s="29"/>
      <c r="ID26" s="29"/>
      <c r="IE26" s="29"/>
      <c r="IF26" s="29"/>
      <c r="IG26" s="29"/>
      <c r="IH26" s="29"/>
      <c r="II26" s="29"/>
      <c r="IJ26" s="29"/>
      <c r="IK26" s="29"/>
      <c r="IL26" s="29"/>
    </row>
    <row r="27" spans="1:246" ht="15.95" customHeight="1" x14ac:dyDescent="0.25">
      <c r="A27" s="178" t="str">
        <f t="shared" ref="A27:A35" si="64">IF(More_Plans,A26+1,"")</f>
        <v/>
      </c>
      <c r="B27" s="285" t="str">
        <f>IF(More_Plans,IF(Locked,IF(Selected_Plan,$BZ27,$BV27),IFERROR(PROPER(INDEX(Database!$G$8:$G$366,$BQ27)),"")),"")</f>
        <v/>
      </c>
      <c r="C27" s="285"/>
      <c r="D27" s="285"/>
      <c r="E27" s="285"/>
      <c r="F27" s="285"/>
      <c r="G27" s="260" t="str">
        <f>IF(Locked,"",IFERROR(HYPERLINK(INDEX(Database!$Y$8:$Y$366,$BQ27),"EFL"),""))</f>
        <v/>
      </c>
      <c r="H27" s="260" t="str">
        <f>IF(Locked,"",IFERROR(HYPERLINK(INDEX(Database!$U$8:$U$366,$BQ27),"TOS"),""))</f>
        <v/>
      </c>
      <c r="I27" s="284" t="str">
        <f>IFERROR(INDEX(Database!$Q$8:$Q$366,$BQ27),"")</f>
        <v/>
      </c>
      <c r="J27" s="284"/>
      <c r="K27" s="195" t="str">
        <f>IFERROR(IF(All_In,INDEX(Database!$BQ$8:$BQ$366,$BQ27),INDEX(Database!$BR$8:$BR$366,$BQ27)),"")</f>
        <v/>
      </c>
      <c r="L27" s="194" t="str">
        <f>IFERROR(INDEX(Database!$BO$8:$BO$366,$BQ27),"")</f>
        <v/>
      </c>
      <c r="M27" s="243" t="str">
        <f>IFERROR(INDEX(Database!$CX$8:$CX$366,$BQ27),"")</f>
        <v/>
      </c>
      <c r="N27" s="201" t="str">
        <f>IFERROR(INDEX(Database!$BH$8:$BH$366,$BQ27),"")</f>
        <v/>
      </c>
      <c r="O27" s="179"/>
      <c r="P27" s="179" t="str">
        <f>IFERROR(INDEX(Database!$P$8:$P$366,$BQ27),"")</f>
        <v/>
      </c>
      <c r="Q27" s="240" t="str">
        <f>IFERROR(INDEX(Database!$CR$8:$CR$366,$BQ27),"")</f>
        <v/>
      </c>
      <c r="R27" s="180" t="str">
        <f>IFERROR(INDEX(Database!$AC$8:$AC$366,$BQ27),"")</f>
        <v/>
      </c>
      <c r="S27" s="298" t="str" cm="1">
        <f t="array" ref="S27">IF(More_Plans,IF(Locked,$CD27,IF(ISNUMBER($BT27),INDEX(REP_Info!$E$6:$E$250,$BT27),"")),"")</f>
        <v/>
      </c>
      <c r="T27" s="298"/>
      <c r="U27" s="212" t="str">
        <f>IF(More_Plans,IF(ISNUMBER($BT27),YEAR(INDEX(REP_Info!$J$6:$J$250,$BT27)),""),"")</f>
        <v/>
      </c>
      <c r="V27" s="199" t="str">
        <f>IF(More_Plans,IF(ISNUMBER($BT27),ROUND(INDEX(REP_Info!$G$6:$G$250,$BT27)/1000,0)&amp;"k",""),"")</f>
        <v/>
      </c>
      <c r="W27" s="181" t="str">
        <f>IFERROR(INDEX(Database!$BJ$8:$BJ$366,$BQ27),"")</f>
        <v/>
      </c>
      <c r="X27" s="300"/>
      <c r="Y27" s="272" t="str">
        <f>IFERROR(IF(ISBLANK(INDEX(TOS!$F$6:$AP$227,$BS27,Y$42)),"",INDEX(TOS!$F$6:$AP$227,$BS27,Y$42)),"")</f>
        <v/>
      </c>
      <c r="Z27" s="270" t="str">
        <f>IFERROR(IF(ISBLANK(INDEX(TOS!$F$6:$AP$227,$BS27,Z$42)),"",INDEX(TOS!$F$6:$AP$227,$BS27,Z$42)),"")</f>
        <v/>
      </c>
      <c r="AA27" s="270" t="str">
        <f>IFERROR(IF(ISBLANK(INDEX(TOS!$F$6:$AP$227,$BS27,AA$42)),"",INDEX(TOS!$F$6:$AP$227,$BS27,AA$42)),"")</f>
        <v/>
      </c>
      <c r="AB27" s="270" t="str">
        <f>IFERROR(IF(ISBLANK(INDEX(TOS!$F$6:$AP$227,$BS27,AB$42)),"",INDEX(TOS!$F$6:$AP$227,$BS27,AB$42)),"")</f>
        <v/>
      </c>
      <c r="AC27" s="270" t="str">
        <f>IFERROR(IF(ISBLANK(INDEX(TOS!$F$6:$AP$227,$BS27,AC$42)),"",INDEX(TOS!$F$6:$AP$227,$BS27,AC$42)),"")</f>
        <v/>
      </c>
      <c r="AD27" s="270" t="str">
        <f>IFERROR(IF(ISBLANK(INDEX(TOS!$F$6:$AP$227,$BS27,AD$42)),"",INDEX(TOS!$F$6:$AP$227,$BS27,AD$42)),"")</f>
        <v/>
      </c>
      <c r="AE27" s="270" t="str">
        <f>IFERROR(IF(ISBLANK(INDEX(TOS!$F$6:$AP$227,$BS27,AE$42)),"",INDEX(TOS!$F$6:$AP$227,$BS27,AE$42)),"")</f>
        <v/>
      </c>
      <c r="AF27" s="270" t="str">
        <f>IFERROR(IF(ISBLANK(INDEX(TOS!$F$6:$AP$227,$BS27,AF$42)),"",INDEX(TOS!$F$6:$AP$227,$BS27,AF$42)),"")</f>
        <v/>
      </c>
      <c r="AG27" s="270" t="str">
        <f>IFERROR(IF(ISBLANK(INDEX(TOS!$F$6:$AP$227,$BS27,AG$42)),"",INDEX(TOS!$F$6:$AP$227,$BS27,AG$42)),"")</f>
        <v/>
      </c>
      <c r="AH27" s="270" t="str">
        <f>IFERROR(IF(ISBLANK(INDEX(TOS!$F$6:$AP$227,$BS27,AH$42)),"",INDEX(TOS!$F$6:$AP$227,$BS27,AH$42)),"")</f>
        <v/>
      </c>
      <c r="AI27" s="270" t="str">
        <f>IFERROR(IF(ISBLANK(INDEX(TOS!$F$6:$AP$227,$BS27,AI$42)),"",INDEX(TOS!$F$6:$AP$227,$BS27,AI$42)),"")</f>
        <v/>
      </c>
      <c r="AJ27" s="270" t="str">
        <f>IFERROR(IF(ISBLANK(INDEX(TOS!$F$6:$AP$227,$BS27,AJ$42)),"",INDEX(TOS!$F$6:$AP$227,$BS27,AJ$42)),"")</f>
        <v/>
      </c>
      <c r="AK27" s="270" t="str">
        <f>IFERROR(IF(ISBLANK(INDEX(TOS!$F$6:$AP$227,$BS27,AK$42)),"",INDEX(TOS!$F$6:$AP$227,$BS27,AK$42)),"")</f>
        <v/>
      </c>
      <c r="AL27" s="270" t="str">
        <f>IFERROR(IF(ISBLANK(INDEX(TOS!$F$6:$AP$227,$BS27,AL$42)),"",INDEX(TOS!$F$6:$AP$227,$BS27,AL$42)),"")</f>
        <v/>
      </c>
      <c r="AM27" s="270" t="str">
        <f>IFERROR(IF(ISBLANK(INDEX(TOS!$F$6:$AP$227,$BS27,AM$42)),"",INDEX(TOS!$F$6:$AP$227,$BS27,AM$42)),"")</f>
        <v/>
      </c>
      <c r="AN27" s="270" t="str">
        <f>IFERROR(IF(ISBLANK(INDEX(TOS!$F$6:$AP$227,$BS27,AN$42)),"",INDEX(TOS!$F$6:$AP$227,$BS27,AN$42)),"")</f>
        <v/>
      </c>
      <c r="AO27" s="270" t="str">
        <f>IFERROR(IF(ISBLANK(INDEX(TOS!$F$6:$AP$227,$BS27,AO$42)),"",INDEX(TOS!$F$6:$AP$227,$BS27,AO$42)),"")</f>
        <v/>
      </c>
      <c r="AP27" s="270" t="str">
        <f>IFERROR(IF(ISBLANK(INDEX(TOS!$F$6:$AP$227,$BS27,AP$42)),"",INDEX(TOS!$F$6:$AP$227,$BS27,AP$42)),"")</f>
        <v/>
      </c>
      <c r="AQ27" s="270" t="str">
        <f>IFERROR(IF(ISBLANK(INDEX(TOS!$F$6:$AP$227,$BS27,AQ$42)),"",INDEX(TOS!$F$6:$AP$227,$BS27,AQ$42)),"")</f>
        <v/>
      </c>
      <c r="AR27" s="270" t="str">
        <f>IFERROR(IF(ISBLANK(INDEX(TOS!$F$6:$AP$227,$BS27,AR$42)),"",INDEX(TOS!$F$6:$AP$227,$BS27,AR$42)),"")</f>
        <v/>
      </c>
      <c r="AS27" s="270" t="str">
        <f>IFERROR(IF(ISBLANK(INDEX(TOS!$F$6:$AP$227,$BS27,AS$42)),"",INDEX(TOS!$F$6:$AP$227,$BS27,AS$42)),"")</f>
        <v/>
      </c>
      <c r="AT27" s="270" t="str">
        <f>IFERROR(IF(ISBLANK(INDEX(TOS!$F$6:$AP$227,$BS27,AT$42)),"",INDEX(TOS!$F$6:$AP$227,$BS27,AT$42)),"")</f>
        <v/>
      </c>
      <c r="AU27" s="270" t="str">
        <f>IFERROR(IF(ISBLANK(INDEX(TOS!$F$6:$AP$227,$BS27,AU$42)),"",INDEX(TOS!$F$6:$AP$227,$BS27,AU$42)),"")</f>
        <v/>
      </c>
      <c r="AV27" s="270" t="str">
        <f>IFERROR(IF(ISBLANK(INDEX(TOS!$F$6:$AP$227,$BS27,AV$42)),"",INDEX(TOS!$F$6:$AP$227,$BS27,AV$42)),"")</f>
        <v/>
      </c>
      <c r="AW27" s="270" t="str">
        <f>IFERROR(IF(ISBLANK(INDEX(TOS!$F$6:$AP$227,$BS27,AW$42)),"",INDEX(TOS!$F$6:$AP$227,$BS27,AW$42)),"")</f>
        <v/>
      </c>
      <c r="AX27" s="270" t="str">
        <f>IFERROR(IF(ISBLANK(INDEX(TOS!$F$6:$AP$227,$BS27,AX$42)),"",INDEX(TOS!$F$6:$AP$227,$BS27,AX$42)),"")</f>
        <v/>
      </c>
      <c r="AY27" s="270" t="str">
        <f>IFERROR(IF(ISBLANK(INDEX(TOS!$F$6:$AP$227,$BS27,AY$42)),"",INDEX(TOS!$F$6:$AP$227,$BS27,AY$42)),"")</f>
        <v/>
      </c>
      <c r="AZ27" s="270" t="str">
        <f>IFERROR(IF(ISBLANK(INDEX(TOS!$F$6:$AP$227,$BS27,AZ$42)),"",INDEX(TOS!$F$6:$AP$227,$BS27,AZ$42)),"")</f>
        <v/>
      </c>
      <c r="BA27" s="270" t="str">
        <f>IFERROR(IF(ISBLANK(INDEX(TOS!$F$6:$AP$227,$BS27,BA$42)),"",INDEX(TOS!$F$6:$AP$227,$BS27,BA$42)),"")</f>
        <v/>
      </c>
      <c r="BB27" s="270" t="str">
        <f>IFERROR(IF(ISBLANK(INDEX(TOS!$F$6:$AP$227,$BS27,BB$42)),"",INDEX(TOS!$F$6:$AP$227,$BS27,BB$42)),"")</f>
        <v/>
      </c>
      <c r="BC27" s="270" t="str">
        <f>IFERROR(IF(ISBLANK(INDEX(TOS!$F$6:$AP$227,$BS27,BC$42)),"",INDEX(TOS!$F$6:$AP$227,$BS27,BC$42)),"")</f>
        <v/>
      </c>
      <c r="BD27" s="177"/>
      <c r="BE27" s="200" t="str">
        <f>IF(AND(Old_Rate,Old_Rate_Input&lt;0.3),"Old $
/kWh:","Old ¢
/kWh:")</f>
        <v>Old ¢
/kWh:</v>
      </c>
      <c r="BF27" s="255">
        <v>11.7</v>
      </c>
      <c r="BG27">
        <f>IF(AND(Old_Rate,Old_Rate_Input&lt;0.3),Old_Rate_Input*100,Old_Rate_Input)</f>
        <v>11.7</v>
      </c>
      <c r="BH27" s="118" t="str">
        <f>IF(AND(TDU_IDd,NOT(Usage)),"◄","")</f>
        <v/>
      </c>
      <c r="BI27" s="118"/>
      <c r="BJ27" t="str">
        <f>"Plan #"&amp;Selected_Plan&amp;" offers your best rate/term,
or select a different option here
↙"</f>
        <v>Plan #1 offers your best rate/term,
or select a different option here
↙</v>
      </c>
      <c r="BQ27" s="6" t="e">
        <f>IF(More_Plans,MATCH($A27,Database!$CG$8:$CG$366,0),NA())</f>
        <v>#N/A</v>
      </c>
      <c r="BR27" s="118">
        <f>Locked*IFERROR((($K27-INDEX(Trends!$AA$5:$AA$8,MATCH($I27,{24,12,6,3},-1)))&lt;BR$25),0)</f>
        <v>0</v>
      </c>
      <c r="BS27" t="e">
        <f>MATCH(SUBSTITUTE(INDEX(Database!$U$8:$U$366,$BQ27),"~","~~"),TOS!$C$6:$C$227,0)</f>
        <v>#N/A</v>
      </c>
      <c r="BT27" t="e">
        <f>MATCH(INDEX(Database!$F$8:$F$366,$BQ27),REP_Info!$D$6:$D$250,0)</f>
        <v>#N/A</v>
      </c>
      <c r="BU27" t="str">
        <f>IFERROR(INDEX(Database!$CV$8:$CV$366,$BQ27),"")</f>
        <v/>
      </c>
      <c r="BV27" t="s">
        <v>193</v>
      </c>
      <c r="BZ27" t="str">
        <f>""</f>
        <v/>
      </c>
      <c r="CD27" t="s">
        <v>194</v>
      </c>
      <c r="CN27" t="e">
        <f>INDEX(Database!$AG$8:$BG$366,$BQ27,CN$22)</f>
        <v>#N/A</v>
      </c>
      <c r="CO27" t="e">
        <f>IF(ISBLANK(INDEX(Database!$AG$8:$BG$366,$BQ27,CO$22)),"",INDEX(Database!$AG$8:$BG$366,$BQ27,CO$22))</f>
        <v>#N/A</v>
      </c>
      <c r="CP27" t="e">
        <f>IF(ISBLANK(INDEX(Database!$AG$8:$BG$366,$BQ27,CP$22)),"",INDEX(Database!$AG$8:$BG$366,$BQ27,CP$22))</f>
        <v>#N/A</v>
      </c>
      <c r="CQ27" t="e">
        <f>IF(ISBLANK(INDEX(Database!$AG$8:$BG$366,$BQ27,CQ$22)),"",INDEX(Database!$AG$8:$BG$366,$BQ27,CQ$22))</f>
        <v>#N/A</v>
      </c>
      <c r="CR27" t="e">
        <f>IF(ISBLANK(INDEX(Database!$AG$8:$BG$366,$BQ27,CR$22)),"",INDEX(Database!$AG$8:$BG$366,$BQ27,CR$22))</f>
        <v>#N/A</v>
      </c>
      <c r="CS27" t="e">
        <f>IF(ISBLANK(INDEX(Database!$AG$8:$BG$366,$BQ27,CS$22)),"",INDEX(Database!$AG$8:$BG$366,$BQ27,CS$22))</f>
        <v>#N/A</v>
      </c>
      <c r="CT27" t="e">
        <f>IF(ISBLANK(INDEX(Database!$AG$8:$BG$366,$BQ27,CT$22)),"",INDEX(Database!$AG$8:$BG$366,$BQ27,CT$22))</f>
        <v>#N/A</v>
      </c>
      <c r="CU27" t="e">
        <f>IF(ISBLANK(INDEX(Database!$AG$8:$BG$366,$BQ27,CU$22)),"",INDEX(Database!$AG$8:$BG$366,$BQ27,CU$22))</f>
        <v>#N/A</v>
      </c>
      <c r="CV27" t="e">
        <f>IF(ISBLANK(INDEX(Database!$AG$8:$BG$366,$BQ27,CV$22)),"",INDEX(Database!$AG$8:$BG$366,$BQ27,CV$22))</f>
        <v>#N/A</v>
      </c>
      <c r="CW27" t="e">
        <f>IF(ISBLANK(INDEX(Database!$AG$8:$BG$366,$BQ27,CW$22)),"",INDEX(Database!$AG$8:$BG$366,$BQ27,CW$22))</f>
        <v>#N/A</v>
      </c>
      <c r="CX27" t="e">
        <f>IF(ISBLANK(INDEX(Database!$AG$8:$BG$366,$BQ27,CX$22)),"",INDEX(Database!$AG$8:$BG$366,$BQ27,CX$22))</f>
        <v>#N/A</v>
      </c>
      <c r="CY27" t="e">
        <f>INDEX(Database!$AG$8:$BG$366,$BQ27,CY$22)</f>
        <v>#N/A</v>
      </c>
      <c r="CZ27" t="e">
        <f>INDEX(Database!$AG$8:$BG$366,$BQ27,CZ$22)</f>
        <v>#N/A</v>
      </c>
      <c r="DA27" t="e">
        <f>INDEX(Database!$AG$8:$BG$366,$BQ27,DA$22)</f>
        <v>#N/A</v>
      </c>
      <c r="DB27" t="e">
        <f>INDEX(Database!$AG$8:$BG$366,$BQ27,DB$22)</f>
        <v>#N/A</v>
      </c>
      <c r="DC27" t="e">
        <f>INDEX(Database!$AG$8:$BG$366,$BQ27,DC$22)</f>
        <v>#N/A</v>
      </c>
      <c r="DD27" t="e">
        <f>INDEX(Database!$AG$8:$BG$366,$BQ27,DD$22)</f>
        <v>#N/A</v>
      </c>
      <c r="DE27" s="31" t="e">
        <f>INDEX(Database!$AG$8:$BG$366,$BQ27,DE$22)</f>
        <v>#N/A</v>
      </c>
      <c r="DF27" s="31" t="e">
        <f>INDEX(Database!$AG$8:$BG$366,$BQ27,DF$22)</f>
        <v>#N/A</v>
      </c>
      <c r="DG27" s="31" t="e">
        <f>INDEX(Database!$AG$8:$BG$366,$BQ27,DG$22)</f>
        <v>#N/A</v>
      </c>
      <c r="DH27" s="31" t="e">
        <f>INDEX(Database!$AG$8:$BG$366,$BQ27,DH$22)</f>
        <v>#N/A</v>
      </c>
      <c r="DI27" s="31" t="e">
        <f>INDEX(Database!$AG$8:$BG$366,$BQ27,DI$22)</f>
        <v>#N/A</v>
      </c>
      <c r="DJ27" s="5" t="e">
        <f>INDEX(Database!$AG$8:$BG$366,$BQ27,DJ$22)</f>
        <v>#N/A</v>
      </c>
      <c r="DK27" s="35" t="e">
        <f>INDEX(Database!$AG$8:$BG$366,$BQ27,DK$22)</f>
        <v>#N/A</v>
      </c>
      <c r="DL27" s="6" t="e">
        <f>INDEX(Database!$AG$8:$BG$366,$BQ27,DL$22)</f>
        <v>#N/A</v>
      </c>
      <c r="DM27" s="35" t="e">
        <f>INDEX(Database!$AG$8:$BG$366,$BQ27,DM$22)</f>
        <v>#N/A</v>
      </c>
      <c r="DN27" s="35" t="e">
        <f>INDEX(Database!$AG$8:$BG$366,$BQ27,DN$22)</f>
        <v>#N/A</v>
      </c>
      <c r="DQ27" s="124">
        <f t="shared" si="59"/>
        <v>99</v>
      </c>
      <c r="DR27" s="124">
        <f t="shared" si="59"/>
        <v>99</v>
      </c>
      <c r="DS27" s="124">
        <f t="shared" si="59"/>
        <v>99</v>
      </c>
      <c r="DT27" s="124">
        <f t="shared" si="59"/>
        <v>99</v>
      </c>
      <c r="DU27" s="124">
        <f t="shared" si="59"/>
        <v>99</v>
      </c>
      <c r="DV27" s="124">
        <f t="shared" si="59"/>
        <v>99</v>
      </c>
      <c r="DW27" s="124">
        <f t="shared" si="59"/>
        <v>99</v>
      </c>
      <c r="DX27" s="124">
        <f t="shared" si="59"/>
        <v>99</v>
      </c>
      <c r="DY27" s="124">
        <f t="shared" si="59"/>
        <v>99</v>
      </c>
      <c r="DZ27" s="124">
        <f t="shared" si="59"/>
        <v>99</v>
      </c>
      <c r="EA27" s="124">
        <f t="shared" si="59"/>
        <v>99</v>
      </c>
      <c r="EB27" s="124">
        <f t="shared" si="59"/>
        <v>99</v>
      </c>
      <c r="EC27" s="197">
        <f t="shared" si="60"/>
        <v>0</v>
      </c>
      <c r="ED27" s="197">
        <f t="shared" si="60"/>
        <v>0</v>
      </c>
      <c r="EE27" s="197">
        <f t="shared" si="60"/>
        <v>0</v>
      </c>
      <c r="EF27" s="197">
        <f t="shared" si="60"/>
        <v>0</v>
      </c>
      <c r="EG27" s="197">
        <f t="shared" si="60"/>
        <v>0</v>
      </c>
      <c r="EH27" s="197">
        <f t="shared" si="60"/>
        <v>0</v>
      </c>
      <c r="EI27" s="197">
        <f t="shared" si="60"/>
        <v>0</v>
      </c>
      <c r="EJ27" s="197">
        <f t="shared" si="60"/>
        <v>0</v>
      </c>
      <c r="EK27" s="197">
        <f t="shared" si="60"/>
        <v>0</v>
      </c>
      <c r="EL27" s="197">
        <f t="shared" si="60"/>
        <v>0</v>
      </c>
      <c r="EM27" s="197">
        <f t="shared" si="60"/>
        <v>0</v>
      </c>
      <c r="EN27" s="197">
        <f t="shared" si="60"/>
        <v>0</v>
      </c>
      <c r="EO27" s="117">
        <v>0</v>
      </c>
      <c r="EP27" s="117">
        <v>100</v>
      </c>
      <c r="EQ27" s="124"/>
      <c r="ER27" s="124">
        <f t="shared" si="61"/>
        <v>99</v>
      </c>
      <c r="ES27" s="124">
        <f t="shared" si="61"/>
        <v>99</v>
      </c>
      <c r="ET27" s="124">
        <f t="shared" si="61"/>
        <v>99</v>
      </c>
      <c r="EU27" s="124">
        <f t="shared" si="61"/>
        <v>99</v>
      </c>
      <c r="EV27" s="124">
        <f t="shared" si="61"/>
        <v>99</v>
      </c>
      <c r="EW27" s="124">
        <f t="shared" si="61"/>
        <v>99</v>
      </c>
      <c r="EX27" s="124">
        <f t="shared" si="61"/>
        <v>99</v>
      </c>
      <c r="EY27" s="124">
        <f t="shared" si="61"/>
        <v>99</v>
      </c>
      <c r="EZ27" s="124">
        <f t="shared" si="61"/>
        <v>99</v>
      </c>
      <c r="FA27" s="124">
        <f t="shared" si="61"/>
        <v>99</v>
      </c>
      <c r="FB27" s="124">
        <f t="shared" si="61"/>
        <v>99</v>
      </c>
      <c r="FC27" s="124">
        <f t="shared" si="61"/>
        <v>99</v>
      </c>
      <c r="FD27" s="124">
        <f t="shared" si="61"/>
        <v>99</v>
      </c>
      <c r="FE27" s="124">
        <f t="shared" si="61"/>
        <v>99</v>
      </c>
      <c r="FF27" s="124">
        <f t="shared" si="61"/>
        <v>99</v>
      </c>
      <c r="FG27" s="124">
        <f t="shared" si="61"/>
        <v>99</v>
      </c>
      <c r="FH27" s="124">
        <f t="shared" si="61"/>
        <v>99</v>
      </c>
      <c r="FI27" s="124">
        <f t="shared" si="61"/>
        <v>99</v>
      </c>
      <c r="FJ27" s="124">
        <f t="shared" si="62"/>
        <v>99</v>
      </c>
      <c r="FK27" s="124">
        <f t="shared" si="62"/>
        <v>99</v>
      </c>
      <c r="FL27" s="124">
        <f t="shared" si="62"/>
        <v>99</v>
      </c>
      <c r="FM27" s="124">
        <f t="shared" si="62"/>
        <v>99</v>
      </c>
      <c r="FN27" s="124">
        <f t="shared" si="62"/>
        <v>99</v>
      </c>
      <c r="FO27" s="124">
        <f t="shared" si="62"/>
        <v>99</v>
      </c>
      <c r="FP27" s="124">
        <f t="shared" si="62"/>
        <v>99</v>
      </c>
      <c r="FQ27" s="124">
        <f t="shared" si="62"/>
        <v>99</v>
      </c>
      <c r="FR27" s="124">
        <f t="shared" si="62"/>
        <v>99</v>
      </c>
      <c r="FS27" s="124">
        <f t="shared" si="62"/>
        <v>99</v>
      </c>
      <c r="FT27" s="124">
        <f t="shared" si="62"/>
        <v>99</v>
      </c>
      <c r="FU27" s="124">
        <f t="shared" si="62"/>
        <v>99</v>
      </c>
      <c r="FV27" s="124">
        <f t="shared" si="62"/>
        <v>99</v>
      </c>
      <c r="FW27" s="124">
        <f t="shared" si="62"/>
        <v>99</v>
      </c>
      <c r="FX27" s="124">
        <f t="shared" si="62"/>
        <v>99</v>
      </c>
      <c r="FY27" s="124">
        <f t="shared" si="62"/>
        <v>99</v>
      </c>
      <c r="FZ27" s="124">
        <f t="shared" si="63"/>
        <v>99</v>
      </c>
      <c r="GA27" s="124">
        <f t="shared" si="63"/>
        <v>99</v>
      </c>
      <c r="GB27" s="124">
        <f t="shared" si="63"/>
        <v>99</v>
      </c>
      <c r="GC27" s="124">
        <f t="shared" si="63"/>
        <v>99</v>
      </c>
      <c r="GD27" s="124">
        <f t="shared" si="63"/>
        <v>99</v>
      </c>
      <c r="GE27" s="124">
        <f t="shared" si="63"/>
        <v>99</v>
      </c>
      <c r="GF27" s="124">
        <f t="shared" si="63"/>
        <v>99</v>
      </c>
      <c r="GG27" s="124">
        <f t="shared" si="63"/>
        <v>99</v>
      </c>
      <c r="GH27" s="124">
        <f t="shared" si="63"/>
        <v>99</v>
      </c>
      <c r="GI27" s="124">
        <f t="shared" si="63"/>
        <v>99</v>
      </c>
      <c r="GJ27" s="124">
        <f t="shared" si="63"/>
        <v>99</v>
      </c>
      <c r="GK27" s="124">
        <f t="shared" si="63"/>
        <v>99</v>
      </c>
    </row>
    <row r="28" spans="1:246" ht="15.95" customHeight="1" x14ac:dyDescent="0.25">
      <c r="A28" s="178" t="str">
        <f t="shared" si="64"/>
        <v/>
      </c>
      <c r="B28" s="285" t="str">
        <f>IF(More_Plans,IF(Locked,IF(Selected_Plan,$BZ28,$BV28),IFERROR(PROPER(INDEX(Database!$G$8:$G$366,$BQ28)),"")),"")</f>
        <v/>
      </c>
      <c r="C28" s="285"/>
      <c r="D28" s="285"/>
      <c r="E28" s="285"/>
      <c r="F28" s="285"/>
      <c r="G28" s="260" t="str">
        <f>IF(Locked,"",IFERROR(HYPERLINK(INDEX(Database!$Y$8:$Y$366,$BQ28),"EFL"),""))</f>
        <v/>
      </c>
      <c r="H28" s="260" t="str">
        <f>IF(Locked,"",IFERROR(HYPERLINK(INDEX(Database!$U$8:$U$366,$BQ28),"TOS"),""))</f>
        <v/>
      </c>
      <c r="I28" s="284" t="str">
        <f>IFERROR(INDEX(Database!$Q$8:$Q$366,$BQ28),"")</f>
        <v/>
      </c>
      <c r="J28" s="284"/>
      <c r="K28" s="195" t="str">
        <f>IFERROR(IF(All_In,INDEX(Database!$BQ$8:$BQ$366,$BQ28),INDEX(Database!$BR$8:$BR$366,$BQ28)),"")</f>
        <v/>
      </c>
      <c r="L28" s="194" t="str">
        <f>IFERROR(INDEX(Database!$BO$8:$BO$366,$BQ28),"")</f>
        <v/>
      </c>
      <c r="M28" s="243" t="str">
        <f>IFERROR(INDEX(Database!$CX$8:$CX$366,$BQ28),"")</f>
        <v/>
      </c>
      <c r="N28" s="201" t="str">
        <f>IFERROR(INDEX(Database!$BH$8:$BH$366,$BQ28),"")</f>
        <v/>
      </c>
      <c r="O28" s="179"/>
      <c r="P28" s="179" t="str">
        <f>IFERROR(INDEX(Database!$P$8:$P$366,$BQ28),"")</f>
        <v/>
      </c>
      <c r="Q28" s="240" t="str">
        <f>IFERROR(INDEX(Database!$CR$8:$CR$366,$BQ28),"")</f>
        <v/>
      </c>
      <c r="R28" s="180" t="str">
        <f>IFERROR(INDEX(Database!$AC$8:$AC$366,$BQ28),"")</f>
        <v/>
      </c>
      <c r="S28" s="298" t="str" cm="1">
        <f t="array" ref="S28">IF(More_Plans,IF(Locked,$CD28,IF(ISNUMBER($BT28),INDEX(REP_Info!$E$6:$E$250,$BT28),"")),"")</f>
        <v/>
      </c>
      <c r="T28" s="298"/>
      <c r="U28" s="212" t="str">
        <f>IF(More_Plans,IF(ISNUMBER($BT28),YEAR(INDEX(REP_Info!$J$6:$J$250,$BT28)),""),"")</f>
        <v/>
      </c>
      <c r="V28" s="199" t="str">
        <f>IF(More_Plans,IF(ISNUMBER($BT28),ROUND(INDEX(REP_Info!$G$6:$G$250,$BT28)/1000,0)&amp;"k",""),"")</f>
        <v/>
      </c>
      <c r="W28" s="181" t="str">
        <f>IFERROR(INDEX(Database!$BJ$8:$BJ$366,$BQ28),"")</f>
        <v/>
      </c>
      <c r="X28" s="300"/>
      <c r="Y28" s="272" t="str">
        <f>IFERROR(IF(ISBLANK(INDEX(TOS!$F$6:$AP$227,$BS28,Y$42)),"",INDEX(TOS!$F$6:$AP$227,$BS28,Y$42)),"")</f>
        <v/>
      </c>
      <c r="Z28" s="270" t="str">
        <f>IFERROR(IF(ISBLANK(INDEX(TOS!$F$6:$AP$227,$BS28,Z$42)),"",INDEX(TOS!$F$6:$AP$227,$BS28,Z$42)),"")</f>
        <v/>
      </c>
      <c r="AA28" s="270" t="str">
        <f>IFERROR(IF(ISBLANK(INDEX(TOS!$F$6:$AP$227,$BS28,AA$42)),"",INDEX(TOS!$F$6:$AP$227,$BS28,AA$42)),"")</f>
        <v/>
      </c>
      <c r="AB28" s="270" t="str">
        <f>IFERROR(IF(ISBLANK(INDEX(TOS!$F$6:$AP$227,$BS28,AB$42)),"",INDEX(TOS!$F$6:$AP$227,$BS28,AB$42)),"")</f>
        <v/>
      </c>
      <c r="AC28" s="270" t="str">
        <f>IFERROR(IF(ISBLANK(INDEX(TOS!$F$6:$AP$227,$BS28,AC$42)),"",INDEX(TOS!$F$6:$AP$227,$BS28,AC$42)),"")</f>
        <v/>
      </c>
      <c r="AD28" s="270" t="str">
        <f>IFERROR(IF(ISBLANK(INDEX(TOS!$F$6:$AP$227,$BS28,AD$42)),"",INDEX(TOS!$F$6:$AP$227,$BS28,AD$42)),"")</f>
        <v/>
      </c>
      <c r="AE28" s="270" t="str">
        <f>IFERROR(IF(ISBLANK(INDEX(TOS!$F$6:$AP$227,$BS28,AE$42)),"",INDEX(TOS!$F$6:$AP$227,$BS28,AE$42)),"")</f>
        <v/>
      </c>
      <c r="AF28" s="270" t="str">
        <f>IFERROR(IF(ISBLANK(INDEX(TOS!$F$6:$AP$227,$BS28,AF$42)),"",INDEX(TOS!$F$6:$AP$227,$BS28,AF$42)),"")</f>
        <v/>
      </c>
      <c r="AG28" s="270" t="str">
        <f>IFERROR(IF(ISBLANK(INDEX(TOS!$F$6:$AP$227,$BS28,AG$42)),"",INDEX(TOS!$F$6:$AP$227,$BS28,AG$42)),"")</f>
        <v/>
      </c>
      <c r="AH28" s="270" t="str">
        <f>IFERROR(IF(ISBLANK(INDEX(TOS!$F$6:$AP$227,$BS28,AH$42)),"",INDEX(TOS!$F$6:$AP$227,$BS28,AH$42)),"")</f>
        <v/>
      </c>
      <c r="AI28" s="270" t="str">
        <f>IFERROR(IF(ISBLANK(INDEX(TOS!$F$6:$AP$227,$BS28,AI$42)),"",INDEX(TOS!$F$6:$AP$227,$BS28,AI$42)),"")</f>
        <v/>
      </c>
      <c r="AJ28" s="270" t="str">
        <f>IFERROR(IF(ISBLANK(INDEX(TOS!$F$6:$AP$227,$BS28,AJ$42)),"",INDEX(TOS!$F$6:$AP$227,$BS28,AJ$42)),"")</f>
        <v/>
      </c>
      <c r="AK28" s="270" t="str">
        <f>IFERROR(IF(ISBLANK(INDEX(TOS!$F$6:$AP$227,$BS28,AK$42)),"",INDEX(TOS!$F$6:$AP$227,$BS28,AK$42)),"")</f>
        <v/>
      </c>
      <c r="AL28" s="270" t="str">
        <f>IFERROR(IF(ISBLANK(INDEX(TOS!$F$6:$AP$227,$BS28,AL$42)),"",INDEX(TOS!$F$6:$AP$227,$BS28,AL$42)),"")</f>
        <v/>
      </c>
      <c r="AM28" s="270" t="str">
        <f>IFERROR(IF(ISBLANK(INDEX(TOS!$F$6:$AP$227,$BS28,AM$42)),"",INDEX(TOS!$F$6:$AP$227,$BS28,AM$42)),"")</f>
        <v/>
      </c>
      <c r="AN28" s="270" t="str">
        <f>IFERROR(IF(ISBLANK(INDEX(TOS!$F$6:$AP$227,$BS28,AN$42)),"",INDEX(TOS!$F$6:$AP$227,$BS28,AN$42)),"")</f>
        <v/>
      </c>
      <c r="AO28" s="270" t="str">
        <f>IFERROR(IF(ISBLANK(INDEX(TOS!$F$6:$AP$227,$BS28,AO$42)),"",INDEX(TOS!$F$6:$AP$227,$BS28,AO$42)),"")</f>
        <v/>
      </c>
      <c r="AP28" s="270" t="str">
        <f>IFERROR(IF(ISBLANK(INDEX(TOS!$F$6:$AP$227,$BS28,AP$42)),"",INDEX(TOS!$F$6:$AP$227,$BS28,AP$42)),"")</f>
        <v/>
      </c>
      <c r="AQ28" s="270" t="str">
        <f>IFERROR(IF(ISBLANK(INDEX(TOS!$F$6:$AP$227,$BS28,AQ$42)),"",INDEX(TOS!$F$6:$AP$227,$BS28,AQ$42)),"")</f>
        <v/>
      </c>
      <c r="AR28" s="270" t="str">
        <f>IFERROR(IF(ISBLANK(INDEX(TOS!$F$6:$AP$227,$BS28,AR$42)),"",INDEX(TOS!$F$6:$AP$227,$BS28,AR$42)),"")</f>
        <v/>
      </c>
      <c r="AS28" s="270" t="str">
        <f>IFERROR(IF(ISBLANK(INDEX(TOS!$F$6:$AP$227,$BS28,AS$42)),"",INDEX(TOS!$F$6:$AP$227,$BS28,AS$42)),"")</f>
        <v/>
      </c>
      <c r="AT28" s="270" t="str">
        <f>IFERROR(IF(ISBLANK(INDEX(TOS!$F$6:$AP$227,$BS28,AT$42)),"",INDEX(TOS!$F$6:$AP$227,$BS28,AT$42)),"")</f>
        <v/>
      </c>
      <c r="AU28" s="270" t="str">
        <f>IFERROR(IF(ISBLANK(INDEX(TOS!$F$6:$AP$227,$BS28,AU$42)),"",INDEX(TOS!$F$6:$AP$227,$BS28,AU$42)),"")</f>
        <v/>
      </c>
      <c r="AV28" s="270" t="str">
        <f>IFERROR(IF(ISBLANK(INDEX(TOS!$F$6:$AP$227,$BS28,AV$42)),"",INDEX(TOS!$F$6:$AP$227,$BS28,AV$42)),"")</f>
        <v/>
      </c>
      <c r="AW28" s="270" t="str">
        <f>IFERROR(IF(ISBLANK(INDEX(TOS!$F$6:$AP$227,$BS28,AW$42)),"",INDEX(TOS!$F$6:$AP$227,$BS28,AW$42)),"")</f>
        <v/>
      </c>
      <c r="AX28" s="270" t="str">
        <f>IFERROR(IF(ISBLANK(INDEX(TOS!$F$6:$AP$227,$BS28,AX$42)),"",INDEX(TOS!$F$6:$AP$227,$BS28,AX$42)),"")</f>
        <v/>
      </c>
      <c r="AY28" s="270" t="str">
        <f>IFERROR(IF(ISBLANK(INDEX(TOS!$F$6:$AP$227,$BS28,AY$42)),"",INDEX(TOS!$F$6:$AP$227,$BS28,AY$42)),"")</f>
        <v/>
      </c>
      <c r="AZ28" s="270" t="str">
        <f>IFERROR(IF(ISBLANK(INDEX(TOS!$F$6:$AP$227,$BS28,AZ$42)),"",INDEX(TOS!$F$6:$AP$227,$BS28,AZ$42)),"")</f>
        <v/>
      </c>
      <c r="BA28" s="270" t="str">
        <f>IFERROR(IF(ISBLANK(INDEX(TOS!$F$6:$AP$227,$BS28,BA$42)),"",INDEX(TOS!$F$6:$AP$227,$BS28,BA$42)),"")</f>
        <v/>
      </c>
      <c r="BB28" s="270" t="str">
        <f>IFERROR(IF(ISBLANK(INDEX(TOS!$F$6:$AP$227,$BS28,BB$42)),"",INDEX(TOS!$F$6:$AP$227,$BS28,BB$42)),"")</f>
        <v/>
      </c>
      <c r="BC28" s="270" t="str">
        <f>IFERROR(IF(ISBLANK(INDEX(TOS!$F$6:$AP$227,$BS28,BC$42)),"",INDEX(TOS!$F$6:$AP$227,$BS28,BC$42)),"")</f>
        <v/>
      </c>
      <c r="BD28" s="177"/>
      <c r="BE28" s="86" t="s">
        <v>195</v>
      </c>
      <c r="BF28" t="b">
        <f>AND(TDU_IDd,ISNUMBER(Old_Rate_Input),OR(Old_Rate_Input&gt;0,Months_Entered))</f>
        <v>0</v>
      </c>
      <c r="BG28" t="s">
        <v>196</v>
      </c>
      <c r="BH28" s="118" t="str">
        <f>IF(NOT(TDU_IDd),REPT("█",210),"")</f>
        <v>██████████████████████████████████████████████████████████████████████████████████████████████████████████████████████████████████████████████████████████████████████████████████████████████████████████████████</v>
      </c>
      <c r="BJ28" t="str">
        <f>IF(Usage,IF(Selected,IF(AND(BF21&gt;5,Selected_Plan=1,$P$24=0,$S$24="[Any]"),"Our pick:","Your pick:")&amp;"
Plan #"&amp;Selected_Plan&amp;IF($CG$2&lt;$BG$27/100," saves you "&amp;TEXT(($CI$4*$BG$27/100)-$CG$4,"$#,0")&amp;"
over "&amp;$BF$21&amp;" months","")&amp;"
   ▼","Pick a Plan #"),"")</f>
        <v/>
      </c>
      <c r="BQ28" s="6" t="e">
        <f>IF(More_Plans,MATCH($A28,Database!$CG$8:$CG$366,0),NA())</f>
        <v>#N/A</v>
      </c>
      <c r="BR28" s="118">
        <f>Locked*IFERROR((($K28-INDEX(Trends!$AA$5:$AA$8,MATCH($I28,{24,12,6,3},-1)))&lt;BR$25),0)</f>
        <v>0</v>
      </c>
      <c r="BS28" t="e">
        <f>MATCH(SUBSTITUTE(INDEX(Database!$U$8:$U$366,$BQ28),"~","~~"),TOS!$C$6:$C$227,0)</f>
        <v>#N/A</v>
      </c>
      <c r="BT28" t="e">
        <f>MATCH(INDEX(Database!$F$8:$F$366,$BQ28),REP_Info!$D$6:$D$250,0)</f>
        <v>#N/A</v>
      </c>
      <c r="BU28" t="str">
        <f>IFERROR(INDEX(Database!$CV$8:$CV$366,$BQ28),"")</f>
        <v/>
      </c>
      <c r="BV28" t="s">
        <v>197</v>
      </c>
      <c r="BZ28" t="str">
        <f>""</f>
        <v/>
      </c>
      <c r="CD28" t="s">
        <v>198</v>
      </c>
      <c r="CN28" t="e">
        <f>INDEX(Database!$AG$8:$BG$366,$BQ28,CN$22)</f>
        <v>#N/A</v>
      </c>
      <c r="CO28" t="e">
        <f>IF(ISBLANK(INDEX(Database!$AG$8:$BG$366,$BQ28,CO$22)),"",INDEX(Database!$AG$8:$BG$366,$BQ28,CO$22))</f>
        <v>#N/A</v>
      </c>
      <c r="CP28" t="e">
        <f>IF(ISBLANK(INDEX(Database!$AG$8:$BG$366,$BQ28,CP$22)),"",INDEX(Database!$AG$8:$BG$366,$BQ28,CP$22))</f>
        <v>#N/A</v>
      </c>
      <c r="CQ28" t="e">
        <f>IF(ISBLANK(INDEX(Database!$AG$8:$BG$366,$BQ28,CQ$22)),"",INDEX(Database!$AG$8:$BG$366,$BQ28,CQ$22))</f>
        <v>#N/A</v>
      </c>
      <c r="CR28" t="e">
        <f>IF(ISBLANK(INDEX(Database!$AG$8:$BG$366,$BQ28,CR$22)),"",INDEX(Database!$AG$8:$BG$366,$BQ28,CR$22))</f>
        <v>#N/A</v>
      </c>
      <c r="CS28" t="e">
        <f>IF(ISBLANK(INDEX(Database!$AG$8:$BG$366,$BQ28,CS$22)),"",INDEX(Database!$AG$8:$BG$366,$BQ28,CS$22))</f>
        <v>#N/A</v>
      </c>
      <c r="CT28" t="e">
        <f>IF(ISBLANK(INDEX(Database!$AG$8:$BG$366,$BQ28,CT$22)),"",INDEX(Database!$AG$8:$BG$366,$BQ28,CT$22))</f>
        <v>#N/A</v>
      </c>
      <c r="CU28" t="e">
        <f>IF(ISBLANK(INDEX(Database!$AG$8:$BG$366,$BQ28,CU$22)),"",INDEX(Database!$AG$8:$BG$366,$BQ28,CU$22))</f>
        <v>#N/A</v>
      </c>
      <c r="CV28" t="e">
        <f>IF(ISBLANK(INDEX(Database!$AG$8:$BG$366,$BQ28,CV$22)),"",INDEX(Database!$AG$8:$BG$366,$BQ28,CV$22))</f>
        <v>#N/A</v>
      </c>
      <c r="CW28" t="e">
        <f>IF(ISBLANK(INDEX(Database!$AG$8:$BG$366,$BQ28,CW$22)),"",INDEX(Database!$AG$8:$BG$366,$BQ28,CW$22))</f>
        <v>#N/A</v>
      </c>
      <c r="CX28" t="e">
        <f>IF(ISBLANK(INDEX(Database!$AG$8:$BG$366,$BQ28,CX$22)),"",INDEX(Database!$AG$8:$BG$366,$BQ28,CX$22))</f>
        <v>#N/A</v>
      </c>
      <c r="CY28" t="e">
        <f>INDEX(Database!$AG$8:$BG$366,$BQ28,CY$22)</f>
        <v>#N/A</v>
      </c>
      <c r="CZ28" t="e">
        <f>INDEX(Database!$AG$8:$BG$366,$BQ28,CZ$22)</f>
        <v>#N/A</v>
      </c>
      <c r="DA28" t="e">
        <f>INDEX(Database!$AG$8:$BG$366,$BQ28,DA$22)</f>
        <v>#N/A</v>
      </c>
      <c r="DB28" t="e">
        <f>INDEX(Database!$AG$8:$BG$366,$BQ28,DB$22)</f>
        <v>#N/A</v>
      </c>
      <c r="DC28" t="e">
        <f>INDEX(Database!$AG$8:$BG$366,$BQ28,DC$22)</f>
        <v>#N/A</v>
      </c>
      <c r="DD28" t="e">
        <f>INDEX(Database!$AG$8:$BG$366,$BQ28,DD$22)</f>
        <v>#N/A</v>
      </c>
      <c r="DE28" s="31" t="e">
        <f>INDEX(Database!$AG$8:$BG$366,$BQ28,DE$22)</f>
        <v>#N/A</v>
      </c>
      <c r="DF28" s="31" t="e">
        <f>INDEX(Database!$AG$8:$BG$366,$BQ28,DF$22)</f>
        <v>#N/A</v>
      </c>
      <c r="DG28" s="31" t="e">
        <f>INDEX(Database!$AG$8:$BG$366,$BQ28,DG$22)</f>
        <v>#N/A</v>
      </c>
      <c r="DH28" s="31" t="e">
        <f>INDEX(Database!$AG$8:$BG$366,$BQ28,DH$22)</f>
        <v>#N/A</v>
      </c>
      <c r="DI28" s="31" t="e">
        <f>INDEX(Database!$AG$8:$BG$366,$BQ28,DI$22)</f>
        <v>#N/A</v>
      </c>
      <c r="DJ28" s="5" t="e">
        <f>INDEX(Database!$AG$8:$BG$366,$BQ28,DJ$22)</f>
        <v>#N/A</v>
      </c>
      <c r="DK28" s="35" t="e">
        <f>INDEX(Database!$AG$8:$BG$366,$BQ28,DK$22)</f>
        <v>#N/A</v>
      </c>
      <c r="DL28" s="6" t="e">
        <f>INDEX(Database!$AG$8:$BG$366,$BQ28,DL$22)</f>
        <v>#N/A</v>
      </c>
      <c r="DM28" s="35" t="e">
        <f>INDEX(Database!$AG$8:$BG$366,$BQ28,DM$22)</f>
        <v>#N/A</v>
      </c>
      <c r="DN28" s="35" t="e">
        <f>INDEX(Database!$AG$8:$BG$366,$BQ28,DN$22)</f>
        <v>#N/A</v>
      </c>
      <c r="DQ28" s="124">
        <f t="shared" si="59"/>
        <v>99</v>
      </c>
      <c r="DR28" s="124">
        <f t="shared" si="59"/>
        <v>99</v>
      </c>
      <c r="DS28" s="124">
        <f t="shared" si="59"/>
        <v>99</v>
      </c>
      <c r="DT28" s="124">
        <f t="shared" si="59"/>
        <v>99</v>
      </c>
      <c r="DU28" s="124">
        <f t="shared" si="59"/>
        <v>99</v>
      </c>
      <c r="DV28" s="124">
        <f t="shared" si="59"/>
        <v>99</v>
      </c>
      <c r="DW28" s="124">
        <f t="shared" si="59"/>
        <v>99</v>
      </c>
      <c r="DX28" s="124">
        <f t="shared" si="59"/>
        <v>99</v>
      </c>
      <c r="DY28" s="124">
        <f t="shared" si="59"/>
        <v>99</v>
      </c>
      <c r="DZ28" s="124">
        <f t="shared" si="59"/>
        <v>99</v>
      </c>
      <c r="EA28" s="124">
        <f t="shared" si="59"/>
        <v>99</v>
      </c>
      <c r="EB28" s="124">
        <f t="shared" si="59"/>
        <v>99</v>
      </c>
      <c r="EC28" s="197">
        <f t="shared" si="60"/>
        <v>0</v>
      </c>
      <c r="ED28" s="197">
        <f t="shared" si="60"/>
        <v>0</v>
      </c>
      <c r="EE28" s="197">
        <f t="shared" si="60"/>
        <v>0</v>
      </c>
      <c r="EF28" s="197">
        <f t="shared" si="60"/>
        <v>0</v>
      </c>
      <c r="EG28" s="197">
        <f t="shared" si="60"/>
        <v>0</v>
      </c>
      <c r="EH28" s="197">
        <f t="shared" si="60"/>
        <v>0</v>
      </c>
      <c r="EI28" s="197">
        <f t="shared" si="60"/>
        <v>0</v>
      </c>
      <c r="EJ28" s="197">
        <f t="shared" si="60"/>
        <v>0</v>
      </c>
      <c r="EK28" s="197">
        <f t="shared" si="60"/>
        <v>0</v>
      </c>
      <c r="EL28" s="197">
        <f t="shared" si="60"/>
        <v>0</v>
      </c>
      <c r="EM28" s="197">
        <f t="shared" si="60"/>
        <v>0</v>
      </c>
      <c r="EN28" s="197">
        <f t="shared" si="60"/>
        <v>0</v>
      </c>
      <c r="EO28" s="117">
        <v>0</v>
      </c>
      <c r="EP28" s="117">
        <v>100</v>
      </c>
      <c r="EQ28" s="124"/>
      <c r="ER28" s="124">
        <f t="shared" si="61"/>
        <v>99</v>
      </c>
      <c r="ES28" s="124">
        <f t="shared" si="61"/>
        <v>99</v>
      </c>
      <c r="ET28" s="124">
        <f t="shared" si="61"/>
        <v>99</v>
      </c>
      <c r="EU28" s="124">
        <f t="shared" si="61"/>
        <v>99</v>
      </c>
      <c r="EV28" s="124">
        <f t="shared" si="61"/>
        <v>99</v>
      </c>
      <c r="EW28" s="124">
        <f t="shared" si="61"/>
        <v>99</v>
      </c>
      <c r="EX28" s="124">
        <f t="shared" si="61"/>
        <v>99</v>
      </c>
      <c r="EY28" s="124">
        <f t="shared" si="61"/>
        <v>99</v>
      </c>
      <c r="EZ28" s="124">
        <f t="shared" si="61"/>
        <v>99</v>
      </c>
      <c r="FA28" s="124">
        <f t="shared" si="61"/>
        <v>99</v>
      </c>
      <c r="FB28" s="124">
        <f t="shared" si="61"/>
        <v>99</v>
      </c>
      <c r="FC28" s="124">
        <f t="shared" si="61"/>
        <v>99</v>
      </c>
      <c r="FD28" s="124">
        <f t="shared" si="61"/>
        <v>99</v>
      </c>
      <c r="FE28" s="124">
        <f t="shared" si="61"/>
        <v>99</v>
      </c>
      <c r="FF28" s="124">
        <f t="shared" si="61"/>
        <v>99</v>
      </c>
      <c r="FG28" s="124">
        <f t="shared" si="61"/>
        <v>99</v>
      </c>
      <c r="FH28" s="124">
        <f t="shared" si="61"/>
        <v>99</v>
      </c>
      <c r="FI28" s="124">
        <f t="shared" si="61"/>
        <v>99</v>
      </c>
      <c r="FJ28" s="124">
        <f t="shared" si="62"/>
        <v>99</v>
      </c>
      <c r="FK28" s="124">
        <f t="shared" si="62"/>
        <v>99</v>
      </c>
      <c r="FL28" s="124">
        <f t="shared" si="62"/>
        <v>99</v>
      </c>
      <c r="FM28" s="124">
        <f t="shared" si="62"/>
        <v>99</v>
      </c>
      <c r="FN28" s="124">
        <f t="shared" si="62"/>
        <v>99</v>
      </c>
      <c r="FO28" s="124">
        <f t="shared" si="62"/>
        <v>99</v>
      </c>
      <c r="FP28" s="124">
        <f t="shared" si="62"/>
        <v>99</v>
      </c>
      <c r="FQ28" s="124">
        <f t="shared" si="62"/>
        <v>99</v>
      </c>
      <c r="FR28" s="124">
        <f t="shared" si="62"/>
        <v>99</v>
      </c>
      <c r="FS28" s="124">
        <f t="shared" si="62"/>
        <v>99</v>
      </c>
      <c r="FT28" s="124">
        <f t="shared" si="62"/>
        <v>99</v>
      </c>
      <c r="FU28" s="124">
        <f t="shared" si="62"/>
        <v>99</v>
      </c>
      <c r="FV28" s="124">
        <f t="shared" si="62"/>
        <v>99</v>
      </c>
      <c r="FW28" s="124">
        <f t="shared" si="62"/>
        <v>99</v>
      </c>
      <c r="FX28" s="124">
        <f t="shared" si="62"/>
        <v>99</v>
      </c>
      <c r="FY28" s="124">
        <f t="shared" si="62"/>
        <v>99</v>
      </c>
      <c r="FZ28" s="124">
        <f t="shared" si="63"/>
        <v>99</v>
      </c>
      <c r="GA28" s="124">
        <f t="shared" si="63"/>
        <v>99</v>
      </c>
      <c r="GB28" s="124">
        <f t="shared" si="63"/>
        <v>99</v>
      </c>
      <c r="GC28" s="124">
        <f t="shared" si="63"/>
        <v>99</v>
      </c>
      <c r="GD28" s="124">
        <f t="shared" si="63"/>
        <v>99</v>
      </c>
      <c r="GE28" s="124">
        <f t="shared" si="63"/>
        <v>99</v>
      </c>
      <c r="GF28" s="124">
        <f t="shared" si="63"/>
        <v>99</v>
      </c>
      <c r="GG28" s="124">
        <f t="shared" si="63"/>
        <v>99</v>
      </c>
      <c r="GH28" s="124">
        <f t="shared" si="63"/>
        <v>99</v>
      </c>
      <c r="GI28" s="124">
        <f t="shared" si="63"/>
        <v>99</v>
      </c>
      <c r="GJ28" s="124">
        <f t="shared" si="63"/>
        <v>99</v>
      </c>
      <c r="GK28" s="124">
        <f t="shared" si="63"/>
        <v>99</v>
      </c>
    </row>
    <row r="29" spans="1:246" ht="15.95" customHeight="1" x14ac:dyDescent="0.25">
      <c r="A29" s="178" t="str">
        <f t="shared" si="64"/>
        <v/>
      </c>
      <c r="B29" s="285" t="str">
        <f>IF(More_Plans,IF(Locked,IF(Selected_Plan,$BZ29,$BV29),IFERROR(PROPER(INDEX(Database!$G$8:$G$366,$BQ29)),"")),"")</f>
        <v/>
      </c>
      <c r="C29" s="285"/>
      <c r="D29" s="285"/>
      <c r="E29" s="285"/>
      <c r="F29" s="285"/>
      <c r="G29" s="260" t="str">
        <f>IF(Locked,"",IFERROR(HYPERLINK(INDEX(Database!$Y$8:$Y$366,$BQ29),"EFL"),""))</f>
        <v/>
      </c>
      <c r="H29" s="260" t="str">
        <f>IF(Locked,"",IFERROR(HYPERLINK(INDEX(Database!$U$8:$U$366,$BQ29),"TOS"),""))</f>
        <v/>
      </c>
      <c r="I29" s="284" t="str">
        <f>IFERROR(INDEX(Database!$Q$8:$Q$366,$BQ29),"")</f>
        <v/>
      </c>
      <c r="J29" s="284"/>
      <c r="K29" s="195" t="str">
        <f>IFERROR(IF(All_In,INDEX(Database!$BQ$8:$BQ$366,$BQ29),INDEX(Database!$BR$8:$BR$366,$BQ29)),"")</f>
        <v/>
      </c>
      <c r="L29" s="194" t="str">
        <f>IFERROR(INDEX(Database!$BO$8:$BO$366,$BQ29),"")</f>
        <v/>
      </c>
      <c r="M29" s="243" t="str">
        <f>IFERROR(INDEX(Database!$CX$8:$CX$366,$BQ29),"")</f>
        <v/>
      </c>
      <c r="N29" s="201" t="str">
        <f>IFERROR(INDEX(Database!$BH$8:$BH$366,$BQ29),"")</f>
        <v/>
      </c>
      <c r="O29" s="179"/>
      <c r="P29" s="179" t="str">
        <f>IFERROR(INDEX(Database!$P$8:$P$366,$BQ29),"")</f>
        <v/>
      </c>
      <c r="Q29" s="240" t="str">
        <f>IFERROR(INDEX(Database!$CR$8:$CR$366,$BQ29),"")</f>
        <v/>
      </c>
      <c r="R29" s="180" t="str">
        <f>IFERROR(INDEX(Database!$AC$8:$AC$366,$BQ29),"")</f>
        <v/>
      </c>
      <c r="S29" s="298" t="str" cm="1">
        <f t="array" ref="S29">IF(More_Plans,IF(Locked,$CD29,IF(ISNUMBER($BT29),INDEX(REP_Info!$E$6:$E$250,$BT29),"")),"")</f>
        <v/>
      </c>
      <c r="T29" s="298"/>
      <c r="U29" s="212" t="str">
        <f>IF(More_Plans,IF(ISNUMBER($BT29),YEAR(INDEX(REP_Info!$J$6:$J$250,$BT29)),""),"")</f>
        <v/>
      </c>
      <c r="V29" s="199" t="str">
        <f>IF(More_Plans,IF(ISNUMBER($BT29),ROUND(INDEX(REP_Info!$G$6:$G$250,$BT29)/1000,0)&amp;"k",""),"")</f>
        <v/>
      </c>
      <c r="W29" s="181" t="str">
        <f>IFERROR(INDEX(Database!$BJ$8:$BJ$366,$BQ29),"")</f>
        <v/>
      </c>
      <c r="X29" s="300"/>
      <c r="Y29" s="272" t="str">
        <f>IFERROR(IF(ISBLANK(INDEX(TOS!$F$6:$AP$227,$BS29,Y$42)),"",INDEX(TOS!$F$6:$AP$227,$BS29,Y$42)),"")</f>
        <v/>
      </c>
      <c r="Z29" s="270" t="str">
        <f>IFERROR(IF(ISBLANK(INDEX(TOS!$F$6:$AP$227,$BS29,Z$42)),"",INDEX(TOS!$F$6:$AP$227,$BS29,Z$42)),"")</f>
        <v/>
      </c>
      <c r="AA29" s="270" t="str">
        <f>IFERROR(IF(ISBLANK(INDEX(TOS!$F$6:$AP$227,$BS29,AA$42)),"",INDEX(TOS!$F$6:$AP$227,$BS29,AA$42)),"")</f>
        <v/>
      </c>
      <c r="AB29" s="270" t="str">
        <f>IFERROR(IF(ISBLANK(INDEX(TOS!$F$6:$AP$227,$BS29,AB$42)),"",INDEX(TOS!$F$6:$AP$227,$BS29,AB$42)),"")</f>
        <v/>
      </c>
      <c r="AC29" s="270" t="str">
        <f>IFERROR(IF(ISBLANK(INDEX(TOS!$F$6:$AP$227,$BS29,AC$42)),"",INDEX(TOS!$F$6:$AP$227,$BS29,AC$42)),"")</f>
        <v/>
      </c>
      <c r="AD29" s="270" t="str">
        <f>IFERROR(IF(ISBLANK(INDEX(TOS!$F$6:$AP$227,$BS29,AD$42)),"",INDEX(TOS!$F$6:$AP$227,$BS29,AD$42)),"")</f>
        <v/>
      </c>
      <c r="AE29" s="270" t="str">
        <f>IFERROR(IF(ISBLANK(INDEX(TOS!$F$6:$AP$227,$BS29,AE$42)),"",INDEX(TOS!$F$6:$AP$227,$BS29,AE$42)),"")</f>
        <v/>
      </c>
      <c r="AF29" s="270" t="str">
        <f>IFERROR(IF(ISBLANK(INDEX(TOS!$F$6:$AP$227,$BS29,AF$42)),"",INDEX(TOS!$F$6:$AP$227,$BS29,AF$42)),"")</f>
        <v/>
      </c>
      <c r="AG29" s="270" t="str">
        <f>IFERROR(IF(ISBLANK(INDEX(TOS!$F$6:$AP$227,$BS29,AG$42)),"",INDEX(TOS!$F$6:$AP$227,$BS29,AG$42)),"")</f>
        <v/>
      </c>
      <c r="AH29" s="270" t="str">
        <f>IFERROR(IF(ISBLANK(INDEX(TOS!$F$6:$AP$227,$BS29,AH$42)),"",INDEX(TOS!$F$6:$AP$227,$BS29,AH$42)),"")</f>
        <v/>
      </c>
      <c r="AI29" s="270" t="str">
        <f>IFERROR(IF(ISBLANK(INDEX(TOS!$F$6:$AP$227,$BS29,AI$42)),"",INDEX(TOS!$F$6:$AP$227,$BS29,AI$42)),"")</f>
        <v/>
      </c>
      <c r="AJ29" s="270" t="str">
        <f>IFERROR(IF(ISBLANK(INDEX(TOS!$F$6:$AP$227,$BS29,AJ$42)),"",INDEX(TOS!$F$6:$AP$227,$BS29,AJ$42)),"")</f>
        <v/>
      </c>
      <c r="AK29" s="270" t="str">
        <f>IFERROR(IF(ISBLANK(INDEX(TOS!$F$6:$AP$227,$BS29,AK$42)),"",INDEX(TOS!$F$6:$AP$227,$BS29,AK$42)),"")</f>
        <v/>
      </c>
      <c r="AL29" s="270" t="str">
        <f>IFERROR(IF(ISBLANK(INDEX(TOS!$F$6:$AP$227,$BS29,AL$42)),"",INDEX(TOS!$F$6:$AP$227,$BS29,AL$42)),"")</f>
        <v/>
      </c>
      <c r="AM29" s="270" t="str">
        <f>IFERROR(IF(ISBLANK(INDEX(TOS!$F$6:$AP$227,$BS29,AM$42)),"",INDEX(TOS!$F$6:$AP$227,$BS29,AM$42)),"")</f>
        <v/>
      </c>
      <c r="AN29" s="270" t="str">
        <f>IFERROR(IF(ISBLANK(INDEX(TOS!$F$6:$AP$227,$BS29,AN$42)),"",INDEX(TOS!$F$6:$AP$227,$BS29,AN$42)),"")</f>
        <v/>
      </c>
      <c r="AO29" s="270" t="str">
        <f>IFERROR(IF(ISBLANK(INDEX(TOS!$F$6:$AP$227,$BS29,AO$42)),"",INDEX(TOS!$F$6:$AP$227,$BS29,AO$42)),"")</f>
        <v/>
      </c>
      <c r="AP29" s="270" t="str">
        <f>IFERROR(IF(ISBLANK(INDEX(TOS!$F$6:$AP$227,$BS29,AP$42)),"",INDEX(TOS!$F$6:$AP$227,$BS29,AP$42)),"")</f>
        <v/>
      </c>
      <c r="AQ29" s="270" t="str">
        <f>IFERROR(IF(ISBLANK(INDEX(TOS!$F$6:$AP$227,$BS29,AQ$42)),"",INDEX(TOS!$F$6:$AP$227,$BS29,AQ$42)),"")</f>
        <v/>
      </c>
      <c r="AR29" s="270" t="str">
        <f>IFERROR(IF(ISBLANK(INDEX(TOS!$F$6:$AP$227,$BS29,AR$42)),"",INDEX(TOS!$F$6:$AP$227,$BS29,AR$42)),"")</f>
        <v/>
      </c>
      <c r="AS29" s="270" t="str">
        <f>IFERROR(IF(ISBLANK(INDEX(TOS!$F$6:$AP$227,$BS29,AS$42)),"",INDEX(TOS!$F$6:$AP$227,$BS29,AS$42)),"")</f>
        <v/>
      </c>
      <c r="AT29" s="270" t="str">
        <f>IFERROR(IF(ISBLANK(INDEX(TOS!$F$6:$AP$227,$BS29,AT$42)),"",INDEX(TOS!$F$6:$AP$227,$BS29,AT$42)),"")</f>
        <v/>
      </c>
      <c r="AU29" s="270" t="str">
        <f>IFERROR(IF(ISBLANK(INDEX(TOS!$F$6:$AP$227,$BS29,AU$42)),"",INDEX(TOS!$F$6:$AP$227,$BS29,AU$42)),"")</f>
        <v/>
      </c>
      <c r="AV29" s="270" t="str">
        <f>IFERROR(IF(ISBLANK(INDEX(TOS!$F$6:$AP$227,$BS29,AV$42)),"",INDEX(TOS!$F$6:$AP$227,$BS29,AV$42)),"")</f>
        <v/>
      </c>
      <c r="AW29" s="270" t="str">
        <f>IFERROR(IF(ISBLANK(INDEX(TOS!$F$6:$AP$227,$BS29,AW$42)),"",INDEX(TOS!$F$6:$AP$227,$BS29,AW$42)),"")</f>
        <v/>
      </c>
      <c r="AX29" s="270" t="str">
        <f>IFERROR(IF(ISBLANK(INDEX(TOS!$F$6:$AP$227,$BS29,AX$42)),"",INDEX(TOS!$F$6:$AP$227,$BS29,AX$42)),"")</f>
        <v/>
      </c>
      <c r="AY29" s="270" t="str">
        <f>IFERROR(IF(ISBLANK(INDEX(TOS!$F$6:$AP$227,$BS29,AY$42)),"",INDEX(TOS!$F$6:$AP$227,$BS29,AY$42)),"")</f>
        <v/>
      </c>
      <c r="AZ29" s="270" t="str">
        <f>IFERROR(IF(ISBLANK(INDEX(TOS!$F$6:$AP$227,$BS29,AZ$42)),"",INDEX(TOS!$F$6:$AP$227,$BS29,AZ$42)),"")</f>
        <v/>
      </c>
      <c r="BA29" s="270" t="str">
        <f>IFERROR(IF(ISBLANK(INDEX(TOS!$F$6:$AP$227,$BS29,BA$42)),"",INDEX(TOS!$F$6:$AP$227,$BS29,BA$42)),"")</f>
        <v/>
      </c>
      <c r="BB29" s="270" t="str">
        <f>IFERROR(IF(ISBLANK(INDEX(TOS!$F$6:$AP$227,$BS29,BB$42)),"",INDEX(TOS!$F$6:$AP$227,$BS29,BB$42)),"")</f>
        <v/>
      </c>
      <c r="BC29" s="270" t="str">
        <f>IFERROR(IF(ISBLANK(INDEX(TOS!$F$6:$AP$227,$BS29,BC$42)),"",INDEX(TOS!$F$6:$AP$227,$BS29,BC$42)),"")</f>
        <v/>
      </c>
      <c r="BD29" s="177"/>
      <c r="BE29" s="86" t="s">
        <v>199</v>
      </c>
      <c r="BF29" s="6" t="e">
        <f>MATCH(1,Database!$CE$8:$CE$366,0)</f>
        <v>#N/A</v>
      </c>
      <c r="BG29" t="s">
        <v>200</v>
      </c>
      <c r="BH29" s="118" t="str">
        <f>IF(Trends!J16="",REPT("█",4),"")</f>
        <v>████</v>
      </c>
      <c r="BJ29" s="90" t="str">
        <f>IF(AND(TDU_IDd, Months_Entered=0),BJ30,IF(ISBLANK(ZIP_Code),"Step ①: DOUBLE-tap the yellow box, type your ZIP Code, and press Enter.",IF(ISNA(ZIPCodes!A6),"Sorry, ZIP Code not found.",IF(ZIPCodes!J7=0,"Sorry, this area doesn't offer retail choice",IF(ISNA(MATCH(TDU,$CM$10:$CM$12,0)),"Select your TDU area ↓",IF(TDU="Entergy","Sorry, this TDU doesn't offer retail choice",IF(NOT(OR(TDU="Centerpoint",TDU="Oncor")),"Sorry, we don't cover this TDU area yet.
If another utility serves you, select it below.","")))))))</f>
        <v>Step ①: DOUBLE-tap the yellow box, type your ZIP Code, and press Enter.</v>
      </c>
      <c r="BL29" s="90"/>
      <c r="BQ29" s="6" t="e">
        <f>IF(More_Plans,MATCH($A29,Database!$CG$8:$CG$366,0),NA())</f>
        <v>#N/A</v>
      </c>
      <c r="BR29" s="118">
        <f>Locked*IFERROR((($K29-INDEX(Trends!$AA$5:$AA$8,MATCH($I29,{24,12,6,3},-1)))&lt;BR$25),0)</f>
        <v>0</v>
      </c>
      <c r="BS29" t="e">
        <f>MATCH(SUBSTITUTE(INDEX(Database!$U$8:$U$366,$BQ29),"~","~~"),TOS!$C$6:$C$227,0)</f>
        <v>#N/A</v>
      </c>
      <c r="BT29" t="e">
        <f>MATCH(INDEX(Database!$F$8:$F$366,$BQ29),REP_Info!$D$6:$D$250,0)</f>
        <v>#N/A</v>
      </c>
      <c r="BU29" t="str">
        <f>IFERROR(INDEX(Database!$CV$8:$CV$366,$BQ29),"")</f>
        <v/>
      </c>
      <c r="BV29" t="s">
        <v>201</v>
      </c>
      <c r="BZ29" t="str">
        <f>""</f>
        <v/>
      </c>
      <c r="CD29" t="str">
        <f>""</f>
        <v/>
      </c>
      <c r="CN29" t="e">
        <f>INDEX(Database!$AG$8:$BG$366,$BQ29,CN$22)</f>
        <v>#N/A</v>
      </c>
      <c r="CO29" t="e">
        <f>IF(ISBLANK(INDEX(Database!$AG$8:$BG$366,$BQ29,CO$22)),"",INDEX(Database!$AG$8:$BG$366,$BQ29,CO$22))</f>
        <v>#N/A</v>
      </c>
      <c r="CP29" t="e">
        <f>IF(ISBLANK(INDEX(Database!$AG$8:$BG$366,$BQ29,CP$22)),"",INDEX(Database!$AG$8:$BG$366,$BQ29,CP$22))</f>
        <v>#N/A</v>
      </c>
      <c r="CQ29" t="e">
        <f>IF(ISBLANK(INDEX(Database!$AG$8:$BG$366,$BQ29,CQ$22)),"",INDEX(Database!$AG$8:$BG$366,$BQ29,CQ$22))</f>
        <v>#N/A</v>
      </c>
      <c r="CR29" t="e">
        <f>IF(ISBLANK(INDEX(Database!$AG$8:$BG$366,$BQ29,CR$22)),"",INDEX(Database!$AG$8:$BG$366,$BQ29,CR$22))</f>
        <v>#N/A</v>
      </c>
      <c r="CS29" t="e">
        <f>IF(ISBLANK(INDEX(Database!$AG$8:$BG$366,$BQ29,CS$22)),"",INDEX(Database!$AG$8:$BG$366,$BQ29,CS$22))</f>
        <v>#N/A</v>
      </c>
      <c r="CT29" t="e">
        <f>IF(ISBLANK(INDEX(Database!$AG$8:$BG$366,$BQ29,CT$22)),"",INDEX(Database!$AG$8:$BG$366,$BQ29,CT$22))</f>
        <v>#N/A</v>
      </c>
      <c r="CU29" t="e">
        <f>IF(ISBLANK(INDEX(Database!$AG$8:$BG$366,$BQ29,CU$22)),"",INDEX(Database!$AG$8:$BG$366,$BQ29,CU$22))</f>
        <v>#N/A</v>
      </c>
      <c r="CV29" t="e">
        <f>IF(ISBLANK(INDEX(Database!$AG$8:$BG$366,$BQ29,CV$22)),"",INDEX(Database!$AG$8:$BG$366,$BQ29,CV$22))</f>
        <v>#N/A</v>
      </c>
      <c r="CW29" t="e">
        <f>IF(ISBLANK(INDEX(Database!$AG$8:$BG$366,$BQ29,CW$22)),"",INDEX(Database!$AG$8:$BG$366,$BQ29,CW$22))</f>
        <v>#N/A</v>
      </c>
      <c r="CX29" t="e">
        <f>IF(ISBLANK(INDEX(Database!$AG$8:$BG$366,$BQ29,CX$22)),"",INDEX(Database!$AG$8:$BG$366,$BQ29,CX$22))</f>
        <v>#N/A</v>
      </c>
      <c r="CY29" t="e">
        <f>INDEX(Database!$AG$8:$BG$366,$BQ29,CY$22)</f>
        <v>#N/A</v>
      </c>
      <c r="CZ29" t="e">
        <f>INDEX(Database!$AG$8:$BG$366,$BQ29,CZ$22)</f>
        <v>#N/A</v>
      </c>
      <c r="DA29" t="e">
        <f>INDEX(Database!$AG$8:$BG$366,$BQ29,DA$22)</f>
        <v>#N/A</v>
      </c>
      <c r="DB29" t="e">
        <f>INDEX(Database!$AG$8:$BG$366,$BQ29,DB$22)</f>
        <v>#N/A</v>
      </c>
      <c r="DC29" t="e">
        <f>INDEX(Database!$AG$8:$BG$366,$BQ29,DC$22)</f>
        <v>#N/A</v>
      </c>
      <c r="DD29" t="e">
        <f>INDEX(Database!$AG$8:$BG$366,$BQ29,DD$22)</f>
        <v>#N/A</v>
      </c>
      <c r="DE29" s="31" t="e">
        <f>INDEX(Database!$AG$8:$BG$366,$BQ29,DE$22)</f>
        <v>#N/A</v>
      </c>
      <c r="DF29" s="31" t="e">
        <f>INDEX(Database!$AG$8:$BG$366,$BQ29,DF$22)</f>
        <v>#N/A</v>
      </c>
      <c r="DG29" s="31" t="e">
        <f>INDEX(Database!$AG$8:$BG$366,$BQ29,DG$22)</f>
        <v>#N/A</v>
      </c>
      <c r="DH29" s="31" t="e">
        <f>INDEX(Database!$AG$8:$BG$366,$BQ29,DH$22)</f>
        <v>#N/A</v>
      </c>
      <c r="DI29" s="31" t="e">
        <f>INDEX(Database!$AG$8:$BG$366,$BQ29,DI$22)</f>
        <v>#N/A</v>
      </c>
      <c r="DJ29" s="5" t="e">
        <f>INDEX(Database!$AG$8:$BG$366,$BQ29,DJ$22)</f>
        <v>#N/A</v>
      </c>
      <c r="DK29" s="35" t="e">
        <f>INDEX(Database!$AG$8:$BG$366,$BQ29,DK$22)</f>
        <v>#N/A</v>
      </c>
      <c r="DL29" s="6" t="e">
        <f>INDEX(Database!$AG$8:$BG$366,$BQ29,DL$22)</f>
        <v>#N/A</v>
      </c>
      <c r="DM29" s="35" t="e">
        <f>INDEX(Database!$AG$8:$BG$366,$BQ29,DM$22)</f>
        <v>#N/A</v>
      </c>
      <c r="DN29" s="35" t="e">
        <f>INDEX(Database!$AG$8:$BG$366,$BQ29,DN$22)</f>
        <v>#N/A</v>
      </c>
      <c r="DQ29" s="124">
        <f t="shared" si="59"/>
        <v>99</v>
      </c>
      <c r="DR29" s="124">
        <f t="shared" si="59"/>
        <v>99</v>
      </c>
      <c r="DS29" s="124">
        <f t="shared" si="59"/>
        <v>99</v>
      </c>
      <c r="DT29" s="124">
        <f t="shared" si="59"/>
        <v>99</v>
      </c>
      <c r="DU29" s="124">
        <f t="shared" si="59"/>
        <v>99</v>
      </c>
      <c r="DV29" s="124">
        <f t="shared" si="59"/>
        <v>99</v>
      </c>
      <c r="DW29" s="124">
        <f t="shared" si="59"/>
        <v>99</v>
      </c>
      <c r="DX29" s="124">
        <f t="shared" si="59"/>
        <v>99</v>
      </c>
      <c r="DY29" s="124">
        <f t="shared" si="59"/>
        <v>99</v>
      </c>
      <c r="DZ29" s="124">
        <f t="shared" si="59"/>
        <v>99</v>
      </c>
      <c r="EA29" s="124">
        <f t="shared" si="59"/>
        <v>99</v>
      </c>
      <c r="EB29" s="124">
        <f t="shared" si="59"/>
        <v>99</v>
      </c>
      <c r="EC29" s="197">
        <f t="shared" si="60"/>
        <v>0</v>
      </c>
      <c r="ED29" s="197">
        <f t="shared" si="60"/>
        <v>0</v>
      </c>
      <c r="EE29" s="197">
        <f t="shared" si="60"/>
        <v>0</v>
      </c>
      <c r="EF29" s="197">
        <f t="shared" si="60"/>
        <v>0</v>
      </c>
      <c r="EG29" s="197">
        <f t="shared" si="60"/>
        <v>0</v>
      </c>
      <c r="EH29" s="197">
        <f t="shared" si="60"/>
        <v>0</v>
      </c>
      <c r="EI29" s="197">
        <f t="shared" si="60"/>
        <v>0</v>
      </c>
      <c r="EJ29" s="197">
        <f t="shared" si="60"/>
        <v>0</v>
      </c>
      <c r="EK29" s="197">
        <f t="shared" si="60"/>
        <v>0</v>
      </c>
      <c r="EL29" s="197">
        <f t="shared" si="60"/>
        <v>0</v>
      </c>
      <c r="EM29" s="197">
        <f t="shared" si="60"/>
        <v>0</v>
      </c>
      <c r="EN29" s="197">
        <f t="shared" si="60"/>
        <v>0</v>
      </c>
      <c r="EO29" s="117">
        <v>0</v>
      </c>
      <c r="EP29" s="117">
        <v>100</v>
      </c>
      <c r="EQ29" s="124"/>
      <c r="ER29" s="124">
        <f t="shared" si="61"/>
        <v>99</v>
      </c>
      <c r="ES29" s="124">
        <f t="shared" si="61"/>
        <v>99</v>
      </c>
      <c r="ET29" s="124">
        <f t="shared" si="61"/>
        <v>99</v>
      </c>
      <c r="EU29" s="124">
        <f t="shared" si="61"/>
        <v>99</v>
      </c>
      <c r="EV29" s="124">
        <f t="shared" si="61"/>
        <v>99</v>
      </c>
      <c r="EW29" s="124">
        <f t="shared" si="61"/>
        <v>99</v>
      </c>
      <c r="EX29" s="124">
        <f t="shared" si="61"/>
        <v>99</v>
      </c>
      <c r="EY29" s="124">
        <f t="shared" si="61"/>
        <v>99</v>
      </c>
      <c r="EZ29" s="124">
        <f t="shared" si="61"/>
        <v>99</v>
      </c>
      <c r="FA29" s="124">
        <f t="shared" si="61"/>
        <v>99</v>
      </c>
      <c r="FB29" s="124">
        <f t="shared" si="61"/>
        <v>99</v>
      </c>
      <c r="FC29" s="124">
        <f t="shared" si="61"/>
        <v>99</v>
      </c>
      <c r="FD29" s="124">
        <f t="shared" si="61"/>
        <v>99</v>
      </c>
      <c r="FE29" s="124">
        <f t="shared" si="61"/>
        <v>99</v>
      </c>
      <c r="FF29" s="124">
        <f t="shared" si="61"/>
        <v>99</v>
      </c>
      <c r="FG29" s="124">
        <f t="shared" si="61"/>
        <v>99</v>
      </c>
      <c r="FH29" s="124">
        <f t="shared" si="61"/>
        <v>99</v>
      </c>
      <c r="FI29" s="124">
        <f t="shared" si="61"/>
        <v>99</v>
      </c>
      <c r="FJ29" s="124">
        <f t="shared" si="62"/>
        <v>99</v>
      </c>
      <c r="FK29" s="124">
        <f t="shared" si="62"/>
        <v>99</v>
      </c>
      <c r="FL29" s="124">
        <f t="shared" si="62"/>
        <v>99</v>
      </c>
      <c r="FM29" s="124">
        <f t="shared" si="62"/>
        <v>99</v>
      </c>
      <c r="FN29" s="124">
        <f t="shared" si="62"/>
        <v>99</v>
      </c>
      <c r="FO29" s="124">
        <f t="shared" si="62"/>
        <v>99</v>
      </c>
      <c r="FP29" s="124">
        <f t="shared" si="62"/>
        <v>99</v>
      </c>
      <c r="FQ29" s="124">
        <f t="shared" si="62"/>
        <v>99</v>
      </c>
      <c r="FR29" s="124">
        <f t="shared" si="62"/>
        <v>99</v>
      </c>
      <c r="FS29" s="124">
        <f t="shared" si="62"/>
        <v>99</v>
      </c>
      <c r="FT29" s="124">
        <f t="shared" si="62"/>
        <v>99</v>
      </c>
      <c r="FU29" s="124">
        <f t="shared" si="62"/>
        <v>99</v>
      </c>
      <c r="FV29" s="124">
        <f t="shared" si="62"/>
        <v>99</v>
      </c>
      <c r="FW29" s="124">
        <f t="shared" si="62"/>
        <v>99</v>
      </c>
      <c r="FX29" s="124">
        <f t="shared" si="62"/>
        <v>99</v>
      </c>
      <c r="FY29" s="124">
        <f t="shared" si="62"/>
        <v>99</v>
      </c>
      <c r="FZ29" s="124">
        <f t="shared" si="63"/>
        <v>99</v>
      </c>
      <c r="GA29" s="124">
        <f t="shared" si="63"/>
        <v>99</v>
      </c>
      <c r="GB29" s="124">
        <f t="shared" si="63"/>
        <v>99</v>
      </c>
      <c r="GC29" s="124">
        <f t="shared" si="63"/>
        <v>99</v>
      </c>
      <c r="GD29" s="124">
        <f t="shared" si="63"/>
        <v>99</v>
      </c>
      <c r="GE29" s="124">
        <f t="shared" si="63"/>
        <v>99</v>
      </c>
      <c r="GF29" s="124">
        <f t="shared" si="63"/>
        <v>99</v>
      </c>
      <c r="GG29" s="124">
        <f t="shared" si="63"/>
        <v>99</v>
      </c>
      <c r="GH29" s="124">
        <f t="shared" si="63"/>
        <v>99</v>
      </c>
      <c r="GI29" s="124">
        <f t="shared" si="63"/>
        <v>99</v>
      </c>
      <c r="GJ29" s="124">
        <f t="shared" si="63"/>
        <v>99</v>
      </c>
      <c r="GK29" s="124">
        <f t="shared" si="63"/>
        <v>99</v>
      </c>
    </row>
    <row r="30" spans="1:246" ht="15.95" customHeight="1" x14ac:dyDescent="0.25">
      <c r="A30" s="178" t="str">
        <f t="shared" si="64"/>
        <v/>
      </c>
      <c r="B30" s="285" t="str">
        <f>IF(More_Plans,IF(Locked,IF(Selected_Plan,$BZ30,$BV30),IFERROR(PROPER(INDEX(Database!$G$8:$G$366,$BQ30)),"")),"")</f>
        <v/>
      </c>
      <c r="C30" s="285"/>
      <c r="D30" s="285"/>
      <c r="E30" s="285"/>
      <c r="F30" s="285"/>
      <c r="G30" s="260" t="str">
        <f>IF(Locked,"",IFERROR(HYPERLINK(INDEX(Database!$Y$8:$Y$366,$BQ30),"EFL"),""))</f>
        <v/>
      </c>
      <c r="H30" s="260" t="str">
        <f>IF(Locked,"",IFERROR(HYPERLINK(INDEX(Database!$U$8:$U$366,$BQ30),"TOS"),""))</f>
        <v/>
      </c>
      <c r="I30" s="284" t="str">
        <f>IFERROR(INDEX(Database!$Q$8:$Q$366,$BQ30),"")</f>
        <v/>
      </c>
      <c r="J30" s="284"/>
      <c r="K30" s="195" t="str">
        <f>IFERROR(IF(All_In,INDEX(Database!$BQ$8:$BQ$366,$BQ30),INDEX(Database!$BR$8:$BR$366,$BQ30)),"")</f>
        <v/>
      </c>
      <c r="L30" s="194" t="str">
        <f>IFERROR(INDEX(Database!$BO$8:$BO$366,$BQ30),"")</f>
        <v/>
      </c>
      <c r="M30" s="243" t="str">
        <f>IFERROR(INDEX(Database!$CX$8:$CX$366,$BQ30),"")</f>
        <v/>
      </c>
      <c r="N30" s="201" t="str">
        <f>IFERROR(INDEX(Database!$BH$8:$BH$366,$BQ30),"")</f>
        <v/>
      </c>
      <c r="O30" s="179"/>
      <c r="P30" s="179" t="str">
        <f>IFERROR(INDEX(Database!$P$8:$P$366,$BQ30),"")</f>
        <v/>
      </c>
      <c r="Q30" s="240" t="str">
        <f>IFERROR(INDEX(Database!$CR$8:$CR$366,$BQ30),"")</f>
        <v/>
      </c>
      <c r="R30" s="180" t="str">
        <f>IFERROR(INDEX(Database!$AC$8:$AC$366,$BQ30),"")</f>
        <v/>
      </c>
      <c r="S30" s="298" t="str" cm="1">
        <f t="array" ref="S30">IF(More_Plans,IF(Locked,$CD30,IF(ISNUMBER($BT30),INDEX(REP_Info!$E$6:$E$250,$BT30),"")),"")</f>
        <v/>
      </c>
      <c r="T30" s="298"/>
      <c r="U30" s="212" t="str">
        <f>IF(More_Plans,IF(ISNUMBER($BT30),YEAR(INDEX(REP_Info!$J$6:$J$250,$BT30)),""),"")</f>
        <v/>
      </c>
      <c r="V30" s="199" t="str">
        <f>IF(More_Plans,IF(ISNUMBER($BT30),ROUND(INDEX(REP_Info!$G$6:$G$250,$BT30)/1000,0)&amp;"k",""),"")</f>
        <v/>
      </c>
      <c r="W30" s="181" t="str">
        <f>IFERROR(INDEX(Database!$BJ$8:$BJ$366,$BQ30),"")</f>
        <v/>
      </c>
      <c r="X30" s="300"/>
      <c r="Y30" s="272" t="str">
        <f>IFERROR(IF(ISBLANK(INDEX(TOS!$F$6:$AP$227,$BS30,Y$42)),"",INDEX(TOS!$F$6:$AP$227,$BS30,Y$42)),"")</f>
        <v/>
      </c>
      <c r="Z30" s="270" t="str">
        <f>IFERROR(IF(ISBLANK(INDEX(TOS!$F$6:$AP$227,$BS30,Z$42)),"",INDEX(TOS!$F$6:$AP$227,$BS30,Z$42)),"")</f>
        <v/>
      </c>
      <c r="AA30" s="270" t="str">
        <f>IFERROR(IF(ISBLANK(INDEX(TOS!$F$6:$AP$227,$BS30,AA$42)),"",INDEX(TOS!$F$6:$AP$227,$BS30,AA$42)),"")</f>
        <v/>
      </c>
      <c r="AB30" s="270" t="str">
        <f>IFERROR(IF(ISBLANK(INDEX(TOS!$F$6:$AP$227,$BS30,AB$42)),"",INDEX(TOS!$F$6:$AP$227,$BS30,AB$42)),"")</f>
        <v/>
      </c>
      <c r="AC30" s="270" t="str">
        <f>IFERROR(IF(ISBLANK(INDEX(TOS!$F$6:$AP$227,$BS30,AC$42)),"",INDEX(TOS!$F$6:$AP$227,$BS30,AC$42)),"")</f>
        <v/>
      </c>
      <c r="AD30" s="270" t="str">
        <f>IFERROR(IF(ISBLANK(INDEX(TOS!$F$6:$AP$227,$BS30,AD$42)),"",INDEX(TOS!$F$6:$AP$227,$BS30,AD$42)),"")</f>
        <v/>
      </c>
      <c r="AE30" s="270" t="str">
        <f>IFERROR(IF(ISBLANK(INDEX(TOS!$F$6:$AP$227,$BS30,AE$42)),"",INDEX(TOS!$F$6:$AP$227,$BS30,AE$42)),"")</f>
        <v/>
      </c>
      <c r="AF30" s="270" t="str">
        <f>IFERROR(IF(ISBLANK(INDEX(TOS!$F$6:$AP$227,$BS30,AF$42)),"",INDEX(TOS!$F$6:$AP$227,$BS30,AF$42)),"")</f>
        <v/>
      </c>
      <c r="AG30" s="270" t="str">
        <f>IFERROR(IF(ISBLANK(INDEX(TOS!$F$6:$AP$227,$BS30,AG$42)),"",INDEX(TOS!$F$6:$AP$227,$BS30,AG$42)),"")</f>
        <v/>
      </c>
      <c r="AH30" s="270" t="str">
        <f>IFERROR(IF(ISBLANK(INDEX(TOS!$F$6:$AP$227,$BS30,AH$42)),"",INDEX(TOS!$F$6:$AP$227,$BS30,AH$42)),"")</f>
        <v/>
      </c>
      <c r="AI30" s="270" t="str">
        <f>IFERROR(IF(ISBLANK(INDEX(TOS!$F$6:$AP$227,$BS30,AI$42)),"",INDEX(TOS!$F$6:$AP$227,$BS30,AI$42)),"")</f>
        <v/>
      </c>
      <c r="AJ30" s="270" t="str">
        <f>IFERROR(IF(ISBLANK(INDEX(TOS!$F$6:$AP$227,$BS30,AJ$42)),"",INDEX(TOS!$F$6:$AP$227,$BS30,AJ$42)),"")</f>
        <v/>
      </c>
      <c r="AK30" s="270" t="str">
        <f>IFERROR(IF(ISBLANK(INDEX(TOS!$F$6:$AP$227,$BS30,AK$42)),"",INDEX(TOS!$F$6:$AP$227,$BS30,AK$42)),"")</f>
        <v/>
      </c>
      <c r="AL30" s="270" t="str">
        <f>IFERROR(IF(ISBLANK(INDEX(TOS!$F$6:$AP$227,$BS30,AL$42)),"",INDEX(TOS!$F$6:$AP$227,$BS30,AL$42)),"")</f>
        <v/>
      </c>
      <c r="AM30" s="270" t="str">
        <f>IFERROR(IF(ISBLANK(INDEX(TOS!$F$6:$AP$227,$BS30,AM$42)),"",INDEX(TOS!$F$6:$AP$227,$BS30,AM$42)),"")</f>
        <v/>
      </c>
      <c r="AN30" s="270" t="str">
        <f>IFERROR(IF(ISBLANK(INDEX(TOS!$F$6:$AP$227,$BS30,AN$42)),"",INDEX(TOS!$F$6:$AP$227,$BS30,AN$42)),"")</f>
        <v/>
      </c>
      <c r="AO30" s="270" t="str">
        <f>IFERROR(IF(ISBLANK(INDEX(TOS!$F$6:$AP$227,$BS30,AO$42)),"",INDEX(TOS!$F$6:$AP$227,$BS30,AO$42)),"")</f>
        <v/>
      </c>
      <c r="AP30" s="270" t="str">
        <f>IFERROR(IF(ISBLANK(INDEX(TOS!$F$6:$AP$227,$BS30,AP$42)),"",INDEX(TOS!$F$6:$AP$227,$BS30,AP$42)),"")</f>
        <v/>
      </c>
      <c r="AQ30" s="270" t="str">
        <f>IFERROR(IF(ISBLANK(INDEX(TOS!$F$6:$AP$227,$BS30,AQ$42)),"",INDEX(TOS!$F$6:$AP$227,$BS30,AQ$42)),"")</f>
        <v/>
      </c>
      <c r="AR30" s="270" t="str">
        <f>IFERROR(IF(ISBLANK(INDEX(TOS!$F$6:$AP$227,$BS30,AR$42)),"",INDEX(TOS!$F$6:$AP$227,$BS30,AR$42)),"")</f>
        <v/>
      </c>
      <c r="AS30" s="270" t="str">
        <f>IFERROR(IF(ISBLANK(INDEX(TOS!$F$6:$AP$227,$BS30,AS$42)),"",INDEX(TOS!$F$6:$AP$227,$BS30,AS$42)),"")</f>
        <v/>
      </c>
      <c r="AT30" s="270" t="str">
        <f>IFERROR(IF(ISBLANK(INDEX(TOS!$F$6:$AP$227,$BS30,AT$42)),"",INDEX(TOS!$F$6:$AP$227,$BS30,AT$42)),"")</f>
        <v/>
      </c>
      <c r="AU30" s="270" t="str">
        <f>IFERROR(IF(ISBLANK(INDEX(TOS!$F$6:$AP$227,$BS30,AU$42)),"",INDEX(TOS!$F$6:$AP$227,$BS30,AU$42)),"")</f>
        <v/>
      </c>
      <c r="AV30" s="270" t="str">
        <f>IFERROR(IF(ISBLANK(INDEX(TOS!$F$6:$AP$227,$BS30,AV$42)),"",INDEX(TOS!$F$6:$AP$227,$BS30,AV$42)),"")</f>
        <v/>
      </c>
      <c r="AW30" s="270" t="str">
        <f>IFERROR(IF(ISBLANK(INDEX(TOS!$F$6:$AP$227,$BS30,AW$42)),"",INDEX(TOS!$F$6:$AP$227,$BS30,AW$42)),"")</f>
        <v/>
      </c>
      <c r="AX30" s="270" t="str">
        <f>IFERROR(IF(ISBLANK(INDEX(TOS!$F$6:$AP$227,$BS30,AX$42)),"",INDEX(TOS!$F$6:$AP$227,$BS30,AX$42)),"")</f>
        <v/>
      </c>
      <c r="AY30" s="270" t="str">
        <f>IFERROR(IF(ISBLANK(INDEX(TOS!$F$6:$AP$227,$BS30,AY$42)),"",INDEX(TOS!$F$6:$AP$227,$BS30,AY$42)),"")</f>
        <v/>
      </c>
      <c r="AZ30" s="270" t="str">
        <f>IFERROR(IF(ISBLANK(INDEX(TOS!$F$6:$AP$227,$BS30,AZ$42)),"",INDEX(TOS!$F$6:$AP$227,$BS30,AZ$42)),"")</f>
        <v/>
      </c>
      <c r="BA30" s="270" t="str">
        <f>IFERROR(IF(ISBLANK(INDEX(TOS!$F$6:$AP$227,$BS30,BA$42)),"",INDEX(TOS!$F$6:$AP$227,$BS30,BA$42)),"")</f>
        <v/>
      </c>
      <c r="BB30" s="270" t="str">
        <f>IFERROR(IF(ISBLANK(INDEX(TOS!$F$6:$AP$227,$BS30,BB$42)),"",INDEX(TOS!$F$6:$AP$227,$BS30,BB$42)),"")</f>
        <v/>
      </c>
      <c r="BC30" s="270" t="str">
        <f>IFERROR(IF(ISBLANK(INDEX(TOS!$F$6:$AP$227,$BS30,BC$42)),"",INDEX(TOS!$F$6:$AP$227,$BS30,BC$42)),"")</f>
        <v/>
      </c>
      <c r="BD30" s="177"/>
      <c r="BE30" s="86" t="s">
        <v>202</v>
      </c>
      <c r="BF30" s="6" t="e">
        <f>INDEX(Database!CG$8:CG$366,$BF29)</f>
        <v>#N/A</v>
      </c>
      <c r="BG30" t="s">
        <v>203</v>
      </c>
      <c r="BH30" t="str">
        <f>IF(ISNA(Trends!$H$5),REPT("█",4),"")</f>
        <v>████</v>
      </c>
      <c r="BJ30" s="90" t="s">
        <v>204</v>
      </c>
      <c r="BL30" s="183"/>
      <c r="BQ30" s="6" t="e">
        <f>IF(More_Plans,MATCH($A30,Database!$CG$8:$CG$366,0),NA())</f>
        <v>#N/A</v>
      </c>
      <c r="BR30" s="118">
        <f>Locked*IFERROR((($K30-INDEX(Trends!$AA$5:$AA$8,MATCH($I30,{24,12,6,3},-1)))&lt;BR$25),0)</f>
        <v>0</v>
      </c>
      <c r="BS30" t="e">
        <f>MATCH(SUBSTITUTE(INDEX(Database!$U$8:$U$366,$BQ30),"~","~~"),TOS!$C$6:$C$227,0)</f>
        <v>#N/A</v>
      </c>
      <c r="BT30" t="e">
        <f>MATCH(INDEX(Database!$F$8:$F$366,$BQ30),REP_Info!$D$6:$D$250,0)</f>
        <v>#N/A</v>
      </c>
      <c r="BU30" t="str">
        <f>IFERROR(INDEX(Database!$CV$8:$CV$366,$BQ30),"")</f>
        <v/>
      </c>
      <c r="BV30" t="str">
        <f>""</f>
        <v/>
      </c>
      <c r="BZ30" t="str">
        <f>""</f>
        <v/>
      </c>
      <c r="CD30" t="str">
        <f>""</f>
        <v/>
      </c>
      <c r="CN30" t="e">
        <f>INDEX(Database!$AG$8:$BG$366,$BQ30,CN$22)</f>
        <v>#N/A</v>
      </c>
      <c r="CO30" t="e">
        <f>IF(ISBLANK(INDEX(Database!$AG$8:$BG$366,$BQ30,CO$22)),"",INDEX(Database!$AG$8:$BG$366,$BQ30,CO$22))</f>
        <v>#N/A</v>
      </c>
      <c r="CP30" t="e">
        <f>IF(ISBLANK(INDEX(Database!$AG$8:$BG$366,$BQ30,CP$22)),"",INDEX(Database!$AG$8:$BG$366,$BQ30,CP$22))</f>
        <v>#N/A</v>
      </c>
      <c r="CQ30" t="e">
        <f>IF(ISBLANK(INDEX(Database!$AG$8:$BG$366,$BQ30,CQ$22)),"",INDEX(Database!$AG$8:$BG$366,$BQ30,CQ$22))</f>
        <v>#N/A</v>
      </c>
      <c r="CR30" t="e">
        <f>IF(ISBLANK(INDEX(Database!$AG$8:$BG$366,$BQ30,CR$22)),"",INDEX(Database!$AG$8:$BG$366,$BQ30,CR$22))</f>
        <v>#N/A</v>
      </c>
      <c r="CS30" t="e">
        <f>IF(ISBLANK(INDEX(Database!$AG$8:$BG$366,$BQ30,CS$22)),"",INDEX(Database!$AG$8:$BG$366,$BQ30,CS$22))</f>
        <v>#N/A</v>
      </c>
      <c r="CT30" t="e">
        <f>IF(ISBLANK(INDEX(Database!$AG$8:$BG$366,$BQ30,CT$22)),"",INDEX(Database!$AG$8:$BG$366,$BQ30,CT$22))</f>
        <v>#N/A</v>
      </c>
      <c r="CU30" t="e">
        <f>IF(ISBLANK(INDEX(Database!$AG$8:$BG$366,$BQ30,CU$22)),"",INDEX(Database!$AG$8:$BG$366,$BQ30,CU$22))</f>
        <v>#N/A</v>
      </c>
      <c r="CV30" t="e">
        <f>IF(ISBLANK(INDEX(Database!$AG$8:$BG$366,$BQ30,CV$22)),"",INDEX(Database!$AG$8:$BG$366,$BQ30,CV$22))</f>
        <v>#N/A</v>
      </c>
      <c r="CW30" t="e">
        <f>IF(ISBLANK(INDEX(Database!$AG$8:$BG$366,$BQ30,CW$22)),"",INDEX(Database!$AG$8:$BG$366,$BQ30,CW$22))</f>
        <v>#N/A</v>
      </c>
      <c r="CX30" t="e">
        <f>IF(ISBLANK(INDEX(Database!$AG$8:$BG$366,$BQ30,CX$22)),"",INDEX(Database!$AG$8:$BG$366,$BQ30,CX$22))</f>
        <v>#N/A</v>
      </c>
      <c r="CY30" t="e">
        <f>INDEX(Database!$AG$8:$BG$366,$BQ30,CY$22)</f>
        <v>#N/A</v>
      </c>
      <c r="CZ30" t="e">
        <f>INDEX(Database!$AG$8:$BG$366,$BQ30,CZ$22)</f>
        <v>#N/A</v>
      </c>
      <c r="DA30" t="e">
        <f>INDEX(Database!$AG$8:$BG$366,$BQ30,DA$22)</f>
        <v>#N/A</v>
      </c>
      <c r="DB30" t="e">
        <f>INDEX(Database!$AG$8:$BG$366,$BQ30,DB$22)</f>
        <v>#N/A</v>
      </c>
      <c r="DC30" t="e">
        <f>INDEX(Database!$AG$8:$BG$366,$BQ30,DC$22)</f>
        <v>#N/A</v>
      </c>
      <c r="DD30" t="e">
        <f>INDEX(Database!$AG$8:$BG$366,$BQ30,DD$22)</f>
        <v>#N/A</v>
      </c>
      <c r="DE30" s="31" t="e">
        <f>INDEX(Database!$AG$8:$BG$366,$BQ30,DE$22)</f>
        <v>#N/A</v>
      </c>
      <c r="DF30" s="31" t="e">
        <f>INDEX(Database!$AG$8:$BG$366,$BQ30,DF$22)</f>
        <v>#N/A</v>
      </c>
      <c r="DG30" s="31" t="e">
        <f>INDEX(Database!$AG$8:$BG$366,$BQ30,DG$22)</f>
        <v>#N/A</v>
      </c>
      <c r="DH30" s="31" t="e">
        <f>INDEX(Database!$AG$8:$BG$366,$BQ30,DH$22)</f>
        <v>#N/A</v>
      </c>
      <c r="DI30" s="31" t="e">
        <f>INDEX(Database!$AG$8:$BG$366,$BQ30,DI$22)</f>
        <v>#N/A</v>
      </c>
      <c r="DJ30" s="5" t="e">
        <f>INDEX(Database!$AG$8:$BG$366,$BQ30,DJ$22)</f>
        <v>#N/A</v>
      </c>
      <c r="DK30" s="35" t="e">
        <f>INDEX(Database!$AG$8:$BG$366,$BQ30,DK$22)</f>
        <v>#N/A</v>
      </c>
      <c r="DL30" s="6" t="e">
        <f>INDEX(Database!$AG$8:$BG$366,$BQ30,DL$22)</f>
        <v>#N/A</v>
      </c>
      <c r="DM30" s="35" t="e">
        <f>INDEX(Database!$AG$8:$BG$366,$BQ30,DM$22)</f>
        <v>#N/A</v>
      </c>
      <c r="DN30" s="35" t="e">
        <f>INDEX(Database!$AG$8:$BG$366,$BQ30,DN$22)</f>
        <v>#N/A</v>
      </c>
      <c r="DQ30" s="124">
        <f t="shared" si="59"/>
        <v>99</v>
      </c>
      <c r="DR30" s="124">
        <f t="shared" si="59"/>
        <v>99</v>
      </c>
      <c r="DS30" s="124">
        <f t="shared" si="59"/>
        <v>99</v>
      </c>
      <c r="DT30" s="124">
        <f t="shared" si="59"/>
        <v>99</v>
      </c>
      <c r="DU30" s="124">
        <f t="shared" si="59"/>
        <v>99</v>
      </c>
      <c r="DV30" s="124">
        <f t="shared" si="59"/>
        <v>99</v>
      </c>
      <c r="DW30" s="124">
        <f t="shared" si="59"/>
        <v>99</v>
      </c>
      <c r="DX30" s="124">
        <f t="shared" si="59"/>
        <v>99</v>
      </c>
      <c r="DY30" s="124">
        <f t="shared" si="59"/>
        <v>99</v>
      </c>
      <c r="DZ30" s="124">
        <f t="shared" si="59"/>
        <v>99</v>
      </c>
      <c r="EA30" s="124">
        <f t="shared" si="59"/>
        <v>99</v>
      </c>
      <c r="EB30" s="124">
        <f t="shared" si="59"/>
        <v>99</v>
      </c>
      <c r="EC30" s="197">
        <f t="shared" si="60"/>
        <v>0</v>
      </c>
      <c r="ED30" s="197">
        <f t="shared" si="60"/>
        <v>0</v>
      </c>
      <c r="EE30" s="197">
        <f t="shared" si="60"/>
        <v>0</v>
      </c>
      <c r="EF30" s="197">
        <f t="shared" si="60"/>
        <v>0</v>
      </c>
      <c r="EG30" s="197">
        <f t="shared" si="60"/>
        <v>0</v>
      </c>
      <c r="EH30" s="197">
        <f t="shared" si="60"/>
        <v>0</v>
      </c>
      <c r="EI30" s="197">
        <f t="shared" si="60"/>
        <v>0</v>
      </c>
      <c r="EJ30" s="197">
        <f t="shared" si="60"/>
        <v>0</v>
      </c>
      <c r="EK30" s="197">
        <f t="shared" si="60"/>
        <v>0</v>
      </c>
      <c r="EL30" s="197">
        <f t="shared" si="60"/>
        <v>0</v>
      </c>
      <c r="EM30" s="197">
        <f t="shared" si="60"/>
        <v>0</v>
      </c>
      <c r="EN30" s="197">
        <f t="shared" si="60"/>
        <v>0</v>
      </c>
      <c r="EO30" s="117">
        <v>0</v>
      </c>
      <c r="EP30" s="117">
        <v>100</v>
      </c>
      <c r="EQ30" s="124"/>
      <c r="ER30" s="124">
        <f t="shared" ref="ER30:EU35" si="65">IFERROR((LOOKUP(ER$25,$CO30:$CS30,$CT30:$CX30)+IF($CN30="Y",SUMPRODUCT($DE30:$DI30-$DD30:$DH30,ER$25-$CY30:$DC30,N(ER$25&gt;$CY30:$DC30)),ER$25*LOOKUP(ER$25,$CY30:$DC30,$DE30:$DI30))+IF($DL30="Y",$DM30,$DJ30)+ER$25*IF($DL30="Y",$DN30,$DK30))*100/ER$25,99)</f>
        <v>99</v>
      </c>
      <c r="ES30" s="124">
        <f t="shared" si="65"/>
        <v>99</v>
      </c>
      <c r="ET30" s="124">
        <f t="shared" si="65"/>
        <v>99</v>
      </c>
      <c r="EU30" s="124">
        <f t="shared" si="65"/>
        <v>99</v>
      </c>
      <c r="EV30" s="124">
        <f t="shared" si="61"/>
        <v>99</v>
      </c>
      <c r="EW30" s="124">
        <f t="shared" si="61"/>
        <v>99</v>
      </c>
      <c r="EX30" s="124">
        <f t="shared" si="61"/>
        <v>99</v>
      </c>
      <c r="EY30" s="124">
        <f t="shared" si="61"/>
        <v>99</v>
      </c>
      <c r="EZ30" s="124">
        <f t="shared" si="61"/>
        <v>99</v>
      </c>
      <c r="FA30" s="124">
        <f t="shared" si="61"/>
        <v>99</v>
      </c>
      <c r="FB30" s="124">
        <f t="shared" si="61"/>
        <v>99</v>
      </c>
      <c r="FC30" s="124">
        <f t="shared" si="61"/>
        <v>99</v>
      </c>
      <c r="FD30" s="124">
        <f t="shared" si="61"/>
        <v>99</v>
      </c>
      <c r="FE30" s="124">
        <f t="shared" si="61"/>
        <v>99</v>
      </c>
      <c r="FF30" s="124">
        <f t="shared" si="61"/>
        <v>99</v>
      </c>
      <c r="FG30" s="124">
        <f t="shared" si="61"/>
        <v>99</v>
      </c>
      <c r="FH30" s="124">
        <f t="shared" si="61"/>
        <v>99</v>
      </c>
      <c r="FI30" s="124">
        <f t="shared" si="61"/>
        <v>99</v>
      </c>
      <c r="FJ30" s="124">
        <f t="shared" si="62"/>
        <v>99</v>
      </c>
      <c r="FK30" s="124">
        <f t="shared" si="62"/>
        <v>99</v>
      </c>
      <c r="FL30" s="124">
        <f t="shared" si="62"/>
        <v>99</v>
      </c>
      <c r="FM30" s="124">
        <f t="shared" si="62"/>
        <v>99</v>
      </c>
      <c r="FN30" s="124">
        <f t="shared" si="62"/>
        <v>99</v>
      </c>
      <c r="FO30" s="124">
        <f t="shared" si="62"/>
        <v>99</v>
      </c>
      <c r="FP30" s="124">
        <f t="shared" si="62"/>
        <v>99</v>
      </c>
      <c r="FQ30" s="124">
        <f t="shared" si="62"/>
        <v>99</v>
      </c>
      <c r="FR30" s="124">
        <f t="shared" si="62"/>
        <v>99</v>
      </c>
      <c r="FS30" s="124">
        <f t="shared" si="62"/>
        <v>99</v>
      </c>
      <c r="FT30" s="124">
        <f t="shared" si="62"/>
        <v>99</v>
      </c>
      <c r="FU30" s="124">
        <f t="shared" si="62"/>
        <v>99</v>
      </c>
      <c r="FV30" s="124">
        <f t="shared" si="62"/>
        <v>99</v>
      </c>
      <c r="FW30" s="124">
        <f t="shared" si="62"/>
        <v>99</v>
      </c>
      <c r="FX30" s="124">
        <f t="shared" si="62"/>
        <v>99</v>
      </c>
      <c r="FY30" s="124">
        <f t="shared" si="62"/>
        <v>99</v>
      </c>
      <c r="FZ30" s="124">
        <f t="shared" si="63"/>
        <v>99</v>
      </c>
      <c r="GA30" s="124">
        <f t="shared" si="63"/>
        <v>99</v>
      </c>
      <c r="GB30" s="124">
        <f t="shared" si="63"/>
        <v>99</v>
      </c>
      <c r="GC30" s="124">
        <f t="shared" si="63"/>
        <v>99</v>
      </c>
      <c r="GD30" s="124">
        <f t="shared" si="63"/>
        <v>99</v>
      </c>
      <c r="GE30" s="124">
        <f t="shared" si="63"/>
        <v>99</v>
      </c>
      <c r="GF30" s="124">
        <f t="shared" si="63"/>
        <v>99</v>
      </c>
      <c r="GG30" s="124">
        <f t="shared" si="63"/>
        <v>99</v>
      </c>
      <c r="GH30" s="124">
        <f t="shared" si="63"/>
        <v>99</v>
      </c>
      <c r="GI30" s="124">
        <f t="shared" si="63"/>
        <v>99</v>
      </c>
      <c r="GJ30" s="124">
        <f t="shared" si="63"/>
        <v>99</v>
      </c>
      <c r="GK30" s="124">
        <f t="shared" si="63"/>
        <v>99</v>
      </c>
    </row>
    <row r="31" spans="1:246" ht="15.95" customHeight="1" x14ac:dyDescent="0.25">
      <c r="A31" s="178" t="str">
        <f t="shared" si="64"/>
        <v/>
      </c>
      <c r="B31" s="285" t="str">
        <f>IF(More_Plans,IF(Locked,IF(Selected_Plan,$BZ31,$BV31),IFERROR(PROPER(INDEX(Database!$G$8:$G$366,$BQ31)),"")),"")</f>
        <v/>
      </c>
      <c r="C31" s="285"/>
      <c r="D31" s="285"/>
      <c r="E31" s="285"/>
      <c r="F31" s="285"/>
      <c r="G31" s="260" t="str">
        <f>IF(Locked,"",IFERROR(HYPERLINK(INDEX(Database!$Y$8:$Y$366,$BQ31),"EFL"),""))</f>
        <v/>
      </c>
      <c r="H31" s="260" t="str">
        <f>IF(Locked,"",IFERROR(HYPERLINK(INDEX(Database!$U$8:$U$366,$BQ31),"TOS"),""))</f>
        <v/>
      </c>
      <c r="I31" s="284" t="str">
        <f>IFERROR(INDEX(Database!$Q$8:$Q$366,$BQ31),"")</f>
        <v/>
      </c>
      <c r="J31" s="284"/>
      <c r="K31" s="195" t="str">
        <f>IFERROR(IF(All_In,INDEX(Database!$BQ$8:$BQ$366,$BQ31),INDEX(Database!$BR$8:$BR$366,$BQ31)),"")</f>
        <v/>
      </c>
      <c r="L31" s="194" t="str">
        <f>IFERROR(INDEX(Database!$BO$8:$BO$366,$BQ31),"")</f>
        <v/>
      </c>
      <c r="M31" s="243" t="str">
        <f>IFERROR(INDEX(Database!$CX$8:$CX$366,$BQ31),"")</f>
        <v/>
      </c>
      <c r="N31" s="201" t="str">
        <f>IFERROR(INDEX(Database!$BH$8:$BH$366,$BQ31),"")</f>
        <v/>
      </c>
      <c r="O31" s="179"/>
      <c r="P31" s="179" t="str">
        <f>IFERROR(INDEX(Database!$P$8:$P$366,$BQ31),"")</f>
        <v/>
      </c>
      <c r="Q31" s="240" t="str">
        <f>IFERROR(INDEX(Database!$CR$8:$CR$366,$BQ31),"")</f>
        <v/>
      </c>
      <c r="R31" s="180" t="str">
        <f>IFERROR(INDEX(Database!$AC$8:$AC$366,$BQ31),"")</f>
        <v/>
      </c>
      <c r="S31" s="298" t="str" cm="1">
        <f t="array" ref="S31">IF(More_Plans,IF(Locked,$CD31,IF(ISNUMBER($BT31),INDEX(REP_Info!$E$6:$E$250,$BT31),"")),"")</f>
        <v/>
      </c>
      <c r="T31" s="298"/>
      <c r="U31" s="212" t="str">
        <f>IF(More_Plans,IF(ISNUMBER($BT31),YEAR(INDEX(REP_Info!$J$6:$J$250,$BT31)),""),"")</f>
        <v/>
      </c>
      <c r="V31" s="199" t="str">
        <f>IF(More_Plans,IF(ISNUMBER($BT31),ROUND(INDEX(REP_Info!$G$6:$G$250,$BT31)/1000,0)&amp;"k",""),"")</f>
        <v/>
      </c>
      <c r="W31" s="181" t="str">
        <f>IFERROR(INDEX(Database!$BJ$8:$BJ$366,$BQ31),"")</f>
        <v/>
      </c>
      <c r="X31" s="300"/>
      <c r="Y31" s="272" t="str">
        <f>IFERROR(IF(ISBLANK(INDEX(TOS!$F$6:$AP$227,$BS31,Y$42)),"",INDEX(TOS!$F$6:$AP$227,$BS31,Y$42)),"")</f>
        <v/>
      </c>
      <c r="Z31" s="270" t="str">
        <f>IFERROR(IF(ISBLANK(INDEX(TOS!$F$6:$AP$227,$BS31,Z$42)),"",INDEX(TOS!$F$6:$AP$227,$BS31,Z$42)),"")</f>
        <v/>
      </c>
      <c r="AA31" s="270" t="str">
        <f>IFERROR(IF(ISBLANK(INDEX(TOS!$F$6:$AP$227,$BS31,AA$42)),"",INDEX(TOS!$F$6:$AP$227,$BS31,AA$42)),"")</f>
        <v/>
      </c>
      <c r="AB31" s="270" t="str">
        <f>IFERROR(IF(ISBLANK(INDEX(TOS!$F$6:$AP$227,$BS31,AB$42)),"",INDEX(TOS!$F$6:$AP$227,$BS31,AB$42)),"")</f>
        <v/>
      </c>
      <c r="AC31" s="270" t="str">
        <f>IFERROR(IF(ISBLANK(INDEX(TOS!$F$6:$AP$227,$BS31,AC$42)),"",INDEX(TOS!$F$6:$AP$227,$BS31,AC$42)),"")</f>
        <v/>
      </c>
      <c r="AD31" s="270" t="str">
        <f>IFERROR(IF(ISBLANK(INDEX(TOS!$F$6:$AP$227,$BS31,AD$42)),"",INDEX(TOS!$F$6:$AP$227,$BS31,AD$42)),"")</f>
        <v/>
      </c>
      <c r="AE31" s="270" t="str">
        <f>IFERROR(IF(ISBLANK(INDEX(TOS!$F$6:$AP$227,$BS31,AE$42)),"",INDEX(TOS!$F$6:$AP$227,$BS31,AE$42)),"")</f>
        <v/>
      </c>
      <c r="AF31" s="270" t="str">
        <f>IFERROR(IF(ISBLANK(INDEX(TOS!$F$6:$AP$227,$BS31,AF$42)),"",INDEX(TOS!$F$6:$AP$227,$BS31,AF$42)),"")</f>
        <v/>
      </c>
      <c r="AG31" s="270" t="str">
        <f>IFERROR(IF(ISBLANK(INDEX(TOS!$F$6:$AP$227,$BS31,AG$42)),"",INDEX(TOS!$F$6:$AP$227,$BS31,AG$42)),"")</f>
        <v/>
      </c>
      <c r="AH31" s="270" t="str">
        <f>IFERROR(IF(ISBLANK(INDEX(TOS!$F$6:$AP$227,$BS31,AH$42)),"",INDEX(TOS!$F$6:$AP$227,$BS31,AH$42)),"")</f>
        <v/>
      </c>
      <c r="AI31" s="270" t="str">
        <f>IFERROR(IF(ISBLANK(INDEX(TOS!$F$6:$AP$227,$BS31,AI$42)),"",INDEX(TOS!$F$6:$AP$227,$BS31,AI$42)),"")</f>
        <v/>
      </c>
      <c r="AJ31" s="270" t="str">
        <f>IFERROR(IF(ISBLANK(INDEX(TOS!$F$6:$AP$227,$BS31,AJ$42)),"",INDEX(TOS!$F$6:$AP$227,$BS31,AJ$42)),"")</f>
        <v/>
      </c>
      <c r="AK31" s="270" t="str">
        <f>IFERROR(IF(ISBLANK(INDEX(TOS!$F$6:$AP$227,$BS31,AK$42)),"",INDEX(TOS!$F$6:$AP$227,$BS31,AK$42)),"")</f>
        <v/>
      </c>
      <c r="AL31" s="270" t="str">
        <f>IFERROR(IF(ISBLANK(INDEX(TOS!$F$6:$AP$227,$BS31,AL$42)),"",INDEX(TOS!$F$6:$AP$227,$BS31,AL$42)),"")</f>
        <v/>
      </c>
      <c r="AM31" s="270" t="str">
        <f>IFERROR(IF(ISBLANK(INDEX(TOS!$F$6:$AP$227,$BS31,AM$42)),"",INDEX(TOS!$F$6:$AP$227,$BS31,AM$42)),"")</f>
        <v/>
      </c>
      <c r="AN31" s="270" t="str">
        <f>IFERROR(IF(ISBLANK(INDEX(TOS!$F$6:$AP$227,$BS31,AN$42)),"",INDEX(TOS!$F$6:$AP$227,$BS31,AN$42)),"")</f>
        <v/>
      </c>
      <c r="AO31" s="270" t="str">
        <f>IFERROR(IF(ISBLANK(INDEX(TOS!$F$6:$AP$227,$BS31,AO$42)),"",INDEX(TOS!$F$6:$AP$227,$BS31,AO$42)),"")</f>
        <v/>
      </c>
      <c r="AP31" s="270" t="str">
        <f>IFERROR(IF(ISBLANK(INDEX(TOS!$F$6:$AP$227,$BS31,AP$42)),"",INDEX(TOS!$F$6:$AP$227,$BS31,AP$42)),"")</f>
        <v/>
      </c>
      <c r="AQ31" s="270" t="str">
        <f>IFERROR(IF(ISBLANK(INDEX(TOS!$F$6:$AP$227,$BS31,AQ$42)),"",INDEX(TOS!$F$6:$AP$227,$BS31,AQ$42)),"")</f>
        <v/>
      </c>
      <c r="AR31" s="270" t="str">
        <f>IFERROR(IF(ISBLANK(INDEX(TOS!$F$6:$AP$227,$BS31,AR$42)),"",INDEX(TOS!$F$6:$AP$227,$BS31,AR$42)),"")</f>
        <v/>
      </c>
      <c r="AS31" s="270" t="str">
        <f>IFERROR(IF(ISBLANK(INDEX(TOS!$F$6:$AP$227,$BS31,AS$42)),"",INDEX(TOS!$F$6:$AP$227,$BS31,AS$42)),"")</f>
        <v/>
      </c>
      <c r="AT31" s="270" t="str">
        <f>IFERROR(IF(ISBLANK(INDEX(TOS!$F$6:$AP$227,$BS31,AT$42)),"",INDEX(TOS!$F$6:$AP$227,$BS31,AT$42)),"")</f>
        <v/>
      </c>
      <c r="AU31" s="270" t="str">
        <f>IFERROR(IF(ISBLANK(INDEX(TOS!$F$6:$AP$227,$BS31,AU$42)),"",INDEX(TOS!$F$6:$AP$227,$BS31,AU$42)),"")</f>
        <v/>
      </c>
      <c r="AV31" s="270" t="str">
        <f>IFERROR(IF(ISBLANK(INDEX(TOS!$F$6:$AP$227,$BS31,AV$42)),"",INDEX(TOS!$F$6:$AP$227,$BS31,AV$42)),"")</f>
        <v/>
      </c>
      <c r="AW31" s="270" t="str">
        <f>IFERROR(IF(ISBLANK(INDEX(TOS!$F$6:$AP$227,$BS31,AW$42)),"",INDEX(TOS!$F$6:$AP$227,$BS31,AW$42)),"")</f>
        <v/>
      </c>
      <c r="AX31" s="270" t="str">
        <f>IFERROR(IF(ISBLANK(INDEX(TOS!$F$6:$AP$227,$BS31,AX$42)),"",INDEX(TOS!$F$6:$AP$227,$BS31,AX$42)),"")</f>
        <v/>
      </c>
      <c r="AY31" s="270" t="str">
        <f>IFERROR(IF(ISBLANK(INDEX(TOS!$F$6:$AP$227,$BS31,AY$42)),"",INDEX(TOS!$F$6:$AP$227,$BS31,AY$42)),"")</f>
        <v/>
      </c>
      <c r="AZ31" s="270" t="str">
        <f>IFERROR(IF(ISBLANK(INDEX(TOS!$F$6:$AP$227,$BS31,AZ$42)),"",INDEX(TOS!$F$6:$AP$227,$BS31,AZ$42)),"")</f>
        <v/>
      </c>
      <c r="BA31" s="270" t="str">
        <f>IFERROR(IF(ISBLANK(INDEX(TOS!$F$6:$AP$227,$BS31,BA$42)),"",INDEX(TOS!$F$6:$AP$227,$BS31,BA$42)),"")</f>
        <v/>
      </c>
      <c r="BB31" s="270" t="str">
        <f>IFERROR(IF(ISBLANK(INDEX(TOS!$F$6:$AP$227,$BS31,BB$42)),"",INDEX(TOS!$F$6:$AP$227,$BS31,BB$42)),"")</f>
        <v/>
      </c>
      <c r="BC31" s="270" t="str">
        <f>IFERROR(IF(ISBLANK(INDEX(TOS!$F$6:$AP$227,$BS31,BC$42)),"",INDEX(TOS!$F$6:$AP$227,$BS31,BC$42)),"")</f>
        <v/>
      </c>
      <c r="BD31" s="177"/>
      <c r="BE31" s="86" t="s">
        <v>206</v>
      </c>
      <c r="BF31" s="94" t="e">
        <f>IF(Risk_Input="Yes",NA(),INDEX(Database!BO$8:BO$366,$BF$29))</f>
        <v>#N/A</v>
      </c>
      <c r="BG31" t="s">
        <v>207</v>
      </c>
      <c r="BH31" t="str">
        <f>IF(NOT(Show_Plan),REPT("█",84),"")</f>
        <v>████████████████████████████████████████████████████████████████████████████████████</v>
      </c>
      <c r="BI31" s="82" t="s">
        <v>208</v>
      </c>
      <c r="BJ31" t="str">
        <f>"Step ②: Enter at
least one month's
electricity usage
(in kWh, not $)
from past bills or
SmartMeterTexas.
We'll estimate any
you don't enter.
If you're moving in,
enter '999' for Feb."</f>
        <v>Step ②: Enter at
least one month's
electricity usage
(in kWh, not $)
from past bills or
SmartMeterTexas.
We'll estimate any
you don't enter.
If you're moving in,
enter '999' for Feb.</v>
      </c>
      <c r="BQ31" s="6" t="e">
        <f>IF(More_Plans,MATCH($A31,Database!$CG$8:$CG$366,0),NA())</f>
        <v>#N/A</v>
      </c>
      <c r="BR31" s="118">
        <f>Locked*IFERROR((($K31-INDEX(Trends!$AA$5:$AA$8,MATCH($I31,{24,12,6,3},-1)))&lt;BR$25),0)</f>
        <v>0</v>
      </c>
      <c r="BS31" t="e">
        <f>MATCH(SUBSTITUTE(INDEX(Database!$U$8:$U$366,$BQ31),"~","~~"),TOS!$C$6:$C$227,0)</f>
        <v>#N/A</v>
      </c>
      <c r="BT31" t="e">
        <f>MATCH(INDEX(Database!$F$8:$F$366,$BQ31),REP_Info!$D$6:$D$250,0)</f>
        <v>#N/A</v>
      </c>
      <c r="BU31" t="str">
        <f>IFERROR(INDEX(Database!$CV$8:$CV$366,$BQ31),"")</f>
        <v/>
      </c>
      <c r="BV31" t="str">
        <f>IF(AND(Term_Min=Term_Min_Recd,Term_Max=Term_Max_Recd),"   We suggest Plan #"&amp;Default_Plan&amp;".","")</f>
        <v xml:space="preserve">   We suggest Plan #1.</v>
      </c>
      <c r="BZ31" t="s">
        <v>205</v>
      </c>
      <c r="CD31" t="str">
        <f>""</f>
        <v/>
      </c>
      <c r="CN31" t="e">
        <f>INDEX(Database!$AG$8:$BG$366,$BQ31,CN$22)</f>
        <v>#N/A</v>
      </c>
      <c r="CO31" t="e">
        <f>IF(ISBLANK(INDEX(Database!$AG$8:$BG$366,$BQ31,CO$22)),"",INDEX(Database!$AG$8:$BG$366,$BQ31,CO$22))</f>
        <v>#N/A</v>
      </c>
      <c r="CP31" t="e">
        <f>IF(ISBLANK(INDEX(Database!$AG$8:$BG$366,$BQ31,CP$22)),"",INDEX(Database!$AG$8:$BG$366,$BQ31,CP$22))</f>
        <v>#N/A</v>
      </c>
      <c r="CQ31" t="e">
        <f>IF(ISBLANK(INDEX(Database!$AG$8:$BG$366,$BQ31,CQ$22)),"",INDEX(Database!$AG$8:$BG$366,$BQ31,CQ$22))</f>
        <v>#N/A</v>
      </c>
      <c r="CR31" t="e">
        <f>IF(ISBLANK(INDEX(Database!$AG$8:$BG$366,$BQ31,CR$22)),"",INDEX(Database!$AG$8:$BG$366,$BQ31,CR$22))</f>
        <v>#N/A</v>
      </c>
      <c r="CS31" t="e">
        <f>IF(ISBLANK(INDEX(Database!$AG$8:$BG$366,$BQ31,CS$22)),"",INDEX(Database!$AG$8:$BG$366,$BQ31,CS$22))</f>
        <v>#N/A</v>
      </c>
      <c r="CT31" t="e">
        <f>IF(ISBLANK(INDEX(Database!$AG$8:$BG$366,$BQ31,CT$22)),"",INDEX(Database!$AG$8:$BG$366,$BQ31,CT$22))</f>
        <v>#N/A</v>
      </c>
      <c r="CU31" t="e">
        <f>IF(ISBLANK(INDEX(Database!$AG$8:$BG$366,$BQ31,CU$22)),"",INDEX(Database!$AG$8:$BG$366,$BQ31,CU$22))</f>
        <v>#N/A</v>
      </c>
      <c r="CV31" t="e">
        <f>IF(ISBLANK(INDEX(Database!$AG$8:$BG$366,$BQ31,CV$22)),"",INDEX(Database!$AG$8:$BG$366,$BQ31,CV$22))</f>
        <v>#N/A</v>
      </c>
      <c r="CW31" t="e">
        <f>IF(ISBLANK(INDEX(Database!$AG$8:$BG$366,$BQ31,CW$22)),"",INDEX(Database!$AG$8:$BG$366,$BQ31,CW$22))</f>
        <v>#N/A</v>
      </c>
      <c r="CX31" t="e">
        <f>IF(ISBLANK(INDEX(Database!$AG$8:$BG$366,$BQ31,CX$22)),"",INDEX(Database!$AG$8:$BG$366,$BQ31,CX$22))</f>
        <v>#N/A</v>
      </c>
      <c r="CY31" t="e">
        <f>INDEX(Database!$AG$8:$BG$366,$BQ31,CY$22)</f>
        <v>#N/A</v>
      </c>
      <c r="CZ31" t="e">
        <f>INDEX(Database!$AG$8:$BG$366,$BQ31,CZ$22)</f>
        <v>#N/A</v>
      </c>
      <c r="DA31" t="e">
        <f>INDEX(Database!$AG$8:$BG$366,$BQ31,DA$22)</f>
        <v>#N/A</v>
      </c>
      <c r="DB31" t="e">
        <f>INDEX(Database!$AG$8:$BG$366,$BQ31,DB$22)</f>
        <v>#N/A</v>
      </c>
      <c r="DC31" t="e">
        <f>INDEX(Database!$AG$8:$BG$366,$BQ31,DC$22)</f>
        <v>#N/A</v>
      </c>
      <c r="DD31" t="e">
        <f>INDEX(Database!$AG$8:$BG$366,$BQ31,DD$22)</f>
        <v>#N/A</v>
      </c>
      <c r="DE31" s="31" t="e">
        <f>INDEX(Database!$AG$8:$BG$366,$BQ31,DE$22)</f>
        <v>#N/A</v>
      </c>
      <c r="DF31" s="31" t="e">
        <f>INDEX(Database!$AG$8:$BG$366,$BQ31,DF$22)</f>
        <v>#N/A</v>
      </c>
      <c r="DG31" s="31" t="e">
        <f>INDEX(Database!$AG$8:$BG$366,$BQ31,DG$22)</f>
        <v>#N/A</v>
      </c>
      <c r="DH31" s="31" t="e">
        <f>INDEX(Database!$AG$8:$BG$366,$BQ31,DH$22)</f>
        <v>#N/A</v>
      </c>
      <c r="DI31" s="31" t="e">
        <f>INDEX(Database!$AG$8:$BG$366,$BQ31,DI$22)</f>
        <v>#N/A</v>
      </c>
      <c r="DJ31" s="5" t="e">
        <f>INDEX(Database!$AG$8:$BG$366,$BQ31,DJ$22)</f>
        <v>#N/A</v>
      </c>
      <c r="DK31" s="35" t="e">
        <f>INDEX(Database!$AG$8:$BG$366,$BQ31,DK$22)</f>
        <v>#N/A</v>
      </c>
      <c r="DL31" s="6" t="e">
        <f>INDEX(Database!$AG$8:$BG$366,$BQ31,DL$22)</f>
        <v>#N/A</v>
      </c>
      <c r="DM31" s="35" t="e">
        <f>INDEX(Database!$AG$8:$BG$366,$BQ31,DM$22)</f>
        <v>#N/A</v>
      </c>
      <c r="DN31" s="35" t="e">
        <f>INDEX(Database!$AG$8:$BG$366,$BQ31,DN$22)</f>
        <v>#N/A</v>
      </c>
      <c r="DQ31" s="124">
        <f t="shared" si="59"/>
        <v>99</v>
      </c>
      <c r="DR31" s="124">
        <f t="shared" si="59"/>
        <v>99</v>
      </c>
      <c r="DS31" s="124">
        <f t="shared" si="59"/>
        <v>99</v>
      </c>
      <c r="DT31" s="124">
        <f t="shared" si="59"/>
        <v>99</v>
      </c>
      <c r="DU31" s="124">
        <f t="shared" si="59"/>
        <v>99</v>
      </c>
      <c r="DV31" s="124">
        <f t="shared" si="59"/>
        <v>99</v>
      </c>
      <c r="DW31" s="124">
        <f t="shared" si="59"/>
        <v>99</v>
      </c>
      <c r="DX31" s="124">
        <f t="shared" si="59"/>
        <v>99</v>
      </c>
      <c r="DY31" s="124">
        <f t="shared" si="59"/>
        <v>99</v>
      </c>
      <c r="DZ31" s="124">
        <f t="shared" si="59"/>
        <v>99</v>
      </c>
      <c r="EA31" s="124">
        <f t="shared" si="59"/>
        <v>99</v>
      </c>
      <c r="EB31" s="124">
        <f t="shared" si="59"/>
        <v>99</v>
      </c>
      <c r="EC31" s="197">
        <f t="shared" si="60"/>
        <v>0</v>
      </c>
      <c r="ED31" s="197">
        <f t="shared" si="60"/>
        <v>0</v>
      </c>
      <c r="EE31" s="197">
        <f t="shared" si="60"/>
        <v>0</v>
      </c>
      <c r="EF31" s="197">
        <f t="shared" si="60"/>
        <v>0</v>
      </c>
      <c r="EG31" s="197">
        <f t="shared" si="60"/>
        <v>0</v>
      </c>
      <c r="EH31" s="197">
        <f t="shared" si="60"/>
        <v>0</v>
      </c>
      <c r="EI31" s="197">
        <f t="shared" si="60"/>
        <v>0</v>
      </c>
      <c r="EJ31" s="197">
        <f t="shared" si="60"/>
        <v>0</v>
      </c>
      <c r="EK31" s="197">
        <f t="shared" si="60"/>
        <v>0</v>
      </c>
      <c r="EL31" s="197">
        <f t="shared" si="60"/>
        <v>0</v>
      </c>
      <c r="EM31" s="197">
        <f t="shared" si="60"/>
        <v>0</v>
      </c>
      <c r="EN31" s="197">
        <f t="shared" si="60"/>
        <v>0</v>
      </c>
      <c r="EO31" s="117">
        <v>0</v>
      </c>
      <c r="EP31" s="117">
        <v>100</v>
      </c>
      <c r="EQ31" s="124"/>
      <c r="ER31" s="124">
        <f t="shared" si="65"/>
        <v>99</v>
      </c>
      <c r="ES31" s="124">
        <f t="shared" si="65"/>
        <v>99</v>
      </c>
      <c r="ET31" s="124">
        <f t="shared" si="65"/>
        <v>99</v>
      </c>
      <c r="EU31" s="124">
        <f t="shared" si="65"/>
        <v>99</v>
      </c>
      <c r="EV31" s="124">
        <f t="shared" si="61"/>
        <v>99</v>
      </c>
      <c r="EW31" s="124">
        <f t="shared" si="61"/>
        <v>99</v>
      </c>
      <c r="EX31" s="124">
        <f t="shared" si="61"/>
        <v>99</v>
      </c>
      <c r="EY31" s="124">
        <f t="shared" si="61"/>
        <v>99</v>
      </c>
      <c r="EZ31" s="124">
        <f t="shared" si="61"/>
        <v>99</v>
      </c>
      <c r="FA31" s="124">
        <f t="shared" si="61"/>
        <v>99</v>
      </c>
      <c r="FB31" s="124">
        <f t="shared" si="61"/>
        <v>99</v>
      </c>
      <c r="FC31" s="124">
        <f t="shared" si="61"/>
        <v>99</v>
      </c>
      <c r="FD31" s="124">
        <f t="shared" si="61"/>
        <v>99</v>
      </c>
      <c r="FE31" s="124">
        <f t="shared" si="61"/>
        <v>99</v>
      </c>
      <c r="FF31" s="124">
        <f t="shared" si="61"/>
        <v>99</v>
      </c>
      <c r="FG31" s="124">
        <f t="shared" si="61"/>
        <v>99</v>
      </c>
      <c r="FH31" s="124">
        <f t="shared" si="61"/>
        <v>99</v>
      </c>
      <c r="FI31" s="124">
        <f t="shared" si="61"/>
        <v>99</v>
      </c>
      <c r="FJ31" s="124">
        <f t="shared" si="62"/>
        <v>99</v>
      </c>
      <c r="FK31" s="124">
        <f t="shared" si="62"/>
        <v>99</v>
      </c>
      <c r="FL31" s="124">
        <f t="shared" si="62"/>
        <v>99</v>
      </c>
      <c r="FM31" s="124">
        <f t="shared" si="62"/>
        <v>99</v>
      </c>
      <c r="FN31" s="124">
        <f t="shared" si="62"/>
        <v>99</v>
      </c>
      <c r="FO31" s="124">
        <f t="shared" si="62"/>
        <v>99</v>
      </c>
      <c r="FP31" s="124">
        <f t="shared" si="62"/>
        <v>99</v>
      </c>
      <c r="FQ31" s="124">
        <f t="shared" si="62"/>
        <v>99</v>
      </c>
      <c r="FR31" s="124">
        <f t="shared" si="62"/>
        <v>99</v>
      </c>
      <c r="FS31" s="124">
        <f t="shared" si="62"/>
        <v>99</v>
      </c>
      <c r="FT31" s="124">
        <f t="shared" si="62"/>
        <v>99</v>
      </c>
      <c r="FU31" s="124">
        <f t="shared" si="62"/>
        <v>99</v>
      </c>
      <c r="FV31" s="124">
        <f t="shared" si="62"/>
        <v>99</v>
      </c>
      <c r="FW31" s="124">
        <f t="shared" si="62"/>
        <v>99</v>
      </c>
      <c r="FX31" s="124">
        <f t="shared" si="62"/>
        <v>99</v>
      </c>
      <c r="FY31" s="124">
        <f t="shared" si="62"/>
        <v>99</v>
      </c>
      <c r="FZ31" s="124">
        <f t="shared" si="63"/>
        <v>99</v>
      </c>
      <c r="GA31" s="124">
        <f t="shared" si="63"/>
        <v>99</v>
      </c>
      <c r="GB31" s="124">
        <f t="shared" si="63"/>
        <v>99</v>
      </c>
      <c r="GC31" s="124">
        <f t="shared" si="63"/>
        <v>99</v>
      </c>
      <c r="GD31" s="124">
        <f t="shared" si="63"/>
        <v>99</v>
      </c>
      <c r="GE31" s="124">
        <f t="shared" si="63"/>
        <v>99</v>
      </c>
      <c r="GF31" s="124">
        <f t="shared" si="63"/>
        <v>99</v>
      </c>
      <c r="GG31" s="124">
        <f t="shared" si="63"/>
        <v>99</v>
      </c>
      <c r="GH31" s="124">
        <f t="shared" si="63"/>
        <v>99</v>
      </c>
      <c r="GI31" s="124">
        <f t="shared" si="63"/>
        <v>99</v>
      </c>
      <c r="GJ31" s="124">
        <f t="shared" si="63"/>
        <v>99</v>
      </c>
      <c r="GK31" s="124">
        <f t="shared" si="63"/>
        <v>99</v>
      </c>
    </row>
    <row r="32" spans="1:246" ht="15.95" customHeight="1" x14ac:dyDescent="0.25">
      <c r="A32" s="178" t="str">
        <f t="shared" si="64"/>
        <v/>
      </c>
      <c r="B32" s="285" t="str">
        <f>IF(More_Plans,IF(Locked,IF(Selected_Plan,$BZ32,$BV32),IFERROR(PROPER(INDEX(Database!$G$8:$G$366,$BQ32)),"")),"")</f>
        <v/>
      </c>
      <c r="C32" s="285"/>
      <c r="D32" s="285"/>
      <c r="E32" s="285"/>
      <c r="F32" s="285"/>
      <c r="G32" s="260" t="str">
        <f>IF(Locked,"",IFERROR(HYPERLINK(INDEX(Database!$Y$8:$Y$366,$BQ32),"EFL"),""))</f>
        <v/>
      </c>
      <c r="H32" s="260" t="str">
        <f>IF(Locked,"",IFERROR(HYPERLINK(INDEX(Database!$U$8:$U$366,$BQ32),"TOS"),""))</f>
        <v/>
      </c>
      <c r="I32" s="284" t="str">
        <f>IFERROR(INDEX(Database!$Q$8:$Q$366,$BQ32),"")</f>
        <v/>
      </c>
      <c r="J32" s="284"/>
      <c r="K32" s="195" t="str">
        <f>IFERROR(IF(All_In,INDEX(Database!$BQ$8:$BQ$366,$BQ32),INDEX(Database!$BR$8:$BR$366,$BQ32)),"")</f>
        <v/>
      </c>
      <c r="L32" s="194" t="str">
        <f>IFERROR(INDEX(Database!$BO$8:$BO$366,$BQ32),"")</f>
        <v/>
      </c>
      <c r="M32" s="243" t="str">
        <f>IFERROR(INDEX(Database!$CX$8:$CX$366,$BQ32),"")</f>
        <v/>
      </c>
      <c r="N32" s="201" t="str">
        <f>IFERROR(INDEX(Database!$BH$8:$BH$366,$BQ32),"")</f>
        <v/>
      </c>
      <c r="O32" s="179"/>
      <c r="P32" s="179" t="str">
        <f>IFERROR(INDEX(Database!$P$8:$P$366,$BQ32),"")</f>
        <v/>
      </c>
      <c r="Q32" s="240" t="str">
        <f>IFERROR(INDEX(Database!$CR$8:$CR$366,$BQ32),"")</f>
        <v/>
      </c>
      <c r="R32" s="180" t="str">
        <f>IFERROR(INDEX(Database!$AC$8:$AC$366,$BQ32),"")</f>
        <v/>
      </c>
      <c r="S32" s="298" t="str" cm="1">
        <f t="array" ref="S32">IF(More_Plans,IF(Locked,$CD32,IF(ISNUMBER($BT32),INDEX(REP_Info!$E$6:$E$250,$BT32),"")),"")</f>
        <v/>
      </c>
      <c r="T32" s="298"/>
      <c r="U32" s="212" t="str">
        <f>IF(More_Plans,IF(ISNUMBER($BT32),YEAR(INDEX(REP_Info!$J$6:$J$250,$BT32)),""),"")</f>
        <v/>
      </c>
      <c r="V32" s="199" t="str">
        <f>IF(More_Plans,IF(ISNUMBER($BT32),ROUND(INDEX(REP_Info!$G$6:$G$250,$BT32)/1000,0)&amp;"k",""),"")</f>
        <v/>
      </c>
      <c r="W32" s="181" t="str">
        <f>IFERROR(INDEX(Database!$BJ$8:$BJ$366,$BQ32),"")</f>
        <v/>
      </c>
      <c r="X32" s="300"/>
      <c r="Y32" s="272" t="str">
        <f>IFERROR(IF(ISBLANK(INDEX(TOS!$F$6:$AP$227,$BS32,Y$42)),"",INDEX(TOS!$F$6:$AP$227,$BS32,Y$42)),"")</f>
        <v/>
      </c>
      <c r="Z32" s="270" t="str">
        <f>IFERROR(IF(ISBLANK(INDEX(TOS!$F$6:$AP$227,$BS32,Z$42)),"",INDEX(TOS!$F$6:$AP$227,$BS32,Z$42)),"")</f>
        <v/>
      </c>
      <c r="AA32" s="270" t="str">
        <f>IFERROR(IF(ISBLANK(INDEX(TOS!$F$6:$AP$227,$BS32,AA$42)),"",INDEX(TOS!$F$6:$AP$227,$BS32,AA$42)),"")</f>
        <v/>
      </c>
      <c r="AB32" s="270" t="str">
        <f>IFERROR(IF(ISBLANK(INDEX(TOS!$F$6:$AP$227,$BS32,AB$42)),"",INDEX(TOS!$F$6:$AP$227,$BS32,AB$42)),"")</f>
        <v/>
      </c>
      <c r="AC32" s="270" t="str">
        <f>IFERROR(IF(ISBLANK(INDEX(TOS!$F$6:$AP$227,$BS32,AC$42)),"",INDEX(TOS!$F$6:$AP$227,$BS32,AC$42)),"")</f>
        <v/>
      </c>
      <c r="AD32" s="270" t="str">
        <f>IFERROR(IF(ISBLANK(INDEX(TOS!$F$6:$AP$227,$BS32,AD$42)),"",INDEX(TOS!$F$6:$AP$227,$BS32,AD$42)),"")</f>
        <v/>
      </c>
      <c r="AE32" s="270" t="str">
        <f>IFERROR(IF(ISBLANK(INDEX(TOS!$F$6:$AP$227,$BS32,AE$42)),"",INDEX(TOS!$F$6:$AP$227,$BS32,AE$42)),"")</f>
        <v/>
      </c>
      <c r="AF32" s="270" t="str">
        <f>IFERROR(IF(ISBLANK(INDEX(TOS!$F$6:$AP$227,$BS32,AF$42)),"",INDEX(TOS!$F$6:$AP$227,$BS32,AF$42)),"")</f>
        <v/>
      </c>
      <c r="AG32" s="270" t="str">
        <f>IFERROR(IF(ISBLANK(INDEX(TOS!$F$6:$AP$227,$BS32,AG$42)),"",INDEX(TOS!$F$6:$AP$227,$BS32,AG$42)),"")</f>
        <v/>
      </c>
      <c r="AH32" s="270" t="str">
        <f>IFERROR(IF(ISBLANK(INDEX(TOS!$F$6:$AP$227,$BS32,AH$42)),"",INDEX(TOS!$F$6:$AP$227,$BS32,AH$42)),"")</f>
        <v/>
      </c>
      <c r="AI32" s="270" t="str">
        <f>IFERROR(IF(ISBLANK(INDEX(TOS!$F$6:$AP$227,$BS32,AI$42)),"",INDEX(TOS!$F$6:$AP$227,$BS32,AI$42)),"")</f>
        <v/>
      </c>
      <c r="AJ32" s="270" t="str">
        <f>IFERROR(IF(ISBLANK(INDEX(TOS!$F$6:$AP$227,$BS32,AJ$42)),"",INDEX(TOS!$F$6:$AP$227,$BS32,AJ$42)),"")</f>
        <v/>
      </c>
      <c r="AK32" s="270" t="str">
        <f>IFERROR(IF(ISBLANK(INDEX(TOS!$F$6:$AP$227,$BS32,AK$42)),"",INDEX(TOS!$F$6:$AP$227,$BS32,AK$42)),"")</f>
        <v/>
      </c>
      <c r="AL32" s="270" t="str">
        <f>IFERROR(IF(ISBLANK(INDEX(TOS!$F$6:$AP$227,$BS32,AL$42)),"",INDEX(TOS!$F$6:$AP$227,$BS32,AL$42)),"")</f>
        <v/>
      </c>
      <c r="AM32" s="270" t="str">
        <f>IFERROR(IF(ISBLANK(INDEX(TOS!$F$6:$AP$227,$BS32,AM$42)),"",INDEX(TOS!$F$6:$AP$227,$BS32,AM$42)),"")</f>
        <v/>
      </c>
      <c r="AN32" s="270" t="str">
        <f>IFERROR(IF(ISBLANK(INDEX(TOS!$F$6:$AP$227,$BS32,AN$42)),"",INDEX(TOS!$F$6:$AP$227,$BS32,AN$42)),"")</f>
        <v/>
      </c>
      <c r="AO32" s="270" t="str">
        <f>IFERROR(IF(ISBLANK(INDEX(TOS!$F$6:$AP$227,$BS32,AO$42)),"",INDEX(TOS!$F$6:$AP$227,$BS32,AO$42)),"")</f>
        <v/>
      </c>
      <c r="AP32" s="270" t="str">
        <f>IFERROR(IF(ISBLANK(INDEX(TOS!$F$6:$AP$227,$BS32,AP$42)),"",INDEX(TOS!$F$6:$AP$227,$BS32,AP$42)),"")</f>
        <v/>
      </c>
      <c r="AQ32" s="270" t="str">
        <f>IFERROR(IF(ISBLANK(INDEX(TOS!$F$6:$AP$227,$BS32,AQ$42)),"",INDEX(TOS!$F$6:$AP$227,$BS32,AQ$42)),"")</f>
        <v/>
      </c>
      <c r="AR32" s="270" t="str">
        <f>IFERROR(IF(ISBLANK(INDEX(TOS!$F$6:$AP$227,$BS32,AR$42)),"",INDEX(TOS!$F$6:$AP$227,$BS32,AR$42)),"")</f>
        <v/>
      </c>
      <c r="AS32" s="270" t="str">
        <f>IFERROR(IF(ISBLANK(INDEX(TOS!$F$6:$AP$227,$BS32,AS$42)),"",INDEX(TOS!$F$6:$AP$227,$BS32,AS$42)),"")</f>
        <v/>
      </c>
      <c r="AT32" s="270" t="str">
        <f>IFERROR(IF(ISBLANK(INDEX(TOS!$F$6:$AP$227,$BS32,AT$42)),"",INDEX(TOS!$F$6:$AP$227,$BS32,AT$42)),"")</f>
        <v/>
      </c>
      <c r="AU32" s="270" t="str">
        <f>IFERROR(IF(ISBLANK(INDEX(TOS!$F$6:$AP$227,$BS32,AU$42)),"",INDEX(TOS!$F$6:$AP$227,$BS32,AU$42)),"")</f>
        <v/>
      </c>
      <c r="AV32" s="270" t="str">
        <f>IFERROR(IF(ISBLANK(INDEX(TOS!$F$6:$AP$227,$BS32,AV$42)),"",INDEX(TOS!$F$6:$AP$227,$BS32,AV$42)),"")</f>
        <v/>
      </c>
      <c r="AW32" s="270" t="str">
        <f>IFERROR(IF(ISBLANK(INDEX(TOS!$F$6:$AP$227,$BS32,AW$42)),"",INDEX(TOS!$F$6:$AP$227,$BS32,AW$42)),"")</f>
        <v/>
      </c>
      <c r="AX32" s="270" t="str">
        <f>IFERROR(IF(ISBLANK(INDEX(TOS!$F$6:$AP$227,$BS32,AX$42)),"",INDEX(TOS!$F$6:$AP$227,$BS32,AX$42)),"")</f>
        <v/>
      </c>
      <c r="AY32" s="270" t="str">
        <f>IFERROR(IF(ISBLANK(INDEX(TOS!$F$6:$AP$227,$BS32,AY$42)),"",INDEX(TOS!$F$6:$AP$227,$BS32,AY$42)),"")</f>
        <v/>
      </c>
      <c r="AZ32" s="270" t="str">
        <f>IFERROR(IF(ISBLANK(INDEX(TOS!$F$6:$AP$227,$BS32,AZ$42)),"",INDEX(TOS!$F$6:$AP$227,$BS32,AZ$42)),"")</f>
        <v/>
      </c>
      <c r="BA32" s="270" t="str">
        <f>IFERROR(IF(ISBLANK(INDEX(TOS!$F$6:$AP$227,$BS32,BA$42)),"",INDEX(TOS!$F$6:$AP$227,$BS32,BA$42)),"")</f>
        <v/>
      </c>
      <c r="BB32" s="270" t="str">
        <f>IFERROR(IF(ISBLANK(INDEX(TOS!$F$6:$AP$227,$BS32,BB$42)),"",INDEX(TOS!$F$6:$AP$227,$BS32,BB$42)),"")</f>
        <v/>
      </c>
      <c r="BC32" s="270" t="str">
        <f>IFERROR(IF(ISBLANK(INDEX(TOS!$F$6:$AP$227,$BS32,BC$42)),"",INDEX(TOS!$F$6:$AP$227,$BS32,BC$42)),"")</f>
        <v/>
      </c>
      <c r="BD32" s="177"/>
      <c r="BE32" s="86" t="s">
        <v>210</v>
      </c>
      <c r="BF32" s="116" t="str">
        <f>IF(Show_Plan,IF(0,"[🔒- Retailer name]",PROPER(INDEX(REP_Info!$E$6:$E$250,REP_row))),"")</f>
        <v/>
      </c>
      <c r="BG32" t="s">
        <v>211</v>
      </c>
      <c r="BH32" t="str">
        <f>IF(OR(NOT(AND(Selected,Show_Plan,NOT(Locked))),Rate_Type="Flat",Rate_Type="Low",ISNA(Bill_Cycle)),REPT("█",80),"")</f>
        <v>████████████████████████████████████████████████████████████████████████████████</v>
      </c>
      <c r="BI32" s="82" t="s">
        <v>208</v>
      </c>
      <c r="BJ32" s="147" t="str">
        <f>IFERROR(IF($CB$3-$BW$3&gt;0.5,"Caution: Using 10%
more costs "&amp;TEXT($CB$3,"#.0")&amp;"¢ avg",IF($BZ$3-$BW$3&gt;0.5,"Caution: 10% lower
usage costs "&amp;TEXT($BZ$3,"#.0")&amp;"¢ avg","")),"")</f>
        <v/>
      </c>
      <c r="BQ32" s="6" t="e">
        <f>IF(More_Plans,MATCH($A32,Database!$CG$8:$CG$366,0),NA())</f>
        <v>#N/A</v>
      </c>
      <c r="BR32" s="118">
        <f>Locked*IFERROR((($K32-INDEX(Trends!$AA$5:$AA$8,MATCH($I32,{24,12,6,3},-1)))&lt;BR$25),0)</f>
        <v>0</v>
      </c>
      <c r="BS32" t="e">
        <f>MATCH(SUBSTITUTE(INDEX(Database!$U$8:$U$366,$BQ32),"~","~~"),TOS!$C$6:$C$227,0)</f>
        <v>#N/A</v>
      </c>
      <c r="BT32" t="e">
        <f>MATCH(INDEX(Database!$F$8:$F$366,$BQ32),REP_Info!$D$6:$D$250,0)</f>
        <v>#N/A</v>
      </c>
      <c r="BU32" t="str">
        <f>IFERROR(INDEX(Database!$CV$8:$CV$366,$BQ32),"")</f>
        <v/>
      </c>
      <c r="BV32" t="str">
        <f>""</f>
        <v/>
      </c>
      <c r="BZ32" t="s">
        <v>209</v>
      </c>
      <c r="CD32" t="str">
        <f>""</f>
        <v/>
      </c>
      <c r="CN32" t="e">
        <f>INDEX(Database!$AG$8:$BG$366,$BQ32,CN$22)</f>
        <v>#N/A</v>
      </c>
      <c r="CO32" t="e">
        <f>IF(ISBLANK(INDEX(Database!$AG$8:$BG$366,$BQ32,CO$22)),"",INDEX(Database!$AG$8:$BG$366,$BQ32,CO$22))</f>
        <v>#N/A</v>
      </c>
      <c r="CP32" t="e">
        <f>IF(ISBLANK(INDEX(Database!$AG$8:$BG$366,$BQ32,CP$22)),"",INDEX(Database!$AG$8:$BG$366,$BQ32,CP$22))</f>
        <v>#N/A</v>
      </c>
      <c r="CQ32" t="e">
        <f>IF(ISBLANK(INDEX(Database!$AG$8:$BG$366,$BQ32,CQ$22)),"",INDEX(Database!$AG$8:$BG$366,$BQ32,CQ$22))</f>
        <v>#N/A</v>
      </c>
      <c r="CR32" t="e">
        <f>IF(ISBLANK(INDEX(Database!$AG$8:$BG$366,$BQ32,CR$22)),"",INDEX(Database!$AG$8:$BG$366,$BQ32,CR$22))</f>
        <v>#N/A</v>
      </c>
      <c r="CS32" t="e">
        <f>IF(ISBLANK(INDEX(Database!$AG$8:$BG$366,$BQ32,CS$22)),"",INDEX(Database!$AG$8:$BG$366,$BQ32,CS$22))</f>
        <v>#N/A</v>
      </c>
      <c r="CT32" t="e">
        <f>IF(ISBLANK(INDEX(Database!$AG$8:$BG$366,$BQ32,CT$22)),"",INDEX(Database!$AG$8:$BG$366,$BQ32,CT$22))</f>
        <v>#N/A</v>
      </c>
      <c r="CU32" t="e">
        <f>IF(ISBLANK(INDEX(Database!$AG$8:$BG$366,$BQ32,CU$22)),"",INDEX(Database!$AG$8:$BG$366,$BQ32,CU$22))</f>
        <v>#N/A</v>
      </c>
      <c r="CV32" t="e">
        <f>IF(ISBLANK(INDEX(Database!$AG$8:$BG$366,$BQ32,CV$22)),"",INDEX(Database!$AG$8:$BG$366,$BQ32,CV$22))</f>
        <v>#N/A</v>
      </c>
      <c r="CW32" t="e">
        <f>IF(ISBLANK(INDEX(Database!$AG$8:$BG$366,$BQ32,CW$22)),"",INDEX(Database!$AG$8:$BG$366,$BQ32,CW$22))</f>
        <v>#N/A</v>
      </c>
      <c r="CX32" t="e">
        <f>IF(ISBLANK(INDEX(Database!$AG$8:$BG$366,$BQ32,CX$22)),"",INDEX(Database!$AG$8:$BG$366,$BQ32,CX$22))</f>
        <v>#N/A</v>
      </c>
      <c r="CY32" t="e">
        <f>INDEX(Database!$AG$8:$BG$366,$BQ32,CY$22)</f>
        <v>#N/A</v>
      </c>
      <c r="CZ32" t="e">
        <f>INDEX(Database!$AG$8:$BG$366,$BQ32,CZ$22)</f>
        <v>#N/A</v>
      </c>
      <c r="DA32" t="e">
        <f>INDEX(Database!$AG$8:$BG$366,$BQ32,DA$22)</f>
        <v>#N/A</v>
      </c>
      <c r="DB32" t="e">
        <f>INDEX(Database!$AG$8:$BG$366,$BQ32,DB$22)</f>
        <v>#N/A</v>
      </c>
      <c r="DC32" t="e">
        <f>INDEX(Database!$AG$8:$BG$366,$BQ32,DC$22)</f>
        <v>#N/A</v>
      </c>
      <c r="DD32" t="e">
        <f>INDEX(Database!$AG$8:$BG$366,$BQ32,DD$22)</f>
        <v>#N/A</v>
      </c>
      <c r="DE32" s="31" t="e">
        <f>INDEX(Database!$AG$8:$BG$366,$BQ32,DE$22)</f>
        <v>#N/A</v>
      </c>
      <c r="DF32" s="31" t="e">
        <f>INDEX(Database!$AG$8:$BG$366,$BQ32,DF$22)</f>
        <v>#N/A</v>
      </c>
      <c r="DG32" s="31" t="e">
        <f>INDEX(Database!$AG$8:$BG$366,$BQ32,DG$22)</f>
        <v>#N/A</v>
      </c>
      <c r="DH32" s="31" t="e">
        <f>INDEX(Database!$AG$8:$BG$366,$BQ32,DH$22)</f>
        <v>#N/A</v>
      </c>
      <c r="DI32" s="31" t="e">
        <f>INDEX(Database!$AG$8:$BG$366,$BQ32,DI$22)</f>
        <v>#N/A</v>
      </c>
      <c r="DJ32" s="5" t="e">
        <f>INDEX(Database!$AG$8:$BG$366,$BQ32,DJ$22)</f>
        <v>#N/A</v>
      </c>
      <c r="DK32" s="35" t="e">
        <f>INDEX(Database!$AG$8:$BG$366,$BQ32,DK$22)</f>
        <v>#N/A</v>
      </c>
      <c r="DL32" s="6" t="e">
        <f>INDEX(Database!$AG$8:$BG$366,$BQ32,DL$22)</f>
        <v>#N/A</v>
      </c>
      <c r="DM32" s="35" t="e">
        <f>INDEX(Database!$AG$8:$BG$366,$BQ32,DM$22)</f>
        <v>#N/A</v>
      </c>
      <c r="DN32" s="35" t="e">
        <f>INDEX(Database!$AG$8:$BG$366,$BQ32,DN$22)</f>
        <v>#N/A</v>
      </c>
      <c r="DQ32" s="124">
        <f t="shared" si="59"/>
        <v>99</v>
      </c>
      <c r="DR32" s="124">
        <f t="shared" si="59"/>
        <v>99</v>
      </c>
      <c r="DS32" s="124">
        <f t="shared" si="59"/>
        <v>99</v>
      </c>
      <c r="DT32" s="124">
        <f t="shared" si="59"/>
        <v>99</v>
      </c>
      <c r="DU32" s="124">
        <f t="shared" si="59"/>
        <v>99</v>
      </c>
      <c r="DV32" s="124">
        <f t="shared" si="59"/>
        <v>99</v>
      </c>
      <c r="DW32" s="124">
        <f t="shared" si="59"/>
        <v>99</v>
      </c>
      <c r="DX32" s="124">
        <f t="shared" si="59"/>
        <v>99</v>
      </c>
      <c r="DY32" s="124">
        <f t="shared" si="59"/>
        <v>99</v>
      </c>
      <c r="DZ32" s="124">
        <f t="shared" si="59"/>
        <v>99</v>
      </c>
      <c r="EA32" s="124">
        <f t="shared" si="59"/>
        <v>99</v>
      </c>
      <c r="EB32" s="124">
        <f t="shared" si="59"/>
        <v>99</v>
      </c>
      <c r="EC32" s="197">
        <f t="shared" si="60"/>
        <v>0</v>
      </c>
      <c r="ED32" s="197">
        <f t="shared" si="60"/>
        <v>0</v>
      </c>
      <c r="EE32" s="197">
        <f t="shared" si="60"/>
        <v>0</v>
      </c>
      <c r="EF32" s="197">
        <f t="shared" si="60"/>
        <v>0</v>
      </c>
      <c r="EG32" s="197">
        <f t="shared" si="60"/>
        <v>0</v>
      </c>
      <c r="EH32" s="197">
        <f t="shared" si="60"/>
        <v>0</v>
      </c>
      <c r="EI32" s="197">
        <f t="shared" si="60"/>
        <v>0</v>
      </c>
      <c r="EJ32" s="197">
        <f t="shared" si="60"/>
        <v>0</v>
      </c>
      <c r="EK32" s="197">
        <f t="shared" si="60"/>
        <v>0</v>
      </c>
      <c r="EL32" s="197">
        <f t="shared" si="60"/>
        <v>0</v>
      </c>
      <c r="EM32" s="197">
        <f t="shared" si="60"/>
        <v>0</v>
      </c>
      <c r="EN32" s="197">
        <f t="shared" si="60"/>
        <v>0</v>
      </c>
      <c r="EO32" s="117">
        <v>0</v>
      </c>
      <c r="EP32" s="117">
        <v>100</v>
      </c>
      <c r="EQ32" s="124"/>
      <c r="ER32" s="124">
        <f t="shared" si="65"/>
        <v>99</v>
      </c>
      <c r="ES32" s="124">
        <f t="shared" si="65"/>
        <v>99</v>
      </c>
      <c r="ET32" s="124">
        <f t="shared" si="65"/>
        <v>99</v>
      </c>
      <c r="EU32" s="124">
        <f t="shared" si="65"/>
        <v>99</v>
      </c>
      <c r="EV32" s="124">
        <f t="shared" si="61"/>
        <v>99</v>
      </c>
      <c r="EW32" s="124">
        <f t="shared" si="61"/>
        <v>99</v>
      </c>
      <c r="EX32" s="124">
        <f t="shared" si="61"/>
        <v>99</v>
      </c>
      <c r="EY32" s="124">
        <f t="shared" si="61"/>
        <v>99</v>
      </c>
      <c r="EZ32" s="124">
        <f t="shared" si="61"/>
        <v>99</v>
      </c>
      <c r="FA32" s="124">
        <f t="shared" si="61"/>
        <v>99</v>
      </c>
      <c r="FB32" s="124">
        <f t="shared" si="61"/>
        <v>99</v>
      </c>
      <c r="FC32" s="124">
        <f t="shared" si="61"/>
        <v>99</v>
      </c>
      <c r="FD32" s="124">
        <f t="shared" si="61"/>
        <v>99</v>
      </c>
      <c r="FE32" s="124">
        <f t="shared" si="61"/>
        <v>99</v>
      </c>
      <c r="FF32" s="124">
        <f t="shared" si="61"/>
        <v>99</v>
      </c>
      <c r="FG32" s="124">
        <f t="shared" si="61"/>
        <v>99</v>
      </c>
      <c r="FH32" s="124">
        <f t="shared" si="61"/>
        <v>99</v>
      </c>
      <c r="FI32" s="124">
        <f t="shared" si="61"/>
        <v>99</v>
      </c>
      <c r="FJ32" s="124">
        <f t="shared" si="62"/>
        <v>99</v>
      </c>
      <c r="FK32" s="124">
        <f t="shared" si="62"/>
        <v>99</v>
      </c>
      <c r="FL32" s="124">
        <f t="shared" si="62"/>
        <v>99</v>
      </c>
      <c r="FM32" s="124">
        <f t="shared" si="62"/>
        <v>99</v>
      </c>
      <c r="FN32" s="124">
        <f t="shared" si="62"/>
        <v>99</v>
      </c>
      <c r="FO32" s="124">
        <f t="shared" si="62"/>
        <v>99</v>
      </c>
      <c r="FP32" s="124">
        <f t="shared" si="62"/>
        <v>99</v>
      </c>
      <c r="FQ32" s="124">
        <f t="shared" si="62"/>
        <v>99</v>
      </c>
      <c r="FR32" s="124">
        <f t="shared" si="62"/>
        <v>99</v>
      </c>
      <c r="FS32" s="124">
        <f t="shared" si="62"/>
        <v>99</v>
      </c>
      <c r="FT32" s="124">
        <f t="shared" si="62"/>
        <v>99</v>
      </c>
      <c r="FU32" s="124">
        <f t="shared" si="62"/>
        <v>99</v>
      </c>
      <c r="FV32" s="124">
        <f t="shared" si="62"/>
        <v>99</v>
      </c>
      <c r="FW32" s="124">
        <f t="shared" si="62"/>
        <v>99</v>
      </c>
      <c r="FX32" s="124">
        <f t="shared" si="62"/>
        <v>99</v>
      </c>
      <c r="FY32" s="124">
        <f t="shared" si="62"/>
        <v>99</v>
      </c>
      <c r="FZ32" s="124">
        <f t="shared" si="63"/>
        <v>99</v>
      </c>
      <c r="GA32" s="124">
        <f t="shared" si="63"/>
        <v>99</v>
      </c>
      <c r="GB32" s="124">
        <f t="shared" si="63"/>
        <v>99</v>
      </c>
      <c r="GC32" s="124">
        <f t="shared" si="63"/>
        <v>99</v>
      </c>
      <c r="GD32" s="124">
        <f t="shared" si="63"/>
        <v>99</v>
      </c>
      <c r="GE32" s="124">
        <f t="shared" si="63"/>
        <v>99</v>
      </c>
      <c r="GF32" s="124">
        <f t="shared" si="63"/>
        <v>99</v>
      </c>
      <c r="GG32" s="124">
        <f t="shared" si="63"/>
        <v>99</v>
      </c>
      <c r="GH32" s="124">
        <f t="shared" si="63"/>
        <v>99</v>
      </c>
      <c r="GI32" s="124">
        <f t="shared" si="63"/>
        <v>99</v>
      </c>
      <c r="GJ32" s="124">
        <f t="shared" si="63"/>
        <v>99</v>
      </c>
      <c r="GK32" s="124">
        <f t="shared" si="63"/>
        <v>99</v>
      </c>
    </row>
    <row r="33" spans="1:193" ht="15.95" customHeight="1" x14ac:dyDescent="0.25">
      <c r="A33" s="178" t="str">
        <f t="shared" si="64"/>
        <v/>
      </c>
      <c r="B33" s="285" t="str">
        <f>IF(More_Plans,IF(Locked,IF(Selected_Plan,HYPERLINK("https://www.paypal.com/cgi-bin/webscr?cmd=_s-xclick&amp;hosted_button_id=7ZQ7FRBT2DNJU",$BZ33),$BV33),IFERROR(PROPER(INDEX(Database!$G$8:$G$366,$BQ33)),"")),"")</f>
        <v/>
      </c>
      <c r="C33" s="285"/>
      <c r="D33" s="285"/>
      <c r="E33" s="285"/>
      <c r="F33" s="285"/>
      <c r="G33" s="260" t="str">
        <f>IF(Locked,"",IFERROR(HYPERLINK(INDEX(Database!$Y$8:$Y$366,$BQ33),"EFL"),""))</f>
        <v/>
      </c>
      <c r="H33" s="260" t="str">
        <f>IF(Locked,"",IFERROR(HYPERLINK(INDEX(Database!$U$8:$U$366,$BQ33),"TOS"),""))</f>
        <v/>
      </c>
      <c r="I33" s="284" t="str">
        <f>IFERROR(INDEX(Database!$Q$8:$Q$366,$BQ33),"")</f>
        <v/>
      </c>
      <c r="J33" s="284"/>
      <c r="K33" s="195" t="str">
        <f>IFERROR(IF(All_In,INDEX(Database!$BQ$8:$BQ$366,$BQ33),INDEX(Database!$BR$8:$BR$366,$BQ33)),"")</f>
        <v/>
      </c>
      <c r="L33" s="194" t="str">
        <f>IFERROR(INDEX(Database!$BO$8:$BO$366,$BQ33),"")</f>
        <v/>
      </c>
      <c r="M33" s="243" t="str">
        <f>IFERROR(INDEX(Database!$CX$8:$CX$366,$BQ33),"")</f>
        <v/>
      </c>
      <c r="N33" s="201" t="str">
        <f>IFERROR(INDEX(Database!$BH$8:$BH$366,$BQ33),"")</f>
        <v/>
      </c>
      <c r="O33" s="179"/>
      <c r="P33" s="179" t="str">
        <f>IFERROR(INDEX(Database!$P$8:$P$366,$BQ33),"")</f>
        <v/>
      </c>
      <c r="Q33" s="240" t="str">
        <f>IFERROR(INDEX(Database!$CR$8:$CR$366,$BQ33),"")</f>
        <v/>
      </c>
      <c r="R33" s="180" t="str">
        <f>IFERROR(INDEX(Database!$AC$8:$AC$366,$BQ33),"")</f>
        <v/>
      </c>
      <c r="S33" s="298" t="str" cm="1">
        <f t="array" ref="S33">IF(More_Plans,IF(Locked,$CD33,IF(ISNUMBER($BT33),INDEX(REP_Info!$E$6:$E$250,$BT33),"")),"")</f>
        <v/>
      </c>
      <c r="T33" s="298"/>
      <c r="U33" s="212" t="str">
        <f>IF(More_Plans,IF(ISNUMBER($BT33),YEAR(INDEX(REP_Info!$J$6:$J$250,$BT33)),""),"")</f>
        <v/>
      </c>
      <c r="V33" s="199" t="str">
        <f>IF(More_Plans,IF(ISNUMBER($BT33),ROUND(INDEX(REP_Info!$G$6:$G$250,$BT33)/1000,0)&amp;"k",""),"")</f>
        <v/>
      </c>
      <c r="W33" s="181" t="str">
        <f>IFERROR(INDEX(Database!$BJ$8:$BJ$366,$BQ33),"")</f>
        <v/>
      </c>
      <c r="X33" s="300"/>
      <c r="Y33" s="272" t="str">
        <f>IFERROR(IF(ISBLANK(INDEX(TOS!$F$6:$AP$227,$BS33,Y$42)),"",INDEX(TOS!$F$6:$AP$227,$BS33,Y$42)),"")</f>
        <v/>
      </c>
      <c r="Z33" s="270" t="str">
        <f>IFERROR(IF(ISBLANK(INDEX(TOS!$F$6:$AP$227,$BS33,Z$42)),"",INDEX(TOS!$F$6:$AP$227,$BS33,Z$42)),"")</f>
        <v/>
      </c>
      <c r="AA33" s="270" t="str">
        <f>IFERROR(IF(ISBLANK(INDEX(TOS!$F$6:$AP$227,$BS33,AA$42)),"",INDEX(TOS!$F$6:$AP$227,$BS33,AA$42)),"")</f>
        <v/>
      </c>
      <c r="AB33" s="270" t="str">
        <f>IFERROR(IF(ISBLANK(INDEX(TOS!$F$6:$AP$227,$BS33,AB$42)),"",INDEX(TOS!$F$6:$AP$227,$BS33,AB$42)),"")</f>
        <v/>
      </c>
      <c r="AC33" s="270" t="str">
        <f>IFERROR(IF(ISBLANK(INDEX(TOS!$F$6:$AP$227,$BS33,AC$42)),"",INDEX(TOS!$F$6:$AP$227,$BS33,AC$42)),"")</f>
        <v/>
      </c>
      <c r="AD33" s="270" t="str">
        <f>IFERROR(IF(ISBLANK(INDEX(TOS!$F$6:$AP$227,$BS33,AD$42)),"",INDEX(TOS!$F$6:$AP$227,$BS33,AD$42)),"")</f>
        <v/>
      </c>
      <c r="AE33" s="270" t="str">
        <f>IFERROR(IF(ISBLANK(INDEX(TOS!$F$6:$AP$227,$BS33,AE$42)),"",INDEX(TOS!$F$6:$AP$227,$BS33,AE$42)),"")</f>
        <v/>
      </c>
      <c r="AF33" s="270" t="str">
        <f>IFERROR(IF(ISBLANK(INDEX(TOS!$F$6:$AP$227,$BS33,AF$42)),"",INDEX(TOS!$F$6:$AP$227,$BS33,AF$42)),"")</f>
        <v/>
      </c>
      <c r="AG33" s="270" t="str">
        <f>IFERROR(IF(ISBLANK(INDEX(TOS!$F$6:$AP$227,$BS33,AG$42)),"",INDEX(TOS!$F$6:$AP$227,$BS33,AG$42)),"")</f>
        <v/>
      </c>
      <c r="AH33" s="270" t="str">
        <f>IFERROR(IF(ISBLANK(INDEX(TOS!$F$6:$AP$227,$BS33,AH$42)),"",INDEX(TOS!$F$6:$AP$227,$BS33,AH$42)),"")</f>
        <v/>
      </c>
      <c r="AI33" s="270" t="str">
        <f>IFERROR(IF(ISBLANK(INDEX(TOS!$F$6:$AP$227,$BS33,AI$42)),"",INDEX(TOS!$F$6:$AP$227,$BS33,AI$42)),"")</f>
        <v/>
      </c>
      <c r="AJ33" s="270" t="str">
        <f>IFERROR(IF(ISBLANK(INDEX(TOS!$F$6:$AP$227,$BS33,AJ$42)),"",INDEX(TOS!$F$6:$AP$227,$BS33,AJ$42)),"")</f>
        <v/>
      </c>
      <c r="AK33" s="270" t="str">
        <f>IFERROR(IF(ISBLANK(INDEX(TOS!$F$6:$AP$227,$BS33,AK$42)),"",INDEX(TOS!$F$6:$AP$227,$BS33,AK$42)),"")</f>
        <v/>
      </c>
      <c r="AL33" s="270" t="str">
        <f>IFERROR(IF(ISBLANK(INDEX(TOS!$F$6:$AP$227,$BS33,AL$42)),"",INDEX(TOS!$F$6:$AP$227,$BS33,AL$42)),"")</f>
        <v/>
      </c>
      <c r="AM33" s="270" t="str">
        <f>IFERROR(IF(ISBLANK(INDEX(TOS!$F$6:$AP$227,$BS33,AM$42)),"",INDEX(TOS!$F$6:$AP$227,$BS33,AM$42)),"")</f>
        <v/>
      </c>
      <c r="AN33" s="270" t="str">
        <f>IFERROR(IF(ISBLANK(INDEX(TOS!$F$6:$AP$227,$BS33,AN$42)),"",INDEX(TOS!$F$6:$AP$227,$BS33,AN$42)),"")</f>
        <v/>
      </c>
      <c r="AO33" s="270" t="str">
        <f>IFERROR(IF(ISBLANK(INDEX(TOS!$F$6:$AP$227,$BS33,AO$42)),"",INDEX(TOS!$F$6:$AP$227,$BS33,AO$42)),"")</f>
        <v/>
      </c>
      <c r="AP33" s="270" t="str">
        <f>IFERROR(IF(ISBLANK(INDEX(TOS!$F$6:$AP$227,$BS33,AP$42)),"",INDEX(TOS!$F$6:$AP$227,$BS33,AP$42)),"")</f>
        <v/>
      </c>
      <c r="AQ33" s="270" t="str">
        <f>IFERROR(IF(ISBLANK(INDEX(TOS!$F$6:$AP$227,$BS33,AQ$42)),"",INDEX(TOS!$F$6:$AP$227,$BS33,AQ$42)),"")</f>
        <v/>
      </c>
      <c r="AR33" s="270" t="str">
        <f>IFERROR(IF(ISBLANK(INDEX(TOS!$F$6:$AP$227,$BS33,AR$42)),"",INDEX(TOS!$F$6:$AP$227,$BS33,AR$42)),"")</f>
        <v/>
      </c>
      <c r="AS33" s="270" t="str">
        <f>IFERROR(IF(ISBLANK(INDEX(TOS!$F$6:$AP$227,$BS33,AS$42)),"",INDEX(TOS!$F$6:$AP$227,$BS33,AS$42)),"")</f>
        <v/>
      </c>
      <c r="AT33" s="270" t="str">
        <f>IFERROR(IF(ISBLANK(INDEX(TOS!$F$6:$AP$227,$BS33,AT$42)),"",INDEX(TOS!$F$6:$AP$227,$BS33,AT$42)),"")</f>
        <v/>
      </c>
      <c r="AU33" s="270" t="str">
        <f>IFERROR(IF(ISBLANK(INDEX(TOS!$F$6:$AP$227,$BS33,AU$42)),"",INDEX(TOS!$F$6:$AP$227,$BS33,AU$42)),"")</f>
        <v/>
      </c>
      <c r="AV33" s="270" t="str">
        <f>IFERROR(IF(ISBLANK(INDEX(TOS!$F$6:$AP$227,$BS33,AV$42)),"",INDEX(TOS!$F$6:$AP$227,$BS33,AV$42)),"")</f>
        <v/>
      </c>
      <c r="AW33" s="270" t="str">
        <f>IFERROR(IF(ISBLANK(INDEX(TOS!$F$6:$AP$227,$BS33,AW$42)),"",INDEX(TOS!$F$6:$AP$227,$BS33,AW$42)),"")</f>
        <v/>
      </c>
      <c r="AX33" s="270" t="str">
        <f>IFERROR(IF(ISBLANK(INDEX(TOS!$F$6:$AP$227,$BS33,AX$42)),"",INDEX(TOS!$F$6:$AP$227,$BS33,AX$42)),"")</f>
        <v/>
      </c>
      <c r="AY33" s="270" t="str">
        <f>IFERROR(IF(ISBLANK(INDEX(TOS!$F$6:$AP$227,$BS33,AY$42)),"",INDEX(TOS!$F$6:$AP$227,$BS33,AY$42)),"")</f>
        <v/>
      </c>
      <c r="AZ33" s="270" t="str">
        <f>IFERROR(IF(ISBLANK(INDEX(TOS!$F$6:$AP$227,$BS33,AZ$42)),"",INDEX(TOS!$F$6:$AP$227,$BS33,AZ$42)),"")</f>
        <v/>
      </c>
      <c r="BA33" s="270" t="str">
        <f>IFERROR(IF(ISBLANK(INDEX(TOS!$F$6:$AP$227,$BS33,BA$42)),"",INDEX(TOS!$F$6:$AP$227,$BS33,BA$42)),"")</f>
        <v/>
      </c>
      <c r="BB33" s="270" t="str">
        <f>IFERROR(IF(ISBLANK(INDEX(TOS!$F$6:$AP$227,$BS33,BB$42)),"",INDEX(TOS!$F$6:$AP$227,$BS33,BB$42)),"")</f>
        <v/>
      </c>
      <c r="BC33" s="270" t="str">
        <f>IFERROR(IF(ISBLANK(INDEX(TOS!$F$6:$AP$227,$BS33,BC$42)),"",INDEX(TOS!$F$6:$AP$227,$BS33,BC$42)),"")</f>
        <v/>
      </c>
      <c r="BD33" s="177"/>
      <c r="BE33" s="86" t="s">
        <v>212</v>
      </c>
      <c r="BF33" s="6">
        <f>IFERROR(Database!CR5,1)</f>
        <v>1</v>
      </c>
      <c r="BG33" t="s">
        <v>213</v>
      </c>
      <c r="BH33" t="str">
        <f>IF(More_Plans,"",REPT("█",80))</f>
        <v>████████████████████████████████████████████████████████████████████████████████</v>
      </c>
      <c r="BI33" s="82"/>
      <c r="BJ33" t="e">
        <f>"You pay "&amp;PROPER(TDU)&amp;" $"&amp;$DM$21&amp;"/mo + "&amp;TEXT($DN$21*100,"#.##")&amp;" ¢/kWh
no matter which plan you choose."</f>
        <v>#N/A</v>
      </c>
      <c r="BQ33" s="6" t="e">
        <f>IF(More_Plans,MATCH($A33,Database!$CG$8:$CG$366,0),NA())</f>
        <v>#N/A</v>
      </c>
      <c r="BR33" s="118">
        <f>Locked*IFERROR((($K33-INDEX(Trends!$AA$5:$AA$8,MATCH($I33,{24,12,6,3},-1)))&lt;BR$25),0)</f>
        <v>0</v>
      </c>
      <c r="BS33" t="e">
        <f>MATCH(SUBSTITUTE(INDEX(Database!$U$8:$U$366,$BQ33),"~","~~"),TOS!$C$6:$C$227,0)</f>
        <v>#N/A</v>
      </c>
      <c r="BT33" t="e">
        <f>MATCH(INDEX(Database!$F$8:$F$366,$BQ33),REP_Info!$D$6:$D$250,0)</f>
        <v>#N/A</v>
      </c>
      <c r="BU33" t="str">
        <f>IFERROR(INDEX(Database!$CV$8:$CV$366,$BQ33),"")</f>
        <v/>
      </c>
      <c r="BV33" t="s">
        <v>214</v>
      </c>
      <c r="BZ33" t="s">
        <v>1999</v>
      </c>
      <c r="CD33" t="str">
        <f>""</f>
        <v/>
      </c>
      <c r="CN33" t="e">
        <f>INDEX(Database!$AG$8:$BG$366,$BQ33,CN$22)</f>
        <v>#N/A</v>
      </c>
      <c r="CO33" t="e">
        <f>IF(ISBLANK(INDEX(Database!$AG$8:$BG$366,$BQ33,CO$22)),"",INDEX(Database!$AG$8:$BG$366,$BQ33,CO$22))</f>
        <v>#N/A</v>
      </c>
      <c r="CP33" t="e">
        <f>IF(ISBLANK(INDEX(Database!$AG$8:$BG$366,$BQ33,CP$22)),"",INDEX(Database!$AG$8:$BG$366,$BQ33,CP$22))</f>
        <v>#N/A</v>
      </c>
      <c r="CQ33" t="e">
        <f>IF(ISBLANK(INDEX(Database!$AG$8:$BG$366,$BQ33,CQ$22)),"",INDEX(Database!$AG$8:$BG$366,$BQ33,CQ$22))</f>
        <v>#N/A</v>
      </c>
      <c r="CR33" t="e">
        <f>IF(ISBLANK(INDEX(Database!$AG$8:$BG$366,$BQ33,CR$22)),"",INDEX(Database!$AG$8:$BG$366,$BQ33,CR$22))</f>
        <v>#N/A</v>
      </c>
      <c r="CS33" t="e">
        <f>IF(ISBLANK(INDEX(Database!$AG$8:$BG$366,$BQ33,CS$22)),"",INDEX(Database!$AG$8:$BG$366,$BQ33,CS$22))</f>
        <v>#N/A</v>
      </c>
      <c r="CT33" t="e">
        <f>IF(ISBLANK(INDEX(Database!$AG$8:$BG$366,$BQ33,CT$22)),"",INDEX(Database!$AG$8:$BG$366,$BQ33,CT$22))</f>
        <v>#N/A</v>
      </c>
      <c r="CU33" t="e">
        <f>IF(ISBLANK(INDEX(Database!$AG$8:$BG$366,$BQ33,CU$22)),"",INDEX(Database!$AG$8:$BG$366,$BQ33,CU$22))</f>
        <v>#N/A</v>
      </c>
      <c r="CV33" t="e">
        <f>IF(ISBLANK(INDEX(Database!$AG$8:$BG$366,$BQ33,CV$22)),"",INDEX(Database!$AG$8:$BG$366,$BQ33,CV$22))</f>
        <v>#N/A</v>
      </c>
      <c r="CW33" t="e">
        <f>IF(ISBLANK(INDEX(Database!$AG$8:$BG$366,$BQ33,CW$22)),"",INDEX(Database!$AG$8:$BG$366,$BQ33,CW$22))</f>
        <v>#N/A</v>
      </c>
      <c r="CX33" t="e">
        <f>IF(ISBLANK(INDEX(Database!$AG$8:$BG$366,$BQ33,CX$22)),"",INDEX(Database!$AG$8:$BG$366,$BQ33,CX$22))</f>
        <v>#N/A</v>
      </c>
      <c r="CY33" t="e">
        <f>INDEX(Database!$AG$8:$BG$366,$BQ33,CY$22)</f>
        <v>#N/A</v>
      </c>
      <c r="CZ33" t="e">
        <f>INDEX(Database!$AG$8:$BG$366,$BQ33,CZ$22)</f>
        <v>#N/A</v>
      </c>
      <c r="DA33" t="e">
        <f>INDEX(Database!$AG$8:$BG$366,$BQ33,DA$22)</f>
        <v>#N/A</v>
      </c>
      <c r="DB33" t="e">
        <f>INDEX(Database!$AG$8:$BG$366,$BQ33,DB$22)</f>
        <v>#N/A</v>
      </c>
      <c r="DC33" t="e">
        <f>INDEX(Database!$AG$8:$BG$366,$BQ33,DC$22)</f>
        <v>#N/A</v>
      </c>
      <c r="DD33" t="e">
        <f>INDEX(Database!$AG$8:$BG$366,$BQ33,DD$22)</f>
        <v>#N/A</v>
      </c>
      <c r="DE33" s="31" t="e">
        <f>INDEX(Database!$AG$8:$BG$366,$BQ33,DE$22)</f>
        <v>#N/A</v>
      </c>
      <c r="DF33" s="31" t="e">
        <f>INDEX(Database!$AG$8:$BG$366,$BQ33,DF$22)</f>
        <v>#N/A</v>
      </c>
      <c r="DG33" s="31" t="e">
        <f>INDEX(Database!$AG$8:$BG$366,$BQ33,DG$22)</f>
        <v>#N/A</v>
      </c>
      <c r="DH33" s="31" t="e">
        <f>INDEX(Database!$AG$8:$BG$366,$BQ33,DH$22)</f>
        <v>#N/A</v>
      </c>
      <c r="DI33" s="31" t="e">
        <f>INDEX(Database!$AG$8:$BG$366,$BQ33,DI$22)</f>
        <v>#N/A</v>
      </c>
      <c r="DJ33" s="5" t="e">
        <f>INDEX(Database!$AG$8:$BG$366,$BQ33,DJ$22)</f>
        <v>#N/A</v>
      </c>
      <c r="DK33" s="35" t="e">
        <f>INDEX(Database!$AG$8:$BG$366,$BQ33,DK$22)</f>
        <v>#N/A</v>
      </c>
      <c r="DL33" s="6" t="e">
        <f>INDEX(Database!$AG$8:$BG$366,$BQ33,DL$22)</f>
        <v>#N/A</v>
      </c>
      <c r="DM33" s="35" t="e">
        <f>INDEX(Database!$AG$8:$BG$366,$BQ33,DM$22)</f>
        <v>#N/A</v>
      </c>
      <c r="DN33" s="35" t="e">
        <f>INDEX(Database!$AG$8:$BG$366,$BQ33,DN$22)</f>
        <v>#N/A</v>
      </c>
      <c r="DQ33" s="124">
        <f t="shared" si="59"/>
        <v>99</v>
      </c>
      <c r="DR33" s="124">
        <f t="shared" si="59"/>
        <v>99</v>
      </c>
      <c r="DS33" s="124">
        <f t="shared" si="59"/>
        <v>99</v>
      </c>
      <c r="DT33" s="124">
        <f t="shared" si="59"/>
        <v>99</v>
      </c>
      <c r="DU33" s="124">
        <f t="shared" si="59"/>
        <v>99</v>
      </c>
      <c r="DV33" s="124">
        <f t="shared" si="59"/>
        <v>99</v>
      </c>
      <c r="DW33" s="124">
        <f t="shared" si="59"/>
        <v>99</v>
      </c>
      <c r="DX33" s="124">
        <f t="shared" si="59"/>
        <v>99</v>
      </c>
      <c r="DY33" s="124">
        <f t="shared" si="59"/>
        <v>99</v>
      </c>
      <c r="DZ33" s="124">
        <f t="shared" si="59"/>
        <v>99</v>
      </c>
      <c r="EA33" s="124">
        <f t="shared" si="59"/>
        <v>99</v>
      </c>
      <c r="EB33" s="124">
        <f t="shared" si="59"/>
        <v>99</v>
      </c>
      <c r="EC33" s="197">
        <f t="shared" si="60"/>
        <v>0</v>
      </c>
      <c r="ED33" s="197">
        <f t="shared" si="60"/>
        <v>0</v>
      </c>
      <c r="EE33" s="197">
        <f t="shared" si="60"/>
        <v>0</v>
      </c>
      <c r="EF33" s="197">
        <f t="shared" si="60"/>
        <v>0</v>
      </c>
      <c r="EG33" s="197">
        <f t="shared" si="60"/>
        <v>0</v>
      </c>
      <c r="EH33" s="197">
        <f t="shared" si="60"/>
        <v>0</v>
      </c>
      <c r="EI33" s="197">
        <f t="shared" si="60"/>
        <v>0</v>
      </c>
      <c r="EJ33" s="197">
        <f t="shared" si="60"/>
        <v>0</v>
      </c>
      <c r="EK33" s="197">
        <f t="shared" si="60"/>
        <v>0</v>
      </c>
      <c r="EL33" s="197">
        <f t="shared" si="60"/>
        <v>0</v>
      </c>
      <c r="EM33" s="197">
        <f t="shared" si="60"/>
        <v>0</v>
      </c>
      <c r="EN33" s="197">
        <f t="shared" si="60"/>
        <v>0</v>
      </c>
      <c r="EO33" s="117">
        <v>0</v>
      </c>
      <c r="EP33" s="117">
        <v>100</v>
      </c>
      <c r="EQ33" s="124"/>
      <c r="ER33" s="124">
        <f t="shared" si="65"/>
        <v>99</v>
      </c>
      <c r="ES33" s="124">
        <f t="shared" si="65"/>
        <v>99</v>
      </c>
      <c r="ET33" s="124">
        <f t="shared" si="65"/>
        <v>99</v>
      </c>
      <c r="EU33" s="124">
        <f t="shared" si="65"/>
        <v>99</v>
      </c>
      <c r="EV33" s="124">
        <f t="shared" si="61"/>
        <v>99</v>
      </c>
      <c r="EW33" s="124">
        <f t="shared" si="61"/>
        <v>99</v>
      </c>
      <c r="EX33" s="124">
        <f t="shared" si="61"/>
        <v>99</v>
      </c>
      <c r="EY33" s="124">
        <f t="shared" si="61"/>
        <v>99</v>
      </c>
      <c r="EZ33" s="124">
        <f t="shared" si="61"/>
        <v>99</v>
      </c>
      <c r="FA33" s="124">
        <f t="shared" si="61"/>
        <v>99</v>
      </c>
      <c r="FB33" s="124">
        <f t="shared" si="61"/>
        <v>99</v>
      </c>
      <c r="FC33" s="124">
        <f t="shared" si="61"/>
        <v>99</v>
      </c>
      <c r="FD33" s="124">
        <f t="shared" si="61"/>
        <v>99</v>
      </c>
      <c r="FE33" s="124">
        <f t="shared" si="61"/>
        <v>99</v>
      </c>
      <c r="FF33" s="124">
        <f t="shared" si="61"/>
        <v>99</v>
      </c>
      <c r="FG33" s="124">
        <f t="shared" si="61"/>
        <v>99</v>
      </c>
      <c r="FH33" s="124">
        <f t="shared" si="61"/>
        <v>99</v>
      </c>
      <c r="FI33" s="124">
        <f t="shared" si="61"/>
        <v>99</v>
      </c>
      <c r="FJ33" s="124">
        <f t="shared" si="62"/>
        <v>99</v>
      </c>
      <c r="FK33" s="124">
        <f t="shared" si="62"/>
        <v>99</v>
      </c>
      <c r="FL33" s="124">
        <f t="shared" si="62"/>
        <v>99</v>
      </c>
      <c r="FM33" s="124">
        <f t="shared" si="62"/>
        <v>99</v>
      </c>
      <c r="FN33" s="124">
        <f t="shared" si="62"/>
        <v>99</v>
      </c>
      <c r="FO33" s="124">
        <f t="shared" si="62"/>
        <v>99</v>
      </c>
      <c r="FP33" s="124">
        <f t="shared" si="62"/>
        <v>99</v>
      </c>
      <c r="FQ33" s="124">
        <f t="shared" si="62"/>
        <v>99</v>
      </c>
      <c r="FR33" s="124">
        <f t="shared" si="62"/>
        <v>99</v>
      </c>
      <c r="FS33" s="124">
        <f t="shared" si="62"/>
        <v>99</v>
      </c>
      <c r="FT33" s="124">
        <f t="shared" si="62"/>
        <v>99</v>
      </c>
      <c r="FU33" s="124">
        <f t="shared" si="62"/>
        <v>99</v>
      </c>
      <c r="FV33" s="124">
        <f t="shared" si="62"/>
        <v>99</v>
      </c>
      <c r="FW33" s="124">
        <f t="shared" si="62"/>
        <v>99</v>
      </c>
      <c r="FX33" s="124">
        <f t="shared" si="62"/>
        <v>99</v>
      </c>
      <c r="FY33" s="124">
        <f t="shared" si="62"/>
        <v>99</v>
      </c>
      <c r="FZ33" s="124">
        <f t="shared" si="63"/>
        <v>99</v>
      </c>
      <c r="GA33" s="124">
        <f t="shared" si="63"/>
        <v>99</v>
      </c>
      <c r="GB33" s="124">
        <f t="shared" si="63"/>
        <v>99</v>
      </c>
      <c r="GC33" s="124">
        <f t="shared" si="63"/>
        <v>99</v>
      </c>
      <c r="GD33" s="124">
        <f t="shared" si="63"/>
        <v>99</v>
      </c>
      <c r="GE33" s="124">
        <f t="shared" si="63"/>
        <v>99</v>
      </c>
      <c r="GF33" s="124">
        <f t="shared" si="63"/>
        <v>99</v>
      </c>
      <c r="GG33" s="124">
        <f t="shared" si="63"/>
        <v>99</v>
      </c>
      <c r="GH33" s="124">
        <f t="shared" si="63"/>
        <v>99</v>
      </c>
      <c r="GI33" s="124">
        <f t="shared" si="63"/>
        <v>99</v>
      </c>
      <c r="GJ33" s="124">
        <f t="shared" si="63"/>
        <v>99</v>
      </c>
      <c r="GK33" s="124">
        <f t="shared" si="63"/>
        <v>99</v>
      </c>
    </row>
    <row r="34" spans="1:193" ht="15.95" customHeight="1" x14ac:dyDescent="0.25">
      <c r="A34" s="178" t="str">
        <f t="shared" si="64"/>
        <v/>
      </c>
      <c r="B34" s="285" t="str">
        <f>IF(More_Plans,IF(Locked,IF(Selected_Plan,$BZ34,$BV34),IFERROR(PROPER(INDEX(Database!$G$8:$G$366,$BQ34)),"")),"")</f>
        <v/>
      </c>
      <c r="C34" s="285"/>
      <c r="D34" s="285"/>
      <c r="E34" s="285"/>
      <c r="F34" s="285"/>
      <c r="G34" s="260" t="str">
        <f>IF(Locked,"",IFERROR(HYPERLINK(INDEX(Database!$Y$8:$Y$366,$BQ34),"EFL"),""))</f>
        <v/>
      </c>
      <c r="H34" s="260" t="str">
        <f>IF(Locked,"",IFERROR(HYPERLINK(INDEX(Database!$U$8:$U$366,$BQ34),"TOS"),""))</f>
        <v/>
      </c>
      <c r="I34" s="284" t="str">
        <f>IFERROR(INDEX(Database!$Q$8:$Q$366,$BQ34),"")</f>
        <v/>
      </c>
      <c r="J34" s="284"/>
      <c r="K34" s="195" t="str">
        <f>IFERROR(IF(All_In,INDEX(Database!$BQ$8:$BQ$366,$BQ34),INDEX(Database!$BR$8:$BR$366,$BQ34)),"")</f>
        <v/>
      </c>
      <c r="L34" s="194" t="str">
        <f>IFERROR(INDEX(Database!$BO$8:$BO$366,$BQ34),"")</f>
        <v/>
      </c>
      <c r="M34" s="243" t="str">
        <f>IFERROR(INDEX(Database!$CX$8:$CX$366,$BQ34),"")</f>
        <v/>
      </c>
      <c r="N34" s="201" t="str">
        <f>IFERROR(INDEX(Database!$BH$8:$BH$366,$BQ34),"")</f>
        <v/>
      </c>
      <c r="O34" s="179"/>
      <c r="P34" s="179" t="str">
        <f>IFERROR(INDEX(Database!$P$8:$P$366,$BQ34),"")</f>
        <v/>
      </c>
      <c r="Q34" s="240" t="str">
        <f>IFERROR(INDEX(Database!$CR$8:$CR$366,$BQ34),"")</f>
        <v/>
      </c>
      <c r="R34" s="180" t="str">
        <f>IFERROR(INDEX(Database!$AC$8:$AC$366,$BQ34),"")</f>
        <v/>
      </c>
      <c r="S34" s="298" t="str" cm="1">
        <f t="array" ref="S34">IF(More_Plans,IF(Locked,$CD34,IF(ISNUMBER($BT34),INDEX(REP_Info!$E$6:$E$250,$BT34),"")),"")</f>
        <v/>
      </c>
      <c r="T34" s="298"/>
      <c r="U34" s="212" t="str">
        <f>IF(More_Plans,IF(ISNUMBER($BT34),YEAR(INDEX(REP_Info!$J$6:$J$250,$BT34)),""),"")</f>
        <v/>
      </c>
      <c r="V34" s="199" t="str">
        <f>IF(More_Plans,IF(ISNUMBER($BT34),ROUND(INDEX(REP_Info!$G$6:$G$250,$BT34)/1000,0)&amp;"k",""),"")</f>
        <v/>
      </c>
      <c r="W34" s="181" t="str">
        <f>IFERROR(INDEX(Database!$BJ$8:$BJ$366,$BQ34),"")</f>
        <v/>
      </c>
      <c r="X34" s="300"/>
      <c r="Y34" s="272" t="str">
        <f>IFERROR(IF(ISBLANK(INDEX(TOS!$F$6:$AP$227,$BS34,Y$42)),"",INDEX(TOS!$F$6:$AP$227,$BS34,Y$42)),"")</f>
        <v/>
      </c>
      <c r="Z34" s="270" t="str">
        <f>IFERROR(IF(ISBLANK(INDEX(TOS!$F$6:$AP$227,$BS34,Z$42)),"",INDEX(TOS!$F$6:$AP$227,$BS34,Z$42)),"")</f>
        <v/>
      </c>
      <c r="AA34" s="270" t="str">
        <f>IFERROR(IF(ISBLANK(INDEX(TOS!$F$6:$AP$227,$BS34,AA$42)),"",INDEX(TOS!$F$6:$AP$227,$BS34,AA$42)),"")</f>
        <v/>
      </c>
      <c r="AB34" s="270" t="str">
        <f>IFERROR(IF(ISBLANK(INDEX(TOS!$F$6:$AP$227,$BS34,AB$42)),"",INDEX(TOS!$F$6:$AP$227,$BS34,AB$42)),"")</f>
        <v/>
      </c>
      <c r="AC34" s="270" t="str">
        <f>IFERROR(IF(ISBLANK(INDEX(TOS!$F$6:$AP$227,$BS34,AC$42)),"",INDEX(TOS!$F$6:$AP$227,$BS34,AC$42)),"")</f>
        <v/>
      </c>
      <c r="AD34" s="270" t="str">
        <f>IFERROR(IF(ISBLANK(INDEX(TOS!$F$6:$AP$227,$BS34,AD$42)),"",INDEX(TOS!$F$6:$AP$227,$BS34,AD$42)),"")</f>
        <v/>
      </c>
      <c r="AE34" s="270" t="str">
        <f>IFERROR(IF(ISBLANK(INDEX(TOS!$F$6:$AP$227,$BS34,AE$42)),"",INDEX(TOS!$F$6:$AP$227,$BS34,AE$42)),"")</f>
        <v/>
      </c>
      <c r="AF34" s="270" t="str">
        <f>IFERROR(IF(ISBLANK(INDEX(TOS!$F$6:$AP$227,$BS34,AF$42)),"",INDEX(TOS!$F$6:$AP$227,$BS34,AF$42)),"")</f>
        <v/>
      </c>
      <c r="AG34" s="270" t="str">
        <f>IFERROR(IF(ISBLANK(INDEX(TOS!$F$6:$AP$227,$BS34,AG$42)),"",INDEX(TOS!$F$6:$AP$227,$BS34,AG$42)),"")</f>
        <v/>
      </c>
      <c r="AH34" s="270" t="str">
        <f>IFERROR(IF(ISBLANK(INDEX(TOS!$F$6:$AP$227,$BS34,AH$42)),"",INDEX(TOS!$F$6:$AP$227,$BS34,AH$42)),"")</f>
        <v/>
      </c>
      <c r="AI34" s="270" t="str">
        <f>IFERROR(IF(ISBLANK(INDEX(TOS!$F$6:$AP$227,$BS34,AI$42)),"",INDEX(TOS!$F$6:$AP$227,$BS34,AI$42)),"")</f>
        <v/>
      </c>
      <c r="AJ34" s="270" t="str">
        <f>IFERROR(IF(ISBLANK(INDEX(TOS!$F$6:$AP$227,$BS34,AJ$42)),"",INDEX(TOS!$F$6:$AP$227,$BS34,AJ$42)),"")</f>
        <v/>
      </c>
      <c r="AK34" s="270" t="str">
        <f>IFERROR(IF(ISBLANK(INDEX(TOS!$F$6:$AP$227,$BS34,AK$42)),"",INDEX(TOS!$F$6:$AP$227,$BS34,AK$42)),"")</f>
        <v/>
      </c>
      <c r="AL34" s="270" t="str">
        <f>IFERROR(IF(ISBLANK(INDEX(TOS!$F$6:$AP$227,$BS34,AL$42)),"",INDEX(TOS!$F$6:$AP$227,$BS34,AL$42)),"")</f>
        <v/>
      </c>
      <c r="AM34" s="270" t="str">
        <f>IFERROR(IF(ISBLANK(INDEX(TOS!$F$6:$AP$227,$BS34,AM$42)),"",INDEX(TOS!$F$6:$AP$227,$BS34,AM$42)),"")</f>
        <v/>
      </c>
      <c r="AN34" s="270" t="str">
        <f>IFERROR(IF(ISBLANK(INDEX(TOS!$F$6:$AP$227,$BS34,AN$42)),"",INDEX(TOS!$F$6:$AP$227,$BS34,AN$42)),"")</f>
        <v/>
      </c>
      <c r="AO34" s="270" t="str">
        <f>IFERROR(IF(ISBLANK(INDEX(TOS!$F$6:$AP$227,$BS34,AO$42)),"",INDEX(TOS!$F$6:$AP$227,$BS34,AO$42)),"")</f>
        <v/>
      </c>
      <c r="AP34" s="270" t="str">
        <f>IFERROR(IF(ISBLANK(INDEX(TOS!$F$6:$AP$227,$BS34,AP$42)),"",INDEX(TOS!$F$6:$AP$227,$BS34,AP$42)),"")</f>
        <v/>
      </c>
      <c r="AQ34" s="270" t="str">
        <f>IFERROR(IF(ISBLANK(INDEX(TOS!$F$6:$AP$227,$BS34,AQ$42)),"",INDEX(TOS!$F$6:$AP$227,$BS34,AQ$42)),"")</f>
        <v/>
      </c>
      <c r="AR34" s="270" t="str">
        <f>IFERROR(IF(ISBLANK(INDEX(TOS!$F$6:$AP$227,$BS34,AR$42)),"",INDEX(TOS!$F$6:$AP$227,$BS34,AR$42)),"")</f>
        <v/>
      </c>
      <c r="AS34" s="270" t="str">
        <f>IFERROR(IF(ISBLANK(INDEX(TOS!$F$6:$AP$227,$BS34,AS$42)),"",INDEX(TOS!$F$6:$AP$227,$BS34,AS$42)),"")</f>
        <v/>
      </c>
      <c r="AT34" s="270" t="str">
        <f>IFERROR(IF(ISBLANK(INDEX(TOS!$F$6:$AP$227,$BS34,AT$42)),"",INDEX(TOS!$F$6:$AP$227,$BS34,AT$42)),"")</f>
        <v/>
      </c>
      <c r="AU34" s="270" t="str">
        <f>IFERROR(IF(ISBLANK(INDEX(TOS!$F$6:$AP$227,$BS34,AU$42)),"",INDEX(TOS!$F$6:$AP$227,$BS34,AU$42)),"")</f>
        <v/>
      </c>
      <c r="AV34" s="270" t="str">
        <f>IFERROR(IF(ISBLANK(INDEX(TOS!$F$6:$AP$227,$BS34,AV$42)),"",INDEX(TOS!$F$6:$AP$227,$BS34,AV$42)),"")</f>
        <v/>
      </c>
      <c r="AW34" s="270" t="str">
        <f>IFERROR(IF(ISBLANK(INDEX(TOS!$F$6:$AP$227,$BS34,AW$42)),"",INDEX(TOS!$F$6:$AP$227,$BS34,AW$42)),"")</f>
        <v/>
      </c>
      <c r="AX34" s="270" t="str">
        <f>IFERROR(IF(ISBLANK(INDEX(TOS!$F$6:$AP$227,$BS34,AX$42)),"",INDEX(TOS!$F$6:$AP$227,$BS34,AX$42)),"")</f>
        <v/>
      </c>
      <c r="AY34" s="270" t="str">
        <f>IFERROR(IF(ISBLANK(INDEX(TOS!$F$6:$AP$227,$BS34,AY$42)),"",INDEX(TOS!$F$6:$AP$227,$BS34,AY$42)),"")</f>
        <v/>
      </c>
      <c r="AZ34" s="270" t="str">
        <f>IFERROR(IF(ISBLANK(INDEX(TOS!$F$6:$AP$227,$BS34,AZ$42)),"",INDEX(TOS!$F$6:$AP$227,$BS34,AZ$42)),"")</f>
        <v/>
      </c>
      <c r="BA34" s="270" t="str">
        <f>IFERROR(IF(ISBLANK(INDEX(TOS!$F$6:$AP$227,$BS34,BA$42)),"",INDEX(TOS!$F$6:$AP$227,$BS34,BA$42)),"")</f>
        <v/>
      </c>
      <c r="BB34" s="270" t="str">
        <f>IFERROR(IF(ISBLANK(INDEX(TOS!$F$6:$AP$227,$BS34,BB$42)),"",INDEX(TOS!$F$6:$AP$227,$BS34,BB$42)),"")</f>
        <v/>
      </c>
      <c r="BC34" s="270" t="str">
        <f>IFERROR(IF(ISBLANK(INDEX(TOS!$F$6:$AP$227,$BS34,BC$42)),"",INDEX(TOS!$F$6:$AP$227,$BS34,BC$42)),"")</f>
        <v/>
      </c>
      <c r="BD34" s="177"/>
      <c r="BE34" s="86" t="s">
        <v>215</v>
      </c>
      <c r="BF34" s="6">
        <f>IF(ISNUMBER(Plan_Input),INT(Plan_Input),1)</f>
        <v>1</v>
      </c>
      <c r="BG34" t="s">
        <v>216</v>
      </c>
      <c r="BH34" t="str">
        <f>IF(More_Plans,"",REPT("█",80))</f>
        <v>████████████████████████████████████████████████████████████████████████████████</v>
      </c>
      <c r="BI34" s="82"/>
      <c r="BJ34" t="str">
        <f>IF(TDU_IDd,IF(Show_Plan,"",IF(Trends!$T$5,"Including "&amp;PROPER(TDU)&amp;" delivery
(currently $"&amp;$DM$21&amp;"/mo + "&amp;TEXT($DN$21*100,"#.##")&amp;"¢/kWh)","")),"")</f>
        <v/>
      </c>
      <c r="BQ34" s="6" t="e">
        <f>IF(More_Plans,MATCH($A34,Database!$CG$8:$CG$366,0),NA())</f>
        <v>#N/A</v>
      </c>
      <c r="BR34" s="118">
        <f>Locked*IFERROR((($K34-INDEX(Trends!$AA$5:$AA$8,MATCH($I34,{24,12,6,3},-1)))&lt;BR$25),0)</f>
        <v>0</v>
      </c>
      <c r="BS34" t="e">
        <f>MATCH(SUBSTITUTE(INDEX(Database!$U$8:$U$366,$BQ34),"~","~~"),TOS!$C$6:$C$227,0)</f>
        <v>#N/A</v>
      </c>
      <c r="BT34" t="e">
        <f>MATCH(INDEX(Database!$F$8:$F$366,$BQ34),REP_Info!$D$6:$D$250,0)</f>
        <v>#N/A</v>
      </c>
      <c r="BU34" t="str">
        <f>IFERROR(INDEX(Database!$CV$8:$CV$366,$BQ34),"")</f>
        <v/>
      </c>
      <c r="BV34" t="s">
        <v>217</v>
      </c>
      <c r="BZ34" t="s">
        <v>218</v>
      </c>
      <c r="CD34" t="str">
        <f>""</f>
        <v/>
      </c>
      <c r="CN34" t="e">
        <f>INDEX(Database!$AG$8:$BG$366,$BQ34,CN$22)</f>
        <v>#N/A</v>
      </c>
      <c r="CO34" t="e">
        <f>IF(ISBLANK(INDEX(Database!$AG$8:$BG$366,$BQ34,CO$22)),"",INDEX(Database!$AG$8:$BG$366,$BQ34,CO$22))</f>
        <v>#N/A</v>
      </c>
      <c r="CP34" t="e">
        <f>IF(ISBLANK(INDEX(Database!$AG$8:$BG$366,$BQ34,CP$22)),"",INDEX(Database!$AG$8:$BG$366,$BQ34,CP$22))</f>
        <v>#N/A</v>
      </c>
      <c r="CQ34" t="e">
        <f>IF(ISBLANK(INDEX(Database!$AG$8:$BG$366,$BQ34,CQ$22)),"",INDEX(Database!$AG$8:$BG$366,$BQ34,CQ$22))</f>
        <v>#N/A</v>
      </c>
      <c r="CR34" t="e">
        <f>IF(ISBLANK(INDEX(Database!$AG$8:$BG$366,$BQ34,CR$22)),"",INDEX(Database!$AG$8:$BG$366,$BQ34,CR$22))</f>
        <v>#N/A</v>
      </c>
      <c r="CS34" t="e">
        <f>IF(ISBLANK(INDEX(Database!$AG$8:$BG$366,$BQ34,CS$22)),"",INDEX(Database!$AG$8:$BG$366,$BQ34,CS$22))</f>
        <v>#N/A</v>
      </c>
      <c r="CT34" t="e">
        <f>IF(ISBLANK(INDEX(Database!$AG$8:$BG$366,$BQ34,CT$22)),"",INDEX(Database!$AG$8:$BG$366,$BQ34,CT$22))</f>
        <v>#N/A</v>
      </c>
      <c r="CU34" t="e">
        <f>IF(ISBLANK(INDEX(Database!$AG$8:$BG$366,$BQ34,CU$22)),"",INDEX(Database!$AG$8:$BG$366,$BQ34,CU$22))</f>
        <v>#N/A</v>
      </c>
      <c r="CV34" t="e">
        <f>IF(ISBLANK(INDEX(Database!$AG$8:$BG$366,$BQ34,CV$22)),"",INDEX(Database!$AG$8:$BG$366,$BQ34,CV$22))</f>
        <v>#N/A</v>
      </c>
      <c r="CW34" t="e">
        <f>IF(ISBLANK(INDEX(Database!$AG$8:$BG$366,$BQ34,CW$22)),"",INDEX(Database!$AG$8:$BG$366,$BQ34,CW$22))</f>
        <v>#N/A</v>
      </c>
      <c r="CX34" t="e">
        <f>IF(ISBLANK(INDEX(Database!$AG$8:$BG$366,$BQ34,CX$22)),"",INDEX(Database!$AG$8:$BG$366,$BQ34,CX$22))</f>
        <v>#N/A</v>
      </c>
      <c r="CY34" t="e">
        <f>INDEX(Database!$AG$8:$BG$366,$BQ34,CY$22)</f>
        <v>#N/A</v>
      </c>
      <c r="CZ34" t="e">
        <f>INDEX(Database!$AG$8:$BG$366,$BQ34,CZ$22)</f>
        <v>#N/A</v>
      </c>
      <c r="DA34" t="e">
        <f>INDEX(Database!$AG$8:$BG$366,$BQ34,DA$22)</f>
        <v>#N/A</v>
      </c>
      <c r="DB34" t="e">
        <f>INDEX(Database!$AG$8:$BG$366,$BQ34,DB$22)</f>
        <v>#N/A</v>
      </c>
      <c r="DC34" t="e">
        <f>INDEX(Database!$AG$8:$BG$366,$BQ34,DC$22)</f>
        <v>#N/A</v>
      </c>
      <c r="DD34" t="e">
        <f>INDEX(Database!$AG$8:$BG$366,$BQ34,DD$22)</f>
        <v>#N/A</v>
      </c>
      <c r="DE34" s="31" t="e">
        <f>INDEX(Database!$AG$8:$BG$366,$BQ34,DE$22)</f>
        <v>#N/A</v>
      </c>
      <c r="DF34" s="31" t="e">
        <f>INDEX(Database!$AG$8:$BG$366,$BQ34,DF$22)</f>
        <v>#N/A</v>
      </c>
      <c r="DG34" s="31" t="e">
        <f>INDEX(Database!$AG$8:$BG$366,$BQ34,DG$22)</f>
        <v>#N/A</v>
      </c>
      <c r="DH34" s="31" t="e">
        <f>INDEX(Database!$AG$8:$BG$366,$BQ34,DH$22)</f>
        <v>#N/A</v>
      </c>
      <c r="DI34" s="31" t="e">
        <f>INDEX(Database!$AG$8:$BG$366,$BQ34,DI$22)</f>
        <v>#N/A</v>
      </c>
      <c r="DJ34" s="5" t="e">
        <f>INDEX(Database!$AG$8:$BG$366,$BQ34,DJ$22)</f>
        <v>#N/A</v>
      </c>
      <c r="DK34" s="35" t="e">
        <f>INDEX(Database!$AG$8:$BG$366,$BQ34,DK$22)</f>
        <v>#N/A</v>
      </c>
      <c r="DL34" s="6" t="e">
        <f>INDEX(Database!$AG$8:$BG$366,$BQ34,DL$22)</f>
        <v>#N/A</v>
      </c>
      <c r="DM34" s="35" t="e">
        <f>INDEX(Database!$AG$8:$BG$366,$BQ34,DM$22)</f>
        <v>#N/A</v>
      </c>
      <c r="DN34" s="35" t="e">
        <f>INDEX(Database!$AG$8:$BG$366,$BQ34,DN$22)</f>
        <v>#N/A</v>
      </c>
      <c r="DQ34" s="124">
        <f t="shared" si="59"/>
        <v>99</v>
      </c>
      <c r="DR34" s="124">
        <f t="shared" si="59"/>
        <v>99</v>
      </c>
      <c r="DS34" s="124">
        <f t="shared" si="59"/>
        <v>99</v>
      </c>
      <c r="DT34" s="124">
        <f t="shared" si="59"/>
        <v>99</v>
      </c>
      <c r="DU34" s="124">
        <f t="shared" si="59"/>
        <v>99</v>
      </c>
      <c r="DV34" s="124">
        <f t="shared" si="59"/>
        <v>99</v>
      </c>
      <c r="DW34" s="124">
        <f t="shared" si="59"/>
        <v>99</v>
      </c>
      <c r="DX34" s="124">
        <f t="shared" si="59"/>
        <v>99</v>
      </c>
      <c r="DY34" s="124">
        <f t="shared" si="59"/>
        <v>99</v>
      </c>
      <c r="DZ34" s="124">
        <f t="shared" si="59"/>
        <v>99</v>
      </c>
      <c r="EA34" s="124">
        <f t="shared" si="59"/>
        <v>99</v>
      </c>
      <c r="EB34" s="124">
        <f t="shared" si="59"/>
        <v>99</v>
      </c>
      <c r="EC34" s="197">
        <f t="shared" si="60"/>
        <v>0</v>
      </c>
      <c r="ED34" s="197">
        <f t="shared" si="60"/>
        <v>0</v>
      </c>
      <c r="EE34" s="197">
        <f t="shared" si="60"/>
        <v>0</v>
      </c>
      <c r="EF34" s="197">
        <f t="shared" si="60"/>
        <v>0</v>
      </c>
      <c r="EG34" s="197">
        <f t="shared" si="60"/>
        <v>0</v>
      </c>
      <c r="EH34" s="197">
        <f t="shared" si="60"/>
        <v>0</v>
      </c>
      <c r="EI34" s="197">
        <f t="shared" si="60"/>
        <v>0</v>
      </c>
      <c r="EJ34" s="197">
        <f t="shared" si="60"/>
        <v>0</v>
      </c>
      <c r="EK34" s="197">
        <f t="shared" si="60"/>
        <v>0</v>
      </c>
      <c r="EL34" s="197">
        <f t="shared" si="60"/>
        <v>0</v>
      </c>
      <c r="EM34" s="197">
        <f t="shared" si="60"/>
        <v>0</v>
      </c>
      <c r="EN34" s="197">
        <f t="shared" si="60"/>
        <v>0</v>
      </c>
      <c r="EO34" s="117">
        <v>0</v>
      </c>
      <c r="EP34" s="117">
        <v>100</v>
      </c>
      <c r="EQ34" s="124"/>
      <c r="ER34" s="124">
        <f t="shared" si="65"/>
        <v>99</v>
      </c>
      <c r="ES34" s="124">
        <f t="shared" si="65"/>
        <v>99</v>
      </c>
      <c r="ET34" s="124">
        <f t="shared" si="65"/>
        <v>99</v>
      </c>
      <c r="EU34" s="124">
        <f t="shared" si="65"/>
        <v>99</v>
      </c>
      <c r="EV34" s="124">
        <f t="shared" si="61"/>
        <v>99</v>
      </c>
      <c r="EW34" s="124">
        <f t="shared" si="61"/>
        <v>99</v>
      </c>
      <c r="EX34" s="124">
        <f t="shared" si="61"/>
        <v>99</v>
      </c>
      <c r="EY34" s="124">
        <f t="shared" si="61"/>
        <v>99</v>
      </c>
      <c r="EZ34" s="124">
        <f t="shared" si="61"/>
        <v>99</v>
      </c>
      <c r="FA34" s="124">
        <f t="shared" si="61"/>
        <v>99</v>
      </c>
      <c r="FB34" s="124">
        <f t="shared" si="61"/>
        <v>99</v>
      </c>
      <c r="FC34" s="124">
        <f t="shared" si="61"/>
        <v>99</v>
      </c>
      <c r="FD34" s="124">
        <f t="shared" si="61"/>
        <v>99</v>
      </c>
      <c r="FE34" s="124">
        <f t="shared" si="61"/>
        <v>99</v>
      </c>
      <c r="FF34" s="124">
        <f t="shared" si="61"/>
        <v>99</v>
      </c>
      <c r="FG34" s="124">
        <f t="shared" si="61"/>
        <v>99</v>
      </c>
      <c r="FH34" s="124">
        <f t="shared" si="61"/>
        <v>99</v>
      </c>
      <c r="FI34" s="124">
        <f t="shared" si="61"/>
        <v>99</v>
      </c>
      <c r="FJ34" s="124">
        <f t="shared" si="62"/>
        <v>99</v>
      </c>
      <c r="FK34" s="124">
        <f t="shared" si="62"/>
        <v>99</v>
      </c>
      <c r="FL34" s="124">
        <f t="shared" si="62"/>
        <v>99</v>
      </c>
      <c r="FM34" s="124">
        <f t="shared" si="62"/>
        <v>99</v>
      </c>
      <c r="FN34" s="124">
        <f t="shared" si="62"/>
        <v>99</v>
      </c>
      <c r="FO34" s="124">
        <f t="shared" si="62"/>
        <v>99</v>
      </c>
      <c r="FP34" s="124">
        <f t="shared" si="62"/>
        <v>99</v>
      </c>
      <c r="FQ34" s="124">
        <f t="shared" si="62"/>
        <v>99</v>
      </c>
      <c r="FR34" s="124">
        <f t="shared" si="62"/>
        <v>99</v>
      </c>
      <c r="FS34" s="124">
        <f t="shared" si="62"/>
        <v>99</v>
      </c>
      <c r="FT34" s="124">
        <f t="shared" si="62"/>
        <v>99</v>
      </c>
      <c r="FU34" s="124">
        <f t="shared" si="62"/>
        <v>99</v>
      </c>
      <c r="FV34" s="124">
        <f t="shared" si="62"/>
        <v>99</v>
      </c>
      <c r="FW34" s="124">
        <f t="shared" si="62"/>
        <v>99</v>
      </c>
      <c r="FX34" s="124">
        <f t="shared" si="62"/>
        <v>99</v>
      </c>
      <c r="FY34" s="124">
        <f t="shared" si="62"/>
        <v>99</v>
      </c>
      <c r="FZ34" s="124">
        <f t="shared" si="63"/>
        <v>99</v>
      </c>
      <c r="GA34" s="124">
        <f t="shared" si="63"/>
        <v>99</v>
      </c>
      <c r="GB34" s="124">
        <f t="shared" si="63"/>
        <v>99</v>
      </c>
      <c r="GC34" s="124">
        <f t="shared" si="63"/>
        <v>99</v>
      </c>
      <c r="GD34" s="124">
        <f t="shared" si="63"/>
        <v>99</v>
      </c>
      <c r="GE34" s="124">
        <f t="shared" si="63"/>
        <v>99</v>
      </c>
      <c r="GF34" s="124">
        <f t="shared" si="63"/>
        <v>99</v>
      </c>
      <c r="GG34" s="124">
        <f t="shared" si="63"/>
        <v>99</v>
      </c>
      <c r="GH34" s="124">
        <f t="shared" si="63"/>
        <v>99</v>
      </c>
      <c r="GI34" s="124">
        <f t="shared" si="63"/>
        <v>99</v>
      </c>
      <c r="GJ34" s="124">
        <f t="shared" si="63"/>
        <v>99</v>
      </c>
      <c r="GK34" s="124">
        <f t="shared" si="63"/>
        <v>99</v>
      </c>
    </row>
    <row r="35" spans="1:193" ht="15.95" customHeight="1" x14ac:dyDescent="0.25">
      <c r="A35" s="178" t="str">
        <f t="shared" si="64"/>
        <v/>
      </c>
      <c r="B35" s="285" t="str">
        <f>IF(More_Plans,IF(Locked,IF(Selected_Plan,$BZ35,$BV35),IFERROR(PROPER(INDEX(Database!$G$8:$G$366,$BQ35)),"")),"")</f>
        <v/>
      </c>
      <c r="C35" s="285"/>
      <c r="D35" s="285"/>
      <c r="E35" s="285"/>
      <c r="F35" s="285"/>
      <c r="G35" s="260" t="str">
        <f>IF(Locked,"",IFERROR(HYPERLINK(INDEX(Database!$Y$8:$Y$366,$BQ35),"EFL"),""))</f>
        <v/>
      </c>
      <c r="H35" s="260" t="str">
        <f>IF(Locked,"",IFERROR(HYPERLINK(INDEX(Database!$U$8:$U$366,$BQ35),"TOS"),""))</f>
        <v/>
      </c>
      <c r="I35" s="284" t="str">
        <f>IFERROR(INDEX(Database!$Q$8:$Q$366,$BQ35),"")</f>
        <v/>
      </c>
      <c r="J35" s="284"/>
      <c r="K35" s="195" t="str">
        <f>IFERROR(IF(All_In,INDEX(Database!$BQ$8:$BQ$366,$BQ35),INDEX(Database!$BR$8:$BR$366,$BQ35)),"")</f>
        <v/>
      </c>
      <c r="L35" s="194" t="str">
        <f>IFERROR(INDEX(Database!$BO$8:$BO$366,$BQ35),"")</f>
        <v/>
      </c>
      <c r="M35" s="243" t="str">
        <f>IFERROR(INDEX(Database!$CX$8:$CX$366,$BQ35),"")</f>
        <v/>
      </c>
      <c r="N35" s="201" t="str">
        <f>IFERROR(INDEX(Database!$BH$8:$BH$366,$BQ35),"")</f>
        <v/>
      </c>
      <c r="O35" s="179"/>
      <c r="P35" s="179" t="str">
        <f>IFERROR(INDEX(Database!$P$8:$P$366,$BQ35),"")</f>
        <v/>
      </c>
      <c r="Q35" s="240" t="str">
        <f>IFERROR(INDEX(Database!$CR$8:$CR$366,$BQ35),"")</f>
        <v/>
      </c>
      <c r="R35" s="180" t="str">
        <f>IFERROR(INDEX(Database!$AC$8:$AC$366,$BQ35),"")</f>
        <v/>
      </c>
      <c r="S35" s="298" t="str" cm="1">
        <f t="array" ref="S35">IF(More_Plans,IF(Locked,$CD35,IF(ISNUMBER($BT35),INDEX(REP_Info!$E$6:$E$250,$BT35),"")),"")</f>
        <v/>
      </c>
      <c r="T35" s="298"/>
      <c r="U35" s="212" t="str">
        <f>IF(More_Plans,IF(ISNUMBER($BT35),YEAR(INDEX(REP_Info!$J$6:$J$250,$BT35)),""),"")</f>
        <v/>
      </c>
      <c r="V35" s="199" t="str">
        <f>IF(More_Plans,IF(ISNUMBER($BT35),ROUND(INDEX(REP_Info!$G$6:$G$250,$BT35)/1000,0)&amp;"k",""),"")</f>
        <v/>
      </c>
      <c r="W35" s="181" t="str">
        <f>IFERROR(INDEX(Database!$BJ$8:$BJ$366,$BQ35),"")</f>
        <v/>
      </c>
      <c r="X35" s="300"/>
      <c r="Y35" s="272" t="str">
        <f>IFERROR(IF(ISBLANK(INDEX(TOS!$F$6:$AP$227,$BS35,Y$42)),"",INDEX(TOS!$F$6:$AP$227,$BS35,Y$42)),"")</f>
        <v/>
      </c>
      <c r="Z35" s="270" t="str">
        <f>IFERROR(IF(ISBLANK(INDEX(TOS!$F$6:$AP$227,$BS35,Z$42)),"",INDEX(TOS!$F$6:$AP$227,$BS35,Z$42)),"")</f>
        <v/>
      </c>
      <c r="AA35" s="270" t="str">
        <f>IFERROR(IF(ISBLANK(INDEX(TOS!$F$6:$AP$227,$BS35,AA$42)),"",INDEX(TOS!$F$6:$AP$227,$BS35,AA$42)),"")</f>
        <v/>
      </c>
      <c r="AB35" s="270" t="str">
        <f>IFERROR(IF(ISBLANK(INDEX(TOS!$F$6:$AP$227,$BS35,AB$42)),"",INDEX(TOS!$F$6:$AP$227,$BS35,AB$42)),"")</f>
        <v/>
      </c>
      <c r="AC35" s="270" t="str">
        <f>IFERROR(IF(ISBLANK(INDEX(TOS!$F$6:$AP$227,$BS35,AC$42)),"",INDEX(TOS!$F$6:$AP$227,$BS35,AC$42)),"")</f>
        <v/>
      </c>
      <c r="AD35" s="270" t="str">
        <f>IFERROR(IF(ISBLANK(INDEX(TOS!$F$6:$AP$227,$BS35,AD$42)),"",INDEX(TOS!$F$6:$AP$227,$BS35,AD$42)),"")</f>
        <v/>
      </c>
      <c r="AE35" s="270" t="str">
        <f>IFERROR(IF(ISBLANK(INDEX(TOS!$F$6:$AP$227,$BS35,AE$42)),"",INDEX(TOS!$F$6:$AP$227,$BS35,AE$42)),"")</f>
        <v/>
      </c>
      <c r="AF35" s="270" t="str">
        <f>IFERROR(IF(ISBLANK(INDEX(TOS!$F$6:$AP$227,$BS35,AF$42)),"",INDEX(TOS!$F$6:$AP$227,$BS35,AF$42)),"")</f>
        <v/>
      </c>
      <c r="AG35" s="270" t="str">
        <f>IFERROR(IF(ISBLANK(INDEX(TOS!$F$6:$AP$227,$BS35,AG$42)),"",INDEX(TOS!$F$6:$AP$227,$BS35,AG$42)),"")</f>
        <v/>
      </c>
      <c r="AH35" s="270" t="str">
        <f>IFERROR(IF(ISBLANK(INDEX(TOS!$F$6:$AP$227,$BS35,AH$42)),"",INDEX(TOS!$F$6:$AP$227,$BS35,AH$42)),"")</f>
        <v/>
      </c>
      <c r="AI35" s="270" t="str">
        <f>IFERROR(IF(ISBLANK(INDEX(TOS!$F$6:$AP$227,$BS35,AI$42)),"",INDEX(TOS!$F$6:$AP$227,$BS35,AI$42)),"")</f>
        <v/>
      </c>
      <c r="AJ35" s="270" t="str">
        <f>IFERROR(IF(ISBLANK(INDEX(TOS!$F$6:$AP$227,$BS35,AJ$42)),"",INDEX(TOS!$F$6:$AP$227,$BS35,AJ$42)),"")</f>
        <v/>
      </c>
      <c r="AK35" s="270" t="str">
        <f>IFERROR(IF(ISBLANK(INDEX(TOS!$F$6:$AP$227,$BS35,AK$42)),"",INDEX(TOS!$F$6:$AP$227,$BS35,AK$42)),"")</f>
        <v/>
      </c>
      <c r="AL35" s="270" t="str">
        <f>IFERROR(IF(ISBLANK(INDEX(TOS!$F$6:$AP$227,$BS35,AL$42)),"",INDEX(TOS!$F$6:$AP$227,$BS35,AL$42)),"")</f>
        <v/>
      </c>
      <c r="AM35" s="270" t="str">
        <f>IFERROR(IF(ISBLANK(INDEX(TOS!$F$6:$AP$227,$BS35,AM$42)),"",INDEX(TOS!$F$6:$AP$227,$BS35,AM$42)),"")</f>
        <v/>
      </c>
      <c r="AN35" s="270" t="str">
        <f>IFERROR(IF(ISBLANK(INDEX(TOS!$F$6:$AP$227,$BS35,AN$42)),"",INDEX(TOS!$F$6:$AP$227,$BS35,AN$42)),"")</f>
        <v/>
      </c>
      <c r="AO35" s="270" t="str">
        <f>IFERROR(IF(ISBLANK(INDEX(TOS!$F$6:$AP$227,$BS35,AO$42)),"",INDEX(TOS!$F$6:$AP$227,$BS35,AO$42)),"")</f>
        <v/>
      </c>
      <c r="AP35" s="270" t="str">
        <f>IFERROR(IF(ISBLANK(INDEX(TOS!$F$6:$AP$227,$BS35,AP$42)),"",INDEX(TOS!$F$6:$AP$227,$BS35,AP$42)),"")</f>
        <v/>
      </c>
      <c r="AQ35" s="270" t="str">
        <f>IFERROR(IF(ISBLANK(INDEX(TOS!$F$6:$AP$227,$BS35,AQ$42)),"",INDEX(TOS!$F$6:$AP$227,$BS35,AQ$42)),"")</f>
        <v/>
      </c>
      <c r="AR35" s="270" t="str">
        <f>IFERROR(IF(ISBLANK(INDEX(TOS!$F$6:$AP$227,$BS35,AR$42)),"",INDEX(TOS!$F$6:$AP$227,$BS35,AR$42)),"")</f>
        <v/>
      </c>
      <c r="AS35" s="270" t="str">
        <f>IFERROR(IF(ISBLANK(INDEX(TOS!$F$6:$AP$227,$BS35,AS$42)),"",INDEX(TOS!$F$6:$AP$227,$BS35,AS$42)),"")</f>
        <v/>
      </c>
      <c r="AT35" s="270" t="str">
        <f>IFERROR(IF(ISBLANK(INDEX(TOS!$F$6:$AP$227,$BS35,AT$42)),"",INDEX(TOS!$F$6:$AP$227,$BS35,AT$42)),"")</f>
        <v/>
      </c>
      <c r="AU35" s="270" t="str">
        <f>IFERROR(IF(ISBLANK(INDEX(TOS!$F$6:$AP$227,$BS35,AU$42)),"",INDEX(TOS!$F$6:$AP$227,$BS35,AU$42)),"")</f>
        <v/>
      </c>
      <c r="AV35" s="270" t="str">
        <f>IFERROR(IF(ISBLANK(INDEX(TOS!$F$6:$AP$227,$BS35,AV$42)),"",INDEX(TOS!$F$6:$AP$227,$BS35,AV$42)),"")</f>
        <v/>
      </c>
      <c r="AW35" s="270" t="str">
        <f>IFERROR(IF(ISBLANK(INDEX(TOS!$F$6:$AP$227,$BS35,AW$42)),"",INDEX(TOS!$F$6:$AP$227,$BS35,AW$42)),"")</f>
        <v/>
      </c>
      <c r="AX35" s="270" t="str">
        <f>IFERROR(IF(ISBLANK(INDEX(TOS!$F$6:$AP$227,$BS35,AX$42)),"",INDEX(TOS!$F$6:$AP$227,$BS35,AX$42)),"")</f>
        <v/>
      </c>
      <c r="AY35" s="270" t="str">
        <f>IFERROR(IF(ISBLANK(INDEX(TOS!$F$6:$AP$227,$BS35,AY$42)),"",INDEX(TOS!$F$6:$AP$227,$BS35,AY$42)),"")</f>
        <v/>
      </c>
      <c r="AZ35" s="270" t="str">
        <f>IFERROR(IF(ISBLANK(INDEX(TOS!$F$6:$AP$227,$BS35,AZ$42)),"",INDEX(TOS!$F$6:$AP$227,$BS35,AZ$42)),"")</f>
        <v/>
      </c>
      <c r="BA35" s="270" t="str">
        <f>IFERROR(IF(ISBLANK(INDEX(TOS!$F$6:$AP$227,$BS35,BA$42)),"",INDEX(TOS!$F$6:$AP$227,$BS35,BA$42)),"")</f>
        <v/>
      </c>
      <c r="BB35" s="270" t="str">
        <f>IFERROR(IF(ISBLANK(INDEX(TOS!$F$6:$AP$227,$BS35,BB$42)),"",INDEX(TOS!$F$6:$AP$227,$BS35,BB$42)),"")</f>
        <v/>
      </c>
      <c r="BC35" s="270" t="str">
        <f>IFERROR(IF(ISBLANK(INDEX(TOS!$F$6:$AP$227,$BS35,BC$42)),"",INDEX(TOS!$F$6:$AP$227,$BS35,BC$42)),"")</f>
        <v/>
      </c>
      <c r="BD35" s="177"/>
      <c r="BE35" s="86" t="s">
        <v>219</v>
      </c>
      <c r="BF35" s="6" t="b">
        <f>AND(More_Plans,Locked,Selected_Plan)</f>
        <v>0</v>
      </c>
      <c r="BG35" t="s">
        <v>220</v>
      </c>
      <c r="BH35" s="118" t="str">
        <f>IF($BF$35,REPT("#",18),"")</f>
        <v/>
      </c>
      <c r="BI35" t="str">
        <f>IF($BF$35,"Click Here","")</f>
        <v/>
      </c>
      <c r="BJ35" s="147" t="str">
        <f>IF($BI$17,"","Timing
tips 🛈")</f>
        <v/>
      </c>
      <c r="BQ35" s="6" t="e">
        <f>IF(More_Plans,MATCH($A35,Database!$CG$8:$CG$366,0),NA())</f>
        <v>#N/A</v>
      </c>
      <c r="BR35" s="118">
        <f>Locked*IFERROR((($K35-INDEX(Trends!$AA$5:$AA$8,MATCH($I35,{24,12,6,3},-1)))&lt;BR$25),0)</f>
        <v>0</v>
      </c>
      <c r="BS35" t="e">
        <f>MATCH(SUBSTITUTE(INDEX(Database!$U$8:$U$366,$BQ35),"~","~~"),TOS!$C$6:$C$227,0)</f>
        <v>#N/A</v>
      </c>
      <c r="BT35" t="e">
        <f>MATCH(INDEX(Database!$F$8:$F$366,$BQ35),REP_Info!$D$6:$D$250,0)</f>
        <v>#N/A</v>
      </c>
      <c r="BU35" t="str">
        <f>IFERROR(INDEX(Database!$CV$8:$CV$366,$BQ35),"")</f>
        <v/>
      </c>
      <c r="BV35" t="str">
        <f>""</f>
        <v/>
      </c>
      <c r="BZ35" t="s">
        <v>221</v>
      </c>
      <c r="CD35" t="str">
        <f>""</f>
        <v/>
      </c>
      <c r="CN35" t="e">
        <f>INDEX(Database!$AG$8:$BG$366,$BQ35,CN$22)</f>
        <v>#N/A</v>
      </c>
      <c r="CO35" t="e">
        <f>IF(ISBLANK(INDEX(Database!$AG$8:$BG$366,$BQ35,CO$22)),"",INDEX(Database!$AG$8:$BG$366,$BQ35,CO$22))</f>
        <v>#N/A</v>
      </c>
      <c r="CP35" t="e">
        <f>IF(ISBLANK(INDEX(Database!$AG$8:$BG$366,$BQ35,CP$22)),"",INDEX(Database!$AG$8:$BG$366,$BQ35,CP$22))</f>
        <v>#N/A</v>
      </c>
      <c r="CQ35" t="e">
        <f>IF(ISBLANK(INDEX(Database!$AG$8:$BG$366,$BQ35,CQ$22)),"",INDEX(Database!$AG$8:$BG$366,$BQ35,CQ$22))</f>
        <v>#N/A</v>
      </c>
      <c r="CR35" t="e">
        <f>IF(ISBLANK(INDEX(Database!$AG$8:$BG$366,$BQ35,CR$22)),"",INDEX(Database!$AG$8:$BG$366,$BQ35,CR$22))</f>
        <v>#N/A</v>
      </c>
      <c r="CS35" t="e">
        <f>IF(ISBLANK(INDEX(Database!$AG$8:$BG$366,$BQ35,CS$22)),"",INDEX(Database!$AG$8:$BG$366,$BQ35,CS$22))</f>
        <v>#N/A</v>
      </c>
      <c r="CT35" t="e">
        <f>IF(ISBLANK(INDEX(Database!$AG$8:$BG$366,$BQ35,CT$22)),"",INDEX(Database!$AG$8:$BG$366,$BQ35,CT$22))</f>
        <v>#N/A</v>
      </c>
      <c r="CU35" t="e">
        <f>IF(ISBLANK(INDEX(Database!$AG$8:$BG$366,$BQ35,CU$22)),"",INDEX(Database!$AG$8:$BG$366,$BQ35,CU$22))</f>
        <v>#N/A</v>
      </c>
      <c r="CV35" t="e">
        <f>IF(ISBLANK(INDEX(Database!$AG$8:$BG$366,$BQ35,CV$22)),"",INDEX(Database!$AG$8:$BG$366,$BQ35,CV$22))</f>
        <v>#N/A</v>
      </c>
      <c r="CW35" t="e">
        <f>IF(ISBLANK(INDEX(Database!$AG$8:$BG$366,$BQ35,CW$22)),"",INDEX(Database!$AG$8:$BG$366,$BQ35,CW$22))</f>
        <v>#N/A</v>
      </c>
      <c r="CX35" t="e">
        <f>IF(ISBLANK(INDEX(Database!$AG$8:$BG$366,$BQ35,CX$22)),"",INDEX(Database!$AG$8:$BG$366,$BQ35,CX$22))</f>
        <v>#N/A</v>
      </c>
      <c r="CY35" t="e">
        <f>INDEX(Database!$AG$8:$BG$366,$BQ35,CY$22)</f>
        <v>#N/A</v>
      </c>
      <c r="CZ35" t="e">
        <f>INDEX(Database!$AG$8:$BG$366,$BQ35,CZ$22)</f>
        <v>#N/A</v>
      </c>
      <c r="DA35" t="e">
        <f>INDEX(Database!$AG$8:$BG$366,$BQ35,DA$22)</f>
        <v>#N/A</v>
      </c>
      <c r="DB35" t="e">
        <f>INDEX(Database!$AG$8:$BG$366,$BQ35,DB$22)</f>
        <v>#N/A</v>
      </c>
      <c r="DC35" t="e">
        <f>INDEX(Database!$AG$8:$BG$366,$BQ35,DC$22)</f>
        <v>#N/A</v>
      </c>
      <c r="DD35" t="e">
        <f>INDEX(Database!$AG$8:$BG$366,$BQ35,DD$22)</f>
        <v>#N/A</v>
      </c>
      <c r="DE35" s="31" t="e">
        <f>INDEX(Database!$AG$8:$BG$366,$BQ35,DE$22)</f>
        <v>#N/A</v>
      </c>
      <c r="DF35" s="31" t="e">
        <f>INDEX(Database!$AG$8:$BG$366,$BQ35,DF$22)</f>
        <v>#N/A</v>
      </c>
      <c r="DG35" s="31" t="e">
        <f>INDEX(Database!$AG$8:$BG$366,$BQ35,DG$22)</f>
        <v>#N/A</v>
      </c>
      <c r="DH35" s="31" t="e">
        <f>INDEX(Database!$AG$8:$BG$366,$BQ35,DH$22)</f>
        <v>#N/A</v>
      </c>
      <c r="DI35" s="31" t="e">
        <f>INDEX(Database!$AG$8:$BG$366,$BQ35,DI$22)</f>
        <v>#N/A</v>
      </c>
      <c r="DJ35" s="5" t="e">
        <f>INDEX(Database!$AG$8:$BG$366,$BQ35,DJ$22)</f>
        <v>#N/A</v>
      </c>
      <c r="DK35" s="35" t="e">
        <f>INDEX(Database!$AG$8:$BG$366,$BQ35,DK$22)</f>
        <v>#N/A</v>
      </c>
      <c r="DL35" s="6" t="e">
        <f>INDEX(Database!$AG$8:$BG$366,$BQ35,DL$22)</f>
        <v>#N/A</v>
      </c>
      <c r="DM35" s="35" t="e">
        <f>INDEX(Database!$AG$8:$BG$366,$BQ35,DM$22)</f>
        <v>#N/A</v>
      </c>
      <c r="DN35" s="35" t="e">
        <f>INDEX(Database!$AG$8:$BG$366,$BQ35,DN$22)</f>
        <v>#N/A</v>
      </c>
      <c r="DQ35" s="124">
        <f t="shared" si="59"/>
        <v>99</v>
      </c>
      <c r="DR35" s="124">
        <f t="shared" si="59"/>
        <v>99</v>
      </c>
      <c r="DS35" s="124">
        <f t="shared" si="59"/>
        <v>99</v>
      </c>
      <c r="DT35" s="124">
        <f t="shared" si="59"/>
        <v>99</v>
      </c>
      <c r="DU35" s="124">
        <f t="shared" si="59"/>
        <v>99</v>
      </c>
      <c r="DV35" s="124">
        <f t="shared" si="59"/>
        <v>99</v>
      </c>
      <c r="DW35" s="124">
        <f t="shared" si="59"/>
        <v>99</v>
      </c>
      <c r="DX35" s="124">
        <f t="shared" si="59"/>
        <v>99</v>
      </c>
      <c r="DY35" s="124">
        <f t="shared" si="59"/>
        <v>99</v>
      </c>
      <c r="DZ35" s="124">
        <f t="shared" si="59"/>
        <v>99</v>
      </c>
      <c r="EA35" s="124">
        <f t="shared" si="59"/>
        <v>99</v>
      </c>
      <c r="EB35" s="124">
        <f t="shared" si="59"/>
        <v>99</v>
      </c>
      <c r="EC35" s="197">
        <f t="shared" si="60"/>
        <v>0</v>
      </c>
      <c r="ED35" s="197">
        <f t="shared" si="60"/>
        <v>0</v>
      </c>
      <c r="EE35" s="197">
        <f t="shared" si="60"/>
        <v>0</v>
      </c>
      <c r="EF35" s="197">
        <f t="shared" si="60"/>
        <v>0</v>
      </c>
      <c r="EG35" s="197">
        <f t="shared" si="60"/>
        <v>0</v>
      </c>
      <c r="EH35" s="197">
        <f t="shared" si="60"/>
        <v>0</v>
      </c>
      <c r="EI35" s="197">
        <f t="shared" si="60"/>
        <v>0</v>
      </c>
      <c r="EJ35" s="197">
        <f t="shared" si="60"/>
        <v>0</v>
      </c>
      <c r="EK35" s="197">
        <f t="shared" si="60"/>
        <v>0</v>
      </c>
      <c r="EL35" s="197">
        <f t="shared" si="60"/>
        <v>0</v>
      </c>
      <c r="EM35" s="197">
        <f t="shared" si="60"/>
        <v>0</v>
      </c>
      <c r="EN35" s="197">
        <f t="shared" si="60"/>
        <v>0</v>
      </c>
      <c r="EO35" s="117">
        <v>0</v>
      </c>
      <c r="EP35" s="117">
        <v>100</v>
      </c>
      <c r="EQ35" s="124"/>
      <c r="ER35" s="124">
        <f t="shared" si="65"/>
        <v>99</v>
      </c>
      <c r="ES35" s="124">
        <f t="shared" si="65"/>
        <v>99</v>
      </c>
      <c r="ET35" s="124">
        <f t="shared" si="65"/>
        <v>99</v>
      </c>
      <c r="EU35" s="124">
        <f t="shared" si="65"/>
        <v>99</v>
      </c>
      <c r="EV35" s="124">
        <f t="shared" si="61"/>
        <v>99</v>
      </c>
      <c r="EW35" s="124">
        <f t="shared" si="61"/>
        <v>99</v>
      </c>
      <c r="EX35" s="124">
        <f t="shared" si="61"/>
        <v>99</v>
      </c>
      <c r="EY35" s="124">
        <f t="shared" si="61"/>
        <v>99</v>
      </c>
      <c r="EZ35" s="124">
        <f t="shared" si="61"/>
        <v>99</v>
      </c>
      <c r="FA35" s="124">
        <f t="shared" si="61"/>
        <v>99</v>
      </c>
      <c r="FB35" s="124">
        <f t="shared" si="61"/>
        <v>99</v>
      </c>
      <c r="FC35" s="124">
        <f t="shared" si="61"/>
        <v>99</v>
      </c>
      <c r="FD35" s="124">
        <f t="shared" si="61"/>
        <v>99</v>
      </c>
      <c r="FE35" s="124">
        <f t="shared" si="61"/>
        <v>99</v>
      </c>
      <c r="FF35" s="124">
        <f t="shared" si="61"/>
        <v>99</v>
      </c>
      <c r="FG35" s="124">
        <f t="shared" si="61"/>
        <v>99</v>
      </c>
      <c r="FH35" s="124">
        <f t="shared" si="61"/>
        <v>99</v>
      </c>
      <c r="FI35" s="124">
        <f t="shared" si="61"/>
        <v>99</v>
      </c>
      <c r="FJ35" s="124">
        <f t="shared" si="62"/>
        <v>99</v>
      </c>
      <c r="FK35" s="124">
        <f t="shared" si="62"/>
        <v>99</v>
      </c>
      <c r="FL35" s="124">
        <f t="shared" si="62"/>
        <v>99</v>
      </c>
      <c r="FM35" s="124">
        <f t="shared" si="62"/>
        <v>99</v>
      </c>
      <c r="FN35" s="124">
        <f t="shared" si="62"/>
        <v>99</v>
      </c>
      <c r="FO35" s="124">
        <f t="shared" si="62"/>
        <v>99</v>
      </c>
      <c r="FP35" s="124">
        <f t="shared" si="62"/>
        <v>99</v>
      </c>
      <c r="FQ35" s="124">
        <f t="shared" si="62"/>
        <v>99</v>
      </c>
      <c r="FR35" s="124">
        <f t="shared" si="62"/>
        <v>99</v>
      </c>
      <c r="FS35" s="124">
        <f t="shared" si="62"/>
        <v>99</v>
      </c>
      <c r="FT35" s="124">
        <f t="shared" si="62"/>
        <v>99</v>
      </c>
      <c r="FU35" s="124">
        <f t="shared" si="62"/>
        <v>99</v>
      </c>
      <c r="FV35" s="124">
        <f t="shared" si="62"/>
        <v>99</v>
      </c>
      <c r="FW35" s="124">
        <f t="shared" si="62"/>
        <v>99</v>
      </c>
      <c r="FX35" s="124">
        <f t="shared" si="62"/>
        <v>99</v>
      </c>
      <c r="FY35" s="124">
        <f t="shared" si="62"/>
        <v>99</v>
      </c>
      <c r="FZ35" s="124">
        <f t="shared" si="63"/>
        <v>99</v>
      </c>
      <c r="GA35" s="124">
        <f t="shared" si="63"/>
        <v>99</v>
      </c>
      <c r="GB35" s="124">
        <f t="shared" si="63"/>
        <v>99</v>
      </c>
      <c r="GC35" s="124">
        <f t="shared" si="63"/>
        <v>99</v>
      </c>
      <c r="GD35" s="124">
        <f t="shared" si="63"/>
        <v>99</v>
      </c>
      <c r="GE35" s="124">
        <f t="shared" si="63"/>
        <v>99</v>
      </c>
      <c r="GF35" s="124">
        <f t="shared" si="63"/>
        <v>99</v>
      </c>
      <c r="GG35" s="124">
        <f t="shared" si="63"/>
        <v>99</v>
      </c>
      <c r="GH35" s="124">
        <f t="shared" si="63"/>
        <v>99</v>
      </c>
      <c r="GI35" s="124">
        <f t="shared" si="63"/>
        <v>99</v>
      </c>
      <c r="GJ35" s="124">
        <f t="shared" si="63"/>
        <v>99</v>
      </c>
      <c r="GK35" s="124">
        <f t="shared" si="63"/>
        <v>99</v>
      </c>
    </row>
    <row r="36" spans="1:193" ht="21" customHeight="1" x14ac:dyDescent="0.3">
      <c r="A36" s="278"/>
      <c r="B36" s="292" t="str">
        <f>IF($BF$35,"Unlock Code:","")</f>
        <v/>
      </c>
      <c r="C36" s="292"/>
      <c r="D36" s="292"/>
      <c r="E36" s="292"/>
      <c r="F36" s="219"/>
      <c r="G36" s="249" t="str">
        <f>IF(More_Plans,IF(ISBLANK(Unlock_Code),"",IF(Locked=2," Invalid code, try again",IF(Locked=1," Sorry, expired code",""))),"")</f>
        <v/>
      </c>
      <c r="H36" s="249"/>
      <c r="I36" s="277"/>
      <c r="J36" s="277"/>
      <c r="K36" s="249"/>
      <c r="L36" s="277"/>
      <c r="M36" s="277"/>
      <c r="N36" s="277"/>
      <c r="O36" s="277"/>
      <c r="P36" s="277"/>
      <c r="Q36" s="236"/>
      <c r="R36" s="277"/>
      <c r="S36" s="277"/>
      <c r="T36" s="277"/>
      <c r="U36" s="277"/>
      <c r="V36" s="277"/>
      <c r="W36" s="277"/>
      <c r="X36" s="277"/>
      <c r="Y36" s="277"/>
      <c r="Z36" s="277"/>
      <c r="AA36" s="277"/>
      <c r="AB36" s="277"/>
      <c r="AC36" s="277"/>
      <c r="AD36" s="277"/>
      <c r="AE36" s="277"/>
      <c r="AF36" s="277"/>
      <c r="AG36" s="277"/>
      <c r="AH36" s="277"/>
      <c r="AI36" s="277"/>
      <c r="AJ36" s="277"/>
      <c r="AK36" s="277"/>
      <c r="AL36" s="277"/>
      <c r="AM36" s="277"/>
      <c r="AN36" s="277"/>
      <c r="AO36" s="277"/>
      <c r="AP36" s="277"/>
      <c r="AQ36" s="277"/>
      <c r="AR36" s="277"/>
      <c r="AS36" s="277"/>
      <c r="AT36" s="277"/>
      <c r="AU36" s="277"/>
      <c r="AV36" s="277"/>
      <c r="AW36" s="277"/>
      <c r="AX36" s="277"/>
      <c r="AY36" s="277"/>
      <c r="AZ36" s="277"/>
      <c r="BA36" s="277"/>
      <c r="BB36" s="277"/>
      <c r="BC36" s="277"/>
      <c r="BD36" s="277"/>
      <c r="BE36" s="86" t="s">
        <v>222</v>
      </c>
      <c r="BF36" s="6">
        <f>IF(BV3&gt;2500,12,12)</f>
        <v>12</v>
      </c>
      <c r="BH36" s="118" t="str">
        <f>IF(Meter_Needed,REPT("#",24),"")</f>
        <v/>
      </c>
      <c r="BI36" t="str">
        <f>IF(Meter_Needed,"Enter your meter read date ↗","")</f>
        <v/>
      </c>
      <c r="BJ36" t="str">
        <f>IF(Trends!$L$5=3,"Prior Lowest Rates","")</f>
        <v/>
      </c>
    </row>
    <row r="37" spans="1:193" ht="21.95" customHeight="1" x14ac:dyDescent="0.25">
      <c r="A37" s="291" t="str">
        <f>IF(Sign_Up,"Step ⑤:","")</f>
        <v/>
      </c>
      <c r="B37" s="291"/>
      <c r="C37" s="291"/>
      <c r="D37" s="291"/>
      <c r="E37" s="290" t="str">
        <f>IF(Locked,"",IF(Sign_Up,IF(LEFT(INDEX(Database!$Z$8:$Z$366,Plan_DBRow),4)="http",HYPERLINK(INDEX(Database!$Z$8:$Z$366,Plan_DBRow),"Sign Up!"),HYPERLINK("Call "&amp;INDEX(Database!$AB$8:$AB$366,Plan_DBRow)&amp;" to sign up.","Call REP")),""))</f>
        <v/>
      </c>
      <c r="F37" s="290"/>
      <c r="G37" s="289" t="str">
        <f>IF(More_Plans,IF(Sign_Up,HYPERLINK("http://www.texaspowerguide.com/texas-electricity-shopping/#sign-up","📖"&amp;"- Tips"),""),"")</f>
        <v/>
      </c>
      <c r="H37" s="289"/>
      <c r="I37" s="277"/>
      <c r="J37" s="247"/>
      <c r="K37" s="247" t="str">
        <f>IF(Sign_Up,"Step ⑥:","")</f>
        <v/>
      </c>
      <c r="L37" s="283" t="str">
        <f>IF(Sign_Up,HYPERLINK("mailto:alerts@texaspowerguide.com?subject=RateAlert sign up&amp;body=Please email me free alerts for this usage and new plan:"&amp;"%0A"&amp;BU$2,"Get Price Drop Alerts  ✉"),"")</f>
        <v/>
      </c>
      <c r="M37" s="283"/>
      <c r="N37" s="283"/>
      <c r="O37" s="283"/>
      <c r="P37" s="214" t="str">
        <f>IF(Sign_Up,HYPERLINK("http://www.texaspowerguide.com/ratealert/","🛈"),"")</f>
        <v/>
      </c>
      <c r="Q37" s="214"/>
      <c r="R37" s="277"/>
      <c r="S37" s="209"/>
      <c r="T37" s="209"/>
      <c r="U37" s="277"/>
      <c r="V37" s="277"/>
      <c r="W37" s="277"/>
      <c r="X37" s="277"/>
      <c r="Y37" s="277"/>
      <c r="Z37" s="277"/>
      <c r="AA37" s="277"/>
      <c r="AB37" s="277"/>
      <c r="AC37" s="277"/>
      <c r="AD37" s="277"/>
      <c r="AE37" s="277"/>
      <c r="AF37" s="277"/>
      <c r="AG37" s="277"/>
      <c r="AH37" s="277"/>
      <c r="AI37" s="277"/>
      <c r="AJ37" s="277"/>
      <c r="AK37" s="277"/>
      <c r="AL37" s="277"/>
      <c r="AM37" s="277"/>
      <c r="AN37" s="277"/>
      <c r="AO37" s="277"/>
      <c r="AP37" s="277"/>
      <c r="AQ37" s="277"/>
      <c r="AR37" s="277"/>
      <c r="AS37" s="277"/>
      <c r="AT37" s="277"/>
      <c r="AU37" s="277"/>
      <c r="AV37" s="277"/>
      <c r="AW37" s="277"/>
      <c r="AX37" s="277"/>
      <c r="AY37" s="277"/>
      <c r="AZ37" s="277"/>
      <c r="BA37" s="277"/>
      <c r="BB37" s="277"/>
      <c r="BC37" s="277"/>
      <c r="BD37" s="277"/>
      <c r="BE37" s="86" t="s">
        <v>223</v>
      </c>
      <c r="BF37" s="6">
        <v>12</v>
      </c>
      <c r="BH37" s="118" t="str">
        <f>IF(More_Plans,"","
"&amp;REPT("█",3))</f>
        <v xml:space="preserve">
███</v>
      </c>
      <c r="BI37" t="str">
        <f>IF(AND(TDU_IDd,Usage,NOT(Moving),Months_Entered&lt;$BJ$4),"For best
results, enter
more months'
usage.","")</f>
        <v/>
      </c>
      <c r="BJ37" t="str">
        <f>IF(Trends!$L$5=3,"Plan #"&amp;Selected_Plan&amp;" ("&amp;Plan_Length&amp;" months)","")</f>
        <v/>
      </c>
    </row>
    <row r="38" spans="1:193" ht="18" customHeight="1" x14ac:dyDescent="0.25">
      <c r="A38" s="277"/>
      <c r="B38" s="277"/>
      <c r="C38" s="277"/>
      <c r="D38" s="277"/>
      <c r="E38" s="277"/>
      <c r="F38" s="277"/>
      <c r="G38" s="277"/>
      <c r="H38" s="277"/>
      <c r="I38" s="277"/>
      <c r="J38" s="277"/>
      <c r="K38" s="277"/>
      <c r="L38" s="277"/>
      <c r="M38" s="277"/>
      <c r="N38" s="277"/>
      <c r="O38" s="277"/>
      <c r="P38" s="277"/>
      <c r="Q38" s="236"/>
      <c r="R38" s="277"/>
      <c r="S38" s="277"/>
      <c r="T38" s="277"/>
      <c r="U38" s="277"/>
      <c r="V38" s="277"/>
      <c r="W38" s="277"/>
      <c r="X38" s="277"/>
      <c r="Y38" s="277"/>
      <c r="Z38" s="277"/>
      <c r="AA38" s="277"/>
      <c r="AB38" s="277"/>
      <c r="AC38" s="277"/>
      <c r="AD38" s="277"/>
      <c r="AE38" s="277"/>
      <c r="AF38" s="277"/>
      <c r="AG38" s="277"/>
      <c r="AH38" s="277"/>
      <c r="AI38" s="277"/>
      <c r="AJ38" s="277"/>
      <c r="AK38" s="277"/>
      <c r="AL38" s="277"/>
      <c r="AM38" s="277"/>
      <c r="AN38" s="277"/>
      <c r="AO38" s="277"/>
      <c r="AP38" s="277"/>
      <c r="AQ38" s="277"/>
      <c r="AR38" s="277"/>
      <c r="AS38" s="277"/>
      <c r="AT38" s="277"/>
      <c r="AU38" s="277"/>
      <c r="AV38" s="277"/>
      <c r="AW38" s="277"/>
      <c r="AX38" s="277"/>
      <c r="AY38" s="277"/>
      <c r="AZ38" s="277"/>
      <c r="BA38" s="277"/>
      <c r="BB38" s="277"/>
      <c r="BC38" s="277"/>
      <c r="BD38" s="277"/>
      <c r="BE38" s="86" t="s">
        <v>224</v>
      </c>
      <c r="BF38" t="b">
        <f>$K$21="Included"</f>
        <v>1</v>
      </c>
      <c r="BH38" s="118" t="str">
        <f>IF(More_Plans,"",BH37&amp;BH37&amp;BH37&amp;BH37&amp;BH37&amp;BH37)</f>
        <v xml:space="preserve">
███
███
███
███
███
███</v>
      </c>
      <c r="BJ38" t="str">
        <f>IF(Trends!$T$5=1,"",IF(ISBLANK(B8),"","(Excl Delivery)"))</f>
        <v/>
      </c>
    </row>
    <row r="39" spans="1:193" ht="21.95" customHeight="1" x14ac:dyDescent="0.25">
      <c r="A39" s="163"/>
      <c r="B39" s="277"/>
      <c r="C39" s="277"/>
      <c r="D39" s="277"/>
      <c r="E39" s="277"/>
      <c r="F39" s="277"/>
      <c r="G39" s="277"/>
      <c r="H39" s="277"/>
      <c r="I39" s="277"/>
      <c r="J39" s="277"/>
      <c r="K39" s="277"/>
      <c r="L39" s="277"/>
      <c r="M39" s="277"/>
      <c r="N39" s="277"/>
      <c r="O39" s="277"/>
      <c r="P39" s="277"/>
      <c r="Q39" s="236"/>
      <c r="R39" s="277"/>
      <c r="S39" s="277"/>
      <c r="T39" s="277"/>
      <c r="U39" s="277"/>
      <c r="V39" s="277"/>
      <c r="W39" s="277"/>
      <c r="X39" s="277"/>
      <c r="Y39" s="277"/>
      <c r="Z39" s="277"/>
      <c r="AA39" s="277"/>
      <c r="AB39" s="277"/>
      <c r="AC39" s="277"/>
      <c r="AD39" s="277"/>
      <c r="AE39" s="277"/>
      <c r="AF39" s="277"/>
      <c r="AG39" s="277"/>
      <c r="AH39" s="277"/>
      <c r="AI39" s="277"/>
      <c r="AJ39" s="277"/>
      <c r="AK39" s="277"/>
      <c r="AL39" s="277"/>
      <c r="AM39" s="277"/>
      <c r="AN39" s="277"/>
      <c r="AO39" s="277"/>
      <c r="AP39" s="277"/>
      <c r="AQ39" s="277"/>
      <c r="AR39" s="277"/>
      <c r="AS39" s="277"/>
      <c r="AT39" s="277"/>
      <c r="AU39" s="277"/>
      <c r="AV39" s="277"/>
      <c r="AW39" s="277"/>
      <c r="AX39" s="277"/>
      <c r="AY39" s="277"/>
      <c r="AZ39" s="277"/>
      <c r="BA39" s="277"/>
      <c r="BB39" s="277"/>
      <c r="BC39" s="277"/>
      <c r="BD39" s="277"/>
      <c r="BH39" s="118" t="str">
        <f>IF(AND(TDU_IDd,NOT(Usage)),"◄","")</f>
        <v/>
      </c>
      <c r="BJ39" t="str">
        <f>IF(TDU_IDd,"",$BJ$29)</f>
        <v>Step ①: DOUBLE-tap the yellow box, type your ZIP Code, and press Enter.</v>
      </c>
    </row>
    <row r="40" spans="1:193" ht="18" customHeight="1" x14ac:dyDescent="0.25">
      <c r="A40" s="163"/>
      <c r="B40" s="163"/>
      <c r="C40" s="163"/>
      <c r="D40" s="163"/>
      <c r="E40" s="277"/>
      <c r="F40" s="277"/>
      <c r="G40" s="277"/>
      <c r="H40" s="277"/>
      <c r="I40" s="277"/>
      <c r="J40" s="277"/>
      <c r="K40" s="277"/>
      <c r="L40" s="277"/>
      <c r="M40" s="277"/>
      <c r="N40" s="277"/>
      <c r="O40" s="277"/>
      <c r="P40" s="277"/>
      <c r="Q40" s="236"/>
      <c r="R40" s="277"/>
      <c r="S40" s="277"/>
      <c r="T40" s="277"/>
      <c r="U40" s="277"/>
      <c r="V40" s="277"/>
      <c r="W40" s="277"/>
      <c r="X40" s="277"/>
      <c r="Y40" s="277"/>
      <c r="Z40" s="277"/>
      <c r="AA40" s="277"/>
      <c r="AB40" s="277"/>
      <c r="AC40" s="277"/>
      <c r="AD40" s="277"/>
      <c r="AE40" s="277"/>
      <c r="AF40" s="277"/>
      <c r="AG40" s="277"/>
      <c r="AH40" s="277"/>
      <c r="AI40" s="277"/>
      <c r="AJ40" s="277"/>
      <c r="AK40" s="277"/>
      <c r="AL40" s="277"/>
      <c r="AM40" s="277"/>
      <c r="AN40" s="277"/>
      <c r="AO40" s="277"/>
      <c r="AP40" s="277"/>
      <c r="AQ40" s="277"/>
      <c r="AR40" s="277"/>
      <c r="AS40" s="277"/>
      <c r="AT40" s="277"/>
      <c r="AU40" s="277"/>
      <c r="AV40" s="277"/>
      <c r="AW40" s="277"/>
      <c r="AX40" s="277"/>
      <c r="AY40" s="277"/>
      <c r="AZ40" s="277"/>
      <c r="BA40" s="277"/>
      <c r="BB40" s="277"/>
      <c r="BC40" s="277"/>
      <c r="BD40" s="277"/>
      <c r="BJ40" t="str">
        <f>IF(TDU_IDd,"",$BJ$26)</f>
        <v xml:space="preserve">   Did You Know?...
          You pay a Retailer for electricity
          AND your local Utility to deliver it.
</v>
      </c>
    </row>
    <row r="41" spans="1:193" ht="18" customHeight="1" x14ac:dyDescent="0.25">
      <c r="A41" s="163"/>
      <c r="B41" s="163"/>
      <c r="C41" s="163"/>
      <c r="D41" s="163"/>
      <c r="E41" s="277"/>
      <c r="F41" s="277"/>
      <c r="G41" s="277"/>
      <c r="H41" s="277"/>
      <c r="I41" s="277"/>
      <c r="J41" s="277"/>
      <c r="K41" s="277"/>
      <c r="L41" s="277"/>
      <c r="M41" s="277"/>
      <c r="N41" s="277"/>
      <c r="O41" s="277"/>
      <c r="P41" s="277"/>
      <c r="Q41" s="236"/>
      <c r="R41" s="277"/>
      <c r="S41" s="277"/>
      <c r="T41" s="277"/>
      <c r="U41" s="277"/>
      <c r="V41" s="277"/>
      <c r="W41" s="277"/>
      <c r="X41" s="277"/>
      <c r="Y41" s="277"/>
      <c r="Z41" s="277"/>
      <c r="AA41" s="277"/>
      <c r="AB41" s="277"/>
      <c r="AC41" s="277"/>
      <c r="AD41" s="277"/>
      <c r="AE41" s="277"/>
      <c r="AF41" s="277"/>
      <c r="AG41" s="277"/>
      <c r="AH41" s="277"/>
      <c r="AI41" s="277"/>
      <c r="AJ41" s="277"/>
      <c r="AK41" s="277"/>
      <c r="AL41" s="277"/>
      <c r="AM41" s="277"/>
      <c r="AN41" s="277"/>
      <c r="AO41" s="277"/>
      <c r="AP41" s="277"/>
      <c r="AQ41" s="277"/>
      <c r="AR41" s="277"/>
      <c r="AS41" s="277"/>
      <c r="AT41" s="277"/>
      <c r="AU41" s="277"/>
      <c r="AV41" s="277"/>
      <c r="AW41" s="277"/>
      <c r="AX41" s="277"/>
      <c r="AY41" s="277"/>
      <c r="AZ41" s="277"/>
      <c r="BA41" s="277"/>
      <c r="BB41" s="277"/>
      <c r="BC41" s="277"/>
      <c r="BD41" s="277"/>
      <c r="BJ41" s="147" t="str">
        <f>IF(OR(1,TDU_IDd),"","   You can't choose your Utility, and
       you pay their same delivery rate
       no matter your Retailer/plan.")</f>
        <v/>
      </c>
    </row>
    <row r="42" spans="1:193" x14ac:dyDescent="0.25">
      <c r="A42" s="277"/>
      <c r="B42" s="182" t="s">
        <v>225</v>
      </c>
      <c r="C42" s="277"/>
      <c r="D42" s="277"/>
      <c r="E42" s="277"/>
      <c r="F42" s="277"/>
      <c r="G42" s="277"/>
      <c r="H42" s="277"/>
      <c r="I42" s="277"/>
      <c r="J42" s="277"/>
      <c r="K42" s="277"/>
      <c r="L42" s="277"/>
      <c r="M42" s="277"/>
      <c r="N42" s="277"/>
      <c r="O42" s="277"/>
      <c r="P42" s="277"/>
      <c r="Q42" s="236"/>
      <c r="R42" s="277"/>
      <c r="S42" s="277"/>
      <c r="T42" s="277"/>
      <c r="U42" s="277"/>
      <c r="V42" s="277"/>
      <c r="W42" s="277"/>
      <c r="X42" s="277"/>
      <c r="Y42" s="277">
        <f>MATCH(Y$25,TOS!$F$5:$AP$5,FALSE)</f>
        <v>1</v>
      </c>
      <c r="Z42" s="277">
        <f>MATCH(Z$25,TOS!$F$5:$AP$5,FALSE)</f>
        <v>2</v>
      </c>
      <c r="AA42" s="277">
        <f>MATCH(AA$25,TOS!$F$5:$AP$5,FALSE)</f>
        <v>3</v>
      </c>
      <c r="AB42" s="277">
        <f>MATCH(AB$25,TOS!$F$5:$AP$5,FALSE)</f>
        <v>4</v>
      </c>
      <c r="AC42" s="277">
        <f>MATCH(AC$25,TOS!$F$5:$AP$5,FALSE)</f>
        <v>7</v>
      </c>
      <c r="AD42" s="277">
        <f>MATCH(AD$25,TOS!$F$5:$AP$5,FALSE)</f>
        <v>6</v>
      </c>
      <c r="AE42" s="277">
        <f>MATCH(AE$25,TOS!$F$5:$AP$5,FALSE)</f>
        <v>5</v>
      </c>
      <c r="AF42" s="277">
        <f>MATCH(AF$25,TOS!$F$5:$AP$5,FALSE)</f>
        <v>8</v>
      </c>
      <c r="AG42" s="277">
        <f>MATCH(AG$25,TOS!$F$5:$AP$5,FALSE)</f>
        <v>10</v>
      </c>
      <c r="AH42" s="277">
        <f>MATCH(AH$25,TOS!$F$5:$AP$5,FALSE)</f>
        <v>11</v>
      </c>
      <c r="AI42" s="277">
        <f>MATCH(AI$25,TOS!$F$5:$AP$5,FALSE)</f>
        <v>12</v>
      </c>
      <c r="AJ42" s="277">
        <f>MATCH(AJ$25,TOS!$F$5:$AP$5,FALSE)</f>
        <v>13</v>
      </c>
      <c r="AK42" s="277">
        <f>MATCH(AK$25,TOS!$F$5:$AP$5,FALSE)</f>
        <v>14</v>
      </c>
      <c r="AL42" s="277">
        <f>MATCH(AL$25,TOS!$F$5:$AP$5,FALSE)</f>
        <v>15</v>
      </c>
      <c r="AM42" s="277">
        <f>MATCH(AM$25,TOS!$F$5:$AP$5,FALSE)</f>
        <v>16</v>
      </c>
      <c r="AN42" s="277">
        <f>MATCH(AN$25,TOS!$F$5:$AP$5,FALSE)</f>
        <v>17</v>
      </c>
      <c r="AO42" s="277">
        <f>MATCH(AO$25,TOS!$F$5:$AP$5,FALSE)</f>
        <v>18</v>
      </c>
      <c r="AP42" s="277">
        <f>MATCH(AP$25,TOS!$F$5:$AP$5,FALSE)</f>
        <v>20</v>
      </c>
      <c r="AQ42" s="277">
        <f>MATCH(AQ$25,TOS!$F$5:$AP$5,FALSE)</f>
        <v>21</v>
      </c>
      <c r="AR42" s="277">
        <f>MATCH(AR$25,TOS!$F$5:$AP$5,FALSE)</f>
        <v>22</v>
      </c>
      <c r="AS42" s="277">
        <f>MATCH(AS$25,TOS!$F$5:$AP$5,FALSE)</f>
        <v>23</v>
      </c>
      <c r="AT42" s="277">
        <f>MATCH(AT$25,TOS!$F$5:$AP$5,FALSE)</f>
        <v>24</v>
      </c>
      <c r="AU42" s="277">
        <f>MATCH(AU$25,TOS!$F$5:$AP$5,FALSE)</f>
        <v>25</v>
      </c>
      <c r="AV42" s="277">
        <f>MATCH(AV$25,TOS!$F$5:$AP$5,FALSE)</f>
        <v>19</v>
      </c>
      <c r="AW42" s="277">
        <f>MATCH(AW$25,TOS!$F$5:$AP$5,FALSE)</f>
        <v>26</v>
      </c>
      <c r="AX42" s="277">
        <f>MATCH(AX$25,TOS!$F$5:$AP$5,FALSE)</f>
        <v>27</v>
      </c>
      <c r="AY42" s="277">
        <f>MATCH(AY$25,TOS!$F$5:$AP$5,FALSE)</f>
        <v>28</v>
      </c>
      <c r="AZ42" s="277">
        <f>MATCH(AZ$25,TOS!$F$5:$AP$5,FALSE)</f>
        <v>29</v>
      </c>
      <c r="BA42" s="277">
        <f>MATCH(BA$25,TOS!$F$5:$AP$5,FALSE)</f>
        <v>30</v>
      </c>
      <c r="BB42" s="277">
        <f>MATCH(BB$25,TOS!$F$5:$AP$5,FALSE)</f>
        <v>31</v>
      </c>
      <c r="BC42" s="277">
        <f>MATCH(BC$25,TOS!$F$5:$AP$5,FALSE)</f>
        <v>32</v>
      </c>
      <c r="BD42" s="277"/>
      <c r="BJ42" t="str">
        <f>IF(AND(Show_Plan,Plan_Length&lt;12,Plan_Length&lt;&gt;$BV$2),"* With est'd costs ►
   for month"&amp;IF(Plan_Length&lt;BV2-1,"s "&amp;(Plan_Length+1)&amp;" to "," ")&amp;BV2&amp;"
   ▼",IF(Usage,"",""))</f>
        <v/>
      </c>
    </row>
    <row r="43" spans="1:193" x14ac:dyDescent="0.25">
      <c r="BJ43" t="str">
        <f>"↱
For plans &lt; 'Max Term'
we estimate the extra
months for better comparison."</f>
        <v>↱
For plans &lt; 'Max Term'
we estimate the extra
months for better comparison.</v>
      </c>
    </row>
    <row r="44" spans="1:193" x14ac:dyDescent="0.25">
      <c r="BJ44" t="str">
        <f>IF(TDU_IDd,IF(Usage,IF(NOT(Selected_Plan),IF(Moving,"
Since you're just moving in, we'll
show only low-risk
plans for any usage.
"&amp;Trends!$AG$6,IF(Months_Entered&lt;$BJ$4,"
For best results,
enter more
months' usage.
"&amp;Trends!$AG$6,"")),""),$BJ$31),"")</f>
        <v/>
      </c>
    </row>
    <row r="45" spans="1:193" x14ac:dyDescent="0.25">
      <c r="BJ45" t="str">
        <f>IF(More_Plans,IF(Locked,"Use these details ►
to compare plans."&amp;IF(AND(Term_Min=Term_Min_Recd,Term_Max=Term_Max_Recd),"
We suggest Plan #"&amp;Default_Plan&amp;".",""),""),"")</f>
        <v/>
      </c>
    </row>
  </sheetData>
  <sheetProtection sheet="1" objects="1" scenarios="1"/>
  <sortState xmlns:xlrd2="http://schemas.microsoft.com/office/spreadsheetml/2017/richdata2" ref="BE42">
    <sortCondition ref="BE42"/>
  </sortState>
  <mergeCells count="57">
    <mergeCell ref="B3:D3"/>
    <mergeCell ref="B22:D22"/>
    <mergeCell ref="A6:H7"/>
    <mergeCell ref="F10:H21"/>
    <mergeCell ref="A9:H9"/>
    <mergeCell ref="G22:H22"/>
    <mergeCell ref="Y13:AE19"/>
    <mergeCell ref="X26:X35"/>
    <mergeCell ref="AC20:AV20"/>
    <mergeCell ref="S29:T29"/>
    <mergeCell ref="S24:T24"/>
    <mergeCell ref="S26:T26"/>
    <mergeCell ref="T19:W20"/>
    <mergeCell ref="V21:W21"/>
    <mergeCell ref="S25:T25"/>
    <mergeCell ref="S34:T34"/>
    <mergeCell ref="S35:T35"/>
    <mergeCell ref="S27:T27"/>
    <mergeCell ref="T15:W16"/>
    <mergeCell ref="S28:T28"/>
    <mergeCell ref="S30:T30"/>
    <mergeCell ref="T21:U21"/>
    <mergeCell ref="S33:T33"/>
    <mergeCell ref="I30:J30"/>
    <mergeCell ref="I27:J27"/>
    <mergeCell ref="I29:J29"/>
    <mergeCell ref="I28:J28"/>
    <mergeCell ref="S31:T31"/>
    <mergeCell ref="S32:T32"/>
    <mergeCell ref="N25:O25"/>
    <mergeCell ref="B26:F26"/>
    <mergeCell ref="B23:H24"/>
    <mergeCell ref="M22:R22"/>
    <mergeCell ref="T17:W18"/>
    <mergeCell ref="B25:F25"/>
    <mergeCell ref="B27:F27"/>
    <mergeCell ref="I25:J25"/>
    <mergeCell ref="I26:J26"/>
    <mergeCell ref="F8:H8"/>
    <mergeCell ref="G37:H37"/>
    <mergeCell ref="E37:F37"/>
    <mergeCell ref="A37:D37"/>
    <mergeCell ref="B28:F28"/>
    <mergeCell ref="B31:F31"/>
    <mergeCell ref="B32:F32"/>
    <mergeCell ref="B29:F29"/>
    <mergeCell ref="B30:F30"/>
    <mergeCell ref="B35:F35"/>
    <mergeCell ref="B33:F33"/>
    <mergeCell ref="B34:F34"/>
    <mergeCell ref="B36:E36"/>
    <mergeCell ref="L37:O37"/>
    <mergeCell ref="I32:J32"/>
    <mergeCell ref="I31:J31"/>
    <mergeCell ref="I35:J35"/>
    <mergeCell ref="I33:J33"/>
    <mergeCell ref="I34:J34"/>
  </mergeCells>
  <conditionalFormatting sqref="A1">
    <cfRule type="expression" dxfId="62" priority="3">
      <formula>NOW()&gt;$R$1</formula>
    </cfRule>
  </conditionalFormatting>
  <conditionalFormatting sqref="A23:A24 I24:W24 A25:W25">
    <cfRule type="expression" dxfId="61" priority="35">
      <formula>NOT(More_Plans)</formula>
    </cfRule>
  </conditionalFormatting>
  <conditionalFormatting sqref="A24">
    <cfRule type="expression" dxfId="60" priority="37">
      <formula>NOT(Pick_A_Plan)</formula>
    </cfRule>
    <cfRule type="expression" dxfId="59" priority="40">
      <formula>AND(Pick_A_Plan,NOT(Selected))</formula>
    </cfRule>
  </conditionalFormatting>
  <conditionalFormatting sqref="A26:A35">
    <cfRule type="expression" dxfId="58" priority="104">
      <formula>$BQ26=$BF$19</formula>
    </cfRule>
    <cfRule type="expression" dxfId="57" priority="108">
      <formula>AND(Term_Min=Term_Min_Recd,Term_Max=Term_Max_Recd,$A26=Default_Plan)</formula>
    </cfRule>
  </conditionalFormatting>
  <conditionalFormatting sqref="A10:E22">
    <cfRule type="expression" dxfId="56" priority="13">
      <formula>NOT(TDU_IDd)</formula>
    </cfRule>
  </conditionalFormatting>
  <conditionalFormatting sqref="A6:H7">
    <cfRule type="expression" dxfId="55" priority="10">
      <formula>NOT(Usage)</formula>
    </cfRule>
  </conditionalFormatting>
  <conditionalFormatting sqref="B8">
    <cfRule type="expression" dxfId="54" priority="11">
      <formula>TDU_IDd</formula>
    </cfRule>
  </conditionalFormatting>
  <conditionalFormatting sqref="B10:B21">
    <cfRule type="expression" dxfId="53" priority="15">
      <formula>AND($BS$4,NOT($BV10))</formula>
    </cfRule>
  </conditionalFormatting>
  <conditionalFormatting sqref="B23">
    <cfRule type="expression" dxfId="52" priority="31">
      <formula>AND(Pick_A_Plan,NOT(Selected))</formula>
    </cfRule>
    <cfRule type="expression" dxfId="51" priority="30">
      <formula>NOT(Pick_A_Plan)</formula>
    </cfRule>
  </conditionalFormatting>
  <conditionalFormatting sqref="B10:C21">
    <cfRule type="expression" dxfId="50" priority="14">
      <formula>NOT($BJ10)</formula>
    </cfRule>
    <cfRule type="expression" dxfId="49" priority="16">
      <formula>$BS10</formula>
    </cfRule>
  </conditionalFormatting>
  <conditionalFormatting sqref="B23:H23">
    <cfRule type="expression" dxfId="48" priority="34">
      <formula>OR(NOT(Selected),AND(Locked,Plan_Input&gt;Selected_Plan))</formula>
    </cfRule>
  </conditionalFormatting>
  <conditionalFormatting sqref="B26:H35">
    <cfRule type="expression" dxfId="47" priority="110">
      <formula>AND(More_Plans,Locked)</formula>
    </cfRule>
    <cfRule type="expression" dxfId="46" priority="111">
      <formula>Locked</formula>
    </cfRule>
    <cfRule type="expression" dxfId="45" priority="6661">
      <formula>AND(More_Plans,NOT(Locked),Selected_Plan=$A26)</formula>
    </cfRule>
  </conditionalFormatting>
  <conditionalFormatting sqref="B26:J35">
    <cfRule type="expression" dxfId="44" priority="205">
      <formula>LEFT(B26,1)="!"</formula>
    </cfRule>
  </conditionalFormatting>
  <conditionalFormatting sqref="B26:BC35">
    <cfRule type="expression" dxfId="43" priority="8231">
      <formula>$BQ26=$BF$19</formula>
    </cfRule>
  </conditionalFormatting>
  <conditionalFormatting sqref="E10:E22">
    <cfRule type="cellIs" dxfId="42" priority="17" operator="lessThanOrEqual">
      <formula>9.5</formula>
    </cfRule>
    <cfRule type="cellIs" dxfId="41" priority="18" operator="greaterThanOrEqual">
      <formula>11</formula>
    </cfRule>
    <cfRule type="cellIs" dxfId="40" priority="19" operator="equal">
      <formula>99</formula>
    </cfRule>
  </conditionalFormatting>
  <conditionalFormatting sqref="E37:F37 L37:M37">
    <cfRule type="expression" dxfId="39" priority="8234">
      <formula>Sign_Up</formula>
    </cfRule>
  </conditionalFormatting>
  <conditionalFormatting sqref="F36">
    <cfRule type="expression" dxfId="38" priority="8233">
      <formula>NOT($BF$35)</formula>
    </cfRule>
  </conditionalFormatting>
  <conditionalFormatting sqref="F10:H21">
    <cfRule type="expression" dxfId="36" priority="21">
      <formula>AND(TDU_IDd,NOT(Usage))</formula>
    </cfRule>
  </conditionalFormatting>
  <conditionalFormatting sqref="I26:I35">
    <cfRule type="expression" dxfId="35" priority="6662">
      <formula>INT((MONTH(EOMONTH(Rel_Date,$I26))+1)/3)=2</formula>
    </cfRule>
    <cfRule type="expression" dxfId="34" priority="6671">
      <formula>MOD(MONTH(EOMONTH(Rel_Date,$I26)),11)&lt;4</formula>
    </cfRule>
  </conditionalFormatting>
  <conditionalFormatting sqref="J24">
    <cfRule type="expression" dxfId="33" priority="44">
      <formula>AND(Show_Plan,$BF$21&lt;12,$BF$21&lt;&gt;$BV$2)</formula>
    </cfRule>
    <cfRule type="expression" dxfId="32" priority="65">
      <formula>Term_Max&gt;Term_Max_Recd</formula>
    </cfRule>
  </conditionalFormatting>
  <conditionalFormatting sqref="K21">
    <cfRule type="expression" dxfId="31" priority="28">
      <formula>NOT(TDU_IDd)</formula>
    </cfRule>
  </conditionalFormatting>
  <conditionalFormatting sqref="K25 K21">
    <cfRule type="expression" dxfId="30" priority="36">
      <formula>NOT(All_In)</formula>
    </cfRule>
  </conditionalFormatting>
  <conditionalFormatting sqref="K26:L35">
    <cfRule type="containsText" dxfId="29" priority="6881" operator="containsText" text="$$$">
      <formula>NOT(ISERROR(SEARCH("$$$",K26)))</formula>
    </cfRule>
  </conditionalFormatting>
  <conditionalFormatting sqref="L26:L35">
    <cfRule type="expression" dxfId="28" priority="6882">
      <formula>($I26&lt;MIN(12,Term_Max))</formula>
    </cfRule>
  </conditionalFormatting>
  <conditionalFormatting sqref="M26:M35">
    <cfRule type="expression" dxfId="27" priority="6891">
      <formula>(BU26/I26)&lt;8</formula>
    </cfRule>
    <cfRule type="expression" dxfId="26" priority="6893">
      <formula>(BU26/I26)&gt;15</formula>
    </cfRule>
  </conditionalFormatting>
  <conditionalFormatting sqref="N24">
    <cfRule type="expression" dxfId="25" priority="69">
      <formula>Rate_Risk&lt;&gt;"Any"</formula>
    </cfRule>
  </conditionalFormatting>
  <conditionalFormatting sqref="N26:N35">
    <cfRule type="expression" dxfId="24" priority="7100">
      <formula>OR(N26="Flat",N26="Low")</formula>
    </cfRule>
    <cfRule type="cellIs" dxfId="23" priority="7110" operator="equal">
      <formula>"High"</formula>
    </cfRule>
  </conditionalFormatting>
  <conditionalFormatting sqref="P24">
    <cfRule type="expression" dxfId="22" priority="70">
      <formula>Renew_Input</formula>
    </cfRule>
  </conditionalFormatting>
  <conditionalFormatting sqref="Q26:Q35">
    <cfRule type="colorScale" priority="7368">
      <colorScale>
        <cfvo type="min"/>
        <cfvo type="percentile" val="50"/>
        <cfvo type="max"/>
        <color rgb="FF92D050"/>
        <color rgb="FFFFEB84"/>
        <color rgb="FFFF7C80"/>
      </colorScale>
    </cfRule>
  </conditionalFormatting>
  <conditionalFormatting sqref="R26:R35">
    <cfRule type="cellIs" dxfId="21" priority="7481" operator="equal">
      <formula>TRUE</formula>
    </cfRule>
    <cfRule type="cellIs" dxfId="20" priority="7482" operator="equal">
      <formula>FALSE</formula>
    </cfRule>
  </conditionalFormatting>
  <conditionalFormatting sqref="S24:T24">
    <cfRule type="expression" dxfId="19" priority="95">
      <formula>AND(More_Plans,NOT(Locked))</formula>
    </cfRule>
    <cfRule type="cellIs" dxfId="18" priority="94" operator="notEqual">
      <formula>"[Any]"</formula>
    </cfRule>
  </conditionalFormatting>
  <conditionalFormatting sqref="S26:T35">
    <cfRule type="expression" dxfId="17" priority="118">
      <formula>AND(More_Plans,Locked,BQ26)</formula>
    </cfRule>
    <cfRule type="expression" dxfId="16" priority="7483">
      <formula>NOT(Locked)</formula>
    </cfRule>
  </conditionalFormatting>
  <conditionalFormatting sqref="T15:T20">
    <cfRule type="expression" dxfId="15" priority="22">
      <formula>Meter_Needed</formula>
    </cfRule>
  </conditionalFormatting>
  <conditionalFormatting sqref="V21">
    <cfRule type="expression" dxfId="14" priority="25">
      <formula>AND(Show_Plan,NOT(Locked),Rate_Type="High",Bill_Cycle)</formula>
    </cfRule>
    <cfRule type="expression" dxfId="13" priority="24">
      <formula>AND(Meter_Needed,ISNUMBER(Prior_Read))</formula>
    </cfRule>
  </conditionalFormatting>
  <conditionalFormatting sqref="V21:W21">
    <cfRule type="expression" dxfId="12" priority="27">
      <formula>NOT(Meter_Needed)</formula>
    </cfRule>
  </conditionalFormatting>
  <conditionalFormatting sqref="W24">
    <cfRule type="cellIs" dxfId="11" priority="103" operator="notEqual">
      <formula>10</formula>
    </cfRule>
  </conditionalFormatting>
  <conditionalFormatting sqref="W26:W35">
    <cfRule type="cellIs" dxfId="10" priority="8212" operator="greaterThan">
      <formula>10</formula>
    </cfRule>
    <cfRule type="cellIs" dxfId="9" priority="8213" operator="greaterThanOrEqual">
      <formula>4</formula>
    </cfRule>
    <cfRule type="cellIs" dxfId="8" priority="8220" operator="lessThanOrEqual">
      <formula>1</formula>
    </cfRule>
  </conditionalFormatting>
  <conditionalFormatting sqref="Y26:BC35">
    <cfRule type="expression" dxfId="7" priority="8232">
      <formula>More_Plans</formula>
    </cfRule>
  </conditionalFormatting>
  <dataValidations xWindow="898" yWindow="714" count="67">
    <dataValidation type="whole" allowBlank="1" showInputMessage="1" showErrorMessage="1" errorTitle="Minimum Contract Length" error="Enter the shortest desired term, from 3 to 60 months._x000a_Recommendation: 12 months." promptTitle="Minimum Contract Length" prompt="Enter the shortest desired term, from 3 to 60 months." sqref="I24" xr:uid="{79631168-46C0-4380-A6E1-F3EE7FCCB8CF}">
      <formula1>3</formula1>
      <formula2>60</formula2>
    </dataValidation>
    <dataValidation type="whole" allowBlank="1" showInputMessage="1" showErrorMessage="1" errorTitle="Maximum Contract Length" error="Enter the longest desired term, from 3 to 60 months._x000a_Recommendation: 12 months." promptTitle="Maximum Contract Length" prompt="Enter the longest desired term, from 3 to 60 months._x000a_Recommendation: 12 months." sqref="J24" xr:uid="{4C8E3648-D7C0-450A-8C5F-BD3EA7B31990}">
      <formula1>3</formula1>
      <formula2>60</formula2>
    </dataValidation>
    <dataValidation type="whole" allowBlank="1" showInputMessage="1" showErrorMessage="1" errorTitle="Invalid Entry" error="Please enter a value between 0 and 100." promptTitle="Renewable Energy" prompt="Optionally enter the minimum pecentage of your electricity to offset with renewable sources (wind, solar, etc.)_x000a_Recommendation: 0%" sqref="P24" xr:uid="{FCA6C62B-8630-4538-9480-F694CBE0FBE3}">
      <formula1>0</formula1>
      <formula2>100</formula2>
    </dataValidation>
    <dataValidation allowBlank="1" showInputMessage="1" promptTitle="Renewable %" prompt="Percentage of electricity in each plan that is offset by renewable sources" sqref="P24" xr:uid="{E5829A74-BFEA-4852-BDA5-785A7E60C58F}"/>
    <dataValidation allowBlank="1" showInputMessage="1" promptTitle="Late Payment" prompt="% of each month’s balance due if paid after the due date, per month" sqref="Y25" xr:uid="{DCEEB033-C918-477E-9B9A-57BE919451B9}"/>
    <dataValidation allowBlank="1" showInputMessage="1" promptTitle="Autopay Breakage" prompt="Fee per bill if autopay required but not established" sqref="AA25" xr:uid="{41A10B0B-365E-46FB-9E15-1009E592BA55}"/>
    <dataValidation allowBlank="1" showInputMessage="1" promptTitle="Manual Payment" prompt="Fee per payment not made by approved Autopay method" sqref="AB25" xr:uid="{E8C14CC4-016A-4563-AF10-AE9CD1547964}"/>
    <dataValidation type="whole" allowBlank="1" errorTitle="Non-Texas ZIP Code" error="Please enter your 5-digit ZIP Code" promptTitle="ZIP Code" prompt="Enter your 5-digit ZIP Code to identify your Transmission &amp; Distribution Utility (TDU) Area" sqref="B8" xr:uid="{22BE3542-49D8-4291-AEB2-202F174F596E}">
      <formula1>70000</formula1>
      <formula2>99999</formula2>
    </dataValidation>
    <dataValidation type="decimal" allowBlank="1" showErrorMessage="1" errorTitle="Invalid Entry" error="Please enter a value from 0 to 9999." promptTitle="Enter Your Electricity Usage" prompt="...(NOT payments) for each month from your past bills. DON'T use a single average for all months — the variation matters!" sqref="B10:B21" xr:uid="{D521215C-3C8D-4133-A6C1-8E186EE95C2A}">
      <formula1>0</formula1>
      <formula2>9999</formula2>
    </dataValidation>
    <dataValidation allowBlank="1" showInputMessage="1" promptTitle="Business Credit Card Payment" prompt="Fee per commercial, corporate, or business-related credit card transaction" sqref="AF25" xr:uid="{608674E8-DB6F-4E34-98AA-277F66FC3CAA}"/>
    <dataValidation allowBlank="1" showInputMessage="1" promptTitle="Serial Payments" prompt="Fee for 6th and successive payment(s) in a single month" sqref="AG25" xr:uid="{F7A78707-604B-431D-BF25-D707A9A85B43}"/>
    <dataValidation allowBlank="1" showInputMessage="1" showErrorMessage="1" promptTitle="Payment Assist" prompt="Fee per payment processed with the help of a Customer Service Representative" sqref="AH25" xr:uid="{654BE413-66B6-43C0-8C5F-413826B1CEE8}"/>
    <dataValidation allowBlank="1" showInputMessage="1" promptTitle="Agent Assist" prompt="Fee per live call with a Customer Service Representative" sqref="AI25" xr:uid="{EB8BA188-B737-431B-ADDF-7B0B5ADA1A76}"/>
    <dataValidation allowBlank="1" showInputMessage="1" promptTitle="e-bill Breakage" prompt="Fee per bill if e-bill required but not established" sqref="AJ25" xr:uid="{3D1044F2-EDDF-46DD-9A22-FFB5EFFF42D2}"/>
    <dataValidation allowBlank="1" showInputMessage="1" promptTitle="Doc Processing" prompt="Fee per request for additional bill copies, duplicate bills, or payment reference letters" sqref="AK25" xr:uid="{7E0413E4-A85B-4682-A292-DEA0CAEFB10A}"/>
    <dataValidation allowBlank="1" showInputMessage="1" showErrorMessage="1" promptTitle="Summary Bill" prompt="Fee per request for a summary bill" sqref="AL25" xr:uid="{DA15E6C6-9847-4954-AEAE-4B9DAFD6BF7C}"/>
    <dataValidation allowBlank="1" showInputMessage="1" promptTitle="Priority Connect" prompt="Fee to process a priority connection request (+ TDU charges)" sqref="AM25" xr:uid="{D467A402-B78B-449D-9185-79A591A5C356}"/>
    <dataValidation allowBlank="1" showInputMessage="1" promptTitle="Move-In Date Change" prompt="Fee to process date changes to move-in request" sqref="AN25" xr:uid="{2DD391FE-0B75-4215-BADA-2CFBAE5DC38D}"/>
    <dataValidation allowBlank="1" showInputMessage="1" promptTitle="Move-Out Date Change" prompt="Fee to process date changes to move-out request" sqref="AO25" xr:uid="{AB285B58-FD0F-49DC-8623-42EBEC533C32}"/>
    <dataValidation allowBlank="1" showInputMessage="1" promptTitle="Meter Re-Read" prompt="Fee per meter re-read request processed (+TDU charges)" sqref="AP25" xr:uid="{CEE005B1-AE65-4D3D-B073-3961F305ED42}"/>
    <dataValidation allowBlank="1" showInputMessage="1" promptTitle="Disconnect Notice" prompt="Fee per each disconnection notice provided to the customer" sqref="AQ25" xr:uid="{3E671663-4FB7-43A3-BC89-4E92E050F793}"/>
    <dataValidation allowBlank="1" showInputMessage="1" promptTitle="Disconnection" prompt="Fee per service disconnection request processed (+TDU charges)" sqref="AR25" xr:uid="{5E42A608-8491-4005-8319-26A820BD677E}"/>
    <dataValidation allowBlank="1" showInputMessage="1" promptTitle="Disconnect Recovery" prompt="Fee for failure to pay past due amount prior to expiration date of REP-issued disconnection notice" sqref="AS25" xr:uid="{CD142CEC-FF68-4AA9-9A84-7679BEA151E6}"/>
    <dataValidation allowBlank="1" showInputMessage="1" promptTitle="Reconnection" prompt="Fee per service reconnection request processed (+TDU charges)" sqref="AT25" xr:uid="{372F26CE-A9A7-4BDB-AE52-99BA8B57AEE3}"/>
    <dataValidation allowBlank="1" showInputMessage="1" promptTitle="Collection Call" prompt="Fee per call to remind your payment is past due" sqref="AW25" xr:uid="{8F4C6445-5098-45DE-BFF0-F89C97371B84}"/>
    <dataValidation allowBlank="1" showInputMessage="1" promptTitle="Collections Recovery" prompt="Fee if account transferred to a collection agency" sqref="AX25" xr:uid="{5C7A4FB6-2CE0-4554-8EB9-BEE5D61555FA}"/>
    <dataValidation allowBlank="1" showInputMessage="1" promptTitle="Collections Legal" prompt="Fee for legal &amp; expenses related to collections" sqref="AY25" xr:uid="{4E6C78E6-30A6-42C5-B074-2FC684558BDF}"/>
    <dataValidation allowBlank="1" showInputMessage="1" promptTitle="Inactviity" prompt="Fee per month with zero usage" sqref="BB25" xr:uid="{350A338B-A7F7-4C06-8834-95A2EA1DBE47}"/>
    <dataValidation allowBlank="1" showInputMessage="1" promptTitle="One-Time C-Card Payment Via Web" prompt="Fee per payment" sqref="AD25" xr:uid="{AFBC5C3F-E1BB-4E67-B64C-1DB0436D883C}"/>
    <dataValidation allowBlank="1" showInputMessage="1" showErrorMessage="1" promptTitle="Credit Card Auto-Draft Payment" prompt="Fee per payment" sqref="AC25" xr:uid="{D772C7CC-9DCF-4895-B4CC-C7B8D6B30A21}"/>
    <dataValidation allowBlank="1" showInputMessage="1" promptTitle="One-Time Bank Draft Via Web" prompt="Fee per payment" sqref="AE25" xr:uid="{C802E240-3E7F-4942-A419-FBA7BC8670D9}"/>
    <dataValidation allowBlank="1" showInputMessage="1" promptTitle="Reconnect After Tampering" prompt="Fee if disconnection was the result of tampering" sqref="AU25" xr:uid="{99953168-06E6-4374-9070-C8E446556BBA}"/>
    <dataValidation allowBlank="1" showInputMessage="1" promptTitle="Insufficient Funds" prompt="Fee per payment transaction returned unpaid or not processed (e.g. returned checks, returned EFTs, rejected credit cards)" sqref="Z25" xr:uid="{65C96C62-5A06-4FE0-BE35-94A8D27F6AE9}"/>
    <dataValidation allowBlank="1" showInputMessage="1" promptTitle="Early Termination Fee" prompt="if you cancel your contract more than 14 days before its end date (unless you move)._x000a_&quot;/rm&quot; = per remaining month." sqref="M25" xr:uid="{39DE61A6-4921-4625-9D23-F5DA8A0B85D7}"/>
    <dataValidation allowBlank="1" showInputMessage="1" showErrorMessage="1" prompt="Your ZIP Code (and sometimes street address) determines your Transmission and Distribution Utility (TDU) area." sqref="B8" xr:uid="{917E3258-4EDD-4684-BA3E-662E38C3DA77}"/>
    <dataValidation allowBlank="1" showInputMessage="1" prompt="To select this plan, enter this number in the yellow box above." sqref="A26:A35" xr:uid="{E80B5D20-1C72-45D2-A6EA-8034835A67F0}"/>
    <dataValidation allowBlank="1" showInputMessage="1" promptTitle="Rate Variability" prompt="How much a plan's rate varies with usage-dependent tiers or credits. More variable plans can cost less IF you understand your monthly usages well." sqref="N25" xr:uid="{BC379045-89EB-4620-B92B-820941B09947}"/>
    <dataValidation type="list" allowBlank="1" showInputMessage="1" errorTitle="Invalid Input" error="Pick a choice from the dropdown menu" promptTitle="Rate Variability" prompt="Optionally limit the degree of rate variability:_x000a_Flat: Fixed overall rate._x000a_Low: Single Energy rate, plus unbundled TDU charges._x000a_Med: &quot;Low&quot; plus a minimum use charge._x000a_High: Multiple usage-based charges or rate tiers_x000a__x000a_" sqref="N24" xr:uid="{659C4EBB-3752-42F9-B7D2-27E24E8FBA4B}">
      <formula1>"Flat,Low,Med,Any"</formula1>
    </dataValidation>
    <dataValidation allowBlank="1" showInputMessage="1" promptTitle="Rate Risk" prompt="Optionally limit the amount of rate risk:_x000a_Flat: Fixed overall rate._x000a_Low: Single Energy rate, plus unbundled TDU charges._x000a_Med: &quot;Low&quot; plus a mimimum use charge._x000a_High: Multiple usage-based charges or rate tiers." sqref="N24" xr:uid="{F83E2C37-DDBD-4C55-B4E4-C4D312C22017}"/>
    <dataValidation allowBlank="1" showInputMessage="1" promptTitle="Non-Recurring Fees" prompt="These are one-time REP charges for managing your account. You can avoid most of these with e-bill, autopay, and timely payments. Consider them as &quot;tie-breakers&quot;." sqref="X26:X35" xr:uid="{F9D2DECD-DD72-4BA0-A596-853312D61ECE}"/>
    <dataValidation allowBlank="1" showInputMessage="1" showErrorMessage="1" promptTitle="Unauthorized Enrollment" prompt="Fee if customer enrolls for a service address for which they’re not authorized" sqref="BC25" xr:uid="{22F6B4B7-2BE4-4CBB-86BC-970D648421AA}"/>
    <dataValidation allowBlank="1" showInputMessage="1" promptTitle="Complaint Ratio" prompt="A measure of each company's complaints per customer, relative to the industry average (1x). Higher multiples are worse. See our &quot;Tips&quot; topic for details." sqref="W25" xr:uid="{43596DB5-C7A2-4D3C-90DB-1B1787606A0A}"/>
    <dataValidation type="decimal" allowBlank="1" showInputMessage="1" showErrorMessage="1" errorTitle="Out of Range" error="Please enter a value from 0 to 30" promptTitle="Complaint Ratio" prompt="Optionally narrow the results to companies below a certain PUC &quot;Complaint Ratio&quot;. &quot;1x&quot; is the industry average. &quot;2x&quot; indicates twice as many complaints per customer, etc._x000a_Recommendation: &lt;5x, but weigh the risks when selecting a Provider/Plan." sqref="W24" xr:uid="{73A2AF55-DD35-4293-842B-6C89FDD715E9}">
      <formula1>0</formula1>
      <formula2>30</formula2>
    </dataValidation>
    <dataValidation allowBlank="1" showInputMessage="1" promptTitle="Contract Length" prompt="Length of contract term in months" sqref="I24" xr:uid="{B2511746-7080-4BED-8CBC-DBD0B560DB53}"/>
    <dataValidation allowBlank="1" showInputMessage="1" promptTitle="Contract Term" prompt="Length of contract in months._x000a__x000a_Avoid renewing in May-July." sqref="I25:J25" xr:uid="{285739B2-6862-40AC-A7AF-DC8B0672791C}"/>
    <dataValidation allowBlank="1" showInputMessage="1" promptTitle="Annual (or Total) Cost" prompt="of each plan. Includes recurring Energy and TDU costs, but not taxes or misc REP/TDU/PUC charges (see &quot;Avoidable Fees&quot; section)_x000a_(&quot;$$$&quot;=Too expensive to consider)" sqref="I25:J25" xr:uid="{946F2AE6-26A1-4CCF-9455-9A984A8D6569}"/>
    <dataValidation allowBlank="1" showInputMessage="1" promptTitle="Timing Guidance" prompt="For more complex plans, this graph estimates how much more you'll pay or save if you tell your new REP to start on a given date. If does NOT consider your old plan. Complex plans are often cheapest if you switch on your bill cycle meter read date." sqref="Y13:AE19" xr:uid="{F0EB319A-5564-489A-941B-F3672DC836F7}"/>
    <dataValidation allowBlank="1" showInputMessage="1" promptTitle="REP Certification Date" prompt="per PUC-Texas" sqref="U25" xr:uid="{70EA5A88-F313-4D6C-82BF-45497B6BAE13}"/>
    <dataValidation allowBlank="1" showInputMessage="1" promptTitle="REP Customer Count" prompt="(2021) per EIA Form 861" sqref="V25" xr:uid="{BD956335-F0C9-4CD7-960A-4E68B6F9A7FB}"/>
    <dataValidation allowBlank="1" showInputMessage="1" promptTitle="Old Rate" prompt="Your old plan's rate affects if/when you should switch to a better one." sqref="BE27" xr:uid="{932635DD-C48A-479E-BD23-929687CFF9F1}"/>
    <dataValidation allowBlank="1" showInputMessage="1" showErrorMessage="1" promptTitle="ZIP Code" prompt="(and sometimes street address) determines your Transmission and Distribution Utility (TDU) area." sqref="A8" xr:uid="{98189162-213F-4D77-8506-4DB628047B9F}"/>
    <dataValidation allowBlank="1" showInputMessage="1" promptTitle="Annual (or Total) Cost" prompt="of each plan. Includes recurring Energy and TDU costs, but not taxes or misc REP/TDU/PUC charges (see &quot;Non-Recurring Fees&quot; section)._x000a_(&quot;$$$&quot;=Too expensive to consider)" sqref="Q25" xr:uid="{7FA7DAC7-8E8E-48BF-861F-6DA0346DF5B2}"/>
    <dataValidation allowBlank="1" showInputMessage="1" promptTitle="Annual (or Total) Cost" prompt="of each plan. Includes recurring Energy and TDU costs, but not taxes or misc REP/TDU/PUC charges (see &quot;Avoidable Fees&quot; section)_x000a__x000a_(&quot;$$$&quot;=Too expensive to consider)" sqref="Q25 L25" xr:uid="{061F9315-D0C5-4AA7-8CDA-83FAF3BF5A61}"/>
    <dataValidation allowBlank="1" showInputMessage="1" promptTitle="Electricity Facts Label" prompt="The EFL contains the key details of a plan's pricing and other features. Click below to read it before you sign up." sqref="G25" xr:uid="{20660CCF-78D5-4307-BF86-5CA7C75C68A4}"/>
    <dataValidation allowBlank="1" showInputMessage="1" promptTitle="Terms of Service" prompt="The TOS document contains information about non-recurring fees and other important contractual details. Click below to view it." sqref="H25:J25" xr:uid="{6251F242-EAC4-4C5F-838F-7391757F2E62}"/>
    <dataValidation allowBlank="1" showInputMessage="1" showErrorMessage="1" promptTitle="Prior Meter Read Date" prompt="Your TDU reads your meter on a 28-35 day cycle. Enter any previous read date (from your bill; NOT your invoice or payment due dates) to see the future read dates for your billing cycle." sqref="T21" xr:uid="{120BAEE0-DE82-4CA4-AE4B-DB33E56C33A5}"/>
    <dataValidation allowBlank="1" showInputMessage="1" showErrorMessage="1" promptTitle="Renewable Energy Content" prompt="The percentage of electricity that is generated from renewable sources." sqref="P25" xr:uid="{5076A8C8-4820-4443-B47E-F87A7949F9C7}"/>
    <dataValidation allowBlank="1" showInputMessage="1" promptTitle="Rate Alerts" prompt="Sign up for our free RateAlert service and never overpay again: We'll remind you of your renewal, plus we'll monitor new plans for more savings every day until then." sqref="P37:Q37" xr:uid="{4974B0AC-2ECC-4621-8C17-5506CF5E8BF0}"/>
    <dataValidation type="whole" allowBlank="1" promptTitle="Pick A Plan #" prompt="...from the table below." sqref="A24" xr:uid="{C597225B-8C96-4BE6-A743-5CB2B7957AA6}">
      <formula1>1</formula1>
      <formula2>200</formula2>
    </dataValidation>
    <dataValidation allowBlank="1" showInputMessage="1" promptTitle="Avg ¢/kWh" prompt="The average rate you'd pay over the term of each plan._x000a__x000a_(&quot;$$$&quot;=Too expensive to consider)" sqref="K25" xr:uid="{B822DB10-A68F-42AF-93A6-B0159A248F5B}"/>
    <dataValidation allowBlank="1" showInputMessage="1" showErrorMessage="1" promptTitle="New Customers Only?" prompt="Some retailers offer certain rates only to new customers." sqref="R25" xr:uid="{67FA1840-8303-4EDA-9467-F05A18DD485B}"/>
    <dataValidation allowBlank="1" showInputMessage="1" promptTitle="REP" prompt="The electricity reseller offering the plan." sqref="S25:T25" xr:uid="{34258162-4396-46E6-BFE2-19239C240891}"/>
    <dataValidation type="list" allowBlank="1" sqref="K21" xr:uid="{85A143AF-7117-44FA-AFB5-62FBEC3E6F7F}">
      <formula1>"included,excluded"</formula1>
    </dataValidation>
    <dataValidation allowBlank="1" showInputMessage="1" showErrorMessage="1" promptTitle="Sign-Up Tips" prompt="Read the EFL and TOS, then click here for more tips about getting the plan you expect." sqref="J37:K37 G37" xr:uid="{BEB25DE7-2102-4C1C-AF27-51C65AF761E6}"/>
    <dataValidation allowBlank="1" showInputMessage="1" promptTitle="Utility Area" prompt="Your Transmission and Distribution Utility maintains the wires to your house. You can't choose your Utility, and you pay them a fixed rate no matter which Retailer you choose as your electricity provider." sqref="E8" xr:uid="{AB35F127-5518-400C-9D3D-ECD9E7728262}"/>
    <dataValidation type="list" allowBlank="1" showInputMessage="1" prompt="If you're served by a different Utility, select it here." sqref="F8:H8" xr:uid="{5DF2B95C-4C4B-4E72-B872-0849F39F3043}">
      <formula1>$CM$10:$CM$12</formula1>
    </dataValidation>
    <dataValidation allowBlank="1" showInputMessage="1" promptTitle="Annual (or Total) Cost" prompt="of each plan. Includes recurring Energy and Delivery costs, but not taxes or misc REP/TDU/PUC charges (see &quot;Non-Recurring Fees&quot; section)._x000a_(&quot;$$$&quot;=Too expensive to consider)" sqref="L25" xr:uid="{C42D18DA-A404-4F94-BD15-A108339C99E1}"/>
  </dataValidations>
  <hyperlinks>
    <hyperlink ref="K2" r:id="rId1" xr:uid="{00000000-0004-0000-0000-000000000000}"/>
  </hyperlinks>
  <pageMargins left="0.45" right="0.45" top="0.5" bottom="0.5" header="0.3" footer="0.3"/>
  <pageSetup scale="81" fitToWidth="0" orientation="landscape" r:id="rId2"/>
  <drawing r:id="rId3"/>
  <legacyDrawing r:id="rId4"/>
  <extLst>
    <ext xmlns:x14="http://schemas.microsoft.com/office/spreadsheetml/2009/9/main" uri="{78C0D931-6437-407d-A8EE-F0AAD7539E65}">
      <x14:conditionalFormattings>
        <x14:conditionalFormatting xmlns:xm="http://schemas.microsoft.com/office/excel/2006/main">
          <x14:cfRule type="expression" priority="12" id="{D3529B7D-688C-4DB0-BBB1-2DD95449D1EE}">
            <xm:f>AND(ZIPCodes!$J$6&gt;1,ZIPCodes!$J$7&gt;0)</xm:f>
            <x14:dxf>
              <fill>
                <patternFill>
                  <bgColor rgb="FFFFFF99"/>
                </patternFill>
              </fill>
              <border>
                <left style="thin">
                  <color theme="0" tint="-0.499984740745262"/>
                </left>
                <right style="thin">
                  <color theme="0" tint="-0.499984740745262"/>
                </right>
                <top style="thin">
                  <color theme="0" tint="-0.499984740745262"/>
                </top>
                <bottom style="thin">
                  <color theme="0" tint="-0.499984740745262"/>
                </bottom>
              </border>
            </x14:dxf>
          </x14:cfRule>
          <xm:sqref>F8:H8</xm:sqref>
        </x14:conditionalFormatting>
      </x14:conditionalFormattings>
    </ext>
    <ext xmlns:x14="http://schemas.microsoft.com/office/spreadsheetml/2009/9/main" uri="{CCE6A557-97BC-4b89-ADB6-D9C93CAAB3DF}">
      <x14:dataValidations xmlns:xm="http://schemas.microsoft.com/office/excel/2006/main" xWindow="898" yWindow="714" count="3">
        <x14:dataValidation type="list" allowBlank="1" showInputMessage="1" xr:uid="{D98AA634-2C0F-40D2-AB5E-1BAC24889D9E}">
          <x14:formula1>
            <xm:f>Trends!$W$5:$W$13</xm:f>
          </x14:formula1>
          <xm:sqref>M21</xm:sqref>
        </x14:dataValidation>
        <x14:dataValidation type="list" allowBlank="1" showInputMessage="1" promptTitle="Electric Company" prompt="Optionally narrow the results to a single provider._x000a_Recommendation: Any" xr:uid="{69207D43-4A37-4C45-8A84-FF08461F445D}">
          <x14:formula1>
            <xm:f>REPs!$C$5:$C$55</xm:f>
          </x14:formula1>
          <xm:sqref>S24:T24</xm:sqref>
        </x14:dataValidation>
        <x14:dataValidation type="date" operator="lessThanOrEqual" allowBlank="1" errorTitle="Invalid Date" error="Please enter the date of a prior full-cycle meter reading." promptTitle="Meter Read Date" prompt="Enter any past full-cycle meter read date (from your bill, but NOT your bill date) to see your future meter read schedule. →" xr:uid="{7679F5D1-CDAA-469F-9178-C8DF89C72DEB}">
          <x14:formula1>
            <xm:f>Database!A3</xm:f>
          </x14:formula1>
          <xm:sqref>V21</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8078D9-061E-4340-93B5-3D308EE30E24}">
  <sheetPr codeName="Sheet8">
    <tabColor rgb="FF7030A0"/>
  </sheetPr>
  <dimension ref="A1:BF4433"/>
  <sheetViews>
    <sheetView workbookViewId="0">
      <pane xSplit="3" ySplit="16" topLeftCell="D3534" activePane="bottomRight" state="frozen"/>
      <selection pane="topRight" activeCell="D1" sqref="D1"/>
      <selection pane="bottomLeft" activeCell="A17" sqref="A17"/>
      <selection pane="bottomRight" activeCell="B3547" sqref="B3547"/>
    </sheetView>
  </sheetViews>
  <sheetFormatPr defaultRowHeight="15" x14ac:dyDescent="0.25"/>
  <cols>
    <col min="1" max="1" width="2.7109375" customWidth="1"/>
    <col min="2" max="2" width="12.28515625" customWidth="1"/>
    <col min="3" max="3" width="8.7109375" bestFit="1" customWidth="1"/>
    <col min="4" max="19" width="7.7109375" customWidth="1"/>
    <col min="20" max="20" width="8.7109375" customWidth="1"/>
    <col min="21" max="36" width="7.7109375" customWidth="1"/>
    <col min="37" max="51" width="8.7109375" customWidth="1"/>
    <col min="55" max="55" width="9.7109375" bestFit="1" customWidth="1"/>
    <col min="56" max="56" width="9.7109375" customWidth="1"/>
    <col min="57" max="57" width="9.7109375" style="191" bestFit="1" customWidth="1"/>
  </cols>
  <sheetData>
    <row r="1" spans="1:58" x14ac:dyDescent="0.25">
      <c r="A1" s="1" t="s">
        <v>1365</v>
      </c>
      <c r="B1" s="1"/>
      <c r="L1" t="s">
        <v>1366</v>
      </c>
    </row>
    <row r="2" spans="1:58" x14ac:dyDescent="0.25">
      <c r="A2" s="34" t="s">
        <v>1367</v>
      </c>
      <c r="B2" s="34"/>
      <c r="L2" t="s">
        <v>1368</v>
      </c>
    </row>
    <row r="3" spans="1:58" x14ac:dyDescent="0.25">
      <c r="L3" t="s">
        <v>1369</v>
      </c>
      <c r="T3" s="89" t="str">
        <f>IF(TDU_IDd,"","(Enter ZIP Code to include delivery costs)")</f>
        <v>(Enter ZIP Code to include delivery costs)</v>
      </c>
    </row>
    <row r="4" spans="1:58" x14ac:dyDescent="0.25">
      <c r="D4" t="s">
        <v>1370</v>
      </c>
      <c r="E4" s="1"/>
      <c r="F4" s="1"/>
      <c r="G4" s="1"/>
      <c r="H4" t="s">
        <v>203</v>
      </c>
      <c r="I4" s="1"/>
      <c r="J4" t="s">
        <v>1371</v>
      </c>
      <c r="K4" s="1"/>
      <c r="L4" s="152" t="s">
        <v>1372</v>
      </c>
      <c r="M4" s="1"/>
      <c r="N4" s="1"/>
      <c r="O4" s="1"/>
      <c r="P4" s="1"/>
      <c r="Q4" s="1"/>
      <c r="R4" s="1"/>
      <c r="S4" s="1"/>
      <c r="T4" s="89" t="str">
        <f>IF($L$5=1,"Lowest Electric Rates (Energy Only)",IF(L5=2,"             Lowest Electric Rates",""))</f>
        <v>Lowest Electric Rates (Energy Only)</v>
      </c>
      <c r="W4" s="135" t="s">
        <v>1373</v>
      </c>
      <c r="X4" s="1" t="s">
        <v>1374</v>
      </c>
      <c r="Y4" s="1" t="s">
        <v>1375</v>
      </c>
      <c r="Z4" s="1" t="s">
        <v>1376</v>
      </c>
      <c r="AA4" s="1" t="s">
        <v>1377</v>
      </c>
      <c r="AB4" s="1" t="s">
        <v>1378</v>
      </c>
      <c r="AC4" s="1" t="s">
        <v>1379</v>
      </c>
      <c r="AD4" s="1" t="s">
        <v>1380</v>
      </c>
      <c r="AE4" s="1" t="s">
        <v>1381</v>
      </c>
      <c r="AF4" s="1" t="s">
        <v>1382</v>
      </c>
      <c r="AG4" s="1" t="s">
        <v>1383</v>
      </c>
      <c r="AP4" s="153"/>
    </row>
    <row r="5" spans="1:58" x14ac:dyDescent="0.25">
      <c r="B5" s="89" t="s">
        <v>1384</v>
      </c>
      <c r="D5">
        <f>MATCH(D$16,$W$5:$W$11,0)</f>
        <v>3</v>
      </c>
      <c r="H5" t="e">
        <f>MATCH(H$16,$W$5:$W$11,0)</f>
        <v>#N/A</v>
      </c>
      <c r="J5" t="e">
        <f>MATCH(J$16,$W$5:$W$12,0)</f>
        <v>#N/A</v>
      </c>
      <c r="K5" s="152"/>
      <c r="L5" s="153">
        <f>IF(Show_Plan,3,IF(TDU_IDd,2,1))</f>
        <v>1</v>
      </c>
      <c r="M5" s="152"/>
      <c r="N5" s="152"/>
      <c r="O5" s="152"/>
      <c r="P5" s="152"/>
      <c r="Q5" s="152"/>
      <c r="R5" s="152"/>
      <c r="S5" s="152"/>
      <c r="T5" s="89">
        <f>IF(TDU_IDd,IF(Calculator!$K$21="included",1,0),0)</f>
        <v>0</v>
      </c>
      <c r="W5" s="89" t="s">
        <v>1385</v>
      </c>
      <c r="X5">
        <v>3</v>
      </c>
      <c r="Y5">
        <f>MATCH(LEFT($T$6,3)&amp;"-"&amp;X5&amp;"-"&amp;$T$11,$V$16:$AK$16,0)</f>
        <v>9</v>
      </c>
      <c r="Z5" s="152">
        <f>INDEX($V$17:$AK$3564,$T$13,$Y5)+$T$5*$U$13</f>
        <v>2.621</v>
      </c>
      <c r="AA5" s="152">
        <f>INDEX($V$17:$AK$3564,$T$13,$Y5)+$U$13</f>
        <v>8.8535000000000004</v>
      </c>
      <c r="AG5" t="s">
        <v>1386</v>
      </c>
      <c r="AP5" s="153"/>
    </row>
    <row r="6" spans="1:58" x14ac:dyDescent="0.25">
      <c r="B6" s="89" t="s">
        <v>1387</v>
      </c>
      <c r="D6">
        <f>INDEX($X$5:$X$11,D$5)</f>
        <v>12</v>
      </c>
      <c r="H6" t="e">
        <f>INDEX($X$5:$X$11,H$5)</f>
        <v>#N/A</v>
      </c>
      <c r="J6" t="e">
        <f>INDEX($X$5:$X$12,J$5)</f>
        <v>#N/A</v>
      </c>
      <c r="K6" s="152"/>
      <c r="L6" s="152"/>
      <c r="M6" s="152"/>
      <c r="N6" s="152"/>
      <c r="O6" s="152"/>
      <c r="P6" s="152"/>
      <c r="Q6" s="152"/>
      <c r="R6" s="152"/>
      <c r="S6" s="152"/>
      <c r="T6" s="89" t="str">
        <f>IFERROR(Calculator!BF7,"ONCOR ELECTRIC DELIVERY COMPANY")</f>
        <v>ONCOR ELECTRIC DELIVERY COMPANY</v>
      </c>
      <c r="W6" s="89" t="s">
        <v>1388</v>
      </c>
      <c r="X6">
        <v>6</v>
      </c>
      <c r="Y6">
        <f>MATCH(LEFT($T$6,3)&amp;"-"&amp;X6&amp;"-"&amp;$T$11,$V$16:$AK$16,0)</f>
        <v>10</v>
      </c>
      <c r="Z6" s="152">
        <f>INDEX($V$17:$AK$3564,$T$13,$Y6)+$T$5*$U$13</f>
        <v>4.5720000000000001</v>
      </c>
      <c r="AA6" s="152">
        <f>INDEX($V$17:$AK$3564,$T$13,$Y6)+$U$13</f>
        <v>10.804500000000001</v>
      </c>
      <c r="AG6" t="s">
        <v>1389</v>
      </c>
      <c r="AP6" s="153"/>
    </row>
    <row r="7" spans="1:58" x14ac:dyDescent="0.25">
      <c r="B7" s="89" t="s">
        <v>1390</v>
      </c>
      <c r="D7">
        <f>INDEX($Y$5:$Y$11,D$5)</f>
        <v>11</v>
      </c>
      <c r="H7" t="e">
        <f>INDEX($Y$5:$Y$11,H$5)</f>
        <v>#N/A</v>
      </c>
      <c r="J7" t="e">
        <f>INDEX($Y$5:$Y$12,J$5)</f>
        <v>#N/A</v>
      </c>
      <c r="K7" s="152"/>
      <c r="L7" s="152"/>
      <c r="M7" s="152"/>
      <c r="N7" s="152"/>
      <c r="O7" s="152"/>
      <c r="P7" s="152"/>
      <c r="Q7" s="152"/>
      <c r="R7" s="152"/>
      <c r="S7" s="152"/>
      <c r="T7" s="89" t="str">
        <f>IF(LEFT($T$6,3)="CEN","Houston","DFW")</f>
        <v>DFW</v>
      </c>
      <c r="W7" s="89" t="s">
        <v>1391</v>
      </c>
      <c r="X7">
        <v>12</v>
      </c>
      <c r="Y7">
        <f>MATCH(LEFT($T$6,3)&amp;"-"&amp;X7&amp;"-"&amp;$T$11,$V$16:$AK$16,0)</f>
        <v>11</v>
      </c>
      <c r="Z7" s="152">
        <f>INDEX($V$17:$AK$3564,$T$13,$Y7)+$T$5*$U$13</f>
        <v>4.71</v>
      </c>
      <c r="AA7" s="152">
        <f>INDEX($V$17:$AK$3564,$T$13,$Y7)+$U$13</f>
        <v>10.942499999999999</v>
      </c>
      <c r="AG7" t="s">
        <v>1392</v>
      </c>
      <c r="AP7" s="153"/>
    </row>
    <row r="8" spans="1:58" x14ac:dyDescent="0.25">
      <c r="B8" s="89" t="s">
        <v>1393</v>
      </c>
      <c r="D8" s="245">
        <f>INDEX($AB$5:$AB$11,D$5)</f>
        <v>0</v>
      </c>
      <c r="E8" s="190"/>
      <c r="F8" s="190"/>
      <c r="G8" s="190"/>
      <c r="H8" s="245" t="e">
        <f>INDEX($AB$5:$AB$11,H$5)</f>
        <v>#N/A</v>
      </c>
      <c r="I8" s="190"/>
      <c r="J8" s="245" t="e">
        <f>INDEX($AB$5:$AB$12,J$5)</f>
        <v>#N/A</v>
      </c>
      <c r="K8" s="152"/>
      <c r="L8" s="152"/>
      <c r="M8" s="152"/>
      <c r="N8" s="152"/>
      <c r="O8" s="152"/>
      <c r="P8" s="152"/>
      <c r="Q8" s="152"/>
      <c r="R8" s="152"/>
      <c r="S8" s="152"/>
      <c r="T8" s="89" t="str">
        <f>"(Past = Cheapest for "&amp;$T$7&amp;" @ "&amp;$T$11*12/1000&amp;" MWh/yr) ◄"</f>
        <v>(Past = Cheapest for DFW @ 24 MWh/yr) ◄</v>
      </c>
      <c r="W8" s="89" t="s">
        <v>1394</v>
      </c>
      <c r="X8">
        <v>24</v>
      </c>
      <c r="Y8">
        <f>MATCH(LEFT($T$6,3)&amp;"-"&amp;X8&amp;"-"&amp;$T$11,$V$16:$AK$16,0)</f>
        <v>12</v>
      </c>
      <c r="Z8" s="152">
        <f>INDEX($V$17:$AK$3564,$T$13,$Y8)+$T$5*$U$13</f>
        <v>5.61</v>
      </c>
      <c r="AA8" s="152">
        <f>INDEX($V$17:$AK$3564,$T$13,$Y8)+$U$13</f>
        <v>11.842500000000001</v>
      </c>
      <c r="AG8" t="s">
        <v>1395</v>
      </c>
      <c r="AP8" s="153"/>
    </row>
    <row r="9" spans="1:58" x14ac:dyDescent="0.25">
      <c r="B9" s="89" t="s">
        <v>1396</v>
      </c>
      <c r="D9">
        <f>INDEX($AC$5:$AC$11,D$5)</f>
        <v>0</v>
      </c>
      <c r="H9" t="e">
        <f>INDEX($AC$5:$AC$11,H$5)</f>
        <v>#N/A</v>
      </c>
      <c r="J9" t="e">
        <f>INDEX($AC$5:$AC$12,J$5)</f>
        <v>#N/A</v>
      </c>
      <c r="T9" s="89" t="s">
        <v>1397</v>
      </c>
      <c r="W9" s="89" t="s">
        <v>1398</v>
      </c>
      <c r="X9">
        <v>12</v>
      </c>
      <c r="Y9">
        <f>19+(LEFT($T$6,3)="ONC")</f>
        <v>20</v>
      </c>
      <c r="AB9" s="53">
        <v>0.15</v>
      </c>
      <c r="AC9">
        <v>9.99</v>
      </c>
      <c r="AD9" s="185">
        <v>2.5000000000000001E-2</v>
      </c>
      <c r="AE9">
        <v>0.25</v>
      </c>
      <c r="AG9" t="s">
        <v>1399</v>
      </c>
      <c r="AP9" s="153"/>
    </row>
    <row r="10" spans="1:58" x14ac:dyDescent="0.25">
      <c r="B10" s="89" t="s">
        <v>1400</v>
      </c>
      <c r="D10">
        <f>INDEX($AD$5:$AD$11,D$5)</f>
        <v>0</v>
      </c>
      <c r="H10" t="e">
        <f>INDEX($AD$5:$AD$11,H$5)</f>
        <v>#N/A</v>
      </c>
      <c r="J10" t="e">
        <f>INDEX($AD$5:$AD$12,J$5)</f>
        <v>#N/A</v>
      </c>
      <c r="T10" s="89" t="s">
        <v>1401</v>
      </c>
      <c r="W10" s="89" t="s">
        <v>1402</v>
      </c>
      <c r="X10">
        <v>1</v>
      </c>
      <c r="Y10">
        <f>17+(LEFT($T$6,3)="ONC")</f>
        <v>18</v>
      </c>
      <c r="AB10" s="53">
        <v>0.15</v>
      </c>
      <c r="AC10">
        <v>9.99</v>
      </c>
      <c r="AD10" s="185">
        <v>2.5000000000000001E-2</v>
      </c>
      <c r="AE10">
        <v>0.25</v>
      </c>
      <c r="AG10" t="s">
        <v>1403</v>
      </c>
      <c r="AP10" s="153"/>
    </row>
    <row r="11" spans="1:58" x14ac:dyDescent="0.25">
      <c r="B11" s="89" t="s">
        <v>1404</v>
      </c>
      <c r="D11">
        <f>INDEX($AE$5:$AE$11,D$5)</f>
        <v>0</v>
      </c>
      <c r="H11" t="e">
        <f>INDEX($AE$5:$AE$11,H$5)</f>
        <v>#N/A</v>
      </c>
      <c r="J11" t="e">
        <f>INDEX($AE$5:$AE$12,J$5)</f>
        <v>#N/A</v>
      </c>
      <c r="T11" s="5">
        <f>IF(Calculator!BV3&lt;1500,1000,2000)</f>
        <v>2000</v>
      </c>
      <c r="W11" s="89" t="s">
        <v>1405</v>
      </c>
      <c r="X11">
        <v>1</v>
      </c>
      <c r="Y11">
        <v>21</v>
      </c>
      <c r="AB11" s="53"/>
      <c r="AD11" s="185"/>
      <c r="AG11" t="s">
        <v>1406</v>
      </c>
      <c r="AP11" s="153"/>
    </row>
    <row r="12" spans="1:58" x14ac:dyDescent="0.25">
      <c r="B12" s="156"/>
      <c r="C12" s="155">
        <f>IF($L$5=3,DATEVALUE("1/1/2020"),DATEVALUE("1/1/2017"))</f>
        <v>42736</v>
      </c>
      <c r="N12">
        <f>MIN(Plan_Length,12)</f>
        <v>12</v>
      </c>
      <c r="Q12">
        <f>MIN(Term_Max,12)</f>
        <v>12</v>
      </c>
      <c r="W12" s="89" t="s">
        <v>1407</v>
      </c>
      <c r="X12">
        <v>0</v>
      </c>
      <c r="Y12">
        <v>3</v>
      </c>
      <c r="AB12" s="126">
        <v>-1</v>
      </c>
      <c r="AD12">
        <f>1-$T$5</f>
        <v>1</v>
      </c>
      <c r="AP12" s="153"/>
      <c r="AU12">
        <v>167</v>
      </c>
      <c r="AV12">
        <v>183</v>
      </c>
    </row>
    <row r="13" spans="1:58" x14ac:dyDescent="0.25">
      <c r="B13" s="244">
        <f>MAX($B17:$B3547)</f>
        <v>46266.999305555553</v>
      </c>
      <c r="C13" s="155">
        <f>IF($L$5=3,MAX($B$17:$B$3564),B13)</f>
        <v>46266.999305555553</v>
      </c>
      <c r="D13" s="152">
        <f>IFERROR(INDEX(D$17:D$3564,$T13),"-")</f>
        <v>4.71</v>
      </c>
      <c r="E13" s="152"/>
      <c r="F13" s="152"/>
      <c r="G13" s="153">
        <f>IF(AND($L$5&lt;3,$J$16&lt;&gt;""),1,0)</f>
        <v>0</v>
      </c>
      <c r="H13" s="152" t="str">
        <f>IFERROR(INDEX(H$17:H$3564,$T13),"-")</f>
        <v>-</v>
      </c>
      <c r="I13" s="152"/>
      <c r="J13" s="152" t="str">
        <f>IFERROR(INDEX(J$17:J$3564,$T13),"-")</f>
        <v>-</v>
      </c>
      <c r="L13">
        <f>IF($L$5=3,1,0)</f>
        <v>0</v>
      </c>
      <c r="N13" s="258" t="e" cm="1">
        <f t="array" ref="N13">IF(Show_Plan,IF($T$5,INDEX(Database!$BQ$8:$BQ$366,Plan_DBRow),INDEX(Database!$BR$8:$BR$366,Plan_DBRow)),NA())</f>
        <v>#N/A</v>
      </c>
      <c r="Q13" s="258" t="e">
        <f>IF(Show_Plan,IF($Q$12&lt;=$N$12,NA(),IF($T$5,Calculator!$BW$3,Calculator!$BX$3)),NA())</f>
        <v>#N/A</v>
      </c>
      <c r="T13">
        <f>MATCH($B13,$B$17:$B$3564,0)</f>
        <v>3531</v>
      </c>
      <c r="U13" s="152">
        <f>INDEX(U$17:U$3564,$T13)</f>
        <v>6.2324999999999999</v>
      </c>
      <c r="W13" s="89" t="s">
        <v>94</v>
      </c>
      <c r="AP13" s="153"/>
      <c r="AU13">
        <v>259</v>
      </c>
      <c r="AV13">
        <v>244</v>
      </c>
    </row>
    <row r="14" spans="1:58" x14ac:dyDescent="0.25">
      <c r="K14" s="152"/>
      <c r="L14" s="152"/>
      <c r="M14" s="152"/>
      <c r="N14" s="152"/>
      <c r="O14" s="152"/>
      <c r="P14" s="152"/>
      <c r="Q14" s="152"/>
      <c r="R14" s="152"/>
      <c r="S14" s="152"/>
      <c r="V14" s="93"/>
      <c r="BB14" s="1" t="s">
        <v>1408</v>
      </c>
      <c r="BE14" s="192" t="s">
        <v>1409</v>
      </c>
    </row>
    <row r="15" spans="1:58" hidden="1" x14ac:dyDescent="0.25"/>
    <row r="16" spans="1:58" ht="78.75" customHeight="1" x14ac:dyDescent="0.25">
      <c r="C16" s="63" t="s">
        <v>1361</v>
      </c>
      <c r="D16" s="63" t="s">
        <v>1391</v>
      </c>
      <c r="E16" s="63" t="str">
        <f>D16&amp;" proj"</f>
        <v>Fixed/12-mo proj</v>
      </c>
      <c r="F16" s="63" t="str">
        <f>D16&amp;" obsrv"</f>
        <v>Fixed/12-mo obsrv</v>
      </c>
      <c r="G16" s="63" t="str">
        <f>D16&amp;" obsrv DL"</f>
        <v>Fixed/12-mo obsrv DL</v>
      </c>
      <c r="H16" s="63" t="str">
        <f>IF(0,IF(ISNUMBER(Plan_Length),IF(MATCH(MIN(24,Plan_Length),$X$5:$X$8,1)=3,"",INDEX($W$5:$W$8,MATCH(MIN(24,Plan_Length),$X$5:$X$8,1))),""),"")</f>
        <v/>
      </c>
      <c r="I16" s="63" t="str">
        <f>H16&amp;" proj"</f>
        <v xml:space="preserve"> proj</v>
      </c>
      <c r="J16" s="63" t="str">
        <f>IF(ISNUMBER(MATCH(Calculator!$M$21,$W$5:$W$12,0)),Calculator!$M$21,"")</f>
        <v/>
      </c>
      <c r="K16" s="63" t="str">
        <f>J16&amp;" proj"</f>
        <v xml:space="preserve"> proj</v>
      </c>
      <c r="L16" s="63" t="s">
        <v>6</v>
      </c>
      <c r="M16" s="63" t="str">
        <f>IF(Show_Plan,"Plan #"&amp;Selected_Plan,"")</f>
        <v/>
      </c>
      <c r="N16" s="63" t="str">
        <f>M16&amp;" Avg"</f>
        <v xml:space="preserve"> Avg</v>
      </c>
      <c r="O16" s="63" t="str">
        <f>"
"&amp;Plan_Length&amp;"-mo
Avg"</f>
        <v xml:space="preserve">
-mo
Avg</v>
      </c>
      <c r="P16" s="63" t="str">
        <f>M16&amp;" Eqv"</f>
        <v xml:space="preserve"> Eqv</v>
      </c>
      <c r="Q16" s="63" t="str">
        <f>P16&amp;" Avg"</f>
        <v xml:space="preserve"> Eqv Avg</v>
      </c>
      <c r="R16" s="63" t="str">
        <f>"
"&amp;$Q$12&amp;"-mo
Equiv*"</f>
        <v xml:space="preserve">
12-mo
Equiv*</v>
      </c>
      <c r="S16" s="63" t="str">
        <f>Calculator!$BJ$42</f>
        <v/>
      </c>
      <c r="T16" s="63" t="s">
        <v>1410</v>
      </c>
      <c r="U16" s="63" t="s">
        <v>1411</v>
      </c>
      <c r="V16" s="151" t="s">
        <v>1412</v>
      </c>
      <c r="W16" s="151" t="s">
        <v>1413</v>
      </c>
      <c r="X16" s="151" t="s">
        <v>1414</v>
      </c>
      <c r="Y16" s="151" t="s">
        <v>1415</v>
      </c>
      <c r="Z16" s="151" t="s">
        <v>1416</v>
      </c>
      <c r="AA16" s="151" t="s">
        <v>1417</v>
      </c>
      <c r="AB16" s="151" t="s">
        <v>1418</v>
      </c>
      <c r="AC16" s="151" t="s">
        <v>1419</v>
      </c>
      <c r="AD16" s="151" t="s">
        <v>1420</v>
      </c>
      <c r="AE16" s="151" t="s">
        <v>1421</v>
      </c>
      <c r="AF16" s="151" t="s">
        <v>1422</v>
      </c>
      <c r="AG16" s="151" t="s">
        <v>1423</v>
      </c>
      <c r="AH16" s="151" t="s">
        <v>1424</v>
      </c>
      <c r="AI16" s="151" t="s">
        <v>1425</v>
      </c>
      <c r="AJ16" s="151" t="s">
        <v>1426</v>
      </c>
      <c r="AK16" s="151" t="s">
        <v>1427</v>
      </c>
      <c r="AL16" s="187" t="s">
        <v>1428</v>
      </c>
      <c r="AM16" s="187" t="s">
        <v>1429</v>
      </c>
      <c r="AN16" s="151" t="s">
        <v>1430</v>
      </c>
      <c r="AO16" s="151" t="s">
        <v>1431</v>
      </c>
      <c r="AP16" s="151" t="s">
        <v>1432</v>
      </c>
      <c r="AQ16" s="151" t="s">
        <v>1433</v>
      </c>
      <c r="AR16" s="63" t="s">
        <v>1434</v>
      </c>
      <c r="AS16" s="63" t="s">
        <v>1435</v>
      </c>
      <c r="AT16" s="63" t="s">
        <v>1436</v>
      </c>
      <c r="AU16" s="63" t="s">
        <v>1437</v>
      </c>
      <c r="AV16" s="63" t="s">
        <v>1438</v>
      </c>
      <c r="AW16" s="151" t="s">
        <v>1439</v>
      </c>
      <c r="AX16" s="151" t="s">
        <v>1440</v>
      </c>
      <c r="AY16" s="151" t="s">
        <v>1441</v>
      </c>
      <c r="AZ16" s="151" t="s">
        <v>1442</v>
      </c>
      <c r="BA16" s="151" t="s">
        <v>1443</v>
      </c>
      <c r="BB16" s="188" t="s">
        <v>1444</v>
      </c>
      <c r="BC16" s="188" t="s">
        <v>1428</v>
      </c>
      <c r="BD16" s="188" t="s">
        <v>1445</v>
      </c>
      <c r="BE16" s="193" t="s">
        <v>1444</v>
      </c>
      <c r="BF16" s="188" t="s">
        <v>1446</v>
      </c>
    </row>
    <row r="17" spans="2:58" x14ac:dyDescent="0.25">
      <c r="B17" s="155">
        <v>42736.999305555553</v>
      </c>
      <c r="C17" s="155">
        <f>IF(OR($B17&lt;C$12,$B17&gt;C$13),NA(),$B17)</f>
        <v>42736.999305555553</v>
      </c>
      <c r="D17" s="152">
        <f t="shared" ref="D17:D80" si="0">(INDEX($V17:$AP17,D$7)*(1+D$8)+D$9*100/$T$11)*(1+D$10)+(D$11*100/$T$11)+($T$5+D$10)*$U17</f>
        <v>3.1629999999999998</v>
      </c>
      <c r="E17" s="152"/>
      <c r="F17" s="152"/>
      <c r="G17" s="152"/>
      <c r="H17" s="152" t="e">
        <f t="shared" ref="H17:H80" si="1">IF(ISNA($C17),NA(),(INDEX($V17:$AP17,H$7)*(1+H$8)+H$9*100/$T$11)*(1+H$10)+(H$11*100/$T$11)+($T$5+H$10)*$U17)</f>
        <v>#N/A</v>
      </c>
      <c r="I17" s="152"/>
      <c r="J17" s="152" t="e">
        <f t="shared" ref="J17:J80" si="2">(INDEX($V17:$AP17,J$7)*(1+J$8)+J$9*100/$T$11)*(1+J$10)+(J$11*100/$T$11)+($T$5+J$10)*$U17</f>
        <v>#N/A</v>
      </c>
      <c r="K17" s="152"/>
      <c r="L17" s="152"/>
      <c r="M17" s="152"/>
      <c r="N17" s="152"/>
      <c r="O17" s="152"/>
      <c r="P17" s="152"/>
      <c r="Q17" s="152"/>
      <c r="R17" s="152"/>
      <c r="S17" s="152"/>
      <c r="T17" s="153" cm="1">
        <f t="array" ref="T17">MATCH(1,(TDU_Info!$C$5:$C$111=$T$6)*(TDU_Info!$B$5:$B$111&lt;=$B17),0)</f>
        <v>104</v>
      </c>
      <c r="U17" s="152">
        <f>100*(INDEX(TDU_Info!$E$5:$E$111,$T17)/T$11+INDEX(TDU_Info!$F$5:$F$111,$T17))</f>
        <v>3.9520000000000008</v>
      </c>
      <c r="V17" s="154" t="e">
        <v>#N/A</v>
      </c>
      <c r="W17" s="152">
        <v>3.2770000000000001</v>
      </c>
      <c r="X17" s="152">
        <v>3.3250000000000002</v>
      </c>
      <c r="Y17" s="152">
        <v>3.544</v>
      </c>
      <c r="Z17" s="152" t="e">
        <v>#N/A</v>
      </c>
      <c r="AA17" s="152">
        <v>3.4489999999999998</v>
      </c>
      <c r="AB17" s="152">
        <v>3.3570000000000002</v>
      </c>
      <c r="AC17" s="152">
        <v>3.6760000000000002</v>
      </c>
      <c r="AD17" s="152" t="e">
        <v>#N/A</v>
      </c>
      <c r="AE17" s="152">
        <v>3.2080000000000002</v>
      </c>
      <c r="AF17" s="152">
        <v>3.1629999999999998</v>
      </c>
      <c r="AG17" s="152">
        <v>3.3740000000000001</v>
      </c>
      <c r="AH17" s="152" t="e">
        <v>#N/A</v>
      </c>
      <c r="AI17" s="152">
        <v>3.2090000000000001</v>
      </c>
      <c r="AJ17" s="152">
        <v>3.1840000000000002</v>
      </c>
      <c r="AK17" s="152">
        <v>3.7530000000000001</v>
      </c>
      <c r="AL17" s="152" t="e">
        <f t="shared" ref="AL17:AL80" si="3">IF(DAY($B17)=1,NA(),VLOOKUP($B17,$BB$17:$BD$64,2,TRUE))</f>
        <v>#N/A</v>
      </c>
      <c r="AM17" s="152" t="e">
        <f t="shared" ref="AM17:AM80" si="4">IF(DAY($B17)=1,NA(),VLOOKUP($B17,$BB$17:$BD$64,3,TRUE))</f>
        <v>#N/A</v>
      </c>
      <c r="AN17" s="152">
        <v>3.4211153383679802</v>
      </c>
      <c r="AO17" s="152">
        <v>2.674564019094654</v>
      </c>
      <c r="AP17" s="152" t="e">
        <f>IF(DAY($C17)=1,NA(),VLOOKUP($C17,$BE$17:$BF$78,2,TRUE)-$U17)</f>
        <v>#N/A</v>
      </c>
      <c r="AQ17" s="152"/>
      <c r="AR17" s="152"/>
      <c r="AS17" s="153">
        <f t="shared" ref="AS17:AS80" si="5">ROUNDUP(B17-DATE(YEAR(B17),1,1),0)</f>
        <v>1</v>
      </c>
      <c r="AT17" s="153">
        <f t="shared" ref="AT17:AT80" si="6">1-$AU17-$AV17</f>
        <v>1</v>
      </c>
      <c r="AU17" s="153">
        <f t="shared" ref="AU17:AU80" si="7">IF(AND($AS17&gt;=AU$12,$AS17&lt;=AU$13),1-$AV17,0)</f>
        <v>0</v>
      </c>
      <c r="AV17" s="153">
        <f t="shared" ref="AV17:AV80" si="8">IF(AND($AS17&gt;=AV$12,$AS17&lt;=AV$13),1,0)</f>
        <v>0</v>
      </c>
      <c r="BA17">
        <f t="shared" ref="BA17:BA80" si="9">DAY(C17)</f>
        <v>1</v>
      </c>
      <c r="BB17" s="189">
        <v>42736</v>
      </c>
      <c r="BC17" s="186">
        <v>2.645</v>
      </c>
      <c r="BD17" s="186">
        <v>2.8508412039103153</v>
      </c>
      <c r="BE17" s="191">
        <v>42736</v>
      </c>
      <c r="BF17">
        <v>10.74</v>
      </c>
    </row>
    <row r="18" spans="2:58" x14ac:dyDescent="0.25">
      <c r="B18" s="155">
        <f>B17+1</f>
        <v>42737.999305555553</v>
      </c>
      <c r="C18" s="155">
        <f t="shared" ref="C18:C81" si="10">IF(OR($B18&lt;C$12,$B18&gt;C$13),NA(),$B18)</f>
        <v>42737.999305555553</v>
      </c>
      <c r="D18" s="152">
        <f t="shared" si="0"/>
        <v>3.1629999999999998</v>
      </c>
      <c r="E18" s="152"/>
      <c r="F18" s="152"/>
      <c r="G18" s="152"/>
      <c r="H18" s="152" t="e">
        <f t="shared" si="1"/>
        <v>#N/A</v>
      </c>
      <c r="I18" s="152"/>
      <c r="J18" s="152" t="e">
        <f t="shared" si="2"/>
        <v>#N/A</v>
      </c>
      <c r="K18" s="152"/>
      <c r="L18" s="152"/>
      <c r="M18" s="152"/>
      <c r="N18" s="152"/>
      <c r="O18" s="152"/>
      <c r="P18" s="152"/>
      <c r="Q18" s="152"/>
      <c r="R18" s="152"/>
      <c r="S18" s="152"/>
      <c r="T18" s="153" cm="1">
        <f t="array" ref="T18">MATCH(1,(TDU_Info!$C$5:$C$111=$T$6)*(TDU_Info!$B$5:$B$111&lt;=$B18),0)</f>
        <v>104</v>
      </c>
      <c r="U18" s="152">
        <f>100*(INDEX(TDU_Info!$E$5:$E$111,$T18)/T$11+INDEX(TDU_Info!$F$5:$F$111,$T18))</f>
        <v>3.9520000000000008</v>
      </c>
      <c r="V18" s="152" t="e">
        <v>#N/A</v>
      </c>
      <c r="W18" s="152">
        <v>3.2770000000000001</v>
      </c>
      <c r="X18" s="152">
        <v>3.3250000000000002</v>
      </c>
      <c r="Y18" s="152">
        <v>3.544</v>
      </c>
      <c r="Z18" s="152" t="e">
        <v>#N/A</v>
      </c>
      <c r="AA18" s="152">
        <v>3.4489999999999998</v>
      </c>
      <c r="AB18" s="152">
        <v>3.3570000000000002</v>
      </c>
      <c r="AC18" s="152">
        <v>3.6760000000000002</v>
      </c>
      <c r="AD18" s="152" t="e">
        <v>#N/A</v>
      </c>
      <c r="AE18" s="152">
        <v>3.2080000000000002</v>
      </c>
      <c r="AF18" s="152">
        <v>3.1629999999999998</v>
      </c>
      <c r="AG18" s="152">
        <v>3.3740000000000001</v>
      </c>
      <c r="AH18" s="152" t="e">
        <v>#N/A</v>
      </c>
      <c r="AI18" s="152">
        <v>3.2090000000000001</v>
      </c>
      <c r="AJ18" s="152">
        <v>3.1840000000000002</v>
      </c>
      <c r="AK18" s="152">
        <v>3.7530000000000001</v>
      </c>
      <c r="AL18" s="152">
        <f t="shared" si="3"/>
        <v>2.645</v>
      </c>
      <c r="AM18" s="152">
        <f t="shared" si="4"/>
        <v>2.8508412039103153</v>
      </c>
      <c r="AN18" s="152">
        <v>3.4239709690949049</v>
      </c>
      <c r="AO18" s="152">
        <v>2.6808063722503945</v>
      </c>
      <c r="AP18" s="152">
        <f t="shared" ref="AP18:AP81" si="11">IF(DAY($C18)=1,NA(),VLOOKUP($C18,$BE$17:$BF$78,2,TRUE)-$U18)</f>
        <v>6.7879999999999994</v>
      </c>
      <c r="AQ18" s="152"/>
      <c r="AR18" s="152"/>
      <c r="AS18" s="153">
        <f t="shared" si="5"/>
        <v>2</v>
      </c>
      <c r="AT18" s="153">
        <f t="shared" si="6"/>
        <v>1</v>
      </c>
      <c r="AU18" s="153">
        <f t="shared" si="7"/>
        <v>0</v>
      </c>
      <c r="AV18" s="153">
        <f t="shared" si="8"/>
        <v>0</v>
      </c>
      <c r="BA18">
        <f t="shared" si="9"/>
        <v>2</v>
      </c>
      <c r="BB18" s="189">
        <v>42767</v>
      </c>
      <c r="BC18" s="186">
        <v>2.4750000000000001</v>
      </c>
      <c r="BD18" s="186">
        <v>2.0288662340817627</v>
      </c>
      <c r="BE18" s="191">
        <v>42767</v>
      </c>
      <c r="BF18">
        <v>11.16</v>
      </c>
    </row>
    <row r="19" spans="2:58" x14ac:dyDescent="0.25">
      <c r="B19" s="155">
        <f t="shared" ref="B19:B82" si="12">B18+1</f>
        <v>42738.999305555553</v>
      </c>
      <c r="C19" s="155">
        <f t="shared" si="10"/>
        <v>42738.999305555553</v>
      </c>
      <c r="D19" s="152">
        <f t="shared" si="0"/>
        <v>2.968</v>
      </c>
      <c r="E19" s="152"/>
      <c r="F19" s="152"/>
      <c r="G19" s="152"/>
      <c r="H19" s="152" t="e">
        <f t="shared" si="1"/>
        <v>#N/A</v>
      </c>
      <c r="I19" s="152"/>
      <c r="J19" s="152" t="e">
        <f t="shared" si="2"/>
        <v>#N/A</v>
      </c>
      <c r="K19" s="152"/>
      <c r="L19" s="152"/>
      <c r="M19" s="152"/>
      <c r="N19" s="152"/>
      <c r="O19" s="152"/>
      <c r="P19" s="152"/>
      <c r="Q19" s="152"/>
      <c r="R19" s="152"/>
      <c r="S19" s="152"/>
      <c r="T19" s="153" cm="1">
        <f t="array" ref="T19">MATCH(1,(TDU_Info!$C$5:$C$111=$T$6)*(TDU_Info!$B$5:$B$111&lt;=$B19),0)</f>
        <v>104</v>
      </c>
      <c r="U19" s="152">
        <f>100*(INDEX(TDU_Info!$E$5:$E$111,$T19)/T$11+INDEX(TDU_Info!$F$5:$F$111,$T19))</f>
        <v>3.9520000000000008</v>
      </c>
      <c r="V19" s="152" t="e">
        <v>#N/A</v>
      </c>
      <c r="W19" s="152">
        <v>3.2770000000000001</v>
      </c>
      <c r="X19" s="152">
        <v>2.8149999999999999</v>
      </c>
      <c r="Y19" s="152">
        <v>2.8149999999999999</v>
      </c>
      <c r="Z19" s="152" t="e">
        <v>#N/A</v>
      </c>
      <c r="AA19" s="152">
        <v>3.4489999999999998</v>
      </c>
      <c r="AB19" s="152">
        <v>3.3159999999999998</v>
      </c>
      <c r="AC19" s="152">
        <v>3.3159999999999998</v>
      </c>
      <c r="AD19" s="152" t="e">
        <v>#N/A</v>
      </c>
      <c r="AE19" s="152">
        <v>3.2080000000000002</v>
      </c>
      <c r="AF19" s="152">
        <v>2.968</v>
      </c>
      <c r="AG19" s="152">
        <v>2.968</v>
      </c>
      <c r="AH19" s="152" t="e">
        <v>#N/A</v>
      </c>
      <c r="AI19" s="152">
        <v>3.2090000000000001</v>
      </c>
      <c r="AJ19" s="152">
        <v>3.1840000000000002</v>
      </c>
      <c r="AK19" s="152">
        <v>3.589</v>
      </c>
      <c r="AL19" s="152">
        <f t="shared" si="3"/>
        <v>2.645</v>
      </c>
      <c r="AM19" s="152">
        <f t="shared" si="4"/>
        <v>2.8508412039103153</v>
      </c>
      <c r="AN19" s="152">
        <v>3.4286533694662427</v>
      </c>
      <c r="AO19" s="152">
        <v>2.6891473266769017</v>
      </c>
      <c r="AP19" s="152">
        <f t="shared" si="11"/>
        <v>6.7879999999999994</v>
      </c>
      <c r="AQ19" s="152"/>
      <c r="AR19" s="152"/>
      <c r="AS19" s="153">
        <f t="shared" si="5"/>
        <v>3</v>
      </c>
      <c r="AT19" s="153">
        <f t="shared" si="6"/>
        <v>1</v>
      </c>
      <c r="AU19" s="153">
        <f t="shared" si="7"/>
        <v>0</v>
      </c>
      <c r="AV19" s="153">
        <f t="shared" si="8"/>
        <v>0</v>
      </c>
      <c r="BA19">
        <f t="shared" si="9"/>
        <v>3</v>
      </c>
      <c r="BB19" s="189">
        <v>42795</v>
      </c>
      <c r="BC19" s="186">
        <v>2.9940000000000002</v>
      </c>
      <c r="BD19" s="186">
        <v>2.0636947789988369</v>
      </c>
      <c r="BE19" s="191">
        <v>42795</v>
      </c>
      <c r="BF19">
        <v>11.12</v>
      </c>
    </row>
    <row r="20" spans="2:58" x14ac:dyDescent="0.25">
      <c r="B20" s="155">
        <f t="shared" si="12"/>
        <v>42739.999305555553</v>
      </c>
      <c r="C20" s="155">
        <f t="shared" si="10"/>
        <v>42739.999305555553</v>
      </c>
      <c r="D20" s="152">
        <f t="shared" si="0"/>
        <v>3.1629999999999998</v>
      </c>
      <c r="E20" s="152"/>
      <c r="F20" s="152"/>
      <c r="G20" s="152"/>
      <c r="H20" s="152" t="e">
        <f t="shared" si="1"/>
        <v>#N/A</v>
      </c>
      <c r="I20" s="152"/>
      <c r="J20" s="152" t="e">
        <f t="shared" si="2"/>
        <v>#N/A</v>
      </c>
      <c r="K20" s="152"/>
      <c r="L20" s="152"/>
      <c r="M20" s="152"/>
      <c r="N20" s="152"/>
      <c r="O20" s="152"/>
      <c r="P20" s="152"/>
      <c r="Q20" s="152"/>
      <c r="R20" s="152"/>
      <c r="S20" s="152"/>
      <c r="T20" s="153" cm="1">
        <f t="array" ref="T20">MATCH(1,(TDU_Info!$C$5:$C$111=$T$6)*(TDU_Info!$B$5:$B$111&lt;=$B20),0)</f>
        <v>104</v>
      </c>
      <c r="U20" s="152">
        <f>100*(INDEX(TDU_Info!$E$5:$E$111,$T20)/T$11+INDEX(TDU_Info!$F$5:$F$111,$T20))</f>
        <v>3.9520000000000008</v>
      </c>
      <c r="V20" s="152" t="e">
        <v>#N/A</v>
      </c>
      <c r="W20" s="152">
        <v>3.2770000000000001</v>
      </c>
      <c r="X20" s="152">
        <v>3.3250000000000002</v>
      </c>
      <c r="Y20" s="152">
        <v>3.544</v>
      </c>
      <c r="Z20" s="152" t="e">
        <v>#N/A</v>
      </c>
      <c r="AA20" s="152">
        <v>3.4489999999999998</v>
      </c>
      <c r="AB20" s="152">
        <v>3.3570000000000002</v>
      </c>
      <c r="AC20" s="152">
        <v>3.6760000000000002</v>
      </c>
      <c r="AD20" s="152" t="e">
        <v>#N/A</v>
      </c>
      <c r="AE20" s="152">
        <v>3.2080000000000002</v>
      </c>
      <c r="AF20" s="152">
        <v>3.1629999999999998</v>
      </c>
      <c r="AG20" s="152">
        <v>3.3740000000000001</v>
      </c>
      <c r="AH20" s="152" t="e">
        <v>#N/A</v>
      </c>
      <c r="AI20" s="152">
        <v>3.2090000000000001</v>
      </c>
      <c r="AJ20" s="152">
        <v>3.1840000000000002</v>
      </c>
      <c r="AK20" s="152">
        <v>3.7530000000000001</v>
      </c>
      <c r="AL20" s="152">
        <f t="shared" si="3"/>
        <v>2.645</v>
      </c>
      <c r="AM20" s="152">
        <f t="shared" si="4"/>
        <v>2.8508412039103153</v>
      </c>
      <c r="AN20" s="152">
        <v>3.4327026044994864</v>
      </c>
      <c r="AO20" s="152">
        <v>2.6954972004856708</v>
      </c>
      <c r="AP20" s="152">
        <f t="shared" si="11"/>
        <v>6.7879999999999994</v>
      </c>
      <c r="AQ20" s="152"/>
      <c r="AR20" s="152"/>
      <c r="AS20" s="153">
        <f t="shared" si="5"/>
        <v>4</v>
      </c>
      <c r="AT20" s="153">
        <f t="shared" si="6"/>
        <v>1</v>
      </c>
      <c r="AU20" s="153">
        <f t="shared" si="7"/>
        <v>0</v>
      </c>
      <c r="AV20" s="153">
        <f t="shared" si="8"/>
        <v>0</v>
      </c>
      <c r="BA20">
        <f t="shared" si="9"/>
        <v>4</v>
      </c>
      <c r="BB20" s="189">
        <v>42826</v>
      </c>
      <c r="BC20" s="186">
        <v>4.3029999999999999</v>
      </c>
      <c r="BD20" s="186">
        <v>2.3751767633189904</v>
      </c>
      <c r="BE20" s="191">
        <v>42826</v>
      </c>
      <c r="BF20">
        <v>11.09</v>
      </c>
    </row>
    <row r="21" spans="2:58" x14ac:dyDescent="0.25">
      <c r="B21" s="155">
        <f t="shared" si="12"/>
        <v>42740.999305555553</v>
      </c>
      <c r="C21" s="155">
        <f t="shared" si="10"/>
        <v>42740.999305555553</v>
      </c>
      <c r="D21" s="152">
        <f t="shared" si="0"/>
        <v>3.1629999999999998</v>
      </c>
      <c r="E21" s="152"/>
      <c r="F21" s="152"/>
      <c r="G21" s="152"/>
      <c r="H21" s="152" t="e">
        <f t="shared" si="1"/>
        <v>#N/A</v>
      </c>
      <c r="I21" s="152"/>
      <c r="J21" s="152" t="e">
        <f t="shared" si="2"/>
        <v>#N/A</v>
      </c>
      <c r="K21" s="152"/>
      <c r="L21" s="152"/>
      <c r="M21" s="152"/>
      <c r="N21" s="152"/>
      <c r="O21" s="152"/>
      <c r="P21" s="152"/>
      <c r="Q21" s="152"/>
      <c r="R21" s="152"/>
      <c r="S21" s="152"/>
      <c r="T21" s="153" cm="1">
        <f t="array" ref="T21">MATCH(1,(TDU_Info!$C$5:$C$111=$T$6)*(TDU_Info!$B$5:$B$111&lt;=$B21),0)</f>
        <v>104</v>
      </c>
      <c r="U21" s="152">
        <f>100*(INDEX(TDU_Info!$E$5:$E$111,$T21)/T$11+INDEX(TDU_Info!$F$5:$F$111,$T21))</f>
        <v>3.9520000000000008</v>
      </c>
      <c r="V21" s="152" t="e">
        <v>#N/A</v>
      </c>
      <c r="W21" s="152">
        <v>3.2770000000000001</v>
      </c>
      <c r="X21" s="152">
        <v>3.3250000000000002</v>
      </c>
      <c r="Y21" s="152">
        <v>3.544</v>
      </c>
      <c r="Z21" s="152" t="e">
        <v>#N/A</v>
      </c>
      <c r="AA21" s="152">
        <v>3.4489999999999998</v>
      </c>
      <c r="AB21" s="152">
        <v>3.3570000000000002</v>
      </c>
      <c r="AC21" s="152">
        <v>3.6760000000000002</v>
      </c>
      <c r="AD21" s="152" t="e">
        <v>#N/A</v>
      </c>
      <c r="AE21" s="152">
        <v>3.2080000000000002</v>
      </c>
      <c r="AF21" s="152">
        <v>3.1629999999999998</v>
      </c>
      <c r="AG21" s="152">
        <v>3.3740000000000001</v>
      </c>
      <c r="AH21" s="152" t="e">
        <v>#N/A</v>
      </c>
      <c r="AI21" s="152">
        <v>3.2090000000000001</v>
      </c>
      <c r="AJ21" s="152">
        <v>3.1840000000000002</v>
      </c>
      <c r="AK21" s="152">
        <v>3.7530000000000001</v>
      </c>
      <c r="AL21" s="152">
        <f t="shared" si="3"/>
        <v>2.645</v>
      </c>
      <c r="AM21" s="152">
        <f t="shared" si="4"/>
        <v>2.8508412039103153</v>
      </c>
      <c r="AN21" s="152">
        <v>3.4366902447346677</v>
      </c>
      <c r="AO21" s="152">
        <v>2.7000451469234883</v>
      </c>
      <c r="AP21" s="152">
        <f t="shared" si="11"/>
        <v>6.7879999999999994</v>
      </c>
      <c r="AQ21" s="152"/>
      <c r="AR21" s="152"/>
      <c r="AS21" s="153">
        <f t="shared" si="5"/>
        <v>5</v>
      </c>
      <c r="AT21" s="153">
        <f t="shared" si="6"/>
        <v>1</v>
      </c>
      <c r="AU21" s="153">
        <f t="shared" si="7"/>
        <v>0</v>
      </c>
      <c r="AV21" s="153">
        <f t="shared" si="8"/>
        <v>0</v>
      </c>
      <c r="BA21">
        <f t="shared" si="9"/>
        <v>5</v>
      </c>
      <c r="BB21" s="189">
        <v>42856</v>
      </c>
      <c r="BC21" s="186">
        <v>4.8456233772138271</v>
      </c>
      <c r="BD21" s="186">
        <v>3.0510110058558939</v>
      </c>
      <c r="BE21" s="191">
        <v>42856</v>
      </c>
      <c r="BF21">
        <v>11.05</v>
      </c>
    </row>
    <row r="22" spans="2:58" x14ac:dyDescent="0.25">
      <c r="B22" s="155">
        <f t="shared" si="12"/>
        <v>42741.999305555553</v>
      </c>
      <c r="C22" s="155">
        <f t="shared" si="10"/>
        <v>42741.999305555553</v>
      </c>
      <c r="D22" s="152">
        <f t="shared" si="0"/>
        <v>3.1629999999999998</v>
      </c>
      <c r="E22" s="152"/>
      <c r="F22" s="152"/>
      <c r="G22" s="152"/>
      <c r="H22" s="152" t="e">
        <f t="shared" si="1"/>
        <v>#N/A</v>
      </c>
      <c r="I22" s="152"/>
      <c r="J22" s="152" t="e">
        <f t="shared" si="2"/>
        <v>#N/A</v>
      </c>
      <c r="K22" s="152"/>
      <c r="L22" s="152"/>
      <c r="M22" s="152"/>
      <c r="N22" s="152"/>
      <c r="O22" s="152"/>
      <c r="P22" s="152"/>
      <c r="Q22" s="152"/>
      <c r="R22" s="152"/>
      <c r="S22" s="152"/>
      <c r="T22" s="153" cm="1">
        <f t="array" ref="T22">MATCH(1,(TDU_Info!$C$5:$C$111=$T$6)*(TDU_Info!$B$5:$B$111&lt;=$B22),0)</f>
        <v>104</v>
      </c>
      <c r="U22" s="152">
        <f>100*(INDEX(TDU_Info!$E$5:$E$111,$T22)/T$11+INDEX(TDU_Info!$F$5:$F$111,$T22))</f>
        <v>3.9520000000000008</v>
      </c>
      <c r="V22" s="152" t="e">
        <v>#N/A</v>
      </c>
      <c r="W22" s="152">
        <v>3.2770000000000001</v>
      </c>
      <c r="X22" s="152">
        <v>3.3250000000000002</v>
      </c>
      <c r="Y22" s="152">
        <v>3.544</v>
      </c>
      <c r="Z22" s="152" t="e">
        <v>#N/A</v>
      </c>
      <c r="AA22" s="152">
        <v>3.4489999999999998</v>
      </c>
      <c r="AB22" s="152">
        <v>3.3570000000000002</v>
      </c>
      <c r="AC22" s="152">
        <v>3.6760000000000002</v>
      </c>
      <c r="AD22" s="152" t="e">
        <v>#N/A</v>
      </c>
      <c r="AE22" s="152">
        <v>3.2080000000000002</v>
      </c>
      <c r="AF22" s="152">
        <v>3.1629999999999998</v>
      </c>
      <c r="AG22" s="152">
        <v>3.3740000000000001</v>
      </c>
      <c r="AH22" s="152" t="e">
        <v>#N/A</v>
      </c>
      <c r="AI22" s="152">
        <v>3.2090000000000001</v>
      </c>
      <c r="AJ22" s="152">
        <v>3.1840000000000002</v>
      </c>
      <c r="AK22" s="152">
        <v>3.7530000000000001</v>
      </c>
      <c r="AL22" s="152">
        <f t="shared" si="3"/>
        <v>2.645</v>
      </c>
      <c r="AM22" s="152">
        <f t="shared" si="4"/>
        <v>2.8508412039103153</v>
      </c>
      <c r="AN22" s="152">
        <v>3.4373304373521756</v>
      </c>
      <c r="AO22" s="152">
        <v>2.698961519546359</v>
      </c>
      <c r="AP22" s="152">
        <f t="shared" si="11"/>
        <v>6.7879999999999994</v>
      </c>
      <c r="AQ22" s="152"/>
      <c r="AR22" s="152"/>
      <c r="AS22" s="153">
        <f t="shared" si="5"/>
        <v>6</v>
      </c>
      <c r="AT22" s="153">
        <f t="shared" si="6"/>
        <v>1</v>
      </c>
      <c r="AU22" s="153">
        <f t="shared" si="7"/>
        <v>0</v>
      </c>
      <c r="AV22" s="153">
        <f t="shared" si="8"/>
        <v>0</v>
      </c>
      <c r="BA22">
        <f t="shared" si="9"/>
        <v>6</v>
      </c>
      <c r="BB22" s="189">
        <v>42887</v>
      </c>
      <c r="BC22" s="186">
        <v>3.6763625056105251</v>
      </c>
      <c r="BD22" s="186">
        <v>2.784167547791967</v>
      </c>
      <c r="BE22" s="191">
        <v>42887</v>
      </c>
      <c r="BF22">
        <v>11.03</v>
      </c>
    </row>
    <row r="23" spans="2:58" x14ac:dyDescent="0.25">
      <c r="B23" s="155">
        <f t="shared" si="12"/>
        <v>42742.999305555553</v>
      </c>
      <c r="C23" s="155">
        <f t="shared" si="10"/>
        <v>42742.999305555553</v>
      </c>
      <c r="D23" s="152">
        <f t="shared" si="0"/>
        <v>3.1629999999999998</v>
      </c>
      <c r="E23" s="152"/>
      <c r="F23" s="152"/>
      <c r="G23" s="152"/>
      <c r="H23" s="152" t="e">
        <f t="shared" si="1"/>
        <v>#N/A</v>
      </c>
      <c r="I23" s="152"/>
      <c r="J23" s="152" t="e">
        <f t="shared" si="2"/>
        <v>#N/A</v>
      </c>
      <c r="K23" s="152"/>
      <c r="L23" s="152"/>
      <c r="M23" s="152"/>
      <c r="N23" s="152"/>
      <c r="O23" s="152"/>
      <c r="P23" s="152"/>
      <c r="Q23" s="152"/>
      <c r="R23" s="152"/>
      <c r="S23" s="152"/>
      <c r="T23" s="153" cm="1">
        <f t="array" ref="T23">MATCH(1,(TDU_Info!$C$5:$C$111=$T$6)*(TDU_Info!$B$5:$B$111&lt;=$B23),0)</f>
        <v>104</v>
      </c>
      <c r="U23" s="152">
        <f>100*(INDEX(TDU_Info!$E$5:$E$111,$T23)/T$11+INDEX(TDU_Info!$F$5:$F$111,$T23))</f>
        <v>3.9520000000000008</v>
      </c>
      <c r="V23" s="152" t="e">
        <v>#N/A</v>
      </c>
      <c r="W23" s="152">
        <v>3.2770000000000001</v>
      </c>
      <c r="X23" s="152">
        <v>3.3250000000000002</v>
      </c>
      <c r="Y23" s="152">
        <v>3.544</v>
      </c>
      <c r="Z23" s="152" t="e">
        <v>#N/A</v>
      </c>
      <c r="AA23" s="152">
        <v>3.4489999999999998</v>
      </c>
      <c r="AB23" s="152">
        <v>3.3570000000000002</v>
      </c>
      <c r="AC23" s="152">
        <v>3.6760000000000002</v>
      </c>
      <c r="AD23" s="152" t="e">
        <v>#N/A</v>
      </c>
      <c r="AE23" s="152">
        <v>3.2080000000000002</v>
      </c>
      <c r="AF23" s="152">
        <v>3.1629999999999998</v>
      </c>
      <c r="AG23" s="152">
        <v>3.3740000000000001</v>
      </c>
      <c r="AH23" s="152" t="e">
        <v>#N/A</v>
      </c>
      <c r="AI23" s="152">
        <v>3.2090000000000001</v>
      </c>
      <c r="AJ23" s="152">
        <v>3.1840000000000002</v>
      </c>
      <c r="AK23" s="152">
        <v>3.7530000000000001</v>
      </c>
      <c r="AL23" s="152">
        <f t="shared" si="3"/>
        <v>2.645</v>
      </c>
      <c r="AM23" s="152">
        <f t="shared" si="4"/>
        <v>2.8508412039103153</v>
      </c>
      <c r="AN23" s="152">
        <v>3.4368168342629293</v>
      </c>
      <c r="AO23" s="152">
        <v>2.6960769866207528</v>
      </c>
      <c r="AP23" s="152">
        <f t="shared" si="11"/>
        <v>6.7879999999999994</v>
      </c>
      <c r="AQ23" s="152"/>
      <c r="AR23" s="152"/>
      <c r="AS23" s="153">
        <f t="shared" si="5"/>
        <v>7</v>
      </c>
      <c r="AT23" s="153">
        <f t="shared" si="6"/>
        <v>1</v>
      </c>
      <c r="AU23" s="153">
        <f t="shared" si="7"/>
        <v>0</v>
      </c>
      <c r="AV23" s="153">
        <f t="shared" si="8"/>
        <v>0</v>
      </c>
      <c r="BA23">
        <f t="shared" si="9"/>
        <v>7</v>
      </c>
      <c r="BB23" s="189">
        <v>42917</v>
      </c>
      <c r="BC23" s="186">
        <v>3.3889733084976812</v>
      </c>
      <c r="BD23" s="186">
        <v>3.1842370572080227</v>
      </c>
      <c r="BE23" s="191">
        <v>42917</v>
      </c>
      <c r="BF23">
        <v>10.87</v>
      </c>
    </row>
    <row r="24" spans="2:58" x14ac:dyDescent="0.25">
      <c r="B24" s="155">
        <f t="shared" si="12"/>
        <v>42743.999305555553</v>
      </c>
      <c r="C24" s="155">
        <f t="shared" si="10"/>
        <v>42743.999305555553</v>
      </c>
      <c r="D24" s="152">
        <f t="shared" si="0"/>
        <v>3.1629999999999998</v>
      </c>
      <c r="E24" s="152"/>
      <c r="F24" s="152"/>
      <c r="G24" s="152"/>
      <c r="H24" s="152" t="e">
        <f t="shared" si="1"/>
        <v>#N/A</v>
      </c>
      <c r="I24" s="152"/>
      <c r="J24" s="152" t="e">
        <f t="shared" si="2"/>
        <v>#N/A</v>
      </c>
      <c r="K24" s="152"/>
      <c r="L24" s="152"/>
      <c r="M24" s="152"/>
      <c r="N24" s="152"/>
      <c r="O24" s="152"/>
      <c r="P24" s="152"/>
      <c r="Q24" s="152"/>
      <c r="R24" s="152"/>
      <c r="S24" s="152"/>
      <c r="T24" s="153" cm="1">
        <f t="array" ref="T24">MATCH(1,(TDU_Info!$C$5:$C$111=$T$6)*(TDU_Info!$B$5:$B$111&lt;=$B24),0)</f>
        <v>104</v>
      </c>
      <c r="U24" s="152">
        <f>100*(INDEX(TDU_Info!$E$5:$E$111,$T24)/T$11+INDEX(TDU_Info!$F$5:$F$111,$T24))</f>
        <v>3.9520000000000008</v>
      </c>
      <c r="V24" s="152" t="e">
        <v>#N/A</v>
      </c>
      <c r="W24" s="152">
        <v>3.2770000000000001</v>
      </c>
      <c r="X24" s="152">
        <v>3.3250000000000002</v>
      </c>
      <c r="Y24" s="152">
        <v>3.544</v>
      </c>
      <c r="Z24" s="152" t="e">
        <v>#N/A</v>
      </c>
      <c r="AA24" s="152">
        <v>3.4489999999999998</v>
      </c>
      <c r="AB24" s="152">
        <v>3.3570000000000002</v>
      </c>
      <c r="AC24" s="152">
        <v>3.6760000000000002</v>
      </c>
      <c r="AD24" s="152" t="e">
        <v>#N/A</v>
      </c>
      <c r="AE24" s="152">
        <v>3.2080000000000002</v>
      </c>
      <c r="AF24" s="152">
        <v>3.1629999999999998</v>
      </c>
      <c r="AG24" s="152">
        <v>3.3740000000000001</v>
      </c>
      <c r="AH24" s="152" t="e">
        <v>#N/A</v>
      </c>
      <c r="AI24" s="152">
        <v>3.2090000000000001</v>
      </c>
      <c r="AJ24" s="152">
        <v>3.1840000000000002</v>
      </c>
      <c r="AK24" s="152">
        <v>3.7530000000000001</v>
      </c>
      <c r="AL24" s="152">
        <f t="shared" si="3"/>
        <v>2.645</v>
      </c>
      <c r="AM24" s="152">
        <f t="shared" si="4"/>
        <v>2.8508412039103153</v>
      </c>
      <c r="AN24" s="152">
        <v>3.4339098339492016</v>
      </c>
      <c r="AO24" s="152">
        <v>2.689228078759196</v>
      </c>
      <c r="AP24" s="152">
        <f t="shared" si="11"/>
        <v>6.7879999999999994</v>
      </c>
      <c r="AQ24" s="152"/>
      <c r="AR24" s="152"/>
      <c r="AS24" s="153">
        <f t="shared" si="5"/>
        <v>8</v>
      </c>
      <c r="AT24" s="153">
        <f t="shared" si="6"/>
        <v>1</v>
      </c>
      <c r="AU24" s="153">
        <f t="shared" si="7"/>
        <v>0</v>
      </c>
      <c r="AV24" s="153">
        <f t="shared" si="8"/>
        <v>0</v>
      </c>
      <c r="BA24">
        <f t="shared" si="9"/>
        <v>8</v>
      </c>
      <c r="BB24" s="189">
        <v>42948</v>
      </c>
      <c r="BC24" s="186">
        <v>3.1132976685299552</v>
      </c>
      <c r="BD24" s="186">
        <v>2.9183511567800031</v>
      </c>
      <c r="BE24" s="191">
        <v>42948</v>
      </c>
      <c r="BF24">
        <v>10.95</v>
      </c>
    </row>
    <row r="25" spans="2:58" x14ac:dyDescent="0.25">
      <c r="B25" s="155">
        <f t="shared" si="12"/>
        <v>42744.999305555553</v>
      </c>
      <c r="C25" s="155">
        <f t="shared" si="10"/>
        <v>42744.999305555553</v>
      </c>
      <c r="D25" s="152">
        <f t="shared" si="0"/>
        <v>3.1629999999999998</v>
      </c>
      <c r="E25" s="152"/>
      <c r="F25" s="152"/>
      <c r="G25" s="152"/>
      <c r="H25" s="152" t="e">
        <f t="shared" si="1"/>
        <v>#N/A</v>
      </c>
      <c r="I25" s="152"/>
      <c r="J25" s="152" t="e">
        <f t="shared" si="2"/>
        <v>#N/A</v>
      </c>
      <c r="K25" s="152"/>
      <c r="L25" s="152"/>
      <c r="M25" s="152"/>
      <c r="N25" s="152"/>
      <c r="O25" s="152"/>
      <c r="P25" s="152"/>
      <c r="Q25" s="152"/>
      <c r="R25" s="152"/>
      <c r="S25" s="152"/>
      <c r="T25" s="153" cm="1">
        <f t="array" ref="T25">MATCH(1,(TDU_Info!$C$5:$C$111=$T$6)*(TDU_Info!$B$5:$B$111&lt;=$B25),0)</f>
        <v>104</v>
      </c>
      <c r="U25" s="152">
        <f>100*(INDEX(TDU_Info!$E$5:$E$111,$T25)/T$11+INDEX(TDU_Info!$F$5:$F$111,$T25))</f>
        <v>3.9520000000000008</v>
      </c>
      <c r="V25" s="152" t="e">
        <v>#N/A</v>
      </c>
      <c r="W25" s="152">
        <v>3.2770000000000001</v>
      </c>
      <c r="X25" s="152">
        <v>3.3250000000000002</v>
      </c>
      <c r="Y25" s="152">
        <v>3.544</v>
      </c>
      <c r="Z25" s="152" t="e">
        <v>#N/A</v>
      </c>
      <c r="AA25" s="152">
        <v>3.4489999999999998</v>
      </c>
      <c r="AB25" s="152">
        <v>3.3570000000000002</v>
      </c>
      <c r="AC25" s="152">
        <v>3.6760000000000002</v>
      </c>
      <c r="AD25" s="152" t="e">
        <v>#N/A</v>
      </c>
      <c r="AE25" s="152">
        <v>3.2080000000000002</v>
      </c>
      <c r="AF25" s="152">
        <v>3.1629999999999998</v>
      </c>
      <c r="AG25" s="152">
        <v>3.3740000000000001</v>
      </c>
      <c r="AH25" s="152" t="e">
        <v>#N/A</v>
      </c>
      <c r="AI25" s="152">
        <v>3.2090000000000001</v>
      </c>
      <c r="AJ25" s="152">
        <v>3.1840000000000002</v>
      </c>
      <c r="AK25" s="152">
        <v>3.7530000000000001</v>
      </c>
      <c r="AL25" s="152">
        <f t="shared" si="3"/>
        <v>2.645</v>
      </c>
      <c r="AM25" s="152">
        <f t="shared" si="4"/>
        <v>2.8508412039103153</v>
      </c>
      <c r="AN25" s="152">
        <v>3.43539956391934</v>
      </c>
      <c r="AO25" s="152">
        <v>2.6853289643898144</v>
      </c>
      <c r="AP25" s="152">
        <f t="shared" si="11"/>
        <v>6.7879999999999994</v>
      </c>
      <c r="AQ25" s="152"/>
      <c r="AR25" s="152"/>
      <c r="AS25" s="153">
        <f t="shared" si="5"/>
        <v>9</v>
      </c>
      <c r="AT25" s="153">
        <f t="shared" si="6"/>
        <v>1</v>
      </c>
      <c r="AU25" s="153">
        <f t="shared" si="7"/>
        <v>0</v>
      </c>
      <c r="AV25" s="153">
        <f t="shared" si="8"/>
        <v>0</v>
      </c>
      <c r="BA25">
        <f t="shared" si="9"/>
        <v>9</v>
      </c>
      <c r="BB25" s="189">
        <v>42979</v>
      </c>
      <c r="BC25" s="186">
        <v>3.1006154248852198</v>
      </c>
      <c r="BD25" s="186">
        <v>2.685943986428879</v>
      </c>
      <c r="BE25" s="191">
        <v>42979</v>
      </c>
      <c r="BF25">
        <v>11.12</v>
      </c>
    </row>
    <row r="26" spans="2:58" x14ac:dyDescent="0.25">
      <c r="B26" s="155">
        <f t="shared" si="12"/>
        <v>42745.999305555553</v>
      </c>
      <c r="C26" s="155">
        <f t="shared" si="10"/>
        <v>42745.999305555553</v>
      </c>
      <c r="D26" s="152">
        <f t="shared" si="0"/>
        <v>3.1629999999999998</v>
      </c>
      <c r="E26" s="152"/>
      <c r="F26" s="152"/>
      <c r="G26" s="152"/>
      <c r="H26" s="152" t="e">
        <f t="shared" si="1"/>
        <v>#N/A</v>
      </c>
      <c r="I26" s="152"/>
      <c r="J26" s="152" t="e">
        <f t="shared" si="2"/>
        <v>#N/A</v>
      </c>
      <c r="K26" s="152"/>
      <c r="L26" s="152"/>
      <c r="M26" s="152"/>
      <c r="N26" s="152"/>
      <c r="O26" s="152"/>
      <c r="P26" s="152"/>
      <c r="Q26" s="152"/>
      <c r="R26" s="152"/>
      <c r="S26" s="152"/>
      <c r="T26" s="153" cm="1">
        <f t="array" ref="T26">MATCH(1,(TDU_Info!$C$5:$C$111=$T$6)*(TDU_Info!$B$5:$B$111&lt;=$B26),0)</f>
        <v>104</v>
      </c>
      <c r="U26" s="152">
        <f>100*(INDEX(TDU_Info!$E$5:$E$111,$T26)/T$11+INDEX(TDU_Info!$F$5:$F$111,$T26))</f>
        <v>3.9520000000000008</v>
      </c>
      <c r="V26" s="152" t="e">
        <v>#N/A</v>
      </c>
      <c r="W26" s="152">
        <v>3.2770000000000001</v>
      </c>
      <c r="X26" s="152">
        <v>3.3250000000000002</v>
      </c>
      <c r="Y26" s="152">
        <v>3.621</v>
      </c>
      <c r="Z26" s="152" t="e">
        <v>#N/A</v>
      </c>
      <c r="AA26" s="152">
        <v>3.4489999999999998</v>
      </c>
      <c r="AB26" s="152">
        <v>3.3570000000000002</v>
      </c>
      <c r="AC26" s="152">
        <v>3.6760000000000002</v>
      </c>
      <c r="AD26" s="152" t="e">
        <v>#N/A</v>
      </c>
      <c r="AE26" s="152">
        <v>3.2080000000000002</v>
      </c>
      <c r="AF26" s="152">
        <v>3.1629999999999998</v>
      </c>
      <c r="AG26" s="152">
        <v>3.3740000000000001</v>
      </c>
      <c r="AH26" s="152" t="e">
        <v>#N/A</v>
      </c>
      <c r="AI26" s="152">
        <v>3.2090000000000001</v>
      </c>
      <c r="AJ26" s="152">
        <v>3.1840000000000002</v>
      </c>
      <c r="AK26" s="152">
        <v>3.7530000000000001</v>
      </c>
      <c r="AL26" s="152">
        <f t="shared" si="3"/>
        <v>2.645</v>
      </c>
      <c r="AM26" s="152">
        <f t="shared" si="4"/>
        <v>2.8508412039103153</v>
      </c>
      <c r="AN26" s="152">
        <v>3.4356080584185769</v>
      </c>
      <c r="AO26" s="152">
        <v>2.6816104197876522</v>
      </c>
      <c r="AP26" s="152">
        <f t="shared" si="11"/>
        <v>6.7879999999999994</v>
      </c>
      <c r="AQ26" s="152"/>
      <c r="AR26" s="152"/>
      <c r="AS26" s="153">
        <f t="shared" si="5"/>
        <v>10</v>
      </c>
      <c r="AT26" s="153">
        <f t="shared" si="6"/>
        <v>1</v>
      </c>
      <c r="AU26" s="153">
        <f t="shared" si="7"/>
        <v>0</v>
      </c>
      <c r="AV26" s="153">
        <f t="shared" si="8"/>
        <v>0</v>
      </c>
      <c r="BA26">
        <f t="shared" si="9"/>
        <v>10</v>
      </c>
      <c r="BB26" s="189">
        <v>43009</v>
      </c>
      <c r="BC26" s="186">
        <v>4.6100201107021963</v>
      </c>
      <c r="BD26" s="186">
        <v>2.5445257341964114</v>
      </c>
      <c r="BE26" s="191">
        <v>43009</v>
      </c>
      <c r="BF26">
        <v>11.09</v>
      </c>
    </row>
    <row r="27" spans="2:58" x14ac:dyDescent="0.25">
      <c r="B27" s="155">
        <f t="shared" si="12"/>
        <v>42746.999305555553</v>
      </c>
      <c r="C27" s="155">
        <f t="shared" si="10"/>
        <v>42746.999305555553</v>
      </c>
      <c r="D27" s="152">
        <f t="shared" si="0"/>
        <v>3.1629999999999998</v>
      </c>
      <c r="E27" s="152"/>
      <c r="F27" s="152"/>
      <c r="G27" s="152"/>
      <c r="H27" s="152" t="e">
        <f t="shared" si="1"/>
        <v>#N/A</v>
      </c>
      <c r="I27" s="152"/>
      <c r="J27" s="152" t="e">
        <f t="shared" si="2"/>
        <v>#N/A</v>
      </c>
      <c r="K27" s="152"/>
      <c r="L27" s="152"/>
      <c r="M27" s="152"/>
      <c r="N27" s="152"/>
      <c r="O27" s="152"/>
      <c r="P27" s="152"/>
      <c r="Q27" s="152"/>
      <c r="R27" s="152"/>
      <c r="S27" s="152"/>
      <c r="T27" s="153" cm="1">
        <f t="array" ref="T27">MATCH(1,(TDU_Info!$C$5:$C$111=$T$6)*(TDU_Info!$B$5:$B$111&lt;=$B27),0)</f>
        <v>104</v>
      </c>
      <c r="U27" s="152">
        <f>100*(INDEX(TDU_Info!$E$5:$E$111,$T27)/T$11+INDEX(TDU_Info!$F$5:$F$111,$T27))</f>
        <v>3.9520000000000008</v>
      </c>
      <c r="V27" s="152" t="e">
        <v>#N/A</v>
      </c>
      <c r="W27" s="152">
        <v>3.2770000000000001</v>
      </c>
      <c r="X27" s="152">
        <v>3.3250000000000002</v>
      </c>
      <c r="Y27" s="152">
        <v>3.621</v>
      </c>
      <c r="Z27" s="152" t="e">
        <v>#N/A</v>
      </c>
      <c r="AA27" s="152">
        <v>3.4489999999999998</v>
      </c>
      <c r="AB27" s="152">
        <v>3.3570000000000002</v>
      </c>
      <c r="AC27" s="152">
        <v>3.6760000000000002</v>
      </c>
      <c r="AD27" s="152" t="e">
        <v>#N/A</v>
      </c>
      <c r="AE27" s="152">
        <v>3.2080000000000002</v>
      </c>
      <c r="AF27" s="152">
        <v>3.1629999999999998</v>
      </c>
      <c r="AG27" s="152">
        <v>3.3740000000000001</v>
      </c>
      <c r="AH27" s="152" t="e">
        <v>#N/A</v>
      </c>
      <c r="AI27" s="152">
        <v>3.2090000000000001</v>
      </c>
      <c r="AJ27" s="152">
        <v>3.1840000000000002</v>
      </c>
      <c r="AK27" s="152">
        <v>3.7530000000000001</v>
      </c>
      <c r="AL27" s="152">
        <f t="shared" si="3"/>
        <v>2.645</v>
      </c>
      <c r="AM27" s="152">
        <f t="shared" si="4"/>
        <v>2.8508412039103153</v>
      </c>
      <c r="AN27" s="152">
        <v>3.4359325713013709</v>
      </c>
      <c r="AO27" s="152">
        <v>2.6816116406114689</v>
      </c>
      <c r="AP27" s="152">
        <f t="shared" si="11"/>
        <v>6.7879999999999994</v>
      </c>
      <c r="AQ27" s="152"/>
      <c r="AR27" s="152"/>
      <c r="AS27" s="153">
        <f t="shared" si="5"/>
        <v>11</v>
      </c>
      <c r="AT27" s="153">
        <f t="shared" si="6"/>
        <v>1</v>
      </c>
      <c r="AU27" s="153">
        <f t="shared" si="7"/>
        <v>0</v>
      </c>
      <c r="AV27" s="153">
        <f t="shared" si="8"/>
        <v>0</v>
      </c>
      <c r="BA27">
        <f t="shared" si="9"/>
        <v>11</v>
      </c>
      <c r="BB27" s="189">
        <v>43040</v>
      </c>
      <c r="BC27" s="186">
        <v>2.7232391385203285</v>
      </c>
      <c r="BD27" s="186">
        <v>2.3394907435368655</v>
      </c>
      <c r="BE27" s="191">
        <v>43040</v>
      </c>
      <c r="BF27">
        <v>11.23</v>
      </c>
    </row>
    <row r="28" spans="2:58" x14ac:dyDescent="0.25">
      <c r="B28" s="155">
        <f t="shared" si="12"/>
        <v>42747.999305555553</v>
      </c>
      <c r="C28" s="155">
        <f t="shared" si="10"/>
        <v>42747.999305555553</v>
      </c>
      <c r="D28" s="152">
        <f t="shared" si="0"/>
        <v>3.1629999999999998</v>
      </c>
      <c r="E28" s="152"/>
      <c r="F28" s="152"/>
      <c r="G28" s="152"/>
      <c r="H28" s="152" t="e">
        <f t="shared" si="1"/>
        <v>#N/A</v>
      </c>
      <c r="I28" s="152"/>
      <c r="J28" s="152" t="e">
        <f t="shared" si="2"/>
        <v>#N/A</v>
      </c>
      <c r="K28" s="152"/>
      <c r="L28" s="152"/>
      <c r="M28" s="152"/>
      <c r="N28" s="152"/>
      <c r="O28" s="152"/>
      <c r="P28" s="152"/>
      <c r="Q28" s="152"/>
      <c r="R28" s="152"/>
      <c r="S28" s="152"/>
      <c r="T28" s="153" cm="1">
        <f t="array" ref="T28">MATCH(1,(TDU_Info!$C$5:$C$111=$T$6)*(TDU_Info!$B$5:$B$111&lt;=$B28),0)</f>
        <v>104</v>
      </c>
      <c r="U28" s="152">
        <f>100*(INDEX(TDU_Info!$E$5:$E$111,$T28)/T$11+INDEX(TDU_Info!$F$5:$F$111,$T28))</f>
        <v>3.9520000000000008</v>
      </c>
      <c r="V28" s="152" t="e">
        <v>#N/A</v>
      </c>
      <c r="W28" s="152">
        <v>3.2770000000000001</v>
      </c>
      <c r="X28" s="152">
        <v>3.3250000000000002</v>
      </c>
      <c r="Y28" s="152">
        <v>3.621</v>
      </c>
      <c r="Z28" s="152" t="e">
        <v>#N/A</v>
      </c>
      <c r="AA28" s="152">
        <v>3.4489999999999998</v>
      </c>
      <c r="AB28" s="152">
        <v>3.3570000000000002</v>
      </c>
      <c r="AC28" s="152">
        <v>3.6760000000000002</v>
      </c>
      <c r="AD28" s="152" t="e">
        <v>#N/A</v>
      </c>
      <c r="AE28" s="152">
        <v>3.2080000000000002</v>
      </c>
      <c r="AF28" s="152">
        <v>3.1629999999999998</v>
      </c>
      <c r="AG28" s="152">
        <v>3.3740000000000001</v>
      </c>
      <c r="AH28" s="152" t="e">
        <v>#N/A</v>
      </c>
      <c r="AI28" s="152">
        <v>3.2090000000000001</v>
      </c>
      <c r="AJ28" s="152">
        <v>3.1840000000000002</v>
      </c>
      <c r="AK28" s="152">
        <v>3.7530000000000001</v>
      </c>
      <c r="AL28" s="152">
        <f t="shared" si="3"/>
        <v>2.645</v>
      </c>
      <c r="AM28" s="152">
        <f t="shared" si="4"/>
        <v>2.8508412039103153</v>
      </c>
      <c r="AN28" s="152">
        <v>3.4351175433074159</v>
      </c>
      <c r="AO28" s="152">
        <v>2.6811488375400208</v>
      </c>
      <c r="AP28" s="152">
        <f t="shared" si="11"/>
        <v>6.7879999999999994</v>
      </c>
      <c r="AQ28" s="152"/>
      <c r="AR28" s="152"/>
      <c r="AS28" s="153">
        <f t="shared" si="5"/>
        <v>12</v>
      </c>
      <c r="AT28" s="153">
        <f t="shared" si="6"/>
        <v>1</v>
      </c>
      <c r="AU28" s="153">
        <f t="shared" si="7"/>
        <v>0</v>
      </c>
      <c r="AV28" s="153">
        <f t="shared" si="8"/>
        <v>0</v>
      </c>
      <c r="BA28">
        <f t="shared" si="9"/>
        <v>12</v>
      </c>
      <c r="BB28" s="189">
        <v>43070</v>
      </c>
      <c r="BC28" s="186">
        <v>2.2619950201408856</v>
      </c>
      <c r="BD28" s="186">
        <v>2.3688481849801648</v>
      </c>
      <c r="BE28" s="191">
        <v>43070</v>
      </c>
      <c r="BF28">
        <v>10.89</v>
      </c>
    </row>
    <row r="29" spans="2:58" x14ac:dyDescent="0.25">
      <c r="B29" s="155">
        <f t="shared" si="12"/>
        <v>42748.999305555553</v>
      </c>
      <c r="C29" s="155">
        <f t="shared" si="10"/>
        <v>42748.999305555553</v>
      </c>
      <c r="D29" s="152">
        <f t="shared" si="0"/>
        <v>3.1629999999999998</v>
      </c>
      <c r="E29" s="152"/>
      <c r="F29" s="152"/>
      <c r="G29" s="152"/>
      <c r="H29" s="152" t="e">
        <f t="shared" si="1"/>
        <v>#N/A</v>
      </c>
      <c r="I29" s="152"/>
      <c r="J29" s="152" t="e">
        <f t="shared" si="2"/>
        <v>#N/A</v>
      </c>
      <c r="K29" s="152"/>
      <c r="L29" s="152"/>
      <c r="M29" s="152"/>
      <c r="N29" s="152"/>
      <c r="O29" s="152"/>
      <c r="P29" s="152"/>
      <c r="Q29" s="152"/>
      <c r="R29" s="152"/>
      <c r="S29" s="152"/>
      <c r="T29" s="153" cm="1">
        <f t="array" ref="T29">MATCH(1,(TDU_Info!$C$5:$C$111=$T$6)*(TDU_Info!$B$5:$B$111&lt;=$B29),0)</f>
        <v>104</v>
      </c>
      <c r="U29" s="152">
        <f>100*(INDEX(TDU_Info!$E$5:$E$111,$T29)/T$11+INDEX(TDU_Info!$F$5:$F$111,$T29))</f>
        <v>3.9520000000000008</v>
      </c>
      <c r="V29" s="152" t="e">
        <v>#N/A</v>
      </c>
      <c r="W29" s="152">
        <v>3.2770000000000001</v>
      </c>
      <c r="X29" s="152">
        <v>3.3250000000000002</v>
      </c>
      <c r="Y29" s="152">
        <v>3.621</v>
      </c>
      <c r="Z29" s="152" t="e">
        <v>#N/A</v>
      </c>
      <c r="AA29" s="152">
        <v>3.4489999999999998</v>
      </c>
      <c r="AB29" s="152">
        <v>3.3570000000000002</v>
      </c>
      <c r="AC29" s="152">
        <v>3.6760000000000002</v>
      </c>
      <c r="AD29" s="152" t="e">
        <v>#N/A</v>
      </c>
      <c r="AE29" s="152">
        <v>3.2080000000000002</v>
      </c>
      <c r="AF29" s="152">
        <v>3.1629999999999998</v>
      </c>
      <c r="AG29" s="152">
        <v>3.3740000000000001</v>
      </c>
      <c r="AH29" s="152" t="e">
        <v>#N/A</v>
      </c>
      <c r="AI29" s="152">
        <v>3.2090000000000001</v>
      </c>
      <c r="AJ29" s="152">
        <v>3.1840000000000002</v>
      </c>
      <c r="AK29" s="152">
        <v>3.7530000000000001</v>
      </c>
      <c r="AL29" s="152">
        <f t="shared" si="3"/>
        <v>2.645</v>
      </c>
      <c r="AM29" s="152">
        <f t="shared" si="4"/>
        <v>2.8508412039103153</v>
      </c>
      <c r="AN29" s="152">
        <v>3.4368122912387928</v>
      </c>
      <c r="AO29" s="152">
        <v>2.6848412595178766</v>
      </c>
      <c r="AP29" s="152">
        <f t="shared" si="11"/>
        <v>6.7879999999999994</v>
      </c>
      <c r="AQ29" s="152"/>
      <c r="AR29" s="152"/>
      <c r="AS29" s="153">
        <f t="shared" si="5"/>
        <v>13</v>
      </c>
      <c r="AT29" s="153">
        <f t="shared" si="6"/>
        <v>1</v>
      </c>
      <c r="AU29" s="153">
        <f t="shared" si="7"/>
        <v>0</v>
      </c>
      <c r="AV29" s="153">
        <f t="shared" si="8"/>
        <v>0</v>
      </c>
      <c r="BA29">
        <f t="shared" si="9"/>
        <v>13</v>
      </c>
      <c r="BB29" s="189">
        <v>43101</v>
      </c>
      <c r="BC29" s="186">
        <v>4.4138242147276756</v>
      </c>
      <c r="BD29" s="186">
        <v>4.3274084660046697</v>
      </c>
      <c r="BE29" s="191">
        <v>43101</v>
      </c>
      <c r="BF29">
        <v>10.63</v>
      </c>
    </row>
    <row r="30" spans="2:58" x14ac:dyDescent="0.25">
      <c r="B30" s="155">
        <f t="shared" si="12"/>
        <v>42749.999305555553</v>
      </c>
      <c r="C30" s="155">
        <f t="shared" si="10"/>
        <v>42749.999305555553</v>
      </c>
      <c r="D30" s="152">
        <f t="shared" si="0"/>
        <v>3.1629999999999998</v>
      </c>
      <c r="E30" s="152"/>
      <c r="F30" s="152"/>
      <c r="G30" s="152"/>
      <c r="H30" s="152" t="e">
        <f t="shared" si="1"/>
        <v>#N/A</v>
      </c>
      <c r="I30" s="152"/>
      <c r="J30" s="152" t="e">
        <f t="shared" si="2"/>
        <v>#N/A</v>
      </c>
      <c r="K30" s="152"/>
      <c r="L30" s="152"/>
      <c r="M30" s="152"/>
      <c r="N30" s="152"/>
      <c r="O30" s="152"/>
      <c r="P30" s="152"/>
      <c r="Q30" s="152"/>
      <c r="R30" s="152"/>
      <c r="S30" s="152"/>
      <c r="T30" s="153" cm="1">
        <f t="array" ref="T30">MATCH(1,(TDU_Info!$C$5:$C$111=$T$6)*(TDU_Info!$B$5:$B$111&lt;=$B30),0)</f>
        <v>104</v>
      </c>
      <c r="U30" s="152">
        <f>100*(INDEX(TDU_Info!$E$5:$E$111,$T30)/T$11+INDEX(TDU_Info!$F$5:$F$111,$T30))</f>
        <v>3.9520000000000008</v>
      </c>
      <c r="V30" s="152" t="e">
        <v>#N/A</v>
      </c>
      <c r="W30" s="152">
        <v>3.2770000000000001</v>
      </c>
      <c r="X30" s="152">
        <v>3.3250000000000002</v>
      </c>
      <c r="Y30" s="152">
        <v>3.621</v>
      </c>
      <c r="Z30" s="152" t="e">
        <v>#N/A</v>
      </c>
      <c r="AA30" s="152">
        <v>3.4489999999999998</v>
      </c>
      <c r="AB30" s="152">
        <v>3.3570000000000002</v>
      </c>
      <c r="AC30" s="152">
        <v>3.6760000000000002</v>
      </c>
      <c r="AD30" s="152" t="e">
        <v>#N/A</v>
      </c>
      <c r="AE30" s="152">
        <v>3.2080000000000002</v>
      </c>
      <c r="AF30" s="152">
        <v>3.1629999999999998</v>
      </c>
      <c r="AG30" s="152">
        <v>3.3740000000000001</v>
      </c>
      <c r="AH30" s="152" t="e">
        <v>#N/A</v>
      </c>
      <c r="AI30" s="152">
        <v>3.2090000000000001</v>
      </c>
      <c r="AJ30" s="152">
        <v>3.1840000000000002</v>
      </c>
      <c r="AK30" s="152">
        <v>3.7530000000000001</v>
      </c>
      <c r="AL30" s="152">
        <f t="shared" si="3"/>
        <v>2.645</v>
      </c>
      <c r="AM30" s="152">
        <f t="shared" si="4"/>
        <v>2.8508412039103153</v>
      </c>
      <c r="AN30" s="152">
        <v>3.433107788538063</v>
      </c>
      <c r="AO30" s="152">
        <v>2.6799675154460685</v>
      </c>
      <c r="AP30" s="152">
        <f t="shared" si="11"/>
        <v>6.7879999999999994</v>
      </c>
      <c r="AQ30" s="152"/>
      <c r="AR30" s="152"/>
      <c r="AS30" s="153">
        <f t="shared" si="5"/>
        <v>14</v>
      </c>
      <c r="AT30" s="153">
        <f t="shared" si="6"/>
        <v>1</v>
      </c>
      <c r="AU30" s="153">
        <f t="shared" si="7"/>
        <v>0</v>
      </c>
      <c r="AV30" s="153">
        <f t="shared" si="8"/>
        <v>0</v>
      </c>
      <c r="BA30">
        <f t="shared" si="9"/>
        <v>14</v>
      </c>
      <c r="BB30" s="189">
        <v>43132</v>
      </c>
      <c r="BC30" s="186">
        <v>2.472166010707419</v>
      </c>
      <c r="BD30" s="186">
        <v>2.8237068388769755</v>
      </c>
      <c r="BE30" s="191">
        <v>43132</v>
      </c>
      <c r="BF30">
        <v>10.87</v>
      </c>
    </row>
    <row r="31" spans="2:58" x14ac:dyDescent="0.25">
      <c r="B31" s="155">
        <f t="shared" si="12"/>
        <v>42750.999305555553</v>
      </c>
      <c r="C31" s="155">
        <f t="shared" si="10"/>
        <v>42750.999305555553</v>
      </c>
      <c r="D31" s="152">
        <f t="shared" si="0"/>
        <v>3.1629999999999998</v>
      </c>
      <c r="E31" s="152"/>
      <c r="F31" s="152"/>
      <c r="G31" s="152"/>
      <c r="H31" s="152" t="e">
        <f t="shared" si="1"/>
        <v>#N/A</v>
      </c>
      <c r="I31" s="152"/>
      <c r="J31" s="152" t="e">
        <f t="shared" si="2"/>
        <v>#N/A</v>
      </c>
      <c r="K31" s="152"/>
      <c r="L31" s="152"/>
      <c r="M31" s="152"/>
      <c r="N31" s="152"/>
      <c r="O31" s="152"/>
      <c r="P31" s="152"/>
      <c r="Q31" s="152"/>
      <c r="R31" s="152"/>
      <c r="S31" s="152"/>
      <c r="T31" s="153" cm="1">
        <f t="array" ref="T31">MATCH(1,(TDU_Info!$C$5:$C$111=$T$6)*(TDU_Info!$B$5:$B$111&lt;=$B31),0)</f>
        <v>104</v>
      </c>
      <c r="U31" s="152">
        <f>100*(INDEX(TDU_Info!$E$5:$E$111,$T31)/T$11+INDEX(TDU_Info!$F$5:$F$111,$T31))</f>
        <v>3.9520000000000008</v>
      </c>
      <c r="V31" s="152" t="e">
        <v>#N/A</v>
      </c>
      <c r="W31" s="152">
        <v>3.2770000000000001</v>
      </c>
      <c r="X31" s="152">
        <v>3.3250000000000002</v>
      </c>
      <c r="Y31" s="152">
        <v>3.621</v>
      </c>
      <c r="Z31" s="152" t="e">
        <v>#N/A</v>
      </c>
      <c r="AA31" s="152">
        <v>3.4489999999999998</v>
      </c>
      <c r="AB31" s="152">
        <v>3.3570000000000002</v>
      </c>
      <c r="AC31" s="152">
        <v>3.6760000000000002</v>
      </c>
      <c r="AD31" s="152" t="e">
        <v>#N/A</v>
      </c>
      <c r="AE31" s="152">
        <v>3.2080000000000002</v>
      </c>
      <c r="AF31" s="152">
        <v>3.1629999999999998</v>
      </c>
      <c r="AG31" s="152">
        <v>3.3740000000000001</v>
      </c>
      <c r="AH31" s="152" t="e">
        <v>#N/A</v>
      </c>
      <c r="AI31" s="152">
        <v>3.2090000000000001</v>
      </c>
      <c r="AJ31" s="152">
        <v>3.1840000000000002</v>
      </c>
      <c r="AK31" s="152">
        <v>3.7530000000000001</v>
      </c>
      <c r="AL31" s="152">
        <f t="shared" si="3"/>
        <v>2.645</v>
      </c>
      <c r="AM31" s="152">
        <f t="shared" si="4"/>
        <v>2.8508412039103153</v>
      </c>
      <c r="AN31" s="152">
        <v>3.4242005205322958</v>
      </c>
      <c r="AO31" s="152">
        <v>2.6661228489490236</v>
      </c>
      <c r="AP31" s="152">
        <f t="shared" si="11"/>
        <v>6.7879999999999994</v>
      </c>
      <c r="AQ31" s="152"/>
      <c r="AR31" s="152"/>
      <c r="AS31" s="153">
        <f t="shared" si="5"/>
        <v>15</v>
      </c>
      <c r="AT31" s="153">
        <f t="shared" si="6"/>
        <v>1</v>
      </c>
      <c r="AU31" s="153">
        <f t="shared" si="7"/>
        <v>0</v>
      </c>
      <c r="AV31" s="153">
        <f t="shared" si="8"/>
        <v>0</v>
      </c>
      <c r="BA31">
        <f t="shared" si="9"/>
        <v>15</v>
      </c>
      <c r="BB31" s="189">
        <v>43160</v>
      </c>
      <c r="BC31" s="186">
        <v>2.0469873551672686</v>
      </c>
      <c r="BD31" s="186">
        <v>1.9762905899239389</v>
      </c>
      <c r="BE31" s="191">
        <v>43160</v>
      </c>
      <c r="BF31">
        <v>11.35</v>
      </c>
    </row>
    <row r="32" spans="2:58" x14ac:dyDescent="0.25">
      <c r="B32" s="155">
        <f t="shared" si="12"/>
        <v>42751.999305555553</v>
      </c>
      <c r="C32" s="155">
        <f t="shared" si="10"/>
        <v>42751.999305555553</v>
      </c>
      <c r="D32" s="152">
        <f t="shared" si="0"/>
        <v>3.1629999999999998</v>
      </c>
      <c r="E32" s="152"/>
      <c r="F32" s="152"/>
      <c r="G32" s="152"/>
      <c r="H32" s="152" t="e">
        <f t="shared" si="1"/>
        <v>#N/A</v>
      </c>
      <c r="I32" s="152"/>
      <c r="J32" s="152" t="e">
        <f t="shared" si="2"/>
        <v>#N/A</v>
      </c>
      <c r="K32" s="152"/>
      <c r="L32" s="152"/>
      <c r="M32" s="152"/>
      <c r="N32" s="152"/>
      <c r="O32" s="152"/>
      <c r="P32" s="152"/>
      <c r="Q32" s="152"/>
      <c r="R32" s="152"/>
      <c r="S32" s="152"/>
      <c r="T32" s="153" cm="1">
        <f t="array" ref="T32">MATCH(1,(TDU_Info!$C$5:$C$111=$T$6)*(TDU_Info!$B$5:$B$111&lt;=$B32),0)</f>
        <v>104</v>
      </c>
      <c r="U32" s="152">
        <f>100*(INDEX(TDU_Info!$E$5:$E$111,$T32)/T$11+INDEX(TDU_Info!$F$5:$F$111,$T32))</f>
        <v>3.9520000000000008</v>
      </c>
      <c r="V32" s="152" t="e">
        <v>#N/A</v>
      </c>
      <c r="W32" s="152">
        <v>3.2250000000000001</v>
      </c>
      <c r="X32" s="152">
        <v>3.3250000000000002</v>
      </c>
      <c r="Y32" s="152">
        <v>3.621</v>
      </c>
      <c r="Z32" s="152" t="e">
        <v>#N/A</v>
      </c>
      <c r="AA32" s="152">
        <v>3.36</v>
      </c>
      <c r="AB32" s="152">
        <v>3.3570000000000002</v>
      </c>
      <c r="AC32" s="152">
        <v>3.6760000000000002</v>
      </c>
      <c r="AD32" s="152" t="e">
        <v>#N/A</v>
      </c>
      <c r="AE32" s="152">
        <v>3.1640000000000001</v>
      </c>
      <c r="AF32" s="152">
        <v>3.1629999999999998</v>
      </c>
      <c r="AG32" s="152">
        <v>3.3740000000000001</v>
      </c>
      <c r="AH32" s="152" t="e">
        <v>#N/A</v>
      </c>
      <c r="AI32" s="152">
        <v>3.165</v>
      </c>
      <c r="AJ32" s="152">
        <v>3.1840000000000002</v>
      </c>
      <c r="AK32" s="152">
        <v>3.7530000000000001</v>
      </c>
      <c r="AL32" s="152">
        <f t="shared" si="3"/>
        <v>2.645</v>
      </c>
      <c r="AM32" s="152">
        <f t="shared" si="4"/>
        <v>2.8508412039103153</v>
      </c>
      <c r="AN32" s="152">
        <v>3.4198256645036533</v>
      </c>
      <c r="AO32" s="152">
        <v>2.657880217890531</v>
      </c>
      <c r="AP32" s="152">
        <f t="shared" si="11"/>
        <v>6.7879999999999994</v>
      </c>
      <c r="AQ32" s="152"/>
      <c r="AR32" s="152"/>
      <c r="AS32" s="153">
        <f t="shared" si="5"/>
        <v>16</v>
      </c>
      <c r="AT32" s="153">
        <f t="shared" si="6"/>
        <v>1</v>
      </c>
      <c r="AU32" s="153">
        <f t="shared" si="7"/>
        <v>0</v>
      </c>
      <c r="AV32" s="153">
        <f t="shared" si="8"/>
        <v>0</v>
      </c>
      <c r="BA32">
        <f t="shared" si="9"/>
        <v>16</v>
      </c>
      <c r="BB32" s="189">
        <v>43191</v>
      </c>
      <c r="BC32" s="186">
        <v>2.610257268176376</v>
      </c>
      <c r="BD32" s="186">
        <v>2.5625363986221106</v>
      </c>
      <c r="BE32" s="191">
        <v>43191</v>
      </c>
      <c r="BF32">
        <v>11.39</v>
      </c>
    </row>
    <row r="33" spans="2:58" x14ac:dyDescent="0.25">
      <c r="B33" s="155">
        <f t="shared" si="12"/>
        <v>42752.999305555553</v>
      </c>
      <c r="C33" s="155">
        <f t="shared" si="10"/>
        <v>42752.999305555553</v>
      </c>
      <c r="D33" s="152">
        <f t="shared" si="0"/>
        <v>3.1629999999999998</v>
      </c>
      <c r="E33" s="152"/>
      <c r="F33" s="152"/>
      <c r="G33" s="152"/>
      <c r="H33" s="152" t="e">
        <f t="shared" si="1"/>
        <v>#N/A</v>
      </c>
      <c r="I33" s="152"/>
      <c r="J33" s="152" t="e">
        <f t="shared" si="2"/>
        <v>#N/A</v>
      </c>
      <c r="K33" s="152"/>
      <c r="L33" s="152"/>
      <c r="M33" s="152"/>
      <c r="N33" s="152"/>
      <c r="O33" s="152"/>
      <c r="P33" s="152"/>
      <c r="Q33" s="152"/>
      <c r="R33" s="152"/>
      <c r="S33" s="152"/>
      <c r="T33" s="153" cm="1">
        <f t="array" ref="T33">MATCH(1,(TDU_Info!$C$5:$C$111=$T$6)*(TDU_Info!$B$5:$B$111&lt;=$B33),0)</f>
        <v>104</v>
      </c>
      <c r="U33" s="152">
        <f>100*(INDEX(TDU_Info!$E$5:$E$111,$T33)/T$11+INDEX(TDU_Info!$F$5:$F$111,$T33))</f>
        <v>3.9520000000000008</v>
      </c>
      <c r="V33" s="152" t="e">
        <v>#N/A</v>
      </c>
      <c r="W33" s="152">
        <v>3.2250000000000001</v>
      </c>
      <c r="X33" s="152">
        <v>3.3250000000000002</v>
      </c>
      <c r="Y33" s="152">
        <v>3.621</v>
      </c>
      <c r="Z33" s="152" t="e">
        <v>#N/A</v>
      </c>
      <c r="AA33" s="152">
        <v>3.36</v>
      </c>
      <c r="AB33" s="152">
        <v>3.3570000000000002</v>
      </c>
      <c r="AC33" s="152">
        <v>3.6760000000000002</v>
      </c>
      <c r="AD33" s="152" t="e">
        <v>#N/A</v>
      </c>
      <c r="AE33" s="152">
        <v>3.1640000000000001</v>
      </c>
      <c r="AF33" s="152">
        <v>3.1629999999999998</v>
      </c>
      <c r="AG33" s="152">
        <v>3.3740000000000001</v>
      </c>
      <c r="AH33" s="152" t="e">
        <v>#N/A</v>
      </c>
      <c r="AI33" s="152">
        <v>3.165</v>
      </c>
      <c r="AJ33" s="152">
        <v>3.1840000000000002</v>
      </c>
      <c r="AK33" s="152">
        <v>3.7530000000000001</v>
      </c>
      <c r="AL33" s="152">
        <f t="shared" si="3"/>
        <v>2.645</v>
      </c>
      <c r="AM33" s="152">
        <f t="shared" si="4"/>
        <v>2.8508412039103153</v>
      </c>
      <c r="AN33" s="152">
        <v>3.4552573405286968</v>
      </c>
      <c r="AO33" s="152">
        <v>2.7070020192166244</v>
      </c>
      <c r="AP33" s="152">
        <f t="shared" si="11"/>
        <v>6.7879999999999994</v>
      </c>
      <c r="AQ33" s="152"/>
      <c r="AR33" s="152"/>
      <c r="AS33" s="153">
        <f t="shared" si="5"/>
        <v>17</v>
      </c>
      <c r="AT33" s="153">
        <f t="shared" si="6"/>
        <v>1</v>
      </c>
      <c r="AU33" s="153">
        <f t="shared" si="7"/>
        <v>0</v>
      </c>
      <c r="AV33" s="153">
        <f t="shared" si="8"/>
        <v>0</v>
      </c>
      <c r="BA33">
        <f t="shared" si="9"/>
        <v>17</v>
      </c>
      <c r="BB33" s="189">
        <v>43221</v>
      </c>
      <c r="BC33" s="186">
        <v>3.7826471713024592</v>
      </c>
      <c r="BD33" s="186">
        <v>3.8761745198443762</v>
      </c>
      <c r="BE33" s="191">
        <v>43221</v>
      </c>
      <c r="BF33">
        <v>11.36</v>
      </c>
    </row>
    <row r="34" spans="2:58" x14ac:dyDescent="0.25">
      <c r="B34" s="155">
        <f t="shared" si="12"/>
        <v>42753.999305555553</v>
      </c>
      <c r="C34" s="155">
        <f t="shared" si="10"/>
        <v>42753.999305555553</v>
      </c>
      <c r="D34" s="152">
        <f t="shared" si="0"/>
        <v>3.1629999999999998</v>
      </c>
      <c r="E34" s="152"/>
      <c r="F34" s="152"/>
      <c r="G34" s="152"/>
      <c r="H34" s="152" t="e">
        <f t="shared" si="1"/>
        <v>#N/A</v>
      </c>
      <c r="I34" s="152"/>
      <c r="J34" s="152" t="e">
        <f t="shared" si="2"/>
        <v>#N/A</v>
      </c>
      <c r="K34" s="152"/>
      <c r="L34" s="152"/>
      <c r="M34" s="152"/>
      <c r="N34" s="152"/>
      <c r="O34" s="152"/>
      <c r="P34" s="152"/>
      <c r="Q34" s="152"/>
      <c r="R34" s="152"/>
      <c r="S34" s="152"/>
      <c r="T34" s="153" cm="1">
        <f t="array" ref="T34">MATCH(1,(TDU_Info!$C$5:$C$111=$T$6)*(TDU_Info!$B$5:$B$111&lt;=$B34),0)</f>
        <v>104</v>
      </c>
      <c r="U34" s="152">
        <f>100*(INDEX(TDU_Info!$E$5:$E$111,$T34)/T$11+INDEX(TDU_Info!$F$5:$F$111,$T34))</f>
        <v>3.9520000000000008</v>
      </c>
      <c r="V34" s="152" t="e">
        <v>#N/A</v>
      </c>
      <c r="W34" s="152">
        <v>3.23</v>
      </c>
      <c r="X34" s="152">
        <v>3.3250000000000002</v>
      </c>
      <c r="Y34" s="152">
        <v>3.621</v>
      </c>
      <c r="Z34" s="152" t="e">
        <v>#N/A</v>
      </c>
      <c r="AA34" s="152">
        <v>3.3679999999999999</v>
      </c>
      <c r="AB34" s="152">
        <v>3.3570000000000002</v>
      </c>
      <c r="AC34" s="152">
        <v>3.6760000000000002</v>
      </c>
      <c r="AD34" s="152" t="e">
        <v>#N/A</v>
      </c>
      <c r="AE34" s="152">
        <v>3.169</v>
      </c>
      <c r="AF34" s="152">
        <v>3.1629999999999998</v>
      </c>
      <c r="AG34" s="152">
        <v>3.3740000000000001</v>
      </c>
      <c r="AH34" s="152" t="e">
        <v>#N/A</v>
      </c>
      <c r="AI34" s="152">
        <v>3.169</v>
      </c>
      <c r="AJ34" s="152">
        <v>3.1840000000000002</v>
      </c>
      <c r="AK34" s="152">
        <v>3.7530000000000001</v>
      </c>
      <c r="AL34" s="152">
        <f t="shared" si="3"/>
        <v>2.645</v>
      </c>
      <c r="AM34" s="152">
        <f t="shared" si="4"/>
        <v>2.8508412039103153</v>
      </c>
      <c r="AN34" s="152">
        <v>3.4917169798056049</v>
      </c>
      <c r="AO34" s="152">
        <v>2.7688786144012538</v>
      </c>
      <c r="AP34" s="152">
        <f t="shared" si="11"/>
        <v>6.7879999999999994</v>
      </c>
      <c r="AQ34" s="152"/>
      <c r="AR34" s="152"/>
      <c r="AS34" s="153">
        <f t="shared" si="5"/>
        <v>18</v>
      </c>
      <c r="AT34" s="153">
        <f t="shared" si="6"/>
        <v>1</v>
      </c>
      <c r="AU34" s="153">
        <f t="shared" si="7"/>
        <v>0</v>
      </c>
      <c r="AV34" s="153">
        <f t="shared" si="8"/>
        <v>0</v>
      </c>
      <c r="BA34">
        <f t="shared" si="9"/>
        <v>18</v>
      </c>
      <c r="BB34" s="189">
        <v>43252</v>
      </c>
      <c r="BC34" s="186">
        <v>3.7983403104720583</v>
      </c>
      <c r="BD34" s="186">
        <v>3.5045241190261498</v>
      </c>
      <c r="BE34" s="191">
        <v>43252</v>
      </c>
      <c r="BF34">
        <v>11.2</v>
      </c>
    </row>
    <row r="35" spans="2:58" x14ac:dyDescent="0.25">
      <c r="B35" s="155">
        <f t="shared" si="12"/>
        <v>42754.999305555553</v>
      </c>
      <c r="C35" s="155">
        <f t="shared" si="10"/>
        <v>42754.999305555553</v>
      </c>
      <c r="D35" s="152">
        <f t="shared" si="0"/>
        <v>3.1629999999999998</v>
      </c>
      <c r="E35" s="152"/>
      <c r="F35" s="152"/>
      <c r="G35" s="152"/>
      <c r="H35" s="152" t="e">
        <f t="shared" si="1"/>
        <v>#N/A</v>
      </c>
      <c r="I35" s="152"/>
      <c r="J35" s="152" t="e">
        <f t="shared" si="2"/>
        <v>#N/A</v>
      </c>
      <c r="K35" s="152"/>
      <c r="L35" s="152"/>
      <c r="M35" s="152"/>
      <c r="N35" s="152"/>
      <c r="O35" s="152"/>
      <c r="P35" s="152"/>
      <c r="Q35" s="152"/>
      <c r="R35" s="152"/>
      <c r="S35" s="152"/>
      <c r="T35" s="153" cm="1">
        <f t="array" ref="T35">MATCH(1,(TDU_Info!$C$5:$C$111=$T$6)*(TDU_Info!$B$5:$B$111&lt;=$B35),0)</f>
        <v>104</v>
      </c>
      <c r="U35" s="152">
        <f>100*(INDEX(TDU_Info!$E$5:$E$111,$T35)/T$11+INDEX(TDU_Info!$F$5:$F$111,$T35))</f>
        <v>3.9520000000000008</v>
      </c>
      <c r="V35" s="152" t="e">
        <v>#N/A</v>
      </c>
      <c r="W35" s="152">
        <v>3.23</v>
      </c>
      <c r="X35" s="152">
        <v>3.3250000000000002</v>
      </c>
      <c r="Y35" s="152">
        <v>3.621</v>
      </c>
      <c r="Z35" s="152" t="e">
        <v>#N/A</v>
      </c>
      <c r="AA35" s="152">
        <v>3.3679999999999999</v>
      </c>
      <c r="AB35" s="152">
        <v>3.3570000000000002</v>
      </c>
      <c r="AC35" s="152">
        <v>3.6760000000000002</v>
      </c>
      <c r="AD35" s="152" t="e">
        <v>#N/A</v>
      </c>
      <c r="AE35" s="152">
        <v>3.169</v>
      </c>
      <c r="AF35" s="152">
        <v>3.1629999999999998</v>
      </c>
      <c r="AG35" s="152">
        <v>3.3740000000000001</v>
      </c>
      <c r="AH35" s="152" t="e">
        <v>#N/A</v>
      </c>
      <c r="AI35" s="152">
        <v>3.169</v>
      </c>
      <c r="AJ35" s="152">
        <v>3.1840000000000002</v>
      </c>
      <c r="AK35" s="152">
        <v>3.7530000000000001</v>
      </c>
      <c r="AL35" s="152">
        <f t="shared" si="3"/>
        <v>2.645</v>
      </c>
      <c r="AM35" s="152">
        <f t="shared" si="4"/>
        <v>2.8508412039103153</v>
      </c>
      <c r="AN35" s="152">
        <v>3.5012932595558341</v>
      </c>
      <c r="AO35" s="152">
        <v>2.7738772027367813</v>
      </c>
      <c r="AP35" s="152">
        <f t="shared" si="11"/>
        <v>6.7879999999999994</v>
      </c>
      <c r="AQ35" s="152"/>
      <c r="AR35" s="152"/>
      <c r="AS35" s="153">
        <f t="shared" si="5"/>
        <v>19</v>
      </c>
      <c r="AT35" s="153">
        <f t="shared" si="6"/>
        <v>1</v>
      </c>
      <c r="AU35" s="153">
        <f t="shared" si="7"/>
        <v>0</v>
      </c>
      <c r="AV35" s="153">
        <f t="shared" si="8"/>
        <v>0</v>
      </c>
      <c r="BA35">
        <f t="shared" si="9"/>
        <v>19</v>
      </c>
      <c r="BB35" s="189">
        <v>43282</v>
      </c>
      <c r="BC35" s="186">
        <v>5.319451915077015</v>
      </c>
      <c r="BD35" s="186">
        <v>5.4389979475615444</v>
      </c>
      <c r="BE35" s="191">
        <v>43282</v>
      </c>
      <c r="BF35">
        <v>11.09</v>
      </c>
    </row>
    <row r="36" spans="2:58" x14ac:dyDescent="0.25">
      <c r="B36" s="155">
        <f t="shared" si="12"/>
        <v>42755.999305555553</v>
      </c>
      <c r="C36" s="155">
        <f t="shared" si="10"/>
        <v>42755.999305555553</v>
      </c>
      <c r="D36" s="152">
        <f t="shared" si="0"/>
        <v>3.1629999999999998</v>
      </c>
      <c r="E36" s="152"/>
      <c r="F36" s="152"/>
      <c r="G36" s="152"/>
      <c r="H36" s="152" t="e">
        <f t="shared" si="1"/>
        <v>#N/A</v>
      </c>
      <c r="I36" s="152"/>
      <c r="J36" s="152" t="e">
        <f t="shared" si="2"/>
        <v>#N/A</v>
      </c>
      <c r="K36" s="152"/>
      <c r="L36" s="152"/>
      <c r="M36" s="152"/>
      <c r="N36" s="152"/>
      <c r="O36" s="152"/>
      <c r="P36" s="152"/>
      <c r="Q36" s="152"/>
      <c r="R36" s="152"/>
      <c r="S36" s="152"/>
      <c r="T36" s="153" cm="1">
        <f t="array" ref="T36">MATCH(1,(TDU_Info!$C$5:$C$111=$T$6)*(TDU_Info!$B$5:$B$111&lt;=$B36),0)</f>
        <v>104</v>
      </c>
      <c r="U36" s="152">
        <f>100*(INDEX(TDU_Info!$E$5:$E$111,$T36)/T$11+INDEX(TDU_Info!$F$5:$F$111,$T36))</f>
        <v>3.9520000000000008</v>
      </c>
      <c r="V36" s="152" t="e">
        <v>#N/A</v>
      </c>
      <c r="W36" s="152">
        <v>3.23</v>
      </c>
      <c r="X36" s="152">
        <v>3.3250000000000002</v>
      </c>
      <c r="Y36" s="152">
        <v>3.621</v>
      </c>
      <c r="Z36" s="152" t="e">
        <v>#N/A</v>
      </c>
      <c r="AA36" s="152">
        <v>3.3679999999999999</v>
      </c>
      <c r="AB36" s="152">
        <v>3.3570000000000002</v>
      </c>
      <c r="AC36" s="152">
        <v>3.6760000000000002</v>
      </c>
      <c r="AD36" s="152" t="e">
        <v>#N/A</v>
      </c>
      <c r="AE36" s="152">
        <v>3.169</v>
      </c>
      <c r="AF36" s="152">
        <v>3.1629999999999998</v>
      </c>
      <c r="AG36" s="152">
        <v>3.3740000000000001</v>
      </c>
      <c r="AH36" s="152" t="e">
        <v>#N/A</v>
      </c>
      <c r="AI36" s="152">
        <v>3.169</v>
      </c>
      <c r="AJ36" s="152">
        <v>3.1840000000000002</v>
      </c>
      <c r="AK36" s="152">
        <v>3.7530000000000001</v>
      </c>
      <c r="AL36" s="152">
        <f t="shared" si="3"/>
        <v>2.645</v>
      </c>
      <c r="AM36" s="152">
        <f t="shared" si="4"/>
        <v>2.8508412039103153</v>
      </c>
      <c r="AN36" s="152">
        <v>3.5009233434798523</v>
      </c>
      <c r="AO36" s="152">
        <v>2.7723971409110213</v>
      </c>
      <c r="AP36" s="152">
        <f t="shared" si="11"/>
        <v>6.7879999999999994</v>
      </c>
      <c r="AQ36" s="152"/>
      <c r="AR36" s="152"/>
      <c r="AS36" s="153">
        <f t="shared" si="5"/>
        <v>20</v>
      </c>
      <c r="AT36" s="153">
        <f t="shared" si="6"/>
        <v>1</v>
      </c>
      <c r="AU36" s="153">
        <f t="shared" si="7"/>
        <v>0</v>
      </c>
      <c r="AV36" s="153">
        <f t="shared" si="8"/>
        <v>0</v>
      </c>
      <c r="BA36">
        <f t="shared" si="9"/>
        <v>20</v>
      </c>
      <c r="BB36" s="189">
        <v>43313</v>
      </c>
      <c r="BC36" s="186">
        <v>4.2608869822843261</v>
      </c>
      <c r="BD36" s="186">
        <v>4.1256286778833999</v>
      </c>
      <c r="BE36" s="191">
        <v>43313</v>
      </c>
      <c r="BF36">
        <v>11.27</v>
      </c>
    </row>
    <row r="37" spans="2:58" x14ac:dyDescent="0.25">
      <c r="B37" s="155">
        <f t="shared" si="12"/>
        <v>42756.999305555553</v>
      </c>
      <c r="C37" s="155">
        <f t="shared" si="10"/>
        <v>42756.999305555553</v>
      </c>
      <c r="D37" s="152">
        <f t="shared" si="0"/>
        <v>3.1629999999999998</v>
      </c>
      <c r="E37" s="152"/>
      <c r="F37" s="152"/>
      <c r="G37" s="152"/>
      <c r="H37" s="152" t="e">
        <f t="shared" si="1"/>
        <v>#N/A</v>
      </c>
      <c r="I37" s="152"/>
      <c r="J37" s="152" t="e">
        <f t="shared" si="2"/>
        <v>#N/A</v>
      </c>
      <c r="K37" s="152"/>
      <c r="L37" s="152"/>
      <c r="M37" s="152"/>
      <c r="N37" s="152"/>
      <c r="O37" s="152"/>
      <c r="P37" s="152"/>
      <c r="Q37" s="152"/>
      <c r="R37" s="152"/>
      <c r="S37" s="152"/>
      <c r="T37" s="153" cm="1">
        <f t="array" ref="T37">MATCH(1,(TDU_Info!$C$5:$C$111=$T$6)*(TDU_Info!$B$5:$B$111&lt;=$B37),0)</f>
        <v>104</v>
      </c>
      <c r="U37" s="152">
        <f>100*(INDEX(TDU_Info!$E$5:$E$111,$T37)/T$11+INDEX(TDU_Info!$F$5:$F$111,$T37))</f>
        <v>3.9520000000000008</v>
      </c>
      <c r="V37" s="152" t="e">
        <v>#N/A</v>
      </c>
      <c r="W37" s="152">
        <v>3.23</v>
      </c>
      <c r="X37" s="152">
        <v>3.3250000000000002</v>
      </c>
      <c r="Y37" s="152">
        <v>3.621</v>
      </c>
      <c r="Z37" s="152" t="e">
        <v>#N/A</v>
      </c>
      <c r="AA37" s="152">
        <v>3.3679999999999999</v>
      </c>
      <c r="AB37" s="152">
        <v>3.3570000000000002</v>
      </c>
      <c r="AC37" s="152">
        <v>3.6760000000000002</v>
      </c>
      <c r="AD37" s="152" t="e">
        <v>#N/A</v>
      </c>
      <c r="AE37" s="152">
        <v>3.169</v>
      </c>
      <c r="AF37" s="152">
        <v>3.1629999999999998</v>
      </c>
      <c r="AG37" s="152">
        <v>3.3740000000000001</v>
      </c>
      <c r="AH37" s="152" t="e">
        <v>#N/A</v>
      </c>
      <c r="AI37" s="152">
        <v>3.169</v>
      </c>
      <c r="AJ37" s="152">
        <v>3.1840000000000002</v>
      </c>
      <c r="AK37" s="152">
        <v>3.7530000000000001</v>
      </c>
      <c r="AL37" s="152">
        <f t="shared" si="3"/>
        <v>2.645</v>
      </c>
      <c r="AM37" s="152">
        <f t="shared" si="4"/>
        <v>2.8508412039103153</v>
      </c>
      <c r="AN37" s="152">
        <v>3.5001480928840025</v>
      </c>
      <c r="AO37" s="152">
        <v>2.7718433196169538</v>
      </c>
      <c r="AP37" s="152">
        <f t="shared" si="11"/>
        <v>6.7879999999999994</v>
      </c>
      <c r="AQ37" s="152"/>
      <c r="AR37" s="152"/>
      <c r="AS37" s="153">
        <f t="shared" si="5"/>
        <v>21</v>
      </c>
      <c r="AT37" s="153">
        <f t="shared" si="6"/>
        <v>1</v>
      </c>
      <c r="AU37" s="153">
        <f t="shared" si="7"/>
        <v>0</v>
      </c>
      <c r="AV37" s="153">
        <f t="shared" si="8"/>
        <v>0</v>
      </c>
      <c r="BA37">
        <f t="shared" si="9"/>
        <v>21</v>
      </c>
      <c r="BB37" s="189">
        <v>43344</v>
      </c>
      <c r="BC37" s="186">
        <v>3.1257390445765147</v>
      </c>
      <c r="BD37" s="186">
        <v>3.2711977550715865</v>
      </c>
      <c r="BE37" s="191">
        <v>43344</v>
      </c>
      <c r="BF37">
        <v>11.39</v>
      </c>
    </row>
    <row r="38" spans="2:58" x14ac:dyDescent="0.25">
      <c r="B38" s="155">
        <f t="shared" si="12"/>
        <v>42757.999305555553</v>
      </c>
      <c r="C38" s="155">
        <f t="shared" si="10"/>
        <v>42757.999305555553</v>
      </c>
      <c r="D38" s="152">
        <f t="shared" si="0"/>
        <v>3.1629999999999998</v>
      </c>
      <c r="E38" s="152"/>
      <c r="F38" s="152"/>
      <c r="G38" s="152"/>
      <c r="H38" s="152" t="e">
        <f t="shared" si="1"/>
        <v>#N/A</v>
      </c>
      <c r="I38" s="152"/>
      <c r="J38" s="152" t="e">
        <f t="shared" si="2"/>
        <v>#N/A</v>
      </c>
      <c r="K38" s="152"/>
      <c r="L38" s="152"/>
      <c r="M38" s="152"/>
      <c r="N38" s="152"/>
      <c r="O38" s="152"/>
      <c r="P38" s="152"/>
      <c r="Q38" s="152"/>
      <c r="R38" s="152"/>
      <c r="S38" s="152"/>
      <c r="T38" s="153" cm="1">
        <f t="array" ref="T38">MATCH(1,(TDU_Info!$C$5:$C$111=$T$6)*(TDU_Info!$B$5:$B$111&lt;=$B38),0)</f>
        <v>104</v>
      </c>
      <c r="U38" s="152">
        <f>100*(INDEX(TDU_Info!$E$5:$E$111,$T38)/T$11+INDEX(TDU_Info!$F$5:$F$111,$T38))</f>
        <v>3.9520000000000008</v>
      </c>
      <c r="V38" s="152" t="e">
        <v>#N/A</v>
      </c>
      <c r="W38" s="152">
        <v>3.23</v>
      </c>
      <c r="X38" s="152">
        <v>3.3250000000000002</v>
      </c>
      <c r="Y38" s="152">
        <v>3.621</v>
      </c>
      <c r="Z38" s="152" t="e">
        <v>#N/A</v>
      </c>
      <c r="AA38" s="152">
        <v>3.3679999999999999</v>
      </c>
      <c r="AB38" s="152">
        <v>3.3570000000000002</v>
      </c>
      <c r="AC38" s="152">
        <v>3.6760000000000002</v>
      </c>
      <c r="AD38" s="152" t="e">
        <v>#N/A</v>
      </c>
      <c r="AE38" s="152">
        <v>3.169</v>
      </c>
      <c r="AF38" s="152">
        <v>3.1629999999999998</v>
      </c>
      <c r="AG38" s="152">
        <v>3.3740000000000001</v>
      </c>
      <c r="AH38" s="152" t="e">
        <v>#N/A</v>
      </c>
      <c r="AI38" s="152">
        <v>3.169</v>
      </c>
      <c r="AJ38" s="152">
        <v>3.1840000000000002</v>
      </c>
      <c r="AK38" s="152">
        <v>3.7530000000000001</v>
      </c>
      <c r="AL38" s="152">
        <f t="shared" si="3"/>
        <v>2.645</v>
      </c>
      <c r="AM38" s="152">
        <f t="shared" si="4"/>
        <v>2.8508412039103153</v>
      </c>
      <c r="AN38" s="152">
        <v>3.4961205193666895</v>
      </c>
      <c r="AO38" s="152">
        <v>2.7666717349778449</v>
      </c>
      <c r="AP38" s="152">
        <f t="shared" si="11"/>
        <v>6.7879999999999994</v>
      </c>
      <c r="AQ38" s="152"/>
      <c r="AR38" s="152"/>
      <c r="AS38" s="153">
        <f t="shared" si="5"/>
        <v>22</v>
      </c>
      <c r="AT38" s="153">
        <f t="shared" si="6"/>
        <v>1</v>
      </c>
      <c r="AU38" s="153">
        <f t="shared" si="7"/>
        <v>0</v>
      </c>
      <c r="AV38" s="153">
        <f t="shared" si="8"/>
        <v>0</v>
      </c>
      <c r="BA38">
        <f t="shared" si="9"/>
        <v>22</v>
      </c>
      <c r="BB38" s="189">
        <v>43374</v>
      </c>
      <c r="BC38" s="186">
        <v>4.3545080326636549</v>
      </c>
      <c r="BD38" s="186">
        <v>4.1776347393038655</v>
      </c>
      <c r="BE38" s="191">
        <v>43374</v>
      </c>
      <c r="BF38">
        <v>11.5</v>
      </c>
    </row>
    <row r="39" spans="2:58" x14ac:dyDescent="0.25">
      <c r="B39" s="155">
        <f t="shared" si="12"/>
        <v>42758.999305555553</v>
      </c>
      <c r="C39" s="155">
        <f t="shared" si="10"/>
        <v>42758.999305555553</v>
      </c>
      <c r="D39" s="152">
        <f t="shared" si="0"/>
        <v>3.1629999999999998</v>
      </c>
      <c r="E39" s="152"/>
      <c r="F39" s="152"/>
      <c r="G39" s="152"/>
      <c r="H39" s="152" t="e">
        <f t="shared" si="1"/>
        <v>#N/A</v>
      </c>
      <c r="I39" s="152"/>
      <c r="J39" s="152" t="e">
        <f t="shared" si="2"/>
        <v>#N/A</v>
      </c>
      <c r="K39" s="152"/>
      <c r="L39" s="152"/>
      <c r="M39" s="152"/>
      <c r="N39" s="152"/>
      <c r="O39" s="152"/>
      <c r="P39" s="152"/>
      <c r="Q39" s="152"/>
      <c r="R39" s="152"/>
      <c r="S39" s="152"/>
      <c r="T39" s="153" cm="1">
        <f t="array" ref="T39">MATCH(1,(TDU_Info!$C$5:$C$111=$T$6)*(TDU_Info!$B$5:$B$111&lt;=$B39),0)</f>
        <v>104</v>
      </c>
      <c r="U39" s="152">
        <f>100*(INDEX(TDU_Info!$E$5:$E$111,$T39)/T$11+INDEX(TDU_Info!$F$5:$F$111,$T39))</f>
        <v>3.9520000000000008</v>
      </c>
      <c r="V39" s="152" t="e">
        <v>#N/A</v>
      </c>
      <c r="W39" s="152">
        <v>3.23</v>
      </c>
      <c r="X39" s="152">
        <v>3.3250000000000002</v>
      </c>
      <c r="Y39" s="152">
        <v>3.621</v>
      </c>
      <c r="Z39" s="152" t="e">
        <v>#N/A</v>
      </c>
      <c r="AA39" s="152">
        <v>3.3679999999999999</v>
      </c>
      <c r="AB39" s="152">
        <v>3.3570000000000002</v>
      </c>
      <c r="AC39" s="152">
        <v>3.6760000000000002</v>
      </c>
      <c r="AD39" s="152" t="e">
        <v>#N/A</v>
      </c>
      <c r="AE39" s="152">
        <v>3.169</v>
      </c>
      <c r="AF39" s="152">
        <v>3.1629999999999998</v>
      </c>
      <c r="AG39" s="152">
        <v>3.3740000000000001</v>
      </c>
      <c r="AH39" s="152" t="e">
        <v>#N/A</v>
      </c>
      <c r="AI39" s="152">
        <v>3.169</v>
      </c>
      <c r="AJ39" s="152">
        <v>3.1840000000000002</v>
      </c>
      <c r="AK39" s="152">
        <v>3.7530000000000001</v>
      </c>
      <c r="AL39" s="152">
        <f t="shared" si="3"/>
        <v>2.645</v>
      </c>
      <c r="AM39" s="152">
        <f t="shared" si="4"/>
        <v>2.8508412039103153</v>
      </c>
      <c r="AN39" s="152">
        <v>3.4976489241870441</v>
      </c>
      <c r="AO39" s="152">
        <v>2.7682460316091873</v>
      </c>
      <c r="AP39" s="152">
        <f t="shared" si="11"/>
        <v>6.7879999999999994</v>
      </c>
      <c r="AQ39" s="152"/>
      <c r="AR39" s="152"/>
      <c r="AS39" s="153">
        <f t="shared" si="5"/>
        <v>23</v>
      </c>
      <c r="AT39" s="153">
        <f t="shared" si="6"/>
        <v>1</v>
      </c>
      <c r="AU39" s="153">
        <f t="shared" si="7"/>
        <v>0</v>
      </c>
      <c r="AV39" s="153">
        <f t="shared" si="8"/>
        <v>0</v>
      </c>
      <c r="BA39">
        <f t="shared" si="9"/>
        <v>23</v>
      </c>
      <c r="BB39" s="189">
        <v>43405</v>
      </c>
      <c r="BC39" s="186">
        <v>4.5272128446499389</v>
      </c>
      <c r="BD39" s="186">
        <v>3.854896081347142</v>
      </c>
      <c r="BE39" s="191">
        <v>43405</v>
      </c>
      <c r="BF39">
        <v>11.6</v>
      </c>
    </row>
    <row r="40" spans="2:58" x14ac:dyDescent="0.25">
      <c r="B40" s="155">
        <f t="shared" si="12"/>
        <v>42759.999305555553</v>
      </c>
      <c r="C40" s="155">
        <f t="shared" si="10"/>
        <v>42759.999305555553</v>
      </c>
      <c r="D40" s="152">
        <f t="shared" si="0"/>
        <v>3.1840000000000002</v>
      </c>
      <c r="E40" s="152"/>
      <c r="F40" s="152"/>
      <c r="G40" s="152"/>
      <c r="H40" s="152" t="e">
        <f t="shared" si="1"/>
        <v>#N/A</v>
      </c>
      <c r="I40" s="152"/>
      <c r="J40" s="152" t="e">
        <f t="shared" si="2"/>
        <v>#N/A</v>
      </c>
      <c r="K40" s="152"/>
      <c r="L40" s="152"/>
      <c r="M40" s="152"/>
      <c r="N40" s="152"/>
      <c r="O40" s="152"/>
      <c r="P40" s="152"/>
      <c r="Q40" s="152"/>
      <c r="R40" s="152"/>
      <c r="S40" s="152"/>
      <c r="T40" s="153" cm="1">
        <f t="array" ref="T40">MATCH(1,(TDU_Info!$C$5:$C$111=$T$6)*(TDU_Info!$B$5:$B$111&lt;=$B40),0)</f>
        <v>104</v>
      </c>
      <c r="U40" s="152">
        <f>100*(INDEX(TDU_Info!$E$5:$E$111,$T40)/T$11+INDEX(TDU_Info!$F$5:$F$111,$T40))</f>
        <v>3.9520000000000008</v>
      </c>
      <c r="V40" s="152" t="e">
        <v>#N/A</v>
      </c>
      <c r="W40" s="152">
        <v>3.32</v>
      </c>
      <c r="X40" s="152">
        <v>3.3570000000000002</v>
      </c>
      <c r="Y40" s="152">
        <v>3.621</v>
      </c>
      <c r="Z40" s="152" t="e">
        <v>#N/A</v>
      </c>
      <c r="AA40" s="152">
        <v>3.3679999999999999</v>
      </c>
      <c r="AB40" s="152">
        <v>3.3570000000000002</v>
      </c>
      <c r="AC40" s="152">
        <v>3.6760000000000002</v>
      </c>
      <c r="AD40" s="152" t="e">
        <v>#N/A</v>
      </c>
      <c r="AE40" s="152">
        <v>3.169</v>
      </c>
      <c r="AF40" s="152">
        <v>3.1840000000000002</v>
      </c>
      <c r="AG40" s="152">
        <v>3.3740000000000001</v>
      </c>
      <c r="AH40" s="152" t="e">
        <v>#N/A</v>
      </c>
      <c r="AI40" s="152">
        <v>3.169</v>
      </c>
      <c r="AJ40" s="152">
        <v>3.1840000000000002</v>
      </c>
      <c r="AK40" s="152">
        <v>3.7530000000000001</v>
      </c>
      <c r="AL40" s="152">
        <f t="shared" si="3"/>
        <v>2.645</v>
      </c>
      <c r="AM40" s="152">
        <f t="shared" si="4"/>
        <v>2.8508412039103153</v>
      </c>
      <c r="AN40" s="152">
        <v>3.5268326301951607</v>
      </c>
      <c r="AO40" s="152">
        <v>2.8225324915354304</v>
      </c>
      <c r="AP40" s="152">
        <f t="shared" si="11"/>
        <v>6.7879999999999994</v>
      </c>
      <c r="AQ40" s="152"/>
      <c r="AR40" s="152"/>
      <c r="AS40" s="153">
        <f t="shared" si="5"/>
        <v>24</v>
      </c>
      <c r="AT40" s="153">
        <f t="shared" si="6"/>
        <v>1</v>
      </c>
      <c r="AU40" s="153">
        <f t="shared" si="7"/>
        <v>0</v>
      </c>
      <c r="AV40" s="153">
        <f t="shared" si="8"/>
        <v>0</v>
      </c>
      <c r="BA40">
        <f t="shared" si="9"/>
        <v>24</v>
      </c>
      <c r="BB40" s="189">
        <v>43435</v>
      </c>
      <c r="BC40" s="186">
        <v>2.8867285514723959</v>
      </c>
      <c r="BD40" s="186">
        <v>3.0462071370505166</v>
      </c>
      <c r="BE40" s="191">
        <v>43435</v>
      </c>
      <c r="BF40">
        <v>11</v>
      </c>
    </row>
    <row r="41" spans="2:58" x14ac:dyDescent="0.25">
      <c r="B41" s="155">
        <f t="shared" si="12"/>
        <v>42760.999305555553</v>
      </c>
      <c r="C41" s="155">
        <f t="shared" si="10"/>
        <v>42760.999305555553</v>
      </c>
      <c r="D41" s="152">
        <f t="shared" si="0"/>
        <v>3.1840000000000002</v>
      </c>
      <c r="E41" s="152"/>
      <c r="F41" s="152"/>
      <c r="G41" s="152"/>
      <c r="H41" s="152" t="e">
        <f t="shared" si="1"/>
        <v>#N/A</v>
      </c>
      <c r="I41" s="152"/>
      <c r="J41" s="152" t="e">
        <f t="shared" si="2"/>
        <v>#N/A</v>
      </c>
      <c r="K41" s="152"/>
      <c r="L41" s="152"/>
      <c r="M41" s="152"/>
      <c r="N41" s="152"/>
      <c r="O41" s="152"/>
      <c r="P41" s="152"/>
      <c r="Q41" s="152"/>
      <c r="R41" s="152"/>
      <c r="S41" s="152"/>
      <c r="T41" s="153" cm="1">
        <f t="array" ref="T41">MATCH(1,(TDU_Info!$C$5:$C$111=$T$6)*(TDU_Info!$B$5:$B$111&lt;=$B41),0)</f>
        <v>104</v>
      </c>
      <c r="U41" s="152">
        <f>100*(INDEX(TDU_Info!$E$5:$E$111,$T41)/T$11+INDEX(TDU_Info!$F$5:$F$111,$T41))</f>
        <v>3.9520000000000008</v>
      </c>
      <c r="V41" s="152" t="e">
        <v>#N/A</v>
      </c>
      <c r="W41" s="152">
        <v>3.32</v>
      </c>
      <c r="X41" s="152">
        <v>3.3570000000000002</v>
      </c>
      <c r="Y41" s="152">
        <v>3.621</v>
      </c>
      <c r="Z41" s="152" t="e">
        <v>#N/A</v>
      </c>
      <c r="AA41" s="152">
        <v>3.3679999999999999</v>
      </c>
      <c r="AB41" s="152">
        <v>3.3570000000000002</v>
      </c>
      <c r="AC41" s="152">
        <v>3.6760000000000002</v>
      </c>
      <c r="AD41" s="152" t="e">
        <v>#N/A</v>
      </c>
      <c r="AE41" s="152">
        <v>3.169</v>
      </c>
      <c r="AF41" s="152">
        <v>3.1840000000000002</v>
      </c>
      <c r="AG41" s="152">
        <v>3.3740000000000001</v>
      </c>
      <c r="AH41" s="152" t="e">
        <v>#N/A</v>
      </c>
      <c r="AI41" s="152">
        <v>3.169</v>
      </c>
      <c r="AJ41" s="152">
        <v>3.1840000000000002</v>
      </c>
      <c r="AK41" s="152">
        <v>3.7530000000000001</v>
      </c>
      <c r="AL41" s="152">
        <f t="shared" si="3"/>
        <v>2.645</v>
      </c>
      <c r="AM41" s="152">
        <f t="shared" si="4"/>
        <v>2.8508412039103153</v>
      </c>
      <c r="AN41" s="152">
        <v>3.5270478262559859</v>
      </c>
      <c r="AO41" s="152">
        <v>2.8232248065035286</v>
      </c>
      <c r="AP41" s="152">
        <f t="shared" si="11"/>
        <v>6.7879999999999994</v>
      </c>
      <c r="AQ41" s="152"/>
      <c r="AR41" s="152"/>
      <c r="AS41" s="153">
        <f t="shared" si="5"/>
        <v>25</v>
      </c>
      <c r="AT41" s="153">
        <f t="shared" si="6"/>
        <v>1</v>
      </c>
      <c r="AU41" s="153">
        <f t="shared" si="7"/>
        <v>0</v>
      </c>
      <c r="AV41" s="153">
        <f t="shared" si="8"/>
        <v>0</v>
      </c>
      <c r="BA41">
        <f t="shared" si="9"/>
        <v>25</v>
      </c>
      <c r="BB41" s="189">
        <v>43466</v>
      </c>
      <c r="BC41" s="186">
        <v>2.5226239616566115</v>
      </c>
      <c r="BD41" s="186">
        <v>2.4933933798134094</v>
      </c>
      <c r="BE41" s="191">
        <v>43466</v>
      </c>
      <c r="BF41">
        <v>11.44</v>
      </c>
    </row>
    <row r="42" spans="2:58" x14ac:dyDescent="0.25">
      <c r="B42" s="155">
        <f t="shared" si="12"/>
        <v>42761.999305555553</v>
      </c>
      <c r="C42" s="155">
        <f t="shared" si="10"/>
        <v>42761.999305555553</v>
      </c>
      <c r="D42" s="152">
        <f t="shared" si="0"/>
        <v>3.1840000000000002</v>
      </c>
      <c r="E42" s="152"/>
      <c r="F42" s="152"/>
      <c r="G42" s="152"/>
      <c r="H42" s="152" t="e">
        <f t="shared" si="1"/>
        <v>#N/A</v>
      </c>
      <c r="I42" s="152"/>
      <c r="J42" s="152" t="e">
        <f t="shared" si="2"/>
        <v>#N/A</v>
      </c>
      <c r="K42" s="152"/>
      <c r="L42" s="152"/>
      <c r="M42" s="152"/>
      <c r="N42" s="152"/>
      <c r="O42" s="152"/>
      <c r="P42" s="152"/>
      <c r="Q42" s="152"/>
      <c r="R42" s="152"/>
      <c r="S42" s="152"/>
      <c r="T42" s="153" cm="1">
        <f t="array" ref="T42">MATCH(1,(TDU_Info!$C$5:$C$111=$T$6)*(TDU_Info!$B$5:$B$111&lt;=$B42),0)</f>
        <v>104</v>
      </c>
      <c r="U42" s="152">
        <f>100*(INDEX(TDU_Info!$E$5:$E$111,$T42)/T$11+INDEX(TDU_Info!$F$5:$F$111,$T42))</f>
        <v>3.9520000000000008</v>
      </c>
      <c r="V42" s="152" t="e">
        <v>#N/A</v>
      </c>
      <c r="W42" s="152">
        <v>3.32</v>
      </c>
      <c r="X42" s="152">
        <v>3.3570000000000002</v>
      </c>
      <c r="Y42" s="152">
        <v>3.621</v>
      </c>
      <c r="Z42" s="152" t="e">
        <v>#N/A</v>
      </c>
      <c r="AA42" s="152">
        <v>3.3679999999999999</v>
      </c>
      <c r="AB42" s="152">
        <v>3.3570000000000002</v>
      </c>
      <c r="AC42" s="152">
        <v>3.6760000000000002</v>
      </c>
      <c r="AD42" s="152" t="e">
        <v>#N/A</v>
      </c>
      <c r="AE42" s="152">
        <v>3.169</v>
      </c>
      <c r="AF42" s="152">
        <v>3.1840000000000002</v>
      </c>
      <c r="AG42" s="152">
        <v>3.3740000000000001</v>
      </c>
      <c r="AH42" s="152" t="e">
        <v>#N/A</v>
      </c>
      <c r="AI42" s="152">
        <v>3.169</v>
      </c>
      <c r="AJ42" s="152">
        <v>3.1840000000000002</v>
      </c>
      <c r="AK42" s="152">
        <v>3.7530000000000001</v>
      </c>
      <c r="AL42" s="152">
        <f t="shared" si="3"/>
        <v>2.645</v>
      </c>
      <c r="AM42" s="152">
        <f t="shared" si="4"/>
        <v>2.8508412039103153</v>
      </c>
      <c r="AN42" s="152">
        <v>3.5374056677582617</v>
      </c>
      <c r="AO42" s="152">
        <v>2.8231836879913788</v>
      </c>
      <c r="AP42" s="152">
        <f t="shared" si="11"/>
        <v>6.7879999999999994</v>
      </c>
      <c r="AQ42" s="152"/>
      <c r="AR42" s="152"/>
      <c r="AS42" s="153">
        <f t="shared" si="5"/>
        <v>26</v>
      </c>
      <c r="AT42" s="153">
        <f t="shared" si="6"/>
        <v>1</v>
      </c>
      <c r="AU42" s="153">
        <f t="shared" si="7"/>
        <v>0</v>
      </c>
      <c r="AV42" s="153">
        <f t="shared" si="8"/>
        <v>0</v>
      </c>
      <c r="BA42">
        <f t="shared" si="9"/>
        <v>26</v>
      </c>
      <c r="BB42" s="189">
        <v>43497</v>
      </c>
      <c r="BC42" s="186">
        <v>2.3849923745679487</v>
      </c>
      <c r="BD42" s="186">
        <v>2.5978691749552145</v>
      </c>
      <c r="BE42" s="191">
        <v>43497</v>
      </c>
      <c r="BF42">
        <v>11.6</v>
      </c>
    </row>
    <row r="43" spans="2:58" x14ac:dyDescent="0.25">
      <c r="B43" s="155">
        <f t="shared" si="12"/>
        <v>42762.999305555553</v>
      </c>
      <c r="C43" s="155">
        <f t="shared" si="10"/>
        <v>42762.999305555553</v>
      </c>
      <c r="D43" s="152">
        <f t="shared" si="0"/>
        <v>3.1840000000000002</v>
      </c>
      <c r="E43" s="152"/>
      <c r="F43" s="152"/>
      <c r="G43" s="152"/>
      <c r="H43" s="152" t="e">
        <f t="shared" si="1"/>
        <v>#N/A</v>
      </c>
      <c r="I43" s="152"/>
      <c r="J43" s="152" t="e">
        <f t="shared" si="2"/>
        <v>#N/A</v>
      </c>
      <c r="K43" s="152"/>
      <c r="L43" s="152"/>
      <c r="M43" s="152"/>
      <c r="N43" s="152"/>
      <c r="O43" s="152"/>
      <c r="P43" s="152"/>
      <c r="Q43" s="152"/>
      <c r="R43" s="152"/>
      <c r="S43" s="152"/>
      <c r="T43" s="153" cm="1">
        <f t="array" ref="T43">MATCH(1,(TDU_Info!$C$5:$C$111=$T$6)*(TDU_Info!$B$5:$B$111&lt;=$B43),0)</f>
        <v>104</v>
      </c>
      <c r="U43" s="152">
        <f>100*(INDEX(TDU_Info!$E$5:$E$111,$T43)/T$11+INDEX(TDU_Info!$F$5:$F$111,$T43))</f>
        <v>3.9520000000000008</v>
      </c>
      <c r="V43" s="152" t="e">
        <v>#N/A</v>
      </c>
      <c r="W43" s="152">
        <v>3.32</v>
      </c>
      <c r="X43" s="152">
        <v>3.3570000000000002</v>
      </c>
      <c r="Y43" s="152">
        <v>3.621</v>
      </c>
      <c r="Z43" s="152" t="e">
        <v>#N/A</v>
      </c>
      <c r="AA43" s="152">
        <v>3.3679999999999999</v>
      </c>
      <c r="AB43" s="152">
        <v>3.3570000000000002</v>
      </c>
      <c r="AC43" s="152">
        <v>3.6760000000000002</v>
      </c>
      <c r="AD43" s="152" t="e">
        <v>#N/A</v>
      </c>
      <c r="AE43" s="152">
        <v>3.169</v>
      </c>
      <c r="AF43" s="152">
        <v>3.1840000000000002</v>
      </c>
      <c r="AG43" s="152">
        <v>3.3740000000000001</v>
      </c>
      <c r="AH43" s="152" t="e">
        <v>#N/A</v>
      </c>
      <c r="AI43" s="152">
        <v>3.169</v>
      </c>
      <c r="AJ43" s="152">
        <v>3.1840000000000002</v>
      </c>
      <c r="AK43" s="152">
        <v>3.9060000000000001</v>
      </c>
      <c r="AL43" s="152">
        <f t="shared" si="3"/>
        <v>2.645</v>
      </c>
      <c r="AM43" s="152">
        <f t="shared" si="4"/>
        <v>2.8508412039103153</v>
      </c>
      <c r="AN43" s="152">
        <v>3.5377813998245036</v>
      </c>
      <c r="AO43" s="152">
        <v>2.8225059026553336</v>
      </c>
      <c r="AP43" s="152">
        <f t="shared" si="11"/>
        <v>6.7879999999999994</v>
      </c>
      <c r="AQ43" s="152"/>
      <c r="AR43" s="152"/>
      <c r="AS43" s="153">
        <f t="shared" si="5"/>
        <v>27</v>
      </c>
      <c r="AT43" s="153">
        <f t="shared" si="6"/>
        <v>1</v>
      </c>
      <c r="AU43" s="153">
        <f t="shared" si="7"/>
        <v>0</v>
      </c>
      <c r="AV43" s="153">
        <f t="shared" si="8"/>
        <v>0</v>
      </c>
      <c r="BA43">
        <f t="shared" si="9"/>
        <v>27</v>
      </c>
      <c r="BB43" s="189">
        <v>43525</v>
      </c>
      <c r="BC43" s="186">
        <v>3.1085419114752999</v>
      </c>
      <c r="BD43" s="186">
        <v>3.3321737962806557</v>
      </c>
      <c r="BE43" s="191">
        <v>43525</v>
      </c>
      <c r="BF43">
        <v>11.6</v>
      </c>
    </row>
    <row r="44" spans="2:58" x14ac:dyDescent="0.25">
      <c r="B44" s="155">
        <f t="shared" si="12"/>
        <v>42763.999305555553</v>
      </c>
      <c r="C44" s="155">
        <f t="shared" si="10"/>
        <v>42763.999305555553</v>
      </c>
      <c r="D44" s="152">
        <f t="shared" si="0"/>
        <v>3.1840000000000002</v>
      </c>
      <c r="E44" s="152"/>
      <c r="F44" s="152"/>
      <c r="G44" s="152"/>
      <c r="H44" s="152" t="e">
        <f t="shared" si="1"/>
        <v>#N/A</v>
      </c>
      <c r="I44" s="152"/>
      <c r="J44" s="152" t="e">
        <f t="shared" si="2"/>
        <v>#N/A</v>
      </c>
      <c r="K44" s="152"/>
      <c r="L44" s="152"/>
      <c r="M44" s="152"/>
      <c r="N44" s="152"/>
      <c r="O44" s="152"/>
      <c r="P44" s="152"/>
      <c r="Q44" s="152"/>
      <c r="R44" s="152"/>
      <c r="S44" s="152"/>
      <c r="T44" s="153" cm="1">
        <f t="array" ref="T44">MATCH(1,(TDU_Info!$C$5:$C$111=$T$6)*(TDU_Info!$B$5:$B$111&lt;=$B44),0)</f>
        <v>104</v>
      </c>
      <c r="U44" s="152">
        <f>100*(INDEX(TDU_Info!$E$5:$E$111,$T44)/T$11+INDEX(TDU_Info!$F$5:$F$111,$T44))</f>
        <v>3.9520000000000008</v>
      </c>
      <c r="V44" s="152" t="e">
        <v>#N/A</v>
      </c>
      <c r="W44" s="152">
        <v>3.32</v>
      </c>
      <c r="X44" s="152">
        <v>3.3570000000000002</v>
      </c>
      <c r="Y44" s="152">
        <v>3.621</v>
      </c>
      <c r="Z44" s="152" t="e">
        <v>#N/A</v>
      </c>
      <c r="AA44" s="152">
        <v>3.3679999999999999</v>
      </c>
      <c r="AB44" s="152">
        <v>3.3570000000000002</v>
      </c>
      <c r="AC44" s="152">
        <v>3.6760000000000002</v>
      </c>
      <c r="AD44" s="152" t="e">
        <v>#N/A</v>
      </c>
      <c r="AE44" s="152">
        <v>3.169</v>
      </c>
      <c r="AF44" s="152">
        <v>3.1840000000000002</v>
      </c>
      <c r="AG44" s="152">
        <v>3.3740000000000001</v>
      </c>
      <c r="AH44" s="152" t="e">
        <v>#N/A</v>
      </c>
      <c r="AI44" s="152">
        <v>3.169</v>
      </c>
      <c r="AJ44" s="152">
        <v>3.1840000000000002</v>
      </c>
      <c r="AK44" s="152">
        <v>3.9060000000000001</v>
      </c>
      <c r="AL44" s="152">
        <f t="shared" si="3"/>
        <v>2.645</v>
      </c>
      <c r="AM44" s="152">
        <f t="shared" si="4"/>
        <v>2.8508412039103153</v>
      </c>
      <c r="AN44" s="152">
        <v>3.5372919559520453</v>
      </c>
      <c r="AO44" s="152">
        <v>2.8219500360645475</v>
      </c>
      <c r="AP44" s="152">
        <f t="shared" si="11"/>
        <v>6.7879999999999994</v>
      </c>
      <c r="AQ44" s="152"/>
      <c r="AR44" s="152"/>
      <c r="AS44" s="153">
        <f t="shared" si="5"/>
        <v>28</v>
      </c>
      <c r="AT44" s="153">
        <f t="shared" si="6"/>
        <v>1</v>
      </c>
      <c r="AU44" s="153">
        <f t="shared" si="7"/>
        <v>0</v>
      </c>
      <c r="AV44" s="153">
        <f t="shared" si="8"/>
        <v>0</v>
      </c>
      <c r="BA44">
        <f t="shared" si="9"/>
        <v>28</v>
      </c>
      <c r="BB44" s="189">
        <v>43556</v>
      </c>
      <c r="BC44" s="186">
        <v>2.9090445607009108</v>
      </c>
      <c r="BD44" s="186">
        <v>2.8133228211341046</v>
      </c>
      <c r="BE44" s="191">
        <v>43556</v>
      </c>
      <c r="BF44">
        <v>12</v>
      </c>
    </row>
    <row r="45" spans="2:58" x14ac:dyDescent="0.25">
      <c r="B45" s="155">
        <f t="shared" si="12"/>
        <v>42764.999305555553</v>
      </c>
      <c r="C45" s="155">
        <f t="shared" si="10"/>
        <v>42764.999305555553</v>
      </c>
      <c r="D45" s="152">
        <f t="shared" si="0"/>
        <v>3.1840000000000002</v>
      </c>
      <c r="E45" s="152"/>
      <c r="F45" s="152"/>
      <c r="G45" s="152"/>
      <c r="H45" s="152" t="e">
        <f t="shared" si="1"/>
        <v>#N/A</v>
      </c>
      <c r="I45" s="152"/>
      <c r="J45" s="152" t="e">
        <f t="shared" si="2"/>
        <v>#N/A</v>
      </c>
      <c r="K45" s="152"/>
      <c r="L45" s="152"/>
      <c r="M45" s="152"/>
      <c r="N45" s="152"/>
      <c r="O45" s="152"/>
      <c r="P45" s="152"/>
      <c r="Q45" s="152"/>
      <c r="R45" s="152"/>
      <c r="S45" s="152"/>
      <c r="T45" s="153" cm="1">
        <f t="array" ref="T45">MATCH(1,(TDU_Info!$C$5:$C$111=$T$6)*(TDU_Info!$B$5:$B$111&lt;=$B45),0)</f>
        <v>104</v>
      </c>
      <c r="U45" s="152">
        <f>100*(INDEX(TDU_Info!$E$5:$E$111,$T45)/T$11+INDEX(TDU_Info!$F$5:$F$111,$T45))</f>
        <v>3.9520000000000008</v>
      </c>
      <c r="V45" s="152" t="e">
        <v>#N/A</v>
      </c>
      <c r="W45" s="152">
        <v>3.32</v>
      </c>
      <c r="X45" s="152">
        <v>3.3570000000000002</v>
      </c>
      <c r="Y45" s="152">
        <v>3.621</v>
      </c>
      <c r="Z45" s="152" t="e">
        <v>#N/A</v>
      </c>
      <c r="AA45" s="152">
        <v>3.3679999999999999</v>
      </c>
      <c r="AB45" s="152">
        <v>3.3570000000000002</v>
      </c>
      <c r="AC45" s="152">
        <v>3.6760000000000002</v>
      </c>
      <c r="AD45" s="152" t="e">
        <v>#N/A</v>
      </c>
      <c r="AE45" s="152">
        <v>3.169</v>
      </c>
      <c r="AF45" s="152">
        <v>3.1840000000000002</v>
      </c>
      <c r="AG45" s="152">
        <v>3.3740000000000001</v>
      </c>
      <c r="AH45" s="152" t="e">
        <v>#N/A</v>
      </c>
      <c r="AI45" s="152">
        <v>3.169</v>
      </c>
      <c r="AJ45" s="152">
        <v>3.1840000000000002</v>
      </c>
      <c r="AK45" s="152">
        <v>3.7530000000000001</v>
      </c>
      <c r="AL45" s="152">
        <f t="shared" si="3"/>
        <v>2.645</v>
      </c>
      <c r="AM45" s="152">
        <f t="shared" si="4"/>
        <v>2.8508412039103153</v>
      </c>
      <c r="AN45" s="152">
        <v>3.5387980221929189</v>
      </c>
      <c r="AO45" s="152">
        <v>2.8238576049747897</v>
      </c>
      <c r="AP45" s="152">
        <f t="shared" si="11"/>
        <v>6.7879999999999994</v>
      </c>
      <c r="AQ45" s="152"/>
      <c r="AR45" s="152"/>
      <c r="AS45" s="153">
        <f t="shared" si="5"/>
        <v>29</v>
      </c>
      <c r="AT45" s="153">
        <f t="shared" si="6"/>
        <v>1</v>
      </c>
      <c r="AU45" s="153">
        <f t="shared" si="7"/>
        <v>0</v>
      </c>
      <c r="AV45" s="153">
        <f t="shared" si="8"/>
        <v>0</v>
      </c>
      <c r="BA45">
        <f t="shared" si="9"/>
        <v>29</v>
      </c>
      <c r="BB45" s="189">
        <v>43586</v>
      </c>
      <c r="BC45" s="186">
        <v>2.8396589594458366</v>
      </c>
      <c r="BD45" s="186">
        <v>2.6310224436663878</v>
      </c>
      <c r="BE45" s="191">
        <v>43586</v>
      </c>
      <c r="BF45">
        <v>12.01</v>
      </c>
    </row>
    <row r="46" spans="2:58" x14ac:dyDescent="0.25">
      <c r="B46" s="155">
        <f t="shared" si="12"/>
        <v>42765.999305555553</v>
      </c>
      <c r="C46" s="155">
        <f t="shared" si="10"/>
        <v>42765.999305555553</v>
      </c>
      <c r="D46" s="152">
        <f t="shared" si="0"/>
        <v>3.1840000000000002</v>
      </c>
      <c r="E46" s="152"/>
      <c r="F46" s="152"/>
      <c r="G46" s="152"/>
      <c r="H46" s="152" t="e">
        <f t="shared" si="1"/>
        <v>#N/A</v>
      </c>
      <c r="I46" s="152"/>
      <c r="J46" s="152" t="e">
        <f t="shared" si="2"/>
        <v>#N/A</v>
      </c>
      <c r="K46" s="152"/>
      <c r="L46" s="152"/>
      <c r="M46" s="152"/>
      <c r="N46" s="152"/>
      <c r="O46" s="152"/>
      <c r="P46" s="152"/>
      <c r="Q46" s="152"/>
      <c r="R46" s="152"/>
      <c r="S46" s="152"/>
      <c r="T46" s="153" cm="1">
        <f t="array" ref="T46">MATCH(1,(TDU_Info!$C$5:$C$111=$T$6)*(TDU_Info!$B$5:$B$111&lt;=$B46),0)</f>
        <v>104</v>
      </c>
      <c r="U46" s="152">
        <f>100*(INDEX(TDU_Info!$E$5:$E$111,$T46)/T$11+INDEX(TDU_Info!$F$5:$F$111,$T46))</f>
        <v>3.9520000000000008</v>
      </c>
      <c r="V46" s="152" t="e">
        <v>#N/A</v>
      </c>
      <c r="W46" s="152">
        <v>3.32</v>
      </c>
      <c r="X46" s="152">
        <v>3.3570000000000002</v>
      </c>
      <c r="Y46" s="152">
        <v>3.621</v>
      </c>
      <c r="Z46" s="152" t="e">
        <v>#N/A</v>
      </c>
      <c r="AA46" s="152">
        <v>3.3679999999999999</v>
      </c>
      <c r="AB46" s="152">
        <v>3.3570000000000002</v>
      </c>
      <c r="AC46" s="152">
        <v>3.6760000000000002</v>
      </c>
      <c r="AD46" s="152" t="e">
        <v>#N/A</v>
      </c>
      <c r="AE46" s="152">
        <v>3.169</v>
      </c>
      <c r="AF46" s="152">
        <v>3.1840000000000002</v>
      </c>
      <c r="AG46" s="152">
        <v>3.3740000000000001</v>
      </c>
      <c r="AH46" s="152" t="e">
        <v>#N/A</v>
      </c>
      <c r="AI46" s="152">
        <v>3.169</v>
      </c>
      <c r="AJ46" s="152">
        <v>3.1840000000000002</v>
      </c>
      <c r="AK46" s="152">
        <v>3.7530000000000001</v>
      </c>
      <c r="AL46" s="152">
        <f t="shared" si="3"/>
        <v>2.645</v>
      </c>
      <c r="AM46" s="152">
        <f t="shared" si="4"/>
        <v>2.8508412039103153</v>
      </c>
      <c r="AN46" s="152">
        <v>3.5390096783267087</v>
      </c>
      <c r="AO46" s="152">
        <v>2.8235599021139475</v>
      </c>
      <c r="AP46" s="152">
        <f t="shared" si="11"/>
        <v>6.7879999999999994</v>
      </c>
      <c r="AQ46" s="152"/>
      <c r="AR46" s="152"/>
      <c r="AS46" s="153">
        <f t="shared" si="5"/>
        <v>30</v>
      </c>
      <c r="AT46" s="153">
        <f t="shared" si="6"/>
        <v>1</v>
      </c>
      <c r="AU46" s="153">
        <f t="shared" si="7"/>
        <v>0</v>
      </c>
      <c r="AV46" s="153">
        <f t="shared" si="8"/>
        <v>0</v>
      </c>
      <c r="BA46">
        <f t="shared" si="9"/>
        <v>30</v>
      </c>
      <c r="BB46" s="189">
        <v>43617</v>
      </c>
      <c r="BC46" s="186">
        <v>3.3099170912912625</v>
      </c>
      <c r="BD46" s="186">
        <v>2.8479134627119813</v>
      </c>
      <c r="BE46" s="191">
        <v>43617</v>
      </c>
      <c r="BF46">
        <v>11.8</v>
      </c>
    </row>
    <row r="47" spans="2:58" x14ac:dyDescent="0.25">
      <c r="B47" s="155">
        <f t="shared" si="12"/>
        <v>42766.999305555553</v>
      </c>
      <c r="C47" s="155">
        <f t="shared" si="10"/>
        <v>42766.999305555553</v>
      </c>
      <c r="D47" s="152">
        <f t="shared" si="0"/>
        <v>3.1840000000000002</v>
      </c>
      <c r="E47" s="152"/>
      <c r="F47" s="152"/>
      <c r="G47" s="152"/>
      <c r="H47" s="152" t="e">
        <f t="shared" si="1"/>
        <v>#N/A</v>
      </c>
      <c r="I47" s="152"/>
      <c r="J47" s="152" t="e">
        <f t="shared" si="2"/>
        <v>#N/A</v>
      </c>
      <c r="K47" s="152"/>
      <c r="L47" s="152"/>
      <c r="M47" s="152"/>
      <c r="N47" s="152"/>
      <c r="O47" s="152"/>
      <c r="P47" s="152"/>
      <c r="Q47" s="152"/>
      <c r="R47" s="152"/>
      <c r="S47" s="152"/>
      <c r="T47" s="153" cm="1">
        <f t="array" ref="T47">MATCH(1,(TDU_Info!$C$5:$C$111=$T$6)*(TDU_Info!$B$5:$B$111&lt;=$B47),0)</f>
        <v>104</v>
      </c>
      <c r="U47" s="152">
        <f>100*(INDEX(TDU_Info!$E$5:$E$111,$T47)/T$11+INDEX(TDU_Info!$F$5:$F$111,$T47))</f>
        <v>3.9520000000000008</v>
      </c>
      <c r="V47" s="152" t="e">
        <v>#N/A</v>
      </c>
      <c r="W47" s="152">
        <v>3.32</v>
      </c>
      <c r="X47" s="152">
        <v>3.3570000000000002</v>
      </c>
      <c r="Y47" s="152">
        <v>3.621</v>
      </c>
      <c r="Z47" s="152" t="e">
        <v>#N/A</v>
      </c>
      <c r="AA47" s="152">
        <v>3.3679999999999999</v>
      </c>
      <c r="AB47" s="152">
        <v>3.3570000000000002</v>
      </c>
      <c r="AC47" s="152">
        <v>3.6760000000000002</v>
      </c>
      <c r="AD47" s="152" t="e">
        <v>#N/A</v>
      </c>
      <c r="AE47" s="152">
        <v>3.169</v>
      </c>
      <c r="AF47" s="152">
        <v>3.1840000000000002</v>
      </c>
      <c r="AG47" s="152">
        <v>3.3740000000000001</v>
      </c>
      <c r="AH47" s="152" t="e">
        <v>#N/A</v>
      </c>
      <c r="AI47" s="152">
        <v>3.169</v>
      </c>
      <c r="AJ47" s="152">
        <v>3.1840000000000002</v>
      </c>
      <c r="AK47" s="152">
        <v>3.7530000000000001</v>
      </c>
      <c r="AL47" s="152">
        <f t="shared" si="3"/>
        <v>2.645</v>
      </c>
      <c r="AM47" s="152">
        <f t="shared" si="4"/>
        <v>2.8508412039103153</v>
      </c>
      <c r="AN47" s="152">
        <v>3.5368281614109169</v>
      </c>
      <c r="AO47" s="152">
        <v>2.8225090399867598</v>
      </c>
      <c r="AP47" s="152">
        <f t="shared" si="11"/>
        <v>6.7879999999999994</v>
      </c>
      <c r="AQ47" s="152"/>
      <c r="AR47" s="152"/>
      <c r="AS47" s="153">
        <f t="shared" si="5"/>
        <v>31</v>
      </c>
      <c r="AT47" s="153">
        <f t="shared" si="6"/>
        <v>1</v>
      </c>
      <c r="AU47" s="153">
        <f t="shared" si="7"/>
        <v>0</v>
      </c>
      <c r="AV47" s="153">
        <f t="shared" si="8"/>
        <v>0</v>
      </c>
      <c r="BA47">
        <f t="shared" si="9"/>
        <v>31</v>
      </c>
      <c r="BB47" s="189">
        <v>43647</v>
      </c>
      <c r="BC47" s="186">
        <v>3.6393176494422845</v>
      </c>
      <c r="BD47" s="186">
        <v>3.589104050145326</v>
      </c>
      <c r="BE47" s="191">
        <v>43647</v>
      </c>
      <c r="BF47">
        <v>11.71</v>
      </c>
    </row>
    <row r="48" spans="2:58" x14ac:dyDescent="0.25">
      <c r="B48" s="155">
        <f t="shared" si="12"/>
        <v>42767.999305555553</v>
      </c>
      <c r="C48" s="155">
        <f t="shared" si="10"/>
        <v>42767.999305555553</v>
      </c>
      <c r="D48" s="152">
        <f t="shared" si="0"/>
        <v>3.1840000000000002</v>
      </c>
      <c r="E48" s="152"/>
      <c r="F48" s="152"/>
      <c r="G48" s="152"/>
      <c r="H48" s="152" t="e">
        <f t="shared" si="1"/>
        <v>#N/A</v>
      </c>
      <c r="I48" s="152"/>
      <c r="J48" s="152" t="e">
        <f t="shared" si="2"/>
        <v>#N/A</v>
      </c>
      <c r="K48" s="152"/>
      <c r="L48" s="152"/>
      <c r="M48" s="152"/>
      <c r="N48" s="152"/>
      <c r="O48" s="152"/>
      <c r="P48" s="152"/>
      <c r="Q48" s="152"/>
      <c r="R48" s="152"/>
      <c r="S48" s="152"/>
      <c r="T48" s="153" cm="1">
        <f t="array" ref="T48">MATCH(1,(TDU_Info!$C$5:$C$111=$T$6)*(TDU_Info!$B$5:$B$111&lt;=$B48),0)</f>
        <v>104</v>
      </c>
      <c r="U48" s="152">
        <f>100*(INDEX(TDU_Info!$E$5:$E$111,$T48)/T$11+INDEX(TDU_Info!$F$5:$F$111,$T48))</f>
        <v>3.9520000000000008</v>
      </c>
      <c r="V48" s="152" t="e">
        <v>#N/A</v>
      </c>
      <c r="W48" s="152">
        <v>3.32</v>
      </c>
      <c r="X48" s="152">
        <v>3.3570000000000002</v>
      </c>
      <c r="Y48" s="152">
        <v>3.621</v>
      </c>
      <c r="Z48" s="152" t="e">
        <v>#N/A</v>
      </c>
      <c r="AA48" s="152">
        <v>3.3679999999999999</v>
      </c>
      <c r="AB48" s="152">
        <v>3.3570000000000002</v>
      </c>
      <c r="AC48" s="152">
        <v>3.657</v>
      </c>
      <c r="AD48" s="152" t="e">
        <v>#N/A</v>
      </c>
      <c r="AE48" s="152">
        <v>3.169</v>
      </c>
      <c r="AF48" s="152">
        <v>3.1840000000000002</v>
      </c>
      <c r="AG48" s="152">
        <v>3.3740000000000001</v>
      </c>
      <c r="AH48" s="152" t="e">
        <v>#N/A</v>
      </c>
      <c r="AI48" s="152">
        <v>3.169</v>
      </c>
      <c r="AJ48" s="152">
        <v>3.1840000000000002</v>
      </c>
      <c r="AK48" s="152">
        <v>3.7530000000000001</v>
      </c>
      <c r="AL48" s="152" t="e">
        <f t="shared" si="3"/>
        <v>#N/A</v>
      </c>
      <c r="AM48" s="152" t="e">
        <f t="shared" si="4"/>
        <v>#N/A</v>
      </c>
      <c r="AN48" s="152">
        <v>3.5361684559689333</v>
      </c>
      <c r="AO48" s="152">
        <v>2.8219092550132667</v>
      </c>
      <c r="AP48" s="152" t="e">
        <f t="shared" si="11"/>
        <v>#N/A</v>
      </c>
      <c r="AQ48" s="152"/>
      <c r="AR48" s="152"/>
      <c r="AS48" s="153">
        <f t="shared" si="5"/>
        <v>32</v>
      </c>
      <c r="AT48" s="153">
        <f t="shared" si="6"/>
        <v>1</v>
      </c>
      <c r="AU48" s="153">
        <f t="shared" si="7"/>
        <v>0</v>
      </c>
      <c r="AV48" s="153">
        <f t="shared" si="8"/>
        <v>0</v>
      </c>
      <c r="BA48">
        <f t="shared" si="9"/>
        <v>1</v>
      </c>
      <c r="BB48" s="189">
        <v>43678</v>
      </c>
      <c r="BC48" s="186">
        <v>18.971057382335623</v>
      </c>
      <c r="BD48" s="186">
        <v>18.262541720980042</v>
      </c>
      <c r="BE48" s="191">
        <v>43678</v>
      </c>
      <c r="BF48">
        <v>11.76</v>
      </c>
    </row>
    <row r="49" spans="2:58" x14ac:dyDescent="0.25">
      <c r="B49" s="155">
        <f t="shared" si="12"/>
        <v>42768.999305555553</v>
      </c>
      <c r="C49" s="155">
        <f t="shared" si="10"/>
        <v>42768.999305555553</v>
      </c>
      <c r="D49" s="152">
        <f t="shared" si="0"/>
        <v>3.1840000000000002</v>
      </c>
      <c r="E49" s="152"/>
      <c r="F49" s="152"/>
      <c r="G49" s="152"/>
      <c r="H49" s="152" t="e">
        <f t="shared" si="1"/>
        <v>#N/A</v>
      </c>
      <c r="I49" s="152"/>
      <c r="J49" s="152" t="e">
        <f t="shared" si="2"/>
        <v>#N/A</v>
      </c>
      <c r="K49" s="152"/>
      <c r="L49" s="152"/>
      <c r="M49" s="152"/>
      <c r="N49" s="152"/>
      <c r="O49" s="152"/>
      <c r="P49" s="152"/>
      <c r="Q49" s="152"/>
      <c r="R49" s="152"/>
      <c r="S49" s="152"/>
      <c r="T49" s="153" cm="1">
        <f t="array" ref="T49">MATCH(1,(TDU_Info!$C$5:$C$111=$T$6)*(TDU_Info!$B$5:$B$111&lt;=$B49),0)</f>
        <v>104</v>
      </c>
      <c r="U49" s="152">
        <f>100*(INDEX(TDU_Info!$E$5:$E$111,$T49)/T$11+INDEX(TDU_Info!$F$5:$F$111,$T49))</f>
        <v>3.9520000000000008</v>
      </c>
      <c r="V49" s="152" t="e">
        <v>#N/A</v>
      </c>
      <c r="W49" s="152">
        <v>3.32</v>
      </c>
      <c r="X49" s="152">
        <v>3.3570000000000002</v>
      </c>
      <c r="Y49" s="152">
        <v>3.621</v>
      </c>
      <c r="Z49" s="152" t="e">
        <v>#N/A</v>
      </c>
      <c r="AA49" s="152">
        <v>3.3679999999999999</v>
      </c>
      <c r="AB49" s="152">
        <v>3.3570000000000002</v>
      </c>
      <c r="AC49" s="152">
        <v>3.657</v>
      </c>
      <c r="AD49" s="152" t="e">
        <v>#N/A</v>
      </c>
      <c r="AE49" s="152">
        <v>3.169</v>
      </c>
      <c r="AF49" s="152">
        <v>3.1840000000000002</v>
      </c>
      <c r="AG49" s="152">
        <v>3.3740000000000001</v>
      </c>
      <c r="AH49" s="152" t="e">
        <v>#N/A</v>
      </c>
      <c r="AI49" s="152">
        <v>3.169</v>
      </c>
      <c r="AJ49" s="152">
        <v>3.1840000000000002</v>
      </c>
      <c r="AK49" s="152">
        <v>3.7530000000000001</v>
      </c>
      <c r="AL49" s="152">
        <f t="shared" si="3"/>
        <v>2.4750000000000001</v>
      </c>
      <c r="AM49" s="152">
        <f t="shared" si="4"/>
        <v>2.0288662340817627</v>
      </c>
      <c r="AN49" s="152">
        <v>3.5363502754434499</v>
      </c>
      <c r="AO49" s="152">
        <v>2.8214871985154306</v>
      </c>
      <c r="AP49" s="152">
        <f t="shared" si="11"/>
        <v>7.2079999999999993</v>
      </c>
      <c r="AQ49" s="152"/>
      <c r="AR49" s="152"/>
      <c r="AS49" s="153">
        <f t="shared" si="5"/>
        <v>33</v>
      </c>
      <c r="AT49" s="153">
        <f t="shared" si="6"/>
        <v>1</v>
      </c>
      <c r="AU49" s="153">
        <f t="shared" si="7"/>
        <v>0</v>
      </c>
      <c r="AV49" s="153">
        <f t="shared" si="8"/>
        <v>0</v>
      </c>
      <c r="BA49">
        <f t="shared" si="9"/>
        <v>2</v>
      </c>
      <c r="BB49" s="189">
        <v>43709</v>
      </c>
      <c r="BC49" s="186">
        <v>6.4177303176731355</v>
      </c>
      <c r="BD49" s="186">
        <v>6.6613565523937783</v>
      </c>
      <c r="BE49" s="191">
        <v>43709</v>
      </c>
      <c r="BF49">
        <v>11.81</v>
      </c>
    </row>
    <row r="50" spans="2:58" x14ac:dyDescent="0.25">
      <c r="B50" s="155">
        <f t="shared" si="12"/>
        <v>42769.999305555553</v>
      </c>
      <c r="C50" s="155">
        <f t="shared" si="10"/>
        <v>42769.999305555553</v>
      </c>
      <c r="D50" s="152">
        <f t="shared" si="0"/>
        <v>3.1840000000000002</v>
      </c>
      <c r="E50" s="152"/>
      <c r="F50" s="152"/>
      <c r="G50" s="152"/>
      <c r="H50" s="152" t="e">
        <f t="shared" si="1"/>
        <v>#N/A</v>
      </c>
      <c r="I50" s="152"/>
      <c r="J50" s="152" t="e">
        <f t="shared" si="2"/>
        <v>#N/A</v>
      </c>
      <c r="K50" s="152"/>
      <c r="L50" s="152"/>
      <c r="M50" s="152"/>
      <c r="N50" s="152"/>
      <c r="O50" s="152"/>
      <c r="P50" s="152"/>
      <c r="Q50" s="152"/>
      <c r="R50" s="152"/>
      <c r="S50" s="152"/>
      <c r="T50" s="153" cm="1">
        <f t="array" ref="T50">MATCH(1,(TDU_Info!$C$5:$C$111=$T$6)*(TDU_Info!$B$5:$B$111&lt;=$B50),0)</f>
        <v>104</v>
      </c>
      <c r="U50" s="152">
        <f>100*(INDEX(TDU_Info!$E$5:$E$111,$T50)/T$11+INDEX(TDU_Info!$F$5:$F$111,$T50))</f>
        <v>3.9520000000000008</v>
      </c>
      <c r="V50" s="152" t="e">
        <v>#N/A</v>
      </c>
      <c r="W50" s="152">
        <v>3.367</v>
      </c>
      <c r="X50" s="152">
        <v>3.3570000000000002</v>
      </c>
      <c r="Y50" s="152">
        <v>3.621</v>
      </c>
      <c r="Z50" s="152" t="e">
        <v>#N/A</v>
      </c>
      <c r="AA50" s="152">
        <v>3.3679999999999999</v>
      </c>
      <c r="AB50" s="152">
        <v>3.3570000000000002</v>
      </c>
      <c r="AC50" s="152">
        <v>3.657</v>
      </c>
      <c r="AD50" s="152" t="e">
        <v>#N/A</v>
      </c>
      <c r="AE50" s="152">
        <v>3.169</v>
      </c>
      <c r="AF50" s="152">
        <v>3.1840000000000002</v>
      </c>
      <c r="AG50" s="152">
        <v>3.3740000000000001</v>
      </c>
      <c r="AH50" s="152" t="e">
        <v>#N/A</v>
      </c>
      <c r="AI50" s="152">
        <v>3.169</v>
      </c>
      <c r="AJ50" s="152">
        <v>3.1840000000000002</v>
      </c>
      <c r="AK50" s="152">
        <v>3.7530000000000001</v>
      </c>
      <c r="AL50" s="152">
        <f t="shared" si="3"/>
        <v>2.4750000000000001</v>
      </c>
      <c r="AM50" s="152">
        <f t="shared" si="4"/>
        <v>2.0288662340817627</v>
      </c>
      <c r="AN50" s="152">
        <v>3.5350280660540649</v>
      </c>
      <c r="AO50" s="152">
        <v>2.8198875384286328</v>
      </c>
      <c r="AP50" s="152">
        <f t="shared" si="11"/>
        <v>7.2079999999999993</v>
      </c>
      <c r="AQ50" s="152"/>
      <c r="AR50" s="152"/>
      <c r="AS50" s="153">
        <f t="shared" si="5"/>
        <v>34</v>
      </c>
      <c r="AT50" s="153">
        <f t="shared" si="6"/>
        <v>1</v>
      </c>
      <c r="AU50" s="153">
        <f t="shared" si="7"/>
        <v>0</v>
      </c>
      <c r="AV50" s="153">
        <f t="shared" si="8"/>
        <v>0</v>
      </c>
      <c r="BA50">
        <f t="shared" si="9"/>
        <v>3</v>
      </c>
      <c r="BB50" s="189">
        <v>43739</v>
      </c>
      <c r="BC50" s="186">
        <v>4.4405768066013325</v>
      </c>
      <c r="BD50" s="186">
        <v>4.0178368953477088</v>
      </c>
      <c r="BE50" s="191">
        <v>43739</v>
      </c>
      <c r="BF50">
        <v>11.81</v>
      </c>
    </row>
    <row r="51" spans="2:58" x14ac:dyDescent="0.25">
      <c r="B51" s="155">
        <f t="shared" si="12"/>
        <v>42770.999305555553</v>
      </c>
      <c r="C51" s="155">
        <f t="shared" si="10"/>
        <v>42770.999305555553</v>
      </c>
      <c r="D51" s="152">
        <f t="shared" si="0"/>
        <v>3.1840000000000002</v>
      </c>
      <c r="E51" s="152"/>
      <c r="F51" s="152"/>
      <c r="G51" s="152"/>
      <c r="H51" s="152" t="e">
        <f t="shared" si="1"/>
        <v>#N/A</v>
      </c>
      <c r="I51" s="152"/>
      <c r="J51" s="152" t="e">
        <f t="shared" si="2"/>
        <v>#N/A</v>
      </c>
      <c r="K51" s="152"/>
      <c r="L51" s="152"/>
      <c r="M51" s="152"/>
      <c r="N51" s="152"/>
      <c r="O51" s="152"/>
      <c r="P51" s="152"/>
      <c r="Q51" s="152"/>
      <c r="R51" s="152"/>
      <c r="S51" s="152"/>
      <c r="T51" s="153" cm="1">
        <f t="array" ref="T51">MATCH(1,(TDU_Info!$C$5:$C$111=$T$6)*(TDU_Info!$B$5:$B$111&lt;=$B51),0)</f>
        <v>104</v>
      </c>
      <c r="U51" s="152">
        <f>100*(INDEX(TDU_Info!$E$5:$E$111,$T51)/T$11+INDEX(TDU_Info!$F$5:$F$111,$T51))</f>
        <v>3.9520000000000008</v>
      </c>
      <c r="V51" s="152" t="e">
        <v>#N/A</v>
      </c>
      <c r="W51" s="152">
        <v>3.367</v>
      </c>
      <c r="X51" s="152">
        <v>3.3570000000000002</v>
      </c>
      <c r="Y51" s="152">
        <v>3.621</v>
      </c>
      <c r="Z51" s="152" t="e">
        <v>#N/A</v>
      </c>
      <c r="AA51" s="152">
        <v>3.3679999999999999</v>
      </c>
      <c r="AB51" s="152">
        <v>3.3570000000000002</v>
      </c>
      <c r="AC51" s="152">
        <v>3.657</v>
      </c>
      <c r="AD51" s="152" t="e">
        <v>#N/A</v>
      </c>
      <c r="AE51" s="152">
        <v>3.169</v>
      </c>
      <c r="AF51" s="152">
        <v>3.1840000000000002</v>
      </c>
      <c r="AG51" s="152">
        <v>3.3740000000000001</v>
      </c>
      <c r="AH51" s="152" t="e">
        <v>#N/A</v>
      </c>
      <c r="AI51" s="152">
        <v>3.169</v>
      </c>
      <c r="AJ51" s="152">
        <v>3.1840000000000002</v>
      </c>
      <c r="AK51" s="152">
        <v>3.7530000000000001</v>
      </c>
      <c r="AL51" s="152">
        <f t="shared" si="3"/>
        <v>2.4750000000000001</v>
      </c>
      <c r="AM51" s="152">
        <f t="shared" si="4"/>
        <v>2.0288662340817627</v>
      </c>
      <c r="AN51" s="152">
        <v>3.5344767292449881</v>
      </c>
      <c r="AO51" s="152">
        <v>2.8195535455875365</v>
      </c>
      <c r="AP51" s="152">
        <f t="shared" si="11"/>
        <v>7.2079999999999993</v>
      </c>
      <c r="AQ51" s="152"/>
      <c r="AR51" s="152"/>
      <c r="AS51" s="153">
        <f t="shared" si="5"/>
        <v>35</v>
      </c>
      <c r="AT51" s="153">
        <f t="shared" si="6"/>
        <v>1</v>
      </c>
      <c r="AU51" s="153">
        <f t="shared" si="7"/>
        <v>0</v>
      </c>
      <c r="AV51" s="153">
        <f t="shared" si="8"/>
        <v>0</v>
      </c>
      <c r="BA51">
        <f t="shared" si="9"/>
        <v>4</v>
      </c>
      <c r="BB51" s="189">
        <v>43770</v>
      </c>
      <c r="BC51" s="186">
        <v>2.6064039410789315</v>
      </c>
      <c r="BD51" s="186">
        <v>2.8321758552671725</v>
      </c>
      <c r="BE51" s="191">
        <v>43770</v>
      </c>
      <c r="BF51">
        <v>11.99</v>
      </c>
    </row>
    <row r="52" spans="2:58" x14ac:dyDescent="0.25">
      <c r="B52" s="155">
        <f t="shared" si="12"/>
        <v>42771.999305555553</v>
      </c>
      <c r="C52" s="155">
        <f t="shared" si="10"/>
        <v>42771.999305555553</v>
      </c>
      <c r="D52" s="152">
        <f t="shared" si="0"/>
        <v>3.1840000000000002</v>
      </c>
      <c r="E52" s="152"/>
      <c r="F52" s="152"/>
      <c r="G52" s="152"/>
      <c r="H52" s="152" t="e">
        <f t="shared" si="1"/>
        <v>#N/A</v>
      </c>
      <c r="I52" s="152"/>
      <c r="J52" s="152" t="e">
        <f t="shared" si="2"/>
        <v>#N/A</v>
      </c>
      <c r="K52" s="152"/>
      <c r="L52" s="152"/>
      <c r="M52" s="152"/>
      <c r="N52" s="152"/>
      <c r="O52" s="152"/>
      <c r="P52" s="152"/>
      <c r="Q52" s="152"/>
      <c r="R52" s="152"/>
      <c r="S52" s="152"/>
      <c r="T52" s="153" cm="1">
        <f t="array" ref="T52">MATCH(1,(TDU_Info!$C$5:$C$111=$T$6)*(TDU_Info!$B$5:$B$111&lt;=$B52),0)</f>
        <v>104</v>
      </c>
      <c r="U52" s="152">
        <f>100*(INDEX(TDU_Info!$E$5:$E$111,$T52)/T$11+INDEX(TDU_Info!$F$5:$F$111,$T52))</f>
        <v>3.9520000000000008</v>
      </c>
      <c r="V52" s="152" t="e">
        <v>#N/A</v>
      </c>
      <c r="W52" s="152">
        <v>3.367</v>
      </c>
      <c r="X52" s="152">
        <v>3.3570000000000002</v>
      </c>
      <c r="Y52" s="152">
        <v>3.621</v>
      </c>
      <c r="Z52" s="152" t="e">
        <v>#N/A</v>
      </c>
      <c r="AA52" s="152">
        <v>3.3679999999999999</v>
      </c>
      <c r="AB52" s="152">
        <v>3.3570000000000002</v>
      </c>
      <c r="AC52" s="152">
        <v>3.657</v>
      </c>
      <c r="AD52" s="152" t="e">
        <v>#N/A</v>
      </c>
      <c r="AE52" s="152">
        <v>3.169</v>
      </c>
      <c r="AF52" s="152">
        <v>3.1840000000000002</v>
      </c>
      <c r="AG52" s="152">
        <v>3.3740000000000001</v>
      </c>
      <c r="AH52" s="152" t="e">
        <v>#N/A</v>
      </c>
      <c r="AI52" s="152">
        <v>3.169</v>
      </c>
      <c r="AJ52" s="152">
        <v>3.1840000000000002</v>
      </c>
      <c r="AK52" s="152">
        <v>3.7530000000000001</v>
      </c>
      <c r="AL52" s="152">
        <f t="shared" si="3"/>
        <v>2.4750000000000001</v>
      </c>
      <c r="AM52" s="152">
        <f t="shared" si="4"/>
        <v>2.0288662340817627</v>
      </c>
      <c r="AN52" s="152">
        <v>3.5342822200920962</v>
      </c>
      <c r="AO52" s="152">
        <v>2.8188662409982039</v>
      </c>
      <c r="AP52" s="152">
        <f t="shared" si="11"/>
        <v>7.2079999999999993</v>
      </c>
      <c r="AQ52" s="152"/>
      <c r="AR52" s="152"/>
      <c r="AS52" s="153">
        <f t="shared" si="5"/>
        <v>36</v>
      </c>
      <c r="AT52" s="153">
        <f t="shared" si="6"/>
        <v>1</v>
      </c>
      <c r="AU52" s="153">
        <f t="shared" si="7"/>
        <v>0</v>
      </c>
      <c r="AV52" s="153">
        <f t="shared" si="8"/>
        <v>0</v>
      </c>
      <c r="BA52">
        <f t="shared" si="9"/>
        <v>5</v>
      </c>
      <c r="BB52" s="189">
        <v>43800</v>
      </c>
      <c r="BC52" s="186">
        <v>1.7296890687055437</v>
      </c>
      <c r="BD52" s="186">
        <v>1.7519266129997677</v>
      </c>
      <c r="BE52" s="191">
        <v>43800</v>
      </c>
      <c r="BF52">
        <v>11.71</v>
      </c>
    </row>
    <row r="53" spans="2:58" x14ac:dyDescent="0.25">
      <c r="B53" s="155">
        <f t="shared" si="12"/>
        <v>42772.999305555553</v>
      </c>
      <c r="C53" s="155">
        <f t="shared" si="10"/>
        <v>42772.999305555553</v>
      </c>
      <c r="D53" s="152">
        <f t="shared" si="0"/>
        <v>3.1840000000000002</v>
      </c>
      <c r="E53" s="152"/>
      <c r="F53" s="152"/>
      <c r="G53" s="152"/>
      <c r="H53" s="152" t="e">
        <f t="shared" si="1"/>
        <v>#N/A</v>
      </c>
      <c r="I53" s="152"/>
      <c r="J53" s="152" t="e">
        <f t="shared" si="2"/>
        <v>#N/A</v>
      </c>
      <c r="K53" s="152"/>
      <c r="L53" s="152"/>
      <c r="M53" s="152"/>
      <c r="N53" s="152"/>
      <c r="O53" s="152"/>
      <c r="P53" s="152"/>
      <c r="Q53" s="152"/>
      <c r="R53" s="152"/>
      <c r="S53" s="152"/>
      <c r="T53" s="153" cm="1">
        <f t="array" ref="T53">MATCH(1,(TDU_Info!$C$5:$C$111=$T$6)*(TDU_Info!$B$5:$B$111&lt;=$B53),0)</f>
        <v>104</v>
      </c>
      <c r="U53" s="152">
        <f>100*(INDEX(TDU_Info!$E$5:$E$111,$T53)/T$11+INDEX(TDU_Info!$F$5:$F$111,$T53))</f>
        <v>3.9520000000000008</v>
      </c>
      <c r="V53" s="152" t="e">
        <v>#N/A</v>
      </c>
      <c r="W53" s="152">
        <v>3.367</v>
      </c>
      <c r="X53" s="152">
        <v>3.3570000000000002</v>
      </c>
      <c r="Y53" s="152">
        <v>3.621</v>
      </c>
      <c r="Z53" s="152" t="e">
        <v>#N/A</v>
      </c>
      <c r="AA53" s="152">
        <v>3.3679999999999999</v>
      </c>
      <c r="AB53" s="152">
        <v>3.3570000000000002</v>
      </c>
      <c r="AC53" s="152">
        <v>3.657</v>
      </c>
      <c r="AD53" s="152" t="e">
        <v>#N/A</v>
      </c>
      <c r="AE53" s="152">
        <v>3.169</v>
      </c>
      <c r="AF53" s="152">
        <v>3.1840000000000002</v>
      </c>
      <c r="AG53" s="152">
        <v>3.3740000000000001</v>
      </c>
      <c r="AH53" s="152" t="e">
        <v>#N/A</v>
      </c>
      <c r="AI53" s="152">
        <v>3.169</v>
      </c>
      <c r="AJ53" s="152">
        <v>3.1840000000000002</v>
      </c>
      <c r="AK53" s="152">
        <v>3.7530000000000001</v>
      </c>
      <c r="AL53" s="152">
        <f t="shared" si="3"/>
        <v>2.4750000000000001</v>
      </c>
      <c r="AM53" s="152">
        <f t="shared" si="4"/>
        <v>2.0288662340817627</v>
      </c>
      <c r="AN53" s="152">
        <v>3.5410124209885772</v>
      </c>
      <c r="AO53" s="152">
        <v>2.8366213121103838</v>
      </c>
      <c r="AP53" s="152">
        <f t="shared" si="11"/>
        <v>7.2079999999999993</v>
      </c>
      <c r="AQ53" s="152"/>
      <c r="AR53" s="152"/>
      <c r="AS53" s="153">
        <f t="shared" si="5"/>
        <v>37</v>
      </c>
      <c r="AT53" s="153">
        <f t="shared" si="6"/>
        <v>1</v>
      </c>
      <c r="AU53" s="153">
        <f t="shared" si="7"/>
        <v>0</v>
      </c>
      <c r="AV53" s="153">
        <f t="shared" si="8"/>
        <v>0</v>
      </c>
      <c r="BA53">
        <f t="shared" si="9"/>
        <v>6</v>
      </c>
      <c r="BB53" s="189">
        <v>43831</v>
      </c>
      <c r="BC53" s="186">
        <v>1.6927823435365283</v>
      </c>
      <c r="BD53" s="186">
        <v>1.7297537178328877</v>
      </c>
      <c r="BE53" s="191">
        <v>43831</v>
      </c>
      <c r="BF53">
        <v>11.46</v>
      </c>
    </row>
    <row r="54" spans="2:58" x14ac:dyDescent="0.25">
      <c r="B54" s="155">
        <f t="shared" si="12"/>
        <v>42773.999305555553</v>
      </c>
      <c r="C54" s="155">
        <f t="shared" si="10"/>
        <v>42773.999305555553</v>
      </c>
      <c r="D54" s="152">
        <f t="shared" si="0"/>
        <v>3.1840000000000002</v>
      </c>
      <c r="E54" s="152"/>
      <c r="F54" s="152"/>
      <c r="G54" s="152"/>
      <c r="H54" s="152" t="e">
        <f t="shared" si="1"/>
        <v>#N/A</v>
      </c>
      <c r="I54" s="152"/>
      <c r="J54" s="152" t="e">
        <f t="shared" si="2"/>
        <v>#N/A</v>
      </c>
      <c r="K54" s="152"/>
      <c r="L54" s="152"/>
      <c r="M54" s="152"/>
      <c r="N54" s="152"/>
      <c r="O54" s="152"/>
      <c r="P54" s="152"/>
      <c r="Q54" s="152"/>
      <c r="R54" s="152"/>
      <c r="S54" s="152"/>
      <c r="T54" s="153" cm="1">
        <f t="array" ref="T54">MATCH(1,(TDU_Info!$C$5:$C$111=$T$6)*(TDU_Info!$B$5:$B$111&lt;=$B54),0)</f>
        <v>104</v>
      </c>
      <c r="U54" s="152">
        <f>100*(INDEX(TDU_Info!$E$5:$E$111,$T54)/T$11+INDEX(TDU_Info!$F$5:$F$111,$T54))</f>
        <v>3.9520000000000008</v>
      </c>
      <c r="V54" s="152">
        <v>1.466</v>
      </c>
      <c r="W54" s="152">
        <v>3.367</v>
      </c>
      <c r="X54" s="152">
        <v>3.3570000000000002</v>
      </c>
      <c r="Y54" s="152">
        <v>3.621</v>
      </c>
      <c r="Z54" s="152">
        <v>2.073</v>
      </c>
      <c r="AA54" s="152">
        <v>3.3679999999999999</v>
      </c>
      <c r="AB54" s="152">
        <v>3.3570000000000002</v>
      </c>
      <c r="AC54" s="152">
        <v>3.657</v>
      </c>
      <c r="AD54" s="152">
        <v>1.383</v>
      </c>
      <c r="AE54" s="152">
        <v>3.169</v>
      </c>
      <c r="AF54" s="152">
        <v>3.1840000000000002</v>
      </c>
      <c r="AG54" s="152">
        <v>3.3740000000000001</v>
      </c>
      <c r="AH54" s="152">
        <v>1.9870000000000001</v>
      </c>
      <c r="AI54" s="152">
        <v>3.169</v>
      </c>
      <c r="AJ54" s="152">
        <v>3.1840000000000002</v>
      </c>
      <c r="AK54" s="152">
        <v>3.7530000000000001</v>
      </c>
      <c r="AL54" s="152">
        <f t="shared" si="3"/>
        <v>2.4750000000000001</v>
      </c>
      <c r="AM54" s="152">
        <f t="shared" si="4"/>
        <v>2.0288662340817627</v>
      </c>
      <c r="AN54" s="152">
        <v>3.5443525455233571</v>
      </c>
      <c r="AO54" s="152">
        <v>2.8408618802131453</v>
      </c>
      <c r="AP54" s="152">
        <f t="shared" si="11"/>
        <v>7.2079999999999993</v>
      </c>
      <c r="AQ54" s="152"/>
      <c r="AR54" s="152"/>
      <c r="AS54" s="153">
        <f t="shared" si="5"/>
        <v>38</v>
      </c>
      <c r="AT54" s="153">
        <f t="shared" si="6"/>
        <v>1</v>
      </c>
      <c r="AU54" s="153">
        <f t="shared" si="7"/>
        <v>0</v>
      </c>
      <c r="AV54" s="153">
        <f t="shared" si="8"/>
        <v>0</v>
      </c>
      <c r="BA54">
        <f t="shared" si="9"/>
        <v>7</v>
      </c>
      <c r="BB54" s="189">
        <v>43862</v>
      </c>
      <c r="BC54" s="186">
        <v>1.9753137573623702</v>
      </c>
      <c r="BD54" s="186">
        <v>2.0282197676835727</v>
      </c>
      <c r="BE54" s="191">
        <v>43862</v>
      </c>
      <c r="BF54">
        <v>11.72</v>
      </c>
    </row>
    <row r="55" spans="2:58" x14ac:dyDescent="0.25">
      <c r="B55" s="155">
        <f t="shared" si="12"/>
        <v>42774.999305555553</v>
      </c>
      <c r="C55" s="155">
        <f t="shared" si="10"/>
        <v>42774.999305555553</v>
      </c>
      <c r="D55" s="152">
        <f t="shared" si="0"/>
        <v>3.1840000000000002</v>
      </c>
      <c r="E55" s="152"/>
      <c r="F55" s="152"/>
      <c r="G55" s="152"/>
      <c r="H55" s="152" t="e">
        <f t="shared" si="1"/>
        <v>#N/A</v>
      </c>
      <c r="I55" s="152"/>
      <c r="J55" s="152" t="e">
        <f t="shared" si="2"/>
        <v>#N/A</v>
      </c>
      <c r="K55" s="152"/>
      <c r="L55" s="152"/>
      <c r="M55" s="152"/>
      <c r="N55" s="152"/>
      <c r="O55" s="152"/>
      <c r="P55" s="152"/>
      <c r="Q55" s="152"/>
      <c r="R55" s="152"/>
      <c r="S55" s="152"/>
      <c r="T55" s="153" cm="1">
        <f t="array" ref="T55">MATCH(1,(TDU_Info!$C$5:$C$111=$T$6)*(TDU_Info!$B$5:$B$111&lt;=$B55),0)</f>
        <v>104</v>
      </c>
      <c r="U55" s="152">
        <f>100*(INDEX(TDU_Info!$E$5:$E$111,$T55)/T$11+INDEX(TDU_Info!$F$5:$F$111,$T55))</f>
        <v>3.9520000000000008</v>
      </c>
      <c r="V55" s="152">
        <v>1.466</v>
      </c>
      <c r="W55" s="152">
        <v>3.367</v>
      </c>
      <c r="X55" s="152">
        <v>3.3570000000000002</v>
      </c>
      <c r="Y55" s="152">
        <v>3.621</v>
      </c>
      <c r="Z55" s="152">
        <v>2.073</v>
      </c>
      <c r="AA55" s="152">
        <v>3.3679999999999999</v>
      </c>
      <c r="AB55" s="152">
        <v>3.3570000000000002</v>
      </c>
      <c r="AC55" s="152">
        <v>3.657</v>
      </c>
      <c r="AD55" s="152">
        <v>1.383</v>
      </c>
      <c r="AE55" s="152">
        <v>3.169</v>
      </c>
      <c r="AF55" s="152">
        <v>3.1840000000000002</v>
      </c>
      <c r="AG55" s="152">
        <v>3.3740000000000001</v>
      </c>
      <c r="AH55" s="152">
        <v>1.9870000000000001</v>
      </c>
      <c r="AI55" s="152">
        <v>3.169</v>
      </c>
      <c r="AJ55" s="152">
        <v>3.1840000000000002</v>
      </c>
      <c r="AK55" s="152">
        <v>3.7530000000000001</v>
      </c>
      <c r="AL55" s="152">
        <f t="shared" si="3"/>
        <v>2.4750000000000001</v>
      </c>
      <c r="AM55" s="152">
        <f t="shared" si="4"/>
        <v>2.0288662340817627</v>
      </c>
      <c r="AN55" s="152">
        <v>3.5430464890120734</v>
      </c>
      <c r="AO55" s="152">
        <v>2.8434484956415202</v>
      </c>
      <c r="AP55" s="152">
        <f t="shared" si="11"/>
        <v>7.2079999999999993</v>
      </c>
      <c r="AQ55" s="152"/>
      <c r="AR55" s="152"/>
      <c r="AS55" s="153">
        <f t="shared" si="5"/>
        <v>39</v>
      </c>
      <c r="AT55" s="153">
        <f t="shared" si="6"/>
        <v>1</v>
      </c>
      <c r="AU55" s="153">
        <f t="shared" si="7"/>
        <v>0</v>
      </c>
      <c r="AV55" s="153">
        <f t="shared" si="8"/>
        <v>0</v>
      </c>
      <c r="BA55">
        <f t="shared" si="9"/>
        <v>8</v>
      </c>
      <c r="BB55" s="189">
        <v>43891</v>
      </c>
      <c r="BC55" s="186">
        <v>2.9990723195534388</v>
      </c>
      <c r="BD55" s="186">
        <v>2.7092044137592506</v>
      </c>
      <c r="BE55" s="191">
        <v>43891</v>
      </c>
      <c r="BF55">
        <v>11.81</v>
      </c>
    </row>
    <row r="56" spans="2:58" x14ac:dyDescent="0.25">
      <c r="B56" s="155">
        <f t="shared" si="12"/>
        <v>42775.999305555553</v>
      </c>
      <c r="C56" s="155">
        <f t="shared" si="10"/>
        <v>42775.999305555553</v>
      </c>
      <c r="D56" s="152">
        <f t="shared" si="0"/>
        <v>3.1840000000000002</v>
      </c>
      <c r="E56" s="152"/>
      <c r="F56" s="152"/>
      <c r="G56" s="152"/>
      <c r="H56" s="152" t="e">
        <f t="shared" si="1"/>
        <v>#N/A</v>
      </c>
      <c r="I56" s="152"/>
      <c r="J56" s="152" t="e">
        <f t="shared" si="2"/>
        <v>#N/A</v>
      </c>
      <c r="K56" s="152"/>
      <c r="L56" s="152"/>
      <c r="M56" s="152"/>
      <c r="N56" s="152"/>
      <c r="O56" s="152"/>
      <c r="P56" s="152"/>
      <c r="Q56" s="152"/>
      <c r="R56" s="152"/>
      <c r="S56" s="152"/>
      <c r="T56" s="153" cm="1">
        <f t="array" ref="T56">MATCH(1,(TDU_Info!$C$5:$C$111=$T$6)*(TDU_Info!$B$5:$B$111&lt;=$B56),0)</f>
        <v>104</v>
      </c>
      <c r="U56" s="152">
        <f>100*(INDEX(TDU_Info!$E$5:$E$111,$T56)/T$11+INDEX(TDU_Info!$F$5:$F$111,$T56))</f>
        <v>3.9520000000000008</v>
      </c>
      <c r="V56" s="152">
        <v>1.466</v>
      </c>
      <c r="W56" s="152">
        <v>3.367</v>
      </c>
      <c r="X56" s="152">
        <v>3.3570000000000002</v>
      </c>
      <c r="Y56" s="152">
        <v>3.621</v>
      </c>
      <c r="Z56" s="152">
        <v>2.073</v>
      </c>
      <c r="AA56" s="152">
        <v>3.3679999999999999</v>
      </c>
      <c r="AB56" s="152">
        <v>3.3570000000000002</v>
      </c>
      <c r="AC56" s="152">
        <v>3.657</v>
      </c>
      <c r="AD56" s="152">
        <v>1.383</v>
      </c>
      <c r="AE56" s="152">
        <v>3.169</v>
      </c>
      <c r="AF56" s="152">
        <v>3.1840000000000002</v>
      </c>
      <c r="AG56" s="152">
        <v>3.3740000000000001</v>
      </c>
      <c r="AH56" s="152">
        <v>1.9870000000000001</v>
      </c>
      <c r="AI56" s="152">
        <v>3.169</v>
      </c>
      <c r="AJ56" s="152">
        <v>3.1840000000000002</v>
      </c>
      <c r="AK56" s="152">
        <v>3.7530000000000001</v>
      </c>
      <c r="AL56" s="152">
        <f t="shared" si="3"/>
        <v>2.4750000000000001</v>
      </c>
      <c r="AM56" s="152">
        <f t="shared" si="4"/>
        <v>2.0288662340817627</v>
      </c>
      <c r="AN56" s="152">
        <v>3.5416200941886551</v>
      </c>
      <c r="AO56" s="152">
        <v>2.8435179561327106</v>
      </c>
      <c r="AP56" s="152">
        <f t="shared" si="11"/>
        <v>7.2079999999999993</v>
      </c>
      <c r="AQ56" s="152"/>
      <c r="AR56" s="152"/>
      <c r="AS56" s="153">
        <f t="shared" si="5"/>
        <v>40</v>
      </c>
      <c r="AT56" s="153">
        <f t="shared" si="6"/>
        <v>1</v>
      </c>
      <c r="AU56" s="153">
        <f t="shared" si="7"/>
        <v>0</v>
      </c>
      <c r="AV56" s="153">
        <f t="shared" si="8"/>
        <v>0</v>
      </c>
      <c r="BA56">
        <f t="shared" si="9"/>
        <v>9</v>
      </c>
      <c r="BB56" s="189">
        <v>43922</v>
      </c>
      <c r="BC56" s="186">
        <v>2.4059883665836317</v>
      </c>
      <c r="BD56" s="186">
        <v>2.1447160144830657</v>
      </c>
      <c r="BE56" s="191">
        <v>43922</v>
      </c>
      <c r="BF56">
        <v>12.04</v>
      </c>
    </row>
    <row r="57" spans="2:58" x14ac:dyDescent="0.25">
      <c r="B57" s="155">
        <f t="shared" si="12"/>
        <v>42776.999305555553</v>
      </c>
      <c r="C57" s="155">
        <f t="shared" si="10"/>
        <v>42776.999305555553</v>
      </c>
      <c r="D57" s="152">
        <f t="shared" si="0"/>
        <v>3.1840000000000002</v>
      </c>
      <c r="E57" s="152"/>
      <c r="F57" s="152"/>
      <c r="G57" s="152"/>
      <c r="H57" s="152" t="e">
        <f t="shared" si="1"/>
        <v>#N/A</v>
      </c>
      <c r="I57" s="152"/>
      <c r="J57" s="152" t="e">
        <f t="shared" si="2"/>
        <v>#N/A</v>
      </c>
      <c r="K57" s="152"/>
      <c r="L57" s="152"/>
      <c r="M57" s="152"/>
      <c r="N57" s="152"/>
      <c r="O57" s="152"/>
      <c r="P57" s="152"/>
      <c r="Q57" s="152"/>
      <c r="R57" s="152"/>
      <c r="S57" s="152"/>
      <c r="T57" s="153" cm="1">
        <f t="array" ref="T57">MATCH(1,(TDU_Info!$C$5:$C$111=$T$6)*(TDU_Info!$B$5:$B$111&lt;=$B57),0)</f>
        <v>104</v>
      </c>
      <c r="U57" s="152">
        <f>100*(INDEX(TDU_Info!$E$5:$E$111,$T57)/T$11+INDEX(TDU_Info!$F$5:$F$111,$T57))</f>
        <v>3.9520000000000008</v>
      </c>
      <c r="V57" s="152">
        <v>1.466</v>
      </c>
      <c r="W57" s="152">
        <v>3.367</v>
      </c>
      <c r="X57" s="152">
        <v>3.3570000000000002</v>
      </c>
      <c r="Y57" s="152">
        <v>3.621</v>
      </c>
      <c r="Z57" s="152">
        <v>2.073</v>
      </c>
      <c r="AA57" s="152">
        <v>3.3679999999999999</v>
      </c>
      <c r="AB57" s="152">
        <v>3.3570000000000002</v>
      </c>
      <c r="AC57" s="152">
        <v>3.657</v>
      </c>
      <c r="AD57" s="152">
        <v>1.383</v>
      </c>
      <c r="AE57" s="152">
        <v>3.169</v>
      </c>
      <c r="AF57" s="152">
        <v>3.1840000000000002</v>
      </c>
      <c r="AG57" s="152">
        <v>3.3740000000000001</v>
      </c>
      <c r="AH57" s="152">
        <v>1.9870000000000001</v>
      </c>
      <c r="AI57" s="152">
        <v>3.169</v>
      </c>
      <c r="AJ57" s="152">
        <v>3.1840000000000002</v>
      </c>
      <c r="AK57" s="152">
        <v>3.7530000000000001</v>
      </c>
      <c r="AL57" s="152">
        <f t="shared" si="3"/>
        <v>2.4750000000000001</v>
      </c>
      <c r="AM57" s="152">
        <f t="shared" si="4"/>
        <v>2.0288662340817627</v>
      </c>
      <c r="AN57" s="152">
        <v>3.5417352360326038</v>
      </c>
      <c r="AO57" s="152">
        <v>2.8432944903140656</v>
      </c>
      <c r="AP57" s="152">
        <f t="shared" si="11"/>
        <v>7.2079999999999993</v>
      </c>
      <c r="AQ57" s="152"/>
      <c r="AR57" s="152"/>
      <c r="AS57" s="153">
        <f t="shared" si="5"/>
        <v>41</v>
      </c>
      <c r="AT57" s="153">
        <f t="shared" si="6"/>
        <v>1</v>
      </c>
      <c r="AU57" s="153">
        <f t="shared" si="7"/>
        <v>0</v>
      </c>
      <c r="AV57" s="153">
        <f t="shared" si="8"/>
        <v>0</v>
      </c>
      <c r="BA57">
        <f t="shared" si="9"/>
        <v>10</v>
      </c>
      <c r="BB57" s="189">
        <v>43952</v>
      </c>
      <c r="BC57" s="186">
        <v>2.423479626040788</v>
      </c>
      <c r="BD57" s="186">
        <v>1.8798158980185364</v>
      </c>
      <c r="BE57" s="191">
        <v>43952</v>
      </c>
      <c r="BF57">
        <v>11.79</v>
      </c>
    </row>
    <row r="58" spans="2:58" x14ac:dyDescent="0.25">
      <c r="B58" s="155">
        <f t="shared" si="12"/>
        <v>42777.999305555553</v>
      </c>
      <c r="C58" s="155">
        <f t="shared" si="10"/>
        <v>42777.999305555553</v>
      </c>
      <c r="D58" s="152">
        <f t="shared" si="0"/>
        <v>3.1840000000000002</v>
      </c>
      <c r="E58" s="152"/>
      <c r="F58" s="152"/>
      <c r="G58" s="152"/>
      <c r="H58" s="152" t="e">
        <f t="shared" si="1"/>
        <v>#N/A</v>
      </c>
      <c r="I58" s="152"/>
      <c r="J58" s="152" t="e">
        <f t="shared" si="2"/>
        <v>#N/A</v>
      </c>
      <c r="K58" s="152"/>
      <c r="L58" s="152"/>
      <c r="M58" s="152"/>
      <c r="N58" s="152"/>
      <c r="O58" s="152"/>
      <c r="P58" s="152"/>
      <c r="Q58" s="152"/>
      <c r="R58" s="152"/>
      <c r="S58" s="152"/>
      <c r="T58" s="153" cm="1">
        <f t="array" ref="T58">MATCH(1,(TDU_Info!$C$5:$C$111=$T$6)*(TDU_Info!$B$5:$B$111&lt;=$B58),0)</f>
        <v>104</v>
      </c>
      <c r="U58" s="152">
        <f>100*(INDEX(TDU_Info!$E$5:$E$111,$T58)/T$11+INDEX(TDU_Info!$F$5:$F$111,$T58))</f>
        <v>3.9520000000000008</v>
      </c>
      <c r="V58" s="152">
        <v>1.466</v>
      </c>
      <c r="W58" s="152">
        <v>3.367</v>
      </c>
      <c r="X58" s="152">
        <v>3.3570000000000002</v>
      </c>
      <c r="Y58" s="152">
        <v>3.621</v>
      </c>
      <c r="Z58" s="152">
        <v>2.073</v>
      </c>
      <c r="AA58" s="152">
        <v>3.3679999999999999</v>
      </c>
      <c r="AB58" s="152">
        <v>3.3570000000000002</v>
      </c>
      <c r="AC58" s="152">
        <v>3.657</v>
      </c>
      <c r="AD58" s="152">
        <v>1.383</v>
      </c>
      <c r="AE58" s="152">
        <v>3.169</v>
      </c>
      <c r="AF58" s="152">
        <v>3.1840000000000002</v>
      </c>
      <c r="AG58" s="152">
        <v>3.3740000000000001</v>
      </c>
      <c r="AH58" s="152">
        <v>1.9870000000000001</v>
      </c>
      <c r="AI58" s="152">
        <v>3.169</v>
      </c>
      <c r="AJ58" s="152">
        <v>3.1840000000000002</v>
      </c>
      <c r="AK58" s="152">
        <v>3.7530000000000001</v>
      </c>
      <c r="AL58" s="152">
        <f t="shared" si="3"/>
        <v>2.4750000000000001</v>
      </c>
      <c r="AM58" s="152">
        <f t="shared" si="4"/>
        <v>2.0288662340817627</v>
      </c>
      <c r="AN58" s="152">
        <v>3.5463596538096471</v>
      </c>
      <c r="AO58" s="152">
        <v>2.8518470950784738</v>
      </c>
      <c r="AP58" s="152">
        <f t="shared" si="11"/>
        <v>7.2079999999999993</v>
      </c>
      <c r="AQ58" s="152"/>
      <c r="AR58" s="152"/>
      <c r="AS58" s="153">
        <f t="shared" si="5"/>
        <v>42</v>
      </c>
      <c r="AT58" s="153">
        <f t="shared" si="6"/>
        <v>1</v>
      </c>
      <c r="AU58" s="153">
        <f t="shared" si="7"/>
        <v>0</v>
      </c>
      <c r="AV58" s="153">
        <f t="shared" si="8"/>
        <v>0</v>
      </c>
      <c r="BA58">
        <f t="shared" si="9"/>
        <v>11</v>
      </c>
      <c r="BB58" s="189">
        <v>43983</v>
      </c>
      <c r="BC58" s="186">
        <v>1.7170284505728992</v>
      </c>
      <c r="BD58" s="186">
        <v>1.6800290518209657</v>
      </c>
      <c r="BE58" s="191">
        <v>43983</v>
      </c>
      <c r="BF58">
        <v>11.76</v>
      </c>
    </row>
    <row r="59" spans="2:58" x14ac:dyDescent="0.25">
      <c r="B59" s="155">
        <f t="shared" si="12"/>
        <v>42778.999305555553</v>
      </c>
      <c r="C59" s="155">
        <f t="shared" si="10"/>
        <v>42778.999305555553</v>
      </c>
      <c r="D59" s="152">
        <f t="shared" si="0"/>
        <v>3.1840000000000002</v>
      </c>
      <c r="E59" s="152"/>
      <c r="F59" s="152"/>
      <c r="G59" s="152"/>
      <c r="H59" s="152" t="e">
        <f t="shared" si="1"/>
        <v>#N/A</v>
      </c>
      <c r="I59" s="152"/>
      <c r="J59" s="152" t="e">
        <f t="shared" si="2"/>
        <v>#N/A</v>
      </c>
      <c r="K59" s="152"/>
      <c r="L59" s="152"/>
      <c r="M59" s="152"/>
      <c r="N59" s="152"/>
      <c r="O59" s="152"/>
      <c r="P59" s="152"/>
      <c r="Q59" s="152"/>
      <c r="R59" s="152"/>
      <c r="S59" s="152"/>
      <c r="T59" s="153" cm="1">
        <f t="array" ref="T59">MATCH(1,(TDU_Info!$C$5:$C$111=$T$6)*(TDU_Info!$B$5:$B$111&lt;=$B59),0)</f>
        <v>104</v>
      </c>
      <c r="U59" s="152">
        <f>100*(INDEX(TDU_Info!$E$5:$E$111,$T59)/T$11+INDEX(TDU_Info!$F$5:$F$111,$T59))</f>
        <v>3.9520000000000008</v>
      </c>
      <c r="V59" s="152">
        <v>1.466</v>
      </c>
      <c r="W59" s="152">
        <v>3.367</v>
      </c>
      <c r="X59" s="152">
        <v>3.3570000000000002</v>
      </c>
      <c r="Y59" s="152">
        <v>3.621</v>
      </c>
      <c r="Z59" s="152">
        <v>2.073</v>
      </c>
      <c r="AA59" s="152">
        <v>3.3679999999999999</v>
      </c>
      <c r="AB59" s="152">
        <v>3.3570000000000002</v>
      </c>
      <c r="AC59" s="152">
        <v>3.657</v>
      </c>
      <c r="AD59" s="152">
        <v>1.383</v>
      </c>
      <c r="AE59" s="152">
        <v>3.169</v>
      </c>
      <c r="AF59" s="152">
        <v>3.1840000000000002</v>
      </c>
      <c r="AG59" s="152">
        <v>3.3740000000000001</v>
      </c>
      <c r="AH59" s="152">
        <v>1.9870000000000001</v>
      </c>
      <c r="AI59" s="152">
        <v>3.169</v>
      </c>
      <c r="AJ59" s="152">
        <v>3.1840000000000002</v>
      </c>
      <c r="AK59" s="152">
        <v>3.7530000000000001</v>
      </c>
      <c r="AL59" s="152">
        <f t="shared" si="3"/>
        <v>2.4750000000000001</v>
      </c>
      <c r="AM59" s="152">
        <f t="shared" si="4"/>
        <v>2.0288662340817627</v>
      </c>
      <c r="AN59" s="152">
        <v>3.5504861773136556</v>
      </c>
      <c r="AO59" s="152">
        <v>2.8556973146022964</v>
      </c>
      <c r="AP59" s="152">
        <f t="shared" si="11"/>
        <v>7.2079999999999993</v>
      </c>
      <c r="AQ59" s="152"/>
      <c r="AR59" s="152"/>
      <c r="AS59" s="153">
        <f t="shared" si="5"/>
        <v>43</v>
      </c>
      <c r="AT59" s="153">
        <f t="shared" si="6"/>
        <v>1</v>
      </c>
      <c r="AU59" s="153">
        <f t="shared" si="7"/>
        <v>0</v>
      </c>
      <c r="AV59" s="153">
        <f t="shared" si="8"/>
        <v>0</v>
      </c>
      <c r="BA59">
        <f t="shared" si="9"/>
        <v>12</v>
      </c>
      <c r="BB59" s="189">
        <v>44013</v>
      </c>
      <c r="BC59" s="186">
        <v>2.2391894105998285</v>
      </c>
      <c r="BD59" s="186">
        <v>2.2084388714875427</v>
      </c>
      <c r="BE59" s="191">
        <v>44013</v>
      </c>
      <c r="BF59">
        <v>11.59</v>
      </c>
    </row>
    <row r="60" spans="2:58" x14ac:dyDescent="0.25">
      <c r="B60" s="155">
        <f t="shared" si="12"/>
        <v>42779.999305555553</v>
      </c>
      <c r="C60" s="155">
        <f t="shared" si="10"/>
        <v>42779.999305555553</v>
      </c>
      <c r="D60" s="152">
        <f t="shared" si="0"/>
        <v>3.1840000000000002</v>
      </c>
      <c r="E60" s="152"/>
      <c r="F60" s="152"/>
      <c r="G60" s="152"/>
      <c r="H60" s="152" t="e">
        <f t="shared" si="1"/>
        <v>#N/A</v>
      </c>
      <c r="I60" s="152"/>
      <c r="J60" s="152" t="e">
        <f t="shared" si="2"/>
        <v>#N/A</v>
      </c>
      <c r="K60" s="152"/>
      <c r="L60" s="152"/>
      <c r="M60" s="152"/>
      <c r="N60" s="152"/>
      <c r="O60" s="152"/>
      <c r="P60" s="152"/>
      <c r="Q60" s="152"/>
      <c r="R60" s="152"/>
      <c r="S60" s="152"/>
      <c r="T60" s="153" cm="1">
        <f t="array" ref="T60">MATCH(1,(TDU_Info!$C$5:$C$111=$T$6)*(TDU_Info!$B$5:$B$111&lt;=$B60),0)</f>
        <v>104</v>
      </c>
      <c r="U60" s="152">
        <f>100*(INDEX(TDU_Info!$E$5:$E$111,$T60)/T$11+INDEX(TDU_Info!$F$5:$F$111,$T60))</f>
        <v>3.9520000000000008</v>
      </c>
      <c r="V60" s="152">
        <v>1.466</v>
      </c>
      <c r="W60" s="152">
        <v>3.367</v>
      </c>
      <c r="X60" s="152">
        <v>3.3570000000000002</v>
      </c>
      <c r="Y60" s="152">
        <v>3.621</v>
      </c>
      <c r="Z60" s="152">
        <v>2.073</v>
      </c>
      <c r="AA60" s="152">
        <v>3.3679999999999999</v>
      </c>
      <c r="AB60" s="152">
        <v>3.3570000000000002</v>
      </c>
      <c r="AC60" s="152">
        <v>3.657</v>
      </c>
      <c r="AD60" s="152">
        <v>1.383</v>
      </c>
      <c r="AE60" s="152">
        <v>3.169</v>
      </c>
      <c r="AF60" s="152">
        <v>3.1840000000000002</v>
      </c>
      <c r="AG60" s="152">
        <v>3.3740000000000001</v>
      </c>
      <c r="AH60" s="152">
        <v>1.9870000000000001</v>
      </c>
      <c r="AI60" s="152">
        <v>3.169</v>
      </c>
      <c r="AJ60" s="152">
        <v>3.1840000000000002</v>
      </c>
      <c r="AK60" s="152">
        <v>3.7530000000000001</v>
      </c>
      <c r="AL60" s="152">
        <f t="shared" si="3"/>
        <v>2.4750000000000001</v>
      </c>
      <c r="AM60" s="152">
        <f t="shared" si="4"/>
        <v>2.0288662340817627</v>
      </c>
      <c r="AN60" s="152">
        <v>3.5504496509180945</v>
      </c>
      <c r="AO60" s="152">
        <v>2.8572518114118388</v>
      </c>
      <c r="AP60" s="152">
        <f t="shared" si="11"/>
        <v>7.2079999999999993</v>
      </c>
      <c r="AQ60" s="152"/>
      <c r="AR60" s="152"/>
      <c r="AS60" s="153">
        <f t="shared" si="5"/>
        <v>44</v>
      </c>
      <c r="AT60" s="153">
        <f t="shared" si="6"/>
        <v>1</v>
      </c>
      <c r="AU60" s="153">
        <f t="shared" si="7"/>
        <v>0</v>
      </c>
      <c r="AV60" s="153">
        <f t="shared" si="8"/>
        <v>0</v>
      </c>
      <c r="BA60">
        <f t="shared" si="9"/>
        <v>13</v>
      </c>
      <c r="BB60" s="189">
        <v>44044</v>
      </c>
      <c r="BC60" s="186">
        <v>4.4652538615093755</v>
      </c>
      <c r="BD60" s="186">
        <v>4.4073291359642797</v>
      </c>
      <c r="BE60" s="191">
        <v>44044</v>
      </c>
      <c r="BF60">
        <v>11.5</v>
      </c>
    </row>
    <row r="61" spans="2:58" x14ac:dyDescent="0.25">
      <c r="B61" s="155">
        <f t="shared" si="12"/>
        <v>42780.999305555553</v>
      </c>
      <c r="C61" s="155">
        <f t="shared" si="10"/>
        <v>42780.999305555553</v>
      </c>
      <c r="D61" s="152">
        <f t="shared" si="0"/>
        <v>3.1840000000000002</v>
      </c>
      <c r="E61" s="152"/>
      <c r="F61" s="152"/>
      <c r="G61" s="152"/>
      <c r="H61" s="152" t="e">
        <f t="shared" si="1"/>
        <v>#N/A</v>
      </c>
      <c r="I61" s="152"/>
      <c r="J61" s="152" t="e">
        <f t="shared" si="2"/>
        <v>#N/A</v>
      </c>
      <c r="K61" s="152"/>
      <c r="L61" s="152"/>
      <c r="M61" s="152"/>
      <c r="N61" s="152"/>
      <c r="O61" s="152"/>
      <c r="P61" s="152"/>
      <c r="Q61" s="152"/>
      <c r="R61" s="152"/>
      <c r="S61" s="152"/>
      <c r="T61" s="153" cm="1">
        <f t="array" ref="T61">MATCH(1,(TDU_Info!$C$5:$C$111=$T$6)*(TDU_Info!$B$5:$B$111&lt;=$B61),0)</f>
        <v>104</v>
      </c>
      <c r="U61" s="152">
        <f>100*(INDEX(TDU_Info!$E$5:$E$111,$T61)/T$11+INDEX(TDU_Info!$F$5:$F$111,$T61))</f>
        <v>3.9520000000000008</v>
      </c>
      <c r="V61" s="152">
        <v>1.466</v>
      </c>
      <c r="W61" s="152">
        <v>3.367</v>
      </c>
      <c r="X61" s="152">
        <v>3.3570000000000002</v>
      </c>
      <c r="Y61" s="152">
        <v>3.621</v>
      </c>
      <c r="Z61" s="152">
        <v>2.073</v>
      </c>
      <c r="AA61" s="152">
        <v>3.3679999999999999</v>
      </c>
      <c r="AB61" s="152">
        <v>3.3570000000000002</v>
      </c>
      <c r="AC61" s="152">
        <v>3.657</v>
      </c>
      <c r="AD61" s="152">
        <v>1.383</v>
      </c>
      <c r="AE61" s="152">
        <v>3.169</v>
      </c>
      <c r="AF61" s="152">
        <v>3.1840000000000002</v>
      </c>
      <c r="AG61" s="152">
        <v>3.3740000000000001</v>
      </c>
      <c r="AH61" s="152">
        <v>1.9870000000000001</v>
      </c>
      <c r="AI61" s="152">
        <v>3.169</v>
      </c>
      <c r="AJ61" s="152">
        <v>3.1840000000000002</v>
      </c>
      <c r="AK61" s="152">
        <v>3.7530000000000001</v>
      </c>
      <c r="AL61" s="152">
        <f t="shared" si="3"/>
        <v>2.4750000000000001</v>
      </c>
      <c r="AM61" s="152">
        <f t="shared" si="4"/>
        <v>2.0288662340817627</v>
      </c>
      <c r="AN61" s="152">
        <v>3.5504545635409523</v>
      </c>
      <c r="AO61" s="152">
        <v>2.8565061466515806</v>
      </c>
      <c r="AP61" s="152">
        <f t="shared" si="11"/>
        <v>7.2079999999999993</v>
      </c>
      <c r="AQ61" s="152"/>
      <c r="AR61" s="152"/>
      <c r="AS61" s="153">
        <f t="shared" si="5"/>
        <v>45</v>
      </c>
      <c r="AT61" s="153">
        <f t="shared" si="6"/>
        <v>1</v>
      </c>
      <c r="AU61" s="153">
        <f t="shared" si="7"/>
        <v>0</v>
      </c>
      <c r="AV61" s="153">
        <f t="shared" si="8"/>
        <v>0</v>
      </c>
      <c r="BA61">
        <f t="shared" si="9"/>
        <v>14</v>
      </c>
      <c r="BB61" s="189">
        <v>44075</v>
      </c>
      <c r="BC61" t="e">
        <f>NA()</f>
        <v>#N/A</v>
      </c>
      <c r="BD61" t="e">
        <f>NA()</f>
        <v>#N/A</v>
      </c>
      <c r="BE61" s="191">
        <v>44075</v>
      </c>
      <c r="BF61">
        <v>11.77</v>
      </c>
    </row>
    <row r="62" spans="2:58" x14ac:dyDescent="0.25">
      <c r="B62" s="155">
        <f t="shared" si="12"/>
        <v>42781.999305555553</v>
      </c>
      <c r="C62" s="155">
        <f t="shared" si="10"/>
        <v>42781.999305555553</v>
      </c>
      <c r="D62" s="152">
        <f t="shared" si="0"/>
        <v>3.1840000000000002</v>
      </c>
      <c r="E62" s="152"/>
      <c r="F62" s="152"/>
      <c r="G62" s="152"/>
      <c r="H62" s="152" t="e">
        <f t="shared" si="1"/>
        <v>#N/A</v>
      </c>
      <c r="I62" s="152"/>
      <c r="J62" s="152" t="e">
        <f t="shared" si="2"/>
        <v>#N/A</v>
      </c>
      <c r="K62" s="152"/>
      <c r="L62" s="152"/>
      <c r="M62" s="152"/>
      <c r="N62" s="152"/>
      <c r="O62" s="152"/>
      <c r="P62" s="152"/>
      <c r="Q62" s="152"/>
      <c r="R62" s="152"/>
      <c r="S62" s="152"/>
      <c r="T62" s="153" cm="1">
        <f t="array" ref="T62">MATCH(1,(TDU_Info!$C$5:$C$111=$T$6)*(TDU_Info!$B$5:$B$111&lt;=$B62),0)</f>
        <v>104</v>
      </c>
      <c r="U62" s="152">
        <f>100*(INDEX(TDU_Info!$E$5:$E$111,$T62)/T$11+INDEX(TDU_Info!$F$5:$F$111,$T62))</f>
        <v>3.9520000000000008</v>
      </c>
      <c r="V62" s="152">
        <v>1.478</v>
      </c>
      <c r="W62" s="152">
        <v>3.35</v>
      </c>
      <c r="X62" s="152">
        <v>3.3570000000000002</v>
      </c>
      <c r="Y62" s="152">
        <v>3.621</v>
      </c>
      <c r="Z62" s="152">
        <v>2.0859999999999999</v>
      </c>
      <c r="AA62" s="152">
        <v>3.351</v>
      </c>
      <c r="AB62" s="152">
        <v>3.3570000000000002</v>
      </c>
      <c r="AC62" s="152">
        <v>3.657</v>
      </c>
      <c r="AD62" s="152">
        <v>1.389</v>
      </c>
      <c r="AE62" s="152">
        <v>3.16</v>
      </c>
      <c r="AF62" s="152">
        <v>3.1840000000000002</v>
      </c>
      <c r="AG62" s="152">
        <v>3.3740000000000001</v>
      </c>
      <c r="AH62" s="152">
        <v>1.9930000000000001</v>
      </c>
      <c r="AI62" s="152">
        <v>3.161</v>
      </c>
      <c r="AJ62" s="152">
        <v>3.1840000000000002</v>
      </c>
      <c r="AK62" s="152">
        <v>3.7530000000000001</v>
      </c>
      <c r="AL62" s="152">
        <f t="shared" si="3"/>
        <v>2.4750000000000001</v>
      </c>
      <c r="AM62" s="152">
        <f t="shared" si="4"/>
        <v>2.0288662340817627</v>
      </c>
      <c r="AN62" s="152">
        <v>3.5496481631053372</v>
      </c>
      <c r="AO62" s="152">
        <v>2.8557129810816475</v>
      </c>
      <c r="AP62" s="152">
        <f t="shared" si="11"/>
        <v>7.2079999999999993</v>
      </c>
      <c r="AQ62" s="152"/>
      <c r="AR62" s="152"/>
      <c r="AS62" s="153">
        <f t="shared" si="5"/>
        <v>46</v>
      </c>
      <c r="AT62" s="153">
        <f t="shared" si="6"/>
        <v>1</v>
      </c>
      <c r="AU62" s="153">
        <f t="shared" si="7"/>
        <v>0</v>
      </c>
      <c r="AV62" s="153">
        <f t="shared" si="8"/>
        <v>0</v>
      </c>
      <c r="BA62">
        <f t="shared" si="9"/>
        <v>15</v>
      </c>
      <c r="BB62" s="189">
        <v>44105</v>
      </c>
      <c r="BC62" t="e">
        <f>NA()</f>
        <v>#N/A</v>
      </c>
      <c r="BD62" t="e">
        <f>NA()</f>
        <v>#N/A</v>
      </c>
      <c r="BE62" s="191">
        <v>44105</v>
      </c>
      <c r="BF62">
        <v>11.85</v>
      </c>
    </row>
    <row r="63" spans="2:58" x14ac:dyDescent="0.25">
      <c r="B63" s="155">
        <f t="shared" si="12"/>
        <v>42782.999305555553</v>
      </c>
      <c r="C63" s="155">
        <f t="shared" si="10"/>
        <v>42782.999305555553</v>
      </c>
      <c r="D63" s="152">
        <f t="shared" si="0"/>
        <v>3.1840000000000002</v>
      </c>
      <c r="E63" s="152"/>
      <c r="F63" s="152"/>
      <c r="G63" s="152"/>
      <c r="H63" s="152" t="e">
        <f t="shared" si="1"/>
        <v>#N/A</v>
      </c>
      <c r="I63" s="152"/>
      <c r="J63" s="152" t="e">
        <f t="shared" si="2"/>
        <v>#N/A</v>
      </c>
      <c r="K63" s="152"/>
      <c r="L63" s="152"/>
      <c r="M63" s="152"/>
      <c r="N63" s="152"/>
      <c r="O63" s="152"/>
      <c r="P63" s="152"/>
      <c r="Q63" s="152"/>
      <c r="R63" s="152"/>
      <c r="S63" s="152"/>
      <c r="T63" s="153" cm="1">
        <f t="array" ref="T63">MATCH(1,(TDU_Info!$C$5:$C$111=$T$6)*(TDU_Info!$B$5:$B$111&lt;=$B63),0)</f>
        <v>104</v>
      </c>
      <c r="U63" s="152">
        <f>100*(INDEX(TDU_Info!$E$5:$E$111,$T63)/T$11+INDEX(TDU_Info!$F$5:$F$111,$T63))</f>
        <v>3.9520000000000008</v>
      </c>
      <c r="V63" s="152">
        <v>1.478</v>
      </c>
      <c r="W63" s="152">
        <v>3.28</v>
      </c>
      <c r="X63" s="152">
        <v>3.3570000000000002</v>
      </c>
      <c r="Y63" s="152">
        <v>3.621</v>
      </c>
      <c r="Z63" s="152">
        <v>2.0859999999999999</v>
      </c>
      <c r="AA63" s="152">
        <v>3.2789999999999999</v>
      </c>
      <c r="AB63" s="152">
        <v>3.3570000000000002</v>
      </c>
      <c r="AC63" s="152">
        <v>3.657</v>
      </c>
      <c r="AD63" s="152">
        <v>1.389</v>
      </c>
      <c r="AE63" s="152">
        <v>3.125</v>
      </c>
      <c r="AF63" s="152">
        <v>3.1840000000000002</v>
      </c>
      <c r="AG63" s="152">
        <v>3.3740000000000001</v>
      </c>
      <c r="AH63" s="152">
        <v>1.9930000000000001</v>
      </c>
      <c r="AI63" s="152">
        <v>3.125</v>
      </c>
      <c r="AJ63" s="152">
        <v>3.1840000000000002</v>
      </c>
      <c r="AK63" s="152">
        <v>3.7530000000000001</v>
      </c>
      <c r="AL63" s="152">
        <f t="shared" si="3"/>
        <v>2.4750000000000001</v>
      </c>
      <c r="AM63" s="152">
        <f t="shared" si="4"/>
        <v>2.0288662340817627</v>
      </c>
      <c r="AN63" s="152">
        <v>3.549214420350228</v>
      </c>
      <c r="AO63" s="152">
        <v>2.8548949720473384</v>
      </c>
      <c r="AP63" s="152">
        <f t="shared" si="11"/>
        <v>7.2079999999999993</v>
      </c>
      <c r="AQ63" s="152"/>
      <c r="AR63" s="152"/>
      <c r="AS63" s="153">
        <f t="shared" si="5"/>
        <v>47</v>
      </c>
      <c r="AT63" s="153">
        <f t="shared" si="6"/>
        <v>1</v>
      </c>
      <c r="AU63" s="153">
        <f t="shared" si="7"/>
        <v>0</v>
      </c>
      <c r="AV63" s="153">
        <f t="shared" si="8"/>
        <v>0</v>
      </c>
      <c r="BA63">
        <f t="shared" si="9"/>
        <v>16</v>
      </c>
      <c r="BB63" s="189">
        <v>44136</v>
      </c>
      <c r="BC63" t="e">
        <f>NA()</f>
        <v>#N/A</v>
      </c>
      <c r="BD63" t="e">
        <f>NA()</f>
        <v>#N/A</v>
      </c>
      <c r="BE63" s="191">
        <v>44136</v>
      </c>
      <c r="BF63">
        <v>11.93</v>
      </c>
    </row>
    <row r="64" spans="2:58" x14ac:dyDescent="0.25">
      <c r="B64" s="155">
        <f t="shared" si="12"/>
        <v>42783.999305555553</v>
      </c>
      <c r="C64" s="155">
        <f t="shared" si="10"/>
        <v>42783.999305555553</v>
      </c>
      <c r="D64" s="152">
        <f t="shared" si="0"/>
        <v>3.1840000000000002</v>
      </c>
      <c r="E64" s="152"/>
      <c r="F64" s="152"/>
      <c r="G64" s="152"/>
      <c r="H64" s="152" t="e">
        <f t="shared" si="1"/>
        <v>#N/A</v>
      </c>
      <c r="I64" s="152"/>
      <c r="J64" s="152" t="e">
        <f t="shared" si="2"/>
        <v>#N/A</v>
      </c>
      <c r="K64" s="152"/>
      <c r="L64" s="152"/>
      <c r="M64" s="152"/>
      <c r="N64" s="152"/>
      <c r="O64" s="152"/>
      <c r="P64" s="152"/>
      <c r="Q64" s="152"/>
      <c r="R64" s="152"/>
      <c r="S64" s="152"/>
      <c r="T64" s="153" cm="1">
        <f t="array" ref="T64">MATCH(1,(TDU_Info!$C$5:$C$111=$T$6)*(TDU_Info!$B$5:$B$111&lt;=$B64),0)</f>
        <v>104</v>
      </c>
      <c r="U64" s="152">
        <f>100*(INDEX(TDU_Info!$E$5:$E$111,$T64)/T$11+INDEX(TDU_Info!$F$5:$F$111,$T64))</f>
        <v>3.9520000000000008</v>
      </c>
      <c r="V64" s="152">
        <v>1.478</v>
      </c>
      <c r="W64" s="152">
        <v>3.28</v>
      </c>
      <c r="X64" s="152">
        <v>3.3570000000000002</v>
      </c>
      <c r="Y64" s="152">
        <v>3.621</v>
      </c>
      <c r="Z64" s="152">
        <v>2.0859999999999999</v>
      </c>
      <c r="AA64" s="152">
        <v>3.2789999999999999</v>
      </c>
      <c r="AB64" s="152">
        <v>3.3570000000000002</v>
      </c>
      <c r="AC64" s="152">
        <v>3.657</v>
      </c>
      <c r="AD64" s="152">
        <v>1.389</v>
      </c>
      <c r="AE64" s="152">
        <v>3.125</v>
      </c>
      <c r="AF64" s="152">
        <v>3.1840000000000002</v>
      </c>
      <c r="AG64" s="152">
        <v>3.3740000000000001</v>
      </c>
      <c r="AH64" s="152">
        <v>1.9930000000000001</v>
      </c>
      <c r="AI64" s="152">
        <v>3.125</v>
      </c>
      <c r="AJ64" s="152">
        <v>3.1840000000000002</v>
      </c>
      <c r="AK64" s="152">
        <v>3.7530000000000001</v>
      </c>
      <c r="AL64" s="152">
        <f t="shared" si="3"/>
        <v>2.4750000000000001</v>
      </c>
      <c r="AM64" s="152">
        <f t="shared" si="4"/>
        <v>2.0288662340817627</v>
      </c>
      <c r="AN64" s="152">
        <v>3.5511313784540026</v>
      </c>
      <c r="AO64" s="152">
        <v>2.8550336188769463</v>
      </c>
      <c r="AP64" s="152">
        <f t="shared" si="11"/>
        <v>7.2079999999999993</v>
      </c>
      <c r="AQ64" s="152"/>
      <c r="AR64" s="152"/>
      <c r="AS64" s="153">
        <f t="shared" si="5"/>
        <v>48</v>
      </c>
      <c r="AT64" s="153">
        <f t="shared" si="6"/>
        <v>1</v>
      </c>
      <c r="AU64" s="153">
        <f t="shared" si="7"/>
        <v>0</v>
      </c>
      <c r="AV64" s="153">
        <f t="shared" si="8"/>
        <v>0</v>
      </c>
      <c r="BA64">
        <f t="shared" si="9"/>
        <v>17</v>
      </c>
      <c r="BB64" s="189">
        <v>44166</v>
      </c>
      <c r="BC64" t="e">
        <f>NA()</f>
        <v>#N/A</v>
      </c>
      <c r="BD64" t="e">
        <f>NA()</f>
        <v>#N/A</v>
      </c>
      <c r="BE64" s="191">
        <v>44166</v>
      </c>
      <c r="BF64">
        <v>11.59</v>
      </c>
    </row>
    <row r="65" spans="2:58" x14ac:dyDescent="0.25">
      <c r="B65" s="155">
        <f t="shared" si="12"/>
        <v>42784.999305555553</v>
      </c>
      <c r="C65" s="155">
        <f t="shared" si="10"/>
        <v>42784.999305555553</v>
      </c>
      <c r="D65" s="152">
        <f t="shared" si="0"/>
        <v>3.1840000000000002</v>
      </c>
      <c r="E65" s="152"/>
      <c r="F65" s="152"/>
      <c r="G65" s="152"/>
      <c r="H65" s="152" t="e">
        <f t="shared" si="1"/>
        <v>#N/A</v>
      </c>
      <c r="I65" s="152"/>
      <c r="J65" s="152" t="e">
        <f t="shared" si="2"/>
        <v>#N/A</v>
      </c>
      <c r="K65" s="152"/>
      <c r="L65" s="152"/>
      <c r="M65" s="152"/>
      <c r="N65" s="152"/>
      <c r="O65" s="152"/>
      <c r="P65" s="152"/>
      <c r="Q65" s="152"/>
      <c r="R65" s="152"/>
      <c r="S65" s="152"/>
      <c r="T65" s="153" cm="1">
        <f t="array" ref="T65">MATCH(1,(TDU_Info!$C$5:$C$111=$T$6)*(TDU_Info!$B$5:$B$111&lt;=$B65),0)</f>
        <v>104</v>
      </c>
      <c r="U65" s="152">
        <f>100*(INDEX(TDU_Info!$E$5:$E$111,$T65)/T$11+INDEX(TDU_Info!$F$5:$F$111,$T65))</f>
        <v>3.9520000000000008</v>
      </c>
      <c r="V65" s="152">
        <v>1.478</v>
      </c>
      <c r="W65" s="152">
        <v>3.28</v>
      </c>
      <c r="X65" s="152">
        <v>3.3570000000000002</v>
      </c>
      <c r="Y65" s="152">
        <v>3.621</v>
      </c>
      <c r="Z65" s="152">
        <v>2.0859999999999999</v>
      </c>
      <c r="AA65" s="152">
        <v>3.2789999999999999</v>
      </c>
      <c r="AB65" s="152">
        <v>3.3570000000000002</v>
      </c>
      <c r="AC65" s="152">
        <v>3.657</v>
      </c>
      <c r="AD65" s="152">
        <v>1.389</v>
      </c>
      <c r="AE65" s="152">
        <v>3.125</v>
      </c>
      <c r="AF65" s="152">
        <v>3.1840000000000002</v>
      </c>
      <c r="AG65" s="152">
        <v>3.3740000000000001</v>
      </c>
      <c r="AH65" s="152">
        <v>1.9930000000000001</v>
      </c>
      <c r="AI65" s="152">
        <v>3.125</v>
      </c>
      <c r="AJ65" s="152">
        <v>3.1840000000000002</v>
      </c>
      <c r="AK65" s="152">
        <v>3.7530000000000001</v>
      </c>
      <c r="AL65" s="152">
        <f t="shared" si="3"/>
        <v>2.4750000000000001</v>
      </c>
      <c r="AM65" s="152">
        <f t="shared" si="4"/>
        <v>2.0288662340817627</v>
      </c>
      <c r="AN65" s="152">
        <v>3.5485738585704056</v>
      </c>
      <c r="AO65" s="152">
        <v>2.8527690113099324</v>
      </c>
      <c r="AP65" s="152">
        <f t="shared" si="11"/>
        <v>7.2079999999999993</v>
      </c>
      <c r="AQ65" s="152"/>
      <c r="AR65" s="152"/>
      <c r="AS65" s="153">
        <f t="shared" si="5"/>
        <v>49</v>
      </c>
      <c r="AT65" s="153">
        <f t="shared" si="6"/>
        <v>1</v>
      </c>
      <c r="AU65" s="153">
        <f t="shared" si="7"/>
        <v>0</v>
      </c>
      <c r="AV65" s="153">
        <f t="shared" si="8"/>
        <v>0</v>
      </c>
      <c r="BA65">
        <f t="shared" si="9"/>
        <v>18</v>
      </c>
      <c r="BE65" s="191">
        <v>44197</v>
      </c>
      <c r="BF65">
        <v>11.4</v>
      </c>
    </row>
    <row r="66" spans="2:58" x14ac:dyDescent="0.25">
      <c r="B66" s="155">
        <f t="shared" si="12"/>
        <v>42785.999305555553</v>
      </c>
      <c r="C66" s="155">
        <f t="shared" si="10"/>
        <v>42785.999305555553</v>
      </c>
      <c r="D66" s="152">
        <f t="shared" si="0"/>
        <v>3.1840000000000002</v>
      </c>
      <c r="E66" s="152"/>
      <c r="F66" s="152"/>
      <c r="G66" s="152"/>
      <c r="H66" s="152" t="e">
        <f t="shared" si="1"/>
        <v>#N/A</v>
      </c>
      <c r="I66" s="152"/>
      <c r="J66" s="152" t="e">
        <f t="shared" si="2"/>
        <v>#N/A</v>
      </c>
      <c r="K66" s="152"/>
      <c r="L66" s="152"/>
      <c r="M66" s="152"/>
      <c r="N66" s="152"/>
      <c r="O66" s="152"/>
      <c r="P66" s="152"/>
      <c r="Q66" s="152"/>
      <c r="R66" s="152"/>
      <c r="S66" s="152"/>
      <c r="T66" s="153" cm="1">
        <f t="array" ref="T66">MATCH(1,(TDU_Info!$C$5:$C$111=$T$6)*(TDU_Info!$B$5:$B$111&lt;=$B66),0)</f>
        <v>104</v>
      </c>
      <c r="U66" s="152">
        <f>100*(INDEX(TDU_Info!$E$5:$E$111,$T66)/T$11+INDEX(TDU_Info!$F$5:$F$111,$T66))</f>
        <v>3.9520000000000008</v>
      </c>
      <c r="V66" s="152">
        <v>1.478</v>
      </c>
      <c r="W66" s="152">
        <v>3.28</v>
      </c>
      <c r="X66" s="152">
        <v>3.3570000000000002</v>
      </c>
      <c r="Y66" s="152">
        <v>3.621</v>
      </c>
      <c r="Z66" s="152">
        <v>2.0859999999999999</v>
      </c>
      <c r="AA66" s="152">
        <v>3.2789999999999999</v>
      </c>
      <c r="AB66" s="152">
        <v>3.3570000000000002</v>
      </c>
      <c r="AC66" s="152">
        <v>3.657</v>
      </c>
      <c r="AD66" s="152">
        <v>1.389</v>
      </c>
      <c r="AE66" s="152">
        <v>3.125</v>
      </c>
      <c r="AF66" s="152">
        <v>3.1840000000000002</v>
      </c>
      <c r="AG66" s="152">
        <v>3.3740000000000001</v>
      </c>
      <c r="AH66" s="152">
        <v>1.9930000000000001</v>
      </c>
      <c r="AI66" s="152">
        <v>3.125</v>
      </c>
      <c r="AJ66" s="152">
        <v>3.1840000000000002</v>
      </c>
      <c r="AK66" s="152">
        <v>3.7530000000000001</v>
      </c>
      <c r="AL66" s="152">
        <f t="shared" si="3"/>
        <v>2.4750000000000001</v>
      </c>
      <c r="AM66" s="152">
        <f t="shared" si="4"/>
        <v>2.0288662340817627</v>
      </c>
      <c r="AN66" s="152">
        <v>3.5472497545181265</v>
      </c>
      <c r="AO66" s="152">
        <v>2.85106561865532</v>
      </c>
      <c r="AP66" s="152">
        <f t="shared" si="11"/>
        <v>7.2079999999999993</v>
      </c>
      <c r="AQ66" s="152"/>
      <c r="AR66" s="152"/>
      <c r="AS66" s="153">
        <f t="shared" si="5"/>
        <v>50</v>
      </c>
      <c r="AT66" s="153">
        <f t="shared" si="6"/>
        <v>1</v>
      </c>
      <c r="AU66" s="153">
        <f t="shared" si="7"/>
        <v>0</v>
      </c>
      <c r="AV66" s="153">
        <f t="shared" si="8"/>
        <v>0</v>
      </c>
      <c r="BA66">
        <f t="shared" si="9"/>
        <v>19</v>
      </c>
      <c r="BE66" s="191">
        <v>44228</v>
      </c>
      <c r="BF66">
        <v>12.74</v>
      </c>
    </row>
    <row r="67" spans="2:58" x14ac:dyDescent="0.25">
      <c r="B67" s="155">
        <f t="shared" si="12"/>
        <v>42786.999305555553</v>
      </c>
      <c r="C67" s="155">
        <f t="shared" si="10"/>
        <v>42786.999305555553</v>
      </c>
      <c r="D67" s="152">
        <f t="shared" si="0"/>
        <v>3.1840000000000002</v>
      </c>
      <c r="E67" s="152"/>
      <c r="F67" s="152"/>
      <c r="G67" s="152"/>
      <c r="H67" s="152" t="e">
        <f t="shared" si="1"/>
        <v>#N/A</v>
      </c>
      <c r="I67" s="152"/>
      <c r="J67" s="152" t="e">
        <f t="shared" si="2"/>
        <v>#N/A</v>
      </c>
      <c r="K67" s="152"/>
      <c r="L67" s="152"/>
      <c r="M67" s="152"/>
      <c r="N67" s="152"/>
      <c r="O67" s="152"/>
      <c r="P67" s="152"/>
      <c r="Q67" s="152"/>
      <c r="R67" s="152"/>
      <c r="S67" s="152"/>
      <c r="T67" s="153" cm="1">
        <f t="array" ref="T67">MATCH(1,(TDU_Info!$C$5:$C$111=$T$6)*(TDU_Info!$B$5:$B$111&lt;=$B67),0)</f>
        <v>104</v>
      </c>
      <c r="U67" s="152">
        <f>100*(INDEX(TDU_Info!$E$5:$E$111,$T67)/T$11+INDEX(TDU_Info!$F$5:$F$111,$T67))</f>
        <v>3.9520000000000008</v>
      </c>
      <c r="V67" s="152">
        <v>1.478</v>
      </c>
      <c r="W67" s="152">
        <v>3.28</v>
      </c>
      <c r="X67" s="152">
        <v>3.3570000000000002</v>
      </c>
      <c r="Y67" s="152">
        <v>3.621</v>
      </c>
      <c r="Z67" s="152">
        <v>2.0859999999999999</v>
      </c>
      <c r="AA67" s="152">
        <v>3.2789999999999999</v>
      </c>
      <c r="AB67" s="152">
        <v>3.3570000000000002</v>
      </c>
      <c r="AC67" s="152">
        <v>3.657</v>
      </c>
      <c r="AD67" s="152">
        <v>1.389</v>
      </c>
      <c r="AE67" s="152">
        <v>3.125</v>
      </c>
      <c r="AF67" s="152">
        <v>3.1840000000000002</v>
      </c>
      <c r="AG67" s="152">
        <v>3.3740000000000001</v>
      </c>
      <c r="AH67" s="152">
        <v>1.9930000000000001</v>
      </c>
      <c r="AI67" s="152">
        <v>3.125</v>
      </c>
      <c r="AJ67" s="152">
        <v>3.1840000000000002</v>
      </c>
      <c r="AK67" s="152">
        <v>3.7530000000000001</v>
      </c>
      <c r="AL67" s="152">
        <f t="shared" si="3"/>
        <v>2.4750000000000001</v>
      </c>
      <c r="AM67" s="152">
        <f t="shared" si="4"/>
        <v>2.0288662340817627</v>
      </c>
      <c r="AN67" s="152">
        <v>3.5452486190089769</v>
      </c>
      <c r="AO67" s="152">
        <v>2.8499222160581907</v>
      </c>
      <c r="AP67" s="152">
        <f t="shared" si="11"/>
        <v>7.2079999999999993</v>
      </c>
      <c r="AQ67" s="152"/>
      <c r="AR67" s="152"/>
      <c r="AS67" s="153">
        <f t="shared" si="5"/>
        <v>51</v>
      </c>
      <c r="AT67" s="153">
        <f t="shared" si="6"/>
        <v>1</v>
      </c>
      <c r="AU67" s="153">
        <f t="shared" si="7"/>
        <v>0</v>
      </c>
      <c r="AV67" s="153">
        <f t="shared" si="8"/>
        <v>0</v>
      </c>
      <c r="BA67">
        <f t="shared" si="9"/>
        <v>20</v>
      </c>
      <c r="BE67" s="191">
        <v>44256</v>
      </c>
      <c r="BF67">
        <v>11.5</v>
      </c>
    </row>
    <row r="68" spans="2:58" x14ac:dyDescent="0.25">
      <c r="B68" s="155">
        <f t="shared" si="12"/>
        <v>42787.999305555553</v>
      </c>
      <c r="C68" s="155">
        <f t="shared" si="10"/>
        <v>42787.999305555553</v>
      </c>
      <c r="D68" s="152">
        <f t="shared" si="0"/>
        <v>3.1840000000000002</v>
      </c>
      <c r="E68" s="152"/>
      <c r="F68" s="152"/>
      <c r="G68" s="152"/>
      <c r="H68" s="152" t="e">
        <f t="shared" si="1"/>
        <v>#N/A</v>
      </c>
      <c r="I68" s="152"/>
      <c r="J68" s="152" t="e">
        <f t="shared" si="2"/>
        <v>#N/A</v>
      </c>
      <c r="K68" s="152"/>
      <c r="L68" s="152"/>
      <c r="M68" s="152"/>
      <c r="N68" s="152"/>
      <c r="O68" s="152"/>
      <c r="P68" s="152"/>
      <c r="Q68" s="152"/>
      <c r="R68" s="152"/>
      <c r="S68" s="152"/>
      <c r="T68" s="153" cm="1">
        <f t="array" ref="T68">MATCH(1,(TDU_Info!$C$5:$C$111=$T$6)*(TDU_Info!$B$5:$B$111&lt;=$B68),0)</f>
        <v>104</v>
      </c>
      <c r="U68" s="152">
        <f>100*(INDEX(TDU_Info!$E$5:$E$111,$T68)/T$11+INDEX(TDU_Info!$F$5:$F$111,$T68))</f>
        <v>3.9520000000000008</v>
      </c>
      <c r="V68" s="152">
        <v>1.478</v>
      </c>
      <c r="W68" s="152">
        <v>3.28</v>
      </c>
      <c r="X68" s="152">
        <v>3.3570000000000002</v>
      </c>
      <c r="Y68" s="152">
        <v>3.621</v>
      </c>
      <c r="Z68" s="152">
        <v>2.0859999999999999</v>
      </c>
      <c r="AA68" s="152">
        <v>3.2789999999999999</v>
      </c>
      <c r="AB68" s="152">
        <v>3.3570000000000002</v>
      </c>
      <c r="AC68" s="152">
        <v>3.657</v>
      </c>
      <c r="AD68" s="152">
        <v>1.389</v>
      </c>
      <c r="AE68" s="152">
        <v>3.125</v>
      </c>
      <c r="AF68" s="152">
        <v>3.1840000000000002</v>
      </c>
      <c r="AG68" s="152">
        <v>3.3740000000000001</v>
      </c>
      <c r="AH68" s="152">
        <v>1.9930000000000001</v>
      </c>
      <c r="AI68" s="152">
        <v>3.125</v>
      </c>
      <c r="AJ68" s="152">
        <v>3.1840000000000002</v>
      </c>
      <c r="AK68" s="152">
        <v>3.7530000000000001</v>
      </c>
      <c r="AL68" s="152">
        <f t="shared" si="3"/>
        <v>2.4750000000000001</v>
      </c>
      <c r="AM68" s="152">
        <f t="shared" si="4"/>
        <v>2.0288662340817627</v>
      </c>
      <c r="AN68" s="152">
        <v>3.5443666652954655</v>
      </c>
      <c r="AO68" s="152">
        <v>2.8497743742393542</v>
      </c>
      <c r="AP68" s="152">
        <f t="shared" si="11"/>
        <v>7.2079999999999993</v>
      </c>
      <c r="AQ68" s="152"/>
      <c r="AR68" s="152"/>
      <c r="AS68" s="153">
        <f t="shared" si="5"/>
        <v>52</v>
      </c>
      <c r="AT68" s="153">
        <f t="shared" si="6"/>
        <v>1</v>
      </c>
      <c r="AU68" s="153">
        <f t="shared" si="7"/>
        <v>0</v>
      </c>
      <c r="AV68" s="153">
        <f t="shared" si="8"/>
        <v>0</v>
      </c>
      <c r="BA68">
        <f t="shared" si="9"/>
        <v>21</v>
      </c>
      <c r="BE68" s="191">
        <v>44287</v>
      </c>
      <c r="BF68">
        <v>11.91</v>
      </c>
    </row>
    <row r="69" spans="2:58" x14ac:dyDescent="0.25">
      <c r="B69" s="155">
        <f t="shared" si="12"/>
        <v>42788.999305555553</v>
      </c>
      <c r="C69" s="155">
        <f t="shared" si="10"/>
        <v>42788.999305555553</v>
      </c>
      <c r="D69" s="152">
        <f t="shared" si="0"/>
        <v>3.1840000000000002</v>
      </c>
      <c r="E69" s="152"/>
      <c r="F69" s="152"/>
      <c r="G69" s="152"/>
      <c r="H69" s="152" t="e">
        <f t="shared" si="1"/>
        <v>#N/A</v>
      </c>
      <c r="I69" s="152"/>
      <c r="J69" s="152" t="e">
        <f t="shared" si="2"/>
        <v>#N/A</v>
      </c>
      <c r="K69" s="152"/>
      <c r="L69" s="152"/>
      <c r="M69" s="152"/>
      <c r="N69" s="152"/>
      <c r="O69" s="152"/>
      <c r="P69" s="152"/>
      <c r="Q69" s="152"/>
      <c r="R69" s="152"/>
      <c r="S69" s="152"/>
      <c r="T69" s="153" cm="1">
        <f t="array" ref="T69">MATCH(1,(TDU_Info!$C$5:$C$111=$T$6)*(TDU_Info!$B$5:$B$111&lt;=$B69),0)</f>
        <v>104</v>
      </c>
      <c r="U69" s="152">
        <f>100*(INDEX(TDU_Info!$E$5:$E$111,$T69)/T$11+INDEX(TDU_Info!$F$5:$F$111,$T69))</f>
        <v>3.9520000000000008</v>
      </c>
      <c r="V69" s="152">
        <v>1.978</v>
      </c>
      <c r="W69" s="152">
        <v>3.28</v>
      </c>
      <c r="X69" s="152">
        <v>3.3570000000000002</v>
      </c>
      <c r="Y69" s="152">
        <v>3.621</v>
      </c>
      <c r="Z69" s="152">
        <v>2.5859999999999999</v>
      </c>
      <c r="AA69" s="152">
        <v>3.2789999999999999</v>
      </c>
      <c r="AB69" s="152">
        <v>3.3570000000000002</v>
      </c>
      <c r="AC69" s="152">
        <v>3.657</v>
      </c>
      <c r="AD69" s="152">
        <v>1.889</v>
      </c>
      <c r="AE69" s="152">
        <v>3.125</v>
      </c>
      <c r="AF69" s="152">
        <v>3.1840000000000002</v>
      </c>
      <c r="AG69" s="152">
        <v>3.3740000000000001</v>
      </c>
      <c r="AH69" s="152">
        <v>2.4929999999999999</v>
      </c>
      <c r="AI69" s="152">
        <v>3.125</v>
      </c>
      <c r="AJ69" s="152">
        <v>3.1840000000000002</v>
      </c>
      <c r="AK69" s="152">
        <v>3.7530000000000001</v>
      </c>
      <c r="AL69" s="152">
        <f t="shared" si="3"/>
        <v>2.4750000000000001</v>
      </c>
      <c r="AM69" s="152">
        <f t="shared" si="4"/>
        <v>2.0288662340817627</v>
      </c>
      <c r="AN69" s="152">
        <v>3.5464450029516565</v>
      </c>
      <c r="AO69" s="152">
        <v>2.8597497094702726</v>
      </c>
      <c r="AP69" s="152">
        <f t="shared" si="11"/>
        <v>7.2079999999999993</v>
      </c>
      <c r="AQ69" s="152"/>
      <c r="AR69" s="152"/>
      <c r="AS69" s="153">
        <f t="shared" si="5"/>
        <v>53</v>
      </c>
      <c r="AT69" s="153">
        <f t="shared" si="6"/>
        <v>1</v>
      </c>
      <c r="AU69" s="153">
        <f t="shared" si="7"/>
        <v>0</v>
      </c>
      <c r="AV69" s="153">
        <f t="shared" si="8"/>
        <v>0</v>
      </c>
      <c r="BA69">
        <f t="shared" si="9"/>
        <v>22</v>
      </c>
      <c r="BE69" s="191">
        <v>44317</v>
      </c>
      <c r="BF69">
        <v>11.94</v>
      </c>
    </row>
    <row r="70" spans="2:58" x14ac:dyDescent="0.25">
      <c r="B70" s="155">
        <f t="shared" si="12"/>
        <v>42789.999305555553</v>
      </c>
      <c r="C70" s="155">
        <f t="shared" si="10"/>
        <v>42789.999305555553</v>
      </c>
      <c r="D70" s="152">
        <f t="shared" si="0"/>
        <v>3.1840000000000002</v>
      </c>
      <c r="E70" s="152"/>
      <c r="F70" s="152"/>
      <c r="G70" s="152"/>
      <c r="H70" s="152" t="e">
        <f t="shared" si="1"/>
        <v>#N/A</v>
      </c>
      <c r="I70" s="152"/>
      <c r="J70" s="152" t="e">
        <f t="shared" si="2"/>
        <v>#N/A</v>
      </c>
      <c r="K70" s="152"/>
      <c r="L70" s="152"/>
      <c r="M70" s="152"/>
      <c r="N70" s="152"/>
      <c r="O70" s="152"/>
      <c r="P70" s="152"/>
      <c r="Q70" s="152"/>
      <c r="R70" s="152"/>
      <c r="S70" s="152"/>
      <c r="T70" s="153" cm="1">
        <f t="array" ref="T70">MATCH(1,(TDU_Info!$C$5:$C$111=$T$6)*(TDU_Info!$B$5:$B$111&lt;=$B70),0)</f>
        <v>104</v>
      </c>
      <c r="U70" s="152">
        <f>100*(INDEX(TDU_Info!$E$5:$E$111,$T70)/T$11+INDEX(TDU_Info!$F$5:$F$111,$T70))</f>
        <v>3.9520000000000008</v>
      </c>
      <c r="V70" s="152">
        <v>1.978</v>
      </c>
      <c r="W70" s="152">
        <v>3.28</v>
      </c>
      <c r="X70" s="152">
        <v>3.3570000000000002</v>
      </c>
      <c r="Y70" s="152">
        <v>3.621</v>
      </c>
      <c r="Z70" s="152">
        <v>2.5859999999999999</v>
      </c>
      <c r="AA70" s="152">
        <v>3.2789999999999999</v>
      </c>
      <c r="AB70" s="152">
        <v>3.3570000000000002</v>
      </c>
      <c r="AC70" s="152">
        <v>3.657</v>
      </c>
      <c r="AD70" s="152">
        <v>1.889</v>
      </c>
      <c r="AE70" s="152">
        <v>3.125</v>
      </c>
      <c r="AF70" s="152">
        <v>3.1840000000000002</v>
      </c>
      <c r="AG70" s="152">
        <v>3.3740000000000001</v>
      </c>
      <c r="AH70" s="152">
        <v>2.4929999999999999</v>
      </c>
      <c r="AI70" s="152">
        <v>3.125</v>
      </c>
      <c r="AJ70" s="152">
        <v>3.1840000000000002</v>
      </c>
      <c r="AK70" s="152">
        <v>3.7530000000000001</v>
      </c>
      <c r="AL70" s="152">
        <f t="shared" si="3"/>
        <v>2.4750000000000001</v>
      </c>
      <c r="AM70" s="152">
        <f t="shared" si="4"/>
        <v>2.0288662340817627</v>
      </c>
      <c r="AN70" s="152">
        <v>3.5362288410418024</v>
      </c>
      <c r="AO70" s="152">
        <v>2.8629983002179835</v>
      </c>
      <c r="AP70" s="152">
        <f t="shared" si="11"/>
        <v>7.2079999999999993</v>
      </c>
      <c r="AQ70" s="152"/>
      <c r="AR70" s="152"/>
      <c r="AS70" s="153">
        <f t="shared" si="5"/>
        <v>54</v>
      </c>
      <c r="AT70" s="153">
        <f t="shared" si="6"/>
        <v>1</v>
      </c>
      <c r="AU70" s="153">
        <f t="shared" si="7"/>
        <v>0</v>
      </c>
      <c r="AV70" s="153">
        <f t="shared" si="8"/>
        <v>0</v>
      </c>
      <c r="BA70">
        <f t="shared" si="9"/>
        <v>23</v>
      </c>
      <c r="BE70" s="191">
        <v>44348</v>
      </c>
      <c r="BF70">
        <v>12.01</v>
      </c>
    </row>
    <row r="71" spans="2:58" x14ac:dyDescent="0.25">
      <c r="B71" s="155">
        <f t="shared" si="12"/>
        <v>42790.999305555553</v>
      </c>
      <c r="C71" s="155">
        <f t="shared" si="10"/>
        <v>42790.999305555553</v>
      </c>
      <c r="D71" s="152">
        <f t="shared" si="0"/>
        <v>3.1840000000000002</v>
      </c>
      <c r="E71" s="152"/>
      <c r="F71" s="152"/>
      <c r="G71" s="152"/>
      <c r="H71" s="152" t="e">
        <f t="shared" si="1"/>
        <v>#N/A</v>
      </c>
      <c r="I71" s="152"/>
      <c r="J71" s="152" t="e">
        <f t="shared" si="2"/>
        <v>#N/A</v>
      </c>
      <c r="K71" s="152"/>
      <c r="L71" s="152"/>
      <c r="M71" s="152"/>
      <c r="N71" s="152"/>
      <c r="O71" s="152"/>
      <c r="P71" s="152"/>
      <c r="Q71" s="152"/>
      <c r="R71" s="152"/>
      <c r="S71" s="152"/>
      <c r="T71" s="153" cm="1">
        <f t="array" ref="T71">MATCH(1,(TDU_Info!$C$5:$C$111=$T$6)*(TDU_Info!$B$5:$B$111&lt;=$B71),0)</f>
        <v>104</v>
      </c>
      <c r="U71" s="152">
        <f>100*(INDEX(TDU_Info!$E$5:$E$111,$T71)/T$11+INDEX(TDU_Info!$F$5:$F$111,$T71))</f>
        <v>3.9520000000000008</v>
      </c>
      <c r="V71" s="152">
        <v>1.978</v>
      </c>
      <c r="W71" s="152">
        <v>3.28</v>
      </c>
      <c r="X71" s="152">
        <v>3.3570000000000002</v>
      </c>
      <c r="Y71" s="152">
        <v>3.621</v>
      </c>
      <c r="Z71" s="152">
        <v>2.5859999999999999</v>
      </c>
      <c r="AA71" s="152">
        <v>3.2789999999999999</v>
      </c>
      <c r="AB71" s="152">
        <v>3.3570000000000002</v>
      </c>
      <c r="AC71" s="152">
        <v>3.7970000000000002</v>
      </c>
      <c r="AD71" s="152">
        <v>1.889</v>
      </c>
      <c r="AE71" s="152">
        <v>3.125</v>
      </c>
      <c r="AF71" s="152">
        <v>3.1840000000000002</v>
      </c>
      <c r="AG71" s="152">
        <v>3.3740000000000001</v>
      </c>
      <c r="AH71" s="152">
        <v>2.4929999999999999</v>
      </c>
      <c r="AI71" s="152">
        <v>3.125</v>
      </c>
      <c r="AJ71" s="152">
        <v>3.1840000000000002</v>
      </c>
      <c r="AK71" s="152">
        <v>3.7530000000000001</v>
      </c>
      <c r="AL71" s="152">
        <f t="shared" si="3"/>
        <v>2.4750000000000001</v>
      </c>
      <c r="AM71" s="152">
        <f t="shared" si="4"/>
        <v>2.0288662340817627</v>
      </c>
      <c r="AN71" s="152">
        <v>3.5388836012276568</v>
      </c>
      <c r="AO71" s="152">
        <v>2.8673598529900439</v>
      </c>
      <c r="AP71" s="152">
        <f t="shared" si="11"/>
        <v>7.2079999999999993</v>
      </c>
      <c r="AQ71" s="152"/>
      <c r="AR71" s="152"/>
      <c r="AS71" s="153">
        <f t="shared" si="5"/>
        <v>55</v>
      </c>
      <c r="AT71" s="153">
        <f t="shared" si="6"/>
        <v>1</v>
      </c>
      <c r="AU71" s="153">
        <f t="shared" si="7"/>
        <v>0</v>
      </c>
      <c r="AV71" s="153">
        <f t="shared" si="8"/>
        <v>0</v>
      </c>
      <c r="BA71">
        <f t="shared" si="9"/>
        <v>24</v>
      </c>
      <c r="BE71" s="191">
        <v>44378</v>
      </c>
      <c r="BF71">
        <v>11.7</v>
      </c>
    </row>
    <row r="72" spans="2:58" x14ac:dyDescent="0.25">
      <c r="B72" s="155">
        <f t="shared" si="12"/>
        <v>42791.999305555553</v>
      </c>
      <c r="C72" s="155">
        <f t="shared" si="10"/>
        <v>42791.999305555553</v>
      </c>
      <c r="D72" s="152">
        <f t="shared" si="0"/>
        <v>3.1840000000000002</v>
      </c>
      <c r="E72" s="152"/>
      <c r="F72" s="152"/>
      <c r="G72" s="152"/>
      <c r="H72" s="152" t="e">
        <f t="shared" si="1"/>
        <v>#N/A</v>
      </c>
      <c r="I72" s="152"/>
      <c r="J72" s="152" t="e">
        <f t="shared" si="2"/>
        <v>#N/A</v>
      </c>
      <c r="K72" s="152"/>
      <c r="L72" s="152"/>
      <c r="M72" s="152"/>
      <c r="N72" s="152"/>
      <c r="O72" s="152"/>
      <c r="P72" s="152"/>
      <c r="Q72" s="152"/>
      <c r="R72" s="152"/>
      <c r="S72" s="152"/>
      <c r="T72" s="153" cm="1">
        <f t="array" ref="T72">MATCH(1,(TDU_Info!$C$5:$C$111=$T$6)*(TDU_Info!$B$5:$B$111&lt;=$B72),0)</f>
        <v>104</v>
      </c>
      <c r="U72" s="152">
        <f>100*(INDEX(TDU_Info!$E$5:$E$111,$T72)/T$11+INDEX(TDU_Info!$F$5:$F$111,$T72))</f>
        <v>3.9520000000000008</v>
      </c>
      <c r="V72" s="152">
        <v>1.978</v>
      </c>
      <c r="W72" s="152">
        <v>3.28</v>
      </c>
      <c r="X72" s="152">
        <v>3.3570000000000002</v>
      </c>
      <c r="Y72" s="152">
        <v>3.621</v>
      </c>
      <c r="Z72" s="152">
        <v>2.5859999999999999</v>
      </c>
      <c r="AA72" s="152">
        <v>3.2789999999999999</v>
      </c>
      <c r="AB72" s="152">
        <v>3.3570000000000002</v>
      </c>
      <c r="AC72" s="152">
        <v>3.7970000000000002</v>
      </c>
      <c r="AD72" s="152">
        <v>1.889</v>
      </c>
      <c r="AE72" s="152">
        <v>3.125</v>
      </c>
      <c r="AF72" s="152">
        <v>3.1840000000000002</v>
      </c>
      <c r="AG72" s="152">
        <v>3.3740000000000001</v>
      </c>
      <c r="AH72" s="152">
        <v>2.4929999999999999</v>
      </c>
      <c r="AI72" s="152">
        <v>3.125</v>
      </c>
      <c r="AJ72" s="152">
        <v>3.1840000000000002</v>
      </c>
      <c r="AK72" s="152">
        <v>3.7530000000000001</v>
      </c>
      <c r="AL72" s="152">
        <f t="shared" si="3"/>
        <v>2.4750000000000001</v>
      </c>
      <c r="AM72" s="152">
        <f t="shared" si="4"/>
        <v>2.0288662340817627</v>
      </c>
      <c r="AN72" s="152">
        <v>3.5390470511048573</v>
      </c>
      <c r="AO72" s="152">
        <v>2.8676510136903279</v>
      </c>
      <c r="AP72" s="152">
        <f t="shared" si="11"/>
        <v>7.2079999999999993</v>
      </c>
      <c r="AQ72" s="152"/>
      <c r="AR72" s="152"/>
      <c r="AS72" s="153">
        <f t="shared" si="5"/>
        <v>56</v>
      </c>
      <c r="AT72" s="153">
        <f t="shared" si="6"/>
        <v>1</v>
      </c>
      <c r="AU72" s="153">
        <f t="shared" si="7"/>
        <v>0</v>
      </c>
      <c r="AV72" s="153">
        <f t="shared" si="8"/>
        <v>0</v>
      </c>
      <c r="BA72">
        <f t="shared" si="9"/>
        <v>25</v>
      </c>
      <c r="BE72" s="191">
        <v>44409</v>
      </c>
      <c r="BF72">
        <v>11.91</v>
      </c>
    </row>
    <row r="73" spans="2:58" x14ac:dyDescent="0.25">
      <c r="B73" s="155">
        <f t="shared" si="12"/>
        <v>42792.999305555553</v>
      </c>
      <c r="C73" s="155">
        <f t="shared" si="10"/>
        <v>42792.999305555553</v>
      </c>
      <c r="D73" s="152">
        <f t="shared" si="0"/>
        <v>3.1840000000000002</v>
      </c>
      <c r="E73" s="152"/>
      <c r="F73" s="152"/>
      <c r="G73" s="152"/>
      <c r="H73" s="152" t="e">
        <f t="shared" si="1"/>
        <v>#N/A</v>
      </c>
      <c r="I73" s="152"/>
      <c r="J73" s="152" t="e">
        <f t="shared" si="2"/>
        <v>#N/A</v>
      </c>
      <c r="K73" s="152"/>
      <c r="L73" s="152"/>
      <c r="M73" s="152"/>
      <c r="N73" s="152"/>
      <c r="O73" s="152"/>
      <c r="P73" s="152"/>
      <c r="Q73" s="152"/>
      <c r="R73" s="152"/>
      <c r="S73" s="152"/>
      <c r="T73" s="153" cm="1">
        <f t="array" ref="T73">MATCH(1,(TDU_Info!$C$5:$C$111=$T$6)*(TDU_Info!$B$5:$B$111&lt;=$B73),0)</f>
        <v>104</v>
      </c>
      <c r="U73" s="152">
        <f>100*(INDEX(TDU_Info!$E$5:$E$111,$T73)/T$11+INDEX(TDU_Info!$F$5:$F$111,$T73))</f>
        <v>3.9520000000000008</v>
      </c>
      <c r="V73" s="152">
        <v>1.978</v>
      </c>
      <c r="W73" s="152">
        <v>3.28</v>
      </c>
      <c r="X73" s="152">
        <v>3.3570000000000002</v>
      </c>
      <c r="Y73" s="152">
        <v>3.621</v>
      </c>
      <c r="Z73" s="152">
        <v>2.5859999999999999</v>
      </c>
      <c r="AA73" s="152">
        <v>3.2789999999999999</v>
      </c>
      <c r="AB73" s="152">
        <v>3.3570000000000002</v>
      </c>
      <c r="AC73" s="152">
        <v>3.7970000000000002</v>
      </c>
      <c r="AD73" s="152">
        <v>1.889</v>
      </c>
      <c r="AE73" s="152">
        <v>3.125</v>
      </c>
      <c r="AF73" s="152">
        <v>3.1840000000000002</v>
      </c>
      <c r="AG73" s="152">
        <v>3.3740000000000001</v>
      </c>
      <c r="AH73" s="152">
        <v>2.4929999999999999</v>
      </c>
      <c r="AI73" s="152">
        <v>3.125</v>
      </c>
      <c r="AJ73" s="152">
        <v>3.1840000000000002</v>
      </c>
      <c r="AK73" s="152">
        <v>3.7530000000000001</v>
      </c>
      <c r="AL73" s="152">
        <f t="shared" si="3"/>
        <v>2.4750000000000001</v>
      </c>
      <c r="AM73" s="152">
        <f t="shared" si="4"/>
        <v>2.0288662340817627</v>
      </c>
      <c r="AN73" s="152">
        <v>3.5387486095599647</v>
      </c>
      <c r="AO73" s="152">
        <v>2.8681455401489564</v>
      </c>
      <c r="AP73" s="152">
        <f t="shared" si="11"/>
        <v>7.2079999999999993</v>
      </c>
      <c r="AQ73" s="152"/>
      <c r="AR73" s="152"/>
      <c r="AS73" s="153">
        <f t="shared" si="5"/>
        <v>57</v>
      </c>
      <c r="AT73" s="153">
        <f t="shared" si="6"/>
        <v>1</v>
      </c>
      <c r="AU73" s="153">
        <f t="shared" si="7"/>
        <v>0</v>
      </c>
      <c r="AV73" s="153">
        <f t="shared" si="8"/>
        <v>0</v>
      </c>
      <c r="BA73">
        <f t="shared" si="9"/>
        <v>26</v>
      </c>
      <c r="BE73" s="191">
        <v>44440</v>
      </c>
      <c r="BF73">
        <v>12.23</v>
      </c>
    </row>
    <row r="74" spans="2:58" x14ac:dyDescent="0.25">
      <c r="B74" s="155">
        <f t="shared" si="12"/>
        <v>42793.999305555553</v>
      </c>
      <c r="C74" s="155">
        <f t="shared" si="10"/>
        <v>42793.999305555553</v>
      </c>
      <c r="D74" s="152">
        <f t="shared" si="0"/>
        <v>3.1840000000000002</v>
      </c>
      <c r="E74" s="152"/>
      <c r="F74" s="152"/>
      <c r="G74" s="152"/>
      <c r="H74" s="152" t="e">
        <f t="shared" si="1"/>
        <v>#N/A</v>
      </c>
      <c r="I74" s="152"/>
      <c r="J74" s="152" t="e">
        <f t="shared" si="2"/>
        <v>#N/A</v>
      </c>
      <c r="K74" s="152"/>
      <c r="L74" s="152"/>
      <c r="M74" s="152"/>
      <c r="N74" s="152"/>
      <c r="O74" s="152"/>
      <c r="P74" s="152"/>
      <c r="Q74" s="152"/>
      <c r="R74" s="152"/>
      <c r="S74" s="152"/>
      <c r="T74" s="153" cm="1">
        <f t="array" ref="T74">MATCH(1,(TDU_Info!$C$5:$C$111=$T$6)*(TDU_Info!$B$5:$B$111&lt;=$B74),0)</f>
        <v>104</v>
      </c>
      <c r="U74" s="152">
        <f>100*(INDEX(TDU_Info!$E$5:$E$111,$T74)/T$11+INDEX(TDU_Info!$F$5:$F$111,$T74))</f>
        <v>3.9520000000000008</v>
      </c>
      <c r="V74" s="152">
        <v>1.978</v>
      </c>
      <c r="W74" s="152">
        <v>3.28</v>
      </c>
      <c r="X74" s="152">
        <v>3.3570000000000002</v>
      </c>
      <c r="Y74" s="152">
        <v>3.621</v>
      </c>
      <c r="Z74" s="152">
        <v>2.5859999999999999</v>
      </c>
      <c r="AA74" s="152">
        <v>3.2789999999999999</v>
      </c>
      <c r="AB74" s="152">
        <v>3.3570000000000002</v>
      </c>
      <c r="AC74" s="152">
        <v>3.7970000000000002</v>
      </c>
      <c r="AD74" s="152">
        <v>1.889</v>
      </c>
      <c r="AE74" s="152">
        <v>3.125</v>
      </c>
      <c r="AF74" s="152">
        <v>3.1840000000000002</v>
      </c>
      <c r="AG74" s="152">
        <v>3.3740000000000001</v>
      </c>
      <c r="AH74" s="152">
        <v>2.4929999999999999</v>
      </c>
      <c r="AI74" s="152">
        <v>3.125</v>
      </c>
      <c r="AJ74" s="152">
        <v>3.1840000000000002</v>
      </c>
      <c r="AK74" s="152">
        <v>3.7530000000000001</v>
      </c>
      <c r="AL74" s="152">
        <f t="shared" si="3"/>
        <v>2.4750000000000001</v>
      </c>
      <c r="AM74" s="152">
        <f t="shared" si="4"/>
        <v>2.0288662340817627</v>
      </c>
      <c r="AN74" s="152">
        <v>3.537412246407317</v>
      </c>
      <c r="AO74" s="152">
        <v>2.8669890019468189</v>
      </c>
      <c r="AP74" s="152">
        <f t="shared" si="11"/>
        <v>7.2079999999999993</v>
      </c>
      <c r="AQ74" s="152"/>
      <c r="AR74" s="152"/>
      <c r="AS74" s="153">
        <f t="shared" si="5"/>
        <v>58</v>
      </c>
      <c r="AT74" s="153">
        <f t="shared" si="6"/>
        <v>1</v>
      </c>
      <c r="AU74" s="153">
        <f t="shared" si="7"/>
        <v>0</v>
      </c>
      <c r="AV74" s="153">
        <f t="shared" si="8"/>
        <v>0</v>
      </c>
      <c r="BA74">
        <f t="shared" si="9"/>
        <v>27</v>
      </c>
      <c r="BE74" s="191">
        <v>44470</v>
      </c>
      <c r="BF74">
        <v>12.51</v>
      </c>
    </row>
    <row r="75" spans="2:58" x14ac:dyDescent="0.25">
      <c r="B75" s="155">
        <f t="shared" si="12"/>
        <v>42794.999305555553</v>
      </c>
      <c r="C75" s="155">
        <f t="shared" si="10"/>
        <v>42794.999305555553</v>
      </c>
      <c r="D75" s="152">
        <f t="shared" si="0"/>
        <v>3.1840000000000002</v>
      </c>
      <c r="E75" s="152"/>
      <c r="F75" s="152"/>
      <c r="G75" s="152"/>
      <c r="H75" s="152" t="e">
        <f t="shared" si="1"/>
        <v>#N/A</v>
      </c>
      <c r="I75" s="152"/>
      <c r="J75" s="152" t="e">
        <f t="shared" si="2"/>
        <v>#N/A</v>
      </c>
      <c r="K75" s="152"/>
      <c r="L75" s="152"/>
      <c r="M75" s="152"/>
      <c r="N75" s="152"/>
      <c r="O75" s="152"/>
      <c r="P75" s="152"/>
      <c r="Q75" s="152"/>
      <c r="R75" s="152"/>
      <c r="S75" s="152"/>
      <c r="T75" s="153" cm="1">
        <f t="array" ref="T75">MATCH(1,(TDU_Info!$C$5:$C$111=$T$6)*(TDU_Info!$B$5:$B$111&lt;=$B75),0)</f>
        <v>104</v>
      </c>
      <c r="U75" s="152">
        <f>100*(INDEX(TDU_Info!$E$5:$E$111,$T75)/T$11+INDEX(TDU_Info!$F$5:$F$111,$T75))</f>
        <v>3.9520000000000008</v>
      </c>
      <c r="V75" s="152">
        <v>1.978</v>
      </c>
      <c r="W75" s="152">
        <v>3.28</v>
      </c>
      <c r="X75" s="152">
        <v>3.3570000000000002</v>
      </c>
      <c r="Y75" s="152">
        <v>3.621</v>
      </c>
      <c r="Z75" s="152">
        <v>2.5859999999999999</v>
      </c>
      <c r="AA75" s="152">
        <v>3.2789999999999999</v>
      </c>
      <c r="AB75" s="152">
        <v>3.3570000000000002</v>
      </c>
      <c r="AC75" s="152">
        <v>3.7970000000000002</v>
      </c>
      <c r="AD75" s="152">
        <v>1.889</v>
      </c>
      <c r="AE75" s="152">
        <v>3.125</v>
      </c>
      <c r="AF75" s="152">
        <v>3.1840000000000002</v>
      </c>
      <c r="AG75" s="152">
        <v>3.3740000000000001</v>
      </c>
      <c r="AH75" s="152">
        <v>2.4929999999999999</v>
      </c>
      <c r="AI75" s="152">
        <v>3.125</v>
      </c>
      <c r="AJ75" s="152">
        <v>3.1840000000000002</v>
      </c>
      <c r="AK75" s="152">
        <v>3.7530000000000001</v>
      </c>
      <c r="AL75" s="152">
        <f t="shared" si="3"/>
        <v>2.4750000000000001</v>
      </c>
      <c r="AM75" s="152">
        <f t="shared" si="4"/>
        <v>2.0288662340817627</v>
      </c>
      <c r="AN75" s="152">
        <v>3.5368201698013966</v>
      </c>
      <c r="AO75" s="152">
        <v>2.8665274179602478</v>
      </c>
      <c r="AP75" s="152">
        <f t="shared" si="11"/>
        <v>7.2079999999999993</v>
      </c>
      <c r="AQ75" s="152"/>
      <c r="AR75" s="152"/>
      <c r="AS75" s="153">
        <f t="shared" si="5"/>
        <v>59</v>
      </c>
      <c r="AT75" s="153">
        <f t="shared" si="6"/>
        <v>1</v>
      </c>
      <c r="AU75" s="153">
        <f t="shared" si="7"/>
        <v>0</v>
      </c>
      <c r="AV75" s="153">
        <f t="shared" si="8"/>
        <v>0</v>
      </c>
      <c r="BA75">
        <f t="shared" si="9"/>
        <v>28</v>
      </c>
      <c r="BE75" s="191">
        <v>44501</v>
      </c>
      <c r="BF75">
        <v>12.77</v>
      </c>
    </row>
    <row r="76" spans="2:58" x14ac:dyDescent="0.25">
      <c r="B76" s="155">
        <f t="shared" si="12"/>
        <v>42795.999305555553</v>
      </c>
      <c r="C76" s="155">
        <f t="shared" si="10"/>
        <v>42795.999305555553</v>
      </c>
      <c r="D76" s="152">
        <f t="shared" si="0"/>
        <v>3.0590000000000002</v>
      </c>
      <c r="E76" s="152"/>
      <c r="F76" s="152"/>
      <c r="G76" s="152"/>
      <c r="H76" s="152" t="e">
        <f t="shared" si="1"/>
        <v>#N/A</v>
      </c>
      <c r="I76" s="152"/>
      <c r="J76" s="152" t="e">
        <f t="shared" si="2"/>
        <v>#N/A</v>
      </c>
      <c r="K76" s="152"/>
      <c r="L76" s="152"/>
      <c r="M76" s="152"/>
      <c r="N76" s="152"/>
      <c r="O76" s="152"/>
      <c r="P76" s="152"/>
      <c r="Q76" s="152"/>
      <c r="R76" s="152"/>
      <c r="S76" s="152"/>
      <c r="T76" s="153" cm="1">
        <f t="array" ref="T76">MATCH(1,(TDU_Info!$C$5:$C$111=$T$6)*(TDU_Info!$B$5:$B$111&lt;=$B76),0)</f>
        <v>103</v>
      </c>
      <c r="U76" s="152">
        <f>100*(INDEX(TDU_Info!$E$5:$E$111,$T76)/T$11+INDEX(TDU_Info!$F$5:$F$111,$T76))</f>
        <v>3.5485000000000002</v>
      </c>
      <c r="V76" s="152">
        <v>1.978</v>
      </c>
      <c r="W76" s="152">
        <v>3.28</v>
      </c>
      <c r="X76" s="152">
        <v>3.306</v>
      </c>
      <c r="Y76" s="152">
        <v>3.319</v>
      </c>
      <c r="Z76" s="152">
        <v>2.5859999999999999</v>
      </c>
      <c r="AA76" s="152">
        <v>3.2789999999999999</v>
      </c>
      <c r="AB76" s="152">
        <v>3.3570000000000002</v>
      </c>
      <c r="AC76" s="152">
        <v>3.8679999999999999</v>
      </c>
      <c r="AD76" s="152">
        <v>1.889</v>
      </c>
      <c r="AE76" s="152">
        <v>3.125</v>
      </c>
      <c r="AF76" s="152">
        <v>3.0590000000000002</v>
      </c>
      <c r="AG76" s="152">
        <v>3.0720000000000001</v>
      </c>
      <c r="AH76" s="152">
        <v>2.4929999999999999</v>
      </c>
      <c r="AI76" s="152">
        <v>3.125</v>
      </c>
      <c r="AJ76" s="152">
        <v>3.1840000000000002</v>
      </c>
      <c r="AK76" s="152">
        <v>3.621</v>
      </c>
      <c r="AL76" s="152" t="e">
        <f t="shared" si="3"/>
        <v>#N/A</v>
      </c>
      <c r="AM76" s="152" t="e">
        <f t="shared" si="4"/>
        <v>#N/A</v>
      </c>
      <c r="AN76" s="152">
        <v>3.5361138125259615</v>
      </c>
      <c r="AO76" s="152">
        <v>2.8672460596641867</v>
      </c>
      <c r="AP76" s="152" t="e">
        <f t="shared" si="11"/>
        <v>#N/A</v>
      </c>
      <c r="AQ76" s="152"/>
      <c r="AR76" s="152"/>
      <c r="AS76" s="153">
        <f t="shared" si="5"/>
        <v>60</v>
      </c>
      <c r="AT76" s="153">
        <f t="shared" si="6"/>
        <v>1</v>
      </c>
      <c r="AU76" s="153">
        <f t="shared" si="7"/>
        <v>0</v>
      </c>
      <c r="AV76" s="153">
        <f t="shared" si="8"/>
        <v>0</v>
      </c>
      <c r="BA76">
        <f t="shared" si="9"/>
        <v>1</v>
      </c>
      <c r="BE76" s="191">
        <v>44531</v>
      </c>
      <c r="BF76">
        <v>12.55</v>
      </c>
    </row>
    <row r="77" spans="2:58" x14ac:dyDescent="0.25">
      <c r="B77" s="155">
        <f t="shared" si="12"/>
        <v>42796.999305555553</v>
      </c>
      <c r="C77" s="155">
        <f t="shared" si="10"/>
        <v>42796.999305555553</v>
      </c>
      <c r="D77" s="152">
        <f t="shared" si="0"/>
        <v>3.0590000000000002</v>
      </c>
      <c r="E77" s="152"/>
      <c r="F77" s="152"/>
      <c r="G77" s="152"/>
      <c r="H77" s="152" t="e">
        <f t="shared" si="1"/>
        <v>#N/A</v>
      </c>
      <c r="I77" s="152"/>
      <c r="J77" s="152" t="e">
        <f t="shared" si="2"/>
        <v>#N/A</v>
      </c>
      <c r="K77" s="152"/>
      <c r="L77" s="152"/>
      <c r="M77" s="152"/>
      <c r="N77" s="152"/>
      <c r="O77" s="152"/>
      <c r="P77" s="152"/>
      <c r="Q77" s="152"/>
      <c r="R77" s="152"/>
      <c r="S77" s="152"/>
      <c r="T77" s="153" cm="1">
        <f t="array" ref="T77">MATCH(1,(TDU_Info!$C$5:$C$111=$T$6)*(TDU_Info!$B$5:$B$111&lt;=$B77),0)</f>
        <v>103</v>
      </c>
      <c r="U77" s="152">
        <f>100*(INDEX(TDU_Info!$E$5:$E$111,$T77)/T$11+INDEX(TDU_Info!$F$5:$F$111,$T77))</f>
        <v>3.5485000000000002</v>
      </c>
      <c r="V77" s="152">
        <v>1.978</v>
      </c>
      <c r="W77" s="152">
        <v>3.28</v>
      </c>
      <c r="X77" s="152">
        <v>3.306</v>
      </c>
      <c r="Y77" s="152">
        <v>3.319</v>
      </c>
      <c r="Z77" s="152">
        <v>2.5859999999999999</v>
      </c>
      <c r="AA77" s="152">
        <v>3.2789999999999999</v>
      </c>
      <c r="AB77" s="152">
        <v>3.3570000000000002</v>
      </c>
      <c r="AC77" s="152">
        <v>3.7029999999999998</v>
      </c>
      <c r="AD77" s="152">
        <v>1.889</v>
      </c>
      <c r="AE77" s="152">
        <v>3.125</v>
      </c>
      <c r="AF77" s="152">
        <v>3.0590000000000002</v>
      </c>
      <c r="AG77" s="152">
        <v>3.0720000000000001</v>
      </c>
      <c r="AH77" s="152">
        <v>2.4929999999999999</v>
      </c>
      <c r="AI77" s="152">
        <v>3.125</v>
      </c>
      <c r="AJ77" s="152">
        <v>3.1840000000000002</v>
      </c>
      <c r="AK77" s="152">
        <v>3.621</v>
      </c>
      <c r="AL77" s="152">
        <f t="shared" si="3"/>
        <v>2.9940000000000002</v>
      </c>
      <c r="AM77" s="152">
        <f t="shared" si="4"/>
        <v>2.0636947789988369</v>
      </c>
      <c r="AN77" s="152">
        <v>3.5363575477373463</v>
      </c>
      <c r="AO77" s="152">
        <v>2.8675273967914818</v>
      </c>
      <c r="AP77" s="152">
        <f t="shared" si="11"/>
        <v>7.5714999999999986</v>
      </c>
      <c r="AQ77" s="152"/>
      <c r="AR77" s="152"/>
      <c r="AS77" s="153">
        <f t="shared" si="5"/>
        <v>61</v>
      </c>
      <c r="AT77" s="153">
        <f t="shared" si="6"/>
        <v>1</v>
      </c>
      <c r="AU77" s="153">
        <f t="shared" si="7"/>
        <v>0</v>
      </c>
      <c r="AV77" s="153">
        <f t="shared" si="8"/>
        <v>0</v>
      </c>
      <c r="BA77">
        <f t="shared" si="9"/>
        <v>2</v>
      </c>
      <c r="BE77" s="191">
        <v>44562</v>
      </c>
      <c r="BF77">
        <v>12.24</v>
      </c>
    </row>
    <row r="78" spans="2:58" x14ac:dyDescent="0.25">
      <c r="B78" s="155">
        <f t="shared" si="12"/>
        <v>42797.999305555553</v>
      </c>
      <c r="C78" s="155">
        <f t="shared" si="10"/>
        <v>42797.999305555553</v>
      </c>
      <c r="D78" s="152">
        <f t="shared" si="0"/>
        <v>3.0590000000000002</v>
      </c>
      <c r="E78" s="152"/>
      <c r="F78" s="152"/>
      <c r="G78" s="152"/>
      <c r="H78" s="152" t="e">
        <f t="shared" si="1"/>
        <v>#N/A</v>
      </c>
      <c r="I78" s="152"/>
      <c r="J78" s="152" t="e">
        <f t="shared" si="2"/>
        <v>#N/A</v>
      </c>
      <c r="K78" s="152"/>
      <c r="L78" s="152"/>
      <c r="M78" s="152"/>
      <c r="N78" s="152"/>
      <c r="O78" s="152"/>
      <c r="P78" s="152"/>
      <c r="Q78" s="152"/>
      <c r="R78" s="152"/>
      <c r="S78" s="152"/>
      <c r="T78" s="153" cm="1">
        <f t="array" ref="T78">MATCH(1,(TDU_Info!$C$5:$C$111=$T$6)*(TDU_Info!$B$5:$B$111&lt;=$B78),0)</f>
        <v>103</v>
      </c>
      <c r="U78" s="152">
        <f>100*(INDEX(TDU_Info!$E$5:$E$111,$T78)/T$11+INDEX(TDU_Info!$F$5:$F$111,$T78))</f>
        <v>3.5485000000000002</v>
      </c>
      <c r="V78" s="152">
        <v>2.3780000000000001</v>
      </c>
      <c r="W78" s="152">
        <v>3.28</v>
      </c>
      <c r="X78" s="152">
        <v>3.306</v>
      </c>
      <c r="Y78" s="152">
        <v>3.319</v>
      </c>
      <c r="Z78" s="152">
        <v>2.8860000000000001</v>
      </c>
      <c r="AA78" s="152">
        <v>3.2789999999999999</v>
      </c>
      <c r="AB78" s="152">
        <v>3.3570000000000002</v>
      </c>
      <c r="AC78" s="152">
        <v>3.7029999999999998</v>
      </c>
      <c r="AD78" s="152">
        <v>2.2890000000000001</v>
      </c>
      <c r="AE78" s="152">
        <v>3.125</v>
      </c>
      <c r="AF78" s="152">
        <v>3.0590000000000002</v>
      </c>
      <c r="AG78" s="152">
        <v>3.0720000000000001</v>
      </c>
      <c r="AH78" s="152">
        <v>2.7930000000000001</v>
      </c>
      <c r="AI78" s="152">
        <v>3.125</v>
      </c>
      <c r="AJ78" s="152">
        <v>3.1840000000000002</v>
      </c>
      <c r="AK78" s="152">
        <v>3.621</v>
      </c>
      <c r="AL78" s="152">
        <f t="shared" si="3"/>
        <v>2.9940000000000002</v>
      </c>
      <c r="AM78" s="152">
        <f t="shared" si="4"/>
        <v>2.0636947789988369</v>
      </c>
      <c r="AN78" s="152">
        <v>3.5358044139492382</v>
      </c>
      <c r="AO78" s="152">
        <v>2.8673156924560872</v>
      </c>
      <c r="AP78" s="152">
        <f t="shared" si="11"/>
        <v>7.5714999999999986</v>
      </c>
      <c r="AQ78" s="152"/>
      <c r="AR78" s="152"/>
      <c r="AS78" s="153">
        <f t="shared" si="5"/>
        <v>62</v>
      </c>
      <c r="AT78" s="153">
        <f t="shared" si="6"/>
        <v>1</v>
      </c>
      <c r="AU78" s="153">
        <f t="shared" si="7"/>
        <v>0</v>
      </c>
      <c r="AV78" s="153">
        <f t="shared" si="8"/>
        <v>0</v>
      </c>
      <c r="BA78">
        <f t="shared" si="9"/>
        <v>3</v>
      </c>
      <c r="BE78" s="191">
        <v>44593</v>
      </c>
      <c r="BF78">
        <v>12.28</v>
      </c>
    </row>
    <row r="79" spans="2:58" x14ac:dyDescent="0.25">
      <c r="B79" s="155">
        <f t="shared" si="12"/>
        <v>42798.999305555553</v>
      </c>
      <c r="C79" s="155">
        <f t="shared" si="10"/>
        <v>42798.999305555553</v>
      </c>
      <c r="D79" s="152">
        <f t="shared" si="0"/>
        <v>3.0590000000000002</v>
      </c>
      <c r="E79" s="152"/>
      <c r="F79" s="152"/>
      <c r="G79" s="152"/>
      <c r="H79" s="152" t="e">
        <f t="shared" si="1"/>
        <v>#N/A</v>
      </c>
      <c r="I79" s="152"/>
      <c r="J79" s="152" t="e">
        <f t="shared" si="2"/>
        <v>#N/A</v>
      </c>
      <c r="K79" s="152"/>
      <c r="L79" s="152"/>
      <c r="M79" s="152"/>
      <c r="N79" s="152"/>
      <c r="O79" s="152"/>
      <c r="P79" s="152"/>
      <c r="Q79" s="152"/>
      <c r="R79" s="152"/>
      <c r="S79" s="152"/>
      <c r="T79" s="153" cm="1">
        <f t="array" ref="T79">MATCH(1,(TDU_Info!$C$5:$C$111=$T$6)*(TDU_Info!$B$5:$B$111&lt;=$B79),0)</f>
        <v>103</v>
      </c>
      <c r="U79" s="152">
        <f>100*(INDEX(TDU_Info!$E$5:$E$111,$T79)/T$11+INDEX(TDU_Info!$F$5:$F$111,$T79))</f>
        <v>3.5485000000000002</v>
      </c>
      <c r="V79" s="152">
        <v>2.3780000000000001</v>
      </c>
      <c r="W79" s="152">
        <v>3.28</v>
      </c>
      <c r="X79" s="152">
        <v>3.306</v>
      </c>
      <c r="Y79" s="152">
        <v>3.319</v>
      </c>
      <c r="Z79" s="152">
        <v>2.8860000000000001</v>
      </c>
      <c r="AA79" s="152">
        <v>3.2789999999999999</v>
      </c>
      <c r="AB79" s="152">
        <v>3.3570000000000002</v>
      </c>
      <c r="AC79" s="152">
        <v>3.7029999999999998</v>
      </c>
      <c r="AD79" s="152">
        <v>2.2890000000000001</v>
      </c>
      <c r="AE79" s="152">
        <v>3.125</v>
      </c>
      <c r="AF79" s="152">
        <v>3.0590000000000002</v>
      </c>
      <c r="AG79" s="152">
        <v>3.0720000000000001</v>
      </c>
      <c r="AH79" s="152">
        <v>2.7930000000000001</v>
      </c>
      <c r="AI79" s="152">
        <v>3.125</v>
      </c>
      <c r="AJ79" s="152">
        <v>3.1840000000000002</v>
      </c>
      <c r="AK79" s="152">
        <v>3.621</v>
      </c>
      <c r="AL79" s="152">
        <f t="shared" si="3"/>
        <v>2.9940000000000002</v>
      </c>
      <c r="AM79" s="152">
        <f t="shared" si="4"/>
        <v>2.0636947789988369</v>
      </c>
      <c r="AN79" s="152">
        <v>3.5354224270269659</v>
      </c>
      <c r="AO79" s="152">
        <v>2.8670207017096354</v>
      </c>
      <c r="AP79" s="152">
        <f t="shared" si="11"/>
        <v>7.5714999999999986</v>
      </c>
      <c r="AQ79" s="152"/>
      <c r="AR79" s="152"/>
      <c r="AS79" s="153">
        <f t="shared" si="5"/>
        <v>63</v>
      </c>
      <c r="AT79" s="153">
        <f t="shared" si="6"/>
        <v>1</v>
      </c>
      <c r="AU79" s="153">
        <f t="shared" si="7"/>
        <v>0</v>
      </c>
      <c r="AV79" s="153">
        <f t="shared" si="8"/>
        <v>0</v>
      </c>
      <c r="BA79">
        <f t="shared" si="9"/>
        <v>4</v>
      </c>
    </row>
    <row r="80" spans="2:58" x14ac:dyDescent="0.25">
      <c r="B80" s="155">
        <f t="shared" si="12"/>
        <v>42799.999305555553</v>
      </c>
      <c r="C80" s="155">
        <f t="shared" si="10"/>
        <v>42799.999305555553</v>
      </c>
      <c r="D80" s="152">
        <f t="shared" si="0"/>
        <v>3.0590000000000002</v>
      </c>
      <c r="E80" s="152"/>
      <c r="F80" s="152"/>
      <c r="G80" s="152"/>
      <c r="H80" s="152" t="e">
        <f t="shared" si="1"/>
        <v>#N/A</v>
      </c>
      <c r="I80" s="152"/>
      <c r="J80" s="152" t="e">
        <f t="shared" si="2"/>
        <v>#N/A</v>
      </c>
      <c r="K80" s="152"/>
      <c r="L80" s="152"/>
      <c r="M80" s="152"/>
      <c r="N80" s="152"/>
      <c r="O80" s="152"/>
      <c r="P80" s="152"/>
      <c r="Q80" s="152"/>
      <c r="R80" s="152"/>
      <c r="S80" s="152"/>
      <c r="T80" s="153" cm="1">
        <f t="array" ref="T80">MATCH(1,(TDU_Info!$C$5:$C$111=$T$6)*(TDU_Info!$B$5:$B$111&lt;=$B80),0)</f>
        <v>103</v>
      </c>
      <c r="U80" s="152">
        <f>100*(INDEX(TDU_Info!$E$5:$E$111,$T80)/T$11+INDEX(TDU_Info!$F$5:$F$111,$T80))</f>
        <v>3.5485000000000002</v>
      </c>
      <c r="V80" s="152">
        <v>2.3780000000000001</v>
      </c>
      <c r="W80" s="152">
        <v>3.28</v>
      </c>
      <c r="X80" s="152">
        <v>3.306</v>
      </c>
      <c r="Y80" s="152">
        <v>3.319</v>
      </c>
      <c r="Z80" s="152">
        <v>2.8860000000000001</v>
      </c>
      <c r="AA80" s="152">
        <v>3.2789999999999999</v>
      </c>
      <c r="AB80" s="152">
        <v>3.3570000000000002</v>
      </c>
      <c r="AC80" s="152">
        <v>3.7029999999999998</v>
      </c>
      <c r="AD80" s="152">
        <v>2.2890000000000001</v>
      </c>
      <c r="AE80" s="152">
        <v>3.125</v>
      </c>
      <c r="AF80" s="152">
        <v>3.0590000000000002</v>
      </c>
      <c r="AG80" s="152">
        <v>3.0720000000000001</v>
      </c>
      <c r="AH80" s="152">
        <v>2.7930000000000001</v>
      </c>
      <c r="AI80" s="152">
        <v>3.125</v>
      </c>
      <c r="AJ80" s="152">
        <v>3.1840000000000002</v>
      </c>
      <c r="AK80" s="152">
        <v>3.5630000000000002</v>
      </c>
      <c r="AL80" s="152">
        <f t="shared" si="3"/>
        <v>2.9940000000000002</v>
      </c>
      <c r="AM80" s="152">
        <f t="shared" si="4"/>
        <v>2.0636947789988369</v>
      </c>
      <c r="AN80" s="152">
        <v>3.5337888402926461</v>
      </c>
      <c r="AO80" s="152">
        <v>2.8670033693088444</v>
      </c>
      <c r="AP80" s="152">
        <f t="shared" si="11"/>
        <v>7.5714999999999986</v>
      </c>
      <c r="AQ80" s="152"/>
      <c r="AR80" s="152"/>
      <c r="AS80" s="153">
        <f t="shared" si="5"/>
        <v>64</v>
      </c>
      <c r="AT80" s="153">
        <f t="shared" si="6"/>
        <v>1</v>
      </c>
      <c r="AU80" s="153">
        <f t="shared" si="7"/>
        <v>0</v>
      </c>
      <c r="AV80" s="153">
        <f t="shared" si="8"/>
        <v>0</v>
      </c>
      <c r="BA80">
        <f t="shared" si="9"/>
        <v>5</v>
      </c>
    </row>
    <row r="81" spans="2:53" x14ac:dyDescent="0.25">
      <c r="B81" s="155">
        <f t="shared" si="12"/>
        <v>42800.999305555553</v>
      </c>
      <c r="C81" s="155">
        <f t="shared" si="10"/>
        <v>42800.999305555553</v>
      </c>
      <c r="D81" s="152">
        <f t="shared" ref="D81:D144" si="13">(INDEX($V81:$AP81,D$7)*(1+D$8)+D$9*100/$T$11)*(1+D$10)+(D$11*100/$T$11)+($T$5+D$10)*$U81</f>
        <v>3.0590000000000002</v>
      </c>
      <c r="E81" s="152"/>
      <c r="F81" s="152"/>
      <c r="G81" s="152"/>
      <c r="H81" s="152" t="e">
        <f t="shared" ref="H81:H144" si="14">IF(ISNA($C81),NA(),(INDEX($V81:$AP81,H$7)*(1+H$8)+H$9*100/$T$11)*(1+H$10)+(H$11*100/$T$11)+($T$5+H$10)*$U81)</f>
        <v>#N/A</v>
      </c>
      <c r="I81" s="152"/>
      <c r="J81" s="152" t="e">
        <f t="shared" ref="J81:J144" si="15">(INDEX($V81:$AP81,J$7)*(1+J$8)+J$9*100/$T$11)*(1+J$10)+(J$11*100/$T$11)+($T$5+J$10)*$U81</f>
        <v>#N/A</v>
      </c>
      <c r="K81" s="152"/>
      <c r="L81" s="152"/>
      <c r="M81" s="152"/>
      <c r="N81" s="152"/>
      <c r="O81" s="152"/>
      <c r="P81" s="152"/>
      <c r="Q81" s="152"/>
      <c r="R81" s="152"/>
      <c r="S81" s="152"/>
      <c r="T81" s="153" cm="1">
        <f t="array" ref="T81">MATCH(1,(TDU_Info!$C$5:$C$111=$T$6)*(TDU_Info!$B$5:$B$111&lt;=$B81),0)</f>
        <v>103</v>
      </c>
      <c r="U81" s="152">
        <f>100*(INDEX(TDU_Info!$E$5:$E$111,$T81)/T$11+INDEX(TDU_Info!$F$5:$F$111,$T81))</f>
        <v>3.5485000000000002</v>
      </c>
      <c r="V81" s="152">
        <v>2.3780000000000001</v>
      </c>
      <c r="W81" s="152">
        <v>3.28</v>
      </c>
      <c r="X81" s="152">
        <v>3.306</v>
      </c>
      <c r="Y81" s="152">
        <v>3.319</v>
      </c>
      <c r="Z81" s="152">
        <v>2.8860000000000001</v>
      </c>
      <c r="AA81" s="152">
        <v>3.2789999999999999</v>
      </c>
      <c r="AB81" s="152">
        <v>3.3570000000000002</v>
      </c>
      <c r="AC81" s="152">
        <v>3.7029999999999998</v>
      </c>
      <c r="AD81" s="152">
        <v>2.2890000000000001</v>
      </c>
      <c r="AE81" s="152">
        <v>3.125</v>
      </c>
      <c r="AF81" s="152">
        <v>3.0590000000000002</v>
      </c>
      <c r="AG81" s="152">
        <v>3.0720000000000001</v>
      </c>
      <c r="AH81" s="152">
        <v>2.7930000000000001</v>
      </c>
      <c r="AI81" s="152">
        <v>3.125</v>
      </c>
      <c r="AJ81" s="152">
        <v>3.1840000000000002</v>
      </c>
      <c r="AK81" s="152">
        <v>3.5630000000000002</v>
      </c>
      <c r="AL81" s="152">
        <f t="shared" ref="AL81:AL144" si="16">IF(DAY($B81)=1,NA(),VLOOKUP($B81,$BB$17:$BD$64,2,TRUE))</f>
        <v>2.9940000000000002</v>
      </c>
      <c r="AM81" s="152">
        <f t="shared" ref="AM81:AM144" si="17">IF(DAY($B81)=1,NA(),VLOOKUP($B81,$BB$17:$BD$64,3,TRUE))</f>
        <v>2.0636947789988369</v>
      </c>
      <c r="AN81" s="152">
        <v>3.5316245763789951</v>
      </c>
      <c r="AO81" s="152">
        <v>2.8666771086960359</v>
      </c>
      <c r="AP81" s="152">
        <f t="shared" si="11"/>
        <v>7.5714999999999986</v>
      </c>
      <c r="AQ81" s="152"/>
      <c r="AR81" s="152"/>
      <c r="AS81" s="153">
        <f t="shared" ref="AS81:AS144" si="18">ROUNDUP(B81-DATE(YEAR(B81),1,1),0)</f>
        <v>65</v>
      </c>
      <c r="AT81" s="153">
        <f t="shared" ref="AT81:AT144" si="19">1-$AU81-$AV81</f>
        <v>1</v>
      </c>
      <c r="AU81" s="153">
        <f t="shared" ref="AU81:AU144" si="20">IF(AND($AS81&gt;=AU$12,$AS81&lt;=AU$13),1-$AV81,0)</f>
        <v>0</v>
      </c>
      <c r="AV81" s="153">
        <f t="shared" ref="AV81:AV144" si="21">IF(AND($AS81&gt;=AV$12,$AS81&lt;=AV$13),1,0)</f>
        <v>0</v>
      </c>
      <c r="BA81">
        <f t="shared" ref="BA81:BA144" si="22">DAY(C81)</f>
        <v>6</v>
      </c>
    </row>
    <row r="82" spans="2:53" x14ac:dyDescent="0.25">
      <c r="B82" s="155">
        <f t="shared" si="12"/>
        <v>42801.999305555553</v>
      </c>
      <c r="C82" s="155">
        <f t="shared" ref="C82:C145" si="23">IF(OR($B82&lt;C$12,$B82&gt;C$13),NA(),$B82)</f>
        <v>42801.999305555553</v>
      </c>
      <c r="D82" s="152">
        <f t="shared" si="13"/>
        <v>3.0590000000000002</v>
      </c>
      <c r="E82" s="152"/>
      <c r="F82" s="152"/>
      <c r="G82" s="152"/>
      <c r="H82" s="152" t="e">
        <f t="shared" si="14"/>
        <v>#N/A</v>
      </c>
      <c r="I82" s="152"/>
      <c r="J82" s="152" t="e">
        <f t="shared" si="15"/>
        <v>#N/A</v>
      </c>
      <c r="K82" s="152"/>
      <c r="L82" s="152"/>
      <c r="M82" s="152"/>
      <c r="N82" s="152"/>
      <c r="O82" s="152"/>
      <c r="P82" s="152"/>
      <c r="Q82" s="152"/>
      <c r="R82" s="152"/>
      <c r="S82" s="152"/>
      <c r="T82" s="153" cm="1">
        <f t="array" ref="T82">MATCH(1,(TDU_Info!$C$5:$C$111=$T$6)*(TDU_Info!$B$5:$B$111&lt;=$B82),0)</f>
        <v>103</v>
      </c>
      <c r="U82" s="152">
        <f>100*(INDEX(TDU_Info!$E$5:$E$111,$T82)/T$11+INDEX(TDU_Info!$F$5:$F$111,$T82))</f>
        <v>3.5485000000000002</v>
      </c>
      <c r="V82" s="152">
        <v>2.3780000000000001</v>
      </c>
      <c r="W82" s="152">
        <v>3.28</v>
      </c>
      <c r="X82" s="152">
        <v>3.306</v>
      </c>
      <c r="Y82" s="152">
        <v>3.319</v>
      </c>
      <c r="Z82" s="152">
        <v>2.8860000000000001</v>
      </c>
      <c r="AA82" s="152">
        <v>3.2789999999999999</v>
      </c>
      <c r="AB82" s="152">
        <v>3.3570000000000002</v>
      </c>
      <c r="AC82" s="152">
        <v>3.7250000000000001</v>
      </c>
      <c r="AD82" s="152">
        <v>2.2890000000000001</v>
      </c>
      <c r="AE82" s="152">
        <v>3.125</v>
      </c>
      <c r="AF82" s="152">
        <v>3.0590000000000002</v>
      </c>
      <c r="AG82" s="152">
        <v>3.0720000000000001</v>
      </c>
      <c r="AH82" s="152">
        <v>2.7930000000000001</v>
      </c>
      <c r="AI82" s="152">
        <v>3.125</v>
      </c>
      <c r="AJ82" s="152">
        <v>3.1840000000000002</v>
      </c>
      <c r="AK82" s="152">
        <v>3.5630000000000002</v>
      </c>
      <c r="AL82" s="152">
        <f t="shared" si="16"/>
        <v>2.9940000000000002</v>
      </c>
      <c r="AM82" s="152">
        <f t="shared" si="17"/>
        <v>2.0636947789988369</v>
      </c>
      <c r="AN82" s="152">
        <v>3.531017780505763</v>
      </c>
      <c r="AO82" s="152">
        <v>2.8666665020302551</v>
      </c>
      <c r="AP82" s="152">
        <f t="shared" ref="AP82:AP145" si="24">IF(DAY($C82)=1,NA(),VLOOKUP($C82,$BE$17:$BF$78,2,TRUE)-$U82)</f>
        <v>7.5714999999999986</v>
      </c>
      <c r="AQ82" s="152"/>
      <c r="AR82" s="152"/>
      <c r="AS82" s="153">
        <f t="shared" si="18"/>
        <v>66</v>
      </c>
      <c r="AT82" s="153">
        <f t="shared" si="19"/>
        <v>1</v>
      </c>
      <c r="AU82" s="153">
        <f t="shared" si="20"/>
        <v>0</v>
      </c>
      <c r="AV82" s="153">
        <f t="shared" si="21"/>
        <v>0</v>
      </c>
      <c r="BA82">
        <f t="shared" si="22"/>
        <v>7</v>
      </c>
    </row>
    <row r="83" spans="2:53" x14ac:dyDescent="0.25">
      <c r="B83" s="155">
        <f t="shared" ref="B83:B146" si="25">B82+1</f>
        <v>42802.999305555553</v>
      </c>
      <c r="C83" s="155">
        <f t="shared" si="23"/>
        <v>42802.999305555553</v>
      </c>
      <c r="D83" s="152">
        <f t="shared" si="13"/>
        <v>3.0590000000000002</v>
      </c>
      <c r="E83" s="152"/>
      <c r="F83" s="152"/>
      <c r="G83" s="152"/>
      <c r="H83" s="152" t="e">
        <f t="shared" si="14"/>
        <v>#N/A</v>
      </c>
      <c r="I83" s="152"/>
      <c r="J83" s="152" t="e">
        <f t="shared" si="15"/>
        <v>#N/A</v>
      </c>
      <c r="K83" s="152"/>
      <c r="L83" s="152"/>
      <c r="M83" s="152"/>
      <c r="N83" s="152"/>
      <c r="O83" s="152"/>
      <c r="P83" s="152"/>
      <c r="Q83" s="152"/>
      <c r="R83" s="152"/>
      <c r="S83" s="152"/>
      <c r="T83" s="153" cm="1">
        <f t="array" ref="T83">MATCH(1,(TDU_Info!$C$5:$C$111=$T$6)*(TDU_Info!$B$5:$B$111&lt;=$B83),0)</f>
        <v>103</v>
      </c>
      <c r="U83" s="152">
        <f>100*(INDEX(TDU_Info!$E$5:$E$111,$T83)/T$11+INDEX(TDU_Info!$F$5:$F$111,$T83))</f>
        <v>3.5485000000000002</v>
      </c>
      <c r="V83" s="152">
        <v>2.3780000000000001</v>
      </c>
      <c r="W83" s="152">
        <v>3.28</v>
      </c>
      <c r="X83" s="152">
        <v>3.306</v>
      </c>
      <c r="Y83" s="152">
        <v>3.319</v>
      </c>
      <c r="Z83" s="152">
        <v>2.8860000000000001</v>
      </c>
      <c r="AA83" s="152">
        <v>3.2789999999999999</v>
      </c>
      <c r="AB83" s="152">
        <v>3.3570000000000002</v>
      </c>
      <c r="AC83" s="152">
        <v>3.7250000000000001</v>
      </c>
      <c r="AD83" s="152">
        <v>2.2890000000000001</v>
      </c>
      <c r="AE83" s="152">
        <v>3.125</v>
      </c>
      <c r="AF83" s="152">
        <v>3.0590000000000002</v>
      </c>
      <c r="AG83" s="152">
        <v>3.0720000000000001</v>
      </c>
      <c r="AH83" s="152">
        <v>2.7930000000000001</v>
      </c>
      <c r="AI83" s="152">
        <v>3.125</v>
      </c>
      <c r="AJ83" s="152">
        <v>3.1840000000000002</v>
      </c>
      <c r="AK83" s="152">
        <v>3.5630000000000002</v>
      </c>
      <c r="AL83" s="152">
        <f t="shared" si="16"/>
        <v>2.9940000000000002</v>
      </c>
      <c r="AM83" s="152">
        <f t="shared" si="17"/>
        <v>2.0636947789988369</v>
      </c>
      <c r="AN83" s="152">
        <v>3.5311667586045745</v>
      </c>
      <c r="AO83" s="152">
        <v>2.8661730532593666</v>
      </c>
      <c r="AP83" s="152">
        <f t="shared" si="24"/>
        <v>7.5714999999999986</v>
      </c>
      <c r="AQ83" s="152"/>
      <c r="AR83" s="152"/>
      <c r="AS83" s="153">
        <f t="shared" si="18"/>
        <v>67</v>
      </c>
      <c r="AT83" s="153">
        <f t="shared" si="19"/>
        <v>1</v>
      </c>
      <c r="AU83" s="153">
        <f t="shared" si="20"/>
        <v>0</v>
      </c>
      <c r="AV83" s="153">
        <f t="shared" si="21"/>
        <v>0</v>
      </c>
      <c r="BA83">
        <f t="shared" si="22"/>
        <v>8</v>
      </c>
    </row>
    <row r="84" spans="2:53" x14ac:dyDescent="0.25">
      <c r="B84" s="155">
        <f t="shared" si="25"/>
        <v>42803.999305555553</v>
      </c>
      <c r="C84" s="155">
        <f t="shared" si="23"/>
        <v>42803.999305555553</v>
      </c>
      <c r="D84" s="152">
        <f t="shared" si="13"/>
        <v>3.0590000000000002</v>
      </c>
      <c r="E84" s="152"/>
      <c r="F84" s="152"/>
      <c r="G84" s="152"/>
      <c r="H84" s="152" t="e">
        <f t="shared" si="14"/>
        <v>#N/A</v>
      </c>
      <c r="I84" s="152"/>
      <c r="J84" s="152" t="e">
        <f t="shared" si="15"/>
        <v>#N/A</v>
      </c>
      <c r="K84" s="152"/>
      <c r="L84" s="152"/>
      <c r="M84" s="152"/>
      <c r="N84" s="152"/>
      <c r="O84" s="152"/>
      <c r="P84" s="152"/>
      <c r="Q84" s="152"/>
      <c r="R84" s="152"/>
      <c r="S84" s="152"/>
      <c r="T84" s="153" cm="1">
        <f t="array" ref="T84">MATCH(1,(TDU_Info!$C$5:$C$111=$T$6)*(TDU_Info!$B$5:$B$111&lt;=$B84),0)</f>
        <v>103</v>
      </c>
      <c r="U84" s="152">
        <f>100*(INDEX(TDU_Info!$E$5:$E$111,$T84)/T$11+INDEX(TDU_Info!$F$5:$F$111,$T84))</f>
        <v>3.5485000000000002</v>
      </c>
      <c r="V84" s="152">
        <v>2.3780000000000001</v>
      </c>
      <c r="W84" s="152">
        <v>3.28</v>
      </c>
      <c r="X84" s="152">
        <v>3.306</v>
      </c>
      <c r="Y84" s="152">
        <v>3.319</v>
      </c>
      <c r="Z84" s="152">
        <v>2.8860000000000001</v>
      </c>
      <c r="AA84" s="152">
        <v>3.2789999999999999</v>
      </c>
      <c r="AB84" s="152">
        <v>3.3570000000000002</v>
      </c>
      <c r="AC84" s="152">
        <v>3.7250000000000001</v>
      </c>
      <c r="AD84" s="152">
        <v>2.2890000000000001</v>
      </c>
      <c r="AE84" s="152">
        <v>3.125</v>
      </c>
      <c r="AF84" s="152">
        <v>3.0590000000000002</v>
      </c>
      <c r="AG84" s="152">
        <v>3.0720000000000001</v>
      </c>
      <c r="AH84" s="152">
        <v>2.7930000000000001</v>
      </c>
      <c r="AI84" s="152">
        <v>3.125</v>
      </c>
      <c r="AJ84" s="152">
        <v>3.1840000000000002</v>
      </c>
      <c r="AK84" s="152">
        <v>3.5630000000000002</v>
      </c>
      <c r="AL84" s="152">
        <f t="shared" si="16"/>
        <v>2.9940000000000002</v>
      </c>
      <c r="AM84" s="152">
        <f t="shared" si="17"/>
        <v>2.0636947789988369</v>
      </c>
      <c r="AN84" s="152">
        <v>3.5318940049043803</v>
      </c>
      <c r="AO84" s="152">
        <v>2.8651215569543376</v>
      </c>
      <c r="AP84" s="152">
        <f t="shared" si="24"/>
        <v>7.5714999999999986</v>
      </c>
      <c r="AQ84" s="152"/>
      <c r="AR84" s="152"/>
      <c r="AS84" s="153">
        <f t="shared" si="18"/>
        <v>68</v>
      </c>
      <c r="AT84" s="153">
        <f t="shared" si="19"/>
        <v>1</v>
      </c>
      <c r="AU84" s="153">
        <f t="shared" si="20"/>
        <v>0</v>
      </c>
      <c r="AV84" s="153">
        <f t="shared" si="21"/>
        <v>0</v>
      </c>
      <c r="BA84">
        <f t="shared" si="22"/>
        <v>9</v>
      </c>
    </row>
    <row r="85" spans="2:53" x14ac:dyDescent="0.25">
      <c r="B85" s="155">
        <f t="shared" si="25"/>
        <v>42804.999305555553</v>
      </c>
      <c r="C85" s="155">
        <f t="shared" si="23"/>
        <v>42804.999305555553</v>
      </c>
      <c r="D85" s="152">
        <f t="shared" si="13"/>
        <v>3.0590000000000002</v>
      </c>
      <c r="E85" s="152"/>
      <c r="F85" s="152"/>
      <c r="G85" s="152"/>
      <c r="H85" s="152" t="e">
        <f t="shared" si="14"/>
        <v>#N/A</v>
      </c>
      <c r="I85" s="152"/>
      <c r="J85" s="152" t="e">
        <f t="shared" si="15"/>
        <v>#N/A</v>
      </c>
      <c r="K85" s="152"/>
      <c r="L85" s="152"/>
      <c r="M85" s="152"/>
      <c r="N85" s="152"/>
      <c r="O85" s="152"/>
      <c r="P85" s="152"/>
      <c r="Q85" s="152"/>
      <c r="R85" s="152"/>
      <c r="S85" s="152"/>
      <c r="T85" s="153" cm="1">
        <f t="array" ref="T85">MATCH(1,(TDU_Info!$C$5:$C$111=$T$6)*(TDU_Info!$B$5:$B$111&lt;=$B85),0)</f>
        <v>103</v>
      </c>
      <c r="U85" s="152">
        <f>100*(INDEX(TDU_Info!$E$5:$E$111,$T85)/T$11+INDEX(TDU_Info!$F$5:$F$111,$T85))</f>
        <v>3.5485000000000002</v>
      </c>
      <c r="V85" s="152">
        <v>2.3780000000000001</v>
      </c>
      <c r="W85" s="152">
        <v>3.28</v>
      </c>
      <c r="X85" s="152">
        <v>3.2389999999999999</v>
      </c>
      <c r="Y85" s="152">
        <v>3.319</v>
      </c>
      <c r="Z85" s="152">
        <v>2.8860000000000001</v>
      </c>
      <c r="AA85" s="152">
        <v>3.2789999999999999</v>
      </c>
      <c r="AB85" s="152">
        <v>3.3570000000000002</v>
      </c>
      <c r="AC85" s="152">
        <v>3.7250000000000001</v>
      </c>
      <c r="AD85" s="152">
        <v>2.2890000000000001</v>
      </c>
      <c r="AE85" s="152">
        <v>3.125</v>
      </c>
      <c r="AF85" s="152">
        <v>3.0590000000000002</v>
      </c>
      <c r="AG85" s="152">
        <v>3.0720000000000001</v>
      </c>
      <c r="AH85" s="152">
        <v>2.7930000000000001</v>
      </c>
      <c r="AI85" s="152">
        <v>3.125</v>
      </c>
      <c r="AJ85" s="152">
        <v>3.1840000000000002</v>
      </c>
      <c r="AK85" s="152">
        <v>3.5630000000000002</v>
      </c>
      <c r="AL85" s="152">
        <f t="shared" si="16"/>
        <v>2.9940000000000002</v>
      </c>
      <c r="AM85" s="152">
        <f t="shared" si="17"/>
        <v>2.0636947789988369</v>
      </c>
      <c r="AN85" s="152">
        <v>3.529765469910918</v>
      </c>
      <c r="AO85" s="152">
        <v>2.8631643429350393</v>
      </c>
      <c r="AP85" s="152">
        <f t="shared" si="24"/>
        <v>7.5714999999999986</v>
      </c>
      <c r="AQ85" s="152"/>
      <c r="AR85" s="152"/>
      <c r="AS85" s="153">
        <f t="shared" si="18"/>
        <v>69</v>
      </c>
      <c r="AT85" s="153">
        <f t="shared" si="19"/>
        <v>1</v>
      </c>
      <c r="AU85" s="153">
        <f t="shared" si="20"/>
        <v>0</v>
      </c>
      <c r="AV85" s="153">
        <f t="shared" si="21"/>
        <v>0</v>
      </c>
      <c r="BA85">
        <f t="shared" si="22"/>
        <v>10</v>
      </c>
    </row>
    <row r="86" spans="2:53" x14ac:dyDescent="0.25">
      <c r="B86" s="155">
        <f t="shared" si="25"/>
        <v>42805.999305555553</v>
      </c>
      <c r="C86" s="155">
        <f t="shared" si="23"/>
        <v>42805.999305555553</v>
      </c>
      <c r="D86" s="152">
        <f t="shared" si="13"/>
        <v>3.0590000000000002</v>
      </c>
      <c r="E86" s="152"/>
      <c r="F86" s="152"/>
      <c r="G86" s="152"/>
      <c r="H86" s="152" t="e">
        <f t="shared" si="14"/>
        <v>#N/A</v>
      </c>
      <c r="I86" s="152"/>
      <c r="J86" s="152" t="e">
        <f t="shared" si="15"/>
        <v>#N/A</v>
      </c>
      <c r="K86" s="152"/>
      <c r="L86" s="152"/>
      <c r="M86" s="152"/>
      <c r="N86" s="152"/>
      <c r="O86" s="152"/>
      <c r="P86" s="152"/>
      <c r="Q86" s="152"/>
      <c r="R86" s="152"/>
      <c r="S86" s="152"/>
      <c r="T86" s="153" cm="1">
        <f t="array" ref="T86">MATCH(1,(TDU_Info!$C$5:$C$111=$T$6)*(TDU_Info!$B$5:$B$111&lt;=$B86),0)</f>
        <v>103</v>
      </c>
      <c r="U86" s="152">
        <f>100*(INDEX(TDU_Info!$E$5:$E$111,$T86)/T$11+INDEX(TDU_Info!$F$5:$F$111,$T86))</f>
        <v>3.5485000000000002</v>
      </c>
      <c r="V86" s="152">
        <v>2.3780000000000001</v>
      </c>
      <c r="W86" s="152">
        <v>3.28</v>
      </c>
      <c r="X86" s="152">
        <v>3.2389999999999999</v>
      </c>
      <c r="Y86" s="152">
        <v>3.319</v>
      </c>
      <c r="Z86" s="152">
        <v>2.8860000000000001</v>
      </c>
      <c r="AA86" s="152">
        <v>3.2789999999999999</v>
      </c>
      <c r="AB86" s="152">
        <v>3.3570000000000002</v>
      </c>
      <c r="AC86" s="152">
        <v>3.7250000000000001</v>
      </c>
      <c r="AD86" s="152">
        <v>2.2890000000000001</v>
      </c>
      <c r="AE86" s="152">
        <v>3.125</v>
      </c>
      <c r="AF86" s="152">
        <v>3.0590000000000002</v>
      </c>
      <c r="AG86" s="152">
        <v>3.0720000000000001</v>
      </c>
      <c r="AH86" s="152">
        <v>2.7930000000000001</v>
      </c>
      <c r="AI86" s="152">
        <v>3.125</v>
      </c>
      <c r="AJ86" s="152">
        <v>3.1840000000000002</v>
      </c>
      <c r="AK86" s="152">
        <v>3.5630000000000002</v>
      </c>
      <c r="AL86" s="152">
        <f t="shared" si="16"/>
        <v>2.9940000000000002</v>
      </c>
      <c r="AM86" s="152">
        <f t="shared" si="17"/>
        <v>2.0636947789988369</v>
      </c>
      <c r="AN86" s="152">
        <v>3.530348119458937</v>
      </c>
      <c r="AO86" s="152">
        <v>2.8638132841991957</v>
      </c>
      <c r="AP86" s="152">
        <f t="shared" si="24"/>
        <v>7.5714999999999986</v>
      </c>
      <c r="AQ86" s="152"/>
      <c r="AR86" s="152"/>
      <c r="AS86" s="153">
        <f t="shared" si="18"/>
        <v>70</v>
      </c>
      <c r="AT86" s="153">
        <f t="shared" si="19"/>
        <v>1</v>
      </c>
      <c r="AU86" s="153">
        <f t="shared" si="20"/>
        <v>0</v>
      </c>
      <c r="AV86" s="153">
        <f t="shared" si="21"/>
        <v>0</v>
      </c>
      <c r="BA86">
        <f t="shared" si="22"/>
        <v>11</v>
      </c>
    </row>
    <row r="87" spans="2:53" x14ac:dyDescent="0.25">
      <c r="B87" s="155">
        <f t="shared" si="25"/>
        <v>42806.999305555553</v>
      </c>
      <c r="C87" s="155">
        <f t="shared" si="23"/>
        <v>42806.999305555553</v>
      </c>
      <c r="D87" s="152">
        <f t="shared" si="13"/>
        <v>3.0590000000000002</v>
      </c>
      <c r="E87" s="152"/>
      <c r="F87" s="152"/>
      <c r="G87" s="152"/>
      <c r="H87" s="152" t="e">
        <f t="shared" si="14"/>
        <v>#N/A</v>
      </c>
      <c r="I87" s="152"/>
      <c r="J87" s="152" t="e">
        <f t="shared" si="15"/>
        <v>#N/A</v>
      </c>
      <c r="K87" s="152"/>
      <c r="L87" s="152"/>
      <c r="M87" s="152"/>
      <c r="N87" s="152"/>
      <c r="O87" s="152"/>
      <c r="P87" s="152"/>
      <c r="Q87" s="152"/>
      <c r="R87" s="152"/>
      <c r="S87" s="152"/>
      <c r="T87" s="153" cm="1">
        <f t="array" ref="T87">MATCH(1,(TDU_Info!$C$5:$C$111=$T$6)*(TDU_Info!$B$5:$B$111&lt;=$B87),0)</f>
        <v>103</v>
      </c>
      <c r="U87" s="152">
        <f>100*(INDEX(TDU_Info!$E$5:$E$111,$T87)/T$11+INDEX(TDU_Info!$F$5:$F$111,$T87))</f>
        <v>3.5485000000000002</v>
      </c>
      <c r="V87" s="152">
        <v>2.3780000000000001</v>
      </c>
      <c r="W87" s="152">
        <v>3.28</v>
      </c>
      <c r="X87" s="152">
        <v>3.2389999999999999</v>
      </c>
      <c r="Y87" s="152">
        <v>3.319</v>
      </c>
      <c r="Z87" s="152">
        <v>2.8860000000000001</v>
      </c>
      <c r="AA87" s="152">
        <v>3.2789999999999999</v>
      </c>
      <c r="AB87" s="152">
        <v>3.3570000000000002</v>
      </c>
      <c r="AC87" s="152">
        <v>3.7250000000000001</v>
      </c>
      <c r="AD87" s="152">
        <v>2.2890000000000001</v>
      </c>
      <c r="AE87" s="152">
        <v>3.125</v>
      </c>
      <c r="AF87" s="152">
        <v>3.0590000000000002</v>
      </c>
      <c r="AG87" s="152">
        <v>3.0720000000000001</v>
      </c>
      <c r="AH87" s="152">
        <v>2.7930000000000001</v>
      </c>
      <c r="AI87" s="152">
        <v>3.125</v>
      </c>
      <c r="AJ87" s="152">
        <v>3.1840000000000002</v>
      </c>
      <c r="AK87" s="152">
        <v>3.5630000000000002</v>
      </c>
      <c r="AL87" s="152">
        <f t="shared" si="16"/>
        <v>2.9940000000000002</v>
      </c>
      <c r="AM87" s="152">
        <f t="shared" si="17"/>
        <v>2.0636947789988369</v>
      </c>
      <c r="AN87" s="152">
        <v>3.5282178849349575</v>
      </c>
      <c r="AO87" s="152">
        <v>2.8615220910618118</v>
      </c>
      <c r="AP87" s="152">
        <f t="shared" si="24"/>
        <v>7.5714999999999986</v>
      </c>
      <c r="AQ87" s="152"/>
      <c r="AR87" s="152"/>
      <c r="AS87" s="153">
        <f t="shared" si="18"/>
        <v>71</v>
      </c>
      <c r="AT87" s="153">
        <f t="shared" si="19"/>
        <v>1</v>
      </c>
      <c r="AU87" s="153">
        <f t="shared" si="20"/>
        <v>0</v>
      </c>
      <c r="AV87" s="153">
        <f t="shared" si="21"/>
        <v>0</v>
      </c>
      <c r="BA87">
        <f t="shared" si="22"/>
        <v>12</v>
      </c>
    </row>
    <row r="88" spans="2:53" x14ac:dyDescent="0.25">
      <c r="B88" s="155">
        <f t="shared" si="25"/>
        <v>42807.999305555553</v>
      </c>
      <c r="C88" s="155">
        <f t="shared" si="23"/>
        <v>42807.999305555553</v>
      </c>
      <c r="D88" s="152">
        <f t="shared" si="13"/>
        <v>3.0590000000000002</v>
      </c>
      <c r="E88" s="152"/>
      <c r="F88" s="152"/>
      <c r="G88" s="152"/>
      <c r="H88" s="152" t="e">
        <f t="shared" si="14"/>
        <v>#N/A</v>
      </c>
      <c r="I88" s="152"/>
      <c r="J88" s="152" t="e">
        <f t="shared" si="15"/>
        <v>#N/A</v>
      </c>
      <c r="K88" s="152"/>
      <c r="L88" s="152"/>
      <c r="M88" s="152"/>
      <c r="N88" s="152"/>
      <c r="O88" s="152"/>
      <c r="P88" s="152"/>
      <c r="Q88" s="152"/>
      <c r="R88" s="152"/>
      <c r="S88" s="152"/>
      <c r="T88" s="153" cm="1">
        <f t="array" ref="T88">MATCH(1,(TDU_Info!$C$5:$C$111=$T$6)*(TDU_Info!$B$5:$B$111&lt;=$B88),0)</f>
        <v>103</v>
      </c>
      <c r="U88" s="152">
        <f>100*(INDEX(TDU_Info!$E$5:$E$111,$T88)/T$11+INDEX(TDU_Info!$F$5:$F$111,$T88))</f>
        <v>3.5485000000000002</v>
      </c>
      <c r="V88" s="152">
        <v>2.3780000000000001</v>
      </c>
      <c r="W88" s="152">
        <v>3.5779999999999998</v>
      </c>
      <c r="X88" s="152">
        <v>3.2389999999999999</v>
      </c>
      <c r="Y88" s="152">
        <v>3.319</v>
      </c>
      <c r="Z88" s="152">
        <v>2.8860000000000001</v>
      </c>
      <c r="AA88" s="152">
        <v>3.577</v>
      </c>
      <c r="AB88" s="152">
        <v>3.3570000000000002</v>
      </c>
      <c r="AC88" s="152">
        <v>3.7250000000000001</v>
      </c>
      <c r="AD88" s="152">
        <v>2.2890000000000001</v>
      </c>
      <c r="AE88" s="152">
        <v>3.589</v>
      </c>
      <c r="AF88" s="152">
        <v>3.0590000000000002</v>
      </c>
      <c r="AG88" s="152">
        <v>3.0720000000000001</v>
      </c>
      <c r="AH88" s="152">
        <v>2.7930000000000001</v>
      </c>
      <c r="AI88" s="152">
        <v>3.5880000000000001</v>
      </c>
      <c r="AJ88" s="152">
        <v>3.1840000000000002</v>
      </c>
      <c r="AK88" s="152">
        <v>3.5630000000000002</v>
      </c>
      <c r="AL88" s="152">
        <f t="shared" si="16"/>
        <v>2.9940000000000002</v>
      </c>
      <c r="AM88" s="152">
        <f t="shared" si="17"/>
        <v>2.0636947789988369</v>
      </c>
      <c r="AN88" s="152">
        <v>3.5285716419459776</v>
      </c>
      <c r="AO88" s="152">
        <v>2.8622517908280898</v>
      </c>
      <c r="AP88" s="152">
        <f t="shared" si="24"/>
        <v>7.5714999999999986</v>
      </c>
      <c r="AQ88" s="152"/>
      <c r="AR88" s="152"/>
      <c r="AS88" s="153">
        <f t="shared" si="18"/>
        <v>72</v>
      </c>
      <c r="AT88" s="153">
        <f t="shared" si="19"/>
        <v>1</v>
      </c>
      <c r="AU88" s="153">
        <f t="shared" si="20"/>
        <v>0</v>
      </c>
      <c r="AV88" s="153">
        <f t="shared" si="21"/>
        <v>0</v>
      </c>
      <c r="BA88">
        <f t="shared" si="22"/>
        <v>13</v>
      </c>
    </row>
    <row r="89" spans="2:53" x14ac:dyDescent="0.25">
      <c r="B89" s="155">
        <f t="shared" si="25"/>
        <v>42808.999305555553</v>
      </c>
      <c r="C89" s="155">
        <f t="shared" si="23"/>
        <v>42808.999305555553</v>
      </c>
      <c r="D89" s="152">
        <f t="shared" si="13"/>
        <v>3.0590000000000002</v>
      </c>
      <c r="E89" s="152"/>
      <c r="F89" s="152"/>
      <c r="G89" s="152"/>
      <c r="H89" s="152" t="e">
        <f t="shared" si="14"/>
        <v>#N/A</v>
      </c>
      <c r="I89" s="152"/>
      <c r="J89" s="152" t="e">
        <f t="shared" si="15"/>
        <v>#N/A</v>
      </c>
      <c r="K89" s="152"/>
      <c r="L89" s="152"/>
      <c r="M89" s="152"/>
      <c r="N89" s="152"/>
      <c r="O89" s="152"/>
      <c r="P89" s="152"/>
      <c r="Q89" s="152"/>
      <c r="R89" s="152"/>
      <c r="S89" s="152"/>
      <c r="T89" s="153" cm="1">
        <f t="array" ref="T89">MATCH(1,(TDU_Info!$C$5:$C$111=$T$6)*(TDU_Info!$B$5:$B$111&lt;=$B89),0)</f>
        <v>103</v>
      </c>
      <c r="U89" s="152">
        <f>100*(INDEX(TDU_Info!$E$5:$E$111,$T89)/T$11+INDEX(TDU_Info!$F$5:$F$111,$T89))</f>
        <v>3.5485000000000002</v>
      </c>
      <c r="V89" s="152">
        <v>2.3780000000000001</v>
      </c>
      <c r="W89" s="152">
        <v>3.5779999999999998</v>
      </c>
      <c r="X89" s="152">
        <v>3.2389999999999999</v>
      </c>
      <c r="Y89" s="152">
        <v>3.319</v>
      </c>
      <c r="Z89" s="152">
        <v>2.8860000000000001</v>
      </c>
      <c r="AA89" s="152">
        <v>3.577</v>
      </c>
      <c r="AB89" s="152">
        <v>3.3570000000000002</v>
      </c>
      <c r="AC89" s="152">
        <v>3.7250000000000001</v>
      </c>
      <c r="AD89" s="152">
        <v>2.2890000000000001</v>
      </c>
      <c r="AE89" s="152">
        <v>3.589</v>
      </c>
      <c r="AF89" s="152">
        <v>3.0590000000000002</v>
      </c>
      <c r="AG89" s="152">
        <v>3.0720000000000001</v>
      </c>
      <c r="AH89" s="152">
        <v>2.7930000000000001</v>
      </c>
      <c r="AI89" s="152">
        <v>3.5880000000000001</v>
      </c>
      <c r="AJ89" s="152">
        <v>3.1840000000000002</v>
      </c>
      <c r="AK89" s="152">
        <v>3.5630000000000002</v>
      </c>
      <c r="AL89" s="152">
        <f t="shared" si="16"/>
        <v>2.9940000000000002</v>
      </c>
      <c r="AM89" s="152">
        <f t="shared" si="17"/>
        <v>2.0636947789988369</v>
      </c>
      <c r="AN89" s="152">
        <v>3.5284368976349589</v>
      </c>
      <c r="AO89" s="152">
        <v>2.8622164232639289</v>
      </c>
      <c r="AP89" s="152">
        <f t="shared" si="24"/>
        <v>7.5714999999999986</v>
      </c>
      <c r="AQ89" s="152"/>
      <c r="AR89" s="152"/>
      <c r="AS89" s="153">
        <f t="shared" si="18"/>
        <v>73</v>
      </c>
      <c r="AT89" s="153">
        <f t="shared" si="19"/>
        <v>1</v>
      </c>
      <c r="AU89" s="153">
        <f t="shared" si="20"/>
        <v>0</v>
      </c>
      <c r="AV89" s="153">
        <f t="shared" si="21"/>
        <v>0</v>
      </c>
      <c r="BA89">
        <f t="shared" si="22"/>
        <v>14</v>
      </c>
    </row>
    <row r="90" spans="2:53" x14ac:dyDescent="0.25">
      <c r="B90" s="155">
        <f t="shared" si="25"/>
        <v>42809.999305555553</v>
      </c>
      <c r="C90" s="155">
        <f t="shared" si="23"/>
        <v>42809.999305555553</v>
      </c>
      <c r="D90" s="152">
        <f t="shared" si="13"/>
        <v>3.0590000000000002</v>
      </c>
      <c r="E90" s="152"/>
      <c r="F90" s="152"/>
      <c r="G90" s="152"/>
      <c r="H90" s="152" t="e">
        <f t="shared" si="14"/>
        <v>#N/A</v>
      </c>
      <c r="I90" s="152"/>
      <c r="J90" s="152" t="e">
        <f t="shared" si="15"/>
        <v>#N/A</v>
      </c>
      <c r="K90" s="152"/>
      <c r="L90" s="152"/>
      <c r="M90" s="152"/>
      <c r="N90" s="152"/>
      <c r="O90" s="152"/>
      <c r="P90" s="152"/>
      <c r="Q90" s="152"/>
      <c r="R90" s="152"/>
      <c r="S90" s="152"/>
      <c r="T90" s="153" cm="1">
        <f t="array" ref="T90">MATCH(1,(TDU_Info!$C$5:$C$111=$T$6)*(TDU_Info!$B$5:$B$111&lt;=$B90),0)</f>
        <v>103</v>
      </c>
      <c r="U90" s="152">
        <f>100*(INDEX(TDU_Info!$E$5:$E$111,$T90)/T$11+INDEX(TDU_Info!$F$5:$F$111,$T90))</f>
        <v>3.5485000000000002</v>
      </c>
      <c r="V90" s="152">
        <v>2.1779999999999999</v>
      </c>
      <c r="W90" s="152">
        <v>3.5779999999999998</v>
      </c>
      <c r="X90" s="152">
        <v>3.2389999999999999</v>
      </c>
      <c r="Y90" s="152">
        <v>3.319</v>
      </c>
      <c r="Z90" s="152">
        <v>2.5859999999999999</v>
      </c>
      <c r="AA90" s="152">
        <v>3.577</v>
      </c>
      <c r="AB90" s="152">
        <v>3.6349999999999998</v>
      </c>
      <c r="AC90" s="152">
        <v>3.7250000000000001</v>
      </c>
      <c r="AD90" s="152">
        <v>2.089</v>
      </c>
      <c r="AE90" s="152">
        <v>3.589</v>
      </c>
      <c r="AF90" s="152">
        <v>3.0590000000000002</v>
      </c>
      <c r="AG90" s="152">
        <v>3.0720000000000001</v>
      </c>
      <c r="AH90" s="152">
        <v>2.4929999999999999</v>
      </c>
      <c r="AI90" s="152">
        <v>3.5880000000000001</v>
      </c>
      <c r="AJ90" s="152">
        <v>3.5939999999999999</v>
      </c>
      <c r="AK90" s="152">
        <v>3.5630000000000002</v>
      </c>
      <c r="AL90" s="152">
        <f t="shared" si="16"/>
        <v>2.9940000000000002</v>
      </c>
      <c r="AM90" s="152">
        <f t="shared" si="17"/>
        <v>2.0636947789988369</v>
      </c>
      <c r="AN90" s="152">
        <v>3.5282813660588559</v>
      </c>
      <c r="AO90" s="152">
        <v>2.8619981416807128</v>
      </c>
      <c r="AP90" s="152">
        <f t="shared" si="24"/>
        <v>7.5714999999999986</v>
      </c>
      <c r="AQ90" s="152"/>
      <c r="AR90" s="152"/>
      <c r="AS90" s="153">
        <f t="shared" si="18"/>
        <v>74</v>
      </c>
      <c r="AT90" s="153">
        <f t="shared" si="19"/>
        <v>1</v>
      </c>
      <c r="AU90" s="153">
        <f t="shared" si="20"/>
        <v>0</v>
      </c>
      <c r="AV90" s="153">
        <f t="shared" si="21"/>
        <v>0</v>
      </c>
      <c r="BA90">
        <f t="shared" si="22"/>
        <v>15</v>
      </c>
    </row>
    <row r="91" spans="2:53" x14ac:dyDescent="0.25">
      <c r="B91" s="155">
        <f t="shared" si="25"/>
        <v>42810.999305555553</v>
      </c>
      <c r="C91" s="155">
        <f t="shared" si="23"/>
        <v>42810.999305555553</v>
      </c>
      <c r="D91" s="152">
        <f t="shared" si="13"/>
        <v>3.0590000000000002</v>
      </c>
      <c r="E91" s="152"/>
      <c r="F91" s="152"/>
      <c r="G91" s="152"/>
      <c r="H91" s="152" t="e">
        <f t="shared" si="14"/>
        <v>#N/A</v>
      </c>
      <c r="I91" s="152"/>
      <c r="J91" s="152" t="e">
        <f t="shared" si="15"/>
        <v>#N/A</v>
      </c>
      <c r="K91" s="152"/>
      <c r="L91" s="152"/>
      <c r="M91" s="152"/>
      <c r="N91" s="152"/>
      <c r="O91" s="152"/>
      <c r="P91" s="152"/>
      <c r="Q91" s="152"/>
      <c r="R91" s="152"/>
      <c r="S91" s="152"/>
      <c r="T91" s="153" cm="1">
        <f t="array" ref="T91">MATCH(1,(TDU_Info!$C$5:$C$111=$T$6)*(TDU_Info!$B$5:$B$111&lt;=$B91),0)</f>
        <v>103</v>
      </c>
      <c r="U91" s="152">
        <f>100*(INDEX(TDU_Info!$E$5:$E$111,$T91)/T$11+INDEX(TDU_Info!$F$5:$F$111,$T91))</f>
        <v>3.5485000000000002</v>
      </c>
      <c r="V91" s="152">
        <v>2.0990000000000002</v>
      </c>
      <c r="W91" s="152">
        <v>3.5779999999999998</v>
      </c>
      <c r="X91" s="152">
        <v>3.2389999999999999</v>
      </c>
      <c r="Y91" s="152">
        <v>3.319</v>
      </c>
      <c r="Z91" s="152">
        <v>2.5030000000000001</v>
      </c>
      <c r="AA91" s="152">
        <v>3.577</v>
      </c>
      <c r="AB91" s="152">
        <v>3.6349999999999998</v>
      </c>
      <c r="AC91" s="152">
        <v>3.7250000000000001</v>
      </c>
      <c r="AD91" s="152">
        <v>2.0499999999999998</v>
      </c>
      <c r="AE91" s="152">
        <v>3.589</v>
      </c>
      <c r="AF91" s="152">
        <v>3.0590000000000002</v>
      </c>
      <c r="AG91" s="152">
        <v>3.0720000000000001</v>
      </c>
      <c r="AH91" s="152">
        <v>2.452</v>
      </c>
      <c r="AI91" s="152">
        <v>3.5880000000000001</v>
      </c>
      <c r="AJ91" s="152">
        <v>3.5939999999999999</v>
      </c>
      <c r="AK91" s="152">
        <v>3.5630000000000002</v>
      </c>
      <c r="AL91" s="152">
        <f t="shared" si="16"/>
        <v>2.9940000000000002</v>
      </c>
      <c r="AM91" s="152">
        <f t="shared" si="17"/>
        <v>2.0636947789988369</v>
      </c>
      <c r="AN91" s="152">
        <v>3.5273248083483653</v>
      </c>
      <c r="AO91" s="152">
        <v>2.8610820791845759</v>
      </c>
      <c r="AP91" s="152">
        <f t="shared" si="24"/>
        <v>7.5714999999999986</v>
      </c>
      <c r="AQ91" s="152"/>
      <c r="AR91" s="152"/>
      <c r="AS91" s="153">
        <f t="shared" si="18"/>
        <v>75</v>
      </c>
      <c r="AT91" s="153">
        <f t="shared" si="19"/>
        <v>1</v>
      </c>
      <c r="AU91" s="153">
        <f t="shared" si="20"/>
        <v>0</v>
      </c>
      <c r="AV91" s="153">
        <f t="shared" si="21"/>
        <v>0</v>
      </c>
      <c r="BA91">
        <f t="shared" si="22"/>
        <v>16</v>
      </c>
    </row>
    <row r="92" spans="2:53" x14ac:dyDescent="0.25">
      <c r="B92" s="155">
        <f t="shared" si="25"/>
        <v>42811.999305555553</v>
      </c>
      <c r="C92" s="155">
        <f t="shared" si="23"/>
        <v>42811.999305555553</v>
      </c>
      <c r="D92" s="152">
        <f t="shared" si="13"/>
        <v>3.0590000000000002</v>
      </c>
      <c r="E92" s="152"/>
      <c r="F92" s="152"/>
      <c r="G92" s="152"/>
      <c r="H92" s="152" t="e">
        <f t="shared" si="14"/>
        <v>#N/A</v>
      </c>
      <c r="I92" s="152"/>
      <c r="J92" s="152" t="e">
        <f t="shared" si="15"/>
        <v>#N/A</v>
      </c>
      <c r="K92" s="152"/>
      <c r="L92" s="152"/>
      <c r="M92" s="152"/>
      <c r="N92" s="152"/>
      <c r="O92" s="152"/>
      <c r="P92" s="152"/>
      <c r="Q92" s="152"/>
      <c r="R92" s="152"/>
      <c r="S92" s="152"/>
      <c r="T92" s="153" cm="1">
        <f t="array" ref="T92">MATCH(1,(TDU_Info!$C$5:$C$111=$T$6)*(TDU_Info!$B$5:$B$111&lt;=$B92),0)</f>
        <v>103</v>
      </c>
      <c r="U92" s="152">
        <f>100*(INDEX(TDU_Info!$E$5:$E$111,$T92)/T$11+INDEX(TDU_Info!$F$5:$F$111,$T92))</f>
        <v>3.5485000000000002</v>
      </c>
      <c r="V92" s="152">
        <v>2.0990000000000002</v>
      </c>
      <c r="W92" s="152">
        <v>3.5779999999999998</v>
      </c>
      <c r="X92" s="152">
        <v>3.2389999999999999</v>
      </c>
      <c r="Y92" s="152">
        <v>3.319</v>
      </c>
      <c r="Z92" s="152">
        <v>2.5030000000000001</v>
      </c>
      <c r="AA92" s="152">
        <v>3.577</v>
      </c>
      <c r="AB92" s="152">
        <v>3.6349999999999998</v>
      </c>
      <c r="AC92" s="152">
        <v>3.7250000000000001</v>
      </c>
      <c r="AD92" s="152">
        <v>2.0499999999999998</v>
      </c>
      <c r="AE92" s="152">
        <v>3.589</v>
      </c>
      <c r="AF92" s="152">
        <v>3.0590000000000002</v>
      </c>
      <c r="AG92" s="152">
        <v>3.0720000000000001</v>
      </c>
      <c r="AH92" s="152">
        <v>2.452</v>
      </c>
      <c r="AI92" s="152">
        <v>3.5880000000000001</v>
      </c>
      <c r="AJ92" s="152">
        <v>3.5939999999999999</v>
      </c>
      <c r="AK92" s="152">
        <v>3.5630000000000002</v>
      </c>
      <c r="AL92" s="152">
        <f t="shared" si="16"/>
        <v>2.9940000000000002</v>
      </c>
      <c r="AM92" s="152">
        <f t="shared" si="17"/>
        <v>2.0636947789988369</v>
      </c>
      <c r="AN92" s="152">
        <v>3.5267605345079134</v>
      </c>
      <c r="AO92" s="152">
        <v>2.8615364328794168</v>
      </c>
      <c r="AP92" s="152">
        <f t="shared" si="24"/>
        <v>7.5714999999999986</v>
      </c>
      <c r="AQ92" s="152"/>
      <c r="AR92" s="152"/>
      <c r="AS92" s="153">
        <f t="shared" si="18"/>
        <v>76</v>
      </c>
      <c r="AT92" s="153">
        <f t="shared" si="19"/>
        <v>1</v>
      </c>
      <c r="AU92" s="153">
        <f t="shared" si="20"/>
        <v>0</v>
      </c>
      <c r="AV92" s="153">
        <f t="shared" si="21"/>
        <v>0</v>
      </c>
      <c r="BA92">
        <f t="shared" si="22"/>
        <v>17</v>
      </c>
    </row>
    <row r="93" spans="2:53" x14ac:dyDescent="0.25">
      <c r="B93" s="155">
        <f t="shared" si="25"/>
        <v>42812.999305555553</v>
      </c>
      <c r="C93" s="155">
        <f t="shared" si="23"/>
        <v>42812.999305555553</v>
      </c>
      <c r="D93" s="152">
        <f t="shared" si="13"/>
        <v>3.0590000000000002</v>
      </c>
      <c r="E93" s="152"/>
      <c r="F93" s="152"/>
      <c r="G93" s="152"/>
      <c r="H93" s="152" t="e">
        <f t="shared" si="14"/>
        <v>#N/A</v>
      </c>
      <c r="I93" s="152"/>
      <c r="J93" s="152" t="e">
        <f t="shared" si="15"/>
        <v>#N/A</v>
      </c>
      <c r="K93" s="152"/>
      <c r="L93" s="152"/>
      <c r="M93" s="152"/>
      <c r="N93" s="152"/>
      <c r="O93" s="152"/>
      <c r="P93" s="152"/>
      <c r="Q93" s="152"/>
      <c r="R93" s="152"/>
      <c r="S93" s="152"/>
      <c r="T93" s="153" cm="1">
        <f t="array" ref="T93">MATCH(1,(TDU_Info!$C$5:$C$111=$T$6)*(TDU_Info!$B$5:$B$111&lt;=$B93),0)</f>
        <v>103</v>
      </c>
      <c r="U93" s="152">
        <f>100*(INDEX(TDU_Info!$E$5:$E$111,$T93)/T$11+INDEX(TDU_Info!$F$5:$F$111,$T93))</f>
        <v>3.5485000000000002</v>
      </c>
      <c r="V93" s="152">
        <v>2.0710000000000002</v>
      </c>
      <c r="W93" s="152">
        <v>3.5379999999999998</v>
      </c>
      <c r="X93" s="152">
        <v>3.306</v>
      </c>
      <c r="Y93" s="152">
        <v>3.319</v>
      </c>
      <c r="Z93" s="152">
        <v>2.4740000000000002</v>
      </c>
      <c r="AA93" s="152">
        <v>3.5350000000000001</v>
      </c>
      <c r="AB93" s="152">
        <v>3.7669999999999999</v>
      </c>
      <c r="AC93" s="152">
        <v>3.7250000000000001</v>
      </c>
      <c r="AD93" s="152">
        <v>2.0350000000000001</v>
      </c>
      <c r="AE93" s="152">
        <v>3.569</v>
      </c>
      <c r="AF93" s="152">
        <v>3.0590000000000002</v>
      </c>
      <c r="AG93" s="152">
        <v>3.0720000000000001</v>
      </c>
      <c r="AH93" s="152">
        <v>2.4369999999999998</v>
      </c>
      <c r="AI93" s="152">
        <v>3.5680000000000001</v>
      </c>
      <c r="AJ93" s="152">
        <v>3.5939999999999999</v>
      </c>
      <c r="AK93" s="152">
        <v>3.5630000000000002</v>
      </c>
      <c r="AL93" s="152">
        <f t="shared" si="16"/>
        <v>2.9940000000000002</v>
      </c>
      <c r="AM93" s="152">
        <f t="shared" si="17"/>
        <v>2.0636947789988369</v>
      </c>
      <c r="AN93" s="152">
        <v>3.5251280356461843</v>
      </c>
      <c r="AO93" s="152">
        <v>2.862057150460688</v>
      </c>
      <c r="AP93" s="152">
        <f t="shared" si="24"/>
        <v>7.5714999999999986</v>
      </c>
      <c r="AQ93" s="152"/>
      <c r="AR93" s="152"/>
      <c r="AS93" s="153">
        <f t="shared" si="18"/>
        <v>77</v>
      </c>
      <c r="AT93" s="153">
        <f t="shared" si="19"/>
        <v>1</v>
      </c>
      <c r="AU93" s="153">
        <f t="shared" si="20"/>
        <v>0</v>
      </c>
      <c r="AV93" s="153">
        <f t="shared" si="21"/>
        <v>0</v>
      </c>
      <c r="BA93">
        <f t="shared" si="22"/>
        <v>18</v>
      </c>
    </row>
    <row r="94" spans="2:53" x14ac:dyDescent="0.25">
      <c r="B94" s="155">
        <f t="shared" si="25"/>
        <v>42813.999305555553</v>
      </c>
      <c r="C94" s="155">
        <f t="shared" si="23"/>
        <v>42813.999305555553</v>
      </c>
      <c r="D94" s="152">
        <f t="shared" si="13"/>
        <v>3.0590000000000002</v>
      </c>
      <c r="E94" s="152"/>
      <c r="F94" s="152"/>
      <c r="G94" s="152"/>
      <c r="H94" s="152" t="e">
        <f t="shared" si="14"/>
        <v>#N/A</v>
      </c>
      <c r="I94" s="152"/>
      <c r="J94" s="152" t="e">
        <f t="shared" si="15"/>
        <v>#N/A</v>
      </c>
      <c r="K94" s="152"/>
      <c r="L94" s="152"/>
      <c r="M94" s="152"/>
      <c r="N94" s="152"/>
      <c r="O94" s="152"/>
      <c r="P94" s="152"/>
      <c r="Q94" s="152"/>
      <c r="R94" s="152"/>
      <c r="S94" s="152"/>
      <c r="T94" s="153" cm="1">
        <f t="array" ref="T94">MATCH(1,(TDU_Info!$C$5:$C$111=$T$6)*(TDU_Info!$B$5:$B$111&lt;=$B94),0)</f>
        <v>103</v>
      </c>
      <c r="U94" s="152">
        <f>100*(INDEX(TDU_Info!$E$5:$E$111,$T94)/T$11+INDEX(TDU_Info!$F$5:$F$111,$T94))</f>
        <v>3.5485000000000002</v>
      </c>
      <c r="V94" s="152">
        <v>2.0710000000000002</v>
      </c>
      <c r="W94" s="152">
        <v>3.5379999999999998</v>
      </c>
      <c r="X94" s="152">
        <v>3.306</v>
      </c>
      <c r="Y94" s="152">
        <v>3.319</v>
      </c>
      <c r="Z94" s="152">
        <v>2.4740000000000002</v>
      </c>
      <c r="AA94" s="152">
        <v>3.5350000000000001</v>
      </c>
      <c r="AB94" s="152">
        <v>3.7669999999999999</v>
      </c>
      <c r="AC94" s="152">
        <v>3.7250000000000001</v>
      </c>
      <c r="AD94" s="152">
        <v>2.0350000000000001</v>
      </c>
      <c r="AE94" s="152">
        <v>3.569</v>
      </c>
      <c r="AF94" s="152">
        <v>3.0590000000000002</v>
      </c>
      <c r="AG94" s="152">
        <v>3.0720000000000001</v>
      </c>
      <c r="AH94" s="152">
        <v>2.4369999999999998</v>
      </c>
      <c r="AI94" s="152">
        <v>3.5680000000000001</v>
      </c>
      <c r="AJ94" s="152">
        <v>3.5939999999999999</v>
      </c>
      <c r="AK94" s="152">
        <v>3.5630000000000002</v>
      </c>
      <c r="AL94" s="152">
        <f t="shared" si="16"/>
        <v>2.9940000000000002</v>
      </c>
      <c r="AM94" s="152">
        <f t="shared" si="17"/>
        <v>2.0636947789988369</v>
      </c>
      <c r="AN94" s="152">
        <v>3.5173374364469505</v>
      </c>
      <c r="AO94" s="152">
        <v>2.8620557104440274</v>
      </c>
      <c r="AP94" s="152">
        <f t="shared" si="24"/>
        <v>7.5714999999999986</v>
      </c>
      <c r="AQ94" s="152"/>
      <c r="AR94" s="152"/>
      <c r="AS94" s="153">
        <f t="shared" si="18"/>
        <v>78</v>
      </c>
      <c r="AT94" s="153">
        <f t="shared" si="19"/>
        <v>1</v>
      </c>
      <c r="AU94" s="153">
        <f t="shared" si="20"/>
        <v>0</v>
      </c>
      <c r="AV94" s="153">
        <f t="shared" si="21"/>
        <v>0</v>
      </c>
      <c r="BA94">
        <f t="shared" si="22"/>
        <v>19</v>
      </c>
    </row>
    <row r="95" spans="2:53" x14ac:dyDescent="0.25">
      <c r="B95" s="155">
        <f t="shared" si="25"/>
        <v>42814.999305555553</v>
      </c>
      <c r="C95" s="155">
        <f t="shared" si="23"/>
        <v>42814.999305555553</v>
      </c>
      <c r="D95" s="152">
        <f t="shared" si="13"/>
        <v>3.0590000000000002</v>
      </c>
      <c r="E95" s="152"/>
      <c r="F95" s="152"/>
      <c r="G95" s="152"/>
      <c r="H95" s="152" t="e">
        <f t="shared" si="14"/>
        <v>#N/A</v>
      </c>
      <c r="I95" s="152"/>
      <c r="J95" s="152" t="e">
        <f t="shared" si="15"/>
        <v>#N/A</v>
      </c>
      <c r="K95" s="152"/>
      <c r="L95" s="152"/>
      <c r="M95" s="152"/>
      <c r="N95" s="152"/>
      <c r="O95" s="152"/>
      <c r="P95" s="152"/>
      <c r="Q95" s="152"/>
      <c r="R95" s="152"/>
      <c r="S95" s="152"/>
      <c r="T95" s="153" cm="1">
        <f t="array" ref="T95">MATCH(1,(TDU_Info!$C$5:$C$111=$T$6)*(TDU_Info!$B$5:$B$111&lt;=$B95),0)</f>
        <v>103</v>
      </c>
      <c r="U95" s="152">
        <f>100*(INDEX(TDU_Info!$E$5:$E$111,$T95)/T$11+INDEX(TDU_Info!$F$5:$F$111,$T95))</f>
        <v>3.5485000000000002</v>
      </c>
      <c r="V95" s="152">
        <v>2.0710000000000002</v>
      </c>
      <c r="W95" s="152">
        <v>3.5379999999999998</v>
      </c>
      <c r="X95" s="152">
        <v>3.306</v>
      </c>
      <c r="Y95" s="152">
        <v>3.319</v>
      </c>
      <c r="Z95" s="152">
        <v>2.4740000000000002</v>
      </c>
      <c r="AA95" s="152">
        <v>3.5350000000000001</v>
      </c>
      <c r="AB95" s="152">
        <v>3.7669999999999999</v>
      </c>
      <c r="AC95" s="152">
        <v>3.7250000000000001</v>
      </c>
      <c r="AD95" s="152">
        <v>2.0350000000000001</v>
      </c>
      <c r="AE95" s="152">
        <v>3.569</v>
      </c>
      <c r="AF95" s="152">
        <v>3.0590000000000002</v>
      </c>
      <c r="AG95" s="152">
        <v>3.0720000000000001</v>
      </c>
      <c r="AH95" s="152">
        <v>2.4369999999999998</v>
      </c>
      <c r="AI95" s="152">
        <v>3.5680000000000001</v>
      </c>
      <c r="AJ95" s="152">
        <v>3.5939999999999999</v>
      </c>
      <c r="AK95" s="152">
        <v>3.5630000000000002</v>
      </c>
      <c r="AL95" s="152">
        <f t="shared" si="16"/>
        <v>2.9940000000000002</v>
      </c>
      <c r="AM95" s="152">
        <f t="shared" si="17"/>
        <v>2.0636947789988369</v>
      </c>
      <c r="AN95" s="152">
        <v>3.5107494134471935</v>
      </c>
      <c r="AO95" s="152">
        <v>2.8644698624299565</v>
      </c>
      <c r="AP95" s="152">
        <f t="shared" si="24"/>
        <v>7.5714999999999986</v>
      </c>
      <c r="AQ95" s="152"/>
      <c r="AR95" s="152"/>
      <c r="AS95" s="153">
        <f t="shared" si="18"/>
        <v>79</v>
      </c>
      <c r="AT95" s="153">
        <f t="shared" si="19"/>
        <v>1</v>
      </c>
      <c r="AU95" s="153">
        <f t="shared" si="20"/>
        <v>0</v>
      </c>
      <c r="AV95" s="153">
        <f t="shared" si="21"/>
        <v>0</v>
      </c>
      <c r="BA95">
        <f t="shared" si="22"/>
        <v>20</v>
      </c>
    </row>
    <row r="96" spans="2:53" x14ac:dyDescent="0.25">
      <c r="B96" s="155">
        <f t="shared" si="25"/>
        <v>42815.999305555553</v>
      </c>
      <c r="C96" s="155">
        <f t="shared" si="23"/>
        <v>42815.999305555553</v>
      </c>
      <c r="D96" s="152">
        <f t="shared" si="13"/>
        <v>3.0590000000000002</v>
      </c>
      <c r="E96" s="152"/>
      <c r="F96" s="152"/>
      <c r="G96" s="152"/>
      <c r="H96" s="152" t="e">
        <f t="shared" si="14"/>
        <v>#N/A</v>
      </c>
      <c r="I96" s="152"/>
      <c r="J96" s="152" t="e">
        <f t="shared" si="15"/>
        <v>#N/A</v>
      </c>
      <c r="K96" s="152"/>
      <c r="L96" s="152"/>
      <c r="M96" s="152"/>
      <c r="N96" s="152"/>
      <c r="O96" s="152"/>
      <c r="P96" s="152"/>
      <c r="Q96" s="152"/>
      <c r="R96" s="152"/>
      <c r="S96" s="152"/>
      <c r="T96" s="153" cm="1">
        <f t="array" ref="T96">MATCH(1,(TDU_Info!$C$5:$C$111=$T$6)*(TDU_Info!$B$5:$B$111&lt;=$B96),0)</f>
        <v>103</v>
      </c>
      <c r="U96" s="152">
        <f>100*(INDEX(TDU_Info!$E$5:$E$111,$T96)/T$11+INDEX(TDU_Info!$F$5:$F$111,$T96))</f>
        <v>3.5485000000000002</v>
      </c>
      <c r="V96" s="152">
        <v>2.0710000000000002</v>
      </c>
      <c r="W96" s="152">
        <v>3.5379999999999998</v>
      </c>
      <c r="X96" s="152">
        <v>3.306</v>
      </c>
      <c r="Y96" s="152">
        <v>3.319</v>
      </c>
      <c r="Z96" s="152">
        <v>2.4740000000000002</v>
      </c>
      <c r="AA96" s="152">
        <v>3.5350000000000001</v>
      </c>
      <c r="AB96" s="152">
        <v>3.7669999999999999</v>
      </c>
      <c r="AC96" s="152">
        <v>3.7250000000000001</v>
      </c>
      <c r="AD96" s="152">
        <v>2.0350000000000001</v>
      </c>
      <c r="AE96" s="152">
        <v>3.569</v>
      </c>
      <c r="AF96" s="152">
        <v>3.0590000000000002</v>
      </c>
      <c r="AG96" s="152">
        <v>3.0720000000000001</v>
      </c>
      <c r="AH96" s="152">
        <v>2.4369999999999998</v>
      </c>
      <c r="AI96" s="152">
        <v>3.5680000000000001</v>
      </c>
      <c r="AJ96" s="152">
        <v>3.5939999999999999</v>
      </c>
      <c r="AK96" s="152">
        <v>3.5630000000000002</v>
      </c>
      <c r="AL96" s="152">
        <f t="shared" si="16"/>
        <v>2.9940000000000002</v>
      </c>
      <c r="AM96" s="152">
        <f t="shared" si="17"/>
        <v>2.0636947789988369</v>
      </c>
      <c r="AN96" s="152">
        <v>3.5126009819492419</v>
      </c>
      <c r="AO96" s="152">
        <v>2.8674132290115213</v>
      </c>
      <c r="AP96" s="152">
        <f t="shared" si="24"/>
        <v>7.5714999999999986</v>
      </c>
      <c r="AQ96" s="152"/>
      <c r="AR96" s="152"/>
      <c r="AS96" s="153">
        <f t="shared" si="18"/>
        <v>80</v>
      </c>
      <c r="AT96" s="153">
        <f t="shared" si="19"/>
        <v>1</v>
      </c>
      <c r="AU96" s="153">
        <f t="shared" si="20"/>
        <v>0</v>
      </c>
      <c r="AV96" s="153">
        <f t="shared" si="21"/>
        <v>0</v>
      </c>
      <c r="BA96">
        <f t="shared" si="22"/>
        <v>21</v>
      </c>
    </row>
    <row r="97" spans="2:53" x14ac:dyDescent="0.25">
      <c r="B97" s="155">
        <f t="shared" si="25"/>
        <v>42816.999305555553</v>
      </c>
      <c r="C97" s="155">
        <f t="shared" si="23"/>
        <v>42816.999305555553</v>
      </c>
      <c r="D97" s="152">
        <f t="shared" si="13"/>
        <v>3.17</v>
      </c>
      <c r="E97" s="152"/>
      <c r="F97" s="152"/>
      <c r="G97" s="152"/>
      <c r="H97" s="152" t="e">
        <f t="shared" si="14"/>
        <v>#N/A</v>
      </c>
      <c r="I97" s="152"/>
      <c r="J97" s="152" t="e">
        <f t="shared" si="15"/>
        <v>#N/A</v>
      </c>
      <c r="K97" s="152"/>
      <c r="L97" s="152"/>
      <c r="M97" s="152"/>
      <c r="N97" s="152"/>
      <c r="O97" s="152"/>
      <c r="P97" s="152"/>
      <c r="Q97" s="152"/>
      <c r="R97" s="152"/>
      <c r="S97" s="152"/>
      <c r="T97" s="153" cm="1">
        <f t="array" ref="T97">MATCH(1,(TDU_Info!$C$5:$C$111=$T$6)*(TDU_Info!$B$5:$B$111&lt;=$B97),0)</f>
        <v>103</v>
      </c>
      <c r="U97" s="152">
        <f>100*(INDEX(TDU_Info!$E$5:$E$111,$T97)/T$11+INDEX(TDU_Info!$F$5:$F$111,$T97))</f>
        <v>3.5485000000000002</v>
      </c>
      <c r="V97" s="152">
        <v>2.0710000000000002</v>
      </c>
      <c r="W97" s="152">
        <v>3.5379999999999998</v>
      </c>
      <c r="X97" s="152">
        <v>3.4169999999999998</v>
      </c>
      <c r="Y97" s="152">
        <v>3.4049999999999998</v>
      </c>
      <c r="Z97" s="152">
        <v>2.4740000000000002</v>
      </c>
      <c r="AA97" s="152">
        <v>3.5350000000000001</v>
      </c>
      <c r="AB97" s="152">
        <v>3.7669999999999999</v>
      </c>
      <c r="AC97" s="152">
        <v>3.7250000000000001</v>
      </c>
      <c r="AD97" s="152">
        <v>2.0350000000000001</v>
      </c>
      <c r="AE97" s="152">
        <v>3.569</v>
      </c>
      <c r="AF97" s="152">
        <v>3.17</v>
      </c>
      <c r="AG97" s="152">
        <v>3.1579999999999999</v>
      </c>
      <c r="AH97" s="152">
        <v>2.4369999999999998</v>
      </c>
      <c r="AI97" s="152">
        <v>3.5680000000000001</v>
      </c>
      <c r="AJ97" s="152">
        <v>3.5939999999999999</v>
      </c>
      <c r="AK97" s="152">
        <v>3.5630000000000002</v>
      </c>
      <c r="AL97" s="152">
        <f t="shared" si="16"/>
        <v>2.9940000000000002</v>
      </c>
      <c r="AM97" s="152">
        <f t="shared" si="17"/>
        <v>2.0636947789988369</v>
      </c>
      <c r="AN97" s="152">
        <v>3.5139302785943407</v>
      </c>
      <c r="AO97" s="152">
        <v>2.8696725239749781</v>
      </c>
      <c r="AP97" s="152">
        <f t="shared" si="24"/>
        <v>7.5714999999999986</v>
      </c>
      <c r="AQ97" s="152"/>
      <c r="AR97" s="152"/>
      <c r="AS97" s="153">
        <f t="shared" si="18"/>
        <v>81</v>
      </c>
      <c r="AT97" s="153">
        <f t="shared" si="19"/>
        <v>1</v>
      </c>
      <c r="AU97" s="153">
        <f t="shared" si="20"/>
        <v>0</v>
      </c>
      <c r="AV97" s="153">
        <f t="shared" si="21"/>
        <v>0</v>
      </c>
      <c r="BA97">
        <f t="shared" si="22"/>
        <v>22</v>
      </c>
    </row>
    <row r="98" spans="2:53" x14ac:dyDescent="0.25">
      <c r="B98" s="155">
        <f t="shared" si="25"/>
        <v>42817.999305555553</v>
      </c>
      <c r="C98" s="155">
        <f t="shared" si="23"/>
        <v>42817.999305555553</v>
      </c>
      <c r="D98" s="152">
        <f t="shared" si="13"/>
        <v>3.17</v>
      </c>
      <c r="E98" s="152"/>
      <c r="F98" s="152"/>
      <c r="G98" s="152"/>
      <c r="H98" s="152" t="e">
        <f t="shared" si="14"/>
        <v>#N/A</v>
      </c>
      <c r="I98" s="152"/>
      <c r="J98" s="152" t="e">
        <f t="shared" si="15"/>
        <v>#N/A</v>
      </c>
      <c r="K98" s="152"/>
      <c r="L98" s="152"/>
      <c r="M98" s="152"/>
      <c r="N98" s="152"/>
      <c r="O98" s="152"/>
      <c r="P98" s="152"/>
      <c r="Q98" s="152"/>
      <c r="R98" s="152"/>
      <c r="S98" s="152"/>
      <c r="T98" s="153" cm="1">
        <f t="array" ref="T98">MATCH(1,(TDU_Info!$C$5:$C$111=$T$6)*(TDU_Info!$B$5:$B$111&lt;=$B98),0)</f>
        <v>103</v>
      </c>
      <c r="U98" s="152">
        <f>100*(INDEX(TDU_Info!$E$5:$E$111,$T98)/T$11+INDEX(TDU_Info!$F$5:$F$111,$T98))</f>
        <v>3.5485000000000002</v>
      </c>
      <c r="V98" s="152">
        <v>2.0710000000000002</v>
      </c>
      <c r="W98" s="152">
        <v>3.5379999999999998</v>
      </c>
      <c r="X98" s="152">
        <v>3.4169999999999998</v>
      </c>
      <c r="Y98" s="152">
        <v>3.4049999999999998</v>
      </c>
      <c r="Z98" s="152">
        <v>2.4740000000000002</v>
      </c>
      <c r="AA98" s="152">
        <v>3.5350000000000001</v>
      </c>
      <c r="AB98" s="152">
        <v>3.7669999999999999</v>
      </c>
      <c r="AC98" s="152">
        <v>3.7250000000000001</v>
      </c>
      <c r="AD98" s="152">
        <v>2.0350000000000001</v>
      </c>
      <c r="AE98" s="152">
        <v>3.569</v>
      </c>
      <c r="AF98" s="152">
        <v>3.17</v>
      </c>
      <c r="AG98" s="152">
        <v>3.1579999999999999</v>
      </c>
      <c r="AH98" s="152">
        <v>2.4369999999999998</v>
      </c>
      <c r="AI98" s="152">
        <v>3.5680000000000001</v>
      </c>
      <c r="AJ98" s="152">
        <v>3.5939999999999999</v>
      </c>
      <c r="AK98" s="152">
        <v>3.5630000000000002</v>
      </c>
      <c r="AL98" s="152">
        <f t="shared" si="16"/>
        <v>2.9940000000000002</v>
      </c>
      <c r="AM98" s="152">
        <f t="shared" si="17"/>
        <v>2.0636947789988369</v>
      </c>
      <c r="AN98" s="152">
        <v>3.513926762867861</v>
      </c>
      <c r="AO98" s="152">
        <v>2.8688052411826872</v>
      </c>
      <c r="AP98" s="152">
        <f t="shared" si="24"/>
        <v>7.5714999999999986</v>
      </c>
      <c r="AQ98" s="152"/>
      <c r="AR98" s="152"/>
      <c r="AS98" s="153">
        <f t="shared" si="18"/>
        <v>82</v>
      </c>
      <c r="AT98" s="153">
        <f t="shared" si="19"/>
        <v>1</v>
      </c>
      <c r="AU98" s="153">
        <f t="shared" si="20"/>
        <v>0</v>
      </c>
      <c r="AV98" s="153">
        <f t="shared" si="21"/>
        <v>0</v>
      </c>
      <c r="BA98">
        <f t="shared" si="22"/>
        <v>23</v>
      </c>
    </row>
    <row r="99" spans="2:53" x14ac:dyDescent="0.25">
      <c r="B99" s="155">
        <f t="shared" si="25"/>
        <v>42818.999305555553</v>
      </c>
      <c r="C99" s="155">
        <f t="shared" si="23"/>
        <v>42818.999305555553</v>
      </c>
      <c r="D99" s="152">
        <f t="shared" si="13"/>
        <v>3.17</v>
      </c>
      <c r="E99" s="152"/>
      <c r="F99" s="152"/>
      <c r="G99" s="152"/>
      <c r="H99" s="152" t="e">
        <f t="shared" si="14"/>
        <v>#N/A</v>
      </c>
      <c r="I99" s="152"/>
      <c r="J99" s="152" t="e">
        <f t="shared" si="15"/>
        <v>#N/A</v>
      </c>
      <c r="K99" s="152"/>
      <c r="L99" s="152"/>
      <c r="M99" s="152"/>
      <c r="N99" s="152"/>
      <c r="O99" s="152"/>
      <c r="P99" s="152"/>
      <c r="Q99" s="152"/>
      <c r="R99" s="152"/>
      <c r="S99" s="152"/>
      <c r="T99" s="153" cm="1">
        <f t="array" ref="T99">MATCH(1,(TDU_Info!$C$5:$C$111=$T$6)*(TDU_Info!$B$5:$B$111&lt;=$B99),0)</f>
        <v>103</v>
      </c>
      <c r="U99" s="152">
        <f>100*(INDEX(TDU_Info!$E$5:$E$111,$T99)/T$11+INDEX(TDU_Info!$F$5:$F$111,$T99))</f>
        <v>3.5485000000000002</v>
      </c>
      <c r="V99" s="152">
        <v>2.0710000000000002</v>
      </c>
      <c r="W99" s="152">
        <v>3.5379999999999998</v>
      </c>
      <c r="X99" s="152">
        <v>3.4169999999999998</v>
      </c>
      <c r="Y99" s="152">
        <v>3.4049999999999998</v>
      </c>
      <c r="Z99" s="152">
        <v>2.4740000000000002</v>
      </c>
      <c r="AA99" s="152">
        <v>3.5350000000000001</v>
      </c>
      <c r="AB99" s="152">
        <v>3.7669999999999999</v>
      </c>
      <c r="AC99" s="152">
        <v>3.7250000000000001</v>
      </c>
      <c r="AD99" s="152">
        <v>2.0350000000000001</v>
      </c>
      <c r="AE99" s="152">
        <v>3.569</v>
      </c>
      <c r="AF99" s="152">
        <v>3.17</v>
      </c>
      <c r="AG99" s="152">
        <v>3.1579999999999999</v>
      </c>
      <c r="AH99" s="152">
        <v>2.4369999999999998</v>
      </c>
      <c r="AI99" s="152">
        <v>3.5680000000000001</v>
      </c>
      <c r="AJ99" s="152">
        <v>3.5939999999999999</v>
      </c>
      <c r="AK99" s="152">
        <v>3.5630000000000002</v>
      </c>
      <c r="AL99" s="152">
        <f t="shared" si="16"/>
        <v>2.9940000000000002</v>
      </c>
      <c r="AM99" s="152">
        <f t="shared" si="17"/>
        <v>2.0636947789988369</v>
      </c>
      <c r="AN99" s="152">
        <v>3.5132119340469656</v>
      </c>
      <c r="AO99" s="152">
        <v>2.868195235142168</v>
      </c>
      <c r="AP99" s="152">
        <f t="shared" si="24"/>
        <v>7.5714999999999986</v>
      </c>
      <c r="AQ99" s="152"/>
      <c r="AR99" s="152"/>
      <c r="AS99" s="153">
        <f t="shared" si="18"/>
        <v>83</v>
      </c>
      <c r="AT99" s="153">
        <f t="shared" si="19"/>
        <v>1</v>
      </c>
      <c r="AU99" s="153">
        <f t="shared" si="20"/>
        <v>0</v>
      </c>
      <c r="AV99" s="153">
        <f t="shared" si="21"/>
        <v>0</v>
      </c>
      <c r="BA99">
        <f t="shared" si="22"/>
        <v>24</v>
      </c>
    </row>
    <row r="100" spans="2:53" x14ac:dyDescent="0.25">
      <c r="B100" s="155">
        <f t="shared" si="25"/>
        <v>42819.999305555553</v>
      </c>
      <c r="C100" s="155">
        <f t="shared" si="23"/>
        <v>42819.999305555553</v>
      </c>
      <c r="D100" s="152">
        <f t="shared" si="13"/>
        <v>3.17</v>
      </c>
      <c r="E100" s="152"/>
      <c r="F100" s="152"/>
      <c r="G100" s="152"/>
      <c r="H100" s="152" t="e">
        <f t="shared" si="14"/>
        <v>#N/A</v>
      </c>
      <c r="I100" s="152"/>
      <c r="J100" s="152" t="e">
        <f t="shared" si="15"/>
        <v>#N/A</v>
      </c>
      <c r="K100" s="152"/>
      <c r="L100" s="152"/>
      <c r="M100" s="152"/>
      <c r="N100" s="152"/>
      <c r="O100" s="152"/>
      <c r="P100" s="152"/>
      <c r="Q100" s="152"/>
      <c r="R100" s="152"/>
      <c r="S100" s="152"/>
      <c r="T100" s="153" cm="1">
        <f t="array" ref="T100">MATCH(1,(TDU_Info!$C$5:$C$111=$T$6)*(TDU_Info!$B$5:$B$111&lt;=$B100),0)</f>
        <v>103</v>
      </c>
      <c r="U100" s="152">
        <f>100*(INDEX(TDU_Info!$E$5:$E$111,$T100)/T$11+INDEX(TDU_Info!$F$5:$F$111,$T100))</f>
        <v>3.5485000000000002</v>
      </c>
      <c r="V100" s="152">
        <v>2.0710000000000002</v>
      </c>
      <c r="W100" s="152">
        <v>3.5379999999999998</v>
      </c>
      <c r="X100" s="152">
        <v>3.4169999999999998</v>
      </c>
      <c r="Y100" s="152">
        <v>3.4049999999999998</v>
      </c>
      <c r="Z100" s="152">
        <v>2.4740000000000002</v>
      </c>
      <c r="AA100" s="152">
        <v>3.5350000000000001</v>
      </c>
      <c r="AB100" s="152">
        <v>3.7669999999999999</v>
      </c>
      <c r="AC100" s="152">
        <v>3.7250000000000001</v>
      </c>
      <c r="AD100" s="152">
        <v>2.0350000000000001</v>
      </c>
      <c r="AE100" s="152">
        <v>3.569</v>
      </c>
      <c r="AF100" s="152">
        <v>3.17</v>
      </c>
      <c r="AG100" s="152">
        <v>3.1579999999999999</v>
      </c>
      <c r="AH100" s="152">
        <v>2.4369999999999998</v>
      </c>
      <c r="AI100" s="152">
        <v>3.5680000000000001</v>
      </c>
      <c r="AJ100" s="152">
        <v>3.5939999999999999</v>
      </c>
      <c r="AK100" s="152">
        <v>3.5630000000000002</v>
      </c>
      <c r="AL100" s="152">
        <f t="shared" si="16"/>
        <v>2.9940000000000002</v>
      </c>
      <c r="AM100" s="152">
        <f t="shared" si="17"/>
        <v>2.0636947789988369</v>
      </c>
      <c r="AN100" s="152">
        <v>3.5120097071719236</v>
      </c>
      <c r="AO100" s="152">
        <v>2.8681815629785175</v>
      </c>
      <c r="AP100" s="152">
        <f t="shared" si="24"/>
        <v>7.5714999999999986</v>
      </c>
      <c r="AQ100" s="152"/>
      <c r="AR100" s="152"/>
      <c r="AS100" s="153">
        <f t="shared" si="18"/>
        <v>84</v>
      </c>
      <c r="AT100" s="153">
        <f t="shared" si="19"/>
        <v>1</v>
      </c>
      <c r="AU100" s="153">
        <f t="shared" si="20"/>
        <v>0</v>
      </c>
      <c r="AV100" s="153">
        <f t="shared" si="21"/>
        <v>0</v>
      </c>
      <c r="BA100">
        <f t="shared" si="22"/>
        <v>25</v>
      </c>
    </row>
    <row r="101" spans="2:53" x14ac:dyDescent="0.25">
      <c r="B101" s="155">
        <f t="shared" si="25"/>
        <v>42820.999305555553</v>
      </c>
      <c r="C101" s="155">
        <f t="shared" si="23"/>
        <v>42820.999305555553</v>
      </c>
      <c r="D101" s="152">
        <f t="shared" si="13"/>
        <v>3.17</v>
      </c>
      <c r="E101" s="152"/>
      <c r="F101" s="152"/>
      <c r="G101" s="152"/>
      <c r="H101" s="152" t="e">
        <f t="shared" si="14"/>
        <v>#N/A</v>
      </c>
      <c r="I101" s="152"/>
      <c r="J101" s="152" t="e">
        <f t="shared" si="15"/>
        <v>#N/A</v>
      </c>
      <c r="K101" s="152"/>
      <c r="L101" s="152"/>
      <c r="M101" s="152"/>
      <c r="N101" s="152"/>
      <c r="O101" s="152"/>
      <c r="P101" s="152"/>
      <c r="Q101" s="152"/>
      <c r="R101" s="152"/>
      <c r="S101" s="152"/>
      <c r="T101" s="153" cm="1">
        <f t="array" ref="T101">MATCH(1,(TDU_Info!$C$5:$C$111=$T$6)*(TDU_Info!$B$5:$B$111&lt;=$B101),0)</f>
        <v>103</v>
      </c>
      <c r="U101" s="152">
        <f>100*(INDEX(TDU_Info!$E$5:$E$111,$T101)/T$11+INDEX(TDU_Info!$F$5:$F$111,$T101))</f>
        <v>3.5485000000000002</v>
      </c>
      <c r="V101" s="152">
        <v>2.0710000000000002</v>
      </c>
      <c r="W101" s="152">
        <v>3.5379999999999998</v>
      </c>
      <c r="X101" s="152">
        <v>3.4169999999999998</v>
      </c>
      <c r="Y101" s="152">
        <v>3.4049999999999998</v>
      </c>
      <c r="Z101" s="152">
        <v>2.4740000000000002</v>
      </c>
      <c r="AA101" s="152">
        <v>3.5350000000000001</v>
      </c>
      <c r="AB101" s="152">
        <v>3.7669999999999999</v>
      </c>
      <c r="AC101" s="152">
        <v>3.7250000000000001</v>
      </c>
      <c r="AD101" s="152">
        <v>2.0350000000000001</v>
      </c>
      <c r="AE101" s="152">
        <v>3.569</v>
      </c>
      <c r="AF101" s="152">
        <v>3.17</v>
      </c>
      <c r="AG101" s="152">
        <v>3.1579999999999999</v>
      </c>
      <c r="AH101" s="152">
        <v>2.4369999999999998</v>
      </c>
      <c r="AI101" s="152">
        <v>3.5680000000000001</v>
      </c>
      <c r="AJ101" s="152">
        <v>3.5939999999999999</v>
      </c>
      <c r="AK101" s="152">
        <v>3.5630000000000002</v>
      </c>
      <c r="AL101" s="152">
        <f t="shared" si="16"/>
        <v>2.9940000000000002</v>
      </c>
      <c r="AM101" s="152">
        <f t="shared" si="17"/>
        <v>2.0636947789988369</v>
      </c>
      <c r="AN101" s="152">
        <v>3.5109052247644881</v>
      </c>
      <c r="AO101" s="152">
        <v>2.866716414625607</v>
      </c>
      <c r="AP101" s="152">
        <f t="shared" si="24"/>
        <v>7.5714999999999986</v>
      </c>
      <c r="AQ101" s="152"/>
      <c r="AR101" s="152"/>
      <c r="AS101" s="153">
        <f t="shared" si="18"/>
        <v>85</v>
      </c>
      <c r="AT101" s="153">
        <f t="shared" si="19"/>
        <v>1</v>
      </c>
      <c r="AU101" s="153">
        <f t="shared" si="20"/>
        <v>0</v>
      </c>
      <c r="AV101" s="153">
        <f t="shared" si="21"/>
        <v>0</v>
      </c>
      <c r="BA101">
        <f t="shared" si="22"/>
        <v>26</v>
      </c>
    </row>
    <row r="102" spans="2:53" x14ac:dyDescent="0.25">
      <c r="B102" s="155">
        <f t="shared" si="25"/>
        <v>42821.999305555553</v>
      </c>
      <c r="C102" s="155">
        <f t="shared" si="23"/>
        <v>42821.999305555553</v>
      </c>
      <c r="D102" s="152">
        <f t="shared" si="13"/>
        <v>3.17</v>
      </c>
      <c r="E102" s="152"/>
      <c r="F102" s="152"/>
      <c r="G102" s="152"/>
      <c r="H102" s="152" t="e">
        <f t="shared" si="14"/>
        <v>#N/A</v>
      </c>
      <c r="I102" s="152"/>
      <c r="J102" s="152" t="e">
        <f t="shared" si="15"/>
        <v>#N/A</v>
      </c>
      <c r="K102" s="152"/>
      <c r="L102" s="152"/>
      <c r="M102" s="152"/>
      <c r="N102" s="152"/>
      <c r="O102" s="152"/>
      <c r="P102" s="152"/>
      <c r="Q102" s="152"/>
      <c r="R102" s="152"/>
      <c r="S102" s="152"/>
      <c r="T102" s="153" cm="1">
        <f t="array" ref="T102">MATCH(1,(TDU_Info!$C$5:$C$111=$T$6)*(TDU_Info!$B$5:$B$111&lt;=$B102),0)</f>
        <v>103</v>
      </c>
      <c r="U102" s="152">
        <f>100*(INDEX(TDU_Info!$E$5:$E$111,$T102)/T$11+INDEX(TDU_Info!$F$5:$F$111,$T102))</f>
        <v>3.5485000000000002</v>
      </c>
      <c r="V102" s="152">
        <v>2.0710000000000002</v>
      </c>
      <c r="W102" s="152">
        <v>3.5379999999999998</v>
      </c>
      <c r="X102" s="152">
        <v>3.4169999999999998</v>
      </c>
      <c r="Y102" s="152">
        <v>3.4049999999999998</v>
      </c>
      <c r="Z102" s="152">
        <v>2.4740000000000002</v>
      </c>
      <c r="AA102" s="152">
        <v>3.5350000000000001</v>
      </c>
      <c r="AB102" s="152">
        <v>3.7669999999999999</v>
      </c>
      <c r="AC102" s="152">
        <v>3.8029999999999999</v>
      </c>
      <c r="AD102" s="152">
        <v>2.0350000000000001</v>
      </c>
      <c r="AE102" s="152">
        <v>3.569</v>
      </c>
      <c r="AF102" s="152">
        <v>3.17</v>
      </c>
      <c r="AG102" s="152">
        <v>3.1579999999999999</v>
      </c>
      <c r="AH102" s="152">
        <v>2.4369999999999998</v>
      </c>
      <c r="AI102" s="152">
        <v>3.5680000000000001</v>
      </c>
      <c r="AJ102" s="152">
        <v>3.5939999999999999</v>
      </c>
      <c r="AK102" s="152">
        <v>3.72</v>
      </c>
      <c r="AL102" s="152">
        <f t="shared" si="16"/>
        <v>2.9940000000000002</v>
      </c>
      <c r="AM102" s="152">
        <f t="shared" si="17"/>
        <v>2.0636947789988369</v>
      </c>
      <c r="AN102" s="152">
        <v>3.5103661377324582</v>
      </c>
      <c r="AO102" s="152">
        <v>2.8673237538163052</v>
      </c>
      <c r="AP102" s="152">
        <f t="shared" si="24"/>
        <v>7.5714999999999986</v>
      </c>
      <c r="AQ102" s="152"/>
      <c r="AR102" s="152"/>
      <c r="AS102" s="153">
        <f t="shared" si="18"/>
        <v>86</v>
      </c>
      <c r="AT102" s="153">
        <f t="shared" si="19"/>
        <v>1</v>
      </c>
      <c r="AU102" s="153">
        <f t="shared" si="20"/>
        <v>0</v>
      </c>
      <c r="AV102" s="153">
        <f t="shared" si="21"/>
        <v>0</v>
      </c>
      <c r="BA102">
        <f t="shared" si="22"/>
        <v>27</v>
      </c>
    </row>
    <row r="103" spans="2:53" x14ac:dyDescent="0.25">
      <c r="B103" s="155">
        <f t="shared" si="25"/>
        <v>42822.999305555553</v>
      </c>
      <c r="C103" s="155">
        <f t="shared" si="23"/>
        <v>42822.999305555553</v>
      </c>
      <c r="D103" s="152">
        <f t="shared" si="13"/>
        <v>2.5979999999999999</v>
      </c>
      <c r="E103" s="152"/>
      <c r="F103" s="152"/>
      <c r="G103" s="152"/>
      <c r="H103" s="152" t="e">
        <f t="shared" si="14"/>
        <v>#N/A</v>
      </c>
      <c r="I103" s="152"/>
      <c r="J103" s="152" t="e">
        <f t="shared" si="15"/>
        <v>#N/A</v>
      </c>
      <c r="K103" s="152"/>
      <c r="L103" s="152"/>
      <c r="M103" s="152"/>
      <c r="N103" s="152"/>
      <c r="O103" s="152"/>
      <c r="P103" s="152"/>
      <c r="Q103" s="152"/>
      <c r="R103" s="152"/>
      <c r="S103" s="152"/>
      <c r="T103" s="153" cm="1">
        <f t="array" ref="T103">MATCH(1,(TDU_Info!$C$5:$C$111=$T$6)*(TDU_Info!$B$5:$B$111&lt;=$B103),0)</f>
        <v>103</v>
      </c>
      <c r="U103" s="152">
        <f>100*(INDEX(TDU_Info!$E$5:$E$111,$T103)/T$11+INDEX(TDU_Info!$F$5:$F$111,$T103))</f>
        <v>3.5485000000000002</v>
      </c>
      <c r="V103" s="152">
        <v>2.0710000000000002</v>
      </c>
      <c r="W103" s="152">
        <v>3.5379999999999998</v>
      </c>
      <c r="X103" s="152">
        <v>3.0950000000000002</v>
      </c>
      <c r="Y103" s="152">
        <v>3.4049999999999998</v>
      </c>
      <c r="Z103" s="152">
        <v>2.4740000000000002</v>
      </c>
      <c r="AA103" s="152">
        <v>3.5350000000000001</v>
      </c>
      <c r="AB103" s="152">
        <v>3.7669999999999999</v>
      </c>
      <c r="AC103" s="152">
        <v>3.903</v>
      </c>
      <c r="AD103" s="152">
        <v>2.0350000000000001</v>
      </c>
      <c r="AE103" s="152">
        <v>3.569</v>
      </c>
      <c r="AF103" s="152">
        <v>2.5979999999999999</v>
      </c>
      <c r="AG103" s="152">
        <v>3.1579999999999999</v>
      </c>
      <c r="AH103" s="152">
        <v>2.4369999999999998</v>
      </c>
      <c r="AI103" s="152">
        <v>3.5680000000000001</v>
      </c>
      <c r="AJ103" s="152">
        <v>3.5939999999999999</v>
      </c>
      <c r="AK103" s="152">
        <v>3.72</v>
      </c>
      <c r="AL103" s="152">
        <f t="shared" si="16"/>
        <v>2.9940000000000002</v>
      </c>
      <c r="AM103" s="152">
        <f t="shared" si="17"/>
        <v>2.0636947789988369</v>
      </c>
      <c r="AN103" s="152">
        <v>3.4899924951614922</v>
      </c>
      <c r="AO103" s="152">
        <v>2.8659200726341831</v>
      </c>
      <c r="AP103" s="152">
        <f t="shared" si="24"/>
        <v>7.5714999999999986</v>
      </c>
      <c r="AQ103" s="152"/>
      <c r="AR103" s="152"/>
      <c r="AS103" s="153">
        <f t="shared" si="18"/>
        <v>87</v>
      </c>
      <c r="AT103" s="153">
        <f t="shared" si="19"/>
        <v>1</v>
      </c>
      <c r="AU103" s="153">
        <f t="shared" si="20"/>
        <v>0</v>
      </c>
      <c r="AV103" s="153">
        <f t="shared" si="21"/>
        <v>0</v>
      </c>
      <c r="BA103">
        <f t="shared" si="22"/>
        <v>28</v>
      </c>
    </row>
    <row r="104" spans="2:53" x14ac:dyDescent="0.25">
      <c r="B104" s="155">
        <f t="shared" si="25"/>
        <v>42823.999305555553</v>
      </c>
      <c r="C104" s="155">
        <f t="shared" si="23"/>
        <v>42823.999305555553</v>
      </c>
      <c r="D104" s="152">
        <f t="shared" si="13"/>
        <v>2.5979999999999999</v>
      </c>
      <c r="E104" s="152"/>
      <c r="F104" s="152"/>
      <c r="G104" s="152"/>
      <c r="H104" s="152" t="e">
        <f t="shared" si="14"/>
        <v>#N/A</v>
      </c>
      <c r="I104" s="152"/>
      <c r="J104" s="152" t="e">
        <f t="shared" si="15"/>
        <v>#N/A</v>
      </c>
      <c r="K104" s="152"/>
      <c r="L104" s="152"/>
      <c r="M104" s="152"/>
      <c r="N104" s="152"/>
      <c r="O104" s="152"/>
      <c r="P104" s="152"/>
      <c r="Q104" s="152"/>
      <c r="R104" s="152"/>
      <c r="S104" s="152"/>
      <c r="T104" s="153" cm="1">
        <f t="array" ref="T104">MATCH(1,(TDU_Info!$C$5:$C$111=$T$6)*(TDU_Info!$B$5:$B$111&lt;=$B104),0)</f>
        <v>103</v>
      </c>
      <c r="U104" s="152">
        <f>100*(INDEX(TDU_Info!$E$5:$E$111,$T104)/T$11+INDEX(TDU_Info!$F$5:$F$111,$T104))</f>
        <v>3.5485000000000002</v>
      </c>
      <c r="V104" s="152">
        <v>2.0710000000000002</v>
      </c>
      <c r="W104" s="152">
        <v>3.5379999999999998</v>
      </c>
      <c r="X104" s="152">
        <v>3.0950000000000002</v>
      </c>
      <c r="Y104" s="152">
        <v>3.4049999999999998</v>
      </c>
      <c r="Z104" s="152">
        <v>2.4740000000000002</v>
      </c>
      <c r="AA104" s="152">
        <v>3.5350000000000001</v>
      </c>
      <c r="AB104" s="152">
        <v>3.7669999999999999</v>
      </c>
      <c r="AC104" s="152">
        <v>3.903</v>
      </c>
      <c r="AD104" s="152">
        <v>2.0350000000000001</v>
      </c>
      <c r="AE104" s="152">
        <v>3.569</v>
      </c>
      <c r="AF104" s="152">
        <v>2.5979999999999999</v>
      </c>
      <c r="AG104" s="152">
        <v>3.1579999999999999</v>
      </c>
      <c r="AH104" s="152">
        <v>2.4369999999999998</v>
      </c>
      <c r="AI104" s="152">
        <v>3.5680000000000001</v>
      </c>
      <c r="AJ104" s="152">
        <v>3.5939999999999999</v>
      </c>
      <c r="AK104" s="152">
        <v>3.72</v>
      </c>
      <c r="AL104" s="152">
        <f t="shared" si="16"/>
        <v>2.9940000000000002</v>
      </c>
      <c r="AM104" s="152">
        <f t="shared" si="17"/>
        <v>2.0636947789988369</v>
      </c>
      <c r="AN104" s="152">
        <v>3.4883114199658061</v>
      </c>
      <c r="AO104" s="152">
        <v>2.8665886299846526</v>
      </c>
      <c r="AP104" s="152">
        <f t="shared" si="24"/>
        <v>7.5714999999999986</v>
      </c>
      <c r="AQ104" s="152"/>
      <c r="AR104" s="152"/>
      <c r="AS104" s="153">
        <f t="shared" si="18"/>
        <v>88</v>
      </c>
      <c r="AT104" s="153">
        <f t="shared" si="19"/>
        <v>1</v>
      </c>
      <c r="AU104" s="153">
        <f t="shared" si="20"/>
        <v>0</v>
      </c>
      <c r="AV104" s="153">
        <f t="shared" si="21"/>
        <v>0</v>
      </c>
      <c r="BA104">
        <f t="shared" si="22"/>
        <v>29</v>
      </c>
    </row>
    <row r="105" spans="2:53" x14ac:dyDescent="0.25">
      <c r="B105" s="155">
        <f t="shared" si="25"/>
        <v>42824.999305555553</v>
      </c>
      <c r="C105" s="155">
        <f t="shared" si="23"/>
        <v>42824.999305555553</v>
      </c>
      <c r="D105" s="152">
        <f t="shared" si="13"/>
        <v>2.5979999999999999</v>
      </c>
      <c r="E105" s="152"/>
      <c r="F105" s="152"/>
      <c r="G105" s="152"/>
      <c r="H105" s="152" t="e">
        <f t="shared" si="14"/>
        <v>#N/A</v>
      </c>
      <c r="I105" s="152"/>
      <c r="J105" s="152" t="e">
        <f t="shared" si="15"/>
        <v>#N/A</v>
      </c>
      <c r="K105" s="152"/>
      <c r="L105" s="152"/>
      <c r="M105" s="152"/>
      <c r="N105" s="152"/>
      <c r="O105" s="152"/>
      <c r="P105" s="152"/>
      <c r="Q105" s="152"/>
      <c r="R105" s="152"/>
      <c r="S105" s="152"/>
      <c r="T105" s="153" cm="1">
        <f t="array" ref="T105">MATCH(1,(TDU_Info!$C$5:$C$111=$T$6)*(TDU_Info!$B$5:$B$111&lt;=$B105),0)</f>
        <v>103</v>
      </c>
      <c r="U105" s="152">
        <f>100*(INDEX(TDU_Info!$E$5:$E$111,$T105)/T$11+INDEX(TDU_Info!$F$5:$F$111,$T105))</f>
        <v>3.5485000000000002</v>
      </c>
      <c r="V105" s="152">
        <v>2.0710000000000002</v>
      </c>
      <c r="W105" s="152">
        <v>3.5379999999999998</v>
      </c>
      <c r="X105" s="152">
        <v>3.0950000000000002</v>
      </c>
      <c r="Y105" s="152">
        <v>3.4049999999999998</v>
      </c>
      <c r="Z105" s="152">
        <v>2.4740000000000002</v>
      </c>
      <c r="AA105" s="152">
        <v>3.5350000000000001</v>
      </c>
      <c r="AB105" s="152">
        <v>3.4950000000000001</v>
      </c>
      <c r="AC105" s="152">
        <v>3.903</v>
      </c>
      <c r="AD105" s="152">
        <v>2.0350000000000001</v>
      </c>
      <c r="AE105" s="152">
        <v>3.569</v>
      </c>
      <c r="AF105" s="152">
        <v>2.5979999999999999</v>
      </c>
      <c r="AG105" s="152">
        <v>3.1579999999999999</v>
      </c>
      <c r="AH105" s="152">
        <v>2.4369999999999998</v>
      </c>
      <c r="AI105" s="152">
        <v>3.5680000000000001</v>
      </c>
      <c r="AJ105" s="152">
        <v>2.9980000000000002</v>
      </c>
      <c r="AK105" s="152">
        <v>3.72</v>
      </c>
      <c r="AL105" s="152">
        <f t="shared" si="16"/>
        <v>2.9940000000000002</v>
      </c>
      <c r="AM105" s="152">
        <f t="shared" si="17"/>
        <v>2.0636947789988369</v>
      </c>
      <c r="AN105" s="152">
        <v>3.4853174907240012</v>
      </c>
      <c r="AO105" s="152">
        <v>2.8654416525675068</v>
      </c>
      <c r="AP105" s="152">
        <f t="shared" si="24"/>
        <v>7.5714999999999986</v>
      </c>
      <c r="AQ105" s="152"/>
      <c r="AR105" s="152"/>
      <c r="AS105" s="153">
        <f t="shared" si="18"/>
        <v>89</v>
      </c>
      <c r="AT105" s="153">
        <f t="shared" si="19"/>
        <v>1</v>
      </c>
      <c r="AU105" s="153">
        <f t="shared" si="20"/>
        <v>0</v>
      </c>
      <c r="AV105" s="153">
        <f t="shared" si="21"/>
        <v>0</v>
      </c>
      <c r="BA105">
        <f t="shared" si="22"/>
        <v>30</v>
      </c>
    </row>
    <row r="106" spans="2:53" x14ac:dyDescent="0.25">
      <c r="B106" s="155">
        <f t="shared" si="25"/>
        <v>42825.999305555553</v>
      </c>
      <c r="C106" s="155">
        <f t="shared" si="23"/>
        <v>42825.999305555553</v>
      </c>
      <c r="D106" s="152">
        <f t="shared" si="13"/>
        <v>3.17</v>
      </c>
      <c r="E106" s="152"/>
      <c r="F106" s="152"/>
      <c r="G106" s="152"/>
      <c r="H106" s="152" t="e">
        <f t="shared" si="14"/>
        <v>#N/A</v>
      </c>
      <c r="I106" s="152"/>
      <c r="J106" s="152" t="e">
        <f t="shared" si="15"/>
        <v>#N/A</v>
      </c>
      <c r="K106" s="152"/>
      <c r="L106" s="152"/>
      <c r="M106" s="152"/>
      <c r="N106" s="152"/>
      <c r="O106" s="152"/>
      <c r="P106" s="152"/>
      <c r="Q106" s="152"/>
      <c r="R106" s="152"/>
      <c r="S106" s="152"/>
      <c r="T106" s="153" cm="1">
        <f t="array" ref="T106">MATCH(1,(TDU_Info!$C$5:$C$111=$T$6)*(TDU_Info!$B$5:$B$111&lt;=$B106),0)</f>
        <v>103</v>
      </c>
      <c r="U106" s="152">
        <f>100*(INDEX(TDU_Info!$E$5:$E$111,$T106)/T$11+INDEX(TDU_Info!$F$5:$F$111,$T106))</f>
        <v>3.5485000000000002</v>
      </c>
      <c r="V106" s="152">
        <v>2.0710000000000002</v>
      </c>
      <c r="W106" s="152">
        <v>3.5379999999999998</v>
      </c>
      <c r="X106" s="152">
        <v>3.4169999999999998</v>
      </c>
      <c r="Y106" s="152">
        <v>3.4049999999999998</v>
      </c>
      <c r="Z106" s="152">
        <v>2.4740000000000002</v>
      </c>
      <c r="AA106" s="152">
        <v>3.5350000000000001</v>
      </c>
      <c r="AB106" s="152">
        <v>3.7669999999999999</v>
      </c>
      <c r="AC106" s="152">
        <v>3.903</v>
      </c>
      <c r="AD106" s="152">
        <v>2.0350000000000001</v>
      </c>
      <c r="AE106" s="152">
        <v>3.569</v>
      </c>
      <c r="AF106" s="152">
        <v>3.17</v>
      </c>
      <c r="AG106" s="152">
        <v>3.1579999999999999</v>
      </c>
      <c r="AH106" s="152">
        <v>2.4369999999999998</v>
      </c>
      <c r="AI106" s="152">
        <v>3.5680000000000001</v>
      </c>
      <c r="AJ106" s="152">
        <v>3.5939999999999999</v>
      </c>
      <c r="AK106" s="152">
        <v>3.72</v>
      </c>
      <c r="AL106" s="152">
        <f t="shared" si="16"/>
        <v>2.9940000000000002</v>
      </c>
      <c r="AM106" s="152">
        <f t="shared" si="17"/>
        <v>2.0636947789988369</v>
      </c>
      <c r="AN106" s="152">
        <v>3.4842074198985538</v>
      </c>
      <c r="AO106" s="152">
        <v>2.8647955613183691</v>
      </c>
      <c r="AP106" s="152">
        <f t="shared" si="24"/>
        <v>7.5714999999999986</v>
      </c>
      <c r="AQ106" s="152"/>
      <c r="AR106" s="152"/>
      <c r="AS106" s="153">
        <f t="shared" si="18"/>
        <v>90</v>
      </c>
      <c r="AT106" s="153">
        <f t="shared" si="19"/>
        <v>1</v>
      </c>
      <c r="AU106" s="153">
        <f t="shared" si="20"/>
        <v>0</v>
      </c>
      <c r="AV106" s="153">
        <f t="shared" si="21"/>
        <v>0</v>
      </c>
      <c r="BA106">
        <f t="shared" si="22"/>
        <v>31</v>
      </c>
    </row>
    <row r="107" spans="2:53" x14ac:dyDescent="0.25">
      <c r="B107" s="155">
        <f t="shared" si="25"/>
        <v>42826.999305555553</v>
      </c>
      <c r="C107" s="155">
        <f t="shared" si="23"/>
        <v>42826.999305555553</v>
      </c>
      <c r="D107" s="152">
        <f t="shared" si="13"/>
        <v>3.17</v>
      </c>
      <c r="E107" s="152"/>
      <c r="F107" s="152"/>
      <c r="G107" s="152"/>
      <c r="H107" s="152" t="e">
        <f t="shared" si="14"/>
        <v>#N/A</v>
      </c>
      <c r="I107" s="152"/>
      <c r="J107" s="152" t="e">
        <f t="shared" si="15"/>
        <v>#N/A</v>
      </c>
      <c r="K107" s="152"/>
      <c r="L107" s="152"/>
      <c r="M107" s="152"/>
      <c r="N107" s="152"/>
      <c r="O107" s="152"/>
      <c r="P107" s="152"/>
      <c r="Q107" s="152"/>
      <c r="R107" s="152"/>
      <c r="S107" s="152"/>
      <c r="T107" s="153" cm="1">
        <f t="array" ref="T107">MATCH(1,(TDU_Info!$C$5:$C$111=$T$6)*(TDU_Info!$B$5:$B$111&lt;=$B107),0)</f>
        <v>103</v>
      </c>
      <c r="U107" s="152">
        <f>100*(INDEX(TDU_Info!$E$5:$E$111,$T107)/T$11+INDEX(TDU_Info!$F$5:$F$111,$T107))</f>
        <v>3.5485000000000002</v>
      </c>
      <c r="V107" s="152">
        <v>2.0710000000000002</v>
      </c>
      <c r="W107" s="152">
        <v>3.5379999999999998</v>
      </c>
      <c r="X107" s="152">
        <v>3.4169999999999998</v>
      </c>
      <c r="Y107" s="152">
        <v>3.4049999999999998</v>
      </c>
      <c r="Z107" s="152">
        <v>2.4740000000000002</v>
      </c>
      <c r="AA107" s="152">
        <v>3.5350000000000001</v>
      </c>
      <c r="AB107" s="152">
        <v>3.7669999999999999</v>
      </c>
      <c r="AC107" s="152">
        <v>3.903</v>
      </c>
      <c r="AD107" s="152">
        <v>2.0350000000000001</v>
      </c>
      <c r="AE107" s="152">
        <v>3.569</v>
      </c>
      <c r="AF107" s="152">
        <v>3.17</v>
      </c>
      <c r="AG107" s="152">
        <v>3.1579999999999999</v>
      </c>
      <c r="AH107" s="152">
        <v>2.4369999999999998</v>
      </c>
      <c r="AI107" s="152">
        <v>3.5680000000000001</v>
      </c>
      <c r="AJ107" s="152">
        <v>3.5939999999999999</v>
      </c>
      <c r="AK107" s="152">
        <v>3.72</v>
      </c>
      <c r="AL107" s="152" t="e">
        <f t="shared" si="16"/>
        <v>#N/A</v>
      </c>
      <c r="AM107" s="152" t="e">
        <f t="shared" si="17"/>
        <v>#N/A</v>
      </c>
      <c r="AN107" s="152">
        <v>3.4826109460503663</v>
      </c>
      <c r="AO107" s="152">
        <v>2.8645555581808688</v>
      </c>
      <c r="AP107" s="152" t="e">
        <f t="shared" si="24"/>
        <v>#N/A</v>
      </c>
      <c r="AQ107" s="152"/>
      <c r="AR107" s="152"/>
      <c r="AS107" s="153">
        <f t="shared" si="18"/>
        <v>91</v>
      </c>
      <c r="AT107" s="153">
        <f t="shared" si="19"/>
        <v>1</v>
      </c>
      <c r="AU107" s="153">
        <f t="shared" si="20"/>
        <v>0</v>
      </c>
      <c r="AV107" s="153">
        <f t="shared" si="21"/>
        <v>0</v>
      </c>
      <c r="BA107">
        <f t="shared" si="22"/>
        <v>1</v>
      </c>
    </row>
    <row r="108" spans="2:53" x14ac:dyDescent="0.25">
      <c r="B108" s="155">
        <f t="shared" si="25"/>
        <v>42827.999305555553</v>
      </c>
      <c r="C108" s="155">
        <f t="shared" si="23"/>
        <v>42827.999305555553</v>
      </c>
      <c r="D108" s="152">
        <f t="shared" si="13"/>
        <v>3.17</v>
      </c>
      <c r="E108" s="152"/>
      <c r="F108" s="152"/>
      <c r="G108" s="152"/>
      <c r="H108" s="152" t="e">
        <f t="shared" si="14"/>
        <v>#N/A</v>
      </c>
      <c r="I108" s="152"/>
      <c r="J108" s="152" t="e">
        <f t="shared" si="15"/>
        <v>#N/A</v>
      </c>
      <c r="K108" s="152"/>
      <c r="L108" s="152"/>
      <c r="M108" s="152"/>
      <c r="N108" s="152"/>
      <c r="O108" s="152"/>
      <c r="P108" s="152"/>
      <c r="Q108" s="152"/>
      <c r="R108" s="152"/>
      <c r="S108" s="152"/>
      <c r="T108" s="153" cm="1">
        <f t="array" ref="T108">MATCH(1,(TDU_Info!$C$5:$C$111=$T$6)*(TDU_Info!$B$5:$B$111&lt;=$B108),0)</f>
        <v>103</v>
      </c>
      <c r="U108" s="152">
        <f>100*(INDEX(TDU_Info!$E$5:$E$111,$T108)/T$11+INDEX(TDU_Info!$F$5:$F$111,$T108))</f>
        <v>3.5485000000000002</v>
      </c>
      <c r="V108" s="152">
        <v>2.0710000000000002</v>
      </c>
      <c r="W108" s="152">
        <v>3.5379999999999998</v>
      </c>
      <c r="X108" s="152">
        <v>3.4169999999999998</v>
      </c>
      <c r="Y108" s="152">
        <v>3.4049999999999998</v>
      </c>
      <c r="Z108" s="152">
        <v>2.4740000000000002</v>
      </c>
      <c r="AA108" s="152">
        <v>3.5350000000000001</v>
      </c>
      <c r="AB108" s="152">
        <v>3.7669999999999999</v>
      </c>
      <c r="AC108" s="152">
        <v>3.903</v>
      </c>
      <c r="AD108" s="152">
        <v>2.0350000000000001</v>
      </c>
      <c r="AE108" s="152">
        <v>3.569</v>
      </c>
      <c r="AF108" s="152">
        <v>3.17</v>
      </c>
      <c r="AG108" s="152">
        <v>3.1579999999999999</v>
      </c>
      <c r="AH108" s="152">
        <v>2.4369999999999998</v>
      </c>
      <c r="AI108" s="152">
        <v>3.5680000000000001</v>
      </c>
      <c r="AJ108" s="152">
        <v>3.5939999999999999</v>
      </c>
      <c r="AK108" s="152">
        <v>3.72</v>
      </c>
      <c r="AL108" s="152">
        <f t="shared" si="16"/>
        <v>4.3029999999999999</v>
      </c>
      <c r="AM108" s="152">
        <f t="shared" si="17"/>
        <v>2.3751767633189904</v>
      </c>
      <c r="AN108" s="152">
        <v>3.4824306165158028</v>
      </c>
      <c r="AO108" s="152">
        <v>2.8650918622476373</v>
      </c>
      <c r="AP108" s="152">
        <f t="shared" si="24"/>
        <v>7.5414999999999992</v>
      </c>
      <c r="AQ108" s="152"/>
      <c r="AR108" s="152"/>
      <c r="AS108" s="153">
        <f t="shared" si="18"/>
        <v>92</v>
      </c>
      <c r="AT108" s="153">
        <f t="shared" si="19"/>
        <v>1</v>
      </c>
      <c r="AU108" s="153">
        <f t="shared" si="20"/>
        <v>0</v>
      </c>
      <c r="AV108" s="153">
        <f t="shared" si="21"/>
        <v>0</v>
      </c>
      <c r="BA108">
        <f t="shared" si="22"/>
        <v>2</v>
      </c>
    </row>
    <row r="109" spans="2:53" x14ac:dyDescent="0.25">
      <c r="B109" s="155">
        <f t="shared" si="25"/>
        <v>42828.999305555553</v>
      </c>
      <c r="C109" s="155">
        <f t="shared" si="23"/>
        <v>42828.999305555553</v>
      </c>
      <c r="D109" s="152">
        <f t="shared" si="13"/>
        <v>3.17</v>
      </c>
      <c r="E109" s="152"/>
      <c r="F109" s="152"/>
      <c r="G109" s="152"/>
      <c r="H109" s="152" t="e">
        <f t="shared" si="14"/>
        <v>#N/A</v>
      </c>
      <c r="I109" s="152"/>
      <c r="J109" s="152" t="e">
        <f t="shared" si="15"/>
        <v>#N/A</v>
      </c>
      <c r="K109" s="152"/>
      <c r="L109" s="152"/>
      <c r="M109" s="152"/>
      <c r="N109" s="152"/>
      <c r="O109" s="152"/>
      <c r="P109" s="152"/>
      <c r="Q109" s="152"/>
      <c r="R109" s="152"/>
      <c r="S109" s="152"/>
      <c r="T109" s="153" cm="1">
        <f t="array" ref="T109">MATCH(1,(TDU_Info!$C$5:$C$111=$T$6)*(TDU_Info!$B$5:$B$111&lt;=$B109),0)</f>
        <v>103</v>
      </c>
      <c r="U109" s="152">
        <f>100*(INDEX(TDU_Info!$E$5:$E$111,$T109)/T$11+INDEX(TDU_Info!$F$5:$F$111,$T109))</f>
        <v>3.5485000000000002</v>
      </c>
      <c r="V109" s="152">
        <v>2.0710000000000002</v>
      </c>
      <c r="W109" s="152">
        <v>3.5379999999999998</v>
      </c>
      <c r="X109" s="152">
        <v>3.4169999999999998</v>
      </c>
      <c r="Y109" s="152">
        <v>3.4049999999999998</v>
      </c>
      <c r="Z109" s="152">
        <v>2.4740000000000002</v>
      </c>
      <c r="AA109" s="152">
        <v>3.5350000000000001</v>
      </c>
      <c r="AB109" s="152">
        <v>3.7669999999999999</v>
      </c>
      <c r="AC109" s="152">
        <v>3.903</v>
      </c>
      <c r="AD109" s="152">
        <v>2.0350000000000001</v>
      </c>
      <c r="AE109" s="152">
        <v>3.569</v>
      </c>
      <c r="AF109" s="152">
        <v>3.17</v>
      </c>
      <c r="AG109" s="152">
        <v>3.1579999999999999</v>
      </c>
      <c r="AH109" s="152">
        <v>2.4369999999999998</v>
      </c>
      <c r="AI109" s="152">
        <v>3.5680000000000001</v>
      </c>
      <c r="AJ109" s="152">
        <v>3.5939999999999999</v>
      </c>
      <c r="AK109" s="152">
        <v>3.72</v>
      </c>
      <c r="AL109" s="152">
        <f t="shared" si="16"/>
        <v>4.3029999999999999</v>
      </c>
      <c r="AM109" s="152">
        <f t="shared" si="17"/>
        <v>2.3751767633189904</v>
      </c>
      <c r="AN109" s="152">
        <v>3.4854273762187664</v>
      </c>
      <c r="AO109" s="152">
        <v>2.8684464866757757</v>
      </c>
      <c r="AP109" s="152">
        <f t="shared" si="24"/>
        <v>7.5414999999999992</v>
      </c>
      <c r="AQ109" s="152"/>
      <c r="AR109" s="152"/>
      <c r="AS109" s="153">
        <f t="shared" si="18"/>
        <v>93</v>
      </c>
      <c r="AT109" s="153">
        <f t="shared" si="19"/>
        <v>1</v>
      </c>
      <c r="AU109" s="153">
        <f t="shared" si="20"/>
        <v>0</v>
      </c>
      <c r="AV109" s="153">
        <f t="shared" si="21"/>
        <v>0</v>
      </c>
      <c r="BA109">
        <f t="shared" si="22"/>
        <v>3</v>
      </c>
    </row>
    <row r="110" spans="2:53" x14ac:dyDescent="0.25">
      <c r="B110" s="155">
        <f t="shared" si="25"/>
        <v>42829.999305555553</v>
      </c>
      <c r="C110" s="155">
        <f t="shared" si="23"/>
        <v>42829.999305555553</v>
      </c>
      <c r="D110" s="152">
        <f t="shared" si="13"/>
        <v>3.35</v>
      </c>
      <c r="E110" s="152"/>
      <c r="F110" s="152"/>
      <c r="G110" s="152"/>
      <c r="H110" s="152" t="e">
        <f t="shared" si="14"/>
        <v>#N/A</v>
      </c>
      <c r="I110" s="152"/>
      <c r="J110" s="152" t="e">
        <f t="shared" si="15"/>
        <v>#N/A</v>
      </c>
      <c r="K110" s="152"/>
      <c r="L110" s="152"/>
      <c r="M110" s="152"/>
      <c r="N110" s="152"/>
      <c r="O110" s="152"/>
      <c r="P110" s="152"/>
      <c r="Q110" s="152"/>
      <c r="R110" s="152"/>
      <c r="S110" s="152"/>
      <c r="T110" s="153" cm="1">
        <f t="array" ref="T110">MATCH(1,(TDU_Info!$C$5:$C$111=$T$6)*(TDU_Info!$B$5:$B$111&lt;=$B110),0)</f>
        <v>103</v>
      </c>
      <c r="U110" s="152">
        <f>100*(INDEX(TDU_Info!$E$5:$E$111,$T110)/T$11+INDEX(TDU_Info!$F$5:$F$111,$T110))</f>
        <v>3.5485000000000002</v>
      </c>
      <c r="V110" s="152">
        <v>2.0710000000000002</v>
      </c>
      <c r="W110" s="152">
        <v>3.5379999999999998</v>
      </c>
      <c r="X110" s="152">
        <v>3.59</v>
      </c>
      <c r="Y110" s="152">
        <v>3.69</v>
      </c>
      <c r="Z110" s="152">
        <v>2.4740000000000002</v>
      </c>
      <c r="AA110" s="152">
        <v>3.5350000000000001</v>
      </c>
      <c r="AB110" s="152">
        <v>3.7669999999999999</v>
      </c>
      <c r="AC110" s="152">
        <v>3.903</v>
      </c>
      <c r="AD110" s="152">
        <v>2.0350000000000001</v>
      </c>
      <c r="AE110" s="152">
        <v>3.569</v>
      </c>
      <c r="AF110" s="152">
        <v>3.35</v>
      </c>
      <c r="AG110" s="152">
        <v>3.6</v>
      </c>
      <c r="AH110" s="152">
        <v>2.4369999999999998</v>
      </c>
      <c r="AI110" s="152">
        <v>3.5680000000000001</v>
      </c>
      <c r="AJ110" s="152">
        <v>3.5939999999999999</v>
      </c>
      <c r="AK110" s="152">
        <v>3.7629999999999999</v>
      </c>
      <c r="AL110" s="152">
        <f t="shared" si="16"/>
        <v>4.3029999999999999</v>
      </c>
      <c r="AM110" s="152">
        <f t="shared" si="17"/>
        <v>2.3751767633189904</v>
      </c>
      <c r="AN110" s="152">
        <v>3.4802488940133216</v>
      </c>
      <c r="AO110" s="152">
        <v>2.8670436726703872</v>
      </c>
      <c r="AP110" s="152">
        <f t="shared" si="24"/>
        <v>7.5414999999999992</v>
      </c>
      <c r="AQ110" s="152"/>
      <c r="AR110" s="152"/>
      <c r="AS110" s="153">
        <f t="shared" si="18"/>
        <v>94</v>
      </c>
      <c r="AT110" s="153">
        <f t="shared" si="19"/>
        <v>1</v>
      </c>
      <c r="AU110" s="153">
        <f t="shared" si="20"/>
        <v>0</v>
      </c>
      <c r="AV110" s="153">
        <f t="shared" si="21"/>
        <v>0</v>
      </c>
      <c r="BA110">
        <f t="shared" si="22"/>
        <v>4</v>
      </c>
    </row>
    <row r="111" spans="2:53" x14ac:dyDescent="0.25">
      <c r="B111" s="155">
        <f t="shared" si="25"/>
        <v>42830.999305555553</v>
      </c>
      <c r="C111" s="155">
        <f t="shared" si="23"/>
        <v>42830.999305555553</v>
      </c>
      <c r="D111" s="152">
        <f t="shared" si="13"/>
        <v>3.35</v>
      </c>
      <c r="E111" s="152"/>
      <c r="F111" s="152"/>
      <c r="G111" s="152"/>
      <c r="H111" s="152" t="e">
        <f t="shared" si="14"/>
        <v>#N/A</v>
      </c>
      <c r="I111" s="152"/>
      <c r="J111" s="152" t="e">
        <f t="shared" si="15"/>
        <v>#N/A</v>
      </c>
      <c r="K111" s="152"/>
      <c r="L111" s="152"/>
      <c r="M111" s="152"/>
      <c r="N111" s="152"/>
      <c r="O111" s="152"/>
      <c r="P111" s="152"/>
      <c r="Q111" s="152"/>
      <c r="R111" s="152"/>
      <c r="S111" s="152"/>
      <c r="T111" s="153" cm="1">
        <f t="array" ref="T111">MATCH(1,(TDU_Info!$C$5:$C$111=$T$6)*(TDU_Info!$B$5:$B$111&lt;=$B111),0)</f>
        <v>103</v>
      </c>
      <c r="U111" s="152">
        <f>100*(INDEX(TDU_Info!$E$5:$E$111,$T111)/T$11+INDEX(TDU_Info!$F$5:$F$111,$T111))</f>
        <v>3.5485000000000002</v>
      </c>
      <c r="V111" s="152">
        <v>2.0710000000000002</v>
      </c>
      <c r="W111" s="152">
        <v>3.5379999999999998</v>
      </c>
      <c r="X111" s="152">
        <v>3.59</v>
      </c>
      <c r="Y111" s="152">
        <v>3.69</v>
      </c>
      <c r="Z111" s="152">
        <v>2.4740000000000002</v>
      </c>
      <c r="AA111" s="152">
        <v>3.5350000000000001</v>
      </c>
      <c r="AB111" s="152">
        <v>3.7669999999999999</v>
      </c>
      <c r="AC111" s="152">
        <v>3.903</v>
      </c>
      <c r="AD111" s="152">
        <v>2.0350000000000001</v>
      </c>
      <c r="AE111" s="152">
        <v>3.569</v>
      </c>
      <c r="AF111" s="152">
        <v>3.35</v>
      </c>
      <c r="AG111" s="152">
        <v>3.6</v>
      </c>
      <c r="AH111" s="152">
        <v>2.4369999999999998</v>
      </c>
      <c r="AI111" s="152">
        <v>3.5680000000000001</v>
      </c>
      <c r="AJ111" s="152">
        <v>3.5939999999999999</v>
      </c>
      <c r="AK111" s="152">
        <v>3.7629999999999999</v>
      </c>
      <c r="AL111" s="152">
        <f t="shared" si="16"/>
        <v>4.3029999999999999</v>
      </c>
      <c r="AM111" s="152">
        <f t="shared" si="17"/>
        <v>2.3751767633189904</v>
      </c>
      <c r="AN111" s="152">
        <v>3.4620829552280972</v>
      </c>
      <c r="AO111" s="152">
        <v>2.8667793678840607</v>
      </c>
      <c r="AP111" s="152">
        <f t="shared" si="24"/>
        <v>7.5414999999999992</v>
      </c>
      <c r="AQ111" s="152"/>
      <c r="AR111" s="152"/>
      <c r="AS111" s="153">
        <f t="shared" si="18"/>
        <v>95</v>
      </c>
      <c r="AT111" s="153">
        <f t="shared" si="19"/>
        <v>1</v>
      </c>
      <c r="AU111" s="153">
        <f t="shared" si="20"/>
        <v>0</v>
      </c>
      <c r="AV111" s="153">
        <f t="shared" si="21"/>
        <v>0</v>
      </c>
      <c r="BA111">
        <f t="shared" si="22"/>
        <v>5</v>
      </c>
    </row>
    <row r="112" spans="2:53" x14ac:dyDescent="0.25">
      <c r="B112" s="155">
        <f t="shared" si="25"/>
        <v>42831.999305555553</v>
      </c>
      <c r="C112" s="155">
        <f t="shared" si="23"/>
        <v>42831.999305555553</v>
      </c>
      <c r="D112" s="152">
        <f t="shared" si="13"/>
        <v>3.35</v>
      </c>
      <c r="E112" s="152"/>
      <c r="F112" s="152"/>
      <c r="G112" s="152"/>
      <c r="H112" s="152" t="e">
        <f t="shared" si="14"/>
        <v>#N/A</v>
      </c>
      <c r="I112" s="152"/>
      <c r="J112" s="152" t="e">
        <f t="shared" si="15"/>
        <v>#N/A</v>
      </c>
      <c r="K112" s="152"/>
      <c r="L112" s="152"/>
      <c r="M112" s="152"/>
      <c r="N112" s="152"/>
      <c r="O112" s="152"/>
      <c r="P112" s="152"/>
      <c r="Q112" s="152"/>
      <c r="R112" s="152"/>
      <c r="S112" s="152"/>
      <c r="T112" s="153" cm="1">
        <f t="array" ref="T112">MATCH(1,(TDU_Info!$C$5:$C$111=$T$6)*(TDU_Info!$B$5:$B$111&lt;=$B112),0)</f>
        <v>103</v>
      </c>
      <c r="U112" s="152">
        <f>100*(INDEX(TDU_Info!$E$5:$E$111,$T112)/T$11+INDEX(TDU_Info!$F$5:$F$111,$T112))</f>
        <v>3.5485000000000002</v>
      </c>
      <c r="V112" s="152">
        <v>2.0710000000000002</v>
      </c>
      <c r="W112" s="152">
        <v>3.5379999999999998</v>
      </c>
      <c r="X112" s="152">
        <v>3.59</v>
      </c>
      <c r="Y112" s="152">
        <v>3.69</v>
      </c>
      <c r="Z112" s="152">
        <v>2.4740000000000002</v>
      </c>
      <c r="AA112" s="152">
        <v>3.5350000000000001</v>
      </c>
      <c r="AB112" s="152">
        <v>3.7669999999999999</v>
      </c>
      <c r="AC112" s="152">
        <v>3.903</v>
      </c>
      <c r="AD112" s="152">
        <v>2.0350000000000001</v>
      </c>
      <c r="AE112" s="152">
        <v>3.569</v>
      </c>
      <c r="AF112" s="152">
        <v>3.35</v>
      </c>
      <c r="AG112" s="152">
        <v>3.6</v>
      </c>
      <c r="AH112" s="152">
        <v>2.4369999999999998</v>
      </c>
      <c r="AI112" s="152">
        <v>3.5680000000000001</v>
      </c>
      <c r="AJ112" s="152">
        <v>3.5939999999999999</v>
      </c>
      <c r="AK112" s="152">
        <v>3.7629999999999999</v>
      </c>
      <c r="AL112" s="152">
        <f t="shared" si="16"/>
        <v>4.3029999999999999</v>
      </c>
      <c r="AM112" s="152">
        <f t="shared" si="17"/>
        <v>2.3751767633189904</v>
      </c>
      <c r="AN112" s="152">
        <v>3.4546602613045185</v>
      </c>
      <c r="AO112" s="152">
        <v>2.8654716438015657</v>
      </c>
      <c r="AP112" s="152">
        <f t="shared" si="24"/>
        <v>7.5414999999999992</v>
      </c>
      <c r="AQ112" s="152"/>
      <c r="AR112" s="152"/>
      <c r="AS112" s="153">
        <f t="shared" si="18"/>
        <v>96</v>
      </c>
      <c r="AT112" s="153">
        <f t="shared" si="19"/>
        <v>1</v>
      </c>
      <c r="AU112" s="153">
        <f t="shared" si="20"/>
        <v>0</v>
      </c>
      <c r="AV112" s="153">
        <f t="shared" si="21"/>
        <v>0</v>
      </c>
      <c r="BA112">
        <f t="shared" si="22"/>
        <v>6</v>
      </c>
    </row>
    <row r="113" spans="2:53" x14ac:dyDescent="0.25">
      <c r="B113" s="155">
        <f t="shared" si="25"/>
        <v>42832.999305555553</v>
      </c>
      <c r="C113" s="155">
        <f t="shared" si="23"/>
        <v>42832.999305555553</v>
      </c>
      <c r="D113" s="152">
        <f t="shared" si="13"/>
        <v>3.35</v>
      </c>
      <c r="E113" s="152"/>
      <c r="F113" s="152"/>
      <c r="G113" s="152"/>
      <c r="H113" s="152" t="e">
        <f t="shared" si="14"/>
        <v>#N/A</v>
      </c>
      <c r="I113" s="152"/>
      <c r="J113" s="152" t="e">
        <f t="shared" si="15"/>
        <v>#N/A</v>
      </c>
      <c r="K113" s="152"/>
      <c r="L113" s="152"/>
      <c r="M113" s="152"/>
      <c r="N113" s="152"/>
      <c r="O113" s="152"/>
      <c r="P113" s="152"/>
      <c r="Q113" s="152"/>
      <c r="R113" s="152"/>
      <c r="S113" s="152"/>
      <c r="T113" s="153" cm="1">
        <f t="array" ref="T113">MATCH(1,(TDU_Info!$C$5:$C$111=$T$6)*(TDU_Info!$B$5:$B$111&lt;=$B113),0)</f>
        <v>103</v>
      </c>
      <c r="U113" s="152">
        <f>100*(INDEX(TDU_Info!$E$5:$E$111,$T113)/T$11+INDEX(TDU_Info!$F$5:$F$111,$T113))</f>
        <v>3.5485000000000002</v>
      </c>
      <c r="V113" s="152">
        <v>2.0710000000000002</v>
      </c>
      <c r="W113" s="152">
        <v>3.5379999999999998</v>
      </c>
      <c r="X113" s="152">
        <v>3.59</v>
      </c>
      <c r="Y113" s="152">
        <v>3.69</v>
      </c>
      <c r="Z113" s="152">
        <v>2.4740000000000002</v>
      </c>
      <c r="AA113" s="152">
        <v>3.5350000000000001</v>
      </c>
      <c r="AB113" s="152">
        <v>3.7669999999999999</v>
      </c>
      <c r="AC113" s="152">
        <v>3.903</v>
      </c>
      <c r="AD113" s="152">
        <v>2.0350000000000001</v>
      </c>
      <c r="AE113" s="152">
        <v>3.569</v>
      </c>
      <c r="AF113" s="152">
        <v>3.35</v>
      </c>
      <c r="AG113" s="152">
        <v>3.6</v>
      </c>
      <c r="AH113" s="152">
        <v>2.4369999999999998</v>
      </c>
      <c r="AI113" s="152">
        <v>3.5680000000000001</v>
      </c>
      <c r="AJ113" s="152">
        <v>3.5939999999999999</v>
      </c>
      <c r="AK113" s="152">
        <v>3.7629999999999999</v>
      </c>
      <c r="AL113" s="152">
        <f t="shared" si="16"/>
        <v>4.3029999999999999</v>
      </c>
      <c r="AM113" s="152">
        <f t="shared" si="17"/>
        <v>2.3751767633189904</v>
      </c>
      <c r="AN113" s="152">
        <v>3.4533927745070145</v>
      </c>
      <c r="AO113" s="152">
        <v>2.8651471341886432</v>
      </c>
      <c r="AP113" s="152">
        <f t="shared" si="24"/>
        <v>7.5414999999999992</v>
      </c>
      <c r="AQ113" s="152"/>
      <c r="AR113" s="152"/>
      <c r="AS113" s="153">
        <f t="shared" si="18"/>
        <v>97</v>
      </c>
      <c r="AT113" s="153">
        <f t="shared" si="19"/>
        <v>1</v>
      </c>
      <c r="AU113" s="153">
        <f t="shared" si="20"/>
        <v>0</v>
      </c>
      <c r="AV113" s="153">
        <f t="shared" si="21"/>
        <v>0</v>
      </c>
      <c r="BA113">
        <f t="shared" si="22"/>
        <v>7</v>
      </c>
    </row>
    <row r="114" spans="2:53" x14ac:dyDescent="0.25">
      <c r="B114" s="155">
        <f t="shared" si="25"/>
        <v>42833.999305555553</v>
      </c>
      <c r="C114" s="155">
        <f t="shared" si="23"/>
        <v>42833.999305555553</v>
      </c>
      <c r="D114" s="152">
        <f t="shared" si="13"/>
        <v>3.35</v>
      </c>
      <c r="E114" s="152"/>
      <c r="F114" s="152"/>
      <c r="G114" s="152"/>
      <c r="H114" s="152" t="e">
        <f t="shared" si="14"/>
        <v>#N/A</v>
      </c>
      <c r="I114" s="152"/>
      <c r="J114" s="152" t="e">
        <f t="shared" si="15"/>
        <v>#N/A</v>
      </c>
      <c r="K114" s="152"/>
      <c r="L114" s="152"/>
      <c r="M114" s="152"/>
      <c r="N114" s="152"/>
      <c r="O114" s="152"/>
      <c r="P114" s="152"/>
      <c r="Q114" s="152"/>
      <c r="R114" s="152"/>
      <c r="S114" s="152"/>
      <c r="T114" s="153" cm="1">
        <f t="array" ref="T114">MATCH(1,(TDU_Info!$C$5:$C$111=$T$6)*(TDU_Info!$B$5:$B$111&lt;=$B114),0)</f>
        <v>103</v>
      </c>
      <c r="U114" s="152">
        <f>100*(INDEX(TDU_Info!$E$5:$E$111,$T114)/T$11+INDEX(TDU_Info!$F$5:$F$111,$T114))</f>
        <v>3.5485000000000002</v>
      </c>
      <c r="V114" s="152">
        <v>2.0710000000000002</v>
      </c>
      <c r="W114" s="152">
        <v>3.5379999999999998</v>
      </c>
      <c r="X114" s="152">
        <v>3.59</v>
      </c>
      <c r="Y114" s="152">
        <v>3.69</v>
      </c>
      <c r="Z114" s="152">
        <v>2.4740000000000002</v>
      </c>
      <c r="AA114" s="152">
        <v>3.5350000000000001</v>
      </c>
      <c r="AB114" s="152">
        <v>3.7669999999999999</v>
      </c>
      <c r="AC114" s="152">
        <v>3.903</v>
      </c>
      <c r="AD114" s="152">
        <v>2.0350000000000001</v>
      </c>
      <c r="AE114" s="152">
        <v>3.569</v>
      </c>
      <c r="AF114" s="152">
        <v>3.35</v>
      </c>
      <c r="AG114" s="152">
        <v>3.6</v>
      </c>
      <c r="AH114" s="152">
        <v>2.4369999999999998</v>
      </c>
      <c r="AI114" s="152">
        <v>3.5680000000000001</v>
      </c>
      <c r="AJ114" s="152">
        <v>3.5939999999999999</v>
      </c>
      <c r="AK114" s="152">
        <v>3.7629999999999999</v>
      </c>
      <c r="AL114" s="152">
        <f t="shared" si="16"/>
        <v>4.3029999999999999</v>
      </c>
      <c r="AM114" s="152">
        <f t="shared" si="17"/>
        <v>2.3751767633189904</v>
      </c>
      <c r="AN114" s="152">
        <v>3.4539160850695598</v>
      </c>
      <c r="AO114" s="152">
        <v>2.8648730511536908</v>
      </c>
      <c r="AP114" s="152">
        <f t="shared" si="24"/>
        <v>7.5414999999999992</v>
      </c>
      <c r="AQ114" s="152"/>
      <c r="AR114" s="152"/>
      <c r="AS114" s="153">
        <f t="shared" si="18"/>
        <v>98</v>
      </c>
      <c r="AT114" s="153">
        <f t="shared" si="19"/>
        <v>1</v>
      </c>
      <c r="AU114" s="153">
        <f t="shared" si="20"/>
        <v>0</v>
      </c>
      <c r="AV114" s="153">
        <f t="shared" si="21"/>
        <v>0</v>
      </c>
      <c r="BA114">
        <f t="shared" si="22"/>
        <v>8</v>
      </c>
    </row>
    <row r="115" spans="2:53" x14ac:dyDescent="0.25">
      <c r="B115" s="155">
        <f t="shared" si="25"/>
        <v>42834.999305555553</v>
      </c>
      <c r="C115" s="155">
        <f t="shared" si="23"/>
        <v>42834.999305555553</v>
      </c>
      <c r="D115" s="152">
        <f t="shared" si="13"/>
        <v>3.35</v>
      </c>
      <c r="E115" s="152"/>
      <c r="F115" s="152"/>
      <c r="G115" s="152"/>
      <c r="H115" s="152" t="e">
        <f t="shared" si="14"/>
        <v>#N/A</v>
      </c>
      <c r="I115" s="152"/>
      <c r="J115" s="152" t="e">
        <f t="shared" si="15"/>
        <v>#N/A</v>
      </c>
      <c r="K115" s="152"/>
      <c r="L115" s="152"/>
      <c r="M115" s="152"/>
      <c r="N115" s="152"/>
      <c r="O115" s="152"/>
      <c r="P115" s="152"/>
      <c r="Q115" s="152"/>
      <c r="R115" s="152"/>
      <c r="S115" s="152"/>
      <c r="T115" s="153" cm="1">
        <f t="array" ref="T115">MATCH(1,(TDU_Info!$C$5:$C$111=$T$6)*(TDU_Info!$B$5:$B$111&lt;=$B115),0)</f>
        <v>103</v>
      </c>
      <c r="U115" s="152">
        <f>100*(INDEX(TDU_Info!$E$5:$E$111,$T115)/T$11+INDEX(TDU_Info!$F$5:$F$111,$T115))</f>
        <v>3.5485000000000002</v>
      </c>
      <c r="V115" s="152">
        <v>2.0710000000000002</v>
      </c>
      <c r="W115" s="152">
        <v>3.5379999999999998</v>
      </c>
      <c r="X115" s="152">
        <v>3.59</v>
      </c>
      <c r="Y115" s="152">
        <v>3.69</v>
      </c>
      <c r="Z115" s="152">
        <v>2.4740000000000002</v>
      </c>
      <c r="AA115" s="152">
        <v>3.5350000000000001</v>
      </c>
      <c r="AB115" s="152">
        <v>3.7669999999999999</v>
      </c>
      <c r="AC115" s="152">
        <v>3.903</v>
      </c>
      <c r="AD115" s="152">
        <v>2.0350000000000001</v>
      </c>
      <c r="AE115" s="152">
        <v>3.569</v>
      </c>
      <c r="AF115" s="152">
        <v>3.35</v>
      </c>
      <c r="AG115" s="152">
        <v>3.6</v>
      </c>
      <c r="AH115" s="152">
        <v>2.4369999999999998</v>
      </c>
      <c r="AI115" s="152">
        <v>3.5680000000000001</v>
      </c>
      <c r="AJ115" s="152">
        <v>3.5939999999999999</v>
      </c>
      <c r="AK115" s="152">
        <v>3.7629999999999999</v>
      </c>
      <c r="AL115" s="152">
        <f t="shared" si="16"/>
        <v>4.3029999999999999</v>
      </c>
      <c r="AM115" s="152">
        <f t="shared" si="17"/>
        <v>2.3751767633189904</v>
      </c>
      <c r="AN115" s="152">
        <v>3.4551131118494989</v>
      </c>
      <c r="AO115" s="152">
        <v>2.8663458402063675</v>
      </c>
      <c r="AP115" s="152">
        <f t="shared" si="24"/>
        <v>7.5414999999999992</v>
      </c>
      <c r="AQ115" s="152"/>
      <c r="AR115" s="152"/>
      <c r="AS115" s="153">
        <f t="shared" si="18"/>
        <v>99</v>
      </c>
      <c r="AT115" s="153">
        <f t="shared" si="19"/>
        <v>1</v>
      </c>
      <c r="AU115" s="153">
        <f t="shared" si="20"/>
        <v>0</v>
      </c>
      <c r="AV115" s="153">
        <f t="shared" si="21"/>
        <v>0</v>
      </c>
      <c r="BA115">
        <f t="shared" si="22"/>
        <v>9</v>
      </c>
    </row>
    <row r="116" spans="2:53" x14ac:dyDescent="0.25">
      <c r="B116" s="155">
        <f t="shared" si="25"/>
        <v>42835.999305555553</v>
      </c>
      <c r="C116" s="155">
        <f t="shared" si="23"/>
        <v>42835.999305555553</v>
      </c>
      <c r="D116" s="152">
        <f t="shared" si="13"/>
        <v>3.35</v>
      </c>
      <c r="E116" s="152"/>
      <c r="F116" s="152"/>
      <c r="G116" s="152"/>
      <c r="H116" s="152" t="e">
        <f t="shared" si="14"/>
        <v>#N/A</v>
      </c>
      <c r="I116" s="152"/>
      <c r="J116" s="152" t="e">
        <f t="shared" si="15"/>
        <v>#N/A</v>
      </c>
      <c r="K116" s="152"/>
      <c r="L116" s="152"/>
      <c r="M116" s="152"/>
      <c r="N116" s="152"/>
      <c r="O116" s="152"/>
      <c r="P116" s="152"/>
      <c r="Q116" s="152"/>
      <c r="R116" s="152"/>
      <c r="S116" s="152"/>
      <c r="T116" s="153" cm="1">
        <f t="array" ref="T116">MATCH(1,(TDU_Info!$C$5:$C$111=$T$6)*(TDU_Info!$B$5:$B$111&lt;=$B116),0)</f>
        <v>103</v>
      </c>
      <c r="U116" s="152">
        <f>100*(INDEX(TDU_Info!$E$5:$E$111,$T116)/T$11+INDEX(TDU_Info!$F$5:$F$111,$T116))</f>
        <v>3.5485000000000002</v>
      </c>
      <c r="V116" s="152">
        <v>2.0710000000000002</v>
      </c>
      <c r="W116" s="152">
        <v>3.5379999999999998</v>
      </c>
      <c r="X116" s="152">
        <v>3.59</v>
      </c>
      <c r="Y116" s="152">
        <v>3.69</v>
      </c>
      <c r="Z116" s="152">
        <v>2.4740000000000002</v>
      </c>
      <c r="AA116" s="152">
        <v>3.5350000000000001</v>
      </c>
      <c r="AB116" s="152">
        <v>3.7669999999999999</v>
      </c>
      <c r="AC116" s="152">
        <v>3.903</v>
      </c>
      <c r="AD116" s="152">
        <v>2.0350000000000001</v>
      </c>
      <c r="AE116" s="152">
        <v>3.569</v>
      </c>
      <c r="AF116" s="152">
        <v>3.35</v>
      </c>
      <c r="AG116" s="152">
        <v>3.6</v>
      </c>
      <c r="AH116" s="152">
        <v>2.4369999999999998</v>
      </c>
      <c r="AI116" s="152">
        <v>3.5680000000000001</v>
      </c>
      <c r="AJ116" s="152">
        <v>3.5939999999999999</v>
      </c>
      <c r="AK116" s="152">
        <v>3.7629999999999999</v>
      </c>
      <c r="AL116" s="152">
        <f t="shared" si="16"/>
        <v>4.3029999999999999</v>
      </c>
      <c r="AM116" s="152">
        <f t="shared" si="17"/>
        <v>2.3751767633189904</v>
      </c>
      <c r="AN116" s="152">
        <v>3.4557449721034779</v>
      </c>
      <c r="AO116" s="152">
        <v>2.8666966328126131</v>
      </c>
      <c r="AP116" s="152">
        <f t="shared" si="24"/>
        <v>7.5414999999999992</v>
      </c>
      <c r="AQ116" s="152"/>
      <c r="AR116" s="152"/>
      <c r="AS116" s="153">
        <f t="shared" si="18"/>
        <v>100</v>
      </c>
      <c r="AT116" s="153">
        <f t="shared" si="19"/>
        <v>1</v>
      </c>
      <c r="AU116" s="153">
        <f t="shared" si="20"/>
        <v>0</v>
      </c>
      <c r="AV116" s="153">
        <f t="shared" si="21"/>
        <v>0</v>
      </c>
      <c r="BA116">
        <f t="shared" si="22"/>
        <v>10</v>
      </c>
    </row>
    <row r="117" spans="2:53" x14ac:dyDescent="0.25">
      <c r="B117" s="155">
        <f t="shared" si="25"/>
        <v>42836.999305555553</v>
      </c>
      <c r="C117" s="155">
        <f t="shared" si="23"/>
        <v>42836.999305555553</v>
      </c>
      <c r="D117" s="152">
        <f t="shared" si="13"/>
        <v>3.35</v>
      </c>
      <c r="E117" s="152"/>
      <c r="F117" s="152"/>
      <c r="G117" s="152"/>
      <c r="H117" s="152" t="e">
        <f t="shared" si="14"/>
        <v>#N/A</v>
      </c>
      <c r="I117" s="152"/>
      <c r="J117" s="152" t="e">
        <f t="shared" si="15"/>
        <v>#N/A</v>
      </c>
      <c r="K117" s="152"/>
      <c r="L117" s="152"/>
      <c r="M117" s="152"/>
      <c r="N117" s="152"/>
      <c r="O117" s="152"/>
      <c r="P117" s="152"/>
      <c r="Q117" s="152"/>
      <c r="R117" s="152"/>
      <c r="S117" s="152"/>
      <c r="T117" s="153" cm="1">
        <f t="array" ref="T117">MATCH(1,(TDU_Info!$C$5:$C$111=$T$6)*(TDU_Info!$B$5:$B$111&lt;=$B117),0)</f>
        <v>103</v>
      </c>
      <c r="U117" s="152">
        <f>100*(INDEX(TDU_Info!$E$5:$E$111,$T117)/T$11+INDEX(TDU_Info!$F$5:$F$111,$T117))</f>
        <v>3.5485000000000002</v>
      </c>
      <c r="V117" s="152">
        <v>2.0710000000000002</v>
      </c>
      <c r="W117" s="152">
        <v>3.5379999999999998</v>
      </c>
      <c r="X117" s="152">
        <v>3.59</v>
      </c>
      <c r="Y117" s="152">
        <v>3.69</v>
      </c>
      <c r="Z117" s="152">
        <v>2.4740000000000002</v>
      </c>
      <c r="AA117" s="152">
        <v>3.5350000000000001</v>
      </c>
      <c r="AB117" s="152">
        <v>3.7669999999999999</v>
      </c>
      <c r="AC117" s="152">
        <v>3.903</v>
      </c>
      <c r="AD117" s="152">
        <v>2.0350000000000001</v>
      </c>
      <c r="AE117" s="152">
        <v>3.569</v>
      </c>
      <c r="AF117" s="152">
        <v>3.35</v>
      </c>
      <c r="AG117" s="152">
        <v>3.6</v>
      </c>
      <c r="AH117" s="152">
        <v>2.4369999999999998</v>
      </c>
      <c r="AI117" s="152">
        <v>3.5680000000000001</v>
      </c>
      <c r="AJ117" s="152">
        <v>3.5939999999999999</v>
      </c>
      <c r="AK117" s="152">
        <v>3.7629999999999999</v>
      </c>
      <c r="AL117" s="152">
        <f t="shared" si="16"/>
        <v>4.3029999999999999</v>
      </c>
      <c r="AM117" s="152">
        <f t="shared" si="17"/>
        <v>2.3751767633189904</v>
      </c>
      <c r="AN117" s="152">
        <v>3.4551353187056448</v>
      </c>
      <c r="AO117" s="152">
        <v>2.8655219800111293</v>
      </c>
      <c r="AP117" s="152">
        <f t="shared" si="24"/>
        <v>7.5414999999999992</v>
      </c>
      <c r="AQ117" s="152"/>
      <c r="AR117" s="152"/>
      <c r="AS117" s="153">
        <f t="shared" si="18"/>
        <v>101</v>
      </c>
      <c r="AT117" s="153">
        <f t="shared" si="19"/>
        <v>1</v>
      </c>
      <c r="AU117" s="153">
        <f t="shared" si="20"/>
        <v>0</v>
      </c>
      <c r="AV117" s="153">
        <f t="shared" si="21"/>
        <v>0</v>
      </c>
      <c r="BA117">
        <f t="shared" si="22"/>
        <v>11</v>
      </c>
    </row>
    <row r="118" spans="2:53" x14ac:dyDescent="0.25">
      <c r="B118" s="155">
        <f t="shared" si="25"/>
        <v>42837.999305555553</v>
      </c>
      <c r="C118" s="155">
        <f t="shared" si="23"/>
        <v>42837.999305555553</v>
      </c>
      <c r="D118" s="152">
        <f t="shared" si="13"/>
        <v>3.35</v>
      </c>
      <c r="E118" s="152"/>
      <c r="F118" s="152"/>
      <c r="G118" s="152"/>
      <c r="H118" s="152" t="e">
        <f t="shared" si="14"/>
        <v>#N/A</v>
      </c>
      <c r="I118" s="152"/>
      <c r="J118" s="152" t="e">
        <f t="shared" si="15"/>
        <v>#N/A</v>
      </c>
      <c r="K118" s="152"/>
      <c r="L118" s="152"/>
      <c r="M118" s="152"/>
      <c r="N118" s="152"/>
      <c r="O118" s="152"/>
      <c r="P118" s="152"/>
      <c r="Q118" s="152"/>
      <c r="R118" s="152"/>
      <c r="S118" s="152"/>
      <c r="T118" s="153" cm="1">
        <f t="array" ref="T118">MATCH(1,(TDU_Info!$C$5:$C$111=$T$6)*(TDU_Info!$B$5:$B$111&lt;=$B118),0)</f>
        <v>103</v>
      </c>
      <c r="U118" s="152">
        <f>100*(INDEX(TDU_Info!$E$5:$E$111,$T118)/T$11+INDEX(TDU_Info!$F$5:$F$111,$T118))</f>
        <v>3.5485000000000002</v>
      </c>
      <c r="V118" s="152">
        <v>2.0710000000000002</v>
      </c>
      <c r="W118" s="152">
        <v>3.5379999999999998</v>
      </c>
      <c r="X118" s="152">
        <v>3.59</v>
      </c>
      <c r="Y118" s="152">
        <v>3.69</v>
      </c>
      <c r="Z118" s="152">
        <v>2.4740000000000002</v>
      </c>
      <c r="AA118" s="152">
        <v>3.5350000000000001</v>
      </c>
      <c r="AB118" s="152">
        <v>3.7669999999999999</v>
      </c>
      <c r="AC118" s="152">
        <v>3.903</v>
      </c>
      <c r="AD118" s="152">
        <v>2.0350000000000001</v>
      </c>
      <c r="AE118" s="152">
        <v>3.569</v>
      </c>
      <c r="AF118" s="152">
        <v>3.35</v>
      </c>
      <c r="AG118" s="152">
        <v>3.6</v>
      </c>
      <c r="AH118" s="152">
        <v>2.4369999999999998</v>
      </c>
      <c r="AI118" s="152">
        <v>3.5680000000000001</v>
      </c>
      <c r="AJ118" s="152">
        <v>3.5939999999999999</v>
      </c>
      <c r="AK118" s="152">
        <v>3.7629999999999999</v>
      </c>
      <c r="AL118" s="152">
        <f t="shared" si="16"/>
        <v>4.3029999999999999</v>
      </c>
      <c r="AM118" s="152">
        <f t="shared" si="17"/>
        <v>2.3751767633189904</v>
      </c>
      <c r="AN118" s="152">
        <v>3.4536872505106642</v>
      </c>
      <c r="AO118" s="152">
        <v>2.8651137114310701</v>
      </c>
      <c r="AP118" s="152">
        <f t="shared" si="24"/>
        <v>7.5414999999999992</v>
      </c>
      <c r="AQ118" s="152"/>
      <c r="AR118" s="152"/>
      <c r="AS118" s="153">
        <f t="shared" si="18"/>
        <v>102</v>
      </c>
      <c r="AT118" s="153">
        <f t="shared" si="19"/>
        <v>1</v>
      </c>
      <c r="AU118" s="153">
        <f t="shared" si="20"/>
        <v>0</v>
      </c>
      <c r="AV118" s="153">
        <f t="shared" si="21"/>
        <v>0</v>
      </c>
      <c r="BA118">
        <f t="shared" si="22"/>
        <v>12</v>
      </c>
    </row>
    <row r="119" spans="2:53" x14ac:dyDescent="0.25">
      <c r="B119" s="155">
        <f t="shared" si="25"/>
        <v>42838.999305555553</v>
      </c>
      <c r="C119" s="155">
        <f t="shared" si="23"/>
        <v>42838.999305555553</v>
      </c>
      <c r="D119" s="152">
        <f t="shared" si="13"/>
        <v>3.35</v>
      </c>
      <c r="E119" s="152"/>
      <c r="F119" s="152"/>
      <c r="G119" s="152"/>
      <c r="H119" s="152" t="e">
        <f t="shared" si="14"/>
        <v>#N/A</v>
      </c>
      <c r="I119" s="152"/>
      <c r="J119" s="152" t="e">
        <f t="shared" si="15"/>
        <v>#N/A</v>
      </c>
      <c r="K119" s="152"/>
      <c r="L119" s="152"/>
      <c r="M119" s="152"/>
      <c r="N119" s="152"/>
      <c r="O119" s="152"/>
      <c r="P119" s="152"/>
      <c r="Q119" s="152"/>
      <c r="R119" s="152"/>
      <c r="S119" s="152"/>
      <c r="T119" s="153" cm="1">
        <f t="array" ref="T119">MATCH(1,(TDU_Info!$C$5:$C$111=$T$6)*(TDU_Info!$B$5:$B$111&lt;=$B119),0)</f>
        <v>103</v>
      </c>
      <c r="U119" s="152">
        <f>100*(INDEX(TDU_Info!$E$5:$E$111,$T119)/T$11+INDEX(TDU_Info!$F$5:$F$111,$T119))</f>
        <v>3.5485000000000002</v>
      </c>
      <c r="V119" s="152">
        <v>2.0710000000000002</v>
      </c>
      <c r="W119" s="152">
        <v>3.5379999999999998</v>
      </c>
      <c r="X119" s="152">
        <v>3.59</v>
      </c>
      <c r="Y119" s="152">
        <v>3.69</v>
      </c>
      <c r="Z119" s="152">
        <v>2.4740000000000002</v>
      </c>
      <c r="AA119" s="152">
        <v>3.5350000000000001</v>
      </c>
      <c r="AB119" s="152">
        <v>3.7669999999999999</v>
      </c>
      <c r="AC119" s="152">
        <v>3.903</v>
      </c>
      <c r="AD119" s="152">
        <v>2.0350000000000001</v>
      </c>
      <c r="AE119" s="152">
        <v>3.569</v>
      </c>
      <c r="AF119" s="152">
        <v>3.35</v>
      </c>
      <c r="AG119" s="152">
        <v>3.6</v>
      </c>
      <c r="AH119" s="152">
        <v>2.4369999999999998</v>
      </c>
      <c r="AI119" s="152">
        <v>3.5680000000000001</v>
      </c>
      <c r="AJ119" s="152">
        <v>3.5939999999999999</v>
      </c>
      <c r="AK119" s="152">
        <v>3.7629999999999999</v>
      </c>
      <c r="AL119" s="152">
        <f t="shared" si="16"/>
        <v>4.3029999999999999</v>
      </c>
      <c r="AM119" s="152">
        <f t="shared" si="17"/>
        <v>2.3751767633189904</v>
      </c>
      <c r="AN119" s="152">
        <v>3.4520942160758281</v>
      </c>
      <c r="AO119" s="152">
        <v>2.8655387737895874</v>
      </c>
      <c r="AP119" s="152">
        <f t="shared" si="24"/>
        <v>7.5414999999999992</v>
      </c>
      <c r="AQ119" s="152"/>
      <c r="AR119" s="152"/>
      <c r="AS119" s="153">
        <f t="shared" si="18"/>
        <v>103</v>
      </c>
      <c r="AT119" s="153">
        <f t="shared" si="19"/>
        <v>1</v>
      </c>
      <c r="AU119" s="153">
        <f t="shared" si="20"/>
        <v>0</v>
      </c>
      <c r="AV119" s="153">
        <f t="shared" si="21"/>
        <v>0</v>
      </c>
      <c r="BA119">
        <f t="shared" si="22"/>
        <v>13</v>
      </c>
    </row>
    <row r="120" spans="2:53" x14ac:dyDescent="0.25">
      <c r="B120" s="155">
        <f t="shared" si="25"/>
        <v>42839.999305555553</v>
      </c>
      <c r="C120" s="155">
        <f t="shared" si="23"/>
        <v>42839.999305555553</v>
      </c>
      <c r="D120" s="152">
        <f t="shared" si="13"/>
        <v>3.35</v>
      </c>
      <c r="E120" s="152"/>
      <c r="F120" s="152"/>
      <c r="G120" s="152"/>
      <c r="H120" s="152" t="e">
        <f t="shared" si="14"/>
        <v>#N/A</v>
      </c>
      <c r="I120" s="152"/>
      <c r="J120" s="152" t="e">
        <f t="shared" si="15"/>
        <v>#N/A</v>
      </c>
      <c r="K120" s="152"/>
      <c r="L120" s="152"/>
      <c r="M120" s="152"/>
      <c r="N120" s="152"/>
      <c r="O120" s="152"/>
      <c r="P120" s="152"/>
      <c r="Q120" s="152"/>
      <c r="R120" s="152"/>
      <c r="S120" s="152"/>
      <c r="T120" s="153" cm="1">
        <f t="array" ref="T120">MATCH(1,(TDU_Info!$C$5:$C$111=$T$6)*(TDU_Info!$B$5:$B$111&lt;=$B120),0)</f>
        <v>103</v>
      </c>
      <c r="U120" s="152">
        <f>100*(INDEX(TDU_Info!$E$5:$E$111,$T120)/T$11+INDEX(TDU_Info!$F$5:$F$111,$T120))</f>
        <v>3.5485000000000002</v>
      </c>
      <c r="V120" s="152">
        <v>2.0710000000000002</v>
      </c>
      <c r="W120" s="152">
        <v>3.5379999999999998</v>
      </c>
      <c r="X120" s="152">
        <v>3.59</v>
      </c>
      <c r="Y120" s="152">
        <v>3.69</v>
      </c>
      <c r="Z120" s="152">
        <v>2.4740000000000002</v>
      </c>
      <c r="AA120" s="152">
        <v>3.5350000000000001</v>
      </c>
      <c r="AB120" s="152">
        <v>3.7669999999999999</v>
      </c>
      <c r="AC120" s="152">
        <v>3.903</v>
      </c>
      <c r="AD120" s="152">
        <v>2.0350000000000001</v>
      </c>
      <c r="AE120" s="152">
        <v>3.569</v>
      </c>
      <c r="AF120" s="152">
        <v>3.35</v>
      </c>
      <c r="AG120" s="152">
        <v>3.6</v>
      </c>
      <c r="AH120" s="152">
        <v>2.4369999999999998</v>
      </c>
      <c r="AI120" s="152">
        <v>3.5680000000000001</v>
      </c>
      <c r="AJ120" s="152">
        <v>3.5939999999999999</v>
      </c>
      <c r="AK120" s="152">
        <v>3.7629999999999999</v>
      </c>
      <c r="AL120" s="152">
        <f t="shared" si="16"/>
        <v>4.3029999999999999</v>
      </c>
      <c r="AM120" s="152">
        <f t="shared" si="17"/>
        <v>2.3751767633189904</v>
      </c>
      <c r="AN120" s="152">
        <v>3.441408823171018</v>
      </c>
      <c r="AO120" s="152">
        <v>2.865530331315401</v>
      </c>
      <c r="AP120" s="152">
        <f t="shared" si="24"/>
        <v>7.5414999999999992</v>
      </c>
      <c r="AQ120" s="152"/>
      <c r="AR120" s="152"/>
      <c r="AS120" s="153">
        <f t="shared" si="18"/>
        <v>104</v>
      </c>
      <c r="AT120" s="153">
        <f t="shared" si="19"/>
        <v>1</v>
      </c>
      <c r="AU120" s="153">
        <f t="shared" si="20"/>
        <v>0</v>
      </c>
      <c r="AV120" s="153">
        <f t="shared" si="21"/>
        <v>0</v>
      </c>
      <c r="BA120">
        <f t="shared" si="22"/>
        <v>14</v>
      </c>
    </row>
    <row r="121" spans="2:53" x14ac:dyDescent="0.25">
      <c r="B121" s="155">
        <f t="shared" si="25"/>
        <v>42840.999305555553</v>
      </c>
      <c r="C121" s="155">
        <f t="shared" si="23"/>
        <v>42840.999305555553</v>
      </c>
      <c r="D121" s="152">
        <f t="shared" si="13"/>
        <v>3.35</v>
      </c>
      <c r="E121" s="152"/>
      <c r="F121" s="152"/>
      <c r="G121" s="152"/>
      <c r="H121" s="152" t="e">
        <f t="shared" si="14"/>
        <v>#N/A</v>
      </c>
      <c r="I121" s="152"/>
      <c r="J121" s="152" t="e">
        <f t="shared" si="15"/>
        <v>#N/A</v>
      </c>
      <c r="K121" s="152"/>
      <c r="L121" s="152"/>
      <c r="M121" s="152"/>
      <c r="N121" s="152"/>
      <c r="O121" s="152"/>
      <c r="P121" s="152"/>
      <c r="Q121" s="152"/>
      <c r="R121" s="152"/>
      <c r="S121" s="152"/>
      <c r="T121" s="153" cm="1">
        <f t="array" ref="T121">MATCH(1,(TDU_Info!$C$5:$C$111=$T$6)*(TDU_Info!$B$5:$B$111&lt;=$B121),0)</f>
        <v>103</v>
      </c>
      <c r="U121" s="152">
        <f>100*(INDEX(TDU_Info!$E$5:$E$111,$T121)/T$11+INDEX(TDU_Info!$F$5:$F$111,$T121))</f>
        <v>3.5485000000000002</v>
      </c>
      <c r="V121" s="152">
        <v>2.0710000000000002</v>
      </c>
      <c r="W121" s="152">
        <v>3.5379999999999998</v>
      </c>
      <c r="X121" s="152">
        <v>3.59</v>
      </c>
      <c r="Y121" s="152">
        <v>3.69</v>
      </c>
      <c r="Z121" s="152">
        <v>2.4740000000000002</v>
      </c>
      <c r="AA121" s="152">
        <v>3.5350000000000001</v>
      </c>
      <c r="AB121" s="152">
        <v>3.7669999999999999</v>
      </c>
      <c r="AC121" s="152">
        <v>3.903</v>
      </c>
      <c r="AD121" s="152">
        <v>2.0350000000000001</v>
      </c>
      <c r="AE121" s="152">
        <v>3.569</v>
      </c>
      <c r="AF121" s="152">
        <v>3.35</v>
      </c>
      <c r="AG121" s="152">
        <v>3.6</v>
      </c>
      <c r="AH121" s="152">
        <v>2.4369999999999998</v>
      </c>
      <c r="AI121" s="152">
        <v>3.5680000000000001</v>
      </c>
      <c r="AJ121" s="152">
        <v>3.5939999999999999</v>
      </c>
      <c r="AK121" s="152">
        <v>3.7629999999999999</v>
      </c>
      <c r="AL121" s="152">
        <f t="shared" si="16"/>
        <v>4.3029999999999999</v>
      </c>
      <c r="AM121" s="152">
        <f t="shared" si="17"/>
        <v>2.3751767633189904</v>
      </c>
      <c r="AN121" s="152">
        <v>3.4416187150639939</v>
      </c>
      <c r="AO121" s="152">
        <v>2.865425684330889</v>
      </c>
      <c r="AP121" s="152">
        <f t="shared" si="24"/>
        <v>7.5414999999999992</v>
      </c>
      <c r="AQ121" s="152"/>
      <c r="AR121" s="152"/>
      <c r="AS121" s="153">
        <f t="shared" si="18"/>
        <v>105</v>
      </c>
      <c r="AT121" s="153">
        <f t="shared" si="19"/>
        <v>1</v>
      </c>
      <c r="AU121" s="153">
        <f t="shared" si="20"/>
        <v>0</v>
      </c>
      <c r="AV121" s="153">
        <f t="shared" si="21"/>
        <v>0</v>
      </c>
      <c r="BA121">
        <f t="shared" si="22"/>
        <v>15</v>
      </c>
    </row>
    <row r="122" spans="2:53" x14ac:dyDescent="0.25">
      <c r="B122" s="155">
        <f t="shared" si="25"/>
        <v>42841.999305555553</v>
      </c>
      <c r="C122" s="155">
        <f t="shared" si="23"/>
        <v>42841.999305555553</v>
      </c>
      <c r="D122" s="152">
        <f t="shared" si="13"/>
        <v>3.35</v>
      </c>
      <c r="E122" s="152"/>
      <c r="F122" s="152"/>
      <c r="G122" s="152"/>
      <c r="H122" s="152" t="e">
        <f t="shared" si="14"/>
        <v>#N/A</v>
      </c>
      <c r="I122" s="152"/>
      <c r="J122" s="152" t="e">
        <f t="shared" si="15"/>
        <v>#N/A</v>
      </c>
      <c r="K122" s="152"/>
      <c r="L122" s="152"/>
      <c r="M122" s="152"/>
      <c r="N122" s="152"/>
      <c r="O122" s="152"/>
      <c r="P122" s="152"/>
      <c r="Q122" s="152"/>
      <c r="R122" s="152"/>
      <c r="S122" s="152"/>
      <c r="T122" s="153" cm="1">
        <f t="array" ref="T122">MATCH(1,(TDU_Info!$C$5:$C$111=$T$6)*(TDU_Info!$B$5:$B$111&lt;=$B122),0)</f>
        <v>103</v>
      </c>
      <c r="U122" s="152">
        <f>100*(INDEX(TDU_Info!$E$5:$E$111,$T122)/T$11+INDEX(TDU_Info!$F$5:$F$111,$T122))</f>
        <v>3.5485000000000002</v>
      </c>
      <c r="V122" s="152">
        <v>2.0710000000000002</v>
      </c>
      <c r="W122" s="152">
        <v>3.5379999999999998</v>
      </c>
      <c r="X122" s="152">
        <v>3.59</v>
      </c>
      <c r="Y122" s="152">
        <v>3.69</v>
      </c>
      <c r="Z122" s="152">
        <v>2.4740000000000002</v>
      </c>
      <c r="AA122" s="152">
        <v>3.5350000000000001</v>
      </c>
      <c r="AB122" s="152">
        <v>3.7669999999999999</v>
      </c>
      <c r="AC122" s="152">
        <v>3.903</v>
      </c>
      <c r="AD122" s="152">
        <v>2.0350000000000001</v>
      </c>
      <c r="AE122" s="152">
        <v>3.569</v>
      </c>
      <c r="AF122" s="152">
        <v>3.35</v>
      </c>
      <c r="AG122" s="152">
        <v>3.6</v>
      </c>
      <c r="AH122" s="152">
        <v>2.4369999999999998</v>
      </c>
      <c r="AI122" s="152">
        <v>3.5680000000000001</v>
      </c>
      <c r="AJ122" s="152">
        <v>3.5939999999999999</v>
      </c>
      <c r="AK122" s="152">
        <v>3.7629999999999999</v>
      </c>
      <c r="AL122" s="152">
        <f t="shared" si="16"/>
        <v>4.3029999999999999</v>
      </c>
      <c r="AM122" s="152">
        <f t="shared" si="17"/>
        <v>2.3751767633189904</v>
      </c>
      <c r="AN122" s="152">
        <v>3.4431852196728707</v>
      </c>
      <c r="AO122" s="152">
        <v>2.8660157015390242</v>
      </c>
      <c r="AP122" s="152">
        <f t="shared" si="24"/>
        <v>7.5414999999999992</v>
      </c>
      <c r="AQ122" s="152"/>
      <c r="AR122" s="152"/>
      <c r="AS122" s="153">
        <f t="shared" si="18"/>
        <v>106</v>
      </c>
      <c r="AT122" s="153">
        <f t="shared" si="19"/>
        <v>1</v>
      </c>
      <c r="AU122" s="153">
        <f t="shared" si="20"/>
        <v>0</v>
      </c>
      <c r="AV122" s="153">
        <f t="shared" si="21"/>
        <v>0</v>
      </c>
      <c r="BA122">
        <f t="shared" si="22"/>
        <v>16</v>
      </c>
    </row>
    <row r="123" spans="2:53" x14ac:dyDescent="0.25">
      <c r="B123" s="155">
        <f t="shared" si="25"/>
        <v>42842.999305555553</v>
      </c>
      <c r="C123" s="155">
        <f t="shared" si="23"/>
        <v>42842.999305555553</v>
      </c>
      <c r="D123" s="152">
        <f t="shared" si="13"/>
        <v>3.35</v>
      </c>
      <c r="E123" s="152"/>
      <c r="F123" s="152"/>
      <c r="G123" s="152"/>
      <c r="H123" s="152" t="e">
        <f t="shared" si="14"/>
        <v>#N/A</v>
      </c>
      <c r="I123" s="152"/>
      <c r="J123" s="152" t="e">
        <f t="shared" si="15"/>
        <v>#N/A</v>
      </c>
      <c r="K123" s="152"/>
      <c r="L123" s="152"/>
      <c r="M123" s="152"/>
      <c r="N123" s="152"/>
      <c r="O123" s="152"/>
      <c r="P123" s="152"/>
      <c r="Q123" s="152"/>
      <c r="R123" s="152"/>
      <c r="S123" s="152"/>
      <c r="T123" s="153" cm="1">
        <f t="array" ref="T123">MATCH(1,(TDU_Info!$C$5:$C$111=$T$6)*(TDU_Info!$B$5:$B$111&lt;=$B123),0)</f>
        <v>103</v>
      </c>
      <c r="U123" s="152">
        <f>100*(INDEX(TDU_Info!$E$5:$E$111,$T123)/T$11+INDEX(TDU_Info!$F$5:$F$111,$T123))</f>
        <v>3.5485000000000002</v>
      </c>
      <c r="V123" s="152">
        <v>1.9390000000000001</v>
      </c>
      <c r="W123" s="152">
        <v>3.5190000000000001</v>
      </c>
      <c r="X123" s="152">
        <v>3.59</v>
      </c>
      <c r="Y123" s="152">
        <v>3.69</v>
      </c>
      <c r="Z123" s="152">
        <v>2.3359999999999999</v>
      </c>
      <c r="AA123" s="152">
        <v>3.5150000000000001</v>
      </c>
      <c r="AB123" s="152">
        <v>3.7669999999999999</v>
      </c>
      <c r="AC123" s="152">
        <v>3.903</v>
      </c>
      <c r="AD123" s="152">
        <v>1.9690000000000001</v>
      </c>
      <c r="AE123" s="152">
        <v>3.5590000000000002</v>
      </c>
      <c r="AF123" s="152">
        <v>3.35</v>
      </c>
      <c r="AG123" s="152">
        <v>3.6</v>
      </c>
      <c r="AH123" s="152">
        <v>2.3679999999999999</v>
      </c>
      <c r="AI123" s="152">
        <v>3.5579999999999998</v>
      </c>
      <c r="AJ123" s="152">
        <v>3.5939999999999999</v>
      </c>
      <c r="AK123" s="152">
        <v>3.7629999999999999</v>
      </c>
      <c r="AL123" s="152">
        <f t="shared" si="16"/>
        <v>4.3029999999999999</v>
      </c>
      <c r="AM123" s="152">
        <f t="shared" si="17"/>
        <v>2.3751767633189904</v>
      </c>
      <c r="AN123" s="152">
        <v>3.4445713352246052</v>
      </c>
      <c r="AO123" s="152">
        <v>2.8670614178835341</v>
      </c>
      <c r="AP123" s="152">
        <f t="shared" si="24"/>
        <v>7.5414999999999992</v>
      </c>
      <c r="AQ123" s="152"/>
      <c r="AR123" s="152"/>
      <c r="AS123" s="153">
        <f t="shared" si="18"/>
        <v>107</v>
      </c>
      <c r="AT123" s="153">
        <f t="shared" si="19"/>
        <v>1</v>
      </c>
      <c r="AU123" s="153">
        <f t="shared" si="20"/>
        <v>0</v>
      </c>
      <c r="AV123" s="153">
        <f t="shared" si="21"/>
        <v>0</v>
      </c>
      <c r="BA123">
        <f t="shared" si="22"/>
        <v>17</v>
      </c>
    </row>
    <row r="124" spans="2:53" x14ac:dyDescent="0.25">
      <c r="B124" s="155">
        <f t="shared" si="25"/>
        <v>42843.999305555553</v>
      </c>
      <c r="C124" s="155">
        <f t="shared" si="23"/>
        <v>42843.999305555553</v>
      </c>
      <c r="D124" s="152">
        <f t="shared" si="13"/>
        <v>3.35</v>
      </c>
      <c r="E124" s="152"/>
      <c r="F124" s="152"/>
      <c r="G124" s="152"/>
      <c r="H124" s="152" t="e">
        <f t="shared" si="14"/>
        <v>#N/A</v>
      </c>
      <c r="I124" s="152"/>
      <c r="J124" s="152" t="e">
        <f t="shared" si="15"/>
        <v>#N/A</v>
      </c>
      <c r="K124" s="152"/>
      <c r="L124" s="152"/>
      <c r="M124" s="152"/>
      <c r="N124" s="152"/>
      <c r="O124" s="152"/>
      <c r="P124" s="152"/>
      <c r="Q124" s="152"/>
      <c r="R124" s="152"/>
      <c r="S124" s="152"/>
      <c r="T124" s="153" cm="1">
        <f t="array" ref="T124">MATCH(1,(TDU_Info!$C$5:$C$111=$T$6)*(TDU_Info!$B$5:$B$111&lt;=$B124),0)</f>
        <v>103</v>
      </c>
      <c r="U124" s="152">
        <f>100*(INDEX(TDU_Info!$E$5:$E$111,$T124)/T$11+INDEX(TDU_Info!$F$5:$F$111,$T124))</f>
        <v>3.5485000000000002</v>
      </c>
      <c r="V124" s="152">
        <v>1.9390000000000001</v>
      </c>
      <c r="W124" s="152">
        <v>3.5190000000000001</v>
      </c>
      <c r="X124" s="152">
        <v>3.59</v>
      </c>
      <c r="Y124" s="152">
        <v>3.69</v>
      </c>
      <c r="Z124" s="152">
        <v>2.3359999999999999</v>
      </c>
      <c r="AA124" s="152">
        <v>3.5150000000000001</v>
      </c>
      <c r="AB124" s="152">
        <v>3.7669999999999999</v>
      </c>
      <c r="AC124" s="152">
        <v>3.903</v>
      </c>
      <c r="AD124" s="152">
        <v>1.9690000000000001</v>
      </c>
      <c r="AE124" s="152">
        <v>3.5590000000000002</v>
      </c>
      <c r="AF124" s="152">
        <v>3.35</v>
      </c>
      <c r="AG124" s="152">
        <v>3.6</v>
      </c>
      <c r="AH124" s="152">
        <v>2.3679999999999999</v>
      </c>
      <c r="AI124" s="152">
        <v>3.5579999999999998</v>
      </c>
      <c r="AJ124" s="152">
        <v>3.5939999999999999</v>
      </c>
      <c r="AK124" s="152">
        <v>3.7629999999999999</v>
      </c>
      <c r="AL124" s="152">
        <f t="shared" si="16"/>
        <v>4.3029999999999999</v>
      </c>
      <c r="AM124" s="152">
        <f t="shared" si="17"/>
        <v>2.3751767633189904</v>
      </c>
      <c r="AN124" s="152">
        <v>3.4449549336784431</v>
      </c>
      <c r="AO124" s="152">
        <v>2.868061957050823</v>
      </c>
      <c r="AP124" s="152">
        <f t="shared" si="24"/>
        <v>7.5414999999999992</v>
      </c>
      <c r="AQ124" s="152"/>
      <c r="AR124" s="152"/>
      <c r="AS124" s="153">
        <f t="shared" si="18"/>
        <v>108</v>
      </c>
      <c r="AT124" s="153">
        <f t="shared" si="19"/>
        <v>1</v>
      </c>
      <c r="AU124" s="153">
        <f t="shared" si="20"/>
        <v>0</v>
      </c>
      <c r="AV124" s="153">
        <f t="shared" si="21"/>
        <v>0</v>
      </c>
      <c r="BA124">
        <f t="shared" si="22"/>
        <v>18</v>
      </c>
    </row>
    <row r="125" spans="2:53" x14ac:dyDescent="0.25">
      <c r="B125" s="155">
        <f t="shared" si="25"/>
        <v>42844.999305555553</v>
      </c>
      <c r="C125" s="155">
        <f t="shared" si="23"/>
        <v>42844.999305555553</v>
      </c>
      <c r="D125" s="152">
        <f t="shared" si="13"/>
        <v>3.35</v>
      </c>
      <c r="E125" s="152"/>
      <c r="F125" s="152"/>
      <c r="G125" s="152"/>
      <c r="H125" s="152" t="e">
        <f t="shared" si="14"/>
        <v>#N/A</v>
      </c>
      <c r="I125" s="152"/>
      <c r="J125" s="152" t="e">
        <f t="shared" si="15"/>
        <v>#N/A</v>
      </c>
      <c r="K125" s="152"/>
      <c r="L125" s="152"/>
      <c r="M125" s="152"/>
      <c r="N125" s="152"/>
      <c r="O125" s="152"/>
      <c r="P125" s="152"/>
      <c r="Q125" s="152"/>
      <c r="R125" s="152"/>
      <c r="S125" s="152"/>
      <c r="T125" s="153" cm="1">
        <f t="array" ref="T125">MATCH(1,(TDU_Info!$C$5:$C$111=$T$6)*(TDU_Info!$B$5:$B$111&lt;=$B125),0)</f>
        <v>103</v>
      </c>
      <c r="U125" s="152">
        <f>100*(INDEX(TDU_Info!$E$5:$E$111,$T125)/T$11+INDEX(TDU_Info!$F$5:$F$111,$T125))</f>
        <v>3.5485000000000002</v>
      </c>
      <c r="V125" s="152">
        <v>1.9390000000000001</v>
      </c>
      <c r="W125" s="152">
        <v>3.5190000000000001</v>
      </c>
      <c r="X125" s="152">
        <v>3.59</v>
      </c>
      <c r="Y125" s="152">
        <v>3.69</v>
      </c>
      <c r="Z125" s="152">
        <v>2.3359999999999999</v>
      </c>
      <c r="AA125" s="152">
        <v>3.5150000000000001</v>
      </c>
      <c r="AB125" s="152">
        <v>3.7669999999999999</v>
      </c>
      <c r="AC125" s="152">
        <v>3.903</v>
      </c>
      <c r="AD125" s="152">
        <v>1.9690000000000001</v>
      </c>
      <c r="AE125" s="152">
        <v>3.5590000000000002</v>
      </c>
      <c r="AF125" s="152">
        <v>3.35</v>
      </c>
      <c r="AG125" s="152">
        <v>3.6</v>
      </c>
      <c r="AH125" s="152">
        <v>2.3679999999999999</v>
      </c>
      <c r="AI125" s="152">
        <v>3.5579999999999998</v>
      </c>
      <c r="AJ125" s="152">
        <v>3.5939999999999999</v>
      </c>
      <c r="AK125" s="152">
        <v>3.7629999999999999</v>
      </c>
      <c r="AL125" s="152">
        <f t="shared" si="16"/>
        <v>4.3029999999999999</v>
      </c>
      <c r="AM125" s="152">
        <f t="shared" si="17"/>
        <v>2.3751767633189904</v>
      </c>
      <c r="AN125" s="152">
        <v>3.4444917984039458</v>
      </c>
      <c r="AO125" s="152">
        <v>2.8682137183383034</v>
      </c>
      <c r="AP125" s="152">
        <f t="shared" si="24"/>
        <v>7.5414999999999992</v>
      </c>
      <c r="AQ125" s="152"/>
      <c r="AR125" s="152"/>
      <c r="AS125" s="153">
        <f t="shared" si="18"/>
        <v>109</v>
      </c>
      <c r="AT125" s="153">
        <f t="shared" si="19"/>
        <v>1</v>
      </c>
      <c r="AU125" s="153">
        <f t="shared" si="20"/>
        <v>0</v>
      </c>
      <c r="AV125" s="153">
        <f t="shared" si="21"/>
        <v>0</v>
      </c>
      <c r="BA125">
        <f t="shared" si="22"/>
        <v>19</v>
      </c>
    </row>
    <row r="126" spans="2:53" x14ac:dyDescent="0.25">
      <c r="B126" s="155">
        <f t="shared" si="25"/>
        <v>42845.999305555553</v>
      </c>
      <c r="C126" s="155">
        <f t="shared" si="23"/>
        <v>42845.999305555553</v>
      </c>
      <c r="D126" s="152">
        <f t="shared" si="13"/>
        <v>3.35</v>
      </c>
      <c r="E126" s="152"/>
      <c r="F126" s="152"/>
      <c r="G126" s="152"/>
      <c r="H126" s="152" t="e">
        <f t="shared" si="14"/>
        <v>#N/A</v>
      </c>
      <c r="I126" s="152"/>
      <c r="J126" s="152" t="e">
        <f t="shared" si="15"/>
        <v>#N/A</v>
      </c>
      <c r="K126" s="152"/>
      <c r="L126" s="152"/>
      <c r="M126" s="152"/>
      <c r="N126" s="152"/>
      <c r="O126" s="152"/>
      <c r="P126" s="152"/>
      <c r="Q126" s="152"/>
      <c r="R126" s="152"/>
      <c r="S126" s="152"/>
      <c r="T126" s="153" cm="1">
        <f t="array" ref="T126">MATCH(1,(TDU_Info!$C$5:$C$111=$T$6)*(TDU_Info!$B$5:$B$111&lt;=$B126),0)</f>
        <v>103</v>
      </c>
      <c r="U126" s="152">
        <f>100*(INDEX(TDU_Info!$E$5:$E$111,$T126)/T$11+INDEX(TDU_Info!$F$5:$F$111,$T126))</f>
        <v>3.5485000000000002</v>
      </c>
      <c r="V126" s="152">
        <v>1.9390000000000001</v>
      </c>
      <c r="W126" s="152">
        <v>3.5190000000000001</v>
      </c>
      <c r="X126" s="152">
        <v>3.59</v>
      </c>
      <c r="Y126" s="152">
        <v>3.69</v>
      </c>
      <c r="Z126" s="152">
        <v>2.3359999999999999</v>
      </c>
      <c r="AA126" s="152">
        <v>3.5150000000000001</v>
      </c>
      <c r="AB126" s="152">
        <v>3.7669999999999999</v>
      </c>
      <c r="AC126" s="152">
        <v>3.903</v>
      </c>
      <c r="AD126" s="152">
        <v>1.9690000000000001</v>
      </c>
      <c r="AE126" s="152">
        <v>3.5590000000000002</v>
      </c>
      <c r="AF126" s="152">
        <v>3.35</v>
      </c>
      <c r="AG126" s="152">
        <v>3.6</v>
      </c>
      <c r="AH126" s="152">
        <v>2.3679999999999999</v>
      </c>
      <c r="AI126" s="152">
        <v>3.5579999999999998</v>
      </c>
      <c r="AJ126" s="152">
        <v>3.5939999999999999</v>
      </c>
      <c r="AK126" s="152">
        <v>3.7629999999999999</v>
      </c>
      <c r="AL126" s="152">
        <f t="shared" si="16"/>
        <v>4.3029999999999999</v>
      </c>
      <c r="AM126" s="152">
        <f t="shared" si="17"/>
        <v>2.3751767633189904</v>
      </c>
      <c r="AN126" s="152">
        <v>3.4423331630470719</v>
      </c>
      <c r="AO126" s="152">
        <v>2.8689933637926015</v>
      </c>
      <c r="AP126" s="152">
        <f t="shared" si="24"/>
        <v>7.5414999999999992</v>
      </c>
      <c r="AQ126" s="152"/>
      <c r="AR126" s="152"/>
      <c r="AS126" s="153">
        <f t="shared" si="18"/>
        <v>110</v>
      </c>
      <c r="AT126" s="153">
        <f t="shared" si="19"/>
        <v>1</v>
      </c>
      <c r="AU126" s="153">
        <f t="shared" si="20"/>
        <v>0</v>
      </c>
      <c r="AV126" s="153">
        <f t="shared" si="21"/>
        <v>0</v>
      </c>
      <c r="BA126">
        <f t="shared" si="22"/>
        <v>20</v>
      </c>
    </row>
    <row r="127" spans="2:53" x14ac:dyDescent="0.25">
      <c r="B127" s="155">
        <f t="shared" si="25"/>
        <v>42846.999305555553</v>
      </c>
      <c r="C127" s="155">
        <f t="shared" si="23"/>
        <v>42846.999305555553</v>
      </c>
      <c r="D127" s="152">
        <f t="shared" si="13"/>
        <v>3.35</v>
      </c>
      <c r="E127" s="152"/>
      <c r="F127" s="152"/>
      <c r="G127" s="152"/>
      <c r="H127" s="152" t="e">
        <f t="shared" si="14"/>
        <v>#N/A</v>
      </c>
      <c r="I127" s="152"/>
      <c r="J127" s="152" t="e">
        <f t="shared" si="15"/>
        <v>#N/A</v>
      </c>
      <c r="K127" s="152"/>
      <c r="L127" s="152"/>
      <c r="M127" s="152"/>
      <c r="N127" s="152"/>
      <c r="O127" s="152"/>
      <c r="P127" s="152"/>
      <c r="Q127" s="152"/>
      <c r="R127" s="152"/>
      <c r="S127" s="152"/>
      <c r="T127" s="153" cm="1">
        <f t="array" ref="T127">MATCH(1,(TDU_Info!$C$5:$C$111=$T$6)*(TDU_Info!$B$5:$B$111&lt;=$B127),0)</f>
        <v>103</v>
      </c>
      <c r="U127" s="152">
        <f>100*(INDEX(TDU_Info!$E$5:$E$111,$T127)/T$11+INDEX(TDU_Info!$F$5:$F$111,$T127))</f>
        <v>3.5485000000000002</v>
      </c>
      <c r="V127" s="152">
        <v>1.9390000000000001</v>
      </c>
      <c r="W127" s="152">
        <v>3.5190000000000001</v>
      </c>
      <c r="X127" s="152">
        <v>3.59</v>
      </c>
      <c r="Y127" s="152">
        <v>3.69</v>
      </c>
      <c r="Z127" s="152">
        <v>2.3359999999999999</v>
      </c>
      <c r="AA127" s="152">
        <v>4.3899999999999997</v>
      </c>
      <c r="AB127" s="152">
        <v>3.7669999999999999</v>
      </c>
      <c r="AC127" s="152">
        <v>3.903</v>
      </c>
      <c r="AD127" s="152">
        <v>1.9690000000000001</v>
      </c>
      <c r="AE127" s="152">
        <v>3.5590000000000002</v>
      </c>
      <c r="AF127" s="152">
        <v>3.35</v>
      </c>
      <c r="AG127" s="152">
        <v>3.6</v>
      </c>
      <c r="AH127" s="152">
        <v>2.3679999999999999</v>
      </c>
      <c r="AI127" s="152">
        <v>4.2949999999999999</v>
      </c>
      <c r="AJ127" s="152">
        <v>3.5939999999999999</v>
      </c>
      <c r="AK127" s="152">
        <v>3.7629999999999999</v>
      </c>
      <c r="AL127" s="152">
        <f t="shared" si="16"/>
        <v>4.3029999999999999</v>
      </c>
      <c r="AM127" s="152">
        <f t="shared" si="17"/>
        <v>2.3751767633189904</v>
      </c>
      <c r="AN127" s="152">
        <v>3.4361213752742703</v>
      </c>
      <c r="AO127" s="152">
        <v>2.8692539971649609</v>
      </c>
      <c r="AP127" s="152">
        <f t="shared" si="24"/>
        <v>7.5414999999999992</v>
      </c>
      <c r="AQ127" s="152"/>
      <c r="AR127" s="152"/>
      <c r="AS127" s="153">
        <f t="shared" si="18"/>
        <v>111</v>
      </c>
      <c r="AT127" s="153">
        <f t="shared" si="19"/>
        <v>1</v>
      </c>
      <c r="AU127" s="153">
        <f t="shared" si="20"/>
        <v>0</v>
      </c>
      <c r="AV127" s="153">
        <f t="shared" si="21"/>
        <v>0</v>
      </c>
      <c r="BA127">
        <f t="shared" si="22"/>
        <v>21</v>
      </c>
    </row>
    <row r="128" spans="2:53" x14ac:dyDescent="0.25">
      <c r="B128" s="155">
        <f t="shared" si="25"/>
        <v>42847.999305555553</v>
      </c>
      <c r="C128" s="155">
        <f t="shared" si="23"/>
        <v>42847.999305555553</v>
      </c>
      <c r="D128" s="152">
        <f t="shared" si="13"/>
        <v>3.35</v>
      </c>
      <c r="E128" s="152"/>
      <c r="F128" s="152"/>
      <c r="G128" s="152"/>
      <c r="H128" s="152" t="e">
        <f t="shared" si="14"/>
        <v>#N/A</v>
      </c>
      <c r="I128" s="152"/>
      <c r="J128" s="152" t="e">
        <f t="shared" si="15"/>
        <v>#N/A</v>
      </c>
      <c r="K128" s="152"/>
      <c r="L128" s="152"/>
      <c r="M128" s="152"/>
      <c r="N128" s="152"/>
      <c r="O128" s="152"/>
      <c r="P128" s="152"/>
      <c r="Q128" s="152"/>
      <c r="R128" s="152"/>
      <c r="S128" s="152"/>
      <c r="T128" s="153" cm="1">
        <f t="array" ref="T128">MATCH(1,(TDU_Info!$C$5:$C$111=$T$6)*(TDU_Info!$B$5:$B$111&lt;=$B128),0)</f>
        <v>103</v>
      </c>
      <c r="U128" s="152">
        <f>100*(INDEX(TDU_Info!$E$5:$E$111,$T128)/T$11+INDEX(TDU_Info!$F$5:$F$111,$T128))</f>
        <v>3.5485000000000002</v>
      </c>
      <c r="V128" s="152">
        <v>1.9390000000000001</v>
      </c>
      <c r="W128" s="152">
        <v>3.5190000000000001</v>
      </c>
      <c r="X128" s="152">
        <v>3.59</v>
      </c>
      <c r="Y128" s="152">
        <v>3.69</v>
      </c>
      <c r="Z128" s="152">
        <v>2.3359999999999999</v>
      </c>
      <c r="AA128" s="152">
        <v>4.3899999999999997</v>
      </c>
      <c r="AB128" s="152">
        <v>3.7669999999999999</v>
      </c>
      <c r="AC128" s="152">
        <v>3.903</v>
      </c>
      <c r="AD128" s="152">
        <v>1.9690000000000001</v>
      </c>
      <c r="AE128" s="152">
        <v>3.5590000000000002</v>
      </c>
      <c r="AF128" s="152">
        <v>3.35</v>
      </c>
      <c r="AG128" s="152">
        <v>3.6</v>
      </c>
      <c r="AH128" s="152">
        <v>2.3679999999999999</v>
      </c>
      <c r="AI128" s="152">
        <v>4.2949999999999999</v>
      </c>
      <c r="AJ128" s="152">
        <v>3.5939999999999999</v>
      </c>
      <c r="AK128" s="152">
        <v>3.7629999999999999</v>
      </c>
      <c r="AL128" s="152">
        <f t="shared" si="16"/>
        <v>4.3029999999999999</v>
      </c>
      <c r="AM128" s="152">
        <f t="shared" si="17"/>
        <v>2.3751767633189904</v>
      </c>
      <c r="AN128" s="152">
        <v>3.4331429107235989</v>
      </c>
      <c r="AO128" s="152">
        <v>2.8669821101698112</v>
      </c>
      <c r="AP128" s="152">
        <f t="shared" si="24"/>
        <v>7.5414999999999992</v>
      </c>
      <c r="AQ128" s="152"/>
      <c r="AR128" s="152"/>
      <c r="AS128" s="153">
        <f t="shared" si="18"/>
        <v>112</v>
      </c>
      <c r="AT128" s="153">
        <f t="shared" si="19"/>
        <v>1</v>
      </c>
      <c r="AU128" s="153">
        <f t="shared" si="20"/>
        <v>0</v>
      </c>
      <c r="AV128" s="153">
        <f t="shared" si="21"/>
        <v>0</v>
      </c>
      <c r="BA128">
        <f t="shared" si="22"/>
        <v>22</v>
      </c>
    </row>
    <row r="129" spans="2:53" x14ac:dyDescent="0.25">
      <c r="B129" s="155">
        <f t="shared" si="25"/>
        <v>42848.999305555553</v>
      </c>
      <c r="C129" s="155">
        <f t="shared" si="23"/>
        <v>42848.999305555553</v>
      </c>
      <c r="D129" s="152">
        <f t="shared" si="13"/>
        <v>3.35</v>
      </c>
      <c r="E129" s="152"/>
      <c r="F129" s="152"/>
      <c r="G129" s="152"/>
      <c r="H129" s="152" t="e">
        <f t="shared" si="14"/>
        <v>#N/A</v>
      </c>
      <c r="I129" s="152"/>
      <c r="J129" s="152" t="e">
        <f t="shared" si="15"/>
        <v>#N/A</v>
      </c>
      <c r="K129" s="152"/>
      <c r="L129" s="152"/>
      <c r="M129" s="152"/>
      <c r="N129" s="152"/>
      <c r="O129" s="152"/>
      <c r="P129" s="152"/>
      <c r="Q129" s="152"/>
      <c r="R129" s="152"/>
      <c r="S129" s="152"/>
      <c r="T129" s="153" cm="1">
        <f t="array" ref="T129">MATCH(1,(TDU_Info!$C$5:$C$111=$T$6)*(TDU_Info!$B$5:$B$111&lt;=$B129),0)</f>
        <v>103</v>
      </c>
      <c r="U129" s="152">
        <f>100*(INDEX(TDU_Info!$E$5:$E$111,$T129)/T$11+INDEX(TDU_Info!$F$5:$F$111,$T129))</f>
        <v>3.5485000000000002</v>
      </c>
      <c r="V129" s="152">
        <v>1.9390000000000001</v>
      </c>
      <c r="W129" s="152">
        <v>3.5190000000000001</v>
      </c>
      <c r="X129" s="152">
        <v>3.59</v>
      </c>
      <c r="Y129" s="152">
        <v>3.69</v>
      </c>
      <c r="Z129" s="152">
        <v>2.3359999999999999</v>
      </c>
      <c r="AA129" s="152">
        <v>4.3899999999999997</v>
      </c>
      <c r="AB129" s="152">
        <v>3.7669999999999999</v>
      </c>
      <c r="AC129" s="152">
        <v>3.903</v>
      </c>
      <c r="AD129" s="152">
        <v>1.9690000000000001</v>
      </c>
      <c r="AE129" s="152">
        <v>3.5590000000000002</v>
      </c>
      <c r="AF129" s="152">
        <v>3.35</v>
      </c>
      <c r="AG129" s="152">
        <v>3.6</v>
      </c>
      <c r="AH129" s="152">
        <v>2.3679999999999999</v>
      </c>
      <c r="AI129" s="152">
        <v>4.2949999999999999</v>
      </c>
      <c r="AJ129" s="152">
        <v>3.5939999999999999</v>
      </c>
      <c r="AK129" s="152">
        <v>3.7629999999999999</v>
      </c>
      <c r="AL129" s="152">
        <f t="shared" si="16"/>
        <v>4.3029999999999999</v>
      </c>
      <c r="AM129" s="152">
        <f t="shared" si="17"/>
        <v>2.3751767633189904</v>
      </c>
      <c r="AN129" s="152">
        <v>3.3948302053444972</v>
      </c>
      <c r="AO129" s="152">
        <v>2.8677807580250176</v>
      </c>
      <c r="AP129" s="152">
        <f t="shared" si="24"/>
        <v>7.5414999999999992</v>
      </c>
      <c r="AQ129" s="152"/>
      <c r="AR129" s="152"/>
      <c r="AS129" s="153">
        <f t="shared" si="18"/>
        <v>113</v>
      </c>
      <c r="AT129" s="153">
        <f t="shared" si="19"/>
        <v>1</v>
      </c>
      <c r="AU129" s="153">
        <f t="shared" si="20"/>
        <v>0</v>
      </c>
      <c r="AV129" s="153">
        <f t="shared" si="21"/>
        <v>0</v>
      </c>
      <c r="BA129">
        <f t="shared" si="22"/>
        <v>23</v>
      </c>
    </row>
    <row r="130" spans="2:53" x14ac:dyDescent="0.25">
      <c r="B130" s="155">
        <f t="shared" si="25"/>
        <v>42849.999305555553</v>
      </c>
      <c r="C130" s="155">
        <f t="shared" si="23"/>
        <v>42849.999305555553</v>
      </c>
      <c r="D130" s="152">
        <f t="shared" si="13"/>
        <v>3.35</v>
      </c>
      <c r="E130" s="152"/>
      <c r="F130" s="152"/>
      <c r="G130" s="152"/>
      <c r="H130" s="152" t="e">
        <f t="shared" si="14"/>
        <v>#N/A</v>
      </c>
      <c r="I130" s="152"/>
      <c r="J130" s="152" t="e">
        <f t="shared" si="15"/>
        <v>#N/A</v>
      </c>
      <c r="K130" s="152"/>
      <c r="L130" s="152"/>
      <c r="M130" s="152"/>
      <c r="N130" s="152"/>
      <c r="O130" s="152"/>
      <c r="P130" s="152"/>
      <c r="Q130" s="152"/>
      <c r="R130" s="152"/>
      <c r="S130" s="152"/>
      <c r="T130" s="153" cm="1">
        <f t="array" ref="T130">MATCH(1,(TDU_Info!$C$5:$C$111=$T$6)*(TDU_Info!$B$5:$B$111&lt;=$B130),0)</f>
        <v>103</v>
      </c>
      <c r="U130" s="152">
        <f>100*(INDEX(TDU_Info!$E$5:$E$111,$T130)/T$11+INDEX(TDU_Info!$F$5:$F$111,$T130))</f>
        <v>3.5485000000000002</v>
      </c>
      <c r="V130" s="152">
        <v>1.9390000000000001</v>
      </c>
      <c r="W130" s="152">
        <v>3.5190000000000001</v>
      </c>
      <c r="X130" s="152">
        <v>3.59</v>
      </c>
      <c r="Y130" s="152">
        <v>3.69</v>
      </c>
      <c r="Z130" s="152">
        <v>2.3359999999999999</v>
      </c>
      <c r="AA130" s="152">
        <v>4.3899999999999997</v>
      </c>
      <c r="AB130" s="152">
        <v>3.7669999999999999</v>
      </c>
      <c r="AC130" s="152">
        <v>3.903</v>
      </c>
      <c r="AD130" s="152">
        <v>1.9690000000000001</v>
      </c>
      <c r="AE130" s="152">
        <v>3.5590000000000002</v>
      </c>
      <c r="AF130" s="152">
        <v>3.35</v>
      </c>
      <c r="AG130" s="152">
        <v>3.6</v>
      </c>
      <c r="AH130" s="152">
        <v>2.3679999999999999</v>
      </c>
      <c r="AI130" s="152">
        <v>4.2949999999999999</v>
      </c>
      <c r="AJ130" s="152">
        <v>3.5939999999999999</v>
      </c>
      <c r="AK130" s="152">
        <v>3.7629999999999999</v>
      </c>
      <c r="AL130" s="152">
        <f t="shared" si="16"/>
        <v>4.3029999999999999</v>
      </c>
      <c r="AM130" s="152">
        <f t="shared" si="17"/>
        <v>2.3751767633189904</v>
      </c>
      <c r="AN130" s="152">
        <v>3.3976670344551874</v>
      </c>
      <c r="AO130" s="152">
        <v>2.8697873497737598</v>
      </c>
      <c r="AP130" s="152">
        <f t="shared" si="24"/>
        <v>7.5414999999999992</v>
      </c>
      <c r="AQ130" s="152"/>
      <c r="AR130" s="152"/>
      <c r="AS130" s="153">
        <f t="shared" si="18"/>
        <v>114</v>
      </c>
      <c r="AT130" s="153">
        <f t="shared" si="19"/>
        <v>1</v>
      </c>
      <c r="AU130" s="153">
        <f t="shared" si="20"/>
        <v>0</v>
      </c>
      <c r="AV130" s="153">
        <f t="shared" si="21"/>
        <v>0</v>
      </c>
      <c r="BA130">
        <f t="shared" si="22"/>
        <v>24</v>
      </c>
    </row>
    <row r="131" spans="2:53" x14ac:dyDescent="0.25">
      <c r="B131" s="155">
        <f t="shared" si="25"/>
        <v>42850.999305555553</v>
      </c>
      <c r="C131" s="155">
        <f t="shared" si="23"/>
        <v>42850.999305555553</v>
      </c>
      <c r="D131" s="152">
        <f t="shared" si="13"/>
        <v>3.35</v>
      </c>
      <c r="E131" s="152"/>
      <c r="F131" s="152"/>
      <c r="G131" s="152"/>
      <c r="H131" s="152" t="e">
        <f t="shared" si="14"/>
        <v>#N/A</v>
      </c>
      <c r="I131" s="152"/>
      <c r="J131" s="152" t="e">
        <f t="shared" si="15"/>
        <v>#N/A</v>
      </c>
      <c r="K131" s="152"/>
      <c r="L131" s="152"/>
      <c r="M131" s="152"/>
      <c r="N131" s="152"/>
      <c r="O131" s="152"/>
      <c r="P131" s="152"/>
      <c r="Q131" s="152"/>
      <c r="R131" s="152"/>
      <c r="S131" s="152"/>
      <c r="T131" s="153" cm="1">
        <f t="array" ref="T131">MATCH(1,(TDU_Info!$C$5:$C$111=$T$6)*(TDU_Info!$B$5:$B$111&lt;=$B131),0)</f>
        <v>103</v>
      </c>
      <c r="U131" s="152">
        <f>100*(INDEX(TDU_Info!$E$5:$E$111,$T131)/T$11+INDEX(TDU_Info!$F$5:$F$111,$T131))</f>
        <v>3.5485000000000002</v>
      </c>
      <c r="V131" s="152">
        <v>1.9390000000000001</v>
      </c>
      <c r="W131" s="152">
        <v>3.5190000000000001</v>
      </c>
      <c r="X131" s="152">
        <v>3.59</v>
      </c>
      <c r="Y131" s="152">
        <v>3.69</v>
      </c>
      <c r="Z131" s="152">
        <v>2.3359999999999999</v>
      </c>
      <c r="AA131" s="152">
        <v>4.1150000000000002</v>
      </c>
      <c r="AB131" s="152">
        <v>3.7669999999999999</v>
      </c>
      <c r="AC131" s="152">
        <v>3.903</v>
      </c>
      <c r="AD131" s="152">
        <v>1.9690000000000001</v>
      </c>
      <c r="AE131" s="152">
        <v>3.5590000000000002</v>
      </c>
      <c r="AF131" s="152">
        <v>3.35</v>
      </c>
      <c r="AG131" s="152">
        <v>3.6</v>
      </c>
      <c r="AH131" s="152">
        <v>2.3679999999999999</v>
      </c>
      <c r="AI131" s="152">
        <v>4.1580000000000004</v>
      </c>
      <c r="AJ131" s="152">
        <v>3.5939999999999999</v>
      </c>
      <c r="AK131" s="152">
        <v>3.7629999999999999</v>
      </c>
      <c r="AL131" s="152">
        <f t="shared" si="16"/>
        <v>4.3029999999999999</v>
      </c>
      <c r="AM131" s="152">
        <f t="shared" si="17"/>
        <v>2.3751767633189904</v>
      </c>
      <c r="AN131" s="152">
        <v>3.3968098928578079</v>
      </c>
      <c r="AO131" s="152">
        <v>2.8707979191313671</v>
      </c>
      <c r="AP131" s="152">
        <f t="shared" si="24"/>
        <v>7.5414999999999992</v>
      </c>
      <c r="AQ131" s="152"/>
      <c r="AR131" s="152"/>
      <c r="AS131" s="153">
        <f t="shared" si="18"/>
        <v>115</v>
      </c>
      <c r="AT131" s="153">
        <f t="shared" si="19"/>
        <v>1</v>
      </c>
      <c r="AU131" s="153">
        <f t="shared" si="20"/>
        <v>0</v>
      </c>
      <c r="AV131" s="153">
        <f t="shared" si="21"/>
        <v>0</v>
      </c>
      <c r="BA131">
        <f t="shared" si="22"/>
        <v>25</v>
      </c>
    </row>
    <row r="132" spans="2:53" x14ac:dyDescent="0.25">
      <c r="B132" s="155">
        <f t="shared" si="25"/>
        <v>42851.999305555553</v>
      </c>
      <c r="C132" s="155">
        <f t="shared" si="23"/>
        <v>42851.999305555553</v>
      </c>
      <c r="D132" s="152">
        <f t="shared" si="13"/>
        <v>3.35</v>
      </c>
      <c r="E132" s="152"/>
      <c r="F132" s="152"/>
      <c r="G132" s="152"/>
      <c r="H132" s="152" t="e">
        <f t="shared" si="14"/>
        <v>#N/A</v>
      </c>
      <c r="I132" s="152"/>
      <c r="J132" s="152" t="e">
        <f t="shared" si="15"/>
        <v>#N/A</v>
      </c>
      <c r="K132" s="152"/>
      <c r="L132" s="152"/>
      <c r="M132" s="152"/>
      <c r="N132" s="152"/>
      <c r="O132" s="152"/>
      <c r="P132" s="152"/>
      <c r="Q132" s="152"/>
      <c r="R132" s="152"/>
      <c r="S132" s="152"/>
      <c r="T132" s="153" cm="1">
        <f t="array" ref="T132">MATCH(1,(TDU_Info!$C$5:$C$111=$T$6)*(TDU_Info!$B$5:$B$111&lt;=$B132),0)</f>
        <v>103</v>
      </c>
      <c r="U132" s="152">
        <f>100*(INDEX(TDU_Info!$E$5:$E$111,$T132)/T$11+INDEX(TDU_Info!$F$5:$F$111,$T132))</f>
        <v>3.5485000000000002</v>
      </c>
      <c r="V132" s="152">
        <v>1.9390000000000001</v>
      </c>
      <c r="W132" s="152">
        <v>3.5190000000000001</v>
      </c>
      <c r="X132" s="152">
        <v>3.59</v>
      </c>
      <c r="Y132" s="152">
        <v>3.69</v>
      </c>
      <c r="Z132" s="152">
        <v>2.3359999999999999</v>
      </c>
      <c r="AA132" s="152">
        <v>4.1150000000000002</v>
      </c>
      <c r="AB132" s="152">
        <v>3.7669999999999999</v>
      </c>
      <c r="AC132" s="152">
        <v>3.903</v>
      </c>
      <c r="AD132" s="152">
        <v>1.9690000000000001</v>
      </c>
      <c r="AE132" s="152">
        <v>3.5590000000000002</v>
      </c>
      <c r="AF132" s="152">
        <v>3.35</v>
      </c>
      <c r="AG132" s="152">
        <v>3.6</v>
      </c>
      <c r="AH132" s="152">
        <v>2.3679999999999999</v>
      </c>
      <c r="AI132" s="152">
        <v>4.1580000000000004</v>
      </c>
      <c r="AJ132" s="152">
        <v>3.5939999999999999</v>
      </c>
      <c r="AK132" s="152">
        <v>3.7629999999999999</v>
      </c>
      <c r="AL132" s="152">
        <f t="shared" si="16"/>
        <v>4.3029999999999999</v>
      </c>
      <c r="AM132" s="152">
        <f t="shared" si="17"/>
        <v>2.3751767633189904</v>
      </c>
      <c r="AN132" s="152">
        <v>3.3958966562153443</v>
      </c>
      <c r="AO132" s="152">
        <v>2.8706897533539242</v>
      </c>
      <c r="AP132" s="152">
        <f t="shared" si="24"/>
        <v>7.5414999999999992</v>
      </c>
      <c r="AQ132" s="152"/>
      <c r="AR132" s="152"/>
      <c r="AS132" s="153">
        <f t="shared" si="18"/>
        <v>116</v>
      </c>
      <c r="AT132" s="153">
        <f t="shared" si="19"/>
        <v>1</v>
      </c>
      <c r="AU132" s="153">
        <f t="shared" si="20"/>
        <v>0</v>
      </c>
      <c r="AV132" s="153">
        <f t="shared" si="21"/>
        <v>0</v>
      </c>
      <c r="BA132">
        <f t="shared" si="22"/>
        <v>26</v>
      </c>
    </row>
    <row r="133" spans="2:53" x14ac:dyDescent="0.25">
      <c r="B133" s="155">
        <f t="shared" si="25"/>
        <v>42852.999305555553</v>
      </c>
      <c r="C133" s="155">
        <f t="shared" si="23"/>
        <v>42852.999305555553</v>
      </c>
      <c r="D133" s="152">
        <f t="shared" si="13"/>
        <v>3.35</v>
      </c>
      <c r="E133" s="152"/>
      <c r="F133" s="152"/>
      <c r="G133" s="152"/>
      <c r="H133" s="152" t="e">
        <f t="shared" si="14"/>
        <v>#N/A</v>
      </c>
      <c r="I133" s="152"/>
      <c r="J133" s="152" t="e">
        <f t="shared" si="15"/>
        <v>#N/A</v>
      </c>
      <c r="K133" s="152"/>
      <c r="L133" s="152"/>
      <c r="M133" s="152"/>
      <c r="N133" s="152"/>
      <c r="O133" s="152"/>
      <c r="P133" s="152"/>
      <c r="Q133" s="152"/>
      <c r="R133" s="152"/>
      <c r="S133" s="152"/>
      <c r="T133" s="153" cm="1">
        <f t="array" ref="T133">MATCH(1,(TDU_Info!$C$5:$C$111=$T$6)*(TDU_Info!$B$5:$B$111&lt;=$B133),0)</f>
        <v>103</v>
      </c>
      <c r="U133" s="152">
        <f>100*(INDEX(TDU_Info!$E$5:$E$111,$T133)/T$11+INDEX(TDU_Info!$F$5:$F$111,$T133))</f>
        <v>3.5485000000000002</v>
      </c>
      <c r="V133" s="152">
        <v>1.9390000000000001</v>
      </c>
      <c r="W133" s="152">
        <v>3.5190000000000001</v>
      </c>
      <c r="X133" s="152">
        <v>3.59</v>
      </c>
      <c r="Y133" s="152">
        <v>3.5950000000000002</v>
      </c>
      <c r="Z133" s="152">
        <v>2.3359999999999999</v>
      </c>
      <c r="AA133" s="152">
        <v>4.1150000000000002</v>
      </c>
      <c r="AB133" s="152">
        <v>3.7669999999999999</v>
      </c>
      <c r="AC133" s="152">
        <v>3.9249999999999998</v>
      </c>
      <c r="AD133" s="152">
        <v>1.9690000000000001</v>
      </c>
      <c r="AE133" s="152">
        <v>3.5590000000000002</v>
      </c>
      <c r="AF133" s="152">
        <v>3.35</v>
      </c>
      <c r="AG133" s="152">
        <v>3.5950000000000002</v>
      </c>
      <c r="AH133" s="152">
        <v>2.3679999999999999</v>
      </c>
      <c r="AI133" s="152">
        <v>4.1580000000000004</v>
      </c>
      <c r="AJ133" s="152">
        <v>3.5939999999999999</v>
      </c>
      <c r="AK133" s="152">
        <v>3.7629999999999999</v>
      </c>
      <c r="AL133" s="152">
        <f t="shared" si="16"/>
        <v>4.3029999999999999</v>
      </c>
      <c r="AM133" s="152">
        <f t="shared" si="17"/>
        <v>2.3751767633189904</v>
      </c>
      <c r="AN133" s="152">
        <v>3.3934021622740445</v>
      </c>
      <c r="AO133" s="152">
        <v>2.869624372253921</v>
      </c>
      <c r="AP133" s="152">
        <f t="shared" si="24"/>
        <v>7.5414999999999992</v>
      </c>
      <c r="AQ133" s="152"/>
      <c r="AR133" s="152"/>
      <c r="AS133" s="153">
        <f t="shared" si="18"/>
        <v>117</v>
      </c>
      <c r="AT133" s="153">
        <f t="shared" si="19"/>
        <v>1</v>
      </c>
      <c r="AU133" s="153">
        <f t="shared" si="20"/>
        <v>0</v>
      </c>
      <c r="AV133" s="153">
        <f t="shared" si="21"/>
        <v>0</v>
      </c>
      <c r="BA133">
        <f t="shared" si="22"/>
        <v>27</v>
      </c>
    </row>
    <row r="134" spans="2:53" x14ac:dyDescent="0.25">
      <c r="B134" s="155">
        <f t="shared" si="25"/>
        <v>42853.999305555553</v>
      </c>
      <c r="C134" s="155">
        <f t="shared" si="23"/>
        <v>42853.999305555553</v>
      </c>
      <c r="D134" s="152">
        <f t="shared" si="13"/>
        <v>3.35</v>
      </c>
      <c r="E134" s="152"/>
      <c r="F134" s="152"/>
      <c r="G134" s="152"/>
      <c r="H134" s="152" t="e">
        <f t="shared" si="14"/>
        <v>#N/A</v>
      </c>
      <c r="I134" s="152"/>
      <c r="J134" s="152" t="e">
        <f t="shared" si="15"/>
        <v>#N/A</v>
      </c>
      <c r="K134" s="152"/>
      <c r="L134" s="152"/>
      <c r="M134" s="152"/>
      <c r="N134" s="152"/>
      <c r="O134" s="152"/>
      <c r="P134" s="152"/>
      <c r="Q134" s="152"/>
      <c r="R134" s="152"/>
      <c r="S134" s="152"/>
      <c r="T134" s="153" cm="1">
        <f t="array" ref="T134">MATCH(1,(TDU_Info!$C$5:$C$111=$T$6)*(TDU_Info!$B$5:$B$111&lt;=$B134),0)</f>
        <v>103</v>
      </c>
      <c r="U134" s="152">
        <f>100*(INDEX(TDU_Info!$E$5:$E$111,$T134)/T$11+INDEX(TDU_Info!$F$5:$F$111,$T134))</f>
        <v>3.5485000000000002</v>
      </c>
      <c r="V134" s="152">
        <v>1.9390000000000001</v>
      </c>
      <c r="W134" s="152">
        <v>3.5190000000000001</v>
      </c>
      <c r="X134" s="152">
        <v>3.59</v>
      </c>
      <c r="Y134" s="152">
        <v>3.5950000000000002</v>
      </c>
      <c r="Z134" s="152">
        <v>2.3359999999999999</v>
      </c>
      <c r="AA134" s="152">
        <v>4.1150000000000002</v>
      </c>
      <c r="AB134" s="152">
        <v>3.7669999999999999</v>
      </c>
      <c r="AC134" s="152">
        <v>3.9249999999999998</v>
      </c>
      <c r="AD134" s="152">
        <v>1.9690000000000001</v>
      </c>
      <c r="AE134" s="152">
        <v>3.5590000000000002</v>
      </c>
      <c r="AF134" s="152">
        <v>3.35</v>
      </c>
      <c r="AG134" s="152">
        <v>3.5950000000000002</v>
      </c>
      <c r="AH134" s="152">
        <v>2.3679999999999999</v>
      </c>
      <c r="AI134" s="152">
        <v>4.1580000000000004</v>
      </c>
      <c r="AJ134" s="152">
        <v>3.5939999999999999</v>
      </c>
      <c r="AK134" s="152">
        <v>3.7629999999999999</v>
      </c>
      <c r="AL134" s="152">
        <f t="shared" si="16"/>
        <v>4.3029999999999999</v>
      </c>
      <c r="AM134" s="152">
        <f t="shared" si="17"/>
        <v>2.3751767633189904</v>
      </c>
      <c r="AN134" s="152">
        <v>3.3950221868297414</v>
      </c>
      <c r="AO134" s="152">
        <v>2.8715736497460833</v>
      </c>
      <c r="AP134" s="152">
        <f t="shared" si="24"/>
        <v>7.5414999999999992</v>
      </c>
      <c r="AQ134" s="152"/>
      <c r="AR134" s="152"/>
      <c r="AS134" s="153">
        <f t="shared" si="18"/>
        <v>118</v>
      </c>
      <c r="AT134" s="153">
        <f t="shared" si="19"/>
        <v>1</v>
      </c>
      <c r="AU134" s="153">
        <f t="shared" si="20"/>
        <v>0</v>
      </c>
      <c r="AV134" s="153">
        <f t="shared" si="21"/>
        <v>0</v>
      </c>
      <c r="BA134">
        <f t="shared" si="22"/>
        <v>28</v>
      </c>
    </row>
    <row r="135" spans="2:53" x14ac:dyDescent="0.25">
      <c r="B135" s="155">
        <f t="shared" si="25"/>
        <v>42854.999305555553</v>
      </c>
      <c r="C135" s="155">
        <f t="shared" si="23"/>
        <v>42854.999305555553</v>
      </c>
      <c r="D135" s="152">
        <f t="shared" si="13"/>
        <v>3.35</v>
      </c>
      <c r="E135" s="152"/>
      <c r="F135" s="152"/>
      <c r="G135" s="152"/>
      <c r="H135" s="152" t="e">
        <f t="shared" si="14"/>
        <v>#N/A</v>
      </c>
      <c r="I135" s="152"/>
      <c r="J135" s="152" t="e">
        <f t="shared" si="15"/>
        <v>#N/A</v>
      </c>
      <c r="K135" s="152"/>
      <c r="L135" s="152"/>
      <c r="M135" s="152"/>
      <c r="N135" s="152"/>
      <c r="O135" s="152"/>
      <c r="P135" s="152"/>
      <c r="Q135" s="152"/>
      <c r="R135" s="152"/>
      <c r="S135" s="152"/>
      <c r="T135" s="153" cm="1">
        <f t="array" ref="T135">MATCH(1,(TDU_Info!$C$5:$C$111=$T$6)*(TDU_Info!$B$5:$B$111&lt;=$B135),0)</f>
        <v>103</v>
      </c>
      <c r="U135" s="152">
        <f>100*(INDEX(TDU_Info!$E$5:$E$111,$T135)/T$11+INDEX(TDU_Info!$F$5:$F$111,$T135))</f>
        <v>3.5485000000000002</v>
      </c>
      <c r="V135" s="152">
        <v>1.9390000000000001</v>
      </c>
      <c r="W135" s="152">
        <v>3.5190000000000001</v>
      </c>
      <c r="X135" s="152">
        <v>3.59</v>
      </c>
      <c r="Y135" s="152">
        <v>3.5950000000000002</v>
      </c>
      <c r="Z135" s="152">
        <v>2.3359999999999999</v>
      </c>
      <c r="AA135" s="152">
        <v>4.1150000000000002</v>
      </c>
      <c r="AB135" s="152">
        <v>3.7669999999999999</v>
      </c>
      <c r="AC135" s="152">
        <v>3.9249999999999998</v>
      </c>
      <c r="AD135" s="152">
        <v>1.9690000000000001</v>
      </c>
      <c r="AE135" s="152">
        <v>3.5590000000000002</v>
      </c>
      <c r="AF135" s="152">
        <v>3.35</v>
      </c>
      <c r="AG135" s="152">
        <v>3.5950000000000002</v>
      </c>
      <c r="AH135" s="152">
        <v>2.3679999999999999</v>
      </c>
      <c r="AI135" s="152">
        <v>4.1580000000000004</v>
      </c>
      <c r="AJ135" s="152">
        <v>3.5939999999999999</v>
      </c>
      <c r="AK135" s="152">
        <v>3.7629999999999999</v>
      </c>
      <c r="AL135" s="152">
        <f t="shared" si="16"/>
        <v>4.3029999999999999</v>
      </c>
      <c r="AM135" s="152">
        <f t="shared" si="17"/>
        <v>2.3751767633189904</v>
      </c>
      <c r="AN135" s="152">
        <v>3.3734676034117435</v>
      </c>
      <c r="AO135" s="152">
        <v>2.8737764016930267</v>
      </c>
      <c r="AP135" s="152">
        <f t="shared" si="24"/>
        <v>7.5414999999999992</v>
      </c>
      <c r="AQ135" s="152"/>
      <c r="AR135" s="152"/>
      <c r="AS135" s="153">
        <f t="shared" si="18"/>
        <v>119</v>
      </c>
      <c r="AT135" s="153">
        <f t="shared" si="19"/>
        <v>1</v>
      </c>
      <c r="AU135" s="153">
        <f t="shared" si="20"/>
        <v>0</v>
      </c>
      <c r="AV135" s="153">
        <f t="shared" si="21"/>
        <v>0</v>
      </c>
      <c r="BA135">
        <f t="shared" si="22"/>
        <v>29</v>
      </c>
    </row>
    <row r="136" spans="2:53" x14ac:dyDescent="0.25">
      <c r="B136" s="155">
        <f t="shared" si="25"/>
        <v>42855.999305555553</v>
      </c>
      <c r="C136" s="155">
        <f t="shared" si="23"/>
        <v>42855.999305555553</v>
      </c>
      <c r="D136" s="152">
        <f t="shared" si="13"/>
        <v>3.35</v>
      </c>
      <c r="E136" s="152"/>
      <c r="F136" s="152"/>
      <c r="G136" s="152"/>
      <c r="H136" s="152" t="e">
        <f t="shared" si="14"/>
        <v>#N/A</v>
      </c>
      <c r="I136" s="152"/>
      <c r="J136" s="152" t="e">
        <f t="shared" si="15"/>
        <v>#N/A</v>
      </c>
      <c r="K136" s="152"/>
      <c r="L136" s="152"/>
      <c r="M136" s="152"/>
      <c r="N136" s="152"/>
      <c r="O136" s="152"/>
      <c r="P136" s="152"/>
      <c r="Q136" s="152"/>
      <c r="R136" s="152"/>
      <c r="S136" s="152"/>
      <c r="T136" s="153" cm="1">
        <f t="array" ref="T136">MATCH(1,(TDU_Info!$C$5:$C$111=$T$6)*(TDU_Info!$B$5:$B$111&lt;=$B136),0)</f>
        <v>103</v>
      </c>
      <c r="U136" s="152">
        <f>100*(INDEX(TDU_Info!$E$5:$E$111,$T136)/T$11+INDEX(TDU_Info!$F$5:$F$111,$T136))</f>
        <v>3.5485000000000002</v>
      </c>
      <c r="V136" s="152">
        <v>1.9390000000000001</v>
      </c>
      <c r="W136" s="152">
        <v>3.5190000000000001</v>
      </c>
      <c r="X136" s="152">
        <v>3.59</v>
      </c>
      <c r="Y136" s="152">
        <v>3.5950000000000002</v>
      </c>
      <c r="Z136" s="152">
        <v>2.3359999999999999</v>
      </c>
      <c r="AA136" s="152">
        <v>4.1150000000000002</v>
      </c>
      <c r="AB136" s="152">
        <v>3.7669999999999999</v>
      </c>
      <c r="AC136" s="152">
        <v>3.9249999999999998</v>
      </c>
      <c r="AD136" s="152">
        <v>1.9690000000000001</v>
      </c>
      <c r="AE136" s="152">
        <v>3.5590000000000002</v>
      </c>
      <c r="AF136" s="152">
        <v>3.35</v>
      </c>
      <c r="AG136" s="152">
        <v>3.5950000000000002</v>
      </c>
      <c r="AH136" s="152">
        <v>2.3679999999999999</v>
      </c>
      <c r="AI136" s="152">
        <v>4.1580000000000004</v>
      </c>
      <c r="AJ136" s="152">
        <v>3.5939999999999999</v>
      </c>
      <c r="AK136" s="152">
        <v>3.7629999999999999</v>
      </c>
      <c r="AL136" s="152">
        <f t="shared" si="16"/>
        <v>4.3029999999999999</v>
      </c>
      <c r="AM136" s="152">
        <f t="shared" si="17"/>
        <v>2.3751767633189904</v>
      </c>
      <c r="AN136" s="152">
        <v>3.3725528334022736</v>
      </c>
      <c r="AO136" s="152">
        <v>2.8736344082832956</v>
      </c>
      <c r="AP136" s="152">
        <f t="shared" si="24"/>
        <v>7.5414999999999992</v>
      </c>
      <c r="AQ136" s="152"/>
      <c r="AR136" s="152"/>
      <c r="AS136" s="153">
        <f t="shared" si="18"/>
        <v>120</v>
      </c>
      <c r="AT136" s="153">
        <f t="shared" si="19"/>
        <v>1</v>
      </c>
      <c r="AU136" s="153">
        <f t="shared" si="20"/>
        <v>0</v>
      </c>
      <c r="AV136" s="153">
        <f t="shared" si="21"/>
        <v>0</v>
      </c>
      <c r="BA136">
        <f t="shared" si="22"/>
        <v>30</v>
      </c>
    </row>
    <row r="137" spans="2:53" x14ac:dyDescent="0.25">
      <c r="B137" s="155">
        <f t="shared" si="25"/>
        <v>42856.999305555553</v>
      </c>
      <c r="C137" s="155">
        <f t="shared" si="23"/>
        <v>42856.999305555553</v>
      </c>
      <c r="D137" s="152">
        <f t="shared" si="13"/>
        <v>3.35</v>
      </c>
      <c r="E137" s="152"/>
      <c r="F137" s="152"/>
      <c r="G137" s="152"/>
      <c r="H137" s="152" t="e">
        <f t="shared" si="14"/>
        <v>#N/A</v>
      </c>
      <c r="I137" s="152"/>
      <c r="J137" s="152" t="e">
        <f t="shared" si="15"/>
        <v>#N/A</v>
      </c>
      <c r="K137" s="152"/>
      <c r="L137" s="152"/>
      <c r="M137" s="152"/>
      <c r="N137" s="152"/>
      <c r="O137" s="152"/>
      <c r="P137" s="152"/>
      <c r="Q137" s="152"/>
      <c r="R137" s="152"/>
      <c r="S137" s="152"/>
      <c r="T137" s="153" cm="1">
        <f t="array" ref="T137">MATCH(1,(TDU_Info!$C$5:$C$111=$T$6)*(TDU_Info!$B$5:$B$111&lt;=$B137),0)</f>
        <v>103</v>
      </c>
      <c r="U137" s="152">
        <f>100*(INDEX(TDU_Info!$E$5:$E$111,$T137)/T$11+INDEX(TDU_Info!$F$5:$F$111,$T137))</f>
        <v>3.5485000000000002</v>
      </c>
      <c r="V137" s="152">
        <v>1.9390000000000001</v>
      </c>
      <c r="W137" s="152">
        <v>3.5190000000000001</v>
      </c>
      <c r="X137" s="152">
        <v>3.59</v>
      </c>
      <c r="Y137" s="152">
        <v>3.5950000000000002</v>
      </c>
      <c r="Z137" s="152">
        <v>2.3359999999999999</v>
      </c>
      <c r="AA137" s="152">
        <v>4.1150000000000002</v>
      </c>
      <c r="AB137" s="152">
        <v>3.7669999999999999</v>
      </c>
      <c r="AC137" s="152">
        <v>3.9249999999999998</v>
      </c>
      <c r="AD137" s="152">
        <v>1.9690000000000001</v>
      </c>
      <c r="AE137" s="152">
        <v>3.5590000000000002</v>
      </c>
      <c r="AF137" s="152">
        <v>3.35</v>
      </c>
      <c r="AG137" s="152">
        <v>3.5950000000000002</v>
      </c>
      <c r="AH137" s="152">
        <v>2.3679999999999999</v>
      </c>
      <c r="AI137" s="152">
        <v>4.1580000000000004</v>
      </c>
      <c r="AJ137" s="152">
        <v>3.5939999999999999</v>
      </c>
      <c r="AK137" s="152">
        <v>3.7629999999999999</v>
      </c>
      <c r="AL137" s="152" t="e">
        <f t="shared" si="16"/>
        <v>#N/A</v>
      </c>
      <c r="AM137" s="152" t="e">
        <f t="shared" si="17"/>
        <v>#N/A</v>
      </c>
      <c r="AN137" s="152">
        <v>3.3724558872121992</v>
      </c>
      <c r="AO137" s="152">
        <v>2.875045841430242</v>
      </c>
      <c r="AP137" s="152" t="e">
        <f t="shared" si="24"/>
        <v>#N/A</v>
      </c>
      <c r="AQ137" s="152"/>
      <c r="AR137" s="152"/>
      <c r="AS137" s="153">
        <f t="shared" si="18"/>
        <v>121</v>
      </c>
      <c r="AT137" s="153">
        <f t="shared" si="19"/>
        <v>1</v>
      </c>
      <c r="AU137" s="153">
        <f t="shared" si="20"/>
        <v>0</v>
      </c>
      <c r="AV137" s="153">
        <f t="shared" si="21"/>
        <v>0</v>
      </c>
      <c r="BA137">
        <f t="shared" si="22"/>
        <v>1</v>
      </c>
    </row>
    <row r="138" spans="2:53" x14ac:dyDescent="0.25">
      <c r="B138" s="155">
        <f t="shared" si="25"/>
        <v>42857.999305555553</v>
      </c>
      <c r="C138" s="155">
        <f t="shared" si="23"/>
        <v>42857.999305555553</v>
      </c>
      <c r="D138" s="152">
        <f t="shared" si="13"/>
        <v>3.35</v>
      </c>
      <c r="E138" s="152"/>
      <c r="F138" s="152"/>
      <c r="G138" s="152"/>
      <c r="H138" s="152" t="e">
        <f t="shared" si="14"/>
        <v>#N/A</v>
      </c>
      <c r="I138" s="152"/>
      <c r="J138" s="152" t="e">
        <f t="shared" si="15"/>
        <v>#N/A</v>
      </c>
      <c r="K138" s="152"/>
      <c r="L138" s="152"/>
      <c r="M138" s="152"/>
      <c r="N138" s="152"/>
      <c r="O138" s="152"/>
      <c r="P138" s="152"/>
      <c r="Q138" s="152"/>
      <c r="R138" s="152"/>
      <c r="S138" s="152"/>
      <c r="T138" s="153" cm="1">
        <f t="array" ref="T138">MATCH(1,(TDU_Info!$C$5:$C$111=$T$6)*(TDU_Info!$B$5:$B$111&lt;=$B138),0)</f>
        <v>103</v>
      </c>
      <c r="U138" s="152">
        <f>100*(INDEX(TDU_Info!$E$5:$E$111,$T138)/T$11+INDEX(TDU_Info!$F$5:$F$111,$T138))</f>
        <v>3.5485000000000002</v>
      </c>
      <c r="V138" s="152">
        <v>1.9390000000000001</v>
      </c>
      <c r="W138" s="152">
        <v>4.0940000000000003</v>
      </c>
      <c r="X138" s="152">
        <v>3.59</v>
      </c>
      <c r="Y138" s="152">
        <v>3.5950000000000002</v>
      </c>
      <c r="Z138" s="152">
        <v>2.3359999999999999</v>
      </c>
      <c r="AA138" s="152">
        <v>4.1150000000000002</v>
      </c>
      <c r="AB138" s="152">
        <v>3.7669999999999999</v>
      </c>
      <c r="AC138" s="152">
        <v>4</v>
      </c>
      <c r="AD138" s="152">
        <v>1.9690000000000001</v>
      </c>
      <c r="AE138" s="152">
        <v>3.9969999999999999</v>
      </c>
      <c r="AF138" s="152">
        <v>3.35</v>
      </c>
      <c r="AG138" s="152">
        <v>3.5950000000000002</v>
      </c>
      <c r="AH138" s="152">
        <v>2.3679999999999999</v>
      </c>
      <c r="AI138" s="152">
        <v>4.1580000000000004</v>
      </c>
      <c r="AJ138" s="152">
        <v>3.5939999999999999</v>
      </c>
      <c r="AK138" s="152">
        <v>3.863</v>
      </c>
      <c r="AL138" s="152">
        <f t="shared" si="16"/>
        <v>4.8456233772138271</v>
      </c>
      <c r="AM138" s="152">
        <f t="shared" si="17"/>
        <v>3.0510110058558939</v>
      </c>
      <c r="AN138" s="152">
        <v>3.367121505636625</v>
      </c>
      <c r="AO138" s="152">
        <v>2.8764782632201986</v>
      </c>
      <c r="AP138" s="152">
        <f t="shared" si="24"/>
        <v>7.5015000000000001</v>
      </c>
      <c r="AQ138" s="152"/>
      <c r="AR138" s="152"/>
      <c r="AS138" s="153">
        <f t="shared" si="18"/>
        <v>122</v>
      </c>
      <c r="AT138" s="153">
        <f t="shared" si="19"/>
        <v>1</v>
      </c>
      <c r="AU138" s="153">
        <f t="shared" si="20"/>
        <v>0</v>
      </c>
      <c r="AV138" s="153">
        <f t="shared" si="21"/>
        <v>0</v>
      </c>
      <c r="BA138">
        <f t="shared" si="22"/>
        <v>2</v>
      </c>
    </row>
    <row r="139" spans="2:53" x14ac:dyDescent="0.25">
      <c r="B139" s="155">
        <f t="shared" si="25"/>
        <v>42858.999305555553</v>
      </c>
      <c r="C139" s="155">
        <f t="shared" si="23"/>
        <v>42858.999305555553</v>
      </c>
      <c r="D139" s="152">
        <f t="shared" si="13"/>
        <v>3.35</v>
      </c>
      <c r="E139" s="152"/>
      <c r="F139" s="152"/>
      <c r="G139" s="152"/>
      <c r="H139" s="152" t="e">
        <f t="shared" si="14"/>
        <v>#N/A</v>
      </c>
      <c r="I139" s="152"/>
      <c r="J139" s="152" t="e">
        <f t="shared" si="15"/>
        <v>#N/A</v>
      </c>
      <c r="K139" s="152"/>
      <c r="L139" s="152"/>
      <c r="M139" s="152"/>
      <c r="N139" s="152"/>
      <c r="O139" s="152"/>
      <c r="P139" s="152"/>
      <c r="Q139" s="152"/>
      <c r="R139" s="152"/>
      <c r="S139" s="152"/>
      <c r="T139" s="153" cm="1">
        <f t="array" ref="T139">MATCH(1,(TDU_Info!$C$5:$C$111=$T$6)*(TDU_Info!$B$5:$B$111&lt;=$B139),0)</f>
        <v>103</v>
      </c>
      <c r="U139" s="152">
        <f>100*(INDEX(TDU_Info!$E$5:$E$111,$T139)/T$11+INDEX(TDU_Info!$F$5:$F$111,$T139))</f>
        <v>3.5485000000000002</v>
      </c>
      <c r="V139" s="152">
        <v>1.9390000000000001</v>
      </c>
      <c r="W139" s="152">
        <v>4.0940000000000003</v>
      </c>
      <c r="X139" s="152">
        <v>3.59</v>
      </c>
      <c r="Y139" s="152">
        <v>3.5950000000000002</v>
      </c>
      <c r="Z139" s="152">
        <v>2.3359999999999999</v>
      </c>
      <c r="AA139" s="152">
        <v>4.1150000000000002</v>
      </c>
      <c r="AB139" s="152">
        <v>3.7669999999999999</v>
      </c>
      <c r="AC139" s="152">
        <v>4</v>
      </c>
      <c r="AD139" s="152">
        <v>1.9690000000000001</v>
      </c>
      <c r="AE139" s="152">
        <v>3.9969999999999999</v>
      </c>
      <c r="AF139" s="152">
        <v>3.35</v>
      </c>
      <c r="AG139" s="152">
        <v>3.5950000000000002</v>
      </c>
      <c r="AH139" s="152">
        <v>2.3679999999999999</v>
      </c>
      <c r="AI139" s="152">
        <v>4.1580000000000004</v>
      </c>
      <c r="AJ139" s="152">
        <v>3.5939999999999999</v>
      </c>
      <c r="AK139" s="152">
        <v>3.863</v>
      </c>
      <c r="AL139" s="152">
        <f t="shared" si="16"/>
        <v>4.8456233772138271</v>
      </c>
      <c r="AM139" s="152">
        <f t="shared" si="17"/>
        <v>3.0510110058558939</v>
      </c>
      <c r="AN139" s="152">
        <v>3.3664753963633691</v>
      </c>
      <c r="AO139" s="152">
        <v>2.8767333311788228</v>
      </c>
      <c r="AP139" s="152">
        <f t="shared" si="24"/>
        <v>7.5015000000000001</v>
      </c>
      <c r="AQ139" s="152"/>
      <c r="AR139" s="152"/>
      <c r="AS139" s="153">
        <f t="shared" si="18"/>
        <v>123</v>
      </c>
      <c r="AT139" s="153">
        <f t="shared" si="19"/>
        <v>1</v>
      </c>
      <c r="AU139" s="153">
        <f t="shared" si="20"/>
        <v>0</v>
      </c>
      <c r="AV139" s="153">
        <f t="shared" si="21"/>
        <v>0</v>
      </c>
      <c r="BA139">
        <f t="shared" si="22"/>
        <v>3</v>
      </c>
    </row>
    <row r="140" spans="2:53" x14ac:dyDescent="0.25">
      <c r="B140" s="155">
        <f t="shared" si="25"/>
        <v>42859.999305555553</v>
      </c>
      <c r="C140" s="155">
        <f t="shared" si="23"/>
        <v>42859.999305555553</v>
      </c>
      <c r="D140" s="152">
        <f t="shared" si="13"/>
        <v>3.35</v>
      </c>
      <c r="E140" s="152"/>
      <c r="F140" s="152"/>
      <c r="G140" s="152"/>
      <c r="H140" s="152" t="e">
        <f t="shared" si="14"/>
        <v>#N/A</v>
      </c>
      <c r="I140" s="152"/>
      <c r="J140" s="152" t="e">
        <f t="shared" si="15"/>
        <v>#N/A</v>
      </c>
      <c r="K140" s="152"/>
      <c r="L140" s="152"/>
      <c r="M140" s="152"/>
      <c r="N140" s="152"/>
      <c r="O140" s="152"/>
      <c r="P140" s="152"/>
      <c r="Q140" s="152"/>
      <c r="R140" s="152"/>
      <c r="S140" s="152"/>
      <c r="T140" s="153" cm="1">
        <f t="array" ref="T140">MATCH(1,(TDU_Info!$C$5:$C$111=$T$6)*(TDU_Info!$B$5:$B$111&lt;=$B140),0)</f>
        <v>103</v>
      </c>
      <c r="U140" s="152">
        <f>100*(INDEX(TDU_Info!$E$5:$E$111,$T140)/T$11+INDEX(TDU_Info!$F$5:$F$111,$T140))</f>
        <v>3.5485000000000002</v>
      </c>
      <c r="V140" s="152">
        <v>1.9390000000000001</v>
      </c>
      <c r="W140" s="152">
        <v>4.0940000000000003</v>
      </c>
      <c r="X140" s="152">
        <v>3.59</v>
      </c>
      <c r="Y140" s="152">
        <v>3.5950000000000002</v>
      </c>
      <c r="Z140" s="152">
        <v>2.3359999999999999</v>
      </c>
      <c r="AA140" s="152">
        <v>4.1150000000000002</v>
      </c>
      <c r="AB140" s="152">
        <v>3.7669999999999999</v>
      </c>
      <c r="AC140" s="152">
        <v>4</v>
      </c>
      <c r="AD140" s="152">
        <v>1.9690000000000001</v>
      </c>
      <c r="AE140" s="152">
        <v>3.9969999999999999</v>
      </c>
      <c r="AF140" s="152">
        <v>3.35</v>
      </c>
      <c r="AG140" s="152">
        <v>3.5950000000000002</v>
      </c>
      <c r="AH140" s="152">
        <v>2.3679999999999999</v>
      </c>
      <c r="AI140" s="152">
        <v>4.1580000000000004</v>
      </c>
      <c r="AJ140" s="152">
        <v>3.5939999999999999</v>
      </c>
      <c r="AK140" s="152">
        <v>3.863</v>
      </c>
      <c r="AL140" s="152">
        <f t="shared" si="16"/>
        <v>4.8456233772138271</v>
      </c>
      <c r="AM140" s="152">
        <f t="shared" si="17"/>
        <v>3.0510110058558939</v>
      </c>
      <c r="AN140" s="152">
        <v>3.3606970904686242</v>
      </c>
      <c r="AO140" s="152">
        <v>2.8760707756444499</v>
      </c>
      <c r="AP140" s="152">
        <f t="shared" si="24"/>
        <v>7.5015000000000001</v>
      </c>
      <c r="AQ140" s="152"/>
      <c r="AR140" s="152"/>
      <c r="AS140" s="153">
        <f t="shared" si="18"/>
        <v>124</v>
      </c>
      <c r="AT140" s="153">
        <f t="shared" si="19"/>
        <v>1</v>
      </c>
      <c r="AU140" s="153">
        <f t="shared" si="20"/>
        <v>0</v>
      </c>
      <c r="AV140" s="153">
        <f t="shared" si="21"/>
        <v>0</v>
      </c>
      <c r="BA140">
        <f t="shared" si="22"/>
        <v>4</v>
      </c>
    </row>
    <row r="141" spans="2:53" x14ac:dyDescent="0.25">
      <c r="B141" s="155">
        <f t="shared" si="25"/>
        <v>42860.999305555553</v>
      </c>
      <c r="C141" s="155">
        <f t="shared" si="23"/>
        <v>42860.999305555553</v>
      </c>
      <c r="D141" s="152">
        <f t="shared" si="13"/>
        <v>3.35</v>
      </c>
      <c r="E141" s="152"/>
      <c r="F141" s="152"/>
      <c r="G141" s="152"/>
      <c r="H141" s="152" t="e">
        <f t="shared" si="14"/>
        <v>#N/A</v>
      </c>
      <c r="I141" s="152"/>
      <c r="J141" s="152" t="e">
        <f t="shared" si="15"/>
        <v>#N/A</v>
      </c>
      <c r="K141" s="152"/>
      <c r="L141" s="152"/>
      <c r="M141" s="152"/>
      <c r="N141" s="152"/>
      <c r="O141" s="152"/>
      <c r="P141" s="152"/>
      <c r="Q141" s="152"/>
      <c r="R141" s="152"/>
      <c r="S141" s="152"/>
      <c r="T141" s="153" cm="1">
        <f t="array" ref="T141">MATCH(1,(TDU_Info!$C$5:$C$111=$T$6)*(TDU_Info!$B$5:$B$111&lt;=$B141),0)</f>
        <v>103</v>
      </c>
      <c r="U141" s="152">
        <f>100*(INDEX(TDU_Info!$E$5:$E$111,$T141)/T$11+INDEX(TDU_Info!$F$5:$F$111,$T141))</f>
        <v>3.5485000000000002</v>
      </c>
      <c r="V141" s="152">
        <v>1.9390000000000001</v>
      </c>
      <c r="W141" s="152">
        <v>4.0940000000000003</v>
      </c>
      <c r="X141" s="152">
        <v>3.59</v>
      </c>
      <c r="Y141" s="152">
        <v>3.5950000000000002</v>
      </c>
      <c r="Z141" s="152">
        <v>2.3359999999999999</v>
      </c>
      <c r="AA141" s="152">
        <v>4.1150000000000002</v>
      </c>
      <c r="AB141" s="152">
        <v>3.7669999999999999</v>
      </c>
      <c r="AC141" s="152">
        <v>4</v>
      </c>
      <c r="AD141" s="152">
        <v>1.9690000000000001</v>
      </c>
      <c r="AE141" s="152">
        <v>3.9969999999999999</v>
      </c>
      <c r="AF141" s="152">
        <v>3.35</v>
      </c>
      <c r="AG141" s="152">
        <v>3.5950000000000002</v>
      </c>
      <c r="AH141" s="152">
        <v>2.3679999999999999</v>
      </c>
      <c r="AI141" s="152">
        <v>4.1580000000000004</v>
      </c>
      <c r="AJ141" s="152">
        <v>3.5939999999999999</v>
      </c>
      <c r="AK141" s="152">
        <v>3.863</v>
      </c>
      <c r="AL141" s="152">
        <f t="shared" si="16"/>
        <v>4.8456233772138271</v>
      </c>
      <c r="AM141" s="152">
        <f t="shared" si="17"/>
        <v>3.0510110058558939</v>
      </c>
      <c r="AN141" s="152">
        <v>3.3591174788889075</v>
      </c>
      <c r="AO141" s="152">
        <v>2.8757579921205623</v>
      </c>
      <c r="AP141" s="152">
        <f t="shared" si="24"/>
        <v>7.5015000000000001</v>
      </c>
      <c r="AQ141" s="152"/>
      <c r="AR141" s="152"/>
      <c r="AS141" s="153">
        <f t="shared" si="18"/>
        <v>125</v>
      </c>
      <c r="AT141" s="153">
        <f t="shared" si="19"/>
        <v>1</v>
      </c>
      <c r="AU141" s="153">
        <f t="shared" si="20"/>
        <v>0</v>
      </c>
      <c r="AV141" s="153">
        <f t="shared" si="21"/>
        <v>0</v>
      </c>
      <c r="BA141">
        <f t="shared" si="22"/>
        <v>5</v>
      </c>
    </row>
    <row r="142" spans="2:53" x14ac:dyDescent="0.25">
      <c r="B142" s="155">
        <f t="shared" si="25"/>
        <v>42861.999305555553</v>
      </c>
      <c r="C142" s="155">
        <f t="shared" si="23"/>
        <v>42861.999305555553</v>
      </c>
      <c r="D142" s="152">
        <f t="shared" si="13"/>
        <v>3.35</v>
      </c>
      <c r="E142" s="152"/>
      <c r="F142" s="152"/>
      <c r="G142" s="152"/>
      <c r="H142" s="152" t="e">
        <f t="shared" si="14"/>
        <v>#N/A</v>
      </c>
      <c r="I142" s="152"/>
      <c r="J142" s="152" t="e">
        <f t="shared" si="15"/>
        <v>#N/A</v>
      </c>
      <c r="K142" s="152"/>
      <c r="L142" s="152"/>
      <c r="M142" s="152"/>
      <c r="N142" s="152"/>
      <c r="O142" s="152"/>
      <c r="P142" s="152"/>
      <c r="Q142" s="152"/>
      <c r="R142" s="152"/>
      <c r="S142" s="152"/>
      <c r="T142" s="153" cm="1">
        <f t="array" ref="T142">MATCH(1,(TDU_Info!$C$5:$C$111=$T$6)*(TDU_Info!$B$5:$B$111&lt;=$B142),0)</f>
        <v>103</v>
      </c>
      <c r="U142" s="152">
        <f>100*(INDEX(TDU_Info!$E$5:$E$111,$T142)/T$11+INDEX(TDU_Info!$F$5:$F$111,$T142))</f>
        <v>3.5485000000000002</v>
      </c>
      <c r="V142" s="152">
        <v>1.9390000000000001</v>
      </c>
      <c r="W142" s="152">
        <v>4.0940000000000003</v>
      </c>
      <c r="X142" s="152">
        <v>3.59</v>
      </c>
      <c r="Y142" s="152">
        <v>3.5950000000000002</v>
      </c>
      <c r="Z142" s="152">
        <v>2.3359999999999999</v>
      </c>
      <c r="AA142" s="152">
        <v>4.1150000000000002</v>
      </c>
      <c r="AB142" s="152">
        <v>3.7669999999999999</v>
      </c>
      <c r="AC142" s="152">
        <v>4</v>
      </c>
      <c r="AD142" s="152">
        <v>1.9690000000000001</v>
      </c>
      <c r="AE142" s="152">
        <v>3.9969999999999999</v>
      </c>
      <c r="AF142" s="152">
        <v>3.35</v>
      </c>
      <c r="AG142" s="152">
        <v>3.5950000000000002</v>
      </c>
      <c r="AH142" s="152">
        <v>2.3679999999999999</v>
      </c>
      <c r="AI142" s="152">
        <v>4.1580000000000004</v>
      </c>
      <c r="AJ142" s="152">
        <v>3.5939999999999999</v>
      </c>
      <c r="AK142" s="152">
        <v>3.863</v>
      </c>
      <c r="AL142" s="152">
        <f t="shared" si="16"/>
        <v>4.8456233772138271</v>
      </c>
      <c r="AM142" s="152">
        <f t="shared" si="17"/>
        <v>3.0510110058558939</v>
      </c>
      <c r="AN142" s="152">
        <v>3.3643340789162597</v>
      </c>
      <c r="AO142" s="152">
        <v>2.8786581557816548</v>
      </c>
      <c r="AP142" s="152">
        <f t="shared" si="24"/>
        <v>7.5015000000000001</v>
      </c>
      <c r="AQ142" s="152"/>
      <c r="AR142" s="152"/>
      <c r="AS142" s="153">
        <f t="shared" si="18"/>
        <v>126</v>
      </c>
      <c r="AT142" s="153">
        <f t="shared" si="19"/>
        <v>1</v>
      </c>
      <c r="AU142" s="153">
        <f t="shared" si="20"/>
        <v>0</v>
      </c>
      <c r="AV142" s="153">
        <f t="shared" si="21"/>
        <v>0</v>
      </c>
      <c r="BA142">
        <f t="shared" si="22"/>
        <v>6</v>
      </c>
    </row>
    <row r="143" spans="2:53" x14ac:dyDescent="0.25">
      <c r="B143" s="155">
        <f t="shared" si="25"/>
        <v>42862.999305555553</v>
      </c>
      <c r="C143" s="155">
        <f t="shared" si="23"/>
        <v>42862.999305555553</v>
      </c>
      <c r="D143" s="152">
        <f t="shared" si="13"/>
        <v>3.35</v>
      </c>
      <c r="E143" s="152"/>
      <c r="F143" s="152"/>
      <c r="G143" s="152"/>
      <c r="H143" s="152" t="e">
        <f t="shared" si="14"/>
        <v>#N/A</v>
      </c>
      <c r="I143" s="152"/>
      <c r="J143" s="152" t="e">
        <f t="shared" si="15"/>
        <v>#N/A</v>
      </c>
      <c r="K143" s="152"/>
      <c r="L143" s="152"/>
      <c r="M143" s="152"/>
      <c r="N143" s="152"/>
      <c r="O143" s="152"/>
      <c r="P143" s="152"/>
      <c r="Q143" s="152"/>
      <c r="R143" s="152"/>
      <c r="S143" s="152"/>
      <c r="T143" s="153" cm="1">
        <f t="array" ref="T143">MATCH(1,(TDU_Info!$C$5:$C$111=$T$6)*(TDU_Info!$B$5:$B$111&lt;=$B143),0)</f>
        <v>103</v>
      </c>
      <c r="U143" s="152">
        <f>100*(INDEX(TDU_Info!$E$5:$E$111,$T143)/T$11+INDEX(TDU_Info!$F$5:$F$111,$T143))</f>
        <v>3.5485000000000002</v>
      </c>
      <c r="V143" s="152">
        <v>1.9390000000000001</v>
      </c>
      <c r="W143" s="152">
        <v>4.0940000000000003</v>
      </c>
      <c r="X143" s="152">
        <v>3.59</v>
      </c>
      <c r="Y143" s="152">
        <v>3.5950000000000002</v>
      </c>
      <c r="Z143" s="152">
        <v>2.3359999999999999</v>
      </c>
      <c r="AA143" s="152">
        <v>4.1150000000000002</v>
      </c>
      <c r="AB143" s="152">
        <v>3.7669999999999999</v>
      </c>
      <c r="AC143" s="152">
        <v>4</v>
      </c>
      <c r="AD143" s="152">
        <v>1.9690000000000001</v>
      </c>
      <c r="AE143" s="152">
        <v>3.9969999999999999</v>
      </c>
      <c r="AF143" s="152">
        <v>3.35</v>
      </c>
      <c r="AG143" s="152">
        <v>3.5950000000000002</v>
      </c>
      <c r="AH143" s="152">
        <v>2.3679999999999999</v>
      </c>
      <c r="AI143" s="152">
        <v>4.1580000000000004</v>
      </c>
      <c r="AJ143" s="152">
        <v>3.5939999999999999</v>
      </c>
      <c r="AK143" s="152">
        <v>3.863</v>
      </c>
      <c r="AL143" s="152">
        <f t="shared" si="16"/>
        <v>4.8456233772138271</v>
      </c>
      <c r="AM143" s="152">
        <f t="shared" si="17"/>
        <v>3.0510110058558939</v>
      </c>
      <c r="AN143" s="152">
        <v>3.362895870659055</v>
      </c>
      <c r="AO143" s="152">
        <v>2.877953241240955</v>
      </c>
      <c r="AP143" s="152">
        <f t="shared" si="24"/>
        <v>7.5015000000000001</v>
      </c>
      <c r="AQ143" s="152"/>
      <c r="AR143" s="152"/>
      <c r="AS143" s="153">
        <f t="shared" si="18"/>
        <v>127</v>
      </c>
      <c r="AT143" s="153">
        <f t="shared" si="19"/>
        <v>1</v>
      </c>
      <c r="AU143" s="153">
        <f t="shared" si="20"/>
        <v>0</v>
      </c>
      <c r="AV143" s="153">
        <f t="shared" si="21"/>
        <v>0</v>
      </c>
      <c r="BA143">
        <f t="shared" si="22"/>
        <v>7</v>
      </c>
    </row>
    <row r="144" spans="2:53" x14ac:dyDescent="0.25">
      <c r="B144" s="155">
        <f t="shared" si="25"/>
        <v>42863.999305555553</v>
      </c>
      <c r="C144" s="155">
        <f t="shared" si="23"/>
        <v>42863.999305555553</v>
      </c>
      <c r="D144" s="152">
        <f t="shared" si="13"/>
        <v>3.35</v>
      </c>
      <c r="E144" s="152"/>
      <c r="F144" s="152"/>
      <c r="G144" s="152"/>
      <c r="H144" s="152" t="e">
        <f t="shared" si="14"/>
        <v>#N/A</v>
      </c>
      <c r="I144" s="152"/>
      <c r="J144" s="152" t="e">
        <f t="shared" si="15"/>
        <v>#N/A</v>
      </c>
      <c r="K144" s="152"/>
      <c r="L144" s="152"/>
      <c r="M144" s="152"/>
      <c r="N144" s="152"/>
      <c r="O144" s="152"/>
      <c r="P144" s="152"/>
      <c r="Q144" s="152"/>
      <c r="R144" s="152"/>
      <c r="S144" s="152"/>
      <c r="T144" s="153" cm="1">
        <f t="array" ref="T144">MATCH(1,(TDU_Info!$C$5:$C$111=$T$6)*(TDU_Info!$B$5:$B$111&lt;=$B144),0)</f>
        <v>103</v>
      </c>
      <c r="U144" s="152">
        <f>100*(INDEX(TDU_Info!$E$5:$E$111,$T144)/T$11+INDEX(TDU_Info!$F$5:$F$111,$T144))</f>
        <v>3.5485000000000002</v>
      </c>
      <c r="V144" s="152">
        <v>2.1389999999999998</v>
      </c>
      <c r="W144" s="152">
        <v>4.0940000000000003</v>
      </c>
      <c r="X144" s="152">
        <v>3.59</v>
      </c>
      <c r="Y144" s="152">
        <v>3.5950000000000002</v>
      </c>
      <c r="Z144" s="152">
        <v>2.6360000000000001</v>
      </c>
      <c r="AA144" s="152">
        <v>4.1150000000000002</v>
      </c>
      <c r="AB144" s="152">
        <v>3.7669999999999999</v>
      </c>
      <c r="AC144" s="152">
        <v>4</v>
      </c>
      <c r="AD144" s="152">
        <v>2.169</v>
      </c>
      <c r="AE144" s="152">
        <v>3.9969999999999999</v>
      </c>
      <c r="AF144" s="152">
        <v>3.35</v>
      </c>
      <c r="AG144" s="152">
        <v>3.5950000000000002</v>
      </c>
      <c r="AH144" s="152">
        <v>2.6680000000000001</v>
      </c>
      <c r="AI144" s="152">
        <v>4.1580000000000004</v>
      </c>
      <c r="AJ144" s="152">
        <v>3.5939999999999999</v>
      </c>
      <c r="AK144" s="152">
        <v>3.863</v>
      </c>
      <c r="AL144" s="152">
        <f t="shared" si="16"/>
        <v>4.8456233772138271</v>
      </c>
      <c r="AM144" s="152">
        <f t="shared" si="17"/>
        <v>3.0510110058558939</v>
      </c>
      <c r="AN144" s="152">
        <v>3.3652275711226727</v>
      </c>
      <c r="AO144" s="152">
        <v>2.8851822792301096</v>
      </c>
      <c r="AP144" s="152">
        <f t="shared" si="24"/>
        <v>7.5015000000000001</v>
      </c>
      <c r="AQ144" s="152"/>
      <c r="AR144" s="152"/>
      <c r="AS144" s="153">
        <f t="shared" si="18"/>
        <v>128</v>
      </c>
      <c r="AT144" s="153">
        <f t="shared" si="19"/>
        <v>1</v>
      </c>
      <c r="AU144" s="153">
        <f t="shared" si="20"/>
        <v>0</v>
      </c>
      <c r="AV144" s="153">
        <f t="shared" si="21"/>
        <v>0</v>
      </c>
      <c r="BA144">
        <f t="shared" si="22"/>
        <v>8</v>
      </c>
    </row>
    <row r="145" spans="2:53" x14ac:dyDescent="0.25">
      <c r="B145" s="155">
        <f t="shared" si="25"/>
        <v>42864.999305555553</v>
      </c>
      <c r="C145" s="155">
        <f t="shared" si="23"/>
        <v>42864.999305555553</v>
      </c>
      <c r="D145" s="152">
        <f t="shared" ref="D145:D208" si="26">(INDEX($V145:$AP145,D$7)*(1+D$8)+D$9*100/$T$11)*(1+D$10)+(D$11*100/$T$11)+($T$5+D$10)*$U145</f>
        <v>3.35</v>
      </c>
      <c r="E145" s="152"/>
      <c r="F145" s="152"/>
      <c r="G145" s="152"/>
      <c r="H145" s="152" t="e">
        <f t="shared" ref="H145:H208" si="27">IF(ISNA($C145),NA(),(INDEX($V145:$AP145,H$7)*(1+H$8)+H$9*100/$T$11)*(1+H$10)+(H$11*100/$T$11)+($T$5+H$10)*$U145)</f>
        <v>#N/A</v>
      </c>
      <c r="I145" s="152"/>
      <c r="J145" s="152" t="e">
        <f t="shared" ref="J145:J208" si="28">(INDEX($V145:$AP145,J$7)*(1+J$8)+J$9*100/$T$11)*(1+J$10)+(J$11*100/$T$11)+($T$5+J$10)*$U145</f>
        <v>#N/A</v>
      </c>
      <c r="K145" s="152"/>
      <c r="L145" s="152"/>
      <c r="M145" s="152"/>
      <c r="N145" s="152"/>
      <c r="O145" s="152"/>
      <c r="P145" s="152"/>
      <c r="Q145" s="152"/>
      <c r="R145" s="152"/>
      <c r="S145" s="152"/>
      <c r="T145" s="153" cm="1">
        <f t="array" ref="T145">MATCH(1,(TDU_Info!$C$5:$C$111=$T$6)*(TDU_Info!$B$5:$B$111&lt;=$B145),0)</f>
        <v>103</v>
      </c>
      <c r="U145" s="152">
        <f>100*(INDEX(TDU_Info!$E$5:$E$111,$T145)/T$11+INDEX(TDU_Info!$F$5:$F$111,$T145))</f>
        <v>3.5485000000000002</v>
      </c>
      <c r="V145" s="152">
        <v>2.1389999999999998</v>
      </c>
      <c r="W145" s="152">
        <v>4.0940000000000003</v>
      </c>
      <c r="X145" s="152">
        <v>3.59</v>
      </c>
      <c r="Y145" s="152">
        <v>3.5950000000000002</v>
      </c>
      <c r="Z145" s="152">
        <v>2.6360000000000001</v>
      </c>
      <c r="AA145" s="152">
        <v>4.4180000000000001</v>
      </c>
      <c r="AB145" s="152">
        <v>3.7669999999999999</v>
      </c>
      <c r="AC145" s="152">
        <v>4</v>
      </c>
      <c r="AD145" s="152">
        <v>2.169</v>
      </c>
      <c r="AE145" s="152">
        <v>3.9969999999999999</v>
      </c>
      <c r="AF145" s="152">
        <v>3.35</v>
      </c>
      <c r="AG145" s="152">
        <v>3.5950000000000002</v>
      </c>
      <c r="AH145" s="152">
        <v>2.6680000000000001</v>
      </c>
      <c r="AI145" s="152">
        <v>4.3579999999999997</v>
      </c>
      <c r="AJ145" s="152">
        <v>3.5939999999999999</v>
      </c>
      <c r="AK145" s="152">
        <v>3.863</v>
      </c>
      <c r="AL145" s="152">
        <f t="shared" ref="AL145:AL208" si="29">IF(DAY($B145)=1,NA(),VLOOKUP($B145,$BB$17:$BD$64,2,TRUE))</f>
        <v>4.8456233772138271</v>
      </c>
      <c r="AM145" s="152">
        <f t="shared" ref="AM145:AM208" si="30">IF(DAY($B145)=1,NA(),VLOOKUP($B145,$BB$17:$BD$64,3,TRUE))</f>
        <v>3.0510110058558939</v>
      </c>
      <c r="AN145" s="152">
        <v>3.3657332212443403</v>
      </c>
      <c r="AO145" s="152">
        <v>2.8922410408612298</v>
      </c>
      <c r="AP145" s="152">
        <f t="shared" si="24"/>
        <v>7.5015000000000001</v>
      </c>
      <c r="AQ145" s="152"/>
      <c r="AR145" s="152"/>
      <c r="AS145" s="153">
        <f t="shared" ref="AS145:AS208" si="31">ROUNDUP(B145-DATE(YEAR(B145),1,1),0)</f>
        <v>129</v>
      </c>
      <c r="AT145" s="153">
        <f t="shared" ref="AT145:AT208" si="32">1-$AU145-$AV145</f>
        <v>1</v>
      </c>
      <c r="AU145" s="153">
        <f t="shared" ref="AU145:AU208" si="33">IF(AND($AS145&gt;=AU$12,$AS145&lt;=AU$13),1-$AV145,0)</f>
        <v>0</v>
      </c>
      <c r="AV145" s="153">
        <f t="shared" ref="AV145:AV208" si="34">IF(AND($AS145&gt;=AV$12,$AS145&lt;=AV$13),1,0)</f>
        <v>0</v>
      </c>
      <c r="BA145">
        <f t="shared" ref="BA145:BA208" si="35">DAY(C145)</f>
        <v>9</v>
      </c>
    </row>
    <row r="146" spans="2:53" x14ac:dyDescent="0.25">
      <c r="B146" s="155">
        <f t="shared" si="25"/>
        <v>42865.999305555553</v>
      </c>
      <c r="C146" s="155">
        <f t="shared" ref="C146:C209" si="36">IF(OR($B146&lt;C$12,$B146&gt;C$13),NA(),$B146)</f>
        <v>42865.999305555553</v>
      </c>
      <c r="D146" s="152">
        <f t="shared" si="26"/>
        <v>3.35</v>
      </c>
      <c r="E146" s="152"/>
      <c r="F146" s="152"/>
      <c r="G146" s="152"/>
      <c r="H146" s="152" t="e">
        <f t="shared" si="27"/>
        <v>#N/A</v>
      </c>
      <c r="I146" s="152"/>
      <c r="J146" s="152" t="e">
        <f t="shared" si="28"/>
        <v>#N/A</v>
      </c>
      <c r="K146" s="152"/>
      <c r="L146" s="152"/>
      <c r="M146" s="152"/>
      <c r="N146" s="152"/>
      <c r="O146" s="152"/>
      <c r="P146" s="152"/>
      <c r="Q146" s="152"/>
      <c r="R146" s="152"/>
      <c r="S146" s="152"/>
      <c r="T146" s="153" cm="1">
        <f t="array" ref="T146">MATCH(1,(TDU_Info!$C$5:$C$111=$T$6)*(TDU_Info!$B$5:$B$111&lt;=$B146),0)</f>
        <v>103</v>
      </c>
      <c r="U146" s="152">
        <f>100*(INDEX(TDU_Info!$E$5:$E$111,$T146)/T$11+INDEX(TDU_Info!$F$5:$F$111,$T146))</f>
        <v>3.5485000000000002</v>
      </c>
      <c r="V146" s="152">
        <v>2.1389999999999998</v>
      </c>
      <c r="W146" s="152">
        <v>4.0940000000000003</v>
      </c>
      <c r="X146" s="152">
        <v>3.59</v>
      </c>
      <c r="Y146" s="152">
        <v>3.5950000000000002</v>
      </c>
      <c r="Z146" s="152">
        <v>2.6360000000000001</v>
      </c>
      <c r="AA146" s="152">
        <v>4.4180000000000001</v>
      </c>
      <c r="AB146" s="152">
        <v>3.7669999999999999</v>
      </c>
      <c r="AC146" s="152">
        <v>4</v>
      </c>
      <c r="AD146" s="152">
        <v>2.169</v>
      </c>
      <c r="AE146" s="152">
        <v>3.9969999999999999</v>
      </c>
      <c r="AF146" s="152">
        <v>3.35</v>
      </c>
      <c r="AG146" s="152">
        <v>3.5950000000000002</v>
      </c>
      <c r="AH146" s="152">
        <v>2.6680000000000001</v>
      </c>
      <c r="AI146" s="152">
        <v>4.3579999999999997</v>
      </c>
      <c r="AJ146" s="152">
        <v>3.5939999999999999</v>
      </c>
      <c r="AK146" s="152">
        <v>3.863</v>
      </c>
      <c r="AL146" s="152">
        <f t="shared" si="29"/>
        <v>4.8456233772138271</v>
      </c>
      <c r="AM146" s="152">
        <f t="shared" si="30"/>
        <v>3.0510110058558939</v>
      </c>
      <c r="AN146" s="152">
        <v>3.373182723164208</v>
      </c>
      <c r="AO146" s="152">
        <v>2.8931648337061096</v>
      </c>
      <c r="AP146" s="152">
        <f t="shared" ref="AP146:AP209" si="37">IF(DAY($C146)=1,NA(),VLOOKUP($C146,$BE$17:$BF$78,2,TRUE)-$U146)</f>
        <v>7.5015000000000001</v>
      </c>
      <c r="AQ146" s="152"/>
      <c r="AR146" s="152"/>
      <c r="AS146" s="153">
        <f t="shared" si="31"/>
        <v>130</v>
      </c>
      <c r="AT146" s="153">
        <f t="shared" si="32"/>
        <v>1</v>
      </c>
      <c r="AU146" s="153">
        <f t="shared" si="33"/>
        <v>0</v>
      </c>
      <c r="AV146" s="153">
        <f t="shared" si="34"/>
        <v>0</v>
      </c>
      <c r="BA146">
        <f t="shared" si="35"/>
        <v>10</v>
      </c>
    </row>
    <row r="147" spans="2:53" x14ac:dyDescent="0.25">
      <c r="B147" s="155">
        <f t="shared" ref="B147:B210" si="38">B146+1</f>
        <v>42866.999305555553</v>
      </c>
      <c r="C147" s="155">
        <f t="shared" si="36"/>
        <v>42866.999305555553</v>
      </c>
      <c r="D147" s="152">
        <f t="shared" si="26"/>
        <v>3.35</v>
      </c>
      <c r="E147" s="152"/>
      <c r="F147" s="152"/>
      <c r="G147" s="152"/>
      <c r="H147" s="152" t="e">
        <f t="shared" si="27"/>
        <v>#N/A</v>
      </c>
      <c r="I147" s="152"/>
      <c r="J147" s="152" t="e">
        <f t="shared" si="28"/>
        <v>#N/A</v>
      </c>
      <c r="K147" s="152"/>
      <c r="L147" s="152"/>
      <c r="M147" s="152"/>
      <c r="N147" s="152"/>
      <c r="O147" s="152"/>
      <c r="P147" s="152"/>
      <c r="Q147" s="152"/>
      <c r="R147" s="152"/>
      <c r="S147" s="152"/>
      <c r="T147" s="153" cm="1">
        <f t="array" ref="T147">MATCH(1,(TDU_Info!$C$5:$C$111=$T$6)*(TDU_Info!$B$5:$B$111&lt;=$B147),0)</f>
        <v>103</v>
      </c>
      <c r="U147" s="152">
        <f>100*(INDEX(TDU_Info!$E$5:$E$111,$T147)/T$11+INDEX(TDU_Info!$F$5:$F$111,$T147))</f>
        <v>3.5485000000000002</v>
      </c>
      <c r="V147" s="152">
        <v>2.1389999999999998</v>
      </c>
      <c r="W147" s="152">
        <v>4.0940000000000003</v>
      </c>
      <c r="X147" s="152">
        <v>3.59</v>
      </c>
      <c r="Y147" s="152">
        <v>3.5950000000000002</v>
      </c>
      <c r="Z147" s="152">
        <v>2.6360000000000001</v>
      </c>
      <c r="AA147" s="152">
        <v>4.4180000000000001</v>
      </c>
      <c r="AB147" s="152">
        <v>3.7669999999999999</v>
      </c>
      <c r="AC147" s="152">
        <v>4</v>
      </c>
      <c r="AD147" s="152">
        <v>2.169</v>
      </c>
      <c r="AE147" s="152">
        <v>3.9969999999999999</v>
      </c>
      <c r="AF147" s="152">
        <v>3.35</v>
      </c>
      <c r="AG147" s="152">
        <v>3.5950000000000002</v>
      </c>
      <c r="AH147" s="152">
        <v>2.6680000000000001</v>
      </c>
      <c r="AI147" s="152">
        <v>4.3579999999999997</v>
      </c>
      <c r="AJ147" s="152">
        <v>3.5939999999999999</v>
      </c>
      <c r="AK147" s="152">
        <v>3.863</v>
      </c>
      <c r="AL147" s="152">
        <f t="shared" si="29"/>
        <v>4.8456233772138271</v>
      </c>
      <c r="AM147" s="152">
        <f t="shared" si="30"/>
        <v>3.0510110058558939</v>
      </c>
      <c r="AN147" s="152">
        <v>3.3747318728722324</v>
      </c>
      <c r="AO147" s="152">
        <v>2.905099553276294</v>
      </c>
      <c r="AP147" s="152">
        <f t="shared" si="37"/>
        <v>7.5015000000000001</v>
      </c>
      <c r="AQ147" s="152"/>
      <c r="AR147" s="152"/>
      <c r="AS147" s="153">
        <f t="shared" si="31"/>
        <v>131</v>
      </c>
      <c r="AT147" s="153">
        <f t="shared" si="32"/>
        <v>1</v>
      </c>
      <c r="AU147" s="153">
        <f t="shared" si="33"/>
        <v>0</v>
      </c>
      <c r="AV147" s="153">
        <f t="shared" si="34"/>
        <v>0</v>
      </c>
      <c r="BA147">
        <f t="shared" si="35"/>
        <v>11</v>
      </c>
    </row>
    <row r="148" spans="2:53" x14ac:dyDescent="0.25">
      <c r="B148" s="155">
        <f t="shared" si="38"/>
        <v>42867.999305555553</v>
      </c>
      <c r="C148" s="155">
        <f t="shared" si="36"/>
        <v>42867.999305555553</v>
      </c>
      <c r="D148" s="152">
        <f t="shared" si="26"/>
        <v>3.35</v>
      </c>
      <c r="E148" s="152"/>
      <c r="F148" s="152"/>
      <c r="G148" s="152"/>
      <c r="H148" s="152" t="e">
        <f t="shared" si="27"/>
        <v>#N/A</v>
      </c>
      <c r="I148" s="152"/>
      <c r="J148" s="152" t="e">
        <f t="shared" si="28"/>
        <v>#N/A</v>
      </c>
      <c r="K148" s="152"/>
      <c r="L148" s="152"/>
      <c r="M148" s="152"/>
      <c r="N148" s="152"/>
      <c r="O148" s="152"/>
      <c r="P148" s="152"/>
      <c r="Q148" s="152"/>
      <c r="R148" s="152"/>
      <c r="S148" s="152"/>
      <c r="T148" s="153" cm="1">
        <f t="array" ref="T148">MATCH(1,(TDU_Info!$C$5:$C$111=$T$6)*(TDU_Info!$B$5:$B$111&lt;=$B148),0)</f>
        <v>103</v>
      </c>
      <c r="U148" s="152">
        <f>100*(INDEX(TDU_Info!$E$5:$E$111,$T148)/T$11+INDEX(TDU_Info!$F$5:$F$111,$T148))</f>
        <v>3.5485000000000002</v>
      </c>
      <c r="V148" s="152">
        <v>2.1389999999999998</v>
      </c>
      <c r="W148" s="152">
        <v>4.0940000000000003</v>
      </c>
      <c r="X148" s="152">
        <v>3.59</v>
      </c>
      <c r="Y148" s="152">
        <v>3.5950000000000002</v>
      </c>
      <c r="Z148" s="152">
        <v>2.6360000000000001</v>
      </c>
      <c r="AA148" s="152">
        <v>4.4180000000000001</v>
      </c>
      <c r="AB148" s="152">
        <v>3.7669999999999999</v>
      </c>
      <c r="AC148" s="152">
        <v>4</v>
      </c>
      <c r="AD148" s="152">
        <v>2.169</v>
      </c>
      <c r="AE148" s="152">
        <v>3.9969999999999999</v>
      </c>
      <c r="AF148" s="152">
        <v>3.35</v>
      </c>
      <c r="AG148" s="152">
        <v>3.5950000000000002</v>
      </c>
      <c r="AH148" s="152">
        <v>2.6680000000000001</v>
      </c>
      <c r="AI148" s="152">
        <v>4.3579999999999997</v>
      </c>
      <c r="AJ148" s="152">
        <v>3.5939999999999999</v>
      </c>
      <c r="AK148" s="152">
        <v>3.863</v>
      </c>
      <c r="AL148" s="152">
        <f t="shared" si="29"/>
        <v>4.8456233772138271</v>
      </c>
      <c r="AM148" s="152">
        <f t="shared" si="30"/>
        <v>3.0510110058558939</v>
      </c>
      <c r="AN148" s="152">
        <v>3.3668814257416377</v>
      </c>
      <c r="AO148" s="152">
        <v>2.9065078892329819</v>
      </c>
      <c r="AP148" s="152">
        <f t="shared" si="37"/>
        <v>7.5015000000000001</v>
      </c>
      <c r="AQ148" s="152"/>
      <c r="AR148" s="152"/>
      <c r="AS148" s="153">
        <f t="shared" si="31"/>
        <v>132</v>
      </c>
      <c r="AT148" s="153">
        <f t="shared" si="32"/>
        <v>1</v>
      </c>
      <c r="AU148" s="153">
        <f t="shared" si="33"/>
        <v>0</v>
      </c>
      <c r="AV148" s="153">
        <f t="shared" si="34"/>
        <v>0</v>
      </c>
      <c r="BA148">
        <f t="shared" si="35"/>
        <v>12</v>
      </c>
    </row>
    <row r="149" spans="2:53" x14ac:dyDescent="0.25">
      <c r="B149" s="155">
        <f t="shared" si="38"/>
        <v>42868.999305555553</v>
      </c>
      <c r="C149" s="155">
        <f t="shared" si="36"/>
        <v>42868.999305555553</v>
      </c>
      <c r="D149" s="152">
        <f t="shared" si="26"/>
        <v>3.35</v>
      </c>
      <c r="E149" s="152"/>
      <c r="F149" s="152"/>
      <c r="G149" s="152"/>
      <c r="H149" s="152" t="e">
        <f t="shared" si="27"/>
        <v>#N/A</v>
      </c>
      <c r="I149" s="152"/>
      <c r="J149" s="152" t="e">
        <f t="shared" si="28"/>
        <v>#N/A</v>
      </c>
      <c r="K149" s="152"/>
      <c r="L149" s="152"/>
      <c r="M149" s="152"/>
      <c r="N149" s="152"/>
      <c r="O149" s="152"/>
      <c r="P149" s="152"/>
      <c r="Q149" s="152"/>
      <c r="R149" s="152"/>
      <c r="S149" s="152"/>
      <c r="T149" s="153" cm="1">
        <f t="array" ref="T149">MATCH(1,(TDU_Info!$C$5:$C$111=$T$6)*(TDU_Info!$B$5:$B$111&lt;=$B149),0)</f>
        <v>103</v>
      </c>
      <c r="U149" s="152">
        <f>100*(INDEX(TDU_Info!$E$5:$E$111,$T149)/T$11+INDEX(TDU_Info!$F$5:$F$111,$T149))</f>
        <v>3.5485000000000002</v>
      </c>
      <c r="V149" s="152">
        <v>2.1389999999999998</v>
      </c>
      <c r="W149" s="152">
        <v>4.1139999999999999</v>
      </c>
      <c r="X149" s="152">
        <v>3.59</v>
      </c>
      <c r="Y149" s="152">
        <v>3.5950000000000002</v>
      </c>
      <c r="Z149" s="152">
        <v>2.6360000000000001</v>
      </c>
      <c r="AA149" s="152">
        <v>4.4180000000000001</v>
      </c>
      <c r="AB149" s="152">
        <v>3.7669999999999999</v>
      </c>
      <c r="AC149" s="152">
        <v>4</v>
      </c>
      <c r="AD149" s="152">
        <v>2.169</v>
      </c>
      <c r="AE149" s="152">
        <v>4.1539999999999999</v>
      </c>
      <c r="AF149" s="152">
        <v>3.35</v>
      </c>
      <c r="AG149" s="152">
        <v>3.5950000000000002</v>
      </c>
      <c r="AH149" s="152">
        <v>2.6680000000000001</v>
      </c>
      <c r="AI149" s="152">
        <v>4.3579999999999997</v>
      </c>
      <c r="AJ149" s="152">
        <v>3.5939999999999999</v>
      </c>
      <c r="AK149" s="152">
        <v>3.863</v>
      </c>
      <c r="AL149" s="152">
        <f t="shared" si="29"/>
        <v>4.8456233772138271</v>
      </c>
      <c r="AM149" s="152">
        <f t="shared" si="30"/>
        <v>3.0510110058558939</v>
      </c>
      <c r="AN149" s="152">
        <v>3.3661233400762778</v>
      </c>
      <c r="AO149" s="152">
        <v>2.906495700094359</v>
      </c>
      <c r="AP149" s="152">
        <f t="shared" si="37"/>
        <v>7.5015000000000001</v>
      </c>
      <c r="AQ149" s="152"/>
      <c r="AR149" s="152"/>
      <c r="AS149" s="153">
        <f t="shared" si="31"/>
        <v>133</v>
      </c>
      <c r="AT149" s="153">
        <f t="shared" si="32"/>
        <v>1</v>
      </c>
      <c r="AU149" s="153">
        <f t="shared" si="33"/>
        <v>0</v>
      </c>
      <c r="AV149" s="153">
        <f t="shared" si="34"/>
        <v>0</v>
      </c>
      <c r="BA149">
        <f t="shared" si="35"/>
        <v>13</v>
      </c>
    </row>
    <row r="150" spans="2:53" x14ac:dyDescent="0.25">
      <c r="B150" s="155">
        <f t="shared" si="38"/>
        <v>42869.999305555553</v>
      </c>
      <c r="C150" s="155">
        <f t="shared" si="36"/>
        <v>42869.999305555553</v>
      </c>
      <c r="D150" s="152">
        <f t="shared" si="26"/>
        <v>3.35</v>
      </c>
      <c r="E150" s="152"/>
      <c r="F150" s="152"/>
      <c r="G150" s="152"/>
      <c r="H150" s="152" t="e">
        <f t="shared" si="27"/>
        <v>#N/A</v>
      </c>
      <c r="I150" s="152"/>
      <c r="J150" s="152" t="e">
        <f t="shared" si="28"/>
        <v>#N/A</v>
      </c>
      <c r="K150" s="152"/>
      <c r="L150" s="152"/>
      <c r="M150" s="152"/>
      <c r="N150" s="152"/>
      <c r="O150" s="152"/>
      <c r="P150" s="152"/>
      <c r="Q150" s="152"/>
      <c r="R150" s="152"/>
      <c r="S150" s="152"/>
      <c r="T150" s="153" cm="1">
        <f t="array" ref="T150">MATCH(1,(TDU_Info!$C$5:$C$111=$T$6)*(TDU_Info!$B$5:$B$111&lt;=$B150),0)</f>
        <v>103</v>
      </c>
      <c r="U150" s="152">
        <f>100*(INDEX(TDU_Info!$E$5:$E$111,$T150)/T$11+INDEX(TDU_Info!$F$5:$F$111,$T150))</f>
        <v>3.5485000000000002</v>
      </c>
      <c r="V150" s="152">
        <v>2.1389999999999998</v>
      </c>
      <c r="W150" s="152">
        <v>4.1139999999999999</v>
      </c>
      <c r="X150" s="152">
        <v>3.59</v>
      </c>
      <c r="Y150" s="152">
        <v>3.5950000000000002</v>
      </c>
      <c r="Z150" s="152">
        <v>2.6360000000000001</v>
      </c>
      <c r="AA150" s="152">
        <v>4.4180000000000001</v>
      </c>
      <c r="AB150" s="152">
        <v>3.7669999999999999</v>
      </c>
      <c r="AC150" s="152">
        <v>4</v>
      </c>
      <c r="AD150" s="152">
        <v>2.169</v>
      </c>
      <c r="AE150" s="152">
        <v>4.1539999999999999</v>
      </c>
      <c r="AF150" s="152">
        <v>3.35</v>
      </c>
      <c r="AG150" s="152">
        <v>3.5950000000000002</v>
      </c>
      <c r="AH150" s="152">
        <v>2.6680000000000001</v>
      </c>
      <c r="AI150" s="152">
        <v>4.3579999999999997</v>
      </c>
      <c r="AJ150" s="152">
        <v>3.5939999999999999</v>
      </c>
      <c r="AK150" s="152">
        <v>3.863</v>
      </c>
      <c r="AL150" s="152">
        <f t="shared" si="29"/>
        <v>4.8456233772138271</v>
      </c>
      <c r="AM150" s="152">
        <f t="shared" si="30"/>
        <v>3.0510110058558939</v>
      </c>
      <c r="AN150" s="152">
        <v>3.3674562630592617</v>
      </c>
      <c r="AO150" s="152">
        <v>2.9076216764460048</v>
      </c>
      <c r="AP150" s="152">
        <f t="shared" si="37"/>
        <v>7.5015000000000001</v>
      </c>
      <c r="AQ150" s="152"/>
      <c r="AR150" s="152"/>
      <c r="AS150" s="153">
        <f t="shared" si="31"/>
        <v>134</v>
      </c>
      <c r="AT150" s="153">
        <f t="shared" si="32"/>
        <v>1</v>
      </c>
      <c r="AU150" s="153">
        <f t="shared" si="33"/>
        <v>0</v>
      </c>
      <c r="AV150" s="153">
        <f t="shared" si="34"/>
        <v>0</v>
      </c>
      <c r="BA150">
        <f t="shared" si="35"/>
        <v>14</v>
      </c>
    </row>
    <row r="151" spans="2:53" x14ac:dyDescent="0.25">
      <c r="B151" s="155">
        <f t="shared" si="38"/>
        <v>42870.999305555553</v>
      </c>
      <c r="C151" s="155">
        <f t="shared" si="36"/>
        <v>42870.999305555553</v>
      </c>
      <c r="D151" s="152">
        <f t="shared" si="26"/>
        <v>3.35</v>
      </c>
      <c r="E151" s="152"/>
      <c r="F151" s="152"/>
      <c r="G151" s="152"/>
      <c r="H151" s="152" t="e">
        <f t="shared" si="27"/>
        <v>#N/A</v>
      </c>
      <c r="I151" s="152"/>
      <c r="J151" s="152" t="e">
        <f t="shared" si="28"/>
        <v>#N/A</v>
      </c>
      <c r="K151" s="152"/>
      <c r="L151" s="152"/>
      <c r="M151" s="152"/>
      <c r="N151" s="152"/>
      <c r="O151" s="152"/>
      <c r="P151" s="152"/>
      <c r="Q151" s="152"/>
      <c r="R151" s="152"/>
      <c r="S151" s="152"/>
      <c r="T151" s="153" cm="1">
        <f t="array" ref="T151">MATCH(1,(TDU_Info!$C$5:$C$111=$T$6)*(TDU_Info!$B$5:$B$111&lt;=$B151),0)</f>
        <v>103</v>
      </c>
      <c r="U151" s="152">
        <f>100*(INDEX(TDU_Info!$E$5:$E$111,$T151)/T$11+INDEX(TDU_Info!$F$5:$F$111,$T151))</f>
        <v>3.5485000000000002</v>
      </c>
      <c r="V151" s="152">
        <v>2.1389999999999998</v>
      </c>
      <c r="W151" s="152">
        <v>4.1139999999999999</v>
      </c>
      <c r="X151" s="152">
        <v>3.59</v>
      </c>
      <c r="Y151" s="152">
        <v>3.5950000000000002</v>
      </c>
      <c r="Z151" s="152">
        <v>2.6360000000000001</v>
      </c>
      <c r="AA151" s="152">
        <v>4.4180000000000001</v>
      </c>
      <c r="AB151" s="152">
        <v>3.7669999999999999</v>
      </c>
      <c r="AC151" s="152">
        <v>4</v>
      </c>
      <c r="AD151" s="152">
        <v>2.169</v>
      </c>
      <c r="AE151" s="152">
        <v>4.1539999999999999</v>
      </c>
      <c r="AF151" s="152">
        <v>3.35</v>
      </c>
      <c r="AG151" s="152">
        <v>3.5950000000000002</v>
      </c>
      <c r="AH151" s="152">
        <v>2.6680000000000001</v>
      </c>
      <c r="AI151" s="152">
        <v>4.3579999999999997</v>
      </c>
      <c r="AJ151" s="152">
        <v>3.5939999999999999</v>
      </c>
      <c r="AK151" s="152">
        <v>3.863</v>
      </c>
      <c r="AL151" s="152">
        <f t="shared" si="29"/>
        <v>4.8456233772138271</v>
      </c>
      <c r="AM151" s="152">
        <f t="shared" si="30"/>
        <v>3.0510110058558939</v>
      </c>
      <c r="AN151" s="152">
        <v>3.3703634574761603</v>
      </c>
      <c r="AO151" s="152">
        <v>2.9156536624751519</v>
      </c>
      <c r="AP151" s="152">
        <f t="shared" si="37"/>
        <v>7.5015000000000001</v>
      </c>
      <c r="AQ151" s="152"/>
      <c r="AR151" s="152"/>
      <c r="AS151" s="153">
        <f t="shared" si="31"/>
        <v>135</v>
      </c>
      <c r="AT151" s="153">
        <f t="shared" si="32"/>
        <v>1</v>
      </c>
      <c r="AU151" s="153">
        <f t="shared" si="33"/>
        <v>0</v>
      </c>
      <c r="AV151" s="153">
        <f t="shared" si="34"/>
        <v>0</v>
      </c>
      <c r="BA151">
        <f t="shared" si="35"/>
        <v>15</v>
      </c>
    </row>
    <row r="152" spans="2:53" x14ac:dyDescent="0.25">
      <c r="B152" s="155">
        <f t="shared" si="38"/>
        <v>42871.999305555553</v>
      </c>
      <c r="C152" s="155">
        <f t="shared" si="36"/>
        <v>42871.999305555553</v>
      </c>
      <c r="D152" s="152">
        <f t="shared" si="26"/>
        <v>3.35</v>
      </c>
      <c r="E152" s="152"/>
      <c r="F152" s="152"/>
      <c r="G152" s="152"/>
      <c r="H152" s="152" t="e">
        <f t="shared" si="27"/>
        <v>#N/A</v>
      </c>
      <c r="I152" s="152"/>
      <c r="J152" s="152" t="e">
        <f t="shared" si="28"/>
        <v>#N/A</v>
      </c>
      <c r="K152" s="152"/>
      <c r="L152" s="152"/>
      <c r="M152" s="152"/>
      <c r="N152" s="152"/>
      <c r="O152" s="152"/>
      <c r="P152" s="152"/>
      <c r="Q152" s="152"/>
      <c r="R152" s="152"/>
      <c r="S152" s="152"/>
      <c r="T152" s="153" cm="1">
        <f t="array" ref="T152">MATCH(1,(TDU_Info!$C$5:$C$111=$T$6)*(TDU_Info!$B$5:$B$111&lt;=$B152),0)</f>
        <v>103</v>
      </c>
      <c r="U152" s="152">
        <f>100*(INDEX(TDU_Info!$E$5:$E$111,$T152)/T$11+INDEX(TDU_Info!$F$5:$F$111,$T152))</f>
        <v>3.5485000000000002</v>
      </c>
      <c r="V152" s="152">
        <v>2.1389999999999998</v>
      </c>
      <c r="W152" s="152">
        <v>4.1139999999999999</v>
      </c>
      <c r="X152" s="152">
        <v>3.59</v>
      </c>
      <c r="Y152" s="152">
        <v>3.5950000000000002</v>
      </c>
      <c r="Z152" s="152">
        <v>2.6360000000000001</v>
      </c>
      <c r="AA152" s="152">
        <v>4.4180000000000001</v>
      </c>
      <c r="AB152" s="152">
        <v>3.7669999999999999</v>
      </c>
      <c r="AC152" s="152">
        <v>4</v>
      </c>
      <c r="AD152" s="152">
        <v>2.169</v>
      </c>
      <c r="AE152" s="152">
        <v>4.1539999999999999</v>
      </c>
      <c r="AF152" s="152">
        <v>3.35</v>
      </c>
      <c r="AG152" s="152">
        <v>3.5950000000000002</v>
      </c>
      <c r="AH152" s="152">
        <v>2.6680000000000001</v>
      </c>
      <c r="AI152" s="152">
        <v>4.3579999999999997</v>
      </c>
      <c r="AJ152" s="152">
        <v>3.5939999999999999</v>
      </c>
      <c r="AK152" s="152">
        <v>3.863</v>
      </c>
      <c r="AL152" s="152">
        <f t="shared" si="29"/>
        <v>4.8456233772138271</v>
      </c>
      <c r="AM152" s="152">
        <f t="shared" si="30"/>
        <v>3.0510110058558939</v>
      </c>
      <c r="AN152" s="152">
        <v>3.3706775192039697</v>
      </c>
      <c r="AO152" s="152">
        <v>2.914493049361254</v>
      </c>
      <c r="AP152" s="152">
        <f t="shared" si="37"/>
        <v>7.5015000000000001</v>
      </c>
      <c r="AQ152" s="152"/>
      <c r="AR152" s="152"/>
      <c r="AS152" s="153">
        <f t="shared" si="31"/>
        <v>136</v>
      </c>
      <c r="AT152" s="153">
        <f t="shared" si="32"/>
        <v>1</v>
      </c>
      <c r="AU152" s="153">
        <f t="shared" si="33"/>
        <v>0</v>
      </c>
      <c r="AV152" s="153">
        <f t="shared" si="34"/>
        <v>0</v>
      </c>
      <c r="BA152">
        <f t="shared" si="35"/>
        <v>16</v>
      </c>
    </row>
    <row r="153" spans="2:53" x14ac:dyDescent="0.25">
      <c r="B153" s="155">
        <f t="shared" si="38"/>
        <v>42872.999305555553</v>
      </c>
      <c r="C153" s="155">
        <f t="shared" si="36"/>
        <v>42872.999305555553</v>
      </c>
      <c r="D153" s="152">
        <f t="shared" si="26"/>
        <v>3.35</v>
      </c>
      <c r="E153" s="152"/>
      <c r="F153" s="152"/>
      <c r="G153" s="152"/>
      <c r="H153" s="152" t="e">
        <f t="shared" si="27"/>
        <v>#N/A</v>
      </c>
      <c r="I153" s="152"/>
      <c r="J153" s="152" t="e">
        <f t="shared" si="28"/>
        <v>#N/A</v>
      </c>
      <c r="K153" s="152"/>
      <c r="L153" s="152"/>
      <c r="M153" s="152"/>
      <c r="N153" s="152"/>
      <c r="O153" s="152"/>
      <c r="P153" s="152"/>
      <c r="Q153" s="152"/>
      <c r="R153" s="152"/>
      <c r="S153" s="152"/>
      <c r="T153" s="153" cm="1">
        <f t="array" ref="T153">MATCH(1,(TDU_Info!$C$5:$C$111=$T$6)*(TDU_Info!$B$5:$B$111&lt;=$B153),0)</f>
        <v>103</v>
      </c>
      <c r="U153" s="152">
        <f>100*(INDEX(TDU_Info!$E$5:$E$111,$T153)/T$11+INDEX(TDU_Info!$F$5:$F$111,$T153))</f>
        <v>3.5485000000000002</v>
      </c>
      <c r="V153" s="152">
        <v>2.1389999999999998</v>
      </c>
      <c r="W153" s="152">
        <v>4.1379999999999999</v>
      </c>
      <c r="X153" s="152">
        <v>3.59</v>
      </c>
      <c r="Y153" s="152">
        <v>3.5950000000000002</v>
      </c>
      <c r="Z153" s="152">
        <v>2.6360000000000001</v>
      </c>
      <c r="AA153" s="152">
        <v>4.444</v>
      </c>
      <c r="AB153" s="152">
        <v>3.7669999999999999</v>
      </c>
      <c r="AC153" s="152">
        <v>4</v>
      </c>
      <c r="AD153" s="152">
        <v>2.169</v>
      </c>
      <c r="AE153" s="152">
        <v>4.1660000000000004</v>
      </c>
      <c r="AF153" s="152">
        <v>3.35</v>
      </c>
      <c r="AG153" s="152">
        <v>3.5950000000000002</v>
      </c>
      <c r="AH153" s="152">
        <v>2.6680000000000001</v>
      </c>
      <c r="AI153" s="152">
        <v>4.37</v>
      </c>
      <c r="AJ153" s="152">
        <v>3.5939999999999999</v>
      </c>
      <c r="AK153" s="152">
        <v>4</v>
      </c>
      <c r="AL153" s="152">
        <f t="shared" si="29"/>
        <v>4.8456233772138271</v>
      </c>
      <c r="AM153" s="152">
        <f t="shared" si="30"/>
        <v>3.0510110058558939</v>
      </c>
      <c r="AN153" s="152">
        <v>3.4105651677404412</v>
      </c>
      <c r="AO153" s="152">
        <v>2.942673702610441</v>
      </c>
      <c r="AP153" s="152">
        <f t="shared" si="37"/>
        <v>7.5015000000000001</v>
      </c>
      <c r="AQ153" s="152"/>
      <c r="AR153" s="152"/>
      <c r="AS153" s="153">
        <f t="shared" si="31"/>
        <v>137</v>
      </c>
      <c r="AT153" s="153">
        <f t="shared" si="32"/>
        <v>1</v>
      </c>
      <c r="AU153" s="153">
        <f t="shared" si="33"/>
        <v>0</v>
      </c>
      <c r="AV153" s="153">
        <f t="shared" si="34"/>
        <v>0</v>
      </c>
      <c r="BA153">
        <f t="shared" si="35"/>
        <v>17</v>
      </c>
    </row>
    <row r="154" spans="2:53" x14ac:dyDescent="0.25">
      <c r="B154" s="155">
        <f t="shared" si="38"/>
        <v>42873.999305555553</v>
      </c>
      <c r="C154" s="155">
        <f t="shared" si="36"/>
        <v>42873.999305555553</v>
      </c>
      <c r="D154" s="152">
        <f t="shared" si="26"/>
        <v>3.35</v>
      </c>
      <c r="E154" s="152"/>
      <c r="F154" s="152"/>
      <c r="G154" s="152"/>
      <c r="H154" s="152" t="e">
        <f t="shared" si="27"/>
        <v>#N/A</v>
      </c>
      <c r="I154" s="152"/>
      <c r="J154" s="152" t="e">
        <f t="shared" si="28"/>
        <v>#N/A</v>
      </c>
      <c r="K154" s="152"/>
      <c r="L154" s="152"/>
      <c r="M154" s="152"/>
      <c r="N154" s="152"/>
      <c r="O154" s="152"/>
      <c r="P154" s="152"/>
      <c r="Q154" s="152"/>
      <c r="R154" s="152"/>
      <c r="S154" s="152"/>
      <c r="T154" s="153" cm="1">
        <f t="array" ref="T154">MATCH(1,(TDU_Info!$C$5:$C$111=$T$6)*(TDU_Info!$B$5:$B$111&lt;=$B154),0)</f>
        <v>103</v>
      </c>
      <c r="U154" s="152">
        <f>100*(INDEX(TDU_Info!$E$5:$E$111,$T154)/T$11+INDEX(TDU_Info!$F$5:$F$111,$T154))</f>
        <v>3.5485000000000002</v>
      </c>
      <c r="V154" s="152">
        <v>2.0659999999999998</v>
      </c>
      <c r="W154" s="152">
        <v>4.1180000000000003</v>
      </c>
      <c r="X154" s="152">
        <v>3.59</v>
      </c>
      <c r="Y154" s="152">
        <v>3.5950000000000002</v>
      </c>
      <c r="Z154" s="152">
        <v>2.5609999999999999</v>
      </c>
      <c r="AA154" s="152">
        <v>4.423</v>
      </c>
      <c r="AB154" s="152">
        <v>3.7669999999999999</v>
      </c>
      <c r="AC154" s="152">
        <v>4</v>
      </c>
      <c r="AD154" s="152">
        <v>2.133</v>
      </c>
      <c r="AE154" s="152">
        <v>4.1559999999999997</v>
      </c>
      <c r="AF154" s="152">
        <v>3.35</v>
      </c>
      <c r="AG154" s="152">
        <v>3.5950000000000002</v>
      </c>
      <c r="AH154" s="152">
        <v>2.63</v>
      </c>
      <c r="AI154" s="152">
        <v>4.3600000000000003</v>
      </c>
      <c r="AJ154" s="152">
        <v>3.5939999999999999</v>
      </c>
      <c r="AK154" s="152">
        <v>4</v>
      </c>
      <c r="AL154" s="152">
        <f t="shared" si="29"/>
        <v>4.8456233772138271</v>
      </c>
      <c r="AM154" s="152">
        <f t="shared" si="30"/>
        <v>3.0510110058558939</v>
      </c>
      <c r="AN154" s="152">
        <v>3.4122084223440305</v>
      </c>
      <c r="AO154" s="152">
        <v>2.9434672757387306</v>
      </c>
      <c r="AP154" s="152">
        <f t="shared" si="37"/>
        <v>7.5015000000000001</v>
      </c>
      <c r="AQ154" s="152"/>
      <c r="AR154" s="152"/>
      <c r="AS154" s="153">
        <f t="shared" si="31"/>
        <v>138</v>
      </c>
      <c r="AT154" s="153">
        <f t="shared" si="32"/>
        <v>1</v>
      </c>
      <c r="AU154" s="153">
        <f t="shared" si="33"/>
        <v>0</v>
      </c>
      <c r="AV154" s="153">
        <f t="shared" si="34"/>
        <v>0</v>
      </c>
      <c r="BA154">
        <f t="shared" si="35"/>
        <v>18</v>
      </c>
    </row>
    <row r="155" spans="2:53" x14ac:dyDescent="0.25">
      <c r="B155" s="155">
        <f t="shared" si="38"/>
        <v>42874.999305555553</v>
      </c>
      <c r="C155" s="155">
        <f t="shared" si="36"/>
        <v>42874.999305555553</v>
      </c>
      <c r="D155" s="152">
        <f t="shared" si="26"/>
        <v>3.35</v>
      </c>
      <c r="E155" s="152"/>
      <c r="F155" s="152"/>
      <c r="G155" s="152"/>
      <c r="H155" s="152" t="e">
        <f t="shared" si="27"/>
        <v>#N/A</v>
      </c>
      <c r="I155" s="152"/>
      <c r="J155" s="152" t="e">
        <f t="shared" si="28"/>
        <v>#N/A</v>
      </c>
      <c r="K155" s="152"/>
      <c r="L155" s="152"/>
      <c r="M155" s="152"/>
      <c r="N155" s="152"/>
      <c r="O155" s="152"/>
      <c r="P155" s="152"/>
      <c r="Q155" s="152"/>
      <c r="R155" s="152"/>
      <c r="S155" s="152"/>
      <c r="T155" s="153" cm="1">
        <f t="array" ref="T155">MATCH(1,(TDU_Info!$C$5:$C$111=$T$6)*(TDU_Info!$B$5:$B$111&lt;=$B155),0)</f>
        <v>103</v>
      </c>
      <c r="U155" s="152">
        <f>100*(INDEX(TDU_Info!$E$5:$E$111,$T155)/T$11+INDEX(TDU_Info!$F$5:$F$111,$T155))</f>
        <v>3.5485000000000002</v>
      </c>
      <c r="V155" s="152">
        <v>2.0659999999999998</v>
      </c>
      <c r="W155" s="152">
        <v>4.1230000000000002</v>
      </c>
      <c r="X155" s="152">
        <v>3.59</v>
      </c>
      <c r="Y155" s="152">
        <v>3.5950000000000002</v>
      </c>
      <c r="Z155" s="152">
        <v>2.5609999999999999</v>
      </c>
      <c r="AA155" s="152">
        <v>4.6020000000000003</v>
      </c>
      <c r="AB155" s="152">
        <v>3.7669999999999999</v>
      </c>
      <c r="AC155" s="152">
        <v>4</v>
      </c>
      <c r="AD155" s="152">
        <v>2.133</v>
      </c>
      <c r="AE155" s="152">
        <v>4.1609999999999996</v>
      </c>
      <c r="AF155" s="152">
        <v>3.35</v>
      </c>
      <c r="AG155" s="152">
        <v>3.5950000000000002</v>
      </c>
      <c r="AH155" s="152">
        <v>2.63</v>
      </c>
      <c r="AI155" s="152">
        <v>4.3600000000000003</v>
      </c>
      <c r="AJ155" s="152">
        <v>3.5939999999999999</v>
      </c>
      <c r="AK155" s="152">
        <v>4</v>
      </c>
      <c r="AL155" s="152">
        <f t="shared" si="29"/>
        <v>4.8456233772138271</v>
      </c>
      <c r="AM155" s="152">
        <f t="shared" si="30"/>
        <v>3.0510110058558939</v>
      </c>
      <c r="AN155" s="152">
        <v>3.4096914341283293</v>
      </c>
      <c r="AO155" s="152">
        <v>2.9386072595626627</v>
      </c>
      <c r="AP155" s="152">
        <f t="shared" si="37"/>
        <v>7.5015000000000001</v>
      </c>
      <c r="AQ155" s="152"/>
      <c r="AR155" s="152"/>
      <c r="AS155" s="153">
        <f t="shared" si="31"/>
        <v>139</v>
      </c>
      <c r="AT155" s="153">
        <f t="shared" si="32"/>
        <v>1</v>
      </c>
      <c r="AU155" s="153">
        <f t="shared" si="33"/>
        <v>0</v>
      </c>
      <c r="AV155" s="153">
        <f t="shared" si="34"/>
        <v>0</v>
      </c>
      <c r="BA155">
        <f t="shared" si="35"/>
        <v>19</v>
      </c>
    </row>
    <row r="156" spans="2:53" x14ac:dyDescent="0.25">
      <c r="B156" s="155">
        <f t="shared" si="38"/>
        <v>42875.999305555553</v>
      </c>
      <c r="C156" s="155">
        <f t="shared" si="36"/>
        <v>42875.999305555553</v>
      </c>
      <c r="D156" s="152">
        <f t="shared" si="26"/>
        <v>3.35</v>
      </c>
      <c r="E156" s="152"/>
      <c r="F156" s="152"/>
      <c r="G156" s="152"/>
      <c r="H156" s="152" t="e">
        <f t="shared" si="27"/>
        <v>#N/A</v>
      </c>
      <c r="I156" s="152"/>
      <c r="J156" s="152" t="e">
        <f t="shared" si="28"/>
        <v>#N/A</v>
      </c>
      <c r="K156" s="152"/>
      <c r="L156" s="152"/>
      <c r="M156" s="152"/>
      <c r="N156" s="152"/>
      <c r="O156" s="152"/>
      <c r="P156" s="152"/>
      <c r="Q156" s="152"/>
      <c r="R156" s="152"/>
      <c r="S156" s="152"/>
      <c r="T156" s="153" cm="1">
        <f t="array" ref="T156">MATCH(1,(TDU_Info!$C$5:$C$111=$T$6)*(TDU_Info!$B$5:$B$111&lt;=$B156),0)</f>
        <v>103</v>
      </c>
      <c r="U156" s="152">
        <f>100*(INDEX(TDU_Info!$E$5:$E$111,$T156)/T$11+INDEX(TDU_Info!$F$5:$F$111,$T156))</f>
        <v>3.5485000000000002</v>
      </c>
      <c r="V156" s="152">
        <v>2.0659999999999998</v>
      </c>
      <c r="W156" s="152">
        <v>4.1230000000000002</v>
      </c>
      <c r="X156" s="152">
        <v>3.59</v>
      </c>
      <c r="Y156" s="152">
        <v>3.5950000000000002</v>
      </c>
      <c r="Z156" s="152">
        <v>2.5609999999999999</v>
      </c>
      <c r="AA156" s="152">
        <v>4.6020000000000003</v>
      </c>
      <c r="AB156" s="152">
        <v>3.7669999999999999</v>
      </c>
      <c r="AC156" s="152">
        <v>4</v>
      </c>
      <c r="AD156" s="152">
        <v>2.133</v>
      </c>
      <c r="AE156" s="152">
        <v>4.1609999999999996</v>
      </c>
      <c r="AF156" s="152">
        <v>3.35</v>
      </c>
      <c r="AG156" s="152">
        <v>3.5950000000000002</v>
      </c>
      <c r="AH156" s="152">
        <v>2.63</v>
      </c>
      <c r="AI156" s="152">
        <v>4.3600000000000003</v>
      </c>
      <c r="AJ156" s="152">
        <v>3.5939999999999999</v>
      </c>
      <c r="AK156" s="152">
        <v>4</v>
      </c>
      <c r="AL156" s="152">
        <f t="shared" si="29"/>
        <v>4.8456233772138271</v>
      </c>
      <c r="AM156" s="152">
        <f t="shared" si="30"/>
        <v>3.0510110058558939</v>
      </c>
      <c r="AN156" s="152">
        <v>3.3894315578537282</v>
      </c>
      <c r="AO156" s="152">
        <v>2.9236847319079997</v>
      </c>
      <c r="AP156" s="152">
        <f t="shared" si="37"/>
        <v>7.5015000000000001</v>
      </c>
      <c r="AQ156" s="152"/>
      <c r="AR156" s="152"/>
      <c r="AS156" s="153">
        <f t="shared" si="31"/>
        <v>140</v>
      </c>
      <c r="AT156" s="153">
        <f t="shared" si="32"/>
        <v>1</v>
      </c>
      <c r="AU156" s="153">
        <f t="shared" si="33"/>
        <v>0</v>
      </c>
      <c r="AV156" s="153">
        <f t="shared" si="34"/>
        <v>0</v>
      </c>
      <c r="BA156">
        <f t="shared" si="35"/>
        <v>20</v>
      </c>
    </row>
    <row r="157" spans="2:53" x14ac:dyDescent="0.25">
      <c r="B157" s="155">
        <f t="shared" si="38"/>
        <v>42876.999305555553</v>
      </c>
      <c r="C157" s="155">
        <f t="shared" si="36"/>
        <v>42876.999305555553</v>
      </c>
      <c r="D157" s="152">
        <f t="shared" si="26"/>
        <v>3.35</v>
      </c>
      <c r="E157" s="152"/>
      <c r="F157" s="152"/>
      <c r="G157" s="152"/>
      <c r="H157" s="152" t="e">
        <f t="shared" si="27"/>
        <v>#N/A</v>
      </c>
      <c r="I157" s="152"/>
      <c r="J157" s="152" t="e">
        <f t="shared" si="28"/>
        <v>#N/A</v>
      </c>
      <c r="K157" s="152"/>
      <c r="L157" s="152"/>
      <c r="M157" s="152"/>
      <c r="N157" s="152"/>
      <c r="O157" s="152"/>
      <c r="P157" s="152"/>
      <c r="Q157" s="152"/>
      <c r="R157" s="152"/>
      <c r="S157" s="152"/>
      <c r="T157" s="153" cm="1">
        <f t="array" ref="T157">MATCH(1,(TDU_Info!$C$5:$C$111=$T$6)*(TDU_Info!$B$5:$B$111&lt;=$B157),0)</f>
        <v>103</v>
      </c>
      <c r="U157" s="152">
        <f>100*(INDEX(TDU_Info!$E$5:$E$111,$T157)/T$11+INDEX(TDU_Info!$F$5:$F$111,$T157))</f>
        <v>3.5485000000000002</v>
      </c>
      <c r="V157" s="152">
        <v>2.0659999999999998</v>
      </c>
      <c r="W157" s="152">
        <v>4.0999999999999996</v>
      </c>
      <c r="X157" s="152">
        <v>3.59</v>
      </c>
      <c r="Y157" s="152">
        <v>3.5950000000000002</v>
      </c>
      <c r="Z157" s="152">
        <v>2.5609999999999999</v>
      </c>
      <c r="AA157" s="152">
        <v>4.4969999999999999</v>
      </c>
      <c r="AB157" s="152">
        <v>3.7669999999999999</v>
      </c>
      <c r="AC157" s="152">
        <v>4</v>
      </c>
      <c r="AD157" s="152">
        <v>2.133</v>
      </c>
      <c r="AE157" s="152">
        <v>4</v>
      </c>
      <c r="AF157" s="152">
        <v>3.35</v>
      </c>
      <c r="AG157" s="152">
        <v>3.5950000000000002</v>
      </c>
      <c r="AH157" s="152">
        <v>2.63</v>
      </c>
      <c r="AI157" s="152">
        <v>4.3600000000000003</v>
      </c>
      <c r="AJ157" s="152">
        <v>3.5939999999999999</v>
      </c>
      <c r="AK157" s="152">
        <v>3.863</v>
      </c>
      <c r="AL157" s="152">
        <f t="shared" si="29"/>
        <v>4.8456233772138271</v>
      </c>
      <c r="AM157" s="152">
        <f t="shared" si="30"/>
        <v>3.0510110058558939</v>
      </c>
      <c r="AN157" s="152">
        <v>3.3795447632495001</v>
      </c>
      <c r="AO157" s="152">
        <v>2.9205034843946454</v>
      </c>
      <c r="AP157" s="152">
        <f t="shared" si="37"/>
        <v>7.5015000000000001</v>
      </c>
      <c r="AQ157" s="152"/>
      <c r="AR157" s="152"/>
      <c r="AS157" s="153">
        <f t="shared" si="31"/>
        <v>141</v>
      </c>
      <c r="AT157" s="153">
        <f t="shared" si="32"/>
        <v>1</v>
      </c>
      <c r="AU157" s="153">
        <f t="shared" si="33"/>
        <v>0</v>
      </c>
      <c r="AV157" s="153">
        <f t="shared" si="34"/>
        <v>0</v>
      </c>
      <c r="BA157">
        <f t="shared" si="35"/>
        <v>21</v>
      </c>
    </row>
    <row r="158" spans="2:53" x14ac:dyDescent="0.25">
      <c r="B158" s="155">
        <f t="shared" si="38"/>
        <v>42877.999305555553</v>
      </c>
      <c r="C158" s="155">
        <f t="shared" si="36"/>
        <v>42877.999305555553</v>
      </c>
      <c r="D158" s="152">
        <f t="shared" si="26"/>
        <v>3.35</v>
      </c>
      <c r="E158" s="152"/>
      <c r="F158" s="152"/>
      <c r="G158" s="152"/>
      <c r="H158" s="152" t="e">
        <f t="shared" si="27"/>
        <v>#N/A</v>
      </c>
      <c r="I158" s="152"/>
      <c r="J158" s="152" t="e">
        <f t="shared" si="28"/>
        <v>#N/A</v>
      </c>
      <c r="K158" s="152"/>
      <c r="L158" s="152"/>
      <c r="M158" s="152"/>
      <c r="N158" s="152"/>
      <c r="O158" s="152"/>
      <c r="P158" s="152"/>
      <c r="Q158" s="152"/>
      <c r="R158" s="152"/>
      <c r="S158" s="152"/>
      <c r="T158" s="153" cm="1">
        <f t="array" ref="T158">MATCH(1,(TDU_Info!$C$5:$C$111=$T$6)*(TDU_Info!$B$5:$B$111&lt;=$B158),0)</f>
        <v>103</v>
      </c>
      <c r="U158" s="152">
        <f>100*(INDEX(TDU_Info!$E$5:$E$111,$T158)/T$11+INDEX(TDU_Info!$F$5:$F$111,$T158))</f>
        <v>3.5485000000000002</v>
      </c>
      <c r="V158" s="152">
        <v>2.0659999999999998</v>
      </c>
      <c r="W158" s="152">
        <v>4.0999999999999996</v>
      </c>
      <c r="X158" s="152">
        <v>3.59</v>
      </c>
      <c r="Y158" s="152">
        <v>3.5950000000000002</v>
      </c>
      <c r="Z158" s="152">
        <v>2.5609999999999999</v>
      </c>
      <c r="AA158" s="152">
        <v>4.4969999999999999</v>
      </c>
      <c r="AB158" s="152">
        <v>3.7669999999999999</v>
      </c>
      <c r="AC158" s="152">
        <v>4</v>
      </c>
      <c r="AD158" s="152">
        <v>2.133</v>
      </c>
      <c r="AE158" s="152">
        <v>4</v>
      </c>
      <c r="AF158" s="152">
        <v>3.35</v>
      </c>
      <c r="AG158" s="152">
        <v>3.5950000000000002</v>
      </c>
      <c r="AH158" s="152">
        <v>2.63</v>
      </c>
      <c r="AI158" s="152">
        <v>4.3600000000000003</v>
      </c>
      <c r="AJ158" s="152">
        <v>3.5939999999999999</v>
      </c>
      <c r="AK158" s="152">
        <v>3.863</v>
      </c>
      <c r="AL158" s="152">
        <f t="shared" si="29"/>
        <v>4.8456233772138271</v>
      </c>
      <c r="AM158" s="152">
        <f t="shared" si="30"/>
        <v>3.0510110058558939</v>
      </c>
      <c r="AN158" s="152">
        <v>3.3845411153684029</v>
      </c>
      <c r="AO158" s="152">
        <v>2.9235923055532931</v>
      </c>
      <c r="AP158" s="152">
        <f t="shared" si="37"/>
        <v>7.5015000000000001</v>
      </c>
      <c r="AQ158" s="152"/>
      <c r="AR158" s="152"/>
      <c r="AS158" s="153">
        <f t="shared" si="31"/>
        <v>142</v>
      </c>
      <c r="AT158" s="153">
        <f t="shared" si="32"/>
        <v>1</v>
      </c>
      <c r="AU158" s="153">
        <f t="shared" si="33"/>
        <v>0</v>
      </c>
      <c r="AV158" s="153">
        <f t="shared" si="34"/>
        <v>0</v>
      </c>
      <c r="BA158">
        <f t="shared" si="35"/>
        <v>22</v>
      </c>
    </row>
    <row r="159" spans="2:53" x14ac:dyDescent="0.25">
      <c r="B159" s="155">
        <f t="shared" si="38"/>
        <v>42878.999305555553</v>
      </c>
      <c r="C159" s="155">
        <f t="shared" si="36"/>
        <v>42878.999305555553</v>
      </c>
      <c r="D159" s="152">
        <f t="shared" si="26"/>
        <v>3.35</v>
      </c>
      <c r="E159" s="152"/>
      <c r="F159" s="152"/>
      <c r="G159" s="152"/>
      <c r="H159" s="152" t="e">
        <f t="shared" si="27"/>
        <v>#N/A</v>
      </c>
      <c r="I159" s="152"/>
      <c r="J159" s="152" t="e">
        <f t="shared" si="28"/>
        <v>#N/A</v>
      </c>
      <c r="K159" s="152"/>
      <c r="L159" s="152"/>
      <c r="M159" s="152"/>
      <c r="N159" s="152"/>
      <c r="O159" s="152"/>
      <c r="P159" s="152"/>
      <c r="Q159" s="152"/>
      <c r="R159" s="152"/>
      <c r="S159" s="152"/>
      <c r="T159" s="153" cm="1">
        <f t="array" ref="T159">MATCH(1,(TDU_Info!$C$5:$C$111=$T$6)*(TDU_Info!$B$5:$B$111&lt;=$B159),0)</f>
        <v>103</v>
      </c>
      <c r="U159" s="152">
        <f>100*(INDEX(TDU_Info!$E$5:$E$111,$T159)/T$11+INDEX(TDU_Info!$F$5:$F$111,$T159))</f>
        <v>3.5485000000000002</v>
      </c>
      <c r="V159" s="152">
        <v>2.0659999999999998</v>
      </c>
      <c r="W159" s="152">
        <v>4.0999999999999996</v>
      </c>
      <c r="X159" s="152">
        <v>3.59</v>
      </c>
      <c r="Y159" s="152">
        <v>3.5950000000000002</v>
      </c>
      <c r="Z159" s="152">
        <v>2.5609999999999999</v>
      </c>
      <c r="AA159" s="152">
        <v>4.4969999999999999</v>
      </c>
      <c r="AB159" s="152">
        <v>3.7669999999999999</v>
      </c>
      <c r="AC159" s="152">
        <v>4</v>
      </c>
      <c r="AD159" s="152">
        <v>2.133</v>
      </c>
      <c r="AE159" s="152">
        <v>4</v>
      </c>
      <c r="AF159" s="152">
        <v>3.35</v>
      </c>
      <c r="AG159" s="152">
        <v>3.5950000000000002</v>
      </c>
      <c r="AH159" s="152">
        <v>2.63</v>
      </c>
      <c r="AI159" s="152">
        <v>4.3600000000000003</v>
      </c>
      <c r="AJ159" s="152">
        <v>3.5939999999999999</v>
      </c>
      <c r="AK159" s="152">
        <v>3.863</v>
      </c>
      <c r="AL159" s="152">
        <f t="shared" si="29"/>
        <v>4.8456233772138271</v>
      </c>
      <c r="AM159" s="152">
        <f t="shared" si="30"/>
        <v>3.0510110058558939</v>
      </c>
      <c r="AN159" s="152">
        <v>3.3840338774956873</v>
      </c>
      <c r="AO159" s="152">
        <v>2.9235889555809682</v>
      </c>
      <c r="AP159" s="152">
        <f t="shared" si="37"/>
        <v>7.5015000000000001</v>
      </c>
      <c r="AQ159" s="152"/>
      <c r="AR159" s="152"/>
      <c r="AS159" s="153">
        <f t="shared" si="31"/>
        <v>143</v>
      </c>
      <c r="AT159" s="153">
        <f t="shared" si="32"/>
        <v>1</v>
      </c>
      <c r="AU159" s="153">
        <f t="shared" si="33"/>
        <v>0</v>
      </c>
      <c r="AV159" s="153">
        <f t="shared" si="34"/>
        <v>0</v>
      </c>
      <c r="BA159">
        <f t="shared" si="35"/>
        <v>23</v>
      </c>
    </row>
    <row r="160" spans="2:53" x14ac:dyDescent="0.25">
      <c r="B160" s="155">
        <f t="shared" si="38"/>
        <v>42879.999305555553</v>
      </c>
      <c r="C160" s="155">
        <f t="shared" si="36"/>
        <v>42879.999305555553</v>
      </c>
      <c r="D160" s="152">
        <f t="shared" si="26"/>
        <v>3.35</v>
      </c>
      <c r="E160" s="152"/>
      <c r="F160" s="152"/>
      <c r="G160" s="152"/>
      <c r="H160" s="152" t="e">
        <f t="shared" si="27"/>
        <v>#N/A</v>
      </c>
      <c r="I160" s="152"/>
      <c r="J160" s="152" t="e">
        <f t="shared" si="28"/>
        <v>#N/A</v>
      </c>
      <c r="K160" s="152"/>
      <c r="L160" s="152"/>
      <c r="M160" s="152"/>
      <c r="N160" s="152"/>
      <c r="O160" s="152"/>
      <c r="P160" s="152"/>
      <c r="Q160" s="152"/>
      <c r="R160" s="152"/>
      <c r="S160" s="152"/>
      <c r="T160" s="153" cm="1">
        <f t="array" ref="T160">MATCH(1,(TDU_Info!$C$5:$C$111=$T$6)*(TDU_Info!$B$5:$B$111&lt;=$B160),0)</f>
        <v>103</v>
      </c>
      <c r="U160" s="152">
        <f>100*(INDEX(TDU_Info!$E$5:$E$111,$T160)/T$11+INDEX(TDU_Info!$F$5:$F$111,$T160))</f>
        <v>3.5485000000000002</v>
      </c>
      <c r="V160" s="152">
        <v>2.0659999999999998</v>
      </c>
      <c r="W160" s="152">
        <v>4.0999999999999996</v>
      </c>
      <c r="X160" s="152">
        <v>3.59</v>
      </c>
      <c r="Y160" s="152">
        <v>3.5950000000000002</v>
      </c>
      <c r="Z160" s="152">
        <v>2.5609999999999999</v>
      </c>
      <c r="AA160" s="152">
        <v>4.4969999999999999</v>
      </c>
      <c r="AB160" s="152">
        <v>3.7669999999999999</v>
      </c>
      <c r="AC160" s="152">
        <v>4</v>
      </c>
      <c r="AD160" s="152">
        <v>2.133</v>
      </c>
      <c r="AE160" s="152">
        <v>4</v>
      </c>
      <c r="AF160" s="152">
        <v>3.35</v>
      </c>
      <c r="AG160" s="152">
        <v>3.5950000000000002</v>
      </c>
      <c r="AH160" s="152">
        <v>2.63</v>
      </c>
      <c r="AI160" s="152">
        <v>4.3600000000000003</v>
      </c>
      <c r="AJ160" s="152">
        <v>3.5939999999999999</v>
      </c>
      <c r="AK160" s="152">
        <v>3.863</v>
      </c>
      <c r="AL160" s="152">
        <f t="shared" si="29"/>
        <v>4.8456233772138271</v>
      </c>
      <c r="AM160" s="152">
        <f t="shared" si="30"/>
        <v>3.0510110058558939</v>
      </c>
      <c r="AN160" s="152">
        <v>3.3367802203484023</v>
      </c>
      <c r="AO160" s="152">
        <v>2.9229301103665999</v>
      </c>
      <c r="AP160" s="152">
        <f t="shared" si="37"/>
        <v>7.5015000000000001</v>
      </c>
      <c r="AQ160" s="152"/>
      <c r="AR160" s="152"/>
      <c r="AS160" s="153">
        <f t="shared" si="31"/>
        <v>144</v>
      </c>
      <c r="AT160" s="153">
        <f t="shared" si="32"/>
        <v>1</v>
      </c>
      <c r="AU160" s="153">
        <f t="shared" si="33"/>
        <v>0</v>
      </c>
      <c r="AV160" s="153">
        <f t="shared" si="34"/>
        <v>0</v>
      </c>
      <c r="BA160">
        <f t="shared" si="35"/>
        <v>24</v>
      </c>
    </row>
    <row r="161" spans="2:53" x14ac:dyDescent="0.25">
      <c r="B161" s="155">
        <f t="shared" si="38"/>
        <v>42880.999305555553</v>
      </c>
      <c r="C161" s="155">
        <f t="shared" si="36"/>
        <v>42880.999305555553</v>
      </c>
      <c r="D161" s="152">
        <f t="shared" si="26"/>
        <v>3.35</v>
      </c>
      <c r="E161" s="152"/>
      <c r="F161" s="152"/>
      <c r="G161" s="152"/>
      <c r="H161" s="152" t="e">
        <f t="shared" si="27"/>
        <v>#N/A</v>
      </c>
      <c r="I161" s="152"/>
      <c r="J161" s="152" t="e">
        <f t="shared" si="28"/>
        <v>#N/A</v>
      </c>
      <c r="K161" s="152"/>
      <c r="L161" s="152"/>
      <c r="M161" s="152"/>
      <c r="N161" s="152"/>
      <c r="O161" s="152"/>
      <c r="P161" s="152"/>
      <c r="Q161" s="152"/>
      <c r="R161" s="152"/>
      <c r="S161" s="152"/>
      <c r="T161" s="153" cm="1">
        <f t="array" ref="T161">MATCH(1,(TDU_Info!$C$5:$C$111=$T$6)*(TDU_Info!$B$5:$B$111&lt;=$B161),0)</f>
        <v>103</v>
      </c>
      <c r="U161" s="152">
        <f>100*(INDEX(TDU_Info!$E$5:$E$111,$T161)/T$11+INDEX(TDU_Info!$F$5:$F$111,$T161))</f>
        <v>3.5485000000000002</v>
      </c>
      <c r="V161" s="152">
        <v>2.8660000000000001</v>
      </c>
      <c r="W161" s="152">
        <v>4.0999999999999996</v>
      </c>
      <c r="X161" s="152">
        <v>3.59</v>
      </c>
      <c r="Y161" s="152">
        <v>3.5950000000000002</v>
      </c>
      <c r="Z161" s="152">
        <v>3.2610000000000001</v>
      </c>
      <c r="AA161" s="152">
        <v>4.4969999999999999</v>
      </c>
      <c r="AB161" s="152">
        <v>3.7669999999999999</v>
      </c>
      <c r="AC161" s="152">
        <v>4</v>
      </c>
      <c r="AD161" s="152">
        <v>2.9329999999999998</v>
      </c>
      <c r="AE161" s="152">
        <v>4</v>
      </c>
      <c r="AF161" s="152">
        <v>3.35</v>
      </c>
      <c r="AG161" s="152">
        <v>3.5950000000000002</v>
      </c>
      <c r="AH161" s="152">
        <v>3.33</v>
      </c>
      <c r="AI161" s="152">
        <v>4.3600000000000003</v>
      </c>
      <c r="AJ161" s="152">
        <v>3.5939999999999999</v>
      </c>
      <c r="AK161" s="152">
        <v>3.863</v>
      </c>
      <c r="AL161" s="152">
        <f t="shared" si="29"/>
        <v>4.8456233772138271</v>
      </c>
      <c r="AM161" s="152">
        <f t="shared" si="30"/>
        <v>3.0510110058558939</v>
      </c>
      <c r="AN161" s="152">
        <v>3.3361104740273788</v>
      </c>
      <c r="AO161" s="152">
        <v>2.9232163392509887</v>
      </c>
      <c r="AP161" s="152">
        <f t="shared" si="37"/>
        <v>7.5015000000000001</v>
      </c>
      <c r="AQ161" s="152"/>
      <c r="AR161" s="152"/>
      <c r="AS161" s="153">
        <f t="shared" si="31"/>
        <v>145</v>
      </c>
      <c r="AT161" s="153">
        <f t="shared" si="32"/>
        <v>1</v>
      </c>
      <c r="AU161" s="153">
        <f t="shared" si="33"/>
        <v>0</v>
      </c>
      <c r="AV161" s="153">
        <f t="shared" si="34"/>
        <v>0</v>
      </c>
      <c r="BA161">
        <f t="shared" si="35"/>
        <v>25</v>
      </c>
    </row>
    <row r="162" spans="2:53" x14ac:dyDescent="0.25">
      <c r="B162" s="155">
        <f t="shared" si="38"/>
        <v>42881.999305555553</v>
      </c>
      <c r="C162" s="155">
        <f t="shared" si="36"/>
        <v>42881.999305555553</v>
      </c>
      <c r="D162" s="152">
        <f t="shared" si="26"/>
        <v>3.35</v>
      </c>
      <c r="E162" s="152"/>
      <c r="F162" s="152"/>
      <c r="G162" s="152"/>
      <c r="H162" s="152" t="e">
        <f t="shared" si="27"/>
        <v>#N/A</v>
      </c>
      <c r="I162" s="152"/>
      <c r="J162" s="152" t="e">
        <f t="shared" si="28"/>
        <v>#N/A</v>
      </c>
      <c r="K162" s="152"/>
      <c r="L162" s="152"/>
      <c r="M162" s="152"/>
      <c r="N162" s="152"/>
      <c r="O162" s="152"/>
      <c r="P162" s="152"/>
      <c r="Q162" s="152"/>
      <c r="R162" s="152"/>
      <c r="S162" s="152"/>
      <c r="T162" s="153" cm="1">
        <f t="array" ref="T162">MATCH(1,(TDU_Info!$C$5:$C$111=$T$6)*(TDU_Info!$B$5:$B$111&lt;=$B162),0)</f>
        <v>103</v>
      </c>
      <c r="U162" s="152">
        <f>100*(INDEX(TDU_Info!$E$5:$E$111,$T162)/T$11+INDEX(TDU_Info!$F$5:$F$111,$T162))</f>
        <v>3.5485000000000002</v>
      </c>
      <c r="V162" s="152">
        <v>2.8660000000000001</v>
      </c>
      <c r="W162" s="152">
        <v>4.0999999999999996</v>
      </c>
      <c r="X162" s="152">
        <v>3.59</v>
      </c>
      <c r="Y162" s="152">
        <v>3.5950000000000002</v>
      </c>
      <c r="Z162" s="152">
        <v>3.2610000000000001</v>
      </c>
      <c r="AA162" s="152">
        <v>4.4969999999999999</v>
      </c>
      <c r="AB162" s="152">
        <v>3.7669999999999999</v>
      </c>
      <c r="AC162" s="152">
        <v>4</v>
      </c>
      <c r="AD162" s="152">
        <v>2.9329999999999998</v>
      </c>
      <c r="AE162" s="152">
        <v>4</v>
      </c>
      <c r="AF162" s="152">
        <v>3.35</v>
      </c>
      <c r="AG162" s="152">
        <v>3.5950000000000002</v>
      </c>
      <c r="AH162" s="152">
        <v>3.33</v>
      </c>
      <c r="AI162" s="152">
        <v>4.3600000000000003</v>
      </c>
      <c r="AJ162" s="152">
        <v>3.5939999999999999</v>
      </c>
      <c r="AK162" s="152">
        <v>3.863</v>
      </c>
      <c r="AL162" s="152">
        <f t="shared" si="29"/>
        <v>4.8456233772138271</v>
      </c>
      <c r="AM162" s="152">
        <f t="shared" si="30"/>
        <v>3.0510110058558939</v>
      </c>
      <c r="AN162" s="152">
        <v>3.3365637433881088</v>
      </c>
      <c r="AO162" s="152">
        <v>2.9240946238825662</v>
      </c>
      <c r="AP162" s="152">
        <f t="shared" si="37"/>
        <v>7.5015000000000001</v>
      </c>
      <c r="AQ162" s="152"/>
      <c r="AR162" s="152"/>
      <c r="AS162" s="153">
        <f t="shared" si="31"/>
        <v>146</v>
      </c>
      <c r="AT162" s="153">
        <f t="shared" si="32"/>
        <v>1</v>
      </c>
      <c r="AU162" s="153">
        <f t="shared" si="33"/>
        <v>0</v>
      </c>
      <c r="AV162" s="153">
        <f t="shared" si="34"/>
        <v>0</v>
      </c>
      <c r="BA162">
        <f t="shared" si="35"/>
        <v>26</v>
      </c>
    </row>
    <row r="163" spans="2:53" x14ac:dyDescent="0.25">
      <c r="B163" s="155">
        <f t="shared" si="38"/>
        <v>42882.999305555553</v>
      </c>
      <c r="C163" s="155">
        <f t="shared" si="36"/>
        <v>42882.999305555553</v>
      </c>
      <c r="D163" s="152">
        <f t="shared" si="26"/>
        <v>3.35</v>
      </c>
      <c r="E163" s="152"/>
      <c r="F163" s="152"/>
      <c r="G163" s="152"/>
      <c r="H163" s="152" t="e">
        <f t="shared" si="27"/>
        <v>#N/A</v>
      </c>
      <c r="I163" s="152"/>
      <c r="J163" s="152" t="e">
        <f t="shared" si="28"/>
        <v>#N/A</v>
      </c>
      <c r="K163" s="152"/>
      <c r="L163" s="152"/>
      <c r="M163" s="152"/>
      <c r="N163" s="152"/>
      <c r="O163" s="152"/>
      <c r="P163" s="152"/>
      <c r="Q163" s="152"/>
      <c r="R163" s="152"/>
      <c r="S163" s="152"/>
      <c r="T163" s="153" cm="1">
        <f t="array" ref="T163">MATCH(1,(TDU_Info!$C$5:$C$111=$T$6)*(TDU_Info!$B$5:$B$111&lt;=$B163),0)</f>
        <v>103</v>
      </c>
      <c r="U163" s="152">
        <f>100*(INDEX(TDU_Info!$E$5:$E$111,$T163)/T$11+INDEX(TDU_Info!$F$5:$F$111,$T163))</f>
        <v>3.5485000000000002</v>
      </c>
      <c r="V163" s="152">
        <v>2.8660000000000001</v>
      </c>
      <c r="W163" s="152">
        <v>4.0999999999999996</v>
      </c>
      <c r="X163" s="152">
        <v>3.59</v>
      </c>
      <c r="Y163" s="152">
        <v>3.5950000000000002</v>
      </c>
      <c r="Z163" s="152">
        <v>3.2610000000000001</v>
      </c>
      <c r="AA163" s="152">
        <v>4.4969999999999999</v>
      </c>
      <c r="AB163" s="152">
        <v>3.7669999999999999</v>
      </c>
      <c r="AC163" s="152">
        <v>4</v>
      </c>
      <c r="AD163" s="152">
        <v>2.9329999999999998</v>
      </c>
      <c r="AE163" s="152">
        <v>4</v>
      </c>
      <c r="AF163" s="152">
        <v>3.35</v>
      </c>
      <c r="AG163" s="152">
        <v>3.5950000000000002</v>
      </c>
      <c r="AH163" s="152">
        <v>3.33</v>
      </c>
      <c r="AI163" s="152">
        <v>4.3600000000000003</v>
      </c>
      <c r="AJ163" s="152">
        <v>3.5939999999999999</v>
      </c>
      <c r="AK163" s="152">
        <v>3.863</v>
      </c>
      <c r="AL163" s="152">
        <f t="shared" si="29"/>
        <v>4.8456233772138271</v>
      </c>
      <c r="AM163" s="152">
        <f t="shared" si="30"/>
        <v>3.0510110058558939</v>
      </c>
      <c r="AN163" s="152">
        <v>3.36466983416017</v>
      </c>
      <c r="AO163" s="152">
        <v>2.9501028428119693</v>
      </c>
      <c r="AP163" s="152">
        <f t="shared" si="37"/>
        <v>7.5015000000000001</v>
      </c>
      <c r="AQ163" s="152"/>
      <c r="AR163" s="152"/>
      <c r="AS163" s="153">
        <f t="shared" si="31"/>
        <v>147</v>
      </c>
      <c r="AT163" s="153">
        <f t="shared" si="32"/>
        <v>1</v>
      </c>
      <c r="AU163" s="153">
        <f t="shared" si="33"/>
        <v>0</v>
      </c>
      <c r="AV163" s="153">
        <f t="shared" si="34"/>
        <v>0</v>
      </c>
      <c r="BA163">
        <f t="shared" si="35"/>
        <v>27</v>
      </c>
    </row>
    <row r="164" spans="2:53" x14ac:dyDescent="0.25">
      <c r="B164" s="155">
        <f t="shared" si="38"/>
        <v>42883.999305555553</v>
      </c>
      <c r="C164" s="155">
        <f t="shared" si="36"/>
        <v>42883.999305555553</v>
      </c>
      <c r="D164" s="152">
        <f t="shared" si="26"/>
        <v>3.35</v>
      </c>
      <c r="E164" s="152"/>
      <c r="F164" s="152"/>
      <c r="G164" s="152"/>
      <c r="H164" s="152" t="e">
        <f t="shared" si="27"/>
        <v>#N/A</v>
      </c>
      <c r="I164" s="152"/>
      <c r="J164" s="152" t="e">
        <f t="shared" si="28"/>
        <v>#N/A</v>
      </c>
      <c r="K164" s="152"/>
      <c r="L164" s="152"/>
      <c r="M164" s="152"/>
      <c r="N164" s="152"/>
      <c r="O164" s="152"/>
      <c r="P164" s="152"/>
      <c r="Q164" s="152"/>
      <c r="R164" s="152"/>
      <c r="S164" s="152"/>
      <c r="T164" s="153" cm="1">
        <f t="array" ref="T164">MATCH(1,(TDU_Info!$C$5:$C$111=$T$6)*(TDU_Info!$B$5:$B$111&lt;=$B164),0)</f>
        <v>103</v>
      </c>
      <c r="U164" s="152">
        <f>100*(INDEX(TDU_Info!$E$5:$E$111,$T164)/T$11+INDEX(TDU_Info!$F$5:$F$111,$T164))</f>
        <v>3.5485000000000002</v>
      </c>
      <c r="V164" s="152">
        <v>2.8660000000000001</v>
      </c>
      <c r="W164" s="152">
        <v>4.0999999999999996</v>
      </c>
      <c r="X164" s="152">
        <v>3.59</v>
      </c>
      <c r="Y164" s="152">
        <v>3.5950000000000002</v>
      </c>
      <c r="Z164" s="152">
        <v>3.2610000000000001</v>
      </c>
      <c r="AA164" s="152">
        <v>4.4969999999999999</v>
      </c>
      <c r="AB164" s="152">
        <v>3.7669999999999999</v>
      </c>
      <c r="AC164" s="152">
        <v>4</v>
      </c>
      <c r="AD164" s="152">
        <v>2.9329999999999998</v>
      </c>
      <c r="AE164" s="152">
        <v>4</v>
      </c>
      <c r="AF164" s="152">
        <v>3.35</v>
      </c>
      <c r="AG164" s="152">
        <v>3.5950000000000002</v>
      </c>
      <c r="AH164" s="152">
        <v>3.33</v>
      </c>
      <c r="AI164" s="152">
        <v>4.3600000000000003</v>
      </c>
      <c r="AJ164" s="152">
        <v>3.5939999999999999</v>
      </c>
      <c r="AK164" s="152">
        <v>3.863</v>
      </c>
      <c r="AL164" s="152">
        <f t="shared" si="29"/>
        <v>4.8456233772138271</v>
      </c>
      <c r="AM164" s="152">
        <f t="shared" si="30"/>
        <v>3.0510110058558939</v>
      </c>
      <c r="AN164" s="152">
        <v>3.356922949676608</v>
      </c>
      <c r="AO164" s="152">
        <v>2.9482617732335017</v>
      </c>
      <c r="AP164" s="152">
        <f t="shared" si="37"/>
        <v>7.5015000000000001</v>
      </c>
      <c r="AQ164" s="152"/>
      <c r="AR164" s="152"/>
      <c r="AS164" s="153">
        <f t="shared" si="31"/>
        <v>148</v>
      </c>
      <c r="AT164" s="153">
        <f t="shared" si="32"/>
        <v>1</v>
      </c>
      <c r="AU164" s="153">
        <f t="shared" si="33"/>
        <v>0</v>
      </c>
      <c r="AV164" s="153">
        <f t="shared" si="34"/>
        <v>0</v>
      </c>
      <c r="BA164">
        <f t="shared" si="35"/>
        <v>28</v>
      </c>
    </row>
    <row r="165" spans="2:53" x14ac:dyDescent="0.25">
      <c r="B165" s="155">
        <f t="shared" si="38"/>
        <v>42884.999305555553</v>
      </c>
      <c r="C165" s="155">
        <f t="shared" si="36"/>
        <v>42884.999305555553</v>
      </c>
      <c r="D165" s="152">
        <f t="shared" si="26"/>
        <v>3.35</v>
      </c>
      <c r="E165" s="152"/>
      <c r="F165" s="152"/>
      <c r="G165" s="152"/>
      <c r="H165" s="152" t="e">
        <f t="shared" si="27"/>
        <v>#N/A</v>
      </c>
      <c r="I165" s="152"/>
      <c r="J165" s="152" t="e">
        <f t="shared" si="28"/>
        <v>#N/A</v>
      </c>
      <c r="K165" s="152"/>
      <c r="L165" s="152"/>
      <c r="M165" s="152"/>
      <c r="N165" s="152"/>
      <c r="O165" s="152"/>
      <c r="P165" s="152"/>
      <c r="Q165" s="152"/>
      <c r="R165" s="152"/>
      <c r="S165" s="152"/>
      <c r="T165" s="153" cm="1">
        <f t="array" ref="T165">MATCH(1,(TDU_Info!$C$5:$C$111=$T$6)*(TDU_Info!$B$5:$B$111&lt;=$B165),0)</f>
        <v>103</v>
      </c>
      <c r="U165" s="152">
        <f>100*(INDEX(TDU_Info!$E$5:$E$111,$T165)/T$11+INDEX(TDU_Info!$F$5:$F$111,$T165))</f>
        <v>3.5485000000000002</v>
      </c>
      <c r="V165" s="152">
        <v>2.8660000000000001</v>
      </c>
      <c r="W165" s="152">
        <v>4.0999999999999996</v>
      </c>
      <c r="X165" s="152">
        <v>3.59</v>
      </c>
      <c r="Y165" s="152">
        <v>3.5950000000000002</v>
      </c>
      <c r="Z165" s="152">
        <v>3.2610000000000001</v>
      </c>
      <c r="AA165" s="152">
        <v>4.4969999999999999</v>
      </c>
      <c r="AB165" s="152">
        <v>3.7669999999999999</v>
      </c>
      <c r="AC165" s="152">
        <v>4</v>
      </c>
      <c r="AD165" s="152">
        <v>2.9329999999999998</v>
      </c>
      <c r="AE165" s="152">
        <v>4</v>
      </c>
      <c r="AF165" s="152">
        <v>3.35</v>
      </c>
      <c r="AG165" s="152">
        <v>3.5950000000000002</v>
      </c>
      <c r="AH165" s="152">
        <v>3.33</v>
      </c>
      <c r="AI165" s="152">
        <v>4.3600000000000003</v>
      </c>
      <c r="AJ165" s="152">
        <v>3.5939999999999999</v>
      </c>
      <c r="AK165" s="152">
        <v>3.863</v>
      </c>
      <c r="AL165" s="152">
        <f t="shared" si="29"/>
        <v>4.8456233772138271</v>
      </c>
      <c r="AM165" s="152">
        <f t="shared" si="30"/>
        <v>3.0510110058558939</v>
      </c>
      <c r="AN165" s="152">
        <v>3.357482217391234</v>
      </c>
      <c r="AO165" s="152">
        <v>2.9496429044746115</v>
      </c>
      <c r="AP165" s="152">
        <f t="shared" si="37"/>
        <v>7.5015000000000001</v>
      </c>
      <c r="AQ165" s="152"/>
      <c r="AR165" s="152"/>
      <c r="AS165" s="153">
        <f t="shared" si="31"/>
        <v>149</v>
      </c>
      <c r="AT165" s="153">
        <f t="shared" si="32"/>
        <v>1</v>
      </c>
      <c r="AU165" s="153">
        <f t="shared" si="33"/>
        <v>0</v>
      </c>
      <c r="AV165" s="153">
        <f t="shared" si="34"/>
        <v>0</v>
      </c>
      <c r="BA165">
        <f t="shared" si="35"/>
        <v>29</v>
      </c>
    </row>
    <row r="166" spans="2:53" x14ac:dyDescent="0.25">
      <c r="B166" s="155">
        <f t="shared" si="38"/>
        <v>42885.999305555553</v>
      </c>
      <c r="C166" s="155">
        <f t="shared" si="36"/>
        <v>42885.999305555553</v>
      </c>
      <c r="D166" s="152">
        <f t="shared" si="26"/>
        <v>3.35</v>
      </c>
      <c r="E166" s="152"/>
      <c r="F166" s="152"/>
      <c r="G166" s="152"/>
      <c r="H166" s="152" t="e">
        <f t="shared" si="27"/>
        <v>#N/A</v>
      </c>
      <c r="I166" s="152"/>
      <c r="J166" s="152" t="e">
        <f t="shared" si="28"/>
        <v>#N/A</v>
      </c>
      <c r="K166" s="152"/>
      <c r="L166" s="152"/>
      <c r="M166" s="152"/>
      <c r="N166" s="152"/>
      <c r="O166" s="152"/>
      <c r="P166" s="152"/>
      <c r="Q166" s="152"/>
      <c r="R166" s="152"/>
      <c r="S166" s="152"/>
      <c r="T166" s="153" cm="1">
        <f t="array" ref="T166">MATCH(1,(TDU_Info!$C$5:$C$111=$T$6)*(TDU_Info!$B$5:$B$111&lt;=$B166),0)</f>
        <v>103</v>
      </c>
      <c r="U166" s="152">
        <f>100*(INDEX(TDU_Info!$E$5:$E$111,$T166)/T$11+INDEX(TDU_Info!$F$5:$F$111,$T166))</f>
        <v>3.5485000000000002</v>
      </c>
      <c r="V166" s="152">
        <v>2.8660000000000001</v>
      </c>
      <c r="W166" s="152">
        <v>4.0999999999999996</v>
      </c>
      <c r="X166" s="152">
        <v>3.59</v>
      </c>
      <c r="Y166" s="152">
        <v>3.5950000000000002</v>
      </c>
      <c r="Z166" s="152">
        <v>3.2610000000000001</v>
      </c>
      <c r="AA166" s="152">
        <v>4.4969999999999999</v>
      </c>
      <c r="AB166" s="152">
        <v>3.7669999999999999</v>
      </c>
      <c r="AC166" s="152">
        <v>4</v>
      </c>
      <c r="AD166" s="152">
        <v>2.9329999999999998</v>
      </c>
      <c r="AE166" s="152">
        <v>4</v>
      </c>
      <c r="AF166" s="152">
        <v>3.35</v>
      </c>
      <c r="AG166" s="152">
        <v>3.5950000000000002</v>
      </c>
      <c r="AH166" s="152">
        <v>3.33</v>
      </c>
      <c r="AI166" s="152">
        <v>4.3600000000000003</v>
      </c>
      <c r="AJ166" s="152">
        <v>3.5939999999999999</v>
      </c>
      <c r="AK166" s="152">
        <v>3.863</v>
      </c>
      <c r="AL166" s="152">
        <f t="shared" si="29"/>
        <v>4.8456233772138271</v>
      </c>
      <c r="AM166" s="152">
        <f t="shared" si="30"/>
        <v>3.0510110058558939</v>
      </c>
      <c r="AN166" s="152">
        <v>3.3511025519814837</v>
      </c>
      <c r="AO166" s="152">
        <v>2.9420965688806597</v>
      </c>
      <c r="AP166" s="152">
        <f t="shared" si="37"/>
        <v>7.5015000000000001</v>
      </c>
      <c r="AQ166" s="152"/>
      <c r="AR166" s="152"/>
      <c r="AS166" s="153">
        <f t="shared" si="31"/>
        <v>150</v>
      </c>
      <c r="AT166" s="153">
        <f t="shared" si="32"/>
        <v>1</v>
      </c>
      <c r="AU166" s="153">
        <f t="shared" si="33"/>
        <v>0</v>
      </c>
      <c r="AV166" s="153">
        <f t="shared" si="34"/>
        <v>0</v>
      </c>
      <c r="BA166">
        <f t="shared" si="35"/>
        <v>30</v>
      </c>
    </row>
    <row r="167" spans="2:53" x14ac:dyDescent="0.25">
      <c r="B167" s="155">
        <f t="shared" si="38"/>
        <v>42886.999305555553</v>
      </c>
      <c r="C167" s="155">
        <f t="shared" si="36"/>
        <v>42886.999305555553</v>
      </c>
      <c r="D167" s="152">
        <f t="shared" si="26"/>
        <v>3.35</v>
      </c>
      <c r="E167" s="152"/>
      <c r="F167" s="152"/>
      <c r="G167" s="152"/>
      <c r="H167" s="152" t="e">
        <f t="shared" si="27"/>
        <v>#N/A</v>
      </c>
      <c r="I167" s="152"/>
      <c r="J167" s="152" t="e">
        <f t="shared" si="28"/>
        <v>#N/A</v>
      </c>
      <c r="K167" s="152"/>
      <c r="L167" s="152"/>
      <c r="M167" s="152"/>
      <c r="N167" s="152"/>
      <c r="O167" s="152"/>
      <c r="P167" s="152"/>
      <c r="Q167" s="152"/>
      <c r="R167" s="152"/>
      <c r="S167" s="152"/>
      <c r="T167" s="153" cm="1">
        <f t="array" ref="T167">MATCH(1,(TDU_Info!$C$5:$C$111=$T$6)*(TDU_Info!$B$5:$B$111&lt;=$B167),0)</f>
        <v>103</v>
      </c>
      <c r="U167" s="152">
        <f>100*(INDEX(TDU_Info!$E$5:$E$111,$T167)/T$11+INDEX(TDU_Info!$F$5:$F$111,$T167))</f>
        <v>3.5485000000000002</v>
      </c>
      <c r="V167" s="152">
        <v>2.8660000000000001</v>
      </c>
      <c r="W167" s="152">
        <v>4.0999999999999996</v>
      </c>
      <c r="X167" s="152">
        <v>3.59</v>
      </c>
      <c r="Y167" s="152">
        <v>3.5950000000000002</v>
      </c>
      <c r="Z167" s="152">
        <v>3.2610000000000001</v>
      </c>
      <c r="AA167" s="152">
        <v>4.4969999999999999</v>
      </c>
      <c r="AB167" s="152">
        <v>3.7669999999999999</v>
      </c>
      <c r="AC167" s="152">
        <v>4</v>
      </c>
      <c r="AD167" s="152">
        <v>2.9329999999999998</v>
      </c>
      <c r="AE167" s="152">
        <v>4</v>
      </c>
      <c r="AF167" s="152">
        <v>3.35</v>
      </c>
      <c r="AG167" s="152">
        <v>3.5950000000000002</v>
      </c>
      <c r="AH167" s="152">
        <v>3.33</v>
      </c>
      <c r="AI167" s="152">
        <v>4.3600000000000003</v>
      </c>
      <c r="AJ167" s="152">
        <v>3.5939999999999999</v>
      </c>
      <c r="AK167" s="152">
        <v>3.863</v>
      </c>
      <c r="AL167" s="152">
        <f t="shared" si="29"/>
        <v>4.8456233772138271</v>
      </c>
      <c r="AM167" s="152">
        <f t="shared" si="30"/>
        <v>3.0510110058558939</v>
      </c>
      <c r="AN167" s="152">
        <v>3.2640315647707854</v>
      </c>
      <c r="AO167" s="152">
        <v>2.9383846068060047</v>
      </c>
      <c r="AP167" s="152">
        <f t="shared" si="37"/>
        <v>7.5015000000000001</v>
      </c>
      <c r="AQ167" s="152"/>
      <c r="AR167" s="152"/>
      <c r="AS167" s="153">
        <f t="shared" si="31"/>
        <v>151</v>
      </c>
      <c r="AT167" s="153">
        <f t="shared" si="32"/>
        <v>1</v>
      </c>
      <c r="AU167" s="153">
        <f t="shared" si="33"/>
        <v>0</v>
      </c>
      <c r="AV167" s="153">
        <f t="shared" si="34"/>
        <v>0</v>
      </c>
      <c r="BA167">
        <f t="shared" si="35"/>
        <v>31</v>
      </c>
    </row>
    <row r="168" spans="2:53" x14ac:dyDescent="0.25">
      <c r="B168" s="155">
        <f t="shared" si="38"/>
        <v>42887.999305555553</v>
      </c>
      <c r="C168" s="155">
        <f t="shared" si="36"/>
        <v>42887.999305555553</v>
      </c>
      <c r="D168" s="152">
        <f t="shared" si="26"/>
        <v>3.35</v>
      </c>
      <c r="E168" s="152"/>
      <c r="F168" s="152"/>
      <c r="G168" s="152"/>
      <c r="H168" s="152" t="e">
        <f t="shared" si="27"/>
        <v>#N/A</v>
      </c>
      <c r="I168" s="152"/>
      <c r="J168" s="152" t="e">
        <f t="shared" si="28"/>
        <v>#N/A</v>
      </c>
      <c r="K168" s="152"/>
      <c r="L168" s="152"/>
      <c r="M168" s="152"/>
      <c r="N168" s="152"/>
      <c r="O168" s="152"/>
      <c r="P168" s="152"/>
      <c r="Q168" s="152"/>
      <c r="R168" s="152"/>
      <c r="S168" s="152"/>
      <c r="T168" s="153" cm="1">
        <f t="array" ref="T168">MATCH(1,(TDU_Info!$C$5:$C$111=$T$6)*(TDU_Info!$B$5:$B$111&lt;=$B168),0)</f>
        <v>103</v>
      </c>
      <c r="U168" s="152">
        <f>100*(INDEX(TDU_Info!$E$5:$E$111,$T168)/T$11+INDEX(TDU_Info!$F$5:$F$111,$T168))</f>
        <v>3.5485000000000002</v>
      </c>
      <c r="V168" s="152">
        <v>2.8660000000000001</v>
      </c>
      <c r="W168" s="152">
        <v>4.0999999999999996</v>
      </c>
      <c r="X168" s="152">
        <v>3.59</v>
      </c>
      <c r="Y168" s="152">
        <v>3.5950000000000002</v>
      </c>
      <c r="Z168" s="152">
        <v>3.2610000000000001</v>
      </c>
      <c r="AA168" s="152">
        <v>4.4969999999999999</v>
      </c>
      <c r="AB168" s="152">
        <v>3.7669999999999999</v>
      </c>
      <c r="AC168" s="152">
        <v>4</v>
      </c>
      <c r="AD168" s="152">
        <v>2.9329999999999998</v>
      </c>
      <c r="AE168" s="152">
        <v>4</v>
      </c>
      <c r="AF168" s="152">
        <v>3.35</v>
      </c>
      <c r="AG168" s="152">
        <v>3.5950000000000002</v>
      </c>
      <c r="AH168" s="152">
        <v>3.33</v>
      </c>
      <c r="AI168" s="152">
        <v>4.3600000000000003</v>
      </c>
      <c r="AJ168" s="152">
        <v>3.5939999999999999</v>
      </c>
      <c r="AK168" s="152">
        <v>3.863</v>
      </c>
      <c r="AL168" s="152" t="e">
        <f t="shared" si="29"/>
        <v>#N/A</v>
      </c>
      <c r="AM168" s="152" t="e">
        <f t="shared" si="30"/>
        <v>#N/A</v>
      </c>
      <c r="AN168" s="152">
        <v>3.2828308036731273</v>
      </c>
      <c r="AO168" s="152">
        <v>2.9504590838171771</v>
      </c>
      <c r="AP168" s="152" t="e">
        <f t="shared" si="37"/>
        <v>#N/A</v>
      </c>
      <c r="AQ168" s="152"/>
      <c r="AR168" s="152"/>
      <c r="AS168" s="153">
        <f t="shared" si="31"/>
        <v>152</v>
      </c>
      <c r="AT168" s="153">
        <f t="shared" si="32"/>
        <v>1</v>
      </c>
      <c r="AU168" s="153">
        <f t="shared" si="33"/>
        <v>0</v>
      </c>
      <c r="AV168" s="153">
        <f t="shared" si="34"/>
        <v>0</v>
      </c>
      <c r="BA168">
        <f t="shared" si="35"/>
        <v>1</v>
      </c>
    </row>
    <row r="169" spans="2:53" x14ac:dyDescent="0.25">
      <c r="B169" s="155">
        <f t="shared" si="38"/>
        <v>42888.999305555553</v>
      </c>
      <c r="C169" s="155">
        <f t="shared" si="36"/>
        <v>42888.999305555553</v>
      </c>
      <c r="D169" s="152">
        <f t="shared" si="26"/>
        <v>3.35</v>
      </c>
      <c r="E169" s="152"/>
      <c r="F169" s="152"/>
      <c r="G169" s="152"/>
      <c r="H169" s="152" t="e">
        <f t="shared" si="27"/>
        <v>#N/A</v>
      </c>
      <c r="I169" s="152"/>
      <c r="J169" s="152" t="e">
        <f t="shared" si="28"/>
        <v>#N/A</v>
      </c>
      <c r="K169" s="152"/>
      <c r="L169" s="152"/>
      <c r="M169" s="152"/>
      <c r="N169" s="152"/>
      <c r="O169" s="152"/>
      <c r="P169" s="152"/>
      <c r="Q169" s="152"/>
      <c r="R169" s="152"/>
      <c r="S169" s="152"/>
      <c r="T169" s="153" cm="1">
        <f t="array" ref="T169">MATCH(1,(TDU_Info!$C$5:$C$111=$T$6)*(TDU_Info!$B$5:$B$111&lt;=$B169),0)</f>
        <v>103</v>
      </c>
      <c r="U169" s="152">
        <f>100*(INDEX(TDU_Info!$E$5:$E$111,$T169)/T$11+INDEX(TDU_Info!$F$5:$F$111,$T169))</f>
        <v>3.5485000000000002</v>
      </c>
      <c r="V169" s="152">
        <v>2.8660000000000001</v>
      </c>
      <c r="W169" s="152">
        <v>4.0999999999999996</v>
      </c>
      <c r="X169" s="152">
        <v>3.6</v>
      </c>
      <c r="Y169" s="152">
        <v>3.5950000000000002</v>
      </c>
      <c r="Z169" s="152">
        <v>3.2610000000000001</v>
      </c>
      <c r="AA169" s="152">
        <v>4.4969999999999999</v>
      </c>
      <c r="AB169" s="152">
        <v>3.7669999999999999</v>
      </c>
      <c r="AC169" s="152">
        <v>4</v>
      </c>
      <c r="AD169" s="152">
        <v>2.9329999999999998</v>
      </c>
      <c r="AE169" s="152">
        <v>4</v>
      </c>
      <c r="AF169" s="152">
        <v>3.35</v>
      </c>
      <c r="AG169" s="152">
        <v>3.5950000000000002</v>
      </c>
      <c r="AH169" s="152">
        <v>3.33</v>
      </c>
      <c r="AI169" s="152">
        <v>4.3600000000000003</v>
      </c>
      <c r="AJ169" s="152">
        <v>3.5939999999999999</v>
      </c>
      <c r="AK169" s="152">
        <v>3.863</v>
      </c>
      <c r="AL169" s="152">
        <f t="shared" si="29"/>
        <v>3.6763625056105251</v>
      </c>
      <c r="AM169" s="152">
        <f t="shared" si="30"/>
        <v>2.784167547791967</v>
      </c>
      <c r="AN169" s="152">
        <v>3.292500505949334</v>
      </c>
      <c r="AO169" s="152">
        <v>2.9525592173532105</v>
      </c>
      <c r="AP169" s="152">
        <f t="shared" si="37"/>
        <v>7.4814999999999987</v>
      </c>
      <c r="AQ169" s="152"/>
      <c r="AR169" s="152"/>
      <c r="AS169" s="153">
        <f t="shared" si="31"/>
        <v>153</v>
      </c>
      <c r="AT169" s="153">
        <f t="shared" si="32"/>
        <v>1</v>
      </c>
      <c r="AU169" s="153">
        <f t="shared" si="33"/>
        <v>0</v>
      </c>
      <c r="AV169" s="153">
        <f t="shared" si="34"/>
        <v>0</v>
      </c>
      <c r="BA169">
        <f t="shared" si="35"/>
        <v>2</v>
      </c>
    </row>
    <row r="170" spans="2:53" x14ac:dyDescent="0.25">
      <c r="B170" s="155">
        <f t="shared" si="38"/>
        <v>42889.999305555553</v>
      </c>
      <c r="C170" s="155">
        <f t="shared" si="36"/>
        <v>42889.999305555553</v>
      </c>
      <c r="D170" s="152">
        <f t="shared" si="26"/>
        <v>3.35</v>
      </c>
      <c r="E170" s="152"/>
      <c r="F170" s="152"/>
      <c r="G170" s="152"/>
      <c r="H170" s="152" t="e">
        <f t="shared" si="27"/>
        <v>#N/A</v>
      </c>
      <c r="I170" s="152"/>
      <c r="J170" s="152" t="e">
        <f t="shared" si="28"/>
        <v>#N/A</v>
      </c>
      <c r="K170" s="152"/>
      <c r="L170" s="152"/>
      <c r="M170" s="152"/>
      <c r="N170" s="152"/>
      <c r="O170" s="152"/>
      <c r="P170" s="152"/>
      <c r="Q170" s="152"/>
      <c r="R170" s="152"/>
      <c r="S170" s="152"/>
      <c r="T170" s="153" cm="1">
        <f t="array" ref="T170">MATCH(1,(TDU_Info!$C$5:$C$111=$T$6)*(TDU_Info!$B$5:$B$111&lt;=$B170),0)</f>
        <v>103</v>
      </c>
      <c r="U170" s="152">
        <f>100*(INDEX(TDU_Info!$E$5:$E$111,$T170)/T$11+INDEX(TDU_Info!$F$5:$F$111,$T170))</f>
        <v>3.5485000000000002</v>
      </c>
      <c r="V170" s="152">
        <v>2.8660000000000001</v>
      </c>
      <c r="W170" s="152">
        <v>4.0999999999999996</v>
      </c>
      <c r="X170" s="152">
        <v>3.6</v>
      </c>
      <c r="Y170" s="152">
        <v>3.5950000000000002</v>
      </c>
      <c r="Z170" s="152">
        <v>3.2610000000000001</v>
      </c>
      <c r="AA170" s="152">
        <v>4.4969999999999999</v>
      </c>
      <c r="AB170" s="152">
        <v>3.7669999999999999</v>
      </c>
      <c r="AC170" s="152">
        <v>4</v>
      </c>
      <c r="AD170" s="152">
        <v>2.9329999999999998</v>
      </c>
      <c r="AE170" s="152">
        <v>4</v>
      </c>
      <c r="AF170" s="152">
        <v>3.35</v>
      </c>
      <c r="AG170" s="152">
        <v>3.5950000000000002</v>
      </c>
      <c r="AH170" s="152">
        <v>3.33</v>
      </c>
      <c r="AI170" s="152">
        <v>4.3600000000000003</v>
      </c>
      <c r="AJ170" s="152">
        <v>3.5939999999999999</v>
      </c>
      <c r="AK170" s="152">
        <v>3.863</v>
      </c>
      <c r="AL170" s="152">
        <f t="shared" si="29"/>
        <v>3.6763625056105251</v>
      </c>
      <c r="AM170" s="152">
        <f t="shared" si="30"/>
        <v>2.784167547791967</v>
      </c>
      <c r="AN170" s="152">
        <v>3.2926285318619124</v>
      </c>
      <c r="AO170" s="152">
        <v>2.9526494947768915</v>
      </c>
      <c r="AP170" s="152">
        <f t="shared" si="37"/>
        <v>7.4814999999999987</v>
      </c>
      <c r="AQ170" s="152"/>
      <c r="AR170" s="152"/>
      <c r="AS170" s="153">
        <f t="shared" si="31"/>
        <v>154</v>
      </c>
      <c r="AT170" s="153">
        <f t="shared" si="32"/>
        <v>1</v>
      </c>
      <c r="AU170" s="153">
        <f t="shared" si="33"/>
        <v>0</v>
      </c>
      <c r="AV170" s="153">
        <f t="shared" si="34"/>
        <v>0</v>
      </c>
      <c r="BA170">
        <f t="shared" si="35"/>
        <v>3</v>
      </c>
    </row>
    <row r="171" spans="2:53" x14ac:dyDescent="0.25">
      <c r="B171" s="155">
        <f t="shared" si="38"/>
        <v>42890.999305555553</v>
      </c>
      <c r="C171" s="155">
        <f t="shared" si="36"/>
        <v>42890.999305555553</v>
      </c>
      <c r="D171" s="152">
        <f t="shared" si="26"/>
        <v>3.35</v>
      </c>
      <c r="E171" s="152"/>
      <c r="F171" s="152"/>
      <c r="G171" s="152"/>
      <c r="H171" s="152" t="e">
        <f t="shared" si="27"/>
        <v>#N/A</v>
      </c>
      <c r="I171" s="152"/>
      <c r="J171" s="152" t="e">
        <f t="shared" si="28"/>
        <v>#N/A</v>
      </c>
      <c r="K171" s="152"/>
      <c r="L171" s="152"/>
      <c r="M171" s="152"/>
      <c r="N171" s="152"/>
      <c r="O171" s="152"/>
      <c r="P171" s="152"/>
      <c r="Q171" s="152"/>
      <c r="R171" s="152"/>
      <c r="S171" s="152"/>
      <c r="T171" s="153" cm="1">
        <f t="array" ref="T171">MATCH(1,(TDU_Info!$C$5:$C$111=$T$6)*(TDU_Info!$B$5:$B$111&lt;=$B171),0)</f>
        <v>103</v>
      </c>
      <c r="U171" s="152">
        <f>100*(INDEX(TDU_Info!$E$5:$E$111,$T171)/T$11+INDEX(TDU_Info!$F$5:$F$111,$T171))</f>
        <v>3.5485000000000002</v>
      </c>
      <c r="V171" s="152">
        <v>2.8660000000000001</v>
      </c>
      <c r="W171" s="152">
        <v>4.1230000000000002</v>
      </c>
      <c r="X171" s="152">
        <v>3.6</v>
      </c>
      <c r="Y171" s="152">
        <v>3.5950000000000002</v>
      </c>
      <c r="Z171" s="152">
        <v>3.2610000000000001</v>
      </c>
      <c r="AA171" s="152">
        <v>4.6020000000000003</v>
      </c>
      <c r="AB171" s="152">
        <v>3.7669999999999999</v>
      </c>
      <c r="AC171" s="152">
        <v>4</v>
      </c>
      <c r="AD171" s="152">
        <v>2.9329999999999998</v>
      </c>
      <c r="AE171" s="152">
        <v>4.1609999999999996</v>
      </c>
      <c r="AF171" s="152">
        <v>3.35</v>
      </c>
      <c r="AG171" s="152">
        <v>3.5950000000000002</v>
      </c>
      <c r="AH171" s="152">
        <v>3.33</v>
      </c>
      <c r="AI171" s="152">
        <v>4.3600000000000003</v>
      </c>
      <c r="AJ171" s="152">
        <v>3.5939999999999999</v>
      </c>
      <c r="AK171" s="152">
        <v>4</v>
      </c>
      <c r="AL171" s="152">
        <f t="shared" si="29"/>
        <v>3.6763625056105251</v>
      </c>
      <c r="AM171" s="152">
        <f t="shared" si="30"/>
        <v>2.784167547791967</v>
      </c>
      <c r="AN171" s="152">
        <v>3.298457912287557</v>
      </c>
      <c r="AO171" s="152">
        <v>2.9540843420774685</v>
      </c>
      <c r="AP171" s="152">
        <f t="shared" si="37"/>
        <v>7.4814999999999987</v>
      </c>
      <c r="AQ171" s="152"/>
      <c r="AR171" s="152"/>
      <c r="AS171" s="153">
        <f t="shared" si="31"/>
        <v>155</v>
      </c>
      <c r="AT171" s="153">
        <f t="shared" si="32"/>
        <v>1</v>
      </c>
      <c r="AU171" s="153">
        <f t="shared" si="33"/>
        <v>0</v>
      </c>
      <c r="AV171" s="153">
        <f t="shared" si="34"/>
        <v>0</v>
      </c>
      <c r="BA171">
        <f t="shared" si="35"/>
        <v>4</v>
      </c>
    </row>
    <row r="172" spans="2:53" x14ac:dyDescent="0.25">
      <c r="B172" s="155">
        <f t="shared" si="38"/>
        <v>42891.999305555553</v>
      </c>
      <c r="C172" s="155">
        <f t="shared" si="36"/>
        <v>42891.999305555553</v>
      </c>
      <c r="D172" s="152">
        <f t="shared" si="26"/>
        <v>3.35</v>
      </c>
      <c r="E172" s="152"/>
      <c r="F172" s="152"/>
      <c r="G172" s="152"/>
      <c r="H172" s="152" t="e">
        <f t="shared" si="27"/>
        <v>#N/A</v>
      </c>
      <c r="I172" s="152"/>
      <c r="J172" s="152" t="e">
        <f t="shared" si="28"/>
        <v>#N/A</v>
      </c>
      <c r="K172" s="152"/>
      <c r="L172" s="152"/>
      <c r="M172" s="152"/>
      <c r="N172" s="152"/>
      <c r="O172" s="152"/>
      <c r="P172" s="152"/>
      <c r="Q172" s="152"/>
      <c r="R172" s="152"/>
      <c r="S172" s="152"/>
      <c r="T172" s="153" cm="1">
        <f t="array" ref="T172">MATCH(1,(TDU_Info!$C$5:$C$111=$T$6)*(TDU_Info!$B$5:$B$111&lt;=$B172),0)</f>
        <v>103</v>
      </c>
      <c r="U172" s="152">
        <f>100*(INDEX(TDU_Info!$E$5:$E$111,$T172)/T$11+INDEX(TDU_Info!$F$5:$F$111,$T172))</f>
        <v>3.5485000000000002</v>
      </c>
      <c r="V172" s="152">
        <v>2.8660000000000001</v>
      </c>
      <c r="W172" s="152">
        <v>3.9180000000000001</v>
      </c>
      <c r="X172" s="152">
        <v>3.5950000000000002</v>
      </c>
      <c r="Y172" s="152">
        <v>3.4950000000000001</v>
      </c>
      <c r="Z172" s="152">
        <v>3.2610000000000001</v>
      </c>
      <c r="AA172" s="152">
        <v>4.2229999999999999</v>
      </c>
      <c r="AB172" s="152">
        <v>4</v>
      </c>
      <c r="AC172" s="152">
        <v>3.903</v>
      </c>
      <c r="AD172" s="152">
        <v>2.9329999999999998</v>
      </c>
      <c r="AE172" s="152">
        <v>3.956</v>
      </c>
      <c r="AF172" s="152">
        <v>3.35</v>
      </c>
      <c r="AG172" s="152">
        <v>3.4950000000000001</v>
      </c>
      <c r="AH172" s="152">
        <v>3.33</v>
      </c>
      <c r="AI172" s="152">
        <v>4.2629999999999999</v>
      </c>
      <c r="AJ172" s="152">
        <v>3.9940000000000002</v>
      </c>
      <c r="AK172" s="152">
        <v>3.903</v>
      </c>
      <c r="AL172" s="152">
        <f t="shared" si="29"/>
        <v>3.6763625056105251</v>
      </c>
      <c r="AM172" s="152">
        <f t="shared" si="30"/>
        <v>2.784167547791967</v>
      </c>
      <c r="AN172" s="152">
        <v>3.298433473751563</v>
      </c>
      <c r="AO172" s="152">
        <v>2.9544665120406393</v>
      </c>
      <c r="AP172" s="152">
        <f t="shared" si="37"/>
        <v>7.4814999999999987</v>
      </c>
      <c r="AQ172" s="152"/>
      <c r="AR172" s="152"/>
      <c r="AS172" s="153">
        <f t="shared" si="31"/>
        <v>156</v>
      </c>
      <c r="AT172" s="153">
        <f t="shared" si="32"/>
        <v>1</v>
      </c>
      <c r="AU172" s="153">
        <f t="shared" si="33"/>
        <v>0</v>
      </c>
      <c r="AV172" s="153">
        <f t="shared" si="34"/>
        <v>0</v>
      </c>
      <c r="BA172">
        <f t="shared" si="35"/>
        <v>5</v>
      </c>
    </row>
    <row r="173" spans="2:53" x14ac:dyDescent="0.25">
      <c r="B173" s="155">
        <f t="shared" si="38"/>
        <v>42892.999305555553</v>
      </c>
      <c r="C173" s="155">
        <f t="shared" si="36"/>
        <v>42892.999305555553</v>
      </c>
      <c r="D173" s="152">
        <f t="shared" si="26"/>
        <v>3.35</v>
      </c>
      <c r="E173" s="152"/>
      <c r="F173" s="152"/>
      <c r="G173" s="152"/>
      <c r="H173" s="152" t="e">
        <f t="shared" si="27"/>
        <v>#N/A</v>
      </c>
      <c r="I173" s="152"/>
      <c r="J173" s="152" t="e">
        <f t="shared" si="28"/>
        <v>#N/A</v>
      </c>
      <c r="K173" s="152"/>
      <c r="L173" s="152"/>
      <c r="M173" s="152"/>
      <c r="N173" s="152"/>
      <c r="O173" s="152"/>
      <c r="P173" s="152"/>
      <c r="Q173" s="152"/>
      <c r="R173" s="152"/>
      <c r="S173" s="152"/>
      <c r="T173" s="153" cm="1">
        <f t="array" ref="T173">MATCH(1,(TDU_Info!$C$5:$C$111=$T$6)*(TDU_Info!$B$5:$B$111&lt;=$B173),0)</f>
        <v>103</v>
      </c>
      <c r="U173" s="152">
        <f>100*(INDEX(TDU_Info!$E$5:$E$111,$T173)/T$11+INDEX(TDU_Info!$F$5:$F$111,$T173))</f>
        <v>3.5485000000000002</v>
      </c>
      <c r="V173" s="152">
        <v>2.8660000000000001</v>
      </c>
      <c r="W173" s="152">
        <v>3.9180000000000001</v>
      </c>
      <c r="X173" s="152">
        <v>3.5950000000000002</v>
      </c>
      <c r="Y173" s="152">
        <v>3.4950000000000001</v>
      </c>
      <c r="Z173" s="152">
        <v>3.2610000000000001</v>
      </c>
      <c r="AA173" s="152">
        <v>4.2229999999999999</v>
      </c>
      <c r="AB173" s="152">
        <v>4</v>
      </c>
      <c r="AC173" s="152">
        <v>3.903</v>
      </c>
      <c r="AD173" s="152">
        <v>2.9329999999999998</v>
      </c>
      <c r="AE173" s="152">
        <v>3.956</v>
      </c>
      <c r="AF173" s="152">
        <v>3.35</v>
      </c>
      <c r="AG173" s="152">
        <v>3.4950000000000001</v>
      </c>
      <c r="AH173" s="152">
        <v>3.33</v>
      </c>
      <c r="AI173" s="152">
        <v>4.2629999999999999</v>
      </c>
      <c r="AJ173" s="152">
        <v>3.9940000000000002</v>
      </c>
      <c r="AK173" s="152">
        <v>3.903</v>
      </c>
      <c r="AL173" s="152">
        <f t="shared" si="29"/>
        <v>3.6763625056105251</v>
      </c>
      <c r="AM173" s="152">
        <f t="shared" si="30"/>
        <v>2.784167547791967</v>
      </c>
      <c r="AN173" s="152">
        <v>3.3845784400156091</v>
      </c>
      <c r="AO173" s="152">
        <v>3.0293420937068829</v>
      </c>
      <c r="AP173" s="152">
        <f t="shared" si="37"/>
        <v>7.4814999999999987</v>
      </c>
      <c r="AQ173" s="152"/>
      <c r="AR173" s="152"/>
      <c r="AS173" s="153">
        <f t="shared" si="31"/>
        <v>157</v>
      </c>
      <c r="AT173" s="153">
        <f t="shared" si="32"/>
        <v>1</v>
      </c>
      <c r="AU173" s="153">
        <f t="shared" si="33"/>
        <v>0</v>
      </c>
      <c r="AV173" s="153">
        <f t="shared" si="34"/>
        <v>0</v>
      </c>
      <c r="BA173">
        <f t="shared" si="35"/>
        <v>6</v>
      </c>
    </row>
    <row r="174" spans="2:53" x14ac:dyDescent="0.25">
      <c r="B174" s="155">
        <f t="shared" si="38"/>
        <v>42893.999305555553</v>
      </c>
      <c r="C174" s="155">
        <f t="shared" si="36"/>
        <v>42893.999305555553</v>
      </c>
      <c r="D174" s="152">
        <f t="shared" si="26"/>
        <v>3.35</v>
      </c>
      <c r="E174" s="152"/>
      <c r="F174" s="152"/>
      <c r="G174" s="152"/>
      <c r="H174" s="152" t="e">
        <f t="shared" si="27"/>
        <v>#N/A</v>
      </c>
      <c r="I174" s="152"/>
      <c r="J174" s="152" t="e">
        <f t="shared" si="28"/>
        <v>#N/A</v>
      </c>
      <c r="K174" s="152"/>
      <c r="L174" s="152"/>
      <c r="M174" s="152"/>
      <c r="N174" s="152"/>
      <c r="O174" s="152"/>
      <c r="P174" s="152"/>
      <c r="Q174" s="152"/>
      <c r="R174" s="152"/>
      <c r="S174" s="152"/>
      <c r="T174" s="153" cm="1">
        <f t="array" ref="T174">MATCH(1,(TDU_Info!$C$5:$C$111=$T$6)*(TDU_Info!$B$5:$B$111&lt;=$B174),0)</f>
        <v>103</v>
      </c>
      <c r="U174" s="152">
        <f>100*(INDEX(TDU_Info!$E$5:$E$111,$T174)/T$11+INDEX(TDU_Info!$F$5:$F$111,$T174))</f>
        <v>3.5485000000000002</v>
      </c>
      <c r="V174" s="152">
        <v>3.0659999999999998</v>
      </c>
      <c r="W174" s="152">
        <v>3.9180000000000001</v>
      </c>
      <c r="X174" s="152">
        <v>3.5950000000000002</v>
      </c>
      <c r="Y174" s="152">
        <v>3.4950000000000001</v>
      </c>
      <c r="Z174" s="152">
        <v>3.2610000000000001</v>
      </c>
      <c r="AA174" s="152">
        <v>4.3230000000000004</v>
      </c>
      <c r="AB174" s="152">
        <v>4</v>
      </c>
      <c r="AC174" s="152">
        <v>4</v>
      </c>
      <c r="AD174" s="152">
        <v>3.133</v>
      </c>
      <c r="AE174" s="152">
        <v>3.8610000000000002</v>
      </c>
      <c r="AF174" s="152">
        <v>3.35</v>
      </c>
      <c r="AG174" s="152">
        <v>3.4950000000000001</v>
      </c>
      <c r="AH174" s="152">
        <v>3.33</v>
      </c>
      <c r="AI174" s="152">
        <v>4.3600000000000003</v>
      </c>
      <c r="AJ174" s="152">
        <v>3.9940000000000002</v>
      </c>
      <c r="AK174" s="152">
        <v>4</v>
      </c>
      <c r="AL174" s="152">
        <f t="shared" si="29"/>
        <v>3.6763625056105251</v>
      </c>
      <c r="AM174" s="152">
        <f t="shared" si="30"/>
        <v>2.784167547791967</v>
      </c>
      <c r="AN174" s="152">
        <v>3.3841915069714323</v>
      </c>
      <c r="AO174" s="152">
        <v>3.0287745729172579</v>
      </c>
      <c r="AP174" s="152">
        <f t="shared" si="37"/>
        <v>7.4814999999999987</v>
      </c>
      <c r="AQ174" s="152"/>
      <c r="AR174" s="152"/>
      <c r="AS174" s="153">
        <f t="shared" si="31"/>
        <v>158</v>
      </c>
      <c r="AT174" s="153">
        <f t="shared" si="32"/>
        <v>1</v>
      </c>
      <c r="AU174" s="153">
        <f t="shared" si="33"/>
        <v>0</v>
      </c>
      <c r="AV174" s="153">
        <f t="shared" si="34"/>
        <v>0</v>
      </c>
      <c r="BA174">
        <f t="shared" si="35"/>
        <v>7</v>
      </c>
    </row>
    <row r="175" spans="2:53" x14ac:dyDescent="0.25">
      <c r="B175" s="155">
        <f t="shared" si="38"/>
        <v>42894.999305555553</v>
      </c>
      <c r="C175" s="155">
        <f t="shared" si="36"/>
        <v>42894.999305555553</v>
      </c>
      <c r="D175" s="152">
        <f t="shared" si="26"/>
        <v>3.35</v>
      </c>
      <c r="E175" s="152"/>
      <c r="F175" s="152"/>
      <c r="G175" s="152"/>
      <c r="H175" s="152" t="e">
        <f t="shared" si="27"/>
        <v>#N/A</v>
      </c>
      <c r="I175" s="152"/>
      <c r="J175" s="152" t="e">
        <f t="shared" si="28"/>
        <v>#N/A</v>
      </c>
      <c r="K175" s="152"/>
      <c r="L175" s="152"/>
      <c r="M175" s="152"/>
      <c r="N175" s="152"/>
      <c r="O175" s="152"/>
      <c r="P175" s="152"/>
      <c r="Q175" s="152"/>
      <c r="R175" s="152"/>
      <c r="S175" s="152"/>
      <c r="T175" s="153" cm="1">
        <f t="array" ref="T175">MATCH(1,(TDU_Info!$C$5:$C$111=$T$6)*(TDU_Info!$B$5:$B$111&lt;=$B175),0)</f>
        <v>103</v>
      </c>
      <c r="U175" s="152">
        <f>100*(INDEX(TDU_Info!$E$5:$E$111,$T175)/T$11+INDEX(TDU_Info!$F$5:$F$111,$T175))</f>
        <v>3.5485000000000002</v>
      </c>
      <c r="V175" s="152">
        <v>3.0659999999999998</v>
      </c>
      <c r="W175" s="152">
        <v>3.9180000000000001</v>
      </c>
      <c r="X175" s="152">
        <v>3.5950000000000002</v>
      </c>
      <c r="Y175" s="152">
        <v>3.4950000000000001</v>
      </c>
      <c r="Z175" s="152">
        <v>3.2610000000000001</v>
      </c>
      <c r="AA175" s="152">
        <v>4.3230000000000004</v>
      </c>
      <c r="AB175" s="152">
        <v>4</v>
      </c>
      <c r="AC175" s="152">
        <v>4</v>
      </c>
      <c r="AD175" s="152">
        <v>3.133</v>
      </c>
      <c r="AE175" s="152">
        <v>3.8610000000000002</v>
      </c>
      <c r="AF175" s="152">
        <v>3.35</v>
      </c>
      <c r="AG175" s="152">
        <v>3.4950000000000001</v>
      </c>
      <c r="AH175" s="152">
        <v>3.33</v>
      </c>
      <c r="AI175" s="152">
        <v>4.3600000000000003</v>
      </c>
      <c r="AJ175" s="152">
        <v>3.9630000000000001</v>
      </c>
      <c r="AK175" s="152">
        <v>3.9630000000000001</v>
      </c>
      <c r="AL175" s="152">
        <f t="shared" si="29"/>
        <v>3.6763625056105251</v>
      </c>
      <c r="AM175" s="152">
        <f t="shared" si="30"/>
        <v>2.784167547791967</v>
      </c>
      <c r="AN175" s="152">
        <v>3.3784442708964342</v>
      </c>
      <c r="AO175" s="152">
        <v>3.0265662674105416</v>
      </c>
      <c r="AP175" s="152">
        <f t="shared" si="37"/>
        <v>7.4814999999999987</v>
      </c>
      <c r="AQ175" s="152"/>
      <c r="AR175" s="152"/>
      <c r="AS175" s="153">
        <f t="shared" si="31"/>
        <v>159</v>
      </c>
      <c r="AT175" s="153">
        <f t="shared" si="32"/>
        <v>1</v>
      </c>
      <c r="AU175" s="153">
        <f t="shared" si="33"/>
        <v>0</v>
      </c>
      <c r="AV175" s="153">
        <f t="shared" si="34"/>
        <v>0</v>
      </c>
      <c r="BA175">
        <f t="shared" si="35"/>
        <v>8</v>
      </c>
    </row>
    <row r="176" spans="2:53" x14ac:dyDescent="0.25">
      <c r="B176" s="155">
        <f t="shared" si="38"/>
        <v>42895.999305555553</v>
      </c>
      <c r="C176" s="155">
        <f t="shared" si="36"/>
        <v>42895.999305555553</v>
      </c>
      <c r="D176" s="152">
        <f t="shared" si="26"/>
        <v>3.35</v>
      </c>
      <c r="E176" s="152"/>
      <c r="F176" s="152"/>
      <c r="G176" s="152"/>
      <c r="H176" s="152" t="e">
        <f t="shared" si="27"/>
        <v>#N/A</v>
      </c>
      <c r="I176" s="152"/>
      <c r="J176" s="152" t="e">
        <f t="shared" si="28"/>
        <v>#N/A</v>
      </c>
      <c r="K176" s="152"/>
      <c r="L176" s="152"/>
      <c r="M176" s="152"/>
      <c r="N176" s="152"/>
      <c r="O176" s="152"/>
      <c r="P176" s="152"/>
      <c r="Q176" s="152"/>
      <c r="R176" s="152"/>
      <c r="S176" s="152"/>
      <c r="T176" s="153" cm="1">
        <f t="array" ref="T176">MATCH(1,(TDU_Info!$C$5:$C$111=$T$6)*(TDU_Info!$B$5:$B$111&lt;=$B176),0)</f>
        <v>103</v>
      </c>
      <c r="U176" s="152">
        <f>100*(INDEX(TDU_Info!$E$5:$E$111,$T176)/T$11+INDEX(TDU_Info!$F$5:$F$111,$T176))</f>
        <v>3.5485000000000002</v>
      </c>
      <c r="V176" s="152">
        <v>3.0659999999999998</v>
      </c>
      <c r="W176" s="152">
        <v>3.9180000000000001</v>
      </c>
      <c r="X176" s="152">
        <v>3.5950000000000002</v>
      </c>
      <c r="Y176" s="152">
        <v>3.4950000000000001</v>
      </c>
      <c r="Z176" s="152">
        <v>3.2610000000000001</v>
      </c>
      <c r="AA176" s="152">
        <v>4.3230000000000004</v>
      </c>
      <c r="AB176" s="152">
        <v>4.0999999999999996</v>
      </c>
      <c r="AC176" s="152">
        <v>4.0030000000000001</v>
      </c>
      <c r="AD176" s="152">
        <v>3.133</v>
      </c>
      <c r="AE176" s="152">
        <v>3.8610000000000002</v>
      </c>
      <c r="AF176" s="152">
        <v>3.35</v>
      </c>
      <c r="AG176" s="152">
        <v>3.4950000000000001</v>
      </c>
      <c r="AH176" s="152">
        <v>3.33</v>
      </c>
      <c r="AI176" s="152">
        <v>4.3600000000000003</v>
      </c>
      <c r="AJ176" s="152">
        <v>3.9630000000000001</v>
      </c>
      <c r="AK176" s="152">
        <v>3.9630000000000001</v>
      </c>
      <c r="AL176" s="152">
        <f t="shared" si="29"/>
        <v>3.6763625056105251</v>
      </c>
      <c r="AM176" s="152">
        <f t="shared" si="30"/>
        <v>2.784167547791967</v>
      </c>
      <c r="AN176" s="152">
        <v>3.3776770404419114</v>
      </c>
      <c r="AO176" s="152">
        <v>3.0237373740647375</v>
      </c>
      <c r="AP176" s="152">
        <f t="shared" si="37"/>
        <v>7.4814999999999987</v>
      </c>
      <c r="AQ176" s="152"/>
      <c r="AR176" s="152"/>
      <c r="AS176" s="153">
        <f t="shared" si="31"/>
        <v>160</v>
      </c>
      <c r="AT176" s="153">
        <f t="shared" si="32"/>
        <v>1</v>
      </c>
      <c r="AU176" s="153">
        <f t="shared" si="33"/>
        <v>0</v>
      </c>
      <c r="AV176" s="153">
        <f t="shared" si="34"/>
        <v>0</v>
      </c>
      <c r="BA176">
        <f t="shared" si="35"/>
        <v>9</v>
      </c>
    </row>
    <row r="177" spans="2:53" x14ac:dyDescent="0.25">
      <c r="B177" s="155">
        <f t="shared" si="38"/>
        <v>42896.999305555553</v>
      </c>
      <c r="C177" s="155">
        <f t="shared" si="36"/>
        <v>42896.999305555553</v>
      </c>
      <c r="D177" s="152">
        <f t="shared" si="26"/>
        <v>3.1</v>
      </c>
      <c r="E177" s="152"/>
      <c r="F177" s="152"/>
      <c r="G177" s="152"/>
      <c r="H177" s="152" t="e">
        <f t="shared" si="27"/>
        <v>#N/A</v>
      </c>
      <c r="I177" s="152"/>
      <c r="J177" s="152" t="e">
        <f t="shared" si="28"/>
        <v>#N/A</v>
      </c>
      <c r="K177" s="152"/>
      <c r="L177" s="152"/>
      <c r="M177" s="152"/>
      <c r="N177" s="152"/>
      <c r="O177" s="152"/>
      <c r="P177" s="152"/>
      <c r="Q177" s="152"/>
      <c r="R177" s="152"/>
      <c r="S177" s="152"/>
      <c r="T177" s="153" cm="1">
        <f t="array" ref="T177">MATCH(1,(TDU_Info!$C$5:$C$111=$T$6)*(TDU_Info!$B$5:$B$111&lt;=$B177),0)</f>
        <v>103</v>
      </c>
      <c r="U177" s="152">
        <f>100*(INDEX(TDU_Info!$E$5:$E$111,$T177)/T$11+INDEX(TDU_Info!$F$5:$F$111,$T177))</f>
        <v>3.5485000000000002</v>
      </c>
      <c r="V177" s="152">
        <v>3.0659999999999998</v>
      </c>
      <c r="W177" s="152">
        <v>3.9180000000000001</v>
      </c>
      <c r="X177" s="152">
        <v>3.1</v>
      </c>
      <c r="Y177" s="152">
        <v>3.4950000000000001</v>
      </c>
      <c r="Z177" s="152">
        <v>3.2610000000000001</v>
      </c>
      <c r="AA177" s="152">
        <v>4.3230000000000004</v>
      </c>
      <c r="AB177" s="152">
        <v>2.9249999999999998</v>
      </c>
      <c r="AC177" s="152">
        <v>4.0030000000000001</v>
      </c>
      <c r="AD177" s="152">
        <v>3.133</v>
      </c>
      <c r="AE177" s="152">
        <v>3.8610000000000002</v>
      </c>
      <c r="AF177" s="152">
        <v>3.1</v>
      </c>
      <c r="AG177" s="152">
        <v>3.4950000000000001</v>
      </c>
      <c r="AH177" s="152">
        <v>3.33</v>
      </c>
      <c r="AI177" s="152">
        <v>4.3600000000000003</v>
      </c>
      <c r="AJ177" s="152">
        <v>2.7130000000000001</v>
      </c>
      <c r="AK177" s="152">
        <v>3.9630000000000001</v>
      </c>
      <c r="AL177" s="152">
        <f t="shared" si="29"/>
        <v>3.6763625056105251</v>
      </c>
      <c r="AM177" s="152">
        <f t="shared" si="30"/>
        <v>2.784167547791967</v>
      </c>
      <c r="AN177" s="152">
        <v>3.3768198776533103</v>
      </c>
      <c r="AO177" s="152">
        <v>3.0236495462506787</v>
      </c>
      <c r="AP177" s="152">
        <f t="shared" si="37"/>
        <v>7.4814999999999987</v>
      </c>
      <c r="AQ177" s="152"/>
      <c r="AR177" s="152"/>
      <c r="AS177" s="153">
        <f t="shared" si="31"/>
        <v>161</v>
      </c>
      <c r="AT177" s="153">
        <f t="shared" si="32"/>
        <v>1</v>
      </c>
      <c r="AU177" s="153">
        <f t="shared" si="33"/>
        <v>0</v>
      </c>
      <c r="AV177" s="153">
        <f t="shared" si="34"/>
        <v>0</v>
      </c>
      <c r="BA177">
        <f t="shared" si="35"/>
        <v>10</v>
      </c>
    </row>
    <row r="178" spans="2:53" x14ac:dyDescent="0.25">
      <c r="B178" s="155">
        <f t="shared" si="38"/>
        <v>42897.999305555553</v>
      </c>
      <c r="C178" s="155">
        <f t="shared" si="36"/>
        <v>42897.999305555553</v>
      </c>
      <c r="D178" s="152">
        <f t="shared" si="26"/>
        <v>3.1</v>
      </c>
      <c r="E178" s="152"/>
      <c r="F178" s="152"/>
      <c r="G178" s="152"/>
      <c r="H178" s="152" t="e">
        <f t="shared" si="27"/>
        <v>#N/A</v>
      </c>
      <c r="I178" s="152"/>
      <c r="J178" s="152" t="e">
        <f t="shared" si="28"/>
        <v>#N/A</v>
      </c>
      <c r="K178" s="152"/>
      <c r="L178" s="152"/>
      <c r="M178" s="152"/>
      <c r="N178" s="152"/>
      <c r="O178" s="152"/>
      <c r="P178" s="152"/>
      <c r="Q178" s="152"/>
      <c r="R178" s="152"/>
      <c r="S178" s="152"/>
      <c r="T178" s="153" cm="1">
        <f t="array" ref="T178">MATCH(1,(TDU_Info!$C$5:$C$111=$T$6)*(TDU_Info!$B$5:$B$111&lt;=$B178),0)</f>
        <v>103</v>
      </c>
      <c r="U178" s="152">
        <f>100*(INDEX(TDU_Info!$E$5:$E$111,$T178)/T$11+INDEX(TDU_Info!$F$5:$F$111,$T178))</f>
        <v>3.5485000000000002</v>
      </c>
      <c r="V178" s="152">
        <v>3.0659999999999998</v>
      </c>
      <c r="W178" s="152">
        <v>3.9180000000000001</v>
      </c>
      <c r="X178" s="152">
        <v>3.1</v>
      </c>
      <c r="Y178" s="152">
        <v>3.4950000000000001</v>
      </c>
      <c r="Z178" s="152">
        <v>3.2610000000000001</v>
      </c>
      <c r="AA178" s="152">
        <v>4.3230000000000004</v>
      </c>
      <c r="AB178" s="152">
        <v>2.9249999999999998</v>
      </c>
      <c r="AC178" s="152">
        <v>4.0030000000000001</v>
      </c>
      <c r="AD178" s="152">
        <v>3.133</v>
      </c>
      <c r="AE178" s="152">
        <v>3.8610000000000002</v>
      </c>
      <c r="AF178" s="152">
        <v>3.1</v>
      </c>
      <c r="AG178" s="152">
        <v>3.4950000000000001</v>
      </c>
      <c r="AH178" s="152">
        <v>3.33</v>
      </c>
      <c r="AI178" s="152">
        <v>4.3600000000000003</v>
      </c>
      <c r="AJ178" s="152">
        <v>2.7130000000000001</v>
      </c>
      <c r="AK178" s="152">
        <v>3.9630000000000001</v>
      </c>
      <c r="AL178" s="152">
        <f t="shared" si="29"/>
        <v>3.6763625056105251</v>
      </c>
      <c r="AM178" s="152">
        <f t="shared" si="30"/>
        <v>2.784167547791967</v>
      </c>
      <c r="AN178" s="152">
        <v>3.3780624559536703</v>
      </c>
      <c r="AO178" s="152">
        <v>3.0243205075358857</v>
      </c>
      <c r="AP178" s="152">
        <f t="shared" si="37"/>
        <v>7.4814999999999987</v>
      </c>
      <c r="AQ178" s="152"/>
      <c r="AR178" s="152"/>
      <c r="AS178" s="153">
        <f t="shared" si="31"/>
        <v>162</v>
      </c>
      <c r="AT178" s="153">
        <f t="shared" si="32"/>
        <v>1</v>
      </c>
      <c r="AU178" s="153">
        <f t="shared" si="33"/>
        <v>0</v>
      </c>
      <c r="AV178" s="153">
        <f t="shared" si="34"/>
        <v>0</v>
      </c>
      <c r="BA178">
        <f t="shared" si="35"/>
        <v>11</v>
      </c>
    </row>
    <row r="179" spans="2:53" x14ac:dyDescent="0.25">
      <c r="B179" s="155">
        <f t="shared" si="38"/>
        <v>42898.999305555553</v>
      </c>
      <c r="C179" s="155">
        <f t="shared" si="36"/>
        <v>42898.999305555553</v>
      </c>
      <c r="D179" s="152">
        <f t="shared" si="26"/>
        <v>3.1</v>
      </c>
      <c r="E179" s="152"/>
      <c r="F179" s="152"/>
      <c r="G179" s="152"/>
      <c r="H179" s="152" t="e">
        <f t="shared" si="27"/>
        <v>#N/A</v>
      </c>
      <c r="I179" s="152"/>
      <c r="J179" s="152" t="e">
        <f t="shared" si="28"/>
        <v>#N/A</v>
      </c>
      <c r="K179" s="152"/>
      <c r="L179" s="152"/>
      <c r="M179" s="152"/>
      <c r="N179" s="152"/>
      <c r="O179" s="152"/>
      <c r="P179" s="152"/>
      <c r="Q179" s="152"/>
      <c r="R179" s="152"/>
      <c r="S179" s="152"/>
      <c r="T179" s="153" cm="1">
        <f t="array" ref="T179">MATCH(1,(TDU_Info!$C$5:$C$111=$T$6)*(TDU_Info!$B$5:$B$111&lt;=$B179),0)</f>
        <v>103</v>
      </c>
      <c r="U179" s="152">
        <f>100*(INDEX(TDU_Info!$E$5:$E$111,$T179)/T$11+INDEX(TDU_Info!$F$5:$F$111,$T179))</f>
        <v>3.5485000000000002</v>
      </c>
      <c r="V179" s="152">
        <v>3.0659999999999998</v>
      </c>
      <c r="W179" s="152">
        <v>3.9180000000000001</v>
      </c>
      <c r="X179" s="152">
        <v>3.1</v>
      </c>
      <c r="Y179" s="152">
        <v>3.4950000000000001</v>
      </c>
      <c r="Z179" s="152">
        <v>3.2610000000000001</v>
      </c>
      <c r="AA179" s="152">
        <v>4.3230000000000004</v>
      </c>
      <c r="AB179" s="152">
        <v>2.9249999999999998</v>
      </c>
      <c r="AC179" s="152">
        <v>4.0030000000000001</v>
      </c>
      <c r="AD179" s="152">
        <v>3.133</v>
      </c>
      <c r="AE179" s="152">
        <v>3.8610000000000002</v>
      </c>
      <c r="AF179" s="152">
        <v>3.1</v>
      </c>
      <c r="AG179" s="152">
        <v>3.4950000000000001</v>
      </c>
      <c r="AH179" s="152">
        <v>3.33</v>
      </c>
      <c r="AI179" s="152">
        <v>4.3600000000000003</v>
      </c>
      <c r="AJ179" s="152">
        <v>2.7130000000000001</v>
      </c>
      <c r="AK179" s="152">
        <v>4.0030000000000001</v>
      </c>
      <c r="AL179" s="152">
        <f t="shared" si="29"/>
        <v>3.6763625056105251</v>
      </c>
      <c r="AM179" s="152">
        <f t="shared" si="30"/>
        <v>2.784167547791967</v>
      </c>
      <c r="AN179" s="152">
        <v>3.37693449007083</v>
      </c>
      <c r="AO179" s="152">
        <v>3.0250801252405144</v>
      </c>
      <c r="AP179" s="152">
        <f t="shared" si="37"/>
        <v>7.4814999999999987</v>
      </c>
      <c r="AQ179" s="152"/>
      <c r="AR179" s="152"/>
      <c r="AS179" s="153">
        <f t="shared" si="31"/>
        <v>163</v>
      </c>
      <c r="AT179" s="153">
        <f t="shared" si="32"/>
        <v>1</v>
      </c>
      <c r="AU179" s="153">
        <f t="shared" si="33"/>
        <v>0</v>
      </c>
      <c r="AV179" s="153">
        <f t="shared" si="34"/>
        <v>0</v>
      </c>
      <c r="BA179">
        <f t="shared" si="35"/>
        <v>12</v>
      </c>
    </row>
    <row r="180" spans="2:53" x14ac:dyDescent="0.25">
      <c r="B180" s="155">
        <f t="shared" si="38"/>
        <v>42899.999305555553</v>
      </c>
      <c r="C180" s="155">
        <f t="shared" si="36"/>
        <v>42899.999305555553</v>
      </c>
      <c r="D180" s="152">
        <f t="shared" si="26"/>
        <v>3.35</v>
      </c>
      <c r="E180" s="152"/>
      <c r="F180" s="152"/>
      <c r="G180" s="152"/>
      <c r="H180" s="152" t="e">
        <f t="shared" si="27"/>
        <v>#N/A</v>
      </c>
      <c r="I180" s="152"/>
      <c r="J180" s="152" t="e">
        <f t="shared" si="28"/>
        <v>#N/A</v>
      </c>
      <c r="K180" s="152"/>
      <c r="L180" s="152"/>
      <c r="M180" s="152"/>
      <c r="N180" s="152"/>
      <c r="O180" s="152"/>
      <c r="P180" s="152"/>
      <c r="Q180" s="152"/>
      <c r="R180" s="152"/>
      <c r="S180" s="152"/>
      <c r="T180" s="153" cm="1">
        <f t="array" ref="T180">MATCH(1,(TDU_Info!$C$5:$C$111=$T$6)*(TDU_Info!$B$5:$B$111&lt;=$B180),0)</f>
        <v>103</v>
      </c>
      <c r="U180" s="152">
        <f>100*(INDEX(TDU_Info!$E$5:$E$111,$T180)/T$11+INDEX(TDU_Info!$F$5:$F$111,$T180))</f>
        <v>3.5485000000000002</v>
      </c>
      <c r="V180" s="152">
        <v>3.0659999999999998</v>
      </c>
      <c r="W180" s="152">
        <v>3.9180000000000001</v>
      </c>
      <c r="X180" s="152">
        <v>3.6</v>
      </c>
      <c r="Y180" s="152">
        <v>3.5950000000000002</v>
      </c>
      <c r="Z180" s="152">
        <v>3.2610000000000001</v>
      </c>
      <c r="AA180" s="152">
        <v>4.423</v>
      </c>
      <c r="AB180" s="152">
        <v>4.0999999999999996</v>
      </c>
      <c r="AC180" s="152">
        <v>4.0030000000000001</v>
      </c>
      <c r="AD180" s="152">
        <v>3.133</v>
      </c>
      <c r="AE180" s="152">
        <v>3.8610000000000002</v>
      </c>
      <c r="AF180" s="152">
        <v>3.35</v>
      </c>
      <c r="AG180" s="152">
        <v>3.5950000000000002</v>
      </c>
      <c r="AH180" s="152">
        <v>3.33</v>
      </c>
      <c r="AI180" s="152">
        <v>4.3600000000000003</v>
      </c>
      <c r="AJ180" s="152">
        <v>3.9940000000000002</v>
      </c>
      <c r="AK180" s="152">
        <v>4.0030000000000001</v>
      </c>
      <c r="AL180" s="152">
        <f t="shared" si="29"/>
        <v>3.6763625056105251</v>
      </c>
      <c r="AM180" s="152">
        <f t="shared" si="30"/>
        <v>2.784167547791967</v>
      </c>
      <c r="AN180" s="152">
        <v>3.3738533915153246</v>
      </c>
      <c r="AO180" s="152">
        <v>3.0217192535121629</v>
      </c>
      <c r="AP180" s="152">
        <f t="shared" si="37"/>
        <v>7.4814999999999987</v>
      </c>
      <c r="AQ180" s="152"/>
      <c r="AR180" s="152"/>
      <c r="AS180" s="153">
        <f t="shared" si="31"/>
        <v>164</v>
      </c>
      <c r="AT180" s="153">
        <f t="shared" si="32"/>
        <v>1</v>
      </c>
      <c r="AU180" s="153">
        <f t="shared" si="33"/>
        <v>0</v>
      </c>
      <c r="AV180" s="153">
        <f t="shared" si="34"/>
        <v>0</v>
      </c>
      <c r="BA180">
        <f t="shared" si="35"/>
        <v>13</v>
      </c>
    </row>
    <row r="181" spans="2:53" x14ac:dyDescent="0.25">
      <c r="B181" s="155">
        <f t="shared" si="38"/>
        <v>42900.999305555553</v>
      </c>
      <c r="C181" s="155">
        <f t="shared" si="36"/>
        <v>42900.999305555553</v>
      </c>
      <c r="D181" s="152">
        <f t="shared" si="26"/>
        <v>3.35</v>
      </c>
      <c r="E181" s="152"/>
      <c r="F181" s="152"/>
      <c r="G181" s="152"/>
      <c r="H181" s="152" t="e">
        <f t="shared" si="27"/>
        <v>#N/A</v>
      </c>
      <c r="I181" s="152"/>
      <c r="J181" s="152" t="e">
        <f t="shared" si="28"/>
        <v>#N/A</v>
      </c>
      <c r="K181" s="152"/>
      <c r="L181" s="152"/>
      <c r="M181" s="152"/>
      <c r="N181" s="152"/>
      <c r="O181" s="152"/>
      <c r="P181" s="152"/>
      <c r="Q181" s="152"/>
      <c r="R181" s="152"/>
      <c r="S181" s="152"/>
      <c r="T181" s="153" cm="1">
        <f t="array" ref="T181">MATCH(1,(TDU_Info!$C$5:$C$111=$T$6)*(TDU_Info!$B$5:$B$111&lt;=$B181),0)</f>
        <v>103</v>
      </c>
      <c r="U181" s="152">
        <f>100*(INDEX(TDU_Info!$E$5:$E$111,$T181)/T$11+INDEX(TDU_Info!$F$5:$F$111,$T181))</f>
        <v>3.5485000000000002</v>
      </c>
      <c r="V181" s="152">
        <v>3.0659999999999998</v>
      </c>
      <c r="W181" s="152">
        <v>3.9180000000000001</v>
      </c>
      <c r="X181" s="152">
        <v>3.6</v>
      </c>
      <c r="Y181" s="152">
        <v>3.5950000000000002</v>
      </c>
      <c r="Z181" s="152">
        <v>3.2610000000000001</v>
      </c>
      <c r="AA181" s="152">
        <v>4.423</v>
      </c>
      <c r="AB181" s="152">
        <v>4.1029999999999998</v>
      </c>
      <c r="AC181" s="152">
        <v>4.0030000000000001</v>
      </c>
      <c r="AD181" s="152">
        <v>3.133</v>
      </c>
      <c r="AE181" s="152">
        <v>3.8610000000000002</v>
      </c>
      <c r="AF181" s="152">
        <v>3.35</v>
      </c>
      <c r="AG181" s="152">
        <v>3.5950000000000002</v>
      </c>
      <c r="AH181" s="152">
        <v>3.33</v>
      </c>
      <c r="AI181" s="152">
        <v>4.3600000000000003</v>
      </c>
      <c r="AJ181" s="152">
        <v>3.9940000000000002</v>
      </c>
      <c r="AK181" s="152">
        <v>4.0030000000000001</v>
      </c>
      <c r="AL181" s="152">
        <f t="shared" si="29"/>
        <v>3.6763625056105251</v>
      </c>
      <c r="AM181" s="152">
        <f t="shared" si="30"/>
        <v>2.784167547791967</v>
      </c>
      <c r="AN181" s="152">
        <v>3.3721115385629865</v>
      </c>
      <c r="AO181" s="152">
        <v>3.0240605775233704</v>
      </c>
      <c r="AP181" s="152">
        <f t="shared" si="37"/>
        <v>7.4814999999999987</v>
      </c>
      <c r="AQ181" s="152"/>
      <c r="AR181" s="152"/>
      <c r="AS181" s="153">
        <f t="shared" si="31"/>
        <v>165</v>
      </c>
      <c r="AT181" s="153">
        <f t="shared" si="32"/>
        <v>1</v>
      </c>
      <c r="AU181" s="153">
        <f t="shared" si="33"/>
        <v>0</v>
      </c>
      <c r="AV181" s="153">
        <f t="shared" si="34"/>
        <v>0</v>
      </c>
      <c r="BA181">
        <f t="shared" si="35"/>
        <v>14</v>
      </c>
    </row>
    <row r="182" spans="2:53" x14ac:dyDescent="0.25">
      <c r="B182" s="155">
        <f t="shared" si="38"/>
        <v>42901.999305555553</v>
      </c>
      <c r="C182" s="155">
        <f t="shared" si="36"/>
        <v>42901.999305555553</v>
      </c>
      <c r="D182" s="152">
        <f t="shared" si="26"/>
        <v>3.35</v>
      </c>
      <c r="E182" s="152"/>
      <c r="F182" s="152"/>
      <c r="G182" s="152"/>
      <c r="H182" s="152" t="e">
        <f t="shared" si="27"/>
        <v>#N/A</v>
      </c>
      <c r="I182" s="152"/>
      <c r="J182" s="152" t="e">
        <f t="shared" si="28"/>
        <v>#N/A</v>
      </c>
      <c r="K182" s="152"/>
      <c r="L182" s="152"/>
      <c r="M182" s="152"/>
      <c r="N182" s="152"/>
      <c r="O182" s="152"/>
      <c r="P182" s="152"/>
      <c r="Q182" s="152"/>
      <c r="R182" s="152"/>
      <c r="S182" s="152"/>
      <c r="T182" s="153" cm="1">
        <f t="array" ref="T182">MATCH(1,(TDU_Info!$C$5:$C$111=$T$6)*(TDU_Info!$B$5:$B$111&lt;=$B182),0)</f>
        <v>103</v>
      </c>
      <c r="U182" s="152">
        <f>100*(INDEX(TDU_Info!$E$5:$E$111,$T182)/T$11+INDEX(TDU_Info!$F$5:$F$111,$T182))</f>
        <v>3.5485000000000002</v>
      </c>
      <c r="V182" s="152">
        <v>3.0659999999999998</v>
      </c>
      <c r="W182" s="152">
        <v>3.9180000000000001</v>
      </c>
      <c r="X182" s="152">
        <v>3.6</v>
      </c>
      <c r="Y182" s="152">
        <v>3.5950000000000002</v>
      </c>
      <c r="Z182" s="152">
        <v>3.2610000000000001</v>
      </c>
      <c r="AA182" s="152">
        <v>4.423</v>
      </c>
      <c r="AB182" s="152">
        <v>4.1029999999999998</v>
      </c>
      <c r="AC182" s="152">
        <v>4.0030000000000001</v>
      </c>
      <c r="AD182" s="152">
        <v>3.133</v>
      </c>
      <c r="AE182" s="152">
        <v>3.8610000000000002</v>
      </c>
      <c r="AF182" s="152">
        <v>3.35</v>
      </c>
      <c r="AG182" s="152">
        <v>3.5950000000000002</v>
      </c>
      <c r="AH182" s="152">
        <v>3.33</v>
      </c>
      <c r="AI182" s="152">
        <v>4.3600000000000003</v>
      </c>
      <c r="AJ182" s="152">
        <v>3.9940000000000002</v>
      </c>
      <c r="AK182" s="152">
        <v>4.0030000000000001</v>
      </c>
      <c r="AL182" s="152">
        <f t="shared" si="29"/>
        <v>3.6763625056105251</v>
      </c>
      <c r="AM182" s="152">
        <f t="shared" si="30"/>
        <v>2.784167547791967</v>
      </c>
      <c r="AN182" s="152">
        <v>3.3715277314599787</v>
      </c>
      <c r="AO182" s="152">
        <v>3.0244450225756632</v>
      </c>
      <c r="AP182" s="152">
        <f t="shared" si="37"/>
        <v>7.4814999999999987</v>
      </c>
      <c r="AQ182" s="152"/>
      <c r="AR182" s="152"/>
      <c r="AS182" s="153">
        <f t="shared" si="31"/>
        <v>166</v>
      </c>
      <c r="AT182" s="153">
        <f t="shared" si="32"/>
        <v>1</v>
      </c>
      <c r="AU182" s="153">
        <f t="shared" si="33"/>
        <v>0</v>
      </c>
      <c r="AV182" s="153">
        <f t="shared" si="34"/>
        <v>0</v>
      </c>
      <c r="BA182">
        <f t="shared" si="35"/>
        <v>15</v>
      </c>
    </row>
    <row r="183" spans="2:53" x14ac:dyDescent="0.25">
      <c r="B183" s="155">
        <f t="shared" si="38"/>
        <v>42902.999305555553</v>
      </c>
      <c r="C183" s="155">
        <f t="shared" si="36"/>
        <v>42902.999305555553</v>
      </c>
      <c r="D183" s="152">
        <f t="shared" si="26"/>
        <v>3.35</v>
      </c>
      <c r="E183" s="152"/>
      <c r="F183" s="152"/>
      <c r="G183" s="152"/>
      <c r="H183" s="152" t="e">
        <f t="shared" si="27"/>
        <v>#N/A</v>
      </c>
      <c r="I183" s="152"/>
      <c r="J183" s="152" t="e">
        <f t="shared" si="28"/>
        <v>#N/A</v>
      </c>
      <c r="K183" s="152"/>
      <c r="L183" s="152"/>
      <c r="M183" s="152"/>
      <c r="N183" s="152"/>
      <c r="O183" s="152"/>
      <c r="P183" s="152"/>
      <c r="Q183" s="152"/>
      <c r="R183" s="152"/>
      <c r="S183" s="152"/>
      <c r="T183" s="153" cm="1">
        <f t="array" ref="T183">MATCH(1,(TDU_Info!$C$5:$C$111=$T$6)*(TDU_Info!$B$5:$B$111&lt;=$B183),0)</f>
        <v>103</v>
      </c>
      <c r="U183" s="152">
        <f>100*(INDEX(TDU_Info!$E$5:$E$111,$T183)/T$11+INDEX(TDU_Info!$F$5:$F$111,$T183))</f>
        <v>3.5485000000000002</v>
      </c>
      <c r="V183" s="152">
        <v>3.0720000000000001</v>
      </c>
      <c r="W183" s="152">
        <v>4.0179999999999998</v>
      </c>
      <c r="X183" s="152">
        <v>3.6</v>
      </c>
      <c r="Y183" s="152">
        <v>3.7949999999999999</v>
      </c>
      <c r="Z183" s="152">
        <v>3.2669999999999999</v>
      </c>
      <c r="AA183" s="152">
        <v>4.423</v>
      </c>
      <c r="AB183" s="152">
        <v>4.1029999999999998</v>
      </c>
      <c r="AC183" s="152">
        <v>4.0030000000000001</v>
      </c>
      <c r="AD183" s="152">
        <v>3.1360000000000001</v>
      </c>
      <c r="AE183" s="152">
        <v>3.8610000000000002</v>
      </c>
      <c r="AF183" s="152">
        <v>3.35</v>
      </c>
      <c r="AG183" s="152">
        <v>3.6</v>
      </c>
      <c r="AH183" s="152">
        <v>3.3330000000000002</v>
      </c>
      <c r="AI183" s="152">
        <v>4.3600000000000003</v>
      </c>
      <c r="AJ183" s="152">
        <v>3.9940000000000002</v>
      </c>
      <c r="AK183" s="152">
        <v>4.0030000000000001</v>
      </c>
      <c r="AL183" s="152">
        <f t="shared" si="29"/>
        <v>3.6763625056105251</v>
      </c>
      <c r="AM183" s="152">
        <f t="shared" si="30"/>
        <v>2.784167547791967</v>
      </c>
      <c r="AN183" s="152">
        <v>3.3718507578902059</v>
      </c>
      <c r="AO183" s="152">
        <v>3.0247890423315416</v>
      </c>
      <c r="AP183" s="152">
        <f t="shared" si="37"/>
        <v>7.4814999999999987</v>
      </c>
      <c r="AQ183" s="152"/>
      <c r="AR183" s="152"/>
      <c r="AS183" s="153">
        <f t="shared" si="31"/>
        <v>167</v>
      </c>
      <c r="AT183" s="153">
        <f t="shared" si="32"/>
        <v>0</v>
      </c>
      <c r="AU183" s="153">
        <f t="shared" si="33"/>
        <v>1</v>
      </c>
      <c r="AV183" s="153">
        <f t="shared" si="34"/>
        <v>0</v>
      </c>
      <c r="BA183">
        <f t="shared" si="35"/>
        <v>16</v>
      </c>
    </row>
    <row r="184" spans="2:53" x14ac:dyDescent="0.25">
      <c r="B184" s="155">
        <f t="shared" si="38"/>
        <v>42903.999305555553</v>
      </c>
      <c r="C184" s="155">
        <f t="shared" si="36"/>
        <v>42903.999305555553</v>
      </c>
      <c r="D184" s="152">
        <f t="shared" si="26"/>
        <v>3.35</v>
      </c>
      <c r="E184" s="152"/>
      <c r="F184" s="152"/>
      <c r="G184" s="152"/>
      <c r="H184" s="152" t="e">
        <f t="shared" si="27"/>
        <v>#N/A</v>
      </c>
      <c r="I184" s="152"/>
      <c r="J184" s="152" t="e">
        <f t="shared" si="28"/>
        <v>#N/A</v>
      </c>
      <c r="K184" s="152"/>
      <c r="L184" s="152"/>
      <c r="M184" s="152"/>
      <c r="N184" s="152"/>
      <c r="O184" s="152"/>
      <c r="P184" s="152"/>
      <c r="Q184" s="152"/>
      <c r="R184" s="152"/>
      <c r="S184" s="152"/>
      <c r="T184" s="153" cm="1">
        <f t="array" ref="T184">MATCH(1,(TDU_Info!$C$5:$C$111=$T$6)*(TDU_Info!$B$5:$B$111&lt;=$B184),0)</f>
        <v>103</v>
      </c>
      <c r="U184" s="152">
        <f>100*(INDEX(TDU_Info!$E$5:$E$111,$T184)/T$11+INDEX(TDU_Info!$F$5:$F$111,$T184))</f>
        <v>3.5485000000000002</v>
      </c>
      <c r="V184" s="152">
        <v>3.0720000000000001</v>
      </c>
      <c r="W184" s="152">
        <v>4.0179999999999998</v>
      </c>
      <c r="X184" s="152">
        <v>3.6</v>
      </c>
      <c r="Y184" s="152">
        <v>3.7949999999999999</v>
      </c>
      <c r="Z184" s="152">
        <v>3.2669999999999999</v>
      </c>
      <c r="AA184" s="152">
        <v>4.423</v>
      </c>
      <c r="AB184" s="152">
        <v>4.1029999999999998</v>
      </c>
      <c r="AC184" s="152">
        <v>4.0030000000000001</v>
      </c>
      <c r="AD184" s="152">
        <v>3.1360000000000001</v>
      </c>
      <c r="AE184" s="152">
        <v>3.8610000000000002</v>
      </c>
      <c r="AF184" s="152">
        <v>3.35</v>
      </c>
      <c r="AG184" s="152">
        <v>3.6</v>
      </c>
      <c r="AH184" s="152">
        <v>3.3330000000000002</v>
      </c>
      <c r="AI184" s="152">
        <v>4.3600000000000003</v>
      </c>
      <c r="AJ184" s="152">
        <v>3.9940000000000002</v>
      </c>
      <c r="AK184" s="152">
        <v>4.0030000000000001</v>
      </c>
      <c r="AL184" s="152">
        <f t="shared" si="29"/>
        <v>3.6763625056105251</v>
      </c>
      <c r="AM184" s="152">
        <f t="shared" si="30"/>
        <v>2.784167547791967</v>
      </c>
      <c r="AN184" s="152">
        <v>3.3724071183856723</v>
      </c>
      <c r="AO184" s="152">
        <v>3.0264921907038325</v>
      </c>
      <c r="AP184" s="152">
        <f t="shared" si="37"/>
        <v>7.4814999999999987</v>
      </c>
      <c r="AQ184" s="152"/>
      <c r="AR184" s="152"/>
      <c r="AS184" s="153">
        <f t="shared" si="31"/>
        <v>168</v>
      </c>
      <c r="AT184" s="153">
        <f t="shared" si="32"/>
        <v>0</v>
      </c>
      <c r="AU184" s="153">
        <f t="shared" si="33"/>
        <v>1</v>
      </c>
      <c r="AV184" s="153">
        <f t="shared" si="34"/>
        <v>0</v>
      </c>
      <c r="BA184">
        <f t="shared" si="35"/>
        <v>17</v>
      </c>
    </row>
    <row r="185" spans="2:53" x14ac:dyDescent="0.25">
      <c r="B185" s="155">
        <f t="shared" si="38"/>
        <v>42904.999305555553</v>
      </c>
      <c r="C185" s="155">
        <f t="shared" si="36"/>
        <v>42904.999305555553</v>
      </c>
      <c r="D185" s="152">
        <f t="shared" si="26"/>
        <v>3.35</v>
      </c>
      <c r="E185" s="152"/>
      <c r="F185" s="152"/>
      <c r="G185" s="152"/>
      <c r="H185" s="152" t="e">
        <f t="shared" si="27"/>
        <v>#N/A</v>
      </c>
      <c r="I185" s="152"/>
      <c r="J185" s="152" t="e">
        <f t="shared" si="28"/>
        <v>#N/A</v>
      </c>
      <c r="K185" s="152"/>
      <c r="L185" s="152"/>
      <c r="M185" s="152"/>
      <c r="N185" s="152"/>
      <c r="O185" s="152"/>
      <c r="P185" s="152"/>
      <c r="Q185" s="152"/>
      <c r="R185" s="152"/>
      <c r="S185" s="152"/>
      <c r="T185" s="153" cm="1">
        <f t="array" ref="T185">MATCH(1,(TDU_Info!$C$5:$C$111=$T$6)*(TDU_Info!$B$5:$B$111&lt;=$B185),0)</f>
        <v>103</v>
      </c>
      <c r="U185" s="152">
        <f>100*(INDEX(TDU_Info!$E$5:$E$111,$T185)/T$11+INDEX(TDU_Info!$F$5:$F$111,$T185))</f>
        <v>3.5485000000000002</v>
      </c>
      <c r="V185" s="152">
        <v>3.0720000000000001</v>
      </c>
      <c r="W185" s="152">
        <v>4.0179999999999998</v>
      </c>
      <c r="X185" s="152">
        <v>3.6</v>
      </c>
      <c r="Y185" s="152">
        <v>3.7949999999999999</v>
      </c>
      <c r="Z185" s="152">
        <v>3.2669999999999999</v>
      </c>
      <c r="AA185" s="152">
        <v>4.423</v>
      </c>
      <c r="AB185" s="152">
        <v>4.1029999999999998</v>
      </c>
      <c r="AC185" s="152">
        <v>4.0030000000000001</v>
      </c>
      <c r="AD185" s="152">
        <v>3.1360000000000001</v>
      </c>
      <c r="AE185" s="152">
        <v>3.8610000000000002</v>
      </c>
      <c r="AF185" s="152">
        <v>3.35</v>
      </c>
      <c r="AG185" s="152">
        <v>3.6</v>
      </c>
      <c r="AH185" s="152">
        <v>3.3330000000000002</v>
      </c>
      <c r="AI185" s="152">
        <v>4.3600000000000003</v>
      </c>
      <c r="AJ185" s="152">
        <v>3.9940000000000002</v>
      </c>
      <c r="AK185" s="152">
        <v>4.0030000000000001</v>
      </c>
      <c r="AL185" s="152">
        <f t="shared" si="29"/>
        <v>3.6763625056105251</v>
      </c>
      <c r="AM185" s="152">
        <f t="shared" si="30"/>
        <v>2.784167547791967</v>
      </c>
      <c r="AN185" s="152">
        <v>3.3737506008592213</v>
      </c>
      <c r="AO185" s="152">
        <v>3.0278385498877363</v>
      </c>
      <c r="AP185" s="152">
        <f t="shared" si="37"/>
        <v>7.4814999999999987</v>
      </c>
      <c r="AQ185" s="152"/>
      <c r="AR185" s="152"/>
      <c r="AS185" s="153">
        <f t="shared" si="31"/>
        <v>169</v>
      </c>
      <c r="AT185" s="153">
        <f t="shared" si="32"/>
        <v>0</v>
      </c>
      <c r="AU185" s="153">
        <f t="shared" si="33"/>
        <v>1</v>
      </c>
      <c r="AV185" s="153">
        <f t="shared" si="34"/>
        <v>0</v>
      </c>
      <c r="BA185">
        <f t="shared" si="35"/>
        <v>18</v>
      </c>
    </row>
    <row r="186" spans="2:53" x14ac:dyDescent="0.25">
      <c r="B186" s="155">
        <f t="shared" si="38"/>
        <v>42905.999305555553</v>
      </c>
      <c r="C186" s="155">
        <f t="shared" si="36"/>
        <v>42905.999305555553</v>
      </c>
      <c r="D186" s="152">
        <f t="shared" si="26"/>
        <v>3.35</v>
      </c>
      <c r="E186" s="152"/>
      <c r="F186" s="152"/>
      <c r="G186" s="152"/>
      <c r="H186" s="152" t="e">
        <f t="shared" si="27"/>
        <v>#N/A</v>
      </c>
      <c r="I186" s="152"/>
      <c r="J186" s="152" t="e">
        <f t="shared" si="28"/>
        <v>#N/A</v>
      </c>
      <c r="K186" s="152"/>
      <c r="L186" s="152"/>
      <c r="M186" s="152"/>
      <c r="N186" s="152"/>
      <c r="O186" s="152"/>
      <c r="P186" s="152"/>
      <c r="Q186" s="152"/>
      <c r="R186" s="152"/>
      <c r="S186" s="152"/>
      <c r="T186" s="153" cm="1">
        <f t="array" ref="T186">MATCH(1,(TDU_Info!$C$5:$C$111=$T$6)*(TDU_Info!$B$5:$B$111&lt;=$B186),0)</f>
        <v>103</v>
      </c>
      <c r="U186" s="152">
        <f>100*(INDEX(TDU_Info!$E$5:$E$111,$T186)/T$11+INDEX(TDU_Info!$F$5:$F$111,$T186))</f>
        <v>3.5485000000000002</v>
      </c>
      <c r="V186" s="152">
        <v>3.0720000000000001</v>
      </c>
      <c r="W186" s="152">
        <v>4.0179999999999998</v>
      </c>
      <c r="X186" s="152">
        <v>3.6</v>
      </c>
      <c r="Y186" s="152">
        <v>3.7949999999999999</v>
      </c>
      <c r="Z186" s="152">
        <v>3.2669999999999999</v>
      </c>
      <c r="AA186" s="152">
        <v>4.423</v>
      </c>
      <c r="AB186" s="152">
        <v>4.1029999999999998</v>
      </c>
      <c r="AC186" s="152">
        <v>4.0030000000000001</v>
      </c>
      <c r="AD186" s="152">
        <v>3.1360000000000001</v>
      </c>
      <c r="AE186" s="152">
        <v>3.8610000000000002</v>
      </c>
      <c r="AF186" s="152">
        <v>3.35</v>
      </c>
      <c r="AG186" s="152">
        <v>3.6</v>
      </c>
      <c r="AH186" s="152">
        <v>3.3330000000000002</v>
      </c>
      <c r="AI186" s="152">
        <v>4.3600000000000003</v>
      </c>
      <c r="AJ186" s="152">
        <v>3.9940000000000002</v>
      </c>
      <c r="AK186" s="152">
        <v>4.0030000000000001</v>
      </c>
      <c r="AL186" s="152">
        <f t="shared" si="29"/>
        <v>3.6763625056105251</v>
      </c>
      <c r="AM186" s="152">
        <f t="shared" si="30"/>
        <v>2.784167547791967</v>
      </c>
      <c r="AN186" s="152">
        <v>3.375171816287708</v>
      </c>
      <c r="AO186" s="152">
        <v>3.0315340470496293</v>
      </c>
      <c r="AP186" s="152">
        <f t="shared" si="37"/>
        <v>7.4814999999999987</v>
      </c>
      <c r="AQ186" s="152"/>
      <c r="AR186" s="152"/>
      <c r="AS186" s="153">
        <f t="shared" si="31"/>
        <v>170</v>
      </c>
      <c r="AT186" s="153">
        <f t="shared" si="32"/>
        <v>0</v>
      </c>
      <c r="AU186" s="153">
        <f t="shared" si="33"/>
        <v>1</v>
      </c>
      <c r="AV186" s="153">
        <f t="shared" si="34"/>
        <v>0</v>
      </c>
      <c r="BA186">
        <f t="shared" si="35"/>
        <v>19</v>
      </c>
    </row>
    <row r="187" spans="2:53" x14ac:dyDescent="0.25">
      <c r="B187" s="155">
        <f t="shared" si="38"/>
        <v>42906.999305555553</v>
      </c>
      <c r="C187" s="155">
        <f t="shared" si="36"/>
        <v>42906.999305555553</v>
      </c>
      <c r="D187" s="152">
        <f t="shared" si="26"/>
        <v>3.35</v>
      </c>
      <c r="E187" s="152"/>
      <c r="F187" s="152"/>
      <c r="G187" s="152"/>
      <c r="H187" s="152" t="e">
        <f t="shared" si="27"/>
        <v>#N/A</v>
      </c>
      <c r="I187" s="152"/>
      <c r="J187" s="152" t="e">
        <f t="shared" si="28"/>
        <v>#N/A</v>
      </c>
      <c r="K187" s="152"/>
      <c r="L187" s="152"/>
      <c r="M187" s="152"/>
      <c r="N187" s="152"/>
      <c r="O187" s="152"/>
      <c r="P187" s="152"/>
      <c r="Q187" s="152"/>
      <c r="R187" s="152"/>
      <c r="S187" s="152"/>
      <c r="T187" s="153" cm="1">
        <f t="array" ref="T187">MATCH(1,(TDU_Info!$C$5:$C$111=$T$6)*(TDU_Info!$B$5:$B$111&lt;=$B187),0)</f>
        <v>103</v>
      </c>
      <c r="U187" s="152">
        <f>100*(INDEX(TDU_Info!$E$5:$E$111,$T187)/T$11+INDEX(TDU_Info!$F$5:$F$111,$T187))</f>
        <v>3.5485000000000002</v>
      </c>
      <c r="V187" s="152">
        <v>3.0720000000000001</v>
      </c>
      <c r="W187" s="152">
        <v>4.0179999999999998</v>
      </c>
      <c r="X187" s="152">
        <v>3.6</v>
      </c>
      <c r="Y187" s="152">
        <v>3.7949999999999999</v>
      </c>
      <c r="Z187" s="152">
        <v>3.2669999999999999</v>
      </c>
      <c r="AA187" s="152">
        <v>4.423</v>
      </c>
      <c r="AB187" s="152">
        <v>4.1029999999999998</v>
      </c>
      <c r="AC187" s="152">
        <v>4.0030000000000001</v>
      </c>
      <c r="AD187" s="152">
        <v>3.1360000000000001</v>
      </c>
      <c r="AE187" s="152">
        <v>3.8610000000000002</v>
      </c>
      <c r="AF187" s="152">
        <v>3.35</v>
      </c>
      <c r="AG187" s="152">
        <v>3.6</v>
      </c>
      <c r="AH187" s="152">
        <v>3.3330000000000002</v>
      </c>
      <c r="AI187" s="152">
        <v>4.3600000000000003</v>
      </c>
      <c r="AJ187" s="152">
        <v>3.9940000000000002</v>
      </c>
      <c r="AK187" s="152">
        <v>4.0030000000000001</v>
      </c>
      <c r="AL187" s="152">
        <f t="shared" si="29"/>
        <v>3.6763625056105251</v>
      </c>
      <c r="AM187" s="152">
        <f t="shared" si="30"/>
        <v>2.784167547791967</v>
      </c>
      <c r="AN187" s="152">
        <v>3.3066508842715088</v>
      </c>
      <c r="AO187" s="152">
        <v>3.0271791373462165</v>
      </c>
      <c r="AP187" s="152">
        <f t="shared" si="37"/>
        <v>7.4814999999999987</v>
      </c>
      <c r="AQ187" s="152"/>
      <c r="AR187" s="152"/>
      <c r="AS187" s="153">
        <f t="shared" si="31"/>
        <v>171</v>
      </c>
      <c r="AT187" s="153">
        <f t="shared" si="32"/>
        <v>0</v>
      </c>
      <c r="AU187" s="153">
        <f t="shared" si="33"/>
        <v>1</v>
      </c>
      <c r="AV187" s="153">
        <f t="shared" si="34"/>
        <v>0</v>
      </c>
      <c r="BA187">
        <f t="shared" si="35"/>
        <v>20</v>
      </c>
    </row>
    <row r="188" spans="2:53" x14ac:dyDescent="0.25">
      <c r="B188" s="155">
        <f t="shared" si="38"/>
        <v>42907.999305555553</v>
      </c>
      <c r="C188" s="155">
        <f t="shared" si="36"/>
        <v>42907.999305555553</v>
      </c>
      <c r="D188" s="152">
        <f t="shared" si="26"/>
        <v>3.35</v>
      </c>
      <c r="E188" s="152"/>
      <c r="F188" s="152"/>
      <c r="G188" s="152"/>
      <c r="H188" s="152" t="e">
        <f t="shared" si="27"/>
        <v>#N/A</v>
      </c>
      <c r="I188" s="152"/>
      <c r="J188" s="152" t="e">
        <f t="shared" si="28"/>
        <v>#N/A</v>
      </c>
      <c r="K188" s="152"/>
      <c r="L188" s="152"/>
      <c r="M188" s="152"/>
      <c r="N188" s="152"/>
      <c r="O188" s="152"/>
      <c r="P188" s="152"/>
      <c r="Q188" s="152"/>
      <c r="R188" s="152"/>
      <c r="S188" s="152"/>
      <c r="T188" s="153" cm="1">
        <f t="array" ref="T188">MATCH(1,(TDU_Info!$C$5:$C$111=$T$6)*(TDU_Info!$B$5:$B$111&lt;=$B188),0)</f>
        <v>103</v>
      </c>
      <c r="U188" s="152">
        <f>100*(INDEX(TDU_Info!$E$5:$E$111,$T188)/T$11+INDEX(TDU_Info!$F$5:$F$111,$T188))</f>
        <v>3.5485000000000002</v>
      </c>
      <c r="V188" s="152">
        <v>3.0720000000000001</v>
      </c>
      <c r="W188" s="152">
        <v>4.0179999999999998</v>
      </c>
      <c r="X188" s="152">
        <v>3.6</v>
      </c>
      <c r="Y188" s="152">
        <v>3.7949999999999999</v>
      </c>
      <c r="Z188" s="152">
        <v>3.2669999999999999</v>
      </c>
      <c r="AA188" s="152">
        <v>4.423</v>
      </c>
      <c r="AB188" s="152">
        <v>4.1029999999999998</v>
      </c>
      <c r="AC188" s="152">
        <v>4.0030000000000001</v>
      </c>
      <c r="AD188" s="152">
        <v>3.1360000000000001</v>
      </c>
      <c r="AE188" s="152">
        <v>3.8610000000000002</v>
      </c>
      <c r="AF188" s="152">
        <v>3.35</v>
      </c>
      <c r="AG188" s="152">
        <v>3.6</v>
      </c>
      <c r="AH188" s="152">
        <v>3.3330000000000002</v>
      </c>
      <c r="AI188" s="152">
        <v>4.3600000000000003</v>
      </c>
      <c r="AJ188" s="152">
        <v>3.9940000000000002</v>
      </c>
      <c r="AK188" s="152">
        <v>4.0030000000000001</v>
      </c>
      <c r="AL188" s="152">
        <f t="shared" si="29"/>
        <v>3.6763625056105251</v>
      </c>
      <c r="AM188" s="152">
        <f t="shared" si="30"/>
        <v>2.784167547791967</v>
      </c>
      <c r="AN188" s="152">
        <v>3.3051072386957281</v>
      </c>
      <c r="AO188" s="152">
        <v>3.0270960146661339</v>
      </c>
      <c r="AP188" s="152">
        <f t="shared" si="37"/>
        <v>7.4814999999999987</v>
      </c>
      <c r="AQ188" s="152"/>
      <c r="AR188" s="152"/>
      <c r="AS188" s="153">
        <f t="shared" si="31"/>
        <v>172</v>
      </c>
      <c r="AT188" s="153">
        <f t="shared" si="32"/>
        <v>0</v>
      </c>
      <c r="AU188" s="153">
        <f t="shared" si="33"/>
        <v>1</v>
      </c>
      <c r="AV188" s="153">
        <f t="shared" si="34"/>
        <v>0</v>
      </c>
      <c r="BA188">
        <f t="shared" si="35"/>
        <v>21</v>
      </c>
    </row>
    <row r="189" spans="2:53" x14ac:dyDescent="0.25">
      <c r="B189" s="155">
        <f t="shared" si="38"/>
        <v>42908.999305555553</v>
      </c>
      <c r="C189" s="155">
        <f t="shared" si="36"/>
        <v>42908.999305555553</v>
      </c>
      <c r="D189" s="152">
        <f t="shared" si="26"/>
        <v>3.35</v>
      </c>
      <c r="E189" s="152"/>
      <c r="F189" s="152"/>
      <c r="G189" s="152"/>
      <c r="H189" s="152" t="e">
        <f t="shared" si="27"/>
        <v>#N/A</v>
      </c>
      <c r="I189" s="152"/>
      <c r="J189" s="152" t="e">
        <f t="shared" si="28"/>
        <v>#N/A</v>
      </c>
      <c r="K189" s="152"/>
      <c r="L189" s="152"/>
      <c r="M189" s="152"/>
      <c r="N189" s="152"/>
      <c r="O189" s="152"/>
      <c r="P189" s="152"/>
      <c r="Q189" s="152"/>
      <c r="R189" s="152"/>
      <c r="S189" s="152"/>
      <c r="T189" s="153" cm="1">
        <f t="array" ref="T189">MATCH(1,(TDU_Info!$C$5:$C$111=$T$6)*(TDU_Info!$B$5:$B$111&lt;=$B189),0)</f>
        <v>103</v>
      </c>
      <c r="U189" s="152">
        <f>100*(INDEX(TDU_Info!$E$5:$E$111,$T189)/T$11+INDEX(TDU_Info!$F$5:$F$111,$T189))</f>
        <v>3.5485000000000002</v>
      </c>
      <c r="V189" s="152">
        <v>3.0720000000000001</v>
      </c>
      <c r="W189" s="152">
        <v>4.0179999999999998</v>
      </c>
      <c r="X189" s="152">
        <v>3.6</v>
      </c>
      <c r="Y189" s="152">
        <v>3.7949999999999999</v>
      </c>
      <c r="Z189" s="152">
        <v>3.2669999999999999</v>
      </c>
      <c r="AA189" s="152">
        <v>4.423</v>
      </c>
      <c r="AB189" s="152">
        <v>4.1029999999999998</v>
      </c>
      <c r="AC189" s="152">
        <v>4.0030000000000001</v>
      </c>
      <c r="AD189" s="152">
        <v>3.1360000000000001</v>
      </c>
      <c r="AE189" s="152">
        <v>3.8610000000000002</v>
      </c>
      <c r="AF189" s="152">
        <v>3.35</v>
      </c>
      <c r="AG189" s="152">
        <v>3.6</v>
      </c>
      <c r="AH189" s="152">
        <v>3.3330000000000002</v>
      </c>
      <c r="AI189" s="152">
        <v>4.3600000000000003</v>
      </c>
      <c r="AJ189" s="152">
        <v>3.9940000000000002</v>
      </c>
      <c r="AK189" s="152">
        <v>4.0030000000000001</v>
      </c>
      <c r="AL189" s="152">
        <f t="shared" si="29"/>
        <v>3.6763625056105251</v>
      </c>
      <c r="AM189" s="152">
        <f t="shared" si="30"/>
        <v>2.784167547791967</v>
      </c>
      <c r="AN189" s="152">
        <v>3.3065140028952236</v>
      </c>
      <c r="AO189" s="152">
        <v>3.0293409874056465</v>
      </c>
      <c r="AP189" s="152">
        <f t="shared" si="37"/>
        <v>7.4814999999999987</v>
      </c>
      <c r="AQ189" s="152"/>
      <c r="AR189" s="152"/>
      <c r="AS189" s="153">
        <f t="shared" si="31"/>
        <v>173</v>
      </c>
      <c r="AT189" s="153">
        <f t="shared" si="32"/>
        <v>0</v>
      </c>
      <c r="AU189" s="153">
        <f t="shared" si="33"/>
        <v>1</v>
      </c>
      <c r="AV189" s="153">
        <f t="shared" si="34"/>
        <v>0</v>
      </c>
      <c r="BA189">
        <f t="shared" si="35"/>
        <v>22</v>
      </c>
    </row>
    <row r="190" spans="2:53" x14ac:dyDescent="0.25">
      <c r="B190" s="155">
        <f t="shared" si="38"/>
        <v>42909.999305555553</v>
      </c>
      <c r="C190" s="155">
        <f t="shared" si="36"/>
        <v>42909.999305555553</v>
      </c>
      <c r="D190" s="152">
        <f t="shared" si="26"/>
        <v>3.35</v>
      </c>
      <c r="E190" s="152"/>
      <c r="F190" s="152"/>
      <c r="G190" s="152"/>
      <c r="H190" s="152" t="e">
        <f t="shared" si="27"/>
        <v>#N/A</v>
      </c>
      <c r="I190" s="152"/>
      <c r="J190" s="152" t="e">
        <f t="shared" si="28"/>
        <v>#N/A</v>
      </c>
      <c r="K190" s="152"/>
      <c r="L190" s="152"/>
      <c r="M190" s="152"/>
      <c r="N190" s="152"/>
      <c r="O190" s="152"/>
      <c r="P190" s="152"/>
      <c r="Q190" s="152"/>
      <c r="R190" s="152"/>
      <c r="S190" s="152"/>
      <c r="T190" s="153" cm="1">
        <f t="array" ref="T190">MATCH(1,(TDU_Info!$C$5:$C$111=$T$6)*(TDU_Info!$B$5:$B$111&lt;=$B190),0)</f>
        <v>103</v>
      </c>
      <c r="U190" s="152">
        <f>100*(INDEX(TDU_Info!$E$5:$E$111,$T190)/T$11+INDEX(TDU_Info!$F$5:$F$111,$T190))</f>
        <v>3.5485000000000002</v>
      </c>
      <c r="V190" s="152">
        <v>3.0720000000000001</v>
      </c>
      <c r="W190" s="152">
        <v>4.0179999999999998</v>
      </c>
      <c r="X190" s="152">
        <v>3.6</v>
      </c>
      <c r="Y190" s="152">
        <v>3.7949999999999999</v>
      </c>
      <c r="Z190" s="152">
        <v>3.2669999999999999</v>
      </c>
      <c r="AA190" s="152">
        <v>4.423</v>
      </c>
      <c r="AB190" s="152">
        <v>4.1029999999999998</v>
      </c>
      <c r="AC190" s="152">
        <v>4.0030000000000001</v>
      </c>
      <c r="AD190" s="152">
        <v>3.1360000000000001</v>
      </c>
      <c r="AE190" s="152">
        <v>3.8610000000000002</v>
      </c>
      <c r="AF190" s="152">
        <v>3.35</v>
      </c>
      <c r="AG190" s="152">
        <v>3.6</v>
      </c>
      <c r="AH190" s="152">
        <v>3.3330000000000002</v>
      </c>
      <c r="AI190" s="152">
        <v>4.3600000000000003</v>
      </c>
      <c r="AJ190" s="152">
        <v>3.9940000000000002</v>
      </c>
      <c r="AK190" s="152">
        <v>4.0030000000000001</v>
      </c>
      <c r="AL190" s="152">
        <f t="shared" si="29"/>
        <v>3.6763625056105251</v>
      </c>
      <c r="AM190" s="152">
        <f t="shared" si="30"/>
        <v>2.784167547791967</v>
      </c>
      <c r="AN190" s="152">
        <v>3.3059719137928179</v>
      </c>
      <c r="AO190" s="152">
        <v>3.0292843200646504</v>
      </c>
      <c r="AP190" s="152">
        <f t="shared" si="37"/>
        <v>7.4814999999999987</v>
      </c>
      <c r="AQ190" s="152"/>
      <c r="AR190" s="152"/>
      <c r="AS190" s="153">
        <f t="shared" si="31"/>
        <v>174</v>
      </c>
      <c r="AT190" s="153">
        <f t="shared" si="32"/>
        <v>0</v>
      </c>
      <c r="AU190" s="153">
        <f t="shared" si="33"/>
        <v>1</v>
      </c>
      <c r="AV190" s="153">
        <f t="shared" si="34"/>
        <v>0</v>
      </c>
      <c r="BA190">
        <f t="shared" si="35"/>
        <v>23</v>
      </c>
    </row>
    <row r="191" spans="2:53" x14ac:dyDescent="0.25">
      <c r="B191" s="155">
        <f t="shared" si="38"/>
        <v>42910.999305555553</v>
      </c>
      <c r="C191" s="155">
        <f t="shared" si="36"/>
        <v>42910.999305555553</v>
      </c>
      <c r="D191" s="152">
        <f t="shared" si="26"/>
        <v>3.35</v>
      </c>
      <c r="E191" s="152"/>
      <c r="F191" s="152"/>
      <c r="G191" s="152"/>
      <c r="H191" s="152" t="e">
        <f t="shared" si="27"/>
        <v>#N/A</v>
      </c>
      <c r="I191" s="152"/>
      <c r="J191" s="152" t="e">
        <f t="shared" si="28"/>
        <v>#N/A</v>
      </c>
      <c r="K191" s="152"/>
      <c r="L191" s="152"/>
      <c r="M191" s="152"/>
      <c r="N191" s="152"/>
      <c r="O191" s="152"/>
      <c r="P191" s="152"/>
      <c r="Q191" s="152"/>
      <c r="R191" s="152"/>
      <c r="S191" s="152"/>
      <c r="T191" s="153" cm="1">
        <f t="array" ref="T191">MATCH(1,(TDU_Info!$C$5:$C$111=$T$6)*(TDU_Info!$B$5:$B$111&lt;=$B191),0)</f>
        <v>103</v>
      </c>
      <c r="U191" s="152">
        <f>100*(INDEX(TDU_Info!$E$5:$E$111,$T191)/T$11+INDEX(TDU_Info!$F$5:$F$111,$T191))</f>
        <v>3.5485000000000002</v>
      </c>
      <c r="V191" s="152">
        <v>3.0720000000000001</v>
      </c>
      <c r="W191" s="152">
        <v>4.0179999999999998</v>
      </c>
      <c r="X191" s="152">
        <v>3.6</v>
      </c>
      <c r="Y191" s="152">
        <v>3.7949999999999999</v>
      </c>
      <c r="Z191" s="152">
        <v>3.2669999999999999</v>
      </c>
      <c r="AA191" s="152">
        <v>4.423</v>
      </c>
      <c r="AB191" s="152">
        <v>4.1029999999999998</v>
      </c>
      <c r="AC191" s="152">
        <v>4.0030000000000001</v>
      </c>
      <c r="AD191" s="152">
        <v>3.1360000000000001</v>
      </c>
      <c r="AE191" s="152">
        <v>3.8610000000000002</v>
      </c>
      <c r="AF191" s="152">
        <v>3.35</v>
      </c>
      <c r="AG191" s="152">
        <v>3.6</v>
      </c>
      <c r="AH191" s="152">
        <v>3.3330000000000002</v>
      </c>
      <c r="AI191" s="152">
        <v>4.3600000000000003</v>
      </c>
      <c r="AJ191" s="152">
        <v>3.9940000000000002</v>
      </c>
      <c r="AK191" s="152">
        <v>4.0030000000000001</v>
      </c>
      <c r="AL191" s="152">
        <f t="shared" si="29"/>
        <v>3.6763625056105251</v>
      </c>
      <c r="AM191" s="152">
        <f t="shared" si="30"/>
        <v>2.784167547791967</v>
      </c>
      <c r="AN191" s="152">
        <v>3.3044547555676247</v>
      </c>
      <c r="AO191" s="152">
        <v>3.0249230832673759</v>
      </c>
      <c r="AP191" s="152">
        <f t="shared" si="37"/>
        <v>7.4814999999999987</v>
      </c>
      <c r="AQ191" s="152"/>
      <c r="AR191" s="152"/>
      <c r="AS191" s="153">
        <f t="shared" si="31"/>
        <v>175</v>
      </c>
      <c r="AT191" s="153">
        <f t="shared" si="32"/>
        <v>0</v>
      </c>
      <c r="AU191" s="153">
        <f t="shared" si="33"/>
        <v>1</v>
      </c>
      <c r="AV191" s="153">
        <f t="shared" si="34"/>
        <v>0</v>
      </c>
      <c r="BA191">
        <f t="shared" si="35"/>
        <v>24</v>
      </c>
    </row>
    <row r="192" spans="2:53" x14ac:dyDescent="0.25">
      <c r="B192" s="155">
        <f t="shared" si="38"/>
        <v>42911.999305555553</v>
      </c>
      <c r="C192" s="155">
        <f t="shared" si="36"/>
        <v>42911.999305555553</v>
      </c>
      <c r="D192" s="152">
        <f t="shared" si="26"/>
        <v>3.35</v>
      </c>
      <c r="E192" s="152"/>
      <c r="F192" s="152"/>
      <c r="G192" s="152"/>
      <c r="H192" s="152" t="e">
        <f t="shared" si="27"/>
        <v>#N/A</v>
      </c>
      <c r="I192" s="152"/>
      <c r="J192" s="152" t="e">
        <f t="shared" si="28"/>
        <v>#N/A</v>
      </c>
      <c r="K192" s="152"/>
      <c r="L192" s="152"/>
      <c r="M192" s="152"/>
      <c r="N192" s="152"/>
      <c r="O192" s="152"/>
      <c r="P192" s="152"/>
      <c r="Q192" s="152"/>
      <c r="R192" s="152"/>
      <c r="S192" s="152"/>
      <c r="T192" s="153" cm="1">
        <f t="array" ref="T192">MATCH(1,(TDU_Info!$C$5:$C$111=$T$6)*(TDU_Info!$B$5:$B$111&lt;=$B192),0)</f>
        <v>103</v>
      </c>
      <c r="U192" s="152">
        <f>100*(INDEX(TDU_Info!$E$5:$E$111,$T192)/T$11+INDEX(TDU_Info!$F$5:$F$111,$T192))</f>
        <v>3.5485000000000002</v>
      </c>
      <c r="V192" s="152">
        <v>3.0720000000000001</v>
      </c>
      <c r="W192" s="152">
        <v>4.0179999999999998</v>
      </c>
      <c r="X192" s="152">
        <v>3.6</v>
      </c>
      <c r="Y192" s="152">
        <v>3.7949999999999999</v>
      </c>
      <c r="Z192" s="152">
        <v>3.2669999999999999</v>
      </c>
      <c r="AA192" s="152">
        <v>4.423</v>
      </c>
      <c r="AB192" s="152">
        <v>4.1029999999999998</v>
      </c>
      <c r="AC192" s="152">
        <v>4.0030000000000001</v>
      </c>
      <c r="AD192" s="152">
        <v>3.1360000000000001</v>
      </c>
      <c r="AE192" s="152">
        <v>3.8610000000000002</v>
      </c>
      <c r="AF192" s="152">
        <v>3.35</v>
      </c>
      <c r="AG192" s="152">
        <v>3.6</v>
      </c>
      <c r="AH192" s="152">
        <v>3.3330000000000002</v>
      </c>
      <c r="AI192" s="152">
        <v>4.3600000000000003</v>
      </c>
      <c r="AJ192" s="152">
        <v>3.9940000000000002</v>
      </c>
      <c r="AK192" s="152">
        <v>4.0030000000000001</v>
      </c>
      <c r="AL192" s="152">
        <f t="shared" si="29"/>
        <v>3.6763625056105251</v>
      </c>
      <c r="AM192" s="152">
        <f t="shared" si="30"/>
        <v>2.784167547791967</v>
      </c>
      <c r="AN192" s="152">
        <v>3.3047877141167303</v>
      </c>
      <c r="AO192" s="152">
        <v>3.0255246322251717</v>
      </c>
      <c r="AP192" s="152">
        <f t="shared" si="37"/>
        <v>7.4814999999999987</v>
      </c>
      <c r="AQ192" s="152"/>
      <c r="AR192" s="152"/>
      <c r="AS192" s="153">
        <f t="shared" si="31"/>
        <v>176</v>
      </c>
      <c r="AT192" s="153">
        <f t="shared" si="32"/>
        <v>0</v>
      </c>
      <c r="AU192" s="153">
        <f t="shared" si="33"/>
        <v>1</v>
      </c>
      <c r="AV192" s="153">
        <f t="shared" si="34"/>
        <v>0</v>
      </c>
      <c r="BA192">
        <f t="shared" si="35"/>
        <v>25</v>
      </c>
    </row>
    <row r="193" spans="2:53" x14ac:dyDescent="0.25">
      <c r="B193" s="155">
        <f t="shared" si="38"/>
        <v>42912.999305555553</v>
      </c>
      <c r="C193" s="155">
        <f t="shared" si="36"/>
        <v>42912.999305555553</v>
      </c>
      <c r="D193" s="152">
        <f t="shared" si="26"/>
        <v>3.35</v>
      </c>
      <c r="E193" s="152"/>
      <c r="F193" s="152"/>
      <c r="G193" s="152"/>
      <c r="H193" s="152" t="e">
        <f t="shared" si="27"/>
        <v>#N/A</v>
      </c>
      <c r="I193" s="152"/>
      <c r="J193" s="152" t="e">
        <f t="shared" si="28"/>
        <v>#N/A</v>
      </c>
      <c r="K193" s="152"/>
      <c r="L193" s="152"/>
      <c r="M193" s="152"/>
      <c r="N193" s="152"/>
      <c r="O193" s="152"/>
      <c r="P193" s="152"/>
      <c r="Q193" s="152"/>
      <c r="R193" s="152"/>
      <c r="S193" s="152"/>
      <c r="T193" s="153" cm="1">
        <f t="array" ref="T193">MATCH(1,(TDU_Info!$C$5:$C$111=$T$6)*(TDU_Info!$B$5:$B$111&lt;=$B193),0)</f>
        <v>103</v>
      </c>
      <c r="U193" s="152">
        <f>100*(INDEX(TDU_Info!$E$5:$E$111,$T193)/T$11+INDEX(TDU_Info!$F$5:$F$111,$T193))</f>
        <v>3.5485000000000002</v>
      </c>
      <c r="V193" s="152">
        <v>3.0720000000000001</v>
      </c>
      <c r="W193" s="152">
        <v>4.0179999999999998</v>
      </c>
      <c r="X193" s="152">
        <v>3.6</v>
      </c>
      <c r="Y193" s="152">
        <v>3.7949999999999999</v>
      </c>
      <c r="Z193" s="152">
        <v>3.2669999999999999</v>
      </c>
      <c r="AA193" s="152">
        <v>4.423</v>
      </c>
      <c r="AB193" s="152">
        <v>4.1029999999999998</v>
      </c>
      <c r="AC193" s="152">
        <v>4.0030000000000001</v>
      </c>
      <c r="AD193" s="152">
        <v>3.1360000000000001</v>
      </c>
      <c r="AE193" s="152">
        <v>3.8610000000000002</v>
      </c>
      <c r="AF193" s="152">
        <v>3.35</v>
      </c>
      <c r="AG193" s="152">
        <v>3.6</v>
      </c>
      <c r="AH193" s="152">
        <v>3.3330000000000002</v>
      </c>
      <c r="AI193" s="152">
        <v>4.3600000000000003</v>
      </c>
      <c r="AJ193" s="152">
        <v>3.9940000000000002</v>
      </c>
      <c r="AK193" s="152">
        <v>4.0030000000000001</v>
      </c>
      <c r="AL193" s="152">
        <f t="shared" si="29"/>
        <v>3.6763625056105251</v>
      </c>
      <c r="AM193" s="152">
        <f t="shared" si="30"/>
        <v>2.784167547791967</v>
      </c>
      <c r="AN193" s="152">
        <v>3.3062051020541805</v>
      </c>
      <c r="AO193" s="152">
        <v>3.0271698014816621</v>
      </c>
      <c r="AP193" s="152">
        <f t="shared" si="37"/>
        <v>7.4814999999999987</v>
      </c>
      <c r="AQ193" s="152"/>
      <c r="AR193" s="152"/>
      <c r="AS193" s="153">
        <f t="shared" si="31"/>
        <v>177</v>
      </c>
      <c r="AT193" s="153">
        <f t="shared" si="32"/>
        <v>0</v>
      </c>
      <c r="AU193" s="153">
        <f t="shared" si="33"/>
        <v>1</v>
      </c>
      <c r="AV193" s="153">
        <f t="shared" si="34"/>
        <v>0</v>
      </c>
      <c r="BA193">
        <f t="shared" si="35"/>
        <v>26</v>
      </c>
    </row>
    <row r="194" spans="2:53" x14ac:dyDescent="0.25">
      <c r="B194" s="155">
        <f t="shared" si="38"/>
        <v>42913.999305555553</v>
      </c>
      <c r="C194" s="155">
        <f t="shared" si="36"/>
        <v>42913.999305555553</v>
      </c>
      <c r="D194" s="152">
        <f t="shared" si="26"/>
        <v>3.35</v>
      </c>
      <c r="E194" s="152"/>
      <c r="F194" s="152"/>
      <c r="G194" s="152"/>
      <c r="H194" s="152" t="e">
        <f t="shared" si="27"/>
        <v>#N/A</v>
      </c>
      <c r="I194" s="152"/>
      <c r="J194" s="152" t="e">
        <f t="shared" si="28"/>
        <v>#N/A</v>
      </c>
      <c r="K194" s="152"/>
      <c r="L194" s="152"/>
      <c r="M194" s="152"/>
      <c r="N194" s="152"/>
      <c r="O194" s="152"/>
      <c r="P194" s="152"/>
      <c r="Q194" s="152"/>
      <c r="R194" s="152"/>
      <c r="S194" s="152"/>
      <c r="T194" s="153" cm="1">
        <f t="array" ref="T194">MATCH(1,(TDU_Info!$C$5:$C$111=$T$6)*(TDU_Info!$B$5:$B$111&lt;=$B194),0)</f>
        <v>103</v>
      </c>
      <c r="U194" s="152">
        <f>100*(INDEX(TDU_Info!$E$5:$E$111,$T194)/T$11+INDEX(TDU_Info!$F$5:$F$111,$T194))</f>
        <v>3.5485000000000002</v>
      </c>
      <c r="V194" s="152">
        <v>3.0720000000000001</v>
      </c>
      <c r="W194" s="152">
        <v>4.0179999999999998</v>
      </c>
      <c r="X194" s="152">
        <v>3.6</v>
      </c>
      <c r="Y194" s="152">
        <v>3.7949999999999999</v>
      </c>
      <c r="Z194" s="152">
        <v>3.2669999999999999</v>
      </c>
      <c r="AA194" s="152">
        <v>4.423</v>
      </c>
      <c r="AB194" s="152">
        <v>4.1029999999999998</v>
      </c>
      <c r="AC194" s="152">
        <v>4.0030000000000001</v>
      </c>
      <c r="AD194" s="152">
        <v>3.1360000000000001</v>
      </c>
      <c r="AE194" s="152">
        <v>3.8610000000000002</v>
      </c>
      <c r="AF194" s="152">
        <v>3.35</v>
      </c>
      <c r="AG194" s="152">
        <v>3.6</v>
      </c>
      <c r="AH194" s="152">
        <v>3.3330000000000002</v>
      </c>
      <c r="AI194" s="152">
        <v>4.3600000000000003</v>
      </c>
      <c r="AJ194" s="152">
        <v>3.9940000000000002</v>
      </c>
      <c r="AK194" s="152">
        <v>4.0030000000000001</v>
      </c>
      <c r="AL194" s="152">
        <f t="shared" si="29"/>
        <v>3.6763625056105251</v>
      </c>
      <c r="AM194" s="152">
        <f t="shared" si="30"/>
        <v>2.784167547791967</v>
      </c>
      <c r="AN194" s="152">
        <v>3.3042820504124477</v>
      </c>
      <c r="AO194" s="152">
        <v>3.0260998084344752</v>
      </c>
      <c r="AP194" s="152">
        <f t="shared" si="37"/>
        <v>7.4814999999999987</v>
      </c>
      <c r="AQ194" s="152"/>
      <c r="AR194" s="152"/>
      <c r="AS194" s="153">
        <f t="shared" si="31"/>
        <v>178</v>
      </c>
      <c r="AT194" s="153">
        <f t="shared" si="32"/>
        <v>0</v>
      </c>
      <c r="AU194" s="153">
        <f t="shared" si="33"/>
        <v>1</v>
      </c>
      <c r="AV194" s="153">
        <f t="shared" si="34"/>
        <v>0</v>
      </c>
      <c r="BA194">
        <f t="shared" si="35"/>
        <v>27</v>
      </c>
    </row>
    <row r="195" spans="2:53" x14ac:dyDescent="0.25">
      <c r="B195" s="155">
        <f t="shared" si="38"/>
        <v>42914.999305555553</v>
      </c>
      <c r="C195" s="155">
        <f t="shared" si="36"/>
        <v>42914.999305555553</v>
      </c>
      <c r="D195" s="152">
        <f t="shared" si="26"/>
        <v>3.35</v>
      </c>
      <c r="E195" s="152"/>
      <c r="F195" s="152"/>
      <c r="G195" s="152"/>
      <c r="H195" s="152" t="e">
        <f t="shared" si="27"/>
        <v>#N/A</v>
      </c>
      <c r="I195" s="152"/>
      <c r="J195" s="152" t="e">
        <f t="shared" si="28"/>
        <v>#N/A</v>
      </c>
      <c r="K195" s="152"/>
      <c r="L195" s="152"/>
      <c r="M195" s="152"/>
      <c r="N195" s="152"/>
      <c r="O195" s="152"/>
      <c r="P195" s="152"/>
      <c r="Q195" s="152"/>
      <c r="R195" s="152"/>
      <c r="S195" s="152"/>
      <c r="T195" s="153" cm="1">
        <f t="array" ref="T195">MATCH(1,(TDU_Info!$C$5:$C$111=$T$6)*(TDU_Info!$B$5:$B$111&lt;=$B195),0)</f>
        <v>103</v>
      </c>
      <c r="U195" s="152">
        <f>100*(INDEX(TDU_Info!$E$5:$E$111,$T195)/T$11+INDEX(TDU_Info!$F$5:$F$111,$T195))</f>
        <v>3.5485000000000002</v>
      </c>
      <c r="V195" s="152">
        <v>3.0720000000000001</v>
      </c>
      <c r="W195" s="152">
        <v>4.0179999999999998</v>
      </c>
      <c r="X195" s="152">
        <v>3.6</v>
      </c>
      <c r="Y195" s="152">
        <v>3.7949999999999999</v>
      </c>
      <c r="Z195" s="152">
        <v>3.2669999999999999</v>
      </c>
      <c r="AA195" s="152">
        <v>4.423</v>
      </c>
      <c r="AB195" s="152">
        <v>4.1029999999999998</v>
      </c>
      <c r="AC195" s="152">
        <v>4.0030000000000001</v>
      </c>
      <c r="AD195" s="152">
        <v>3.1360000000000001</v>
      </c>
      <c r="AE195" s="152">
        <v>3.8610000000000002</v>
      </c>
      <c r="AF195" s="152">
        <v>3.35</v>
      </c>
      <c r="AG195" s="152">
        <v>3.6</v>
      </c>
      <c r="AH195" s="152">
        <v>3.3330000000000002</v>
      </c>
      <c r="AI195" s="152">
        <v>4.3600000000000003</v>
      </c>
      <c r="AJ195" s="152">
        <v>3.9940000000000002</v>
      </c>
      <c r="AK195" s="152">
        <v>4.0030000000000001</v>
      </c>
      <c r="AL195" s="152">
        <f t="shared" si="29"/>
        <v>3.6763625056105251</v>
      </c>
      <c r="AM195" s="152">
        <f t="shared" si="30"/>
        <v>2.784167547791967</v>
      </c>
      <c r="AN195" s="152">
        <v>3.3030811588347024</v>
      </c>
      <c r="AO195" s="152">
        <v>3.0259322868735046</v>
      </c>
      <c r="AP195" s="152">
        <f t="shared" si="37"/>
        <v>7.4814999999999987</v>
      </c>
      <c r="AQ195" s="152"/>
      <c r="AR195" s="152"/>
      <c r="AS195" s="153">
        <f t="shared" si="31"/>
        <v>179</v>
      </c>
      <c r="AT195" s="153">
        <f t="shared" si="32"/>
        <v>0</v>
      </c>
      <c r="AU195" s="153">
        <f t="shared" si="33"/>
        <v>1</v>
      </c>
      <c r="AV195" s="153">
        <f t="shared" si="34"/>
        <v>0</v>
      </c>
      <c r="BA195">
        <f t="shared" si="35"/>
        <v>28</v>
      </c>
    </row>
    <row r="196" spans="2:53" x14ac:dyDescent="0.25">
      <c r="B196" s="155">
        <f t="shared" si="38"/>
        <v>42915.999305555553</v>
      </c>
      <c r="C196" s="155">
        <f t="shared" si="36"/>
        <v>42915.999305555553</v>
      </c>
      <c r="D196" s="152">
        <f t="shared" si="26"/>
        <v>3.35</v>
      </c>
      <c r="E196" s="152"/>
      <c r="F196" s="152"/>
      <c r="G196" s="152"/>
      <c r="H196" s="152" t="e">
        <f t="shared" si="27"/>
        <v>#N/A</v>
      </c>
      <c r="I196" s="152"/>
      <c r="J196" s="152" t="e">
        <f t="shared" si="28"/>
        <v>#N/A</v>
      </c>
      <c r="K196" s="152"/>
      <c r="L196" s="152"/>
      <c r="M196" s="152"/>
      <c r="N196" s="152"/>
      <c r="O196" s="152"/>
      <c r="P196" s="152"/>
      <c r="Q196" s="152"/>
      <c r="R196" s="152"/>
      <c r="S196" s="152"/>
      <c r="T196" s="153" cm="1">
        <f t="array" ref="T196">MATCH(1,(TDU_Info!$C$5:$C$111=$T$6)*(TDU_Info!$B$5:$B$111&lt;=$B196),0)</f>
        <v>103</v>
      </c>
      <c r="U196" s="152">
        <f>100*(INDEX(TDU_Info!$E$5:$E$111,$T196)/T$11+INDEX(TDU_Info!$F$5:$F$111,$T196))</f>
        <v>3.5485000000000002</v>
      </c>
      <c r="V196" s="152">
        <v>3.0720000000000001</v>
      </c>
      <c r="W196" s="152">
        <v>4.0179999999999998</v>
      </c>
      <c r="X196" s="152">
        <v>3.6</v>
      </c>
      <c r="Y196" s="152">
        <v>3.7949999999999999</v>
      </c>
      <c r="Z196" s="152">
        <v>3.2669999999999999</v>
      </c>
      <c r="AA196" s="152">
        <v>4.423</v>
      </c>
      <c r="AB196" s="152">
        <v>4.1029999999999998</v>
      </c>
      <c r="AC196" s="152">
        <v>4.0030000000000001</v>
      </c>
      <c r="AD196" s="152">
        <v>3.1360000000000001</v>
      </c>
      <c r="AE196" s="152">
        <v>3.8610000000000002</v>
      </c>
      <c r="AF196" s="152">
        <v>3.35</v>
      </c>
      <c r="AG196" s="152">
        <v>3.6</v>
      </c>
      <c r="AH196" s="152">
        <v>3.3330000000000002</v>
      </c>
      <c r="AI196" s="152">
        <v>4.3600000000000003</v>
      </c>
      <c r="AJ196" s="152">
        <v>3.9940000000000002</v>
      </c>
      <c r="AK196" s="152">
        <v>4.0030000000000001</v>
      </c>
      <c r="AL196" s="152">
        <f t="shared" si="29"/>
        <v>3.6763625056105251</v>
      </c>
      <c r="AM196" s="152">
        <f t="shared" si="30"/>
        <v>2.784167547791967</v>
      </c>
      <c r="AN196" s="152">
        <v>3.2998903809849591</v>
      </c>
      <c r="AO196" s="152">
        <v>3.0278241157819723</v>
      </c>
      <c r="AP196" s="152">
        <f t="shared" si="37"/>
        <v>7.4814999999999987</v>
      </c>
      <c r="AQ196" s="152"/>
      <c r="AR196" s="152"/>
      <c r="AS196" s="153">
        <f t="shared" si="31"/>
        <v>180</v>
      </c>
      <c r="AT196" s="153">
        <f t="shared" si="32"/>
        <v>0</v>
      </c>
      <c r="AU196" s="153">
        <f t="shared" si="33"/>
        <v>1</v>
      </c>
      <c r="AV196" s="153">
        <f t="shared" si="34"/>
        <v>0</v>
      </c>
      <c r="BA196">
        <f t="shared" si="35"/>
        <v>29</v>
      </c>
    </row>
    <row r="197" spans="2:53" x14ac:dyDescent="0.25">
      <c r="B197" s="155">
        <f t="shared" si="38"/>
        <v>42916.999305555553</v>
      </c>
      <c r="C197" s="155">
        <f t="shared" si="36"/>
        <v>42916.999305555553</v>
      </c>
      <c r="D197" s="152">
        <f t="shared" si="26"/>
        <v>3.35</v>
      </c>
      <c r="E197" s="152"/>
      <c r="F197" s="152"/>
      <c r="G197" s="152"/>
      <c r="H197" s="152" t="e">
        <f t="shared" si="27"/>
        <v>#N/A</v>
      </c>
      <c r="I197" s="152"/>
      <c r="J197" s="152" t="e">
        <f t="shared" si="28"/>
        <v>#N/A</v>
      </c>
      <c r="K197" s="152"/>
      <c r="L197" s="152"/>
      <c r="M197" s="152"/>
      <c r="N197" s="152"/>
      <c r="O197" s="152"/>
      <c r="P197" s="152"/>
      <c r="Q197" s="152"/>
      <c r="R197" s="152"/>
      <c r="S197" s="152"/>
      <c r="T197" s="153" cm="1">
        <f t="array" ref="T197">MATCH(1,(TDU_Info!$C$5:$C$111=$T$6)*(TDU_Info!$B$5:$B$111&lt;=$B197),0)</f>
        <v>103</v>
      </c>
      <c r="U197" s="152">
        <f>100*(INDEX(TDU_Info!$E$5:$E$111,$T197)/T$11+INDEX(TDU_Info!$F$5:$F$111,$T197))</f>
        <v>3.5485000000000002</v>
      </c>
      <c r="V197" s="152">
        <v>3.0720000000000001</v>
      </c>
      <c r="W197" s="152">
        <v>4.0179999999999998</v>
      </c>
      <c r="X197" s="152">
        <v>3.6</v>
      </c>
      <c r="Y197" s="152">
        <v>3.7949999999999999</v>
      </c>
      <c r="Z197" s="152">
        <v>3.2669999999999999</v>
      </c>
      <c r="AA197" s="152">
        <v>4.423</v>
      </c>
      <c r="AB197" s="152">
        <v>4.1029999999999998</v>
      </c>
      <c r="AC197" s="152">
        <v>4.0030000000000001</v>
      </c>
      <c r="AD197" s="152">
        <v>3.1360000000000001</v>
      </c>
      <c r="AE197" s="152">
        <v>3.8610000000000002</v>
      </c>
      <c r="AF197" s="152">
        <v>3.35</v>
      </c>
      <c r="AG197" s="152">
        <v>3.6</v>
      </c>
      <c r="AH197" s="152">
        <v>3.3330000000000002</v>
      </c>
      <c r="AI197" s="152">
        <v>4.3600000000000003</v>
      </c>
      <c r="AJ197" s="152">
        <v>3.9940000000000002</v>
      </c>
      <c r="AK197" s="152">
        <v>4.0030000000000001</v>
      </c>
      <c r="AL197" s="152">
        <f t="shared" si="29"/>
        <v>3.6763625056105251</v>
      </c>
      <c r="AM197" s="152">
        <f t="shared" si="30"/>
        <v>2.784167547791967</v>
      </c>
      <c r="AN197" s="152">
        <v>3.3001367164077635</v>
      </c>
      <c r="AO197" s="152">
        <v>3.0277084322771719</v>
      </c>
      <c r="AP197" s="152">
        <f t="shared" si="37"/>
        <v>7.4814999999999987</v>
      </c>
      <c r="AQ197" s="152"/>
      <c r="AR197" s="152"/>
      <c r="AS197" s="153">
        <f t="shared" si="31"/>
        <v>181</v>
      </c>
      <c r="AT197" s="153">
        <f t="shared" si="32"/>
        <v>0</v>
      </c>
      <c r="AU197" s="153">
        <f t="shared" si="33"/>
        <v>1</v>
      </c>
      <c r="AV197" s="153">
        <f t="shared" si="34"/>
        <v>0</v>
      </c>
      <c r="BA197">
        <f t="shared" si="35"/>
        <v>30</v>
      </c>
    </row>
    <row r="198" spans="2:53" x14ac:dyDescent="0.25">
      <c r="B198" s="155">
        <f t="shared" si="38"/>
        <v>42917.999305555553</v>
      </c>
      <c r="C198" s="155">
        <f t="shared" si="36"/>
        <v>42917.999305555553</v>
      </c>
      <c r="D198" s="152">
        <f t="shared" si="26"/>
        <v>3.35</v>
      </c>
      <c r="E198" s="152"/>
      <c r="F198" s="152"/>
      <c r="G198" s="152"/>
      <c r="H198" s="152" t="e">
        <f t="shared" si="27"/>
        <v>#N/A</v>
      </c>
      <c r="I198" s="152"/>
      <c r="J198" s="152" t="e">
        <f t="shared" si="28"/>
        <v>#N/A</v>
      </c>
      <c r="K198" s="152"/>
      <c r="L198" s="152"/>
      <c r="M198" s="152"/>
      <c r="N198" s="152"/>
      <c r="O198" s="152"/>
      <c r="P198" s="152"/>
      <c r="Q198" s="152"/>
      <c r="R198" s="152"/>
      <c r="S198" s="152"/>
      <c r="T198" s="153" cm="1">
        <f t="array" ref="T198">MATCH(1,(TDU_Info!$C$5:$C$111=$T$6)*(TDU_Info!$B$5:$B$111&lt;=$B198),0)</f>
        <v>103</v>
      </c>
      <c r="U198" s="152">
        <f>100*(INDEX(TDU_Info!$E$5:$E$111,$T198)/T$11+INDEX(TDU_Info!$F$5:$F$111,$T198))</f>
        <v>3.5485000000000002</v>
      </c>
      <c r="V198" s="152">
        <v>3.0720000000000001</v>
      </c>
      <c r="W198" s="152">
        <v>4.0179999999999998</v>
      </c>
      <c r="X198" s="152">
        <v>3.6</v>
      </c>
      <c r="Y198" s="152">
        <v>3.7949999999999999</v>
      </c>
      <c r="Z198" s="152">
        <v>3.2669999999999999</v>
      </c>
      <c r="AA198" s="152">
        <v>4.423</v>
      </c>
      <c r="AB198" s="152">
        <v>4.1029999999999998</v>
      </c>
      <c r="AC198" s="152">
        <v>4.0030000000000001</v>
      </c>
      <c r="AD198" s="152">
        <v>3.1360000000000001</v>
      </c>
      <c r="AE198" s="152">
        <v>3.8610000000000002</v>
      </c>
      <c r="AF198" s="152">
        <v>3.35</v>
      </c>
      <c r="AG198" s="152">
        <v>3.6</v>
      </c>
      <c r="AH198" s="152">
        <v>3.3330000000000002</v>
      </c>
      <c r="AI198" s="152">
        <v>4.3600000000000003</v>
      </c>
      <c r="AJ198" s="152">
        <v>3.9940000000000002</v>
      </c>
      <c r="AK198" s="152">
        <v>4.0030000000000001</v>
      </c>
      <c r="AL198" s="152" t="e">
        <f t="shared" si="29"/>
        <v>#N/A</v>
      </c>
      <c r="AM198" s="152" t="e">
        <f t="shared" si="30"/>
        <v>#N/A</v>
      </c>
      <c r="AN198" s="152">
        <v>3.3026376567058904</v>
      </c>
      <c r="AO198" s="152">
        <v>3.0295956907572985</v>
      </c>
      <c r="AP198" s="152" t="e">
        <f t="shared" si="37"/>
        <v>#N/A</v>
      </c>
      <c r="AQ198" s="152"/>
      <c r="AR198" s="152"/>
      <c r="AS198" s="153">
        <f t="shared" si="31"/>
        <v>182</v>
      </c>
      <c r="AT198" s="153">
        <f t="shared" si="32"/>
        <v>0</v>
      </c>
      <c r="AU198" s="153">
        <f t="shared" si="33"/>
        <v>1</v>
      </c>
      <c r="AV198" s="153">
        <f t="shared" si="34"/>
        <v>0</v>
      </c>
      <c r="BA198">
        <f t="shared" si="35"/>
        <v>1</v>
      </c>
    </row>
    <row r="199" spans="2:53" x14ac:dyDescent="0.25">
      <c r="B199" s="155">
        <f t="shared" si="38"/>
        <v>42918.999305555553</v>
      </c>
      <c r="C199" s="155">
        <f t="shared" si="36"/>
        <v>42918.999305555553</v>
      </c>
      <c r="D199" s="152">
        <f t="shared" si="26"/>
        <v>3.35</v>
      </c>
      <c r="E199" s="152"/>
      <c r="F199" s="152"/>
      <c r="G199" s="152"/>
      <c r="H199" s="152" t="e">
        <f t="shared" si="27"/>
        <v>#N/A</v>
      </c>
      <c r="I199" s="152"/>
      <c r="J199" s="152" t="e">
        <f t="shared" si="28"/>
        <v>#N/A</v>
      </c>
      <c r="K199" s="152"/>
      <c r="L199" s="152"/>
      <c r="M199" s="152"/>
      <c r="N199" s="152"/>
      <c r="O199" s="152"/>
      <c r="P199" s="152"/>
      <c r="Q199" s="152"/>
      <c r="R199" s="152"/>
      <c r="S199" s="152"/>
      <c r="T199" s="153" cm="1">
        <f t="array" ref="T199">MATCH(1,(TDU_Info!$C$5:$C$111=$T$6)*(TDU_Info!$B$5:$B$111&lt;=$B199),0)</f>
        <v>103</v>
      </c>
      <c r="U199" s="152">
        <f>100*(INDEX(TDU_Info!$E$5:$E$111,$T199)/T$11+INDEX(TDU_Info!$F$5:$F$111,$T199))</f>
        <v>3.5485000000000002</v>
      </c>
      <c r="V199" s="152">
        <v>3.0720000000000001</v>
      </c>
      <c r="W199" s="152">
        <v>4.0179999999999998</v>
      </c>
      <c r="X199" s="152">
        <v>3.6</v>
      </c>
      <c r="Y199" s="152">
        <v>3.7949999999999999</v>
      </c>
      <c r="Z199" s="152">
        <v>3.2669999999999999</v>
      </c>
      <c r="AA199" s="152">
        <v>4.423</v>
      </c>
      <c r="AB199" s="152">
        <v>4.1029999999999998</v>
      </c>
      <c r="AC199" s="152">
        <v>4.0030000000000001</v>
      </c>
      <c r="AD199" s="152">
        <v>3.1360000000000001</v>
      </c>
      <c r="AE199" s="152">
        <v>3.8610000000000002</v>
      </c>
      <c r="AF199" s="152">
        <v>3.35</v>
      </c>
      <c r="AG199" s="152">
        <v>3.6</v>
      </c>
      <c r="AH199" s="152">
        <v>3.3330000000000002</v>
      </c>
      <c r="AI199" s="152">
        <v>4.3600000000000003</v>
      </c>
      <c r="AJ199" s="152">
        <v>3.9940000000000002</v>
      </c>
      <c r="AK199" s="152">
        <v>4.0030000000000001</v>
      </c>
      <c r="AL199" s="152">
        <f t="shared" si="29"/>
        <v>3.3889733084976812</v>
      </c>
      <c r="AM199" s="152">
        <f t="shared" si="30"/>
        <v>3.1842370572080227</v>
      </c>
      <c r="AN199" s="152">
        <v>3.3033670040399357</v>
      </c>
      <c r="AO199" s="152">
        <v>3.0323005477425582</v>
      </c>
      <c r="AP199" s="152">
        <f t="shared" si="37"/>
        <v>7.3214999999999986</v>
      </c>
      <c r="AQ199" s="152"/>
      <c r="AR199" s="152"/>
      <c r="AS199" s="153">
        <f t="shared" si="31"/>
        <v>183</v>
      </c>
      <c r="AT199" s="153">
        <f t="shared" si="32"/>
        <v>0</v>
      </c>
      <c r="AU199" s="153">
        <f t="shared" si="33"/>
        <v>0</v>
      </c>
      <c r="AV199" s="153">
        <f t="shared" si="34"/>
        <v>1</v>
      </c>
      <c r="BA199">
        <f t="shared" si="35"/>
        <v>2</v>
      </c>
    </row>
    <row r="200" spans="2:53" x14ac:dyDescent="0.25">
      <c r="B200" s="155">
        <f t="shared" si="38"/>
        <v>42919.999305555553</v>
      </c>
      <c r="C200" s="155">
        <f t="shared" si="36"/>
        <v>42919.999305555553</v>
      </c>
      <c r="D200" s="152">
        <f t="shared" si="26"/>
        <v>3.35</v>
      </c>
      <c r="E200" s="152"/>
      <c r="F200" s="152"/>
      <c r="G200" s="152"/>
      <c r="H200" s="152" t="e">
        <f t="shared" si="27"/>
        <v>#N/A</v>
      </c>
      <c r="I200" s="152"/>
      <c r="J200" s="152" t="e">
        <f t="shared" si="28"/>
        <v>#N/A</v>
      </c>
      <c r="K200" s="152"/>
      <c r="L200" s="152"/>
      <c r="M200" s="152"/>
      <c r="N200" s="152"/>
      <c r="O200" s="152"/>
      <c r="P200" s="152"/>
      <c r="Q200" s="152"/>
      <c r="R200" s="152"/>
      <c r="S200" s="152"/>
      <c r="T200" s="153" cm="1">
        <f t="array" ref="T200">MATCH(1,(TDU_Info!$C$5:$C$111=$T$6)*(TDU_Info!$B$5:$B$111&lt;=$B200),0)</f>
        <v>103</v>
      </c>
      <c r="U200" s="152">
        <f>100*(INDEX(TDU_Info!$E$5:$E$111,$T200)/T$11+INDEX(TDU_Info!$F$5:$F$111,$T200))</f>
        <v>3.5485000000000002</v>
      </c>
      <c r="V200" s="152">
        <v>3.0720000000000001</v>
      </c>
      <c r="W200" s="152">
        <v>4.0179999999999998</v>
      </c>
      <c r="X200" s="152">
        <v>3.6</v>
      </c>
      <c r="Y200" s="152">
        <v>3.7949999999999999</v>
      </c>
      <c r="Z200" s="152">
        <v>3.2669999999999999</v>
      </c>
      <c r="AA200" s="152">
        <v>4.423</v>
      </c>
      <c r="AB200" s="152">
        <v>4.1029999999999998</v>
      </c>
      <c r="AC200" s="152">
        <v>4.0030000000000001</v>
      </c>
      <c r="AD200" s="152">
        <v>3.1360000000000001</v>
      </c>
      <c r="AE200" s="152">
        <v>3.8610000000000002</v>
      </c>
      <c r="AF200" s="152">
        <v>3.35</v>
      </c>
      <c r="AG200" s="152">
        <v>3.6</v>
      </c>
      <c r="AH200" s="152">
        <v>3.3330000000000002</v>
      </c>
      <c r="AI200" s="152">
        <v>4.3600000000000003</v>
      </c>
      <c r="AJ200" s="152">
        <v>3.9940000000000002</v>
      </c>
      <c r="AK200" s="152">
        <v>4.0030000000000001</v>
      </c>
      <c r="AL200" s="152">
        <f t="shared" si="29"/>
        <v>3.3889733084976812</v>
      </c>
      <c r="AM200" s="152">
        <f t="shared" si="30"/>
        <v>3.1842370572080227</v>
      </c>
      <c r="AN200" s="152">
        <v>3.3020114975617085</v>
      </c>
      <c r="AO200" s="152">
        <v>3.0334450518809626</v>
      </c>
      <c r="AP200" s="152">
        <f t="shared" si="37"/>
        <v>7.3214999999999986</v>
      </c>
      <c r="AQ200" s="152"/>
      <c r="AR200" s="152"/>
      <c r="AS200" s="153">
        <f t="shared" si="31"/>
        <v>184</v>
      </c>
      <c r="AT200" s="153">
        <f t="shared" si="32"/>
        <v>0</v>
      </c>
      <c r="AU200" s="153">
        <f t="shared" si="33"/>
        <v>0</v>
      </c>
      <c r="AV200" s="153">
        <f t="shared" si="34"/>
        <v>1</v>
      </c>
      <c r="BA200">
        <f t="shared" si="35"/>
        <v>3</v>
      </c>
    </row>
    <row r="201" spans="2:53" x14ac:dyDescent="0.25">
      <c r="B201" s="155">
        <f t="shared" si="38"/>
        <v>42920.999305555553</v>
      </c>
      <c r="C201" s="155">
        <f t="shared" si="36"/>
        <v>42920.999305555553</v>
      </c>
      <c r="D201" s="152">
        <f t="shared" si="26"/>
        <v>3.35</v>
      </c>
      <c r="E201" s="152"/>
      <c r="F201" s="152"/>
      <c r="G201" s="152"/>
      <c r="H201" s="152" t="e">
        <f t="shared" si="27"/>
        <v>#N/A</v>
      </c>
      <c r="I201" s="152"/>
      <c r="J201" s="152" t="e">
        <f t="shared" si="28"/>
        <v>#N/A</v>
      </c>
      <c r="K201" s="152"/>
      <c r="L201" s="152"/>
      <c r="M201" s="152"/>
      <c r="N201" s="152"/>
      <c r="O201" s="152"/>
      <c r="P201" s="152"/>
      <c r="Q201" s="152"/>
      <c r="R201" s="152"/>
      <c r="S201" s="152"/>
      <c r="T201" s="153" cm="1">
        <f t="array" ref="T201">MATCH(1,(TDU_Info!$C$5:$C$111=$T$6)*(TDU_Info!$B$5:$B$111&lt;=$B201),0)</f>
        <v>103</v>
      </c>
      <c r="U201" s="152">
        <f>100*(INDEX(TDU_Info!$E$5:$E$111,$T201)/T$11+INDEX(TDU_Info!$F$5:$F$111,$T201))</f>
        <v>3.5485000000000002</v>
      </c>
      <c r="V201" s="152">
        <v>3.0720000000000001</v>
      </c>
      <c r="W201" s="152">
        <v>4.0179999999999998</v>
      </c>
      <c r="X201" s="152">
        <v>3.6</v>
      </c>
      <c r="Y201" s="152">
        <v>3.7949999999999999</v>
      </c>
      <c r="Z201" s="152">
        <v>3.2669999999999999</v>
      </c>
      <c r="AA201" s="152">
        <v>4.423</v>
      </c>
      <c r="AB201" s="152">
        <v>4.1029999999999998</v>
      </c>
      <c r="AC201" s="152">
        <v>4.0030000000000001</v>
      </c>
      <c r="AD201" s="152">
        <v>3.1360000000000001</v>
      </c>
      <c r="AE201" s="152">
        <v>3.8610000000000002</v>
      </c>
      <c r="AF201" s="152">
        <v>3.35</v>
      </c>
      <c r="AG201" s="152">
        <v>3.6</v>
      </c>
      <c r="AH201" s="152">
        <v>3.3330000000000002</v>
      </c>
      <c r="AI201" s="152">
        <v>4.3600000000000003</v>
      </c>
      <c r="AJ201" s="152">
        <v>3.9940000000000002</v>
      </c>
      <c r="AK201" s="152">
        <v>4.0030000000000001</v>
      </c>
      <c r="AL201" s="152">
        <f t="shared" si="29"/>
        <v>3.3889733084976812</v>
      </c>
      <c r="AM201" s="152">
        <f t="shared" si="30"/>
        <v>3.1842370572080227</v>
      </c>
      <c r="AN201" s="152">
        <v>3.304177363128173</v>
      </c>
      <c r="AO201" s="152">
        <v>3.037249786942041</v>
      </c>
      <c r="AP201" s="152">
        <f t="shared" si="37"/>
        <v>7.3214999999999986</v>
      </c>
      <c r="AQ201" s="152"/>
      <c r="AR201" s="152"/>
      <c r="AS201" s="153">
        <f t="shared" si="31"/>
        <v>185</v>
      </c>
      <c r="AT201" s="153">
        <f t="shared" si="32"/>
        <v>0</v>
      </c>
      <c r="AU201" s="153">
        <f t="shared" si="33"/>
        <v>0</v>
      </c>
      <c r="AV201" s="153">
        <f t="shared" si="34"/>
        <v>1</v>
      </c>
      <c r="BA201">
        <f t="shared" si="35"/>
        <v>4</v>
      </c>
    </row>
    <row r="202" spans="2:53" x14ac:dyDescent="0.25">
      <c r="B202" s="155">
        <f t="shared" si="38"/>
        <v>42921.999305555553</v>
      </c>
      <c r="C202" s="155">
        <f t="shared" si="36"/>
        <v>42921.999305555553</v>
      </c>
      <c r="D202" s="152">
        <f t="shared" si="26"/>
        <v>3.35</v>
      </c>
      <c r="E202" s="152"/>
      <c r="F202" s="152"/>
      <c r="G202" s="152"/>
      <c r="H202" s="152" t="e">
        <f t="shared" si="27"/>
        <v>#N/A</v>
      </c>
      <c r="I202" s="152"/>
      <c r="J202" s="152" t="e">
        <f t="shared" si="28"/>
        <v>#N/A</v>
      </c>
      <c r="K202" s="152"/>
      <c r="L202" s="152"/>
      <c r="M202" s="152"/>
      <c r="N202" s="152"/>
      <c r="O202" s="152"/>
      <c r="P202" s="152"/>
      <c r="Q202" s="152"/>
      <c r="R202" s="152"/>
      <c r="S202" s="152"/>
      <c r="T202" s="153" cm="1">
        <f t="array" ref="T202">MATCH(1,(TDU_Info!$C$5:$C$111=$T$6)*(TDU_Info!$B$5:$B$111&lt;=$B202),0)</f>
        <v>103</v>
      </c>
      <c r="U202" s="152">
        <f>100*(INDEX(TDU_Info!$E$5:$E$111,$T202)/T$11+INDEX(TDU_Info!$F$5:$F$111,$T202))</f>
        <v>3.5485000000000002</v>
      </c>
      <c r="V202" s="152">
        <v>4.0529999999999999</v>
      </c>
      <c r="W202" s="152">
        <v>4.0350000000000001</v>
      </c>
      <c r="X202" s="152">
        <v>3.6</v>
      </c>
      <c r="Y202" s="152">
        <v>3.7949999999999999</v>
      </c>
      <c r="Z202" s="152">
        <v>4.3470000000000004</v>
      </c>
      <c r="AA202" s="152">
        <v>4.7779999999999996</v>
      </c>
      <c r="AB202" s="152">
        <v>4.1669999999999998</v>
      </c>
      <c r="AC202" s="152">
        <v>4.1029999999999998</v>
      </c>
      <c r="AD202" s="152">
        <v>4.1269999999999998</v>
      </c>
      <c r="AE202" s="152">
        <v>3.87</v>
      </c>
      <c r="AF202" s="152">
        <v>3.35</v>
      </c>
      <c r="AG202" s="152">
        <v>3.6</v>
      </c>
      <c r="AH202" s="152">
        <v>4.4240000000000004</v>
      </c>
      <c r="AI202" s="152">
        <v>4.3689999999999998</v>
      </c>
      <c r="AJ202" s="152">
        <v>3.9940000000000002</v>
      </c>
      <c r="AK202" s="152">
        <v>4.0999999999999996</v>
      </c>
      <c r="AL202" s="152">
        <f t="shared" si="29"/>
        <v>3.3889733084976812</v>
      </c>
      <c r="AM202" s="152">
        <f t="shared" si="30"/>
        <v>3.1842370572080227</v>
      </c>
      <c r="AN202" s="152">
        <v>3.3029273905780974</v>
      </c>
      <c r="AO202" s="152">
        <v>3.0354515101195951</v>
      </c>
      <c r="AP202" s="152">
        <f t="shared" si="37"/>
        <v>7.3214999999999986</v>
      </c>
      <c r="AQ202" s="152"/>
      <c r="AR202" s="152"/>
      <c r="AS202" s="153">
        <f t="shared" si="31"/>
        <v>186</v>
      </c>
      <c r="AT202" s="153">
        <f t="shared" si="32"/>
        <v>0</v>
      </c>
      <c r="AU202" s="153">
        <f t="shared" si="33"/>
        <v>0</v>
      </c>
      <c r="AV202" s="153">
        <f t="shared" si="34"/>
        <v>1</v>
      </c>
      <c r="BA202">
        <f t="shared" si="35"/>
        <v>5</v>
      </c>
    </row>
    <row r="203" spans="2:53" x14ac:dyDescent="0.25">
      <c r="B203" s="155">
        <f t="shared" si="38"/>
        <v>42922.999305555553</v>
      </c>
      <c r="C203" s="155">
        <f t="shared" si="36"/>
        <v>42922.999305555553</v>
      </c>
      <c r="D203" s="152">
        <f t="shared" si="26"/>
        <v>3.35</v>
      </c>
      <c r="E203" s="152"/>
      <c r="F203" s="152"/>
      <c r="G203" s="152"/>
      <c r="H203" s="152" t="e">
        <f t="shared" si="27"/>
        <v>#N/A</v>
      </c>
      <c r="I203" s="152"/>
      <c r="J203" s="152" t="e">
        <f t="shared" si="28"/>
        <v>#N/A</v>
      </c>
      <c r="K203" s="152"/>
      <c r="L203" s="152"/>
      <c r="M203" s="152"/>
      <c r="N203" s="152"/>
      <c r="O203" s="152"/>
      <c r="P203" s="152"/>
      <c r="Q203" s="152"/>
      <c r="R203" s="152"/>
      <c r="S203" s="152"/>
      <c r="T203" s="153" cm="1">
        <f t="array" ref="T203">MATCH(1,(TDU_Info!$C$5:$C$111=$T$6)*(TDU_Info!$B$5:$B$111&lt;=$B203),0)</f>
        <v>103</v>
      </c>
      <c r="U203" s="152">
        <f>100*(INDEX(TDU_Info!$E$5:$E$111,$T203)/T$11+INDEX(TDU_Info!$F$5:$F$111,$T203))</f>
        <v>3.5485000000000002</v>
      </c>
      <c r="V203" s="152">
        <v>4.0529999999999999</v>
      </c>
      <c r="W203" s="152">
        <v>4.0350000000000001</v>
      </c>
      <c r="X203" s="152">
        <v>3.6</v>
      </c>
      <c r="Y203" s="152">
        <v>3.7949999999999999</v>
      </c>
      <c r="Z203" s="152">
        <v>4.3470000000000004</v>
      </c>
      <c r="AA203" s="152">
        <v>4.7779999999999996</v>
      </c>
      <c r="AB203" s="152">
        <v>4.1669999999999998</v>
      </c>
      <c r="AC203" s="152">
        <v>4.1029999999999998</v>
      </c>
      <c r="AD203" s="152">
        <v>4.1269999999999998</v>
      </c>
      <c r="AE203" s="152">
        <v>3.87</v>
      </c>
      <c r="AF203" s="152">
        <v>3.35</v>
      </c>
      <c r="AG203" s="152">
        <v>3.6</v>
      </c>
      <c r="AH203" s="152">
        <v>4.4240000000000004</v>
      </c>
      <c r="AI203" s="152">
        <v>4.3689999999999998</v>
      </c>
      <c r="AJ203" s="152">
        <v>3.9940000000000002</v>
      </c>
      <c r="AK203" s="152">
        <v>4.0999999999999996</v>
      </c>
      <c r="AL203" s="152">
        <f t="shared" si="29"/>
        <v>3.3889733084976812</v>
      </c>
      <c r="AM203" s="152">
        <f t="shared" si="30"/>
        <v>3.1842370572080227</v>
      </c>
      <c r="AN203" s="152">
        <v>3.296540693311123</v>
      </c>
      <c r="AO203" s="152">
        <v>3.0309134750803191</v>
      </c>
      <c r="AP203" s="152">
        <f t="shared" si="37"/>
        <v>7.3214999999999986</v>
      </c>
      <c r="AQ203" s="152"/>
      <c r="AR203" s="152"/>
      <c r="AS203" s="153">
        <f t="shared" si="31"/>
        <v>187</v>
      </c>
      <c r="AT203" s="153">
        <f t="shared" si="32"/>
        <v>0</v>
      </c>
      <c r="AU203" s="153">
        <f t="shared" si="33"/>
        <v>0</v>
      </c>
      <c r="AV203" s="153">
        <f t="shared" si="34"/>
        <v>1</v>
      </c>
      <c r="BA203">
        <f t="shared" si="35"/>
        <v>6</v>
      </c>
    </row>
    <row r="204" spans="2:53" x14ac:dyDescent="0.25">
      <c r="B204" s="155">
        <f t="shared" si="38"/>
        <v>42923.999305555553</v>
      </c>
      <c r="C204" s="155">
        <f t="shared" si="36"/>
        <v>42923.999305555553</v>
      </c>
      <c r="D204" s="152">
        <f t="shared" si="26"/>
        <v>3.35</v>
      </c>
      <c r="E204" s="152"/>
      <c r="F204" s="152"/>
      <c r="G204" s="152"/>
      <c r="H204" s="152" t="e">
        <f t="shared" si="27"/>
        <v>#N/A</v>
      </c>
      <c r="I204" s="152"/>
      <c r="J204" s="152" t="e">
        <f t="shared" si="28"/>
        <v>#N/A</v>
      </c>
      <c r="K204" s="152"/>
      <c r="L204" s="152"/>
      <c r="M204" s="152"/>
      <c r="N204" s="152"/>
      <c r="O204" s="152"/>
      <c r="P204" s="152"/>
      <c r="Q204" s="152"/>
      <c r="R204" s="152"/>
      <c r="S204" s="152"/>
      <c r="T204" s="153" cm="1">
        <f t="array" ref="T204">MATCH(1,(TDU_Info!$C$5:$C$111=$T$6)*(TDU_Info!$B$5:$B$111&lt;=$B204),0)</f>
        <v>103</v>
      </c>
      <c r="U204" s="152">
        <f>100*(INDEX(TDU_Info!$E$5:$E$111,$T204)/T$11+INDEX(TDU_Info!$F$5:$F$111,$T204))</f>
        <v>3.5485000000000002</v>
      </c>
      <c r="V204" s="152">
        <v>4.0529999999999999</v>
      </c>
      <c r="W204" s="152">
        <v>4.0350000000000001</v>
      </c>
      <c r="X204" s="152">
        <v>3.6</v>
      </c>
      <c r="Y204" s="152">
        <v>3.7949999999999999</v>
      </c>
      <c r="Z204" s="152">
        <v>4.3470000000000004</v>
      </c>
      <c r="AA204" s="152">
        <v>4.7779999999999996</v>
      </c>
      <c r="AB204" s="152">
        <v>4.1669999999999998</v>
      </c>
      <c r="AC204" s="152">
        <v>4.1029999999999998</v>
      </c>
      <c r="AD204" s="152">
        <v>4.1269999999999998</v>
      </c>
      <c r="AE204" s="152">
        <v>3.87</v>
      </c>
      <c r="AF204" s="152">
        <v>3.35</v>
      </c>
      <c r="AG204" s="152">
        <v>3.6</v>
      </c>
      <c r="AH204" s="152">
        <v>4.4240000000000004</v>
      </c>
      <c r="AI204" s="152">
        <v>4.3689999999999998</v>
      </c>
      <c r="AJ204" s="152">
        <v>3.9940000000000002</v>
      </c>
      <c r="AK204" s="152">
        <v>4.0999999999999996</v>
      </c>
      <c r="AL204" s="152">
        <f t="shared" si="29"/>
        <v>3.3889733084976812</v>
      </c>
      <c r="AM204" s="152">
        <f t="shared" si="30"/>
        <v>3.1842370572080227</v>
      </c>
      <c r="AN204" s="152">
        <v>3.2955985938133816</v>
      </c>
      <c r="AO204" s="152">
        <v>3.0300093277145677</v>
      </c>
      <c r="AP204" s="152">
        <f t="shared" si="37"/>
        <v>7.3214999999999986</v>
      </c>
      <c r="AQ204" s="152"/>
      <c r="AR204" s="152"/>
      <c r="AS204" s="153">
        <f t="shared" si="31"/>
        <v>188</v>
      </c>
      <c r="AT204" s="153">
        <f t="shared" si="32"/>
        <v>0</v>
      </c>
      <c r="AU204" s="153">
        <f t="shared" si="33"/>
        <v>0</v>
      </c>
      <c r="AV204" s="153">
        <f t="shared" si="34"/>
        <v>1</v>
      </c>
      <c r="BA204">
        <f t="shared" si="35"/>
        <v>7</v>
      </c>
    </row>
    <row r="205" spans="2:53" x14ac:dyDescent="0.25">
      <c r="B205" s="155">
        <f t="shared" si="38"/>
        <v>42924.999305555553</v>
      </c>
      <c r="C205" s="155">
        <f t="shared" si="36"/>
        <v>42924.999305555553</v>
      </c>
      <c r="D205" s="152">
        <f t="shared" si="26"/>
        <v>3.35</v>
      </c>
      <c r="E205" s="152"/>
      <c r="F205" s="152"/>
      <c r="G205" s="152"/>
      <c r="H205" s="152" t="e">
        <f t="shared" si="27"/>
        <v>#N/A</v>
      </c>
      <c r="I205" s="152"/>
      <c r="J205" s="152" t="e">
        <f t="shared" si="28"/>
        <v>#N/A</v>
      </c>
      <c r="K205" s="152"/>
      <c r="L205" s="152"/>
      <c r="M205" s="152"/>
      <c r="N205" s="152"/>
      <c r="O205" s="152"/>
      <c r="P205" s="152"/>
      <c r="Q205" s="152"/>
      <c r="R205" s="152"/>
      <c r="S205" s="152"/>
      <c r="T205" s="153" cm="1">
        <f t="array" ref="T205">MATCH(1,(TDU_Info!$C$5:$C$111=$T$6)*(TDU_Info!$B$5:$B$111&lt;=$B205),0)</f>
        <v>103</v>
      </c>
      <c r="U205" s="152">
        <f>100*(INDEX(TDU_Info!$E$5:$E$111,$T205)/T$11+INDEX(TDU_Info!$F$5:$F$111,$T205))</f>
        <v>3.5485000000000002</v>
      </c>
      <c r="V205" s="152">
        <v>4.0529999999999999</v>
      </c>
      <c r="W205" s="152">
        <v>4.0350000000000001</v>
      </c>
      <c r="X205" s="152">
        <v>3.6</v>
      </c>
      <c r="Y205" s="152">
        <v>3.7949999999999999</v>
      </c>
      <c r="Z205" s="152">
        <v>4.3470000000000004</v>
      </c>
      <c r="AA205" s="152">
        <v>4.7779999999999996</v>
      </c>
      <c r="AB205" s="152">
        <v>4.1669999999999998</v>
      </c>
      <c r="AC205" s="152">
        <v>4.1029999999999998</v>
      </c>
      <c r="AD205" s="152">
        <v>4.1269999999999998</v>
      </c>
      <c r="AE205" s="152">
        <v>3.87</v>
      </c>
      <c r="AF205" s="152">
        <v>3.35</v>
      </c>
      <c r="AG205" s="152">
        <v>3.6</v>
      </c>
      <c r="AH205" s="152">
        <v>4.4240000000000004</v>
      </c>
      <c r="AI205" s="152">
        <v>4.3689999999999998</v>
      </c>
      <c r="AJ205" s="152">
        <v>3.9940000000000002</v>
      </c>
      <c r="AK205" s="152">
        <v>4.0999999999999996</v>
      </c>
      <c r="AL205" s="152">
        <f t="shared" si="29"/>
        <v>3.3889733084976812</v>
      </c>
      <c r="AM205" s="152">
        <f t="shared" si="30"/>
        <v>3.1842370572080227</v>
      </c>
      <c r="AN205" s="152">
        <v>3.2947310858335523</v>
      </c>
      <c r="AO205" s="152">
        <v>3.028913948973424</v>
      </c>
      <c r="AP205" s="152">
        <f t="shared" si="37"/>
        <v>7.3214999999999986</v>
      </c>
      <c r="AQ205" s="152"/>
      <c r="AR205" s="152"/>
      <c r="AS205" s="153">
        <f t="shared" si="31"/>
        <v>189</v>
      </c>
      <c r="AT205" s="153">
        <f t="shared" si="32"/>
        <v>0</v>
      </c>
      <c r="AU205" s="153">
        <f t="shared" si="33"/>
        <v>0</v>
      </c>
      <c r="AV205" s="153">
        <f t="shared" si="34"/>
        <v>1</v>
      </c>
      <c r="BA205">
        <f t="shared" si="35"/>
        <v>8</v>
      </c>
    </row>
    <row r="206" spans="2:53" x14ac:dyDescent="0.25">
      <c r="B206" s="155">
        <f t="shared" si="38"/>
        <v>42925.999305555553</v>
      </c>
      <c r="C206" s="155">
        <f t="shared" si="36"/>
        <v>42925.999305555553</v>
      </c>
      <c r="D206" s="152">
        <f t="shared" si="26"/>
        <v>3.35</v>
      </c>
      <c r="E206" s="152"/>
      <c r="F206" s="152"/>
      <c r="G206" s="152"/>
      <c r="H206" s="152" t="e">
        <f t="shared" si="27"/>
        <v>#N/A</v>
      </c>
      <c r="I206" s="152"/>
      <c r="J206" s="152" t="e">
        <f t="shared" si="28"/>
        <v>#N/A</v>
      </c>
      <c r="K206" s="152"/>
      <c r="L206" s="152"/>
      <c r="M206" s="152"/>
      <c r="N206" s="152"/>
      <c r="O206" s="152"/>
      <c r="P206" s="152"/>
      <c r="Q206" s="152"/>
      <c r="R206" s="152"/>
      <c r="S206" s="152"/>
      <c r="T206" s="153" cm="1">
        <f t="array" ref="T206">MATCH(1,(TDU_Info!$C$5:$C$111=$T$6)*(TDU_Info!$B$5:$B$111&lt;=$B206),0)</f>
        <v>103</v>
      </c>
      <c r="U206" s="152">
        <f>100*(INDEX(TDU_Info!$E$5:$E$111,$T206)/T$11+INDEX(TDU_Info!$F$5:$F$111,$T206))</f>
        <v>3.5485000000000002</v>
      </c>
      <c r="V206" s="152">
        <v>4.0529999999999999</v>
      </c>
      <c r="W206" s="152">
        <v>4.0350000000000001</v>
      </c>
      <c r="X206" s="152">
        <v>3.6</v>
      </c>
      <c r="Y206" s="152">
        <v>3.7949999999999999</v>
      </c>
      <c r="Z206" s="152">
        <v>4.3470000000000004</v>
      </c>
      <c r="AA206" s="152">
        <v>4.7779999999999996</v>
      </c>
      <c r="AB206" s="152">
        <v>4.1669999999999998</v>
      </c>
      <c r="AC206" s="152">
        <v>4.1029999999999998</v>
      </c>
      <c r="AD206" s="152">
        <v>4.1269999999999998</v>
      </c>
      <c r="AE206" s="152">
        <v>3.87</v>
      </c>
      <c r="AF206" s="152">
        <v>3.35</v>
      </c>
      <c r="AG206" s="152">
        <v>3.6</v>
      </c>
      <c r="AH206" s="152">
        <v>4.4240000000000004</v>
      </c>
      <c r="AI206" s="152">
        <v>4.3689999999999998</v>
      </c>
      <c r="AJ206" s="152">
        <v>3.9940000000000002</v>
      </c>
      <c r="AK206" s="152">
        <v>4.0999999999999996</v>
      </c>
      <c r="AL206" s="152">
        <f t="shared" si="29"/>
        <v>3.3889733084976812</v>
      </c>
      <c r="AM206" s="152">
        <f t="shared" si="30"/>
        <v>3.1842370572080227</v>
      </c>
      <c r="AN206" s="152">
        <v>3.292188150584622</v>
      </c>
      <c r="AO206" s="152">
        <v>3.0261412999736037</v>
      </c>
      <c r="AP206" s="152">
        <f t="shared" si="37"/>
        <v>7.3214999999999986</v>
      </c>
      <c r="AQ206" s="152"/>
      <c r="AR206" s="152"/>
      <c r="AS206" s="153">
        <f t="shared" si="31"/>
        <v>190</v>
      </c>
      <c r="AT206" s="153">
        <f t="shared" si="32"/>
        <v>0</v>
      </c>
      <c r="AU206" s="153">
        <f t="shared" si="33"/>
        <v>0</v>
      </c>
      <c r="AV206" s="153">
        <f t="shared" si="34"/>
        <v>1</v>
      </c>
      <c r="BA206">
        <f t="shared" si="35"/>
        <v>9</v>
      </c>
    </row>
    <row r="207" spans="2:53" x14ac:dyDescent="0.25">
      <c r="B207" s="155">
        <f t="shared" si="38"/>
        <v>42926.999305555553</v>
      </c>
      <c r="C207" s="155">
        <f t="shared" si="36"/>
        <v>42926.999305555553</v>
      </c>
      <c r="D207" s="152">
        <f t="shared" si="26"/>
        <v>3.35</v>
      </c>
      <c r="E207" s="152"/>
      <c r="F207" s="152"/>
      <c r="G207" s="152"/>
      <c r="H207" s="152" t="e">
        <f t="shared" si="27"/>
        <v>#N/A</v>
      </c>
      <c r="I207" s="152"/>
      <c r="J207" s="152" t="e">
        <f t="shared" si="28"/>
        <v>#N/A</v>
      </c>
      <c r="K207" s="152"/>
      <c r="L207" s="152"/>
      <c r="M207" s="152"/>
      <c r="N207" s="152"/>
      <c r="O207" s="152"/>
      <c r="P207" s="152"/>
      <c r="Q207" s="152"/>
      <c r="R207" s="152"/>
      <c r="S207" s="152"/>
      <c r="T207" s="153" cm="1">
        <f t="array" ref="T207">MATCH(1,(TDU_Info!$C$5:$C$111=$T$6)*(TDU_Info!$B$5:$B$111&lt;=$B207),0)</f>
        <v>103</v>
      </c>
      <c r="U207" s="152">
        <f>100*(INDEX(TDU_Info!$E$5:$E$111,$T207)/T$11+INDEX(TDU_Info!$F$5:$F$111,$T207))</f>
        <v>3.5485000000000002</v>
      </c>
      <c r="V207" s="152">
        <v>4.0529999999999999</v>
      </c>
      <c r="W207" s="152">
        <v>4.0350000000000001</v>
      </c>
      <c r="X207" s="152">
        <v>3.6</v>
      </c>
      <c r="Y207" s="152">
        <v>3.7949999999999999</v>
      </c>
      <c r="Z207" s="152">
        <v>4.3470000000000004</v>
      </c>
      <c r="AA207" s="152">
        <v>4.7779999999999996</v>
      </c>
      <c r="AB207" s="152">
        <v>4.1669999999999998</v>
      </c>
      <c r="AC207" s="152">
        <v>4.1029999999999998</v>
      </c>
      <c r="AD207" s="152">
        <v>4.1269999999999998</v>
      </c>
      <c r="AE207" s="152">
        <v>3.87</v>
      </c>
      <c r="AF207" s="152">
        <v>3.35</v>
      </c>
      <c r="AG207" s="152">
        <v>3.6</v>
      </c>
      <c r="AH207" s="152">
        <v>4.4240000000000004</v>
      </c>
      <c r="AI207" s="152">
        <v>4.3689999999999998</v>
      </c>
      <c r="AJ207" s="152">
        <v>3.9940000000000002</v>
      </c>
      <c r="AK207" s="152">
        <v>4.0999999999999996</v>
      </c>
      <c r="AL207" s="152">
        <f t="shared" si="29"/>
        <v>3.3889733084976812</v>
      </c>
      <c r="AM207" s="152">
        <f t="shared" si="30"/>
        <v>3.1842370572080227</v>
      </c>
      <c r="AN207" s="152">
        <v>3.2922519579333556</v>
      </c>
      <c r="AO207" s="152">
        <v>3.0260248714613414</v>
      </c>
      <c r="AP207" s="152">
        <f t="shared" si="37"/>
        <v>7.3214999999999986</v>
      </c>
      <c r="AQ207" s="152"/>
      <c r="AR207" s="152"/>
      <c r="AS207" s="153">
        <f t="shared" si="31"/>
        <v>191</v>
      </c>
      <c r="AT207" s="153">
        <f t="shared" si="32"/>
        <v>0</v>
      </c>
      <c r="AU207" s="153">
        <f t="shared" si="33"/>
        <v>0</v>
      </c>
      <c r="AV207" s="153">
        <f t="shared" si="34"/>
        <v>1</v>
      </c>
      <c r="BA207">
        <f t="shared" si="35"/>
        <v>10</v>
      </c>
    </row>
    <row r="208" spans="2:53" x14ac:dyDescent="0.25">
      <c r="B208" s="155">
        <f t="shared" si="38"/>
        <v>42927.999305555553</v>
      </c>
      <c r="C208" s="155">
        <f t="shared" si="36"/>
        <v>42927.999305555553</v>
      </c>
      <c r="D208" s="152">
        <f t="shared" si="26"/>
        <v>3.35</v>
      </c>
      <c r="E208" s="152"/>
      <c r="F208" s="152"/>
      <c r="G208" s="152"/>
      <c r="H208" s="152" t="e">
        <f t="shared" si="27"/>
        <v>#N/A</v>
      </c>
      <c r="I208" s="152"/>
      <c r="J208" s="152" t="e">
        <f t="shared" si="28"/>
        <v>#N/A</v>
      </c>
      <c r="K208" s="152"/>
      <c r="L208" s="152"/>
      <c r="M208" s="152"/>
      <c r="N208" s="152"/>
      <c r="O208" s="152"/>
      <c r="P208" s="152"/>
      <c r="Q208" s="152"/>
      <c r="R208" s="152"/>
      <c r="S208" s="152"/>
      <c r="T208" s="153" cm="1">
        <f t="array" ref="T208">MATCH(1,(TDU_Info!$C$5:$C$111=$T$6)*(TDU_Info!$B$5:$B$111&lt;=$B208),0)</f>
        <v>103</v>
      </c>
      <c r="U208" s="152">
        <f>100*(INDEX(TDU_Info!$E$5:$E$111,$T208)/T$11+INDEX(TDU_Info!$F$5:$F$111,$T208))</f>
        <v>3.5485000000000002</v>
      </c>
      <c r="V208" s="152">
        <v>4.0529999999999999</v>
      </c>
      <c r="W208" s="152">
        <v>4.0350000000000001</v>
      </c>
      <c r="X208" s="152">
        <v>3.6</v>
      </c>
      <c r="Y208" s="152">
        <v>3.7949999999999999</v>
      </c>
      <c r="Z208" s="152">
        <v>4.3470000000000004</v>
      </c>
      <c r="AA208" s="152">
        <v>4.7779999999999996</v>
      </c>
      <c r="AB208" s="152">
        <v>4.1669999999999998</v>
      </c>
      <c r="AC208" s="152">
        <v>4.1029999999999998</v>
      </c>
      <c r="AD208" s="152">
        <v>4.1269999999999998</v>
      </c>
      <c r="AE208" s="152">
        <v>3.87</v>
      </c>
      <c r="AF208" s="152">
        <v>3.35</v>
      </c>
      <c r="AG208" s="152">
        <v>3.6</v>
      </c>
      <c r="AH208" s="152">
        <v>4.4240000000000004</v>
      </c>
      <c r="AI208" s="152">
        <v>4.3689999999999998</v>
      </c>
      <c r="AJ208" s="152">
        <v>3.9940000000000002</v>
      </c>
      <c r="AK208" s="152">
        <v>4.0999999999999996</v>
      </c>
      <c r="AL208" s="152">
        <f t="shared" si="29"/>
        <v>3.3889733084976812</v>
      </c>
      <c r="AM208" s="152">
        <f t="shared" si="30"/>
        <v>3.1842370572080227</v>
      </c>
      <c r="AN208" s="152">
        <v>3.29282985208018</v>
      </c>
      <c r="AO208" s="152">
        <v>3.026627631548493</v>
      </c>
      <c r="AP208" s="152">
        <f t="shared" si="37"/>
        <v>7.3214999999999986</v>
      </c>
      <c r="AQ208" s="152"/>
      <c r="AR208" s="152"/>
      <c r="AS208" s="153">
        <f t="shared" si="31"/>
        <v>192</v>
      </c>
      <c r="AT208" s="153">
        <f t="shared" si="32"/>
        <v>0</v>
      </c>
      <c r="AU208" s="153">
        <f t="shared" si="33"/>
        <v>0</v>
      </c>
      <c r="AV208" s="153">
        <f t="shared" si="34"/>
        <v>1</v>
      </c>
      <c r="BA208">
        <f t="shared" si="35"/>
        <v>11</v>
      </c>
    </row>
    <row r="209" spans="2:53" x14ac:dyDescent="0.25">
      <c r="B209" s="155">
        <f t="shared" si="38"/>
        <v>42928.999305555553</v>
      </c>
      <c r="C209" s="155">
        <f t="shared" si="36"/>
        <v>42928.999305555553</v>
      </c>
      <c r="D209" s="152">
        <f t="shared" ref="D209:D272" si="39">(INDEX($V209:$AP209,D$7)*(1+D$8)+D$9*100/$T$11)*(1+D$10)+(D$11*100/$T$11)+($T$5+D$10)*$U209</f>
        <v>3.35</v>
      </c>
      <c r="E209" s="152"/>
      <c r="F209" s="152"/>
      <c r="G209" s="152"/>
      <c r="H209" s="152" t="e">
        <f t="shared" ref="H209:H272" si="40">IF(ISNA($C209),NA(),(INDEX($V209:$AP209,H$7)*(1+H$8)+H$9*100/$T$11)*(1+H$10)+(H$11*100/$T$11)+($T$5+H$10)*$U209)</f>
        <v>#N/A</v>
      </c>
      <c r="I209" s="152"/>
      <c r="J209" s="152" t="e">
        <f t="shared" ref="J209:J272" si="41">(INDEX($V209:$AP209,J$7)*(1+J$8)+J$9*100/$T$11)*(1+J$10)+(J$11*100/$T$11)+($T$5+J$10)*$U209</f>
        <v>#N/A</v>
      </c>
      <c r="K209" s="152"/>
      <c r="L209" s="152"/>
      <c r="M209" s="152"/>
      <c r="N209" s="152"/>
      <c r="O209" s="152"/>
      <c r="P209" s="152"/>
      <c r="Q209" s="152"/>
      <c r="R209" s="152"/>
      <c r="S209" s="152"/>
      <c r="T209" s="153" cm="1">
        <f t="array" ref="T209">MATCH(1,(TDU_Info!$C$5:$C$111=$T$6)*(TDU_Info!$B$5:$B$111&lt;=$B209),0)</f>
        <v>103</v>
      </c>
      <c r="U209" s="152">
        <f>100*(INDEX(TDU_Info!$E$5:$E$111,$T209)/T$11+INDEX(TDU_Info!$F$5:$F$111,$T209))</f>
        <v>3.5485000000000002</v>
      </c>
      <c r="V209" s="152">
        <v>4.0529999999999999</v>
      </c>
      <c r="W209" s="152">
        <v>4.1059999999999999</v>
      </c>
      <c r="X209" s="152">
        <v>3.6</v>
      </c>
      <c r="Y209" s="152">
        <v>3.8490000000000002</v>
      </c>
      <c r="Z209" s="152">
        <v>4.3470000000000004</v>
      </c>
      <c r="AA209" s="152">
        <v>4.7779999999999996</v>
      </c>
      <c r="AB209" s="152">
        <v>4.1669999999999998</v>
      </c>
      <c r="AC209" s="152">
        <v>4.1029999999999998</v>
      </c>
      <c r="AD209" s="152">
        <v>4.1269999999999998</v>
      </c>
      <c r="AE209" s="152">
        <v>3.87</v>
      </c>
      <c r="AF209" s="152">
        <v>3.35</v>
      </c>
      <c r="AG209" s="152">
        <v>3.6</v>
      </c>
      <c r="AH209" s="152">
        <v>4.4240000000000004</v>
      </c>
      <c r="AI209" s="152">
        <v>4.3689999999999998</v>
      </c>
      <c r="AJ209" s="152">
        <v>3.9940000000000002</v>
      </c>
      <c r="AK209" s="152">
        <v>4.0999999999999996</v>
      </c>
      <c r="AL209" s="152">
        <f t="shared" ref="AL209:AL272" si="42">IF(DAY($B209)=1,NA(),VLOOKUP($B209,$BB$17:$BD$64,2,TRUE))</f>
        <v>3.3889733084976812</v>
      </c>
      <c r="AM209" s="152">
        <f t="shared" ref="AM209:AM272" si="43">IF(DAY($B209)=1,NA(),VLOOKUP($B209,$BB$17:$BD$64,3,TRUE))</f>
        <v>3.1842370572080227</v>
      </c>
      <c r="AN209" s="152">
        <v>3.292548660334623</v>
      </c>
      <c r="AO209" s="152">
        <v>3.0278929404789388</v>
      </c>
      <c r="AP209" s="152">
        <f t="shared" si="37"/>
        <v>7.3214999999999986</v>
      </c>
      <c r="AQ209" s="152"/>
      <c r="AR209" s="152"/>
      <c r="AS209" s="153">
        <f t="shared" ref="AS209:AS272" si="44">ROUNDUP(B209-DATE(YEAR(B209),1,1),0)</f>
        <v>193</v>
      </c>
      <c r="AT209" s="153">
        <f t="shared" ref="AT209:AT272" si="45">1-$AU209-$AV209</f>
        <v>0</v>
      </c>
      <c r="AU209" s="153">
        <f t="shared" ref="AU209:AU272" si="46">IF(AND($AS209&gt;=AU$12,$AS209&lt;=AU$13),1-$AV209,0)</f>
        <v>0</v>
      </c>
      <c r="AV209" s="153">
        <f t="shared" ref="AV209:AV272" si="47">IF(AND($AS209&gt;=AV$12,$AS209&lt;=AV$13),1,0)</f>
        <v>1</v>
      </c>
      <c r="BA209">
        <f t="shared" ref="BA209:BA272" si="48">DAY(C209)</f>
        <v>12</v>
      </c>
    </row>
    <row r="210" spans="2:53" x14ac:dyDescent="0.25">
      <c r="B210" s="155">
        <f t="shared" si="38"/>
        <v>42929.999305555553</v>
      </c>
      <c r="C210" s="155">
        <f t="shared" ref="C210:C273" si="49">IF(OR($B210&lt;C$12,$B210&gt;C$13),NA(),$B210)</f>
        <v>42929.999305555553</v>
      </c>
      <c r="D210" s="152">
        <f t="shared" si="39"/>
        <v>3.35</v>
      </c>
      <c r="E210" s="152"/>
      <c r="F210" s="152"/>
      <c r="G210" s="152"/>
      <c r="H210" s="152" t="e">
        <f t="shared" si="40"/>
        <v>#N/A</v>
      </c>
      <c r="I210" s="152"/>
      <c r="J210" s="152" t="e">
        <f t="shared" si="41"/>
        <v>#N/A</v>
      </c>
      <c r="K210" s="152"/>
      <c r="L210" s="152"/>
      <c r="M210" s="152"/>
      <c r="N210" s="152"/>
      <c r="O210" s="152"/>
      <c r="P210" s="152"/>
      <c r="Q210" s="152"/>
      <c r="R210" s="152"/>
      <c r="S210" s="152"/>
      <c r="T210" s="153" cm="1">
        <f t="array" ref="T210">MATCH(1,(TDU_Info!$C$5:$C$111=$T$6)*(TDU_Info!$B$5:$B$111&lt;=$B210),0)</f>
        <v>103</v>
      </c>
      <c r="U210" s="152">
        <f>100*(INDEX(TDU_Info!$E$5:$E$111,$T210)/T$11+INDEX(TDU_Info!$F$5:$F$111,$T210))</f>
        <v>3.5485000000000002</v>
      </c>
      <c r="V210" s="152">
        <v>4.0529999999999999</v>
      </c>
      <c r="W210" s="152">
        <v>4.1059999999999999</v>
      </c>
      <c r="X210" s="152">
        <v>3.6</v>
      </c>
      <c r="Y210" s="152">
        <v>3.8490000000000002</v>
      </c>
      <c r="Z210" s="152">
        <v>4.3470000000000004</v>
      </c>
      <c r="AA210" s="152">
        <v>4.7779999999999996</v>
      </c>
      <c r="AB210" s="152">
        <v>4.1669999999999998</v>
      </c>
      <c r="AC210" s="152">
        <v>4.1029999999999998</v>
      </c>
      <c r="AD210" s="152">
        <v>4.1269999999999998</v>
      </c>
      <c r="AE210" s="152">
        <v>3.87</v>
      </c>
      <c r="AF210" s="152">
        <v>3.35</v>
      </c>
      <c r="AG210" s="152">
        <v>3.6</v>
      </c>
      <c r="AH210" s="152">
        <v>4.4240000000000004</v>
      </c>
      <c r="AI210" s="152">
        <v>4.3689999999999998</v>
      </c>
      <c r="AJ210" s="152">
        <v>3.9940000000000002</v>
      </c>
      <c r="AK210" s="152">
        <v>4.0999999999999996</v>
      </c>
      <c r="AL210" s="152">
        <f t="shared" si="42"/>
        <v>3.3889733084976812</v>
      </c>
      <c r="AM210" s="152">
        <f t="shared" si="43"/>
        <v>3.1842370572080227</v>
      </c>
      <c r="AN210" s="152">
        <v>3.2929077325757588</v>
      </c>
      <c r="AO210" s="152">
        <v>3.0283432213551364</v>
      </c>
      <c r="AP210" s="152">
        <f t="shared" ref="AP210:AP273" si="50">IF(DAY($C210)=1,NA(),VLOOKUP($C210,$BE$17:$BF$78,2,TRUE)-$U210)</f>
        <v>7.3214999999999986</v>
      </c>
      <c r="AQ210" s="152"/>
      <c r="AR210" s="152"/>
      <c r="AS210" s="153">
        <f t="shared" si="44"/>
        <v>194</v>
      </c>
      <c r="AT210" s="153">
        <f t="shared" si="45"/>
        <v>0</v>
      </c>
      <c r="AU210" s="153">
        <f t="shared" si="46"/>
        <v>0</v>
      </c>
      <c r="AV210" s="153">
        <f t="shared" si="47"/>
        <v>1</v>
      </c>
      <c r="BA210">
        <f t="shared" si="48"/>
        <v>13</v>
      </c>
    </row>
    <row r="211" spans="2:53" x14ac:dyDescent="0.25">
      <c r="B211" s="155">
        <f t="shared" ref="B211:B274" si="51">B210+1</f>
        <v>42930.999305555553</v>
      </c>
      <c r="C211" s="155">
        <f t="shared" si="49"/>
        <v>42930.999305555553</v>
      </c>
      <c r="D211" s="152">
        <f t="shared" si="39"/>
        <v>3.35</v>
      </c>
      <c r="E211" s="152"/>
      <c r="F211" s="152"/>
      <c r="G211" s="152"/>
      <c r="H211" s="152" t="e">
        <f t="shared" si="40"/>
        <v>#N/A</v>
      </c>
      <c r="I211" s="152"/>
      <c r="J211" s="152" t="e">
        <f t="shared" si="41"/>
        <v>#N/A</v>
      </c>
      <c r="K211" s="152"/>
      <c r="L211" s="152"/>
      <c r="M211" s="152"/>
      <c r="N211" s="152"/>
      <c r="O211" s="152"/>
      <c r="P211" s="152"/>
      <c r="Q211" s="152"/>
      <c r="R211" s="152"/>
      <c r="S211" s="152"/>
      <c r="T211" s="153" cm="1">
        <f t="array" ref="T211">MATCH(1,(TDU_Info!$C$5:$C$111=$T$6)*(TDU_Info!$B$5:$B$111&lt;=$B211),0)</f>
        <v>103</v>
      </c>
      <c r="U211" s="152">
        <f>100*(INDEX(TDU_Info!$E$5:$E$111,$T211)/T$11+INDEX(TDU_Info!$F$5:$F$111,$T211))</f>
        <v>3.5485000000000002</v>
      </c>
      <c r="V211" s="152">
        <v>4.0529999999999999</v>
      </c>
      <c r="W211" s="152">
        <v>4.1059999999999999</v>
      </c>
      <c r="X211" s="152">
        <v>3.5</v>
      </c>
      <c r="Y211" s="152">
        <v>3.8490000000000002</v>
      </c>
      <c r="Z211" s="152">
        <v>4.3470000000000004</v>
      </c>
      <c r="AA211" s="152">
        <v>4.7779999999999996</v>
      </c>
      <c r="AB211" s="152">
        <v>4.0030000000000001</v>
      </c>
      <c r="AC211" s="152">
        <v>4.0030000000000001</v>
      </c>
      <c r="AD211" s="152">
        <v>4.1269999999999998</v>
      </c>
      <c r="AE211" s="152">
        <v>3.87</v>
      </c>
      <c r="AF211" s="152">
        <v>3.35</v>
      </c>
      <c r="AG211" s="152">
        <v>3.6</v>
      </c>
      <c r="AH211" s="152">
        <v>4.4240000000000004</v>
      </c>
      <c r="AI211" s="152">
        <v>4.3689999999999998</v>
      </c>
      <c r="AJ211" s="152">
        <v>3.9940000000000002</v>
      </c>
      <c r="AK211" s="152">
        <v>4.0030000000000001</v>
      </c>
      <c r="AL211" s="152">
        <f t="shared" si="42"/>
        <v>3.3889733084976812</v>
      </c>
      <c r="AM211" s="152">
        <f t="shared" si="43"/>
        <v>3.1842370572080227</v>
      </c>
      <c r="AN211" s="152">
        <v>3.2918186439386767</v>
      </c>
      <c r="AO211" s="152">
        <v>3.0275514264348802</v>
      </c>
      <c r="AP211" s="152">
        <f t="shared" si="50"/>
        <v>7.3214999999999986</v>
      </c>
      <c r="AQ211" s="152"/>
      <c r="AR211" s="152"/>
      <c r="AS211" s="153">
        <f t="shared" si="44"/>
        <v>195</v>
      </c>
      <c r="AT211" s="153">
        <f t="shared" si="45"/>
        <v>0</v>
      </c>
      <c r="AU211" s="153">
        <f t="shared" si="46"/>
        <v>0</v>
      </c>
      <c r="AV211" s="153">
        <f t="shared" si="47"/>
        <v>1</v>
      </c>
      <c r="BA211">
        <f t="shared" si="48"/>
        <v>14</v>
      </c>
    </row>
    <row r="212" spans="2:53" x14ac:dyDescent="0.25">
      <c r="B212" s="155">
        <f t="shared" si="51"/>
        <v>42931.999305555553</v>
      </c>
      <c r="C212" s="155">
        <f t="shared" si="49"/>
        <v>42931.999305555553</v>
      </c>
      <c r="D212" s="152">
        <f t="shared" si="39"/>
        <v>3.35</v>
      </c>
      <c r="E212" s="152"/>
      <c r="F212" s="152"/>
      <c r="G212" s="152"/>
      <c r="H212" s="152" t="e">
        <f t="shared" si="40"/>
        <v>#N/A</v>
      </c>
      <c r="I212" s="152"/>
      <c r="J212" s="152" t="e">
        <f t="shared" si="41"/>
        <v>#N/A</v>
      </c>
      <c r="K212" s="152"/>
      <c r="L212" s="152"/>
      <c r="M212" s="152"/>
      <c r="N212" s="152"/>
      <c r="O212" s="152"/>
      <c r="P212" s="152"/>
      <c r="Q212" s="152"/>
      <c r="R212" s="152"/>
      <c r="S212" s="152"/>
      <c r="T212" s="153" cm="1">
        <f t="array" ref="T212">MATCH(1,(TDU_Info!$C$5:$C$111=$T$6)*(TDU_Info!$B$5:$B$111&lt;=$B212),0)</f>
        <v>103</v>
      </c>
      <c r="U212" s="152">
        <f>100*(INDEX(TDU_Info!$E$5:$E$111,$T212)/T$11+INDEX(TDU_Info!$F$5:$F$111,$T212))</f>
        <v>3.5485000000000002</v>
      </c>
      <c r="V212" s="152">
        <v>4.0529999999999999</v>
      </c>
      <c r="W212" s="152">
        <v>4.1059999999999999</v>
      </c>
      <c r="X212" s="152">
        <v>3.5</v>
      </c>
      <c r="Y212" s="152">
        <v>3.8490000000000002</v>
      </c>
      <c r="Z212" s="152">
        <v>4.3470000000000004</v>
      </c>
      <c r="AA212" s="152">
        <v>4.7779999999999996</v>
      </c>
      <c r="AB212" s="152">
        <v>4.0030000000000001</v>
      </c>
      <c r="AC212" s="152">
        <v>4.0030000000000001</v>
      </c>
      <c r="AD212" s="152">
        <v>4.1269999999999998</v>
      </c>
      <c r="AE212" s="152">
        <v>3.87</v>
      </c>
      <c r="AF212" s="152">
        <v>3.35</v>
      </c>
      <c r="AG212" s="152">
        <v>3.6</v>
      </c>
      <c r="AH212" s="152">
        <v>4.4240000000000004</v>
      </c>
      <c r="AI212" s="152">
        <v>4.3689999999999998</v>
      </c>
      <c r="AJ212" s="152">
        <v>3.9940000000000002</v>
      </c>
      <c r="AK212" s="152">
        <v>4.0030000000000001</v>
      </c>
      <c r="AL212" s="152">
        <f t="shared" si="42"/>
        <v>3.3889733084976812</v>
      </c>
      <c r="AM212" s="152">
        <f t="shared" si="43"/>
        <v>3.1842370572080227</v>
      </c>
      <c r="AN212" s="152">
        <v>3.2917450048873658</v>
      </c>
      <c r="AO212" s="152">
        <v>3.0274889387536068</v>
      </c>
      <c r="AP212" s="152">
        <f t="shared" si="50"/>
        <v>7.3214999999999986</v>
      </c>
      <c r="AQ212" s="152"/>
      <c r="AR212" s="152"/>
      <c r="AS212" s="153">
        <f t="shared" si="44"/>
        <v>196</v>
      </c>
      <c r="AT212" s="153">
        <f t="shared" si="45"/>
        <v>0</v>
      </c>
      <c r="AU212" s="153">
        <f t="shared" si="46"/>
        <v>0</v>
      </c>
      <c r="AV212" s="153">
        <f t="shared" si="47"/>
        <v>1</v>
      </c>
      <c r="BA212">
        <f t="shared" si="48"/>
        <v>15</v>
      </c>
    </row>
    <row r="213" spans="2:53" x14ac:dyDescent="0.25">
      <c r="B213" s="155">
        <f t="shared" si="51"/>
        <v>42932.999305555553</v>
      </c>
      <c r="C213" s="155">
        <f t="shared" si="49"/>
        <v>42932.999305555553</v>
      </c>
      <c r="D213" s="152">
        <f t="shared" si="39"/>
        <v>3.35</v>
      </c>
      <c r="E213" s="152"/>
      <c r="F213" s="152"/>
      <c r="G213" s="152"/>
      <c r="H213" s="152" t="e">
        <f t="shared" si="40"/>
        <v>#N/A</v>
      </c>
      <c r="I213" s="152"/>
      <c r="J213" s="152" t="e">
        <f t="shared" si="41"/>
        <v>#N/A</v>
      </c>
      <c r="K213" s="152"/>
      <c r="L213" s="152"/>
      <c r="M213" s="152"/>
      <c r="N213" s="152"/>
      <c r="O213" s="152"/>
      <c r="P213" s="152"/>
      <c r="Q213" s="152"/>
      <c r="R213" s="152"/>
      <c r="S213" s="152"/>
      <c r="T213" s="153" cm="1">
        <f t="array" ref="T213">MATCH(1,(TDU_Info!$C$5:$C$111=$T$6)*(TDU_Info!$B$5:$B$111&lt;=$B213),0)</f>
        <v>103</v>
      </c>
      <c r="U213" s="152">
        <f>100*(INDEX(TDU_Info!$E$5:$E$111,$T213)/T$11+INDEX(TDU_Info!$F$5:$F$111,$T213))</f>
        <v>3.5485000000000002</v>
      </c>
      <c r="V213" s="152">
        <v>4.0529999999999999</v>
      </c>
      <c r="W213" s="152">
        <v>4.1059999999999999</v>
      </c>
      <c r="X213" s="152">
        <v>3.5</v>
      </c>
      <c r="Y213" s="152">
        <v>3.8490000000000002</v>
      </c>
      <c r="Z213" s="152">
        <v>4.3470000000000004</v>
      </c>
      <c r="AA213" s="152">
        <v>4.7779999999999996</v>
      </c>
      <c r="AB213" s="152">
        <v>4.0030000000000001</v>
      </c>
      <c r="AC213" s="152">
        <v>4.0030000000000001</v>
      </c>
      <c r="AD213" s="152">
        <v>4.1269999999999998</v>
      </c>
      <c r="AE213" s="152">
        <v>3.87</v>
      </c>
      <c r="AF213" s="152">
        <v>3.35</v>
      </c>
      <c r="AG213" s="152">
        <v>3.6</v>
      </c>
      <c r="AH213" s="152">
        <v>4.4240000000000004</v>
      </c>
      <c r="AI213" s="152">
        <v>4.3689999999999998</v>
      </c>
      <c r="AJ213" s="152">
        <v>3.9940000000000002</v>
      </c>
      <c r="AK213" s="152">
        <v>4.0030000000000001</v>
      </c>
      <c r="AL213" s="152">
        <f t="shared" si="42"/>
        <v>3.3889733084976812</v>
      </c>
      <c r="AM213" s="152">
        <f t="shared" si="43"/>
        <v>3.1842370572080227</v>
      </c>
      <c r="AN213" s="152">
        <v>3.2947050710327255</v>
      </c>
      <c r="AO213" s="152">
        <v>3.0279081807049879</v>
      </c>
      <c r="AP213" s="152">
        <f t="shared" si="50"/>
        <v>7.3214999999999986</v>
      </c>
      <c r="AQ213" s="152"/>
      <c r="AR213" s="152"/>
      <c r="AS213" s="153">
        <f t="shared" si="44"/>
        <v>197</v>
      </c>
      <c r="AT213" s="153">
        <f t="shared" si="45"/>
        <v>0</v>
      </c>
      <c r="AU213" s="153">
        <f t="shared" si="46"/>
        <v>0</v>
      </c>
      <c r="AV213" s="153">
        <f t="shared" si="47"/>
        <v>1</v>
      </c>
      <c r="BA213">
        <f t="shared" si="48"/>
        <v>16</v>
      </c>
    </row>
    <row r="214" spans="2:53" x14ac:dyDescent="0.25">
      <c r="B214" s="155">
        <f t="shared" si="51"/>
        <v>42933.999305555553</v>
      </c>
      <c r="C214" s="155">
        <f t="shared" si="49"/>
        <v>42933.999305555553</v>
      </c>
      <c r="D214" s="152">
        <f t="shared" si="39"/>
        <v>3.35</v>
      </c>
      <c r="E214" s="152"/>
      <c r="F214" s="152"/>
      <c r="G214" s="152"/>
      <c r="H214" s="152" t="e">
        <f t="shared" si="40"/>
        <v>#N/A</v>
      </c>
      <c r="I214" s="152"/>
      <c r="J214" s="152" t="e">
        <f t="shared" si="41"/>
        <v>#N/A</v>
      </c>
      <c r="K214" s="152"/>
      <c r="L214" s="152"/>
      <c r="M214" s="152"/>
      <c r="N214" s="152"/>
      <c r="O214" s="152"/>
      <c r="P214" s="152"/>
      <c r="Q214" s="152"/>
      <c r="R214" s="152"/>
      <c r="S214" s="152"/>
      <c r="T214" s="153" cm="1">
        <f t="array" ref="T214">MATCH(1,(TDU_Info!$C$5:$C$111=$T$6)*(TDU_Info!$B$5:$B$111&lt;=$B214),0)</f>
        <v>103</v>
      </c>
      <c r="U214" s="152">
        <f>100*(INDEX(TDU_Info!$E$5:$E$111,$T214)/T$11+INDEX(TDU_Info!$F$5:$F$111,$T214))</f>
        <v>3.5485000000000002</v>
      </c>
      <c r="V214" s="152">
        <v>4.0529999999999999</v>
      </c>
      <c r="W214" s="152">
        <v>4.1059999999999999</v>
      </c>
      <c r="X214" s="152">
        <v>3.5</v>
      </c>
      <c r="Y214" s="152">
        <v>3.8490000000000002</v>
      </c>
      <c r="Z214" s="152">
        <v>4.3470000000000004</v>
      </c>
      <c r="AA214" s="152">
        <v>4.7779999999999996</v>
      </c>
      <c r="AB214" s="152">
        <v>4.0030000000000001</v>
      </c>
      <c r="AC214" s="152">
        <v>4.0030000000000001</v>
      </c>
      <c r="AD214" s="152">
        <v>4.1269999999999998</v>
      </c>
      <c r="AE214" s="152">
        <v>3.87</v>
      </c>
      <c r="AF214" s="152">
        <v>3.35</v>
      </c>
      <c r="AG214" s="152">
        <v>3.6</v>
      </c>
      <c r="AH214" s="152">
        <v>4.4240000000000004</v>
      </c>
      <c r="AI214" s="152">
        <v>4.3689999999999998</v>
      </c>
      <c r="AJ214" s="152">
        <v>3.9940000000000002</v>
      </c>
      <c r="AK214" s="152">
        <v>4.0030000000000001</v>
      </c>
      <c r="AL214" s="152">
        <f t="shared" si="42"/>
        <v>3.3889733084976812</v>
      </c>
      <c r="AM214" s="152">
        <f t="shared" si="43"/>
        <v>3.1842370572080227</v>
      </c>
      <c r="AN214" s="152">
        <v>3.2901792086394424</v>
      </c>
      <c r="AO214" s="152">
        <v>3.0232838466690062</v>
      </c>
      <c r="AP214" s="152">
        <f t="shared" si="50"/>
        <v>7.3214999999999986</v>
      </c>
      <c r="AQ214" s="152"/>
      <c r="AR214" s="152"/>
      <c r="AS214" s="153">
        <f t="shared" si="44"/>
        <v>198</v>
      </c>
      <c r="AT214" s="153">
        <f t="shared" si="45"/>
        <v>0</v>
      </c>
      <c r="AU214" s="153">
        <f t="shared" si="46"/>
        <v>0</v>
      </c>
      <c r="AV214" s="153">
        <f t="shared" si="47"/>
        <v>1</v>
      </c>
      <c r="BA214">
        <f t="shared" si="48"/>
        <v>17</v>
      </c>
    </row>
    <row r="215" spans="2:53" x14ac:dyDescent="0.25">
      <c r="B215" s="155">
        <f t="shared" si="51"/>
        <v>42934.999305555553</v>
      </c>
      <c r="C215" s="155">
        <f t="shared" si="49"/>
        <v>42934.999305555553</v>
      </c>
      <c r="D215" s="152">
        <f t="shared" si="39"/>
        <v>3.35</v>
      </c>
      <c r="E215" s="152"/>
      <c r="F215" s="152"/>
      <c r="G215" s="152"/>
      <c r="H215" s="152" t="e">
        <f t="shared" si="40"/>
        <v>#N/A</v>
      </c>
      <c r="I215" s="152"/>
      <c r="J215" s="152" t="e">
        <f t="shared" si="41"/>
        <v>#N/A</v>
      </c>
      <c r="K215" s="152"/>
      <c r="L215" s="152"/>
      <c r="M215" s="152"/>
      <c r="N215" s="152"/>
      <c r="O215" s="152"/>
      <c r="P215" s="152"/>
      <c r="Q215" s="152"/>
      <c r="R215" s="152"/>
      <c r="S215" s="152"/>
      <c r="T215" s="153" cm="1">
        <f t="array" ref="T215">MATCH(1,(TDU_Info!$C$5:$C$111=$T$6)*(TDU_Info!$B$5:$B$111&lt;=$B215),0)</f>
        <v>103</v>
      </c>
      <c r="U215" s="152">
        <f>100*(INDEX(TDU_Info!$E$5:$E$111,$T215)/T$11+INDEX(TDU_Info!$F$5:$F$111,$T215))</f>
        <v>3.5485000000000002</v>
      </c>
      <c r="V215" s="152">
        <v>4.3440000000000003</v>
      </c>
      <c r="W215" s="152">
        <v>4.157</v>
      </c>
      <c r="X215" s="152">
        <v>3.5</v>
      </c>
      <c r="Y215" s="152">
        <v>3.8490000000000002</v>
      </c>
      <c r="Z215" s="152">
        <v>4.665</v>
      </c>
      <c r="AA215" s="152">
        <v>4.8440000000000003</v>
      </c>
      <c r="AB215" s="152">
        <v>4.0030000000000001</v>
      </c>
      <c r="AC215" s="152">
        <v>4.0030000000000001</v>
      </c>
      <c r="AD215" s="152">
        <v>4.1500000000000004</v>
      </c>
      <c r="AE215" s="152">
        <v>3.8860000000000001</v>
      </c>
      <c r="AF215" s="152">
        <v>3.35</v>
      </c>
      <c r="AG215" s="152">
        <v>3.6</v>
      </c>
      <c r="AH215" s="152">
        <v>4.4480000000000004</v>
      </c>
      <c r="AI215" s="152">
        <v>4.3860000000000001</v>
      </c>
      <c r="AJ215" s="152">
        <v>3.9940000000000002</v>
      </c>
      <c r="AK215" s="152">
        <v>4.0030000000000001</v>
      </c>
      <c r="AL215" s="152">
        <f t="shared" si="42"/>
        <v>3.3889733084976812</v>
      </c>
      <c r="AM215" s="152">
        <f t="shared" si="43"/>
        <v>3.1842370572080227</v>
      </c>
      <c r="AN215" s="152">
        <v>3.2869656222615853</v>
      </c>
      <c r="AO215" s="152">
        <v>3.0208954972948292</v>
      </c>
      <c r="AP215" s="152">
        <f t="shared" si="50"/>
        <v>7.3214999999999986</v>
      </c>
      <c r="AQ215" s="152"/>
      <c r="AR215" s="152"/>
      <c r="AS215" s="153">
        <f t="shared" si="44"/>
        <v>199</v>
      </c>
      <c r="AT215" s="153">
        <f t="shared" si="45"/>
        <v>0</v>
      </c>
      <c r="AU215" s="153">
        <f t="shared" si="46"/>
        <v>0</v>
      </c>
      <c r="AV215" s="153">
        <f t="shared" si="47"/>
        <v>1</v>
      </c>
      <c r="BA215">
        <f t="shared" si="48"/>
        <v>18</v>
      </c>
    </row>
    <row r="216" spans="2:53" x14ac:dyDescent="0.25">
      <c r="B216" s="155">
        <f t="shared" si="51"/>
        <v>42935.999305555553</v>
      </c>
      <c r="C216" s="155">
        <f t="shared" si="49"/>
        <v>42935.999305555553</v>
      </c>
      <c r="D216" s="152">
        <f t="shared" si="39"/>
        <v>3.35</v>
      </c>
      <c r="E216" s="152"/>
      <c r="F216" s="152"/>
      <c r="G216" s="152"/>
      <c r="H216" s="152" t="e">
        <f t="shared" si="40"/>
        <v>#N/A</v>
      </c>
      <c r="I216" s="152"/>
      <c r="J216" s="152" t="e">
        <f t="shared" si="41"/>
        <v>#N/A</v>
      </c>
      <c r="K216" s="152"/>
      <c r="L216" s="152"/>
      <c r="M216" s="152"/>
      <c r="N216" s="152"/>
      <c r="O216" s="152"/>
      <c r="P216" s="152"/>
      <c r="Q216" s="152"/>
      <c r="R216" s="152"/>
      <c r="S216" s="152"/>
      <c r="T216" s="153" cm="1">
        <f t="array" ref="T216">MATCH(1,(TDU_Info!$C$5:$C$111=$T$6)*(TDU_Info!$B$5:$B$111&lt;=$B216),0)</f>
        <v>103</v>
      </c>
      <c r="U216" s="152">
        <f>100*(INDEX(TDU_Info!$E$5:$E$111,$T216)/T$11+INDEX(TDU_Info!$F$5:$F$111,$T216))</f>
        <v>3.5485000000000002</v>
      </c>
      <c r="V216" s="152">
        <v>4.3440000000000003</v>
      </c>
      <c r="W216" s="152">
        <v>4.157</v>
      </c>
      <c r="X216" s="152">
        <v>3.5</v>
      </c>
      <c r="Y216" s="152">
        <v>3.8490000000000002</v>
      </c>
      <c r="Z216" s="152">
        <v>4.665</v>
      </c>
      <c r="AA216" s="152">
        <v>4.8440000000000003</v>
      </c>
      <c r="AB216" s="152">
        <v>4.0030000000000001</v>
      </c>
      <c r="AC216" s="152">
        <v>4.0030000000000001</v>
      </c>
      <c r="AD216" s="152">
        <v>4.1500000000000004</v>
      </c>
      <c r="AE216" s="152">
        <v>3.8860000000000001</v>
      </c>
      <c r="AF216" s="152">
        <v>3.35</v>
      </c>
      <c r="AG216" s="152">
        <v>3.6</v>
      </c>
      <c r="AH216" s="152">
        <v>4.4480000000000004</v>
      </c>
      <c r="AI216" s="152">
        <v>4.3860000000000001</v>
      </c>
      <c r="AJ216" s="152">
        <v>3.9940000000000002</v>
      </c>
      <c r="AK216" s="152">
        <v>4.0030000000000001</v>
      </c>
      <c r="AL216" s="152">
        <f t="shared" si="42"/>
        <v>3.3889733084976812</v>
      </c>
      <c r="AM216" s="152">
        <f t="shared" si="43"/>
        <v>3.1842370572080227</v>
      </c>
      <c r="AN216" s="152">
        <v>3.3340090981034276</v>
      </c>
      <c r="AO216" s="152">
        <v>3.0701061310309181</v>
      </c>
      <c r="AP216" s="152">
        <f t="shared" si="50"/>
        <v>7.3214999999999986</v>
      </c>
      <c r="AQ216" s="152"/>
      <c r="AR216" s="152"/>
      <c r="AS216" s="153">
        <f t="shared" si="44"/>
        <v>200</v>
      </c>
      <c r="AT216" s="153">
        <f t="shared" si="45"/>
        <v>0</v>
      </c>
      <c r="AU216" s="153">
        <f t="shared" si="46"/>
        <v>0</v>
      </c>
      <c r="AV216" s="153">
        <f t="shared" si="47"/>
        <v>1</v>
      </c>
      <c r="BA216">
        <f t="shared" si="48"/>
        <v>19</v>
      </c>
    </row>
    <row r="217" spans="2:53" x14ac:dyDescent="0.25">
      <c r="B217" s="155">
        <f t="shared" si="51"/>
        <v>42936.999305555553</v>
      </c>
      <c r="C217" s="155">
        <f t="shared" si="49"/>
        <v>42936.999305555553</v>
      </c>
      <c r="D217" s="152">
        <f t="shared" si="39"/>
        <v>3.35</v>
      </c>
      <c r="E217" s="152"/>
      <c r="F217" s="152"/>
      <c r="G217" s="152"/>
      <c r="H217" s="152" t="e">
        <f t="shared" si="40"/>
        <v>#N/A</v>
      </c>
      <c r="I217" s="152"/>
      <c r="J217" s="152" t="e">
        <f t="shared" si="41"/>
        <v>#N/A</v>
      </c>
      <c r="K217" s="152"/>
      <c r="L217" s="152"/>
      <c r="M217" s="152"/>
      <c r="N217" s="152"/>
      <c r="O217" s="152"/>
      <c r="P217" s="152"/>
      <c r="Q217" s="152"/>
      <c r="R217" s="152"/>
      <c r="S217" s="152"/>
      <c r="T217" s="153" cm="1">
        <f t="array" ref="T217">MATCH(1,(TDU_Info!$C$5:$C$111=$T$6)*(TDU_Info!$B$5:$B$111&lt;=$B217),0)</f>
        <v>103</v>
      </c>
      <c r="U217" s="152">
        <f>100*(INDEX(TDU_Info!$E$5:$E$111,$T217)/T$11+INDEX(TDU_Info!$F$5:$F$111,$T217))</f>
        <v>3.5485000000000002</v>
      </c>
      <c r="V217" s="152">
        <v>4.3440000000000003</v>
      </c>
      <c r="W217" s="152">
        <v>3.968</v>
      </c>
      <c r="X217" s="152">
        <v>3.5</v>
      </c>
      <c r="Y217" s="152">
        <v>3.6949999999999998</v>
      </c>
      <c r="Z217" s="152">
        <v>4.665</v>
      </c>
      <c r="AA217" s="152">
        <v>4.4749999999999996</v>
      </c>
      <c r="AB217" s="152">
        <v>4.0030000000000001</v>
      </c>
      <c r="AC217" s="152">
        <v>4.0030000000000001</v>
      </c>
      <c r="AD217" s="152">
        <v>4.1500000000000004</v>
      </c>
      <c r="AE217" s="152">
        <v>3.8860000000000001</v>
      </c>
      <c r="AF217" s="152">
        <v>3.35</v>
      </c>
      <c r="AG217" s="152">
        <v>3.6</v>
      </c>
      <c r="AH217" s="152">
        <v>4.4480000000000004</v>
      </c>
      <c r="AI217" s="152">
        <v>4.3860000000000001</v>
      </c>
      <c r="AJ217" s="152">
        <v>3.9940000000000002</v>
      </c>
      <c r="AK217" s="152">
        <v>4.0030000000000001</v>
      </c>
      <c r="AL217" s="152">
        <f t="shared" si="42"/>
        <v>3.3889733084976812</v>
      </c>
      <c r="AM217" s="152">
        <f t="shared" si="43"/>
        <v>3.1842370572080227</v>
      </c>
      <c r="AN217" s="152">
        <v>3.3855436437007747</v>
      </c>
      <c r="AO217" s="152">
        <v>3.1299942302233772</v>
      </c>
      <c r="AP217" s="152">
        <f t="shared" si="50"/>
        <v>7.3214999999999986</v>
      </c>
      <c r="AQ217" s="152"/>
      <c r="AR217" s="152"/>
      <c r="AS217" s="153">
        <f t="shared" si="44"/>
        <v>201</v>
      </c>
      <c r="AT217" s="153">
        <f t="shared" si="45"/>
        <v>0</v>
      </c>
      <c r="AU217" s="153">
        <f t="shared" si="46"/>
        <v>0</v>
      </c>
      <c r="AV217" s="153">
        <f t="shared" si="47"/>
        <v>1</v>
      </c>
      <c r="BA217">
        <f t="shared" si="48"/>
        <v>20</v>
      </c>
    </row>
    <row r="218" spans="2:53" x14ac:dyDescent="0.25">
      <c r="B218" s="155">
        <f t="shared" si="51"/>
        <v>42937.999305555553</v>
      </c>
      <c r="C218" s="155">
        <f t="shared" si="49"/>
        <v>42937.999305555553</v>
      </c>
      <c r="D218" s="152">
        <f t="shared" si="39"/>
        <v>3.35</v>
      </c>
      <c r="E218" s="152"/>
      <c r="F218" s="152"/>
      <c r="G218" s="152"/>
      <c r="H218" s="152" t="e">
        <f t="shared" si="40"/>
        <v>#N/A</v>
      </c>
      <c r="I218" s="152"/>
      <c r="J218" s="152" t="e">
        <f t="shared" si="41"/>
        <v>#N/A</v>
      </c>
      <c r="K218" s="152"/>
      <c r="L218" s="152"/>
      <c r="M218" s="152"/>
      <c r="N218" s="152"/>
      <c r="O218" s="152"/>
      <c r="P218" s="152"/>
      <c r="Q218" s="152"/>
      <c r="R218" s="152"/>
      <c r="S218" s="152"/>
      <c r="T218" s="153" cm="1">
        <f t="array" ref="T218">MATCH(1,(TDU_Info!$C$5:$C$111=$T$6)*(TDU_Info!$B$5:$B$111&lt;=$B218),0)</f>
        <v>103</v>
      </c>
      <c r="U218" s="152">
        <f>100*(INDEX(TDU_Info!$E$5:$E$111,$T218)/T$11+INDEX(TDU_Info!$F$5:$F$111,$T218))</f>
        <v>3.5485000000000002</v>
      </c>
      <c r="V218" s="152">
        <v>4.3440000000000003</v>
      </c>
      <c r="W218" s="152">
        <v>3.968</v>
      </c>
      <c r="X218" s="152">
        <v>3.5</v>
      </c>
      <c r="Y218" s="152">
        <v>3.6949999999999998</v>
      </c>
      <c r="Z218" s="152">
        <v>4.665</v>
      </c>
      <c r="AA218" s="152">
        <v>4.4749999999999996</v>
      </c>
      <c r="AB218" s="152">
        <v>4.0030000000000001</v>
      </c>
      <c r="AC218" s="152">
        <v>4.0030000000000001</v>
      </c>
      <c r="AD218" s="152">
        <v>4.1500000000000004</v>
      </c>
      <c r="AE218" s="152">
        <v>3.8860000000000001</v>
      </c>
      <c r="AF218" s="152">
        <v>3.35</v>
      </c>
      <c r="AG218" s="152">
        <v>3.6</v>
      </c>
      <c r="AH218" s="152">
        <v>4.4480000000000004</v>
      </c>
      <c r="AI218" s="152">
        <v>4.3860000000000001</v>
      </c>
      <c r="AJ218" s="152">
        <v>3.9940000000000002</v>
      </c>
      <c r="AK218" s="152">
        <v>4.0030000000000001</v>
      </c>
      <c r="AL218" s="152">
        <f t="shared" si="42"/>
        <v>3.3889733084976812</v>
      </c>
      <c r="AM218" s="152">
        <f t="shared" si="43"/>
        <v>3.1842370572080227</v>
      </c>
      <c r="AN218" s="152">
        <v>3.3877624824702854</v>
      </c>
      <c r="AO218" s="152">
        <v>3.1370177658277556</v>
      </c>
      <c r="AP218" s="152">
        <f t="shared" si="50"/>
        <v>7.3214999999999986</v>
      </c>
      <c r="AQ218" s="152"/>
      <c r="AR218" s="152"/>
      <c r="AS218" s="153">
        <f t="shared" si="44"/>
        <v>202</v>
      </c>
      <c r="AT218" s="153">
        <f t="shared" si="45"/>
        <v>0</v>
      </c>
      <c r="AU218" s="153">
        <f t="shared" si="46"/>
        <v>0</v>
      </c>
      <c r="AV218" s="153">
        <f t="shared" si="47"/>
        <v>1</v>
      </c>
      <c r="BA218">
        <f t="shared" si="48"/>
        <v>21</v>
      </c>
    </row>
    <row r="219" spans="2:53" x14ac:dyDescent="0.25">
      <c r="B219" s="155">
        <f t="shared" si="51"/>
        <v>42938.999305555553</v>
      </c>
      <c r="C219" s="155">
        <f t="shared" si="49"/>
        <v>42938.999305555553</v>
      </c>
      <c r="D219" s="152">
        <f t="shared" si="39"/>
        <v>3.35</v>
      </c>
      <c r="E219" s="152"/>
      <c r="F219" s="152"/>
      <c r="G219" s="152"/>
      <c r="H219" s="152" t="e">
        <f t="shared" si="40"/>
        <v>#N/A</v>
      </c>
      <c r="I219" s="152"/>
      <c r="J219" s="152" t="e">
        <f t="shared" si="41"/>
        <v>#N/A</v>
      </c>
      <c r="K219" s="152"/>
      <c r="L219" s="152"/>
      <c r="M219" s="152"/>
      <c r="N219" s="152"/>
      <c r="O219" s="152"/>
      <c r="P219" s="152"/>
      <c r="Q219" s="152"/>
      <c r="R219" s="152"/>
      <c r="S219" s="152"/>
      <c r="T219" s="153" cm="1">
        <f t="array" ref="T219">MATCH(1,(TDU_Info!$C$5:$C$111=$T$6)*(TDU_Info!$B$5:$B$111&lt;=$B219),0)</f>
        <v>103</v>
      </c>
      <c r="U219" s="152">
        <f>100*(INDEX(TDU_Info!$E$5:$E$111,$T219)/T$11+INDEX(TDU_Info!$F$5:$F$111,$T219))</f>
        <v>3.5485000000000002</v>
      </c>
      <c r="V219" s="152">
        <v>4.3440000000000003</v>
      </c>
      <c r="W219" s="152">
        <v>3.968</v>
      </c>
      <c r="X219" s="152">
        <v>3.5</v>
      </c>
      <c r="Y219" s="152">
        <v>3.6949999999999998</v>
      </c>
      <c r="Z219" s="152">
        <v>4.665</v>
      </c>
      <c r="AA219" s="152">
        <v>4.4749999999999996</v>
      </c>
      <c r="AB219" s="152">
        <v>4.0030000000000001</v>
      </c>
      <c r="AC219" s="152">
        <v>4.0030000000000001</v>
      </c>
      <c r="AD219" s="152">
        <v>4.1500000000000004</v>
      </c>
      <c r="AE219" s="152">
        <v>3.8860000000000001</v>
      </c>
      <c r="AF219" s="152">
        <v>3.35</v>
      </c>
      <c r="AG219" s="152">
        <v>3.6</v>
      </c>
      <c r="AH219" s="152">
        <v>4.4480000000000004</v>
      </c>
      <c r="AI219" s="152">
        <v>4.3860000000000001</v>
      </c>
      <c r="AJ219" s="152">
        <v>3.9940000000000002</v>
      </c>
      <c r="AK219" s="152">
        <v>4.0030000000000001</v>
      </c>
      <c r="AL219" s="152">
        <f t="shared" si="42"/>
        <v>3.3889733084976812</v>
      </c>
      <c r="AM219" s="152">
        <f t="shared" si="43"/>
        <v>3.1842370572080227</v>
      </c>
      <c r="AN219" s="152">
        <v>3.388296148684939</v>
      </c>
      <c r="AO219" s="152">
        <v>3.1416162208942984</v>
      </c>
      <c r="AP219" s="152">
        <f t="shared" si="50"/>
        <v>7.3214999999999986</v>
      </c>
      <c r="AQ219" s="152"/>
      <c r="AR219" s="152"/>
      <c r="AS219" s="153">
        <f t="shared" si="44"/>
        <v>203</v>
      </c>
      <c r="AT219" s="153">
        <f t="shared" si="45"/>
        <v>0</v>
      </c>
      <c r="AU219" s="153">
        <f t="shared" si="46"/>
        <v>0</v>
      </c>
      <c r="AV219" s="153">
        <f t="shared" si="47"/>
        <v>1</v>
      </c>
      <c r="BA219">
        <f t="shared" si="48"/>
        <v>22</v>
      </c>
    </row>
    <row r="220" spans="2:53" x14ac:dyDescent="0.25">
      <c r="B220" s="155">
        <f t="shared" si="51"/>
        <v>42939.999305555553</v>
      </c>
      <c r="C220" s="155">
        <f t="shared" si="49"/>
        <v>42939.999305555553</v>
      </c>
      <c r="D220" s="152">
        <f t="shared" si="39"/>
        <v>3.35</v>
      </c>
      <c r="E220" s="152"/>
      <c r="F220" s="152"/>
      <c r="G220" s="152"/>
      <c r="H220" s="152" t="e">
        <f t="shared" si="40"/>
        <v>#N/A</v>
      </c>
      <c r="I220" s="152"/>
      <c r="J220" s="152" t="e">
        <f t="shared" si="41"/>
        <v>#N/A</v>
      </c>
      <c r="K220" s="152"/>
      <c r="L220" s="152"/>
      <c r="M220" s="152"/>
      <c r="N220" s="152"/>
      <c r="O220" s="152"/>
      <c r="P220" s="152"/>
      <c r="Q220" s="152"/>
      <c r="R220" s="152"/>
      <c r="S220" s="152"/>
      <c r="T220" s="153" cm="1">
        <f t="array" ref="T220">MATCH(1,(TDU_Info!$C$5:$C$111=$T$6)*(TDU_Info!$B$5:$B$111&lt;=$B220),0)</f>
        <v>103</v>
      </c>
      <c r="U220" s="152">
        <f>100*(INDEX(TDU_Info!$E$5:$E$111,$T220)/T$11+INDEX(TDU_Info!$F$5:$F$111,$T220))</f>
        <v>3.5485000000000002</v>
      </c>
      <c r="V220" s="152">
        <v>4.3440000000000003</v>
      </c>
      <c r="W220" s="152">
        <v>3.968</v>
      </c>
      <c r="X220" s="152">
        <v>3.5</v>
      </c>
      <c r="Y220" s="152">
        <v>3.6949999999999998</v>
      </c>
      <c r="Z220" s="152">
        <v>4.665</v>
      </c>
      <c r="AA220" s="152">
        <v>4.4749999999999996</v>
      </c>
      <c r="AB220" s="152">
        <v>4.0030000000000001</v>
      </c>
      <c r="AC220" s="152">
        <v>4.0030000000000001</v>
      </c>
      <c r="AD220" s="152">
        <v>4.1500000000000004</v>
      </c>
      <c r="AE220" s="152">
        <v>3.8860000000000001</v>
      </c>
      <c r="AF220" s="152">
        <v>3.35</v>
      </c>
      <c r="AG220" s="152">
        <v>3.6</v>
      </c>
      <c r="AH220" s="152">
        <v>4.4480000000000004</v>
      </c>
      <c r="AI220" s="152">
        <v>4.3860000000000001</v>
      </c>
      <c r="AJ220" s="152">
        <v>3.9940000000000002</v>
      </c>
      <c r="AK220" s="152">
        <v>4.0030000000000001</v>
      </c>
      <c r="AL220" s="152">
        <f t="shared" si="42"/>
        <v>3.3889733084976812</v>
      </c>
      <c r="AM220" s="152">
        <f t="shared" si="43"/>
        <v>3.1842370572080227</v>
      </c>
      <c r="AN220" s="152">
        <v>3.4206211845697769</v>
      </c>
      <c r="AO220" s="152">
        <v>3.1820193488445803</v>
      </c>
      <c r="AP220" s="152">
        <f t="shared" si="50"/>
        <v>7.3214999999999986</v>
      </c>
      <c r="AQ220" s="152"/>
      <c r="AR220" s="152"/>
      <c r="AS220" s="153">
        <f t="shared" si="44"/>
        <v>204</v>
      </c>
      <c r="AT220" s="153">
        <f t="shared" si="45"/>
        <v>0</v>
      </c>
      <c r="AU220" s="153">
        <f t="shared" si="46"/>
        <v>0</v>
      </c>
      <c r="AV220" s="153">
        <f t="shared" si="47"/>
        <v>1</v>
      </c>
      <c r="BA220">
        <f t="shared" si="48"/>
        <v>23</v>
      </c>
    </row>
    <row r="221" spans="2:53" x14ac:dyDescent="0.25">
      <c r="B221" s="155">
        <f t="shared" si="51"/>
        <v>42940.999305555553</v>
      </c>
      <c r="C221" s="155">
        <f t="shared" si="49"/>
        <v>42940.999305555553</v>
      </c>
      <c r="D221" s="152">
        <f t="shared" si="39"/>
        <v>3.35</v>
      </c>
      <c r="E221" s="152"/>
      <c r="F221" s="152"/>
      <c r="G221" s="152"/>
      <c r="H221" s="152" t="e">
        <f t="shared" si="40"/>
        <v>#N/A</v>
      </c>
      <c r="I221" s="152"/>
      <c r="J221" s="152" t="e">
        <f t="shared" si="41"/>
        <v>#N/A</v>
      </c>
      <c r="K221" s="152"/>
      <c r="L221" s="152"/>
      <c r="M221" s="152"/>
      <c r="N221" s="152"/>
      <c r="O221" s="152"/>
      <c r="P221" s="152"/>
      <c r="Q221" s="152"/>
      <c r="R221" s="152"/>
      <c r="S221" s="152"/>
      <c r="T221" s="153" cm="1">
        <f t="array" ref="T221">MATCH(1,(TDU_Info!$C$5:$C$111=$T$6)*(TDU_Info!$B$5:$B$111&lt;=$B221),0)</f>
        <v>103</v>
      </c>
      <c r="U221" s="152">
        <f>100*(INDEX(TDU_Info!$E$5:$E$111,$T221)/T$11+INDEX(TDU_Info!$F$5:$F$111,$T221))</f>
        <v>3.5485000000000002</v>
      </c>
      <c r="V221" s="152">
        <v>4.3440000000000003</v>
      </c>
      <c r="W221" s="152">
        <v>3.968</v>
      </c>
      <c r="X221" s="152">
        <v>3.5</v>
      </c>
      <c r="Y221" s="152">
        <v>3.6949999999999998</v>
      </c>
      <c r="Z221" s="152">
        <v>4.665</v>
      </c>
      <c r="AA221" s="152">
        <v>4.4749999999999996</v>
      </c>
      <c r="AB221" s="152">
        <v>4.1029999999999998</v>
      </c>
      <c r="AC221" s="152">
        <v>4.1029999999999998</v>
      </c>
      <c r="AD221" s="152">
        <v>4.1500000000000004</v>
      </c>
      <c r="AE221" s="152">
        <v>3.8860000000000001</v>
      </c>
      <c r="AF221" s="152">
        <v>3.35</v>
      </c>
      <c r="AG221" s="152">
        <v>3.6</v>
      </c>
      <c r="AH221" s="152">
        <v>4.4480000000000004</v>
      </c>
      <c r="AI221" s="152">
        <v>4.3860000000000001</v>
      </c>
      <c r="AJ221" s="152">
        <v>3.9940000000000002</v>
      </c>
      <c r="AK221" s="152">
        <v>4.0999999999999996</v>
      </c>
      <c r="AL221" s="152">
        <f t="shared" si="42"/>
        <v>3.3889733084976812</v>
      </c>
      <c r="AM221" s="152">
        <f t="shared" si="43"/>
        <v>3.1842370572080227</v>
      </c>
      <c r="AN221" s="152">
        <v>3.4212779916185223</v>
      </c>
      <c r="AO221" s="152">
        <v>3.1827802221231578</v>
      </c>
      <c r="AP221" s="152">
        <f t="shared" si="50"/>
        <v>7.3214999999999986</v>
      </c>
      <c r="AQ221" s="152"/>
      <c r="AR221" s="152"/>
      <c r="AS221" s="153">
        <f t="shared" si="44"/>
        <v>205</v>
      </c>
      <c r="AT221" s="153">
        <f t="shared" si="45"/>
        <v>0</v>
      </c>
      <c r="AU221" s="153">
        <f t="shared" si="46"/>
        <v>0</v>
      </c>
      <c r="AV221" s="153">
        <f t="shared" si="47"/>
        <v>1</v>
      </c>
      <c r="BA221">
        <f t="shared" si="48"/>
        <v>24</v>
      </c>
    </row>
    <row r="222" spans="2:53" x14ac:dyDescent="0.25">
      <c r="B222" s="155">
        <f t="shared" si="51"/>
        <v>42941.999305555553</v>
      </c>
      <c r="C222" s="155">
        <f t="shared" si="49"/>
        <v>42941.999305555553</v>
      </c>
      <c r="D222" s="152">
        <f t="shared" si="39"/>
        <v>3.35</v>
      </c>
      <c r="E222" s="152"/>
      <c r="F222" s="152"/>
      <c r="G222" s="152"/>
      <c r="H222" s="152" t="e">
        <f t="shared" si="40"/>
        <v>#N/A</v>
      </c>
      <c r="I222" s="152"/>
      <c r="J222" s="152" t="e">
        <f t="shared" si="41"/>
        <v>#N/A</v>
      </c>
      <c r="K222" s="152"/>
      <c r="L222" s="152"/>
      <c r="M222" s="152"/>
      <c r="N222" s="152"/>
      <c r="O222" s="152"/>
      <c r="P222" s="152"/>
      <c r="Q222" s="152"/>
      <c r="R222" s="152"/>
      <c r="S222" s="152"/>
      <c r="T222" s="153" cm="1">
        <f t="array" ref="T222">MATCH(1,(TDU_Info!$C$5:$C$111=$T$6)*(TDU_Info!$B$5:$B$111&lt;=$B222),0)</f>
        <v>103</v>
      </c>
      <c r="U222" s="152">
        <f>100*(INDEX(TDU_Info!$E$5:$E$111,$T222)/T$11+INDEX(TDU_Info!$F$5:$F$111,$T222))</f>
        <v>3.5485000000000002</v>
      </c>
      <c r="V222" s="152">
        <v>4.3440000000000003</v>
      </c>
      <c r="W222" s="152">
        <v>3.968</v>
      </c>
      <c r="X222" s="152">
        <v>3.5</v>
      </c>
      <c r="Y222" s="152">
        <v>3.6949999999999998</v>
      </c>
      <c r="Z222" s="152">
        <v>4.665</v>
      </c>
      <c r="AA222" s="152">
        <v>4.4749999999999996</v>
      </c>
      <c r="AB222" s="152">
        <v>4.1029999999999998</v>
      </c>
      <c r="AC222" s="152">
        <v>4.1029999999999998</v>
      </c>
      <c r="AD222" s="152">
        <v>4.1500000000000004</v>
      </c>
      <c r="AE222" s="152">
        <v>3.8860000000000001</v>
      </c>
      <c r="AF222" s="152">
        <v>3.35</v>
      </c>
      <c r="AG222" s="152">
        <v>3.6</v>
      </c>
      <c r="AH222" s="152">
        <v>4.4480000000000004</v>
      </c>
      <c r="AI222" s="152">
        <v>4.3860000000000001</v>
      </c>
      <c r="AJ222" s="152">
        <v>3.9940000000000002</v>
      </c>
      <c r="AK222" s="152">
        <v>4.0999999999999996</v>
      </c>
      <c r="AL222" s="152">
        <f t="shared" si="42"/>
        <v>3.3889733084976812</v>
      </c>
      <c r="AM222" s="152">
        <f t="shared" si="43"/>
        <v>3.1842370572080227</v>
      </c>
      <c r="AN222" s="152">
        <v>3.4246434978384088</v>
      </c>
      <c r="AO222" s="152">
        <v>3.1867638095893076</v>
      </c>
      <c r="AP222" s="152">
        <f t="shared" si="50"/>
        <v>7.3214999999999986</v>
      </c>
      <c r="AQ222" s="152"/>
      <c r="AR222" s="152"/>
      <c r="AS222" s="153">
        <f t="shared" si="44"/>
        <v>206</v>
      </c>
      <c r="AT222" s="153">
        <f t="shared" si="45"/>
        <v>0</v>
      </c>
      <c r="AU222" s="153">
        <f t="shared" si="46"/>
        <v>0</v>
      </c>
      <c r="AV222" s="153">
        <f t="shared" si="47"/>
        <v>1</v>
      </c>
      <c r="BA222">
        <f t="shared" si="48"/>
        <v>25</v>
      </c>
    </row>
    <row r="223" spans="2:53" x14ac:dyDescent="0.25">
      <c r="B223" s="155">
        <f t="shared" si="51"/>
        <v>42942.999305555553</v>
      </c>
      <c r="C223" s="155">
        <f t="shared" si="49"/>
        <v>42942.999305555553</v>
      </c>
      <c r="D223" s="152">
        <f t="shared" si="39"/>
        <v>3.35</v>
      </c>
      <c r="E223" s="152"/>
      <c r="F223" s="152"/>
      <c r="G223" s="152"/>
      <c r="H223" s="152" t="e">
        <f t="shared" si="40"/>
        <v>#N/A</v>
      </c>
      <c r="I223" s="152"/>
      <c r="J223" s="152" t="e">
        <f t="shared" si="41"/>
        <v>#N/A</v>
      </c>
      <c r="K223" s="152"/>
      <c r="L223" s="152"/>
      <c r="M223" s="152"/>
      <c r="N223" s="152"/>
      <c r="O223" s="152"/>
      <c r="P223" s="152"/>
      <c r="Q223" s="152"/>
      <c r="R223" s="152"/>
      <c r="S223" s="152"/>
      <c r="T223" s="153" cm="1">
        <f t="array" ref="T223">MATCH(1,(TDU_Info!$C$5:$C$111=$T$6)*(TDU_Info!$B$5:$B$111&lt;=$B223),0)</f>
        <v>103</v>
      </c>
      <c r="U223" s="152">
        <f>100*(INDEX(TDU_Info!$E$5:$E$111,$T223)/T$11+INDEX(TDU_Info!$F$5:$F$111,$T223))</f>
        <v>3.5485000000000002</v>
      </c>
      <c r="V223" s="152">
        <v>4.3440000000000003</v>
      </c>
      <c r="W223" s="152">
        <v>3.968</v>
      </c>
      <c r="X223" s="152">
        <v>3.5</v>
      </c>
      <c r="Y223" s="152">
        <v>3.6949999999999998</v>
      </c>
      <c r="Z223" s="152">
        <v>4.665</v>
      </c>
      <c r="AA223" s="152">
        <v>4.4749999999999996</v>
      </c>
      <c r="AB223" s="152">
        <v>4.0030000000000001</v>
      </c>
      <c r="AC223" s="152">
        <v>4.0030000000000001</v>
      </c>
      <c r="AD223" s="152">
        <v>4.1500000000000004</v>
      </c>
      <c r="AE223" s="152">
        <v>3.8860000000000001</v>
      </c>
      <c r="AF223" s="152">
        <v>3.35</v>
      </c>
      <c r="AG223" s="152">
        <v>3.6</v>
      </c>
      <c r="AH223" s="152">
        <v>4.4480000000000004</v>
      </c>
      <c r="AI223" s="152">
        <v>4.3860000000000001</v>
      </c>
      <c r="AJ223" s="152">
        <v>3.9940000000000002</v>
      </c>
      <c r="AK223" s="152">
        <v>4.0030000000000001</v>
      </c>
      <c r="AL223" s="152">
        <f t="shared" si="42"/>
        <v>3.3889733084976812</v>
      </c>
      <c r="AM223" s="152">
        <f t="shared" si="43"/>
        <v>3.1842370572080227</v>
      </c>
      <c r="AN223" s="152">
        <v>3.4331098312422959</v>
      </c>
      <c r="AO223" s="152">
        <v>3.1946268202804968</v>
      </c>
      <c r="AP223" s="152">
        <f t="shared" si="50"/>
        <v>7.3214999999999986</v>
      </c>
      <c r="AQ223" s="152"/>
      <c r="AR223" s="152"/>
      <c r="AS223" s="153">
        <f t="shared" si="44"/>
        <v>207</v>
      </c>
      <c r="AT223" s="153">
        <f t="shared" si="45"/>
        <v>0</v>
      </c>
      <c r="AU223" s="153">
        <f t="shared" si="46"/>
        <v>0</v>
      </c>
      <c r="AV223" s="153">
        <f t="shared" si="47"/>
        <v>1</v>
      </c>
      <c r="BA223">
        <f t="shared" si="48"/>
        <v>26</v>
      </c>
    </row>
    <row r="224" spans="2:53" x14ac:dyDescent="0.25">
      <c r="B224" s="155">
        <f t="shared" si="51"/>
        <v>42943.999305555553</v>
      </c>
      <c r="C224" s="155">
        <f t="shared" si="49"/>
        <v>42943.999305555553</v>
      </c>
      <c r="D224" s="152">
        <f t="shared" si="39"/>
        <v>3.35</v>
      </c>
      <c r="E224" s="152"/>
      <c r="F224" s="152"/>
      <c r="G224" s="152"/>
      <c r="H224" s="152" t="e">
        <f t="shared" si="40"/>
        <v>#N/A</v>
      </c>
      <c r="I224" s="152"/>
      <c r="J224" s="152" t="e">
        <f t="shared" si="41"/>
        <v>#N/A</v>
      </c>
      <c r="K224" s="152"/>
      <c r="L224" s="152"/>
      <c r="M224" s="152"/>
      <c r="N224" s="152"/>
      <c r="O224" s="152"/>
      <c r="P224" s="152"/>
      <c r="Q224" s="152"/>
      <c r="R224" s="152"/>
      <c r="S224" s="152"/>
      <c r="T224" s="153" cm="1">
        <f t="array" ref="T224">MATCH(1,(TDU_Info!$C$5:$C$111=$T$6)*(TDU_Info!$B$5:$B$111&lt;=$B224),0)</f>
        <v>103</v>
      </c>
      <c r="U224" s="152">
        <f>100*(INDEX(TDU_Info!$E$5:$E$111,$T224)/T$11+INDEX(TDU_Info!$F$5:$F$111,$T224))</f>
        <v>3.5485000000000002</v>
      </c>
      <c r="V224" s="152">
        <v>4.3440000000000003</v>
      </c>
      <c r="W224" s="152">
        <v>3.968</v>
      </c>
      <c r="X224" s="152">
        <v>3.5</v>
      </c>
      <c r="Y224" s="152">
        <v>3.6949999999999998</v>
      </c>
      <c r="Z224" s="152">
        <v>4.665</v>
      </c>
      <c r="AA224" s="152">
        <v>4.4749999999999996</v>
      </c>
      <c r="AB224" s="152">
        <v>4.0030000000000001</v>
      </c>
      <c r="AC224" s="152">
        <v>4.0030000000000001</v>
      </c>
      <c r="AD224" s="152">
        <v>4.1500000000000004</v>
      </c>
      <c r="AE224" s="152">
        <v>3.8860000000000001</v>
      </c>
      <c r="AF224" s="152">
        <v>3.35</v>
      </c>
      <c r="AG224" s="152">
        <v>3.6</v>
      </c>
      <c r="AH224" s="152">
        <v>4.4480000000000004</v>
      </c>
      <c r="AI224" s="152">
        <v>4.3860000000000001</v>
      </c>
      <c r="AJ224" s="152">
        <v>3.9940000000000002</v>
      </c>
      <c r="AK224" s="152">
        <v>4.0030000000000001</v>
      </c>
      <c r="AL224" s="152">
        <f t="shared" si="42"/>
        <v>3.3889733084976812</v>
      </c>
      <c r="AM224" s="152">
        <f t="shared" si="43"/>
        <v>3.1842370572080227</v>
      </c>
      <c r="AN224" s="152">
        <v>3.4252998772702394</v>
      </c>
      <c r="AO224" s="152">
        <v>3.2021337559290002</v>
      </c>
      <c r="AP224" s="152">
        <f t="shared" si="50"/>
        <v>7.3214999999999986</v>
      </c>
      <c r="AQ224" s="152"/>
      <c r="AR224" s="152"/>
      <c r="AS224" s="153">
        <f t="shared" si="44"/>
        <v>208</v>
      </c>
      <c r="AT224" s="153">
        <f t="shared" si="45"/>
        <v>0</v>
      </c>
      <c r="AU224" s="153">
        <f t="shared" si="46"/>
        <v>0</v>
      </c>
      <c r="AV224" s="153">
        <f t="shared" si="47"/>
        <v>1</v>
      </c>
      <c r="BA224">
        <f t="shared" si="48"/>
        <v>27</v>
      </c>
    </row>
    <row r="225" spans="2:53" x14ac:dyDescent="0.25">
      <c r="B225" s="155">
        <f t="shared" si="51"/>
        <v>42944.999305555553</v>
      </c>
      <c r="C225" s="155">
        <f t="shared" si="49"/>
        <v>42944.999305555553</v>
      </c>
      <c r="D225" s="152">
        <f t="shared" si="39"/>
        <v>3.35</v>
      </c>
      <c r="E225" s="152"/>
      <c r="F225" s="152"/>
      <c r="G225" s="152"/>
      <c r="H225" s="152" t="e">
        <f t="shared" si="40"/>
        <v>#N/A</v>
      </c>
      <c r="I225" s="152"/>
      <c r="J225" s="152" t="e">
        <f t="shared" si="41"/>
        <v>#N/A</v>
      </c>
      <c r="K225" s="152"/>
      <c r="L225" s="152"/>
      <c r="M225" s="152"/>
      <c r="N225" s="152"/>
      <c r="O225" s="152"/>
      <c r="P225" s="152"/>
      <c r="Q225" s="152"/>
      <c r="R225" s="152"/>
      <c r="S225" s="152"/>
      <c r="T225" s="153" cm="1">
        <f t="array" ref="T225">MATCH(1,(TDU_Info!$C$5:$C$111=$T$6)*(TDU_Info!$B$5:$B$111&lt;=$B225),0)</f>
        <v>103</v>
      </c>
      <c r="U225" s="152">
        <f>100*(INDEX(TDU_Info!$E$5:$E$111,$T225)/T$11+INDEX(TDU_Info!$F$5:$F$111,$T225))</f>
        <v>3.5485000000000002</v>
      </c>
      <c r="V225" s="152">
        <v>4.3440000000000003</v>
      </c>
      <c r="W225" s="152">
        <v>3.968</v>
      </c>
      <c r="X225" s="152">
        <v>3.4950000000000001</v>
      </c>
      <c r="Y225" s="152">
        <v>3.4950000000000001</v>
      </c>
      <c r="Z225" s="152">
        <v>4.665</v>
      </c>
      <c r="AA225" s="152">
        <v>4.4749999999999996</v>
      </c>
      <c r="AB225" s="152">
        <v>4.0030000000000001</v>
      </c>
      <c r="AC225" s="152">
        <v>4.0030000000000001</v>
      </c>
      <c r="AD225" s="152">
        <v>4.1500000000000004</v>
      </c>
      <c r="AE225" s="152">
        <v>3.8860000000000001</v>
      </c>
      <c r="AF225" s="152">
        <v>3.35</v>
      </c>
      <c r="AG225" s="152">
        <v>3.4950000000000001</v>
      </c>
      <c r="AH225" s="152">
        <v>4.4480000000000004</v>
      </c>
      <c r="AI225" s="152">
        <v>4.3860000000000001</v>
      </c>
      <c r="AJ225" s="152">
        <v>3.9940000000000002</v>
      </c>
      <c r="AK225" s="152">
        <v>4.0030000000000001</v>
      </c>
      <c r="AL225" s="152">
        <f t="shared" si="42"/>
        <v>3.3889733084976812</v>
      </c>
      <c r="AM225" s="152">
        <f t="shared" si="43"/>
        <v>3.1842370572080227</v>
      </c>
      <c r="AN225" s="152">
        <v>3.4279071688214278</v>
      </c>
      <c r="AO225" s="152">
        <v>3.2044304413444462</v>
      </c>
      <c r="AP225" s="152">
        <f t="shared" si="50"/>
        <v>7.3214999999999986</v>
      </c>
      <c r="AQ225" s="152"/>
      <c r="AR225" s="152"/>
      <c r="AS225" s="153">
        <f t="shared" si="44"/>
        <v>209</v>
      </c>
      <c r="AT225" s="153">
        <f t="shared" si="45"/>
        <v>0</v>
      </c>
      <c r="AU225" s="153">
        <f t="shared" si="46"/>
        <v>0</v>
      </c>
      <c r="AV225" s="153">
        <f t="shared" si="47"/>
        <v>1</v>
      </c>
      <c r="BA225">
        <f t="shared" si="48"/>
        <v>28</v>
      </c>
    </row>
    <row r="226" spans="2:53" x14ac:dyDescent="0.25">
      <c r="B226" s="155">
        <f t="shared" si="51"/>
        <v>42945.999305555553</v>
      </c>
      <c r="C226" s="155">
        <f t="shared" si="49"/>
        <v>42945.999305555553</v>
      </c>
      <c r="D226" s="152">
        <f t="shared" si="39"/>
        <v>3.35</v>
      </c>
      <c r="E226" s="152"/>
      <c r="F226" s="152"/>
      <c r="G226" s="152"/>
      <c r="H226" s="152" t="e">
        <f t="shared" si="40"/>
        <v>#N/A</v>
      </c>
      <c r="I226" s="152"/>
      <c r="J226" s="152" t="e">
        <f t="shared" si="41"/>
        <v>#N/A</v>
      </c>
      <c r="K226" s="152"/>
      <c r="L226" s="152"/>
      <c r="M226" s="152"/>
      <c r="N226" s="152"/>
      <c r="O226" s="152"/>
      <c r="P226" s="152"/>
      <c r="Q226" s="152"/>
      <c r="R226" s="152"/>
      <c r="S226" s="152"/>
      <c r="T226" s="153" cm="1">
        <f t="array" ref="T226">MATCH(1,(TDU_Info!$C$5:$C$111=$T$6)*(TDU_Info!$B$5:$B$111&lt;=$B226),0)</f>
        <v>103</v>
      </c>
      <c r="U226" s="152">
        <f>100*(INDEX(TDU_Info!$E$5:$E$111,$T226)/T$11+INDEX(TDU_Info!$F$5:$F$111,$T226))</f>
        <v>3.5485000000000002</v>
      </c>
      <c r="V226" s="152">
        <v>4.3440000000000003</v>
      </c>
      <c r="W226" s="152">
        <v>3.968</v>
      </c>
      <c r="X226" s="152">
        <v>3.4950000000000001</v>
      </c>
      <c r="Y226" s="152">
        <v>3.4950000000000001</v>
      </c>
      <c r="Z226" s="152">
        <v>4.665</v>
      </c>
      <c r="AA226" s="152">
        <v>4.4749999999999996</v>
      </c>
      <c r="AB226" s="152">
        <v>4.0030000000000001</v>
      </c>
      <c r="AC226" s="152">
        <v>4.0030000000000001</v>
      </c>
      <c r="AD226" s="152">
        <v>4.1500000000000004</v>
      </c>
      <c r="AE226" s="152">
        <v>3.8860000000000001</v>
      </c>
      <c r="AF226" s="152">
        <v>3.35</v>
      </c>
      <c r="AG226" s="152">
        <v>3.4950000000000001</v>
      </c>
      <c r="AH226" s="152">
        <v>4.4480000000000004</v>
      </c>
      <c r="AI226" s="152">
        <v>4.3860000000000001</v>
      </c>
      <c r="AJ226" s="152">
        <v>3.9940000000000002</v>
      </c>
      <c r="AK226" s="152">
        <v>4.0030000000000001</v>
      </c>
      <c r="AL226" s="152">
        <f t="shared" si="42"/>
        <v>3.3889733084976812</v>
      </c>
      <c r="AM226" s="152">
        <f t="shared" si="43"/>
        <v>3.1842370572080227</v>
      </c>
      <c r="AN226" s="152">
        <v>3.5277035696423584</v>
      </c>
      <c r="AO226" s="152">
        <v>3.2952017960893496</v>
      </c>
      <c r="AP226" s="152">
        <f t="shared" si="50"/>
        <v>7.3214999999999986</v>
      </c>
      <c r="AQ226" s="152"/>
      <c r="AR226" s="152"/>
      <c r="AS226" s="153">
        <f t="shared" si="44"/>
        <v>210</v>
      </c>
      <c r="AT226" s="153">
        <f t="shared" si="45"/>
        <v>0</v>
      </c>
      <c r="AU226" s="153">
        <f t="shared" si="46"/>
        <v>0</v>
      </c>
      <c r="AV226" s="153">
        <f t="shared" si="47"/>
        <v>1</v>
      </c>
      <c r="BA226">
        <f t="shared" si="48"/>
        <v>29</v>
      </c>
    </row>
    <row r="227" spans="2:53" x14ac:dyDescent="0.25">
      <c r="B227" s="155">
        <f t="shared" si="51"/>
        <v>42946.999305555553</v>
      </c>
      <c r="C227" s="155">
        <f t="shared" si="49"/>
        <v>42946.999305555553</v>
      </c>
      <c r="D227" s="152">
        <f t="shared" si="39"/>
        <v>3.35</v>
      </c>
      <c r="E227" s="152"/>
      <c r="F227" s="152"/>
      <c r="G227" s="152"/>
      <c r="H227" s="152" t="e">
        <f t="shared" si="40"/>
        <v>#N/A</v>
      </c>
      <c r="I227" s="152"/>
      <c r="J227" s="152" t="e">
        <f t="shared" si="41"/>
        <v>#N/A</v>
      </c>
      <c r="K227" s="152"/>
      <c r="L227" s="152"/>
      <c r="M227" s="152"/>
      <c r="N227" s="152"/>
      <c r="O227" s="152"/>
      <c r="P227" s="152"/>
      <c r="Q227" s="152"/>
      <c r="R227" s="152"/>
      <c r="S227" s="152"/>
      <c r="T227" s="153" cm="1">
        <f t="array" ref="T227">MATCH(1,(TDU_Info!$C$5:$C$111=$T$6)*(TDU_Info!$B$5:$B$111&lt;=$B227),0)</f>
        <v>103</v>
      </c>
      <c r="U227" s="152">
        <f>100*(INDEX(TDU_Info!$E$5:$E$111,$T227)/T$11+INDEX(TDU_Info!$F$5:$F$111,$T227))</f>
        <v>3.5485000000000002</v>
      </c>
      <c r="V227" s="152">
        <v>4.3440000000000003</v>
      </c>
      <c r="W227" s="152">
        <v>3.968</v>
      </c>
      <c r="X227" s="152">
        <v>3.4950000000000001</v>
      </c>
      <c r="Y227" s="152">
        <v>3.4950000000000001</v>
      </c>
      <c r="Z227" s="152">
        <v>4.665</v>
      </c>
      <c r="AA227" s="152">
        <v>4.4749999999999996</v>
      </c>
      <c r="AB227" s="152">
        <v>4.0030000000000001</v>
      </c>
      <c r="AC227" s="152">
        <v>4.0030000000000001</v>
      </c>
      <c r="AD227" s="152">
        <v>4.1500000000000004</v>
      </c>
      <c r="AE227" s="152">
        <v>3.8860000000000001</v>
      </c>
      <c r="AF227" s="152">
        <v>3.35</v>
      </c>
      <c r="AG227" s="152">
        <v>3.4950000000000001</v>
      </c>
      <c r="AH227" s="152">
        <v>4.4480000000000004</v>
      </c>
      <c r="AI227" s="152">
        <v>4.3860000000000001</v>
      </c>
      <c r="AJ227" s="152">
        <v>3.9940000000000002</v>
      </c>
      <c r="AK227" s="152">
        <v>4.0030000000000001</v>
      </c>
      <c r="AL227" s="152">
        <f t="shared" si="42"/>
        <v>3.3889733084976812</v>
      </c>
      <c r="AM227" s="152">
        <f t="shared" si="43"/>
        <v>3.1842370572080227</v>
      </c>
      <c r="AN227" s="152">
        <v>3.5465204965081898</v>
      </c>
      <c r="AO227" s="152">
        <v>3.3124980391665422</v>
      </c>
      <c r="AP227" s="152">
        <f t="shared" si="50"/>
        <v>7.3214999999999986</v>
      </c>
      <c r="AQ227" s="152"/>
      <c r="AR227" s="152"/>
      <c r="AS227" s="153">
        <f t="shared" si="44"/>
        <v>211</v>
      </c>
      <c r="AT227" s="153">
        <f t="shared" si="45"/>
        <v>0</v>
      </c>
      <c r="AU227" s="153">
        <f t="shared" si="46"/>
        <v>0</v>
      </c>
      <c r="AV227" s="153">
        <f t="shared" si="47"/>
        <v>1</v>
      </c>
      <c r="BA227">
        <f t="shared" si="48"/>
        <v>30</v>
      </c>
    </row>
    <row r="228" spans="2:53" x14ac:dyDescent="0.25">
      <c r="B228" s="155">
        <f t="shared" si="51"/>
        <v>42947.999305555553</v>
      </c>
      <c r="C228" s="155">
        <f t="shared" si="49"/>
        <v>42947.999305555553</v>
      </c>
      <c r="D228" s="152">
        <f t="shared" si="39"/>
        <v>3.35</v>
      </c>
      <c r="E228" s="152"/>
      <c r="F228" s="152"/>
      <c r="G228" s="152"/>
      <c r="H228" s="152" t="e">
        <f t="shared" si="40"/>
        <v>#N/A</v>
      </c>
      <c r="I228" s="152"/>
      <c r="J228" s="152" t="e">
        <f t="shared" si="41"/>
        <v>#N/A</v>
      </c>
      <c r="K228" s="152"/>
      <c r="L228" s="152"/>
      <c r="M228" s="152"/>
      <c r="N228" s="152"/>
      <c r="O228" s="152"/>
      <c r="P228" s="152"/>
      <c r="Q228" s="152"/>
      <c r="R228" s="152"/>
      <c r="S228" s="152"/>
      <c r="T228" s="153" cm="1">
        <f t="array" ref="T228">MATCH(1,(TDU_Info!$C$5:$C$111=$T$6)*(TDU_Info!$B$5:$B$111&lt;=$B228),0)</f>
        <v>103</v>
      </c>
      <c r="U228" s="152">
        <f>100*(INDEX(TDU_Info!$E$5:$E$111,$T228)/T$11+INDEX(TDU_Info!$F$5:$F$111,$T228))</f>
        <v>3.5485000000000002</v>
      </c>
      <c r="V228" s="152">
        <v>4.3440000000000003</v>
      </c>
      <c r="W228" s="152">
        <v>3.968</v>
      </c>
      <c r="X228" s="152">
        <v>3.4950000000000001</v>
      </c>
      <c r="Y228" s="152">
        <v>3.4950000000000001</v>
      </c>
      <c r="Z228" s="152">
        <v>4.665</v>
      </c>
      <c r="AA228" s="152">
        <v>4.4749999999999996</v>
      </c>
      <c r="AB228" s="152">
        <v>4.0030000000000001</v>
      </c>
      <c r="AC228" s="152">
        <v>4.0030000000000001</v>
      </c>
      <c r="AD228" s="152">
        <v>4.1500000000000004</v>
      </c>
      <c r="AE228" s="152">
        <v>3.8860000000000001</v>
      </c>
      <c r="AF228" s="152">
        <v>3.35</v>
      </c>
      <c r="AG228" s="152">
        <v>3.4950000000000001</v>
      </c>
      <c r="AH228" s="152">
        <v>4.4480000000000004</v>
      </c>
      <c r="AI228" s="152">
        <v>4.3860000000000001</v>
      </c>
      <c r="AJ228" s="152">
        <v>3.9940000000000002</v>
      </c>
      <c r="AK228" s="152">
        <v>4.0030000000000001</v>
      </c>
      <c r="AL228" s="152">
        <f t="shared" si="42"/>
        <v>3.3889733084976812</v>
      </c>
      <c r="AM228" s="152">
        <f t="shared" si="43"/>
        <v>3.1842370572080227</v>
      </c>
      <c r="AN228" s="152">
        <v>3.5508002113138595</v>
      </c>
      <c r="AO228" s="152">
        <v>3.3157437202342299</v>
      </c>
      <c r="AP228" s="152">
        <f t="shared" si="50"/>
        <v>7.3214999999999986</v>
      </c>
      <c r="AQ228" s="152"/>
      <c r="AR228" s="152"/>
      <c r="AS228" s="153">
        <f t="shared" si="44"/>
        <v>212</v>
      </c>
      <c r="AT228" s="153">
        <f t="shared" si="45"/>
        <v>0</v>
      </c>
      <c r="AU228" s="153">
        <f t="shared" si="46"/>
        <v>0</v>
      </c>
      <c r="AV228" s="153">
        <f t="shared" si="47"/>
        <v>1</v>
      </c>
      <c r="BA228">
        <f t="shared" si="48"/>
        <v>31</v>
      </c>
    </row>
    <row r="229" spans="2:53" x14ac:dyDescent="0.25">
      <c r="B229" s="155">
        <f t="shared" si="51"/>
        <v>42948.999305555553</v>
      </c>
      <c r="C229" s="155">
        <f t="shared" si="49"/>
        <v>42948.999305555553</v>
      </c>
      <c r="D229" s="152">
        <f t="shared" si="39"/>
        <v>3.35</v>
      </c>
      <c r="E229" s="152"/>
      <c r="F229" s="152"/>
      <c r="G229" s="152"/>
      <c r="H229" s="152" t="e">
        <f t="shared" si="40"/>
        <v>#N/A</v>
      </c>
      <c r="I229" s="152"/>
      <c r="J229" s="152" t="e">
        <f t="shared" si="41"/>
        <v>#N/A</v>
      </c>
      <c r="K229" s="152"/>
      <c r="L229" s="152"/>
      <c r="M229" s="152"/>
      <c r="N229" s="152"/>
      <c r="O229" s="152"/>
      <c r="P229" s="152"/>
      <c r="Q229" s="152"/>
      <c r="R229" s="152"/>
      <c r="S229" s="152"/>
      <c r="T229" s="153" cm="1">
        <f t="array" ref="T229">MATCH(1,(TDU_Info!$C$5:$C$111=$T$6)*(TDU_Info!$B$5:$B$111&lt;=$B229),0)</f>
        <v>103</v>
      </c>
      <c r="U229" s="152">
        <f>100*(INDEX(TDU_Info!$E$5:$E$111,$T229)/T$11+INDEX(TDU_Info!$F$5:$F$111,$T229))</f>
        <v>3.5485000000000002</v>
      </c>
      <c r="V229" s="152">
        <v>4.3440000000000003</v>
      </c>
      <c r="W229" s="152">
        <v>3.968</v>
      </c>
      <c r="X229" s="152">
        <v>3.395</v>
      </c>
      <c r="Y229" s="152">
        <v>3.395</v>
      </c>
      <c r="Z229" s="152">
        <v>4.665</v>
      </c>
      <c r="AA229" s="152">
        <v>4.4749999999999996</v>
      </c>
      <c r="AB229" s="152">
        <v>3.903</v>
      </c>
      <c r="AC229" s="152">
        <v>3.903</v>
      </c>
      <c r="AD229" s="152">
        <v>4.1500000000000004</v>
      </c>
      <c r="AE229" s="152">
        <v>3.8860000000000001</v>
      </c>
      <c r="AF229" s="152">
        <v>3.35</v>
      </c>
      <c r="AG229" s="152">
        <v>3.395</v>
      </c>
      <c r="AH229" s="152">
        <v>4.4480000000000004</v>
      </c>
      <c r="AI229" s="152">
        <v>4.3860000000000001</v>
      </c>
      <c r="AJ229" s="152">
        <v>3.903</v>
      </c>
      <c r="AK229" s="152">
        <v>3.903</v>
      </c>
      <c r="AL229" s="152" t="e">
        <f t="shared" si="42"/>
        <v>#N/A</v>
      </c>
      <c r="AM229" s="152" t="e">
        <f t="shared" si="43"/>
        <v>#N/A</v>
      </c>
      <c r="AN229" s="152">
        <v>3.5479189829210909</v>
      </c>
      <c r="AO229" s="152">
        <v>3.3129047769646527</v>
      </c>
      <c r="AP229" s="152" t="e">
        <f t="shared" si="50"/>
        <v>#N/A</v>
      </c>
      <c r="AQ229" s="152"/>
      <c r="AR229" s="152"/>
      <c r="AS229" s="153">
        <f t="shared" si="44"/>
        <v>213</v>
      </c>
      <c r="AT229" s="153">
        <f t="shared" si="45"/>
        <v>0</v>
      </c>
      <c r="AU229" s="153">
        <f t="shared" si="46"/>
        <v>0</v>
      </c>
      <c r="AV229" s="153">
        <f t="shared" si="47"/>
        <v>1</v>
      </c>
      <c r="BA229">
        <f t="shared" si="48"/>
        <v>1</v>
      </c>
    </row>
    <row r="230" spans="2:53" x14ac:dyDescent="0.25">
      <c r="B230" s="155">
        <f t="shared" si="51"/>
        <v>42949.999305555553</v>
      </c>
      <c r="C230" s="155">
        <f t="shared" si="49"/>
        <v>42949.999305555553</v>
      </c>
      <c r="D230" s="152">
        <f t="shared" si="39"/>
        <v>3.35</v>
      </c>
      <c r="E230" s="152"/>
      <c r="F230" s="152"/>
      <c r="G230" s="152"/>
      <c r="H230" s="152" t="e">
        <f t="shared" si="40"/>
        <v>#N/A</v>
      </c>
      <c r="I230" s="152"/>
      <c r="J230" s="152" t="e">
        <f t="shared" si="41"/>
        <v>#N/A</v>
      </c>
      <c r="K230" s="152"/>
      <c r="L230" s="152"/>
      <c r="M230" s="152"/>
      <c r="N230" s="152"/>
      <c r="O230" s="152"/>
      <c r="P230" s="152"/>
      <c r="Q230" s="152"/>
      <c r="R230" s="152"/>
      <c r="S230" s="152"/>
      <c r="T230" s="153" cm="1">
        <f t="array" ref="T230">MATCH(1,(TDU_Info!$C$5:$C$111=$T$6)*(TDU_Info!$B$5:$B$111&lt;=$B230),0)</f>
        <v>103</v>
      </c>
      <c r="U230" s="152">
        <f>100*(INDEX(TDU_Info!$E$5:$E$111,$T230)/T$11+INDEX(TDU_Info!$F$5:$F$111,$T230))</f>
        <v>3.5485000000000002</v>
      </c>
      <c r="V230" s="152">
        <v>4.3440000000000003</v>
      </c>
      <c r="W230" s="152">
        <v>3.968</v>
      </c>
      <c r="X230" s="152">
        <v>3.395</v>
      </c>
      <c r="Y230" s="152">
        <v>3.395</v>
      </c>
      <c r="Z230" s="152">
        <v>4.665</v>
      </c>
      <c r="AA230" s="152">
        <v>4.4749999999999996</v>
      </c>
      <c r="AB230" s="152">
        <v>3.903</v>
      </c>
      <c r="AC230" s="152">
        <v>3.903</v>
      </c>
      <c r="AD230" s="152">
        <v>4.1500000000000004</v>
      </c>
      <c r="AE230" s="152">
        <v>3.8860000000000001</v>
      </c>
      <c r="AF230" s="152">
        <v>3.35</v>
      </c>
      <c r="AG230" s="152">
        <v>3.395</v>
      </c>
      <c r="AH230" s="152">
        <v>4.4480000000000004</v>
      </c>
      <c r="AI230" s="152">
        <v>4.3860000000000001</v>
      </c>
      <c r="AJ230" s="152">
        <v>3.903</v>
      </c>
      <c r="AK230" s="152">
        <v>3.903</v>
      </c>
      <c r="AL230" s="152">
        <f t="shared" si="42"/>
        <v>3.1132976685299552</v>
      </c>
      <c r="AM230" s="152">
        <f t="shared" si="43"/>
        <v>2.9183511567800031</v>
      </c>
      <c r="AN230" s="152">
        <v>3.5589736684942821</v>
      </c>
      <c r="AO230" s="152">
        <v>3.3219203200648466</v>
      </c>
      <c r="AP230" s="152">
        <f t="shared" si="50"/>
        <v>7.4014999999999986</v>
      </c>
      <c r="AQ230" s="152"/>
      <c r="AR230" s="152"/>
      <c r="AS230" s="153">
        <f t="shared" si="44"/>
        <v>214</v>
      </c>
      <c r="AT230" s="153">
        <f t="shared" si="45"/>
        <v>0</v>
      </c>
      <c r="AU230" s="153">
        <f t="shared" si="46"/>
        <v>0</v>
      </c>
      <c r="AV230" s="153">
        <f t="shared" si="47"/>
        <v>1</v>
      </c>
      <c r="BA230">
        <f t="shared" si="48"/>
        <v>2</v>
      </c>
    </row>
    <row r="231" spans="2:53" x14ac:dyDescent="0.25">
      <c r="B231" s="155">
        <f t="shared" si="51"/>
        <v>42950.999305555553</v>
      </c>
      <c r="C231" s="155">
        <f t="shared" si="49"/>
        <v>42950.999305555553</v>
      </c>
      <c r="D231" s="152">
        <f t="shared" si="39"/>
        <v>3.35</v>
      </c>
      <c r="E231" s="152"/>
      <c r="F231" s="152"/>
      <c r="G231" s="152"/>
      <c r="H231" s="152" t="e">
        <f t="shared" si="40"/>
        <v>#N/A</v>
      </c>
      <c r="I231" s="152"/>
      <c r="J231" s="152" t="e">
        <f t="shared" si="41"/>
        <v>#N/A</v>
      </c>
      <c r="K231" s="152"/>
      <c r="L231" s="152"/>
      <c r="M231" s="152"/>
      <c r="N231" s="152"/>
      <c r="O231" s="152"/>
      <c r="P231" s="152"/>
      <c r="Q231" s="152"/>
      <c r="R231" s="152"/>
      <c r="S231" s="152"/>
      <c r="T231" s="153" cm="1">
        <f t="array" ref="T231">MATCH(1,(TDU_Info!$C$5:$C$111=$T$6)*(TDU_Info!$B$5:$B$111&lt;=$B231),0)</f>
        <v>103</v>
      </c>
      <c r="U231" s="152">
        <f>100*(INDEX(TDU_Info!$E$5:$E$111,$T231)/T$11+INDEX(TDU_Info!$F$5:$F$111,$T231))</f>
        <v>3.5485000000000002</v>
      </c>
      <c r="V231" s="152">
        <v>4.3440000000000003</v>
      </c>
      <c r="W231" s="152">
        <v>3.968</v>
      </c>
      <c r="X231" s="152">
        <v>3.395</v>
      </c>
      <c r="Y231" s="152">
        <v>3.395</v>
      </c>
      <c r="Z231" s="152">
        <v>4.665</v>
      </c>
      <c r="AA231" s="152">
        <v>4.4749999999999996</v>
      </c>
      <c r="AB231" s="152">
        <v>4.0030000000000001</v>
      </c>
      <c r="AC231" s="152">
        <v>4.0030000000000001</v>
      </c>
      <c r="AD231" s="152">
        <v>4.1500000000000004</v>
      </c>
      <c r="AE231" s="152">
        <v>3.8860000000000001</v>
      </c>
      <c r="AF231" s="152">
        <v>3.35</v>
      </c>
      <c r="AG231" s="152">
        <v>3.395</v>
      </c>
      <c r="AH231" s="152">
        <v>4.4480000000000004</v>
      </c>
      <c r="AI231" s="152">
        <v>4.3860000000000001</v>
      </c>
      <c r="AJ231" s="152">
        <v>3.9940000000000002</v>
      </c>
      <c r="AK231" s="152">
        <v>4.0030000000000001</v>
      </c>
      <c r="AL231" s="152">
        <f t="shared" si="42"/>
        <v>3.1132976685299552</v>
      </c>
      <c r="AM231" s="152">
        <f t="shared" si="43"/>
        <v>2.9183511567800031</v>
      </c>
      <c r="AN231" s="152">
        <v>3.5668205760078475</v>
      </c>
      <c r="AO231" s="152">
        <v>3.3285043977245077</v>
      </c>
      <c r="AP231" s="152">
        <f t="shared" si="50"/>
        <v>7.4014999999999986</v>
      </c>
      <c r="AQ231" s="152"/>
      <c r="AR231" s="152"/>
      <c r="AS231" s="153">
        <f t="shared" si="44"/>
        <v>215</v>
      </c>
      <c r="AT231" s="153">
        <f t="shared" si="45"/>
        <v>0</v>
      </c>
      <c r="AU231" s="153">
        <f t="shared" si="46"/>
        <v>0</v>
      </c>
      <c r="AV231" s="153">
        <f t="shared" si="47"/>
        <v>1</v>
      </c>
      <c r="BA231">
        <f t="shared" si="48"/>
        <v>3</v>
      </c>
    </row>
    <row r="232" spans="2:53" x14ac:dyDescent="0.25">
      <c r="B232" s="155">
        <f t="shared" si="51"/>
        <v>42951.999305555553</v>
      </c>
      <c r="C232" s="155">
        <f t="shared" si="49"/>
        <v>42951.999305555553</v>
      </c>
      <c r="D232" s="152">
        <f t="shared" si="39"/>
        <v>3.35</v>
      </c>
      <c r="E232" s="152"/>
      <c r="F232" s="152"/>
      <c r="G232" s="152"/>
      <c r="H232" s="152" t="e">
        <f t="shared" si="40"/>
        <v>#N/A</v>
      </c>
      <c r="I232" s="152"/>
      <c r="J232" s="152" t="e">
        <f t="shared" si="41"/>
        <v>#N/A</v>
      </c>
      <c r="K232" s="152"/>
      <c r="L232" s="152"/>
      <c r="M232" s="152"/>
      <c r="N232" s="152"/>
      <c r="O232" s="152"/>
      <c r="P232" s="152"/>
      <c r="Q232" s="152"/>
      <c r="R232" s="152"/>
      <c r="S232" s="152"/>
      <c r="T232" s="153" cm="1">
        <f t="array" ref="T232">MATCH(1,(TDU_Info!$C$5:$C$111=$T$6)*(TDU_Info!$B$5:$B$111&lt;=$B232),0)</f>
        <v>103</v>
      </c>
      <c r="U232" s="152">
        <f>100*(INDEX(TDU_Info!$E$5:$E$111,$T232)/T$11+INDEX(TDU_Info!$F$5:$F$111,$T232))</f>
        <v>3.5485000000000002</v>
      </c>
      <c r="V232" s="152">
        <v>4.3440000000000003</v>
      </c>
      <c r="W232" s="152">
        <v>3.968</v>
      </c>
      <c r="X232" s="152">
        <v>3.395</v>
      </c>
      <c r="Y232" s="152">
        <v>3.395</v>
      </c>
      <c r="Z232" s="152">
        <v>4.665</v>
      </c>
      <c r="AA232" s="152">
        <v>4.4749999999999996</v>
      </c>
      <c r="AB232" s="152">
        <v>3.903</v>
      </c>
      <c r="AC232" s="152">
        <v>3.903</v>
      </c>
      <c r="AD232" s="152">
        <v>4.1500000000000004</v>
      </c>
      <c r="AE232" s="152">
        <v>3.8860000000000001</v>
      </c>
      <c r="AF232" s="152">
        <v>3.35</v>
      </c>
      <c r="AG232" s="152">
        <v>3.395</v>
      </c>
      <c r="AH232" s="152">
        <v>4.4480000000000004</v>
      </c>
      <c r="AI232" s="152">
        <v>4.3860000000000001</v>
      </c>
      <c r="AJ232" s="152">
        <v>3.903</v>
      </c>
      <c r="AK232" s="152">
        <v>3.903</v>
      </c>
      <c r="AL232" s="152">
        <f t="shared" si="42"/>
        <v>3.1132976685299552</v>
      </c>
      <c r="AM232" s="152">
        <f t="shared" si="43"/>
        <v>2.9183511567800031</v>
      </c>
      <c r="AN232" s="152">
        <v>3.5631383932122609</v>
      </c>
      <c r="AO232" s="152">
        <v>3.3249186993977622</v>
      </c>
      <c r="AP232" s="152">
        <f t="shared" si="50"/>
        <v>7.4014999999999986</v>
      </c>
      <c r="AQ232" s="152"/>
      <c r="AR232" s="152"/>
      <c r="AS232" s="153">
        <f t="shared" si="44"/>
        <v>216</v>
      </c>
      <c r="AT232" s="153">
        <f t="shared" si="45"/>
        <v>0</v>
      </c>
      <c r="AU232" s="153">
        <f t="shared" si="46"/>
        <v>0</v>
      </c>
      <c r="AV232" s="153">
        <f t="shared" si="47"/>
        <v>1</v>
      </c>
      <c r="BA232">
        <f t="shared" si="48"/>
        <v>4</v>
      </c>
    </row>
    <row r="233" spans="2:53" x14ac:dyDescent="0.25">
      <c r="B233" s="155">
        <f t="shared" si="51"/>
        <v>42952.999305555553</v>
      </c>
      <c r="C233" s="155">
        <f t="shared" si="49"/>
        <v>42952.999305555553</v>
      </c>
      <c r="D233" s="152">
        <f t="shared" si="39"/>
        <v>3.35</v>
      </c>
      <c r="E233" s="152"/>
      <c r="F233" s="152"/>
      <c r="G233" s="152"/>
      <c r="H233" s="152" t="e">
        <f t="shared" si="40"/>
        <v>#N/A</v>
      </c>
      <c r="I233" s="152"/>
      <c r="J233" s="152" t="e">
        <f t="shared" si="41"/>
        <v>#N/A</v>
      </c>
      <c r="K233" s="152"/>
      <c r="L233" s="152"/>
      <c r="M233" s="152"/>
      <c r="N233" s="152"/>
      <c r="O233" s="152"/>
      <c r="P233" s="152"/>
      <c r="Q233" s="152"/>
      <c r="R233" s="152"/>
      <c r="S233" s="152"/>
      <c r="T233" s="153" cm="1">
        <f t="array" ref="T233">MATCH(1,(TDU_Info!$C$5:$C$111=$T$6)*(TDU_Info!$B$5:$B$111&lt;=$B233),0)</f>
        <v>103</v>
      </c>
      <c r="U233" s="152">
        <f>100*(INDEX(TDU_Info!$E$5:$E$111,$T233)/T$11+INDEX(TDU_Info!$F$5:$F$111,$T233))</f>
        <v>3.5485000000000002</v>
      </c>
      <c r="V233" s="152">
        <v>4.3440000000000003</v>
      </c>
      <c r="W233" s="152">
        <v>3.968</v>
      </c>
      <c r="X233" s="152">
        <v>3.395</v>
      </c>
      <c r="Y233" s="152">
        <v>3.395</v>
      </c>
      <c r="Z233" s="152">
        <v>4.665</v>
      </c>
      <c r="AA233" s="152">
        <v>4.4749999999999996</v>
      </c>
      <c r="AB233" s="152">
        <v>3.903</v>
      </c>
      <c r="AC233" s="152">
        <v>3.903</v>
      </c>
      <c r="AD233" s="152">
        <v>4.1500000000000004</v>
      </c>
      <c r="AE233" s="152">
        <v>3.8860000000000001</v>
      </c>
      <c r="AF233" s="152">
        <v>3.35</v>
      </c>
      <c r="AG233" s="152">
        <v>3.395</v>
      </c>
      <c r="AH233" s="152">
        <v>4.4480000000000004</v>
      </c>
      <c r="AI233" s="152">
        <v>4.3860000000000001</v>
      </c>
      <c r="AJ233" s="152">
        <v>3.903</v>
      </c>
      <c r="AK233" s="152">
        <v>3.903</v>
      </c>
      <c r="AL233" s="152">
        <f t="shared" si="42"/>
        <v>3.1132976685299552</v>
      </c>
      <c r="AM233" s="152">
        <f t="shared" si="43"/>
        <v>2.9183511567800031</v>
      </c>
      <c r="AN233" s="152">
        <v>3.5611682270456968</v>
      </c>
      <c r="AO233" s="152">
        <v>3.3228509154938295</v>
      </c>
      <c r="AP233" s="152">
        <f t="shared" si="50"/>
        <v>7.4014999999999986</v>
      </c>
      <c r="AQ233" s="152"/>
      <c r="AR233" s="152"/>
      <c r="AS233" s="153">
        <f t="shared" si="44"/>
        <v>217</v>
      </c>
      <c r="AT233" s="153">
        <f t="shared" si="45"/>
        <v>0</v>
      </c>
      <c r="AU233" s="153">
        <f t="shared" si="46"/>
        <v>0</v>
      </c>
      <c r="AV233" s="153">
        <f t="shared" si="47"/>
        <v>1</v>
      </c>
      <c r="BA233">
        <f t="shared" si="48"/>
        <v>5</v>
      </c>
    </row>
    <row r="234" spans="2:53" x14ac:dyDescent="0.25">
      <c r="B234" s="155">
        <f t="shared" si="51"/>
        <v>42953.999305555553</v>
      </c>
      <c r="C234" s="155">
        <f t="shared" si="49"/>
        <v>42953.999305555553</v>
      </c>
      <c r="D234" s="152">
        <f t="shared" si="39"/>
        <v>3.35</v>
      </c>
      <c r="E234" s="152"/>
      <c r="F234" s="152"/>
      <c r="G234" s="152"/>
      <c r="H234" s="152" t="e">
        <f t="shared" si="40"/>
        <v>#N/A</v>
      </c>
      <c r="I234" s="152"/>
      <c r="J234" s="152" t="e">
        <f t="shared" si="41"/>
        <v>#N/A</v>
      </c>
      <c r="K234" s="152"/>
      <c r="L234" s="152"/>
      <c r="M234" s="152"/>
      <c r="N234" s="152"/>
      <c r="O234" s="152"/>
      <c r="P234" s="152"/>
      <c r="Q234" s="152"/>
      <c r="R234" s="152"/>
      <c r="S234" s="152"/>
      <c r="T234" s="153" cm="1">
        <f t="array" ref="T234">MATCH(1,(TDU_Info!$C$5:$C$111=$T$6)*(TDU_Info!$B$5:$B$111&lt;=$B234),0)</f>
        <v>103</v>
      </c>
      <c r="U234" s="152">
        <f>100*(INDEX(TDU_Info!$E$5:$E$111,$T234)/T$11+INDEX(TDU_Info!$F$5:$F$111,$T234))</f>
        <v>3.5485000000000002</v>
      </c>
      <c r="V234" s="152">
        <v>4.3440000000000003</v>
      </c>
      <c r="W234" s="152">
        <v>3.968</v>
      </c>
      <c r="X234" s="152">
        <v>3.395</v>
      </c>
      <c r="Y234" s="152">
        <v>3.395</v>
      </c>
      <c r="Z234" s="152">
        <v>4.665</v>
      </c>
      <c r="AA234" s="152">
        <v>4.4749999999999996</v>
      </c>
      <c r="AB234" s="152">
        <v>3.903</v>
      </c>
      <c r="AC234" s="152">
        <v>3.903</v>
      </c>
      <c r="AD234" s="152">
        <v>4.1500000000000004</v>
      </c>
      <c r="AE234" s="152">
        <v>3.8860000000000001</v>
      </c>
      <c r="AF234" s="152">
        <v>3.35</v>
      </c>
      <c r="AG234" s="152">
        <v>3.395</v>
      </c>
      <c r="AH234" s="152">
        <v>4.4480000000000004</v>
      </c>
      <c r="AI234" s="152">
        <v>4.3860000000000001</v>
      </c>
      <c r="AJ234" s="152">
        <v>3.903</v>
      </c>
      <c r="AK234" s="152">
        <v>3.903</v>
      </c>
      <c r="AL234" s="152">
        <f t="shared" si="42"/>
        <v>3.1132976685299552</v>
      </c>
      <c r="AM234" s="152">
        <f t="shared" si="43"/>
        <v>2.9183511567800031</v>
      </c>
      <c r="AN234" s="152">
        <v>3.5574397278497023</v>
      </c>
      <c r="AO234" s="152">
        <v>3.319017177958921</v>
      </c>
      <c r="AP234" s="152">
        <f t="shared" si="50"/>
        <v>7.4014999999999986</v>
      </c>
      <c r="AQ234" s="152"/>
      <c r="AR234" s="152"/>
      <c r="AS234" s="153">
        <f t="shared" si="44"/>
        <v>218</v>
      </c>
      <c r="AT234" s="153">
        <f t="shared" si="45"/>
        <v>0</v>
      </c>
      <c r="AU234" s="153">
        <f t="shared" si="46"/>
        <v>0</v>
      </c>
      <c r="AV234" s="153">
        <f t="shared" si="47"/>
        <v>1</v>
      </c>
      <c r="BA234">
        <f t="shared" si="48"/>
        <v>6</v>
      </c>
    </row>
    <row r="235" spans="2:53" x14ac:dyDescent="0.25">
      <c r="B235" s="155">
        <f t="shared" si="51"/>
        <v>42954.999305555553</v>
      </c>
      <c r="C235" s="155">
        <f t="shared" si="49"/>
        <v>42954.999305555553</v>
      </c>
      <c r="D235" s="152">
        <f t="shared" si="39"/>
        <v>3.35</v>
      </c>
      <c r="E235" s="152"/>
      <c r="F235" s="152"/>
      <c r="G235" s="152"/>
      <c r="H235" s="152" t="e">
        <f t="shared" si="40"/>
        <v>#N/A</v>
      </c>
      <c r="I235" s="152"/>
      <c r="J235" s="152" t="e">
        <f t="shared" si="41"/>
        <v>#N/A</v>
      </c>
      <c r="K235" s="152"/>
      <c r="L235" s="152"/>
      <c r="M235" s="152"/>
      <c r="N235" s="152"/>
      <c r="O235" s="152"/>
      <c r="P235" s="152"/>
      <c r="Q235" s="152"/>
      <c r="R235" s="152"/>
      <c r="S235" s="152"/>
      <c r="T235" s="153" cm="1">
        <f t="array" ref="T235">MATCH(1,(TDU_Info!$C$5:$C$111=$T$6)*(TDU_Info!$B$5:$B$111&lt;=$B235),0)</f>
        <v>103</v>
      </c>
      <c r="U235" s="152">
        <f>100*(INDEX(TDU_Info!$E$5:$E$111,$T235)/T$11+INDEX(TDU_Info!$F$5:$F$111,$T235))</f>
        <v>3.5485000000000002</v>
      </c>
      <c r="V235" s="152">
        <v>4.3440000000000003</v>
      </c>
      <c r="W235" s="152">
        <v>3.968</v>
      </c>
      <c r="X235" s="152">
        <v>3.395</v>
      </c>
      <c r="Y235" s="152">
        <v>3.395</v>
      </c>
      <c r="Z235" s="152">
        <v>4.665</v>
      </c>
      <c r="AA235" s="152">
        <v>4.4749999999999996</v>
      </c>
      <c r="AB235" s="152">
        <v>3.903</v>
      </c>
      <c r="AC235" s="152">
        <v>3.903</v>
      </c>
      <c r="AD235" s="152">
        <v>4.1500000000000004</v>
      </c>
      <c r="AE235" s="152">
        <v>3.8860000000000001</v>
      </c>
      <c r="AF235" s="152">
        <v>3.35</v>
      </c>
      <c r="AG235" s="152">
        <v>3.395</v>
      </c>
      <c r="AH235" s="152">
        <v>4.4480000000000004</v>
      </c>
      <c r="AI235" s="152">
        <v>4.3860000000000001</v>
      </c>
      <c r="AJ235" s="152">
        <v>3.903</v>
      </c>
      <c r="AK235" s="152">
        <v>3.903</v>
      </c>
      <c r="AL235" s="152">
        <f t="shared" si="42"/>
        <v>3.1132976685299552</v>
      </c>
      <c r="AM235" s="152">
        <f t="shared" si="43"/>
        <v>2.9183511567800031</v>
      </c>
      <c r="AN235" s="152">
        <v>3.5575434854242181</v>
      </c>
      <c r="AO235" s="152">
        <v>3.3187079208318595</v>
      </c>
      <c r="AP235" s="152">
        <f t="shared" si="50"/>
        <v>7.4014999999999986</v>
      </c>
      <c r="AQ235" s="152"/>
      <c r="AR235" s="152"/>
      <c r="AS235" s="153">
        <f t="shared" si="44"/>
        <v>219</v>
      </c>
      <c r="AT235" s="153">
        <f t="shared" si="45"/>
        <v>0</v>
      </c>
      <c r="AU235" s="153">
        <f t="shared" si="46"/>
        <v>0</v>
      </c>
      <c r="AV235" s="153">
        <f t="shared" si="47"/>
        <v>1</v>
      </c>
      <c r="BA235">
        <f t="shared" si="48"/>
        <v>7</v>
      </c>
    </row>
    <row r="236" spans="2:53" x14ac:dyDescent="0.25">
      <c r="B236" s="155">
        <f t="shared" si="51"/>
        <v>42955.999305555553</v>
      </c>
      <c r="C236" s="155">
        <f t="shared" si="49"/>
        <v>42955.999305555553</v>
      </c>
      <c r="D236" s="152">
        <f t="shared" si="39"/>
        <v>3.35</v>
      </c>
      <c r="E236" s="152"/>
      <c r="F236" s="152"/>
      <c r="G236" s="152"/>
      <c r="H236" s="152" t="e">
        <f t="shared" si="40"/>
        <v>#N/A</v>
      </c>
      <c r="I236" s="152"/>
      <c r="J236" s="152" t="e">
        <f t="shared" si="41"/>
        <v>#N/A</v>
      </c>
      <c r="K236" s="152"/>
      <c r="L236" s="152"/>
      <c r="M236" s="152"/>
      <c r="N236" s="152"/>
      <c r="O236" s="152"/>
      <c r="P236" s="152"/>
      <c r="Q236" s="152"/>
      <c r="R236" s="152"/>
      <c r="S236" s="152"/>
      <c r="T236" s="153" cm="1">
        <f t="array" ref="T236">MATCH(1,(TDU_Info!$C$5:$C$111=$T$6)*(TDU_Info!$B$5:$B$111&lt;=$B236),0)</f>
        <v>103</v>
      </c>
      <c r="U236" s="152">
        <f>100*(INDEX(TDU_Info!$E$5:$E$111,$T236)/T$11+INDEX(TDU_Info!$F$5:$F$111,$T236))</f>
        <v>3.5485000000000002</v>
      </c>
      <c r="V236" s="152">
        <v>4.3440000000000003</v>
      </c>
      <c r="W236" s="152">
        <v>3.968</v>
      </c>
      <c r="X236" s="152">
        <v>3.395</v>
      </c>
      <c r="Y236" s="152">
        <v>3.395</v>
      </c>
      <c r="Z236" s="152">
        <v>4.665</v>
      </c>
      <c r="AA236" s="152">
        <v>4.4749999999999996</v>
      </c>
      <c r="AB236" s="152">
        <v>3.903</v>
      </c>
      <c r="AC236" s="152">
        <v>3.903</v>
      </c>
      <c r="AD236" s="152">
        <v>4.1500000000000004</v>
      </c>
      <c r="AE236" s="152">
        <v>3.8860000000000001</v>
      </c>
      <c r="AF236" s="152">
        <v>3.35</v>
      </c>
      <c r="AG236" s="152">
        <v>3.395</v>
      </c>
      <c r="AH236" s="152">
        <v>4.4480000000000004</v>
      </c>
      <c r="AI236" s="152">
        <v>4.3860000000000001</v>
      </c>
      <c r="AJ236" s="152">
        <v>3.903</v>
      </c>
      <c r="AK236" s="152">
        <v>3.903</v>
      </c>
      <c r="AL236" s="152">
        <f t="shared" si="42"/>
        <v>3.1132976685299552</v>
      </c>
      <c r="AM236" s="152">
        <f t="shared" si="43"/>
        <v>2.9183511567800031</v>
      </c>
      <c r="AN236" s="152">
        <v>3.5604454804586627</v>
      </c>
      <c r="AO236" s="152">
        <v>3.3217533582565602</v>
      </c>
      <c r="AP236" s="152">
        <f t="shared" si="50"/>
        <v>7.4014999999999986</v>
      </c>
      <c r="AQ236" s="152"/>
      <c r="AR236" s="152"/>
      <c r="AS236" s="153">
        <f t="shared" si="44"/>
        <v>220</v>
      </c>
      <c r="AT236" s="153">
        <f t="shared" si="45"/>
        <v>0</v>
      </c>
      <c r="AU236" s="153">
        <f t="shared" si="46"/>
        <v>0</v>
      </c>
      <c r="AV236" s="153">
        <f t="shared" si="47"/>
        <v>1</v>
      </c>
      <c r="BA236">
        <f t="shared" si="48"/>
        <v>8</v>
      </c>
    </row>
    <row r="237" spans="2:53" x14ac:dyDescent="0.25">
      <c r="B237" s="155">
        <f t="shared" si="51"/>
        <v>42956.999305555553</v>
      </c>
      <c r="C237" s="155">
        <f t="shared" si="49"/>
        <v>42956.999305555553</v>
      </c>
      <c r="D237" s="152">
        <f t="shared" si="39"/>
        <v>3.35</v>
      </c>
      <c r="E237" s="152"/>
      <c r="F237" s="152"/>
      <c r="G237" s="152"/>
      <c r="H237" s="152" t="e">
        <f t="shared" si="40"/>
        <v>#N/A</v>
      </c>
      <c r="I237" s="152"/>
      <c r="J237" s="152" t="e">
        <f t="shared" si="41"/>
        <v>#N/A</v>
      </c>
      <c r="K237" s="152"/>
      <c r="L237" s="152"/>
      <c r="M237" s="152"/>
      <c r="N237" s="152"/>
      <c r="O237" s="152"/>
      <c r="P237" s="152"/>
      <c r="Q237" s="152"/>
      <c r="R237" s="152"/>
      <c r="S237" s="152"/>
      <c r="T237" s="153" cm="1">
        <f t="array" ref="T237">MATCH(1,(TDU_Info!$C$5:$C$111=$T$6)*(TDU_Info!$B$5:$B$111&lt;=$B237),0)</f>
        <v>103</v>
      </c>
      <c r="U237" s="152">
        <f>100*(INDEX(TDU_Info!$E$5:$E$111,$T237)/T$11+INDEX(TDU_Info!$F$5:$F$111,$T237))</f>
        <v>3.5485000000000002</v>
      </c>
      <c r="V237" s="152">
        <v>4.3440000000000003</v>
      </c>
      <c r="W237" s="152">
        <v>3.968</v>
      </c>
      <c r="X237" s="152">
        <v>3.395</v>
      </c>
      <c r="Y237" s="152">
        <v>3.395</v>
      </c>
      <c r="Z237" s="152">
        <v>4.665</v>
      </c>
      <c r="AA237" s="152">
        <v>4.4749999999999996</v>
      </c>
      <c r="AB237" s="152">
        <v>3.903</v>
      </c>
      <c r="AC237" s="152">
        <v>3.903</v>
      </c>
      <c r="AD237" s="152">
        <v>4.1500000000000004</v>
      </c>
      <c r="AE237" s="152">
        <v>3.8860000000000001</v>
      </c>
      <c r="AF237" s="152">
        <v>3.35</v>
      </c>
      <c r="AG237" s="152">
        <v>3.395</v>
      </c>
      <c r="AH237" s="152">
        <v>4.4480000000000004</v>
      </c>
      <c r="AI237" s="152">
        <v>4.3860000000000001</v>
      </c>
      <c r="AJ237" s="152">
        <v>3.903</v>
      </c>
      <c r="AK237" s="152">
        <v>3.903</v>
      </c>
      <c r="AL237" s="152">
        <f t="shared" si="42"/>
        <v>3.1132976685299552</v>
      </c>
      <c r="AM237" s="152">
        <f t="shared" si="43"/>
        <v>2.9183511567800031</v>
      </c>
      <c r="AN237" s="152">
        <v>3.559696348712043</v>
      </c>
      <c r="AO237" s="152">
        <v>3.3208857392765001</v>
      </c>
      <c r="AP237" s="152">
        <f t="shared" si="50"/>
        <v>7.4014999999999986</v>
      </c>
      <c r="AQ237" s="152"/>
      <c r="AR237" s="152"/>
      <c r="AS237" s="153">
        <f t="shared" si="44"/>
        <v>221</v>
      </c>
      <c r="AT237" s="153">
        <f t="shared" si="45"/>
        <v>0</v>
      </c>
      <c r="AU237" s="153">
        <f t="shared" si="46"/>
        <v>0</v>
      </c>
      <c r="AV237" s="153">
        <f t="shared" si="47"/>
        <v>1</v>
      </c>
      <c r="BA237">
        <f t="shared" si="48"/>
        <v>9</v>
      </c>
    </row>
    <row r="238" spans="2:53" x14ac:dyDescent="0.25">
      <c r="B238" s="155">
        <f t="shared" si="51"/>
        <v>42957.999305555553</v>
      </c>
      <c r="C238" s="155">
        <f t="shared" si="49"/>
        <v>42957.999305555553</v>
      </c>
      <c r="D238" s="152">
        <f t="shared" si="39"/>
        <v>3.35</v>
      </c>
      <c r="E238" s="152"/>
      <c r="F238" s="152"/>
      <c r="G238" s="152"/>
      <c r="H238" s="152" t="e">
        <f t="shared" si="40"/>
        <v>#N/A</v>
      </c>
      <c r="I238" s="152"/>
      <c r="J238" s="152" t="e">
        <f t="shared" si="41"/>
        <v>#N/A</v>
      </c>
      <c r="K238" s="152"/>
      <c r="L238" s="152"/>
      <c r="M238" s="152"/>
      <c r="N238" s="152"/>
      <c r="O238" s="152"/>
      <c r="P238" s="152"/>
      <c r="Q238" s="152"/>
      <c r="R238" s="152"/>
      <c r="S238" s="152"/>
      <c r="T238" s="153" cm="1">
        <f t="array" ref="T238">MATCH(1,(TDU_Info!$C$5:$C$111=$T$6)*(TDU_Info!$B$5:$B$111&lt;=$B238),0)</f>
        <v>103</v>
      </c>
      <c r="U238" s="152">
        <f>100*(INDEX(TDU_Info!$E$5:$E$111,$T238)/T$11+INDEX(TDU_Info!$F$5:$F$111,$T238))</f>
        <v>3.5485000000000002</v>
      </c>
      <c r="V238" s="152">
        <v>4.3440000000000003</v>
      </c>
      <c r="W238" s="152">
        <v>3.968</v>
      </c>
      <c r="X238" s="152">
        <v>3.4950000000000001</v>
      </c>
      <c r="Y238" s="152">
        <v>3.4950000000000001</v>
      </c>
      <c r="Z238" s="152">
        <v>4.665</v>
      </c>
      <c r="AA238" s="152">
        <v>4.4749999999999996</v>
      </c>
      <c r="AB238" s="152">
        <v>4.0030000000000001</v>
      </c>
      <c r="AC238" s="152">
        <v>4.0030000000000001</v>
      </c>
      <c r="AD238" s="152">
        <v>4.1500000000000004</v>
      </c>
      <c r="AE238" s="152">
        <v>3.8860000000000001</v>
      </c>
      <c r="AF238" s="152">
        <v>3.35</v>
      </c>
      <c r="AG238" s="152">
        <v>3.4950000000000001</v>
      </c>
      <c r="AH238" s="152">
        <v>4.4480000000000004</v>
      </c>
      <c r="AI238" s="152">
        <v>4.3860000000000001</v>
      </c>
      <c r="AJ238" s="152">
        <v>3.9940000000000002</v>
      </c>
      <c r="AK238" s="152">
        <v>4.0030000000000001</v>
      </c>
      <c r="AL238" s="152">
        <f t="shared" si="42"/>
        <v>3.1132976685299552</v>
      </c>
      <c r="AM238" s="152">
        <f t="shared" si="43"/>
        <v>2.9183511567800031</v>
      </c>
      <c r="AN238" s="152">
        <v>3.5494078942954506</v>
      </c>
      <c r="AO238" s="152">
        <v>3.311774492262376</v>
      </c>
      <c r="AP238" s="152">
        <f t="shared" si="50"/>
        <v>7.4014999999999986</v>
      </c>
      <c r="AQ238" s="152"/>
      <c r="AR238" s="152"/>
      <c r="AS238" s="153">
        <f t="shared" si="44"/>
        <v>222</v>
      </c>
      <c r="AT238" s="153">
        <f t="shared" si="45"/>
        <v>0</v>
      </c>
      <c r="AU238" s="153">
        <f t="shared" si="46"/>
        <v>0</v>
      </c>
      <c r="AV238" s="153">
        <f t="shared" si="47"/>
        <v>1</v>
      </c>
      <c r="BA238">
        <f t="shared" si="48"/>
        <v>10</v>
      </c>
    </row>
    <row r="239" spans="2:53" x14ac:dyDescent="0.25">
      <c r="B239" s="155">
        <f t="shared" si="51"/>
        <v>42958.999305555553</v>
      </c>
      <c r="C239" s="155">
        <f t="shared" si="49"/>
        <v>42958.999305555553</v>
      </c>
      <c r="D239" s="152">
        <f t="shared" si="39"/>
        <v>3.35</v>
      </c>
      <c r="E239" s="152"/>
      <c r="F239" s="152"/>
      <c r="G239" s="152"/>
      <c r="H239" s="152" t="e">
        <f t="shared" si="40"/>
        <v>#N/A</v>
      </c>
      <c r="I239" s="152"/>
      <c r="J239" s="152" t="e">
        <f t="shared" si="41"/>
        <v>#N/A</v>
      </c>
      <c r="K239" s="152"/>
      <c r="L239" s="152"/>
      <c r="M239" s="152"/>
      <c r="N239" s="152"/>
      <c r="O239" s="152"/>
      <c r="P239" s="152"/>
      <c r="Q239" s="152"/>
      <c r="R239" s="152"/>
      <c r="S239" s="152"/>
      <c r="T239" s="153" cm="1">
        <f t="array" ref="T239">MATCH(1,(TDU_Info!$C$5:$C$111=$T$6)*(TDU_Info!$B$5:$B$111&lt;=$B239),0)</f>
        <v>103</v>
      </c>
      <c r="U239" s="152">
        <f>100*(INDEX(TDU_Info!$E$5:$E$111,$T239)/T$11+INDEX(TDU_Info!$F$5:$F$111,$T239))</f>
        <v>3.5485000000000002</v>
      </c>
      <c r="V239" s="152">
        <v>4.3440000000000003</v>
      </c>
      <c r="W239" s="152">
        <v>3.968</v>
      </c>
      <c r="X239" s="152">
        <v>3.4950000000000001</v>
      </c>
      <c r="Y239" s="152">
        <v>3.4950000000000001</v>
      </c>
      <c r="Z239" s="152">
        <v>4.665</v>
      </c>
      <c r="AA239" s="152">
        <v>4.4749999999999996</v>
      </c>
      <c r="AB239" s="152">
        <v>4.0030000000000001</v>
      </c>
      <c r="AC239" s="152">
        <v>4.0030000000000001</v>
      </c>
      <c r="AD239" s="152">
        <v>4.1500000000000004</v>
      </c>
      <c r="AE239" s="152">
        <v>3.8860000000000001</v>
      </c>
      <c r="AF239" s="152">
        <v>3.35</v>
      </c>
      <c r="AG239" s="152">
        <v>3.4950000000000001</v>
      </c>
      <c r="AH239" s="152">
        <v>4.4480000000000004</v>
      </c>
      <c r="AI239" s="152">
        <v>4.3860000000000001</v>
      </c>
      <c r="AJ239" s="152">
        <v>3.9940000000000002</v>
      </c>
      <c r="AK239" s="152">
        <v>4.0030000000000001</v>
      </c>
      <c r="AL239" s="152">
        <f t="shared" si="42"/>
        <v>3.1132976685299552</v>
      </c>
      <c r="AM239" s="152">
        <f t="shared" si="43"/>
        <v>2.9183511567800031</v>
      </c>
      <c r="AN239" s="152">
        <v>3.5477545489565041</v>
      </c>
      <c r="AO239" s="152">
        <v>3.3101586020789262</v>
      </c>
      <c r="AP239" s="152">
        <f t="shared" si="50"/>
        <v>7.4014999999999986</v>
      </c>
      <c r="AQ239" s="152"/>
      <c r="AR239" s="152"/>
      <c r="AS239" s="153">
        <f t="shared" si="44"/>
        <v>223</v>
      </c>
      <c r="AT239" s="153">
        <f t="shared" si="45"/>
        <v>0</v>
      </c>
      <c r="AU239" s="153">
        <f t="shared" si="46"/>
        <v>0</v>
      </c>
      <c r="AV239" s="153">
        <f t="shared" si="47"/>
        <v>1</v>
      </c>
      <c r="BA239">
        <f t="shared" si="48"/>
        <v>11</v>
      </c>
    </row>
    <row r="240" spans="2:53" x14ac:dyDescent="0.25">
      <c r="B240" s="155">
        <f t="shared" si="51"/>
        <v>42959.999305555553</v>
      </c>
      <c r="C240" s="155">
        <f t="shared" si="49"/>
        <v>42959.999305555553</v>
      </c>
      <c r="D240" s="152">
        <f t="shared" si="39"/>
        <v>3.35</v>
      </c>
      <c r="E240" s="152"/>
      <c r="F240" s="152"/>
      <c r="G240" s="152"/>
      <c r="H240" s="152" t="e">
        <f t="shared" si="40"/>
        <v>#N/A</v>
      </c>
      <c r="I240" s="152"/>
      <c r="J240" s="152" t="e">
        <f t="shared" si="41"/>
        <v>#N/A</v>
      </c>
      <c r="K240" s="152"/>
      <c r="L240" s="152"/>
      <c r="M240" s="152"/>
      <c r="N240" s="152"/>
      <c r="O240" s="152"/>
      <c r="P240" s="152"/>
      <c r="Q240" s="152"/>
      <c r="R240" s="152"/>
      <c r="S240" s="152"/>
      <c r="T240" s="153" cm="1">
        <f t="array" ref="T240">MATCH(1,(TDU_Info!$C$5:$C$111=$T$6)*(TDU_Info!$B$5:$B$111&lt;=$B240),0)</f>
        <v>103</v>
      </c>
      <c r="U240" s="152">
        <f>100*(INDEX(TDU_Info!$E$5:$E$111,$T240)/T$11+INDEX(TDU_Info!$F$5:$F$111,$T240))</f>
        <v>3.5485000000000002</v>
      </c>
      <c r="V240" s="152">
        <v>4.3440000000000003</v>
      </c>
      <c r="W240" s="152">
        <v>3.968</v>
      </c>
      <c r="X240" s="152">
        <v>3.4950000000000001</v>
      </c>
      <c r="Y240" s="152">
        <v>3.4950000000000001</v>
      </c>
      <c r="Z240" s="152">
        <v>4.665</v>
      </c>
      <c r="AA240" s="152">
        <v>4.4749999999999996</v>
      </c>
      <c r="AB240" s="152">
        <v>4.0030000000000001</v>
      </c>
      <c r="AC240" s="152">
        <v>4.0030000000000001</v>
      </c>
      <c r="AD240" s="152">
        <v>4.1500000000000004</v>
      </c>
      <c r="AE240" s="152">
        <v>3.8860000000000001</v>
      </c>
      <c r="AF240" s="152">
        <v>3.35</v>
      </c>
      <c r="AG240" s="152">
        <v>3.4950000000000001</v>
      </c>
      <c r="AH240" s="152">
        <v>4.4480000000000004</v>
      </c>
      <c r="AI240" s="152">
        <v>4.3860000000000001</v>
      </c>
      <c r="AJ240" s="152">
        <v>3.9940000000000002</v>
      </c>
      <c r="AK240" s="152">
        <v>4.0030000000000001</v>
      </c>
      <c r="AL240" s="152">
        <f t="shared" si="42"/>
        <v>3.1132976685299552</v>
      </c>
      <c r="AM240" s="152">
        <f t="shared" si="43"/>
        <v>2.9183511567800031</v>
      </c>
      <c r="AN240" s="152">
        <v>3.5458828770026583</v>
      </c>
      <c r="AO240" s="152">
        <v>3.308146903208911</v>
      </c>
      <c r="AP240" s="152">
        <f t="shared" si="50"/>
        <v>7.4014999999999986</v>
      </c>
      <c r="AQ240" s="152"/>
      <c r="AR240" s="152"/>
      <c r="AS240" s="153">
        <f t="shared" si="44"/>
        <v>224</v>
      </c>
      <c r="AT240" s="153">
        <f t="shared" si="45"/>
        <v>0</v>
      </c>
      <c r="AU240" s="153">
        <f t="shared" si="46"/>
        <v>0</v>
      </c>
      <c r="AV240" s="153">
        <f t="shared" si="47"/>
        <v>1</v>
      </c>
      <c r="BA240">
        <f t="shared" si="48"/>
        <v>12</v>
      </c>
    </row>
    <row r="241" spans="2:53" x14ac:dyDescent="0.25">
      <c r="B241" s="155">
        <f t="shared" si="51"/>
        <v>42960.999305555553</v>
      </c>
      <c r="C241" s="155">
        <f t="shared" si="49"/>
        <v>42960.999305555553</v>
      </c>
      <c r="D241" s="152">
        <f t="shared" si="39"/>
        <v>3.35</v>
      </c>
      <c r="E241" s="152"/>
      <c r="F241" s="152"/>
      <c r="G241" s="152"/>
      <c r="H241" s="152" t="e">
        <f t="shared" si="40"/>
        <v>#N/A</v>
      </c>
      <c r="I241" s="152"/>
      <c r="J241" s="152" t="e">
        <f t="shared" si="41"/>
        <v>#N/A</v>
      </c>
      <c r="K241" s="152"/>
      <c r="L241" s="152"/>
      <c r="M241" s="152"/>
      <c r="N241" s="152"/>
      <c r="O241" s="152"/>
      <c r="P241" s="152"/>
      <c r="Q241" s="152"/>
      <c r="R241" s="152"/>
      <c r="S241" s="152"/>
      <c r="T241" s="153" cm="1">
        <f t="array" ref="T241">MATCH(1,(TDU_Info!$C$5:$C$111=$T$6)*(TDU_Info!$B$5:$B$111&lt;=$B241),0)</f>
        <v>103</v>
      </c>
      <c r="U241" s="152">
        <f>100*(INDEX(TDU_Info!$E$5:$E$111,$T241)/T$11+INDEX(TDU_Info!$F$5:$F$111,$T241))</f>
        <v>3.5485000000000002</v>
      </c>
      <c r="V241" s="152">
        <v>4.3440000000000003</v>
      </c>
      <c r="W241" s="152">
        <v>3.968</v>
      </c>
      <c r="X241" s="152">
        <v>3.4950000000000001</v>
      </c>
      <c r="Y241" s="152">
        <v>3.4950000000000001</v>
      </c>
      <c r="Z241" s="152">
        <v>4.665</v>
      </c>
      <c r="AA241" s="152">
        <v>4.4749999999999996</v>
      </c>
      <c r="AB241" s="152">
        <v>4.0030000000000001</v>
      </c>
      <c r="AC241" s="152">
        <v>4.0030000000000001</v>
      </c>
      <c r="AD241" s="152">
        <v>4.1500000000000004</v>
      </c>
      <c r="AE241" s="152">
        <v>3.8860000000000001</v>
      </c>
      <c r="AF241" s="152">
        <v>3.35</v>
      </c>
      <c r="AG241" s="152">
        <v>3.4950000000000001</v>
      </c>
      <c r="AH241" s="152">
        <v>4.4480000000000004</v>
      </c>
      <c r="AI241" s="152">
        <v>4.3860000000000001</v>
      </c>
      <c r="AJ241" s="152">
        <v>3.9940000000000002</v>
      </c>
      <c r="AK241" s="152">
        <v>4.0030000000000001</v>
      </c>
      <c r="AL241" s="152">
        <f t="shared" si="42"/>
        <v>3.1132976685299552</v>
      </c>
      <c r="AM241" s="152">
        <f t="shared" si="43"/>
        <v>2.9183511567800031</v>
      </c>
      <c r="AN241" s="152">
        <v>3.5395679669345892</v>
      </c>
      <c r="AO241" s="152">
        <v>3.3030995859714669</v>
      </c>
      <c r="AP241" s="152">
        <f t="shared" si="50"/>
        <v>7.4014999999999986</v>
      </c>
      <c r="AQ241" s="152"/>
      <c r="AR241" s="152"/>
      <c r="AS241" s="153">
        <f t="shared" si="44"/>
        <v>225</v>
      </c>
      <c r="AT241" s="153">
        <f t="shared" si="45"/>
        <v>0</v>
      </c>
      <c r="AU241" s="153">
        <f t="shared" si="46"/>
        <v>0</v>
      </c>
      <c r="AV241" s="153">
        <f t="shared" si="47"/>
        <v>1</v>
      </c>
      <c r="BA241">
        <f t="shared" si="48"/>
        <v>13</v>
      </c>
    </row>
    <row r="242" spans="2:53" x14ac:dyDescent="0.25">
      <c r="B242" s="155">
        <f t="shared" si="51"/>
        <v>42961.999305555553</v>
      </c>
      <c r="C242" s="155">
        <f t="shared" si="49"/>
        <v>42961.999305555553</v>
      </c>
      <c r="D242" s="152">
        <f t="shared" si="39"/>
        <v>3.35</v>
      </c>
      <c r="E242" s="152"/>
      <c r="F242" s="152"/>
      <c r="G242" s="152"/>
      <c r="H242" s="152" t="e">
        <f t="shared" si="40"/>
        <v>#N/A</v>
      </c>
      <c r="I242" s="152"/>
      <c r="J242" s="152" t="e">
        <f t="shared" si="41"/>
        <v>#N/A</v>
      </c>
      <c r="K242" s="152"/>
      <c r="L242" s="152"/>
      <c r="M242" s="152"/>
      <c r="N242" s="152"/>
      <c r="O242" s="152"/>
      <c r="P242" s="152"/>
      <c r="Q242" s="152"/>
      <c r="R242" s="152"/>
      <c r="S242" s="152"/>
      <c r="T242" s="153" cm="1">
        <f t="array" ref="T242">MATCH(1,(TDU_Info!$C$5:$C$111=$T$6)*(TDU_Info!$B$5:$B$111&lt;=$B242),0)</f>
        <v>103</v>
      </c>
      <c r="U242" s="152">
        <f>100*(INDEX(TDU_Info!$E$5:$E$111,$T242)/T$11+INDEX(TDU_Info!$F$5:$F$111,$T242))</f>
        <v>3.5485000000000002</v>
      </c>
      <c r="V242" s="152">
        <v>4.3440000000000003</v>
      </c>
      <c r="W242" s="152">
        <v>3.968</v>
      </c>
      <c r="X242" s="152">
        <v>3.4950000000000001</v>
      </c>
      <c r="Y242" s="152">
        <v>3.4950000000000001</v>
      </c>
      <c r="Z242" s="152">
        <v>4.665</v>
      </c>
      <c r="AA242" s="152">
        <v>4.4749999999999996</v>
      </c>
      <c r="AB242" s="152">
        <v>4.0030000000000001</v>
      </c>
      <c r="AC242" s="152">
        <v>4.0030000000000001</v>
      </c>
      <c r="AD242" s="152">
        <v>4.1500000000000004</v>
      </c>
      <c r="AE242" s="152">
        <v>3.8860000000000001</v>
      </c>
      <c r="AF242" s="152">
        <v>3.35</v>
      </c>
      <c r="AG242" s="152">
        <v>3.4950000000000001</v>
      </c>
      <c r="AH242" s="152">
        <v>4.4480000000000004</v>
      </c>
      <c r="AI242" s="152">
        <v>4.3860000000000001</v>
      </c>
      <c r="AJ242" s="152">
        <v>3.9940000000000002</v>
      </c>
      <c r="AK242" s="152">
        <v>4.0030000000000001</v>
      </c>
      <c r="AL242" s="152">
        <f t="shared" si="42"/>
        <v>3.1132976685299552</v>
      </c>
      <c r="AM242" s="152">
        <f t="shared" si="43"/>
        <v>2.9183511567800031</v>
      </c>
      <c r="AN242" s="152">
        <v>3.5482086068344993</v>
      </c>
      <c r="AO242" s="152">
        <v>3.3066439780738421</v>
      </c>
      <c r="AP242" s="152">
        <f t="shared" si="50"/>
        <v>7.4014999999999986</v>
      </c>
      <c r="AQ242" s="152"/>
      <c r="AR242" s="152"/>
      <c r="AS242" s="153">
        <f t="shared" si="44"/>
        <v>226</v>
      </c>
      <c r="AT242" s="153">
        <f t="shared" si="45"/>
        <v>0</v>
      </c>
      <c r="AU242" s="153">
        <f t="shared" si="46"/>
        <v>0</v>
      </c>
      <c r="AV242" s="153">
        <f t="shared" si="47"/>
        <v>1</v>
      </c>
      <c r="BA242">
        <f t="shared" si="48"/>
        <v>14</v>
      </c>
    </row>
    <row r="243" spans="2:53" x14ac:dyDescent="0.25">
      <c r="B243" s="155">
        <f t="shared" si="51"/>
        <v>42962.999305555553</v>
      </c>
      <c r="C243" s="155">
        <f t="shared" si="49"/>
        <v>42962.999305555553</v>
      </c>
      <c r="D243" s="152">
        <f t="shared" si="39"/>
        <v>3.35</v>
      </c>
      <c r="E243" s="152"/>
      <c r="F243" s="152"/>
      <c r="G243" s="152"/>
      <c r="H243" s="152" t="e">
        <f t="shared" si="40"/>
        <v>#N/A</v>
      </c>
      <c r="I243" s="152"/>
      <c r="J243" s="152" t="e">
        <f t="shared" si="41"/>
        <v>#N/A</v>
      </c>
      <c r="K243" s="152"/>
      <c r="L243" s="152"/>
      <c r="M243" s="152"/>
      <c r="N243" s="152"/>
      <c r="O243" s="152"/>
      <c r="P243" s="152"/>
      <c r="Q243" s="152"/>
      <c r="R243" s="152"/>
      <c r="S243" s="152"/>
      <c r="T243" s="153" cm="1">
        <f t="array" ref="T243">MATCH(1,(TDU_Info!$C$5:$C$111=$T$6)*(TDU_Info!$B$5:$B$111&lt;=$B243),0)</f>
        <v>103</v>
      </c>
      <c r="U243" s="152">
        <f>100*(INDEX(TDU_Info!$E$5:$E$111,$T243)/T$11+INDEX(TDU_Info!$F$5:$F$111,$T243))</f>
        <v>3.5485000000000002</v>
      </c>
      <c r="V243" s="152">
        <v>4.3440000000000003</v>
      </c>
      <c r="W243" s="152">
        <v>3.9820000000000002</v>
      </c>
      <c r="X243" s="152">
        <v>3.4950000000000001</v>
      </c>
      <c r="Y243" s="152">
        <v>3.4950000000000001</v>
      </c>
      <c r="Z243" s="152">
        <v>4.665</v>
      </c>
      <c r="AA243" s="152">
        <v>4.4889999999999999</v>
      </c>
      <c r="AB243" s="152">
        <v>4.0030000000000001</v>
      </c>
      <c r="AC243" s="152">
        <v>4.0030000000000001</v>
      </c>
      <c r="AD243" s="152">
        <v>4.1500000000000004</v>
      </c>
      <c r="AE243" s="152">
        <v>3.8929999999999998</v>
      </c>
      <c r="AF243" s="152">
        <v>3.35</v>
      </c>
      <c r="AG243" s="152">
        <v>3.4950000000000001</v>
      </c>
      <c r="AH243" s="152">
        <v>4.4480000000000004</v>
      </c>
      <c r="AI243" s="152">
        <v>4.3929999999999998</v>
      </c>
      <c r="AJ243" s="152">
        <v>3.9940000000000002</v>
      </c>
      <c r="AK243" s="152">
        <v>4.0030000000000001</v>
      </c>
      <c r="AL243" s="152">
        <f t="shared" si="42"/>
        <v>3.1132976685299552</v>
      </c>
      <c r="AM243" s="152">
        <f t="shared" si="43"/>
        <v>2.9183511567800031</v>
      </c>
      <c r="AN243" s="152">
        <v>3.5457246397333004</v>
      </c>
      <c r="AO243" s="152">
        <v>3.3067707099485046</v>
      </c>
      <c r="AP243" s="152">
        <f t="shared" si="50"/>
        <v>7.4014999999999986</v>
      </c>
      <c r="AQ243" s="152"/>
      <c r="AR243" s="152"/>
      <c r="AS243" s="153">
        <f t="shared" si="44"/>
        <v>227</v>
      </c>
      <c r="AT243" s="153">
        <f t="shared" si="45"/>
        <v>0</v>
      </c>
      <c r="AU243" s="153">
        <f t="shared" si="46"/>
        <v>0</v>
      </c>
      <c r="AV243" s="153">
        <f t="shared" si="47"/>
        <v>1</v>
      </c>
      <c r="BA243">
        <f t="shared" si="48"/>
        <v>15</v>
      </c>
    </row>
    <row r="244" spans="2:53" x14ac:dyDescent="0.25">
      <c r="B244" s="155">
        <f t="shared" si="51"/>
        <v>42963.999305555553</v>
      </c>
      <c r="C244" s="155">
        <f t="shared" si="49"/>
        <v>42963.999305555553</v>
      </c>
      <c r="D244" s="152">
        <f t="shared" si="39"/>
        <v>3.35</v>
      </c>
      <c r="E244" s="152"/>
      <c r="F244" s="152"/>
      <c r="G244" s="152"/>
      <c r="H244" s="152" t="e">
        <f t="shared" si="40"/>
        <v>#N/A</v>
      </c>
      <c r="I244" s="152"/>
      <c r="J244" s="152" t="e">
        <f t="shared" si="41"/>
        <v>#N/A</v>
      </c>
      <c r="K244" s="152"/>
      <c r="L244" s="152"/>
      <c r="M244" s="152"/>
      <c r="N244" s="152"/>
      <c r="O244" s="152"/>
      <c r="P244" s="152"/>
      <c r="Q244" s="152"/>
      <c r="R244" s="152"/>
      <c r="S244" s="152"/>
      <c r="T244" s="153" cm="1">
        <f t="array" ref="T244">MATCH(1,(TDU_Info!$C$5:$C$111=$T$6)*(TDU_Info!$B$5:$B$111&lt;=$B244),0)</f>
        <v>103</v>
      </c>
      <c r="U244" s="152">
        <f>100*(INDEX(TDU_Info!$E$5:$E$111,$T244)/T$11+INDEX(TDU_Info!$F$5:$F$111,$T244))</f>
        <v>3.5485000000000002</v>
      </c>
      <c r="V244" s="152">
        <v>4.415</v>
      </c>
      <c r="W244" s="152">
        <v>3.9820000000000002</v>
      </c>
      <c r="X244" s="152">
        <v>3.4950000000000001</v>
      </c>
      <c r="Y244" s="152">
        <v>3.4950000000000001</v>
      </c>
      <c r="Z244" s="152">
        <v>4.8899999999999997</v>
      </c>
      <c r="AA244" s="152">
        <v>4.4889999999999999</v>
      </c>
      <c r="AB244" s="152">
        <v>4.0030000000000001</v>
      </c>
      <c r="AC244" s="152">
        <v>4.0030000000000001</v>
      </c>
      <c r="AD244" s="152">
        <v>4.173</v>
      </c>
      <c r="AE244" s="152">
        <v>3.8929999999999998</v>
      </c>
      <c r="AF244" s="152">
        <v>3.35</v>
      </c>
      <c r="AG244" s="152">
        <v>3.4950000000000001</v>
      </c>
      <c r="AH244" s="152">
        <v>4.4720000000000004</v>
      </c>
      <c r="AI244" s="152">
        <v>4.3929999999999998</v>
      </c>
      <c r="AJ244" s="152">
        <v>3.9940000000000002</v>
      </c>
      <c r="AK244" s="152">
        <v>4.0030000000000001</v>
      </c>
      <c r="AL244" s="152">
        <f t="shared" si="42"/>
        <v>3.1132976685299552</v>
      </c>
      <c r="AM244" s="152">
        <f t="shared" si="43"/>
        <v>2.9183511567800031</v>
      </c>
      <c r="AN244" s="152">
        <v>3.5727109438210336</v>
      </c>
      <c r="AO244" s="152">
        <v>3.332545055645133</v>
      </c>
      <c r="AP244" s="152">
        <f t="shared" si="50"/>
        <v>7.4014999999999986</v>
      </c>
      <c r="AQ244" s="152"/>
      <c r="AR244" s="152"/>
      <c r="AS244" s="153">
        <f t="shared" si="44"/>
        <v>228</v>
      </c>
      <c r="AT244" s="153">
        <f t="shared" si="45"/>
        <v>0</v>
      </c>
      <c r="AU244" s="153">
        <f t="shared" si="46"/>
        <v>0</v>
      </c>
      <c r="AV244" s="153">
        <f t="shared" si="47"/>
        <v>1</v>
      </c>
      <c r="BA244">
        <f t="shared" si="48"/>
        <v>16</v>
      </c>
    </row>
    <row r="245" spans="2:53" x14ac:dyDescent="0.25">
      <c r="B245" s="155">
        <f t="shared" si="51"/>
        <v>42964.999305555553</v>
      </c>
      <c r="C245" s="155">
        <f t="shared" si="49"/>
        <v>42964.999305555553</v>
      </c>
      <c r="D245" s="152">
        <f t="shared" si="39"/>
        <v>3.35</v>
      </c>
      <c r="E245" s="152"/>
      <c r="F245" s="152"/>
      <c r="G245" s="152"/>
      <c r="H245" s="152" t="e">
        <f t="shared" si="40"/>
        <v>#N/A</v>
      </c>
      <c r="I245" s="152"/>
      <c r="J245" s="152" t="e">
        <f t="shared" si="41"/>
        <v>#N/A</v>
      </c>
      <c r="K245" s="152"/>
      <c r="L245" s="152"/>
      <c r="M245" s="152"/>
      <c r="N245" s="152"/>
      <c r="O245" s="152"/>
      <c r="P245" s="152"/>
      <c r="Q245" s="152"/>
      <c r="R245" s="152"/>
      <c r="S245" s="152"/>
      <c r="T245" s="153" cm="1">
        <f t="array" ref="T245">MATCH(1,(TDU_Info!$C$5:$C$111=$T$6)*(TDU_Info!$B$5:$B$111&lt;=$B245),0)</f>
        <v>103</v>
      </c>
      <c r="U245" s="152">
        <f>100*(INDEX(TDU_Info!$E$5:$E$111,$T245)/T$11+INDEX(TDU_Info!$F$5:$F$111,$T245))</f>
        <v>3.5485000000000002</v>
      </c>
      <c r="V245" s="152">
        <v>4.415</v>
      </c>
      <c r="W245" s="152">
        <v>3.9820000000000002</v>
      </c>
      <c r="X245" s="152">
        <v>3.4950000000000001</v>
      </c>
      <c r="Y245" s="152">
        <v>3.4950000000000001</v>
      </c>
      <c r="Z245" s="152">
        <v>4.8899999999999997</v>
      </c>
      <c r="AA245" s="152">
        <v>4.4889999999999999</v>
      </c>
      <c r="AB245" s="152">
        <v>4.0030000000000001</v>
      </c>
      <c r="AC245" s="152">
        <v>4.0030000000000001</v>
      </c>
      <c r="AD245" s="152">
        <v>4.173</v>
      </c>
      <c r="AE245" s="152">
        <v>3.8929999999999998</v>
      </c>
      <c r="AF245" s="152">
        <v>3.35</v>
      </c>
      <c r="AG245" s="152">
        <v>3.4950000000000001</v>
      </c>
      <c r="AH245" s="152">
        <v>4.4720000000000004</v>
      </c>
      <c r="AI245" s="152">
        <v>4.3929999999999998</v>
      </c>
      <c r="AJ245" s="152">
        <v>3.9940000000000002</v>
      </c>
      <c r="AK245" s="152">
        <v>4.0030000000000001</v>
      </c>
      <c r="AL245" s="152">
        <f t="shared" si="42"/>
        <v>3.1132976685299552</v>
      </c>
      <c r="AM245" s="152">
        <f t="shared" si="43"/>
        <v>2.9183511567800031</v>
      </c>
      <c r="AN245" s="152">
        <v>3.5820603430456579</v>
      </c>
      <c r="AO245" s="152">
        <v>3.3408273454202351</v>
      </c>
      <c r="AP245" s="152">
        <f t="shared" si="50"/>
        <v>7.4014999999999986</v>
      </c>
      <c r="AQ245" s="152"/>
      <c r="AR245" s="152"/>
      <c r="AS245" s="153">
        <f t="shared" si="44"/>
        <v>229</v>
      </c>
      <c r="AT245" s="153">
        <f t="shared" si="45"/>
        <v>0</v>
      </c>
      <c r="AU245" s="153">
        <f t="shared" si="46"/>
        <v>0</v>
      </c>
      <c r="AV245" s="153">
        <f t="shared" si="47"/>
        <v>1</v>
      </c>
      <c r="BA245">
        <f t="shared" si="48"/>
        <v>17</v>
      </c>
    </row>
    <row r="246" spans="2:53" x14ac:dyDescent="0.25">
      <c r="B246" s="155">
        <f t="shared" si="51"/>
        <v>42965.999305555553</v>
      </c>
      <c r="C246" s="155">
        <f t="shared" si="49"/>
        <v>42965.999305555553</v>
      </c>
      <c r="D246" s="152">
        <f t="shared" si="39"/>
        <v>3.35</v>
      </c>
      <c r="E246" s="152"/>
      <c r="F246" s="152"/>
      <c r="G246" s="152"/>
      <c r="H246" s="152" t="e">
        <f t="shared" si="40"/>
        <v>#N/A</v>
      </c>
      <c r="I246" s="152"/>
      <c r="J246" s="152" t="e">
        <f t="shared" si="41"/>
        <v>#N/A</v>
      </c>
      <c r="K246" s="152"/>
      <c r="L246" s="152"/>
      <c r="M246" s="152"/>
      <c r="N246" s="152"/>
      <c r="O246" s="152"/>
      <c r="P246" s="152"/>
      <c r="Q246" s="152"/>
      <c r="R246" s="152"/>
      <c r="S246" s="152"/>
      <c r="T246" s="153" cm="1">
        <f t="array" ref="T246">MATCH(1,(TDU_Info!$C$5:$C$111=$T$6)*(TDU_Info!$B$5:$B$111&lt;=$B246),0)</f>
        <v>103</v>
      </c>
      <c r="U246" s="152">
        <f>100*(INDEX(TDU_Info!$E$5:$E$111,$T246)/T$11+INDEX(TDU_Info!$F$5:$F$111,$T246))</f>
        <v>3.5485000000000002</v>
      </c>
      <c r="V246" s="152">
        <v>4.4969999999999999</v>
      </c>
      <c r="W246" s="152">
        <v>4.0190000000000001</v>
      </c>
      <c r="X246" s="152">
        <v>3.4950000000000001</v>
      </c>
      <c r="Y246" s="152">
        <v>3.4950000000000001</v>
      </c>
      <c r="Z246" s="152">
        <v>5.1589999999999998</v>
      </c>
      <c r="AA246" s="152">
        <v>4.5279999999999996</v>
      </c>
      <c r="AB246" s="152">
        <v>4.0030000000000001</v>
      </c>
      <c r="AC246" s="152">
        <v>4.0030000000000001</v>
      </c>
      <c r="AD246" s="152">
        <v>4.1989999999999998</v>
      </c>
      <c r="AE246" s="152">
        <v>3.9119999999999999</v>
      </c>
      <c r="AF246" s="152">
        <v>3.35</v>
      </c>
      <c r="AG246" s="152">
        <v>3.4950000000000001</v>
      </c>
      <c r="AH246" s="152">
        <v>4.4989999999999997</v>
      </c>
      <c r="AI246" s="152">
        <v>4.4130000000000003</v>
      </c>
      <c r="AJ246" s="152">
        <v>3.9940000000000002</v>
      </c>
      <c r="AK246" s="152">
        <v>4.0030000000000001</v>
      </c>
      <c r="AL246" s="152">
        <f t="shared" si="42"/>
        <v>3.1132976685299552</v>
      </c>
      <c r="AM246" s="152">
        <f t="shared" si="43"/>
        <v>2.9183511567800031</v>
      </c>
      <c r="AN246" s="152">
        <v>3.5851374440196411</v>
      </c>
      <c r="AO246" s="152">
        <v>3.3442721535862532</v>
      </c>
      <c r="AP246" s="152">
        <f t="shared" si="50"/>
        <v>7.4014999999999986</v>
      </c>
      <c r="AQ246" s="152"/>
      <c r="AR246" s="152"/>
      <c r="AS246" s="153">
        <f t="shared" si="44"/>
        <v>230</v>
      </c>
      <c r="AT246" s="153">
        <f t="shared" si="45"/>
        <v>0</v>
      </c>
      <c r="AU246" s="153">
        <f t="shared" si="46"/>
        <v>0</v>
      </c>
      <c r="AV246" s="153">
        <f t="shared" si="47"/>
        <v>1</v>
      </c>
      <c r="BA246">
        <f t="shared" si="48"/>
        <v>18</v>
      </c>
    </row>
    <row r="247" spans="2:53" x14ac:dyDescent="0.25">
      <c r="B247" s="155">
        <f t="shared" si="51"/>
        <v>42966.999305555553</v>
      </c>
      <c r="C247" s="155">
        <f t="shared" si="49"/>
        <v>42966.999305555553</v>
      </c>
      <c r="D247" s="152">
        <f t="shared" si="39"/>
        <v>3.35</v>
      </c>
      <c r="E247" s="152"/>
      <c r="F247" s="152"/>
      <c r="G247" s="152"/>
      <c r="H247" s="152" t="e">
        <f t="shared" si="40"/>
        <v>#N/A</v>
      </c>
      <c r="I247" s="152"/>
      <c r="J247" s="152" t="e">
        <f t="shared" si="41"/>
        <v>#N/A</v>
      </c>
      <c r="K247" s="152"/>
      <c r="L247" s="152"/>
      <c r="M247" s="152"/>
      <c r="N247" s="152"/>
      <c r="O247" s="152"/>
      <c r="P247" s="152"/>
      <c r="Q247" s="152"/>
      <c r="R247" s="152"/>
      <c r="S247" s="152"/>
      <c r="T247" s="153" cm="1">
        <f t="array" ref="T247">MATCH(1,(TDU_Info!$C$5:$C$111=$T$6)*(TDU_Info!$B$5:$B$111&lt;=$B247),0)</f>
        <v>103</v>
      </c>
      <c r="U247" s="152">
        <f>100*(INDEX(TDU_Info!$E$5:$E$111,$T247)/T$11+INDEX(TDU_Info!$F$5:$F$111,$T247))</f>
        <v>3.5485000000000002</v>
      </c>
      <c r="V247" s="152">
        <v>4.4969999999999999</v>
      </c>
      <c r="W247" s="152">
        <v>4.0190000000000001</v>
      </c>
      <c r="X247" s="152">
        <v>3.4950000000000001</v>
      </c>
      <c r="Y247" s="152">
        <v>3.4950000000000001</v>
      </c>
      <c r="Z247" s="152">
        <v>5.1589999999999998</v>
      </c>
      <c r="AA247" s="152">
        <v>4.5279999999999996</v>
      </c>
      <c r="AB247" s="152">
        <v>4.0030000000000001</v>
      </c>
      <c r="AC247" s="152">
        <v>4.0030000000000001</v>
      </c>
      <c r="AD247" s="152">
        <v>4.1989999999999998</v>
      </c>
      <c r="AE247" s="152">
        <v>3.9119999999999999</v>
      </c>
      <c r="AF247" s="152">
        <v>3.35</v>
      </c>
      <c r="AG247" s="152">
        <v>3.4950000000000001</v>
      </c>
      <c r="AH247" s="152">
        <v>4.4989999999999997</v>
      </c>
      <c r="AI247" s="152">
        <v>4.4130000000000003</v>
      </c>
      <c r="AJ247" s="152">
        <v>3.9940000000000002</v>
      </c>
      <c r="AK247" s="152">
        <v>4.0030000000000001</v>
      </c>
      <c r="AL247" s="152">
        <f t="shared" si="42"/>
        <v>3.1132976685299552</v>
      </c>
      <c r="AM247" s="152">
        <f t="shared" si="43"/>
        <v>2.9183511567800031</v>
      </c>
      <c r="AN247" s="152">
        <v>3.6577468749562567</v>
      </c>
      <c r="AO247" s="152">
        <v>3.4124421578022703</v>
      </c>
      <c r="AP247" s="152">
        <f t="shared" si="50"/>
        <v>7.4014999999999986</v>
      </c>
      <c r="AQ247" s="152"/>
      <c r="AR247" s="152"/>
      <c r="AS247" s="153">
        <f t="shared" si="44"/>
        <v>231</v>
      </c>
      <c r="AT247" s="153">
        <f t="shared" si="45"/>
        <v>0</v>
      </c>
      <c r="AU247" s="153">
        <f t="shared" si="46"/>
        <v>0</v>
      </c>
      <c r="AV247" s="153">
        <f t="shared" si="47"/>
        <v>1</v>
      </c>
      <c r="BA247">
        <f t="shared" si="48"/>
        <v>19</v>
      </c>
    </row>
    <row r="248" spans="2:53" x14ac:dyDescent="0.25">
      <c r="B248" s="155">
        <f t="shared" si="51"/>
        <v>42967.999305555553</v>
      </c>
      <c r="C248" s="155">
        <f t="shared" si="49"/>
        <v>42967.999305555553</v>
      </c>
      <c r="D248" s="152">
        <f t="shared" si="39"/>
        <v>3.35</v>
      </c>
      <c r="E248" s="152"/>
      <c r="F248" s="152"/>
      <c r="G248" s="152"/>
      <c r="H248" s="152" t="e">
        <f t="shared" si="40"/>
        <v>#N/A</v>
      </c>
      <c r="I248" s="152"/>
      <c r="J248" s="152" t="e">
        <f t="shared" si="41"/>
        <v>#N/A</v>
      </c>
      <c r="K248" s="152"/>
      <c r="L248" s="152"/>
      <c r="M248" s="152"/>
      <c r="N248" s="152"/>
      <c r="O248" s="152"/>
      <c r="P248" s="152"/>
      <c r="Q248" s="152"/>
      <c r="R248" s="152"/>
      <c r="S248" s="152"/>
      <c r="T248" s="153" cm="1">
        <f t="array" ref="T248">MATCH(1,(TDU_Info!$C$5:$C$111=$T$6)*(TDU_Info!$B$5:$B$111&lt;=$B248),0)</f>
        <v>103</v>
      </c>
      <c r="U248" s="152">
        <f>100*(INDEX(TDU_Info!$E$5:$E$111,$T248)/T$11+INDEX(TDU_Info!$F$5:$F$111,$T248))</f>
        <v>3.5485000000000002</v>
      </c>
      <c r="V248" s="152">
        <v>4.4969999999999999</v>
      </c>
      <c r="W248" s="152">
        <v>4.0190000000000001</v>
      </c>
      <c r="X248" s="152">
        <v>3.4950000000000001</v>
      </c>
      <c r="Y248" s="152">
        <v>3.4950000000000001</v>
      </c>
      <c r="Z248" s="152">
        <v>5.1589999999999998</v>
      </c>
      <c r="AA248" s="152">
        <v>4.5279999999999996</v>
      </c>
      <c r="AB248" s="152">
        <v>4.0030000000000001</v>
      </c>
      <c r="AC248" s="152">
        <v>4.0030000000000001</v>
      </c>
      <c r="AD248" s="152">
        <v>4.1989999999999998</v>
      </c>
      <c r="AE248" s="152">
        <v>3.9119999999999999</v>
      </c>
      <c r="AF248" s="152">
        <v>3.35</v>
      </c>
      <c r="AG248" s="152">
        <v>3.4950000000000001</v>
      </c>
      <c r="AH248" s="152">
        <v>4.4989999999999997</v>
      </c>
      <c r="AI248" s="152">
        <v>4.4130000000000003</v>
      </c>
      <c r="AJ248" s="152">
        <v>3.9940000000000002</v>
      </c>
      <c r="AK248" s="152">
        <v>4.0030000000000001</v>
      </c>
      <c r="AL248" s="152">
        <f t="shared" si="42"/>
        <v>3.1132976685299552</v>
      </c>
      <c r="AM248" s="152">
        <f t="shared" si="43"/>
        <v>2.9183511567800031</v>
      </c>
      <c r="AN248" s="152">
        <v>3.6788941636271493</v>
      </c>
      <c r="AO248" s="152">
        <v>3.4300413245979677</v>
      </c>
      <c r="AP248" s="152">
        <f t="shared" si="50"/>
        <v>7.4014999999999986</v>
      </c>
      <c r="AQ248" s="152"/>
      <c r="AR248" s="152"/>
      <c r="AS248" s="153">
        <f t="shared" si="44"/>
        <v>232</v>
      </c>
      <c r="AT248" s="153">
        <f t="shared" si="45"/>
        <v>0</v>
      </c>
      <c r="AU248" s="153">
        <f t="shared" si="46"/>
        <v>0</v>
      </c>
      <c r="AV248" s="153">
        <f t="shared" si="47"/>
        <v>1</v>
      </c>
      <c r="BA248">
        <f t="shared" si="48"/>
        <v>20</v>
      </c>
    </row>
    <row r="249" spans="2:53" x14ac:dyDescent="0.25">
      <c r="B249" s="155">
        <f t="shared" si="51"/>
        <v>42968.999305555553</v>
      </c>
      <c r="C249" s="155">
        <f t="shared" si="49"/>
        <v>42968.999305555553</v>
      </c>
      <c r="D249" s="152">
        <f t="shared" si="39"/>
        <v>3.35</v>
      </c>
      <c r="E249" s="152"/>
      <c r="F249" s="152"/>
      <c r="G249" s="152"/>
      <c r="H249" s="152" t="e">
        <f t="shared" si="40"/>
        <v>#N/A</v>
      </c>
      <c r="I249" s="152"/>
      <c r="J249" s="152" t="e">
        <f t="shared" si="41"/>
        <v>#N/A</v>
      </c>
      <c r="K249" s="152"/>
      <c r="L249" s="152"/>
      <c r="M249" s="152"/>
      <c r="N249" s="152"/>
      <c r="O249" s="152"/>
      <c r="P249" s="152"/>
      <c r="Q249" s="152"/>
      <c r="R249" s="152"/>
      <c r="S249" s="152"/>
      <c r="T249" s="153" cm="1">
        <f t="array" ref="T249">MATCH(1,(TDU_Info!$C$5:$C$111=$T$6)*(TDU_Info!$B$5:$B$111&lt;=$B249),0)</f>
        <v>103</v>
      </c>
      <c r="U249" s="152">
        <f>100*(INDEX(TDU_Info!$E$5:$E$111,$T249)/T$11+INDEX(TDU_Info!$F$5:$F$111,$T249))</f>
        <v>3.5485000000000002</v>
      </c>
      <c r="V249" s="152">
        <v>4.4969999999999999</v>
      </c>
      <c r="W249" s="152">
        <v>4.0190000000000001</v>
      </c>
      <c r="X249" s="152">
        <v>3.4950000000000001</v>
      </c>
      <c r="Y249" s="152">
        <v>3.4950000000000001</v>
      </c>
      <c r="Z249" s="152">
        <v>5.1589999999999998</v>
      </c>
      <c r="AA249" s="152">
        <v>4.5279999999999996</v>
      </c>
      <c r="AB249" s="152">
        <v>4.0030000000000001</v>
      </c>
      <c r="AC249" s="152">
        <v>4.0030000000000001</v>
      </c>
      <c r="AD249" s="152">
        <v>4.1989999999999998</v>
      </c>
      <c r="AE249" s="152">
        <v>3.9119999999999999</v>
      </c>
      <c r="AF249" s="152">
        <v>3.35</v>
      </c>
      <c r="AG249" s="152">
        <v>3.4950000000000001</v>
      </c>
      <c r="AH249" s="152">
        <v>4.4989999999999997</v>
      </c>
      <c r="AI249" s="152">
        <v>4.4130000000000003</v>
      </c>
      <c r="AJ249" s="152">
        <v>3.9940000000000002</v>
      </c>
      <c r="AK249" s="152">
        <v>4.0030000000000001</v>
      </c>
      <c r="AL249" s="152">
        <f t="shared" si="42"/>
        <v>3.1132976685299552</v>
      </c>
      <c r="AM249" s="152">
        <f t="shared" si="43"/>
        <v>2.9183511567800031</v>
      </c>
      <c r="AN249" s="152">
        <v>3.6838593443487673</v>
      </c>
      <c r="AO249" s="152">
        <v>3.4340530796716342</v>
      </c>
      <c r="AP249" s="152">
        <f t="shared" si="50"/>
        <v>7.4014999999999986</v>
      </c>
      <c r="AQ249" s="152"/>
      <c r="AR249" s="152"/>
      <c r="AS249" s="153">
        <f t="shared" si="44"/>
        <v>233</v>
      </c>
      <c r="AT249" s="153">
        <f t="shared" si="45"/>
        <v>0</v>
      </c>
      <c r="AU249" s="153">
        <f t="shared" si="46"/>
        <v>0</v>
      </c>
      <c r="AV249" s="153">
        <f t="shared" si="47"/>
        <v>1</v>
      </c>
      <c r="BA249">
        <f t="shared" si="48"/>
        <v>21</v>
      </c>
    </row>
    <row r="250" spans="2:53" x14ac:dyDescent="0.25">
      <c r="B250" s="155">
        <f t="shared" si="51"/>
        <v>42969.999305555553</v>
      </c>
      <c r="C250" s="155">
        <f t="shared" si="49"/>
        <v>42969.999305555553</v>
      </c>
      <c r="D250" s="152">
        <f t="shared" si="39"/>
        <v>3.35</v>
      </c>
      <c r="E250" s="152"/>
      <c r="F250" s="152"/>
      <c r="G250" s="152"/>
      <c r="H250" s="152" t="e">
        <f t="shared" si="40"/>
        <v>#N/A</v>
      </c>
      <c r="I250" s="152"/>
      <c r="J250" s="152" t="e">
        <f t="shared" si="41"/>
        <v>#N/A</v>
      </c>
      <c r="K250" s="152"/>
      <c r="L250" s="152"/>
      <c r="M250" s="152"/>
      <c r="N250" s="152"/>
      <c r="O250" s="152"/>
      <c r="P250" s="152"/>
      <c r="Q250" s="152"/>
      <c r="R250" s="152"/>
      <c r="S250" s="152"/>
      <c r="T250" s="153" cm="1">
        <f t="array" ref="T250">MATCH(1,(TDU_Info!$C$5:$C$111=$T$6)*(TDU_Info!$B$5:$B$111&lt;=$B250),0)</f>
        <v>103</v>
      </c>
      <c r="U250" s="152">
        <f>100*(INDEX(TDU_Info!$E$5:$E$111,$T250)/T$11+INDEX(TDU_Info!$F$5:$F$111,$T250))</f>
        <v>3.5485000000000002</v>
      </c>
      <c r="V250" s="152">
        <v>4.4969999999999999</v>
      </c>
      <c r="W250" s="152">
        <v>4.0190000000000001</v>
      </c>
      <c r="X250" s="152">
        <v>3.4950000000000001</v>
      </c>
      <c r="Y250" s="152">
        <v>3.4950000000000001</v>
      </c>
      <c r="Z250" s="152">
        <v>5.1589999999999998</v>
      </c>
      <c r="AA250" s="152">
        <v>4.5279999999999996</v>
      </c>
      <c r="AB250" s="152">
        <v>4.0030000000000001</v>
      </c>
      <c r="AC250" s="152">
        <v>4.0030000000000001</v>
      </c>
      <c r="AD250" s="152">
        <v>4.1989999999999998</v>
      </c>
      <c r="AE250" s="152">
        <v>3.9119999999999999</v>
      </c>
      <c r="AF250" s="152">
        <v>3.35</v>
      </c>
      <c r="AG250" s="152">
        <v>3.4950000000000001</v>
      </c>
      <c r="AH250" s="152">
        <v>4.4989999999999997</v>
      </c>
      <c r="AI250" s="152">
        <v>4.4130000000000003</v>
      </c>
      <c r="AJ250" s="152">
        <v>3.9940000000000002</v>
      </c>
      <c r="AK250" s="152">
        <v>4.0030000000000001</v>
      </c>
      <c r="AL250" s="152">
        <f t="shared" si="42"/>
        <v>3.1132976685299552</v>
      </c>
      <c r="AM250" s="152">
        <f t="shared" si="43"/>
        <v>2.9183511567800031</v>
      </c>
      <c r="AN250" s="152">
        <v>3.6863145441052341</v>
      </c>
      <c r="AO250" s="152">
        <v>3.4366030011680579</v>
      </c>
      <c r="AP250" s="152">
        <f t="shared" si="50"/>
        <v>7.4014999999999986</v>
      </c>
      <c r="AQ250" s="152"/>
      <c r="AR250" s="152"/>
      <c r="AS250" s="153">
        <f t="shared" si="44"/>
        <v>234</v>
      </c>
      <c r="AT250" s="153">
        <f t="shared" si="45"/>
        <v>0</v>
      </c>
      <c r="AU250" s="153">
        <f t="shared" si="46"/>
        <v>0</v>
      </c>
      <c r="AV250" s="153">
        <f t="shared" si="47"/>
        <v>1</v>
      </c>
      <c r="BA250">
        <f t="shared" si="48"/>
        <v>22</v>
      </c>
    </row>
    <row r="251" spans="2:53" x14ac:dyDescent="0.25">
      <c r="B251" s="155">
        <f t="shared" si="51"/>
        <v>42970.999305555553</v>
      </c>
      <c r="C251" s="155">
        <f t="shared" si="49"/>
        <v>42970.999305555553</v>
      </c>
      <c r="D251" s="152">
        <f t="shared" si="39"/>
        <v>3.35</v>
      </c>
      <c r="E251" s="152"/>
      <c r="F251" s="152"/>
      <c r="G251" s="152"/>
      <c r="H251" s="152" t="e">
        <f t="shared" si="40"/>
        <v>#N/A</v>
      </c>
      <c r="I251" s="152"/>
      <c r="J251" s="152" t="e">
        <f t="shared" si="41"/>
        <v>#N/A</v>
      </c>
      <c r="K251" s="152"/>
      <c r="L251" s="152"/>
      <c r="M251" s="152"/>
      <c r="N251" s="152"/>
      <c r="O251" s="152"/>
      <c r="P251" s="152"/>
      <c r="Q251" s="152"/>
      <c r="R251" s="152"/>
      <c r="S251" s="152"/>
      <c r="T251" s="153" cm="1">
        <f t="array" ref="T251">MATCH(1,(TDU_Info!$C$5:$C$111=$T$6)*(TDU_Info!$B$5:$B$111&lt;=$B251),0)</f>
        <v>103</v>
      </c>
      <c r="U251" s="152">
        <f>100*(INDEX(TDU_Info!$E$5:$E$111,$T251)/T$11+INDEX(TDU_Info!$F$5:$F$111,$T251))</f>
        <v>3.5485000000000002</v>
      </c>
      <c r="V251" s="152">
        <v>4.1980000000000004</v>
      </c>
      <c r="W251" s="152">
        <v>4.0190000000000001</v>
      </c>
      <c r="X251" s="152">
        <v>3.4950000000000001</v>
      </c>
      <c r="Y251" s="152">
        <v>3.4950000000000001</v>
      </c>
      <c r="Z251" s="152">
        <v>5.1589999999999998</v>
      </c>
      <c r="AA251" s="152">
        <v>4.5279999999999996</v>
      </c>
      <c r="AB251" s="152">
        <v>4.0030000000000001</v>
      </c>
      <c r="AC251" s="152">
        <v>4.0030000000000001</v>
      </c>
      <c r="AD251" s="152">
        <v>4.1989999999999998</v>
      </c>
      <c r="AE251" s="152">
        <v>3.9119999999999999</v>
      </c>
      <c r="AF251" s="152">
        <v>3.35</v>
      </c>
      <c r="AG251" s="152">
        <v>3.4950000000000001</v>
      </c>
      <c r="AH251" s="152">
        <v>4.4989999999999997</v>
      </c>
      <c r="AI251" s="152">
        <v>4.4130000000000003</v>
      </c>
      <c r="AJ251" s="152">
        <v>3.9940000000000002</v>
      </c>
      <c r="AK251" s="152">
        <v>4.0030000000000001</v>
      </c>
      <c r="AL251" s="152">
        <f t="shared" si="42"/>
        <v>3.1132976685299552</v>
      </c>
      <c r="AM251" s="152">
        <f t="shared" si="43"/>
        <v>2.9183511567800031</v>
      </c>
      <c r="AN251" s="152">
        <v>3.6871382448358574</v>
      </c>
      <c r="AO251" s="152">
        <v>3.4374294587535816</v>
      </c>
      <c r="AP251" s="152">
        <f t="shared" si="50"/>
        <v>7.4014999999999986</v>
      </c>
      <c r="AQ251" s="152"/>
      <c r="AR251" s="152"/>
      <c r="AS251" s="153">
        <f t="shared" si="44"/>
        <v>235</v>
      </c>
      <c r="AT251" s="153">
        <f t="shared" si="45"/>
        <v>0</v>
      </c>
      <c r="AU251" s="153">
        <f t="shared" si="46"/>
        <v>0</v>
      </c>
      <c r="AV251" s="153">
        <f t="shared" si="47"/>
        <v>1</v>
      </c>
      <c r="BA251">
        <f t="shared" si="48"/>
        <v>23</v>
      </c>
    </row>
    <row r="252" spans="2:53" x14ac:dyDescent="0.25">
      <c r="B252" s="155">
        <f t="shared" si="51"/>
        <v>42971.999305555553</v>
      </c>
      <c r="C252" s="155">
        <f t="shared" si="49"/>
        <v>42971.999305555553</v>
      </c>
      <c r="D252" s="152">
        <f t="shared" si="39"/>
        <v>3.35</v>
      </c>
      <c r="E252" s="152"/>
      <c r="F252" s="152"/>
      <c r="G252" s="152"/>
      <c r="H252" s="152" t="e">
        <f t="shared" si="40"/>
        <v>#N/A</v>
      </c>
      <c r="I252" s="152"/>
      <c r="J252" s="152" t="e">
        <f t="shared" si="41"/>
        <v>#N/A</v>
      </c>
      <c r="K252" s="152"/>
      <c r="L252" s="152"/>
      <c r="M252" s="152"/>
      <c r="N252" s="152"/>
      <c r="O252" s="152"/>
      <c r="P252" s="152"/>
      <c r="Q252" s="152"/>
      <c r="R252" s="152"/>
      <c r="S252" s="152"/>
      <c r="T252" s="153" cm="1">
        <f t="array" ref="T252">MATCH(1,(TDU_Info!$C$5:$C$111=$T$6)*(TDU_Info!$B$5:$B$111&lt;=$B252),0)</f>
        <v>103</v>
      </c>
      <c r="U252" s="152">
        <f>100*(INDEX(TDU_Info!$E$5:$E$111,$T252)/T$11+INDEX(TDU_Info!$F$5:$F$111,$T252))</f>
        <v>3.5485000000000002</v>
      </c>
      <c r="V252" s="152">
        <v>4.1980000000000004</v>
      </c>
      <c r="W252" s="152">
        <v>4.0190000000000001</v>
      </c>
      <c r="X252" s="152">
        <v>3.4950000000000001</v>
      </c>
      <c r="Y252" s="152">
        <v>3.4950000000000001</v>
      </c>
      <c r="Z252" s="152">
        <v>5.1589999999999998</v>
      </c>
      <c r="AA252" s="152">
        <v>4.4279999999999999</v>
      </c>
      <c r="AB252" s="152">
        <v>4.0030000000000001</v>
      </c>
      <c r="AC252" s="152">
        <v>4.0030000000000001</v>
      </c>
      <c r="AD252" s="152">
        <v>4.1989999999999998</v>
      </c>
      <c r="AE252" s="152">
        <v>3.9119999999999999</v>
      </c>
      <c r="AF252" s="152">
        <v>3.35</v>
      </c>
      <c r="AG252" s="152">
        <v>3.4950000000000001</v>
      </c>
      <c r="AH252" s="152">
        <v>4.4989999999999997</v>
      </c>
      <c r="AI252" s="152">
        <v>4.4130000000000003</v>
      </c>
      <c r="AJ252" s="152">
        <v>3.9940000000000002</v>
      </c>
      <c r="AK252" s="152">
        <v>4.0030000000000001</v>
      </c>
      <c r="AL252" s="152">
        <f t="shared" si="42"/>
        <v>3.1132976685299552</v>
      </c>
      <c r="AM252" s="152">
        <f t="shared" si="43"/>
        <v>2.9183511567800031</v>
      </c>
      <c r="AN252" s="152">
        <v>3.6862949031565755</v>
      </c>
      <c r="AO252" s="152">
        <v>3.4369673342604101</v>
      </c>
      <c r="AP252" s="152">
        <f t="shared" si="50"/>
        <v>7.4014999999999986</v>
      </c>
      <c r="AQ252" s="152"/>
      <c r="AR252" s="152"/>
      <c r="AS252" s="153">
        <f t="shared" si="44"/>
        <v>236</v>
      </c>
      <c r="AT252" s="153">
        <f t="shared" si="45"/>
        <v>0</v>
      </c>
      <c r="AU252" s="153">
        <f t="shared" si="46"/>
        <v>0</v>
      </c>
      <c r="AV252" s="153">
        <f t="shared" si="47"/>
        <v>1</v>
      </c>
      <c r="BA252">
        <f t="shared" si="48"/>
        <v>24</v>
      </c>
    </row>
    <row r="253" spans="2:53" x14ac:dyDescent="0.25">
      <c r="B253" s="155">
        <f t="shared" si="51"/>
        <v>42972.999305555553</v>
      </c>
      <c r="C253" s="155">
        <f t="shared" si="49"/>
        <v>42972.999305555553</v>
      </c>
      <c r="D253" s="152">
        <f t="shared" si="39"/>
        <v>3.35</v>
      </c>
      <c r="E253" s="152"/>
      <c r="F253" s="152"/>
      <c r="G253" s="152"/>
      <c r="H253" s="152" t="e">
        <f t="shared" si="40"/>
        <v>#N/A</v>
      </c>
      <c r="I253" s="152"/>
      <c r="J253" s="152" t="e">
        <f t="shared" si="41"/>
        <v>#N/A</v>
      </c>
      <c r="K253" s="152"/>
      <c r="L253" s="152"/>
      <c r="M253" s="152"/>
      <c r="N253" s="152"/>
      <c r="O253" s="152"/>
      <c r="P253" s="152"/>
      <c r="Q253" s="152"/>
      <c r="R253" s="152"/>
      <c r="S253" s="152"/>
      <c r="T253" s="153" cm="1">
        <f t="array" ref="T253">MATCH(1,(TDU_Info!$C$5:$C$111=$T$6)*(TDU_Info!$B$5:$B$111&lt;=$B253),0)</f>
        <v>103</v>
      </c>
      <c r="U253" s="152">
        <f>100*(INDEX(TDU_Info!$E$5:$E$111,$T253)/T$11+INDEX(TDU_Info!$F$5:$F$111,$T253))</f>
        <v>3.5485000000000002</v>
      </c>
      <c r="V253" s="152">
        <v>4.1980000000000004</v>
      </c>
      <c r="W253" s="152">
        <v>4.0190000000000001</v>
      </c>
      <c r="X253" s="152">
        <v>3.4950000000000001</v>
      </c>
      <c r="Y253" s="152">
        <v>3.4950000000000001</v>
      </c>
      <c r="Z253" s="152">
        <v>5.1589999999999998</v>
      </c>
      <c r="AA253" s="152">
        <v>4.4279999999999999</v>
      </c>
      <c r="AB253" s="152">
        <v>4.0030000000000001</v>
      </c>
      <c r="AC253" s="152">
        <v>4.0030000000000001</v>
      </c>
      <c r="AD253" s="152">
        <v>4.1989999999999998</v>
      </c>
      <c r="AE253" s="152">
        <v>3.9119999999999999</v>
      </c>
      <c r="AF253" s="152">
        <v>3.35</v>
      </c>
      <c r="AG253" s="152">
        <v>3.4950000000000001</v>
      </c>
      <c r="AH253" s="152">
        <v>4.4989999999999997</v>
      </c>
      <c r="AI253" s="152">
        <v>4.4130000000000003</v>
      </c>
      <c r="AJ253" s="152">
        <v>3.9940000000000002</v>
      </c>
      <c r="AK253" s="152">
        <v>4.0030000000000001</v>
      </c>
      <c r="AL253" s="152">
        <f t="shared" si="42"/>
        <v>3.1132976685299552</v>
      </c>
      <c r="AM253" s="152">
        <f t="shared" si="43"/>
        <v>2.9183511567800031</v>
      </c>
      <c r="AN253" s="152">
        <v>3.6879473835940266</v>
      </c>
      <c r="AO253" s="152">
        <v>3.4381139995649574</v>
      </c>
      <c r="AP253" s="152">
        <f t="shared" si="50"/>
        <v>7.4014999999999986</v>
      </c>
      <c r="AQ253" s="152"/>
      <c r="AR253" s="152"/>
      <c r="AS253" s="153">
        <f t="shared" si="44"/>
        <v>237</v>
      </c>
      <c r="AT253" s="153">
        <f t="shared" si="45"/>
        <v>0</v>
      </c>
      <c r="AU253" s="153">
        <f t="shared" si="46"/>
        <v>0</v>
      </c>
      <c r="AV253" s="153">
        <f t="shared" si="47"/>
        <v>1</v>
      </c>
      <c r="BA253">
        <f t="shared" si="48"/>
        <v>25</v>
      </c>
    </row>
    <row r="254" spans="2:53" x14ac:dyDescent="0.25">
      <c r="B254" s="155">
        <f t="shared" si="51"/>
        <v>42973.999305555553</v>
      </c>
      <c r="C254" s="155">
        <f t="shared" si="49"/>
        <v>42973.999305555553</v>
      </c>
      <c r="D254" s="152">
        <f t="shared" si="39"/>
        <v>3.35</v>
      </c>
      <c r="E254" s="152"/>
      <c r="F254" s="152"/>
      <c r="G254" s="152"/>
      <c r="H254" s="152" t="e">
        <f t="shared" si="40"/>
        <v>#N/A</v>
      </c>
      <c r="I254" s="152"/>
      <c r="J254" s="152" t="e">
        <f t="shared" si="41"/>
        <v>#N/A</v>
      </c>
      <c r="K254" s="152"/>
      <c r="L254" s="152"/>
      <c r="M254" s="152"/>
      <c r="N254" s="152"/>
      <c r="O254" s="152"/>
      <c r="P254" s="152"/>
      <c r="Q254" s="152"/>
      <c r="R254" s="152"/>
      <c r="S254" s="152"/>
      <c r="T254" s="153" cm="1">
        <f t="array" ref="T254">MATCH(1,(TDU_Info!$C$5:$C$111=$T$6)*(TDU_Info!$B$5:$B$111&lt;=$B254),0)</f>
        <v>103</v>
      </c>
      <c r="U254" s="152">
        <f>100*(INDEX(TDU_Info!$E$5:$E$111,$T254)/T$11+INDEX(TDU_Info!$F$5:$F$111,$T254))</f>
        <v>3.5485000000000002</v>
      </c>
      <c r="V254" s="152">
        <v>4.1980000000000004</v>
      </c>
      <c r="W254" s="152">
        <v>4.0190000000000001</v>
      </c>
      <c r="X254" s="152">
        <v>3.4950000000000001</v>
      </c>
      <c r="Y254" s="152">
        <v>3.4950000000000001</v>
      </c>
      <c r="Z254" s="152">
        <v>5.1589999999999998</v>
      </c>
      <c r="AA254" s="152">
        <v>4.4279999999999999</v>
      </c>
      <c r="AB254" s="152">
        <v>4.0030000000000001</v>
      </c>
      <c r="AC254" s="152">
        <v>4.0030000000000001</v>
      </c>
      <c r="AD254" s="152">
        <v>4.1989999999999998</v>
      </c>
      <c r="AE254" s="152">
        <v>3.9119999999999999</v>
      </c>
      <c r="AF254" s="152">
        <v>3.35</v>
      </c>
      <c r="AG254" s="152">
        <v>3.4950000000000001</v>
      </c>
      <c r="AH254" s="152">
        <v>4.4989999999999997</v>
      </c>
      <c r="AI254" s="152">
        <v>4.4130000000000003</v>
      </c>
      <c r="AJ254" s="152">
        <v>3.9940000000000002</v>
      </c>
      <c r="AK254" s="152">
        <v>4.0030000000000001</v>
      </c>
      <c r="AL254" s="152">
        <f t="shared" si="42"/>
        <v>3.1132976685299552</v>
      </c>
      <c r="AM254" s="152">
        <f t="shared" si="43"/>
        <v>2.9183511567800031</v>
      </c>
      <c r="AN254" s="152">
        <v>3.6875828402096036</v>
      </c>
      <c r="AO254" s="152">
        <v>3.4381623044799356</v>
      </c>
      <c r="AP254" s="152">
        <f t="shared" si="50"/>
        <v>7.4014999999999986</v>
      </c>
      <c r="AQ254" s="152"/>
      <c r="AR254" s="152"/>
      <c r="AS254" s="153">
        <f t="shared" si="44"/>
        <v>238</v>
      </c>
      <c r="AT254" s="153">
        <f t="shared" si="45"/>
        <v>0</v>
      </c>
      <c r="AU254" s="153">
        <f t="shared" si="46"/>
        <v>0</v>
      </c>
      <c r="AV254" s="153">
        <f t="shared" si="47"/>
        <v>1</v>
      </c>
      <c r="BA254">
        <f t="shared" si="48"/>
        <v>26</v>
      </c>
    </row>
    <row r="255" spans="2:53" x14ac:dyDescent="0.25">
      <c r="B255" s="155">
        <f t="shared" si="51"/>
        <v>42974.999305555553</v>
      </c>
      <c r="C255" s="155">
        <f t="shared" si="49"/>
        <v>42974.999305555553</v>
      </c>
      <c r="D255" s="152">
        <f t="shared" si="39"/>
        <v>3.35</v>
      </c>
      <c r="E255" s="152"/>
      <c r="F255" s="152"/>
      <c r="G255" s="152"/>
      <c r="H255" s="152" t="e">
        <f t="shared" si="40"/>
        <v>#N/A</v>
      </c>
      <c r="I255" s="152"/>
      <c r="J255" s="152" t="e">
        <f t="shared" si="41"/>
        <v>#N/A</v>
      </c>
      <c r="K255" s="152"/>
      <c r="L255" s="152"/>
      <c r="M255" s="152"/>
      <c r="N255" s="152"/>
      <c r="O255" s="152"/>
      <c r="P255" s="152"/>
      <c r="Q255" s="152"/>
      <c r="R255" s="152"/>
      <c r="S255" s="152"/>
      <c r="T255" s="153" cm="1">
        <f t="array" ref="T255">MATCH(1,(TDU_Info!$C$5:$C$111=$T$6)*(TDU_Info!$B$5:$B$111&lt;=$B255),0)</f>
        <v>103</v>
      </c>
      <c r="U255" s="152">
        <f>100*(INDEX(TDU_Info!$E$5:$E$111,$T255)/T$11+INDEX(TDU_Info!$F$5:$F$111,$T255))</f>
        <v>3.5485000000000002</v>
      </c>
      <c r="V255" s="152">
        <v>4.1980000000000004</v>
      </c>
      <c r="W255" s="152">
        <v>4.0190000000000001</v>
      </c>
      <c r="X255" s="152">
        <v>3.4950000000000001</v>
      </c>
      <c r="Y255" s="152">
        <v>3.4950000000000001</v>
      </c>
      <c r="Z255" s="152">
        <v>5.1589999999999998</v>
      </c>
      <c r="AA255" s="152">
        <v>4.4279999999999999</v>
      </c>
      <c r="AB255" s="152">
        <v>4.0030000000000001</v>
      </c>
      <c r="AC255" s="152">
        <v>4.0030000000000001</v>
      </c>
      <c r="AD255" s="152">
        <v>4.1989999999999998</v>
      </c>
      <c r="AE255" s="152">
        <v>3.9119999999999999</v>
      </c>
      <c r="AF255" s="152">
        <v>3.35</v>
      </c>
      <c r="AG255" s="152">
        <v>3.4950000000000001</v>
      </c>
      <c r="AH255" s="152">
        <v>4.4989999999999997</v>
      </c>
      <c r="AI255" s="152">
        <v>4.4130000000000003</v>
      </c>
      <c r="AJ255" s="152">
        <v>3.9940000000000002</v>
      </c>
      <c r="AK255" s="152">
        <v>4.0030000000000001</v>
      </c>
      <c r="AL255" s="152">
        <f t="shared" si="42"/>
        <v>3.1132976685299552</v>
      </c>
      <c r="AM255" s="152">
        <f t="shared" si="43"/>
        <v>2.9183511567800031</v>
      </c>
      <c r="AN255" s="152">
        <v>3.6869462725288842</v>
      </c>
      <c r="AO255" s="152">
        <v>3.4374980552626861</v>
      </c>
      <c r="AP255" s="152">
        <f t="shared" si="50"/>
        <v>7.4014999999999986</v>
      </c>
      <c r="AQ255" s="152"/>
      <c r="AR255" s="152"/>
      <c r="AS255" s="153">
        <f t="shared" si="44"/>
        <v>239</v>
      </c>
      <c r="AT255" s="153">
        <f t="shared" si="45"/>
        <v>0</v>
      </c>
      <c r="AU255" s="153">
        <f t="shared" si="46"/>
        <v>0</v>
      </c>
      <c r="AV255" s="153">
        <f t="shared" si="47"/>
        <v>1</v>
      </c>
      <c r="BA255">
        <f t="shared" si="48"/>
        <v>27</v>
      </c>
    </row>
    <row r="256" spans="2:53" x14ac:dyDescent="0.25">
      <c r="B256" s="155">
        <f t="shared" si="51"/>
        <v>42975.999305555553</v>
      </c>
      <c r="C256" s="155">
        <f t="shared" si="49"/>
        <v>42975.999305555553</v>
      </c>
      <c r="D256" s="152">
        <f t="shared" si="39"/>
        <v>3.35</v>
      </c>
      <c r="E256" s="152"/>
      <c r="F256" s="152"/>
      <c r="G256" s="152"/>
      <c r="H256" s="152" t="e">
        <f t="shared" si="40"/>
        <v>#N/A</v>
      </c>
      <c r="I256" s="152"/>
      <c r="J256" s="152" t="e">
        <f t="shared" si="41"/>
        <v>#N/A</v>
      </c>
      <c r="K256" s="152"/>
      <c r="L256" s="152"/>
      <c r="M256" s="152"/>
      <c r="N256" s="152"/>
      <c r="O256" s="152"/>
      <c r="P256" s="152"/>
      <c r="Q256" s="152"/>
      <c r="R256" s="152"/>
      <c r="S256" s="152"/>
      <c r="T256" s="153" cm="1">
        <f t="array" ref="T256">MATCH(1,(TDU_Info!$C$5:$C$111=$T$6)*(TDU_Info!$B$5:$B$111&lt;=$B256),0)</f>
        <v>103</v>
      </c>
      <c r="U256" s="152">
        <f>100*(INDEX(TDU_Info!$E$5:$E$111,$T256)/T$11+INDEX(TDU_Info!$F$5:$F$111,$T256))</f>
        <v>3.5485000000000002</v>
      </c>
      <c r="V256" s="152">
        <v>4.1980000000000004</v>
      </c>
      <c r="W256" s="152">
        <v>4.0190000000000001</v>
      </c>
      <c r="X256" s="152">
        <v>3.4950000000000001</v>
      </c>
      <c r="Y256" s="152">
        <v>3.4950000000000001</v>
      </c>
      <c r="Z256" s="152">
        <v>5.1589999999999998</v>
      </c>
      <c r="AA256" s="152">
        <v>4.4279999999999999</v>
      </c>
      <c r="AB256" s="152">
        <v>4.0030000000000001</v>
      </c>
      <c r="AC256" s="152">
        <v>4.0030000000000001</v>
      </c>
      <c r="AD256" s="152">
        <v>4.1989999999999998</v>
      </c>
      <c r="AE256" s="152">
        <v>3.9119999999999999</v>
      </c>
      <c r="AF256" s="152">
        <v>3.35</v>
      </c>
      <c r="AG256" s="152">
        <v>3.4950000000000001</v>
      </c>
      <c r="AH256" s="152">
        <v>4.4989999999999997</v>
      </c>
      <c r="AI256" s="152">
        <v>4.4130000000000003</v>
      </c>
      <c r="AJ256" s="152">
        <v>3.9940000000000002</v>
      </c>
      <c r="AK256" s="152">
        <v>4.0030000000000001</v>
      </c>
      <c r="AL256" s="152">
        <f t="shared" si="42"/>
        <v>3.1132976685299552</v>
      </c>
      <c r="AM256" s="152">
        <f t="shared" si="43"/>
        <v>2.9183511567800031</v>
      </c>
      <c r="AN256" s="152">
        <v>3.6877447642050134</v>
      </c>
      <c r="AO256" s="152">
        <v>3.4399004858138267</v>
      </c>
      <c r="AP256" s="152">
        <f t="shared" si="50"/>
        <v>7.4014999999999986</v>
      </c>
      <c r="AQ256" s="152"/>
      <c r="AR256" s="152"/>
      <c r="AS256" s="153">
        <f t="shared" si="44"/>
        <v>240</v>
      </c>
      <c r="AT256" s="153">
        <f t="shared" si="45"/>
        <v>0</v>
      </c>
      <c r="AU256" s="153">
        <f t="shared" si="46"/>
        <v>0</v>
      </c>
      <c r="AV256" s="153">
        <f t="shared" si="47"/>
        <v>1</v>
      </c>
      <c r="BA256">
        <f t="shared" si="48"/>
        <v>28</v>
      </c>
    </row>
    <row r="257" spans="2:53" x14ac:dyDescent="0.25">
      <c r="B257" s="155">
        <f t="shared" si="51"/>
        <v>42976.999305555553</v>
      </c>
      <c r="C257" s="155">
        <f t="shared" si="49"/>
        <v>42976.999305555553</v>
      </c>
      <c r="D257" s="152">
        <f t="shared" si="39"/>
        <v>3.35</v>
      </c>
      <c r="E257" s="152"/>
      <c r="F257" s="152"/>
      <c r="G257" s="152"/>
      <c r="H257" s="152" t="e">
        <f t="shared" si="40"/>
        <v>#N/A</v>
      </c>
      <c r="I257" s="152"/>
      <c r="J257" s="152" t="e">
        <f t="shared" si="41"/>
        <v>#N/A</v>
      </c>
      <c r="K257" s="152"/>
      <c r="L257" s="152"/>
      <c r="M257" s="152"/>
      <c r="N257" s="152"/>
      <c r="O257" s="152"/>
      <c r="P257" s="152"/>
      <c r="Q257" s="152"/>
      <c r="R257" s="152"/>
      <c r="S257" s="152"/>
      <c r="T257" s="153" cm="1">
        <f t="array" ref="T257">MATCH(1,(TDU_Info!$C$5:$C$111=$T$6)*(TDU_Info!$B$5:$B$111&lt;=$B257),0)</f>
        <v>103</v>
      </c>
      <c r="U257" s="152">
        <f>100*(INDEX(TDU_Info!$E$5:$E$111,$T257)/T$11+INDEX(TDU_Info!$F$5:$F$111,$T257))</f>
        <v>3.5485000000000002</v>
      </c>
      <c r="V257" s="152">
        <v>4.1980000000000004</v>
      </c>
      <c r="W257" s="152">
        <v>4.0190000000000001</v>
      </c>
      <c r="X257" s="152">
        <v>3.4950000000000001</v>
      </c>
      <c r="Y257" s="152">
        <v>3.4950000000000001</v>
      </c>
      <c r="Z257" s="152">
        <v>5.1589999999999998</v>
      </c>
      <c r="AA257" s="152">
        <v>4.4279999999999999</v>
      </c>
      <c r="AB257" s="152">
        <v>4.0030000000000001</v>
      </c>
      <c r="AC257" s="152">
        <v>4.0030000000000001</v>
      </c>
      <c r="AD257" s="152">
        <v>4.1989999999999998</v>
      </c>
      <c r="AE257" s="152">
        <v>3.9119999999999999</v>
      </c>
      <c r="AF257" s="152">
        <v>3.35</v>
      </c>
      <c r="AG257" s="152">
        <v>3.4950000000000001</v>
      </c>
      <c r="AH257" s="152">
        <v>4.4989999999999997</v>
      </c>
      <c r="AI257" s="152">
        <v>4.4130000000000003</v>
      </c>
      <c r="AJ257" s="152">
        <v>3.9940000000000002</v>
      </c>
      <c r="AK257" s="152">
        <v>4.0030000000000001</v>
      </c>
      <c r="AL257" s="152">
        <f t="shared" si="42"/>
        <v>3.1132976685299552</v>
      </c>
      <c r="AM257" s="152">
        <f t="shared" si="43"/>
        <v>2.9183511567800031</v>
      </c>
      <c r="AN257" s="152">
        <v>3.6875795769095632</v>
      </c>
      <c r="AO257" s="152">
        <v>3.4420099470415759</v>
      </c>
      <c r="AP257" s="152">
        <f t="shared" si="50"/>
        <v>7.4014999999999986</v>
      </c>
      <c r="AQ257" s="152"/>
      <c r="AR257" s="152"/>
      <c r="AS257" s="153">
        <f t="shared" si="44"/>
        <v>241</v>
      </c>
      <c r="AT257" s="153">
        <f t="shared" si="45"/>
        <v>0</v>
      </c>
      <c r="AU257" s="153">
        <f t="shared" si="46"/>
        <v>0</v>
      </c>
      <c r="AV257" s="153">
        <f t="shared" si="47"/>
        <v>1</v>
      </c>
      <c r="BA257">
        <f t="shared" si="48"/>
        <v>29</v>
      </c>
    </row>
    <row r="258" spans="2:53" x14ac:dyDescent="0.25">
      <c r="B258" s="155">
        <f t="shared" si="51"/>
        <v>42977.999305555553</v>
      </c>
      <c r="C258" s="155">
        <f t="shared" si="49"/>
        <v>42977.999305555553</v>
      </c>
      <c r="D258" s="152">
        <f t="shared" si="39"/>
        <v>3.35</v>
      </c>
      <c r="E258" s="152"/>
      <c r="F258" s="152"/>
      <c r="G258" s="152"/>
      <c r="H258" s="152" t="e">
        <f t="shared" si="40"/>
        <v>#N/A</v>
      </c>
      <c r="I258" s="152"/>
      <c r="J258" s="152" t="e">
        <f t="shared" si="41"/>
        <v>#N/A</v>
      </c>
      <c r="K258" s="152"/>
      <c r="L258" s="152"/>
      <c r="M258" s="152"/>
      <c r="N258" s="152"/>
      <c r="O258" s="152"/>
      <c r="P258" s="152"/>
      <c r="Q258" s="152"/>
      <c r="R258" s="152"/>
      <c r="S258" s="152"/>
      <c r="T258" s="153" cm="1">
        <f t="array" ref="T258">MATCH(1,(TDU_Info!$C$5:$C$111=$T$6)*(TDU_Info!$B$5:$B$111&lt;=$B258),0)</f>
        <v>103</v>
      </c>
      <c r="U258" s="152">
        <f>100*(INDEX(TDU_Info!$E$5:$E$111,$T258)/T$11+INDEX(TDU_Info!$F$5:$F$111,$T258))</f>
        <v>3.5485000000000002</v>
      </c>
      <c r="V258" s="152">
        <v>4.1980000000000004</v>
      </c>
      <c r="W258" s="152">
        <v>4.0190000000000001</v>
      </c>
      <c r="X258" s="152">
        <v>3.4950000000000001</v>
      </c>
      <c r="Y258" s="152">
        <v>3.4950000000000001</v>
      </c>
      <c r="Z258" s="152">
        <v>5.1589999999999998</v>
      </c>
      <c r="AA258" s="152">
        <v>4.4279999999999999</v>
      </c>
      <c r="AB258" s="152">
        <v>4.0030000000000001</v>
      </c>
      <c r="AC258" s="152">
        <v>4.0030000000000001</v>
      </c>
      <c r="AD258" s="152">
        <v>4.1989999999999998</v>
      </c>
      <c r="AE258" s="152">
        <v>3.9119999999999999</v>
      </c>
      <c r="AF258" s="152">
        <v>3.35</v>
      </c>
      <c r="AG258" s="152">
        <v>3.4950000000000001</v>
      </c>
      <c r="AH258" s="152">
        <v>4.4989999999999997</v>
      </c>
      <c r="AI258" s="152">
        <v>4.4130000000000003</v>
      </c>
      <c r="AJ258" s="152">
        <v>3.9940000000000002</v>
      </c>
      <c r="AK258" s="152">
        <v>4.0030000000000001</v>
      </c>
      <c r="AL258" s="152">
        <f t="shared" si="42"/>
        <v>3.1132976685299552</v>
      </c>
      <c r="AM258" s="152">
        <f t="shared" si="43"/>
        <v>2.9183511567800031</v>
      </c>
      <c r="AN258" s="152">
        <v>3.6871204105496727</v>
      </c>
      <c r="AO258" s="152">
        <v>3.4424308146124849</v>
      </c>
      <c r="AP258" s="152">
        <f t="shared" si="50"/>
        <v>7.4014999999999986</v>
      </c>
      <c r="AQ258" s="152"/>
      <c r="AR258" s="152"/>
      <c r="AS258" s="153">
        <f t="shared" si="44"/>
        <v>242</v>
      </c>
      <c r="AT258" s="153">
        <f t="shared" si="45"/>
        <v>0</v>
      </c>
      <c r="AU258" s="153">
        <f t="shared" si="46"/>
        <v>0</v>
      </c>
      <c r="AV258" s="153">
        <f t="shared" si="47"/>
        <v>1</v>
      </c>
      <c r="BA258">
        <f t="shared" si="48"/>
        <v>30</v>
      </c>
    </row>
    <row r="259" spans="2:53" x14ac:dyDescent="0.25">
      <c r="B259" s="155">
        <f t="shared" si="51"/>
        <v>42978.999305555553</v>
      </c>
      <c r="C259" s="155">
        <f t="shared" si="49"/>
        <v>42978.999305555553</v>
      </c>
      <c r="D259" s="152">
        <f t="shared" si="39"/>
        <v>3.35</v>
      </c>
      <c r="E259" s="152"/>
      <c r="F259" s="152"/>
      <c r="G259" s="152"/>
      <c r="H259" s="152" t="e">
        <f t="shared" si="40"/>
        <v>#N/A</v>
      </c>
      <c r="I259" s="152"/>
      <c r="J259" s="152" t="e">
        <f t="shared" si="41"/>
        <v>#N/A</v>
      </c>
      <c r="K259" s="152"/>
      <c r="L259" s="152"/>
      <c r="M259" s="152"/>
      <c r="N259" s="152"/>
      <c r="O259" s="152"/>
      <c r="P259" s="152"/>
      <c r="Q259" s="152"/>
      <c r="R259" s="152"/>
      <c r="S259" s="152"/>
      <c r="T259" s="153" cm="1">
        <f t="array" ref="T259">MATCH(1,(TDU_Info!$C$5:$C$111=$T$6)*(TDU_Info!$B$5:$B$111&lt;=$B259),0)</f>
        <v>103</v>
      </c>
      <c r="U259" s="152">
        <f>100*(INDEX(TDU_Info!$E$5:$E$111,$T259)/T$11+INDEX(TDU_Info!$F$5:$F$111,$T259))</f>
        <v>3.5485000000000002</v>
      </c>
      <c r="V259" s="152">
        <v>4.1980000000000004</v>
      </c>
      <c r="W259" s="152">
        <v>4.0190000000000001</v>
      </c>
      <c r="X259" s="152">
        <v>3.4950000000000001</v>
      </c>
      <c r="Y259" s="152">
        <v>3.4950000000000001</v>
      </c>
      <c r="Z259" s="152">
        <v>5.1589999999999998</v>
      </c>
      <c r="AA259" s="152">
        <v>4.4279999999999999</v>
      </c>
      <c r="AB259" s="152">
        <v>4.0030000000000001</v>
      </c>
      <c r="AC259" s="152">
        <v>4.0030000000000001</v>
      </c>
      <c r="AD259" s="152">
        <v>4.1989999999999998</v>
      </c>
      <c r="AE259" s="152">
        <v>3.9119999999999999</v>
      </c>
      <c r="AF259" s="152">
        <v>3.35</v>
      </c>
      <c r="AG259" s="152">
        <v>3.4950000000000001</v>
      </c>
      <c r="AH259" s="152">
        <v>4.4989999999999997</v>
      </c>
      <c r="AI259" s="152">
        <v>4.4130000000000003</v>
      </c>
      <c r="AJ259" s="152">
        <v>3.9940000000000002</v>
      </c>
      <c r="AK259" s="152">
        <v>4.0030000000000001</v>
      </c>
      <c r="AL259" s="152">
        <f t="shared" si="42"/>
        <v>3.1132976685299552</v>
      </c>
      <c r="AM259" s="152">
        <f t="shared" si="43"/>
        <v>2.9183511567800031</v>
      </c>
      <c r="AN259" s="152">
        <v>3.6902600935776797</v>
      </c>
      <c r="AO259" s="152">
        <v>3.4462761281406435</v>
      </c>
      <c r="AP259" s="152">
        <f t="shared" si="50"/>
        <v>7.4014999999999986</v>
      </c>
      <c r="AQ259" s="152"/>
      <c r="AR259" s="152"/>
      <c r="AS259" s="153">
        <f t="shared" si="44"/>
        <v>243</v>
      </c>
      <c r="AT259" s="153">
        <f t="shared" si="45"/>
        <v>0</v>
      </c>
      <c r="AU259" s="153">
        <f t="shared" si="46"/>
        <v>0</v>
      </c>
      <c r="AV259" s="153">
        <f t="shared" si="47"/>
        <v>1</v>
      </c>
      <c r="BA259">
        <f t="shared" si="48"/>
        <v>31</v>
      </c>
    </row>
    <row r="260" spans="2:53" x14ac:dyDescent="0.25">
      <c r="B260" s="155">
        <f t="shared" si="51"/>
        <v>42979.999305555553</v>
      </c>
      <c r="C260" s="155">
        <f t="shared" si="49"/>
        <v>42979.999305555553</v>
      </c>
      <c r="D260" s="152">
        <f t="shared" si="39"/>
        <v>3.45</v>
      </c>
      <c r="E260" s="152"/>
      <c r="F260" s="152"/>
      <c r="G260" s="152"/>
      <c r="H260" s="152" t="e">
        <f t="shared" si="40"/>
        <v>#N/A</v>
      </c>
      <c r="I260" s="152"/>
      <c r="J260" s="152" t="e">
        <f t="shared" si="41"/>
        <v>#N/A</v>
      </c>
      <c r="K260" s="152"/>
      <c r="L260" s="152"/>
      <c r="M260" s="152"/>
      <c r="N260" s="152"/>
      <c r="O260" s="152"/>
      <c r="P260" s="152"/>
      <c r="Q260" s="152"/>
      <c r="R260" s="152"/>
      <c r="S260" s="152"/>
      <c r="T260" s="153" cm="1">
        <f t="array" ref="T260">MATCH(1,(TDU_Info!$C$5:$C$111=$T$6)*(TDU_Info!$B$5:$B$111&lt;=$B260),0)</f>
        <v>102</v>
      </c>
      <c r="U260" s="152">
        <f>100*(INDEX(TDU_Info!$E$5:$E$111,$T260)/T$11+INDEX(TDU_Info!$F$5:$F$111,$T260))</f>
        <v>3.9138000000000006</v>
      </c>
      <c r="V260" s="152">
        <v>3.8980000000000001</v>
      </c>
      <c r="W260" s="152">
        <v>3.2469999999999999</v>
      </c>
      <c r="X260" s="152">
        <v>3.4950000000000001</v>
      </c>
      <c r="Y260" s="152">
        <v>3.4950000000000001</v>
      </c>
      <c r="Z260" s="152">
        <v>4.0979999999999999</v>
      </c>
      <c r="AA260" s="152">
        <v>3.8479999999999999</v>
      </c>
      <c r="AB260" s="152">
        <v>4.0030000000000001</v>
      </c>
      <c r="AC260" s="152">
        <v>4.0030000000000001</v>
      </c>
      <c r="AD260" s="152">
        <v>3.899</v>
      </c>
      <c r="AE260" s="152">
        <v>2.9740000000000002</v>
      </c>
      <c r="AF260" s="152">
        <v>3.45</v>
      </c>
      <c r="AG260" s="152">
        <v>3.4950000000000001</v>
      </c>
      <c r="AH260" s="152">
        <v>4.0990000000000002</v>
      </c>
      <c r="AI260" s="152">
        <v>3.5739999999999998</v>
      </c>
      <c r="AJ260" s="152">
        <v>3.9940000000000002</v>
      </c>
      <c r="AK260" s="152">
        <v>4.0030000000000001</v>
      </c>
      <c r="AL260" s="152" t="e">
        <f t="shared" si="42"/>
        <v>#N/A</v>
      </c>
      <c r="AM260" s="152" t="e">
        <f t="shared" si="43"/>
        <v>#N/A</v>
      </c>
      <c r="AN260" s="152">
        <v>3.6879670788595513</v>
      </c>
      <c r="AO260" s="152">
        <v>3.4471497055002076</v>
      </c>
      <c r="AP260" s="152" t="e">
        <f t="shared" si="50"/>
        <v>#N/A</v>
      </c>
      <c r="AQ260" s="152"/>
      <c r="AR260" s="152"/>
      <c r="AS260" s="153">
        <f t="shared" si="44"/>
        <v>244</v>
      </c>
      <c r="AT260" s="153">
        <f t="shared" si="45"/>
        <v>0</v>
      </c>
      <c r="AU260" s="153">
        <f t="shared" si="46"/>
        <v>0</v>
      </c>
      <c r="AV260" s="153">
        <f t="shared" si="47"/>
        <v>1</v>
      </c>
      <c r="BA260">
        <f t="shared" si="48"/>
        <v>1</v>
      </c>
    </row>
    <row r="261" spans="2:53" x14ac:dyDescent="0.25">
      <c r="B261" s="155">
        <f t="shared" si="51"/>
        <v>42980.999305555553</v>
      </c>
      <c r="C261" s="155">
        <f t="shared" si="49"/>
        <v>42980.999305555553</v>
      </c>
      <c r="D261" s="152">
        <f t="shared" si="39"/>
        <v>3.45</v>
      </c>
      <c r="E261" s="152"/>
      <c r="F261" s="152"/>
      <c r="G261" s="152"/>
      <c r="H261" s="152" t="e">
        <f t="shared" si="40"/>
        <v>#N/A</v>
      </c>
      <c r="I261" s="152"/>
      <c r="J261" s="152" t="e">
        <f t="shared" si="41"/>
        <v>#N/A</v>
      </c>
      <c r="K261" s="152"/>
      <c r="L261" s="152"/>
      <c r="M261" s="152"/>
      <c r="N261" s="152"/>
      <c r="O261" s="152"/>
      <c r="P261" s="152"/>
      <c r="Q261" s="152"/>
      <c r="R261" s="152"/>
      <c r="S261" s="152"/>
      <c r="T261" s="153" cm="1">
        <f t="array" ref="T261">MATCH(1,(TDU_Info!$C$5:$C$111=$T$6)*(TDU_Info!$B$5:$B$111&lt;=$B261),0)</f>
        <v>102</v>
      </c>
      <c r="U261" s="152">
        <f>100*(INDEX(TDU_Info!$E$5:$E$111,$T261)/T$11+INDEX(TDU_Info!$F$5:$F$111,$T261))</f>
        <v>3.9138000000000006</v>
      </c>
      <c r="V261" s="152">
        <v>3.8980000000000001</v>
      </c>
      <c r="W261" s="152">
        <v>3.2469999999999999</v>
      </c>
      <c r="X261" s="152">
        <v>3.4950000000000001</v>
      </c>
      <c r="Y261" s="152">
        <v>3.4950000000000001</v>
      </c>
      <c r="Z261" s="152">
        <v>4.0979999999999999</v>
      </c>
      <c r="AA261" s="152">
        <v>3.8479999999999999</v>
      </c>
      <c r="AB261" s="152">
        <v>4.0030000000000001</v>
      </c>
      <c r="AC261" s="152">
        <v>4.0030000000000001</v>
      </c>
      <c r="AD261" s="152">
        <v>3.899</v>
      </c>
      <c r="AE261" s="152">
        <v>2.9740000000000002</v>
      </c>
      <c r="AF261" s="152">
        <v>3.45</v>
      </c>
      <c r="AG261" s="152">
        <v>3.4950000000000001</v>
      </c>
      <c r="AH261" s="152">
        <v>4.0990000000000002</v>
      </c>
      <c r="AI261" s="152">
        <v>3.5739999999999998</v>
      </c>
      <c r="AJ261" s="152">
        <v>3.9940000000000002</v>
      </c>
      <c r="AK261" s="152">
        <v>4.0030000000000001</v>
      </c>
      <c r="AL261" s="152">
        <f t="shared" si="42"/>
        <v>3.1006154248852198</v>
      </c>
      <c r="AM261" s="152">
        <f t="shared" si="43"/>
        <v>2.685943986428879</v>
      </c>
      <c r="AN261" s="152">
        <v>3.6859755848622284</v>
      </c>
      <c r="AO261" s="152">
        <v>3.4473174701165559</v>
      </c>
      <c r="AP261" s="152">
        <f t="shared" si="50"/>
        <v>7.2061999999999991</v>
      </c>
      <c r="AQ261" s="152"/>
      <c r="AR261" s="152"/>
      <c r="AS261" s="153">
        <f t="shared" si="44"/>
        <v>245</v>
      </c>
      <c r="AT261" s="153">
        <f t="shared" si="45"/>
        <v>0</v>
      </c>
      <c r="AU261" s="153">
        <f t="shared" si="46"/>
        <v>1</v>
      </c>
      <c r="AV261" s="153">
        <f t="shared" si="47"/>
        <v>0</v>
      </c>
      <c r="BA261">
        <f t="shared" si="48"/>
        <v>2</v>
      </c>
    </row>
    <row r="262" spans="2:53" x14ac:dyDescent="0.25">
      <c r="B262" s="155">
        <f t="shared" si="51"/>
        <v>42981.999305555553</v>
      </c>
      <c r="C262" s="155">
        <f t="shared" si="49"/>
        <v>42981.999305555553</v>
      </c>
      <c r="D262" s="152">
        <f t="shared" si="39"/>
        <v>3.45</v>
      </c>
      <c r="E262" s="152"/>
      <c r="F262" s="152"/>
      <c r="G262" s="152"/>
      <c r="H262" s="152" t="e">
        <f t="shared" si="40"/>
        <v>#N/A</v>
      </c>
      <c r="I262" s="152"/>
      <c r="J262" s="152" t="e">
        <f t="shared" si="41"/>
        <v>#N/A</v>
      </c>
      <c r="K262" s="152"/>
      <c r="L262" s="152"/>
      <c r="M262" s="152"/>
      <c r="N262" s="152"/>
      <c r="O262" s="152"/>
      <c r="P262" s="152"/>
      <c r="Q262" s="152"/>
      <c r="R262" s="152"/>
      <c r="S262" s="152"/>
      <c r="T262" s="153" cm="1">
        <f t="array" ref="T262">MATCH(1,(TDU_Info!$C$5:$C$111=$T$6)*(TDU_Info!$B$5:$B$111&lt;=$B262),0)</f>
        <v>102</v>
      </c>
      <c r="U262" s="152">
        <f>100*(INDEX(TDU_Info!$E$5:$E$111,$T262)/T$11+INDEX(TDU_Info!$F$5:$F$111,$T262))</f>
        <v>3.9138000000000006</v>
      </c>
      <c r="V262" s="152">
        <v>3.8980000000000001</v>
      </c>
      <c r="W262" s="152">
        <v>3.2469999999999999</v>
      </c>
      <c r="X262" s="152">
        <v>3.4950000000000001</v>
      </c>
      <c r="Y262" s="152">
        <v>3.4950000000000001</v>
      </c>
      <c r="Z262" s="152">
        <v>4.0979999999999999</v>
      </c>
      <c r="AA262" s="152">
        <v>3.8479999999999999</v>
      </c>
      <c r="AB262" s="152">
        <v>4.0030000000000001</v>
      </c>
      <c r="AC262" s="152">
        <v>4.0030000000000001</v>
      </c>
      <c r="AD262" s="152">
        <v>3.899</v>
      </c>
      <c r="AE262" s="152">
        <v>2.9740000000000002</v>
      </c>
      <c r="AF262" s="152">
        <v>3.45</v>
      </c>
      <c r="AG262" s="152">
        <v>3.4950000000000001</v>
      </c>
      <c r="AH262" s="152">
        <v>4.0990000000000002</v>
      </c>
      <c r="AI262" s="152">
        <v>3.5739999999999998</v>
      </c>
      <c r="AJ262" s="152">
        <v>3.9940000000000002</v>
      </c>
      <c r="AK262" s="152">
        <v>4.0030000000000001</v>
      </c>
      <c r="AL262" s="152">
        <f t="shared" si="42"/>
        <v>3.1006154248852198</v>
      </c>
      <c r="AM262" s="152">
        <f t="shared" si="43"/>
        <v>2.685943986428879</v>
      </c>
      <c r="AN262" s="152">
        <v>3.6810082766909455</v>
      </c>
      <c r="AO262" s="152">
        <v>3.4437489609738137</v>
      </c>
      <c r="AP262" s="152">
        <f t="shared" si="50"/>
        <v>7.2061999999999991</v>
      </c>
      <c r="AQ262" s="152"/>
      <c r="AR262" s="152"/>
      <c r="AS262" s="153">
        <f t="shared" si="44"/>
        <v>246</v>
      </c>
      <c r="AT262" s="153">
        <f t="shared" si="45"/>
        <v>0</v>
      </c>
      <c r="AU262" s="153">
        <f t="shared" si="46"/>
        <v>1</v>
      </c>
      <c r="AV262" s="153">
        <f t="shared" si="47"/>
        <v>0</v>
      </c>
      <c r="BA262">
        <f t="shared" si="48"/>
        <v>3</v>
      </c>
    </row>
    <row r="263" spans="2:53" x14ac:dyDescent="0.25">
      <c r="B263" s="155">
        <f t="shared" si="51"/>
        <v>42982.999305555553</v>
      </c>
      <c r="C263" s="155">
        <f t="shared" si="49"/>
        <v>42982.999305555553</v>
      </c>
      <c r="D263" s="152">
        <f t="shared" si="39"/>
        <v>3.45</v>
      </c>
      <c r="E263" s="152"/>
      <c r="F263" s="152"/>
      <c r="G263" s="152"/>
      <c r="H263" s="152" t="e">
        <f t="shared" si="40"/>
        <v>#N/A</v>
      </c>
      <c r="I263" s="152"/>
      <c r="J263" s="152" t="e">
        <f t="shared" si="41"/>
        <v>#N/A</v>
      </c>
      <c r="K263" s="152"/>
      <c r="L263" s="152"/>
      <c r="M263" s="152"/>
      <c r="N263" s="152"/>
      <c r="O263" s="152"/>
      <c r="P263" s="152"/>
      <c r="Q263" s="152"/>
      <c r="R263" s="152"/>
      <c r="S263" s="152"/>
      <c r="T263" s="153" cm="1">
        <f t="array" ref="T263">MATCH(1,(TDU_Info!$C$5:$C$111=$T$6)*(TDU_Info!$B$5:$B$111&lt;=$B263),0)</f>
        <v>102</v>
      </c>
      <c r="U263" s="152">
        <f>100*(INDEX(TDU_Info!$E$5:$E$111,$T263)/T$11+INDEX(TDU_Info!$F$5:$F$111,$T263))</f>
        <v>3.9138000000000006</v>
      </c>
      <c r="V263" s="152">
        <v>3.8980000000000001</v>
      </c>
      <c r="W263" s="152">
        <v>3.2469999999999999</v>
      </c>
      <c r="X263" s="152">
        <v>3.4950000000000001</v>
      </c>
      <c r="Y263" s="152">
        <v>3.4950000000000001</v>
      </c>
      <c r="Z263" s="152">
        <v>4.0979999999999999</v>
      </c>
      <c r="AA263" s="152">
        <v>3.8479999999999999</v>
      </c>
      <c r="AB263" s="152">
        <v>4.0030000000000001</v>
      </c>
      <c r="AC263" s="152">
        <v>4.0030000000000001</v>
      </c>
      <c r="AD263" s="152">
        <v>3.899</v>
      </c>
      <c r="AE263" s="152">
        <v>2.9740000000000002</v>
      </c>
      <c r="AF263" s="152">
        <v>3.45</v>
      </c>
      <c r="AG263" s="152">
        <v>3.4950000000000001</v>
      </c>
      <c r="AH263" s="152">
        <v>4.0990000000000002</v>
      </c>
      <c r="AI263" s="152">
        <v>3.5739999999999998</v>
      </c>
      <c r="AJ263" s="152">
        <v>3.9940000000000002</v>
      </c>
      <c r="AK263" s="152">
        <v>4.0030000000000001</v>
      </c>
      <c r="AL263" s="152">
        <f t="shared" si="42"/>
        <v>3.1006154248852198</v>
      </c>
      <c r="AM263" s="152">
        <f t="shared" si="43"/>
        <v>2.685943986428879</v>
      </c>
      <c r="AN263" s="152">
        <v>3.6766331388489069</v>
      </c>
      <c r="AO263" s="152">
        <v>3.4387099581877938</v>
      </c>
      <c r="AP263" s="152">
        <f t="shared" si="50"/>
        <v>7.2061999999999991</v>
      </c>
      <c r="AQ263" s="152"/>
      <c r="AR263" s="152"/>
      <c r="AS263" s="153">
        <f t="shared" si="44"/>
        <v>247</v>
      </c>
      <c r="AT263" s="153">
        <f t="shared" si="45"/>
        <v>0</v>
      </c>
      <c r="AU263" s="153">
        <f t="shared" si="46"/>
        <v>1</v>
      </c>
      <c r="AV263" s="153">
        <f t="shared" si="47"/>
        <v>0</v>
      </c>
      <c r="BA263">
        <f t="shared" si="48"/>
        <v>4</v>
      </c>
    </row>
    <row r="264" spans="2:53" x14ac:dyDescent="0.25">
      <c r="B264" s="155">
        <f t="shared" si="51"/>
        <v>42983.999305555553</v>
      </c>
      <c r="C264" s="155">
        <f t="shared" si="49"/>
        <v>42983.999305555553</v>
      </c>
      <c r="D264" s="152">
        <f t="shared" si="39"/>
        <v>3.45</v>
      </c>
      <c r="E264" s="152"/>
      <c r="F264" s="152"/>
      <c r="G264" s="152"/>
      <c r="H264" s="152" t="e">
        <f t="shared" si="40"/>
        <v>#N/A</v>
      </c>
      <c r="I264" s="152"/>
      <c r="J264" s="152" t="e">
        <f t="shared" si="41"/>
        <v>#N/A</v>
      </c>
      <c r="K264" s="152"/>
      <c r="L264" s="152"/>
      <c r="M264" s="152"/>
      <c r="N264" s="152"/>
      <c r="O264" s="152"/>
      <c r="P264" s="152"/>
      <c r="Q264" s="152"/>
      <c r="R264" s="152"/>
      <c r="S264" s="152"/>
      <c r="T264" s="153" cm="1">
        <f t="array" ref="T264">MATCH(1,(TDU_Info!$C$5:$C$111=$T$6)*(TDU_Info!$B$5:$B$111&lt;=$B264),0)</f>
        <v>102</v>
      </c>
      <c r="U264" s="152">
        <f>100*(INDEX(TDU_Info!$E$5:$E$111,$T264)/T$11+INDEX(TDU_Info!$F$5:$F$111,$T264))</f>
        <v>3.9138000000000006</v>
      </c>
      <c r="V264" s="152">
        <v>3.8980000000000001</v>
      </c>
      <c r="W264" s="152">
        <v>3.2469999999999999</v>
      </c>
      <c r="X264" s="152">
        <v>3.4950000000000001</v>
      </c>
      <c r="Y264" s="152">
        <v>3.4950000000000001</v>
      </c>
      <c r="Z264" s="152">
        <v>4.0979999999999999</v>
      </c>
      <c r="AA264" s="152">
        <v>3.8479999999999999</v>
      </c>
      <c r="AB264" s="152">
        <v>4.0030000000000001</v>
      </c>
      <c r="AC264" s="152">
        <v>4.0030000000000001</v>
      </c>
      <c r="AD264" s="152">
        <v>3.899</v>
      </c>
      <c r="AE264" s="152">
        <v>2.9740000000000002</v>
      </c>
      <c r="AF264" s="152">
        <v>3.45</v>
      </c>
      <c r="AG264" s="152">
        <v>3.4950000000000001</v>
      </c>
      <c r="AH264" s="152">
        <v>4.0990000000000002</v>
      </c>
      <c r="AI264" s="152">
        <v>3.5739999999999998</v>
      </c>
      <c r="AJ264" s="152">
        <v>3.9940000000000002</v>
      </c>
      <c r="AK264" s="152">
        <v>4.0030000000000001</v>
      </c>
      <c r="AL264" s="152">
        <f t="shared" si="42"/>
        <v>3.1006154248852198</v>
      </c>
      <c r="AM264" s="152">
        <f t="shared" si="43"/>
        <v>2.685943986428879</v>
      </c>
      <c r="AN264" s="152">
        <v>3.6773694534031476</v>
      </c>
      <c r="AO264" s="152">
        <v>3.4394551787001197</v>
      </c>
      <c r="AP264" s="152">
        <f t="shared" si="50"/>
        <v>7.2061999999999991</v>
      </c>
      <c r="AQ264" s="152"/>
      <c r="AR264" s="152"/>
      <c r="AS264" s="153">
        <f t="shared" si="44"/>
        <v>248</v>
      </c>
      <c r="AT264" s="153">
        <f t="shared" si="45"/>
        <v>0</v>
      </c>
      <c r="AU264" s="153">
        <f t="shared" si="46"/>
        <v>1</v>
      </c>
      <c r="AV264" s="153">
        <f t="shared" si="47"/>
        <v>0</v>
      </c>
      <c r="BA264">
        <f t="shared" si="48"/>
        <v>5</v>
      </c>
    </row>
    <row r="265" spans="2:53" x14ac:dyDescent="0.25">
      <c r="B265" s="155">
        <f t="shared" si="51"/>
        <v>42984.999305555553</v>
      </c>
      <c r="C265" s="155">
        <f t="shared" si="49"/>
        <v>42984.999305555553</v>
      </c>
      <c r="D265" s="152">
        <f t="shared" si="39"/>
        <v>3.45</v>
      </c>
      <c r="E265" s="152"/>
      <c r="F265" s="152"/>
      <c r="G265" s="152"/>
      <c r="H265" s="152" t="e">
        <f t="shared" si="40"/>
        <v>#N/A</v>
      </c>
      <c r="I265" s="152"/>
      <c r="J265" s="152" t="e">
        <f t="shared" si="41"/>
        <v>#N/A</v>
      </c>
      <c r="K265" s="152"/>
      <c r="L265" s="152"/>
      <c r="M265" s="152"/>
      <c r="N265" s="152"/>
      <c r="O265" s="152"/>
      <c r="P265" s="152"/>
      <c r="Q265" s="152"/>
      <c r="R265" s="152"/>
      <c r="S265" s="152"/>
      <c r="T265" s="153" cm="1">
        <f t="array" ref="T265">MATCH(1,(TDU_Info!$C$5:$C$111=$T$6)*(TDU_Info!$B$5:$B$111&lt;=$B265),0)</f>
        <v>102</v>
      </c>
      <c r="U265" s="152">
        <f>100*(INDEX(TDU_Info!$E$5:$E$111,$T265)/T$11+INDEX(TDU_Info!$F$5:$F$111,$T265))</f>
        <v>3.9138000000000006</v>
      </c>
      <c r="V265" s="152">
        <v>3.8980000000000001</v>
      </c>
      <c r="W265" s="152">
        <v>3.2240000000000002</v>
      </c>
      <c r="X265" s="152">
        <v>3.4950000000000001</v>
      </c>
      <c r="Y265" s="152">
        <v>3.4950000000000001</v>
      </c>
      <c r="Z265" s="152">
        <v>4.0979999999999999</v>
      </c>
      <c r="AA265" s="152">
        <v>3.8250000000000002</v>
      </c>
      <c r="AB265" s="152">
        <v>4.0030000000000001</v>
      </c>
      <c r="AC265" s="152">
        <v>4.0030000000000001</v>
      </c>
      <c r="AD265" s="152">
        <v>3.899</v>
      </c>
      <c r="AE265" s="152">
        <v>2.9740000000000002</v>
      </c>
      <c r="AF265" s="152">
        <v>3.45</v>
      </c>
      <c r="AG265" s="152">
        <v>3.4950000000000001</v>
      </c>
      <c r="AH265" s="152">
        <v>4.0990000000000002</v>
      </c>
      <c r="AI265" s="152">
        <v>3.5739999999999998</v>
      </c>
      <c r="AJ265" s="152">
        <v>3.9940000000000002</v>
      </c>
      <c r="AK265" s="152">
        <v>4.0030000000000001</v>
      </c>
      <c r="AL265" s="152">
        <f t="shared" si="42"/>
        <v>3.1006154248852198</v>
      </c>
      <c r="AM265" s="152">
        <f t="shared" si="43"/>
        <v>2.685943986428879</v>
      </c>
      <c r="AN265" s="152">
        <v>3.6790081842919156</v>
      </c>
      <c r="AO265" s="152">
        <v>3.4418072029205051</v>
      </c>
      <c r="AP265" s="152">
        <f t="shared" si="50"/>
        <v>7.2061999999999991</v>
      </c>
      <c r="AQ265" s="152"/>
      <c r="AR265" s="152"/>
      <c r="AS265" s="153">
        <f t="shared" si="44"/>
        <v>249</v>
      </c>
      <c r="AT265" s="153">
        <f t="shared" si="45"/>
        <v>0</v>
      </c>
      <c r="AU265" s="153">
        <f t="shared" si="46"/>
        <v>1</v>
      </c>
      <c r="AV265" s="153">
        <f t="shared" si="47"/>
        <v>0</v>
      </c>
      <c r="BA265">
        <f t="shared" si="48"/>
        <v>6</v>
      </c>
    </row>
    <row r="266" spans="2:53" x14ac:dyDescent="0.25">
      <c r="B266" s="155">
        <f t="shared" si="51"/>
        <v>42985.999305555553</v>
      </c>
      <c r="C266" s="155">
        <f t="shared" si="49"/>
        <v>42985.999305555553</v>
      </c>
      <c r="D266" s="152">
        <f t="shared" si="39"/>
        <v>3.43</v>
      </c>
      <c r="E266" s="152"/>
      <c r="F266" s="152"/>
      <c r="G266" s="152"/>
      <c r="H266" s="152" t="e">
        <f t="shared" si="40"/>
        <v>#N/A</v>
      </c>
      <c r="I266" s="152"/>
      <c r="J266" s="152" t="e">
        <f t="shared" si="41"/>
        <v>#N/A</v>
      </c>
      <c r="K266" s="152"/>
      <c r="L266" s="152"/>
      <c r="M266" s="152"/>
      <c r="N266" s="152"/>
      <c r="O266" s="152"/>
      <c r="P266" s="152"/>
      <c r="Q266" s="152"/>
      <c r="R266" s="152"/>
      <c r="S266" s="152"/>
      <c r="T266" s="153" cm="1">
        <f t="array" ref="T266">MATCH(1,(TDU_Info!$C$5:$C$111=$T$6)*(TDU_Info!$B$5:$B$111&lt;=$B266),0)</f>
        <v>102</v>
      </c>
      <c r="U266" s="152">
        <f>100*(INDEX(TDU_Info!$E$5:$E$111,$T266)/T$11+INDEX(TDU_Info!$F$5:$F$111,$T266))</f>
        <v>3.9138000000000006</v>
      </c>
      <c r="V266" s="152">
        <v>3.8980000000000001</v>
      </c>
      <c r="W266" s="152">
        <v>3.2240000000000002</v>
      </c>
      <c r="X266" s="152">
        <v>3.43</v>
      </c>
      <c r="Y266" s="152">
        <v>3.43</v>
      </c>
      <c r="Z266" s="152">
        <v>4.0979999999999999</v>
      </c>
      <c r="AA266" s="152">
        <v>3.8250000000000002</v>
      </c>
      <c r="AB266" s="152">
        <v>3.839</v>
      </c>
      <c r="AC266" s="152">
        <v>3.839</v>
      </c>
      <c r="AD266" s="152">
        <v>3.899</v>
      </c>
      <c r="AE266" s="152">
        <v>2.9740000000000002</v>
      </c>
      <c r="AF266" s="152">
        <v>3.43</v>
      </c>
      <c r="AG266" s="152">
        <v>3.43</v>
      </c>
      <c r="AH266" s="152">
        <v>4.0990000000000002</v>
      </c>
      <c r="AI266" s="152">
        <v>3.5739999999999998</v>
      </c>
      <c r="AJ266" s="152">
        <v>3.839</v>
      </c>
      <c r="AK266" s="152">
        <v>3.839</v>
      </c>
      <c r="AL266" s="152">
        <f t="shared" si="42"/>
        <v>3.1006154248852198</v>
      </c>
      <c r="AM266" s="152">
        <f t="shared" si="43"/>
        <v>2.685943986428879</v>
      </c>
      <c r="AN266" s="152">
        <v>3.681731236924894</v>
      </c>
      <c r="AO266" s="152">
        <v>3.4443762658700949</v>
      </c>
      <c r="AP266" s="152">
        <f t="shared" si="50"/>
        <v>7.2061999999999991</v>
      </c>
      <c r="AQ266" s="152"/>
      <c r="AR266" s="152"/>
      <c r="AS266" s="153">
        <f t="shared" si="44"/>
        <v>250</v>
      </c>
      <c r="AT266" s="153">
        <f t="shared" si="45"/>
        <v>0</v>
      </c>
      <c r="AU266" s="153">
        <f t="shared" si="46"/>
        <v>1</v>
      </c>
      <c r="AV266" s="153">
        <f t="shared" si="47"/>
        <v>0</v>
      </c>
      <c r="BA266">
        <f t="shared" si="48"/>
        <v>7</v>
      </c>
    </row>
    <row r="267" spans="2:53" x14ac:dyDescent="0.25">
      <c r="B267" s="155">
        <f t="shared" si="51"/>
        <v>42986.999305555553</v>
      </c>
      <c r="C267" s="155">
        <f t="shared" si="49"/>
        <v>42986.999305555553</v>
      </c>
      <c r="D267" s="152">
        <f t="shared" si="39"/>
        <v>3.43</v>
      </c>
      <c r="E267" s="152"/>
      <c r="F267" s="152"/>
      <c r="G267" s="152"/>
      <c r="H267" s="152" t="e">
        <f t="shared" si="40"/>
        <v>#N/A</v>
      </c>
      <c r="I267" s="152"/>
      <c r="J267" s="152" t="e">
        <f t="shared" si="41"/>
        <v>#N/A</v>
      </c>
      <c r="K267" s="152"/>
      <c r="L267" s="152"/>
      <c r="M267" s="152"/>
      <c r="N267" s="152"/>
      <c r="O267" s="152"/>
      <c r="P267" s="152"/>
      <c r="Q267" s="152"/>
      <c r="R267" s="152"/>
      <c r="S267" s="152"/>
      <c r="T267" s="153" cm="1">
        <f t="array" ref="T267">MATCH(1,(TDU_Info!$C$5:$C$111=$T$6)*(TDU_Info!$B$5:$B$111&lt;=$B267),0)</f>
        <v>102</v>
      </c>
      <c r="U267" s="152">
        <f>100*(INDEX(TDU_Info!$E$5:$E$111,$T267)/T$11+INDEX(TDU_Info!$F$5:$F$111,$T267))</f>
        <v>3.9138000000000006</v>
      </c>
      <c r="V267" s="152">
        <v>3.8980000000000001</v>
      </c>
      <c r="W267" s="152">
        <v>3.2240000000000002</v>
      </c>
      <c r="X267" s="152">
        <v>3.43</v>
      </c>
      <c r="Y267" s="152">
        <v>3.43</v>
      </c>
      <c r="Z267" s="152">
        <v>4.0979999999999999</v>
      </c>
      <c r="AA267" s="152">
        <v>3.8250000000000002</v>
      </c>
      <c r="AB267" s="152">
        <v>3.839</v>
      </c>
      <c r="AC267" s="152">
        <v>3.839</v>
      </c>
      <c r="AD267" s="152">
        <v>3.899</v>
      </c>
      <c r="AE267" s="152">
        <v>2.9740000000000002</v>
      </c>
      <c r="AF267" s="152">
        <v>3.43</v>
      </c>
      <c r="AG267" s="152">
        <v>3.43</v>
      </c>
      <c r="AH267" s="152">
        <v>4.0990000000000002</v>
      </c>
      <c r="AI267" s="152">
        <v>3.5739999999999998</v>
      </c>
      <c r="AJ267" s="152">
        <v>3.839</v>
      </c>
      <c r="AK267" s="152">
        <v>3.839</v>
      </c>
      <c r="AL267" s="152">
        <f t="shared" si="42"/>
        <v>3.1006154248852198</v>
      </c>
      <c r="AM267" s="152">
        <f t="shared" si="43"/>
        <v>2.685943986428879</v>
      </c>
      <c r="AN267" s="152">
        <v>3.6860327176804097</v>
      </c>
      <c r="AO267" s="152">
        <v>3.4464461434548719</v>
      </c>
      <c r="AP267" s="152">
        <f t="shared" si="50"/>
        <v>7.2061999999999991</v>
      </c>
      <c r="AQ267" s="152"/>
      <c r="AR267" s="152"/>
      <c r="AS267" s="153">
        <f t="shared" si="44"/>
        <v>251</v>
      </c>
      <c r="AT267" s="153">
        <f t="shared" si="45"/>
        <v>0</v>
      </c>
      <c r="AU267" s="153">
        <f t="shared" si="46"/>
        <v>1</v>
      </c>
      <c r="AV267" s="153">
        <f t="shared" si="47"/>
        <v>0</v>
      </c>
      <c r="BA267">
        <f t="shared" si="48"/>
        <v>8</v>
      </c>
    </row>
    <row r="268" spans="2:53" x14ac:dyDescent="0.25">
      <c r="B268" s="155">
        <f t="shared" si="51"/>
        <v>42987.999305555553</v>
      </c>
      <c r="C268" s="155">
        <f t="shared" si="49"/>
        <v>42987.999305555553</v>
      </c>
      <c r="D268" s="152">
        <f t="shared" si="39"/>
        <v>3.43</v>
      </c>
      <c r="E268" s="152"/>
      <c r="F268" s="152"/>
      <c r="G268" s="152"/>
      <c r="H268" s="152" t="e">
        <f t="shared" si="40"/>
        <v>#N/A</v>
      </c>
      <c r="I268" s="152"/>
      <c r="J268" s="152" t="e">
        <f t="shared" si="41"/>
        <v>#N/A</v>
      </c>
      <c r="K268" s="152"/>
      <c r="L268" s="152"/>
      <c r="M268" s="152"/>
      <c r="N268" s="152"/>
      <c r="O268" s="152"/>
      <c r="P268" s="152"/>
      <c r="Q268" s="152"/>
      <c r="R268" s="152"/>
      <c r="S268" s="152"/>
      <c r="T268" s="153" cm="1">
        <f t="array" ref="T268">MATCH(1,(TDU_Info!$C$5:$C$111=$T$6)*(TDU_Info!$B$5:$B$111&lt;=$B268),0)</f>
        <v>102</v>
      </c>
      <c r="U268" s="152">
        <f>100*(INDEX(TDU_Info!$E$5:$E$111,$T268)/T$11+INDEX(TDU_Info!$F$5:$F$111,$T268))</f>
        <v>3.9138000000000006</v>
      </c>
      <c r="V268" s="152">
        <v>3.8980000000000001</v>
      </c>
      <c r="W268" s="152">
        <v>3.2240000000000002</v>
      </c>
      <c r="X268" s="152">
        <v>3.43</v>
      </c>
      <c r="Y268" s="152">
        <v>3.43</v>
      </c>
      <c r="Z268" s="152">
        <v>4.0979999999999999</v>
      </c>
      <c r="AA268" s="152">
        <v>3.8250000000000002</v>
      </c>
      <c r="AB268" s="152">
        <v>3.839</v>
      </c>
      <c r="AC268" s="152">
        <v>3.839</v>
      </c>
      <c r="AD268" s="152">
        <v>3.899</v>
      </c>
      <c r="AE268" s="152">
        <v>2.9740000000000002</v>
      </c>
      <c r="AF268" s="152">
        <v>3.43</v>
      </c>
      <c r="AG268" s="152">
        <v>3.43</v>
      </c>
      <c r="AH268" s="152">
        <v>4.0990000000000002</v>
      </c>
      <c r="AI268" s="152">
        <v>3.5739999999999998</v>
      </c>
      <c r="AJ268" s="152">
        <v>3.839</v>
      </c>
      <c r="AK268" s="152">
        <v>3.839</v>
      </c>
      <c r="AL268" s="152">
        <f t="shared" si="42"/>
        <v>3.1006154248852198</v>
      </c>
      <c r="AM268" s="152">
        <f t="shared" si="43"/>
        <v>2.685943986428879</v>
      </c>
      <c r="AN268" s="152">
        <v>3.6868758606015071</v>
      </c>
      <c r="AO268" s="152">
        <v>3.4468936222254465</v>
      </c>
      <c r="AP268" s="152">
        <f t="shared" si="50"/>
        <v>7.2061999999999991</v>
      </c>
      <c r="AQ268" s="152"/>
      <c r="AR268" s="152"/>
      <c r="AS268" s="153">
        <f t="shared" si="44"/>
        <v>252</v>
      </c>
      <c r="AT268" s="153">
        <f t="shared" si="45"/>
        <v>0</v>
      </c>
      <c r="AU268" s="153">
        <f t="shared" si="46"/>
        <v>1</v>
      </c>
      <c r="AV268" s="153">
        <f t="shared" si="47"/>
        <v>0</v>
      </c>
      <c r="BA268">
        <f t="shared" si="48"/>
        <v>9</v>
      </c>
    </row>
    <row r="269" spans="2:53" x14ac:dyDescent="0.25">
      <c r="B269" s="155">
        <f t="shared" si="51"/>
        <v>42988.999305555553</v>
      </c>
      <c r="C269" s="155">
        <f t="shared" si="49"/>
        <v>42988.999305555553</v>
      </c>
      <c r="D269" s="152">
        <f t="shared" si="39"/>
        <v>3.43</v>
      </c>
      <c r="E269" s="152"/>
      <c r="F269" s="152"/>
      <c r="G269" s="152"/>
      <c r="H269" s="152" t="e">
        <f t="shared" si="40"/>
        <v>#N/A</v>
      </c>
      <c r="I269" s="152"/>
      <c r="J269" s="152" t="e">
        <f t="shared" si="41"/>
        <v>#N/A</v>
      </c>
      <c r="K269" s="152"/>
      <c r="L269" s="152"/>
      <c r="M269" s="152"/>
      <c r="N269" s="152"/>
      <c r="O269" s="152"/>
      <c r="P269" s="152"/>
      <c r="Q269" s="152"/>
      <c r="R269" s="152"/>
      <c r="S269" s="152"/>
      <c r="T269" s="153" cm="1">
        <f t="array" ref="T269">MATCH(1,(TDU_Info!$C$5:$C$111=$T$6)*(TDU_Info!$B$5:$B$111&lt;=$B269),0)</f>
        <v>102</v>
      </c>
      <c r="U269" s="152">
        <f>100*(INDEX(TDU_Info!$E$5:$E$111,$T269)/T$11+INDEX(TDU_Info!$F$5:$F$111,$T269))</f>
        <v>3.9138000000000006</v>
      </c>
      <c r="V269" s="152">
        <v>3.8980000000000001</v>
      </c>
      <c r="W269" s="152">
        <v>3.2240000000000002</v>
      </c>
      <c r="X269" s="152">
        <v>3.43</v>
      </c>
      <c r="Y269" s="152">
        <v>3.43</v>
      </c>
      <c r="Z269" s="152">
        <v>4.0979999999999999</v>
      </c>
      <c r="AA269" s="152">
        <v>3.8250000000000002</v>
      </c>
      <c r="AB269" s="152">
        <v>3.839</v>
      </c>
      <c r="AC269" s="152">
        <v>3.839</v>
      </c>
      <c r="AD269" s="152">
        <v>3.899</v>
      </c>
      <c r="AE269" s="152">
        <v>2.9740000000000002</v>
      </c>
      <c r="AF269" s="152">
        <v>3.43</v>
      </c>
      <c r="AG269" s="152">
        <v>3.43</v>
      </c>
      <c r="AH269" s="152">
        <v>4.0990000000000002</v>
      </c>
      <c r="AI269" s="152">
        <v>3.5739999999999998</v>
      </c>
      <c r="AJ269" s="152">
        <v>3.839</v>
      </c>
      <c r="AK269" s="152">
        <v>3.839</v>
      </c>
      <c r="AL269" s="152">
        <f t="shared" si="42"/>
        <v>3.1006154248852198</v>
      </c>
      <c r="AM269" s="152">
        <f t="shared" si="43"/>
        <v>2.685943986428879</v>
      </c>
      <c r="AN269" s="152">
        <v>3.6819599355017498</v>
      </c>
      <c r="AO269" s="152">
        <v>3.4435576613106047</v>
      </c>
      <c r="AP269" s="152">
        <f t="shared" si="50"/>
        <v>7.2061999999999991</v>
      </c>
      <c r="AQ269" s="152"/>
      <c r="AR269" s="152"/>
      <c r="AS269" s="153">
        <f t="shared" si="44"/>
        <v>253</v>
      </c>
      <c r="AT269" s="153">
        <f t="shared" si="45"/>
        <v>0</v>
      </c>
      <c r="AU269" s="153">
        <f t="shared" si="46"/>
        <v>1</v>
      </c>
      <c r="AV269" s="153">
        <f t="shared" si="47"/>
        <v>0</v>
      </c>
      <c r="BA269">
        <f t="shared" si="48"/>
        <v>10</v>
      </c>
    </row>
    <row r="270" spans="2:53" x14ac:dyDescent="0.25">
      <c r="B270" s="155">
        <f t="shared" si="51"/>
        <v>42989.999305555553</v>
      </c>
      <c r="C270" s="155">
        <f t="shared" si="49"/>
        <v>42989.999305555553</v>
      </c>
      <c r="D270" s="152">
        <f t="shared" si="39"/>
        <v>3.43</v>
      </c>
      <c r="E270" s="152"/>
      <c r="F270" s="152"/>
      <c r="G270" s="152"/>
      <c r="H270" s="152" t="e">
        <f t="shared" si="40"/>
        <v>#N/A</v>
      </c>
      <c r="I270" s="152"/>
      <c r="J270" s="152" t="e">
        <f t="shared" si="41"/>
        <v>#N/A</v>
      </c>
      <c r="K270" s="152"/>
      <c r="L270" s="152"/>
      <c r="M270" s="152"/>
      <c r="N270" s="152"/>
      <c r="O270" s="152"/>
      <c r="P270" s="152"/>
      <c r="Q270" s="152"/>
      <c r="R270" s="152"/>
      <c r="S270" s="152"/>
      <c r="T270" s="153" cm="1">
        <f t="array" ref="T270">MATCH(1,(TDU_Info!$C$5:$C$111=$T$6)*(TDU_Info!$B$5:$B$111&lt;=$B270),0)</f>
        <v>102</v>
      </c>
      <c r="U270" s="152">
        <f>100*(INDEX(TDU_Info!$E$5:$E$111,$T270)/T$11+INDEX(TDU_Info!$F$5:$F$111,$T270))</f>
        <v>3.9138000000000006</v>
      </c>
      <c r="V270" s="152">
        <v>3.8980000000000001</v>
      </c>
      <c r="W270" s="152">
        <v>3.2240000000000002</v>
      </c>
      <c r="X270" s="152">
        <v>3.43</v>
      </c>
      <c r="Y270" s="152">
        <v>3.43</v>
      </c>
      <c r="Z270" s="152">
        <v>4.0979999999999999</v>
      </c>
      <c r="AA270" s="152">
        <v>3.8250000000000002</v>
      </c>
      <c r="AB270" s="152">
        <v>3.839</v>
      </c>
      <c r="AC270" s="152">
        <v>3.839</v>
      </c>
      <c r="AD270" s="152">
        <v>3.746</v>
      </c>
      <c r="AE270" s="152">
        <v>2.9740000000000002</v>
      </c>
      <c r="AF270" s="152">
        <v>3.43</v>
      </c>
      <c r="AG270" s="152">
        <v>3.43</v>
      </c>
      <c r="AH270" s="152">
        <v>4.0990000000000002</v>
      </c>
      <c r="AI270" s="152">
        <v>3.5739999999999998</v>
      </c>
      <c r="AJ270" s="152">
        <v>3.839</v>
      </c>
      <c r="AK270" s="152">
        <v>3.839</v>
      </c>
      <c r="AL270" s="152">
        <f t="shared" si="42"/>
        <v>3.1006154248852198</v>
      </c>
      <c r="AM270" s="152">
        <f t="shared" si="43"/>
        <v>2.685943986428879</v>
      </c>
      <c r="AN270" s="152">
        <v>3.6808136139371332</v>
      </c>
      <c r="AO270" s="152">
        <v>3.4430906350042796</v>
      </c>
      <c r="AP270" s="152">
        <f t="shared" si="50"/>
        <v>7.2061999999999991</v>
      </c>
      <c r="AQ270" s="152"/>
      <c r="AR270" s="152"/>
      <c r="AS270" s="153">
        <f t="shared" si="44"/>
        <v>254</v>
      </c>
      <c r="AT270" s="153">
        <f t="shared" si="45"/>
        <v>0</v>
      </c>
      <c r="AU270" s="153">
        <f t="shared" si="46"/>
        <v>1</v>
      </c>
      <c r="AV270" s="153">
        <f t="shared" si="47"/>
        <v>0</v>
      </c>
      <c r="BA270">
        <f t="shared" si="48"/>
        <v>11</v>
      </c>
    </row>
    <row r="271" spans="2:53" x14ac:dyDescent="0.25">
      <c r="B271" s="155">
        <f t="shared" si="51"/>
        <v>42990.999305555553</v>
      </c>
      <c r="C271" s="155">
        <f t="shared" si="49"/>
        <v>42990.999305555553</v>
      </c>
      <c r="D271" s="152">
        <f t="shared" si="39"/>
        <v>3.43</v>
      </c>
      <c r="E271" s="152"/>
      <c r="F271" s="152"/>
      <c r="G271" s="152"/>
      <c r="H271" s="152" t="e">
        <f t="shared" si="40"/>
        <v>#N/A</v>
      </c>
      <c r="I271" s="152"/>
      <c r="J271" s="152" t="e">
        <f t="shared" si="41"/>
        <v>#N/A</v>
      </c>
      <c r="K271" s="152"/>
      <c r="L271" s="152"/>
      <c r="M271" s="152"/>
      <c r="N271" s="152"/>
      <c r="O271" s="152"/>
      <c r="P271" s="152"/>
      <c r="Q271" s="152"/>
      <c r="R271" s="152"/>
      <c r="S271" s="152"/>
      <c r="T271" s="153" cm="1">
        <f t="array" ref="T271">MATCH(1,(TDU_Info!$C$5:$C$111=$T$6)*(TDU_Info!$B$5:$B$111&lt;=$B271),0)</f>
        <v>102</v>
      </c>
      <c r="U271" s="152">
        <f>100*(INDEX(TDU_Info!$E$5:$E$111,$T271)/T$11+INDEX(TDU_Info!$F$5:$F$111,$T271))</f>
        <v>3.9138000000000006</v>
      </c>
      <c r="V271" s="152">
        <v>3.8980000000000001</v>
      </c>
      <c r="W271" s="152">
        <v>3.2240000000000002</v>
      </c>
      <c r="X271" s="152">
        <v>3.43</v>
      </c>
      <c r="Y271" s="152">
        <v>3.43</v>
      </c>
      <c r="Z271" s="152">
        <v>4.0979999999999999</v>
      </c>
      <c r="AA271" s="152">
        <v>3.8250000000000002</v>
      </c>
      <c r="AB271" s="152">
        <v>3.839</v>
      </c>
      <c r="AC271" s="152">
        <v>3.839</v>
      </c>
      <c r="AD271" s="152">
        <v>3.746</v>
      </c>
      <c r="AE271" s="152">
        <v>2.9740000000000002</v>
      </c>
      <c r="AF271" s="152">
        <v>3.43</v>
      </c>
      <c r="AG271" s="152">
        <v>3.43</v>
      </c>
      <c r="AH271" s="152">
        <v>4.0990000000000002</v>
      </c>
      <c r="AI271" s="152">
        <v>3.5739999999999998</v>
      </c>
      <c r="AJ271" s="152">
        <v>3.839</v>
      </c>
      <c r="AK271" s="152">
        <v>3.839</v>
      </c>
      <c r="AL271" s="152">
        <f t="shared" si="42"/>
        <v>3.1006154248852198</v>
      </c>
      <c r="AM271" s="152">
        <f t="shared" si="43"/>
        <v>2.685943986428879</v>
      </c>
      <c r="AN271" s="152">
        <v>3.6807696361159667</v>
      </c>
      <c r="AO271" s="152">
        <v>3.4434581926401697</v>
      </c>
      <c r="AP271" s="152">
        <f t="shared" si="50"/>
        <v>7.2061999999999991</v>
      </c>
      <c r="AQ271" s="152"/>
      <c r="AR271" s="152"/>
      <c r="AS271" s="153">
        <f t="shared" si="44"/>
        <v>255</v>
      </c>
      <c r="AT271" s="153">
        <f t="shared" si="45"/>
        <v>0</v>
      </c>
      <c r="AU271" s="153">
        <f t="shared" si="46"/>
        <v>1</v>
      </c>
      <c r="AV271" s="153">
        <f t="shared" si="47"/>
        <v>0</v>
      </c>
      <c r="BA271">
        <f t="shared" si="48"/>
        <v>12</v>
      </c>
    </row>
    <row r="272" spans="2:53" x14ac:dyDescent="0.25">
      <c r="B272" s="155">
        <f t="shared" si="51"/>
        <v>42991.999305555553</v>
      </c>
      <c r="C272" s="155">
        <f t="shared" si="49"/>
        <v>42991.999305555553</v>
      </c>
      <c r="D272" s="152">
        <f t="shared" si="39"/>
        <v>3.43</v>
      </c>
      <c r="E272" s="152"/>
      <c r="F272" s="152"/>
      <c r="G272" s="152"/>
      <c r="H272" s="152" t="e">
        <f t="shared" si="40"/>
        <v>#N/A</v>
      </c>
      <c r="I272" s="152"/>
      <c r="J272" s="152" t="e">
        <f t="shared" si="41"/>
        <v>#N/A</v>
      </c>
      <c r="K272" s="152"/>
      <c r="L272" s="152"/>
      <c r="M272" s="152"/>
      <c r="N272" s="152"/>
      <c r="O272" s="152"/>
      <c r="P272" s="152"/>
      <c r="Q272" s="152"/>
      <c r="R272" s="152"/>
      <c r="S272" s="152"/>
      <c r="T272" s="153" cm="1">
        <f t="array" ref="T272">MATCH(1,(TDU_Info!$C$5:$C$111=$T$6)*(TDU_Info!$B$5:$B$111&lt;=$B272),0)</f>
        <v>102</v>
      </c>
      <c r="U272" s="152">
        <f>100*(INDEX(TDU_Info!$E$5:$E$111,$T272)/T$11+INDEX(TDU_Info!$F$5:$F$111,$T272))</f>
        <v>3.9138000000000006</v>
      </c>
      <c r="V272" s="152">
        <v>3.8980000000000001</v>
      </c>
      <c r="W272" s="152">
        <v>3.2240000000000002</v>
      </c>
      <c r="X272" s="152">
        <v>3.43</v>
      </c>
      <c r="Y272" s="152">
        <v>3.43</v>
      </c>
      <c r="Z272" s="152">
        <v>4.0979999999999999</v>
      </c>
      <c r="AA272" s="152">
        <v>3.8250000000000002</v>
      </c>
      <c r="AB272" s="152">
        <v>3.0219999999999998</v>
      </c>
      <c r="AC272" s="152">
        <v>3.839</v>
      </c>
      <c r="AD272" s="152">
        <v>3.746</v>
      </c>
      <c r="AE272" s="152">
        <v>2.9740000000000002</v>
      </c>
      <c r="AF272" s="152">
        <v>3.43</v>
      </c>
      <c r="AG272" s="152">
        <v>3.43</v>
      </c>
      <c r="AH272" s="152">
        <v>4.0990000000000002</v>
      </c>
      <c r="AI272" s="152">
        <v>3.5739999999999998</v>
      </c>
      <c r="AJ272" s="152">
        <v>3.2949999999999999</v>
      </c>
      <c r="AK272" s="152">
        <v>3.839</v>
      </c>
      <c r="AL272" s="152">
        <f t="shared" si="42"/>
        <v>3.1006154248852198</v>
      </c>
      <c r="AM272" s="152">
        <f t="shared" si="43"/>
        <v>2.685943986428879</v>
      </c>
      <c r="AN272" s="152">
        <v>3.6845123675376845</v>
      </c>
      <c r="AO272" s="152">
        <v>3.4470756684669359</v>
      </c>
      <c r="AP272" s="152">
        <f t="shared" si="50"/>
        <v>7.2061999999999991</v>
      </c>
      <c r="AQ272" s="152"/>
      <c r="AR272" s="152"/>
      <c r="AS272" s="153">
        <f t="shared" si="44"/>
        <v>256</v>
      </c>
      <c r="AT272" s="153">
        <f t="shared" si="45"/>
        <v>0</v>
      </c>
      <c r="AU272" s="153">
        <f t="shared" si="46"/>
        <v>1</v>
      </c>
      <c r="AV272" s="153">
        <f t="shared" si="47"/>
        <v>0</v>
      </c>
      <c r="BA272">
        <f t="shared" si="48"/>
        <v>13</v>
      </c>
    </row>
    <row r="273" spans="2:53" x14ac:dyDescent="0.25">
      <c r="B273" s="155">
        <f t="shared" si="51"/>
        <v>42992.999305555553</v>
      </c>
      <c r="C273" s="155">
        <f t="shared" si="49"/>
        <v>42992.999305555553</v>
      </c>
      <c r="D273" s="152">
        <f t="shared" ref="D273:D336" si="52">(INDEX($V273:$AP273,D$7)*(1+D$8)+D$9*100/$T$11)*(1+D$10)+(D$11*100/$T$11)+($T$5+D$10)*$U273</f>
        <v>3.43</v>
      </c>
      <c r="E273" s="152"/>
      <c r="F273" s="152"/>
      <c r="G273" s="152"/>
      <c r="H273" s="152" t="e">
        <f t="shared" ref="H273:H336" si="53">IF(ISNA($C273),NA(),(INDEX($V273:$AP273,H$7)*(1+H$8)+H$9*100/$T$11)*(1+H$10)+(H$11*100/$T$11)+($T$5+H$10)*$U273)</f>
        <v>#N/A</v>
      </c>
      <c r="I273" s="152"/>
      <c r="J273" s="152" t="e">
        <f t="shared" ref="J273:J336" si="54">(INDEX($V273:$AP273,J$7)*(1+J$8)+J$9*100/$T$11)*(1+J$10)+(J$11*100/$T$11)+($T$5+J$10)*$U273</f>
        <v>#N/A</v>
      </c>
      <c r="K273" s="152"/>
      <c r="L273" s="152"/>
      <c r="M273" s="152"/>
      <c r="N273" s="152"/>
      <c r="O273" s="152"/>
      <c r="P273" s="152"/>
      <c r="Q273" s="152"/>
      <c r="R273" s="152"/>
      <c r="S273" s="152"/>
      <c r="T273" s="153" cm="1">
        <f t="array" ref="T273">MATCH(1,(TDU_Info!$C$5:$C$111=$T$6)*(TDU_Info!$B$5:$B$111&lt;=$B273),0)</f>
        <v>102</v>
      </c>
      <c r="U273" s="152">
        <f>100*(INDEX(TDU_Info!$E$5:$E$111,$T273)/T$11+INDEX(TDU_Info!$F$5:$F$111,$T273))</f>
        <v>3.9138000000000006</v>
      </c>
      <c r="V273" s="152">
        <v>3.8980000000000001</v>
      </c>
      <c r="W273" s="152">
        <v>3.2240000000000002</v>
      </c>
      <c r="X273" s="152">
        <v>3.43</v>
      </c>
      <c r="Y273" s="152">
        <v>3.43</v>
      </c>
      <c r="Z273" s="152">
        <v>4.0979999999999999</v>
      </c>
      <c r="AA273" s="152">
        <v>3.8250000000000002</v>
      </c>
      <c r="AB273" s="152">
        <v>3.0219999999999998</v>
      </c>
      <c r="AC273" s="152">
        <v>3.839</v>
      </c>
      <c r="AD273" s="152">
        <v>3.746</v>
      </c>
      <c r="AE273" s="152">
        <v>2.9740000000000002</v>
      </c>
      <c r="AF273" s="152">
        <v>3.43</v>
      </c>
      <c r="AG273" s="152">
        <v>3.43</v>
      </c>
      <c r="AH273" s="152">
        <v>4.0990000000000002</v>
      </c>
      <c r="AI273" s="152">
        <v>3.5739999999999998</v>
      </c>
      <c r="AJ273" s="152">
        <v>3.2949999999999999</v>
      </c>
      <c r="AK273" s="152">
        <v>3.839</v>
      </c>
      <c r="AL273" s="152">
        <f t="shared" ref="AL273:AL336" si="55">IF(DAY($B273)=1,NA(),VLOOKUP($B273,$BB$17:$BD$64,2,TRUE))</f>
        <v>3.1006154248852198</v>
      </c>
      <c r="AM273" s="152">
        <f t="shared" ref="AM273:AM336" si="56">IF(DAY($B273)=1,NA(),VLOOKUP($B273,$BB$17:$BD$64,3,TRUE))</f>
        <v>2.685943986428879</v>
      </c>
      <c r="AN273" s="152">
        <v>3.6851023520476431</v>
      </c>
      <c r="AO273" s="152">
        <v>3.4474693328400461</v>
      </c>
      <c r="AP273" s="152">
        <f t="shared" si="50"/>
        <v>7.2061999999999991</v>
      </c>
      <c r="AQ273" s="152"/>
      <c r="AR273" s="152"/>
      <c r="AS273" s="153">
        <f t="shared" ref="AS273:AS336" si="57">ROUNDUP(B273-DATE(YEAR(B273),1,1),0)</f>
        <v>257</v>
      </c>
      <c r="AT273" s="153">
        <f t="shared" ref="AT273:AT336" si="58">1-$AU273-$AV273</f>
        <v>0</v>
      </c>
      <c r="AU273" s="153">
        <f t="shared" ref="AU273:AU336" si="59">IF(AND($AS273&gt;=AU$12,$AS273&lt;=AU$13),1-$AV273,0)</f>
        <v>1</v>
      </c>
      <c r="AV273" s="153">
        <f t="shared" ref="AV273:AV336" si="60">IF(AND($AS273&gt;=AV$12,$AS273&lt;=AV$13),1,0)</f>
        <v>0</v>
      </c>
      <c r="BA273">
        <f t="shared" ref="BA273:BA336" si="61">DAY(C273)</f>
        <v>14</v>
      </c>
    </row>
    <row r="274" spans="2:53" x14ac:dyDescent="0.25">
      <c r="B274" s="155">
        <f t="shared" si="51"/>
        <v>42993.999305555553</v>
      </c>
      <c r="C274" s="155">
        <f t="shared" ref="C274:C337" si="62">IF(OR($B274&lt;C$12,$B274&gt;C$13),NA(),$B274)</f>
        <v>42993.999305555553</v>
      </c>
      <c r="D274" s="152">
        <f t="shared" si="52"/>
        <v>3.3359999999999999</v>
      </c>
      <c r="E274" s="152"/>
      <c r="F274" s="152"/>
      <c r="G274" s="152"/>
      <c r="H274" s="152" t="e">
        <f t="shared" si="53"/>
        <v>#N/A</v>
      </c>
      <c r="I274" s="152"/>
      <c r="J274" s="152" t="e">
        <f t="shared" si="54"/>
        <v>#N/A</v>
      </c>
      <c r="K274" s="152"/>
      <c r="L274" s="152"/>
      <c r="M274" s="152"/>
      <c r="N274" s="152"/>
      <c r="O274" s="152"/>
      <c r="P274" s="152"/>
      <c r="Q274" s="152"/>
      <c r="R274" s="152"/>
      <c r="S274" s="152"/>
      <c r="T274" s="153" cm="1">
        <f t="array" ref="T274">MATCH(1,(TDU_Info!$C$5:$C$111=$T$6)*(TDU_Info!$B$5:$B$111&lt;=$B274),0)</f>
        <v>102</v>
      </c>
      <c r="U274" s="152">
        <f>100*(INDEX(TDU_Info!$E$5:$E$111,$T274)/T$11+INDEX(TDU_Info!$F$5:$F$111,$T274))</f>
        <v>3.9138000000000006</v>
      </c>
      <c r="V274" s="152">
        <v>3.8980000000000001</v>
      </c>
      <c r="W274" s="152">
        <v>3.2440000000000002</v>
      </c>
      <c r="X274" s="152">
        <v>3.0739999999999998</v>
      </c>
      <c r="Y274" s="152">
        <v>3.43</v>
      </c>
      <c r="Z274" s="152">
        <v>4.0979999999999999</v>
      </c>
      <c r="AA274" s="152">
        <v>3.8460000000000001</v>
      </c>
      <c r="AB274" s="152">
        <v>3.0219999999999998</v>
      </c>
      <c r="AC274" s="152">
        <v>3.839</v>
      </c>
      <c r="AD274" s="152">
        <v>3.746</v>
      </c>
      <c r="AE274" s="152">
        <v>2.9929999999999999</v>
      </c>
      <c r="AF274" s="152">
        <v>3.3359999999999999</v>
      </c>
      <c r="AG274" s="152">
        <v>3.43</v>
      </c>
      <c r="AH274" s="152">
        <v>4.0990000000000002</v>
      </c>
      <c r="AI274" s="152">
        <v>3.5939999999999999</v>
      </c>
      <c r="AJ274" s="152">
        <v>3.2949999999999999</v>
      </c>
      <c r="AK274" s="152">
        <v>3.839</v>
      </c>
      <c r="AL274" s="152">
        <f t="shared" si="55"/>
        <v>3.1006154248852198</v>
      </c>
      <c r="AM274" s="152">
        <f t="shared" si="56"/>
        <v>2.685943986428879</v>
      </c>
      <c r="AN274" s="152">
        <v>3.6789441475134752</v>
      </c>
      <c r="AO274" s="152">
        <v>3.4457308807588571</v>
      </c>
      <c r="AP274" s="152">
        <f t="shared" ref="AP274:AP337" si="63">IF(DAY($C274)=1,NA(),VLOOKUP($C274,$BE$17:$BF$78,2,TRUE)-$U274)</f>
        <v>7.2061999999999991</v>
      </c>
      <c r="AQ274" s="152"/>
      <c r="AR274" s="152"/>
      <c r="AS274" s="153">
        <f t="shared" si="57"/>
        <v>258</v>
      </c>
      <c r="AT274" s="153">
        <f t="shared" si="58"/>
        <v>0</v>
      </c>
      <c r="AU274" s="153">
        <f t="shared" si="59"/>
        <v>1</v>
      </c>
      <c r="AV274" s="153">
        <f t="shared" si="60"/>
        <v>0</v>
      </c>
      <c r="BA274">
        <f t="shared" si="61"/>
        <v>15</v>
      </c>
    </row>
    <row r="275" spans="2:53" x14ac:dyDescent="0.25">
      <c r="B275" s="155">
        <f t="shared" ref="B275:B338" si="64">B274+1</f>
        <v>42994.999305555553</v>
      </c>
      <c r="C275" s="155">
        <f t="shared" si="62"/>
        <v>42994.999305555553</v>
      </c>
      <c r="D275" s="152">
        <f t="shared" si="52"/>
        <v>3.3359999999999999</v>
      </c>
      <c r="E275" s="152"/>
      <c r="F275" s="152"/>
      <c r="G275" s="152"/>
      <c r="H275" s="152" t="e">
        <f t="shared" si="53"/>
        <v>#N/A</v>
      </c>
      <c r="I275" s="152"/>
      <c r="J275" s="152" t="e">
        <f t="shared" si="54"/>
        <v>#N/A</v>
      </c>
      <c r="K275" s="152"/>
      <c r="L275" s="152"/>
      <c r="M275" s="152"/>
      <c r="N275" s="152"/>
      <c r="O275" s="152"/>
      <c r="P275" s="152"/>
      <c r="Q275" s="152"/>
      <c r="R275" s="152"/>
      <c r="S275" s="152"/>
      <c r="T275" s="153" cm="1">
        <f t="array" ref="T275">MATCH(1,(TDU_Info!$C$5:$C$111=$T$6)*(TDU_Info!$B$5:$B$111&lt;=$B275),0)</f>
        <v>102</v>
      </c>
      <c r="U275" s="152">
        <f>100*(INDEX(TDU_Info!$E$5:$E$111,$T275)/T$11+INDEX(TDU_Info!$F$5:$F$111,$T275))</f>
        <v>3.9138000000000006</v>
      </c>
      <c r="V275" s="152">
        <v>3.8980000000000001</v>
      </c>
      <c r="W275" s="152">
        <v>3.2440000000000002</v>
      </c>
      <c r="X275" s="152">
        <v>3.0739999999999998</v>
      </c>
      <c r="Y275" s="152">
        <v>3.43</v>
      </c>
      <c r="Z275" s="152">
        <v>4.0979999999999999</v>
      </c>
      <c r="AA275" s="152">
        <v>3.8460000000000001</v>
      </c>
      <c r="AB275" s="152">
        <v>3.0219999999999998</v>
      </c>
      <c r="AC275" s="152">
        <v>3.839</v>
      </c>
      <c r="AD275" s="152">
        <v>3.746</v>
      </c>
      <c r="AE275" s="152">
        <v>2.9929999999999999</v>
      </c>
      <c r="AF275" s="152">
        <v>3.3359999999999999</v>
      </c>
      <c r="AG275" s="152">
        <v>3.43</v>
      </c>
      <c r="AH275" s="152">
        <v>4.0990000000000002</v>
      </c>
      <c r="AI275" s="152">
        <v>3.5939999999999999</v>
      </c>
      <c r="AJ275" s="152">
        <v>3.2949999999999999</v>
      </c>
      <c r="AK275" s="152">
        <v>3.839</v>
      </c>
      <c r="AL275" s="152">
        <f t="shared" si="55"/>
        <v>3.1006154248852198</v>
      </c>
      <c r="AM275" s="152">
        <f t="shared" si="56"/>
        <v>2.685943986428879</v>
      </c>
      <c r="AN275" s="152">
        <v>3.6805247653291149</v>
      </c>
      <c r="AO275" s="152">
        <v>3.4489529063402626</v>
      </c>
      <c r="AP275" s="152">
        <f t="shared" si="63"/>
        <v>7.2061999999999991</v>
      </c>
      <c r="AQ275" s="152"/>
      <c r="AR275" s="152"/>
      <c r="AS275" s="153">
        <f t="shared" si="57"/>
        <v>259</v>
      </c>
      <c r="AT275" s="153">
        <f t="shared" si="58"/>
        <v>0</v>
      </c>
      <c r="AU275" s="153">
        <f t="shared" si="59"/>
        <v>1</v>
      </c>
      <c r="AV275" s="153">
        <f t="shared" si="60"/>
        <v>0</v>
      </c>
      <c r="BA275">
        <f t="shared" si="61"/>
        <v>16</v>
      </c>
    </row>
    <row r="276" spans="2:53" x14ac:dyDescent="0.25">
      <c r="B276" s="155">
        <f t="shared" si="64"/>
        <v>42995.999305555553</v>
      </c>
      <c r="C276" s="155">
        <f t="shared" si="62"/>
        <v>42995.999305555553</v>
      </c>
      <c r="D276" s="152">
        <f t="shared" si="52"/>
        <v>3.3359999999999999</v>
      </c>
      <c r="E276" s="152"/>
      <c r="F276" s="152"/>
      <c r="G276" s="152"/>
      <c r="H276" s="152" t="e">
        <f t="shared" si="53"/>
        <v>#N/A</v>
      </c>
      <c r="I276" s="152"/>
      <c r="J276" s="152" t="e">
        <f t="shared" si="54"/>
        <v>#N/A</v>
      </c>
      <c r="K276" s="152"/>
      <c r="L276" s="152"/>
      <c r="M276" s="152"/>
      <c r="N276" s="152"/>
      <c r="O276" s="152"/>
      <c r="P276" s="152"/>
      <c r="Q276" s="152"/>
      <c r="R276" s="152"/>
      <c r="S276" s="152"/>
      <c r="T276" s="153" cm="1">
        <f t="array" ref="T276">MATCH(1,(TDU_Info!$C$5:$C$111=$T$6)*(TDU_Info!$B$5:$B$111&lt;=$B276),0)</f>
        <v>102</v>
      </c>
      <c r="U276" s="152">
        <f>100*(INDEX(TDU_Info!$E$5:$E$111,$T276)/T$11+INDEX(TDU_Info!$F$5:$F$111,$T276))</f>
        <v>3.9138000000000006</v>
      </c>
      <c r="V276" s="152">
        <v>3.9790000000000001</v>
      </c>
      <c r="W276" s="152">
        <v>3.2810000000000001</v>
      </c>
      <c r="X276" s="152">
        <v>3.0739999999999998</v>
      </c>
      <c r="Y276" s="152">
        <v>3.43</v>
      </c>
      <c r="Z276" s="152">
        <v>4.1820000000000004</v>
      </c>
      <c r="AA276" s="152">
        <v>3.8849999999999998</v>
      </c>
      <c r="AB276" s="152">
        <v>3.0219999999999998</v>
      </c>
      <c r="AC276" s="152">
        <v>3.839</v>
      </c>
      <c r="AD276" s="152">
        <v>3.8239999999999998</v>
      </c>
      <c r="AE276" s="152">
        <v>3.03</v>
      </c>
      <c r="AF276" s="152">
        <v>3.3359999999999999</v>
      </c>
      <c r="AG276" s="152">
        <v>3.43</v>
      </c>
      <c r="AH276" s="152">
        <v>4.141</v>
      </c>
      <c r="AI276" s="152">
        <v>3.6309999999999998</v>
      </c>
      <c r="AJ276" s="152">
        <v>3.2949999999999999</v>
      </c>
      <c r="AK276" s="152">
        <v>3.839</v>
      </c>
      <c r="AL276" s="152">
        <f t="shared" si="55"/>
        <v>3.1006154248852198</v>
      </c>
      <c r="AM276" s="152">
        <f t="shared" si="56"/>
        <v>2.685943986428879</v>
      </c>
      <c r="AN276" s="152">
        <v>3.6797545642475242</v>
      </c>
      <c r="AO276" s="152">
        <v>3.4487376326262713</v>
      </c>
      <c r="AP276" s="152">
        <f t="shared" si="63"/>
        <v>7.2061999999999991</v>
      </c>
      <c r="AQ276" s="152"/>
      <c r="AR276" s="152"/>
      <c r="AS276" s="153">
        <f t="shared" si="57"/>
        <v>260</v>
      </c>
      <c r="AT276" s="153">
        <f t="shared" si="58"/>
        <v>1</v>
      </c>
      <c r="AU276" s="153">
        <f t="shared" si="59"/>
        <v>0</v>
      </c>
      <c r="AV276" s="153">
        <f t="shared" si="60"/>
        <v>0</v>
      </c>
      <c r="BA276">
        <f t="shared" si="61"/>
        <v>17</v>
      </c>
    </row>
    <row r="277" spans="2:53" x14ac:dyDescent="0.25">
      <c r="B277" s="155">
        <f t="shared" si="64"/>
        <v>42996.999305555553</v>
      </c>
      <c r="C277" s="155">
        <f t="shared" si="62"/>
        <v>42996.999305555553</v>
      </c>
      <c r="D277" s="152">
        <f t="shared" si="52"/>
        <v>3.3359999999999999</v>
      </c>
      <c r="E277" s="152"/>
      <c r="F277" s="152"/>
      <c r="G277" s="152"/>
      <c r="H277" s="152" t="e">
        <f t="shared" si="53"/>
        <v>#N/A</v>
      </c>
      <c r="I277" s="152"/>
      <c r="J277" s="152" t="e">
        <f t="shared" si="54"/>
        <v>#N/A</v>
      </c>
      <c r="K277" s="152"/>
      <c r="L277" s="152"/>
      <c r="M277" s="152"/>
      <c r="N277" s="152"/>
      <c r="O277" s="152"/>
      <c r="P277" s="152"/>
      <c r="Q277" s="152"/>
      <c r="R277" s="152"/>
      <c r="S277" s="152"/>
      <c r="T277" s="153" cm="1">
        <f t="array" ref="T277">MATCH(1,(TDU_Info!$C$5:$C$111=$T$6)*(TDU_Info!$B$5:$B$111&lt;=$B277),0)</f>
        <v>102</v>
      </c>
      <c r="U277" s="152">
        <f>100*(INDEX(TDU_Info!$E$5:$E$111,$T277)/T$11+INDEX(TDU_Info!$F$5:$F$111,$T277))</f>
        <v>3.9138000000000006</v>
      </c>
      <c r="V277" s="152">
        <v>3.9790000000000001</v>
      </c>
      <c r="W277" s="152">
        <v>3.2810000000000001</v>
      </c>
      <c r="X277" s="152">
        <v>3.0739999999999998</v>
      </c>
      <c r="Y277" s="152">
        <v>3.43</v>
      </c>
      <c r="Z277" s="152">
        <v>4.1820000000000004</v>
      </c>
      <c r="AA277" s="152">
        <v>3.8849999999999998</v>
      </c>
      <c r="AB277" s="152">
        <v>3.0219999999999998</v>
      </c>
      <c r="AC277" s="152">
        <v>3.839</v>
      </c>
      <c r="AD277" s="152">
        <v>3.8239999999999998</v>
      </c>
      <c r="AE277" s="152">
        <v>3.03</v>
      </c>
      <c r="AF277" s="152">
        <v>3.3359999999999999</v>
      </c>
      <c r="AG277" s="152">
        <v>3.43</v>
      </c>
      <c r="AH277" s="152">
        <v>4.141</v>
      </c>
      <c r="AI277" s="152">
        <v>3.6309999999999998</v>
      </c>
      <c r="AJ277" s="152">
        <v>3.2949999999999999</v>
      </c>
      <c r="AK277" s="152">
        <v>3.839</v>
      </c>
      <c r="AL277" s="152">
        <f t="shared" si="55"/>
        <v>3.1006154248852198</v>
      </c>
      <c r="AM277" s="152">
        <f t="shared" si="56"/>
        <v>2.685943986428879</v>
      </c>
      <c r="AN277" s="152">
        <v>3.6941507279018175</v>
      </c>
      <c r="AO277" s="152">
        <v>3.4644665715159237</v>
      </c>
      <c r="AP277" s="152">
        <f t="shared" si="63"/>
        <v>7.2061999999999991</v>
      </c>
      <c r="AQ277" s="152"/>
      <c r="AR277" s="152"/>
      <c r="AS277" s="153">
        <f t="shared" si="57"/>
        <v>261</v>
      </c>
      <c r="AT277" s="153">
        <f t="shared" si="58"/>
        <v>1</v>
      </c>
      <c r="AU277" s="153">
        <f t="shared" si="59"/>
        <v>0</v>
      </c>
      <c r="AV277" s="153">
        <f t="shared" si="60"/>
        <v>0</v>
      </c>
      <c r="BA277">
        <f t="shared" si="61"/>
        <v>18</v>
      </c>
    </row>
    <row r="278" spans="2:53" x14ac:dyDescent="0.25">
      <c r="B278" s="155">
        <f t="shared" si="64"/>
        <v>42997.999305555553</v>
      </c>
      <c r="C278" s="155">
        <f t="shared" si="62"/>
        <v>42997.999305555553</v>
      </c>
      <c r="D278" s="152">
        <f t="shared" si="52"/>
        <v>3.3359999999999999</v>
      </c>
      <c r="E278" s="152"/>
      <c r="F278" s="152"/>
      <c r="G278" s="152"/>
      <c r="H278" s="152" t="e">
        <f t="shared" si="53"/>
        <v>#N/A</v>
      </c>
      <c r="I278" s="152"/>
      <c r="J278" s="152" t="e">
        <f t="shared" si="54"/>
        <v>#N/A</v>
      </c>
      <c r="K278" s="152"/>
      <c r="L278" s="152"/>
      <c r="M278" s="152"/>
      <c r="N278" s="152"/>
      <c r="O278" s="152"/>
      <c r="P278" s="152"/>
      <c r="Q278" s="152"/>
      <c r="R278" s="152"/>
      <c r="S278" s="152"/>
      <c r="T278" s="153" cm="1">
        <f t="array" ref="T278">MATCH(1,(TDU_Info!$C$5:$C$111=$T$6)*(TDU_Info!$B$5:$B$111&lt;=$B278),0)</f>
        <v>102</v>
      </c>
      <c r="U278" s="152">
        <f>100*(INDEX(TDU_Info!$E$5:$E$111,$T278)/T$11+INDEX(TDU_Info!$F$5:$F$111,$T278))</f>
        <v>3.9138000000000006</v>
      </c>
      <c r="V278" s="152">
        <v>3.9790000000000001</v>
      </c>
      <c r="W278" s="152">
        <v>3.2810000000000001</v>
      </c>
      <c r="X278" s="152">
        <v>3.0739999999999998</v>
      </c>
      <c r="Y278" s="152">
        <v>3.43</v>
      </c>
      <c r="Z278" s="152">
        <v>4.1820000000000004</v>
      </c>
      <c r="AA278" s="152">
        <v>3.8849999999999998</v>
      </c>
      <c r="AB278" s="152">
        <v>3.0219999999999998</v>
      </c>
      <c r="AC278" s="152">
        <v>3.839</v>
      </c>
      <c r="AD278" s="152">
        <v>3.8239999999999998</v>
      </c>
      <c r="AE278" s="152">
        <v>3.03</v>
      </c>
      <c r="AF278" s="152">
        <v>3.3359999999999999</v>
      </c>
      <c r="AG278" s="152">
        <v>3.43</v>
      </c>
      <c r="AH278" s="152">
        <v>4.141</v>
      </c>
      <c r="AI278" s="152">
        <v>3.6309999999999998</v>
      </c>
      <c r="AJ278" s="152">
        <v>3.2949999999999999</v>
      </c>
      <c r="AK278" s="152">
        <v>3.839</v>
      </c>
      <c r="AL278" s="152">
        <f t="shared" si="55"/>
        <v>3.1006154248852198</v>
      </c>
      <c r="AM278" s="152">
        <f t="shared" si="56"/>
        <v>2.685943986428879</v>
      </c>
      <c r="AN278" s="152">
        <v>3.6986479207878524</v>
      </c>
      <c r="AO278" s="152">
        <v>3.4769766298622153</v>
      </c>
      <c r="AP278" s="152">
        <f t="shared" si="63"/>
        <v>7.2061999999999991</v>
      </c>
      <c r="AQ278" s="152"/>
      <c r="AR278" s="152"/>
      <c r="AS278" s="153">
        <f t="shared" si="57"/>
        <v>262</v>
      </c>
      <c r="AT278" s="153">
        <f t="shared" si="58"/>
        <v>1</v>
      </c>
      <c r="AU278" s="153">
        <f t="shared" si="59"/>
        <v>0</v>
      </c>
      <c r="AV278" s="153">
        <f t="shared" si="60"/>
        <v>0</v>
      </c>
      <c r="BA278">
        <f t="shared" si="61"/>
        <v>19</v>
      </c>
    </row>
    <row r="279" spans="2:53" x14ac:dyDescent="0.25">
      <c r="B279" s="155">
        <f t="shared" si="64"/>
        <v>42998.999305555553</v>
      </c>
      <c r="C279" s="155">
        <f t="shared" si="62"/>
        <v>42998.999305555553</v>
      </c>
      <c r="D279" s="152">
        <f t="shared" si="52"/>
        <v>3.3359999999999999</v>
      </c>
      <c r="E279" s="152"/>
      <c r="F279" s="152"/>
      <c r="G279" s="152"/>
      <c r="H279" s="152" t="e">
        <f t="shared" si="53"/>
        <v>#N/A</v>
      </c>
      <c r="I279" s="152"/>
      <c r="J279" s="152" t="e">
        <f t="shared" si="54"/>
        <v>#N/A</v>
      </c>
      <c r="K279" s="152"/>
      <c r="L279" s="152"/>
      <c r="M279" s="152"/>
      <c r="N279" s="152"/>
      <c r="O279" s="152"/>
      <c r="P279" s="152"/>
      <c r="Q279" s="152"/>
      <c r="R279" s="152"/>
      <c r="S279" s="152"/>
      <c r="T279" s="153" cm="1">
        <f t="array" ref="T279">MATCH(1,(TDU_Info!$C$5:$C$111=$T$6)*(TDU_Info!$B$5:$B$111&lt;=$B279),0)</f>
        <v>102</v>
      </c>
      <c r="U279" s="152">
        <f>100*(INDEX(TDU_Info!$E$5:$E$111,$T279)/T$11+INDEX(TDU_Info!$F$5:$F$111,$T279))</f>
        <v>3.9138000000000006</v>
      </c>
      <c r="V279" s="152">
        <v>1.9790000000000001</v>
      </c>
      <c r="W279" s="152">
        <v>3.2810000000000001</v>
      </c>
      <c r="X279" s="152">
        <v>3.0739999999999998</v>
      </c>
      <c r="Y279" s="152">
        <v>3.43</v>
      </c>
      <c r="Z279" s="152">
        <v>4.1820000000000004</v>
      </c>
      <c r="AA279" s="152">
        <v>3.8849999999999998</v>
      </c>
      <c r="AB279" s="152">
        <v>3.0219999999999998</v>
      </c>
      <c r="AC279" s="152">
        <v>3.839</v>
      </c>
      <c r="AD279" s="152">
        <v>1.9390000000000001</v>
      </c>
      <c r="AE279" s="152">
        <v>3.03</v>
      </c>
      <c r="AF279" s="152">
        <v>3.3359999999999999</v>
      </c>
      <c r="AG279" s="152">
        <v>3.43</v>
      </c>
      <c r="AH279" s="152">
        <v>4.141</v>
      </c>
      <c r="AI279" s="152">
        <v>3.6309999999999998</v>
      </c>
      <c r="AJ279" s="152">
        <v>3.2949999999999999</v>
      </c>
      <c r="AK279" s="152">
        <v>3.839</v>
      </c>
      <c r="AL279" s="152">
        <f t="shared" si="55"/>
        <v>3.1006154248852198</v>
      </c>
      <c r="AM279" s="152">
        <f t="shared" si="56"/>
        <v>2.685943986428879</v>
      </c>
      <c r="AN279" s="152">
        <v>3.6863020943400859</v>
      </c>
      <c r="AO279" s="152">
        <v>3.4828923575619939</v>
      </c>
      <c r="AP279" s="152">
        <f t="shared" si="63"/>
        <v>7.2061999999999991</v>
      </c>
      <c r="AQ279" s="152"/>
      <c r="AR279" s="152"/>
      <c r="AS279" s="153">
        <f t="shared" si="57"/>
        <v>263</v>
      </c>
      <c r="AT279" s="153">
        <f t="shared" si="58"/>
        <v>1</v>
      </c>
      <c r="AU279" s="153">
        <f t="shared" si="59"/>
        <v>0</v>
      </c>
      <c r="AV279" s="153">
        <f t="shared" si="60"/>
        <v>0</v>
      </c>
      <c r="BA279">
        <f t="shared" si="61"/>
        <v>20</v>
      </c>
    </row>
    <row r="280" spans="2:53" x14ac:dyDescent="0.25">
      <c r="B280" s="155">
        <f t="shared" si="64"/>
        <v>42999.999305555553</v>
      </c>
      <c r="C280" s="155">
        <f t="shared" si="62"/>
        <v>42999.999305555553</v>
      </c>
      <c r="D280" s="152">
        <f t="shared" si="52"/>
        <v>3.3359999999999999</v>
      </c>
      <c r="E280" s="152"/>
      <c r="F280" s="152"/>
      <c r="G280" s="152"/>
      <c r="H280" s="152" t="e">
        <f t="shared" si="53"/>
        <v>#N/A</v>
      </c>
      <c r="I280" s="152"/>
      <c r="J280" s="152" t="e">
        <f t="shared" si="54"/>
        <v>#N/A</v>
      </c>
      <c r="K280" s="152"/>
      <c r="L280" s="152"/>
      <c r="M280" s="152"/>
      <c r="N280" s="152"/>
      <c r="O280" s="152"/>
      <c r="P280" s="152"/>
      <c r="Q280" s="152"/>
      <c r="R280" s="152"/>
      <c r="S280" s="152"/>
      <c r="T280" s="153" cm="1">
        <f t="array" ref="T280">MATCH(1,(TDU_Info!$C$5:$C$111=$T$6)*(TDU_Info!$B$5:$B$111&lt;=$B280),0)</f>
        <v>102</v>
      </c>
      <c r="U280" s="152">
        <f>100*(INDEX(TDU_Info!$E$5:$E$111,$T280)/T$11+INDEX(TDU_Info!$F$5:$F$111,$T280))</f>
        <v>3.9138000000000006</v>
      </c>
      <c r="V280" s="152">
        <v>1.9790000000000001</v>
      </c>
      <c r="W280" s="152">
        <v>3.2810000000000001</v>
      </c>
      <c r="X280" s="152">
        <v>3.0739999999999998</v>
      </c>
      <c r="Y280" s="152">
        <v>3.53</v>
      </c>
      <c r="Z280" s="152">
        <v>4.1820000000000004</v>
      </c>
      <c r="AA280" s="152">
        <v>3.8849999999999998</v>
      </c>
      <c r="AB280" s="152">
        <v>3.0219999999999998</v>
      </c>
      <c r="AC280" s="152">
        <v>4.0389999999999997</v>
      </c>
      <c r="AD280" s="152">
        <v>1.9390000000000001</v>
      </c>
      <c r="AE280" s="152">
        <v>3.03</v>
      </c>
      <c r="AF280" s="152">
        <v>3.3359999999999999</v>
      </c>
      <c r="AG280" s="152">
        <v>3.53</v>
      </c>
      <c r="AH280" s="152">
        <v>4.141</v>
      </c>
      <c r="AI280" s="152">
        <v>3.6309999999999998</v>
      </c>
      <c r="AJ280" s="152">
        <v>3.2949999999999999</v>
      </c>
      <c r="AK280" s="152">
        <v>4.0140000000000002</v>
      </c>
      <c r="AL280" s="152">
        <f t="shared" si="55"/>
        <v>3.1006154248852198</v>
      </c>
      <c r="AM280" s="152">
        <f t="shared" si="56"/>
        <v>2.685943986428879</v>
      </c>
      <c r="AN280" s="152">
        <v>3.6845663572501839</v>
      </c>
      <c r="AO280" s="152">
        <v>3.4792687258922954</v>
      </c>
      <c r="AP280" s="152">
        <f t="shared" si="63"/>
        <v>7.2061999999999991</v>
      </c>
      <c r="AQ280" s="152"/>
      <c r="AR280" s="152"/>
      <c r="AS280" s="153">
        <f t="shared" si="57"/>
        <v>264</v>
      </c>
      <c r="AT280" s="153">
        <f t="shared" si="58"/>
        <v>1</v>
      </c>
      <c r="AU280" s="153">
        <f t="shared" si="59"/>
        <v>0</v>
      </c>
      <c r="AV280" s="153">
        <f t="shared" si="60"/>
        <v>0</v>
      </c>
      <c r="BA280">
        <f t="shared" si="61"/>
        <v>21</v>
      </c>
    </row>
    <row r="281" spans="2:53" x14ac:dyDescent="0.25">
      <c r="B281" s="155">
        <f t="shared" si="64"/>
        <v>43000.999305555553</v>
      </c>
      <c r="C281" s="155">
        <f t="shared" si="62"/>
        <v>43000.999305555553</v>
      </c>
      <c r="D281" s="152">
        <f t="shared" si="52"/>
        <v>3.3359999999999999</v>
      </c>
      <c r="E281" s="152"/>
      <c r="F281" s="152"/>
      <c r="G281" s="152"/>
      <c r="H281" s="152" t="e">
        <f t="shared" si="53"/>
        <v>#N/A</v>
      </c>
      <c r="I281" s="152"/>
      <c r="J281" s="152" t="e">
        <f t="shared" si="54"/>
        <v>#N/A</v>
      </c>
      <c r="K281" s="152"/>
      <c r="L281" s="152"/>
      <c r="M281" s="152"/>
      <c r="N281" s="152"/>
      <c r="O281" s="152"/>
      <c r="P281" s="152"/>
      <c r="Q281" s="152"/>
      <c r="R281" s="152"/>
      <c r="S281" s="152"/>
      <c r="T281" s="153" cm="1">
        <f t="array" ref="T281">MATCH(1,(TDU_Info!$C$5:$C$111=$T$6)*(TDU_Info!$B$5:$B$111&lt;=$B281),0)</f>
        <v>102</v>
      </c>
      <c r="U281" s="152">
        <f>100*(INDEX(TDU_Info!$E$5:$E$111,$T281)/T$11+INDEX(TDU_Info!$F$5:$F$111,$T281))</f>
        <v>3.9138000000000006</v>
      </c>
      <c r="V281" s="152">
        <v>1.9790000000000001</v>
      </c>
      <c r="W281" s="152">
        <v>3.2810000000000001</v>
      </c>
      <c r="X281" s="152">
        <v>3.0739999999999998</v>
      </c>
      <c r="Y281" s="152">
        <v>3.53</v>
      </c>
      <c r="Z281" s="152">
        <v>4.1820000000000004</v>
      </c>
      <c r="AA281" s="152">
        <v>3.8849999999999998</v>
      </c>
      <c r="AB281" s="152">
        <v>3.0219999999999998</v>
      </c>
      <c r="AC281" s="152">
        <v>4.0389999999999997</v>
      </c>
      <c r="AD281" s="152">
        <v>1.9390000000000001</v>
      </c>
      <c r="AE281" s="152">
        <v>3.03</v>
      </c>
      <c r="AF281" s="152">
        <v>3.3359999999999999</v>
      </c>
      <c r="AG281" s="152">
        <v>3.53</v>
      </c>
      <c r="AH281" s="152">
        <v>4.141</v>
      </c>
      <c r="AI281" s="152">
        <v>3.6309999999999998</v>
      </c>
      <c r="AJ281" s="152">
        <v>3.2949999999999999</v>
      </c>
      <c r="AK281" s="152">
        <v>4.0140000000000002</v>
      </c>
      <c r="AL281" s="152">
        <f t="shared" si="55"/>
        <v>3.1006154248852198</v>
      </c>
      <c r="AM281" s="152">
        <f t="shared" si="56"/>
        <v>2.685943986428879</v>
      </c>
      <c r="AN281" s="152">
        <v>3.6850793014822218</v>
      </c>
      <c r="AO281" s="152">
        <v>3.478009715697143</v>
      </c>
      <c r="AP281" s="152">
        <f t="shared" si="63"/>
        <v>7.2061999999999991</v>
      </c>
      <c r="AQ281" s="152"/>
      <c r="AR281" s="152"/>
      <c r="AS281" s="153">
        <f t="shared" si="57"/>
        <v>265</v>
      </c>
      <c r="AT281" s="153">
        <f t="shared" si="58"/>
        <v>1</v>
      </c>
      <c r="AU281" s="153">
        <f t="shared" si="59"/>
        <v>0</v>
      </c>
      <c r="AV281" s="153">
        <f t="shared" si="60"/>
        <v>0</v>
      </c>
      <c r="BA281">
        <f t="shared" si="61"/>
        <v>22</v>
      </c>
    </row>
    <row r="282" spans="2:53" x14ac:dyDescent="0.25">
      <c r="B282" s="155">
        <f t="shared" si="64"/>
        <v>43001.999305555553</v>
      </c>
      <c r="C282" s="155">
        <f t="shared" si="62"/>
        <v>43001.999305555553</v>
      </c>
      <c r="D282" s="152">
        <f t="shared" si="52"/>
        <v>3.3359999999999999</v>
      </c>
      <c r="E282" s="152"/>
      <c r="F282" s="152"/>
      <c r="G282" s="152"/>
      <c r="H282" s="152" t="e">
        <f t="shared" si="53"/>
        <v>#N/A</v>
      </c>
      <c r="I282" s="152"/>
      <c r="J282" s="152" t="e">
        <f t="shared" si="54"/>
        <v>#N/A</v>
      </c>
      <c r="K282" s="152"/>
      <c r="L282" s="152"/>
      <c r="M282" s="152"/>
      <c r="N282" s="152"/>
      <c r="O282" s="152"/>
      <c r="P282" s="152"/>
      <c r="Q282" s="152"/>
      <c r="R282" s="152"/>
      <c r="S282" s="152"/>
      <c r="T282" s="153" cm="1">
        <f t="array" ref="T282">MATCH(1,(TDU_Info!$C$5:$C$111=$T$6)*(TDU_Info!$B$5:$B$111&lt;=$B282),0)</f>
        <v>102</v>
      </c>
      <c r="U282" s="152">
        <f>100*(INDEX(TDU_Info!$E$5:$E$111,$T282)/T$11+INDEX(TDU_Info!$F$5:$F$111,$T282))</f>
        <v>3.9138000000000006</v>
      </c>
      <c r="V282" s="152">
        <v>1.9790000000000001</v>
      </c>
      <c r="W282" s="152">
        <v>3.2810000000000001</v>
      </c>
      <c r="X282" s="152">
        <v>3.0739999999999998</v>
      </c>
      <c r="Y282" s="152">
        <v>3.53</v>
      </c>
      <c r="Z282" s="152">
        <v>4.1820000000000004</v>
      </c>
      <c r="AA282" s="152">
        <v>3.8849999999999998</v>
      </c>
      <c r="AB282" s="152">
        <v>3.0219999999999998</v>
      </c>
      <c r="AC282" s="152">
        <v>4.0389999999999997</v>
      </c>
      <c r="AD282" s="152">
        <v>1.9390000000000001</v>
      </c>
      <c r="AE282" s="152">
        <v>3.03</v>
      </c>
      <c r="AF282" s="152">
        <v>3.3359999999999999</v>
      </c>
      <c r="AG282" s="152">
        <v>3.53</v>
      </c>
      <c r="AH282" s="152">
        <v>4.141</v>
      </c>
      <c r="AI282" s="152">
        <v>3.6309999999999998</v>
      </c>
      <c r="AJ282" s="152">
        <v>3.2949999999999999</v>
      </c>
      <c r="AK282" s="152">
        <v>4.0140000000000002</v>
      </c>
      <c r="AL282" s="152">
        <f t="shared" si="55"/>
        <v>3.1006154248852198</v>
      </c>
      <c r="AM282" s="152">
        <f t="shared" si="56"/>
        <v>2.685943986428879</v>
      </c>
      <c r="AN282" s="152">
        <v>3.6839685091794019</v>
      </c>
      <c r="AO282" s="152">
        <v>3.4788255888404915</v>
      </c>
      <c r="AP282" s="152">
        <f t="shared" si="63"/>
        <v>7.2061999999999991</v>
      </c>
      <c r="AQ282" s="152"/>
      <c r="AR282" s="152"/>
      <c r="AS282" s="153">
        <f t="shared" si="57"/>
        <v>266</v>
      </c>
      <c r="AT282" s="153">
        <f t="shared" si="58"/>
        <v>1</v>
      </c>
      <c r="AU282" s="153">
        <f t="shared" si="59"/>
        <v>0</v>
      </c>
      <c r="AV282" s="153">
        <f t="shared" si="60"/>
        <v>0</v>
      </c>
      <c r="BA282">
        <f t="shared" si="61"/>
        <v>23</v>
      </c>
    </row>
    <row r="283" spans="2:53" x14ac:dyDescent="0.25">
      <c r="B283" s="155">
        <f t="shared" si="64"/>
        <v>43002.999305555553</v>
      </c>
      <c r="C283" s="155">
        <f t="shared" si="62"/>
        <v>43002.999305555553</v>
      </c>
      <c r="D283" s="152">
        <f t="shared" si="52"/>
        <v>3.3359999999999999</v>
      </c>
      <c r="E283" s="152"/>
      <c r="F283" s="152"/>
      <c r="G283" s="152"/>
      <c r="H283" s="152" t="e">
        <f t="shared" si="53"/>
        <v>#N/A</v>
      </c>
      <c r="I283" s="152"/>
      <c r="J283" s="152" t="e">
        <f t="shared" si="54"/>
        <v>#N/A</v>
      </c>
      <c r="K283" s="152"/>
      <c r="L283" s="152"/>
      <c r="M283" s="152"/>
      <c r="N283" s="152"/>
      <c r="O283" s="152"/>
      <c r="P283" s="152"/>
      <c r="Q283" s="152"/>
      <c r="R283" s="152"/>
      <c r="S283" s="152"/>
      <c r="T283" s="153" cm="1">
        <f t="array" ref="T283">MATCH(1,(TDU_Info!$C$5:$C$111=$T$6)*(TDU_Info!$B$5:$B$111&lt;=$B283),0)</f>
        <v>102</v>
      </c>
      <c r="U283" s="152">
        <f>100*(INDEX(TDU_Info!$E$5:$E$111,$T283)/T$11+INDEX(TDU_Info!$F$5:$F$111,$T283))</f>
        <v>3.9138000000000006</v>
      </c>
      <c r="V283" s="152">
        <v>1.9790000000000001</v>
      </c>
      <c r="W283" s="152">
        <v>3.2810000000000001</v>
      </c>
      <c r="X283" s="152">
        <v>3.0739999999999998</v>
      </c>
      <c r="Y283" s="152">
        <v>3.53</v>
      </c>
      <c r="Z283" s="152">
        <v>4.1820000000000004</v>
      </c>
      <c r="AA283" s="152">
        <v>3.8849999999999998</v>
      </c>
      <c r="AB283" s="152">
        <v>3.0219999999999998</v>
      </c>
      <c r="AC283" s="152">
        <v>4.0389999999999997</v>
      </c>
      <c r="AD283" s="152">
        <v>1.9390000000000001</v>
      </c>
      <c r="AE283" s="152">
        <v>3.03</v>
      </c>
      <c r="AF283" s="152">
        <v>3.3359999999999999</v>
      </c>
      <c r="AG283" s="152">
        <v>3.53</v>
      </c>
      <c r="AH283" s="152">
        <v>4.141</v>
      </c>
      <c r="AI283" s="152">
        <v>3.6309999999999998</v>
      </c>
      <c r="AJ283" s="152">
        <v>3.2949999999999999</v>
      </c>
      <c r="AK283" s="152">
        <v>4.0140000000000002</v>
      </c>
      <c r="AL283" s="152">
        <f t="shared" si="55"/>
        <v>3.1006154248852198</v>
      </c>
      <c r="AM283" s="152">
        <f t="shared" si="56"/>
        <v>2.685943986428879</v>
      </c>
      <c r="AN283" s="152">
        <v>3.6850954753104221</v>
      </c>
      <c r="AO283" s="152">
        <v>3.4809322685446142</v>
      </c>
      <c r="AP283" s="152">
        <f t="shared" si="63"/>
        <v>7.2061999999999991</v>
      </c>
      <c r="AQ283" s="152"/>
      <c r="AR283" s="152"/>
      <c r="AS283" s="153">
        <f t="shared" si="57"/>
        <v>267</v>
      </c>
      <c r="AT283" s="153">
        <f t="shared" si="58"/>
        <v>1</v>
      </c>
      <c r="AU283" s="153">
        <f t="shared" si="59"/>
        <v>0</v>
      </c>
      <c r="AV283" s="153">
        <f t="shared" si="60"/>
        <v>0</v>
      </c>
      <c r="BA283">
        <f t="shared" si="61"/>
        <v>24</v>
      </c>
    </row>
    <row r="284" spans="2:53" x14ac:dyDescent="0.25">
      <c r="B284" s="155">
        <f t="shared" si="64"/>
        <v>43003.999305555553</v>
      </c>
      <c r="C284" s="155">
        <f t="shared" si="62"/>
        <v>43003.999305555553</v>
      </c>
      <c r="D284" s="152">
        <f t="shared" si="52"/>
        <v>3.3359999999999999</v>
      </c>
      <c r="E284" s="152"/>
      <c r="F284" s="152"/>
      <c r="G284" s="152"/>
      <c r="H284" s="152" t="e">
        <f t="shared" si="53"/>
        <v>#N/A</v>
      </c>
      <c r="I284" s="152"/>
      <c r="J284" s="152" t="e">
        <f t="shared" si="54"/>
        <v>#N/A</v>
      </c>
      <c r="K284" s="152"/>
      <c r="L284" s="152"/>
      <c r="M284" s="152"/>
      <c r="N284" s="152"/>
      <c r="O284" s="152"/>
      <c r="P284" s="152"/>
      <c r="Q284" s="152"/>
      <c r="R284" s="152"/>
      <c r="S284" s="152"/>
      <c r="T284" s="153" cm="1">
        <f t="array" ref="T284">MATCH(1,(TDU_Info!$C$5:$C$111=$T$6)*(TDU_Info!$B$5:$B$111&lt;=$B284),0)</f>
        <v>102</v>
      </c>
      <c r="U284" s="152">
        <f>100*(INDEX(TDU_Info!$E$5:$E$111,$T284)/T$11+INDEX(TDU_Info!$F$5:$F$111,$T284))</f>
        <v>3.9138000000000006</v>
      </c>
      <c r="V284" s="152">
        <v>1.9790000000000001</v>
      </c>
      <c r="W284" s="152">
        <v>3.2810000000000001</v>
      </c>
      <c r="X284" s="152">
        <v>3.0739999999999998</v>
      </c>
      <c r="Y284" s="152">
        <v>3.53</v>
      </c>
      <c r="Z284" s="152">
        <v>4.1820000000000004</v>
      </c>
      <c r="AA284" s="152">
        <v>3.8849999999999998</v>
      </c>
      <c r="AB284" s="152">
        <v>3.0219999999999998</v>
      </c>
      <c r="AC284" s="152">
        <v>4.0389999999999997</v>
      </c>
      <c r="AD284" s="152">
        <v>1.9390000000000001</v>
      </c>
      <c r="AE284" s="152">
        <v>3.03</v>
      </c>
      <c r="AF284" s="152">
        <v>3.3359999999999999</v>
      </c>
      <c r="AG284" s="152">
        <v>3.53</v>
      </c>
      <c r="AH284" s="152">
        <v>4.141</v>
      </c>
      <c r="AI284" s="152">
        <v>3.6309999999999998</v>
      </c>
      <c r="AJ284" s="152">
        <v>3.2949999999999999</v>
      </c>
      <c r="AK284" s="152">
        <v>4.0140000000000002</v>
      </c>
      <c r="AL284" s="152">
        <f t="shared" si="55"/>
        <v>3.1006154248852198</v>
      </c>
      <c r="AM284" s="152">
        <f t="shared" si="56"/>
        <v>2.685943986428879</v>
      </c>
      <c r="AN284" s="152">
        <v>3.6884937236635276</v>
      </c>
      <c r="AO284" s="152">
        <v>3.4846258126042979</v>
      </c>
      <c r="AP284" s="152">
        <f t="shared" si="63"/>
        <v>7.2061999999999991</v>
      </c>
      <c r="AQ284" s="152"/>
      <c r="AR284" s="152"/>
      <c r="AS284" s="153">
        <f t="shared" si="57"/>
        <v>268</v>
      </c>
      <c r="AT284" s="153">
        <f t="shared" si="58"/>
        <v>1</v>
      </c>
      <c r="AU284" s="153">
        <f t="shared" si="59"/>
        <v>0</v>
      </c>
      <c r="AV284" s="153">
        <f t="shared" si="60"/>
        <v>0</v>
      </c>
      <c r="BA284">
        <f t="shared" si="61"/>
        <v>25</v>
      </c>
    </row>
    <row r="285" spans="2:53" x14ac:dyDescent="0.25">
      <c r="B285" s="155">
        <f t="shared" si="64"/>
        <v>43004.999305555553</v>
      </c>
      <c r="C285" s="155">
        <f t="shared" si="62"/>
        <v>43004.999305555553</v>
      </c>
      <c r="D285" s="152">
        <f t="shared" si="52"/>
        <v>3.3359999999999999</v>
      </c>
      <c r="E285" s="152"/>
      <c r="F285" s="152"/>
      <c r="G285" s="152"/>
      <c r="H285" s="152" t="e">
        <f t="shared" si="53"/>
        <v>#N/A</v>
      </c>
      <c r="I285" s="152"/>
      <c r="J285" s="152" t="e">
        <f t="shared" si="54"/>
        <v>#N/A</v>
      </c>
      <c r="K285" s="152"/>
      <c r="L285" s="152"/>
      <c r="M285" s="152"/>
      <c r="N285" s="152"/>
      <c r="O285" s="152"/>
      <c r="P285" s="152"/>
      <c r="Q285" s="152"/>
      <c r="R285" s="152"/>
      <c r="S285" s="152"/>
      <c r="T285" s="153" cm="1">
        <f t="array" ref="T285">MATCH(1,(TDU_Info!$C$5:$C$111=$T$6)*(TDU_Info!$B$5:$B$111&lt;=$B285),0)</f>
        <v>102</v>
      </c>
      <c r="U285" s="152">
        <f>100*(INDEX(TDU_Info!$E$5:$E$111,$T285)/T$11+INDEX(TDU_Info!$F$5:$F$111,$T285))</f>
        <v>3.9138000000000006</v>
      </c>
      <c r="V285" s="152">
        <v>1.9790000000000001</v>
      </c>
      <c r="W285" s="152">
        <v>3.2810000000000001</v>
      </c>
      <c r="X285" s="152">
        <v>3.0739999999999998</v>
      </c>
      <c r="Y285" s="152">
        <v>3.53</v>
      </c>
      <c r="Z285" s="152">
        <v>4.1820000000000004</v>
      </c>
      <c r="AA285" s="152">
        <v>3.8849999999999998</v>
      </c>
      <c r="AB285" s="152">
        <v>3.0219999999999998</v>
      </c>
      <c r="AC285" s="152">
        <v>4.0389999999999997</v>
      </c>
      <c r="AD285" s="152">
        <v>1.9390000000000001</v>
      </c>
      <c r="AE285" s="152">
        <v>3.03</v>
      </c>
      <c r="AF285" s="152">
        <v>3.3359999999999999</v>
      </c>
      <c r="AG285" s="152">
        <v>3.53</v>
      </c>
      <c r="AH285" s="152">
        <v>4.141</v>
      </c>
      <c r="AI285" s="152">
        <v>3.6309999999999998</v>
      </c>
      <c r="AJ285" s="152">
        <v>3.2949999999999999</v>
      </c>
      <c r="AK285" s="152">
        <v>4.0140000000000002</v>
      </c>
      <c r="AL285" s="152">
        <f t="shared" si="55"/>
        <v>3.1006154248852198</v>
      </c>
      <c r="AM285" s="152">
        <f t="shared" si="56"/>
        <v>2.685943986428879</v>
      </c>
      <c r="AN285" s="152">
        <v>3.7056462587093311</v>
      </c>
      <c r="AO285" s="152">
        <v>3.4990336821903294</v>
      </c>
      <c r="AP285" s="152">
        <f t="shared" si="63"/>
        <v>7.2061999999999991</v>
      </c>
      <c r="AQ285" s="152"/>
      <c r="AR285" s="152"/>
      <c r="AS285" s="153">
        <f t="shared" si="57"/>
        <v>269</v>
      </c>
      <c r="AT285" s="153">
        <f t="shared" si="58"/>
        <v>1</v>
      </c>
      <c r="AU285" s="153">
        <f t="shared" si="59"/>
        <v>0</v>
      </c>
      <c r="AV285" s="153">
        <f t="shared" si="60"/>
        <v>0</v>
      </c>
      <c r="BA285">
        <f t="shared" si="61"/>
        <v>26</v>
      </c>
    </row>
    <row r="286" spans="2:53" x14ac:dyDescent="0.25">
      <c r="B286" s="155">
        <f t="shared" si="64"/>
        <v>43005.999305555553</v>
      </c>
      <c r="C286" s="155">
        <f t="shared" si="62"/>
        <v>43005.999305555553</v>
      </c>
      <c r="D286" s="152">
        <f t="shared" si="52"/>
        <v>3.3359999999999999</v>
      </c>
      <c r="E286" s="152"/>
      <c r="F286" s="152"/>
      <c r="G286" s="152"/>
      <c r="H286" s="152" t="e">
        <f t="shared" si="53"/>
        <v>#N/A</v>
      </c>
      <c r="I286" s="152"/>
      <c r="J286" s="152" t="e">
        <f t="shared" si="54"/>
        <v>#N/A</v>
      </c>
      <c r="K286" s="152"/>
      <c r="L286" s="152"/>
      <c r="M286" s="152"/>
      <c r="N286" s="152"/>
      <c r="O286" s="152"/>
      <c r="P286" s="152"/>
      <c r="Q286" s="152"/>
      <c r="R286" s="152"/>
      <c r="S286" s="152"/>
      <c r="T286" s="153" cm="1">
        <f t="array" ref="T286">MATCH(1,(TDU_Info!$C$5:$C$111=$T$6)*(TDU_Info!$B$5:$B$111&lt;=$B286),0)</f>
        <v>102</v>
      </c>
      <c r="U286" s="152">
        <f>100*(INDEX(TDU_Info!$E$5:$E$111,$T286)/T$11+INDEX(TDU_Info!$F$5:$F$111,$T286))</f>
        <v>3.9138000000000006</v>
      </c>
      <c r="V286" s="152">
        <v>1.9790000000000001</v>
      </c>
      <c r="W286" s="152">
        <v>3.2810000000000001</v>
      </c>
      <c r="X286" s="152">
        <v>3.0739999999999998</v>
      </c>
      <c r="Y286" s="152">
        <v>3.53</v>
      </c>
      <c r="Z286" s="152">
        <v>4.1820000000000004</v>
      </c>
      <c r="AA286" s="152">
        <v>3.8849999999999998</v>
      </c>
      <c r="AB286" s="152">
        <v>3.0219999999999998</v>
      </c>
      <c r="AC286" s="152">
        <v>4.0389999999999997</v>
      </c>
      <c r="AD286" s="152">
        <v>1.9390000000000001</v>
      </c>
      <c r="AE286" s="152">
        <v>3.03</v>
      </c>
      <c r="AF286" s="152">
        <v>3.3359999999999999</v>
      </c>
      <c r="AG286" s="152">
        <v>3.53</v>
      </c>
      <c r="AH286" s="152">
        <v>4.141</v>
      </c>
      <c r="AI286" s="152">
        <v>3.6309999999999998</v>
      </c>
      <c r="AJ286" s="152">
        <v>3.2949999999999999</v>
      </c>
      <c r="AK286" s="152">
        <v>4.0140000000000002</v>
      </c>
      <c r="AL286" s="152">
        <f t="shared" si="55"/>
        <v>3.1006154248852198</v>
      </c>
      <c r="AM286" s="152">
        <f t="shared" si="56"/>
        <v>2.685943986428879</v>
      </c>
      <c r="AN286" s="152">
        <v>3.7103257712563167</v>
      </c>
      <c r="AO286" s="152">
        <v>3.5034450888789843</v>
      </c>
      <c r="AP286" s="152">
        <f t="shared" si="63"/>
        <v>7.2061999999999991</v>
      </c>
      <c r="AQ286" s="152"/>
      <c r="AR286" s="152"/>
      <c r="AS286" s="153">
        <f t="shared" si="57"/>
        <v>270</v>
      </c>
      <c r="AT286" s="153">
        <f t="shared" si="58"/>
        <v>1</v>
      </c>
      <c r="AU286" s="153">
        <f t="shared" si="59"/>
        <v>0</v>
      </c>
      <c r="AV286" s="153">
        <f t="shared" si="60"/>
        <v>0</v>
      </c>
      <c r="BA286">
        <f t="shared" si="61"/>
        <v>27</v>
      </c>
    </row>
    <row r="287" spans="2:53" x14ac:dyDescent="0.25">
      <c r="B287" s="155">
        <f t="shared" si="64"/>
        <v>43006.999305555553</v>
      </c>
      <c r="C287" s="155">
        <f t="shared" si="62"/>
        <v>43006.999305555553</v>
      </c>
      <c r="D287" s="152">
        <f t="shared" si="52"/>
        <v>3.3359999999999999</v>
      </c>
      <c r="E287" s="152"/>
      <c r="F287" s="152"/>
      <c r="G287" s="152"/>
      <c r="H287" s="152" t="e">
        <f t="shared" si="53"/>
        <v>#N/A</v>
      </c>
      <c r="I287" s="152"/>
      <c r="J287" s="152" t="e">
        <f t="shared" si="54"/>
        <v>#N/A</v>
      </c>
      <c r="K287" s="152"/>
      <c r="L287" s="152"/>
      <c r="M287" s="152"/>
      <c r="N287" s="152"/>
      <c r="O287" s="152"/>
      <c r="P287" s="152"/>
      <c r="Q287" s="152"/>
      <c r="R287" s="152"/>
      <c r="S287" s="152"/>
      <c r="T287" s="153" cm="1">
        <f t="array" ref="T287">MATCH(1,(TDU_Info!$C$5:$C$111=$T$6)*(TDU_Info!$B$5:$B$111&lt;=$B287),0)</f>
        <v>102</v>
      </c>
      <c r="U287" s="152">
        <f>100*(INDEX(TDU_Info!$E$5:$E$111,$T287)/T$11+INDEX(TDU_Info!$F$5:$F$111,$T287))</f>
        <v>3.9138000000000006</v>
      </c>
      <c r="V287" s="152">
        <v>1.9790000000000001</v>
      </c>
      <c r="W287" s="152">
        <v>3.2810000000000001</v>
      </c>
      <c r="X287" s="152">
        <v>3.0739999999999998</v>
      </c>
      <c r="Y287" s="152">
        <v>3.43</v>
      </c>
      <c r="Z287" s="152">
        <v>4.1820000000000004</v>
      </c>
      <c r="AA287" s="152">
        <v>3.8849999999999998</v>
      </c>
      <c r="AB287" s="152">
        <v>3.0219999999999998</v>
      </c>
      <c r="AC287" s="152">
        <v>4.0389999999999997</v>
      </c>
      <c r="AD287" s="152">
        <v>1.9390000000000001</v>
      </c>
      <c r="AE287" s="152">
        <v>3.03</v>
      </c>
      <c r="AF287" s="152">
        <v>3.3359999999999999</v>
      </c>
      <c r="AG287" s="152">
        <v>3.43</v>
      </c>
      <c r="AH287" s="152">
        <v>4.141</v>
      </c>
      <c r="AI287" s="152">
        <v>3.6309999999999998</v>
      </c>
      <c r="AJ287" s="152">
        <v>3.2949999999999999</v>
      </c>
      <c r="AK287" s="152">
        <v>4.0140000000000002</v>
      </c>
      <c r="AL287" s="152">
        <f t="shared" si="55"/>
        <v>3.1006154248852198</v>
      </c>
      <c r="AM287" s="152">
        <f t="shared" si="56"/>
        <v>2.685943986428879</v>
      </c>
      <c r="AN287" s="152">
        <v>3.7048113400210942</v>
      </c>
      <c r="AO287" s="152">
        <v>3.5047089851632718</v>
      </c>
      <c r="AP287" s="152">
        <f t="shared" si="63"/>
        <v>7.2061999999999991</v>
      </c>
      <c r="AQ287" s="152"/>
      <c r="AR287" s="152"/>
      <c r="AS287" s="153">
        <f t="shared" si="57"/>
        <v>271</v>
      </c>
      <c r="AT287" s="153">
        <f t="shared" si="58"/>
        <v>1</v>
      </c>
      <c r="AU287" s="153">
        <f t="shared" si="59"/>
        <v>0</v>
      </c>
      <c r="AV287" s="153">
        <f t="shared" si="60"/>
        <v>0</v>
      </c>
      <c r="BA287">
        <f t="shared" si="61"/>
        <v>28</v>
      </c>
    </row>
    <row r="288" spans="2:53" x14ac:dyDescent="0.25">
      <c r="B288" s="155">
        <f t="shared" si="64"/>
        <v>43007.999305555553</v>
      </c>
      <c r="C288" s="155">
        <f t="shared" si="62"/>
        <v>43007.999305555553</v>
      </c>
      <c r="D288" s="152">
        <f t="shared" si="52"/>
        <v>3.3359999999999999</v>
      </c>
      <c r="E288" s="152"/>
      <c r="F288" s="152"/>
      <c r="G288" s="152"/>
      <c r="H288" s="152" t="e">
        <f t="shared" si="53"/>
        <v>#N/A</v>
      </c>
      <c r="I288" s="152"/>
      <c r="J288" s="152" t="e">
        <f t="shared" si="54"/>
        <v>#N/A</v>
      </c>
      <c r="K288" s="152"/>
      <c r="L288" s="152"/>
      <c r="M288" s="152"/>
      <c r="N288" s="152"/>
      <c r="O288" s="152"/>
      <c r="P288" s="152"/>
      <c r="Q288" s="152"/>
      <c r="R288" s="152"/>
      <c r="S288" s="152"/>
      <c r="T288" s="153" cm="1">
        <f t="array" ref="T288">MATCH(1,(TDU_Info!$C$5:$C$111=$T$6)*(TDU_Info!$B$5:$B$111&lt;=$B288),0)</f>
        <v>102</v>
      </c>
      <c r="U288" s="152">
        <f>100*(INDEX(TDU_Info!$E$5:$E$111,$T288)/T$11+INDEX(TDU_Info!$F$5:$F$111,$T288))</f>
        <v>3.9138000000000006</v>
      </c>
      <c r="V288" s="152">
        <v>1.9790000000000001</v>
      </c>
      <c r="W288" s="152">
        <v>3.2810000000000001</v>
      </c>
      <c r="X288" s="152">
        <v>3.0739999999999998</v>
      </c>
      <c r="Y288" s="152">
        <v>3.43</v>
      </c>
      <c r="Z288" s="152">
        <v>4.1820000000000004</v>
      </c>
      <c r="AA288" s="152">
        <v>3.8849999999999998</v>
      </c>
      <c r="AB288" s="152">
        <v>3.0219999999999998</v>
      </c>
      <c r="AC288" s="152">
        <v>4.0389999999999997</v>
      </c>
      <c r="AD288" s="152">
        <v>1.9390000000000001</v>
      </c>
      <c r="AE288" s="152">
        <v>3.03</v>
      </c>
      <c r="AF288" s="152">
        <v>3.3359999999999999</v>
      </c>
      <c r="AG288" s="152">
        <v>3.43</v>
      </c>
      <c r="AH288" s="152">
        <v>4.141</v>
      </c>
      <c r="AI288" s="152">
        <v>3.6309999999999998</v>
      </c>
      <c r="AJ288" s="152">
        <v>3.2949999999999999</v>
      </c>
      <c r="AK288" s="152">
        <v>4.0140000000000002</v>
      </c>
      <c r="AL288" s="152">
        <f t="shared" si="55"/>
        <v>3.1006154248852198</v>
      </c>
      <c r="AM288" s="152">
        <f t="shared" si="56"/>
        <v>2.685943986428879</v>
      </c>
      <c r="AN288" s="152">
        <v>3.7046198628440234</v>
      </c>
      <c r="AO288" s="152">
        <v>3.504996125231759</v>
      </c>
      <c r="AP288" s="152">
        <f t="shared" si="63"/>
        <v>7.2061999999999991</v>
      </c>
      <c r="AQ288" s="152"/>
      <c r="AR288" s="152"/>
      <c r="AS288" s="153">
        <f t="shared" si="57"/>
        <v>272</v>
      </c>
      <c r="AT288" s="153">
        <f t="shared" si="58"/>
        <v>1</v>
      </c>
      <c r="AU288" s="153">
        <f t="shared" si="59"/>
        <v>0</v>
      </c>
      <c r="AV288" s="153">
        <f t="shared" si="60"/>
        <v>0</v>
      </c>
      <c r="BA288">
        <f t="shared" si="61"/>
        <v>29</v>
      </c>
    </row>
    <row r="289" spans="2:53" x14ac:dyDescent="0.25">
      <c r="B289" s="155">
        <f t="shared" si="64"/>
        <v>43008.999305555553</v>
      </c>
      <c r="C289" s="155">
        <f t="shared" si="62"/>
        <v>43008.999305555553</v>
      </c>
      <c r="D289" s="152">
        <f t="shared" si="52"/>
        <v>3.3359999999999999</v>
      </c>
      <c r="E289" s="152"/>
      <c r="F289" s="152"/>
      <c r="G289" s="152"/>
      <c r="H289" s="152" t="e">
        <f t="shared" si="53"/>
        <v>#N/A</v>
      </c>
      <c r="I289" s="152"/>
      <c r="J289" s="152" t="e">
        <f t="shared" si="54"/>
        <v>#N/A</v>
      </c>
      <c r="K289" s="152"/>
      <c r="L289" s="152"/>
      <c r="M289" s="152"/>
      <c r="N289" s="152"/>
      <c r="O289" s="152"/>
      <c r="P289" s="152"/>
      <c r="Q289" s="152"/>
      <c r="R289" s="152"/>
      <c r="S289" s="152"/>
      <c r="T289" s="153" cm="1">
        <f t="array" ref="T289">MATCH(1,(TDU_Info!$C$5:$C$111=$T$6)*(TDU_Info!$B$5:$B$111&lt;=$B289),0)</f>
        <v>102</v>
      </c>
      <c r="U289" s="152">
        <f>100*(INDEX(TDU_Info!$E$5:$E$111,$T289)/T$11+INDEX(TDU_Info!$F$5:$F$111,$T289))</f>
        <v>3.9138000000000006</v>
      </c>
      <c r="V289" s="152">
        <v>1.9790000000000001</v>
      </c>
      <c r="W289" s="152">
        <v>3.2810000000000001</v>
      </c>
      <c r="X289" s="152">
        <v>3.0739999999999998</v>
      </c>
      <c r="Y289" s="152">
        <v>3.43</v>
      </c>
      <c r="Z289" s="152">
        <v>4.1820000000000004</v>
      </c>
      <c r="AA289" s="152">
        <v>3.8849999999999998</v>
      </c>
      <c r="AB289" s="152">
        <v>3.0219999999999998</v>
      </c>
      <c r="AC289" s="152">
        <v>4.0389999999999997</v>
      </c>
      <c r="AD289" s="152">
        <v>1.9390000000000001</v>
      </c>
      <c r="AE289" s="152">
        <v>3.03</v>
      </c>
      <c r="AF289" s="152">
        <v>3.3359999999999999</v>
      </c>
      <c r="AG289" s="152">
        <v>3.43</v>
      </c>
      <c r="AH289" s="152">
        <v>4.141</v>
      </c>
      <c r="AI289" s="152">
        <v>3.6309999999999998</v>
      </c>
      <c r="AJ289" s="152">
        <v>3.2949999999999999</v>
      </c>
      <c r="AK289" s="152">
        <v>4.0140000000000002</v>
      </c>
      <c r="AL289" s="152">
        <f t="shared" si="55"/>
        <v>3.1006154248852198</v>
      </c>
      <c r="AM289" s="152">
        <f t="shared" si="56"/>
        <v>2.685943986428879</v>
      </c>
      <c r="AN289" s="152">
        <v>3.6904706660300506</v>
      </c>
      <c r="AO289" s="152">
        <v>3.5030460891634392</v>
      </c>
      <c r="AP289" s="152">
        <f t="shared" si="63"/>
        <v>7.2061999999999991</v>
      </c>
      <c r="AQ289" s="152"/>
      <c r="AR289" s="152"/>
      <c r="AS289" s="153">
        <f t="shared" si="57"/>
        <v>273</v>
      </c>
      <c r="AT289" s="153">
        <f t="shared" si="58"/>
        <v>1</v>
      </c>
      <c r="AU289" s="153">
        <f t="shared" si="59"/>
        <v>0</v>
      </c>
      <c r="AV289" s="153">
        <f t="shared" si="60"/>
        <v>0</v>
      </c>
      <c r="BA289">
        <f t="shared" si="61"/>
        <v>30</v>
      </c>
    </row>
    <row r="290" spans="2:53" x14ac:dyDescent="0.25">
      <c r="B290" s="155">
        <f t="shared" si="64"/>
        <v>43009.999305555553</v>
      </c>
      <c r="C290" s="155">
        <f t="shared" si="62"/>
        <v>43009.999305555553</v>
      </c>
      <c r="D290" s="152">
        <f t="shared" si="52"/>
        <v>3.3359999999999999</v>
      </c>
      <c r="E290" s="152"/>
      <c r="F290" s="152"/>
      <c r="G290" s="152"/>
      <c r="H290" s="152" t="e">
        <f t="shared" si="53"/>
        <v>#N/A</v>
      </c>
      <c r="I290" s="152"/>
      <c r="J290" s="152" t="e">
        <f t="shared" si="54"/>
        <v>#N/A</v>
      </c>
      <c r="K290" s="152"/>
      <c r="L290" s="152"/>
      <c r="M290" s="152"/>
      <c r="N290" s="152"/>
      <c r="O290" s="152"/>
      <c r="P290" s="152"/>
      <c r="Q290" s="152"/>
      <c r="R290" s="152"/>
      <c r="S290" s="152"/>
      <c r="T290" s="153" cm="1">
        <f t="array" ref="T290">MATCH(1,(TDU_Info!$C$5:$C$111=$T$6)*(TDU_Info!$B$5:$B$111&lt;=$B290),0)</f>
        <v>102</v>
      </c>
      <c r="U290" s="152">
        <f>100*(INDEX(TDU_Info!$E$5:$E$111,$T290)/T$11+INDEX(TDU_Info!$F$5:$F$111,$T290))</f>
        <v>3.9138000000000006</v>
      </c>
      <c r="V290" s="152">
        <v>1.9790000000000001</v>
      </c>
      <c r="W290" s="152">
        <v>3.2810000000000001</v>
      </c>
      <c r="X290" s="152">
        <v>3.0739999999999998</v>
      </c>
      <c r="Y290" s="152">
        <v>3.43</v>
      </c>
      <c r="Z290" s="152">
        <v>4.1820000000000004</v>
      </c>
      <c r="AA290" s="152">
        <v>3.8849999999999998</v>
      </c>
      <c r="AB290" s="152">
        <v>3.0219999999999998</v>
      </c>
      <c r="AC290" s="152">
        <v>4.0389999999999997</v>
      </c>
      <c r="AD290" s="152">
        <v>1.9390000000000001</v>
      </c>
      <c r="AE290" s="152">
        <v>3.03</v>
      </c>
      <c r="AF290" s="152">
        <v>3.3359999999999999</v>
      </c>
      <c r="AG290" s="152">
        <v>3.43</v>
      </c>
      <c r="AH290" s="152">
        <v>4.141</v>
      </c>
      <c r="AI290" s="152">
        <v>3.6309999999999998</v>
      </c>
      <c r="AJ290" s="152">
        <v>3.2949999999999999</v>
      </c>
      <c r="AK290" s="152">
        <v>4.0140000000000002</v>
      </c>
      <c r="AL290" s="152" t="e">
        <f t="shared" si="55"/>
        <v>#N/A</v>
      </c>
      <c r="AM290" s="152" t="e">
        <f t="shared" si="56"/>
        <v>#N/A</v>
      </c>
      <c r="AN290" s="152">
        <v>3.6894746769866669</v>
      </c>
      <c r="AO290" s="152">
        <v>3.5007866546988025</v>
      </c>
      <c r="AP290" s="152" t="e">
        <f t="shared" si="63"/>
        <v>#N/A</v>
      </c>
      <c r="AQ290" s="152"/>
      <c r="AR290" s="152"/>
      <c r="AS290" s="153">
        <f t="shared" si="57"/>
        <v>274</v>
      </c>
      <c r="AT290" s="153">
        <f t="shared" si="58"/>
        <v>1</v>
      </c>
      <c r="AU290" s="153">
        <f t="shared" si="59"/>
        <v>0</v>
      </c>
      <c r="AV290" s="153">
        <f t="shared" si="60"/>
        <v>0</v>
      </c>
      <c r="BA290">
        <f t="shared" si="61"/>
        <v>1</v>
      </c>
    </row>
    <row r="291" spans="2:53" x14ac:dyDescent="0.25">
      <c r="B291" s="155">
        <f t="shared" si="64"/>
        <v>43010.999305555553</v>
      </c>
      <c r="C291" s="155">
        <f t="shared" si="62"/>
        <v>43010.999305555553</v>
      </c>
      <c r="D291" s="152">
        <f t="shared" si="52"/>
        <v>3.3359999999999999</v>
      </c>
      <c r="E291" s="152"/>
      <c r="F291" s="152"/>
      <c r="G291" s="152"/>
      <c r="H291" s="152" t="e">
        <f t="shared" si="53"/>
        <v>#N/A</v>
      </c>
      <c r="I291" s="152"/>
      <c r="J291" s="152" t="e">
        <f t="shared" si="54"/>
        <v>#N/A</v>
      </c>
      <c r="K291" s="152"/>
      <c r="L291" s="152"/>
      <c r="M291" s="152"/>
      <c r="N291" s="152"/>
      <c r="O291" s="152"/>
      <c r="P291" s="152"/>
      <c r="Q291" s="152"/>
      <c r="R291" s="152"/>
      <c r="S291" s="152"/>
      <c r="T291" s="153" cm="1">
        <f t="array" ref="T291">MATCH(1,(TDU_Info!$C$5:$C$111=$T$6)*(TDU_Info!$B$5:$B$111&lt;=$B291),0)</f>
        <v>102</v>
      </c>
      <c r="U291" s="152">
        <f>100*(INDEX(TDU_Info!$E$5:$E$111,$T291)/T$11+INDEX(TDU_Info!$F$5:$F$111,$T291))</f>
        <v>3.9138000000000006</v>
      </c>
      <c r="V291" s="152">
        <v>1.9790000000000001</v>
      </c>
      <c r="W291" s="152">
        <v>3.2810000000000001</v>
      </c>
      <c r="X291" s="152">
        <v>3.0739999999999998</v>
      </c>
      <c r="Y291" s="152">
        <v>3.43</v>
      </c>
      <c r="Z291" s="152">
        <v>4.1820000000000004</v>
      </c>
      <c r="AA291" s="152">
        <v>3.8849999999999998</v>
      </c>
      <c r="AB291" s="152">
        <v>3.0219999999999998</v>
      </c>
      <c r="AC291" s="152">
        <v>4.0389999999999997</v>
      </c>
      <c r="AD291" s="152">
        <v>1.9390000000000001</v>
      </c>
      <c r="AE291" s="152">
        <v>3.03</v>
      </c>
      <c r="AF291" s="152">
        <v>3.3359999999999999</v>
      </c>
      <c r="AG291" s="152">
        <v>3.43</v>
      </c>
      <c r="AH291" s="152">
        <v>4.141</v>
      </c>
      <c r="AI291" s="152">
        <v>3.6309999999999998</v>
      </c>
      <c r="AJ291" s="152">
        <v>3.2949999999999999</v>
      </c>
      <c r="AK291" s="152">
        <v>4.0140000000000002</v>
      </c>
      <c r="AL291" s="152">
        <f t="shared" si="55"/>
        <v>4.6100201107021963</v>
      </c>
      <c r="AM291" s="152">
        <f t="shared" si="56"/>
        <v>2.5445257341964114</v>
      </c>
      <c r="AN291" s="152">
        <v>3.6751701408961814</v>
      </c>
      <c r="AO291" s="152">
        <v>3.5033080461288799</v>
      </c>
      <c r="AP291" s="152">
        <f t="shared" si="63"/>
        <v>7.1761999999999997</v>
      </c>
      <c r="AQ291" s="152"/>
      <c r="AR291" s="152"/>
      <c r="AS291" s="153">
        <f t="shared" si="57"/>
        <v>275</v>
      </c>
      <c r="AT291" s="153">
        <f t="shared" si="58"/>
        <v>1</v>
      </c>
      <c r="AU291" s="153">
        <f t="shared" si="59"/>
        <v>0</v>
      </c>
      <c r="AV291" s="153">
        <f t="shared" si="60"/>
        <v>0</v>
      </c>
      <c r="BA291">
        <f t="shared" si="61"/>
        <v>2</v>
      </c>
    </row>
    <row r="292" spans="2:53" x14ac:dyDescent="0.25">
      <c r="B292" s="155">
        <f t="shared" si="64"/>
        <v>43011.999305555553</v>
      </c>
      <c r="C292" s="155">
        <f t="shared" si="62"/>
        <v>43011.999305555553</v>
      </c>
      <c r="D292" s="152">
        <f t="shared" si="52"/>
        <v>3.3359999999999999</v>
      </c>
      <c r="E292" s="152"/>
      <c r="F292" s="152"/>
      <c r="G292" s="152"/>
      <c r="H292" s="152" t="e">
        <f t="shared" si="53"/>
        <v>#N/A</v>
      </c>
      <c r="I292" s="152"/>
      <c r="J292" s="152" t="e">
        <f t="shared" si="54"/>
        <v>#N/A</v>
      </c>
      <c r="K292" s="152"/>
      <c r="L292" s="152"/>
      <c r="M292" s="152"/>
      <c r="N292" s="152"/>
      <c r="O292" s="152"/>
      <c r="P292" s="152"/>
      <c r="Q292" s="152"/>
      <c r="R292" s="152"/>
      <c r="S292" s="152"/>
      <c r="T292" s="153" cm="1">
        <f t="array" ref="T292">MATCH(1,(TDU_Info!$C$5:$C$111=$T$6)*(TDU_Info!$B$5:$B$111&lt;=$B292),0)</f>
        <v>102</v>
      </c>
      <c r="U292" s="152">
        <f>100*(INDEX(TDU_Info!$E$5:$E$111,$T292)/T$11+INDEX(TDU_Info!$F$5:$F$111,$T292))</f>
        <v>3.9138000000000006</v>
      </c>
      <c r="V292" s="152">
        <v>1.9790000000000001</v>
      </c>
      <c r="W292" s="152">
        <v>3.2810000000000001</v>
      </c>
      <c r="X292" s="152">
        <v>3.0739999999999998</v>
      </c>
      <c r="Y292" s="152">
        <v>3.43</v>
      </c>
      <c r="Z292" s="152">
        <v>4.1820000000000004</v>
      </c>
      <c r="AA292" s="152">
        <v>3.8849999999999998</v>
      </c>
      <c r="AB292" s="152">
        <v>3.0219999999999998</v>
      </c>
      <c r="AC292" s="152">
        <v>4.0389999999999997</v>
      </c>
      <c r="AD292" s="152">
        <v>1.9390000000000001</v>
      </c>
      <c r="AE292" s="152">
        <v>3.03</v>
      </c>
      <c r="AF292" s="152">
        <v>3.3359999999999999</v>
      </c>
      <c r="AG292" s="152">
        <v>3.43</v>
      </c>
      <c r="AH292" s="152">
        <v>4.141</v>
      </c>
      <c r="AI292" s="152">
        <v>3.6309999999999998</v>
      </c>
      <c r="AJ292" s="152">
        <v>3.2949999999999999</v>
      </c>
      <c r="AK292" s="152">
        <v>4.0140000000000002</v>
      </c>
      <c r="AL292" s="152">
        <f t="shared" si="55"/>
        <v>4.6100201107021963</v>
      </c>
      <c r="AM292" s="152">
        <f t="shared" si="56"/>
        <v>2.5445257341964114</v>
      </c>
      <c r="AN292" s="152">
        <v>3.6771165330413864</v>
      </c>
      <c r="AO292" s="152">
        <v>3.5078117625286822</v>
      </c>
      <c r="AP292" s="152">
        <f t="shared" si="63"/>
        <v>7.1761999999999997</v>
      </c>
      <c r="AQ292" s="152"/>
      <c r="AR292" s="152"/>
      <c r="AS292" s="153">
        <f t="shared" si="57"/>
        <v>276</v>
      </c>
      <c r="AT292" s="153">
        <f t="shared" si="58"/>
        <v>1</v>
      </c>
      <c r="AU292" s="153">
        <f t="shared" si="59"/>
        <v>0</v>
      </c>
      <c r="AV292" s="153">
        <f t="shared" si="60"/>
        <v>0</v>
      </c>
      <c r="BA292">
        <f t="shared" si="61"/>
        <v>3</v>
      </c>
    </row>
    <row r="293" spans="2:53" x14ac:dyDescent="0.25">
      <c r="B293" s="155">
        <f t="shared" si="64"/>
        <v>43012.999305555553</v>
      </c>
      <c r="C293" s="155">
        <f t="shared" si="62"/>
        <v>43012.999305555553</v>
      </c>
      <c r="D293" s="152">
        <f t="shared" si="52"/>
        <v>3.3359999999999999</v>
      </c>
      <c r="E293" s="152"/>
      <c r="F293" s="152"/>
      <c r="G293" s="152"/>
      <c r="H293" s="152" t="e">
        <f t="shared" si="53"/>
        <v>#N/A</v>
      </c>
      <c r="I293" s="152"/>
      <c r="J293" s="152" t="e">
        <f t="shared" si="54"/>
        <v>#N/A</v>
      </c>
      <c r="K293" s="152"/>
      <c r="L293" s="152"/>
      <c r="M293" s="152"/>
      <c r="N293" s="152"/>
      <c r="O293" s="152"/>
      <c r="P293" s="152"/>
      <c r="Q293" s="152"/>
      <c r="R293" s="152"/>
      <c r="S293" s="152"/>
      <c r="T293" s="153" cm="1">
        <f t="array" ref="T293">MATCH(1,(TDU_Info!$C$5:$C$111=$T$6)*(TDU_Info!$B$5:$B$111&lt;=$B293),0)</f>
        <v>102</v>
      </c>
      <c r="U293" s="152">
        <f>100*(INDEX(TDU_Info!$E$5:$E$111,$T293)/T$11+INDEX(TDU_Info!$F$5:$F$111,$T293))</f>
        <v>3.9138000000000006</v>
      </c>
      <c r="V293" s="152">
        <v>1.9790000000000001</v>
      </c>
      <c r="W293" s="152">
        <v>3.2810000000000001</v>
      </c>
      <c r="X293" s="152">
        <v>3.0739999999999998</v>
      </c>
      <c r="Y293" s="152">
        <v>3.43</v>
      </c>
      <c r="Z293" s="152">
        <v>4.1820000000000004</v>
      </c>
      <c r="AA293" s="152">
        <v>3.8849999999999998</v>
      </c>
      <c r="AB293" s="152">
        <v>3.0219999999999998</v>
      </c>
      <c r="AC293" s="152">
        <v>4.0389999999999997</v>
      </c>
      <c r="AD293" s="152">
        <v>1.9390000000000001</v>
      </c>
      <c r="AE293" s="152">
        <v>3.03</v>
      </c>
      <c r="AF293" s="152">
        <v>3.3359999999999999</v>
      </c>
      <c r="AG293" s="152">
        <v>3.43</v>
      </c>
      <c r="AH293" s="152">
        <v>4.141</v>
      </c>
      <c r="AI293" s="152">
        <v>3.6309999999999998</v>
      </c>
      <c r="AJ293" s="152">
        <v>3.2949999999999999</v>
      </c>
      <c r="AK293" s="152">
        <v>4.0140000000000002</v>
      </c>
      <c r="AL293" s="152">
        <f t="shared" si="55"/>
        <v>4.6100201107021963</v>
      </c>
      <c r="AM293" s="152">
        <f t="shared" si="56"/>
        <v>2.5445257341964114</v>
      </c>
      <c r="AN293" s="152">
        <v>3.6902104446939248</v>
      </c>
      <c r="AO293" s="152">
        <v>3.5147474217181078</v>
      </c>
      <c r="AP293" s="152">
        <f t="shared" si="63"/>
        <v>7.1761999999999997</v>
      </c>
      <c r="AQ293" s="152"/>
      <c r="AR293" s="152"/>
      <c r="AS293" s="153">
        <f t="shared" si="57"/>
        <v>277</v>
      </c>
      <c r="AT293" s="153">
        <f t="shared" si="58"/>
        <v>1</v>
      </c>
      <c r="AU293" s="153">
        <f t="shared" si="59"/>
        <v>0</v>
      </c>
      <c r="AV293" s="153">
        <f t="shared" si="60"/>
        <v>0</v>
      </c>
      <c r="BA293">
        <f t="shared" si="61"/>
        <v>4</v>
      </c>
    </row>
    <row r="294" spans="2:53" x14ac:dyDescent="0.25">
      <c r="B294" s="155">
        <f t="shared" si="64"/>
        <v>43013.999305555553</v>
      </c>
      <c r="C294" s="155">
        <f t="shared" si="62"/>
        <v>43013.999305555553</v>
      </c>
      <c r="D294" s="152">
        <f t="shared" si="52"/>
        <v>3.3359999999999999</v>
      </c>
      <c r="E294" s="152"/>
      <c r="F294" s="152"/>
      <c r="G294" s="152"/>
      <c r="H294" s="152" t="e">
        <f t="shared" si="53"/>
        <v>#N/A</v>
      </c>
      <c r="I294" s="152"/>
      <c r="J294" s="152" t="e">
        <f t="shared" si="54"/>
        <v>#N/A</v>
      </c>
      <c r="K294" s="152"/>
      <c r="L294" s="152"/>
      <c r="M294" s="152"/>
      <c r="N294" s="152"/>
      <c r="O294" s="152"/>
      <c r="P294" s="152"/>
      <c r="Q294" s="152"/>
      <c r="R294" s="152"/>
      <c r="S294" s="152"/>
      <c r="T294" s="153" cm="1">
        <f t="array" ref="T294">MATCH(1,(TDU_Info!$C$5:$C$111=$T$6)*(TDU_Info!$B$5:$B$111&lt;=$B294),0)</f>
        <v>102</v>
      </c>
      <c r="U294" s="152">
        <f>100*(INDEX(TDU_Info!$E$5:$E$111,$T294)/T$11+INDEX(TDU_Info!$F$5:$F$111,$T294))</f>
        <v>3.9138000000000006</v>
      </c>
      <c r="V294" s="152">
        <v>1.9790000000000001</v>
      </c>
      <c r="W294" s="152">
        <v>3.2810000000000001</v>
      </c>
      <c r="X294" s="152">
        <v>3.0739999999999998</v>
      </c>
      <c r="Y294" s="152">
        <v>3.43</v>
      </c>
      <c r="Z294" s="152">
        <v>4.1820000000000004</v>
      </c>
      <c r="AA294" s="152">
        <v>3.8849999999999998</v>
      </c>
      <c r="AB294" s="152">
        <v>3.0219999999999998</v>
      </c>
      <c r="AC294" s="152">
        <v>4.0389999999999997</v>
      </c>
      <c r="AD294" s="152">
        <v>1.9390000000000001</v>
      </c>
      <c r="AE294" s="152">
        <v>3.03</v>
      </c>
      <c r="AF294" s="152">
        <v>3.3359999999999999</v>
      </c>
      <c r="AG294" s="152">
        <v>3.43</v>
      </c>
      <c r="AH294" s="152">
        <v>4.141</v>
      </c>
      <c r="AI294" s="152">
        <v>3.6309999999999998</v>
      </c>
      <c r="AJ294" s="152">
        <v>3.2949999999999999</v>
      </c>
      <c r="AK294" s="152">
        <v>4.0140000000000002</v>
      </c>
      <c r="AL294" s="152">
        <f t="shared" si="55"/>
        <v>4.6100201107021963</v>
      </c>
      <c r="AM294" s="152">
        <f t="shared" si="56"/>
        <v>2.5445257341964114</v>
      </c>
      <c r="AN294" s="152">
        <v>3.7416483183098834</v>
      </c>
      <c r="AO294" s="152">
        <v>3.5529843951380298</v>
      </c>
      <c r="AP294" s="152">
        <f t="shared" si="63"/>
        <v>7.1761999999999997</v>
      </c>
      <c r="AQ294" s="152"/>
      <c r="AR294" s="152"/>
      <c r="AS294" s="153">
        <f t="shared" si="57"/>
        <v>278</v>
      </c>
      <c r="AT294" s="153">
        <f t="shared" si="58"/>
        <v>1</v>
      </c>
      <c r="AU294" s="153">
        <f t="shared" si="59"/>
        <v>0</v>
      </c>
      <c r="AV294" s="153">
        <f t="shared" si="60"/>
        <v>0</v>
      </c>
      <c r="BA294">
        <f t="shared" si="61"/>
        <v>5</v>
      </c>
    </row>
    <row r="295" spans="2:53" x14ac:dyDescent="0.25">
      <c r="B295" s="155">
        <f t="shared" si="64"/>
        <v>43014.999305555553</v>
      </c>
      <c r="C295" s="155">
        <f t="shared" si="62"/>
        <v>43014.999305555553</v>
      </c>
      <c r="D295" s="152">
        <f t="shared" si="52"/>
        <v>3.3359999999999999</v>
      </c>
      <c r="E295" s="152"/>
      <c r="F295" s="152"/>
      <c r="G295" s="152"/>
      <c r="H295" s="152" t="e">
        <f t="shared" si="53"/>
        <v>#N/A</v>
      </c>
      <c r="I295" s="152"/>
      <c r="J295" s="152" t="e">
        <f t="shared" si="54"/>
        <v>#N/A</v>
      </c>
      <c r="K295" s="152"/>
      <c r="L295" s="152"/>
      <c r="M295" s="152"/>
      <c r="N295" s="152"/>
      <c r="O295" s="152"/>
      <c r="P295" s="152"/>
      <c r="Q295" s="152"/>
      <c r="R295" s="152"/>
      <c r="S295" s="152"/>
      <c r="T295" s="153" cm="1">
        <f t="array" ref="T295">MATCH(1,(TDU_Info!$C$5:$C$111=$T$6)*(TDU_Info!$B$5:$B$111&lt;=$B295),0)</f>
        <v>102</v>
      </c>
      <c r="U295" s="152">
        <f>100*(INDEX(TDU_Info!$E$5:$E$111,$T295)/T$11+INDEX(TDU_Info!$F$5:$F$111,$T295))</f>
        <v>3.9138000000000006</v>
      </c>
      <c r="V295" s="152">
        <v>1.9790000000000001</v>
      </c>
      <c r="W295" s="152">
        <v>3.2810000000000001</v>
      </c>
      <c r="X295" s="152">
        <v>3.0739999999999998</v>
      </c>
      <c r="Y295" s="152">
        <v>3.43</v>
      </c>
      <c r="Z295" s="152">
        <v>4.1820000000000004</v>
      </c>
      <c r="AA295" s="152">
        <v>3.8849999999999998</v>
      </c>
      <c r="AB295" s="152">
        <v>3.0219999999999998</v>
      </c>
      <c r="AC295" s="152">
        <v>4.0389999999999997</v>
      </c>
      <c r="AD295" s="152">
        <v>1.9390000000000001</v>
      </c>
      <c r="AE295" s="152">
        <v>3.2410000000000001</v>
      </c>
      <c r="AF295" s="152">
        <v>3.3359999999999999</v>
      </c>
      <c r="AG295" s="152">
        <v>3.43</v>
      </c>
      <c r="AH295" s="152">
        <v>4.141</v>
      </c>
      <c r="AI295" s="152">
        <v>3.8420000000000001</v>
      </c>
      <c r="AJ295" s="152">
        <v>3.2949999999999999</v>
      </c>
      <c r="AK295" s="152">
        <v>4.0140000000000002</v>
      </c>
      <c r="AL295" s="152">
        <f t="shared" si="55"/>
        <v>4.6100201107021963</v>
      </c>
      <c r="AM295" s="152">
        <f t="shared" si="56"/>
        <v>2.5445257341964114</v>
      </c>
      <c r="AN295" s="152">
        <v>3.7464302980421054</v>
      </c>
      <c r="AO295" s="152">
        <v>3.5583880599336704</v>
      </c>
      <c r="AP295" s="152">
        <f t="shared" si="63"/>
        <v>7.1761999999999997</v>
      </c>
      <c r="AQ295" s="152"/>
      <c r="AR295" s="152"/>
      <c r="AS295" s="153">
        <f t="shared" si="57"/>
        <v>279</v>
      </c>
      <c r="AT295" s="153">
        <f t="shared" si="58"/>
        <v>1</v>
      </c>
      <c r="AU295" s="153">
        <f t="shared" si="59"/>
        <v>0</v>
      </c>
      <c r="AV295" s="153">
        <f t="shared" si="60"/>
        <v>0</v>
      </c>
      <c r="BA295">
        <f t="shared" si="61"/>
        <v>6</v>
      </c>
    </row>
    <row r="296" spans="2:53" x14ac:dyDescent="0.25">
      <c r="B296" s="155">
        <f t="shared" si="64"/>
        <v>43015.999305555553</v>
      </c>
      <c r="C296" s="155">
        <f t="shared" si="62"/>
        <v>43015.999305555553</v>
      </c>
      <c r="D296" s="152">
        <f t="shared" si="52"/>
        <v>3.3359999999999999</v>
      </c>
      <c r="E296" s="152"/>
      <c r="F296" s="152"/>
      <c r="G296" s="152"/>
      <c r="H296" s="152" t="e">
        <f t="shared" si="53"/>
        <v>#N/A</v>
      </c>
      <c r="I296" s="152"/>
      <c r="J296" s="152" t="e">
        <f t="shared" si="54"/>
        <v>#N/A</v>
      </c>
      <c r="K296" s="152"/>
      <c r="L296" s="152"/>
      <c r="M296" s="152"/>
      <c r="N296" s="152"/>
      <c r="O296" s="152"/>
      <c r="P296" s="152"/>
      <c r="Q296" s="152"/>
      <c r="R296" s="152"/>
      <c r="S296" s="152"/>
      <c r="T296" s="153" cm="1">
        <f t="array" ref="T296">MATCH(1,(TDU_Info!$C$5:$C$111=$T$6)*(TDU_Info!$B$5:$B$111&lt;=$B296),0)</f>
        <v>102</v>
      </c>
      <c r="U296" s="152">
        <f>100*(INDEX(TDU_Info!$E$5:$E$111,$T296)/T$11+INDEX(TDU_Info!$F$5:$F$111,$T296))</f>
        <v>3.9138000000000006</v>
      </c>
      <c r="V296" s="152">
        <v>1.9790000000000001</v>
      </c>
      <c r="W296" s="152">
        <v>3.2810000000000001</v>
      </c>
      <c r="X296" s="152">
        <v>3.0739999999999998</v>
      </c>
      <c r="Y296" s="152">
        <v>3.43</v>
      </c>
      <c r="Z296" s="152">
        <v>4.1820000000000004</v>
      </c>
      <c r="AA296" s="152">
        <v>3.8849999999999998</v>
      </c>
      <c r="AB296" s="152">
        <v>3.0219999999999998</v>
      </c>
      <c r="AC296" s="152">
        <v>4.0389999999999997</v>
      </c>
      <c r="AD296" s="152">
        <v>1.9390000000000001</v>
      </c>
      <c r="AE296" s="152">
        <v>3.2410000000000001</v>
      </c>
      <c r="AF296" s="152">
        <v>3.3359999999999999</v>
      </c>
      <c r="AG296" s="152">
        <v>3.43</v>
      </c>
      <c r="AH296" s="152">
        <v>4.141</v>
      </c>
      <c r="AI296" s="152">
        <v>3.8420000000000001</v>
      </c>
      <c r="AJ296" s="152">
        <v>3.2949999999999999</v>
      </c>
      <c r="AK296" s="152">
        <v>4.0140000000000002</v>
      </c>
      <c r="AL296" s="152">
        <f t="shared" si="55"/>
        <v>4.6100201107021963</v>
      </c>
      <c r="AM296" s="152">
        <f t="shared" si="56"/>
        <v>2.5445257341964114</v>
      </c>
      <c r="AN296" s="152">
        <v>3.7576827110336821</v>
      </c>
      <c r="AO296" s="152">
        <v>3.5692045590133032</v>
      </c>
      <c r="AP296" s="152">
        <f t="shared" si="63"/>
        <v>7.1761999999999997</v>
      </c>
      <c r="AQ296" s="152"/>
      <c r="AR296" s="152"/>
      <c r="AS296" s="153">
        <f t="shared" si="57"/>
        <v>280</v>
      </c>
      <c r="AT296" s="153">
        <f t="shared" si="58"/>
        <v>1</v>
      </c>
      <c r="AU296" s="153">
        <f t="shared" si="59"/>
        <v>0</v>
      </c>
      <c r="AV296" s="153">
        <f t="shared" si="60"/>
        <v>0</v>
      </c>
      <c r="BA296">
        <f t="shared" si="61"/>
        <v>7</v>
      </c>
    </row>
    <row r="297" spans="2:53" x14ac:dyDescent="0.25">
      <c r="B297" s="155">
        <f t="shared" si="64"/>
        <v>43016.999305555553</v>
      </c>
      <c r="C297" s="155">
        <f t="shared" si="62"/>
        <v>43016.999305555553</v>
      </c>
      <c r="D297" s="152">
        <f t="shared" si="52"/>
        <v>3.3359999999999999</v>
      </c>
      <c r="E297" s="152"/>
      <c r="F297" s="152"/>
      <c r="G297" s="152"/>
      <c r="H297" s="152" t="e">
        <f t="shared" si="53"/>
        <v>#N/A</v>
      </c>
      <c r="I297" s="152"/>
      <c r="J297" s="152" t="e">
        <f t="shared" si="54"/>
        <v>#N/A</v>
      </c>
      <c r="K297" s="152"/>
      <c r="L297" s="152"/>
      <c r="M297" s="152"/>
      <c r="N297" s="152"/>
      <c r="O297" s="152"/>
      <c r="P297" s="152"/>
      <c r="Q297" s="152"/>
      <c r="R297" s="152"/>
      <c r="S297" s="152"/>
      <c r="T297" s="153" cm="1">
        <f t="array" ref="T297">MATCH(1,(TDU_Info!$C$5:$C$111=$T$6)*(TDU_Info!$B$5:$B$111&lt;=$B297),0)</f>
        <v>102</v>
      </c>
      <c r="U297" s="152">
        <f>100*(INDEX(TDU_Info!$E$5:$E$111,$T297)/T$11+INDEX(TDU_Info!$F$5:$F$111,$T297))</f>
        <v>3.9138000000000006</v>
      </c>
      <c r="V297" s="152">
        <v>1.9790000000000001</v>
      </c>
      <c r="W297" s="152">
        <v>3.2810000000000001</v>
      </c>
      <c r="X297" s="152">
        <v>3.0739999999999998</v>
      </c>
      <c r="Y297" s="152">
        <v>3.43</v>
      </c>
      <c r="Z297" s="152">
        <v>4.1820000000000004</v>
      </c>
      <c r="AA297" s="152">
        <v>3.8849999999999998</v>
      </c>
      <c r="AB297" s="152">
        <v>3.0219999999999998</v>
      </c>
      <c r="AC297" s="152">
        <v>4.0389999999999997</v>
      </c>
      <c r="AD297" s="152">
        <v>1.9390000000000001</v>
      </c>
      <c r="AE297" s="152">
        <v>3.2410000000000001</v>
      </c>
      <c r="AF297" s="152">
        <v>3.3359999999999999</v>
      </c>
      <c r="AG297" s="152">
        <v>3.43</v>
      </c>
      <c r="AH297" s="152">
        <v>4.141</v>
      </c>
      <c r="AI297" s="152">
        <v>3.8420000000000001</v>
      </c>
      <c r="AJ297" s="152">
        <v>3.2949999999999999</v>
      </c>
      <c r="AK297" s="152">
        <v>4.0140000000000002</v>
      </c>
      <c r="AL297" s="152">
        <f t="shared" si="55"/>
        <v>4.6100201107021963</v>
      </c>
      <c r="AM297" s="152">
        <f t="shared" si="56"/>
        <v>2.5445257341964114</v>
      </c>
      <c r="AN297" s="152">
        <v>3.7490270706256301</v>
      </c>
      <c r="AO297" s="152">
        <v>3.5664064081993851</v>
      </c>
      <c r="AP297" s="152">
        <f t="shared" si="63"/>
        <v>7.1761999999999997</v>
      </c>
      <c r="AQ297" s="152"/>
      <c r="AR297" s="152"/>
      <c r="AS297" s="153">
        <f t="shared" si="57"/>
        <v>281</v>
      </c>
      <c r="AT297" s="153">
        <f t="shared" si="58"/>
        <v>1</v>
      </c>
      <c r="AU297" s="153">
        <f t="shared" si="59"/>
        <v>0</v>
      </c>
      <c r="AV297" s="153">
        <f t="shared" si="60"/>
        <v>0</v>
      </c>
      <c r="BA297">
        <f t="shared" si="61"/>
        <v>8</v>
      </c>
    </row>
    <row r="298" spans="2:53" x14ac:dyDescent="0.25">
      <c r="B298" s="155">
        <f t="shared" si="64"/>
        <v>43017.999305555553</v>
      </c>
      <c r="C298" s="155">
        <f t="shared" si="62"/>
        <v>43017.999305555553</v>
      </c>
      <c r="D298" s="152">
        <f t="shared" si="52"/>
        <v>3.3359999999999999</v>
      </c>
      <c r="E298" s="152"/>
      <c r="F298" s="152"/>
      <c r="G298" s="152"/>
      <c r="H298" s="152" t="e">
        <f t="shared" si="53"/>
        <v>#N/A</v>
      </c>
      <c r="I298" s="152"/>
      <c r="J298" s="152" t="e">
        <f t="shared" si="54"/>
        <v>#N/A</v>
      </c>
      <c r="K298" s="152"/>
      <c r="L298" s="152"/>
      <c r="M298" s="152"/>
      <c r="N298" s="152"/>
      <c r="O298" s="152"/>
      <c r="P298" s="152"/>
      <c r="Q298" s="152"/>
      <c r="R298" s="152"/>
      <c r="S298" s="152"/>
      <c r="T298" s="153" cm="1">
        <f t="array" ref="T298">MATCH(1,(TDU_Info!$C$5:$C$111=$T$6)*(TDU_Info!$B$5:$B$111&lt;=$B298),0)</f>
        <v>102</v>
      </c>
      <c r="U298" s="152">
        <f>100*(INDEX(TDU_Info!$E$5:$E$111,$T298)/T$11+INDEX(TDU_Info!$F$5:$F$111,$T298))</f>
        <v>3.9138000000000006</v>
      </c>
      <c r="V298" s="152">
        <v>1.9790000000000001</v>
      </c>
      <c r="W298" s="152">
        <v>3.2810000000000001</v>
      </c>
      <c r="X298" s="152">
        <v>3.0739999999999998</v>
      </c>
      <c r="Y298" s="152">
        <v>3.43</v>
      </c>
      <c r="Z298" s="152">
        <v>4.1820000000000004</v>
      </c>
      <c r="AA298" s="152">
        <v>3.8849999999999998</v>
      </c>
      <c r="AB298" s="152">
        <v>3.0219999999999998</v>
      </c>
      <c r="AC298" s="152">
        <v>4.0389999999999997</v>
      </c>
      <c r="AD298" s="152">
        <v>1.9390000000000001</v>
      </c>
      <c r="AE298" s="152">
        <v>3.2410000000000001</v>
      </c>
      <c r="AF298" s="152">
        <v>3.3359999999999999</v>
      </c>
      <c r="AG298" s="152">
        <v>3.43</v>
      </c>
      <c r="AH298" s="152">
        <v>4.141</v>
      </c>
      <c r="AI298" s="152">
        <v>3.8420000000000001</v>
      </c>
      <c r="AJ298" s="152">
        <v>3.2949999999999999</v>
      </c>
      <c r="AK298" s="152">
        <v>4.0140000000000002</v>
      </c>
      <c r="AL298" s="152">
        <f t="shared" si="55"/>
        <v>4.6100201107021963</v>
      </c>
      <c r="AM298" s="152">
        <f t="shared" si="56"/>
        <v>2.5445257341964114</v>
      </c>
      <c r="AN298" s="152">
        <v>3.731751536382454</v>
      </c>
      <c r="AO298" s="152">
        <v>3.5681453937942775</v>
      </c>
      <c r="AP298" s="152">
        <f t="shared" si="63"/>
        <v>7.1761999999999997</v>
      </c>
      <c r="AQ298" s="152"/>
      <c r="AR298" s="152"/>
      <c r="AS298" s="153">
        <f t="shared" si="57"/>
        <v>282</v>
      </c>
      <c r="AT298" s="153">
        <f t="shared" si="58"/>
        <v>1</v>
      </c>
      <c r="AU298" s="153">
        <f t="shared" si="59"/>
        <v>0</v>
      </c>
      <c r="AV298" s="153">
        <f t="shared" si="60"/>
        <v>0</v>
      </c>
      <c r="BA298">
        <f t="shared" si="61"/>
        <v>9</v>
      </c>
    </row>
    <row r="299" spans="2:53" x14ac:dyDescent="0.25">
      <c r="B299" s="155">
        <f t="shared" si="64"/>
        <v>43018.999305555553</v>
      </c>
      <c r="C299" s="155">
        <f t="shared" si="62"/>
        <v>43018.999305555553</v>
      </c>
      <c r="D299" s="152">
        <f t="shared" si="52"/>
        <v>3.3359999999999999</v>
      </c>
      <c r="E299" s="152"/>
      <c r="F299" s="152"/>
      <c r="G299" s="152"/>
      <c r="H299" s="152" t="e">
        <f t="shared" si="53"/>
        <v>#N/A</v>
      </c>
      <c r="I299" s="152"/>
      <c r="J299" s="152" t="e">
        <f t="shared" si="54"/>
        <v>#N/A</v>
      </c>
      <c r="K299" s="152"/>
      <c r="L299" s="152"/>
      <c r="M299" s="152"/>
      <c r="N299" s="152"/>
      <c r="O299" s="152"/>
      <c r="P299" s="152"/>
      <c r="Q299" s="152"/>
      <c r="R299" s="152"/>
      <c r="S299" s="152"/>
      <c r="T299" s="153" cm="1">
        <f t="array" ref="T299">MATCH(1,(TDU_Info!$C$5:$C$111=$T$6)*(TDU_Info!$B$5:$B$111&lt;=$B299),0)</f>
        <v>102</v>
      </c>
      <c r="U299" s="152">
        <f>100*(INDEX(TDU_Info!$E$5:$E$111,$T299)/T$11+INDEX(TDU_Info!$F$5:$F$111,$T299))</f>
        <v>3.9138000000000006</v>
      </c>
      <c r="V299" s="152">
        <v>1.9790000000000001</v>
      </c>
      <c r="W299" s="152">
        <v>3.2810000000000001</v>
      </c>
      <c r="X299" s="152">
        <v>3.0739999999999998</v>
      </c>
      <c r="Y299" s="152">
        <v>3.43</v>
      </c>
      <c r="Z299" s="152">
        <v>4.1820000000000004</v>
      </c>
      <c r="AA299" s="152">
        <v>3.8849999999999998</v>
      </c>
      <c r="AB299" s="152">
        <v>3.0219999999999998</v>
      </c>
      <c r="AC299" s="152">
        <v>4.0389999999999997</v>
      </c>
      <c r="AD299" s="152">
        <v>1.9390000000000001</v>
      </c>
      <c r="AE299" s="152">
        <v>3.2410000000000001</v>
      </c>
      <c r="AF299" s="152">
        <v>3.3359999999999999</v>
      </c>
      <c r="AG299" s="152">
        <v>3.43</v>
      </c>
      <c r="AH299" s="152">
        <v>4.141</v>
      </c>
      <c r="AI299" s="152">
        <v>3.8420000000000001</v>
      </c>
      <c r="AJ299" s="152">
        <v>3.2949999999999999</v>
      </c>
      <c r="AK299" s="152">
        <v>4.0140000000000002</v>
      </c>
      <c r="AL299" s="152">
        <f t="shared" si="55"/>
        <v>4.6100201107021963</v>
      </c>
      <c r="AM299" s="152">
        <f t="shared" si="56"/>
        <v>2.5445257341964114</v>
      </c>
      <c r="AN299" s="152">
        <v>3.6200720559768418</v>
      </c>
      <c r="AO299" s="152">
        <v>3.5628371250388384</v>
      </c>
      <c r="AP299" s="152">
        <f t="shared" si="63"/>
        <v>7.1761999999999997</v>
      </c>
      <c r="AQ299" s="152"/>
      <c r="AR299" s="152"/>
      <c r="AS299" s="153">
        <f t="shared" si="57"/>
        <v>283</v>
      </c>
      <c r="AT299" s="153">
        <f t="shared" si="58"/>
        <v>1</v>
      </c>
      <c r="AU299" s="153">
        <f t="shared" si="59"/>
        <v>0</v>
      </c>
      <c r="AV299" s="153">
        <f t="shared" si="60"/>
        <v>0</v>
      </c>
      <c r="BA299">
        <f t="shared" si="61"/>
        <v>10</v>
      </c>
    </row>
    <row r="300" spans="2:53" x14ac:dyDescent="0.25">
      <c r="B300" s="155">
        <f t="shared" si="64"/>
        <v>43019.999305555553</v>
      </c>
      <c r="C300" s="155">
        <f t="shared" si="62"/>
        <v>43019.999305555553</v>
      </c>
      <c r="D300" s="152">
        <f t="shared" si="52"/>
        <v>3.3359999999999999</v>
      </c>
      <c r="E300" s="152"/>
      <c r="F300" s="152"/>
      <c r="G300" s="152"/>
      <c r="H300" s="152" t="e">
        <f t="shared" si="53"/>
        <v>#N/A</v>
      </c>
      <c r="I300" s="152"/>
      <c r="J300" s="152" t="e">
        <f t="shared" si="54"/>
        <v>#N/A</v>
      </c>
      <c r="K300" s="152"/>
      <c r="L300" s="152"/>
      <c r="M300" s="152"/>
      <c r="N300" s="152"/>
      <c r="O300" s="152"/>
      <c r="P300" s="152"/>
      <c r="Q300" s="152"/>
      <c r="R300" s="152"/>
      <c r="S300" s="152"/>
      <c r="T300" s="153" cm="1">
        <f t="array" ref="T300">MATCH(1,(TDU_Info!$C$5:$C$111=$T$6)*(TDU_Info!$B$5:$B$111&lt;=$B300),0)</f>
        <v>102</v>
      </c>
      <c r="U300" s="152">
        <f>100*(INDEX(TDU_Info!$E$5:$E$111,$T300)/T$11+INDEX(TDU_Info!$F$5:$F$111,$T300))</f>
        <v>3.9138000000000006</v>
      </c>
      <c r="V300" s="152">
        <v>1.9790000000000001</v>
      </c>
      <c r="W300" s="152">
        <v>3.2810000000000001</v>
      </c>
      <c r="X300" s="152">
        <v>3.0739999999999998</v>
      </c>
      <c r="Y300" s="152">
        <v>3.43</v>
      </c>
      <c r="Z300" s="152">
        <v>4.1820000000000004</v>
      </c>
      <c r="AA300" s="152">
        <v>3.8849999999999998</v>
      </c>
      <c r="AB300" s="152">
        <v>3.0219999999999998</v>
      </c>
      <c r="AC300" s="152">
        <v>4.0389999999999997</v>
      </c>
      <c r="AD300" s="152">
        <v>1.9390000000000001</v>
      </c>
      <c r="AE300" s="152">
        <v>3.2410000000000001</v>
      </c>
      <c r="AF300" s="152">
        <v>3.3359999999999999</v>
      </c>
      <c r="AG300" s="152">
        <v>3.43</v>
      </c>
      <c r="AH300" s="152">
        <v>4.141</v>
      </c>
      <c r="AI300" s="152">
        <v>3.8420000000000001</v>
      </c>
      <c r="AJ300" s="152">
        <v>3.2949999999999999</v>
      </c>
      <c r="AK300" s="152">
        <v>4.0140000000000002</v>
      </c>
      <c r="AL300" s="152">
        <f t="shared" si="55"/>
        <v>4.6100201107021963</v>
      </c>
      <c r="AM300" s="152">
        <f t="shared" si="56"/>
        <v>2.5445257341964114</v>
      </c>
      <c r="AN300" s="152">
        <v>3.6219737074864837</v>
      </c>
      <c r="AO300" s="152">
        <v>3.5640690252654936</v>
      </c>
      <c r="AP300" s="152">
        <f t="shared" si="63"/>
        <v>7.1761999999999997</v>
      </c>
      <c r="AQ300" s="152"/>
      <c r="AR300" s="152"/>
      <c r="AS300" s="153">
        <f t="shared" si="57"/>
        <v>284</v>
      </c>
      <c r="AT300" s="153">
        <f t="shared" si="58"/>
        <v>1</v>
      </c>
      <c r="AU300" s="153">
        <f t="shared" si="59"/>
        <v>0</v>
      </c>
      <c r="AV300" s="153">
        <f t="shared" si="60"/>
        <v>0</v>
      </c>
      <c r="BA300">
        <f t="shared" si="61"/>
        <v>11</v>
      </c>
    </row>
    <row r="301" spans="2:53" x14ac:dyDescent="0.25">
      <c r="B301" s="155">
        <f t="shared" si="64"/>
        <v>43020.999305555553</v>
      </c>
      <c r="C301" s="155">
        <f t="shared" si="62"/>
        <v>43020.999305555553</v>
      </c>
      <c r="D301" s="152">
        <f t="shared" si="52"/>
        <v>3.3359999999999999</v>
      </c>
      <c r="E301" s="152"/>
      <c r="F301" s="152"/>
      <c r="G301" s="152"/>
      <c r="H301" s="152" t="e">
        <f t="shared" si="53"/>
        <v>#N/A</v>
      </c>
      <c r="I301" s="152"/>
      <c r="J301" s="152" t="e">
        <f t="shared" si="54"/>
        <v>#N/A</v>
      </c>
      <c r="K301" s="152"/>
      <c r="L301" s="152"/>
      <c r="M301" s="152"/>
      <c r="N301" s="152"/>
      <c r="O301" s="152"/>
      <c r="P301" s="152"/>
      <c r="Q301" s="152"/>
      <c r="R301" s="152"/>
      <c r="S301" s="152"/>
      <c r="T301" s="153" cm="1">
        <f t="array" ref="T301">MATCH(1,(TDU_Info!$C$5:$C$111=$T$6)*(TDU_Info!$B$5:$B$111&lt;=$B301),0)</f>
        <v>102</v>
      </c>
      <c r="U301" s="152">
        <f>100*(INDEX(TDU_Info!$E$5:$E$111,$T301)/T$11+INDEX(TDU_Info!$F$5:$F$111,$T301))</f>
        <v>3.9138000000000006</v>
      </c>
      <c r="V301" s="152">
        <v>1.9790000000000001</v>
      </c>
      <c r="W301" s="152">
        <v>3.2810000000000001</v>
      </c>
      <c r="X301" s="152">
        <v>3.0739999999999998</v>
      </c>
      <c r="Y301" s="152">
        <v>3.43</v>
      </c>
      <c r="Z301" s="152">
        <v>4.1820000000000004</v>
      </c>
      <c r="AA301" s="152">
        <v>3.8849999999999998</v>
      </c>
      <c r="AB301" s="152">
        <v>3.0219999999999998</v>
      </c>
      <c r="AC301" s="152">
        <v>4.0389999999999997</v>
      </c>
      <c r="AD301" s="152">
        <v>1.9390000000000001</v>
      </c>
      <c r="AE301" s="152">
        <v>3.2410000000000001</v>
      </c>
      <c r="AF301" s="152">
        <v>3.3359999999999999</v>
      </c>
      <c r="AG301" s="152">
        <v>3.43</v>
      </c>
      <c r="AH301" s="152">
        <v>4.141</v>
      </c>
      <c r="AI301" s="152">
        <v>3.8420000000000001</v>
      </c>
      <c r="AJ301" s="152">
        <v>3.2949999999999999</v>
      </c>
      <c r="AK301" s="152">
        <v>4.0140000000000002</v>
      </c>
      <c r="AL301" s="152">
        <f t="shared" si="55"/>
        <v>4.6100201107021963</v>
      </c>
      <c r="AM301" s="152">
        <f t="shared" si="56"/>
        <v>2.5445257341964114</v>
      </c>
      <c r="AN301" s="152">
        <v>3.6236766613662166</v>
      </c>
      <c r="AO301" s="152">
        <v>3.5658137773801135</v>
      </c>
      <c r="AP301" s="152">
        <f t="shared" si="63"/>
        <v>7.1761999999999997</v>
      </c>
      <c r="AQ301" s="152"/>
      <c r="AR301" s="152"/>
      <c r="AS301" s="153">
        <f t="shared" si="57"/>
        <v>285</v>
      </c>
      <c r="AT301" s="153">
        <f t="shared" si="58"/>
        <v>1</v>
      </c>
      <c r="AU301" s="153">
        <f t="shared" si="59"/>
        <v>0</v>
      </c>
      <c r="AV301" s="153">
        <f t="shared" si="60"/>
        <v>0</v>
      </c>
      <c r="BA301">
        <f t="shared" si="61"/>
        <v>12</v>
      </c>
    </row>
    <row r="302" spans="2:53" x14ac:dyDescent="0.25">
      <c r="B302" s="155">
        <f t="shared" si="64"/>
        <v>43021.999305555553</v>
      </c>
      <c r="C302" s="155">
        <f t="shared" si="62"/>
        <v>43021.999305555553</v>
      </c>
      <c r="D302" s="152">
        <f t="shared" si="52"/>
        <v>3.3359999999999999</v>
      </c>
      <c r="E302" s="152"/>
      <c r="F302" s="152"/>
      <c r="G302" s="152"/>
      <c r="H302" s="152" t="e">
        <f t="shared" si="53"/>
        <v>#N/A</v>
      </c>
      <c r="I302" s="152"/>
      <c r="J302" s="152" t="e">
        <f t="shared" si="54"/>
        <v>#N/A</v>
      </c>
      <c r="K302" s="152"/>
      <c r="L302" s="152"/>
      <c r="M302" s="152"/>
      <c r="N302" s="152"/>
      <c r="O302" s="152"/>
      <c r="P302" s="152"/>
      <c r="Q302" s="152"/>
      <c r="R302" s="152"/>
      <c r="S302" s="152"/>
      <c r="T302" s="153" cm="1">
        <f t="array" ref="T302">MATCH(1,(TDU_Info!$C$5:$C$111=$T$6)*(TDU_Info!$B$5:$B$111&lt;=$B302),0)</f>
        <v>102</v>
      </c>
      <c r="U302" s="152">
        <f>100*(INDEX(TDU_Info!$E$5:$E$111,$T302)/T$11+INDEX(TDU_Info!$F$5:$F$111,$T302))</f>
        <v>3.9138000000000006</v>
      </c>
      <c r="V302" s="152">
        <v>1.9790000000000001</v>
      </c>
      <c r="W302" s="152">
        <v>3.2810000000000001</v>
      </c>
      <c r="X302" s="152">
        <v>3.0739999999999998</v>
      </c>
      <c r="Y302" s="152">
        <v>3.73</v>
      </c>
      <c r="Z302" s="152">
        <v>4.1820000000000004</v>
      </c>
      <c r="AA302" s="152">
        <v>3.8849999999999998</v>
      </c>
      <c r="AB302" s="152">
        <v>3.0219999999999998</v>
      </c>
      <c r="AC302" s="152">
        <v>4.16</v>
      </c>
      <c r="AD302" s="152">
        <v>1.9390000000000001</v>
      </c>
      <c r="AE302" s="152">
        <v>3.2410000000000001</v>
      </c>
      <c r="AF302" s="152">
        <v>3.3359999999999999</v>
      </c>
      <c r="AG302" s="152">
        <v>3.73</v>
      </c>
      <c r="AH302" s="152">
        <v>4.141</v>
      </c>
      <c r="AI302" s="152">
        <v>3.8420000000000001</v>
      </c>
      <c r="AJ302" s="152">
        <v>3.2949999999999999</v>
      </c>
      <c r="AK302" s="152">
        <v>4.0030000000000001</v>
      </c>
      <c r="AL302" s="152">
        <f t="shared" si="55"/>
        <v>4.6100201107021963</v>
      </c>
      <c r="AM302" s="152">
        <f t="shared" si="56"/>
        <v>2.5445257341964114</v>
      </c>
      <c r="AN302" s="152">
        <v>3.6291242292541526</v>
      </c>
      <c r="AO302" s="152">
        <v>3.5691978885667193</v>
      </c>
      <c r="AP302" s="152">
        <f t="shared" si="63"/>
        <v>7.1761999999999997</v>
      </c>
      <c r="AQ302" s="152"/>
      <c r="AR302" s="152"/>
      <c r="AS302" s="153">
        <f t="shared" si="57"/>
        <v>286</v>
      </c>
      <c r="AT302" s="153">
        <f t="shared" si="58"/>
        <v>1</v>
      </c>
      <c r="AU302" s="153">
        <f t="shared" si="59"/>
        <v>0</v>
      </c>
      <c r="AV302" s="153">
        <f t="shared" si="60"/>
        <v>0</v>
      </c>
      <c r="BA302">
        <f t="shared" si="61"/>
        <v>13</v>
      </c>
    </row>
    <row r="303" spans="2:53" x14ac:dyDescent="0.25">
      <c r="B303" s="155">
        <f t="shared" si="64"/>
        <v>43022.999305555553</v>
      </c>
      <c r="C303" s="155">
        <f t="shared" si="62"/>
        <v>43022.999305555553</v>
      </c>
      <c r="D303" s="152">
        <f t="shared" si="52"/>
        <v>3.3359999999999999</v>
      </c>
      <c r="E303" s="152"/>
      <c r="F303" s="152"/>
      <c r="G303" s="152"/>
      <c r="H303" s="152" t="e">
        <f t="shared" si="53"/>
        <v>#N/A</v>
      </c>
      <c r="I303" s="152"/>
      <c r="J303" s="152" t="e">
        <f t="shared" si="54"/>
        <v>#N/A</v>
      </c>
      <c r="K303" s="152"/>
      <c r="L303" s="152"/>
      <c r="M303" s="152"/>
      <c r="N303" s="152"/>
      <c r="O303" s="152"/>
      <c r="P303" s="152"/>
      <c r="Q303" s="152"/>
      <c r="R303" s="152"/>
      <c r="S303" s="152"/>
      <c r="T303" s="153" cm="1">
        <f t="array" ref="T303">MATCH(1,(TDU_Info!$C$5:$C$111=$T$6)*(TDU_Info!$B$5:$B$111&lt;=$B303),0)</f>
        <v>102</v>
      </c>
      <c r="U303" s="152">
        <f>100*(INDEX(TDU_Info!$E$5:$E$111,$T303)/T$11+INDEX(TDU_Info!$F$5:$F$111,$T303))</f>
        <v>3.9138000000000006</v>
      </c>
      <c r="V303" s="152">
        <v>1.9790000000000001</v>
      </c>
      <c r="W303" s="152">
        <v>3.2810000000000001</v>
      </c>
      <c r="X303" s="152">
        <v>3.0739999999999998</v>
      </c>
      <c r="Y303" s="152">
        <v>3.73</v>
      </c>
      <c r="Z303" s="152">
        <v>4.1820000000000004</v>
      </c>
      <c r="AA303" s="152">
        <v>3.8849999999999998</v>
      </c>
      <c r="AB303" s="152">
        <v>3.0219999999999998</v>
      </c>
      <c r="AC303" s="152">
        <v>4.16</v>
      </c>
      <c r="AD303" s="152">
        <v>1.9390000000000001</v>
      </c>
      <c r="AE303" s="152">
        <v>3.2410000000000001</v>
      </c>
      <c r="AF303" s="152">
        <v>3.3359999999999999</v>
      </c>
      <c r="AG303" s="152">
        <v>3.73</v>
      </c>
      <c r="AH303" s="152">
        <v>4.141</v>
      </c>
      <c r="AI303" s="152">
        <v>3.8420000000000001</v>
      </c>
      <c r="AJ303" s="152">
        <v>3.2949999999999999</v>
      </c>
      <c r="AK303" s="152">
        <v>4.0030000000000001</v>
      </c>
      <c r="AL303" s="152">
        <f t="shared" si="55"/>
        <v>4.6100201107021963</v>
      </c>
      <c r="AM303" s="152">
        <f t="shared" si="56"/>
        <v>2.5445257341964114</v>
      </c>
      <c r="AN303" s="152">
        <v>3.6388363392573728</v>
      </c>
      <c r="AO303" s="152">
        <v>3.5749398862138007</v>
      </c>
      <c r="AP303" s="152">
        <f t="shared" si="63"/>
        <v>7.1761999999999997</v>
      </c>
      <c r="AQ303" s="152"/>
      <c r="AR303" s="152"/>
      <c r="AS303" s="153">
        <f t="shared" si="57"/>
        <v>287</v>
      </c>
      <c r="AT303" s="153">
        <f t="shared" si="58"/>
        <v>1</v>
      </c>
      <c r="AU303" s="153">
        <f t="shared" si="59"/>
        <v>0</v>
      </c>
      <c r="AV303" s="153">
        <f t="shared" si="60"/>
        <v>0</v>
      </c>
      <c r="BA303">
        <f t="shared" si="61"/>
        <v>14</v>
      </c>
    </row>
    <row r="304" spans="2:53" x14ac:dyDescent="0.25">
      <c r="B304" s="155">
        <f t="shared" si="64"/>
        <v>43023.999305555553</v>
      </c>
      <c r="C304" s="155">
        <f t="shared" si="62"/>
        <v>43023.999305555553</v>
      </c>
      <c r="D304" s="152">
        <f t="shared" si="52"/>
        <v>3.3359999999999999</v>
      </c>
      <c r="E304" s="152"/>
      <c r="F304" s="152"/>
      <c r="G304" s="152"/>
      <c r="H304" s="152" t="e">
        <f t="shared" si="53"/>
        <v>#N/A</v>
      </c>
      <c r="I304" s="152"/>
      <c r="J304" s="152" t="e">
        <f t="shared" si="54"/>
        <v>#N/A</v>
      </c>
      <c r="K304" s="152"/>
      <c r="L304" s="152"/>
      <c r="M304" s="152"/>
      <c r="N304" s="152"/>
      <c r="O304" s="152"/>
      <c r="P304" s="152"/>
      <c r="Q304" s="152"/>
      <c r="R304" s="152"/>
      <c r="S304" s="152"/>
      <c r="T304" s="153" cm="1">
        <f t="array" ref="T304">MATCH(1,(TDU_Info!$C$5:$C$111=$T$6)*(TDU_Info!$B$5:$B$111&lt;=$B304),0)</f>
        <v>102</v>
      </c>
      <c r="U304" s="152">
        <f>100*(INDEX(TDU_Info!$E$5:$E$111,$T304)/T$11+INDEX(TDU_Info!$F$5:$F$111,$T304))</f>
        <v>3.9138000000000006</v>
      </c>
      <c r="V304" s="152">
        <v>1.9790000000000001</v>
      </c>
      <c r="W304" s="152">
        <v>3.2989999999999999</v>
      </c>
      <c r="X304" s="152">
        <v>3.0739999999999998</v>
      </c>
      <c r="Y304" s="152">
        <v>3.73</v>
      </c>
      <c r="Z304" s="152">
        <v>4.1820000000000004</v>
      </c>
      <c r="AA304" s="152">
        <v>3.903</v>
      </c>
      <c r="AB304" s="152">
        <v>2.726</v>
      </c>
      <c r="AC304" s="152">
        <v>4.16</v>
      </c>
      <c r="AD304" s="152">
        <v>1.9390000000000001</v>
      </c>
      <c r="AE304" s="152">
        <v>3.2490000000000001</v>
      </c>
      <c r="AF304" s="152">
        <v>3.3359999999999999</v>
      </c>
      <c r="AG304" s="152">
        <v>3.73</v>
      </c>
      <c r="AH304" s="152">
        <v>4.141</v>
      </c>
      <c r="AI304" s="152">
        <v>3.851</v>
      </c>
      <c r="AJ304" s="152">
        <v>2.9990000000000001</v>
      </c>
      <c r="AK304" s="152">
        <v>4.0030000000000001</v>
      </c>
      <c r="AL304" s="152">
        <f t="shared" si="55"/>
        <v>4.6100201107021963</v>
      </c>
      <c r="AM304" s="152">
        <f t="shared" si="56"/>
        <v>2.5445257341964114</v>
      </c>
      <c r="AN304" s="152">
        <v>3.6390851109995777</v>
      </c>
      <c r="AO304" s="152">
        <v>3.5767209518241909</v>
      </c>
      <c r="AP304" s="152">
        <f t="shared" si="63"/>
        <v>7.1761999999999997</v>
      </c>
      <c r="AQ304" s="152"/>
      <c r="AR304" s="152"/>
      <c r="AS304" s="153">
        <f t="shared" si="57"/>
        <v>288</v>
      </c>
      <c r="AT304" s="153">
        <f t="shared" si="58"/>
        <v>1</v>
      </c>
      <c r="AU304" s="153">
        <f t="shared" si="59"/>
        <v>0</v>
      </c>
      <c r="AV304" s="153">
        <f t="shared" si="60"/>
        <v>0</v>
      </c>
      <c r="BA304">
        <f t="shared" si="61"/>
        <v>15</v>
      </c>
    </row>
    <row r="305" spans="2:53" x14ac:dyDescent="0.25">
      <c r="B305" s="155">
        <f t="shared" si="64"/>
        <v>43024.999305555553</v>
      </c>
      <c r="C305" s="155">
        <f t="shared" si="62"/>
        <v>43024.999305555553</v>
      </c>
      <c r="D305" s="152">
        <f t="shared" si="52"/>
        <v>3.3359999999999999</v>
      </c>
      <c r="E305" s="152"/>
      <c r="F305" s="152"/>
      <c r="G305" s="152"/>
      <c r="H305" s="152" t="e">
        <f t="shared" si="53"/>
        <v>#N/A</v>
      </c>
      <c r="I305" s="152"/>
      <c r="J305" s="152" t="e">
        <f t="shared" si="54"/>
        <v>#N/A</v>
      </c>
      <c r="K305" s="152"/>
      <c r="L305" s="152"/>
      <c r="M305" s="152"/>
      <c r="N305" s="152"/>
      <c r="O305" s="152"/>
      <c r="P305" s="152"/>
      <c r="Q305" s="152"/>
      <c r="R305" s="152"/>
      <c r="S305" s="152"/>
      <c r="T305" s="153" cm="1">
        <f t="array" ref="T305">MATCH(1,(TDU_Info!$C$5:$C$111=$T$6)*(TDU_Info!$B$5:$B$111&lt;=$B305),0)</f>
        <v>102</v>
      </c>
      <c r="U305" s="152">
        <f>100*(INDEX(TDU_Info!$E$5:$E$111,$T305)/T$11+INDEX(TDU_Info!$F$5:$F$111,$T305))</f>
        <v>3.9138000000000006</v>
      </c>
      <c r="V305" s="152">
        <v>1.9790000000000001</v>
      </c>
      <c r="W305" s="152">
        <v>3.5510000000000002</v>
      </c>
      <c r="X305" s="152">
        <v>3.0739999999999998</v>
      </c>
      <c r="Y305" s="152">
        <v>3.73</v>
      </c>
      <c r="Z305" s="152">
        <v>4.1820000000000004</v>
      </c>
      <c r="AA305" s="152">
        <v>4.1420000000000003</v>
      </c>
      <c r="AB305" s="152">
        <v>2.726</v>
      </c>
      <c r="AC305" s="152">
        <v>4.16</v>
      </c>
      <c r="AD305" s="152">
        <v>1.9390000000000001</v>
      </c>
      <c r="AE305" s="152">
        <v>3.2949999999999999</v>
      </c>
      <c r="AF305" s="152">
        <v>3.3359999999999999</v>
      </c>
      <c r="AG305" s="152">
        <v>3.73</v>
      </c>
      <c r="AH305" s="152">
        <v>4.141</v>
      </c>
      <c r="AI305" s="152">
        <v>4.0839999999999996</v>
      </c>
      <c r="AJ305" s="152">
        <v>2.9990000000000001</v>
      </c>
      <c r="AK305" s="152">
        <v>4.0030000000000001</v>
      </c>
      <c r="AL305" s="152">
        <f t="shared" si="55"/>
        <v>4.6100201107021963</v>
      </c>
      <c r="AM305" s="152">
        <f t="shared" si="56"/>
        <v>2.5445257341964114</v>
      </c>
      <c r="AN305" s="152">
        <v>3.6389190239196449</v>
      </c>
      <c r="AO305" s="152">
        <v>3.5755761169342586</v>
      </c>
      <c r="AP305" s="152">
        <f t="shared" si="63"/>
        <v>7.1761999999999997</v>
      </c>
      <c r="AQ305" s="152"/>
      <c r="AR305" s="152"/>
      <c r="AS305" s="153">
        <f t="shared" si="57"/>
        <v>289</v>
      </c>
      <c r="AT305" s="153">
        <f t="shared" si="58"/>
        <v>1</v>
      </c>
      <c r="AU305" s="153">
        <f t="shared" si="59"/>
        <v>0</v>
      </c>
      <c r="AV305" s="153">
        <f t="shared" si="60"/>
        <v>0</v>
      </c>
      <c r="BA305">
        <f t="shared" si="61"/>
        <v>16</v>
      </c>
    </row>
    <row r="306" spans="2:53" x14ac:dyDescent="0.25">
      <c r="B306" s="155">
        <f t="shared" si="64"/>
        <v>43025.999305555553</v>
      </c>
      <c r="C306" s="155">
        <f t="shared" si="62"/>
        <v>43025.999305555553</v>
      </c>
      <c r="D306" s="152">
        <f t="shared" si="52"/>
        <v>3.3359999999999999</v>
      </c>
      <c r="E306" s="152"/>
      <c r="F306" s="152"/>
      <c r="G306" s="152"/>
      <c r="H306" s="152" t="e">
        <f t="shared" si="53"/>
        <v>#N/A</v>
      </c>
      <c r="I306" s="152"/>
      <c r="J306" s="152" t="e">
        <f t="shared" si="54"/>
        <v>#N/A</v>
      </c>
      <c r="K306" s="152"/>
      <c r="L306" s="152"/>
      <c r="M306" s="152"/>
      <c r="N306" s="152"/>
      <c r="O306" s="152"/>
      <c r="P306" s="152"/>
      <c r="Q306" s="152"/>
      <c r="R306" s="152"/>
      <c r="S306" s="152"/>
      <c r="T306" s="153" cm="1">
        <f t="array" ref="T306">MATCH(1,(TDU_Info!$C$5:$C$111=$T$6)*(TDU_Info!$B$5:$B$111&lt;=$B306),0)</f>
        <v>102</v>
      </c>
      <c r="U306" s="152">
        <f>100*(INDEX(TDU_Info!$E$5:$E$111,$T306)/T$11+INDEX(TDU_Info!$F$5:$F$111,$T306))</f>
        <v>3.9138000000000006</v>
      </c>
      <c r="V306" s="152">
        <v>1.956</v>
      </c>
      <c r="W306" s="152">
        <v>3.5510000000000002</v>
      </c>
      <c r="X306" s="152">
        <v>3.0739999999999998</v>
      </c>
      <c r="Y306" s="152">
        <v>3.73</v>
      </c>
      <c r="Z306" s="152">
        <v>4.1580000000000004</v>
      </c>
      <c r="AA306" s="152">
        <v>4.1420000000000003</v>
      </c>
      <c r="AB306" s="152">
        <v>2.726</v>
      </c>
      <c r="AC306" s="152">
        <v>4.16</v>
      </c>
      <c r="AD306" s="152">
        <v>1.9279999999999999</v>
      </c>
      <c r="AE306" s="152">
        <v>3.2949999999999999</v>
      </c>
      <c r="AF306" s="152">
        <v>3.3359999999999999</v>
      </c>
      <c r="AG306" s="152">
        <v>3.73</v>
      </c>
      <c r="AH306" s="152">
        <v>4.1289999999999996</v>
      </c>
      <c r="AI306" s="152">
        <v>4.0839999999999996</v>
      </c>
      <c r="AJ306" s="152">
        <v>2.9990000000000001</v>
      </c>
      <c r="AK306" s="152">
        <v>4.0030000000000001</v>
      </c>
      <c r="AL306" s="152">
        <f t="shared" si="55"/>
        <v>4.6100201107021963</v>
      </c>
      <c r="AM306" s="152">
        <f t="shared" si="56"/>
        <v>2.5445257341964114</v>
      </c>
      <c r="AN306" s="152">
        <v>3.6400343394023786</v>
      </c>
      <c r="AO306" s="152">
        <v>3.5758078032267422</v>
      </c>
      <c r="AP306" s="152">
        <f t="shared" si="63"/>
        <v>7.1761999999999997</v>
      </c>
      <c r="AQ306" s="152"/>
      <c r="AR306" s="152"/>
      <c r="AS306" s="153">
        <f t="shared" si="57"/>
        <v>290</v>
      </c>
      <c r="AT306" s="153">
        <f t="shared" si="58"/>
        <v>1</v>
      </c>
      <c r="AU306" s="153">
        <f t="shared" si="59"/>
        <v>0</v>
      </c>
      <c r="AV306" s="153">
        <f t="shared" si="60"/>
        <v>0</v>
      </c>
      <c r="BA306">
        <f t="shared" si="61"/>
        <v>17</v>
      </c>
    </row>
    <row r="307" spans="2:53" x14ac:dyDescent="0.25">
      <c r="B307" s="155">
        <f t="shared" si="64"/>
        <v>43026.999305555553</v>
      </c>
      <c r="C307" s="155">
        <f t="shared" si="62"/>
        <v>43026.999305555553</v>
      </c>
      <c r="D307" s="152">
        <f t="shared" si="52"/>
        <v>3.3359999999999999</v>
      </c>
      <c r="E307" s="152"/>
      <c r="F307" s="152"/>
      <c r="G307" s="152"/>
      <c r="H307" s="152" t="e">
        <f t="shared" si="53"/>
        <v>#N/A</v>
      </c>
      <c r="I307" s="152"/>
      <c r="J307" s="152" t="e">
        <f t="shared" si="54"/>
        <v>#N/A</v>
      </c>
      <c r="K307" s="152"/>
      <c r="L307" s="152"/>
      <c r="M307" s="152"/>
      <c r="N307" s="152"/>
      <c r="O307" s="152"/>
      <c r="P307" s="152"/>
      <c r="Q307" s="152"/>
      <c r="R307" s="152"/>
      <c r="S307" s="152"/>
      <c r="T307" s="153" cm="1">
        <f t="array" ref="T307">MATCH(1,(TDU_Info!$C$5:$C$111=$T$6)*(TDU_Info!$B$5:$B$111&lt;=$B307),0)</f>
        <v>102</v>
      </c>
      <c r="U307" s="152">
        <f>100*(INDEX(TDU_Info!$E$5:$E$111,$T307)/T$11+INDEX(TDU_Info!$F$5:$F$111,$T307))</f>
        <v>3.9138000000000006</v>
      </c>
      <c r="V307" s="152">
        <v>1.7749999999999999</v>
      </c>
      <c r="W307" s="152">
        <v>3.5819999999999999</v>
      </c>
      <c r="X307" s="152">
        <v>3.0739999999999998</v>
      </c>
      <c r="Y307" s="152">
        <v>3.73</v>
      </c>
      <c r="Z307" s="152">
        <v>1.8779999999999999</v>
      </c>
      <c r="AA307" s="152">
        <v>3.9660000000000002</v>
      </c>
      <c r="AB307" s="152">
        <v>2.726</v>
      </c>
      <c r="AC307" s="152">
        <v>4.16</v>
      </c>
      <c r="AD307" s="152">
        <v>1.738</v>
      </c>
      <c r="AE307" s="152">
        <v>3.3109999999999999</v>
      </c>
      <c r="AF307" s="152">
        <v>3.3359999999999999</v>
      </c>
      <c r="AG307" s="152">
        <v>3.73</v>
      </c>
      <c r="AH307" s="152">
        <v>1.839</v>
      </c>
      <c r="AI307" s="152">
        <v>3.9039999999999999</v>
      </c>
      <c r="AJ307" s="152">
        <v>2.9990000000000001</v>
      </c>
      <c r="AK307" s="152">
        <v>4.0030000000000001</v>
      </c>
      <c r="AL307" s="152">
        <f t="shared" si="55"/>
        <v>4.6100201107021963</v>
      </c>
      <c r="AM307" s="152">
        <f t="shared" si="56"/>
        <v>2.5445257341964114</v>
      </c>
      <c r="AN307" s="152">
        <v>3.6408528833279199</v>
      </c>
      <c r="AO307" s="152">
        <v>3.5760582640698759</v>
      </c>
      <c r="AP307" s="152">
        <f t="shared" si="63"/>
        <v>7.1761999999999997</v>
      </c>
      <c r="AQ307" s="152"/>
      <c r="AR307" s="152"/>
      <c r="AS307" s="153">
        <f t="shared" si="57"/>
        <v>291</v>
      </c>
      <c r="AT307" s="153">
        <f t="shared" si="58"/>
        <v>1</v>
      </c>
      <c r="AU307" s="153">
        <f t="shared" si="59"/>
        <v>0</v>
      </c>
      <c r="AV307" s="153">
        <f t="shared" si="60"/>
        <v>0</v>
      </c>
      <c r="BA307">
        <f t="shared" si="61"/>
        <v>18</v>
      </c>
    </row>
    <row r="308" spans="2:53" x14ac:dyDescent="0.25">
      <c r="B308" s="155">
        <f t="shared" si="64"/>
        <v>43027.999305555553</v>
      </c>
      <c r="C308" s="155">
        <f t="shared" si="62"/>
        <v>43027.999305555553</v>
      </c>
      <c r="D308" s="152">
        <f t="shared" si="52"/>
        <v>3.3359999999999999</v>
      </c>
      <c r="E308" s="152"/>
      <c r="F308" s="152"/>
      <c r="G308" s="152"/>
      <c r="H308" s="152" t="e">
        <f t="shared" si="53"/>
        <v>#N/A</v>
      </c>
      <c r="I308" s="152"/>
      <c r="J308" s="152" t="e">
        <f t="shared" si="54"/>
        <v>#N/A</v>
      </c>
      <c r="K308" s="152"/>
      <c r="L308" s="152"/>
      <c r="M308" s="152"/>
      <c r="N308" s="152"/>
      <c r="O308" s="152"/>
      <c r="P308" s="152"/>
      <c r="Q308" s="152"/>
      <c r="R308" s="152"/>
      <c r="S308" s="152"/>
      <c r="T308" s="153" cm="1">
        <f t="array" ref="T308">MATCH(1,(TDU_Info!$C$5:$C$111=$T$6)*(TDU_Info!$B$5:$B$111&lt;=$B308),0)</f>
        <v>102</v>
      </c>
      <c r="U308" s="152">
        <f>100*(INDEX(TDU_Info!$E$5:$E$111,$T308)/T$11+INDEX(TDU_Info!$F$5:$F$111,$T308))</f>
        <v>3.9138000000000006</v>
      </c>
      <c r="V308" s="152">
        <v>1.7749999999999999</v>
      </c>
      <c r="W308" s="152">
        <v>3.5819999999999999</v>
      </c>
      <c r="X308" s="152">
        <v>3.0739999999999998</v>
      </c>
      <c r="Y308" s="152">
        <v>3.73</v>
      </c>
      <c r="Z308" s="152">
        <v>1.8779999999999999</v>
      </c>
      <c r="AA308" s="152">
        <v>3.9660000000000002</v>
      </c>
      <c r="AB308" s="152">
        <v>2.726</v>
      </c>
      <c r="AC308" s="152">
        <v>4.16</v>
      </c>
      <c r="AD308" s="152">
        <v>1.738</v>
      </c>
      <c r="AE308" s="152">
        <v>3.3109999999999999</v>
      </c>
      <c r="AF308" s="152">
        <v>3.3359999999999999</v>
      </c>
      <c r="AG308" s="152">
        <v>3.73</v>
      </c>
      <c r="AH308" s="152">
        <v>1.839</v>
      </c>
      <c r="AI308" s="152">
        <v>3.9039999999999999</v>
      </c>
      <c r="AJ308" s="152">
        <v>2.9990000000000001</v>
      </c>
      <c r="AK308" s="152">
        <v>4.0030000000000001</v>
      </c>
      <c r="AL308" s="152">
        <f t="shared" si="55"/>
        <v>4.6100201107021963</v>
      </c>
      <c r="AM308" s="152">
        <f t="shared" si="56"/>
        <v>2.5445257341964114</v>
      </c>
      <c r="AN308" s="152">
        <v>3.6421354763058842</v>
      </c>
      <c r="AO308" s="152">
        <v>3.5783304869297492</v>
      </c>
      <c r="AP308" s="152">
        <f t="shared" si="63"/>
        <v>7.1761999999999997</v>
      </c>
      <c r="AQ308" s="152"/>
      <c r="AR308" s="152"/>
      <c r="AS308" s="153">
        <f t="shared" si="57"/>
        <v>292</v>
      </c>
      <c r="AT308" s="153">
        <f t="shared" si="58"/>
        <v>1</v>
      </c>
      <c r="AU308" s="153">
        <f t="shared" si="59"/>
        <v>0</v>
      </c>
      <c r="AV308" s="153">
        <f t="shared" si="60"/>
        <v>0</v>
      </c>
      <c r="BA308">
        <f t="shared" si="61"/>
        <v>19</v>
      </c>
    </row>
    <row r="309" spans="2:53" x14ac:dyDescent="0.25">
      <c r="B309" s="155">
        <f t="shared" si="64"/>
        <v>43028.999305555553</v>
      </c>
      <c r="C309" s="155">
        <f t="shared" si="62"/>
        <v>43028.999305555553</v>
      </c>
      <c r="D309" s="152">
        <f t="shared" si="52"/>
        <v>3.3359999999999999</v>
      </c>
      <c r="E309" s="152"/>
      <c r="F309" s="152"/>
      <c r="G309" s="152"/>
      <c r="H309" s="152" t="e">
        <f t="shared" si="53"/>
        <v>#N/A</v>
      </c>
      <c r="I309" s="152"/>
      <c r="J309" s="152" t="e">
        <f t="shared" si="54"/>
        <v>#N/A</v>
      </c>
      <c r="K309" s="152"/>
      <c r="L309" s="152"/>
      <c r="M309" s="152"/>
      <c r="N309" s="152"/>
      <c r="O309" s="152"/>
      <c r="P309" s="152"/>
      <c r="Q309" s="152"/>
      <c r="R309" s="152"/>
      <c r="S309" s="152"/>
      <c r="T309" s="153" cm="1">
        <f t="array" ref="T309">MATCH(1,(TDU_Info!$C$5:$C$111=$T$6)*(TDU_Info!$B$5:$B$111&lt;=$B309),0)</f>
        <v>102</v>
      </c>
      <c r="U309" s="152">
        <f>100*(INDEX(TDU_Info!$E$5:$E$111,$T309)/T$11+INDEX(TDU_Info!$F$5:$F$111,$T309))</f>
        <v>3.9138000000000006</v>
      </c>
      <c r="V309" s="152">
        <v>1.7749999999999999</v>
      </c>
      <c r="W309" s="152">
        <v>3.5819999999999999</v>
      </c>
      <c r="X309" s="152">
        <v>3.0739999999999998</v>
      </c>
      <c r="Y309" s="152">
        <v>3.73</v>
      </c>
      <c r="Z309" s="152">
        <v>1.5780000000000001</v>
      </c>
      <c r="AA309" s="152">
        <v>3.9660000000000002</v>
      </c>
      <c r="AB309" s="152">
        <v>2.726</v>
      </c>
      <c r="AC309" s="152">
        <v>4.16</v>
      </c>
      <c r="AD309" s="152">
        <v>1.738</v>
      </c>
      <c r="AE309" s="152">
        <v>3.3109999999999999</v>
      </c>
      <c r="AF309" s="152">
        <v>3.3359999999999999</v>
      </c>
      <c r="AG309" s="152">
        <v>3.73</v>
      </c>
      <c r="AH309" s="152">
        <v>1.5389999999999999</v>
      </c>
      <c r="AI309" s="152">
        <v>3.9039999999999999</v>
      </c>
      <c r="AJ309" s="152">
        <v>2.9990000000000001</v>
      </c>
      <c r="AK309" s="152">
        <v>4.0030000000000001</v>
      </c>
      <c r="AL309" s="152">
        <f t="shared" si="55"/>
        <v>4.6100201107021963</v>
      </c>
      <c r="AM309" s="152">
        <f t="shared" si="56"/>
        <v>2.5445257341964114</v>
      </c>
      <c r="AN309" s="152">
        <v>3.6453552447716522</v>
      </c>
      <c r="AO309" s="152">
        <v>3.5813395548599054</v>
      </c>
      <c r="AP309" s="152">
        <f t="shared" si="63"/>
        <v>7.1761999999999997</v>
      </c>
      <c r="AQ309" s="152"/>
      <c r="AR309" s="152"/>
      <c r="AS309" s="153">
        <f t="shared" si="57"/>
        <v>293</v>
      </c>
      <c r="AT309" s="153">
        <f t="shared" si="58"/>
        <v>1</v>
      </c>
      <c r="AU309" s="153">
        <f t="shared" si="59"/>
        <v>0</v>
      </c>
      <c r="AV309" s="153">
        <f t="shared" si="60"/>
        <v>0</v>
      </c>
      <c r="BA309">
        <f t="shared" si="61"/>
        <v>20</v>
      </c>
    </row>
    <row r="310" spans="2:53" x14ac:dyDescent="0.25">
      <c r="B310" s="155">
        <f t="shared" si="64"/>
        <v>43029.999305555553</v>
      </c>
      <c r="C310" s="155">
        <f t="shared" si="62"/>
        <v>43029.999305555553</v>
      </c>
      <c r="D310" s="152">
        <f t="shared" si="52"/>
        <v>3.3359999999999999</v>
      </c>
      <c r="E310" s="152"/>
      <c r="F310" s="152"/>
      <c r="G310" s="152"/>
      <c r="H310" s="152" t="e">
        <f t="shared" si="53"/>
        <v>#N/A</v>
      </c>
      <c r="I310" s="152"/>
      <c r="J310" s="152" t="e">
        <f t="shared" si="54"/>
        <v>#N/A</v>
      </c>
      <c r="K310" s="152"/>
      <c r="L310" s="152"/>
      <c r="M310" s="152"/>
      <c r="N310" s="152"/>
      <c r="O310" s="152"/>
      <c r="P310" s="152"/>
      <c r="Q310" s="152"/>
      <c r="R310" s="152"/>
      <c r="S310" s="152"/>
      <c r="T310" s="153" cm="1">
        <f t="array" ref="T310">MATCH(1,(TDU_Info!$C$5:$C$111=$T$6)*(TDU_Info!$B$5:$B$111&lt;=$B310),0)</f>
        <v>102</v>
      </c>
      <c r="U310" s="152">
        <f>100*(INDEX(TDU_Info!$E$5:$E$111,$T310)/T$11+INDEX(TDU_Info!$F$5:$F$111,$T310))</f>
        <v>3.9138000000000006</v>
      </c>
      <c r="V310" s="152">
        <v>1.7749999999999999</v>
      </c>
      <c r="W310" s="152">
        <v>3.5819999999999999</v>
      </c>
      <c r="X310" s="152">
        <v>3.0739999999999998</v>
      </c>
      <c r="Y310" s="152">
        <v>3.73</v>
      </c>
      <c r="Z310" s="152">
        <v>1.5780000000000001</v>
      </c>
      <c r="AA310" s="152">
        <v>3.9660000000000002</v>
      </c>
      <c r="AB310" s="152">
        <v>2.726</v>
      </c>
      <c r="AC310" s="152">
        <v>4.16</v>
      </c>
      <c r="AD310" s="152">
        <v>1.738</v>
      </c>
      <c r="AE310" s="152">
        <v>3.3109999999999999</v>
      </c>
      <c r="AF310" s="152">
        <v>3.3359999999999999</v>
      </c>
      <c r="AG310" s="152">
        <v>3.73</v>
      </c>
      <c r="AH310" s="152">
        <v>1.5389999999999999</v>
      </c>
      <c r="AI310" s="152">
        <v>3.9039999999999999</v>
      </c>
      <c r="AJ310" s="152">
        <v>2.9990000000000001</v>
      </c>
      <c r="AK310" s="152">
        <v>4.0030000000000001</v>
      </c>
      <c r="AL310" s="152">
        <f t="shared" si="55"/>
        <v>4.6100201107021963</v>
      </c>
      <c r="AM310" s="152">
        <f t="shared" si="56"/>
        <v>2.5445257341964114</v>
      </c>
      <c r="AN310" s="152">
        <v>3.6467025153886978</v>
      </c>
      <c r="AO310" s="152">
        <v>3.5818133381827808</v>
      </c>
      <c r="AP310" s="152">
        <f t="shared" si="63"/>
        <v>7.1761999999999997</v>
      </c>
      <c r="AQ310" s="152"/>
      <c r="AR310" s="152"/>
      <c r="AS310" s="153">
        <f t="shared" si="57"/>
        <v>294</v>
      </c>
      <c r="AT310" s="153">
        <f t="shared" si="58"/>
        <v>1</v>
      </c>
      <c r="AU310" s="153">
        <f t="shared" si="59"/>
        <v>0</v>
      </c>
      <c r="AV310" s="153">
        <f t="shared" si="60"/>
        <v>0</v>
      </c>
      <c r="BA310">
        <f t="shared" si="61"/>
        <v>21</v>
      </c>
    </row>
    <row r="311" spans="2:53" x14ac:dyDescent="0.25">
      <c r="B311" s="155">
        <f t="shared" si="64"/>
        <v>43030.999305555553</v>
      </c>
      <c r="C311" s="155">
        <f t="shared" si="62"/>
        <v>43030.999305555553</v>
      </c>
      <c r="D311" s="152">
        <f t="shared" si="52"/>
        <v>3.3359999999999999</v>
      </c>
      <c r="E311" s="152"/>
      <c r="F311" s="152"/>
      <c r="G311" s="152"/>
      <c r="H311" s="152" t="e">
        <f t="shared" si="53"/>
        <v>#N/A</v>
      </c>
      <c r="I311" s="152"/>
      <c r="J311" s="152" t="e">
        <f t="shared" si="54"/>
        <v>#N/A</v>
      </c>
      <c r="K311" s="152"/>
      <c r="L311" s="152"/>
      <c r="M311" s="152"/>
      <c r="N311" s="152"/>
      <c r="O311" s="152"/>
      <c r="P311" s="152"/>
      <c r="Q311" s="152"/>
      <c r="R311" s="152"/>
      <c r="S311" s="152"/>
      <c r="T311" s="153" cm="1">
        <f t="array" ref="T311">MATCH(1,(TDU_Info!$C$5:$C$111=$T$6)*(TDU_Info!$B$5:$B$111&lt;=$B311),0)</f>
        <v>102</v>
      </c>
      <c r="U311" s="152">
        <f>100*(INDEX(TDU_Info!$E$5:$E$111,$T311)/T$11+INDEX(TDU_Info!$F$5:$F$111,$T311))</f>
        <v>3.9138000000000006</v>
      </c>
      <c r="V311" s="152">
        <v>1.7749999999999999</v>
      </c>
      <c r="W311" s="152">
        <v>3.5819999999999999</v>
      </c>
      <c r="X311" s="152">
        <v>3.0739999999999998</v>
      </c>
      <c r="Y311" s="152">
        <v>3.73</v>
      </c>
      <c r="Z311" s="152">
        <v>1.5780000000000001</v>
      </c>
      <c r="AA311" s="152">
        <v>3.9660000000000002</v>
      </c>
      <c r="AB311" s="152">
        <v>2.726</v>
      </c>
      <c r="AC311" s="152">
        <v>4.16</v>
      </c>
      <c r="AD311" s="152">
        <v>1.738</v>
      </c>
      <c r="AE311" s="152">
        <v>3.3109999999999999</v>
      </c>
      <c r="AF311" s="152">
        <v>3.3359999999999999</v>
      </c>
      <c r="AG311" s="152">
        <v>3.73</v>
      </c>
      <c r="AH311" s="152">
        <v>1.5389999999999999</v>
      </c>
      <c r="AI311" s="152">
        <v>3.9039999999999999</v>
      </c>
      <c r="AJ311" s="152">
        <v>2.9990000000000001</v>
      </c>
      <c r="AK311" s="152">
        <v>4.0030000000000001</v>
      </c>
      <c r="AL311" s="152">
        <f t="shared" si="55"/>
        <v>4.6100201107021963</v>
      </c>
      <c r="AM311" s="152">
        <f t="shared" si="56"/>
        <v>2.5445257341964114</v>
      </c>
      <c r="AN311" s="152">
        <v>3.6476065367360833</v>
      </c>
      <c r="AO311" s="152">
        <v>3.5828829340381612</v>
      </c>
      <c r="AP311" s="152">
        <f t="shared" si="63"/>
        <v>7.1761999999999997</v>
      </c>
      <c r="AQ311" s="152"/>
      <c r="AR311" s="152"/>
      <c r="AS311" s="153">
        <f t="shared" si="57"/>
        <v>295</v>
      </c>
      <c r="AT311" s="153">
        <f t="shared" si="58"/>
        <v>1</v>
      </c>
      <c r="AU311" s="153">
        <f t="shared" si="59"/>
        <v>0</v>
      </c>
      <c r="AV311" s="153">
        <f t="shared" si="60"/>
        <v>0</v>
      </c>
      <c r="BA311">
        <f t="shared" si="61"/>
        <v>22</v>
      </c>
    </row>
    <row r="312" spans="2:53" x14ac:dyDescent="0.25">
      <c r="B312" s="155">
        <f t="shared" si="64"/>
        <v>43031.999305555553</v>
      </c>
      <c r="C312" s="155">
        <f t="shared" si="62"/>
        <v>43031.999305555553</v>
      </c>
      <c r="D312" s="152">
        <f t="shared" si="52"/>
        <v>3.3359999999999999</v>
      </c>
      <c r="E312" s="152"/>
      <c r="F312" s="152"/>
      <c r="G312" s="152"/>
      <c r="H312" s="152" t="e">
        <f t="shared" si="53"/>
        <v>#N/A</v>
      </c>
      <c r="I312" s="152"/>
      <c r="J312" s="152" t="e">
        <f t="shared" si="54"/>
        <v>#N/A</v>
      </c>
      <c r="K312" s="152"/>
      <c r="L312" s="152"/>
      <c r="M312" s="152"/>
      <c r="N312" s="152"/>
      <c r="O312" s="152"/>
      <c r="P312" s="152"/>
      <c r="Q312" s="152"/>
      <c r="R312" s="152"/>
      <c r="S312" s="152"/>
      <c r="T312" s="153" cm="1">
        <f t="array" ref="T312">MATCH(1,(TDU_Info!$C$5:$C$111=$T$6)*(TDU_Info!$B$5:$B$111&lt;=$B312),0)</f>
        <v>102</v>
      </c>
      <c r="U312" s="152">
        <f>100*(INDEX(TDU_Info!$E$5:$E$111,$T312)/T$11+INDEX(TDU_Info!$F$5:$F$111,$T312))</f>
        <v>3.9138000000000006</v>
      </c>
      <c r="V312" s="152">
        <v>1.7749999999999999</v>
      </c>
      <c r="W312" s="152">
        <v>3.5819999999999999</v>
      </c>
      <c r="X312" s="152">
        <v>3.0739999999999998</v>
      </c>
      <c r="Y312" s="152">
        <v>3.73</v>
      </c>
      <c r="Z312" s="152">
        <v>1.5780000000000001</v>
      </c>
      <c r="AA312" s="152">
        <v>3.9660000000000002</v>
      </c>
      <c r="AB312" s="152">
        <v>2.726</v>
      </c>
      <c r="AC312" s="152">
        <v>4.16</v>
      </c>
      <c r="AD312" s="152">
        <v>1.738</v>
      </c>
      <c r="AE312" s="152">
        <v>3.3109999999999999</v>
      </c>
      <c r="AF312" s="152">
        <v>3.3359999999999999</v>
      </c>
      <c r="AG312" s="152">
        <v>3.73</v>
      </c>
      <c r="AH312" s="152">
        <v>1.5389999999999999</v>
      </c>
      <c r="AI312" s="152">
        <v>3.9039999999999999</v>
      </c>
      <c r="AJ312" s="152">
        <v>2.9990000000000001</v>
      </c>
      <c r="AK312" s="152">
        <v>4.0030000000000001</v>
      </c>
      <c r="AL312" s="152">
        <f t="shared" si="55"/>
        <v>4.6100201107021963</v>
      </c>
      <c r="AM312" s="152">
        <f t="shared" si="56"/>
        <v>2.5445257341964114</v>
      </c>
      <c r="AN312" s="152">
        <v>3.6478516568953734</v>
      </c>
      <c r="AO312" s="152">
        <v>3.5823733952048813</v>
      </c>
      <c r="AP312" s="152">
        <f t="shared" si="63"/>
        <v>7.1761999999999997</v>
      </c>
      <c r="AQ312" s="152"/>
      <c r="AR312" s="152"/>
      <c r="AS312" s="153">
        <f t="shared" si="57"/>
        <v>296</v>
      </c>
      <c r="AT312" s="153">
        <f t="shared" si="58"/>
        <v>1</v>
      </c>
      <c r="AU312" s="153">
        <f t="shared" si="59"/>
        <v>0</v>
      </c>
      <c r="AV312" s="153">
        <f t="shared" si="60"/>
        <v>0</v>
      </c>
      <c r="BA312">
        <f t="shared" si="61"/>
        <v>23</v>
      </c>
    </row>
    <row r="313" spans="2:53" x14ac:dyDescent="0.25">
      <c r="B313" s="155">
        <f t="shared" si="64"/>
        <v>43032.999305555553</v>
      </c>
      <c r="C313" s="155">
        <f t="shared" si="62"/>
        <v>43032.999305555553</v>
      </c>
      <c r="D313" s="152">
        <f t="shared" si="52"/>
        <v>3.3359999999999999</v>
      </c>
      <c r="E313" s="152"/>
      <c r="F313" s="152"/>
      <c r="G313" s="152"/>
      <c r="H313" s="152" t="e">
        <f t="shared" si="53"/>
        <v>#N/A</v>
      </c>
      <c r="I313" s="152"/>
      <c r="J313" s="152" t="e">
        <f t="shared" si="54"/>
        <v>#N/A</v>
      </c>
      <c r="K313" s="152"/>
      <c r="L313" s="152"/>
      <c r="M313" s="152"/>
      <c r="N313" s="152"/>
      <c r="O313" s="152"/>
      <c r="P313" s="152"/>
      <c r="Q313" s="152"/>
      <c r="R313" s="152"/>
      <c r="S313" s="152"/>
      <c r="T313" s="153" cm="1">
        <f t="array" ref="T313">MATCH(1,(TDU_Info!$C$5:$C$111=$T$6)*(TDU_Info!$B$5:$B$111&lt;=$B313),0)</f>
        <v>102</v>
      </c>
      <c r="U313" s="152">
        <f>100*(INDEX(TDU_Info!$E$5:$E$111,$T313)/T$11+INDEX(TDU_Info!$F$5:$F$111,$T313))</f>
        <v>3.9138000000000006</v>
      </c>
      <c r="V313" s="152">
        <v>1.7749999999999999</v>
      </c>
      <c r="W313" s="152">
        <v>3.3180000000000001</v>
      </c>
      <c r="X313" s="152">
        <v>3.0739999999999998</v>
      </c>
      <c r="Y313" s="152">
        <v>3.73</v>
      </c>
      <c r="Z313" s="152">
        <v>1.5780000000000001</v>
      </c>
      <c r="AA313" s="152">
        <v>3.923</v>
      </c>
      <c r="AB313" s="152">
        <v>2.726</v>
      </c>
      <c r="AC313" s="152">
        <v>3.9430000000000001</v>
      </c>
      <c r="AD313" s="152">
        <v>1.738</v>
      </c>
      <c r="AE313" s="152">
        <v>3.2589999999999999</v>
      </c>
      <c r="AF313" s="152">
        <v>3.3359999999999999</v>
      </c>
      <c r="AG313" s="152">
        <v>3.73</v>
      </c>
      <c r="AH313" s="152">
        <v>1.5389999999999999</v>
      </c>
      <c r="AI313" s="152">
        <v>3.8610000000000002</v>
      </c>
      <c r="AJ313" s="152">
        <v>2.9990000000000001</v>
      </c>
      <c r="AK313" s="152">
        <v>3.9430000000000001</v>
      </c>
      <c r="AL313" s="152">
        <f t="shared" si="55"/>
        <v>4.6100201107021963</v>
      </c>
      <c r="AM313" s="152">
        <f t="shared" si="56"/>
        <v>2.5445257341964114</v>
      </c>
      <c r="AN313" s="152">
        <v>3.6498074984419828</v>
      </c>
      <c r="AO313" s="152">
        <v>3.5843209568018293</v>
      </c>
      <c r="AP313" s="152">
        <f t="shared" si="63"/>
        <v>7.1761999999999997</v>
      </c>
      <c r="AQ313" s="152"/>
      <c r="AR313" s="152"/>
      <c r="AS313" s="153">
        <f t="shared" si="57"/>
        <v>297</v>
      </c>
      <c r="AT313" s="153">
        <f t="shared" si="58"/>
        <v>1</v>
      </c>
      <c r="AU313" s="153">
        <f t="shared" si="59"/>
        <v>0</v>
      </c>
      <c r="AV313" s="153">
        <f t="shared" si="60"/>
        <v>0</v>
      </c>
      <c r="BA313">
        <f t="shared" si="61"/>
        <v>24</v>
      </c>
    </row>
    <row r="314" spans="2:53" x14ac:dyDescent="0.25">
      <c r="B314" s="155">
        <f t="shared" si="64"/>
        <v>43033.999305555553</v>
      </c>
      <c r="C314" s="155">
        <f t="shared" si="62"/>
        <v>43033.999305555553</v>
      </c>
      <c r="D314" s="152">
        <f t="shared" si="52"/>
        <v>3.3359999999999999</v>
      </c>
      <c r="E314" s="152"/>
      <c r="F314" s="152"/>
      <c r="G314" s="152"/>
      <c r="H314" s="152" t="e">
        <f t="shared" si="53"/>
        <v>#N/A</v>
      </c>
      <c r="I314" s="152"/>
      <c r="J314" s="152" t="e">
        <f t="shared" si="54"/>
        <v>#N/A</v>
      </c>
      <c r="K314" s="152"/>
      <c r="L314" s="152"/>
      <c r="M314" s="152"/>
      <c r="N314" s="152"/>
      <c r="O314" s="152"/>
      <c r="P314" s="152"/>
      <c r="Q314" s="152"/>
      <c r="R314" s="152"/>
      <c r="S314" s="152"/>
      <c r="T314" s="153" cm="1">
        <f t="array" ref="T314">MATCH(1,(TDU_Info!$C$5:$C$111=$T$6)*(TDU_Info!$B$5:$B$111&lt;=$B314),0)</f>
        <v>102</v>
      </c>
      <c r="U314" s="152">
        <f>100*(INDEX(TDU_Info!$E$5:$E$111,$T314)/T$11+INDEX(TDU_Info!$F$5:$F$111,$T314))</f>
        <v>3.9138000000000006</v>
      </c>
      <c r="V314" s="152">
        <v>1.7749999999999999</v>
      </c>
      <c r="W314" s="152">
        <v>3.3180000000000001</v>
      </c>
      <c r="X314" s="152">
        <v>3.0739999999999998</v>
      </c>
      <c r="Y314" s="152">
        <v>3.73</v>
      </c>
      <c r="Z314" s="152">
        <v>1.5780000000000001</v>
      </c>
      <c r="AA314" s="152">
        <v>3.923</v>
      </c>
      <c r="AB314" s="152">
        <v>2.726</v>
      </c>
      <c r="AC314" s="152">
        <v>3.9430000000000001</v>
      </c>
      <c r="AD314" s="152">
        <v>1.738</v>
      </c>
      <c r="AE314" s="152">
        <v>3.2589999999999999</v>
      </c>
      <c r="AF314" s="152">
        <v>3.3359999999999999</v>
      </c>
      <c r="AG314" s="152">
        <v>3.73</v>
      </c>
      <c r="AH314" s="152">
        <v>1.5389999999999999</v>
      </c>
      <c r="AI314" s="152">
        <v>3.8610000000000002</v>
      </c>
      <c r="AJ314" s="152">
        <v>2.9990000000000001</v>
      </c>
      <c r="AK314" s="152">
        <v>3.9430000000000001</v>
      </c>
      <c r="AL314" s="152">
        <f t="shared" si="55"/>
        <v>4.6100201107021963</v>
      </c>
      <c r="AM314" s="152">
        <f t="shared" si="56"/>
        <v>2.5445257341964114</v>
      </c>
      <c r="AN314" s="152">
        <v>3.6514663066475452</v>
      </c>
      <c r="AO314" s="152">
        <v>3.5877828734264221</v>
      </c>
      <c r="AP314" s="152">
        <f t="shared" si="63"/>
        <v>7.1761999999999997</v>
      </c>
      <c r="AQ314" s="152"/>
      <c r="AR314" s="152"/>
      <c r="AS314" s="153">
        <f t="shared" si="57"/>
        <v>298</v>
      </c>
      <c r="AT314" s="153">
        <f t="shared" si="58"/>
        <v>1</v>
      </c>
      <c r="AU314" s="153">
        <f t="shared" si="59"/>
        <v>0</v>
      </c>
      <c r="AV314" s="153">
        <f t="shared" si="60"/>
        <v>0</v>
      </c>
      <c r="BA314">
        <f t="shared" si="61"/>
        <v>25</v>
      </c>
    </row>
    <row r="315" spans="2:53" x14ac:dyDescent="0.25">
      <c r="B315" s="155">
        <f t="shared" si="64"/>
        <v>43034.999305555553</v>
      </c>
      <c r="C315" s="155">
        <f t="shared" si="62"/>
        <v>43034.999305555553</v>
      </c>
      <c r="D315" s="152">
        <f t="shared" si="52"/>
        <v>3.3359999999999999</v>
      </c>
      <c r="E315" s="152"/>
      <c r="F315" s="152"/>
      <c r="G315" s="152"/>
      <c r="H315" s="152" t="e">
        <f t="shared" si="53"/>
        <v>#N/A</v>
      </c>
      <c r="I315" s="152"/>
      <c r="J315" s="152" t="e">
        <f t="shared" si="54"/>
        <v>#N/A</v>
      </c>
      <c r="K315" s="152"/>
      <c r="L315" s="152"/>
      <c r="M315" s="152"/>
      <c r="N315" s="152"/>
      <c r="O315" s="152"/>
      <c r="P315" s="152"/>
      <c r="Q315" s="152"/>
      <c r="R315" s="152"/>
      <c r="S315" s="152"/>
      <c r="T315" s="153" cm="1">
        <f t="array" ref="T315">MATCH(1,(TDU_Info!$C$5:$C$111=$T$6)*(TDU_Info!$B$5:$B$111&lt;=$B315),0)</f>
        <v>102</v>
      </c>
      <c r="U315" s="152">
        <f>100*(INDEX(TDU_Info!$E$5:$E$111,$T315)/T$11+INDEX(TDU_Info!$F$5:$F$111,$T315))</f>
        <v>3.9138000000000006</v>
      </c>
      <c r="V315" s="152">
        <v>1.7749999999999999</v>
      </c>
      <c r="W315" s="152">
        <v>3.3180000000000001</v>
      </c>
      <c r="X315" s="152">
        <v>3.0739999999999998</v>
      </c>
      <c r="Y315" s="152">
        <v>3.73</v>
      </c>
      <c r="Z315" s="152">
        <v>1.5780000000000001</v>
      </c>
      <c r="AA315" s="152">
        <v>3.923</v>
      </c>
      <c r="AB315" s="152">
        <v>2.726</v>
      </c>
      <c r="AC315" s="152">
        <v>3.9430000000000001</v>
      </c>
      <c r="AD315" s="152">
        <v>1.738</v>
      </c>
      <c r="AE315" s="152">
        <v>3.2589999999999999</v>
      </c>
      <c r="AF315" s="152">
        <v>3.3359999999999999</v>
      </c>
      <c r="AG315" s="152">
        <v>3.73</v>
      </c>
      <c r="AH315" s="152">
        <v>1.5389999999999999</v>
      </c>
      <c r="AI315" s="152">
        <v>3.8610000000000002</v>
      </c>
      <c r="AJ315" s="152">
        <v>2.9990000000000001</v>
      </c>
      <c r="AK315" s="152">
        <v>3.9430000000000001</v>
      </c>
      <c r="AL315" s="152">
        <f t="shared" si="55"/>
        <v>4.6100201107021963</v>
      </c>
      <c r="AM315" s="152">
        <f t="shared" si="56"/>
        <v>2.5445257341964114</v>
      </c>
      <c r="AN315" s="152">
        <v>3.6536031825700888</v>
      </c>
      <c r="AO315" s="152">
        <v>3.590079531845459</v>
      </c>
      <c r="AP315" s="152">
        <f t="shared" si="63"/>
        <v>7.1761999999999997</v>
      </c>
      <c r="AQ315" s="152"/>
      <c r="AR315" s="152"/>
      <c r="AS315" s="153">
        <f t="shared" si="57"/>
        <v>299</v>
      </c>
      <c r="AT315" s="153">
        <f t="shared" si="58"/>
        <v>1</v>
      </c>
      <c r="AU315" s="153">
        <f t="shared" si="59"/>
        <v>0</v>
      </c>
      <c r="AV315" s="153">
        <f t="shared" si="60"/>
        <v>0</v>
      </c>
      <c r="BA315">
        <f t="shared" si="61"/>
        <v>26</v>
      </c>
    </row>
    <row r="316" spans="2:53" x14ac:dyDescent="0.25">
      <c r="B316" s="155">
        <f t="shared" si="64"/>
        <v>43035.999305555553</v>
      </c>
      <c r="C316" s="155">
        <f t="shared" si="62"/>
        <v>43035.999305555553</v>
      </c>
      <c r="D316" s="152">
        <f t="shared" si="52"/>
        <v>3.3359999999999999</v>
      </c>
      <c r="E316" s="152"/>
      <c r="F316" s="152"/>
      <c r="G316" s="152"/>
      <c r="H316" s="152" t="e">
        <f t="shared" si="53"/>
        <v>#N/A</v>
      </c>
      <c r="I316" s="152"/>
      <c r="J316" s="152" t="e">
        <f t="shared" si="54"/>
        <v>#N/A</v>
      </c>
      <c r="K316" s="152"/>
      <c r="L316" s="152"/>
      <c r="M316" s="152"/>
      <c r="N316" s="152"/>
      <c r="O316" s="152"/>
      <c r="P316" s="152"/>
      <c r="Q316" s="152"/>
      <c r="R316" s="152"/>
      <c r="S316" s="152"/>
      <c r="T316" s="153" cm="1">
        <f t="array" ref="T316">MATCH(1,(TDU_Info!$C$5:$C$111=$T$6)*(TDU_Info!$B$5:$B$111&lt;=$B316),0)</f>
        <v>102</v>
      </c>
      <c r="U316" s="152">
        <f>100*(INDEX(TDU_Info!$E$5:$E$111,$T316)/T$11+INDEX(TDU_Info!$F$5:$F$111,$T316))</f>
        <v>3.9138000000000006</v>
      </c>
      <c r="V316" s="152">
        <v>1.7749999999999999</v>
      </c>
      <c r="W316" s="152">
        <v>3.3180000000000001</v>
      </c>
      <c r="X316" s="152">
        <v>3.0739999999999998</v>
      </c>
      <c r="Y316" s="152">
        <v>3.73</v>
      </c>
      <c r="Z316" s="152">
        <v>1.5780000000000001</v>
      </c>
      <c r="AA316" s="152">
        <v>3.923</v>
      </c>
      <c r="AB316" s="152">
        <v>2.726</v>
      </c>
      <c r="AC316" s="152">
        <v>3.9430000000000001</v>
      </c>
      <c r="AD316" s="152">
        <v>1.738</v>
      </c>
      <c r="AE316" s="152">
        <v>3.2589999999999999</v>
      </c>
      <c r="AF316" s="152">
        <v>3.3359999999999999</v>
      </c>
      <c r="AG316" s="152">
        <v>3.73</v>
      </c>
      <c r="AH316" s="152">
        <v>1.5389999999999999</v>
      </c>
      <c r="AI316" s="152">
        <v>3.8610000000000002</v>
      </c>
      <c r="AJ316" s="152">
        <v>2.9990000000000001</v>
      </c>
      <c r="AK316" s="152">
        <v>3.9430000000000001</v>
      </c>
      <c r="AL316" s="152">
        <f t="shared" si="55"/>
        <v>4.6100201107021963</v>
      </c>
      <c r="AM316" s="152">
        <f t="shared" si="56"/>
        <v>2.5445257341964114</v>
      </c>
      <c r="AN316" s="152">
        <v>3.6559182029255455</v>
      </c>
      <c r="AO316" s="152">
        <v>3.5923183203730371</v>
      </c>
      <c r="AP316" s="152">
        <f t="shared" si="63"/>
        <v>7.1761999999999997</v>
      </c>
      <c r="AQ316" s="152"/>
      <c r="AR316" s="152"/>
      <c r="AS316" s="153">
        <f t="shared" si="57"/>
        <v>300</v>
      </c>
      <c r="AT316" s="153">
        <f t="shared" si="58"/>
        <v>1</v>
      </c>
      <c r="AU316" s="153">
        <f t="shared" si="59"/>
        <v>0</v>
      </c>
      <c r="AV316" s="153">
        <f t="shared" si="60"/>
        <v>0</v>
      </c>
      <c r="BA316">
        <f t="shared" si="61"/>
        <v>27</v>
      </c>
    </row>
    <row r="317" spans="2:53" x14ac:dyDescent="0.25">
      <c r="B317" s="155">
        <f t="shared" si="64"/>
        <v>43036.999305555553</v>
      </c>
      <c r="C317" s="155">
        <f t="shared" si="62"/>
        <v>43036.999305555553</v>
      </c>
      <c r="D317" s="152">
        <f t="shared" si="52"/>
        <v>3.3359999999999999</v>
      </c>
      <c r="E317" s="152"/>
      <c r="F317" s="152"/>
      <c r="G317" s="152"/>
      <c r="H317" s="152" t="e">
        <f t="shared" si="53"/>
        <v>#N/A</v>
      </c>
      <c r="I317" s="152"/>
      <c r="J317" s="152" t="e">
        <f t="shared" si="54"/>
        <v>#N/A</v>
      </c>
      <c r="K317" s="152"/>
      <c r="L317" s="152"/>
      <c r="M317" s="152"/>
      <c r="N317" s="152"/>
      <c r="O317" s="152"/>
      <c r="P317" s="152"/>
      <c r="Q317" s="152"/>
      <c r="R317" s="152"/>
      <c r="S317" s="152"/>
      <c r="T317" s="153" cm="1">
        <f t="array" ref="T317">MATCH(1,(TDU_Info!$C$5:$C$111=$T$6)*(TDU_Info!$B$5:$B$111&lt;=$B317),0)</f>
        <v>102</v>
      </c>
      <c r="U317" s="152">
        <f>100*(INDEX(TDU_Info!$E$5:$E$111,$T317)/T$11+INDEX(TDU_Info!$F$5:$F$111,$T317))</f>
        <v>3.9138000000000006</v>
      </c>
      <c r="V317" s="152">
        <v>1.7749999999999999</v>
      </c>
      <c r="W317" s="152">
        <v>3.3180000000000001</v>
      </c>
      <c r="X317" s="152">
        <v>3.0739999999999998</v>
      </c>
      <c r="Y317" s="152">
        <v>3.73</v>
      </c>
      <c r="Z317" s="152">
        <v>1.5780000000000001</v>
      </c>
      <c r="AA317" s="152">
        <v>3.923</v>
      </c>
      <c r="AB317" s="152">
        <v>2.726</v>
      </c>
      <c r="AC317" s="152">
        <v>3.9430000000000001</v>
      </c>
      <c r="AD317" s="152">
        <v>1.738</v>
      </c>
      <c r="AE317" s="152">
        <v>3.2589999999999999</v>
      </c>
      <c r="AF317" s="152">
        <v>3.3359999999999999</v>
      </c>
      <c r="AG317" s="152">
        <v>3.73</v>
      </c>
      <c r="AH317" s="152">
        <v>1.5389999999999999</v>
      </c>
      <c r="AI317" s="152">
        <v>3.8610000000000002</v>
      </c>
      <c r="AJ317" s="152">
        <v>2.9990000000000001</v>
      </c>
      <c r="AK317" s="152">
        <v>3.9430000000000001</v>
      </c>
      <c r="AL317" s="152">
        <f t="shared" si="55"/>
        <v>4.6100201107021963</v>
      </c>
      <c r="AM317" s="152">
        <f t="shared" si="56"/>
        <v>2.5445257341964114</v>
      </c>
      <c r="AN317" s="152">
        <v>3.6575651753917553</v>
      </c>
      <c r="AO317" s="152">
        <v>3.594956409936171</v>
      </c>
      <c r="AP317" s="152">
        <f t="shared" si="63"/>
        <v>7.1761999999999997</v>
      </c>
      <c r="AQ317" s="152"/>
      <c r="AR317" s="152"/>
      <c r="AS317" s="153">
        <f t="shared" si="57"/>
        <v>301</v>
      </c>
      <c r="AT317" s="153">
        <f t="shared" si="58"/>
        <v>1</v>
      </c>
      <c r="AU317" s="153">
        <f t="shared" si="59"/>
        <v>0</v>
      </c>
      <c r="AV317" s="153">
        <f t="shared" si="60"/>
        <v>0</v>
      </c>
      <c r="BA317">
        <f t="shared" si="61"/>
        <v>28</v>
      </c>
    </row>
    <row r="318" spans="2:53" x14ac:dyDescent="0.25">
      <c r="B318" s="155">
        <f t="shared" si="64"/>
        <v>43037.999305555553</v>
      </c>
      <c r="C318" s="155">
        <f t="shared" si="62"/>
        <v>43037.999305555553</v>
      </c>
      <c r="D318" s="152">
        <f t="shared" si="52"/>
        <v>3.3359999999999999</v>
      </c>
      <c r="E318" s="152"/>
      <c r="F318" s="152"/>
      <c r="G318" s="152"/>
      <c r="H318" s="152" t="e">
        <f t="shared" si="53"/>
        <v>#N/A</v>
      </c>
      <c r="I318" s="152"/>
      <c r="J318" s="152" t="e">
        <f t="shared" si="54"/>
        <v>#N/A</v>
      </c>
      <c r="K318" s="152"/>
      <c r="L318" s="152"/>
      <c r="M318" s="152"/>
      <c r="N318" s="152"/>
      <c r="O318" s="152"/>
      <c r="P318" s="152"/>
      <c r="Q318" s="152"/>
      <c r="R318" s="152"/>
      <c r="S318" s="152"/>
      <c r="T318" s="153" cm="1">
        <f t="array" ref="T318">MATCH(1,(TDU_Info!$C$5:$C$111=$T$6)*(TDU_Info!$B$5:$B$111&lt;=$B318),0)</f>
        <v>102</v>
      </c>
      <c r="U318" s="152">
        <f>100*(INDEX(TDU_Info!$E$5:$E$111,$T318)/T$11+INDEX(TDU_Info!$F$5:$F$111,$T318))</f>
        <v>3.9138000000000006</v>
      </c>
      <c r="V318" s="152">
        <v>1.7749999999999999</v>
      </c>
      <c r="W318" s="152">
        <v>3.3180000000000001</v>
      </c>
      <c r="X318" s="152">
        <v>3.0739999999999998</v>
      </c>
      <c r="Y318" s="152">
        <v>3.73</v>
      </c>
      <c r="Z318" s="152">
        <v>1.5780000000000001</v>
      </c>
      <c r="AA318" s="152">
        <v>3.923</v>
      </c>
      <c r="AB318" s="152">
        <v>2.726</v>
      </c>
      <c r="AC318" s="152">
        <v>3.9430000000000001</v>
      </c>
      <c r="AD318" s="152">
        <v>1.738</v>
      </c>
      <c r="AE318" s="152">
        <v>3.2589999999999999</v>
      </c>
      <c r="AF318" s="152">
        <v>3.3359999999999999</v>
      </c>
      <c r="AG318" s="152">
        <v>3.73</v>
      </c>
      <c r="AH318" s="152">
        <v>1.5389999999999999</v>
      </c>
      <c r="AI318" s="152">
        <v>3.8610000000000002</v>
      </c>
      <c r="AJ318" s="152">
        <v>2.9990000000000001</v>
      </c>
      <c r="AK318" s="152">
        <v>3.9430000000000001</v>
      </c>
      <c r="AL318" s="152">
        <f t="shared" si="55"/>
        <v>4.6100201107021963</v>
      </c>
      <c r="AM318" s="152">
        <f t="shared" si="56"/>
        <v>2.5445257341964114</v>
      </c>
      <c r="AN318" s="152">
        <v>3.6660968848831099</v>
      </c>
      <c r="AO318" s="152">
        <v>3.6017306474898549</v>
      </c>
      <c r="AP318" s="152">
        <f t="shared" si="63"/>
        <v>7.1761999999999997</v>
      </c>
      <c r="AQ318" s="152"/>
      <c r="AR318" s="152"/>
      <c r="AS318" s="153">
        <f t="shared" si="57"/>
        <v>302</v>
      </c>
      <c r="AT318" s="153">
        <f t="shared" si="58"/>
        <v>1</v>
      </c>
      <c r="AU318" s="153">
        <f t="shared" si="59"/>
        <v>0</v>
      </c>
      <c r="AV318" s="153">
        <f t="shared" si="60"/>
        <v>0</v>
      </c>
      <c r="BA318">
        <f t="shared" si="61"/>
        <v>29</v>
      </c>
    </row>
    <row r="319" spans="2:53" x14ac:dyDescent="0.25">
      <c r="B319" s="155">
        <f t="shared" si="64"/>
        <v>43038.999305555553</v>
      </c>
      <c r="C319" s="155">
        <f t="shared" si="62"/>
        <v>43038.999305555553</v>
      </c>
      <c r="D319" s="152">
        <f t="shared" si="52"/>
        <v>3.3359999999999999</v>
      </c>
      <c r="E319" s="152"/>
      <c r="F319" s="152"/>
      <c r="G319" s="152"/>
      <c r="H319" s="152" t="e">
        <f t="shared" si="53"/>
        <v>#N/A</v>
      </c>
      <c r="I319" s="152"/>
      <c r="J319" s="152" t="e">
        <f t="shared" si="54"/>
        <v>#N/A</v>
      </c>
      <c r="K319" s="152"/>
      <c r="L319" s="152"/>
      <c r="M319" s="152"/>
      <c r="N319" s="152"/>
      <c r="O319" s="152"/>
      <c r="P319" s="152"/>
      <c r="Q319" s="152"/>
      <c r="R319" s="152"/>
      <c r="S319" s="152"/>
      <c r="T319" s="153" cm="1">
        <f t="array" ref="T319">MATCH(1,(TDU_Info!$C$5:$C$111=$T$6)*(TDU_Info!$B$5:$B$111&lt;=$B319),0)</f>
        <v>102</v>
      </c>
      <c r="U319" s="152">
        <f>100*(INDEX(TDU_Info!$E$5:$E$111,$T319)/T$11+INDEX(TDU_Info!$F$5:$F$111,$T319))</f>
        <v>3.9138000000000006</v>
      </c>
      <c r="V319" s="152">
        <v>1.7749999999999999</v>
      </c>
      <c r="W319" s="152">
        <v>3.3180000000000001</v>
      </c>
      <c r="X319" s="152">
        <v>3.0739999999999998</v>
      </c>
      <c r="Y319" s="152">
        <v>3.73</v>
      </c>
      <c r="Z319" s="152">
        <v>1.5780000000000001</v>
      </c>
      <c r="AA319" s="152">
        <v>3.8660000000000001</v>
      </c>
      <c r="AB319" s="152">
        <v>2.726</v>
      </c>
      <c r="AC319" s="152">
        <v>3.9430000000000001</v>
      </c>
      <c r="AD319" s="152">
        <v>1.738</v>
      </c>
      <c r="AE319" s="152">
        <v>3.2589999999999999</v>
      </c>
      <c r="AF319" s="152">
        <v>3.3359999999999999</v>
      </c>
      <c r="AG319" s="152">
        <v>3.73</v>
      </c>
      <c r="AH319" s="152">
        <v>1.5389999999999999</v>
      </c>
      <c r="AI319" s="152">
        <v>3.8039999999999998</v>
      </c>
      <c r="AJ319" s="152">
        <v>2.9990000000000001</v>
      </c>
      <c r="AK319" s="152">
        <v>3.9430000000000001</v>
      </c>
      <c r="AL319" s="152">
        <f t="shared" si="55"/>
        <v>4.6100201107021963</v>
      </c>
      <c r="AM319" s="152">
        <f t="shared" si="56"/>
        <v>2.5445257341964114</v>
      </c>
      <c r="AN319" s="152">
        <v>3.6676980253719544</v>
      </c>
      <c r="AO319" s="152">
        <v>3.6041170190714138</v>
      </c>
      <c r="AP319" s="152">
        <f t="shared" si="63"/>
        <v>7.1761999999999997</v>
      </c>
      <c r="AQ319" s="152"/>
      <c r="AR319" s="152"/>
      <c r="AS319" s="153">
        <f t="shared" si="57"/>
        <v>303</v>
      </c>
      <c r="AT319" s="153">
        <f t="shared" si="58"/>
        <v>1</v>
      </c>
      <c r="AU319" s="153">
        <f t="shared" si="59"/>
        <v>0</v>
      </c>
      <c r="AV319" s="153">
        <f t="shared" si="60"/>
        <v>0</v>
      </c>
      <c r="BA319">
        <f t="shared" si="61"/>
        <v>30</v>
      </c>
    </row>
    <row r="320" spans="2:53" x14ac:dyDescent="0.25">
      <c r="B320" s="155">
        <f t="shared" si="64"/>
        <v>43039.999305555553</v>
      </c>
      <c r="C320" s="155">
        <f t="shared" si="62"/>
        <v>43039.999305555553</v>
      </c>
      <c r="D320" s="152">
        <f t="shared" si="52"/>
        <v>3.3359999999999999</v>
      </c>
      <c r="E320" s="152"/>
      <c r="F320" s="152"/>
      <c r="G320" s="152"/>
      <c r="H320" s="152" t="e">
        <f t="shared" si="53"/>
        <v>#N/A</v>
      </c>
      <c r="I320" s="152"/>
      <c r="J320" s="152" t="e">
        <f t="shared" si="54"/>
        <v>#N/A</v>
      </c>
      <c r="K320" s="152"/>
      <c r="L320" s="152"/>
      <c r="M320" s="152"/>
      <c r="N320" s="152"/>
      <c r="O320" s="152"/>
      <c r="P320" s="152"/>
      <c r="Q320" s="152"/>
      <c r="R320" s="152"/>
      <c r="S320" s="152"/>
      <c r="T320" s="153" cm="1">
        <f t="array" ref="T320">MATCH(1,(TDU_Info!$C$5:$C$111=$T$6)*(TDU_Info!$B$5:$B$111&lt;=$B320),0)</f>
        <v>102</v>
      </c>
      <c r="U320" s="152">
        <f>100*(INDEX(TDU_Info!$E$5:$E$111,$T320)/T$11+INDEX(TDU_Info!$F$5:$F$111,$T320))</f>
        <v>3.9138000000000006</v>
      </c>
      <c r="V320" s="152">
        <v>1.7749999999999999</v>
      </c>
      <c r="W320" s="152">
        <v>3.3180000000000001</v>
      </c>
      <c r="X320" s="152">
        <v>3.0739999999999998</v>
      </c>
      <c r="Y320" s="152">
        <v>3.73</v>
      </c>
      <c r="Z320" s="152">
        <v>1.5780000000000001</v>
      </c>
      <c r="AA320" s="152">
        <v>3.8660000000000001</v>
      </c>
      <c r="AB320" s="152">
        <v>2.726</v>
      </c>
      <c r="AC320" s="152">
        <v>3.9430000000000001</v>
      </c>
      <c r="AD320" s="152">
        <v>1.738</v>
      </c>
      <c r="AE320" s="152">
        <v>3.2589999999999999</v>
      </c>
      <c r="AF320" s="152">
        <v>3.3359999999999999</v>
      </c>
      <c r="AG320" s="152">
        <v>3.73</v>
      </c>
      <c r="AH320" s="152">
        <v>1.5389999999999999</v>
      </c>
      <c r="AI320" s="152">
        <v>3.8039999999999998</v>
      </c>
      <c r="AJ320" s="152">
        <v>2.9990000000000001</v>
      </c>
      <c r="AK320" s="152">
        <v>3.9430000000000001</v>
      </c>
      <c r="AL320" s="152">
        <f t="shared" si="55"/>
        <v>4.6100201107021963</v>
      </c>
      <c r="AM320" s="152">
        <f t="shared" si="56"/>
        <v>2.5445257341964114</v>
      </c>
      <c r="AN320" s="152">
        <v>3.6692372789701841</v>
      </c>
      <c r="AO320" s="152">
        <v>3.6057076394638314</v>
      </c>
      <c r="AP320" s="152">
        <f t="shared" si="63"/>
        <v>7.1761999999999997</v>
      </c>
      <c r="AQ320" s="152"/>
      <c r="AR320" s="152"/>
      <c r="AS320" s="153">
        <f t="shared" si="57"/>
        <v>304</v>
      </c>
      <c r="AT320" s="153">
        <f t="shared" si="58"/>
        <v>1</v>
      </c>
      <c r="AU320" s="153">
        <f t="shared" si="59"/>
        <v>0</v>
      </c>
      <c r="AV320" s="153">
        <f t="shared" si="60"/>
        <v>0</v>
      </c>
      <c r="BA320">
        <f t="shared" si="61"/>
        <v>31</v>
      </c>
    </row>
    <row r="321" spans="2:53" x14ac:dyDescent="0.25">
      <c r="B321" s="155">
        <f t="shared" si="64"/>
        <v>43040.999305555553</v>
      </c>
      <c r="C321" s="155">
        <f t="shared" si="62"/>
        <v>43040.999305555553</v>
      </c>
      <c r="D321" s="152">
        <f t="shared" si="52"/>
        <v>3.3359999999999999</v>
      </c>
      <c r="E321" s="152"/>
      <c r="F321" s="152"/>
      <c r="G321" s="152"/>
      <c r="H321" s="152" t="e">
        <f t="shared" si="53"/>
        <v>#N/A</v>
      </c>
      <c r="I321" s="152"/>
      <c r="J321" s="152" t="e">
        <f t="shared" si="54"/>
        <v>#N/A</v>
      </c>
      <c r="K321" s="152"/>
      <c r="L321" s="152"/>
      <c r="M321" s="152"/>
      <c r="N321" s="152"/>
      <c r="O321" s="152"/>
      <c r="P321" s="152"/>
      <c r="Q321" s="152"/>
      <c r="R321" s="152"/>
      <c r="S321" s="152"/>
      <c r="T321" s="153" cm="1">
        <f t="array" ref="T321">MATCH(1,(TDU_Info!$C$5:$C$111=$T$6)*(TDU_Info!$B$5:$B$111&lt;=$B321),0)</f>
        <v>102</v>
      </c>
      <c r="U321" s="152">
        <f>100*(INDEX(TDU_Info!$E$5:$E$111,$T321)/T$11+INDEX(TDU_Info!$F$5:$F$111,$T321))</f>
        <v>3.9138000000000006</v>
      </c>
      <c r="V321" s="152">
        <v>1.7749999999999999</v>
      </c>
      <c r="W321" s="152">
        <v>3.3180000000000001</v>
      </c>
      <c r="X321" s="152">
        <v>3.0739999999999998</v>
      </c>
      <c r="Y321" s="152">
        <v>3.73</v>
      </c>
      <c r="Z321" s="152">
        <v>1.5780000000000001</v>
      </c>
      <c r="AA321" s="152">
        <v>3.8660000000000001</v>
      </c>
      <c r="AB321" s="152">
        <v>2.726</v>
      </c>
      <c r="AC321" s="152">
        <v>3.843</v>
      </c>
      <c r="AD321" s="152">
        <v>1.738</v>
      </c>
      <c r="AE321" s="152">
        <v>3.2589999999999999</v>
      </c>
      <c r="AF321" s="152">
        <v>3.3359999999999999</v>
      </c>
      <c r="AG321" s="152">
        <v>3.73</v>
      </c>
      <c r="AH321" s="152">
        <v>1.5389999999999999</v>
      </c>
      <c r="AI321" s="152">
        <v>3.8039999999999998</v>
      </c>
      <c r="AJ321" s="152">
        <v>2.9990000000000001</v>
      </c>
      <c r="AK321" s="152">
        <v>3.843</v>
      </c>
      <c r="AL321" s="152" t="e">
        <f t="shared" si="55"/>
        <v>#N/A</v>
      </c>
      <c r="AM321" s="152" t="e">
        <f t="shared" si="56"/>
        <v>#N/A</v>
      </c>
      <c r="AN321" s="152">
        <v>3.6684162220794523</v>
      </c>
      <c r="AO321" s="152">
        <v>3.6065711898062278</v>
      </c>
      <c r="AP321" s="152" t="e">
        <f t="shared" si="63"/>
        <v>#N/A</v>
      </c>
      <c r="AQ321" s="152"/>
      <c r="AR321" s="152"/>
      <c r="AS321" s="153">
        <f t="shared" si="57"/>
        <v>305</v>
      </c>
      <c r="AT321" s="153">
        <f t="shared" si="58"/>
        <v>1</v>
      </c>
      <c r="AU321" s="153">
        <f t="shared" si="59"/>
        <v>0</v>
      </c>
      <c r="AV321" s="153">
        <f t="shared" si="60"/>
        <v>0</v>
      </c>
      <c r="BA321">
        <f t="shared" si="61"/>
        <v>1</v>
      </c>
    </row>
    <row r="322" spans="2:53" x14ac:dyDescent="0.25">
      <c r="B322" s="155">
        <f t="shared" si="64"/>
        <v>43041.999305555553</v>
      </c>
      <c r="C322" s="155">
        <f t="shared" si="62"/>
        <v>43041.999305555553</v>
      </c>
      <c r="D322" s="152">
        <f t="shared" si="52"/>
        <v>3.3359999999999999</v>
      </c>
      <c r="E322" s="152"/>
      <c r="F322" s="152"/>
      <c r="G322" s="152"/>
      <c r="H322" s="152" t="e">
        <f t="shared" si="53"/>
        <v>#N/A</v>
      </c>
      <c r="I322" s="152"/>
      <c r="J322" s="152" t="e">
        <f t="shared" si="54"/>
        <v>#N/A</v>
      </c>
      <c r="K322" s="152"/>
      <c r="L322" s="152"/>
      <c r="M322" s="152"/>
      <c r="N322" s="152"/>
      <c r="O322" s="152"/>
      <c r="P322" s="152"/>
      <c r="Q322" s="152"/>
      <c r="R322" s="152"/>
      <c r="S322" s="152"/>
      <c r="T322" s="153" cm="1">
        <f t="array" ref="T322">MATCH(1,(TDU_Info!$C$5:$C$111=$T$6)*(TDU_Info!$B$5:$B$111&lt;=$B322),0)</f>
        <v>102</v>
      </c>
      <c r="U322" s="152">
        <f>100*(INDEX(TDU_Info!$E$5:$E$111,$T322)/T$11+INDEX(TDU_Info!$F$5:$F$111,$T322))</f>
        <v>3.9138000000000006</v>
      </c>
      <c r="V322" s="152">
        <v>1.7749999999999999</v>
      </c>
      <c r="W322" s="152">
        <v>3.3180000000000001</v>
      </c>
      <c r="X322" s="152">
        <v>3.0739999999999998</v>
      </c>
      <c r="Y322" s="152">
        <v>3.73</v>
      </c>
      <c r="Z322" s="152">
        <v>1.5780000000000001</v>
      </c>
      <c r="AA322" s="152">
        <v>3.5870000000000002</v>
      </c>
      <c r="AB322" s="152">
        <v>2.726</v>
      </c>
      <c r="AC322" s="152">
        <v>3.843</v>
      </c>
      <c r="AD322" s="152">
        <v>1.738</v>
      </c>
      <c r="AE322" s="152">
        <v>3.2589999999999999</v>
      </c>
      <c r="AF322" s="152">
        <v>3.3359999999999999</v>
      </c>
      <c r="AG322" s="152">
        <v>3.73</v>
      </c>
      <c r="AH322" s="152">
        <v>1.5389999999999999</v>
      </c>
      <c r="AI322" s="152">
        <v>3.3140000000000001</v>
      </c>
      <c r="AJ322" s="152">
        <v>2.9990000000000001</v>
      </c>
      <c r="AK322" s="152">
        <v>3.843</v>
      </c>
      <c r="AL322" s="152">
        <f t="shared" si="55"/>
        <v>2.7232391385203285</v>
      </c>
      <c r="AM322" s="152">
        <f t="shared" si="56"/>
        <v>2.3394907435368655</v>
      </c>
      <c r="AN322" s="152">
        <v>3.6733710914198685</v>
      </c>
      <c r="AO322" s="152">
        <v>3.6113796062249488</v>
      </c>
      <c r="AP322" s="152">
        <f t="shared" si="63"/>
        <v>7.3162000000000003</v>
      </c>
      <c r="AQ322" s="152"/>
      <c r="AR322" s="152"/>
      <c r="AS322" s="153">
        <f t="shared" si="57"/>
        <v>306</v>
      </c>
      <c r="AT322" s="153">
        <f t="shared" si="58"/>
        <v>1</v>
      </c>
      <c r="AU322" s="153">
        <f t="shared" si="59"/>
        <v>0</v>
      </c>
      <c r="AV322" s="153">
        <f t="shared" si="60"/>
        <v>0</v>
      </c>
      <c r="BA322">
        <f t="shared" si="61"/>
        <v>2</v>
      </c>
    </row>
    <row r="323" spans="2:53" x14ac:dyDescent="0.25">
      <c r="B323" s="155">
        <f t="shared" si="64"/>
        <v>43042.999305555553</v>
      </c>
      <c r="C323" s="155">
        <f t="shared" si="62"/>
        <v>43042.999305555553</v>
      </c>
      <c r="D323" s="152">
        <f t="shared" si="52"/>
        <v>3.3359999999999999</v>
      </c>
      <c r="E323" s="152"/>
      <c r="F323" s="152"/>
      <c r="G323" s="152"/>
      <c r="H323" s="152" t="e">
        <f t="shared" si="53"/>
        <v>#N/A</v>
      </c>
      <c r="I323" s="152"/>
      <c r="J323" s="152" t="e">
        <f t="shared" si="54"/>
        <v>#N/A</v>
      </c>
      <c r="K323" s="152"/>
      <c r="L323" s="152"/>
      <c r="M323" s="152"/>
      <c r="N323" s="152"/>
      <c r="O323" s="152"/>
      <c r="P323" s="152"/>
      <c r="Q323" s="152"/>
      <c r="R323" s="152"/>
      <c r="S323" s="152"/>
      <c r="T323" s="153" cm="1">
        <f t="array" ref="T323">MATCH(1,(TDU_Info!$C$5:$C$111=$T$6)*(TDU_Info!$B$5:$B$111&lt;=$B323),0)</f>
        <v>102</v>
      </c>
      <c r="U323" s="152">
        <f>100*(INDEX(TDU_Info!$E$5:$E$111,$T323)/T$11+INDEX(TDU_Info!$F$5:$F$111,$T323))</f>
        <v>3.9138000000000006</v>
      </c>
      <c r="V323" s="152">
        <v>1.7749999999999999</v>
      </c>
      <c r="W323" s="152">
        <v>3.3180000000000001</v>
      </c>
      <c r="X323" s="152">
        <v>3.0739999999999998</v>
      </c>
      <c r="Y323" s="152">
        <v>3.73</v>
      </c>
      <c r="Z323" s="152">
        <v>1.5780000000000001</v>
      </c>
      <c r="AA323" s="152">
        <v>3.5870000000000002</v>
      </c>
      <c r="AB323" s="152">
        <v>2.726</v>
      </c>
      <c r="AC323" s="152">
        <v>3.843</v>
      </c>
      <c r="AD323" s="152">
        <v>1.738</v>
      </c>
      <c r="AE323" s="152">
        <v>3.2589999999999999</v>
      </c>
      <c r="AF323" s="152">
        <v>3.3359999999999999</v>
      </c>
      <c r="AG323" s="152">
        <v>3.73</v>
      </c>
      <c r="AH323" s="152">
        <v>1.5389999999999999</v>
      </c>
      <c r="AI323" s="152">
        <v>3.3140000000000001</v>
      </c>
      <c r="AJ323" s="152">
        <v>2.9990000000000001</v>
      </c>
      <c r="AK323" s="152">
        <v>3.843</v>
      </c>
      <c r="AL323" s="152">
        <f t="shared" si="55"/>
        <v>2.7232391385203285</v>
      </c>
      <c r="AM323" s="152">
        <f t="shared" si="56"/>
        <v>2.3394907435368655</v>
      </c>
      <c r="AN323" s="152">
        <v>3.6710500600047089</v>
      </c>
      <c r="AO323" s="152">
        <v>3.6111639137123062</v>
      </c>
      <c r="AP323" s="152">
        <f t="shared" si="63"/>
        <v>7.3162000000000003</v>
      </c>
      <c r="AQ323" s="152"/>
      <c r="AR323" s="152"/>
      <c r="AS323" s="153">
        <f t="shared" si="57"/>
        <v>307</v>
      </c>
      <c r="AT323" s="153">
        <f t="shared" si="58"/>
        <v>1</v>
      </c>
      <c r="AU323" s="153">
        <f t="shared" si="59"/>
        <v>0</v>
      </c>
      <c r="AV323" s="153">
        <f t="shared" si="60"/>
        <v>0</v>
      </c>
      <c r="BA323">
        <f t="shared" si="61"/>
        <v>3</v>
      </c>
    </row>
    <row r="324" spans="2:53" x14ac:dyDescent="0.25">
      <c r="B324" s="155">
        <f t="shared" si="64"/>
        <v>43043.999305555553</v>
      </c>
      <c r="C324" s="155">
        <f t="shared" si="62"/>
        <v>43043.999305555553</v>
      </c>
      <c r="D324" s="152">
        <f t="shared" si="52"/>
        <v>3.3359999999999999</v>
      </c>
      <c r="E324" s="152"/>
      <c r="F324" s="152"/>
      <c r="G324" s="152"/>
      <c r="H324" s="152" t="e">
        <f t="shared" si="53"/>
        <v>#N/A</v>
      </c>
      <c r="I324" s="152"/>
      <c r="J324" s="152" t="e">
        <f t="shared" si="54"/>
        <v>#N/A</v>
      </c>
      <c r="K324" s="152"/>
      <c r="L324" s="152"/>
      <c r="M324" s="152"/>
      <c r="N324" s="152"/>
      <c r="O324" s="152"/>
      <c r="P324" s="152"/>
      <c r="Q324" s="152"/>
      <c r="R324" s="152"/>
      <c r="S324" s="152"/>
      <c r="T324" s="153" cm="1">
        <f t="array" ref="T324">MATCH(1,(TDU_Info!$C$5:$C$111=$T$6)*(TDU_Info!$B$5:$B$111&lt;=$B324),0)</f>
        <v>102</v>
      </c>
      <c r="U324" s="152">
        <f>100*(INDEX(TDU_Info!$E$5:$E$111,$T324)/T$11+INDEX(TDU_Info!$F$5:$F$111,$T324))</f>
        <v>3.9138000000000006</v>
      </c>
      <c r="V324" s="152">
        <v>1.7749999999999999</v>
      </c>
      <c r="W324" s="152">
        <v>3.3180000000000001</v>
      </c>
      <c r="X324" s="152">
        <v>3.0739999999999998</v>
      </c>
      <c r="Y324" s="152">
        <v>3.73</v>
      </c>
      <c r="Z324" s="152">
        <v>1.5780000000000001</v>
      </c>
      <c r="AA324" s="152">
        <v>3.5870000000000002</v>
      </c>
      <c r="AB324" s="152">
        <v>2.726</v>
      </c>
      <c r="AC324" s="152">
        <v>3.843</v>
      </c>
      <c r="AD324" s="152">
        <v>1.738</v>
      </c>
      <c r="AE324" s="152">
        <v>3.2589999999999999</v>
      </c>
      <c r="AF324" s="152">
        <v>3.3359999999999999</v>
      </c>
      <c r="AG324" s="152">
        <v>3.73</v>
      </c>
      <c r="AH324" s="152">
        <v>1.5389999999999999</v>
      </c>
      <c r="AI324" s="152">
        <v>3.3140000000000001</v>
      </c>
      <c r="AJ324" s="152">
        <v>2.9990000000000001</v>
      </c>
      <c r="AK324" s="152">
        <v>3.843</v>
      </c>
      <c r="AL324" s="152">
        <f t="shared" si="55"/>
        <v>2.7232391385203285</v>
      </c>
      <c r="AM324" s="152">
        <f t="shared" si="56"/>
        <v>2.3394907435368655</v>
      </c>
      <c r="AN324" s="152">
        <v>3.6721023023696655</v>
      </c>
      <c r="AO324" s="152">
        <v>3.6112450392651012</v>
      </c>
      <c r="AP324" s="152">
        <f t="shared" si="63"/>
        <v>7.3162000000000003</v>
      </c>
      <c r="AQ324" s="152"/>
      <c r="AR324" s="152"/>
      <c r="AS324" s="153">
        <f t="shared" si="57"/>
        <v>308</v>
      </c>
      <c r="AT324" s="153">
        <f t="shared" si="58"/>
        <v>1</v>
      </c>
      <c r="AU324" s="153">
        <f t="shared" si="59"/>
        <v>0</v>
      </c>
      <c r="AV324" s="153">
        <f t="shared" si="60"/>
        <v>0</v>
      </c>
      <c r="BA324">
        <f t="shared" si="61"/>
        <v>4</v>
      </c>
    </row>
    <row r="325" spans="2:53" x14ac:dyDescent="0.25">
      <c r="B325" s="155">
        <f t="shared" si="64"/>
        <v>43044.999305555553</v>
      </c>
      <c r="C325" s="155">
        <f t="shared" si="62"/>
        <v>43044.999305555553</v>
      </c>
      <c r="D325" s="152">
        <f t="shared" si="52"/>
        <v>3.3359999999999999</v>
      </c>
      <c r="E325" s="152"/>
      <c r="F325" s="152"/>
      <c r="G325" s="152"/>
      <c r="H325" s="152" t="e">
        <f t="shared" si="53"/>
        <v>#N/A</v>
      </c>
      <c r="I325" s="152"/>
      <c r="J325" s="152" t="e">
        <f t="shared" si="54"/>
        <v>#N/A</v>
      </c>
      <c r="K325" s="152"/>
      <c r="L325" s="152"/>
      <c r="M325" s="152"/>
      <c r="N325" s="152"/>
      <c r="O325" s="152"/>
      <c r="P325" s="152"/>
      <c r="Q325" s="152"/>
      <c r="R325" s="152"/>
      <c r="S325" s="152"/>
      <c r="T325" s="153" cm="1">
        <f t="array" ref="T325">MATCH(1,(TDU_Info!$C$5:$C$111=$T$6)*(TDU_Info!$B$5:$B$111&lt;=$B325),0)</f>
        <v>102</v>
      </c>
      <c r="U325" s="152">
        <f>100*(INDEX(TDU_Info!$E$5:$E$111,$T325)/T$11+INDEX(TDU_Info!$F$5:$F$111,$T325))</f>
        <v>3.9138000000000006</v>
      </c>
      <c r="V325" s="152">
        <v>1.7749999999999999</v>
      </c>
      <c r="W325" s="152">
        <v>3.3180000000000001</v>
      </c>
      <c r="X325" s="152">
        <v>3.0739999999999998</v>
      </c>
      <c r="Y325" s="152">
        <v>3.73</v>
      </c>
      <c r="Z325" s="152">
        <v>1.5780000000000001</v>
      </c>
      <c r="AA325" s="152">
        <v>3.5870000000000002</v>
      </c>
      <c r="AB325" s="152">
        <v>2.726</v>
      </c>
      <c r="AC325" s="152">
        <v>3.843</v>
      </c>
      <c r="AD325" s="152">
        <v>1.738</v>
      </c>
      <c r="AE325" s="152">
        <v>3.2589999999999999</v>
      </c>
      <c r="AF325" s="152">
        <v>3.3359999999999999</v>
      </c>
      <c r="AG325" s="152">
        <v>3.73</v>
      </c>
      <c r="AH325" s="152">
        <v>1.5389999999999999</v>
      </c>
      <c r="AI325" s="152">
        <v>3.3140000000000001</v>
      </c>
      <c r="AJ325" s="152">
        <v>2.9990000000000001</v>
      </c>
      <c r="AK325" s="152">
        <v>3.843</v>
      </c>
      <c r="AL325" s="152">
        <f t="shared" si="55"/>
        <v>2.7232391385203285</v>
      </c>
      <c r="AM325" s="152">
        <f t="shared" si="56"/>
        <v>2.3394907435368655</v>
      </c>
      <c r="AN325" s="152">
        <v>3.6654089583213563</v>
      </c>
      <c r="AO325" s="152">
        <v>3.6064052278609608</v>
      </c>
      <c r="AP325" s="152">
        <f t="shared" si="63"/>
        <v>7.3162000000000003</v>
      </c>
      <c r="AQ325" s="152"/>
      <c r="AR325" s="152"/>
      <c r="AS325" s="153">
        <f t="shared" si="57"/>
        <v>309</v>
      </c>
      <c r="AT325" s="153">
        <f t="shared" si="58"/>
        <v>1</v>
      </c>
      <c r="AU325" s="153">
        <f t="shared" si="59"/>
        <v>0</v>
      </c>
      <c r="AV325" s="153">
        <f t="shared" si="60"/>
        <v>0</v>
      </c>
      <c r="BA325">
        <f t="shared" si="61"/>
        <v>5</v>
      </c>
    </row>
    <row r="326" spans="2:53" x14ac:dyDescent="0.25">
      <c r="B326" s="155">
        <f t="shared" si="64"/>
        <v>43045.999305555553</v>
      </c>
      <c r="C326" s="155">
        <f t="shared" si="62"/>
        <v>43045.999305555553</v>
      </c>
      <c r="D326" s="152">
        <f t="shared" si="52"/>
        <v>3.3359999999999999</v>
      </c>
      <c r="E326" s="152"/>
      <c r="F326" s="152"/>
      <c r="G326" s="152"/>
      <c r="H326" s="152" t="e">
        <f t="shared" si="53"/>
        <v>#N/A</v>
      </c>
      <c r="I326" s="152"/>
      <c r="J326" s="152" t="e">
        <f t="shared" si="54"/>
        <v>#N/A</v>
      </c>
      <c r="K326" s="152"/>
      <c r="L326" s="152"/>
      <c r="M326" s="152"/>
      <c r="N326" s="152"/>
      <c r="O326" s="152"/>
      <c r="P326" s="152"/>
      <c r="Q326" s="152"/>
      <c r="R326" s="152"/>
      <c r="S326" s="152"/>
      <c r="T326" s="153" cm="1">
        <f t="array" ref="T326">MATCH(1,(TDU_Info!$C$5:$C$111=$T$6)*(TDU_Info!$B$5:$B$111&lt;=$B326),0)</f>
        <v>102</v>
      </c>
      <c r="U326" s="152">
        <f>100*(INDEX(TDU_Info!$E$5:$E$111,$T326)/T$11+INDEX(TDU_Info!$F$5:$F$111,$T326))</f>
        <v>3.9138000000000006</v>
      </c>
      <c r="V326" s="152">
        <v>1.7749999999999999</v>
      </c>
      <c r="W326" s="152">
        <v>3.3180000000000001</v>
      </c>
      <c r="X326" s="152">
        <v>3.0739999999999998</v>
      </c>
      <c r="Y326" s="152">
        <v>3.73</v>
      </c>
      <c r="Z326" s="152">
        <v>1.5780000000000001</v>
      </c>
      <c r="AA326" s="152">
        <v>3.5870000000000002</v>
      </c>
      <c r="AB326" s="152">
        <v>2.726</v>
      </c>
      <c r="AC326" s="152">
        <v>3.843</v>
      </c>
      <c r="AD326" s="152">
        <v>1.738</v>
      </c>
      <c r="AE326" s="152">
        <v>3.2589999999999999</v>
      </c>
      <c r="AF326" s="152">
        <v>3.3359999999999999</v>
      </c>
      <c r="AG326" s="152">
        <v>3.73</v>
      </c>
      <c r="AH326" s="152">
        <v>1.5389999999999999</v>
      </c>
      <c r="AI326" s="152">
        <v>3.3140000000000001</v>
      </c>
      <c r="AJ326" s="152">
        <v>2.9990000000000001</v>
      </c>
      <c r="AK326" s="152">
        <v>3.843</v>
      </c>
      <c r="AL326" s="152">
        <f t="shared" si="55"/>
        <v>2.7232391385203285</v>
      </c>
      <c r="AM326" s="152">
        <f t="shared" si="56"/>
        <v>2.3394907435368655</v>
      </c>
      <c r="AN326" s="152">
        <v>3.6830369071848597</v>
      </c>
      <c r="AO326" s="152">
        <v>3.6116756945994344</v>
      </c>
      <c r="AP326" s="152">
        <f t="shared" si="63"/>
        <v>7.3162000000000003</v>
      </c>
      <c r="AQ326" s="152"/>
      <c r="AR326" s="152"/>
      <c r="AS326" s="153">
        <f t="shared" si="57"/>
        <v>310</v>
      </c>
      <c r="AT326" s="153">
        <f t="shared" si="58"/>
        <v>1</v>
      </c>
      <c r="AU326" s="153">
        <f t="shared" si="59"/>
        <v>0</v>
      </c>
      <c r="AV326" s="153">
        <f t="shared" si="60"/>
        <v>0</v>
      </c>
      <c r="BA326">
        <f t="shared" si="61"/>
        <v>6</v>
      </c>
    </row>
    <row r="327" spans="2:53" x14ac:dyDescent="0.25">
      <c r="B327" s="155">
        <f t="shared" si="64"/>
        <v>43046.999305555553</v>
      </c>
      <c r="C327" s="155">
        <f t="shared" si="62"/>
        <v>43046.999305555553</v>
      </c>
      <c r="D327" s="152">
        <f t="shared" si="52"/>
        <v>3.3359999999999999</v>
      </c>
      <c r="E327" s="152"/>
      <c r="F327" s="152"/>
      <c r="G327" s="152"/>
      <c r="H327" s="152" t="e">
        <f t="shared" si="53"/>
        <v>#N/A</v>
      </c>
      <c r="I327" s="152"/>
      <c r="J327" s="152" t="e">
        <f t="shared" si="54"/>
        <v>#N/A</v>
      </c>
      <c r="K327" s="152"/>
      <c r="L327" s="152"/>
      <c r="M327" s="152"/>
      <c r="N327" s="152"/>
      <c r="O327" s="152"/>
      <c r="P327" s="152"/>
      <c r="Q327" s="152"/>
      <c r="R327" s="152"/>
      <c r="S327" s="152"/>
      <c r="T327" s="153" cm="1">
        <f t="array" ref="T327">MATCH(1,(TDU_Info!$C$5:$C$111=$T$6)*(TDU_Info!$B$5:$B$111&lt;=$B327),0)</f>
        <v>102</v>
      </c>
      <c r="U327" s="152">
        <f>100*(INDEX(TDU_Info!$E$5:$E$111,$T327)/T$11+INDEX(TDU_Info!$F$5:$F$111,$T327))</f>
        <v>3.9138000000000006</v>
      </c>
      <c r="V327" s="152">
        <v>1.7749999999999999</v>
      </c>
      <c r="W327" s="152">
        <v>3.3180000000000001</v>
      </c>
      <c r="X327" s="152">
        <v>3.0739999999999998</v>
      </c>
      <c r="Y327" s="152">
        <v>3.73</v>
      </c>
      <c r="Z327" s="152">
        <v>1.5780000000000001</v>
      </c>
      <c r="AA327" s="152">
        <v>3.5870000000000002</v>
      </c>
      <c r="AB327" s="152">
        <v>2.726</v>
      </c>
      <c r="AC327" s="152">
        <v>3.9430000000000001</v>
      </c>
      <c r="AD327" s="152">
        <v>1.738</v>
      </c>
      <c r="AE327" s="152">
        <v>3.2589999999999999</v>
      </c>
      <c r="AF327" s="152">
        <v>3.3359999999999999</v>
      </c>
      <c r="AG327" s="152">
        <v>3.73</v>
      </c>
      <c r="AH327" s="152">
        <v>1.5389999999999999</v>
      </c>
      <c r="AI327" s="152">
        <v>3.3140000000000001</v>
      </c>
      <c r="AJ327" s="152">
        <v>2.9990000000000001</v>
      </c>
      <c r="AK327" s="152">
        <v>3.9430000000000001</v>
      </c>
      <c r="AL327" s="152">
        <f t="shared" si="55"/>
        <v>2.7232391385203285</v>
      </c>
      <c r="AM327" s="152">
        <f t="shared" si="56"/>
        <v>2.3394907435368655</v>
      </c>
      <c r="AN327" s="152">
        <v>3.7207173367713167</v>
      </c>
      <c r="AO327" s="152">
        <v>3.6199077080736171</v>
      </c>
      <c r="AP327" s="152">
        <f t="shared" si="63"/>
        <v>7.3162000000000003</v>
      </c>
      <c r="AQ327" s="152"/>
      <c r="AR327" s="152"/>
      <c r="AS327" s="153">
        <f t="shared" si="57"/>
        <v>311</v>
      </c>
      <c r="AT327" s="153">
        <f t="shared" si="58"/>
        <v>1</v>
      </c>
      <c r="AU327" s="153">
        <f t="shared" si="59"/>
        <v>0</v>
      </c>
      <c r="AV327" s="153">
        <f t="shared" si="60"/>
        <v>0</v>
      </c>
      <c r="BA327">
        <f t="shared" si="61"/>
        <v>7</v>
      </c>
    </row>
    <row r="328" spans="2:53" x14ac:dyDescent="0.25">
      <c r="B328" s="155">
        <f t="shared" si="64"/>
        <v>43047.999305555553</v>
      </c>
      <c r="C328" s="155">
        <f t="shared" si="62"/>
        <v>43047.999305555553</v>
      </c>
      <c r="D328" s="152">
        <f t="shared" si="52"/>
        <v>3.3359999999999999</v>
      </c>
      <c r="E328" s="152"/>
      <c r="F328" s="152"/>
      <c r="G328" s="152"/>
      <c r="H328" s="152" t="e">
        <f t="shared" si="53"/>
        <v>#N/A</v>
      </c>
      <c r="I328" s="152"/>
      <c r="J328" s="152" t="e">
        <f t="shared" si="54"/>
        <v>#N/A</v>
      </c>
      <c r="K328" s="152"/>
      <c r="L328" s="152"/>
      <c r="M328" s="152"/>
      <c r="N328" s="152"/>
      <c r="O328" s="152"/>
      <c r="P328" s="152"/>
      <c r="Q328" s="152"/>
      <c r="R328" s="152"/>
      <c r="S328" s="152"/>
      <c r="T328" s="153" cm="1">
        <f t="array" ref="T328">MATCH(1,(TDU_Info!$C$5:$C$111=$T$6)*(TDU_Info!$B$5:$B$111&lt;=$B328),0)</f>
        <v>102</v>
      </c>
      <c r="U328" s="152">
        <f>100*(INDEX(TDU_Info!$E$5:$E$111,$T328)/T$11+INDEX(TDU_Info!$F$5:$F$111,$T328))</f>
        <v>3.9138000000000006</v>
      </c>
      <c r="V328" s="152">
        <v>1.7749999999999999</v>
      </c>
      <c r="W328" s="152">
        <v>3.3180000000000001</v>
      </c>
      <c r="X328" s="152">
        <v>3.0739999999999998</v>
      </c>
      <c r="Y328" s="152">
        <v>3.73</v>
      </c>
      <c r="Z328" s="152">
        <v>1.5780000000000001</v>
      </c>
      <c r="AA328" s="152">
        <v>3.5870000000000002</v>
      </c>
      <c r="AB328" s="152">
        <v>2.726</v>
      </c>
      <c r="AC328" s="152">
        <v>3.9430000000000001</v>
      </c>
      <c r="AD328" s="152">
        <v>1.738</v>
      </c>
      <c r="AE328" s="152">
        <v>3.2589999999999999</v>
      </c>
      <c r="AF328" s="152">
        <v>3.3359999999999999</v>
      </c>
      <c r="AG328" s="152">
        <v>3.73</v>
      </c>
      <c r="AH328" s="152">
        <v>1.5389999999999999</v>
      </c>
      <c r="AI328" s="152">
        <v>3.3140000000000001</v>
      </c>
      <c r="AJ328" s="152">
        <v>2.9990000000000001</v>
      </c>
      <c r="AK328" s="152">
        <v>3.9430000000000001</v>
      </c>
      <c r="AL328" s="152">
        <f t="shared" si="55"/>
        <v>2.7232391385203285</v>
      </c>
      <c r="AM328" s="152">
        <f t="shared" si="56"/>
        <v>2.3394907435368655</v>
      </c>
      <c r="AN328" s="152">
        <v>3.7237116669802672</v>
      </c>
      <c r="AO328" s="152">
        <v>3.622293584714626</v>
      </c>
      <c r="AP328" s="152">
        <f t="shared" si="63"/>
        <v>7.3162000000000003</v>
      </c>
      <c r="AQ328" s="152"/>
      <c r="AR328" s="152"/>
      <c r="AS328" s="153">
        <f t="shared" si="57"/>
        <v>312</v>
      </c>
      <c r="AT328" s="153">
        <f t="shared" si="58"/>
        <v>1</v>
      </c>
      <c r="AU328" s="153">
        <f t="shared" si="59"/>
        <v>0</v>
      </c>
      <c r="AV328" s="153">
        <f t="shared" si="60"/>
        <v>0</v>
      </c>
      <c r="BA328">
        <f t="shared" si="61"/>
        <v>8</v>
      </c>
    </row>
    <row r="329" spans="2:53" x14ac:dyDescent="0.25">
      <c r="B329" s="155">
        <f t="shared" si="64"/>
        <v>43048.999305555553</v>
      </c>
      <c r="C329" s="155">
        <f t="shared" si="62"/>
        <v>43048.999305555553</v>
      </c>
      <c r="D329" s="152">
        <f t="shared" si="52"/>
        <v>3.3359999999999999</v>
      </c>
      <c r="E329" s="152"/>
      <c r="F329" s="152"/>
      <c r="G329" s="152"/>
      <c r="H329" s="152" t="e">
        <f t="shared" si="53"/>
        <v>#N/A</v>
      </c>
      <c r="I329" s="152"/>
      <c r="J329" s="152" t="e">
        <f t="shared" si="54"/>
        <v>#N/A</v>
      </c>
      <c r="K329" s="152"/>
      <c r="L329" s="152"/>
      <c r="M329" s="152"/>
      <c r="N329" s="152"/>
      <c r="O329" s="152"/>
      <c r="P329" s="152"/>
      <c r="Q329" s="152"/>
      <c r="R329" s="152"/>
      <c r="S329" s="152"/>
      <c r="T329" s="153" cm="1">
        <f t="array" ref="T329">MATCH(1,(TDU_Info!$C$5:$C$111=$T$6)*(TDU_Info!$B$5:$B$111&lt;=$B329),0)</f>
        <v>102</v>
      </c>
      <c r="U329" s="152">
        <f>100*(INDEX(TDU_Info!$E$5:$E$111,$T329)/T$11+INDEX(TDU_Info!$F$5:$F$111,$T329))</f>
        <v>3.9138000000000006</v>
      </c>
      <c r="V329" s="152">
        <v>1.7749999999999999</v>
      </c>
      <c r="W329" s="152">
        <v>3.3180000000000001</v>
      </c>
      <c r="X329" s="152">
        <v>3.0739999999999998</v>
      </c>
      <c r="Y329" s="152">
        <v>3.63</v>
      </c>
      <c r="Z329" s="152">
        <v>1.5780000000000001</v>
      </c>
      <c r="AA329" s="152">
        <v>3.5870000000000002</v>
      </c>
      <c r="AB329" s="152">
        <v>2.726</v>
      </c>
      <c r="AC329" s="152">
        <v>3.9430000000000001</v>
      </c>
      <c r="AD329" s="152">
        <v>1.738</v>
      </c>
      <c r="AE329" s="152">
        <v>3.2589999999999999</v>
      </c>
      <c r="AF329" s="152">
        <v>3.3359999999999999</v>
      </c>
      <c r="AG329" s="152">
        <v>3.63</v>
      </c>
      <c r="AH329" s="152">
        <v>1.5389999999999999</v>
      </c>
      <c r="AI329" s="152">
        <v>3.3140000000000001</v>
      </c>
      <c r="AJ329" s="152">
        <v>2.9990000000000001</v>
      </c>
      <c r="AK329" s="152">
        <v>3.9430000000000001</v>
      </c>
      <c r="AL329" s="152">
        <f t="shared" si="55"/>
        <v>2.7232391385203285</v>
      </c>
      <c r="AM329" s="152">
        <f t="shared" si="56"/>
        <v>2.3394907435368655</v>
      </c>
      <c r="AN329" s="152">
        <v>3.7244339290747392</v>
      </c>
      <c r="AO329" s="152">
        <v>3.6231586566469653</v>
      </c>
      <c r="AP329" s="152">
        <f t="shared" si="63"/>
        <v>7.3162000000000003</v>
      </c>
      <c r="AQ329" s="152"/>
      <c r="AR329" s="152"/>
      <c r="AS329" s="153">
        <f t="shared" si="57"/>
        <v>313</v>
      </c>
      <c r="AT329" s="153">
        <f t="shared" si="58"/>
        <v>1</v>
      </c>
      <c r="AU329" s="153">
        <f t="shared" si="59"/>
        <v>0</v>
      </c>
      <c r="AV329" s="153">
        <f t="shared" si="60"/>
        <v>0</v>
      </c>
      <c r="BA329">
        <f t="shared" si="61"/>
        <v>9</v>
      </c>
    </row>
    <row r="330" spans="2:53" x14ac:dyDescent="0.25">
      <c r="B330" s="155">
        <f t="shared" si="64"/>
        <v>43049.999305555553</v>
      </c>
      <c r="C330" s="155">
        <f t="shared" si="62"/>
        <v>43049.999305555553</v>
      </c>
      <c r="D330" s="152">
        <f t="shared" si="52"/>
        <v>3.3359999999999999</v>
      </c>
      <c r="E330" s="152"/>
      <c r="F330" s="152"/>
      <c r="G330" s="152"/>
      <c r="H330" s="152" t="e">
        <f t="shared" si="53"/>
        <v>#N/A</v>
      </c>
      <c r="I330" s="152"/>
      <c r="J330" s="152" t="e">
        <f t="shared" si="54"/>
        <v>#N/A</v>
      </c>
      <c r="K330" s="152"/>
      <c r="L330" s="152"/>
      <c r="M330" s="152"/>
      <c r="N330" s="152"/>
      <c r="O330" s="152"/>
      <c r="P330" s="152"/>
      <c r="Q330" s="152"/>
      <c r="R330" s="152"/>
      <c r="S330" s="152"/>
      <c r="T330" s="153" cm="1">
        <f t="array" ref="T330">MATCH(1,(TDU_Info!$C$5:$C$111=$T$6)*(TDU_Info!$B$5:$B$111&lt;=$B330),0)</f>
        <v>102</v>
      </c>
      <c r="U330" s="152">
        <f>100*(INDEX(TDU_Info!$E$5:$E$111,$T330)/T$11+INDEX(TDU_Info!$F$5:$F$111,$T330))</f>
        <v>3.9138000000000006</v>
      </c>
      <c r="V330" s="152">
        <v>1.7749999999999999</v>
      </c>
      <c r="W330" s="152">
        <v>3.3180000000000001</v>
      </c>
      <c r="X330" s="152">
        <v>3.0739999999999998</v>
      </c>
      <c r="Y330" s="152">
        <v>3.63</v>
      </c>
      <c r="Z330" s="152">
        <v>1.5780000000000001</v>
      </c>
      <c r="AA330" s="152">
        <v>3.5870000000000002</v>
      </c>
      <c r="AB330" s="152">
        <v>2.726</v>
      </c>
      <c r="AC330" s="152">
        <v>3.9430000000000001</v>
      </c>
      <c r="AD330" s="152">
        <v>1.738</v>
      </c>
      <c r="AE330" s="152">
        <v>3.2589999999999999</v>
      </c>
      <c r="AF330" s="152">
        <v>3.3359999999999999</v>
      </c>
      <c r="AG330" s="152">
        <v>3.63</v>
      </c>
      <c r="AH330" s="152">
        <v>1.5389999999999999</v>
      </c>
      <c r="AI330" s="152">
        <v>3.3140000000000001</v>
      </c>
      <c r="AJ330" s="152">
        <v>2.9990000000000001</v>
      </c>
      <c r="AK330" s="152">
        <v>3.9430000000000001</v>
      </c>
      <c r="AL330" s="152">
        <f t="shared" si="55"/>
        <v>2.7232391385203285</v>
      </c>
      <c r="AM330" s="152">
        <f t="shared" si="56"/>
        <v>2.3394907435368655</v>
      </c>
      <c r="AN330" s="152">
        <v>3.7249701825772008</v>
      </c>
      <c r="AO330" s="152">
        <v>3.6224236691601424</v>
      </c>
      <c r="AP330" s="152">
        <f t="shared" si="63"/>
        <v>7.3162000000000003</v>
      </c>
      <c r="AQ330" s="152"/>
      <c r="AR330" s="152"/>
      <c r="AS330" s="153">
        <f t="shared" si="57"/>
        <v>314</v>
      </c>
      <c r="AT330" s="153">
        <f t="shared" si="58"/>
        <v>1</v>
      </c>
      <c r="AU330" s="153">
        <f t="shared" si="59"/>
        <v>0</v>
      </c>
      <c r="AV330" s="153">
        <f t="shared" si="60"/>
        <v>0</v>
      </c>
      <c r="BA330">
        <f t="shared" si="61"/>
        <v>10</v>
      </c>
    </row>
    <row r="331" spans="2:53" x14ac:dyDescent="0.25">
      <c r="B331" s="155">
        <f t="shared" si="64"/>
        <v>43050.999305555553</v>
      </c>
      <c r="C331" s="155">
        <f t="shared" si="62"/>
        <v>43050.999305555553</v>
      </c>
      <c r="D331" s="152">
        <f t="shared" si="52"/>
        <v>3.3359999999999999</v>
      </c>
      <c r="E331" s="152"/>
      <c r="F331" s="152"/>
      <c r="G331" s="152"/>
      <c r="H331" s="152" t="e">
        <f t="shared" si="53"/>
        <v>#N/A</v>
      </c>
      <c r="I331" s="152"/>
      <c r="J331" s="152" t="e">
        <f t="shared" si="54"/>
        <v>#N/A</v>
      </c>
      <c r="K331" s="152"/>
      <c r="L331" s="152"/>
      <c r="M331" s="152"/>
      <c r="N331" s="152"/>
      <c r="O331" s="152"/>
      <c r="P331" s="152"/>
      <c r="Q331" s="152"/>
      <c r="R331" s="152"/>
      <c r="S331" s="152"/>
      <c r="T331" s="153" cm="1">
        <f t="array" ref="T331">MATCH(1,(TDU_Info!$C$5:$C$111=$T$6)*(TDU_Info!$B$5:$B$111&lt;=$B331),0)</f>
        <v>102</v>
      </c>
      <c r="U331" s="152">
        <f>100*(INDEX(TDU_Info!$E$5:$E$111,$T331)/T$11+INDEX(TDU_Info!$F$5:$F$111,$T331))</f>
        <v>3.9138000000000006</v>
      </c>
      <c r="V331" s="152">
        <v>1.7749999999999999</v>
      </c>
      <c r="W331" s="152">
        <v>3.3180000000000001</v>
      </c>
      <c r="X331" s="152">
        <v>3.0739999999999998</v>
      </c>
      <c r="Y331" s="152">
        <v>3.63</v>
      </c>
      <c r="Z331" s="152">
        <v>1.5780000000000001</v>
      </c>
      <c r="AA331" s="152">
        <v>3.5870000000000002</v>
      </c>
      <c r="AB331" s="152">
        <v>2.726</v>
      </c>
      <c r="AC331" s="152">
        <v>3.9430000000000001</v>
      </c>
      <c r="AD331" s="152">
        <v>1.738</v>
      </c>
      <c r="AE331" s="152">
        <v>3.2589999999999999</v>
      </c>
      <c r="AF331" s="152">
        <v>3.3359999999999999</v>
      </c>
      <c r="AG331" s="152">
        <v>3.63</v>
      </c>
      <c r="AH331" s="152">
        <v>1.5389999999999999</v>
      </c>
      <c r="AI331" s="152">
        <v>3.3140000000000001</v>
      </c>
      <c r="AJ331" s="152">
        <v>2.9990000000000001</v>
      </c>
      <c r="AK331" s="152">
        <v>3.9430000000000001</v>
      </c>
      <c r="AL331" s="152">
        <f t="shared" si="55"/>
        <v>2.7232391385203285</v>
      </c>
      <c r="AM331" s="152">
        <f t="shared" si="56"/>
        <v>2.3394907435368655</v>
      </c>
      <c r="AN331" s="152">
        <v>3.7245529731991631</v>
      </c>
      <c r="AO331" s="152">
        <v>3.6218866586410146</v>
      </c>
      <c r="AP331" s="152">
        <f t="shared" si="63"/>
        <v>7.3162000000000003</v>
      </c>
      <c r="AQ331" s="152"/>
      <c r="AR331" s="152"/>
      <c r="AS331" s="153">
        <f t="shared" si="57"/>
        <v>315</v>
      </c>
      <c r="AT331" s="153">
        <f t="shared" si="58"/>
        <v>1</v>
      </c>
      <c r="AU331" s="153">
        <f t="shared" si="59"/>
        <v>0</v>
      </c>
      <c r="AV331" s="153">
        <f t="shared" si="60"/>
        <v>0</v>
      </c>
      <c r="BA331">
        <f t="shared" si="61"/>
        <v>11</v>
      </c>
    </row>
    <row r="332" spans="2:53" x14ac:dyDescent="0.25">
      <c r="B332" s="155">
        <f t="shared" si="64"/>
        <v>43051.999305555553</v>
      </c>
      <c r="C332" s="155">
        <f t="shared" si="62"/>
        <v>43051.999305555553</v>
      </c>
      <c r="D332" s="152">
        <f t="shared" si="52"/>
        <v>3.3359999999999999</v>
      </c>
      <c r="E332" s="152"/>
      <c r="F332" s="152"/>
      <c r="G332" s="152"/>
      <c r="H332" s="152" t="e">
        <f t="shared" si="53"/>
        <v>#N/A</v>
      </c>
      <c r="I332" s="152"/>
      <c r="J332" s="152" t="e">
        <f t="shared" si="54"/>
        <v>#N/A</v>
      </c>
      <c r="K332" s="152"/>
      <c r="L332" s="152"/>
      <c r="M332" s="152"/>
      <c r="N332" s="152"/>
      <c r="O332" s="152"/>
      <c r="P332" s="152"/>
      <c r="Q332" s="152"/>
      <c r="R332" s="152"/>
      <c r="S332" s="152"/>
      <c r="T332" s="153" cm="1">
        <f t="array" ref="T332">MATCH(1,(TDU_Info!$C$5:$C$111=$T$6)*(TDU_Info!$B$5:$B$111&lt;=$B332),0)</f>
        <v>102</v>
      </c>
      <c r="U332" s="152">
        <f>100*(INDEX(TDU_Info!$E$5:$E$111,$T332)/T$11+INDEX(TDU_Info!$F$5:$F$111,$T332))</f>
        <v>3.9138000000000006</v>
      </c>
      <c r="V332" s="152">
        <v>1.7749999999999999</v>
      </c>
      <c r="W332" s="152">
        <v>3.3180000000000001</v>
      </c>
      <c r="X332" s="152">
        <v>3.0739999999999998</v>
      </c>
      <c r="Y332" s="152">
        <v>3.63</v>
      </c>
      <c r="Z332" s="152">
        <v>1.5780000000000001</v>
      </c>
      <c r="AA332" s="152">
        <v>3.5870000000000002</v>
      </c>
      <c r="AB332" s="152">
        <v>2.726</v>
      </c>
      <c r="AC332" s="152">
        <v>3.9430000000000001</v>
      </c>
      <c r="AD332" s="152">
        <v>1.738</v>
      </c>
      <c r="AE332" s="152">
        <v>3.2589999999999999</v>
      </c>
      <c r="AF332" s="152">
        <v>3.3359999999999999</v>
      </c>
      <c r="AG332" s="152">
        <v>3.63</v>
      </c>
      <c r="AH332" s="152">
        <v>1.5389999999999999</v>
      </c>
      <c r="AI332" s="152">
        <v>3.3140000000000001</v>
      </c>
      <c r="AJ332" s="152">
        <v>2.9990000000000001</v>
      </c>
      <c r="AK332" s="152">
        <v>3.9430000000000001</v>
      </c>
      <c r="AL332" s="152">
        <f t="shared" si="55"/>
        <v>2.7232391385203285</v>
      </c>
      <c r="AM332" s="152">
        <f t="shared" si="56"/>
        <v>2.3394907435368655</v>
      </c>
      <c r="AN332" s="152">
        <v>3.7250689975962739</v>
      </c>
      <c r="AO332" s="152">
        <v>3.6210653880281933</v>
      </c>
      <c r="AP332" s="152">
        <f t="shared" si="63"/>
        <v>7.3162000000000003</v>
      </c>
      <c r="AQ332" s="152"/>
      <c r="AR332" s="152"/>
      <c r="AS332" s="153">
        <f t="shared" si="57"/>
        <v>316</v>
      </c>
      <c r="AT332" s="153">
        <f t="shared" si="58"/>
        <v>1</v>
      </c>
      <c r="AU332" s="153">
        <f t="shared" si="59"/>
        <v>0</v>
      </c>
      <c r="AV332" s="153">
        <f t="shared" si="60"/>
        <v>0</v>
      </c>
      <c r="BA332">
        <f t="shared" si="61"/>
        <v>12</v>
      </c>
    </row>
    <row r="333" spans="2:53" x14ac:dyDescent="0.25">
      <c r="B333" s="155">
        <f t="shared" si="64"/>
        <v>43052.999305555553</v>
      </c>
      <c r="C333" s="155">
        <f t="shared" si="62"/>
        <v>43052.999305555553</v>
      </c>
      <c r="D333" s="152">
        <f t="shared" si="52"/>
        <v>3.3359999999999999</v>
      </c>
      <c r="E333" s="152"/>
      <c r="F333" s="152"/>
      <c r="G333" s="152"/>
      <c r="H333" s="152" t="e">
        <f t="shared" si="53"/>
        <v>#N/A</v>
      </c>
      <c r="I333" s="152"/>
      <c r="J333" s="152" t="e">
        <f t="shared" si="54"/>
        <v>#N/A</v>
      </c>
      <c r="K333" s="152"/>
      <c r="L333" s="152"/>
      <c r="M333" s="152"/>
      <c r="N333" s="152"/>
      <c r="O333" s="152"/>
      <c r="P333" s="152"/>
      <c r="Q333" s="152"/>
      <c r="R333" s="152"/>
      <c r="S333" s="152"/>
      <c r="T333" s="153" cm="1">
        <f t="array" ref="T333">MATCH(1,(TDU_Info!$C$5:$C$111=$T$6)*(TDU_Info!$B$5:$B$111&lt;=$B333),0)</f>
        <v>102</v>
      </c>
      <c r="U333" s="152">
        <f>100*(INDEX(TDU_Info!$E$5:$E$111,$T333)/T$11+INDEX(TDU_Info!$F$5:$F$111,$T333))</f>
        <v>3.9138000000000006</v>
      </c>
      <c r="V333" s="152">
        <v>1.7749999999999999</v>
      </c>
      <c r="W333" s="152">
        <v>3.3180000000000001</v>
      </c>
      <c r="X333" s="152">
        <v>3.0739999999999998</v>
      </c>
      <c r="Y333" s="152">
        <v>3.63</v>
      </c>
      <c r="Z333" s="152">
        <v>1.5780000000000001</v>
      </c>
      <c r="AA333" s="152">
        <v>3.5870000000000002</v>
      </c>
      <c r="AB333" s="152">
        <v>2.726</v>
      </c>
      <c r="AC333" s="152">
        <v>3.9430000000000001</v>
      </c>
      <c r="AD333" s="152">
        <v>1.738</v>
      </c>
      <c r="AE333" s="152">
        <v>3.2589999999999999</v>
      </c>
      <c r="AF333" s="152">
        <v>3.3359999999999999</v>
      </c>
      <c r="AG333" s="152">
        <v>3.63</v>
      </c>
      <c r="AH333" s="152">
        <v>1.5389999999999999</v>
      </c>
      <c r="AI333" s="152">
        <v>3.3140000000000001</v>
      </c>
      <c r="AJ333" s="152">
        <v>2.9990000000000001</v>
      </c>
      <c r="AK333" s="152">
        <v>3.9430000000000001</v>
      </c>
      <c r="AL333" s="152">
        <f t="shared" si="55"/>
        <v>2.7232391385203285</v>
      </c>
      <c r="AM333" s="152">
        <f t="shared" si="56"/>
        <v>2.3394907435368655</v>
      </c>
      <c r="AN333" s="152">
        <v>3.7213718565799829</v>
      </c>
      <c r="AO333" s="152">
        <v>3.616622115988704</v>
      </c>
      <c r="AP333" s="152">
        <f t="shared" si="63"/>
        <v>7.3162000000000003</v>
      </c>
      <c r="AQ333" s="152"/>
      <c r="AR333" s="152"/>
      <c r="AS333" s="153">
        <f t="shared" si="57"/>
        <v>317</v>
      </c>
      <c r="AT333" s="153">
        <f t="shared" si="58"/>
        <v>1</v>
      </c>
      <c r="AU333" s="153">
        <f t="shared" si="59"/>
        <v>0</v>
      </c>
      <c r="AV333" s="153">
        <f t="shared" si="60"/>
        <v>0</v>
      </c>
      <c r="BA333">
        <f t="shared" si="61"/>
        <v>13</v>
      </c>
    </row>
    <row r="334" spans="2:53" x14ac:dyDescent="0.25">
      <c r="B334" s="155">
        <f t="shared" si="64"/>
        <v>43053.999305555553</v>
      </c>
      <c r="C334" s="155">
        <f t="shared" si="62"/>
        <v>43053.999305555553</v>
      </c>
      <c r="D334" s="152">
        <f t="shared" si="52"/>
        <v>3.3359999999999999</v>
      </c>
      <c r="E334" s="152"/>
      <c r="F334" s="152"/>
      <c r="G334" s="152"/>
      <c r="H334" s="152" t="e">
        <f t="shared" si="53"/>
        <v>#N/A</v>
      </c>
      <c r="I334" s="152"/>
      <c r="J334" s="152" t="e">
        <f t="shared" si="54"/>
        <v>#N/A</v>
      </c>
      <c r="K334" s="152"/>
      <c r="L334" s="152"/>
      <c r="M334" s="152"/>
      <c r="N334" s="152"/>
      <c r="O334" s="152"/>
      <c r="P334" s="152"/>
      <c r="Q334" s="152"/>
      <c r="R334" s="152"/>
      <c r="S334" s="152"/>
      <c r="T334" s="153" cm="1">
        <f t="array" ref="T334">MATCH(1,(TDU_Info!$C$5:$C$111=$T$6)*(TDU_Info!$B$5:$B$111&lt;=$B334),0)</f>
        <v>102</v>
      </c>
      <c r="U334" s="152">
        <f>100*(INDEX(TDU_Info!$E$5:$E$111,$T334)/T$11+INDEX(TDU_Info!$F$5:$F$111,$T334))</f>
        <v>3.9138000000000006</v>
      </c>
      <c r="V334" s="152">
        <v>1.778</v>
      </c>
      <c r="W334" s="152">
        <v>3.3180000000000001</v>
      </c>
      <c r="X334" s="152">
        <v>3.0739999999999998</v>
      </c>
      <c r="Y334" s="152">
        <v>3.73</v>
      </c>
      <c r="Z334" s="152">
        <v>1.581</v>
      </c>
      <c r="AA334" s="152">
        <v>3.5870000000000002</v>
      </c>
      <c r="AB334" s="152">
        <v>2.726</v>
      </c>
      <c r="AC334" s="152">
        <v>4.0430000000000001</v>
      </c>
      <c r="AD334" s="152">
        <v>1.7390000000000001</v>
      </c>
      <c r="AE334" s="152">
        <v>3.2589999999999999</v>
      </c>
      <c r="AF334" s="152">
        <v>3.3359999999999999</v>
      </c>
      <c r="AG334" s="152">
        <v>3.73</v>
      </c>
      <c r="AH334" s="152">
        <v>1.5409999999999999</v>
      </c>
      <c r="AI334" s="152">
        <v>3.3140000000000001</v>
      </c>
      <c r="AJ334" s="152">
        <v>2.9990000000000001</v>
      </c>
      <c r="AK334" s="152">
        <v>4.0140000000000002</v>
      </c>
      <c r="AL334" s="152">
        <f t="shared" si="55"/>
        <v>2.7232391385203285</v>
      </c>
      <c r="AM334" s="152">
        <f t="shared" si="56"/>
        <v>2.3394907435368655</v>
      </c>
      <c r="AN334" s="152">
        <v>3.7214890871154727</v>
      </c>
      <c r="AO334" s="152">
        <v>3.6167743700843005</v>
      </c>
      <c r="AP334" s="152">
        <f t="shared" si="63"/>
        <v>7.3162000000000003</v>
      </c>
      <c r="AQ334" s="152"/>
      <c r="AR334" s="152"/>
      <c r="AS334" s="153">
        <f t="shared" si="57"/>
        <v>318</v>
      </c>
      <c r="AT334" s="153">
        <f t="shared" si="58"/>
        <v>1</v>
      </c>
      <c r="AU334" s="153">
        <f t="shared" si="59"/>
        <v>0</v>
      </c>
      <c r="AV334" s="153">
        <f t="shared" si="60"/>
        <v>0</v>
      </c>
      <c r="BA334">
        <f t="shared" si="61"/>
        <v>14</v>
      </c>
    </row>
    <row r="335" spans="2:53" x14ac:dyDescent="0.25">
      <c r="B335" s="155">
        <f t="shared" si="64"/>
        <v>43054.999305555553</v>
      </c>
      <c r="C335" s="155">
        <f t="shared" si="62"/>
        <v>43054.999305555553</v>
      </c>
      <c r="D335" s="152">
        <f t="shared" si="52"/>
        <v>3.3359999999999999</v>
      </c>
      <c r="E335" s="152"/>
      <c r="F335" s="152"/>
      <c r="G335" s="152"/>
      <c r="H335" s="152" t="e">
        <f t="shared" si="53"/>
        <v>#N/A</v>
      </c>
      <c r="I335" s="152"/>
      <c r="J335" s="152" t="e">
        <f t="shared" si="54"/>
        <v>#N/A</v>
      </c>
      <c r="K335" s="152"/>
      <c r="L335" s="152"/>
      <c r="M335" s="152"/>
      <c r="N335" s="152"/>
      <c r="O335" s="152"/>
      <c r="P335" s="152"/>
      <c r="Q335" s="152"/>
      <c r="R335" s="152"/>
      <c r="S335" s="152"/>
      <c r="T335" s="153" cm="1">
        <f t="array" ref="T335">MATCH(1,(TDU_Info!$C$5:$C$111=$T$6)*(TDU_Info!$B$5:$B$111&lt;=$B335),0)</f>
        <v>102</v>
      </c>
      <c r="U335" s="152">
        <f>100*(INDEX(TDU_Info!$E$5:$E$111,$T335)/T$11+INDEX(TDU_Info!$F$5:$F$111,$T335))</f>
        <v>3.9138000000000006</v>
      </c>
      <c r="V335" s="152">
        <v>1.778</v>
      </c>
      <c r="W335" s="152">
        <v>3.3170000000000002</v>
      </c>
      <c r="X335" s="152">
        <v>3.0739999999999998</v>
      </c>
      <c r="Y335" s="152">
        <v>3.73</v>
      </c>
      <c r="Z335" s="152">
        <v>1.581</v>
      </c>
      <c r="AA335" s="152">
        <v>3.5870000000000002</v>
      </c>
      <c r="AB335" s="152">
        <v>2.726</v>
      </c>
      <c r="AC335" s="152">
        <v>4.0430000000000001</v>
      </c>
      <c r="AD335" s="152">
        <v>1.7390000000000001</v>
      </c>
      <c r="AE335" s="152">
        <v>3.2589999999999999</v>
      </c>
      <c r="AF335" s="152">
        <v>3.3359999999999999</v>
      </c>
      <c r="AG335" s="152">
        <v>3.73</v>
      </c>
      <c r="AH335" s="152">
        <v>1.5409999999999999</v>
      </c>
      <c r="AI335" s="152">
        <v>3.3130000000000002</v>
      </c>
      <c r="AJ335" s="152">
        <v>2.9990000000000001</v>
      </c>
      <c r="AK335" s="152">
        <v>4.0140000000000002</v>
      </c>
      <c r="AL335" s="152">
        <f t="shared" si="55"/>
        <v>2.7232391385203285</v>
      </c>
      <c r="AM335" s="152">
        <f t="shared" si="56"/>
        <v>2.3394907435368655</v>
      </c>
      <c r="AN335" s="152">
        <v>3.7383489636053304</v>
      </c>
      <c r="AO335" s="152">
        <v>3.6472542470626075</v>
      </c>
      <c r="AP335" s="152">
        <f t="shared" si="63"/>
        <v>7.3162000000000003</v>
      </c>
      <c r="AQ335" s="152"/>
      <c r="AR335" s="152"/>
      <c r="AS335" s="153">
        <f t="shared" si="57"/>
        <v>319</v>
      </c>
      <c r="AT335" s="153">
        <f t="shared" si="58"/>
        <v>1</v>
      </c>
      <c r="AU335" s="153">
        <f t="shared" si="59"/>
        <v>0</v>
      </c>
      <c r="AV335" s="153">
        <f t="shared" si="60"/>
        <v>0</v>
      </c>
      <c r="BA335">
        <f t="shared" si="61"/>
        <v>15</v>
      </c>
    </row>
    <row r="336" spans="2:53" x14ac:dyDescent="0.25">
      <c r="B336" s="155">
        <f t="shared" si="64"/>
        <v>43055.999305555553</v>
      </c>
      <c r="C336" s="155">
        <f t="shared" si="62"/>
        <v>43055.999305555553</v>
      </c>
      <c r="D336" s="152">
        <f t="shared" si="52"/>
        <v>3.3359999999999999</v>
      </c>
      <c r="E336" s="152"/>
      <c r="F336" s="152"/>
      <c r="G336" s="152"/>
      <c r="H336" s="152" t="e">
        <f t="shared" si="53"/>
        <v>#N/A</v>
      </c>
      <c r="I336" s="152"/>
      <c r="J336" s="152" t="e">
        <f t="shared" si="54"/>
        <v>#N/A</v>
      </c>
      <c r="K336" s="152"/>
      <c r="L336" s="152"/>
      <c r="M336" s="152"/>
      <c r="N336" s="152"/>
      <c r="O336" s="152"/>
      <c r="P336" s="152"/>
      <c r="Q336" s="152"/>
      <c r="R336" s="152"/>
      <c r="S336" s="152"/>
      <c r="T336" s="153" cm="1">
        <f t="array" ref="T336">MATCH(1,(TDU_Info!$C$5:$C$111=$T$6)*(TDU_Info!$B$5:$B$111&lt;=$B336),0)</f>
        <v>102</v>
      </c>
      <c r="U336" s="152">
        <f>100*(INDEX(TDU_Info!$E$5:$E$111,$T336)/T$11+INDEX(TDU_Info!$F$5:$F$111,$T336))</f>
        <v>3.9138000000000006</v>
      </c>
      <c r="V336" s="152">
        <v>1.778</v>
      </c>
      <c r="W336" s="152">
        <v>3.3170000000000002</v>
      </c>
      <c r="X336" s="152">
        <v>3.0739999999999998</v>
      </c>
      <c r="Y336" s="152">
        <v>3.73</v>
      </c>
      <c r="Z336" s="152">
        <v>1.581</v>
      </c>
      <c r="AA336" s="152">
        <v>3.5870000000000002</v>
      </c>
      <c r="AB336" s="152">
        <v>2.726</v>
      </c>
      <c r="AC336" s="152">
        <v>4.0430000000000001</v>
      </c>
      <c r="AD336" s="152">
        <v>1.7390000000000001</v>
      </c>
      <c r="AE336" s="152">
        <v>3.2589999999999999</v>
      </c>
      <c r="AF336" s="152">
        <v>3.3359999999999999</v>
      </c>
      <c r="AG336" s="152">
        <v>3.73</v>
      </c>
      <c r="AH336" s="152">
        <v>1.5409999999999999</v>
      </c>
      <c r="AI336" s="152">
        <v>3.3130000000000002</v>
      </c>
      <c r="AJ336" s="152">
        <v>2.9990000000000001</v>
      </c>
      <c r="AK336" s="152">
        <v>4.0140000000000002</v>
      </c>
      <c r="AL336" s="152">
        <f t="shared" si="55"/>
        <v>2.7232391385203285</v>
      </c>
      <c r="AM336" s="152">
        <f t="shared" si="56"/>
        <v>2.3394907435368655</v>
      </c>
      <c r="AN336" s="152">
        <v>3.7393786255529875</v>
      </c>
      <c r="AO336" s="152">
        <v>3.6482138616323496</v>
      </c>
      <c r="AP336" s="152">
        <f t="shared" si="63"/>
        <v>7.3162000000000003</v>
      </c>
      <c r="AQ336" s="152"/>
      <c r="AR336" s="152"/>
      <c r="AS336" s="153">
        <f t="shared" si="57"/>
        <v>320</v>
      </c>
      <c r="AT336" s="153">
        <f t="shared" si="58"/>
        <v>1</v>
      </c>
      <c r="AU336" s="153">
        <f t="shared" si="59"/>
        <v>0</v>
      </c>
      <c r="AV336" s="153">
        <f t="shared" si="60"/>
        <v>0</v>
      </c>
      <c r="BA336">
        <f t="shared" si="61"/>
        <v>16</v>
      </c>
    </row>
    <row r="337" spans="2:53" x14ac:dyDescent="0.25">
      <c r="B337" s="155">
        <f t="shared" si="64"/>
        <v>43056.999305555553</v>
      </c>
      <c r="C337" s="155">
        <f t="shared" si="62"/>
        <v>43056.999305555553</v>
      </c>
      <c r="D337" s="152">
        <f t="shared" ref="D337:D400" si="65">(INDEX($V337:$AP337,D$7)*(1+D$8)+D$9*100/$T$11)*(1+D$10)+(D$11*100/$T$11)+($T$5+D$10)*$U337</f>
        <v>3.3359999999999999</v>
      </c>
      <c r="E337" s="152"/>
      <c r="F337" s="152"/>
      <c r="G337" s="152"/>
      <c r="H337" s="152" t="e">
        <f t="shared" ref="H337:H400" si="66">IF(ISNA($C337),NA(),(INDEX($V337:$AP337,H$7)*(1+H$8)+H$9*100/$T$11)*(1+H$10)+(H$11*100/$T$11)+($T$5+H$10)*$U337)</f>
        <v>#N/A</v>
      </c>
      <c r="I337" s="152"/>
      <c r="J337" s="152" t="e">
        <f t="shared" ref="J337:J400" si="67">(INDEX($V337:$AP337,J$7)*(1+J$8)+J$9*100/$T$11)*(1+J$10)+(J$11*100/$T$11)+($T$5+J$10)*$U337</f>
        <v>#N/A</v>
      </c>
      <c r="K337" s="152"/>
      <c r="L337" s="152"/>
      <c r="M337" s="152"/>
      <c r="N337" s="152"/>
      <c r="O337" s="152"/>
      <c r="P337" s="152"/>
      <c r="Q337" s="152"/>
      <c r="R337" s="152"/>
      <c r="S337" s="152"/>
      <c r="T337" s="153" cm="1">
        <f t="array" ref="T337">MATCH(1,(TDU_Info!$C$5:$C$111=$T$6)*(TDU_Info!$B$5:$B$111&lt;=$B337),0)</f>
        <v>102</v>
      </c>
      <c r="U337" s="152">
        <f>100*(INDEX(TDU_Info!$E$5:$E$111,$T337)/T$11+INDEX(TDU_Info!$F$5:$F$111,$T337))</f>
        <v>3.9138000000000006</v>
      </c>
      <c r="V337" s="152">
        <v>1.7529999999999999</v>
      </c>
      <c r="W337" s="152">
        <v>3.3090000000000002</v>
      </c>
      <c r="X337" s="152">
        <v>3.0739999999999998</v>
      </c>
      <c r="Y337" s="152">
        <v>3.73</v>
      </c>
      <c r="Z337" s="152">
        <v>1.5549999999999999</v>
      </c>
      <c r="AA337" s="152">
        <v>3.573</v>
      </c>
      <c r="AB337" s="152">
        <v>2.726</v>
      </c>
      <c r="AC337" s="152">
        <v>4.0430000000000001</v>
      </c>
      <c r="AD337" s="152">
        <v>1.726</v>
      </c>
      <c r="AE337" s="152">
        <v>3.2549999999999999</v>
      </c>
      <c r="AF337" s="152">
        <v>3.3359999999999999</v>
      </c>
      <c r="AG337" s="152">
        <v>3.73</v>
      </c>
      <c r="AH337" s="152">
        <v>1.528</v>
      </c>
      <c r="AI337" s="152">
        <v>3.3069999999999999</v>
      </c>
      <c r="AJ337" s="152">
        <v>2.9990000000000001</v>
      </c>
      <c r="AK337" s="152">
        <v>4.0140000000000002</v>
      </c>
      <c r="AL337" s="152">
        <f t="shared" ref="AL337:AL400" si="68">IF(DAY($B337)=1,NA(),VLOOKUP($B337,$BB$17:$BD$64,2,TRUE))</f>
        <v>2.7232391385203285</v>
      </c>
      <c r="AM337" s="152">
        <f t="shared" ref="AM337:AM400" si="69">IF(DAY($B337)=1,NA(),VLOOKUP($B337,$BB$17:$BD$64,3,TRUE))</f>
        <v>2.3394907435368655</v>
      </c>
      <c r="AN337" s="152">
        <v>3.7483778524948241</v>
      </c>
      <c r="AO337" s="152">
        <v>3.6538328339347408</v>
      </c>
      <c r="AP337" s="152">
        <f t="shared" si="63"/>
        <v>7.3162000000000003</v>
      </c>
      <c r="AQ337" s="152"/>
      <c r="AR337" s="152"/>
      <c r="AS337" s="153">
        <f t="shared" ref="AS337:AS400" si="70">ROUNDUP(B337-DATE(YEAR(B337),1,1),0)</f>
        <v>321</v>
      </c>
      <c r="AT337" s="153">
        <f t="shared" ref="AT337:AT400" si="71">1-$AU337-$AV337</f>
        <v>1</v>
      </c>
      <c r="AU337" s="153">
        <f t="shared" ref="AU337:AU400" si="72">IF(AND($AS337&gt;=AU$12,$AS337&lt;=AU$13),1-$AV337,0)</f>
        <v>0</v>
      </c>
      <c r="AV337" s="153">
        <f t="shared" ref="AV337:AV400" si="73">IF(AND($AS337&gt;=AV$12,$AS337&lt;=AV$13),1,0)</f>
        <v>0</v>
      </c>
      <c r="BA337">
        <f t="shared" ref="BA337:BA400" si="74">DAY(C337)</f>
        <v>17</v>
      </c>
    </row>
    <row r="338" spans="2:53" x14ac:dyDescent="0.25">
      <c r="B338" s="155">
        <f t="shared" si="64"/>
        <v>43057.999305555553</v>
      </c>
      <c r="C338" s="155">
        <f t="shared" ref="C338:C401" si="75">IF(OR($B338&lt;C$12,$B338&gt;C$13),NA(),$B338)</f>
        <v>43057.999305555553</v>
      </c>
      <c r="D338" s="152">
        <f t="shared" si="65"/>
        <v>3.3359999999999999</v>
      </c>
      <c r="E338" s="152"/>
      <c r="F338" s="152"/>
      <c r="G338" s="152"/>
      <c r="H338" s="152" t="e">
        <f t="shared" si="66"/>
        <v>#N/A</v>
      </c>
      <c r="I338" s="152"/>
      <c r="J338" s="152" t="e">
        <f t="shared" si="67"/>
        <v>#N/A</v>
      </c>
      <c r="K338" s="152"/>
      <c r="L338" s="152"/>
      <c r="M338" s="152"/>
      <c r="N338" s="152"/>
      <c r="O338" s="152"/>
      <c r="P338" s="152"/>
      <c r="Q338" s="152"/>
      <c r="R338" s="152"/>
      <c r="S338" s="152"/>
      <c r="T338" s="153" cm="1">
        <f t="array" ref="T338">MATCH(1,(TDU_Info!$C$5:$C$111=$T$6)*(TDU_Info!$B$5:$B$111&lt;=$B338),0)</f>
        <v>102</v>
      </c>
      <c r="U338" s="152">
        <f>100*(INDEX(TDU_Info!$E$5:$E$111,$T338)/T$11+INDEX(TDU_Info!$F$5:$F$111,$T338))</f>
        <v>3.9138000000000006</v>
      </c>
      <c r="V338" s="152">
        <v>1.7529999999999999</v>
      </c>
      <c r="W338" s="152">
        <v>3.3090000000000002</v>
      </c>
      <c r="X338" s="152">
        <v>3.0739999999999998</v>
      </c>
      <c r="Y338" s="152">
        <v>3.73</v>
      </c>
      <c r="Z338" s="152">
        <v>1.5549999999999999</v>
      </c>
      <c r="AA338" s="152">
        <v>3.573</v>
      </c>
      <c r="AB338" s="152">
        <v>2.726</v>
      </c>
      <c r="AC338" s="152">
        <v>4.0430000000000001</v>
      </c>
      <c r="AD338" s="152">
        <v>1.726</v>
      </c>
      <c r="AE338" s="152">
        <v>3.2549999999999999</v>
      </c>
      <c r="AF338" s="152">
        <v>3.3359999999999999</v>
      </c>
      <c r="AG338" s="152">
        <v>3.73</v>
      </c>
      <c r="AH338" s="152">
        <v>1.528</v>
      </c>
      <c r="AI338" s="152">
        <v>3.3069999999999999</v>
      </c>
      <c r="AJ338" s="152">
        <v>2.9990000000000001</v>
      </c>
      <c r="AK338" s="152">
        <v>4.0140000000000002</v>
      </c>
      <c r="AL338" s="152">
        <f t="shared" si="68"/>
        <v>2.7232391385203285</v>
      </c>
      <c r="AM338" s="152">
        <f t="shared" si="69"/>
        <v>2.3394907435368655</v>
      </c>
      <c r="AN338" s="152">
        <v>3.7482963016178332</v>
      </c>
      <c r="AO338" s="152">
        <v>3.6548378539793078</v>
      </c>
      <c r="AP338" s="152">
        <f t="shared" ref="AP338:AP401" si="76">IF(DAY($C338)=1,NA(),VLOOKUP($C338,$BE$17:$BF$78,2,TRUE)-$U338)</f>
        <v>7.3162000000000003</v>
      </c>
      <c r="AQ338" s="152"/>
      <c r="AR338" s="152"/>
      <c r="AS338" s="153">
        <f t="shared" si="70"/>
        <v>322</v>
      </c>
      <c r="AT338" s="153">
        <f t="shared" si="71"/>
        <v>1</v>
      </c>
      <c r="AU338" s="153">
        <f t="shared" si="72"/>
        <v>0</v>
      </c>
      <c r="AV338" s="153">
        <f t="shared" si="73"/>
        <v>0</v>
      </c>
      <c r="BA338">
        <f t="shared" si="74"/>
        <v>18</v>
      </c>
    </row>
    <row r="339" spans="2:53" x14ac:dyDescent="0.25">
      <c r="B339" s="155">
        <f t="shared" ref="B339:B402" si="77">B338+1</f>
        <v>43058.999305555553</v>
      </c>
      <c r="C339" s="155">
        <f t="shared" si="75"/>
        <v>43058.999305555553</v>
      </c>
      <c r="D339" s="152">
        <f t="shared" si="65"/>
        <v>3.3359999999999999</v>
      </c>
      <c r="E339" s="152"/>
      <c r="F339" s="152"/>
      <c r="G339" s="152"/>
      <c r="H339" s="152" t="e">
        <f t="shared" si="66"/>
        <v>#N/A</v>
      </c>
      <c r="I339" s="152"/>
      <c r="J339" s="152" t="e">
        <f t="shared" si="67"/>
        <v>#N/A</v>
      </c>
      <c r="K339" s="152"/>
      <c r="L339" s="152"/>
      <c r="M339" s="152"/>
      <c r="N339" s="152"/>
      <c r="O339" s="152"/>
      <c r="P339" s="152"/>
      <c r="Q339" s="152"/>
      <c r="R339" s="152"/>
      <c r="S339" s="152"/>
      <c r="T339" s="153" cm="1">
        <f t="array" ref="T339">MATCH(1,(TDU_Info!$C$5:$C$111=$T$6)*(TDU_Info!$B$5:$B$111&lt;=$B339),0)</f>
        <v>102</v>
      </c>
      <c r="U339" s="152">
        <f>100*(INDEX(TDU_Info!$E$5:$E$111,$T339)/T$11+INDEX(TDU_Info!$F$5:$F$111,$T339))</f>
        <v>3.9138000000000006</v>
      </c>
      <c r="V339" s="152">
        <v>1.7529999999999999</v>
      </c>
      <c r="W339" s="152">
        <v>3.3090000000000002</v>
      </c>
      <c r="X339" s="152">
        <v>3.0739999999999998</v>
      </c>
      <c r="Y339" s="152">
        <v>3.73</v>
      </c>
      <c r="Z339" s="152">
        <v>1.5549999999999999</v>
      </c>
      <c r="AA339" s="152">
        <v>3.573</v>
      </c>
      <c r="AB339" s="152">
        <v>2.726</v>
      </c>
      <c r="AC339" s="152">
        <v>4.0430000000000001</v>
      </c>
      <c r="AD339" s="152">
        <v>1.726</v>
      </c>
      <c r="AE339" s="152">
        <v>3.2549999999999999</v>
      </c>
      <c r="AF339" s="152">
        <v>3.3359999999999999</v>
      </c>
      <c r="AG339" s="152">
        <v>3.73</v>
      </c>
      <c r="AH339" s="152">
        <v>1.528</v>
      </c>
      <c r="AI339" s="152">
        <v>3.3069999999999999</v>
      </c>
      <c r="AJ339" s="152">
        <v>2.9990000000000001</v>
      </c>
      <c r="AK339" s="152">
        <v>4.0140000000000002</v>
      </c>
      <c r="AL339" s="152">
        <f t="shared" si="68"/>
        <v>2.7232391385203285</v>
      </c>
      <c r="AM339" s="152">
        <f t="shared" si="69"/>
        <v>2.3394907435368655</v>
      </c>
      <c r="AN339" s="152">
        <v>3.7547842787767225</v>
      </c>
      <c r="AO339" s="152">
        <v>3.6641852857034132</v>
      </c>
      <c r="AP339" s="152">
        <f t="shared" si="76"/>
        <v>7.3162000000000003</v>
      </c>
      <c r="AQ339" s="152"/>
      <c r="AR339" s="152"/>
      <c r="AS339" s="153">
        <f t="shared" si="70"/>
        <v>323</v>
      </c>
      <c r="AT339" s="153">
        <f t="shared" si="71"/>
        <v>1</v>
      </c>
      <c r="AU339" s="153">
        <f t="shared" si="72"/>
        <v>0</v>
      </c>
      <c r="AV339" s="153">
        <f t="shared" si="73"/>
        <v>0</v>
      </c>
      <c r="BA339">
        <f t="shared" si="74"/>
        <v>19</v>
      </c>
    </row>
    <row r="340" spans="2:53" x14ac:dyDescent="0.25">
      <c r="B340" s="155">
        <f t="shared" si="77"/>
        <v>43059.999305555553</v>
      </c>
      <c r="C340" s="155">
        <f t="shared" si="75"/>
        <v>43059.999305555553</v>
      </c>
      <c r="D340" s="152">
        <f t="shared" si="65"/>
        <v>3.3359999999999999</v>
      </c>
      <c r="E340" s="152"/>
      <c r="F340" s="152"/>
      <c r="G340" s="152"/>
      <c r="H340" s="152" t="e">
        <f t="shared" si="66"/>
        <v>#N/A</v>
      </c>
      <c r="I340" s="152"/>
      <c r="J340" s="152" t="e">
        <f t="shared" si="67"/>
        <v>#N/A</v>
      </c>
      <c r="K340" s="152"/>
      <c r="L340" s="152"/>
      <c r="M340" s="152"/>
      <c r="N340" s="152"/>
      <c r="O340" s="152"/>
      <c r="P340" s="152"/>
      <c r="Q340" s="152"/>
      <c r="R340" s="152"/>
      <c r="S340" s="152"/>
      <c r="T340" s="153" cm="1">
        <f t="array" ref="T340">MATCH(1,(TDU_Info!$C$5:$C$111=$T$6)*(TDU_Info!$B$5:$B$111&lt;=$B340),0)</f>
        <v>102</v>
      </c>
      <c r="U340" s="152">
        <f>100*(INDEX(TDU_Info!$E$5:$E$111,$T340)/T$11+INDEX(TDU_Info!$F$5:$F$111,$T340))</f>
        <v>3.9138000000000006</v>
      </c>
      <c r="V340" s="152">
        <v>1.7529999999999999</v>
      </c>
      <c r="W340" s="152">
        <v>3.3090000000000002</v>
      </c>
      <c r="X340" s="152">
        <v>3.0739999999999998</v>
      </c>
      <c r="Y340" s="152">
        <v>3.73</v>
      </c>
      <c r="Z340" s="152">
        <v>1.5549999999999999</v>
      </c>
      <c r="AA340" s="152">
        <v>3.573</v>
      </c>
      <c r="AB340" s="152">
        <v>2.726</v>
      </c>
      <c r="AC340" s="152">
        <v>4.0430000000000001</v>
      </c>
      <c r="AD340" s="152">
        <v>1.726</v>
      </c>
      <c r="AE340" s="152">
        <v>3.2549999999999999</v>
      </c>
      <c r="AF340" s="152">
        <v>3.3359999999999999</v>
      </c>
      <c r="AG340" s="152">
        <v>3.73</v>
      </c>
      <c r="AH340" s="152">
        <v>1.528</v>
      </c>
      <c r="AI340" s="152">
        <v>3.3069999999999999</v>
      </c>
      <c r="AJ340" s="152">
        <v>2.9990000000000001</v>
      </c>
      <c r="AK340" s="152">
        <v>4.0140000000000002</v>
      </c>
      <c r="AL340" s="152">
        <f t="shared" si="68"/>
        <v>2.7232391385203285</v>
      </c>
      <c r="AM340" s="152">
        <f t="shared" si="69"/>
        <v>2.3394907435368655</v>
      </c>
      <c r="AN340" s="152">
        <v>3.7583701996592818</v>
      </c>
      <c r="AO340" s="152">
        <v>3.6689862837696126</v>
      </c>
      <c r="AP340" s="152">
        <f t="shared" si="76"/>
        <v>7.3162000000000003</v>
      </c>
      <c r="AQ340" s="152"/>
      <c r="AR340" s="152"/>
      <c r="AS340" s="153">
        <f t="shared" si="70"/>
        <v>324</v>
      </c>
      <c r="AT340" s="153">
        <f t="shared" si="71"/>
        <v>1</v>
      </c>
      <c r="AU340" s="153">
        <f t="shared" si="72"/>
        <v>0</v>
      </c>
      <c r="AV340" s="153">
        <f t="shared" si="73"/>
        <v>0</v>
      </c>
      <c r="BA340">
        <f t="shared" si="74"/>
        <v>20</v>
      </c>
    </row>
    <row r="341" spans="2:53" x14ac:dyDescent="0.25">
      <c r="B341" s="155">
        <f t="shared" si="77"/>
        <v>43060.999305555553</v>
      </c>
      <c r="C341" s="155">
        <f t="shared" si="75"/>
        <v>43060.999305555553</v>
      </c>
      <c r="D341" s="152">
        <f t="shared" si="65"/>
        <v>3.3359999999999999</v>
      </c>
      <c r="E341" s="152"/>
      <c r="F341" s="152"/>
      <c r="G341" s="152"/>
      <c r="H341" s="152" t="e">
        <f t="shared" si="66"/>
        <v>#N/A</v>
      </c>
      <c r="I341" s="152"/>
      <c r="J341" s="152" t="e">
        <f t="shared" si="67"/>
        <v>#N/A</v>
      </c>
      <c r="K341" s="152"/>
      <c r="L341" s="152"/>
      <c r="M341" s="152"/>
      <c r="N341" s="152"/>
      <c r="O341" s="152"/>
      <c r="P341" s="152"/>
      <c r="Q341" s="152"/>
      <c r="R341" s="152"/>
      <c r="S341" s="152"/>
      <c r="T341" s="153" cm="1">
        <f t="array" ref="T341">MATCH(1,(TDU_Info!$C$5:$C$111=$T$6)*(TDU_Info!$B$5:$B$111&lt;=$B341),0)</f>
        <v>102</v>
      </c>
      <c r="U341" s="152">
        <f>100*(INDEX(TDU_Info!$E$5:$E$111,$T341)/T$11+INDEX(TDU_Info!$F$5:$F$111,$T341))</f>
        <v>3.9138000000000006</v>
      </c>
      <c r="V341" s="152">
        <v>1.7529999999999999</v>
      </c>
      <c r="W341" s="152">
        <v>3.3090000000000002</v>
      </c>
      <c r="X341" s="152">
        <v>3.0739999999999998</v>
      </c>
      <c r="Y341" s="152">
        <v>3.73</v>
      </c>
      <c r="Z341" s="152">
        <v>1.5549999999999999</v>
      </c>
      <c r="AA341" s="152">
        <v>3.573</v>
      </c>
      <c r="AB341" s="152">
        <v>2.726</v>
      </c>
      <c r="AC341" s="152">
        <v>3.9430000000000001</v>
      </c>
      <c r="AD341" s="152">
        <v>1.726</v>
      </c>
      <c r="AE341" s="152">
        <v>3.2549999999999999</v>
      </c>
      <c r="AF341" s="152">
        <v>3.3359999999999999</v>
      </c>
      <c r="AG341" s="152">
        <v>3.73</v>
      </c>
      <c r="AH341" s="152">
        <v>1.528</v>
      </c>
      <c r="AI341" s="152">
        <v>3.3069999999999999</v>
      </c>
      <c r="AJ341" s="152">
        <v>2.9990000000000001</v>
      </c>
      <c r="AK341" s="152">
        <v>3.9430000000000001</v>
      </c>
      <c r="AL341" s="152">
        <f t="shared" si="68"/>
        <v>2.7232391385203285</v>
      </c>
      <c r="AM341" s="152">
        <f t="shared" si="69"/>
        <v>2.3394907435368655</v>
      </c>
      <c r="AN341" s="152">
        <v>3.7610977182768068</v>
      </c>
      <c r="AO341" s="152">
        <v>3.6722069075358492</v>
      </c>
      <c r="AP341" s="152">
        <f t="shared" si="76"/>
        <v>7.3162000000000003</v>
      </c>
      <c r="AQ341" s="152"/>
      <c r="AR341" s="152"/>
      <c r="AS341" s="153">
        <f t="shared" si="70"/>
        <v>325</v>
      </c>
      <c r="AT341" s="153">
        <f t="shared" si="71"/>
        <v>1</v>
      </c>
      <c r="AU341" s="153">
        <f t="shared" si="72"/>
        <v>0</v>
      </c>
      <c r="AV341" s="153">
        <f t="shared" si="73"/>
        <v>0</v>
      </c>
      <c r="BA341">
        <f t="shared" si="74"/>
        <v>21</v>
      </c>
    </row>
    <row r="342" spans="2:53" x14ac:dyDescent="0.25">
      <c r="B342" s="155">
        <f t="shared" si="77"/>
        <v>43061.999305555553</v>
      </c>
      <c r="C342" s="155">
        <f t="shared" si="75"/>
        <v>43061.999305555553</v>
      </c>
      <c r="D342" s="152">
        <f t="shared" si="65"/>
        <v>3.3359999999999999</v>
      </c>
      <c r="E342" s="152"/>
      <c r="F342" s="152"/>
      <c r="G342" s="152"/>
      <c r="H342" s="152" t="e">
        <f t="shared" si="66"/>
        <v>#N/A</v>
      </c>
      <c r="I342" s="152"/>
      <c r="J342" s="152" t="e">
        <f t="shared" si="67"/>
        <v>#N/A</v>
      </c>
      <c r="K342" s="152"/>
      <c r="L342" s="152"/>
      <c r="M342" s="152"/>
      <c r="N342" s="152"/>
      <c r="O342" s="152"/>
      <c r="P342" s="152"/>
      <c r="Q342" s="152"/>
      <c r="R342" s="152"/>
      <c r="S342" s="152"/>
      <c r="T342" s="153" cm="1">
        <f t="array" ref="T342">MATCH(1,(TDU_Info!$C$5:$C$111=$T$6)*(TDU_Info!$B$5:$B$111&lt;=$B342),0)</f>
        <v>102</v>
      </c>
      <c r="U342" s="152">
        <f>100*(INDEX(TDU_Info!$E$5:$E$111,$T342)/T$11+INDEX(TDU_Info!$F$5:$F$111,$T342))</f>
        <v>3.9138000000000006</v>
      </c>
      <c r="V342" s="152">
        <v>1.7529999999999999</v>
      </c>
      <c r="W342" s="152">
        <v>3.3090000000000002</v>
      </c>
      <c r="X342" s="152">
        <v>3.0739999999999998</v>
      </c>
      <c r="Y342" s="152">
        <v>3.73</v>
      </c>
      <c r="Z342" s="152">
        <v>1.5549999999999999</v>
      </c>
      <c r="AA342" s="152">
        <v>3.573</v>
      </c>
      <c r="AB342" s="152">
        <v>2.726</v>
      </c>
      <c r="AC342" s="152">
        <v>3.9430000000000001</v>
      </c>
      <c r="AD342" s="152">
        <v>1.726</v>
      </c>
      <c r="AE342" s="152">
        <v>3.2549999999999999</v>
      </c>
      <c r="AF342" s="152">
        <v>3.3359999999999999</v>
      </c>
      <c r="AG342" s="152">
        <v>3.73</v>
      </c>
      <c r="AH342" s="152">
        <v>1.528</v>
      </c>
      <c r="AI342" s="152">
        <v>3.3069999999999999</v>
      </c>
      <c r="AJ342" s="152">
        <v>2.9990000000000001</v>
      </c>
      <c r="AK342" s="152">
        <v>3.9430000000000001</v>
      </c>
      <c r="AL342" s="152">
        <f t="shared" si="68"/>
        <v>2.7232391385203285</v>
      </c>
      <c r="AM342" s="152">
        <f t="shared" si="69"/>
        <v>2.3394907435368655</v>
      </c>
      <c r="AN342" s="152">
        <v>3.7639251997750609</v>
      </c>
      <c r="AO342" s="152">
        <v>3.6761538141372938</v>
      </c>
      <c r="AP342" s="152">
        <f t="shared" si="76"/>
        <v>7.3162000000000003</v>
      </c>
      <c r="AQ342" s="152"/>
      <c r="AR342" s="152"/>
      <c r="AS342" s="153">
        <f t="shared" si="70"/>
        <v>326</v>
      </c>
      <c r="AT342" s="153">
        <f t="shared" si="71"/>
        <v>1</v>
      </c>
      <c r="AU342" s="153">
        <f t="shared" si="72"/>
        <v>0</v>
      </c>
      <c r="AV342" s="153">
        <f t="shared" si="73"/>
        <v>0</v>
      </c>
      <c r="BA342">
        <f t="shared" si="74"/>
        <v>22</v>
      </c>
    </row>
    <row r="343" spans="2:53" x14ac:dyDescent="0.25">
      <c r="B343" s="155">
        <f t="shared" si="77"/>
        <v>43062.999305555553</v>
      </c>
      <c r="C343" s="155">
        <f t="shared" si="75"/>
        <v>43062.999305555553</v>
      </c>
      <c r="D343" s="152">
        <f t="shared" si="65"/>
        <v>3.3359999999999999</v>
      </c>
      <c r="E343" s="152"/>
      <c r="F343" s="152"/>
      <c r="G343" s="152"/>
      <c r="H343" s="152" t="e">
        <f t="shared" si="66"/>
        <v>#N/A</v>
      </c>
      <c r="I343" s="152"/>
      <c r="J343" s="152" t="e">
        <f t="shared" si="67"/>
        <v>#N/A</v>
      </c>
      <c r="K343" s="152"/>
      <c r="L343" s="152"/>
      <c r="M343" s="152"/>
      <c r="N343" s="152"/>
      <c r="O343" s="152"/>
      <c r="P343" s="152"/>
      <c r="Q343" s="152"/>
      <c r="R343" s="152"/>
      <c r="S343" s="152"/>
      <c r="T343" s="153" cm="1">
        <f t="array" ref="T343">MATCH(1,(TDU_Info!$C$5:$C$111=$T$6)*(TDU_Info!$B$5:$B$111&lt;=$B343),0)</f>
        <v>102</v>
      </c>
      <c r="U343" s="152">
        <f>100*(INDEX(TDU_Info!$E$5:$E$111,$T343)/T$11+INDEX(TDU_Info!$F$5:$F$111,$T343))</f>
        <v>3.9138000000000006</v>
      </c>
      <c r="V343" s="152">
        <v>1.7529999999999999</v>
      </c>
      <c r="W343" s="152">
        <v>3.3090000000000002</v>
      </c>
      <c r="X343" s="152">
        <v>3.0739999999999998</v>
      </c>
      <c r="Y343" s="152">
        <v>3.73</v>
      </c>
      <c r="Z343" s="152">
        <v>1.5549999999999999</v>
      </c>
      <c r="AA343" s="152">
        <v>3.573</v>
      </c>
      <c r="AB343" s="152">
        <v>2.726</v>
      </c>
      <c r="AC343" s="152">
        <v>3.9430000000000001</v>
      </c>
      <c r="AD343" s="152">
        <v>1.726</v>
      </c>
      <c r="AE343" s="152">
        <v>3.2549999999999999</v>
      </c>
      <c r="AF343" s="152">
        <v>3.3359999999999999</v>
      </c>
      <c r="AG343" s="152">
        <v>3.73</v>
      </c>
      <c r="AH343" s="152">
        <v>1.528</v>
      </c>
      <c r="AI343" s="152">
        <v>3.3069999999999999</v>
      </c>
      <c r="AJ343" s="152">
        <v>2.9990000000000001</v>
      </c>
      <c r="AK343" s="152">
        <v>3.9430000000000001</v>
      </c>
      <c r="AL343" s="152">
        <f t="shared" si="68"/>
        <v>2.7232391385203285</v>
      </c>
      <c r="AM343" s="152">
        <f t="shared" si="69"/>
        <v>2.3394907435368655</v>
      </c>
      <c r="AN343" s="152">
        <v>3.7643016738869148</v>
      </c>
      <c r="AO343" s="152">
        <v>3.6776281346301842</v>
      </c>
      <c r="AP343" s="152">
        <f t="shared" si="76"/>
        <v>7.3162000000000003</v>
      </c>
      <c r="AQ343" s="152"/>
      <c r="AR343" s="152"/>
      <c r="AS343" s="153">
        <f t="shared" si="70"/>
        <v>327</v>
      </c>
      <c r="AT343" s="153">
        <f t="shared" si="71"/>
        <v>1</v>
      </c>
      <c r="AU343" s="153">
        <f t="shared" si="72"/>
        <v>0</v>
      </c>
      <c r="AV343" s="153">
        <f t="shared" si="73"/>
        <v>0</v>
      </c>
      <c r="BA343">
        <f t="shared" si="74"/>
        <v>23</v>
      </c>
    </row>
    <row r="344" spans="2:53" x14ac:dyDescent="0.25">
      <c r="B344" s="155">
        <f t="shared" si="77"/>
        <v>43063.999305555553</v>
      </c>
      <c r="C344" s="155">
        <f t="shared" si="75"/>
        <v>43063.999305555553</v>
      </c>
      <c r="D344" s="152">
        <f t="shared" si="65"/>
        <v>3.3359999999999999</v>
      </c>
      <c r="E344" s="152"/>
      <c r="F344" s="152"/>
      <c r="G344" s="152"/>
      <c r="H344" s="152" t="e">
        <f t="shared" si="66"/>
        <v>#N/A</v>
      </c>
      <c r="I344" s="152"/>
      <c r="J344" s="152" t="e">
        <f t="shared" si="67"/>
        <v>#N/A</v>
      </c>
      <c r="K344" s="152"/>
      <c r="L344" s="152"/>
      <c r="M344" s="152"/>
      <c r="N344" s="152"/>
      <c r="O344" s="152"/>
      <c r="P344" s="152"/>
      <c r="Q344" s="152"/>
      <c r="R344" s="152"/>
      <c r="S344" s="152"/>
      <c r="T344" s="153" cm="1">
        <f t="array" ref="T344">MATCH(1,(TDU_Info!$C$5:$C$111=$T$6)*(TDU_Info!$B$5:$B$111&lt;=$B344),0)</f>
        <v>102</v>
      </c>
      <c r="U344" s="152">
        <f>100*(INDEX(TDU_Info!$E$5:$E$111,$T344)/T$11+INDEX(TDU_Info!$F$5:$F$111,$T344))</f>
        <v>3.9138000000000006</v>
      </c>
      <c r="V344" s="152">
        <v>1.7529999999999999</v>
      </c>
      <c r="W344" s="152">
        <v>3.3090000000000002</v>
      </c>
      <c r="X344" s="152">
        <v>3.0739999999999998</v>
      </c>
      <c r="Y344" s="152">
        <v>3.73</v>
      </c>
      <c r="Z344" s="152">
        <v>1.5549999999999999</v>
      </c>
      <c r="AA344" s="152">
        <v>3.573</v>
      </c>
      <c r="AB344" s="152">
        <v>2.726</v>
      </c>
      <c r="AC344" s="152">
        <v>3.9430000000000001</v>
      </c>
      <c r="AD344" s="152">
        <v>1.726</v>
      </c>
      <c r="AE344" s="152">
        <v>3.2549999999999999</v>
      </c>
      <c r="AF344" s="152">
        <v>3.3359999999999999</v>
      </c>
      <c r="AG344" s="152">
        <v>3.73</v>
      </c>
      <c r="AH344" s="152">
        <v>1.528</v>
      </c>
      <c r="AI344" s="152">
        <v>3.3069999999999999</v>
      </c>
      <c r="AJ344" s="152">
        <v>2.9990000000000001</v>
      </c>
      <c r="AK344" s="152">
        <v>3.9430000000000001</v>
      </c>
      <c r="AL344" s="152">
        <f t="shared" si="68"/>
        <v>2.7232391385203285</v>
      </c>
      <c r="AM344" s="152">
        <f t="shared" si="69"/>
        <v>2.3394907435368655</v>
      </c>
      <c r="AN344" s="152">
        <v>3.7651200344231772</v>
      </c>
      <c r="AO344" s="152">
        <v>3.6788259205113074</v>
      </c>
      <c r="AP344" s="152">
        <f t="shared" si="76"/>
        <v>7.3162000000000003</v>
      </c>
      <c r="AQ344" s="152"/>
      <c r="AR344" s="152"/>
      <c r="AS344" s="153">
        <f t="shared" si="70"/>
        <v>328</v>
      </c>
      <c r="AT344" s="153">
        <f t="shared" si="71"/>
        <v>1</v>
      </c>
      <c r="AU344" s="153">
        <f t="shared" si="72"/>
        <v>0</v>
      </c>
      <c r="AV344" s="153">
        <f t="shared" si="73"/>
        <v>0</v>
      </c>
      <c r="BA344">
        <f t="shared" si="74"/>
        <v>24</v>
      </c>
    </row>
    <row r="345" spans="2:53" x14ac:dyDescent="0.25">
      <c r="B345" s="155">
        <f t="shared" si="77"/>
        <v>43064.999305555553</v>
      </c>
      <c r="C345" s="155">
        <f t="shared" si="75"/>
        <v>43064.999305555553</v>
      </c>
      <c r="D345" s="152">
        <f t="shared" si="65"/>
        <v>3.3359999999999999</v>
      </c>
      <c r="E345" s="152"/>
      <c r="F345" s="152"/>
      <c r="G345" s="152"/>
      <c r="H345" s="152" t="e">
        <f t="shared" si="66"/>
        <v>#N/A</v>
      </c>
      <c r="I345" s="152"/>
      <c r="J345" s="152" t="e">
        <f t="shared" si="67"/>
        <v>#N/A</v>
      </c>
      <c r="K345" s="152"/>
      <c r="L345" s="152"/>
      <c r="M345" s="152"/>
      <c r="N345" s="152"/>
      <c r="O345" s="152"/>
      <c r="P345" s="152"/>
      <c r="Q345" s="152"/>
      <c r="R345" s="152"/>
      <c r="S345" s="152"/>
      <c r="T345" s="153" cm="1">
        <f t="array" ref="T345">MATCH(1,(TDU_Info!$C$5:$C$111=$T$6)*(TDU_Info!$B$5:$B$111&lt;=$B345),0)</f>
        <v>102</v>
      </c>
      <c r="U345" s="152">
        <f>100*(INDEX(TDU_Info!$E$5:$E$111,$T345)/T$11+INDEX(TDU_Info!$F$5:$F$111,$T345))</f>
        <v>3.9138000000000006</v>
      </c>
      <c r="V345" s="152">
        <v>1.7529999999999999</v>
      </c>
      <c r="W345" s="152">
        <v>3.3090000000000002</v>
      </c>
      <c r="X345" s="152">
        <v>3.0739999999999998</v>
      </c>
      <c r="Y345" s="152">
        <v>3.73</v>
      </c>
      <c r="Z345" s="152">
        <v>1.5549999999999999</v>
      </c>
      <c r="AA345" s="152">
        <v>3.573</v>
      </c>
      <c r="AB345" s="152">
        <v>2.726</v>
      </c>
      <c r="AC345" s="152">
        <v>3.9430000000000001</v>
      </c>
      <c r="AD345" s="152">
        <v>1.726</v>
      </c>
      <c r="AE345" s="152">
        <v>3.2549999999999999</v>
      </c>
      <c r="AF345" s="152">
        <v>3.3359999999999999</v>
      </c>
      <c r="AG345" s="152">
        <v>3.73</v>
      </c>
      <c r="AH345" s="152">
        <v>1.528</v>
      </c>
      <c r="AI345" s="152">
        <v>3.3069999999999999</v>
      </c>
      <c r="AJ345" s="152">
        <v>2.9990000000000001</v>
      </c>
      <c r="AK345" s="152">
        <v>3.9430000000000001</v>
      </c>
      <c r="AL345" s="152">
        <f t="shared" si="68"/>
        <v>2.7232391385203285</v>
      </c>
      <c r="AM345" s="152">
        <f t="shared" si="69"/>
        <v>2.3394907435368655</v>
      </c>
      <c r="AN345" s="152">
        <v>3.7669899316525401</v>
      </c>
      <c r="AO345" s="152">
        <v>3.681206449412191</v>
      </c>
      <c r="AP345" s="152">
        <f t="shared" si="76"/>
        <v>7.3162000000000003</v>
      </c>
      <c r="AQ345" s="152"/>
      <c r="AR345" s="152"/>
      <c r="AS345" s="153">
        <f t="shared" si="70"/>
        <v>329</v>
      </c>
      <c r="AT345" s="153">
        <f t="shared" si="71"/>
        <v>1</v>
      </c>
      <c r="AU345" s="153">
        <f t="shared" si="72"/>
        <v>0</v>
      </c>
      <c r="AV345" s="153">
        <f t="shared" si="73"/>
        <v>0</v>
      </c>
      <c r="BA345">
        <f t="shared" si="74"/>
        <v>25</v>
      </c>
    </row>
    <row r="346" spans="2:53" x14ac:dyDescent="0.25">
      <c r="B346" s="155">
        <f t="shared" si="77"/>
        <v>43065.999305555553</v>
      </c>
      <c r="C346" s="155">
        <f t="shared" si="75"/>
        <v>43065.999305555553</v>
      </c>
      <c r="D346" s="152">
        <f t="shared" si="65"/>
        <v>3.3359999999999999</v>
      </c>
      <c r="E346" s="152"/>
      <c r="F346" s="152"/>
      <c r="G346" s="152"/>
      <c r="H346" s="152" t="e">
        <f t="shared" si="66"/>
        <v>#N/A</v>
      </c>
      <c r="I346" s="152"/>
      <c r="J346" s="152" t="e">
        <f t="shared" si="67"/>
        <v>#N/A</v>
      </c>
      <c r="K346" s="152"/>
      <c r="L346" s="152"/>
      <c r="M346" s="152"/>
      <c r="N346" s="152"/>
      <c r="O346" s="152"/>
      <c r="P346" s="152"/>
      <c r="Q346" s="152"/>
      <c r="R346" s="152"/>
      <c r="S346" s="152"/>
      <c r="T346" s="153" cm="1">
        <f t="array" ref="T346">MATCH(1,(TDU_Info!$C$5:$C$111=$T$6)*(TDU_Info!$B$5:$B$111&lt;=$B346),0)</f>
        <v>102</v>
      </c>
      <c r="U346" s="152">
        <f>100*(INDEX(TDU_Info!$E$5:$E$111,$T346)/T$11+INDEX(TDU_Info!$F$5:$F$111,$T346))</f>
        <v>3.9138000000000006</v>
      </c>
      <c r="V346" s="152">
        <v>1.7529999999999999</v>
      </c>
      <c r="W346" s="152">
        <v>3.3090000000000002</v>
      </c>
      <c r="X346" s="152">
        <v>3.0739999999999998</v>
      </c>
      <c r="Y346" s="152">
        <v>3.73</v>
      </c>
      <c r="Z346" s="152">
        <v>1.5549999999999999</v>
      </c>
      <c r="AA346" s="152">
        <v>3.573</v>
      </c>
      <c r="AB346" s="152">
        <v>2.726</v>
      </c>
      <c r="AC346" s="152">
        <v>3.9430000000000001</v>
      </c>
      <c r="AD346" s="152">
        <v>1.726</v>
      </c>
      <c r="AE346" s="152">
        <v>3.2549999999999999</v>
      </c>
      <c r="AF346" s="152">
        <v>3.3359999999999999</v>
      </c>
      <c r="AG346" s="152">
        <v>3.73</v>
      </c>
      <c r="AH346" s="152">
        <v>1.528</v>
      </c>
      <c r="AI346" s="152">
        <v>3.3069999999999999</v>
      </c>
      <c r="AJ346" s="152">
        <v>2.9990000000000001</v>
      </c>
      <c r="AK346" s="152">
        <v>3.9430000000000001</v>
      </c>
      <c r="AL346" s="152">
        <f t="shared" si="68"/>
        <v>2.7232391385203285</v>
      </c>
      <c r="AM346" s="152">
        <f t="shared" si="69"/>
        <v>2.3394907435368655</v>
      </c>
      <c r="AN346" s="152">
        <v>3.7665203454079048</v>
      </c>
      <c r="AO346" s="152">
        <v>3.6800507404441465</v>
      </c>
      <c r="AP346" s="152">
        <f t="shared" si="76"/>
        <v>7.3162000000000003</v>
      </c>
      <c r="AQ346" s="152"/>
      <c r="AR346" s="152"/>
      <c r="AS346" s="153">
        <f t="shared" si="70"/>
        <v>330</v>
      </c>
      <c r="AT346" s="153">
        <f t="shared" si="71"/>
        <v>1</v>
      </c>
      <c r="AU346" s="153">
        <f t="shared" si="72"/>
        <v>0</v>
      </c>
      <c r="AV346" s="153">
        <f t="shared" si="73"/>
        <v>0</v>
      </c>
      <c r="BA346">
        <f t="shared" si="74"/>
        <v>26</v>
      </c>
    </row>
    <row r="347" spans="2:53" x14ac:dyDescent="0.25">
      <c r="B347" s="155">
        <f t="shared" si="77"/>
        <v>43066.999305555553</v>
      </c>
      <c r="C347" s="155">
        <f t="shared" si="75"/>
        <v>43066.999305555553</v>
      </c>
      <c r="D347" s="152">
        <f t="shared" si="65"/>
        <v>3.3780000000000001</v>
      </c>
      <c r="E347" s="152"/>
      <c r="F347" s="152"/>
      <c r="G347" s="152"/>
      <c r="H347" s="152" t="e">
        <f t="shared" si="66"/>
        <v>#N/A</v>
      </c>
      <c r="I347" s="152"/>
      <c r="J347" s="152" t="e">
        <f t="shared" si="67"/>
        <v>#N/A</v>
      </c>
      <c r="K347" s="152"/>
      <c r="L347" s="152"/>
      <c r="M347" s="152"/>
      <c r="N347" s="152"/>
      <c r="O347" s="152"/>
      <c r="P347" s="152"/>
      <c r="Q347" s="152"/>
      <c r="R347" s="152"/>
      <c r="S347" s="152"/>
      <c r="T347" s="153" cm="1">
        <f t="array" ref="T347">MATCH(1,(TDU_Info!$C$5:$C$111=$T$6)*(TDU_Info!$B$5:$B$111&lt;=$B347),0)</f>
        <v>101</v>
      </c>
      <c r="U347" s="152">
        <f>100*(INDEX(TDU_Info!$E$5:$E$111,$T347)/T$11+INDEX(TDU_Info!$F$5:$F$111,$T347))</f>
        <v>3.8715999999999999</v>
      </c>
      <c r="V347" s="152">
        <v>1.835</v>
      </c>
      <c r="W347" s="152">
        <v>3.2730000000000001</v>
      </c>
      <c r="X347" s="152">
        <v>3.2040000000000002</v>
      </c>
      <c r="Y347" s="152">
        <v>3.73</v>
      </c>
      <c r="Z347" s="152">
        <v>1.5549999999999999</v>
      </c>
      <c r="AA347" s="152">
        <v>3.573</v>
      </c>
      <c r="AB347" s="152">
        <v>2.726</v>
      </c>
      <c r="AC347" s="152">
        <v>3.9430000000000001</v>
      </c>
      <c r="AD347" s="152">
        <v>1.8180000000000001</v>
      </c>
      <c r="AE347" s="152">
        <v>3.2360000000000002</v>
      </c>
      <c r="AF347" s="152">
        <v>3.3780000000000001</v>
      </c>
      <c r="AG347" s="152">
        <v>3.73</v>
      </c>
      <c r="AH347" s="152">
        <v>1.528</v>
      </c>
      <c r="AI347" s="152">
        <v>3.3069999999999999</v>
      </c>
      <c r="AJ347" s="152">
        <v>2.9990000000000001</v>
      </c>
      <c r="AK347" s="152">
        <v>3.9430000000000001</v>
      </c>
      <c r="AL347" s="152">
        <f t="shared" si="68"/>
        <v>2.7232391385203285</v>
      </c>
      <c r="AM347" s="152">
        <f t="shared" si="69"/>
        <v>2.3394907435368655</v>
      </c>
      <c r="AN347" s="152">
        <v>3.7675314189271605</v>
      </c>
      <c r="AO347" s="152">
        <v>3.6825654450499719</v>
      </c>
      <c r="AP347" s="152">
        <f t="shared" si="76"/>
        <v>7.3584000000000005</v>
      </c>
      <c r="AQ347" s="152"/>
      <c r="AR347" s="152"/>
      <c r="AS347" s="153">
        <f t="shared" si="70"/>
        <v>331</v>
      </c>
      <c r="AT347" s="153">
        <f t="shared" si="71"/>
        <v>1</v>
      </c>
      <c r="AU347" s="153">
        <f t="shared" si="72"/>
        <v>0</v>
      </c>
      <c r="AV347" s="153">
        <f t="shared" si="73"/>
        <v>0</v>
      </c>
      <c r="BA347">
        <f t="shared" si="74"/>
        <v>27</v>
      </c>
    </row>
    <row r="348" spans="2:53" x14ac:dyDescent="0.25">
      <c r="B348" s="155">
        <f t="shared" si="77"/>
        <v>43067.999305555553</v>
      </c>
      <c r="C348" s="155">
        <f t="shared" si="75"/>
        <v>43067.999305555553</v>
      </c>
      <c r="D348" s="152">
        <f t="shared" si="65"/>
        <v>3.3780000000000001</v>
      </c>
      <c r="E348" s="152"/>
      <c r="F348" s="152"/>
      <c r="G348" s="152"/>
      <c r="H348" s="152" t="e">
        <f t="shared" si="66"/>
        <v>#N/A</v>
      </c>
      <c r="I348" s="152"/>
      <c r="J348" s="152" t="e">
        <f t="shared" si="67"/>
        <v>#N/A</v>
      </c>
      <c r="K348" s="152"/>
      <c r="L348" s="152"/>
      <c r="M348" s="152"/>
      <c r="N348" s="152"/>
      <c r="O348" s="152"/>
      <c r="P348" s="152"/>
      <c r="Q348" s="152"/>
      <c r="R348" s="152"/>
      <c r="S348" s="152"/>
      <c r="T348" s="153" cm="1">
        <f t="array" ref="T348">MATCH(1,(TDU_Info!$C$5:$C$111=$T$6)*(TDU_Info!$B$5:$B$111&lt;=$B348),0)</f>
        <v>101</v>
      </c>
      <c r="U348" s="152">
        <f>100*(INDEX(TDU_Info!$E$5:$E$111,$T348)/T$11+INDEX(TDU_Info!$F$5:$F$111,$T348))</f>
        <v>3.8715999999999999</v>
      </c>
      <c r="V348" s="152">
        <v>1.835</v>
      </c>
      <c r="W348" s="152">
        <v>3.2730000000000001</v>
      </c>
      <c r="X348" s="152">
        <v>3.2040000000000002</v>
      </c>
      <c r="Y348" s="152">
        <v>3.73</v>
      </c>
      <c r="Z348" s="152">
        <v>1.5549999999999999</v>
      </c>
      <c r="AA348" s="152">
        <v>3.573</v>
      </c>
      <c r="AB348" s="152">
        <v>2.726</v>
      </c>
      <c r="AC348" s="152">
        <v>3.9430000000000001</v>
      </c>
      <c r="AD348" s="152">
        <v>1.8180000000000001</v>
      </c>
      <c r="AE348" s="152">
        <v>3.2360000000000002</v>
      </c>
      <c r="AF348" s="152">
        <v>3.3780000000000001</v>
      </c>
      <c r="AG348" s="152">
        <v>3.73</v>
      </c>
      <c r="AH348" s="152">
        <v>1.528</v>
      </c>
      <c r="AI348" s="152">
        <v>3.3069999999999999</v>
      </c>
      <c r="AJ348" s="152">
        <v>2.9990000000000001</v>
      </c>
      <c r="AK348" s="152">
        <v>3.9430000000000001</v>
      </c>
      <c r="AL348" s="152">
        <f t="shared" si="68"/>
        <v>2.7232391385203285</v>
      </c>
      <c r="AM348" s="152">
        <f t="shared" si="69"/>
        <v>2.3394907435368655</v>
      </c>
      <c r="AN348" s="152">
        <v>3.7665669028895135</v>
      </c>
      <c r="AO348" s="152">
        <v>3.6826556916448325</v>
      </c>
      <c r="AP348" s="152">
        <f t="shared" si="76"/>
        <v>7.3584000000000005</v>
      </c>
      <c r="AQ348" s="152"/>
      <c r="AR348" s="152"/>
      <c r="AS348" s="153">
        <f t="shared" si="70"/>
        <v>332</v>
      </c>
      <c r="AT348" s="153">
        <f t="shared" si="71"/>
        <v>1</v>
      </c>
      <c r="AU348" s="153">
        <f t="shared" si="72"/>
        <v>0</v>
      </c>
      <c r="AV348" s="153">
        <f t="shared" si="73"/>
        <v>0</v>
      </c>
      <c r="BA348">
        <f t="shared" si="74"/>
        <v>28</v>
      </c>
    </row>
    <row r="349" spans="2:53" x14ac:dyDescent="0.25">
      <c r="B349" s="155">
        <f t="shared" si="77"/>
        <v>43068.999305555553</v>
      </c>
      <c r="C349" s="155">
        <f t="shared" si="75"/>
        <v>43068.999305555553</v>
      </c>
      <c r="D349" s="152">
        <f t="shared" si="65"/>
        <v>3.3780000000000001</v>
      </c>
      <c r="E349" s="152"/>
      <c r="F349" s="152"/>
      <c r="G349" s="152"/>
      <c r="H349" s="152" t="e">
        <f t="shared" si="66"/>
        <v>#N/A</v>
      </c>
      <c r="I349" s="152"/>
      <c r="J349" s="152" t="e">
        <f t="shared" si="67"/>
        <v>#N/A</v>
      </c>
      <c r="K349" s="152"/>
      <c r="L349" s="152"/>
      <c r="M349" s="152"/>
      <c r="N349" s="152"/>
      <c r="O349" s="152"/>
      <c r="P349" s="152"/>
      <c r="Q349" s="152"/>
      <c r="R349" s="152"/>
      <c r="S349" s="152"/>
      <c r="T349" s="153" cm="1">
        <f t="array" ref="T349">MATCH(1,(TDU_Info!$C$5:$C$111=$T$6)*(TDU_Info!$B$5:$B$111&lt;=$B349),0)</f>
        <v>101</v>
      </c>
      <c r="U349" s="152">
        <f>100*(INDEX(TDU_Info!$E$5:$E$111,$T349)/T$11+INDEX(TDU_Info!$F$5:$F$111,$T349))</f>
        <v>3.8715999999999999</v>
      </c>
      <c r="V349" s="152">
        <v>1.835</v>
      </c>
      <c r="W349" s="152">
        <v>3.2730000000000001</v>
      </c>
      <c r="X349" s="152">
        <v>3.2040000000000002</v>
      </c>
      <c r="Y349" s="152">
        <v>3.7719999999999998</v>
      </c>
      <c r="Z349" s="152">
        <v>1.5549999999999999</v>
      </c>
      <c r="AA349" s="152">
        <v>3.573</v>
      </c>
      <c r="AB349" s="152">
        <v>2.726</v>
      </c>
      <c r="AC349" s="152">
        <v>3.9430000000000001</v>
      </c>
      <c r="AD349" s="152">
        <v>1.8180000000000001</v>
      </c>
      <c r="AE349" s="152">
        <v>3.2360000000000002</v>
      </c>
      <c r="AF349" s="152">
        <v>3.3780000000000001</v>
      </c>
      <c r="AG349" s="152">
        <v>3.7719999999999998</v>
      </c>
      <c r="AH349" s="152">
        <v>1.528</v>
      </c>
      <c r="AI349" s="152">
        <v>3.3069999999999999</v>
      </c>
      <c r="AJ349" s="152">
        <v>2.9990000000000001</v>
      </c>
      <c r="AK349" s="152">
        <v>3.9430000000000001</v>
      </c>
      <c r="AL349" s="152">
        <f t="shared" si="68"/>
        <v>2.7232391385203285</v>
      </c>
      <c r="AM349" s="152">
        <f t="shared" si="69"/>
        <v>2.3394907435368655</v>
      </c>
      <c r="AN349" s="152">
        <v>3.7675121080486851</v>
      </c>
      <c r="AO349" s="152">
        <v>3.6841547214417325</v>
      </c>
      <c r="AP349" s="152">
        <f t="shared" si="76"/>
        <v>7.3584000000000005</v>
      </c>
      <c r="AQ349" s="152"/>
      <c r="AR349" s="152"/>
      <c r="AS349" s="153">
        <f t="shared" si="70"/>
        <v>333</v>
      </c>
      <c r="AT349" s="153">
        <f t="shared" si="71"/>
        <v>1</v>
      </c>
      <c r="AU349" s="153">
        <f t="shared" si="72"/>
        <v>0</v>
      </c>
      <c r="AV349" s="153">
        <f t="shared" si="73"/>
        <v>0</v>
      </c>
      <c r="BA349">
        <f t="shared" si="74"/>
        <v>29</v>
      </c>
    </row>
    <row r="350" spans="2:53" x14ac:dyDescent="0.25">
      <c r="B350" s="155">
        <f t="shared" si="77"/>
        <v>43069.999305555553</v>
      </c>
      <c r="C350" s="155">
        <f t="shared" si="75"/>
        <v>43069.999305555553</v>
      </c>
      <c r="D350" s="152">
        <f t="shared" si="65"/>
        <v>3.3780000000000001</v>
      </c>
      <c r="E350" s="152"/>
      <c r="F350" s="152"/>
      <c r="G350" s="152"/>
      <c r="H350" s="152" t="e">
        <f t="shared" si="66"/>
        <v>#N/A</v>
      </c>
      <c r="I350" s="152"/>
      <c r="J350" s="152" t="e">
        <f t="shared" si="67"/>
        <v>#N/A</v>
      </c>
      <c r="K350" s="152"/>
      <c r="L350" s="152"/>
      <c r="M350" s="152"/>
      <c r="N350" s="152"/>
      <c r="O350" s="152"/>
      <c r="P350" s="152"/>
      <c r="Q350" s="152"/>
      <c r="R350" s="152"/>
      <c r="S350" s="152"/>
      <c r="T350" s="153" cm="1">
        <f t="array" ref="T350">MATCH(1,(TDU_Info!$C$5:$C$111=$T$6)*(TDU_Info!$B$5:$B$111&lt;=$B350),0)</f>
        <v>101</v>
      </c>
      <c r="U350" s="152">
        <f>100*(INDEX(TDU_Info!$E$5:$E$111,$T350)/T$11+INDEX(TDU_Info!$F$5:$F$111,$T350))</f>
        <v>3.8715999999999999</v>
      </c>
      <c r="V350" s="152">
        <v>1.835</v>
      </c>
      <c r="W350" s="152">
        <v>3.2730000000000001</v>
      </c>
      <c r="X350" s="152">
        <v>3.2040000000000002</v>
      </c>
      <c r="Y350" s="152">
        <v>3.7719999999999998</v>
      </c>
      <c r="Z350" s="152">
        <v>1.5549999999999999</v>
      </c>
      <c r="AA350" s="152">
        <v>3.573</v>
      </c>
      <c r="AB350" s="152">
        <v>2.726</v>
      </c>
      <c r="AC350" s="152">
        <v>3.9430000000000001</v>
      </c>
      <c r="AD350" s="152">
        <v>1.8180000000000001</v>
      </c>
      <c r="AE350" s="152">
        <v>3.2360000000000002</v>
      </c>
      <c r="AF350" s="152">
        <v>3.3780000000000001</v>
      </c>
      <c r="AG350" s="152">
        <v>3.7719999999999998</v>
      </c>
      <c r="AH350" s="152">
        <v>1.528</v>
      </c>
      <c r="AI350" s="152">
        <v>3.3069999999999999</v>
      </c>
      <c r="AJ350" s="152">
        <v>2.9990000000000001</v>
      </c>
      <c r="AK350" s="152">
        <v>3.9430000000000001</v>
      </c>
      <c r="AL350" s="152">
        <f t="shared" si="68"/>
        <v>2.7232391385203285</v>
      </c>
      <c r="AM350" s="152">
        <f t="shared" si="69"/>
        <v>2.3394907435368655</v>
      </c>
      <c r="AN350" s="152">
        <v>3.7733191273975959</v>
      </c>
      <c r="AO350" s="152">
        <v>3.6908707450462042</v>
      </c>
      <c r="AP350" s="152">
        <f t="shared" si="76"/>
        <v>7.3584000000000005</v>
      </c>
      <c r="AQ350" s="152"/>
      <c r="AR350" s="152"/>
      <c r="AS350" s="153">
        <f t="shared" si="70"/>
        <v>334</v>
      </c>
      <c r="AT350" s="153">
        <f t="shared" si="71"/>
        <v>1</v>
      </c>
      <c r="AU350" s="153">
        <f t="shared" si="72"/>
        <v>0</v>
      </c>
      <c r="AV350" s="153">
        <f t="shared" si="73"/>
        <v>0</v>
      </c>
      <c r="BA350">
        <f t="shared" si="74"/>
        <v>30</v>
      </c>
    </row>
    <row r="351" spans="2:53" x14ac:dyDescent="0.25">
      <c r="B351" s="155">
        <f t="shared" si="77"/>
        <v>43070.999305555553</v>
      </c>
      <c r="C351" s="155">
        <f t="shared" si="75"/>
        <v>43070.999305555553</v>
      </c>
      <c r="D351" s="152">
        <f t="shared" si="65"/>
        <v>3.3780000000000001</v>
      </c>
      <c r="E351" s="152"/>
      <c r="F351" s="152"/>
      <c r="G351" s="152"/>
      <c r="H351" s="152" t="e">
        <f t="shared" si="66"/>
        <v>#N/A</v>
      </c>
      <c r="I351" s="152"/>
      <c r="J351" s="152" t="e">
        <f t="shared" si="67"/>
        <v>#N/A</v>
      </c>
      <c r="K351" s="152"/>
      <c r="L351" s="152"/>
      <c r="M351" s="152"/>
      <c r="N351" s="152"/>
      <c r="O351" s="152"/>
      <c r="P351" s="152"/>
      <c r="Q351" s="152"/>
      <c r="R351" s="152"/>
      <c r="S351" s="152"/>
      <c r="T351" s="153" cm="1">
        <f t="array" ref="T351">MATCH(1,(TDU_Info!$C$5:$C$111=$T$6)*(TDU_Info!$B$5:$B$111&lt;=$B351),0)</f>
        <v>101</v>
      </c>
      <c r="U351" s="152">
        <f>100*(INDEX(TDU_Info!$E$5:$E$111,$T351)/T$11+INDEX(TDU_Info!$F$5:$F$111,$T351))</f>
        <v>3.8715999999999999</v>
      </c>
      <c r="V351" s="152">
        <v>1.835</v>
      </c>
      <c r="W351" s="152">
        <v>3.2730000000000001</v>
      </c>
      <c r="X351" s="152">
        <v>3.2040000000000002</v>
      </c>
      <c r="Y351" s="152">
        <v>3.7719999999999998</v>
      </c>
      <c r="Z351" s="152">
        <v>1.5549999999999999</v>
      </c>
      <c r="AA351" s="152">
        <v>3.573</v>
      </c>
      <c r="AB351" s="152">
        <v>2.7559999999999998</v>
      </c>
      <c r="AC351" s="152">
        <v>3.9430000000000001</v>
      </c>
      <c r="AD351" s="152">
        <v>1.8180000000000001</v>
      </c>
      <c r="AE351" s="152">
        <v>3.2360000000000002</v>
      </c>
      <c r="AF351" s="152">
        <v>3.3780000000000001</v>
      </c>
      <c r="AG351" s="152">
        <v>3.7719999999999998</v>
      </c>
      <c r="AH351" s="152">
        <v>1.528</v>
      </c>
      <c r="AI351" s="152">
        <v>3.3069999999999999</v>
      </c>
      <c r="AJ351" s="152">
        <v>3.0289999999999999</v>
      </c>
      <c r="AK351" s="152">
        <v>3.9430000000000001</v>
      </c>
      <c r="AL351" s="152" t="e">
        <f t="shared" si="68"/>
        <v>#N/A</v>
      </c>
      <c r="AM351" s="152" t="e">
        <f t="shared" si="69"/>
        <v>#N/A</v>
      </c>
      <c r="AN351" s="152">
        <v>3.7729253542342649</v>
      </c>
      <c r="AO351" s="152">
        <v>3.6926282982876453</v>
      </c>
      <c r="AP351" s="152" t="e">
        <f t="shared" si="76"/>
        <v>#N/A</v>
      </c>
      <c r="AQ351" s="152"/>
      <c r="AR351" s="152"/>
      <c r="AS351" s="153">
        <f t="shared" si="70"/>
        <v>335</v>
      </c>
      <c r="AT351" s="153">
        <f t="shared" si="71"/>
        <v>1</v>
      </c>
      <c r="AU351" s="153">
        <f t="shared" si="72"/>
        <v>0</v>
      </c>
      <c r="AV351" s="153">
        <f t="shared" si="73"/>
        <v>0</v>
      </c>
      <c r="BA351">
        <f t="shared" si="74"/>
        <v>1</v>
      </c>
    </row>
    <row r="352" spans="2:53" x14ac:dyDescent="0.25">
      <c r="B352" s="155">
        <f t="shared" si="77"/>
        <v>43071.999305555553</v>
      </c>
      <c r="C352" s="155">
        <f t="shared" si="75"/>
        <v>43071.999305555553</v>
      </c>
      <c r="D352" s="152">
        <f t="shared" si="65"/>
        <v>3.3780000000000001</v>
      </c>
      <c r="E352" s="152"/>
      <c r="F352" s="152"/>
      <c r="G352" s="152"/>
      <c r="H352" s="152" t="e">
        <f t="shared" si="66"/>
        <v>#N/A</v>
      </c>
      <c r="I352" s="152"/>
      <c r="J352" s="152" t="e">
        <f t="shared" si="67"/>
        <v>#N/A</v>
      </c>
      <c r="K352" s="152"/>
      <c r="L352" s="152"/>
      <c r="M352" s="152"/>
      <c r="N352" s="152"/>
      <c r="O352" s="152"/>
      <c r="P352" s="152"/>
      <c r="Q352" s="152"/>
      <c r="R352" s="152"/>
      <c r="S352" s="152"/>
      <c r="T352" s="153" cm="1">
        <f t="array" ref="T352">MATCH(1,(TDU_Info!$C$5:$C$111=$T$6)*(TDU_Info!$B$5:$B$111&lt;=$B352),0)</f>
        <v>101</v>
      </c>
      <c r="U352" s="152">
        <f>100*(INDEX(TDU_Info!$E$5:$E$111,$T352)/T$11+INDEX(TDU_Info!$F$5:$F$111,$T352))</f>
        <v>3.8715999999999999</v>
      </c>
      <c r="V352" s="152">
        <v>1.835</v>
      </c>
      <c r="W352" s="152">
        <v>3.2730000000000001</v>
      </c>
      <c r="X352" s="152">
        <v>3.2040000000000002</v>
      </c>
      <c r="Y352" s="152">
        <v>3.7719999999999998</v>
      </c>
      <c r="Z352" s="152">
        <v>1.5549999999999999</v>
      </c>
      <c r="AA352" s="152">
        <v>3.573</v>
      </c>
      <c r="AB352" s="152">
        <v>2.7559999999999998</v>
      </c>
      <c r="AC352" s="152">
        <v>3.9430000000000001</v>
      </c>
      <c r="AD352" s="152">
        <v>1.8180000000000001</v>
      </c>
      <c r="AE352" s="152">
        <v>3.2360000000000002</v>
      </c>
      <c r="AF352" s="152">
        <v>3.3780000000000001</v>
      </c>
      <c r="AG352" s="152">
        <v>3.7719999999999998</v>
      </c>
      <c r="AH352" s="152">
        <v>1.528</v>
      </c>
      <c r="AI352" s="152">
        <v>3.3069999999999999</v>
      </c>
      <c r="AJ352" s="152">
        <v>3.0289999999999999</v>
      </c>
      <c r="AK352" s="152">
        <v>3.9430000000000001</v>
      </c>
      <c r="AL352" s="152">
        <f t="shared" si="68"/>
        <v>2.2619950201408856</v>
      </c>
      <c r="AM352" s="152">
        <f t="shared" si="69"/>
        <v>2.3688481849801648</v>
      </c>
      <c r="AN352" s="152">
        <v>3.7724070422459914</v>
      </c>
      <c r="AO352" s="152">
        <v>3.6939534412385657</v>
      </c>
      <c r="AP352" s="152">
        <f t="shared" si="76"/>
        <v>7.0184000000000006</v>
      </c>
      <c r="AQ352" s="152"/>
      <c r="AR352" s="152"/>
      <c r="AS352" s="153">
        <f t="shared" si="70"/>
        <v>336</v>
      </c>
      <c r="AT352" s="153">
        <f t="shared" si="71"/>
        <v>1</v>
      </c>
      <c r="AU352" s="153">
        <f t="shared" si="72"/>
        <v>0</v>
      </c>
      <c r="AV352" s="153">
        <f t="shared" si="73"/>
        <v>0</v>
      </c>
      <c r="BA352">
        <f t="shared" si="74"/>
        <v>2</v>
      </c>
    </row>
    <row r="353" spans="2:53" x14ac:dyDescent="0.25">
      <c r="B353" s="155">
        <f t="shared" si="77"/>
        <v>43072.999305555553</v>
      </c>
      <c r="C353" s="155">
        <f t="shared" si="75"/>
        <v>43072.999305555553</v>
      </c>
      <c r="D353" s="152">
        <f t="shared" si="65"/>
        <v>3.3780000000000001</v>
      </c>
      <c r="E353" s="152"/>
      <c r="F353" s="152"/>
      <c r="G353" s="152"/>
      <c r="H353" s="152" t="e">
        <f t="shared" si="66"/>
        <v>#N/A</v>
      </c>
      <c r="I353" s="152"/>
      <c r="J353" s="152" t="e">
        <f t="shared" si="67"/>
        <v>#N/A</v>
      </c>
      <c r="K353" s="152"/>
      <c r="L353" s="152"/>
      <c r="M353" s="152"/>
      <c r="N353" s="152"/>
      <c r="O353" s="152"/>
      <c r="P353" s="152"/>
      <c r="Q353" s="152"/>
      <c r="R353" s="152"/>
      <c r="S353" s="152"/>
      <c r="T353" s="153" cm="1">
        <f t="array" ref="T353">MATCH(1,(TDU_Info!$C$5:$C$111=$T$6)*(TDU_Info!$B$5:$B$111&lt;=$B353),0)</f>
        <v>101</v>
      </c>
      <c r="U353" s="152">
        <f>100*(INDEX(TDU_Info!$E$5:$E$111,$T353)/T$11+INDEX(TDU_Info!$F$5:$F$111,$T353))</f>
        <v>3.8715999999999999</v>
      </c>
      <c r="V353" s="152">
        <v>1.835</v>
      </c>
      <c r="W353" s="152">
        <v>3.2730000000000001</v>
      </c>
      <c r="X353" s="152">
        <v>3.2040000000000002</v>
      </c>
      <c r="Y353" s="152">
        <v>3.7719999999999998</v>
      </c>
      <c r="Z353" s="152">
        <v>1.5549999999999999</v>
      </c>
      <c r="AA353" s="152">
        <v>3.573</v>
      </c>
      <c r="AB353" s="152">
        <v>2.7559999999999998</v>
      </c>
      <c r="AC353" s="152">
        <v>3.9430000000000001</v>
      </c>
      <c r="AD353" s="152">
        <v>1.8180000000000001</v>
      </c>
      <c r="AE353" s="152">
        <v>3.2360000000000002</v>
      </c>
      <c r="AF353" s="152">
        <v>3.3780000000000001</v>
      </c>
      <c r="AG353" s="152">
        <v>3.7719999999999998</v>
      </c>
      <c r="AH353" s="152">
        <v>1.528</v>
      </c>
      <c r="AI353" s="152">
        <v>3.3069999999999999</v>
      </c>
      <c r="AJ353" s="152">
        <v>3.0289999999999999</v>
      </c>
      <c r="AK353" s="152">
        <v>3.9430000000000001</v>
      </c>
      <c r="AL353" s="152">
        <f t="shared" si="68"/>
        <v>2.2619950201408856</v>
      </c>
      <c r="AM353" s="152">
        <f t="shared" si="69"/>
        <v>2.3688481849801648</v>
      </c>
      <c r="AN353" s="152">
        <v>3.7727961654930322</v>
      </c>
      <c r="AO353" s="152">
        <v>3.695249086107645</v>
      </c>
      <c r="AP353" s="152">
        <f t="shared" si="76"/>
        <v>7.0184000000000006</v>
      </c>
      <c r="AQ353" s="152"/>
      <c r="AR353" s="152"/>
      <c r="AS353" s="153">
        <f t="shared" si="70"/>
        <v>337</v>
      </c>
      <c r="AT353" s="153">
        <f t="shared" si="71"/>
        <v>1</v>
      </c>
      <c r="AU353" s="153">
        <f t="shared" si="72"/>
        <v>0</v>
      </c>
      <c r="AV353" s="153">
        <f t="shared" si="73"/>
        <v>0</v>
      </c>
      <c r="BA353">
        <f t="shared" si="74"/>
        <v>3</v>
      </c>
    </row>
    <row r="354" spans="2:53" x14ac:dyDescent="0.25">
      <c r="B354" s="155">
        <f t="shared" si="77"/>
        <v>43073.999305555553</v>
      </c>
      <c r="C354" s="155">
        <f t="shared" si="75"/>
        <v>43073.999305555553</v>
      </c>
      <c r="D354" s="152">
        <f t="shared" si="65"/>
        <v>3.3780000000000001</v>
      </c>
      <c r="E354" s="152"/>
      <c r="F354" s="152"/>
      <c r="G354" s="152"/>
      <c r="H354" s="152" t="e">
        <f t="shared" si="66"/>
        <v>#N/A</v>
      </c>
      <c r="I354" s="152"/>
      <c r="J354" s="152" t="e">
        <f t="shared" si="67"/>
        <v>#N/A</v>
      </c>
      <c r="K354" s="152"/>
      <c r="L354" s="152"/>
      <c r="M354" s="152"/>
      <c r="N354" s="152"/>
      <c r="O354" s="152"/>
      <c r="P354" s="152"/>
      <c r="Q354" s="152"/>
      <c r="R354" s="152"/>
      <c r="S354" s="152"/>
      <c r="T354" s="153" cm="1">
        <f t="array" ref="T354">MATCH(1,(TDU_Info!$C$5:$C$111=$T$6)*(TDU_Info!$B$5:$B$111&lt;=$B354),0)</f>
        <v>101</v>
      </c>
      <c r="U354" s="152">
        <f>100*(INDEX(TDU_Info!$E$5:$E$111,$T354)/T$11+INDEX(TDU_Info!$F$5:$F$111,$T354))</f>
        <v>3.8715999999999999</v>
      </c>
      <c r="V354" s="152">
        <v>1.835</v>
      </c>
      <c r="W354" s="152">
        <v>3.2730000000000001</v>
      </c>
      <c r="X354" s="152">
        <v>3.2040000000000002</v>
      </c>
      <c r="Y354" s="152">
        <v>3.7719999999999998</v>
      </c>
      <c r="Z354" s="152">
        <v>1.5549999999999999</v>
      </c>
      <c r="AA354" s="152">
        <v>3.573</v>
      </c>
      <c r="AB354" s="152">
        <v>2.7559999999999998</v>
      </c>
      <c r="AC354" s="152">
        <v>4.0430000000000001</v>
      </c>
      <c r="AD354" s="152">
        <v>1.8180000000000001</v>
      </c>
      <c r="AE354" s="152">
        <v>3.2360000000000002</v>
      </c>
      <c r="AF354" s="152">
        <v>3.3780000000000001</v>
      </c>
      <c r="AG354" s="152">
        <v>3.7719999999999998</v>
      </c>
      <c r="AH354" s="152">
        <v>1.528</v>
      </c>
      <c r="AI354" s="152">
        <v>3.3069999999999999</v>
      </c>
      <c r="AJ354" s="152">
        <v>3.0289999999999999</v>
      </c>
      <c r="AK354" s="152">
        <v>4.0140000000000002</v>
      </c>
      <c r="AL354" s="152">
        <f t="shared" si="68"/>
        <v>2.2619950201408856</v>
      </c>
      <c r="AM354" s="152">
        <f t="shared" si="69"/>
        <v>2.3688481849801648</v>
      </c>
      <c r="AN354" s="152">
        <v>3.7749432209284923</v>
      </c>
      <c r="AO354" s="152">
        <v>3.7026414955405644</v>
      </c>
      <c r="AP354" s="152">
        <f t="shared" si="76"/>
        <v>7.0184000000000006</v>
      </c>
      <c r="AQ354" s="152"/>
      <c r="AR354" s="152"/>
      <c r="AS354" s="153">
        <f t="shared" si="70"/>
        <v>338</v>
      </c>
      <c r="AT354" s="153">
        <f t="shared" si="71"/>
        <v>1</v>
      </c>
      <c r="AU354" s="153">
        <f t="shared" si="72"/>
        <v>0</v>
      </c>
      <c r="AV354" s="153">
        <f t="shared" si="73"/>
        <v>0</v>
      </c>
      <c r="BA354">
        <f t="shared" si="74"/>
        <v>4</v>
      </c>
    </row>
    <row r="355" spans="2:53" x14ac:dyDescent="0.25">
      <c r="B355" s="155">
        <f t="shared" si="77"/>
        <v>43074.999305555553</v>
      </c>
      <c r="C355" s="155">
        <f t="shared" si="75"/>
        <v>43074.999305555553</v>
      </c>
      <c r="D355" s="152">
        <f t="shared" si="65"/>
        <v>3.3780000000000001</v>
      </c>
      <c r="E355" s="152"/>
      <c r="F355" s="152"/>
      <c r="G355" s="152"/>
      <c r="H355" s="152" t="e">
        <f t="shared" si="66"/>
        <v>#N/A</v>
      </c>
      <c r="I355" s="152"/>
      <c r="J355" s="152" t="e">
        <f t="shared" si="67"/>
        <v>#N/A</v>
      </c>
      <c r="K355" s="152"/>
      <c r="L355" s="152"/>
      <c r="M355" s="152"/>
      <c r="N355" s="152"/>
      <c r="O355" s="152"/>
      <c r="P355" s="152"/>
      <c r="Q355" s="152"/>
      <c r="R355" s="152"/>
      <c r="S355" s="152"/>
      <c r="T355" s="153" cm="1">
        <f t="array" ref="T355">MATCH(1,(TDU_Info!$C$5:$C$111=$T$6)*(TDU_Info!$B$5:$B$111&lt;=$B355),0)</f>
        <v>101</v>
      </c>
      <c r="U355" s="152">
        <f>100*(INDEX(TDU_Info!$E$5:$E$111,$T355)/T$11+INDEX(TDU_Info!$F$5:$F$111,$T355))</f>
        <v>3.8715999999999999</v>
      </c>
      <c r="V355" s="152">
        <v>1.835</v>
      </c>
      <c r="W355" s="152">
        <v>3.2730000000000001</v>
      </c>
      <c r="X355" s="152">
        <v>3.2040000000000002</v>
      </c>
      <c r="Y355" s="152">
        <v>3.7719999999999998</v>
      </c>
      <c r="Z355" s="152">
        <v>1.5549999999999999</v>
      </c>
      <c r="AA355" s="152">
        <v>3.573</v>
      </c>
      <c r="AB355" s="152">
        <v>2.7559999999999998</v>
      </c>
      <c r="AC355" s="152">
        <v>4.0430000000000001</v>
      </c>
      <c r="AD355" s="152">
        <v>1.8180000000000001</v>
      </c>
      <c r="AE355" s="152">
        <v>3.2360000000000002</v>
      </c>
      <c r="AF355" s="152">
        <v>3.3780000000000001</v>
      </c>
      <c r="AG355" s="152">
        <v>3.7719999999999998</v>
      </c>
      <c r="AH355" s="152">
        <v>1.528</v>
      </c>
      <c r="AI355" s="152">
        <v>3.3069999999999999</v>
      </c>
      <c r="AJ355" s="152">
        <v>3.0289999999999999</v>
      </c>
      <c r="AK355" s="152">
        <v>4.0140000000000002</v>
      </c>
      <c r="AL355" s="152">
        <f t="shared" si="68"/>
        <v>2.2619950201408856</v>
      </c>
      <c r="AM355" s="152">
        <f t="shared" si="69"/>
        <v>2.3688481849801648</v>
      </c>
      <c r="AN355" s="152">
        <v>3.7752723445014249</v>
      </c>
      <c r="AO355" s="152">
        <v>3.7079884467781836</v>
      </c>
      <c r="AP355" s="152">
        <f t="shared" si="76"/>
        <v>7.0184000000000006</v>
      </c>
      <c r="AQ355" s="152"/>
      <c r="AR355" s="152"/>
      <c r="AS355" s="153">
        <f t="shared" si="70"/>
        <v>339</v>
      </c>
      <c r="AT355" s="153">
        <f t="shared" si="71"/>
        <v>1</v>
      </c>
      <c r="AU355" s="153">
        <f t="shared" si="72"/>
        <v>0</v>
      </c>
      <c r="AV355" s="153">
        <f t="shared" si="73"/>
        <v>0</v>
      </c>
      <c r="BA355">
        <f t="shared" si="74"/>
        <v>5</v>
      </c>
    </row>
    <row r="356" spans="2:53" x14ac:dyDescent="0.25">
      <c r="B356" s="155">
        <f t="shared" si="77"/>
        <v>43075.999305555553</v>
      </c>
      <c r="C356" s="155">
        <f t="shared" si="75"/>
        <v>43075.999305555553</v>
      </c>
      <c r="D356" s="152">
        <f t="shared" si="65"/>
        <v>3.3780000000000001</v>
      </c>
      <c r="E356" s="152"/>
      <c r="F356" s="152"/>
      <c r="G356" s="152"/>
      <c r="H356" s="152" t="e">
        <f t="shared" si="66"/>
        <v>#N/A</v>
      </c>
      <c r="I356" s="152"/>
      <c r="J356" s="152" t="e">
        <f t="shared" si="67"/>
        <v>#N/A</v>
      </c>
      <c r="K356" s="152"/>
      <c r="L356" s="152"/>
      <c r="M356" s="152"/>
      <c r="N356" s="152"/>
      <c r="O356" s="152"/>
      <c r="P356" s="152"/>
      <c r="Q356" s="152"/>
      <c r="R356" s="152"/>
      <c r="S356" s="152"/>
      <c r="T356" s="153" cm="1">
        <f t="array" ref="T356">MATCH(1,(TDU_Info!$C$5:$C$111=$T$6)*(TDU_Info!$B$5:$B$111&lt;=$B356),0)</f>
        <v>101</v>
      </c>
      <c r="U356" s="152">
        <f>100*(INDEX(TDU_Info!$E$5:$E$111,$T356)/T$11+INDEX(TDU_Info!$F$5:$F$111,$T356))</f>
        <v>3.8715999999999999</v>
      </c>
      <c r="V356" s="152">
        <v>1.835</v>
      </c>
      <c r="W356" s="152">
        <v>3.4729999999999999</v>
      </c>
      <c r="X356" s="152">
        <v>3.2040000000000002</v>
      </c>
      <c r="Y356" s="152">
        <v>3.7719999999999998</v>
      </c>
      <c r="Z356" s="152">
        <v>1.5549999999999999</v>
      </c>
      <c r="AA356" s="152">
        <v>3.573</v>
      </c>
      <c r="AB356" s="152">
        <v>2.7559999999999998</v>
      </c>
      <c r="AC356" s="152">
        <v>4.0430000000000001</v>
      </c>
      <c r="AD356" s="152">
        <v>1.8180000000000001</v>
      </c>
      <c r="AE356" s="152">
        <v>3.286</v>
      </c>
      <c r="AF356" s="152">
        <v>3.3780000000000001</v>
      </c>
      <c r="AG356" s="152">
        <v>3.7719999999999998</v>
      </c>
      <c r="AH356" s="152">
        <v>1.528</v>
      </c>
      <c r="AI356" s="152">
        <v>3.3069999999999999</v>
      </c>
      <c r="AJ356" s="152">
        <v>3.0289999999999999</v>
      </c>
      <c r="AK356" s="152">
        <v>4.0140000000000002</v>
      </c>
      <c r="AL356" s="152">
        <f t="shared" si="68"/>
        <v>2.2619950201408856</v>
      </c>
      <c r="AM356" s="152">
        <f t="shared" si="69"/>
        <v>2.3688481849801648</v>
      </c>
      <c r="AN356" s="152">
        <v>3.7775282332031193</v>
      </c>
      <c r="AO356" s="152">
        <v>3.7103356467558224</v>
      </c>
      <c r="AP356" s="152">
        <f t="shared" si="76"/>
        <v>7.0184000000000006</v>
      </c>
      <c r="AQ356" s="152"/>
      <c r="AR356" s="152"/>
      <c r="AS356" s="153">
        <f t="shared" si="70"/>
        <v>340</v>
      </c>
      <c r="AT356" s="153">
        <f t="shared" si="71"/>
        <v>1</v>
      </c>
      <c r="AU356" s="153">
        <f t="shared" si="72"/>
        <v>0</v>
      </c>
      <c r="AV356" s="153">
        <f t="shared" si="73"/>
        <v>0</v>
      </c>
      <c r="BA356">
        <f t="shared" si="74"/>
        <v>6</v>
      </c>
    </row>
    <row r="357" spans="2:53" x14ac:dyDescent="0.25">
      <c r="B357" s="155">
        <f t="shared" si="77"/>
        <v>43076.999305555553</v>
      </c>
      <c r="C357" s="155">
        <f t="shared" si="75"/>
        <v>43076.999305555553</v>
      </c>
      <c r="D357" s="152">
        <f t="shared" si="65"/>
        <v>3.3780000000000001</v>
      </c>
      <c r="E357" s="152"/>
      <c r="F357" s="152"/>
      <c r="G357" s="152"/>
      <c r="H357" s="152" t="e">
        <f t="shared" si="66"/>
        <v>#N/A</v>
      </c>
      <c r="I357" s="152"/>
      <c r="J357" s="152" t="e">
        <f t="shared" si="67"/>
        <v>#N/A</v>
      </c>
      <c r="K357" s="152"/>
      <c r="L357" s="152"/>
      <c r="M357" s="152"/>
      <c r="N357" s="152"/>
      <c r="O357" s="152"/>
      <c r="P357" s="152"/>
      <c r="Q357" s="152"/>
      <c r="R357" s="152"/>
      <c r="S357" s="152"/>
      <c r="T357" s="153" cm="1">
        <f t="array" ref="T357">MATCH(1,(TDU_Info!$C$5:$C$111=$T$6)*(TDU_Info!$B$5:$B$111&lt;=$B357),0)</f>
        <v>101</v>
      </c>
      <c r="U357" s="152">
        <f>100*(INDEX(TDU_Info!$E$5:$E$111,$T357)/T$11+INDEX(TDU_Info!$F$5:$F$111,$T357))</f>
        <v>3.8715999999999999</v>
      </c>
      <c r="V357" s="152">
        <v>1.835</v>
      </c>
      <c r="W357" s="152">
        <v>3.4729999999999999</v>
      </c>
      <c r="X357" s="152">
        <v>3.2040000000000002</v>
      </c>
      <c r="Y357" s="152">
        <v>3.7719999999999998</v>
      </c>
      <c r="Z357" s="152">
        <v>1.5549999999999999</v>
      </c>
      <c r="AA357" s="152">
        <v>3.573</v>
      </c>
      <c r="AB357" s="152">
        <v>2.7559999999999998</v>
      </c>
      <c r="AC357" s="152">
        <v>4.0430000000000001</v>
      </c>
      <c r="AD357" s="152">
        <v>1.8180000000000001</v>
      </c>
      <c r="AE357" s="152">
        <v>3.286</v>
      </c>
      <c r="AF357" s="152">
        <v>3.3780000000000001</v>
      </c>
      <c r="AG357" s="152">
        <v>3.7719999999999998</v>
      </c>
      <c r="AH357" s="152">
        <v>1.528</v>
      </c>
      <c r="AI357" s="152">
        <v>3.3069999999999999</v>
      </c>
      <c r="AJ357" s="152">
        <v>3.0289999999999999</v>
      </c>
      <c r="AK357" s="152">
        <v>4.0140000000000002</v>
      </c>
      <c r="AL357" s="152">
        <f t="shared" si="68"/>
        <v>2.2619950201408856</v>
      </c>
      <c r="AM357" s="152">
        <f t="shared" si="69"/>
        <v>2.3688481849801648</v>
      </c>
      <c r="AN357" s="152">
        <v>3.7797540122661197</v>
      </c>
      <c r="AO357" s="152">
        <v>3.7121372033248474</v>
      </c>
      <c r="AP357" s="152">
        <f t="shared" si="76"/>
        <v>7.0184000000000006</v>
      </c>
      <c r="AQ357" s="152"/>
      <c r="AR357" s="152"/>
      <c r="AS357" s="153">
        <f t="shared" si="70"/>
        <v>341</v>
      </c>
      <c r="AT357" s="153">
        <f t="shared" si="71"/>
        <v>1</v>
      </c>
      <c r="AU357" s="153">
        <f t="shared" si="72"/>
        <v>0</v>
      </c>
      <c r="AV357" s="153">
        <f t="shared" si="73"/>
        <v>0</v>
      </c>
      <c r="BA357">
        <f t="shared" si="74"/>
        <v>7</v>
      </c>
    </row>
    <row r="358" spans="2:53" x14ac:dyDescent="0.25">
      <c r="B358" s="155">
        <f t="shared" si="77"/>
        <v>43077.999305555553</v>
      </c>
      <c r="C358" s="155">
        <f t="shared" si="75"/>
        <v>43077.999305555553</v>
      </c>
      <c r="D358" s="152">
        <f t="shared" si="65"/>
        <v>3.3780000000000001</v>
      </c>
      <c r="E358" s="152"/>
      <c r="F358" s="152"/>
      <c r="G358" s="152"/>
      <c r="H358" s="152" t="e">
        <f t="shared" si="66"/>
        <v>#N/A</v>
      </c>
      <c r="I358" s="152"/>
      <c r="J358" s="152" t="e">
        <f t="shared" si="67"/>
        <v>#N/A</v>
      </c>
      <c r="K358" s="152"/>
      <c r="L358" s="152"/>
      <c r="M358" s="152"/>
      <c r="N358" s="152"/>
      <c r="O358" s="152"/>
      <c r="P358" s="152"/>
      <c r="Q358" s="152"/>
      <c r="R358" s="152"/>
      <c r="S358" s="152"/>
      <c r="T358" s="153" cm="1">
        <f t="array" ref="T358">MATCH(1,(TDU_Info!$C$5:$C$111=$T$6)*(TDU_Info!$B$5:$B$111&lt;=$B358),0)</f>
        <v>101</v>
      </c>
      <c r="U358" s="152">
        <f>100*(INDEX(TDU_Info!$E$5:$E$111,$T358)/T$11+INDEX(TDU_Info!$F$5:$F$111,$T358))</f>
        <v>3.8715999999999999</v>
      </c>
      <c r="V358" s="152">
        <v>1.835</v>
      </c>
      <c r="W358" s="152">
        <v>3.4729999999999999</v>
      </c>
      <c r="X358" s="152">
        <v>3.2040000000000002</v>
      </c>
      <c r="Y358" s="152">
        <v>3.7719999999999998</v>
      </c>
      <c r="Z358" s="152">
        <v>1.5549999999999999</v>
      </c>
      <c r="AA358" s="152">
        <v>3.573</v>
      </c>
      <c r="AB358" s="152">
        <v>2.7559999999999998</v>
      </c>
      <c r="AC358" s="152">
        <v>4.0430000000000001</v>
      </c>
      <c r="AD358" s="152">
        <v>1.8180000000000001</v>
      </c>
      <c r="AE358" s="152">
        <v>3.286</v>
      </c>
      <c r="AF358" s="152">
        <v>3.3780000000000001</v>
      </c>
      <c r="AG358" s="152">
        <v>3.7719999999999998</v>
      </c>
      <c r="AH358" s="152">
        <v>1.528</v>
      </c>
      <c r="AI358" s="152">
        <v>3.3069999999999999</v>
      </c>
      <c r="AJ358" s="152">
        <v>3.0289999999999999</v>
      </c>
      <c r="AK358" s="152">
        <v>4.0140000000000002</v>
      </c>
      <c r="AL358" s="152">
        <f t="shared" si="68"/>
        <v>2.2619950201408856</v>
      </c>
      <c r="AM358" s="152">
        <f t="shared" si="69"/>
        <v>2.3688481849801648</v>
      </c>
      <c r="AN358" s="152">
        <v>3.7796531764617587</v>
      </c>
      <c r="AO358" s="152">
        <v>3.6980939947222122</v>
      </c>
      <c r="AP358" s="152">
        <f t="shared" si="76"/>
        <v>7.0184000000000006</v>
      </c>
      <c r="AQ358" s="152"/>
      <c r="AR358" s="152"/>
      <c r="AS358" s="153">
        <f t="shared" si="70"/>
        <v>342</v>
      </c>
      <c r="AT358" s="153">
        <f t="shared" si="71"/>
        <v>1</v>
      </c>
      <c r="AU358" s="153">
        <f t="shared" si="72"/>
        <v>0</v>
      </c>
      <c r="AV358" s="153">
        <f t="shared" si="73"/>
        <v>0</v>
      </c>
      <c r="BA358">
        <f t="shared" si="74"/>
        <v>8</v>
      </c>
    </row>
    <row r="359" spans="2:53" x14ac:dyDescent="0.25">
      <c r="B359" s="155">
        <f t="shared" si="77"/>
        <v>43078.999305555553</v>
      </c>
      <c r="C359" s="155">
        <f t="shared" si="75"/>
        <v>43078.999305555553</v>
      </c>
      <c r="D359" s="152">
        <f t="shared" si="65"/>
        <v>3.3780000000000001</v>
      </c>
      <c r="E359" s="152"/>
      <c r="F359" s="152"/>
      <c r="G359" s="152"/>
      <c r="H359" s="152" t="e">
        <f t="shared" si="66"/>
        <v>#N/A</v>
      </c>
      <c r="I359" s="152"/>
      <c r="J359" s="152" t="e">
        <f t="shared" si="67"/>
        <v>#N/A</v>
      </c>
      <c r="K359" s="152"/>
      <c r="L359" s="152"/>
      <c r="M359" s="152"/>
      <c r="N359" s="152"/>
      <c r="O359" s="152"/>
      <c r="P359" s="152"/>
      <c r="Q359" s="152"/>
      <c r="R359" s="152"/>
      <c r="S359" s="152"/>
      <c r="T359" s="153" cm="1">
        <f t="array" ref="T359">MATCH(1,(TDU_Info!$C$5:$C$111=$T$6)*(TDU_Info!$B$5:$B$111&lt;=$B359),0)</f>
        <v>101</v>
      </c>
      <c r="U359" s="152">
        <f>100*(INDEX(TDU_Info!$E$5:$E$111,$T359)/T$11+INDEX(TDU_Info!$F$5:$F$111,$T359))</f>
        <v>3.8715999999999999</v>
      </c>
      <c r="V359" s="152">
        <v>1.835</v>
      </c>
      <c r="W359" s="152">
        <v>3.4729999999999999</v>
      </c>
      <c r="X359" s="152">
        <v>3.2040000000000002</v>
      </c>
      <c r="Y359" s="152">
        <v>3.7719999999999998</v>
      </c>
      <c r="Z359" s="152">
        <v>1.5549999999999999</v>
      </c>
      <c r="AA359" s="152">
        <v>3.573</v>
      </c>
      <c r="AB359" s="152">
        <v>2.7559999999999998</v>
      </c>
      <c r="AC359" s="152">
        <v>4.0430000000000001</v>
      </c>
      <c r="AD359" s="152">
        <v>1.8180000000000001</v>
      </c>
      <c r="AE359" s="152">
        <v>3.286</v>
      </c>
      <c r="AF359" s="152">
        <v>3.3780000000000001</v>
      </c>
      <c r="AG359" s="152">
        <v>3.7719999999999998</v>
      </c>
      <c r="AH359" s="152">
        <v>1.528</v>
      </c>
      <c r="AI359" s="152">
        <v>3.3069999999999999</v>
      </c>
      <c r="AJ359" s="152">
        <v>3.0289999999999999</v>
      </c>
      <c r="AK359" s="152">
        <v>4.0140000000000002</v>
      </c>
      <c r="AL359" s="152">
        <f t="shared" si="68"/>
        <v>2.2619950201408856</v>
      </c>
      <c r="AM359" s="152">
        <f t="shared" si="69"/>
        <v>2.3688481849801648</v>
      </c>
      <c r="AN359" s="152">
        <v>3.7832958556932321</v>
      </c>
      <c r="AO359" s="152">
        <v>3.7033616068587545</v>
      </c>
      <c r="AP359" s="152">
        <f t="shared" si="76"/>
        <v>7.0184000000000006</v>
      </c>
      <c r="AQ359" s="152"/>
      <c r="AR359" s="152"/>
      <c r="AS359" s="153">
        <f t="shared" si="70"/>
        <v>343</v>
      </c>
      <c r="AT359" s="153">
        <f t="shared" si="71"/>
        <v>1</v>
      </c>
      <c r="AU359" s="153">
        <f t="shared" si="72"/>
        <v>0</v>
      </c>
      <c r="AV359" s="153">
        <f t="shared" si="73"/>
        <v>0</v>
      </c>
      <c r="BA359">
        <f t="shared" si="74"/>
        <v>9</v>
      </c>
    </row>
    <row r="360" spans="2:53" x14ac:dyDescent="0.25">
      <c r="B360" s="155">
        <f t="shared" si="77"/>
        <v>43079.999305555553</v>
      </c>
      <c r="C360" s="155">
        <f t="shared" si="75"/>
        <v>43079.999305555553</v>
      </c>
      <c r="D360" s="152">
        <f t="shared" si="65"/>
        <v>3.3780000000000001</v>
      </c>
      <c r="E360" s="152"/>
      <c r="F360" s="152"/>
      <c r="G360" s="152"/>
      <c r="H360" s="152" t="e">
        <f t="shared" si="66"/>
        <v>#N/A</v>
      </c>
      <c r="I360" s="152"/>
      <c r="J360" s="152" t="e">
        <f t="shared" si="67"/>
        <v>#N/A</v>
      </c>
      <c r="K360" s="152"/>
      <c r="L360" s="152"/>
      <c r="M360" s="152"/>
      <c r="N360" s="152"/>
      <c r="O360" s="152"/>
      <c r="P360" s="152"/>
      <c r="Q360" s="152"/>
      <c r="R360" s="152"/>
      <c r="S360" s="152"/>
      <c r="T360" s="153" cm="1">
        <f t="array" ref="T360">MATCH(1,(TDU_Info!$C$5:$C$111=$T$6)*(TDU_Info!$B$5:$B$111&lt;=$B360),0)</f>
        <v>101</v>
      </c>
      <c r="U360" s="152">
        <f>100*(INDEX(TDU_Info!$E$5:$E$111,$T360)/T$11+INDEX(TDU_Info!$F$5:$F$111,$T360))</f>
        <v>3.8715999999999999</v>
      </c>
      <c r="V360" s="152">
        <v>1.835</v>
      </c>
      <c r="W360" s="152">
        <v>3.4729999999999999</v>
      </c>
      <c r="X360" s="152">
        <v>3.2040000000000002</v>
      </c>
      <c r="Y360" s="152">
        <v>3.7719999999999998</v>
      </c>
      <c r="Z360" s="152">
        <v>1.5549999999999999</v>
      </c>
      <c r="AA360" s="152">
        <v>3.573</v>
      </c>
      <c r="AB360" s="152">
        <v>2.7559999999999998</v>
      </c>
      <c r="AC360" s="152">
        <v>4.0430000000000001</v>
      </c>
      <c r="AD360" s="152">
        <v>1.8180000000000001</v>
      </c>
      <c r="AE360" s="152">
        <v>3.286</v>
      </c>
      <c r="AF360" s="152">
        <v>3.3780000000000001</v>
      </c>
      <c r="AG360" s="152">
        <v>3.7719999999999998</v>
      </c>
      <c r="AH360" s="152">
        <v>1.528</v>
      </c>
      <c r="AI360" s="152">
        <v>3.3069999999999999</v>
      </c>
      <c r="AJ360" s="152">
        <v>3.0289999999999999</v>
      </c>
      <c r="AK360" s="152">
        <v>4.0140000000000002</v>
      </c>
      <c r="AL360" s="152">
        <f t="shared" si="68"/>
        <v>2.2619950201408856</v>
      </c>
      <c r="AM360" s="152">
        <f t="shared" si="69"/>
        <v>2.3688481849801648</v>
      </c>
      <c r="AN360" s="152">
        <v>3.7873031137796649</v>
      </c>
      <c r="AO360" s="152">
        <v>3.7080563475870005</v>
      </c>
      <c r="AP360" s="152">
        <f t="shared" si="76"/>
        <v>7.0184000000000006</v>
      </c>
      <c r="AQ360" s="152"/>
      <c r="AR360" s="152"/>
      <c r="AS360" s="153">
        <f t="shared" si="70"/>
        <v>344</v>
      </c>
      <c r="AT360" s="153">
        <f t="shared" si="71"/>
        <v>1</v>
      </c>
      <c r="AU360" s="153">
        <f t="shared" si="72"/>
        <v>0</v>
      </c>
      <c r="AV360" s="153">
        <f t="shared" si="73"/>
        <v>0</v>
      </c>
      <c r="BA360">
        <f t="shared" si="74"/>
        <v>10</v>
      </c>
    </row>
    <row r="361" spans="2:53" x14ac:dyDescent="0.25">
      <c r="B361" s="155">
        <f t="shared" si="77"/>
        <v>43080.999305555553</v>
      </c>
      <c r="C361" s="155">
        <f t="shared" si="75"/>
        <v>43080.999305555553</v>
      </c>
      <c r="D361" s="152">
        <f t="shared" si="65"/>
        <v>3.3780000000000001</v>
      </c>
      <c r="E361" s="152"/>
      <c r="F361" s="152"/>
      <c r="G361" s="152"/>
      <c r="H361" s="152" t="e">
        <f t="shared" si="66"/>
        <v>#N/A</v>
      </c>
      <c r="I361" s="152"/>
      <c r="J361" s="152" t="e">
        <f t="shared" si="67"/>
        <v>#N/A</v>
      </c>
      <c r="K361" s="152"/>
      <c r="L361" s="152"/>
      <c r="M361" s="152"/>
      <c r="N361" s="152"/>
      <c r="O361" s="152"/>
      <c r="P361" s="152"/>
      <c r="Q361" s="152"/>
      <c r="R361" s="152"/>
      <c r="S361" s="152"/>
      <c r="T361" s="153" cm="1">
        <f t="array" ref="T361">MATCH(1,(TDU_Info!$C$5:$C$111=$T$6)*(TDU_Info!$B$5:$B$111&lt;=$B361),0)</f>
        <v>101</v>
      </c>
      <c r="U361" s="152">
        <f>100*(INDEX(TDU_Info!$E$5:$E$111,$T361)/T$11+INDEX(TDU_Info!$F$5:$F$111,$T361))</f>
        <v>3.8715999999999999</v>
      </c>
      <c r="V361" s="152">
        <v>1.835</v>
      </c>
      <c r="W361" s="152">
        <v>3.4729999999999999</v>
      </c>
      <c r="X361" s="152">
        <v>3.2040000000000002</v>
      </c>
      <c r="Y361" s="152">
        <v>3.7719999999999998</v>
      </c>
      <c r="Z361" s="152">
        <v>1.5549999999999999</v>
      </c>
      <c r="AA361" s="152">
        <v>3.573</v>
      </c>
      <c r="AB361" s="152">
        <v>2.7559999999999998</v>
      </c>
      <c r="AC361" s="152">
        <v>4.0430000000000001</v>
      </c>
      <c r="AD361" s="152">
        <v>1.8180000000000001</v>
      </c>
      <c r="AE361" s="152">
        <v>3.286</v>
      </c>
      <c r="AF361" s="152">
        <v>3.3780000000000001</v>
      </c>
      <c r="AG361" s="152">
        <v>3.7719999999999998</v>
      </c>
      <c r="AH361" s="152">
        <v>1.528</v>
      </c>
      <c r="AI361" s="152">
        <v>3.3069999999999999</v>
      </c>
      <c r="AJ361" s="152">
        <v>3.0289999999999999</v>
      </c>
      <c r="AK361" s="152">
        <v>4.0140000000000002</v>
      </c>
      <c r="AL361" s="152">
        <f t="shared" si="68"/>
        <v>2.2619950201408856</v>
      </c>
      <c r="AM361" s="152">
        <f t="shared" si="69"/>
        <v>2.3688481849801648</v>
      </c>
      <c r="AN361" s="152">
        <v>3.7911138440168002</v>
      </c>
      <c r="AO361" s="152">
        <v>3.7126739457823654</v>
      </c>
      <c r="AP361" s="152">
        <f t="shared" si="76"/>
        <v>7.0184000000000006</v>
      </c>
      <c r="AQ361" s="152"/>
      <c r="AR361" s="152"/>
      <c r="AS361" s="153">
        <f t="shared" si="70"/>
        <v>345</v>
      </c>
      <c r="AT361" s="153">
        <f t="shared" si="71"/>
        <v>1</v>
      </c>
      <c r="AU361" s="153">
        <f t="shared" si="72"/>
        <v>0</v>
      </c>
      <c r="AV361" s="153">
        <f t="shared" si="73"/>
        <v>0</v>
      </c>
      <c r="BA361">
        <f t="shared" si="74"/>
        <v>11</v>
      </c>
    </row>
    <row r="362" spans="2:53" x14ac:dyDescent="0.25">
      <c r="B362" s="155">
        <f t="shared" si="77"/>
        <v>43081.999305555553</v>
      </c>
      <c r="C362" s="155">
        <f t="shared" si="75"/>
        <v>43081.999305555553</v>
      </c>
      <c r="D362" s="152">
        <f t="shared" si="65"/>
        <v>3.3780000000000001</v>
      </c>
      <c r="E362" s="152"/>
      <c r="F362" s="152"/>
      <c r="G362" s="152"/>
      <c r="H362" s="152" t="e">
        <f t="shared" si="66"/>
        <v>#N/A</v>
      </c>
      <c r="I362" s="152"/>
      <c r="J362" s="152" t="e">
        <f t="shared" si="67"/>
        <v>#N/A</v>
      </c>
      <c r="K362" s="152"/>
      <c r="L362" s="152"/>
      <c r="M362" s="152"/>
      <c r="N362" s="152"/>
      <c r="O362" s="152"/>
      <c r="P362" s="152"/>
      <c r="Q362" s="152"/>
      <c r="R362" s="152"/>
      <c r="S362" s="152"/>
      <c r="T362" s="153" cm="1">
        <f t="array" ref="T362">MATCH(1,(TDU_Info!$C$5:$C$111=$T$6)*(TDU_Info!$B$5:$B$111&lt;=$B362),0)</f>
        <v>101</v>
      </c>
      <c r="U362" s="152">
        <f>100*(INDEX(TDU_Info!$E$5:$E$111,$T362)/T$11+INDEX(TDU_Info!$F$5:$F$111,$T362))</f>
        <v>3.8715999999999999</v>
      </c>
      <c r="V362" s="152">
        <v>1.835</v>
      </c>
      <c r="W362" s="152">
        <v>3.4729999999999999</v>
      </c>
      <c r="X362" s="152">
        <v>3.2040000000000002</v>
      </c>
      <c r="Y362" s="152">
        <v>3.7719999999999998</v>
      </c>
      <c r="Z362" s="152">
        <v>1.5549999999999999</v>
      </c>
      <c r="AA362" s="152">
        <v>3.573</v>
      </c>
      <c r="AB362" s="152">
        <v>2.7559999999999998</v>
      </c>
      <c r="AC362" s="152">
        <v>4.0430000000000001</v>
      </c>
      <c r="AD362" s="152">
        <v>1.8180000000000001</v>
      </c>
      <c r="AE362" s="152">
        <v>3.286</v>
      </c>
      <c r="AF362" s="152">
        <v>3.3780000000000001</v>
      </c>
      <c r="AG362" s="152">
        <v>3.7719999999999998</v>
      </c>
      <c r="AH362" s="152">
        <v>1.528</v>
      </c>
      <c r="AI362" s="152">
        <v>3.3069999999999999</v>
      </c>
      <c r="AJ362" s="152">
        <v>3.0289999999999999</v>
      </c>
      <c r="AK362" s="152">
        <v>4.0140000000000002</v>
      </c>
      <c r="AL362" s="152">
        <f t="shared" si="68"/>
        <v>2.2619950201408856</v>
      </c>
      <c r="AM362" s="152">
        <f t="shared" si="69"/>
        <v>2.3688481849801648</v>
      </c>
      <c r="AN362" s="152">
        <v>3.7933482325795023</v>
      </c>
      <c r="AO362" s="152">
        <v>3.7147365260648093</v>
      </c>
      <c r="AP362" s="152">
        <f t="shared" si="76"/>
        <v>7.0184000000000006</v>
      </c>
      <c r="AQ362" s="152"/>
      <c r="AR362" s="152"/>
      <c r="AS362" s="153">
        <f t="shared" si="70"/>
        <v>346</v>
      </c>
      <c r="AT362" s="153">
        <f t="shared" si="71"/>
        <v>1</v>
      </c>
      <c r="AU362" s="153">
        <f t="shared" si="72"/>
        <v>0</v>
      </c>
      <c r="AV362" s="153">
        <f t="shared" si="73"/>
        <v>0</v>
      </c>
      <c r="BA362">
        <f t="shared" si="74"/>
        <v>12</v>
      </c>
    </row>
    <row r="363" spans="2:53" x14ac:dyDescent="0.25">
      <c r="B363" s="155">
        <f t="shared" si="77"/>
        <v>43082.999305555553</v>
      </c>
      <c r="C363" s="155">
        <f t="shared" si="75"/>
        <v>43082.999305555553</v>
      </c>
      <c r="D363" s="152">
        <f t="shared" si="65"/>
        <v>3.3780000000000001</v>
      </c>
      <c r="E363" s="152"/>
      <c r="F363" s="152"/>
      <c r="G363" s="152"/>
      <c r="H363" s="152" t="e">
        <f t="shared" si="66"/>
        <v>#N/A</v>
      </c>
      <c r="I363" s="152"/>
      <c r="J363" s="152" t="e">
        <f t="shared" si="67"/>
        <v>#N/A</v>
      </c>
      <c r="K363" s="152"/>
      <c r="L363" s="152"/>
      <c r="M363" s="152"/>
      <c r="N363" s="152"/>
      <c r="O363" s="152"/>
      <c r="P363" s="152"/>
      <c r="Q363" s="152"/>
      <c r="R363" s="152"/>
      <c r="S363" s="152"/>
      <c r="T363" s="153" cm="1">
        <f t="array" ref="T363">MATCH(1,(TDU_Info!$C$5:$C$111=$T$6)*(TDU_Info!$B$5:$B$111&lt;=$B363),0)</f>
        <v>101</v>
      </c>
      <c r="U363" s="152">
        <f>100*(INDEX(TDU_Info!$E$5:$E$111,$T363)/T$11+INDEX(TDU_Info!$F$5:$F$111,$T363))</f>
        <v>3.8715999999999999</v>
      </c>
      <c r="V363" s="152">
        <v>1.835</v>
      </c>
      <c r="W363" s="152">
        <v>3.4729999999999999</v>
      </c>
      <c r="X363" s="152">
        <v>3.2040000000000002</v>
      </c>
      <c r="Y363" s="152">
        <v>3.7719999999999998</v>
      </c>
      <c r="Z363" s="152">
        <v>1.5549999999999999</v>
      </c>
      <c r="AA363" s="152">
        <v>3.573</v>
      </c>
      <c r="AB363" s="152">
        <v>2.7559999999999998</v>
      </c>
      <c r="AC363" s="152">
        <v>4.0430000000000001</v>
      </c>
      <c r="AD363" s="152">
        <v>1.8180000000000001</v>
      </c>
      <c r="AE363" s="152">
        <v>3.286</v>
      </c>
      <c r="AF363" s="152">
        <v>3.3780000000000001</v>
      </c>
      <c r="AG363" s="152">
        <v>3.7719999999999998</v>
      </c>
      <c r="AH363" s="152">
        <v>1.528</v>
      </c>
      <c r="AI363" s="152">
        <v>3.3069999999999999</v>
      </c>
      <c r="AJ363" s="152">
        <v>3.0289999999999999</v>
      </c>
      <c r="AK363" s="152">
        <v>4.0140000000000002</v>
      </c>
      <c r="AL363" s="152">
        <f t="shared" si="68"/>
        <v>2.2619950201408856</v>
      </c>
      <c r="AM363" s="152">
        <f t="shared" si="69"/>
        <v>2.3688481849801648</v>
      </c>
      <c r="AN363" s="152">
        <v>3.7968218025640632</v>
      </c>
      <c r="AO363" s="152">
        <v>3.7184779817890865</v>
      </c>
      <c r="AP363" s="152">
        <f t="shared" si="76"/>
        <v>7.0184000000000006</v>
      </c>
      <c r="AQ363" s="152"/>
      <c r="AR363" s="152"/>
      <c r="AS363" s="153">
        <f t="shared" si="70"/>
        <v>347</v>
      </c>
      <c r="AT363" s="153">
        <f t="shared" si="71"/>
        <v>1</v>
      </c>
      <c r="AU363" s="153">
        <f t="shared" si="72"/>
        <v>0</v>
      </c>
      <c r="AV363" s="153">
        <f t="shared" si="73"/>
        <v>0</v>
      </c>
      <c r="BA363">
        <f t="shared" si="74"/>
        <v>13</v>
      </c>
    </row>
    <row r="364" spans="2:53" x14ac:dyDescent="0.25">
      <c r="B364" s="155">
        <f t="shared" si="77"/>
        <v>43083.999305555553</v>
      </c>
      <c r="C364" s="155">
        <f t="shared" si="75"/>
        <v>43083.999305555553</v>
      </c>
      <c r="D364" s="152">
        <f t="shared" si="65"/>
        <v>3.3780000000000001</v>
      </c>
      <c r="E364" s="152"/>
      <c r="F364" s="152"/>
      <c r="G364" s="152"/>
      <c r="H364" s="152" t="e">
        <f t="shared" si="66"/>
        <v>#N/A</v>
      </c>
      <c r="I364" s="152"/>
      <c r="J364" s="152" t="e">
        <f t="shared" si="67"/>
        <v>#N/A</v>
      </c>
      <c r="K364" s="152"/>
      <c r="L364" s="152"/>
      <c r="M364" s="152"/>
      <c r="N364" s="152"/>
      <c r="O364" s="152"/>
      <c r="P364" s="152"/>
      <c r="Q364" s="152"/>
      <c r="R364" s="152"/>
      <c r="S364" s="152"/>
      <c r="T364" s="153" cm="1">
        <f t="array" ref="T364">MATCH(1,(TDU_Info!$C$5:$C$111=$T$6)*(TDU_Info!$B$5:$B$111&lt;=$B364),0)</f>
        <v>101</v>
      </c>
      <c r="U364" s="152">
        <f>100*(INDEX(TDU_Info!$E$5:$E$111,$T364)/T$11+INDEX(TDU_Info!$F$5:$F$111,$T364))</f>
        <v>3.8715999999999999</v>
      </c>
      <c r="V364" s="152">
        <v>1.835</v>
      </c>
      <c r="W364" s="152">
        <v>3.4729999999999999</v>
      </c>
      <c r="X364" s="152">
        <v>3.2040000000000002</v>
      </c>
      <c r="Y364" s="152">
        <v>3.7719999999999998</v>
      </c>
      <c r="Z364" s="152">
        <v>1.5549999999999999</v>
      </c>
      <c r="AA364" s="152">
        <v>3.573</v>
      </c>
      <c r="AB364" s="152">
        <v>2.7559999999999998</v>
      </c>
      <c r="AC364" s="152">
        <v>4.0430000000000001</v>
      </c>
      <c r="AD364" s="152">
        <v>1.8180000000000001</v>
      </c>
      <c r="AE364" s="152">
        <v>3.286</v>
      </c>
      <c r="AF364" s="152">
        <v>3.3780000000000001</v>
      </c>
      <c r="AG364" s="152">
        <v>3.7719999999999998</v>
      </c>
      <c r="AH364" s="152">
        <v>1.528</v>
      </c>
      <c r="AI364" s="152">
        <v>3.3069999999999999</v>
      </c>
      <c r="AJ364" s="152">
        <v>3.0289999999999999</v>
      </c>
      <c r="AK364" s="152">
        <v>4.0140000000000002</v>
      </c>
      <c r="AL364" s="152">
        <f t="shared" si="68"/>
        <v>2.2619950201408856</v>
      </c>
      <c r="AM364" s="152">
        <f t="shared" si="69"/>
        <v>2.3688481849801648</v>
      </c>
      <c r="AN364" s="152">
        <v>3.79671630295045</v>
      </c>
      <c r="AO364" s="152">
        <v>3.7179043993107084</v>
      </c>
      <c r="AP364" s="152">
        <f t="shared" si="76"/>
        <v>7.0184000000000006</v>
      </c>
      <c r="AQ364" s="152"/>
      <c r="AR364" s="152"/>
      <c r="AS364" s="153">
        <f t="shared" si="70"/>
        <v>348</v>
      </c>
      <c r="AT364" s="153">
        <f t="shared" si="71"/>
        <v>1</v>
      </c>
      <c r="AU364" s="153">
        <f t="shared" si="72"/>
        <v>0</v>
      </c>
      <c r="AV364" s="153">
        <f t="shared" si="73"/>
        <v>0</v>
      </c>
      <c r="BA364">
        <f t="shared" si="74"/>
        <v>14</v>
      </c>
    </row>
    <row r="365" spans="2:53" x14ac:dyDescent="0.25">
      <c r="B365" s="155">
        <f t="shared" si="77"/>
        <v>43084.999305555553</v>
      </c>
      <c r="C365" s="155">
        <f t="shared" si="75"/>
        <v>43084.999305555553</v>
      </c>
      <c r="D365" s="152">
        <f t="shared" si="65"/>
        <v>3.3780000000000001</v>
      </c>
      <c r="E365" s="152"/>
      <c r="F365" s="152"/>
      <c r="G365" s="152"/>
      <c r="H365" s="152" t="e">
        <f t="shared" si="66"/>
        <v>#N/A</v>
      </c>
      <c r="I365" s="152"/>
      <c r="J365" s="152" t="e">
        <f t="shared" si="67"/>
        <v>#N/A</v>
      </c>
      <c r="K365" s="152"/>
      <c r="L365" s="152"/>
      <c r="M365" s="152"/>
      <c r="N365" s="152"/>
      <c r="O365" s="152"/>
      <c r="P365" s="152"/>
      <c r="Q365" s="152"/>
      <c r="R365" s="152"/>
      <c r="S365" s="152"/>
      <c r="T365" s="153" cm="1">
        <f t="array" ref="T365">MATCH(1,(TDU_Info!$C$5:$C$111=$T$6)*(TDU_Info!$B$5:$B$111&lt;=$B365),0)</f>
        <v>101</v>
      </c>
      <c r="U365" s="152">
        <f>100*(INDEX(TDU_Info!$E$5:$E$111,$T365)/T$11+INDEX(TDU_Info!$F$5:$F$111,$T365))</f>
        <v>3.8715999999999999</v>
      </c>
      <c r="V365" s="152">
        <v>1.8560000000000001</v>
      </c>
      <c r="W365" s="152">
        <v>3.452</v>
      </c>
      <c r="X365" s="152">
        <v>3.2040000000000002</v>
      </c>
      <c r="Y365" s="152">
        <v>3.7719999999999998</v>
      </c>
      <c r="Z365" s="152">
        <v>1.288</v>
      </c>
      <c r="AA365" s="152">
        <v>3.5209999999999999</v>
      </c>
      <c r="AB365" s="152">
        <v>2.4620000000000002</v>
      </c>
      <c r="AC365" s="152">
        <v>3.9020000000000001</v>
      </c>
      <c r="AD365" s="152">
        <v>1.8280000000000001</v>
      </c>
      <c r="AE365" s="152">
        <v>3.2650000000000001</v>
      </c>
      <c r="AF365" s="152">
        <v>3.3780000000000001</v>
      </c>
      <c r="AG365" s="152">
        <v>3.7719999999999998</v>
      </c>
      <c r="AH365" s="152">
        <v>1.244</v>
      </c>
      <c r="AI365" s="152">
        <v>3.28</v>
      </c>
      <c r="AJ365" s="152">
        <v>2.7349999999999999</v>
      </c>
      <c r="AK365" s="152">
        <v>4.0140000000000002</v>
      </c>
      <c r="AL365" s="152">
        <f t="shared" si="68"/>
        <v>2.2619950201408856</v>
      </c>
      <c r="AM365" s="152">
        <f t="shared" si="69"/>
        <v>2.3688481849801648</v>
      </c>
      <c r="AN365" s="152">
        <v>3.7985594847952227</v>
      </c>
      <c r="AO365" s="152">
        <v>3.7192959513580521</v>
      </c>
      <c r="AP365" s="152">
        <f t="shared" si="76"/>
        <v>7.0184000000000006</v>
      </c>
      <c r="AQ365" s="152"/>
      <c r="AR365" s="152"/>
      <c r="AS365" s="153">
        <f t="shared" si="70"/>
        <v>349</v>
      </c>
      <c r="AT365" s="153">
        <f t="shared" si="71"/>
        <v>1</v>
      </c>
      <c r="AU365" s="153">
        <f t="shared" si="72"/>
        <v>0</v>
      </c>
      <c r="AV365" s="153">
        <f t="shared" si="73"/>
        <v>0</v>
      </c>
      <c r="BA365">
        <f t="shared" si="74"/>
        <v>15</v>
      </c>
    </row>
    <row r="366" spans="2:53" x14ac:dyDescent="0.25">
      <c r="B366" s="155">
        <f t="shared" si="77"/>
        <v>43085.999305555553</v>
      </c>
      <c r="C366" s="155">
        <f t="shared" si="75"/>
        <v>43085.999305555553</v>
      </c>
      <c r="D366" s="152">
        <f t="shared" si="65"/>
        <v>3.3780000000000001</v>
      </c>
      <c r="E366" s="152"/>
      <c r="F366" s="152"/>
      <c r="G366" s="152"/>
      <c r="H366" s="152" t="e">
        <f t="shared" si="66"/>
        <v>#N/A</v>
      </c>
      <c r="I366" s="152"/>
      <c r="J366" s="152" t="e">
        <f t="shared" si="67"/>
        <v>#N/A</v>
      </c>
      <c r="K366" s="152"/>
      <c r="L366" s="152"/>
      <c r="M366" s="152"/>
      <c r="N366" s="152"/>
      <c r="O366" s="152"/>
      <c r="P366" s="152"/>
      <c r="Q366" s="152"/>
      <c r="R366" s="152"/>
      <c r="S366" s="152"/>
      <c r="T366" s="153" cm="1">
        <f t="array" ref="T366">MATCH(1,(TDU_Info!$C$5:$C$111=$T$6)*(TDU_Info!$B$5:$B$111&lt;=$B366),0)</f>
        <v>101</v>
      </c>
      <c r="U366" s="152">
        <f>100*(INDEX(TDU_Info!$E$5:$E$111,$T366)/T$11+INDEX(TDU_Info!$F$5:$F$111,$T366))</f>
        <v>3.8715999999999999</v>
      </c>
      <c r="V366" s="152">
        <v>1.8560000000000001</v>
      </c>
      <c r="W366" s="152">
        <v>3.452</v>
      </c>
      <c r="X366" s="152">
        <v>3.2040000000000002</v>
      </c>
      <c r="Y366" s="152">
        <v>3.7719999999999998</v>
      </c>
      <c r="Z366" s="152">
        <v>1.288</v>
      </c>
      <c r="AA366" s="152">
        <v>3.5209999999999999</v>
      </c>
      <c r="AB366" s="152">
        <v>2.4620000000000002</v>
      </c>
      <c r="AC366" s="152">
        <v>3.9020000000000001</v>
      </c>
      <c r="AD366" s="152">
        <v>1.8280000000000001</v>
      </c>
      <c r="AE366" s="152">
        <v>3.2650000000000001</v>
      </c>
      <c r="AF366" s="152">
        <v>3.3780000000000001</v>
      </c>
      <c r="AG366" s="152">
        <v>3.7719999999999998</v>
      </c>
      <c r="AH366" s="152">
        <v>1.244</v>
      </c>
      <c r="AI366" s="152">
        <v>3.28</v>
      </c>
      <c r="AJ366" s="152">
        <v>2.7349999999999999</v>
      </c>
      <c r="AK366" s="152">
        <v>4.0140000000000002</v>
      </c>
      <c r="AL366" s="152">
        <f t="shared" si="68"/>
        <v>2.2619950201408856</v>
      </c>
      <c r="AM366" s="152">
        <f t="shared" si="69"/>
        <v>2.3688481849801648</v>
      </c>
      <c r="AN366" s="152">
        <v>3.8000897968616112</v>
      </c>
      <c r="AO366" s="152">
        <v>3.7216988858506004</v>
      </c>
      <c r="AP366" s="152">
        <f t="shared" si="76"/>
        <v>7.0184000000000006</v>
      </c>
      <c r="AQ366" s="152"/>
      <c r="AR366" s="152"/>
      <c r="AS366" s="153">
        <f t="shared" si="70"/>
        <v>350</v>
      </c>
      <c r="AT366" s="153">
        <f t="shared" si="71"/>
        <v>1</v>
      </c>
      <c r="AU366" s="153">
        <f t="shared" si="72"/>
        <v>0</v>
      </c>
      <c r="AV366" s="153">
        <f t="shared" si="73"/>
        <v>0</v>
      </c>
      <c r="BA366">
        <f t="shared" si="74"/>
        <v>16</v>
      </c>
    </row>
    <row r="367" spans="2:53" x14ac:dyDescent="0.25">
      <c r="B367" s="155">
        <f t="shared" si="77"/>
        <v>43086.999305555553</v>
      </c>
      <c r="C367" s="155">
        <f t="shared" si="75"/>
        <v>43086.999305555553</v>
      </c>
      <c r="D367" s="152">
        <f t="shared" si="65"/>
        <v>3.3780000000000001</v>
      </c>
      <c r="E367" s="152"/>
      <c r="F367" s="152"/>
      <c r="G367" s="152"/>
      <c r="H367" s="152" t="e">
        <f t="shared" si="66"/>
        <v>#N/A</v>
      </c>
      <c r="I367" s="152"/>
      <c r="J367" s="152" t="e">
        <f t="shared" si="67"/>
        <v>#N/A</v>
      </c>
      <c r="K367" s="152"/>
      <c r="L367" s="152"/>
      <c r="M367" s="152"/>
      <c r="N367" s="152"/>
      <c r="O367" s="152"/>
      <c r="P367" s="152"/>
      <c r="Q367" s="152"/>
      <c r="R367" s="152"/>
      <c r="S367" s="152"/>
      <c r="T367" s="153" cm="1">
        <f t="array" ref="T367">MATCH(1,(TDU_Info!$C$5:$C$111=$T$6)*(TDU_Info!$B$5:$B$111&lt;=$B367),0)</f>
        <v>101</v>
      </c>
      <c r="U367" s="152">
        <f>100*(INDEX(TDU_Info!$E$5:$E$111,$T367)/T$11+INDEX(TDU_Info!$F$5:$F$111,$T367))</f>
        <v>3.8715999999999999</v>
      </c>
      <c r="V367" s="152">
        <v>1.8560000000000001</v>
      </c>
      <c r="W367" s="152">
        <v>3.452</v>
      </c>
      <c r="X367" s="152">
        <v>3.2040000000000002</v>
      </c>
      <c r="Y367" s="152">
        <v>3.7719999999999998</v>
      </c>
      <c r="Z367" s="152">
        <v>1.288</v>
      </c>
      <c r="AA367" s="152">
        <v>3.5209999999999999</v>
      </c>
      <c r="AB367" s="152">
        <v>2.4620000000000002</v>
      </c>
      <c r="AC367" s="152">
        <v>3.9020000000000001</v>
      </c>
      <c r="AD367" s="152">
        <v>1.8280000000000001</v>
      </c>
      <c r="AE367" s="152">
        <v>3.2650000000000001</v>
      </c>
      <c r="AF367" s="152">
        <v>3.3780000000000001</v>
      </c>
      <c r="AG367" s="152">
        <v>3.7719999999999998</v>
      </c>
      <c r="AH367" s="152">
        <v>1.244</v>
      </c>
      <c r="AI367" s="152">
        <v>3.28</v>
      </c>
      <c r="AJ367" s="152">
        <v>2.7349999999999999</v>
      </c>
      <c r="AK367" s="152">
        <v>4.0140000000000002</v>
      </c>
      <c r="AL367" s="152">
        <f t="shared" si="68"/>
        <v>2.2619950201408856</v>
      </c>
      <c r="AM367" s="152">
        <f t="shared" si="69"/>
        <v>2.3688481849801648</v>
      </c>
      <c r="AN367" s="152">
        <v>3.8014048183302127</v>
      </c>
      <c r="AO367" s="152">
        <v>3.7244080370969481</v>
      </c>
      <c r="AP367" s="152">
        <f t="shared" si="76"/>
        <v>7.0184000000000006</v>
      </c>
      <c r="AQ367" s="152"/>
      <c r="AR367" s="152"/>
      <c r="AS367" s="153">
        <f t="shared" si="70"/>
        <v>351</v>
      </c>
      <c r="AT367" s="153">
        <f t="shared" si="71"/>
        <v>1</v>
      </c>
      <c r="AU367" s="153">
        <f t="shared" si="72"/>
        <v>0</v>
      </c>
      <c r="AV367" s="153">
        <f t="shared" si="73"/>
        <v>0</v>
      </c>
      <c r="BA367">
        <f t="shared" si="74"/>
        <v>17</v>
      </c>
    </row>
    <row r="368" spans="2:53" x14ac:dyDescent="0.25">
      <c r="B368" s="155">
        <f t="shared" si="77"/>
        <v>43087.999305555553</v>
      </c>
      <c r="C368" s="155">
        <f t="shared" si="75"/>
        <v>43087.999305555553</v>
      </c>
      <c r="D368" s="152">
        <f t="shared" si="65"/>
        <v>3.3780000000000001</v>
      </c>
      <c r="E368" s="152"/>
      <c r="F368" s="152"/>
      <c r="G368" s="152"/>
      <c r="H368" s="152" t="e">
        <f t="shared" si="66"/>
        <v>#N/A</v>
      </c>
      <c r="I368" s="152"/>
      <c r="J368" s="152" t="e">
        <f t="shared" si="67"/>
        <v>#N/A</v>
      </c>
      <c r="K368" s="152"/>
      <c r="L368" s="152"/>
      <c r="M368" s="152"/>
      <c r="N368" s="152"/>
      <c r="O368" s="152"/>
      <c r="P368" s="152"/>
      <c r="Q368" s="152"/>
      <c r="R368" s="152"/>
      <c r="S368" s="152"/>
      <c r="T368" s="153" cm="1">
        <f t="array" ref="T368">MATCH(1,(TDU_Info!$C$5:$C$111=$T$6)*(TDU_Info!$B$5:$B$111&lt;=$B368),0)</f>
        <v>101</v>
      </c>
      <c r="U368" s="152">
        <f>100*(INDEX(TDU_Info!$E$5:$E$111,$T368)/T$11+INDEX(TDU_Info!$F$5:$F$111,$T368))</f>
        <v>3.8715999999999999</v>
      </c>
      <c r="V368" s="152">
        <v>1.8560000000000001</v>
      </c>
      <c r="W368" s="152">
        <v>3.452</v>
      </c>
      <c r="X368" s="152">
        <v>3.2040000000000002</v>
      </c>
      <c r="Y368" s="152">
        <v>3.7719999999999998</v>
      </c>
      <c r="Z368" s="152">
        <v>1.288</v>
      </c>
      <c r="AA368" s="152">
        <v>3.5190000000000001</v>
      </c>
      <c r="AB368" s="152">
        <v>2.4620000000000002</v>
      </c>
      <c r="AC368" s="152">
        <v>3.9020000000000001</v>
      </c>
      <c r="AD368" s="152">
        <v>1.8280000000000001</v>
      </c>
      <c r="AE368" s="152">
        <v>3.2650000000000001</v>
      </c>
      <c r="AF368" s="152">
        <v>3.3780000000000001</v>
      </c>
      <c r="AG368" s="152">
        <v>3.7719999999999998</v>
      </c>
      <c r="AH368" s="152">
        <v>1.244</v>
      </c>
      <c r="AI368" s="152">
        <v>3.2789999999999999</v>
      </c>
      <c r="AJ368" s="152">
        <v>2.7349999999999999</v>
      </c>
      <c r="AK368" s="152">
        <v>4.0140000000000002</v>
      </c>
      <c r="AL368" s="152">
        <f t="shared" si="68"/>
        <v>2.2619950201408856</v>
      </c>
      <c r="AM368" s="152">
        <f t="shared" si="69"/>
        <v>2.3688481849801648</v>
      </c>
      <c r="AN368" s="152">
        <v>3.8013851411455115</v>
      </c>
      <c r="AO368" s="152">
        <v>3.7248675420541257</v>
      </c>
      <c r="AP368" s="152">
        <f t="shared" si="76"/>
        <v>7.0184000000000006</v>
      </c>
      <c r="AQ368" s="152"/>
      <c r="AR368" s="152"/>
      <c r="AS368" s="153">
        <f t="shared" si="70"/>
        <v>352</v>
      </c>
      <c r="AT368" s="153">
        <f t="shared" si="71"/>
        <v>1</v>
      </c>
      <c r="AU368" s="153">
        <f t="shared" si="72"/>
        <v>0</v>
      </c>
      <c r="AV368" s="153">
        <f t="shared" si="73"/>
        <v>0</v>
      </c>
      <c r="BA368">
        <f t="shared" si="74"/>
        <v>18</v>
      </c>
    </row>
    <row r="369" spans="2:53" x14ac:dyDescent="0.25">
      <c r="B369" s="155">
        <f t="shared" si="77"/>
        <v>43088.999305555553</v>
      </c>
      <c r="C369" s="155">
        <f t="shared" si="75"/>
        <v>43088.999305555553</v>
      </c>
      <c r="D369" s="152">
        <f t="shared" si="65"/>
        <v>3.3780000000000001</v>
      </c>
      <c r="E369" s="152"/>
      <c r="F369" s="152"/>
      <c r="G369" s="152"/>
      <c r="H369" s="152" t="e">
        <f t="shared" si="66"/>
        <v>#N/A</v>
      </c>
      <c r="I369" s="152"/>
      <c r="J369" s="152" t="e">
        <f t="shared" si="67"/>
        <v>#N/A</v>
      </c>
      <c r="K369" s="152"/>
      <c r="L369" s="152"/>
      <c r="M369" s="152"/>
      <c r="N369" s="152"/>
      <c r="O369" s="152"/>
      <c r="P369" s="152"/>
      <c r="Q369" s="152"/>
      <c r="R369" s="152"/>
      <c r="S369" s="152"/>
      <c r="T369" s="153" cm="1">
        <f t="array" ref="T369">MATCH(1,(TDU_Info!$C$5:$C$111=$T$6)*(TDU_Info!$B$5:$B$111&lt;=$B369),0)</f>
        <v>101</v>
      </c>
      <c r="U369" s="152">
        <f>100*(INDEX(TDU_Info!$E$5:$E$111,$T369)/T$11+INDEX(TDU_Info!$F$5:$F$111,$T369))</f>
        <v>3.8715999999999999</v>
      </c>
      <c r="V369" s="152">
        <v>1.8560000000000001</v>
      </c>
      <c r="W369" s="152">
        <v>3.452</v>
      </c>
      <c r="X369" s="152">
        <v>3.2040000000000002</v>
      </c>
      <c r="Y369" s="152">
        <v>3.7719999999999998</v>
      </c>
      <c r="Z369" s="152">
        <v>1.288</v>
      </c>
      <c r="AA369" s="152">
        <v>3.5190000000000001</v>
      </c>
      <c r="AB369" s="152">
        <v>2.4620000000000002</v>
      </c>
      <c r="AC369" s="152">
        <v>3.9020000000000001</v>
      </c>
      <c r="AD369" s="152">
        <v>1.8280000000000001</v>
      </c>
      <c r="AE369" s="152">
        <v>3.2650000000000001</v>
      </c>
      <c r="AF369" s="152">
        <v>3.3780000000000001</v>
      </c>
      <c r="AG369" s="152">
        <v>3.7719999999999998</v>
      </c>
      <c r="AH369" s="152">
        <v>1.244</v>
      </c>
      <c r="AI369" s="152">
        <v>3.2789999999999999</v>
      </c>
      <c r="AJ369" s="152">
        <v>2.7349999999999999</v>
      </c>
      <c r="AK369" s="152">
        <v>4.0140000000000002</v>
      </c>
      <c r="AL369" s="152">
        <f t="shared" si="68"/>
        <v>2.2619950201408856</v>
      </c>
      <c r="AM369" s="152">
        <f t="shared" si="69"/>
        <v>2.3688481849801648</v>
      </c>
      <c r="AN369" s="152">
        <v>3.8031944936258304</v>
      </c>
      <c r="AO369" s="152">
        <v>3.7281411534827558</v>
      </c>
      <c r="AP369" s="152">
        <f t="shared" si="76"/>
        <v>7.0184000000000006</v>
      </c>
      <c r="AQ369" s="152"/>
      <c r="AR369" s="152"/>
      <c r="AS369" s="153">
        <f t="shared" si="70"/>
        <v>353</v>
      </c>
      <c r="AT369" s="153">
        <f t="shared" si="71"/>
        <v>1</v>
      </c>
      <c r="AU369" s="153">
        <f t="shared" si="72"/>
        <v>0</v>
      </c>
      <c r="AV369" s="153">
        <f t="shared" si="73"/>
        <v>0</v>
      </c>
      <c r="BA369">
        <f t="shared" si="74"/>
        <v>19</v>
      </c>
    </row>
    <row r="370" spans="2:53" x14ac:dyDescent="0.25">
      <c r="B370" s="155">
        <f t="shared" si="77"/>
        <v>43089.999305555553</v>
      </c>
      <c r="C370" s="155">
        <f t="shared" si="75"/>
        <v>43089.999305555553</v>
      </c>
      <c r="D370" s="152">
        <f t="shared" si="65"/>
        <v>3.3780000000000001</v>
      </c>
      <c r="E370" s="152"/>
      <c r="F370" s="152"/>
      <c r="G370" s="152"/>
      <c r="H370" s="152" t="e">
        <f t="shared" si="66"/>
        <v>#N/A</v>
      </c>
      <c r="I370" s="152"/>
      <c r="J370" s="152" t="e">
        <f t="shared" si="67"/>
        <v>#N/A</v>
      </c>
      <c r="K370" s="152"/>
      <c r="L370" s="152"/>
      <c r="M370" s="152"/>
      <c r="N370" s="152"/>
      <c r="O370" s="152"/>
      <c r="P370" s="152"/>
      <c r="Q370" s="152"/>
      <c r="R370" s="152"/>
      <c r="S370" s="152"/>
      <c r="T370" s="153" cm="1">
        <f t="array" ref="T370">MATCH(1,(TDU_Info!$C$5:$C$111=$T$6)*(TDU_Info!$B$5:$B$111&lt;=$B370),0)</f>
        <v>101</v>
      </c>
      <c r="U370" s="152">
        <f>100*(INDEX(TDU_Info!$E$5:$E$111,$T370)/T$11+INDEX(TDU_Info!$F$5:$F$111,$T370))</f>
        <v>3.8715999999999999</v>
      </c>
      <c r="V370" s="152">
        <v>1.8560000000000001</v>
      </c>
      <c r="W370" s="152">
        <v>3.452</v>
      </c>
      <c r="X370" s="152">
        <v>3.2040000000000002</v>
      </c>
      <c r="Y370" s="152">
        <v>3.7719999999999998</v>
      </c>
      <c r="Z370" s="152">
        <v>1.288</v>
      </c>
      <c r="AA370" s="152">
        <v>3.5190000000000001</v>
      </c>
      <c r="AB370" s="152">
        <v>2.4620000000000002</v>
      </c>
      <c r="AC370" s="152">
        <v>3.9020000000000001</v>
      </c>
      <c r="AD370" s="152">
        <v>1.8280000000000001</v>
      </c>
      <c r="AE370" s="152">
        <v>3.2650000000000001</v>
      </c>
      <c r="AF370" s="152">
        <v>3.3780000000000001</v>
      </c>
      <c r="AG370" s="152">
        <v>3.7719999999999998</v>
      </c>
      <c r="AH370" s="152">
        <v>1.244</v>
      </c>
      <c r="AI370" s="152">
        <v>3.2789999999999999</v>
      </c>
      <c r="AJ370" s="152">
        <v>2.7349999999999999</v>
      </c>
      <c r="AK370" s="152">
        <v>4.0140000000000002</v>
      </c>
      <c r="AL370" s="152">
        <f t="shared" si="68"/>
        <v>2.2619950201408856</v>
      </c>
      <c r="AM370" s="152">
        <f t="shared" si="69"/>
        <v>2.3688481849801648</v>
      </c>
      <c r="AN370" s="152">
        <v>3.8073795624720783</v>
      </c>
      <c r="AO370" s="152">
        <v>3.7328074893660994</v>
      </c>
      <c r="AP370" s="152">
        <f t="shared" si="76"/>
        <v>7.0184000000000006</v>
      </c>
      <c r="AQ370" s="152"/>
      <c r="AR370" s="152"/>
      <c r="AS370" s="153">
        <f t="shared" si="70"/>
        <v>354</v>
      </c>
      <c r="AT370" s="153">
        <f t="shared" si="71"/>
        <v>1</v>
      </c>
      <c r="AU370" s="153">
        <f t="shared" si="72"/>
        <v>0</v>
      </c>
      <c r="AV370" s="153">
        <f t="shared" si="73"/>
        <v>0</v>
      </c>
      <c r="BA370">
        <f t="shared" si="74"/>
        <v>20</v>
      </c>
    </row>
    <row r="371" spans="2:53" x14ac:dyDescent="0.25">
      <c r="B371" s="155">
        <f t="shared" si="77"/>
        <v>43090.999305555553</v>
      </c>
      <c r="C371" s="155">
        <f t="shared" si="75"/>
        <v>43090.999305555553</v>
      </c>
      <c r="D371" s="152">
        <f t="shared" si="65"/>
        <v>3.3780000000000001</v>
      </c>
      <c r="E371" s="152"/>
      <c r="F371" s="152"/>
      <c r="G371" s="152"/>
      <c r="H371" s="152" t="e">
        <f t="shared" si="66"/>
        <v>#N/A</v>
      </c>
      <c r="I371" s="152"/>
      <c r="J371" s="152" t="e">
        <f t="shared" si="67"/>
        <v>#N/A</v>
      </c>
      <c r="K371" s="152"/>
      <c r="L371" s="152"/>
      <c r="M371" s="152"/>
      <c r="N371" s="152"/>
      <c r="O371" s="152"/>
      <c r="P371" s="152"/>
      <c r="Q371" s="152"/>
      <c r="R371" s="152"/>
      <c r="S371" s="152"/>
      <c r="T371" s="153" cm="1">
        <f t="array" ref="T371">MATCH(1,(TDU_Info!$C$5:$C$111=$T$6)*(TDU_Info!$B$5:$B$111&lt;=$B371),0)</f>
        <v>101</v>
      </c>
      <c r="U371" s="152">
        <f>100*(INDEX(TDU_Info!$E$5:$E$111,$T371)/T$11+INDEX(TDU_Info!$F$5:$F$111,$T371))</f>
        <v>3.8715999999999999</v>
      </c>
      <c r="V371" s="152">
        <v>1.8560000000000001</v>
      </c>
      <c r="W371" s="152">
        <v>3.452</v>
      </c>
      <c r="X371" s="152">
        <v>3.2040000000000002</v>
      </c>
      <c r="Y371" s="152">
        <v>3.7719999999999998</v>
      </c>
      <c r="Z371" s="152">
        <v>1.288</v>
      </c>
      <c r="AA371" s="152">
        <v>3.5190000000000001</v>
      </c>
      <c r="AB371" s="152">
        <v>2.4620000000000002</v>
      </c>
      <c r="AC371" s="152">
        <v>3.9020000000000001</v>
      </c>
      <c r="AD371" s="152">
        <v>1.8280000000000001</v>
      </c>
      <c r="AE371" s="152">
        <v>3.2650000000000001</v>
      </c>
      <c r="AF371" s="152">
        <v>3.3780000000000001</v>
      </c>
      <c r="AG371" s="152">
        <v>3.7719999999999998</v>
      </c>
      <c r="AH371" s="152">
        <v>1.244</v>
      </c>
      <c r="AI371" s="152">
        <v>3.2789999999999999</v>
      </c>
      <c r="AJ371" s="152">
        <v>2.7349999999999999</v>
      </c>
      <c r="AK371" s="152">
        <v>4.0140000000000002</v>
      </c>
      <c r="AL371" s="152">
        <f t="shared" si="68"/>
        <v>2.2619950201408856</v>
      </c>
      <c r="AM371" s="152">
        <f t="shared" si="69"/>
        <v>2.3688481849801648</v>
      </c>
      <c r="AN371" s="152">
        <v>3.8081511736343945</v>
      </c>
      <c r="AO371" s="152">
        <v>3.7324525500626122</v>
      </c>
      <c r="AP371" s="152">
        <f t="shared" si="76"/>
        <v>7.0184000000000006</v>
      </c>
      <c r="AQ371" s="152"/>
      <c r="AR371" s="152"/>
      <c r="AS371" s="153">
        <f t="shared" si="70"/>
        <v>355</v>
      </c>
      <c r="AT371" s="153">
        <f t="shared" si="71"/>
        <v>1</v>
      </c>
      <c r="AU371" s="153">
        <f t="shared" si="72"/>
        <v>0</v>
      </c>
      <c r="AV371" s="153">
        <f t="shared" si="73"/>
        <v>0</v>
      </c>
      <c r="BA371">
        <f t="shared" si="74"/>
        <v>21</v>
      </c>
    </row>
    <row r="372" spans="2:53" x14ac:dyDescent="0.25">
      <c r="B372" s="155">
        <f t="shared" si="77"/>
        <v>43091.999305555553</v>
      </c>
      <c r="C372" s="155">
        <f t="shared" si="75"/>
        <v>43091.999305555553</v>
      </c>
      <c r="D372" s="152">
        <f t="shared" si="65"/>
        <v>3.3780000000000001</v>
      </c>
      <c r="E372" s="152"/>
      <c r="F372" s="152"/>
      <c r="G372" s="152"/>
      <c r="H372" s="152" t="e">
        <f t="shared" si="66"/>
        <v>#N/A</v>
      </c>
      <c r="I372" s="152"/>
      <c r="J372" s="152" t="e">
        <f t="shared" si="67"/>
        <v>#N/A</v>
      </c>
      <c r="K372" s="152"/>
      <c r="L372" s="152"/>
      <c r="M372" s="152"/>
      <c r="N372" s="152"/>
      <c r="O372" s="152"/>
      <c r="P372" s="152"/>
      <c r="Q372" s="152"/>
      <c r="R372" s="152"/>
      <c r="S372" s="152"/>
      <c r="T372" s="153" cm="1">
        <f t="array" ref="T372">MATCH(1,(TDU_Info!$C$5:$C$111=$T$6)*(TDU_Info!$B$5:$B$111&lt;=$B372),0)</f>
        <v>101</v>
      </c>
      <c r="U372" s="152">
        <f>100*(INDEX(TDU_Info!$E$5:$E$111,$T372)/T$11+INDEX(TDU_Info!$F$5:$F$111,$T372))</f>
        <v>3.8715999999999999</v>
      </c>
      <c r="V372" s="152">
        <v>1.8560000000000001</v>
      </c>
      <c r="W372" s="152">
        <v>3.452</v>
      </c>
      <c r="X372" s="152">
        <v>3.2040000000000002</v>
      </c>
      <c r="Y372" s="152">
        <v>3.7719999999999998</v>
      </c>
      <c r="Z372" s="152">
        <v>1.288</v>
      </c>
      <c r="AA372" s="152">
        <v>3.5190000000000001</v>
      </c>
      <c r="AB372" s="152">
        <v>2.4620000000000002</v>
      </c>
      <c r="AC372" s="152">
        <v>3.9020000000000001</v>
      </c>
      <c r="AD372" s="152">
        <v>1.8280000000000001</v>
      </c>
      <c r="AE372" s="152">
        <v>3.2650000000000001</v>
      </c>
      <c r="AF372" s="152">
        <v>3.3780000000000001</v>
      </c>
      <c r="AG372" s="152">
        <v>3.7719999999999998</v>
      </c>
      <c r="AH372" s="152">
        <v>1.244</v>
      </c>
      <c r="AI372" s="152">
        <v>3.2789999999999999</v>
      </c>
      <c r="AJ372" s="152">
        <v>2.7349999999999999</v>
      </c>
      <c r="AK372" s="152">
        <v>4.0140000000000002</v>
      </c>
      <c r="AL372" s="152">
        <f t="shared" si="68"/>
        <v>2.2619950201408856</v>
      </c>
      <c r="AM372" s="152">
        <f t="shared" si="69"/>
        <v>2.3688481849801648</v>
      </c>
      <c r="AN372" s="152">
        <v>3.8102828731606699</v>
      </c>
      <c r="AO372" s="152">
        <v>3.7340642569745714</v>
      </c>
      <c r="AP372" s="152">
        <f t="shared" si="76"/>
        <v>7.0184000000000006</v>
      </c>
      <c r="AQ372" s="152"/>
      <c r="AR372" s="152"/>
      <c r="AS372" s="153">
        <f t="shared" si="70"/>
        <v>356</v>
      </c>
      <c r="AT372" s="153">
        <f t="shared" si="71"/>
        <v>1</v>
      </c>
      <c r="AU372" s="153">
        <f t="shared" si="72"/>
        <v>0</v>
      </c>
      <c r="AV372" s="153">
        <f t="shared" si="73"/>
        <v>0</v>
      </c>
      <c r="BA372">
        <f t="shared" si="74"/>
        <v>22</v>
      </c>
    </row>
    <row r="373" spans="2:53" x14ac:dyDescent="0.25">
      <c r="B373" s="155">
        <f t="shared" si="77"/>
        <v>43092.999305555553</v>
      </c>
      <c r="C373" s="155">
        <f t="shared" si="75"/>
        <v>43092.999305555553</v>
      </c>
      <c r="D373" s="152">
        <f t="shared" si="65"/>
        <v>3.3780000000000001</v>
      </c>
      <c r="E373" s="152"/>
      <c r="F373" s="152"/>
      <c r="G373" s="152"/>
      <c r="H373" s="152" t="e">
        <f t="shared" si="66"/>
        <v>#N/A</v>
      </c>
      <c r="I373" s="152"/>
      <c r="J373" s="152" t="e">
        <f t="shared" si="67"/>
        <v>#N/A</v>
      </c>
      <c r="K373" s="152"/>
      <c r="L373" s="152"/>
      <c r="M373" s="152"/>
      <c r="N373" s="152"/>
      <c r="O373" s="152"/>
      <c r="P373" s="152"/>
      <c r="Q373" s="152"/>
      <c r="R373" s="152"/>
      <c r="S373" s="152"/>
      <c r="T373" s="153" cm="1">
        <f t="array" ref="T373">MATCH(1,(TDU_Info!$C$5:$C$111=$T$6)*(TDU_Info!$B$5:$B$111&lt;=$B373),0)</f>
        <v>101</v>
      </c>
      <c r="U373" s="152">
        <f>100*(INDEX(TDU_Info!$E$5:$E$111,$T373)/T$11+INDEX(TDU_Info!$F$5:$F$111,$T373))</f>
        <v>3.8715999999999999</v>
      </c>
      <c r="V373" s="152">
        <v>1.8560000000000001</v>
      </c>
      <c r="W373" s="152">
        <v>3.452</v>
      </c>
      <c r="X373" s="152">
        <v>3.2040000000000002</v>
      </c>
      <c r="Y373" s="152">
        <v>3.7719999999999998</v>
      </c>
      <c r="Z373" s="152">
        <v>1.288</v>
      </c>
      <c r="AA373" s="152">
        <v>3.5190000000000001</v>
      </c>
      <c r="AB373" s="152">
        <v>2.4620000000000002</v>
      </c>
      <c r="AC373" s="152">
        <v>3.9020000000000001</v>
      </c>
      <c r="AD373" s="152">
        <v>1.8280000000000001</v>
      </c>
      <c r="AE373" s="152">
        <v>3.2650000000000001</v>
      </c>
      <c r="AF373" s="152">
        <v>3.3780000000000001</v>
      </c>
      <c r="AG373" s="152">
        <v>3.7719999999999998</v>
      </c>
      <c r="AH373" s="152">
        <v>1.244</v>
      </c>
      <c r="AI373" s="152">
        <v>3.2789999999999999</v>
      </c>
      <c r="AJ373" s="152">
        <v>2.7349999999999999</v>
      </c>
      <c r="AK373" s="152">
        <v>4.0140000000000002</v>
      </c>
      <c r="AL373" s="152">
        <f t="shared" si="68"/>
        <v>2.2619950201408856</v>
      </c>
      <c r="AM373" s="152">
        <f t="shared" si="69"/>
        <v>2.3688481849801648</v>
      </c>
      <c r="AN373" s="152">
        <v>3.8117872259168255</v>
      </c>
      <c r="AO373" s="152">
        <v>3.7364745230806644</v>
      </c>
      <c r="AP373" s="152">
        <f t="shared" si="76"/>
        <v>7.0184000000000006</v>
      </c>
      <c r="AQ373" s="152"/>
      <c r="AR373" s="152"/>
      <c r="AS373" s="153">
        <f t="shared" si="70"/>
        <v>357</v>
      </c>
      <c r="AT373" s="153">
        <f t="shared" si="71"/>
        <v>1</v>
      </c>
      <c r="AU373" s="153">
        <f t="shared" si="72"/>
        <v>0</v>
      </c>
      <c r="AV373" s="153">
        <f t="shared" si="73"/>
        <v>0</v>
      </c>
      <c r="BA373">
        <f t="shared" si="74"/>
        <v>23</v>
      </c>
    </row>
    <row r="374" spans="2:53" x14ac:dyDescent="0.25">
      <c r="B374" s="155">
        <f t="shared" si="77"/>
        <v>43093.999305555553</v>
      </c>
      <c r="C374" s="155">
        <f t="shared" si="75"/>
        <v>43093.999305555553</v>
      </c>
      <c r="D374" s="152">
        <f t="shared" si="65"/>
        <v>3.3780000000000001</v>
      </c>
      <c r="E374" s="152"/>
      <c r="F374" s="152"/>
      <c r="G374" s="152"/>
      <c r="H374" s="152" t="e">
        <f t="shared" si="66"/>
        <v>#N/A</v>
      </c>
      <c r="I374" s="152"/>
      <c r="J374" s="152" t="e">
        <f t="shared" si="67"/>
        <v>#N/A</v>
      </c>
      <c r="K374" s="152"/>
      <c r="L374" s="152"/>
      <c r="M374" s="152"/>
      <c r="N374" s="152"/>
      <c r="O374" s="152"/>
      <c r="P374" s="152"/>
      <c r="Q374" s="152"/>
      <c r="R374" s="152"/>
      <c r="S374" s="152"/>
      <c r="T374" s="153" cm="1">
        <f t="array" ref="T374">MATCH(1,(TDU_Info!$C$5:$C$111=$T$6)*(TDU_Info!$B$5:$B$111&lt;=$B374),0)</f>
        <v>101</v>
      </c>
      <c r="U374" s="152">
        <f>100*(INDEX(TDU_Info!$E$5:$E$111,$T374)/T$11+INDEX(TDU_Info!$F$5:$F$111,$T374))</f>
        <v>3.8715999999999999</v>
      </c>
      <c r="V374" s="152">
        <v>1.8560000000000001</v>
      </c>
      <c r="W374" s="152">
        <v>3.452</v>
      </c>
      <c r="X374" s="152">
        <v>3.2040000000000002</v>
      </c>
      <c r="Y374" s="152">
        <v>3.7719999999999998</v>
      </c>
      <c r="Z374" s="152">
        <v>1.288</v>
      </c>
      <c r="AA374" s="152">
        <v>3.5190000000000001</v>
      </c>
      <c r="AB374" s="152">
        <v>2.4620000000000002</v>
      </c>
      <c r="AC374" s="152">
        <v>3.9020000000000001</v>
      </c>
      <c r="AD374" s="152">
        <v>1.8280000000000001</v>
      </c>
      <c r="AE374" s="152">
        <v>3.2650000000000001</v>
      </c>
      <c r="AF374" s="152">
        <v>3.3780000000000001</v>
      </c>
      <c r="AG374" s="152">
        <v>3.7719999999999998</v>
      </c>
      <c r="AH374" s="152">
        <v>1.244</v>
      </c>
      <c r="AI374" s="152">
        <v>3.2789999999999999</v>
      </c>
      <c r="AJ374" s="152">
        <v>2.7349999999999999</v>
      </c>
      <c r="AK374" s="152">
        <v>4.0140000000000002</v>
      </c>
      <c r="AL374" s="152">
        <f t="shared" si="68"/>
        <v>2.2619950201408856</v>
      </c>
      <c r="AM374" s="152">
        <f t="shared" si="69"/>
        <v>2.3688481849801648</v>
      </c>
      <c r="AN374" s="152">
        <v>3.8128290759856687</v>
      </c>
      <c r="AO374" s="152">
        <v>3.738302712948216</v>
      </c>
      <c r="AP374" s="152">
        <f t="shared" si="76"/>
        <v>7.0184000000000006</v>
      </c>
      <c r="AQ374" s="152"/>
      <c r="AR374" s="152"/>
      <c r="AS374" s="153">
        <f t="shared" si="70"/>
        <v>358</v>
      </c>
      <c r="AT374" s="153">
        <f t="shared" si="71"/>
        <v>1</v>
      </c>
      <c r="AU374" s="153">
        <f t="shared" si="72"/>
        <v>0</v>
      </c>
      <c r="AV374" s="153">
        <f t="shared" si="73"/>
        <v>0</v>
      </c>
      <c r="BA374">
        <f t="shared" si="74"/>
        <v>24</v>
      </c>
    </row>
    <row r="375" spans="2:53" x14ac:dyDescent="0.25">
      <c r="B375" s="155">
        <f t="shared" si="77"/>
        <v>43094.999305555553</v>
      </c>
      <c r="C375" s="155">
        <f t="shared" si="75"/>
        <v>43094.999305555553</v>
      </c>
      <c r="D375" s="152">
        <f t="shared" si="65"/>
        <v>3.3780000000000001</v>
      </c>
      <c r="E375" s="152"/>
      <c r="F375" s="152"/>
      <c r="G375" s="152"/>
      <c r="H375" s="152" t="e">
        <f t="shared" si="66"/>
        <v>#N/A</v>
      </c>
      <c r="I375" s="152"/>
      <c r="J375" s="152" t="e">
        <f t="shared" si="67"/>
        <v>#N/A</v>
      </c>
      <c r="K375" s="152"/>
      <c r="L375" s="152"/>
      <c r="M375" s="152"/>
      <c r="N375" s="152"/>
      <c r="O375" s="152"/>
      <c r="P375" s="152"/>
      <c r="Q375" s="152"/>
      <c r="R375" s="152"/>
      <c r="S375" s="152"/>
      <c r="T375" s="153" cm="1">
        <f t="array" ref="T375">MATCH(1,(TDU_Info!$C$5:$C$111=$T$6)*(TDU_Info!$B$5:$B$111&lt;=$B375),0)</f>
        <v>101</v>
      </c>
      <c r="U375" s="152">
        <f>100*(INDEX(TDU_Info!$E$5:$E$111,$T375)/T$11+INDEX(TDU_Info!$F$5:$F$111,$T375))</f>
        <v>3.8715999999999999</v>
      </c>
      <c r="V375" s="152">
        <v>1.8560000000000001</v>
      </c>
      <c r="W375" s="152">
        <v>3.452</v>
      </c>
      <c r="X375" s="152">
        <v>3.2040000000000002</v>
      </c>
      <c r="Y375" s="152">
        <v>3.7719999999999998</v>
      </c>
      <c r="Z375" s="152">
        <v>1.288</v>
      </c>
      <c r="AA375" s="152">
        <v>3.5190000000000001</v>
      </c>
      <c r="AB375" s="152">
        <v>2.4620000000000002</v>
      </c>
      <c r="AC375" s="152">
        <v>3.9020000000000001</v>
      </c>
      <c r="AD375" s="152">
        <v>1.8280000000000001</v>
      </c>
      <c r="AE375" s="152">
        <v>3.2650000000000001</v>
      </c>
      <c r="AF375" s="152">
        <v>3.3780000000000001</v>
      </c>
      <c r="AG375" s="152">
        <v>3.7719999999999998</v>
      </c>
      <c r="AH375" s="152">
        <v>1.244</v>
      </c>
      <c r="AI375" s="152">
        <v>3.2789999999999999</v>
      </c>
      <c r="AJ375" s="152">
        <v>2.7349999999999999</v>
      </c>
      <c r="AK375" s="152">
        <v>4.0140000000000002</v>
      </c>
      <c r="AL375" s="152">
        <f t="shared" si="68"/>
        <v>2.2619950201408856</v>
      </c>
      <c r="AM375" s="152">
        <f t="shared" si="69"/>
        <v>2.3688481849801648</v>
      </c>
      <c r="AN375" s="152">
        <v>3.8134349624623276</v>
      </c>
      <c r="AO375" s="152">
        <v>3.7398477606018989</v>
      </c>
      <c r="AP375" s="152">
        <f t="shared" si="76"/>
        <v>7.0184000000000006</v>
      </c>
      <c r="AQ375" s="152"/>
      <c r="AR375" s="152"/>
      <c r="AS375" s="153">
        <f t="shared" si="70"/>
        <v>359</v>
      </c>
      <c r="AT375" s="153">
        <f t="shared" si="71"/>
        <v>1</v>
      </c>
      <c r="AU375" s="153">
        <f t="shared" si="72"/>
        <v>0</v>
      </c>
      <c r="AV375" s="153">
        <f t="shared" si="73"/>
        <v>0</v>
      </c>
      <c r="BA375">
        <f t="shared" si="74"/>
        <v>25</v>
      </c>
    </row>
    <row r="376" spans="2:53" x14ac:dyDescent="0.25">
      <c r="B376" s="155">
        <f t="shared" si="77"/>
        <v>43095.999305555553</v>
      </c>
      <c r="C376" s="155">
        <f t="shared" si="75"/>
        <v>43095.999305555553</v>
      </c>
      <c r="D376" s="152">
        <f t="shared" si="65"/>
        <v>3.3780000000000001</v>
      </c>
      <c r="E376" s="152"/>
      <c r="F376" s="152"/>
      <c r="G376" s="152"/>
      <c r="H376" s="152" t="e">
        <f t="shared" si="66"/>
        <v>#N/A</v>
      </c>
      <c r="I376" s="152"/>
      <c r="J376" s="152" t="e">
        <f t="shared" si="67"/>
        <v>#N/A</v>
      </c>
      <c r="K376" s="152"/>
      <c r="L376" s="152"/>
      <c r="M376" s="152"/>
      <c r="N376" s="152"/>
      <c r="O376" s="152"/>
      <c r="P376" s="152"/>
      <c r="Q376" s="152"/>
      <c r="R376" s="152"/>
      <c r="S376" s="152"/>
      <c r="T376" s="153" cm="1">
        <f t="array" ref="T376">MATCH(1,(TDU_Info!$C$5:$C$111=$T$6)*(TDU_Info!$B$5:$B$111&lt;=$B376),0)</f>
        <v>101</v>
      </c>
      <c r="U376" s="152">
        <f>100*(INDEX(TDU_Info!$E$5:$E$111,$T376)/T$11+INDEX(TDU_Info!$F$5:$F$111,$T376))</f>
        <v>3.8715999999999999</v>
      </c>
      <c r="V376" s="152">
        <v>1.8560000000000001</v>
      </c>
      <c r="W376" s="152">
        <v>3.452</v>
      </c>
      <c r="X376" s="152">
        <v>3.2040000000000002</v>
      </c>
      <c r="Y376" s="152">
        <v>3.7719999999999998</v>
      </c>
      <c r="Z376" s="152">
        <v>1.288</v>
      </c>
      <c r="AA376" s="152">
        <v>3.5190000000000001</v>
      </c>
      <c r="AB376" s="152">
        <v>2.4620000000000002</v>
      </c>
      <c r="AC376" s="152">
        <v>3.9020000000000001</v>
      </c>
      <c r="AD376" s="152">
        <v>1.8280000000000001</v>
      </c>
      <c r="AE376" s="152">
        <v>3.2650000000000001</v>
      </c>
      <c r="AF376" s="152">
        <v>3.3780000000000001</v>
      </c>
      <c r="AG376" s="152">
        <v>3.7719999999999998</v>
      </c>
      <c r="AH376" s="152">
        <v>1.244</v>
      </c>
      <c r="AI376" s="152">
        <v>3.2789999999999999</v>
      </c>
      <c r="AJ376" s="152">
        <v>2.7349999999999999</v>
      </c>
      <c r="AK376" s="152">
        <v>4.0140000000000002</v>
      </c>
      <c r="AL376" s="152">
        <f t="shared" si="68"/>
        <v>2.2619950201408856</v>
      </c>
      <c r="AM376" s="152">
        <f t="shared" si="69"/>
        <v>2.3688481849801648</v>
      </c>
      <c r="AN376" s="152">
        <v>3.8148552797884316</v>
      </c>
      <c r="AO376" s="152">
        <v>3.7435524213914344</v>
      </c>
      <c r="AP376" s="152">
        <f t="shared" si="76"/>
        <v>7.0184000000000006</v>
      </c>
      <c r="AQ376" s="152"/>
      <c r="AR376" s="152"/>
      <c r="AS376" s="153">
        <f t="shared" si="70"/>
        <v>360</v>
      </c>
      <c r="AT376" s="153">
        <f t="shared" si="71"/>
        <v>1</v>
      </c>
      <c r="AU376" s="153">
        <f t="shared" si="72"/>
        <v>0</v>
      </c>
      <c r="AV376" s="153">
        <f t="shared" si="73"/>
        <v>0</v>
      </c>
      <c r="BA376">
        <f t="shared" si="74"/>
        <v>26</v>
      </c>
    </row>
    <row r="377" spans="2:53" x14ac:dyDescent="0.25">
      <c r="B377" s="155">
        <f t="shared" si="77"/>
        <v>43096.999305555553</v>
      </c>
      <c r="C377" s="155">
        <f t="shared" si="75"/>
        <v>43096.999305555553</v>
      </c>
      <c r="D377" s="152">
        <f t="shared" si="65"/>
        <v>3.3780000000000001</v>
      </c>
      <c r="E377" s="152"/>
      <c r="F377" s="152"/>
      <c r="G377" s="152"/>
      <c r="H377" s="152" t="e">
        <f t="shared" si="66"/>
        <v>#N/A</v>
      </c>
      <c r="I377" s="152"/>
      <c r="J377" s="152" t="e">
        <f t="shared" si="67"/>
        <v>#N/A</v>
      </c>
      <c r="K377" s="152"/>
      <c r="L377" s="152"/>
      <c r="M377" s="152"/>
      <c r="N377" s="152"/>
      <c r="O377" s="152"/>
      <c r="P377" s="152"/>
      <c r="Q377" s="152"/>
      <c r="R377" s="152"/>
      <c r="S377" s="152"/>
      <c r="T377" s="153" cm="1">
        <f t="array" ref="T377">MATCH(1,(TDU_Info!$C$5:$C$111=$T$6)*(TDU_Info!$B$5:$B$111&lt;=$B377),0)</f>
        <v>101</v>
      </c>
      <c r="U377" s="152">
        <f>100*(INDEX(TDU_Info!$E$5:$E$111,$T377)/T$11+INDEX(TDU_Info!$F$5:$F$111,$T377))</f>
        <v>3.8715999999999999</v>
      </c>
      <c r="V377" s="152">
        <v>1.8560000000000001</v>
      </c>
      <c r="W377" s="152">
        <v>3.452</v>
      </c>
      <c r="X377" s="152">
        <v>3.2040000000000002</v>
      </c>
      <c r="Y377" s="152">
        <v>3.7719999999999998</v>
      </c>
      <c r="Z377" s="152">
        <v>1.288</v>
      </c>
      <c r="AA377" s="152">
        <v>3.5190000000000001</v>
      </c>
      <c r="AB377" s="152">
        <v>2.4620000000000002</v>
      </c>
      <c r="AC377" s="152">
        <v>3.9020000000000001</v>
      </c>
      <c r="AD377" s="152">
        <v>1.8280000000000001</v>
      </c>
      <c r="AE377" s="152">
        <v>3.2650000000000001</v>
      </c>
      <c r="AF377" s="152">
        <v>3.3780000000000001</v>
      </c>
      <c r="AG377" s="152">
        <v>3.7719999999999998</v>
      </c>
      <c r="AH377" s="152">
        <v>1.244</v>
      </c>
      <c r="AI377" s="152">
        <v>3.2789999999999999</v>
      </c>
      <c r="AJ377" s="152">
        <v>2.7349999999999999</v>
      </c>
      <c r="AK377" s="152">
        <v>4.0140000000000002</v>
      </c>
      <c r="AL377" s="152">
        <f t="shared" si="68"/>
        <v>2.2619950201408856</v>
      </c>
      <c r="AM377" s="152">
        <f t="shared" si="69"/>
        <v>2.3688481849801648</v>
      </c>
      <c r="AN377" s="152">
        <v>3.8148539604192484</v>
      </c>
      <c r="AO377" s="152">
        <v>3.7458128085389388</v>
      </c>
      <c r="AP377" s="152">
        <f t="shared" si="76"/>
        <v>7.0184000000000006</v>
      </c>
      <c r="AQ377" s="152"/>
      <c r="AR377" s="152"/>
      <c r="AS377" s="153">
        <f t="shared" si="70"/>
        <v>361</v>
      </c>
      <c r="AT377" s="153">
        <f t="shared" si="71"/>
        <v>1</v>
      </c>
      <c r="AU377" s="153">
        <f t="shared" si="72"/>
        <v>0</v>
      </c>
      <c r="AV377" s="153">
        <f t="shared" si="73"/>
        <v>0</v>
      </c>
      <c r="BA377">
        <f t="shared" si="74"/>
        <v>27</v>
      </c>
    </row>
    <row r="378" spans="2:53" x14ac:dyDescent="0.25">
      <c r="B378" s="155">
        <f t="shared" si="77"/>
        <v>43097.999305555553</v>
      </c>
      <c r="C378" s="155">
        <f t="shared" si="75"/>
        <v>43097.999305555553</v>
      </c>
      <c r="D378" s="152">
        <f t="shared" si="65"/>
        <v>3.3780000000000001</v>
      </c>
      <c r="E378" s="152"/>
      <c r="F378" s="152"/>
      <c r="G378" s="152"/>
      <c r="H378" s="152" t="e">
        <f t="shared" si="66"/>
        <v>#N/A</v>
      </c>
      <c r="I378" s="152"/>
      <c r="J378" s="152" t="e">
        <f t="shared" si="67"/>
        <v>#N/A</v>
      </c>
      <c r="K378" s="152"/>
      <c r="L378" s="152"/>
      <c r="M378" s="152"/>
      <c r="N378" s="152"/>
      <c r="O378" s="152"/>
      <c r="P378" s="152"/>
      <c r="Q378" s="152"/>
      <c r="R378" s="152"/>
      <c r="S378" s="152"/>
      <c r="T378" s="153" cm="1">
        <f t="array" ref="T378">MATCH(1,(TDU_Info!$C$5:$C$111=$T$6)*(TDU_Info!$B$5:$B$111&lt;=$B378),0)</f>
        <v>101</v>
      </c>
      <c r="U378" s="152">
        <f>100*(INDEX(TDU_Info!$E$5:$E$111,$T378)/T$11+INDEX(TDU_Info!$F$5:$F$111,$T378))</f>
        <v>3.8715999999999999</v>
      </c>
      <c r="V378" s="152">
        <v>1.8560000000000001</v>
      </c>
      <c r="W378" s="152">
        <v>3.452</v>
      </c>
      <c r="X378" s="152">
        <v>3.2040000000000002</v>
      </c>
      <c r="Y378" s="152">
        <v>3.8719999999999999</v>
      </c>
      <c r="Z378" s="152">
        <v>1.288</v>
      </c>
      <c r="AA378" s="152">
        <v>3.5190000000000001</v>
      </c>
      <c r="AB378" s="152">
        <v>2.4620000000000002</v>
      </c>
      <c r="AC378" s="152">
        <v>3.9020000000000001</v>
      </c>
      <c r="AD378" s="152">
        <v>1.8280000000000001</v>
      </c>
      <c r="AE378" s="152">
        <v>3.2650000000000001</v>
      </c>
      <c r="AF378" s="152">
        <v>3.3780000000000001</v>
      </c>
      <c r="AG378" s="152">
        <v>3.8719999999999999</v>
      </c>
      <c r="AH378" s="152">
        <v>1.244</v>
      </c>
      <c r="AI378" s="152">
        <v>3.2789999999999999</v>
      </c>
      <c r="AJ378" s="152">
        <v>2.7349999999999999</v>
      </c>
      <c r="AK378" s="152">
        <v>4.0140000000000002</v>
      </c>
      <c r="AL378" s="152">
        <f t="shared" si="68"/>
        <v>2.2619950201408856</v>
      </c>
      <c r="AM378" s="152">
        <f t="shared" si="69"/>
        <v>2.3688481849801648</v>
      </c>
      <c r="AN378" s="152">
        <v>3.8152792891461402</v>
      </c>
      <c r="AO378" s="152">
        <v>3.7474397406220903</v>
      </c>
      <c r="AP378" s="152">
        <f t="shared" si="76"/>
        <v>7.0184000000000006</v>
      </c>
      <c r="AQ378" s="152"/>
      <c r="AR378" s="152"/>
      <c r="AS378" s="153">
        <f t="shared" si="70"/>
        <v>362</v>
      </c>
      <c r="AT378" s="153">
        <f t="shared" si="71"/>
        <v>1</v>
      </c>
      <c r="AU378" s="153">
        <f t="shared" si="72"/>
        <v>0</v>
      </c>
      <c r="AV378" s="153">
        <f t="shared" si="73"/>
        <v>0</v>
      </c>
      <c r="BA378">
        <f t="shared" si="74"/>
        <v>28</v>
      </c>
    </row>
    <row r="379" spans="2:53" x14ac:dyDescent="0.25">
      <c r="B379" s="155">
        <f t="shared" si="77"/>
        <v>43098.999305555553</v>
      </c>
      <c r="C379" s="155">
        <f t="shared" si="75"/>
        <v>43098.999305555553</v>
      </c>
      <c r="D379" s="152">
        <f t="shared" si="65"/>
        <v>3.3780000000000001</v>
      </c>
      <c r="E379" s="152"/>
      <c r="F379" s="152"/>
      <c r="G379" s="152"/>
      <c r="H379" s="152" t="e">
        <f t="shared" si="66"/>
        <v>#N/A</v>
      </c>
      <c r="I379" s="152"/>
      <c r="J379" s="152" t="e">
        <f t="shared" si="67"/>
        <v>#N/A</v>
      </c>
      <c r="K379" s="152"/>
      <c r="L379" s="152"/>
      <c r="M379" s="152"/>
      <c r="N379" s="152"/>
      <c r="O379" s="152"/>
      <c r="P379" s="152"/>
      <c r="Q379" s="152"/>
      <c r="R379" s="152"/>
      <c r="S379" s="152"/>
      <c r="T379" s="153" cm="1">
        <f t="array" ref="T379">MATCH(1,(TDU_Info!$C$5:$C$111=$T$6)*(TDU_Info!$B$5:$B$111&lt;=$B379),0)</f>
        <v>101</v>
      </c>
      <c r="U379" s="152">
        <f>100*(INDEX(TDU_Info!$E$5:$E$111,$T379)/T$11+INDEX(TDU_Info!$F$5:$F$111,$T379))</f>
        <v>3.8715999999999999</v>
      </c>
      <c r="V379" s="152">
        <v>1.8560000000000001</v>
      </c>
      <c r="W379" s="152">
        <v>3.452</v>
      </c>
      <c r="X379" s="152">
        <v>3.2040000000000002</v>
      </c>
      <c r="Y379" s="152">
        <v>3.8719999999999999</v>
      </c>
      <c r="Z379" s="152">
        <v>1.288</v>
      </c>
      <c r="AA379" s="152">
        <v>3.5190000000000001</v>
      </c>
      <c r="AB379" s="152">
        <v>2.4620000000000002</v>
      </c>
      <c r="AC379" s="152">
        <v>3.9020000000000001</v>
      </c>
      <c r="AD379" s="152">
        <v>1.8280000000000001</v>
      </c>
      <c r="AE379" s="152">
        <v>3.2650000000000001</v>
      </c>
      <c r="AF379" s="152">
        <v>3.3780000000000001</v>
      </c>
      <c r="AG379" s="152">
        <v>3.8719999999999999</v>
      </c>
      <c r="AH379" s="152">
        <v>1.244</v>
      </c>
      <c r="AI379" s="152">
        <v>3.2789999999999999</v>
      </c>
      <c r="AJ379" s="152">
        <v>2.7349999999999999</v>
      </c>
      <c r="AK379" s="152">
        <v>4.0140000000000002</v>
      </c>
      <c r="AL379" s="152">
        <f t="shared" si="68"/>
        <v>2.2619950201408856</v>
      </c>
      <c r="AM379" s="152">
        <f t="shared" si="69"/>
        <v>2.3688481849801648</v>
      </c>
      <c r="AN379" s="152">
        <v>3.8163208774522506</v>
      </c>
      <c r="AO379" s="152">
        <v>3.7475407555712708</v>
      </c>
      <c r="AP379" s="152">
        <f t="shared" si="76"/>
        <v>7.0184000000000006</v>
      </c>
      <c r="AQ379" s="152"/>
      <c r="AR379" s="152"/>
      <c r="AS379" s="153">
        <f t="shared" si="70"/>
        <v>363</v>
      </c>
      <c r="AT379" s="153">
        <f t="shared" si="71"/>
        <v>1</v>
      </c>
      <c r="AU379" s="153">
        <f t="shared" si="72"/>
        <v>0</v>
      </c>
      <c r="AV379" s="153">
        <f t="shared" si="73"/>
        <v>0</v>
      </c>
      <c r="BA379">
        <f t="shared" si="74"/>
        <v>29</v>
      </c>
    </row>
    <row r="380" spans="2:53" x14ac:dyDescent="0.25">
      <c r="B380" s="155">
        <f t="shared" si="77"/>
        <v>43099.999305555553</v>
      </c>
      <c r="C380" s="155">
        <f t="shared" si="75"/>
        <v>43099.999305555553</v>
      </c>
      <c r="D380" s="152">
        <f t="shared" si="65"/>
        <v>3.3780000000000001</v>
      </c>
      <c r="E380" s="152"/>
      <c r="F380" s="152"/>
      <c r="G380" s="152"/>
      <c r="H380" s="152" t="e">
        <f t="shared" si="66"/>
        <v>#N/A</v>
      </c>
      <c r="I380" s="152"/>
      <c r="J380" s="152" t="e">
        <f t="shared" si="67"/>
        <v>#N/A</v>
      </c>
      <c r="K380" s="152"/>
      <c r="L380" s="152"/>
      <c r="M380" s="152"/>
      <c r="N380" s="152"/>
      <c r="O380" s="152"/>
      <c r="P380" s="152"/>
      <c r="Q380" s="152"/>
      <c r="R380" s="152"/>
      <c r="S380" s="152"/>
      <c r="T380" s="153" cm="1">
        <f t="array" ref="T380">MATCH(1,(TDU_Info!$C$5:$C$111=$T$6)*(TDU_Info!$B$5:$B$111&lt;=$B380),0)</f>
        <v>101</v>
      </c>
      <c r="U380" s="152">
        <f>100*(INDEX(TDU_Info!$E$5:$E$111,$T380)/T$11+INDEX(TDU_Info!$F$5:$F$111,$T380))</f>
        <v>3.8715999999999999</v>
      </c>
      <c r="V380" s="152">
        <v>1.8560000000000001</v>
      </c>
      <c r="W380" s="152">
        <v>3.452</v>
      </c>
      <c r="X380" s="152">
        <v>3.2040000000000002</v>
      </c>
      <c r="Y380" s="152">
        <v>3.8719999999999999</v>
      </c>
      <c r="Z380" s="152">
        <v>1.288</v>
      </c>
      <c r="AA380" s="152">
        <v>3.5190000000000001</v>
      </c>
      <c r="AB380" s="152">
        <v>2.4620000000000002</v>
      </c>
      <c r="AC380" s="152">
        <v>3.9020000000000001</v>
      </c>
      <c r="AD380" s="152">
        <v>1.8280000000000001</v>
      </c>
      <c r="AE380" s="152">
        <v>3.2650000000000001</v>
      </c>
      <c r="AF380" s="152">
        <v>3.3780000000000001</v>
      </c>
      <c r="AG380" s="152">
        <v>3.8719999999999999</v>
      </c>
      <c r="AH380" s="152">
        <v>1.244</v>
      </c>
      <c r="AI380" s="152">
        <v>3.2789999999999999</v>
      </c>
      <c r="AJ380" s="152">
        <v>2.7349999999999999</v>
      </c>
      <c r="AK380" s="152">
        <v>4.0140000000000002</v>
      </c>
      <c r="AL380" s="152">
        <f t="shared" si="68"/>
        <v>2.2619950201408856</v>
      </c>
      <c r="AM380" s="152">
        <f t="shared" si="69"/>
        <v>2.3688481849801648</v>
      </c>
      <c r="AN380" s="152">
        <v>3.8180787224843327</v>
      </c>
      <c r="AO380" s="152">
        <v>3.7497298822953518</v>
      </c>
      <c r="AP380" s="152">
        <f t="shared" si="76"/>
        <v>7.0184000000000006</v>
      </c>
      <c r="AQ380" s="152"/>
      <c r="AR380" s="152"/>
      <c r="AS380" s="153">
        <f t="shared" si="70"/>
        <v>364</v>
      </c>
      <c r="AT380" s="153">
        <f t="shared" si="71"/>
        <v>1</v>
      </c>
      <c r="AU380" s="153">
        <f t="shared" si="72"/>
        <v>0</v>
      </c>
      <c r="AV380" s="153">
        <f t="shared" si="73"/>
        <v>0</v>
      </c>
      <c r="BA380">
        <f t="shared" si="74"/>
        <v>30</v>
      </c>
    </row>
    <row r="381" spans="2:53" x14ac:dyDescent="0.25">
      <c r="B381" s="155">
        <f t="shared" si="77"/>
        <v>43100.999305555553</v>
      </c>
      <c r="C381" s="155">
        <f t="shared" si="75"/>
        <v>43100.999305555553</v>
      </c>
      <c r="D381" s="152">
        <f t="shared" si="65"/>
        <v>3.3780000000000001</v>
      </c>
      <c r="E381" s="152"/>
      <c r="F381" s="152"/>
      <c r="G381" s="152"/>
      <c r="H381" s="152" t="e">
        <f t="shared" si="66"/>
        <v>#N/A</v>
      </c>
      <c r="I381" s="152"/>
      <c r="J381" s="152" t="e">
        <f t="shared" si="67"/>
        <v>#N/A</v>
      </c>
      <c r="K381" s="152"/>
      <c r="L381" s="152"/>
      <c r="M381" s="152"/>
      <c r="N381" s="152"/>
      <c r="O381" s="152"/>
      <c r="P381" s="152"/>
      <c r="Q381" s="152"/>
      <c r="R381" s="152"/>
      <c r="S381" s="152"/>
      <c r="T381" s="153" cm="1">
        <f t="array" ref="T381">MATCH(1,(TDU_Info!$C$5:$C$111=$T$6)*(TDU_Info!$B$5:$B$111&lt;=$B381),0)</f>
        <v>101</v>
      </c>
      <c r="U381" s="152">
        <f>100*(INDEX(TDU_Info!$E$5:$E$111,$T381)/T$11+INDEX(TDU_Info!$F$5:$F$111,$T381))</f>
        <v>3.8715999999999999</v>
      </c>
      <c r="V381" s="152">
        <v>1.8560000000000001</v>
      </c>
      <c r="W381" s="152">
        <v>3.452</v>
      </c>
      <c r="X381" s="152">
        <v>3.2040000000000002</v>
      </c>
      <c r="Y381" s="152">
        <v>3.8719999999999999</v>
      </c>
      <c r="Z381" s="152">
        <v>1.288</v>
      </c>
      <c r="AA381" s="152">
        <v>3.5190000000000001</v>
      </c>
      <c r="AB381" s="152">
        <v>2.4620000000000002</v>
      </c>
      <c r="AC381" s="152">
        <v>3.9020000000000001</v>
      </c>
      <c r="AD381" s="152">
        <v>1.8280000000000001</v>
      </c>
      <c r="AE381" s="152">
        <v>3.2650000000000001</v>
      </c>
      <c r="AF381" s="152">
        <v>3.3780000000000001</v>
      </c>
      <c r="AG381" s="152">
        <v>3.8719999999999999</v>
      </c>
      <c r="AH381" s="152">
        <v>1.244</v>
      </c>
      <c r="AI381" s="152">
        <v>3.2789999999999999</v>
      </c>
      <c r="AJ381" s="152">
        <v>2.7349999999999999</v>
      </c>
      <c r="AK381" s="152">
        <v>4.0140000000000002</v>
      </c>
      <c r="AL381" s="152">
        <f t="shared" si="68"/>
        <v>2.2619950201408856</v>
      </c>
      <c r="AM381" s="152">
        <f t="shared" si="69"/>
        <v>2.3688481849801648</v>
      </c>
      <c r="AN381" s="152">
        <v>3.8181668862679063</v>
      </c>
      <c r="AO381" s="152">
        <v>3.7501346924941568</v>
      </c>
      <c r="AP381" s="152">
        <f t="shared" si="76"/>
        <v>7.0184000000000006</v>
      </c>
      <c r="AQ381" s="152"/>
      <c r="AR381" s="152"/>
      <c r="AS381" s="153">
        <f t="shared" si="70"/>
        <v>365</v>
      </c>
      <c r="AT381" s="153">
        <f t="shared" si="71"/>
        <v>1</v>
      </c>
      <c r="AU381" s="153">
        <f t="shared" si="72"/>
        <v>0</v>
      </c>
      <c r="AV381" s="153">
        <f t="shared" si="73"/>
        <v>0</v>
      </c>
      <c r="BA381">
        <f t="shared" si="74"/>
        <v>31</v>
      </c>
    </row>
    <row r="382" spans="2:53" x14ac:dyDescent="0.25">
      <c r="B382" s="155">
        <f t="shared" si="77"/>
        <v>43101.999305555553</v>
      </c>
      <c r="C382" s="155">
        <f t="shared" si="75"/>
        <v>43101.999305555553</v>
      </c>
      <c r="D382" s="152">
        <f t="shared" si="65"/>
        <v>3.3780000000000001</v>
      </c>
      <c r="E382" s="152"/>
      <c r="F382" s="152">
        <f>D382</f>
        <v>3.3780000000000001</v>
      </c>
      <c r="G382" s="152" t="str">
        <f>IF(G$13,"↗
Coal
retirements","")</f>
        <v/>
      </c>
      <c r="H382" s="152" t="e">
        <f t="shared" si="66"/>
        <v>#N/A</v>
      </c>
      <c r="I382" s="152"/>
      <c r="J382" s="152" t="e">
        <f t="shared" si="67"/>
        <v>#N/A</v>
      </c>
      <c r="K382" s="152"/>
      <c r="L382" s="152"/>
      <c r="M382" s="152"/>
      <c r="N382" s="152"/>
      <c r="O382" s="152"/>
      <c r="P382" s="152"/>
      <c r="Q382" s="152"/>
      <c r="R382" s="152"/>
      <c r="S382" s="152"/>
      <c r="T382" s="153" cm="1">
        <f t="array" ref="T382">MATCH(1,(TDU_Info!$C$5:$C$111=$T$6)*(TDU_Info!$B$5:$B$111&lt;=$B382),0)</f>
        <v>101</v>
      </c>
      <c r="U382" s="152">
        <f>100*(INDEX(TDU_Info!$E$5:$E$111,$T382)/T$11+INDEX(TDU_Info!$F$5:$F$111,$T382))</f>
        <v>3.8715999999999999</v>
      </c>
      <c r="V382" s="152">
        <v>1.8560000000000001</v>
      </c>
      <c r="W382" s="152">
        <v>3.452</v>
      </c>
      <c r="X382" s="152">
        <v>3.2040000000000002</v>
      </c>
      <c r="Y382" s="152">
        <v>3.8719999999999999</v>
      </c>
      <c r="Z382" s="152">
        <v>1.288</v>
      </c>
      <c r="AA382" s="152">
        <v>3.5190000000000001</v>
      </c>
      <c r="AB382" s="152">
        <v>2.4620000000000002</v>
      </c>
      <c r="AC382" s="152">
        <v>3.9020000000000001</v>
      </c>
      <c r="AD382" s="152">
        <v>1.8280000000000001</v>
      </c>
      <c r="AE382" s="152">
        <v>3.2650000000000001</v>
      </c>
      <c r="AF382" s="152">
        <v>3.3780000000000001</v>
      </c>
      <c r="AG382" s="152">
        <v>3.8719999999999999</v>
      </c>
      <c r="AH382" s="152">
        <v>1.244</v>
      </c>
      <c r="AI382" s="152">
        <v>3.2789999999999999</v>
      </c>
      <c r="AJ382" s="152">
        <v>2.7349999999999999</v>
      </c>
      <c r="AK382" s="152">
        <v>4.0140000000000002</v>
      </c>
      <c r="AL382" s="152" t="e">
        <f t="shared" si="68"/>
        <v>#N/A</v>
      </c>
      <c r="AM382" s="152" t="e">
        <f t="shared" si="69"/>
        <v>#N/A</v>
      </c>
      <c r="AN382" s="152">
        <v>3.8170130548495385</v>
      </c>
      <c r="AO382" s="152">
        <v>3.750528243676174</v>
      </c>
      <c r="AP382" s="152" t="e">
        <f t="shared" si="76"/>
        <v>#N/A</v>
      </c>
      <c r="AQ382" s="152"/>
      <c r="AR382" s="152"/>
      <c r="AS382" s="153">
        <f t="shared" si="70"/>
        <v>1</v>
      </c>
      <c r="AT382" s="153">
        <f t="shared" si="71"/>
        <v>1</v>
      </c>
      <c r="AU382" s="153">
        <f t="shared" si="72"/>
        <v>0</v>
      </c>
      <c r="AV382" s="153">
        <f t="shared" si="73"/>
        <v>0</v>
      </c>
      <c r="BA382">
        <f t="shared" si="74"/>
        <v>1</v>
      </c>
    </row>
    <row r="383" spans="2:53" x14ac:dyDescent="0.25">
      <c r="B383" s="155">
        <f t="shared" si="77"/>
        <v>43102.999305555553</v>
      </c>
      <c r="C383" s="155">
        <f t="shared" si="75"/>
        <v>43102.999305555553</v>
      </c>
      <c r="D383" s="152">
        <f t="shared" si="65"/>
        <v>3.3780000000000001</v>
      </c>
      <c r="E383" s="152"/>
      <c r="F383" s="152"/>
      <c r="G383" s="152"/>
      <c r="H383" s="152" t="e">
        <f t="shared" si="66"/>
        <v>#N/A</v>
      </c>
      <c r="I383" s="152"/>
      <c r="J383" s="152" t="e">
        <f t="shared" si="67"/>
        <v>#N/A</v>
      </c>
      <c r="K383" s="152"/>
      <c r="L383" s="152"/>
      <c r="M383" s="152"/>
      <c r="N383" s="152"/>
      <c r="O383" s="152"/>
      <c r="P383" s="152"/>
      <c r="Q383" s="152"/>
      <c r="R383" s="152"/>
      <c r="S383" s="152"/>
      <c r="T383" s="153" cm="1">
        <f t="array" ref="T383">MATCH(1,(TDU_Info!$C$5:$C$111=$T$6)*(TDU_Info!$B$5:$B$111&lt;=$B383),0)</f>
        <v>101</v>
      </c>
      <c r="U383" s="152">
        <f>100*(INDEX(TDU_Info!$E$5:$E$111,$T383)/T$11+INDEX(TDU_Info!$F$5:$F$111,$T383))</f>
        <v>3.8715999999999999</v>
      </c>
      <c r="V383" s="152">
        <v>1.8560000000000001</v>
      </c>
      <c r="W383" s="152">
        <v>3.452</v>
      </c>
      <c r="X383" s="152">
        <v>3.2040000000000002</v>
      </c>
      <c r="Y383" s="152">
        <v>3.8719999999999999</v>
      </c>
      <c r="Z383" s="152">
        <v>1.288</v>
      </c>
      <c r="AA383" s="152">
        <v>3.5190000000000001</v>
      </c>
      <c r="AB383" s="152">
        <v>2.4620000000000002</v>
      </c>
      <c r="AC383" s="152">
        <v>3.9020000000000001</v>
      </c>
      <c r="AD383" s="152">
        <v>1.8280000000000001</v>
      </c>
      <c r="AE383" s="152">
        <v>3.2650000000000001</v>
      </c>
      <c r="AF383" s="152">
        <v>3.3780000000000001</v>
      </c>
      <c r="AG383" s="152">
        <v>3.8719999999999999</v>
      </c>
      <c r="AH383" s="152">
        <v>1.244</v>
      </c>
      <c r="AI383" s="152">
        <v>3.2789999999999999</v>
      </c>
      <c r="AJ383" s="152">
        <v>2.7349999999999999</v>
      </c>
      <c r="AK383" s="152">
        <v>4.0140000000000002</v>
      </c>
      <c r="AL383" s="152">
        <f t="shared" si="68"/>
        <v>4.4138242147276756</v>
      </c>
      <c r="AM383" s="152">
        <f t="shared" si="69"/>
        <v>4.3274084660046697</v>
      </c>
      <c r="AN383" s="152">
        <v>3.8152544986635055</v>
      </c>
      <c r="AO383" s="152">
        <v>3.7465667145897572</v>
      </c>
      <c r="AP383" s="152">
        <f t="shared" si="76"/>
        <v>6.7584000000000009</v>
      </c>
      <c r="AQ383" s="152"/>
      <c r="AR383" s="152"/>
      <c r="AS383" s="153">
        <f t="shared" si="70"/>
        <v>2</v>
      </c>
      <c r="AT383" s="153">
        <f t="shared" si="71"/>
        <v>1</v>
      </c>
      <c r="AU383" s="153">
        <f t="shared" si="72"/>
        <v>0</v>
      </c>
      <c r="AV383" s="153">
        <f t="shared" si="73"/>
        <v>0</v>
      </c>
      <c r="BA383">
        <f t="shared" si="74"/>
        <v>2</v>
      </c>
    </row>
    <row r="384" spans="2:53" x14ac:dyDescent="0.25">
      <c r="B384" s="155">
        <f t="shared" si="77"/>
        <v>43103.999305555553</v>
      </c>
      <c r="C384" s="155">
        <f t="shared" si="75"/>
        <v>43103.999305555553</v>
      </c>
      <c r="D384" s="152">
        <f t="shared" si="65"/>
        <v>3.3780000000000001</v>
      </c>
      <c r="E384" s="152"/>
      <c r="F384" s="152"/>
      <c r="G384" s="152"/>
      <c r="H384" s="152" t="e">
        <f t="shared" si="66"/>
        <v>#N/A</v>
      </c>
      <c r="I384" s="152"/>
      <c r="J384" s="152" t="e">
        <f t="shared" si="67"/>
        <v>#N/A</v>
      </c>
      <c r="K384" s="152"/>
      <c r="L384" s="152"/>
      <c r="M384" s="152"/>
      <c r="N384" s="152"/>
      <c r="O384" s="152"/>
      <c r="P384" s="152"/>
      <c r="Q384" s="152"/>
      <c r="R384" s="152"/>
      <c r="S384" s="152"/>
      <c r="T384" s="153" cm="1">
        <f t="array" ref="T384">MATCH(1,(TDU_Info!$C$5:$C$111=$T$6)*(TDU_Info!$B$5:$B$111&lt;=$B384),0)</f>
        <v>101</v>
      </c>
      <c r="U384" s="152">
        <f>100*(INDEX(TDU_Info!$E$5:$E$111,$T384)/T$11+INDEX(TDU_Info!$F$5:$F$111,$T384))</f>
        <v>3.8715999999999999</v>
      </c>
      <c r="V384" s="152">
        <v>1.8560000000000001</v>
      </c>
      <c r="W384" s="152">
        <v>3.452</v>
      </c>
      <c r="X384" s="152">
        <v>3.2040000000000002</v>
      </c>
      <c r="Y384" s="152">
        <v>3.8719999999999999</v>
      </c>
      <c r="Z384" s="152">
        <v>1.288</v>
      </c>
      <c r="AA384" s="152">
        <v>3.681</v>
      </c>
      <c r="AB384" s="152">
        <v>2.4620000000000002</v>
      </c>
      <c r="AC384" s="152">
        <v>4.1020000000000003</v>
      </c>
      <c r="AD384" s="152">
        <v>1.8280000000000001</v>
      </c>
      <c r="AE384" s="152">
        <v>3.4260000000000002</v>
      </c>
      <c r="AF384" s="152">
        <v>3.3780000000000001</v>
      </c>
      <c r="AG384" s="152">
        <v>3.8719999999999999</v>
      </c>
      <c r="AH384" s="152">
        <v>1.244</v>
      </c>
      <c r="AI384" s="152">
        <v>3.64</v>
      </c>
      <c r="AJ384" s="152">
        <v>2.7349999999999999</v>
      </c>
      <c r="AK384" s="152">
        <v>4.0140000000000002</v>
      </c>
      <c r="AL384" s="152">
        <f t="shared" si="68"/>
        <v>4.4138242147276756</v>
      </c>
      <c r="AM384" s="152">
        <f t="shared" si="69"/>
        <v>4.3274084660046697</v>
      </c>
      <c r="AN384" s="152">
        <v>3.8145924530495838</v>
      </c>
      <c r="AO384" s="152">
        <v>3.7462352264556862</v>
      </c>
      <c r="AP384" s="152">
        <f t="shared" si="76"/>
        <v>6.7584000000000009</v>
      </c>
      <c r="AQ384" s="152"/>
      <c r="AR384" s="152"/>
      <c r="AS384" s="153">
        <f t="shared" si="70"/>
        <v>3</v>
      </c>
      <c r="AT384" s="153">
        <f t="shared" si="71"/>
        <v>1</v>
      </c>
      <c r="AU384" s="153">
        <f t="shared" si="72"/>
        <v>0</v>
      </c>
      <c r="AV384" s="153">
        <f t="shared" si="73"/>
        <v>0</v>
      </c>
      <c r="BA384">
        <f t="shared" si="74"/>
        <v>3</v>
      </c>
    </row>
    <row r="385" spans="2:53" x14ac:dyDescent="0.25">
      <c r="B385" s="155">
        <f t="shared" si="77"/>
        <v>43104.999305555553</v>
      </c>
      <c r="C385" s="155">
        <f t="shared" si="75"/>
        <v>43104.999305555553</v>
      </c>
      <c r="D385" s="152">
        <f t="shared" si="65"/>
        <v>3.3780000000000001</v>
      </c>
      <c r="E385" s="152"/>
      <c r="F385" s="152"/>
      <c r="G385" s="152"/>
      <c r="H385" s="152" t="e">
        <f t="shared" si="66"/>
        <v>#N/A</v>
      </c>
      <c r="I385" s="152"/>
      <c r="J385" s="152" t="e">
        <f t="shared" si="67"/>
        <v>#N/A</v>
      </c>
      <c r="K385" s="152"/>
      <c r="L385" s="152"/>
      <c r="M385" s="152"/>
      <c r="N385" s="152"/>
      <c r="O385" s="152"/>
      <c r="P385" s="152"/>
      <c r="Q385" s="152"/>
      <c r="R385" s="152"/>
      <c r="S385" s="152"/>
      <c r="T385" s="153" cm="1">
        <f t="array" ref="T385">MATCH(1,(TDU_Info!$C$5:$C$111=$T$6)*(TDU_Info!$B$5:$B$111&lt;=$B385),0)</f>
        <v>101</v>
      </c>
      <c r="U385" s="152">
        <f>100*(INDEX(TDU_Info!$E$5:$E$111,$T385)/T$11+INDEX(TDU_Info!$F$5:$F$111,$T385))</f>
        <v>3.8715999999999999</v>
      </c>
      <c r="V385" s="152">
        <v>1.8560000000000001</v>
      </c>
      <c r="W385" s="152">
        <v>3.452</v>
      </c>
      <c r="X385" s="152">
        <v>3.2040000000000002</v>
      </c>
      <c r="Y385" s="152">
        <v>3.972</v>
      </c>
      <c r="Z385" s="152">
        <v>1.288</v>
      </c>
      <c r="AA385" s="152">
        <v>3.681</v>
      </c>
      <c r="AB385" s="152">
        <v>2.4620000000000002</v>
      </c>
      <c r="AC385" s="152">
        <v>3.879</v>
      </c>
      <c r="AD385" s="152">
        <v>1.8280000000000001</v>
      </c>
      <c r="AE385" s="152">
        <v>3.4260000000000002</v>
      </c>
      <c r="AF385" s="152">
        <v>3.3780000000000001</v>
      </c>
      <c r="AG385" s="152">
        <v>3.972</v>
      </c>
      <c r="AH385" s="152">
        <v>1.244</v>
      </c>
      <c r="AI385" s="152">
        <v>3.64</v>
      </c>
      <c r="AJ385" s="152">
        <v>2.7349999999999999</v>
      </c>
      <c r="AK385" s="152">
        <v>3.879</v>
      </c>
      <c r="AL385" s="152">
        <f t="shared" si="68"/>
        <v>4.4138242147276756</v>
      </c>
      <c r="AM385" s="152">
        <f t="shared" si="69"/>
        <v>4.3274084660046697</v>
      </c>
      <c r="AN385" s="152">
        <v>3.8077841218757467</v>
      </c>
      <c r="AO385" s="152">
        <v>3.73640324910592</v>
      </c>
      <c r="AP385" s="152">
        <f t="shared" si="76"/>
        <v>6.7584000000000009</v>
      </c>
      <c r="AQ385" s="152"/>
      <c r="AR385" s="152"/>
      <c r="AS385" s="153">
        <f t="shared" si="70"/>
        <v>4</v>
      </c>
      <c r="AT385" s="153">
        <f t="shared" si="71"/>
        <v>1</v>
      </c>
      <c r="AU385" s="153">
        <f t="shared" si="72"/>
        <v>0</v>
      </c>
      <c r="AV385" s="153">
        <f t="shared" si="73"/>
        <v>0</v>
      </c>
      <c r="BA385">
        <f t="shared" si="74"/>
        <v>4</v>
      </c>
    </row>
    <row r="386" spans="2:53" x14ac:dyDescent="0.25">
      <c r="B386" s="155">
        <f t="shared" si="77"/>
        <v>43105.999305555553</v>
      </c>
      <c r="C386" s="155">
        <f t="shared" si="75"/>
        <v>43105.999305555553</v>
      </c>
      <c r="D386" s="152">
        <f t="shared" si="65"/>
        <v>3.3780000000000001</v>
      </c>
      <c r="E386" s="152"/>
      <c r="F386" s="152"/>
      <c r="G386" s="152"/>
      <c r="H386" s="152" t="e">
        <f t="shared" si="66"/>
        <v>#N/A</v>
      </c>
      <c r="I386" s="152"/>
      <c r="J386" s="152" t="e">
        <f t="shared" si="67"/>
        <v>#N/A</v>
      </c>
      <c r="K386" s="152"/>
      <c r="L386" s="152"/>
      <c r="M386" s="152"/>
      <c r="N386" s="152"/>
      <c r="O386" s="152"/>
      <c r="P386" s="152"/>
      <c r="Q386" s="152"/>
      <c r="R386" s="152"/>
      <c r="S386" s="152"/>
      <c r="T386" s="153" cm="1">
        <f t="array" ref="T386">MATCH(1,(TDU_Info!$C$5:$C$111=$T$6)*(TDU_Info!$B$5:$B$111&lt;=$B386),0)</f>
        <v>101</v>
      </c>
      <c r="U386" s="152">
        <f>100*(INDEX(TDU_Info!$E$5:$E$111,$T386)/T$11+INDEX(TDU_Info!$F$5:$F$111,$T386))</f>
        <v>3.8715999999999999</v>
      </c>
      <c r="V386" s="152">
        <v>1.8560000000000001</v>
      </c>
      <c r="W386" s="152">
        <v>3.452</v>
      </c>
      <c r="X386" s="152">
        <v>3.2040000000000002</v>
      </c>
      <c r="Y386" s="152">
        <v>3.972</v>
      </c>
      <c r="Z386" s="152">
        <v>1.288</v>
      </c>
      <c r="AA386" s="152">
        <v>3.681</v>
      </c>
      <c r="AB386" s="152">
        <v>2.4620000000000002</v>
      </c>
      <c r="AC386" s="152">
        <v>3.879</v>
      </c>
      <c r="AD386" s="152">
        <v>1.8280000000000001</v>
      </c>
      <c r="AE386" s="152">
        <v>3.367</v>
      </c>
      <c r="AF386" s="152">
        <v>3.3780000000000001</v>
      </c>
      <c r="AG386" s="152">
        <v>3.8980000000000001</v>
      </c>
      <c r="AH386" s="152">
        <v>1.244</v>
      </c>
      <c r="AI386" s="152">
        <v>3.64</v>
      </c>
      <c r="AJ386" s="152">
        <v>2.7349999999999999</v>
      </c>
      <c r="AK386" s="152">
        <v>3.879</v>
      </c>
      <c r="AL386" s="152">
        <f t="shared" si="68"/>
        <v>4.4138242147276756</v>
      </c>
      <c r="AM386" s="152">
        <f t="shared" si="69"/>
        <v>4.3274084660046697</v>
      </c>
      <c r="AN386" s="152">
        <v>3.8017390532964406</v>
      </c>
      <c r="AO386" s="152">
        <v>3.727663350383692</v>
      </c>
      <c r="AP386" s="152">
        <f t="shared" si="76"/>
        <v>6.7584000000000009</v>
      </c>
      <c r="AQ386" s="152"/>
      <c r="AR386" s="152"/>
      <c r="AS386" s="153">
        <f t="shared" si="70"/>
        <v>5</v>
      </c>
      <c r="AT386" s="153">
        <f t="shared" si="71"/>
        <v>1</v>
      </c>
      <c r="AU386" s="153">
        <f t="shared" si="72"/>
        <v>0</v>
      </c>
      <c r="AV386" s="153">
        <f t="shared" si="73"/>
        <v>0</v>
      </c>
      <c r="BA386">
        <f t="shared" si="74"/>
        <v>5</v>
      </c>
    </row>
    <row r="387" spans="2:53" x14ac:dyDescent="0.25">
      <c r="B387" s="155">
        <f t="shared" si="77"/>
        <v>43106.999305555553</v>
      </c>
      <c r="C387" s="155">
        <f t="shared" si="75"/>
        <v>43106.999305555553</v>
      </c>
      <c r="D387" s="152">
        <f t="shared" si="65"/>
        <v>3.3780000000000001</v>
      </c>
      <c r="E387" s="152"/>
      <c r="F387" s="152"/>
      <c r="G387" s="152"/>
      <c r="H387" s="152" t="e">
        <f t="shared" si="66"/>
        <v>#N/A</v>
      </c>
      <c r="I387" s="152"/>
      <c r="J387" s="152" t="e">
        <f t="shared" si="67"/>
        <v>#N/A</v>
      </c>
      <c r="K387" s="152"/>
      <c r="L387" s="152"/>
      <c r="M387" s="152"/>
      <c r="N387" s="152"/>
      <c r="O387" s="152"/>
      <c r="P387" s="152"/>
      <c r="Q387" s="152"/>
      <c r="R387" s="152"/>
      <c r="S387" s="152"/>
      <c r="T387" s="153" cm="1">
        <f t="array" ref="T387">MATCH(1,(TDU_Info!$C$5:$C$111=$T$6)*(TDU_Info!$B$5:$B$111&lt;=$B387),0)</f>
        <v>101</v>
      </c>
      <c r="U387" s="152">
        <f>100*(INDEX(TDU_Info!$E$5:$E$111,$T387)/T$11+INDEX(TDU_Info!$F$5:$F$111,$T387))</f>
        <v>3.8715999999999999</v>
      </c>
      <c r="V387" s="152">
        <v>2.8559999999999999</v>
      </c>
      <c r="W387" s="152">
        <v>3.452</v>
      </c>
      <c r="X387" s="152">
        <v>3.2040000000000002</v>
      </c>
      <c r="Y387" s="152">
        <v>3.8719999999999999</v>
      </c>
      <c r="Z387" s="152">
        <v>2.2879999999999998</v>
      </c>
      <c r="AA387" s="152">
        <v>3.681</v>
      </c>
      <c r="AB387" s="152">
        <v>2.4620000000000002</v>
      </c>
      <c r="AC387" s="152">
        <v>3.879</v>
      </c>
      <c r="AD387" s="152">
        <v>2.8279999999999998</v>
      </c>
      <c r="AE387" s="152">
        <v>3.367</v>
      </c>
      <c r="AF387" s="152">
        <v>3.3780000000000001</v>
      </c>
      <c r="AG387" s="152">
        <v>3.8719999999999999</v>
      </c>
      <c r="AH387" s="152">
        <v>2.2440000000000002</v>
      </c>
      <c r="AI387" s="152">
        <v>3.64</v>
      </c>
      <c r="AJ387" s="152">
        <v>2.7349999999999999</v>
      </c>
      <c r="AK387" s="152">
        <v>3.879</v>
      </c>
      <c r="AL387" s="152">
        <f t="shared" si="68"/>
        <v>4.4138242147276756</v>
      </c>
      <c r="AM387" s="152">
        <f t="shared" si="69"/>
        <v>4.3274084660046697</v>
      </c>
      <c r="AN387" s="152">
        <v>3.8005736561266787</v>
      </c>
      <c r="AO387" s="152">
        <v>3.7262635044544363</v>
      </c>
      <c r="AP387" s="152">
        <f t="shared" si="76"/>
        <v>6.7584000000000009</v>
      </c>
      <c r="AQ387" s="152"/>
      <c r="AR387" s="152"/>
      <c r="AS387" s="153">
        <f t="shared" si="70"/>
        <v>6</v>
      </c>
      <c r="AT387" s="153">
        <f t="shared" si="71"/>
        <v>1</v>
      </c>
      <c r="AU387" s="153">
        <f t="shared" si="72"/>
        <v>0</v>
      </c>
      <c r="AV387" s="153">
        <f t="shared" si="73"/>
        <v>0</v>
      </c>
      <c r="BA387">
        <f t="shared" si="74"/>
        <v>6</v>
      </c>
    </row>
    <row r="388" spans="2:53" x14ac:dyDescent="0.25">
      <c r="B388" s="155">
        <f t="shared" si="77"/>
        <v>43107.999305555553</v>
      </c>
      <c r="C388" s="155">
        <f t="shared" si="75"/>
        <v>43107.999305555553</v>
      </c>
      <c r="D388" s="152">
        <f t="shared" si="65"/>
        <v>3.3780000000000001</v>
      </c>
      <c r="E388" s="152"/>
      <c r="F388" s="152"/>
      <c r="G388" s="152"/>
      <c r="H388" s="152" t="e">
        <f t="shared" si="66"/>
        <v>#N/A</v>
      </c>
      <c r="I388" s="152"/>
      <c r="J388" s="152" t="e">
        <f t="shared" si="67"/>
        <v>#N/A</v>
      </c>
      <c r="K388" s="152"/>
      <c r="L388" s="152"/>
      <c r="M388" s="152"/>
      <c r="N388" s="152"/>
      <c r="O388" s="152"/>
      <c r="P388" s="152"/>
      <c r="Q388" s="152"/>
      <c r="R388" s="152"/>
      <c r="S388" s="152"/>
      <c r="T388" s="153" cm="1">
        <f t="array" ref="T388">MATCH(1,(TDU_Info!$C$5:$C$111=$T$6)*(TDU_Info!$B$5:$B$111&lt;=$B388),0)</f>
        <v>101</v>
      </c>
      <c r="U388" s="152">
        <f>100*(INDEX(TDU_Info!$E$5:$E$111,$T388)/T$11+INDEX(TDU_Info!$F$5:$F$111,$T388))</f>
        <v>3.8715999999999999</v>
      </c>
      <c r="V388" s="152">
        <v>2.8559999999999999</v>
      </c>
      <c r="W388" s="152">
        <v>3.452</v>
      </c>
      <c r="X388" s="152">
        <v>3.2040000000000002</v>
      </c>
      <c r="Y388" s="152">
        <v>3.8719999999999999</v>
      </c>
      <c r="Z388" s="152">
        <v>2.2879999999999998</v>
      </c>
      <c r="AA388" s="152">
        <v>3.681</v>
      </c>
      <c r="AB388" s="152">
        <v>2.4620000000000002</v>
      </c>
      <c r="AC388" s="152">
        <v>3.879</v>
      </c>
      <c r="AD388" s="152">
        <v>2.8279999999999998</v>
      </c>
      <c r="AE388" s="152">
        <v>3.367</v>
      </c>
      <c r="AF388" s="152">
        <v>3.3780000000000001</v>
      </c>
      <c r="AG388" s="152">
        <v>3.8719999999999999</v>
      </c>
      <c r="AH388" s="152">
        <v>2.2440000000000002</v>
      </c>
      <c r="AI388" s="152">
        <v>3.64</v>
      </c>
      <c r="AJ388" s="152">
        <v>2.7349999999999999</v>
      </c>
      <c r="AK388" s="152">
        <v>3.879</v>
      </c>
      <c r="AL388" s="152">
        <f t="shared" si="68"/>
        <v>4.4138242147276756</v>
      </c>
      <c r="AM388" s="152">
        <f t="shared" si="69"/>
        <v>4.3274084660046697</v>
      </c>
      <c r="AN388" s="152">
        <v>3.7989048385982342</v>
      </c>
      <c r="AO388" s="152">
        <v>3.7227930949793029</v>
      </c>
      <c r="AP388" s="152">
        <f t="shared" si="76"/>
        <v>6.7584000000000009</v>
      </c>
      <c r="AQ388" s="152"/>
      <c r="AR388" s="152"/>
      <c r="AS388" s="153">
        <f t="shared" si="70"/>
        <v>7</v>
      </c>
      <c r="AT388" s="153">
        <f t="shared" si="71"/>
        <v>1</v>
      </c>
      <c r="AU388" s="153">
        <f t="shared" si="72"/>
        <v>0</v>
      </c>
      <c r="AV388" s="153">
        <f t="shared" si="73"/>
        <v>0</v>
      </c>
      <c r="BA388">
        <f t="shared" si="74"/>
        <v>7</v>
      </c>
    </row>
    <row r="389" spans="2:53" x14ac:dyDescent="0.25">
      <c r="B389" s="155">
        <f t="shared" si="77"/>
        <v>43108.999305555553</v>
      </c>
      <c r="C389" s="155">
        <f t="shared" si="75"/>
        <v>43108.999305555553</v>
      </c>
      <c r="D389" s="152">
        <f t="shared" si="65"/>
        <v>3.3780000000000001</v>
      </c>
      <c r="E389" s="152"/>
      <c r="F389" s="152"/>
      <c r="G389" s="152"/>
      <c r="H389" s="152" t="e">
        <f t="shared" si="66"/>
        <v>#N/A</v>
      </c>
      <c r="I389" s="152"/>
      <c r="J389" s="152" t="e">
        <f t="shared" si="67"/>
        <v>#N/A</v>
      </c>
      <c r="K389" s="152"/>
      <c r="L389" s="152"/>
      <c r="M389" s="152"/>
      <c r="N389" s="152"/>
      <c r="O389" s="152"/>
      <c r="P389" s="152"/>
      <c r="Q389" s="152"/>
      <c r="R389" s="152"/>
      <c r="S389" s="152"/>
      <c r="T389" s="153" cm="1">
        <f t="array" ref="T389">MATCH(1,(TDU_Info!$C$5:$C$111=$T$6)*(TDU_Info!$B$5:$B$111&lt;=$B389),0)</f>
        <v>101</v>
      </c>
      <c r="U389" s="152">
        <f>100*(INDEX(TDU_Info!$E$5:$E$111,$T389)/T$11+INDEX(TDU_Info!$F$5:$F$111,$T389))</f>
        <v>3.8715999999999999</v>
      </c>
      <c r="V389" s="152">
        <v>2.8559999999999999</v>
      </c>
      <c r="W389" s="152">
        <v>3.452</v>
      </c>
      <c r="X389" s="152">
        <v>3.2040000000000002</v>
      </c>
      <c r="Y389" s="152">
        <v>3.8719999999999999</v>
      </c>
      <c r="Z389" s="152">
        <v>2.2879999999999998</v>
      </c>
      <c r="AA389" s="152">
        <v>3.681</v>
      </c>
      <c r="AB389" s="152">
        <v>2.4620000000000002</v>
      </c>
      <c r="AC389" s="152">
        <v>3.879</v>
      </c>
      <c r="AD389" s="152">
        <v>2.8279999999999998</v>
      </c>
      <c r="AE389" s="152">
        <v>3.367</v>
      </c>
      <c r="AF389" s="152">
        <v>3.3780000000000001</v>
      </c>
      <c r="AG389" s="152">
        <v>3.8719999999999999</v>
      </c>
      <c r="AH389" s="152">
        <v>2.2440000000000002</v>
      </c>
      <c r="AI389" s="152">
        <v>3.64</v>
      </c>
      <c r="AJ389" s="152">
        <v>2.7349999999999999</v>
      </c>
      <c r="AK389" s="152">
        <v>3.879</v>
      </c>
      <c r="AL389" s="152">
        <f t="shared" si="68"/>
        <v>4.4138242147276756</v>
      </c>
      <c r="AM389" s="152">
        <f t="shared" si="69"/>
        <v>4.3274084660046697</v>
      </c>
      <c r="AN389" s="152">
        <v>3.7995503366878083</v>
      </c>
      <c r="AO389" s="152">
        <v>3.7240563097032635</v>
      </c>
      <c r="AP389" s="152">
        <f t="shared" si="76"/>
        <v>6.7584000000000009</v>
      </c>
      <c r="AQ389" s="152"/>
      <c r="AR389" s="152"/>
      <c r="AS389" s="153">
        <f t="shared" si="70"/>
        <v>8</v>
      </c>
      <c r="AT389" s="153">
        <f t="shared" si="71"/>
        <v>1</v>
      </c>
      <c r="AU389" s="153">
        <f t="shared" si="72"/>
        <v>0</v>
      </c>
      <c r="AV389" s="153">
        <f t="shared" si="73"/>
        <v>0</v>
      </c>
      <c r="BA389">
        <f t="shared" si="74"/>
        <v>8</v>
      </c>
    </row>
    <row r="390" spans="2:53" x14ac:dyDescent="0.25">
      <c r="B390" s="155">
        <f t="shared" si="77"/>
        <v>43109.999305555553</v>
      </c>
      <c r="C390" s="155">
        <f t="shared" si="75"/>
        <v>43109.999305555553</v>
      </c>
      <c r="D390" s="152">
        <f t="shared" si="65"/>
        <v>3.3780000000000001</v>
      </c>
      <c r="E390" s="152"/>
      <c r="F390" s="152"/>
      <c r="G390" s="152"/>
      <c r="H390" s="152" t="e">
        <f t="shared" si="66"/>
        <v>#N/A</v>
      </c>
      <c r="I390" s="152"/>
      <c r="J390" s="152" t="e">
        <f t="shared" si="67"/>
        <v>#N/A</v>
      </c>
      <c r="K390" s="152"/>
      <c r="L390" s="152"/>
      <c r="M390" s="152"/>
      <c r="N390" s="152"/>
      <c r="O390" s="152"/>
      <c r="P390" s="152"/>
      <c r="Q390" s="152"/>
      <c r="R390" s="152"/>
      <c r="S390" s="152"/>
      <c r="T390" s="153" cm="1">
        <f t="array" ref="T390">MATCH(1,(TDU_Info!$C$5:$C$111=$T$6)*(TDU_Info!$B$5:$B$111&lt;=$B390),0)</f>
        <v>101</v>
      </c>
      <c r="U390" s="152">
        <f>100*(INDEX(TDU_Info!$E$5:$E$111,$T390)/T$11+INDEX(TDU_Info!$F$5:$F$111,$T390))</f>
        <v>3.8715999999999999</v>
      </c>
      <c r="V390" s="152">
        <v>2.8559999999999999</v>
      </c>
      <c r="W390" s="152">
        <v>3.452</v>
      </c>
      <c r="X390" s="152">
        <v>3.2040000000000002</v>
      </c>
      <c r="Y390" s="152">
        <v>3.8719999999999999</v>
      </c>
      <c r="Z390" s="152">
        <v>2.2879999999999998</v>
      </c>
      <c r="AA390" s="152">
        <v>3.681</v>
      </c>
      <c r="AB390" s="152">
        <v>2.4620000000000002</v>
      </c>
      <c r="AC390" s="152">
        <v>3.879</v>
      </c>
      <c r="AD390" s="152">
        <v>2.8279999999999998</v>
      </c>
      <c r="AE390" s="152">
        <v>3.367</v>
      </c>
      <c r="AF390" s="152">
        <v>3.3780000000000001</v>
      </c>
      <c r="AG390" s="152">
        <v>3.8719999999999999</v>
      </c>
      <c r="AH390" s="152">
        <v>2.2440000000000002</v>
      </c>
      <c r="AI390" s="152">
        <v>3.64</v>
      </c>
      <c r="AJ390" s="152">
        <v>2.7349999999999999</v>
      </c>
      <c r="AK390" s="152">
        <v>3.879</v>
      </c>
      <c r="AL390" s="152">
        <f t="shared" si="68"/>
        <v>4.4138242147276756</v>
      </c>
      <c r="AM390" s="152">
        <f t="shared" si="69"/>
        <v>4.3274084660046697</v>
      </c>
      <c r="AN390" s="152">
        <v>3.7995548450834624</v>
      </c>
      <c r="AO390" s="152">
        <v>3.7242061341596404</v>
      </c>
      <c r="AP390" s="152">
        <f t="shared" si="76"/>
        <v>6.7584000000000009</v>
      </c>
      <c r="AQ390" s="152"/>
      <c r="AR390" s="152"/>
      <c r="AS390" s="153">
        <f t="shared" si="70"/>
        <v>9</v>
      </c>
      <c r="AT390" s="153">
        <f t="shared" si="71"/>
        <v>1</v>
      </c>
      <c r="AU390" s="153">
        <f t="shared" si="72"/>
        <v>0</v>
      </c>
      <c r="AV390" s="153">
        <f t="shared" si="73"/>
        <v>0</v>
      </c>
      <c r="BA390">
        <f t="shared" si="74"/>
        <v>9</v>
      </c>
    </row>
    <row r="391" spans="2:53" x14ac:dyDescent="0.25">
      <c r="B391" s="155">
        <f t="shared" si="77"/>
        <v>43110.999305555553</v>
      </c>
      <c r="C391" s="155">
        <f t="shared" si="75"/>
        <v>43110.999305555553</v>
      </c>
      <c r="D391" s="152">
        <f t="shared" si="65"/>
        <v>3.3780000000000001</v>
      </c>
      <c r="E391" s="152"/>
      <c r="F391" s="152"/>
      <c r="G391" s="152"/>
      <c r="H391" s="152" t="e">
        <f t="shared" si="66"/>
        <v>#N/A</v>
      </c>
      <c r="I391" s="152"/>
      <c r="J391" s="152" t="e">
        <f t="shared" si="67"/>
        <v>#N/A</v>
      </c>
      <c r="K391" s="152"/>
      <c r="L391" s="152"/>
      <c r="M391" s="152"/>
      <c r="N391" s="152"/>
      <c r="O391" s="152"/>
      <c r="P391" s="152"/>
      <c r="Q391" s="152"/>
      <c r="R391" s="152"/>
      <c r="S391" s="152"/>
      <c r="T391" s="153" cm="1">
        <f t="array" ref="T391">MATCH(1,(TDU_Info!$C$5:$C$111=$T$6)*(TDU_Info!$B$5:$B$111&lt;=$B391),0)</f>
        <v>101</v>
      </c>
      <c r="U391" s="152">
        <f>100*(INDEX(TDU_Info!$E$5:$E$111,$T391)/T$11+INDEX(TDU_Info!$F$5:$F$111,$T391))</f>
        <v>3.8715999999999999</v>
      </c>
      <c r="V391" s="152">
        <v>2.8559999999999999</v>
      </c>
      <c r="W391" s="152">
        <v>3.452</v>
      </c>
      <c r="X391" s="152">
        <v>3.2040000000000002</v>
      </c>
      <c r="Y391" s="152">
        <v>3.8719999999999999</v>
      </c>
      <c r="Z391" s="152">
        <v>2.2879999999999998</v>
      </c>
      <c r="AA391" s="152">
        <v>3.681</v>
      </c>
      <c r="AB391" s="152">
        <v>2.4620000000000002</v>
      </c>
      <c r="AC391" s="152">
        <v>3.879</v>
      </c>
      <c r="AD391" s="152">
        <v>2.8279999999999998</v>
      </c>
      <c r="AE391" s="152">
        <v>3.367</v>
      </c>
      <c r="AF391" s="152">
        <v>3.3780000000000001</v>
      </c>
      <c r="AG391" s="152">
        <v>3.8719999999999999</v>
      </c>
      <c r="AH391" s="152">
        <v>2.2440000000000002</v>
      </c>
      <c r="AI391" s="152">
        <v>3.64</v>
      </c>
      <c r="AJ391" s="152">
        <v>2.7349999999999999</v>
      </c>
      <c r="AK391" s="152">
        <v>3.879</v>
      </c>
      <c r="AL391" s="152">
        <f t="shared" si="68"/>
        <v>4.4138242147276756</v>
      </c>
      <c r="AM391" s="152">
        <f t="shared" si="69"/>
        <v>4.3274084660046697</v>
      </c>
      <c r="AN391" s="152">
        <v>3.8002686618734063</v>
      </c>
      <c r="AO391" s="152">
        <v>3.7257800576299154</v>
      </c>
      <c r="AP391" s="152">
        <f t="shared" si="76"/>
        <v>6.7584000000000009</v>
      </c>
      <c r="AQ391" s="152"/>
      <c r="AR391" s="152"/>
      <c r="AS391" s="153">
        <f t="shared" si="70"/>
        <v>10</v>
      </c>
      <c r="AT391" s="153">
        <f t="shared" si="71"/>
        <v>1</v>
      </c>
      <c r="AU391" s="153">
        <f t="shared" si="72"/>
        <v>0</v>
      </c>
      <c r="AV391" s="153">
        <f t="shared" si="73"/>
        <v>0</v>
      </c>
      <c r="BA391">
        <f t="shared" si="74"/>
        <v>10</v>
      </c>
    </row>
    <row r="392" spans="2:53" x14ac:dyDescent="0.25">
      <c r="B392" s="155">
        <f t="shared" si="77"/>
        <v>43111.999305555553</v>
      </c>
      <c r="C392" s="155">
        <f t="shared" si="75"/>
        <v>43111.999305555553</v>
      </c>
      <c r="D392" s="152">
        <f t="shared" si="65"/>
        <v>3.3780000000000001</v>
      </c>
      <c r="E392" s="152"/>
      <c r="F392" s="152"/>
      <c r="G392" s="152"/>
      <c r="H392" s="152" t="e">
        <f t="shared" si="66"/>
        <v>#N/A</v>
      </c>
      <c r="I392" s="152"/>
      <c r="J392" s="152" t="e">
        <f t="shared" si="67"/>
        <v>#N/A</v>
      </c>
      <c r="K392" s="152"/>
      <c r="L392" s="152"/>
      <c r="M392" s="152"/>
      <c r="N392" s="152"/>
      <c r="O392" s="152"/>
      <c r="P392" s="152"/>
      <c r="Q392" s="152"/>
      <c r="R392" s="152"/>
      <c r="S392" s="152"/>
      <c r="T392" s="153" cm="1">
        <f t="array" ref="T392">MATCH(1,(TDU_Info!$C$5:$C$111=$T$6)*(TDU_Info!$B$5:$B$111&lt;=$B392),0)</f>
        <v>101</v>
      </c>
      <c r="U392" s="152">
        <f>100*(INDEX(TDU_Info!$E$5:$E$111,$T392)/T$11+INDEX(TDU_Info!$F$5:$F$111,$T392))</f>
        <v>3.8715999999999999</v>
      </c>
      <c r="V392" s="152">
        <v>2.8559999999999999</v>
      </c>
      <c r="W392" s="152">
        <v>3.452</v>
      </c>
      <c r="X392" s="152">
        <v>3.2040000000000002</v>
      </c>
      <c r="Y392" s="152">
        <v>3.8719999999999999</v>
      </c>
      <c r="Z392" s="152">
        <v>2.2879999999999998</v>
      </c>
      <c r="AA392" s="152">
        <v>3.681</v>
      </c>
      <c r="AB392" s="152">
        <v>2.4620000000000002</v>
      </c>
      <c r="AC392" s="152">
        <v>3.879</v>
      </c>
      <c r="AD392" s="152">
        <v>2.8279999999999998</v>
      </c>
      <c r="AE392" s="152">
        <v>3.367</v>
      </c>
      <c r="AF392" s="152">
        <v>3.3780000000000001</v>
      </c>
      <c r="AG392" s="152">
        <v>3.8719999999999999</v>
      </c>
      <c r="AH392" s="152">
        <v>2.2440000000000002</v>
      </c>
      <c r="AI392" s="152">
        <v>3.64</v>
      </c>
      <c r="AJ392" s="152">
        <v>2.7349999999999999</v>
      </c>
      <c r="AK392" s="152">
        <v>3.879</v>
      </c>
      <c r="AL392" s="152">
        <f t="shared" si="68"/>
        <v>4.4138242147276756</v>
      </c>
      <c r="AM392" s="152">
        <f t="shared" si="69"/>
        <v>4.3274084660046697</v>
      </c>
      <c r="AN392" s="152">
        <v>3.8006594714376849</v>
      </c>
      <c r="AO392" s="152">
        <v>3.7258044304561535</v>
      </c>
      <c r="AP392" s="152">
        <f t="shared" si="76"/>
        <v>6.7584000000000009</v>
      </c>
      <c r="AQ392" s="152"/>
      <c r="AR392" s="152"/>
      <c r="AS392" s="153">
        <f t="shared" si="70"/>
        <v>11</v>
      </c>
      <c r="AT392" s="153">
        <f t="shared" si="71"/>
        <v>1</v>
      </c>
      <c r="AU392" s="153">
        <f t="shared" si="72"/>
        <v>0</v>
      </c>
      <c r="AV392" s="153">
        <f t="shared" si="73"/>
        <v>0</v>
      </c>
      <c r="BA392">
        <f t="shared" si="74"/>
        <v>11</v>
      </c>
    </row>
    <row r="393" spans="2:53" x14ac:dyDescent="0.25">
      <c r="B393" s="155">
        <f t="shared" si="77"/>
        <v>43112.999305555553</v>
      </c>
      <c r="C393" s="155">
        <f t="shared" si="75"/>
        <v>43112.999305555553</v>
      </c>
      <c r="D393" s="152">
        <f t="shared" si="65"/>
        <v>3.3780000000000001</v>
      </c>
      <c r="E393" s="152"/>
      <c r="F393" s="152"/>
      <c r="G393" s="152"/>
      <c r="H393" s="152" t="e">
        <f t="shared" si="66"/>
        <v>#N/A</v>
      </c>
      <c r="I393" s="152"/>
      <c r="J393" s="152" t="e">
        <f t="shared" si="67"/>
        <v>#N/A</v>
      </c>
      <c r="K393" s="152"/>
      <c r="L393" s="152"/>
      <c r="M393" s="152"/>
      <c r="N393" s="152"/>
      <c r="O393" s="152"/>
      <c r="P393" s="152"/>
      <c r="Q393" s="152"/>
      <c r="R393" s="152"/>
      <c r="S393" s="152"/>
      <c r="T393" s="153" cm="1">
        <f t="array" ref="T393">MATCH(1,(TDU_Info!$C$5:$C$111=$T$6)*(TDU_Info!$B$5:$B$111&lt;=$B393),0)</f>
        <v>101</v>
      </c>
      <c r="U393" s="152">
        <f>100*(INDEX(TDU_Info!$E$5:$E$111,$T393)/T$11+INDEX(TDU_Info!$F$5:$F$111,$T393))</f>
        <v>3.8715999999999999</v>
      </c>
      <c r="V393" s="152">
        <v>2.8559999999999999</v>
      </c>
      <c r="W393" s="152">
        <v>3.452</v>
      </c>
      <c r="X393" s="152">
        <v>3.2040000000000002</v>
      </c>
      <c r="Y393" s="152">
        <v>3.8719999999999999</v>
      </c>
      <c r="Z393" s="152">
        <v>2.2879999999999998</v>
      </c>
      <c r="AA393" s="152">
        <v>3.681</v>
      </c>
      <c r="AB393" s="152">
        <v>2.4620000000000002</v>
      </c>
      <c r="AC393" s="152">
        <v>3.879</v>
      </c>
      <c r="AD393" s="152">
        <v>2.8279999999999998</v>
      </c>
      <c r="AE393" s="152">
        <v>3.367</v>
      </c>
      <c r="AF393" s="152">
        <v>3.3780000000000001</v>
      </c>
      <c r="AG393" s="152">
        <v>3.8719999999999999</v>
      </c>
      <c r="AH393" s="152">
        <v>2.2440000000000002</v>
      </c>
      <c r="AI393" s="152">
        <v>3.64</v>
      </c>
      <c r="AJ393" s="152">
        <v>2.7349999999999999</v>
      </c>
      <c r="AK393" s="152">
        <v>3.879</v>
      </c>
      <c r="AL393" s="152">
        <f t="shared" si="68"/>
        <v>4.4138242147276756</v>
      </c>
      <c r="AM393" s="152">
        <f t="shared" si="69"/>
        <v>4.3274084660046697</v>
      </c>
      <c r="AN393" s="152">
        <v>3.8005371457278168</v>
      </c>
      <c r="AO393" s="152">
        <v>3.7268818703885453</v>
      </c>
      <c r="AP393" s="152">
        <f t="shared" si="76"/>
        <v>6.7584000000000009</v>
      </c>
      <c r="AQ393" s="152"/>
      <c r="AR393" s="152"/>
      <c r="AS393" s="153">
        <f t="shared" si="70"/>
        <v>12</v>
      </c>
      <c r="AT393" s="153">
        <f t="shared" si="71"/>
        <v>1</v>
      </c>
      <c r="AU393" s="153">
        <f t="shared" si="72"/>
        <v>0</v>
      </c>
      <c r="AV393" s="153">
        <f t="shared" si="73"/>
        <v>0</v>
      </c>
      <c r="BA393">
        <f t="shared" si="74"/>
        <v>12</v>
      </c>
    </row>
    <row r="394" spans="2:53" x14ac:dyDescent="0.25">
      <c r="B394" s="155">
        <f t="shared" si="77"/>
        <v>43113.999305555553</v>
      </c>
      <c r="C394" s="155">
        <f t="shared" si="75"/>
        <v>43113.999305555553</v>
      </c>
      <c r="D394" s="152">
        <f t="shared" si="65"/>
        <v>3.3780000000000001</v>
      </c>
      <c r="E394" s="152"/>
      <c r="F394" s="152"/>
      <c r="G394" s="152"/>
      <c r="H394" s="152" t="e">
        <f t="shared" si="66"/>
        <v>#N/A</v>
      </c>
      <c r="I394" s="152"/>
      <c r="J394" s="152" t="e">
        <f t="shared" si="67"/>
        <v>#N/A</v>
      </c>
      <c r="K394" s="152"/>
      <c r="L394" s="152"/>
      <c r="M394" s="152"/>
      <c r="N394" s="152"/>
      <c r="O394" s="152"/>
      <c r="P394" s="152"/>
      <c r="Q394" s="152"/>
      <c r="R394" s="152"/>
      <c r="S394" s="152"/>
      <c r="T394" s="153" cm="1">
        <f t="array" ref="T394">MATCH(1,(TDU_Info!$C$5:$C$111=$T$6)*(TDU_Info!$B$5:$B$111&lt;=$B394),0)</f>
        <v>101</v>
      </c>
      <c r="U394" s="152">
        <f>100*(INDEX(TDU_Info!$E$5:$E$111,$T394)/T$11+INDEX(TDU_Info!$F$5:$F$111,$T394))</f>
        <v>3.8715999999999999</v>
      </c>
      <c r="V394" s="152">
        <v>2.8559999999999999</v>
      </c>
      <c r="W394" s="152">
        <v>3.452</v>
      </c>
      <c r="X394" s="152">
        <v>3.2040000000000002</v>
      </c>
      <c r="Y394" s="152">
        <v>3.8719999999999999</v>
      </c>
      <c r="Z394" s="152">
        <v>2.2879999999999998</v>
      </c>
      <c r="AA394" s="152">
        <v>3.681</v>
      </c>
      <c r="AB394" s="152">
        <v>2.4620000000000002</v>
      </c>
      <c r="AC394" s="152">
        <v>3.879</v>
      </c>
      <c r="AD394" s="152">
        <v>2.8279999999999998</v>
      </c>
      <c r="AE394" s="152">
        <v>3.367</v>
      </c>
      <c r="AF394" s="152">
        <v>3.3780000000000001</v>
      </c>
      <c r="AG394" s="152">
        <v>3.8719999999999999</v>
      </c>
      <c r="AH394" s="152">
        <v>2.2440000000000002</v>
      </c>
      <c r="AI394" s="152">
        <v>3.64</v>
      </c>
      <c r="AJ394" s="152">
        <v>2.7349999999999999</v>
      </c>
      <c r="AK394" s="152">
        <v>3.879</v>
      </c>
      <c r="AL394" s="152">
        <f t="shared" si="68"/>
        <v>4.4138242147276756</v>
      </c>
      <c r="AM394" s="152">
        <f t="shared" si="69"/>
        <v>4.3274084660046697</v>
      </c>
      <c r="AN394" s="152">
        <v>3.8007751332881994</v>
      </c>
      <c r="AO394" s="152">
        <v>3.7248159221961203</v>
      </c>
      <c r="AP394" s="152">
        <f t="shared" si="76"/>
        <v>6.7584000000000009</v>
      </c>
      <c r="AQ394" s="152"/>
      <c r="AR394" s="152"/>
      <c r="AS394" s="153">
        <f t="shared" si="70"/>
        <v>13</v>
      </c>
      <c r="AT394" s="153">
        <f t="shared" si="71"/>
        <v>1</v>
      </c>
      <c r="AU394" s="153">
        <f t="shared" si="72"/>
        <v>0</v>
      </c>
      <c r="AV394" s="153">
        <f t="shared" si="73"/>
        <v>0</v>
      </c>
      <c r="BA394">
        <f t="shared" si="74"/>
        <v>13</v>
      </c>
    </row>
    <row r="395" spans="2:53" x14ac:dyDescent="0.25">
      <c r="B395" s="155">
        <f t="shared" si="77"/>
        <v>43114.999305555553</v>
      </c>
      <c r="C395" s="155">
        <f t="shared" si="75"/>
        <v>43114.999305555553</v>
      </c>
      <c r="D395" s="152">
        <f t="shared" si="65"/>
        <v>3.3780000000000001</v>
      </c>
      <c r="E395" s="152"/>
      <c r="F395" s="152"/>
      <c r="G395" s="152"/>
      <c r="H395" s="152" t="e">
        <f t="shared" si="66"/>
        <v>#N/A</v>
      </c>
      <c r="I395" s="152"/>
      <c r="J395" s="152" t="e">
        <f t="shared" si="67"/>
        <v>#N/A</v>
      </c>
      <c r="K395" s="152"/>
      <c r="L395" s="152"/>
      <c r="M395" s="152"/>
      <c r="N395" s="152"/>
      <c r="O395" s="152"/>
      <c r="P395" s="152"/>
      <c r="Q395" s="152"/>
      <c r="R395" s="152"/>
      <c r="S395" s="152"/>
      <c r="T395" s="153" cm="1">
        <f t="array" ref="T395">MATCH(1,(TDU_Info!$C$5:$C$111=$T$6)*(TDU_Info!$B$5:$B$111&lt;=$B395),0)</f>
        <v>101</v>
      </c>
      <c r="U395" s="152">
        <f>100*(INDEX(TDU_Info!$E$5:$E$111,$T395)/T$11+INDEX(TDU_Info!$F$5:$F$111,$T395))</f>
        <v>3.8715999999999999</v>
      </c>
      <c r="V395" s="152">
        <v>2.8759999999999999</v>
      </c>
      <c r="W395" s="152">
        <v>3.452</v>
      </c>
      <c r="X395" s="152">
        <v>3.2040000000000002</v>
      </c>
      <c r="Y395" s="152">
        <v>3.8719999999999999</v>
      </c>
      <c r="Z395" s="152">
        <v>2.319</v>
      </c>
      <c r="AA395" s="152">
        <v>3.681</v>
      </c>
      <c r="AB395" s="152">
        <v>2.4620000000000002</v>
      </c>
      <c r="AC395" s="152">
        <v>3.879</v>
      </c>
      <c r="AD395" s="152">
        <v>2.8380000000000001</v>
      </c>
      <c r="AE395" s="152">
        <v>3.367</v>
      </c>
      <c r="AF395" s="152">
        <v>3.3780000000000001</v>
      </c>
      <c r="AG395" s="152">
        <v>3.8719999999999999</v>
      </c>
      <c r="AH395" s="152">
        <v>2.2599999999999998</v>
      </c>
      <c r="AI395" s="152">
        <v>3.64</v>
      </c>
      <c r="AJ395" s="152">
        <v>2.7349999999999999</v>
      </c>
      <c r="AK395" s="152">
        <v>3.879</v>
      </c>
      <c r="AL395" s="152">
        <f t="shared" si="68"/>
        <v>4.4138242147276756</v>
      </c>
      <c r="AM395" s="152">
        <f t="shared" si="69"/>
        <v>4.3274084660046697</v>
      </c>
      <c r="AN395" s="152">
        <v>3.8028115703858276</v>
      </c>
      <c r="AO395" s="152">
        <v>3.7272714030332779</v>
      </c>
      <c r="AP395" s="152">
        <f t="shared" si="76"/>
        <v>6.7584000000000009</v>
      </c>
      <c r="AQ395" s="152"/>
      <c r="AR395" s="152"/>
      <c r="AS395" s="153">
        <f t="shared" si="70"/>
        <v>14</v>
      </c>
      <c r="AT395" s="153">
        <f t="shared" si="71"/>
        <v>1</v>
      </c>
      <c r="AU395" s="153">
        <f t="shared" si="72"/>
        <v>0</v>
      </c>
      <c r="AV395" s="153">
        <f t="shared" si="73"/>
        <v>0</v>
      </c>
      <c r="BA395">
        <f t="shared" si="74"/>
        <v>14</v>
      </c>
    </row>
    <row r="396" spans="2:53" x14ac:dyDescent="0.25">
      <c r="B396" s="155">
        <f t="shared" si="77"/>
        <v>43115.999305555553</v>
      </c>
      <c r="C396" s="155">
        <f t="shared" si="75"/>
        <v>43115.999305555553</v>
      </c>
      <c r="D396" s="152">
        <f t="shared" si="65"/>
        <v>3.3780000000000001</v>
      </c>
      <c r="E396" s="152"/>
      <c r="F396" s="152"/>
      <c r="G396" s="152"/>
      <c r="H396" s="152" t="e">
        <f t="shared" si="66"/>
        <v>#N/A</v>
      </c>
      <c r="I396" s="152"/>
      <c r="J396" s="152" t="e">
        <f t="shared" si="67"/>
        <v>#N/A</v>
      </c>
      <c r="K396" s="152"/>
      <c r="L396" s="152"/>
      <c r="M396" s="152"/>
      <c r="N396" s="152"/>
      <c r="O396" s="152"/>
      <c r="P396" s="152"/>
      <c r="Q396" s="152"/>
      <c r="R396" s="152"/>
      <c r="S396" s="152"/>
      <c r="T396" s="153" cm="1">
        <f t="array" ref="T396">MATCH(1,(TDU_Info!$C$5:$C$111=$T$6)*(TDU_Info!$B$5:$B$111&lt;=$B396),0)</f>
        <v>101</v>
      </c>
      <c r="U396" s="152">
        <f>100*(INDEX(TDU_Info!$E$5:$E$111,$T396)/T$11+INDEX(TDU_Info!$F$5:$F$111,$T396))</f>
        <v>3.8715999999999999</v>
      </c>
      <c r="V396" s="152">
        <v>2.8759999999999999</v>
      </c>
      <c r="W396" s="152">
        <v>3.4169999999999998</v>
      </c>
      <c r="X396" s="152">
        <v>3.2040000000000002</v>
      </c>
      <c r="Y396" s="152">
        <v>3.8719999999999999</v>
      </c>
      <c r="Z396" s="152">
        <v>2.319</v>
      </c>
      <c r="AA396" s="152">
        <v>3.6259999999999999</v>
      </c>
      <c r="AB396" s="152">
        <v>2.4620000000000002</v>
      </c>
      <c r="AC396" s="152">
        <v>3.9790000000000001</v>
      </c>
      <c r="AD396" s="152">
        <v>2.8380000000000001</v>
      </c>
      <c r="AE396" s="152">
        <v>3.4079999999999999</v>
      </c>
      <c r="AF396" s="152">
        <v>3.3780000000000001</v>
      </c>
      <c r="AG396" s="152">
        <v>3.8719999999999999</v>
      </c>
      <c r="AH396" s="152">
        <v>2.2599999999999998</v>
      </c>
      <c r="AI396" s="152">
        <v>3.613</v>
      </c>
      <c r="AJ396" s="152">
        <v>2.7349999999999999</v>
      </c>
      <c r="AK396" s="152">
        <v>3.9790000000000001</v>
      </c>
      <c r="AL396" s="152">
        <f t="shared" si="68"/>
        <v>4.4138242147276756</v>
      </c>
      <c r="AM396" s="152">
        <f t="shared" si="69"/>
        <v>4.3274084660046697</v>
      </c>
      <c r="AN396" s="152">
        <v>3.8054303415228778</v>
      </c>
      <c r="AO396" s="152">
        <v>3.7306535437582862</v>
      </c>
      <c r="AP396" s="152">
        <f t="shared" si="76"/>
        <v>6.7584000000000009</v>
      </c>
      <c r="AQ396" s="152"/>
      <c r="AR396" s="152"/>
      <c r="AS396" s="153">
        <f t="shared" si="70"/>
        <v>15</v>
      </c>
      <c r="AT396" s="153">
        <f t="shared" si="71"/>
        <v>1</v>
      </c>
      <c r="AU396" s="153">
        <f t="shared" si="72"/>
        <v>0</v>
      </c>
      <c r="AV396" s="153">
        <f t="shared" si="73"/>
        <v>0</v>
      </c>
      <c r="BA396">
        <f t="shared" si="74"/>
        <v>15</v>
      </c>
    </row>
    <row r="397" spans="2:53" x14ac:dyDescent="0.25">
      <c r="B397" s="155">
        <f t="shared" si="77"/>
        <v>43116.999305555553</v>
      </c>
      <c r="C397" s="155">
        <f t="shared" si="75"/>
        <v>43116.999305555553</v>
      </c>
      <c r="D397" s="152">
        <f t="shared" si="65"/>
        <v>3.3780000000000001</v>
      </c>
      <c r="E397" s="152"/>
      <c r="F397" s="152"/>
      <c r="G397" s="152"/>
      <c r="H397" s="152" t="e">
        <f t="shared" si="66"/>
        <v>#N/A</v>
      </c>
      <c r="I397" s="152"/>
      <c r="J397" s="152" t="e">
        <f t="shared" si="67"/>
        <v>#N/A</v>
      </c>
      <c r="K397" s="152"/>
      <c r="L397" s="152"/>
      <c r="M397" s="152"/>
      <c r="N397" s="152"/>
      <c r="O397" s="152"/>
      <c r="P397" s="152"/>
      <c r="Q397" s="152"/>
      <c r="R397" s="152"/>
      <c r="S397" s="152"/>
      <c r="T397" s="153" cm="1">
        <f t="array" ref="T397">MATCH(1,(TDU_Info!$C$5:$C$111=$T$6)*(TDU_Info!$B$5:$B$111&lt;=$B397),0)</f>
        <v>101</v>
      </c>
      <c r="U397" s="152">
        <f>100*(INDEX(TDU_Info!$E$5:$E$111,$T397)/T$11+INDEX(TDU_Info!$F$5:$F$111,$T397))</f>
        <v>3.8715999999999999</v>
      </c>
      <c r="V397" s="152">
        <v>2.8759999999999999</v>
      </c>
      <c r="W397" s="152">
        <v>3.4169999999999998</v>
      </c>
      <c r="X397" s="152">
        <v>3.2040000000000002</v>
      </c>
      <c r="Y397" s="152">
        <v>3.8719999999999999</v>
      </c>
      <c r="Z397" s="152">
        <v>2.319</v>
      </c>
      <c r="AA397" s="152">
        <v>3.6259999999999999</v>
      </c>
      <c r="AB397" s="152">
        <v>2.4620000000000002</v>
      </c>
      <c r="AC397" s="152">
        <v>3.9790000000000001</v>
      </c>
      <c r="AD397" s="152">
        <v>2.8380000000000001</v>
      </c>
      <c r="AE397" s="152">
        <v>3.4079999999999999</v>
      </c>
      <c r="AF397" s="152">
        <v>3.3780000000000001</v>
      </c>
      <c r="AG397" s="152">
        <v>3.8719999999999999</v>
      </c>
      <c r="AH397" s="152">
        <v>2.2599999999999998</v>
      </c>
      <c r="AI397" s="152">
        <v>3.613</v>
      </c>
      <c r="AJ397" s="152">
        <v>2.7349999999999999</v>
      </c>
      <c r="AK397" s="152">
        <v>3.9790000000000001</v>
      </c>
      <c r="AL397" s="152">
        <f t="shared" si="68"/>
        <v>4.4138242147276756</v>
      </c>
      <c r="AM397" s="152">
        <f t="shared" si="69"/>
        <v>4.3274084660046697</v>
      </c>
      <c r="AN397" s="152">
        <v>3.8086406418479624</v>
      </c>
      <c r="AO397" s="152">
        <v>3.7368884272093577</v>
      </c>
      <c r="AP397" s="152">
        <f t="shared" si="76"/>
        <v>6.7584000000000009</v>
      </c>
      <c r="AQ397" s="152"/>
      <c r="AR397" s="152"/>
      <c r="AS397" s="153">
        <f t="shared" si="70"/>
        <v>16</v>
      </c>
      <c r="AT397" s="153">
        <f t="shared" si="71"/>
        <v>1</v>
      </c>
      <c r="AU397" s="153">
        <f t="shared" si="72"/>
        <v>0</v>
      </c>
      <c r="AV397" s="153">
        <f t="shared" si="73"/>
        <v>0</v>
      </c>
      <c r="BA397">
        <f t="shared" si="74"/>
        <v>16</v>
      </c>
    </row>
    <row r="398" spans="2:53" x14ac:dyDescent="0.25">
      <c r="B398" s="155">
        <f t="shared" si="77"/>
        <v>43117.999305555553</v>
      </c>
      <c r="C398" s="155">
        <f t="shared" si="75"/>
        <v>43117.999305555553</v>
      </c>
      <c r="D398" s="152">
        <f t="shared" si="65"/>
        <v>3.8719999999999999</v>
      </c>
      <c r="E398" s="152"/>
      <c r="F398" s="152"/>
      <c r="G398" s="152"/>
      <c r="H398" s="152" t="e">
        <f t="shared" si="66"/>
        <v>#N/A</v>
      </c>
      <c r="I398" s="152"/>
      <c r="J398" s="152" t="e">
        <f t="shared" si="67"/>
        <v>#N/A</v>
      </c>
      <c r="K398" s="152"/>
      <c r="L398" s="152"/>
      <c r="M398" s="152"/>
      <c r="N398" s="152"/>
      <c r="O398" s="152"/>
      <c r="P398" s="152"/>
      <c r="Q398" s="152"/>
      <c r="R398" s="152"/>
      <c r="S398" s="152"/>
      <c r="T398" s="153" cm="1">
        <f t="array" ref="T398">MATCH(1,(TDU_Info!$C$5:$C$111=$T$6)*(TDU_Info!$B$5:$B$111&lt;=$B398),0)</f>
        <v>101</v>
      </c>
      <c r="U398" s="152">
        <f>100*(INDEX(TDU_Info!$E$5:$E$111,$T398)/T$11+INDEX(TDU_Info!$F$5:$F$111,$T398))</f>
        <v>3.8715999999999999</v>
      </c>
      <c r="V398" s="152">
        <v>2.8759999999999999</v>
      </c>
      <c r="W398" s="152">
        <v>3.4169999999999998</v>
      </c>
      <c r="X398" s="152">
        <v>3.8540000000000001</v>
      </c>
      <c r="Y398" s="152">
        <v>3.8719999999999999</v>
      </c>
      <c r="Z398" s="152">
        <v>2.319</v>
      </c>
      <c r="AA398" s="152">
        <v>3.6259999999999999</v>
      </c>
      <c r="AB398" s="152">
        <v>2.9620000000000002</v>
      </c>
      <c r="AC398" s="152">
        <v>3.9790000000000001</v>
      </c>
      <c r="AD398" s="152">
        <v>2.8380000000000001</v>
      </c>
      <c r="AE398" s="152">
        <v>3.4079999999999999</v>
      </c>
      <c r="AF398" s="152">
        <v>3.8719999999999999</v>
      </c>
      <c r="AG398" s="152">
        <v>3.8719999999999999</v>
      </c>
      <c r="AH398" s="152">
        <v>2.2599999999999998</v>
      </c>
      <c r="AI398" s="152">
        <v>3.613</v>
      </c>
      <c r="AJ398" s="152">
        <v>3.2349999999999999</v>
      </c>
      <c r="AK398" s="152">
        <v>3.9790000000000001</v>
      </c>
      <c r="AL398" s="152">
        <f t="shared" si="68"/>
        <v>4.4138242147276756</v>
      </c>
      <c r="AM398" s="152">
        <f t="shared" si="69"/>
        <v>4.3274084660046697</v>
      </c>
      <c r="AN398" s="152">
        <v>3.7754656280449153</v>
      </c>
      <c r="AO398" s="152">
        <v>3.6943955791598877</v>
      </c>
      <c r="AP398" s="152">
        <f t="shared" si="76"/>
        <v>6.7584000000000009</v>
      </c>
      <c r="AQ398" s="152"/>
      <c r="AR398" s="152"/>
      <c r="AS398" s="153">
        <f t="shared" si="70"/>
        <v>17</v>
      </c>
      <c r="AT398" s="153">
        <f t="shared" si="71"/>
        <v>1</v>
      </c>
      <c r="AU398" s="153">
        <f t="shared" si="72"/>
        <v>0</v>
      </c>
      <c r="AV398" s="153">
        <f t="shared" si="73"/>
        <v>0</v>
      </c>
      <c r="BA398">
        <f t="shared" si="74"/>
        <v>17</v>
      </c>
    </row>
    <row r="399" spans="2:53" x14ac:dyDescent="0.25">
      <c r="B399" s="155">
        <f t="shared" si="77"/>
        <v>43118.999305555553</v>
      </c>
      <c r="C399" s="155">
        <f t="shared" si="75"/>
        <v>43118.999305555553</v>
      </c>
      <c r="D399" s="152">
        <f t="shared" si="65"/>
        <v>3.8719999999999999</v>
      </c>
      <c r="E399" s="152"/>
      <c r="F399" s="152"/>
      <c r="G399" s="152"/>
      <c r="H399" s="152" t="e">
        <f t="shared" si="66"/>
        <v>#N/A</v>
      </c>
      <c r="I399" s="152"/>
      <c r="J399" s="152" t="e">
        <f t="shared" si="67"/>
        <v>#N/A</v>
      </c>
      <c r="K399" s="152"/>
      <c r="L399" s="152"/>
      <c r="M399" s="152"/>
      <c r="N399" s="152"/>
      <c r="O399" s="152"/>
      <c r="P399" s="152"/>
      <c r="Q399" s="152"/>
      <c r="R399" s="152"/>
      <c r="S399" s="152"/>
      <c r="T399" s="153" cm="1">
        <f t="array" ref="T399">MATCH(1,(TDU_Info!$C$5:$C$111=$T$6)*(TDU_Info!$B$5:$B$111&lt;=$B399),0)</f>
        <v>101</v>
      </c>
      <c r="U399" s="152">
        <f>100*(INDEX(TDU_Info!$E$5:$E$111,$T399)/T$11+INDEX(TDU_Info!$F$5:$F$111,$T399))</f>
        <v>3.8715999999999999</v>
      </c>
      <c r="V399" s="152">
        <v>2.911</v>
      </c>
      <c r="W399" s="152">
        <v>3.42</v>
      </c>
      <c r="X399" s="152">
        <v>3.8540000000000001</v>
      </c>
      <c r="Y399" s="152">
        <v>3.8719999999999999</v>
      </c>
      <c r="Z399" s="152">
        <v>2.3730000000000002</v>
      </c>
      <c r="AA399" s="152">
        <v>3.6309999999999998</v>
      </c>
      <c r="AB399" s="152">
        <v>2.9620000000000002</v>
      </c>
      <c r="AC399" s="152">
        <v>3.9790000000000001</v>
      </c>
      <c r="AD399" s="152">
        <v>2.855</v>
      </c>
      <c r="AE399" s="152">
        <v>3.41</v>
      </c>
      <c r="AF399" s="152">
        <v>3.8719999999999999</v>
      </c>
      <c r="AG399" s="152">
        <v>3.8719999999999999</v>
      </c>
      <c r="AH399" s="152">
        <v>2.2869999999999999</v>
      </c>
      <c r="AI399" s="152">
        <v>3.6160000000000001</v>
      </c>
      <c r="AJ399" s="152">
        <v>3.2349999999999999</v>
      </c>
      <c r="AK399" s="152">
        <v>3.9790000000000001</v>
      </c>
      <c r="AL399" s="152">
        <f t="shared" si="68"/>
        <v>4.4138242147276756</v>
      </c>
      <c r="AM399" s="152">
        <f t="shared" si="69"/>
        <v>4.3274084660046697</v>
      </c>
      <c r="AN399" s="152">
        <v>3.7401530741540663</v>
      </c>
      <c r="AO399" s="152">
        <v>3.6385929977348512</v>
      </c>
      <c r="AP399" s="152">
        <f t="shared" si="76"/>
        <v>6.7584000000000009</v>
      </c>
      <c r="AQ399" s="152"/>
      <c r="AR399" s="152"/>
      <c r="AS399" s="153">
        <f t="shared" si="70"/>
        <v>18</v>
      </c>
      <c r="AT399" s="153">
        <f t="shared" si="71"/>
        <v>1</v>
      </c>
      <c r="AU399" s="153">
        <f t="shared" si="72"/>
        <v>0</v>
      </c>
      <c r="AV399" s="153">
        <f t="shared" si="73"/>
        <v>0</v>
      </c>
      <c r="BA399">
        <f t="shared" si="74"/>
        <v>18</v>
      </c>
    </row>
    <row r="400" spans="2:53" x14ac:dyDescent="0.25">
      <c r="B400" s="155">
        <f t="shared" si="77"/>
        <v>43119.999305555553</v>
      </c>
      <c r="C400" s="155">
        <f t="shared" si="75"/>
        <v>43119.999305555553</v>
      </c>
      <c r="D400" s="152">
        <f t="shared" si="65"/>
        <v>3.9</v>
      </c>
      <c r="E400" s="152"/>
      <c r="F400" s="152"/>
      <c r="G400" s="152"/>
      <c r="H400" s="152" t="e">
        <f t="shared" si="66"/>
        <v>#N/A</v>
      </c>
      <c r="I400" s="152"/>
      <c r="J400" s="152" t="e">
        <f t="shared" si="67"/>
        <v>#N/A</v>
      </c>
      <c r="K400" s="152"/>
      <c r="L400" s="152"/>
      <c r="M400" s="152"/>
      <c r="N400" s="152"/>
      <c r="O400" s="152"/>
      <c r="P400" s="152"/>
      <c r="Q400" s="152"/>
      <c r="R400" s="152"/>
      <c r="S400" s="152"/>
      <c r="T400" s="153" cm="1">
        <f t="array" ref="T400">MATCH(1,(TDU_Info!$C$5:$C$111=$T$6)*(TDU_Info!$B$5:$B$111&lt;=$B400),0)</f>
        <v>101</v>
      </c>
      <c r="U400" s="152">
        <f>100*(INDEX(TDU_Info!$E$5:$E$111,$T400)/T$11+INDEX(TDU_Info!$F$5:$F$111,$T400))</f>
        <v>3.8715999999999999</v>
      </c>
      <c r="V400" s="152">
        <v>2.911</v>
      </c>
      <c r="W400" s="152">
        <v>3.42</v>
      </c>
      <c r="X400" s="152">
        <v>3.8540000000000001</v>
      </c>
      <c r="Y400" s="152">
        <v>3.972</v>
      </c>
      <c r="Z400" s="152">
        <v>2.3730000000000002</v>
      </c>
      <c r="AA400" s="152">
        <v>3.6309999999999998</v>
      </c>
      <c r="AB400" s="152">
        <v>2.9620000000000002</v>
      </c>
      <c r="AC400" s="152">
        <v>4.1870000000000003</v>
      </c>
      <c r="AD400" s="152">
        <v>2.855</v>
      </c>
      <c r="AE400" s="152">
        <v>3.41</v>
      </c>
      <c r="AF400" s="152">
        <v>3.9</v>
      </c>
      <c r="AG400" s="152">
        <v>3.972</v>
      </c>
      <c r="AH400" s="152">
        <v>2.2869999999999999</v>
      </c>
      <c r="AI400" s="152">
        <v>3.6160000000000001</v>
      </c>
      <c r="AJ400" s="152">
        <v>3.2349999999999999</v>
      </c>
      <c r="AK400" s="152">
        <v>4.0140000000000002</v>
      </c>
      <c r="AL400" s="152">
        <f t="shared" si="68"/>
        <v>4.4138242147276756</v>
      </c>
      <c r="AM400" s="152">
        <f t="shared" si="69"/>
        <v>4.3274084660046697</v>
      </c>
      <c r="AN400" s="152">
        <v>3.7314057427072527</v>
      </c>
      <c r="AO400" s="152">
        <v>3.6348511224691826</v>
      </c>
      <c r="AP400" s="152">
        <f t="shared" si="76"/>
        <v>6.7584000000000009</v>
      </c>
      <c r="AQ400" s="152"/>
      <c r="AR400" s="152"/>
      <c r="AS400" s="153">
        <f t="shared" si="70"/>
        <v>19</v>
      </c>
      <c r="AT400" s="153">
        <f t="shared" si="71"/>
        <v>1</v>
      </c>
      <c r="AU400" s="153">
        <f t="shared" si="72"/>
        <v>0</v>
      </c>
      <c r="AV400" s="153">
        <f t="shared" si="73"/>
        <v>0</v>
      </c>
      <c r="BA400">
        <f t="shared" si="74"/>
        <v>19</v>
      </c>
    </row>
    <row r="401" spans="2:53" x14ac:dyDescent="0.25">
      <c r="B401" s="155">
        <f t="shared" si="77"/>
        <v>43120.999305555553</v>
      </c>
      <c r="C401" s="155">
        <f t="shared" si="75"/>
        <v>43120.999305555553</v>
      </c>
      <c r="D401" s="152">
        <f t="shared" ref="D401:D464" si="78">(INDEX($V401:$AP401,D$7)*(1+D$8)+D$9*100/$T$11)*(1+D$10)+(D$11*100/$T$11)+($T$5+D$10)*$U401</f>
        <v>3.9</v>
      </c>
      <c r="E401" s="152"/>
      <c r="F401" s="152"/>
      <c r="G401" s="152"/>
      <c r="H401" s="152" t="e">
        <f t="shared" ref="H401:H464" si="79">IF(ISNA($C401),NA(),(INDEX($V401:$AP401,H$7)*(1+H$8)+H$9*100/$T$11)*(1+H$10)+(H$11*100/$T$11)+($T$5+H$10)*$U401)</f>
        <v>#N/A</v>
      </c>
      <c r="I401" s="152"/>
      <c r="J401" s="152" t="e">
        <f t="shared" ref="J401:J464" si="80">(INDEX($V401:$AP401,J$7)*(1+J$8)+J$9*100/$T$11)*(1+J$10)+(J$11*100/$T$11)+($T$5+J$10)*$U401</f>
        <v>#N/A</v>
      </c>
      <c r="K401" s="152"/>
      <c r="L401" s="152"/>
      <c r="M401" s="152"/>
      <c r="N401" s="152"/>
      <c r="O401" s="152"/>
      <c r="P401" s="152"/>
      <c r="Q401" s="152"/>
      <c r="R401" s="152"/>
      <c r="S401" s="152"/>
      <c r="T401" s="153" cm="1">
        <f t="array" ref="T401">MATCH(1,(TDU_Info!$C$5:$C$111=$T$6)*(TDU_Info!$B$5:$B$111&lt;=$B401),0)</f>
        <v>101</v>
      </c>
      <c r="U401" s="152">
        <f>100*(INDEX(TDU_Info!$E$5:$E$111,$T401)/T$11+INDEX(TDU_Info!$F$5:$F$111,$T401))</f>
        <v>3.8715999999999999</v>
      </c>
      <c r="V401" s="152">
        <v>2.911</v>
      </c>
      <c r="W401" s="152">
        <v>3.42</v>
      </c>
      <c r="X401" s="152">
        <v>3.8540000000000001</v>
      </c>
      <c r="Y401" s="152">
        <v>3.972</v>
      </c>
      <c r="Z401" s="152">
        <v>2.3730000000000002</v>
      </c>
      <c r="AA401" s="152">
        <v>3.6309999999999998</v>
      </c>
      <c r="AB401" s="152">
        <v>2.9620000000000002</v>
      </c>
      <c r="AC401" s="152">
        <v>4.1870000000000003</v>
      </c>
      <c r="AD401" s="152">
        <v>2.855</v>
      </c>
      <c r="AE401" s="152">
        <v>3.41</v>
      </c>
      <c r="AF401" s="152">
        <v>3.9</v>
      </c>
      <c r="AG401" s="152">
        <v>3.972</v>
      </c>
      <c r="AH401" s="152">
        <v>2.2869999999999999</v>
      </c>
      <c r="AI401" s="152">
        <v>3.6160000000000001</v>
      </c>
      <c r="AJ401" s="152">
        <v>3.2349999999999999</v>
      </c>
      <c r="AK401" s="152">
        <v>4.0140000000000002</v>
      </c>
      <c r="AL401" s="152">
        <f t="shared" ref="AL401:AL464" si="81">IF(DAY($B401)=1,NA(),VLOOKUP($B401,$BB$17:$BD$64,2,TRUE))</f>
        <v>4.4138242147276756</v>
      </c>
      <c r="AM401" s="152">
        <f t="shared" ref="AM401:AM464" si="82">IF(DAY($B401)=1,NA(),VLOOKUP($B401,$BB$17:$BD$64,3,TRUE))</f>
        <v>4.3274084660046697</v>
      </c>
      <c r="AN401" s="152">
        <v>3.7328379021648308</v>
      </c>
      <c r="AO401" s="152">
        <v>3.6376783397750039</v>
      </c>
      <c r="AP401" s="152">
        <f t="shared" si="76"/>
        <v>6.7584000000000009</v>
      </c>
      <c r="AQ401" s="152"/>
      <c r="AR401" s="152"/>
      <c r="AS401" s="153">
        <f t="shared" ref="AS401:AS464" si="83">ROUNDUP(B401-DATE(YEAR(B401),1,1),0)</f>
        <v>20</v>
      </c>
      <c r="AT401" s="153">
        <f t="shared" ref="AT401:AT464" si="84">1-$AU401-$AV401</f>
        <v>1</v>
      </c>
      <c r="AU401" s="153">
        <f t="shared" ref="AU401:AU464" si="85">IF(AND($AS401&gt;=AU$12,$AS401&lt;=AU$13),1-$AV401,0)</f>
        <v>0</v>
      </c>
      <c r="AV401" s="153">
        <f t="shared" ref="AV401:AV464" si="86">IF(AND($AS401&gt;=AV$12,$AS401&lt;=AV$13),1,0)</f>
        <v>0</v>
      </c>
      <c r="BA401">
        <f t="shared" ref="BA401:BA464" si="87">DAY(C401)</f>
        <v>20</v>
      </c>
    </row>
    <row r="402" spans="2:53" x14ac:dyDescent="0.25">
      <c r="B402" s="155">
        <f t="shared" si="77"/>
        <v>43121.999305555553</v>
      </c>
      <c r="C402" s="155">
        <f t="shared" ref="C402:C465" si="88">IF(OR($B402&lt;C$12,$B402&gt;C$13),NA(),$B402)</f>
        <v>43121.999305555553</v>
      </c>
      <c r="D402" s="152">
        <f t="shared" si="78"/>
        <v>3.9</v>
      </c>
      <c r="E402" s="152"/>
      <c r="F402" s="152"/>
      <c r="G402" s="152"/>
      <c r="H402" s="152" t="e">
        <f t="shared" si="79"/>
        <v>#N/A</v>
      </c>
      <c r="I402" s="152"/>
      <c r="J402" s="152" t="e">
        <f t="shared" si="80"/>
        <v>#N/A</v>
      </c>
      <c r="K402" s="152"/>
      <c r="L402" s="152"/>
      <c r="M402" s="152"/>
      <c r="N402" s="152"/>
      <c r="O402" s="152"/>
      <c r="P402" s="152"/>
      <c r="Q402" s="152"/>
      <c r="R402" s="152"/>
      <c r="S402" s="152"/>
      <c r="T402" s="153" cm="1">
        <f t="array" ref="T402">MATCH(1,(TDU_Info!$C$5:$C$111=$T$6)*(TDU_Info!$B$5:$B$111&lt;=$B402),0)</f>
        <v>101</v>
      </c>
      <c r="U402" s="152">
        <f>100*(INDEX(TDU_Info!$E$5:$E$111,$T402)/T$11+INDEX(TDU_Info!$F$5:$F$111,$T402))</f>
        <v>3.8715999999999999</v>
      </c>
      <c r="V402" s="152">
        <v>2.911</v>
      </c>
      <c r="W402" s="152">
        <v>3.42</v>
      </c>
      <c r="X402" s="152">
        <v>3.8540000000000001</v>
      </c>
      <c r="Y402" s="152">
        <v>3.972</v>
      </c>
      <c r="Z402" s="152">
        <v>2.3730000000000002</v>
      </c>
      <c r="AA402" s="152">
        <v>3.6309999999999998</v>
      </c>
      <c r="AB402" s="152">
        <v>2.9620000000000002</v>
      </c>
      <c r="AC402" s="152">
        <v>4.1870000000000003</v>
      </c>
      <c r="AD402" s="152">
        <v>2.855</v>
      </c>
      <c r="AE402" s="152">
        <v>3.41</v>
      </c>
      <c r="AF402" s="152">
        <v>3.9</v>
      </c>
      <c r="AG402" s="152">
        <v>3.972</v>
      </c>
      <c r="AH402" s="152">
        <v>2.2869999999999999</v>
      </c>
      <c r="AI402" s="152">
        <v>3.6160000000000001</v>
      </c>
      <c r="AJ402" s="152">
        <v>3.2349999999999999</v>
      </c>
      <c r="AK402" s="152">
        <v>4.0140000000000002</v>
      </c>
      <c r="AL402" s="152">
        <f t="shared" si="81"/>
        <v>4.4138242147276756</v>
      </c>
      <c r="AM402" s="152">
        <f t="shared" si="82"/>
        <v>4.3274084660046697</v>
      </c>
      <c r="AN402" s="152">
        <v>3.7319750284343511</v>
      </c>
      <c r="AO402" s="152">
        <v>3.6354411006638077</v>
      </c>
      <c r="AP402" s="152">
        <f t="shared" ref="AP402:AP465" si="89">IF(DAY($C402)=1,NA(),VLOOKUP($C402,$BE$17:$BF$78,2,TRUE)-$U402)</f>
        <v>6.7584000000000009</v>
      </c>
      <c r="AQ402" s="152"/>
      <c r="AR402" s="152"/>
      <c r="AS402" s="153">
        <f t="shared" si="83"/>
        <v>21</v>
      </c>
      <c r="AT402" s="153">
        <f t="shared" si="84"/>
        <v>1</v>
      </c>
      <c r="AU402" s="153">
        <f t="shared" si="85"/>
        <v>0</v>
      </c>
      <c r="AV402" s="153">
        <f t="shared" si="86"/>
        <v>0</v>
      </c>
      <c r="BA402">
        <f t="shared" si="87"/>
        <v>21</v>
      </c>
    </row>
    <row r="403" spans="2:53" x14ac:dyDescent="0.25">
      <c r="B403" s="155">
        <f t="shared" ref="B403:B466" si="90">B402+1</f>
        <v>43122.999305555553</v>
      </c>
      <c r="C403" s="155">
        <f t="shared" si="88"/>
        <v>43122.999305555553</v>
      </c>
      <c r="D403" s="152">
        <f t="shared" si="78"/>
        <v>3.9</v>
      </c>
      <c r="E403" s="152"/>
      <c r="F403" s="152"/>
      <c r="G403" s="152"/>
      <c r="H403" s="152" t="e">
        <f t="shared" si="79"/>
        <v>#N/A</v>
      </c>
      <c r="I403" s="152"/>
      <c r="J403" s="152" t="e">
        <f t="shared" si="80"/>
        <v>#N/A</v>
      </c>
      <c r="K403" s="152"/>
      <c r="L403" s="152"/>
      <c r="M403" s="152"/>
      <c r="N403" s="152"/>
      <c r="O403" s="152"/>
      <c r="P403" s="152"/>
      <c r="Q403" s="152"/>
      <c r="R403" s="152"/>
      <c r="S403" s="152"/>
      <c r="T403" s="153" cm="1">
        <f t="array" ref="T403">MATCH(1,(TDU_Info!$C$5:$C$111=$T$6)*(TDU_Info!$B$5:$B$111&lt;=$B403),0)</f>
        <v>101</v>
      </c>
      <c r="U403" s="152">
        <f>100*(INDEX(TDU_Info!$E$5:$E$111,$T403)/T$11+INDEX(TDU_Info!$F$5:$F$111,$T403))</f>
        <v>3.8715999999999999</v>
      </c>
      <c r="V403" s="152">
        <v>2.911</v>
      </c>
      <c r="W403" s="152">
        <v>3.42</v>
      </c>
      <c r="X403" s="152">
        <v>3.8540000000000001</v>
      </c>
      <c r="Y403" s="152">
        <v>3.972</v>
      </c>
      <c r="Z403" s="152">
        <v>2.3730000000000002</v>
      </c>
      <c r="AA403" s="152">
        <v>3.6309999999999998</v>
      </c>
      <c r="AB403" s="152">
        <v>2.9620000000000002</v>
      </c>
      <c r="AC403" s="152">
        <v>4.1870000000000003</v>
      </c>
      <c r="AD403" s="152">
        <v>2.855</v>
      </c>
      <c r="AE403" s="152">
        <v>3.41</v>
      </c>
      <c r="AF403" s="152">
        <v>3.9</v>
      </c>
      <c r="AG403" s="152">
        <v>3.972</v>
      </c>
      <c r="AH403" s="152">
        <v>2.2869999999999999</v>
      </c>
      <c r="AI403" s="152">
        <v>3.6160000000000001</v>
      </c>
      <c r="AJ403" s="152">
        <v>3.2349999999999999</v>
      </c>
      <c r="AK403" s="152">
        <v>4.0140000000000002</v>
      </c>
      <c r="AL403" s="152">
        <f t="shared" si="81"/>
        <v>4.4138242147276756</v>
      </c>
      <c r="AM403" s="152">
        <f t="shared" si="82"/>
        <v>4.3274084660046697</v>
      </c>
      <c r="AN403" s="152">
        <v>3.7329461686958672</v>
      </c>
      <c r="AO403" s="152">
        <v>3.6326098091241925</v>
      </c>
      <c r="AP403" s="152">
        <f t="shared" si="89"/>
        <v>6.7584000000000009</v>
      </c>
      <c r="AQ403" s="152"/>
      <c r="AR403" s="152"/>
      <c r="AS403" s="153">
        <f t="shared" si="83"/>
        <v>22</v>
      </c>
      <c r="AT403" s="153">
        <f t="shared" si="84"/>
        <v>1</v>
      </c>
      <c r="AU403" s="153">
        <f t="shared" si="85"/>
        <v>0</v>
      </c>
      <c r="AV403" s="153">
        <f t="shared" si="86"/>
        <v>0</v>
      </c>
      <c r="BA403">
        <f t="shared" si="87"/>
        <v>22</v>
      </c>
    </row>
    <row r="404" spans="2:53" x14ac:dyDescent="0.25">
      <c r="B404" s="155">
        <f t="shared" si="90"/>
        <v>43123.999305555553</v>
      </c>
      <c r="C404" s="155">
        <f t="shared" si="88"/>
        <v>43123.999305555553</v>
      </c>
      <c r="D404" s="152">
        <f t="shared" si="78"/>
        <v>3.9</v>
      </c>
      <c r="E404" s="152"/>
      <c r="F404" s="152"/>
      <c r="G404" s="152"/>
      <c r="H404" s="152" t="e">
        <f t="shared" si="79"/>
        <v>#N/A</v>
      </c>
      <c r="I404" s="152"/>
      <c r="J404" s="152" t="e">
        <f t="shared" si="80"/>
        <v>#N/A</v>
      </c>
      <c r="K404" s="152"/>
      <c r="L404" s="152"/>
      <c r="M404" s="152"/>
      <c r="N404" s="152"/>
      <c r="O404" s="152"/>
      <c r="P404" s="152"/>
      <c r="Q404" s="152"/>
      <c r="R404" s="152"/>
      <c r="S404" s="152"/>
      <c r="T404" s="153" cm="1">
        <f t="array" ref="T404">MATCH(1,(TDU_Info!$C$5:$C$111=$T$6)*(TDU_Info!$B$5:$B$111&lt;=$B404),0)</f>
        <v>101</v>
      </c>
      <c r="U404" s="152">
        <f>100*(INDEX(TDU_Info!$E$5:$E$111,$T404)/T$11+INDEX(TDU_Info!$F$5:$F$111,$T404))</f>
        <v>3.8715999999999999</v>
      </c>
      <c r="V404" s="152">
        <v>2.911</v>
      </c>
      <c r="W404" s="152">
        <v>3.42</v>
      </c>
      <c r="X404" s="152">
        <v>3.8540000000000001</v>
      </c>
      <c r="Y404" s="152">
        <v>3.972</v>
      </c>
      <c r="Z404" s="152">
        <v>2.3730000000000002</v>
      </c>
      <c r="AA404" s="152">
        <v>3.6309999999999998</v>
      </c>
      <c r="AB404" s="152">
        <v>2.9620000000000002</v>
      </c>
      <c r="AC404" s="152">
        <v>4.1870000000000003</v>
      </c>
      <c r="AD404" s="152">
        <v>2.855</v>
      </c>
      <c r="AE404" s="152">
        <v>3.41</v>
      </c>
      <c r="AF404" s="152">
        <v>3.9</v>
      </c>
      <c r="AG404" s="152">
        <v>3.972</v>
      </c>
      <c r="AH404" s="152">
        <v>2.2869999999999999</v>
      </c>
      <c r="AI404" s="152">
        <v>3.6160000000000001</v>
      </c>
      <c r="AJ404" s="152">
        <v>3.2349999999999999</v>
      </c>
      <c r="AK404" s="152">
        <v>4.0140000000000002</v>
      </c>
      <c r="AL404" s="152">
        <f t="shared" si="81"/>
        <v>4.4138242147276756</v>
      </c>
      <c r="AM404" s="152">
        <f t="shared" si="82"/>
        <v>4.3274084660046697</v>
      </c>
      <c r="AN404" s="152">
        <v>3.7328338184620198</v>
      </c>
      <c r="AO404" s="152">
        <v>3.6304981933098923</v>
      </c>
      <c r="AP404" s="152">
        <f t="shared" si="89"/>
        <v>6.7584000000000009</v>
      </c>
      <c r="AQ404" s="152"/>
      <c r="AR404" s="152"/>
      <c r="AS404" s="153">
        <f t="shared" si="83"/>
        <v>23</v>
      </c>
      <c r="AT404" s="153">
        <f t="shared" si="84"/>
        <v>1</v>
      </c>
      <c r="AU404" s="153">
        <f t="shared" si="85"/>
        <v>0</v>
      </c>
      <c r="AV404" s="153">
        <f t="shared" si="86"/>
        <v>0</v>
      </c>
      <c r="BA404">
        <f t="shared" si="87"/>
        <v>23</v>
      </c>
    </row>
    <row r="405" spans="2:53" x14ac:dyDescent="0.25">
      <c r="B405" s="155">
        <f t="shared" si="90"/>
        <v>43124.999305555553</v>
      </c>
      <c r="C405" s="155">
        <f t="shared" si="88"/>
        <v>43124.999305555553</v>
      </c>
      <c r="D405" s="152">
        <f t="shared" si="78"/>
        <v>3.9</v>
      </c>
      <c r="E405" s="152"/>
      <c r="F405" s="152"/>
      <c r="G405" s="152"/>
      <c r="H405" s="152" t="e">
        <f t="shared" si="79"/>
        <v>#N/A</v>
      </c>
      <c r="I405" s="152"/>
      <c r="J405" s="152" t="e">
        <f t="shared" si="80"/>
        <v>#N/A</v>
      </c>
      <c r="K405" s="152"/>
      <c r="L405" s="152"/>
      <c r="M405" s="152"/>
      <c r="N405" s="152"/>
      <c r="O405" s="152"/>
      <c r="P405" s="152"/>
      <c r="Q405" s="152"/>
      <c r="R405" s="152"/>
      <c r="S405" s="152"/>
      <c r="T405" s="153" cm="1">
        <f t="array" ref="T405">MATCH(1,(TDU_Info!$C$5:$C$111=$T$6)*(TDU_Info!$B$5:$B$111&lt;=$B405),0)</f>
        <v>101</v>
      </c>
      <c r="U405" s="152">
        <f>100*(INDEX(TDU_Info!$E$5:$E$111,$T405)/T$11+INDEX(TDU_Info!$F$5:$F$111,$T405))</f>
        <v>3.8715999999999999</v>
      </c>
      <c r="V405" s="152">
        <v>2.911</v>
      </c>
      <c r="W405" s="152">
        <v>3.62</v>
      </c>
      <c r="X405" s="152">
        <v>3.8540000000000001</v>
      </c>
      <c r="Y405" s="152">
        <v>4.0720000000000001</v>
      </c>
      <c r="Z405" s="152">
        <v>2.3730000000000002</v>
      </c>
      <c r="AA405" s="152">
        <v>3.831</v>
      </c>
      <c r="AB405" s="152">
        <v>2.9620000000000002</v>
      </c>
      <c r="AC405" s="152">
        <v>4.1870000000000003</v>
      </c>
      <c r="AD405" s="152">
        <v>2.855</v>
      </c>
      <c r="AE405" s="152">
        <v>3.61</v>
      </c>
      <c r="AF405" s="152">
        <v>3.9</v>
      </c>
      <c r="AG405" s="152">
        <v>4.0140000000000002</v>
      </c>
      <c r="AH405" s="152">
        <v>2.2869999999999999</v>
      </c>
      <c r="AI405" s="152">
        <v>3.8159999999999998</v>
      </c>
      <c r="AJ405" s="152">
        <v>3.2349999999999999</v>
      </c>
      <c r="AK405" s="152">
        <v>4.0140000000000002</v>
      </c>
      <c r="AL405" s="152">
        <f t="shared" si="81"/>
        <v>4.4138242147276756</v>
      </c>
      <c r="AM405" s="152">
        <f t="shared" si="82"/>
        <v>4.3274084660046697</v>
      </c>
      <c r="AN405" s="152">
        <v>3.7062620461245208</v>
      </c>
      <c r="AO405" s="152">
        <v>3.5836949251035533</v>
      </c>
      <c r="AP405" s="152">
        <f t="shared" si="89"/>
        <v>6.7584000000000009</v>
      </c>
      <c r="AQ405" s="152"/>
      <c r="AR405" s="152"/>
      <c r="AS405" s="153">
        <f t="shared" si="83"/>
        <v>24</v>
      </c>
      <c r="AT405" s="153">
        <f t="shared" si="84"/>
        <v>1</v>
      </c>
      <c r="AU405" s="153">
        <f t="shared" si="85"/>
        <v>0</v>
      </c>
      <c r="AV405" s="153">
        <f t="shared" si="86"/>
        <v>0</v>
      </c>
      <c r="BA405">
        <f t="shared" si="87"/>
        <v>24</v>
      </c>
    </row>
    <row r="406" spans="2:53" x14ac:dyDescent="0.25">
      <c r="B406" s="155">
        <f t="shared" si="90"/>
        <v>43125.999305555553</v>
      </c>
      <c r="C406" s="155">
        <f t="shared" si="88"/>
        <v>43125.999305555553</v>
      </c>
      <c r="D406" s="152">
        <f t="shared" si="78"/>
        <v>3.9</v>
      </c>
      <c r="E406" s="152"/>
      <c r="F406" s="152"/>
      <c r="G406" s="152"/>
      <c r="H406" s="152" t="e">
        <f t="shared" si="79"/>
        <v>#N/A</v>
      </c>
      <c r="I406" s="152"/>
      <c r="J406" s="152" t="e">
        <f t="shared" si="80"/>
        <v>#N/A</v>
      </c>
      <c r="K406" s="152"/>
      <c r="L406" s="152"/>
      <c r="M406" s="152"/>
      <c r="N406" s="152"/>
      <c r="O406" s="152"/>
      <c r="P406" s="152"/>
      <c r="Q406" s="152"/>
      <c r="R406" s="152"/>
      <c r="S406" s="152"/>
      <c r="T406" s="153" cm="1">
        <f t="array" ref="T406">MATCH(1,(TDU_Info!$C$5:$C$111=$T$6)*(TDU_Info!$B$5:$B$111&lt;=$B406),0)</f>
        <v>101</v>
      </c>
      <c r="U406" s="152">
        <f>100*(INDEX(TDU_Info!$E$5:$E$111,$T406)/T$11+INDEX(TDU_Info!$F$5:$F$111,$T406))</f>
        <v>3.8715999999999999</v>
      </c>
      <c r="V406" s="152">
        <v>2.911</v>
      </c>
      <c r="W406" s="152">
        <v>3.62</v>
      </c>
      <c r="X406" s="152">
        <v>3.8540000000000001</v>
      </c>
      <c r="Y406" s="152">
        <v>4.0720000000000001</v>
      </c>
      <c r="Z406" s="152">
        <v>2.3730000000000002</v>
      </c>
      <c r="AA406" s="152">
        <v>3.831</v>
      </c>
      <c r="AB406" s="152">
        <v>2.9620000000000002</v>
      </c>
      <c r="AC406" s="152">
        <v>4.1870000000000003</v>
      </c>
      <c r="AD406" s="152">
        <v>2.855</v>
      </c>
      <c r="AE406" s="152">
        <v>3.61</v>
      </c>
      <c r="AF406" s="152">
        <v>3.9</v>
      </c>
      <c r="AG406" s="152">
        <v>4.0140000000000002</v>
      </c>
      <c r="AH406" s="152">
        <v>2.2869999999999999</v>
      </c>
      <c r="AI406" s="152">
        <v>3.8159999999999998</v>
      </c>
      <c r="AJ406" s="152">
        <v>3.2349999999999999</v>
      </c>
      <c r="AK406" s="152">
        <v>4.0140000000000002</v>
      </c>
      <c r="AL406" s="152">
        <f t="shared" si="81"/>
        <v>4.4138242147276756</v>
      </c>
      <c r="AM406" s="152">
        <f t="shared" si="82"/>
        <v>4.3274084660046697</v>
      </c>
      <c r="AN406" s="152">
        <v>3.7052557754809112</v>
      </c>
      <c r="AO406" s="152">
        <v>3.5819971875155114</v>
      </c>
      <c r="AP406" s="152">
        <f t="shared" si="89"/>
        <v>6.7584000000000009</v>
      </c>
      <c r="AQ406" s="152"/>
      <c r="AR406" s="152"/>
      <c r="AS406" s="153">
        <f t="shared" si="83"/>
        <v>25</v>
      </c>
      <c r="AT406" s="153">
        <f t="shared" si="84"/>
        <v>1</v>
      </c>
      <c r="AU406" s="153">
        <f t="shared" si="85"/>
        <v>0</v>
      </c>
      <c r="AV406" s="153">
        <f t="shared" si="86"/>
        <v>0</v>
      </c>
      <c r="BA406">
        <f t="shared" si="87"/>
        <v>25</v>
      </c>
    </row>
    <row r="407" spans="2:53" x14ac:dyDescent="0.25">
      <c r="B407" s="155">
        <f t="shared" si="90"/>
        <v>43126.999305555553</v>
      </c>
      <c r="C407" s="155">
        <f t="shared" si="88"/>
        <v>43126.999305555553</v>
      </c>
      <c r="D407" s="152">
        <f t="shared" si="78"/>
        <v>3.9</v>
      </c>
      <c r="E407" s="152"/>
      <c r="F407" s="152"/>
      <c r="G407" s="152"/>
      <c r="H407" s="152" t="e">
        <f t="shared" si="79"/>
        <v>#N/A</v>
      </c>
      <c r="I407" s="152"/>
      <c r="J407" s="152" t="e">
        <f t="shared" si="80"/>
        <v>#N/A</v>
      </c>
      <c r="K407" s="152"/>
      <c r="L407" s="152"/>
      <c r="M407" s="152"/>
      <c r="N407" s="152"/>
      <c r="O407" s="152"/>
      <c r="P407" s="152"/>
      <c r="Q407" s="152"/>
      <c r="R407" s="152"/>
      <c r="S407" s="152"/>
      <c r="T407" s="153" cm="1">
        <f t="array" ref="T407">MATCH(1,(TDU_Info!$C$5:$C$111=$T$6)*(TDU_Info!$B$5:$B$111&lt;=$B407),0)</f>
        <v>101</v>
      </c>
      <c r="U407" s="152">
        <f>100*(INDEX(TDU_Info!$E$5:$E$111,$T407)/T$11+INDEX(TDU_Info!$F$5:$F$111,$T407))</f>
        <v>3.8715999999999999</v>
      </c>
      <c r="V407" s="152">
        <v>2.911</v>
      </c>
      <c r="W407" s="152">
        <v>3.62</v>
      </c>
      <c r="X407" s="152">
        <v>3.8540000000000001</v>
      </c>
      <c r="Y407" s="152">
        <v>4.0720000000000001</v>
      </c>
      <c r="Z407" s="152">
        <v>2.3730000000000002</v>
      </c>
      <c r="AA407" s="152">
        <v>3.831</v>
      </c>
      <c r="AB407" s="152">
        <v>2.9620000000000002</v>
      </c>
      <c r="AC407" s="152">
        <v>4.1870000000000003</v>
      </c>
      <c r="AD407" s="152">
        <v>2.855</v>
      </c>
      <c r="AE407" s="152">
        <v>3.61</v>
      </c>
      <c r="AF407" s="152">
        <v>3.9</v>
      </c>
      <c r="AG407" s="152">
        <v>4.0140000000000002</v>
      </c>
      <c r="AH407" s="152">
        <v>2.2869999999999999</v>
      </c>
      <c r="AI407" s="152">
        <v>3.8159999999999998</v>
      </c>
      <c r="AJ407" s="152">
        <v>3.2349999999999999</v>
      </c>
      <c r="AK407" s="152">
        <v>4.0140000000000002</v>
      </c>
      <c r="AL407" s="152">
        <f t="shared" si="81"/>
        <v>4.4138242147276756</v>
      </c>
      <c r="AM407" s="152">
        <f t="shared" si="82"/>
        <v>4.3274084660046697</v>
      </c>
      <c r="AN407" s="152">
        <v>3.695316264092495</v>
      </c>
      <c r="AO407" s="152">
        <v>3.5818324322763537</v>
      </c>
      <c r="AP407" s="152">
        <f t="shared" si="89"/>
        <v>6.7584000000000009</v>
      </c>
      <c r="AQ407" s="152"/>
      <c r="AR407" s="152"/>
      <c r="AS407" s="153">
        <f t="shared" si="83"/>
        <v>26</v>
      </c>
      <c r="AT407" s="153">
        <f t="shared" si="84"/>
        <v>1</v>
      </c>
      <c r="AU407" s="153">
        <f t="shared" si="85"/>
        <v>0</v>
      </c>
      <c r="AV407" s="153">
        <f t="shared" si="86"/>
        <v>0</v>
      </c>
      <c r="BA407">
        <f t="shared" si="87"/>
        <v>26</v>
      </c>
    </row>
    <row r="408" spans="2:53" x14ac:dyDescent="0.25">
      <c r="B408" s="155">
        <f t="shared" si="90"/>
        <v>43127.999305555553</v>
      </c>
      <c r="C408" s="155">
        <f t="shared" si="88"/>
        <v>43127.999305555553</v>
      </c>
      <c r="D408" s="152">
        <f t="shared" si="78"/>
        <v>3.9</v>
      </c>
      <c r="E408" s="152"/>
      <c r="F408" s="152"/>
      <c r="G408" s="152"/>
      <c r="H408" s="152" t="e">
        <f t="shared" si="79"/>
        <v>#N/A</v>
      </c>
      <c r="I408" s="152"/>
      <c r="J408" s="152" t="e">
        <f t="shared" si="80"/>
        <v>#N/A</v>
      </c>
      <c r="K408" s="152"/>
      <c r="L408" s="152"/>
      <c r="M408" s="152"/>
      <c r="N408" s="152"/>
      <c r="O408" s="152"/>
      <c r="P408" s="152"/>
      <c r="Q408" s="152"/>
      <c r="R408" s="152"/>
      <c r="S408" s="152"/>
      <c r="T408" s="153" cm="1">
        <f t="array" ref="T408">MATCH(1,(TDU_Info!$C$5:$C$111=$T$6)*(TDU_Info!$B$5:$B$111&lt;=$B408),0)</f>
        <v>101</v>
      </c>
      <c r="U408" s="152">
        <f>100*(INDEX(TDU_Info!$E$5:$E$111,$T408)/T$11+INDEX(TDU_Info!$F$5:$F$111,$T408))</f>
        <v>3.8715999999999999</v>
      </c>
      <c r="V408" s="152">
        <v>2.911</v>
      </c>
      <c r="W408" s="152">
        <v>3.62</v>
      </c>
      <c r="X408" s="152">
        <v>3.8540000000000001</v>
      </c>
      <c r="Y408" s="152">
        <v>4.0720000000000001</v>
      </c>
      <c r="Z408" s="152">
        <v>2.3730000000000002</v>
      </c>
      <c r="AA408" s="152">
        <v>3.831</v>
      </c>
      <c r="AB408" s="152">
        <v>2.9620000000000002</v>
      </c>
      <c r="AC408" s="152">
        <v>4.1870000000000003</v>
      </c>
      <c r="AD408" s="152">
        <v>2.855</v>
      </c>
      <c r="AE408" s="152">
        <v>3.61</v>
      </c>
      <c r="AF408" s="152">
        <v>3.9</v>
      </c>
      <c r="AG408" s="152">
        <v>4.0140000000000002</v>
      </c>
      <c r="AH408" s="152">
        <v>2.2869999999999999</v>
      </c>
      <c r="AI408" s="152">
        <v>3.8159999999999998</v>
      </c>
      <c r="AJ408" s="152">
        <v>3.2349999999999999</v>
      </c>
      <c r="AK408" s="152">
        <v>4.0140000000000002</v>
      </c>
      <c r="AL408" s="152">
        <f t="shared" si="81"/>
        <v>4.4138242147276756</v>
      </c>
      <c r="AM408" s="152">
        <f t="shared" si="82"/>
        <v>4.3274084660046697</v>
      </c>
      <c r="AN408" s="152">
        <v>3.695477725677331</v>
      </c>
      <c r="AO408" s="152">
        <v>3.582982114642848</v>
      </c>
      <c r="AP408" s="152">
        <f t="shared" si="89"/>
        <v>6.7584000000000009</v>
      </c>
      <c r="AQ408" s="152"/>
      <c r="AR408" s="152"/>
      <c r="AS408" s="153">
        <f t="shared" si="83"/>
        <v>27</v>
      </c>
      <c r="AT408" s="153">
        <f t="shared" si="84"/>
        <v>1</v>
      </c>
      <c r="AU408" s="153">
        <f t="shared" si="85"/>
        <v>0</v>
      </c>
      <c r="AV408" s="153">
        <f t="shared" si="86"/>
        <v>0</v>
      </c>
      <c r="BA408">
        <f t="shared" si="87"/>
        <v>27</v>
      </c>
    </row>
    <row r="409" spans="2:53" x14ac:dyDescent="0.25">
      <c r="B409" s="155">
        <f t="shared" si="90"/>
        <v>43128.999305555553</v>
      </c>
      <c r="C409" s="155">
        <f t="shared" si="88"/>
        <v>43128.999305555553</v>
      </c>
      <c r="D409" s="152">
        <f t="shared" si="78"/>
        <v>3.9</v>
      </c>
      <c r="E409" s="152"/>
      <c r="F409" s="152"/>
      <c r="G409" s="152"/>
      <c r="H409" s="152" t="e">
        <f t="shared" si="79"/>
        <v>#N/A</v>
      </c>
      <c r="I409" s="152"/>
      <c r="J409" s="152" t="e">
        <f t="shared" si="80"/>
        <v>#N/A</v>
      </c>
      <c r="K409" s="152"/>
      <c r="L409" s="152"/>
      <c r="M409" s="152"/>
      <c r="N409" s="152"/>
      <c r="O409" s="152"/>
      <c r="P409" s="152"/>
      <c r="Q409" s="152"/>
      <c r="R409" s="152"/>
      <c r="S409" s="152"/>
      <c r="T409" s="153" cm="1">
        <f t="array" ref="T409">MATCH(1,(TDU_Info!$C$5:$C$111=$T$6)*(TDU_Info!$B$5:$B$111&lt;=$B409),0)</f>
        <v>101</v>
      </c>
      <c r="U409" s="152">
        <f>100*(INDEX(TDU_Info!$E$5:$E$111,$T409)/T$11+INDEX(TDU_Info!$F$5:$F$111,$T409))</f>
        <v>3.8715999999999999</v>
      </c>
      <c r="V409" s="152">
        <v>2.911</v>
      </c>
      <c r="W409" s="152">
        <v>3.62</v>
      </c>
      <c r="X409" s="152">
        <v>3.8540000000000001</v>
      </c>
      <c r="Y409" s="152">
        <v>4.0720000000000001</v>
      </c>
      <c r="Z409" s="152">
        <v>2.3730000000000002</v>
      </c>
      <c r="AA409" s="152">
        <v>3.831</v>
      </c>
      <c r="AB409" s="152">
        <v>2.9620000000000002</v>
      </c>
      <c r="AC409" s="152">
        <v>4.1870000000000003</v>
      </c>
      <c r="AD409" s="152">
        <v>2.855</v>
      </c>
      <c r="AE409" s="152">
        <v>3.61</v>
      </c>
      <c r="AF409" s="152">
        <v>3.9</v>
      </c>
      <c r="AG409" s="152">
        <v>4.0140000000000002</v>
      </c>
      <c r="AH409" s="152">
        <v>2.2869999999999999</v>
      </c>
      <c r="AI409" s="152">
        <v>3.8159999999999998</v>
      </c>
      <c r="AJ409" s="152">
        <v>3.2349999999999999</v>
      </c>
      <c r="AK409" s="152">
        <v>4.0140000000000002</v>
      </c>
      <c r="AL409" s="152">
        <f t="shared" si="81"/>
        <v>4.4138242147276756</v>
      </c>
      <c r="AM409" s="152">
        <f t="shared" si="82"/>
        <v>4.3274084660046697</v>
      </c>
      <c r="AN409" s="152">
        <v>3.6955009510961636</v>
      </c>
      <c r="AO409" s="152">
        <v>3.5823570849102344</v>
      </c>
      <c r="AP409" s="152">
        <f t="shared" si="89"/>
        <v>6.7584000000000009</v>
      </c>
      <c r="AQ409" s="152"/>
      <c r="AR409" s="152"/>
      <c r="AS409" s="153">
        <f t="shared" si="83"/>
        <v>28</v>
      </c>
      <c r="AT409" s="153">
        <f t="shared" si="84"/>
        <v>1</v>
      </c>
      <c r="AU409" s="153">
        <f t="shared" si="85"/>
        <v>0</v>
      </c>
      <c r="AV409" s="153">
        <f t="shared" si="86"/>
        <v>0</v>
      </c>
      <c r="BA409">
        <f t="shared" si="87"/>
        <v>28</v>
      </c>
    </row>
    <row r="410" spans="2:53" x14ac:dyDescent="0.25">
      <c r="B410" s="155">
        <f t="shared" si="90"/>
        <v>43129.999305555553</v>
      </c>
      <c r="C410" s="155">
        <f t="shared" si="88"/>
        <v>43129.999305555553</v>
      </c>
      <c r="D410" s="152">
        <f t="shared" si="78"/>
        <v>3.9</v>
      </c>
      <c r="E410" s="152"/>
      <c r="F410" s="152"/>
      <c r="G410" s="152"/>
      <c r="H410" s="152" t="e">
        <f t="shared" si="79"/>
        <v>#N/A</v>
      </c>
      <c r="I410" s="152"/>
      <c r="J410" s="152" t="e">
        <f t="shared" si="80"/>
        <v>#N/A</v>
      </c>
      <c r="K410" s="152"/>
      <c r="L410" s="152"/>
      <c r="M410" s="152"/>
      <c r="N410" s="152"/>
      <c r="O410" s="152"/>
      <c r="P410" s="152"/>
      <c r="Q410" s="152"/>
      <c r="R410" s="152"/>
      <c r="S410" s="152"/>
      <c r="T410" s="153" cm="1">
        <f t="array" ref="T410">MATCH(1,(TDU_Info!$C$5:$C$111=$T$6)*(TDU_Info!$B$5:$B$111&lt;=$B410),0)</f>
        <v>101</v>
      </c>
      <c r="U410" s="152">
        <f>100*(INDEX(TDU_Info!$E$5:$E$111,$T410)/T$11+INDEX(TDU_Info!$F$5:$F$111,$T410))</f>
        <v>3.8715999999999999</v>
      </c>
      <c r="V410" s="152">
        <v>2.911</v>
      </c>
      <c r="W410" s="152">
        <v>3.62</v>
      </c>
      <c r="X410" s="152">
        <v>3.8540000000000001</v>
      </c>
      <c r="Y410" s="152">
        <v>4.0720000000000001</v>
      </c>
      <c r="Z410" s="152">
        <v>2.3730000000000002</v>
      </c>
      <c r="AA410" s="152">
        <v>3.831</v>
      </c>
      <c r="AB410" s="152">
        <v>2.9620000000000002</v>
      </c>
      <c r="AC410" s="152">
        <v>4.1870000000000003</v>
      </c>
      <c r="AD410" s="152">
        <v>2.855</v>
      </c>
      <c r="AE410" s="152">
        <v>3.61</v>
      </c>
      <c r="AF410" s="152">
        <v>3.9</v>
      </c>
      <c r="AG410" s="152">
        <v>4.0140000000000002</v>
      </c>
      <c r="AH410" s="152">
        <v>2.2869999999999999</v>
      </c>
      <c r="AI410" s="152">
        <v>3.8159999999999998</v>
      </c>
      <c r="AJ410" s="152">
        <v>3.2349999999999999</v>
      </c>
      <c r="AK410" s="152">
        <v>4.0140000000000002</v>
      </c>
      <c r="AL410" s="152">
        <f t="shared" si="81"/>
        <v>4.4138242147276756</v>
      </c>
      <c r="AM410" s="152">
        <f t="shared" si="82"/>
        <v>4.3274084660046697</v>
      </c>
      <c r="AN410" s="152">
        <v>3.693921189612305</v>
      </c>
      <c r="AO410" s="152">
        <v>3.5798834962276254</v>
      </c>
      <c r="AP410" s="152">
        <f t="shared" si="89"/>
        <v>6.7584000000000009</v>
      </c>
      <c r="AQ410" s="152"/>
      <c r="AR410" s="152"/>
      <c r="AS410" s="153">
        <f t="shared" si="83"/>
        <v>29</v>
      </c>
      <c r="AT410" s="153">
        <f t="shared" si="84"/>
        <v>1</v>
      </c>
      <c r="AU410" s="153">
        <f t="shared" si="85"/>
        <v>0</v>
      </c>
      <c r="AV410" s="153">
        <f t="shared" si="86"/>
        <v>0</v>
      </c>
      <c r="BA410">
        <f t="shared" si="87"/>
        <v>29</v>
      </c>
    </row>
    <row r="411" spans="2:53" x14ac:dyDescent="0.25">
      <c r="B411" s="155">
        <f t="shared" si="90"/>
        <v>43130.999305555553</v>
      </c>
      <c r="C411" s="155">
        <f t="shared" si="88"/>
        <v>43130.999305555553</v>
      </c>
      <c r="D411" s="152">
        <f t="shared" si="78"/>
        <v>3.9</v>
      </c>
      <c r="E411" s="152"/>
      <c r="F411" s="152"/>
      <c r="G411" s="152"/>
      <c r="H411" s="152" t="e">
        <f t="shared" si="79"/>
        <v>#N/A</v>
      </c>
      <c r="I411" s="152"/>
      <c r="J411" s="152" t="e">
        <f t="shared" si="80"/>
        <v>#N/A</v>
      </c>
      <c r="K411" s="152"/>
      <c r="L411" s="152"/>
      <c r="M411" s="152"/>
      <c r="N411" s="152"/>
      <c r="O411" s="152"/>
      <c r="P411" s="152"/>
      <c r="Q411" s="152"/>
      <c r="R411" s="152"/>
      <c r="S411" s="152"/>
      <c r="T411" s="153" cm="1">
        <f t="array" ref="T411">MATCH(1,(TDU_Info!$C$5:$C$111=$T$6)*(TDU_Info!$B$5:$B$111&lt;=$B411),0)</f>
        <v>101</v>
      </c>
      <c r="U411" s="152">
        <f>100*(INDEX(TDU_Info!$E$5:$E$111,$T411)/T$11+INDEX(TDU_Info!$F$5:$F$111,$T411))</f>
        <v>3.8715999999999999</v>
      </c>
      <c r="V411" s="152">
        <v>2.911</v>
      </c>
      <c r="W411" s="152">
        <v>3.62</v>
      </c>
      <c r="X411" s="152">
        <v>3.8540000000000001</v>
      </c>
      <c r="Y411" s="152">
        <v>4.0720000000000001</v>
      </c>
      <c r="Z411" s="152">
        <v>2.3730000000000002</v>
      </c>
      <c r="AA411" s="152">
        <v>3.831</v>
      </c>
      <c r="AB411" s="152">
        <v>2.9620000000000002</v>
      </c>
      <c r="AC411" s="152">
        <v>4.1870000000000003</v>
      </c>
      <c r="AD411" s="152">
        <v>2.855</v>
      </c>
      <c r="AE411" s="152">
        <v>3.61</v>
      </c>
      <c r="AF411" s="152">
        <v>3.9</v>
      </c>
      <c r="AG411" s="152">
        <v>4.0140000000000002</v>
      </c>
      <c r="AH411" s="152">
        <v>2.2869999999999999</v>
      </c>
      <c r="AI411" s="152">
        <v>3.8159999999999998</v>
      </c>
      <c r="AJ411" s="152">
        <v>3.2349999999999999</v>
      </c>
      <c r="AK411" s="152">
        <v>4.0140000000000002</v>
      </c>
      <c r="AL411" s="152">
        <f t="shared" si="81"/>
        <v>4.4138242147276756</v>
      </c>
      <c r="AM411" s="152">
        <f t="shared" si="82"/>
        <v>4.3274084660046697</v>
      </c>
      <c r="AN411" s="152">
        <v>3.6965438822554382</v>
      </c>
      <c r="AO411" s="152">
        <v>3.5856972479196179</v>
      </c>
      <c r="AP411" s="152">
        <f t="shared" si="89"/>
        <v>6.7584000000000009</v>
      </c>
      <c r="AQ411" s="152"/>
      <c r="AR411" s="152"/>
      <c r="AS411" s="153">
        <f t="shared" si="83"/>
        <v>30</v>
      </c>
      <c r="AT411" s="153">
        <f t="shared" si="84"/>
        <v>1</v>
      </c>
      <c r="AU411" s="153">
        <f t="shared" si="85"/>
        <v>0</v>
      </c>
      <c r="AV411" s="153">
        <f t="shared" si="86"/>
        <v>0</v>
      </c>
      <c r="BA411">
        <f t="shared" si="87"/>
        <v>30</v>
      </c>
    </row>
    <row r="412" spans="2:53" x14ac:dyDescent="0.25">
      <c r="B412" s="155">
        <f t="shared" si="90"/>
        <v>43131.999305555553</v>
      </c>
      <c r="C412" s="155">
        <f t="shared" si="88"/>
        <v>43131.999305555553</v>
      </c>
      <c r="D412" s="152">
        <f t="shared" si="78"/>
        <v>3.9</v>
      </c>
      <c r="E412" s="152"/>
      <c r="F412" s="152"/>
      <c r="G412" s="152"/>
      <c r="H412" s="152" t="e">
        <f t="shared" si="79"/>
        <v>#N/A</v>
      </c>
      <c r="I412" s="152"/>
      <c r="J412" s="152" t="e">
        <f t="shared" si="80"/>
        <v>#N/A</v>
      </c>
      <c r="K412" s="152"/>
      <c r="L412" s="152"/>
      <c r="M412" s="152"/>
      <c r="N412" s="152"/>
      <c r="O412" s="152"/>
      <c r="P412" s="152"/>
      <c r="Q412" s="152"/>
      <c r="R412" s="152"/>
      <c r="S412" s="152"/>
      <c r="T412" s="153" cm="1">
        <f t="array" ref="T412">MATCH(1,(TDU_Info!$C$5:$C$111=$T$6)*(TDU_Info!$B$5:$B$111&lt;=$B412),0)</f>
        <v>101</v>
      </c>
      <c r="U412" s="152">
        <f>100*(INDEX(TDU_Info!$E$5:$E$111,$T412)/T$11+INDEX(TDU_Info!$F$5:$F$111,$T412))</f>
        <v>3.8715999999999999</v>
      </c>
      <c r="V412" s="152">
        <v>2.911</v>
      </c>
      <c r="W412" s="152">
        <v>3.62</v>
      </c>
      <c r="X412" s="152">
        <v>3.8540000000000001</v>
      </c>
      <c r="Y412" s="152">
        <v>4.0720000000000001</v>
      </c>
      <c r="Z412" s="152">
        <v>2.3730000000000002</v>
      </c>
      <c r="AA412" s="152">
        <v>3.831</v>
      </c>
      <c r="AB412" s="152">
        <v>2.9620000000000002</v>
      </c>
      <c r="AC412" s="152">
        <v>4.1870000000000003</v>
      </c>
      <c r="AD412" s="152">
        <v>2.855</v>
      </c>
      <c r="AE412" s="152">
        <v>3.61</v>
      </c>
      <c r="AF412" s="152">
        <v>3.9</v>
      </c>
      <c r="AG412" s="152">
        <v>4.0140000000000002</v>
      </c>
      <c r="AH412" s="152">
        <v>2.2869999999999999</v>
      </c>
      <c r="AI412" s="152">
        <v>3.8159999999999998</v>
      </c>
      <c r="AJ412" s="152">
        <v>3.2349999999999999</v>
      </c>
      <c r="AK412" s="152">
        <v>4.0140000000000002</v>
      </c>
      <c r="AL412" s="152">
        <f t="shared" si="81"/>
        <v>4.4138242147276756</v>
      </c>
      <c r="AM412" s="152">
        <f t="shared" si="82"/>
        <v>4.3274084660046697</v>
      </c>
      <c r="AN412" s="152">
        <v>3.6983243402683246</v>
      </c>
      <c r="AO412" s="152">
        <v>3.5868838757139234</v>
      </c>
      <c r="AP412" s="152">
        <f t="shared" si="89"/>
        <v>6.7584000000000009</v>
      </c>
      <c r="AQ412" s="152"/>
      <c r="AR412" s="152"/>
      <c r="AS412" s="153">
        <f t="shared" si="83"/>
        <v>31</v>
      </c>
      <c r="AT412" s="153">
        <f t="shared" si="84"/>
        <v>1</v>
      </c>
      <c r="AU412" s="153">
        <f t="shared" si="85"/>
        <v>0</v>
      </c>
      <c r="AV412" s="153">
        <f t="shared" si="86"/>
        <v>0</v>
      </c>
      <c r="BA412">
        <f t="shared" si="87"/>
        <v>31</v>
      </c>
    </row>
    <row r="413" spans="2:53" x14ac:dyDescent="0.25">
      <c r="B413" s="155">
        <f t="shared" si="90"/>
        <v>43132.999305555553</v>
      </c>
      <c r="C413" s="155">
        <f t="shared" si="88"/>
        <v>43132.999305555553</v>
      </c>
      <c r="D413" s="152">
        <f t="shared" si="78"/>
        <v>3.9</v>
      </c>
      <c r="E413" s="152"/>
      <c r="F413" s="152"/>
      <c r="G413" s="152"/>
      <c r="H413" s="152" t="e">
        <f t="shared" si="79"/>
        <v>#N/A</v>
      </c>
      <c r="I413" s="152"/>
      <c r="J413" s="152" t="e">
        <f t="shared" si="80"/>
        <v>#N/A</v>
      </c>
      <c r="K413" s="152"/>
      <c r="L413" s="152"/>
      <c r="M413" s="152"/>
      <c r="N413" s="152"/>
      <c r="O413" s="152"/>
      <c r="P413" s="152"/>
      <c r="Q413" s="152"/>
      <c r="R413" s="152"/>
      <c r="S413" s="152"/>
      <c r="T413" s="153" cm="1">
        <f t="array" ref="T413">MATCH(1,(TDU_Info!$C$5:$C$111=$T$6)*(TDU_Info!$B$5:$B$111&lt;=$B413),0)</f>
        <v>101</v>
      </c>
      <c r="U413" s="152">
        <f>100*(INDEX(TDU_Info!$E$5:$E$111,$T413)/T$11+INDEX(TDU_Info!$F$5:$F$111,$T413))</f>
        <v>3.8715999999999999</v>
      </c>
      <c r="V413" s="152">
        <v>2.5110000000000001</v>
      </c>
      <c r="W413" s="152">
        <v>3.62</v>
      </c>
      <c r="X413" s="152">
        <v>3.8540000000000001</v>
      </c>
      <c r="Y413" s="152">
        <v>4.0720000000000001</v>
      </c>
      <c r="Z413" s="152">
        <v>2.573</v>
      </c>
      <c r="AA413" s="152">
        <v>3.931</v>
      </c>
      <c r="AB413" s="152">
        <v>2.968</v>
      </c>
      <c r="AC413" s="152">
        <v>4.1870000000000003</v>
      </c>
      <c r="AD413" s="152">
        <v>2.4550000000000001</v>
      </c>
      <c r="AE413" s="152">
        <v>3.61</v>
      </c>
      <c r="AF413" s="152">
        <v>3.9</v>
      </c>
      <c r="AG413" s="152">
        <v>4.0140000000000002</v>
      </c>
      <c r="AH413" s="152">
        <v>2.4870000000000001</v>
      </c>
      <c r="AI413" s="152">
        <v>3.9159999999999999</v>
      </c>
      <c r="AJ413" s="152">
        <v>3.2410000000000001</v>
      </c>
      <c r="AK413" s="152">
        <v>4.0140000000000002</v>
      </c>
      <c r="AL413" s="152" t="e">
        <f t="shared" si="81"/>
        <v>#N/A</v>
      </c>
      <c r="AM413" s="152" t="e">
        <f t="shared" si="82"/>
        <v>#N/A</v>
      </c>
      <c r="AN413" s="152">
        <v>3.6989399963460206</v>
      </c>
      <c r="AO413" s="152">
        <v>3.5870336243412382</v>
      </c>
      <c r="AP413" s="152" t="e">
        <f t="shared" si="89"/>
        <v>#N/A</v>
      </c>
      <c r="AQ413" s="152"/>
      <c r="AR413" s="152"/>
      <c r="AS413" s="153">
        <f t="shared" si="83"/>
        <v>32</v>
      </c>
      <c r="AT413" s="153">
        <f t="shared" si="84"/>
        <v>1</v>
      </c>
      <c r="AU413" s="153">
        <f t="shared" si="85"/>
        <v>0</v>
      </c>
      <c r="AV413" s="153">
        <f t="shared" si="86"/>
        <v>0</v>
      </c>
      <c r="BA413">
        <f t="shared" si="87"/>
        <v>1</v>
      </c>
    </row>
    <row r="414" spans="2:53" x14ac:dyDescent="0.25">
      <c r="B414" s="155">
        <f t="shared" si="90"/>
        <v>43133.999305555553</v>
      </c>
      <c r="C414" s="155">
        <f t="shared" si="88"/>
        <v>43133.999305555553</v>
      </c>
      <c r="D414" s="152">
        <f t="shared" si="78"/>
        <v>3.9</v>
      </c>
      <c r="E414" s="152"/>
      <c r="F414" s="152"/>
      <c r="G414" s="152"/>
      <c r="H414" s="152" t="e">
        <f t="shared" si="79"/>
        <v>#N/A</v>
      </c>
      <c r="I414" s="152"/>
      <c r="J414" s="152" t="e">
        <f t="shared" si="80"/>
        <v>#N/A</v>
      </c>
      <c r="K414" s="152"/>
      <c r="L414" s="152"/>
      <c r="M414" s="152"/>
      <c r="N414" s="152"/>
      <c r="O414" s="152"/>
      <c r="P414" s="152"/>
      <c r="Q414" s="152"/>
      <c r="R414" s="152"/>
      <c r="S414" s="152"/>
      <c r="T414" s="153" cm="1">
        <f t="array" ref="T414">MATCH(1,(TDU_Info!$C$5:$C$111=$T$6)*(TDU_Info!$B$5:$B$111&lt;=$B414),0)</f>
        <v>101</v>
      </c>
      <c r="U414" s="152">
        <f>100*(INDEX(TDU_Info!$E$5:$E$111,$T414)/T$11+INDEX(TDU_Info!$F$5:$F$111,$T414))</f>
        <v>3.8715999999999999</v>
      </c>
      <c r="V414" s="152">
        <v>2.5110000000000001</v>
      </c>
      <c r="W414" s="152">
        <v>3.62</v>
      </c>
      <c r="X414" s="152">
        <v>3.8540000000000001</v>
      </c>
      <c r="Y414" s="152">
        <v>4.0720000000000001</v>
      </c>
      <c r="Z414" s="152">
        <v>2.573</v>
      </c>
      <c r="AA414" s="152">
        <v>3.931</v>
      </c>
      <c r="AB414" s="152">
        <v>2.968</v>
      </c>
      <c r="AC414" s="152">
        <v>4.0789999999999997</v>
      </c>
      <c r="AD414" s="152">
        <v>2.4550000000000001</v>
      </c>
      <c r="AE414" s="152">
        <v>3.61</v>
      </c>
      <c r="AF414" s="152">
        <v>3.9</v>
      </c>
      <c r="AG414" s="152">
        <v>4.0140000000000002</v>
      </c>
      <c r="AH414" s="152">
        <v>2.4870000000000001</v>
      </c>
      <c r="AI414" s="152">
        <v>3.9159999999999999</v>
      </c>
      <c r="AJ414" s="152">
        <v>3.2410000000000001</v>
      </c>
      <c r="AK414" s="152">
        <v>4.0140000000000002</v>
      </c>
      <c r="AL414" s="152">
        <f t="shared" si="81"/>
        <v>2.472166010707419</v>
      </c>
      <c r="AM414" s="152">
        <f t="shared" si="82"/>
        <v>2.8237068388769755</v>
      </c>
      <c r="AN414" s="152">
        <v>3.6994230380979833</v>
      </c>
      <c r="AO414" s="152">
        <v>3.5878776819432461</v>
      </c>
      <c r="AP414" s="152">
        <f t="shared" si="89"/>
        <v>6.9983999999999993</v>
      </c>
      <c r="AQ414" s="152"/>
      <c r="AR414" s="152"/>
      <c r="AS414" s="153">
        <f t="shared" si="83"/>
        <v>33</v>
      </c>
      <c r="AT414" s="153">
        <f t="shared" si="84"/>
        <v>1</v>
      </c>
      <c r="AU414" s="153">
        <f t="shared" si="85"/>
        <v>0</v>
      </c>
      <c r="AV414" s="153">
        <f t="shared" si="86"/>
        <v>0</v>
      </c>
      <c r="BA414">
        <f t="shared" si="87"/>
        <v>2</v>
      </c>
    </row>
    <row r="415" spans="2:53" x14ac:dyDescent="0.25">
      <c r="B415" s="155">
        <f t="shared" si="90"/>
        <v>43134.999305555553</v>
      </c>
      <c r="C415" s="155">
        <f t="shared" si="88"/>
        <v>43134.999305555553</v>
      </c>
      <c r="D415" s="152">
        <f t="shared" si="78"/>
        <v>3.9</v>
      </c>
      <c r="E415" s="152"/>
      <c r="F415" s="152"/>
      <c r="G415" s="152"/>
      <c r="H415" s="152" t="e">
        <f t="shared" si="79"/>
        <v>#N/A</v>
      </c>
      <c r="I415" s="152"/>
      <c r="J415" s="152" t="e">
        <f t="shared" si="80"/>
        <v>#N/A</v>
      </c>
      <c r="K415" s="152"/>
      <c r="L415" s="152"/>
      <c r="M415" s="152"/>
      <c r="N415" s="152"/>
      <c r="O415" s="152"/>
      <c r="P415" s="152"/>
      <c r="Q415" s="152"/>
      <c r="R415" s="152"/>
      <c r="S415" s="152"/>
      <c r="T415" s="153" cm="1">
        <f t="array" ref="T415">MATCH(1,(TDU_Info!$C$5:$C$111=$T$6)*(TDU_Info!$B$5:$B$111&lt;=$B415),0)</f>
        <v>101</v>
      </c>
      <c r="U415" s="152">
        <f>100*(INDEX(TDU_Info!$E$5:$E$111,$T415)/T$11+INDEX(TDU_Info!$F$5:$F$111,$T415))</f>
        <v>3.8715999999999999</v>
      </c>
      <c r="V415" s="152">
        <v>2.5110000000000001</v>
      </c>
      <c r="W415" s="152">
        <v>3.62</v>
      </c>
      <c r="X415" s="152">
        <v>3.8540000000000001</v>
      </c>
      <c r="Y415" s="152">
        <v>4.0720000000000001</v>
      </c>
      <c r="Z415" s="152">
        <v>2.573</v>
      </c>
      <c r="AA415" s="152">
        <v>3.931</v>
      </c>
      <c r="AB415" s="152">
        <v>2.968</v>
      </c>
      <c r="AC415" s="152">
        <v>4.0789999999999997</v>
      </c>
      <c r="AD415" s="152">
        <v>2.4550000000000001</v>
      </c>
      <c r="AE415" s="152">
        <v>3.61</v>
      </c>
      <c r="AF415" s="152">
        <v>3.9</v>
      </c>
      <c r="AG415" s="152">
        <v>4.0140000000000002</v>
      </c>
      <c r="AH415" s="152">
        <v>2.4870000000000001</v>
      </c>
      <c r="AI415" s="152">
        <v>3.9159999999999999</v>
      </c>
      <c r="AJ415" s="152">
        <v>3.2410000000000001</v>
      </c>
      <c r="AK415" s="152">
        <v>4.0140000000000002</v>
      </c>
      <c r="AL415" s="152">
        <f t="shared" si="81"/>
        <v>2.472166010707419</v>
      </c>
      <c r="AM415" s="152">
        <f t="shared" si="82"/>
        <v>2.8237068388769755</v>
      </c>
      <c r="AN415" s="152">
        <v>3.7002116131404188</v>
      </c>
      <c r="AO415" s="152">
        <v>3.588707688566191</v>
      </c>
      <c r="AP415" s="152">
        <f t="shared" si="89"/>
        <v>6.9983999999999993</v>
      </c>
      <c r="AQ415" s="152"/>
      <c r="AR415" s="152"/>
      <c r="AS415" s="153">
        <f t="shared" si="83"/>
        <v>34</v>
      </c>
      <c r="AT415" s="153">
        <f t="shared" si="84"/>
        <v>1</v>
      </c>
      <c r="AU415" s="153">
        <f t="shared" si="85"/>
        <v>0</v>
      </c>
      <c r="AV415" s="153">
        <f t="shared" si="86"/>
        <v>0</v>
      </c>
      <c r="BA415">
        <f t="shared" si="87"/>
        <v>3</v>
      </c>
    </row>
    <row r="416" spans="2:53" x14ac:dyDescent="0.25">
      <c r="B416" s="155">
        <f t="shared" si="90"/>
        <v>43135.999305555553</v>
      </c>
      <c r="C416" s="155">
        <f t="shared" si="88"/>
        <v>43135.999305555553</v>
      </c>
      <c r="D416" s="152">
        <f t="shared" si="78"/>
        <v>3.9</v>
      </c>
      <c r="E416" s="152"/>
      <c r="F416" s="152"/>
      <c r="G416" s="152"/>
      <c r="H416" s="152" t="e">
        <f t="shared" si="79"/>
        <v>#N/A</v>
      </c>
      <c r="I416" s="152"/>
      <c r="J416" s="152" t="e">
        <f t="shared" si="80"/>
        <v>#N/A</v>
      </c>
      <c r="K416" s="152"/>
      <c r="L416" s="152"/>
      <c r="M416" s="152"/>
      <c r="N416" s="152"/>
      <c r="O416" s="152"/>
      <c r="P416" s="152"/>
      <c r="Q416" s="152"/>
      <c r="R416" s="152"/>
      <c r="S416" s="152"/>
      <c r="T416" s="153" cm="1">
        <f t="array" ref="T416">MATCH(1,(TDU_Info!$C$5:$C$111=$T$6)*(TDU_Info!$B$5:$B$111&lt;=$B416),0)</f>
        <v>101</v>
      </c>
      <c r="U416" s="152">
        <f>100*(INDEX(TDU_Info!$E$5:$E$111,$T416)/T$11+INDEX(TDU_Info!$F$5:$F$111,$T416))</f>
        <v>3.8715999999999999</v>
      </c>
      <c r="V416" s="152">
        <v>2.5110000000000001</v>
      </c>
      <c r="W416" s="152">
        <v>3.62</v>
      </c>
      <c r="X416" s="152">
        <v>3.8540000000000001</v>
      </c>
      <c r="Y416" s="152">
        <v>4.0720000000000001</v>
      </c>
      <c r="Z416" s="152">
        <v>2.573</v>
      </c>
      <c r="AA416" s="152">
        <v>3.931</v>
      </c>
      <c r="AB416" s="152">
        <v>2.968</v>
      </c>
      <c r="AC416" s="152">
        <v>4.0789999999999997</v>
      </c>
      <c r="AD416" s="152">
        <v>2.4550000000000001</v>
      </c>
      <c r="AE416" s="152">
        <v>3.61</v>
      </c>
      <c r="AF416" s="152">
        <v>3.9</v>
      </c>
      <c r="AG416" s="152">
        <v>4.0140000000000002</v>
      </c>
      <c r="AH416" s="152">
        <v>2.4870000000000001</v>
      </c>
      <c r="AI416" s="152">
        <v>3.9159999999999999</v>
      </c>
      <c r="AJ416" s="152">
        <v>3.2410000000000001</v>
      </c>
      <c r="AK416" s="152">
        <v>4.0140000000000002</v>
      </c>
      <c r="AL416" s="152">
        <f t="shared" si="81"/>
        <v>2.472166010707419</v>
      </c>
      <c r="AM416" s="152">
        <f t="shared" si="82"/>
        <v>2.8237068388769755</v>
      </c>
      <c r="AN416" s="152">
        <v>3.7000392887369977</v>
      </c>
      <c r="AO416" s="152">
        <v>3.5887730395033048</v>
      </c>
      <c r="AP416" s="152">
        <f t="shared" si="89"/>
        <v>6.9983999999999993</v>
      </c>
      <c r="AQ416" s="152"/>
      <c r="AR416" s="152"/>
      <c r="AS416" s="153">
        <f t="shared" si="83"/>
        <v>35</v>
      </c>
      <c r="AT416" s="153">
        <f t="shared" si="84"/>
        <v>1</v>
      </c>
      <c r="AU416" s="153">
        <f t="shared" si="85"/>
        <v>0</v>
      </c>
      <c r="AV416" s="153">
        <f t="shared" si="86"/>
        <v>0</v>
      </c>
      <c r="BA416">
        <f t="shared" si="87"/>
        <v>4</v>
      </c>
    </row>
    <row r="417" spans="2:53" x14ac:dyDescent="0.25">
      <c r="B417" s="155">
        <f t="shared" si="90"/>
        <v>43136.999305555553</v>
      </c>
      <c r="C417" s="155">
        <f t="shared" si="88"/>
        <v>43136.999305555553</v>
      </c>
      <c r="D417" s="152">
        <f t="shared" si="78"/>
        <v>3.9</v>
      </c>
      <c r="E417" s="152"/>
      <c r="F417" s="152"/>
      <c r="G417" s="152"/>
      <c r="H417" s="152" t="e">
        <f t="shared" si="79"/>
        <v>#N/A</v>
      </c>
      <c r="I417" s="152"/>
      <c r="J417" s="152" t="e">
        <f t="shared" si="80"/>
        <v>#N/A</v>
      </c>
      <c r="K417" s="152"/>
      <c r="L417" s="152"/>
      <c r="M417" s="152"/>
      <c r="N417" s="152"/>
      <c r="O417" s="152"/>
      <c r="P417" s="152"/>
      <c r="Q417" s="152"/>
      <c r="R417" s="152"/>
      <c r="S417" s="152"/>
      <c r="T417" s="153" cm="1">
        <f t="array" ref="T417">MATCH(1,(TDU_Info!$C$5:$C$111=$T$6)*(TDU_Info!$B$5:$B$111&lt;=$B417),0)</f>
        <v>101</v>
      </c>
      <c r="U417" s="152">
        <f>100*(INDEX(TDU_Info!$E$5:$E$111,$T417)/T$11+INDEX(TDU_Info!$F$5:$F$111,$T417))</f>
        <v>3.8715999999999999</v>
      </c>
      <c r="V417" s="152">
        <v>2.5110000000000001</v>
      </c>
      <c r="W417" s="152">
        <v>3.62</v>
      </c>
      <c r="X417" s="152">
        <v>3.8540000000000001</v>
      </c>
      <c r="Y417" s="152">
        <v>4.0720000000000001</v>
      </c>
      <c r="Z417" s="152">
        <v>2.573</v>
      </c>
      <c r="AA417" s="152">
        <v>3.931</v>
      </c>
      <c r="AB417" s="152">
        <v>2.968</v>
      </c>
      <c r="AC417" s="152">
        <v>4.0789999999999997</v>
      </c>
      <c r="AD417" s="152">
        <v>2.4550000000000001</v>
      </c>
      <c r="AE417" s="152">
        <v>3.61</v>
      </c>
      <c r="AF417" s="152">
        <v>3.9</v>
      </c>
      <c r="AG417" s="152">
        <v>4.0140000000000002</v>
      </c>
      <c r="AH417" s="152">
        <v>2.4870000000000001</v>
      </c>
      <c r="AI417" s="152">
        <v>3.9159999999999999</v>
      </c>
      <c r="AJ417" s="152">
        <v>3.2410000000000001</v>
      </c>
      <c r="AK417" s="152">
        <v>4.0140000000000002</v>
      </c>
      <c r="AL417" s="152">
        <f t="shared" si="81"/>
        <v>2.472166010707419</v>
      </c>
      <c r="AM417" s="152">
        <f t="shared" si="82"/>
        <v>2.8237068388769755</v>
      </c>
      <c r="AN417" s="152">
        <v>3.6997703124507439</v>
      </c>
      <c r="AO417" s="152">
        <v>3.5899234508444335</v>
      </c>
      <c r="AP417" s="152">
        <f t="shared" si="89"/>
        <v>6.9983999999999993</v>
      </c>
      <c r="AQ417" s="152"/>
      <c r="AR417" s="152"/>
      <c r="AS417" s="153">
        <f t="shared" si="83"/>
        <v>36</v>
      </c>
      <c r="AT417" s="153">
        <f t="shared" si="84"/>
        <v>1</v>
      </c>
      <c r="AU417" s="153">
        <f t="shared" si="85"/>
        <v>0</v>
      </c>
      <c r="AV417" s="153">
        <f t="shared" si="86"/>
        <v>0</v>
      </c>
      <c r="BA417">
        <f t="shared" si="87"/>
        <v>5</v>
      </c>
    </row>
    <row r="418" spans="2:53" x14ac:dyDescent="0.25">
      <c r="B418" s="155">
        <f t="shared" si="90"/>
        <v>43137.999305555553</v>
      </c>
      <c r="C418" s="155">
        <f t="shared" si="88"/>
        <v>43137.999305555553</v>
      </c>
      <c r="D418" s="152">
        <f t="shared" si="78"/>
        <v>3.9</v>
      </c>
      <c r="E418" s="152"/>
      <c r="F418" s="152"/>
      <c r="G418" s="152"/>
      <c r="H418" s="152" t="e">
        <f t="shared" si="79"/>
        <v>#N/A</v>
      </c>
      <c r="I418" s="152"/>
      <c r="J418" s="152" t="e">
        <f t="shared" si="80"/>
        <v>#N/A</v>
      </c>
      <c r="K418" s="152"/>
      <c r="L418" s="152"/>
      <c r="M418" s="152"/>
      <c r="N418" s="152"/>
      <c r="O418" s="152"/>
      <c r="P418" s="152"/>
      <c r="Q418" s="152"/>
      <c r="R418" s="152"/>
      <c r="S418" s="152"/>
      <c r="T418" s="153" cm="1">
        <f t="array" ref="T418">MATCH(1,(TDU_Info!$C$5:$C$111=$T$6)*(TDU_Info!$B$5:$B$111&lt;=$B418),0)</f>
        <v>101</v>
      </c>
      <c r="U418" s="152">
        <f>100*(INDEX(TDU_Info!$E$5:$E$111,$T418)/T$11+INDEX(TDU_Info!$F$5:$F$111,$T418))</f>
        <v>3.8715999999999999</v>
      </c>
      <c r="V418" s="152">
        <v>2.5110000000000001</v>
      </c>
      <c r="W418" s="152">
        <v>4.3099999999999996</v>
      </c>
      <c r="X418" s="152">
        <v>3.8540000000000001</v>
      </c>
      <c r="Y418" s="152">
        <v>4.0720000000000001</v>
      </c>
      <c r="Z418" s="152">
        <v>2.573</v>
      </c>
      <c r="AA418" s="152">
        <v>4.2370000000000001</v>
      </c>
      <c r="AB418" s="152">
        <v>2.968</v>
      </c>
      <c r="AC418" s="152">
        <v>4.0789999999999997</v>
      </c>
      <c r="AD418" s="152">
        <v>2.4550000000000001</v>
      </c>
      <c r="AE418" s="152">
        <v>4.0250000000000004</v>
      </c>
      <c r="AF418" s="152">
        <v>3.9</v>
      </c>
      <c r="AG418" s="152">
        <v>4.0140000000000002</v>
      </c>
      <c r="AH418" s="152">
        <v>2.4870000000000001</v>
      </c>
      <c r="AI418" s="152">
        <v>4.2220000000000004</v>
      </c>
      <c r="AJ418" s="152">
        <v>3.2410000000000001</v>
      </c>
      <c r="AK418" s="152">
        <v>4.0140000000000002</v>
      </c>
      <c r="AL418" s="152">
        <f t="shared" si="81"/>
        <v>2.472166010707419</v>
      </c>
      <c r="AM418" s="152">
        <f t="shared" si="82"/>
        <v>2.8237068388769755</v>
      </c>
      <c r="AN418" s="152">
        <v>3.6934702478761858</v>
      </c>
      <c r="AO418" s="152">
        <v>3.5745472246563428</v>
      </c>
      <c r="AP418" s="152">
        <f t="shared" si="89"/>
        <v>6.9983999999999993</v>
      </c>
      <c r="AQ418" s="152"/>
      <c r="AR418" s="152"/>
      <c r="AS418" s="153">
        <f t="shared" si="83"/>
        <v>37</v>
      </c>
      <c r="AT418" s="153">
        <f t="shared" si="84"/>
        <v>1</v>
      </c>
      <c r="AU418" s="153">
        <f t="shared" si="85"/>
        <v>0</v>
      </c>
      <c r="AV418" s="153">
        <f t="shared" si="86"/>
        <v>0</v>
      </c>
      <c r="BA418">
        <f t="shared" si="87"/>
        <v>6</v>
      </c>
    </row>
    <row r="419" spans="2:53" x14ac:dyDescent="0.25">
      <c r="B419" s="155">
        <f t="shared" si="90"/>
        <v>43138.999305555553</v>
      </c>
      <c r="C419" s="155">
        <f t="shared" si="88"/>
        <v>43138.999305555553</v>
      </c>
      <c r="D419" s="152">
        <f t="shared" si="78"/>
        <v>3.9</v>
      </c>
      <c r="E419" s="152"/>
      <c r="F419" s="152"/>
      <c r="G419" s="152"/>
      <c r="H419" s="152" t="e">
        <f t="shared" si="79"/>
        <v>#N/A</v>
      </c>
      <c r="I419" s="152"/>
      <c r="J419" s="152" t="e">
        <f t="shared" si="80"/>
        <v>#N/A</v>
      </c>
      <c r="K419" s="152"/>
      <c r="L419" s="152"/>
      <c r="M419" s="152"/>
      <c r="N419" s="152"/>
      <c r="O419" s="152"/>
      <c r="P419" s="152"/>
      <c r="Q419" s="152"/>
      <c r="R419" s="152"/>
      <c r="S419" s="152"/>
      <c r="T419" s="153" cm="1">
        <f t="array" ref="T419">MATCH(1,(TDU_Info!$C$5:$C$111=$T$6)*(TDU_Info!$B$5:$B$111&lt;=$B419),0)</f>
        <v>101</v>
      </c>
      <c r="U419" s="152">
        <f>100*(INDEX(TDU_Info!$E$5:$E$111,$T419)/T$11+INDEX(TDU_Info!$F$5:$F$111,$T419))</f>
        <v>3.8715999999999999</v>
      </c>
      <c r="V419" s="152">
        <v>2.5110000000000001</v>
      </c>
      <c r="W419" s="152">
        <v>4.3099999999999996</v>
      </c>
      <c r="X419" s="152">
        <v>3.8540000000000001</v>
      </c>
      <c r="Y419" s="152">
        <v>4.0720000000000001</v>
      </c>
      <c r="Z419" s="152">
        <v>2.573</v>
      </c>
      <c r="AA419" s="152">
        <v>4.2370000000000001</v>
      </c>
      <c r="AB419" s="152">
        <v>2.968</v>
      </c>
      <c r="AC419" s="152">
        <v>4.0789999999999997</v>
      </c>
      <c r="AD419" s="152">
        <v>2.4550000000000001</v>
      </c>
      <c r="AE419" s="152">
        <v>4.0250000000000004</v>
      </c>
      <c r="AF419" s="152">
        <v>3.9</v>
      </c>
      <c r="AG419" s="152">
        <v>3.8980000000000001</v>
      </c>
      <c r="AH419" s="152">
        <v>2.4870000000000001</v>
      </c>
      <c r="AI419" s="152">
        <v>4.2220000000000004</v>
      </c>
      <c r="AJ419" s="152">
        <v>3.2410000000000001</v>
      </c>
      <c r="AK419" s="152">
        <v>4.008</v>
      </c>
      <c r="AL419" s="152">
        <f t="shared" si="81"/>
        <v>2.472166010707419</v>
      </c>
      <c r="AM419" s="152">
        <f t="shared" si="82"/>
        <v>2.8237068388769755</v>
      </c>
      <c r="AN419" s="152">
        <v>3.6899668987295438</v>
      </c>
      <c r="AO419" s="152">
        <v>3.5715728276525915</v>
      </c>
      <c r="AP419" s="152">
        <f t="shared" si="89"/>
        <v>6.9983999999999993</v>
      </c>
      <c r="AQ419" s="152"/>
      <c r="AR419" s="152"/>
      <c r="AS419" s="153">
        <f t="shared" si="83"/>
        <v>38</v>
      </c>
      <c r="AT419" s="153">
        <f t="shared" si="84"/>
        <v>1</v>
      </c>
      <c r="AU419" s="153">
        <f t="shared" si="85"/>
        <v>0</v>
      </c>
      <c r="AV419" s="153">
        <f t="shared" si="86"/>
        <v>0</v>
      </c>
      <c r="BA419">
        <f t="shared" si="87"/>
        <v>7</v>
      </c>
    </row>
    <row r="420" spans="2:53" x14ac:dyDescent="0.25">
      <c r="B420" s="155">
        <f t="shared" si="90"/>
        <v>43139.999305555553</v>
      </c>
      <c r="C420" s="155">
        <f t="shared" si="88"/>
        <v>43139.999305555553</v>
      </c>
      <c r="D420" s="152">
        <f t="shared" si="78"/>
        <v>3.9</v>
      </c>
      <c r="E420" s="152"/>
      <c r="F420" s="152"/>
      <c r="G420" s="152"/>
      <c r="H420" s="152" t="e">
        <f t="shared" si="79"/>
        <v>#N/A</v>
      </c>
      <c r="I420" s="152"/>
      <c r="J420" s="152" t="e">
        <f t="shared" si="80"/>
        <v>#N/A</v>
      </c>
      <c r="K420" s="152"/>
      <c r="L420" s="152"/>
      <c r="M420" s="152"/>
      <c r="N420" s="152"/>
      <c r="O420" s="152"/>
      <c r="P420" s="152"/>
      <c r="Q420" s="152"/>
      <c r="R420" s="152"/>
      <c r="S420" s="152"/>
      <c r="T420" s="153" cm="1">
        <f t="array" ref="T420">MATCH(1,(TDU_Info!$C$5:$C$111=$T$6)*(TDU_Info!$B$5:$B$111&lt;=$B420),0)</f>
        <v>101</v>
      </c>
      <c r="U420" s="152">
        <f>100*(INDEX(TDU_Info!$E$5:$E$111,$T420)/T$11+INDEX(TDU_Info!$F$5:$F$111,$T420))</f>
        <v>3.8715999999999999</v>
      </c>
      <c r="V420" s="152">
        <v>2.5110000000000001</v>
      </c>
      <c r="W420" s="152">
        <v>4.3099999999999996</v>
      </c>
      <c r="X420" s="152">
        <v>3.8540000000000001</v>
      </c>
      <c r="Y420" s="152">
        <v>4.0720000000000001</v>
      </c>
      <c r="Z420" s="152">
        <v>2.573</v>
      </c>
      <c r="AA420" s="152">
        <v>4.2370000000000001</v>
      </c>
      <c r="AB420" s="152">
        <v>2.968</v>
      </c>
      <c r="AC420" s="152">
        <v>4.0789999999999997</v>
      </c>
      <c r="AD420" s="152">
        <v>2.4550000000000001</v>
      </c>
      <c r="AE420" s="152">
        <v>4.0250000000000004</v>
      </c>
      <c r="AF420" s="152">
        <v>3.9</v>
      </c>
      <c r="AG420" s="152">
        <v>3.8980000000000001</v>
      </c>
      <c r="AH420" s="152">
        <v>2.4870000000000001</v>
      </c>
      <c r="AI420" s="152">
        <v>4.2220000000000004</v>
      </c>
      <c r="AJ420" s="152">
        <v>3.2410000000000001</v>
      </c>
      <c r="AK420" s="152">
        <v>4.008</v>
      </c>
      <c r="AL420" s="152">
        <f t="shared" si="81"/>
        <v>2.472166010707419</v>
      </c>
      <c r="AM420" s="152">
        <f t="shared" si="82"/>
        <v>2.8237068388769755</v>
      </c>
      <c r="AN420" s="152">
        <v>3.6896322121275325</v>
      </c>
      <c r="AO420" s="152">
        <v>3.569741116586262</v>
      </c>
      <c r="AP420" s="152">
        <f t="shared" si="89"/>
        <v>6.9983999999999993</v>
      </c>
      <c r="AQ420" s="152"/>
      <c r="AR420" s="152"/>
      <c r="AS420" s="153">
        <f t="shared" si="83"/>
        <v>39</v>
      </c>
      <c r="AT420" s="153">
        <f t="shared" si="84"/>
        <v>1</v>
      </c>
      <c r="AU420" s="153">
        <f t="shared" si="85"/>
        <v>0</v>
      </c>
      <c r="AV420" s="153">
        <f t="shared" si="86"/>
        <v>0</v>
      </c>
      <c r="BA420">
        <f t="shared" si="87"/>
        <v>8</v>
      </c>
    </row>
    <row r="421" spans="2:53" x14ac:dyDescent="0.25">
      <c r="B421" s="155">
        <f t="shared" si="90"/>
        <v>43140.999305555553</v>
      </c>
      <c r="C421" s="155">
        <f t="shared" si="88"/>
        <v>43140.999305555553</v>
      </c>
      <c r="D421" s="152">
        <f t="shared" si="78"/>
        <v>3.9</v>
      </c>
      <c r="E421" s="152"/>
      <c r="F421" s="152"/>
      <c r="G421" s="152"/>
      <c r="H421" s="152" t="e">
        <f t="shared" si="79"/>
        <v>#N/A</v>
      </c>
      <c r="I421" s="152"/>
      <c r="J421" s="152" t="e">
        <f t="shared" si="80"/>
        <v>#N/A</v>
      </c>
      <c r="K421" s="152"/>
      <c r="L421" s="152"/>
      <c r="M421" s="152"/>
      <c r="N421" s="152"/>
      <c r="O421" s="152"/>
      <c r="P421" s="152"/>
      <c r="Q421" s="152"/>
      <c r="R421" s="152"/>
      <c r="S421" s="152"/>
      <c r="T421" s="153" cm="1">
        <f t="array" ref="T421">MATCH(1,(TDU_Info!$C$5:$C$111=$T$6)*(TDU_Info!$B$5:$B$111&lt;=$B421),0)</f>
        <v>101</v>
      </c>
      <c r="U421" s="152">
        <f>100*(INDEX(TDU_Info!$E$5:$E$111,$T421)/T$11+INDEX(TDU_Info!$F$5:$F$111,$T421))</f>
        <v>3.8715999999999999</v>
      </c>
      <c r="V421" s="152">
        <v>2.5110000000000001</v>
      </c>
      <c r="W421" s="152">
        <v>4.3099999999999996</v>
      </c>
      <c r="X421" s="152">
        <v>3.8540000000000001</v>
      </c>
      <c r="Y421" s="152">
        <v>4.0720000000000001</v>
      </c>
      <c r="Z421" s="152">
        <v>2.573</v>
      </c>
      <c r="AA421" s="152">
        <v>4.2370000000000001</v>
      </c>
      <c r="AB421" s="152">
        <v>2.968</v>
      </c>
      <c r="AC421" s="152">
        <v>4.0789999999999997</v>
      </c>
      <c r="AD421" s="152">
        <v>2.4550000000000001</v>
      </c>
      <c r="AE421" s="152">
        <v>4.0250000000000004</v>
      </c>
      <c r="AF421" s="152">
        <v>3.9</v>
      </c>
      <c r="AG421" s="152">
        <v>3.8980000000000001</v>
      </c>
      <c r="AH421" s="152">
        <v>2.4870000000000001</v>
      </c>
      <c r="AI421" s="152">
        <v>4.2220000000000004</v>
      </c>
      <c r="AJ421" s="152">
        <v>3.2410000000000001</v>
      </c>
      <c r="AK421" s="152">
        <v>4.008</v>
      </c>
      <c r="AL421" s="152">
        <f t="shared" si="81"/>
        <v>2.472166010707419</v>
      </c>
      <c r="AM421" s="152">
        <f t="shared" si="82"/>
        <v>2.8237068388769755</v>
      </c>
      <c r="AN421" s="152">
        <v>3.6924769679589748</v>
      </c>
      <c r="AO421" s="152">
        <v>3.5743309330888198</v>
      </c>
      <c r="AP421" s="152">
        <f t="shared" si="89"/>
        <v>6.9983999999999993</v>
      </c>
      <c r="AQ421" s="152"/>
      <c r="AR421" s="152"/>
      <c r="AS421" s="153">
        <f t="shared" si="83"/>
        <v>40</v>
      </c>
      <c r="AT421" s="153">
        <f t="shared" si="84"/>
        <v>1</v>
      </c>
      <c r="AU421" s="153">
        <f t="shared" si="85"/>
        <v>0</v>
      </c>
      <c r="AV421" s="153">
        <f t="shared" si="86"/>
        <v>0</v>
      </c>
      <c r="BA421">
        <f t="shared" si="87"/>
        <v>9</v>
      </c>
    </row>
    <row r="422" spans="2:53" x14ac:dyDescent="0.25">
      <c r="B422" s="155">
        <f t="shared" si="90"/>
        <v>43141.999305555553</v>
      </c>
      <c r="C422" s="155">
        <f t="shared" si="88"/>
        <v>43141.999305555553</v>
      </c>
      <c r="D422" s="152">
        <f t="shared" si="78"/>
        <v>3.9</v>
      </c>
      <c r="E422" s="152"/>
      <c r="F422" s="152"/>
      <c r="G422" s="152"/>
      <c r="H422" s="152" t="e">
        <f t="shared" si="79"/>
        <v>#N/A</v>
      </c>
      <c r="I422" s="152"/>
      <c r="J422" s="152" t="e">
        <f t="shared" si="80"/>
        <v>#N/A</v>
      </c>
      <c r="K422" s="152"/>
      <c r="L422" s="152"/>
      <c r="M422" s="152"/>
      <c r="N422" s="152"/>
      <c r="O422" s="152"/>
      <c r="P422" s="152"/>
      <c r="Q422" s="152"/>
      <c r="R422" s="152"/>
      <c r="S422" s="152"/>
      <c r="T422" s="153" cm="1">
        <f t="array" ref="T422">MATCH(1,(TDU_Info!$C$5:$C$111=$T$6)*(TDU_Info!$B$5:$B$111&lt;=$B422),0)</f>
        <v>101</v>
      </c>
      <c r="U422" s="152">
        <f>100*(INDEX(TDU_Info!$E$5:$E$111,$T422)/T$11+INDEX(TDU_Info!$F$5:$F$111,$T422))</f>
        <v>3.8715999999999999</v>
      </c>
      <c r="V422" s="152">
        <v>2.5110000000000001</v>
      </c>
      <c r="W422" s="152">
        <v>4.3099999999999996</v>
      </c>
      <c r="X422" s="152">
        <v>3.8540000000000001</v>
      </c>
      <c r="Y422" s="152">
        <v>4.0720000000000001</v>
      </c>
      <c r="Z422" s="152">
        <v>2.573</v>
      </c>
      <c r="AA422" s="152">
        <v>4.2370000000000001</v>
      </c>
      <c r="AB422" s="152">
        <v>2.968</v>
      </c>
      <c r="AC422" s="152">
        <v>4.0789999999999997</v>
      </c>
      <c r="AD422" s="152">
        <v>2.4550000000000001</v>
      </c>
      <c r="AE422" s="152">
        <v>4.0250000000000004</v>
      </c>
      <c r="AF422" s="152">
        <v>3.9</v>
      </c>
      <c r="AG422" s="152">
        <v>3.8980000000000001</v>
      </c>
      <c r="AH422" s="152">
        <v>2.4870000000000001</v>
      </c>
      <c r="AI422" s="152">
        <v>4.2220000000000004</v>
      </c>
      <c r="AJ422" s="152">
        <v>3.2410000000000001</v>
      </c>
      <c r="AK422" s="152">
        <v>4.008</v>
      </c>
      <c r="AL422" s="152">
        <f t="shared" si="81"/>
        <v>2.472166010707419</v>
      </c>
      <c r="AM422" s="152">
        <f t="shared" si="82"/>
        <v>2.8237068388769755</v>
      </c>
      <c r="AN422" s="152">
        <v>3.6935977959643247</v>
      </c>
      <c r="AO422" s="152">
        <v>3.577507816138275</v>
      </c>
      <c r="AP422" s="152">
        <f t="shared" si="89"/>
        <v>6.9983999999999993</v>
      </c>
      <c r="AQ422" s="152"/>
      <c r="AR422" s="152"/>
      <c r="AS422" s="153">
        <f t="shared" si="83"/>
        <v>41</v>
      </c>
      <c r="AT422" s="153">
        <f t="shared" si="84"/>
        <v>1</v>
      </c>
      <c r="AU422" s="153">
        <f t="shared" si="85"/>
        <v>0</v>
      </c>
      <c r="AV422" s="153">
        <f t="shared" si="86"/>
        <v>0</v>
      </c>
      <c r="BA422">
        <f t="shared" si="87"/>
        <v>10</v>
      </c>
    </row>
    <row r="423" spans="2:53" x14ac:dyDescent="0.25">
      <c r="B423" s="155">
        <f t="shared" si="90"/>
        <v>43142.999305555553</v>
      </c>
      <c r="C423" s="155">
        <f t="shared" si="88"/>
        <v>43142.999305555553</v>
      </c>
      <c r="D423" s="152">
        <f t="shared" si="78"/>
        <v>3.9</v>
      </c>
      <c r="E423" s="152"/>
      <c r="F423" s="152"/>
      <c r="G423" s="152"/>
      <c r="H423" s="152" t="e">
        <f t="shared" si="79"/>
        <v>#N/A</v>
      </c>
      <c r="I423" s="152"/>
      <c r="J423" s="152" t="e">
        <f t="shared" si="80"/>
        <v>#N/A</v>
      </c>
      <c r="K423" s="152"/>
      <c r="L423" s="152"/>
      <c r="M423" s="152"/>
      <c r="N423" s="152"/>
      <c r="O423" s="152"/>
      <c r="P423" s="152"/>
      <c r="Q423" s="152"/>
      <c r="R423" s="152"/>
      <c r="S423" s="152"/>
      <c r="T423" s="153" cm="1">
        <f t="array" ref="T423">MATCH(1,(TDU_Info!$C$5:$C$111=$T$6)*(TDU_Info!$B$5:$B$111&lt;=$B423),0)</f>
        <v>101</v>
      </c>
      <c r="U423" s="152">
        <f>100*(INDEX(TDU_Info!$E$5:$E$111,$T423)/T$11+INDEX(TDU_Info!$F$5:$F$111,$T423))</f>
        <v>3.8715999999999999</v>
      </c>
      <c r="V423" s="152">
        <v>2.5110000000000001</v>
      </c>
      <c r="W423" s="152">
        <v>4.3099999999999996</v>
      </c>
      <c r="X423" s="152">
        <v>3.8540000000000001</v>
      </c>
      <c r="Y423" s="152">
        <v>4.0720000000000001</v>
      </c>
      <c r="Z423" s="152">
        <v>2.573</v>
      </c>
      <c r="AA423" s="152">
        <v>4.2370000000000001</v>
      </c>
      <c r="AB423" s="152">
        <v>2.968</v>
      </c>
      <c r="AC423" s="152">
        <v>4.0789999999999997</v>
      </c>
      <c r="AD423" s="152">
        <v>2.4550000000000001</v>
      </c>
      <c r="AE423" s="152">
        <v>4.0250000000000004</v>
      </c>
      <c r="AF423" s="152">
        <v>3.9</v>
      </c>
      <c r="AG423" s="152">
        <v>3.8980000000000001</v>
      </c>
      <c r="AH423" s="152">
        <v>2.4870000000000001</v>
      </c>
      <c r="AI423" s="152">
        <v>4.2220000000000004</v>
      </c>
      <c r="AJ423" s="152">
        <v>3.2410000000000001</v>
      </c>
      <c r="AK423" s="152">
        <v>4.008</v>
      </c>
      <c r="AL423" s="152">
        <f t="shared" si="81"/>
        <v>2.472166010707419</v>
      </c>
      <c r="AM423" s="152">
        <f t="shared" si="82"/>
        <v>2.8237068388769755</v>
      </c>
      <c r="AN423" s="152">
        <v>3.6909864671336208</v>
      </c>
      <c r="AO423" s="152">
        <v>3.5715012885885038</v>
      </c>
      <c r="AP423" s="152">
        <f t="shared" si="89"/>
        <v>6.9983999999999993</v>
      </c>
      <c r="AQ423" s="152"/>
      <c r="AR423" s="152"/>
      <c r="AS423" s="153">
        <f t="shared" si="83"/>
        <v>42</v>
      </c>
      <c r="AT423" s="153">
        <f t="shared" si="84"/>
        <v>1</v>
      </c>
      <c r="AU423" s="153">
        <f t="shared" si="85"/>
        <v>0</v>
      </c>
      <c r="AV423" s="153">
        <f t="shared" si="86"/>
        <v>0</v>
      </c>
      <c r="BA423">
        <f t="shared" si="87"/>
        <v>11</v>
      </c>
    </row>
    <row r="424" spans="2:53" x14ac:dyDescent="0.25">
      <c r="B424" s="155">
        <f t="shared" si="90"/>
        <v>43143.999305555553</v>
      </c>
      <c r="C424" s="155">
        <f t="shared" si="88"/>
        <v>43143.999305555553</v>
      </c>
      <c r="D424" s="152">
        <f t="shared" si="78"/>
        <v>3.9</v>
      </c>
      <c r="E424" s="152"/>
      <c r="F424" s="152"/>
      <c r="G424" s="152"/>
      <c r="H424" s="152" t="e">
        <f t="shared" si="79"/>
        <v>#N/A</v>
      </c>
      <c r="I424" s="152"/>
      <c r="J424" s="152" t="e">
        <f t="shared" si="80"/>
        <v>#N/A</v>
      </c>
      <c r="K424" s="152"/>
      <c r="L424" s="152"/>
      <c r="M424" s="152"/>
      <c r="N424" s="152"/>
      <c r="O424" s="152"/>
      <c r="P424" s="152"/>
      <c r="Q424" s="152"/>
      <c r="R424" s="152"/>
      <c r="S424" s="152"/>
      <c r="T424" s="153" cm="1">
        <f t="array" ref="T424">MATCH(1,(TDU_Info!$C$5:$C$111=$T$6)*(TDU_Info!$B$5:$B$111&lt;=$B424),0)</f>
        <v>101</v>
      </c>
      <c r="U424" s="152">
        <f>100*(INDEX(TDU_Info!$E$5:$E$111,$T424)/T$11+INDEX(TDU_Info!$F$5:$F$111,$T424))</f>
        <v>3.8715999999999999</v>
      </c>
      <c r="V424" s="152">
        <v>2.5110000000000001</v>
      </c>
      <c r="W424" s="152">
        <v>4.3099999999999996</v>
      </c>
      <c r="X424" s="152">
        <v>3.8540000000000001</v>
      </c>
      <c r="Y424" s="152">
        <v>4.0720000000000001</v>
      </c>
      <c r="Z424" s="152">
        <v>2.573</v>
      </c>
      <c r="AA424" s="152">
        <v>4.2370000000000001</v>
      </c>
      <c r="AB424" s="152">
        <v>2.968</v>
      </c>
      <c r="AC424" s="152">
        <v>4.0789999999999997</v>
      </c>
      <c r="AD424" s="152">
        <v>2.4550000000000001</v>
      </c>
      <c r="AE424" s="152">
        <v>4.0250000000000004</v>
      </c>
      <c r="AF424" s="152">
        <v>3.9</v>
      </c>
      <c r="AG424" s="152">
        <v>3.8980000000000001</v>
      </c>
      <c r="AH424" s="152">
        <v>2.4870000000000001</v>
      </c>
      <c r="AI424" s="152">
        <v>4.2220000000000004</v>
      </c>
      <c r="AJ424" s="152">
        <v>3.2410000000000001</v>
      </c>
      <c r="AK424" s="152">
        <v>4.008</v>
      </c>
      <c r="AL424" s="152">
        <f t="shared" si="81"/>
        <v>2.472166010707419</v>
      </c>
      <c r="AM424" s="152">
        <f t="shared" si="82"/>
        <v>2.8237068388769755</v>
      </c>
      <c r="AN424" s="152">
        <v>3.6910116228212999</v>
      </c>
      <c r="AO424" s="152">
        <v>3.5734242752255536</v>
      </c>
      <c r="AP424" s="152">
        <f t="shared" si="89"/>
        <v>6.9983999999999993</v>
      </c>
      <c r="AQ424" s="152"/>
      <c r="AR424" s="152"/>
      <c r="AS424" s="153">
        <f t="shared" si="83"/>
        <v>43</v>
      </c>
      <c r="AT424" s="153">
        <f t="shared" si="84"/>
        <v>1</v>
      </c>
      <c r="AU424" s="153">
        <f t="shared" si="85"/>
        <v>0</v>
      </c>
      <c r="AV424" s="153">
        <f t="shared" si="86"/>
        <v>0</v>
      </c>
      <c r="BA424">
        <f t="shared" si="87"/>
        <v>12</v>
      </c>
    </row>
    <row r="425" spans="2:53" x14ac:dyDescent="0.25">
      <c r="B425" s="155">
        <f t="shared" si="90"/>
        <v>43144.999305555553</v>
      </c>
      <c r="C425" s="155">
        <f t="shared" si="88"/>
        <v>43144.999305555553</v>
      </c>
      <c r="D425" s="152">
        <f t="shared" si="78"/>
        <v>3.9</v>
      </c>
      <c r="E425" s="152"/>
      <c r="F425" s="152"/>
      <c r="G425" s="152"/>
      <c r="H425" s="152" t="e">
        <f t="shared" si="79"/>
        <v>#N/A</v>
      </c>
      <c r="I425" s="152"/>
      <c r="J425" s="152" t="e">
        <f t="shared" si="80"/>
        <v>#N/A</v>
      </c>
      <c r="K425" s="152"/>
      <c r="L425" s="152"/>
      <c r="M425" s="152"/>
      <c r="N425" s="152"/>
      <c r="O425" s="152"/>
      <c r="P425" s="152"/>
      <c r="Q425" s="152"/>
      <c r="R425" s="152"/>
      <c r="S425" s="152"/>
      <c r="T425" s="153" cm="1">
        <f t="array" ref="T425">MATCH(1,(TDU_Info!$C$5:$C$111=$T$6)*(TDU_Info!$B$5:$B$111&lt;=$B425),0)</f>
        <v>101</v>
      </c>
      <c r="U425" s="152">
        <f>100*(INDEX(TDU_Info!$E$5:$E$111,$T425)/T$11+INDEX(TDU_Info!$F$5:$F$111,$T425))</f>
        <v>3.8715999999999999</v>
      </c>
      <c r="V425" s="152">
        <v>2.5110000000000001</v>
      </c>
      <c r="W425" s="152">
        <v>4.3600000000000003</v>
      </c>
      <c r="X425" s="152">
        <v>3.8540000000000001</v>
      </c>
      <c r="Y425" s="152">
        <v>4.0720000000000001</v>
      </c>
      <c r="Z425" s="152">
        <v>2.573</v>
      </c>
      <c r="AA425" s="152">
        <v>4.2370000000000001</v>
      </c>
      <c r="AB425" s="152">
        <v>2.968</v>
      </c>
      <c r="AC425" s="152">
        <v>4.0789999999999997</v>
      </c>
      <c r="AD425" s="152">
        <v>2.4550000000000001</v>
      </c>
      <c r="AE425" s="152">
        <v>4.29</v>
      </c>
      <c r="AF425" s="152">
        <v>3.9</v>
      </c>
      <c r="AG425" s="152">
        <v>3.8980000000000001</v>
      </c>
      <c r="AH425" s="152">
        <v>2.4870000000000001</v>
      </c>
      <c r="AI425" s="152">
        <v>4.2220000000000004</v>
      </c>
      <c r="AJ425" s="152">
        <v>3.2410000000000001</v>
      </c>
      <c r="AK425" s="152">
        <v>4.008</v>
      </c>
      <c r="AL425" s="152">
        <f t="shared" si="81"/>
        <v>2.472166010707419</v>
      </c>
      <c r="AM425" s="152">
        <f t="shared" si="82"/>
        <v>2.8237068388769755</v>
      </c>
      <c r="AN425" s="152">
        <v>3.6907933894057612</v>
      </c>
      <c r="AO425" s="152">
        <v>3.5723896428656245</v>
      </c>
      <c r="AP425" s="152">
        <f t="shared" si="89"/>
        <v>6.9983999999999993</v>
      </c>
      <c r="AQ425" s="152"/>
      <c r="AR425" s="152"/>
      <c r="AS425" s="153">
        <f t="shared" si="83"/>
        <v>44</v>
      </c>
      <c r="AT425" s="153">
        <f t="shared" si="84"/>
        <v>1</v>
      </c>
      <c r="AU425" s="153">
        <f t="shared" si="85"/>
        <v>0</v>
      </c>
      <c r="AV425" s="153">
        <f t="shared" si="86"/>
        <v>0</v>
      </c>
      <c r="BA425">
        <f t="shared" si="87"/>
        <v>13</v>
      </c>
    </row>
    <row r="426" spans="2:53" x14ac:dyDescent="0.25">
      <c r="B426" s="155">
        <f t="shared" si="90"/>
        <v>43145.999305555553</v>
      </c>
      <c r="C426" s="155">
        <f t="shared" si="88"/>
        <v>43145.999305555553</v>
      </c>
      <c r="D426" s="152">
        <f t="shared" si="78"/>
        <v>3.9</v>
      </c>
      <c r="E426" s="152"/>
      <c r="F426" s="152"/>
      <c r="G426" s="152"/>
      <c r="H426" s="152" t="e">
        <f t="shared" si="79"/>
        <v>#N/A</v>
      </c>
      <c r="I426" s="152"/>
      <c r="J426" s="152" t="e">
        <f t="shared" si="80"/>
        <v>#N/A</v>
      </c>
      <c r="K426" s="152"/>
      <c r="L426" s="152"/>
      <c r="M426" s="152"/>
      <c r="N426" s="152"/>
      <c r="O426" s="152"/>
      <c r="P426" s="152"/>
      <c r="Q426" s="152"/>
      <c r="R426" s="152"/>
      <c r="S426" s="152"/>
      <c r="T426" s="153" cm="1">
        <f t="array" ref="T426">MATCH(1,(TDU_Info!$C$5:$C$111=$T$6)*(TDU_Info!$B$5:$B$111&lt;=$B426),0)</f>
        <v>101</v>
      </c>
      <c r="U426" s="152">
        <f>100*(INDEX(TDU_Info!$E$5:$E$111,$T426)/T$11+INDEX(TDU_Info!$F$5:$F$111,$T426))</f>
        <v>3.8715999999999999</v>
      </c>
      <c r="V426" s="152">
        <v>2.5110000000000001</v>
      </c>
      <c r="W426" s="152">
        <v>4.3600000000000003</v>
      </c>
      <c r="X426" s="152">
        <v>3.8540000000000001</v>
      </c>
      <c r="Y426" s="152">
        <v>4.0720000000000001</v>
      </c>
      <c r="Z426" s="152">
        <v>2.573</v>
      </c>
      <c r="AA426" s="152">
        <v>4.2370000000000001</v>
      </c>
      <c r="AB426" s="152">
        <v>2.968</v>
      </c>
      <c r="AC426" s="152">
        <v>4.0789999999999997</v>
      </c>
      <c r="AD426" s="152">
        <v>2.4550000000000001</v>
      </c>
      <c r="AE426" s="152">
        <v>4.29</v>
      </c>
      <c r="AF426" s="152">
        <v>3.9</v>
      </c>
      <c r="AG426" s="152">
        <v>3.8980000000000001</v>
      </c>
      <c r="AH426" s="152">
        <v>2.4870000000000001</v>
      </c>
      <c r="AI426" s="152">
        <v>4.2220000000000004</v>
      </c>
      <c r="AJ426" s="152">
        <v>3.2410000000000001</v>
      </c>
      <c r="AK426" s="152">
        <v>4.008</v>
      </c>
      <c r="AL426" s="152">
        <f t="shared" si="81"/>
        <v>2.472166010707419</v>
      </c>
      <c r="AM426" s="152">
        <f t="shared" si="82"/>
        <v>2.8237068388769755</v>
      </c>
      <c r="AN426" s="152">
        <v>3.691053247067666</v>
      </c>
      <c r="AO426" s="152">
        <v>3.5716185807085616</v>
      </c>
      <c r="AP426" s="152">
        <f t="shared" si="89"/>
        <v>6.9983999999999993</v>
      </c>
      <c r="AQ426" s="152"/>
      <c r="AR426" s="152"/>
      <c r="AS426" s="153">
        <f t="shared" si="83"/>
        <v>45</v>
      </c>
      <c r="AT426" s="153">
        <f t="shared" si="84"/>
        <v>1</v>
      </c>
      <c r="AU426" s="153">
        <f t="shared" si="85"/>
        <v>0</v>
      </c>
      <c r="AV426" s="153">
        <f t="shared" si="86"/>
        <v>0</v>
      </c>
      <c r="BA426">
        <f t="shared" si="87"/>
        <v>14</v>
      </c>
    </row>
    <row r="427" spans="2:53" x14ac:dyDescent="0.25">
      <c r="B427" s="155">
        <f t="shared" si="90"/>
        <v>43146.999305555553</v>
      </c>
      <c r="C427" s="155">
        <f t="shared" si="88"/>
        <v>43146.999305555553</v>
      </c>
      <c r="D427" s="152">
        <f t="shared" si="78"/>
        <v>3.9</v>
      </c>
      <c r="E427" s="152"/>
      <c r="F427" s="152"/>
      <c r="G427" s="152"/>
      <c r="H427" s="152" t="e">
        <f t="shared" si="79"/>
        <v>#N/A</v>
      </c>
      <c r="I427" s="152"/>
      <c r="J427" s="152" t="e">
        <f t="shared" si="80"/>
        <v>#N/A</v>
      </c>
      <c r="K427" s="152"/>
      <c r="L427" s="152"/>
      <c r="M427" s="152"/>
      <c r="N427" s="152"/>
      <c r="O427" s="152"/>
      <c r="P427" s="152"/>
      <c r="Q427" s="152"/>
      <c r="R427" s="152"/>
      <c r="S427" s="152"/>
      <c r="T427" s="153" cm="1">
        <f t="array" ref="T427">MATCH(1,(TDU_Info!$C$5:$C$111=$T$6)*(TDU_Info!$B$5:$B$111&lt;=$B427),0)</f>
        <v>101</v>
      </c>
      <c r="U427" s="152">
        <f>100*(INDEX(TDU_Info!$E$5:$E$111,$T427)/T$11+INDEX(TDU_Info!$F$5:$F$111,$T427))</f>
        <v>3.8715999999999999</v>
      </c>
      <c r="V427" s="152">
        <v>2.5190000000000001</v>
      </c>
      <c r="W427" s="152">
        <v>4.3250000000000002</v>
      </c>
      <c r="X427" s="152">
        <v>3.8540000000000001</v>
      </c>
      <c r="Y427" s="152">
        <v>4.0720000000000001</v>
      </c>
      <c r="Z427" s="152">
        <v>2.5859999999999999</v>
      </c>
      <c r="AA427" s="152">
        <v>4.1829999999999998</v>
      </c>
      <c r="AB427" s="152">
        <v>2.968</v>
      </c>
      <c r="AC427" s="152">
        <v>4.0789999999999997</v>
      </c>
      <c r="AD427" s="152">
        <v>2.4590000000000001</v>
      </c>
      <c r="AE427" s="152">
        <v>4.1779999999999999</v>
      </c>
      <c r="AF427" s="152">
        <v>3.9</v>
      </c>
      <c r="AG427" s="152">
        <v>3.8980000000000001</v>
      </c>
      <c r="AH427" s="152">
        <v>2.4929999999999999</v>
      </c>
      <c r="AI427" s="152">
        <v>4.194</v>
      </c>
      <c r="AJ427" s="152">
        <v>3.2410000000000001</v>
      </c>
      <c r="AK427" s="152">
        <v>4.008</v>
      </c>
      <c r="AL427" s="152">
        <f t="shared" si="81"/>
        <v>2.472166010707419</v>
      </c>
      <c r="AM427" s="152">
        <f t="shared" si="82"/>
        <v>2.8237068388769755</v>
      </c>
      <c r="AN427" s="152">
        <v>3.6912282880169429</v>
      </c>
      <c r="AO427" s="152">
        <v>3.5723102899080894</v>
      </c>
      <c r="AP427" s="152">
        <f t="shared" si="89"/>
        <v>6.9983999999999993</v>
      </c>
      <c r="AQ427" s="152"/>
      <c r="AR427" s="152"/>
      <c r="AS427" s="153">
        <f t="shared" si="83"/>
        <v>46</v>
      </c>
      <c r="AT427" s="153">
        <f t="shared" si="84"/>
        <v>1</v>
      </c>
      <c r="AU427" s="153">
        <f t="shared" si="85"/>
        <v>0</v>
      </c>
      <c r="AV427" s="153">
        <f t="shared" si="86"/>
        <v>0</v>
      </c>
      <c r="BA427">
        <f t="shared" si="87"/>
        <v>15</v>
      </c>
    </row>
    <row r="428" spans="2:53" x14ac:dyDescent="0.25">
      <c r="B428" s="155">
        <f t="shared" si="90"/>
        <v>43147.999305555553</v>
      </c>
      <c r="C428" s="155">
        <f t="shared" si="88"/>
        <v>43147.999305555553</v>
      </c>
      <c r="D428" s="152">
        <f t="shared" si="78"/>
        <v>3.95</v>
      </c>
      <c r="E428" s="152"/>
      <c r="F428" s="152"/>
      <c r="G428" s="152"/>
      <c r="H428" s="152" t="e">
        <f t="shared" si="79"/>
        <v>#N/A</v>
      </c>
      <c r="I428" s="152"/>
      <c r="J428" s="152" t="e">
        <f t="shared" si="80"/>
        <v>#N/A</v>
      </c>
      <c r="K428" s="152"/>
      <c r="L428" s="152"/>
      <c r="M428" s="152"/>
      <c r="N428" s="152"/>
      <c r="O428" s="152"/>
      <c r="P428" s="152"/>
      <c r="Q428" s="152"/>
      <c r="R428" s="152"/>
      <c r="S428" s="152"/>
      <c r="T428" s="153" cm="1">
        <f t="array" ref="T428">MATCH(1,(TDU_Info!$C$5:$C$111=$T$6)*(TDU_Info!$B$5:$B$111&lt;=$B428),0)</f>
        <v>101</v>
      </c>
      <c r="U428" s="152">
        <f>100*(INDEX(TDU_Info!$E$5:$E$111,$T428)/T$11+INDEX(TDU_Info!$F$5:$F$111,$T428))</f>
        <v>3.8715999999999999</v>
      </c>
      <c r="V428" s="152">
        <v>2.5190000000000001</v>
      </c>
      <c r="W428" s="152">
        <v>3.8540000000000001</v>
      </c>
      <c r="X428" s="152">
        <v>3.8540000000000001</v>
      </c>
      <c r="Y428" s="152">
        <v>4.0720000000000001</v>
      </c>
      <c r="Z428" s="152">
        <v>2.5859999999999999</v>
      </c>
      <c r="AA428" s="152">
        <v>4.3680000000000003</v>
      </c>
      <c r="AB428" s="152">
        <v>2.968</v>
      </c>
      <c r="AC428" s="152">
        <v>4.1790000000000003</v>
      </c>
      <c r="AD428" s="152">
        <v>2.4590000000000001</v>
      </c>
      <c r="AE428" s="152">
        <v>4.0279999999999996</v>
      </c>
      <c r="AF428" s="152">
        <v>3.95</v>
      </c>
      <c r="AG428" s="152">
        <v>3.8980000000000001</v>
      </c>
      <c r="AH428" s="152">
        <v>2.4929999999999999</v>
      </c>
      <c r="AI428" s="152">
        <v>4.391</v>
      </c>
      <c r="AJ428" s="152">
        <v>3.2410000000000001</v>
      </c>
      <c r="AK428" s="152">
        <v>4.008</v>
      </c>
      <c r="AL428" s="152">
        <f t="shared" si="81"/>
        <v>2.472166010707419</v>
      </c>
      <c r="AM428" s="152">
        <f t="shared" si="82"/>
        <v>2.8237068388769755</v>
      </c>
      <c r="AN428" s="152">
        <v>3.6916767460571984</v>
      </c>
      <c r="AO428" s="152">
        <v>3.5718791439326179</v>
      </c>
      <c r="AP428" s="152">
        <f t="shared" si="89"/>
        <v>6.9983999999999993</v>
      </c>
      <c r="AQ428" s="152"/>
      <c r="AR428" s="152"/>
      <c r="AS428" s="153">
        <f t="shared" si="83"/>
        <v>47</v>
      </c>
      <c r="AT428" s="153">
        <f t="shared" si="84"/>
        <v>1</v>
      </c>
      <c r="AU428" s="153">
        <f t="shared" si="85"/>
        <v>0</v>
      </c>
      <c r="AV428" s="153">
        <f t="shared" si="86"/>
        <v>0</v>
      </c>
      <c r="BA428">
        <f t="shared" si="87"/>
        <v>16</v>
      </c>
    </row>
    <row r="429" spans="2:53" x14ac:dyDescent="0.25">
      <c r="B429" s="155">
        <f t="shared" si="90"/>
        <v>43148.999305555553</v>
      </c>
      <c r="C429" s="155">
        <f t="shared" si="88"/>
        <v>43148.999305555553</v>
      </c>
      <c r="D429" s="152">
        <f t="shared" si="78"/>
        <v>3.95</v>
      </c>
      <c r="E429" s="152"/>
      <c r="F429" s="152"/>
      <c r="G429" s="152"/>
      <c r="H429" s="152" t="e">
        <f t="shared" si="79"/>
        <v>#N/A</v>
      </c>
      <c r="I429" s="152"/>
      <c r="J429" s="152" t="e">
        <f t="shared" si="80"/>
        <v>#N/A</v>
      </c>
      <c r="K429" s="152"/>
      <c r="L429" s="152"/>
      <c r="M429" s="152"/>
      <c r="N429" s="152"/>
      <c r="O429" s="152"/>
      <c r="P429" s="152"/>
      <c r="Q429" s="152"/>
      <c r="R429" s="152"/>
      <c r="S429" s="152"/>
      <c r="T429" s="153" cm="1">
        <f t="array" ref="T429">MATCH(1,(TDU_Info!$C$5:$C$111=$T$6)*(TDU_Info!$B$5:$B$111&lt;=$B429),0)</f>
        <v>101</v>
      </c>
      <c r="U429" s="152">
        <f>100*(INDEX(TDU_Info!$E$5:$E$111,$T429)/T$11+INDEX(TDU_Info!$F$5:$F$111,$T429))</f>
        <v>3.8715999999999999</v>
      </c>
      <c r="V429" s="152">
        <v>2.5190000000000001</v>
      </c>
      <c r="W429" s="152">
        <v>3.8540000000000001</v>
      </c>
      <c r="X429" s="152">
        <v>3.8540000000000001</v>
      </c>
      <c r="Y429" s="152">
        <v>4.0720000000000001</v>
      </c>
      <c r="Z429" s="152">
        <v>2.5859999999999999</v>
      </c>
      <c r="AA429" s="152">
        <v>4.3680000000000003</v>
      </c>
      <c r="AB429" s="152">
        <v>2.968</v>
      </c>
      <c r="AC429" s="152">
        <v>4.1790000000000003</v>
      </c>
      <c r="AD429" s="152">
        <v>2.4590000000000001</v>
      </c>
      <c r="AE429" s="152">
        <v>4.0279999999999996</v>
      </c>
      <c r="AF429" s="152">
        <v>3.95</v>
      </c>
      <c r="AG429" s="152">
        <v>3.8980000000000001</v>
      </c>
      <c r="AH429" s="152">
        <v>2.4929999999999999</v>
      </c>
      <c r="AI429" s="152">
        <v>4.391</v>
      </c>
      <c r="AJ429" s="152">
        <v>3.2410000000000001</v>
      </c>
      <c r="AK429" s="152">
        <v>4.008</v>
      </c>
      <c r="AL429" s="152">
        <f t="shared" si="81"/>
        <v>2.472166010707419</v>
      </c>
      <c r="AM429" s="152">
        <f t="shared" si="82"/>
        <v>2.8237068388769755</v>
      </c>
      <c r="AN429" s="152">
        <v>3.6945665569989843</v>
      </c>
      <c r="AO429" s="152">
        <v>3.5799223976705563</v>
      </c>
      <c r="AP429" s="152">
        <f t="shared" si="89"/>
        <v>6.9983999999999993</v>
      </c>
      <c r="AQ429" s="152"/>
      <c r="AR429" s="152"/>
      <c r="AS429" s="153">
        <f t="shared" si="83"/>
        <v>48</v>
      </c>
      <c r="AT429" s="153">
        <f t="shared" si="84"/>
        <v>1</v>
      </c>
      <c r="AU429" s="153">
        <f t="shared" si="85"/>
        <v>0</v>
      </c>
      <c r="AV429" s="153">
        <f t="shared" si="86"/>
        <v>0</v>
      </c>
      <c r="BA429">
        <f t="shared" si="87"/>
        <v>17</v>
      </c>
    </row>
    <row r="430" spans="2:53" x14ac:dyDescent="0.25">
      <c r="B430" s="155">
        <f t="shared" si="90"/>
        <v>43149.999305555553</v>
      </c>
      <c r="C430" s="155">
        <f t="shared" si="88"/>
        <v>43149.999305555553</v>
      </c>
      <c r="D430" s="152">
        <f t="shared" si="78"/>
        <v>3.95</v>
      </c>
      <c r="E430" s="152"/>
      <c r="F430" s="152"/>
      <c r="G430" s="152"/>
      <c r="H430" s="152" t="e">
        <f t="shared" si="79"/>
        <v>#N/A</v>
      </c>
      <c r="I430" s="152"/>
      <c r="J430" s="152" t="e">
        <f t="shared" si="80"/>
        <v>#N/A</v>
      </c>
      <c r="K430" s="152"/>
      <c r="L430" s="152"/>
      <c r="M430" s="152"/>
      <c r="N430" s="152"/>
      <c r="O430" s="152"/>
      <c r="P430" s="152"/>
      <c r="Q430" s="152"/>
      <c r="R430" s="152"/>
      <c r="S430" s="152"/>
      <c r="T430" s="153" cm="1">
        <f t="array" ref="T430">MATCH(1,(TDU_Info!$C$5:$C$111=$T$6)*(TDU_Info!$B$5:$B$111&lt;=$B430),0)</f>
        <v>101</v>
      </c>
      <c r="U430" s="152">
        <f>100*(INDEX(TDU_Info!$E$5:$E$111,$T430)/T$11+INDEX(TDU_Info!$F$5:$F$111,$T430))</f>
        <v>3.8715999999999999</v>
      </c>
      <c r="V430" s="152">
        <v>2.5190000000000001</v>
      </c>
      <c r="W430" s="152">
        <v>3.8540000000000001</v>
      </c>
      <c r="X430" s="152">
        <v>3.8540000000000001</v>
      </c>
      <c r="Y430" s="152">
        <v>4.0720000000000001</v>
      </c>
      <c r="Z430" s="152">
        <v>2.5859999999999999</v>
      </c>
      <c r="AA430" s="152">
        <v>4.3680000000000003</v>
      </c>
      <c r="AB430" s="152">
        <v>2.968</v>
      </c>
      <c r="AC430" s="152">
        <v>4.1790000000000003</v>
      </c>
      <c r="AD430" s="152">
        <v>2.4590000000000001</v>
      </c>
      <c r="AE430" s="152">
        <v>4.0279999999999996</v>
      </c>
      <c r="AF430" s="152">
        <v>3.95</v>
      </c>
      <c r="AG430" s="152">
        <v>3.8980000000000001</v>
      </c>
      <c r="AH430" s="152">
        <v>2.4929999999999999</v>
      </c>
      <c r="AI430" s="152">
        <v>4.391</v>
      </c>
      <c r="AJ430" s="152">
        <v>3.2410000000000001</v>
      </c>
      <c r="AK430" s="152">
        <v>4.008</v>
      </c>
      <c r="AL430" s="152">
        <f t="shared" si="81"/>
        <v>2.472166010707419</v>
      </c>
      <c r="AM430" s="152">
        <f t="shared" si="82"/>
        <v>2.8237068388769755</v>
      </c>
      <c r="AN430" s="152">
        <v>3.6951840735350938</v>
      </c>
      <c r="AO430" s="152">
        <v>3.5786129915416423</v>
      </c>
      <c r="AP430" s="152">
        <f t="shared" si="89"/>
        <v>6.9983999999999993</v>
      </c>
      <c r="AQ430" s="152"/>
      <c r="AR430" s="152"/>
      <c r="AS430" s="153">
        <f t="shared" si="83"/>
        <v>49</v>
      </c>
      <c r="AT430" s="153">
        <f t="shared" si="84"/>
        <v>1</v>
      </c>
      <c r="AU430" s="153">
        <f t="shared" si="85"/>
        <v>0</v>
      </c>
      <c r="AV430" s="153">
        <f t="shared" si="86"/>
        <v>0</v>
      </c>
      <c r="BA430">
        <f t="shared" si="87"/>
        <v>18</v>
      </c>
    </row>
    <row r="431" spans="2:53" x14ac:dyDescent="0.25">
      <c r="B431" s="155">
        <f t="shared" si="90"/>
        <v>43150.999305555553</v>
      </c>
      <c r="C431" s="155">
        <f t="shared" si="88"/>
        <v>43150.999305555553</v>
      </c>
      <c r="D431" s="152">
        <f t="shared" si="78"/>
        <v>3.95</v>
      </c>
      <c r="E431" s="152"/>
      <c r="F431" s="152"/>
      <c r="G431" s="152"/>
      <c r="H431" s="152" t="e">
        <f t="shared" si="79"/>
        <v>#N/A</v>
      </c>
      <c r="I431" s="152"/>
      <c r="J431" s="152" t="e">
        <f t="shared" si="80"/>
        <v>#N/A</v>
      </c>
      <c r="K431" s="152"/>
      <c r="L431" s="152"/>
      <c r="M431" s="152"/>
      <c r="N431" s="152"/>
      <c r="O431" s="152"/>
      <c r="P431" s="152"/>
      <c r="Q431" s="152"/>
      <c r="R431" s="152"/>
      <c r="S431" s="152"/>
      <c r="T431" s="153" cm="1">
        <f t="array" ref="T431">MATCH(1,(TDU_Info!$C$5:$C$111=$T$6)*(TDU_Info!$B$5:$B$111&lt;=$B431),0)</f>
        <v>101</v>
      </c>
      <c r="U431" s="152">
        <f>100*(INDEX(TDU_Info!$E$5:$E$111,$T431)/T$11+INDEX(TDU_Info!$F$5:$F$111,$T431))</f>
        <v>3.8715999999999999</v>
      </c>
      <c r="V431" s="152">
        <v>2.5190000000000001</v>
      </c>
      <c r="W431" s="152">
        <v>3.8540000000000001</v>
      </c>
      <c r="X431" s="152">
        <v>3.8540000000000001</v>
      </c>
      <c r="Y431" s="152">
        <v>4.0720000000000001</v>
      </c>
      <c r="Z431" s="152">
        <v>2.5859999999999999</v>
      </c>
      <c r="AA431" s="152">
        <v>4.3680000000000003</v>
      </c>
      <c r="AB431" s="152">
        <v>2.968</v>
      </c>
      <c r="AC431" s="152">
        <v>4.1790000000000003</v>
      </c>
      <c r="AD431" s="152">
        <v>2.4590000000000001</v>
      </c>
      <c r="AE431" s="152">
        <v>4.0279999999999996</v>
      </c>
      <c r="AF431" s="152">
        <v>3.95</v>
      </c>
      <c r="AG431" s="152">
        <v>3.8980000000000001</v>
      </c>
      <c r="AH431" s="152">
        <v>2.4929999999999999</v>
      </c>
      <c r="AI431" s="152">
        <v>4.391</v>
      </c>
      <c r="AJ431" s="152">
        <v>3.2410000000000001</v>
      </c>
      <c r="AK431" s="152">
        <v>4.008</v>
      </c>
      <c r="AL431" s="152">
        <f t="shared" si="81"/>
        <v>2.472166010707419</v>
      </c>
      <c r="AM431" s="152">
        <f t="shared" si="82"/>
        <v>2.8237068388769755</v>
      </c>
      <c r="AN431" s="152">
        <v>3.6960467816305713</v>
      </c>
      <c r="AO431" s="152">
        <v>3.5772698007586583</v>
      </c>
      <c r="AP431" s="152">
        <f t="shared" si="89"/>
        <v>6.9983999999999993</v>
      </c>
      <c r="AQ431" s="152"/>
      <c r="AR431" s="152"/>
      <c r="AS431" s="153">
        <f t="shared" si="83"/>
        <v>50</v>
      </c>
      <c r="AT431" s="153">
        <f t="shared" si="84"/>
        <v>1</v>
      </c>
      <c r="AU431" s="153">
        <f t="shared" si="85"/>
        <v>0</v>
      </c>
      <c r="AV431" s="153">
        <f t="shared" si="86"/>
        <v>0</v>
      </c>
      <c r="BA431">
        <f t="shared" si="87"/>
        <v>19</v>
      </c>
    </row>
    <row r="432" spans="2:53" x14ac:dyDescent="0.25">
      <c r="B432" s="155">
        <f t="shared" si="90"/>
        <v>43151.999305555553</v>
      </c>
      <c r="C432" s="155">
        <f t="shared" si="88"/>
        <v>43151.999305555553</v>
      </c>
      <c r="D432" s="152">
        <f t="shared" si="78"/>
        <v>3.95</v>
      </c>
      <c r="E432" s="152"/>
      <c r="F432" s="152"/>
      <c r="G432" s="152"/>
      <c r="H432" s="152" t="e">
        <f t="shared" si="79"/>
        <v>#N/A</v>
      </c>
      <c r="I432" s="152"/>
      <c r="J432" s="152" t="e">
        <f t="shared" si="80"/>
        <v>#N/A</v>
      </c>
      <c r="K432" s="152"/>
      <c r="L432" s="152"/>
      <c r="M432" s="152"/>
      <c r="N432" s="152"/>
      <c r="O432" s="152"/>
      <c r="P432" s="152"/>
      <c r="Q432" s="152"/>
      <c r="R432" s="152"/>
      <c r="S432" s="152"/>
      <c r="T432" s="153" cm="1">
        <f t="array" ref="T432">MATCH(1,(TDU_Info!$C$5:$C$111=$T$6)*(TDU_Info!$B$5:$B$111&lt;=$B432),0)</f>
        <v>101</v>
      </c>
      <c r="U432" s="152">
        <f>100*(INDEX(TDU_Info!$E$5:$E$111,$T432)/T$11+INDEX(TDU_Info!$F$5:$F$111,$T432))</f>
        <v>3.8715999999999999</v>
      </c>
      <c r="V432" s="152">
        <v>2.5190000000000001</v>
      </c>
      <c r="W432" s="152">
        <v>3.8540000000000001</v>
      </c>
      <c r="X432" s="152">
        <v>3.8540000000000001</v>
      </c>
      <c r="Y432" s="152">
        <v>4.0720000000000001</v>
      </c>
      <c r="Z432" s="152">
        <v>2.5859999999999999</v>
      </c>
      <c r="AA432" s="152">
        <v>4.3680000000000003</v>
      </c>
      <c r="AB432" s="152">
        <v>2.968</v>
      </c>
      <c r="AC432" s="152">
        <v>4.1790000000000003</v>
      </c>
      <c r="AD432" s="152">
        <v>2.4590000000000001</v>
      </c>
      <c r="AE432" s="152">
        <v>4.0279999999999996</v>
      </c>
      <c r="AF432" s="152">
        <v>3.95</v>
      </c>
      <c r="AG432" s="152">
        <v>4.0140000000000002</v>
      </c>
      <c r="AH432" s="152">
        <v>2.4929999999999999</v>
      </c>
      <c r="AI432" s="152">
        <v>4.391</v>
      </c>
      <c r="AJ432" s="152">
        <v>3.2410000000000001</v>
      </c>
      <c r="AK432" s="152">
        <v>4.008</v>
      </c>
      <c r="AL432" s="152">
        <f t="shared" si="81"/>
        <v>2.472166010707419</v>
      </c>
      <c r="AM432" s="152">
        <f t="shared" si="82"/>
        <v>2.8237068388769755</v>
      </c>
      <c r="AN432" s="152">
        <v>3.6988483625333886</v>
      </c>
      <c r="AO432" s="152">
        <v>3.5869831064261488</v>
      </c>
      <c r="AP432" s="152">
        <f t="shared" si="89"/>
        <v>6.9983999999999993</v>
      </c>
      <c r="AQ432" s="152"/>
      <c r="AR432" s="152"/>
      <c r="AS432" s="153">
        <f t="shared" si="83"/>
        <v>51</v>
      </c>
      <c r="AT432" s="153">
        <f t="shared" si="84"/>
        <v>1</v>
      </c>
      <c r="AU432" s="153">
        <f t="shared" si="85"/>
        <v>0</v>
      </c>
      <c r="AV432" s="153">
        <f t="shared" si="86"/>
        <v>0</v>
      </c>
      <c r="BA432">
        <f t="shared" si="87"/>
        <v>20</v>
      </c>
    </row>
    <row r="433" spans="2:53" x14ac:dyDescent="0.25">
      <c r="B433" s="155">
        <f t="shared" si="90"/>
        <v>43152.999305555553</v>
      </c>
      <c r="C433" s="155">
        <f t="shared" si="88"/>
        <v>43152.999305555553</v>
      </c>
      <c r="D433" s="152">
        <f t="shared" si="78"/>
        <v>3.95</v>
      </c>
      <c r="E433" s="152"/>
      <c r="F433" s="152"/>
      <c r="G433" s="152"/>
      <c r="H433" s="152" t="e">
        <f t="shared" si="79"/>
        <v>#N/A</v>
      </c>
      <c r="I433" s="152"/>
      <c r="J433" s="152" t="e">
        <f t="shared" si="80"/>
        <v>#N/A</v>
      </c>
      <c r="K433" s="152"/>
      <c r="L433" s="152"/>
      <c r="M433" s="152"/>
      <c r="N433" s="152"/>
      <c r="O433" s="152"/>
      <c r="P433" s="152"/>
      <c r="Q433" s="152"/>
      <c r="R433" s="152"/>
      <c r="S433" s="152"/>
      <c r="T433" s="153" cm="1">
        <f t="array" ref="T433">MATCH(1,(TDU_Info!$C$5:$C$111=$T$6)*(TDU_Info!$B$5:$B$111&lt;=$B433),0)</f>
        <v>101</v>
      </c>
      <c r="U433" s="152">
        <f>100*(INDEX(TDU_Info!$E$5:$E$111,$T433)/T$11+INDEX(TDU_Info!$F$5:$F$111,$T433))</f>
        <v>3.8715999999999999</v>
      </c>
      <c r="V433" s="152">
        <v>2.5190000000000001</v>
      </c>
      <c r="W433" s="152">
        <v>3.8540000000000001</v>
      </c>
      <c r="X433" s="152">
        <v>3.95</v>
      </c>
      <c r="Y433" s="152">
        <v>4.0720000000000001</v>
      </c>
      <c r="Z433" s="152">
        <v>2.5859999999999999</v>
      </c>
      <c r="AA433" s="152">
        <v>4.3680000000000003</v>
      </c>
      <c r="AB433" s="152">
        <v>3.99</v>
      </c>
      <c r="AC433" s="152">
        <v>4.1790000000000003</v>
      </c>
      <c r="AD433" s="152">
        <v>2.4590000000000001</v>
      </c>
      <c r="AE433" s="152">
        <v>4.0279999999999996</v>
      </c>
      <c r="AF433" s="152">
        <v>3.95</v>
      </c>
      <c r="AG433" s="152">
        <v>4.0140000000000002</v>
      </c>
      <c r="AH433" s="152">
        <v>2.4929999999999999</v>
      </c>
      <c r="AI433" s="152">
        <v>4.391</v>
      </c>
      <c r="AJ433" s="152">
        <v>3.99</v>
      </c>
      <c r="AK433" s="152">
        <v>4.008</v>
      </c>
      <c r="AL433" s="152">
        <f t="shared" si="81"/>
        <v>2.472166010707419</v>
      </c>
      <c r="AM433" s="152">
        <f t="shared" si="82"/>
        <v>2.8237068388769755</v>
      </c>
      <c r="AN433" s="152">
        <v>3.699811505777463</v>
      </c>
      <c r="AO433" s="152">
        <v>3.5850537391076776</v>
      </c>
      <c r="AP433" s="152">
        <f t="shared" si="89"/>
        <v>6.9983999999999993</v>
      </c>
      <c r="AQ433" s="152"/>
      <c r="AR433" s="152"/>
      <c r="AS433" s="153">
        <f t="shared" si="83"/>
        <v>52</v>
      </c>
      <c r="AT433" s="153">
        <f t="shared" si="84"/>
        <v>1</v>
      </c>
      <c r="AU433" s="153">
        <f t="shared" si="85"/>
        <v>0</v>
      </c>
      <c r="AV433" s="153">
        <f t="shared" si="86"/>
        <v>0</v>
      </c>
      <c r="BA433">
        <f t="shared" si="87"/>
        <v>21</v>
      </c>
    </row>
    <row r="434" spans="2:53" x14ac:dyDescent="0.25">
      <c r="B434" s="155">
        <f t="shared" si="90"/>
        <v>43153.999305555553</v>
      </c>
      <c r="C434" s="155">
        <f t="shared" si="88"/>
        <v>43153.999305555553</v>
      </c>
      <c r="D434" s="152">
        <f t="shared" si="78"/>
        <v>3.95</v>
      </c>
      <c r="E434" s="152"/>
      <c r="F434" s="152"/>
      <c r="G434" s="152"/>
      <c r="H434" s="152" t="e">
        <f t="shared" si="79"/>
        <v>#N/A</v>
      </c>
      <c r="I434" s="152"/>
      <c r="J434" s="152" t="e">
        <f t="shared" si="80"/>
        <v>#N/A</v>
      </c>
      <c r="K434" s="152"/>
      <c r="L434" s="152"/>
      <c r="M434" s="152"/>
      <c r="N434" s="152"/>
      <c r="O434" s="152"/>
      <c r="P434" s="152"/>
      <c r="Q434" s="152"/>
      <c r="R434" s="152"/>
      <c r="S434" s="152"/>
      <c r="T434" s="153" cm="1">
        <f t="array" ref="T434">MATCH(1,(TDU_Info!$C$5:$C$111=$T$6)*(TDU_Info!$B$5:$B$111&lt;=$B434),0)</f>
        <v>101</v>
      </c>
      <c r="U434" s="152">
        <f>100*(INDEX(TDU_Info!$E$5:$E$111,$T434)/T$11+INDEX(TDU_Info!$F$5:$F$111,$T434))</f>
        <v>3.8715999999999999</v>
      </c>
      <c r="V434" s="152">
        <v>2.5190000000000001</v>
      </c>
      <c r="W434" s="152">
        <v>3.8540000000000001</v>
      </c>
      <c r="X434" s="152">
        <v>3.95</v>
      </c>
      <c r="Y434" s="152">
        <v>4.1870000000000003</v>
      </c>
      <c r="Z434" s="152">
        <v>2.5859999999999999</v>
      </c>
      <c r="AA434" s="152">
        <v>4.3680000000000003</v>
      </c>
      <c r="AB434" s="152">
        <v>3.3679999999999999</v>
      </c>
      <c r="AC434" s="152">
        <v>4.1870000000000003</v>
      </c>
      <c r="AD434" s="152">
        <v>2.4590000000000001</v>
      </c>
      <c r="AE434" s="152">
        <v>4.0279999999999996</v>
      </c>
      <c r="AF434" s="152">
        <v>3.95</v>
      </c>
      <c r="AG434" s="152">
        <v>4.0140000000000002</v>
      </c>
      <c r="AH434" s="152">
        <v>2.4929999999999999</v>
      </c>
      <c r="AI434" s="152">
        <v>4.641</v>
      </c>
      <c r="AJ434" s="152">
        <v>3.641</v>
      </c>
      <c r="AK434" s="152">
        <v>4.008</v>
      </c>
      <c r="AL434" s="152">
        <f t="shared" si="81"/>
        <v>2.472166010707419</v>
      </c>
      <c r="AM434" s="152">
        <f t="shared" si="82"/>
        <v>2.8237068388769755</v>
      </c>
      <c r="AN434" s="152">
        <v>3.6942455148464086</v>
      </c>
      <c r="AO434" s="152">
        <v>3.571917725651947</v>
      </c>
      <c r="AP434" s="152">
        <f t="shared" si="89"/>
        <v>6.9983999999999993</v>
      </c>
      <c r="AQ434" s="152"/>
      <c r="AR434" s="152"/>
      <c r="AS434" s="153">
        <f t="shared" si="83"/>
        <v>53</v>
      </c>
      <c r="AT434" s="153">
        <f t="shared" si="84"/>
        <v>1</v>
      </c>
      <c r="AU434" s="153">
        <f t="shared" si="85"/>
        <v>0</v>
      </c>
      <c r="AV434" s="153">
        <f t="shared" si="86"/>
        <v>0</v>
      </c>
      <c r="BA434">
        <f t="shared" si="87"/>
        <v>22</v>
      </c>
    </row>
    <row r="435" spans="2:53" x14ac:dyDescent="0.25">
      <c r="B435" s="155">
        <f t="shared" si="90"/>
        <v>43154.999305555553</v>
      </c>
      <c r="C435" s="155">
        <f t="shared" si="88"/>
        <v>43154.999305555553</v>
      </c>
      <c r="D435" s="152">
        <f t="shared" si="78"/>
        <v>3.95</v>
      </c>
      <c r="E435" s="152"/>
      <c r="F435" s="152"/>
      <c r="G435" s="152"/>
      <c r="H435" s="152" t="e">
        <f t="shared" si="79"/>
        <v>#N/A</v>
      </c>
      <c r="I435" s="152"/>
      <c r="J435" s="152" t="e">
        <f t="shared" si="80"/>
        <v>#N/A</v>
      </c>
      <c r="K435" s="152"/>
      <c r="L435" s="152"/>
      <c r="M435" s="152"/>
      <c r="N435" s="152"/>
      <c r="O435" s="152"/>
      <c r="P435" s="152"/>
      <c r="Q435" s="152"/>
      <c r="R435" s="152"/>
      <c r="S435" s="152"/>
      <c r="T435" s="153" cm="1">
        <f t="array" ref="T435">MATCH(1,(TDU_Info!$C$5:$C$111=$T$6)*(TDU_Info!$B$5:$B$111&lt;=$B435),0)</f>
        <v>101</v>
      </c>
      <c r="U435" s="152">
        <f>100*(INDEX(TDU_Info!$E$5:$E$111,$T435)/T$11+INDEX(TDU_Info!$F$5:$F$111,$T435))</f>
        <v>3.8715999999999999</v>
      </c>
      <c r="V435" s="152">
        <v>2.5190000000000001</v>
      </c>
      <c r="W435" s="152">
        <v>3.8540000000000001</v>
      </c>
      <c r="X435" s="152">
        <v>3.95</v>
      </c>
      <c r="Y435" s="152">
        <v>4.1870000000000003</v>
      </c>
      <c r="Z435" s="152">
        <v>2.5859999999999999</v>
      </c>
      <c r="AA435" s="152">
        <v>4.3680000000000003</v>
      </c>
      <c r="AB435" s="152">
        <v>3.3679999999999999</v>
      </c>
      <c r="AC435" s="152">
        <v>4.1870000000000003</v>
      </c>
      <c r="AD435" s="152">
        <v>2.4590000000000001</v>
      </c>
      <c r="AE435" s="152">
        <v>4.0279999999999996</v>
      </c>
      <c r="AF435" s="152">
        <v>3.95</v>
      </c>
      <c r="AG435" s="152">
        <v>4.0140000000000002</v>
      </c>
      <c r="AH435" s="152">
        <v>2.4929999999999999</v>
      </c>
      <c r="AI435" s="152">
        <v>4.641</v>
      </c>
      <c r="AJ435" s="152">
        <v>3.641</v>
      </c>
      <c r="AK435" s="152">
        <v>4.008</v>
      </c>
      <c r="AL435" s="152">
        <f t="shared" si="81"/>
        <v>2.472166010707419</v>
      </c>
      <c r="AM435" s="152">
        <f t="shared" si="82"/>
        <v>2.8237068388769755</v>
      </c>
      <c r="AN435" s="152">
        <v>3.6929397846977019</v>
      </c>
      <c r="AO435" s="152">
        <v>3.5697806284356628</v>
      </c>
      <c r="AP435" s="152">
        <f t="shared" si="89"/>
        <v>6.9983999999999993</v>
      </c>
      <c r="AQ435" s="152"/>
      <c r="AR435" s="152"/>
      <c r="AS435" s="153">
        <f t="shared" si="83"/>
        <v>54</v>
      </c>
      <c r="AT435" s="153">
        <f t="shared" si="84"/>
        <v>1</v>
      </c>
      <c r="AU435" s="153">
        <f t="shared" si="85"/>
        <v>0</v>
      </c>
      <c r="AV435" s="153">
        <f t="shared" si="86"/>
        <v>0</v>
      </c>
      <c r="BA435">
        <f t="shared" si="87"/>
        <v>23</v>
      </c>
    </row>
    <row r="436" spans="2:53" x14ac:dyDescent="0.25">
      <c r="B436" s="155">
        <f t="shared" si="90"/>
        <v>43155.999305555553</v>
      </c>
      <c r="C436" s="155">
        <f t="shared" si="88"/>
        <v>43155.999305555553</v>
      </c>
      <c r="D436" s="152">
        <f t="shared" si="78"/>
        <v>3.95</v>
      </c>
      <c r="E436" s="152"/>
      <c r="F436" s="152"/>
      <c r="G436" s="152"/>
      <c r="H436" s="152" t="e">
        <f t="shared" si="79"/>
        <v>#N/A</v>
      </c>
      <c r="I436" s="152"/>
      <c r="J436" s="152" t="e">
        <f t="shared" si="80"/>
        <v>#N/A</v>
      </c>
      <c r="K436" s="152"/>
      <c r="L436" s="152"/>
      <c r="M436" s="152"/>
      <c r="N436" s="152"/>
      <c r="O436" s="152"/>
      <c r="P436" s="152"/>
      <c r="Q436" s="152"/>
      <c r="R436" s="152"/>
      <c r="S436" s="152"/>
      <c r="T436" s="153" cm="1">
        <f t="array" ref="T436">MATCH(1,(TDU_Info!$C$5:$C$111=$T$6)*(TDU_Info!$B$5:$B$111&lt;=$B436),0)</f>
        <v>101</v>
      </c>
      <c r="U436" s="152">
        <f>100*(INDEX(TDU_Info!$E$5:$E$111,$T436)/T$11+INDEX(TDU_Info!$F$5:$F$111,$T436))</f>
        <v>3.8715999999999999</v>
      </c>
      <c r="V436" s="152">
        <v>2.5190000000000001</v>
      </c>
      <c r="W436" s="152">
        <v>3.8540000000000001</v>
      </c>
      <c r="X436" s="152">
        <v>3.95</v>
      </c>
      <c r="Y436" s="152">
        <v>4.1870000000000003</v>
      </c>
      <c r="Z436" s="152">
        <v>2.5859999999999999</v>
      </c>
      <c r="AA436" s="152">
        <v>4.3680000000000003</v>
      </c>
      <c r="AB436" s="152">
        <v>3.3679999999999999</v>
      </c>
      <c r="AC436" s="152">
        <v>4.1870000000000003</v>
      </c>
      <c r="AD436" s="152">
        <v>2.4590000000000001</v>
      </c>
      <c r="AE436" s="152">
        <v>4.0279999999999996</v>
      </c>
      <c r="AF436" s="152">
        <v>3.95</v>
      </c>
      <c r="AG436" s="152">
        <v>4.0140000000000002</v>
      </c>
      <c r="AH436" s="152">
        <v>2.4929999999999999</v>
      </c>
      <c r="AI436" s="152">
        <v>4.641</v>
      </c>
      <c r="AJ436" s="152">
        <v>3.641</v>
      </c>
      <c r="AK436" s="152">
        <v>4.008</v>
      </c>
      <c r="AL436" s="152">
        <f t="shared" si="81"/>
        <v>2.472166010707419</v>
      </c>
      <c r="AM436" s="152">
        <f t="shared" si="82"/>
        <v>2.8237068388769755</v>
      </c>
      <c r="AN436" s="152">
        <v>3.690401153753204</v>
      </c>
      <c r="AO436" s="152">
        <v>3.5657870929905329</v>
      </c>
      <c r="AP436" s="152">
        <f t="shared" si="89"/>
        <v>6.9983999999999993</v>
      </c>
      <c r="AQ436" s="152"/>
      <c r="AR436" s="152"/>
      <c r="AS436" s="153">
        <f t="shared" si="83"/>
        <v>55</v>
      </c>
      <c r="AT436" s="153">
        <f t="shared" si="84"/>
        <v>1</v>
      </c>
      <c r="AU436" s="153">
        <f t="shared" si="85"/>
        <v>0</v>
      </c>
      <c r="AV436" s="153">
        <f t="shared" si="86"/>
        <v>0</v>
      </c>
      <c r="BA436">
        <f t="shared" si="87"/>
        <v>24</v>
      </c>
    </row>
    <row r="437" spans="2:53" x14ac:dyDescent="0.25">
      <c r="B437" s="155">
        <f t="shared" si="90"/>
        <v>43156.999305555553</v>
      </c>
      <c r="C437" s="155">
        <f t="shared" si="88"/>
        <v>43156.999305555553</v>
      </c>
      <c r="D437" s="152">
        <f t="shared" si="78"/>
        <v>3.95</v>
      </c>
      <c r="E437" s="152"/>
      <c r="F437" s="152"/>
      <c r="G437" s="152"/>
      <c r="H437" s="152" t="e">
        <f t="shared" si="79"/>
        <v>#N/A</v>
      </c>
      <c r="I437" s="152"/>
      <c r="J437" s="152" t="e">
        <f t="shared" si="80"/>
        <v>#N/A</v>
      </c>
      <c r="K437" s="152"/>
      <c r="L437" s="152"/>
      <c r="M437" s="152"/>
      <c r="N437" s="152"/>
      <c r="O437" s="152"/>
      <c r="P437" s="152"/>
      <c r="Q437" s="152"/>
      <c r="R437" s="152"/>
      <c r="S437" s="152"/>
      <c r="T437" s="153" cm="1">
        <f t="array" ref="T437">MATCH(1,(TDU_Info!$C$5:$C$111=$T$6)*(TDU_Info!$B$5:$B$111&lt;=$B437),0)</f>
        <v>101</v>
      </c>
      <c r="U437" s="152">
        <f>100*(INDEX(TDU_Info!$E$5:$E$111,$T437)/T$11+INDEX(TDU_Info!$F$5:$F$111,$T437))</f>
        <v>3.8715999999999999</v>
      </c>
      <c r="V437" s="152">
        <v>2.5190000000000001</v>
      </c>
      <c r="W437" s="152">
        <v>3.8540000000000001</v>
      </c>
      <c r="X437" s="152">
        <v>3.95</v>
      </c>
      <c r="Y437" s="152">
        <v>4.1870000000000003</v>
      </c>
      <c r="Z437" s="152">
        <v>2.5859999999999999</v>
      </c>
      <c r="AA437" s="152">
        <v>4.3680000000000003</v>
      </c>
      <c r="AB437" s="152">
        <v>3.3679999999999999</v>
      </c>
      <c r="AC437" s="152">
        <v>4.1870000000000003</v>
      </c>
      <c r="AD437" s="152">
        <v>2.4590000000000001</v>
      </c>
      <c r="AE437" s="152">
        <v>4.0279999999999996</v>
      </c>
      <c r="AF437" s="152">
        <v>3.95</v>
      </c>
      <c r="AG437" s="152">
        <v>4.0140000000000002</v>
      </c>
      <c r="AH437" s="152">
        <v>2.4929999999999999</v>
      </c>
      <c r="AI437" s="152">
        <v>4.641</v>
      </c>
      <c r="AJ437" s="152">
        <v>3.641</v>
      </c>
      <c r="AK437" s="152">
        <v>4.008</v>
      </c>
      <c r="AL437" s="152">
        <f t="shared" si="81"/>
        <v>2.472166010707419</v>
      </c>
      <c r="AM437" s="152">
        <f t="shared" si="82"/>
        <v>2.8237068388769755</v>
      </c>
      <c r="AN437" s="152">
        <v>3.6911070252227307</v>
      </c>
      <c r="AO437" s="152">
        <v>3.5651769690108104</v>
      </c>
      <c r="AP437" s="152">
        <f t="shared" si="89"/>
        <v>6.9983999999999993</v>
      </c>
      <c r="AQ437" s="152"/>
      <c r="AR437" s="152"/>
      <c r="AS437" s="153">
        <f t="shared" si="83"/>
        <v>56</v>
      </c>
      <c r="AT437" s="153">
        <f t="shared" si="84"/>
        <v>1</v>
      </c>
      <c r="AU437" s="153">
        <f t="shared" si="85"/>
        <v>0</v>
      </c>
      <c r="AV437" s="153">
        <f t="shared" si="86"/>
        <v>0</v>
      </c>
      <c r="BA437">
        <f t="shared" si="87"/>
        <v>25</v>
      </c>
    </row>
    <row r="438" spans="2:53" x14ac:dyDescent="0.25">
      <c r="B438" s="155">
        <f t="shared" si="90"/>
        <v>43157.999305555553</v>
      </c>
      <c r="C438" s="155">
        <f t="shared" si="88"/>
        <v>43157.999305555553</v>
      </c>
      <c r="D438" s="152">
        <f t="shared" si="78"/>
        <v>3.95</v>
      </c>
      <c r="E438" s="152"/>
      <c r="F438" s="152"/>
      <c r="G438" s="152"/>
      <c r="H438" s="152" t="e">
        <f t="shared" si="79"/>
        <v>#N/A</v>
      </c>
      <c r="I438" s="152"/>
      <c r="J438" s="152" t="e">
        <f t="shared" si="80"/>
        <v>#N/A</v>
      </c>
      <c r="K438" s="152"/>
      <c r="L438" s="152"/>
      <c r="M438" s="152"/>
      <c r="N438" s="152"/>
      <c r="O438" s="152"/>
      <c r="P438" s="152"/>
      <c r="Q438" s="152"/>
      <c r="R438" s="152"/>
      <c r="S438" s="152"/>
      <c r="T438" s="153" cm="1">
        <f t="array" ref="T438">MATCH(1,(TDU_Info!$C$5:$C$111=$T$6)*(TDU_Info!$B$5:$B$111&lt;=$B438),0)</f>
        <v>101</v>
      </c>
      <c r="U438" s="152">
        <f>100*(INDEX(TDU_Info!$E$5:$E$111,$T438)/T$11+INDEX(TDU_Info!$F$5:$F$111,$T438))</f>
        <v>3.8715999999999999</v>
      </c>
      <c r="V438" s="152">
        <v>2.5190000000000001</v>
      </c>
      <c r="W438" s="152">
        <v>3.8540000000000001</v>
      </c>
      <c r="X438" s="152">
        <v>3.95</v>
      </c>
      <c r="Y438" s="152">
        <v>4.1870000000000003</v>
      </c>
      <c r="Z438" s="152">
        <v>2.5859999999999999</v>
      </c>
      <c r="AA438" s="152">
        <v>4.3680000000000003</v>
      </c>
      <c r="AB438" s="152">
        <v>3.3679999999999999</v>
      </c>
      <c r="AC438" s="152">
        <v>4.1870000000000003</v>
      </c>
      <c r="AD438" s="152">
        <v>2.4590000000000001</v>
      </c>
      <c r="AE438" s="152">
        <v>4.0279999999999996</v>
      </c>
      <c r="AF438" s="152">
        <v>3.95</v>
      </c>
      <c r="AG438" s="152">
        <v>4.0140000000000002</v>
      </c>
      <c r="AH438" s="152">
        <v>2.4929999999999999</v>
      </c>
      <c r="AI438" s="152">
        <v>4.641</v>
      </c>
      <c r="AJ438" s="152">
        <v>3.641</v>
      </c>
      <c r="AK438" s="152">
        <v>4.008</v>
      </c>
      <c r="AL438" s="152">
        <f t="shared" si="81"/>
        <v>2.472166010707419</v>
      </c>
      <c r="AM438" s="152">
        <f t="shared" si="82"/>
        <v>2.8237068388769755</v>
      </c>
      <c r="AN438" s="152">
        <v>3.6910646766008686</v>
      </c>
      <c r="AO438" s="152">
        <v>3.5643298062412696</v>
      </c>
      <c r="AP438" s="152">
        <f t="shared" si="89"/>
        <v>6.9983999999999993</v>
      </c>
      <c r="AQ438" s="152"/>
      <c r="AR438" s="152"/>
      <c r="AS438" s="153">
        <f t="shared" si="83"/>
        <v>57</v>
      </c>
      <c r="AT438" s="153">
        <f t="shared" si="84"/>
        <v>1</v>
      </c>
      <c r="AU438" s="153">
        <f t="shared" si="85"/>
        <v>0</v>
      </c>
      <c r="AV438" s="153">
        <f t="shared" si="86"/>
        <v>0</v>
      </c>
      <c r="BA438">
        <f t="shared" si="87"/>
        <v>26</v>
      </c>
    </row>
    <row r="439" spans="2:53" x14ac:dyDescent="0.25">
      <c r="B439" s="155">
        <f t="shared" si="90"/>
        <v>43158.999305555553</v>
      </c>
      <c r="C439" s="155">
        <f t="shared" si="88"/>
        <v>43158.999305555553</v>
      </c>
      <c r="D439" s="152">
        <f t="shared" si="78"/>
        <v>3.95</v>
      </c>
      <c r="E439" s="152"/>
      <c r="F439" s="152"/>
      <c r="G439" s="152"/>
      <c r="H439" s="152" t="e">
        <f t="shared" si="79"/>
        <v>#N/A</v>
      </c>
      <c r="I439" s="152"/>
      <c r="J439" s="152" t="e">
        <f t="shared" si="80"/>
        <v>#N/A</v>
      </c>
      <c r="K439" s="152"/>
      <c r="L439" s="152"/>
      <c r="M439" s="152"/>
      <c r="N439" s="152"/>
      <c r="O439" s="152"/>
      <c r="P439" s="152"/>
      <c r="Q439" s="152"/>
      <c r="R439" s="152"/>
      <c r="S439" s="152"/>
      <c r="T439" s="153" cm="1">
        <f t="array" ref="T439">MATCH(1,(TDU_Info!$C$5:$C$111=$T$6)*(TDU_Info!$B$5:$B$111&lt;=$B439),0)</f>
        <v>101</v>
      </c>
      <c r="U439" s="152">
        <f>100*(INDEX(TDU_Info!$E$5:$E$111,$T439)/T$11+INDEX(TDU_Info!$F$5:$F$111,$T439))</f>
        <v>3.8715999999999999</v>
      </c>
      <c r="V439" s="152">
        <v>2.5190000000000001</v>
      </c>
      <c r="W439" s="152">
        <v>3.8540000000000001</v>
      </c>
      <c r="X439" s="152">
        <v>3.95</v>
      </c>
      <c r="Y439" s="152">
        <v>4.1870000000000003</v>
      </c>
      <c r="Z439" s="152">
        <v>2.5859999999999999</v>
      </c>
      <c r="AA439" s="152">
        <v>4.3680000000000003</v>
      </c>
      <c r="AB439" s="152">
        <v>3.3679999999999999</v>
      </c>
      <c r="AC439" s="152">
        <v>4.1870000000000003</v>
      </c>
      <c r="AD439" s="152">
        <v>2.4590000000000001</v>
      </c>
      <c r="AE439" s="152">
        <v>4.0279999999999996</v>
      </c>
      <c r="AF439" s="152">
        <v>3.95</v>
      </c>
      <c r="AG439" s="152">
        <v>4.0140000000000002</v>
      </c>
      <c r="AH439" s="152">
        <v>2.4929999999999999</v>
      </c>
      <c r="AI439" s="152">
        <v>4.641</v>
      </c>
      <c r="AJ439" s="152">
        <v>3.641</v>
      </c>
      <c r="AK439" s="152">
        <v>4.0140000000000002</v>
      </c>
      <c r="AL439" s="152">
        <f t="shared" si="81"/>
        <v>2.472166010707419</v>
      </c>
      <c r="AM439" s="152">
        <f t="shared" si="82"/>
        <v>2.8237068388769755</v>
      </c>
      <c r="AN439" s="152">
        <v>3.691388788960833</v>
      </c>
      <c r="AO439" s="152">
        <v>3.564551802976438</v>
      </c>
      <c r="AP439" s="152">
        <f t="shared" si="89"/>
        <v>6.9983999999999993</v>
      </c>
      <c r="AQ439" s="152"/>
      <c r="AR439" s="152"/>
      <c r="AS439" s="153">
        <f t="shared" si="83"/>
        <v>58</v>
      </c>
      <c r="AT439" s="153">
        <f t="shared" si="84"/>
        <v>1</v>
      </c>
      <c r="AU439" s="153">
        <f t="shared" si="85"/>
        <v>0</v>
      </c>
      <c r="AV439" s="153">
        <f t="shared" si="86"/>
        <v>0</v>
      </c>
      <c r="BA439">
        <f t="shared" si="87"/>
        <v>27</v>
      </c>
    </row>
    <row r="440" spans="2:53" x14ac:dyDescent="0.25">
      <c r="B440" s="155">
        <f t="shared" si="90"/>
        <v>43159.999305555553</v>
      </c>
      <c r="C440" s="155">
        <f t="shared" si="88"/>
        <v>43159.999305555553</v>
      </c>
      <c r="D440" s="152">
        <f t="shared" si="78"/>
        <v>3.95</v>
      </c>
      <c r="E440" s="152"/>
      <c r="F440" s="152"/>
      <c r="G440" s="152"/>
      <c r="H440" s="152" t="e">
        <f t="shared" si="79"/>
        <v>#N/A</v>
      </c>
      <c r="I440" s="152"/>
      <c r="J440" s="152" t="e">
        <f t="shared" si="80"/>
        <v>#N/A</v>
      </c>
      <c r="K440" s="152"/>
      <c r="L440" s="152"/>
      <c r="M440" s="152"/>
      <c r="N440" s="152"/>
      <c r="O440" s="152"/>
      <c r="P440" s="152"/>
      <c r="Q440" s="152"/>
      <c r="R440" s="152"/>
      <c r="S440" s="152"/>
      <c r="T440" s="153" cm="1">
        <f t="array" ref="T440">MATCH(1,(TDU_Info!$C$5:$C$111=$T$6)*(TDU_Info!$B$5:$B$111&lt;=$B440),0)</f>
        <v>101</v>
      </c>
      <c r="U440" s="152">
        <f>100*(INDEX(TDU_Info!$E$5:$E$111,$T440)/T$11+INDEX(TDU_Info!$F$5:$F$111,$T440))</f>
        <v>3.8715999999999999</v>
      </c>
      <c r="V440" s="152">
        <v>2.5190000000000001</v>
      </c>
      <c r="W440" s="152">
        <v>3.8540000000000001</v>
      </c>
      <c r="X440" s="152">
        <v>3.95</v>
      </c>
      <c r="Y440" s="152">
        <v>4.1870000000000003</v>
      </c>
      <c r="Z440" s="152">
        <v>2.5859999999999999</v>
      </c>
      <c r="AA440" s="152">
        <v>4.3680000000000003</v>
      </c>
      <c r="AB440" s="152">
        <v>3.3679999999999999</v>
      </c>
      <c r="AC440" s="152">
        <v>4.1870000000000003</v>
      </c>
      <c r="AD440" s="152">
        <v>2.4590000000000001</v>
      </c>
      <c r="AE440" s="152">
        <v>4.0279999999999996</v>
      </c>
      <c r="AF440" s="152">
        <v>3.95</v>
      </c>
      <c r="AG440" s="152">
        <v>4.0140000000000002</v>
      </c>
      <c r="AH440" s="152">
        <v>2.4929999999999999</v>
      </c>
      <c r="AI440" s="152">
        <v>4.641</v>
      </c>
      <c r="AJ440" s="152">
        <v>3.641</v>
      </c>
      <c r="AK440" s="152">
        <v>4.0140000000000002</v>
      </c>
      <c r="AL440" s="152">
        <f t="shared" si="81"/>
        <v>2.472166010707419</v>
      </c>
      <c r="AM440" s="152">
        <f t="shared" si="82"/>
        <v>2.8237068388769755</v>
      </c>
      <c r="AN440" s="152">
        <v>3.6940698980648583</v>
      </c>
      <c r="AO440" s="152">
        <v>3.5677150169356797</v>
      </c>
      <c r="AP440" s="152">
        <f t="shared" si="89"/>
        <v>6.9983999999999993</v>
      </c>
      <c r="AQ440" s="152"/>
      <c r="AR440" s="152"/>
      <c r="AS440" s="153">
        <f t="shared" si="83"/>
        <v>59</v>
      </c>
      <c r="AT440" s="153">
        <f t="shared" si="84"/>
        <v>1</v>
      </c>
      <c r="AU440" s="153">
        <f t="shared" si="85"/>
        <v>0</v>
      </c>
      <c r="AV440" s="153">
        <f t="shared" si="86"/>
        <v>0</v>
      </c>
      <c r="BA440">
        <f t="shared" si="87"/>
        <v>28</v>
      </c>
    </row>
    <row r="441" spans="2:53" x14ac:dyDescent="0.25">
      <c r="B441" s="155">
        <f t="shared" si="90"/>
        <v>43160.999305555553</v>
      </c>
      <c r="C441" s="155">
        <f t="shared" si="88"/>
        <v>43160.999305555553</v>
      </c>
      <c r="D441" s="152">
        <f t="shared" si="78"/>
        <v>3.95</v>
      </c>
      <c r="E441" s="152"/>
      <c r="F441" s="152"/>
      <c r="G441" s="152"/>
      <c r="H441" s="152" t="e">
        <f t="shared" si="79"/>
        <v>#N/A</v>
      </c>
      <c r="I441" s="152"/>
      <c r="J441" s="152" t="e">
        <f t="shared" si="80"/>
        <v>#N/A</v>
      </c>
      <c r="K441" s="152"/>
      <c r="L441" s="152"/>
      <c r="M441" s="152"/>
      <c r="N441" s="152"/>
      <c r="O441" s="152"/>
      <c r="P441" s="152"/>
      <c r="Q441" s="152"/>
      <c r="R441" s="152"/>
      <c r="S441" s="152"/>
      <c r="T441" s="153" cm="1">
        <f t="array" ref="T441">MATCH(1,(TDU_Info!$C$5:$C$111=$T$6)*(TDU_Info!$B$5:$B$111&lt;=$B441),0)</f>
        <v>100</v>
      </c>
      <c r="U441" s="152">
        <f>100*(INDEX(TDU_Info!$E$5:$E$111,$T441)/T$11+INDEX(TDU_Info!$F$5:$F$111,$T441))</f>
        <v>3.6301000000000001</v>
      </c>
      <c r="V441" s="152">
        <v>2.7189999999999999</v>
      </c>
      <c r="W441" s="152">
        <v>4.0949999999999998</v>
      </c>
      <c r="X441" s="152">
        <v>3.95</v>
      </c>
      <c r="Y441" s="152">
        <v>4.1870000000000003</v>
      </c>
      <c r="Z441" s="152">
        <v>3.0859999999999999</v>
      </c>
      <c r="AA441" s="152">
        <v>4.8419999999999996</v>
      </c>
      <c r="AB441" s="152">
        <v>3.8420000000000001</v>
      </c>
      <c r="AC441" s="152">
        <v>4.1870000000000003</v>
      </c>
      <c r="AD441" s="152">
        <v>2.6589999999999998</v>
      </c>
      <c r="AE441" s="152">
        <v>4.2699999999999996</v>
      </c>
      <c r="AF441" s="152">
        <v>3.95</v>
      </c>
      <c r="AG441" s="152">
        <v>4.0140000000000002</v>
      </c>
      <c r="AH441" s="152">
        <v>2.9929999999999999</v>
      </c>
      <c r="AI441" s="152">
        <v>5.1150000000000002</v>
      </c>
      <c r="AJ441" s="152">
        <v>3.99</v>
      </c>
      <c r="AK441" s="152">
        <v>4.0140000000000002</v>
      </c>
      <c r="AL441" s="152" t="e">
        <f t="shared" si="81"/>
        <v>#N/A</v>
      </c>
      <c r="AM441" s="152" t="e">
        <f t="shared" si="82"/>
        <v>#N/A</v>
      </c>
      <c r="AN441" s="152">
        <v>3.6973103201725634</v>
      </c>
      <c r="AO441" s="152">
        <v>3.5712435183061406</v>
      </c>
      <c r="AP441" s="152" t="e">
        <f t="shared" si="89"/>
        <v>#N/A</v>
      </c>
      <c r="AQ441" s="152"/>
      <c r="AR441" s="152"/>
      <c r="AS441" s="153">
        <f t="shared" si="83"/>
        <v>60</v>
      </c>
      <c r="AT441" s="153">
        <f t="shared" si="84"/>
        <v>1</v>
      </c>
      <c r="AU441" s="153">
        <f t="shared" si="85"/>
        <v>0</v>
      </c>
      <c r="AV441" s="153">
        <f t="shared" si="86"/>
        <v>0</v>
      </c>
      <c r="BA441">
        <f t="shared" si="87"/>
        <v>1</v>
      </c>
    </row>
    <row r="442" spans="2:53" x14ac:dyDescent="0.25">
      <c r="B442" s="155">
        <f t="shared" si="90"/>
        <v>43161.999305555553</v>
      </c>
      <c r="C442" s="155">
        <f t="shared" si="88"/>
        <v>43161.999305555553</v>
      </c>
      <c r="D442" s="152">
        <f t="shared" si="78"/>
        <v>3.95</v>
      </c>
      <c r="E442" s="152"/>
      <c r="F442" s="152"/>
      <c r="G442" s="152"/>
      <c r="H442" s="152" t="e">
        <f t="shared" si="79"/>
        <v>#N/A</v>
      </c>
      <c r="I442" s="152"/>
      <c r="J442" s="152" t="e">
        <f t="shared" si="80"/>
        <v>#N/A</v>
      </c>
      <c r="K442" s="152"/>
      <c r="L442" s="152"/>
      <c r="M442" s="152"/>
      <c r="N442" s="152"/>
      <c r="O442" s="152"/>
      <c r="P442" s="152"/>
      <c r="Q442" s="152"/>
      <c r="R442" s="152"/>
      <c r="S442" s="152"/>
      <c r="T442" s="153" cm="1">
        <f t="array" ref="T442">MATCH(1,(TDU_Info!$C$5:$C$111=$T$6)*(TDU_Info!$B$5:$B$111&lt;=$B442),0)</f>
        <v>100</v>
      </c>
      <c r="U442" s="152">
        <f>100*(INDEX(TDU_Info!$E$5:$E$111,$T442)/T$11+INDEX(TDU_Info!$F$5:$F$111,$T442))</f>
        <v>3.6301000000000001</v>
      </c>
      <c r="V442" s="152">
        <v>2.7189999999999999</v>
      </c>
      <c r="W442" s="152">
        <v>4.0949999999999998</v>
      </c>
      <c r="X442" s="152">
        <v>3.95</v>
      </c>
      <c r="Y442" s="152">
        <v>4.6100000000000003</v>
      </c>
      <c r="Z442" s="152">
        <v>3.0859999999999999</v>
      </c>
      <c r="AA442" s="152">
        <v>4.8419999999999996</v>
      </c>
      <c r="AB442" s="152">
        <v>3.8420000000000001</v>
      </c>
      <c r="AC442" s="152">
        <v>4.6100000000000003</v>
      </c>
      <c r="AD442" s="152">
        <v>2.6589999999999998</v>
      </c>
      <c r="AE442" s="152">
        <v>4.2699999999999996</v>
      </c>
      <c r="AF442" s="152">
        <v>3.95</v>
      </c>
      <c r="AG442" s="152">
        <v>4.5979999999999999</v>
      </c>
      <c r="AH442" s="152">
        <v>2.9929999999999999</v>
      </c>
      <c r="AI442" s="152">
        <v>5.1150000000000002</v>
      </c>
      <c r="AJ442" s="152">
        <v>3.99</v>
      </c>
      <c r="AK442" s="152">
        <v>4.6100000000000003</v>
      </c>
      <c r="AL442" s="152">
        <f t="shared" si="81"/>
        <v>2.0469873551672686</v>
      </c>
      <c r="AM442" s="152">
        <f t="shared" si="82"/>
        <v>1.9762905899239389</v>
      </c>
      <c r="AN442" s="152">
        <v>3.6997700805997984</v>
      </c>
      <c r="AO442" s="152">
        <v>3.5727477540619708</v>
      </c>
      <c r="AP442" s="152">
        <f t="shared" si="89"/>
        <v>7.7198999999999991</v>
      </c>
      <c r="AQ442" s="152"/>
      <c r="AR442" s="152"/>
      <c r="AS442" s="153">
        <f t="shared" si="83"/>
        <v>61</v>
      </c>
      <c r="AT442" s="153">
        <f t="shared" si="84"/>
        <v>1</v>
      </c>
      <c r="AU442" s="153">
        <f t="shared" si="85"/>
        <v>0</v>
      </c>
      <c r="AV442" s="153">
        <f t="shared" si="86"/>
        <v>0</v>
      </c>
      <c r="BA442">
        <f t="shared" si="87"/>
        <v>2</v>
      </c>
    </row>
    <row r="443" spans="2:53" x14ac:dyDescent="0.25">
      <c r="B443" s="155">
        <f t="shared" si="90"/>
        <v>43162.999305555553</v>
      </c>
      <c r="C443" s="155">
        <f t="shared" si="88"/>
        <v>43162.999305555553</v>
      </c>
      <c r="D443" s="152">
        <f t="shared" si="78"/>
        <v>3.95</v>
      </c>
      <c r="E443" s="152"/>
      <c r="F443" s="152"/>
      <c r="G443" s="152"/>
      <c r="H443" s="152" t="e">
        <f t="shared" si="79"/>
        <v>#N/A</v>
      </c>
      <c r="I443" s="152"/>
      <c r="J443" s="152" t="e">
        <f t="shared" si="80"/>
        <v>#N/A</v>
      </c>
      <c r="K443" s="152"/>
      <c r="L443" s="152"/>
      <c r="M443" s="152"/>
      <c r="N443" s="152"/>
      <c r="O443" s="152"/>
      <c r="P443" s="152"/>
      <c r="Q443" s="152"/>
      <c r="R443" s="152"/>
      <c r="S443" s="152"/>
      <c r="T443" s="153" cm="1">
        <f t="array" ref="T443">MATCH(1,(TDU_Info!$C$5:$C$111=$T$6)*(TDU_Info!$B$5:$B$111&lt;=$B443),0)</f>
        <v>100</v>
      </c>
      <c r="U443" s="152">
        <f>100*(INDEX(TDU_Info!$E$5:$E$111,$T443)/T$11+INDEX(TDU_Info!$F$5:$F$111,$T443))</f>
        <v>3.6301000000000001</v>
      </c>
      <c r="V443" s="152">
        <v>2.7189999999999999</v>
      </c>
      <c r="W443" s="152">
        <v>4.9649999999999999</v>
      </c>
      <c r="X443" s="152">
        <v>3.95</v>
      </c>
      <c r="Y443" s="152">
        <v>4.6100000000000003</v>
      </c>
      <c r="Z443" s="152">
        <v>3.0859999999999999</v>
      </c>
      <c r="AA443" s="152">
        <v>5.4390000000000001</v>
      </c>
      <c r="AB443" s="152">
        <v>3.8420000000000001</v>
      </c>
      <c r="AC443" s="152">
        <v>4.6100000000000003</v>
      </c>
      <c r="AD443" s="152">
        <v>2.6589999999999998</v>
      </c>
      <c r="AE443" s="152">
        <v>4.9729999999999999</v>
      </c>
      <c r="AF443" s="152">
        <v>3.95</v>
      </c>
      <c r="AG443" s="152">
        <v>4.5979999999999999</v>
      </c>
      <c r="AH443" s="152">
        <v>2.9929999999999999</v>
      </c>
      <c r="AI443" s="152">
        <v>5.45</v>
      </c>
      <c r="AJ443" s="152">
        <v>3.99</v>
      </c>
      <c r="AK443" s="152">
        <v>4.6100000000000003</v>
      </c>
      <c r="AL443" s="152">
        <f t="shared" si="81"/>
        <v>2.0469873551672686</v>
      </c>
      <c r="AM443" s="152">
        <f t="shared" si="82"/>
        <v>1.9762905899239389</v>
      </c>
      <c r="AN443" s="152">
        <v>3.7017911997255308</v>
      </c>
      <c r="AO443" s="152">
        <v>3.5737441722050325</v>
      </c>
      <c r="AP443" s="152">
        <f t="shared" si="89"/>
        <v>7.7198999999999991</v>
      </c>
      <c r="AQ443" s="152"/>
      <c r="AR443" s="152"/>
      <c r="AS443" s="153">
        <f t="shared" si="83"/>
        <v>62</v>
      </c>
      <c r="AT443" s="153">
        <f t="shared" si="84"/>
        <v>1</v>
      </c>
      <c r="AU443" s="153">
        <f t="shared" si="85"/>
        <v>0</v>
      </c>
      <c r="AV443" s="153">
        <f t="shared" si="86"/>
        <v>0</v>
      </c>
      <c r="BA443">
        <f t="shared" si="87"/>
        <v>3</v>
      </c>
    </row>
    <row r="444" spans="2:53" x14ac:dyDescent="0.25">
      <c r="B444" s="155">
        <f t="shared" si="90"/>
        <v>43163.999305555553</v>
      </c>
      <c r="C444" s="155">
        <f t="shared" si="88"/>
        <v>43163.999305555553</v>
      </c>
      <c r="D444" s="152">
        <f t="shared" si="78"/>
        <v>3.95</v>
      </c>
      <c r="E444" s="152"/>
      <c r="F444" s="152"/>
      <c r="G444" s="152"/>
      <c r="H444" s="152" t="e">
        <f t="shared" si="79"/>
        <v>#N/A</v>
      </c>
      <c r="I444" s="152"/>
      <c r="J444" s="152" t="e">
        <f t="shared" si="80"/>
        <v>#N/A</v>
      </c>
      <c r="K444" s="152"/>
      <c r="L444" s="152"/>
      <c r="M444" s="152"/>
      <c r="N444" s="152"/>
      <c r="O444" s="152"/>
      <c r="P444" s="152"/>
      <c r="Q444" s="152"/>
      <c r="R444" s="152"/>
      <c r="S444" s="152"/>
      <c r="T444" s="153" cm="1">
        <f t="array" ref="T444">MATCH(1,(TDU_Info!$C$5:$C$111=$T$6)*(TDU_Info!$B$5:$B$111&lt;=$B444),0)</f>
        <v>100</v>
      </c>
      <c r="U444" s="152">
        <f>100*(INDEX(TDU_Info!$E$5:$E$111,$T444)/T$11+INDEX(TDU_Info!$F$5:$F$111,$T444))</f>
        <v>3.6301000000000001</v>
      </c>
      <c r="V444" s="152">
        <v>2.7189999999999999</v>
      </c>
      <c r="W444" s="152">
        <v>4.9649999999999999</v>
      </c>
      <c r="X444" s="152">
        <v>3.95</v>
      </c>
      <c r="Y444" s="152">
        <v>4.6100000000000003</v>
      </c>
      <c r="Z444" s="152">
        <v>3.0859999999999999</v>
      </c>
      <c r="AA444" s="152">
        <v>5.4390000000000001</v>
      </c>
      <c r="AB444" s="152">
        <v>3.8420000000000001</v>
      </c>
      <c r="AC444" s="152">
        <v>4.6100000000000003</v>
      </c>
      <c r="AD444" s="152">
        <v>2.6589999999999998</v>
      </c>
      <c r="AE444" s="152">
        <v>4.9729999999999999</v>
      </c>
      <c r="AF444" s="152">
        <v>3.95</v>
      </c>
      <c r="AG444" s="152">
        <v>4.5979999999999999</v>
      </c>
      <c r="AH444" s="152">
        <v>2.9929999999999999</v>
      </c>
      <c r="AI444" s="152">
        <v>5.45</v>
      </c>
      <c r="AJ444" s="152">
        <v>3.99</v>
      </c>
      <c r="AK444" s="152">
        <v>4.6100000000000003</v>
      </c>
      <c r="AL444" s="152">
        <f t="shared" si="81"/>
        <v>2.0469873551672686</v>
      </c>
      <c r="AM444" s="152">
        <f t="shared" si="82"/>
        <v>1.9762905899239389</v>
      </c>
      <c r="AN444" s="152">
        <v>3.7033334362717265</v>
      </c>
      <c r="AO444" s="152">
        <v>3.5739341087885776</v>
      </c>
      <c r="AP444" s="152">
        <f t="shared" si="89"/>
        <v>7.7198999999999991</v>
      </c>
      <c r="AQ444" s="152"/>
      <c r="AR444" s="152"/>
      <c r="AS444" s="153">
        <f t="shared" si="83"/>
        <v>63</v>
      </c>
      <c r="AT444" s="153">
        <f t="shared" si="84"/>
        <v>1</v>
      </c>
      <c r="AU444" s="153">
        <f t="shared" si="85"/>
        <v>0</v>
      </c>
      <c r="AV444" s="153">
        <f t="shared" si="86"/>
        <v>0</v>
      </c>
      <c r="BA444">
        <f t="shared" si="87"/>
        <v>4</v>
      </c>
    </row>
    <row r="445" spans="2:53" x14ac:dyDescent="0.25">
      <c r="B445" s="155">
        <f t="shared" si="90"/>
        <v>43164.999305555553</v>
      </c>
      <c r="C445" s="155">
        <f t="shared" si="88"/>
        <v>43164.999305555553</v>
      </c>
      <c r="D445" s="152">
        <f t="shared" si="78"/>
        <v>3.95</v>
      </c>
      <c r="E445" s="152"/>
      <c r="F445" s="152"/>
      <c r="G445" s="152"/>
      <c r="H445" s="152" t="e">
        <f t="shared" si="79"/>
        <v>#N/A</v>
      </c>
      <c r="I445" s="152"/>
      <c r="J445" s="152" t="e">
        <f t="shared" si="80"/>
        <v>#N/A</v>
      </c>
      <c r="K445" s="152"/>
      <c r="L445" s="152"/>
      <c r="M445" s="152"/>
      <c r="N445" s="152"/>
      <c r="O445" s="152"/>
      <c r="P445" s="152"/>
      <c r="Q445" s="152"/>
      <c r="R445" s="152"/>
      <c r="S445" s="152"/>
      <c r="T445" s="153" cm="1">
        <f t="array" ref="T445">MATCH(1,(TDU_Info!$C$5:$C$111=$T$6)*(TDU_Info!$B$5:$B$111&lt;=$B445),0)</f>
        <v>100</v>
      </c>
      <c r="U445" s="152">
        <f>100*(INDEX(TDU_Info!$E$5:$E$111,$T445)/T$11+INDEX(TDU_Info!$F$5:$F$111,$T445))</f>
        <v>3.6301000000000001</v>
      </c>
      <c r="V445" s="152">
        <v>2.7189999999999999</v>
      </c>
      <c r="W445" s="152">
        <v>4.9649999999999999</v>
      </c>
      <c r="X445" s="152">
        <v>3.95</v>
      </c>
      <c r="Y445" s="152">
        <v>4.6100000000000003</v>
      </c>
      <c r="Z445" s="152">
        <v>3.0859999999999999</v>
      </c>
      <c r="AA445" s="152">
        <v>5.4390000000000001</v>
      </c>
      <c r="AB445" s="152">
        <v>3.8420000000000001</v>
      </c>
      <c r="AC445" s="152">
        <v>4.6100000000000003</v>
      </c>
      <c r="AD445" s="152">
        <v>2.6589999999999998</v>
      </c>
      <c r="AE445" s="152">
        <v>4.9729999999999999</v>
      </c>
      <c r="AF445" s="152">
        <v>3.95</v>
      </c>
      <c r="AG445" s="152">
        <v>4.6100000000000003</v>
      </c>
      <c r="AH445" s="152">
        <v>2.9929999999999999</v>
      </c>
      <c r="AI445" s="152">
        <v>5.45</v>
      </c>
      <c r="AJ445" s="152">
        <v>3.99</v>
      </c>
      <c r="AK445" s="152">
        <v>4.6100000000000003</v>
      </c>
      <c r="AL445" s="152">
        <f t="shared" si="81"/>
        <v>2.0469873551672686</v>
      </c>
      <c r="AM445" s="152">
        <f t="shared" si="82"/>
        <v>1.9762905899239389</v>
      </c>
      <c r="AN445" s="152">
        <v>3.7106274377948849</v>
      </c>
      <c r="AO445" s="152">
        <v>3.5819119593502604</v>
      </c>
      <c r="AP445" s="152">
        <f t="shared" si="89"/>
        <v>7.7198999999999991</v>
      </c>
      <c r="AQ445" s="152"/>
      <c r="AR445" s="152"/>
      <c r="AS445" s="153">
        <f t="shared" si="83"/>
        <v>64</v>
      </c>
      <c r="AT445" s="153">
        <f t="shared" si="84"/>
        <v>1</v>
      </c>
      <c r="AU445" s="153">
        <f t="shared" si="85"/>
        <v>0</v>
      </c>
      <c r="AV445" s="153">
        <f t="shared" si="86"/>
        <v>0</v>
      </c>
      <c r="BA445">
        <f t="shared" si="87"/>
        <v>5</v>
      </c>
    </row>
    <row r="446" spans="2:53" x14ac:dyDescent="0.25">
      <c r="B446" s="155">
        <f t="shared" si="90"/>
        <v>43165.999305555553</v>
      </c>
      <c r="C446" s="155">
        <f t="shared" si="88"/>
        <v>43165.999305555553</v>
      </c>
      <c r="D446" s="152">
        <f t="shared" si="78"/>
        <v>3.95</v>
      </c>
      <c r="E446" s="152"/>
      <c r="F446" s="152"/>
      <c r="G446" s="152"/>
      <c r="H446" s="152" t="e">
        <f t="shared" si="79"/>
        <v>#N/A</v>
      </c>
      <c r="I446" s="152"/>
      <c r="J446" s="152" t="e">
        <f t="shared" si="80"/>
        <v>#N/A</v>
      </c>
      <c r="K446" s="152"/>
      <c r="L446" s="152"/>
      <c r="M446" s="152"/>
      <c r="N446" s="152"/>
      <c r="O446" s="152"/>
      <c r="P446" s="152"/>
      <c r="Q446" s="152"/>
      <c r="R446" s="152"/>
      <c r="S446" s="152"/>
      <c r="T446" s="153" cm="1">
        <f t="array" ref="T446">MATCH(1,(TDU_Info!$C$5:$C$111=$T$6)*(TDU_Info!$B$5:$B$111&lt;=$B446),0)</f>
        <v>100</v>
      </c>
      <c r="U446" s="152">
        <f>100*(INDEX(TDU_Info!$E$5:$E$111,$T446)/T$11+INDEX(TDU_Info!$F$5:$F$111,$T446))</f>
        <v>3.6301000000000001</v>
      </c>
      <c r="V446" s="152">
        <v>2.7189999999999999</v>
      </c>
      <c r="W446" s="152">
        <v>4.9649999999999999</v>
      </c>
      <c r="X446" s="152">
        <v>3.95</v>
      </c>
      <c r="Y446" s="152">
        <v>4.6100000000000003</v>
      </c>
      <c r="Z446" s="152">
        <v>3.0859999999999999</v>
      </c>
      <c r="AA446" s="152">
        <v>5.4390000000000001</v>
      </c>
      <c r="AB446" s="152">
        <v>3.8420000000000001</v>
      </c>
      <c r="AC446" s="152">
        <v>4.6100000000000003</v>
      </c>
      <c r="AD446" s="152">
        <v>2.6589999999999998</v>
      </c>
      <c r="AE446" s="152">
        <v>4.9729999999999999</v>
      </c>
      <c r="AF446" s="152">
        <v>3.95</v>
      </c>
      <c r="AG446" s="152">
        <v>4.6100000000000003</v>
      </c>
      <c r="AH446" s="152">
        <v>2.9929999999999999</v>
      </c>
      <c r="AI446" s="152">
        <v>5.45</v>
      </c>
      <c r="AJ446" s="152">
        <v>3.99</v>
      </c>
      <c r="AK446" s="152">
        <v>4.6100000000000003</v>
      </c>
      <c r="AL446" s="152">
        <f t="shared" si="81"/>
        <v>2.0469873551672686</v>
      </c>
      <c r="AM446" s="152">
        <f t="shared" si="82"/>
        <v>1.9762905899239389</v>
      </c>
      <c r="AN446" s="152">
        <v>3.7279468407630247</v>
      </c>
      <c r="AO446" s="152">
        <v>3.6122679777937101</v>
      </c>
      <c r="AP446" s="152">
        <f t="shared" si="89"/>
        <v>7.7198999999999991</v>
      </c>
      <c r="AQ446" s="152"/>
      <c r="AR446" s="152"/>
      <c r="AS446" s="153">
        <f t="shared" si="83"/>
        <v>65</v>
      </c>
      <c r="AT446" s="153">
        <f t="shared" si="84"/>
        <v>1</v>
      </c>
      <c r="AU446" s="153">
        <f t="shared" si="85"/>
        <v>0</v>
      </c>
      <c r="AV446" s="153">
        <f t="shared" si="86"/>
        <v>0</v>
      </c>
      <c r="BA446">
        <f t="shared" si="87"/>
        <v>6</v>
      </c>
    </row>
    <row r="447" spans="2:53" x14ac:dyDescent="0.25">
      <c r="B447" s="155">
        <f t="shared" si="90"/>
        <v>43166.999305555553</v>
      </c>
      <c r="C447" s="155">
        <f t="shared" si="88"/>
        <v>43166.999305555553</v>
      </c>
      <c r="D447" s="152">
        <f t="shared" si="78"/>
        <v>3.95</v>
      </c>
      <c r="E447" s="152"/>
      <c r="F447" s="152"/>
      <c r="G447" s="152"/>
      <c r="H447" s="152" t="e">
        <f t="shared" si="79"/>
        <v>#N/A</v>
      </c>
      <c r="I447" s="152"/>
      <c r="J447" s="152" t="e">
        <f t="shared" si="80"/>
        <v>#N/A</v>
      </c>
      <c r="K447" s="152"/>
      <c r="L447" s="152"/>
      <c r="M447" s="152"/>
      <c r="N447" s="152"/>
      <c r="O447" s="152"/>
      <c r="P447" s="152"/>
      <c r="Q447" s="152"/>
      <c r="R447" s="152"/>
      <c r="S447" s="152"/>
      <c r="T447" s="153" cm="1">
        <f t="array" ref="T447">MATCH(1,(TDU_Info!$C$5:$C$111=$T$6)*(TDU_Info!$B$5:$B$111&lt;=$B447),0)</f>
        <v>100</v>
      </c>
      <c r="U447" s="152">
        <f>100*(INDEX(TDU_Info!$E$5:$E$111,$T447)/T$11+INDEX(TDU_Info!$F$5:$F$111,$T447))</f>
        <v>3.6301000000000001</v>
      </c>
      <c r="V447" s="152">
        <v>2.7189999999999999</v>
      </c>
      <c r="W447" s="152">
        <v>4.9649999999999999</v>
      </c>
      <c r="X447" s="152">
        <v>3.95</v>
      </c>
      <c r="Y447" s="152">
        <v>4.6100000000000003</v>
      </c>
      <c r="Z447" s="152">
        <v>3.0859999999999999</v>
      </c>
      <c r="AA447" s="152">
        <v>5.4390000000000001</v>
      </c>
      <c r="AB447" s="152">
        <v>3.8420000000000001</v>
      </c>
      <c r="AC447" s="152">
        <v>4.6100000000000003</v>
      </c>
      <c r="AD447" s="152">
        <v>2.6589999999999998</v>
      </c>
      <c r="AE447" s="152">
        <v>4.9729999999999999</v>
      </c>
      <c r="AF447" s="152">
        <v>3.95</v>
      </c>
      <c r="AG447" s="152">
        <v>4.6100000000000003</v>
      </c>
      <c r="AH447" s="152">
        <v>2.9929999999999999</v>
      </c>
      <c r="AI447" s="152">
        <v>5.45</v>
      </c>
      <c r="AJ447" s="152">
        <v>3.99</v>
      </c>
      <c r="AK447" s="152">
        <v>4.6100000000000003</v>
      </c>
      <c r="AL447" s="152">
        <f t="shared" si="81"/>
        <v>2.0469873551672686</v>
      </c>
      <c r="AM447" s="152">
        <f t="shared" si="82"/>
        <v>1.9762905899239389</v>
      </c>
      <c r="AN447" s="152">
        <v>3.7280951428490563</v>
      </c>
      <c r="AO447" s="152">
        <v>3.6110058019153346</v>
      </c>
      <c r="AP447" s="152">
        <f t="shared" si="89"/>
        <v>7.7198999999999991</v>
      </c>
      <c r="AQ447" s="152"/>
      <c r="AR447" s="152"/>
      <c r="AS447" s="153">
        <f t="shared" si="83"/>
        <v>66</v>
      </c>
      <c r="AT447" s="153">
        <f t="shared" si="84"/>
        <v>1</v>
      </c>
      <c r="AU447" s="153">
        <f t="shared" si="85"/>
        <v>0</v>
      </c>
      <c r="AV447" s="153">
        <f t="shared" si="86"/>
        <v>0</v>
      </c>
      <c r="BA447">
        <f t="shared" si="87"/>
        <v>7</v>
      </c>
    </row>
    <row r="448" spans="2:53" x14ac:dyDescent="0.25">
      <c r="B448" s="155">
        <f t="shared" si="90"/>
        <v>43167.999305555553</v>
      </c>
      <c r="C448" s="155">
        <f t="shared" si="88"/>
        <v>43167.999305555553</v>
      </c>
      <c r="D448" s="152">
        <f t="shared" si="78"/>
        <v>3.95</v>
      </c>
      <c r="E448" s="152"/>
      <c r="F448" s="152"/>
      <c r="G448" s="152"/>
      <c r="H448" s="152" t="e">
        <f t="shared" si="79"/>
        <v>#N/A</v>
      </c>
      <c r="I448" s="152"/>
      <c r="J448" s="152" t="e">
        <f t="shared" si="80"/>
        <v>#N/A</v>
      </c>
      <c r="K448" s="152"/>
      <c r="L448" s="152"/>
      <c r="M448" s="152"/>
      <c r="N448" s="152"/>
      <c r="O448" s="152"/>
      <c r="P448" s="152"/>
      <c r="Q448" s="152"/>
      <c r="R448" s="152"/>
      <c r="S448" s="152"/>
      <c r="T448" s="153" cm="1">
        <f t="array" ref="T448">MATCH(1,(TDU_Info!$C$5:$C$111=$T$6)*(TDU_Info!$B$5:$B$111&lt;=$B448),0)</f>
        <v>100</v>
      </c>
      <c r="U448" s="152">
        <f>100*(INDEX(TDU_Info!$E$5:$E$111,$T448)/T$11+INDEX(TDU_Info!$F$5:$F$111,$T448))</f>
        <v>3.6301000000000001</v>
      </c>
      <c r="V448" s="152">
        <v>2.7189999999999999</v>
      </c>
      <c r="W448" s="152">
        <v>4.9649999999999999</v>
      </c>
      <c r="X448" s="152">
        <v>3.95</v>
      </c>
      <c r="Y448" s="152">
        <v>4.6100000000000003</v>
      </c>
      <c r="Z448" s="152">
        <v>3.0859999999999999</v>
      </c>
      <c r="AA448" s="152">
        <v>5.4390000000000001</v>
      </c>
      <c r="AB448" s="152">
        <v>3.8420000000000001</v>
      </c>
      <c r="AC448" s="152">
        <v>4.6100000000000003</v>
      </c>
      <c r="AD448" s="152">
        <v>2.6589999999999998</v>
      </c>
      <c r="AE448" s="152">
        <v>4.9729999999999999</v>
      </c>
      <c r="AF448" s="152">
        <v>3.95</v>
      </c>
      <c r="AG448" s="152">
        <v>4.6100000000000003</v>
      </c>
      <c r="AH448" s="152">
        <v>2.9929999999999999</v>
      </c>
      <c r="AI448" s="152">
        <v>5.45</v>
      </c>
      <c r="AJ448" s="152">
        <v>3.99</v>
      </c>
      <c r="AK448" s="152">
        <v>4.6100000000000003</v>
      </c>
      <c r="AL448" s="152">
        <f t="shared" si="81"/>
        <v>2.0469873551672686</v>
      </c>
      <c r="AM448" s="152">
        <f t="shared" si="82"/>
        <v>1.9762905899239389</v>
      </c>
      <c r="AN448" s="152">
        <v>3.7292616398678655</v>
      </c>
      <c r="AO448" s="152">
        <v>3.6119215060007441</v>
      </c>
      <c r="AP448" s="152">
        <f t="shared" si="89"/>
        <v>7.7198999999999991</v>
      </c>
      <c r="AQ448" s="152"/>
      <c r="AR448" s="152"/>
      <c r="AS448" s="153">
        <f t="shared" si="83"/>
        <v>67</v>
      </c>
      <c r="AT448" s="153">
        <f t="shared" si="84"/>
        <v>1</v>
      </c>
      <c r="AU448" s="153">
        <f t="shared" si="85"/>
        <v>0</v>
      </c>
      <c r="AV448" s="153">
        <f t="shared" si="86"/>
        <v>0</v>
      </c>
      <c r="BA448">
        <f t="shared" si="87"/>
        <v>8</v>
      </c>
    </row>
    <row r="449" spans="2:53" x14ac:dyDescent="0.25">
      <c r="B449" s="155">
        <f t="shared" si="90"/>
        <v>43168.999305555553</v>
      </c>
      <c r="C449" s="155">
        <f t="shared" si="88"/>
        <v>43168.999305555553</v>
      </c>
      <c r="D449" s="152">
        <f t="shared" si="78"/>
        <v>3.95</v>
      </c>
      <c r="E449" s="152"/>
      <c r="F449" s="152"/>
      <c r="G449" s="152"/>
      <c r="H449" s="152" t="e">
        <f t="shared" si="79"/>
        <v>#N/A</v>
      </c>
      <c r="I449" s="152"/>
      <c r="J449" s="152" t="e">
        <f t="shared" si="80"/>
        <v>#N/A</v>
      </c>
      <c r="K449" s="152"/>
      <c r="L449" s="152"/>
      <c r="M449" s="152"/>
      <c r="N449" s="152"/>
      <c r="O449" s="152"/>
      <c r="P449" s="152"/>
      <c r="Q449" s="152"/>
      <c r="R449" s="152"/>
      <c r="S449" s="152"/>
      <c r="T449" s="153" cm="1">
        <f t="array" ref="T449">MATCH(1,(TDU_Info!$C$5:$C$111=$T$6)*(TDU_Info!$B$5:$B$111&lt;=$B449),0)</f>
        <v>100</v>
      </c>
      <c r="U449" s="152">
        <f>100*(INDEX(TDU_Info!$E$5:$E$111,$T449)/T$11+INDEX(TDU_Info!$F$5:$F$111,$T449))</f>
        <v>3.6301000000000001</v>
      </c>
      <c r="V449" s="152">
        <v>2.7189999999999999</v>
      </c>
      <c r="W449" s="152">
        <v>6.0380000000000003</v>
      </c>
      <c r="X449" s="152">
        <v>3.95</v>
      </c>
      <c r="Y449" s="152">
        <v>4.6100000000000003</v>
      </c>
      <c r="Z449" s="152">
        <v>3.0859999999999999</v>
      </c>
      <c r="AA449" s="152">
        <v>6.766</v>
      </c>
      <c r="AB449" s="152">
        <v>3.8420000000000001</v>
      </c>
      <c r="AC449" s="152">
        <v>4.6100000000000003</v>
      </c>
      <c r="AD449" s="152">
        <v>2.6589999999999998</v>
      </c>
      <c r="AE449" s="152">
        <v>5.569</v>
      </c>
      <c r="AF449" s="152">
        <v>3.95</v>
      </c>
      <c r="AG449" s="152">
        <v>4.5380000000000003</v>
      </c>
      <c r="AH449" s="152">
        <v>2.9929999999999999</v>
      </c>
      <c r="AI449" s="152">
        <v>6.7770000000000001</v>
      </c>
      <c r="AJ449" s="152">
        <v>3.99</v>
      </c>
      <c r="AK449" s="152">
        <v>4.6100000000000003</v>
      </c>
      <c r="AL449" s="152">
        <f t="shared" si="81"/>
        <v>2.0469873551672686</v>
      </c>
      <c r="AM449" s="152">
        <f t="shared" si="82"/>
        <v>1.9762905899239389</v>
      </c>
      <c r="AN449" s="152">
        <v>3.7309620097415412</v>
      </c>
      <c r="AO449" s="152">
        <v>3.6139840292185768</v>
      </c>
      <c r="AP449" s="152">
        <f t="shared" si="89"/>
        <v>7.7198999999999991</v>
      </c>
      <c r="AQ449" s="152"/>
      <c r="AR449" s="152"/>
      <c r="AS449" s="153">
        <f t="shared" si="83"/>
        <v>68</v>
      </c>
      <c r="AT449" s="153">
        <f t="shared" si="84"/>
        <v>1</v>
      </c>
      <c r="AU449" s="153">
        <f t="shared" si="85"/>
        <v>0</v>
      </c>
      <c r="AV449" s="153">
        <f t="shared" si="86"/>
        <v>0</v>
      </c>
      <c r="BA449">
        <f t="shared" si="87"/>
        <v>9</v>
      </c>
    </row>
    <row r="450" spans="2:53" x14ac:dyDescent="0.25">
      <c r="B450" s="155">
        <f t="shared" si="90"/>
        <v>43169.999305555553</v>
      </c>
      <c r="C450" s="155">
        <f t="shared" si="88"/>
        <v>43169.999305555553</v>
      </c>
      <c r="D450" s="152">
        <f t="shared" si="78"/>
        <v>3.95</v>
      </c>
      <c r="E450" s="152"/>
      <c r="F450" s="152"/>
      <c r="G450" s="152"/>
      <c r="H450" s="152" t="e">
        <f t="shared" si="79"/>
        <v>#N/A</v>
      </c>
      <c r="I450" s="152"/>
      <c r="J450" s="152" t="e">
        <f t="shared" si="80"/>
        <v>#N/A</v>
      </c>
      <c r="K450" s="152"/>
      <c r="L450" s="152"/>
      <c r="M450" s="152"/>
      <c r="N450" s="152"/>
      <c r="O450" s="152"/>
      <c r="P450" s="152"/>
      <c r="Q450" s="152"/>
      <c r="R450" s="152"/>
      <c r="S450" s="152"/>
      <c r="T450" s="153" cm="1">
        <f t="array" ref="T450">MATCH(1,(TDU_Info!$C$5:$C$111=$T$6)*(TDU_Info!$B$5:$B$111&lt;=$B450),0)</f>
        <v>100</v>
      </c>
      <c r="U450" s="152">
        <f>100*(INDEX(TDU_Info!$E$5:$E$111,$T450)/T$11+INDEX(TDU_Info!$F$5:$F$111,$T450))</f>
        <v>3.6301000000000001</v>
      </c>
      <c r="V450" s="152">
        <v>2.7189999999999999</v>
      </c>
      <c r="W450" s="152">
        <v>6.0380000000000003</v>
      </c>
      <c r="X450" s="152">
        <v>3.95</v>
      </c>
      <c r="Y450" s="152">
        <v>4.6100000000000003</v>
      </c>
      <c r="Z450" s="152">
        <v>3.0859999999999999</v>
      </c>
      <c r="AA450" s="152">
        <v>6.766</v>
      </c>
      <c r="AB450" s="152">
        <v>3.8420000000000001</v>
      </c>
      <c r="AC450" s="152">
        <v>4.6100000000000003</v>
      </c>
      <c r="AD450" s="152">
        <v>2.6589999999999998</v>
      </c>
      <c r="AE450" s="152">
        <v>5.569</v>
      </c>
      <c r="AF450" s="152">
        <v>3.95</v>
      </c>
      <c r="AG450" s="152">
        <v>4.5380000000000003</v>
      </c>
      <c r="AH450" s="152">
        <v>2.9929999999999999</v>
      </c>
      <c r="AI450" s="152">
        <v>6.7770000000000001</v>
      </c>
      <c r="AJ450" s="152">
        <v>3.99</v>
      </c>
      <c r="AK450" s="152">
        <v>4.6100000000000003</v>
      </c>
      <c r="AL450" s="152">
        <f t="shared" si="81"/>
        <v>2.0469873551672686</v>
      </c>
      <c r="AM450" s="152">
        <f t="shared" si="82"/>
        <v>1.9762905899239389</v>
      </c>
      <c r="AN450" s="152">
        <v>3.7328677454050747</v>
      </c>
      <c r="AO450" s="152">
        <v>3.6157209477090677</v>
      </c>
      <c r="AP450" s="152">
        <f t="shared" si="89"/>
        <v>7.7198999999999991</v>
      </c>
      <c r="AQ450" s="152"/>
      <c r="AR450" s="152"/>
      <c r="AS450" s="153">
        <f t="shared" si="83"/>
        <v>69</v>
      </c>
      <c r="AT450" s="153">
        <f t="shared" si="84"/>
        <v>1</v>
      </c>
      <c r="AU450" s="153">
        <f t="shared" si="85"/>
        <v>0</v>
      </c>
      <c r="AV450" s="153">
        <f t="shared" si="86"/>
        <v>0</v>
      </c>
      <c r="BA450">
        <f t="shared" si="87"/>
        <v>10</v>
      </c>
    </row>
    <row r="451" spans="2:53" x14ac:dyDescent="0.25">
      <c r="B451" s="155">
        <f t="shared" si="90"/>
        <v>43170.999305555553</v>
      </c>
      <c r="C451" s="155">
        <f t="shared" si="88"/>
        <v>43170.999305555553</v>
      </c>
      <c r="D451" s="152">
        <f t="shared" si="78"/>
        <v>3.95</v>
      </c>
      <c r="E451" s="152"/>
      <c r="F451" s="152"/>
      <c r="G451" s="152"/>
      <c r="H451" s="152" t="e">
        <f t="shared" si="79"/>
        <v>#N/A</v>
      </c>
      <c r="I451" s="152"/>
      <c r="J451" s="152" t="e">
        <f t="shared" si="80"/>
        <v>#N/A</v>
      </c>
      <c r="K451" s="152"/>
      <c r="L451" s="152"/>
      <c r="M451" s="152"/>
      <c r="N451" s="152"/>
      <c r="O451" s="152"/>
      <c r="P451" s="152"/>
      <c r="Q451" s="152"/>
      <c r="R451" s="152"/>
      <c r="S451" s="152"/>
      <c r="T451" s="153" cm="1">
        <f t="array" ref="T451">MATCH(1,(TDU_Info!$C$5:$C$111=$T$6)*(TDU_Info!$B$5:$B$111&lt;=$B451),0)</f>
        <v>100</v>
      </c>
      <c r="U451" s="152">
        <f>100*(INDEX(TDU_Info!$E$5:$E$111,$T451)/T$11+INDEX(TDU_Info!$F$5:$F$111,$T451))</f>
        <v>3.6301000000000001</v>
      </c>
      <c r="V451" s="152">
        <v>2.7189999999999999</v>
      </c>
      <c r="W451" s="152">
        <v>6.0380000000000003</v>
      </c>
      <c r="X451" s="152">
        <v>3.95</v>
      </c>
      <c r="Y451" s="152">
        <v>4.6100000000000003</v>
      </c>
      <c r="Z451" s="152">
        <v>3.0859999999999999</v>
      </c>
      <c r="AA451" s="152">
        <v>6.766</v>
      </c>
      <c r="AB451" s="152">
        <v>3.8420000000000001</v>
      </c>
      <c r="AC451" s="152">
        <v>4.6100000000000003</v>
      </c>
      <c r="AD451" s="152">
        <v>2.6589999999999998</v>
      </c>
      <c r="AE451" s="152">
        <v>5.569</v>
      </c>
      <c r="AF451" s="152">
        <v>3.95</v>
      </c>
      <c r="AG451" s="152">
        <v>4.5380000000000003</v>
      </c>
      <c r="AH451" s="152">
        <v>2.9929999999999999</v>
      </c>
      <c r="AI451" s="152">
        <v>6.7770000000000001</v>
      </c>
      <c r="AJ451" s="152">
        <v>3.99</v>
      </c>
      <c r="AK451" s="152">
        <v>4.6100000000000003</v>
      </c>
      <c r="AL451" s="152">
        <f t="shared" si="81"/>
        <v>2.0469873551672686</v>
      </c>
      <c r="AM451" s="152">
        <f t="shared" si="82"/>
        <v>1.9762905899239389</v>
      </c>
      <c r="AN451" s="152">
        <v>3.7330126297726411</v>
      </c>
      <c r="AO451" s="152">
        <v>3.6155829718060111</v>
      </c>
      <c r="AP451" s="152">
        <f t="shared" si="89"/>
        <v>7.7198999999999991</v>
      </c>
      <c r="AQ451" s="152"/>
      <c r="AR451" s="152"/>
      <c r="AS451" s="153">
        <f t="shared" si="83"/>
        <v>70</v>
      </c>
      <c r="AT451" s="153">
        <f t="shared" si="84"/>
        <v>1</v>
      </c>
      <c r="AU451" s="153">
        <f t="shared" si="85"/>
        <v>0</v>
      </c>
      <c r="AV451" s="153">
        <f t="shared" si="86"/>
        <v>0</v>
      </c>
      <c r="BA451">
        <f t="shared" si="87"/>
        <v>11</v>
      </c>
    </row>
    <row r="452" spans="2:53" x14ac:dyDescent="0.25">
      <c r="B452" s="155">
        <f t="shared" si="90"/>
        <v>43171.999305555553</v>
      </c>
      <c r="C452" s="155">
        <f t="shared" si="88"/>
        <v>43171.999305555553</v>
      </c>
      <c r="D452" s="152">
        <f t="shared" si="78"/>
        <v>3.95</v>
      </c>
      <c r="E452" s="152"/>
      <c r="F452" s="152"/>
      <c r="G452" s="152"/>
      <c r="H452" s="152" t="e">
        <f t="shared" si="79"/>
        <v>#N/A</v>
      </c>
      <c r="I452" s="152"/>
      <c r="J452" s="152" t="e">
        <f t="shared" si="80"/>
        <v>#N/A</v>
      </c>
      <c r="K452" s="152"/>
      <c r="L452" s="152"/>
      <c r="M452" s="152"/>
      <c r="N452" s="152"/>
      <c r="O452" s="152"/>
      <c r="P452" s="152"/>
      <c r="Q452" s="152"/>
      <c r="R452" s="152"/>
      <c r="S452" s="152"/>
      <c r="T452" s="153" cm="1">
        <f t="array" ref="T452">MATCH(1,(TDU_Info!$C$5:$C$111=$T$6)*(TDU_Info!$B$5:$B$111&lt;=$B452),0)</f>
        <v>100</v>
      </c>
      <c r="U452" s="152">
        <f>100*(INDEX(TDU_Info!$E$5:$E$111,$T452)/T$11+INDEX(TDU_Info!$F$5:$F$111,$T452))</f>
        <v>3.6301000000000001</v>
      </c>
      <c r="V452" s="152">
        <v>2.7189999999999999</v>
      </c>
      <c r="W452" s="152">
        <v>6.0380000000000003</v>
      </c>
      <c r="X452" s="152">
        <v>3.95</v>
      </c>
      <c r="Y452" s="152">
        <v>4.6100000000000003</v>
      </c>
      <c r="Z452" s="152">
        <v>3.0859999999999999</v>
      </c>
      <c r="AA452" s="152">
        <v>6.766</v>
      </c>
      <c r="AB452" s="152">
        <v>3.8420000000000001</v>
      </c>
      <c r="AC452" s="152">
        <v>4.6100000000000003</v>
      </c>
      <c r="AD452" s="152">
        <v>2.6589999999999998</v>
      </c>
      <c r="AE452" s="152">
        <v>5.569</v>
      </c>
      <c r="AF452" s="152">
        <v>3.95</v>
      </c>
      <c r="AG452" s="152">
        <v>4.5380000000000003</v>
      </c>
      <c r="AH452" s="152">
        <v>2.9929999999999999</v>
      </c>
      <c r="AI452" s="152">
        <v>6.7770000000000001</v>
      </c>
      <c r="AJ452" s="152">
        <v>3.99</v>
      </c>
      <c r="AK452" s="152">
        <v>4.6100000000000003</v>
      </c>
      <c r="AL452" s="152">
        <f t="shared" si="81"/>
        <v>2.0469873551672686</v>
      </c>
      <c r="AM452" s="152">
        <f t="shared" si="82"/>
        <v>1.9762905899239389</v>
      </c>
      <c r="AN452" s="152">
        <v>3.7375183146822901</v>
      </c>
      <c r="AO452" s="152">
        <v>3.6200308756049813</v>
      </c>
      <c r="AP452" s="152">
        <f t="shared" si="89"/>
        <v>7.7198999999999991</v>
      </c>
      <c r="AQ452" s="152"/>
      <c r="AR452" s="152"/>
      <c r="AS452" s="153">
        <f t="shared" si="83"/>
        <v>71</v>
      </c>
      <c r="AT452" s="153">
        <f t="shared" si="84"/>
        <v>1</v>
      </c>
      <c r="AU452" s="153">
        <f t="shared" si="85"/>
        <v>0</v>
      </c>
      <c r="AV452" s="153">
        <f t="shared" si="86"/>
        <v>0</v>
      </c>
      <c r="BA452">
        <f t="shared" si="87"/>
        <v>12</v>
      </c>
    </row>
    <row r="453" spans="2:53" x14ac:dyDescent="0.25">
      <c r="B453" s="155">
        <f t="shared" si="90"/>
        <v>43172.999305555553</v>
      </c>
      <c r="C453" s="155">
        <f t="shared" si="88"/>
        <v>43172.999305555553</v>
      </c>
      <c r="D453" s="152">
        <f t="shared" si="78"/>
        <v>3.95</v>
      </c>
      <c r="E453" s="152"/>
      <c r="F453" s="152"/>
      <c r="G453" s="152"/>
      <c r="H453" s="152" t="e">
        <f t="shared" si="79"/>
        <v>#N/A</v>
      </c>
      <c r="I453" s="152"/>
      <c r="J453" s="152" t="e">
        <f t="shared" si="80"/>
        <v>#N/A</v>
      </c>
      <c r="K453" s="152"/>
      <c r="L453" s="152"/>
      <c r="M453" s="152"/>
      <c r="N453" s="152"/>
      <c r="O453" s="152"/>
      <c r="P453" s="152"/>
      <c r="Q453" s="152"/>
      <c r="R453" s="152"/>
      <c r="S453" s="152"/>
      <c r="T453" s="153" cm="1">
        <f t="array" ref="T453">MATCH(1,(TDU_Info!$C$5:$C$111=$T$6)*(TDU_Info!$B$5:$B$111&lt;=$B453),0)</f>
        <v>100</v>
      </c>
      <c r="U453" s="152">
        <f>100*(INDEX(TDU_Info!$E$5:$E$111,$T453)/T$11+INDEX(TDU_Info!$F$5:$F$111,$T453))</f>
        <v>3.6301000000000001</v>
      </c>
      <c r="V453" s="152">
        <v>2.7189999999999999</v>
      </c>
      <c r="W453" s="152">
        <v>6.0380000000000003</v>
      </c>
      <c r="X453" s="152">
        <v>3.95</v>
      </c>
      <c r="Y453" s="152">
        <v>4.6100000000000003</v>
      </c>
      <c r="Z453" s="152">
        <v>3.0859999999999999</v>
      </c>
      <c r="AA453" s="152">
        <v>6.766</v>
      </c>
      <c r="AB453" s="152">
        <v>3.8420000000000001</v>
      </c>
      <c r="AC453" s="152">
        <v>4.6100000000000003</v>
      </c>
      <c r="AD453" s="152">
        <v>2.6589999999999998</v>
      </c>
      <c r="AE453" s="152">
        <v>5.569</v>
      </c>
      <c r="AF453" s="152">
        <v>3.95</v>
      </c>
      <c r="AG453" s="152">
        <v>4.5380000000000003</v>
      </c>
      <c r="AH453" s="152">
        <v>2.9929999999999999</v>
      </c>
      <c r="AI453" s="152">
        <v>6.7770000000000001</v>
      </c>
      <c r="AJ453" s="152">
        <v>3.99</v>
      </c>
      <c r="AK453" s="152">
        <v>4.6100000000000003</v>
      </c>
      <c r="AL453" s="152">
        <f t="shared" si="81"/>
        <v>2.0469873551672686</v>
      </c>
      <c r="AM453" s="152">
        <f t="shared" si="82"/>
        <v>1.9762905899239389</v>
      </c>
      <c r="AN453" s="152">
        <v>3.7374281940483263</v>
      </c>
      <c r="AO453" s="152">
        <v>3.6210717807706523</v>
      </c>
      <c r="AP453" s="152">
        <f t="shared" si="89"/>
        <v>7.7198999999999991</v>
      </c>
      <c r="AQ453" s="152"/>
      <c r="AR453" s="152"/>
      <c r="AS453" s="153">
        <f t="shared" si="83"/>
        <v>72</v>
      </c>
      <c r="AT453" s="153">
        <f t="shared" si="84"/>
        <v>1</v>
      </c>
      <c r="AU453" s="153">
        <f t="shared" si="85"/>
        <v>0</v>
      </c>
      <c r="AV453" s="153">
        <f t="shared" si="86"/>
        <v>0</v>
      </c>
      <c r="BA453">
        <f t="shared" si="87"/>
        <v>13</v>
      </c>
    </row>
    <row r="454" spans="2:53" x14ac:dyDescent="0.25">
      <c r="B454" s="155">
        <f t="shared" si="90"/>
        <v>43173.999305555553</v>
      </c>
      <c r="C454" s="155">
        <f t="shared" si="88"/>
        <v>43173.999305555553</v>
      </c>
      <c r="D454" s="152">
        <f t="shared" si="78"/>
        <v>3.95</v>
      </c>
      <c r="E454" s="152"/>
      <c r="F454" s="152"/>
      <c r="G454" s="152"/>
      <c r="H454" s="152" t="e">
        <f t="shared" si="79"/>
        <v>#N/A</v>
      </c>
      <c r="I454" s="152"/>
      <c r="J454" s="152" t="e">
        <f t="shared" si="80"/>
        <v>#N/A</v>
      </c>
      <c r="K454" s="152"/>
      <c r="L454" s="152"/>
      <c r="M454" s="152"/>
      <c r="N454" s="152"/>
      <c r="O454" s="152"/>
      <c r="P454" s="152"/>
      <c r="Q454" s="152"/>
      <c r="R454" s="152"/>
      <c r="S454" s="152"/>
      <c r="T454" s="153" cm="1">
        <f t="array" ref="T454">MATCH(1,(TDU_Info!$C$5:$C$111=$T$6)*(TDU_Info!$B$5:$B$111&lt;=$B454),0)</f>
        <v>100</v>
      </c>
      <c r="U454" s="152">
        <f>100*(INDEX(TDU_Info!$E$5:$E$111,$T454)/T$11+INDEX(TDU_Info!$F$5:$F$111,$T454))</f>
        <v>3.6301000000000001</v>
      </c>
      <c r="V454" s="152">
        <v>2.7189999999999999</v>
      </c>
      <c r="W454" s="152">
        <v>6.0380000000000003</v>
      </c>
      <c r="X454" s="152">
        <v>3.95</v>
      </c>
      <c r="Y454" s="152">
        <v>4.6100000000000003</v>
      </c>
      <c r="Z454" s="152">
        <v>3.0859999999999999</v>
      </c>
      <c r="AA454" s="152">
        <v>6.766</v>
      </c>
      <c r="AB454" s="152">
        <v>3.8420000000000001</v>
      </c>
      <c r="AC454" s="152">
        <v>4.6100000000000003</v>
      </c>
      <c r="AD454" s="152">
        <v>2.6589999999999998</v>
      </c>
      <c r="AE454" s="152">
        <v>5.569</v>
      </c>
      <c r="AF454" s="152">
        <v>3.95</v>
      </c>
      <c r="AG454" s="152">
        <v>4.5380000000000003</v>
      </c>
      <c r="AH454" s="152">
        <v>2.9929999999999999</v>
      </c>
      <c r="AI454" s="152">
        <v>6.7770000000000001</v>
      </c>
      <c r="AJ454" s="152">
        <v>3.99</v>
      </c>
      <c r="AK454" s="152">
        <v>4.6100000000000003</v>
      </c>
      <c r="AL454" s="152">
        <f t="shared" si="81"/>
        <v>2.0469873551672686</v>
      </c>
      <c r="AM454" s="152">
        <f t="shared" si="82"/>
        <v>1.9762905899239389</v>
      </c>
      <c r="AN454" s="152">
        <v>3.7391869019243344</v>
      </c>
      <c r="AO454" s="152">
        <v>3.6243067155697277</v>
      </c>
      <c r="AP454" s="152">
        <f t="shared" si="89"/>
        <v>7.7198999999999991</v>
      </c>
      <c r="AQ454" s="152"/>
      <c r="AR454" s="152"/>
      <c r="AS454" s="153">
        <f t="shared" si="83"/>
        <v>73</v>
      </c>
      <c r="AT454" s="153">
        <f t="shared" si="84"/>
        <v>1</v>
      </c>
      <c r="AU454" s="153">
        <f t="shared" si="85"/>
        <v>0</v>
      </c>
      <c r="AV454" s="153">
        <f t="shared" si="86"/>
        <v>0</v>
      </c>
      <c r="BA454">
        <f t="shared" si="87"/>
        <v>14</v>
      </c>
    </row>
    <row r="455" spans="2:53" x14ac:dyDescent="0.25">
      <c r="B455" s="155">
        <f t="shared" si="90"/>
        <v>43174.999305555553</v>
      </c>
      <c r="C455" s="155">
        <f t="shared" si="88"/>
        <v>43174.999305555553</v>
      </c>
      <c r="D455" s="152">
        <f t="shared" si="78"/>
        <v>3.95</v>
      </c>
      <c r="E455" s="152"/>
      <c r="F455" s="152"/>
      <c r="G455" s="152"/>
      <c r="H455" s="152" t="e">
        <f t="shared" si="79"/>
        <v>#N/A</v>
      </c>
      <c r="I455" s="152"/>
      <c r="J455" s="152" t="e">
        <f t="shared" si="80"/>
        <v>#N/A</v>
      </c>
      <c r="K455" s="152"/>
      <c r="L455" s="152"/>
      <c r="M455" s="152"/>
      <c r="N455" s="152"/>
      <c r="O455" s="152"/>
      <c r="P455" s="152"/>
      <c r="Q455" s="152"/>
      <c r="R455" s="152"/>
      <c r="S455" s="152"/>
      <c r="T455" s="153" cm="1">
        <f t="array" ref="T455">MATCH(1,(TDU_Info!$C$5:$C$111=$T$6)*(TDU_Info!$B$5:$B$111&lt;=$B455),0)</f>
        <v>100</v>
      </c>
      <c r="U455" s="152">
        <f>100*(INDEX(TDU_Info!$E$5:$E$111,$T455)/T$11+INDEX(TDU_Info!$F$5:$F$111,$T455))</f>
        <v>3.6301000000000001</v>
      </c>
      <c r="V455" s="152">
        <v>2.7189999999999999</v>
      </c>
      <c r="W455" s="152">
        <v>6.0380000000000003</v>
      </c>
      <c r="X455" s="152">
        <v>3.95</v>
      </c>
      <c r="Y455" s="152">
        <v>4.6100000000000003</v>
      </c>
      <c r="Z455" s="152">
        <v>3.0859999999999999</v>
      </c>
      <c r="AA455" s="152">
        <v>6.766</v>
      </c>
      <c r="AB455" s="152">
        <v>3.99</v>
      </c>
      <c r="AC455" s="152">
        <v>4.6100000000000003</v>
      </c>
      <c r="AD455" s="152">
        <v>2.6589999999999998</v>
      </c>
      <c r="AE455" s="152">
        <v>5.569</v>
      </c>
      <c r="AF455" s="152">
        <v>3.95</v>
      </c>
      <c r="AG455" s="152">
        <v>4.5380000000000003</v>
      </c>
      <c r="AH455" s="152">
        <v>2.9929999999999999</v>
      </c>
      <c r="AI455" s="152">
        <v>6.7770000000000001</v>
      </c>
      <c r="AJ455" s="152">
        <v>3.99</v>
      </c>
      <c r="AK455" s="152">
        <v>4.6100000000000003</v>
      </c>
      <c r="AL455" s="152">
        <f t="shared" si="81"/>
        <v>2.0469873551672686</v>
      </c>
      <c r="AM455" s="152">
        <f t="shared" si="82"/>
        <v>1.9762905899239389</v>
      </c>
      <c r="AN455" s="152">
        <v>3.7393845026347199</v>
      </c>
      <c r="AO455" s="152">
        <v>3.6248995337254333</v>
      </c>
      <c r="AP455" s="152">
        <f t="shared" si="89"/>
        <v>7.7198999999999991</v>
      </c>
      <c r="AQ455" s="152"/>
      <c r="AR455" s="152"/>
      <c r="AS455" s="153">
        <f t="shared" si="83"/>
        <v>74</v>
      </c>
      <c r="AT455" s="153">
        <f t="shared" si="84"/>
        <v>1</v>
      </c>
      <c r="AU455" s="153">
        <f t="shared" si="85"/>
        <v>0</v>
      </c>
      <c r="AV455" s="153">
        <f t="shared" si="86"/>
        <v>0</v>
      </c>
      <c r="BA455">
        <f t="shared" si="87"/>
        <v>15</v>
      </c>
    </row>
    <row r="456" spans="2:53" x14ac:dyDescent="0.25">
      <c r="B456" s="155">
        <f t="shared" si="90"/>
        <v>43175.999305555553</v>
      </c>
      <c r="C456" s="155">
        <f t="shared" si="88"/>
        <v>43175.999305555553</v>
      </c>
      <c r="D456" s="152">
        <f t="shared" si="78"/>
        <v>4.3</v>
      </c>
      <c r="E456" s="152"/>
      <c r="F456" s="152"/>
      <c r="G456" s="152"/>
      <c r="H456" s="152" t="e">
        <f t="shared" si="79"/>
        <v>#N/A</v>
      </c>
      <c r="I456" s="152"/>
      <c r="J456" s="152" t="e">
        <f t="shared" si="80"/>
        <v>#N/A</v>
      </c>
      <c r="K456" s="152"/>
      <c r="L456" s="152"/>
      <c r="M456" s="152"/>
      <c r="N456" s="152"/>
      <c r="O456" s="152"/>
      <c r="P456" s="152"/>
      <c r="Q456" s="152"/>
      <c r="R456" s="152"/>
      <c r="S456" s="152"/>
      <c r="T456" s="153" cm="1">
        <f t="array" ref="T456">MATCH(1,(TDU_Info!$C$5:$C$111=$T$6)*(TDU_Info!$B$5:$B$111&lt;=$B456),0)</f>
        <v>100</v>
      </c>
      <c r="U456" s="152">
        <f>100*(INDEX(TDU_Info!$E$5:$E$111,$T456)/T$11+INDEX(TDU_Info!$F$5:$F$111,$T456))</f>
        <v>3.6301000000000001</v>
      </c>
      <c r="V456" s="152">
        <v>2.7189999999999999</v>
      </c>
      <c r="W456" s="152">
        <v>6.0380000000000003</v>
      </c>
      <c r="X456" s="152">
        <v>4.3</v>
      </c>
      <c r="Y456" s="152">
        <v>4.6100000000000003</v>
      </c>
      <c r="Z456" s="152">
        <v>3.0859999999999999</v>
      </c>
      <c r="AA456" s="152">
        <v>6.766</v>
      </c>
      <c r="AB456" s="152">
        <v>4.1420000000000003</v>
      </c>
      <c r="AC456" s="152">
        <v>4.6100000000000003</v>
      </c>
      <c r="AD456" s="152">
        <v>2.6589999999999998</v>
      </c>
      <c r="AE456" s="152">
        <v>5.569</v>
      </c>
      <c r="AF456" s="152">
        <v>4.3</v>
      </c>
      <c r="AG456" s="152">
        <v>4.5380000000000003</v>
      </c>
      <c r="AH456" s="152">
        <v>2.9929999999999999</v>
      </c>
      <c r="AI456" s="152">
        <v>6.7770000000000001</v>
      </c>
      <c r="AJ456" s="152">
        <v>4.415</v>
      </c>
      <c r="AK456" s="152">
        <v>4.6100000000000003</v>
      </c>
      <c r="AL456" s="152">
        <f t="shared" si="81"/>
        <v>2.0469873551672686</v>
      </c>
      <c r="AM456" s="152">
        <f t="shared" si="82"/>
        <v>1.9762905899239389</v>
      </c>
      <c r="AN456" s="152">
        <v>3.7399927102021122</v>
      </c>
      <c r="AO456" s="152">
        <v>3.6247393539193409</v>
      </c>
      <c r="AP456" s="152">
        <f t="shared" si="89"/>
        <v>7.7198999999999991</v>
      </c>
      <c r="AQ456" s="152"/>
      <c r="AR456" s="152"/>
      <c r="AS456" s="153">
        <f t="shared" si="83"/>
        <v>75</v>
      </c>
      <c r="AT456" s="153">
        <f t="shared" si="84"/>
        <v>1</v>
      </c>
      <c r="AU456" s="153">
        <f t="shared" si="85"/>
        <v>0</v>
      </c>
      <c r="AV456" s="153">
        <f t="shared" si="86"/>
        <v>0</v>
      </c>
      <c r="BA456">
        <f t="shared" si="87"/>
        <v>16</v>
      </c>
    </row>
    <row r="457" spans="2:53" x14ac:dyDescent="0.25">
      <c r="B457" s="155">
        <f t="shared" si="90"/>
        <v>43176.999305555553</v>
      </c>
      <c r="C457" s="155">
        <f t="shared" si="88"/>
        <v>43176.999305555553</v>
      </c>
      <c r="D457" s="152">
        <f t="shared" si="78"/>
        <v>4.3</v>
      </c>
      <c r="E457" s="152"/>
      <c r="F457" s="152"/>
      <c r="G457" s="152"/>
      <c r="H457" s="152" t="e">
        <f t="shared" si="79"/>
        <v>#N/A</v>
      </c>
      <c r="I457" s="152"/>
      <c r="J457" s="152" t="e">
        <f t="shared" si="80"/>
        <v>#N/A</v>
      </c>
      <c r="K457" s="152"/>
      <c r="L457" s="152"/>
      <c r="M457" s="152"/>
      <c r="N457" s="152"/>
      <c r="O457" s="152"/>
      <c r="P457" s="152"/>
      <c r="Q457" s="152"/>
      <c r="R457" s="152"/>
      <c r="S457" s="152"/>
      <c r="T457" s="153" cm="1">
        <f t="array" ref="T457">MATCH(1,(TDU_Info!$C$5:$C$111=$T$6)*(TDU_Info!$B$5:$B$111&lt;=$B457),0)</f>
        <v>100</v>
      </c>
      <c r="U457" s="152">
        <f>100*(INDEX(TDU_Info!$E$5:$E$111,$T457)/T$11+INDEX(TDU_Info!$F$5:$F$111,$T457))</f>
        <v>3.6301000000000001</v>
      </c>
      <c r="V457" s="152">
        <v>2.6659999999999999</v>
      </c>
      <c r="W457" s="152">
        <v>6.0380000000000003</v>
      </c>
      <c r="X457" s="152">
        <v>4.3</v>
      </c>
      <c r="Y457" s="152">
        <v>4.6100000000000003</v>
      </c>
      <c r="Z457" s="152">
        <v>3.0030000000000001</v>
      </c>
      <c r="AA457" s="152">
        <v>6.766</v>
      </c>
      <c r="AB457" s="152">
        <v>4.1420000000000003</v>
      </c>
      <c r="AC457" s="152">
        <v>4.6100000000000003</v>
      </c>
      <c r="AD457" s="152">
        <v>2.633</v>
      </c>
      <c r="AE457" s="152">
        <v>5.569</v>
      </c>
      <c r="AF457" s="152">
        <v>4.3</v>
      </c>
      <c r="AG457" s="152">
        <v>4.6100000000000003</v>
      </c>
      <c r="AH457" s="152">
        <v>2.952</v>
      </c>
      <c r="AI457" s="152">
        <v>6.7770000000000001</v>
      </c>
      <c r="AJ457" s="152">
        <v>4.415</v>
      </c>
      <c r="AK457" s="152">
        <v>4.6100000000000003</v>
      </c>
      <c r="AL457" s="152">
        <f t="shared" si="81"/>
        <v>2.0469873551672686</v>
      </c>
      <c r="AM457" s="152">
        <f t="shared" si="82"/>
        <v>1.9762905899239389</v>
      </c>
      <c r="AN457" s="152">
        <v>3.741382461180375</v>
      </c>
      <c r="AO457" s="152">
        <v>3.6243114891412769</v>
      </c>
      <c r="AP457" s="152">
        <f t="shared" si="89"/>
        <v>7.7198999999999991</v>
      </c>
      <c r="AQ457" s="152"/>
      <c r="AR457" s="152"/>
      <c r="AS457" s="153">
        <f t="shared" si="83"/>
        <v>76</v>
      </c>
      <c r="AT457" s="153">
        <f t="shared" si="84"/>
        <v>1</v>
      </c>
      <c r="AU457" s="153">
        <f t="shared" si="85"/>
        <v>0</v>
      </c>
      <c r="AV457" s="153">
        <f t="shared" si="86"/>
        <v>0</v>
      </c>
      <c r="BA457">
        <f t="shared" si="87"/>
        <v>17</v>
      </c>
    </row>
    <row r="458" spans="2:53" x14ac:dyDescent="0.25">
      <c r="B458" s="155">
        <f t="shared" si="90"/>
        <v>43177.999305555553</v>
      </c>
      <c r="C458" s="155">
        <f t="shared" si="88"/>
        <v>43177.999305555553</v>
      </c>
      <c r="D458" s="152">
        <f t="shared" si="78"/>
        <v>4.3</v>
      </c>
      <c r="E458" s="152"/>
      <c r="F458" s="152"/>
      <c r="G458" s="152"/>
      <c r="H458" s="152" t="e">
        <f t="shared" si="79"/>
        <v>#N/A</v>
      </c>
      <c r="I458" s="152"/>
      <c r="J458" s="152" t="e">
        <f t="shared" si="80"/>
        <v>#N/A</v>
      </c>
      <c r="K458" s="152"/>
      <c r="L458" s="152"/>
      <c r="M458" s="152"/>
      <c r="N458" s="152"/>
      <c r="O458" s="152"/>
      <c r="P458" s="152"/>
      <c r="Q458" s="152"/>
      <c r="R458" s="152"/>
      <c r="S458" s="152"/>
      <c r="T458" s="153" cm="1">
        <f t="array" ref="T458">MATCH(1,(TDU_Info!$C$5:$C$111=$T$6)*(TDU_Info!$B$5:$B$111&lt;=$B458),0)</f>
        <v>100</v>
      </c>
      <c r="U458" s="152">
        <f>100*(INDEX(TDU_Info!$E$5:$E$111,$T458)/T$11+INDEX(TDU_Info!$F$5:$F$111,$T458))</f>
        <v>3.6301000000000001</v>
      </c>
      <c r="V458" s="152">
        <v>2.6659999999999999</v>
      </c>
      <c r="W458" s="152">
        <v>6.0380000000000003</v>
      </c>
      <c r="X458" s="152">
        <v>4.3</v>
      </c>
      <c r="Y458" s="152">
        <v>4.6100000000000003</v>
      </c>
      <c r="Z458" s="152">
        <v>3.0030000000000001</v>
      </c>
      <c r="AA458" s="152">
        <v>6.766</v>
      </c>
      <c r="AB458" s="152">
        <v>4.1420000000000003</v>
      </c>
      <c r="AC458" s="152">
        <v>4.6100000000000003</v>
      </c>
      <c r="AD458" s="152">
        <v>2.633</v>
      </c>
      <c r="AE458" s="152">
        <v>5.569</v>
      </c>
      <c r="AF458" s="152">
        <v>4.3</v>
      </c>
      <c r="AG458" s="152">
        <v>4.6100000000000003</v>
      </c>
      <c r="AH458" s="152">
        <v>2.952</v>
      </c>
      <c r="AI458" s="152">
        <v>6.7770000000000001</v>
      </c>
      <c r="AJ458" s="152">
        <v>4.415</v>
      </c>
      <c r="AK458" s="152">
        <v>4.6100000000000003</v>
      </c>
      <c r="AL458" s="152">
        <f t="shared" si="81"/>
        <v>2.0469873551672686</v>
      </c>
      <c r="AM458" s="152">
        <f t="shared" si="82"/>
        <v>1.9762905899239389</v>
      </c>
      <c r="AN458" s="152">
        <v>3.7439011140861567</v>
      </c>
      <c r="AO458" s="152">
        <v>3.6254824406804707</v>
      </c>
      <c r="AP458" s="152">
        <f t="shared" si="89"/>
        <v>7.7198999999999991</v>
      </c>
      <c r="AQ458" s="152"/>
      <c r="AR458" s="152"/>
      <c r="AS458" s="153">
        <f t="shared" si="83"/>
        <v>77</v>
      </c>
      <c r="AT458" s="153">
        <f t="shared" si="84"/>
        <v>1</v>
      </c>
      <c r="AU458" s="153">
        <f t="shared" si="85"/>
        <v>0</v>
      </c>
      <c r="AV458" s="153">
        <f t="shared" si="86"/>
        <v>0</v>
      </c>
      <c r="BA458">
        <f t="shared" si="87"/>
        <v>18</v>
      </c>
    </row>
    <row r="459" spans="2:53" x14ac:dyDescent="0.25">
      <c r="B459" s="155">
        <f t="shared" si="90"/>
        <v>43178.999305555553</v>
      </c>
      <c r="C459" s="155">
        <f t="shared" si="88"/>
        <v>43178.999305555553</v>
      </c>
      <c r="D459" s="152">
        <f t="shared" si="78"/>
        <v>4.6479999999999997</v>
      </c>
      <c r="E459" s="152"/>
      <c r="F459" s="152"/>
      <c r="G459" s="152"/>
      <c r="H459" s="152" t="e">
        <f t="shared" si="79"/>
        <v>#N/A</v>
      </c>
      <c r="I459" s="152"/>
      <c r="J459" s="152" t="e">
        <f t="shared" si="80"/>
        <v>#N/A</v>
      </c>
      <c r="K459" s="152"/>
      <c r="L459" s="152"/>
      <c r="M459" s="152"/>
      <c r="N459" s="152"/>
      <c r="O459" s="152"/>
      <c r="P459" s="152"/>
      <c r="Q459" s="152"/>
      <c r="R459" s="152"/>
      <c r="S459" s="152"/>
      <c r="T459" s="153" cm="1">
        <f t="array" ref="T459">MATCH(1,(TDU_Info!$C$5:$C$111=$T$6)*(TDU_Info!$B$5:$B$111&lt;=$B459),0)</f>
        <v>100</v>
      </c>
      <c r="U459" s="152">
        <f>100*(INDEX(TDU_Info!$E$5:$E$111,$T459)/T$11+INDEX(TDU_Info!$F$5:$F$111,$T459))</f>
        <v>3.6301000000000001</v>
      </c>
      <c r="V459" s="152">
        <v>2.6469999999999998</v>
      </c>
      <c r="W459" s="152">
        <v>5.9359999999999999</v>
      </c>
      <c r="X459" s="152">
        <v>4.71</v>
      </c>
      <c r="Y459" s="152">
        <v>4.6100000000000003</v>
      </c>
      <c r="Z459" s="152">
        <v>2.9740000000000002</v>
      </c>
      <c r="AA459" s="152">
        <v>6.7240000000000002</v>
      </c>
      <c r="AB459" s="152">
        <v>4.1420000000000003</v>
      </c>
      <c r="AC459" s="152">
        <v>4.6100000000000003</v>
      </c>
      <c r="AD459" s="152">
        <v>2.6240000000000001</v>
      </c>
      <c r="AE459" s="152">
        <v>5.5179999999999998</v>
      </c>
      <c r="AF459" s="152">
        <v>4.6479999999999997</v>
      </c>
      <c r="AG459" s="152">
        <v>4.6100000000000003</v>
      </c>
      <c r="AH459" s="152">
        <v>2.9369999999999998</v>
      </c>
      <c r="AI459" s="152">
        <v>6.7569999999999997</v>
      </c>
      <c r="AJ459" s="152">
        <v>4.415</v>
      </c>
      <c r="AK459" s="152">
        <v>4.6100000000000003</v>
      </c>
      <c r="AL459" s="152">
        <f t="shared" si="81"/>
        <v>2.0469873551672686</v>
      </c>
      <c r="AM459" s="152">
        <f t="shared" si="82"/>
        <v>1.9762905899239389</v>
      </c>
      <c r="AN459" s="152">
        <v>3.7520934502698284</v>
      </c>
      <c r="AO459" s="152">
        <v>3.6347480450602778</v>
      </c>
      <c r="AP459" s="152">
        <f t="shared" si="89"/>
        <v>7.7198999999999991</v>
      </c>
      <c r="AQ459" s="152"/>
      <c r="AR459" s="152"/>
      <c r="AS459" s="153">
        <f t="shared" si="83"/>
        <v>78</v>
      </c>
      <c r="AT459" s="153">
        <f t="shared" si="84"/>
        <v>1</v>
      </c>
      <c r="AU459" s="153">
        <f t="shared" si="85"/>
        <v>0</v>
      </c>
      <c r="AV459" s="153">
        <f t="shared" si="86"/>
        <v>0</v>
      </c>
      <c r="BA459">
        <f t="shared" si="87"/>
        <v>19</v>
      </c>
    </row>
    <row r="460" spans="2:53" x14ac:dyDescent="0.25">
      <c r="B460" s="155">
        <f t="shared" si="90"/>
        <v>43179.999305555553</v>
      </c>
      <c r="C460" s="155">
        <f t="shared" si="88"/>
        <v>43179.999305555553</v>
      </c>
      <c r="D460" s="152">
        <f t="shared" si="78"/>
        <v>4.6479999999999997</v>
      </c>
      <c r="E460" s="152"/>
      <c r="F460" s="152"/>
      <c r="G460" s="152"/>
      <c r="H460" s="152" t="e">
        <f t="shared" si="79"/>
        <v>#N/A</v>
      </c>
      <c r="I460" s="152"/>
      <c r="J460" s="152" t="e">
        <f t="shared" si="80"/>
        <v>#N/A</v>
      </c>
      <c r="K460" s="152"/>
      <c r="L460" s="152"/>
      <c r="M460" s="152"/>
      <c r="N460" s="152"/>
      <c r="O460" s="152"/>
      <c r="P460" s="152"/>
      <c r="Q460" s="152"/>
      <c r="R460" s="152"/>
      <c r="S460" s="152"/>
      <c r="T460" s="153" cm="1">
        <f t="array" ref="T460">MATCH(1,(TDU_Info!$C$5:$C$111=$T$6)*(TDU_Info!$B$5:$B$111&lt;=$B460),0)</f>
        <v>100</v>
      </c>
      <c r="U460" s="152">
        <f>100*(INDEX(TDU_Info!$E$5:$E$111,$T460)/T$11+INDEX(TDU_Info!$F$5:$F$111,$T460))</f>
        <v>3.6301000000000001</v>
      </c>
      <c r="V460" s="152">
        <v>2.6469999999999998</v>
      </c>
      <c r="W460" s="152">
        <v>5.9359999999999999</v>
      </c>
      <c r="X460" s="152">
        <v>4.71</v>
      </c>
      <c r="Y460" s="152">
        <v>4.6100000000000003</v>
      </c>
      <c r="Z460" s="152">
        <v>2.9740000000000002</v>
      </c>
      <c r="AA460" s="152">
        <v>6.7240000000000002</v>
      </c>
      <c r="AB460" s="152">
        <v>4.1420000000000003</v>
      </c>
      <c r="AC460" s="152">
        <v>4.6100000000000003</v>
      </c>
      <c r="AD460" s="152">
        <v>2.6240000000000001</v>
      </c>
      <c r="AE460" s="152">
        <v>5.5179999999999998</v>
      </c>
      <c r="AF460" s="152">
        <v>4.6479999999999997</v>
      </c>
      <c r="AG460" s="152">
        <v>4.6100000000000003</v>
      </c>
      <c r="AH460" s="152">
        <v>2.9369999999999998</v>
      </c>
      <c r="AI460" s="152">
        <v>6.7569999999999997</v>
      </c>
      <c r="AJ460" s="152">
        <v>4.415</v>
      </c>
      <c r="AK460" s="152">
        <v>4.6100000000000003</v>
      </c>
      <c r="AL460" s="152">
        <f t="shared" si="81"/>
        <v>2.0469873551672686</v>
      </c>
      <c r="AM460" s="152">
        <f t="shared" si="82"/>
        <v>1.9762905899239389</v>
      </c>
      <c r="AN460" s="152">
        <v>3.7521945804999879</v>
      </c>
      <c r="AO460" s="152">
        <v>3.6341047430289626</v>
      </c>
      <c r="AP460" s="152">
        <f t="shared" si="89"/>
        <v>7.7198999999999991</v>
      </c>
      <c r="AQ460" s="152"/>
      <c r="AR460" s="152"/>
      <c r="AS460" s="153">
        <f t="shared" si="83"/>
        <v>79</v>
      </c>
      <c r="AT460" s="153">
        <f t="shared" si="84"/>
        <v>1</v>
      </c>
      <c r="AU460" s="153">
        <f t="shared" si="85"/>
        <v>0</v>
      </c>
      <c r="AV460" s="153">
        <f t="shared" si="86"/>
        <v>0</v>
      </c>
      <c r="BA460">
        <f t="shared" si="87"/>
        <v>20</v>
      </c>
    </row>
    <row r="461" spans="2:53" x14ac:dyDescent="0.25">
      <c r="B461" s="155">
        <f t="shared" si="90"/>
        <v>43180.999305555553</v>
      </c>
      <c r="C461" s="155">
        <f t="shared" si="88"/>
        <v>43180.999305555553</v>
      </c>
      <c r="D461" s="152">
        <f t="shared" si="78"/>
        <v>4.3499999999999996</v>
      </c>
      <c r="E461" s="152"/>
      <c r="F461" s="152"/>
      <c r="G461" s="152"/>
      <c r="H461" s="152" t="e">
        <f t="shared" si="79"/>
        <v>#N/A</v>
      </c>
      <c r="I461" s="152"/>
      <c r="J461" s="152" t="e">
        <f t="shared" si="80"/>
        <v>#N/A</v>
      </c>
      <c r="K461" s="152"/>
      <c r="L461" s="152"/>
      <c r="M461" s="152"/>
      <c r="N461" s="152"/>
      <c r="O461" s="152"/>
      <c r="P461" s="152"/>
      <c r="Q461" s="152"/>
      <c r="R461" s="152"/>
      <c r="S461" s="152"/>
      <c r="T461" s="153" cm="1">
        <f t="array" ref="T461">MATCH(1,(TDU_Info!$C$5:$C$111=$T$6)*(TDU_Info!$B$5:$B$111&lt;=$B461),0)</f>
        <v>100</v>
      </c>
      <c r="U461" s="152">
        <f>100*(INDEX(TDU_Info!$E$5:$E$111,$T461)/T$11+INDEX(TDU_Info!$F$5:$F$111,$T461))</f>
        <v>3.6301000000000001</v>
      </c>
      <c r="V461" s="152">
        <v>2.6469999999999998</v>
      </c>
      <c r="W461" s="152">
        <v>5.9359999999999999</v>
      </c>
      <c r="X461" s="152">
        <v>4.5999999999999996</v>
      </c>
      <c r="Y461" s="152">
        <v>4.5999999999999996</v>
      </c>
      <c r="Z461" s="152">
        <v>2.9740000000000002</v>
      </c>
      <c r="AA461" s="152">
        <v>6.7240000000000002</v>
      </c>
      <c r="AB461" s="152">
        <v>4.1420000000000003</v>
      </c>
      <c r="AC461" s="152">
        <v>4.6100000000000003</v>
      </c>
      <c r="AD461" s="152">
        <v>2.6240000000000001</v>
      </c>
      <c r="AE461" s="152">
        <v>5.5179999999999998</v>
      </c>
      <c r="AF461" s="152">
        <v>4.3499999999999996</v>
      </c>
      <c r="AG461" s="152">
        <v>4.3499999999999996</v>
      </c>
      <c r="AH461" s="152">
        <v>2.9369999999999998</v>
      </c>
      <c r="AI461" s="152">
        <v>6.7569999999999997</v>
      </c>
      <c r="AJ461" s="152">
        <v>4.415</v>
      </c>
      <c r="AK461" s="152">
        <v>4.6100000000000003</v>
      </c>
      <c r="AL461" s="152">
        <f t="shared" si="81"/>
        <v>2.0469873551672686</v>
      </c>
      <c r="AM461" s="152">
        <f t="shared" si="82"/>
        <v>1.9762905899239389</v>
      </c>
      <c r="AN461" s="152">
        <v>3.7505874746683694</v>
      </c>
      <c r="AO461" s="152">
        <v>3.6323798224859698</v>
      </c>
      <c r="AP461" s="152">
        <f t="shared" si="89"/>
        <v>7.7198999999999991</v>
      </c>
      <c r="AQ461" s="152"/>
      <c r="AR461" s="152"/>
      <c r="AS461" s="153">
        <f t="shared" si="83"/>
        <v>80</v>
      </c>
      <c r="AT461" s="153">
        <f t="shared" si="84"/>
        <v>1</v>
      </c>
      <c r="AU461" s="153">
        <f t="shared" si="85"/>
        <v>0</v>
      </c>
      <c r="AV461" s="153">
        <f t="shared" si="86"/>
        <v>0</v>
      </c>
      <c r="BA461">
        <f t="shared" si="87"/>
        <v>21</v>
      </c>
    </row>
    <row r="462" spans="2:53" x14ac:dyDescent="0.25">
      <c r="B462" s="155">
        <f t="shared" si="90"/>
        <v>43181.999305555553</v>
      </c>
      <c r="C462" s="155">
        <f t="shared" si="88"/>
        <v>43181.999305555553</v>
      </c>
      <c r="D462" s="152">
        <f t="shared" si="78"/>
        <v>4.3499999999999996</v>
      </c>
      <c r="E462" s="152"/>
      <c r="F462" s="152"/>
      <c r="G462" s="152"/>
      <c r="H462" s="152" t="e">
        <f t="shared" si="79"/>
        <v>#N/A</v>
      </c>
      <c r="I462" s="152"/>
      <c r="J462" s="152" t="e">
        <f t="shared" si="80"/>
        <v>#N/A</v>
      </c>
      <c r="K462" s="152"/>
      <c r="L462" s="152"/>
      <c r="M462" s="152"/>
      <c r="N462" s="152"/>
      <c r="O462" s="152"/>
      <c r="P462" s="152"/>
      <c r="Q462" s="152"/>
      <c r="R462" s="152"/>
      <c r="S462" s="152"/>
      <c r="T462" s="153" cm="1">
        <f t="array" ref="T462">MATCH(1,(TDU_Info!$C$5:$C$111=$T$6)*(TDU_Info!$B$5:$B$111&lt;=$B462),0)</f>
        <v>100</v>
      </c>
      <c r="U462" s="152">
        <f>100*(INDEX(TDU_Info!$E$5:$E$111,$T462)/T$11+INDEX(TDU_Info!$F$5:$F$111,$T462))</f>
        <v>3.6301000000000001</v>
      </c>
      <c r="V462" s="152">
        <v>2.6469999999999998</v>
      </c>
      <c r="W462" s="152">
        <v>6.5979999999999999</v>
      </c>
      <c r="X462" s="152">
        <v>4.5999999999999996</v>
      </c>
      <c r="Y462" s="152">
        <v>4.5999999999999996</v>
      </c>
      <c r="Z462" s="152">
        <v>2.9740000000000002</v>
      </c>
      <c r="AA462" s="152">
        <v>6.7240000000000002</v>
      </c>
      <c r="AB462" s="152">
        <v>4.1420000000000003</v>
      </c>
      <c r="AC462" s="152">
        <v>4.6100000000000003</v>
      </c>
      <c r="AD462" s="152">
        <v>2.6240000000000001</v>
      </c>
      <c r="AE462" s="152">
        <v>6.6180000000000003</v>
      </c>
      <c r="AF462" s="152">
        <v>4.3499999999999996</v>
      </c>
      <c r="AG462" s="152">
        <v>4.3499999999999996</v>
      </c>
      <c r="AH462" s="152">
        <v>2.9369999999999998</v>
      </c>
      <c r="AI462" s="152">
        <v>6.7569999999999997</v>
      </c>
      <c r="AJ462" s="152">
        <v>4.415</v>
      </c>
      <c r="AK462" s="152">
        <v>4.6100000000000003</v>
      </c>
      <c r="AL462" s="152">
        <f t="shared" si="81"/>
        <v>2.0469873551672686</v>
      </c>
      <c r="AM462" s="152">
        <f t="shared" si="82"/>
        <v>1.9762905899239389</v>
      </c>
      <c r="AN462" s="152">
        <v>3.750387260799986</v>
      </c>
      <c r="AO462" s="152">
        <v>3.6309921711673758</v>
      </c>
      <c r="AP462" s="152">
        <f t="shared" si="89"/>
        <v>7.7198999999999991</v>
      </c>
      <c r="AQ462" s="152"/>
      <c r="AR462" s="152"/>
      <c r="AS462" s="153">
        <f t="shared" si="83"/>
        <v>81</v>
      </c>
      <c r="AT462" s="153">
        <f t="shared" si="84"/>
        <v>1</v>
      </c>
      <c r="AU462" s="153">
        <f t="shared" si="85"/>
        <v>0</v>
      </c>
      <c r="AV462" s="153">
        <f t="shared" si="86"/>
        <v>0</v>
      </c>
      <c r="BA462">
        <f t="shared" si="87"/>
        <v>22</v>
      </c>
    </row>
    <row r="463" spans="2:53" x14ac:dyDescent="0.25">
      <c r="B463" s="155">
        <f t="shared" si="90"/>
        <v>43182.999305555553</v>
      </c>
      <c r="C463" s="155">
        <f t="shared" si="88"/>
        <v>43182.999305555553</v>
      </c>
      <c r="D463" s="152">
        <f t="shared" si="78"/>
        <v>4.3499999999999996</v>
      </c>
      <c r="E463" s="152"/>
      <c r="F463" s="152"/>
      <c r="G463" s="152"/>
      <c r="H463" s="152" t="e">
        <f t="shared" si="79"/>
        <v>#N/A</v>
      </c>
      <c r="I463" s="152"/>
      <c r="J463" s="152" t="e">
        <f t="shared" si="80"/>
        <v>#N/A</v>
      </c>
      <c r="K463" s="152"/>
      <c r="L463" s="152"/>
      <c r="M463" s="152"/>
      <c r="N463" s="152"/>
      <c r="O463" s="152"/>
      <c r="P463" s="152"/>
      <c r="Q463" s="152"/>
      <c r="R463" s="152"/>
      <c r="S463" s="152"/>
      <c r="T463" s="153" cm="1">
        <f t="array" ref="T463">MATCH(1,(TDU_Info!$C$5:$C$111=$T$6)*(TDU_Info!$B$5:$B$111&lt;=$B463),0)</f>
        <v>100</v>
      </c>
      <c r="U463" s="152">
        <f>100*(INDEX(TDU_Info!$E$5:$E$111,$T463)/T$11+INDEX(TDU_Info!$F$5:$F$111,$T463))</f>
        <v>3.6301000000000001</v>
      </c>
      <c r="V463" s="152">
        <v>2.6469999999999998</v>
      </c>
      <c r="W463" s="152">
        <v>6.5979999999999999</v>
      </c>
      <c r="X463" s="152">
        <v>4.5999999999999996</v>
      </c>
      <c r="Y463" s="152">
        <v>4.5999999999999996</v>
      </c>
      <c r="Z463" s="152">
        <v>2.9740000000000002</v>
      </c>
      <c r="AA463" s="152">
        <v>6.7240000000000002</v>
      </c>
      <c r="AB463" s="152">
        <v>4.1420000000000003</v>
      </c>
      <c r="AC463" s="152">
        <v>4.6100000000000003</v>
      </c>
      <c r="AD463" s="152">
        <v>2.6240000000000001</v>
      </c>
      <c r="AE463" s="152">
        <v>6.6180000000000003</v>
      </c>
      <c r="AF463" s="152">
        <v>4.3499999999999996</v>
      </c>
      <c r="AG463" s="152">
        <v>4.3499999999999996</v>
      </c>
      <c r="AH463" s="152">
        <v>2.9369999999999998</v>
      </c>
      <c r="AI463" s="152">
        <v>6.7569999999999997</v>
      </c>
      <c r="AJ463" s="152">
        <v>4.415</v>
      </c>
      <c r="AK463" s="152">
        <v>4.6100000000000003</v>
      </c>
      <c r="AL463" s="152">
        <f t="shared" si="81"/>
        <v>2.0469873551672686</v>
      </c>
      <c r="AM463" s="152">
        <f t="shared" si="82"/>
        <v>1.9762905899239389</v>
      </c>
      <c r="AN463" s="152">
        <v>3.7500406790091811</v>
      </c>
      <c r="AO463" s="152">
        <v>3.6310207856425651</v>
      </c>
      <c r="AP463" s="152">
        <f t="shared" si="89"/>
        <v>7.7198999999999991</v>
      </c>
      <c r="AQ463" s="152"/>
      <c r="AR463" s="152"/>
      <c r="AS463" s="153">
        <f t="shared" si="83"/>
        <v>82</v>
      </c>
      <c r="AT463" s="153">
        <f t="shared" si="84"/>
        <v>1</v>
      </c>
      <c r="AU463" s="153">
        <f t="shared" si="85"/>
        <v>0</v>
      </c>
      <c r="AV463" s="153">
        <f t="shared" si="86"/>
        <v>0</v>
      </c>
      <c r="BA463">
        <f t="shared" si="87"/>
        <v>23</v>
      </c>
    </row>
    <row r="464" spans="2:53" x14ac:dyDescent="0.25">
      <c r="B464" s="155">
        <f t="shared" si="90"/>
        <v>43183.999305555553</v>
      </c>
      <c r="C464" s="155">
        <f t="shared" si="88"/>
        <v>43183.999305555553</v>
      </c>
      <c r="D464" s="152">
        <f t="shared" si="78"/>
        <v>4.3499999999999996</v>
      </c>
      <c r="E464" s="152"/>
      <c r="F464" s="152"/>
      <c r="G464" s="152"/>
      <c r="H464" s="152" t="e">
        <f t="shared" si="79"/>
        <v>#N/A</v>
      </c>
      <c r="I464" s="152"/>
      <c r="J464" s="152" t="e">
        <f t="shared" si="80"/>
        <v>#N/A</v>
      </c>
      <c r="K464" s="152"/>
      <c r="L464" s="152"/>
      <c r="M464" s="152"/>
      <c r="N464" s="152"/>
      <c r="O464" s="152"/>
      <c r="P464" s="152"/>
      <c r="Q464" s="152"/>
      <c r="R464" s="152"/>
      <c r="S464" s="152"/>
      <c r="T464" s="153" cm="1">
        <f t="array" ref="T464">MATCH(1,(TDU_Info!$C$5:$C$111=$T$6)*(TDU_Info!$B$5:$B$111&lt;=$B464),0)</f>
        <v>100</v>
      </c>
      <c r="U464" s="152">
        <f>100*(INDEX(TDU_Info!$E$5:$E$111,$T464)/T$11+INDEX(TDU_Info!$F$5:$F$111,$T464))</f>
        <v>3.6301000000000001</v>
      </c>
      <c r="V464" s="152">
        <v>2.6469999999999998</v>
      </c>
      <c r="W464" s="152">
        <v>6.5979999999999999</v>
      </c>
      <c r="X464" s="152">
        <v>4.5999999999999996</v>
      </c>
      <c r="Y464" s="152">
        <v>4.5999999999999996</v>
      </c>
      <c r="Z464" s="152">
        <v>2.9740000000000002</v>
      </c>
      <c r="AA464" s="152">
        <v>6.7240000000000002</v>
      </c>
      <c r="AB464" s="152">
        <v>4.1420000000000003</v>
      </c>
      <c r="AC464" s="152">
        <v>4.6100000000000003</v>
      </c>
      <c r="AD464" s="152">
        <v>2.6240000000000001</v>
      </c>
      <c r="AE464" s="152">
        <v>6.6180000000000003</v>
      </c>
      <c r="AF464" s="152">
        <v>4.3499999999999996</v>
      </c>
      <c r="AG464" s="152">
        <v>4.3499999999999996</v>
      </c>
      <c r="AH464" s="152">
        <v>2.9369999999999998</v>
      </c>
      <c r="AI464" s="152">
        <v>6.7569999999999997</v>
      </c>
      <c r="AJ464" s="152">
        <v>4.415</v>
      </c>
      <c r="AK464" s="152">
        <v>4.6100000000000003</v>
      </c>
      <c r="AL464" s="152">
        <f t="shared" si="81"/>
        <v>2.0469873551672686</v>
      </c>
      <c r="AM464" s="152">
        <f t="shared" si="82"/>
        <v>1.9762905899239389</v>
      </c>
      <c r="AN464" s="152">
        <v>3.7498057860561991</v>
      </c>
      <c r="AO464" s="152">
        <v>3.630997068011879</v>
      </c>
      <c r="AP464" s="152">
        <f t="shared" si="89"/>
        <v>7.7198999999999991</v>
      </c>
      <c r="AQ464" s="152"/>
      <c r="AR464" s="152"/>
      <c r="AS464" s="153">
        <f t="shared" si="83"/>
        <v>83</v>
      </c>
      <c r="AT464" s="153">
        <f t="shared" si="84"/>
        <v>1</v>
      </c>
      <c r="AU464" s="153">
        <f t="shared" si="85"/>
        <v>0</v>
      </c>
      <c r="AV464" s="153">
        <f t="shared" si="86"/>
        <v>0</v>
      </c>
      <c r="BA464">
        <f t="shared" si="87"/>
        <v>24</v>
      </c>
    </row>
    <row r="465" spans="2:53" x14ac:dyDescent="0.25">
      <c r="B465" s="155">
        <f t="shared" si="90"/>
        <v>43184.999305555553</v>
      </c>
      <c r="C465" s="155">
        <f t="shared" si="88"/>
        <v>43184.999305555553</v>
      </c>
      <c r="D465" s="152">
        <f t="shared" ref="D465:D528" si="91">(INDEX($V465:$AP465,D$7)*(1+D$8)+D$9*100/$T$11)*(1+D$10)+(D$11*100/$T$11)+($T$5+D$10)*$U465</f>
        <v>4.3499999999999996</v>
      </c>
      <c r="E465" s="152"/>
      <c r="F465" s="152"/>
      <c r="G465" s="152"/>
      <c r="H465" s="152" t="e">
        <f t="shared" ref="H465:H528" si="92">IF(ISNA($C465),NA(),(INDEX($V465:$AP465,H$7)*(1+H$8)+H$9*100/$T$11)*(1+H$10)+(H$11*100/$T$11)+($T$5+H$10)*$U465)</f>
        <v>#N/A</v>
      </c>
      <c r="I465" s="152"/>
      <c r="J465" s="152" t="e">
        <f t="shared" ref="J465:J528" si="93">(INDEX($V465:$AP465,J$7)*(1+J$8)+J$9*100/$T$11)*(1+J$10)+(J$11*100/$T$11)+($T$5+J$10)*$U465</f>
        <v>#N/A</v>
      </c>
      <c r="K465" s="152"/>
      <c r="L465" s="152"/>
      <c r="M465" s="152"/>
      <c r="N465" s="152"/>
      <c r="O465" s="152"/>
      <c r="P465" s="152"/>
      <c r="Q465" s="152"/>
      <c r="R465" s="152"/>
      <c r="S465" s="152"/>
      <c r="T465" s="153" cm="1">
        <f t="array" ref="T465">MATCH(1,(TDU_Info!$C$5:$C$111=$T$6)*(TDU_Info!$B$5:$B$111&lt;=$B465),0)</f>
        <v>100</v>
      </c>
      <c r="U465" s="152">
        <f>100*(INDEX(TDU_Info!$E$5:$E$111,$T465)/T$11+INDEX(TDU_Info!$F$5:$F$111,$T465))</f>
        <v>3.6301000000000001</v>
      </c>
      <c r="V465" s="152">
        <v>2.6469999999999998</v>
      </c>
      <c r="W465" s="152">
        <v>6.5979999999999999</v>
      </c>
      <c r="X465" s="152">
        <v>4.5999999999999996</v>
      </c>
      <c r="Y465" s="152">
        <v>4.5999999999999996</v>
      </c>
      <c r="Z465" s="152">
        <v>2.9740000000000002</v>
      </c>
      <c r="AA465" s="152">
        <v>6.7240000000000002</v>
      </c>
      <c r="AB465" s="152">
        <v>4.1420000000000003</v>
      </c>
      <c r="AC465" s="152">
        <v>4.6100000000000003</v>
      </c>
      <c r="AD465" s="152">
        <v>2.6240000000000001</v>
      </c>
      <c r="AE465" s="152">
        <v>6.6180000000000003</v>
      </c>
      <c r="AF465" s="152">
        <v>4.3499999999999996</v>
      </c>
      <c r="AG465" s="152">
        <v>4.3499999999999996</v>
      </c>
      <c r="AH465" s="152">
        <v>2.9369999999999998</v>
      </c>
      <c r="AI465" s="152">
        <v>6.7569999999999997</v>
      </c>
      <c r="AJ465" s="152">
        <v>4.415</v>
      </c>
      <c r="AK465" s="152">
        <v>4.6100000000000003</v>
      </c>
      <c r="AL465" s="152">
        <f t="shared" ref="AL465:AL528" si="94">IF(DAY($B465)=1,NA(),VLOOKUP($B465,$BB$17:$BD$64,2,TRUE))</f>
        <v>2.0469873551672686</v>
      </c>
      <c r="AM465" s="152">
        <f t="shared" ref="AM465:AM528" si="95">IF(DAY($B465)=1,NA(),VLOOKUP($B465,$BB$17:$BD$64,3,TRUE))</f>
        <v>1.9762905899239389</v>
      </c>
      <c r="AN465" s="152">
        <v>3.7577181586064277</v>
      </c>
      <c r="AO465" s="152">
        <v>3.6387284799818356</v>
      </c>
      <c r="AP465" s="152">
        <f t="shared" si="89"/>
        <v>7.7198999999999991</v>
      </c>
      <c r="AQ465" s="152"/>
      <c r="AR465" s="152"/>
      <c r="AS465" s="153">
        <f t="shared" ref="AS465:AS528" si="96">ROUNDUP(B465-DATE(YEAR(B465),1,1),0)</f>
        <v>84</v>
      </c>
      <c r="AT465" s="153">
        <f t="shared" ref="AT465:AT528" si="97">1-$AU465-$AV465</f>
        <v>1</v>
      </c>
      <c r="AU465" s="153">
        <f t="shared" ref="AU465:AU528" si="98">IF(AND($AS465&gt;=AU$12,$AS465&lt;=AU$13),1-$AV465,0)</f>
        <v>0</v>
      </c>
      <c r="AV465" s="153">
        <f t="shared" ref="AV465:AV528" si="99">IF(AND($AS465&gt;=AV$12,$AS465&lt;=AV$13),1,0)</f>
        <v>0</v>
      </c>
      <c r="BA465">
        <f t="shared" ref="BA465:BA528" si="100">DAY(C465)</f>
        <v>25</v>
      </c>
    </row>
    <row r="466" spans="2:53" x14ac:dyDescent="0.25">
      <c r="B466" s="155">
        <f t="shared" si="90"/>
        <v>43185.999305555553</v>
      </c>
      <c r="C466" s="155">
        <f t="shared" ref="C466:C529" si="101">IF(OR($B466&lt;C$12,$B466&gt;C$13),NA(),$B466)</f>
        <v>43185.999305555553</v>
      </c>
      <c r="D466" s="152">
        <f t="shared" si="91"/>
        <v>4.3499999999999996</v>
      </c>
      <c r="E466" s="152"/>
      <c r="F466" s="152"/>
      <c r="G466" s="152"/>
      <c r="H466" s="152" t="e">
        <f t="shared" si="92"/>
        <v>#N/A</v>
      </c>
      <c r="I466" s="152"/>
      <c r="J466" s="152" t="e">
        <f t="shared" si="93"/>
        <v>#N/A</v>
      </c>
      <c r="K466" s="152"/>
      <c r="L466" s="152"/>
      <c r="M466" s="152"/>
      <c r="N466" s="152"/>
      <c r="O466" s="152"/>
      <c r="P466" s="152"/>
      <c r="Q466" s="152"/>
      <c r="R466" s="152"/>
      <c r="S466" s="152"/>
      <c r="T466" s="153" cm="1">
        <f t="array" ref="T466">MATCH(1,(TDU_Info!$C$5:$C$111=$T$6)*(TDU_Info!$B$5:$B$111&lt;=$B466),0)</f>
        <v>100</v>
      </c>
      <c r="U466" s="152">
        <f>100*(INDEX(TDU_Info!$E$5:$E$111,$T466)/T$11+INDEX(TDU_Info!$F$5:$F$111,$T466))</f>
        <v>3.6301000000000001</v>
      </c>
      <c r="V466" s="152">
        <v>2.6469999999999998</v>
      </c>
      <c r="W466" s="152">
        <v>6.5979999999999999</v>
      </c>
      <c r="X466" s="152">
        <v>4.5999999999999996</v>
      </c>
      <c r="Y466" s="152">
        <v>4.5140000000000002</v>
      </c>
      <c r="Z466" s="152">
        <v>2.9740000000000002</v>
      </c>
      <c r="AA466" s="152">
        <v>6.7240000000000002</v>
      </c>
      <c r="AB466" s="152">
        <v>4.1420000000000003</v>
      </c>
      <c r="AC466" s="152">
        <v>4.6100000000000003</v>
      </c>
      <c r="AD466" s="152">
        <v>2.6240000000000001</v>
      </c>
      <c r="AE466" s="152">
        <v>6.6180000000000003</v>
      </c>
      <c r="AF466" s="152">
        <v>4.3499999999999996</v>
      </c>
      <c r="AG466" s="152">
        <v>4.3499999999999996</v>
      </c>
      <c r="AH466" s="152">
        <v>2.9369999999999998</v>
      </c>
      <c r="AI466" s="152">
        <v>6.7569999999999997</v>
      </c>
      <c r="AJ466" s="152">
        <v>4.415</v>
      </c>
      <c r="AK466" s="152">
        <v>4.6100000000000003</v>
      </c>
      <c r="AL466" s="152">
        <f t="shared" si="94"/>
        <v>2.0469873551672686</v>
      </c>
      <c r="AM466" s="152">
        <f t="shared" si="95"/>
        <v>1.9762905899239389</v>
      </c>
      <c r="AN466" s="152">
        <v>3.7596621704083746</v>
      </c>
      <c r="AO466" s="152">
        <v>3.640853172526211</v>
      </c>
      <c r="AP466" s="152">
        <f t="shared" ref="AP466:AP529" si="102">IF(DAY($C466)=1,NA(),VLOOKUP($C466,$BE$17:$BF$78,2,TRUE)-$U466)</f>
        <v>7.7198999999999991</v>
      </c>
      <c r="AQ466" s="152"/>
      <c r="AR466" s="152"/>
      <c r="AS466" s="153">
        <f t="shared" si="96"/>
        <v>85</v>
      </c>
      <c r="AT466" s="153">
        <f t="shared" si="97"/>
        <v>1</v>
      </c>
      <c r="AU466" s="153">
        <f t="shared" si="98"/>
        <v>0</v>
      </c>
      <c r="AV466" s="153">
        <f t="shared" si="99"/>
        <v>0</v>
      </c>
      <c r="BA466">
        <f t="shared" si="100"/>
        <v>26</v>
      </c>
    </row>
    <row r="467" spans="2:53" x14ac:dyDescent="0.25">
      <c r="B467" s="155">
        <f t="shared" ref="B467:B530" si="103">B466+1</f>
        <v>43186.999305555553</v>
      </c>
      <c r="C467" s="155">
        <f t="shared" si="101"/>
        <v>43186.999305555553</v>
      </c>
      <c r="D467" s="152">
        <f t="shared" si="91"/>
        <v>4.3499999999999996</v>
      </c>
      <c r="E467" s="152"/>
      <c r="F467" s="152"/>
      <c r="G467" s="152"/>
      <c r="H467" s="152" t="e">
        <f t="shared" si="92"/>
        <v>#N/A</v>
      </c>
      <c r="I467" s="152"/>
      <c r="J467" s="152" t="e">
        <f t="shared" si="93"/>
        <v>#N/A</v>
      </c>
      <c r="K467" s="152"/>
      <c r="L467" s="152"/>
      <c r="M467" s="152"/>
      <c r="N467" s="152"/>
      <c r="O467" s="152"/>
      <c r="P467" s="152"/>
      <c r="Q467" s="152"/>
      <c r="R467" s="152"/>
      <c r="S467" s="152"/>
      <c r="T467" s="153" cm="1">
        <f t="array" ref="T467">MATCH(1,(TDU_Info!$C$5:$C$111=$T$6)*(TDU_Info!$B$5:$B$111&lt;=$B467),0)</f>
        <v>100</v>
      </c>
      <c r="U467" s="152">
        <f>100*(INDEX(TDU_Info!$E$5:$E$111,$T467)/T$11+INDEX(TDU_Info!$F$5:$F$111,$T467))</f>
        <v>3.6301000000000001</v>
      </c>
      <c r="V467" s="152">
        <v>2.6469999999999998</v>
      </c>
      <c r="W467" s="152">
        <v>6.5979999999999999</v>
      </c>
      <c r="X467" s="152">
        <v>4.5999999999999996</v>
      </c>
      <c r="Y467" s="152">
        <v>4.5999999999999996</v>
      </c>
      <c r="Z467" s="152">
        <v>2.9740000000000002</v>
      </c>
      <c r="AA467" s="152">
        <v>6.7240000000000002</v>
      </c>
      <c r="AB467" s="152">
        <v>4.71</v>
      </c>
      <c r="AC467" s="152">
        <v>4.6100000000000003</v>
      </c>
      <c r="AD467" s="152">
        <v>2.6240000000000001</v>
      </c>
      <c r="AE467" s="152">
        <v>6.6180000000000003</v>
      </c>
      <c r="AF467" s="152">
        <v>4.3499999999999996</v>
      </c>
      <c r="AG467" s="152">
        <v>4.3499999999999996</v>
      </c>
      <c r="AH467" s="152">
        <v>2.9369999999999998</v>
      </c>
      <c r="AI467" s="152">
        <v>6.7569999999999997</v>
      </c>
      <c r="AJ467" s="152">
        <v>4.6479999999999997</v>
      </c>
      <c r="AK467" s="152">
        <v>4.6100000000000003</v>
      </c>
      <c r="AL467" s="152">
        <f t="shared" si="94"/>
        <v>2.0469873551672686</v>
      </c>
      <c r="AM467" s="152">
        <f t="shared" si="95"/>
        <v>1.9762905899239389</v>
      </c>
      <c r="AN467" s="152">
        <v>3.7585655997812122</v>
      </c>
      <c r="AO467" s="152">
        <v>3.6404849666727483</v>
      </c>
      <c r="AP467" s="152">
        <f t="shared" si="102"/>
        <v>7.7198999999999991</v>
      </c>
      <c r="AQ467" s="152"/>
      <c r="AR467" s="152"/>
      <c r="AS467" s="153">
        <f t="shared" si="96"/>
        <v>86</v>
      </c>
      <c r="AT467" s="153">
        <f t="shared" si="97"/>
        <v>1</v>
      </c>
      <c r="AU467" s="153">
        <f t="shared" si="98"/>
        <v>0</v>
      </c>
      <c r="AV467" s="153">
        <f t="shared" si="99"/>
        <v>0</v>
      </c>
      <c r="BA467">
        <f t="shared" si="100"/>
        <v>27</v>
      </c>
    </row>
    <row r="468" spans="2:53" x14ac:dyDescent="0.25">
      <c r="B468" s="155">
        <f t="shared" si="103"/>
        <v>43187.999305555553</v>
      </c>
      <c r="C468" s="155">
        <f t="shared" si="101"/>
        <v>43187.999305555553</v>
      </c>
      <c r="D468" s="152">
        <f t="shared" si="91"/>
        <v>4.3499999999999996</v>
      </c>
      <c r="E468" s="152"/>
      <c r="F468" s="152"/>
      <c r="G468" s="152"/>
      <c r="H468" s="152" t="e">
        <f t="shared" si="92"/>
        <v>#N/A</v>
      </c>
      <c r="I468" s="152"/>
      <c r="J468" s="152" t="e">
        <f t="shared" si="93"/>
        <v>#N/A</v>
      </c>
      <c r="K468" s="152"/>
      <c r="L468" s="152"/>
      <c r="M468" s="152"/>
      <c r="N468" s="152"/>
      <c r="O468" s="152"/>
      <c r="P468" s="152"/>
      <c r="Q468" s="152"/>
      <c r="R468" s="152"/>
      <c r="S468" s="152"/>
      <c r="T468" s="153" cm="1">
        <f t="array" ref="T468">MATCH(1,(TDU_Info!$C$5:$C$111=$T$6)*(TDU_Info!$B$5:$B$111&lt;=$B468),0)</f>
        <v>100</v>
      </c>
      <c r="U468" s="152">
        <f>100*(INDEX(TDU_Info!$E$5:$E$111,$T468)/T$11+INDEX(TDU_Info!$F$5:$F$111,$T468))</f>
        <v>3.6301000000000001</v>
      </c>
      <c r="V468" s="152">
        <v>2.6469999999999998</v>
      </c>
      <c r="W468" s="152">
        <v>6.5979999999999999</v>
      </c>
      <c r="X468" s="152">
        <v>4.5999999999999996</v>
      </c>
      <c r="Y468" s="152">
        <v>4.5999999999999996</v>
      </c>
      <c r="Z468" s="152">
        <v>2.9740000000000002</v>
      </c>
      <c r="AA468" s="152">
        <v>6.7240000000000002</v>
      </c>
      <c r="AB468" s="152">
        <v>4.71</v>
      </c>
      <c r="AC468" s="152">
        <v>4.6100000000000003</v>
      </c>
      <c r="AD468" s="152">
        <v>2.6240000000000001</v>
      </c>
      <c r="AE468" s="152">
        <v>6.6180000000000003</v>
      </c>
      <c r="AF468" s="152">
        <v>4.3499999999999996</v>
      </c>
      <c r="AG468" s="152">
        <v>4.3499999999999996</v>
      </c>
      <c r="AH468" s="152">
        <v>2.9369999999999998</v>
      </c>
      <c r="AI468" s="152">
        <v>6.7569999999999997</v>
      </c>
      <c r="AJ468" s="152">
        <v>4.6479999999999997</v>
      </c>
      <c r="AK468" s="152">
        <v>4.6100000000000003</v>
      </c>
      <c r="AL468" s="152">
        <f t="shared" si="94"/>
        <v>2.0469873551672686</v>
      </c>
      <c r="AM468" s="152">
        <f t="shared" si="95"/>
        <v>1.9762905899239389</v>
      </c>
      <c r="AN468" s="152">
        <v>3.7593448942773722</v>
      </c>
      <c r="AO468" s="152">
        <v>3.6405464073450555</v>
      </c>
      <c r="AP468" s="152">
        <f t="shared" si="102"/>
        <v>7.7198999999999991</v>
      </c>
      <c r="AQ468" s="152"/>
      <c r="AR468" s="152"/>
      <c r="AS468" s="153">
        <f t="shared" si="96"/>
        <v>87</v>
      </c>
      <c r="AT468" s="153">
        <f t="shared" si="97"/>
        <v>1</v>
      </c>
      <c r="AU468" s="153">
        <f t="shared" si="98"/>
        <v>0</v>
      </c>
      <c r="AV468" s="153">
        <f t="shared" si="99"/>
        <v>0</v>
      </c>
      <c r="BA468">
        <f t="shared" si="100"/>
        <v>28</v>
      </c>
    </row>
    <row r="469" spans="2:53" x14ac:dyDescent="0.25">
      <c r="B469" s="155">
        <f t="shared" si="103"/>
        <v>43188.999305555553</v>
      </c>
      <c r="C469" s="155">
        <f t="shared" si="101"/>
        <v>43188.999305555553</v>
      </c>
      <c r="D469" s="152">
        <f t="shared" si="91"/>
        <v>4.3499999999999996</v>
      </c>
      <c r="E469" s="152"/>
      <c r="F469" s="152"/>
      <c r="G469" s="152"/>
      <c r="H469" s="152" t="e">
        <f t="shared" si="92"/>
        <v>#N/A</v>
      </c>
      <c r="I469" s="152"/>
      <c r="J469" s="152" t="e">
        <f t="shared" si="93"/>
        <v>#N/A</v>
      </c>
      <c r="K469" s="152"/>
      <c r="L469" s="152"/>
      <c r="M469" s="152"/>
      <c r="N469" s="152"/>
      <c r="O469" s="152"/>
      <c r="P469" s="152"/>
      <c r="Q469" s="152"/>
      <c r="R469" s="152"/>
      <c r="S469" s="152"/>
      <c r="T469" s="153" cm="1">
        <f t="array" ref="T469">MATCH(1,(TDU_Info!$C$5:$C$111=$T$6)*(TDU_Info!$B$5:$B$111&lt;=$B469),0)</f>
        <v>100</v>
      </c>
      <c r="U469" s="152">
        <f>100*(INDEX(TDU_Info!$E$5:$E$111,$T469)/T$11+INDEX(TDU_Info!$F$5:$F$111,$T469))</f>
        <v>3.6301000000000001</v>
      </c>
      <c r="V469" s="152">
        <v>2.6469999999999998</v>
      </c>
      <c r="W469" s="152">
        <v>6.5979999999999999</v>
      </c>
      <c r="X469" s="152">
        <v>4.5999999999999996</v>
      </c>
      <c r="Y469" s="152">
        <v>4.5999999999999996</v>
      </c>
      <c r="Z469" s="152">
        <v>2.9740000000000002</v>
      </c>
      <c r="AA469" s="152">
        <v>6.7240000000000002</v>
      </c>
      <c r="AB469" s="152">
        <v>4.71</v>
      </c>
      <c r="AC469" s="152">
        <v>4.6100000000000003</v>
      </c>
      <c r="AD469" s="152">
        <v>2.6240000000000001</v>
      </c>
      <c r="AE469" s="152">
        <v>6.6180000000000003</v>
      </c>
      <c r="AF469" s="152">
        <v>4.3499999999999996</v>
      </c>
      <c r="AG469" s="152">
        <v>4.3499999999999996</v>
      </c>
      <c r="AH469" s="152">
        <v>2.9369999999999998</v>
      </c>
      <c r="AI469" s="152">
        <v>6.7569999999999997</v>
      </c>
      <c r="AJ469" s="152">
        <v>4.6479999999999997</v>
      </c>
      <c r="AK469" s="152">
        <v>4.6100000000000003</v>
      </c>
      <c r="AL469" s="152">
        <f t="shared" si="94"/>
        <v>2.0469873551672686</v>
      </c>
      <c r="AM469" s="152">
        <f t="shared" si="95"/>
        <v>1.9762905899239389</v>
      </c>
      <c r="AN469" s="152">
        <v>3.7591966952464131</v>
      </c>
      <c r="AO469" s="152">
        <v>3.6397458905037898</v>
      </c>
      <c r="AP469" s="152">
        <f t="shared" si="102"/>
        <v>7.7198999999999991</v>
      </c>
      <c r="AQ469" s="152"/>
      <c r="AR469" s="152"/>
      <c r="AS469" s="153">
        <f t="shared" si="96"/>
        <v>88</v>
      </c>
      <c r="AT469" s="153">
        <f t="shared" si="97"/>
        <v>1</v>
      </c>
      <c r="AU469" s="153">
        <f t="shared" si="98"/>
        <v>0</v>
      </c>
      <c r="AV469" s="153">
        <f t="shared" si="99"/>
        <v>0</v>
      </c>
      <c r="BA469">
        <f t="shared" si="100"/>
        <v>29</v>
      </c>
    </row>
    <row r="470" spans="2:53" x14ac:dyDescent="0.25">
      <c r="B470" s="155">
        <f t="shared" si="103"/>
        <v>43189.999305555553</v>
      </c>
      <c r="C470" s="155">
        <f t="shared" si="101"/>
        <v>43189.999305555553</v>
      </c>
      <c r="D470" s="152">
        <f t="shared" si="91"/>
        <v>4.6479999999999997</v>
      </c>
      <c r="E470" s="152"/>
      <c r="F470" s="152"/>
      <c r="G470" s="152"/>
      <c r="H470" s="152" t="e">
        <f t="shared" si="92"/>
        <v>#N/A</v>
      </c>
      <c r="I470" s="152"/>
      <c r="J470" s="152" t="e">
        <f t="shared" si="93"/>
        <v>#N/A</v>
      </c>
      <c r="K470" s="152"/>
      <c r="L470" s="152"/>
      <c r="M470" s="152"/>
      <c r="N470" s="152"/>
      <c r="O470" s="152"/>
      <c r="P470" s="152"/>
      <c r="Q470" s="152"/>
      <c r="R470" s="152"/>
      <c r="S470" s="152"/>
      <c r="T470" s="153" cm="1">
        <f t="array" ref="T470">MATCH(1,(TDU_Info!$C$5:$C$111=$T$6)*(TDU_Info!$B$5:$B$111&lt;=$B470),0)</f>
        <v>100</v>
      </c>
      <c r="U470" s="152">
        <f>100*(INDEX(TDU_Info!$E$5:$E$111,$T470)/T$11+INDEX(TDU_Info!$F$5:$F$111,$T470))</f>
        <v>3.6301000000000001</v>
      </c>
      <c r="V470" s="152">
        <v>2.6469999999999998</v>
      </c>
      <c r="W470" s="152">
        <v>6.5979999999999999</v>
      </c>
      <c r="X470" s="152">
        <v>4.71</v>
      </c>
      <c r="Y470" s="152">
        <v>4.6100000000000003</v>
      </c>
      <c r="Z470" s="152">
        <v>2.9740000000000002</v>
      </c>
      <c r="AA470" s="152">
        <v>6.7240000000000002</v>
      </c>
      <c r="AB470" s="152">
        <v>4.71</v>
      </c>
      <c r="AC470" s="152">
        <v>4.6100000000000003</v>
      </c>
      <c r="AD470" s="152">
        <v>2.6240000000000001</v>
      </c>
      <c r="AE470" s="152">
        <v>6.6180000000000003</v>
      </c>
      <c r="AF470" s="152">
        <v>4.6479999999999997</v>
      </c>
      <c r="AG470" s="152">
        <v>4.6100000000000003</v>
      </c>
      <c r="AH470" s="152">
        <v>2.9369999999999998</v>
      </c>
      <c r="AI470" s="152">
        <v>6.7569999999999997</v>
      </c>
      <c r="AJ470" s="152">
        <v>4.6479999999999997</v>
      </c>
      <c r="AK470" s="152">
        <v>4.6100000000000003</v>
      </c>
      <c r="AL470" s="152">
        <f t="shared" si="94"/>
        <v>2.0469873551672686</v>
      </c>
      <c r="AM470" s="152">
        <f t="shared" si="95"/>
        <v>1.9762905899239389</v>
      </c>
      <c r="AN470" s="152">
        <v>3.7590645853917533</v>
      </c>
      <c r="AO470" s="152">
        <v>3.6386656209171671</v>
      </c>
      <c r="AP470" s="152">
        <f t="shared" si="102"/>
        <v>7.7198999999999991</v>
      </c>
      <c r="AQ470" s="152"/>
      <c r="AR470" s="152"/>
      <c r="AS470" s="153">
        <f t="shared" si="96"/>
        <v>89</v>
      </c>
      <c r="AT470" s="153">
        <f t="shared" si="97"/>
        <v>1</v>
      </c>
      <c r="AU470" s="153">
        <f t="shared" si="98"/>
        <v>0</v>
      </c>
      <c r="AV470" s="153">
        <f t="shared" si="99"/>
        <v>0</v>
      </c>
      <c r="BA470">
        <f t="shared" si="100"/>
        <v>30</v>
      </c>
    </row>
    <row r="471" spans="2:53" x14ac:dyDescent="0.25">
      <c r="B471" s="155">
        <f t="shared" si="103"/>
        <v>43190.999305555553</v>
      </c>
      <c r="C471" s="155">
        <f t="shared" si="101"/>
        <v>43190.999305555553</v>
      </c>
      <c r="D471" s="152">
        <f t="shared" si="91"/>
        <v>4.6479999999999997</v>
      </c>
      <c r="E471" s="152"/>
      <c r="F471" s="152"/>
      <c r="G471" s="152"/>
      <c r="H471" s="152" t="e">
        <f t="shared" si="92"/>
        <v>#N/A</v>
      </c>
      <c r="I471" s="152"/>
      <c r="J471" s="152" t="e">
        <f t="shared" si="93"/>
        <v>#N/A</v>
      </c>
      <c r="K471" s="152"/>
      <c r="L471" s="152"/>
      <c r="M471" s="152"/>
      <c r="N471" s="152"/>
      <c r="O471" s="152"/>
      <c r="P471" s="152"/>
      <c r="Q471" s="152"/>
      <c r="R471" s="152"/>
      <c r="S471" s="152"/>
      <c r="T471" s="153" cm="1">
        <f t="array" ref="T471">MATCH(1,(TDU_Info!$C$5:$C$111=$T$6)*(TDU_Info!$B$5:$B$111&lt;=$B471),0)</f>
        <v>100</v>
      </c>
      <c r="U471" s="152">
        <f>100*(INDEX(TDU_Info!$E$5:$E$111,$T471)/T$11+INDEX(TDU_Info!$F$5:$F$111,$T471))</f>
        <v>3.6301000000000001</v>
      </c>
      <c r="V471" s="152">
        <v>2.6469999999999998</v>
      </c>
      <c r="W471" s="152">
        <v>6.5979999999999999</v>
      </c>
      <c r="X471" s="152">
        <v>4.71</v>
      </c>
      <c r="Y471" s="152">
        <v>4.6100000000000003</v>
      </c>
      <c r="Z471" s="152">
        <v>2.9740000000000002</v>
      </c>
      <c r="AA471" s="152">
        <v>6.7240000000000002</v>
      </c>
      <c r="AB471" s="152">
        <v>4.71</v>
      </c>
      <c r="AC471" s="152">
        <v>4.6100000000000003</v>
      </c>
      <c r="AD471" s="152">
        <v>2.6240000000000001</v>
      </c>
      <c r="AE471" s="152">
        <v>6.6180000000000003</v>
      </c>
      <c r="AF471" s="152">
        <v>4.6479999999999997</v>
      </c>
      <c r="AG471" s="152">
        <v>4.6100000000000003</v>
      </c>
      <c r="AH471" s="152">
        <v>2.9369999999999998</v>
      </c>
      <c r="AI471" s="152">
        <v>6.7569999999999997</v>
      </c>
      <c r="AJ471" s="152">
        <v>4.6479999999999997</v>
      </c>
      <c r="AK471" s="152">
        <v>4.6100000000000003</v>
      </c>
      <c r="AL471" s="152">
        <f t="shared" si="94"/>
        <v>2.0469873551672686</v>
      </c>
      <c r="AM471" s="152">
        <f t="shared" si="95"/>
        <v>1.9762905899239389</v>
      </c>
      <c r="AN471" s="152">
        <v>3.7588807148253163</v>
      </c>
      <c r="AO471" s="152">
        <v>3.6381666746435481</v>
      </c>
      <c r="AP471" s="152">
        <f t="shared" si="102"/>
        <v>7.7198999999999991</v>
      </c>
      <c r="AQ471" s="152"/>
      <c r="AR471" s="152"/>
      <c r="AS471" s="153">
        <f t="shared" si="96"/>
        <v>90</v>
      </c>
      <c r="AT471" s="153">
        <f t="shared" si="97"/>
        <v>1</v>
      </c>
      <c r="AU471" s="153">
        <f t="shared" si="98"/>
        <v>0</v>
      </c>
      <c r="AV471" s="153">
        <f t="shared" si="99"/>
        <v>0</v>
      </c>
      <c r="BA471">
        <f t="shared" si="100"/>
        <v>31</v>
      </c>
    </row>
    <row r="472" spans="2:53" x14ac:dyDescent="0.25">
      <c r="B472" s="155">
        <f t="shared" si="103"/>
        <v>43191.999305555553</v>
      </c>
      <c r="C472" s="155">
        <f t="shared" si="101"/>
        <v>43191.999305555553</v>
      </c>
      <c r="D472" s="152">
        <f t="shared" si="91"/>
        <v>4.6479999999999997</v>
      </c>
      <c r="E472" s="152"/>
      <c r="F472" s="152"/>
      <c r="G472" s="152"/>
      <c r="H472" s="152" t="e">
        <f t="shared" si="92"/>
        <v>#N/A</v>
      </c>
      <c r="I472" s="152"/>
      <c r="J472" s="152" t="e">
        <f t="shared" si="93"/>
        <v>#N/A</v>
      </c>
      <c r="K472" s="152"/>
      <c r="L472" s="152"/>
      <c r="M472" s="152"/>
      <c r="N472" s="152"/>
      <c r="O472" s="152"/>
      <c r="P472" s="152"/>
      <c r="Q472" s="152"/>
      <c r="R472" s="152"/>
      <c r="S472" s="152"/>
      <c r="T472" s="153" cm="1">
        <f t="array" ref="T472">MATCH(1,(TDU_Info!$C$5:$C$111=$T$6)*(TDU_Info!$B$5:$B$111&lt;=$B472),0)</f>
        <v>100</v>
      </c>
      <c r="U472" s="152">
        <f>100*(INDEX(TDU_Info!$E$5:$E$111,$T472)/T$11+INDEX(TDU_Info!$F$5:$F$111,$T472))</f>
        <v>3.6301000000000001</v>
      </c>
      <c r="V472" s="152">
        <v>2.6469999999999998</v>
      </c>
      <c r="W472" s="152">
        <v>6.5979999999999999</v>
      </c>
      <c r="X472" s="152">
        <v>4.71</v>
      </c>
      <c r="Y472" s="152">
        <v>4.6100000000000003</v>
      </c>
      <c r="Z472" s="152">
        <v>2.9740000000000002</v>
      </c>
      <c r="AA472" s="152">
        <v>6.7240000000000002</v>
      </c>
      <c r="AB472" s="152">
        <v>4.71</v>
      </c>
      <c r="AC472" s="152">
        <v>4.6100000000000003</v>
      </c>
      <c r="AD472" s="152">
        <v>2.6240000000000001</v>
      </c>
      <c r="AE472" s="152">
        <v>6.6180000000000003</v>
      </c>
      <c r="AF472" s="152">
        <v>4.6479999999999997</v>
      </c>
      <c r="AG472" s="152">
        <v>4.6100000000000003</v>
      </c>
      <c r="AH472" s="152">
        <v>2.9369999999999998</v>
      </c>
      <c r="AI472" s="152">
        <v>6.7569999999999997</v>
      </c>
      <c r="AJ472" s="152">
        <v>4.6479999999999997</v>
      </c>
      <c r="AK472" s="152">
        <v>4.6100000000000003</v>
      </c>
      <c r="AL472" s="152" t="e">
        <f t="shared" si="94"/>
        <v>#N/A</v>
      </c>
      <c r="AM472" s="152" t="e">
        <f t="shared" si="95"/>
        <v>#N/A</v>
      </c>
      <c r="AN472" s="152">
        <v>3.7607735082942053</v>
      </c>
      <c r="AO472" s="152">
        <v>3.6395559202575209</v>
      </c>
      <c r="AP472" s="152" t="e">
        <f t="shared" si="102"/>
        <v>#N/A</v>
      </c>
      <c r="AQ472" s="152"/>
      <c r="AR472" s="152"/>
      <c r="AS472" s="153">
        <f t="shared" si="96"/>
        <v>91</v>
      </c>
      <c r="AT472" s="153">
        <f t="shared" si="97"/>
        <v>1</v>
      </c>
      <c r="AU472" s="153">
        <f t="shared" si="98"/>
        <v>0</v>
      </c>
      <c r="AV472" s="153">
        <f t="shared" si="99"/>
        <v>0</v>
      </c>
      <c r="BA472">
        <f t="shared" si="100"/>
        <v>1</v>
      </c>
    </row>
    <row r="473" spans="2:53" x14ac:dyDescent="0.25">
      <c r="B473" s="155">
        <f t="shared" si="103"/>
        <v>43192.999305555553</v>
      </c>
      <c r="C473" s="155">
        <f t="shared" si="101"/>
        <v>43192.999305555553</v>
      </c>
      <c r="D473" s="152">
        <f t="shared" si="91"/>
        <v>4.6479999999999997</v>
      </c>
      <c r="E473" s="152"/>
      <c r="F473" s="152"/>
      <c r="G473" s="152"/>
      <c r="H473" s="152" t="e">
        <f t="shared" si="92"/>
        <v>#N/A</v>
      </c>
      <c r="I473" s="152"/>
      <c r="J473" s="152" t="e">
        <f t="shared" si="93"/>
        <v>#N/A</v>
      </c>
      <c r="K473" s="152"/>
      <c r="L473" s="152"/>
      <c r="M473" s="152"/>
      <c r="N473" s="152"/>
      <c r="O473" s="152"/>
      <c r="P473" s="152"/>
      <c r="Q473" s="152"/>
      <c r="R473" s="152"/>
      <c r="S473" s="152"/>
      <c r="T473" s="153" cm="1">
        <f t="array" ref="T473">MATCH(1,(TDU_Info!$C$5:$C$111=$T$6)*(TDU_Info!$B$5:$B$111&lt;=$B473),0)</f>
        <v>100</v>
      </c>
      <c r="U473" s="152">
        <f>100*(INDEX(TDU_Info!$E$5:$E$111,$T473)/T$11+INDEX(TDU_Info!$F$5:$F$111,$T473))</f>
        <v>3.6301000000000001</v>
      </c>
      <c r="V473" s="152">
        <v>2.6469999999999998</v>
      </c>
      <c r="W473" s="152">
        <v>6.5979999999999999</v>
      </c>
      <c r="X473" s="152">
        <v>4.71</v>
      </c>
      <c r="Y473" s="152">
        <v>4.6100000000000003</v>
      </c>
      <c r="Z473" s="152">
        <v>2.9740000000000002</v>
      </c>
      <c r="AA473" s="152">
        <v>6.7240000000000002</v>
      </c>
      <c r="AB473" s="152">
        <v>4.71</v>
      </c>
      <c r="AC473" s="152">
        <v>4.6100000000000003</v>
      </c>
      <c r="AD473" s="152">
        <v>2.6240000000000001</v>
      </c>
      <c r="AE473" s="152">
        <v>6.6180000000000003</v>
      </c>
      <c r="AF473" s="152">
        <v>4.6479999999999997</v>
      </c>
      <c r="AG473" s="152">
        <v>4.6100000000000003</v>
      </c>
      <c r="AH473" s="152">
        <v>2.9369999999999998</v>
      </c>
      <c r="AI473" s="152">
        <v>6.7569999999999997</v>
      </c>
      <c r="AJ473" s="152">
        <v>4.6479999999999997</v>
      </c>
      <c r="AK473" s="152">
        <v>4.6100000000000003</v>
      </c>
      <c r="AL473" s="152">
        <f t="shared" si="94"/>
        <v>2.610257268176376</v>
      </c>
      <c r="AM473" s="152">
        <f t="shared" si="95"/>
        <v>2.5625363986221106</v>
      </c>
      <c r="AN473" s="152">
        <v>3.7631183616033126</v>
      </c>
      <c r="AO473" s="152">
        <v>3.6409820168494047</v>
      </c>
      <c r="AP473" s="152">
        <f t="shared" si="102"/>
        <v>7.7599</v>
      </c>
      <c r="AQ473" s="152"/>
      <c r="AR473" s="152"/>
      <c r="AS473" s="153">
        <f t="shared" si="96"/>
        <v>92</v>
      </c>
      <c r="AT473" s="153">
        <f t="shared" si="97"/>
        <v>1</v>
      </c>
      <c r="AU473" s="153">
        <f t="shared" si="98"/>
        <v>0</v>
      </c>
      <c r="AV473" s="153">
        <f t="shared" si="99"/>
        <v>0</v>
      </c>
      <c r="BA473">
        <f t="shared" si="100"/>
        <v>2</v>
      </c>
    </row>
    <row r="474" spans="2:53" x14ac:dyDescent="0.25">
      <c r="B474" s="155">
        <f t="shared" si="103"/>
        <v>43193.999305555553</v>
      </c>
      <c r="C474" s="155">
        <f t="shared" si="101"/>
        <v>43193.999305555553</v>
      </c>
      <c r="D474" s="152">
        <f t="shared" si="91"/>
        <v>4.6479999999999997</v>
      </c>
      <c r="E474" s="152"/>
      <c r="F474" s="152"/>
      <c r="G474" s="152"/>
      <c r="H474" s="152" t="e">
        <f t="shared" si="92"/>
        <v>#N/A</v>
      </c>
      <c r="I474" s="152"/>
      <c r="J474" s="152" t="e">
        <f t="shared" si="93"/>
        <v>#N/A</v>
      </c>
      <c r="K474" s="152"/>
      <c r="L474" s="152"/>
      <c r="M474" s="152"/>
      <c r="N474" s="152"/>
      <c r="O474" s="152"/>
      <c r="P474" s="152"/>
      <c r="Q474" s="152"/>
      <c r="R474" s="152"/>
      <c r="S474" s="152"/>
      <c r="T474" s="153" cm="1">
        <f t="array" ref="T474">MATCH(1,(TDU_Info!$C$5:$C$111=$T$6)*(TDU_Info!$B$5:$B$111&lt;=$B474),0)</f>
        <v>100</v>
      </c>
      <c r="U474" s="152">
        <f>100*(INDEX(TDU_Info!$E$5:$E$111,$T474)/T$11+INDEX(TDU_Info!$F$5:$F$111,$T474))</f>
        <v>3.6301000000000001</v>
      </c>
      <c r="V474" s="152">
        <v>2.6469999999999998</v>
      </c>
      <c r="W474" s="152">
        <v>6.6980000000000004</v>
      </c>
      <c r="X474" s="152">
        <v>4.71</v>
      </c>
      <c r="Y474" s="152">
        <v>4.6100000000000003</v>
      </c>
      <c r="Z474" s="152">
        <v>2.9740000000000002</v>
      </c>
      <c r="AA474" s="152">
        <v>6.9240000000000004</v>
      </c>
      <c r="AB474" s="152">
        <v>4.71</v>
      </c>
      <c r="AC474" s="152">
        <v>4.6100000000000003</v>
      </c>
      <c r="AD474" s="152">
        <v>2.6240000000000001</v>
      </c>
      <c r="AE474" s="152">
        <v>6.7759999999999998</v>
      </c>
      <c r="AF474" s="152">
        <v>4.6479999999999997</v>
      </c>
      <c r="AG474" s="152">
        <v>4.6100000000000003</v>
      </c>
      <c r="AH474" s="152">
        <v>2.9369999999999998</v>
      </c>
      <c r="AI474" s="152">
        <v>6.9569999999999999</v>
      </c>
      <c r="AJ474" s="152">
        <v>4.6479999999999997</v>
      </c>
      <c r="AK474" s="152">
        <v>4.6100000000000003</v>
      </c>
      <c r="AL474" s="152">
        <f t="shared" si="94"/>
        <v>2.610257268176376</v>
      </c>
      <c r="AM474" s="152">
        <f t="shared" si="95"/>
        <v>2.5625363986221106</v>
      </c>
      <c r="AN474" s="152">
        <v>3.7516698462131624</v>
      </c>
      <c r="AO474" s="152">
        <v>3.6330330629958252</v>
      </c>
      <c r="AP474" s="152">
        <f t="shared" si="102"/>
        <v>7.7599</v>
      </c>
      <c r="AQ474" s="152"/>
      <c r="AR474" s="152"/>
      <c r="AS474" s="153">
        <f t="shared" si="96"/>
        <v>93</v>
      </c>
      <c r="AT474" s="153">
        <f t="shared" si="97"/>
        <v>1</v>
      </c>
      <c r="AU474" s="153">
        <f t="shared" si="98"/>
        <v>0</v>
      </c>
      <c r="AV474" s="153">
        <f t="shared" si="99"/>
        <v>0</v>
      </c>
      <c r="BA474">
        <f t="shared" si="100"/>
        <v>3</v>
      </c>
    </row>
    <row r="475" spans="2:53" x14ac:dyDescent="0.25">
      <c r="B475" s="155">
        <f t="shared" si="103"/>
        <v>43194.999305555553</v>
      </c>
      <c r="C475" s="155">
        <f t="shared" si="101"/>
        <v>43194.999305555553</v>
      </c>
      <c r="D475" s="152">
        <f t="shared" si="91"/>
        <v>4.71</v>
      </c>
      <c r="E475" s="152"/>
      <c r="F475" s="152"/>
      <c r="G475" s="152"/>
      <c r="H475" s="152" t="e">
        <f t="shared" si="92"/>
        <v>#N/A</v>
      </c>
      <c r="I475" s="152"/>
      <c r="J475" s="152" t="e">
        <f t="shared" si="93"/>
        <v>#N/A</v>
      </c>
      <c r="K475" s="152"/>
      <c r="L475" s="152"/>
      <c r="M475" s="152"/>
      <c r="N475" s="152"/>
      <c r="O475" s="152"/>
      <c r="P475" s="152"/>
      <c r="Q475" s="152"/>
      <c r="R475" s="152"/>
      <c r="S475" s="152"/>
      <c r="T475" s="153" cm="1">
        <f t="array" ref="T475">MATCH(1,(TDU_Info!$C$5:$C$111=$T$6)*(TDU_Info!$B$5:$B$111&lt;=$B475),0)</f>
        <v>100</v>
      </c>
      <c r="U475" s="152">
        <f>100*(INDEX(TDU_Info!$E$5:$E$111,$T475)/T$11+INDEX(TDU_Info!$F$5:$F$111,$T475))</f>
        <v>3.6301000000000001</v>
      </c>
      <c r="V475" s="152">
        <v>2.6469999999999998</v>
      </c>
      <c r="W475" s="152">
        <v>6.6980000000000004</v>
      </c>
      <c r="X475" s="152">
        <v>4.71</v>
      </c>
      <c r="Y475" s="152">
        <v>4.6100000000000003</v>
      </c>
      <c r="Z475" s="152">
        <v>2.9740000000000002</v>
      </c>
      <c r="AA475" s="152">
        <v>6.9240000000000004</v>
      </c>
      <c r="AB475" s="152">
        <v>4.71</v>
      </c>
      <c r="AC475" s="152">
        <v>4.6100000000000003</v>
      </c>
      <c r="AD475" s="152">
        <v>2.6240000000000001</v>
      </c>
      <c r="AE475" s="152">
        <v>6.7759999999999998</v>
      </c>
      <c r="AF475" s="152">
        <v>4.71</v>
      </c>
      <c r="AG475" s="152">
        <v>4.6100000000000003</v>
      </c>
      <c r="AH475" s="152">
        <v>2.9369999999999998</v>
      </c>
      <c r="AI475" s="152">
        <v>6.9569999999999999</v>
      </c>
      <c r="AJ475" s="152">
        <v>4.71</v>
      </c>
      <c r="AK475" s="152">
        <v>4.6100000000000003</v>
      </c>
      <c r="AL475" s="152">
        <f t="shared" si="94"/>
        <v>2.610257268176376</v>
      </c>
      <c r="AM475" s="152">
        <f t="shared" si="95"/>
        <v>2.5625363986221106</v>
      </c>
      <c r="AN475" s="152">
        <v>3.748224748270379</v>
      </c>
      <c r="AO475" s="152">
        <v>3.6350324913537291</v>
      </c>
      <c r="AP475" s="152">
        <f t="shared" si="102"/>
        <v>7.7599</v>
      </c>
      <c r="AQ475" s="152"/>
      <c r="AR475" s="152"/>
      <c r="AS475" s="153">
        <f t="shared" si="96"/>
        <v>94</v>
      </c>
      <c r="AT475" s="153">
        <f t="shared" si="97"/>
        <v>1</v>
      </c>
      <c r="AU475" s="153">
        <f t="shared" si="98"/>
        <v>0</v>
      </c>
      <c r="AV475" s="153">
        <f t="shared" si="99"/>
        <v>0</v>
      </c>
      <c r="BA475">
        <f t="shared" si="100"/>
        <v>4</v>
      </c>
    </row>
    <row r="476" spans="2:53" x14ac:dyDescent="0.25">
      <c r="B476" s="155">
        <f t="shared" si="103"/>
        <v>43195.999305555553</v>
      </c>
      <c r="C476" s="155">
        <f t="shared" si="101"/>
        <v>43195.999305555553</v>
      </c>
      <c r="D476" s="152">
        <f t="shared" si="91"/>
        <v>4.71</v>
      </c>
      <c r="E476" s="152"/>
      <c r="F476" s="152"/>
      <c r="G476" s="152"/>
      <c r="H476" s="152" t="e">
        <f t="shared" si="92"/>
        <v>#N/A</v>
      </c>
      <c r="I476" s="152"/>
      <c r="J476" s="152" t="e">
        <f t="shared" si="93"/>
        <v>#N/A</v>
      </c>
      <c r="K476" s="152"/>
      <c r="L476" s="152"/>
      <c r="M476" s="152"/>
      <c r="N476" s="152"/>
      <c r="O476" s="152"/>
      <c r="P476" s="152"/>
      <c r="Q476" s="152"/>
      <c r="R476" s="152"/>
      <c r="S476" s="152"/>
      <c r="T476" s="153" cm="1">
        <f t="array" ref="T476">MATCH(1,(TDU_Info!$C$5:$C$111=$T$6)*(TDU_Info!$B$5:$B$111&lt;=$B476),0)</f>
        <v>100</v>
      </c>
      <c r="U476" s="152">
        <f>100*(INDEX(TDU_Info!$E$5:$E$111,$T476)/T$11+INDEX(TDU_Info!$F$5:$F$111,$T476))</f>
        <v>3.6301000000000001</v>
      </c>
      <c r="V476" s="152">
        <v>2.6469999999999998</v>
      </c>
      <c r="W476" s="152">
        <v>6.6980000000000004</v>
      </c>
      <c r="X476" s="152">
        <v>4.71</v>
      </c>
      <c r="Y476" s="152">
        <v>4.6100000000000003</v>
      </c>
      <c r="Z476" s="152">
        <v>2.9740000000000002</v>
      </c>
      <c r="AA476" s="152">
        <v>6.9240000000000004</v>
      </c>
      <c r="AB476" s="152">
        <v>4.71</v>
      </c>
      <c r="AC476" s="152">
        <v>4.6100000000000003</v>
      </c>
      <c r="AD476" s="152">
        <v>2.6240000000000001</v>
      </c>
      <c r="AE476" s="152">
        <v>6.7759999999999998</v>
      </c>
      <c r="AF476" s="152">
        <v>4.71</v>
      </c>
      <c r="AG476" s="152">
        <v>4.6100000000000003</v>
      </c>
      <c r="AH476" s="152">
        <v>2.9369999999999998</v>
      </c>
      <c r="AI476" s="152">
        <v>6.9569999999999999</v>
      </c>
      <c r="AJ476" s="152">
        <v>4.71</v>
      </c>
      <c r="AK476" s="152">
        <v>4.6100000000000003</v>
      </c>
      <c r="AL476" s="152">
        <f t="shared" si="94"/>
        <v>2.610257268176376</v>
      </c>
      <c r="AM476" s="152">
        <f t="shared" si="95"/>
        <v>2.5625363986221106</v>
      </c>
      <c r="AN476" s="152">
        <v>3.7491987580268962</v>
      </c>
      <c r="AO476" s="152">
        <v>3.6365806300501222</v>
      </c>
      <c r="AP476" s="152">
        <f t="shared" si="102"/>
        <v>7.7599</v>
      </c>
      <c r="AQ476" s="152"/>
      <c r="AR476" s="152"/>
      <c r="AS476" s="153">
        <f t="shared" si="96"/>
        <v>95</v>
      </c>
      <c r="AT476" s="153">
        <f t="shared" si="97"/>
        <v>1</v>
      </c>
      <c r="AU476" s="153">
        <f t="shared" si="98"/>
        <v>0</v>
      </c>
      <c r="AV476" s="153">
        <f t="shared" si="99"/>
        <v>0</v>
      </c>
      <c r="BA476">
        <f t="shared" si="100"/>
        <v>5</v>
      </c>
    </row>
    <row r="477" spans="2:53" x14ac:dyDescent="0.25">
      <c r="B477" s="155">
        <f t="shared" si="103"/>
        <v>43196.999305555553</v>
      </c>
      <c r="C477" s="155">
        <f t="shared" si="101"/>
        <v>43196.999305555553</v>
      </c>
      <c r="D477" s="152">
        <f t="shared" si="91"/>
        <v>4.71</v>
      </c>
      <c r="E477" s="152"/>
      <c r="F477" s="152"/>
      <c r="G477" s="152"/>
      <c r="H477" s="152" t="e">
        <f t="shared" si="92"/>
        <v>#N/A</v>
      </c>
      <c r="I477" s="152"/>
      <c r="J477" s="152" t="e">
        <f t="shared" si="93"/>
        <v>#N/A</v>
      </c>
      <c r="K477" s="152"/>
      <c r="L477" s="152"/>
      <c r="M477" s="152"/>
      <c r="N477" s="152"/>
      <c r="O477" s="152"/>
      <c r="P477" s="152"/>
      <c r="Q477" s="152"/>
      <c r="R477" s="152"/>
      <c r="S477" s="152"/>
      <c r="T477" s="153" cm="1">
        <f t="array" ref="T477">MATCH(1,(TDU_Info!$C$5:$C$111=$T$6)*(TDU_Info!$B$5:$B$111&lt;=$B477),0)</f>
        <v>100</v>
      </c>
      <c r="U477" s="152">
        <f>100*(INDEX(TDU_Info!$E$5:$E$111,$T477)/T$11+INDEX(TDU_Info!$F$5:$F$111,$T477))</f>
        <v>3.6301000000000001</v>
      </c>
      <c r="V477" s="152">
        <v>2.6469999999999998</v>
      </c>
      <c r="W477" s="152">
        <v>6.6980000000000004</v>
      </c>
      <c r="X477" s="152">
        <v>4.71</v>
      </c>
      <c r="Y477" s="152">
        <v>4.6100000000000003</v>
      </c>
      <c r="Z477" s="152">
        <v>2.9740000000000002</v>
      </c>
      <c r="AA477" s="152">
        <v>7.0970000000000004</v>
      </c>
      <c r="AB477" s="152">
        <v>4.71</v>
      </c>
      <c r="AC477" s="152">
        <v>4.6100000000000003</v>
      </c>
      <c r="AD477" s="152">
        <v>2.6240000000000001</v>
      </c>
      <c r="AE477" s="152">
        <v>6.7759999999999998</v>
      </c>
      <c r="AF477" s="152">
        <v>4.71</v>
      </c>
      <c r="AG477" s="152">
        <v>4.6100000000000003</v>
      </c>
      <c r="AH477" s="152">
        <v>2.9369999999999998</v>
      </c>
      <c r="AI477" s="152">
        <v>7.13</v>
      </c>
      <c r="AJ477" s="152">
        <v>4.71</v>
      </c>
      <c r="AK477" s="152">
        <v>4.6100000000000003</v>
      </c>
      <c r="AL477" s="152">
        <f t="shared" si="94"/>
        <v>2.610257268176376</v>
      </c>
      <c r="AM477" s="152">
        <f t="shared" si="95"/>
        <v>2.5625363986221106</v>
      </c>
      <c r="AN477" s="152">
        <v>3.7483108213143206</v>
      </c>
      <c r="AO477" s="152">
        <v>3.636352613903429</v>
      </c>
      <c r="AP477" s="152">
        <f t="shared" si="102"/>
        <v>7.7599</v>
      </c>
      <c r="AQ477" s="152"/>
      <c r="AR477" s="152"/>
      <c r="AS477" s="153">
        <f t="shared" si="96"/>
        <v>96</v>
      </c>
      <c r="AT477" s="153">
        <f t="shared" si="97"/>
        <v>1</v>
      </c>
      <c r="AU477" s="153">
        <f t="shared" si="98"/>
        <v>0</v>
      </c>
      <c r="AV477" s="153">
        <f t="shared" si="99"/>
        <v>0</v>
      </c>
      <c r="BA477">
        <f t="shared" si="100"/>
        <v>6</v>
      </c>
    </row>
    <row r="478" spans="2:53" x14ac:dyDescent="0.25">
      <c r="B478" s="155">
        <f t="shared" si="103"/>
        <v>43197.999305555553</v>
      </c>
      <c r="C478" s="155">
        <f t="shared" si="101"/>
        <v>43197.999305555553</v>
      </c>
      <c r="D478" s="152">
        <f t="shared" si="91"/>
        <v>4.71</v>
      </c>
      <c r="E478" s="152"/>
      <c r="F478" s="152"/>
      <c r="G478" s="152"/>
      <c r="H478" s="152" t="e">
        <f t="shared" si="92"/>
        <v>#N/A</v>
      </c>
      <c r="I478" s="152"/>
      <c r="J478" s="152" t="e">
        <f t="shared" si="93"/>
        <v>#N/A</v>
      </c>
      <c r="K478" s="152"/>
      <c r="L478" s="152"/>
      <c r="M478" s="152"/>
      <c r="N478" s="152"/>
      <c r="O478" s="152"/>
      <c r="P478" s="152"/>
      <c r="Q478" s="152"/>
      <c r="R478" s="152"/>
      <c r="S478" s="152"/>
      <c r="T478" s="153" cm="1">
        <f t="array" ref="T478">MATCH(1,(TDU_Info!$C$5:$C$111=$T$6)*(TDU_Info!$B$5:$B$111&lt;=$B478),0)</f>
        <v>100</v>
      </c>
      <c r="U478" s="152">
        <f>100*(INDEX(TDU_Info!$E$5:$E$111,$T478)/T$11+INDEX(TDU_Info!$F$5:$F$111,$T478))</f>
        <v>3.6301000000000001</v>
      </c>
      <c r="V478" s="152">
        <v>2.6469999999999998</v>
      </c>
      <c r="W478" s="152">
        <v>6.6980000000000004</v>
      </c>
      <c r="X478" s="152">
        <v>4.71</v>
      </c>
      <c r="Y478" s="152">
        <v>4.6100000000000003</v>
      </c>
      <c r="Z478" s="152">
        <v>2.9740000000000002</v>
      </c>
      <c r="AA478" s="152">
        <v>7.0970000000000004</v>
      </c>
      <c r="AB478" s="152">
        <v>4.71</v>
      </c>
      <c r="AC478" s="152">
        <v>4.6100000000000003</v>
      </c>
      <c r="AD478" s="152">
        <v>2.6240000000000001</v>
      </c>
      <c r="AE478" s="152">
        <v>6.7759999999999998</v>
      </c>
      <c r="AF478" s="152">
        <v>4.71</v>
      </c>
      <c r="AG478" s="152">
        <v>4.6100000000000003</v>
      </c>
      <c r="AH478" s="152">
        <v>2.9369999999999998</v>
      </c>
      <c r="AI478" s="152">
        <v>7.13</v>
      </c>
      <c r="AJ478" s="152">
        <v>4.71</v>
      </c>
      <c r="AK478" s="152">
        <v>4.6100000000000003</v>
      </c>
      <c r="AL478" s="152">
        <f t="shared" si="94"/>
        <v>2.610257268176376</v>
      </c>
      <c r="AM478" s="152">
        <f t="shared" si="95"/>
        <v>2.5625363986221106</v>
      </c>
      <c r="AN478" s="152">
        <v>3.7498281872704569</v>
      </c>
      <c r="AO478" s="152">
        <v>3.6373931475904842</v>
      </c>
      <c r="AP478" s="152">
        <f t="shared" si="102"/>
        <v>7.7599</v>
      </c>
      <c r="AQ478" s="152"/>
      <c r="AR478" s="152"/>
      <c r="AS478" s="153">
        <f t="shared" si="96"/>
        <v>97</v>
      </c>
      <c r="AT478" s="153">
        <f t="shared" si="97"/>
        <v>1</v>
      </c>
      <c r="AU478" s="153">
        <f t="shared" si="98"/>
        <v>0</v>
      </c>
      <c r="AV478" s="153">
        <f t="shared" si="99"/>
        <v>0</v>
      </c>
      <c r="BA478">
        <f t="shared" si="100"/>
        <v>7</v>
      </c>
    </row>
    <row r="479" spans="2:53" x14ac:dyDescent="0.25">
      <c r="B479" s="155">
        <f t="shared" si="103"/>
        <v>43198.999305555553</v>
      </c>
      <c r="C479" s="155">
        <f t="shared" si="101"/>
        <v>43198.999305555553</v>
      </c>
      <c r="D479" s="152">
        <f t="shared" si="91"/>
        <v>4.71</v>
      </c>
      <c r="E479" s="152"/>
      <c r="F479" s="152"/>
      <c r="G479" s="152"/>
      <c r="H479" s="152" t="e">
        <f t="shared" si="92"/>
        <v>#N/A</v>
      </c>
      <c r="I479" s="152"/>
      <c r="J479" s="152" t="e">
        <f t="shared" si="93"/>
        <v>#N/A</v>
      </c>
      <c r="K479" s="152"/>
      <c r="L479" s="152"/>
      <c r="M479" s="152"/>
      <c r="N479" s="152"/>
      <c r="O479" s="152"/>
      <c r="P479" s="152"/>
      <c r="Q479" s="152"/>
      <c r="R479" s="152"/>
      <c r="S479" s="152"/>
      <c r="T479" s="153" cm="1">
        <f t="array" ref="T479">MATCH(1,(TDU_Info!$C$5:$C$111=$T$6)*(TDU_Info!$B$5:$B$111&lt;=$B479),0)</f>
        <v>100</v>
      </c>
      <c r="U479" s="152">
        <f>100*(INDEX(TDU_Info!$E$5:$E$111,$T479)/T$11+INDEX(TDU_Info!$F$5:$F$111,$T479))</f>
        <v>3.6301000000000001</v>
      </c>
      <c r="V479" s="152">
        <v>2.6469999999999998</v>
      </c>
      <c r="W479" s="152">
        <v>6.6980000000000004</v>
      </c>
      <c r="X479" s="152">
        <v>4.71</v>
      </c>
      <c r="Y479" s="152">
        <v>4.6100000000000003</v>
      </c>
      <c r="Z479" s="152">
        <v>2.9740000000000002</v>
      </c>
      <c r="AA479" s="152">
        <v>7.0970000000000004</v>
      </c>
      <c r="AB479" s="152">
        <v>4.71</v>
      </c>
      <c r="AC479" s="152">
        <v>4.6100000000000003</v>
      </c>
      <c r="AD479" s="152">
        <v>2.6240000000000001</v>
      </c>
      <c r="AE479" s="152">
        <v>6.7759999999999998</v>
      </c>
      <c r="AF479" s="152">
        <v>4.71</v>
      </c>
      <c r="AG479" s="152">
        <v>4.6100000000000003</v>
      </c>
      <c r="AH479" s="152">
        <v>2.9369999999999998</v>
      </c>
      <c r="AI479" s="152">
        <v>7.13</v>
      </c>
      <c r="AJ479" s="152">
        <v>4.71</v>
      </c>
      <c r="AK479" s="152">
        <v>4.6100000000000003</v>
      </c>
      <c r="AL479" s="152">
        <f t="shared" si="94"/>
        <v>2.610257268176376</v>
      </c>
      <c r="AM479" s="152">
        <f t="shared" si="95"/>
        <v>2.5625363986221106</v>
      </c>
      <c r="AN479" s="152">
        <v>3.7484954100526364</v>
      </c>
      <c r="AO479" s="152">
        <v>3.6386340711523015</v>
      </c>
      <c r="AP479" s="152">
        <f t="shared" si="102"/>
        <v>7.7599</v>
      </c>
      <c r="AQ479" s="152"/>
      <c r="AR479" s="152"/>
      <c r="AS479" s="153">
        <f t="shared" si="96"/>
        <v>98</v>
      </c>
      <c r="AT479" s="153">
        <f t="shared" si="97"/>
        <v>1</v>
      </c>
      <c r="AU479" s="153">
        <f t="shared" si="98"/>
        <v>0</v>
      </c>
      <c r="AV479" s="153">
        <f t="shared" si="99"/>
        <v>0</v>
      </c>
      <c r="BA479">
        <f t="shared" si="100"/>
        <v>8</v>
      </c>
    </row>
    <row r="480" spans="2:53" x14ac:dyDescent="0.25">
      <c r="B480" s="155">
        <f t="shared" si="103"/>
        <v>43199.999305555553</v>
      </c>
      <c r="C480" s="155">
        <f t="shared" si="101"/>
        <v>43199.999305555553</v>
      </c>
      <c r="D480" s="152">
        <f t="shared" si="91"/>
        <v>4.8</v>
      </c>
      <c r="E480" s="152"/>
      <c r="F480" s="152"/>
      <c r="G480" s="152"/>
      <c r="H480" s="152" t="e">
        <f t="shared" si="92"/>
        <v>#N/A</v>
      </c>
      <c r="I480" s="152"/>
      <c r="J480" s="152" t="e">
        <f t="shared" si="93"/>
        <v>#N/A</v>
      </c>
      <c r="K480" s="152"/>
      <c r="L480" s="152"/>
      <c r="M480" s="152"/>
      <c r="N480" s="152"/>
      <c r="O480" s="152"/>
      <c r="P480" s="152"/>
      <c r="Q480" s="152"/>
      <c r="R480" s="152"/>
      <c r="S480" s="152"/>
      <c r="T480" s="153" cm="1">
        <f t="array" ref="T480">MATCH(1,(TDU_Info!$C$5:$C$111=$T$6)*(TDU_Info!$B$5:$B$111&lt;=$B480),0)</f>
        <v>100</v>
      </c>
      <c r="U480" s="152">
        <f>100*(INDEX(TDU_Info!$E$5:$E$111,$T480)/T$11+INDEX(TDU_Info!$F$5:$F$111,$T480))</f>
        <v>3.6301000000000001</v>
      </c>
      <c r="V480" s="152">
        <v>2.6469999999999998</v>
      </c>
      <c r="W480" s="152">
        <v>6.6980000000000004</v>
      </c>
      <c r="X480" s="152">
        <v>4.8</v>
      </c>
      <c r="Y480" s="152">
        <v>5.1139999999999999</v>
      </c>
      <c r="Z480" s="152">
        <v>2.9740000000000002</v>
      </c>
      <c r="AA480" s="152">
        <v>7.0970000000000004</v>
      </c>
      <c r="AB480" s="152">
        <v>5</v>
      </c>
      <c r="AC480" s="152">
        <v>5.21</v>
      </c>
      <c r="AD480" s="152">
        <v>2.6240000000000001</v>
      </c>
      <c r="AE480" s="152">
        <v>6.7759999999999998</v>
      </c>
      <c r="AF480" s="152">
        <v>4.8</v>
      </c>
      <c r="AG480" s="152">
        <v>4.9379999999999997</v>
      </c>
      <c r="AH480" s="152">
        <v>2.9369999999999998</v>
      </c>
      <c r="AI480" s="152">
        <v>7.13</v>
      </c>
      <c r="AJ480" s="152">
        <v>5</v>
      </c>
      <c r="AK480" s="152">
        <v>5.0880000000000001</v>
      </c>
      <c r="AL480" s="152">
        <f t="shared" si="94"/>
        <v>2.610257268176376</v>
      </c>
      <c r="AM480" s="152">
        <f t="shared" si="95"/>
        <v>2.5625363986221106</v>
      </c>
      <c r="AN480" s="152">
        <v>3.7538426582114472</v>
      </c>
      <c r="AO480" s="152">
        <v>3.643904558021211</v>
      </c>
      <c r="AP480" s="152">
        <f t="shared" si="102"/>
        <v>7.7599</v>
      </c>
      <c r="AQ480" s="152"/>
      <c r="AR480" s="152"/>
      <c r="AS480" s="153">
        <f t="shared" si="96"/>
        <v>99</v>
      </c>
      <c r="AT480" s="153">
        <f t="shared" si="97"/>
        <v>1</v>
      </c>
      <c r="AU480" s="153">
        <f t="shared" si="98"/>
        <v>0</v>
      </c>
      <c r="AV480" s="153">
        <f t="shared" si="99"/>
        <v>0</v>
      </c>
      <c r="BA480">
        <f t="shared" si="100"/>
        <v>9</v>
      </c>
    </row>
    <row r="481" spans="2:53" x14ac:dyDescent="0.25">
      <c r="B481" s="155">
        <f t="shared" si="103"/>
        <v>43200.999305555553</v>
      </c>
      <c r="C481" s="155">
        <f t="shared" si="101"/>
        <v>43200.999305555553</v>
      </c>
      <c r="D481" s="152">
        <f t="shared" si="91"/>
        <v>4.8</v>
      </c>
      <c r="E481" s="152"/>
      <c r="F481" s="152"/>
      <c r="G481" s="152"/>
      <c r="H481" s="152" t="e">
        <f t="shared" si="92"/>
        <v>#N/A</v>
      </c>
      <c r="I481" s="152"/>
      <c r="J481" s="152" t="e">
        <f t="shared" si="93"/>
        <v>#N/A</v>
      </c>
      <c r="K481" s="152"/>
      <c r="L481" s="152"/>
      <c r="M481" s="152"/>
      <c r="N481" s="152"/>
      <c r="O481" s="152"/>
      <c r="P481" s="152"/>
      <c r="Q481" s="152"/>
      <c r="R481" s="152"/>
      <c r="S481" s="152"/>
      <c r="T481" s="153" cm="1">
        <f t="array" ref="T481">MATCH(1,(TDU_Info!$C$5:$C$111=$T$6)*(TDU_Info!$B$5:$B$111&lt;=$B481),0)</f>
        <v>100</v>
      </c>
      <c r="U481" s="152">
        <f>100*(INDEX(TDU_Info!$E$5:$E$111,$T481)/T$11+INDEX(TDU_Info!$F$5:$F$111,$T481))</f>
        <v>3.6301000000000001</v>
      </c>
      <c r="V481" s="152">
        <v>2.6469999999999998</v>
      </c>
      <c r="W481" s="152">
        <v>6.6980000000000004</v>
      </c>
      <c r="X481" s="152">
        <v>4.8</v>
      </c>
      <c r="Y481" s="152">
        <v>5.1139999999999999</v>
      </c>
      <c r="Z481" s="152">
        <v>2.9740000000000002</v>
      </c>
      <c r="AA481" s="152">
        <v>7.0970000000000004</v>
      </c>
      <c r="AB481" s="152">
        <v>5</v>
      </c>
      <c r="AC481" s="152">
        <v>5.21</v>
      </c>
      <c r="AD481" s="152">
        <v>2.6240000000000001</v>
      </c>
      <c r="AE481" s="152">
        <v>6.7759999999999998</v>
      </c>
      <c r="AF481" s="152">
        <v>4.8</v>
      </c>
      <c r="AG481" s="152">
        <v>4.9379999999999997</v>
      </c>
      <c r="AH481" s="152">
        <v>2.9369999999999998</v>
      </c>
      <c r="AI481" s="152">
        <v>7.13</v>
      </c>
      <c r="AJ481" s="152">
        <v>5</v>
      </c>
      <c r="AK481" s="152">
        <v>5.0880000000000001</v>
      </c>
      <c r="AL481" s="152">
        <f t="shared" si="94"/>
        <v>2.610257268176376</v>
      </c>
      <c r="AM481" s="152">
        <f t="shared" si="95"/>
        <v>2.5625363986221106</v>
      </c>
      <c r="AN481" s="152">
        <v>3.7568973648885216</v>
      </c>
      <c r="AO481" s="152">
        <v>3.6464905134782377</v>
      </c>
      <c r="AP481" s="152">
        <f t="shared" si="102"/>
        <v>7.7599</v>
      </c>
      <c r="AQ481" s="152"/>
      <c r="AR481" s="152"/>
      <c r="AS481" s="153">
        <f t="shared" si="96"/>
        <v>100</v>
      </c>
      <c r="AT481" s="153">
        <f t="shared" si="97"/>
        <v>1</v>
      </c>
      <c r="AU481" s="153">
        <f t="shared" si="98"/>
        <v>0</v>
      </c>
      <c r="AV481" s="153">
        <f t="shared" si="99"/>
        <v>0</v>
      </c>
      <c r="BA481">
        <f t="shared" si="100"/>
        <v>10</v>
      </c>
    </row>
    <row r="482" spans="2:53" x14ac:dyDescent="0.25">
      <c r="B482" s="155">
        <f t="shared" si="103"/>
        <v>43201.999305555553</v>
      </c>
      <c r="C482" s="155">
        <f t="shared" si="101"/>
        <v>43201.999305555553</v>
      </c>
      <c r="D482" s="152">
        <f t="shared" si="91"/>
        <v>4.8</v>
      </c>
      <c r="E482" s="152"/>
      <c r="F482" s="152"/>
      <c r="G482" s="152"/>
      <c r="H482" s="152" t="e">
        <f t="shared" si="92"/>
        <v>#N/A</v>
      </c>
      <c r="I482" s="152"/>
      <c r="J482" s="152" t="e">
        <f t="shared" si="93"/>
        <v>#N/A</v>
      </c>
      <c r="K482" s="152"/>
      <c r="L482" s="152"/>
      <c r="M482" s="152"/>
      <c r="N482" s="152"/>
      <c r="O482" s="152"/>
      <c r="P482" s="152"/>
      <c r="Q482" s="152"/>
      <c r="R482" s="152"/>
      <c r="S482" s="152"/>
      <c r="T482" s="153" cm="1">
        <f t="array" ref="T482">MATCH(1,(TDU_Info!$C$5:$C$111=$T$6)*(TDU_Info!$B$5:$B$111&lt;=$B482),0)</f>
        <v>100</v>
      </c>
      <c r="U482" s="152">
        <f>100*(INDEX(TDU_Info!$E$5:$E$111,$T482)/T$11+INDEX(TDU_Info!$F$5:$F$111,$T482))</f>
        <v>3.6301000000000001</v>
      </c>
      <c r="V482" s="152">
        <v>2.6469999999999998</v>
      </c>
      <c r="W482" s="152">
        <v>6.6980000000000004</v>
      </c>
      <c r="X482" s="152">
        <v>4.8</v>
      </c>
      <c r="Y482" s="152">
        <v>5.21</v>
      </c>
      <c r="Z482" s="152">
        <v>2.9740000000000002</v>
      </c>
      <c r="AA482" s="152">
        <v>7.0970000000000004</v>
      </c>
      <c r="AB482" s="152">
        <v>5</v>
      </c>
      <c r="AC482" s="152">
        <v>5.21</v>
      </c>
      <c r="AD482" s="152">
        <v>2.6240000000000001</v>
      </c>
      <c r="AE482" s="152">
        <v>6.7759999999999998</v>
      </c>
      <c r="AF482" s="152">
        <v>4.8</v>
      </c>
      <c r="AG482" s="152">
        <v>4.9379999999999997</v>
      </c>
      <c r="AH482" s="152">
        <v>2.9369999999999998</v>
      </c>
      <c r="AI482" s="152">
        <v>7.13</v>
      </c>
      <c r="AJ482" s="152">
        <v>5</v>
      </c>
      <c r="AK482" s="152">
        <v>5.0880000000000001</v>
      </c>
      <c r="AL482" s="152">
        <f t="shared" si="94"/>
        <v>2.610257268176376</v>
      </c>
      <c r="AM482" s="152">
        <f t="shared" si="95"/>
        <v>2.5625363986221106</v>
      </c>
      <c r="AN482" s="152">
        <v>3.7555723545726041</v>
      </c>
      <c r="AO482" s="152">
        <v>3.6458851507032501</v>
      </c>
      <c r="AP482" s="152">
        <f t="shared" si="102"/>
        <v>7.7599</v>
      </c>
      <c r="AQ482" s="152"/>
      <c r="AR482" s="152"/>
      <c r="AS482" s="153">
        <f t="shared" si="96"/>
        <v>101</v>
      </c>
      <c r="AT482" s="153">
        <f t="shared" si="97"/>
        <v>1</v>
      </c>
      <c r="AU482" s="153">
        <f t="shared" si="98"/>
        <v>0</v>
      </c>
      <c r="AV482" s="153">
        <f t="shared" si="99"/>
        <v>0</v>
      </c>
      <c r="BA482">
        <f t="shared" si="100"/>
        <v>11</v>
      </c>
    </row>
    <row r="483" spans="2:53" x14ac:dyDescent="0.25">
      <c r="B483" s="155">
        <f t="shared" si="103"/>
        <v>43202.999305555553</v>
      </c>
      <c r="C483" s="155">
        <f t="shared" si="101"/>
        <v>43202.999305555553</v>
      </c>
      <c r="D483" s="152">
        <f t="shared" si="91"/>
        <v>4.8</v>
      </c>
      <c r="E483" s="152"/>
      <c r="F483" s="152"/>
      <c r="G483" s="152"/>
      <c r="H483" s="152" t="e">
        <f t="shared" si="92"/>
        <v>#N/A</v>
      </c>
      <c r="I483" s="152"/>
      <c r="J483" s="152" t="e">
        <f t="shared" si="93"/>
        <v>#N/A</v>
      </c>
      <c r="K483" s="152"/>
      <c r="L483" s="152"/>
      <c r="M483" s="152"/>
      <c r="N483" s="152"/>
      <c r="O483" s="152"/>
      <c r="P483" s="152"/>
      <c r="Q483" s="152"/>
      <c r="R483" s="152"/>
      <c r="S483" s="152"/>
      <c r="T483" s="153" cm="1">
        <f t="array" ref="T483">MATCH(1,(TDU_Info!$C$5:$C$111=$T$6)*(TDU_Info!$B$5:$B$111&lt;=$B483),0)</f>
        <v>100</v>
      </c>
      <c r="U483" s="152">
        <f>100*(INDEX(TDU_Info!$E$5:$E$111,$T483)/T$11+INDEX(TDU_Info!$F$5:$F$111,$T483))</f>
        <v>3.6301000000000001</v>
      </c>
      <c r="V483" s="152">
        <v>2.6469999999999998</v>
      </c>
      <c r="W483" s="152">
        <v>6.6980000000000004</v>
      </c>
      <c r="X483" s="152">
        <v>4.8</v>
      </c>
      <c r="Y483" s="152">
        <v>5.21</v>
      </c>
      <c r="Z483" s="152">
        <v>2.9740000000000002</v>
      </c>
      <c r="AA483" s="152">
        <v>7.0970000000000004</v>
      </c>
      <c r="AB483" s="152">
        <v>4.8410000000000002</v>
      </c>
      <c r="AC483" s="152">
        <v>5.21</v>
      </c>
      <c r="AD483" s="152">
        <v>2.6240000000000001</v>
      </c>
      <c r="AE483" s="152">
        <v>6.7759999999999998</v>
      </c>
      <c r="AF483" s="152">
        <v>4.8</v>
      </c>
      <c r="AG483" s="152">
        <v>4.9379999999999997</v>
      </c>
      <c r="AH483" s="152">
        <v>2.9369999999999998</v>
      </c>
      <c r="AI483" s="152">
        <v>7.13</v>
      </c>
      <c r="AJ483" s="152">
        <v>4.8150000000000004</v>
      </c>
      <c r="AK483" s="152">
        <v>5.0880000000000001</v>
      </c>
      <c r="AL483" s="152">
        <f t="shared" si="94"/>
        <v>2.610257268176376</v>
      </c>
      <c r="AM483" s="152">
        <f t="shared" si="95"/>
        <v>2.5625363986221106</v>
      </c>
      <c r="AN483" s="152">
        <v>3.7577701111755806</v>
      </c>
      <c r="AO483" s="152">
        <v>3.6474133803978717</v>
      </c>
      <c r="AP483" s="152">
        <f t="shared" si="102"/>
        <v>7.7599</v>
      </c>
      <c r="AQ483" s="152"/>
      <c r="AR483" s="152"/>
      <c r="AS483" s="153">
        <f t="shared" si="96"/>
        <v>102</v>
      </c>
      <c r="AT483" s="153">
        <f t="shared" si="97"/>
        <v>1</v>
      </c>
      <c r="AU483" s="153">
        <f t="shared" si="98"/>
        <v>0</v>
      </c>
      <c r="AV483" s="153">
        <f t="shared" si="99"/>
        <v>0</v>
      </c>
      <c r="BA483">
        <f t="shared" si="100"/>
        <v>12</v>
      </c>
    </row>
    <row r="484" spans="2:53" x14ac:dyDescent="0.25">
      <c r="B484" s="155">
        <f t="shared" si="103"/>
        <v>43203.999305555553</v>
      </c>
      <c r="C484" s="155">
        <f t="shared" si="101"/>
        <v>43203.999305555553</v>
      </c>
      <c r="D484" s="152">
        <f t="shared" si="91"/>
        <v>4.8</v>
      </c>
      <c r="E484" s="152"/>
      <c r="F484" s="152"/>
      <c r="G484" s="152"/>
      <c r="H484" s="152" t="e">
        <f t="shared" si="92"/>
        <v>#N/A</v>
      </c>
      <c r="I484" s="152"/>
      <c r="J484" s="152" t="e">
        <f t="shared" si="93"/>
        <v>#N/A</v>
      </c>
      <c r="K484" s="152"/>
      <c r="L484" s="152"/>
      <c r="M484" s="152"/>
      <c r="N484" s="152"/>
      <c r="O484" s="152"/>
      <c r="P484" s="152"/>
      <c r="Q484" s="152"/>
      <c r="R484" s="152"/>
      <c r="S484" s="152"/>
      <c r="T484" s="153" cm="1">
        <f t="array" ref="T484">MATCH(1,(TDU_Info!$C$5:$C$111=$T$6)*(TDU_Info!$B$5:$B$111&lt;=$B484),0)</f>
        <v>100</v>
      </c>
      <c r="U484" s="152">
        <f>100*(INDEX(TDU_Info!$E$5:$E$111,$T484)/T$11+INDEX(TDU_Info!$F$5:$F$111,$T484))</f>
        <v>3.6301000000000001</v>
      </c>
      <c r="V484" s="152">
        <v>2.6469999999999998</v>
      </c>
      <c r="W484" s="152">
        <v>6.6980000000000004</v>
      </c>
      <c r="X484" s="152">
        <v>4.8</v>
      </c>
      <c r="Y484" s="152">
        <v>5.21</v>
      </c>
      <c r="Z484" s="152">
        <v>2.9740000000000002</v>
      </c>
      <c r="AA484" s="152">
        <v>7.0970000000000004</v>
      </c>
      <c r="AB484" s="152">
        <v>4.8410000000000002</v>
      </c>
      <c r="AC484" s="152">
        <v>5.21</v>
      </c>
      <c r="AD484" s="152">
        <v>2.6240000000000001</v>
      </c>
      <c r="AE484" s="152">
        <v>6.7759999999999998</v>
      </c>
      <c r="AF484" s="152">
        <v>4.8</v>
      </c>
      <c r="AG484" s="152">
        <v>4.9379999999999997</v>
      </c>
      <c r="AH484" s="152">
        <v>2.9369999999999998</v>
      </c>
      <c r="AI484" s="152">
        <v>7.13</v>
      </c>
      <c r="AJ484" s="152">
        <v>4.8150000000000004</v>
      </c>
      <c r="AK484" s="152">
        <v>5.0880000000000001</v>
      </c>
      <c r="AL484" s="152">
        <f t="shared" si="94"/>
        <v>2.610257268176376</v>
      </c>
      <c r="AM484" s="152">
        <f t="shared" si="95"/>
        <v>2.5625363986221106</v>
      </c>
      <c r="AN484" s="152">
        <v>3.7577186248475698</v>
      </c>
      <c r="AO484" s="152">
        <v>3.6457956303047898</v>
      </c>
      <c r="AP484" s="152">
        <f t="shared" si="102"/>
        <v>7.7599</v>
      </c>
      <c r="AQ484" s="152"/>
      <c r="AR484" s="152"/>
      <c r="AS484" s="153">
        <f t="shared" si="96"/>
        <v>103</v>
      </c>
      <c r="AT484" s="153">
        <f t="shared" si="97"/>
        <v>1</v>
      </c>
      <c r="AU484" s="153">
        <f t="shared" si="98"/>
        <v>0</v>
      </c>
      <c r="AV484" s="153">
        <f t="shared" si="99"/>
        <v>0</v>
      </c>
      <c r="BA484">
        <f t="shared" si="100"/>
        <v>13</v>
      </c>
    </row>
    <row r="485" spans="2:53" x14ac:dyDescent="0.25">
      <c r="B485" s="155">
        <f t="shared" si="103"/>
        <v>43204.999305555553</v>
      </c>
      <c r="C485" s="155">
        <f t="shared" si="101"/>
        <v>43204.999305555553</v>
      </c>
      <c r="D485" s="152">
        <f t="shared" si="91"/>
        <v>4.8</v>
      </c>
      <c r="E485" s="152"/>
      <c r="F485" s="152"/>
      <c r="G485" s="152"/>
      <c r="H485" s="152" t="e">
        <f t="shared" si="92"/>
        <v>#N/A</v>
      </c>
      <c r="I485" s="152"/>
      <c r="J485" s="152" t="e">
        <f t="shared" si="93"/>
        <v>#N/A</v>
      </c>
      <c r="K485" s="152"/>
      <c r="L485" s="152"/>
      <c r="M485" s="152"/>
      <c r="N485" s="152"/>
      <c r="O485" s="152"/>
      <c r="P485" s="152"/>
      <c r="Q485" s="152"/>
      <c r="R485" s="152"/>
      <c r="S485" s="152"/>
      <c r="T485" s="153" cm="1">
        <f t="array" ref="T485">MATCH(1,(TDU_Info!$C$5:$C$111=$T$6)*(TDU_Info!$B$5:$B$111&lt;=$B485),0)</f>
        <v>100</v>
      </c>
      <c r="U485" s="152">
        <f>100*(INDEX(TDU_Info!$E$5:$E$111,$T485)/T$11+INDEX(TDU_Info!$F$5:$F$111,$T485))</f>
        <v>3.6301000000000001</v>
      </c>
      <c r="V485" s="152">
        <v>2.6469999999999998</v>
      </c>
      <c r="W485" s="152">
        <v>6.6980000000000004</v>
      </c>
      <c r="X485" s="152">
        <v>4.8</v>
      </c>
      <c r="Y485" s="152">
        <v>5.21</v>
      </c>
      <c r="Z485" s="152">
        <v>2.9740000000000002</v>
      </c>
      <c r="AA485" s="152">
        <v>7.0970000000000004</v>
      </c>
      <c r="AB485" s="152">
        <v>4.8410000000000002</v>
      </c>
      <c r="AC485" s="152">
        <v>5.21</v>
      </c>
      <c r="AD485" s="152">
        <v>2.6240000000000001</v>
      </c>
      <c r="AE485" s="152">
        <v>6.7759999999999998</v>
      </c>
      <c r="AF485" s="152">
        <v>4.8</v>
      </c>
      <c r="AG485" s="152">
        <v>4.9379999999999997</v>
      </c>
      <c r="AH485" s="152">
        <v>2.9369999999999998</v>
      </c>
      <c r="AI485" s="152">
        <v>7.13</v>
      </c>
      <c r="AJ485" s="152">
        <v>4.8150000000000004</v>
      </c>
      <c r="AK485" s="152">
        <v>5.0880000000000001</v>
      </c>
      <c r="AL485" s="152">
        <f t="shared" si="94"/>
        <v>2.610257268176376</v>
      </c>
      <c r="AM485" s="152">
        <f t="shared" si="95"/>
        <v>2.5625363986221106</v>
      </c>
      <c r="AN485" s="152">
        <v>3.7571210880344283</v>
      </c>
      <c r="AO485" s="152">
        <v>3.6411750488084698</v>
      </c>
      <c r="AP485" s="152">
        <f t="shared" si="102"/>
        <v>7.7599</v>
      </c>
      <c r="AQ485" s="152"/>
      <c r="AR485" s="152"/>
      <c r="AS485" s="153">
        <f t="shared" si="96"/>
        <v>104</v>
      </c>
      <c r="AT485" s="153">
        <f t="shared" si="97"/>
        <v>1</v>
      </c>
      <c r="AU485" s="153">
        <f t="shared" si="98"/>
        <v>0</v>
      </c>
      <c r="AV485" s="153">
        <f t="shared" si="99"/>
        <v>0</v>
      </c>
      <c r="BA485">
        <f t="shared" si="100"/>
        <v>14</v>
      </c>
    </row>
    <row r="486" spans="2:53" x14ac:dyDescent="0.25">
      <c r="B486" s="155">
        <f t="shared" si="103"/>
        <v>43205.999305555553</v>
      </c>
      <c r="C486" s="155">
        <f t="shared" si="101"/>
        <v>43205.999305555553</v>
      </c>
      <c r="D486" s="152">
        <f t="shared" si="91"/>
        <v>4.8</v>
      </c>
      <c r="E486" s="152"/>
      <c r="F486" s="152"/>
      <c r="G486" s="152"/>
      <c r="H486" s="152" t="e">
        <f t="shared" si="92"/>
        <v>#N/A</v>
      </c>
      <c r="I486" s="152"/>
      <c r="J486" s="152" t="e">
        <f t="shared" si="93"/>
        <v>#N/A</v>
      </c>
      <c r="K486" s="152"/>
      <c r="L486" s="152"/>
      <c r="M486" s="152"/>
      <c r="N486" s="152"/>
      <c r="O486" s="152"/>
      <c r="P486" s="152"/>
      <c r="Q486" s="152"/>
      <c r="R486" s="152"/>
      <c r="S486" s="152"/>
      <c r="T486" s="153" cm="1">
        <f t="array" ref="T486">MATCH(1,(TDU_Info!$C$5:$C$111=$T$6)*(TDU_Info!$B$5:$B$111&lt;=$B486),0)</f>
        <v>100</v>
      </c>
      <c r="U486" s="152">
        <f>100*(INDEX(TDU_Info!$E$5:$E$111,$T486)/T$11+INDEX(TDU_Info!$F$5:$F$111,$T486))</f>
        <v>3.6301000000000001</v>
      </c>
      <c r="V486" s="152">
        <v>2.6469999999999998</v>
      </c>
      <c r="W486" s="152">
        <v>6.6980000000000004</v>
      </c>
      <c r="X486" s="152">
        <v>4.8</v>
      </c>
      <c r="Y486" s="152">
        <v>5.21</v>
      </c>
      <c r="Z486" s="152">
        <v>2.9740000000000002</v>
      </c>
      <c r="AA486" s="152">
        <v>7.0970000000000004</v>
      </c>
      <c r="AB486" s="152">
        <v>4.8410000000000002</v>
      </c>
      <c r="AC486" s="152">
        <v>5.21</v>
      </c>
      <c r="AD486" s="152">
        <v>2.6240000000000001</v>
      </c>
      <c r="AE486" s="152">
        <v>6.7759999999999998</v>
      </c>
      <c r="AF486" s="152">
        <v>4.8</v>
      </c>
      <c r="AG486" s="152">
        <v>4.9379999999999997</v>
      </c>
      <c r="AH486" s="152">
        <v>2.9369999999999998</v>
      </c>
      <c r="AI486" s="152">
        <v>7.13</v>
      </c>
      <c r="AJ486" s="152">
        <v>4.8150000000000004</v>
      </c>
      <c r="AK486" s="152">
        <v>5.0880000000000001</v>
      </c>
      <c r="AL486" s="152">
        <f t="shared" si="94"/>
        <v>2.610257268176376</v>
      </c>
      <c r="AM486" s="152">
        <f t="shared" si="95"/>
        <v>2.5625363986221106</v>
      </c>
      <c r="AN486" s="152">
        <v>3.7576819902846608</v>
      </c>
      <c r="AO486" s="152">
        <v>3.6409317584164214</v>
      </c>
      <c r="AP486" s="152">
        <f t="shared" si="102"/>
        <v>7.7599</v>
      </c>
      <c r="AQ486" s="152"/>
      <c r="AR486" s="152"/>
      <c r="AS486" s="153">
        <f t="shared" si="96"/>
        <v>105</v>
      </c>
      <c r="AT486" s="153">
        <f t="shared" si="97"/>
        <v>1</v>
      </c>
      <c r="AU486" s="153">
        <f t="shared" si="98"/>
        <v>0</v>
      </c>
      <c r="AV486" s="153">
        <f t="shared" si="99"/>
        <v>0</v>
      </c>
      <c r="BA486">
        <f t="shared" si="100"/>
        <v>15</v>
      </c>
    </row>
    <row r="487" spans="2:53" x14ac:dyDescent="0.25">
      <c r="B487" s="155">
        <f t="shared" si="103"/>
        <v>43206.999305555553</v>
      </c>
      <c r="C487" s="155">
        <f t="shared" si="101"/>
        <v>43206.999305555553</v>
      </c>
      <c r="D487" s="152">
        <f t="shared" si="91"/>
        <v>4.8</v>
      </c>
      <c r="E487" s="152"/>
      <c r="F487" s="152"/>
      <c r="G487" s="152"/>
      <c r="H487" s="152" t="e">
        <f t="shared" si="92"/>
        <v>#N/A</v>
      </c>
      <c r="I487" s="152"/>
      <c r="J487" s="152" t="e">
        <f t="shared" si="93"/>
        <v>#N/A</v>
      </c>
      <c r="K487" s="152"/>
      <c r="L487" s="152"/>
      <c r="M487" s="152"/>
      <c r="N487" s="152"/>
      <c r="O487" s="152"/>
      <c r="P487" s="152"/>
      <c r="Q487" s="152"/>
      <c r="R487" s="152"/>
      <c r="S487" s="152"/>
      <c r="T487" s="153" cm="1">
        <f t="array" ref="T487">MATCH(1,(TDU_Info!$C$5:$C$111=$T$6)*(TDU_Info!$B$5:$B$111&lt;=$B487),0)</f>
        <v>100</v>
      </c>
      <c r="U487" s="152">
        <f>100*(INDEX(TDU_Info!$E$5:$E$111,$T487)/T$11+INDEX(TDU_Info!$F$5:$F$111,$T487))</f>
        <v>3.6301000000000001</v>
      </c>
      <c r="V487" s="152">
        <v>2.5920000000000001</v>
      </c>
      <c r="W487" s="152">
        <v>6.6980000000000004</v>
      </c>
      <c r="X487" s="152">
        <v>4.8</v>
      </c>
      <c r="Y487" s="152">
        <v>5.21</v>
      </c>
      <c r="Z487" s="152">
        <v>2.887</v>
      </c>
      <c r="AA487" s="152">
        <v>7.0970000000000004</v>
      </c>
      <c r="AB487" s="152">
        <v>4.8410000000000002</v>
      </c>
      <c r="AC487" s="152">
        <v>5.21</v>
      </c>
      <c r="AD487" s="152">
        <v>2.5960000000000001</v>
      </c>
      <c r="AE487" s="152">
        <v>6.7759999999999998</v>
      </c>
      <c r="AF487" s="152">
        <v>4.8</v>
      </c>
      <c r="AG487" s="152">
        <v>5.21</v>
      </c>
      <c r="AH487" s="152">
        <v>2.8940000000000001</v>
      </c>
      <c r="AI487" s="152">
        <v>7.13</v>
      </c>
      <c r="AJ487" s="152">
        <v>4.8150000000000004</v>
      </c>
      <c r="AK487" s="152">
        <v>5.21</v>
      </c>
      <c r="AL487" s="152">
        <f t="shared" si="94"/>
        <v>2.610257268176376</v>
      </c>
      <c r="AM487" s="152">
        <f t="shared" si="95"/>
        <v>2.5625363986221106</v>
      </c>
      <c r="AN487" s="152">
        <v>3.7568973048332168</v>
      </c>
      <c r="AO487" s="152">
        <v>3.6418908577491895</v>
      </c>
      <c r="AP487" s="152">
        <f t="shared" si="102"/>
        <v>7.7599</v>
      </c>
      <c r="AQ487" s="152"/>
      <c r="AR487" s="152"/>
      <c r="AS487" s="153">
        <f t="shared" si="96"/>
        <v>106</v>
      </c>
      <c r="AT487" s="153">
        <f t="shared" si="97"/>
        <v>1</v>
      </c>
      <c r="AU487" s="153">
        <f t="shared" si="98"/>
        <v>0</v>
      </c>
      <c r="AV487" s="153">
        <f t="shared" si="99"/>
        <v>0</v>
      </c>
      <c r="BA487">
        <f t="shared" si="100"/>
        <v>16</v>
      </c>
    </row>
    <row r="488" spans="2:53" x14ac:dyDescent="0.25">
      <c r="B488" s="155">
        <f t="shared" si="103"/>
        <v>43207.999305555553</v>
      </c>
      <c r="C488" s="155">
        <f t="shared" si="101"/>
        <v>43207.999305555553</v>
      </c>
      <c r="D488" s="152">
        <f t="shared" si="91"/>
        <v>4.8</v>
      </c>
      <c r="E488" s="152"/>
      <c r="F488" s="152"/>
      <c r="G488" s="152"/>
      <c r="H488" s="152" t="e">
        <f t="shared" si="92"/>
        <v>#N/A</v>
      </c>
      <c r="I488" s="152"/>
      <c r="J488" s="152" t="e">
        <f t="shared" si="93"/>
        <v>#N/A</v>
      </c>
      <c r="K488" s="152"/>
      <c r="L488" s="152"/>
      <c r="M488" s="152"/>
      <c r="N488" s="152"/>
      <c r="O488" s="152"/>
      <c r="P488" s="152"/>
      <c r="Q488" s="152"/>
      <c r="R488" s="152"/>
      <c r="S488" s="152"/>
      <c r="T488" s="153" cm="1">
        <f t="array" ref="T488">MATCH(1,(TDU_Info!$C$5:$C$111=$T$6)*(TDU_Info!$B$5:$B$111&lt;=$B488),0)</f>
        <v>100</v>
      </c>
      <c r="U488" s="152">
        <f>100*(INDEX(TDU_Info!$E$5:$E$111,$T488)/T$11+INDEX(TDU_Info!$F$5:$F$111,$T488))</f>
        <v>3.6301000000000001</v>
      </c>
      <c r="V488" s="152">
        <v>2.5590000000000002</v>
      </c>
      <c r="W488" s="152">
        <v>6.6909999999999998</v>
      </c>
      <c r="X488" s="152">
        <v>4.8</v>
      </c>
      <c r="Y488" s="152">
        <v>5.21</v>
      </c>
      <c r="Z488" s="152">
        <v>2.8359999999999999</v>
      </c>
      <c r="AA488" s="152">
        <v>7.1769999999999996</v>
      </c>
      <c r="AB488" s="152">
        <v>4.8410000000000002</v>
      </c>
      <c r="AC488" s="152">
        <v>5.21</v>
      </c>
      <c r="AD488" s="152">
        <v>2.58</v>
      </c>
      <c r="AE488" s="152">
        <v>6.7720000000000002</v>
      </c>
      <c r="AF488" s="152">
        <v>4.8</v>
      </c>
      <c r="AG488" s="152">
        <v>5.21</v>
      </c>
      <c r="AH488" s="152">
        <v>2.8679999999999999</v>
      </c>
      <c r="AI488" s="152">
        <v>7.22</v>
      </c>
      <c r="AJ488" s="152">
        <v>4.8150000000000004</v>
      </c>
      <c r="AK488" s="152">
        <v>5.21</v>
      </c>
      <c r="AL488" s="152">
        <f t="shared" si="94"/>
        <v>2.610257268176376</v>
      </c>
      <c r="AM488" s="152">
        <f t="shared" si="95"/>
        <v>2.5625363986221106</v>
      </c>
      <c r="AN488" s="152">
        <v>3.7570134943334841</v>
      </c>
      <c r="AO488" s="152">
        <v>3.64191981259901</v>
      </c>
      <c r="AP488" s="152">
        <f t="shared" si="102"/>
        <v>7.7599</v>
      </c>
      <c r="AQ488" s="152"/>
      <c r="AR488" s="152"/>
      <c r="AS488" s="153">
        <f t="shared" si="96"/>
        <v>107</v>
      </c>
      <c r="AT488" s="153">
        <f t="shared" si="97"/>
        <v>1</v>
      </c>
      <c r="AU488" s="153">
        <f t="shared" si="98"/>
        <v>0</v>
      </c>
      <c r="AV488" s="153">
        <f t="shared" si="99"/>
        <v>0</v>
      </c>
      <c r="BA488">
        <f t="shared" si="100"/>
        <v>17</v>
      </c>
    </row>
    <row r="489" spans="2:53" x14ac:dyDescent="0.25">
      <c r="B489" s="155">
        <f t="shared" si="103"/>
        <v>43208.999305555553</v>
      </c>
      <c r="C489" s="155">
        <f t="shared" si="101"/>
        <v>43208.999305555553</v>
      </c>
      <c r="D489" s="152">
        <f t="shared" si="91"/>
        <v>4.8</v>
      </c>
      <c r="E489" s="152"/>
      <c r="F489" s="152"/>
      <c r="G489" s="152"/>
      <c r="H489" s="152" t="e">
        <f t="shared" si="92"/>
        <v>#N/A</v>
      </c>
      <c r="I489" s="152"/>
      <c r="J489" s="152" t="e">
        <f t="shared" si="93"/>
        <v>#N/A</v>
      </c>
      <c r="K489" s="152"/>
      <c r="L489" s="152"/>
      <c r="M489" s="152"/>
      <c r="N489" s="152"/>
      <c r="O489" s="152"/>
      <c r="P489" s="152"/>
      <c r="Q489" s="152"/>
      <c r="R489" s="152"/>
      <c r="S489" s="152"/>
      <c r="T489" s="153" cm="1">
        <f t="array" ref="T489">MATCH(1,(TDU_Info!$C$5:$C$111=$T$6)*(TDU_Info!$B$5:$B$111&lt;=$B489),0)</f>
        <v>100</v>
      </c>
      <c r="U489" s="152">
        <f>100*(INDEX(TDU_Info!$E$5:$E$111,$T489)/T$11+INDEX(TDU_Info!$F$5:$F$111,$T489))</f>
        <v>3.6301000000000001</v>
      </c>
      <c r="V489" s="152">
        <v>2.5590000000000002</v>
      </c>
      <c r="W489" s="152">
        <v>6.6909999999999998</v>
      </c>
      <c r="X489" s="152">
        <v>4.8</v>
      </c>
      <c r="Y489" s="152">
        <v>5.21</v>
      </c>
      <c r="Z489" s="152">
        <v>2.8359999999999999</v>
      </c>
      <c r="AA489" s="152">
        <v>7.1769999999999996</v>
      </c>
      <c r="AB489" s="152">
        <v>4.8410000000000002</v>
      </c>
      <c r="AC489" s="152">
        <v>5.21</v>
      </c>
      <c r="AD489" s="152">
        <v>2.58</v>
      </c>
      <c r="AE489" s="152">
        <v>6.7720000000000002</v>
      </c>
      <c r="AF489" s="152">
        <v>4.8</v>
      </c>
      <c r="AG489" s="152">
        <v>5.0380000000000003</v>
      </c>
      <c r="AH489" s="152">
        <v>2.8679999999999999</v>
      </c>
      <c r="AI489" s="152">
        <v>7.22</v>
      </c>
      <c r="AJ489" s="152">
        <v>4.8150000000000004</v>
      </c>
      <c r="AK489" s="152">
        <v>5.1879999999999997</v>
      </c>
      <c r="AL489" s="152">
        <f t="shared" si="94"/>
        <v>2.610257268176376</v>
      </c>
      <c r="AM489" s="152">
        <f t="shared" si="95"/>
        <v>2.5625363986221106</v>
      </c>
      <c r="AN489" s="152">
        <v>3.7603189067153742</v>
      </c>
      <c r="AO489" s="152">
        <v>3.6443629579109462</v>
      </c>
      <c r="AP489" s="152">
        <f t="shared" si="102"/>
        <v>7.7599</v>
      </c>
      <c r="AQ489" s="152"/>
      <c r="AR489" s="152"/>
      <c r="AS489" s="153">
        <f t="shared" si="96"/>
        <v>108</v>
      </c>
      <c r="AT489" s="153">
        <f t="shared" si="97"/>
        <v>1</v>
      </c>
      <c r="AU489" s="153">
        <f t="shared" si="98"/>
        <v>0</v>
      </c>
      <c r="AV489" s="153">
        <f t="shared" si="99"/>
        <v>0</v>
      </c>
      <c r="BA489">
        <f t="shared" si="100"/>
        <v>18</v>
      </c>
    </row>
    <row r="490" spans="2:53" x14ac:dyDescent="0.25">
      <c r="B490" s="155">
        <f t="shared" si="103"/>
        <v>43209.999305555553</v>
      </c>
      <c r="C490" s="155">
        <f t="shared" si="101"/>
        <v>43209.999305555553</v>
      </c>
      <c r="D490" s="152">
        <f t="shared" si="91"/>
        <v>4.8</v>
      </c>
      <c r="E490" s="152"/>
      <c r="F490" s="152"/>
      <c r="G490" s="152"/>
      <c r="H490" s="152" t="e">
        <f t="shared" si="92"/>
        <v>#N/A</v>
      </c>
      <c r="I490" s="152"/>
      <c r="J490" s="152" t="e">
        <f t="shared" si="93"/>
        <v>#N/A</v>
      </c>
      <c r="K490" s="152"/>
      <c r="L490" s="152"/>
      <c r="M490" s="152"/>
      <c r="N490" s="152"/>
      <c r="O490" s="152"/>
      <c r="P490" s="152"/>
      <c r="Q490" s="152"/>
      <c r="R490" s="152"/>
      <c r="S490" s="152"/>
      <c r="T490" s="153" cm="1">
        <f t="array" ref="T490">MATCH(1,(TDU_Info!$C$5:$C$111=$T$6)*(TDU_Info!$B$5:$B$111&lt;=$B490),0)</f>
        <v>100</v>
      </c>
      <c r="U490" s="152">
        <f>100*(INDEX(TDU_Info!$E$5:$E$111,$T490)/T$11+INDEX(TDU_Info!$F$5:$F$111,$T490))</f>
        <v>3.6301000000000001</v>
      </c>
      <c r="V490" s="152">
        <v>2.5590000000000002</v>
      </c>
      <c r="W490" s="152">
        <v>6.6909999999999998</v>
      </c>
      <c r="X490" s="152">
        <v>4.8</v>
      </c>
      <c r="Y490" s="152">
        <v>5.21</v>
      </c>
      <c r="Z490" s="152">
        <v>2.8359999999999999</v>
      </c>
      <c r="AA490" s="152">
        <v>7.1769999999999996</v>
      </c>
      <c r="AB490" s="152">
        <v>4.8410000000000002</v>
      </c>
      <c r="AC490" s="152">
        <v>5.21</v>
      </c>
      <c r="AD490" s="152">
        <v>2.58</v>
      </c>
      <c r="AE490" s="152">
        <v>6.7720000000000002</v>
      </c>
      <c r="AF490" s="152">
        <v>4.8</v>
      </c>
      <c r="AG490" s="152">
        <v>5.0380000000000003</v>
      </c>
      <c r="AH490" s="152">
        <v>2.8679999999999999</v>
      </c>
      <c r="AI490" s="152">
        <v>7.22</v>
      </c>
      <c r="AJ490" s="152">
        <v>4.8150000000000004</v>
      </c>
      <c r="AK490" s="152">
        <v>5.1879999999999997</v>
      </c>
      <c r="AL490" s="152">
        <f t="shared" si="94"/>
        <v>2.610257268176376</v>
      </c>
      <c r="AM490" s="152">
        <f t="shared" si="95"/>
        <v>2.5625363986221106</v>
      </c>
      <c r="AN490" s="152">
        <v>3.7604366577716632</v>
      </c>
      <c r="AO490" s="152">
        <v>3.6441563510644155</v>
      </c>
      <c r="AP490" s="152">
        <f t="shared" si="102"/>
        <v>7.7599</v>
      </c>
      <c r="AQ490" s="152"/>
      <c r="AR490" s="152"/>
      <c r="AS490" s="153">
        <f t="shared" si="96"/>
        <v>109</v>
      </c>
      <c r="AT490" s="153">
        <f t="shared" si="97"/>
        <v>1</v>
      </c>
      <c r="AU490" s="153">
        <f t="shared" si="98"/>
        <v>0</v>
      </c>
      <c r="AV490" s="153">
        <f t="shared" si="99"/>
        <v>0</v>
      </c>
      <c r="BA490">
        <f t="shared" si="100"/>
        <v>19</v>
      </c>
    </row>
    <row r="491" spans="2:53" x14ac:dyDescent="0.25">
      <c r="B491" s="155">
        <f t="shared" si="103"/>
        <v>43210.999305555553</v>
      </c>
      <c r="C491" s="155">
        <f t="shared" si="101"/>
        <v>43210.999305555553</v>
      </c>
      <c r="D491" s="152">
        <f t="shared" si="91"/>
        <v>4.8</v>
      </c>
      <c r="E491" s="152"/>
      <c r="F491" s="152"/>
      <c r="G491" s="152"/>
      <c r="H491" s="152" t="e">
        <f t="shared" si="92"/>
        <v>#N/A</v>
      </c>
      <c r="I491" s="152"/>
      <c r="J491" s="152" t="e">
        <f t="shared" si="93"/>
        <v>#N/A</v>
      </c>
      <c r="K491" s="152"/>
      <c r="L491" s="152"/>
      <c r="M491" s="152"/>
      <c r="N491" s="152"/>
      <c r="O491" s="152"/>
      <c r="P491" s="152"/>
      <c r="Q491" s="152"/>
      <c r="R491" s="152"/>
      <c r="S491" s="152"/>
      <c r="T491" s="153" cm="1">
        <f t="array" ref="T491">MATCH(1,(TDU_Info!$C$5:$C$111=$T$6)*(TDU_Info!$B$5:$B$111&lt;=$B491),0)</f>
        <v>100</v>
      </c>
      <c r="U491" s="152">
        <f>100*(INDEX(TDU_Info!$E$5:$E$111,$T491)/T$11+INDEX(TDU_Info!$F$5:$F$111,$T491))</f>
        <v>3.6301000000000001</v>
      </c>
      <c r="V491" s="152">
        <v>2.5590000000000002</v>
      </c>
      <c r="W491" s="152">
        <v>6.6909999999999998</v>
      </c>
      <c r="X491" s="152">
        <v>4.8</v>
      </c>
      <c r="Y491" s="152">
        <v>5.21</v>
      </c>
      <c r="Z491" s="152">
        <v>2.8359999999999999</v>
      </c>
      <c r="AA491" s="152">
        <v>7.1769999999999996</v>
      </c>
      <c r="AB491" s="152">
        <v>4.8410000000000002</v>
      </c>
      <c r="AC491" s="152">
        <v>5.21</v>
      </c>
      <c r="AD491" s="152">
        <v>2.58</v>
      </c>
      <c r="AE491" s="152">
        <v>6.7720000000000002</v>
      </c>
      <c r="AF491" s="152">
        <v>4.8</v>
      </c>
      <c r="AG491" s="152">
        <v>5.0380000000000003</v>
      </c>
      <c r="AH491" s="152">
        <v>2.8679999999999999</v>
      </c>
      <c r="AI491" s="152">
        <v>7.22</v>
      </c>
      <c r="AJ491" s="152">
        <v>4.8150000000000004</v>
      </c>
      <c r="AK491" s="152">
        <v>5.1879999999999997</v>
      </c>
      <c r="AL491" s="152">
        <f t="shared" si="94"/>
        <v>2.610257268176376</v>
      </c>
      <c r="AM491" s="152">
        <f t="shared" si="95"/>
        <v>2.5625363986221106</v>
      </c>
      <c r="AN491" s="152">
        <v>3.7608503495857608</v>
      </c>
      <c r="AO491" s="152">
        <v>3.6441195659715722</v>
      </c>
      <c r="AP491" s="152">
        <f t="shared" si="102"/>
        <v>7.7599</v>
      </c>
      <c r="AQ491" s="152"/>
      <c r="AR491" s="152"/>
      <c r="AS491" s="153">
        <f t="shared" si="96"/>
        <v>110</v>
      </c>
      <c r="AT491" s="153">
        <f t="shared" si="97"/>
        <v>1</v>
      </c>
      <c r="AU491" s="153">
        <f t="shared" si="98"/>
        <v>0</v>
      </c>
      <c r="AV491" s="153">
        <f t="shared" si="99"/>
        <v>0</v>
      </c>
      <c r="BA491">
        <f t="shared" si="100"/>
        <v>20</v>
      </c>
    </row>
    <row r="492" spans="2:53" x14ac:dyDescent="0.25">
      <c r="B492" s="155">
        <f t="shared" si="103"/>
        <v>43211.999305555553</v>
      </c>
      <c r="C492" s="155">
        <f t="shared" si="101"/>
        <v>43211.999305555553</v>
      </c>
      <c r="D492" s="152">
        <f t="shared" si="91"/>
        <v>4.8</v>
      </c>
      <c r="E492" s="152"/>
      <c r="F492" s="152"/>
      <c r="G492" s="152"/>
      <c r="H492" s="152" t="e">
        <f t="shared" si="92"/>
        <v>#N/A</v>
      </c>
      <c r="I492" s="152"/>
      <c r="J492" s="152" t="e">
        <f t="shared" si="93"/>
        <v>#N/A</v>
      </c>
      <c r="K492" s="152"/>
      <c r="L492" s="152"/>
      <c r="M492" s="152"/>
      <c r="N492" s="152"/>
      <c r="O492" s="152"/>
      <c r="P492" s="152"/>
      <c r="Q492" s="152"/>
      <c r="R492" s="152"/>
      <c r="S492" s="152"/>
      <c r="T492" s="153" cm="1">
        <f t="array" ref="T492">MATCH(1,(TDU_Info!$C$5:$C$111=$T$6)*(TDU_Info!$B$5:$B$111&lt;=$B492),0)</f>
        <v>100</v>
      </c>
      <c r="U492" s="152">
        <f>100*(INDEX(TDU_Info!$E$5:$E$111,$T492)/T$11+INDEX(TDU_Info!$F$5:$F$111,$T492))</f>
        <v>3.6301000000000001</v>
      </c>
      <c r="V492" s="152">
        <v>2.5590000000000002</v>
      </c>
      <c r="W492" s="152">
        <v>6.6909999999999998</v>
      </c>
      <c r="X492" s="152">
        <v>4.8</v>
      </c>
      <c r="Y492" s="152">
        <v>5.21</v>
      </c>
      <c r="Z492" s="152">
        <v>2.8359999999999999</v>
      </c>
      <c r="AA492" s="152">
        <v>7.1769999999999996</v>
      </c>
      <c r="AB492" s="152">
        <v>4.8410000000000002</v>
      </c>
      <c r="AC492" s="152">
        <v>5.21</v>
      </c>
      <c r="AD492" s="152">
        <v>2.58</v>
      </c>
      <c r="AE492" s="152">
        <v>6.7720000000000002</v>
      </c>
      <c r="AF492" s="152">
        <v>4.8</v>
      </c>
      <c r="AG492" s="152">
        <v>5.0380000000000003</v>
      </c>
      <c r="AH492" s="152">
        <v>2.8679999999999999</v>
      </c>
      <c r="AI492" s="152">
        <v>7.22</v>
      </c>
      <c r="AJ492" s="152">
        <v>4.8150000000000004</v>
      </c>
      <c r="AK492" s="152">
        <v>5.1879999999999997</v>
      </c>
      <c r="AL492" s="152">
        <f t="shared" si="94"/>
        <v>2.610257268176376</v>
      </c>
      <c r="AM492" s="152">
        <f t="shared" si="95"/>
        <v>2.5625363986221106</v>
      </c>
      <c r="AN492" s="152">
        <v>3.7600523355774342</v>
      </c>
      <c r="AO492" s="152">
        <v>3.6431738470848849</v>
      </c>
      <c r="AP492" s="152">
        <f t="shared" si="102"/>
        <v>7.7599</v>
      </c>
      <c r="AQ492" s="152"/>
      <c r="AR492" s="152"/>
      <c r="AS492" s="153">
        <f t="shared" si="96"/>
        <v>111</v>
      </c>
      <c r="AT492" s="153">
        <f t="shared" si="97"/>
        <v>1</v>
      </c>
      <c r="AU492" s="153">
        <f t="shared" si="98"/>
        <v>0</v>
      </c>
      <c r="AV492" s="153">
        <f t="shared" si="99"/>
        <v>0</v>
      </c>
      <c r="BA492">
        <f t="shared" si="100"/>
        <v>21</v>
      </c>
    </row>
    <row r="493" spans="2:53" x14ac:dyDescent="0.25">
      <c r="B493" s="155">
        <f t="shared" si="103"/>
        <v>43212.999305555553</v>
      </c>
      <c r="C493" s="155">
        <f t="shared" si="101"/>
        <v>43212.999305555553</v>
      </c>
      <c r="D493" s="152">
        <f t="shared" si="91"/>
        <v>4.8</v>
      </c>
      <c r="E493" s="152"/>
      <c r="F493" s="152"/>
      <c r="G493" s="152"/>
      <c r="H493" s="152" t="e">
        <f t="shared" si="92"/>
        <v>#N/A</v>
      </c>
      <c r="I493" s="152"/>
      <c r="J493" s="152" t="e">
        <f t="shared" si="93"/>
        <v>#N/A</v>
      </c>
      <c r="K493" s="152"/>
      <c r="L493" s="152"/>
      <c r="M493" s="152"/>
      <c r="N493" s="152"/>
      <c r="O493" s="152"/>
      <c r="P493" s="152"/>
      <c r="Q493" s="152"/>
      <c r="R493" s="152"/>
      <c r="S493" s="152"/>
      <c r="T493" s="153" cm="1">
        <f t="array" ref="T493">MATCH(1,(TDU_Info!$C$5:$C$111=$T$6)*(TDU_Info!$B$5:$B$111&lt;=$B493),0)</f>
        <v>100</v>
      </c>
      <c r="U493" s="152">
        <f>100*(INDEX(TDU_Info!$E$5:$E$111,$T493)/T$11+INDEX(TDU_Info!$F$5:$F$111,$T493))</f>
        <v>3.6301000000000001</v>
      </c>
      <c r="V493" s="152">
        <v>2.5590000000000002</v>
      </c>
      <c r="W493" s="152">
        <v>6.6909999999999998</v>
      </c>
      <c r="X493" s="152">
        <v>4.8</v>
      </c>
      <c r="Y493" s="152">
        <v>5.21</v>
      </c>
      <c r="Z493" s="152">
        <v>2.8359999999999999</v>
      </c>
      <c r="AA493" s="152">
        <v>7.1769999999999996</v>
      </c>
      <c r="AB493" s="152">
        <v>4.8410000000000002</v>
      </c>
      <c r="AC493" s="152">
        <v>5.21</v>
      </c>
      <c r="AD493" s="152">
        <v>2.58</v>
      </c>
      <c r="AE493" s="152">
        <v>6.7720000000000002</v>
      </c>
      <c r="AF493" s="152">
        <v>4.8</v>
      </c>
      <c r="AG493" s="152">
        <v>5.0380000000000003</v>
      </c>
      <c r="AH493" s="152">
        <v>2.8679999999999999</v>
      </c>
      <c r="AI493" s="152">
        <v>7.22</v>
      </c>
      <c r="AJ493" s="152">
        <v>4.8150000000000004</v>
      </c>
      <c r="AK493" s="152">
        <v>5.1879999999999997</v>
      </c>
      <c r="AL493" s="152">
        <f t="shared" si="94"/>
        <v>2.610257268176376</v>
      </c>
      <c r="AM493" s="152">
        <f t="shared" si="95"/>
        <v>2.5625363986221106</v>
      </c>
      <c r="AN493" s="152">
        <v>3.7591927729551786</v>
      </c>
      <c r="AO493" s="152">
        <v>3.642855979658608</v>
      </c>
      <c r="AP493" s="152">
        <f t="shared" si="102"/>
        <v>7.7599</v>
      </c>
      <c r="AQ493" s="152"/>
      <c r="AR493" s="152"/>
      <c r="AS493" s="153">
        <f t="shared" si="96"/>
        <v>112</v>
      </c>
      <c r="AT493" s="153">
        <f t="shared" si="97"/>
        <v>1</v>
      </c>
      <c r="AU493" s="153">
        <f t="shared" si="98"/>
        <v>0</v>
      </c>
      <c r="AV493" s="153">
        <f t="shared" si="99"/>
        <v>0</v>
      </c>
      <c r="BA493">
        <f t="shared" si="100"/>
        <v>22</v>
      </c>
    </row>
    <row r="494" spans="2:53" x14ac:dyDescent="0.25">
      <c r="B494" s="155">
        <f t="shared" si="103"/>
        <v>43213.999305555553</v>
      </c>
      <c r="C494" s="155">
        <f t="shared" si="101"/>
        <v>43213.999305555553</v>
      </c>
      <c r="D494" s="152">
        <f t="shared" si="91"/>
        <v>4.8</v>
      </c>
      <c r="E494" s="152"/>
      <c r="F494" s="152"/>
      <c r="G494" s="152"/>
      <c r="H494" s="152" t="e">
        <f t="shared" si="92"/>
        <v>#N/A</v>
      </c>
      <c r="I494" s="152"/>
      <c r="J494" s="152" t="e">
        <f t="shared" si="93"/>
        <v>#N/A</v>
      </c>
      <c r="K494" s="152"/>
      <c r="L494" s="152"/>
      <c r="M494" s="152"/>
      <c r="N494" s="152"/>
      <c r="O494" s="152"/>
      <c r="P494" s="152"/>
      <c r="Q494" s="152"/>
      <c r="R494" s="152"/>
      <c r="S494" s="152"/>
      <c r="T494" s="153" cm="1">
        <f t="array" ref="T494">MATCH(1,(TDU_Info!$C$5:$C$111=$T$6)*(TDU_Info!$B$5:$B$111&lt;=$B494),0)</f>
        <v>100</v>
      </c>
      <c r="U494" s="152">
        <f>100*(INDEX(TDU_Info!$E$5:$E$111,$T494)/T$11+INDEX(TDU_Info!$F$5:$F$111,$T494))</f>
        <v>3.6301000000000001</v>
      </c>
      <c r="V494" s="152">
        <v>2.5590000000000002</v>
      </c>
      <c r="W494" s="152">
        <v>6.6909999999999998</v>
      </c>
      <c r="X494" s="152">
        <v>4.8</v>
      </c>
      <c r="Y494" s="152">
        <v>5.21</v>
      </c>
      <c r="Z494" s="152">
        <v>2.8359999999999999</v>
      </c>
      <c r="AA494" s="152">
        <v>7.1769999999999996</v>
      </c>
      <c r="AB494" s="152">
        <v>4.8410000000000002</v>
      </c>
      <c r="AC494" s="152">
        <v>5.21</v>
      </c>
      <c r="AD494" s="152">
        <v>2.58</v>
      </c>
      <c r="AE494" s="152">
        <v>6.7720000000000002</v>
      </c>
      <c r="AF494" s="152">
        <v>4.8</v>
      </c>
      <c r="AG494" s="152">
        <v>5.0380000000000003</v>
      </c>
      <c r="AH494" s="152">
        <v>2.8679999999999999</v>
      </c>
      <c r="AI494" s="152">
        <v>7.22</v>
      </c>
      <c r="AJ494" s="152">
        <v>4.8150000000000004</v>
      </c>
      <c r="AK494" s="152">
        <v>5.1879999999999997</v>
      </c>
      <c r="AL494" s="152">
        <f t="shared" si="94"/>
        <v>2.610257268176376</v>
      </c>
      <c r="AM494" s="152">
        <f t="shared" si="95"/>
        <v>2.5625363986221106</v>
      </c>
      <c r="AN494" s="152">
        <v>3.7717574694541871</v>
      </c>
      <c r="AO494" s="152">
        <v>3.6503174805657319</v>
      </c>
      <c r="AP494" s="152">
        <f t="shared" si="102"/>
        <v>7.7599</v>
      </c>
      <c r="AQ494" s="152"/>
      <c r="AR494" s="152"/>
      <c r="AS494" s="153">
        <f t="shared" si="96"/>
        <v>113</v>
      </c>
      <c r="AT494" s="153">
        <f t="shared" si="97"/>
        <v>1</v>
      </c>
      <c r="AU494" s="153">
        <f t="shared" si="98"/>
        <v>0</v>
      </c>
      <c r="AV494" s="153">
        <f t="shared" si="99"/>
        <v>0</v>
      </c>
      <c r="BA494">
        <f t="shared" si="100"/>
        <v>23</v>
      </c>
    </row>
    <row r="495" spans="2:53" x14ac:dyDescent="0.25">
      <c r="B495" s="155">
        <f t="shared" si="103"/>
        <v>43214.999305555553</v>
      </c>
      <c r="C495" s="155">
        <f t="shared" si="101"/>
        <v>43214.999305555553</v>
      </c>
      <c r="D495" s="152">
        <f t="shared" si="91"/>
        <v>4.8</v>
      </c>
      <c r="E495" s="152"/>
      <c r="F495" s="152"/>
      <c r="G495" s="152"/>
      <c r="H495" s="152" t="e">
        <f t="shared" si="92"/>
        <v>#N/A</v>
      </c>
      <c r="I495" s="152"/>
      <c r="J495" s="152" t="e">
        <f t="shared" si="93"/>
        <v>#N/A</v>
      </c>
      <c r="K495" s="152"/>
      <c r="L495" s="152"/>
      <c r="M495" s="152"/>
      <c r="N495" s="152"/>
      <c r="O495" s="152"/>
      <c r="P495" s="152"/>
      <c r="Q495" s="152"/>
      <c r="R495" s="152"/>
      <c r="S495" s="152"/>
      <c r="T495" s="153" cm="1">
        <f t="array" ref="T495">MATCH(1,(TDU_Info!$C$5:$C$111=$T$6)*(TDU_Info!$B$5:$B$111&lt;=$B495),0)</f>
        <v>100</v>
      </c>
      <c r="U495" s="152">
        <f>100*(INDEX(TDU_Info!$E$5:$E$111,$T495)/T$11+INDEX(TDU_Info!$F$5:$F$111,$T495))</f>
        <v>3.6301000000000001</v>
      </c>
      <c r="V495" s="152">
        <v>2.5590000000000002</v>
      </c>
      <c r="W495" s="152">
        <v>6.6909999999999998</v>
      </c>
      <c r="X495" s="152">
        <v>4.8</v>
      </c>
      <c r="Y495" s="152">
        <v>5.21</v>
      </c>
      <c r="Z495" s="152">
        <v>2.8359999999999999</v>
      </c>
      <c r="AA495" s="152">
        <v>7.1769999999999996</v>
      </c>
      <c r="AB495" s="152">
        <v>4.8410000000000002</v>
      </c>
      <c r="AC495" s="152">
        <v>5.21</v>
      </c>
      <c r="AD495" s="152">
        <v>2.58</v>
      </c>
      <c r="AE495" s="152">
        <v>6.7720000000000002</v>
      </c>
      <c r="AF495" s="152">
        <v>4.8</v>
      </c>
      <c r="AG495" s="152">
        <v>5.0380000000000003</v>
      </c>
      <c r="AH495" s="152">
        <v>2.8679999999999999</v>
      </c>
      <c r="AI495" s="152">
        <v>7.22</v>
      </c>
      <c r="AJ495" s="152">
        <v>4.8150000000000004</v>
      </c>
      <c r="AK495" s="152">
        <v>5.1879999999999997</v>
      </c>
      <c r="AL495" s="152">
        <f t="shared" si="94"/>
        <v>2.610257268176376</v>
      </c>
      <c r="AM495" s="152">
        <f t="shared" si="95"/>
        <v>2.5625363986221106</v>
      </c>
      <c r="AN495" s="152">
        <v>3.7732240421417309</v>
      </c>
      <c r="AO495" s="152">
        <v>3.6528376578929551</v>
      </c>
      <c r="AP495" s="152">
        <f t="shared" si="102"/>
        <v>7.7599</v>
      </c>
      <c r="AQ495" s="152"/>
      <c r="AR495" s="152"/>
      <c r="AS495" s="153">
        <f t="shared" si="96"/>
        <v>114</v>
      </c>
      <c r="AT495" s="153">
        <f t="shared" si="97"/>
        <v>1</v>
      </c>
      <c r="AU495" s="153">
        <f t="shared" si="98"/>
        <v>0</v>
      </c>
      <c r="AV495" s="153">
        <f t="shared" si="99"/>
        <v>0</v>
      </c>
      <c r="BA495">
        <f t="shared" si="100"/>
        <v>24</v>
      </c>
    </row>
    <row r="496" spans="2:53" x14ac:dyDescent="0.25">
      <c r="B496" s="155">
        <f t="shared" si="103"/>
        <v>43215.999305555553</v>
      </c>
      <c r="C496" s="155">
        <f t="shared" si="101"/>
        <v>43215.999305555553</v>
      </c>
      <c r="D496" s="152">
        <f t="shared" si="91"/>
        <v>4.8</v>
      </c>
      <c r="E496" s="152"/>
      <c r="F496" s="152"/>
      <c r="G496" s="152"/>
      <c r="H496" s="152" t="e">
        <f t="shared" si="92"/>
        <v>#N/A</v>
      </c>
      <c r="I496" s="152"/>
      <c r="J496" s="152" t="e">
        <f t="shared" si="93"/>
        <v>#N/A</v>
      </c>
      <c r="K496" s="152"/>
      <c r="L496" s="152"/>
      <c r="M496" s="152"/>
      <c r="N496" s="152"/>
      <c r="O496" s="152"/>
      <c r="P496" s="152"/>
      <c r="Q496" s="152"/>
      <c r="R496" s="152"/>
      <c r="S496" s="152"/>
      <c r="T496" s="153" cm="1">
        <f t="array" ref="T496">MATCH(1,(TDU_Info!$C$5:$C$111=$T$6)*(TDU_Info!$B$5:$B$111&lt;=$B496),0)</f>
        <v>100</v>
      </c>
      <c r="U496" s="152">
        <f>100*(INDEX(TDU_Info!$E$5:$E$111,$T496)/T$11+INDEX(TDU_Info!$F$5:$F$111,$T496))</f>
        <v>3.6301000000000001</v>
      </c>
      <c r="V496" s="152">
        <v>2.5590000000000002</v>
      </c>
      <c r="W496" s="152">
        <v>6.6909999999999998</v>
      </c>
      <c r="X496" s="152">
        <v>4.8</v>
      </c>
      <c r="Y496" s="152">
        <v>5.21</v>
      </c>
      <c r="Z496" s="152">
        <v>2.8359999999999999</v>
      </c>
      <c r="AA496" s="152">
        <v>7.1769999999999996</v>
      </c>
      <c r="AB496" s="152">
        <v>4.8410000000000002</v>
      </c>
      <c r="AC496" s="152">
        <v>5.21</v>
      </c>
      <c r="AD496" s="152">
        <v>2.58</v>
      </c>
      <c r="AE496" s="152">
        <v>6.7720000000000002</v>
      </c>
      <c r="AF496" s="152">
        <v>4.8</v>
      </c>
      <c r="AG496" s="152">
        <v>5.0380000000000003</v>
      </c>
      <c r="AH496" s="152">
        <v>2.8679999999999999</v>
      </c>
      <c r="AI496" s="152">
        <v>7.22</v>
      </c>
      <c r="AJ496" s="152">
        <v>4.8150000000000004</v>
      </c>
      <c r="AK496" s="152">
        <v>5.1879999999999997</v>
      </c>
      <c r="AL496" s="152">
        <f t="shared" si="94"/>
        <v>2.610257268176376</v>
      </c>
      <c r="AM496" s="152">
        <f t="shared" si="95"/>
        <v>2.5625363986221106</v>
      </c>
      <c r="AN496" s="152">
        <v>3.7737004433992851</v>
      </c>
      <c r="AO496" s="152">
        <v>3.653694883947098</v>
      </c>
      <c r="AP496" s="152">
        <f t="shared" si="102"/>
        <v>7.7599</v>
      </c>
      <c r="AQ496" s="152"/>
      <c r="AR496" s="152"/>
      <c r="AS496" s="153">
        <f t="shared" si="96"/>
        <v>115</v>
      </c>
      <c r="AT496" s="153">
        <f t="shared" si="97"/>
        <v>1</v>
      </c>
      <c r="AU496" s="153">
        <f t="shared" si="98"/>
        <v>0</v>
      </c>
      <c r="AV496" s="153">
        <f t="shared" si="99"/>
        <v>0</v>
      </c>
      <c r="BA496">
        <f t="shared" si="100"/>
        <v>25</v>
      </c>
    </row>
    <row r="497" spans="2:53" x14ac:dyDescent="0.25">
      <c r="B497" s="155">
        <f t="shared" si="103"/>
        <v>43216.999305555553</v>
      </c>
      <c r="C497" s="155">
        <f t="shared" si="101"/>
        <v>43216.999305555553</v>
      </c>
      <c r="D497" s="152">
        <f t="shared" si="91"/>
        <v>4.8</v>
      </c>
      <c r="E497" s="152"/>
      <c r="F497" s="152"/>
      <c r="G497" s="152"/>
      <c r="H497" s="152" t="e">
        <f t="shared" si="92"/>
        <v>#N/A</v>
      </c>
      <c r="I497" s="152"/>
      <c r="J497" s="152" t="e">
        <f t="shared" si="93"/>
        <v>#N/A</v>
      </c>
      <c r="K497" s="152"/>
      <c r="L497" s="152"/>
      <c r="M497" s="152"/>
      <c r="N497" s="152"/>
      <c r="O497" s="152"/>
      <c r="P497" s="152"/>
      <c r="Q497" s="152"/>
      <c r="R497" s="152"/>
      <c r="S497" s="152"/>
      <c r="T497" s="153" cm="1">
        <f t="array" ref="T497">MATCH(1,(TDU_Info!$C$5:$C$111=$T$6)*(TDU_Info!$B$5:$B$111&lt;=$B497),0)</f>
        <v>100</v>
      </c>
      <c r="U497" s="152">
        <f>100*(INDEX(TDU_Info!$E$5:$E$111,$T497)/T$11+INDEX(TDU_Info!$F$5:$F$111,$T497))</f>
        <v>3.6301000000000001</v>
      </c>
      <c r="V497" s="152">
        <v>2.5590000000000002</v>
      </c>
      <c r="W497" s="152">
        <v>6.6909999999999998</v>
      </c>
      <c r="X497" s="152">
        <v>4.8</v>
      </c>
      <c r="Y497" s="152">
        <v>5.21</v>
      </c>
      <c r="Z497" s="152">
        <v>2.8359999999999999</v>
      </c>
      <c r="AA497" s="152">
        <v>7.1769999999999996</v>
      </c>
      <c r="AB497" s="152">
        <v>4.8410000000000002</v>
      </c>
      <c r="AC497" s="152">
        <v>5.21</v>
      </c>
      <c r="AD497" s="152">
        <v>2.58</v>
      </c>
      <c r="AE497" s="152">
        <v>6.7720000000000002</v>
      </c>
      <c r="AF497" s="152">
        <v>4.8</v>
      </c>
      <c r="AG497" s="152">
        <v>5.0380000000000003</v>
      </c>
      <c r="AH497" s="152">
        <v>2.8679999999999999</v>
      </c>
      <c r="AI497" s="152">
        <v>7.22</v>
      </c>
      <c r="AJ497" s="152">
        <v>4.8150000000000004</v>
      </c>
      <c r="AK497" s="152">
        <v>5.1879999999999997</v>
      </c>
      <c r="AL497" s="152">
        <f t="shared" si="94"/>
        <v>2.610257268176376</v>
      </c>
      <c r="AM497" s="152">
        <f t="shared" si="95"/>
        <v>2.5625363986221106</v>
      </c>
      <c r="AN497" s="152">
        <v>3.7759304660292434</v>
      </c>
      <c r="AO497" s="152">
        <v>3.6544055576678018</v>
      </c>
      <c r="AP497" s="152">
        <f t="shared" si="102"/>
        <v>7.7599</v>
      </c>
      <c r="AQ497" s="152"/>
      <c r="AR497" s="152"/>
      <c r="AS497" s="153">
        <f t="shared" si="96"/>
        <v>116</v>
      </c>
      <c r="AT497" s="153">
        <f t="shared" si="97"/>
        <v>1</v>
      </c>
      <c r="AU497" s="153">
        <f t="shared" si="98"/>
        <v>0</v>
      </c>
      <c r="AV497" s="153">
        <f t="shared" si="99"/>
        <v>0</v>
      </c>
      <c r="BA497">
        <f t="shared" si="100"/>
        <v>26</v>
      </c>
    </row>
    <row r="498" spans="2:53" x14ac:dyDescent="0.25">
      <c r="B498" s="155">
        <f t="shared" si="103"/>
        <v>43217.999305555553</v>
      </c>
      <c r="C498" s="155">
        <f t="shared" si="101"/>
        <v>43217.999305555553</v>
      </c>
      <c r="D498" s="152">
        <f t="shared" si="91"/>
        <v>4.8</v>
      </c>
      <c r="E498" s="152"/>
      <c r="F498" s="152"/>
      <c r="G498" s="152"/>
      <c r="H498" s="152" t="e">
        <f t="shared" si="92"/>
        <v>#N/A</v>
      </c>
      <c r="I498" s="152"/>
      <c r="J498" s="152" t="e">
        <f t="shared" si="93"/>
        <v>#N/A</v>
      </c>
      <c r="K498" s="152"/>
      <c r="L498" s="152"/>
      <c r="M498" s="152"/>
      <c r="N498" s="152"/>
      <c r="O498" s="152"/>
      <c r="P498" s="152"/>
      <c r="Q498" s="152"/>
      <c r="R498" s="152"/>
      <c r="S498" s="152"/>
      <c r="T498" s="153" cm="1">
        <f t="array" ref="T498">MATCH(1,(TDU_Info!$C$5:$C$111=$T$6)*(TDU_Info!$B$5:$B$111&lt;=$B498),0)</f>
        <v>100</v>
      </c>
      <c r="U498" s="152">
        <f>100*(INDEX(TDU_Info!$E$5:$E$111,$T498)/T$11+INDEX(TDU_Info!$F$5:$F$111,$T498))</f>
        <v>3.6301000000000001</v>
      </c>
      <c r="V498" s="152">
        <v>4.0590000000000002</v>
      </c>
      <c r="W498" s="152">
        <v>6.891</v>
      </c>
      <c r="X498" s="152">
        <v>4.8</v>
      </c>
      <c r="Y498" s="152">
        <v>5.21</v>
      </c>
      <c r="Z498" s="152">
        <v>3.8359999999999999</v>
      </c>
      <c r="AA498" s="152">
        <v>7.1769999999999996</v>
      </c>
      <c r="AB498" s="152">
        <v>4.8410000000000002</v>
      </c>
      <c r="AC498" s="152">
        <v>5.21</v>
      </c>
      <c r="AD498" s="152">
        <v>4.08</v>
      </c>
      <c r="AE498" s="152">
        <v>6.9720000000000004</v>
      </c>
      <c r="AF498" s="152">
        <v>4.8</v>
      </c>
      <c r="AG498" s="152">
        <v>5.0380000000000003</v>
      </c>
      <c r="AH498" s="152">
        <v>3.8679999999999999</v>
      </c>
      <c r="AI498" s="152">
        <v>7.22</v>
      </c>
      <c r="AJ498" s="152">
        <v>4.8150000000000004</v>
      </c>
      <c r="AK498" s="152">
        <v>5.1879999999999997</v>
      </c>
      <c r="AL498" s="152">
        <f t="shared" si="94"/>
        <v>2.610257268176376</v>
      </c>
      <c r="AM498" s="152">
        <f t="shared" si="95"/>
        <v>2.5625363986221106</v>
      </c>
      <c r="AN498" s="152">
        <v>3.7749504233658806</v>
      </c>
      <c r="AO498" s="152">
        <v>3.6543711969173778</v>
      </c>
      <c r="AP498" s="152">
        <f t="shared" si="102"/>
        <v>7.7599</v>
      </c>
      <c r="AQ498" s="152"/>
      <c r="AR498" s="152"/>
      <c r="AS498" s="153">
        <f t="shared" si="96"/>
        <v>117</v>
      </c>
      <c r="AT498" s="153">
        <f t="shared" si="97"/>
        <v>1</v>
      </c>
      <c r="AU498" s="153">
        <f t="shared" si="98"/>
        <v>0</v>
      </c>
      <c r="AV498" s="153">
        <f t="shared" si="99"/>
        <v>0</v>
      </c>
      <c r="BA498">
        <f t="shared" si="100"/>
        <v>27</v>
      </c>
    </row>
    <row r="499" spans="2:53" x14ac:dyDescent="0.25">
      <c r="B499" s="155">
        <f t="shared" si="103"/>
        <v>43218.999305555553</v>
      </c>
      <c r="C499" s="155">
        <f t="shared" si="101"/>
        <v>43218.999305555553</v>
      </c>
      <c r="D499" s="152">
        <f t="shared" si="91"/>
        <v>4.8</v>
      </c>
      <c r="E499" s="152"/>
      <c r="F499" s="152"/>
      <c r="G499" s="152"/>
      <c r="H499" s="152" t="e">
        <f t="shared" si="92"/>
        <v>#N/A</v>
      </c>
      <c r="I499" s="152"/>
      <c r="J499" s="152" t="e">
        <f t="shared" si="93"/>
        <v>#N/A</v>
      </c>
      <c r="K499" s="152"/>
      <c r="L499" s="152"/>
      <c r="M499" s="152"/>
      <c r="N499" s="152"/>
      <c r="O499" s="152"/>
      <c r="P499" s="152"/>
      <c r="Q499" s="152"/>
      <c r="R499" s="152"/>
      <c r="S499" s="152"/>
      <c r="T499" s="153" cm="1">
        <f t="array" ref="T499">MATCH(1,(TDU_Info!$C$5:$C$111=$T$6)*(TDU_Info!$B$5:$B$111&lt;=$B499),0)</f>
        <v>100</v>
      </c>
      <c r="U499" s="152">
        <f>100*(INDEX(TDU_Info!$E$5:$E$111,$T499)/T$11+INDEX(TDU_Info!$F$5:$F$111,$T499))</f>
        <v>3.6301000000000001</v>
      </c>
      <c r="V499" s="152">
        <v>4.0590000000000002</v>
      </c>
      <c r="W499" s="152">
        <v>6.891</v>
      </c>
      <c r="X499" s="152">
        <v>4.8</v>
      </c>
      <c r="Y499" s="152">
        <v>5.21</v>
      </c>
      <c r="Z499" s="152">
        <v>3.8359999999999999</v>
      </c>
      <c r="AA499" s="152">
        <v>7.1769999999999996</v>
      </c>
      <c r="AB499" s="152">
        <v>4.8410000000000002</v>
      </c>
      <c r="AC499" s="152">
        <v>5.21</v>
      </c>
      <c r="AD499" s="152">
        <v>4.08</v>
      </c>
      <c r="AE499" s="152">
        <v>6.9720000000000004</v>
      </c>
      <c r="AF499" s="152">
        <v>4.8</v>
      </c>
      <c r="AG499" s="152">
        <v>5.0380000000000003</v>
      </c>
      <c r="AH499" s="152">
        <v>3.8679999999999999</v>
      </c>
      <c r="AI499" s="152">
        <v>7.22</v>
      </c>
      <c r="AJ499" s="152">
        <v>4.8150000000000004</v>
      </c>
      <c r="AK499" s="152">
        <v>5.1879999999999997</v>
      </c>
      <c r="AL499" s="152">
        <f t="shared" si="94"/>
        <v>2.610257268176376</v>
      </c>
      <c r="AM499" s="152">
        <f t="shared" si="95"/>
        <v>2.5625363986221106</v>
      </c>
      <c r="AN499" s="152">
        <v>3.7738209656536861</v>
      </c>
      <c r="AO499" s="152">
        <v>3.6533008131415441</v>
      </c>
      <c r="AP499" s="152">
        <f t="shared" si="102"/>
        <v>7.7599</v>
      </c>
      <c r="AQ499" s="152"/>
      <c r="AR499" s="152"/>
      <c r="AS499" s="153">
        <f t="shared" si="96"/>
        <v>118</v>
      </c>
      <c r="AT499" s="153">
        <f t="shared" si="97"/>
        <v>1</v>
      </c>
      <c r="AU499" s="153">
        <f t="shared" si="98"/>
        <v>0</v>
      </c>
      <c r="AV499" s="153">
        <f t="shared" si="99"/>
        <v>0</v>
      </c>
      <c r="BA499">
        <f t="shared" si="100"/>
        <v>28</v>
      </c>
    </row>
    <row r="500" spans="2:53" x14ac:dyDescent="0.25">
      <c r="B500" s="155">
        <f t="shared" si="103"/>
        <v>43219.999305555553</v>
      </c>
      <c r="C500" s="155">
        <f t="shared" si="101"/>
        <v>43219.999305555553</v>
      </c>
      <c r="D500" s="152">
        <f t="shared" si="91"/>
        <v>4.8</v>
      </c>
      <c r="E500" s="152"/>
      <c r="F500" s="152"/>
      <c r="G500" s="152"/>
      <c r="H500" s="152" t="e">
        <f t="shared" si="92"/>
        <v>#N/A</v>
      </c>
      <c r="I500" s="152"/>
      <c r="J500" s="152" t="e">
        <f t="shared" si="93"/>
        <v>#N/A</v>
      </c>
      <c r="K500" s="152"/>
      <c r="L500" s="152"/>
      <c r="M500" s="152"/>
      <c r="N500" s="152"/>
      <c r="O500" s="152"/>
      <c r="P500" s="152"/>
      <c r="Q500" s="152"/>
      <c r="R500" s="152"/>
      <c r="S500" s="152"/>
      <c r="T500" s="153" cm="1">
        <f t="array" ref="T500">MATCH(1,(TDU_Info!$C$5:$C$111=$T$6)*(TDU_Info!$B$5:$B$111&lt;=$B500),0)</f>
        <v>100</v>
      </c>
      <c r="U500" s="152">
        <f>100*(INDEX(TDU_Info!$E$5:$E$111,$T500)/T$11+INDEX(TDU_Info!$F$5:$F$111,$T500))</f>
        <v>3.6301000000000001</v>
      </c>
      <c r="V500" s="152">
        <v>4.0590000000000002</v>
      </c>
      <c r="W500" s="152">
        <v>6.891</v>
      </c>
      <c r="X500" s="152">
        <v>4.8</v>
      </c>
      <c r="Y500" s="152">
        <v>5.21</v>
      </c>
      <c r="Z500" s="152">
        <v>3.8359999999999999</v>
      </c>
      <c r="AA500" s="152">
        <v>7.1769999999999996</v>
      </c>
      <c r="AB500" s="152">
        <v>4.8410000000000002</v>
      </c>
      <c r="AC500" s="152">
        <v>5.21</v>
      </c>
      <c r="AD500" s="152">
        <v>4.08</v>
      </c>
      <c r="AE500" s="152">
        <v>6.9720000000000004</v>
      </c>
      <c r="AF500" s="152">
        <v>4.8</v>
      </c>
      <c r="AG500" s="152">
        <v>5.0380000000000003</v>
      </c>
      <c r="AH500" s="152">
        <v>3.8679999999999999</v>
      </c>
      <c r="AI500" s="152">
        <v>7.22</v>
      </c>
      <c r="AJ500" s="152">
        <v>4.8150000000000004</v>
      </c>
      <c r="AK500" s="152">
        <v>5.1879999999999997</v>
      </c>
      <c r="AL500" s="152">
        <f t="shared" si="94"/>
        <v>2.610257268176376</v>
      </c>
      <c r="AM500" s="152">
        <f t="shared" si="95"/>
        <v>2.5625363986221106</v>
      </c>
      <c r="AN500" s="152">
        <v>3.7691206789292475</v>
      </c>
      <c r="AO500" s="152">
        <v>3.6494627677366367</v>
      </c>
      <c r="AP500" s="152">
        <f t="shared" si="102"/>
        <v>7.7599</v>
      </c>
      <c r="AQ500" s="152"/>
      <c r="AR500" s="152"/>
      <c r="AS500" s="153">
        <f t="shared" si="96"/>
        <v>119</v>
      </c>
      <c r="AT500" s="153">
        <f t="shared" si="97"/>
        <v>1</v>
      </c>
      <c r="AU500" s="153">
        <f t="shared" si="98"/>
        <v>0</v>
      </c>
      <c r="AV500" s="153">
        <f t="shared" si="99"/>
        <v>0</v>
      </c>
      <c r="BA500">
        <f t="shared" si="100"/>
        <v>29</v>
      </c>
    </row>
    <row r="501" spans="2:53" x14ac:dyDescent="0.25">
      <c r="B501" s="155">
        <f t="shared" si="103"/>
        <v>43220.999305555553</v>
      </c>
      <c r="C501" s="155">
        <f t="shared" si="101"/>
        <v>43220.999305555553</v>
      </c>
      <c r="D501" s="152">
        <f t="shared" si="91"/>
        <v>4.8</v>
      </c>
      <c r="E501" s="152"/>
      <c r="F501" s="152"/>
      <c r="G501" s="152"/>
      <c r="H501" s="152" t="e">
        <f t="shared" si="92"/>
        <v>#N/A</v>
      </c>
      <c r="I501" s="152"/>
      <c r="J501" s="152" t="e">
        <f t="shared" si="93"/>
        <v>#N/A</v>
      </c>
      <c r="K501" s="152"/>
      <c r="L501" s="152"/>
      <c r="M501" s="152"/>
      <c r="N501" s="152"/>
      <c r="O501" s="152"/>
      <c r="P501" s="152"/>
      <c r="Q501" s="152"/>
      <c r="R501" s="152"/>
      <c r="S501" s="152"/>
      <c r="T501" s="153" cm="1">
        <f t="array" ref="T501">MATCH(1,(TDU_Info!$C$5:$C$111=$T$6)*(TDU_Info!$B$5:$B$111&lt;=$B501),0)</f>
        <v>100</v>
      </c>
      <c r="U501" s="152">
        <f>100*(INDEX(TDU_Info!$E$5:$E$111,$T501)/T$11+INDEX(TDU_Info!$F$5:$F$111,$T501))</f>
        <v>3.6301000000000001</v>
      </c>
      <c r="V501" s="152">
        <v>4.0590000000000002</v>
      </c>
      <c r="W501" s="152">
        <v>6.891</v>
      </c>
      <c r="X501" s="152">
        <v>4.8</v>
      </c>
      <c r="Y501" s="152">
        <v>5.21</v>
      </c>
      <c r="Z501" s="152">
        <v>3.8359999999999999</v>
      </c>
      <c r="AA501" s="152">
        <v>7.1769999999999996</v>
      </c>
      <c r="AB501" s="152">
        <v>4.8410000000000002</v>
      </c>
      <c r="AC501" s="152">
        <v>5.21</v>
      </c>
      <c r="AD501" s="152">
        <v>4.08</v>
      </c>
      <c r="AE501" s="152">
        <v>6.9720000000000004</v>
      </c>
      <c r="AF501" s="152">
        <v>4.8</v>
      </c>
      <c r="AG501" s="152">
        <v>5.0380000000000003</v>
      </c>
      <c r="AH501" s="152">
        <v>3.8679999999999999</v>
      </c>
      <c r="AI501" s="152">
        <v>7.22</v>
      </c>
      <c r="AJ501" s="152">
        <v>4.8150000000000004</v>
      </c>
      <c r="AK501" s="152">
        <v>5.1879999999999997</v>
      </c>
      <c r="AL501" s="152">
        <f t="shared" si="94"/>
        <v>2.610257268176376</v>
      </c>
      <c r="AM501" s="152">
        <f t="shared" si="95"/>
        <v>2.5625363986221106</v>
      </c>
      <c r="AN501" s="152">
        <v>3.7710446947500436</v>
      </c>
      <c r="AO501" s="152">
        <v>3.6505957732504668</v>
      </c>
      <c r="AP501" s="152">
        <f t="shared" si="102"/>
        <v>7.7599</v>
      </c>
      <c r="AQ501" s="152"/>
      <c r="AR501" s="152"/>
      <c r="AS501" s="153">
        <f t="shared" si="96"/>
        <v>120</v>
      </c>
      <c r="AT501" s="153">
        <f t="shared" si="97"/>
        <v>1</v>
      </c>
      <c r="AU501" s="153">
        <f t="shared" si="98"/>
        <v>0</v>
      </c>
      <c r="AV501" s="153">
        <f t="shared" si="99"/>
        <v>0</v>
      </c>
      <c r="BA501">
        <f t="shared" si="100"/>
        <v>30</v>
      </c>
    </row>
    <row r="502" spans="2:53" x14ac:dyDescent="0.25">
      <c r="B502" s="155">
        <f t="shared" si="103"/>
        <v>43221.999305555553</v>
      </c>
      <c r="C502" s="155">
        <f t="shared" si="101"/>
        <v>43221.999305555553</v>
      </c>
      <c r="D502" s="152">
        <f t="shared" si="91"/>
        <v>4.8</v>
      </c>
      <c r="E502" s="152"/>
      <c r="F502" s="152"/>
      <c r="G502" s="152"/>
      <c r="H502" s="152" t="e">
        <f t="shared" si="92"/>
        <v>#N/A</v>
      </c>
      <c r="I502" s="152"/>
      <c r="J502" s="152" t="e">
        <f t="shared" si="93"/>
        <v>#N/A</v>
      </c>
      <c r="K502" s="152"/>
      <c r="L502" s="152"/>
      <c r="M502" s="152"/>
      <c r="N502" s="152"/>
      <c r="O502" s="152"/>
      <c r="P502" s="152"/>
      <c r="Q502" s="152"/>
      <c r="R502" s="152"/>
      <c r="S502" s="152"/>
      <c r="T502" s="153" cm="1">
        <f t="array" ref="T502">MATCH(1,(TDU_Info!$C$5:$C$111=$T$6)*(TDU_Info!$B$5:$B$111&lt;=$B502),0)</f>
        <v>100</v>
      </c>
      <c r="U502" s="152">
        <f>100*(INDEX(TDU_Info!$E$5:$E$111,$T502)/T$11+INDEX(TDU_Info!$F$5:$F$111,$T502))</f>
        <v>3.6301000000000001</v>
      </c>
      <c r="V502" s="152">
        <v>4.0590000000000002</v>
      </c>
      <c r="W502" s="152">
        <v>6.891</v>
      </c>
      <c r="X502" s="152">
        <v>4.8</v>
      </c>
      <c r="Y502" s="152">
        <v>5.21</v>
      </c>
      <c r="Z502" s="152">
        <v>3.8359999999999999</v>
      </c>
      <c r="AA502" s="152">
        <v>7.1769999999999996</v>
      </c>
      <c r="AB502" s="152">
        <v>4.8410000000000002</v>
      </c>
      <c r="AC502" s="152">
        <v>5.21</v>
      </c>
      <c r="AD502" s="152">
        <v>4.08</v>
      </c>
      <c r="AE502" s="152">
        <v>6.9720000000000004</v>
      </c>
      <c r="AF502" s="152">
        <v>4.8</v>
      </c>
      <c r="AG502" s="152">
        <v>5.0380000000000003</v>
      </c>
      <c r="AH502" s="152">
        <v>3.8679999999999999</v>
      </c>
      <c r="AI502" s="152">
        <v>7.22</v>
      </c>
      <c r="AJ502" s="152">
        <v>4.8150000000000004</v>
      </c>
      <c r="AK502" s="152">
        <v>5.1879999999999997</v>
      </c>
      <c r="AL502" s="152" t="e">
        <f t="shared" si="94"/>
        <v>#N/A</v>
      </c>
      <c r="AM502" s="152" t="e">
        <f t="shared" si="95"/>
        <v>#N/A</v>
      </c>
      <c r="AN502" s="152">
        <v>3.774356200648922</v>
      </c>
      <c r="AO502" s="152">
        <v>3.6534389351340595</v>
      </c>
      <c r="AP502" s="152" t="e">
        <f t="shared" si="102"/>
        <v>#N/A</v>
      </c>
      <c r="AQ502" s="152"/>
      <c r="AR502" s="152"/>
      <c r="AS502" s="153">
        <f t="shared" si="96"/>
        <v>121</v>
      </c>
      <c r="AT502" s="153">
        <f t="shared" si="97"/>
        <v>1</v>
      </c>
      <c r="AU502" s="153">
        <f t="shared" si="98"/>
        <v>0</v>
      </c>
      <c r="AV502" s="153">
        <f t="shared" si="99"/>
        <v>0</v>
      </c>
      <c r="BA502">
        <f t="shared" si="100"/>
        <v>1</v>
      </c>
    </row>
    <row r="503" spans="2:53" x14ac:dyDescent="0.25">
      <c r="B503" s="155">
        <f t="shared" si="103"/>
        <v>43222.999305555553</v>
      </c>
      <c r="C503" s="155">
        <f t="shared" si="101"/>
        <v>43222.999305555553</v>
      </c>
      <c r="D503" s="152">
        <f t="shared" si="91"/>
        <v>4.8</v>
      </c>
      <c r="E503" s="152"/>
      <c r="F503" s="152"/>
      <c r="G503" s="152"/>
      <c r="H503" s="152" t="e">
        <f t="shared" si="92"/>
        <v>#N/A</v>
      </c>
      <c r="I503" s="152"/>
      <c r="J503" s="152" t="e">
        <f t="shared" si="93"/>
        <v>#N/A</v>
      </c>
      <c r="K503" s="152"/>
      <c r="L503" s="152"/>
      <c r="M503" s="152"/>
      <c r="N503" s="152"/>
      <c r="O503" s="152"/>
      <c r="P503" s="152"/>
      <c r="Q503" s="152"/>
      <c r="R503" s="152"/>
      <c r="S503" s="152"/>
      <c r="T503" s="153" cm="1">
        <f t="array" ref="T503">MATCH(1,(TDU_Info!$C$5:$C$111=$T$6)*(TDU_Info!$B$5:$B$111&lt;=$B503),0)</f>
        <v>100</v>
      </c>
      <c r="U503" s="152">
        <f>100*(INDEX(TDU_Info!$E$5:$E$111,$T503)/T$11+INDEX(TDU_Info!$F$5:$F$111,$T503))</f>
        <v>3.6301000000000001</v>
      </c>
      <c r="V503" s="152">
        <v>4.0590000000000002</v>
      </c>
      <c r="W503" s="152">
        <v>6.891</v>
      </c>
      <c r="X503" s="152">
        <v>4.8</v>
      </c>
      <c r="Y503" s="152">
        <v>5.21</v>
      </c>
      <c r="Z503" s="152">
        <v>3.8359999999999999</v>
      </c>
      <c r="AA503" s="152">
        <v>7.1769999999999996</v>
      </c>
      <c r="AB503" s="152">
        <v>4.8410000000000002</v>
      </c>
      <c r="AC503" s="152">
        <v>5.21</v>
      </c>
      <c r="AD503" s="152">
        <v>4.08</v>
      </c>
      <c r="AE503" s="152">
        <v>6.9720000000000004</v>
      </c>
      <c r="AF503" s="152">
        <v>4.8</v>
      </c>
      <c r="AG503" s="152">
        <v>5.0380000000000003</v>
      </c>
      <c r="AH503" s="152">
        <v>3.8679999999999999</v>
      </c>
      <c r="AI503" s="152">
        <v>7.22</v>
      </c>
      <c r="AJ503" s="152">
        <v>4.8150000000000004</v>
      </c>
      <c r="AK503" s="152">
        <v>5.1879999999999997</v>
      </c>
      <c r="AL503" s="152">
        <f t="shared" si="94"/>
        <v>3.7826471713024592</v>
      </c>
      <c r="AM503" s="152">
        <f t="shared" si="95"/>
        <v>3.8761745198443762</v>
      </c>
      <c r="AN503" s="152">
        <v>3.777663898132221</v>
      </c>
      <c r="AO503" s="152">
        <v>3.654601415537277</v>
      </c>
      <c r="AP503" s="152">
        <f t="shared" si="102"/>
        <v>7.7298999999999989</v>
      </c>
      <c r="AQ503" s="152"/>
      <c r="AR503" s="152"/>
      <c r="AS503" s="153">
        <f t="shared" si="96"/>
        <v>122</v>
      </c>
      <c r="AT503" s="153">
        <f t="shared" si="97"/>
        <v>1</v>
      </c>
      <c r="AU503" s="153">
        <f t="shared" si="98"/>
        <v>0</v>
      </c>
      <c r="AV503" s="153">
        <f t="shared" si="99"/>
        <v>0</v>
      </c>
      <c r="BA503">
        <f t="shared" si="100"/>
        <v>2</v>
      </c>
    </row>
    <row r="504" spans="2:53" x14ac:dyDescent="0.25">
      <c r="B504" s="155">
        <f t="shared" si="103"/>
        <v>43223.999305555553</v>
      </c>
      <c r="C504" s="155">
        <f t="shared" si="101"/>
        <v>43223.999305555553</v>
      </c>
      <c r="D504" s="152">
        <f t="shared" si="91"/>
        <v>4.8</v>
      </c>
      <c r="E504" s="152"/>
      <c r="F504" s="152"/>
      <c r="G504" s="152"/>
      <c r="H504" s="152" t="e">
        <f t="shared" si="92"/>
        <v>#N/A</v>
      </c>
      <c r="I504" s="152"/>
      <c r="J504" s="152" t="e">
        <f t="shared" si="93"/>
        <v>#N/A</v>
      </c>
      <c r="K504" s="152"/>
      <c r="L504" s="152"/>
      <c r="M504" s="152"/>
      <c r="N504" s="152"/>
      <c r="O504" s="152"/>
      <c r="P504" s="152"/>
      <c r="Q504" s="152"/>
      <c r="R504" s="152"/>
      <c r="S504" s="152"/>
      <c r="T504" s="153" cm="1">
        <f t="array" ref="T504">MATCH(1,(TDU_Info!$C$5:$C$111=$T$6)*(TDU_Info!$B$5:$B$111&lt;=$B504),0)</f>
        <v>100</v>
      </c>
      <c r="U504" s="152">
        <f>100*(INDEX(TDU_Info!$E$5:$E$111,$T504)/T$11+INDEX(TDU_Info!$F$5:$F$111,$T504))</f>
        <v>3.6301000000000001</v>
      </c>
      <c r="V504" s="152">
        <v>4.0590000000000002</v>
      </c>
      <c r="W504" s="152">
        <v>6.891</v>
      </c>
      <c r="X504" s="152">
        <v>4.8</v>
      </c>
      <c r="Y504" s="152">
        <v>5.21</v>
      </c>
      <c r="Z504" s="152">
        <v>3.8359999999999999</v>
      </c>
      <c r="AA504" s="152">
        <v>7.1769999999999996</v>
      </c>
      <c r="AB504" s="152">
        <v>4.8410000000000002</v>
      </c>
      <c r="AC504" s="152">
        <v>5.21</v>
      </c>
      <c r="AD504" s="152">
        <v>4.08</v>
      </c>
      <c r="AE504" s="152">
        <v>6.9720000000000004</v>
      </c>
      <c r="AF504" s="152">
        <v>4.8</v>
      </c>
      <c r="AG504" s="152">
        <v>5.21</v>
      </c>
      <c r="AH504" s="152">
        <v>3.8679999999999999</v>
      </c>
      <c r="AI504" s="152">
        <v>7.22</v>
      </c>
      <c r="AJ504" s="152">
        <v>4.8150000000000004</v>
      </c>
      <c r="AK504" s="152">
        <v>5.21</v>
      </c>
      <c r="AL504" s="152">
        <f t="shared" si="94"/>
        <v>3.7826471713024592</v>
      </c>
      <c r="AM504" s="152">
        <f t="shared" si="95"/>
        <v>3.8761745198443762</v>
      </c>
      <c r="AN504" s="152">
        <v>3.7769428092358601</v>
      </c>
      <c r="AO504" s="152">
        <v>3.6542704178538865</v>
      </c>
      <c r="AP504" s="152">
        <f t="shared" si="102"/>
        <v>7.7298999999999989</v>
      </c>
      <c r="AQ504" s="152"/>
      <c r="AR504" s="152"/>
      <c r="AS504" s="153">
        <f t="shared" si="96"/>
        <v>123</v>
      </c>
      <c r="AT504" s="153">
        <f t="shared" si="97"/>
        <v>1</v>
      </c>
      <c r="AU504" s="153">
        <f t="shared" si="98"/>
        <v>0</v>
      </c>
      <c r="AV504" s="153">
        <f t="shared" si="99"/>
        <v>0</v>
      </c>
      <c r="BA504">
        <f t="shared" si="100"/>
        <v>3</v>
      </c>
    </row>
    <row r="505" spans="2:53" x14ac:dyDescent="0.25">
      <c r="B505" s="155">
        <f t="shared" si="103"/>
        <v>43224.999305555553</v>
      </c>
      <c r="C505" s="155">
        <f t="shared" si="101"/>
        <v>43224.999305555553</v>
      </c>
      <c r="D505" s="152">
        <f t="shared" si="91"/>
        <v>4.8</v>
      </c>
      <c r="E505" s="152"/>
      <c r="F505" s="152"/>
      <c r="G505" s="152"/>
      <c r="H505" s="152" t="e">
        <f t="shared" si="92"/>
        <v>#N/A</v>
      </c>
      <c r="I505" s="152"/>
      <c r="J505" s="152" t="e">
        <f t="shared" si="93"/>
        <v>#N/A</v>
      </c>
      <c r="K505" s="152"/>
      <c r="L505" s="152"/>
      <c r="M505" s="152"/>
      <c r="N505" s="152"/>
      <c r="O505" s="152"/>
      <c r="P505" s="152"/>
      <c r="Q505" s="152"/>
      <c r="R505" s="152"/>
      <c r="S505" s="152"/>
      <c r="T505" s="153" cm="1">
        <f t="array" ref="T505">MATCH(1,(TDU_Info!$C$5:$C$111=$T$6)*(TDU_Info!$B$5:$B$111&lt;=$B505),0)</f>
        <v>100</v>
      </c>
      <c r="U505" s="152">
        <f>100*(INDEX(TDU_Info!$E$5:$E$111,$T505)/T$11+INDEX(TDU_Info!$F$5:$F$111,$T505))</f>
        <v>3.6301000000000001</v>
      </c>
      <c r="V505" s="152">
        <v>4.0590000000000002</v>
      </c>
      <c r="W505" s="152">
        <v>6.891</v>
      </c>
      <c r="X505" s="152">
        <v>4.8</v>
      </c>
      <c r="Y505" s="152">
        <v>5.21</v>
      </c>
      <c r="Z505" s="152">
        <v>3.8359999999999999</v>
      </c>
      <c r="AA505" s="152">
        <v>7.1769999999999996</v>
      </c>
      <c r="AB505" s="152">
        <v>4.8410000000000002</v>
      </c>
      <c r="AC505" s="152">
        <v>5.21</v>
      </c>
      <c r="AD505" s="152">
        <v>4.08</v>
      </c>
      <c r="AE505" s="152">
        <v>6.9720000000000004</v>
      </c>
      <c r="AF505" s="152">
        <v>4.8</v>
      </c>
      <c r="AG505" s="152">
        <v>5.21</v>
      </c>
      <c r="AH505" s="152">
        <v>3.8679999999999999</v>
      </c>
      <c r="AI505" s="152">
        <v>7.22</v>
      </c>
      <c r="AJ505" s="152">
        <v>4.8150000000000004</v>
      </c>
      <c r="AK505" s="152">
        <v>5.21</v>
      </c>
      <c r="AL505" s="152">
        <f t="shared" si="94"/>
        <v>3.7826471713024592</v>
      </c>
      <c r="AM505" s="152">
        <f t="shared" si="95"/>
        <v>3.8761745198443762</v>
      </c>
      <c r="AN505" s="152">
        <v>3.7761790473296557</v>
      </c>
      <c r="AO505" s="152">
        <v>3.6546091211720908</v>
      </c>
      <c r="AP505" s="152">
        <f t="shared" si="102"/>
        <v>7.7298999999999989</v>
      </c>
      <c r="AQ505" s="152"/>
      <c r="AR505" s="152"/>
      <c r="AS505" s="153">
        <f t="shared" si="96"/>
        <v>124</v>
      </c>
      <c r="AT505" s="153">
        <f t="shared" si="97"/>
        <v>1</v>
      </c>
      <c r="AU505" s="153">
        <f t="shared" si="98"/>
        <v>0</v>
      </c>
      <c r="AV505" s="153">
        <f t="shared" si="99"/>
        <v>0</v>
      </c>
      <c r="BA505">
        <f t="shared" si="100"/>
        <v>4</v>
      </c>
    </row>
    <row r="506" spans="2:53" x14ac:dyDescent="0.25">
      <c r="B506" s="155">
        <f t="shared" si="103"/>
        <v>43225.999305555553</v>
      </c>
      <c r="C506" s="155">
        <f t="shared" si="101"/>
        <v>43225.999305555553</v>
      </c>
      <c r="D506" s="152">
        <f t="shared" si="91"/>
        <v>4.8</v>
      </c>
      <c r="E506" s="152"/>
      <c r="F506" s="152"/>
      <c r="G506" s="152"/>
      <c r="H506" s="152" t="e">
        <f t="shared" si="92"/>
        <v>#N/A</v>
      </c>
      <c r="I506" s="152"/>
      <c r="J506" s="152" t="e">
        <f t="shared" si="93"/>
        <v>#N/A</v>
      </c>
      <c r="K506" s="152"/>
      <c r="L506" s="152"/>
      <c r="M506" s="152"/>
      <c r="N506" s="152"/>
      <c r="O506" s="152"/>
      <c r="P506" s="152"/>
      <c r="Q506" s="152"/>
      <c r="R506" s="152"/>
      <c r="S506" s="152"/>
      <c r="T506" s="153" cm="1">
        <f t="array" ref="T506">MATCH(1,(TDU_Info!$C$5:$C$111=$T$6)*(TDU_Info!$B$5:$B$111&lt;=$B506),0)</f>
        <v>100</v>
      </c>
      <c r="U506" s="152">
        <f>100*(INDEX(TDU_Info!$E$5:$E$111,$T506)/T$11+INDEX(TDU_Info!$F$5:$F$111,$T506))</f>
        <v>3.6301000000000001</v>
      </c>
      <c r="V506" s="152">
        <v>4.0590000000000002</v>
      </c>
      <c r="W506" s="152">
        <v>6.891</v>
      </c>
      <c r="X506" s="152">
        <v>4.8</v>
      </c>
      <c r="Y506" s="152">
        <v>5.21</v>
      </c>
      <c r="Z506" s="152">
        <v>3.8359999999999999</v>
      </c>
      <c r="AA506" s="152">
        <v>7.1769999999999996</v>
      </c>
      <c r="AB506" s="152">
        <v>4.8410000000000002</v>
      </c>
      <c r="AC506" s="152">
        <v>5.21</v>
      </c>
      <c r="AD506" s="152">
        <v>4.08</v>
      </c>
      <c r="AE506" s="152">
        <v>6.9720000000000004</v>
      </c>
      <c r="AF506" s="152">
        <v>4.8</v>
      </c>
      <c r="AG506" s="152">
        <v>5.21</v>
      </c>
      <c r="AH506" s="152">
        <v>3.8679999999999999</v>
      </c>
      <c r="AI506" s="152">
        <v>7.22</v>
      </c>
      <c r="AJ506" s="152">
        <v>4.8150000000000004</v>
      </c>
      <c r="AK506" s="152">
        <v>5.21</v>
      </c>
      <c r="AL506" s="152">
        <f t="shared" si="94"/>
        <v>3.7826471713024592</v>
      </c>
      <c r="AM506" s="152">
        <f t="shared" si="95"/>
        <v>3.8761745198443762</v>
      </c>
      <c r="AN506" s="152">
        <v>3.7839966380476189</v>
      </c>
      <c r="AO506" s="152">
        <v>3.6587669845189232</v>
      </c>
      <c r="AP506" s="152">
        <f t="shared" si="102"/>
        <v>7.7298999999999989</v>
      </c>
      <c r="AQ506" s="152"/>
      <c r="AR506" s="152"/>
      <c r="AS506" s="153">
        <f t="shared" si="96"/>
        <v>125</v>
      </c>
      <c r="AT506" s="153">
        <f t="shared" si="97"/>
        <v>1</v>
      </c>
      <c r="AU506" s="153">
        <f t="shared" si="98"/>
        <v>0</v>
      </c>
      <c r="AV506" s="153">
        <f t="shared" si="99"/>
        <v>0</v>
      </c>
      <c r="BA506">
        <f t="shared" si="100"/>
        <v>5</v>
      </c>
    </row>
    <row r="507" spans="2:53" x14ac:dyDescent="0.25">
      <c r="B507" s="155">
        <f t="shared" si="103"/>
        <v>43226.999305555553</v>
      </c>
      <c r="C507" s="155">
        <f t="shared" si="101"/>
        <v>43226.999305555553</v>
      </c>
      <c r="D507" s="152">
        <f t="shared" si="91"/>
        <v>4.8</v>
      </c>
      <c r="E507" s="152"/>
      <c r="F507" s="152"/>
      <c r="G507" s="152"/>
      <c r="H507" s="152" t="e">
        <f t="shared" si="92"/>
        <v>#N/A</v>
      </c>
      <c r="I507" s="152"/>
      <c r="J507" s="152" t="e">
        <f t="shared" si="93"/>
        <v>#N/A</v>
      </c>
      <c r="K507" s="152"/>
      <c r="L507" s="152"/>
      <c r="M507" s="152"/>
      <c r="N507" s="152"/>
      <c r="O507" s="152"/>
      <c r="P507" s="152"/>
      <c r="Q507" s="152"/>
      <c r="R507" s="152"/>
      <c r="S507" s="152"/>
      <c r="T507" s="153" cm="1">
        <f t="array" ref="T507">MATCH(1,(TDU_Info!$C$5:$C$111=$T$6)*(TDU_Info!$B$5:$B$111&lt;=$B507),0)</f>
        <v>100</v>
      </c>
      <c r="U507" s="152">
        <f>100*(INDEX(TDU_Info!$E$5:$E$111,$T507)/T$11+INDEX(TDU_Info!$F$5:$F$111,$T507))</f>
        <v>3.6301000000000001</v>
      </c>
      <c r="V507" s="152">
        <v>4.0590000000000002</v>
      </c>
      <c r="W507" s="152">
        <v>6.891</v>
      </c>
      <c r="X507" s="152">
        <v>4.8</v>
      </c>
      <c r="Y507" s="152">
        <v>5.21</v>
      </c>
      <c r="Z507" s="152">
        <v>3.8359999999999999</v>
      </c>
      <c r="AA507" s="152">
        <v>7.1769999999999996</v>
      </c>
      <c r="AB507" s="152">
        <v>4.8410000000000002</v>
      </c>
      <c r="AC507" s="152">
        <v>5.21</v>
      </c>
      <c r="AD507" s="152">
        <v>4.08</v>
      </c>
      <c r="AE507" s="152">
        <v>6.9720000000000004</v>
      </c>
      <c r="AF507" s="152">
        <v>4.8</v>
      </c>
      <c r="AG507" s="152">
        <v>5.21</v>
      </c>
      <c r="AH507" s="152">
        <v>3.8679999999999999</v>
      </c>
      <c r="AI507" s="152">
        <v>7.22</v>
      </c>
      <c r="AJ507" s="152">
        <v>4.8150000000000004</v>
      </c>
      <c r="AK507" s="152">
        <v>5.21</v>
      </c>
      <c r="AL507" s="152">
        <f t="shared" si="94"/>
        <v>3.7826471713024592</v>
      </c>
      <c r="AM507" s="152">
        <f t="shared" si="95"/>
        <v>3.8761745198443762</v>
      </c>
      <c r="AN507" s="152">
        <v>3.7784250826243491</v>
      </c>
      <c r="AO507" s="152">
        <v>3.6563700329333022</v>
      </c>
      <c r="AP507" s="152">
        <f t="shared" si="102"/>
        <v>7.7298999999999989</v>
      </c>
      <c r="AQ507" s="152"/>
      <c r="AR507" s="152"/>
      <c r="AS507" s="153">
        <f t="shared" si="96"/>
        <v>126</v>
      </c>
      <c r="AT507" s="153">
        <f t="shared" si="97"/>
        <v>1</v>
      </c>
      <c r="AU507" s="153">
        <f t="shared" si="98"/>
        <v>0</v>
      </c>
      <c r="AV507" s="153">
        <f t="shared" si="99"/>
        <v>0</v>
      </c>
      <c r="BA507">
        <f t="shared" si="100"/>
        <v>6</v>
      </c>
    </row>
    <row r="508" spans="2:53" x14ac:dyDescent="0.25">
      <c r="B508" s="155">
        <f t="shared" si="103"/>
        <v>43227.999305555553</v>
      </c>
      <c r="C508" s="155">
        <f t="shared" si="101"/>
        <v>43227.999305555553</v>
      </c>
      <c r="D508" s="152">
        <f t="shared" si="91"/>
        <v>4.8</v>
      </c>
      <c r="E508" s="152"/>
      <c r="F508" s="152"/>
      <c r="G508" s="152"/>
      <c r="H508" s="152" t="e">
        <f t="shared" si="92"/>
        <v>#N/A</v>
      </c>
      <c r="I508" s="152"/>
      <c r="J508" s="152" t="e">
        <f t="shared" si="93"/>
        <v>#N/A</v>
      </c>
      <c r="K508" s="152"/>
      <c r="L508" s="152"/>
      <c r="M508" s="152"/>
      <c r="N508" s="152"/>
      <c r="O508" s="152"/>
      <c r="P508" s="152"/>
      <c r="Q508" s="152"/>
      <c r="R508" s="152"/>
      <c r="S508" s="152"/>
      <c r="T508" s="153" cm="1">
        <f t="array" ref="T508">MATCH(1,(TDU_Info!$C$5:$C$111=$T$6)*(TDU_Info!$B$5:$B$111&lt;=$B508),0)</f>
        <v>100</v>
      </c>
      <c r="U508" s="152">
        <f>100*(INDEX(TDU_Info!$E$5:$E$111,$T508)/T$11+INDEX(TDU_Info!$F$5:$F$111,$T508))</f>
        <v>3.6301000000000001</v>
      </c>
      <c r="V508" s="152">
        <v>4.0590000000000002</v>
      </c>
      <c r="W508" s="152">
        <v>6.891</v>
      </c>
      <c r="X508" s="152">
        <v>4.8</v>
      </c>
      <c r="Y508" s="152">
        <v>5.21</v>
      </c>
      <c r="Z508" s="152">
        <v>3.8359999999999999</v>
      </c>
      <c r="AA508" s="152">
        <v>7.1769999999999996</v>
      </c>
      <c r="AB508" s="152">
        <v>4.8410000000000002</v>
      </c>
      <c r="AC508" s="152">
        <v>5.21</v>
      </c>
      <c r="AD508" s="152">
        <v>4.08</v>
      </c>
      <c r="AE508" s="152">
        <v>6.9720000000000004</v>
      </c>
      <c r="AF508" s="152">
        <v>4.8</v>
      </c>
      <c r="AG508" s="152">
        <v>5.21</v>
      </c>
      <c r="AH508" s="152">
        <v>3.8679999999999999</v>
      </c>
      <c r="AI508" s="152">
        <v>7.22</v>
      </c>
      <c r="AJ508" s="152">
        <v>4.8150000000000004</v>
      </c>
      <c r="AK508" s="152">
        <v>5.21</v>
      </c>
      <c r="AL508" s="152">
        <f t="shared" si="94"/>
        <v>3.7826471713024592</v>
      </c>
      <c r="AM508" s="152">
        <f t="shared" si="95"/>
        <v>3.8761745198443762</v>
      </c>
      <c r="AN508" s="152">
        <v>3.7797613639944077</v>
      </c>
      <c r="AO508" s="152">
        <v>3.6578485542573507</v>
      </c>
      <c r="AP508" s="152">
        <f t="shared" si="102"/>
        <v>7.7298999999999989</v>
      </c>
      <c r="AQ508" s="152"/>
      <c r="AR508" s="152"/>
      <c r="AS508" s="153">
        <f t="shared" si="96"/>
        <v>127</v>
      </c>
      <c r="AT508" s="153">
        <f t="shared" si="97"/>
        <v>1</v>
      </c>
      <c r="AU508" s="153">
        <f t="shared" si="98"/>
        <v>0</v>
      </c>
      <c r="AV508" s="153">
        <f t="shared" si="99"/>
        <v>0</v>
      </c>
      <c r="BA508">
        <f t="shared" si="100"/>
        <v>7</v>
      </c>
    </row>
    <row r="509" spans="2:53" x14ac:dyDescent="0.25">
      <c r="B509" s="155">
        <f t="shared" si="103"/>
        <v>43228.999305555553</v>
      </c>
      <c r="C509" s="155">
        <f t="shared" si="101"/>
        <v>43228.999305555553</v>
      </c>
      <c r="D509" s="152">
        <f t="shared" si="91"/>
        <v>4.8</v>
      </c>
      <c r="E509" s="152"/>
      <c r="F509" s="152"/>
      <c r="G509" s="152"/>
      <c r="H509" s="152" t="e">
        <f t="shared" si="92"/>
        <v>#N/A</v>
      </c>
      <c r="I509" s="152"/>
      <c r="J509" s="152" t="e">
        <f t="shared" si="93"/>
        <v>#N/A</v>
      </c>
      <c r="K509" s="152"/>
      <c r="L509" s="152"/>
      <c r="M509" s="152"/>
      <c r="N509" s="152"/>
      <c r="O509" s="152"/>
      <c r="P509" s="152"/>
      <c r="Q509" s="152"/>
      <c r="R509" s="152"/>
      <c r="S509" s="152"/>
      <c r="T509" s="153" cm="1">
        <f t="array" ref="T509">MATCH(1,(TDU_Info!$C$5:$C$111=$T$6)*(TDU_Info!$B$5:$B$111&lt;=$B509),0)</f>
        <v>100</v>
      </c>
      <c r="U509" s="152">
        <f>100*(INDEX(TDU_Info!$E$5:$E$111,$T509)/T$11+INDEX(TDU_Info!$F$5:$F$111,$T509))</f>
        <v>3.6301000000000001</v>
      </c>
      <c r="V509" s="152">
        <v>4.0590000000000002</v>
      </c>
      <c r="W509" s="152">
        <v>6.891</v>
      </c>
      <c r="X509" s="152">
        <v>4.8</v>
      </c>
      <c r="Y509" s="152">
        <v>5.21</v>
      </c>
      <c r="Z509" s="152">
        <v>3.8359999999999999</v>
      </c>
      <c r="AA509" s="152">
        <v>7.1769999999999996</v>
      </c>
      <c r="AB509" s="152">
        <v>4.8410000000000002</v>
      </c>
      <c r="AC509" s="152">
        <v>5.21</v>
      </c>
      <c r="AD509" s="152">
        <v>4.08</v>
      </c>
      <c r="AE509" s="152">
        <v>6.9720000000000004</v>
      </c>
      <c r="AF509" s="152">
        <v>4.8</v>
      </c>
      <c r="AG509" s="152">
        <v>5.21</v>
      </c>
      <c r="AH509" s="152">
        <v>3.8679999999999999</v>
      </c>
      <c r="AI509" s="152">
        <v>7.22</v>
      </c>
      <c r="AJ509" s="152">
        <v>4.8150000000000004</v>
      </c>
      <c r="AK509" s="152">
        <v>5.21</v>
      </c>
      <c r="AL509" s="152">
        <f t="shared" si="94"/>
        <v>3.7826471713024592</v>
      </c>
      <c r="AM509" s="152">
        <f t="shared" si="95"/>
        <v>3.8761745198443762</v>
      </c>
      <c r="AN509" s="152">
        <v>3.7811315864858792</v>
      </c>
      <c r="AO509" s="152">
        <v>3.6544886882026395</v>
      </c>
      <c r="AP509" s="152">
        <f t="shared" si="102"/>
        <v>7.7298999999999989</v>
      </c>
      <c r="AQ509" s="152"/>
      <c r="AR509" s="152"/>
      <c r="AS509" s="153">
        <f t="shared" si="96"/>
        <v>128</v>
      </c>
      <c r="AT509" s="153">
        <f t="shared" si="97"/>
        <v>1</v>
      </c>
      <c r="AU509" s="153">
        <f t="shared" si="98"/>
        <v>0</v>
      </c>
      <c r="AV509" s="153">
        <f t="shared" si="99"/>
        <v>0</v>
      </c>
      <c r="BA509">
        <f t="shared" si="100"/>
        <v>8</v>
      </c>
    </row>
    <row r="510" spans="2:53" x14ac:dyDescent="0.25">
      <c r="B510" s="155">
        <f t="shared" si="103"/>
        <v>43229.999305555553</v>
      </c>
      <c r="C510" s="155">
        <f t="shared" si="101"/>
        <v>43229.999305555553</v>
      </c>
      <c r="D510" s="152">
        <f t="shared" si="91"/>
        <v>4.8</v>
      </c>
      <c r="E510" s="152"/>
      <c r="F510" s="152"/>
      <c r="G510" s="152"/>
      <c r="H510" s="152" t="e">
        <f t="shared" si="92"/>
        <v>#N/A</v>
      </c>
      <c r="I510" s="152"/>
      <c r="J510" s="152" t="e">
        <f t="shared" si="93"/>
        <v>#N/A</v>
      </c>
      <c r="K510" s="152"/>
      <c r="L510" s="152"/>
      <c r="M510" s="152"/>
      <c r="N510" s="152"/>
      <c r="O510" s="152"/>
      <c r="P510" s="152"/>
      <c r="Q510" s="152"/>
      <c r="R510" s="152"/>
      <c r="S510" s="152"/>
      <c r="T510" s="153" cm="1">
        <f t="array" ref="T510">MATCH(1,(TDU_Info!$C$5:$C$111=$T$6)*(TDU_Info!$B$5:$B$111&lt;=$B510),0)</f>
        <v>100</v>
      </c>
      <c r="U510" s="152">
        <f>100*(INDEX(TDU_Info!$E$5:$E$111,$T510)/T$11+INDEX(TDU_Info!$F$5:$F$111,$T510))</f>
        <v>3.6301000000000001</v>
      </c>
      <c r="V510" s="152">
        <v>4.0590000000000002</v>
      </c>
      <c r="W510" s="152">
        <v>6.891</v>
      </c>
      <c r="X510" s="152">
        <v>4.8</v>
      </c>
      <c r="Y510" s="152">
        <v>5.21</v>
      </c>
      <c r="Z510" s="152">
        <v>3.8359999999999999</v>
      </c>
      <c r="AA510" s="152">
        <v>7.4770000000000003</v>
      </c>
      <c r="AB510" s="152">
        <v>4.8410000000000002</v>
      </c>
      <c r="AC510" s="152">
        <v>5.21</v>
      </c>
      <c r="AD510" s="152">
        <v>4.08</v>
      </c>
      <c r="AE510" s="152">
        <v>6.9720000000000004</v>
      </c>
      <c r="AF510" s="152">
        <v>4.8</v>
      </c>
      <c r="AG510" s="152">
        <v>5.21</v>
      </c>
      <c r="AH510" s="152">
        <v>3.8679999999999999</v>
      </c>
      <c r="AI510" s="152">
        <v>7.52</v>
      </c>
      <c r="AJ510" s="152">
        <v>4.8150000000000004</v>
      </c>
      <c r="AK510" s="152">
        <v>5.21</v>
      </c>
      <c r="AL510" s="152">
        <f t="shared" si="94"/>
        <v>3.7826471713024592</v>
      </c>
      <c r="AM510" s="152">
        <f t="shared" si="95"/>
        <v>3.8761745198443762</v>
      </c>
      <c r="AN510" s="152">
        <v>3.7792245564454352</v>
      </c>
      <c r="AO510" s="152">
        <v>3.647721400514055</v>
      </c>
      <c r="AP510" s="152">
        <f t="shared" si="102"/>
        <v>7.7298999999999989</v>
      </c>
      <c r="AQ510" s="152"/>
      <c r="AR510" s="152"/>
      <c r="AS510" s="153">
        <f t="shared" si="96"/>
        <v>129</v>
      </c>
      <c r="AT510" s="153">
        <f t="shared" si="97"/>
        <v>1</v>
      </c>
      <c r="AU510" s="153">
        <f t="shared" si="98"/>
        <v>0</v>
      </c>
      <c r="AV510" s="153">
        <f t="shared" si="99"/>
        <v>0</v>
      </c>
      <c r="BA510">
        <f t="shared" si="100"/>
        <v>9</v>
      </c>
    </row>
    <row r="511" spans="2:53" x14ac:dyDescent="0.25">
      <c r="B511" s="155">
        <f t="shared" si="103"/>
        <v>43230.999305555553</v>
      </c>
      <c r="C511" s="155">
        <f t="shared" si="101"/>
        <v>43230.999305555553</v>
      </c>
      <c r="D511" s="152">
        <f t="shared" si="91"/>
        <v>4.8</v>
      </c>
      <c r="E511" s="152"/>
      <c r="F511" s="152"/>
      <c r="G511" s="152"/>
      <c r="H511" s="152" t="e">
        <f t="shared" si="92"/>
        <v>#N/A</v>
      </c>
      <c r="I511" s="152"/>
      <c r="J511" s="152" t="e">
        <f t="shared" si="93"/>
        <v>#N/A</v>
      </c>
      <c r="K511" s="152"/>
      <c r="L511" s="152"/>
      <c r="M511" s="152"/>
      <c r="N511" s="152"/>
      <c r="O511" s="152"/>
      <c r="P511" s="152"/>
      <c r="Q511" s="152"/>
      <c r="R511" s="152"/>
      <c r="S511" s="152"/>
      <c r="T511" s="153" cm="1">
        <f t="array" ref="T511">MATCH(1,(TDU_Info!$C$5:$C$111=$T$6)*(TDU_Info!$B$5:$B$111&lt;=$B511),0)</f>
        <v>100</v>
      </c>
      <c r="U511" s="152">
        <f>100*(INDEX(TDU_Info!$E$5:$E$111,$T511)/T$11+INDEX(TDU_Info!$F$5:$F$111,$T511))</f>
        <v>3.6301000000000001</v>
      </c>
      <c r="V511" s="152">
        <v>4.0590000000000002</v>
      </c>
      <c r="W511" s="152">
        <v>7.8849999999999998</v>
      </c>
      <c r="X511" s="152">
        <v>4.8</v>
      </c>
      <c r="Y511" s="152">
        <v>5.21</v>
      </c>
      <c r="Z511" s="152">
        <v>3.8359999999999999</v>
      </c>
      <c r="AA511" s="152">
        <v>7.4770000000000003</v>
      </c>
      <c r="AB511" s="152">
        <v>4.8410000000000002</v>
      </c>
      <c r="AC511" s="152">
        <v>5.21</v>
      </c>
      <c r="AD511" s="152">
        <v>4.08</v>
      </c>
      <c r="AE511" s="152">
        <v>7.9119999999999999</v>
      </c>
      <c r="AF511" s="152">
        <v>4.8</v>
      </c>
      <c r="AG511" s="152">
        <v>5.21</v>
      </c>
      <c r="AH511" s="152">
        <v>3.8679999999999999</v>
      </c>
      <c r="AI511" s="152">
        <v>7.52</v>
      </c>
      <c r="AJ511" s="152">
        <v>4.8150000000000004</v>
      </c>
      <c r="AK511" s="152">
        <v>5.21</v>
      </c>
      <c r="AL511" s="152">
        <f t="shared" si="94"/>
        <v>3.7826471713024592</v>
      </c>
      <c r="AM511" s="152">
        <f t="shared" si="95"/>
        <v>3.8761745198443762</v>
      </c>
      <c r="AN511" s="152">
        <v>3.7729748523500648</v>
      </c>
      <c r="AO511" s="152">
        <v>3.6466429921177386</v>
      </c>
      <c r="AP511" s="152">
        <f t="shared" si="102"/>
        <v>7.7298999999999989</v>
      </c>
      <c r="AQ511" s="152"/>
      <c r="AR511" s="152"/>
      <c r="AS511" s="153">
        <f t="shared" si="96"/>
        <v>130</v>
      </c>
      <c r="AT511" s="153">
        <f t="shared" si="97"/>
        <v>1</v>
      </c>
      <c r="AU511" s="153">
        <f t="shared" si="98"/>
        <v>0</v>
      </c>
      <c r="AV511" s="153">
        <f t="shared" si="99"/>
        <v>0</v>
      </c>
      <c r="BA511">
        <f t="shared" si="100"/>
        <v>10</v>
      </c>
    </row>
    <row r="512" spans="2:53" x14ac:dyDescent="0.25">
      <c r="B512" s="155">
        <f t="shared" si="103"/>
        <v>43231.999305555553</v>
      </c>
      <c r="C512" s="155">
        <f t="shared" si="101"/>
        <v>43231.999305555553</v>
      </c>
      <c r="D512" s="152">
        <f t="shared" si="91"/>
        <v>4.8</v>
      </c>
      <c r="E512" s="152"/>
      <c r="F512" s="152"/>
      <c r="G512" s="152"/>
      <c r="H512" s="152" t="e">
        <f t="shared" si="92"/>
        <v>#N/A</v>
      </c>
      <c r="I512" s="152"/>
      <c r="J512" s="152" t="e">
        <f t="shared" si="93"/>
        <v>#N/A</v>
      </c>
      <c r="K512" s="152"/>
      <c r="L512" s="152"/>
      <c r="M512" s="152"/>
      <c r="N512" s="152"/>
      <c r="O512" s="152"/>
      <c r="P512" s="152"/>
      <c r="Q512" s="152"/>
      <c r="R512" s="152"/>
      <c r="S512" s="152"/>
      <c r="T512" s="153" cm="1">
        <f t="array" ref="T512">MATCH(1,(TDU_Info!$C$5:$C$111=$T$6)*(TDU_Info!$B$5:$B$111&lt;=$B512),0)</f>
        <v>100</v>
      </c>
      <c r="U512" s="152">
        <f>100*(INDEX(TDU_Info!$E$5:$E$111,$T512)/T$11+INDEX(TDU_Info!$F$5:$F$111,$T512))</f>
        <v>3.6301000000000001</v>
      </c>
      <c r="V512" s="152">
        <v>7.9729999999999999</v>
      </c>
      <c r="W512" s="152">
        <v>7.8849999999999998</v>
      </c>
      <c r="X512" s="152">
        <v>4.8</v>
      </c>
      <c r="Y512" s="152">
        <v>5.21</v>
      </c>
      <c r="Z512" s="152">
        <v>7.6980000000000004</v>
      </c>
      <c r="AA512" s="152">
        <v>7.4770000000000003</v>
      </c>
      <c r="AB512" s="152">
        <v>4.8410000000000002</v>
      </c>
      <c r="AC512" s="152">
        <v>5.21</v>
      </c>
      <c r="AD512" s="152">
        <v>7.798</v>
      </c>
      <c r="AE512" s="152">
        <v>7.9119999999999999</v>
      </c>
      <c r="AF512" s="152">
        <v>4.8</v>
      </c>
      <c r="AG512" s="152">
        <v>5.21</v>
      </c>
      <c r="AH512" s="152">
        <v>7.73</v>
      </c>
      <c r="AI512" s="152">
        <v>7.52</v>
      </c>
      <c r="AJ512" s="152">
        <v>4.8150000000000004</v>
      </c>
      <c r="AK512" s="152">
        <v>5.21</v>
      </c>
      <c r="AL512" s="152">
        <f t="shared" si="94"/>
        <v>3.7826471713024592</v>
      </c>
      <c r="AM512" s="152">
        <f t="shared" si="95"/>
        <v>3.8761745198443762</v>
      </c>
      <c r="AN512" s="152">
        <v>3.7710226183178328</v>
      </c>
      <c r="AO512" s="152">
        <v>3.6359525191923203</v>
      </c>
      <c r="AP512" s="152">
        <f t="shared" si="102"/>
        <v>7.7298999999999989</v>
      </c>
      <c r="AQ512" s="152"/>
      <c r="AR512" s="152"/>
      <c r="AS512" s="153">
        <f t="shared" si="96"/>
        <v>131</v>
      </c>
      <c r="AT512" s="153">
        <f t="shared" si="97"/>
        <v>1</v>
      </c>
      <c r="AU512" s="153">
        <f t="shared" si="98"/>
        <v>0</v>
      </c>
      <c r="AV512" s="153">
        <f t="shared" si="99"/>
        <v>0</v>
      </c>
      <c r="BA512">
        <f t="shared" si="100"/>
        <v>11</v>
      </c>
    </row>
    <row r="513" spans="2:53" x14ac:dyDescent="0.25">
      <c r="B513" s="155">
        <f t="shared" si="103"/>
        <v>43232.999305555553</v>
      </c>
      <c r="C513" s="155">
        <f t="shared" si="101"/>
        <v>43232.999305555553</v>
      </c>
      <c r="D513" s="152">
        <f t="shared" si="91"/>
        <v>4.8</v>
      </c>
      <c r="E513" s="152"/>
      <c r="F513" s="152"/>
      <c r="G513" s="152"/>
      <c r="H513" s="152" t="e">
        <f t="shared" si="92"/>
        <v>#N/A</v>
      </c>
      <c r="I513" s="152"/>
      <c r="J513" s="152" t="e">
        <f t="shared" si="93"/>
        <v>#N/A</v>
      </c>
      <c r="K513" s="152"/>
      <c r="L513" s="152"/>
      <c r="M513" s="152"/>
      <c r="N513" s="152"/>
      <c r="O513" s="152"/>
      <c r="P513" s="152"/>
      <c r="Q513" s="152"/>
      <c r="R513" s="152"/>
      <c r="S513" s="152"/>
      <c r="T513" s="153" cm="1">
        <f t="array" ref="T513">MATCH(1,(TDU_Info!$C$5:$C$111=$T$6)*(TDU_Info!$B$5:$B$111&lt;=$B513),0)</f>
        <v>100</v>
      </c>
      <c r="U513" s="152">
        <f>100*(INDEX(TDU_Info!$E$5:$E$111,$T513)/T$11+INDEX(TDU_Info!$F$5:$F$111,$T513))</f>
        <v>3.6301000000000001</v>
      </c>
      <c r="V513" s="152">
        <v>7.9729999999999999</v>
      </c>
      <c r="W513" s="152">
        <v>7.8849999999999998</v>
      </c>
      <c r="X513" s="152">
        <v>4.8</v>
      </c>
      <c r="Y513" s="152">
        <v>5.21</v>
      </c>
      <c r="Z513" s="152">
        <v>7.6980000000000004</v>
      </c>
      <c r="AA513" s="152">
        <v>7.4770000000000003</v>
      </c>
      <c r="AB513" s="152">
        <v>4.8410000000000002</v>
      </c>
      <c r="AC513" s="152">
        <v>5.21</v>
      </c>
      <c r="AD513" s="152">
        <v>7.798</v>
      </c>
      <c r="AE513" s="152">
        <v>7.9119999999999999</v>
      </c>
      <c r="AF513" s="152">
        <v>4.8</v>
      </c>
      <c r="AG513" s="152">
        <v>5.21</v>
      </c>
      <c r="AH513" s="152">
        <v>7.73</v>
      </c>
      <c r="AI513" s="152">
        <v>7.52</v>
      </c>
      <c r="AJ513" s="152">
        <v>4.8150000000000004</v>
      </c>
      <c r="AK513" s="152">
        <v>5.21</v>
      </c>
      <c r="AL513" s="152">
        <f t="shared" si="94"/>
        <v>3.7826471713024592</v>
      </c>
      <c r="AM513" s="152">
        <f t="shared" si="95"/>
        <v>3.8761745198443762</v>
      </c>
      <c r="AN513" s="152">
        <v>3.7718210496800588</v>
      </c>
      <c r="AO513" s="152">
        <v>3.6355370073789244</v>
      </c>
      <c r="AP513" s="152">
        <f t="shared" si="102"/>
        <v>7.7298999999999989</v>
      </c>
      <c r="AQ513" s="152"/>
      <c r="AR513" s="152"/>
      <c r="AS513" s="153">
        <f t="shared" si="96"/>
        <v>132</v>
      </c>
      <c r="AT513" s="153">
        <f t="shared" si="97"/>
        <v>1</v>
      </c>
      <c r="AU513" s="153">
        <f t="shared" si="98"/>
        <v>0</v>
      </c>
      <c r="AV513" s="153">
        <f t="shared" si="99"/>
        <v>0</v>
      </c>
      <c r="BA513">
        <f t="shared" si="100"/>
        <v>12</v>
      </c>
    </row>
    <row r="514" spans="2:53" x14ac:dyDescent="0.25">
      <c r="B514" s="155">
        <f t="shared" si="103"/>
        <v>43233.999305555553</v>
      </c>
      <c r="C514" s="155">
        <f t="shared" si="101"/>
        <v>43233.999305555553</v>
      </c>
      <c r="D514" s="152">
        <f t="shared" si="91"/>
        <v>4.8</v>
      </c>
      <c r="E514" s="152"/>
      <c r="F514" s="152"/>
      <c r="G514" s="152"/>
      <c r="H514" s="152" t="e">
        <f t="shared" si="92"/>
        <v>#N/A</v>
      </c>
      <c r="I514" s="152"/>
      <c r="J514" s="152" t="e">
        <f t="shared" si="93"/>
        <v>#N/A</v>
      </c>
      <c r="K514" s="152"/>
      <c r="L514" s="152"/>
      <c r="M514" s="152"/>
      <c r="N514" s="152"/>
      <c r="O514" s="152"/>
      <c r="P514" s="152"/>
      <c r="Q514" s="152"/>
      <c r="R514" s="152"/>
      <c r="S514" s="152"/>
      <c r="T514" s="153" cm="1">
        <f t="array" ref="T514">MATCH(1,(TDU_Info!$C$5:$C$111=$T$6)*(TDU_Info!$B$5:$B$111&lt;=$B514),0)</f>
        <v>100</v>
      </c>
      <c r="U514" s="152">
        <f>100*(INDEX(TDU_Info!$E$5:$E$111,$T514)/T$11+INDEX(TDU_Info!$F$5:$F$111,$T514))</f>
        <v>3.6301000000000001</v>
      </c>
      <c r="V514" s="152">
        <v>7.9729999999999999</v>
      </c>
      <c r="W514" s="152">
        <v>7.8849999999999998</v>
      </c>
      <c r="X514" s="152">
        <v>4.8</v>
      </c>
      <c r="Y514" s="152">
        <v>5.21</v>
      </c>
      <c r="Z514" s="152">
        <v>7.6980000000000004</v>
      </c>
      <c r="AA514" s="152">
        <v>7.4770000000000003</v>
      </c>
      <c r="AB514" s="152">
        <v>4.8410000000000002</v>
      </c>
      <c r="AC514" s="152">
        <v>5.21</v>
      </c>
      <c r="AD514" s="152">
        <v>7.798</v>
      </c>
      <c r="AE514" s="152">
        <v>7.9119999999999999</v>
      </c>
      <c r="AF514" s="152">
        <v>4.8</v>
      </c>
      <c r="AG514" s="152">
        <v>5.21</v>
      </c>
      <c r="AH514" s="152">
        <v>7.73</v>
      </c>
      <c r="AI514" s="152">
        <v>7.52</v>
      </c>
      <c r="AJ514" s="152">
        <v>4.8150000000000004</v>
      </c>
      <c r="AK514" s="152">
        <v>5.21</v>
      </c>
      <c r="AL514" s="152">
        <f t="shared" si="94"/>
        <v>3.7826471713024592</v>
      </c>
      <c r="AM514" s="152">
        <f t="shared" si="95"/>
        <v>3.8761745198443762</v>
      </c>
      <c r="AN514" s="152">
        <v>3.7726996550621914</v>
      </c>
      <c r="AO514" s="152">
        <v>3.6367527363883885</v>
      </c>
      <c r="AP514" s="152">
        <f t="shared" si="102"/>
        <v>7.7298999999999989</v>
      </c>
      <c r="AQ514" s="152"/>
      <c r="AR514" s="152"/>
      <c r="AS514" s="153">
        <f t="shared" si="96"/>
        <v>133</v>
      </c>
      <c r="AT514" s="153">
        <f t="shared" si="97"/>
        <v>1</v>
      </c>
      <c r="AU514" s="153">
        <f t="shared" si="98"/>
        <v>0</v>
      </c>
      <c r="AV514" s="153">
        <f t="shared" si="99"/>
        <v>0</v>
      </c>
      <c r="BA514">
        <f t="shared" si="100"/>
        <v>13</v>
      </c>
    </row>
    <row r="515" spans="2:53" x14ac:dyDescent="0.25">
      <c r="B515" s="155">
        <f t="shared" si="103"/>
        <v>43234.999305555553</v>
      </c>
      <c r="C515" s="155">
        <f t="shared" si="101"/>
        <v>43234.999305555553</v>
      </c>
      <c r="D515" s="152">
        <f t="shared" si="91"/>
        <v>4.8</v>
      </c>
      <c r="E515" s="152"/>
      <c r="F515" s="152"/>
      <c r="G515" s="152"/>
      <c r="H515" s="152" t="e">
        <f t="shared" si="92"/>
        <v>#N/A</v>
      </c>
      <c r="I515" s="152"/>
      <c r="J515" s="152" t="e">
        <f t="shared" si="93"/>
        <v>#N/A</v>
      </c>
      <c r="K515" s="152"/>
      <c r="L515" s="152"/>
      <c r="M515" s="152"/>
      <c r="N515" s="152"/>
      <c r="O515" s="152"/>
      <c r="P515" s="152"/>
      <c r="Q515" s="152"/>
      <c r="R515" s="152"/>
      <c r="S515" s="152"/>
      <c r="T515" s="153" cm="1">
        <f t="array" ref="T515">MATCH(1,(TDU_Info!$C$5:$C$111=$T$6)*(TDU_Info!$B$5:$B$111&lt;=$B515),0)</f>
        <v>100</v>
      </c>
      <c r="U515" s="152">
        <f>100*(INDEX(TDU_Info!$E$5:$E$111,$T515)/T$11+INDEX(TDU_Info!$F$5:$F$111,$T515))</f>
        <v>3.6301000000000001</v>
      </c>
      <c r="V515" s="152">
        <v>7.9969999999999999</v>
      </c>
      <c r="W515" s="152">
        <v>7.9909999999999997</v>
      </c>
      <c r="X515" s="152">
        <v>4.8</v>
      </c>
      <c r="Y515" s="152">
        <v>5.21</v>
      </c>
      <c r="Z515" s="152">
        <v>8.0739999999999998</v>
      </c>
      <c r="AA515" s="152">
        <v>7.782</v>
      </c>
      <c r="AB515" s="152">
        <v>4.8410000000000002</v>
      </c>
      <c r="AC515" s="152">
        <v>5.21</v>
      </c>
      <c r="AD515" s="152">
        <v>7.798</v>
      </c>
      <c r="AE515" s="152">
        <v>8.0719999999999992</v>
      </c>
      <c r="AF515" s="152">
        <v>4.8</v>
      </c>
      <c r="AG515" s="152">
        <v>5.21</v>
      </c>
      <c r="AH515" s="152">
        <v>7.8869999999999996</v>
      </c>
      <c r="AI515" s="152">
        <v>7.92</v>
      </c>
      <c r="AJ515" s="152">
        <v>4.8150000000000004</v>
      </c>
      <c r="AK515" s="152">
        <v>5.21</v>
      </c>
      <c r="AL515" s="152">
        <f t="shared" si="94"/>
        <v>3.7826471713024592</v>
      </c>
      <c r="AM515" s="152">
        <f t="shared" si="95"/>
        <v>3.8761745198443762</v>
      </c>
      <c r="AN515" s="152">
        <v>3.7719759783468518</v>
      </c>
      <c r="AO515" s="152">
        <v>3.6364125548565851</v>
      </c>
      <c r="AP515" s="152">
        <f t="shared" si="102"/>
        <v>7.7298999999999989</v>
      </c>
      <c r="AQ515" s="152"/>
      <c r="AR515" s="152"/>
      <c r="AS515" s="153">
        <f t="shared" si="96"/>
        <v>134</v>
      </c>
      <c r="AT515" s="153">
        <f t="shared" si="97"/>
        <v>1</v>
      </c>
      <c r="AU515" s="153">
        <f t="shared" si="98"/>
        <v>0</v>
      </c>
      <c r="AV515" s="153">
        <f t="shared" si="99"/>
        <v>0</v>
      </c>
      <c r="BA515">
        <f t="shared" si="100"/>
        <v>14</v>
      </c>
    </row>
    <row r="516" spans="2:53" x14ac:dyDescent="0.25">
      <c r="B516" s="155">
        <f t="shared" si="103"/>
        <v>43235.999305555553</v>
      </c>
      <c r="C516" s="155">
        <f t="shared" si="101"/>
        <v>43235.999305555553</v>
      </c>
      <c r="D516" s="152">
        <f t="shared" si="91"/>
        <v>5.7380000000000004</v>
      </c>
      <c r="E516" s="152"/>
      <c r="F516" s="152"/>
      <c r="G516" s="152"/>
      <c r="H516" s="152" t="e">
        <f t="shared" si="92"/>
        <v>#N/A</v>
      </c>
      <c r="I516" s="152"/>
      <c r="J516" s="152" t="e">
        <f t="shared" si="93"/>
        <v>#N/A</v>
      </c>
      <c r="K516" s="152"/>
      <c r="L516" s="152"/>
      <c r="M516" s="152"/>
      <c r="N516" s="152"/>
      <c r="O516" s="152"/>
      <c r="P516" s="152"/>
      <c r="Q516" s="152"/>
      <c r="R516" s="152"/>
      <c r="S516" s="152"/>
      <c r="T516" s="153" cm="1">
        <f t="array" ref="T516">MATCH(1,(TDU_Info!$C$5:$C$111=$T$6)*(TDU_Info!$B$5:$B$111&lt;=$B516),0)</f>
        <v>100</v>
      </c>
      <c r="U516" s="152">
        <f>100*(INDEX(TDU_Info!$E$5:$E$111,$T516)/T$11+INDEX(TDU_Info!$F$5:$F$111,$T516))</f>
        <v>3.6301000000000001</v>
      </c>
      <c r="V516" s="152">
        <v>7.9969999999999999</v>
      </c>
      <c r="W516" s="152">
        <v>7.9909999999999997</v>
      </c>
      <c r="X516" s="152">
        <v>5.9</v>
      </c>
      <c r="Y516" s="152">
        <v>5.5</v>
      </c>
      <c r="Z516" s="152">
        <v>8.0739999999999998</v>
      </c>
      <c r="AA516" s="152">
        <v>7.8769999999999998</v>
      </c>
      <c r="AB516" s="152">
        <v>5.2409999999999997</v>
      </c>
      <c r="AC516" s="152">
        <v>5.56</v>
      </c>
      <c r="AD516" s="152">
        <v>7.798</v>
      </c>
      <c r="AE516" s="152">
        <v>8.0719999999999992</v>
      </c>
      <c r="AF516" s="152">
        <v>5.7380000000000004</v>
      </c>
      <c r="AG516" s="152">
        <v>5.5</v>
      </c>
      <c r="AH516" s="152">
        <v>7.8869999999999996</v>
      </c>
      <c r="AI516" s="152">
        <v>7.92</v>
      </c>
      <c r="AJ516" s="152">
        <v>5.2149999999999999</v>
      </c>
      <c r="AK516" s="152">
        <v>5.5</v>
      </c>
      <c r="AL516" s="152">
        <f t="shared" si="94"/>
        <v>3.7826471713024592</v>
      </c>
      <c r="AM516" s="152">
        <f t="shared" si="95"/>
        <v>3.8761745198443762</v>
      </c>
      <c r="AN516" s="152">
        <v>3.7699997576613171</v>
      </c>
      <c r="AO516" s="152">
        <v>3.6296435136661596</v>
      </c>
      <c r="AP516" s="152">
        <f t="shared" si="102"/>
        <v>7.7298999999999989</v>
      </c>
      <c r="AQ516" s="152"/>
      <c r="AR516" s="152"/>
      <c r="AS516" s="153">
        <f t="shared" si="96"/>
        <v>135</v>
      </c>
      <c r="AT516" s="153">
        <f t="shared" si="97"/>
        <v>1</v>
      </c>
      <c r="AU516" s="153">
        <f t="shared" si="98"/>
        <v>0</v>
      </c>
      <c r="AV516" s="153">
        <f t="shared" si="99"/>
        <v>0</v>
      </c>
      <c r="BA516">
        <f t="shared" si="100"/>
        <v>15</v>
      </c>
    </row>
    <row r="517" spans="2:53" x14ac:dyDescent="0.25">
      <c r="B517" s="155">
        <f t="shared" si="103"/>
        <v>43236.999305555553</v>
      </c>
      <c r="C517" s="155">
        <f t="shared" si="101"/>
        <v>43236.999305555553</v>
      </c>
      <c r="D517" s="152">
        <f t="shared" si="91"/>
        <v>5.7380000000000004</v>
      </c>
      <c r="E517" s="152"/>
      <c r="F517" s="152"/>
      <c r="G517" s="152"/>
      <c r="H517" s="152" t="e">
        <f t="shared" si="92"/>
        <v>#N/A</v>
      </c>
      <c r="I517" s="152"/>
      <c r="J517" s="152" t="e">
        <f t="shared" si="93"/>
        <v>#N/A</v>
      </c>
      <c r="K517" s="152"/>
      <c r="L517" s="152"/>
      <c r="M517" s="152"/>
      <c r="N517" s="152"/>
      <c r="O517" s="152"/>
      <c r="P517" s="152"/>
      <c r="Q517" s="152"/>
      <c r="R517" s="152"/>
      <c r="S517" s="152"/>
      <c r="T517" s="153" cm="1">
        <f t="array" ref="T517">MATCH(1,(TDU_Info!$C$5:$C$111=$T$6)*(TDU_Info!$B$5:$B$111&lt;=$B517),0)</f>
        <v>100</v>
      </c>
      <c r="U517" s="152">
        <f>100*(INDEX(TDU_Info!$E$5:$E$111,$T517)/T$11+INDEX(TDU_Info!$F$5:$F$111,$T517))</f>
        <v>3.6301000000000001</v>
      </c>
      <c r="V517" s="152">
        <v>7.9969999999999999</v>
      </c>
      <c r="W517" s="152">
        <v>7.9909999999999997</v>
      </c>
      <c r="X517" s="152">
        <v>5.9</v>
      </c>
      <c r="Y517" s="152">
        <v>5.5</v>
      </c>
      <c r="Z517" s="152">
        <v>8.0739999999999998</v>
      </c>
      <c r="AA517" s="152">
        <v>7.8769999999999998</v>
      </c>
      <c r="AB517" s="152">
        <v>5.2409999999999997</v>
      </c>
      <c r="AC517" s="152">
        <v>5.56</v>
      </c>
      <c r="AD517" s="152">
        <v>7.798</v>
      </c>
      <c r="AE517" s="152">
        <v>8.0719999999999992</v>
      </c>
      <c r="AF517" s="152">
        <v>5.7380000000000004</v>
      </c>
      <c r="AG517" s="152">
        <v>5.5</v>
      </c>
      <c r="AH517" s="152">
        <v>7.8869999999999996</v>
      </c>
      <c r="AI517" s="152">
        <v>7.92</v>
      </c>
      <c r="AJ517" s="152">
        <v>5.2149999999999999</v>
      </c>
      <c r="AK517" s="152">
        <v>5.5</v>
      </c>
      <c r="AL517" s="152">
        <f t="shared" si="94"/>
        <v>3.7826471713024592</v>
      </c>
      <c r="AM517" s="152">
        <f t="shared" si="95"/>
        <v>3.8761745198443762</v>
      </c>
      <c r="AN517" s="152">
        <v>3.7684937252967781</v>
      </c>
      <c r="AO517" s="152">
        <v>3.6297430436761742</v>
      </c>
      <c r="AP517" s="152">
        <f t="shared" si="102"/>
        <v>7.7298999999999989</v>
      </c>
      <c r="AQ517" s="152"/>
      <c r="AR517" s="152"/>
      <c r="AS517" s="153">
        <f t="shared" si="96"/>
        <v>136</v>
      </c>
      <c r="AT517" s="153">
        <f t="shared" si="97"/>
        <v>1</v>
      </c>
      <c r="AU517" s="153">
        <f t="shared" si="98"/>
        <v>0</v>
      </c>
      <c r="AV517" s="153">
        <f t="shared" si="99"/>
        <v>0</v>
      </c>
      <c r="BA517">
        <f t="shared" si="100"/>
        <v>16</v>
      </c>
    </row>
    <row r="518" spans="2:53" x14ac:dyDescent="0.25">
      <c r="B518" s="155">
        <f t="shared" si="103"/>
        <v>43237.999305555553</v>
      </c>
      <c r="C518" s="155">
        <f t="shared" si="101"/>
        <v>43237.999305555553</v>
      </c>
      <c r="D518" s="152">
        <f t="shared" si="91"/>
        <v>5.7380000000000004</v>
      </c>
      <c r="E518" s="152"/>
      <c r="F518" s="152"/>
      <c r="G518" s="152"/>
      <c r="H518" s="152" t="e">
        <f t="shared" si="92"/>
        <v>#N/A</v>
      </c>
      <c r="I518" s="152"/>
      <c r="J518" s="152" t="e">
        <f t="shared" si="93"/>
        <v>#N/A</v>
      </c>
      <c r="K518" s="152"/>
      <c r="L518" s="152"/>
      <c r="M518" s="152"/>
      <c r="N518" s="152"/>
      <c r="O518" s="152"/>
      <c r="P518" s="152"/>
      <c r="Q518" s="152"/>
      <c r="R518" s="152"/>
      <c r="S518" s="152"/>
      <c r="T518" s="153" cm="1">
        <f t="array" ref="T518">MATCH(1,(TDU_Info!$C$5:$C$111=$T$6)*(TDU_Info!$B$5:$B$111&lt;=$B518),0)</f>
        <v>100</v>
      </c>
      <c r="U518" s="152">
        <f>100*(INDEX(TDU_Info!$E$5:$E$111,$T518)/T$11+INDEX(TDU_Info!$F$5:$F$111,$T518))</f>
        <v>3.6301000000000001</v>
      </c>
      <c r="V518" s="152">
        <v>7.9480000000000004</v>
      </c>
      <c r="W518" s="152">
        <v>8.0009999999999994</v>
      </c>
      <c r="X518" s="152">
        <v>5.9</v>
      </c>
      <c r="Y518" s="152">
        <v>5.5</v>
      </c>
      <c r="Z518" s="152">
        <v>8.0129999999999999</v>
      </c>
      <c r="AA518" s="152">
        <v>7.9029999999999996</v>
      </c>
      <c r="AB518" s="152">
        <v>5.2409999999999997</v>
      </c>
      <c r="AC518" s="152">
        <v>5.56</v>
      </c>
      <c r="AD518" s="152">
        <v>7.774</v>
      </c>
      <c r="AE518" s="152">
        <v>8.077</v>
      </c>
      <c r="AF518" s="152">
        <v>5.7380000000000004</v>
      </c>
      <c r="AG518" s="152">
        <v>5.5</v>
      </c>
      <c r="AH518" s="152">
        <v>7.8570000000000002</v>
      </c>
      <c r="AI518" s="152">
        <v>7.9320000000000004</v>
      </c>
      <c r="AJ518" s="152">
        <v>5.2149999999999999</v>
      </c>
      <c r="AK518" s="152">
        <v>5.5</v>
      </c>
      <c r="AL518" s="152">
        <f t="shared" si="94"/>
        <v>3.7826471713024592</v>
      </c>
      <c r="AM518" s="152">
        <f t="shared" si="95"/>
        <v>3.8761745198443762</v>
      </c>
      <c r="AN518" s="152">
        <v>3.7286074295033966</v>
      </c>
      <c r="AO518" s="152">
        <v>3.6023108130021284</v>
      </c>
      <c r="AP518" s="152">
        <f t="shared" si="102"/>
        <v>7.7298999999999989</v>
      </c>
      <c r="AQ518" s="152"/>
      <c r="AR518" s="152"/>
      <c r="AS518" s="153">
        <f t="shared" si="96"/>
        <v>137</v>
      </c>
      <c r="AT518" s="153">
        <f t="shared" si="97"/>
        <v>1</v>
      </c>
      <c r="AU518" s="153">
        <f t="shared" si="98"/>
        <v>0</v>
      </c>
      <c r="AV518" s="153">
        <f t="shared" si="99"/>
        <v>0</v>
      </c>
      <c r="BA518">
        <f t="shared" si="100"/>
        <v>17</v>
      </c>
    </row>
    <row r="519" spans="2:53" x14ac:dyDescent="0.25">
      <c r="B519" s="155">
        <f t="shared" si="103"/>
        <v>43238.999305555553</v>
      </c>
      <c r="C519" s="155">
        <f t="shared" si="101"/>
        <v>43238.999305555553</v>
      </c>
      <c r="D519" s="152">
        <f t="shared" si="91"/>
        <v>5.05</v>
      </c>
      <c r="E519" s="152"/>
      <c r="F519" s="152"/>
      <c r="G519" s="152"/>
      <c r="H519" s="152" t="e">
        <f t="shared" si="92"/>
        <v>#N/A</v>
      </c>
      <c r="I519" s="152"/>
      <c r="J519" s="152" t="e">
        <f t="shared" si="93"/>
        <v>#N/A</v>
      </c>
      <c r="K519" s="152"/>
      <c r="L519" s="152"/>
      <c r="M519" s="152"/>
      <c r="N519" s="152"/>
      <c r="O519" s="152"/>
      <c r="P519" s="152"/>
      <c r="Q519" s="152"/>
      <c r="R519" s="152"/>
      <c r="S519" s="152"/>
      <c r="T519" s="153" cm="1">
        <f t="array" ref="T519">MATCH(1,(TDU_Info!$C$5:$C$111=$T$6)*(TDU_Info!$B$5:$B$111&lt;=$B519),0)</f>
        <v>100</v>
      </c>
      <c r="U519" s="152">
        <f>100*(INDEX(TDU_Info!$E$5:$E$111,$T519)/T$11+INDEX(TDU_Info!$F$5:$F$111,$T519))</f>
        <v>3.6301000000000001</v>
      </c>
      <c r="V519" s="152">
        <v>7.88</v>
      </c>
      <c r="W519" s="152">
        <v>7.992</v>
      </c>
      <c r="X519" s="152">
        <v>5.2990000000000004</v>
      </c>
      <c r="Y519" s="152">
        <v>5.5</v>
      </c>
      <c r="Z519" s="152">
        <v>7.93</v>
      </c>
      <c r="AA519" s="152">
        <v>7.8819999999999997</v>
      </c>
      <c r="AB519" s="152">
        <v>5.2409999999999997</v>
      </c>
      <c r="AC519" s="152">
        <v>5.56</v>
      </c>
      <c r="AD519" s="152">
        <v>7.74</v>
      </c>
      <c r="AE519" s="152">
        <v>8.0730000000000004</v>
      </c>
      <c r="AF519" s="152">
        <v>5.05</v>
      </c>
      <c r="AG519" s="152">
        <v>5.5</v>
      </c>
      <c r="AH519" s="152">
        <v>7.8150000000000004</v>
      </c>
      <c r="AI519" s="152">
        <v>7.9219999999999997</v>
      </c>
      <c r="AJ519" s="152">
        <v>5.2149999999999999</v>
      </c>
      <c r="AK519" s="152">
        <v>5.5</v>
      </c>
      <c r="AL519" s="152">
        <f t="shared" si="94"/>
        <v>3.7826471713024592</v>
      </c>
      <c r="AM519" s="152">
        <f t="shared" si="95"/>
        <v>3.8761745198443762</v>
      </c>
      <c r="AN519" s="152">
        <v>3.7266480551026682</v>
      </c>
      <c r="AO519" s="152">
        <v>3.6007323708361114</v>
      </c>
      <c r="AP519" s="152">
        <f t="shared" si="102"/>
        <v>7.7298999999999989</v>
      </c>
      <c r="AQ519" s="152"/>
      <c r="AR519" s="152"/>
      <c r="AS519" s="153">
        <f t="shared" si="96"/>
        <v>138</v>
      </c>
      <c r="AT519" s="153">
        <f t="shared" si="97"/>
        <v>1</v>
      </c>
      <c r="AU519" s="153">
        <f t="shared" si="98"/>
        <v>0</v>
      </c>
      <c r="AV519" s="153">
        <f t="shared" si="99"/>
        <v>0</v>
      </c>
      <c r="BA519">
        <f t="shared" si="100"/>
        <v>18</v>
      </c>
    </row>
    <row r="520" spans="2:53" x14ac:dyDescent="0.25">
      <c r="B520" s="155">
        <f t="shared" si="103"/>
        <v>43239.999305555553</v>
      </c>
      <c r="C520" s="155">
        <f t="shared" si="101"/>
        <v>43239.999305555553</v>
      </c>
      <c r="D520" s="152">
        <f t="shared" si="91"/>
        <v>5.05</v>
      </c>
      <c r="E520" s="152"/>
      <c r="F520" s="152"/>
      <c r="G520" s="152"/>
      <c r="H520" s="152" t="e">
        <f t="shared" si="92"/>
        <v>#N/A</v>
      </c>
      <c r="I520" s="152"/>
      <c r="J520" s="152" t="e">
        <f t="shared" si="93"/>
        <v>#N/A</v>
      </c>
      <c r="K520" s="152"/>
      <c r="L520" s="152"/>
      <c r="M520" s="152"/>
      <c r="N520" s="152"/>
      <c r="O520" s="152"/>
      <c r="P520" s="152"/>
      <c r="Q520" s="152"/>
      <c r="R520" s="152"/>
      <c r="S520" s="152"/>
      <c r="T520" s="153" cm="1">
        <f t="array" ref="T520">MATCH(1,(TDU_Info!$C$5:$C$111=$T$6)*(TDU_Info!$B$5:$B$111&lt;=$B520),0)</f>
        <v>100</v>
      </c>
      <c r="U520" s="152">
        <f>100*(INDEX(TDU_Info!$E$5:$E$111,$T520)/T$11+INDEX(TDU_Info!$F$5:$F$111,$T520))</f>
        <v>3.6301000000000001</v>
      </c>
      <c r="V520" s="152">
        <v>7.88</v>
      </c>
      <c r="W520" s="152">
        <v>7.992</v>
      </c>
      <c r="X520" s="152">
        <v>5.2990000000000004</v>
      </c>
      <c r="Y520" s="152">
        <v>5.5</v>
      </c>
      <c r="Z520" s="152">
        <v>7.93</v>
      </c>
      <c r="AA520" s="152">
        <v>7.8819999999999997</v>
      </c>
      <c r="AB520" s="152">
        <v>5.2409999999999997</v>
      </c>
      <c r="AC520" s="152">
        <v>5.56</v>
      </c>
      <c r="AD520" s="152">
        <v>7.74</v>
      </c>
      <c r="AE520" s="152">
        <v>8.0730000000000004</v>
      </c>
      <c r="AF520" s="152">
        <v>5.05</v>
      </c>
      <c r="AG520" s="152">
        <v>5.5</v>
      </c>
      <c r="AH520" s="152">
        <v>7.8150000000000004</v>
      </c>
      <c r="AI520" s="152">
        <v>7.9219999999999997</v>
      </c>
      <c r="AJ520" s="152">
        <v>5.2149999999999999</v>
      </c>
      <c r="AK520" s="152">
        <v>5.5</v>
      </c>
      <c r="AL520" s="152">
        <f t="shared" si="94"/>
        <v>3.7826471713024592</v>
      </c>
      <c r="AM520" s="152">
        <f t="shared" si="95"/>
        <v>3.8761745198443762</v>
      </c>
      <c r="AN520" s="152">
        <v>3.7247640037107828</v>
      </c>
      <c r="AO520" s="152">
        <v>3.5989267137618208</v>
      </c>
      <c r="AP520" s="152">
        <f t="shared" si="102"/>
        <v>7.7298999999999989</v>
      </c>
      <c r="AQ520" s="152"/>
      <c r="AR520" s="152"/>
      <c r="AS520" s="153">
        <f t="shared" si="96"/>
        <v>139</v>
      </c>
      <c r="AT520" s="153">
        <f t="shared" si="97"/>
        <v>1</v>
      </c>
      <c r="AU520" s="153">
        <f t="shared" si="98"/>
        <v>0</v>
      </c>
      <c r="AV520" s="153">
        <f t="shared" si="99"/>
        <v>0</v>
      </c>
      <c r="BA520">
        <f t="shared" si="100"/>
        <v>19</v>
      </c>
    </row>
    <row r="521" spans="2:53" x14ac:dyDescent="0.25">
      <c r="B521" s="155">
        <f t="shared" si="103"/>
        <v>43240.999305555553</v>
      </c>
      <c r="C521" s="155">
        <f t="shared" si="101"/>
        <v>43240.999305555553</v>
      </c>
      <c r="D521" s="152">
        <f t="shared" si="91"/>
        <v>5.05</v>
      </c>
      <c r="E521" s="152"/>
      <c r="F521" s="152"/>
      <c r="G521" s="152"/>
      <c r="H521" s="152" t="e">
        <f t="shared" si="92"/>
        <v>#N/A</v>
      </c>
      <c r="I521" s="152"/>
      <c r="J521" s="152" t="e">
        <f t="shared" si="93"/>
        <v>#N/A</v>
      </c>
      <c r="K521" s="152"/>
      <c r="L521" s="152"/>
      <c r="M521" s="152"/>
      <c r="N521" s="152"/>
      <c r="O521" s="152"/>
      <c r="P521" s="152"/>
      <c r="Q521" s="152"/>
      <c r="R521" s="152"/>
      <c r="S521" s="152"/>
      <c r="T521" s="153" cm="1">
        <f t="array" ref="T521">MATCH(1,(TDU_Info!$C$5:$C$111=$T$6)*(TDU_Info!$B$5:$B$111&lt;=$B521),0)</f>
        <v>100</v>
      </c>
      <c r="U521" s="152">
        <f>100*(INDEX(TDU_Info!$E$5:$E$111,$T521)/T$11+INDEX(TDU_Info!$F$5:$F$111,$T521))</f>
        <v>3.6301000000000001</v>
      </c>
      <c r="V521" s="152">
        <v>7.88</v>
      </c>
      <c r="W521" s="152">
        <v>7.992</v>
      </c>
      <c r="X521" s="152">
        <v>5.2990000000000004</v>
      </c>
      <c r="Y521" s="152">
        <v>5.5</v>
      </c>
      <c r="Z521" s="152">
        <v>7.93</v>
      </c>
      <c r="AA521" s="152">
        <v>7.8819999999999997</v>
      </c>
      <c r="AB521" s="152">
        <v>5.2409999999999997</v>
      </c>
      <c r="AC521" s="152">
        <v>5.56</v>
      </c>
      <c r="AD521" s="152">
        <v>7.74</v>
      </c>
      <c r="AE521" s="152">
        <v>8.0730000000000004</v>
      </c>
      <c r="AF521" s="152">
        <v>5.05</v>
      </c>
      <c r="AG521" s="152">
        <v>5.5</v>
      </c>
      <c r="AH521" s="152">
        <v>7.8150000000000004</v>
      </c>
      <c r="AI521" s="152">
        <v>7.9219999999999997</v>
      </c>
      <c r="AJ521" s="152">
        <v>5.2149999999999999</v>
      </c>
      <c r="AK521" s="152">
        <v>5.5</v>
      </c>
      <c r="AL521" s="152">
        <f t="shared" si="94"/>
        <v>3.7826471713024592</v>
      </c>
      <c r="AM521" s="152">
        <f t="shared" si="95"/>
        <v>3.8761745198443762</v>
      </c>
      <c r="AN521" s="152">
        <v>3.7271125487630994</v>
      </c>
      <c r="AO521" s="152">
        <v>3.6011300883130315</v>
      </c>
      <c r="AP521" s="152">
        <f t="shared" si="102"/>
        <v>7.7298999999999989</v>
      </c>
      <c r="AQ521" s="152"/>
      <c r="AR521" s="152"/>
      <c r="AS521" s="153">
        <f t="shared" si="96"/>
        <v>140</v>
      </c>
      <c r="AT521" s="153">
        <f t="shared" si="97"/>
        <v>1</v>
      </c>
      <c r="AU521" s="153">
        <f t="shared" si="98"/>
        <v>0</v>
      </c>
      <c r="AV521" s="153">
        <f t="shared" si="99"/>
        <v>0</v>
      </c>
      <c r="BA521">
        <f t="shared" si="100"/>
        <v>20</v>
      </c>
    </row>
    <row r="522" spans="2:53" x14ac:dyDescent="0.25">
      <c r="B522" s="155">
        <f t="shared" si="103"/>
        <v>43241.999305555553</v>
      </c>
      <c r="C522" s="155">
        <f t="shared" si="101"/>
        <v>43241.999305555553</v>
      </c>
      <c r="D522" s="152">
        <f t="shared" si="91"/>
        <v>5.05</v>
      </c>
      <c r="E522" s="152"/>
      <c r="F522" s="152"/>
      <c r="G522" s="152"/>
      <c r="H522" s="152" t="e">
        <f t="shared" si="92"/>
        <v>#N/A</v>
      </c>
      <c r="I522" s="152"/>
      <c r="J522" s="152" t="e">
        <f t="shared" si="93"/>
        <v>#N/A</v>
      </c>
      <c r="K522" s="152"/>
      <c r="L522" s="152"/>
      <c r="M522" s="152"/>
      <c r="N522" s="152"/>
      <c r="O522" s="152"/>
      <c r="P522" s="152"/>
      <c r="Q522" s="152"/>
      <c r="R522" s="152"/>
      <c r="S522" s="152"/>
      <c r="T522" s="153" cm="1">
        <f t="array" ref="T522">MATCH(1,(TDU_Info!$C$5:$C$111=$T$6)*(TDU_Info!$B$5:$B$111&lt;=$B522),0)</f>
        <v>100</v>
      </c>
      <c r="U522" s="152">
        <f>100*(INDEX(TDU_Info!$E$5:$E$111,$T522)/T$11+INDEX(TDU_Info!$F$5:$F$111,$T522))</f>
        <v>3.6301000000000001</v>
      </c>
      <c r="V522" s="152">
        <v>7.88</v>
      </c>
      <c r="W522" s="152">
        <v>7.992</v>
      </c>
      <c r="X522" s="152">
        <v>5.2990000000000004</v>
      </c>
      <c r="Y522" s="152">
        <v>5.56</v>
      </c>
      <c r="Z522" s="152">
        <v>7.93</v>
      </c>
      <c r="AA522" s="152">
        <v>7.8819999999999997</v>
      </c>
      <c r="AB522" s="152">
        <v>5.2409999999999997</v>
      </c>
      <c r="AC522" s="152">
        <v>5.56</v>
      </c>
      <c r="AD522" s="152">
        <v>7.74</v>
      </c>
      <c r="AE522" s="152">
        <v>8.0730000000000004</v>
      </c>
      <c r="AF522" s="152">
        <v>5.05</v>
      </c>
      <c r="AG522" s="152">
        <v>5.56</v>
      </c>
      <c r="AH522" s="152">
        <v>7.8150000000000004</v>
      </c>
      <c r="AI522" s="152">
        <v>7.9219999999999997</v>
      </c>
      <c r="AJ522" s="152">
        <v>5.2149999999999999</v>
      </c>
      <c r="AK522" s="152">
        <v>5.5</v>
      </c>
      <c r="AL522" s="152">
        <f t="shared" si="94"/>
        <v>3.7826471713024592</v>
      </c>
      <c r="AM522" s="152">
        <f t="shared" si="95"/>
        <v>3.8761745198443762</v>
      </c>
      <c r="AN522" s="152">
        <v>3.7304552153830066</v>
      </c>
      <c r="AO522" s="152">
        <v>3.6016681911142552</v>
      </c>
      <c r="AP522" s="152">
        <f t="shared" si="102"/>
        <v>7.7298999999999989</v>
      </c>
      <c r="AQ522" s="152"/>
      <c r="AR522" s="152"/>
      <c r="AS522" s="153">
        <f t="shared" si="96"/>
        <v>141</v>
      </c>
      <c r="AT522" s="153">
        <f t="shared" si="97"/>
        <v>1</v>
      </c>
      <c r="AU522" s="153">
        <f t="shared" si="98"/>
        <v>0</v>
      </c>
      <c r="AV522" s="153">
        <f t="shared" si="99"/>
        <v>0</v>
      </c>
      <c r="BA522">
        <f t="shared" si="100"/>
        <v>21</v>
      </c>
    </row>
    <row r="523" spans="2:53" x14ac:dyDescent="0.25">
      <c r="B523" s="155">
        <f t="shared" si="103"/>
        <v>43242.999305555553</v>
      </c>
      <c r="C523" s="155">
        <f t="shared" si="101"/>
        <v>43242.999305555553</v>
      </c>
      <c r="D523" s="152">
        <f t="shared" si="91"/>
        <v>5.7380000000000004</v>
      </c>
      <c r="E523" s="152"/>
      <c r="F523" s="152"/>
      <c r="G523" s="152"/>
      <c r="H523" s="152" t="e">
        <f t="shared" si="92"/>
        <v>#N/A</v>
      </c>
      <c r="I523" s="152"/>
      <c r="J523" s="152" t="e">
        <f t="shared" si="93"/>
        <v>#N/A</v>
      </c>
      <c r="K523" s="152"/>
      <c r="L523" s="152"/>
      <c r="M523" s="152"/>
      <c r="N523" s="152"/>
      <c r="O523" s="152"/>
      <c r="P523" s="152"/>
      <c r="Q523" s="152"/>
      <c r="R523" s="152"/>
      <c r="S523" s="152"/>
      <c r="T523" s="153" cm="1">
        <f t="array" ref="T523">MATCH(1,(TDU_Info!$C$5:$C$111=$T$6)*(TDU_Info!$B$5:$B$111&lt;=$B523),0)</f>
        <v>100</v>
      </c>
      <c r="U523" s="152">
        <f>100*(INDEX(TDU_Info!$E$5:$E$111,$T523)/T$11+INDEX(TDU_Info!$F$5:$F$111,$T523))</f>
        <v>3.6301000000000001</v>
      </c>
      <c r="V523" s="152">
        <v>7.88</v>
      </c>
      <c r="W523" s="152">
        <v>8.1489999999999991</v>
      </c>
      <c r="X523" s="152">
        <v>5.91</v>
      </c>
      <c r="Y523" s="152">
        <v>5.56</v>
      </c>
      <c r="Z523" s="152">
        <v>7.93</v>
      </c>
      <c r="AA523" s="152">
        <v>7.8819999999999997</v>
      </c>
      <c r="AB523" s="152">
        <v>5.91</v>
      </c>
      <c r="AC523" s="152">
        <v>5.56</v>
      </c>
      <c r="AD523" s="152">
        <v>7.74</v>
      </c>
      <c r="AE523" s="152">
        <v>8.1739999999999995</v>
      </c>
      <c r="AF523" s="152">
        <v>5.7380000000000004</v>
      </c>
      <c r="AG523" s="152">
        <v>5.56</v>
      </c>
      <c r="AH523" s="152">
        <v>7.8150000000000004</v>
      </c>
      <c r="AI523" s="152">
        <v>7.9219999999999997</v>
      </c>
      <c r="AJ523" s="152">
        <v>5.8</v>
      </c>
      <c r="AK523" s="152">
        <v>5.5</v>
      </c>
      <c r="AL523" s="152">
        <f t="shared" si="94"/>
        <v>3.7826471713024592</v>
      </c>
      <c r="AM523" s="152">
        <f t="shared" si="95"/>
        <v>3.8761745198443762</v>
      </c>
      <c r="AN523" s="152">
        <v>3.7262179705280714</v>
      </c>
      <c r="AO523" s="152">
        <v>3.598306967780831</v>
      </c>
      <c r="AP523" s="152">
        <f t="shared" si="102"/>
        <v>7.7298999999999989</v>
      </c>
      <c r="AQ523" s="152"/>
      <c r="AR523" s="152"/>
      <c r="AS523" s="153">
        <f t="shared" si="96"/>
        <v>142</v>
      </c>
      <c r="AT523" s="153">
        <f t="shared" si="97"/>
        <v>1</v>
      </c>
      <c r="AU523" s="153">
        <f t="shared" si="98"/>
        <v>0</v>
      </c>
      <c r="AV523" s="153">
        <f t="shared" si="99"/>
        <v>0</v>
      </c>
      <c r="BA523">
        <f t="shared" si="100"/>
        <v>22</v>
      </c>
    </row>
    <row r="524" spans="2:53" x14ac:dyDescent="0.25">
      <c r="B524" s="155">
        <f t="shared" si="103"/>
        <v>43243.999305555553</v>
      </c>
      <c r="C524" s="155">
        <f t="shared" si="101"/>
        <v>43243.999305555553</v>
      </c>
      <c r="D524" s="152">
        <f t="shared" si="91"/>
        <v>5.7380000000000004</v>
      </c>
      <c r="E524" s="152"/>
      <c r="F524" s="152"/>
      <c r="G524" s="152"/>
      <c r="H524" s="152" t="e">
        <f t="shared" si="92"/>
        <v>#N/A</v>
      </c>
      <c r="I524" s="152"/>
      <c r="J524" s="152" t="e">
        <f t="shared" si="93"/>
        <v>#N/A</v>
      </c>
      <c r="K524" s="152"/>
      <c r="L524" s="152"/>
      <c r="M524" s="152"/>
      <c r="N524" s="152"/>
      <c r="O524" s="152"/>
      <c r="P524" s="152"/>
      <c r="Q524" s="152"/>
      <c r="R524" s="152"/>
      <c r="S524" s="152"/>
      <c r="T524" s="153" cm="1">
        <f t="array" ref="T524">MATCH(1,(TDU_Info!$C$5:$C$111=$T$6)*(TDU_Info!$B$5:$B$111&lt;=$B524),0)</f>
        <v>100</v>
      </c>
      <c r="U524" s="152">
        <f>100*(INDEX(TDU_Info!$E$5:$E$111,$T524)/T$11+INDEX(TDU_Info!$F$5:$F$111,$T524))</f>
        <v>3.6301000000000001</v>
      </c>
      <c r="V524" s="152">
        <v>7.88</v>
      </c>
      <c r="W524" s="152">
        <v>8.7949999999999999</v>
      </c>
      <c r="X524" s="152">
        <v>5.91</v>
      </c>
      <c r="Y524" s="152">
        <v>5.56</v>
      </c>
      <c r="Z524" s="152">
        <v>7.93</v>
      </c>
      <c r="AA524" s="152">
        <v>8.5419999999999998</v>
      </c>
      <c r="AB524" s="152">
        <v>5.91</v>
      </c>
      <c r="AC524" s="152">
        <v>5.56</v>
      </c>
      <c r="AD524" s="152">
        <v>7.74</v>
      </c>
      <c r="AE524" s="152">
        <v>8.8740000000000006</v>
      </c>
      <c r="AF524" s="152">
        <v>5.7380000000000004</v>
      </c>
      <c r="AG524" s="152">
        <v>5.56</v>
      </c>
      <c r="AH524" s="152">
        <v>7.8150000000000004</v>
      </c>
      <c r="AI524" s="152">
        <v>8.8149999999999995</v>
      </c>
      <c r="AJ524" s="152">
        <v>5.8879999999999999</v>
      </c>
      <c r="AK524" s="152">
        <v>5.5</v>
      </c>
      <c r="AL524" s="152">
        <f t="shared" si="94"/>
        <v>3.7826471713024592</v>
      </c>
      <c r="AM524" s="152">
        <f t="shared" si="95"/>
        <v>3.8761745198443762</v>
      </c>
      <c r="AN524" s="152">
        <v>3.7263845105897615</v>
      </c>
      <c r="AO524" s="152">
        <v>3.5979236416328289</v>
      </c>
      <c r="AP524" s="152">
        <f t="shared" si="102"/>
        <v>7.7298999999999989</v>
      </c>
      <c r="AQ524" s="152"/>
      <c r="AR524" s="152"/>
      <c r="AS524" s="153">
        <f t="shared" si="96"/>
        <v>143</v>
      </c>
      <c r="AT524" s="153">
        <f t="shared" si="97"/>
        <v>1</v>
      </c>
      <c r="AU524" s="153">
        <f t="shared" si="98"/>
        <v>0</v>
      </c>
      <c r="AV524" s="153">
        <f t="shared" si="99"/>
        <v>0</v>
      </c>
      <c r="BA524">
        <f t="shared" si="100"/>
        <v>23</v>
      </c>
    </row>
    <row r="525" spans="2:53" x14ac:dyDescent="0.25">
      <c r="B525" s="155">
        <f t="shared" si="103"/>
        <v>43244.999305555553</v>
      </c>
      <c r="C525" s="155">
        <f t="shared" si="101"/>
        <v>43244.999305555553</v>
      </c>
      <c r="D525" s="152">
        <f t="shared" si="91"/>
        <v>5.91</v>
      </c>
      <c r="E525" s="152"/>
      <c r="F525" s="152"/>
      <c r="G525" s="152"/>
      <c r="H525" s="152" t="e">
        <f t="shared" si="92"/>
        <v>#N/A</v>
      </c>
      <c r="I525" s="152"/>
      <c r="J525" s="152" t="e">
        <f t="shared" si="93"/>
        <v>#N/A</v>
      </c>
      <c r="K525" s="152"/>
      <c r="L525" s="152"/>
      <c r="M525" s="152"/>
      <c r="N525" s="152"/>
      <c r="O525" s="152"/>
      <c r="P525" s="152"/>
      <c r="Q525" s="152"/>
      <c r="R525" s="152"/>
      <c r="S525" s="152"/>
      <c r="T525" s="153" cm="1">
        <f t="array" ref="T525">MATCH(1,(TDU_Info!$C$5:$C$111=$T$6)*(TDU_Info!$B$5:$B$111&lt;=$B525),0)</f>
        <v>100</v>
      </c>
      <c r="U525" s="152">
        <f>100*(INDEX(TDU_Info!$E$5:$E$111,$T525)/T$11+INDEX(TDU_Info!$F$5:$F$111,$T525))</f>
        <v>3.6301000000000001</v>
      </c>
      <c r="V525" s="152">
        <v>7.88</v>
      </c>
      <c r="W525" s="152">
        <v>8.7949999999999999</v>
      </c>
      <c r="X525" s="152">
        <v>5.91</v>
      </c>
      <c r="Y525" s="152">
        <v>5.56</v>
      </c>
      <c r="Z525" s="152">
        <v>7.93</v>
      </c>
      <c r="AA525" s="152">
        <v>8.5419999999999998</v>
      </c>
      <c r="AB525" s="152">
        <v>5.91</v>
      </c>
      <c r="AC525" s="152">
        <v>5.56</v>
      </c>
      <c r="AD525" s="152">
        <v>7.74</v>
      </c>
      <c r="AE525" s="152">
        <v>8.8740000000000006</v>
      </c>
      <c r="AF525" s="152">
        <v>5.91</v>
      </c>
      <c r="AG525" s="152">
        <v>5.56</v>
      </c>
      <c r="AH525" s="152">
        <v>7.8150000000000004</v>
      </c>
      <c r="AI525" s="152">
        <v>8.8149999999999995</v>
      </c>
      <c r="AJ525" s="152">
        <v>5.91</v>
      </c>
      <c r="AK525" s="152">
        <v>5.5</v>
      </c>
      <c r="AL525" s="152">
        <f t="shared" si="94"/>
        <v>3.7826471713024592</v>
      </c>
      <c r="AM525" s="152">
        <f t="shared" si="95"/>
        <v>3.8761745198443762</v>
      </c>
      <c r="AN525" s="152">
        <v>3.7268199656769982</v>
      </c>
      <c r="AO525" s="152">
        <v>3.5979254649300172</v>
      </c>
      <c r="AP525" s="152">
        <f t="shared" si="102"/>
        <v>7.7298999999999989</v>
      </c>
      <c r="AQ525" s="152"/>
      <c r="AR525" s="152"/>
      <c r="AS525" s="153">
        <f t="shared" si="96"/>
        <v>144</v>
      </c>
      <c r="AT525" s="153">
        <f t="shared" si="97"/>
        <v>1</v>
      </c>
      <c r="AU525" s="153">
        <f t="shared" si="98"/>
        <v>0</v>
      </c>
      <c r="AV525" s="153">
        <f t="shared" si="99"/>
        <v>0</v>
      </c>
      <c r="BA525">
        <f t="shared" si="100"/>
        <v>24</v>
      </c>
    </row>
    <row r="526" spans="2:53" x14ac:dyDescent="0.25">
      <c r="B526" s="155">
        <f t="shared" si="103"/>
        <v>43245.999305555553</v>
      </c>
      <c r="C526" s="155">
        <f t="shared" si="101"/>
        <v>43245.999305555553</v>
      </c>
      <c r="D526" s="152">
        <f t="shared" si="91"/>
        <v>5.91</v>
      </c>
      <c r="E526" s="152"/>
      <c r="F526" s="152"/>
      <c r="G526" s="152"/>
      <c r="H526" s="152" t="e">
        <f t="shared" si="92"/>
        <v>#N/A</v>
      </c>
      <c r="I526" s="152"/>
      <c r="J526" s="152" t="e">
        <f t="shared" si="93"/>
        <v>#N/A</v>
      </c>
      <c r="K526" s="152"/>
      <c r="L526" s="152"/>
      <c r="M526" s="152"/>
      <c r="N526" s="152"/>
      <c r="O526" s="152"/>
      <c r="P526" s="152"/>
      <c r="Q526" s="152"/>
      <c r="R526" s="152"/>
      <c r="S526" s="152"/>
      <c r="T526" s="153" cm="1">
        <f t="array" ref="T526">MATCH(1,(TDU_Info!$C$5:$C$111=$T$6)*(TDU_Info!$B$5:$B$111&lt;=$B526),0)</f>
        <v>100</v>
      </c>
      <c r="U526" s="152">
        <f>100*(INDEX(TDU_Info!$E$5:$E$111,$T526)/T$11+INDEX(TDU_Info!$F$5:$F$111,$T526))</f>
        <v>3.6301000000000001</v>
      </c>
      <c r="V526" s="152">
        <v>7.88</v>
      </c>
      <c r="W526" s="152">
        <v>8.7949999999999999</v>
      </c>
      <c r="X526" s="152">
        <v>5.91</v>
      </c>
      <c r="Y526" s="152">
        <v>5.56</v>
      </c>
      <c r="Z526" s="152">
        <v>7.93</v>
      </c>
      <c r="AA526" s="152">
        <v>8.5419999999999998</v>
      </c>
      <c r="AB526" s="152">
        <v>5.91</v>
      </c>
      <c r="AC526" s="152">
        <v>5.56</v>
      </c>
      <c r="AD526" s="152">
        <v>7.74</v>
      </c>
      <c r="AE526" s="152">
        <v>8.8740000000000006</v>
      </c>
      <c r="AF526" s="152">
        <v>5.91</v>
      </c>
      <c r="AG526" s="152">
        <v>5.56</v>
      </c>
      <c r="AH526" s="152">
        <v>7.8150000000000004</v>
      </c>
      <c r="AI526" s="152">
        <v>8.8149999999999995</v>
      </c>
      <c r="AJ526" s="152">
        <v>5.91</v>
      </c>
      <c r="AK526" s="152">
        <v>5.5</v>
      </c>
      <c r="AL526" s="152">
        <f t="shared" si="94"/>
        <v>3.7826471713024592</v>
      </c>
      <c r="AM526" s="152">
        <f t="shared" si="95"/>
        <v>3.8761745198443762</v>
      </c>
      <c r="AN526" s="152">
        <v>3.7260075674237036</v>
      </c>
      <c r="AO526" s="152">
        <v>3.5974124686417488</v>
      </c>
      <c r="AP526" s="152">
        <f t="shared" si="102"/>
        <v>7.7298999999999989</v>
      </c>
      <c r="AQ526" s="152"/>
      <c r="AR526" s="152"/>
      <c r="AS526" s="153">
        <f t="shared" si="96"/>
        <v>145</v>
      </c>
      <c r="AT526" s="153">
        <f t="shared" si="97"/>
        <v>1</v>
      </c>
      <c r="AU526" s="153">
        <f t="shared" si="98"/>
        <v>0</v>
      </c>
      <c r="AV526" s="153">
        <f t="shared" si="99"/>
        <v>0</v>
      </c>
      <c r="BA526">
        <f t="shared" si="100"/>
        <v>25</v>
      </c>
    </row>
    <row r="527" spans="2:53" x14ac:dyDescent="0.25">
      <c r="B527" s="155">
        <f t="shared" si="103"/>
        <v>43246.999305555553</v>
      </c>
      <c r="C527" s="155">
        <f t="shared" si="101"/>
        <v>43246.999305555553</v>
      </c>
      <c r="D527" s="152">
        <f t="shared" si="91"/>
        <v>5.91</v>
      </c>
      <c r="E527" s="152"/>
      <c r="F527" s="152"/>
      <c r="G527" s="152"/>
      <c r="H527" s="152" t="e">
        <f t="shared" si="92"/>
        <v>#N/A</v>
      </c>
      <c r="I527" s="152"/>
      <c r="J527" s="152" t="e">
        <f t="shared" si="93"/>
        <v>#N/A</v>
      </c>
      <c r="K527" s="152"/>
      <c r="L527" s="152"/>
      <c r="M527" s="152"/>
      <c r="N527" s="152"/>
      <c r="O527" s="152"/>
      <c r="P527" s="152"/>
      <c r="Q527" s="152"/>
      <c r="R527" s="152"/>
      <c r="S527" s="152"/>
      <c r="T527" s="153" cm="1">
        <f t="array" ref="T527">MATCH(1,(TDU_Info!$C$5:$C$111=$T$6)*(TDU_Info!$B$5:$B$111&lt;=$B527),0)</f>
        <v>100</v>
      </c>
      <c r="U527" s="152">
        <f>100*(INDEX(TDU_Info!$E$5:$E$111,$T527)/T$11+INDEX(TDU_Info!$F$5:$F$111,$T527))</f>
        <v>3.6301000000000001</v>
      </c>
      <c r="V527" s="152">
        <v>7.88</v>
      </c>
      <c r="W527" s="152">
        <v>8.7949999999999999</v>
      </c>
      <c r="X527" s="152">
        <v>5.91</v>
      </c>
      <c r="Y527" s="152">
        <v>5.56</v>
      </c>
      <c r="Z527" s="152">
        <v>7.93</v>
      </c>
      <c r="AA527" s="152">
        <v>8.5419999999999998</v>
      </c>
      <c r="AB527" s="152">
        <v>5.91</v>
      </c>
      <c r="AC527" s="152">
        <v>5.56</v>
      </c>
      <c r="AD527" s="152">
        <v>7.74</v>
      </c>
      <c r="AE527" s="152">
        <v>8.8740000000000006</v>
      </c>
      <c r="AF527" s="152">
        <v>5.91</v>
      </c>
      <c r="AG527" s="152">
        <v>5.56</v>
      </c>
      <c r="AH527" s="152">
        <v>7.8150000000000004</v>
      </c>
      <c r="AI527" s="152">
        <v>8.8149999999999995</v>
      </c>
      <c r="AJ527" s="152">
        <v>5.91</v>
      </c>
      <c r="AK527" s="152">
        <v>5.5</v>
      </c>
      <c r="AL527" s="152">
        <f t="shared" si="94"/>
        <v>3.7826471713024592</v>
      </c>
      <c r="AM527" s="152">
        <f t="shared" si="95"/>
        <v>3.8761745198443762</v>
      </c>
      <c r="AN527" s="152">
        <v>3.7232523608919834</v>
      </c>
      <c r="AO527" s="152">
        <v>3.5952264580336082</v>
      </c>
      <c r="AP527" s="152">
        <f t="shared" si="102"/>
        <v>7.7298999999999989</v>
      </c>
      <c r="AQ527" s="152"/>
      <c r="AR527" s="152"/>
      <c r="AS527" s="153">
        <f t="shared" si="96"/>
        <v>146</v>
      </c>
      <c r="AT527" s="153">
        <f t="shared" si="97"/>
        <v>1</v>
      </c>
      <c r="AU527" s="153">
        <f t="shared" si="98"/>
        <v>0</v>
      </c>
      <c r="AV527" s="153">
        <f t="shared" si="99"/>
        <v>0</v>
      </c>
      <c r="BA527">
        <f t="shared" si="100"/>
        <v>26</v>
      </c>
    </row>
    <row r="528" spans="2:53" x14ac:dyDescent="0.25">
      <c r="B528" s="155">
        <f t="shared" si="103"/>
        <v>43247.999305555553</v>
      </c>
      <c r="C528" s="155">
        <f t="shared" si="101"/>
        <v>43247.999305555553</v>
      </c>
      <c r="D528" s="152">
        <f t="shared" si="91"/>
        <v>5.91</v>
      </c>
      <c r="E528" s="152"/>
      <c r="F528" s="152"/>
      <c r="G528" s="152"/>
      <c r="H528" s="152" t="e">
        <f t="shared" si="92"/>
        <v>#N/A</v>
      </c>
      <c r="I528" s="152"/>
      <c r="J528" s="152" t="e">
        <f t="shared" si="93"/>
        <v>#N/A</v>
      </c>
      <c r="K528" s="152"/>
      <c r="L528" s="152"/>
      <c r="M528" s="152"/>
      <c r="N528" s="152"/>
      <c r="O528" s="152"/>
      <c r="P528" s="152"/>
      <c r="Q528" s="152"/>
      <c r="R528" s="152"/>
      <c r="S528" s="152"/>
      <c r="T528" s="153" cm="1">
        <f t="array" ref="T528">MATCH(1,(TDU_Info!$C$5:$C$111=$T$6)*(TDU_Info!$B$5:$B$111&lt;=$B528),0)</f>
        <v>100</v>
      </c>
      <c r="U528" s="152">
        <f>100*(INDEX(TDU_Info!$E$5:$E$111,$T528)/T$11+INDEX(TDU_Info!$F$5:$F$111,$T528))</f>
        <v>3.6301000000000001</v>
      </c>
      <c r="V528" s="152">
        <v>7.88</v>
      </c>
      <c r="W528" s="152">
        <v>8.7949999999999999</v>
      </c>
      <c r="X528" s="152">
        <v>5.91</v>
      </c>
      <c r="Y528" s="152">
        <v>5.56</v>
      </c>
      <c r="Z528" s="152">
        <v>7.93</v>
      </c>
      <c r="AA528" s="152">
        <v>8.5419999999999998</v>
      </c>
      <c r="AB528" s="152">
        <v>5.91</v>
      </c>
      <c r="AC528" s="152">
        <v>5.56</v>
      </c>
      <c r="AD528" s="152">
        <v>7.74</v>
      </c>
      <c r="AE528" s="152">
        <v>8.8740000000000006</v>
      </c>
      <c r="AF528" s="152">
        <v>5.91</v>
      </c>
      <c r="AG528" s="152">
        <v>5.56</v>
      </c>
      <c r="AH528" s="152">
        <v>7.8150000000000004</v>
      </c>
      <c r="AI528" s="152">
        <v>8.8149999999999995</v>
      </c>
      <c r="AJ528" s="152">
        <v>5.91</v>
      </c>
      <c r="AK528" s="152">
        <v>5.5</v>
      </c>
      <c r="AL528" s="152">
        <f t="shared" si="94"/>
        <v>3.7826471713024592</v>
      </c>
      <c r="AM528" s="152">
        <f t="shared" si="95"/>
        <v>3.8761745198443762</v>
      </c>
      <c r="AN528" s="152">
        <v>3.6912107304794683</v>
      </c>
      <c r="AO528" s="152">
        <v>3.5663728021746937</v>
      </c>
      <c r="AP528" s="152">
        <f t="shared" si="102"/>
        <v>7.7298999999999989</v>
      </c>
      <c r="AQ528" s="152"/>
      <c r="AR528" s="152"/>
      <c r="AS528" s="153">
        <f t="shared" si="96"/>
        <v>147</v>
      </c>
      <c r="AT528" s="153">
        <f t="shared" si="97"/>
        <v>1</v>
      </c>
      <c r="AU528" s="153">
        <f t="shared" si="98"/>
        <v>0</v>
      </c>
      <c r="AV528" s="153">
        <f t="shared" si="99"/>
        <v>0</v>
      </c>
      <c r="BA528">
        <f t="shared" si="100"/>
        <v>27</v>
      </c>
    </row>
    <row r="529" spans="2:53" x14ac:dyDescent="0.25">
      <c r="B529" s="155">
        <f t="shared" si="103"/>
        <v>43248.999305555553</v>
      </c>
      <c r="C529" s="155">
        <f t="shared" si="101"/>
        <v>43248.999305555553</v>
      </c>
      <c r="D529" s="152">
        <f t="shared" ref="D529:D592" si="104">(INDEX($V529:$AP529,D$7)*(1+D$8)+D$9*100/$T$11)*(1+D$10)+(D$11*100/$T$11)+($T$5+D$10)*$U529</f>
        <v>5.91</v>
      </c>
      <c r="E529" s="152"/>
      <c r="F529" s="152"/>
      <c r="G529" s="152"/>
      <c r="H529" s="152" t="e">
        <f t="shared" ref="H529:H592" si="105">IF(ISNA($C529),NA(),(INDEX($V529:$AP529,H$7)*(1+H$8)+H$9*100/$T$11)*(1+H$10)+(H$11*100/$T$11)+($T$5+H$10)*$U529)</f>
        <v>#N/A</v>
      </c>
      <c r="I529" s="152"/>
      <c r="J529" s="152" t="e">
        <f t="shared" ref="J529:J592" si="106">(INDEX($V529:$AP529,J$7)*(1+J$8)+J$9*100/$T$11)*(1+J$10)+(J$11*100/$T$11)+($T$5+J$10)*$U529</f>
        <v>#N/A</v>
      </c>
      <c r="K529" s="152"/>
      <c r="L529" s="152"/>
      <c r="M529" s="152"/>
      <c r="N529" s="152"/>
      <c r="O529" s="152"/>
      <c r="P529" s="152"/>
      <c r="Q529" s="152"/>
      <c r="R529" s="152"/>
      <c r="S529" s="152"/>
      <c r="T529" s="153" cm="1">
        <f t="array" ref="T529">MATCH(1,(TDU_Info!$C$5:$C$111=$T$6)*(TDU_Info!$B$5:$B$111&lt;=$B529),0)</f>
        <v>100</v>
      </c>
      <c r="U529" s="152">
        <f>100*(INDEX(TDU_Info!$E$5:$E$111,$T529)/T$11+INDEX(TDU_Info!$F$5:$F$111,$T529))</f>
        <v>3.6301000000000001</v>
      </c>
      <c r="V529" s="152">
        <v>7.88</v>
      </c>
      <c r="W529" s="152">
        <v>8.7949999999999999</v>
      </c>
      <c r="X529" s="152">
        <v>5.91</v>
      </c>
      <c r="Y529" s="152">
        <v>5.56</v>
      </c>
      <c r="Z529" s="152">
        <v>7.93</v>
      </c>
      <c r="AA529" s="152">
        <v>8.5419999999999998</v>
      </c>
      <c r="AB529" s="152">
        <v>5.91</v>
      </c>
      <c r="AC529" s="152">
        <v>5.56</v>
      </c>
      <c r="AD529" s="152">
        <v>7.74</v>
      </c>
      <c r="AE529" s="152">
        <v>8.8740000000000006</v>
      </c>
      <c r="AF529" s="152">
        <v>5.91</v>
      </c>
      <c r="AG529" s="152">
        <v>5.56</v>
      </c>
      <c r="AH529" s="152">
        <v>7.8150000000000004</v>
      </c>
      <c r="AI529" s="152">
        <v>8.8149999999999995</v>
      </c>
      <c r="AJ529" s="152">
        <v>5.91</v>
      </c>
      <c r="AK529" s="152">
        <v>5.5</v>
      </c>
      <c r="AL529" s="152">
        <f t="shared" ref="AL529:AL592" si="107">IF(DAY($B529)=1,NA(),VLOOKUP($B529,$BB$17:$BD$64,2,TRUE))</f>
        <v>3.7826471713024592</v>
      </c>
      <c r="AM529" s="152">
        <f t="shared" ref="AM529:AM592" si="108">IF(DAY($B529)=1,NA(),VLOOKUP($B529,$BB$17:$BD$64,3,TRUE))</f>
        <v>3.8761745198443762</v>
      </c>
      <c r="AN529" s="152">
        <v>3.6905070638020678</v>
      </c>
      <c r="AO529" s="152">
        <v>3.5660532181033524</v>
      </c>
      <c r="AP529" s="152">
        <f t="shared" si="102"/>
        <v>7.7298999999999989</v>
      </c>
      <c r="AQ529" s="152"/>
      <c r="AR529" s="152"/>
      <c r="AS529" s="153">
        <f t="shared" ref="AS529:AS592" si="109">ROUNDUP(B529-DATE(YEAR(B529),1,1),0)</f>
        <v>148</v>
      </c>
      <c r="AT529" s="153">
        <f t="shared" ref="AT529:AT592" si="110">1-$AU529-$AV529</f>
        <v>1</v>
      </c>
      <c r="AU529" s="153">
        <f t="shared" ref="AU529:AU592" si="111">IF(AND($AS529&gt;=AU$12,$AS529&lt;=AU$13),1-$AV529,0)</f>
        <v>0</v>
      </c>
      <c r="AV529" s="153">
        <f t="shared" ref="AV529:AV592" si="112">IF(AND($AS529&gt;=AV$12,$AS529&lt;=AV$13),1,0)</f>
        <v>0</v>
      </c>
      <c r="BA529">
        <f t="shared" ref="BA529:BA592" si="113">DAY(C529)</f>
        <v>28</v>
      </c>
    </row>
    <row r="530" spans="2:53" x14ac:dyDescent="0.25">
      <c r="B530" s="155">
        <f t="shared" si="103"/>
        <v>43249.999305555553</v>
      </c>
      <c r="C530" s="155">
        <f t="shared" ref="C530:C593" si="114">IF(OR($B530&lt;C$12,$B530&gt;C$13),NA(),$B530)</f>
        <v>43249.999305555553</v>
      </c>
      <c r="D530" s="152">
        <f t="shared" si="104"/>
        <v>5.9169999999999998</v>
      </c>
      <c r="E530" s="152"/>
      <c r="F530" s="152"/>
      <c r="G530" s="152"/>
      <c r="H530" s="152" t="e">
        <f t="shared" si="105"/>
        <v>#N/A</v>
      </c>
      <c r="I530" s="152"/>
      <c r="J530" s="152" t="e">
        <f t="shared" si="106"/>
        <v>#N/A</v>
      </c>
      <c r="K530" s="152"/>
      <c r="L530" s="152"/>
      <c r="M530" s="152"/>
      <c r="N530" s="152"/>
      <c r="O530" s="152"/>
      <c r="P530" s="152"/>
      <c r="Q530" s="152"/>
      <c r="R530" s="152"/>
      <c r="S530" s="152"/>
      <c r="T530" s="153" cm="1">
        <f t="array" ref="T530">MATCH(1,(TDU_Info!$C$5:$C$111=$T$6)*(TDU_Info!$B$5:$B$111&lt;=$B530),0)</f>
        <v>100</v>
      </c>
      <c r="U530" s="152">
        <f>100*(INDEX(TDU_Info!$E$5:$E$111,$T530)/T$11+INDEX(TDU_Info!$F$5:$F$111,$T530))</f>
        <v>3.6301000000000001</v>
      </c>
      <c r="V530" s="152">
        <v>7.88</v>
      </c>
      <c r="W530" s="152">
        <v>8.7949999999999999</v>
      </c>
      <c r="X530" s="152">
        <v>5.95</v>
      </c>
      <c r="Y530" s="152">
        <v>5.76</v>
      </c>
      <c r="Z530" s="152">
        <v>7.93</v>
      </c>
      <c r="AA530" s="152">
        <v>8.5419999999999998</v>
      </c>
      <c r="AB530" s="152">
        <v>6.2370000000000001</v>
      </c>
      <c r="AC530" s="152">
        <v>5.8</v>
      </c>
      <c r="AD530" s="152">
        <v>7.74</v>
      </c>
      <c r="AE530" s="152">
        <v>8.8740000000000006</v>
      </c>
      <c r="AF530" s="152">
        <v>5.9169999999999998</v>
      </c>
      <c r="AG530" s="152">
        <v>5.7169999999999996</v>
      </c>
      <c r="AH530" s="152">
        <v>7.8150000000000004</v>
      </c>
      <c r="AI530" s="152">
        <v>8.8149999999999995</v>
      </c>
      <c r="AJ530" s="152">
        <v>6.2</v>
      </c>
      <c r="AK530" s="152">
        <v>5.5</v>
      </c>
      <c r="AL530" s="152">
        <f t="shared" si="107"/>
        <v>3.7826471713024592</v>
      </c>
      <c r="AM530" s="152">
        <f t="shared" si="108"/>
        <v>3.8761745198443762</v>
      </c>
      <c r="AN530" s="152">
        <v>3.6885936051935362</v>
      </c>
      <c r="AO530" s="152">
        <v>3.5656797028153315</v>
      </c>
      <c r="AP530" s="152">
        <f t="shared" ref="AP530:AP593" si="115">IF(DAY($C530)=1,NA(),VLOOKUP($C530,$BE$17:$BF$78,2,TRUE)-$U530)</f>
        <v>7.7298999999999989</v>
      </c>
      <c r="AQ530" s="152"/>
      <c r="AR530" s="152"/>
      <c r="AS530" s="153">
        <f t="shared" si="109"/>
        <v>149</v>
      </c>
      <c r="AT530" s="153">
        <f t="shared" si="110"/>
        <v>1</v>
      </c>
      <c r="AU530" s="153">
        <f t="shared" si="111"/>
        <v>0</v>
      </c>
      <c r="AV530" s="153">
        <f t="shared" si="112"/>
        <v>0</v>
      </c>
      <c r="BA530">
        <f t="shared" si="113"/>
        <v>29</v>
      </c>
    </row>
    <row r="531" spans="2:53" x14ac:dyDescent="0.25">
      <c r="B531" s="155">
        <f t="shared" ref="B531:B594" si="116">B530+1</f>
        <v>43250.999305555553</v>
      </c>
      <c r="C531" s="155">
        <f t="shared" si="114"/>
        <v>43250.999305555553</v>
      </c>
      <c r="D531" s="152">
        <f t="shared" si="104"/>
        <v>5.9169999999999998</v>
      </c>
      <c r="E531" s="152"/>
      <c r="F531" s="152"/>
      <c r="G531" s="152"/>
      <c r="H531" s="152" t="e">
        <f t="shared" si="105"/>
        <v>#N/A</v>
      </c>
      <c r="I531" s="152"/>
      <c r="J531" s="152" t="e">
        <f t="shared" si="106"/>
        <v>#N/A</v>
      </c>
      <c r="K531" s="152"/>
      <c r="L531" s="152"/>
      <c r="M531" s="152"/>
      <c r="N531" s="152"/>
      <c r="O531" s="152"/>
      <c r="P531" s="152"/>
      <c r="Q531" s="152"/>
      <c r="R531" s="152"/>
      <c r="S531" s="152"/>
      <c r="T531" s="153" cm="1">
        <f t="array" ref="T531">MATCH(1,(TDU_Info!$C$5:$C$111=$T$6)*(TDU_Info!$B$5:$B$111&lt;=$B531),0)</f>
        <v>100</v>
      </c>
      <c r="U531" s="152">
        <f>100*(INDEX(TDU_Info!$E$5:$E$111,$T531)/T$11+INDEX(TDU_Info!$F$5:$F$111,$T531))</f>
        <v>3.6301000000000001</v>
      </c>
      <c r="V531" s="152">
        <v>7.88</v>
      </c>
      <c r="W531" s="152">
        <v>8.7949999999999999</v>
      </c>
      <c r="X531" s="152">
        <v>5.99</v>
      </c>
      <c r="Y531" s="152">
        <v>5.73</v>
      </c>
      <c r="Z531" s="152">
        <v>7.93</v>
      </c>
      <c r="AA531" s="152">
        <v>8.5419999999999998</v>
      </c>
      <c r="AB531" s="152">
        <v>6.2370000000000001</v>
      </c>
      <c r="AC531" s="152">
        <v>5.8</v>
      </c>
      <c r="AD531" s="152">
        <v>7.74</v>
      </c>
      <c r="AE531" s="152">
        <v>8.8740000000000006</v>
      </c>
      <c r="AF531" s="152">
        <v>5.9169999999999998</v>
      </c>
      <c r="AG531" s="152">
        <v>5.7169999999999996</v>
      </c>
      <c r="AH531" s="152">
        <v>7.8150000000000004</v>
      </c>
      <c r="AI531" s="152">
        <v>8.8149999999999995</v>
      </c>
      <c r="AJ531" s="152">
        <v>6.2</v>
      </c>
      <c r="AK531" s="152">
        <v>5.5</v>
      </c>
      <c r="AL531" s="152">
        <f t="shared" si="107"/>
        <v>3.7826471713024592</v>
      </c>
      <c r="AM531" s="152">
        <f t="shared" si="108"/>
        <v>3.8761745198443762</v>
      </c>
      <c r="AN531" s="152">
        <v>3.6859153738357069</v>
      </c>
      <c r="AO531" s="152">
        <v>3.5644066308847511</v>
      </c>
      <c r="AP531" s="152">
        <f t="shared" si="115"/>
        <v>7.7298999999999989</v>
      </c>
      <c r="AQ531" s="152"/>
      <c r="AR531" s="152"/>
      <c r="AS531" s="153">
        <f t="shared" si="109"/>
        <v>150</v>
      </c>
      <c r="AT531" s="153">
        <f t="shared" si="110"/>
        <v>1</v>
      </c>
      <c r="AU531" s="153">
        <f t="shared" si="111"/>
        <v>0</v>
      </c>
      <c r="AV531" s="153">
        <f t="shared" si="112"/>
        <v>0</v>
      </c>
      <c r="BA531">
        <f t="shared" si="113"/>
        <v>30</v>
      </c>
    </row>
    <row r="532" spans="2:53" x14ac:dyDescent="0.25">
      <c r="B532" s="155">
        <f t="shared" si="116"/>
        <v>43251.999305555553</v>
      </c>
      <c r="C532" s="155">
        <f t="shared" si="114"/>
        <v>43251.999305555553</v>
      </c>
      <c r="D532" s="152">
        <f t="shared" si="104"/>
        <v>5.9169999999999998</v>
      </c>
      <c r="E532" s="152"/>
      <c r="F532" s="152"/>
      <c r="G532" s="152"/>
      <c r="H532" s="152" t="e">
        <f t="shared" si="105"/>
        <v>#N/A</v>
      </c>
      <c r="I532" s="152"/>
      <c r="J532" s="152" t="e">
        <f t="shared" si="106"/>
        <v>#N/A</v>
      </c>
      <c r="K532" s="152"/>
      <c r="L532" s="152"/>
      <c r="M532" s="152"/>
      <c r="N532" s="152"/>
      <c r="O532" s="152"/>
      <c r="P532" s="152"/>
      <c r="Q532" s="152"/>
      <c r="R532" s="152"/>
      <c r="S532" s="152"/>
      <c r="T532" s="153" cm="1">
        <f t="array" ref="T532">MATCH(1,(TDU_Info!$C$5:$C$111=$T$6)*(TDU_Info!$B$5:$B$111&lt;=$B532),0)</f>
        <v>100</v>
      </c>
      <c r="U532" s="152">
        <f>100*(INDEX(TDU_Info!$E$5:$E$111,$T532)/T$11+INDEX(TDU_Info!$F$5:$F$111,$T532))</f>
        <v>3.6301000000000001</v>
      </c>
      <c r="V532" s="152">
        <v>7.88</v>
      </c>
      <c r="W532" s="152">
        <v>8.7949999999999999</v>
      </c>
      <c r="X532" s="152">
        <v>5.99</v>
      </c>
      <c r="Y532" s="152">
        <v>5.73</v>
      </c>
      <c r="Z532" s="152">
        <v>7.93</v>
      </c>
      <c r="AA532" s="152">
        <v>8.5419999999999998</v>
      </c>
      <c r="AB532" s="152">
        <v>6.2370000000000001</v>
      </c>
      <c r="AC532" s="152">
        <v>5.8</v>
      </c>
      <c r="AD532" s="152">
        <v>7.74</v>
      </c>
      <c r="AE532" s="152">
        <v>8.8740000000000006</v>
      </c>
      <c r="AF532" s="152">
        <v>5.9169999999999998</v>
      </c>
      <c r="AG532" s="152">
        <v>5.7169999999999996</v>
      </c>
      <c r="AH532" s="152">
        <v>7.8150000000000004</v>
      </c>
      <c r="AI532" s="152">
        <v>8.8149999999999995</v>
      </c>
      <c r="AJ532" s="152">
        <v>6.2</v>
      </c>
      <c r="AK532" s="152">
        <v>5.5</v>
      </c>
      <c r="AL532" s="152">
        <f t="shared" si="107"/>
        <v>3.7826471713024592</v>
      </c>
      <c r="AM532" s="152">
        <f t="shared" si="108"/>
        <v>3.8761745198443762</v>
      </c>
      <c r="AN532" s="152">
        <v>3.6922363575677437</v>
      </c>
      <c r="AO532" s="152">
        <v>3.5683711627772126</v>
      </c>
      <c r="AP532" s="152">
        <f t="shared" si="115"/>
        <v>7.7298999999999989</v>
      </c>
      <c r="AQ532" s="152"/>
      <c r="AR532" s="152"/>
      <c r="AS532" s="153">
        <f t="shared" si="109"/>
        <v>151</v>
      </c>
      <c r="AT532" s="153">
        <f t="shared" si="110"/>
        <v>1</v>
      </c>
      <c r="AU532" s="153">
        <f t="shared" si="111"/>
        <v>0</v>
      </c>
      <c r="AV532" s="153">
        <f t="shared" si="112"/>
        <v>0</v>
      </c>
      <c r="BA532">
        <f t="shared" si="113"/>
        <v>31</v>
      </c>
    </row>
    <row r="533" spans="2:53" x14ac:dyDescent="0.25">
      <c r="B533" s="155">
        <f t="shared" si="116"/>
        <v>43252.999305555553</v>
      </c>
      <c r="C533" s="155">
        <f t="shared" si="114"/>
        <v>43252.999305555553</v>
      </c>
      <c r="D533" s="152">
        <f t="shared" si="104"/>
        <v>6.2</v>
      </c>
      <c r="E533" s="152"/>
      <c r="F533" s="152"/>
      <c r="G533" s="152"/>
      <c r="H533" s="152" t="e">
        <f t="shared" si="105"/>
        <v>#N/A</v>
      </c>
      <c r="I533" s="152"/>
      <c r="J533" s="152" t="e">
        <f t="shared" si="106"/>
        <v>#N/A</v>
      </c>
      <c r="K533" s="152"/>
      <c r="L533" s="152"/>
      <c r="M533" s="152"/>
      <c r="N533" s="152"/>
      <c r="O533" s="152"/>
      <c r="P533" s="152"/>
      <c r="Q533" s="152"/>
      <c r="R533" s="152"/>
      <c r="S533" s="152"/>
      <c r="T533" s="153" cm="1">
        <f t="array" ref="T533">MATCH(1,(TDU_Info!$C$5:$C$111=$T$6)*(TDU_Info!$B$5:$B$111&lt;=$B533),0)</f>
        <v>100</v>
      </c>
      <c r="U533" s="152">
        <f>100*(INDEX(TDU_Info!$E$5:$E$111,$T533)/T$11+INDEX(TDU_Info!$F$5:$F$111,$T533))</f>
        <v>3.6301000000000001</v>
      </c>
      <c r="V533" s="152">
        <v>7.88</v>
      </c>
      <c r="W533" s="152">
        <v>8.7949999999999999</v>
      </c>
      <c r="X533" s="152">
        <v>6.21</v>
      </c>
      <c r="Y533" s="152">
        <v>5.73</v>
      </c>
      <c r="Z533" s="152">
        <v>7.93</v>
      </c>
      <c r="AA533" s="152">
        <v>8.5419999999999998</v>
      </c>
      <c r="AB533" s="152">
        <v>6.5</v>
      </c>
      <c r="AC533" s="152">
        <v>5.8</v>
      </c>
      <c r="AD533" s="152">
        <v>7.74</v>
      </c>
      <c r="AE533" s="152">
        <v>8.8740000000000006</v>
      </c>
      <c r="AF533" s="152">
        <v>6.2</v>
      </c>
      <c r="AG533" s="152">
        <v>5.73</v>
      </c>
      <c r="AH533" s="152">
        <v>7.8150000000000004</v>
      </c>
      <c r="AI533" s="152">
        <v>8.8149999999999995</v>
      </c>
      <c r="AJ533" s="152">
        <v>6.2</v>
      </c>
      <c r="AK533" s="152">
        <v>5.5</v>
      </c>
      <c r="AL533" s="152" t="e">
        <f t="shared" si="107"/>
        <v>#N/A</v>
      </c>
      <c r="AM533" s="152" t="e">
        <f t="shared" si="108"/>
        <v>#N/A</v>
      </c>
      <c r="AN533" s="152">
        <v>3.6857632970625476</v>
      </c>
      <c r="AO533" s="152">
        <v>3.5628999452400008</v>
      </c>
      <c r="AP533" s="152" t="e">
        <f t="shared" si="115"/>
        <v>#N/A</v>
      </c>
      <c r="AQ533" s="152"/>
      <c r="AR533" s="152"/>
      <c r="AS533" s="153">
        <f t="shared" si="109"/>
        <v>152</v>
      </c>
      <c r="AT533" s="153">
        <f t="shared" si="110"/>
        <v>1</v>
      </c>
      <c r="AU533" s="153">
        <f t="shared" si="111"/>
        <v>0</v>
      </c>
      <c r="AV533" s="153">
        <f t="shared" si="112"/>
        <v>0</v>
      </c>
      <c r="BA533">
        <f t="shared" si="113"/>
        <v>1</v>
      </c>
    </row>
    <row r="534" spans="2:53" x14ac:dyDescent="0.25">
      <c r="B534" s="155">
        <f t="shared" si="116"/>
        <v>43253.999305555553</v>
      </c>
      <c r="C534" s="155">
        <f t="shared" si="114"/>
        <v>43253.999305555553</v>
      </c>
      <c r="D534" s="152">
        <f t="shared" si="104"/>
        <v>6.2</v>
      </c>
      <c r="E534" s="152"/>
      <c r="F534" s="152"/>
      <c r="G534" s="152"/>
      <c r="H534" s="152" t="e">
        <f t="shared" si="105"/>
        <v>#N/A</v>
      </c>
      <c r="I534" s="152"/>
      <c r="J534" s="152" t="e">
        <f t="shared" si="106"/>
        <v>#N/A</v>
      </c>
      <c r="K534" s="152"/>
      <c r="L534" s="152"/>
      <c r="M534" s="152"/>
      <c r="N534" s="152"/>
      <c r="O534" s="152"/>
      <c r="P534" s="152"/>
      <c r="Q534" s="152"/>
      <c r="R534" s="152"/>
      <c r="S534" s="152"/>
      <c r="T534" s="153" cm="1">
        <f t="array" ref="T534">MATCH(1,(TDU_Info!$C$5:$C$111=$T$6)*(TDU_Info!$B$5:$B$111&lt;=$B534),0)</f>
        <v>100</v>
      </c>
      <c r="U534" s="152">
        <f>100*(INDEX(TDU_Info!$E$5:$E$111,$T534)/T$11+INDEX(TDU_Info!$F$5:$F$111,$T534))</f>
        <v>3.6301000000000001</v>
      </c>
      <c r="V534" s="152">
        <v>7.88</v>
      </c>
      <c r="W534" s="152">
        <v>8.7949999999999999</v>
      </c>
      <c r="X534" s="152">
        <v>6.21</v>
      </c>
      <c r="Y534" s="152">
        <v>5.73</v>
      </c>
      <c r="Z534" s="152">
        <v>7.93</v>
      </c>
      <c r="AA534" s="152">
        <v>8.5419999999999998</v>
      </c>
      <c r="AB534" s="152">
        <v>6.5</v>
      </c>
      <c r="AC534" s="152">
        <v>5.8</v>
      </c>
      <c r="AD534" s="152">
        <v>7.74</v>
      </c>
      <c r="AE534" s="152">
        <v>8.8740000000000006</v>
      </c>
      <c r="AF534" s="152">
        <v>6.2</v>
      </c>
      <c r="AG534" s="152">
        <v>5.73</v>
      </c>
      <c r="AH534" s="152">
        <v>7.8150000000000004</v>
      </c>
      <c r="AI534" s="152">
        <v>8.8149999999999995</v>
      </c>
      <c r="AJ534" s="152">
        <v>6.2</v>
      </c>
      <c r="AK534" s="152">
        <v>5.5</v>
      </c>
      <c r="AL534" s="152">
        <f t="shared" si="107"/>
        <v>3.7983403104720583</v>
      </c>
      <c r="AM534" s="152">
        <f t="shared" si="108"/>
        <v>3.5045241190261498</v>
      </c>
      <c r="AN534" s="152">
        <v>3.6784613004472564</v>
      </c>
      <c r="AO534" s="152">
        <v>3.5622047958347771</v>
      </c>
      <c r="AP534" s="152">
        <f t="shared" si="115"/>
        <v>7.5698999999999987</v>
      </c>
      <c r="AQ534" s="152"/>
      <c r="AR534" s="152"/>
      <c r="AS534" s="153">
        <f t="shared" si="109"/>
        <v>153</v>
      </c>
      <c r="AT534" s="153">
        <f t="shared" si="110"/>
        <v>1</v>
      </c>
      <c r="AU534" s="153">
        <f t="shared" si="111"/>
        <v>0</v>
      </c>
      <c r="AV534" s="153">
        <f t="shared" si="112"/>
        <v>0</v>
      </c>
      <c r="BA534">
        <f t="shared" si="113"/>
        <v>2</v>
      </c>
    </row>
    <row r="535" spans="2:53" x14ac:dyDescent="0.25">
      <c r="B535" s="155">
        <f t="shared" si="116"/>
        <v>43254.999305555553</v>
      </c>
      <c r="C535" s="155">
        <f t="shared" si="114"/>
        <v>43254.999305555553</v>
      </c>
      <c r="D535" s="152">
        <f t="shared" si="104"/>
        <v>6.2</v>
      </c>
      <c r="E535" s="152"/>
      <c r="F535" s="152"/>
      <c r="G535" s="152"/>
      <c r="H535" s="152" t="e">
        <f t="shared" si="105"/>
        <v>#N/A</v>
      </c>
      <c r="I535" s="152"/>
      <c r="J535" s="152" t="e">
        <f t="shared" si="106"/>
        <v>#N/A</v>
      </c>
      <c r="K535" s="152"/>
      <c r="L535" s="152"/>
      <c r="M535" s="152"/>
      <c r="N535" s="152"/>
      <c r="O535" s="152"/>
      <c r="P535" s="152"/>
      <c r="Q535" s="152"/>
      <c r="R535" s="152"/>
      <c r="S535" s="152"/>
      <c r="T535" s="153" cm="1">
        <f t="array" ref="T535">MATCH(1,(TDU_Info!$C$5:$C$111=$T$6)*(TDU_Info!$B$5:$B$111&lt;=$B535),0)</f>
        <v>100</v>
      </c>
      <c r="U535" s="152">
        <f>100*(INDEX(TDU_Info!$E$5:$E$111,$T535)/T$11+INDEX(TDU_Info!$F$5:$F$111,$T535))</f>
        <v>3.6301000000000001</v>
      </c>
      <c r="V535" s="152">
        <v>7.88</v>
      </c>
      <c r="W535" s="152">
        <v>8.7949999999999999</v>
      </c>
      <c r="X535" s="152">
        <v>6.21</v>
      </c>
      <c r="Y535" s="152">
        <v>5.73</v>
      </c>
      <c r="Z535" s="152">
        <v>7.93</v>
      </c>
      <c r="AA535" s="152">
        <v>8.5419999999999998</v>
      </c>
      <c r="AB535" s="152">
        <v>6.5</v>
      </c>
      <c r="AC535" s="152">
        <v>5.8</v>
      </c>
      <c r="AD535" s="152">
        <v>7.74</v>
      </c>
      <c r="AE535" s="152">
        <v>8.8740000000000006</v>
      </c>
      <c r="AF535" s="152">
        <v>6.2</v>
      </c>
      <c r="AG535" s="152">
        <v>5.73</v>
      </c>
      <c r="AH535" s="152">
        <v>7.8150000000000004</v>
      </c>
      <c r="AI535" s="152">
        <v>8.8149999999999995</v>
      </c>
      <c r="AJ535" s="152">
        <v>6.2</v>
      </c>
      <c r="AK535" s="152">
        <v>5.5</v>
      </c>
      <c r="AL535" s="152">
        <f t="shared" si="107"/>
        <v>3.7983403104720583</v>
      </c>
      <c r="AM535" s="152">
        <f t="shared" si="108"/>
        <v>3.5045241190261498</v>
      </c>
      <c r="AN535" s="152">
        <v>3.6872949950521345</v>
      </c>
      <c r="AO535" s="152">
        <v>3.565654918663983</v>
      </c>
      <c r="AP535" s="152">
        <f t="shared" si="115"/>
        <v>7.5698999999999987</v>
      </c>
      <c r="AQ535" s="152"/>
      <c r="AR535" s="152"/>
      <c r="AS535" s="153">
        <f t="shared" si="109"/>
        <v>154</v>
      </c>
      <c r="AT535" s="153">
        <f t="shared" si="110"/>
        <v>1</v>
      </c>
      <c r="AU535" s="153">
        <f t="shared" si="111"/>
        <v>0</v>
      </c>
      <c r="AV535" s="153">
        <f t="shared" si="112"/>
        <v>0</v>
      </c>
      <c r="BA535">
        <f t="shared" si="113"/>
        <v>3</v>
      </c>
    </row>
    <row r="536" spans="2:53" x14ac:dyDescent="0.25">
      <c r="B536" s="155">
        <f t="shared" si="116"/>
        <v>43255.999305555553</v>
      </c>
      <c r="C536" s="155">
        <f t="shared" si="114"/>
        <v>43255.999305555553</v>
      </c>
      <c r="D536" s="152">
        <f t="shared" si="104"/>
        <v>6.21</v>
      </c>
      <c r="E536" s="152"/>
      <c r="F536" s="152"/>
      <c r="G536" s="152"/>
      <c r="H536" s="152" t="e">
        <f t="shared" si="105"/>
        <v>#N/A</v>
      </c>
      <c r="I536" s="152"/>
      <c r="J536" s="152" t="e">
        <f t="shared" si="106"/>
        <v>#N/A</v>
      </c>
      <c r="K536" s="152"/>
      <c r="L536" s="152"/>
      <c r="M536" s="152"/>
      <c r="N536" s="152"/>
      <c r="O536" s="152"/>
      <c r="P536" s="152"/>
      <c r="Q536" s="152"/>
      <c r="R536" s="152"/>
      <c r="S536" s="152"/>
      <c r="T536" s="153" cm="1">
        <f t="array" ref="T536">MATCH(1,(TDU_Info!$C$5:$C$111=$T$6)*(TDU_Info!$B$5:$B$111&lt;=$B536),0)</f>
        <v>100</v>
      </c>
      <c r="U536" s="152">
        <f>100*(INDEX(TDU_Info!$E$5:$E$111,$T536)/T$11+INDEX(TDU_Info!$F$5:$F$111,$T536))</f>
        <v>3.6301000000000001</v>
      </c>
      <c r="V536" s="152">
        <v>7.88</v>
      </c>
      <c r="W536" s="152">
        <v>8.7949999999999999</v>
      </c>
      <c r="X536" s="152">
        <v>6.21</v>
      </c>
      <c r="Y536" s="152">
        <v>5.73</v>
      </c>
      <c r="Z536" s="152">
        <v>7.93</v>
      </c>
      <c r="AA536" s="152">
        <v>8.5419999999999998</v>
      </c>
      <c r="AB536" s="152">
        <v>6.5750000000000002</v>
      </c>
      <c r="AC536" s="152">
        <v>6.2</v>
      </c>
      <c r="AD536" s="152">
        <v>7.74</v>
      </c>
      <c r="AE536" s="152">
        <v>8.8740000000000006</v>
      </c>
      <c r="AF536" s="152">
        <v>6.21</v>
      </c>
      <c r="AG536" s="152">
        <v>5.73</v>
      </c>
      <c r="AH536" s="152">
        <v>7.8150000000000004</v>
      </c>
      <c r="AI536" s="152">
        <v>8.8149999999999995</v>
      </c>
      <c r="AJ536" s="152">
        <v>6.3280000000000003</v>
      </c>
      <c r="AK536" s="152">
        <v>5.9</v>
      </c>
      <c r="AL536" s="152">
        <f t="shared" si="107"/>
        <v>3.7983403104720583</v>
      </c>
      <c r="AM536" s="152">
        <f t="shared" si="108"/>
        <v>3.5045241190261498</v>
      </c>
      <c r="AN536" s="152">
        <v>3.6847133535416554</v>
      </c>
      <c r="AO536" s="152">
        <v>3.5656740639088467</v>
      </c>
      <c r="AP536" s="152">
        <f t="shared" si="115"/>
        <v>7.5698999999999987</v>
      </c>
      <c r="AQ536" s="152"/>
      <c r="AR536" s="152"/>
      <c r="AS536" s="153">
        <f t="shared" si="109"/>
        <v>155</v>
      </c>
      <c r="AT536" s="153">
        <f t="shared" si="110"/>
        <v>1</v>
      </c>
      <c r="AU536" s="153">
        <f t="shared" si="111"/>
        <v>0</v>
      </c>
      <c r="AV536" s="153">
        <f t="shared" si="112"/>
        <v>0</v>
      </c>
      <c r="BA536">
        <f t="shared" si="113"/>
        <v>4</v>
      </c>
    </row>
    <row r="537" spans="2:53" x14ac:dyDescent="0.25">
      <c r="B537" s="155">
        <f t="shared" si="116"/>
        <v>43256.999305555553</v>
      </c>
      <c r="C537" s="155">
        <f t="shared" si="114"/>
        <v>43256.999305555553</v>
      </c>
      <c r="D537" s="152">
        <f t="shared" si="104"/>
        <v>6.2779999999999996</v>
      </c>
      <c r="E537" s="152"/>
      <c r="F537" s="152"/>
      <c r="G537" s="152"/>
      <c r="H537" s="152" t="e">
        <f t="shared" si="105"/>
        <v>#N/A</v>
      </c>
      <c r="I537" s="152"/>
      <c r="J537" s="152" t="e">
        <f t="shared" si="106"/>
        <v>#N/A</v>
      </c>
      <c r="K537" s="152"/>
      <c r="L537" s="152"/>
      <c r="M537" s="152"/>
      <c r="N537" s="152"/>
      <c r="O537" s="152"/>
      <c r="P537" s="152"/>
      <c r="Q537" s="152"/>
      <c r="R537" s="152"/>
      <c r="S537" s="152"/>
      <c r="T537" s="153" cm="1">
        <f t="array" ref="T537">MATCH(1,(TDU_Info!$C$5:$C$111=$T$6)*(TDU_Info!$B$5:$B$111&lt;=$B537),0)</f>
        <v>100</v>
      </c>
      <c r="U537" s="152">
        <f>100*(INDEX(TDU_Info!$E$5:$E$111,$T537)/T$11+INDEX(TDU_Info!$F$5:$F$111,$T537))</f>
        <v>3.6301000000000001</v>
      </c>
      <c r="V537" s="152">
        <v>13.611000000000001</v>
      </c>
      <c r="W537" s="152">
        <v>9.1050000000000004</v>
      </c>
      <c r="X537" s="152">
        <v>6.3</v>
      </c>
      <c r="Y537" s="152">
        <v>6.02</v>
      </c>
      <c r="Z537" s="152">
        <v>13.661</v>
      </c>
      <c r="AA537" s="152">
        <v>7.3520000000000003</v>
      </c>
      <c r="AB537" s="152">
        <v>6.5750000000000002</v>
      </c>
      <c r="AC537" s="152">
        <v>6.2</v>
      </c>
      <c r="AD537" s="152">
        <v>13.656000000000001</v>
      </c>
      <c r="AE537" s="152">
        <v>8.8740000000000006</v>
      </c>
      <c r="AF537" s="152">
        <v>6.2779999999999996</v>
      </c>
      <c r="AG537" s="152">
        <v>5.9</v>
      </c>
      <c r="AH537" s="152">
        <v>13.73</v>
      </c>
      <c r="AI537" s="152">
        <v>9.48</v>
      </c>
      <c r="AJ537" s="152">
        <v>6.3280000000000003</v>
      </c>
      <c r="AK537" s="152">
        <v>5.9</v>
      </c>
      <c r="AL537" s="152">
        <f t="shared" si="107"/>
        <v>3.7983403104720583</v>
      </c>
      <c r="AM537" s="152">
        <f t="shared" si="108"/>
        <v>3.5045241190261498</v>
      </c>
      <c r="AN537" s="152">
        <v>3.684830305406924</v>
      </c>
      <c r="AO537" s="152">
        <v>3.56462759898427</v>
      </c>
      <c r="AP537" s="152">
        <f t="shared" si="115"/>
        <v>7.5698999999999987</v>
      </c>
      <c r="AQ537" s="152"/>
      <c r="AR537" s="152"/>
      <c r="AS537" s="153">
        <f t="shared" si="109"/>
        <v>156</v>
      </c>
      <c r="AT537" s="153">
        <f t="shared" si="110"/>
        <v>1</v>
      </c>
      <c r="AU537" s="153">
        <f t="shared" si="111"/>
        <v>0</v>
      </c>
      <c r="AV537" s="153">
        <f t="shared" si="112"/>
        <v>0</v>
      </c>
      <c r="BA537">
        <f t="shared" si="113"/>
        <v>5</v>
      </c>
    </row>
    <row r="538" spans="2:53" x14ac:dyDescent="0.25">
      <c r="B538" s="155">
        <f t="shared" si="116"/>
        <v>43257.999305555553</v>
      </c>
      <c r="C538" s="155">
        <f t="shared" si="114"/>
        <v>43257.999305555553</v>
      </c>
      <c r="D538" s="152">
        <f t="shared" si="104"/>
        <v>6.2779999999999996</v>
      </c>
      <c r="E538" s="152"/>
      <c r="F538" s="152"/>
      <c r="G538" s="152"/>
      <c r="H538" s="152" t="e">
        <f t="shared" si="105"/>
        <v>#N/A</v>
      </c>
      <c r="I538" s="152"/>
      <c r="J538" s="152" t="e">
        <f t="shared" si="106"/>
        <v>#N/A</v>
      </c>
      <c r="K538" s="152"/>
      <c r="L538" s="152"/>
      <c r="M538" s="152"/>
      <c r="N538" s="152"/>
      <c r="O538" s="152"/>
      <c r="P538" s="152"/>
      <c r="Q538" s="152"/>
      <c r="R538" s="152"/>
      <c r="S538" s="152"/>
      <c r="T538" s="153" cm="1">
        <f t="array" ref="T538">MATCH(1,(TDU_Info!$C$5:$C$111=$T$6)*(TDU_Info!$B$5:$B$111&lt;=$B538),0)</f>
        <v>100</v>
      </c>
      <c r="U538" s="152">
        <f>100*(INDEX(TDU_Info!$E$5:$E$111,$T538)/T$11+INDEX(TDU_Info!$F$5:$F$111,$T538))</f>
        <v>3.6301000000000001</v>
      </c>
      <c r="V538" s="152">
        <v>13.611000000000001</v>
      </c>
      <c r="W538" s="152">
        <v>9.1050000000000004</v>
      </c>
      <c r="X538" s="152">
        <v>6.3</v>
      </c>
      <c r="Y538" s="152">
        <v>6</v>
      </c>
      <c r="Z538" s="152">
        <v>13.661</v>
      </c>
      <c r="AA538" s="152">
        <v>7.3520000000000003</v>
      </c>
      <c r="AB538" s="152">
        <v>6.5750000000000002</v>
      </c>
      <c r="AC538" s="152">
        <v>6.2</v>
      </c>
      <c r="AD538" s="152">
        <v>13.656000000000001</v>
      </c>
      <c r="AE538" s="152">
        <v>8.8740000000000006</v>
      </c>
      <c r="AF538" s="152">
        <v>6.2779999999999996</v>
      </c>
      <c r="AG538" s="152">
        <v>5.9</v>
      </c>
      <c r="AH538" s="152">
        <v>13.73</v>
      </c>
      <c r="AI538" s="152">
        <v>9.48</v>
      </c>
      <c r="AJ538" s="152">
        <v>6.3280000000000003</v>
      </c>
      <c r="AK538" s="152">
        <v>5.9</v>
      </c>
      <c r="AL538" s="152">
        <f t="shared" si="107"/>
        <v>3.7983403104720583</v>
      </c>
      <c r="AM538" s="152">
        <f t="shared" si="108"/>
        <v>3.5045241190261498</v>
      </c>
      <c r="AN538" s="152">
        <v>3.6006124842407714</v>
      </c>
      <c r="AO538" s="152">
        <v>3.4938922784897062</v>
      </c>
      <c r="AP538" s="152">
        <f t="shared" si="115"/>
        <v>7.5698999999999987</v>
      </c>
      <c r="AQ538" s="152"/>
      <c r="AR538" s="152"/>
      <c r="AS538" s="153">
        <f t="shared" si="109"/>
        <v>157</v>
      </c>
      <c r="AT538" s="153">
        <f t="shared" si="110"/>
        <v>1</v>
      </c>
      <c r="AU538" s="153">
        <f t="shared" si="111"/>
        <v>0</v>
      </c>
      <c r="AV538" s="153">
        <f t="shared" si="112"/>
        <v>0</v>
      </c>
      <c r="BA538">
        <f t="shared" si="113"/>
        <v>6</v>
      </c>
    </row>
    <row r="539" spans="2:53" x14ac:dyDescent="0.25">
      <c r="B539" s="155">
        <f t="shared" si="116"/>
        <v>43258.999305555553</v>
      </c>
      <c r="C539" s="155">
        <f t="shared" si="114"/>
        <v>43258.999305555553</v>
      </c>
      <c r="D539" s="152">
        <f t="shared" si="104"/>
        <v>6.2779999999999996</v>
      </c>
      <c r="E539" s="152"/>
      <c r="F539" s="152"/>
      <c r="G539" s="152"/>
      <c r="H539" s="152" t="e">
        <f t="shared" si="105"/>
        <v>#N/A</v>
      </c>
      <c r="I539" s="152"/>
      <c r="J539" s="152" t="e">
        <f t="shared" si="106"/>
        <v>#N/A</v>
      </c>
      <c r="K539" s="152"/>
      <c r="L539" s="152"/>
      <c r="M539" s="152"/>
      <c r="N539" s="152"/>
      <c r="O539" s="152"/>
      <c r="P539" s="152"/>
      <c r="Q539" s="152"/>
      <c r="R539" s="152"/>
      <c r="S539" s="152"/>
      <c r="T539" s="153" cm="1">
        <f t="array" ref="T539">MATCH(1,(TDU_Info!$C$5:$C$111=$T$6)*(TDU_Info!$B$5:$B$111&lt;=$B539),0)</f>
        <v>100</v>
      </c>
      <c r="U539" s="152">
        <f>100*(INDEX(TDU_Info!$E$5:$E$111,$T539)/T$11+INDEX(TDU_Info!$F$5:$F$111,$T539))</f>
        <v>3.6301000000000001</v>
      </c>
      <c r="V539" s="152">
        <v>13.611000000000001</v>
      </c>
      <c r="W539" s="152">
        <v>9.1050000000000004</v>
      </c>
      <c r="X539" s="152">
        <v>6.3</v>
      </c>
      <c r="Y539" s="152">
        <v>6</v>
      </c>
      <c r="Z539" s="152">
        <v>13.661</v>
      </c>
      <c r="AA539" s="152">
        <v>7.3520000000000003</v>
      </c>
      <c r="AB539" s="152">
        <v>6.5750000000000002</v>
      </c>
      <c r="AC539" s="152">
        <v>6.2</v>
      </c>
      <c r="AD539" s="152">
        <v>13.656000000000001</v>
      </c>
      <c r="AE539" s="152">
        <v>8.8740000000000006</v>
      </c>
      <c r="AF539" s="152">
        <v>6.2779999999999996</v>
      </c>
      <c r="AG539" s="152">
        <v>5.9</v>
      </c>
      <c r="AH539" s="152">
        <v>13.73</v>
      </c>
      <c r="AI539" s="152">
        <v>9.48</v>
      </c>
      <c r="AJ539" s="152">
        <v>6.3280000000000003</v>
      </c>
      <c r="AK539" s="152">
        <v>5.9</v>
      </c>
      <c r="AL539" s="152">
        <f t="shared" si="107"/>
        <v>3.7983403104720583</v>
      </c>
      <c r="AM539" s="152">
        <f t="shared" si="108"/>
        <v>3.5045241190261498</v>
      </c>
      <c r="AN539" s="152">
        <v>3.6008207149569906</v>
      </c>
      <c r="AO539" s="152">
        <v>3.4938522627614295</v>
      </c>
      <c r="AP539" s="152">
        <f t="shared" si="115"/>
        <v>7.5698999999999987</v>
      </c>
      <c r="AQ539" s="152"/>
      <c r="AR539" s="152"/>
      <c r="AS539" s="153">
        <f t="shared" si="109"/>
        <v>158</v>
      </c>
      <c r="AT539" s="153">
        <f t="shared" si="110"/>
        <v>1</v>
      </c>
      <c r="AU539" s="153">
        <f t="shared" si="111"/>
        <v>0</v>
      </c>
      <c r="AV539" s="153">
        <f t="shared" si="112"/>
        <v>0</v>
      </c>
      <c r="BA539">
        <f t="shared" si="113"/>
        <v>7</v>
      </c>
    </row>
    <row r="540" spans="2:53" x14ac:dyDescent="0.25">
      <c r="B540" s="155">
        <f t="shared" si="116"/>
        <v>43259.999305555553</v>
      </c>
      <c r="C540" s="155">
        <f t="shared" si="114"/>
        <v>43259.999305555553</v>
      </c>
      <c r="D540" s="152">
        <f t="shared" si="104"/>
        <v>6.2779999999999996</v>
      </c>
      <c r="E540" s="152"/>
      <c r="F540" s="152"/>
      <c r="G540" s="152"/>
      <c r="H540" s="152" t="e">
        <f t="shared" si="105"/>
        <v>#N/A</v>
      </c>
      <c r="I540" s="152"/>
      <c r="J540" s="152" t="e">
        <f t="shared" si="106"/>
        <v>#N/A</v>
      </c>
      <c r="K540" s="152"/>
      <c r="L540" s="152"/>
      <c r="M540" s="152"/>
      <c r="N540" s="152"/>
      <c r="O540" s="152"/>
      <c r="P540" s="152"/>
      <c r="Q540" s="152"/>
      <c r="R540" s="152"/>
      <c r="S540" s="152"/>
      <c r="T540" s="153" cm="1">
        <f t="array" ref="T540">MATCH(1,(TDU_Info!$C$5:$C$111=$T$6)*(TDU_Info!$B$5:$B$111&lt;=$B540),0)</f>
        <v>100</v>
      </c>
      <c r="U540" s="152">
        <f>100*(INDEX(TDU_Info!$E$5:$E$111,$T540)/T$11+INDEX(TDU_Info!$F$5:$F$111,$T540))</f>
        <v>3.6301000000000001</v>
      </c>
      <c r="V540" s="152">
        <v>13.611000000000001</v>
      </c>
      <c r="W540" s="152">
        <v>9.1050000000000004</v>
      </c>
      <c r="X540" s="152">
        <v>6.3</v>
      </c>
      <c r="Y540" s="152">
        <v>6</v>
      </c>
      <c r="Z540" s="152">
        <v>13.661</v>
      </c>
      <c r="AA540" s="152">
        <v>7.3520000000000003</v>
      </c>
      <c r="AB540" s="152">
        <v>6.5750000000000002</v>
      </c>
      <c r="AC540" s="152">
        <v>6.2</v>
      </c>
      <c r="AD540" s="152">
        <v>13.656000000000001</v>
      </c>
      <c r="AE540" s="152">
        <v>8.8740000000000006</v>
      </c>
      <c r="AF540" s="152">
        <v>6.2779999999999996</v>
      </c>
      <c r="AG540" s="152">
        <v>5.9</v>
      </c>
      <c r="AH540" s="152">
        <v>13.73</v>
      </c>
      <c r="AI540" s="152">
        <v>9.48</v>
      </c>
      <c r="AJ540" s="152">
        <v>6.3280000000000003</v>
      </c>
      <c r="AK540" s="152">
        <v>5.9</v>
      </c>
      <c r="AL540" s="152">
        <f t="shared" si="107"/>
        <v>3.7983403104720583</v>
      </c>
      <c r="AM540" s="152">
        <f t="shared" si="108"/>
        <v>3.5045241190261498</v>
      </c>
      <c r="AN540" s="152">
        <v>3.6372663830709793</v>
      </c>
      <c r="AO540" s="152">
        <v>3.5097404609011811</v>
      </c>
      <c r="AP540" s="152">
        <f t="shared" si="115"/>
        <v>7.5698999999999987</v>
      </c>
      <c r="AQ540" s="152"/>
      <c r="AR540" s="152"/>
      <c r="AS540" s="153">
        <f t="shared" si="109"/>
        <v>159</v>
      </c>
      <c r="AT540" s="153">
        <f t="shared" si="110"/>
        <v>1</v>
      </c>
      <c r="AU540" s="153">
        <f t="shared" si="111"/>
        <v>0</v>
      </c>
      <c r="AV540" s="153">
        <f t="shared" si="112"/>
        <v>0</v>
      </c>
      <c r="BA540">
        <f t="shared" si="113"/>
        <v>8</v>
      </c>
    </row>
    <row r="541" spans="2:53" x14ac:dyDescent="0.25">
      <c r="B541" s="155">
        <f t="shared" si="116"/>
        <v>43260.999305555553</v>
      </c>
      <c r="C541" s="155">
        <f t="shared" si="114"/>
        <v>43260.999305555553</v>
      </c>
      <c r="D541" s="152">
        <f t="shared" si="104"/>
        <v>6.2779999999999996</v>
      </c>
      <c r="E541" s="152"/>
      <c r="F541" s="152"/>
      <c r="G541" s="152"/>
      <c r="H541" s="152" t="e">
        <f t="shared" si="105"/>
        <v>#N/A</v>
      </c>
      <c r="I541" s="152"/>
      <c r="J541" s="152" t="e">
        <f t="shared" si="106"/>
        <v>#N/A</v>
      </c>
      <c r="K541" s="152"/>
      <c r="L541" s="152"/>
      <c r="M541" s="152"/>
      <c r="N541" s="152"/>
      <c r="O541" s="152"/>
      <c r="P541" s="152"/>
      <c r="Q541" s="152"/>
      <c r="R541" s="152"/>
      <c r="S541" s="152"/>
      <c r="T541" s="153" cm="1">
        <f t="array" ref="T541">MATCH(1,(TDU_Info!$C$5:$C$111=$T$6)*(TDU_Info!$B$5:$B$111&lt;=$B541),0)</f>
        <v>100</v>
      </c>
      <c r="U541" s="152">
        <f>100*(INDEX(TDU_Info!$E$5:$E$111,$T541)/T$11+INDEX(TDU_Info!$F$5:$F$111,$T541))</f>
        <v>3.6301000000000001</v>
      </c>
      <c r="V541" s="152">
        <v>13.611000000000001</v>
      </c>
      <c r="W541" s="152">
        <v>9.1050000000000004</v>
      </c>
      <c r="X541" s="152">
        <v>6.3</v>
      </c>
      <c r="Y541" s="152">
        <v>6</v>
      </c>
      <c r="Z541" s="152">
        <v>13.661</v>
      </c>
      <c r="AA541" s="152">
        <v>7.3520000000000003</v>
      </c>
      <c r="AB541" s="152">
        <v>6.5750000000000002</v>
      </c>
      <c r="AC541" s="152">
        <v>6.2</v>
      </c>
      <c r="AD541" s="152">
        <v>13.656000000000001</v>
      </c>
      <c r="AE541" s="152">
        <v>8.8740000000000006</v>
      </c>
      <c r="AF541" s="152">
        <v>6.2779999999999996</v>
      </c>
      <c r="AG541" s="152">
        <v>5.9</v>
      </c>
      <c r="AH541" s="152">
        <v>13.73</v>
      </c>
      <c r="AI541" s="152">
        <v>9.48</v>
      </c>
      <c r="AJ541" s="152">
        <v>6.3280000000000003</v>
      </c>
      <c r="AK541" s="152">
        <v>5.9</v>
      </c>
      <c r="AL541" s="152">
        <f t="shared" si="107"/>
        <v>3.7983403104720583</v>
      </c>
      <c r="AM541" s="152">
        <f t="shared" si="108"/>
        <v>3.5045241190261498</v>
      </c>
      <c r="AN541" s="152">
        <v>3.6318945656182695</v>
      </c>
      <c r="AO541" s="152">
        <v>3.5083862839278104</v>
      </c>
      <c r="AP541" s="152">
        <f t="shared" si="115"/>
        <v>7.5698999999999987</v>
      </c>
      <c r="AQ541" s="152"/>
      <c r="AR541" s="152"/>
      <c r="AS541" s="153">
        <f t="shared" si="109"/>
        <v>160</v>
      </c>
      <c r="AT541" s="153">
        <f t="shared" si="110"/>
        <v>1</v>
      </c>
      <c r="AU541" s="153">
        <f t="shared" si="111"/>
        <v>0</v>
      </c>
      <c r="AV541" s="153">
        <f t="shared" si="112"/>
        <v>0</v>
      </c>
      <c r="BA541">
        <f t="shared" si="113"/>
        <v>9</v>
      </c>
    </row>
    <row r="542" spans="2:53" x14ac:dyDescent="0.25">
      <c r="B542" s="155">
        <f t="shared" si="116"/>
        <v>43261.999305555553</v>
      </c>
      <c r="C542" s="155">
        <f t="shared" si="114"/>
        <v>43261.999305555553</v>
      </c>
      <c r="D542" s="152">
        <f t="shared" si="104"/>
        <v>6.2779999999999996</v>
      </c>
      <c r="E542" s="152"/>
      <c r="F542" s="152"/>
      <c r="G542" s="152"/>
      <c r="H542" s="152" t="e">
        <f t="shared" si="105"/>
        <v>#N/A</v>
      </c>
      <c r="I542" s="152"/>
      <c r="J542" s="152" t="e">
        <f t="shared" si="106"/>
        <v>#N/A</v>
      </c>
      <c r="K542" s="152"/>
      <c r="L542" s="152"/>
      <c r="M542" s="152"/>
      <c r="N542" s="152"/>
      <c r="O542" s="152"/>
      <c r="P542" s="152"/>
      <c r="Q542" s="152"/>
      <c r="R542" s="152"/>
      <c r="S542" s="152"/>
      <c r="T542" s="153" cm="1">
        <f t="array" ref="T542">MATCH(1,(TDU_Info!$C$5:$C$111=$T$6)*(TDU_Info!$B$5:$B$111&lt;=$B542),0)</f>
        <v>100</v>
      </c>
      <c r="U542" s="152">
        <f>100*(INDEX(TDU_Info!$E$5:$E$111,$T542)/T$11+INDEX(TDU_Info!$F$5:$F$111,$T542))</f>
        <v>3.6301000000000001</v>
      </c>
      <c r="V542" s="152">
        <v>13.611000000000001</v>
      </c>
      <c r="W542" s="152">
        <v>9.1050000000000004</v>
      </c>
      <c r="X542" s="152">
        <v>6.3</v>
      </c>
      <c r="Y542" s="152">
        <v>6</v>
      </c>
      <c r="Z542" s="152">
        <v>13.661</v>
      </c>
      <c r="AA542" s="152">
        <v>7.3520000000000003</v>
      </c>
      <c r="AB542" s="152">
        <v>6.5750000000000002</v>
      </c>
      <c r="AC542" s="152">
        <v>6.2</v>
      </c>
      <c r="AD542" s="152">
        <v>13.656000000000001</v>
      </c>
      <c r="AE542" s="152">
        <v>8.8740000000000006</v>
      </c>
      <c r="AF542" s="152">
        <v>6.2779999999999996</v>
      </c>
      <c r="AG542" s="152">
        <v>5.9</v>
      </c>
      <c r="AH542" s="152">
        <v>13.73</v>
      </c>
      <c r="AI542" s="152">
        <v>9.48</v>
      </c>
      <c r="AJ542" s="152">
        <v>6.3280000000000003</v>
      </c>
      <c r="AK542" s="152">
        <v>5.9</v>
      </c>
      <c r="AL542" s="152">
        <f t="shared" si="107"/>
        <v>3.7983403104720583</v>
      </c>
      <c r="AM542" s="152">
        <f t="shared" si="108"/>
        <v>3.5045241190261498</v>
      </c>
      <c r="AN542" s="152">
        <v>3.6296417326566646</v>
      </c>
      <c r="AO542" s="152">
        <v>3.5061884492653914</v>
      </c>
      <c r="AP542" s="152">
        <f t="shared" si="115"/>
        <v>7.5698999999999987</v>
      </c>
      <c r="AQ542" s="152"/>
      <c r="AR542" s="152"/>
      <c r="AS542" s="153">
        <f t="shared" si="109"/>
        <v>161</v>
      </c>
      <c r="AT542" s="153">
        <f t="shared" si="110"/>
        <v>1</v>
      </c>
      <c r="AU542" s="153">
        <f t="shared" si="111"/>
        <v>0</v>
      </c>
      <c r="AV542" s="153">
        <f t="shared" si="112"/>
        <v>0</v>
      </c>
      <c r="BA542">
        <f t="shared" si="113"/>
        <v>10</v>
      </c>
    </row>
    <row r="543" spans="2:53" x14ac:dyDescent="0.25">
      <c r="B543" s="155">
        <f t="shared" si="116"/>
        <v>43262.999305555553</v>
      </c>
      <c r="C543" s="155">
        <f t="shared" si="114"/>
        <v>43262.999305555553</v>
      </c>
      <c r="D543" s="152">
        <f t="shared" si="104"/>
        <v>6.2779999999999996</v>
      </c>
      <c r="E543" s="152"/>
      <c r="F543" s="152"/>
      <c r="G543" s="152"/>
      <c r="H543" s="152" t="e">
        <f t="shared" si="105"/>
        <v>#N/A</v>
      </c>
      <c r="I543" s="152"/>
      <c r="J543" s="152" t="e">
        <f t="shared" si="106"/>
        <v>#N/A</v>
      </c>
      <c r="K543" s="152"/>
      <c r="L543" s="152"/>
      <c r="M543" s="152"/>
      <c r="N543" s="152"/>
      <c r="O543" s="152"/>
      <c r="P543" s="152"/>
      <c r="Q543" s="152"/>
      <c r="R543" s="152"/>
      <c r="S543" s="152"/>
      <c r="T543" s="153" cm="1">
        <f t="array" ref="T543">MATCH(1,(TDU_Info!$C$5:$C$111=$T$6)*(TDU_Info!$B$5:$B$111&lt;=$B543),0)</f>
        <v>100</v>
      </c>
      <c r="U543" s="152">
        <f>100*(INDEX(TDU_Info!$E$5:$E$111,$T543)/T$11+INDEX(TDU_Info!$F$5:$F$111,$T543))</f>
        <v>3.6301000000000001</v>
      </c>
      <c r="V543" s="152">
        <v>13.611000000000001</v>
      </c>
      <c r="W543" s="152">
        <v>9.1050000000000004</v>
      </c>
      <c r="X543" s="152">
        <v>6.3</v>
      </c>
      <c r="Y543" s="152">
        <v>6</v>
      </c>
      <c r="Z543" s="152">
        <v>13.661</v>
      </c>
      <c r="AA543" s="152">
        <v>7.3520000000000003</v>
      </c>
      <c r="AB543" s="152">
        <v>6.5750000000000002</v>
      </c>
      <c r="AC543" s="152">
        <v>6.2</v>
      </c>
      <c r="AD543" s="152">
        <v>13.656000000000001</v>
      </c>
      <c r="AE543" s="152">
        <v>8.8740000000000006</v>
      </c>
      <c r="AF543" s="152">
        <v>6.2779999999999996</v>
      </c>
      <c r="AG543" s="152">
        <v>5.9</v>
      </c>
      <c r="AH543" s="152">
        <v>13.73</v>
      </c>
      <c r="AI543" s="152">
        <v>9.48</v>
      </c>
      <c r="AJ543" s="152">
        <v>6.3280000000000003</v>
      </c>
      <c r="AK543" s="152">
        <v>5.9</v>
      </c>
      <c r="AL543" s="152">
        <f t="shared" si="107"/>
        <v>3.7983403104720583</v>
      </c>
      <c r="AM543" s="152">
        <f t="shared" si="108"/>
        <v>3.5045241190261498</v>
      </c>
      <c r="AN543" s="152">
        <v>3.6290934230271561</v>
      </c>
      <c r="AO543" s="152">
        <v>3.5068489892960581</v>
      </c>
      <c r="AP543" s="152">
        <f t="shared" si="115"/>
        <v>7.5698999999999987</v>
      </c>
      <c r="AQ543" s="152"/>
      <c r="AR543" s="152"/>
      <c r="AS543" s="153">
        <f t="shared" si="109"/>
        <v>162</v>
      </c>
      <c r="AT543" s="153">
        <f t="shared" si="110"/>
        <v>1</v>
      </c>
      <c r="AU543" s="153">
        <f t="shared" si="111"/>
        <v>0</v>
      </c>
      <c r="AV543" s="153">
        <f t="shared" si="112"/>
        <v>0</v>
      </c>
      <c r="BA543">
        <f t="shared" si="113"/>
        <v>11</v>
      </c>
    </row>
    <row r="544" spans="2:53" x14ac:dyDescent="0.25">
      <c r="B544" s="155">
        <f t="shared" si="116"/>
        <v>43263.999305555553</v>
      </c>
      <c r="C544" s="155">
        <f t="shared" si="114"/>
        <v>43263.999305555553</v>
      </c>
      <c r="D544" s="152">
        <f t="shared" si="104"/>
        <v>6.2779999999999996</v>
      </c>
      <c r="E544" s="152"/>
      <c r="F544" s="152"/>
      <c r="G544" s="152"/>
      <c r="H544" s="152" t="e">
        <f t="shared" si="105"/>
        <v>#N/A</v>
      </c>
      <c r="I544" s="152"/>
      <c r="J544" s="152" t="e">
        <f t="shared" si="106"/>
        <v>#N/A</v>
      </c>
      <c r="K544" s="152"/>
      <c r="L544" s="152"/>
      <c r="M544" s="152"/>
      <c r="N544" s="152"/>
      <c r="O544" s="152"/>
      <c r="P544" s="152"/>
      <c r="Q544" s="152"/>
      <c r="R544" s="152"/>
      <c r="S544" s="152"/>
      <c r="T544" s="153" cm="1">
        <f t="array" ref="T544">MATCH(1,(TDU_Info!$C$5:$C$111=$T$6)*(TDU_Info!$B$5:$B$111&lt;=$B544),0)</f>
        <v>100</v>
      </c>
      <c r="U544" s="152">
        <f>100*(INDEX(TDU_Info!$E$5:$E$111,$T544)/T$11+INDEX(TDU_Info!$F$5:$F$111,$T544))</f>
        <v>3.6301000000000001</v>
      </c>
      <c r="V544" s="152">
        <v>13.611000000000001</v>
      </c>
      <c r="W544" s="152">
        <v>8.6489999999999991</v>
      </c>
      <c r="X544" s="152">
        <v>6.3</v>
      </c>
      <c r="Y544" s="152">
        <v>6</v>
      </c>
      <c r="Z544" s="152">
        <v>13.661</v>
      </c>
      <c r="AA544" s="152">
        <v>8.1199999999999992</v>
      </c>
      <c r="AB544" s="152">
        <v>6.3</v>
      </c>
      <c r="AC544" s="152">
        <v>5.7</v>
      </c>
      <c r="AD544" s="152">
        <v>13.656000000000001</v>
      </c>
      <c r="AE544" s="152">
        <v>8.6739999999999995</v>
      </c>
      <c r="AF544" s="152">
        <v>6.2779999999999996</v>
      </c>
      <c r="AG544" s="152">
        <v>5.9</v>
      </c>
      <c r="AH544" s="152">
        <v>13.73</v>
      </c>
      <c r="AI544" s="152">
        <v>8.16</v>
      </c>
      <c r="AJ544" s="152">
        <v>6.3</v>
      </c>
      <c r="AK544" s="152">
        <v>5.7</v>
      </c>
      <c r="AL544" s="152">
        <f t="shared" si="107"/>
        <v>3.7983403104720583</v>
      </c>
      <c r="AM544" s="152">
        <f t="shared" si="108"/>
        <v>3.5045241190261498</v>
      </c>
      <c r="AN544" s="152">
        <v>3.6284212487510903</v>
      </c>
      <c r="AO544" s="152">
        <v>3.5069097984355633</v>
      </c>
      <c r="AP544" s="152">
        <f t="shared" si="115"/>
        <v>7.5698999999999987</v>
      </c>
      <c r="AQ544" s="152"/>
      <c r="AR544" s="152"/>
      <c r="AS544" s="153">
        <f t="shared" si="109"/>
        <v>163</v>
      </c>
      <c r="AT544" s="153">
        <f t="shared" si="110"/>
        <v>1</v>
      </c>
      <c r="AU544" s="153">
        <f t="shared" si="111"/>
        <v>0</v>
      </c>
      <c r="AV544" s="153">
        <f t="shared" si="112"/>
        <v>0</v>
      </c>
      <c r="BA544">
        <f t="shared" si="113"/>
        <v>12</v>
      </c>
    </row>
    <row r="545" spans="2:53" x14ac:dyDescent="0.25">
      <c r="B545" s="155">
        <f t="shared" si="116"/>
        <v>43264.999305555553</v>
      </c>
      <c r="C545" s="155">
        <f t="shared" si="114"/>
        <v>43264.999305555553</v>
      </c>
      <c r="D545" s="152">
        <f t="shared" si="104"/>
        <v>6.2779999999999996</v>
      </c>
      <c r="E545" s="152"/>
      <c r="F545" s="152"/>
      <c r="G545" s="152"/>
      <c r="H545" s="152" t="e">
        <f t="shared" si="105"/>
        <v>#N/A</v>
      </c>
      <c r="I545" s="152"/>
      <c r="J545" s="152" t="e">
        <f t="shared" si="106"/>
        <v>#N/A</v>
      </c>
      <c r="K545" s="152"/>
      <c r="L545" s="152"/>
      <c r="M545" s="152"/>
      <c r="N545" s="152"/>
      <c r="O545" s="152"/>
      <c r="P545" s="152"/>
      <c r="Q545" s="152"/>
      <c r="R545" s="152"/>
      <c r="S545" s="152"/>
      <c r="T545" s="153" cm="1">
        <f t="array" ref="T545">MATCH(1,(TDU_Info!$C$5:$C$111=$T$6)*(TDU_Info!$B$5:$B$111&lt;=$B545),0)</f>
        <v>100</v>
      </c>
      <c r="U545" s="152">
        <f>100*(INDEX(TDU_Info!$E$5:$E$111,$T545)/T$11+INDEX(TDU_Info!$F$5:$F$111,$T545))</f>
        <v>3.6301000000000001</v>
      </c>
      <c r="V545" s="152">
        <v>13.611000000000001</v>
      </c>
      <c r="W545" s="152">
        <v>8.6489999999999991</v>
      </c>
      <c r="X545" s="152">
        <v>6.49</v>
      </c>
      <c r="Y545" s="152">
        <v>5.9</v>
      </c>
      <c r="Z545" s="152">
        <v>13.661</v>
      </c>
      <c r="AA545" s="152">
        <v>8.1199999999999992</v>
      </c>
      <c r="AB545" s="152">
        <v>6.3</v>
      </c>
      <c r="AC545" s="152">
        <v>5.7</v>
      </c>
      <c r="AD545" s="152">
        <v>13.656000000000001</v>
      </c>
      <c r="AE545" s="152">
        <v>8.6739999999999995</v>
      </c>
      <c r="AF545" s="152">
        <v>6.2779999999999996</v>
      </c>
      <c r="AG545" s="152">
        <v>5.9</v>
      </c>
      <c r="AH545" s="152">
        <v>13.73</v>
      </c>
      <c r="AI545" s="152">
        <v>8.16</v>
      </c>
      <c r="AJ545" s="152">
        <v>6.3</v>
      </c>
      <c r="AK545" s="152">
        <v>5.7</v>
      </c>
      <c r="AL545" s="152">
        <f t="shared" si="107"/>
        <v>3.7983403104720583</v>
      </c>
      <c r="AM545" s="152">
        <f t="shared" si="108"/>
        <v>3.5045241190261498</v>
      </c>
      <c r="AN545" s="152">
        <v>3.6302557872335233</v>
      </c>
      <c r="AO545" s="152">
        <v>3.5071479062359532</v>
      </c>
      <c r="AP545" s="152">
        <f t="shared" si="115"/>
        <v>7.5698999999999987</v>
      </c>
      <c r="AQ545" s="152"/>
      <c r="AR545" s="152"/>
      <c r="AS545" s="153">
        <f t="shared" si="109"/>
        <v>164</v>
      </c>
      <c r="AT545" s="153">
        <f t="shared" si="110"/>
        <v>1</v>
      </c>
      <c r="AU545" s="153">
        <f t="shared" si="111"/>
        <v>0</v>
      </c>
      <c r="AV545" s="153">
        <f t="shared" si="112"/>
        <v>0</v>
      </c>
      <c r="BA545">
        <f t="shared" si="113"/>
        <v>13</v>
      </c>
    </row>
    <row r="546" spans="2:53" x14ac:dyDescent="0.25">
      <c r="B546" s="155">
        <f t="shared" si="116"/>
        <v>43265.999305555553</v>
      </c>
      <c r="C546" s="155">
        <f t="shared" si="114"/>
        <v>43265.999305555553</v>
      </c>
      <c r="D546" s="152">
        <f t="shared" si="104"/>
        <v>5.45</v>
      </c>
      <c r="E546" s="152"/>
      <c r="F546" s="152"/>
      <c r="G546" s="152"/>
      <c r="H546" s="152" t="e">
        <f t="shared" si="105"/>
        <v>#N/A</v>
      </c>
      <c r="I546" s="152"/>
      <c r="J546" s="152" t="e">
        <f t="shared" si="106"/>
        <v>#N/A</v>
      </c>
      <c r="K546" s="152"/>
      <c r="L546" s="152"/>
      <c r="M546" s="152"/>
      <c r="N546" s="152"/>
      <c r="O546" s="152"/>
      <c r="P546" s="152"/>
      <c r="Q546" s="152"/>
      <c r="R546" s="152"/>
      <c r="S546" s="152"/>
      <c r="T546" s="153" cm="1">
        <f t="array" ref="T546">MATCH(1,(TDU_Info!$C$5:$C$111=$T$6)*(TDU_Info!$B$5:$B$111&lt;=$B546),0)</f>
        <v>100</v>
      </c>
      <c r="U546" s="152">
        <f>100*(INDEX(TDU_Info!$E$5:$E$111,$T546)/T$11+INDEX(TDU_Info!$F$5:$F$111,$T546))</f>
        <v>3.6301000000000001</v>
      </c>
      <c r="V546" s="152">
        <v>13.611000000000001</v>
      </c>
      <c r="W546" s="152">
        <v>8.6489999999999991</v>
      </c>
      <c r="X546" s="152">
        <v>5.6989999999999998</v>
      </c>
      <c r="Y546" s="152">
        <v>5.9</v>
      </c>
      <c r="Z546" s="152">
        <v>13.661</v>
      </c>
      <c r="AA546" s="152">
        <v>8.1199999999999992</v>
      </c>
      <c r="AB546" s="152">
        <v>5.141</v>
      </c>
      <c r="AC546" s="152">
        <v>5.7</v>
      </c>
      <c r="AD546" s="152">
        <v>13.656000000000001</v>
      </c>
      <c r="AE546" s="152">
        <v>8.6739999999999995</v>
      </c>
      <c r="AF546" s="152">
        <v>5.45</v>
      </c>
      <c r="AG546" s="152">
        <v>5.9</v>
      </c>
      <c r="AH546" s="152">
        <v>13.73</v>
      </c>
      <c r="AI546" s="152">
        <v>8.16</v>
      </c>
      <c r="AJ546" s="152">
        <v>5.1150000000000002</v>
      </c>
      <c r="AK546" s="152">
        <v>5.7</v>
      </c>
      <c r="AL546" s="152">
        <f t="shared" si="107"/>
        <v>3.7983403104720583</v>
      </c>
      <c r="AM546" s="152">
        <f t="shared" si="108"/>
        <v>3.5045241190261498</v>
      </c>
      <c r="AN546" s="152">
        <v>3.6247493001233875</v>
      </c>
      <c r="AO546" s="152">
        <v>3.5027748881679122</v>
      </c>
      <c r="AP546" s="152">
        <f t="shared" si="115"/>
        <v>7.5698999999999987</v>
      </c>
      <c r="AQ546" s="152"/>
      <c r="AR546" s="152"/>
      <c r="AS546" s="153">
        <f t="shared" si="109"/>
        <v>165</v>
      </c>
      <c r="AT546" s="153">
        <f t="shared" si="110"/>
        <v>1</v>
      </c>
      <c r="AU546" s="153">
        <f t="shared" si="111"/>
        <v>0</v>
      </c>
      <c r="AV546" s="153">
        <f t="shared" si="112"/>
        <v>0</v>
      </c>
      <c r="BA546">
        <f t="shared" si="113"/>
        <v>14</v>
      </c>
    </row>
    <row r="547" spans="2:53" x14ac:dyDescent="0.25">
      <c r="B547" s="155">
        <f t="shared" si="116"/>
        <v>43266.999305555553</v>
      </c>
      <c r="C547" s="155">
        <f t="shared" si="114"/>
        <v>43266.999305555553</v>
      </c>
      <c r="D547" s="152">
        <f t="shared" si="104"/>
        <v>5.45</v>
      </c>
      <c r="E547" s="152"/>
      <c r="F547" s="152"/>
      <c r="G547" s="152"/>
      <c r="H547" s="152" t="e">
        <f t="shared" si="105"/>
        <v>#N/A</v>
      </c>
      <c r="I547" s="152"/>
      <c r="J547" s="152" t="e">
        <f t="shared" si="106"/>
        <v>#N/A</v>
      </c>
      <c r="K547" s="152"/>
      <c r="L547" s="152"/>
      <c r="M547" s="152"/>
      <c r="N547" s="152"/>
      <c r="O547" s="152"/>
      <c r="P547" s="152"/>
      <c r="Q547" s="152"/>
      <c r="R547" s="152"/>
      <c r="S547" s="152"/>
      <c r="T547" s="153" cm="1">
        <f t="array" ref="T547">MATCH(1,(TDU_Info!$C$5:$C$111=$T$6)*(TDU_Info!$B$5:$B$111&lt;=$B547),0)</f>
        <v>100</v>
      </c>
      <c r="U547" s="152">
        <f>100*(INDEX(TDU_Info!$E$5:$E$111,$T547)/T$11+INDEX(TDU_Info!$F$5:$F$111,$T547))</f>
        <v>3.6301000000000001</v>
      </c>
      <c r="V547" s="152">
        <v>13.611000000000001</v>
      </c>
      <c r="W547" s="152">
        <v>8.6489999999999991</v>
      </c>
      <c r="X547" s="152">
        <v>5.6989999999999998</v>
      </c>
      <c r="Y547" s="152">
        <v>5.9</v>
      </c>
      <c r="Z547" s="152">
        <v>13.661</v>
      </c>
      <c r="AA547" s="152">
        <v>8.1199999999999992</v>
      </c>
      <c r="AB547" s="152">
        <v>5.3780000000000001</v>
      </c>
      <c r="AC547" s="152">
        <v>5.7</v>
      </c>
      <c r="AD547" s="152">
        <v>13.656000000000001</v>
      </c>
      <c r="AE547" s="152">
        <v>8.6739999999999995</v>
      </c>
      <c r="AF547" s="152">
        <v>5.45</v>
      </c>
      <c r="AG547" s="152">
        <v>5.9</v>
      </c>
      <c r="AH547" s="152">
        <v>13.73</v>
      </c>
      <c r="AI547" s="152">
        <v>8.16</v>
      </c>
      <c r="AJ547" s="152">
        <v>5.3520000000000003</v>
      </c>
      <c r="AK547" s="152">
        <v>5.7</v>
      </c>
      <c r="AL547" s="152">
        <f t="shared" si="107"/>
        <v>3.7983403104720583</v>
      </c>
      <c r="AM547" s="152">
        <f t="shared" si="108"/>
        <v>3.5045241190261498</v>
      </c>
      <c r="AN547" s="152">
        <v>3.6257043314696231</v>
      </c>
      <c r="AO547" s="152">
        <v>3.501199312568573</v>
      </c>
      <c r="AP547" s="152">
        <f t="shared" si="115"/>
        <v>7.5698999999999987</v>
      </c>
      <c r="AQ547" s="152"/>
      <c r="AR547" s="152"/>
      <c r="AS547" s="153">
        <f t="shared" si="109"/>
        <v>166</v>
      </c>
      <c r="AT547" s="153">
        <f t="shared" si="110"/>
        <v>1</v>
      </c>
      <c r="AU547" s="153">
        <f t="shared" si="111"/>
        <v>0</v>
      </c>
      <c r="AV547" s="153">
        <f t="shared" si="112"/>
        <v>0</v>
      </c>
      <c r="BA547">
        <f t="shared" si="113"/>
        <v>15</v>
      </c>
    </row>
    <row r="548" spans="2:53" x14ac:dyDescent="0.25">
      <c r="B548" s="155">
        <f t="shared" si="116"/>
        <v>43267.999305555553</v>
      </c>
      <c r="C548" s="155">
        <f t="shared" si="114"/>
        <v>43267.999305555553</v>
      </c>
      <c r="D548" s="152">
        <f t="shared" si="104"/>
        <v>5.45</v>
      </c>
      <c r="E548" s="152"/>
      <c r="F548" s="152"/>
      <c r="G548" s="152"/>
      <c r="H548" s="152" t="e">
        <f t="shared" si="105"/>
        <v>#N/A</v>
      </c>
      <c r="I548" s="152"/>
      <c r="J548" s="152" t="e">
        <f t="shared" si="106"/>
        <v>#N/A</v>
      </c>
      <c r="K548" s="152"/>
      <c r="L548" s="152"/>
      <c r="M548" s="152"/>
      <c r="N548" s="152"/>
      <c r="O548" s="152"/>
      <c r="P548" s="152"/>
      <c r="Q548" s="152"/>
      <c r="R548" s="152"/>
      <c r="S548" s="152"/>
      <c r="T548" s="153" cm="1">
        <f t="array" ref="T548">MATCH(1,(TDU_Info!$C$5:$C$111=$T$6)*(TDU_Info!$B$5:$B$111&lt;=$B548),0)</f>
        <v>100</v>
      </c>
      <c r="U548" s="152">
        <f>100*(INDEX(TDU_Info!$E$5:$E$111,$T548)/T$11+INDEX(TDU_Info!$F$5:$F$111,$T548))</f>
        <v>3.6301000000000001</v>
      </c>
      <c r="V548" s="152">
        <v>13.611000000000001</v>
      </c>
      <c r="W548" s="152">
        <v>8.6489999999999991</v>
      </c>
      <c r="X548" s="152">
        <v>5.6989999999999998</v>
      </c>
      <c r="Y548" s="152">
        <v>5.9</v>
      </c>
      <c r="Z548" s="152">
        <v>13.661</v>
      </c>
      <c r="AA548" s="152">
        <v>8.1199999999999992</v>
      </c>
      <c r="AB548" s="152">
        <v>5.3780000000000001</v>
      </c>
      <c r="AC548" s="152">
        <v>5.7</v>
      </c>
      <c r="AD548" s="152">
        <v>13.656000000000001</v>
      </c>
      <c r="AE548" s="152">
        <v>8.6739999999999995</v>
      </c>
      <c r="AF548" s="152">
        <v>5.45</v>
      </c>
      <c r="AG548" s="152">
        <v>5.9</v>
      </c>
      <c r="AH548" s="152">
        <v>13.73</v>
      </c>
      <c r="AI548" s="152">
        <v>8.16</v>
      </c>
      <c r="AJ548" s="152">
        <v>5.3520000000000003</v>
      </c>
      <c r="AK548" s="152">
        <v>5.7</v>
      </c>
      <c r="AL548" s="152">
        <f t="shared" si="107"/>
        <v>3.7983403104720583</v>
      </c>
      <c r="AM548" s="152">
        <f t="shared" si="108"/>
        <v>3.5045241190261498</v>
      </c>
      <c r="AN548" s="152">
        <v>3.6233398450388359</v>
      </c>
      <c r="AO548" s="152">
        <v>3.4980295383876614</v>
      </c>
      <c r="AP548" s="152">
        <f t="shared" si="115"/>
        <v>7.5698999999999987</v>
      </c>
      <c r="AQ548" s="152"/>
      <c r="AR548" s="152"/>
      <c r="AS548" s="153">
        <f t="shared" si="109"/>
        <v>167</v>
      </c>
      <c r="AT548" s="153">
        <f t="shared" si="110"/>
        <v>0</v>
      </c>
      <c r="AU548" s="153">
        <f t="shared" si="111"/>
        <v>1</v>
      </c>
      <c r="AV548" s="153">
        <f t="shared" si="112"/>
        <v>0</v>
      </c>
      <c r="BA548">
        <f t="shared" si="113"/>
        <v>16</v>
      </c>
    </row>
    <row r="549" spans="2:53" x14ac:dyDescent="0.25">
      <c r="B549" s="155">
        <f t="shared" si="116"/>
        <v>43268.999305555553</v>
      </c>
      <c r="C549" s="155">
        <f t="shared" si="114"/>
        <v>43268.999305555553</v>
      </c>
      <c r="D549" s="152">
        <f t="shared" si="104"/>
        <v>5.45</v>
      </c>
      <c r="E549" s="152"/>
      <c r="F549" s="152"/>
      <c r="G549" s="152"/>
      <c r="H549" s="152" t="e">
        <f t="shared" si="105"/>
        <v>#N/A</v>
      </c>
      <c r="I549" s="152"/>
      <c r="J549" s="152" t="e">
        <f t="shared" si="106"/>
        <v>#N/A</v>
      </c>
      <c r="K549" s="152"/>
      <c r="L549" s="152"/>
      <c r="M549" s="152"/>
      <c r="N549" s="152"/>
      <c r="O549" s="152"/>
      <c r="P549" s="152"/>
      <c r="Q549" s="152"/>
      <c r="R549" s="152"/>
      <c r="S549" s="152"/>
      <c r="T549" s="153" cm="1">
        <f t="array" ref="T549">MATCH(1,(TDU_Info!$C$5:$C$111=$T$6)*(TDU_Info!$B$5:$B$111&lt;=$B549),0)</f>
        <v>100</v>
      </c>
      <c r="U549" s="152">
        <f>100*(INDEX(TDU_Info!$E$5:$E$111,$T549)/T$11+INDEX(TDU_Info!$F$5:$F$111,$T549))</f>
        <v>3.6301000000000001</v>
      </c>
      <c r="V549" s="152">
        <v>13.611000000000001</v>
      </c>
      <c r="W549" s="152">
        <v>8.6489999999999991</v>
      </c>
      <c r="X549" s="152">
        <v>5.6989999999999998</v>
      </c>
      <c r="Y549" s="152">
        <v>5.9</v>
      </c>
      <c r="Z549" s="152">
        <v>13.661</v>
      </c>
      <c r="AA549" s="152">
        <v>8.1199999999999992</v>
      </c>
      <c r="AB549" s="152">
        <v>5.3780000000000001</v>
      </c>
      <c r="AC549" s="152">
        <v>5.7</v>
      </c>
      <c r="AD549" s="152">
        <v>13.656000000000001</v>
      </c>
      <c r="AE549" s="152">
        <v>8.6739999999999995</v>
      </c>
      <c r="AF549" s="152">
        <v>5.45</v>
      </c>
      <c r="AG549" s="152">
        <v>5.9</v>
      </c>
      <c r="AH549" s="152">
        <v>13.73</v>
      </c>
      <c r="AI549" s="152">
        <v>8.16</v>
      </c>
      <c r="AJ549" s="152">
        <v>5.3520000000000003</v>
      </c>
      <c r="AK549" s="152">
        <v>5.7</v>
      </c>
      <c r="AL549" s="152">
        <f t="shared" si="107"/>
        <v>3.7983403104720583</v>
      </c>
      <c r="AM549" s="152">
        <f t="shared" si="108"/>
        <v>3.5045241190261498</v>
      </c>
      <c r="AN549" s="152">
        <v>3.6203605109935415</v>
      </c>
      <c r="AO549" s="152">
        <v>3.4954751278549607</v>
      </c>
      <c r="AP549" s="152">
        <f t="shared" si="115"/>
        <v>7.5698999999999987</v>
      </c>
      <c r="AQ549" s="152"/>
      <c r="AR549" s="152"/>
      <c r="AS549" s="153">
        <f t="shared" si="109"/>
        <v>168</v>
      </c>
      <c r="AT549" s="153">
        <f t="shared" si="110"/>
        <v>0</v>
      </c>
      <c r="AU549" s="153">
        <f t="shared" si="111"/>
        <v>1</v>
      </c>
      <c r="AV549" s="153">
        <f t="shared" si="112"/>
        <v>0</v>
      </c>
      <c r="BA549">
        <f t="shared" si="113"/>
        <v>17</v>
      </c>
    </row>
    <row r="550" spans="2:53" x14ac:dyDescent="0.25">
      <c r="B550" s="155">
        <f t="shared" si="116"/>
        <v>43269.999305555553</v>
      </c>
      <c r="C550" s="155">
        <f t="shared" si="114"/>
        <v>43269.999305555553</v>
      </c>
      <c r="D550" s="152">
        <f t="shared" si="104"/>
        <v>5.45</v>
      </c>
      <c r="E550" s="152"/>
      <c r="F550" s="152"/>
      <c r="G550" s="152"/>
      <c r="H550" s="152" t="e">
        <f t="shared" si="105"/>
        <v>#N/A</v>
      </c>
      <c r="I550" s="152"/>
      <c r="J550" s="152" t="e">
        <f t="shared" si="106"/>
        <v>#N/A</v>
      </c>
      <c r="K550" s="152"/>
      <c r="L550" s="152"/>
      <c r="M550" s="152"/>
      <c r="N550" s="152"/>
      <c r="O550" s="152"/>
      <c r="P550" s="152"/>
      <c r="Q550" s="152"/>
      <c r="R550" s="152"/>
      <c r="S550" s="152"/>
      <c r="T550" s="153" cm="1">
        <f t="array" ref="T550">MATCH(1,(TDU_Info!$C$5:$C$111=$T$6)*(TDU_Info!$B$5:$B$111&lt;=$B550),0)</f>
        <v>100</v>
      </c>
      <c r="U550" s="152">
        <f>100*(INDEX(TDU_Info!$E$5:$E$111,$T550)/T$11+INDEX(TDU_Info!$F$5:$F$111,$T550))</f>
        <v>3.6301000000000001</v>
      </c>
      <c r="V550" s="152">
        <v>13.603</v>
      </c>
      <c r="W550" s="152">
        <v>8.66</v>
      </c>
      <c r="X550" s="152">
        <v>5.6989999999999998</v>
      </c>
      <c r="Y550" s="152">
        <v>5.9</v>
      </c>
      <c r="Z550" s="152">
        <v>13.647</v>
      </c>
      <c r="AA550" s="152">
        <v>8.1379999999999999</v>
      </c>
      <c r="AB550" s="152">
        <v>5.3780000000000001</v>
      </c>
      <c r="AC550" s="152">
        <v>5.7</v>
      </c>
      <c r="AD550" s="152">
        <v>13.651</v>
      </c>
      <c r="AE550" s="152">
        <v>8.68</v>
      </c>
      <c r="AF550" s="152">
        <v>5.45</v>
      </c>
      <c r="AG550" s="152">
        <v>5.9</v>
      </c>
      <c r="AH550" s="152">
        <v>13.724</v>
      </c>
      <c r="AI550" s="152">
        <v>8.1690000000000005</v>
      </c>
      <c r="AJ550" s="152">
        <v>5.3520000000000003</v>
      </c>
      <c r="AK550" s="152">
        <v>5.7</v>
      </c>
      <c r="AL550" s="152">
        <f t="shared" si="107"/>
        <v>3.7983403104720583</v>
      </c>
      <c r="AM550" s="152">
        <f t="shared" si="108"/>
        <v>3.5045241190261498</v>
      </c>
      <c r="AN550" s="152">
        <v>3.6198118714096861</v>
      </c>
      <c r="AO550" s="152">
        <v>3.4953104395827128</v>
      </c>
      <c r="AP550" s="152">
        <f t="shared" si="115"/>
        <v>7.5698999999999987</v>
      </c>
      <c r="AQ550" s="152"/>
      <c r="AR550" s="152"/>
      <c r="AS550" s="153">
        <f t="shared" si="109"/>
        <v>169</v>
      </c>
      <c r="AT550" s="153">
        <f t="shared" si="110"/>
        <v>0</v>
      </c>
      <c r="AU550" s="153">
        <f t="shared" si="111"/>
        <v>1</v>
      </c>
      <c r="AV550" s="153">
        <f t="shared" si="112"/>
        <v>0</v>
      </c>
      <c r="BA550">
        <f t="shared" si="113"/>
        <v>18</v>
      </c>
    </row>
    <row r="551" spans="2:53" x14ac:dyDescent="0.25">
      <c r="B551" s="155">
        <f t="shared" si="116"/>
        <v>43270.999305555553</v>
      </c>
      <c r="C551" s="155">
        <f t="shared" si="114"/>
        <v>43270.999305555553</v>
      </c>
      <c r="D551" s="152">
        <f t="shared" si="104"/>
        <v>6.2779999999999996</v>
      </c>
      <c r="E551" s="152"/>
      <c r="F551" s="152"/>
      <c r="G551" s="152"/>
      <c r="H551" s="152" t="e">
        <f t="shared" si="105"/>
        <v>#N/A</v>
      </c>
      <c r="I551" s="152"/>
      <c r="J551" s="152" t="e">
        <f t="shared" si="106"/>
        <v>#N/A</v>
      </c>
      <c r="K551" s="152"/>
      <c r="L551" s="152"/>
      <c r="M551" s="152"/>
      <c r="N551" s="152"/>
      <c r="O551" s="152"/>
      <c r="P551" s="152"/>
      <c r="Q551" s="152"/>
      <c r="R551" s="152"/>
      <c r="S551" s="152"/>
      <c r="T551" s="153" cm="1">
        <f t="array" ref="T551">MATCH(1,(TDU_Info!$C$5:$C$111=$T$6)*(TDU_Info!$B$5:$B$111&lt;=$B551),0)</f>
        <v>100</v>
      </c>
      <c r="U551" s="152">
        <f>100*(INDEX(TDU_Info!$E$5:$E$111,$T551)/T$11+INDEX(TDU_Info!$F$5:$F$111,$T551))</f>
        <v>3.6301000000000001</v>
      </c>
      <c r="V551" s="152">
        <v>13.603</v>
      </c>
      <c r="W551" s="152">
        <v>9.1259999999999994</v>
      </c>
      <c r="X551" s="152">
        <v>6.49</v>
      </c>
      <c r="Y551" s="152">
        <v>5.9</v>
      </c>
      <c r="Z551" s="152">
        <v>13.647</v>
      </c>
      <c r="AA551" s="152">
        <v>8.1379999999999999</v>
      </c>
      <c r="AB551" s="152">
        <v>6.3</v>
      </c>
      <c r="AC551" s="152">
        <v>5.7</v>
      </c>
      <c r="AD551" s="152">
        <v>13.651</v>
      </c>
      <c r="AE551" s="152">
        <v>8.8800000000000008</v>
      </c>
      <c r="AF551" s="152">
        <v>6.2779999999999996</v>
      </c>
      <c r="AG551" s="152">
        <v>5.9</v>
      </c>
      <c r="AH551" s="152">
        <v>13.724</v>
      </c>
      <c r="AI551" s="152">
        <v>8.1690000000000005</v>
      </c>
      <c r="AJ551" s="152">
        <v>6.3</v>
      </c>
      <c r="AK551" s="152">
        <v>5.7</v>
      </c>
      <c r="AL551" s="152">
        <f t="shared" si="107"/>
        <v>3.7983403104720583</v>
      </c>
      <c r="AM551" s="152">
        <f t="shared" si="108"/>
        <v>3.5045241190261498</v>
      </c>
      <c r="AN551" s="152">
        <v>3.6176355880818809</v>
      </c>
      <c r="AO551" s="152">
        <v>3.4935528333547858</v>
      </c>
      <c r="AP551" s="152">
        <f t="shared" si="115"/>
        <v>7.5698999999999987</v>
      </c>
      <c r="AQ551" s="152"/>
      <c r="AR551" s="152"/>
      <c r="AS551" s="153">
        <f t="shared" si="109"/>
        <v>170</v>
      </c>
      <c r="AT551" s="153">
        <f t="shared" si="110"/>
        <v>0</v>
      </c>
      <c r="AU551" s="153">
        <f t="shared" si="111"/>
        <v>1</v>
      </c>
      <c r="AV551" s="153">
        <f t="shared" si="112"/>
        <v>0</v>
      </c>
      <c r="BA551">
        <f t="shared" si="113"/>
        <v>19</v>
      </c>
    </row>
    <row r="552" spans="2:53" x14ac:dyDescent="0.25">
      <c r="B552" s="155">
        <f t="shared" si="116"/>
        <v>43271.999305555553</v>
      </c>
      <c r="C552" s="155">
        <f t="shared" si="114"/>
        <v>43271.999305555553</v>
      </c>
      <c r="D552" s="152">
        <f t="shared" si="104"/>
        <v>5.45</v>
      </c>
      <c r="E552" s="152"/>
      <c r="F552" s="152"/>
      <c r="G552" s="152"/>
      <c r="H552" s="152" t="e">
        <f t="shared" si="105"/>
        <v>#N/A</v>
      </c>
      <c r="I552" s="152"/>
      <c r="J552" s="152" t="e">
        <f t="shared" si="106"/>
        <v>#N/A</v>
      </c>
      <c r="K552" s="152"/>
      <c r="L552" s="152"/>
      <c r="M552" s="152"/>
      <c r="N552" s="152"/>
      <c r="O552" s="152"/>
      <c r="P552" s="152"/>
      <c r="Q552" s="152"/>
      <c r="R552" s="152"/>
      <c r="S552" s="152"/>
      <c r="T552" s="153" cm="1">
        <f t="array" ref="T552">MATCH(1,(TDU_Info!$C$5:$C$111=$T$6)*(TDU_Info!$B$5:$B$111&lt;=$B552),0)</f>
        <v>100</v>
      </c>
      <c r="U552" s="152">
        <f>100*(INDEX(TDU_Info!$E$5:$E$111,$T552)/T$11+INDEX(TDU_Info!$F$5:$F$111,$T552))</f>
        <v>3.6301000000000001</v>
      </c>
      <c r="V552" s="152">
        <v>13.603</v>
      </c>
      <c r="W552" s="152">
        <v>9.1259999999999994</v>
      </c>
      <c r="X552" s="152">
        <v>5.6989999999999998</v>
      </c>
      <c r="Y552" s="152">
        <v>5.9</v>
      </c>
      <c r="Z552" s="152">
        <v>13.647</v>
      </c>
      <c r="AA552" s="152">
        <v>8.1379999999999999</v>
      </c>
      <c r="AB552" s="152">
        <v>5.6989999999999998</v>
      </c>
      <c r="AC552" s="152">
        <v>5.7</v>
      </c>
      <c r="AD552" s="152">
        <v>13.651</v>
      </c>
      <c r="AE552" s="152">
        <v>8.8800000000000008</v>
      </c>
      <c r="AF552" s="152">
        <v>5.45</v>
      </c>
      <c r="AG552" s="152">
        <v>5.9</v>
      </c>
      <c r="AH552" s="152">
        <v>13.724</v>
      </c>
      <c r="AI552" s="152">
        <v>8.1690000000000005</v>
      </c>
      <c r="AJ552" s="152">
        <v>5.45</v>
      </c>
      <c r="AK552" s="152">
        <v>5.7</v>
      </c>
      <c r="AL552" s="152">
        <f t="shared" si="107"/>
        <v>3.7983403104720583</v>
      </c>
      <c r="AM552" s="152">
        <f t="shared" si="108"/>
        <v>3.5045241190261498</v>
      </c>
      <c r="AN552" s="152">
        <v>3.6228661243265425</v>
      </c>
      <c r="AO552" s="152">
        <v>3.4974466201322931</v>
      </c>
      <c r="AP552" s="152">
        <f t="shared" si="115"/>
        <v>7.5698999999999987</v>
      </c>
      <c r="AQ552" s="152"/>
      <c r="AR552" s="152"/>
      <c r="AS552" s="153">
        <f t="shared" si="109"/>
        <v>171</v>
      </c>
      <c r="AT552" s="153">
        <f t="shared" si="110"/>
        <v>0</v>
      </c>
      <c r="AU552" s="153">
        <f t="shared" si="111"/>
        <v>1</v>
      </c>
      <c r="AV552" s="153">
        <f t="shared" si="112"/>
        <v>0</v>
      </c>
      <c r="BA552">
        <f t="shared" si="113"/>
        <v>20</v>
      </c>
    </row>
    <row r="553" spans="2:53" x14ac:dyDescent="0.25">
      <c r="B553" s="155">
        <f t="shared" si="116"/>
        <v>43272.999305555553</v>
      </c>
      <c r="C553" s="155">
        <f t="shared" si="114"/>
        <v>43272.999305555553</v>
      </c>
      <c r="D553" s="152">
        <f t="shared" si="104"/>
        <v>5.45</v>
      </c>
      <c r="E553" s="152"/>
      <c r="F553" s="152"/>
      <c r="G553" s="152"/>
      <c r="H553" s="152" t="e">
        <f t="shared" si="105"/>
        <v>#N/A</v>
      </c>
      <c r="I553" s="152"/>
      <c r="J553" s="152" t="e">
        <f t="shared" si="106"/>
        <v>#N/A</v>
      </c>
      <c r="K553" s="152"/>
      <c r="L553" s="152"/>
      <c r="M553" s="152"/>
      <c r="N553" s="152"/>
      <c r="O553" s="152"/>
      <c r="P553" s="152"/>
      <c r="Q553" s="152"/>
      <c r="R553" s="152"/>
      <c r="S553" s="152"/>
      <c r="T553" s="153" cm="1">
        <f t="array" ref="T553">MATCH(1,(TDU_Info!$C$5:$C$111=$T$6)*(TDU_Info!$B$5:$B$111&lt;=$B553),0)</f>
        <v>100</v>
      </c>
      <c r="U553" s="152">
        <f>100*(INDEX(TDU_Info!$E$5:$E$111,$T553)/T$11+INDEX(TDU_Info!$F$5:$F$111,$T553))</f>
        <v>3.6301000000000001</v>
      </c>
      <c r="V553" s="152">
        <v>13.603</v>
      </c>
      <c r="W553" s="152">
        <v>8.36</v>
      </c>
      <c r="X553" s="152">
        <v>5.6989999999999998</v>
      </c>
      <c r="Y553" s="152">
        <v>5.9</v>
      </c>
      <c r="Z553" s="152">
        <v>13.647</v>
      </c>
      <c r="AA553" s="152">
        <v>8.1379999999999999</v>
      </c>
      <c r="AB553" s="152">
        <v>5.6989999999999998</v>
      </c>
      <c r="AC553" s="152">
        <v>5.7</v>
      </c>
      <c r="AD553" s="152">
        <v>13.651</v>
      </c>
      <c r="AE553" s="152">
        <v>8.3800000000000008</v>
      </c>
      <c r="AF553" s="152">
        <v>5.45</v>
      </c>
      <c r="AG553" s="152">
        <v>5.9</v>
      </c>
      <c r="AH553" s="152">
        <v>13.724</v>
      </c>
      <c r="AI553" s="152">
        <v>8.1690000000000005</v>
      </c>
      <c r="AJ553" s="152">
        <v>5.45</v>
      </c>
      <c r="AK553" s="152">
        <v>5.7</v>
      </c>
      <c r="AL553" s="152">
        <f t="shared" si="107"/>
        <v>3.7983403104720583</v>
      </c>
      <c r="AM553" s="152">
        <f t="shared" si="108"/>
        <v>3.5045241190261498</v>
      </c>
      <c r="AN553" s="152">
        <v>3.6178900064907475</v>
      </c>
      <c r="AO553" s="152">
        <v>3.4926913532556525</v>
      </c>
      <c r="AP553" s="152">
        <f t="shared" si="115"/>
        <v>7.5698999999999987</v>
      </c>
      <c r="AQ553" s="152"/>
      <c r="AR553" s="152"/>
      <c r="AS553" s="153">
        <f t="shared" si="109"/>
        <v>172</v>
      </c>
      <c r="AT553" s="153">
        <f t="shared" si="110"/>
        <v>0</v>
      </c>
      <c r="AU553" s="153">
        <f t="shared" si="111"/>
        <v>1</v>
      </c>
      <c r="AV553" s="153">
        <f t="shared" si="112"/>
        <v>0</v>
      </c>
      <c r="BA553">
        <f t="shared" si="113"/>
        <v>21</v>
      </c>
    </row>
    <row r="554" spans="2:53" x14ac:dyDescent="0.25">
      <c r="B554" s="155">
        <f t="shared" si="116"/>
        <v>43273.999305555553</v>
      </c>
      <c r="C554" s="155">
        <f t="shared" si="114"/>
        <v>43273.999305555553</v>
      </c>
      <c r="D554" s="152">
        <f t="shared" si="104"/>
        <v>5.45</v>
      </c>
      <c r="E554" s="152"/>
      <c r="F554" s="152"/>
      <c r="G554" s="152"/>
      <c r="H554" s="152" t="e">
        <f t="shared" si="105"/>
        <v>#N/A</v>
      </c>
      <c r="I554" s="152"/>
      <c r="J554" s="152" t="e">
        <f t="shared" si="106"/>
        <v>#N/A</v>
      </c>
      <c r="K554" s="152"/>
      <c r="L554" s="152"/>
      <c r="M554" s="152"/>
      <c r="N554" s="152"/>
      <c r="O554" s="152"/>
      <c r="P554" s="152"/>
      <c r="Q554" s="152"/>
      <c r="R554" s="152"/>
      <c r="S554" s="152"/>
      <c r="T554" s="153" cm="1">
        <f t="array" ref="T554">MATCH(1,(TDU_Info!$C$5:$C$111=$T$6)*(TDU_Info!$B$5:$B$111&lt;=$B554),0)</f>
        <v>100</v>
      </c>
      <c r="U554" s="152">
        <f>100*(INDEX(TDU_Info!$E$5:$E$111,$T554)/T$11+INDEX(TDU_Info!$F$5:$F$111,$T554))</f>
        <v>3.6301000000000001</v>
      </c>
      <c r="V554" s="152">
        <v>8.8030000000000008</v>
      </c>
      <c r="W554" s="152">
        <v>6.9260000000000002</v>
      </c>
      <c r="X554" s="152">
        <v>5.6989999999999998</v>
      </c>
      <c r="Y554" s="152">
        <v>5.9</v>
      </c>
      <c r="Z554" s="152">
        <v>8.7469999999999999</v>
      </c>
      <c r="AA554" s="152">
        <v>6.9029999999999996</v>
      </c>
      <c r="AB554" s="152">
        <v>5.6989999999999998</v>
      </c>
      <c r="AC554" s="152">
        <v>5.7</v>
      </c>
      <c r="AD554" s="152">
        <v>8.8510000000000009</v>
      </c>
      <c r="AE554" s="152">
        <v>6.68</v>
      </c>
      <c r="AF554" s="152">
        <v>5.45</v>
      </c>
      <c r="AG554" s="152">
        <v>5.8380000000000001</v>
      </c>
      <c r="AH554" s="152">
        <v>8.8239999999999998</v>
      </c>
      <c r="AI554" s="152">
        <v>6.6689999999999996</v>
      </c>
      <c r="AJ554" s="152">
        <v>5.45</v>
      </c>
      <c r="AK554" s="152">
        <v>5.7</v>
      </c>
      <c r="AL554" s="152">
        <f t="shared" si="107"/>
        <v>3.7983403104720583</v>
      </c>
      <c r="AM554" s="152">
        <f t="shared" si="108"/>
        <v>3.5045241190261498</v>
      </c>
      <c r="AN554" s="152">
        <v>3.6143252000323618</v>
      </c>
      <c r="AO554" s="152">
        <v>3.488758230881543</v>
      </c>
      <c r="AP554" s="152">
        <f t="shared" si="115"/>
        <v>7.5698999999999987</v>
      </c>
      <c r="AQ554" s="152"/>
      <c r="AR554" s="152"/>
      <c r="AS554" s="153">
        <f t="shared" si="109"/>
        <v>173</v>
      </c>
      <c r="AT554" s="153">
        <f t="shared" si="110"/>
        <v>0</v>
      </c>
      <c r="AU554" s="153">
        <f t="shared" si="111"/>
        <v>1</v>
      </c>
      <c r="AV554" s="153">
        <f t="shared" si="112"/>
        <v>0</v>
      </c>
      <c r="BA554">
        <f t="shared" si="113"/>
        <v>22</v>
      </c>
    </row>
    <row r="555" spans="2:53" x14ac:dyDescent="0.25">
      <c r="B555" s="155">
        <f t="shared" si="116"/>
        <v>43274.999305555553</v>
      </c>
      <c r="C555" s="155">
        <f t="shared" si="114"/>
        <v>43274.999305555553</v>
      </c>
      <c r="D555" s="152">
        <f t="shared" si="104"/>
        <v>5.45</v>
      </c>
      <c r="E555" s="152"/>
      <c r="F555" s="152"/>
      <c r="G555" s="152"/>
      <c r="H555" s="152" t="e">
        <f t="shared" si="105"/>
        <v>#N/A</v>
      </c>
      <c r="I555" s="152"/>
      <c r="J555" s="152" t="e">
        <f t="shared" si="106"/>
        <v>#N/A</v>
      </c>
      <c r="K555" s="152"/>
      <c r="L555" s="152"/>
      <c r="M555" s="152"/>
      <c r="N555" s="152"/>
      <c r="O555" s="152"/>
      <c r="P555" s="152"/>
      <c r="Q555" s="152"/>
      <c r="R555" s="152"/>
      <c r="S555" s="152"/>
      <c r="T555" s="153" cm="1">
        <f t="array" ref="T555">MATCH(1,(TDU_Info!$C$5:$C$111=$T$6)*(TDU_Info!$B$5:$B$111&lt;=$B555),0)</f>
        <v>100</v>
      </c>
      <c r="U555" s="152">
        <f>100*(INDEX(TDU_Info!$E$5:$E$111,$T555)/T$11+INDEX(TDU_Info!$F$5:$F$111,$T555))</f>
        <v>3.6301000000000001</v>
      </c>
      <c r="V555" s="152">
        <v>8.8030000000000008</v>
      </c>
      <c r="W555" s="152">
        <v>6.9260000000000002</v>
      </c>
      <c r="X555" s="152">
        <v>5.6989999999999998</v>
      </c>
      <c r="Y555" s="152">
        <v>5.9</v>
      </c>
      <c r="Z555" s="152">
        <v>8.7469999999999999</v>
      </c>
      <c r="AA555" s="152">
        <v>6.9029999999999996</v>
      </c>
      <c r="AB555" s="152">
        <v>5.6989999999999998</v>
      </c>
      <c r="AC555" s="152">
        <v>5.7</v>
      </c>
      <c r="AD555" s="152">
        <v>8.8510000000000009</v>
      </c>
      <c r="AE555" s="152">
        <v>6.68</v>
      </c>
      <c r="AF555" s="152">
        <v>5.45</v>
      </c>
      <c r="AG555" s="152">
        <v>5.8380000000000001</v>
      </c>
      <c r="AH555" s="152">
        <v>8.8239999999999998</v>
      </c>
      <c r="AI555" s="152">
        <v>6.6689999999999996</v>
      </c>
      <c r="AJ555" s="152">
        <v>5.45</v>
      </c>
      <c r="AK555" s="152">
        <v>5.7</v>
      </c>
      <c r="AL555" s="152">
        <f t="shared" si="107"/>
        <v>3.7983403104720583</v>
      </c>
      <c r="AM555" s="152">
        <f t="shared" si="108"/>
        <v>3.5045241190261498</v>
      </c>
      <c r="AN555" s="152">
        <v>3.6127845366787064</v>
      </c>
      <c r="AO555" s="152">
        <v>3.4862045628317122</v>
      </c>
      <c r="AP555" s="152">
        <f t="shared" si="115"/>
        <v>7.5698999999999987</v>
      </c>
      <c r="AQ555" s="152"/>
      <c r="AR555" s="152"/>
      <c r="AS555" s="153">
        <f t="shared" si="109"/>
        <v>174</v>
      </c>
      <c r="AT555" s="153">
        <f t="shared" si="110"/>
        <v>0</v>
      </c>
      <c r="AU555" s="153">
        <f t="shared" si="111"/>
        <v>1</v>
      </c>
      <c r="AV555" s="153">
        <f t="shared" si="112"/>
        <v>0</v>
      </c>
      <c r="BA555">
        <f t="shared" si="113"/>
        <v>23</v>
      </c>
    </row>
    <row r="556" spans="2:53" x14ac:dyDescent="0.25">
      <c r="B556" s="155">
        <f t="shared" si="116"/>
        <v>43275.999305555553</v>
      </c>
      <c r="C556" s="155">
        <f t="shared" si="114"/>
        <v>43275.999305555553</v>
      </c>
      <c r="D556" s="152">
        <f t="shared" si="104"/>
        <v>5.45</v>
      </c>
      <c r="E556" s="152"/>
      <c r="F556" s="152"/>
      <c r="G556" s="152"/>
      <c r="H556" s="152" t="e">
        <f t="shared" si="105"/>
        <v>#N/A</v>
      </c>
      <c r="I556" s="152"/>
      <c r="J556" s="152" t="e">
        <f t="shared" si="106"/>
        <v>#N/A</v>
      </c>
      <c r="K556" s="152"/>
      <c r="L556" s="152"/>
      <c r="M556" s="152"/>
      <c r="N556" s="152"/>
      <c r="O556" s="152"/>
      <c r="P556" s="152"/>
      <c r="Q556" s="152"/>
      <c r="R556" s="152"/>
      <c r="S556" s="152"/>
      <c r="T556" s="153" cm="1">
        <f t="array" ref="T556">MATCH(1,(TDU_Info!$C$5:$C$111=$T$6)*(TDU_Info!$B$5:$B$111&lt;=$B556),0)</f>
        <v>100</v>
      </c>
      <c r="U556" s="152">
        <f>100*(INDEX(TDU_Info!$E$5:$E$111,$T556)/T$11+INDEX(TDU_Info!$F$5:$F$111,$T556))</f>
        <v>3.6301000000000001</v>
      </c>
      <c r="V556" s="152">
        <v>8.8030000000000008</v>
      </c>
      <c r="W556" s="152">
        <v>6.9260000000000002</v>
      </c>
      <c r="X556" s="152">
        <v>5.6989999999999998</v>
      </c>
      <c r="Y556" s="152">
        <v>5.9</v>
      </c>
      <c r="Z556" s="152">
        <v>8.7469999999999999</v>
      </c>
      <c r="AA556" s="152">
        <v>6.9029999999999996</v>
      </c>
      <c r="AB556" s="152">
        <v>5.6989999999999998</v>
      </c>
      <c r="AC556" s="152">
        <v>5.7</v>
      </c>
      <c r="AD556" s="152">
        <v>8.8510000000000009</v>
      </c>
      <c r="AE556" s="152">
        <v>6.68</v>
      </c>
      <c r="AF556" s="152">
        <v>5.45</v>
      </c>
      <c r="AG556" s="152">
        <v>5.8380000000000001</v>
      </c>
      <c r="AH556" s="152">
        <v>8.8239999999999998</v>
      </c>
      <c r="AI556" s="152">
        <v>6.6689999999999996</v>
      </c>
      <c r="AJ556" s="152">
        <v>5.45</v>
      </c>
      <c r="AK556" s="152">
        <v>5.7</v>
      </c>
      <c r="AL556" s="152">
        <f t="shared" si="107"/>
        <v>3.7983403104720583</v>
      </c>
      <c r="AM556" s="152">
        <f t="shared" si="108"/>
        <v>3.5045241190261498</v>
      </c>
      <c r="AN556" s="152">
        <v>3.6542674478533281</v>
      </c>
      <c r="AO556" s="152">
        <v>3.519473003978852</v>
      </c>
      <c r="AP556" s="152">
        <f t="shared" si="115"/>
        <v>7.5698999999999987</v>
      </c>
      <c r="AQ556" s="152"/>
      <c r="AR556" s="152"/>
      <c r="AS556" s="153">
        <f t="shared" si="109"/>
        <v>175</v>
      </c>
      <c r="AT556" s="153">
        <f t="shared" si="110"/>
        <v>0</v>
      </c>
      <c r="AU556" s="153">
        <f t="shared" si="111"/>
        <v>1</v>
      </c>
      <c r="AV556" s="153">
        <f t="shared" si="112"/>
        <v>0</v>
      </c>
      <c r="BA556">
        <f t="shared" si="113"/>
        <v>24</v>
      </c>
    </row>
    <row r="557" spans="2:53" x14ac:dyDescent="0.25">
      <c r="B557" s="155">
        <f t="shared" si="116"/>
        <v>43276.999305555553</v>
      </c>
      <c r="C557" s="155">
        <f t="shared" si="114"/>
        <v>43276.999305555553</v>
      </c>
      <c r="D557" s="152">
        <f t="shared" si="104"/>
        <v>5.45</v>
      </c>
      <c r="E557" s="152"/>
      <c r="F557" s="152"/>
      <c r="G557" s="152"/>
      <c r="H557" s="152" t="e">
        <f t="shared" si="105"/>
        <v>#N/A</v>
      </c>
      <c r="I557" s="152"/>
      <c r="J557" s="152" t="e">
        <f t="shared" si="106"/>
        <v>#N/A</v>
      </c>
      <c r="K557" s="152"/>
      <c r="L557" s="152"/>
      <c r="M557" s="152"/>
      <c r="N557" s="152"/>
      <c r="O557" s="152"/>
      <c r="P557" s="152"/>
      <c r="Q557" s="152"/>
      <c r="R557" s="152"/>
      <c r="S557" s="152"/>
      <c r="T557" s="153" cm="1">
        <f t="array" ref="T557">MATCH(1,(TDU_Info!$C$5:$C$111=$T$6)*(TDU_Info!$B$5:$B$111&lt;=$B557),0)</f>
        <v>100</v>
      </c>
      <c r="U557" s="152">
        <f>100*(INDEX(TDU_Info!$E$5:$E$111,$T557)/T$11+INDEX(TDU_Info!$F$5:$F$111,$T557))</f>
        <v>3.6301000000000001</v>
      </c>
      <c r="V557" s="152">
        <v>8.8030000000000008</v>
      </c>
      <c r="W557" s="152">
        <v>6.9260000000000002</v>
      </c>
      <c r="X557" s="152">
        <v>5.6989999999999998</v>
      </c>
      <c r="Y557" s="152">
        <v>5.4989999999999997</v>
      </c>
      <c r="Z557" s="152">
        <v>8.7469999999999999</v>
      </c>
      <c r="AA557" s="152">
        <v>6.9029999999999996</v>
      </c>
      <c r="AB557" s="152">
        <v>5.6989999999999998</v>
      </c>
      <c r="AC557" s="152">
        <v>5.4989999999999997</v>
      </c>
      <c r="AD557" s="152">
        <v>8.8510000000000009</v>
      </c>
      <c r="AE557" s="152">
        <v>6.68</v>
      </c>
      <c r="AF557" s="152">
        <v>5.45</v>
      </c>
      <c r="AG557" s="152">
        <v>5.25</v>
      </c>
      <c r="AH557" s="152">
        <v>8.8239999999999998</v>
      </c>
      <c r="AI557" s="152">
        <v>6.6689999999999996</v>
      </c>
      <c r="AJ557" s="152">
        <v>5.45</v>
      </c>
      <c r="AK557" s="152">
        <v>5.25</v>
      </c>
      <c r="AL557" s="152">
        <f t="shared" si="107"/>
        <v>3.7983403104720583</v>
      </c>
      <c r="AM557" s="152">
        <f t="shared" si="108"/>
        <v>3.5045241190261498</v>
      </c>
      <c r="AN557" s="152">
        <v>3.6527880373198021</v>
      </c>
      <c r="AO557" s="152">
        <v>3.5189787462037785</v>
      </c>
      <c r="AP557" s="152">
        <f t="shared" si="115"/>
        <v>7.5698999999999987</v>
      </c>
      <c r="AQ557" s="152"/>
      <c r="AR557" s="152"/>
      <c r="AS557" s="153">
        <f t="shared" si="109"/>
        <v>176</v>
      </c>
      <c r="AT557" s="153">
        <f t="shared" si="110"/>
        <v>0</v>
      </c>
      <c r="AU557" s="153">
        <f t="shared" si="111"/>
        <v>1</v>
      </c>
      <c r="AV557" s="153">
        <f t="shared" si="112"/>
        <v>0</v>
      </c>
      <c r="BA557">
        <f t="shared" si="113"/>
        <v>25</v>
      </c>
    </row>
    <row r="558" spans="2:53" x14ac:dyDescent="0.25">
      <c r="B558" s="155">
        <f t="shared" si="116"/>
        <v>43277.999305555553</v>
      </c>
      <c r="C558" s="155">
        <f t="shared" si="114"/>
        <v>43277.999305555553</v>
      </c>
      <c r="D558" s="152">
        <f t="shared" si="104"/>
        <v>5.45</v>
      </c>
      <c r="E558" s="152"/>
      <c r="F558" s="152"/>
      <c r="G558" s="152"/>
      <c r="H558" s="152" t="e">
        <f t="shared" si="105"/>
        <v>#N/A</v>
      </c>
      <c r="I558" s="152"/>
      <c r="J558" s="152" t="e">
        <f t="shared" si="106"/>
        <v>#N/A</v>
      </c>
      <c r="K558" s="152"/>
      <c r="L558" s="152"/>
      <c r="M558" s="152"/>
      <c r="N558" s="152"/>
      <c r="O558" s="152"/>
      <c r="P558" s="152"/>
      <c r="Q558" s="152"/>
      <c r="R558" s="152"/>
      <c r="S558" s="152"/>
      <c r="T558" s="153" cm="1">
        <f t="array" ref="T558">MATCH(1,(TDU_Info!$C$5:$C$111=$T$6)*(TDU_Info!$B$5:$B$111&lt;=$B558),0)</f>
        <v>100</v>
      </c>
      <c r="U558" s="152">
        <f>100*(INDEX(TDU_Info!$E$5:$E$111,$T558)/T$11+INDEX(TDU_Info!$F$5:$F$111,$T558))</f>
        <v>3.6301000000000001</v>
      </c>
      <c r="V558" s="152">
        <v>8.8030000000000008</v>
      </c>
      <c r="W558" s="152">
        <v>6.9260000000000002</v>
      </c>
      <c r="X558" s="152">
        <v>5.6989999999999998</v>
      </c>
      <c r="Y558" s="152">
        <v>5.4989999999999997</v>
      </c>
      <c r="Z558" s="152">
        <v>8.7469999999999999</v>
      </c>
      <c r="AA558" s="152">
        <v>6.9029999999999996</v>
      </c>
      <c r="AB558" s="152">
        <v>5.6989999999999998</v>
      </c>
      <c r="AC558" s="152">
        <v>5.4989999999999997</v>
      </c>
      <c r="AD558" s="152">
        <v>8.8510000000000009</v>
      </c>
      <c r="AE558" s="152">
        <v>6.68</v>
      </c>
      <c r="AF558" s="152">
        <v>5.45</v>
      </c>
      <c r="AG558" s="152">
        <v>5.25</v>
      </c>
      <c r="AH558" s="152">
        <v>8.8239999999999998</v>
      </c>
      <c r="AI558" s="152">
        <v>6.6689999999999996</v>
      </c>
      <c r="AJ558" s="152">
        <v>5.45</v>
      </c>
      <c r="AK558" s="152">
        <v>5.25</v>
      </c>
      <c r="AL558" s="152">
        <f t="shared" si="107"/>
        <v>3.7983403104720583</v>
      </c>
      <c r="AM558" s="152">
        <f t="shared" si="108"/>
        <v>3.5045241190261498</v>
      </c>
      <c r="AN558" s="152">
        <v>3.6503911316003825</v>
      </c>
      <c r="AO558" s="152">
        <v>3.516246571448975</v>
      </c>
      <c r="AP558" s="152">
        <f t="shared" si="115"/>
        <v>7.5698999999999987</v>
      </c>
      <c r="AQ558" s="152"/>
      <c r="AR558" s="152"/>
      <c r="AS558" s="153">
        <f t="shared" si="109"/>
        <v>177</v>
      </c>
      <c r="AT558" s="153">
        <f t="shared" si="110"/>
        <v>0</v>
      </c>
      <c r="AU558" s="153">
        <f t="shared" si="111"/>
        <v>1</v>
      </c>
      <c r="AV558" s="153">
        <f t="shared" si="112"/>
        <v>0</v>
      </c>
      <c r="BA558">
        <f t="shared" si="113"/>
        <v>26</v>
      </c>
    </row>
    <row r="559" spans="2:53" x14ac:dyDescent="0.25">
      <c r="B559" s="155">
        <f t="shared" si="116"/>
        <v>43278.999305555553</v>
      </c>
      <c r="C559" s="155">
        <f t="shared" si="114"/>
        <v>43278.999305555553</v>
      </c>
      <c r="D559" s="152">
        <f t="shared" si="104"/>
        <v>5.45</v>
      </c>
      <c r="E559" s="152"/>
      <c r="F559" s="152"/>
      <c r="G559" s="152"/>
      <c r="H559" s="152" t="e">
        <f t="shared" si="105"/>
        <v>#N/A</v>
      </c>
      <c r="I559" s="152"/>
      <c r="J559" s="152" t="e">
        <f t="shared" si="106"/>
        <v>#N/A</v>
      </c>
      <c r="K559" s="152"/>
      <c r="L559" s="152"/>
      <c r="M559" s="152"/>
      <c r="N559" s="152"/>
      <c r="O559" s="152"/>
      <c r="P559" s="152"/>
      <c r="Q559" s="152"/>
      <c r="R559" s="152"/>
      <c r="S559" s="152"/>
      <c r="T559" s="153" cm="1">
        <f t="array" ref="T559">MATCH(1,(TDU_Info!$C$5:$C$111=$T$6)*(TDU_Info!$B$5:$B$111&lt;=$B559),0)</f>
        <v>100</v>
      </c>
      <c r="U559" s="152">
        <f>100*(INDEX(TDU_Info!$E$5:$E$111,$T559)/T$11+INDEX(TDU_Info!$F$5:$F$111,$T559))</f>
        <v>3.6301000000000001</v>
      </c>
      <c r="V559" s="152">
        <v>8.8030000000000008</v>
      </c>
      <c r="W559" s="152">
        <v>6.9260000000000002</v>
      </c>
      <c r="X559" s="152">
        <v>5.6989999999999998</v>
      </c>
      <c r="Y559" s="152">
        <v>5.4989999999999997</v>
      </c>
      <c r="Z559" s="152">
        <v>8.7469999999999999</v>
      </c>
      <c r="AA559" s="152">
        <v>6.9029999999999996</v>
      </c>
      <c r="AB559" s="152">
        <v>5.6989999999999998</v>
      </c>
      <c r="AC559" s="152">
        <v>5.4989999999999997</v>
      </c>
      <c r="AD559" s="152">
        <v>8.8510000000000009</v>
      </c>
      <c r="AE559" s="152">
        <v>6.68</v>
      </c>
      <c r="AF559" s="152">
        <v>5.45</v>
      </c>
      <c r="AG559" s="152">
        <v>5.25</v>
      </c>
      <c r="AH559" s="152">
        <v>8.8239999999999998</v>
      </c>
      <c r="AI559" s="152">
        <v>6.6689999999999996</v>
      </c>
      <c r="AJ559" s="152">
        <v>5.45</v>
      </c>
      <c r="AK559" s="152">
        <v>5.25</v>
      </c>
      <c r="AL559" s="152">
        <f t="shared" si="107"/>
        <v>3.7983403104720583</v>
      </c>
      <c r="AM559" s="152">
        <f t="shared" si="108"/>
        <v>3.5045241190261498</v>
      </c>
      <c r="AN559" s="152">
        <v>3.6480202530130983</v>
      </c>
      <c r="AO559" s="152">
        <v>3.5137593032260348</v>
      </c>
      <c r="AP559" s="152">
        <f t="shared" si="115"/>
        <v>7.5698999999999987</v>
      </c>
      <c r="AQ559" s="152"/>
      <c r="AR559" s="152"/>
      <c r="AS559" s="153">
        <f t="shared" si="109"/>
        <v>178</v>
      </c>
      <c r="AT559" s="153">
        <f t="shared" si="110"/>
        <v>0</v>
      </c>
      <c r="AU559" s="153">
        <f t="shared" si="111"/>
        <v>1</v>
      </c>
      <c r="AV559" s="153">
        <f t="shared" si="112"/>
        <v>0</v>
      </c>
      <c r="BA559">
        <f t="shared" si="113"/>
        <v>27</v>
      </c>
    </row>
    <row r="560" spans="2:53" x14ac:dyDescent="0.25">
      <c r="B560" s="155">
        <f t="shared" si="116"/>
        <v>43279.999305555553</v>
      </c>
      <c r="C560" s="155">
        <f t="shared" si="114"/>
        <v>43279.999305555553</v>
      </c>
      <c r="D560" s="152">
        <f t="shared" si="104"/>
        <v>5.45</v>
      </c>
      <c r="E560" s="152"/>
      <c r="F560" s="152"/>
      <c r="G560" s="152"/>
      <c r="H560" s="152" t="e">
        <f t="shared" si="105"/>
        <v>#N/A</v>
      </c>
      <c r="I560" s="152"/>
      <c r="J560" s="152" t="e">
        <f t="shared" si="106"/>
        <v>#N/A</v>
      </c>
      <c r="K560" s="152"/>
      <c r="L560" s="152"/>
      <c r="M560" s="152"/>
      <c r="N560" s="152"/>
      <c r="O560" s="152"/>
      <c r="P560" s="152"/>
      <c r="Q560" s="152"/>
      <c r="R560" s="152"/>
      <c r="S560" s="152"/>
      <c r="T560" s="153" cm="1">
        <f t="array" ref="T560">MATCH(1,(TDU_Info!$C$5:$C$111=$T$6)*(TDU_Info!$B$5:$B$111&lt;=$B560),0)</f>
        <v>100</v>
      </c>
      <c r="U560" s="152">
        <f>100*(INDEX(TDU_Info!$E$5:$E$111,$T560)/T$11+INDEX(TDU_Info!$F$5:$F$111,$T560))</f>
        <v>3.6301000000000001</v>
      </c>
      <c r="V560" s="152">
        <v>8.8030000000000008</v>
      </c>
      <c r="W560" s="152">
        <v>6.9260000000000002</v>
      </c>
      <c r="X560" s="152">
        <v>5.6989999999999998</v>
      </c>
      <c r="Y560" s="152">
        <v>5.4989999999999997</v>
      </c>
      <c r="Z560" s="152">
        <v>8.7469999999999999</v>
      </c>
      <c r="AA560" s="152">
        <v>6.9029999999999996</v>
      </c>
      <c r="AB560" s="152">
        <v>5.6989999999999998</v>
      </c>
      <c r="AC560" s="152">
        <v>5.4989999999999997</v>
      </c>
      <c r="AD560" s="152">
        <v>8.8510000000000009</v>
      </c>
      <c r="AE560" s="152">
        <v>6.68</v>
      </c>
      <c r="AF560" s="152">
        <v>5.45</v>
      </c>
      <c r="AG560" s="152">
        <v>5.25</v>
      </c>
      <c r="AH560" s="152">
        <v>8.8239999999999998</v>
      </c>
      <c r="AI560" s="152">
        <v>6.6689999999999996</v>
      </c>
      <c r="AJ560" s="152">
        <v>5.45</v>
      </c>
      <c r="AK560" s="152">
        <v>5.25</v>
      </c>
      <c r="AL560" s="152">
        <f t="shared" si="107"/>
        <v>3.7983403104720583</v>
      </c>
      <c r="AM560" s="152">
        <f t="shared" si="108"/>
        <v>3.5045241190261498</v>
      </c>
      <c r="AN560" s="152">
        <v>3.6462123383459506</v>
      </c>
      <c r="AO560" s="152">
        <v>3.5118768238548146</v>
      </c>
      <c r="AP560" s="152">
        <f t="shared" si="115"/>
        <v>7.5698999999999987</v>
      </c>
      <c r="AQ560" s="152"/>
      <c r="AR560" s="152"/>
      <c r="AS560" s="153">
        <f t="shared" si="109"/>
        <v>179</v>
      </c>
      <c r="AT560" s="153">
        <f t="shared" si="110"/>
        <v>0</v>
      </c>
      <c r="AU560" s="153">
        <f t="shared" si="111"/>
        <v>1</v>
      </c>
      <c r="AV560" s="153">
        <f t="shared" si="112"/>
        <v>0</v>
      </c>
      <c r="BA560">
        <f t="shared" si="113"/>
        <v>28</v>
      </c>
    </row>
    <row r="561" spans="2:53" x14ac:dyDescent="0.25">
      <c r="B561" s="155">
        <f t="shared" si="116"/>
        <v>43280.999305555553</v>
      </c>
      <c r="C561" s="155">
        <f t="shared" si="114"/>
        <v>43280.999305555553</v>
      </c>
      <c r="D561" s="152">
        <f t="shared" si="104"/>
        <v>5.45</v>
      </c>
      <c r="E561" s="152"/>
      <c r="F561" s="152"/>
      <c r="G561" s="152"/>
      <c r="H561" s="152" t="e">
        <f t="shared" si="105"/>
        <v>#N/A</v>
      </c>
      <c r="I561" s="152"/>
      <c r="J561" s="152" t="e">
        <f t="shared" si="106"/>
        <v>#N/A</v>
      </c>
      <c r="K561" s="152"/>
      <c r="L561" s="152"/>
      <c r="M561" s="152"/>
      <c r="N561" s="152"/>
      <c r="O561" s="152"/>
      <c r="P561" s="152"/>
      <c r="Q561" s="152"/>
      <c r="R561" s="152"/>
      <c r="S561" s="152"/>
      <c r="T561" s="153" cm="1">
        <f t="array" ref="T561">MATCH(1,(TDU_Info!$C$5:$C$111=$T$6)*(TDU_Info!$B$5:$B$111&lt;=$B561),0)</f>
        <v>100</v>
      </c>
      <c r="U561" s="152">
        <f>100*(INDEX(TDU_Info!$E$5:$E$111,$T561)/T$11+INDEX(TDU_Info!$F$5:$F$111,$T561))</f>
        <v>3.6301000000000001</v>
      </c>
      <c r="V561" s="152">
        <v>8.8030000000000008</v>
      </c>
      <c r="W561" s="152">
        <v>6.9260000000000002</v>
      </c>
      <c r="X561" s="152">
        <v>5.6989999999999998</v>
      </c>
      <c r="Y561" s="152">
        <v>5.4989999999999997</v>
      </c>
      <c r="Z561" s="152">
        <v>8.7469999999999999</v>
      </c>
      <c r="AA561" s="152">
        <v>6.9029999999999996</v>
      </c>
      <c r="AB561" s="152">
        <v>5.6989999999999998</v>
      </c>
      <c r="AC561" s="152">
        <v>5.4989999999999997</v>
      </c>
      <c r="AD561" s="152">
        <v>8.8510000000000009</v>
      </c>
      <c r="AE561" s="152">
        <v>6.68</v>
      </c>
      <c r="AF561" s="152">
        <v>5.45</v>
      </c>
      <c r="AG561" s="152">
        <v>5.25</v>
      </c>
      <c r="AH561" s="152">
        <v>8.8239999999999998</v>
      </c>
      <c r="AI561" s="152">
        <v>6.6689999999999996</v>
      </c>
      <c r="AJ561" s="152">
        <v>5.45</v>
      </c>
      <c r="AK561" s="152">
        <v>5.25</v>
      </c>
      <c r="AL561" s="152">
        <f t="shared" si="107"/>
        <v>3.7983403104720583</v>
      </c>
      <c r="AM561" s="152">
        <f t="shared" si="108"/>
        <v>3.5045241190261498</v>
      </c>
      <c r="AN561" s="152">
        <v>3.6442869795045305</v>
      </c>
      <c r="AO561" s="152">
        <v>3.5092558813729724</v>
      </c>
      <c r="AP561" s="152">
        <f t="shared" si="115"/>
        <v>7.5698999999999987</v>
      </c>
      <c r="AQ561" s="152"/>
      <c r="AR561" s="152"/>
      <c r="AS561" s="153">
        <f t="shared" si="109"/>
        <v>180</v>
      </c>
      <c r="AT561" s="153">
        <f t="shared" si="110"/>
        <v>0</v>
      </c>
      <c r="AU561" s="153">
        <f t="shared" si="111"/>
        <v>1</v>
      </c>
      <c r="AV561" s="153">
        <f t="shared" si="112"/>
        <v>0</v>
      </c>
      <c r="BA561">
        <f t="shared" si="113"/>
        <v>29</v>
      </c>
    </row>
    <row r="562" spans="2:53" x14ac:dyDescent="0.25">
      <c r="B562" s="155">
        <f t="shared" si="116"/>
        <v>43281.999305555553</v>
      </c>
      <c r="C562" s="155">
        <f t="shared" si="114"/>
        <v>43281.999305555553</v>
      </c>
      <c r="D562" s="152">
        <f t="shared" si="104"/>
        <v>5.45</v>
      </c>
      <c r="E562" s="152"/>
      <c r="F562" s="152"/>
      <c r="G562" s="152"/>
      <c r="H562" s="152" t="e">
        <f t="shared" si="105"/>
        <v>#N/A</v>
      </c>
      <c r="I562" s="152"/>
      <c r="J562" s="152" t="e">
        <f t="shared" si="106"/>
        <v>#N/A</v>
      </c>
      <c r="K562" s="152"/>
      <c r="L562" s="152"/>
      <c r="M562" s="152"/>
      <c r="N562" s="152"/>
      <c r="O562" s="152"/>
      <c r="P562" s="152"/>
      <c r="Q562" s="152"/>
      <c r="R562" s="152"/>
      <c r="S562" s="152"/>
      <c r="T562" s="153" cm="1">
        <f t="array" ref="T562">MATCH(1,(TDU_Info!$C$5:$C$111=$T$6)*(TDU_Info!$B$5:$B$111&lt;=$B562),0)</f>
        <v>100</v>
      </c>
      <c r="U562" s="152">
        <f>100*(INDEX(TDU_Info!$E$5:$E$111,$T562)/T$11+INDEX(TDU_Info!$F$5:$F$111,$T562))</f>
        <v>3.6301000000000001</v>
      </c>
      <c r="V562" s="152">
        <v>8.8030000000000008</v>
      </c>
      <c r="W562" s="152">
        <v>6.9260000000000002</v>
      </c>
      <c r="X562" s="152">
        <v>5.6989999999999998</v>
      </c>
      <c r="Y562" s="152">
        <v>5.4989999999999997</v>
      </c>
      <c r="Z562" s="152">
        <v>8.7469999999999999</v>
      </c>
      <c r="AA562" s="152">
        <v>6.9029999999999996</v>
      </c>
      <c r="AB562" s="152">
        <v>5.6989999999999998</v>
      </c>
      <c r="AC562" s="152">
        <v>5.4989999999999997</v>
      </c>
      <c r="AD562" s="152">
        <v>8.8510000000000009</v>
      </c>
      <c r="AE562" s="152">
        <v>6.68</v>
      </c>
      <c r="AF562" s="152">
        <v>5.45</v>
      </c>
      <c r="AG562" s="152">
        <v>5.25</v>
      </c>
      <c r="AH562" s="152">
        <v>8.8239999999999998</v>
      </c>
      <c r="AI562" s="152">
        <v>6.6689999999999996</v>
      </c>
      <c r="AJ562" s="152">
        <v>5.45</v>
      </c>
      <c r="AK562" s="152">
        <v>5.25</v>
      </c>
      <c r="AL562" s="152">
        <f t="shared" si="107"/>
        <v>3.7983403104720583</v>
      </c>
      <c r="AM562" s="152">
        <f t="shared" si="108"/>
        <v>3.5045241190261498</v>
      </c>
      <c r="AN562" s="152">
        <v>3.6420877399691043</v>
      </c>
      <c r="AO562" s="152">
        <v>3.5073524233176565</v>
      </c>
      <c r="AP562" s="152">
        <f t="shared" si="115"/>
        <v>7.5698999999999987</v>
      </c>
      <c r="AQ562" s="152"/>
      <c r="AR562" s="152"/>
      <c r="AS562" s="153">
        <f t="shared" si="109"/>
        <v>181</v>
      </c>
      <c r="AT562" s="153">
        <f t="shared" si="110"/>
        <v>0</v>
      </c>
      <c r="AU562" s="153">
        <f t="shared" si="111"/>
        <v>1</v>
      </c>
      <c r="AV562" s="153">
        <f t="shared" si="112"/>
        <v>0</v>
      </c>
      <c r="BA562">
        <f t="shared" si="113"/>
        <v>30</v>
      </c>
    </row>
    <row r="563" spans="2:53" x14ac:dyDescent="0.25">
      <c r="B563" s="155">
        <f t="shared" si="116"/>
        <v>43282.999305555553</v>
      </c>
      <c r="C563" s="155">
        <f t="shared" si="114"/>
        <v>43282.999305555553</v>
      </c>
      <c r="D563" s="152">
        <f t="shared" si="104"/>
        <v>5.45</v>
      </c>
      <c r="E563" s="152"/>
      <c r="F563" s="152"/>
      <c r="G563" s="152"/>
      <c r="H563" s="152" t="e">
        <f t="shared" si="105"/>
        <v>#N/A</v>
      </c>
      <c r="I563" s="152"/>
      <c r="J563" s="152" t="e">
        <f t="shared" si="106"/>
        <v>#N/A</v>
      </c>
      <c r="K563" s="152"/>
      <c r="L563" s="152"/>
      <c r="M563" s="152"/>
      <c r="N563" s="152"/>
      <c r="O563" s="152"/>
      <c r="P563" s="152"/>
      <c r="Q563" s="152"/>
      <c r="R563" s="152"/>
      <c r="S563" s="152"/>
      <c r="T563" s="153" cm="1">
        <f t="array" ref="T563">MATCH(1,(TDU_Info!$C$5:$C$111=$T$6)*(TDU_Info!$B$5:$B$111&lt;=$B563),0)</f>
        <v>100</v>
      </c>
      <c r="U563" s="152">
        <f>100*(INDEX(TDU_Info!$E$5:$E$111,$T563)/T$11+INDEX(TDU_Info!$F$5:$F$111,$T563))</f>
        <v>3.6301000000000001</v>
      </c>
      <c r="V563" s="152">
        <v>8.8030000000000008</v>
      </c>
      <c r="W563" s="152">
        <v>6.9260000000000002</v>
      </c>
      <c r="X563" s="152">
        <v>5.6989999999999998</v>
      </c>
      <c r="Y563" s="152">
        <v>5.4989999999999997</v>
      </c>
      <c r="Z563" s="152">
        <v>8.7469999999999999</v>
      </c>
      <c r="AA563" s="152">
        <v>6.9029999999999996</v>
      </c>
      <c r="AB563" s="152">
        <v>5.6989999999999998</v>
      </c>
      <c r="AC563" s="152">
        <v>5.4989999999999997</v>
      </c>
      <c r="AD563" s="152">
        <v>8.8510000000000009</v>
      </c>
      <c r="AE563" s="152">
        <v>6.68</v>
      </c>
      <c r="AF563" s="152">
        <v>5.45</v>
      </c>
      <c r="AG563" s="152">
        <v>5.25</v>
      </c>
      <c r="AH563" s="152">
        <v>8.8239999999999998</v>
      </c>
      <c r="AI563" s="152">
        <v>6.6689999999999996</v>
      </c>
      <c r="AJ563" s="152">
        <v>5.45</v>
      </c>
      <c r="AK563" s="152">
        <v>5.25</v>
      </c>
      <c r="AL563" s="152" t="e">
        <f t="shared" si="107"/>
        <v>#N/A</v>
      </c>
      <c r="AM563" s="152" t="e">
        <f t="shared" si="108"/>
        <v>#N/A</v>
      </c>
      <c r="AN563" s="152">
        <v>3.6299369421834857</v>
      </c>
      <c r="AO563" s="152">
        <v>3.5035037806752745</v>
      </c>
      <c r="AP563" s="152" t="e">
        <f t="shared" si="115"/>
        <v>#N/A</v>
      </c>
      <c r="AQ563" s="152"/>
      <c r="AR563" s="152"/>
      <c r="AS563" s="153">
        <f t="shared" si="109"/>
        <v>182</v>
      </c>
      <c r="AT563" s="153">
        <f t="shared" si="110"/>
        <v>0</v>
      </c>
      <c r="AU563" s="153">
        <f t="shared" si="111"/>
        <v>1</v>
      </c>
      <c r="AV563" s="153">
        <f t="shared" si="112"/>
        <v>0</v>
      </c>
      <c r="BA563">
        <f t="shared" si="113"/>
        <v>1</v>
      </c>
    </row>
    <row r="564" spans="2:53" x14ac:dyDescent="0.25">
      <c r="B564" s="155">
        <f t="shared" si="116"/>
        <v>43283.999305555553</v>
      </c>
      <c r="C564" s="155">
        <f t="shared" si="114"/>
        <v>43283.999305555553</v>
      </c>
      <c r="D564" s="152">
        <f t="shared" si="104"/>
        <v>5.45</v>
      </c>
      <c r="E564" s="152"/>
      <c r="F564" s="152"/>
      <c r="G564" s="152"/>
      <c r="H564" s="152" t="e">
        <f t="shared" si="105"/>
        <v>#N/A</v>
      </c>
      <c r="I564" s="152"/>
      <c r="J564" s="152" t="e">
        <f t="shared" si="106"/>
        <v>#N/A</v>
      </c>
      <c r="K564" s="152"/>
      <c r="L564" s="152"/>
      <c r="M564" s="152"/>
      <c r="N564" s="152"/>
      <c r="O564" s="152"/>
      <c r="P564" s="152"/>
      <c r="Q564" s="152"/>
      <c r="R564" s="152"/>
      <c r="S564" s="152"/>
      <c r="T564" s="153" cm="1">
        <f t="array" ref="T564">MATCH(1,(TDU_Info!$C$5:$C$111=$T$6)*(TDU_Info!$B$5:$B$111&lt;=$B564),0)</f>
        <v>100</v>
      </c>
      <c r="U564" s="152">
        <f>100*(INDEX(TDU_Info!$E$5:$E$111,$T564)/T$11+INDEX(TDU_Info!$F$5:$F$111,$T564))</f>
        <v>3.6301000000000001</v>
      </c>
      <c r="V564" s="152">
        <v>8.8030000000000008</v>
      </c>
      <c r="W564" s="152">
        <v>6.9260000000000002</v>
      </c>
      <c r="X564" s="152">
        <v>5.6989999999999998</v>
      </c>
      <c r="Y564" s="152">
        <v>5.4989999999999997</v>
      </c>
      <c r="Z564" s="152">
        <v>8.7469999999999999</v>
      </c>
      <c r="AA564" s="152">
        <v>6.8380000000000001</v>
      </c>
      <c r="AB564" s="152">
        <v>5.6989999999999998</v>
      </c>
      <c r="AC564" s="152">
        <v>5.4989999999999997</v>
      </c>
      <c r="AD564" s="152">
        <v>8.8510000000000009</v>
      </c>
      <c r="AE564" s="152">
        <v>6.68</v>
      </c>
      <c r="AF564" s="152">
        <v>5.45</v>
      </c>
      <c r="AG564" s="152">
        <v>5.25</v>
      </c>
      <c r="AH564" s="152">
        <v>8.8239999999999998</v>
      </c>
      <c r="AI564" s="152">
        <v>6.6689999999999996</v>
      </c>
      <c r="AJ564" s="152">
        <v>5.45</v>
      </c>
      <c r="AK564" s="152">
        <v>5.25</v>
      </c>
      <c r="AL564" s="152">
        <f t="shared" si="107"/>
        <v>5.319451915077015</v>
      </c>
      <c r="AM564" s="152">
        <f t="shared" si="108"/>
        <v>5.4389979475615444</v>
      </c>
      <c r="AN564" s="152">
        <v>3.6281929263945294</v>
      </c>
      <c r="AO564" s="152">
        <v>3.5020618745083403</v>
      </c>
      <c r="AP564" s="152">
        <f t="shared" si="115"/>
        <v>7.4598999999999993</v>
      </c>
      <c r="AQ564" s="152"/>
      <c r="AR564" s="152"/>
      <c r="AS564" s="153">
        <f t="shared" si="109"/>
        <v>183</v>
      </c>
      <c r="AT564" s="153">
        <f t="shared" si="110"/>
        <v>0</v>
      </c>
      <c r="AU564" s="153">
        <f t="shared" si="111"/>
        <v>0</v>
      </c>
      <c r="AV564" s="153">
        <f t="shared" si="112"/>
        <v>1</v>
      </c>
      <c r="BA564">
        <f t="shared" si="113"/>
        <v>2</v>
      </c>
    </row>
    <row r="565" spans="2:53" x14ac:dyDescent="0.25">
      <c r="B565" s="155">
        <f t="shared" si="116"/>
        <v>43284.999305555553</v>
      </c>
      <c r="C565" s="155">
        <f t="shared" si="114"/>
        <v>43284.999305555553</v>
      </c>
      <c r="D565" s="152">
        <f t="shared" si="104"/>
        <v>5.45</v>
      </c>
      <c r="E565" s="152"/>
      <c r="F565" s="152"/>
      <c r="G565" s="152"/>
      <c r="H565" s="152" t="e">
        <f t="shared" si="105"/>
        <v>#N/A</v>
      </c>
      <c r="I565" s="152"/>
      <c r="J565" s="152" t="e">
        <f t="shared" si="106"/>
        <v>#N/A</v>
      </c>
      <c r="K565" s="152"/>
      <c r="L565" s="152"/>
      <c r="M565" s="152"/>
      <c r="N565" s="152"/>
      <c r="O565" s="152"/>
      <c r="P565" s="152"/>
      <c r="Q565" s="152"/>
      <c r="R565" s="152"/>
      <c r="S565" s="152"/>
      <c r="T565" s="153" cm="1">
        <f t="array" ref="T565">MATCH(1,(TDU_Info!$C$5:$C$111=$T$6)*(TDU_Info!$B$5:$B$111&lt;=$B565),0)</f>
        <v>100</v>
      </c>
      <c r="U565" s="152">
        <f>100*(INDEX(TDU_Info!$E$5:$E$111,$T565)/T$11+INDEX(TDU_Info!$F$5:$F$111,$T565))</f>
        <v>3.6301000000000001</v>
      </c>
      <c r="V565" s="152">
        <v>8.8030000000000008</v>
      </c>
      <c r="W565" s="152">
        <v>6.9260000000000002</v>
      </c>
      <c r="X565" s="152">
        <v>5.6989999999999998</v>
      </c>
      <c r="Y565" s="152">
        <v>5.4989999999999997</v>
      </c>
      <c r="Z565" s="152">
        <v>8.7469999999999999</v>
      </c>
      <c r="AA565" s="152">
        <v>6.8380000000000001</v>
      </c>
      <c r="AB565" s="152">
        <v>5.6989999999999998</v>
      </c>
      <c r="AC565" s="152">
        <v>5.4989999999999997</v>
      </c>
      <c r="AD565" s="152">
        <v>8.8510000000000009</v>
      </c>
      <c r="AE565" s="152">
        <v>6.68</v>
      </c>
      <c r="AF565" s="152">
        <v>5.45</v>
      </c>
      <c r="AG565" s="152">
        <v>5.25</v>
      </c>
      <c r="AH565" s="152">
        <v>8.8239999999999998</v>
      </c>
      <c r="AI565" s="152">
        <v>6.6689999999999996</v>
      </c>
      <c r="AJ565" s="152">
        <v>5.45</v>
      </c>
      <c r="AK565" s="152">
        <v>5.25</v>
      </c>
      <c r="AL565" s="152">
        <f t="shared" si="107"/>
        <v>5.319451915077015</v>
      </c>
      <c r="AM565" s="152">
        <f t="shared" si="108"/>
        <v>5.4389979475615444</v>
      </c>
      <c r="AN565" s="152">
        <v>3.6311839646992792</v>
      </c>
      <c r="AO565" s="152">
        <v>3.5043449670138962</v>
      </c>
      <c r="AP565" s="152">
        <f t="shared" si="115"/>
        <v>7.4598999999999993</v>
      </c>
      <c r="AQ565" s="152"/>
      <c r="AR565" s="152"/>
      <c r="AS565" s="153">
        <f t="shared" si="109"/>
        <v>184</v>
      </c>
      <c r="AT565" s="153">
        <f t="shared" si="110"/>
        <v>0</v>
      </c>
      <c r="AU565" s="153">
        <f t="shared" si="111"/>
        <v>0</v>
      </c>
      <c r="AV565" s="153">
        <f t="shared" si="112"/>
        <v>1</v>
      </c>
      <c r="BA565">
        <f t="shared" si="113"/>
        <v>3</v>
      </c>
    </row>
    <row r="566" spans="2:53" x14ac:dyDescent="0.25">
      <c r="B566" s="155">
        <f t="shared" si="116"/>
        <v>43285.999305555553</v>
      </c>
      <c r="C566" s="155">
        <f t="shared" si="114"/>
        <v>43285.999305555553</v>
      </c>
      <c r="D566" s="152">
        <f t="shared" si="104"/>
        <v>5.45</v>
      </c>
      <c r="E566" s="152"/>
      <c r="F566" s="152"/>
      <c r="G566" s="152"/>
      <c r="H566" s="152" t="e">
        <f t="shared" si="105"/>
        <v>#N/A</v>
      </c>
      <c r="I566" s="152"/>
      <c r="J566" s="152" t="e">
        <f t="shared" si="106"/>
        <v>#N/A</v>
      </c>
      <c r="K566" s="152"/>
      <c r="L566" s="152"/>
      <c r="M566" s="152"/>
      <c r="N566" s="152"/>
      <c r="O566" s="152"/>
      <c r="P566" s="152"/>
      <c r="Q566" s="152"/>
      <c r="R566" s="152"/>
      <c r="S566" s="152"/>
      <c r="T566" s="153" cm="1">
        <f t="array" ref="T566">MATCH(1,(TDU_Info!$C$5:$C$111=$T$6)*(TDU_Info!$B$5:$B$111&lt;=$B566),0)</f>
        <v>100</v>
      </c>
      <c r="U566" s="152">
        <f>100*(INDEX(TDU_Info!$E$5:$E$111,$T566)/T$11+INDEX(TDU_Info!$F$5:$F$111,$T566))</f>
        <v>3.6301000000000001</v>
      </c>
      <c r="V566" s="152">
        <v>8.8030000000000008</v>
      </c>
      <c r="W566" s="152">
        <v>6.9260000000000002</v>
      </c>
      <c r="X566" s="152">
        <v>5.6989999999999998</v>
      </c>
      <c r="Y566" s="152">
        <v>5.4989999999999997</v>
      </c>
      <c r="Z566" s="152">
        <v>8.7469999999999999</v>
      </c>
      <c r="AA566" s="152">
        <v>6.8380000000000001</v>
      </c>
      <c r="AB566" s="152">
        <v>5.6989999999999998</v>
      </c>
      <c r="AC566" s="152">
        <v>5.4989999999999997</v>
      </c>
      <c r="AD566" s="152">
        <v>8.8510000000000009</v>
      </c>
      <c r="AE566" s="152">
        <v>6.68</v>
      </c>
      <c r="AF566" s="152">
        <v>5.45</v>
      </c>
      <c r="AG566" s="152">
        <v>5.25</v>
      </c>
      <c r="AH566" s="152">
        <v>8.8239999999999998</v>
      </c>
      <c r="AI566" s="152">
        <v>6.6689999999999996</v>
      </c>
      <c r="AJ566" s="152">
        <v>5.45</v>
      </c>
      <c r="AK566" s="152">
        <v>5.25</v>
      </c>
      <c r="AL566" s="152">
        <f t="shared" si="107"/>
        <v>5.319451915077015</v>
      </c>
      <c r="AM566" s="152">
        <f t="shared" si="108"/>
        <v>5.4389979475615444</v>
      </c>
      <c r="AN566" s="152">
        <v>3.6261588106153346</v>
      </c>
      <c r="AO566" s="152">
        <v>3.4985352721194873</v>
      </c>
      <c r="AP566" s="152">
        <f t="shared" si="115"/>
        <v>7.4598999999999993</v>
      </c>
      <c r="AQ566" s="152"/>
      <c r="AR566" s="152"/>
      <c r="AS566" s="153">
        <f t="shared" si="109"/>
        <v>185</v>
      </c>
      <c r="AT566" s="153">
        <f t="shared" si="110"/>
        <v>0</v>
      </c>
      <c r="AU566" s="153">
        <f t="shared" si="111"/>
        <v>0</v>
      </c>
      <c r="AV566" s="153">
        <f t="shared" si="112"/>
        <v>1</v>
      </c>
      <c r="BA566">
        <f t="shared" si="113"/>
        <v>4</v>
      </c>
    </row>
    <row r="567" spans="2:53" x14ac:dyDescent="0.25">
      <c r="B567" s="155">
        <f t="shared" si="116"/>
        <v>43286.999305555553</v>
      </c>
      <c r="C567" s="155">
        <f t="shared" si="114"/>
        <v>43286.999305555553</v>
      </c>
      <c r="D567" s="152">
        <f t="shared" si="104"/>
        <v>5.45</v>
      </c>
      <c r="E567" s="152"/>
      <c r="F567" s="152"/>
      <c r="G567" s="152"/>
      <c r="H567" s="152" t="e">
        <f t="shared" si="105"/>
        <v>#N/A</v>
      </c>
      <c r="I567" s="152"/>
      <c r="J567" s="152" t="e">
        <f t="shared" si="106"/>
        <v>#N/A</v>
      </c>
      <c r="K567" s="152"/>
      <c r="L567" s="152"/>
      <c r="M567" s="152"/>
      <c r="N567" s="152"/>
      <c r="O567" s="152"/>
      <c r="P567" s="152"/>
      <c r="Q567" s="152"/>
      <c r="R567" s="152"/>
      <c r="S567" s="152"/>
      <c r="T567" s="153" cm="1">
        <f t="array" ref="T567">MATCH(1,(TDU_Info!$C$5:$C$111=$T$6)*(TDU_Info!$B$5:$B$111&lt;=$B567),0)</f>
        <v>100</v>
      </c>
      <c r="U567" s="152">
        <f>100*(INDEX(TDU_Info!$E$5:$E$111,$T567)/T$11+INDEX(TDU_Info!$F$5:$F$111,$T567))</f>
        <v>3.6301000000000001</v>
      </c>
      <c r="V567" s="152">
        <v>8.8030000000000008</v>
      </c>
      <c r="W567" s="152">
        <v>6.9260000000000002</v>
      </c>
      <c r="X567" s="152">
        <v>5.6989999999999998</v>
      </c>
      <c r="Y567" s="152">
        <v>5.4989999999999997</v>
      </c>
      <c r="Z567" s="152">
        <v>8.7469999999999999</v>
      </c>
      <c r="AA567" s="152">
        <v>6.8380000000000001</v>
      </c>
      <c r="AB567" s="152">
        <v>5.6989999999999998</v>
      </c>
      <c r="AC567" s="152">
        <v>5.4989999999999997</v>
      </c>
      <c r="AD567" s="152">
        <v>8.8510000000000009</v>
      </c>
      <c r="AE567" s="152">
        <v>6.68</v>
      </c>
      <c r="AF567" s="152">
        <v>5.45</v>
      </c>
      <c r="AG567" s="152">
        <v>5.25</v>
      </c>
      <c r="AH567" s="152">
        <v>8.8239999999999998</v>
      </c>
      <c r="AI567" s="152">
        <v>6.6689999999999996</v>
      </c>
      <c r="AJ567" s="152">
        <v>5.45</v>
      </c>
      <c r="AK567" s="152">
        <v>5.25</v>
      </c>
      <c r="AL567" s="152">
        <f t="shared" si="107"/>
        <v>5.319451915077015</v>
      </c>
      <c r="AM567" s="152">
        <f t="shared" si="108"/>
        <v>5.4389979475615444</v>
      </c>
      <c r="AN567" s="152">
        <v>3.623447445726133</v>
      </c>
      <c r="AO567" s="152">
        <v>3.497851390375105</v>
      </c>
      <c r="AP567" s="152">
        <f t="shared" si="115"/>
        <v>7.4598999999999993</v>
      </c>
      <c r="AQ567" s="152"/>
      <c r="AR567" s="152"/>
      <c r="AS567" s="153">
        <f t="shared" si="109"/>
        <v>186</v>
      </c>
      <c r="AT567" s="153">
        <f t="shared" si="110"/>
        <v>0</v>
      </c>
      <c r="AU567" s="153">
        <f t="shared" si="111"/>
        <v>0</v>
      </c>
      <c r="AV567" s="153">
        <f t="shared" si="112"/>
        <v>1</v>
      </c>
      <c r="BA567">
        <f t="shared" si="113"/>
        <v>5</v>
      </c>
    </row>
    <row r="568" spans="2:53" x14ac:dyDescent="0.25">
      <c r="B568" s="155">
        <f t="shared" si="116"/>
        <v>43287.999305555553</v>
      </c>
      <c r="C568" s="155">
        <f t="shared" si="114"/>
        <v>43287.999305555553</v>
      </c>
      <c r="D568" s="152">
        <f t="shared" si="104"/>
        <v>5.45</v>
      </c>
      <c r="E568" s="152"/>
      <c r="F568" s="152"/>
      <c r="G568" s="152"/>
      <c r="H568" s="152" t="e">
        <f t="shared" si="105"/>
        <v>#N/A</v>
      </c>
      <c r="I568" s="152"/>
      <c r="J568" s="152" t="e">
        <f t="shared" si="106"/>
        <v>#N/A</v>
      </c>
      <c r="K568" s="152"/>
      <c r="L568" s="152"/>
      <c r="M568" s="152"/>
      <c r="N568" s="152"/>
      <c r="O568" s="152"/>
      <c r="P568" s="152"/>
      <c r="Q568" s="152"/>
      <c r="R568" s="152"/>
      <c r="S568" s="152"/>
      <c r="T568" s="153" cm="1">
        <f t="array" ref="T568">MATCH(1,(TDU_Info!$C$5:$C$111=$T$6)*(TDU_Info!$B$5:$B$111&lt;=$B568),0)</f>
        <v>100</v>
      </c>
      <c r="U568" s="152">
        <f>100*(INDEX(TDU_Info!$E$5:$E$111,$T568)/T$11+INDEX(TDU_Info!$F$5:$F$111,$T568))</f>
        <v>3.6301000000000001</v>
      </c>
      <c r="V568" s="152">
        <v>8.8030000000000008</v>
      </c>
      <c r="W568" s="152">
        <v>6.9260000000000002</v>
      </c>
      <c r="X568" s="152">
        <v>5.5540000000000003</v>
      </c>
      <c r="Y568" s="152">
        <v>5.4989999999999997</v>
      </c>
      <c r="Z568" s="152">
        <v>8.7469999999999999</v>
      </c>
      <c r="AA568" s="152">
        <v>6.8380000000000001</v>
      </c>
      <c r="AB568" s="152">
        <v>5.6989999999999998</v>
      </c>
      <c r="AC568" s="152">
        <v>5.4989999999999997</v>
      </c>
      <c r="AD568" s="152">
        <v>8.8510000000000009</v>
      </c>
      <c r="AE568" s="152">
        <v>6.68</v>
      </c>
      <c r="AF568" s="152">
        <v>5.45</v>
      </c>
      <c r="AG568" s="152">
        <v>5.25</v>
      </c>
      <c r="AH568" s="152">
        <v>8.8239999999999998</v>
      </c>
      <c r="AI568" s="152">
        <v>6.6689999999999996</v>
      </c>
      <c r="AJ568" s="152">
        <v>5.45</v>
      </c>
      <c r="AK568" s="152">
        <v>5.25</v>
      </c>
      <c r="AL568" s="152">
        <f t="shared" si="107"/>
        <v>5.319451915077015</v>
      </c>
      <c r="AM568" s="152">
        <f t="shared" si="108"/>
        <v>5.4389979475615444</v>
      </c>
      <c r="AN568" s="152">
        <v>3.6199977889183867</v>
      </c>
      <c r="AO568" s="152">
        <v>3.4952908019181752</v>
      </c>
      <c r="AP568" s="152">
        <f t="shared" si="115"/>
        <v>7.4598999999999993</v>
      </c>
      <c r="AQ568" s="152"/>
      <c r="AR568" s="152"/>
      <c r="AS568" s="153">
        <f t="shared" si="109"/>
        <v>187</v>
      </c>
      <c r="AT568" s="153">
        <f t="shared" si="110"/>
        <v>0</v>
      </c>
      <c r="AU568" s="153">
        <f t="shared" si="111"/>
        <v>0</v>
      </c>
      <c r="AV568" s="153">
        <f t="shared" si="112"/>
        <v>1</v>
      </c>
      <c r="BA568">
        <f t="shared" si="113"/>
        <v>6</v>
      </c>
    </row>
    <row r="569" spans="2:53" x14ac:dyDescent="0.25">
      <c r="B569" s="155">
        <f t="shared" si="116"/>
        <v>43288.999305555553</v>
      </c>
      <c r="C569" s="155">
        <f t="shared" si="114"/>
        <v>43288.999305555553</v>
      </c>
      <c r="D569" s="152">
        <f t="shared" si="104"/>
        <v>5.45</v>
      </c>
      <c r="E569" s="152"/>
      <c r="F569" s="152"/>
      <c r="G569" s="152"/>
      <c r="H569" s="152" t="e">
        <f t="shared" si="105"/>
        <v>#N/A</v>
      </c>
      <c r="I569" s="152"/>
      <c r="J569" s="152" t="e">
        <f t="shared" si="106"/>
        <v>#N/A</v>
      </c>
      <c r="K569" s="152"/>
      <c r="L569" s="152"/>
      <c r="M569" s="152"/>
      <c r="N569" s="152"/>
      <c r="O569" s="152"/>
      <c r="P569" s="152"/>
      <c r="Q569" s="152"/>
      <c r="R569" s="152"/>
      <c r="S569" s="152"/>
      <c r="T569" s="153" cm="1">
        <f t="array" ref="T569">MATCH(1,(TDU_Info!$C$5:$C$111=$T$6)*(TDU_Info!$B$5:$B$111&lt;=$B569),0)</f>
        <v>100</v>
      </c>
      <c r="U569" s="152">
        <f>100*(INDEX(TDU_Info!$E$5:$E$111,$T569)/T$11+INDEX(TDU_Info!$F$5:$F$111,$T569))</f>
        <v>3.6301000000000001</v>
      </c>
      <c r="V569" s="152">
        <v>8.8030000000000008</v>
      </c>
      <c r="W569" s="152">
        <v>6.9260000000000002</v>
      </c>
      <c r="X569" s="152">
        <v>5.5540000000000003</v>
      </c>
      <c r="Y569" s="152">
        <v>5.4989999999999997</v>
      </c>
      <c r="Z569" s="152">
        <v>8.7469999999999999</v>
      </c>
      <c r="AA569" s="152">
        <v>6.8380000000000001</v>
      </c>
      <c r="AB569" s="152">
        <v>5.6989999999999998</v>
      </c>
      <c r="AC569" s="152">
        <v>5.4989999999999997</v>
      </c>
      <c r="AD569" s="152">
        <v>8.8510000000000009</v>
      </c>
      <c r="AE569" s="152">
        <v>6.68</v>
      </c>
      <c r="AF569" s="152">
        <v>5.45</v>
      </c>
      <c r="AG569" s="152">
        <v>5.25</v>
      </c>
      <c r="AH569" s="152">
        <v>8.8239999999999998</v>
      </c>
      <c r="AI569" s="152">
        <v>6.6689999999999996</v>
      </c>
      <c r="AJ569" s="152">
        <v>5.45</v>
      </c>
      <c r="AK569" s="152">
        <v>5.25</v>
      </c>
      <c r="AL569" s="152">
        <f t="shared" si="107"/>
        <v>5.319451915077015</v>
      </c>
      <c r="AM569" s="152">
        <f t="shared" si="108"/>
        <v>5.4389979475615444</v>
      </c>
      <c r="AN569" s="152">
        <v>3.621150271322616</v>
      </c>
      <c r="AO569" s="152">
        <v>3.4967179562786179</v>
      </c>
      <c r="AP569" s="152">
        <f t="shared" si="115"/>
        <v>7.4598999999999993</v>
      </c>
      <c r="AQ569" s="152"/>
      <c r="AR569" s="152"/>
      <c r="AS569" s="153">
        <f t="shared" si="109"/>
        <v>188</v>
      </c>
      <c r="AT569" s="153">
        <f t="shared" si="110"/>
        <v>0</v>
      </c>
      <c r="AU569" s="153">
        <f t="shared" si="111"/>
        <v>0</v>
      </c>
      <c r="AV569" s="153">
        <f t="shared" si="112"/>
        <v>1</v>
      </c>
      <c r="BA569">
        <f t="shared" si="113"/>
        <v>7</v>
      </c>
    </row>
    <row r="570" spans="2:53" x14ac:dyDescent="0.25">
      <c r="B570" s="155">
        <f t="shared" si="116"/>
        <v>43289.999305555553</v>
      </c>
      <c r="C570" s="155">
        <f t="shared" si="114"/>
        <v>43289.999305555553</v>
      </c>
      <c r="D570" s="152">
        <f t="shared" si="104"/>
        <v>5.45</v>
      </c>
      <c r="E570" s="152"/>
      <c r="F570" s="152"/>
      <c r="G570" s="152"/>
      <c r="H570" s="152" t="e">
        <f t="shared" si="105"/>
        <v>#N/A</v>
      </c>
      <c r="I570" s="152"/>
      <c r="J570" s="152" t="e">
        <f t="shared" si="106"/>
        <v>#N/A</v>
      </c>
      <c r="K570" s="152"/>
      <c r="L570" s="152"/>
      <c r="M570" s="152"/>
      <c r="N570" s="152"/>
      <c r="O570" s="152"/>
      <c r="P570" s="152"/>
      <c r="Q570" s="152"/>
      <c r="R570" s="152"/>
      <c r="S570" s="152"/>
      <c r="T570" s="153" cm="1">
        <f t="array" ref="T570">MATCH(1,(TDU_Info!$C$5:$C$111=$T$6)*(TDU_Info!$B$5:$B$111&lt;=$B570),0)</f>
        <v>100</v>
      </c>
      <c r="U570" s="152">
        <f>100*(INDEX(TDU_Info!$E$5:$E$111,$T570)/T$11+INDEX(TDU_Info!$F$5:$F$111,$T570))</f>
        <v>3.6301000000000001</v>
      </c>
      <c r="V570" s="152">
        <v>8.8030000000000008</v>
      </c>
      <c r="W570" s="152">
        <v>6.9260000000000002</v>
      </c>
      <c r="X570" s="152">
        <v>5.5540000000000003</v>
      </c>
      <c r="Y570" s="152">
        <v>5.4989999999999997</v>
      </c>
      <c r="Z570" s="152">
        <v>8.7469999999999999</v>
      </c>
      <c r="AA570" s="152">
        <v>6.8380000000000001</v>
      </c>
      <c r="AB570" s="152">
        <v>5.6989999999999998</v>
      </c>
      <c r="AC570" s="152">
        <v>5.4989999999999997</v>
      </c>
      <c r="AD570" s="152">
        <v>8.8510000000000009</v>
      </c>
      <c r="AE570" s="152">
        <v>6.68</v>
      </c>
      <c r="AF570" s="152">
        <v>5.45</v>
      </c>
      <c r="AG570" s="152">
        <v>5.25</v>
      </c>
      <c r="AH570" s="152">
        <v>8.8239999999999998</v>
      </c>
      <c r="AI570" s="152">
        <v>6.6689999999999996</v>
      </c>
      <c r="AJ570" s="152">
        <v>5.45</v>
      </c>
      <c r="AK570" s="152">
        <v>5.25</v>
      </c>
      <c r="AL570" s="152">
        <f t="shared" si="107"/>
        <v>5.319451915077015</v>
      </c>
      <c r="AM570" s="152">
        <f t="shared" si="108"/>
        <v>5.4389979475615444</v>
      </c>
      <c r="AN570" s="152">
        <v>3.6221782005821712</v>
      </c>
      <c r="AO570" s="152">
        <v>3.4981366137246415</v>
      </c>
      <c r="AP570" s="152">
        <f t="shared" si="115"/>
        <v>7.4598999999999993</v>
      </c>
      <c r="AQ570" s="152"/>
      <c r="AR570" s="152"/>
      <c r="AS570" s="153">
        <f t="shared" si="109"/>
        <v>189</v>
      </c>
      <c r="AT570" s="153">
        <f t="shared" si="110"/>
        <v>0</v>
      </c>
      <c r="AU570" s="153">
        <f t="shared" si="111"/>
        <v>0</v>
      </c>
      <c r="AV570" s="153">
        <f t="shared" si="112"/>
        <v>1</v>
      </c>
      <c r="BA570">
        <f t="shared" si="113"/>
        <v>8</v>
      </c>
    </row>
    <row r="571" spans="2:53" x14ac:dyDescent="0.25">
      <c r="B571" s="155">
        <f t="shared" si="116"/>
        <v>43290.999305555553</v>
      </c>
      <c r="C571" s="155">
        <f t="shared" si="114"/>
        <v>43290.999305555553</v>
      </c>
      <c r="D571" s="152">
        <f t="shared" si="104"/>
        <v>5.45</v>
      </c>
      <c r="E571" s="152"/>
      <c r="F571" s="152"/>
      <c r="G571" s="152"/>
      <c r="H571" s="152" t="e">
        <f t="shared" si="105"/>
        <v>#N/A</v>
      </c>
      <c r="I571" s="152"/>
      <c r="J571" s="152" t="e">
        <f t="shared" si="106"/>
        <v>#N/A</v>
      </c>
      <c r="K571" s="152"/>
      <c r="L571" s="152"/>
      <c r="M571" s="152"/>
      <c r="N571" s="152"/>
      <c r="O571" s="152"/>
      <c r="P571" s="152"/>
      <c r="Q571" s="152"/>
      <c r="R571" s="152"/>
      <c r="S571" s="152"/>
      <c r="T571" s="153" cm="1">
        <f t="array" ref="T571">MATCH(1,(TDU_Info!$C$5:$C$111=$T$6)*(TDU_Info!$B$5:$B$111&lt;=$B571),0)</f>
        <v>100</v>
      </c>
      <c r="U571" s="152">
        <f>100*(INDEX(TDU_Info!$E$5:$E$111,$T571)/T$11+INDEX(TDU_Info!$F$5:$F$111,$T571))</f>
        <v>3.6301000000000001</v>
      </c>
      <c r="V571" s="152">
        <v>8.8030000000000008</v>
      </c>
      <c r="W571" s="152">
        <v>6.9260000000000002</v>
      </c>
      <c r="X571" s="152">
        <v>5.5540000000000003</v>
      </c>
      <c r="Y571" s="152">
        <v>5.4989999999999997</v>
      </c>
      <c r="Z571" s="152">
        <v>8.7469999999999999</v>
      </c>
      <c r="AA571" s="152">
        <v>6.8380000000000001</v>
      </c>
      <c r="AB571" s="152">
        <v>5.6989999999999998</v>
      </c>
      <c r="AC571" s="152">
        <v>5.4989999999999997</v>
      </c>
      <c r="AD571" s="152">
        <v>8.8510000000000009</v>
      </c>
      <c r="AE571" s="152">
        <v>6.68</v>
      </c>
      <c r="AF571" s="152">
        <v>5.45</v>
      </c>
      <c r="AG571" s="152">
        <v>5.25</v>
      </c>
      <c r="AH571" s="152">
        <v>8.8239999999999998</v>
      </c>
      <c r="AI571" s="152">
        <v>6.6689999999999996</v>
      </c>
      <c r="AJ571" s="152">
        <v>5.45</v>
      </c>
      <c r="AK571" s="152">
        <v>5.25</v>
      </c>
      <c r="AL571" s="152">
        <f t="shared" si="107"/>
        <v>5.319451915077015</v>
      </c>
      <c r="AM571" s="152">
        <f t="shared" si="108"/>
        <v>5.4389979475615444</v>
      </c>
      <c r="AN571" s="152">
        <v>3.6195120737607041</v>
      </c>
      <c r="AO571" s="152">
        <v>3.4972926355016929</v>
      </c>
      <c r="AP571" s="152">
        <f t="shared" si="115"/>
        <v>7.4598999999999993</v>
      </c>
      <c r="AQ571" s="152"/>
      <c r="AR571" s="152"/>
      <c r="AS571" s="153">
        <f t="shared" si="109"/>
        <v>190</v>
      </c>
      <c r="AT571" s="153">
        <f t="shared" si="110"/>
        <v>0</v>
      </c>
      <c r="AU571" s="153">
        <f t="shared" si="111"/>
        <v>0</v>
      </c>
      <c r="AV571" s="153">
        <f t="shared" si="112"/>
        <v>1</v>
      </c>
      <c r="BA571">
        <f t="shared" si="113"/>
        <v>9</v>
      </c>
    </row>
    <row r="572" spans="2:53" x14ac:dyDescent="0.25">
      <c r="B572" s="155">
        <f t="shared" si="116"/>
        <v>43291.999305555553</v>
      </c>
      <c r="C572" s="155">
        <f t="shared" si="114"/>
        <v>43291.999305555553</v>
      </c>
      <c r="D572" s="152">
        <f t="shared" si="104"/>
        <v>5.45</v>
      </c>
      <c r="E572" s="152"/>
      <c r="F572" s="152"/>
      <c r="G572" s="152"/>
      <c r="H572" s="152" t="e">
        <f t="shared" si="105"/>
        <v>#N/A</v>
      </c>
      <c r="I572" s="152"/>
      <c r="J572" s="152" t="e">
        <f t="shared" si="106"/>
        <v>#N/A</v>
      </c>
      <c r="K572" s="152"/>
      <c r="L572" s="152"/>
      <c r="M572" s="152"/>
      <c r="N572" s="152"/>
      <c r="O572" s="152"/>
      <c r="P572" s="152"/>
      <c r="Q572" s="152"/>
      <c r="R572" s="152"/>
      <c r="S572" s="152"/>
      <c r="T572" s="153" cm="1">
        <f t="array" ref="T572">MATCH(1,(TDU_Info!$C$5:$C$111=$T$6)*(TDU_Info!$B$5:$B$111&lt;=$B572),0)</f>
        <v>100</v>
      </c>
      <c r="U572" s="152">
        <f>100*(INDEX(TDU_Info!$E$5:$E$111,$T572)/T$11+INDEX(TDU_Info!$F$5:$F$111,$T572))</f>
        <v>3.6301000000000001</v>
      </c>
      <c r="V572" s="152">
        <v>8.8030000000000008</v>
      </c>
      <c r="W572" s="152">
        <v>6.9260000000000002</v>
      </c>
      <c r="X572" s="152">
        <v>5.6989999999999998</v>
      </c>
      <c r="Y572" s="152">
        <v>5.4989999999999997</v>
      </c>
      <c r="Z572" s="152">
        <v>8.7469999999999999</v>
      </c>
      <c r="AA572" s="152">
        <v>6.8380000000000001</v>
      </c>
      <c r="AB572" s="152">
        <v>5.6989999999999998</v>
      </c>
      <c r="AC572" s="152">
        <v>5.4989999999999997</v>
      </c>
      <c r="AD572" s="152">
        <v>8.8510000000000009</v>
      </c>
      <c r="AE572" s="152">
        <v>6.68</v>
      </c>
      <c r="AF572" s="152">
        <v>5.45</v>
      </c>
      <c r="AG572" s="152">
        <v>5.25</v>
      </c>
      <c r="AH572" s="152">
        <v>8.8239999999999998</v>
      </c>
      <c r="AI572" s="152">
        <v>6.6689999999999996</v>
      </c>
      <c r="AJ572" s="152">
        <v>5.45</v>
      </c>
      <c r="AK572" s="152">
        <v>5.25</v>
      </c>
      <c r="AL572" s="152">
        <f t="shared" si="107"/>
        <v>5.319451915077015</v>
      </c>
      <c r="AM572" s="152">
        <f t="shared" si="108"/>
        <v>5.4389979475615444</v>
      </c>
      <c r="AN572" s="152">
        <v>3.637704331762496</v>
      </c>
      <c r="AO572" s="152">
        <v>3.5134828185508629</v>
      </c>
      <c r="AP572" s="152">
        <f t="shared" si="115"/>
        <v>7.4598999999999993</v>
      </c>
      <c r="AQ572" s="152"/>
      <c r="AR572" s="152"/>
      <c r="AS572" s="153">
        <f t="shared" si="109"/>
        <v>191</v>
      </c>
      <c r="AT572" s="153">
        <f t="shared" si="110"/>
        <v>0</v>
      </c>
      <c r="AU572" s="153">
        <f t="shared" si="111"/>
        <v>0</v>
      </c>
      <c r="AV572" s="153">
        <f t="shared" si="112"/>
        <v>1</v>
      </c>
      <c r="BA572">
        <f t="shared" si="113"/>
        <v>10</v>
      </c>
    </row>
    <row r="573" spans="2:53" x14ac:dyDescent="0.25">
      <c r="B573" s="155">
        <f t="shared" si="116"/>
        <v>43292.999305555553</v>
      </c>
      <c r="C573" s="155">
        <f t="shared" si="114"/>
        <v>43292.999305555553</v>
      </c>
      <c r="D573" s="152">
        <f t="shared" si="104"/>
        <v>5.45</v>
      </c>
      <c r="E573" s="152"/>
      <c r="F573" s="152"/>
      <c r="G573" s="152"/>
      <c r="H573" s="152" t="e">
        <f t="shared" si="105"/>
        <v>#N/A</v>
      </c>
      <c r="I573" s="152"/>
      <c r="J573" s="152" t="e">
        <f t="shared" si="106"/>
        <v>#N/A</v>
      </c>
      <c r="K573" s="152"/>
      <c r="L573" s="152"/>
      <c r="M573" s="152"/>
      <c r="N573" s="152"/>
      <c r="O573" s="152"/>
      <c r="P573" s="152"/>
      <c r="Q573" s="152"/>
      <c r="R573" s="152"/>
      <c r="S573" s="152"/>
      <c r="T573" s="153" cm="1">
        <f t="array" ref="T573">MATCH(1,(TDU_Info!$C$5:$C$111=$T$6)*(TDU_Info!$B$5:$B$111&lt;=$B573),0)</f>
        <v>100</v>
      </c>
      <c r="U573" s="152">
        <f>100*(INDEX(TDU_Info!$E$5:$E$111,$T573)/T$11+INDEX(TDU_Info!$F$5:$F$111,$T573))</f>
        <v>3.6301000000000001</v>
      </c>
      <c r="V573" s="152">
        <v>8.8030000000000008</v>
      </c>
      <c r="W573" s="152">
        <v>6.9260000000000002</v>
      </c>
      <c r="X573" s="152">
        <v>5.6989999999999998</v>
      </c>
      <c r="Y573" s="152">
        <v>5.4989999999999997</v>
      </c>
      <c r="Z573" s="152">
        <v>8.7469999999999999</v>
      </c>
      <c r="AA573" s="152">
        <v>6.8380000000000001</v>
      </c>
      <c r="AB573" s="152">
        <v>5.6989999999999998</v>
      </c>
      <c r="AC573" s="152">
        <v>5.4989999999999997</v>
      </c>
      <c r="AD573" s="152">
        <v>8.8510000000000009</v>
      </c>
      <c r="AE573" s="152">
        <v>6.68</v>
      </c>
      <c r="AF573" s="152">
        <v>5.45</v>
      </c>
      <c r="AG573" s="152">
        <v>5.25</v>
      </c>
      <c r="AH573" s="152">
        <v>8.8239999999999998</v>
      </c>
      <c r="AI573" s="152">
        <v>6.6689999999999996</v>
      </c>
      <c r="AJ573" s="152">
        <v>5.45</v>
      </c>
      <c r="AK573" s="152">
        <v>5.25</v>
      </c>
      <c r="AL573" s="152">
        <f t="shared" si="107"/>
        <v>5.319451915077015</v>
      </c>
      <c r="AM573" s="152">
        <f t="shared" si="108"/>
        <v>5.4389979475615444</v>
      </c>
      <c r="AN573" s="152">
        <v>3.6577332032612424</v>
      </c>
      <c r="AO573" s="152">
        <v>3.5310739879120168</v>
      </c>
      <c r="AP573" s="152">
        <f t="shared" si="115"/>
        <v>7.4598999999999993</v>
      </c>
      <c r="AQ573" s="152"/>
      <c r="AR573" s="152"/>
      <c r="AS573" s="153">
        <f t="shared" si="109"/>
        <v>192</v>
      </c>
      <c r="AT573" s="153">
        <f t="shared" si="110"/>
        <v>0</v>
      </c>
      <c r="AU573" s="153">
        <f t="shared" si="111"/>
        <v>0</v>
      </c>
      <c r="AV573" s="153">
        <f t="shared" si="112"/>
        <v>1</v>
      </c>
      <c r="BA573">
        <f t="shared" si="113"/>
        <v>11</v>
      </c>
    </row>
    <row r="574" spans="2:53" x14ac:dyDescent="0.25">
      <c r="B574" s="155">
        <f t="shared" si="116"/>
        <v>43293.999305555553</v>
      </c>
      <c r="C574" s="155">
        <f t="shared" si="114"/>
        <v>43293.999305555553</v>
      </c>
      <c r="D574" s="152">
        <f t="shared" si="104"/>
        <v>5.45</v>
      </c>
      <c r="E574" s="152"/>
      <c r="F574" s="152"/>
      <c r="G574" s="152"/>
      <c r="H574" s="152" t="e">
        <f t="shared" si="105"/>
        <v>#N/A</v>
      </c>
      <c r="I574" s="152"/>
      <c r="J574" s="152" t="e">
        <f t="shared" si="106"/>
        <v>#N/A</v>
      </c>
      <c r="K574" s="152"/>
      <c r="L574" s="152"/>
      <c r="M574" s="152"/>
      <c r="N574" s="152"/>
      <c r="O574" s="152"/>
      <c r="P574" s="152"/>
      <c r="Q574" s="152"/>
      <c r="R574" s="152"/>
      <c r="S574" s="152"/>
      <c r="T574" s="153" cm="1">
        <f t="array" ref="T574">MATCH(1,(TDU_Info!$C$5:$C$111=$T$6)*(TDU_Info!$B$5:$B$111&lt;=$B574),0)</f>
        <v>100</v>
      </c>
      <c r="U574" s="152">
        <f>100*(INDEX(TDU_Info!$E$5:$E$111,$T574)/T$11+INDEX(TDU_Info!$F$5:$F$111,$T574))</f>
        <v>3.6301000000000001</v>
      </c>
      <c r="V574" s="152">
        <v>8.8030000000000008</v>
      </c>
      <c r="W574" s="152">
        <v>6.774</v>
      </c>
      <c r="X574" s="152">
        <v>5.6989999999999998</v>
      </c>
      <c r="Y574" s="152">
        <v>5.4989999999999997</v>
      </c>
      <c r="Z574" s="152">
        <v>8.7469999999999999</v>
      </c>
      <c r="AA574" s="152">
        <v>6.8369999999999997</v>
      </c>
      <c r="AB574" s="152">
        <v>5.6989999999999998</v>
      </c>
      <c r="AC574" s="152">
        <v>5.4989999999999997</v>
      </c>
      <c r="AD574" s="152">
        <v>8.8510000000000009</v>
      </c>
      <c r="AE574" s="152">
        <v>6.68</v>
      </c>
      <c r="AF574" s="152">
        <v>5.45</v>
      </c>
      <c r="AG574" s="152">
        <v>5.25</v>
      </c>
      <c r="AH574" s="152">
        <v>8.8239999999999998</v>
      </c>
      <c r="AI574" s="152">
        <v>6.6689999999999996</v>
      </c>
      <c r="AJ574" s="152">
        <v>5.45</v>
      </c>
      <c r="AK574" s="152">
        <v>5.25</v>
      </c>
      <c r="AL574" s="152">
        <f t="shared" si="107"/>
        <v>5.319451915077015</v>
      </c>
      <c r="AM574" s="152">
        <f t="shared" si="108"/>
        <v>5.4389979475615444</v>
      </c>
      <c r="AN574" s="152">
        <v>3.6857157094669071</v>
      </c>
      <c r="AO574" s="152">
        <v>3.5549772287612273</v>
      </c>
      <c r="AP574" s="152">
        <f t="shared" si="115"/>
        <v>7.4598999999999993</v>
      </c>
      <c r="AQ574" s="152"/>
      <c r="AR574" s="152"/>
      <c r="AS574" s="153">
        <f t="shared" si="109"/>
        <v>193</v>
      </c>
      <c r="AT574" s="153">
        <f t="shared" si="110"/>
        <v>0</v>
      </c>
      <c r="AU574" s="153">
        <f t="shared" si="111"/>
        <v>0</v>
      </c>
      <c r="AV574" s="153">
        <f t="shared" si="112"/>
        <v>1</v>
      </c>
      <c r="BA574">
        <f t="shared" si="113"/>
        <v>12</v>
      </c>
    </row>
    <row r="575" spans="2:53" x14ac:dyDescent="0.25">
      <c r="B575" s="155">
        <f t="shared" si="116"/>
        <v>43294.999305555553</v>
      </c>
      <c r="C575" s="155">
        <f t="shared" si="114"/>
        <v>43294.999305555553</v>
      </c>
      <c r="D575" s="152">
        <f t="shared" si="104"/>
        <v>5.45</v>
      </c>
      <c r="E575" s="152"/>
      <c r="F575" s="152"/>
      <c r="G575" s="152"/>
      <c r="H575" s="152" t="e">
        <f t="shared" si="105"/>
        <v>#N/A</v>
      </c>
      <c r="I575" s="152"/>
      <c r="J575" s="152" t="e">
        <f t="shared" si="106"/>
        <v>#N/A</v>
      </c>
      <c r="K575" s="152"/>
      <c r="L575" s="152"/>
      <c r="M575" s="152"/>
      <c r="N575" s="152"/>
      <c r="O575" s="152"/>
      <c r="P575" s="152"/>
      <c r="Q575" s="152"/>
      <c r="R575" s="152"/>
      <c r="S575" s="152"/>
      <c r="T575" s="153" cm="1">
        <f t="array" ref="T575">MATCH(1,(TDU_Info!$C$5:$C$111=$T$6)*(TDU_Info!$B$5:$B$111&lt;=$B575),0)</f>
        <v>100</v>
      </c>
      <c r="U575" s="152">
        <f>100*(INDEX(TDU_Info!$E$5:$E$111,$T575)/T$11+INDEX(TDU_Info!$F$5:$F$111,$T575))</f>
        <v>3.6301000000000001</v>
      </c>
      <c r="V575" s="152">
        <v>8.8030000000000008</v>
      </c>
      <c r="W575" s="152">
        <v>6.46</v>
      </c>
      <c r="X575" s="152">
        <v>5.6989999999999998</v>
      </c>
      <c r="Y575" s="152">
        <v>5.2</v>
      </c>
      <c r="Z575" s="152">
        <v>8.7469999999999999</v>
      </c>
      <c r="AA575" s="152">
        <v>5.9379999999999997</v>
      </c>
      <c r="AB575" s="152">
        <v>5.3</v>
      </c>
      <c r="AC575" s="152">
        <v>5.2</v>
      </c>
      <c r="AD575" s="152">
        <v>8.8510000000000009</v>
      </c>
      <c r="AE575" s="152">
        <v>6.48</v>
      </c>
      <c r="AF575" s="152">
        <v>5.45</v>
      </c>
      <c r="AG575" s="152">
        <v>5.2</v>
      </c>
      <c r="AH575" s="152">
        <v>8.8239999999999998</v>
      </c>
      <c r="AI575" s="152">
        <v>5.9690000000000003</v>
      </c>
      <c r="AJ575" s="152">
        <v>5.3</v>
      </c>
      <c r="AK575" s="152">
        <v>5.2</v>
      </c>
      <c r="AL575" s="152">
        <f t="shared" si="107"/>
        <v>5.319451915077015</v>
      </c>
      <c r="AM575" s="152">
        <f t="shared" si="108"/>
        <v>5.4389979475615444</v>
      </c>
      <c r="AN575" s="152">
        <v>3.6877366373749214</v>
      </c>
      <c r="AO575" s="152">
        <v>3.5568479595684557</v>
      </c>
      <c r="AP575" s="152">
        <f t="shared" si="115"/>
        <v>7.4598999999999993</v>
      </c>
      <c r="AQ575" s="152"/>
      <c r="AR575" s="152"/>
      <c r="AS575" s="153">
        <f t="shared" si="109"/>
        <v>194</v>
      </c>
      <c r="AT575" s="153">
        <f t="shared" si="110"/>
        <v>0</v>
      </c>
      <c r="AU575" s="153">
        <f t="shared" si="111"/>
        <v>0</v>
      </c>
      <c r="AV575" s="153">
        <f t="shared" si="112"/>
        <v>1</v>
      </c>
      <c r="BA575">
        <f t="shared" si="113"/>
        <v>13</v>
      </c>
    </row>
    <row r="576" spans="2:53" x14ac:dyDescent="0.25">
      <c r="B576" s="155">
        <f t="shared" si="116"/>
        <v>43295.999305555553</v>
      </c>
      <c r="C576" s="155">
        <f t="shared" si="114"/>
        <v>43295.999305555553</v>
      </c>
      <c r="D576" s="152">
        <f t="shared" si="104"/>
        <v>5.45</v>
      </c>
      <c r="E576" s="152"/>
      <c r="F576" s="152"/>
      <c r="G576" s="152"/>
      <c r="H576" s="152" t="e">
        <f t="shared" si="105"/>
        <v>#N/A</v>
      </c>
      <c r="I576" s="152"/>
      <c r="J576" s="152" t="e">
        <f t="shared" si="106"/>
        <v>#N/A</v>
      </c>
      <c r="K576" s="152"/>
      <c r="L576" s="152"/>
      <c r="M576" s="152"/>
      <c r="N576" s="152"/>
      <c r="O576" s="152"/>
      <c r="P576" s="152"/>
      <c r="Q576" s="152"/>
      <c r="R576" s="152"/>
      <c r="S576" s="152"/>
      <c r="T576" s="153" cm="1">
        <f t="array" ref="T576">MATCH(1,(TDU_Info!$C$5:$C$111=$T$6)*(TDU_Info!$B$5:$B$111&lt;=$B576),0)</f>
        <v>100</v>
      </c>
      <c r="U576" s="152">
        <f>100*(INDEX(TDU_Info!$E$5:$E$111,$T576)/T$11+INDEX(TDU_Info!$F$5:$F$111,$T576))</f>
        <v>3.6301000000000001</v>
      </c>
      <c r="V576" s="152">
        <v>8.8030000000000008</v>
      </c>
      <c r="W576" s="152">
        <v>6.46</v>
      </c>
      <c r="X576" s="152">
        <v>5.6989999999999998</v>
      </c>
      <c r="Y576" s="152">
        <v>5.2</v>
      </c>
      <c r="Z576" s="152">
        <v>8.7469999999999999</v>
      </c>
      <c r="AA576" s="152">
        <v>5.9379999999999997</v>
      </c>
      <c r="AB576" s="152">
        <v>5.3</v>
      </c>
      <c r="AC576" s="152">
        <v>5.2</v>
      </c>
      <c r="AD576" s="152">
        <v>8.8510000000000009</v>
      </c>
      <c r="AE576" s="152">
        <v>6.48</v>
      </c>
      <c r="AF576" s="152">
        <v>5.45</v>
      </c>
      <c r="AG576" s="152">
        <v>5.2</v>
      </c>
      <c r="AH576" s="152">
        <v>8.8239999999999998</v>
      </c>
      <c r="AI576" s="152">
        <v>5.9690000000000003</v>
      </c>
      <c r="AJ576" s="152">
        <v>5.3</v>
      </c>
      <c r="AK576" s="152">
        <v>5.2</v>
      </c>
      <c r="AL576" s="152">
        <f t="shared" si="107"/>
        <v>5.319451915077015</v>
      </c>
      <c r="AM576" s="152">
        <f t="shared" si="108"/>
        <v>5.4389979475615444</v>
      </c>
      <c r="AN576" s="152">
        <v>3.6869400773506777</v>
      </c>
      <c r="AO576" s="152">
        <v>3.5561522328540951</v>
      </c>
      <c r="AP576" s="152">
        <f t="shared" si="115"/>
        <v>7.4598999999999993</v>
      </c>
      <c r="AQ576" s="152"/>
      <c r="AR576" s="152"/>
      <c r="AS576" s="153">
        <f t="shared" si="109"/>
        <v>195</v>
      </c>
      <c r="AT576" s="153">
        <f t="shared" si="110"/>
        <v>0</v>
      </c>
      <c r="AU576" s="153">
        <f t="shared" si="111"/>
        <v>0</v>
      </c>
      <c r="AV576" s="153">
        <f t="shared" si="112"/>
        <v>1</v>
      </c>
      <c r="BA576">
        <f t="shared" si="113"/>
        <v>14</v>
      </c>
    </row>
    <row r="577" spans="2:53" x14ac:dyDescent="0.25">
      <c r="B577" s="155">
        <f t="shared" si="116"/>
        <v>43296.999305555553</v>
      </c>
      <c r="C577" s="155">
        <f t="shared" si="114"/>
        <v>43296.999305555553</v>
      </c>
      <c r="D577" s="152">
        <f t="shared" si="104"/>
        <v>5.45</v>
      </c>
      <c r="E577" s="152"/>
      <c r="F577" s="152"/>
      <c r="G577" s="152"/>
      <c r="H577" s="152" t="e">
        <f t="shared" si="105"/>
        <v>#N/A</v>
      </c>
      <c r="I577" s="152"/>
      <c r="J577" s="152" t="e">
        <f t="shared" si="106"/>
        <v>#N/A</v>
      </c>
      <c r="K577" s="152"/>
      <c r="L577" s="152"/>
      <c r="M577" s="152"/>
      <c r="N577" s="152"/>
      <c r="O577" s="152"/>
      <c r="P577" s="152"/>
      <c r="Q577" s="152"/>
      <c r="R577" s="152"/>
      <c r="S577" s="152"/>
      <c r="T577" s="153" cm="1">
        <f t="array" ref="T577">MATCH(1,(TDU_Info!$C$5:$C$111=$T$6)*(TDU_Info!$B$5:$B$111&lt;=$B577),0)</f>
        <v>100</v>
      </c>
      <c r="U577" s="152">
        <f>100*(INDEX(TDU_Info!$E$5:$E$111,$T577)/T$11+INDEX(TDU_Info!$F$5:$F$111,$T577))</f>
        <v>3.6301000000000001</v>
      </c>
      <c r="V577" s="152">
        <v>8.8030000000000008</v>
      </c>
      <c r="W577" s="152">
        <v>6.46</v>
      </c>
      <c r="X577" s="152">
        <v>5.6989999999999998</v>
      </c>
      <c r="Y577" s="152">
        <v>5.2</v>
      </c>
      <c r="Z577" s="152">
        <v>8.7469999999999999</v>
      </c>
      <c r="AA577" s="152">
        <v>5.9379999999999997</v>
      </c>
      <c r="AB577" s="152">
        <v>5.3</v>
      </c>
      <c r="AC577" s="152">
        <v>5.2</v>
      </c>
      <c r="AD577" s="152">
        <v>8.8510000000000009</v>
      </c>
      <c r="AE577" s="152">
        <v>6.48</v>
      </c>
      <c r="AF577" s="152">
        <v>5.45</v>
      </c>
      <c r="AG577" s="152">
        <v>5.2</v>
      </c>
      <c r="AH577" s="152">
        <v>8.8239999999999998</v>
      </c>
      <c r="AI577" s="152">
        <v>5.9690000000000003</v>
      </c>
      <c r="AJ577" s="152">
        <v>5.3</v>
      </c>
      <c r="AK577" s="152">
        <v>5.2</v>
      </c>
      <c r="AL577" s="152">
        <f t="shared" si="107"/>
        <v>5.319451915077015</v>
      </c>
      <c r="AM577" s="152">
        <f t="shared" si="108"/>
        <v>5.4389979475615444</v>
      </c>
      <c r="AN577" s="152">
        <v>3.6822416113213881</v>
      </c>
      <c r="AO577" s="152">
        <v>3.552366145082877</v>
      </c>
      <c r="AP577" s="152">
        <f t="shared" si="115"/>
        <v>7.4598999999999993</v>
      </c>
      <c r="AQ577" s="152"/>
      <c r="AR577" s="152"/>
      <c r="AS577" s="153">
        <f t="shared" si="109"/>
        <v>196</v>
      </c>
      <c r="AT577" s="153">
        <f t="shared" si="110"/>
        <v>0</v>
      </c>
      <c r="AU577" s="153">
        <f t="shared" si="111"/>
        <v>0</v>
      </c>
      <c r="AV577" s="153">
        <f t="shared" si="112"/>
        <v>1</v>
      </c>
      <c r="BA577">
        <f t="shared" si="113"/>
        <v>15</v>
      </c>
    </row>
    <row r="578" spans="2:53" x14ac:dyDescent="0.25">
      <c r="B578" s="155">
        <f t="shared" si="116"/>
        <v>43297.999305555553</v>
      </c>
      <c r="C578" s="155">
        <f t="shared" si="114"/>
        <v>43297.999305555553</v>
      </c>
      <c r="D578" s="152">
        <f t="shared" si="104"/>
        <v>5.45</v>
      </c>
      <c r="E578" s="152"/>
      <c r="F578" s="152"/>
      <c r="G578" s="152"/>
      <c r="H578" s="152" t="e">
        <f t="shared" si="105"/>
        <v>#N/A</v>
      </c>
      <c r="I578" s="152"/>
      <c r="J578" s="152" t="e">
        <f t="shared" si="106"/>
        <v>#N/A</v>
      </c>
      <c r="K578" s="152"/>
      <c r="L578" s="152"/>
      <c r="M578" s="152"/>
      <c r="N578" s="152"/>
      <c r="O578" s="152"/>
      <c r="P578" s="152"/>
      <c r="Q578" s="152"/>
      <c r="R578" s="152"/>
      <c r="S578" s="152"/>
      <c r="T578" s="153" cm="1">
        <f t="array" ref="T578">MATCH(1,(TDU_Info!$C$5:$C$111=$T$6)*(TDU_Info!$B$5:$B$111&lt;=$B578),0)</f>
        <v>100</v>
      </c>
      <c r="U578" s="152">
        <f>100*(INDEX(TDU_Info!$E$5:$E$111,$T578)/T$11+INDEX(TDU_Info!$F$5:$F$111,$T578))</f>
        <v>3.6301000000000001</v>
      </c>
      <c r="V578" s="152">
        <v>8.8030000000000008</v>
      </c>
      <c r="W578" s="152">
        <v>6.9260000000000002</v>
      </c>
      <c r="X578" s="152">
        <v>5.6989999999999998</v>
      </c>
      <c r="Y578" s="152">
        <v>5.4989999999999997</v>
      </c>
      <c r="Z578" s="152">
        <v>8.7469999999999999</v>
      </c>
      <c r="AA578" s="152">
        <v>5.9379999999999997</v>
      </c>
      <c r="AB578" s="152">
        <v>5.3</v>
      </c>
      <c r="AC578" s="152">
        <v>5.2</v>
      </c>
      <c r="AD578" s="152">
        <v>8.8510000000000009</v>
      </c>
      <c r="AE578" s="152">
        <v>6.68</v>
      </c>
      <c r="AF578" s="152">
        <v>5.45</v>
      </c>
      <c r="AG578" s="152">
        <v>5.25</v>
      </c>
      <c r="AH578" s="152">
        <v>8.8239999999999998</v>
      </c>
      <c r="AI578" s="152">
        <v>5.9690000000000003</v>
      </c>
      <c r="AJ578" s="152">
        <v>5.3</v>
      </c>
      <c r="AK578" s="152">
        <v>5.2</v>
      </c>
      <c r="AL578" s="152">
        <f t="shared" si="107"/>
        <v>5.319451915077015</v>
      </c>
      <c r="AM578" s="152">
        <f t="shared" si="108"/>
        <v>5.4389979475615444</v>
      </c>
      <c r="AN578" s="152">
        <v>3.6919156508219588</v>
      </c>
      <c r="AO578" s="152">
        <v>3.5594509945917321</v>
      </c>
      <c r="AP578" s="152">
        <f t="shared" si="115"/>
        <v>7.4598999999999993</v>
      </c>
      <c r="AQ578" s="152"/>
      <c r="AR578" s="152"/>
      <c r="AS578" s="153">
        <f t="shared" si="109"/>
        <v>197</v>
      </c>
      <c r="AT578" s="153">
        <f t="shared" si="110"/>
        <v>0</v>
      </c>
      <c r="AU578" s="153">
        <f t="shared" si="111"/>
        <v>0</v>
      </c>
      <c r="AV578" s="153">
        <f t="shared" si="112"/>
        <v>1</v>
      </c>
      <c r="BA578">
        <f t="shared" si="113"/>
        <v>16</v>
      </c>
    </row>
    <row r="579" spans="2:53" x14ac:dyDescent="0.25">
      <c r="B579" s="155">
        <f t="shared" si="116"/>
        <v>43298.999305555553</v>
      </c>
      <c r="C579" s="155">
        <f t="shared" si="114"/>
        <v>43298.999305555553</v>
      </c>
      <c r="D579" s="152">
        <f t="shared" si="104"/>
        <v>5.45</v>
      </c>
      <c r="E579" s="152"/>
      <c r="F579" s="152"/>
      <c r="G579" s="152"/>
      <c r="H579" s="152" t="e">
        <f t="shared" si="105"/>
        <v>#N/A</v>
      </c>
      <c r="I579" s="152"/>
      <c r="J579" s="152" t="e">
        <f t="shared" si="106"/>
        <v>#N/A</v>
      </c>
      <c r="K579" s="152"/>
      <c r="L579" s="152"/>
      <c r="M579" s="152"/>
      <c r="N579" s="152"/>
      <c r="O579" s="152"/>
      <c r="P579" s="152"/>
      <c r="Q579" s="152"/>
      <c r="R579" s="152"/>
      <c r="S579" s="152"/>
      <c r="T579" s="153" cm="1">
        <f t="array" ref="T579">MATCH(1,(TDU_Info!$C$5:$C$111=$T$6)*(TDU_Info!$B$5:$B$111&lt;=$B579),0)</f>
        <v>100</v>
      </c>
      <c r="U579" s="152">
        <f>100*(INDEX(TDU_Info!$E$5:$E$111,$T579)/T$11+INDEX(TDU_Info!$F$5:$F$111,$T579))</f>
        <v>3.6301000000000001</v>
      </c>
      <c r="V579" s="152">
        <v>9.0150000000000006</v>
      </c>
      <c r="W579" s="152">
        <v>6.9260000000000002</v>
      </c>
      <c r="X579" s="152">
        <v>5.6989999999999998</v>
      </c>
      <c r="Y579" s="152">
        <v>5.4989999999999997</v>
      </c>
      <c r="Z579" s="152">
        <v>8.9710000000000001</v>
      </c>
      <c r="AA579" s="152">
        <v>5.9379999999999997</v>
      </c>
      <c r="AB579" s="152">
        <v>5.3</v>
      </c>
      <c r="AC579" s="152">
        <v>5.2</v>
      </c>
      <c r="AD579" s="152">
        <v>8.8610000000000007</v>
      </c>
      <c r="AE579" s="152">
        <v>6.68</v>
      </c>
      <c r="AF579" s="152">
        <v>5.45</v>
      </c>
      <c r="AG579" s="152">
        <v>5.25</v>
      </c>
      <c r="AH579" s="152">
        <v>8.8390000000000004</v>
      </c>
      <c r="AI579" s="152">
        <v>5.9690000000000003</v>
      </c>
      <c r="AJ579" s="152">
        <v>5.3</v>
      </c>
      <c r="AK579" s="152">
        <v>5.2</v>
      </c>
      <c r="AL579" s="152">
        <f t="shared" si="107"/>
        <v>5.319451915077015</v>
      </c>
      <c r="AM579" s="152">
        <f t="shared" si="108"/>
        <v>5.4389979475615444</v>
      </c>
      <c r="AN579" s="152">
        <v>3.693112078279114</v>
      </c>
      <c r="AO579" s="152">
        <v>3.5605279924274957</v>
      </c>
      <c r="AP579" s="152">
        <f t="shared" si="115"/>
        <v>7.4598999999999993</v>
      </c>
      <c r="AQ579" s="152"/>
      <c r="AR579" s="152"/>
      <c r="AS579" s="153">
        <f t="shared" si="109"/>
        <v>198</v>
      </c>
      <c r="AT579" s="153">
        <f t="shared" si="110"/>
        <v>0</v>
      </c>
      <c r="AU579" s="153">
        <f t="shared" si="111"/>
        <v>0</v>
      </c>
      <c r="AV579" s="153">
        <f t="shared" si="112"/>
        <v>1</v>
      </c>
      <c r="BA579">
        <f t="shared" si="113"/>
        <v>17</v>
      </c>
    </row>
    <row r="580" spans="2:53" x14ac:dyDescent="0.25">
      <c r="B580" s="155">
        <f t="shared" si="116"/>
        <v>43299.999305555553</v>
      </c>
      <c r="C580" s="155">
        <f t="shared" si="114"/>
        <v>43299.999305555553</v>
      </c>
      <c r="D580" s="152">
        <f t="shared" si="104"/>
        <v>5.45</v>
      </c>
      <c r="E580" s="152"/>
      <c r="F580" s="152"/>
      <c r="G580" s="152"/>
      <c r="H580" s="152" t="e">
        <f t="shared" si="105"/>
        <v>#N/A</v>
      </c>
      <c r="I580" s="152"/>
      <c r="J580" s="152" t="e">
        <f t="shared" si="106"/>
        <v>#N/A</v>
      </c>
      <c r="K580" s="152"/>
      <c r="L580" s="152"/>
      <c r="M580" s="152"/>
      <c r="N580" s="152"/>
      <c r="O580" s="152"/>
      <c r="P580" s="152"/>
      <c r="Q580" s="152"/>
      <c r="R580" s="152"/>
      <c r="S580" s="152"/>
      <c r="T580" s="153" cm="1">
        <f t="array" ref="T580">MATCH(1,(TDU_Info!$C$5:$C$111=$T$6)*(TDU_Info!$B$5:$B$111&lt;=$B580),0)</f>
        <v>100</v>
      </c>
      <c r="U580" s="152">
        <f>100*(INDEX(TDU_Info!$E$5:$E$111,$T580)/T$11+INDEX(TDU_Info!$F$5:$F$111,$T580))</f>
        <v>3.6301000000000001</v>
      </c>
      <c r="V580" s="152">
        <v>9.077</v>
      </c>
      <c r="W580" s="152">
        <v>6.9669999999999996</v>
      </c>
      <c r="X580" s="152">
        <v>5.6989999999999998</v>
      </c>
      <c r="Y580" s="152">
        <v>5.4989999999999997</v>
      </c>
      <c r="Z580" s="152">
        <v>9.0389999999999997</v>
      </c>
      <c r="AA580" s="152">
        <v>5.9720000000000004</v>
      </c>
      <c r="AB580" s="152">
        <v>5.3</v>
      </c>
      <c r="AC580" s="152">
        <v>5.2</v>
      </c>
      <c r="AD580" s="152">
        <v>8.8670000000000009</v>
      </c>
      <c r="AE580" s="152">
        <v>6.6909999999999998</v>
      </c>
      <c r="AF580" s="152">
        <v>5.45</v>
      </c>
      <c r="AG580" s="152">
        <v>5.25</v>
      </c>
      <c r="AH580" s="152">
        <v>8.8480000000000008</v>
      </c>
      <c r="AI580" s="152">
        <v>5.9859999999999998</v>
      </c>
      <c r="AJ580" s="152">
        <v>5.3</v>
      </c>
      <c r="AK580" s="152">
        <v>5.2</v>
      </c>
      <c r="AL580" s="152">
        <f t="shared" si="107"/>
        <v>5.319451915077015</v>
      </c>
      <c r="AM580" s="152">
        <f t="shared" si="108"/>
        <v>5.4389979475615444</v>
      </c>
      <c r="AN580" s="152">
        <v>3.6871679527728247</v>
      </c>
      <c r="AO580" s="152">
        <v>3.5547453296055909</v>
      </c>
      <c r="AP580" s="152">
        <f t="shared" si="115"/>
        <v>7.4598999999999993</v>
      </c>
      <c r="AQ580" s="152"/>
      <c r="AR580" s="152"/>
      <c r="AS580" s="153">
        <f t="shared" si="109"/>
        <v>199</v>
      </c>
      <c r="AT580" s="153">
        <f t="shared" si="110"/>
        <v>0</v>
      </c>
      <c r="AU580" s="153">
        <f t="shared" si="111"/>
        <v>0</v>
      </c>
      <c r="AV580" s="153">
        <f t="shared" si="112"/>
        <v>1</v>
      </c>
      <c r="BA580">
        <f t="shared" si="113"/>
        <v>18</v>
      </c>
    </row>
    <row r="581" spans="2:53" x14ac:dyDescent="0.25">
      <c r="B581" s="155">
        <f t="shared" si="116"/>
        <v>43300.999305555553</v>
      </c>
      <c r="C581" s="155">
        <f t="shared" si="114"/>
        <v>43300.999305555553</v>
      </c>
      <c r="D581" s="152">
        <f t="shared" si="104"/>
        <v>5.45</v>
      </c>
      <c r="E581" s="152"/>
      <c r="F581" s="152"/>
      <c r="G581" s="152"/>
      <c r="H581" s="152" t="e">
        <f t="shared" si="105"/>
        <v>#N/A</v>
      </c>
      <c r="I581" s="152"/>
      <c r="J581" s="152" t="e">
        <f t="shared" si="106"/>
        <v>#N/A</v>
      </c>
      <c r="K581" s="152"/>
      <c r="L581" s="152"/>
      <c r="M581" s="152"/>
      <c r="N581" s="152"/>
      <c r="O581" s="152"/>
      <c r="P581" s="152"/>
      <c r="Q581" s="152"/>
      <c r="R581" s="152"/>
      <c r="S581" s="152"/>
      <c r="T581" s="153" cm="1">
        <f t="array" ref="T581">MATCH(1,(TDU_Info!$C$5:$C$111=$T$6)*(TDU_Info!$B$5:$B$111&lt;=$B581),0)</f>
        <v>100</v>
      </c>
      <c r="U581" s="152">
        <f>100*(INDEX(TDU_Info!$E$5:$E$111,$T581)/T$11+INDEX(TDU_Info!$F$5:$F$111,$T581))</f>
        <v>3.6301000000000001</v>
      </c>
      <c r="V581" s="152">
        <v>9.077</v>
      </c>
      <c r="W581" s="152">
        <v>6.9669999999999996</v>
      </c>
      <c r="X581" s="152">
        <v>5.6989999999999998</v>
      </c>
      <c r="Y581" s="152">
        <v>5.4989999999999997</v>
      </c>
      <c r="Z581" s="152">
        <v>9.0389999999999997</v>
      </c>
      <c r="AA581" s="152">
        <v>5.9720000000000004</v>
      </c>
      <c r="AB581" s="152">
        <v>5.3</v>
      </c>
      <c r="AC581" s="152">
        <v>5.2</v>
      </c>
      <c r="AD581" s="152">
        <v>8.8670000000000009</v>
      </c>
      <c r="AE581" s="152">
        <v>6.6909999999999998</v>
      </c>
      <c r="AF581" s="152">
        <v>5.45</v>
      </c>
      <c r="AG581" s="152">
        <v>5.25</v>
      </c>
      <c r="AH581" s="152">
        <v>8.8480000000000008</v>
      </c>
      <c r="AI581" s="152">
        <v>5.9859999999999998</v>
      </c>
      <c r="AJ581" s="152">
        <v>5.3</v>
      </c>
      <c r="AK581" s="152">
        <v>5.2</v>
      </c>
      <c r="AL581" s="152">
        <f t="shared" si="107"/>
        <v>5.319451915077015</v>
      </c>
      <c r="AM581" s="152">
        <f t="shared" si="108"/>
        <v>5.4389979475615444</v>
      </c>
      <c r="AN581" s="152">
        <v>3.6354743441237591</v>
      </c>
      <c r="AO581" s="152">
        <v>3.4991084100945065</v>
      </c>
      <c r="AP581" s="152">
        <f t="shared" si="115"/>
        <v>7.4598999999999993</v>
      </c>
      <c r="AQ581" s="152"/>
      <c r="AR581" s="152"/>
      <c r="AS581" s="153">
        <f t="shared" si="109"/>
        <v>200</v>
      </c>
      <c r="AT581" s="153">
        <f t="shared" si="110"/>
        <v>0</v>
      </c>
      <c r="AU581" s="153">
        <f t="shared" si="111"/>
        <v>0</v>
      </c>
      <c r="AV581" s="153">
        <f t="shared" si="112"/>
        <v>1</v>
      </c>
      <c r="BA581">
        <f t="shared" si="113"/>
        <v>19</v>
      </c>
    </row>
    <row r="582" spans="2:53" x14ac:dyDescent="0.25">
      <c r="B582" s="155">
        <f t="shared" si="116"/>
        <v>43301.999305555553</v>
      </c>
      <c r="C582" s="155">
        <f t="shared" si="114"/>
        <v>43301.999305555553</v>
      </c>
      <c r="D582" s="152">
        <f t="shared" si="104"/>
        <v>5.45</v>
      </c>
      <c r="E582" s="152"/>
      <c r="F582" s="152"/>
      <c r="G582" s="152"/>
      <c r="H582" s="152" t="e">
        <f t="shared" si="105"/>
        <v>#N/A</v>
      </c>
      <c r="I582" s="152"/>
      <c r="J582" s="152" t="e">
        <f t="shared" si="106"/>
        <v>#N/A</v>
      </c>
      <c r="K582" s="152"/>
      <c r="L582" s="152"/>
      <c r="M582" s="152"/>
      <c r="N582" s="152"/>
      <c r="O582" s="152"/>
      <c r="P582" s="152"/>
      <c r="Q582" s="152"/>
      <c r="R582" s="152"/>
      <c r="S582" s="152"/>
      <c r="T582" s="153" cm="1">
        <f t="array" ref="T582">MATCH(1,(TDU_Info!$C$5:$C$111=$T$6)*(TDU_Info!$B$5:$B$111&lt;=$B582),0)</f>
        <v>100</v>
      </c>
      <c r="U582" s="152">
        <f>100*(INDEX(TDU_Info!$E$5:$E$111,$T582)/T$11+INDEX(TDU_Info!$F$5:$F$111,$T582))</f>
        <v>3.6301000000000001</v>
      </c>
      <c r="V582" s="152">
        <v>9.077</v>
      </c>
      <c r="W582" s="152">
        <v>5.8819999999999997</v>
      </c>
      <c r="X582" s="152">
        <v>5.6989999999999998</v>
      </c>
      <c r="Y582" s="152">
        <v>5.4989999999999997</v>
      </c>
      <c r="Z582" s="152">
        <v>9.0389999999999997</v>
      </c>
      <c r="AA582" s="152">
        <v>5.9720000000000004</v>
      </c>
      <c r="AB582" s="152">
        <v>5.3</v>
      </c>
      <c r="AC582" s="152">
        <v>5.2</v>
      </c>
      <c r="AD582" s="152">
        <v>8.8670000000000009</v>
      </c>
      <c r="AE582" s="152">
        <v>5.891</v>
      </c>
      <c r="AF582" s="152">
        <v>5.45</v>
      </c>
      <c r="AG582" s="152">
        <v>5.25</v>
      </c>
      <c r="AH582" s="152">
        <v>8.8480000000000008</v>
      </c>
      <c r="AI582" s="152">
        <v>5.9859999999999998</v>
      </c>
      <c r="AJ582" s="152">
        <v>5.3</v>
      </c>
      <c r="AK582" s="152">
        <v>5.2</v>
      </c>
      <c r="AL582" s="152">
        <f t="shared" si="107"/>
        <v>5.319451915077015</v>
      </c>
      <c r="AM582" s="152">
        <f t="shared" si="108"/>
        <v>5.4389979475615444</v>
      </c>
      <c r="AN582" s="152">
        <v>3.5795165484335913</v>
      </c>
      <c r="AO582" s="152">
        <v>3.4347402234889675</v>
      </c>
      <c r="AP582" s="152">
        <f t="shared" si="115"/>
        <v>7.4598999999999993</v>
      </c>
      <c r="AQ582" s="152"/>
      <c r="AR582" s="152"/>
      <c r="AS582" s="153">
        <f t="shared" si="109"/>
        <v>201</v>
      </c>
      <c r="AT582" s="153">
        <f t="shared" si="110"/>
        <v>0</v>
      </c>
      <c r="AU582" s="153">
        <f t="shared" si="111"/>
        <v>0</v>
      </c>
      <c r="AV582" s="153">
        <f t="shared" si="112"/>
        <v>1</v>
      </c>
      <c r="BA582">
        <f t="shared" si="113"/>
        <v>20</v>
      </c>
    </row>
    <row r="583" spans="2:53" x14ac:dyDescent="0.25">
      <c r="B583" s="155">
        <f t="shared" si="116"/>
        <v>43302.999305555553</v>
      </c>
      <c r="C583" s="155">
        <f t="shared" si="114"/>
        <v>43302.999305555553</v>
      </c>
      <c r="D583" s="152">
        <f t="shared" si="104"/>
        <v>5.45</v>
      </c>
      <c r="E583" s="152"/>
      <c r="F583" s="152"/>
      <c r="G583" s="152"/>
      <c r="H583" s="152" t="e">
        <f t="shared" si="105"/>
        <v>#N/A</v>
      </c>
      <c r="I583" s="152"/>
      <c r="J583" s="152" t="e">
        <f t="shared" si="106"/>
        <v>#N/A</v>
      </c>
      <c r="K583" s="152"/>
      <c r="L583" s="152"/>
      <c r="M583" s="152"/>
      <c r="N583" s="152"/>
      <c r="O583" s="152"/>
      <c r="P583" s="152"/>
      <c r="Q583" s="152"/>
      <c r="R583" s="152"/>
      <c r="S583" s="152"/>
      <c r="T583" s="153" cm="1">
        <f t="array" ref="T583">MATCH(1,(TDU_Info!$C$5:$C$111=$T$6)*(TDU_Info!$B$5:$B$111&lt;=$B583),0)</f>
        <v>100</v>
      </c>
      <c r="U583" s="152">
        <f>100*(INDEX(TDU_Info!$E$5:$E$111,$T583)/T$11+INDEX(TDU_Info!$F$5:$F$111,$T583))</f>
        <v>3.6301000000000001</v>
      </c>
      <c r="V583" s="152">
        <v>9.077</v>
      </c>
      <c r="W583" s="152">
        <v>5.8819999999999997</v>
      </c>
      <c r="X583" s="152">
        <v>5.6989999999999998</v>
      </c>
      <c r="Y583" s="152">
        <v>5.4989999999999997</v>
      </c>
      <c r="Z583" s="152">
        <v>9.0389999999999997</v>
      </c>
      <c r="AA583" s="152">
        <v>5.9720000000000004</v>
      </c>
      <c r="AB583" s="152">
        <v>5.3</v>
      </c>
      <c r="AC583" s="152">
        <v>5.2</v>
      </c>
      <c r="AD583" s="152">
        <v>8.8670000000000009</v>
      </c>
      <c r="AE583" s="152">
        <v>5.891</v>
      </c>
      <c r="AF583" s="152">
        <v>5.45</v>
      </c>
      <c r="AG583" s="152">
        <v>5.25</v>
      </c>
      <c r="AH583" s="152">
        <v>8.8480000000000008</v>
      </c>
      <c r="AI583" s="152">
        <v>5.9859999999999998</v>
      </c>
      <c r="AJ583" s="152">
        <v>5.3</v>
      </c>
      <c r="AK583" s="152">
        <v>5.2</v>
      </c>
      <c r="AL583" s="152">
        <f t="shared" si="107"/>
        <v>5.319451915077015</v>
      </c>
      <c r="AM583" s="152">
        <f t="shared" si="108"/>
        <v>5.4389979475615444</v>
      </c>
      <c r="AN583" s="152">
        <v>3.5720135815019809</v>
      </c>
      <c r="AO583" s="152">
        <v>3.4230979076940296</v>
      </c>
      <c r="AP583" s="152">
        <f t="shared" si="115"/>
        <v>7.4598999999999993</v>
      </c>
      <c r="AQ583" s="152"/>
      <c r="AR583" s="152"/>
      <c r="AS583" s="153">
        <f t="shared" si="109"/>
        <v>202</v>
      </c>
      <c r="AT583" s="153">
        <f t="shared" si="110"/>
        <v>0</v>
      </c>
      <c r="AU583" s="153">
        <f t="shared" si="111"/>
        <v>0</v>
      </c>
      <c r="AV583" s="153">
        <f t="shared" si="112"/>
        <v>1</v>
      </c>
      <c r="BA583">
        <f t="shared" si="113"/>
        <v>21</v>
      </c>
    </row>
    <row r="584" spans="2:53" x14ac:dyDescent="0.25">
      <c r="B584" s="155">
        <f t="shared" si="116"/>
        <v>43303.999305555553</v>
      </c>
      <c r="C584" s="155">
        <f t="shared" si="114"/>
        <v>43303.999305555553</v>
      </c>
      <c r="D584" s="152">
        <f t="shared" si="104"/>
        <v>5.45</v>
      </c>
      <c r="E584" s="152"/>
      <c r="F584" s="152"/>
      <c r="G584" s="152"/>
      <c r="H584" s="152" t="e">
        <f t="shared" si="105"/>
        <v>#N/A</v>
      </c>
      <c r="I584" s="152"/>
      <c r="J584" s="152" t="e">
        <f t="shared" si="106"/>
        <v>#N/A</v>
      </c>
      <c r="K584" s="152"/>
      <c r="L584" s="152"/>
      <c r="M584" s="152"/>
      <c r="N584" s="152"/>
      <c r="O584" s="152"/>
      <c r="P584" s="152"/>
      <c r="Q584" s="152"/>
      <c r="R584" s="152"/>
      <c r="S584" s="152"/>
      <c r="T584" s="153" cm="1">
        <f t="array" ref="T584">MATCH(1,(TDU_Info!$C$5:$C$111=$T$6)*(TDU_Info!$B$5:$B$111&lt;=$B584),0)</f>
        <v>100</v>
      </c>
      <c r="U584" s="152">
        <f>100*(INDEX(TDU_Info!$E$5:$E$111,$T584)/T$11+INDEX(TDU_Info!$F$5:$F$111,$T584))</f>
        <v>3.6301000000000001</v>
      </c>
      <c r="V584" s="152">
        <v>9.077</v>
      </c>
      <c r="W584" s="152">
        <v>5.8819999999999997</v>
      </c>
      <c r="X584" s="152">
        <v>5.6989999999999998</v>
      </c>
      <c r="Y584" s="152">
        <v>5.4989999999999997</v>
      </c>
      <c r="Z584" s="152">
        <v>9.0389999999999997</v>
      </c>
      <c r="AA584" s="152">
        <v>5.9720000000000004</v>
      </c>
      <c r="AB584" s="152">
        <v>5.3</v>
      </c>
      <c r="AC584" s="152">
        <v>5.2</v>
      </c>
      <c r="AD584" s="152">
        <v>8.8670000000000009</v>
      </c>
      <c r="AE584" s="152">
        <v>5.891</v>
      </c>
      <c r="AF584" s="152">
        <v>5.45</v>
      </c>
      <c r="AG584" s="152">
        <v>5.25</v>
      </c>
      <c r="AH584" s="152">
        <v>8.8480000000000008</v>
      </c>
      <c r="AI584" s="152">
        <v>5.9859999999999998</v>
      </c>
      <c r="AJ584" s="152">
        <v>5.3</v>
      </c>
      <c r="AK584" s="152">
        <v>5.2</v>
      </c>
      <c r="AL584" s="152">
        <f t="shared" si="107"/>
        <v>5.319451915077015</v>
      </c>
      <c r="AM584" s="152">
        <f t="shared" si="108"/>
        <v>5.4389979475615444</v>
      </c>
      <c r="AN584" s="152">
        <v>3.5689381926301147</v>
      </c>
      <c r="AO584" s="152">
        <v>3.4163493176526014</v>
      </c>
      <c r="AP584" s="152">
        <f t="shared" si="115"/>
        <v>7.4598999999999993</v>
      </c>
      <c r="AQ584" s="152"/>
      <c r="AR584" s="152"/>
      <c r="AS584" s="153">
        <f t="shared" si="109"/>
        <v>203</v>
      </c>
      <c r="AT584" s="153">
        <f t="shared" si="110"/>
        <v>0</v>
      </c>
      <c r="AU584" s="153">
        <f t="shared" si="111"/>
        <v>0</v>
      </c>
      <c r="AV584" s="153">
        <f t="shared" si="112"/>
        <v>1</v>
      </c>
      <c r="BA584">
        <f t="shared" si="113"/>
        <v>22</v>
      </c>
    </row>
    <row r="585" spans="2:53" x14ac:dyDescent="0.25">
      <c r="B585" s="155">
        <f t="shared" si="116"/>
        <v>43304.999305555553</v>
      </c>
      <c r="C585" s="155">
        <f t="shared" si="114"/>
        <v>43304.999305555553</v>
      </c>
      <c r="D585" s="152">
        <f t="shared" si="104"/>
        <v>5.45</v>
      </c>
      <c r="E585" s="152"/>
      <c r="F585" s="152"/>
      <c r="G585" s="152"/>
      <c r="H585" s="152" t="e">
        <f t="shared" si="105"/>
        <v>#N/A</v>
      </c>
      <c r="I585" s="152"/>
      <c r="J585" s="152" t="e">
        <f t="shared" si="106"/>
        <v>#N/A</v>
      </c>
      <c r="K585" s="152"/>
      <c r="L585" s="152"/>
      <c r="M585" s="152"/>
      <c r="N585" s="152"/>
      <c r="O585" s="152"/>
      <c r="P585" s="152"/>
      <c r="Q585" s="152"/>
      <c r="R585" s="152"/>
      <c r="S585" s="152"/>
      <c r="T585" s="153" cm="1">
        <f t="array" ref="T585">MATCH(1,(TDU_Info!$C$5:$C$111=$T$6)*(TDU_Info!$B$5:$B$111&lt;=$B585),0)</f>
        <v>100</v>
      </c>
      <c r="U585" s="152">
        <f>100*(INDEX(TDU_Info!$E$5:$E$111,$T585)/T$11+INDEX(TDU_Info!$F$5:$F$111,$T585))</f>
        <v>3.6301000000000001</v>
      </c>
      <c r="V585" s="152">
        <v>9.077</v>
      </c>
      <c r="W585" s="152">
        <v>6.9669999999999996</v>
      </c>
      <c r="X585" s="152">
        <v>5.6989999999999998</v>
      </c>
      <c r="Y585" s="152">
        <v>5.4989999999999997</v>
      </c>
      <c r="Z585" s="152">
        <v>9.0389999999999997</v>
      </c>
      <c r="AA585" s="152">
        <v>6.9560000000000004</v>
      </c>
      <c r="AB585" s="152">
        <v>5.6989999999999998</v>
      </c>
      <c r="AC585" s="152">
        <v>5.4989999999999997</v>
      </c>
      <c r="AD585" s="152">
        <v>8.8670000000000009</v>
      </c>
      <c r="AE585" s="152">
        <v>6.6909999999999998</v>
      </c>
      <c r="AF585" s="152">
        <v>5.45</v>
      </c>
      <c r="AG585" s="152">
        <v>5.25</v>
      </c>
      <c r="AH585" s="152">
        <v>8.8480000000000008</v>
      </c>
      <c r="AI585" s="152">
        <v>6.6859999999999999</v>
      </c>
      <c r="AJ585" s="152">
        <v>5.45</v>
      </c>
      <c r="AK585" s="152">
        <v>5.25</v>
      </c>
      <c r="AL585" s="152">
        <f t="shared" si="107"/>
        <v>5.319451915077015</v>
      </c>
      <c r="AM585" s="152">
        <f t="shared" si="108"/>
        <v>5.4389979475615444</v>
      </c>
      <c r="AN585" s="152">
        <v>3.5298471408123326</v>
      </c>
      <c r="AO585" s="152">
        <v>3.3691702691021939</v>
      </c>
      <c r="AP585" s="152">
        <f t="shared" si="115"/>
        <v>7.4598999999999993</v>
      </c>
      <c r="AQ585" s="152"/>
      <c r="AR585" s="152"/>
      <c r="AS585" s="153">
        <f t="shared" si="109"/>
        <v>204</v>
      </c>
      <c r="AT585" s="153">
        <f t="shared" si="110"/>
        <v>0</v>
      </c>
      <c r="AU585" s="153">
        <f t="shared" si="111"/>
        <v>0</v>
      </c>
      <c r="AV585" s="153">
        <f t="shared" si="112"/>
        <v>1</v>
      </c>
      <c r="BA585">
        <f t="shared" si="113"/>
        <v>23</v>
      </c>
    </row>
    <row r="586" spans="2:53" x14ac:dyDescent="0.25">
      <c r="B586" s="155">
        <f t="shared" si="116"/>
        <v>43305.999305555553</v>
      </c>
      <c r="C586" s="155">
        <f t="shared" si="114"/>
        <v>43305.999305555553</v>
      </c>
      <c r="D586" s="152">
        <f t="shared" si="104"/>
        <v>5.45</v>
      </c>
      <c r="E586" s="152"/>
      <c r="F586" s="152"/>
      <c r="G586" s="152"/>
      <c r="H586" s="152" t="e">
        <f t="shared" si="105"/>
        <v>#N/A</v>
      </c>
      <c r="I586" s="152"/>
      <c r="J586" s="152" t="e">
        <f t="shared" si="106"/>
        <v>#N/A</v>
      </c>
      <c r="K586" s="152"/>
      <c r="L586" s="152"/>
      <c r="M586" s="152"/>
      <c r="N586" s="152"/>
      <c r="O586" s="152"/>
      <c r="P586" s="152"/>
      <c r="Q586" s="152"/>
      <c r="R586" s="152"/>
      <c r="S586" s="152"/>
      <c r="T586" s="153" cm="1">
        <f t="array" ref="T586">MATCH(1,(TDU_Info!$C$5:$C$111=$T$6)*(TDU_Info!$B$5:$B$111&lt;=$B586),0)</f>
        <v>100</v>
      </c>
      <c r="U586" s="152">
        <f>100*(INDEX(TDU_Info!$E$5:$E$111,$T586)/T$11+INDEX(TDU_Info!$F$5:$F$111,$T586))</f>
        <v>3.6301000000000001</v>
      </c>
      <c r="V586" s="152">
        <v>9.077</v>
      </c>
      <c r="W586" s="152">
        <v>6.6959999999999997</v>
      </c>
      <c r="X586" s="152">
        <v>5.6989999999999998</v>
      </c>
      <c r="Y586" s="152">
        <v>5.4989999999999997</v>
      </c>
      <c r="Z586" s="152">
        <v>9.0389999999999997</v>
      </c>
      <c r="AA586" s="152">
        <v>6.6710000000000003</v>
      </c>
      <c r="AB586" s="152">
        <v>5.6989999999999998</v>
      </c>
      <c r="AC586" s="152">
        <v>5.4989999999999997</v>
      </c>
      <c r="AD586" s="152">
        <v>8.8670000000000009</v>
      </c>
      <c r="AE586" s="152">
        <v>6.6909999999999998</v>
      </c>
      <c r="AF586" s="152">
        <v>5.45</v>
      </c>
      <c r="AG586" s="152">
        <v>5.25</v>
      </c>
      <c r="AH586" s="152">
        <v>8.8480000000000008</v>
      </c>
      <c r="AI586" s="152">
        <v>6.6849999999999996</v>
      </c>
      <c r="AJ586" s="152">
        <v>5.45</v>
      </c>
      <c r="AK586" s="152">
        <v>5.25</v>
      </c>
      <c r="AL586" s="152">
        <f t="shared" si="107"/>
        <v>5.319451915077015</v>
      </c>
      <c r="AM586" s="152">
        <f t="shared" si="108"/>
        <v>5.4389979475615444</v>
      </c>
      <c r="AN586" s="152">
        <v>3.5263452630689316</v>
      </c>
      <c r="AO586" s="152">
        <v>3.3659091374647128</v>
      </c>
      <c r="AP586" s="152">
        <f t="shared" si="115"/>
        <v>7.4598999999999993</v>
      </c>
      <c r="AQ586" s="152"/>
      <c r="AR586" s="152"/>
      <c r="AS586" s="153">
        <f t="shared" si="109"/>
        <v>205</v>
      </c>
      <c r="AT586" s="153">
        <f t="shared" si="110"/>
        <v>0</v>
      </c>
      <c r="AU586" s="153">
        <f t="shared" si="111"/>
        <v>0</v>
      </c>
      <c r="AV586" s="153">
        <f t="shared" si="112"/>
        <v>1</v>
      </c>
      <c r="BA586">
        <f t="shared" si="113"/>
        <v>24</v>
      </c>
    </row>
    <row r="587" spans="2:53" x14ac:dyDescent="0.25">
      <c r="B587" s="155">
        <f t="shared" si="116"/>
        <v>43306.999305555553</v>
      </c>
      <c r="C587" s="155">
        <f t="shared" si="114"/>
        <v>43306.999305555553</v>
      </c>
      <c r="D587" s="152">
        <f t="shared" si="104"/>
        <v>5.45</v>
      </c>
      <c r="E587" s="152"/>
      <c r="F587" s="152"/>
      <c r="G587" s="152"/>
      <c r="H587" s="152" t="e">
        <f t="shared" si="105"/>
        <v>#N/A</v>
      </c>
      <c r="I587" s="152"/>
      <c r="J587" s="152" t="e">
        <f t="shared" si="106"/>
        <v>#N/A</v>
      </c>
      <c r="K587" s="152"/>
      <c r="L587" s="152"/>
      <c r="M587" s="152"/>
      <c r="N587" s="152"/>
      <c r="O587" s="152"/>
      <c r="P587" s="152"/>
      <c r="Q587" s="152"/>
      <c r="R587" s="152"/>
      <c r="S587" s="152"/>
      <c r="T587" s="153" cm="1">
        <f t="array" ref="T587">MATCH(1,(TDU_Info!$C$5:$C$111=$T$6)*(TDU_Info!$B$5:$B$111&lt;=$B587),0)</f>
        <v>100</v>
      </c>
      <c r="U587" s="152">
        <f>100*(INDEX(TDU_Info!$E$5:$E$111,$T587)/T$11+INDEX(TDU_Info!$F$5:$F$111,$T587))</f>
        <v>3.6301000000000001</v>
      </c>
      <c r="V587" s="152">
        <v>9.077</v>
      </c>
      <c r="W587" s="152">
        <v>6.6959999999999997</v>
      </c>
      <c r="X587" s="152">
        <v>5.6989999999999998</v>
      </c>
      <c r="Y587" s="152">
        <v>5.4989999999999997</v>
      </c>
      <c r="Z587" s="152">
        <v>9.0389999999999997</v>
      </c>
      <c r="AA587" s="152">
        <v>6.6710000000000003</v>
      </c>
      <c r="AB587" s="152">
        <v>5.6989999999999998</v>
      </c>
      <c r="AC587" s="152">
        <v>5.4989999999999997</v>
      </c>
      <c r="AD587" s="152">
        <v>8.8670000000000009</v>
      </c>
      <c r="AE587" s="152">
        <v>6.6909999999999998</v>
      </c>
      <c r="AF587" s="152">
        <v>5.45</v>
      </c>
      <c r="AG587" s="152">
        <v>5.25</v>
      </c>
      <c r="AH587" s="152">
        <v>8.8480000000000008</v>
      </c>
      <c r="AI587" s="152">
        <v>6.6849999999999996</v>
      </c>
      <c r="AJ587" s="152">
        <v>5.45</v>
      </c>
      <c r="AK587" s="152">
        <v>5.25</v>
      </c>
      <c r="AL587" s="152">
        <f t="shared" si="107"/>
        <v>5.319451915077015</v>
      </c>
      <c r="AM587" s="152">
        <f t="shared" si="108"/>
        <v>5.4389979475615444</v>
      </c>
      <c r="AN587" s="152">
        <v>3.5226675704520316</v>
      </c>
      <c r="AO587" s="152">
        <v>3.3622679622716758</v>
      </c>
      <c r="AP587" s="152">
        <f t="shared" si="115"/>
        <v>7.4598999999999993</v>
      </c>
      <c r="AQ587" s="152"/>
      <c r="AR587" s="152"/>
      <c r="AS587" s="153">
        <f t="shared" si="109"/>
        <v>206</v>
      </c>
      <c r="AT587" s="153">
        <f t="shared" si="110"/>
        <v>0</v>
      </c>
      <c r="AU587" s="153">
        <f t="shared" si="111"/>
        <v>0</v>
      </c>
      <c r="AV587" s="153">
        <f t="shared" si="112"/>
        <v>1</v>
      </c>
      <c r="BA587">
        <f t="shared" si="113"/>
        <v>25</v>
      </c>
    </row>
    <row r="588" spans="2:53" x14ac:dyDescent="0.25">
      <c r="B588" s="155">
        <f t="shared" si="116"/>
        <v>43307.999305555553</v>
      </c>
      <c r="C588" s="155">
        <f t="shared" si="114"/>
        <v>43307.999305555553</v>
      </c>
      <c r="D588" s="152">
        <f t="shared" si="104"/>
        <v>5.45</v>
      </c>
      <c r="E588" s="152"/>
      <c r="F588" s="152"/>
      <c r="G588" s="152"/>
      <c r="H588" s="152" t="e">
        <f t="shared" si="105"/>
        <v>#N/A</v>
      </c>
      <c r="I588" s="152"/>
      <c r="J588" s="152" t="e">
        <f t="shared" si="106"/>
        <v>#N/A</v>
      </c>
      <c r="K588" s="152"/>
      <c r="L588" s="152"/>
      <c r="M588" s="152"/>
      <c r="N588" s="152"/>
      <c r="O588" s="152"/>
      <c r="P588" s="152"/>
      <c r="Q588" s="152"/>
      <c r="R588" s="152"/>
      <c r="S588" s="152"/>
      <c r="T588" s="153" cm="1">
        <f t="array" ref="T588">MATCH(1,(TDU_Info!$C$5:$C$111=$T$6)*(TDU_Info!$B$5:$B$111&lt;=$B588),0)</f>
        <v>100</v>
      </c>
      <c r="U588" s="152">
        <f>100*(INDEX(TDU_Info!$E$5:$E$111,$T588)/T$11+INDEX(TDU_Info!$F$5:$F$111,$T588))</f>
        <v>3.6301000000000001</v>
      </c>
      <c r="V588" s="152">
        <v>9.077</v>
      </c>
      <c r="W588" s="152">
        <v>6.6959999999999997</v>
      </c>
      <c r="X588" s="152">
        <v>5.6989999999999998</v>
      </c>
      <c r="Y588" s="152">
        <v>5.4989999999999997</v>
      </c>
      <c r="Z588" s="152">
        <v>9.0389999999999997</v>
      </c>
      <c r="AA588" s="152">
        <v>6.6710000000000003</v>
      </c>
      <c r="AB588" s="152">
        <v>5.6989999999999998</v>
      </c>
      <c r="AC588" s="152">
        <v>5.4989999999999997</v>
      </c>
      <c r="AD588" s="152">
        <v>8.8670000000000009</v>
      </c>
      <c r="AE588" s="152">
        <v>6.6909999999999998</v>
      </c>
      <c r="AF588" s="152">
        <v>5.45</v>
      </c>
      <c r="AG588" s="152">
        <v>5.25</v>
      </c>
      <c r="AH588" s="152">
        <v>8.8480000000000008</v>
      </c>
      <c r="AI588" s="152">
        <v>6.6849999999999996</v>
      </c>
      <c r="AJ588" s="152">
        <v>5.45</v>
      </c>
      <c r="AK588" s="152">
        <v>5.25</v>
      </c>
      <c r="AL588" s="152">
        <f t="shared" si="107"/>
        <v>5.319451915077015</v>
      </c>
      <c r="AM588" s="152">
        <f t="shared" si="108"/>
        <v>5.4389979475615444</v>
      </c>
      <c r="AN588" s="152">
        <v>3.5131172615415096</v>
      </c>
      <c r="AO588" s="152">
        <v>3.3529555331422989</v>
      </c>
      <c r="AP588" s="152">
        <f t="shared" si="115"/>
        <v>7.4598999999999993</v>
      </c>
      <c r="AQ588" s="152"/>
      <c r="AR588" s="152"/>
      <c r="AS588" s="153">
        <f t="shared" si="109"/>
        <v>207</v>
      </c>
      <c r="AT588" s="153">
        <f t="shared" si="110"/>
        <v>0</v>
      </c>
      <c r="AU588" s="153">
        <f t="shared" si="111"/>
        <v>0</v>
      </c>
      <c r="AV588" s="153">
        <f t="shared" si="112"/>
        <v>1</v>
      </c>
      <c r="BA588">
        <f t="shared" si="113"/>
        <v>26</v>
      </c>
    </row>
    <row r="589" spans="2:53" x14ac:dyDescent="0.25">
      <c r="B589" s="155">
        <f t="shared" si="116"/>
        <v>43308.999305555553</v>
      </c>
      <c r="C589" s="155">
        <f t="shared" si="114"/>
        <v>43308.999305555553</v>
      </c>
      <c r="D589" s="152">
        <f t="shared" si="104"/>
        <v>5.4480000000000004</v>
      </c>
      <c r="E589" s="152"/>
      <c r="F589" s="152"/>
      <c r="G589" s="152"/>
      <c r="H589" s="152" t="e">
        <f t="shared" si="105"/>
        <v>#N/A</v>
      </c>
      <c r="I589" s="152"/>
      <c r="J589" s="152" t="e">
        <f t="shared" si="106"/>
        <v>#N/A</v>
      </c>
      <c r="K589" s="152"/>
      <c r="L589" s="152"/>
      <c r="M589" s="152"/>
      <c r="N589" s="152"/>
      <c r="O589" s="152"/>
      <c r="P589" s="152"/>
      <c r="Q589" s="152"/>
      <c r="R589" s="152"/>
      <c r="S589" s="152"/>
      <c r="T589" s="153" cm="1">
        <f t="array" ref="T589">MATCH(1,(TDU_Info!$C$5:$C$111=$T$6)*(TDU_Info!$B$5:$B$111&lt;=$B589),0)</f>
        <v>100</v>
      </c>
      <c r="U589" s="152">
        <f>100*(INDEX(TDU_Info!$E$5:$E$111,$T589)/T$11+INDEX(TDU_Info!$F$5:$F$111,$T589))</f>
        <v>3.6301000000000001</v>
      </c>
      <c r="V589" s="152">
        <v>9.077</v>
      </c>
      <c r="W589" s="152">
        <v>6.6959999999999997</v>
      </c>
      <c r="X589" s="152">
        <v>5.6950000000000003</v>
      </c>
      <c r="Y589" s="152">
        <v>5.4950000000000001</v>
      </c>
      <c r="Z589" s="152">
        <v>9.0389999999999997</v>
      </c>
      <c r="AA589" s="152">
        <v>6.6710000000000003</v>
      </c>
      <c r="AB589" s="152">
        <v>5.5739999999999998</v>
      </c>
      <c r="AC589" s="152">
        <v>5.4740000000000002</v>
      </c>
      <c r="AD589" s="152">
        <v>8.8670000000000009</v>
      </c>
      <c r="AE589" s="152">
        <v>6.6909999999999998</v>
      </c>
      <c r="AF589" s="152">
        <v>5.4480000000000004</v>
      </c>
      <c r="AG589" s="152">
        <v>5.2480000000000002</v>
      </c>
      <c r="AH589" s="152">
        <v>8.8480000000000008</v>
      </c>
      <c r="AI589" s="152">
        <v>6.6849999999999996</v>
      </c>
      <c r="AJ589" s="152">
        <v>5.45</v>
      </c>
      <c r="AK589" s="152">
        <v>5.2480000000000002</v>
      </c>
      <c r="AL589" s="152">
        <f t="shared" si="107"/>
        <v>5.319451915077015</v>
      </c>
      <c r="AM589" s="152">
        <f t="shared" si="108"/>
        <v>5.4389979475615444</v>
      </c>
      <c r="AN589" s="152">
        <v>3.5046600188195858</v>
      </c>
      <c r="AO589" s="152">
        <v>3.3451029217232113</v>
      </c>
      <c r="AP589" s="152">
        <f t="shared" si="115"/>
        <v>7.4598999999999993</v>
      </c>
      <c r="AQ589" s="152"/>
      <c r="AR589" s="152"/>
      <c r="AS589" s="153">
        <f t="shared" si="109"/>
        <v>208</v>
      </c>
      <c r="AT589" s="153">
        <f t="shared" si="110"/>
        <v>0</v>
      </c>
      <c r="AU589" s="153">
        <f t="shared" si="111"/>
        <v>0</v>
      </c>
      <c r="AV589" s="153">
        <f t="shared" si="112"/>
        <v>1</v>
      </c>
      <c r="BA589">
        <f t="shared" si="113"/>
        <v>27</v>
      </c>
    </row>
    <row r="590" spans="2:53" x14ac:dyDescent="0.25">
      <c r="B590" s="155">
        <f t="shared" si="116"/>
        <v>43309.999305555553</v>
      </c>
      <c r="C590" s="155">
        <f t="shared" si="114"/>
        <v>43309.999305555553</v>
      </c>
      <c r="D590" s="152">
        <f t="shared" si="104"/>
        <v>5.4480000000000004</v>
      </c>
      <c r="E590" s="152"/>
      <c r="F590" s="152"/>
      <c r="G590" s="152"/>
      <c r="H590" s="152" t="e">
        <f t="shared" si="105"/>
        <v>#N/A</v>
      </c>
      <c r="I590" s="152"/>
      <c r="J590" s="152" t="e">
        <f t="shared" si="106"/>
        <v>#N/A</v>
      </c>
      <c r="K590" s="152"/>
      <c r="L590" s="152"/>
      <c r="M590" s="152"/>
      <c r="N590" s="152"/>
      <c r="O590" s="152"/>
      <c r="P590" s="152"/>
      <c r="Q590" s="152"/>
      <c r="R590" s="152"/>
      <c r="S590" s="152"/>
      <c r="T590" s="153" cm="1">
        <f t="array" ref="T590">MATCH(1,(TDU_Info!$C$5:$C$111=$T$6)*(TDU_Info!$B$5:$B$111&lt;=$B590),0)</f>
        <v>100</v>
      </c>
      <c r="U590" s="152">
        <f>100*(INDEX(TDU_Info!$E$5:$E$111,$T590)/T$11+INDEX(TDU_Info!$F$5:$F$111,$T590))</f>
        <v>3.6301000000000001</v>
      </c>
      <c r="V590" s="152">
        <v>9.077</v>
      </c>
      <c r="W590" s="152">
        <v>6.6959999999999997</v>
      </c>
      <c r="X590" s="152">
        <v>5.6950000000000003</v>
      </c>
      <c r="Y590" s="152">
        <v>5.4950000000000001</v>
      </c>
      <c r="Z590" s="152">
        <v>9.0389999999999997</v>
      </c>
      <c r="AA590" s="152">
        <v>6.6710000000000003</v>
      </c>
      <c r="AB590" s="152">
        <v>5.5739999999999998</v>
      </c>
      <c r="AC590" s="152">
        <v>5.4740000000000002</v>
      </c>
      <c r="AD590" s="152">
        <v>8.8670000000000009</v>
      </c>
      <c r="AE590" s="152">
        <v>6.6909999999999998</v>
      </c>
      <c r="AF590" s="152">
        <v>5.4480000000000004</v>
      </c>
      <c r="AG590" s="152">
        <v>5.2480000000000002</v>
      </c>
      <c r="AH590" s="152">
        <v>8.8480000000000008</v>
      </c>
      <c r="AI590" s="152">
        <v>6.6849999999999996</v>
      </c>
      <c r="AJ590" s="152">
        <v>5.45</v>
      </c>
      <c r="AK590" s="152">
        <v>5.2480000000000002</v>
      </c>
      <c r="AL590" s="152">
        <f t="shared" si="107"/>
        <v>5.319451915077015</v>
      </c>
      <c r="AM590" s="152">
        <f t="shared" si="108"/>
        <v>5.4389979475615444</v>
      </c>
      <c r="AN590" s="152">
        <v>3.4986311234304268</v>
      </c>
      <c r="AO590" s="152">
        <v>3.3403985897131339</v>
      </c>
      <c r="AP590" s="152">
        <f t="shared" si="115"/>
        <v>7.4598999999999993</v>
      </c>
      <c r="AQ590" s="152"/>
      <c r="AR590" s="152"/>
      <c r="AS590" s="153">
        <f t="shared" si="109"/>
        <v>209</v>
      </c>
      <c r="AT590" s="153">
        <f t="shared" si="110"/>
        <v>0</v>
      </c>
      <c r="AU590" s="153">
        <f t="shared" si="111"/>
        <v>0</v>
      </c>
      <c r="AV590" s="153">
        <f t="shared" si="112"/>
        <v>1</v>
      </c>
      <c r="BA590">
        <f t="shared" si="113"/>
        <v>28</v>
      </c>
    </row>
    <row r="591" spans="2:53" x14ac:dyDescent="0.25">
      <c r="B591" s="155">
        <f t="shared" si="116"/>
        <v>43310.999305555553</v>
      </c>
      <c r="C591" s="155">
        <f t="shared" si="114"/>
        <v>43310.999305555553</v>
      </c>
      <c r="D591" s="152">
        <f t="shared" si="104"/>
        <v>5.4480000000000004</v>
      </c>
      <c r="E591" s="152"/>
      <c r="F591" s="152"/>
      <c r="G591" s="152"/>
      <c r="H591" s="152" t="e">
        <f t="shared" si="105"/>
        <v>#N/A</v>
      </c>
      <c r="I591" s="152"/>
      <c r="J591" s="152" t="e">
        <f t="shared" si="106"/>
        <v>#N/A</v>
      </c>
      <c r="K591" s="152"/>
      <c r="L591" s="152"/>
      <c r="M591" s="152"/>
      <c r="N591" s="152"/>
      <c r="O591" s="152"/>
      <c r="P591" s="152"/>
      <c r="Q591" s="152"/>
      <c r="R591" s="152"/>
      <c r="S591" s="152"/>
      <c r="T591" s="153" cm="1">
        <f t="array" ref="T591">MATCH(1,(TDU_Info!$C$5:$C$111=$T$6)*(TDU_Info!$B$5:$B$111&lt;=$B591),0)</f>
        <v>100</v>
      </c>
      <c r="U591" s="152">
        <f>100*(INDEX(TDU_Info!$E$5:$E$111,$T591)/T$11+INDEX(TDU_Info!$F$5:$F$111,$T591))</f>
        <v>3.6301000000000001</v>
      </c>
      <c r="V591" s="152">
        <v>9.077</v>
      </c>
      <c r="W591" s="152">
        <v>6.6959999999999997</v>
      </c>
      <c r="X591" s="152">
        <v>5.6950000000000003</v>
      </c>
      <c r="Y591" s="152">
        <v>5.4950000000000001</v>
      </c>
      <c r="Z591" s="152">
        <v>9.0389999999999997</v>
      </c>
      <c r="AA591" s="152">
        <v>6.6710000000000003</v>
      </c>
      <c r="AB591" s="152">
        <v>5.5739999999999998</v>
      </c>
      <c r="AC591" s="152">
        <v>5.4740000000000002</v>
      </c>
      <c r="AD591" s="152">
        <v>8.8670000000000009</v>
      </c>
      <c r="AE591" s="152">
        <v>6.6909999999999998</v>
      </c>
      <c r="AF591" s="152">
        <v>5.4480000000000004</v>
      </c>
      <c r="AG591" s="152">
        <v>5.2480000000000002</v>
      </c>
      <c r="AH591" s="152">
        <v>8.8480000000000008</v>
      </c>
      <c r="AI591" s="152">
        <v>6.6849999999999996</v>
      </c>
      <c r="AJ591" s="152">
        <v>5.45</v>
      </c>
      <c r="AK591" s="152">
        <v>5.2480000000000002</v>
      </c>
      <c r="AL591" s="152">
        <f t="shared" si="107"/>
        <v>5.319451915077015</v>
      </c>
      <c r="AM591" s="152">
        <f t="shared" si="108"/>
        <v>5.4389979475615444</v>
      </c>
      <c r="AN591" s="152">
        <v>3.3867372821240118</v>
      </c>
      <c r="AO591" s="152">
        <v>3.2375563639347038</v>
      </c>
      <c r="AP591" s="152">
        <f t="shared" si="115"/>
        <v>7.4598999999999993</v>
      </c>
      <c r="AQ591" s="152"/>
      <c r="AR591" s="152"/>
      <c r="AS591" s="153">
        <f t="shared" si="109"/>
        <v>210</v>
      </c>
      <c r="AT591" s="153">
        <f t="shared" si="110"/>
        <v>0</v>
      </c>
      <c r="AU591" s="153">
        <f t="shared" si="111"/>
        <v>0</v>
      </c>
      <c r="AV591" s="153">
        <f t="shared" si="112"/>
        <v>1</v>
      </c>
      <c r="BA591">
        <f t="shared" si="113"/>
        <v>29</v>
      </c>
    </row>
    <row r="592" spans="2:53" x14ac:dyDescent="0.25">
      <c r="B592" s="155">
        <f t="shared" si="116"/>
        <v>43311.999305555553</v>
      </c>
      <c r="C592" s="155">
        <f t="shared" si="114"/>
        <v>43311.999305555553</v>
      </c>
      <c r="D592" s="152">
        <f t="shared" si="104"/>
        <v>5.4480000000000004</v>
      </c>
      <c r="E592" s="152"/>
      <c r="F592" s="152"/>
      <c r="G592" s="152"/>
      <c r="H592" s="152" t="e">
        <f t="shared" si="105"/>
        <v>#N/A</v>
      </c>
      <c r="I592" s="152"/>
      <c r="J592" s="152" t="e">
        <f t="shared" si="106"/>
        <v>#N/A</v>
      </c>
      <c r="K592" s="152"/>
      <c r="L592" s="152"/>
      <c r="M592" s="152"/>
      <c r="N592" s="152"/>
      <c r="O592" s="152"/>
      <c r="P592" s="152"/>
      <c r="Q592" s="152"/>
      <c r="R592" s="152"/>
      <c r="S592" s="152"/>
      <c r="T592" s="153" cm="1">
        <f t="array" ref="T592">MATCH(1,(TDU_Info!$C$5:$C$111=$T$6)*(TDU_Info!$B$5:$B$111&lt;=$B592),0)</f>
        <v>100</v>
      </c>
      <c r="U592" s="152">
        <f>100*(INDEX(TDU_Info!$E$5:$E$111,$T592)/T$11+INDEX(TDU_Info!$F$5:$F$111,$T592))</f>
        <v>3.6301000000000001</v>
      </c>
      <c r="V592" s="152">
        <v>9.077</v>
      </c>
      <c r="W592" s="152">
        <v>6.6959999999999997</v>
      </c>
      <c r="X592" s="152">
        <v>5.6950000000000003</v>
      </c>
      <c r="Y592" s="152">
        <v>5.4950000000000001</v>
      </c>
      <c r="Z592" s="152">
        <v>9.0389999999999997</v>
      </c>
      <c r="AA592" s="152">
        <v>6.6710000000000003</v>
      </c>
      <c r="AB592" s="152">
        <v>5.5739999999999998</v>
      </c>
      <c r="AC592" s="152">
        <v>5.4740000000000002</v>
      </c>
      <c r="AD592" s="152">
        <v>8.8670000000000009</v>
      </c>
      <c r="AE592" s="152">
        <v>6.6909999999999998</v>
      </c>
      <c r="AF592" s="152">
        <v>5.4480000000000004</v>
      </c>
      <c r="AG592" s="152">
        <v>5.2480000000000002</v>
      </c>
      <c r="AH592" s="152">
        <v>8.8480000000000008</v>
      </c>
      <c r="AI592" s="152">
        <v>6.6849999999999996</v>
      </c>
      <c r="AJ592" s="152">
        <v>5.45</v>
      </c>
      <c r="AK592" s="152">
        <v>5.2480000000000002</v>
      </c>
      <c r="AL592" s="152">
        <f t="shared" si="107"/>
        <v>5.319451915077015</v>
      </c>
      <c r="AM592" s="152">
        <f t="shared" si="108"/>
        <v>5.4389979475615444</v>
      </c>
      <c r="AN592" s="152">
        <v>3.3559821836733867</v>
      </c>
      <c r="AO592" s="152">
        <v>3.2091637944405225</v>
      </c>
      <c r="AP592" s="152">
        <f t="shared" si="115"/>
        <v>7.4598999999999993</v>
      </c>
      <c r="AQ592" s="152"/>
      <c r="AR592" s="152"/>
      <c r="AS592" s="153">
        <f t="shared" si="109"/>
        <v>211</v>
      </c>
      <c r="AT592" s="153">
        <f t="shared" si="110"/>
        <v>0</v>
      </c>
      <c r="AU592" s="153">
        <f t="shared" si="111"/>
        <v>0</v>
      </c>
      <c r="AV592" s="153">
        <f t="shared" si="112"/>
        <v>1</v>
      </c>
      <c r="BA592">
        <f t="shared" si="113"/>
        <v>30</v>
      </c>
    </row>
    <row r="593" spans="2:53" x14ac:dyDescent="0.25">
      <c r="B593" s="155">
        <f t="shared" si="116"/>
        <v>43312.999305555553</v>
      </c>
      <c r="C593" s="155">
        <f t="shared" si="114"/>
        <v>43312.999305555553</v>
      </c>
      <c r="D593" s="152">
        <f t="shared" ref="D593:D656" si="117">(INDEX($V593:$AP593,D$7)*(1+D$8)+D$9*100/$T$11)*(1+D$10)+(D$11*100/$T$11)+($T$5+D$10)*$U593</f>
        <v>5.15</v>
      </c>
      <c r="E593" s="152"/>
      <c r="F593" s="152"/>
      <c r="G593" s="152"/>
      <c r="H593" s="152" t="e">
        <f t="shared" ref="H593:H656" si="118">IF(ISNA($C593),NA(),(INDEX($V593:$AP593,H$7)*(1+H$8)+H$9*100/$T$11)*(1+H$10)+(H$11*100/$T$11)+($T$5+H$10)*$U593)</f>
        <v>#N/A</v>
      </c>
      <c r="I593" s="152"/>
      <c r="J593" s="152" t="e">
        <f t="shared" ref="J593:J656" si="119">(INDEX($V593:$AP593,J$7)*(1+J$8)+J$9*100/$T$11)*(1+J$10)+(J$11*100/$T$11)+($T$5+J$10)*$U593</f>
        <v>#N/A</v>
      </c>
      <c r="K593" s="152"/>
      <c r="L593" s="152"/>
      <c r="M593" s="152"/>
      <c r="N593" s="152"/>
      <c r="O593" s="152"/>
      <c r="P593" s="152"/>
      <c r="Q593" s="152"/>
      <c r="R593" s="152"/>
      <c r="S593" s="152"/>
      <c r="T593" s="153" cm="1">
        <f t="array" ref="T593">MATCH(1,(TDU_Info!$C$5:$C$111=$T$6)*(TDU_Info!$B$5:$B$111&lt;=$B593),0)</f>
        <v>100</v>
      </c>
      <c r="U593" s="152">
        <f>100*(INDEX(TDU_Info!$E$5:$E$111,$T593)/T$11+INDEX(TDU_Info!$F$5:$F$111,$T593))</f>
        <v>3.6301000000000001</v>
      </c>
      <c r="V593" s="152">
        <v>9.077</v>
      </c>
      <c r="W593" s="152">
        <v>6.6959999999999997</v>
      </c>
      <c r="X593" s="152">
        <v>5.4</v>
      </c>
      <c r="Y593" s="152">
        <v>5.4950000000000001</v>
      </c>
      <c r="Z593" s="152">
        <v>9.0389999999999997</v>
      </c>
      <c r="AA593" s="152">
        <v>6.6710000000000003</v>
      </c>
      <c r="AB593" s="152">
        <v>5.5739999999999998</v>
      </c>
      <c r="AC593" s="152">
        <v>5.4740000000000002</v>
      </c>
      <c r="AD593" s="152">
        <v>8.8670000000000009</v>
      </c>
      <c r="AE593" s="152">
        <v>6.6909999999999998</v>
      </c>
      <c r="AF593" s="152">
        <v>5.15</v>
      </c>
      <c r="AG593" s="152">
        <v>5.2480000000000002</v>
      </c>
      <c r="AH593" s="152">
        <v>8.8480000000000008</v>
      </c>
      <c r="AI593" s="152">
        <v>6.6849999999999996</v>
      </c>
      <c r="AJ593" s="152">
        <v>5.45</v>
      </c>
      <c r="AK593" s="152">
        <v>5.2480000000000002</v>
      </c>
      <c r="AL593" s="152">
        <f t="shared" ref="AL593:AL656" si="120">IF(DAY($B593)=1,NA(),VLOOKUP($B593,$BB$17:$BD$64,2,TRUE))</f>
        <v>5.319451915077015</v>
      </c>
      <c r="AM593" s="152">
        <f t="shared" ref="AM593:AM656" si="121">IF(DAY($B593)=1,NA(),VLOOKUP($B593,$BB$17:$BD$64,3,TRUE))</f>
        <v>5.4389979475615444</v>
      </c>
      <c r="AN593" s="152">
        <v>3.4013604247784435</v>
      </c>
      <c r="AO593" s="152">
        <v>3.2526279481221776</v>
      </c>
      <c r="AP593" s="152">
        <f t="shared" si="115"/>
        <v>7.4598999999999993</v>
      </c>
      <c r="AQ593" s="152"/>
      <c r="AR593" s="152"/>
      <c r="AS593" s="153">
        <f t="shared" ref="AS593:AS656" si="122">ROUNDUP(B593-DATE(YEAR(B593),1,1),0)</f>
        <v>212</v>
      </c>
      <c r="AT593" s="153">
        <f t="shared" ref="AT593:AT656" si="123">1-$AU593-$AV593</f>
        <v>0</v>
      </c>
      <c r="AU593" s="153">
        <f t="shared" ref="AU593:AU656" si="124">IF(AND($AS593&gt;=AU$12,$AS593&lt;=AU$13),1-$AV593,0)</f>
        <v>0</v>
      </c>
      <c r="AV593" s="153">
        <f t="shared" ref="AV593:AV656" si="125">IF(AND($AS593&gt;=AV$12,$AS593&lt;=AV$13),1,0)</f>
        <v>1</v>
      </c>
      <c r="BA593">
        <f t="shared" ref="BA593:BA656" si="126">DAY(C593)</f>
        <v>31</v>
      </c>
    </row>
    <row r="594" spans="2:53" x14ac:dyDescent="0.25">
      <c r="B594" s="155">
        <f t="shared" si="116"/>
        <v>43313.999305555553</v>
      </c>
      <c r="C594" s="155">
        <f t="shared" ref="C594:C657" si="127">IF(OR($B594&lt;C$12,$B594&gt;C$13),NA(),$B594)</f>
        <v>43313.999305555553</v>
      </c>
      <c r="D594" s="152">
        <f t="shared" si="117"/>
        <v>5.15</v>
      </c>
      <c r="E594" s="152"/>
      <c r="F594" s="152"/>
      <c r="G594" s="152"/>
      <c r="H594" s="152" t="e">
        <f t="shared" si="118"/>
        <v>#N/A</v>
      </c>
      <c r="I594" s="152"/>
      <c r="J594" s="152" t="e">
        <f t="shared" si="119"/>
        <v>#N/A</v>
      </c>
      <c r="K594" s="152"/>
      <c r="L594" s="152"/>
      <c r="M594" s="152"/>
      <c r="N594" s="152"/>
      <c r="O594" s="152"/>
      <c r="P594" s="152"/>
      <c r="Q594" s="152"/>
      <c r="R594" s="152"/>
      <c r="S594" s="152"/>
      <c r="T594" s="153" cm="1">
        <f t="array" ref="T594">MATCH(1,(TDU_Info!$C$5:$C$111=$T$6)*(TDU_Info!$B$5:$B$111&lt;=$B594),0)</f>
        <v>100</v>
      </c>
      <c r="U594" s="152">
        <f>100*(INDEX(TDU_Info!$E$5:$E$111,$T594)/T$11+INDEX(TDU_Info!$F$5:$F$111,$T594))</f>
        <v>3.6301000000000001</v>
      </c>
      <c r="V594" s="152">
        <v>9.077</v>
      </c>
      <c r="W594" s="152">
        <v>5.8819999999999997</v>
      </c>
      <c r="X594" s="152">
        <v>5.4</v>
      </c>
      <c r="Y594" s="152">
        <v>5.4950000000000001</v>
      </c>
      <c r="Z594" s="152">
        <v>9.0389999999999997</v>
      </c>
      <c r="AA594" s="152">
        <v>5.1719999999999997</v>
      </c>
      <c r="AB594" s="152">
        <v>5.5</v>
      </c>
      <c r="AC594" s="152">
        <v>5.3</v>
      </c>
      <c r="AD594" s="152">
        <v>8.8670000000000009</v>
      </c>
      <c r="AE594" s="152">
        <v>5.891</v>
      </c>
      <c r="AF594" s="152">
        <v>5.15</v>
      </c>
      <c r="AG594" s="152">
        <v>5.2480000000000002</v>
      </c>
      <c r="AH594" s="152">
        <v>8.8480000000000008</v>
      </c>
      <c r="AI594" s="152">
        <v>5.1859999999999999</v>
      </c>
      <c r="AJ594" s="152">
        <v>5.45</v>
      </c>
      <c r="AK594" s="152">
        <v>5.2480000000000002</v>
      </c>
      <c r="AL594" s="152" t="e">
        <f t="shared" si="120"/>
        <v>#N/A</v>
      </c>
      <c r="AM594" s="152" t="e">
        <f t="shared" si="121"/>
        <v>#N/A</v>
      </c>
      <c r="AN594" s="152">
        <v>3.4106896346893074</v>
      </c>
      <c r="AO594" s="152">
        <v>3.26192889176777</v>
      </c>
      <c r="AP594" s="152" t="e">
        <f t="shared" ref="AP594:AP657" si="128">IF(DAY($C594)=1,NA(),VLOOKUP($C594,$BE$17:$BF$78,2,TRUE)-$U594)</f>
        <v>#N/A</v>
      </c>
      <c r="AQ594" s="152"/>
      <c r="AR594" s="152"/>
      <c r="AS594" s="153">
        <f t="shared" si="122"/>
        <v>213</v>
      </c>
      <c r="AT594" s="153">
        <f t="shared" si="123"/>
        <v>0</v>
      </c>
      <c r="AU594" s="153">
        <f t="shared" si="124"/>
        <v>0</v>
      </c>
      <c r="AV594" s="153">
        <f t="shared" si="125"/>
        <v>1</v>
      </c>
      <c r="BA594">
        <f t="shared" si="126"/>
        <v>1</v>
      </c>
    </row>
    <row r="595" spans="2:53" x14ac:dyDescent="0.25">
      <c r="B595" s="155">
        <f t="shared" ref="B595:B658" si="129">B594+1</f>
        <v>43314.999305555553</v>
      </c>
      <c r="C595" s="155">
        <f t="shared" si="127"/>
        <v>43314.999305555553</v>
      </c>
      <c r="D595" s="152">
        <f t="shared" si="117"/>
        <v>5.15</v>
      </c>
      <c r="E595" s="152"/>
      <c r="F595" s="152"/>
      <c r="G595" s="152"/>
      <c r="H595" s="152" t="e">
        <f t="shared" si="118"/>
        <v>#N/A</v>
      </c>
      <c r="I595" s="152"/>
      <c r="J595" s="152" t="e">
        <f t="shared" si="119"/>
        <v>#N/A</v>
      </c>
      <c r="K595" s="152"/>
      <c r="L595" s="152"/>
      <c r="M595" s="152"/>
      <c r="N595" s="152"/>
      <c r="O595" s="152"/>
      <c r="P595" s="152"/>
      <c r="Q595" s="152"/>
      <c r="R595" s="152"/>
      <c r="S595" s="152"/>
      <c r="T595" s="153" cm="1">
        <f t="array" ref="T595">MATCH(1,(TDU_Info!$C$5:$C$111=$T$6)*(TDU_Info!$B$5:$B$111&lt;=$B595),0)</f>
        <v>100</v>
      </c>
      <c r="U595" s="152">
        <f>100*(INDEX(TDU_Info!$E$5:$E$111,$T595)/T$11+INDEX(TDU_Info!$F$5:$F$111,$T595))</f>
        <v>3.6301000000000001</v>
      </c>
      <c r="V595" s="152">
        <v>8.673</v>
      </c>
      <c r="W595" s="152">
        <v>5.8819999999999997</v>
      </c>
      <c r="X595" s="152">
        <v>5.4</v>
      </c>
      <c r="Y595" s="152">
        <v>5.4950000000000001</v>
      </c>
      <c r="Z595" s="152">
        <v>8.4220000000000006</v>
      </c>
      <c r="AA595" s="152">
        <v>5.1719999999999997</v>
      </c>
      <c r="AB595" s="152">
        <v>5.4989999999999997</v>
      </c>
      <c r="AC595" s="152">
        <v>5.3</v>
      </c>
      <c r="AD595" s="152">
        <v>8.7059999999999995</v>
      </c>
      <c r="AE595" s="152">
        <v>5.891</v>
      </c>
      <c r="AF595" s="152">
        <v>5.15</v>
      </c>
      <c r="AG595" s="152">
        <v>5.2480000000000002</v>
      </c>
      <c r="AH595" s="152">
        <v>8.4740000000000002</v>
      </c>
      <c r="AI595" s="152">
        <v>5.1859999999999999</v>
      </c>
      <c r="AJ595" s="152">
        <v>5.45</v>
      </c>
      <c r="AK595" s="152">
        <v>5.2480000000000002</v>
      </c>
      <c r="AL595" s="152">
        <f t="shared" si="120"/>
        <v>4.2608869822843261</v>
      </c>
      <c r="AM595" s="152">
        <f t="shared" si="121"/>
        <v>4.1256286778833999</v>
      </c>
      <c r="AN595" s="152">
        <v>3.3981128347183205</v>
      </c>
      <c r="AO595" s="152">
        <v>3.2511998612475677</v>
      </c>
      <c r="AP595" s="152">
        <f t="shared" si="128"/>
        <v>7.639899999999999</v>
      </c>
      <c r="AQ595" s="152"/>
      <c r="AR595" s="152"/>
      <c r="AS595" s="153">
        <f t="shared" si="122"/>
        <v>214</v>
      </c>
      <c r="AT595" s="153">
        <f t="shared" si="123"/>
        <v>0</v>
      </c>
      <c r="AU595" s="153">
        <f t="shared" si="124"/>
        <v>0</v>
      </c>
      <c r="AV595" s="153">
        <f t="shared" si="125"/>
        <v>1</v>
      </c>
      <c r="BA595">
        <f t="shared" si="126"/>
        <v>2</v>
      </c>
    </row>
    <row r="596" spans="2:53" x14ac:dyDescent="0.25">
      <c r="B596" s="155">
        <f t="shared" si="129"/>
        <v>43315.999305555553</v>
      </c>
      <c r="C596" s="155">
        <f t="shared" si="127"/>
        <v>43315.999305555553</v>
      </c>
      <c r="D596" s="152">
        <f t="shared" si="117"/>
        <v>5.2</v>
      </c>
      <c r="E596" s="152"/>
      <c r="F596" s="152"/>
      <c r="G596" s="152"/>
      <c r="H596" s="152" t="e">
        <f t="shared" si="118"/>
        <v>#N/A</v>
      </c>
      <c r="I596" s="152"/>
      <c r="J596" s="152" t="e">
        <f t="shared" si="119"/>
        <v>#N/A</v>
      </c>
      <c r="K596" s="152"/>
      <c r="L596" s="152"/>
      <c r="M596" s="152"/>
      <c r="N596" s="152"/>
      <c r="O596" s="152"/>
      <c r="P596" s="152"/>
      <c r="Q596" s="152"/>
      <c r="R596" s="152"/>
      <c r="S596" s="152"/>
      <c r="T596" s="153" cm="1">
        <f t="array" ref="T596">MATCH(1,(TDU_Info!$C$5:$C$111=$T$6)*(TDU_Info!$B$5:$B$111&lt;=$B596),0)</f>
        <v>100</v>
      </c>
      <c r="U596" s="152">
        <f>100*(INDEX(TDU_Info!$E$5:$E$111,$T596)/T$11+INDEX(TDU_Info!$F$5:$F$111,$T596))</f>
        <v>3.6301000000000001</v>
      </c>
      <c r="V596" s="152">
        <v>7.673</v>
      </c>
      <c r="W596" s="152">
        <v>5.8819999999999997</v>
      </c>
      <c r="X596" s="152">
        <v>5.2</v>
      </c>
      <c r="Y596" s="152">
        <v>5.4950000000000001</v>
      </c>
      <c r="Z596" s="152">
        <v>7.4219999999999997</v>
      </c>
      <c r="AA596" s="152">
        <v>5.1719999999999997</v>
      </c>
      <c r="AB596" s="152">
        <v>5.48</v>
      </c>
      <c r="AC596" s="152">
        <v>5.3</v>
      </c>
      <c r="AD596" s="152">
        <v>7.7060000000000004</v>
      </c>
      <c r="AE596" s="152">
        <v>5.891</v>
      </c>
      <c r="AF596" s="152">
        <v>5.2</v>
      </c>
      <c r="AG596" s="152">
        <v>5.2480000000000002</v>
      </c>
      <c r="AH596" s="152">
        <v>7.4740000000000002</v>
      </c>
      <c r="AI596" s="152">
        <v>5.1859999999999999</v>
      </c>
      <c r="AJ596" s="152">
        <v>5.45</v>
      </c>
      <c r="AK596" s="152">
        <v>5.2480000000000002</v>
      </c>
      <c r="AL596" s="152">
        <f t="shared" si="120"/>
        <v>4.2608869822843261</v>
      </c>
      <c r="AM596" s="152">
        <f t="shared" si="121"/>
        <v>4.1256286778833999</v>
      </c>
      <c r="AN596" s="152">
        <v>3.4409357101891573</v>
      </c>
      <c r="AO596" s="152">
        <v>3.2893814732810869</v>
      </c>
      <c r="AP596" s="152">
        <f t="shared" si="128"/>
        <v>7.639899999999999</v>
      </c>
      <c r="AQ596" s="152"/>
      <c r="AR596" s="152"/>
      <c r="AS596" s="153">
        <f t="shared" si="122"/>
        <v>215</v>
      </c>
      <c r="AT596" s="153">
        <f t="shared" si="123"/>
        <v>0</v>
      </c>
      <c r="AU596" s="153">
        <f t="shared" si="124"/>
        <v>0</v>
      </c>
      <c r="AV596" s="153">
        <f t="shared" si="125"/>
        <v>1</v>
      </c>
      <c r="BA596">
        <f t="shared" si="126"/>
        <v>3</v>
      </c>
    </row>
    <row r="597" spans="2:53" x14ac:dyDescent="0.25">
      <c r="B597" s="155">
        <f t="shared" si="129"/>
        <v>43316.999305555553</v>
      </c>
      <c r="C597" s="155">
        <f t="shared" si="127"/>
        <v>43316.999305555553</v>
      </c>
      <c r="D597" s="152">
        <f t="shared" si="117"/>
        <v>5.2</v>
      </c>
      <c r="E597" s="152"/>
      <c r="F597" s="152"/>
      <c r="G597" s="152"/>
      <c r="H597" s="152" t="e">
        <f t="shared" si="118"/>
        <v>#N/A</v>
      </c>
      <c r="I597" s="152"/>
      <c r="J597" s="152" t="e">
        <f t="shared" si="119"/>
        <v>#N/A</v>
      </c>
      <c r="K597" s="152"/>
      <c r="L597" s="152"/>
      <c r="M597" s="152"/>
      <c r="N597" s="152"/>
      <c r="O597" s="152"/>
      <c r="P597" s="152"/>
      <c r="Q597" s="152"/>
      <c r="R597" s="152"/>
      <c r="S597" s="152"/>
      <c r="T597" s="153" cm="1">
        <f t="array" ref="T597">MATCH(1,(TDU_Info!$C$5:$C$111=$T$6)*(TDU_Info!$B$5:$B$111&lt;=$B597),0)</f>
        <v>100</v>
      </c>
      <c r="U597" s="152">
        <f>100*(INDEX(TDU_Info!$E$5:$E$111,$T597)/T$11+INDEX(TDU_Info!$F$5:$F$111,$T597))</f>
        <v>3.6301000000000001</v>
      </c>
      <c r="V597" s="152">
        <v>7.673</v>
      </c>
      <c r="W597" s="152">
        <v>5.4820000000000002</v>
      </c>
      <c r="X597" s="152">
        <v>5.2</v>
      </c>
      <c r="Y597" s="152">
        <v>5.4950000000000001</v>
      </c>
      <c r="Z597" s="152">
        <v>7.4219999999999997</v>
      </c>
      <c r="AA597" s="152">
        <v>5.1719999999999997</v>
      </c>
      <c r="AB597" s="152">
        <v>5.4</v>
      </c>
      <c r="AC597" s="152">
        <v>5.3</v>
      </c>
      <c r="AD597" s="152">
        <v>7.7060000000000004</v>
      </c>
      <c r="AE597" s="152">
        <v>5.4909999999999997</v>
      </c>
      <c r="AF597" s="152">
        <v>5.2</v>
      </c>
      <c r="AG597" s="152">
        <v>5.2480000000000002</v>
      </c>
      <c r="AH597" s="152">
        <v>7.4740000000000002</v>
      </c>
      <c r="AI597" s="152">
        <v>5.1859999999999999</v>
      </c>
      <c r="AJ597" s="152">
        <v>5.4</v>
      </c>
      <c r="AK597" s="152">
        <v>5.2480000000000002</v>
      </c>
      <c r="AL597" s="152">
        <f t="shared" si="120"/>
        <v>4.2608869822843261</v>
      </c>
      <c r="AM597" s="152">
        <f t="shared" si="121"/>
        <v>4.1256286778833999</v>
      </c>
      <c r="AN597" s="152">
        <v>3.4400418611500476</v>
      </c>
      <c r="AO597" s="152">
        <v>3.2888252894454637</v>
      </c>
      <c r="AP597" s="152">
        <f t="shared" si="128"/>
        <v>7.639899999999999</v>
      </c>
      <c r="AQ597" s="152"/>
      <c r="AR597" s="152"/>
      <c r="AS597" s="153">
        <f t="shared" si="122"/>
        <v>216</v>
      </c>
      <c r="AT597" s="153">
        <f t="shared" si="123"/>
        <v>0</v>
      </c>
      <c r="AU597" s="153">
        <f t="shared" si="124"/>
        <v>0</v>
      </c>
      <c r="AV597" s="153">
        <f t="shared" si="125"/>
        <v>1</v>
      </c>
      <c r="BA597">
        <f t="shared" si="126"/>
        <v>4</v>
      </c>
    </row>
    <row r="598" spans="2:53" x14ac:dyDescent="0.25">
      <c r="B598" s="155">
        <f t="shared" si="129"/>
        <v>43317.999305555553</v>
      </c>
      <c r="C598" s="155">
        <f t="shared" si="127"/>
        <v>43317.999305555553</v>
      </c>
      <c r="D598" s="152">
        <f t="shared" si="117"/>
        <v>5.2</v>
      </c>
      <c r="E598" s="152"/>
      <c r="F598" s="152"/>
      <c r="G598" s="152"/>
      <c r="H598" s="152" t="e">
        <f t="shared" si="118"/>
        <v>#N/A</v>
      </c>
      <c r="I598" s="152"/>
      <c r="J598" s="152" t="e">
        <f t="shared" si="119"/>
        <v>#N/A</v>
      </c>
      <c r="K598" s="152"/>
      <c r="L598" s="152"/>
      <c r="M598" s="152"/>
      <c r="N598" s="152"/>
      <c r="O598" s="152"/>
      <c r="P598" s="152"/>
      <c r="Q598" s="152"/>
      <c r="R598" s="152"/>
      <c r="S598" s="152"/>
      <c r="T598" s="153" cm="1">
        <f t="array" ref="T598">MATCH(1,(TDU_Info!$C$5:$C$111=$T$6)*(TDU_Info!$B$5:$B$111&lt;=$B598),0)</f>
        <v>100</v>
      </c>
      <c r="U598" s="152">
        <f>100*(INDEX(TDU_Info!$E$5:$E$111,$T598)/T$11+INDEX(TDU_Info!$F$5:$F$111,$T598))</f>
        <v>3.6301000000000001</v>
      </c>
      <c r="V598" s="152">
        <v>7.673</v>
      </c>
      <c r="W598" s="152">
        <v>5.4820000000000002</v>
      </c>
      <c r="X598" s="152">
        <v>5.2</v>
      </c>
      <c r="Y598" s="152">
        <v>5.4950000000000001</v>
      </c>
      <c r="Z598" s="152">
        <v>7.4219999999999997</v>
      </c>
      <c r="AA598" s="152">
        <v>5.1719999999999997</v>
      </c>
      <c r="AB598" s="152">
        <v>5.4</v>
      </c>
      <c r="AC598" s="152">
        <v>5.3</v>
      </c>
      <c r="AD598" s="152">
        <v>7.7060000000000004</v>
      </c>
      <c r="AE598" s="152">
        <v>5.4909999999999997</v>
      </c>
      <c r="AF598" s="152">
        <v>5.2</v>
      </c>
      <c r="AG598" s="152">
        <v>5.2480000000000002</v>
      </c>
      <c r="AH598" s="152">
        <v>7.4740000000000002</v>
      </c>
      <c r="AI598" s="152">
        <v>5.1859999999999999</v>
      </c>
      <c r="AJ598" s="152">
        <v>5.4</v>
      </c>
      <c r="AK598" s="152">
        <v>5.2480000000000002</v>
      </c>
      <c r="AL598" s="152">
        <f t="shared" si="120"/>
        <v>4.2608869822843261</v>
      </c>
      <c r="AM598" s="152">
        <f t="shared" si="121"/>
        <v>4.1256286778833999</v>
      </c>
      <c r="AN598" s="152">
        <v>3.4446489438649386</v>
      </c>
      <c r="AO598" s="152">
        <v>3.2933267764182186</v>
      </c>
      <c r="AP598" s="152">
        <f t="shared" si="128"/>
        <v>7.639899999999999</v>
      </c>
      <c r="AQ598" s="152"/>
      <c r="AR598" s="152"/>
      <c r="AS598" s="153">
        <f t="shared" si="122"/>
        <v>217</v>
      </c>
      <c r="AT598" s="153">
        <f t="shared" si="123"/>
        <v>0</v>
      </c>
      <c r="AU598" s="153">
        <f t="shared" si="124"/>
        <v>0</v>
      </c>
      <c r="AV598" s="153">
        <f t="shared" si="125"/>
        <v>1</v>
      </c>
      <c r="BA598">
        <f t="shared" si="126"/>
        <v>5</v>
      </c>
    </row>
    <row r="599" spans="2:53" x14ac:dyDescent="0.25">
      <c r="B599" s="155">
        <f t="shared" si="129"/>
        <v>43318.999305555553</v>
      </c>
      <c r="C599" s="155">
        <f t="shared" si="127"/>
        <v>43318.999305555553</v>
      </c>
      <c r="D599" s="152">
        <f t="shared" si="117"/>
        <v>5.2</v>
      </c>
      <c r="E599" s="152"/>
      <c r="F599" s="152"/>
      <c r="G599" s="152"/>
      <c r="H599" s="152" t="e">
        <f t="shared" si="118"/>
        <v>#N/A</v>
      </c>
      <c r="I599" s="152"/>
      <c r="J599" s="152" t="e">
        <f t="shared" si="119"/>
        <v>#N/A</v>
      </c>
      <c r="K599" s="152"/>
      <c r="L599" s="152"/>
      <c r="M599" s="152"/>
      <c r="N599" s="152"/>
      <c r="O599" s="152"/>
      <c r="P599" s="152"/>
      <c r="Q599" s="152"/>
      <c r="R599" s="152"/>
      <c r="S599" s="152"/>
      <c r="T599" s="153" cm="1">
        <f t="array" ref="T599">MATCH(1,(TDU_Info!$C$5:$C$111=$T$6)*(TDU_Info!$B$5:$B$111&lt;=$B599),0)</f>
        <v>100</v>
      </c>
      <c r="U599" s="152">
        <f>100*(INDEX(TDU_Info!$E$5:$E$111,$T599)/T$11+INDEX(TDU_Info!$F$5:$F$111,$T599))</f>
        <v>3.6301000000000001</v>
      </c>
      <c r="V599" s="152">
        <v>7.673</v>
      </c>
      <c r="W599" s="152">
        <v>5.4820000000000002</v>
      </c>
      <c r="X599" s="152">
        <v>5.2</v>
      </c>
      <c r="Y599" s="152">
        <v>5.3140000000000001</v>
      </c>
      <c r="Z599" s="152">
        <v>7.4219999999999997</v>
      </c>
      <c r="AA599" s="152">
        <v>5.1719999999999997</v>
      </c>
      <c r="AB599" s="152">
        <v>5.2990000000000004</v>
      </c>
      <c r="AC599" s="152">
        <v>5.2990000000000004</v>
      </c>
      <c r="AD599" s="152">
        <v>7.7060000000000004</v>
      </c>
      <c r="AE599" s="152">
        <v>5.4909999999999997</v>
      </c>
      <c r="AF599" s="152">
        <v>5.2</v>
      </c>
      <c r="AG599" s="152">
        <v>5.2480000000000002</v>
      </c>
      <c r="AH599" s="152">
        <v>7.4740000000000002</v>
      </c>
      <c r="AI599" s="152">
        <v>5.1859999999999999</v>
      </c>
      <c r="AJ599" s="152">
        <v>5.2990000000000004</v>
      </c>
      <c r="AK599" s="152">
        <v>5.2480000000000002</v>
      </c>
      <c r="AL599" s="152">
        <f t="shared" si="120"/>
        <v>4.2608869822843261</v>
      </c>
      <c r="AM599" s="152">
        <f t="shared" si="121"/>
        <v>4.1256286778833999</v>
      </c>
      <c r="AN599" s="152">
        <v>3.564185398654856</v>
      </c>
      <c r="AO599" s="152">
        <v>3.4008499358396853</v>
      </c>
      <c r="AP599" s="152">
        <f t="shared" si="128"/>
        <v>7.639899999999999</v>
      </c>
      <c r="AQ599" s="152"/>
      <c r="AR599" s="152"/>
      <c r="AS599" s="153">
        <f t="shared" si="122"/>
        <v>218</v>
      </c>
      <c r="AT599" s="153">
        <f t="shared" si="123"/>
        <v>0</v>
      </c>
      <c r="AU599" s="153">
        <f t="shared" si="124"/>
        <v>0</v>
      </c>
      <c r="AV599" s="153">
        <f t="shared" si="125"/>
        <v>1</v>
      </c>
      <c r="BA599">
        <f t="shared" si="126"/>
        <v>6</v>
      </c>
    </row>
    <row r="600" spans="2:53" x14ac:dyDescent="0.25">
      <c r="B600" s="155">
        <f t="shared" si="129"/>
        <v>43319.999305555553</v>
      </c>
      <c r="C600" s="155">
        <f t="shared" si="127"/>
        <v>43319.999305555553</v>
      </c>
      <c r="D600" s="152">
        <f t="shared" si="117"/>
        <v>5.2</v>
      </c>
      <c r="E600" s="152"/>
      <c r="F600" s="152"/>
      <c r="G600" s="152"/>
      <c r="H600" s="152" t="e">
        <f t="shared" si="118"/>
        <v>#N/A</v>
      </c>
      <c r="I600" s="152"/>
      <c r="J600" s="152" t="e">
        <f t="shared" si="119"/>
        <v>#N/A</v>
      </c>
      <c r="K600" s="152"/>
      <c r="L600" s="152"/>
      <c r="M600" s="152"/>
      <c r="N600" s="152"/>
      <c r="O600" s="152"/>
      <c r="P600" s="152"/>
      <c r="Q600" s="152"/>
      <c r="R600" s="152"/>
      <c r="S600" s="152"/>
      <c r="T600" s="153" cm="1">
        <f t="array" ref="T600">MATCH(1,(TDU_Info!$C$5:$C$111=$T$6)*(TDU_Info!$B$5:$B$111&lt;=$B600),0)</f>
        <v>100</v>
      </c>
      <c r="U600" s="152">
        <f>100*(INDEX(TDU_Info!$E$5:$E$111,$T600)/T$11+INDEX(TDU_Info!$F$5:$F$111,$T600))</f>
        <v>3.6301000000000001</v>
      </c>
      <c r="V600" s="152">
        <v>7.673</v>
      </c>
      <c r="W600" s="152">
        <v>5.1820000000000004</v>
      </c>
      <c r="X600" s="152">
        <v>5.2</v>
      </c>
      <c r="Y600" s="152">
        <v>5</v>
      </c>
      <c r="Z600" s="152">
        <v>7.4219999999999997</v>
      </c>
      <c r="AA600" s="152">
        <v>5.1719999999999997</v>
      </c>
      <c r="AB600" s="152">
        <v>5.2</v>
      </c>
      <c r="AC600" s="152">
        <v>5</v>
      </c>
      <c r="AD600" s="152">
        <v>7.7060000000000004</v>
      </c>
      <c r="AE600" s="152">
        <v>5.1909999999999998</v>
      </c>
      <c r="AF600" s="152">
        <v>5.2</v>
      </c>
      <c r="AG600" s="152">
        <v>5</v>
      </c>
      <c r="AH600" s="152">
        <v>7.4740000000000002</v>
      </c>
      <c r="AI600" s="152">
        <v>5.1859999999999999</v>
      </c>
      <c r="AJ600" s="152">
        <v>5.2</v>
      </c>
      <c r="AK600" s="152">
        <v>5</v>
      </c>
      <c r="AL600" s="152">
        <f t="shared" si="120"/>
        <v>4.2608869822843261</v>
      </c>
      <c r="AM600" s="152">
        <f t="shared" si="121"/>
        <v>4.1256286778833999</v>
      </c>
      <c r="AN600" s="152">
        <v>3.6269088596671599</v>
      </c>
      <c r="AO600" s="152">
        <v>3.4602073626338261</v>
      </c>
      <c r="AP600" s="152">
        <f t="shared" si="128"/>
        <v>7.639899999999999</v>
      </c>
      <c r="AQ600" s="152"/>
      <c r="AR600" s="152"/>
      <c r="AS600" s="153">
        <f t="shared" si="122"/>
        <v>219</v>
      </c>
      <c r="AT600" s="153">
        <f t="shared" si="123"/>
        <v>0</v>
      </c>
      <c r="AU600" s="153">
        <f t="shared" si="124"/>
        <v>0</v>
      </c>
      <c r="AV600" s="153">
        <f t="shared" si="125"/>
        <v>1</v>
      </c>
      <c r="BA600">
        <f t="shared" si="126"/>
        <v>7</v>
      </c>
    </row>
    <row r="601" spans="2:53" x14ac:dyDescent="0.25">
      <c r="B601" s="155">
        <f t="shared" si="129"/>
        <v>43320.999305555553</v>
      </c>
      <c r="C601" s="155">
        <f t="shared" si="127"/>
        <v>43320.999305555553</v>
      </c>
      <c r="D601" s="152">
        <f t="shared" si="117"/>
        <v>5.2</v>
      </c>
      <c r="E601" s="152"/>
      <c r="F601" s="152"/>
      <c r="G601" s="152"/>
      <c r="H601" s="152" t="e">
        <f t="shared" si="118"/>
        <v>#N/A</v>
      </c>
      <c r="I601" s="152"/>
      <c r="J601" s="152" t="e">
        <f t="shared" si="119"/>
        <v>#N/A</v>
      </c>
      <c r="K601" s="152"/>
      <c r="L601" s="152"/>
      <c r="M601" s="152"/>
      <c r="N601" s="152"/>
      <c r="O601" s="152"/>
      <c r="P601" s="152"/>
      <c r="Q601" s="152"/>
      <c r="R601" s="152"/>
      <c r="S601" s="152"/>
      <c r="T601" s="153" cm="1">
        <f t="array" ref="T601">MATCH(1,(TDU_Info!$C$5:$C$111=$T$6)*(TDU_Info!$B$5:$B$111&lt;=$B601),0)</f>
        <v>100</v>
      </c>
      <c r="U601" s="152">
        <f>100*(INDEX(TDU_Info!$E$5:$E$111,$T601)/T$11+INDEX(TDU_Info!$F$5:$F$111,$T601))</f>
        <v>3.6301000000000001</v>
      </c>
      <c r="V601" s="152">
        <v>7.673</v>
      </c>
      <c r="W601" s="152">
        <v>5.1820000000000004</v>
      </c>
      <c r="X601" s="152">
        <v>5.2</v>
      </c>
      <c r="Y601" s="152">
        <v>5</v>
      </c>
      <c r="Z601" s="152">
        <v>7.4219999999999997</v>
      </c>
      <c r="AA601" s="152">
        <v>4.6719999999999997</v>
      </c>
      <c r="AB601" s="152">
        <v>5.1989999999999998</v>
      </c>
      <c r="AC601" s="152">
        <v>5</v>
      </c>
      <c r="AD601" s="152">
        <v>7.7060000000000004</v>
      </c>
      <c r="AE601" s="152">
        <v>5.1909999999999998</v>
      </c>
      <c r="AF601" s="152">
        <v>5.2</v>
      </c>
      <c r="AG601" s="152">
        <v>5</v>
      </c>
      <c r="AH601" s="152">
        <v>7.4740000000000002</v>
      </c>
      <c r="AI601" s="152">
        <v>4.6859999999999999</v>
      </c>
      <c r="AJ601" s="152">
        <v>5.0999999999999996</v>
      </c>
      <c r="AK601" s="152">
        <v>5</v>
      </c>
      <c r="AL601" s="152">
        <f t="shared" si="120"/>
        <v>4.2608869822843261</v>
      </c>
      <c r="AM601" s="152">
        <f t="shared" si="121"/>
        <v>4.1256286778833999</v>
      </c>
      <c r="AN601" s="152">
        <v>3.6253986065429453</v>
      </c>
      <c r="AO601" s="152">
        <v>3.4588079149855435</v>
      </c>
      <c r="AP601" s="152">
        <f t="shared" si="128"/>
        <v>7.639899999999999</v>
      </c>
      <c r="AQ601" s="152"/>
      <c r="AR601" s="152"/>
      <c r="AS601" s="153">
        <f t="shared" si="122"/>
        <v>220</v>
      </c>
      <c r="AT601" s="153">
        <f t="shared" si="123"/>
        <v>0</v>
      </c>
      <c r="AU601" s="153">
        <f t="shared" si="124"/>
        <v>0</v>
      </c>
      <c r="AV601" s="153">
        <f t="shared" si="125"/>
        <v>1</v>
      </c>
      <c r="BA601">
        <f t="shared" si="126"/>
        <v>8</v>
      </c>
    </row>
    <row r="602" spans="2:53" x14ac:dyDescent="0.25">
      <c r="B602" s="155">
        <f t="shared" si="129"/>
        <v>43321.999305555553</v>
      </c>
      <c r="C602" s="155">
        <f t="shared" si="127"/>
        <v>43321.999305555553</v>
      </c>
      <c r="D602" s="152">
        <f t="shared" si="117"/>
        <v>5.0999999999999996</v>
      </c>
      <c r="E602" s="152"/>
      <c r="F602" s="152"/>
      <c r="G602" s="152"/>
      <c r="H602" s="152" t="e">
        <f t="shared" si="118"/>
        <v>#N/A</v>
      </c>
      <c r="I602" s="152"/>
      <c r="J602" s="152" t="e">
        <f t="shared" si="119"/>
        <v>#N/A</v>
      </c>
      <c r="K602" s="152"/>
      <c r="L602" s="152"/>
      <c r="M602" s="152"/>
      <c r="N602" s="152"/>
      <c r="O602" s="152"/>
      <c r="P602" s="152"/>
      <c r="Q602" s="152"/>
      <c r="R602" s="152"/>
      <c r="S602" s="152"/>
      <c r="T602" s="153" cm="1">
        <f t="array" ref="T602">MATCH(1,(TDU_Info!$C$5:$C$111=$T$6)*(TDU_Info!$B$5:$B$111&lt;=$B602),0)</f>
        <v>100</v>
      </c>
      <c r="U602" s="152">
        <f>100*(INDEX(TDU_Info!$E$5:$E$111,$T602)/T$11+INDEX(TDU_Info!$F$5:$F$111,$T602))</f>
        <v>3.6301000000000001</v>
      </c>
      <c r="V602" s="152">
        <v>5.673</v>
      </c>
      <c r="W602" s="152">
        <v>5.1820000000000004</v>
      </c>
      <c r="X602" s="152">
        <v>5.0999999999999996</v>
      </c>
      <c r="Y602" s="152">
        <v>5</v>
      </c>
      <c r="Z602" s="152">
        <v>5.4219999999999997</v>
      </c>
      <c r="AA602" s="152">
        <v>4.6719999999999997</v>
      </c>
      <c r="AB602" s="152">
        <v>5.0999999999999996</v>
      </c>
      <c r="AC602" s="152">
        <v>5</v>
      </c>
      <c r="AD602" s="152">
        <v>5.7060000000000004</v>
      </c>
      <c r="AE602" s="152">
        <v>5.1909999999999998</v>
      </c>
      <c r="AF602" s="152">
        <v>5.0999999999999996</v>
      </c>
      <c r="AG602" s="152">
        <v>5</v>
      </c>
      <c r="AH602" s="152">
        <v>5.4740000000000002</v>
      </c>
      <c r="AI602" s="152">
        <v>4.6859999999999999</v>
      </c>
      <c r="AJ602" s="152">
        <v>5.0999999999999996</v>
      </c>
      <c r="AK602" s="152">
        <v>5</v>
      </c>
      <c r="AL602" s="152">
        <f t="shared" si="120"/>
        <v>4.2608869822843261</v>
      </c>
      <c r="AM602" s="152">
        <f t="shared" si="121"/>
        <v>4.1256286778833999</v>
      </c>
      <c r="AN602" s="152">
        <v>3.6281651648763584</v>
      </c>
      <c r="AO602" s="152">
        <v>3.4613270215484375</v>
      </c>
      <c r="AP602" s="152">
        <f t="shared" si="128"/>
        <v>7.639899999999999</v>
      </c>
      <c r="AQ602" s="152"/>
      <c r="AR602" s="152"/>
      <c r="AS602" s="153">
        <f t="shared" si="122"/>
        <v>221</v>
      </c>
      <c r="AT602" s="153">
        <f t="shared" si="123"/>
        <v>0</v>
      </c>
      <c r="AU602" s="153">
        <f t="shared" si="124"/>
        <v>0</v>
      </c>
      <c r="AV602" s="153">
        <f t="shared" si="125"/>
        <v>1</v>
      </c>
      <c r="BA602">
        <f t="shared" si="126"/>
        <v>9</v>
      </c>
    </row>
    <row r="603" spans="2:53" x14ac:dyDescent="0.25">
      <c r="B603" s="155">
        <f t="shared" si="129"/>
        <v>43322.999305555553</v>
      </c>
      <c r="C603" s="155">
        <f t="shared" si="127"/>
        <v>43322.999305555553</v>
      </c>
      <c r="D603" s="152">
        <f t="shared" si="117"/>
        <v>4.9800000000000004</v>
      </c>
      <c r="E603" s="152"/>
      <c r="F603" s="152"/>
      <c r="G603" s="152"/>
      <c r="H603" s="152" t="e">
        <f t="shared" si="118"/>
        <v>#N/A</v>
      </c>
      <c r="I603" s="152"/>
      <c r="J603" s="152" t="e">
        <f t="shared" si="119"/>
        <v>#N/A</v>
      </c>
      <c r="K603" s="152"/>
      <c r="L603" s="152"/>
      <c r="M603" s="152"/>
      <c r="N603" s="152"/>
      <c r="O603" s="152"/>
      <c r="P603" s="152"/>
      <c r="Q603" s="152"/>
      <c r="R603" s="152"/>
      <c r="S603" s="152"/>
      <c r="T603" s="153" cm="1">
        <f t="array" ref="T603">MATCH(1,(TDU_Info!$C$5:$C$111=$T$6)*(TDU_Info!$B$5:$B$111&lt;=$B603),0)</f>
        <v>100</v>
      </c>
      <c r="U603" s="152">
        <f>100*(INDEX(TDU_Info!$E$5:$E$111,$T603)/T$11+INDEX(TDU_Info!$F$5:$F$111,$T603))</f>
        <v>3.6301000000000001</v>
      </c>
      <c r="V603" s="152">
        <v>5.673</v>
      </c>
      <c r="W603" s="152">
        <v>4.9619999999999997</v>
      </c>
      <c r="X603" s="152">
        <v>4.9800000000000004</v>
      </c>
      <c r="Y603" s="152">
        <v>5</v>
      </c>
      <c r="Z603" s="152">
        <v>5.4219999999999997</v>
      </c>
      <c r="AA603" s="152">
        <v>4.6719999999999997</v>
      </c>
      <c r="AB603" s="152">
        <v>5.0999999999999996</v>
      </c>
      <c r="AC603" s="152">
        <v>5</v>
      </c>
      <c r="AD603" s="152">
        <v>5.7060000000000004</v>
      </c>
      <c r="AE603" s="152">
        <v>4.9710000000000001</v>
      </c>
      <c r="AF603" s="152">
        <v>4.9800000000000004</v>
      </c>
      <c r="AG603" s="152">
        <v>5</v>
      </c>
      <c r="AH603" s="152">
        <v>5.4740000000000002</v>
      </c>
      <c r="AI603" s="152">
        <v>4.6859999999999999</v>
      </c>
      <c r="AJ603" s="152">
        <v>5.0999999999999996</v>
      </c>
      <c r="AK603" s="152">
        <v>5</v>
      </c>
      <c r="AL603" s="152">
        <f t="shared" si="120"/>
        <v>4.2608869822843261</v>
      </c>
      <c r="AM603" s="152">
        <f t="shared" si="121"/>
        <v>4.1256286778833999</v>
      </c>
      <c r="AN603" s="152">
        <v>3.7033626765758649</v>
      </c>
      <c r="AO603" s="152">
        <v>3.5068713381802494</v>
      </c>
      <c r="AP603" s="152">
        <f t="shared" si="128"/>
        <v>7.639899999999999</v>
      </c>
      <c r="AQ603" s="152"/>
      <c r="AR603" s="152"/>
      <c r="AS603" s="153">
        <f t="shared" si="122"/>
        <v>222</v>
      </c>
      <c r="AT603" s="153">
        <f t="shared" si="123"/>
        <v>0</v>
      </c>
      <c r="AU603" s="153">
        <f t="shared" si="124"/>
        <v>0</v>
      </c>
      <c r="AV603" s="153">
        <f t="shared" si="125"/>
        <v>1</v>
      </c>
      <c r="BA603">
        <f t="shared" si="126"/>
        <v>10</v>
      </c>
    </row>
    <row r="604" spans="2:53" x14ac:dyDescent="0.25">
      <c r="B604" s="155">
        <f t="shared" si="129"/>
        <v>43323.999305555553</v>
      </c>
      <c r="C604" s="155">
        <f t="shared" si="127"/>
        <v>43323.999305555553</v>
      </c>
      <c r="D604" s="152">
        <f t="shared" si="117"/>
        <v>4.9800000000000004</v>
      </c>
      <c r="E604" s="152"/>
      <c r="F604" s="152"/>
      <c r="G604" s="152"/>
      <c r="H604" s="152" t="e">
        <f t="shared" si="118"/>
        <v>#N/A</v>
      </c>
      <c r="I604" s="152"/>
      <c r="J604" s="152" t="e">
        <f t="shared" si="119"/>
        <v>#N/A</v>
      </c>
      <c r="K604" s="152"/>
      <c r="L604" s="152"/>
      <c r="M604" s="152"/>
      <c r="N604" s="152"/>
      <c r="O604" s="152"/>
      <c r="P604" s="152"/>
      <c r="Q604" s="152"/>
      <c r="R604" s="152"/>
      <c r="S604" s="152"/>
      <c r="T604" s="153" cm="1">
        <f t="array" ref="T604">MATCH(1,(TDU_Info!$C$5:$C$111=$T$6)*(TDU_Info!$B$5:$B$111&lt;=$B604),0)</f>
        <v>100</v>
      </c>
      <c r="U604" s="152">
        <f>100*(INDEX(TDU_Info!$E$5:$E$111,$T604)/T$11+INDEX(TDU_Info!$F$5:$F$111,$T604))</f>
        <v>3.6301000000000001</v>
      </c>
      <c r="V604" s="152">
        <v>5.673</v>
      </c>
      <c r="W604" s="152">
        <v>4.9619999999999997</v>
      </c>
      <c r="X604" s="152">
        <v>4.9800000000000004</v>
      </c>
      <c r="Y604" s="152">
        <v>5</v>
      </c>
      <c r="Z604" s="152">
        <v>5.4219999999999997</v>
      </c>
      <c r="AA604" s="152">
        <v>4.6719999999999997</v>
      </c>
      <c r="AB604" s="152">
        <v>5.0999999999999996</v>
      </c>
      <c r="AC604" s="152">
        <v>5</v>
      </c>
      <c r="AD604" s="152">
        <v>5.7060000000000004</v>
      </c>
      <c r="AE604" s="152">
        <v>4.9710000000000001</v>
      </c>
      <c r="AF604" s="152">
        <v>4.9800000000000004</v>
      </c>
      <c r="AG604" s="152">
        <v>5</v>
      </c>
      <c r="AH604" s="152">
        <v>5.4740000000000002</v>
      </c>
      <c r="AI604" s="152">
        <v>4.6859999999999999</v>
      </c>
      <c r="AJ604" s="152">
        <v>5.0999999999999996</v>
      </c>
      <c r="AK604" s="152">
        <v>5</v>
      </c>
      <c r="AL604" s="152">
        <f t="shared" si="120"/>
        <v>4.2608869822843261</v>
      </c>
      <c r="AM604" s="152">
        <f t="shared" si="121"/>
        <v>4.1256286778833999</v>
      </c>
      <c r="AN604" s="152">
        <v>3.703352488614652</v>
      </c>
      <c r="AO604" s="152">
        <v>3.5066482796570058</v>
      </c>
      <c r="AP604" s="152">
        <f t="shared" si="128"/>
        <v>7.639899999999999</v>
      </c>
      <c r="AQ604" s="152"/>
      <c r="AR604" s="152"/>
      <c r="AS604" s="153">
        <f t="shared" si="122"/>
        <v>223</v>
      </c>
      <c r="AT604" s="153">
        <f t="shared" si="123"/>
        <v>0</v>
      </c>
      <c r="AU604" s="153">
        <f t="shared" si="124"/>
        <v>0</v>
      </c>
      <c r="AV604" s="153">
        <f t="shared" si="125"/>
        <v>1</v>
      </c>
      <c r="BA604">
        <f t="shared" si="126"/>
        <v>11</v>
      </c>
    </row>
    <row r="605" spans="2:53" x14ac:dyDescent="0.25">
      <c r="B605" s="155">
        <f t="shared" si="129"/>
        <v>43324.999305555553</v>
      </c>
      <c r="C605" s="155">
        <f t="shared" si="127"/>
        <v>43324.999305555553</v>
      </c>
      <c r="D605" s="152">
        <f t="shared" si="117"/>
        <v>4.9800000000000004</v>
      </c>
      <c r="E605" s="152"/>
      <c r="F605" s="152"/>
      <c r="G605" s="152"/>
      <c r="H605" s="152" t="e">
        <f t="shared" si="118"/>
        <v>#N/A</v>
      </c>
      <c r="I605" s="152"/>
      <c r="J605" s="152" t="e">
        <f t="shared" si="119"/>
        <v>#N/A</v>
      </c>
      <c r="K605" s="152"/>
      <c r="L605" s="152"/>
      <c r="M605" s="152"/>
      <c r="N605" s="152"/>
      <c r="O605" s="152"/>
      <c r="P605" s="152"/>
      <c r="Q605" s="152"/>
      <c r="R605" s="152"/>
      <c r="S605" s="152"/>
      <c r="T605" s="153" cm="1">
        <f t="array" ref="T605">MATCH(1,(TDU_Info!$C$5:$C$111=$T$6)*(TDU_Info!$B$5:$B$111&lt;=$B605),0)</f>
        <v>100</v>
      </c>
      <c r="U605" s="152">
        <f>100*(INDEX(TDU_Info!$E$5:$E$111,$T605)/T$11+INDEX(TDU_Info!$F$5:$F$111,$T605))</f>
        <v>3.6301000000000001</v>
      </c>
      <c r="V605" s="152">
        <v>5.673</v>
      </c>
      <c r="W605" s="152">
        <v>4.9619999999999997</v>
      </c>
      <c r="X605" s="152">
        <v>4.9800000000000004</v>
      </c>
      <c r="Y605" s="152">
        <v>5</v>
      </c>
      <c r="Z605" s="152">
        <v>5.4219999999999997</v>
      </c>
      <c r="AA605" s="152">
        <v>4.6719999999999997</v>
      </c>
      <c r="AB605" s="152">
        <v>5.0999999999999996</v>
      </c>
      <c r="AC605" s="152">
        <v>5</v>
      </c>
      <c r="AD605" s="152">
        <v>5.7060000000000004</v>
      </c>
      <c r="AE605" s="152">
        <v>4.9710000000000001</v>
      </c>
      <c r="AF605" s="152">
        <v>4.9800000000000004</v>
      </c>
      <c r="AG605" s="152">
        <v>5</v>
      </c>
      <c r="AH605" s="152">
        <v>5.4740000000000002</v>
      </c>
      <c r="AI605" s="152">
        <v>4.6859999999999999</v>
      </c>
      <c r="AJ605" s="152">
        <v>5.0999999999999996</v>
      </c>
      <c r="AK605" s="152">
        <v>5</v>
      </c>
      <c r="AL605" s="152">
        <f t="shared" si="120"/>
        <v>4.2608869822843261</v>
      </c>
      <c r="AM605" s="152">
        <f t="shared" si="121"/>
        <v>4.1256286778833999</v>
      </c>
      <c r="AN605" s="152">
        <v>3.7018029780923229</v>
      </c>
      <c r="AO605" s="152">
        <v>3.5049263350439994</v>
      </c>
      <c r="AP605" s="152">
        <f t="shared" si="128"/>
        <v>7.639899999999999</v>
      </c>
      <c r="AQ605" s="152"/>
      <c r="AR605" s="152"/>
      <c r="AS605" s="153">
        <f t="shared" si="122"/>
        <v>224</v>
      </c>
      <c r="AT605" s="153">
        <f t="shared" si="123"/>
        <v>0</v>
      </c>
      <c r="AU605" s="153">
        <f t="shared" si="124"/>
        <v>0</v>
      </c>
      <c r="AV605" s="153">
        <f t="shared" si="125"/>
        <v>1</v>
      </c>
      <c r="BA605">
        <f t="shared" si="126"/>
        <v>12</v>
      </c>
    </row>
    <row r="606" spans="2:53" x14ac:dyDescent="0.25">
      <c r="B606" s="155">
        <f t="shared" si="129"/>
        <v>43325.999305555553</v>
      </c>
      <c r="C606" s="155">
        <f t="shared" si="127"/>
        <v>43325.999305555553</v>
      </c>
      <c r="D606" s="152">
        <f t="shared" si="117"/>
        <v>4.9800000000000004</v>
      </c>
      <c r="E606" s="152"/>
      <c r="F606" s="152"/>
      <c r="G606" s="152"/>
      <c r="H606" s="152" t="e">
        <f t="shared" si="118"/>
        <v>#N/A</v>
      </c>
      <c r="I606" s="152"/>
      <c r="J606" s="152" t="e">
        <f t="shared" si="119"/>
        <v>#N/A</v>
      </c>
      <c r="K606" s="152"/>
      <c r="L606" s="152"/>
      <c r="M606" s="152"/>
      <c r="N606" s="152"/>
      <c r="O606" s="152"/>
      <c r="P606" s="152"/>
      <c r="Q606" s="152"/>
      <c r="R606" s="152"/>
      <c r="S606" s="152"/>
      <c r="T606" s="153" cm="1">
        <f t="array" ref="T606">MATCH(1,(TDU_Info!$C$5:$C$111=$T$6)*(TDU_Info!$B$5:$B$111&lt;=$B606),0)</f>
        <v>100</v>
      </c>
      <c r="U606" s="152">
        <f>100*(INDEX(TDU_Info!$E$5:$E$111,$T606)/T$11+INDEX(TDU_Info!$F$5:$F$111,$T606))</f>
        <v>3.6301000000000001</v>
      </c>
      <c r="V606" s="152">
        <v>5.1479999999999997</v>
      </c>
      <c r="W606" s="152">
        <v>4.5819999999999999</v>
      </c>
      <c r="X606" s="152">
        <v>4.9240000000000004</v>
      </c>
      <c r="Y606" s="152">
        <v>5</v>
      </c>
      <c r="Z606" s="152">
        <v>5.4219999999999997</v>
      </c>
      <c r="AA606" s="152">
        <v>4.3719999999999999</v>
      </c>
      <c r="AB606" s="152">
        <v>5.0999999999999996</v>
      </c>
      <c r="AC606" s="152">
        <v>5</v>
      </c>
      <c r="AD606" s="152">
        <v>5.181</v>
      </c>
      <c r="AE606" s="152">
        <v>4.5910000000000002</v>
      </c>
      <c r="AF606" s="152">
        <v>4.9800000000000004</v>
      </c>
      <c r="AG606" s="152">
        <v>5</v>
      </c>
      <c r="AH606" s="152">
        <v>5.4740000000000002</v>
      </c>
      <c r="AI606" s="152">
        <v>4.3860000000000001</v>
      </c>
      <c r="AJ606" s="152">
        <v>5.0999999999999996</v>
      </c>
      <c r="AK606" s="152">
        <v>5</v>
      </c>
      <c r="AL606" s="152">
        <f t="shared" si="120"/>
        <v>4.2608869822843261</v>
      </c>
      <c r="AM606" s="152">
        <f t="shared" si="121"/>
        <v>4.1256286778833999</v>
      </c>
      <c r="AN606" s="152">
        <v>3.9731089682234266</v>
      </c>
      <c r="AO606" s="152">
        <v>3.7300232534142421</v>
      </c>
      <c r="AP606" s="152">
        <f t="shared" si="128"/>
        <v>7.639899999999999</v>
      </c>
      <c r="AQ606" s="152"/>
      <c r="AR606" s="152"/>
      <c r="AS606" s="153">
        <f t="shared" si="122"/>
        <v>225</v>
      </c>
      <c r="AT606" s="153">
        <f t="shared" si="123"/>
        <v>0</v>
      </c>
      <c r="AU606" s="153">
        <f t="shared" si="124"/>
        <v>0</v>
      </c>
      <c r="AV606" s="153">
        <f t="shared" si="125"/>
        <v>1</v>
      </c>
      <c r="BA606">
        <f t="shared" si="126"/>
        <v>13</v>
      </c>
    </row>
    <row r="607" spans="2:53" x14ac:dyDescent="0.25">
      <c r="B607" s="155">
        <f t="shared" si="129"/>
        <v>43326.999305555553</v>
      </c>
      <c r="C607" s="155">
        <f t="shared" si="127"/>
        <v>43326.999305555553</v>
      </c>
      <c r="D607" s="152">
        <f t="shared" si="117"/>
        <v>5.0140000000000002</v>
      </c>
      <c r="E607" s="152"/>
      <c r="F607" s="152"/>
      <c r="G607" s="152"/>
      <c r="H607" s="152" t="e">
        <f t="shared" si="118"/>
        <v>#N/A</v>
      </c>
      <c r="I607" s="152"/>
      <c r="J607" s="152" t="e">
        <f t="shared" si="119"/>
        <v>#N/A</v>
      </c>
      <c r="K607" s="152"/>
      <c r="L607" s="152"/>
      <c r="M607" s="152"/>
      <c r="N607" s="152"/>
      <c r="O607" s="152"/>
      <c r="P607" s="152"/>
      <c r="Q607" s="152"/>
      <c r="R607" s="152"/>
      <c r="S607" s="152"/>
      <c r="T607" s="153" cm="1">
        <f t="array" ref="T607">MATCH(1,(TDU_Info!$C$5:$C$111=$T$6)*(TDU_Info!$B$5:$B$111&lt;=$B607),0)</f>
        <v>100</v>
      </c>
      <c r="U607" s="152">
        <f>100*(INDEX(TDU_Info!$E$5:$E$111,$T607)/T$11+INDEX(TDU_Info!$F$5:$F$111,$T607))</f>
        <v>3.6301000000000001</v>
      </c>
      <c r="V607" s="152">
        <v>5.1479999999999997</v>
      </c>
      <c r="W607" s="152">
        <v>4.5819999999999999</v>
      </c>
      <c r="X607" s="152">
        <v>5.0140000000000002</v>
      </c>
      <c r="Y607" s="152">
        <v>5</v>
      </c>
      <c r="Z607" s="152">
        <v>5.4219999999999997</v>
      </c>
      <c r="AA607" s="152">
        <v>4.3719999999999999</v>
      </c>
      <c r="AB607" s="152">
        <v>5.0999999999999996</v>
      </c>
      <c r="AC607" s="152">
        <v>5</v>
      </c>
      <c r="AD607" s="152">
        <v>5.181</v>
      </c>
      <c r="AE607" s="152">
        <v>4.5910000000000002</v>
      </c>
      <c r="AF607" s="152">
        <v>5.0140000000000002</v>
      </c>
      <c r="AG607" s="152">
        <v>5</v>
      </c>
      <c r="AH607" s="152">
        <v>5.4740000000000002</v>
      </c>
      <c r="AI607" s="152">
        <v>4.3860000000000001</v>
      </c>
      <c r="AJ607" s="152">
        <v>5.0999999999999996</v>
      </c>
      <c r="AK607" s="152">
        <v>5</v>
      </c>
      <c r="AL607" s="152">
        <f t="shared" si="120"/>
        <v>4.2608869822843261</v>
      </c>
      <c r="AM607" s="152">
        <f t="shared" si="121"/>
        <v>4.1256286778833999</v>
      </c>
      <c r="AN607" s="152">
        <v>4.6839742626216259</v>
      </c>
      <c r="AO607" s="152">
        <v>4.3426145609221667</v>
      </c>
      <c r="AP607" s="152">
        <f t="shared" si="128"/>
        <v>7.639899999999999</v>
      </c>
      <c r="AQ607" s="152"/>
      <c r="AR607" s="152"/>
      <c r="AS607" s="153">
        <f t="shared" si="122"/>
        <v>226</v>
      </c>
      <c r="AT607" s="153">
        <f t="shared" si="123"/>
        <v>0</v>
      </c>
      <c r="AU607" s="153">
        <f t="shared" si="124"/>
        <v>0</v>
      </c>
      <c r="AV607" s="153">
        <f t="shared" si="125"/>
        <v>1</v>
      </c>
      <c r="BA607">
        <f t="shared" si="126"/>
        <v>14</v>
      </c>
    </row>
    <row r="608" spans="2:53" x14ac:dyDescent="0.25">
      <c r="B608" s="155">
        <f t="shared" si="129"/>
        <v>43327.999305555553</v>
      </c>
      <c r="C608" s="155">
        <f t="shared" si="127"/>
        <v>43327.999305555553</v>
      </c>
      <c r="D608" s="152">
        <f t="shared" si="117"/>
        <v>5</v>
      </c>
      <c r="E608" s="152"/>
      <c r="F608" s="152"/>
      <c r="G608" s="152"/>
      <c r="H608" s="152" t="e">
        <f t="shared" si="118"/>
        <v>#N/A</v>
      </c>
      <c r="I608" s="152"/>
      <c r="J608" s="152" t="e">
        <f t="shared" si="119"/>
        <v>#N/A</v>
      </c>
      <c r="K608" s="152"/>
      <c r="L608" s="152"/>
      <c r="M608" s="152"/>
      <c r="N608" s="152"/>
      <c r="O608" s="152"/>
      <c r="P608" s="152"/>
      <c r="Q608" s="152"/>
      <c r="R608" s="152"/>
      <c r="S608" s="152"/>
      <c r="T608" s="153" cm="1">
        <f t="array" ref="T608">MATCH(1,(TDU_Info!$C$5:$C$111=$T$6)*(TDU_Info!$B$5:$B$111&lt;=$B608),0)</f>
        <v>100</v>
      </c>
      <c r="U608" s="152">
        <f>100*(INDEX(TDU_Info!$E$5:$E$111,$T608)/T$11+INDEX(TDU_Info!$F$5:$F$111,$T608))</f>
        <v>3.6301000000000001</v>
      </c>
      <c r="V608" s="152">
        <v>5.1479999999999997</v>
      </c>
      <c r="W608" s="152">
        <v>4.3810000000000002</v>
      </c>
      <c r="X608" s="152">
        <v>5</v>
      </c>
      <c r="Y608" s="152">
        <v>5</v>
      </c>
      <c r="Z608" s="152">
        <v>5.4219999999999997</v>
      </c>
      <c r="AA608" s="152">
        <v>4.3860000000000001</v>
      </c>
      <c r="AB608" s="152">
        <v>5</v>
      </c>
      <c r="AC608" s="152">
        <v>5</v>
      </c>
      <c r="AD608" s="152">
        <v>5.181</v>
      </c>
      <c r="AE608" s="152">
        <v>4.3860000000000001</v>
      </c>
      <c r="AF608" s="152">
        <v>5</v>
      </c>
      <c r="AG608" s="152">
        <v>5</v>
      </c>
      <c r="AH608" s="152">
        <v>5.4740000000000002</v>
      </c>
      <c r="AI608" s="152">
        <v>4.3929999999999998</v>
      </c>
      <c r="AJ608" s="152">
        <v>5</v>
      </c>
      <c r="AK608" s="152">
        <v>5</v>
      </c>
      <c r="AL608" s="152">
        <f t="shared" si="120"/>
        <v>4.2608869822843261</v>
      </c>
      <c r="AM608" s="152">
        <f t="shared" si="121"/>
        <v>4.1256286778833999</v>
      </c>
      <c r="AN608" s="152">
        <v>4.7439351033512978</v>
      </c>
      <c r="AO608" s="152">
        <v>4.3918595861149825</v>
      </c>
      <c r="AP608" s="152">
        <f t="shared" si="128"/>
        <v>7.639899999999999</v>
      </c>
      <c r="AQ608" s="152"/>
      <c r="AR608" s="152"/>
      <c r="AS608" s="153">
        <f t="shared" si="122"/>
        <v>227</v>
      </c>
      <c r="AT608" s="153">
        <f t="shared" si="123"/>
        <v>0</v>
      </c>
      <c r="AU608" s="153">
        <f t="shared" si="124"/>
        <v>0</v>
      </c>
      <c r="AV608" s="153">
        <f t="shared" si="125"/>
        <v>1</v>
      </c>
      <c r="BA608">
        <f t="shared" si="126"/>
        <v>15</v>
      </c>
    </row>
    <row r="609" spans="2:53" x14ac:dyDescent="0.25">
      <c r="B609" s="155">
        <f t="shared" si="129"/>
        <v>43328.999305555553</v>
      </c>
      <c r="C609" s="155">
        <f t="shared" si="127"/>
        <v>43328.999305555553</v>
      </c>
      <c r="D609" s="152">
        <f t="shared" si="117"/>
        <v>5</v>
      </c>
      <c r="E609" s="152"/>
      <c r="F609" s="152"/>
      <c r="G609" s="152"/>
      <c r="H609" s="152" t="e">
        <f t="shared" si="118"/>
        <v>#N/A</v>
      </c>
      <c r="I609" s="152"/>
      <c r="J609" s="152" t="e">
        <f t="shared" si="119"/>
        <v>#N/A</v>
      </c>
      <c r="K609" s="152"/>
      <c r="L609" s="152"/>
      <c r="M609" s="152"/>
      <c r="N609" s="152"/>
      <c r="O609" s="152"/>
      <c r="P609" s="152"/>
      <c r="Q609" s="152"/>
      <c r="R609" s="152"/>
      <c r="S609" s="152"/>
      <c r="T609" s="153" cm="1">
        <f t="array" ref="T609">MATCH(1,(TDU_Info!$C$5:$C$111=$T$6)*(TDU_Info!$B$5:$B$111&lt;=$B609),0)</f>
        <v>100</v>
      </c>
      <c r="U609" s="152">
        <f>100*(INDEX(TDU_Info!$E$5:$E$111,$T609)/T$11+INDEX(TDU_Info!$F$5:$F$111,$T609))</f>
        <v>3.6301000000000001</v>
      </c>
      <c r="V609" s="152">
        <v>5.1779999999999999</v>
      </c>
      <c r="W609" s="152">
        <v>4.4809999999999999</v>
      </c>
      <c r="X609" s="152">
        <v>5</v>
      </c>
      <c r="Y609" s="152">
        <v>5</v>
      </c>
      <c r="Z609" s="152">
        <v>5.47</v>
      </c>
      <c r="AA609" s="152">
        <v>4.3650000000000002</v>
      </c>
      <c r="AB609" s="152">
        <v>5</v>
      </c>
      <c r="AC609" s="152">
        <v>5</v>
      </c>
      <c r="AD609" s="152">
        <v>5.1959999999999997</v>
      </c>
      <c r="AE609" s="152">
        <v>4.4859999999999998</v>
      </c>
      <c r="AF609" s="152">
        <v>5</v>
      </c>
      <c r="AG609" s="152">
        <v>5</v>
      </c>
      <c r="AH609" s="152">
        <v>5.4980000000000002</v>
      </c>
      <c r="AI609" s="152">
        <v>4.3719999999999999</v>
      </c>
      <c r="AJ609" s="152">
        <v>5</v>
      </c>
      <c r="AK609" s="152">
        <v>5</v>
      </c>
      <c r="AL609" s="152">
        <f t="shared" si="120"/>
        <v>4.2608869822843261</v>
      </c>
      <c r="AM609" s="152">
        <f t="shared" si="121"/>
        <v>4.1256286778833999</v>
      </c>
      <c r="AN609" s="152">
        <v>5.4563344523244828</v>
      </c>
      <c r="AO609" s="152">
        <v>5.0265165107301293</v>
      </c>
      <c r="AP609" s="152">
        <f t="shared" si="128"/>
        <v>7.639899999999999</v>
      </c>
      <c r="AQ609" s="152"/>
      <c r="AR609" s="152"/>
      <c r="AS609" s="153">
        <f t="shared" si="122"/>
        <v>228</v>
      </c>
      <c r="AT609" s="153">
        <f t="shared" si="123"/>
        <v>0</v>
      </c>
      <c r="AU609" s="153">
        <f t="shared" si="124"/>
        <v>0</v>
      </c>
      <c r="AV609" s="153">
        <f t="shared" si="125"/>
        <v>1</v>
      </c>
      <c r="BA609">
        <f t="shared" si="126"/>
        <v>16</v>
      </c>
    </row>
    <row r="610" spans="2:53" x14ac:dyDescent="0.25">
      <c r="B610" s="155">
        <f t="shared" si="129"/>
        <v>43329.999305555553</v>
      </c>
      <c r="C610" s="155">
        <f t="shared" si="127"/>
        <v>43329.999305555553</v>
      </c>
      <c r="D610" s="152">
        <f t="shared" si="117"/>
        <v>5</v>
      </c>
      <c r="E610" s="152"/>
      <c r="F610" s="152"/>
      <c r="G610" s="152"/>
      <c r="H610" s="152" t="e">
        <f t="shared" si="118"/>
        <v>#N/A</v>
      </c>
      <c r="I610" s="152"/>
      <c r="J610" s="152" t="e">
        <f t="shared" si="119"/>
        <v>#N/A</v>
      </c>
      <c r="K610" s="152"/>
      <c r="L610" s="152"/>
      <c r="M610" s="152"/>
      <c r="N610" s="152"/>
      <c r="O610" s="152"/>
      <c r="P610" s="152"/>
      <c r="Q610" s="152"/>
      <c r="R610" s="152"/>
      <c r="S610" s="152"/>
      <c r="T610" s="153" cm="1">
        <f t="array" ref="T610">MATCH(1,(TDU_Info!$C$5:$C$111=$T$6)*(TDU_Info!$B$5:$B$111&lt;=$B610),0)</f>
        <v>100</v>
      </c>
      <c r="U610" s="152">
        <f>100*(INDEX(TDU_Info!$E$5:$E$111,$T610)/T$11+INDEX(TDU_Info!$F$5:$F$111,$T610))</f>
        <v>3.6301000000000001</v>
      </c>
      <c r="V610" s="152">
        <v>5.1779999999999999</v>
      </c>
      <c r="W610" s="152">
        <v>4.4809999999999999</v>
      </c>
      <c r="X610" s="152">
        <v>5</v>
      </c>
      <c r="Y610" s="152">
        <v>5</v>
      </c>
      <c r="Z610" s="152">
        <v>5.47</v>
      </c>
      <c r="AA610" s="152">
        <v>4.3650000000000002</v>
      </c>
      <c r="AB610" s="152">
        <v>5</v>
      </c>
      <c r="AC610" s="152">
        <v>5</v>
      </c>
      <c r="AD610" s="152">
        <v>5.1959999999999997</v>
      </c>
      <c r="AE610" s="152">
        <v>4.4859999999999998</v>
      </c>
      <c r="AF610" s="152">
        <v>5</v>
      </c>
      <c r="AG610" s="152">
        <v>5</v>
      </c>
      <c r="AH610" s="152">
        <v>5.4980000000000002</v>
      </c>
      <c r="AI610" s="152">
        <v>4.3719999999999999</v>
      </c>
      <c r="AJ610" s="152">
        <v>5</v>
      </c>
      <c r="AK610" s="152">
        <v>5</v>
      </c>
      <c r="AL610" s="152">
        <f t="shared" si="120"/>
        <v>4.2608869822843261</v>
      </c>
      <c r="AM610" s="152">
        <f t="shared" si="121"/>
        <v>4.1256286778833999</v>
      </c>
      <c r="AN610" s="152">
        <v>5.5152916101967522</v>
      </c>
      <c r="AO610" s="152">
        <v>5.0770388837373446</v>
      </c>
      <c r="AP610" s="152">
        <f t="shared" si="128"/>
        <v>7.639899999999999</v>
      </c>
      <c r="AQ610" s="152"/>
      <c r="AR610" s="152"/>
      <c r="AS610" s="153">
        <f t="shared" si="122"/>
        <v>229</v>
      </c>
      <c r="AT610" s="153">
        <f t="shared" si="123"/>
        <v>0</v>
      </c>
      <c r="AU610" s="153">
        <f t="shared" si="124"/>
        <v>0</v>
      </c>
      <c r="AV610" s="153">
        <f t="shared" si="125"/>
        <v>1</v>
      </c>
      <c r="BA610">
        <f t="shared" si="126"/>
        <v>17</v>
      </c>
    </row>
    <row r="611" spans="2:53" x14ac:dyDescent="0.25">
      <c r="B611" s="155">
        <f t="shared" si="129"/>
        <v>43330.999305555553</v>
      </c>
      <c r="C611" s="155">
        <f t="shared" si="127"/>
        <v>43330.999305555553</v>
      </c>
      <c r="D611" s="152">
        <f t="shared" si="117"/>
        <v>5</v>
      </c>
      <c r="E611" s="152"/>
      <c r="F611" s="152"/>
      <c r="G611" s="152"/>
      <c r="H611" s="152" t="e">
        <f t="shared" si="118"/>
        <v>#N/A</v>
      </c>
      <c r="I611" s="152"/>
      <c r="J611" s="152" t="e">
        <f t="shared" si="119"/>
        <v>#N/A</v>
      </c>
      <c r="K611" s="152"/>
      <c r="L611" s="152"/>
      <c r="M611" s="152"/>
      <c r="N611" s="152"/>
      <c r="O611" s="152"/>
      <c r="P611" s="152"/>
      <c r="Q611" s="152"/>
      <c r="R611" s="152"/>
      <c r="S611" s="152"/>
      <c r="T611" s="153" cm="1">
        <f t="array" ref="T611">MATCH(1,(TDU_Info!$C$5:$C$111=$T$6)*(TDU_Info!$B$5:$B$111&lt;=$B611),0)</f>
        <v>100</v>
      </c>
      <c r="U611" s="152">
        <f>100*(INDEX(TDU_Info!$E$5:$E$111,$T611)/T$11+INDEX(TDU_Info!$F$5:$F$111,$T611))</f>
        <v>3.6301000000000001</v>
      </c>
      <c r="V611" s="152">
        <v>5.2130000000000001</v>
      </c>
      <c r="W611" s="152">
        <v>4.4660000000000002</v>
      </c>
      <c r="X611" s="152">
        <v>5</v>
      </c>
      <c r="Y611" s="152">
        <v>5</v>
      </c>
      <c r="Z611" s="152">
        <v>5.524</v>
      </c>
      <c r="AA611" s="152">
        <v>4.4039999999999999</v>
      </c>
      <c r="AB611" s="152">
        <v>5</v>
      </c>
      <c r="AC611" s="152">
        <v>5</v>
      </c>
      <c r="AD611" s="152">
        <v>5.2130000000000001</v>
      </c>
      <c r="AE611" s="152">
        <v>4.4580000000000002</v>
      </c>
      <c r="AF611" s="152">
        <v>5</v>
      </c>
      <c r="AG611" s="152">
        <v>5</v>
      </c>
      <c r="AH611" s="152">
        <v>5.5250000000000004</v>
      </c>
      <c r="AI611" s="152">
        <v>4.3920000000000003</v>
      </c>
      <c r="AJ611" s="152">
        <v>5</v>
      </c>
      <c r="AK611" s="152">
        <v>5</v>
      </c>
      <c r="AL611" s="152">
        <f t="shared" si="120"/>
        <v>4.2608869822843261</v>
      </c>
      <c r="AM611" s="152">
        <f t="shared" si="121"/>
        <v>4.1256286778833999</v>
      </c>
      <c r="AN611" s="152">
        <v>5.5078399165771037</v>
      </c>
      <c r="AO611" s="152">
        <v>5.0708767614437145</v>
      </c>
      <c r="AP611" s="152">
        <f t="shared" si="128"/>
        <v>7.639899999999999</v>
      </c>
      <c r="AQ611" s="152"/>
      <c r="AR611" s="152"/>
      <c r="AS611" s="153">
        <f t="shared" si="122"/>
        <v>230</v>
      </c>
      <c r="AT611" s="153">
        <f t="shared" si="123"/>
        <v>0</v>
      </c>
      <c r="AU611" s="153">
        <f t="shared" si="124"/>
        <v>0</v>
      </c>
      <c r="AV611" s="153">
        <f t="shared" si="125"/>
        <v>1</v>
      </c>
      <c r="BA611">
        <f t="shared" si="126"/>
        <v>18</v>
      </c>
    </row>
    <row r="612" spans="2:53" x14ac:dyDescent="0.25">
      <c r="B612" s="155">
        <f t="shared" si="129"/>
        <v>43331.999305555553</v>
      </c>
      <c r="C612" s="155">
        <f t="shared" si="127"/>
        <v>43331.999305555553</v>
      </c>
      <c r="D612" s="152">
        <f t="shared" si="117"/>
        <v>5</v>
      </c>
      <c r="E612" s="152"/>
      <c r="F612" s="152"/>
      <c r="G612" s="152"/>
      <c r="H612" s="152" t="e">
        <f t="shared" si="118"/>
        <v>#N/A</v>
      </c>
      <c r="I612" s="152"/>
      <c r="J612" s="152" t="e">
        <f t="shared" si="119"/>
        <v>#N/A</v>
      </c>
      <c r="K612" s="152"/>
      <c r="L612" s="152"/>
      <c r="M612" s="152"/>
      <c r="N612" s="152"/>
      <c r="O612" s="152"/>
      <c r="P612" s="152"/>
      <c r="Q612" s="152"/>
      <c r="R612" s="152"/>
      <c r="S612" s="152"/>
      <c r="T612" s="153" cm="1">
        <f t="array" ref="T612">MATCH(1,(TDU_Info!$C$5:$C$111=$T$6)*(TDU_Info!$B$5:$B$111&lt;=$B612),0)</f>
        <v>100</v>
      </c>
      <c r="U612" s="152">
        <f>100*(INDEX(TDU_Info!$E$5:$E$111,$T612)/T$11+INDEX(TDU_Info!$F$5:$F$111,$T612))</f>
        <v>3.6301000000000001</v>
      </c>
      <c r="V612" s="152">
        <v>5.2130000000000001</v>
      </c>
      <c r="W612" s="152">
        <v>4.4660000000000002</v>
      </c>
      <c r="X612" s="152">
        <v>5</v>
      </c>
      <c r="Y612" s="152">
        <v>5</v>
      </c>
      <c r="Z612" s="152">
        <v>5.524</v>
      </c>
      <c r="AA612" s="152">
        <v>4.4039999999999999</v>
      </c>
      <c r="AB612" s="152">
        <v>5</v>
      </c>
      <c r="AC612" s="152">
        <v>5</v>
      </c>
      <c r="AD612" s="152">
        <v>5.2130000000000001</v>
      </c>
      <c r="AE612" s="152">
        <v>4.4580000000000002</v>
      </c>
      <c r="AF612" s="152">
        <v>5</v>
      </c>
      <c r="AG612" s="152">
        <v>5</v>
      </c>
      <c r="AH612" s="152">
        <v>5.5250000000000004</v>
      </c>
      <c r="AI612" s="152">
        <v>4.3920000000000003</v>
      </c>
      <c r="AJ612" s="152">
        <v>5</v>
      </c>
      <c r="AK612" s="152">
        <v>5</v>
      </c>
      <c r="AL612" s="152">
        <f t="shared" si="120"/>
        <v>4.2608869822843261</v>
      </c>
      <c r="AM612" s="152">
        <f t="shared" si="121"/>
        <v>4.1256286778833999</v>
      </c>
      <c r="AN612" s="152">
        <v>5.4323114229624325</v>
      </c>
      <c r="AO612" s="152">
        <v>5.000998100691274</v>
      </c>
      <c r="AP612" s="152">
        <f t="shared" si="128"/>
        <v>7.639899999999999</v>
      </c>
      <c r="AQ612" s="152"/>
      <c r="AR612" s="152"/>
      <c r="AS612" s="153">
        <f t="shared" si="122"/>
        <v>231</v>
      </c>
      <c r="AT612" s="153">
        <f t="shared" si="123"/>
        <v>0</v>
      </c>
      <c r="AU612" s="153">
        <f t="shared" si="124"/>
        <v>0</v>
      </c>
      <c r="AV612" s="153">
        <f t="shared" si="125"/>
        <v>1</v>
      </c>
      <c r="BA612">
        <f t="shared" si="126"/>
        <v>19</v>
      </c>
    </row>
    <row r="613" spans="2:53" x14ac:dyDescent="0.25">
      <c r="B613" s="155">
        <f t="shared" si="129"/>
        <v>43332.999305555553</v>
      </c>
      <c r="C613" s="155">
        <f t="shared" si="127"/>
        <v>43332.999305555553</v>
      </c>
      <c r="D613" s="152">
        <f t="shared" si="117"/>
        <v>5</v>
      </c>
      <c r="E613" s="152"/>
      <c r="F613" s="152"/>
      <c r="G613" s="152"/>
      <c r="H613" s="152" t="e">
        <f t="shared" si="118"/>
        <v>#N/A</v>
      </c>
      <c r="I613" s="152"/>
      <c r="J613" s="152" t="e">
        <f t="shared" si="119"/>
        <v>#N/A</v>
      </c>
      <c r="K613" s="152"/>
      <c r="L613" s="152"/>
      <c r="M613" s="152"/>
      <c r="N613" s="152"/>
      <c r="O613" s="152"/>
      <c r="P613" s="152"/>
      <c r="Q613" s="152"/>
      <c r="R613" s="152"/>
      <c r="S613" s="152"/>
      <c r="T613" s="153" cm="1">
        <f t="array" ref="T613">MATCH(1,(TDU_Info!$C$5:$C$111=$T$6)*(TDU_Info!$B$5:$B$111&lt;=$B613),0)</f>
        <v>100</v>
      </c>
      <c r="U613" s="152">
        <f>100*(INDEX(TDU_Info!$E$5:$E$111,$T613)/T$11+INDEX(TDU_Info!$F$5:$F$111,$T613))</f>
        <v>3.6301000000000001</v>
      </c>
      <c r="V613" s="152">
        <v>5.2130000000000001</v>
      </c>
      <c r="W613" s="152">
        <v>4.5060000000000002</v>
      </c>
      <c r="X613" s="152">
        <v>5</v>
      </c>
      <c r="Y613" s="152">
        <v>5</v>
      </c>
      <c r="Z613" s="152">
        <v>5.3360000000000003</v>
      </c>
      <c r="AA613" s="152">
        <v>4.4039999999999999</v>
      </c>
      <c r="AB613" s="152">
        <v>5</v>
      </c>
      <c r="AC613" s="152">
        <v>5</v>
      </c>
      <c r="AD613" s="152">
        <v>5.1619999999999999</v>
      </c>
      <c r="AE613" s="152">
        <v>4.4980000000000002</v>
      </c>
      <c r="AF613" s="152">
        <v>5</v>
      </c>
      <c r="AG613" s="152">
        <v>5</v>
      </c>
      <c r="AH613" s="152">
        <v>5.0880000000000001</v>
      </c>
      <c r="AI613" s="152">
        <v>4.3920000000000003</v>
      </c>
      <c r="AJ613" s="152">
        <v>5</v>
      </c>
      <c r="AK613" s="152">
        <v>5</v>
      </c>
      <c r="AL613" s="152">
        <f t="shared" si="120"/>
        <v>4.2608869822843261</v>
      </c>
      <c r="AM613" s="152">
        <f t="shared" si="121"/>
        <v>4.1256286778833999</v>
      </c>
      <c r="AN613" s="152">
        <v>5.4138601407270146</v>
      </c>
      <c r="AO613" s="152">
        <v>4.985225820903576</v>
      </c>
      <c r="AP613" s="152">
        <f t="shared" si="128"/>
        <v>7.639899999999999</v>
      </c>
      <c r="AQ613" s="152"/>
      <c r="AR613" s="152"/>
      <c r="AS613" s="153">
        <f t="shared" si="122"/>
        <v>232</v>
      </c>
      <c r="AT613" s="153">
        <f t="shared" si="123"/>
        <v>0</v>
      </c>
      <c r="AU613" s="153">
        <f t="shared" si="124"/>
        <v>0</v>
      </c>
      <c r="AV613" s="153">
        <f t="shared" si="125"/>
        <v>1</v>
      </c>
      <c r="BA613">
        <f t="shared" si="126"/>
        <v>20</v>
      </c>
    </row>
    <row r="614" spans="2:53" x14ac:dyDescent="0.25">
      <c r="B614" s="155">
        <f t="shared" si="129"/>
        <v>43333.999305555553</v>
      </c>
      <c r="C614" s="155">
        <f t="shared" si="127"/>
        <v>43333.999305555553</v>
      </c>
      <c r="D614" s="152">
        <f t="shared" si="117"/>
        <v>4.9800000000000004</v>
      </c>
      <c r="E614" s="152"/>
      <c r="F614" s="152"/>
      <c r="G614" s="152"/>
      <c r="H614" s="152" t="e">
        <f t="shared" si="118"/>
        <v>#N/A</v>
      </c>
      <c r="I614" s="152"/>
      <c r="J614" s="152" t="e">
        <f t="shared" si="119"/>
        <v>#N/A</v>
      </c>
      <c r="K614" s="152"/>
      <c r="L614" s="152"/>
      <c r="M614" s="152"/>
      <c r="N614" s="152"/>
      <c r="O614" s="152"/>
      <c r="P614" s="152"/>
      <c r="Q614" s="152"/>
      <c r="R614" s="152"/>
      <c r="S614" s="152"/>
      <c r="T614" s="153" cm="1">
        <f t="array" ref="T614">MATCH(1,(TDU_Info!$C$5:$C$111=$T$6)*(TDU_Info!$B$5:$B$111&lt;=$B614),0)</f>
        <v>100</v>
      </c>
      <c r="U614" s="152">
        <f>100*(INDEX(TDU_Info!$E$5:$E$111,$T614)/T$11+INDEX(TDU_Info!$F$5:$F$111,$T614))</f>
        <v>3.6301000000000001</v>
      </c>
      <c r="V614" s="152">
        <v>4.6680000000000001</v>
      </c>
      <c r="W614" s="152">
        <v>4.4160000000000004</v>
      </c>
      <c r="X614" s="152">
        <v>4.9800000000000004</v>
      </c>
      <c r="Y614" s="152">
        <v>5</v>
      </c>
      <c r="Z614" s="152">
        <v>4.6980000000000004</v>
      </c>
      <c r="AA614" s="152">
        <v>4.3319999999999999</v>
      </c>
      <c r="AB614" s="152">
        <v>5</v>
      </c>
      <c r="AC614" s="152">
        <v>5</v>
      </c>
      <c r="AD614" s="152">
        <v>4.42</v>
      </c>
      <c r="AE614" s="152">
        <v>4.2450000000000001</v>
      </c>
      <c r="AF614" s="152">
        <v>4.9800000000000004</v>
      </c>
      <c r="AG614" s="152">
        <v>5</v>
      </c>
      <c r="AH614" s="152">
        <v>4.5759999999999996</v>
      </c>
      <c r="AI614" s="152">
        <v>4.2939999999999996</v>
      </c>
      <c r="AJ614" s="152">
        <v>5</v>
      </c>
      <c r="AK614" s="152">
        <v>5</v>
      </c>
      <c r="AL614" s="152">
        <f t="shared" si="120"/>
        <v>4.2608869822843261</v>
      </c>
      <c r="AM614" s="152">
        <f t="shared" si="121"/>
        <v>4.1256286778833999</v>
      </c>
      <c r="AN614" s="152">
        <v>5.4141273213038001</v>
      </c>
      <c r="AO614" s="152">
        <v>4.9850174507560441</v>
      </c>
      <c r="AP614" s="152">
        <f t="shared" si="128"/>
        <v>7.639899999999999</v>
      </c>
      <c r="AQ614" s="152"/>
      <c r="AR614" s="152"/>
      <c r="AS614" s="153">
        <f t="shared" si="122"/>
        <v>233</v>
      </c>
      <c r="AT614" s="153">
        <f t="shared" si="123"/>
        <v>0</v>
      </c>
      <c r="AU614" s="153">
        <f t="shared" si="124"/>
        <v>0</v>
      </c>
      <c r="AV614" s="153">
        <f t="shared" si="125"/>
        <v>1</v>
      </c>
      <c r="BA614">
        <f t="shared" si="126"/>
        <v>21</v>
      </c>
    </row>
    <row r="615" spans="2:53" x14ac:dyDescent="0.25">
      <c r="B615" s="155">
        <f t="shared" si="129"/>
        <v>43334.999305555553</v>
      </c>
      <c r="C615" s="155">
        <f t="shared" si="127"/>
        <v>43334.999305555553</v>
      </c>
      <c r="D615" s="152">
        <f t="shared" si="117"/>
        <v>4.9800000000000004</v>
      </c>
      <c r="E615" s="152"/>
      <c r="F615" s="152"/>
      <c r="G615" s="152"/>
      <c r="H615" s="152" t="e">
        <f t="shared" si="118"/>
        <v>#N/A</v>
      </c>
      <c r="I615" s="152"/>
      <c r="J615" s="152" t="e">
        <f t="shared" si="119"/>
        <v>#N/A</v>
      </c>
      <c r="K615" s="152"/>
      <c r="L615" s="152"/>
      <c r="M615" s="152"/>
      <c r="N615" s="152"/>
      <c r="O615" s="152"/>
      <c r="P615" s="152"/>
      <c r="Q615" s="152"/>
      <c r="R615" s="152"/>
      <c r="S615" s="152"/>
      <c r="T615" s="153" cm="1">
        <f t="array" ref="T615">MATCH(1,(TDU_Info!$C$5:$C$111=$T$6)*(TDU_Info!$B$5:$B$111&lt;=$B615),0)</f>
        <v>100</v>
      </c>
      <c r="U615" s="152">
        <f>100*(INDEX(TDU_Info!$E$5:$E$111,$T615)/T$11+INDEX(TDU_Info!$F$5:$F$111,$T615))</f>
        <v>3.6301000000000001</v>
      </c>
      <c r="V615" s="152">
        <v>4.6680000000000001</v>
      </c>
      <c r="W615" s="152">
        <v>4.4160000000000004</v>
      </c>
      <c r="X615" s="152">
        <v>4.9800000000000004</v>
      </c>
      <c r="Y615" s="152">
        <v>5</v>
      </c>
      <c r="Z615" s="152">
        <v>4.6980000000000004</v>
      </c>
      <c r="AA615" s="152">
        <v>4.3250000000000002</v>
      </c>
      <c r="AB615" s="152">
        <v>5.1260000000000003</v>
      </c>
      <c r="AC615" s="152">
        <v>5</v>
      </c>
      <c r="AD615" s="152">
        <v>4.42</v>
      </c>
      <c r="AE615" s="152">
        <v>4.2450000000000001</v>
      </c>
      <c r="AF615" s="152">
        <v>4.9800000000000004</v>
      </c>
      <c r="AG615" s="152">
        <v>5</v>
      </c>
      <c r="AH615" s="152">
        <v>4.5759999999999996</v>
      </c>
      <c r="AI615" s="152">
        <v>4.2939999999999996</v>
      </c>
      <c r="AJ615" s="152">
        <v>5.1260000000000003</v>
      </c>
      <c r="AK615" s="152">
        <v>5</v>
      </c>
      <c r="AL615" s="152">
        <f t="shared" si="120"/>
        <v>4.2608869822843261</v>
      </c>
      <c r="AM615" s="152">
        <f t="shared" si="121"/>
        <v>4.1256286778833999</v>
      </c>
      <c r="AN615" s="152">
        <v>5.419893880770192</v>
      </c>
      <c r="AO615" s="152">
        <v>4.9893587715224719</v>
      </c>
      <c r="AP615" s="152">
        <f t="shared" si="128"/>
        <v>7.639899999999999</v>
      </c>
      <c r="AQ615" s="152"/>
      <c r="AR615" s="152"/>
      <c r="AS615" s="153">
        <f t="shared" si="122"/>
        <v>234</v>
      </c>
      <c r="AT615" s="153">
        <f t="shared" si="123"/>
        <v>0</v>
      </c>
      <c r="AU615" s="153">
        <f t="shared" si="124"/>
        <v>0</v>
      </c>
      <c r="AV615" s="153">
        <f t="shared" si="125"/>
        <v>1</v>
      </c>
      <c r="BA615">
        <f t="shared" si="126"/>
        <v>22</v>
      </c>
    </row>
    <row r="616" spans="2:53" x14ac:dyDescent="0.25">
      <c r="B616" s="155">
        <f t="shared" si="129"/>
        <v>43335.999305555553</v>
      </c>
      <c r="C616" s="155">
        <f t="shared" si="127"/>
        <v>43335.999305555553</v>
      </c>
      <c r="D616" s="152">
        <f t="shared" si="117"/>
        <v>4.9800000000000004</v>
      </c>
      <c r="E616" s="152"/>
      <c r="F616" s="152"/>
      <c r="G616" s="152"/>
      <c r="H616" s="152" t="e">
        <f t="shared" si="118"/>
        <v>#N/A</v>
      </c>
      <c r="I616" s="152"/>
      <c r="J616" s="152" t="e">
        <f t="shared" si="119"/>
        <v>#N/A</v>
      </c>
      <c r="K616" s="152"/>
      <c r="L616" s="152"/>
      <c r="M616" s="152"/>
      <c r="N616" s="152"/>
      <c r="O616" s="152"/>
      <c r="P616" s="152"/>
      <c r="Q616" s="152"/>
      <c r="R616" s="152"/>
      <c r="S616" s="152"/>
      <c r="T616" s="153" cm="1">
        <f t="array" ref="T616">MATCH(1,(TDU_Info!$C$5:$C$111=$T$6)*(TDU_Info!$B$5:$B$111&lt;=$B616),0)</f>
        <v>100</v>
      </c>
      <c r="U616" s="152">
        <f>100*(INDEX(TDU_Info!$E$5:$E$111,$T616)/T$11+INDEX(TDU_Info!$F$5:$F$111,$T616))</f>
        <v>3.6301000000000001</v>
      </c>
      <c r="V616" s="152">
        <v>4.399</v>
      </c>
      <c r="W616" s="152">
        <v>4.2300000000000004</v>
      </c>
      <c r="X616" s="152">
        <v>4.9800000000000004</v>
      </c>
      <c r="Y616" s="152">
        <v>5</v>
      </c>
      <c r="Z616" s="152">
        <v>4.28</v>
      </c>
      <c r="AA616" s="152">
        <v>4.3040000000000003</v>
      </c>
      <c r="AB616" s="152">
        <v>5.1260000000000003</v>
      </c>
      <c r="AC616" s="152">
        <v>5</v>
      </c>
      <c r="AD616" s="152">
        <v>4.4000000000000004</v>
      </c>
      <c r="AE616" s="152">
        <v>4.2220000000000004</v>
      </c>
      <c r="AF616" s="152">
        <v>4.9800000000000004</v>
      </c>
      <c r="AG616" s="152">
        <v>5</v>
      </c>
      <c r="AH616" s="152">
        <v>4.2809999999999997</v>
      </c>
      <c r="AI616" s="152">
        <v>4.2919999999999998</v>
      </c>
      <c r="AJ616" s="152">
        <v>5.1260000000000003</v>
      </c>
      <c r="AK616" s="152">
        <v>5</v>
      </c>
      <c r="AL616" s="152">
        <f t="shared" si="120"/>
        <v>4.2608869822843261</v>
      </c>
      <c r="AM616" s="152">
        <f t="shared" si="121"/>
        <v>4.1256286778833999</v>
      </c>
      <c r="AN616" s="152">
        <v>5.476342606991107</v>
      </c>
      <c r="AO616" s="152">
        <v>5.039603438704833</v>
      </c>
      <c r="AP616" s="152">
        <f t="shared" si="128"/>
        <v>7.639899999999999</v>
      </c>
      <c r="AQ616" s="152"/>
      <c r="AR616" s="152"/>
      <c r="AS616" s="153">
        <f t="shared" si="122"/>
        <v>235</v>
      </c>
      <c r="AT616" s="153">
        <f t="shared" si="123"/>
        <v>0</v>
      </c>
      <c r="AU616" s="153">
        <f t="shared" si="124"/>
        <v>0</v>
      </c>
      <c r="AV616" s="153">
        <f t="shared" si="125"/>
        <v>1</v>
      </c>
      <c r="BA616">
        <f t="shared" si="126"/>
        <v>23</v>
      </c>
    </row>
    <row r="617" spans="2:53" x14ac:dyDescent="0.25">
      <c r="B617" s="155">
        <f t="shared" si="129"/>
        <v>43336.999305555553</v>
      </c>
      <c r="C617" s="155">
        <f t="shared" si="127"/>
        <v>43336.999305555553</v>
      </c>
      <c r="D617" s="152">
        <f t="shared" si="117"/>
        <v>4.9800000000000004</v>
      </c>
      <c r="E617" s="152"/>
      <c r="F617" s="152"/>
      <c r="G617" s="152"/>
      <c r="H617" s="152" t="e">
        <f t="shared" si="118"/>
        <v>#N/A</v>
      </c>
      <c r="I617" s="152"/>
      <c r="J617" s="152" t="e">
        <f t="shared" si="119"/>
        <v>#N/A</v>
      </c>
      <c r="K617" s="152"/>
      <c r="L617" s="152"/>
      <c r="M617" s="152"/>
      <c r="N617" s="152"/>
      <c r="O617" s="152"/>
      <c r="P617" s="152"/>
      <c r="Q617" s="152"/>
      <c r="R617" s="152"/>
      <c r="S617" s="152"/>
      <c r="T617" s="153" cm="1">
        <f t="array" ref="T617">MATCH(1,(TDU_Info!$C$5:$C$111=$T$6)*(TDU_Info!$B$5:$B$111&lt;=$B617),0)</f>
        <v>100</v>
      </c>
      <c r="U617" s="152">
        <f>100*(INDEX(TDU_Info!$E$5:$E$111,$T617)/T$11+INDEX(TDU_Info!$F$5:$F$111,$T617))</f>
        <v>3.6301000000000001</v>
      </c>
      <c r="V617" s="152">
        <v>4.1070000000000002</v>
      </c>
      <c r="W617" s="152">
        <v>4.13</v>
      </c>
      <c r="X617" s="152">
        <v>4.9800000000000004</v>
      </c>
      <c r="Y617" s="152">
        <v>4.9139999999999997</v>
      </c>
      <c r="Z617" s="152">
        <v>4.2759999999999998</v>
      </c>
      <c r="AA617" s="152">
        <v>4.0510000000000002</v>
      </c>
      <c r="AB617" s="152">
        <v>4.6790000000000003</v>
      </c>
      <c r="AC617" s="152">
        <v>4.899</v>
      </c>
      <c r="AD617" s="152">
        <v>4.008</v>
      </c>
      <c r="AE617" s="152">
        <v>4.1219999999999999</v>
      </c>
      <c r="AF617" s="152">
        <v>4.9800000000000004</v>
      </c>
      <c r="AG617" s="152">
        <v>4.9139999999999997</v>
      </c>
      <c r="AH617" s="152">
        <v>4.1779999999999999</v>
      </c>
      <c r="AI617" s="152">
        <v>4.0389999999999997</v>
      </c>
      <c r="AJ617" s="152">
        <v>4.9530000000000003</v>
      </c>
      <c r="AK617" s="152">
        <v>4.899</v>
      </c>
      <c r="AL617" s="152">
        <f t="shared" si="120"/>
        <v>4.2608869822843261</v>
      </c>
      <c r="AM617" s="152">
        <f t="shared" si="121"/>
        <v>4.1256286778833999</v>
      </c>
      <c r="AN617" s="152">
        <v>5.4777920059534271</v>
      </c>
      <c r="AO617" s="152">
        <v>5.0397168365592995</v>
      </c>
      <c r="AP617" s="152">
        <f t="shared" si="128"/>
        <v>7.639899999999999</v>
      </c>
      <c r="AQ617" s="152"/>
      <c r="AR617" s="152"/>
      <c r="AS617" s="153">
        <f t="shared" si="122"/>
        <v>236</v>
      </c>
      <c r="AT617" s="153">
        <f t="shared" si="123"/>
        <v>0</v>
      </c>
      <c r="AU617" s="153">
        <f t="shared" si="124"/>
        <v>0</v>
      </c>
      <c r="AV617" s="153">
        <f t="shared" si="125"/>
        <v>1</v>
      </c>
      <c r="BA617">
        <f t="shared" si="126"/>
        <v>24</v>
      </c>
    </row>
    <row r="618" spans="2:53" x14ac:dyDescent="0.25">
      <c r="B618" s="155">
        <f t="shared" si="129"/>
        <v>43337.999305555553</v>
      </c>
      <c r="C618" s="155">
        <f t="shared" si="127"/>
        <v>43337.999305555553</v>
      </c>
      <c r="D618" s="152">
        <f t="shared" si="117"/>
        <v>4.9800000000000004</v>
      </c>
      <c r="E618" s="152"/>
      <c r="F618" s="152"/>
      <c r="G618" s="152"/>
      <c r="H618" s="152" t="e">
        <f t="shared" si="118"/>
        <v>#N/A</v>
      </c>
      <c r="I618" s="152"/>
      <c r="J618" s="152" t="e">
        <f t="shared" si="119"/>
        <v>#N/A</v>
      </c>
      <c r="K618" s="152"/>
      <c r="L618" s="152"/>
      <c r="M618" s="152"/>
      <c r="N618" s="152"/>
      <c r="O618" s="152"/>
      <c r="P618" s="152"/>
      <c r="Q618" s="152"/>
      <c r="R618" s="152"/>
      <c r="S618" s="152"/>
      <c r="T618" s="153" cm="1">
        <f t="array" ref="T618">MATCH(1,(TDU_Info!$C$5:$C$111=$T$6)*(TDU_Info!$B$5:$B$111&lt;=$B618),0)</f>
        <v>100</v>
      </c>
      <c r="U618" s="152">
        <f>100*(INDEX(TDU_Info!$E$5:$E$111,$T618)/T$11+INDEX(TDU_Info!$F$5:$F$111,$T618))</f>
        <v>3.6301000000000001</v>
      </c>
      <c r="V618" s="152">
        <v>4.1070000000000002</v>
      </c>
      <c r="W618" s="152">
        <v>4.016</v>
      </c>
      <c r="X618" s="152">
        <v>4.9800000000000004</v>
      </c>
      <c r="Y618" s="152">
        <v>4.9139999999999997</v>
      </c>
      <c r="Z618" s="152">
        <v>4.2759999999999998</v>
      </c>
      <c r="AA618" s="152">
        <v>3.9249999999999998</v>
      </c>
      <c r="AB618" s="152">
        <v>4.6790000000000003</v>
      </c>
      <c r="AC618" s="152">
        <v>4.899</v>
      </c>
      <c r="AD618" s="152">
        <v>4.008</v>
      </c>
      <c r="AE618" s="152">
        <v>4.008</v>
      </c>
      <c r="AF618" s="152">
        <v>4.9800000000000004</v>
      </c>
      <c r="AG618" s="152">
        <v>4.9139999999999997</v>
      </c>
      <c r="AH618" s="152">
        <v>4.1779999999999999</v>
      </c>
      <c r="AI618" s="152">
        <v>3.9129999999999998</v>
      </c>
      <c r="AJ618" s="152">
        <v>4.9530000000000003</v>
      </c>
      <c r="AK618" s="152">
        <v>4.899</v>
      </c>
      <c r="AL618" s="152">
        <f t="shared" si="120"/>
        <v>4.2608869822843261</v>
      </c>
      <c r="AM618" s="152">
        <f t="shared" si="121"/>
        <v>4.1256286778833999</v>
      </c>
      <c r="AN618" s="152">
        <v>5.4740450075881482</v>
      </c>
      <c r="AO618" s="152">
        <v>5.0367784257190964</v>
      </c>
      <c r="AP618" s="152">
        <f t="shared" si="128"/>
        <v>7.639899999999999</v>
      </c>
      <c r="AQ618" s="152"/>
      <c r="AR618" s="152"/>
      <c r="AS618" s="153">
        <f t="shared" si="122"/>
        <v>237</v>
      </c>
      <c r="AT618" s="153">
        <f t="shared" si="123"/>
        <v>0</v>
      </c>
      <c r="AU618" s="153">
        <f t="shared" si="124"/>
        <v>0</v>
      </c>
      <c r="AV618" s="153">
        <f t="shared" si="125"/>
        <v>1</v>
      </c>
      <c r="BA618">
        <f t="shared" si="126"/>
        <v>25</v>
      </c>
    </row>
    <row r="619" spans="2:53" x14ac:dyDescent="0.25">
      <c r="B619" s="155">
        <f t="shared" si="129"/>
        <v>43338.999305555553</v>
      </c>
      <c r="C619" s="155">
        <f t="shared" si="127"/>
        <v>43338.999305555553</v>
      </c>
      <c r="D619" s="152">
        <f t="shared" si="117"/>
        <v>4.9800000000000004</v>
      </c>
      <c r="E619" s="152"/>
      <c r="F619" s="152"/>
      <c r="G619" s="152"/>
      <c r="H619" s="152" t="e">
        <f t="shared" si="118"/>
        <v>#N/A</v>
      </c>
      <c r="I619" s="152"/>
      <c r="J619" s="152" t="e">
        <f t="shared" si="119"/>
        <v>#N/A</v>
      </c>
      <c r="K619" s="152"/>
      <c r="L619" s="152"/>
      <c r="M619" s="152"/>
      <c r="N619" s="152"/>
      <c r="O619" s="152"/>
      <c r="P619" s="152"/>
      <c r="Q619" s="152"/>
      <c r="R619" s="152"/>
      <c r="S619" s="152"/>
      <c r="T619" s="153" cm="1">
        <f t="array" ref="T619">MATCH(1,(TDU_Info!$C$5:$C$111=$T$6)*(TDU_Info!$B$5:$B$111&lt;=$B619),0)</f>
        <v>100</v>
      </c>
      <c r="U619" s="152">
        <f>100*(INDEX(TDU_Info!$E$5:$E$111,$T619)/T$11+INDEX(TDU_Info!$F$5:$F$111,$T619))</f>
        <v>3.6301000000000001</v>
      </c>
      <c r="V619" s="152">
        <v>4.1070000000000002</v>
      </c>
      <c r="W619" s="152">
        <v>4.016</v>
      </c>
      <c r="X619" s="152">
        <v>4.9800000000000004</v>
      </c>
      <c r="Y619" s="152">
        <v>4.9139999999999997</v>
      </c>
      <c r="Z619" s="152">
        <v>4.2759999999999998</v>
      </c>
      <c r="AA619" s="152">
        <v>3.9249999999999998</v>
      </c>
      <c r="AB619" s="152">
        <v>4.6790000000000003</v>
      </c>
      <c r="AC619" s="152">
        <v>4.899</v>
      </c>
      <c r="AD619" s="152">
        <v>4.008</v>
      </c>
      <c r="AE619" s="152">
        <v>4.008</v>
      </c>
      <c r="AF619" s="152">
        <v>4.9800000000000004</v>
      </c>
      <c r="AG619" s="152">
        <v>4.9139999999999997</v>
      </c>
      <c r="AH619" s="152">
        <v>4.1779999999999999</v>
      </c>
      <c r="AI619" s="152">
        <v>3.9129999999999998</v>
      </c>
      <c r="AJ619" s="152">
        <v>4.9530000000000003</v>
      </c>
      <c r="AK619" s="152">
        <v>4.899</v>
      </c>
      <c r="AL619" s="152">
        <f t="shared" si="120"/>
        <v>4.2608869822843261</v>
      </c>
      <c r="AM619" s="152">
        <f t="shared" si="121"/>
        <v>4.1256286778833999</v>
      </c>
      <c r="AN619" s="152">
        <v>5.4734061400960448</v>
      </c>
      <c r="AO619" s="152">
        <v>5.0356586554293052</v>
      </c>
      <c r="AP619" s="152">
        <f t="shared" si="128"/>
        <v>7.639899999999999</v>
      </c>
      <c r="AQ619" s="152"/>
      <c r="AR619" s="152"/>
      <c r="AS619" s="153">
        <f t="shared" si="122"/>
        <v>238</v>
      </c>
      <c r="AT619" s="153">
        <f t="shared" si="123"/>
        <v>0</v>
      </c>
      <c r="AU619" s="153">
        <f t="shared" si="124"/>
        <v>0</v>
      </c>
      <c r="AV619" s="153">
        <f t="shared" si="125"/>
        <v>1</v>
      </c>
      <c r="BA619">
        <f t="shared" si="126"/>
        <v>26</v>
      </c>
    </row>
    <row r="620" spans="2:53" x14ac:dyDescent="0.25">
      <c r="B620" s="155">
        <f t="shared" si="129"/>
        <v>43339.999305555553</v>
      </c>
      <c r="C620" s="155">
        <f t="shared" si="127"/>
        <v>43339.999305555553</v>
      </c>
      <c r="D620" s="152">
        <f t="shared" si="117"/>
        <v>4.9800000000000004</v>
      </c>
      <c r="E620" s="152"/>
      <c r="F620" s="152"/>
      <c r="G620" s="152"/>
      <c r="H620" s="152" t="e">
        <f t="shared" si="118"/>
        <v>#N/A</v>
      </c>
      <c r="I620" s="152"/>
      <c r="J620" s="152" t="e">
        <f t="shared" si="119"/>
        <v>#N/A</v>
      </c>
      <c r="K620" s="152"/>
      <c r="L620" s="152"/>
      <c r="M620" s="152"/>
      <c r="N620" s="152"/>
      <c r="O620" s="152"/>
      <c r="P620" s="152"/>
      <c r="Q620" s="152"/>
      <c r="R620" s="152"/>
      <c r="S620" s="152"/>
      <c r="T620" s="153" cm="1">
        <f t="array" ref="T620">MATCH(1,(TDU_Info!$C$5:$C$111=$T$6)*(TDU_Info!$B$5:$B$111&lt;=$B620),0)</f>
        <v>100</v>
      </c>
      <c r="U620" s="152">
        <f>100*(INDEX(TDU_Info!$E$5:$E$111,$T620)/T$11+INDEX(TDU_Info!$F$5:$F$111,$T620))</f>
        <v>3.6301000000000001</v>
      </c>
      <c r="V620" s="152">
        <v>3.9809999999999999</v>
      </c>
      <c r="W620" s="152">
        <v>4.016</v>
      </c>
      <c r="X620" s="152">
        <v>4.9800000000000004</v>
      </c>
      <c r="Y620" s="152">
        <v>4.9139999999999997</v>
      </c>
      <c r="Z620" s="152">
        <v>3.919</v>
      </c>
      <c r="AA620" s="152">
        <v>3.9249999999999998</v>
      </c>
      <c r="AB620" s="152">
        <v>4.6790000000000003</v>
      </c>
      <c r="AC620" s="152">
        <v>4.899</v>
      </c>
      <c r="AD620" s="152">
        <v>3.8820000000000001</v>
      </c>
      <c r="AE620" s="152">
        <v>4.0049999999999999</v>
      </c>
      <c r="AF620" s="152">
        <v>4.9800000000000004</v>
      </c>
      <c r="AG620" s="152">
        <v>4.9139999999999997</v>
      </c>
      <c r="AH620" s="152">
        <v>3.8210000000000002</v>
      </c>
      <c r="AI620" s="152">
        <v>3.9129999999999998</v>
      </c>
      <c r="AJ620" s="152">
        <v>4.9530000000000003</v>
      </c>
      <c r="AK620" s="152">
        <v>4.899</v>
      </c>
      <c r="AL620" s="152">
        <f t="shared" si="120"/>
        <v>4.2608869822843261</v>
      </c>
      <c r="AM620" s="152">
        <f t="shared" si="121"/>
        <v>4.1256286778833999</v>
      </c>
      <c r="AN620" s="152">
        <v>5.4752897533784477</v>
      </c>
      <c r="AO620" s="152">
        <v>5.0382661439659771</v>
      </c>
      <c r="AP620" s="152">
        <f t="shared" si="128"/>
        <v>7.639899999999999</v>
      </c>
      <c r="AQ620" s="152"/>
      <c r="AR620" s="152"/>
      <c r="AS620" s="153">
        <f t="shared" si="122"/>
        <v>239</v>
      </c>
      <c r="AT620" s="153">
        <f t="shared" si="123"/>
        <v>0</v>
      </c>
      <c r="AU620" s="153">
        <f t="shared" si="124"/>
        <v>0</v>
      </c>
      <c r="AV620" s="153">
        <f t="shared" si="125"/>
        <v>1</v>
      </c>
      <c r="BA620">
        <f t="shared" si="126"/>
        <v>27</v>
      </c>
    </row>
    <row r="621" spans="2:53" x14ac:dyDescent="0.25">
      <c r="B621" s="155">
        <f t="shared" si="129"/>
        <v>43340.999305555553</v>
      </c>
      <c r="C621" s="155">
        <f t="shared" si="127"/>
        <v>43340.999305555553</v>
      </c>
      <c r="D621" s="152">
        <f t="shared" si="117"/>
        <v>4.9800000000000004</v>
      </c>
      <c r="E621" s="152"/>
      <c r="F621" s="152"/>
      <c r="G621" s="152"/>
      <c r="H621" s="152" t="e">
        <f t="shared" si="118"/>
        <v>#N/A</v>
      </c>
      <c r="I621" s="152"/>
      <c r="J621" s="152" t="e">
        <f t="shared" si="119"/>
        <v>#N/A</v>
      </c>
      <c r="K621" s="152"/>
      <c r="L621" s="152"/>
      <c r="M621" s="152"/>
      <c r="N621" s="152"/>
      <c r="O621" s="152"/>
      <c r="P621" s="152"/>
      <c r="Q621" s="152"/>
      <c r="R621" s="152"/>
      <c r="S621" s="152"/>
      <c r="T621" s="153" cm="1">
        <f t="array" ref="T621">MATCH(1,(TDU_Info!$C$5:$C$111=$T$6)*(TDU_Info!$B$5:$B$111&lt;=$B621),0)</f>
        <v>100</v>
      </c>
      <c r="U621" s="152">
        <f>100*(INDEX(TDU_Info!$E$5:$E$111,$T621)/T$11+INDEX(TDU_Info!$F$5:$F$111,$T621))</f>
        <v>3.6301000000000001</v>
      </c>
      <c r="V621" s="152">
        <v>3.9809999999999999</v>
      </c>
      <c r="W621" s="152">
        <v>4.016</v>
      </c>
      <c r="X621" s="152">
        <v>4.9800000000000004</v>
      </c>
      <c r="Y621" s="152">
        <v>4.9139999999999997</v>
      </c>
      <c r="Z621" s="152">
        <v>3.919</v>
      </c>
      <c r="AA621" s="152">
        <v>3.9249999999999998</v>
      </c>
      <c r="AB621" s="152">
        <v>4.6790000000000003</v>
      </c>
      <c r="AC621" s="152">
        <v>4.899</v>
      </c>
      <c r="AD621" s="152">
        <v>3.8820000000000001</v>
      </c>
      <c r="AE621" s="152">
        <v>3.87</v>
      </c>
      <c r="AF621" s="152">
        <v>4.9800000000000004</v>
      </c>
      <c r="AG621" s="152">
        <v>4.9139999999999997</v>
      </c>
      <c r="AH621" s="152">
        <v>3.8210000000000002</v>
      </c>
      <c r="AI621" s="152">
        <v>3.8740000000000001</v>
      </c>
      <c r="AJ621" s="152">
        <v>4.9530000000000003</v>
      </c>
      <c r="AK621" s="152">
        <v>4.899</v>
      </c>
      <c r="AL621" s="152">
        <f t="shared" si="120"/>
        <v>4.2608869822843261</v>
      </c>
      <c r="AM621" s="152">
        <f t="shared" si="121"/>
        <v>4.1256286778833999</v>
      </c>
      <c r="AN621" s="152">
        <v>5.4694253051407857</v>
      </c>
      <c r="AO621" s="152">
        <v>5.0355698782791292</v>
      </c>
      <c r="AP621" s="152">
        <f t="shared" si="128"/>
        <v>7.639899999999999</v>
      </c>
      <c r="AQ621" s="152"/>
      <c r="AR621" s="152"/>
      <c r="AS621" s="153">
        <f t="shared" si="122"/>
        <v>240</v>
      </c>
      <c r="AT621" s="153">
        <f t="shared" si="123"/>
        <v>0</v>
      </c>
      <c r="AU621" s="153">
        <f t="shared" si="124"/>
        <v>0</v>
      </c>
      <c r="AV621" s="153">
        <f t="shared" si="125"/>
        <v>1</v>
      </c>
      <c r="BA621">
        <f t="shared" si="126"/>
        <v>28</v>
      </c>
    </row>
    <row r="622" spans="2:53" x14ac:dyDescent="0.25">
      <c r="B622" s="155">
        <f t="shared" si="129"/>
        <v>43341.999305555553</v>
      </c>
      <c r="C622" s="155">
        <f t="shared" si="127"/>
        <v>43341.999305555553</v>
      </c>
      <c r="D622" s="152">
        <f t="shared" si="117"/>
        <v>4.9800000000000004</v>
      </c>
      <c r="E622" s="152"/>
      <c r="F622" s="152"/>
      <c r="G622" s="152"/>
      <c r="H622" s="152" t="e">
        <f t="shared" si="118"/>
        <v>#N/A</v>
      </c>
      <c r="I622" s="152"/>
      <c r="J622" s="152" t="e">
        <f t="shared" si="119"/>
        <v>#N/A</v>
      </c>
      <c r="K622" s="152"/>
      <c r="L622" s="152"/>
      <c r="M622" s="152"/>
      <c r="N622" s="152"/>
      <c r="O622" s="152"/>
      <c r="P622" s="152"/>
      <c r="Q622" s="152"/>
      <c r="R622" s="152"/>
      <c r="S622" s="152"/>
      <c r="T622" s="153" cm="1">
        <f t="array" ref="T622">MATCH(1,(TDU_Info!$C$5:$C$111=$T$6)*(TDU_Info!$B$5:$B$111&lt;=$B622),0)</f>
        <v>100</v>
      </c>
      <c r="U622" s="152">
        <f>100*(INDEX(TDU_Info!$E$5:$E$111,$T622)/T$11+INDEX(TDU_Info!$F$5:$F$111,$T622))</f>
        <v>3.6301000000000001</v>
      </c>
      <c r="V622" s="152">
        <v>4.0259999999999998</v>
      </c>
      <c r="W622" s="152">
        <v>4.016</v>
      </c>
      <c r="X622" s="152">
        <v>4.9800000000000004</v>
      </c>
      <c r="Y622" s="152">
        <v>4.9139999999999997</v>
      </c>
      <c r="Z622" s="152">
        <v>3.863</v>
      </c>
      <c r="AA622" s="152">
        <v>3.9249999999999998</v>
      </c>
      <c r="AB622" s="152">
        <v>4.6790000000000003</v>
      </c>
      <c r="AC622" s="152">
        <v>4.899</v>
      </c>
      <c r="AD622" s="152">
        <v>3.927</v>
      </c>
      <c r="AE622" s="152">
        <v>3.87</v>
      </c>
      <c r="AF622" s="152">
        <v>4.9800000000000004</v>
      </c>
      <c r="AG622" s="152">
        <v>4.9139999999999997</v>
      </c>
      <c r="AH622" s="152">
        <v>3.7650000000000001</v>
      </c>
      <c r="AI622" s="152">
        <v>3.8740000000000001</v>
      </c>
      <c r="AJ622" s="152">
        <v>4.9530000000000003</v>
      </c>
      <c r="AK622" s="152">
        <v>4.899</v>
      </c>
      <c r="AL622" s="152">
        <f t="shared" si="120"/>
        <v>4.2608869822843261</v>
      </c>
      <c r="AM622" s="152">
        <f t="shared" si="121"/>
        <v>4.1256286778833999</v>
      </c>
      <c r="AN622" s="152">
        <v>5.4793418755343533</v>
      </c>
      <c r="AO622" s="152">
        <v>5.0434598211663211</v>
      </c>
      <c r="AP622" s="152">
        <f t="shared" si="128"/>
        <v>7.639899999999999</v>
      </c>
      <c r="AQ622" s="152"/>
      <c r="AR622" s="152"/>
      <c r="AS622" s="153">
        <f t="shared" si="122"/>
        <v>241</v>
      </c>
      <c r="AT622" s="153">
        <f t="shared" si="123"/>
        <v>0</v>
      </c>
      <c r="AU622" s="153">
        <f t="shared" si="124"/>
        <v>0</v>
      </c>
      <c r="AV622" s="153">
        <f t="shared" si="125"/>
        <v>1</v>
      </c>
      <c r="BA622">
        <f t="shared" si="126"/>
        <v>29</v>
      </c>
    </row>
    <row r="623" spans="2:53" x14ac:dyDescent="0.25">
      <c r="B623" s="155">
        <f t="shared" si="129"/>
        <v>43342.999305555553</v>
      </c>
      <c r="C623" s="155">
        <f t="shared" si="127"/>
        <v>43342.999305555553</v>
      </c>
      <c r="D623" s="152">
        <f t="shared" si="117"/>
        <v>4.9800000000000004</v>
      </c>
      <c r="E623" s="152"/>
      <c r="F623" s="152"/>
      <c r="G623" s="152"/>
      <c r="H623" s="152" t="e">
        <f t="shared" si="118"/>
        <v>#N/A</v>
      </c>
      <c r="I623" s="152"/>
      <c r="J623" s="152" t="e">
        <f t="shared" si="119"/>
        <v>#N/A</v>
      </c>
      <c r="K623" s="152"/>
      <c r="L623" s="152"/>
      <c r="M623" s="152"/>
      <c r="N623" s="152"/>
      <c r="O623" s="152"/>
      <c r="P623" s="152"/>
      <c r="Q623" s="152"/>
      <c r="R623" s="152"/>
      <c r="S623" s="152"/>
      <c r="T623" s="153" cm="1">
        <f t="array" ref="T623">MATCH(1,(TDU_Info!$C$5:$C$111=$T$6)*(TDU_Info!$B$5:$B$111&lt;=$B623),0)</f>
        <v>100</v>
      </c>
      <c r="U623" s="152">
        <f>100*(INDEX(TDU_Info!$E$5:$E$111,$T623)/T$11+INDEX(TDU_Info!$F$5:$F$111,$T623))</f>
        <v>3.6301000000000001</v>
      </c>
      <c r="V623" s="152">
        <v>4.0259999999999998</v>
      </c>
      <c r="W623" s="152">
        <v>4.016</v>
      </c>
      <c r="X623" s="152">
        <v>4.9800000000000004</v>
      </c>
      <c r="Y623" s="152">
        <v>4.9139999999999997</v>
      </c>
      <c r="Z623" s="152">
        <v>3.863</v>
      </c>
      <c r="AA623" s="152">
        <v>3.9249999999999998</v>
      </c>
      <c r="AB623" s="152">
        <v>4.6790000000000003</v>
      </c>
      <c r="AC623" s="152">
        <v>4.899</v>
      </c>
      <c r="AD623" s="152">
        <v>3.927</v>
      </c>
      <c r="AE623" s="152">
        <v>3.87</v>
      </c>
      <c r="AF623" s="152">
        <v>4.9800000000000004</v>
      </c>
      <c r="AG623" s="152">
        <v>4.9139999999999997</v>
      </c>
      <c r="AH623" s="152">
        <v>3.7650000000000001</v>
      </c>
      <c r="AI623" s="152">
        <v>3.8740000000000001</v>
      </c>
      <c r="AJ623" s="152">
        <v>4.9530000000000003</v>
      </c>
      <c r="AK623" s="152">
        <v>4.899</v>
      </c>
      <c r="AL623" s="152">
        <f t="shared" si="120"/>
        <v>4.2608869822843261</v>
      </c>
      <c r="AM623" s="152">
        <f t="shared" si="121"/>
        <v>4.1256286778833999</v>
      </c>
      <c r="AN623" s="152">
        <v>5.4838774030986901</v>
      </c>
      <c r="AO623" s="152">
        <v>5.0495227313344389</v>
      </c>
      <c r="AP623" s="152">
        <f t="shared" si="128"/>
        <v>7.639899999999999</v>
      </c>
      <c r="AQ623" s="152"/>
      <c r="AR623" s="152"/>
      <c r="AS623" s="153">
        <f t="shared" si="122"/>
        <v>242</v>
      </c>
      <c r="AT623" s="153">
        <f t="shared" si="123"/>
        <v>0</v>
      </c>
      <c r="AU623" s="153">
        <f t="shared" si="124"/>
        <v>0</v>
      </c>
      <c r="AV623" s="153">
        <f t="shared" si="125"/>
        <v>1</v>
      </c>
      <c r="BA623">
        <f t="shared" si="126"/>
        <v>30</v>
      </c>
    </row>
    <row r="624" spans="2:53" x14ac:dyDescent="0.25">
      <c r="B624" s="155">
        <f t="shared" si="129"/>
        <v>43343.999305555553</v>
      </c>
      <c r="C624" s="155">
        <f t="shared" si="127"/>
        <v>43343.999305555553</v>
      </c>
      <c r="D624" s="152">
        <f t="shared" si="117"/>
        <v>4.87</v>
      </c>
      <c r="E624" s="152"/>
      <c r="F624" s="152"/>
      <c r="G624" s="152"/>
      <c r="H624" s="152" t="e">
        <f t="shared" si="118"/>
        <v>#N/A</v>
      </c>
      <c r="I624" s="152"/>
      <c r="J624" s="152" t="e">
        <f t="shared" si="119"/>
        <v>#N/A</v>
      </c>
      <c r="K624" s="152"/>
      <c r="L624" s="152"/>
      <c r="M624" s="152"/>
      <c r="N624" s="152"/>
      <c r="O624" s="152"/>
      <c r="P624" s="152"/>
      <c r="Q624" s="152"/>
      <c r="R624" s="152"/>
      <c r="S624" s="152"/>
      <c r="T624" s="153" cm="1">
        <f t="array" ref="T624">MATCH(1,(TDU_Info!$C$5:$C$111=$T$6)*(TDU_Info!$B$5:$B$111&lt;=$B624),0)</f>
        <v>100</v>
      </c>
      <c r="U624" s="152">
        <f>100*(INDEX(TDU_Info!$E$5:$E$111,$T624)/T$11+INDEX(TDU_Info!$F$5:$F$111,$T624))</f>
        <v>3.6301000000000001</v>
      </c>
      <c r="V624" s="152">
        <v>4.0259999999999998</v>
      </c>
      <c r="W624" s="152">
        <v>3.786</v>
      </c>
      <c r="X624" s="152">
        <v>4.87</v>
      </c>
      <c r="Y624" s="152">
        <v>4.9139999999999997</v>
      </c>
      <c r="Z624" s="152">
        <v>3.863</v>
      </c>
      <c r="AA624" s="152">
        <v>3.5249999999999999</v>
      </c>
      <c r="AB624" s="152">
        <v>4.6790000000000003</v>
      </c>
      <c r="AC624" s="152">
        <v>4.899</v>
      </c>
      <c r="AD624" s="152">
        <v>3.927</v>
      </c>
      <c r="AE624" s="152">
        <v>3.778</v>
      </c>
      <c r="AF624" s="152">
        <v>4.87</v>
      </c>
      <c r="AG624" s="152">
        <v>4.9139999999999997</v>
      </c>
      <c r="AH624" s="152">
        <v>3.7650000000000001</v>
      </c>
      <c r="AI624" s="152">
        <v>3.5129999999999999</v>
      </c>
      <c r="AJ624" s="152">
        <v>4.9000000000000004</v>
      </c>
      <c r="AK624" s="152">
        <v>4.899</v>
      </c>
      <c r="AL624" s="152">
        <f t="shared" si="120"/>
        <v>4.2608869822843261</v>
      </c>
      <c r="AM624" s="152">
        <f t="shared" si="121"/>
        <v>4.1256286778833999</v>
      </c>
      <c r="AN624" s="152">
        <v>5.4762864653391103</v>
      </c>
      <c r="AO624" s="152">
        <v>5.0447284774812013</v>
      </c>
      <c r="AP624" s="152">
        <f t="shared" si="128"/>
        <v>7.639899999999999</v>
      </c>
      <c r="AQ624" s="152"/>
      <c r="AR624" s="152"/>
      <c r="AS624" s="153">
        <f t="shared" si="122"/>
        <v>243</v>
      </c>
      <c r="AT624" s="153">
        <f t="shared" si="123"/>
        <v>0</v>
      </c>
      <c r="AU624" s="153">
        <f t="shared" si="124"/>
        <v>0</v>
      </c>
      <c r="AV624" s="153">
        <f t="shared" si="125"/>
        <v>1</v>
      </c>
      <c r="BA624">
        <f t="shared" si="126"/>
        <v>31</v>
      </c>
    </row>
    <row r="625" spans="2:53" x14ac:dyDescent="0.25">
      <c r="B625" s="155">
        <f t="shared" si="129"/>
        <v>43344.999305555553</v>
      </c>
      <c r="C625" s="155">
        <f t="shared" si="127"/>
        <v>43344.999305555553</v>
      </c>
      <c r="D625" s="152">
        <f t="shared" si="117"/>
        <v>4.87</v>
      </c>
      <c r="E625" s="152"/>
      <c r="F625" s="152"/>
      <c r="G625" s="152"/>
      <c r="H625" s="152" t="e">
        <f t="shared" si="118"/>
        <v>#N/A</v>
      </c>
      <c r="I625" s="152"/>
      <c r="J625" s="152" t="e">
        <f t="shared" si="119"/>
        <v>#N/A</v>
      </c>
      <c r="K625" s="152"/>
      <c r="L625" s="152"/>
      <c r="M625" s="152"/>
      <c r="N625" s="152"/>
      <c r="O625" s="152"/>
      <c r="P625" s="152"/>
      <c r="Q625" s="152"/>
      <c r="R625" s="152"/>
      <c r="S625" s="152"/>
      <c r="T625" s="153" cm="1">
        <f t="array" ref="T625">MATCH(1,(TDU_Info!$C$5:$C$111=$T$6)*(TDU_Info!$B$5:$B$111&lt;=$B625),0)</f>
        <v>99</v>
      </c>
      <c r="U625" s="152">
        <f>100*(INDEX(TDU_Info!$E$5:$E$111,$T625)/T$11+INDEX(TDU_Info!$F$5:$F$111,$T625))</f>
        <v>4.0015999999999998</v>
      </c>
      <c r="V625" s="152">
        <v>4.0270000000000001</v>
      </c>
      <c r="W625" s="152">
        <v>3.59</v>
      </c>
      <c r="X625" s="152">
        <v>4.7240000000000002</v>
      </c>
      <c r="Y625" s="152">
        <v>4.9139999999999997</v>
      </c>
      <c r="Z625" s="152">
        <v>3.8420000000000001</v>
      </c>
      <c r="AA625" s="152">
        <v>3.5249999999999999</v>
      </c>
      <c r="AB625" s="152">
        <v>4.2990000000000004</v>
      </c>
      <c r="AC625" s="152">
        <v>4.899</v>
      </c>
      <c r="AD625" s="152">
        <v>3.9279999999999999</v>
      </c>
      <c r="AE625" s="152">
        <v>3.5819999999999999</v>
      </c>
      <c r="AF625" s="152">
        <v>4.87</v>
      </c>
      <c r="AG625" s="152">
        <v>4.9139999999999997</v>
      </c>
      <c r="AH625" s="152">
        <v>3.7440000000000002</v>
      </c>
      <c r="AI625" s="152">
        <v>3.5129999999999999</v>
      </c>
      <c r="AJ625" s="152">
        <v>4.5730000000000004</v>
      </c>
      <c r="AK625" s="152">
        <v>4.899</v>
      </c>
      <c r="AL625" s="152" t="e">
        <f t="shared" si="120"/>
        <v>#N/A</v>
      </c>
      <c r="AM625" s="152" t="e">
        <f t="shared" si="121"/>
        <v>#N/A</v>
      </c>
      <c r="AN625" s="152">
        <v>5.4720806100212922</v>
      </c>
      <c r="AO625" s="152">
        <v>5.0434071150888515</v>
      </c>
      <c r="AP625" s="152" t="e">
        <f t="shared" si="128"/>
        <v>#N/A</v>
      </c>
      <c r="AQ625" s="152"/>
      <c r="AR625" s="152"/>
      <c r="AS625" s="153">
        <f t="shared" si="122"/>
        <v>244</v>
      </c>
      <c r="AT625" s="153">
        <f t="shared" si="123"/>
        <v>0</v>
      </c>
      <c r="AU625" s="153">
        <f t="shared" si="124"/>
        <v>0</v>
      </c>
      <c r="AV625" s="153">
        <f t="shared" si="125"/>
        <v>1</v>
      </c>
      <c r="BA625">
        <f t="shared" si="126"/>
        <v>1</v>
      </c>
    </row>
    <row r="626" spans="2:53" x14ac:dyDescent="0.25">
      <c r="B626" s="155">
        <f t="shared" si="129"/>
        <v>43345.999305555553</v>
      </c>
      <c r="C626" s="155">
        <f t="shared" si="127"/>
        <v>43345.999305555553</v>
      </c>
      <c r="D626" s="152">
        <f t="shared" si="117"/>
        <v>4.87</v>
      </c>
      <c r="E626" s="152"/>
      <c r="F626" s="152"/>
      <c r="G626" s="152"/>
      <c r="H626" s="152" t="e">
        <f t="shared" si="118"/>
        <v>#N/A</v>
      </c>
      <c r="I626" s="152"/>
      <c r="J626" s="152" t="e">
        <f t="shared" si="119"/>
        <v>#N/A</v>
      </c>
      <c r="K626" s="152"/>
      <c r="L626" s="152"/>
      <c r="M626" s="152"/>
      <c r="N626" s="152"/>
      <c r="O626" s="152"/>
      <c r="P626" s="152"/>
      <c r="Q626" s="152"/>
      <c r="R626" s="152"/>
      <c r="S626" s="152"/>
      <c r="T626" s="153" cm="1">
        <f t="array" ref="T626">MATCH(1,(TDU_Info!$C$5:$C$111=$T$6)*(TDU_Info!$B$5:$B$111&lt;=$B626),0)</f>
        <v>99</v>
      </c>
      <c r="U626" s="152">
        <f>100*(INDEX(TDU_Info!$E$5:$E$111,$T626)/T$11+INDEX(TDU_Info!$F$5:$F$111,$T626))</f>
        <v>4.0015999999999998</v>
      </c>
      <c r="V626" s="152">
        <v>3.9990000000000001</v>
      </c>
      <c r="W626" s="152">
        <v>3.59</v>
      </c>
      <c r="X626" s="152">
        <v>4.7240000000000002</v>
      </c>
      <c r="Y626" s="152">
        <v>4.9139999999999997</v>
      </c>
      <c r="Z626" s="152">
        <v>3.8420000000000001</v>
      </c>
      <c r="AA626" s="152">
        <v>3.5249999999999999</v>
      </c>
      <c r="AB626" s="152">
        <v>4.2990000000000004</v>
      </c>
      <c r="AC626" s="152">
        <v>4.899</v>
      </c>
      <c r="AD626" s="152">
        <v>3.9279999999999999</v>
      </c>
      <c r="AE626" s="152">
        <v>3.5819999999999999</v>
      </c>
      <c r="AF626" s="152">
        <v>4.87</v>
      </c>
      <c r="AG626" s="152">
        <v>4.9139999999999997</v>
      </c>
      <c r="AH626" s="152">
        <v>3.7440000000000002</v>
      </c>
      <c r="AI626" s="152">
        <v>3.5129999999999999</v>
      </c>
      <c r="AJ626" s="152">
        <v>4.5730000000000004</v>
      </c>
      <c r="AK626" s="152">
        <v>4.899</v>
      </c>
      <c r="AL626" s="152">
        <f t="shared" si="120"/>
        <v>3.1257390445765147</v>
      </c>
      <c r="AM626" s="152">
        <f t="shared" si="121"/>
        <v>3.2711977550715865</v>
      </c>
      <c r="AN626" s="152">
        <v>5.4743212204973091</v>
      </c>
      <c r="AO626" s="152">
        <v>5.0467083823807188</v>
      </c>
      <c r="AP626" s="152">
        <f t="shared" si="128"/>
        <v>7.3884000000000007</v>
      </c>
      <c r="AQ626" s="152"/>
      <c r="AR626" s="152"/>
      <c r="AS626" s="153">
        <f t="shared" si="122"/>
        <v>245</v>
      </c>
      <c r="AT626" s="153">
        <f t="shared" si="123"/>
        <v>0</v>
      </c>
      <c r="AU626" s="153">
        <f t="shared" si="124"/>
        <v>1</v>
      </c>
      <c r="AV626" s="153">
        <f t="shared" si="125"/>
        <v>0</v>
      </c>
      <c r="BA626">
        <f t="shared" si="126"/>
        <v>2</v>
      </c>
    </row>
    <row r="627" spans="2:53" x14ac:dyDescent="0.25">
      <c r="B627" s="155">
        <f t="shared" si="129"/>
        <v>43346.999305555553</v>
      </c>
      <c r="C627" s="155">
        <f t="shared" si="127"/>
        <v>43346.999305555553</v>
      </c>
      <c r="D627" s="152">
        <f t="shared" si="117"/>
        <v>4.87</v>
      </c>
      <c r="E627" s="152"/>
      <c r="F627" s="152"/>
      <c r="G627" s="152"/>
      <c r="H627" s="152" t="e">
        <f t="shared" si="118"/>
        <v>#N/A</v>
      </c>
      <c r="I627" s="152"/>
      <c r="J627" s="152" t="e">
        <f t="shared" si="119"/>
        <v>#N/A</v>
      </c>
      <c r="K627" s="152"/>
      <c r="L627" s="152"/>
      <c r="M627" s="152"/>
      <c r="N627" s="152"/>
      <c r="O627" s="152"/>
      <c r="P627" s="152"/>
      <c r="Q627" s="152"/>
      <c r="R627" s="152"/>
      <c r="S627" s="152"/>
      <c r="T627" s="153" cm="1">
        <f t="array" ref="T627">MATCH(1,(TDU_Info!$C$5:$C$111=$T$6)*(TDU_Info!$B$5:$B$111&lt;=$B627),0)</f>
        <v>99</v>
      </c>
      <c r="U627" s="152">
        <f>100*(INDEX(TDU_Info!$E$5:$E$111,$T627)/T$11+INDEX(TDU_Info!$F$5:$F$111,$T627))</f>
        <v>4.0015999999999998</v>
      </c>
      <c r="V627" s="152">
        <v>3.9990000000000001</v>
      </c>
      <c r="W627" s="152">
        <v>3.59</v>
      </c>
      <c r="X627" s="152">
        <v>4.7240000000000002</v>
      </c>
      <c r="Y627" s="152">
        <v>4.9139999999999997</v>
      </c>
      <c r="Z627" s="152">
        <v>3.8420000000000001</v>
      </c>
      <c r="AA627" s="152">
        <v>3.5249999999999999</v>
      </c>
      <c r="AB627" s="152">
        <v>4.2990000000000004</v>
      </c>
      <c r="AC627" s="152">
        <v>4.899</v>
      </c>
      <c r="AD627" s="152">
        <v>3.9279999999999999</v>
      </c>
      <c r="AE627" s="152">
        <v>3.5819999999999999</v>
      </c>
      <c r="AF627" s="152">
        <v>4.87</v>
      </c>
      <c r="AG627" s="152">
        <v>4.9139999999999997</v>
      </c>
      <c r="AH627" s="152">
        <v>3.7440000000000002</v>
      </c>
      <c r="AI627" s="152">
        <v>3.5129999999999999</v>
      </c>
      <c r="AJ627" s="152">
        <v>4.5730000000000004</v>
      </c>
      <c r="AK627" s="152">
        <v>4.899</v>
      </c>
      <c r="AL627" s="152">
        <f t="shared" si="120"/>
        <v>3.1257390445765147</v>
      </c>
      <c r="AM627" s="152">
        <f t="shared" si="121"/>
        <v>3.2711977550715865</v>
      </c>
      <c r="AN627" s="152">
        <v>5.4733271093428515</v>
      </c>
      <c r="AO627" s="152">
        <v>5.0486936253006283</v>
      </c>
      <c r="AP627" s="152">
        <f t="shared" si="128"/>
        <v>7.3884000000000007</v>
      </c>
      <c r="AQ627" s="152"/>
      <c r="AR627" s="152"/>
      <c r="AS627" s="153">
        <f t="shared" si="122"/>
        <v>246</v>
      </c>
      <c r="AT627" s="153">
        <f t="shared" si="123"/>
        <v>0</v>
      </c>
      <c r="AU627" s="153">
        <f t="shared" si="124"/>
        <v>1</v>
      </c>
      <c r="AV627" s="153">
        <f t="shared" si="125"/>
        <v>0</v>
      </c>
      <c r="BA627">
        <f t="shared" si="126"/>
        <v>3</v>
      </c>
    </row>
    <row r="628" spans="2:53" x14ac:dyDescent="0.25">
      <c r="B628" s="155">
        <f t="shared" si="129"/>
        <v>43347.999305555553</v>
      </c>
      <c r="C628" s="155">
        <f t="shared" si="127"/>
        <v>43347.999305555553</v>
      </c>
      <c r="D628" s="152">
        <f t="shared" si="117"/>
        <v>4.8419999999999996</v>
      </c>
      <c r="E628" s="152"/>
      <c r="F628" s="152"/>
      <c r="G628" s="152"/>
      <c r="H628" s="152" t="e">
        <f t="shared" si="118"/>
        <v>#N/A</v>
      </c>
      <c r="I628" s="152"/>
      <c r="J628" s="152" t="e">
        <f t="shared" si="119"/>
        <v>#N/A</v>
      </c>
      <c r="K628" s="152"/>
      <c r="L628" s="152"/>
      <c r="M628" s="152"/>
      <c r="N628" s="152"/>
      <c r="O628" s="152"/>
      <c r="P628" s="152"/>
      <c r="Q628" s="152"/>
      <c r="R628" s="152"/>
      <c r="S628" s="152"/>
      <c r="T628" s="153" cm="1">
        <f t="array" ref="T628">MATCH(1,(TDU_Info!$C$5:$C$111=$T$6)*(TDU_Info!$B$5:$B$111&lt;=$B628),0)</f>
        <v>99</v>
      </c>
      <c r="U628" s="152">
        <f>100*(INDEX(TDU_Info!$E$5:$E$111,$T628)/T$11+INDEX(TDU_Info!$F$5:$F$111,$T628))</f>
        <v>4.0015999999999998</v>
      </c>
      <c r="V628" s="152">
        <v>3.8820000000000001</v>
      </c>
      <c r="W628" s="152">
        <v>3.5840000000000001</v>
      </c>
      <c r="X628" s="152">
        <v>4.8419999999999996</v>
      </c>
      <c r="Y628" s="152">
        <v>4.742</v>
      </c>
      <c r="Z628" s="152">
        <v>3.907</v>
      </c>
      <c r="AA628" s="152">
        <v>3.5249999999999999</v>
      </c>
      <c r="AB628" s="152">
        <v>4.2990000000000004</v>
      </c>
      <c r="AC628" s="152">
        <v>4.7169999999999996</v>
      </c>
      <c r="AD628" s="152">
        <v>3.7829999999999999</v>
      </c>
      <c r="AE628" s="152">
        <v>3.5760000000000001</v>
      </c>
      <c r="AF628" s="152">
        <v>4.8419999999999996</v>
      </c>
      <c r="AG628" s="152">
        <v>4.742</v>
      </c>
      <c r="AH628" s="152">
        <v>3.8090000000000002</v>
      </c>
      <c r="AI628" s="152">
        <v>3.5129999999999999</v>
      </c>
      <c r="AJ628" s="152">
        <v>4.5730000000000004</v>
      </c>
      <c r="AK628" s="152">
        <v>4.7169999999999996</v>
      </c>
      <c r="AL628" s="152">
        <f t="shared" si="120"/>
        <v>3.1257390445765147</v>
      </c>
      <c r="AM628" s="152">
        <f t="shared" si="121"/>
        <v>3.2711977550715865</v>
      </c>
      <c r="AN628" s="152">
        <v>5.4785988042370244</v>
      </c>
      <c r="AO628" s="152">
        <v>5.0554064082878565</v>
      </c>
      <c r="AP628" s="152">
        <f t="shared" si="128"/>
        <v>7.3884000000000007</v>
      </c>
      <c r="AQ628" s="152"/>
      <c r="AR628" s="152"/>
      <c r="AS628" s="153">
        <f t="shared" si="122"/>
        <v>247</v>
      </c>
      <c r="AT628" s="153">
        <f t="shared" si="123"/>
        <v>0</v>
      </c>
      <c r="AU628" s="153">
        <f t="shared" si="124"/>
        <v>1</v>
      </c>
      <c r="AV628" s="153">
        <f t="shared" si="125"/>
        <v>0</v>
      </c>
      <c r="BA628">
        <f t="shared" si="126"/>
        <v>4</v>
      </c>
    </row>
    <row r="629" spans="2:53" x14ac:dyDescent="0.25">
      <c r="B629" s="155">
        <f t="shared" si="129"/>
        <v>43348.999305555553</v>
      </c>
      <c r="C629" s="155">
        <f t="shared" si="127"/>
        <v>43348.999305555553</v>
      </c>
      <c r="D629" s="152">
        <f t="shared" si="117"/>
        <v>4.87</v>
      </c>
      <c r="E629" s="152"/>
      <c r="F629" s="152"/>
      <c r="G629" s="152"/>
      <c r="H629" s="152" t="e">
        <f t="shared" si="118"/>
        <v>#N/A</v>
      </c>
      <c r="I629" s="152"/>
      <c r="J629" s="152" t="e">
        <f t="shared" si="119"/>
        <v>#N/A</v>
      </c>
      <c r="K629" s="152"/>
      <c r="L629" s="152"/>
      <c r="M629" s="152"/>
      <c r="N629" s="152"/>
      <c r="O629" s="152"/>
      <c r="P629" s="152"/>
      <c r="Q629" s="152"/>
      <c r="R629" s="152"/>
      <c r="S629" s="152"/>
      <c r="T629" s="153" cm="1">
        <f t="array" ref="T629">MATCH(1,(TDU_Info!$C$5:$C$111=$T$6)*(TDU_Info!$B$5:$B$111&lt;=$B629),0)</f>
        <v>99</v>
      </c>
      <c r="U629" s="152">
        <f>100*(INDEX(TDU_Info!$E$5:$E$111,$T629)/T$11+INDEX(TDU_Info!$F$5:$F$111,$T629))</f>
        <v>4.0015999999999998</v>
      </c>
      <c r="V629" s="152">
        <v>3.8820000000000001</v>
      </c>
      <c r="W629" s="152">
        <v>3.6160000000000001</v>
      </c>
      <c r="X629" s="152">
        <v>4.7240000000000002</v>
      </c>
      <c r="Y629" s="152">
        <v>4.84</v>
      </c>
      <c r="Z629" s="152">
        <v>3.8980000000000001</v>
      </c>
      <c r="AA629" s="152">
        <v>3.5249999999999999</v>
      </c>
      <c r="AB629" s="152">
        <v>4.2990000000000004</v>
      </c>
      <c r="AC629" s="152">
        <v>4.8099999999999996</v>
      </c>
      <c r="AD629" s="152">
        <v>3.7829999999999999</v>
      </c>
      <c r="AE629" s="152">
        <v>3.6080000000000001</v>
      </c>
      <c r="AF629" s="152">
        <v>4.87</v>
      </c>
      <c r="AG629" s="152">
        <v>4.84</v>
      </c>
      <c r="AH629" s="152">
        <v>3.8090000000000002</v>
      </c>
      <c r="AI629" s="152">
        <v>3.5129999999999999</v>
      </c>
      <c r="AJ629" s="152">
        <v>4.5730000000000004</v>
      </c>
      <c r="AK629" s="152">
        <v>4.8099999999999996</v>
      </c>
      <c r="AL629" s="152">
        <f t="shared" si="120"/>
        <v>3.1257390445765147</v>
      </c>
      <c r="AM629" s="152">
        <f t="shared" si="121"/>
        <v>3.2711977550715865</v>
      </c>
      <c r="AN629" s="152">
        <v>5.4810744184499063</v>
      </c>
      <c r="AO629" s="152">
        <v>5.0571209163938793</v>
      </c>
      <c r="AP629" s="152">
        <f t="shared" si="128"/>
        <v>7.3884000000000007</v>
      </c>
      <c r="AQ629" s="152"/>
      <c r="AR629" s="152"/>
      <c r="AS629" s="153">
        <f t="shared" si="122"/>
        <v>248</v>
      </c>
      <c r="AT629" s="153">
        <f t="shared" si="123"/>
        <v>0</v>
      </c>
      <c r="AU629" s="153">
        <f t="shared" si="124"/>
        <v>1</v>
      </c>
      <c r="AV629" s="153">
        <f t="shared" si="125"/>
        <v>0</v>
      </c>
      <c r="BA629">
        <f t="shared" si="126"/>
        <v>5</v>
      </c>
    </row>
    <row r="630" spans="2:53" x14ac:dyDescent="0.25">
      <c r="B630" s="155">
        <f t="shared" si="129"/>
        <v>43349.999305555553</v>
      </c>
      <c r="C630" s="155">
        <f t="shared" si="127"/>
        <v>43349.999305555553</v>
      </c>
      <c r="D630" s="152">
        <f t="shared" si="117"/>
        <v>4.87</v>
      </c>
      <c r="E630" s="152"/>
      <c r="F630" s="152"/>
      <c r="G630" s="152"/>
      <c r="H630" s="152" t="e">
        <f t="shared" si="118"/>
        <v>#N/A</v>
      </c>
      <c r="I630" s="152"/>
      <c r="J630" s="152" t="e">
        <f t="shared" si="119"/>
        <v>#N/A</v>
      </c>
      <c r="K630" s="152"/>
      <c r="L630" s="152"/>
      <c r="M630" s="152"/>
      <c r="N630" s="152"/>
      <c r="O630" s="152"/>
      <c r="P630" s="152"/>
      <c r="Q630" s="152"/>
      <c r="R630" s="152"/>
      <c r="S630" s="152"/>
      <c r="T630" s="153" cm="1">
        <f t="array" ref="T630">MATCH(1,(TDU_Info!$C$5:$C$111=$T$6)*(TDU_Info!$B$5:$B$111&lt;=$B630),0)</f>
        <v>99</v>
      </c>
      <c r="U630" s="152">
        <f>100*(INDEX(TDU_Info!$E$5:$E$111,$T630)/T$11+INDEX(TDU_Info!$F$5:$F$111,$T630))</f>
        <v>4.0015999999999998</v>
      </c>
      <c r="V630" s="152">
        <v>3.855</v>
      </c>
      <c r="W630" s="152">
        <v>3.6160000000000001</v>
      </c>
      <c r="X630" s="152">
        <v>4.7240000000000002</v>
      </c>
      <c r="Y630" s="152">
        <v>4.8419999999999996</v>
      </c>
      <c r="Z630" s="152">
        <v>3.8849999999999998</v>
      </c>
      <c r="AA630" s="152">
        <v>3.5249999999999999</v>
      </c>
      <c r="AB630" s="152">
        <v>4.2990000000000004</v>
      </c>
      <c r="AC630" s="152">
        <v>4.8170000000000002</v>
      </c>
      <c r="AD630" s="152">
        <v>3.7559999999999998</v>
      </c>
      <c r="AE630" s="152">
        <v>3.6080000000000001</v>
      </c>
      <c r="AF630" s="152">
        <v>4.87</v>
      </c>
      <c r="AG630" s="152">
        <v>4.8419999999999996</v>
      </c>
      <c r="AH630" s="152">
        <v>3.7869999999999999</v>
      </c>
      <c r="AI630" s="152">
        <v>3.5129999999999999</v>
      </c>
      <c r="AJ630" s="152">
        <v>4.5730000000000004</v>
      </c>
      <c r="AK630" s="152">
        <v>4.8170000000000002</v>
      </c>
      <c r="AL630" s="152">
        <f t="shared" si="120"/>
        <v>3.1257390445765147</v>
      </c>
      <c r="AM630" s="152">
        <f t="shared" si="121"/>
        <v>3.2711977550715865</v>
      </c>
      <c r="AN630" s="152">
        <v>5.4809067110855025</v>
      </c>
      <c r="AO630" s="152">
        <v>5.0573612831693833</v>
      </c>
      <c r="AP630" s="152">
        <f t="shared" si="128"/>
        <v>7.3884000000000007</v>
      </c>
      <c r="AQ630" s="152"/>
      <c r="AR630" s="152"/>
      <c r="AS630" s="153">
        <f t="shared" si="122"/>
        <v>249</v>
      </c>
      <c r="AT630" s="153">
        <f t="shared" si="123"/>
        <v>0</v>
      </c>
      <c r="AU630" s="153">
        <f t="shared" si="124"/>
        <v>1</v>
      </c>
      <c r="AV630" s="153">
        <f t="shared" si="125"/>
        <v>0</v>
      </c>
      <c r="BA630">
        <f t="shared" si="126"/>
        <v>6</v>
      </c>
    </row>
    <row r="631" spans="2:53" x14ac:dyDescent="0.25">
      <c r="B631" s="155">
        <f t="shared" si="129"/>
        <v>43350.999305555553</v>
      </c>
      <c r="C631" s="155">
        <f t="shared" si="127"/>
        <v>43350.999305555553</v>
      </c>
      <c r="D631" s="152">
        <f t="shared" si="117"/>
        <v>4.87</v>
      </c>
      <c r="E631" s="152"/>
      <c r="F631" s="152"/>
      <c r="G631" s="152"/>
      <c r="H631" s="152" t="e">
        <f t="shared" si="118"/>
        <v>#N/A</v>
      </c>
      <c r="I631" s="152"/>
      <c r="J631" s="152" t="e">
        <f t="shared" si="119"/>
        <v>#N/A</v>
      </c>
      <c r="K631" s="152"/>
      <c r="L631" s="152"/>
      <c r="M631" s="152"/>
      <c r="N631" s="152"/>
      <c r="O631" s="152"/>
      <c r="P631" s="152"/>
      <c r="Q631" s="152"/>
      <c r="R631" s="152"/>
      <c r="S631" s="152"/>
      <c r="T631" s="153" cm="1">
        <f t="array" ref="T631">MATCH(1,(TDU_Info!$C$5:$C$111=$T$6)*(TDU_Info!$B$5:$B$111&lt;=$B631),0)</f>
        <v>99</v>
      </c>
      <c r="U631" s="152">
        <f>100*(INDEX(TDU_Info!$E$5:$E$111,$T631)/T$11+INDEX(TDU_Info!$F$5:$F$111,$T631))</f>
        <v>4.0015999999999998</v>
      </c>
      <c r="V631" s="152">
        <v>3.855</v>
      </c>
      <c r="W631" s="152">
        <v>3.6160000000000001</v>
      </c>
      <c r="X631" s="152">
        <v>4.7240000000000002</v>
      </c>
      <c r="Y631" s="152">
        <v>4.8419999999999996</v>
      </c>
      <c r="Z631" s="152">
        <v>3.8849999999999998</v>
      </c>
      <c r="AA631" s="152">
        <v>3.5249999999999999</v>
      </c>
      <c r="AB631" s="152">
        <v>4.2990000000000004</v>
      </c>
      <c r="AC631" s="152">
        <v>4.91</v>
      </c>
      <c r="AD631" s="152">
        <v>3.7559999999999998</v>
      </c>
      <c r="AE631" s="152">
        <v>3.6080000000000001</v>
      </c>
      <c r="AF631" s="152">
        <v>4.87</v>
      </c>
      <c r="AG631" s="152">
        <v>4.8419999999999996</v>
      </c>
      <c r="AH631" s="152">
        <v>3.7869999999999999</v>
      </c>
      <c r="AI631" s="152">
        <v>3.5129999999999999</v>
      </c>
      <c r="AJ631" s="152">
        <v>4.5730000000000004</v>
      </c>
      <c r="AK631" s="152">
        <v>4.91</v>
      </c>
      <c r="AL631" s="152">
        <f t="shared" si="120"/>
        <v>3.1257390445765147</v>
      </c>
      <c r="AM631" s="152">
        <f t="shared" si="121"/>
        <v>3.2711977550715865</v>
      </c>
      <c r="AN631" s="152">
        <v>5.6033318420733229</v>
      </c>
      <c r="AO631" s="152">
        <v>5.1595877353894046</v>
      </c>
      <c r="AP631" s="152">
        <f t="shared" si="128"/>
        <v>7.3884000000000007</v>
      </c>
      <c r="AQ631" s="152"/>
      <c r="AR631" s="152"/>
      <c r="AS631" s="153">
        <f t="shared" si="122"/>
        <v>250</v>
      </c>
      <c r="AT631" s="153">
        <f t="shared" si="123"/>
        <v>0</v>
      </c>
      <c r="AU631" s="153">
        <f t="shared" si="124"/>
        <v>1</v>
      </c>
      <c r="AV631" s="153">
        <f t="shared" si="125"/>
        <v>0</v>
      </c>
      <c r="BA631">
        <f t="shared" si="126"/>
        <v>7</v>
      </c>
    </row>
    <row r="632" spans="2:53" x14ac:dyDescent="0.25">
      <c r="B632" s="155">
        <f t="shared" si="129"/>
        <v>43351.999305555553</v>
      </c>
      <c r="C632" s="155">
        <f t="shared" si="127"/>
        <v>43351.999305555553</v>
      </c>
      <c r="D632" s="152">
        <f t="shared" si="117"/>
        <v>4.87</v>
      </c>
      <c r="E632" s="152"/>
      <c r="F632" s="152"/>
      <c r="G632" s="152"/>
      <c r="H632" s="152" t="e">
        <f t="shared" si="118"/>
        <v>#N/A</v>
      </c>
      <c r="I632" s="152"/>
      <c r="J632" s="152" t="e">
        <f t="shared" si="119"/>
        <v>#N/A</v>
      </c>
      <c r="K632" s="152"/>
      <c r="L632" s="152"/>
      <c r="M632" s="152"/>
      <c r="N632" s="152"/>
      <c r="O632" s="152"/>
      <c r="P632" s="152"/>
      <c r="Q632" s="152"/>
      <c r="R632" s="152"/>
      <c r="S632" s="152"/>
      <c r="T632" s="153" cm="1">
        <f t="array" ref="T632">MATCH(1,(TDU_Info!$C$5:$C$111=$T$6)*(TDU_Info!$B$5:$B$111&lt;=$B632),0)</f>
        <v>99</v>
      </c>
      <c r="U632" s="152">
        <f>100*(INDEX(TDU_Info!$E$5:$E$111,$T632)/T$11+INDEX(TDU_Info!$F$5:$F$111,$T632))</f>
        <v>4.0015999999999998</v>
      </c>
      <c r="V632" s="152">
        <v>3.855</v>
      </c>
      <c r="W632" s="152">
        <v>3.6160000000000001</v>
      </c>
      <c r="X632" s="152">
        <v>4.7240000000000002</v>
      </c>
      <c r="Y632" s="152">
        <v>4.8419999999999996</v>
      </c>
      <c r="Z632" s="152">
        <v>3.8849999999999998</v>
      </c>
      <c r="AA632" s="152">
        <v>3.5249999999999999</v>
      </c>
      <c r="AB632" s="152">
        <v>4.2990000000000004</v>
      </c>
      <c r="AC632" s="152">
        <v>4.9169999999999998</v>
      </c>
      <c r="AD632" s="152">
        <v>3.7559999999999998</v>
      </c>
      <c r="AE632" s="152">
        <v>3.6080000000000001</v>
      </c>
      <c r="AF632" s="152">
        <v>4.87</v>
      </c>
      <c r="AG632" s="152">
        <v>4.8419999999999996</v>
      </c>
      <c r="AH632" s="152">
        <v>3.7869999999999999</v>
      </c>
      <c r="AI632" s="152">
        <v>3.5129999999999999</v>
      </c>
      <c r="AJ632" s="152">
        <v>4.5730000000000004</v>
      </c>
      <c r="AK632" s="152">
        <v>4.9169999999999998</v>
      </c>
      <c r="AL632" s="152">
        <f t="shared" si="120"/>
        <v>3.1257390445765147</v>
      </c>
      <c r="AM632" s="152">
        <f t="shared" si="121"/>
        <v>3.2711977550715865</v>
      </c>
      <c r="AN632" s="152">
        <v>5.6007700115403871</v>
      </c>
      <c r="AO632" s="152">
        <v>5.1567338993811056</v>
      </c>
      <c r="AP632" s="152">
        <f t="shared" si="128"/>
        <v>7.3884000000000007</v>
      </c>
      <c r="AQ632" s="152"/>
      <c r="AR632" s="152"/>
      <c r="AS632" s="153">
        <f t="shared" si="122"/>
        <v>251</v>
      </c>
      <c r="AT632" s="153">
        <f t="shared" si="123"/>
        <v>0</v>
      </c>
      <c r="AU632" s="153">
        <f t="shared" si="124"/>
        <v>1</v>
      </c>
      <c r="AV632" s="153">
        <f t="shared" si="125"/>
        <v>0</v>
      </c>
      <c r="BA632">
        <f t="shared" si="126"/>
        <v>8</v>
      </c>
    </row>
    <row r="633" spans="2:53" x14ac:dyDescent="0.25">
      <c r="B633" s="155">
        <f t="shared" si="129"/>
        <v>43352.999305555553</v>
      </c>
      <c r="C633" s="155">
        <f t="shared" si="127"/>
        <v>43352.999305555553</v>
      </c>
      <c r="D633" s="152">
        <f t="shared" si="117"/>
        <v>4.87</v>
      </c>
      <c r="E633" s="152"/>
      <c r="F633" s="152"/>
      <c r="G633" s="152"/>
      <c r="H633" s="152" t="e">
        <f t="shared" si="118"/>
        <v>#N/A</v>
      </c>
      <c r="I633" s="152"/>
      <c r="J633" s="152" t="e">
        <f t="shared" si="119"/>
        <v>#N/A</v>
      </c>
      <c r="K633" s="152"/>
      <c r="L633" s="152"/>
      <c r="M633" s="152"/>
      <c r="N633" s="152"/>
      <c r="O633" s="152"/>
      <c r="P633" s="152"/>
      <c r="Q633" s="152"/>
      <c r="R633" s="152"/>
      <c r="S633" s="152"/>
      <c r="T633" s="153" cm="1">
        <f t="array" ref="T633">MATCH(1,(TDU_Info!$C$5:$C$111=$T$6)*(TDU_Info!$B$5:$B$111&lt;=$B633),0)</f>
        <v>99</v>
      </c>
      <c r="U633" s="152">
        <f>100*(INDEX(TDU_Info!$E$5:$E$111,$T633)/T$11+INDEX(TDU_Info!$F$5:$F$111,$T633))</f>
        <v>4.0015999999999998</v>
      </c>
      <c r="V633" s="152">
        <v>3.855</v>
      </c>
      <c r="W633" s="152">
        <v>3.6160000000000001</v>
      </c>
      <c r="X633" s="152">
        <v>4.7240000000000002</v>
      </c>
      <c r="Y633" s="152">
        <v>4.8419999999999996</v>
      </c>
      <c r="Z633" s="152">
        <v>3.8849999999999998</v>
      </c>
      <c r="AA633" s="152">
        <v>3.5249999999999999</v>
      </c>
      <c r="AB633" s="152">
        <v>4.2990000000000004</v>
      </c>
      <c r="AC633" s="152">
        <v>4.9169999999999998</v>
      </c>
      <c r="AD633" s="152">
        <v>3.7559999999999998</v>
      </c>
      <c r="AE633" s="152">
        <v>3.6080000000000001</v>
      </c>
      <c r="AF633" s="152">
        <v>4.87</v>
      </c>
      <c r="AG633" s="152">
        <v>4.8419999999999996</v>
      </c>
      <c r="AH633" s="152">
        <v>3.7869999999999999</v>
      </c>
      <c r="AI633" s="152">
        <v>3.5129999999999999</v>
      </c>
      <c r="AJ633" s="152">
        <v>4.5730000000000004</v>
      </c>
      <c r="AK633" s="152">
        <v>4.9169999999999998</v>
      </c>
      <c r="AL633" s="152">
        <f t="shared" si="120"/>
        <v>3.1257390445765147</v>
      </c>
      <c r="AM633" s="152">
        <f t="shared" si="121"/>
        <v>3.2711977550715865</v>
      </c>
      <c r="AN633" s="152">
        <v>5.5983846494658458</v>
      </c>
      <c r="AO633" s="152">
        <v>5.1532237591347849</v>
      </c>
      <c r="AP633" s="152">
        <f t="shared" si="128"/>
        <v>7.3884000000000007</v>
      </c>
      <c r="AQ633" s="152"/>
      <c r="AR633" s="152"/>
      <c r="AS633" s="153">
        <f t="shared" si="122"/>
        <v>252</v>
      </c>
      <c r="AT633" s="153">
        <f t="shared" si="123"/>
        <v>0</v>
      </c>
      <c r="AU633" s="153">
        <f t="shared" si="124"/>
        <v>1</v>
      </c>
      <c r="AV633" s="153">
        <f t="shared" si="125"/>
        <v>0</v>
      </c>
      <c r="BA633">
        <f t="shared" si="126"/>
        <v>9</v>
      </c>
    </row>
    <row r="634" spans="2:53" x14ac:dyDescent="0.25">
      <c r="B634" s="155">
        <f t="shared" si="129"/>
        <v>43353.999305555553</v>
      </c>
      <c r="C634" s="155">
        <f t="shared" si="127"/>
        <v>43353.999305555553</v>
      </c>
      <c r="D634" s="152">
        <f t="shared" si="117"/>
        <v>4.87</v>
      </c>
      <c r="E634" s="152"/>
      <c r="F634" s="152"/>
      <c r="G634" s="152"/>
      <c r="H634" s="152" t="e">
        <f t="shared" si="118"/>
        <v>#N/A</v>
      </c>
      <c r="I634" s="152"/>
      <c r="J634" s="152" t="e">
        <f t="shared" si="119"/>
        <v>#N/A</v>
      </c>
      <c r="K634" s="152"/>
      <c r="L634" s="152"/>
      <c r="M634" s="152"/>
      <c r="N634" s="152"/>
      <c r="O634" s="152"/>
      <c r="P634" s="152"/>
      <c r="Q634" s="152"/>
      <c r="R634" s="152"/>
      <c r="S634" s="152"/>
      <c r="T634" s="153" cm="1">
        <f t="array" ref="T634">MATCH(1,(TDU_Info!$C$5:$C$111=$T$6)*(TDU_Info!$B$5:$B$111&lt;=$B634),0)</f>
        <v>99</v>
      </c>
      <c r="U634" s="152">
        <f>100*(INDEX(TDU_Info!$E$5:$E$111,$T634)/T$11+INDEX(TDU_Info!$F$5:$F$111,$T634))</f>
        <v>4.0015999999999998</v>
      </c>
      <c r="V634" s="152">
        <v>3.855</v>
      </c>
      <c r="W634" s="152">
        <v>3.6160000000000001</v>
      </c>
      <c r="X634" s="152">
        <v>4.7240000000000002</v>
      </c>
      <c r="Y634" s="152">
        <v>4.8419999999999996</v>
      </c>
      <c r="Z634" s="152">
        <v>3.8849999999999998</v>
      </c>
      <c r="AA634" s="152">
        <v>3.5249999999999999</v>
      </c>
      <c r="AB634" s="152">
        <v>4.2990000000000004</v>
      </c>
      <c r="AC634" s="152">
        <v>4.9169999999999998</v>
      </c>
      <c r="AD634" s="152">
        <v>3.7559999999999998</v>
      </c>
      <c r="AE634" s="152">
        <v>3.6080000000000001</v>
      </c>
      <c r="AF634" s="152">
        <v>4.87</v>
      </c>
      <c r="AG634" s="152">
        <v>4.8419999999999996</v>
      </c>
      <c r="AH634" s="152">
        <v>3.7869999999999999</v>
      </c>
      <c r="AI634" s="152">
        <v>3.5129999999999999</v>
      </c>
      <c r="AJ634" s="152">
        <v>4.5730000000000004</v>
      </c>
      <c r="AK634" s="152">
        <v>4.9169999999999998</v>
      </c>
      <c r="AL634" s="152">
        <f t="shared" si="120"/>
        <v>3.1257390445765147</v>
      </c>
      <c r="AM634" s="152">
        <f t="shared" si="121"/>
        <v>3.2711977550715865</v>
      </c>
      <c r="AN634" s="152">
        <v>5.5978139857328042</v>
      </c>
      <c r="AO634" s="152">
        <v>5.1521169642475071</v>
      </c>
      <c r="AP634" s="152">
        <f t="shared" si="128"/>
        <v>7.3884000000000007</v>
      </c>
      <c r="AQ634" s="152"/>
      <c r="AR634" s="152"/>
      <c r="AS634" s="153">
        <f t="shared" si="122"/>
        <v>253</v>
      </c>
      <c r="AT634" s="153">
        <f t="shared" si="123"/>
        <v>0</v>
      </c>
      <c r="AU634" s="153">
        <f t="shared" si="124"/>
        <v>1</v>
      </c>
      <c r="AV634" s="153">
        <f t="shared" si="125"/>
        <v>0</v>
      </c>
      <c r="BA634">
        <f t="shared" si="126"/>
        <v>10</v>
      </c>
    </row>
    <row r="635" spans="2:53" x14ac:dyDescent="0.25">
      <c r="B635" s="155">
        <f t="shared" si="129"/>
        <v>43354.999305555553</v>
      </c>
      <c r="C635" s="155">
        <f t="shared" si="127"/>
        <v>43354.999305555553</v>
      </c>
      <c r="D635" s="152">
        <f t="shared" si="117"/>
        <v>4.87</v>
      </c>
      <c r="E635" s="152"/>
      <c r="F635" s="152"/>
      <c r="G635" s="152"/>
      <c r="H635" s="152" t="e">
        <f t="shared" si="118"/>
        <v>#N/A</v>
      </c>
      <c r="I635" s="152"/>
      <c r="J635" s="152" t="e">
        <f t="shared" si="119"/>
        <v>#N/A</v>
      </c>
      <c r="K635" s="152"/>
      <c r="L635" s="152"/>
      <c r="M635" s="152"/>
      <c r="N635" s="152"/>
      <c r="O635" s="152"/>
      <c r="P635" s="152"/>
      <c r="Q635" s="152"/>
      <c r="R635" s="152"/>
      <c r="S635" s="152"/>
      <c r="T635" s="153" cm="1">
        <f t="array" ref="T635">MATCH(1,(TDU_Info!$C$5:$C$111=$T$6)*(TDU_Info!$B$5:$B$111&lt;=$B635),0)</f>
        <v>99</v>
      </c>
      <c r="U635" s="152">
        <f>100*(INDEX(TDU_Info!$E$5:$E$111,$T635)/T$11+INDEX(TDU_Info!$F$5:$F$111,$T635))</f>
        <v>4.0015999999999998</v>
      </c>
      <c r="V635" s="152">
        <v>3.855</v>
      </c>
      <c r="W635" s="152">
        <v>3.6160000000000001</v>
      </c>
      <c r="X635" s="152">
        <v>4.7240000000000002</v>
      </c>
      <c r="Y635" s="152">
        <v>4.8419999999999996</v>
      </c>
      <c r="Z635" s="152">
        <v>3.8849999999999998</v>
      </c>
      <c r="AA635" s="152">
        <v>3.5249999999999999</v>
      </c>
      <c r="AB635" s="152">
        <v>4.2990000000000004</v>
      </c>
      <c r="AC635" s="152">
        <v>4.9169999999999998</v>
      </c>
      <c r="AD635" s="152">
        <v>3.7559999999999998</v>
      </c>
      <c r="AE635" s="152">
        <v>3.6080000000000001</v>
      </c>
      <c r="AF635" s="152">
        <v>4.87</v>
      </c>
      <c r="AG635" s="152">
        <v>4.8419999999999996</v>
      </c>
      <c r="AH635" s="152">
        <v>3.7869999999999999</v>
      </c>
      <c r="AI635" s="152">
        <v>3.5129999999999999</v>
      </c>
      <c r="AJ635" s="152">
        <v>4.5730000000000004</v>
      </c>
      <c r="AK635" s="152">
        <v>4.9169999999999998</v>
      </c>
      <c r="AL635" s="152">
        <f t="shared" si="120"/>
        <v>3.1257390445765147</v>
      </c>
      <c r="AM635" s="152">
        <f t="shared" si="121"/>
        <v>3.2711977550715865</v>
      </c>
      <c r="AN635" s="152">
        <v>5.5946120828529695</v>
      </c>
      <c r="AO635" s="152">
        <v>5.1482966431160566</v>
      </c>
      <c r="AP635" s="152">
        <f t="shared" si="128"/>
        <v>7.3884000000000007</v>
      </c>
      <c r="AQ635" s="152"/>
      <c r="AR635" s="152"/>
      <c r="AS635" s="153">
        <f t="shared" si="122"/>
        <v>254</v>
      </c>
      <c r="AT635" s="153">
        <f t="shared" si="123"/>
        <v>0</v>
      </c>
      <c r="AU635" s="153">
        <f t="shared" si="124"/>
        <v>1</v>
      </c>
      <c r="AV635" s="153">
        <f t="shared" si="125"/>
        <v>0</v>
      </c>
      <c r="BA635">
        <f t="shared" si="126"/>
        <v>11</v>
      </c>
    </row>
    <row r="636" spans="2:53" x14ac:dyDescent="0.25">
      <c r="B636" s="155">
        <f t="shared" si="129"/>
        <v>43355.999305555553</v>
      </c>
      <c r="C636" s="155">
        <f t="shared" si="127"/>
        <v>43355.999305555553</v>
      </c>
      <c r="D636" s="152">
        <f t="shared" si="117"/>
        <v>4.87</v>
      </c>
      <c r="E636" s="152"/>
      <c r="F636" s="152"/>
      <c r="G636" s="152"/>
      <c r="H636" s="152" t="e">
        <f t="shared" si="118"/>
        <v>#N/A</v>
      </c>
      <c r="I636" s="152"/>
      <c r="J636" s="152" t="e">
        <f t="shared" si="119"/>
        <v>#N/A</v>
      </c>
      <c r="K636" s="152"/>
      <c r="L636" s="152"/>
      <c r="M636" s="152"/>
      <c r="N636" s="152"/>
      <c r="O636" s="152"/>
      <c r="P636" s="152"/>
      <c r="Q636" s="152"/>
      <c r="R636" s="152"/>
      <c r="S636" s="152"/>
      <c r="T636" s="153" cm="1">
        <f t="array" ref="T636">MATCH(1,(TDU_Info!$C$5:$C$111=$T$6)*(TDU_Info!$B$5:$B$111&lt;=$B636),0)</f>
        <v>99</v>
      </c>
      <c r="U636" s="152">
        <f>100*(INDEX(TDU_Info!$E$5:$E$111,$T636)/T$11+INDEX(TDU_Info!$F$5:$F$111,$T636))</f>
        <v>4.0015999999999998</v>
      </c>
      <c r="V636" s="152">
        <v>3.806</v>
      </c>
      <c r="W636" s="152">
        <v>3.5840000000000001</v>
      </c>
      <c r="X636" s="152">
        <v>4.7240000000000002</v>
      </c>
      <c r="Y636" s="152">
        <v>4.8419999999999996</v>
      </c>
      <c r="Z636" s="152">
        <v>3.7890000000000001</v>
      </c>
      <c r="AA636" s="152">
        <v>3.5680000000000001</v>
      </c>
      <c r="AB636" s="152">
        <v>4.2990000000000004</v>
      </c>
      <c r="AC636" s="152">
        <v>4.9169999999999998</v>
      </c>
      <c r="AD636" s="152">
        <v>3.7069999999999999</v>
      </c>
      <c r="AE636" s="152">
        <v>3.5760000000000001</v>
      </c>
      <c r="AF636" s="152">
        <v>4.87</v>
      </c>
      <c r="AG636" s="152">
        <v>4.8419999999999996</v>
      </c>
      <c r="AH636" s="152">
        <v>3.6909999999999998</v>
      </c>
      <c r="AI636" s="152">
        <v>3.556</v>
      </c>
      <c r="AJ636" s="152">
        <v>4.5730000000000004</v>
      </c>
      <c r="AK636" s="152">
        <v>4.9169999999999998</v>
      </c>
      <c r="AL636" s="152">
        <f t="shared" si="120"/>
        <v>3.1257390445765147</v>
      </c>
      <c r="AM636" s="152">
        <f t="shared" si="121"/>
        <v>3.2711977550715865</v>
      </c>
      <c r="AN636" s="152">
        <v>5.5907161010031157</v>
      </c>
      <c r="AO636" s="152">
        <v>5.1446495677468222</v>
      </c>
      <c r="AP636" s="152">
        <f t="shared" si="128"/>
        <v>7.3884000000000007</v>
      </c>
      <c r="AQ636" s="152"/>
      <c r="AR636" s="152"/>
      <c r="AS636" s="153">
        <f t="shared" si="122"/>
        <v>255</v>
      </c>
      <c r="AT636" s="153">
        <f t="shared" si="123"/>
        <v>0</v>
      </c>
      <c r="AU636" s="153">
        <f t="shared" si="124"/>
        <v>1</v>
      </c>
      <c r="AV636" s="153">
        <f t="shared" si="125"/>
        <v>0</v>
      </c>
      <c r="BA636">
        <f t="shared" si="126"/>
        <v>12</v>
      </c>
    </row>
    <row r="637" spans="2:53" x14ac:dyDescent="0.25">
      <c r="B637" s="155">
        <f t="shared" si="129"/>
        <v>43356.999305555553</v>
      </c>
      <c r="C637" s="155">
        <f t="shared" si="127"/>
        <v>43356.999305555553</v>
      </c>
      <c r="D637" s="152">
        <f t="shared" si="117"/>
        <v>4.742</v>
      </c>
      <c r="E637" s="152"/>
      <c r="F637" s="152"/>
      <c r="G637" s="152"/>
      <c r="H637" s="152" t="e">
        <f t="shared" si="118"/>
        <v>#N/A</v>
      </c>
      <c r="I637" s="152"/>
      <c r="J637" s="152" t="e">
        <f t="shared" si="119"/>
        <v>#N/A</v>
      </c>
      <c r="K637" s="152"/>
      <c r="L637" s="152"/>
      <c r="M637" s="152"/>
      <c r="N637" s="152"/>
      <c r="O637" s="152"/>
      <c r="P637" s="152"/>
      <c r="Q637" s="152"/>
      <c r="R637" s="152"/>
      <c r="S637" s="152"/>
      <c r="T637" s="153" cm="1">
        <f t="array" ref="T637">MATCH(1,(TDU_Info!$C$5:$C$111=$T$6)*(TDU_Info!$B$5:$B$111&lt;=$B637),0)</f>
        <v>99</v>
      </c>
      <c r="U637" s="152">
        <f>100*(INDEX(TDU_Info!$E$5:$E$111,$T637)/T$11+INDEX(TDU_Info!$F$5:$F$111,$T637))</f>
        <v>4.0015999999999998</v>
      </c>
      <c r="V637" s="152">
        <v>3.4060000000000001</v>
      </c>
      <c r="W637" s="152">
        <v>3.4969999999999999</v>
      </c>
      <c r="X637" s="152">
        <v>4.7240000000000002</v>
      </c>
      <c r="Y637" s="152">
        <v>4.8419999999999996</v>
      </c>
      <c r="Z637" s="152">
        <v>3.3889999999999998</v>
      </c>
      <c r="AA637" s="152">
        <v>3.5150000000000001</v>
      </c>
      <c r="AB637" s="152">
        <v>4.2990000000000004</v>
      </c>
      <c r="AC637" s="152">
        <v>5</v>
      </c>
      <c r="AD637" s="152">
        <v>3.3069999999999999</v>
      </c>
      <c r="AE637" s="152">
        <v>3.3849999999999998</v>
      </c>
      <c r="AF637" s="152">
        <v>4.742</v>
      </c>
      <c r="AG637" s="152">
        <v>4.8419999999999996</v>
      </c>
      <c r="AH637" s="152">
        <v>3.2909999999999999</v>
      </c>
      <c r="AI637" s="152">
        <v>3.3980000000000001</v>
      </c>
      <c r="AJ637" s="152">
        <v>4.5730000000000004</v>
      </c>
      <c r="AK637" s="152">
        <v>5</v>
      </c>
      <c r="AL637" s="152">
        <f t="shared" si="120"/>
        <v>3.1257390445765147</v>
      </c>
      <c r="AM637" s="152">
        <f t="shared" si="121"/>
        <v>3.2711977550715865</v>
      </c>
      <c r="AN637" s="152">
        <v>5.5847403365145771</v>
      </c>
      <c r="AO637" s="152">
        <v>5.1393599629335247</v>
      </c>
      <c r="AP637" s="152">
        <f t="shared" si="128"/>
        <v>7.3884000000000007</v>
      </c>
      <c r="AQ637" s="152"/>
      <c r="AR637" s="152"/>
      <c r="AS637" s="153">
        <f t="shared" si="122"/>
        <v>256</v>
      </c>
      <c r="AT637" s="153">
        <f t="shared" si="123"/>
        <v>0</v>
      </c>
      <c r="AU637" s="153">
        <f t="shared" si="124"/>
        <v>1</v>
      </c>
      <c r="AV637" s="153">
        <f t="shared" si="125"/>
        <v>0</v>
      </c>
      <c r="BA637">
        <f t="shared" si="126"/>
        <v>13</v>
      </c>
    </row>
    <row r="638" spans="2:53" x14ac:dyDescent="0.25">
      <c r="B638" s="155">
        <f t="shared" si="129"/>
        <v>43357.999305555553</v>
      </c>
      <c r="C638" s="155">
        <f t="shared" si="127"/>
        <v>43357.999305555553</v>
      </c>
      <c r="D638" s="152">
        <f t="shared" si="117"/>
        <v>4.5999999999999996</v>
      </c>
      <c r="E638" s="152"/>
      <c r="F638" s="152"/>
      <c r="G638" s="152"/>
      <c r="H638" s="152" t="e">
        <f t="shared" si="118"/>
        <v>#N/A</v>
      </c>
      <c r="I638" s="152"/>
      <c r="J638" s="152" t="e">
        <f t="shared" si="119"/>
        <v>#N/A</v>
      </c>
      <c r="K638" s="152"/>
      <c r="L638" s="152"/>
      <c r="M638" s="152"/>
      <c r="N638" s="152"/>
      <c r="O638" s="152"/>
      <c r="P638" s="152"/>
      <c r="Q638" s="152"/>
      <c r="R638" s="152"/>
      <c r="S638" s="152"/>
      <c r="T638" s="153" cm="1">
        <f t="array" ref="T638">MATCH(1,(TDU_Info!$C$5:$C$111=$T$6)*(TDU_Info!$B$5:$B$111&lt;=$B638),0)</f>
        <v>99</v>
      </c>
      <c r="U638" s="152">
        <f>100*(INDEX(TDU_Info!$E$5:$E$111,$T638)/T$11+INDEX(TDU_Info!$F$5:$F$111,$T638))</f>
        <v>4.0015999999999998</v>
      </c>
      <c r="V638" s="152">
        <v>3.4060000000000001</v>
      </c>
      <c r="W638" s="152">
        <v>3.4860000000000002</v>
      </c>
      <c r="X638" s="152">
        <v>4.5999999999999996</v>
      </c>
      <c r="Y638" s="152">
        <v>4.7</v>
      </c>
      <c r="Z638" s="152">
        <v>3.3889999999999998</v>
      </c>
      <c r="AA638" s="152">
        <v>3.4729999999999999</v>
      </c>
      <c r="AB638" s="152">
        <v>4.2990000000000004</v>
      </c>
      <c r="AC638" s="152">
        <v>4.5999999999999996</v>
      </c>
      <c r="AD638" s="152">
        <v>3.3069999999999999</v>
      </c>
      <c r="AE638" s="152">
        <v>3.3849999999999998</v>
      </c>
      <c r="AF638" s="152">
        <v>4.5999999999999996</v>
      </c>
      <c r="AG638" s="152">
        <v>4.7</v>
      </c>
      <c r="AH638" s="152">
        <v>3.2909999999999999</v>
      </c>
      <c r="AI638" s="152">
        <v>3.3980000000000001</v>
      </c>
      <c r="AJ638" s="152">
        <v>4.5730000000000004</v>
      </c>
      <c r="AK638" s="152">
        <v>4.5999999999999996</v>
      </c>
      <c r="AL638" s="152">
        <f t="shared" si="120"/>
        <v>3.1257390445765147</v>
      </c>
      <c r="AM638" s="152">
        <f t="shared" si="121"/>
        <v>3.2711977550715865</v>
      </c>
      <c r="AN638" s="152">
        <v>5.5827534099389284</v>
      </c>
      <c r="AO638" s="152">
        <v>5.138517309319016</v>
      </c>
      <c r="AP638" s="152">
        <f t="shared" si="128"/>
        <v>7.3884000000000007</v>
      </c>
      <c r="AQ638" s="152"/>
      <c r="AR638" s="152"/>
      <c r="AS638" s="153">
        <f t="shared" si="122"/>
        <v>257</v>
      </c>
      <c r="AT638" s="153">
        <f t="shared" si="123"/>
        <v>0</v>
      </c>
      <c r="AU638" s="153">
        <f t="shared" si="124"/>
        <v>1</v>
      </c>
      <c r="AV638" s="153">
        <f t="shared" si="125"/>
        <v>0</v>
      </c>
      <c r="BA638">
        <f t="shared" si="126"/>
        <v>14</v>
      </c>
    </row>
    <row r="639" spans="2:53" x14ac:dyDescent="0.25">
      <c r="B639" s="155">
        <f t="shared" si="129"/>
        <v>43358.999305555553</v>
      </c>
      <c r="C639" s="155">
        <f t="shared" si="127"/>
        <v>43358.999305555553</v>
      </c>
      <c r="D639" s="152">
        <f t="shared" si="117"/>
        <v>4.5999999999999996</v>
      </c>
      <c r="E639" s="152"/>
      <c r="F639" s="152"/>
      <c r="G639" s="152"/>
      <c r="H639" s="152" t="e">
        <f t="shared" si="118"/>
        <v>#N/A</v>
      </c>
      <c r="I639" s="152"/>
      <c r="J639" s="152" t="e">
        <f t="shared" si="119"/>
        <v>#N/A</v>
      </c>
      <c r="K639" s="152"/>
      <c r="L639" s="152"/>
      <c r="M639" s="152"/>
      <c r="N639" s="152"/>
      <c r="O639" s="152"/>
      <c r="P639" s="152"/>
      <c r="Q639" s="152"/>
      <c r="R639" s="152"/>
      <c r="S639" s="152"/>
      <c r="T639" s="153" cm="1">
        <f t="array" ref="T639">MATCH(1,(TDU_Info!$C$5:$C$111=$T$6)*(TDU_Info!$B$5:$B$111&lt;=$B639),0)</f>
        <v>99</v>
      </c>
      <c r="U639" s="152">
        <f>100*(INDEX(TDU_Info!$E$5:$E$111,$T639)/T$11+INDEX(TDU_Info!$F$5:$F$111,$T639))</f>
        <v>4.0015999999999998</v>
      </c>
      <c r="V639" s="152">
        <v>3.4060000000000001</v>
      </c>
      <c r="W639" s="152">
        <v>3.4990000000000001</v>
      </c>
      <c r="X639" s="152">
        <v>4.5999999999999996</v>
      </c>
      <c r="Y639" s="152">
        <v>4.7</v>
      </c>
      <c r="Z639" s="152">
        <v>3.3889999999999998</v>
      </c>
      <c r="AA639" s="152">
        <v>3.4940000000000002</v>
      </c>
      <c r="AB639" s="152">
        <v>4.2990000000000004</v>
      </c>
      <c r="AC639" s="152">
        <v>4.5999999999999996</v>
      </c>
      <c r="AD639" s="152">
        <v>3.3069999999999999</v>
      </c>
      <c r="AE639" s="152">
        <v>3.395</v>
      </c>
      <c r="AF639" s="152">
        <v>4.5999999999999996</v>
      </c>
      <c r="AG639" s="152">
        <v>4.7</v>
      </c>
      <c r="AH639" s="152">
        <v>3.2909999999999999</v>
      </c>
      <c r="AI639" s="152">
        <v>3.4119999999999999</v>
      </c>
      <c r="AJ639" s="152">
        <v>4.5730000000000004</v>
      </c>
      <c r="AK639" s="152">
        <v>4.5999999999999996</v>
      </c>
      <c r="AL639" s="152">
        <f t="shared" si="120"/>
        <v>3.1257390445765147</v>
      </c>
      <c r="AM639" s="152">
        <f t="shared" si="121"/>
        <v>3.2711977550715865</v>
      </c>
      <c r="AN639" s="152">
        <v>5.5882399019709359</v>
      </c>
      <c r="AO639" s="152">
        <v>5.1444943519056974</v>
      </c>
      <c r="AP639" s="152">
        <f t="shared" si="128"/>
        <v>7.3884000000000007</v>
      </c>
      <c r="AQ639" s="152"/>
      <c r="AR639" s="152"/>
      <c r="AS639" s="153">
        <f t="shared" si="122"/>
        <v>258</v>
      </c>
      <c r="AT639" s="153">
        <f t="shared" si="123"/>
        <v>0</v>
      </c>
      <c r="AU639" s="153">
        <f t="shared" si="124"/>
        <v>1</v>
      </c>
      <c r="AV639" s="153">
        <f t="shared" si="125"/>
        <v>0</v>
      </c>
      <c r="BA639">
        <f t="shared" si="126"/>
        <v>15</v>
      </c>
    </row>
    <row r="640" spans="2:53" x14ac:dyDescent="0.25">
      <c r="B640" s="155">
        <f t="shared" si="129"/>
        <v>43359.999305555553</v>
      </c>
      <c r="C640" s="155">
        <f t="shared" si="127"/>
        <v>43359.999305555553</v>
      </c>
      <c r="D640" s="152">
        <f t="shared" si="117"/>
        <v>4.5999999999999996</v>
      </c>
      <c r="E640" s="152"/>
      <c r="F640" s="152">
        <f>D640</f>
        <v>4.5999999999999996</v>
      </c>
      <c r="G640" s="152" t="str">
        <f>IF(G$13,"↗
Low gas
reserves","")</f>
        <v/>
      </c>
      <c r="H640" s="152" t="e">
        <f t="shared" si="118"/>
        <v>#N/A</v>
      </c>
      <c r="I640" s="152"/>
      <c r="J640" s="152" t="e">
        <f t="shared" si="119"/>
        <v>#N/A</v>
      </c>
      <c r="K640" s="152"/>
      <c r="L640" s="152"/>
      <c r="M640" s="152"/>
      <c r="N640" s="152"/>
      <c r="O640" s="152"/>
      <c r="P640" s="152"/>
      <c r="Q640" s="152"/>
      <c r="R640" s="152"/>
      <c r="S640" s="152"/>
      <c r="T640" s="153" cm="1">
        <f t="array" ref="T640">MATCH(1,(TDU_Info!$C$5:$C$111=$T$6)*(TDU_Info!$B$5:$B$111&lt;=$B640),0)</f>
        <v>99</v>
      </c>
      <c r="U640" s="152">
        <f>100*(INDEX(TDU_Info!$E$5:$E$111,$T640)/T$11+INDEX(TDU_Info!$F$5:$F$111,$T640))</f>
        <v>4.0015999999999998</v>
      </c>
      <c r="V640" s="152">
        <v>3.3820000000000001</v>
      </c>
      <c r="W640" s="152">
        <v>3.399</v>
      </c>
      <c r="X640" s="152">
        <v>4.5999999999999996</v>
      </c>
      <c r="Y640" s="152">
        <v>4.7</v>
      </c>
      <c r="Z640" s="152">
        <v>3.3580000000000001</v>
      </c>
      <c r="AA640" s="152">
        <v>3.3860000000000001</v>
      </c>
      <c r="AB640" s="152">
        <v>4.2990000000000004</v>
      </c>
      <c r="AC640" s="152">
        <v>4.5999999999999996</v>
      </c>
      <c r="AD640" s="152">
        <v>3.3170000000000002</v>
      </c>
      <c r="AE640" s="152">
        <v>3.3849999999999998</v>
      </c>
      <c r="AF640" s="152">
        <v>4.5999999999999996</v>
      </c>
      <c r="AG640" s="152">
        <v>4.7</v>
      </c>
      <c r="AH640" s="152">
        <v>3.3039999999999998</v>
      </c>
      <c r="AI640" s="152">
        <v>3.363</v>
      </c>
      <c r="AJ640" s="152">
        <v>4.5730000000000004</v>
      </c>
      <c r="AK640" s="152">
        <v>4.5999999999999996</v>
      </c>
      <c r="AL640" s="152">
        <f t="shared" si="120"/>
        <v>3.1257390445765147</v>
      </c>
      <c r="AM640" s="152">
        <f t="shared" si="121"/>
        <v>3.2711977550715865</v>
      </c>
      <c r="AN640" s="152">
        <v>5.5838788381796247</v>
      </c>
      <c r="AO640" s="152">
        <v>5.1409730363564439</v>
      </c>
      <c r="AP640" s="152">
        <f t="shared" si="128"/>
        <v>7.3884000000000007</v>
      </c>
      <c r="AQ640" s="152"/>
      <c r="AR640" s="152"/>
      <c r="AS640" s="153">
        <f t="shared" si="122"/>
        <v>259</v>
      </c>
      <c r="AT640" s="153">
        <f t="shared" si="123"/>
        <v>0</v>
      </c>
      <c r="AU640" s="153">
        <f t="shared" si="124"/>
        <v>1</v>
      </c>
      <c r="AV640" s="153">
        <f t="shared" si="125"/>
        <v>0</v>
      </c>
      <c r="BA640">
        <f t="shared" si="126"/>
        <v>16</v>
      </c>
    </row>
    <row r="641" spans="2:53" x14ac:dyDescent="0.25">
      <c r="B641" s="155">
        <f t="shared" si="129"/>
        <v>43360.999305555553</v>
      </c>
      <c r="C641" s="155">
        <f t="shared" si="127"/>
        <v>43360.999305555553</v>
      </c>
      <c r="D641" s="152">
        <f t="shared" si="117"/>
        <v>4.5999999999999996</v>
      </c>
      <c r="E641" s="152"/>
      <c r="F641" s="152"/>
      <c r="G641" s="152"/>
      <c r="H641" s="152" t="e">
        <f t="shared" si="118"/>
        <v>#N/A</v>
      </c>
      <c r="I641" s="152"/>
      <c r="J641" s="152" t="e">
        <f t="shared" si="119"/>
        <v>#N/A</v>
      </c>
      <c r="K641" s="152"/>
      <c r="L641" s="152"/>
      <c r="M641" s="152"/>
      <c r="N641" s="152"/>
      <c r="O641" s="152"/>
      <c r="P641" s="152"/>
      <c r="Q641" s="152"/>
      <c r="R641" s="152"/>
      <c r="S641" s="152"/>
      <c r="T641" s="153" cm="1">
        <f t="array" ref="T641">MATCH(1,(TDU_Info!$C$5:$C$111=$T$6)*(TDU_Info!$B$5:$B$111&lt;=$B641),0)</f>
        <v>99</v>
      </c>
      <c r="U641" s="152">
        <f>100*(INDEX(TDU_Info!$E$5:$E$111,$T641)/T$11+INDEX(TDU_Info!$F$5:$F$111,$T641))</f>
        <v>4.0015999999999998</v>
      </c>
      <c r="V641" s="152">
        <v>3.4020000000000001</v>
      </c>
      <c r="W641" s="152">
        <v>3.4239999999999999</v>
      </c>
      <c r="X641" s="152">
        <v>4.5999999999999996</v>
      </c>
      <c r="Y641" s="152">
        <v>4.7</v>
      </c>
      <c r="Z641" s="152">
        <v>3.4220000000000002</v>
      </c>
      <c r="AA641" s="152">
        <v>3.4249999999999998</v>
      </c>
      <c r="AB641" s="152">
        <v>4.8170000000000002</v>
      </c>
      <c r="AC641" s="152">
        <v>4.5999999999999996</v>
      </c>
      <c r="AD641" s="152">
        <v>3.2610000000000001</v>
      </c>
      <c r="AE641" s="152">
        <v>3.3530000000000002</v>
      </c>
      <c r="AF641" s="152">
        <v>4.5999999999999996</v>
      </c>
      <c r="AG641" s="152">
        <v>4.7</v>
      </c>
      <c r="AH641" s="152">
        <v>3.2839999999999998</v>
      </c>
      <c r="AI641" s="152">
        <v>3.3109999999999999</v>
      </c>
      <c r="AJ641" s="152">
        <v>4.8170000000000002</v>
      </c>
      <c r="AK641" s="152">
        <v>4.5999999999999996</v>
      </c>
      <c r="AL641" s="152">
        <f t="shared" si="120"/>
        <v>3.1257390445765147</v>
      </c>
      <c r="AM641" s="152">
        <f t="shared" si="121"/>
        <v>3.2711977550715865</v>
      </c>
      <c r="AN641" s="152">
        <v>5.5819679194591965</v>
      </c>
      <c r="AO641" s="152">
        <v>5.1383411533228003</v>
      </c>
      <c r="AP641" s="152">
        <f t="shared" si="128"/>
        <v>7.3884000000000007</v>
      </c>
      <c r="AQ641" s="152"/>
      <c r="AR641" s="152"/>
      <c r="AS641" s="153">
        <f t="shared" si="122"/>
        <v>260</v>
      </c>
      <c r="AT641" s="153">
        <f t="shared" si="123"/>
        <v>1</v>
      </c>
      <c r="AU641" s="153">
        <f t="shared" si="124"/>
        <v>0</v>
      </c>
      <c r="AV641" s="153">
        <f t="shared" si="125"/>
        <v>0</v>
      </c>
      <c r="BA641">
        <f t="shared" si="126"/>
        <v>17</v>
      </c>
    </row>
    <row r="642" spans="2:53" x14ac:dyDescent="0.25">
      <c r="B642" s="155">
        <f t="shared" si="129"/>
        <v>43361.999305555553</v>
      </c>
      <c r="C642" s="155">
        <f t="shared" si="127"/>
        <v>43361.999305555553</v>
      </c>
      <c r="D642" s="152">
        <f t="shared" si="117"/>
        <v>4.5999999999999996</v>
      </c>
      <c r="E642" s="152"/>
      <c r="F642" s="152"/>
      <c r="G642" s="152"/>
      <c r="H642" s="152" t="e">
        <f t="shared" si="118"/>
        <v>#N/A</v>
      </c>
      <c r="I642" s="152"/>
      <c r="J642" s="152" t="e">
        <f t="shared" si="119"/>
        <v>#N/A</v>
      </c>
      <c r="K642" s="152"/>
      <c r="L642" s="152"/>
      <c r="M642" s="152"/>
      <c r="N642" s="152"/>
      <c r="O642" s="152"/>
      <c r="P642" s="152"/>
      <c r="Q642" s="152"/>
      <c r="R642" s="152"/>
      <c r="S642" s="152"/>
      <c r="T642" s="153" cm="1">
        <f t="array" ref="T642">MATCH(1,(TDU_Info!$C$5:$C$111=$T$6)*(TDU_Info!$B$5:$B$111&lt;=$B642),0)</f>
        <v>99</v>
      </c>
      <c r="U642" s="152">
        <f>100*(INDEX(TDU_Info!$E$5:$E$111,$T642)/T$11+INDEX(TDU_Info!$F$5:$F$111,$T642))</f>
        <v>4.0015999999999998</v>
      </c>
      <c r="V642" s="152">
        <v>3.4020000000000001</v>
      </c>
      <c r="W642" s="152">
        <v>3.4239999999999999</v>
      </c>
      <c r="X642" s="152">
        <v>4.5999999999999996</v>
      </c>
      <c r="Y642" s="152">
        <v>4.7</v>
      </c>
      <c r="Z642" s="152">
        <v>3.4220000000000002</v>
      </c>
      <c r="AA642" s="152">
        <v>3.4249999999999998</v>
      </c>
      <c r="AB642" s="152">
        <v>4.8170000000000002</v>
      </c>
      <c r="AC642" s="152">
        <v>4.8170000000000002</v>
      </c>
      <c r="AD642" s="152">
        <v>3.2610000000000001</v>
      </c>
      <c r="AE642" s="152">
        <v>3.3530000000000002</v>
      </c>
      <c r="AF642" s="152">
        <v>4.5999999999999996</v>
      </c>
      <c r="AG642" s="152">
        <v>4.7</v>
      </c>
      <c r="AH642" s="152">
        <v>3.2839999999999998</v>
      </c>
      <c r="AI642" s="152">
        <v>3.3109999999999999</v>
      </c>
      <c r="AJ642" s="152">
        <v>4.8170000000000002</v>
      </c>
      <c r="AK642" s="152">
        <v>4.8170000000000002</v>
      </c>
      <c r="AL642" s="152">
        <f t="shared" si="120"/>
        <v>3.1257390445765147</v>
      </c>
      <c r="AM642" s="152">
        <f t="shared" si="121"/>
        <v>3.2711977550715865</v>
      </c>
      <c r="AN642" s="152">
        <v>5.5700204270875986</v>
      </c>
      <c r="AO642" s="152">
        <v>5.1226299274301974</v>
      </c>
      <c r="AP642" s="152">
        <f t="shared" si="128"/>
        <v>7.3884000000000007</v>
      </c>
      <c r="AQ642" s="152"/>
      <c r="AR642" s="152"/>
      <c r="AS642" s="153">
        <f t="shared" si="122"/>
        <v>261</v>
      </c>
      <c r="AT642" s="153">
        <f t="shared" si="123"/>
        <v>1</v>
      </c>
      <c r="AU642" s="153">
        <f t="shared" si="124"/>
        <v>0</v>
      </c>
      <c r="AV642" s="153">
        <f t="shared" si="125"/>
        <v>0</v>
      </c>
      <c r="BA642">
        <f t="shared" si="126"/>
        <v>18</v>
      </c>
    </row>
    <row r="643" spans="2:53" x14ac:dyDescent="0.25">
      <c r="B643" s="155">
        <f t="shared" si="129"/>
        <v>43362.999305555553</v>
      </c>
      <c r="C643" s="155">
        <f t="shared" si="127"/>
        <v>43362.999305555553</v>
      </c>
      <c r="D643" s="152">
        <f t="shared" si="117"/>
        <v>4.5999999999999996</v>
      </c>
      <c r="E643" s="152"/>
      <c r="F643" s="152"/>
      <c r="G643" s="152"/>
      <c r="H643" s="152" t="e">
        <f t="shared" si="118"/>
        <v>#N/A</v>
      </c>
      <c r="I643" s="152"/>
      <c r="J643" s="152" t="e">
        <f t="shared" si="119"/>
        <v>#N/A</v>
      </c>
      <c r="K643" s="152"/>
      <c r="L643" s="152"/>
      <c r="M643" s="152"/>
      <c r="N643" s="152"/>
      <c r="O643" s="152"/>
      <c r="P643" s="152"/>
      <c r="Q643" s="152"/>
      <c r="R643" s="152"/>
      <c r="S643" s="152"/>
      <c r="T643" s="153" cm="1">
        <f t="array" ref="T643">MATCH(1,(TDU_Info!$C$5:$C$111=$T$6)*(TDU_Info!$B$5:$B$111&lt;=$B643),0)</f>
        <v>99</v>
      </c>
      <c r="U643" s="152">
        <f>100*(INDEX(TDU_Info!$E$5:$E$111,$T643)/T$11+INDEX(TDU_Info!$F$5:$F$111,$T643))</f>
        <v>4.0015999999999998</v>
      </c>
      <c r="V643" s="152">
        <v>3.4020000000000001</v>
      </c>
      <c r="W643" s="152">
        <v>3.4239999999999999</v>
      </c>
      <c r="X643" s="152">
        <v>4.5999999999999996</v>
      </c>
      <c r="Y643" s="152">
        <v>4.7</v>
      </c>
      <c r="Z643" s="152">
        <v>3.4220000000000002</v>
      </c>
      <c r="AA643" s="152">
        <v>3.3849999999999998</v>
      </c>
      <c r="AB643" s="152">
        <v>4.8170000000000002</v>
      </c>
      <c r="AC643" s="152">
        <v>4.8170000000000002</v>
      </c>
      <c r="AD643" s="152">
        <v>3.2610000000000001</v>
      </c>
      <c r="AE643" s="152">
        <v>3.3530000000000002</v>
      </c>
      <c r="AF643" s="152">
        <v>4.5999999999999996</v>
      </c>
      <c r="AG643" s="152">
        <v>4.7</v>
      </c>
      <c r="AH643" s="152">
        <v>3.2839999999999998</v>
      </c>
      <c r="AI643" s="152">
        <v>3.3109999999999999</v>
      </c>
      <c r="AJ643" s="152">
        <v>4.8170000000000002</v>
      </c>
      <c r="AK643" s="152">
        <v>4.8170000000000002</v>
      </c>
      <c r="AL643" s="152">
        <f t="shared" si="120"/>
        <v>3.1257390445765147</v>
      </c>
      <c r="AM643" s="152">
        <f t="shared" si="121"/>
        <v>3.2711977550715865</v>
      </c>
      <c r="AN643" s="152">
        <v>5.5884055494629656</v>
      </c>
      <c r="AO643" s="152">
        <v>5.1375834432057745</v>
      </c>
      <c r="AP643" s="152">
        <f t="shared" si="128"/>
        <v>7.3884000000000007</v>
      </c>
      <c r="AQ643" s="152"/>
      <c r="AR643" s="152"/>
      <c r="AS643" s="153">
        <f t="shared" si="122"/>
        <v>262</v>
      </c>
      <c r="AT643" s="153">
        <f t="shared" si="123"/>
        <v>1</v>
      </c>
      <c r="AU643" s="153">
        <f t="shared" si="124"/>
        <v>0</v>
      </c>
      <c r="AV643" s="153">
        <f t="shared" si="125"/>
        <v>0</v>
      </c>
      <c r="BA643">
        <f t="shared" si="126"/>
        <v>19</v>
      </c>
    </row>
    <row r="644" spans="2:53" x14ac:dyDescent="0.25">
      <c r="B644" s="155">
        <f t="shared" si="129"/>
        <v>43363.999305555553</v>
      </c>
      <c r="C644" s="155">
        <f t="shared" si="127"/>
        <v>43363.999305555553</v>
      </c>
      <c r="D644" s="152">
        <f t="shared" si="117"/>
        <v>4.5999999999999996</v>
      </c>
      <c r="E644" s="152"/>
      <c r="F644" s="152"/>
      <c r="G644" s="152"/>
      <c r="H644" s="152" t="e">
        <f t="shared" si="118"/>
        <v>#N/A</v>
      </c>
      <c r="I644" s="152"/>
      <c r="J644" s="152" t="e">
        <f t="shared" si="119"/>
        <v>#N/A</v>
      </c>
      <c r="K644" s="152"/>
      <c r="L644" s="152"/>
      <c r="M644" s="152"/>
      <c r="N644" s="152"/>
      <c r="O644" s="152"/>
      <c r="P644" s="152"/>
      <c r="Q644" s="152"/>
      <c r="R644" s="152"/>
      <c r="S644" s="152"/>
      <c r="T644" s="153" cm="1">
        <f t="array" ref="T644">MATCH(1,(TDU_Info!$C$5:$C$111=$T$6)*(TDU_Info!$B$5:$B$111&lt;=$B644),0)</f>
        <v>99</v>
      </c>
      <c r="U644" s="152">
        <f>100*(INDEX(TDU_Info!$E$5:$E$111,$T644)/T$11+INDEX(TDU_Info!$F$5:$F$111,$T644))</f>
        <v>4.0015999999999998</v>
      </c>
      <c r="V644" s="152">
        <v>3.4020000000000001</v>
      </c>
      <c r="W644" s="152">
        <v>3.4239999999999999</v>
      </c>
      <c r="X644" s="152">
        <v>4.5999999999999996</v>
      </c>
      <c r="Y644" s="152">
        <v>4.742</v>
      </c>
      <c r="Z644" s="152">
        <v>3.4220000000000002</v>
      </c>
      <c r="AA644" s="152">
        <v>3.3849999999999998</v>
      </c>
      <c r="AB644" s="152">
        <v>4.8170000000000002</v>
      </c>
      <c r="AC644" s="152">
        <v>4.8170000000000002</v>
      </c>
      <c r="AD644" s="152">
        <v>3.2610000000000001</v>
      </c>
      <c r="AE644" s="152">
        <v>3.3530000000000002</v>
      </c>
      <c r="AF644" s="152">
        <v>4.5999999999999996</v>
      </c>
      <c r="AG644" s="152">
        <v>4.742</v>
      </c>
      <c r="AH644" s="152">
        <v>3.2839999999999998</v>
      </c>
      <c r="AI644" s="152">
        <v>3.3109999999999999</v>
      </c>
      <c r="AJ644" s="152">
        <v>4.8170000000000002</v>
      </c>
      <c r="AK644" s="152">
        <v>4.8170000000000002</v>
      </c>
      <c r="AL644" s="152">
        <f t="shared" si="120"/>
        <v>3.1257390445765147</v>
      </c>
      <c r="AM644" s="152">
        <f t="shared" si="121"/>
        <v>3.2711977550715865</v>
      </c>
      <c r="AN644" s="152">
        <v>5.5858784175306626</v>
      </c>
      <c r="AO644" s="152">
        <v>5.1281208828540494</v>
      </c>
      <c r="AP644" s="152">
        <f t="shared" si="128"/>
        <v>7.3884000000000007</v>
      </c>
      <c r="AQ644" s="152"/>
      <c r="AR644" s="152"/>
      <c r="AS644" s="153">
        <f t="shared" si="122"/>
        <v>263</v>
      </c>
      <c r="AT644" s="153">
        <f t="shared" si="123"/>
        <v>1</v>
      </c>
      <c r="AU644" s="153">
        <f t="shared" si="124"/>
        <v>0</v>
      </c>
      <c r="AV644" s="153">
        <f t="shared" si="125"/>
        <v>0</v>
      </c>
      <c r="BA644">
        <f t="shared" si="126"/>
        <v>20</v>
      </c>
    </row>
    <row r="645" spans="2:53" x14ac:dyDescent="0.25">
      <c r="B645" s="155">
        <f t="shared" si="129"/>
        <v>43364.999305555553</v>
      </c>
      <c r="C645" s="155">
        <f t="shared" si="127"/>
        <v>43364.999305555553</v>
      </c>
      <c r="D645" s="152">
        <f t="shared" si="117"/>
        <v>4.5999999999999996</v>
      </c>
      <c r="E645" s="152"/>
      <c r="F645" s="152"/>
      <c r="G645" s="152"/>
      <c r="H645" s="152" t="e">
        <f t="shared" si="118"/>
        <v>#N/A</v>
      </c>
      <c r="I645" s="152"/>
      <c r="J645" s="152" t="e">
        <f t="shared" si="119"/>
        <v>#N/A</v>
      </c>
      <c r="K645" s="152"/>
      <c r="L645" s="152"/>
      <c r="M645" s="152"/>
      <c r="N645" s="152"/>
      <c r="O645" s="152"/>
      <c r="P645" s="152"/>
      <c r="Q645" s="152"/>
      <c r="R645" s="152"/>
      <c r="S645" s="152"/>
      <c r="T645" s="153" cm="1">
        <f t="array" ref="T645">MATCH(1,(TDU_Info!$C$5:$C$111=$T$6)*(TDU_Info!$B$5:$B$111&lt;=$B645),0)</f>
        <v>99</v>
      </c>
      <c r="U645" s="152">
        <f>100*(INDEX(TDU_Info!$E$5:$E$111,$T645)/T$11+INDEX(TDU_Info!$F$5:$F$111,$T645))</f>
        <v>4.0015999999999998</v>
      </c>
      <c r="V645" s="152">
        <v>3.4020000000000001</v>
      </c>
      <c r="W645" s="152">
        <v>3.4220000000000002</v>
      </c>
      <c r="X645" s="152">
        <v>4.5999999999999996</v>
      </c>
      <c r="Y645" s="152">
        <v>4.742</v>
      </c>
      <c r="Z645" s="152">
        <v>3.4220000000000002</v>
      </c>
      <c r="AA645" s="152">
        <v>3.3849999999999998</v>
      </c>
      <c r="AB645" s="152">
        <v>4.8170000000000002</v>
      </c>
      <c r="AC645" s="152">
        <v>4.8170000000000002</v>
      </c>
      <c r="AD645" s="152">
        <v>3.2610000000000001</v>
      </c>
      <c r="AE645" s="152">
        <v>3.3530000000000002</v>
      </c>
      <c r="AF645" s="152">
        <v>4.5999999999999996</v>
      </c>
      <c r="AG645" s="152">
        <v>4.742</v>
      </c>
      <c r="AH645" s="152">
        <v>3.2839999999999998</v>
      </c>
      <c r="AI645" s="152">
        <v>3.3109999999999999</v>
      </c>
      <c r="AJ645" s="152">
        <v>4.8170000000000002</v>
      </c>
      <c r="AK645" s="152">
        <v>4.8170000000000002</v>
      </c>
      <c r="AL645" s="152">
        <f t="shared" si="120"/>
        <v>3.1257390445765147</v>
      </c>
      <c r="AM645" s="152">
        <f t="shared" si="121"/>
        <v>3.2711977550715865</v>
      </c>
      <c r="AN645" s="152">
        <v>5.587708905722728</v>
      </c>
      <c r="AO645" s="152">
        <v>5.1306841803038603</v>
      </c>
      <c r="AP645" s="152">
        <f t="shared" si="128"/>
        <v>7.3884000000000007</v>
      </c>
      <c r="AQ645" s="152"/>
      <c r="AR645" s="152"/>
      <c r="AS645" s="153">
        <f t="shared" si="122"/>
        <v>264</v>
      </c>
      <c r="AT645" s="153">
        <f t="shared" si="123"/>
        <v>1</v>
      </c>
      <c r="AU645" s="153">
        <f t="shared" si="124"/>
        <v>0</v>
      </c>
      <c r="AV645" s="153">
        <f t="shared" si="125"/>
        <v>0</v>
      </c>
      <c r="BA645">
        <f t="shared" si="126"/>
        <v>21</v>
      </c>
    </row>
    <row r="646" spans="2:53" x14ac:dyDescent="0.25">
      <c r="B646" s="155">
        <f t="shared" si="129"/>
        <v>43365.999305555553</v>
      </c>
      <c r="C646" s="155">
        <f t="shared" si="127"/>
        <v>43365.999305555553</v>
      </c>
      <c r="D646" s="152">
        <f t="shared" si="117"/>
        <v>4.5999999999999996</v>
      </c>
      <c r="E646" s="152"/>
      <c r="F646" s="152"/>
      <c r="G646" s="152"/>
      <c r="H646" s="152" t="e">
        <f t="shared" si="118"/>
        <v>#N/A</v>
      </c>
      <c r="I646" s="152"/>
      <c r="J646" s="152" t="e">
        <f t="shared" si="119"/>
        <v>#N/A</v>
      </c>
      <c r="K646" s="152"/>
      <c r="L646" s="152"/>
      <c r="M646" s="152"/>
      <c r="N646" s="152"/>
      <c r="O646" s="152"/>
      <c r="P646" s="152"/>
      <c r="Q646" s="152"/>
      <c r="R646" s="152"/>
      <c r="S646" s="152"/>
      <c r="T646" s="153" cm="1">
        <f t="array" ref="T646">MATCH(1,(TDU_Info!$C$5:$C$111=$T$6)*(TDU_Info!$B$5:$B$111&lt;=$B646),0)</f>
        <v>99</v>
      </c>
      <c r="U646" s="152">
        <f>100*(INDEX(TDU_Info!$E$5:$E$111,$T646)/T$11+INDEX(TDU_Info!$F$5:$F$111,$T646))</f>
        <v>4.0015999999999998</v>
      </c>
      <c r="V646" s="152">
        <v>3.4020000000000001</v>
      </c>
      <c r="W646" s="152">
        <v>3.4220000000000002</v>
      </c>
      <c r="X646" s="152">
        <v>4.5999999999999996</v>
      </c>
      <c r="Y646" s="152">
        <v>4.742</v>
      </c>
      <c r="Z646" s="152">
        <v>3.4220000000000002</v>
      </c>
      <c r="AA646" s="152">
        <v>3.3849999999999998</v>
      </c>
      <c r="AB646" s="152">
        <v>4.8170000000000002</v>
      </c>
      <c r="AC646" s="152">
        <v>4.8170000000000002</v>
      </c>
      <c r="AD646" s="152">
        <v>3.2610000000000001</v>
      </c>
      <c r="AE646" s="152">
        <v>3.3530000000000002</v>
      </c>
      <c r="AF646" s="152">
        <v>4.5999999999999996</v>
      </c>
      <c r="AG646" s="152">
        <v>4.742</v>
      </c>
      <c r="AH646" s="152">
        <v>3.2839999999999998</v>
      </c>
      <c r="AI646" s="152">
        <v>3.3109999999999999</v>
      </c>
      <c r="AJ646" s="152">
        <v>4.8170000000000002</v>
      </c>
      <c r="AK646" s="152">
        <v>4.8170000000000002</v>
      </c>
      <c r="AL646" s="152">
        <f t="shared" si="120"/>
        <v>3.1257390445765147</v>
      </c>
      <c r="AM646" s="152">
        <f t="shared" si="121"/>
        <v>3.2711977550715865</v>
      </c>
      <c r="AN646" s="152">
        <v>5.5894383399809113</v>
      </c>
      <c r="AO646" s="152">
        <v>5.1329625988459142</v>
      </c>
      <c r="AP646" s="152">
        <f t="shared" si="128"/>
        <v>7.3884000000000007</v>
      </c>
      <c r="AQ646" s="152"/>
      <c r="AR646" s="152"/>
      <c r="AS646" s="153">
        <f t="shared" si="122"/>
        <v>265</v>
      </c>
      <c r="AT646" s="153">
        <f t="shared" si="123"/>
        <v>1</v>
      </c>
      <c r="AU646" s="153">
        <f t="shared" si="124"/>
        <v>0</v>
      </c>
      <c r="AV646" s="153">
        <f t="shared" si="125"/>
        <v>0</v>
      </c>
      <c r="BA646">
        <f t="shared" si="126"/>
        <v>22</v>
      </c>
    </row>
    <row r="647" spans="2:53" x14ac:dyDescent="0.25">
      <c r="B647" s="155">
        <f t="shared" si="129"/>
        <v>43366.999305555553</v>
      </c>
      <c r="C647" s="155">
        <f t="shared" si="127"/>
        <v>43366.999305555553</v>
      </c>
      <c r="D647" s="152">
        <f t="shared" si="117"/>
        <v>4.5999999999999996</v>
      </c>
      <c r="E647" s="152"/>
      <c r="F647" s="152"/>
      <c r="G647" s="152"/>
      <c r="H647" s="152" t="e">
        <f t="shared" si="118"/>
        <v>#N/A</v>
      </c>
      <c r="I647" s="152"/>
      <c r="J647" s="152" t="e">
        <f t="shared" si="119"/>
        <v>#N/A</v>
      </c>
      <c r="K647" s="152"/>
      <c r="L647" s="152"/>
      <c r="M647" s="152"/>
      <c r="N647" s="152"/>
      <c r="O647" s="152"/>
      <c r="P647" s="152"/>
      <c r="Q647" s="152"/>
      <c r="R647" s="152"/>
      <c r="S647" s="152"/>
      <c r="T647" s="153" cm="1">
        <f t="array" ref="T647">MATCH(1,(TDU_Info!$C$5:$C$111=$T$6)*(TDU_Info!$B$5:$B$111&lt;=$B647),0)</f>
        <v>99</v>
      </c>
      <c r="U647" s="152">
        <f>100*(INDEX(TDU_Info!$E$5:$E$111,$T647)/T$11+INDEX(TDU_Info!$F$5:$F$111,$T647))</f>
        <v>4.0015999999999998</v>
      </c>
      <c r="V647" s="152">
        <v>3.4020000000000001</v>
      </c>
      <c r="W647" s="152">
        <v>3.4220000000000002</v>
      </c>
      <c r="X647" s="152">
        <v>4.5999999999999996</v>
      </c>
      <c r="Y647" s="152">
        <v>4.742</v>
      </c>
      <c r="Z647" s="152">
        <v>3.4220000000000002</v>
      </c>
      <c r="AA647" s="152">
        <v>3.3849999999999998</v>
      </c>
      <c r="AB647" s="152">
        <v>4.8170000000000002</v>
      </c>
      <c r="AC647" s="152">
        <v>4.8170000000000002</v>
      </c>
      <c r="AD647" s="152">
        <v>3.2610000000000001</v>
      </c>
      <c r="AE647" s="152">
        <v>3.3530000000000002</v>
      </c>
      <c r="AF647" s="152">
        <v>4.5999999999999996</v>
      </c>
      <c r="AG647" s="152">
        <v>4.742</v>
      </c>
      <c r="AH647" s="152">
        <v>3.2839999999999998</v>
      </c>
      <c r="AI647" s="152">
        <v>3.3109999999999999</v>
      </c>
      <c r="AJ647" s="152">
        <v>4.8170000000000002</v>
      </c>
      <c r="AK647" s="152">
        <v>4.8170000000000002</v>
      </c>
      <c r="AL647" s="152">
        <f t="shared" si="120"/>
        <v>3.1257390445765147</v>
      </c>
      <c r="AM647" s="152">
        <f t="shared" si="121"/>
        <v>3.2711977550715865</v>
      </c>
      <c r="AN647" s="152">
        <v>5.7597482779692895</v>
      </c>
      <c r="AO647" s="152">
        <v>5.2983189789832448</v>
      </c>
      <c r="AP647" s="152">
        <f t="shared" si="128"/>
        <v>7.3884000000000007</v>
      </c>
      <c r="AQ647" s="152"/>
      <c r="AR647" s="152"/>
      <c r="AS647" s="153">
        <f t="shared" si="122"/>
        <v>266</v>
      </c>
      <c r="AT647" s="153">
        <f t="shared" si="123"/>
        <v>1</v>
      </c>
      <c r="AU647" s="153">
        <f t="shared" si="124"/>
        <v>0</v>
      </c>
      <c r="AV647" s="153">
        <f t="shared" si="125"/>
        <v>0</v>
      </c>
      <c r="BA647">
        <f t="shared" si="126"/>
        <v>23</v>
      </c>
    </row>
    <row r="648" spans="2:53" x14ac:dyDescent="0.25">
      <c r="B648" s="155">
        <f t="shared" si="129"/>
        <v>43367.999305555553</v>
      </c>
      <c r="C648" s="155">
        <f t="shared" si="127"/>
        <v>43367.999305555553</v>
      </c>
      <c r="D648" s="152">
        <f t="shared" si="117"/>
        <v>4.5999999999999996</v>
      </c>
      <c r="E648" s="152"/>
      <c r="F648" s="152"/>
      <c r="G648" s="152"/>
      <c r="H648" s="152" t="e">
        <f t="shared" si="118"/>
        <v>#N/A</v>
      </c>
      <c r="I648" s="152"/>
      <c r="J648" s="152" t="e">
        <f t="shared" si="119"/>
        <v>#N/A</v>
      </c>
      <c r="K648" s="152"/>
      <c r="L648" s="152"/>
      <c r="M648" s="152"/>
      <c r="N648" s="152"/>
      <c r="O648" s="152"/>
      <c r="P648" s="152"/>
      <c r="Q648" s="152"/>
      <c r="R648" s="152"/>
      <c r="S648" s="152"/>
      <c r="T648" s="153" cm="1">
        <f t="array" ref="T648">MATCH(1,(TDU_Info!$C$5:$C$111=$T$6)*(TDU_Info!$B$5:$B$111&lt;=$B648),0)</f>
        <v>99</v>
      </c>
      <c r="U648" s="152">
        <f>100*(INDEX(TDU_Info!$E$5:$E$111,$T648)/T$11+INDEX(TDU_Info!$F$5:$F$111,$T648))</f>
        <v>4.0015999999999998</v>
      </c>
      <c r="V648" s="152">
        <v>3.4020000000000001</v>
      </c>
      <c r="W648" s="152">
        <v>3.4220000000000002</v>
      </c>
      <c r="X648" s="152">
        <v>4.5999999999999996</v>
      </c>
      <c r="Y648" s="152">
        <v>4.742</v>
      </c>
      <c r="Z648" s="152">
        <v>3.4220000000000002</v>
      </c>
      <c r="AA648" s="152">
        <v>3.3849999999999998</v>
      </c>
      <c r="AB648" s="152">
        <v>4.8170000000000002</v>
      </c>
      <c r="AC648" s="152">
        <v>4.8170000000000002</v>
      </c>
      <c r="AD648" s="152">
        <v>3.2610000000000001</v>
      </c>
      <c r="AE648" s="152">
        <v>3.3530000000000002</v>
      </c>
      <c r="AF648" s="152">
        <v>4.5999999999999996</v>
      </c>
      <c r="AG648" s="152">
        <v>4.742</v>
      </c>
      <c r="AH648" s="152">
        <v>3.2839999999999998</v>
      </c>
      <c r="AI648" s="152">
        <v>3.3109999999999999</v>
      </c>
      <c r="AJ648" s="152">
        <v>4.8170000000000002</v>
      </c>
      <c r="AK648" s="152">
        <v>4.8170000000000002</v>
      </c>
      <c r="AL648" s="152">
        <f t="shared" si="120"/>
        <v>3.1257390445765147</v>
      </c>
      <c r="AM648" s="152">
        <f t="shared" si="121"/>
        <v>3.2711977550715865</v>
      </c>
      <c r="AN648" s="152">
        <v>5.8208989563724511</v>
      </c>
      <c r="AO648" s="152">
        <v>5.3579247698902996</v>
      </c>
      <c r="AP648" s="152">
        <f t="shared" si="128"/>
        <v>7.3884000000000007</v>
      </c>
      <c r="AQ648" s="152"/>
      <c r="AR648" s="152"/>
      <c r="AS648" s="153">
        <f t="shared" si="122"/>
        <v>267</v>
      </c>
      <c r="AT648" s="153">
        <f t="shared" si="123"/>
        <v>1</v>
      </c>
      <c r="AU648" s="153">
        <f t="shared" si="124"/>
        <v>0</v>
      </c>
      <c r="AV648" s="153">
        <f t="shared" si="125"/>
        <v>0</v>
      </c>
      <c r="BA648">
        <f t="shared" si="126"/>
        <v>24</v>
      </c>
    </row>
    <row r="649" spans="2:53" x14ac:dyDescent="0.25">
      <c r="B649" s="155">
        <f t="shared" si="129"/>
        <v>43368.999305555553</v>
      </c>
      <c r="C649" s="155">
        <f t="shared" si="127"/>
        <v>43368.999305555553</v>
      </c>
      <c r="D649" s="152">
        <f t="shared" si="117"/>
        <v>4.5999999999999996</v>
      </c>
      <c r="E649" s="152"/>
      <c r="F649" s="152"/>
      <c r="G649" s="152"/>
      <c r="H649" s="152" t="e">
        <f t="shared" si="118"/>
        <v>#N/A</v>
      </c>
      <c r="I649" s="152"/>
      <c r="J649" s="152" t="e">
        <f t="shared" si="119"/>
        <v>#N/A</v>
      </c>
      <c r="K649" s="152"/>
      <c r="L649" s="152"/>
      <c r="M649" s="152"/>
      <c r="N649" s="152"/>
      <c r="O649" s="152"/>
      <c r="P649" s="152"/>
      <c r="Q649" s="152"/>
      <c r="R649" s="152"/>
      <c r="S649" s="152"/>
      <c r="T649" s="153" cm="1">
        <f t="array" ref="T649">MATCH(1,(TDU_Info!$C$5:$C$111=$T$6)*(TDU_Info!$B$5:$B$111&lt;=$B649),0)</f>
        <v>99</v>
      </c>
      <c r="U649" s="152">
        <f>100*(INDEX(TDU_Info!$E$5:$E$111,$T649)/T$11+INDEX(TDU_Info!$F$5:$F$111,$T649))</f>
        <v>4.0015999999999998</v>
      </c>
      <c r="V649" s="152">
        <v>3.4020000000000001</v>
      </c>
      <c r="W649" s="152">
        <v>3.4220000000000002</v>
      </c>
      <c r="X649" s="152">
        <v>4.5999999999999996</v>
      </c>
      <c r="Y649" s="152">
        <v>4.742</v>
      </c>
      <c r="Z649" s="152">
        <v>3.4220000000000002</v>
      </c>
      <c r="AA649" s="152">
        <v>3.3849999999999998</v>
      </c>
      <c r="AB649" s="152">
        <v>4.8170000000000002</v>
      </c>
      <c r="AC649" s="152">
        <v>4.8170000000000002</v>
      </c>
      <c r="AD649" s="152">
        <v>3.2610000000000001</v>
      </c>
      <c r="AE649" s="152">
        <v>3.3530000000000002</v>
      </c>
      <c r="AF649" s="152">
        <v>4.5999999999999996</v>
      </c>
      <c r="AG649" s="152">
        <v>4.742</v>
      </c>
      <c r="AH649" s="152">
        <v>3.2839999999999998</v>
      </c>
      <c r="AI649" s="152">
        <v>3.3109999999999999</v>
      </c>
      <c r="AJ649" s="152">
        <v>4.8170000000000002</v>
      </c>
      <c r="AK649" s="152">
        <v>4.8170000000000002</v>
      </c>
      <c r="AL649" s="152">
        <f t="shared" si="120"/>
        <v>3.1257390445765147</v>
      </c>
      <c r="AM649" s="152">
        <f t="shared" si="121"/>
        <v>3.2711977550715865</v>
      </c>
      <c r="AN649" s="152">
        <v>5.8266613720092186</v>
      </c>
      <c r="AO649" s="152">
        <v>5.3726959744630731</v>
      </c>
      <c r="AP649" s="152">
        <f t="shared" si="128"/>
        <v>7.3884000000000007</v>
      </c>
      <c r="AQ649" s="152"/>
      <c r="AR649" s="152"/>
      <c r="AS649" s="153">
        <f t="shared" si="122"/>
        <v>268</v>
      </c>
      <c r="AT649" s="153">
        <f t="shared" si="123"/>
        <v>1</v>
      </c>
      <c r="AU649" s="153">
        <f t="shared" si="124"/>
        <v>0</v>
      </c>
      <c r="AV649" s="153">
        <f t="shared" si="125"/>
        <v>0</v>
      </c>
      <c r="BA649">
        <f t="shared" si="126"/>
        <v>25</v>
      </c>
    </row>
    <row r="650" spans="2:53" x14ac:dyDescent="0.25">
      <c r="B650" s="155">
        <f t="shared" si="129"/>
        <v>43369.999305555553</v>
      </c>
      <c r="C650" s="155">
        <f t="shared" si="127"/>
        <v>43369.999305555553</v>
      </c>
      <c r="D650" s="152">
        <f t="shared" si="117"/>
        <v>4.5999999999999996</v>
      </c>
      <c r="E650" s="152"/>
      <c r="F650" s="152"/>
      <c r="G650" s="152"/>
      <c r="H650" s="152" t="e">
        <f t="shared" si="118"/>
        <v>#N/A</v>
      </c>
      <c r="I650" s="152"/>
      <c r="J650" s="152" t="e">
        <f t="shared" si="119"/>
        <v>#N/A</v>
      </c>
      <c r="K650" s="152"/>
      <c r="L650" s="152"/>
      <c r="M650" s="152"/>
      <c r="N650" s="152"/>
      <c r="O650" s="152"/>
      <c r="P650" s="152"/>
      <c r="Q650" s="152"/>
      <c r="R650" s="152"/>
      <c r="S650" s="152"/>
      <c r="T650" s="153" cm="1">
        <f t="array" ref="T650">MATCH(1,(TDU_Info!$C$5:$C$111=$T$6)*(TDU_Info!$B$5:$B$111&lt;=$B650),0)</f>
        <v>99</v>
      </c>
      <c r="U650" s="152">
        <f>100*(INDEX(TDU_Info!$E$5:$E$111,$T650)/T$11+INDEX(TDU_Info!$F$5:$F$111,$T650))</f>
        <v>4.0015999999999998</v>
      </c>
      <c r="V650" s="152">
        <v>3.4020000000000001</v>
      </c>
      <c r="W650" s="152">
        <v>3.4220000000000002</v>
      </c>
      <c r="X650" s="152">
        <v>4.5999999999999996</v>
      </c>
      <c r="Y650" s="152">
        <v>4.742</v>
      </c>
      <c r="Z650" s="152">
        <v>3.4220000000000002</v>
      </c>
      <c r="AA650" s="152">
        <v>3.2850000000000001</v>
      </c>
      <c r="AB650" s="152">
        <v>4.8170000000000002</v>
      </c>
      <c r="AC650" s="152">
        <v>4.8170000000000002</v>
      </c>
      <c r="AD650" s="152">
        <v>3.2610000000000001</v>
      </c>
      <c r="AE650" s="152">
        <v>3.3530000000000002</v>
      </c>
      <c r="AF650" s="152">
        <v>4.5999999999999996</v>
      </c>
      <c r="AG650" s="152">
        <v>4.742</v>
      </c>
      <c r="AH650" s="152">
        <v>3.2839999999999998</v>
      </c>
      <c r="AI650" s="152">
        <v>3.242</v>
      </c>
      <c r="AJ650" s="152">
        <v>4.8170000000000002</v>
      </c>
      <c r="AK650" s="152">
        <v>4.8170000000000002</v>
      </c>
      <c r="AL650" s="152">
        <f t="shared" si="120"/>
        <v>3.1257390445765147</v>
      </c>
      <c r="AM650" s="152">
        <f t="shared" si="121"/>
        <v>3.2711977550715865</v>
      </c>
      <c r="AN650" s="152">
        <v>5.817157213116193</v>
      </c>
      <c r="AO650" s="152">
        <v>5.3810482600576401</v>
      </c>
      <c r="AP650" s="152">
        <f t="shared" si="128"/>
        <v>7.3884000000000007</v>
      </c>
      <c r="AQ650" s="152"/>
      <c r="AR650" s="152"/>
      <c r="AS650" s="153">
        <f t="shared" si="122"/>
        <v>269</v>
      </c>
      <c r="AT650" s="153">
        <f t="shared" si="123"/>
        <v>1</v>
      </c>
      <c r="AU650" s="153">
        <f t="shared" si="124"/>
        <v>0</v>
      </c>
      <c r="AV650" s="153">
        <f t="shared" si="125"/>
        <v>0</v>
      </c>
      <c r="BA650">
        <f t="shared" si="126"/>
        <v>26</v>
      </c>
    </row>
    <row r="651" spans="2:53" x14ac:dyDescent="0.25">
      <c r="B651" s="155">
        <f t="shared" si="129"/>
        <v>43370.999305555553</v>
      </c>
      <c r="C651" s="155">
        <f t="shared" si="127"/>
        <v>43370.999305555553</v>
      </c>
      <c r="D651" s="152">
        <f t="shared" si="117"/>
        <v>4.5999999999999996</v>
      </c>
      <c r="E651" s="152"/>
      <c r="F651" s="152"/>
      <c r="G651" s="152"/>
      <c r="H651" s="152" t="e">
        <f t="shared" si="118"/>
        <v>#N/A</v>
      </c>
      <c r="I651" s="152"/>
      <c r="J651" s="152" t="e">
        <f t="shared" si="119"/>
        <v>#N/A</v>
      </c>
      <c r="K651" s="152"/>
      <c r="L651" s="152"/>
      <c r="M651" s="152"/>
      <c r="N651" s="152"/>
      <c r="O651" s="152"/>
      <c r="P651" s="152"/>
      <c r="Q651" s="152"/>
      <c r="R651" s="152"/>
      <c r="S651" s="152"/>
      <c r="T651" s="153" cm="1">
        <f t="array" ref="T651">MATCH(1,(TDU_Info!$C$5:$C$111=$T$6)*(TDU_Info!$B$5:$B$111&lt;=$B651),0)</f>
        <v>99</v>
      </c>
      <c r="U651" s="152">
        <f>100*(INDEX(TDU_Info!$E$5:$E$111,$T651)/T$11+INDEX(TDU_Info!$F$5:$F$111,$T651))</f>
        <v>4.0015999999999998</v>
      </c>
      <c r="V651" s="152">
        <v>3.4020000000000001</v>
      </c>
      <c r="W651" s="152">
        <v>3.4220000000000002</v>
      </c>
      <c r="X651" s="152">
        <v>4.5999999999999996</v>
      </c>
      <c r="Y651" s="152">
        <v>4.742</v>
      </c>
      <c r="Z651" s="152">
        <v>3.4220000000000002</v>
      </c>
      <c r="AA651" s="152">
        <v>3.2850000000000001</v>
      </c>
      <c r="AB651" s="152">
        <v>4.8170000000000002</v>
      </c>
      <c r="AC651" s="152">
        <v>4.8170000000000002</v>
      </c>
      <c r="AD651" s="152">
        <v>3.2610000000000001</v>
      </c>
      <c r="AE651" s="152">
        <v>3.3530000000000002</v>
      </c>
      <c r="AF651" s="152">
        <v>4.5999999999999996</v>
      </c>
      <c r="AG651" s="152">
        <v>4.742</v>
      </c>
      <c r="AH651" s="152">
        <v>3.2839999999999998</v>
      </c>
      <c r="AI651" s="152">
        <v>3.242</v>
      </c>
      <c r="AJ651" s="152">
        <v>4.8170000000000002</v>
      </c>
      <c r="AK651" s="152">
        <v>4.8170000000000002</v>
      </c>
      <c r="AL651" s="152">
        <f t="shared" si="120"/>
        <v>3.1257390445765147</v>
      </c>
      <c r="AM651" s="152">
        <f t="shared" si="121"/>
        <v>3.2711977550715865</v>
      </c>
      <c r="AN651" s="152">
        <v>5.8139498920366703</v>
      </c>
      <c r="AO651" s="152">
        <v>5.3759747442260064</v>
      </c>
      <c r="AP651" s="152">
        <f t="shared" si="128"/>
        <v>7.3884000000000007</v>
      </c>
      <c r="AQ651" s="152"/>
      <c r="AR651" s="152"/>
      <c r="AS651" s="153">
        <f t="shared" si="122"/>
        <v>270</v>
      </c>
      <c r="AT651" s="153">
        <f t="shared" si="123"/>
        <v>1</v>
      </c>
      <c r="AU651" s="153">
        <f t="shared" si="124"/>
        <v>0</v>
      </c>
      <c r="AV651" s="153">
        <f t="shared" si="125"/>
        <v>0</v>
      </c>
      <c r="BA651">
        <f t="shared" si="126"/>
        <v>27</v>
      </c>
    </row>
    <row r="652" spans="2:53" x14ac:dyDescent="0.25">
      <c r="B652" s="155">
        <f t="shared" si="129"/>
        <v>43371.999305555553</v>
      </c>
      <c r="C652" s="155">
        <f t="shared" si="127"/>
        <v>43371.999305555553</v>
      </c>
      <c r="D652" s="152">
        <f t="shared" si="117"/>
        <v>4.5999999999999996</v>
      </c>
      <c r="E652" s="152"/>
      <c r="F652" s="152"/>
      <c r="G652" s="152"/>
      <c r="H652" s="152" t="e">
        <f t="shared" si="118"/>
        <v>#N/A</v>
      </c>
      <c r="I652" s="152"/>
      <c r="J652" s="152" t="e">
        <f t="shared" si="119"/>
        <v>#N/A</v>
      </c>
      <c r="K652" s="152"/>
      <c r="L652" s="152"/>
      <c r="M652" s="152"/>
      <c r="N652" s="152"/>
      <c r="O652" s="152"/>
      <c r="P652" s="152"/>
      <c r="Q652" s="152"/>
      <c r="R652" s="152"/>
      <c r="S652" s="152"/>
      <c r="T652" s="153" cm="1">
        <f t="array" ref="T652">MATCH(1,(TDU_Info!$C$5:$C$111=$T$6)*(TDU_Info!$B$5:$B$111&lt;=$B652),0)</f>
        <v>99</v>
      </c>
      <c r="U652" s="152">
        <f>100*(INDEX(TDU_Info!$E$5:$E$111,$T652)/T$11+INDEX(TDU_Info!$F$5:$F$111,$T652))</f>
        <v>4.0015999999999998</v>
      </c>
      <c r="V652" s="152">
        <v>3.2519999999999998</v>
      </c>
      <c r="W652" s="152">
        <v>3.254</v>
      </c>
      <c r="X652" s="152">
        <v>4.5999999999999996</v>
      </c>
      <c r="Y652" s="152">
        <v>4.742</v>
      </c>
      <c r="Z652" s="152">
        <v>3.282</v>
      </c>
      <c r="AA652" s="152">
        <v>3.2850000000000001</v>
      </c>
      <c r="AB652" s="152">
        <v>4.8170000000000002</v>
      </c>
      <c r="AC652" s="152">
        <v>4.8170000000000002</v>
      </c>
      <c r="AD652" s="152">
        <v>3.226</v>
      </c>
      <c r="AE652" s="152">
        <v>3.2269999999999999</v>
      </c>
      <c r="AF652" s="152">
        <v>4.5999999999999996</v>
      </c>
      <c r="AG652" s="152">
        <v>4.742</v>
      </c>
      <c r="AH652" s="152">
        <v>3.2410000000000001</v>
      </c>
      <c r="AI652" s="152">
        <v>3.242</v>
      </c>
      <c r="AJ652" s="152">
        <v>4.8170000000000002</v>
      </c>
      <c r="AK652" s="152">
        <v>4.8170000000000002</v>
      </c>
      <c r="AL652" s="152">
        <f t="shared" si="120"/>
        <v>3.1257390445765147</v>
      </c>
      <c r="AM652" s="152">
        <f t="shared" si="121"/>
        <v>3.2711977550715865</v>
      </c>
      <c r="AN652" s="152">
        <v>5.8115301532830577</v>
      </c>
      <c r="AO652" s="152">
        <v>5.3713210575352246</v>
      </c>
      <c r="AP652" s="152">
        <f t="shared" si="128"/>
        <v>7.3884000000000007</v>
      </c>
      <c r="AQ652" s="152"/>
      <c r="AR652" s="152"/>
      <c r="AS652" s="153">
        <f t="shared" si="122"/>
        <v>271</v>
      </c>
      <c r="AT652" s="153">
        <f t="shared" si="123"/>
        <v>1</v>
      </c>
      <c r="AU652" s="153">
        <f t="shared" si="124"/>
        <v>0</v>
      </c>
      <c r="AV652" s="153">
        <f t="shared" si="125"/>
        <v>0</v>
      </c>
      <c r="BA652">
        <f t="shared" si="126"/>
        <v>28</v>
      </c>
    </row>
    <row r="653" spans="2:53" x14ac:dyDescent="0.25">
      <c r="B653" s="155">
        <f t="shared" si="129"/>
        <v>43372.999305555553</v>
      </c>
      <c r="C653" s="155">
        <f t="shared" si="127"/>
        <v>43372.999305555553</v>
      </c>
      <c r="D653" s="152">
        <f t="shared" si="117"/>
        <v>4.5999999999999996</v>
      </c>
      <c r="E653" s="152"/>
      <c r="F653" s="152"/>
      <c r="G653" s="152"/>
      <c r="H653" s="152" t="e">
        <f t="shared" si="118"/>
        <v>#N/A</v>
      </c>
      <c r="I653" s="152"/>
      <c r="J653" s="152" t="e">
        <f t="shared" si="119"/>
        <v>#N/A</v>
      </c>
      <c r="K653" s="152"/>
      <c r="L653" s="152"/>
      <c r="M653" s="152"/>
      <c r="N653" s="152"/>
      <c r="O653" s="152"/>
      <c r="P653" s="152"/>
      <c r="Q653" s="152"/>
      <c r="R653" s="152"/>
      <c r="S653" s="152"/>
      <c r="T653" s="153" cm="1">
        <f t="array" ref="T653">MATCH(1,(TDU_Info!$C$5:$C$111=$T$6)*(TDU_Info!$B$5:$B$111&lt;=$B653),0)</f>
        <v>99</v>
      </c>
      <c r="U653" s="152">
        <f>100*(INDEX(TDU_Info!$E$5:$E$111,$T653)/T$11+INDEX(TDU_Info!$F$5:$F$111,$T653))</f>
        <v>4.0015999999999998</v>
      </c>
      <c r="V653" s="152">
        <v>3.2519999999999998</v>
      </c>
      <c r="W653" s="152">
        <v>3.254</v>
      </c>
      <c r="X653" s="152">
        <v>4.5999999999999996</v>
      </c>
      <c r="Y653" s="152">
        <v>4.742</v>
      </c>
      <c r="Z653" s="152">
        <v>3.282</v>
      </c>
      <c r="AA653" s="152">
        <v>3.2850000000000001</v>
      </c>
      <c r="AB653" s="152">
        <v>4.8170000000000002</v>
      </c>
      <c r="AC653" s="152">
        <v>4.8170000000000002</v>
      </c>
      <c r="AD653" s="152">
        <v>3.226</v>
      </c>
      <c r="AE653" s="152">
        <v>3.2269999999999999</v>
      </c>
      <c r="AF653" s="152">
        <v>4.5999999999999996</v>
      </c>
      <c r="AG653" s="152">
        <v>4.742</v>
      </c>
      <c r="AH653" s="152">
        <v>3.2410000000000001</v>
      </c>
      <c r="AI653" s="152">
        <v>3.242</v>
      </c>
      <c r="AJ653" s="152">
        <v>4.8170000000000002</v>
      </c>
      <c r="AK653" s="152">
        <v>4.8170000000000002</v>
      </c>
      <c r="AL653" s="152">
        <f t="shared" si="120"/>
        <v>3.1257390445765147</v>
      </c>
      <c r="AM653" s="152">
        <f t="shared" si="121"/>
        <v>3.2711977550715865</v>
      </c>
      <c r="AN653" s="152">
        <v>5.8113228977188225</v>
      </c>
      <c r="AO653" s="152">
        <v>5.3710313597998445</v>
      </c>
      <c r="AP653" s="152">
        <f t="shared" si="128"/>
        <v>7.3884000000000007</v>
      </c>
      <c r="AQ653" s="152"/>
      <c r="AR653" s="152"/>
      <c r="AS653" s="153">
        <f t="shared" si="122"/>
        <v>272</v>
      </c>
      <c r="AT653" s="153">
        <f t="shared" si="123"/>
        <v>1</v>
      </c>
      <c r="AU653" s="153">
        <f t="shared" si="124"/>
        <v>0</v>
      </c>
      <c r="AV653" s="153">
        <f t="shared" si="125"/>
        <v>0</v>
      </c>
      <c r="BA653">
        <f t="shared" si="126"/>
        <v>29</v>
      </c>
    </row>
    <row r="654" spans="2:53" x14ac:dyDescent="0.25">
      <c r="B654" s="155">
        <f t="shared" si="129"/>
        <v>43373.999305555553</v>
      </c>
      <c r="C654" s="155">
        <f t="shared" si="127"/>
        <v>43373.999305555553</v>
      </c>
      <c r="D654" s="152">
        <f t="shared" si="117"/>
        <v>4.5999999999999996</v>
      </c>
      <c r="E654" s="152"/>
      <c r="F654" s="152"/>
      <c r="G654" s="152"/>
      <c r="H654" s="152" t="e">
        <f t="shared" si="118"/>
        <v>#N/A</v>
      </c>
      <c r="I654" s="152"/>
      <c r="J654" s="152" t="e">
        <f t="shared" si="119"/>
        <v>#N/A</v>
      </c>
      <c r="K654" s="152"/>
      <c r="L654" s="152"/>
      <c r="M654" s="152"/>
      <c r="N654" s="152"/>
      <c r="O654" s="152"/>
      <c r="P654" s="152"/>
      <c r="Q654" s="152"/>
      <c r="R654" s="152"/>
      <c r="S654" s="152"/>
      <c r="T654" s="153" cm="1">
        <f t="array" ref="T654">MATCH(1,(TDU_Info!$C$5:$C$111=$T$6)*(TDU_Info!$B$5:$B$111&lt;=$B654),0)</f>
        <v>99</v>
      </c>
      <c r="U654" s="152">
        <f>100*(INDEX(TDU_Info!$E$5:$E$111,$T654)/T$11+INDEX(TDU_Info!$F$5:$F$111,$T654))</f>
        <v>4.0015999999999998</v>
      </c>
      <c r="V654" s="152">
        <v>3.2519999999999998</v>
      </c>
      <c r="W654" s="152">
        <v>3.254</v>
      </c>
      <c r="X654" s="152">
        <v>4.5999999999999996</v>
      </c>
      <c r="Y654" s="152">
        <v>4.742</v>
      </c>
      <c r="Z654" s="152">
        <v>3.282</v>
      </c>
      <c r="AA654" s="152">
        <v>3.2850000000000001</v>
      </c>
      <c r="AB654" s="152">
        <v>4.8170000000000002</v>
      </c>
      <c r="AC654" s="152">
        <v>4.8170000000000002</v>
      </c>
      <c r="AD654" s="152">
        <v>3.226</v>
      </c>
      <c r="AE654" s="152">
        <v>3.2269999999999999</v>
      </c>
      <c r="AF654" s="152">
        <v>4.5999999999999996</v>
      </c>
      <c r="AG654" s="152">
        <v>4.742</v>
      </c>
      <c r="AH654" s="152">
        <v>3.2410000000000001</v>
      </c>
      <c r="AI654" s="152">
        <v>3.242</v>
      </c>
      <c r="AJ654" s="152">
        <v>4.8170000000000002</v>
      </c>
      <c r="AK654" s="152">
        <v>4.8170000000000002</v>
      </c>
      <c r="AL654" s="152">
        <f t="shared" si="120"/>
        <v>3.1257390445765147</v>
      </c>
      <c r="AM654" s="152">
        <f t="shared" si="121"/>
        <v>3.2711977550715865</v>
      </c>
      <c r="AN654" s="152">
        <v>5.8090832821086726</v>
      </c>
      <c r="AO654" s="152">
        <v>5.3687493692507777</v>
      </c>
      <c r="AP654" s="152">
        <f t="shared" si="128"/>
        <v>7.3884000000000007</v>
      </c>
      <c r="AQ654" s="152"/>
      <c r="AR654" s="152"/>
      <c r="AS654" s="153">
        <f t="shared" si="122"/>
        <v>273</v>
      </c>
      <c r="AT654" s="153">
        <f t="shared" si="123"/>
        <v>1</v>
      </c>
      <c r="AU654" s="153">
        <f t="shared" si="124"/>
        <v>0</v>
      </c>
      <c r="AV654" s="153">
        <f t="shared" si="125"/>
        <v>0</v>
      </c>
      <c r="BA654">
        <f t="shared" si="126"/>
        <v>30</v>
      </c>
    </row>
    <row r="655" spans="2:53" x14ac:dyDescent="0.25">
      <c r="B655" s="155">
        <f t="shared" si="129"/>
        <v>43374.999305555553</v>
      </c>
      <c r="C655" s="155">
        <f t="shared" si="127"/>
        <v>43374.999305555553</v>
      </c>
      <c r="D655" s="152">
        <f t="shared" si="117"/>
        <v>4.5999999999999996</v>
      </c>
      <c r="E655" s="152"/>
      <c r="F655" s="152"/>
      <c r="G655" s="152"/>
      <c r="H655" s="152" t="e">
        <f t="shared" si="118"/>
        <v>#N/A</v>
      </c>
      <c r="I655" s="152"/>
      <c r="J655" s="152" t="e">
        <f t="shared" si="119"/>
        <v>#N/A</v>
      </c>
      <c r="K655" s="152"/>
      <c r="L655" s="152"/>
      <c r="M655" s="152"/>
      <c r="N655" s="152"/>
      <c r="O655" s="152"/>
      <c r="P655" s="152"/>
      <c r="Q655" s="152"/>
      <c r="R655" s="152"/>
      <c r="S655" s="152"/>
      <c r="T655" s="153" cm="1">
        <f t="array" ref="T655">MATCH(1,(TDU_Info!$C$5:$C$111=$T$6)*(TDU_Info!$B$5:$B$111&lt;=$B655),0)</f>
        <v>99</v>
      </c>
      <c r="U655" s="152">
        <f>100*(INDEX(TDU_Info!$E$5:$E$111,$T655)/T$11+INDEX(TDU_Info!$F$5:$F$111,$T655))</f>
        <v>4.0015999999999998</v>
      </c>
      <c r="V655" s="152">
        <v>3.2519999999999998</v>
      </c>
      <c r="W655" s="152">
        <v>3.254</v>
      </c>
      <c r="X655" s="152">
        <v>4.5999999999999996</v>
      </c>
      <c r="Y655" s="152">
        <v>4.742</v>
      </c>
      <c r="Z655" s="152">
        <v>3.282</v>
      </c>
      <c r="AA655" s="152">
        <v>3.2850000000000001</v>
      </c>
      <c r="AB655" s="152">
        <v>4.8170000000000002</v>
      </c>
      <c r="AC655" s="152">
        <v>4.8170000000000002</v>
      </c>
      <c r="AD655" s="152">
        <v>3.226</v>
      </c>
      <c r="AE655" s="152">
        <v>3.2269999999999999</v>
      </c>
      <c r="AF655" s="152">
        <v>4.5999999999999996</v>
      </c>
      <c r="AG655" s="152">
        <v>4.742</v>
      </c>
      <c r="AH655" s="152">
        <v>3.2410000000000001</v>
      </c>
      <c r="AI655" s="152">
        <v>3.242</v>
      </c>
      <c r="AJ655" s="152">
        <v>4.8170000000000002</v>
      </c>
      <c r="AK655" s="152">
        <v>4.8170000000000002</v>
      </c>
      <c r="AL655" s="152" t="e">
        <f t="shared" si="120"/>
        <v>#N/A</v>
      </c>
      <c r="AM655" s="152" t="e">
        <f t="shared" si="121"/>
        <v>#N/A</v>
      </c>
      <c r="AN655" s="152">
        <v>5.8160953745382482</v>
      </c>
      <c r="AO655" s="152">
        <v>5.3720547889524868</v>
      </c>
      <c r="AP655" s="152" t="e">
        <f t="shared" si="128"/>
        <v>#N/A</v>
      </c>
      <c r="AQ655" s="152"/>
      <c r="AR655" s="152"/>
      <c r="AS655" s="153">
        <f t="shared" si="122"/>
        <v>274</v>
      </c>
      <c r="AT655" s="153">
        <f t="shared" si="123"/>
        <v>1</v>
      </c>
      <c r="AU655" s="153">
        <f t="shared" si="124"/>
        <v>0</v>
      </c>
      <c r="AV655" s="153">
        <f t="shared" si="125"/>
        <v>0</v>
      </c>
      <c r="BA655">
        <f t="shared" si="126"/>
        <v>1</v>
      </c>
    </row>
    <row r="656" spans="2:53" x14ac:dyDescent="0.25">
      <c r="B656" s="155">
        <f t="shared" si="129"/>
        <v>43375.999305555553</v>
      </c>
      <c r="C656" s="155">
        <f t="shared" si="127"/>
        <v>43375.999305555553</v>
      </c>
      <c r="D656" s="152">
        <f t="shared" si="117"/>
        <v>4.5999999999999996</v>
      </c>
      <c r="E656" s="152"/>
      <c r="F656" s="152"/>
      <c r="G656" s="152"/>
      <c r="H656" s="152" t="e">
        <f t="shared" si="118"/>
        <v>#N/A</v>
      </c>
      <c r="I656" s="152"/>
      <c r="J656" s="152" t="e">
        <f t="shared" si="119"/>
        <v>#N/A</v>
      </c>
      <c r="K656" s="152"/>
      <c r="L656" s="152"/>
      <c r="M656" s="152"/>
      <c r="N656" s="152"/>
      <c r="O656" s="152"/>
      <c r="P656" s="152"/>
      <c r="Q656" s="152"/>
      <c r="R656" s="152"/>
      <c r="S656" s="152"/>
      <c r="T656" s="153" cm="1">
        <f t="array" ref="T656">MATCH(1,(TDU_Info!$C$5:$C$111=$T$6)*(TDU_Info!$B$5:$B$111&lt;=$B656),0)</f>
        <v>99</v>
      </c>
      <c r="U656" s="152">
        <f>100*(INDEX(TDU_Info!$E$5:$E$111,$T656)/T$11+INDEX(TDU_Info!$F$5:$F$111,$T656))</f>
        <v>4.0015999999999998</v>
      </c>
      <c r="V656" s="152">
        <v>3.2519999999999998</v>
      </c>
      <c r="W656" s="152">
        <v>3.254</v>
      </c>
      <c r="X656" s="152">
        <v>4.5999999999999996</v>
      </c>
      <c r="Y656" s="152">
        <v>4.742</v>
      </c>
      <c r="Z656" s="152">
        <v>3.282</v>
      </c>
      <c r="AA656" s="152">
        <v>3.2850000000000001</v>
      </c>
      <c r="AB656" s="152">
        <v>4.8170000000000002</v>
      </c>
      <c r="AC656" s="152">
        <v>4.8170000000000002</v>
      </c>
      <c r="AD656" s="152">
        <v>3.226</v>
      </c>
      <c r="AE656" s="152">
        <v>3.2269999999999999</v>
      </c>
      <c r="AF656" s="152">
        <v>4.5999999999999996</v>
      </c>
      <c r="AG656" s="152">
        <v>4.742</v>
      </c>
      <c r="AH656" s="152">
        <v>3.2410000000000001</v>
      </c>
      <c r="AI656" s="152">
        <v>3.242</v>
      </c>
      <c r="AJ656" s="152">
        <v>4.8170000000000002</v>
      </c>
      <c r="AK656" s="152">
        <v>4.8170000000000002</v>
      </c>
      <c r="AL656" s="152">
        <f t="shared" si="120"/>
        <v>4.3545080326636549</v>
      </c>
      <c r="AM656" s="152">
        <f t="shared" si="121"/>
        <v>4.1776347393038655</v>
      </c>
      <c r="AN656" s="152">
        <v>5.8250660657791355</v>
      </c>
      <c r="AO656" s="152">
        <v>5.3781499152593515</v>
      </c>
      <c r="AP656" s="152">
        <f t="shared" si="128"/>
        <v>7.4984000000000002</v>
      </c>
      <c r="AQ656" s="152"/>
      <c r="AR656" s="152"/>
      <c r="AS656" s="153">
        <f t="shared" si="122"/>
        <v>275</v>
      </c>
      <c r="AT656" s="153">
        <f t="shared" si="123"/>
        <v>1</v>
      </c>
      <c r="AU656" s="153">
        <f t="shared" si="124"/>
        <v>0</v>
      </c>
      <c r="AV656" s="153">
        <f t="shared" si="125"/>
        <v>0</v>
      </c>
      <c r="BA656">
        <f t="shared" si="126"/>
        <v>2</v>
      </c>
    </row>
    <row r="657" spans="2:53" x14ac:dyDescent="0.25">
      <c r="B657" s="155">
        <f t="shared" si="129"/>
        <v>43376.999305555553</v>
      </c>
      <c r="C657" s="155">
        <f t="shared" si="127"/>
        <v>43376.999305555553</v>
      </c>
      <c r="D657" s="152">
        <f t="shared" ref="D657:D720" si="130">(INDEX($V657:$AP657,D$7)*(1+D$8)+D$9*100/$T$11)*(1+D$10)+(D$11*100/$T$11)+($T$5+D$10)*$U657</f>
        <v>4.5999999999999996</v>
      </c>
      <c r="E657" s="152"/>
      <c r="F657" s="152"/>
      <c r="G657" s="152"/>
      <c r="H657" s="152" t="e">
        <f t="shared" ref="H657:H720" si="131">IF(ISNA($C657),NA(),(INDEX($V657:$AP657,H$7)*(1+H$8)+H$9*100/$T$11)*(1+H$10)+(H$11*100/$T$11)+($T$5+H$10)*$U657)</f>
        <v>#N/A</v>
      </c>
      <c r="I657" s="152"/>
      <c r="J657" s="152" t="e">
        <f t="shared" ref="J657:J720" si="132">(INDEX($V657:$AP657,J$7)*(1+J$8)+J$9*100/$T$11)*(1+J$10)+(J$11*100/$T$11)+($T$5+J$10)*$U657</f>
        <v>#N/A</v>
      </c>
      <c r="K657" s="152"/>
      <c r="L657" s="152"/>
      <c r="M657" s="152"/>
      <c r="N657" s="152"/>
      <c r="O657" s="152"/>
      <c r="P657" s="152"/>
      <c r="Q657" s="152"/>
      <c r="R657" s="152"/>
      <c r="S657" s="152"/>
      <c r="T657" s="153" cm="1">
        <f t="array" ref="T657">MATCH(1,(TDU_Info!$C$5:$C$111=$T$6)*(TDU_Info!$B$5:$B$111&lt;=$B657),0)</f>
        <v>99</v>
      </c>
      <c r="U657" s="152">
        <f>100*(INDEX(TDU_Info!$E$5:$E$111,$T657)/T$11+INDEX(TDU_Info!$F$5:$F$111,$T657))</f>
        <v>4.0015999999999998</v>
      </c>
      <c r="V657" s="152">
        <v>3.2519999999999998</v>
      </c>
      <c r="W657" s="152">
        <v>3.254</v>
      </c>
      <c r="X657" s="152">
        <v>4.5999999999999996</v>
      </c>
      <c r="Y657" s="152">
        <v>4.742</v>
      </c>
      <c r="Z657" s="152">
        <v>3.282</v>
      </c>
      <c r="AA657" s="152">
        <v>3.2850000000000001</v>
      </c>
      <c r="AB657" s="152">
        <v>4.8170000000000002</v>
      </c>
      <c r="AC657" s="152">
        <v>4.8170000000000002</v>
      </c>
      <c r="AD657" s="152">
        <v>3.226</v>
      </c>
      <c r="AE657" s="152">
        <v>3.2269999999999999</v>
      </c>
      <c r="AF657" s="152">
        <v>4.5999999999999996</v>
      </c>
      <c r="AG657" s="152">
        <v>4.742</v>
      </c>
      <c r="AH657" s="152">
        <v>3.2410000000000001</v>
      </c>
      <c r="AI657" s="152">
        <v>3.242</v>
      </c>
      <c r="AJ657" s="152">
        <v>4.8170000000000002</v>
      </c>
      <c r="AK657" s="152">
        <v>4.8170000000000002</v>
      </c>
      <c r="AL657" s="152">
        <f t="shared" ref="AL657:AL720" si="133">IF(DAY($B657)=1,NA(),VLOOKUP($B657,$BB$17:$BD$64,2,TRUE))</f>
        <v>4.3545080326636549</v>
      </c>
      <c r="AM657" s="152">
        <f t="shared" ref="AM657:AM720" si="134">IF(DAY($B657)=1,NA(),VLOOKUP($B657,$BB$17:$BD$64,3,TRUE))</f>
        <v>4.1776347393038655</v>
      </c>
      <c r="AN657" s="152">
        <v>5.8365174751563647</v>
      </c>
      <c r="AO657" s="152">
        <v>5.3842262311347264</v>
      </c>
      <c r="AP657" s="152">
        <f t="shared" si="128"/>
        <v>7.4984000000000002</v>
      </c>
      <c r="AQ657" s="152"/>
      <c r="AR657" s="152"/>
      <c r="AS657" s="153">
        <f t="shared" ref="AS657:AS720" si="135">ROUNDUP(B657-DATE(YEAR(B657),1,1),0)</f>
        <v>276</v>
      </c>
      <c r="AT657" s="153">
        <f t="shared" ref="AT657:AT720" si="136">1-$AU657-$AV657</f>
        <v>1</v>
      </c>
      <c r="AU657" s="153">
        <f t="shared" ref="AU657:AU720" si="137">IF(AND($AS657&gt;=AU$12,$AS657&lt;=AU$13),1-$AV657,0)</f>
        <v>0</v>
      </c>
      <c r="AV657" s="153">
        <f t="shared" ref="AV657:AV720" si="138">IF(AND($AS657&gt;=AV$12,$AS657&lt;=AV$13),1,0)</f>
        <v>0</v>
      </c>
      <c r="BA657">
        <f t="shared" ref="BA657:BA720" si="139">DAY(C657)</f>
        <v>3</v>
      </c>
    </row>
    <row r="658" spans="2:53" x14ac:dyDescent="0.25">
      <c r="B658" s="155">
        <f t="shared" si="129"/>
        <v>43377.999305555553</v>
      </c>
      <c r="C658" s="155">
        <f t="shared" ref="C658:C721" si="140">IF(OR($B658&lt;C$12,$B658&gt;C$13),NA(),$B658)</f>
        <v>43377.999305555553</v>
      </c>
      <c r="D658" s="152">
        <f t="shared" si="130"/>
        <v>4.5999999999999996</v>
      </c>
      <c r="E658" s="152"/>
      <c r="F658" s="152"/>
      <c r="G658" s="152"/>
      <c r="H658" s="152" t="e">
        <f t="shared" si="131"/>
        <v>#N/A</v>
      </c>
      <c r="I658" s="152"/>
      <c r="J658" s="152" t="e">
        <f t="shared" si="132"/>
        <v>#N/A</v>
      </c>
      <c r="K658" s="152"/>
      <c r="L658" s="152"/>
      <c r="M658" s="152"/>
      <c r="N658" s="152"/>
      <c r="O658" s="152"/>
      <c r="P658" s="152"/>
      <c r="Q658" s="152"/>
      <c r="R658" s="152"/>
      <c r="S658" s="152"/>
      <c r="T658" s="153" cm="1">
        <f t="array" ref="T658">MATCH(1,(TDU_Info!$C$5:$C$111=$T$6)*(TDU_Info!$B$5:$B$111&lt;=$B658),0)</f>
        <v>99</v>
      </c>
      <c r="U658" s="152">
        <f>100*(INDEX(TDU_Info!$E$5:$E$111,$T658)/T$11+INDEX(TDU_Info!$F$5:$F$111,$T658))</f>
        <v>4.0015999999999998</v>
      </c>
      <c r="V658" s="152">
        <v>3.2519999999999998</v>
      </c>
      <c r="W658" s="152">
        <v>3.254</v>
      </c>
      <c r="X658" s="152">
        <v>4.5999999999999996</v>
      </c>
      <c r="Y658" s="152">
        <v>4.742</v>
      </c>
      <c r="Z658" s="152">
        <v>3.282</v>
      </c>
      <c r="AA658" s="152">
        <v>3.2850000000000001</v>
      </c>
      <c r="AB658" s="152">
        <v>4.8170000000000002</v>
      </c>
      <c r="AC658" s="152">
        <v>4.899</v>
      </c>
      <c r="AD658" s="152">
        <v>3.226</v>
      </c>
      <c r="AE658" s="152">
        <v>3.2269999999999999</v>
      </c>
      <c r="AF658" s="152">
        <v>4.5999999999999996</v>
      </c>
      <c r="AG658" s="152">
        <v>4.742</v>
      </c>
      <c r="AH658" s="152">
        <v>3.2410000000000001</v>
      </c>
      <c r="AI658" s="152">
        <v>3.242</v>
      </c>
      <c r="AJ658" s="152">
        <v>4.8170000000000002</v>
      </c>
      <c r="AK658" s="152">
        <v>4.899</v>
      </c>
      <c r="AL658" s="152">
        <f t="shared" si="133"/>
        <v>4.3545080326636549</v>
      </c>
      <c r="AM658" s="152">
        <f t="shared" si="134"/>
        <v>4.1776347393038655</v>
      </c>
      <c r="AN658" s="152">
        <v>5.8206500785347668</v>
      </c>
      <c r="AO658" s="152">
        <v>5.3748601798464692</v>
      </c>
      <c r="AP658" s="152">
        <f t="shared" ref="AP658:AP721" si="141">IF(DAY($C658)=1,NA(),VLOOKUP($C658,$BE$17:$BF$78,2,TRUE)-$U658)</f>
        <v>7.4984000000000002</v>
      </c>
      <c r="AQ658" s="152"/>
      <c r="AR658" s="152"/>
      <c r="AS658" s="153">
        <f t="shared" si="135"/>
        <v>277</v>
      </c>
      <c r="AT658" s="153">
        <f t="shared" si="136"/>
        <v>1</v>
      </c>
      <c r="AU658" s="153">
        <f t="shared" si="137"/>
        <v>0</v>
      </c>
      <c r="AV658" s="153">
        <f t="shared" si="138"/>
        <v>0</v>
      </c>
      <c r="BA658">
        <f t="shared" si="139"/>
        <v>4</v>
      </c>
    </row>
    <row r="659" spans="2:53" x14ac:dyDescent="0.25">
      <c r="B659" s="155">
        <f t="shared" ref="B659:B722" si="142">B658+1</f>
        <v>43378.999305555553</v>
      </c>
      <c r="C659" s="155">
        <f t="shared" si="140"/>
        <v>43378.999305555553</v>
      </c>
      <c r="D659" s="152">
        <f t="shared" si="130"/>
        <v>4.5999999999999996</v>
      </c>
      <c r="E659" s="152"/>
      <c r="F659" s="152"/>
      <c r="G659" s="152"/>
      <c r="H659" s="152" t="e">
        <f t="shared" si="131"/>
        <v>#N/A</v>
      </c>
      <c r="I659" s="152"/>
      <c r="J659" s="152" t="e">
        <f t="shared" si="132"/>
        <v>#N/A</v>
      </c>
      <c r="K659" s="152"/>
      <c r="L659" s="152"/>
      <c r="M659" s="152"/>
      <c r="N659" s="152"/>
      <c r="O659" s="152"/>
      <c r="P659" s="152"/>
      <c r="Q659" s="152"/>
      <c r="R659" s="152"/>
      <c r="S659" s="152"/>
      <c r="T659" s="153" cm="1">
        <f t="array" ref="T659">MATCH(1,(TDU_Info!$C$5:$C$111=$T$6)*(TDU_Info!$B$5:$B$111&lt;=$B659),0)</f>
        <v>99</v>
      </c>
      <c r="U659" s="152">
        <f>100*(INDEX(TDU_Info!$E$5:$E$111,$T659)/T$11+INDEX(TDU_Info!$F$5:$F$111,$T659))</f>
        <v>4.0015999999999998</v>
      </c>
      <c r="V659" s="152">
        <v>3.2519999999999998</v>
      </c>
      <c r="W659" s="152">
        <v>3.254</v>
      </c>
      <c r="X659" s="152">
        <v>4.5999999999999996</v>
      </c>
      <c r="Y659" s="152">
        <v>4.5</v>
      </c>
      <c r="Z659" s="152">
        <v>3.282</v>
      </c>
      <c r="AA659" s="152">
        <v>3.2850000000000001</v>
      </c>
      <c r="AB659" s="152">
        <v>4.8170000000000002</v>
      </c>
      <c r="AC659" s="152">
        <v>4.8</v>
      </c>
      <c r="AD659" s="152">
        <v>3.226</v>
      </c>
      <c r="AE659" s="152">
        <v>3.2269999999999999</v>
      </c>
      <c r="AF659" s="152">
        <v>4.5999999999999996</v>
      </c>
      <c r="AG659" s="152">
        <v>4.5</v>
      </c>
      <c r="AH659" s="152">
        <v>3.2410000000000001</v>
      </c>
      <c r="AI659" s="152">
        <v>3.242</v>
      </c>
      <c r="AJ659" s="152">
        <v>4.8170000000000002</v>
      </c>
      <c r="AK659" s="152">
        <v>4.8</v>
      </c>
      <c r="AL659" s="152">
        <f t="shared" si="133"/>
        <v>4.3545080326636549</v>
      </c>
      <c r="AM659" s="152">
        <f t="shared" si="134"/>
        <v>4.1776347393038655</v>
      </c>
      <c r="AN659" s="152">
        <v>5.754611840473193</v>
      </c>
      <c r="AO659" s="152">
        <v>5.3247355024904381</v>
      </c>
      <c r="AP659" s="152">
        <f t="shared" si="141"/>
        <v>7.4984000000000002</v>
      </c>
      <c r="AQ659" s="152"/>
      <c r="AR659" s="152"/>
      <c r="AS659" s="153">
        <f t="shared" si="135"/>
        <v>278</v>
      </c>
      <c r="AT659" s="153">
        <f t="shared" si="136"/>
        <v>1</v>
      </c>
      <c r="AU659" s="153">
        <f t="shared" si="137"/>
        <v>0</v>
      </c>
      <c r="AV659" s="153">
        <f t="shared" si="138"/>
        <v>0</v>
      </c>
      <c r="BA659">
        <f t="shared" si="139"/>
        <v>5</v>
      </c>
    </row>
    <row r="660" spans="2:53" x14ac:dyDescent="0.25">
      <c r="B660" s="155">
        <f t="shared" si="142"/>
        <v>43379.999305555553</v>
      </c>
      <c r="C660" s="155">
        <f t="shared" si="140"/>
        <v>43379.999305555553</v>
      </c>
      <c r="D660" s="152">
        <f t="shared" si="130"/>
        <v>4.5999999999999996</v>
      </c>
      <c r="E660" s="152"/>
      <c r="F660" s="152"/>
      <c r="G660" s="152"/>
      <c r="H660" s="152" t="e">
        <f t="shared" si="131"/>
        <v>#N/A</v>
      </c>
      <c r="I660" s="152"/>
      <c r="J660" s="152" t="e">
        <f t="shared" si="132"/>
        <v>#N/A</v>
      </c>
      <c r="K660" s="152"/>
      <c r="L660" s="152"/>
      <c r="M660" s="152"/>
      <c r="N660" s="152"/>
      <c r="O660" s="152"/>
      <c r="P660" s="152"/>
      <c r="Q660" s="152"/>
      <c r="R660" s="152"/>
      <c r="S660" s="152"/>
      <c r="T660" s="153" cm="1">
        <f t="array" ref="T660">MATCH(1,(TDU_Info!$C$5:$C$111=$T$6)*(TDU_Info!$B$5:$B$111&lt;=$B660),0)</f>
        <v>99</v>
      </c>
      <c r="U660" s="152">
        <f>100*(INDEX(TDU_Info!$E$5:$E$111,$T660)/T$11+INDEX(TDU_Info!$F$5:$F$111,$T660))</f>
        <v>4.0015999999999998</v>
      </c>
      <c r="V660" s="152">
        <v>3.2519999999999998</v>
      </c>
      <c r="W660" s="152">
        <v>3.254</v>
      </c>
      <c r="X660" s="152">
        <v>4.5999999999999996</v>
      </c>
      <c r="Y660" s="152">
        <v>4.5</v>
      </c>
      <c r="Z660" s="152">
        <v>3.282</v>
      </c>
      <c r="AA660" s="152">
        <v>3.2850000000000001</v>
      </c>
      <c r="AB660" s="152">
        <v>4.8170000000000002</v>
      </c>
      <c r="AC660" s="152">
        <v>4.8</v>
      </c>
      <c r="AD660" s="152">
        <v>3.226</v>
      </c>
      <c r="AE660" s="152">
        <v>3.2269999999999999</v>
      </c>
      <c r="AF660" s="152">
        <v>4.5999999999999996</v>
      </c>
      <c r="AG660" s="152">
        <v>4.5</v>
      </c>
      <c r="AH660" s="152">
        <v>3.2410000000000001</v>
      </c>
      <c r="AI660" s="152">
        <v>3.242</v>
      </c>
      <c r="AJ660" s="152">
        <v>4.8170000000000002</v>
      </c>
      <c r="AK660" s="152">
        <v>4.8</v>
      </c>
      <c r="AL660" s="152">
        <f t="shared" si="133"/>
        <v>4.3545080326636549</v>
      </c>
      <c r="AM660" s="152">
        <f t="shared" si="134"/>
        <v>4.1776347393038655</v>
      </c>
      <c r="AN660" s="152">
        <v>5.8619579416833405</v>
      </c>
      <c r="AO660" s="152">
        <v>5.4056769297396023</v>
      </c>
      <c r="AP660" s="152">
        <f t="shared" si="141"/>
        <v>7.4984000000000002</v>
      </c>
      <c r="AQ660" s="152"/>
      <c r="AR660" s="152"/>
      <c r="AS660" s="153">
        <f t="shared" si="135"/>
        <v>279</v>
      </c>
      <c r="AT660" s="153">
        <f t="shared" si="136"/>
        <v>1</v>
      </c>
      <c r="AU660" s="153">
        <f t="shared" si="137"/>
        <v>0</v>
      </c>
      <c r="AV660" s="153">
        <f t="shared" si="138"/>
        <v>0</v>
      </c>
      <c r="BA660">
        <f t="shared" si="139"/>
        <v>6</v>
      </c>
    </row>
    <row r="661" spans="2:53" x14ac:dyDescent="0.25">
      <c r="B661" s="155">
        <f t="shared" si="142"/>
        <v>43380.999305555553</v>
      </c>
      <c r="C661" s="155">
        <f t="shared" si="140"/>
        <v>43380.999305555553</v>
      </c>
      <c r="D661" s="152">
        <f t="shared" si="130"/>
        <v>4.5999999999999996</v>
      </c>
      <c r="E661" s="152"/>
      <c r="F661" s="152"/>
      <c r="G661" s="152"/>
      <c r="H661" s="152" t="e">
        <f t="shared" si="131"/>
        <v>#N/A</v>
      </c>
      <c r="I661" s="152"/>
      <c r="J661" s="152" t="e">
        <f t="shared" si="132"/>
        <v>#N/A</v>
      </c>
      <c r="K661" s="152"/>
      <c r="L661" s="152"/>
      <c r="M661" s="152"/>
      <c r="N661" s="152"/>
      <c r="O661" s="152"/>
      <c r="P661" s="152"/>
      <c r="Q661" s="152"/>
      <c r="R661" s="152"/>
      <c r="S661" s="152"/>
      <c r="T661" s="153" cm="1">
        <f t="array" ref="T661">MATCH(1,(TDU_Info!$C$5:$C$111=$T$6)*(TDU_Info!$B$5:$B$111&lt;=$B661),0)</f>
        <v>99</v>
      </c>
      <c r="U661" s="152">
        <f>100*(INDEX(TDU_Info!$E$5:$E$111,$T661)/T$11+INDEX(TDU_Info!$F$5:$F$111,$T661))</f>
        <v>4.0015999999999998</v>
      </c>
      <c r="V661" s="152">
        <v>3.2519999999999998</v>
      </c>
      <c r="W661" s="152">
        <v>3.254</v>
      </c>
      <c r="X661" s="152">
        <v>4.5999999999999996</v>
      </c>
      <c r="Y661" s="152">
        <v>4.5</v>
      </c>
      <c r="Z661" s="152">
        <v>3.282</v>
      </c>
      <c r="AA661" s="152">
        <v>3.2850000000000001</v>
      </c>
      <c r="AB661" s="152">
        <v>4.8170000000000002</v>
      </c>
      <c r="AC661" s="152">
        <v>4.8</v>
      </c>
      <c r="AD661" s="152">
        <v>3.226</v>
      </c>
      <c r="AE661" s="152">
        <v>3.2269999999999999</v>
      </c>
      <c r="AF661" s="152">
        <v>4.5999999999999996</v>
      </c>
      <c r="AG661" s="152">
        <v>4.5</v>
      </c>
      <c r="AH661" s="152">
        <v>3.2410000000000001</v>
      </c>
      <c r="AI661" s="152">
        <v>3.242</v>
      </c>
      <c r="AJ661" s="152">
        <v>4.8170000000000002</v>
      </c>
      <c r="AK661" s="152">
        <v>4.8</v>
      </c>
      <c r="AL661" s="152">
        <f t="shared" si="133"/>
        <v>4.3545080326636549</v>
      </c>
      <c r="AM661" s="152">
        <f t="shared" si="134"/>
        <v>4.1776347393038655</v>
      </c>
      <c r="AN661" s="152">
        <v>5.8744797079366506</v>
      </c>
      <c r="AO661" s="152">
        <v>5.4114559221855298</v>
      </c>
      <c r="AP661" s="152">
        <f t="shared" si="141"/>
        <v>7.4984000000000002</v>
      </c>
      <c r="AQ661" s="152"/>
      <c r="AR661" s="152"/>
      <c r="AS661" s="153">
        <f t="shared" si="135"/>
        <v>280</v>
      </c>
      <c r="AT661" s="153">
        <f t="shared" si="136"/>
        <v>1</v>
      </c>
      <c r="AU661" s="153">
        <f t="shared" si="137"/>
        <v>0</v>
      </c>
      <c r="AV661" s="153">
        <f t="shared" si="138"/>
        <v>0</v>
      </c>
      <c r="BA661">
        <f t="shared" si="139"/>
        <v>7</v>
      </c>
    </row>
    <row r="662" spans="2:53" x14ac:dyDescent="0.25">
      <c r="B662" s="155">
        <f t="shared" si="142"/>
        <v>43381.999305555553</v>
      </c>
      <c r="C662" s="155">
        <f t="shared" si="140"/>
        <v>43381.999305555553</v>
      </c>
      <c r="D662" s="152">
        <f t="shared" si="130"/>
        <v>4.5999999999999996</v>
      </c>
      <c r="E662" s="152"/>
      <c r="F662" s="152"/>
      <c r="G662" s="152"/>
      <c r="H662" s="152" t="e">
        <f t="shared" si="131"/>
        <v>#N/A</v>
      </c>
      <c r="I662" s="152"/>
      <c r="J662" s="152" t="e">
        <f t="shared" si="132"/>
        <v>#N/A</v>
      </c>
      <c r="K662" s="152"/>
      <c r="L662" s="152"/>
      <c r="M662" s="152"/>
      <c r="N662" s="152"/>
      <c r="O662" s="152"/>
      <c r="P662" s="152"/>
      <c r="Q662" s="152"/>
      <c r="R662" s="152"/>
      <c r="S662" s="152"/>
      <c r="T662" s="153" cm="1">
        <f t="array" ref="T662">MATCH(1,(TDU_Info!$C$5:$C$111=$T$6)*(TDU_Info!$B$5:$B$111&lt;=$B662),0)</f>
        <v>98</v>
      </c>
      <c r="U662" s="152">
        <f>100*(INDEX(TDU_Info!$E$5:$E$111,$T662)/T$11+INDEX(TDU_Info!$F$5:$F$111,$T662))</f>
        <v>3.8681000000000001</v>
      </c>
      <c r="V662" s="152">
        <v>3.2509999999999999</v>
      </c>
      <c r="W662" s="152">
        <v>3.2530000000000001</v>
      </c>
      <c r="X662" s="152">
        <v>4.5999999999999996</v>
      </c>
      <c r="Y662" s="152">
        <v>4.5</v>
      </c>
      <c r="Z662" s="152">
        <v>3.282</v>
      </c>
      <c r="AA662" s="152">
        <v>3.2850000000000001</v>
      </c>
      <c r="AB662" s="152">
        <v>4.9000000000000004</v>
      </c>
      <c r="AC662" s="152">
        <v>4.8</v>
      </c>
      <c r="AD662" s="152">
        <v>3.226</v>
      </c>
      <c r="AE662" s="152">
        <v>3.2269999999999999</v>
      </c>
      <c r="AF662" s="152">
        <v>4.5999999999999996</v>
      </c>
      <c r="AG662" s="152">
        <v>4.5</v>
      </c>
      <c r="AH662" s="152">
        <v>3.2410000000000001</v>
      </c>
      <c r="AI662" s="152">
        <v>3.242</v>
      </c>
      <c r="AJ662" s="152">
        <v>4.9000000000000004</v>
      </c>
      <c r="AK662" s="152">
        <v>4.8</v>
      </c>
      <c r="AL662" s="152">
        <f t="shared" si="133"/>
        <v>4.3545080326636549</v>
      </c>
      <c r="AM662" s="152">
        <f t="shared" si="134"/>
        <v>4.1776347393038655</v>
      </c>
      <c r="AN662" s="152">
        <v>5.8778068287776115</v>
      </c>
      <c r="AO662" s="152">
        <v>5.4152359249381901</v>
      </c>
      <c r="AP662" s="152">
        <f t="shared" si="141"/>
        <v>7.6318999999999999</v>
      </c>
      <c r="AQ662" s="152"/>
      <c r="AR662" s="152"/>
      <c r="AS662" s="153">
        <f t="shared" si="135"/>
        <v>281</v>
      </c>
      <c r="AT662" s="153">
        <f t="shared" si="136"/>
        <v>1</v>
      </c>
      <c r="AU662" s="153">
        <f t="shared" si="137"/>
        <v>0</v>
      </c>
      <c r="AV662" s="153">
        <f t="shared" si="138"/>
        <v>0</v>
      </c>
      <c r="BA662">
        <f t="shared" si="139"/>
        <v>8</v>
      </c>
    </row>
    <row r="663" spans="2:53" x14ac:dyDescent="0.25">
      <c r="B663" s="155">
        <f t="shared" si="142"/>
        <v>43382.999305555553</v>
      </c>
      <c r="C663" s="155">
        <f t="shared" si="140"/>
        <v>43382.999305555553</v>
      </c>
      <c r="D663" s="152">
        <f t="shared" si="130"/>
        <v>4.8600000000000003</v>
      </c>
      <c r="E663" s="152"/>
      <c r="F663" s="152"/>
      <c r="G663" s="152"/>
      <c r="H663" s="152" t="e">
        <f t="shared" si="131"/>
        <v>#N/A</v>
      </c>
      <c r="I663" s="152"/>
      <c r="J663" s="152" t="e">
        <f t="shared" si="132"/>
        <v>#N/A</v>
      </c>
      <c r="K663" s="152"/>
      <c r="L663" s="152"/>
      <c r="M663" s="152"/>
      <c r="N663" s="152"/>
      <c r="O663" s="152"/>
      <c r="P663" s="152"/>
      <c r="Q663" s="152"/>
      <c r="R663" s="152"/>
      <c r="S663" s="152"/>
      <c r="T663" s="153" cm="1">
        <f t="array" ref="T663">MATCH(1,(TDU_Info!$C$5:$C$111=$T$6)*(TDU_Info!$B$5:$B$111&lt;=$B663),0)</f>
        <v>98</v>
      </c>
      <c r="U663" s="152">
        <f>100*(INDEX(TDU_Info!$E$5:$E$111,$T663)/T$11+INDEX(TDU_Info!$F$5:$F$111,$T663))</f>
        <v>3.8681000000000001</v>
      </c>
      <c r="V663" s="152">
        <v>3.2509999999999999</v>
      </c>
      <c r="W663" s="152">
        <v>3.323</v>
      </c>
      <c r="X663" s="152">
        <v>4.8600000000000003</v>
      </c>
      <c r="Y663" s="152">
        <v>4.8</v>
      </c>
      <c r="Z663" s="152">
        <v>3.282</v>
      </c>
      <c r="AA663" s="152">
        <v>3.3330000000000002</v>
      </c>
      <c r="AB663" s="152">
        <v>4.9000000000000004</v>
      </c>
      <c r="AC663" s="152">
        <v>5</v>
      </c>
      <c r="AD663" s="152">
        <v>3.1760000000000002</v>
      </c>
      <c r="AE663" s="152">
        <v>3.2970000000000002</v>
      </c>
      <c r="AF663" s="152">
        <v>4.8600000000000003</v>
      </c>
      <c r="AG663" s="152">
        <v>4.8</v>
      </c>
      <c r="AH663" s="152">
        <v>3.1389999999999998</v>
      </c>
      <c r="AI663" s="152">
        <v>3.29</v>
      </c>
      <c r="AJ663" s="152">
        <v>4.9000000000000004</v>
      </c>
      <c r="AK663" s="152">
        <v>4.9000000000000004</v>
      </c>
      <c r="AL663" s="152">
        <f t="shared" si="133"/>
        <v>4.3545080326636549</v>
      </c>
      <c r="AM663" s="152">
        <f t="shared" si="134"/>
        <v>4.1776347393038655</v>
      </c>
      <c r="AN663" s="152">
        <v>5.8783922376193081</v>
      </c>
      <c r="AO663" s="152">
        <v>5.4142980848305706</v>
      </c>
      <c r="AP663" s="152">
        <f t="shared" si="141"/>
        <v>7.6318999999999999</v>
      </c>
      <c r="AQ663" s="152"/>
      <c r="AR663" s="152"/>
      <c r="AS663" s="153">
        <f t="shared" si="135"/>
        <v>282</v>
      </c>
      <c r="AT663" s="153">
        <f t="shared" si="136"/>
        <v>1</v>
      </c>
      <c r="AU663" s="153">
        <f t="shared" si="137"/>
        <v>0</v>
      </c>
      <c r="AV663" s="153">
        <f t="shared" si="138"/>
        <v>0</v>
      </c>
      <c r="BA663">
        <f t="shared" si="139"/>
        <v>9</v>
      </c>
    </row>
    <row r="664" spans="2:53" x14ac:dyDescent="0.25">
      <c r="B664" s="155">
        <f t="shared" si="142"/>
        <v>43383.999305555553</v>
      </c>
      <c r="C664" s="155">
        <f t="shared" si="140"/>
        <v>43383.999305555553</v>
      </c>
      <c r="D664" s="152">
        <f t="shared" si="130"/>
        <v>4.9000000000000004</v>
      </c>
      <c r="E664" s="152"/>
      <c r="F664" s="152"/>
      <c r="G664" s="152"/>
      <c r="H664" s="152" t="e">
        <f t="shared" si="131"/>
        <v>#N/A</v>
      </c>
      <c r="I664" s="152"/>
      <c r="J664" s="152" t="e">
        <f t="shared" si="132"/>
        <v>#N/A</v>
      </c>
      <c r="K664" s="152"/>
      <c r="L664" s="152"/>
      <c r="M664" s="152"/>
      <c r="N664" s="152"/>
      <c r="O664" s="152"/>
      <c r="P664" s="152"/>
      <c r="Q664" s="152"/>
      <c r="R664" s="152"/>
      <c r="S664" s="152"/>
      <c r="T664" s="153" cm="1">
        <f t="array" ref="T664">MATCH(1,(TDU_Info!$C$5:$C$111=$T$6)*(TDU_Info!$B$5:$B$111&lt;=$B664),0)</f>
        <v>98</v>
      </c>
      <c r="U664" s="152">
        <f>100*(INDEX(TDU_Info!$E$5:$E$111,$T664)/T$11+INDEX(TDU_Info!$F$5:$F$111,$T664))</f>
        <v>3.8681000000000001</v>
      </c>
      <c r="V664" s="152">
        <v>3.2509999999999999</v>
      </c>
      <c r="W664" s="152">
        <v>3.323</v>
      </c>
      <c r="X664" s="152">
        <v>4.9000000000000004</v>
      </c>
      <c r="Y664" s="152">
        <v>4.8</v>
      </c>
      <c r="Z664" s="152">
        <v>3.1779999999999999</v>
      </c>
      <c r="AA664" s="152">
        <v>3.3330000000000002</v>
      </c>
      <c r="AB664" s="152">
        <v>4.9000000000000004</v>
      </c>
      <c r="AC664" s="152">
        <v>5</v>
      </c>
      <c r="AD664" s="152">
        <v>3.1760000000000002</v>
      </c>
      <c r="AE664" s="152">
        <v>3.2970000000000002</v>
      </c>
      <c r="AF664" s="152">
        <v>4.9000000000000004</v>
      </c>
      <c r="AG664" s="152">
        <v>4.8</v>
      </c>
      <c r="AH664" s="152">
        <v>3.137</v>
      </c>
      <c r="AI664" s="152">
        <v>3.29</v>
      </c>
      <c r="AJ664" s="152">
        <v>4.9000000000000004</v>
      </c>
      <c r="AK664" s="152">
        <v>4.9000000000000004</v>
      </c>
      <c r="AL664" s="152">
        <f t="shared" si="133"/>
        <v>4.3545080326636549</v>
      </c>
      <c r="AM664" s="152">
        <f t="shared" si="134"/>
        <v>4.1776347393038655</v>
      </c>
      <c r="AN664" s="152">
        <v>5.8767574028718235</v>
      </c>
      <c r="AO664" s="152">
        <v>5.4106235979953459</v>
      </c>
      <c r="AP664" s="152">
        <f t="shared" si="141"/>
        <v>7.6318999999999999</v>
      </c>
      <c r="AQ664" s="152"/>
      <c r="AR664" s="152"/>
      <c r="AS664" s="153">
        <f t="shared" si="135"/>
        <v>283</v>
      </c>
      <c r="AT664" s="153">
        <f t="shared" si="136"/>
        <v>1</v>
      </c>
      <c r="AU664" s="153">
        <f t="shared" si="137"/>
        <v>0</v>
      </c>
      <c r="AV664" s="153">
        <f t="shared" si="138"/>
        <v>0</v>
      </c>
      <c r="BA664">
        <f t="shared" si="139"/>
        <v>10</v>
      </c>
    </row>
    <row r="665" spans="2:53" x14ac:dyDescent="0.25">
      <c r="B665" s="155">
        <f t="shared" si="142"/>
        <v>43384.999305555553</v>
      </c>
      <c r="C665" s="155">
        <f t="shared" si="140"/>
        <v>43384.999305555553</v>
      </c>
      <c r="D665" s="152">
        <f t="shared" si="130"/>
        <v>4.9000000000000004</v>
      </c>
      <c r="E665" s="152"/>
      <c r="F665" s="152"/>
      <c r="G665" s="152"/>
      <c r="H665" s="152" t="e">
        <f t="shared" si="131"/>
        <v>#N/A</v>
      </c>
      <c r="I665" s="152"/>
      <c r="J665" s="152" t="e">
        <f t="shared" si="132"/>
        <v>#N/A</v>
      </c>
      <c r="K665" s="152"/>
      <c r="L665" s="152"/>
      <c r="M665" s="152"/>
      <c r="N665" s="152"/>
      <c r="O665" s="152"/>
      <c r="P665" s="152"/>
      <c r="Q665" s="152"/>
      <c r="R665" s="152"/>
      <c r="S665" s="152"/>
      <c r="T665" s="153" cm="1">
        <f t="array" ref="T665">MATCH(1,(TDU_Info!$C$5:$C$111=$T$6)*(TDU_Info!$B$5:$B$111&lt;=$B665),0)</f>
        <v>98</v>
      </c>
      <c r="U665" s="152">
        <f>100*(INDEX(TDU_Info!$E$5:$E$111,$T665)/T$11+INDEX(TDU_Info!$F$5:$F$111,$T665))</f>
        <v>3.8681000000000001</v>
      </c>
      <c r="V665" s="152">
        <v>3.1680000000000001</v>
      </c>
      <c r="W665" s="152">
        <v>3.323</v>
      </c>
      <c r="X665" s="152">
        <v>5.0999999999999996</v>
      </c>
      <c r="Y665" s="152">
        <v>5</v>
      </c>
      <c r="Z665" s="152">
        <v>3.1779999999999999</v>
      </c>
      <c r="AA665" s="152">
        <v>3.3330000000000002</v>
      </c>
      <c r="AB665" s="152">
        <v>5.0999999999999996</v>
      </c>
      <c r="AC665" s="152">
        <v>5.2</v>
      </c>
      <c r="AD665" s="152">
        <v>3.028</v>
      </c>
      <c r="AE665" s="152">
        <v>3.2970000000000002</v>
      </c>
      <c r="AF665" s="152">
        <v>4.9000000000000004</v>
      </c>
      <c r="AG665" s="152">
        <v>4.9000000000000004</v>
      </c>
      <c r="AH665" s="152">
        <v>3.04</v>
      </c>
      <c r="AI665" s="152">
        <v>3.29</v>
      </c>
      <c r="AJ665" s="152">
        <v>5</v>
      </c>
      <c r="AK665" s="152">
        <v>4.9000000000000004</v>
      </c>
      <c r="AL665" s="152">
        <f t="shared" si="133"/>
        <v>4.3545080326636549</v>
      </c>
      <c r="AM665" s="152">
        <f t="shared" si="134"/>
        <v>4.1776347393038655</v>
      </c>
      <c r="AN665" s="152">
        <v>5.8737022239600565</v>
      </c>
      <c r="AO665" s="152">
        <v>5.4071727137845897</v>
      </c>
      <c r="AP665" s="152">
        <f t="shared" si="141"/>
        <v>7.6318999999999999</v>
      </c>
      <c r="AQ665" s="152"/>
      <c r="AR665" s="152"/>
      <c r="AS665" s="153">
        <f t="shared" si="135"/>
        <v>284</v>
      </c>
      <c r="AT665" s="153">
        <f t="shared" si="136"/>
        <v>1</v>
      </c>
      <c r="AU665" s="153">
        <f t="shared" si="137"/>
        <v>0</v>
      </c>
      <c r="AV665" s="153">
        <f t="shared" si="138"/>
        <v>0</v>
      </c>
      <c r="BA665">
        <f t="shared" si="139"/>
        <v>11</v>
      </c>
    </row>
    <row r="666" spans="2:53" x14ac:dyDescent="0.25">
      <c r="B666" s="155">
        <f t="shared" si="142"/>
        <v>43385.999305555553</v>
      </c>
      <c r="C666" s="155">
        <f t="shared" si="140"/>
        <v>43385.999305555553</v>
      </c>
      <c r="D666" s="152">
        <f t="shared" si="130"/>
        <v>4.9000000000000004</v>
      </c>
      <c r="E666" s="152"/>
      <c r="F666" s="152"/>
      <c r="G666" s="152"/>
      <c r="H666" s="152" t="e">
        <f t="shared" si="131"/>
        <v>#N/A</v>
      </c>
      <c r="I666" s="152"/>
      <c r="J666" s="152" t="e">
        <f t="shared" si="132"/>
        <v>#N/A</v>
      </c>
      <c r="K666" s="152"/>
      <c r="L666" s="152"/>
      <c r="M666" s="152"/>
      <c r="N666" s="152"/>
      <c r="O666" s="152"/>
      <c r="P666" s="152"/>
      <c r="Q666" s="152"/>
      <c r="R666" s="152"/>
      <c r="S666" s="152"/>
      <c r="T666" s="153" cm="1">
        <f t="array" ref="T666">MATCH(1,(TDU_Info!$C$5:$C$111=$T$6)*(TDU_Info!$B$5:$B$111&lt;=$B666),0)</f>
        <v>98</v>
      </c>
      <c r="U666" s="152">
        <f>100*(INDEX(TDU_Info!$E$5:$E$111,$T666)/T$11+INDEX(TDU_Info!$F$5:$F$111,$T666))</f>
        <v>3.8681000000000001</v>
      </c>
      <c r="V666" s="152">
        <v>3.089</v>
      </c>
      <c r="W666" s="152">
        <v>3.323</v>
      </c>
      <c r="X666" s="152">
        <v>5.0999999999999996</v>
      </c>
      <c r="Y666" s="152">
        <v>5</v>
      </c>
      <c r="Z666" s="152">
        <v>3.0710000000000002</v>
      </c>
      <c r="AA666" s="152">
        <v>3.3330000000000002</v>
      </c>
      <c r="AB666" s="152">
        <v>5.0999999999999996</v>
      </c>
      <c r="AC666" s="152">
        <v>5.2</v>
      </c>
      <c r="AD666" s="152">
        <v>2.9489999999999998</v>
      </c>
      <c r="AE666" s="152">
        <v>3.2970000000000002</v>
      </c>
      <c r="AF666" s="152">
        <v>4.9000000000000004</v>
      </c>
      <c r="AG666" s="152">
        <v>4.9000000000000004</v>
      </c>
      <c r="AH666" s="152">
        <v>2.915</v>
      </c>
      <c r="AI666" s="152">
        <v>3.29</v>
      </c>
      <c r="AJ666" s="152">
        <v>5</v>
      </c>
      <c r="AK666" s="152">
        <v>4.9000000000000004</v>
      </c>
      <c r="AL666" s="152">
        <f t="shared" si="133"/>
        <v>4.3545080326636549</v>
      </c>
      <c r="AM666" s="152">
        <f t="shared" si="134"/>
        <v>4.1776347393038655</v>
      </c>
      <c r="AN666" s="152">
        <v>5.8738744833854444</v>
      </c>
      <c r="AO666" s="152">
        <v>5.404100335662072</v>
      </c>
      <c r="AP666" s="152">
        <f t="shared" si="141"/>
        <v>7.6318999999999999</v>
      </c>
      <c r="AQ666" s="152"/>
      <c r="AR666" s="152"/>
      <c r="AS666" s="153">
        <f t="shared" si="135"/>
        <v>285</v>
      </c>
      <c r="AT666" s="153">
        <f t="shared" si="136"/>
        <v>1</v>
      </c>
      <c r="AU666" s="153">
        <f t="shared" si="137"/>
        <v>0</v>
      </c>
      <c r="AV666" s="153">
        <f t="shared" si="138"/>
        <v>0</v>
      </c>
      <c r="BA666">
        <f t="shared" si="139"/>
        <v>12</v>
      </c>
    </row>
    <row r="667" spans="2:53" x14ac:dyDescent="0.25">
      <c r="B667" s="155">
        <f t="shared" si="142"/>
        <v>43386.999305555553</v>
      </c>
      <c r="C667" s="155">
        <f t="shared" si="140"/>
        <v>43386.999305555553</v>
      </c>
      <c r="D667" s="152">
        <f t="shared" si="130"/>
        <v>4.9000000000000004</v>
      </c>
      <c r="E667" s="152"/>
      <c r="F667" s="152"/>
      <c r="G667" s="152"/>
      <c r="H667" s="152" t="e">
        <f t="shared" si="131"/>
        <v>#N/A</v>
      </c>
      <c r="I667" s="152"/>
      <c r="J667" s="152" t="e">
        <f t="shared" si="132"/>
        <v>#N/A</v>
      </c>
      <c r="K667" s="152"/>
      <c r="L667" s="152"/>
      <c r="M667" s="152"/>
      <c r="N667" s="152"/>
      <c r="O667" s="152"/>
      <c r="P667" s="152"/>
      <c r="Q667" s="152"/>
      <c r="R667" s="152"/>
      <c r="S667" s="152"/>
      <c r="T667" s="153" cm="1">
        <f t="array" ref="T667">MATCH(1,(TDU_Info!$C$5:$C$111=$T$6)*(TDU_Info!$B$5:$B$111&lt;=$B667),0)</f>
        <v>98</v>
      </c>
      <c r="U667" s="152">
        <f>100*(INDEX(TDU_Info!$E$5:$E$111,$T667)/T$11+INDEX(TDU_Info!$F$5:$F$111,$T667))</f>
        <v>3.8681000000000001</v>
      </c>
      <c r="V667" s="152">
        <v>3.089</v>
      </c>
      <c r="W667" s="152">
        <v>3.323</v>
      </c>
      <c r="X667" s="152">
        <v>4.9000000000000004</v>
      </c>
      <c r="Y667" s="152">
        <v>5</v>
      </c>
      <c r="Z667" s="152">
        <v>3.0710000000000002</v>
      </c>
      <c r="AA667" s="152">
        <v>3.3330000000000002</v>
      </c>
      <c r="AB667" s="152">
        <v>5</v>
      </c>
      <c r="AC667" s="152">
        <v>5.0999999999999996</v>
      </c>
      <c r="AD667" s="152">
        <v>2.9489999999999998</v>
      </c>
      <c r="AE667" s="152">
        <v>3.2970000000000002</v>
      </c>
      <c r="AF667" s="152">
        <v>4.9000000000000004</v>
      </c>
      <c r="AG667" s="152">
        <v>4.9000000000000004</v>
      </c>
      <c r="AH667" s="152">
        <v>2.915</v>
      </c>
      <c r="AI667" s="152">
        <v>3.29</v>
      </c>
      <c r="AJ667" s="152">
        <v>5</v>
      </c>
      <c r="AK667" s="152">
        <v>4.9000000000000004</v>
      </c>
      <c r="AL667" s="152">
        <f t="shared" si="133"/>
        <v>4.3545080326636549</v>
      </c>
      <c r="AM667" s="152">
        <f t="shared" si="134"/>
        <v>4.1776347393038655</v>
      </c>
      <c r="AN667" s="152">
        <v>5.8700117265146998</v>
      </c>
      <c r="AO667" s="152">
        <v>5.3990766885525678</v>
      </c>
      <c r="AP667" s="152">
        <f t="shared" si="141"/>
        <v>7.6318999999999999</v>
      </c>
      <c r="AQ667" s="152"/>
      <c r="AR667" s="152"/>
      <c r="AS667" s="153">
        <f t="shared" si="135"/>
        <v>286</v>
      </c>
      <c r="AT667" s="153">
        <f t="shared" si="136"/>
        <v>1</v>
      </c>
      <c r="AU667" s="153">
        <f t="shared" si="137"/>
        <v>0</v>
      </c>
      <c r="AV667" s="153">
        <f t="shared" si="138"/>
        <v>0</v>
      </c>
      <c r="BA667">
        <f t="shared" si="139"/>
        <v>13</v>
      </c>
    </row>
    <row r="668" spans="2:53" x14ac:dyDescent="0.25">
      <c r="B668" s="155">
        <f t="shared" si="142"/>
        <v>43387.999305555553</v>
      </c>
      <c r="C668" s="155">
        <f t="shared" si="140"/>
        <v>43387.999305555553</v>
      </c>
      <c r="D668" s="152">
        <f t="shared" si="130"/>
        <v>4.9000000000000004</v>
      </c>
      <c r="E668" s="152"/>
      <c r="F668" s="152"/>
      <c r="G668" s="152"/>
      <c r="H668" s="152" t="e">
        <f t="shared" si="131"/>
        <v>#N/A</v>
      </c>
      <c r="I668" s="152"/>
      <c r="J668" s="152" t="e">
        <f t="shared" si="132"/>
        <v>#N/A</v>
      </c>
      <c r="K668" s="152"/>
      <c r="L668" s="152"/>
      <c r="M668" s="152"/>
      <c r="N668" s="152"/>
      <c r="O668" s="152"/>
      <c r="P668" s="152"/>
      <c r="Q668" s="152"/>
      <c r="R668" s="152"/>
      <c r="S668" s="152"/>
      <c r="T668" s="153" cm="1">
        <f t="array" ref="T668">MATCH(1,(TDU_Info!$C$5:$C$111=$T$6)*(TDU_Info!$B$5:$B$111&lt;=$B668),0)</f>
        <v>98</v>
      </c>
      <c r="U668" s="152">
        <f>100*(INDEX(TDU_Info!$E$5:$E$111,$T668)/T$11+INDEX(TDU_Info!$F$5:$F$111,$T668))</f>
        <v>3.8681000000000001</v>
      </c>
      <c r="V668" s="152">
        <v>3.089</v>
      </c>
      <c r="W668" s="152">
        <v>3.323</v>
      </c>
      <c r="X668" s="152">
        <v>4.9000000000000004</v>
      </c>
      <c r="Y668" s="152">
        <v>5</v>
      </c>
      <c r="Z668" s="152">
        <v>3.0710000000000002</v>
      </c>
      <c r="AA668" s="152">
        <v>3.3330000000000002</v>
      </c>
      <c r="AB668" s="152">
        <v>5</v>
      </c>
      <c r="AC668" s="152">
        <v>5.0999999999999996</v>
      </c>
      <c r="AD668" s="152">
        <v>2.9489999999999998</v>
      </c>
      <c r="AE668" s="152">
        <v>3.2970000000000002</v>
      </c>
      <c r="AF668" s="152">
        <v>4.9000000000000004</v>
      </c>
      <c r="AG668" s="152">
        <v>4.9000000000000004</v>
      </c>
      <c r="AH668" s="152">
        <v>2.915</v>
      </c>
      <c r="AI668" s="152">
        <v>3.29</v>
      </c>
      <c r="AJ668" s="152">
        <v>5</v>
      </c>
      <c r="AK668" s="152">
        <v>4.9000000000000004</v>
      </c>
      <c r="AL668" s="152">
        <f t="shared" si="133"/>
        <v>4.3545080326636549</v>
      </c>
      <c r="AM668" s="152">
        <f t="shared" si="134"/>
        <v>4.1776347393038655</v>
      </c>
      <c r="AN668" s="152">
        <v>5.863185314049379</v>
      </c>
      <c r="AO668" s="152">
        <v>5.3924740634195647</v>
      </c>
      <c r="AP668" s="152">
        <f t="shared" si="141"/>
        <v>7.6318999999999999</v>
      </c>
      <c r="AQ668" s="152"/>
      <c r="AR668" s="152"/>
      <c r="AS668" s="153">
        <f t="shared" si="135"/>
        <v>287</v>
      </c>
      <c r="AT668" s="153">
        <f t="shared" si="136"/>
        <v>1</v>
      </c>
      <c r="AU668" s="153">
        <f t="shared" si="137"/>
        <v>0</v>
      </c>
      <c r="AV668" s="153">
        <f t="shared" si="138"/>
        <v>0</v>
      </c>
      <c r="BA668">
        <f t="shared" si="139"/>
        <v>14</v>
      </c>
    </row>
    <row r="669" spans="2:53" x14ac:dyDescent="0.25">
      <c r="B669" s="155">
        <f t="shared" si="142"/>
        <v>43388.999305555553</v>
      </c>
      <c r="C669" s="155">
        <f t="shared" si="140"/>
        <v>43388.999305555553</v>
      </c>
      <c r="D669" s="152">
        <f t="shared" si="130"/>
        <v>5</v>
      </c>
      <c r="E669" s="152"/>
      <c r="F669" s="152"/>
      <c r="G669" s="152"/>
      <c r="H669" s="152" t="e">
        <f t="shared" si="131"/>
        <v>#N/A</v>
      </c>
      <c r="I669" s="152"/>
      <c r="J669" s="152" t="e">
        <f t="shared" si="132"/>
        <v>#N/A</v>
      </c>
      <c r="K669" s="152"/>
      <c r="L669" s="152"/>
      <c r="M669" s="152"/>
      <c r="N669" s="152"/>
      <c r="O669" s="152"/>
      <c r="P669" s="152"/>
      <c r="Q669" s="152"/>
      <c r="R669" s="152"/>
      <c r="S669" s="152"/>
      <c r="T669" s="153" cm="1">
        <f t="array" ref="T669">MATCH(1,(TDU_Info!$C$5:$C$111=$T$6)*(TDU_Info!$B$5:$B$111&lt;=$B669),0)</f>
        <v>98</v>
      </c>
      <c r="U669" s="152">
        <f>100*(INDEX(TDU_Info!$E$5:$E$111,$T669)/T$11+INDEX(TDU_Info!$F$5:$F$111,$T669))</f>
        <v>3.8681000000000001</v>
      </c>
      <c r="V669" s="152">
        <v>3.089</v>
      </c>
      <c r="W669" s="152">
        <v>3.3340000000000001</v>
      </c>
      <c r="X669" s="152">
        <v>5</v>
      </c>
      <c r="Y669" s="152">
        <v>5.0999999999999996</v>
      </c>
      <c r="Z669" s="152">
        <v>3.0710000000000002</v>
      </c>
      <c r="AA669" s="152">
        <v>3.351</v>
      </c>
      <c r="AB669" s="152">
        <v>5.0999999999999996</v>
      </c>
      <c r="AC669" s="152">
        <v>5.2</v>
      </c>
      <c r="AD669" s="152">
        <v>2.9489999999999998</v>
      </c>
      <c r="AE669" s="152">
        <v>3.302</v>
      </c>
      <c r="AF669" s="152">
        <v>5</v>
      </c>
      <c r="AG669" s="152">
        <v>5.0999999999999996</v>
      </c>
      <c r="AH669" s="152">
        <v>2.915</v>
      </c>
      <c r="AI669" s="152">
        <v>3.2989999999999999</v>
      </c>
      <c r="AJ669" s="152">
        <v>5.0999999999999996</v>
      </c>
      <c r="AK669" s="152">
        <v>5.2</v>
      </c>
      <c r="AL669" s="152">
        <f t="shared" si="133"/>
        <v>4.3545080326636549</v>
      </c>
      <c r="AM669" s="152">
        <f t="shared" si="134"/>
        <v>4.1776347393038655</v>
      </c>
      <c r="AN669" s="152">
        <v>5.8647346155309945</v>
      </c>
      <c r="AO669" s="152">
        <v>5.3923578422074261</v>
      </c>
      <c r="AP669" s="152">
        <f t="shared" si="141"/>
        <v>7.6318999999999999</v>
      </c>
      <c r="AQ669" s="152"/>
      <c r="AR669" s="152"/>
      <c r="AS669" s="153">
        <f t="shared" si="135"/>
        <v>288</v>
      </c>
      <c r="AT669" s="153">
        <f t="shared" si="136"/>
        <v>1</v>
      </c>
      <c r="AU669" s="153">
        <f t="shared" si="137"/>
        <v>0</v>
      </c>
      <c r="AV669" s="153">
        <f t="shared" si="138"/>
        <v>0</v>
      </c>
      <c r="BA669">
        <f t="shared" si="139"/>
        <v>15</v>
      </c>
    </row>
    <row r="670" spans="2:53" x14ac:dyDescent="0.25">
      <c r="B670" s="155">
        <f t="shared" si="142"/>
        <v>43389.999305555553</v>
      </c>
      <c r="C670" s="155">
        <f t="shared" si="140"/>
        <v>43389.999305555553</v>
      </c>
      <c r="D670" s="152">
        <f t="shared" si="130"/>
        <v>5</v>
      </c>
      <c r="E670" s="152"/>
      <c r="F670" s="152"/>
      <c r="G670" s="152"/>
      <c r="H670" s="152" t="e">
        <f t="shared" si="131"/>
        <v>#N/A</v>
      </c>
      <c r="I670" s="152"/>
      <c r="J670" s="152" t="e">
        <f t="shared" si="132"/>
        <v>#N/A</v>
      </c>
      <c r="K670" s="152"/>
      <c r="L670" s="152"/>
      <c r="M670" s="152"/>
      <c r="N670" s="152"/>
      <c r="O670" s="152"/>
      <c r="P670" s="152"/>
      <c r="Q670" s="152"/>
      <c r="R670" s="152"/>
      <c r="S670" s="152"/>
      <c r="T670" s="153" cm="1">
        <f t="array" ref="T670">MATCH(1,(TDU_Info!$C$5:$C$111=$T$6)*(TDU_Info!$B$5:$B$111&lt;=$B670),0)</f>
        <v>98</v>
      </c>
      <c r="U670" s="152">
        <f>100*(INDEX(TDU_Info!$E$5:$E$111,$T670)/T$11+INDEX(TDU_Info!$F$5:$F$111,$T670))</f>
        <v>3.8681000000000001</v>
      </c>
      <c r="V670" s="152">
        <v>3.089</v>
      </c>
      <c r="W670" s="152">
        <v>3.3340000000000001</v>
      </c>
      <c r="X670" s="152">
        <v>5</v>
      </c>
      <c r="Y670" s="152">
        <v>5.0999999999999996</v>
      </c>
      <c r="Z670" s="152">
        <v>3.0710000000000002</v>
      </c>
      <c r="AA670" s="152">
        <v>3.351</v>
      </c>
      <c r="AB670" s="152">
        <v>5.0999999999999996</v>
      </c>
      <c r="AC670" s="152">
        <v>5.2</v>
      </c>
      <c r="AD670" s="152">
        <v>2.9489999999999998</v>
      </c>
      <c r="AE670" s="152">
        <v>3.302</v>
      </c>
      <c r="AF670" s="152">
        <v>5</v>
      </c>
      <c r="AG670" s="152">
        <v>5.0999999999999996</v>
      </c>
      <c r="AH670" s="152">
        <v>2.915</v>
      </c>
      <c r="AI670" s="152">
        <v>3.2989999999999999</v>
      </c>
      <c r="AJ670" s="152">
        <v>5.0999999999999996</v>
      </c>
      <c r="AK670" s="152">
        <v>5.2</v>
      </c>
      <c r="AL670" s="152">
        <f t="shared" si="133"/>
        <v>4.3545080326636549</v>
      </c>
      <c r="AM670" s="152">
        <f t="shared" si="134"/>
        <v>4.1776347393038655</v>
      </c>
      <c r="AN670" s="152">
        <v>5.8608578044885657</v>
      </c>
      <c r="AO670" s="152">
        <v>5.3950686562500474</v>
      </c>
      <c r="AP670" s="152">
        <f t="shared" si="141"/>
        <v>7.6318999999999999</v>
      </c>
      <c r="AQ670" s="152"/>
      <c r="AR670" s="152"/>
      <c r="AS670" s="153">
        <f t="shared" si="135"/>
        <v>289</v>
      </c>
      <c r="AT670" s="153">
        <f t="shared" si="136"/>
        <v>1</v>
      </c>
      <c r="AU670" s="153">
        <f t="shared" si="137"/>
        <v>0</v>
      </c>
      <c r="AV670" s="153">
        <f t="shared" si="138"/>
        <v>0</v>
      </c>
      <c r="BA670">
        <f t="shared" si="139"/>
        <v>16</v>
      </c>
    </row>
    <row r="671" spans="2:53" x14ac:dyDescent="0.25">
      <c r="B671" s="155">
        <f t="shared" si="142"/>
        <v>43390.999305555553</v>
      </c>
      <c r="C671" s="155">
        <f t="shared" si="140"/>
        <v>43390.999305555553</v>
      </c>
      <c r="D671" s="152">
        <f t="shared" si="130"/>
        <v>5</v>
      </c>
      <c r="E671" s="152"/>
      <c r="F671" s="152"/>
      <c r="G671" s="152"/>
      <c r="H671" s="152" t="e">
        <f t="shared" si="131"/>
        <v>#N/A</v>
      </c>
      <c r="I671" s="152"/>
      <c r="J671" s="152" t="e">
        <f t="shared" si="132"/>
        <v>#N/A</v>
      </c>
      <c r="K671" s="152"/>
      <c r="L671" s="152"/>
      <c r="M671" s="152"/>
      <c r="N671" s="152"/>
      <c r="O671" s="152"/>
      <c r="P671" s="152"/>
      <c r="Q671" s="152"/>
      <c r="R671" s="152"/>
      <c r="S671" s="152"/>
      <c r="T671" s="153" cm="1">
        <f t="array" ref="T671">MATCH(1,(TDU_Info!$C$5:$C$111=$T$6)*(TDU_Info!$B$5:$B$111&lt;=$B671),0)</f>
        <v>98</v>
      </c>
      <c r="U671" s="152">
        <f>100*(INDEX(TDU_Info!$E$5:$E$111,$T671)/T$11+INDEX(TDU_Info!$F$5:$F$111,$T671))</f>
        <v>3.8681000000000001</v>
      </c>
      <c r="V671" s="152">
        <v>3.0659999999999998</v>
      </c>
      <c r="W671" s="152">
        <v>3.3340000000000001</v>
      </c>
      <c r="X671" s="152">
        <v>5</v>
      </c>
      <c r="Y671" s="152">
        <v>5.0999999999999996</v>
      </c>
      <c r="Z671" s="152">
        <v>3.0379999999999998</v>
      </c>
      <c r="AA671" s="152">
        <v>3.351</v>
      </c>
      <c r="AB671" s="152">
        <v>5.0999999999999996</v>
      </c>
      <c r="AC671" s="152">
        <v>5.2</v>
      </c>
      <c r="AD671" s="152">
        <v>2.9369999999999998</v>
      </c>
      <c r="AE671" s="152">
        <v>3.302</v>
      </c>
      <c r="AF671" s="152">
        <v>5</v>
      </c>
      <c r="AG671" s="152">
        <v>5.0999999999999996</v>
      </c>
      <c r="AH671" s="152">
        <v>2.899</v>
      </c>
      <c r="AI671" s="152">
        <v>3.2989999999999999</v>
      </c>
      <c r="AJ671" s="152">
        <v>5.0999999999999996</v>
      </c>
      <c r="AK671" s="152">
        <v>5.2</v>
      </c>
      <c r="AL671" s="152">
        <f t="shared" si="133"/>
        <v>4.3545080326636549</v>
      </c>
      <c r="AM671" s="152">
        <f t="shared" si="134"/>
        <v>4.1776347393038655</v>
      </c>
      <c r="AN671" s="152">
        <v>5.8576496952334445</v>
      </c>
      <c r="AO671" s="152">
        <v>5.3960519423168609</v>
      </c>
      <c r="AP671" s="152">
        <f t="shared" si="141"/>
        <v>7.6318999999999999</v>
      </c>
      <c r="AQ671" s="152"/>
      <c r="AR671" s="152"/>
      <c r="AS671" s="153">
        <f t="shared" si="135"/>
        <v>290</v>
      </c>
      <c r="AT671" s="153">
        <f t="shared" si="136"/>
        <v>1</v>
      </c>
      <c r="AU671" s="153">
        <f t="shared" si="137"/>
        <v>0</v>
      </c>
      <c r="AV671" s="153">
        <f t="shared" si="138"/>
        <v>0</v>
      </c>
      <c r="BA671">
        <f t="shared" si="139"/>
        <v>17</v>
      </c>
    </row>
    <row r="672" spans="2:53" x14ac:dyDescent="0.25">
      <c r="B672" s="155">
        <f t="shared" si="142"/>
        <v>43391.999305555553</v>
      </c>
      <c r="C672" s="155">
        <f t="shared" si="140"/>
        <v>43391.999305555553</v>
      </c>
      <c r="D672" s="152">
        <f t="shared" si="130"/>
        <v>5.2</v>
      </c>
      <c r="E672" s="152"/>
      <c r="F672" s="152"/>
      <c r="G672" s="152"/>
      <c r="H672" s="152" t="e">
        <f t="shared" si="131"/>
        <v>#N/A</v>
      </c>
      <c r="I672" s="152"/>
      <c r="J672" s="152" t="e">
        <f t="shared" si="132"/>
        <v>#N/A</v>
      </c>
      <c r="K672" s="152"/>
      <c r="L672" s="152"/>
      <c r="M672" s="152"/>
      <c r="N672" s="152"/>
      <c r="O672" s="152"/>
      <c r="P672" s="152"/>
      <c r="Q672" s="152"/>
      <c r="R672" s="152"/>
      <c r="S672" s="152"/>
      <c r="T672" s="153" cm="1">
        <f t="array" ref="T672">MATCH(1,(TDU_Info!$C$5:$C$111=$T$6)*(TDU_Info!$B$5:$B$111&lt;=$B672),0)</f>
        <v>98</v>
      </c>
      <c r="U672" s="152">
        <f>100*(INDEX(TDU_Info!$E$5:$E$111,$T672)/T$11+INDEX(TDU_Info!$F$5:$F$111,$T672))</f>
        <v>3.8681000000000001</v>
      </c>
      <c r="V672" s="152">
        <v>3.0859999999999999</v>
      </c>
      <c r="W672" s="152">
        <v>3.137</v>
      </c>
      <c r="X672" s="152">
        <v>5.2</v>
      </c>
      <c r="Y672" s="152">
        <v>5.24</v>
      </c>
      <c r="Z672" s="152">
        <v>3.0659999999999998</v>
      </c>
      <c r="AA672" s="152">
        <v>3.3029999999999999</v>
      </c>
      <c r="AB672" s="152">
        <v>5.3</v>
      </c>
      <c r="AC672" s="152">
        <v>5.2</v>
      </c>
      <c r="AD672" s="152">
        <v>2.9470000000000001</v>
      </c>
      <c r="AE672" s="152">
        <v>3.0979999999999999</v>
      </c>
      <c r="AF672" s="152">
        <v>5.2</v>
      </c>
      <c r="AG672" s="152">
        <v>5.2</v>
      </c>
      <c r="AH672" s="152">
        <v>2.9129999999999998</v>
      </c>
      <c r="AI672" s="152">
        <v>3.2410000000000001</v>
      </c>
      <c r="AJ672" s="152">
        <v>5.3</v>
      </c>
      <c r="AK672" s="152">
        <v>5.2</v>
      </c>
      <c r="AL672" s="152">
        <f t="shared" si="133"/>
        <v>4.3545080326636549</v>
      </c>
      <c r="AM672" s="152">
        <f t="shared" si="134"/>
        <v>4.1776347393038655</v>
      </c>
      <c r="AN672" s="152">
        <v>5.8558862358267572</v>
      </c>
      <c r="AO672" s="152">
        <v>5.3961613526278933</v>
      </c>
      <c r="AP672" s="152">
        <f t="shared" si="141"/>
        <v>7.6318999999999999</v>
      </c>
      <c r="AQ672" s="152"/>
      <c r="AR672" s="152"/>
      <c r="AS672" s="153">
        <f t="shared" si="135"/>
        <v>291</v>
      </c>
      <c r="AT672" s="153">
        <f t="shared" si="136"/>
        <v>1</v>
      </c>
      <c r="AU672" s="153">
        <f t="shared" si="137"/>
        <v>0</v>
      </c>
      <c r="AV672" s="153">
        <f t="shared" si="138"/>
        <v>0</v>
      </c>
      <c r="BA672">
        <f t="shared" si="139"/>
        <v>18</v>
      </c>
    </row>
    <row r="673" spans="2:53" x14ac:dyDescent="0.25">
      <c r="B673" s="155">
        <f t="shared" si="142"/>
        <v>43392.999305555553</v>
      </c>
      <c r="C673" s="155">
        <f t="shared" si="140"/>
        <v>43392.999305555553</v>
      </c>
      <c r="D673" s="152">
        <f t="shared" si="130"/>
        <v>5.2</v>
      </c>
      <c r="E673" s="152"/>
      <c r="F673" s="152"/>
      <c r="G673" s="152"/>
      <c r="H673" s="152" t="e">
        <f t="shared" si="131"/>
        <v>#N/A</v>
      </c>
      <c r="I673" s="152"/>
      <c r="J673" s="152" t="e">
        <f t="shared" si="132"/>
        <v>#N/A</v>
      </c>
      <c r="K673" s="152"/>
      <c r="L673" s="152"/>
      <c r="M673" s="152"/>
      <c r="N673" s="152"/>
      <c r="O673" s="152"/>
      <c r="P673" s="152"/>
      <c r="Q673" s="152"/>
      <c r="R673" s="152"/>
      <c r="S673" s="152"/>
      <c r="T673" s="153" cm="1">
        <f t="array" ref="T673">MATCH(1,(TDU_Info!$C$5:$C$111=$T$6)*(TDU_Info!$B$5:$B$111&lt;=$B673),0)</f>
        <v>98</v>
      </c>
      <c r="U673" s="152">
        <f>100*(INDEX(TDU_Info!$E$5:$E$111,$T673)/T$11+INDEX(TDU_Info!$F$5:$F$111,$T673))</f>
        <v>3.8681000000000001</v>
      </c>
      <c r="V673" s="152">
        <v>3.0859999999999999</v>
      </c>
      <c r="W673" s="152">
        <v>3.137</v>
      </c>
      <c r="X673" s="152">
        <v>5.2</v>
      </c>
      <c r="Y673" s="152">
        <v>5.24</v>
      </c>
      <c r="Z673" s="152">
        <v>3.0659999999999998</v>
      </c>
      <c r="AA673" s="152">
        <v>3.3029999999999999</v>
      </c>
      <c r="AB673" s="152">
        <v>5.3</v>
      </c>
      <c r="AC673" s="152">
        <v>5.3</v>
      </c>
      <c r="AD673" s="152">
        <v>2.9470000000000001</v>
      </c>
      <c r="AE673" s="152">
        <v>3.0979999999999999</v>
      </c>
      <c r="AF673" s="152">
        <v>5.2</v>
      </c>
      <c r="AG673" s="152">
        <v>5.2</v>
      </c>
      <c r="AH673" s="152">
        <v>2.9129999999999998</v>
      </c>
      <c r="AI673" s="152">
        <v>3.2410000000000001</v>
      </c>
      <c r="AJ673" s="152">
        <v>5.3</v>
      </c>
      <c r="AK673" s="152">
        <v>5.3</v>
      </c>
      <c r="AL673" s="152">
        <f t="shared" si="133"/>
        <v>4.3545080326636549</v>
      </c>
      <c r="AM673" s="152">
        <f t="shared" si="134"/>
        <v>4.1776347393038655</v>
      </c>
      <c r="AN673" s="152">
        <v>5.8536171811621447</v>
      </c>
      <c r="AO673" s="152">
        <v>5.3938054667960147</v>
      </c>
      <c r="AP673" s="152">
        <f t="shared" si="141"/>
        <v>7.6318999999999999</v>
      </c>
      <c r="AQ673" s="152"/>
      <c r="AR673" s="152"/>
      <c r="AS673" s="153">
        <f t="shared" si="135"/>
        <v>292</v>
      </c>
      <c r="AT673" s="153">
        <f t="shared" si="136"/>
        <v>1</v>
      </c>
      <c r="AU673" s="153">
        <f t="shared" si="137"/>
        <v>0</v>
      </c>
      <c r="AV673" s="153">
        <f t="shared" si="138"/>
        <v>0</v>
      </c>
      <c r="BA673">
        <f t="shared" si="139"/>
        <v>19</v>
      </c>
    </row>
    <row r="674" spans="2:53" x14ac:dyDescent="0.25">
      <c r="B674" s="155">
        <f t="shared" si="142"/>
        <v>43393.999305555553</v>
      </c>
      <c r="C674" s="155">
        <f t="shared" si="140"/>
        <v>43393.999305555553</v>
      </c>
      <c r="D674" s="152">
        <f t="shared" si="130"/>
        <v>5.2</v>
      </c>
      <c r="E674" s="152"/>
      <c r="F674" s="152"/>
      <c r="G674" s="152"/>
      <c r="H674" s="152" t="e">
        <f t="shared" si="131"/>
        <v>#N/A</v>
      </c>
      <c r="I674" s="152"/>
      <c r="J674" s="152" t="e">
        <f t="shared" si="132"/>
        <v>#N/A</v>
      </c>
      <c r="K674" s="152"/>
      <c r="L674" s="152"/>
      <c r="M674" s="152"/>
      <c r="N674" s="152"/>
      <c r="O674" s="152"/>
      <c r="P674" s="152"/>
      <c r="Q674" s="152"/>
      <c r="R674" s="152"/>
      <c r="S674" s="152"/>
      <c r="T674" s="153" cm="1">
        <f t="array" ref="T674">MATCH(1,(TDU_Info!$C$5:$C$111=$T$6)*(TDU_Info!$B$5:$B$111&lt;=$B674),0)</f>
        <v>98</v>
      </c>
      <c r="U674" s="152">
        <f>100*(INDEX(TDU_Info!$E$5:$E$111,$T674)/T$11+INDEX(TDU_Info!$F$5:$F$111,$T674))</f>
        <v>3.8681000000000001</v>
      </c>
      <c r="V674" s="152">
        <v>3.0859999999999999</v>
      </c>
      <c r="W674" s="152">
        <v>3.137</v>
      </c>
      <c r="X674" s="152">
        <v>5.2</v>
      </c>
      <c r="Y674" s="152">
        <v>5.24</v>
      </c>
      <c r="Z674" s="152">
        <v>3.0659999999999998</v>
      </c>
      <c r="AA674" s="152">
        <v>3.3029999999999999</v>
      </c>
      <c r="AB674" s="152">
        <v>5.3</v>
      </c>
      <c r="AC674" s="152">
        <v>5.3</v>
      </c>
      <c r="AD674" s="152">
        <v>2.9470000000000001</v>
      </c>
      <c r="AE674" s="152">
        <v>3.0979999999999999</v>
      </c>
      <c r="AF674" s="152">
        <v>5.2</v>
      </c>
      <c r="AG674" s="152">
        <v>5.2</v>
      </c>
      <c r="AH674" s="152">
        <v>2.9129999999999998</v>
      </c>
      <c r="AI674" s="152">
        <v>3.2410000000000001</v>
      </c>
      <c r="AJ674" s="152">
        <v>5.3</v>
      </c>
      <c r="AK674" s="152">
        <v>5.3</v>
      </c>
      <c r="AL674" s="152">
        <f t="shared" si="133"/>
        <v>4.3545080326636549</v>
      </c>
      <c r="AM674" s="152">
        <f t="shared" si="134"/>
        <v>4.1776347393038655</v>
      </c>
      <c r="AN674" s="152">
        <v>5.8481449182425651</v>
      </c>
      <c r="AO674" s="152">
        <v>5.3906441031793522</v>
      </c>
      <c r="AP674" s="152">
        <f t="shared" si="141"/>
        <v>7.6318999999999999</v>
      </c>
      <c r="AQ674" s="152"/>
      <c r="AR674" s="152"/>
      <c r="AS674" s="153">
        <f t="shared" si="135"/>
        <v>293</v>
      </c>
      <c r="AT674" s="153">
        <f t="shared" si="136"/>
        <v>1</v>
      </c>
      <c r="AU674" s="153">
        <f t="shared" si="137"/>
        <v>0</v>
      </c>
      <c r="AV674" s="153">
        <f t="shared" si="138"/>
        <v>0</v>
      </c>
      <c r="BA674">
        <f t="shared" si="139"/>
        <v>20</v>
      </c>
    </row>
    <row r="675" spans="2:53" x14ac:dyDescent="0.25">
      <c r="B675" s="155">
        <f t="shared" si="142"/>
        <v>43394.999305555553</v>
      </c>
      <c r="C675" s="155">
        <f t="shared" si="140"/>
        <v>43394.999305555553</v>
      </c>
      <c r="D675" s="152">
        <f t="shared" si="130"/>
        <v>5.2</v>
      </c>
      <c r="E675" s="152"/>
      <c r="F675" s="152"/>
      <c r="G675" s="152"/>
      <c r="H675" s="152" t="e">
        <f t="shared" si="131"/>
        <v>#N/A</v>
      </c>
      <c r="I675" s="152"/>
      <c r="J675" s="152" t="e">
        <f t="shared" si="132"/>
        <v>#N/A</v>
      </c>
      <c r="K675" s="152"/>
      <c r="L675" s="152"/>
      <c r="M675" s="152"/>
      <c r="N675" s="152"/>
      <c r="O675" s="152"/>
      <c r="P675" s="152"/>
      <c r="Q675" s="152"/>
      <c r="R675" s="152"/>
      <c r="S675" s="152"/>
      <c r="T675" s="153" cm="1">
        <f t="array" ref="T675">MATCH(1,(TDU_Info!$C$5:$C$111=$T$6)*(TDU_Info!$B$5:$B$111&lt;=$B675),0)</f>
        <v>98</v>
      </c>
      <c r="U675" s="152">
        <f>100*(INDEX(TDU_Info!$E$5:$E$111,$T675)/T$11+INDEX(TDU_Info!$F$5:$F$111,$T675))</f>
        <v>3.8681000000000001</v>
      </c>
      <c r="V675" s="152">
        <v>3.0859999999999999</v>
      </c>
      <c r="W675" s="152">
        <v>3.137</v>
      </c>
      <c r="X675" s="152">
        <v>5.2</v>
      </c>
      <c r="Y675" s="152">
        <v>5.24</v>
      </c>
      <c r="Z675" s="152">
        <v>3.0659999999999998</v>
      </c>
      <c r="AA675" s="152">
        <v>3.3029999999999999</v>
      </c>
      <c r="AB675" s="152">
        <v>5.3</v>
      </c>
      <c r="AC675" s="152">
        <v>5.3</v>
      </c>
      <c r="AD675" s="152">
        <v>2.9470000000000001</v>
      </c>
      <c r="AE675" s="152">
        <v>3.0979999999999999</v>
      </c>
      <c r="AF675" s="152">
        <v>5.2</v>
      </c>
      <c r="AG675" s="152">
        <v>5.2</v>
      </c>
      <c r="AH675" s="152">
        <v>2.9129999999999998</v>
      </c>
      <c r="AI675" s="152">
        <v>3.2410000000000001</v>
      </c>
      <c r="AJ675" s="152">
        <v>5.3</v>
      </c>
      <c r="AK675" s="152">
        <v>5.3</v>
      </c>
      <c r="AL675" s="152">
        <f t="shared" si="133"/>
        <v>4.3545080326636549</v>
      </c>
      <c r="AM675" s="152">
        <f t="shared" si="134"/>
        <v>4.1776347393038655</v>
      </c>
      <c r="AN675" s="152">
        <v>5.8411846231713112</v>
      </c>
      <c r="AO675" s="152">
        <v>5.3870681984305708</v>
      </c>
      <c r="AP675" s="152">
        <f t="shared" si="141"/>
        <v>7.6318999999999999</v>
      </c>
      <c r="AQ675" s="152"/>
      <c r="AR675" s="152"/>
      <c r="AS675" s="153">
        <f t="shared" si="135"/>
        <v>294</v>
      </c>
      <c r="AT675" s="153">
        <f t="shared" si="136"/>
        <v>1</v>
      </c>
      <c r="AU675" s="153">
        <f t="shared" si="137"/>
        <v>0</v>
      </c>
      <c r="AV675" s="153">
        <f t="shared" si="138"/>
        <v>0</v>
      </c>
      <c r="BA675">
        <f t="shared" si="139"/>
        <v>21</v>
      </c>
    </row>
    <row r="676" spans="2:53" x14ac:dyDescent="0.25">
      <c r="B676" s="155">
        <f t="shared" si="142"/>
        <v>43395.999305555553</v>
      </c>
      <c r="C676" s="155">
        <f t="shared" si="140"/>
        <v>43395.999305555553</v>
      </c>
      <c r="D676" s="152">
        <f t="shared" si="130"/>
        <v>5.2</v>
      </c>
      <c r="E676" s="152"/>
      <c r="F676" s="152"/>
      <c r="G676" s="152"/>
      <c r="H676" s="152" t="e">
        <f t="shared" si="131"/>
        <v>#N/A</v>
      </c>
      <c r="I676" s="152"/>
      <c r="J676" s="152" t="e">
        <f t="shared" si="132"/>
        <v>#N/A</v>
      </c>
      <c r="K676" s="152"/>
      <c r="L676" s="152"/>
      <c r="M676" s="152"/>
      <c r="N676" s="152"/>
      <c r="O676" s="152"/>
      <c r="P676" s="152"/>
      <c r="Q676" s="152"/>
      <c r="R676" s="152"/>
      <c r="S676" s="152"/>
      <c r="T676" s="153" cm="1">
        <f t="array" ref="T676">MATCH(1,(TDU_Info!$C$5:$C$111=$T$6)*(TDU_Info!$B$5:$B$111&lt;=$B676),0)</f>
        <v>98</v>
      </c>
      <c r="U676" s="152">
        <f>100*(INDEX(TDU_Info!$E$5:$E$111,$T676)/T$11+INDEX(TDU_Info!$F$5:$F$111,$T676))</f>
        <v>3.8681000000000001</v>
      </c>
      <c r="V676" s="152">
        <v>3.109</v>
      </c>
      <c r="W676" s="152">
        <v>3.137</v>
      </c>
      <c r="X676" s="152">
        <v>5.2</v>
      </c>
      <c r="Y676" s="152">
        <v>5.24</v>
      </c>
      <c r="Z676" s="152">
        <v>2.9660000000000002</v>
      </c>
      <c r="AA676" s="152">
        <v>3.3029999999999999</v>
      </c>
      <c r="AB676" s="152">
        <v>5.3</v>
      </c>
      <c r="AC676" s="152">
        <v>5.3</v>
      </c>
      <c r="AD676" s="152">
        <v>3.0289999999999999</v>
      </c>
      <c r="AE676" s="152">
        <v>3.0979999999999999</v>
      </c>
      <c r="AF676" s="152">
        <v>5.2</v>
      </c>
      <c r="AG676" s="152">
        <v>5.2</v>
      </c>
      <c r="AH676" s="152">
        <v>2.8130000000000002</v>
      </c>
      <c r="AI676" s="152">
        <v>3.2410000000000001</v>
      </c>
      <c r="AJ676" s="152">
        <v>5.3</v>
      </c>
      <c r="AK676" s="152">
        <v>5.3</v>
      </c>
      <c r="AL676" s="152">
        <f t="shared" si="133"/>
        <v>4.3545080326636549</v>
      </c>
      <c r="AM676" s="152">
        <f t="shared" si="134"/>
        <v>4.1776347393038655</v>
      </c>
      <c r="AN676" s="152">
        <v>5.8380984469712773</v>
      </c>
      <c r="AO676" s="152">
        <v>5.3874439918175376</v>
      </c>
      <c r="AP676" s="152">
        <f t="shared" si="141"/>
        <v>7.6318999999999999</v>
      </c>
      <c r="AQ676" s="152"/>
      <c r="AR676" s="152"/>
      <c r="AS676" s="153">
        <f t="shared" si="135"/>
        <v>295</v>
      </c>
      <c r="AT676" s="153">
        <f t="shared" si="136"/>
        <v>1</v>
      </c>
      <c r="AU676" s="153">
        <f t="shared" si="137"/>
        <v>0</v>
      </c>
      <c r="AV676" s="153">
        <f t="shared" si="138"/>
        <v>0</v>
      </c>
      <c r="BA676">
        <f t="shared" si="139"/>
        <v>22</v>
      </c>
    </row>
    <row r="677" spans="2:53" x14ac:dyDescent="0.25">
      <c r="B677" s="155">
        <f t="shared" si="142"/>
        <v>43396.999305555553</v>
      </c>
      <c r="C677" s="155">
        <f t="shared" si="140"/>
        <v>43396.999305555553</v>
      </c>
      <c r="D677" s="152">
        <f t="shared" si="130"/>
        <v>5.2</v>
      </c>
      <c r="E677" s="152"/>
      <c r="F677" s="152"/>
      <c r="G677" s="152"/>
      <c r="H677" s="152" t="e">
        <f t="shared" si="131"/>
        <v>#N/A</v>
      </c>
      <c r="I677" s="152"/>
      <c r="J677" s="152" t="e">
        <f t="shared" si="132"/>
        <v>#N/A</v>
      </c>
      <c r="K677" s="152"/>
      <c r="L677" s="152"/>
      <c r="M677" s="152"/>
      <c r="N677" s="152"/>
      <c r="O677" s="152"/>
      <c r="P677" s="152"/>
      <c r="Q677" s="152"/>
      <c r="R677" s="152"/>
      <c r="S677" s="152"/>
      <c r="T677" s="153" cm="1">
        <f t="array" ref="T677">MATCH(1,(TDU_Info!$C$5:$C$111=$T$6)*(TDU_Info!$B$5:$B$111&lt;=$B677),0)</f>
        <v>98</v>
      </c>
      <c r="U677" s="152">
        <f>100*(INDEX(TDU_Info!$E$5:$E$111,$T677)/T$11+INDEX(TDU_Info!$F$5:$F$111,$T677))</f>
        <v>3.8681000000000001</v>
      </c>
      <c r="V677" s="152">
        <v>3.109</v>
      </c>
      <c r="W677" s="152">
        <v>3.137</v>
      </c>
      <c r="X677" s="152">
        <v>5.2</v>
      </c>
      <c r="Y677" s="152">
        <v>5.24</v>
      </c>
      <c r="Z677" s="152">
        <v>2.9660000000000002</v>
      </c>
      <c r="AA677" s="152">
        <v>3.3029999999999999</v>
      </c>
      <c r="AB677" s="152">
        <v>5.3</v>
      </c>
      <c r="AC677" s="152">
        <v>5.3</v>
      </c>
      <c r="AD677" s="152">
        <v>3.0289999999999999</v>
      </c>
      <c r="AE677" s="152">
        <v>3.0979999999999999</v>
      </c>
      <c r="AF677" s="152">
        <v>5.2</v>
      </c>
      <c r="AG677" s="152">
        <v>5.2</v>
      </c>
      <c r="AH677" s="152">
        <v>2.8130000000000002</v>
      </c>
      <c r="AI677" s="152">
        <v>3.2410000000000001</v>
      </c>
      <c r="AJ677" s="152">
        <v>5.3</v>
      </c>
      <c r="AK677" s="152">
        <v>5.3</v>
      </c>
      <c r="AL677" s="152">
        <f t="shared" si="133"/>
        <v>4.3545080326636549</v>
      </c>
      <c r="AM677" s="152">
        <f t="shared" si="134"/>
        <v>4.1776347393038655</v>
      </c>
      <c r="AN677" s="152">
        <v>5.8359243656950399</v>
      </c>
      <c r="AO677" s="152">
        <v>5.3870375628983442</v>
      </c>
      <c r="AP677" s="152">
        <f t="shared" si="141"/>
        <v>7.6318999999999999</v>
      </c>
      <c r="AQ677" s="152"/>
      <c r="AR677" s="152"/>
      <c r="AS677" s="153">
        <f t="shared" si="135"/>
        <v>296</v>
      </c>
      <c r="AT677" s="153">
        <f t="shared" si="136"/>
        <v>1</v>
      </c>
      <c r="AU677" s="153">
        <f t="shared" si="137"/>
        <v>0</v>
      </c>
      <c r="AV677" s="153">
        <f t="shared" si="138"/>
        <v>0</v>
      </c>
      <c r="BA677">
        <f t="shared" si="139"/>
        <v>23</v>
      </c>
    </row>
    <row r="678" spans="2:53" x14ac:dyDescent="0.25">
      <c r="B678" s="155">
        <f t="shared" si="142"/>
        <v>43397.999305555553</v>
      </c>
      <c r="C678" s="155">
        <f t="shared" si="140"/>
        <v>43397.999305555553</v>
      </c>
      <c r="D678" s="152">
        <f t="shared" si="130"/>
        <v>5.2</v>
      </c>
      <c r="E678" s="152"/>
      <c r="F678" s="152"/>
      <c r="G678" s="152"/>
      <c r="H678" s="152" t="e">
        <f t="shared" si="131"/>
        <v>#N/A</v>
      </c>
      <c r="I678" s="152"/>
      <c r="J678" s="152" t="e">
        <f t="shared" si="132"/>
        <v>#N/A</v>
      </c>
      <c r="K678" s="152"/>
      <c r="L678" s="152"/>
      <c r="M678" s="152"/>
      <c r="N678" s="152"/>
      <c r="O678" s="152"/>
      <c r="P678" s="152"/>
      <c r="Q678" s="152"/>
      <c r="R678" s="152"/>
      <c r="S678" s="152"/>
      <c r="T678" s="153" cm="1">
        <f t="array" ref="T678">MATCH(1,(TDU_Info!$C$5:$C$111=$T$6)*(TDU_Info!$B$5:$B$111&lt;=$B678),0)</f>
        <v>98</v>
      </c>
      <c r="U678" s="152">
        <f>100*(INDEX(TDU_Info!$E$5:$E$111,$T678)/T$11+INDEX(TDU_Info!$F$5:$F$111,$T678))</f>
        <v>3.8681000000000001</v>
      </c>
      <c r="V678" s="152">
        <v>3.109</v>
      </c>
      <c r="W678" s="152">
        <v>3.137</v>
      </c>
      <c r="X678" s="152">
        <v>5.2</v>
      </c>
      <c r="Y678" s="152">
        <v>5.24</v>
      </c>
      <c r="Z678" s="152">
        <v>2.9660000000000002</v>
      </c>
      <c r="AA678" s="152">
        <v>3.3029999999999999</v>
      </c>
      <c r="AB678" s="152">
        <v>5.3</v>
      </c>
      <c r="AC678" s="152">
        <v>5.3</v>
      </c>
      <c r="AD678" s="152">
        <v>3.0289999999999999</v>
      </c>
      <c r="AE678" s="152">
        <v>3.0979999999999999</v>
      </c>
      <c r="AF678" s="152">
        <v>5.2</v>
      </c>
      <c r="AG678" s="152">
        <v>5.2</v>
      </c>
      <c r="AH678" s="152">
        <v>2.8130000000000002</v>
      </c>
      <c r="AI678" s="152">
        <v>3.2410000000000001</v>
      </c>
      <c r="AJ678" s="152">
        <v>5.3</v>
      </c>
      <c r="AK678" s="152">
        <v>5.3</v>
      </c>
      <c r="AL678" s="152">
        <f t="shared" si="133"/>
        <v>4.3545080326636549</v>
      </c>
      <c r="AM678" s="152">
        <f t="shared" si="134"/>
        <v>4.1776347393038655</v>
      </c>
      <c r="AN678" s="152">
        <v>5.8330595488688397</v>
      </c>
      <c r="AO678" s="152">
        <v>5.3840888359946311</v>
      </c>
      <c r="AP678" s="152">
        <f t="shared" si="141"/>
        <v>7.6318999999999999</v>
      </c>
      <c r="AQ678" s="152"/>
      <c r="AR678" s="152"/>
      <c r="AS678" s="153">
        <f t="shared" si="135"/>
        <v>297</v>
      </c>
      <c r="AT678" s="153">
        <f t="shared" si="136"/>
        <v>1</v>
      </c>
      <c r="AU678" s="153">
        <f t="shared" si="137"/>
        <v>0</v>
      </c>
      <c r="AV678" s="153">
        <f t="shared" si="138"/>
        <v>0</v>
      </c>
      <c r="BA678">
        <f t="shared" si="139"/>
        <v>24</v>
      </c>
    </row>
    <row r="679" spans="2:53" x14ac:dyDescent="0.25">
      <c r="B679" s="155">
        <f t="shared" si="142"/>
        <v>43398.999305555553</v>
      </c>
      <c r="C679" s="155">
        <f t="shared" si="140"/>
        <v>43398.999305555553</v>
      </c>
      <c r="D679" s="152">
        <f t="shared" si="130"/>
        <v>5.2</v>
      </c>
      <c r="E679" s="152"/>
      <c r="F679" s="152"/>
      <c r="G679" s="152"/>
      <c r="H679" s="152" t="e">
        <f t="shared" si="131"/>
        <v>#N/A</v>
      </c>
      <c r="I679" s="152"/>
      <c r="J679" s="152" t="e">
        <f t="shared" si="132"/>
        <v>#N/A</v>
      </c>
      <c r="K679" s="152"/>
      <c r="L679" s="152"/>
      <c r="M679" s="152"/>
      <c r="N679" s="152"/>
      <c r="O679" s="152"/>
      <c r="P679" s="152"/>
      <c r="Q679" s="152"/>
      <c r="R679" s="152"/>
      <c r="S679" s="152"/>
      <c r="T679" s="153" cm="1">
        <f t="array" ref="T679">MATCH(1,(TDU_Info!$C$5:$C$111=$T$6)*(TDU_Info!$B$5:$B$111&lt;=$B679),0)</f>
        <v>98</v>
      </c>
      <c r="U679" s="152">
        <f>100*(INDEX(TDU_Info!$E$5:$E$111,$T679)/T$11+INDEX(TDU_Info!$F$5:$F$111,$T679))</f>
        <v>3.8681000000000001</v>
      </c>
      <c r="V679" s="152">
        <v>3.109</v>
      </c>
      <c r="W679" s="152">
        <v>3.347</v>
      </c>
      <c r="X679" s="152">
        <v>5.2</v>
      </c>
      <c r="Y679" s="152">
        <v>5.24</v>
      </c>
      <c r="Z679" s="152">
        <v>2.9660000000000002</v>
      </c>
      <c r="AA679" s="152">
        <v>3.371</v>
      </c>
      <c r="AB679" s="152">
        <v>5.3</v>
      </c>
      <c r="AC679" s="152">
        <v>5.3</v>
      </c>
      <c r="AD679" s="152">
        <v>3.0289999999999999</v>
      </c>
      <c r="AE679" s="152">
        <v>3.3079999999999998</v>
      </c>
      <c r="AF679" s="152">
        <v>5.2</v>
      </c>
      <c r="AG679" s="152">
        <v>5.2</v>
      </c>
      <c r="AH679" s="152">
        <v>2.8130000000000002</v>
      </c>
      <c r="AI679" s="152">
        <v>3.3090000000000002</v>
      </c>
      <c r="AJ679" s="152">
        <v>5.3</v>
      </c>
      <c r="AK679" s="152">
        <v>5.3</v>
      </c>
      <c r="AL679" s="152">
        <f t="shared" si="133"/>
        <v>4.3545080326636549</v>
      </c>
      <c r="AM679" s="152">
        <f t="shared" si="134"/>
        <v>4.1776347393038655</v>
      </c>
      <c r="AN679" s="152">
        <v>5.8280021529239345</v>
      </c>
      <c r="AO679" s="152">
        <v>5.3791588737852676</v>
      </c>
      <c r="AP679" s="152">
        <f t="shared" si="141"/>
        <v>7.6318999999999999</v>
      </c>
      <c r="AQ679" s="152"/>
      <c r="AR679" s="152"/>
      <c r="AS679" s="153">
        <f t="shared" si="135"/>
        <v>298</v>
      </c>
      <c r="AT679" s="153">
        <f t="shared" si="136"/>
        <v>1</v>
      </c>
      <c r="AU679" s="153">
        <f t="shared" si="137"/>
        <v>0</v>
      </c>
      <c r="AV679" s="153">
        <f t="shared" si="138"/>
        <v>0</v>
      </c>
      <c r="BA679">
        <f t="shared" si="139"/>
        <v>25</v>
      </c>
    </row>
    <row r="680" spans="2:53" x14ac:dyDescent="0.25">
      <c r="B680" s="155">
        <f t="shared" si="142"/>
        <v>43399.999305555553</v>
      </c>
      <c r="C680" s="155">
        <f t="shared" si="140"/>
        <v>43399.999305555553</v>
      </c>
      <c r="D680" s="152">
        <f t="shared" si="130"/>
        <v>4.9710000000000001</v>
      </c>
      <c r="E680" s="152"/>
      <c r="F680" s="152"/>
      <c r="G680" s="152"/>
      <c r="H680" s="152" t="e">
        <f t="shared" si="131"/>
        <v>#N/A</v>
      </c>
      <c r="I680" s="152"/>
      <c r="J680" s="152" t="e">
        <f t="shared" si="132"/>
        <v>#N/A</v>
      </c>
      <c r="K680" s="152"/>
      <c r="L680" s="152"/>
      <c r="M680" s="152"/>
      <c r="N680" s="152"/>
      <c r="O680" s="152"/>
      <c r="P680" s="152"/>
      <c r="Q680" s="152"/>
      <c r="R680" s="152"/>
      <c r="S680" s="152"/>
      <c r="T680" s="153" cm="1">
        <f t="array" ref="T680">MATCH(1,(TDU_Info!$C$5:$C$111=$T$6)*(TDU_Info!$B$5:$B$111&lt;=$B680),0)</f>
        <v>98</v>
      </c>
      <c r="U680" s="152">
        <f>100*(INDEX(TDU_Info!$E$5:$E$111,$T680)/T$11+INDEX(TDU_Info!$F$5:$F$111,$T680))</f>
        <v>3.8681000000000001</v>
      </c>
      <c r="V680" s="152">
        <v>3.109</v>
      </c>
      <c r="W680" s="152">
        <v>3.347</v>
      </c>
      <c r="X680" s="152">
        <v>5.0999999999999996</v>
      </c>
      <c r="Y680" s="152">
        <v>5.24</v>
      </c>
      <c r="Z680" s="152">
        <v>2.9660000000000002</v>
      </c>
      <c r="AA680" s="152">
        <v>3.371</v>
      </c>
      <c r="AB680" s="152">
        <v>5.08</v>
      </c>
      <c r="AC680" s="152">
        <v>5.3</v>
      </c>
      <c r="AD680" s="152">
        <v>3.0289999999999999</v>
      </c>
      <c r="AE680" s="152">
        <v>3.3079999999999998</v>
      </c>
      <c r="AF680" s="152">
        <v>4.9710000000000001</v>
      </c>
      <c r="AG680" s="152">
        <v>5.2</v>
      </c>
      <c r="AH680" s="152">
        <v>2.8130000000000002</v>
      </c>
      <c r="AI680" s="152">
        <v>3.3090000000000002</v>
      </c>
      <c r="AJ680" s="152">
        <v>5.0540000000000003</v>
      </c>
      <c r="AK680" s="152">
        <v>5.3</v>
      </c>
      <c r="AL680" s="152">
        <f t="shared" si="133"/>
        <v>4.3545080326636549</v>
      </c>
      <c r="AM680" s="152">
        <f t="shared" si="134"/>
        <v>4.1776347393038655</v>
      </c>
      <c r="AN680" s="152">
        <v>5.8249652095779467</v>
      </c>
      <c r="AO680" s="152">
        <v>5.3725491191206007</v>
      </c>
      <c r="AP680" s="152">
        <f t="shared" si="141"/>
        <v>7.6318999999999999</v>
      </c>
      <c r="AQ680" s="152"/>
      <c r="AR680" s="152"/>
      <c r="AS680" s="153">
        <f t="shared" si="135"/>
        <v>299</v>
      </c>
      <c r="AT680" s="153">
        <f t="shared" si="136"/>
        <v>1</v>
      </c>
      <c r="AU680" s="153">
        <f t="shared" si="137"/>
        <v>0</v>
      </c>
      <c r="AV680" s="153">
        <f t="shared" si="138"/>
        <v>0</v>
      </c>
      <c r="BA680">
        <f t="shared" si="139"/>
        <v>26</v>
      </c>
    </row>
    <row r="681" spans="2:53" x14ac:dyDescent="0.25">
      <c r="B681" s="155">
        <f t="shared" si="142"/>
        <v>43400.999305555553</v>
      </c>
      <c r="C681" s="155">
        <f t="shared" si="140"/>
        <v>43400.999305555553</v>
      </c>
      <c r="D681" s="152">
        <f t="shared" si="130"/>
        <v>4.9710000000000001</v>
      </c>
      <c r="E681" s="152"/>
      <c r="F681" s="152"/>
      <c r="G681" s="152"/>
      <c r="H681" s="152" t="e">
        <f t="shared" si="131"/>
        <v>#N/A</v>
      </c>
      <c r="I681" s="152"/>
      <c r="J681" s="152" t="e">
        <f t="shared" si="132"/>
        <v>#N/A</v>
      </c>
      <c r="K681" s="152"/>
      <c r="L681" s="152"/>
      <c r="M681" s="152"/>
      <c r="N681" s="152"/>
      <c r="O681" s="152"/>
      <c r="P681" s="152"/>
      <c r="Q681" s="152"/>
      <c r="R681" s="152"/>
      <c r="S681" s="152"/>
      <c r="T681" s="153" cm="1">
        <f t="array" ref="T681">MATCH(1,(TDU_Info!$C$5:$C$111=$T$6)*(TDU_Info!$B$5:$B$111&lt;=$B681),0)</f>
        <v>98</v>
      </c>
      <c r="U681" s="152">
        <f>100*(INDEX(TDU_Info!$E$5:$E$111,$T681)/T$11+INDEX(TDU_Info!$F$5:$F$111,$T681))</f>
        <v>3.8681000000000001</v>
      </c>
      <c r="V681" s="152">
        <v>3.109</v>
      </c>
      <c r="W681" s="152">
        <v>3.347</v>
      </c>
      <c r="X681" s="152">
        <v>5.0999999999999996</v>
      </c>
      <c r="Y681" s="152">
        <v>5.24</v>
      </c>
      <c r="Z681" s="152">
        <v>2.9660000000000002</v>
      </c>
      <c r="AA681" s="152">
        <v>3.371</v>
      </c>
      <c r="AB681" s="152">
        <v>5.08</v>
      </c>
      <c r="AC681" s="152">
        <v>5.3</v>
      </c>
      <c r="AD681" s="152">
        <v>3.0289999999999999</v>
      </c>
      <c r="AE681" s="152">
        <v>3.3079999999999998</v>
      </c>
      <c r="AF681" s="152">
        <v>4.9710000000000001</v>
      </c>
      <c r="AG681" s="152">
        <v>5.2</v>
      </c>
      <c r="AH681" s="152">
        <v>2.8130000000000002</v>
      </c>
      <c r="AI681" s="152">
        <v>3.3090000000000002</v>
      </c>
      <c r="AJ681" s="152">
        <v>5.0540000000000003</v>
      </c>
      <c r="AK681" s="152">
        <v>5.3</v>
      </c>
      <c r="AL681" s="152">
        <f t="shared" si="133"/>
        <v>4.3545080326636549</v>
      </c>
      <c r="AM681" s="152">
        <f t="shared" si="134"/>
        <v>4.1776347393038655</v>
      </c>
      <c r="AN681" s="152">
        <v>5.8231145727115941</v>
      </c>
      <c r="AO681" s="152">
        <v>5.3690817682559642</v>
      </c>
      <c r="AP681" s="152">
        <f t="shared" si="141"/>
        <v>7.6318999999999999</v>
      </c>
      <c r="AQ681" s="152"/>
      <c r="AR681" s="152"/>
      <c r="AS681" s="153">
        <f t="shared" si="135"/>
        <v>300</v>
      </c>
      <c r="AT681" s="153">
        <f t="shared" si="136"/>
        <v>1</v>
      </c>
      <c r="AU681" s="153">
        <f t="shared" si="137"/>
        <v>0</v>
      </c>
      <c r="AV681" s="153">
        <f t="shared" si="138"/>
        <v>0</v>
      </c>
      <c r="BA681">
        <f t="shared" si="139"/>
        <v>27</v>
      </c>
    </row>
    <row r="682" spans="2:53" x14ac:dyDescent="0.25">
      <c r="B682" s="155">
        <f t="shared" si="142"/>
        <v>43401.999305555553</v>
      </c>
      <c r="C682" s="155">
        <f t="shared" si="140"/>
        <v>43401.999305555553</v>
      </c>
      <c r="D682" s="152">
        <f t="shared" si="130"/>
        <v>4.9710000000000001</v>
      </c>
      <c r="E682" s="152"/>
      <c r="F682" s="152"/>
      <c r="G682" s="152"/>
      <c r="H682" s="152" t="e">
        <f t="shared" si="131"/>
        <v>#N/A</v>
      </c>
      <c r="I682" s="152"/>
      <c r="J682" s="152" t="e">
        <f t="shared" si="132"/>
        <v>#N/A</v>
      </c>
      <c r="K682" s="152"/>
      <c r="L682" s="152"/>
      <c r="M682" s="152"/>
      <c r="N682" s="152"/>
      <c r="O682" s="152"/>
      <c r="P682" s="152"/>
      <c r="Q682" s="152"/>
      <c r="R682" s="152"/>
      <c r="S682" s="152"/>
      <c r="T682" s="153" cm="1">
        <f t="array" ref="T682">MATCH(1,(TDU_Info!$C$5:$C$111=$T$6)*(TDU_Info!$B$5:$B$111&lt;=$B682),0)</f>
        <v>98</v>
      </c>
      <c r="U682" s="152">
        <f>100*(INDEX(TDU_Info!$E$5:$E$111,$T682)/T$11+INDEX(TDU_Info!$F$5:$F$111,$T682))</f>
        <v>3.8681000000000001</v>
      </c>
      <c r="V682" s="152">
        <v>3.109</v>
      </c>
      <c r="W682" s="152">
        <v>3.347</v>
      </c>
      <c r="X682" s="152">
        <v>5.0999999999999996</v>
      </c>
      <c r="Y682" s="152">
        <v>5.24</v>
      </c>
      <c r="Z682" s="152">
        <v>2.9660000000000002</v>
      </c>
      <c r="AA682" s="152">
        <v>3.371</v>
      </c>
      <c r="AB682" s="152">
        <v>5.08</v>
      </c>
      <c r="AC682" s="152">
        <v>5.3</v>
      </c>
      <c r="AD682" s="152">
        <v>3.0289999999999999</v>
      </c>
      <c r="AE682" s="152">
        <v>3.3079999999999998</v>
      </c>
      <c r="AF682" s="152">
        <v>4.9710000000000001</v>
      </c>
      <c r="AG682" s="152">
        <v>5.2</v>
      </c>
      <c r="AH682" s="152">
        <v>2.8130000000000002</v>
      </c>
      <c r="AI682" s="152">
        <v>3.3090000000000002</v>
      </c>
      <c r="AJ682" s="152">
        <v>5.0540000000000003</v>
      </c>
      <c r="AK682" s="152">
        <v>5.3</v>
      </c>
      <c r="AL682" s="152">
        <f t="shared" si="133"/>
        <v>4.3545080326636549</v>
      </c>
      <c r="AM682" s="152">
        <f t="shared" si="134"/>
        <v>4.1776347393038655</v>
      </c>
      <c r="AN682" s="152">
        <v>5.8206837601954708</v>
      </c>
      <c r="AO682" s="152">
        <v>5.3664644272614987</v>
      </c>
      <c r="AP682" s="152">
        <f t="shared" si="141"/>
        <v>7.6318999999999999</v>
      </c>
      <c r="AQ682" s="152"/>
      <c r="AR682" s="152"/>
      <c r="AS682" s="153">
        <f t="shared" si="135"/>
        <v>301</v>
      </c>
      <c r="AT682" s="153">
        <f t="shared" si="136"/>
        <v>1</v>
      </c>
      <c r="AU682" s="153">
        <f t="shared" si="137"/>
        <v>0</v>
      </c>
      <c r="AV682" s="153">
        <f t="shared" si="138"/>
        <v>0</v>
      </c>
      <c r="BA682">
        <f t="shared" si="139"/>
        <v>28</v>
      </c>
    </row>
    <row r="683" spans="2:53" x14ac:dyDescent="0.25">
      <c r="B683" s="155">
        <f t="shared" si="142"/>
        <v>43402.999305555553</v>
      </c>
      <c r="C683" s="155">
        <f t="shared" si="140"/>
        <v>43402.999305555553</v>
      </c>
      <c r="D683" s="152">
        <f t="shared" si="130"/>
        <v>4.9710000000000001</v>
      </c>
      <c r="E683" s="152"/>
      <c r="F683" s="152"/>
      <c r="G683" s="152"/>
      <c r="H683" s="152" t="e">
        <f t="shared" si="131"/>
        <v>#N/A</v>
      </c>
      <c r="I683" s="152"/>
      <c r="J683" s="152" t="e">
        <f t="shared" si="132"/>
        <v>#N/A</v>
      </c>
      <c r="K683" s="152"/>
      <c r="L683" s="152"/>
      <c r="M683" s="152"/>
      <c r="N683" s="152"/>
      <c r="O683" s="152"/>
      <c r="P683" s="152"/>
      <c r="Q683" s="152"/>
      <c r="R683" s="152"/>
      <c r="S683" s="152"/>
      <c r="T683" s="153" cm="1">
        <f t="array" ref="T683">MATCH(1,(TDU_Info!$C$5:$C$111=$T$6)*(TDU_Info!$B$5:$B$111&lt;=$B683),0)</f>
        <v>98</v>
      </c>
      <c r="U683" s="152">
        <f>100*(INDEX(TDU_Info!$E$5:$E$111,$T683)/T$11+INDEX(TDU_Info!$F$5:$F$111,$T683))</f>
        <v>3.8681000000000001</v>
      </c>
      <c r="V683" s="152">
        <v>3.109</v>
      </c>
      <c r="W683" s="152">
        <v>3.347</v>
      </c>
      <c r="X683" s="152">
        <v>5.0999999999999996</v>
      </c>
      <c r="Y683" s="152">
        <v>5.24</v>
      </c>
      <c r="Z683" s="152">
        <v>2.9660000000000002</v>
      </c>
      <c r="AA683" s="152">
        <v>3.371</v>
      </c>
      <c r="AB683" s="152">
        <v>5.08</v>
      </c>
      <c r="AC683" s="152">
        <v>5.3</v>
      </c>
      <c r="AD683" s="152">
        <v>3.0289999999999999</v>
      </c>
      <c r="AE683" s="152">
        <v>3.3079999999999998</v>
      </c>
      <c r="AF683" s="152">
        <v>4.9710000000000001</v>
      </c>
      <c r="AG683" s="152">
        <v>5.2</v>
      </c>
      <c r="AH683" s="152">
        <v>2.8130000000000002</v>
      </c>
      <c r="AI683" s="152">
        <v>3.3090000000000002</v>
      </c>
      <c r="AJ683" s="152">
        <v>5.0540000000000003</v>
      </c>
      <c r="AK683" s="152">
        <v>5.3</v>
      </c>
      <c r="AL683" s="152">
        <f t="shared" si="133"/>
        <v>4.3545080326636549</v>
      </c>
      <c r="AM683" s="152">
        <f t="shared" si="134"/>
        <v>4.1776347393038655</v>
      </c>
      <c r="AN683" s="152">
        <v>5.8131937406390968</v>
      </c>
      <c r="AO683" s="152">
        <v>5.3599269519932262</v>
      </c>
      <c r="AP683" s="152">
        <f t="shared" si="141"/>
        <v>7.6318999999999999</v>
      </c>
      <c r="AQ683" s="152"/>
      <c r="AR683" s="152"/>
      <c r="AS683" s="153">
        <f t="shared" si="135"/>
        <v>302</v>
      </c>
      <c r="AT683" s="153">
        <f t="shared" si="136"/>
        <v>1</v>
      </c>
      <c r="AU683" s="153">
        <f t="shared" si="137"/>
        <v>0</v>
      </c>
      <c r="AV683" s="153">
        <f t="shared" si="138"/>
        <v>0</v>
      </c>
      <c r="BA683">
        <f t="shared" si="139"/>
        <v>29</v>
      </c>
    </row>
    <row r="684" spans="2:53" x14ac:dyDescent="0.25">
      <c r="B684" s="155">
        <f t="shared" si="142"/>
        <v>43403.999305555553</v>
      </c>
      <c r="C684" s="155">
        <f t="shared" si="140"/>
        <v>43403.999305555553</v>
      </c>
      <c r="D684" s="152">
        <f t="shared" si="130"/>
        <v>4.9710000000000001</v>
      </c>
      <c r="E684" s="152"/>
      <c r="F684" s="152"/>
      <c r="G684" s="152"/>
      <c r="H684" s="152" t="e">
        <f t="shared" si="131"/>
        <v>#N/A</v>
      </c>
      <c r="I684" s="152"/>
      <c r="J684" s="152" t="e">
        <f t="shared" si="132"/>
        <v>#N/A</v>
      </c>
      <c r="K684" s="152"/>
      <c r="L684" s="152"/>
      <c r="M684" s="152"/>
      <c r="N684" s="152"/>
      <c r="O684" s="152"/>
      <c r="P684" s="152"/>
      <c r="Q684" s="152"/>
      <c r="R684" s="152"/>
      <c r="S684" s="152"/>
      <c r="T684" s="153" cm="1">
        <f t="array" ref="T684">MATCH(1,(TDU_Info!$C$5:$C$111=$T$6)*(TDU_Info!$B$5:$B$111&lt;=$B684),0)</f>
        <v>98</v>
      </c>
      <c r="U684" s="152">
        <f>100*(INDEX(TDU_Info!$E$5:$E$111,$T684)/T$11+INDEX(TDU_Info!$F$5:$F$111,$T684))</f>
        <v>3.8681000000000001</v>
      </c>
      <c r="V684" s="152">
        <v>3.109</v>
      </c>
      <c r="W684" s="152">
        <v>3.347</v>
      </c>
      <c r="X684" s="152">
        <v>5.0999999999999996</v>
      </c>
      <c r="Y684" s="152">
        <v>5.3</v>
      </c>
      <c r="Z684" s="152">
        <v>2.9660000000000002</v>
      </c>
      <c r="AA684" s="152">
        <v>3.371</v>
      </c>
      <c r="AB684" s="152">
        <v>5.08</v>
      </c>
      <c r="AC684" s="152">
        <v>5.3</v>
      </c>
      <c r="AD684" s="152">
        <v>3.0289999999999999</v>
      </c>
      <c r="AE684" s="152">
        <v>3.3079999999999998</v>
      </c>
      <c r="AF684" s="152">
        <v>4.9710000000000001</v>
      </c>
      <c r="AG684" s="152">
        <v>5.2</v>
      </c>
      <c r="AH684" s="152">
        <v>2.8130000000000002</v>
      </c>
      <c r="AI684" s="152">
        <v>3.3090000000000002</v>
      </c>
      <c r="AJ684" s="152">
        <v>5.0540000000000003</v>
      </c>
      <c r="AK684" s="152">
        <v>5.3</v>
      </c>
      <c r="AL684" s="152">
        <f t="shared" si="133"/>
        <v>4.3545080326636549</v>
      </c>
      <c r="AM684" s="152">
        <f t="shared" si="134"/>
        <v>4.1776347393038655</v>
      </c>
      <c r="AN684" s="152">
        <v>5.81547564779203</v>
      </c>
      <c r="AO684" s="152">
        <v>5.3602535641304616</v>
      </c>
      <c r="AP684" s="152">
        <f t="shared" si="141"/>
        <v>7.6318999999999999</v>
      </c>
      <c r="AQ684" s="152"/>
      <c r="AR684" s="152"/>
      <c r="AS684" s="153">
        <f t="shared" si="135"/>
        <v>303</v>
      </c>
      <c r="AT684" s="153">
        <f t="shared" si="136"/>
        <v>1</v>
      </c>
      <c r="AU684" s="153">
        <f t="shared" si="137"/>
        <v>0</v>
      </c>
      <c r="AV684" s="153">
        <f t="shared" si="138"/>
        <v>0</v>
      </c>
      <c r="BA684">
        <f t="shared" si="139"/>
        <v>30</v>
      </c>
    </row>
    <row r="685" spans="2:53" x14ac:dyDescent="0.25">
      <c r="B685" s="155">
        <f t="shared" si="142"/>
        <v>43404.999305555553</v>
      </c>
      <c r="C685" s="155">
        <f t="shared" si="140"/>
        <v>43404.999305555553</v>
      </c>
      <c r="D685" s="152">
        <f t="shared" si="130"/>
        <v>4.9710000000000001</v>
      </c>
      <c r="E685" s="152"/>
      <c r="F685" s="152"/>
      <c r="G685" s="152"/>
      <c r="H685" s="152" t="e">
        <f t="shared" si="131"/>
        <v>#N/A</v>
      </c>
      <c r="I685" s="152"/>
      <c r="J685" s="152" t="e">
        <f t="shared" si="132"/>
        <v>#N/A</v>
      </c>
      <c r="K685" s="152"/>
      <c r="L685" s="152"/>
      <c r="M685" s="152"/>
      <c r="N685" s="152"/>
      <c r="O685" s="152"/>
      <c r="P685" s="152"/>
      <c r="Q685" s="152"/>
      <c r="R685" s="152"/>
      <c r="S685" s="152"/>
      <c r="T685" s="153" cm="1">
        <f t="array" ref="T685">MATCH(1,(TDU_Info!$C$5:$C$111=$T$6)*(TDU_Info!$B$5:$B$111&lt;=$B685),0)</f>
        <v>98</v>
      </c>
      <c r="U685" s="152">
        <f>100*(INDEX(TDU_Info!$E$5:$E$111,$T685)/T$11+INDEX(TDU_Info!$F$5:$F$111,$T685))</f>
        <v>3.8681000000000001</v>
      </c>
      <c r="V685" s="152">
        <v>3.109</v>
      </c>
      <c r="W685" s="152">
        <v>3.347</v>
      </c>
      <c r="X685" s="152">
        <v>5.0999999999999996</v>
      </c>
      <c r="Y685" s="152">
        <v>5.5</v>
      </c>
      <c r="Z685" s="152">
        <v>2.9660000000000002</v>
      </c>
      <c r="AA685" s="152">
        <v>3.371</v>
      </c>
      <c r="AB685" s="152">
        <v>5.08</v>
      </c>
      <c r="AC685" s="152">
        <v>5.3</v>
      </c>
      <c r="AD685" s="152">
        <v>3.0289999999999999</v>
      </c>
      <c r="AE685" s="152">
        <v>3.3079999999999998</v>
      </c>
      <c r="AF685" s="152">
        <v>4.9710000000000001</v>
      </c>
      <c r="AG685" s="152">
        <v>5.2</v>
      </c>
      <c r="AH685" s="152">
        <v>2.8130000000000002</v>
      </c>
      <c r="AI685" s="152">
        <v>3.3090000000000002</v>
      </c>
      <c r="AJ685" s="152">
        <v>5.0540000000000003</v>
      </c>
      <c r="AK685" s="152">
        <v>5.3</v>
      </c>
      <c r="AL685" s="152">
        <f t="shared" si="133"/>
        <v>4.3545080326636549</v>
      </c>
      <c r="AM685" s="152">
        <f t="shared" si="134"/>
        <v>4.1776347393038655</v>
      </c>
      <c r="AN685" s="152">
        <v>5.8198769615127057</v>
      </c>
      <c r="AO685" s="152">
        <v>5.3608124551551946</v>
      </c>
      <c r="AP685" s="152">
        <f t="shared" si="141"/>
        <v>7.6318999999999999</v>
      </c>
      <c r="AQ685" s="152"/>
      <c r="AR685" s="152"/>
      <c r="AS685" s="153">
        <f t="shared" si="135"/>
        <v>304</v>
      </c>
      <c r="AT685" s="153">
        <f t="shared" si="136"/>
        <v>1</v>
      </c>
      <c r="AU685" s="153">
        <f t="shared" si="137"/>
        <v>0</v>
      </c>
      <c r="AV685" s="153">
        <f t="shared" si="138"/>
        <v>0</v>
      </c>
      <c r="BA685">
        <f t="shared" si="139"/>
        <v>31</v>
      </c>
    </row>
    <row r="686" spans="2:53" x14ac:dyDescent="0.25">
      <c r="B686" s="155">
        <f t="shared" si="142"/>
        <v>43405.999305555553</v>
      </c>
      <c r="C686" s="155">
        <f t="shared" si="140"/>
        <v>43405.999305555553</v>
      </c>
      <c r="D686" s="152">
        <f t="shared" si="130"/>
        <v>4.9710000000000001</v>
      </c>
      <c r="E686" s="152"/>
      <c r="F686" s="152"/>
      <c r="G686" s="152"/>
      <c r="H686" s="152" t="e">
        <f t="shared" si="131"/>
        <v>#N/A</v>
      </c>
      <c r="I686" s="152"/>
      <c r="J686" s="152" t="e">
        <f t="shared" si="132"/>
        <v>#N/A</v>
      </c>
      <c r="K686" s="152"/>
      <c r="L686" s="152"/>
      <c r="M686" s="152"/>
      <c r="N686" s="152"/>
      <c r="O686" s="152"/>
      <c r="P686" s="152"/>
      <c r="Q686" s="152"/>
      <c r="R686" s="152"/>
      <c r="S686" s="152"/>
      <c r="T686" s="153" cm="1">
        <f t="array" ref="T686">MATCH(1,(TDU_Info!$C$5:$C$111=$T$6)*(TDU_Info!$B$5:$B$111&lt;=$B686),0)</f>
        <v>98</v>
      </c>
      <c r="U686" s="152">
        <f>100*(INDEX(TDU_Info!$E$5:$E$111,$T686)/T$11+INDEX(TDU_Info!$F$5:$F$111,$T686))</f>
        <v>3.8681000000000001</v>
      </c>
      <c r="V686" s="152">
        <v>3.109</v>
      </c>
      <c r="W686" s="152">
        <v>3.3370000000000002</v>
      </c>
      <c r="X686" s="152">
        <v>5.0999999999999996</v>
      </c>
      <c r="Y686" s="152">
        <v>5.5</v>
      </c>
      <c r="Z686" s="152">
        <v>2.9660000000000002</v>
      </c>
      <c r="AA686" s="152">
        <v>3.371</v>
      </c>
      <c r="AB686" s="152">
        <v>5.08</v>
      </c>
      <c r="AC686" s="152">
        <v>5.3</v>
      </c>
      <c r="AD686" s="152">
        <v>3.0289999999999999</v>
      </c>
      <c r="AE686" s="152">
        <v>3.298</v>
      </c>
      <c r="AF686" s="152">
        <v>4.9710000000000001</v>
      </c>
      <c r="AG686" s="152">
        <v>5.2</v>
      </c>
      <c r="AH686" s="152">
        <v>2.8130000000000002</v>
      </c>
      <c r="AI686" s="152">
        <v>3.3090000000000002</v>
      </c>
      <c r="AJ686" s="152">
        <v>5.0540000000000003</v>
      </c>
      <c r="AK686" s="152">
        <v>5.3</v>
      </c>
      <c r="AL686" s="152" t="e">
        <f t="shared" si="133"/>
        <v>#N/A</v>
      </c>
      <c r="AM686" s="152" t="e">
        <f t="shared" si="134"/>
        <v>#N/A</v>
      </c>
      <c r="AN686" s="152">
        <v>5.8211515531429106</v>
      </c>
      <c r="AO686" s="152">
        <v>5.355074604766771</v>
      </c>
      <c r="AP686" s="152" t="e">
        <f t="shared" si="141"/>
        <v>#N/A</v>
      </c>
      <c r="AQ686" s="152"/>
      <c r="AR686" s="152"/>
      <c r="AS686" s="153">
        <f t="shared" si="135"/>
        <v>305</v>
      </c>
      <c r="AT686" s="153">
        <f t="shared" si="136"/>
        <v>1</v>
      </c>
      <c r="AU686" s="153">
        <f t="shared" si="137"/>
        <v>0</v>
      </c>
      <c r="AV686" s="153">
        <f t="shared" si="138"/>
        <v>0</v>
      </c>
      <c r="BA686">
        <f t="shared" si="139"/>
        <v>1</v>
      </c>
    </row>
    <row r="687" spans="2:53" x14ac:dyDescent="0.25">
      <c r="B687" s="155">
        <f t="shared" si="142"/>
        <v>43406.999305555553</v>
      </c>
      <c r="C687" s="155">
        <f t="shared" si="140"/>
        <v>43406.999305555553</v>
      </c>
      <c r="D687" s="152">
        <f t="shared" si="130"/>
        <v>4.9710000000000001</v>
      </c>
      <c r="E687" s="152"/>
      <c r="F687" s="152"/>
      <c r="G687" s="152"/>
      <c r="H687" s="152" t="e">
        <f t="shared" si="131"/>
        <v>#N/A</v>
      </c>
      <c r="I687" s="152"/>
      <c r="J687" s="152" t="e">
        <f t="shared" si="132"/>
        <v>#N/A</v>
      </c>
      <c r="K687" s="152"/>
      <c r="L687" s="152"/>
      <c r="M687" s="152"/>
      <c r="N687" s="152"/>
      <c r="O687" s="152"/>
      <c r="P687" s="152"/>
      <c r="Q687" s="152"/>
      <c r="R687" s="152"/>
      <c r="S687" s="152"/>
      <c r="T687" s="153" cm="1">
        <f t="array" ref="T687">MATCH(1,(TDU_Info!$C$5:$C$111=$T$6)*(TDU_Info!$B$5:$B$111&lt;=$B687),0)</f>
        <v>98</v>
      </c>
      <c r="U687" s="152">
        <f>100*(INDEX(TDU_Info!$E$5:$E$111,$T687)/T$11+INDEX(TDU_Info!$F$5:$F$111,$T687))</f>
        <v>3.8681000000000001</v>
      </c>
      <c r="V687" s="152">
        <v>3.2690000000000001</v>
      </c>
      <c r="W687" s="152">
        <v>3.3370000000000002</v>
      </c>
      <c r="X687" s="152">
        <v>5.0999999999999996</v>
      </c>
      <c r="Y687" s="152">
        <v>5.5</v>
      </c>
      <c r="Z687" s="152">
        <v>3.1779999999999999</v>
      </c>
      <c r="AA687" s="152">
        <v>3.371</v>
      </c>
      <c r="AB687" s="152">
        <v>5.08</v>
      </c>
      <c r="AC687" s="152">
        <v>5.5</v>
      </c>
      <c r="AD687" s="152">
        <v>3.1859999999999999</v>
      </c>
      <c r="AE687" s="152">
        <v>3.298</v>
      </c>
      <c r="AF687" s="152">
        <v>4.9710000000000001</v>
      </c>
      <c r="AG687" s="152">
        <v>5.2</v>
      </c>
      <c r="AH687" s="152">
        <v>3.077</v>
      </c>
      <c r="AI687" s="152">
        <v>3.3090000000000002</v>
      </c>
      <c r="AJ687" s="152">
        <v>5.0540000000000003</v>
      </c>
      <c r="AK687" s="152">
        <v>5.3680000000000003</v>
      </c>
      <c r="AL687" s="152">
        <f t="shared" si="133"/>
        <v>4.5272128446499389</v>
      </c>
      <c r="AM687" s="152">
        <f t="shared" si="134"/>
        <v>3.854896081347142</v>
      </c>
      <c r="AN687" s="152">
        <v>5.8152271965652345</v>
      </c>
      <c r="AO687" s="152">
        <v>5.3453821232795216</v>
      </c>
      <c r="AP687" s="152">
        <f t="shared" si="141"/>
        <v>7.7318999999999996</v>
      </c>
      <c r="AQ687" s="152"/>
      <c r="AR687" s="152"/>
      <c r="AS687" s="153">
        <f t="shared" si="135"/>
        <v>306</v>
      </c>
      <c r="AT687" s="153">
        <f t="shared" si="136"/>
        <v>1</v>
      </c>
      <c r="AU687" s="153">
        <f t="shared" si="137"/>
        <v>0</v>
      </c>
      <c r="AV687" s="153">
        <f t="shared" si="138"/>
        <v>0</v>
      </c>
      <c r="BA687">
        <f t="shared" si="139"/>
        <v>2</v>
      </c>
    </row>
    <row r="688" spans="2:53" x14ac:dyDescent="0.25">
      <c r="B688" s="155">
        <f t="shared" si="142"/>
        <v>43407.999305555553</v>
      </c>
      <c r="C688" s="155">
        <f t="shared" si="140"/>
        <v>43407.999305555553</v>
      </c>
      <c r="D688" s="152">
        <f t="shared" si="130"/>
        <v>4.9710000000000001</v>
      </c>
      <c r="E688" s="152"/>
      <c r="F688" s="152"/>
      <c r="G688" s="152"/>
      <c r="H688" s="152" t="e">
        <f t="shared" si="131"/>
        <v>#N/A</v>
      </c>
      <c r="I688" s="152"/>
      <c r="J688" s="152" t="e">
        <f t="shared" si="132"/>
        <v>#N/A</v>
      </c>
      <c r="K688" s="152"/>
      <c r="L688" s="152"/>
      <c r="M688" s="152"/>
      <c r="N688" s="152"/>
      <c r="O688" s="152"/>
      <c r="P688" s="152"/>
      <c r="Q688" s="152"/>
      <c r="R688" s="152"/>
      <c r="S688" s="152"/>
      <c r="T688" s="153" cm="1">
        <f t="array" ref="T688">MATCH(1,(TDU_Info!$C$5:$C$111=$T$6)*(TDU_Info!$B$5:$B$111&lt;=$B688),0)</f>
        <v>98</v>
      </c>
      <c r="U688" s="152">
        <f>100*(INDEX(TDU_Info!$E$5:$E$111,$T688)/T$11+INDEX(TDU_Info!$F$5:$F$111,$T688))</f>
        <v>3.8681000000000001</v>
      </c>
      <c r="V688" s="152">
        <v>3.2189999999999999</v>
      </c>
      <c r="W688" s="152">
        <v>3.3370000000000002</v>
      </c>
      <c r="X688" s="152">
        <v>5.0999999999999996</v>
      </c>
      <c r="Y688" s="152">
        <v>5.5</v>
      </c>
      <c r="Z688" s="152">
        <v>3.1779999999999999</v>
      </c>
      <c r="AA688" s="152">
        <v>3.371</v>
      </c>
      <c r="AB688" s="152">
        <v>5.08</v>
      </c>
      <c r="AC688" s="152">
        <v>5.5</v>
      </c>
      <c r="AD688" s="152">
        <v>3.1859999999999999</v>
      </c>
      <c r="AE688" s="152">
        <v>3.298</v>
      </c>
      <c r="AF688" s="152">
        <v>4.9710000000000001</v>
      </c>
      <c r="AG688" s="152">
        <v>5.2</v>
      </c>
      <c r="AH688" s="152">
        <v>3.077</v>
      </c>
      <c r="AI688" s="152">
        <v>3.3090000000000002</v>
      </c>
      <c r="AJ688" s="152">
        <v>5.0540000000000003</v>
      </c>
      <c r="AK688" s="152">
        <v>5.3680000000000003</v>
      </c>
      <c r="AL688" s="152">
        <f t="shared" si="133"/>
        <v>4.5272128446499389</v>
      </c>
      <c r="AM688" s="152">
        <f t="shared" si="134"/>
        <v>3.854896081347142</v>
      </c>
      <c r="AN688" s="152">
        <v>5.8141729239055762</v>
      </c>
      <c r="AO688" s="152">
        <v>5.3429124551175295</v>
      </c>
      <c r="AP688" s="152">
        <f t="shared" si="141"/>
        <v>7.7318999999999996</v>
      </c>
      <c r="AQ688" s="152"/>
      <c r="AR688" s="152"/>
      <c r="AS688" s="153">
        <f t="shared" si="135"/>
        <v>307</v>
      </c>
      <c r="AT688" s="153">
        <f t="shared" si="136"/>
        <v>1</v>
      </c>
      <c r="AU688" s="153">
        <f t="shared" si="137"/>
        <v>0</v>
      </c>
      <c r="AV688" s="153">
        <f t="shared" si="138"/>
        <v>0</v>
      </c>
      <c r="BA688">
        <f t="shared" si="139"/>
        <v>3</v>
      </c>
    </row>
    <row r="689" spans="2:53" x14ac:dyDescent="0.25">
      <c r="B689" s="155">
        <f t="shared" si="142"/>
        <v>43408.999305555553</v>
      </c>
      <c r="C689" s="155">
        <f t="shared" si="140"/>
        <v>43408.999305555553</v>
      </c>
      <c r="D689" s="152">
        <f t="shared" si="130"/>
        <v>4.9710000000000001</v>
      </c>
      <c r="E689" s="152"/>
      <c r="F689" s="152"/>
      <c r="G689" s="152"/>
      <c r="H689" s="152" t="e">
        <f t="shared" si="131"/>
        <v>#N/A</v>
      </c>
      <c r="I689" s="152"/>
      <c r="J689" s="152" t="e">
        <f t="shared" si="132"/>
        <v>#N/A</v>
      </c>
      <c r="K689" s="152"/>
      <c r="L689" s="152"/>
      <c r="M689" s="152"/>
      <c r="N689" s="152"/>
      <c r="O689" s="152"/>
      <c r="P689" s="152"/>
      <c r="Q689" s="152"/>
      <c r="R689" s="152"/>
      <c r="S689" s="152"/>
      <c r="T689" s="153" cm="1">
        <f t="array" ref="T689">MATCH(1,(TDU_Info!$C$5:$C$111=$T$6)*(TDU_Info!$B$5:$B$111&lt;=$B689),0)</f>
        <v>98</v>
      </c>
      <c r="U689" s="152">
        <f>100*(INDEX(TDU_Info!$E$5:$E$111,$T689)/T$11+INDEX(TDU_Info!$F$5:$F$111,$T689))</f>
        <v>3.8681000000000001</v>
      </c>
      <c r="V689" s="152">
        <v>3.2189999999999999</v>
      </c>
      <c r="W689" s="152">
        <v>3.3370000000000002</v>
      </c>
      <c r="X689" s="152">
        <v>5.0999999999999996</v>
      </c>
      <c r="Y689" s="152">
        <v>5.5</v>
      </c>
      <c r="Z689" s="152">
        <v>3.1779999999999999</v>
      </c>
      <c r="AA689" s="152">
        <v>3.371</v>
      </c>
      <c r="AB689" s="152">
        <v>5.08</v>
      </c>
      <c r="AC689" s="152">
        <v>5.5</v>
      </c>
      <c r="AD689" s="152">
        <v>3.1859999999999999</v>
      </c>
      <c r="AE689" s="152">
        <v>3.298</v>
      </c>
      <c r="AF689" s="152">
        <v>4.9710000000000001</v>
      </c>
      <c r="AG689" s="152">
        <v>5.2</v>
      </c>
      <c r="AH689" s="152">
        <v>3.077</v>
      </c>
      <c r="AI689" s="152">
        <v>3.3090000000000002</v>
      </c>
      <c r="AJ689" s="152">
        <v>5.0540000000000003</v>
      </c>
      <c r="AK689" s="152">
        <v>5.3680000000000003</v>
      </c>
      <c r="AL689" s="152">
        <f t="shared" si="133"/>
        <v>4.5272128446499389</v>
      </c>
      <c r="AM689" s="152">
        <f t="shared" si="134"/>
        <v>3.854896081347142</v>
      </c>
      <c r="AN689" s="152">
        <v>5.8126591617763497</v>
      </c>
      <c r="AO689" s="152">
        <v>5.338579954857563</v>
      </c>
      <c r="AP689" s="152">
        <f t="shared" si="141"/>
        <v>7.7318999999999996</v>
      </c>
      <c r="AQ689" s="152"/>
      <c r="AR689" s="152"/>
      <c r="AS689" s="153">
        <f t="shared" si="135"/>
        <v>308</v>
      </c>
      <c r="AT689" s="153">
        <f t="shared" si="136"/>
        <v>1</v>
      </c>
      <c r="AU689" s="153">
        <f t="shared" si="137"/>
        <v>0</v>
      </c>
      <c r="AV689" s="153">
        <f t="shared" si="138"/>
        <v>0</v>
      </c>
      <c r="BA689">
        <f t="shared" si="139"/>
        <v>4</v>
      </c>
    </row>
    <row r="690" spans="2:53" x14ac:dyDescent="0.25">
      <c r="B690" s="155">
        <f t="shared" si="142"/>
        <v>43409.999305555553</v>
      </c>
      <c r="C690" s="155">
        <f t="shared" si="140"/>
        <v>43409.999305555553</v>
      </c>
      <c r="D690" s="152">
        <f t="shared" si="130"/>
        <v>4.9710000000000001</v>
      </c>
      <c r="E690" s="152"/>
      <c r="F690" s="152"/>
      <c r="G690" s="152"/>
      <c r="H690" s="152" t="e">
        <f t="shared" si="131"/>
        <v>#N/A</v>
      </c>
      <c r="I690" s="152"/>
      <c r="J690" s="152" t="e">
        <f t="shared" si="132"/>
        <v>#N/A</v>
      </c>
      <c r="K690" s="152"/>
      <c r="L690" s="152"/>
      <c r="M690" s="152"/>
      <c r="N690" s="152"/>
      <c r="O690" s="152"/>
      <c r="P690" s="152"/>
      <c r="Q690" s="152"/>
      <c r="R690" s="152"/>
      <c r="S690" s="152"/>
      <c r="T690" s="153" cm="1">
        <f t="array" ref="T690">MATCH(1,(TDU_Info!$C$5:$C$111=$T$6)*(TDU_Info!$B$5:$B$111&lt;=$B690),0)</f>
        <v>98</v>
      </c>
      <c r="U690" s="152">
        <f>100*(INDEX(TDU_Info!$E$5:$E$111,$T690)/T$11+INDEX(TDU_Info!$F$5:$F$111,$T690))</f>
        <v>3.8681000000000001</v>
      </c>
      <c r="V690" s="152">
        <v>3.2189999999999999</v>
      </c>
      <c r="W690" s="152">
        <v>3.3370000000000002</v>
      </c>
      <c r="X690" s="152">
        <v>5.0999999999999996</v>
      </c>
      <c r="Y690" s="152">
        <v>5.5</v>
      </c>
      <c r="Z690" s="152">
        <v>3.1779999999999999</v>
      </c>
      <c r="AA690" s="152">
        <v>3.371</v>
      </c>
      <c r="AB690" s="152">
        <v>5.08</v>
      </c>
      <c r="AC690" s="152">
        <v>5.5</v>
      </c>
      <c r="AD690" s="152">
        <v>3.1859999999999999</v>
      </c>
      <c r="AE690" s="152">
        <v>3.298</v>
      </c>
      <c r="AF690" s="152">
        <v>4.9710000000000001</v>
      </c>
      <c r="AG690" s="152">
        <v>5.2</v>
      </c>
      <c r="AH690" s="152">
        <v>3.077</v>
      </c>
      <c r="AI690" s="152">
        <v>3.3090000000000002</v>
      </c>
      <c r="AJ690" s="152">
        <v>5.0540000000000003</v>
      </c>
      <c r="AK690" s="152">
        <v>5.3680000000000003</v>
      </c>
      <c r="AL690" s="152">
        <f t="shared" si="133"/>
        <v>4.5272128446499389</v>
      </c>
      <c r="AM690" s="152">
        <f t="shared" si="134"/>
        <v>3.854896081347142</v>
      </c>
      <c r="AN690" s="152">
        <v>5.8142954518409349</v>
      </c>
      <c r="AO690" s="152">
        <v>5.3401343161541535</v>
      </c>
      <c r="AP690" s="152">
        <f t="shared" si="141"/>
        <v>7.7318999999999996</v>
      </c>
      <c r="AQ690" s="152"/>
      <c r="AR690" s="152"/>
      <c r="AS690" s="153">
        <f t="shared" si="135"/>
        <v>309</v>
      </c>
      <c r="AT690" s="153">
        <f t="shared" si="136"/>
        <v>1</v>
      </c>
      <c r="AU690" s="153">
        <f t="shared" si="137"/>
        <v>0</v>
      </c>
      <c r="AV690" s="153">
        <f t="shared" si="138"/>
        <v>0</v>
      </c>
      <c r="BA690">
        <f t="shared" si="139"/>
        <v>5</v>
      </c>
    </row>
    <row r="691" spans="2:53" x14ac:dyDescent="0.25">
      <c r="B691" s="155">
        <f t="shared" si="142"/>
        <v>43410.999305555553</v>
      </c>
      <c r="C691" s="155">
        <f t="shared" si="140"/>
        <v>43410.999305555553</v>
      </c>
      <c r="D691" s="152">
        <f t="shared" si="130"/>
        <v>4.9710000000000001</v>
      </c>
      <c r="E691" s="152"/>
      <c r="F691" s="152"/>
      <c r="G691" s="152"/>
      <c r="H691" s="152" t="e">
        <f t="shared" si="131"/>
        <v>#N/A</v>
      </c>
      <c r="I691" s="152"/>
      <c r="J691" s="152" t="e">
        <f t="shared" si="132"/>
        <v>#N/A</v>
      </c>
      <c r="K691" s="152"/>
      <c r="L691" s="152"/>
      <c r="M691" s="152"/>
      <c r="N691" s="152"/>
      <c r="O691" s="152"/>
      <c r="P691" s="152"/>
      <c r="Q691" s="152"/>
      <c r="R691" s="152"/>
      <c r="S691" s="152"/>
      <c r="T691" s="153" cm="1">
        <f t="array" ref="T691">MATCH(1,(TDU_Info!$C$5:$C$111=$T$6)*(TDU_Info!$B$5:$B$111&lt;=$B691),0)</f>
        <v>98</v>
      </c>
      <c r="U691" s="152">
        <f>100*(INDEX(TDU_Info!$E$5:$E$111,$T691)/T$11+INDEX(TDU_Info!$F$5:$F$111,$T691))</f>
        <v>3.8681000000000001</v>
      </c>
      <c r="V691" s="152">
        <v>3.2189999999999999</v>
      </c>
      <c r="W691" s="152">
        <v>3.3370000000000002</v>
      </c>
      <c r="X691" s="152">
        <v>5.0999999999999996</v>
      </c>
      <c r="Y691" s="152">
        <v>5.5</v>
      </c>
      <c r="Z691" s="152">
        <v>3.1779999999999999</v>
      </c>
      <c r="AA691" s="152">
        <v>3.371</v>
      </c>
      <c r="AB691" s="152">
        <v>5.08</v>
      </c>
      <c r="AC691" s="152">
        <v>5.5</v>
      </c>
      <c r="AD691" s="152">
        <v>3.1859999999999999</v>
      </c>
      <c r="AE691" s="152">
        <v>3.141</v>
      </c>
      <c r="AF691" s="152">
        <v>4.9710000000000001</v>
      </c>
      <c r="AG691" s="152">
        <v>5.2</v>
      </c>
      <c r="AH691" s="152">
        <v>3.077</v>
      </c>
      <c r="AI691" s="152">
        <v>3.2639999999999998</v>
      </c>
      <c r="AJ691" s="152">
        <v>5.0540000000000003</v>
      </c>
      <c r="AK691" s="152">
        <v>5.3680000000000003</v>
      </c>
      <c r="AL691" s="152">
        <f t="shared" si="133"/>
        <v>4.5272128446499389</v>
      </c>
      <c r="AM691" s="152">
        <f t="shared" si="134"/>
        <v>3.854896081347142</v>
      </c>
      <c r="AN691" s="152">
        <v>5.7951906040232855</v>
      </c>
      <c r="AO691" s="152">
        <v>5.3324125912523233</v>
      </c>
      <c r="AP691" s="152">
        <f t="shared" si="141"/>
        <v>7.7318999999999996</v>
      </c>
      <c r="AQ691" s="152"/>
      <c r="AR691" s="152"/>
      <c r="AS691" s="153">
        <f t="shared" si="135"/>
        <v>310</v>
      </c>
      <c r="AT691" s="153">
        <f t="shared" si="136"/>
        <v>1</v>
      </c>
      <c r="AU691" s="153">
        <f t="shared" si="137"/>
        <v>0</v>
      </c>
      <c r="AV691" s="153">
        <f t="shared" si="138"/>
        <v>0</v>
      </c>
      <c r="BA691">
        <f t="shared" si="139"/>
        <v>6</v>
      </c>
    </row>
    <row r="692" spans="2:53" x14ac:dyDescent="0.25">
      <c r="B692" s="155">
        <f t="shared" si="142"/>
        <v>43411.999305555553</v>
      </c>
      <c r="C692" s="155">
        <f t="shared" si="140"/>
        <v>43411.999305555553</v>
      </c>
      <c r="D692" s="152">
        <f t="shared" si="130"/>
        <v>4.9710000000000001</v>
      </c>
      <c r="E692" s="152"/>
      <c r="F692" s="152"/>
      <c r="G692" s="152"/>
      <c r="H692" s="152" t="e">
        <f t="shared" si="131"/>
        <v>#N/A</v>
      </c>
      <c r="I692" s="152"/>
      <c r="J692" s="152" t="e">
        <f t="shared" si="132"/>
        <v>#N/A</v>
      </c>
      <c r="K692" s="152"/>
      <c r="L692" s="152"/>
      <c r="M692" s="152"/>
      <c r="N692" s="152"/>
      <c r="O692" s="152"/>
      <c r="P692" s="152"/>
      <c r="Q692" s="152"/>
      <c r="R692" s="152"/>
      <c r="S692" s="152"/>
      <c r="T692" s="153" cm="1">
        <f t="array" ref="T692">MATCH(1,(TDU_Info!$C$5:$C$111=$T$6)*(TDU_Info!$B$5:$B$111&lt;=$B692),0)</f>
        <v>98</v>
      </c>
      <c r="U692" s="152">
        <f>100*(INDEX(TDU_Info!$E$5:$E$111,$T692)/T$11+INDEX(TDU_Info!$F$5:$F$111,$T692))</f>
        <v>3.8681000000000001</v>
      </c>
      <c r="V692" s="152">
        <v>3.2189999999999999</v>
      </c>
      <c r="W692" s="152">
        <v>3.3370000000000002</v>
      </c>
      <c r="X692" s="152">
        <v>5.0999999999999996</v>
      </c>
      <c r="Y692" s="152">
        <v>5.5</v>
      </c>
      <c r="Z692" s="152">
        <v>3.1779999999999999</v>
      </c>
      <c r="AA692" s="152">
        <v>3.371</v>
      </c>
      <c r="AB692" s="152">
        <v>5.08</v>
      </c>
      <c r="AC692" s="152">
        <v>5.5</v>
      </c>
      <c r="AD692" s="152">
        <v>3.1859999999999999</v>
      </c>
      <c r="AE692" s="152">
        <v>3.141</v>
      </c>
      <c r="AF692" s="152">
        <v>4.9710000000000001</v>
      </c>
      <c r="AG692" s="152">
        <v>5.2</v>
      </c>
      <c r="AH692" s="152">
        <v>3.077</v>
      </c>
      <c r="AI692" s="152">
        <v>3.2639999999999998</v>
      </c>
      <c r="AJ692" s="152">
        <v>5.0540000000000003</v>
      </c>
      <c r="AK692" s="152">
        <v>5.3680000000000003</v>
      </c>
      <c r="AL692" s="152">
        <f t="shared" si="133"/>
        <v>4.5272128446499389</v>
      </c>
      <c r="AM692" s="152">
        <f t="shared" si="134"/>
        <v>3.854896081347142</v>
      </c>
      <c r="AN692" s="152">
        <v>5.7593982963871984</v>
      </c>
      <c r="AO692" s="152">
        <v>5.3258500706939529</v>
      </c>
      <c r="AP692" s="152">
        <f t="shared" si="141"/>
        <v>7.7318999999999996</v>
      </c>
      <c r="AQ692" s="152"/>
      <c r="AR692" s="152"/>
      <c r="AS692" s="153">
        <f t="shared" si="135"/>
        <v>311</v>
      </c>
      <c r="AT692" s="153">
        <f t="shared" si="136"/>
        <v>1</v>
      </c>
      <c r="AU692" s="153">
        <f t="shared" si="137"/>
        <v>0</v>
      </c>
      <c r="AV692" s="153">
        <f t="shared" si="138"/>
        <v>0</v>
      </c>
      <c r="BA692">
        <f t="shared" si="139"/>
        <v>7</v>
      </c>
    </row>
    <row r="693" spans="2:53" x14ac:dyDescent="0.25">
      <c r="B693" s="155">
        <f t="shared" si="142"/>
        <v>43412.999305555553</v>
      </c>
      <c r="C693" s="155">
        <f t="shared" si="140"/>
        <v>43412.999305555553</v>
      </c>
      <c r="D693" s="152">
        <f t="shared" si="130"/>
        <v>4.9710000000000001</v>
      </c>
      <c r="E693" s="152"/>
      <c r="F693" s="152"/>
      <c r="G693" s="152"/>
      <c r="H693" s="152" t="e">
        <f t="shared" si="131"/>
        <v>#N/A</v>
      </c>
      <c r="I693" s="152"/>
      <c r="J693" s="152" t="e">
        <f t="shared" si="132"/>
        <v>#N/A</v>
      </c>
      <c r="K693" s="152"/>
      <c r="L693" s="152"/>
      <c r="M693" s="152"/>
      <c r="N693" s="152"/>
      <c r="O693" s="152"/>
      <c r="P693" s="152"/>
      <c r="Q693" s="152"/>
      <c r="R693" s="152"/>
      <c r="S693" s="152"/>
      <c r="T693" s="153" cm="1">
        <f t="array" ref="T693">MATCH(1,(TDU_Info!$C$5:$C$111=$T$6)*(TDU_Info!$B$5:$B$111&lt;=$B693),0)</f>
        <v>98</v>
      </c>
      <c r="U693" s="152">
        <f>100*(INDEX(TDU_Info!$E$5:$E$111,$T693)/T$11+INDEX(TDU_Info!$F$5:$F$111,$T693))</f>
        <v>3.8681000000000001</v>
      </c>
      <c r="V693" s="152">
        <v>3.2189999999999999</v>
      </c>
      <c r="W693" s="152">
        <v>3.3370000000000002</v>
      </c>
      <c r="X693" s="152">
        <v>5.0999999999999996</v>
      </c>
      <c r="Y693" s="152">
        <v>5.5</v>
      </c>
      <c r="Z693" s="152">
        <v>3.1779999999999999</v>
      </c>
      <c r="AA693" s="152">
        <v>3.371</v>
      </c>
      <c r="AB693" s="152">
        <v>5.08</v>
      </c>
      <c r="AC693" s="152">
        <v>5.5</v>
      </c>
      <c r="AD693" s="152">
        <v>3.1859999999999999</v>
      </c>
      <c r="AE693" s="152">
        <v>3.141</v>
      </c>
      <c r="AF693" s="152">
        <v>4.9710000000000001</v>
      </c>
      <c r="AG693" s="152">
        <v>5.2</v>
      </c>
      <c r="AH693" s="152">
        <v>3.077</v>
      </c>
      <c r="AI693" s="152">
        <v>3.2639999999999998</v>
      </c>
      <c r="AJ693" s="152">
        <v>5.0540000000000003</v>
      </c>
      <c r="AK693" s="152">
        <v>5.3680000000000003</v>
      </c>
      <c r="AL693" s="152">
        <f t="shared" si="133"/>
        <v>4.5272128446499389</v>
      </c>
      <c r="AM693" s="152">
        <f t="shared" si="134"/>
        <v>3.854896081347142</v>
      </c>
      <c r="AN693" s="152">
        <v>5.7609100327703704</v>
      </c>
      <c r="AO693" s="152">
        <v>5.3230033018705525</v>
      </c>
      <c r="AP693" s="152">
        <f t="shared" si="141"/>
        <v>7.7318999999999996</v>
      </c>
      <c r="AQ693" s="152"/>
      <c r="AR693" s="152"/>
      <c r="AS693" s="153">
        <f t="shared" si="135"/>
        <v>312</v>
      </c>
      <c r="AT693" s="153">
        <f t="shared" si="136"/>
        <v>1</v>
      </c>
      <c r="AU693" s="153">
        <f t="shared" si="137"/>
        <v>0</v>
      </c>
      <c r="AV693" s="153">
        <f t="shared" si="138"/>
        <v>0</v>
      </c>
      <c r="BA693">
        <f t="shared" si="139"/>
        <v>8</v>
      </c>
    </row>
    <row r="694" spans="2:53" x14ac:dyDescent="0.25">
      <c r="B694" s="155">
        <f t="shared" si="142"/>
        <v>43413.999305555553</v>
      </c>
      <c r="C694" s="155">
        <f t="shared" si="140"/>
        <v>43413.999305555553</v>
      </c>
      <c r="D694" s="152">
        <f t="shared" si="130"/>
        <v>4.9710000000000001</v>
      </c>
      <c r="E694" s="152"/>
      <c r="F694" s="152"/>
      <c r="G694" s="152"/>
      <c r="H694" s="152" t="e">
        <f t="shared" si="131"/>
        <v>#N/A</v>
      </c>
      <c r="I694" s="152"/>
      <c r="J694" s="152" t="e">
        <f t="shared" si="132"/>
        <v>#N/A</v>
      </c>
      <c r="K694" s="152"/>
      <c r="L694" s="152"/>
      <c r="M694" s="152"/>
      <c r="N694" s="152"/>
      <c r="O694" s="152"/>
      <c r="P694" s="152"/>
      <c r="Q694" s="152"/>
      <c r="R694" s="152"/>
      <c r="S694" s="152"/>
      <c r="T694" s="153" cm="1">
        <f t="array" ref="T694">MATCH(1,(TDU_Info!$C$5:$C$111=$T$6)*(TDU_Info!$B$5:$B$111&lt;=$B694),0)</f>
        <v>98</v>
      </c>
      <c r="U694" s="152">
        <f>100*(INDEX(TDU_Info!$E$5:$E$111,$T694)/T$11+INDEX(TDU_Info!$F$5:$F$111,$T694))</f>
        <v>3.8681000000000001</v>
      </c>
      <c r="V694" s="152">
        <v>3.2189999999999999</v>
      </c>
      <c r="W694" s="152">
        <v>3.3370000000000002</v>
      </c>
      <c r="X694" s="152">
        <v>5.0999999999999996</v>
      </c>
      <c r="Y694" s="152">
        <v>5.5</v>
      </c>
      <c r="Z694" s="152">
        <v>3.23</v>
      </c>
      <c r="AA694" s="152">
        <v>3.403</v>
      </c>
      <c r="AB694" s="152">
        <v>5.08</v>
      </c>
      <c r="AC694" s="152">
        <v>5.5</v>
      </c>
      <c r="AD694" s="152">
        <v>3.1859999999999999</v>
      </c>
      <c r="AE694" s="152">
        <v>3.141</v>
      </c>
      <c r="AF694" s="152">
        <v>4.9710000000000001</v>
      </c>
      <c r="AG694" s="152">
        <v>5.2</v>
      </c>
      <c r="AH694" s="152">
        <v>3.077</v>
      </c>
      <c r="AI694" s="152">
        <v>3.2639999999999998</v>
      </c>
      <c r="AJ694" s="152">
        <v>5.0540000000000003</v>
      </c>
      <c r="AK694" s="152">
        <v>5.3680000000000003</v>
      </c>
      <c r="AL694" s="152">
        <f t="shared" si="133"/>
        <v>4.5272128446499389</v>
      </c>
      <c r="AM694" s="152">
        <f t="shared" si="134"/>
        <v>3.854896081347142</v>
      </c>
      <c r="AN694" s="152">
        <v>5.763380343209854</v>
      </c>
      <c r="AO694" s="152">
        <v>5.325027508921587</v>
      </c>
      <c r="AP694" s="152">
        <f t="shared" si="141"/>
        <v>7.7318999999999996</v>
      </c>
      <c r="AQ694" s="152"/>
      <c r="AR694" s="152"/>
      <c r="AS694" s="153">
        <f t="shared" si="135"/>
        <v>313</v>
      </c>
      <c r="AT694" s="153">
        <f t="shared" si="136"/>
        <v>1</v>
      </c>
      <c r="AU694" s="153">
        <f t="shared" si="137"/>
        <v>0</v>
      </c>
      <c r="AV694" s="153">
        <f t="shared" si="138"/>
        <v>0</v>
      </c>
      <c r="BA694">
        <f t="shared" si="139"/>
        <v>9</v>
      </c>
    </row>
    <row r="695" spans="2:53" x14ac:dyDescent="0.25">
      <c r="B695" s="155">
        <f t="shared" si="142"/>
        <v>43414.999305555553</v>
      </c>
      <c r="C695" s="155">
        <f t="shared" si="140"/>
        <v>43414.999305555553</v>
      </c>
      <c r="D695" s="152">
        <f t="shared" si="130"/>
        <v>4.9710000000000001</v>
      </c>
      <c r="E695" s="152"/>
      <c r="F695" s="152"/>
      <c r="G695" s="152"/>
      <c r="H695" s="152" t="e">
        <f t="shared" si="131"/>
        <v>#N/A</v>
      </c>
      <c r="I695" s="152"/>
      <c r="J695" s="152" t="e">
        <f t="shared" si="132"/>
        <v>#N/A</v>
      </c>
      <c r="K695" s="152"/>
      <c r="L695" s="152"/>
      <c r="M695" s="152"/>
      <c r="N695" s="152"/>
      <c r="O695" s="152"/>
      <c r="P695" s="152"/>
      <c r="Q695" s="152"/>
      <c r="R695" s="152"/>
      <c r="S695" s="152"/>
      <c r="T695" s="153" cm="1">
        <f t="array" ref="T695">MATCH(1,(TDU_Info!$C$5:$C$111=$T$6)*(TDU_Info!$B$5:$B$111&lt;=$B695),0)</f>
        <v>98</v>
      </c>
      <c r="U695" s="152">
        <f>100*(INDEX(TDU_Info!$E$5:$E$111,$T695)/T$11+INDEX(TDU_Info!$F$5:$F$111,$T695))</f>
        <v>3.8681000000000001</v>
      </c>
      <c r="V695" s="152">
        <v>3.2189999999999999</v>
      </c>
      <c r="W695" s="152">
        <v>3.3370000000000002</v>
      </c>
      <c r="X695" s="152">
        <v>5.0999999999999996</v>
      </c>
      <c r="Y695" s="152">
        <v>5.5</v>
      </c>
      <c r="Z695" s="152">
        <v>3.23</v>
      </c>
      <c r="AA695" s="152">
        <v>3.403</v>
      </c>
      <c r="AB695" s="152">
        <v>5.08</v>
      </c>
      <c r="AC695" s="152">
        <v>5.5</v>
      </c>
      <c r="AD695" s="152">
        <v>3.1859999999999999</v>
      </c>
      <c r="AE695" s="152">
        <v>3.141</v>
      </c>
      <c r="AF695" s="152">
        <v>4.9710000000000001</v>
      </c>
      <c r="AG695" s="152">
        <v>5.2</v>
      </c>
      <c r="AH695" s="152">
        <v>3.077</v>
      </c>
      <c r="AI695" s="152">
        <v>3.2639999999999998</v>
      </c>
      <c r="AJ695" s="152">
        <v>5.0540000000000003</v>
      </c>
      <c r="AK695" s="152">
        <v>5.3680000000000003</v>
      </c>
      <c r="AL695" s="152">
        <f t="shared" si="133"/>
        <v>4.5272128446499389</v>
      </c>
      <c r="AM695" s="152">
        <f t="shared" si="134"/>
        <v>3.854896081347142</v>
      </c>
      <c r="AN695" s="152">
        <v>5.762413451537836</v>
      </c>
      <c r="AO695" s="152">
        <v>5.3250910692661186</v>
      </c>
      <c r="AP695" s="152">
        <f t="shared" si="141"/>
        <v>7.7318999999999996</v>
      </c>
      <c r="AQ695" s="152"/>
      <c r="AR695" s="152"/>
      <c r="AS695" s="153">
        <f t="shared" si="135"/>
        <v>314</v>
      </c>
      <c r="AT695" s="153">
        <f t="shared" si="136"/>
        <v>1</v>
      </c>
      <c r="AU695" s="153">
        <f t="shared" si="137"/>
        <v>0</v>
      </c>
      <c r="AV695" s="153">
        <f t="shared" si="138"/>
        <v>0</v>
      </c>
      <c r="BA695">
        <f t="shared" si="139"/>
        <v>10</v>
      </c>
    </row>
    <row r="696" spans="2:53" x14ac:dyDescent="0.25">
      <c r="B696" s="155">
        <f t="shared" si="142"/>
        <v>43415.999305555553</v>
      </c>
      <c r="C696" s="155">
        <f t="shared" si="140"/>
        <v>43415.999305555553</v>
      </c>
      <c r="D696" s="152">
        <f t="shared" si="130"/>
        <v>4.9710000000000001</v>
      </c>
      <c r="E696" s="152"/>
      <c r="F696" s="152"/>
      <c r="G696" s="152"/>
      <c r="H696" s="152" t="e">
        <f t="shared" si="131"/>
        <v>#N/A</v>
      </c>
      <c r="I696" s="152"/>
      <c r="J696" s="152" t="e">
        <f t="shared" si="132"/>
        <v>#N/A</v>
      </c>
      <c r="K696" s="152"/>
      <c r="L696" s="152"/>
      <c r="M696" s="152"/>
      <c r="N696" s="152"/>
      <c r="O696" s="152"/>
      <c r="P696" s="152"/>
      <c r="Q696" s="152"/>
      <c r="R696" s="152"/>
      <c r="S696" s="152"/>
      <c r="T696" s="153" cm="1">
        <f t="array" ref="T696">MATCH(1,(TDU_Info!$C$5:$C$111=$T$6)*(TDU_Info!$B$5:$B$111&lt;=$B696),0)</f>
        <v>98</v>
      </c>
      <c r="U696" s="152">
        <f>100*(INDEX(TDU_Info!$E$5:$E$111,$T696)/T$11+INDEX(TDU_Info!$F$5:$F$111,$T696))</f>
        <v>3.8681000000000001</v>
      </c>
      <c r="V696" s="152">
        <v>3.2189999999999999</v>
      </c>
      <c r="W696" s="152">
        <v>3.3370000000000002</v>
      </c>
      <c r="X696" s="152">
        <v>5.0999999999999996</v>
      </c>
      <c r="Y696" s="152">
        <v>5.5</v>
      </c>
      <c r="Z696" s="152">
        <v>3.23</v>
      </c>
      <c r="AA696" s="152">
        <v>3.403</v>
      </c>
      <c r="AB696" s="152">
        <v>5.08</v>
      </c>
      <c r="AC696" s="152">
        <v>5.5</v>
      </c>
      <c r="AD696" s="152">
        <v>3.1859999999999999</v>
      </c>
      <c r="AE696" s="152">
        <v>3.141</v>
      </c>
      <c r="AF696" s="152">
        <v>4.9710000000000001</v>
      </c>
      <c r="AG696" s="152">
        <v>5.2</v>
      </c>
      <c r="AH696" s="152">
        <v>3.077</v>
      </c>
      <c r="AI696" s="152">
        <v>3.2639999999999998</v>
      </c>
      <c r="AJ696" s="152">
        <v>5.0540000000000003</v>
      </c>
      <c r="AK696" s="152">
        <v>5.3680000000000003</v>
      </c>
      <c r="AL696" s="152">
        <f t="shared" si="133"/>
        <v>4.5272128446499389</v>
      </c>
      <c r="AM696" s="152">
        <f t="shared" si="134"/>
        <v>3.854896081347142</v>
      </c>
      <c r="AN696" s="152">
        <v>5.7625131848061582</v>
      </c>
      <c r="AO696" s="152">
        <v>5.3275253829459492</v>
      </c>
      <c r="AP696" s="152">
        <f t="shared" si="141"/>
        <v>7.7318999999999996</v>
      </c>
      <c r="AQ696" s="152"/>
      <c r="AR696" s="152"/>
      <c r="AS696" s="153">
        <f t="shared" si="135"/>
        <v>315</v>
      </c>
      <c r="AT696" s="153">
        <f t="shared" si="136"/>
        <v>1</v>
      </c>
      <c r="AU696" s="153">
        <f t="shared" si="137"/>
        <v>0</v>
      </c>
      <c r="AV696" s="153">
        <f t="shared" si="138"/>
        <v>0</v>
      </c>
      <c r="BA696">
        <f t="shared" si="139"/>
        <v>11</v>
      </c>
    </row>
    <row r="697" spans="2:53" x14ac:dyDescent="0.25">
      <c r="B697" s="155">
        <f t="shared" si="142"/>
        <v>43416.999305555553</v>
      </c>
      <c r="C697" s="155">
        <f t="shared" si="140"/>
        <v>43416.999305555553</v>
      </c>
      <c r="D697" s="152">
        <f t="shared" si="130"/>
        <v>4.9710000000000001</v>
      </c>
      <c r="E697" s="152"/>
      <c r="F697" s="152"/>
      <c r="G697" s="152"/>
      <c r="H697" s="152" t="e">
        <f t="shared" si="131"/>
        <v>#N/A</v>
      </c>
      <c r="I697" s="152"/>
      <c r="J697" s="152" t="e">
        <f t="shared" si="132"/>
        <v>#N/A</v>
      </c>
      <c r="K697" s="152"/>
      <c r="L697" s="152"/>
      <c r="M697" s="152"/>
      <c r="N697" s="152"/>
      <c r="O697" s="152"/>
      <c r="P697" s="152"/>
      <c r="Q697" s="152"/>
      <c r="R697" s="152"/>
      <c r="S697" s="152"/>
      <c r="T697" s="153" cm="1">
        <f t="array" ref="T697">MATCH(1,(TDU_Info!$C$5:$C$111=$T$6)*(TDU_Info!$B$5:$B$111&lt;=$B697),0)</f>
        <v>98</v>
      </c>
      <c r="U697" s="152">
        <f>100*(INDEX(TDU_Info!$E$5:$E$111,$T697)/T$11+INDEX(TDU_Info!$F$5:$F$111,$T697))</f>
        <v>3.8681000000000001</v>
      </c>
      <c r="V697" s="152">
        <v>3.2189999999999999</v>
      </c>
      <c r="W697" s="152">
        <v>3.3370000000000002</v>
      </c>
      <c r="X697" s="152">
        <v>5.0999999999999996</v>
      </c>
      <c r="Y697" s="152">
        <v>5.5</v>
      </c>
      <c r="Z697" s="152">
        <v>3.23</v>
      </c>
      <c r="AA697" s="152">
        <v>3.403</v>
      </c>
      <c r="AB697" s="152">
        <v>5.08</v>
      </c>
      <c r="AC697" s="152">
        <v>5.5</v>
      </c>
      <c r="AD697" s="152">
        <v>3.1859999999999999</v>
      </c>
      <c r="AE697" s="152">
        <v>3.141</v>
      </c>
      <c r="AF697" s="152">
        <v>4.9710000000000001</v>
      </c>
      <c r="AG697" s="152">
        <v>5.2</v>
      </c>
      <c r="AH697" s="152">
        <v>3.077</v>
      </c>
      <c r="AI697" s="152">
        <v>3.2639999999999998</v>
      </c>
      <c r="AJ697" s="152">
        <v>5.0540000000000003</v>
      </c>
      <c r="AK697" s="152">
        <v>5.3680000000000003</v>
      </c>
      <c r="AL697" s="152">
        <f t="shared" si="133"/>
        <v>4.5272128446499389</v>
      </c>
      <c r="AM697" s="152">
        <f t="shared" si="134"/>
        <v>3.854896081347142</v>
      </c>
      <c r="AN697" s="152">
        <v>5.7626862769937057</v>
      </c>
      <c r="AO697" s="152">
        <v>5.3279587530066337</v>
      </c>
      <c r="AP697" s="152">
        <f t="shared" si="141"/>
        <v>7.7318999999999996</v>
      </c>
      <c r="AQ697" s="152"/>
      <c r="AR697" s="152"/>
      <c r="AS697" s="153">
        <f t="shared" si="135"/>
        <v>316</v>
      </c>
      <c r="AT697" s="153">
        <f t="shared" si="136"/>
        <v>1</v>
      </c>
      <c r="AU697" s="153">
        <f t="shared" si="137"/>
        <v>0</v>
      </c>
      <c r="AV697" s="153">
        <f t="shared" si="138"/>
        <v>0</v>
      </c>
      <c r="BA697">
        <f t="shared" si="139"/>
        <v>12</v>
      </c>
    </row>
    <row r="698" spans="2:53" x14ac:dyDescent="0.25">
      <c r="B698" s="155">
        <f t="shared" si="142"/>
        <v>43417.999305555553</v>
      </c>
      <c r="C698" s="155">
        <f t="shared" si="140"/>
        <v>43417.999305555553</v>
      </c>
      <c r="D698" s="152">
        <f t="shared" si="130"/>
        <v>4.9710000000000001</v>
      </c>
      <c r="E698" s="152"/>
      <c r="F698" s="152"/>
      <c r="G698" s="152"/>
      <c r="H698" s="152" t="e">
        <f t="shared" si="131"/>
        <v>#N/A</v>
      </c>
      <c r="I698" s="152"/>
      <c r="J698" s="152" t="e">
        <f t="shared" si="132"/>
        <v>#N/A</v>
      </c>
      <c r="K698" s="152"/>
      <c r="L698" s="152"/>
      <c r="M698" s="152"/>
      <c r="N698" s="152"/>
      <c r="O698" s="152"/>
      <c r="P698" s="152"/>
      <c r="Q698" s="152"/>
      <c r="R698" s="152"/>
      <c r="S698" s="152"/>
      <c r="T698" s="153" cm="1">
        <f t="array" ref="T698">MATCH(1,(TDU_Info!$C$5:$C$111=$T$6)*(TDU_Info!$B$5:$B$111&lt;=$B698),0)</f>
        <v>98</v>
      </c>
      <c r="U698" s="152">
        <f>100*(INDEX(TDU_Info!$E$5:$E$111,$T698)/T$11+INDEX(TDU_Info!$F$5:$F$111,$T698))</f>
        <v>3.8681000000000001</v>
      </c>
      <c r="V698" s="152">
        <v>3.3490000000000002</v>
      </c>
      <c r="W698" s="152">
        <v>3.3370000000000002</v>
      </c>
      <c r="X698" s="152">
        <v>5.0999999999999996</v>
      </c>
      <c r="Y698" s="152">
        <v>5.5</v>
      </c>
      <c r="Z698" s="152">
        <v>3.4079999999999999</v>
      </c>
      <c r="AA698" s="152">
        <v>3.403</v>
      </c>
      <c r="AB698" s="152">
        <v>5.08</v>
      </c>
      <c r="AC698" s="152">
        <v>5.5</v>
      </c>
      <c r="AD698" s="152">
        <v>3.3250000000000002</v>
      </c>
      <c r="AE698" s="152">
        <v>3.141</v>
      </c>
      <c r="AF698" s="152">
        <v>4.9710000000000001</v>
      </c>
      <c r="AG698" s="152">
        <v>5.2</v>
      </c>
      <c r="AH698" s="152">
        <v>3.3690000000000002</v>
      </c>
      <c r="AI698" s="152">
        <v>3.2639999999999998</v>
      </c>
      <c r="AJ698" s="152">
        <v>5.0540000000000003</v>
      </c>
      <c r="AK698" s="152">
        <v>5.3680000000000003</v>
      </c>
      <c r="AL698" s="152">
        <f t="shared" si="133"/>
        <v>4.5272128446499389</v>
      </c>
      <c r="AM698" s="152">
        <f t="shared" si="134"/>
        <v>3.854896081347142</v>
      </c>
      <c r="AN698" s="152">
        <v>5.7672424977947419</v>
      </c>
      <c r="AO698" s="152">
        <v>5.3427836162027544</v>
      </c>
      <c r="AP698" s="152">
        <f t="shared" si="141"/>
        <v>7.7318999999999996</v>
      </c>
      <c r="AQ698" s="152"/>
      <c r="AR698" s="152"/>
      <c r="AS698" s="153">
        <f t="shared" si="135"/>
        <v>317</v>
      </c>
      <c r="AT698" s="153">
        <f t="shared" si="136"/>
        <v>1</v>
      </c>
      <c r="AU698" s="153">
        <f t="shared" si="137"/>
        <v>0</v>
      </c>
      <c r="AV698" s="153">
        <f t="shared" si="138"/>
        <v>0</v>
      </c>
      <c r="BA698">
        <f t="shared" si="139"/>
        <v>13</v>
      </c>
    </row>
    <row r="699" spans="2:53" x14ac:dyDescent="0.25">
      <c r="B699" s="155">
        <f t="shared" si="142"/>
        <v>43418.999305555553</v>
      </c>
      <c r="C699" s="155">
        <f t="shared" si="140"/>
        <v>43418.999305555553</v>
      </c>
      <c r="D699" s="152">
        <f t="shared" si="130"/>
        <v>4.9710000000000001</v>
      </c>
      <c r="E699" s="152"/>
      <c r="F699" s="152"/>
      <c r="G699" s="152"/>
      <c r="H699" s="152" t="e">
        <f t="shared" si="131"/>
        <v>#N/A</v>
      </c>
      <c r="I699" s="152"/>
      <c r="J699" s="152" t="e">
        <f t="shared" si="132"/>
        <v>#N/A</v>
      </c>
      <c r="K699" s="152"/>
      <c r="L699" s="152"/>
      <c r="M699" s="152"/>
      <c r="N699" s="152"/>
      <c r="O699" s="152"/>
      <c r="P699" s="152"/>
      <c r="Q699" s="152"/>
      <c r="R699" s="152"/>
      <c r="S699" s="152"/>
      <c r="T699" s="153" cm="1">
        <f t="array" ref="T699">MATCH(1,(TDU_Info!$C$5:$C$111=$T$6)*(TDU_Info!$B$5:$B$111&lt;=$B699),0)</f>
        <v>98</v>
      </c>
      <c r="U699" s="152">
        <f>100*(INDEX(TDU_Info!$E$5:$E$111,$T699)/T$11+INDEX(TDU_Info!$F$5:$F$111,$T699))</f>
        <v>3.8681000000000001</v>
      </c>
      <c r="V699" s="152">
        <v>3.351</v>
      </c>
      <c r="W699" s="152">
        <v>3.3370000000000002</v>
      </c>
      <c r="X699" s="152">
        <v>5.0999999999999996</v>
      </c>
      <c r="Y699" s="152">
        <v>5.5949999999999998</v>
      </c>
      <c r="Z699" s="152">
        <v>3.411</v>
      </c>
      <c r="AA699" s="152">
        <v>3.403</v>
      </c>
      <c r="AB699" s="152">
        <v>5.08</v>
      </c>
      <c r="AC699" s="152">
        <v>5.6150000000000002</v>
      </c>
      <c r="AD699" s="152">
        <v>3.3250000000000002</v>
      </c>
      <c r="AE699" s="152">
        <v>3.141</v>
      </c>
      <c r="AF699" s="152">
        <v>4.9710000000000001</v>
      </c>
      <c r="AG699" s="152">
        <v>5.2</v>
      </c>
      <c r="AH699" s="152">
        <v>3.371</v>
      </c>
      <c r="AI699" s="152">
        <v>3.2639999999999998</v>
      </c>
      <c r="AJ699" s="152">
        <v>5.0540000000000003</v>
      </c>
      <c r="AK699" s="152">
        <v>5.3680000000000003</v>
      </c>
      <c r="AL699" s="152">
        <f t="shared" si="133"/>
        <v>4.5272128446499389</v>
      </c>
      <c r="AM699" s="152">
        <f t="shared" si="134"/>
        <v>3.854896081347142</v>
      </c>
      <c r="AN699" s="152">
        <v>5.7654214647939757</v>
      </c>
      <c r="AO699" s="152">
        <v>5.3421244771463368</v>
      </c>
      <c r="AP699" s="152">
        <f t="shared" si="141"/>
        <v>7.7318999999999996</v>
      </c>
      <c r="AQ699" s="152"/>
      <c r="AR699" s="152"/>
      <c r="AS699" s="153">
        <f t="shared" si="135"/>
        <v>318</v>
      </c>
      <c r="AT699" s="153">
        <f t="shared" si="136"/>
        <v>1</v>
      </c>
      <c r="AU699" s="153">
        <f t="shared" si="137"/>
        <v>0</v>
      </c>
      <c r="AV699" s="153">
        <f t="shared" si="138"/>
        <v>0</v>
      </c>
      <c r="BA699">
        <f t="shared" si="139"/>
        <v>14</v>
      </c>
    </row>
    <row r="700" spans="2:53" x14ac:dyDescent="0.25">
      <c r="B700" s="155">
        <f t="shared" si="142"/>
        <v>43419.999305555553</v>
      </c>
      <c r="C700" s="155">
        <f t="shared" si="140"/>
        <v>43419.999305555553</v>
      </c>
      <c r="D700" s="152">
        <f t="shared" si="130"/>
        <v>4.9710000000000001</v>
      </c>
      <c r="E700" s="152"/>
      <c r="F700" s="152"/>
      <c r="G700" s="152"/>
      <c r="H700" s="152" t="e">
        <f t="shared" si="131"/>
        <v>#N/A</v>
      </c>
      <c r="I700" s="152"/>
      <c r="J700" s="152" t="e">
        <f t="shared" si="132"/>
        <v>#N/A</v>
      </c>
      <c r="K700" s="152"/>
      <c r="L700" s="152"/>
      <c r="M700" s="152"/>
      <c r="N700" s="152"/>
      <c r="O700" s="152"/>
      <c r="P700" s="152"/>
      <c r="Q700" s="152"/>
      <c r="R700" s="152"/>
      <c r="S700" s="152"/>
      <c r="T700" s="153" cm="1">
        <f t="array" ref="T700">MATCH(1,(TDU_Info!$C$5:$C$111=$T$6)*(TDU_Info!$B$5:$B$111&lt;=$B700),0)</f>
        <v>98</v>
      </c>
      <c r="U700" s="152">
        <f>100*(INDEX(TDU_Info!$E$5:$E$111,$T700)/T$11+INDEX(TDU_Info!$F$5:$F$111,$T700))</f>
        <v>3.8681000000000001</v>
      </c>
      <c r="V700" s="152">
        <v>3.351</v>
      </c>
      <c r="W700" s="152">
        <v>3.3359999999999999</v>
      </c>
      <c r="X700" s="152">
        <v>5.0999999999999996</v>
      </c>
      <c r="Y700" s="152">
        <v>5.5949999999999998</v>
      </c>
      <c r="Z700" s="152">
        <v>3.411</v>
      </c>
      <c r="AA700" s="152">
        <v>3.4020000000000001</v>
      </c>
      <c r="AB700" s="152">
        <v>5.08</v>
      </c>
      <c r="AC700" s="152">
        <v>5.6150000000000002</v>
      </c>
      <c r="AD700" s="152">
        <v>3.3250000000000002</v>
      </c>
      <c r="AE700" s="152">
        <v>3.141</v>
      </c>
      <c r="AF700" s="152">
        <v>4.9710000000000001</v>
      </c>
      <c r="AG700" s="152">
        <v>5.2</v>
      </c>
      <c r="AH700" s="152">
        <v>3.371</v>
      </c>
      <c r="AI700" s="152">
        <v>3.2639999999999998</v>
      </c>
      <c r="AJ700" s="152">
        <v>5.0540000000000003</v>
      </c>
      <c r="AK700" s="152">
        <v>5.3680000000000003</v>
      </c>
      <c r="AL700" s="152">
        <f t="shared" si="133"/>
        <v>4.5272128446499389</v>
      </c>
      <c r="AM700" s="152">
        <f t="shared" si="134"/>
        <v>3.854896081347142</v>
      </c>
      <c r="AN700" s="152">
        <v>5.7484964944573367</v>
      </c>
      <c r="AO700" s="152">
        <v>5.3117066511062596</v>
      </c>
      <c r="AP700" s="152">
        <f t="shared" si="141"/>
        <v>7.7318999999999996</v>
      </c>
      <c r="AQ700" s="152"/>
      <c r="AR700" s="152"/>
      <c r="AS700" s="153">
        <f t="shared" si="135"/>
        <v>319</v>
      </c>
      <c r="AT700" s="153">
        <f t="shared" si="136"/>
        <v>1</v>
      </c>
      <c r="AU700" s="153">
        <f t="shared" si="137"/>
        <v>0</v>
      </c>
      <c r="AV700" s="153">
        <f t="shared" si="138"/>
        <v>0</v>
      </c>
      <c r="BA700">
        <f t="shared" si="139"/>
        <v>15</v>
      </c>
    </row>
    <row r="701" spans="2:53" x14ac:dyDescent="0.25">
      <c r="B701" s="155">
        <f t="shared" si="142"/>
        <v>43420.999305555553</v>
      </c>
      <c r="C701" s="155">
        <f t="shared" si="140"/>
        <v>43420.999305555553</v>
      </c>
      <c r="D701" s="152">
        <f t="shared" si="130"/>
        <v>4.9710000000000001</v>
      </c>
      <c r="E701" s="152"/>
      <c r="F701" s="152"/>
      <c r="G701" s="152"/>
      <c r="H701" s="152" t="e">
        <f t="shared" si="131"/>
        <v>#N/A</v>
      </c>
      <c r="I701" s="152"/>
      <c r="J701" s="152" t="e">
        <f t="shared" si="132"/>
        <v>#N/A</v>
      </c>
      <c r="K701" s="152"/>
      <c r="L701" s="152"/>
      <c r="M701" s="152"/>
      <c r="N701" s="152"/>
      <c r="O701" s="152"/>
      <c r="P701" s="152"/>
      <c r="Q701" s="152"/>
      <c r="R701" s="152"/>
      <c r="S701" s="152"/>
      <c r="T701" s="153" cm="1">
        <f t="array" ref="T701">MATCH(1,(TDU_Info!$C$5:$C$111=$T$6)*(TDU_Info!$B$5:$B$111&lt;=$B701),0)</f>
        <v>98</v>
      </c>
      <c r="U701" s="152">
        <f>100*(INDEX(TDU_Info!$E$5:$E$111,$T701)/T$11+INDEX(TDU_Info!$F$5:$F$111,$T701))</f>
        <v>3.8681000000000001</v>
      </c>
      <c r="V701" s="152">
        <v>3.351</v>
      </c>
      <c r="W701" s="152">
        <v>3.3860000000000001</v>
      </c>
      <c r="X701" s="152">
        <v>5.0999999999999996</v>
      </c>
      <c r="Y701" s="152">
        <v>5.5949999999999998</v>
      </c>
      <c r="Z701" s="152">
        <v>3.411</v>
      </c>
      <c r="AA701" s="152">
        <v>3.4220000000000002</v>
      </c>
      <c r="AB701" s="152">
        <v>5.08</v>
      </c>
      <c r="AC701" s="152">
        <v>5.6150000000000002</v>
      </c>
      <c r="AD701" s="152">
        <v>3.3250000000000002</v>
      </c>
      <c r="AE701" s="152">
        <v>3.141</v>
      </c>
      <c r="AF701" s="152">
        <v>4.9710000000000001</v>
      </c>
      <c r="AG701" s="152">
        <v>5.2</v>
      </c>
      <c r="AH701" s="152">
        <v>3.371</v>
      </c>
      <c r="AI701" s="152">
        <v>3.2639999999999998</v>
      </c>
      <c r="AJ701" s="152">
        <v>5.0540000000000003</v>
      </c>
      <c r="AK701" s="152">
        <v>5.3680000000000003</v>
      </c>
      <c r="AL701" s="152">
        <f t="shared" si="133"/>
        <v>4.5272128446499389</v>
      </c>
      <c r="AM701" s="152">
        <f t="shared" si="134"/>
        <v>3.854896081347142</v>
      </c>
      <c r="AN701" s="152">
        <v>5.748830505170976</v>
      </c>
      <c r="AO701" s="152">
        <v>5.3118339951807654</v>
      </c>
      <c r="AP701" s="152">
        <f t="shared" si="141"/>
        <v>7.7318999999999996</v>
      </c>
      <c r="AQ701" s="152"/>
      <c r="AR701" s="152"/>
      <c r="AS701" s="153">
        <f t="shared" si="135"/>
        <v>320</v>
      </c>
      <c r="AT701" s="153">
        <f t="shared" si="136"/>
        <v>1</v>
      </c>
      <c r="AU701" s="153">
        <f t="shared" si="137"/>
        <v>0</v>
      </c>
      <c r="AV701" s="153">
        <f t="shared" si="138"/>
        <v>0</v>
      </c>
      <c r="BA701">
        <f t="shared" si="139"/>
        <v>16</v>
      </c>
    </row>
    <row r="702" spans="2:53" x14ac:dyDescent="0.25">
      <c r="B702" s="155">
        <f t="shared" si="142"/>
        <v>43421.999305555553</v>
      </c>
      <c r="C702" s="155">
        <f t="shared" si="140"/>
        <v>43421.999305555553</v>
      </c>
      <c r="D702" s="152">
        <f t="shared" si="130"/>
        <v>4.9710000000000001</v>
      </c>
      <c r="E702" s="152"/>
      <c r="F702" s="152"/>
      <c r="G702" s="152"/>
      <c r="H702" s="152" t="e">
        <f t="shared" si="131"/>
        <v>#N/A</v>
      </c>
      <c r="I702" s="152"/>
      <c r="J702" s="152" t="e">
        <f t="shared" si="132"/>
        <v>#N/A</v>
      </c>
      <c r="K702" s="152"/>
      <c r="L702" s="152"/>
      <c r="M702" s="152"/>
      <c r="N702" s="152"/>
      <c r="O702" s="152"/>
      <c r="P702" s="152"/>
      <c r="Q702" s="152"/>
      <c r="R702" s="152"/>
      <c r="S702" s="152"/>
      <c r="T702" s="153" cm="1">
        <f t="array" ref="T702">MATCH(1,(TDU_Info!$C$5:$C$111=$T$6)*(TDU_Info!$B$5:$B$111&lt;=$B702),0)</f>
        <v>98</v>
      </c>
      <c r="U702" s="152">
        <f>100*(INDEX(TDU_Info!$E$5:$E$111,$T702)/T$11+INDEX(TDU_Info!$F$5:$F$111,$T702))</f>
        <v>3.8681000000000001</v>
      </c>
      <c r="V702" s="152">
        <v>3.3340000000000001</v>
      </c>
      <c r="W702" s="152">
        <v>3.3809999999999998</v>
      </c>
      <c r="X702" s="152">
        <v>5.0999999999999996</v>
      </c>
      <c r="Y702" s="152">
        <v>5.5949999999999998</v>
      </c>
      <c r="Z702" s="152">
        <v>3.3849999999999998</v>
      </c>
      <c r="AA702" s="152">
        <v>3.4140000000000001</v>
      </c>
      <c r="AB702" s="152">
        <v>5.08</v>
      </c>
      <c r="AC702" s="152">
        <v>5.6150000000000002</v>
      </c>
      <c r="AD702" s="152">
        <v>3.3170000000000002</v>
      </c>
      <c r="AE702" s="152">
        <v>3.1349999999999998</v>
      </c>
      <c r="AF702" s="152">
        <v>4.9710000000000001</v>
      </c>
      <c r="AG702" s="152">
        <v>5.2</v>
      </c>
      <c r="AH702" s="152">
        <v>3.3580000000000001</v>
      </c>
      <c r="AI702" s="152">
        <v>3.2559999999999998</v>
      </c>
      <c r="AJ702" s="152">
        <v>5.0540000000000003</v>
      </c>
      <c r="AK702" s="152">
        <v>5.3680000000000003</v>
      </c>
      <c r="AL702" s="152">
        <f t="shared" si="133"/>
        <v>4.5272128446499389</v>
      </c>
      <c r="AM702" s="152">
        <f t="shared" si="134"/>
        <v>3.854896081347142</v>
      </c>
      <c r="AN702" s="152">
        <v>5.7392895501044325</v>
      </c>
      <c r="AO702" s="152">
        <v>5.3044321133643368</v>
      </c>
      <c r="AP702" s="152">
        <f t="shared" si="141"/>
        <v>7.7318999999999996</v>
      </c>
      <c r="AQ702" s="152"/>
      <c r="AR702" s="152"/>
      <c r="AS702" s="153">
        <f t="shared" si="135"/>
        <v>321</v>
      </c>
      <c r="AT702" s="153">
        <f t="shared" si="136"/>
        <v>1</v>
      </c>
      <c r="AU702" s="153">
        <f t="shared" si="137"/>
        <v>0</v>
      </c>
      <c r="AV702" s="153">
        <f t="shared" si="138"/>
        <v>0</v>
      </c>
      <c r="BA702">
        <f t="shared" si="139"/>
        <v>17</v>
      </c>
    </row>
    <row r="703" spans="2:53" x14ac:dyDescent="0.25">
      <c r="B703" s="155">
        <f t="shared" si="142"/>
        <v>43422.999305555553</v>
      </c>
      <c r="C703" s="155">
        <f t="shared" si="140"/>
        <v>43422.999305555553</v>
      </c>
      <c r="D703" s="152">
        <f t="shared" si="130"/>
        <v>4.9710000000000001</v>
      </c>
      <c r="E703" s="152"/>
      <c r="F703" s="152"/>
      <c r="G703" s="152"/>
      <c r="H703" s="152" t="e">
        <f t="shared" si="131"/>
        <v>#N/A</v>
      </c>
      <c r="I703" s="152"/>
      <c r="J703" s="152" t="e">
        <f t="shared" si="132"/>
        <v>#N/A</v>
      </c>
      <c r="K703" s="152"/>
      <c r="L703" s="152"/>
      <c r="M703" s="152"/>
      <c r="N703" s="152"/>
      <c r="O703" s="152"/>
      <c r="P703" s="152"/>
      <c r="Q703" s="152"/>
      <c r="R703" s="152"/>
      <c r="S703" s="152"/>
      <c r="T703" s="153" cm="1">
        <f t="array" ref="T703">MATCH(1,(TDU_Info!$C$5:$C$111=$T$6)*(TDU_Info!$B$5:$B$111&lt;=$B703),0)</f>
        <v>98</v>
      </c>
      <c r="U703" s="152">
        <f>100*(INDEX(TDU_Info!$E$5:$E$111,$T703)/T$11+INDEX(TDU_Info!$F$5:$F$111,$T703))</f>
        <v>3.8681000000000001</v>
      </c>
      <c r="V703" s="152">
        <v>3.3340000000000001</v>
      </c>
      <c r="W703" s="152">
        <v>3.3809999999999998</v>
      </c>
      <c r="X703" s="152">
        <v>5.0999999999999996</v>
      </c>
      <c r="Y703" s="152">
        <v>5.5949999999999998</v>
      </c>
      <c r="Z703" s="152">
        <v>3.3849999999999998</v>
      </c>
      <c r="AA703" s="152">
        <v>3.4140000000000001</v>
      </c>
      <c r="AB703" s="152">
        <v>5.08</v>
      </c>
      <c r="AC703" s="152">
        <v>5.6150000000000002</v>
      </c>
      <c r="AD703" s="152">
        <v>3.3170000000000002</v>
      </c>
      <c r="AE703" s="152">
        <v>3.1349999999999998</v>
      </c>
      <c r="AF703" s="152">
        <v>4.9710000000000001</v>
      </c>
      <c r="AG703" s="152">
        <v>5.2</v>
      </c>
      <c r="AH703" s="152">
        <v>3.3580000000000001</v>
      </c>
      <c r="AI703" s="152">
        <v>3.2559999999999998</v>
      </c>
      <c r="AJ703" s="152">
        <v>5.0540000000000003</v>
      </c>
      <c r="AK703" s="152">
        <v>5.3680000000000003</v>
      </c>
      <c r="AL703" s="152">
        <f t="shared" si="133"/>
        <v>4.5272128446499389</v>
      </c>
      <c r="AM703" s="152">
        <f t="shared" si="134"/>
        <v>3.854896081347142</v>
      </c>
      <c r="AN703" s="152">
        <v>5.7383455057935855</v>
      </c>
      <c r="AO703" s="152">
        <v>5.3037026865857797</v>
      </c>
      <c r="AP703" s="152">
        <f t="shared" si="141"/>
        <v>7.7318999999999996</v>
      </c>
      <c r="AQ703" s="152"/>
      <c r="AR703" s="152"/>
      <c r="AS703" s="153">
        <f t="shared" si="135"/>
        <v>322</v>
      </c>
      <c r="AT703" s="153">
        <f t="shared" si="136"/>
        <v>1</v>
      </c>
      <c r="AU703" s="153">
        <f t="shared" si="137"/>
        <v>0</v>
      </c>
      <c r="AV703" s="153">
        <f t="shared" si="138"/>
        <v>0</v>
      </c>
      <c r="BA703">
        <f t="shared" si="139"/>
        <v>18</v>
      </c>
    </row>
    <row r="704" spans="2:53" x14ac:dyDescent="0.25">
      <c r="B704" s="155">
        <f t="shared" si="142"/>
        <v>43423.999305555553</v>
      </c>
      <c r="C704" s="155">
        <f t="shared" si="140"/>
        <v>43423.999305555553</v>
      </c>
      <c r="D704" s="152">
        <f t="shared" si="130"/>
        <v>4.9710000000000001</v>
      </c>
      <c r="E704" s="152"/>
      <c r="F704" s="152"/>
      <c r="G704" s="152"/>
      <c r="H704" s="152" t="e">
        <f t="shared" si="131"/>
        <v>#N/A</v>
      </c>
      <c r="I704" s="152"/>
      <c r="J704" s="152" t="e">
        <f t="shared" si="132"/>
        <v>#N/A</v>
      </c>
      <c r="K704" s="152"/>
      <c r="L704" s="152"/>
      <c r="M704" s="152"/>
      <c r="N704" s="152"/>
      <c r="O704" s="152"/>
      <c r="P704" s="152"/>
      <c r="Q704" s="152"/>
      <c r="R704" s="152"/>
      <c r="S704" s="152"/>
      <c r="T704" s="153" cm="1">
        <f t="array" ref="T704">MATCH(1,(TDU_Info!$C$5:$C$111=$T$6)*(TDU_Info!$B$5:$B$111&lt;=$B704),0)</f>
        <v>98</v>
      </c>
      <c r="U704" s="152">
        <f>100*(INDEX(TDU_Info!$E$5:$E$111,$T704)/T$11+INDEX(TDU_Info!$F$5:$F$111,$T704))</f>
        <v>3.8681000000000001</v>
      </c>
      <c r="V704" s="152">
        <v>2.9609999999999999</v>
      </c>
      <c r="W704" s="152">
        <v>3.3809999999999998</v>
      </c>
      <c r="X704" s="152">
        <v>5.0999999999999996</v>
      </c>
      <c r="Y704" s="152">
        <v>5.5949999999999998</v>
      </c>
      <c r="Z704" s="152">
        <v>2.9809999999999999</v>
      </c>
      <c r="AA704" s="152">
        <v>3.4140000000000001</v>
      </c>
      <c r="AB704" s="152">
        <v>5.08</v>
      </c>
      <c r="AC704" s="152">
        <v>5.6150000000000002</v>
      </c>
      <c r="AD704" s="152">
        <v>3.1320000000000001</v>
      </c>
      <c r="AE704" s="152">
        <v>3.1349999999999998</v>
      </c>
      <c r="AF704" s="152">
        <v>4.9710000000000001</v>
      </c>
      <c r="AG704" s="152">
        <v>5.2</v>
      </c>
      <c r="AH704" s="152">
        <v>3.2549999999999999</v>
      </c>
      <c r="AI704" s="152">
        <v>3.2559999999999998</v>
      </c>
      <c r="AJ704" s="152">
        <v>5.0540000000000003</v>
      </c>
      <c r="AK704" s="152">
        <v>5.3680000000000003</v>
      </c>
      <c r="AL704" s="152">
        <f t="shared" si="133"/>
        <v>4.5272128446499389</v>
      </c>
      <c r="AM704" s="152">
        <f t="shared" si="134"/>
        <v>3.854896081347142</v>
      </c>
      <c r="AN704" s="152">
        <v>5.7339978311946034</v>
      </c>
      <c r="AO704" s="152">
        <v>5.2979496941600788</v>
      </c>
      <c r="AP704" s="152">
        <f t="shared" si="141"/>
        <v>7.7318999999999996</v>
      </c>
      <c r="AQ704" s="152"/>
      <c r="AR704" s="152"/>
      <c r="AS704" s="153">
        <f t="shared" si="135"/>
        <v>323</v>
      </c>
      <c r="AT704" s="153">
        <f t="shared" si="136"/>
        <v>1</v>
      </c>
      <c r="AU704" s="153">
        <f t="shared" si="137"/>
        <v>0</v>
      </c>
      <c r="AV704" s="153">
        <f t="shared" si="138"/>
        <v>0</v>
      </c>
      <c r="BA704">
        <f t="shared" si="139"/>
        <v>19</v>
      </c>
    </row>
    <row r="705" spans="2:53" x14ac:dyDescent="0.25">
      <c r="B705" s="155">
        <f t="shared" si="142"/>
        <v>43424.999305555553</v>
      </c>
      <c r="C705" s="155">
        <f t="shared" si="140"/>
        <v>43424.999305555553</v>
      </c>
      <c r="D705" s="152">
        <f t="shared" si="130"/>
        <v>4.9710000000000001</v>
      </c>
      <c r="E705" s="152"/>
      <c r="F705" s="152"/>
      <c r="G705" s="152"/>
      <c r="H705" s="152" t="e">
        <f t="shared" si="131"/>
        <v>#N/A</v>
      </c>
      <c r="I705" s="152"/>
      <c r="J705" s="152" t="e">
        <f t="shared" si="132"/>
        <v>#N/A</v>
      </c>
      <c r="K705" s="152"/>
      <c r="L705" s="152"/>
      <c r="M705" s="152"/>
      <c r="N705" s="152"/>
      <c r="O705" s="152"/>
      <c r="P705" s="152"/>
      <c r="Q705" s="152"/>
      <c r="R705" s="152"/>
      <c r="S705" s="152"/>
      <c r="T705" s="153" cm="1">
        <f t="array" ref="T705">MATCH(1,(TDU_Info!$C$5:$C$111=$T$6)*(TDU_Info!$B$5:$B$111&lt;=$B705),0)</f>
        <v>98</v>
      </c>
      <c r="U705" s="152">
        <f>100*(INDEX(TDU_Info!$E$5:$E$111,$T705)/T$11+INDEX(TDU_Info!$F$5:$F$111,$T705))</f>
        <v>3.8681000000000001</v>
      </c>
      <c r="V705" s="152">
        <v>2.9609999999999999</v>
      </c>
      <c r="W705" s="152">
        <v>3.3809999999999998</v>
      </c>
      <c r="X705" s="152">
        <v>5.0999999999999996</v>
      </c>
      <c r="Y705" s="152">
        <v>5.5949999999999998</v>
      </c>
      <c r="Z705" s="152">
        <v>2.9809999999999999</v>
      </c>
      <c r="AA705" s="152">
        <v>3.4140000000000001</v>
      </c>
      <c r="AB705" s="152">
        <v>5.08</v>
      </c>
      <c r="AC705" s="152">
        <v>5.6150000000000002</v>
      </c>
      <c r="AD705" s="152">
        <v>3.1320000000000001</v>
      </c>
      <c r="AE705" s="152">
        <v>3.1349999999999998</v>
      </c>
      <c r="AF705" s="152">
        <v>4.9710000000000001</v>
      </c>
      <c r="AG705" s="152">
        <v>5.2</v>
      </c>
      <c r="AH705" s="152">
        <v>3.2549999999999999</v>
      </c>
      <c r="AI705" s="152">
        <v>3.2559999999999998</v>
      </c>
      <c r="AJ705" s="152">
        <v>5.0540000000000003</v>
      </c>
      <c r="AK705" s="152">
        <v>5.3680000000000003</v>
      </c>
      <c r="AL705" s="152">
        <f t="shared" si="133"/>
        <v>4.5272128446499389</v>
      </c>
      <c r="AM705" s="152">
        <f t="shared" si="134"/>
        <v>3.854896081347142</v>
      </c>
      <c r="AN705" s="152">
        <v>5.731334338594479</v>
      </c>
      <c r="AO705" s="152">
        <v>5.2962851865807457</v>
      </c>
      <c r="AP705" s="152">
        <f t="shared" si="141"/>
        <v>7.7318999999999996</v>
      </c>
      <c r="AQ705" s="152"/>
      <c r="AR705" s="152"/>
      <c r="AS705" s="153">
        <f t="shared" si="135"/>
        <v>324</v>
      </c>
      <c r="AT705" s="153">
        <f t="shared" si="136"/>
        <v>1</v>
      </c>
      <c r="AU705" s="153">
        <f t="shared" si="137"/>
        <v>0</v>
      </c>
      <c r="AV705" s="153">
        <f t="shared" si="138"/>
        <v>0</v>
      </c>
      <c r="BA705">
        <f t="shared" si="139"/>
        <v>20</v>
      </c>
    </row>
    <row r="706" spans="2:53" x14ac:dyDescent="0.25">
      <c r="B706" s="155">
        <f t="shared" si="142"/>
        <v>43425.999305555553</v>
      </c>
      <c r="C706" s="155">
        <f t="shared" si="140"/>
        <v>43425.999305555553</v>
      </c>
      <c r="D706" s="152">
        <f t="shared" si="130"/>
        <v>4.9710000000000001</v>
      </c>
      <c r="E706" s="152"/>
      <c r="F706" s="152"/>
      <c r="G706" s="152"/>
      <c r="H706" s="152" t="e">
        <f t="shared" si="131"/>
        <v>#N/A</v>
      </c>
      <c r="I706" s="152"/>
      <c r="J706" s="152" t="e">
        <f t="shared" si="132"/>
        <v>#N/A</v>
      </c>
      <c r="K706" s="152"/>
      <c r="L706" s="152"/>
      <c r="M706" s="152"/>
      <c r="N706" s="152"/>
      <c r="O706" s="152"/>
      <c r="P706" s="152"/>
      <c r="Q706" s="152"/>
      <c r="R706" s="152"/>
      <c r="S706" s="152"/>
      <c r="T706" s="153" cm="1">
        <f t="array" ref="T706">MATCH(1,(TDU_Info!$C$5:$C$111=$T$6)*(TDU_Info!$B$5:$B$111&lt;=$B706),0)</f>
        <v>98</v>
      </c>
      <c r="U706" s="152">
        <f>100*(INDEX(TDU_Info!$E$5:$E$111,$T706)/T$11+INDEX(TDU_Info!$F$5:$F$111,$T706))</f>
        <v>3.8681000000000001</v>
      </c>
      <c r="V706" s="152">
        <v>2.9609999999999999</v>
      </c>
      <c r="W706" s="152">
        <v>3.3809999999999998</v>
      </c>
      <c r="X706" s="152">
        <v>5.0999999999999996</v>
      </c>
      <c r="Y706" s="152">
        <v>5.78</v>
      </c>
      <c r="Z706" s="152">
        <v>2.9809999999999999</v>
      </c>
      <c r="AA706" s="152">
        <v>3.4140000000000001</v>
      </c>
      <c r="AB706" s="152">
        <v>5.08</v>
      </c>
      <c r="AC706" s="152">
        <v>5.6</v>
      </c>
      <c r="AD706" s="152">
        <v>3.1320000000000001</v>
      </c>
      <c r="AE706" s="152">
        <v>3.1349999999999998</v>
      </c>
      <c r="AF706" s="152">
        <v>4.9710000000000001</v>
      </c>
      <c r="AG706" s="152">
        <v>5.2</v>
      </c>
      <c r="AH706" s="152">
        <v>3.2280000000000002</v>
      </c>
      <c r="AI706" s="152">
        <v>3.2559999999999998</v>
      </c>
      <c r="AJ706" s="152">
        <v>5.0540000000000003</v>
      </c>
      <c r="AK706" s="152">
        <v>5.4</v>
      </c>
      <c r="AL706" s="152">
        <f t="shared" si="133"/>
        <v>4.5272128446499389</v>
      </c>
      <c r="AM706" s="152">
        <f t="shared" si="134"/>
        <v>3.854896081347142</v>
      </c>
      <c r="AN706" s="152">
        <v>5.7280287559211285</v>
      </c>
      <c r="AO706" s="152">
        <v>5.2947511931511579</v>
      </c>
      <c r="AP706" s="152">
        <f t="shared" si="141"/>
        <v>7.7318999999999996</v>
      </c>
      <c r="AQ706" s="152"/>
      <c r="AR706" s="152"/>
      <c r="AS706" s="153">
        <f t="shared" si="135"/>
        <v>325</v>
      </c>
      <c r="AT706" s="153">
        <f t="shared" si="136"/>
        <v>1</v>
      </c>
      <c r="AU706" s="153">
        <f t="shared" si="137"/>
        <v>0</v>
      </c>
      <c r="AV706" s="153">
        <f t="shared" si="138"/>
        <v>0</v>
      </c>
      <c r="BA706">
        <f t="shared" si="139"/>
        <v>21</v>
      </c>
    </row>
    <row r="707" spans="2:53" x14ac:dyDescent="0.25">
      <c r="B707" s="155">
        <f t="shared" si="142"/>
        <v>43426.999305555553</v>
      </c>
      <c r="C707" s="155">
        <f t="shared" si="140"/>
        <v>43426.999305555553</v>
      </c>
      <c r="D707" s="152">
        <f t="shared" si="130"/>
        <v>4.9710000000000001</v>
      </c>
      <c r="E707" s="152"/>
      <c r="F707" s="152"/>
      <c r="G707" s="152"/>
      <c r="H707" s="152" t="e">
        <f t="shared" si="131"/>
        <v>#N/A</v>
      </c>
      <c r="I707" s="152"/>
      <c r="J707" s="152" t="e">
        <f t="shared" si="132"/>
        <v>#N/A</v>
      </c>
      <c r="K707" s="152"/>
      <c r="L707" s="152"/>
      <c r="M707" s="152"/>
      <c r="N707" s="152"/>
      <c r="O707" s="152"/>
      <c r="P707" s="152"/>
      <c r="Q707" s="152"/>
      <c r="R707" s="152"/>
      <c r="S707" s="152"/>
      <c r="T707" s="153" cm="1">
        <f t="array" ref="T707">MATCH(1,(TDU_Info!$C$5:$C$111=$T$6)*(TDU_Info!$B$5:$B$111&lt;=$B707),0)</f>
        <v>98</v>
      </c>
      <c r="U707" s="152">
        <f>100*(INDEX(TDU_Info!$E$5:$E$111,$T707)/T$11+INDEX(TDU_Info!$F$5:$F$111,$T707))</f>
        <v>3.8681000000000001</v>
      </c>
      <c r="V707" s="152">
        <v>2.9609999999999999</v>
      </c>
      <c r="W707" s="152">
        <v>3.3809999999999998</v>
      </c>
      <c r="X707" s="152">
        <v>5.0999999999999996</v>
      </c>
      <c r="Y707" s="152">
        <v>5.78</v>
      </c>
      <c r="Z707" s="152">
        <v>2.9809999999999999</v>
      </c>
      <c r="AA707" s="152">
        <v>3.4140000000000001</v>
      </c>
      <c r="AB707" s="152">
        <v>5.08</v>
      </c>
      <c r="AC707" s="152">
        <v>5.6</v>
      </c>
      <c r="AD707" s="152">
        <v>3.1320000000000001</v>
      </c>
      <c r="AE707" s="152">
        <v>3.1349999999999998</v>
      </c>
      <c r="AF707" s="152">
        <v>4.9710000000000001</v>
      </c>
      <c r="AG707" s="152">
        <v>5.2</v>
      </c>
      <c r="AH707" s="152">
        <v>3.2280000000000002</v>
      </c>
      <c r="AI707" s="152">
        <v>3.2559999999999998</v>
      </c>
      <c r="AJ707" s="152">
        <v>5.0540000000000003</v>
      </c>
      <c r="AK707" s="152">
        <v>5.4</v>
      </c>
      <c r="AL707" s="152">
        <f t="shared" si="133"/>
        <v>4.5272128446499389</v>
      </c>
      <c r="AM707" s="152">
        <f t="shared" si="134"/>
        <v>3.854896081347142</v>
      </c>
      <c r="AN707" s="152">
        <v>5.7239078409917523</v>
      </c>
      <c r="AO707" s="152">
        <v>5.2929231925609539</v>
      </c>
      <c r="AP707" s="152">
        <f t="shared" si="141"/>
        <v>7.7318999999999996</v>
      </c>
      <c r="AQ707" s="152"/>
      <c r="AR707" s="152"/>
      <c r="AS707" s="153">
        <f t="shared" si="135"/>
        <v>326</v>
      </c>
      <c r="AT707" s="153">
        <f t="shared" si="136"/>
        <v>1</v>
      </c>
      <c r="AU707" s="153">
        <f t="shared" si="137"/>
        <v>0</v>
      </c>
      <c r="AV707" s="153">
        <f t="shared" si="138"/>
        <v>0</v>
      </c>
      <c r="BA707">
        <f t="shared" si="139"/>
        <v>22</v>
      </c>
    </row>
    <row r="708" spans="2:53" x14ac:dyDescent="0.25">
      <c r="B708" s="155">
        <f t="shared" si="142"/>
        <v>43427.999305555553</v>
      </c>
      <c r="C708" s="155">
        <f t="shared" si="140"/>
        <v>43427.999305555553</v>
      </c>
      <c r="D708" s="152">
        <f t="shared" si="130"/>
        <v>4.9710000000000001</v>
      </c>
      <c r="E708" s="152"/>
      <c r="F708" s="152"/>
      <c r="G708" s="152"/>
      <c r="H708" s="152" t="e">
        <f t="shared" si="131"/>
        <v>#N/A</v>
      </c>
      <c r="I708" s="152"/>
      <c r="J708" s="152" t="e">
        <f t="shared" si="132"/>
        <v>#N/A</v>
      </c>
      <c r="K708" s="152"/>
      <c r="L708" s="152"/>
      <c r="M708" s="152"/>
      <c r="N708" s="152"/>
      <c r="O708" s="152"/>
      <c r="P708" s="152"/>
      <c r="Q708" s="152"/>
      <c r="R708" s="152"/>
      <c r="S708" s="152"/>
      <c r="T708" s="153" cm="1">
        <f t="array" ref="T708">MATCH(1,(TDU_Info!$C$5:$C$111=$T$6)*(TDU_Info!$B$5:$B$111&lt;=$B708),0)</f>
        <v>98</v>
      </c>
      <c r="U708" s="152">
        <f>100*(INDEX(TDU_Info!$E$5:$E$111,$T708)/T$11+INDEX(TDU_Info!$F$5:$F$111,$T708))</f>
        <v>3.8681000000000001</v>
      </c>
      <c r="V708" s="152">
        <v>2.9609999999999999</v>
      </c>
      <c r="W708" s="152">
        <v>3.3809999999999998</v>
      </c>
      <c r="X708" s="152">
        <v>5.0999999999999996</v>
      </c>
      <c r="Y708" s="152">
        <v>5.78</v>
      </c>
      <c r="Z708" s="152">
        <v>2.9809999999999999</v>
      </c>
      <c r="AA708" s="152">
        <v>3.4140000000000001</v>
      </c>
      <c r="AB708" s="152">
        <v>5.08</v>
      </c>
      <c r="AC708" s="152">
        <v>5.6</v>
      </c>
      <c r="AD708" s="152">
        <v>3.1320000000000001</v>
      </c>
      <c r="AE708" s="152">
        <v>3.1349999999999998</v>
      </c>
      <c r="AF708" s="152">
        <v>4.9710000000000001</v>
      </c>
      <c r="AG708" s="152">
        <v>5.2</v>
      </c>
      <c r="AH708" s="152">
        <v>3.2280000000000002</v>
      </c>
      <c r="AI708" s="152">
        <v>3.2559999999999998</v>
      </c>
      <c r="AJ708" s="152">
        <v>5.0540000000000003</v>
      </c>
      <c r="AK708" s="152">
        <v>5.4</v>
      </c>
      <c r="AL708" s="152">
        <f t="shared" si="133"/>
        <v>4.5272128446499389</v>
      </c>
      <c r="AM708" s="152">
        <f t="shared" si="134"/>
        <v>3.854896081347142</v>
      </c>
      <c r="AN708" s="152">
        <v>5.7268295354512029</v>
      </c>
      <c r="AO708" s="152">
        <v>5.2966273094080396</v>
      </c>
      <c r="AP708" s="152">
        <f t="shared" si="141"/>
        <v>7.7318999999999996</v>
      </c>
      <c r="AQ708" s="152"/>
      <c r="AR708" s="152"/>
      <c r="AS708" s="153">
        <f t="shared" si="135"/>
        <v>327</v>
      </c>
      <c r="AT708" s="153">
        <f t="shared" si="136"/>
        <v>1</v>
      </c>
      <c r="AU708" s="153">
        <f t="shared" si="137"/>
        <v>0</v>
      </c>
      <c r="AV708" s="153">
        <f t="shared" si="138"/>
        <v>0</v>
      </c>
      <c r="BA708">
        <f t="shared" si="139"/>
        <v>23</v>
      </c>
    </row>
    <row r="709" spans="2:53" x14ac:dyDescent="0.25">
      <c r="B709" s="155">
        <f t="shared" si="142"/>
        <v>43428.999305555553</v>
      </c>
      <c r="C709" s="155">
        <f t="shared" si="140"/>
        <v>43428.999305555553</v>
      </c>
      <c r="D709" s="152">
        <f t="shared" si="130"/>
        <v>4.9710000000000001</v>
      </c>
      <c r="E709" s="152"/>
      <c r="F709" s="152"/>
      <c r="G709" s="152"/>
      <c r="H709" s="152" t="e">
        <f t="shared" si="131"/>
        <v>#N/A</v>
      </c>
      <c r="I709" s="152"/>
      <c r="J709" s="152" t="e">
        <f t="shared" si="132"/>
        <v>#N/A</v>
      </c>
      <c r="K709" s="152"/>
      <c r="L709" s="152"/>
      <c r="M709" s="152"/>
      <c r="N709" s="152"/>
      <c r="O709" s="152"/>
      <c r="P709" s="152"/>
      <c r="Q709" s="152"/>
      <c r="R709" s="152"/>
      <c r="S709" s="152"/>
      <c r="T709" s="153" cm="1">
        <f t="array" ref="T709">MATCH(1,(TDU_Info!$C$5:$C$111=$T$6)*(TDU_Info!$B$5:$B$111&lt;=$B709),0)</f>
        <v>98</v>
      </c>
      <c r="U709" s="152">
        <f>100*(INDEX(TDU_Info!$E$5:$E$111,$T709)/T$11+INDEX(TDU_Info!$F$5:$F$111,$T709))</f>
        <v>3.8681000000000001</v>
      </c>
      <c r="V709" s="152">
        <v>2.9609999999999999</v>
      </c>
      <c r="W709" s="152">
        <v>3.3809999999999998</v>
      </c>
      <c r="X709" s="152">
        <v>5.0999999999999996</v>
      </c>
      <c r="Y709" s="152">
        <v>5.78</v>
      </c>
      <c r="Z709" s="152">
        <v>2.9809999999999999</v>
      </c>
      <c r="AA709" s="152">
        <v>3.4140000000000001</v>
      </c>
      <c r="AB709" s="152">
        <v>5.08</v>
      </c>
      <c r="AC709" s="152">
        <v>5.6</v>
      </c>
      <c r="AD709" s="152">
        <v>3.1320000000000001</v>
      </c>
      <c r="AE709" s="152">
        <v>3.1349999999999998</v>
      </c>
      <c r="AF709" s="152">
        <v>4.9710000000000001</v>
      </c>
      <c r="AG709" s="152">
        <v>5.2</v>
      </c>
      <c r="AH709" s="152">
        <v>3.2280000000000002</v>
      </c>
      <c r="AI709" s="152">
        <v>3.2559999999999998</v>
      </c>
      <c r="AJ709" s="152">
        <v>5.0540000000000003</v>
      </c>
      <c r="AK709" s="152">
        <v>5.4</v>
      </c>
      <c r="AL709" s="152">
        <f t="shared" si="133"/>
        <v>4.5272128446499389</v>
      </c>
      <c r="AM709" s="152">
        <f t="shared" si="134"/>
        <v>3.854896081347142</v>
      </c>
      <c r="AN709" s="152">
        <v>5.7274005168621578</v>
      </c>
      <c r="AO709" s="152">
        <v>5.2947531902687857</v>
      </c>
      <c r="AP709" s="152">
        <f t="shared" si="141"/>
        <v>7.7318999999999996</v>
      </c>
      <c r="AQ709" s="152"/>
      <c r="AR709" s="152"/>
      <c r="AS709" s="153">
        <f t="shared" si="135"/>
        <v>328</v>
      </c>
      <c r="AT709" s="153">
        <f t="shared" si="136"/>
        <v>1</v>
      </c>
      <c r="AU709" s="153">
        <f t="shared" si="137"/>
        <v>0</v>
      </c>
      <c r="AV709" s="153">
        <f t="shared" si="138"/>
        <v>0</v>
      </c>
      <c r="BA709">
        <f t="shared" si="139"/>
        <v>24</v>
      </c>
    </row>
    <row r="710" spans="2:53" x14ac:dyDescent="0.25">
      <c r="B710" s="155">
        <f t="shared" si="142"/>
        <v>43429.999305555553</v>
      </c>
      <c r="C710" s="155">
        <f t="shared" si="140"/>
        <v>43429.999305555553</v>
      </c>
      <c r="D710" s="152">
        <f t="shared" si="130"/>
        <v>4.9710000000000001</v>
      </c>
      <c r="E710" s="152"/>
      <c r="F710" s="152"/>
      <c r="G710" s="152"/>
      <c r="H710" s="152" t="e">
        <f t="shared" si="131"/>
        <v>#N/A</v>
      </c>
      <c r="I710" s="152"/>
      <c r="J710" s="152" t="e">
        <f t="shared" si="132"/>
        <v>#N/A</v>
      </c>
      <c r="K710" s="152"/>
      <c r="L710" s="152"/>
      <c r="M710" s="152"/>
      <c r="N710" s="152"/>
      <c r="O710" s="152"/>
      <c r="P710" s="152"/>
      <c r="Q710" s="152"/>
      <c r="R710" s="152"/>
      <c r="S710" s="152"/>
      <c r="T710" s="153" cm="1">
        <f t="array" ref="T710">MATCH(1,(TDU_Info!$C$5:$C$111=$T$6)*(TDU_Info!$B$5:$B$111&lt;=$B710),0)</f>
        <v>98</v>
      </c>
      <c r="U710" s="152">
        <f>100*(INDEX(TDU_Info!$E$5:$E$111,$T710)/T$11+INDEX(TDU_Info!$F$5:$F$111,$T710))</f>
        <v>3.8681000000000001</v>
      </c>
      <c r="V710" s="152">
        <v>2.9609999999999999</v>
      </c>
      <c r="W710" s="152">
        <v>3.3809999999999998</v>
      </c>
      <c r="X710" s="152">
        <v>5.0999999999999996</v>
      </c>
      <c r="Y710" s="152">
        <v>5.78</v>
      </c>
      <c r="Z710" s="152">
        <v>2.9809999999999999</v>
      </c>
      <c r="AA710" s="152">
        <v>3.4140000000000001</v>
      </c>
      <c r="AB710" s="152">
        <v>5.08</v>
      </c>
      <c r="AC710" s="152">
        <v>5.6</v>
      </c>
      <c r="AD710" s="152">
        <v>3.1320000000000001</v>
      </c>
      <c r="AE710" s="152">
        <v>3.1349999999999998</v>
      </c>
      <c r="AF710" s="152">
        <v>4.9710000000000001</v>
      </c>
      <c r="AG710" s="152">
        <v>5.2</v>
      </c>
      <c r="AH710" s="152">
        <v>3.2280000000000002</v>
      </c>
      <c r="AI710" s="152">
        <v>3.2559999999999998</v>
      </c>
      <c r="AJ710" s="152">
        <v>5.0540000000000003</v>
      </c>
      <c r="AK710" s="152">
        <v>5.4</v>
      </c>
      <c r="AL710" s="152">
        <f t="shared" si="133"/>
        <v>4.5272128446499389</v>
      </c>
      <c r="AM710" s="152">
        <f t="shared" si="134"/>
        <v>3.854896081347142</v>
      </c>
      <c r="AN710" s="152">
        <v>5.7254765098184741</v>
      </c>
      <c r="AO710" s="152">
        <v>5.2910844406705708</v>
      </c>
      <c r="AP710" s="152">
        <f t="shared" si="141"/>
        <v>7.7318999999999996</v>
      </c>
      <c r="AQ710" s="152"/>
      <c r="AR710" s="152"/>
      <c r="AS710" s="153">
        <f t="shared" si="135"/>
        <v>329</v>
      </c>
      <c r="AT710" s="153">
        <f t="shared" si="136"/>
        <v>1</v>
      </c>
      <c r="AU710" s="153">
        <f t="shared" si="137"/>
        <v>0</v>
      </c>
      <c r="AV710" s="153">
        <f t="shared" si="138"/>
        <v>0</v>
      </c>
      <c r="BA710">
        <f t="shared" si="139"/>
        <v>25</v>
      </c>
    </row>
    <row r="711" spans="2:53" x14ac:dyDescent="0.25">
      <c r="B711" s="155">
        <f t="shared" si="142"/>
        <v>43430.999305555553</v>
      </c>
      <c r="C711" s="155">
        <f t="shared" si="140"/>
        <v>43430.999305555553</v>
      </c>
      <c r="D711" s="152">
        <f t="shared" si="130"/>
        <v>4.9710000000000001</v>
      </c>
      <c r="E711" s="152"/>
      <c r="F711" s="152"/>
      <c r="G711" s="152"/>
      <c r="H711" s="152" t="e">
        <f t="shared" si="131"/>
        <v>#N/A</v>
      </c>
      <c r="I711" s="152"/>
      <c r="J711" s="152" t="e">
        <f t="shared" si="132"/>
        <v>#N/A</v>
      </c>
      <c r="K711" s="152"/>
      <c r="L711" s="152"/>
      <c r="M711" s="152"/>
      <c r="N711" s="152"/>
      <c r="O711" s="152"/>
      <c r="P711" s="152"/>
      <c r="Q711" s="152"/>
      <c r="R711" s="152"/>
      <c r="S711" s="152"/>
      <c r="T711" s="153" cm="1">
        <f t="array" ref="T711">MATCH(1,(TDU_Info!$C$5:$C$111=$T$6)*(TDU_Info!$B$5:$B$111&lt;=$B711),0)</f>
        <v>98</v>
      </c>
      <c r="U711" s="152">
        <f>100*(INDEX(TDU_Info!$E$5:$E$111,$T711)/T$11+INDEX(TDU_Info!$F$5:$F$111,$T711))</f>
        <v>3.8681000000000001</v>
      </c>
      <c r="V711" s="152">
        <v>2.9609999999999999</v>
      </c>
      <c r="W711" s="152">
        <v>3.3809999999999998</v>
      </c>
      <c r="X711" s="152">
        <v>5.0999999999999996</v>
      </c>
      <c r="Y711" s="152">
        <v>5.78</v>
      </c>
      <c r="Z711" s="152">
        <v>2.9809999999999999</v>
      </c>
      <c r="AA711" s="152">
        <v>3.4140000000000001</v>
      </c>
      <c r="AB711" s="152">
        <v>5.08</v>
      </c>
      <c r="AC711" s="152">
        <v>5.6</v>
      </c>
      <c r="AD711" s="152">
        <v>3.1320000000000001</v>
      </c>
      <c r="AE711" s="152">
        <v>3.1349999999999998</v>
      </c>
      <c r="AF711" s="152">
        <v>4.9710000000000001</v>
      </c>
      <c r="AG711" s="152">
        <v>5.2</v>
      </c>
      <c r="AH711" s="152">
        <v>3.2280000000000002</v>
      </c>
      <c r="AI711" s="152">
        <v>3.2559999999999998</v>
      </c>
      <c r="AJ711" s="152">
        <v>5.0540000000000003</v>
      </c>
      <c r="AK711" s="152">
        <v>5.4</v>
      </c>
      <c r="AL711" s="152">
        <f t="shared" si="133"/>
        <v>4.5272128446499389</v>
      </c>
      <c r="AM711" s="152">
        <f t="shared" si="134"/>
        <v>3.854896081347142</v>
      </c>
      <c r="AN711" s="152">
        <v>5.726262535055537</v>
      </c>
      <c r="AO711" s="152">
        <v>5.2920015064125723</v>
      </c>
      <c r="AP711" s="152">
        <f t="shared" si="141"/>
        <v>7.7318999999999996</v>
      </c>
      <c r="AQ711" s="152"/>
      <c r="AR711" s="152"/>
      <c r="AS711" s="153">
        <f t="shared" si="135"/>
        <v>330</v>
      </c>
      <c r="AT711" s="153">
        <f t="shared" si="136"/>
        <v>1</v>
      </c>
      <c r="AU711" s="153">
        <f t="shared" si="137"/>
        <v>0</v>
      </c>
      <c r="AV711" s="153">
        <f t="shared" si="138"/>
        <v>0</v>
      </c>
      <c r="BA711">
        <f t="shared" si="139"/>
        <v>26</v>
      </c>
    </row>
    <row r="712" spans="2:53" x14ac:dyDescent="0.25">
      <c r="B712" s="155">
        <f t="shared" si="142"/>
        <v>43431.999305555553</v>
      </c>
      <c r="C712" s="155">
        <f t="shared" si="140"/>
        <v>43431.999305555553</v>
      </c>
      <c r="D712" s="152">
        <f t="shared" si="130"/>
        <v>4.9710000000000001</v>
      </c>
      <c r="E712" s="152"/>
      <c r="F712" s="152"/>
      <c r="G712" s="152"/>
      <c r="H712" s="152" t="e">
        <f t="shared" si="131"/>
        <v>#N/A</v>
      </c>
      <c r="I712" s="152"/>
      <c r="J712" s="152" t="e">
        <f t="shared" si="132"/>
        <v>#N/A</v>
      </c>
      <c r="K712" s="152"/>
      <c r="L712" s="152"/>
      <c r="M712" s="152"/>
      <c r="N712" s="152"/>
      <c r="O712" s="152"/>
      <c r="P712" s="152"/>
      <c r="Q712" s="152"/>
      <c r="R712" s="152"/>
      <c r="S712" s="152"/>
      <c r="T712" s="153" cm="1">
        <f t="array" ref="T712">MATCH(1,(TDU_Info!$C$5:$C$111=$T$6)*(TDU_Info!$B$5:$B$111&lt;=$B712),0)</f>
        <v>98</v>
      </c>
      <c r="U712" s="152">
        <f>100*(INDEX(TDU_Info!$E$5:$E$111,$T712)/T$11+INDEX(TDU_Info!$F$5:$F$111,$T712))</f>
        <v>3.8681000000000001</v>
      </c>
      <c r="V712" s="152">
        <v>2.9609999999999999</v>
      </c>
      <c r="W712" s="152">
        <v>3.3809999999999998</v>
      </c>
      <c r="X712" s="152">
        <v>5.0999999999999996</v>
      </c>
      <c r="Y712" s="152">
        <v>5.78</v>
      </c>
      <c r="Z712" s="152">
        <v>2.9809999999999999</v>
      </c>
      <c r="AA712" s="152">
        <v>3.4140000000000001</v>
      </c>
      <c r="AB712" s="152">
        <v>5.08</v>
      </c>
      <c r="AC712" s="152">
        <v>5.6</v>
      </c>
      <c r="AD712" s="152">
        <v>3.1320000000000001</v>
      </c>
      <c r="AE712" s="152">
        <v>3.1349999999999998</v>
      </c>
      <c r="AF712" s="152">
        <v>4.9710000000000001</v>
      </c>
      <c r="AG712" s="152">
        <v>5.2</v>
      </c>
      <c r="AH712" s="152">
        <v>3.2280000000000002</v>
      </c>
      <c r="AI712" s="152">
        <v>3.2559999999999998</v>
      </c>
      <c r="AJ712" s="152">
        <v>5.0540000000000003</v>
      </c>
      <c r="AK712" s="152">
        <v>5.4</v>
      </c>
      <c r="AL712" s="152">
        <f t="shared" si="133"/>
        <v>4.5272128446499389</v>
      </c>
      <c r="AM712" s="152">
        <f t="shared" si="134"/>
        <v>3.854896081347142</v>
      </c>
      <c r="AN712" s="152">
        <v>5.7197265168665341</v>
      </c>
      <c r="AO712" s="152">
        <v>5.288661278325935</v>
      </c>
      <c r="AP712" s="152">
        <f t="shared" si="141"/>
        <v>7.7318999999999996</v>
      </c>
      <c r="AQ712" s="152"/>
      <c r="AR712" s="152"/>
      <c r="AS712" s="153">
        <f t="shared" si="135"/>
        <v>331</v>
      </c>
      <c r="AT712" s="153">
        <f t="shared" si="136"/>
        <v>1</v>
      </c>
      <c r="AU712" s="153">
        <f t="shared" si="137"/>
        <v>0</v>
      </c>
      <c r="AV712" s="153">
        <f t="shared" si="138"/>
        <v>0</v>
      </c>
      <c r="BA712">
        <f t="shared" si="139"/>
        <v>27</v>
      </c>
    </row>
    <row r="713" spans="2:53" x14ac:dyDescent="0.25">
      <c r="B713" s="155">
        <f t="shared" si="142"/>
        <v>43432.999305555553</v>
      </c>
      <c r="C713" s="155">
        <f t="shared" si="140"/>
        <v>43432.999305555553</v>
      </c>
      <c r="D713" s="152">
        <f t="shared" si="130"/>
        <v>4.976</v>
      </c>
      <c r="E713" s="152"/>
      <c r="F713" s="152"/>
      <c r="G713" s="152"/>
      <c r="H713" s="152" t="e">
        <f t="shared" si="131"/>
        <v>#N/A</v>
      </c>
      <c r="I713" s="152"/>
      <c r="J713" s="152" t="e">
        <f t="shared" si="132"/>
        <v>#N/A</v>
      </c>
      <c r="K713" s="152"/>
      <c r="L713" s="152"/>
      <c r="M713" s="152"/>
      <c r="N713" s="152"/>
      <c r="O713" s="152"/>
      <c r="P713" s="152"/>
      <c r="Q713" s="152"/>
      <c r="R713" s="152"/>
      <c r="S713" s="152"/>
      <c r="T713" s="153" cm="1">
        <f t="array" ref="T713">MATCH(1,(TDU_Info!$C$5:$C$111=$T$6)*(TDU_Info!$B$5:$B$111&lt;=$B713),0)</f>
        <v>97</v>
      </c>
      <c r="U713" s="152">
        <f>100*(INDEX(TDU_Info!$E$5:$E$111,$T713)/T$11+INDEX(TDU_Info!$F$5:$F$111,$T713))</f>
        <v>3.8632</v>
      </c>
      <c r="V713" s="152">
        <v>3.234</v>
      </c>
      <c r="W713" s="152">
        <v>3.3809999999999998</v>
      </c>
      <c r="X713" s="152">
        <v>5.1050000000000004</v>
      </c>
      <c r="Y713" s="152">
        <v>5.78</v>
      </c>
      <c r="Z713" s="152">
        <v>3.2549999999999999</v>
      </c>
      <c r="AA713" s="152">
        <v>3.444</v>
      </c>
      <c r="AB713" s="152">
        <v>5.08</v>
      </c>
      <c r="AC713" s="152">
        <v>5.6</v>
      </c>
      <c r="AD713" s="152">
        <v>3.2170000000000001</v>
      </c>
      <c r="AE713" s="152">
        <v>3.1349999999999998</v>
      </c>
      <c r="AF713" s="152">
        <v>4.976</v>
      </c>
      <c r="AG713" s="152">
        <v>5.2</v>
      </c>
      <c r="AH713" s="152">
        <v>3.2280000000000002</v>
      </c>
      <c r="AI713" s="152">
        <v>3.2559999999999998</v>
      </c>
      <c r="AJ713" s="152">
        <v>5.0540000000000003</v>
      </c>
      <c r="AK713" s="152">
        <v>5.4</v>
      </c>
      <c r="AL713" s="152">
        <f t="shared" si="133"/>
        <v>4.5272128446499389</v>
      </c>
      <c r="AM713" s="152">
        <f t="shared" si="134"/>
        <v>3.854896081347142</v>
      </c>
      <c r="AN713" s="152">
        <v>5.7215724929747971</v>
      </c>
      <c r="AO713" s="152">
        <v>5.2914732596618048</v>
      </c>
      <c r="AP713" s="152">
        <f t="shared" si="141"/>
        <v>7.7367999999999997</v>
      </c>
      <c r="AQ713" s="152"/>
      <c r="AR713" s="152"/>
      <c r="AS713" s="153">
        <f t="shared" si="135"/>
        <v>332</v>
      </c>
      <c r="AT713" s="153">
        <f t="shared" si="136"/>
        <v>1</v>
      </c>
      <c r="AU713" s="153">
        <f t="shared" si="137"/>
        <v>0</v>
      </c>
      <c r="AV713" s="153">
        <f t="shared" si="138"/>
        <v>0</v>
      </c>
      <c r="BA713">
        <f t="shared" si="139"/>
        <v>28</v>
      </c>
    </row>
    <row r="714" spans="2:53" x14ac:dyDescent="0.25">
      <c r="B714" s="155">
        <f t="shared" si="142"/>
        <v>43433.999305555553</v>
      </c>
      <c r="C714" s="155">
        <f t="shared" si="140"/>
        <v>43433.999305555553</v>
      </c>
      <c r="D714" s="152">
        <f t="shared" si="130"/>
        <v>4.976</v>
      </c>
      <c r="E714" s="152"/>
      <c r="F714" s="152"/>
      <c r="G714" s="152"/>
      <c r="H714" s="152" t="e">
        <f t="shared" si="131"/>
        <v>#N/A</v>
      </c>
      <c r="I714" s="152"/>
      <c r="J714" s="152" t="e">
        <f t="shared" si="132"/>
        <v>#N/A</v>
      </c>
      <c r="K714" s="152"/>
      <c r="L714" s="152"/>
      <c r="M714" s="152"/>
      <c r="N714" s="152"/>
      <c r="O714" s="152"/>
      <c r="P714" s="152"/>
      <c r="Q714" s="152"/>
      <c r="R714" s="152"/>
      <c r="S714" s="152"/>
      <c r="T714" s="153" cm="1">
        <f t="array" ref="T714">MATCH(1,(TDU_Info!$C$5:$C$111=$T$6)*(TDU_Info!$B$5:$B$111&lt;=$B714),0)</f>
        <v>97</v>
      </c>
      <c r="U714" s="152">
        <f>100*(INDEX(TDU_Info!$E$5:$E$111,$T714)/T$11+INDEX(TDU_Info!$F$5:$F$111,$T714))</f>
        <v>3.8632</v>
      </c>
      <c r="V714" s="152">
        <v>3.234</v>
      </c>
      <c r="W714" s="152">
        <v>3.3809999999999998</v>
      </c>
      <c r="X714" s="152">
        <v>5.1050000000000004</v>
      </c>
      <c r="Y714" s="152">
        <v>5.78</v>
      </c>
      <c r="Z714" s="152">
        <v>3.2549999999999999</v>
      </c>
      <c r="AA714" s="152">
        <v>3.444</v>
      </c>
      <c r="AB714" s="152">
        <v>5.08</v>
      </c>
      <c r="AC714" s="152">
        <v>5.8</v>
      </c>
      <c r="AD714" s="152">
        <v>3.2170000000000001</v>
      </c>
      <c r="AE714" s="152">
        <v>3.1349999999999998</v>
      </c>
      <c r="AF714" s="152">
        <v>4.976</v>
      </c>
      <c r="AG714" s="152">
        <v>5.2</v>
      </c>
      <c r="AH714" s="152">
        <v>3.2280000000000002</v>
      </c>
      <c r="AI714" s="152">
        <v>3.2559999999999998</v>
      </c>
      <c r="AJ714" s="152">
        <v>5.0540000000000003</v>
      </c>
      <c r="AK714" s="152">
        <v>5.4</v>
      </c>
      <c r="AL714" s="152">
        <f t="shared" si="133"/>
        <v>4.5272128446499389</v>
      </c>
      <c r="AM714" s="152">
        <f t="shared" si="134"/>
        <v>3.854896081347142</v>
      </c>
      <c r="AN714" s="152">
        <v>5.7235468034838624</v>
      </c>
      <c r="AO714" s="152">
        <v>5.2933563670369868</v>
      </c>
      <c r="AP714" s="152">
        <f t="shared" si="141"/>
        <v>7.7367999999999997</v>
      </c>
      <c r="AQ714" s="152"/>
      <c r="AR714" s="152"/>
      <c r="AS714" s="153">
        <f t="shared" si="135"/>
        <v>333</v>
      </c>
      <c r="AT714" s="153">
        <f t="shared" si="136"/>
        <v>1</v>
      </c>
      <c r="AU714" s="153">
        <f t="shared" si="137"/>
        <v>0</v>
      </c>
      <c r="AV714" s="153">
        <f t="shared" si="138"/>
        <v>0</v>
      </c>
      <c r="BA714">
        <f t="shared" si="139"/>
        <v>29</v>
      </c>
    </row>
    <row r="715" spans="2:53" x14ac:dyDescent="0.25">
      <c r="B715" s="155">
        <f t="shared" si="142"/>
        <v>43434.999305555553</v>
      </c>
      <c r="C715" s="155">
        <f t="shared" si="140"/>
        <v>43434.999305555553</v>
      </c>
      <c r="D715" s="152">
        <f t="shared" si="130"/>
        <v>4.976</v>
      </c>
      <c r="E715" s="152"/>
      <c r="F715" s="152"/>
      <c r="G715" s="152"/>
      <c r="H715" s="152" t="e">
        <f t="shared" si="131"/>
        <v>#N/A</v>
      </c>
      <c r="I715" s="152"/>
      <c r="J715" s="152" t="e">
        <f t="shared" si="132"/>
        <v>#N/A</v>
      </c>
      <c r="K715" s="152"/>
      <c r="L715" s="152"/>
      <c r="M715" s="152"/>
      <c r="N715" s="152"/>
      <c r="O715" s="152"/>
      <c r="P715" s="152"/>
      <c r="Q715" s="152"/>
      <c r="R715" s="152"/>
      <c r="S715" s="152"/>
      <c r="T715" s="153" cm="1">
        <f t="array" ref="T715">MATCH(1,(TDU_Info!$C$5:$C$111=$T$6)*(TDU_Info!$B$5:$B$111&lt;=$B715),0)</f>
        <v>97</v>
      </c>
      <c r="U715" s="152">
        <f>100*(INDEX(TDU_Info!$E$5:$E$111,$T715)/T$11+INDEX(TDU_Info!$F$5:$F$111,$T715))</f>
        <v>3.8632</v>
      </c>
      <c r="V715" s="152">
        <v>2.9660000000000002</v>
      </c>
      <c r="W715" s="152">
        <v>3.3809999999999998</v>
      </c>
      <c r="X715" s="152">
        <v>5.1050000000000004</v>
      </c>
      <c r="Y715" s="152">
        <v>5.78</v>
      </c>
      <c r="Z715" s="152">
        <v>2.9809999999999999</v>
      </c>
      <c r="AA715" s="152">
        <v>3.444</v>
      </c>
      <c r="AB715" s="152">
        <v>5.08</v>
      </c>
      <c r="AC715" s="152">
        <v>5.8</v>
      </c>
      <c r="AD715" s="152">
        <v>3.137</v>
      </c>
      <c r="AE715" s="152">
        <v>3.1349999999999998</v>
      </c>
      <c r="AF715" s="152">
        <v>4.976</v>
      </c>
      <c r="AG715" s="152">
        <v>5.2</v>
      </c>
      <c r="AH715" s="152">
        <v>3.2280000000000002</v>
      </c>
      <c r="AI715" s="152">
        <v>3.2559999999999998</v>
      </c>
      <c r="AJ715" s="152">
        <v>5.0540000000000003</v>
      </c>
      <c r="AK715" s="152">
        <v>5.4</v>
      </c>
      <c r="AL715" s="152">
        <f t="shared" si="133"/>
        <v>4.5272128446499389</v>
      </c>
      <c r="AM715" s="152">
        <f t="shared" si="134"/>
        <v>3.854896081347142</v>
      </c>
      <c r="AN715" s="152">
        <v>5.719767524310142</v>
      </c>
      <c r="AO715" s="152">
        <v>5.2919663621906592</v>
      </c>
      <c r="AP715" s="152">
        <f t="shared" si="141"/>
        <v>7.7367999999999997</v>
      </c>
      <c r="AQ715" s="152"/>
      <c r="AR715" s="152"/>
      <c r="AS715" s="153">
        <f t="shared" si="135"/>
        <v>334</v>
      </c>
      <c r="AT715" s="153">
        <f t="shared" si="136"/>
        <v>1</v>
      </c>
      <c r="AU715" s="153">
        <f t="shared" si="137"/>
        <v>0</v>
      </c>
      <c r="AV715" s="153">
        <f t="shared" si="138"/>
        <v>0</v>
      </c>
      <c r="BA715">
        <f t="shared" si="139"/>
        <v>30</v>
      </c>
    </row>
    <row r="716" spans="2:53" x14ac:dyDescent="0.25">
      <c r="B716" s="155">
        <f t="shared" si="142"/>
        <v>43435.999305555553</v>
      </c>
      <c r="C716" s="155">
        <f t="shared" si="140"/>
        <v>43435.999305555553</v>
      </c>
      <c r="D716" s="152">
        <f t="shared" si="130"/>
        <v>4.976</v>
      </c>
      <c r="E716" s="152"/>
      <c r="F716" s="152"/>
      <c r="G716" s="152"/>
      <c r="H716" s="152" t="e">
        <f t="shared" si="131"/>
        <v>#N/A</v>
      </c>
      <c r="I716" s="152"/>
      <c r="J716" s="152" t="e">
        <f t="shared" si="132"/>
        <v>#N/A</v>
      </c>
      <c r="K716" s="152"/>
      <c r="L716" s="152"/>
      <c r="M716" s="152"/>
      <c r="N716" s="152"/>
      <c r="O716" s="152"/>
      <c r="P716" s="152"/>
      <c r="Q716" s="152"/>
      <c r="R716" s="152"/>
      <c r="S716" s="152"/>
      <c r="T716" s="153" cm="1">
        <f t="array" ref="T716">MATCH(1,(TDU_Info!$C$5:$C$111=$T$6)*(TDU_Info!$B$5:$B$111&lt;=$B716),0)</f>
        <v>97</v>
      </c>
      <c r="U716" s="152">
        <f>100*(INDEX(TDU_Info!$E$5:$E$111,$T716)/T$11+INDEX(TDU_Info!$F$5:$F$111,$T716))</f>
        <v>3.8632</v>
      </c>
      <c r="V716" s="152">
        <v>2.9660000000000002</v>
      </c>
      <c r="W716" s="152">
        <v>3.3809999999999998</v>
      </c>
      <c r="X716" s="152">
        <v>5.1050000000000004</v>
      </c>
      <c r="Y716" s="152">
        <v>5.78</v>
      </c>
      <c r="Z716" s="152">
        <v>2.9660000000000002</v>
      </c>
      <c r="AA716" s="152">
        <v>3.444</v>
      </c>
      <c r="AB716" s="152">
        <v>5.0650000000000004</v>
      </c>
      <c r="AC716" s="152">
        <v>5.8</v>
      </c>
      <c r="AD716" s="152">
        <v>3.137</v>
      </c>
      <c r="AE716" s="152">
        <v>3.1349999999999998</v>
      </c>
      <c r="AF716" s="152">
        <v>4.976</v>
      </c>
      <c r="AG716" s="152">
        <v>5.2</v>
      </c>
      <c r="AH716" s="152">
        <v>3.2280000000000002</v>
      </c>
      <c r="AI716" s="152">
        <v>3.2559999999999998</v>
      </c>
      <c r="AJ716" s="152">
        <v>5.0389999999999997</v>
      </c>
      <c r="AK716" s="152">
        <v>5.4</v>
      </c>
      <c r="AL716" s="152" t="e">
        <f t="shared" si="133"/>
        <v>#N/A</v>
      </c>
      <c r="AM716" s="152" t="e">
        <f t="shared" si="134"/>
        <v>#N/A</v>
      </c>
      <c r="AN716" s="152">
        <v>5.7173768921419068</v>
      </c>
      <c r="AO716" s="152">
        <v>5.2894011682885065</v>
      </c>
      <c r="AP716" s="152" t="e">
        <f t="shared" si="141"/>
        <v>#N/A</v>
      </c>
      <c r="AQ716" s="152"/>
      <c r="AR716" s="152"/>
      <c r="AS716" s="153">
        <f t="shared" si="135"/>
        <v>335</v>
      </c>
      <c r="AT716" s="153">
        <f t="shared" si="136"/>
        <v>1</v>
      </c>
      <c r="AU716" s="153">
        <f t="shared" si="137"/>
        <v>0</v>
      </c>
      <c r="AV716" s="153">
        <f t="shared" si="138"/>
        <v>0</v>
      </c>
      <c r="BA716">
        <f t="shared" si="139"/>
        <v>1</v>
      </c>
    </row>
    <row r="717" spans="2:53" x14ac:dyDescent="0.25">
      <c r="B717" s="155">
        <f t="shared" si="142"/>
        <v>43436.999305555553</v>
      </c>
      <c r="C717" s="155">
        <f t="shared" si="140"/>
        <v>43436.999305555553</v>
      </c>
      <c r="D717" s="152">
        <f t="shared" si="130"/>
        <v>4.976</v>
      </c>
      <c r="E717" s="152"/>
      <c r="F717" s="152"/>
      <c r="G717" s="152"/>
      <c r="H717" s="152" t="e">
        <f t="shared" si="131"/>
        <v>#N/A</v>
      </c>
      <c r="I717" s="152"/>
      <c r="J717" s="152" t="e">
        <f t="shared" si="132"/>
        <v>#N/A</v>
      </c>
      <c r="K717" s="152"/>
      <c r="L717" s="152"/>
      <c r="M717" s="152"/>
      <c r="N717" s="152"/>
      <c r="O717" s="152"/>
      <c r="P717" s="152"/>
      <c r="Q717" s="152"/>
      <c r="R717" s="152"/>
      <c r="S717" s="152"/>
      <c r="T717" s="153" cm="1">
        <f t="array" ref="T717">MATCH(1,(TDU_Info!$C$5:$C$111=$T$6)*(TDU_Info!$B$5:$B$111&lt;=$B717),0)</f>
        <v>97</v>
      </c>
      <c r="U717" s="152">
        <f>100*(INDEX(TDU_Info!$E$5:$E$111,$T717)/T$11+INDEX(TDU_Info!$F$5:$F$111,$T717))</f>
        <v>3.8632</v>
      </c>
      <c r="V717" s="152">
        <v>2.9660000000000002</v>
      </c>
      <c r="W717" s="152">
        <v>3.3809999999999998</v>
      </c>
      <c r="X717" s="152">
        <v>5.1050000000000004</v>
      </c>
      <c r="Y717" s="152">
        <v>5.78</v>
      </c>
      <c r="Z717" s="152">
        <v>2.9660000000000002</v>
      </c>
      <c r="AA717" s="152">
        <v>3.444</v>
      </c>
      <c r="AB717" s="152">
        <v>5.0650000000000004</v>
      </c>
      <c r="AC717" s="152">
        <v>5.8</v>
      </c>
      <c r="AD717" s="152">
        <v>3.137</v>
      </c>
      <c r="AE717" s="152">
        <v>3.1349999999999998</v>
      </c>
      <c r="AF717" s="152">
        <v>4.976</v>
      </c>
      <c r="AG717" s="152">
        <v>5.2</v>
      </c>
      <c r="AH717" s="152">
        <v>3.2280000000000002</v>
      </c>
      <c r="AI717" s="152">
        <v>3.2559999999999998</v>
      </c>
      <c r="AJ717" s="152">
        <v>5.0389999999999997</v>
      </c>
      <c r="AK717" s="152">
        <v>5.4</v>
      </c>
      <c r="AL717" s="152">
        <f t="shared" si="133"/>
        <v>2.8867285514723959</v>
      </c>
      <c r="AM717" s="152">
        <f t="shared" si="134"/>
        <v>3.0462071370505166</v>
      </c>
      <c r="AN717" s="152">
        <v>5.7168444656460871</v>
      </c>
      <c r="AO717" s="152">
        <v>5.285037105144017</v>
      </c>
      <c r="AP717" s="152">
        <f t="shared" si="141"/>
        <v>7.1368</v>
      </c>
      <c r="AQ717" s="152"/>
      <c r="AR717" s="152"/>
      <c r="AS717" s="153">
        <f t="shared" si="135"/>
        <v>336</v>
      </c>
      <c r="AT717" s="153">
        <f t="shared" si="136"/>
        <v>1</v>
      </c>
      <c r="AU717" s="153">
        <f t="shared" si="137"/>
        <v>0</v>
      </c>
      <c r="AV717" s="153">
        <f t="shared" si="138"/>
        <v>0</v>
      </c>
      <c r="BA717">
        <f t="shared" si="139"/>
        <v>2</v>
      </c>
    </row>
    <row r="718" spans="2:53" x14ac:dyDescent="0.25">
      <c r="B718" s="155">
        <f t="shared" si="142"/>
        <v>43437.999305555553</v>
      </c>
      <c r="C718" s="155">
        <f t="shared" si="140"/>
        <v>43437.999305555553</v>
      </c>
      <c r="D718" s="152">
        <f t="shared" si="130"/>
        <v>4.976</v>
      </c>
      <c r="E718" s="152"/>
      <c r="F718" s="152"/>
      <c r="G718" s="152"/>
      <c r="H718" s="152" t="e">
        <f t="shared" si="131"/>
        <v>#N/A</v>
      </c>
      <c r="I718" s="152"/>
      <c r="J718" s="152" t="e">
        <f t="shared" si="132"/>
        <v>#N/A</v>
      </c>
      <c r="K718" s="152"/>
      <c r="L718" s="152"/>
      <c r="M718" s="152"/>
      <c r="N718" s="152"/>
      <c r="O718" s="152"/>
      <c r="P718" s="152"/>
      <c r="Q718" s="152"/>
      <c r="R718" s="152"/>
      <c r="S718" s="152"/>
      <c r="T718" s="153" cm="1">
        <f t="array" ref="T718">MATCH(1,(TDU_Info!$C$5:$C$111=$T$6)*(TDU_Info!$B$5:$B$111&lt;=$B718),0)</f>
        <v>97</v>
      </c>
      <c r="U718" s="152">
        <f>100*(INDEX(TDU_Info!$E$5:$E$111,$T718)/T$11+INDEX(TDU_Info!$F$5:$F$111,$T718))</f>
        <v>3.8632</v>
      </c>
      <c r="V718" s="152">
        <v>2.9660000000000002</v>
      </c>
      <c r="W718" s="152">
        <v>3.3809999999999998</v>
      </c>
      <c r="X718" s="152">
        <v>5.1050000000000004</v>
      </c>
      <c r="Y718" s="152">
        <v>5.78</v>
      </c>
      <c r="Z718" s="152">
        <v>2.9660000000000002</v>
      </c>
      <c r="AA718" s="152">
        <v>3.444</v>
      </c>
      <c r="AB718" s="152">
        <v>5.0650000000000004</v>
      </c>
      <c r="AC718" s="152">
        <v>5.8</v>
      </c>
      <c r="AD718" s="152">
        <v>3.137</v>
      </c>
      <c r="AE718" s="152">
        <v>3.1349999999999998</v>
      </c>
      <c r="AF718" s="152">
        <v>4.976</v>
      </c>
      <c r="AG718" s="152">
        <v>5.2</v>
      </c>
      <c r="AH718" s="152">
        <v>3.2280000000000002</v>
      </c>
      <c r="AI718" s="152">
        <v>3.2559999999999998</v>
      </c>
      <c r="AJ718" s="152">
        <v>5.0389999999999997</v>
      </c>
      <c r="AK718" s="152">
        <v>5.4</v>
      </c>
      <c r="AL718" s="152">
        <f t="shared" si="133"/>
        <v>2.8867285514723959</v>
      </c>
      <c r="AM718" s="152">
        <f t="shared" si="134"/>
        <v>3.0462071370505166</v>
      </c>
      <c r="AN718" s="152">
        <v>5.7146975268470728</v>
      </c>
      <c r="AO718" s="152">
        <v>5.2795318396079516</v>
      </c>
      <c r="AP718" s="152">
        <f t="shared" si="141"/>
        <v>7.1368</v>
      </c>
      <c r="AQ718" s="152"/>
      <c r="AR718" s="152"/>
      <c r="AS718" s="153">
        <f t="shared" si="135"/>
        <v>337</v>
      </c>
      <c r="AT718" s="153">
        <f t="shared" si="136"/>
        <v>1</v>
      </c>
      <c r="AU718" s="153">
        <f t="shared" si="137"/>
        <v>0</v>
      </c>
      <c r="AV718" s="153">
        <f t="shared" si="138"/>
        <v>0</v>
      </c>
      <c r="BA718">
        <f t="shared" si="139"/>
        <v>3</v>
      </c>
    </row>
    <row r="719" spans="2:53" x14ac:dyDescent="0.25">
      <c r="B719" s="155">
        <f t="shared" si="142"/>
        <v>43438.999305555553</v>
      </c>
      <c r="C719" s="155">
        <f t="shared" si="140"/>
        <v>43438.999305555553</v>
      </c>
      <c r="D719" s="152">
        <f t="shared" si="130"/>
        <v>4.976</v>
      </c>
      <c r="E719" s="152"/>
      <c r="F719" s="152"/>
      <c r="G719" s="152"/>
      <c r="H719" s="152" t="e">
        <f t="shared" si="131"/>
        <v>#N/A</v>
      </c>
      <c r="I719" s="152"/>
      <c r="J719" s="152" t="e">
        <f t="shared" si="132"/>
        <v>#N/A</v>
      </c>
      <c r="K719" s="152"/>
      <c r="L719" s="152"/>
      <c r="M719" s="152"/>
      <c r="N719" s="152"/>
      <c r="O719" s="152"/>
      <c r="P719" s="152"/>
      <c r="Q719" s="152"/>
      <c r="R719" s="152"/>
      <c r="S719" s="152"/>
      <c r="T719" s="153" cm="1">
        <f t="array" ref="T719">MATCH(1,(TDU_Info!$C$5:$C$111=$T$6)*(TDU_Info!$B$5:$B$111&lt;=$B719),0)</f>
        <v>97</v>
      </c>
      <c r="U719" s="152">
        <f>100*(INDEX(TDU_Info!$E$5:$E$111,$T719)/T$11+INDEX(TDU_Info!$F$5:$F$111,$T719))</f>
        <v>3.8632</v>
      </c>
      <c r="V719" s="152">
        <v>2.9660000000000002</v>
      </c>
      <c r="W719" s="152">
        <v>3.3809999999999998</v>
      </c>
      <c r="X719" s="152">
        <v>5.1050000000000004</v>
      </c>
      <c r="Y719" s="152">
        <v>5.78</v>
      </c>
      <c r="Z719" s="152">
        <v>2.9660000000000002</v>
      </c>
      <c r="AA719" s="152">
        <v>3.444</v>
      </c>
      <c r="AB719" s="152">
        <v>5.0650000000000004</v>
      </c>
      <c r="AC719" s="152">
        <v>5.8</v>
      </c>
      <c r="AD719" s="152">
        <v>3.137</v>
      </c>
      <c r="AE719" s="152">
        <v>3.3460000000000001</v>
      </c>
      <c r="AF719" s="152">
        <v>4.976</v>
      </c>
      <c r="AG719" s="152">
        <v>5.2</v>
      </c>
      <c r="AH719" s="152">
        <v>3.2389999999999999</v>
      </c>
      <c r="AI719" s="152">
        <v>3.387</v>
      </c>
      <c r="AJ719" s="152">
        <v>5.0389999999999997</v>
      </c>
      <c r="AK719" s="152">
        <v>5.4</v>
      </c>
      <c r="AL719" s="152">
        <f t="shared" si="133"/>
        <v>2.8867285514723959</v>
      </c>
      <c r="AM719" s="152">
        <f t="shared" si="134"/>
        <v>3.0462071370505166</v>
      </c>
      <c r="AN719" s="152">
        <v>5.7125596228003506</v>
      </c>
      <c r="AO719" s="152">
        <v>5.2718607013070224</v>
      </c>
      <c r="AP719" s="152">
        <f t="shared" si="141"/>
        <v>7.1368</v>
      </c>
      <c r="AQ719" s="152"/>
      <c r="AR719" s="152"/>
      <c r="AS719" s="153">
        <f t="shared" si="135"/>
        <v>338</v>
      </c>
      <c r="AT719" s="153">
        <f t="shared" si="136"/>
        <v>1</v>
      </c>
      <c r="AU719" s="153">
        <f t="shared" si="137"/>
        <v>0</v>
      </c>
      <c r="AV719" s="153">
        <f t="shared" si="138"/>
        <v>0</v>
      </c>
      <c r="BA719">
        <f t="shared" si="139"/>
        <v>4</v>
      </c>
    </row>
    <row r="720" spans="2:53" x14ac:dyDescent="0.25">
      <c r="B720" s="155">
        <f t="shared" si="142"/>
        <v>43439.999305555553</v>
      </c>
      <c r="C720" s="155">
        <f t="shared" si="140"/>
        <v>43439.999305555553</v>
      </c>
      <c r="D720" s="152">
        <f t="shared" si="130"/>
        <v>4.976</v>
      </c>
      <c r="E720" s="152"/>
      <c r="F720" s="152"/>
      <c r="G720" s="152"/>
      <c r="H720" s="152" t="e">
        <f t="shared" si="131"/>
        <v>#N/A</v>
      </c>
      <c r="I720" s="152"/>
      <c r="J720" s="152" t="e">
        <f t="shared" si="132"/>
        <v>#N/A</v>
      </c>
      <c r="K720" s="152"/>
      <c r="L720" s="152"/>
      <c r="M720" s="152"/>
      <c r="N720" s="152"/>
      <c r="O720" s="152"/>
      <c r="P720" s="152"/>
      <c r="Q720" s="152"/>
      <c r="R720" s="152"/>
      <c r="S720" s="152"/>
      <c r="T720" s="153" cm="1">
        <f t="array" ref="T720">MATCH(1,(TDU_Info!$C$5:$C$111=$T$6)*(TDU_Info!$B$5:$B$111&lt;=$B720),0)</f>
        <v>97</v>
      </c>
      <c r="U720" s="152">
        <f>100*(INDEX(TDU_Info!$E$5:$E$111,$T720)/T$11+INDEX(TDU_Info!$F$5:$F$111,$T720))</f>
        <v>3.8632</v>
      </c>
      <c r="V720" s="152">
        <v>2.9660000000000002</v>
      </c>
      <c r="W720" s="152">
        <v>3.3809999999999998</v>
      </c>
      <c r="X720" s="152">
        <v>5.1050000000000004</v>
      </c>
      <c r="Y720" s="152">
        <v>5.78</v>
      </c>
      <c r="Z720" s="152">
        <v>2.9660000000000002</v>
      </c>
      <c r="AA720" s="152">
        <v>3.444</v>
      </c>
      <c r="AB720" s="152">
        <v>5.0650000000000004</v>
      </c>
      <c r="AC720" s="152">
        <v>5.8</v>
      </c>
      <c r="AD720" s="152">
        <v>3.137</v>
      </c>
      <c r="AE720" s="152">
        <v>3.3460000000000001</v>
      </c>
      <c r="AF720" s="152">
        <v>4.976</v>
      </c>
      <c r="AG720" s="152">
        <v>5.2</v>
      </c>
      <c r="AH720" s="152">
        <v>3.2280000000000002</v>
      </c>
      <c r="AI720" s="152">
        <v>3.387</v>
      </c>
      <c r="AJ720" s="152">
        <v>5.0389999999999997</v>
      </c>
      <c r="AK720" s="152">
        <v>5.4</v>
      </c>
      <c r="AL720" s="152">
        <f t="shared" si="133"/>
        <v>2.8867285514723959</v>
      </c>
      <c r="AM720" s="152">
        <f t="shared" si="134"/>
        <v>3.0462071370505166</v>
      </c>
      <c r="AN720" s="152">
        <v>5.7108895056791411</v>
      </c>
      <c r="AO720" s="152">
        <v>5.2658924360156272</v>
      </c>
      <c r="AP720" s="152">
        <f t="shared" si="141"/>
        <v>7.1368</v>
      </c>
      <c r="AQ720" s="152"/>
      <c r="AR720" s="152"/>
      <c r="AS720" s="153">
        <f t="shared" si="135"/>
        <v>339</v>
      </c>
      <c r="AT720" s="153">
        <f t="shared" si="136"/>
        <v>1</v>
      </c>
      <c r="AU720" s="153">
        <f t="shared" si="137"/>
        <v>0</v>
      </c>
      <c r="AV720" s="153">
        <f t="shared" si="138"/>
        <v>0</v>
      </c>
      <c r="BA720">
        <f t="shared" si="139"/>
        <v>5</v>
      </c>
    </row>
    <row r="721" spans="2:53" x14ac:dyDescent="0.25">
      <c r="B721" s="155">
        <f t="shared" si="142"/>
        <v>43440.999305555553</v>
      </c>
      <c r="C721" s="155">
        <f t="shared" si="140"/>
        <v>43440.999305555553</v>
      </c>
      <c r="D721" s="152">
        <f t="shared" ref="D721:D784" si="143">(INDEX($V721:$AP721,D$7)*(1+D$8)+D$9*100/$T$11)*(1+D$10)+(D$11*100/$T$11)+($T$5+D$10)*$U721</f>
        <v>4.976</v>
      </c>
      <c r="E721" s="152"/>
      <c r="F721" s="152"/>
      <c r="G721" s="152"/>
      <c r="H721" s="152" t="e">
        <f t="shared" ref="H721:H784" si="144">IF(ISNA($C721),NA(),(INDEX($V721:$AP721,H$7)*(1+H$8)+H$9*100/$T$11)*(1+H$10)+(H$11*100/$T$11)+($T$5+H$10)*$U721)</f>
        <v>#N/A</v>
      </c>
      <c r="I721" s="152"/>
      <c r="J721" s="152" t="e">
        <f t="shared" ref="J721:J784" si="145">(INDEX($V721:$AP721,J$7)*(1+J$8)+J$9*100/$T$11)*(1+J$10)+(J$11*100/$T$11)+($T$5+J$10)*$U721</f>
        <v>#N/A</v>
      </c>
      <c r="K721" s="152"/>
      <c r="L721" s="152"/>
      <c r="M721" s="152"/>
      <c r="N721" s="152"/>
      <c r="O721" s="152"/>
      <c r="P721" s="152"/>
      <c r="Q721" s="152"/>
      <c r="R721" s="152"/>
      <c r="S721" s="152"/>
      <c r="T721" s="153" cm="1">
        <f t="array" ref="T721">MATCH(1,(TDU_Info!$C$5:$C$111=$T$6)*(TDU_Info!$B$5:$B$111&lt;=$B721),0)</f>
        <v>97</v>
      </c>
      <c r="U721" s="152">
        <f>100*(INDEX(TDU_Info!$E$5:$E$111,$T721)/T$11+INDEX(TDU_Info!$F$5:$F$111,$T721))</f>
        <v>3.8632</v>
      </c>
      <c r="V721" s="152">
        <v>2.9660000000000002</v>
      </c>
      <c r="W721" s="152">
        <v>3.3809999999999998</v>
      </c>
      <c r="X721" s="152">
        <v>5.1050000000000004</v>
      </c>
      <c r="Y721" s="152">
        <v>5.78</v>
      </c>
      <c r="Z721" s="152">
        <v>2.9660000000000002</v>
      </c>
      <c r="AA721" s="152">
        <v>3.294</v>
      </c>
      <c r="AB721" s="152">
        <v>5.0650000000000004</v>
      </c>
      <c r="AC721" s="152">
        <v>5.8</v>
      </c>
      <c r="AD721" s="152">
        <v>3.137</v>
      </c>
      <c r="AE721" s="152">
        <v>3.3460000000000001</v>
      </c>
      <c r="AF721" s="152">
        <v>4.976</v>
      </c>
      <c r="AG721" s="152">
        <v>5.2</v>
      </c>
      <c r="AH721" s="152">
        <v>3.2280000000000002</v>
      </c>
      <c r="AI721" s="152">
        <v>3.2370000000000001</v>
      </c>
      <c r="AJ721" s="152">
        <v>5.0389999999999997</v>
      </c>
      <c r="AK721" s="152">
        <v>5.4</v>
      </c>
      <c r="AL721" s="152">
        <f t="shared" ref="AL721:AL784" si="146">IF(DAY($B721)=1,NA(),VLOOKUP($B721,$BB$17:$BD$64,2,TRUE))</f>
        <v>2.8867285514723959</v>
      </c>
      <c r="AM721" s="152">
        <f t="shared" ref="AM721:AM784" si="147">IF(DAY($B721)=1,NA(),VLOOKUP($B721,$BB$17:$BD$64,3,TRUE))</f>
        <v>3.0462071370505166</v>
      </c>
      <c r="AN721" s="152">
        <v>5.7088161845127248</v>
      </c>
      <c r="AO721" s="152">
        <v>5.2652267780133677</v>
      </c>
      <c r="AP721" s="152">
        <f t="shared" si="141"/>
        <v>7.1368</v>
      </c>
      <c r="AQ721" s="152"/>
      <c r="AR721" s="152"/>
      <c r="AS721" s="153">
        <f t="shared" ref="AS721:AS784" si="148">ROUNDUP(B721-DATE(YEAR(B721),1,1),0)</f>
        <v>340</v>
      </c>
      <c r="AT721" s="153">
        <f t="shared" ref="AT721:AT746" si="149">1-$AU721-$AV721</f>
        <v>1</v>
      </c>
      <c r="AU721" s="153">
        <f t="shared" ref="AU721:AU746" si="150">IF(AND($AS721&gt;=AU$12,$AS721&lt;=AU$13),1-$AV721,0)</f>
        <v>0</v>
      </c>
      <c r="AV721" s="153">
        <f t="shared" ref="AV721:AV746" si="151">IF(AND($AS721&gt;=AV$12,$AS721&lt;=AV$13),1,0)</f>
        <v>0</v>
      </c>
      <c r="BA721">
        <f t="shared" ref="BA721:BA784" si="152">DAY(C721)</f>
        <v>6</v>
      </c>
    </row>
    <row r="722" spans="2:53" x14ac:dyDescent="0.25">
      <c r="B722" s="155">
        <f t="shared" si="142"/>
        <v>43441.999305555553</v>
      </c>
      <c r="C722" s="155">
        <f t="shared" ref="C722:C785" si="153">IF(OR($B722&lt;C$12,$B722&gt;C$13),NA(),$B722)</f>
        <v>43441.999305555553</v>
      </c>
      <c r="D722" s="152">
        <f t="shared" si="143"/>
        <v>4.976</v>
      </c>
      <c r="E722" s="152"/>
      <c r="F722" s="152"/>
      <c r="G722" s="152"/>
      <c r="H722" s="152" t="e">
        <f t="shared" si="144"/>
        <v>#N/A</v>
      </c>
      <c r="I722" s="152"/>
      <c r="J722" s="152" t="e">
        <f t="shared" si="145"/>
        <v>#N/A</v>
      </c>
      <c r="K722" s="152"/>
      <c r="L722" s="152"/>
      <c r="M722" s="152"/>
      <c r="N722" s="152"/>
      <c r="O722" s="152"/>
      <c r="P722" s="152"/>
      <c r="Q722" s="152"/>
      <c r="R722" s="152"/>
      <c r="S722" s="152"/>
      <c r="T722" s="153" cm="1">
        <f t="array" ref="T722">MATCH(1,(TDU_Info!$C$5:$C$111=$T$6)*(TDU_Info!$B$5:$B$111&lt;=$B722),0)</f>
        <v>97</v>
      </c>
      <c r="U722" s="152">
        <f>100*(INDEX(TDU_Info!$E$5:$E$111,$T722)/T$11+INDEX(TDU_Info!$F$5:$F$111,$T722))</f>
        <v>3.8632</v>
      </c>
      <c r="V722" s="152">
        <v>2.9660000000000002</v>
      </c>
      <c r="W722" s="152">
        <v>3.3809999999999998</v>
      </c>
      <c r="X722" s="152">
        <v>5.1050000000000004</v>
      </c>
      <c r="Y722" s="152">
        <v>5.8</v>
      </c>
      <c r="Z722" s="152">
        <v>2.9660000000000002</v>
      </c>
      <c r="AA722" s="152">
        <v>3.294</v>
      </c>
      <c r="AB722" s="152">
        <v>5.0650000000000004</v>
      </c>
      <c r="AC722" s="152">
        <v>5.8</v>
      </c>
      <c r="AD722" s="152">
        <v>3.137</v>
      </c>
      <c r="AE722" s="152">
        <v>3.3460000000000001</v>
      </c>
      <c r="AF722" s="152">
        <v>4.976</v>
      </c>
      <c r="AG722" s="152">
        <v>5.8</v>
      </c>
      <c r="AH722" s="152">
        <v>3.2280000000000002</v>
      </c>
      <c r="AI722" s="152">
        <v>3.2370000000000001</v>
      </c>
      <c r="AJ722" s="152">
        <v>5.0389999999999997</v>
      </c>
      <c r="AK722" s="152">
        <v>5.4</v>
      </c>
      <c r="AL722" s="152">
        <f t="shared" si="146"/>
        <v>2.8867285514723959</v>
      </c>
      <c r="AM722" s="152">
        <f t="shared" si="147"/>
        <v>3.0462071370505166</v>
      </c>
      <c r="AN722" s="152">
        <v>5.7060501776734478</v>
      </c>
      <c r="AO722" s="152">
        <v>5.2637257713158903</v>
      </c>
      <c r="AP722" s="152">
        <f t="shared" ref="AP722:AP785" si="154">IF(DAY($C722)=1,NA(),VLOOKUP($C722,$BE$17:$BF$78,2,TRUE)-$U722)</f>
        <v>7.1368</v>
      </c>
      <c r="AQ722" s="152"/>
      <c r="AR722" s="152"/>
      <c r="AS722" s="153">
        <f t="shared" si="148"/>
        <v>341</v>
      </c>
      <c r="AT722" s="153">
        <f t="shared" si="149"/>
        <v>1</v>
      </c>
      <c r="AU722" s="153">
        <f t="shared" si="150"/>
        <v>0</v>
      </c>
      <c r="AV722" s="153">
        <f t="shared" si="151"/>
        <v>0</v>
      </c>
      <c r="BA722">
        <f t="shared" si="152"/>
        <v>7</v>
      </c>
    </row>
    <row r="723" spans="2:53" x14ac:dyDescent="0.25">
      <c r="B723" s="155">
        <f t="shared" ref="B723:B786" si="155">B722+1</f>
        <v>43442.999305555553</v>
      </c>
      <c r="C723" s="155">
        <f t="shared" si="153"/>
        <v>43442.999305555553</v>
      </c>
      <c r="D723" s="152">
        <f t="shared" si="143"/>
        <v>4.976</v>
      </c>
      <c r="E723" s="152"/>
      <c r="F723" s="152"/>
      <c r="G723" s="152"/>
      <c r="H723" s="152" t="e">
        <f t="shared" si="144"/>
        <v>#N/A</v>
      </c>
      <c r="I723" s="152"/>
      <c r="J723" s="152" t="e">
        <f t="shared" si="145"/>
        <v>#N/A</v>
      </c>
      <c r="K723" s="152"/>
      <c r="L723" s="152"/>
      <c r="M723" s="152"/>
      <c r="N723" s="152"/>
      <c r="O723" s="152"/>
      <c r="P723" s="152"/>
      <c r="Q723" s="152"/>
      <c r="R723" s="152"/>
      <c r="S723" s="152"/>
      <c r="T723" s="153" cm="1">
        <f t="array" ref="T723">MATCH(1,(TDU_Info!$C$5:$C$111=$T$6)*(TDU_Info!$B$5:$B$111&lt;=$B723),0)</f>
        <v>97</v>
      </c>
      <c r="U723" s="152">
        <f>100*(INDEX(TDU_Info!$E$5:$E$111,$T723)/T$11+INDEX(TDU_Info!$F$5:$F$111,$T723))</f>
        <v>3.8632</v>
      </c>
      <c r="V723" s="152">
        <v>2.9660000000000002</v>
      </c>
      <c r="W723" s="152">
        <v>3.3809999999999998</v>
      </c>
      <c r="X723" s="152">
        <v>5.1050000000000004</v>
      </c>
      <c r="Y723" s="152">
        <v>5.8</v>
      </c>
      <c r="Z723" s="152">
        <v>2.9660000000000002</v>
      </c>
      <c r="AA723" s="152">
        <v>3.294</v>
      </c>
      <c r="AB723" s="152">
        <v>5.0650000000000004</v>
      </c>
      <c r="AC723" s="152">
        <v>5.8</v>
      </c>
      <c r="AD723" s="152">
        <v>3.137</v>
      </c>
      <c r="AE723" s="152">
        <v>3.3460000000000001</v>
      </c>
      <c r="AF723" s="152">
        <v>4.976</v>
      </c>
      <c r="AG723" s="152">
        <v>5.8</v>
      </c>
      <c r="AH723" s="152">
        <v>3.2280000000000002</v>
      </c>
      <c r="AI723" s="152">
        <v>3.2370000000000001</v>
      </c>
      <c r="AJ723" s="152">
        <v>5.0389999999999997</v>
      </c>
      <c r="AK723" s="152">
        <v>5.4</v>
      </c>
      <c r="AL723" s="152">
        <f t="shared" si="146"/>
        <v>2.8867285514723959</v>
      </c>
      <c r="AM723" s="152">
        <f t="shared" si="147"/>
        <v>3.0462071370505166</v>
      </c>
      <c r="AN723" s="152">
        <v>5.7015175268907594</v>
      </c>
      <c r="AO723" s="152">
        <v>5.2584665884801742</v>
      </c>
      <c r="AP723" s="152">
        <f t="shared" si="154"/>
        <v>7.1368</v>
      </c>
      <c r="AQ723" s="152"/>
      <c r="AR723" s="152"/>
      <c r="AS723" s="153">
        <f t="shared" si="148"/>
        <v>342</v>
      </c>
      <c r="AT723" s="153">
        <f t="shared" si="149"/>
        <v>1</v>
      </c>
      <c r="AU723" s="153">
        <f t="shared" si="150"/>
        <v>0</v>
      </c>
      <c r="AV723" s="153">
        <f t="shared" si="151"/>
        <v>0</v>
      </c>
      <c r="BA723">
        <f t="shared" si="152"/>
        <v>8</v>
      </c>
    </row>
    <row r="724" spans="2:53" x14ac:dyDescent="0.25">
      <c r="B724" s="155">
        <f t="shared" si="155"/>
        <v>43443.999305555553</v>
      </c>
      <c r="C724" s="155">
        <f t="shared" si="153"/>
        <v>43443.999305555553</v>
      </c>
      <c r="D724" s="152">
        <f t="shared" si="143"/>
        <v>4.976</v>
      </c>
      <c r="E724" s="152"/>
      <c r="F724" s="152"/>
      <c r="G724" s="152"/>
      <c r="H724" s="152" t="e">
        <f t="shared" si="144"/>
        <v>#N/A</v>
      </c>
      <c r="I724" s="152"/>
      <c r="J724" s="152" t="e">
        <f t="shared" si="145"/>
        <v>#N/A</v>
      </c>
      <c r="K724" s="152"/>
      <c r="L724" s="152"/>
      <c r="M724" s="152"/>
      <c r="N724" s="152"/>
      <c r="O724" s="152"/>
      <c r="P724" s="152"/>
      <c r="Q724" s="152"/>
      <c r="R724" s="152"/>
      <c r="S724" s="152"/>
      <c r="T724" s="153" cm="1">
        <f t="array" ref="T724">MATCH(1,(TDU_Info!$C$5:$C$111=$T$6)*(TDU_Info!$B$5:$B$111&lt;=$B724),0)</f>
        <v>97</v>
      </c>
      <c r="U724" s="152">
        <f>100*(INDEX(TDU_Info!$E$5:$E$111,$T724)/T$11+INDEX(TDU_Info!$F$5:$F$111,$T724))</f>
        <v>3.8632</v>
      </c>
      <c r="V724" s="152">
        <v>2.9660000000000002</v>
      </c>
      <c r="W724" s="152">
        <v>3.3809999999999998</v>
      </c>
      <c r="X724" s="152">
        <v>5.1050000000000004</v>
      </c>
      <c r="Y724" s="152">
        <v>5.8</v>
      </c>
      <c r="Z724" s="152">
        <v>2.9660000000000002</v>
      </c>
      <c r="AA724" s="152">
        <v>3.294</v>
      </c>
      <c r="AB724" s="152">
        <v>5.0650000000000004</v>
      </c>
      <c r="AC724" s="152">
        <v>5.8</v>
      </c>
      <c r="AD724" s="152">
        <v>3.137</v>
      </c>
      <c r="AE724" s="152">
        <v>3.3460000000000001</v>
      </c>
      <c r="AF724" s="152">
        <v>4.976</v>
      </c>
      <c r="AG724" s="152">
        <v>5.8</v>
      </c>
      <c r="AH724" s="152">
        <v>3.2280000000000002</v>
      </c>
      <c r="AI724" s="152">
        <v>3.2370000000000001</v>
      </c>
      <c r="AJ724" s="152">
        <v>5.0389999999999997</v>
      </c>
      <c r="AK724" s="152">
        <v>5.4</v>
      </c>
      <c r="AL724" s="152">
        <f t="shared" si="146"/>
        <v>2.8867285514723959</v>
      </c>
      <c r="AM724" s="152">
        <f t="shared" si="147"/>
        <v>3.0462071370505166</v>
      </c>
      <c r="AN724" s="152">
        <v>5.6967416342611532</v>
      </c>
      <c r="AO724" s="152">
        <v>5.2536419090046644</v>
      </c>
      <c r="AP724" s="152">
        <f t="shared" si="154"/>
        <v>7.1368</v>
      </c>
      <c r="AQ724" s="152"/>
      <c r="AR724" s="152"/>
      <c r="AS724" s="153">
        <f t="shared" si="148"/>
        <v>343</v>
      </c>
      <c r="AT724" s="153">
        <f t="shared" si="149"/>
        <v>1</v>
      </c>
      <c r="AU724" s="153">
        <f t="shared" si="150"/>
        <v>0</v>
      </c>
      <c r="AV724" s="153">
        <f t="shared" si="151"/>
        <v>0</v>
      </c>
      <c r="BA724">
        <f t="shared" si="152"/>
        <v>9</v>
      </c>
    </row>
    <row r="725" spans="2:53" x14ac:dyDescent="0.25">
      <c r="B725" s="155">
        <f t="shared" si="155"/>
        <v>43444.999305555553</v>
      </c>
      <c r="C725" s="155">
        <f t="shared" si="153"/>
        <v>43444.999305555553</v>
      </c>
      <c r="D725" s="152">
        <f t="shared" si="143"/>
        <v>4.976</v>
      </c>
      <c r="E725" s="152"/>
      <c r="F725" s="152"/>
      <c r="G725" s="152"/>
      <c r="H725" s="152" t="e">
        <f t="shared" si="144"/>
        <v>#N/A</v>
      </c>
      <c r="I725" s="152"/>
      <c r="J725" s="152" t="e">
        <f t="shared" si="145"/>
        <v>#N/A</v>
      </c>
      <c r="K725" s="152"/>
      <c r="L725" s="152"/>
      <c r="M725" s="152"/>
      <c r="N725" s="152"/>
      <c r="O725" s="152"/>
      <c r="P725" s="152"/>
      <c r="Q725" s="152"/>
      <c r="R725" s="152"/>
      <c r="S725" s="152"/>
      <c r="T725" s="153" cm="1">
        <f t="array" ref="T725">MATCH(1,(TDU_Info!$C$5:$C$111=$T$6)*(TDU_Info!$B$5:$B$111&lt;=$B725),0)</f>
        <v>97</v>
      </c>
      <c r="U725" s="152">
        <f>100*(INDEX(TDU_Info!$E$5:$E$111,$T725)/T$11+INDEX(TDU_Info!$F$5:$F$111,$T725))</f>
        <v>3.8632</v>
      </c>
      <c r="V725" s="152">
        <v>2.9660000000000002</v>
      </c>
      <c r="W725" s="152">
        <v>3.3809999999999998</v>
      </c>
      <c r="X725" s="152">
        <v>5.1050000000000004</v>
      </c>
      <c r="Y725" s="152">
        <v>5.8</v>
      </c>
      <c r="Z725" s="152">
        <v>2.9660000000000002</v>
      </c>
      <c r="AA725" s="152">
        <v>3.294</v>
      </c>
      <c r="AB725" s="152">
        <v>5.0650000000000004</v>
      </c>
      <c r="AC725" s="152">
        <v>5.8</v>
      </c>
      <c r="AD725" s="152">
        <v>3.137</v>
      </c>
      <c r="AE725" s="152">
        <v>3.3460000000000001</v>
      </c>
      <c r="AF725" s="152">
        <v>4.976</v>
      </c>
      <c r="AG725" s="152">
        <v>5.8</v>
      </c>
      <c r="AH725" s="152">
        <v>3.2280000000000002</v>
      </c>
      <c r="AI725" s="152">
        <v>3.2370000000000001</v>
      </c>
      <c r="AJ725" s="152">
        <v>5.0389999999999997</v>
      </c>
      <c r="AK725" s="152">
        <v>5.4</v>
      </c>
      <c r="AL725" s="152">
        <f t="shared" si="146"/>
        <v>2.8867285514723959</v>
      </c>
      <c r="AM725" s="152">
        <f t="shared" si="147"/>
        <v>3.0462071370505166</v>
      </c>
      <c r="AN725" s="152">
        <v>5.6937927828470078</v>
      </c>
      <c r="AO725" s="152">
        <v>5.2536904255863295</v>
      </c>
      <c r="AP725" s="152">
        <f t="shared" si="154"/>
        <v>7.1368</v>
      </c>
      <c r="AQ725" s="152"/>
      <c r="AR725" s="152"/>
      <c r="AS725" s="153">
        <f t="shared" si="148"/>
        <v>344</v>
      </c>
      <c r="AT725" s="153">
        <f t="shared" si="149"/>
        <v>1</v>
      </c>
      <c r="AU725" s="153">
        <f t="shared" si="150"/>
        <v>0</v>
      </c>
      <c r="AV725" s="153">
        <f t="shared" si="151"/>
        <v>0</v>
      </c>
      <c r="BA725">
        <f t="shared" si="152"/>
        <v>10</v>
      </c>
    </row>
    <row r="726" spans="2:53" x14ac:dyDescent="0.25">
      <c r="B726" s="155">
        <f t="shared" si="155"/>
        <v>43445.999305555553</v>
      </c>
      <c r="C726" s="155">
        <f t="shared" si="153"/>
        <v>43445.999305555553</v>
      </c>
      <c r="D726" s="152">
        <f t="shared" si="143"/>
        <v>4.976</v>
      </c>
      <c r="E726" s="152"/>
      <c r="F726" s="152"/>
      <c r="G726" s="152"/>
      <c r="H726" s="152" t="e">
        <f t="shared" si="144"/>
        <v>#N/A</v>
      </c>
      <c r="I726" s="152"/>
      <c r="J726" s="152" t="e">
        <f t="shared" si="145"/>
        <v>#N/A</v>
      </c>
      <c r="K726" s="152"/>
      <c r="L726" s="152"/>
      <c r="M726" s="152"/>
      <c r="N726" s="152"/>
      <c r="O726" s="152"/>
      <c r="P726" s="152"/>
      <c r="Q726" s="152"/>
      <c r="R726" s="152"/>
      <c r="S726" s="152"/>
      <c r="T726" s="153" cm="1">
        <f t="array" ref="T726">MATCH(1,(TDU_Info!$C$5:$C$111=$T$6)*(TDU_Info!$B$5:$B$111&lt;=$B726),0)</f>
        <v>97</v>
      </c>
      <c r="U726" s="152">
        <f>100*(INDEX(TDU_Info!$E$5:$E$111,$T726)/T$11+INDEX(TDU_Info!$F$5:$F$111,$T726))</f>
        <v>3.8632</v>
      </c>
      <c r="V726" s="152">
        <v>2.9660000000000002</v>
      </c>
      <c r="W726" s="152">
        <v>3.3809999999999998</v>
      </c>
      <c r="X726" s="152">
        <v>5.1050000000000004</v>
      </c>
      <c r="Y726" s="152">
        <v>5.8</v>
      </c>
      <c r="Z726" s="152">
        <v>2.9660000000000002</v>
      </c>
      <c r="AA726" s="152">
        <v>3.294</v>
      </c>
      <c r="AB726" s="152">
        <v>5.0650000000000004</v>
      </c>
      <c r="AC726" s="152">
        <v>5.8</v>
      </c>
      <c r="AD726" s="152">
        <v>3.137</v>
      </c>
      <c r="AE726" s="152">
        <v>3.3460000000000001</v>
      </c>
      <c r="AF726" s="152">
        <v>4.976</v>
      </c>
      <c r="AG726" s="152">
        <v>5.8</v>
      </c>
      <c r="AH726" s="152">
        <v>3.2280000000000002</v>
      </c>
      <c r="AI726" s="152">
        <v>3.2370000000000001</v>
      </c>
      <c r="AJ726" s="152">
        <v>5.0389999999999997</v>
      </c>
      <c r="AK726" s="152">
        <v>5.4</v>
      </c>
      <c r="AL726" s="152">
        <f t="shared" si="146"/>
        <v>2.8867285514723959</v>
      </c>
      <c r="AM726" s="152">
        <f t="shared" si="147"/>
        <v>3.0462071370505166</v>
      </c>
      <c r="AN726" s="152">
        <v>5.6908954684500577</v>
      </c>
      <c r="AO726" s="152">
        <v>5.2466328823548958</v>
      </c>
      <c r="AP726" s="152">
        <f t="shared" si="154"/>
        <v>7.1368</v>
      </c>
      <c r="AQ726" s="152"/>
      <c r="AR726" s="152"/>
      <c r="AS726" s="153">
        <f t="shared" si="148"/>
        <v>345</v>
      </c>
      <c r="AT726" s="153">
        <f t="shared" si="149"/>
        <v>1</v>
      </c>
      <c r="AU726" s="153">
        <f t="shared" si="150"/>
        <v>0</v>
      </c>
      <c r="AV726" s="153">
        <f t="shared" si="151"/>
        <v>0</v>
      </c>
      <c r="BA726">
        <f t="shared" si="152"/>
        <v>11</v>
      </c>
    </row>
    <row r="727" spans="2:53" x14ac:dyDescent="0.25">
      <c r="B727" s="155">
        <f t="shared" si="155"/>
        <v>43446.999305555553</v>
      </c>
      <c r="C727" s="155">
        <f t="shared" si="153"/>
        <v>43446.999305555553</v>
      </c>
      <c r="D727" s="152">
        <f t="shared" si="143"/>
        <v>5.3360000000000003</v>
      </c>
      <c r="E727" s="152"/>
      <c r="F727" s="152"/>
      <c r="G727" s="152"/>
      <c r="H727" s="152" t="e">
        <f t="shared" si="144"/>
        <v>#N/A</v>
      </c>
      <c r="I727" s="152"/>
      <c r="J727" s="152" t="e">
        <f t="shared" si="145"/>
        <v>#N/A</v>
      </c>
      <c r="K727" s="152"/>
      <c r="L727" s="152"/>
      <c r="M727" s="152"/>
      <c r="N727" s="152"/>
      <c r="O727" s="152"/>
      <c r="P727" s="152"/>
      <c r="Q727" s="152"/>
      <c r="R727" s="152"/>
      <c r="S727" s="152"/>
      <c r="T727" s="153" cm="1">
        <f t="array" ref="T727">MATCH(1,(TDU_Info!$C$5:$C$111=$T$6)*(TDU_Info!$B$5:$B$111&lt;=$B727),0)</f>
        <v>97</v>
      </c>
      <c r="U727" s="152">
        <f>100*(INDEX(TDU_Info!$E$5:$E$111,$T727)/T$11+INDEX(TDU_Info!$F$5:$F$111,$T727))</f>
        <v>3.8632</v>
      </c>
      <c r="V727" s="152">
        <v>2.9660000000000002</v>
      </c>
      <c r="W727" s="152">
        <v>3.3809999999999998</v>
      </c>
      <c r="X727" s="152">
        <v>5.4</v>
      </c>
      <c r="Y727" s="152">
        <v>5.8</v>
      </c>
      <c r="Z727" s="152">
        <v>2.9660000000000002</v>
      </c>
      <c r="AA727" s="152">
        <v>3.294</v>
      </c>
      <c r="AB727" s="152">
        <v>5.3650000000000002</v>
      </c>
      <c r="AC727" s="152">
        <v>5.8</v>
      </c>
      <c r="AD727" s="152">
        <v>3.117</v>
      </c>
      <c r="AE727" s="152">
        <v>3.3460000000000001</v>
      </c>
      <c r="AF727" s="152">
        <v>5.3360000000000003</v>
      </c>
      <c r="AG727" s="152">
        <v>5.8</v>
      </c>
      <c r="AH727" s="152">
        <v>3.2280000000000002</v>
      </c>
      <c r="AI727" s="152">
        <v>3.2370000000000001</v>
      </c>
      <c r="AJ727" s="152">
        <v>5.3390000000000004</v>
      </c>
      <c r="AK727" s="152">
        <v>5.4</v>
      </c>
      <c r="AL727" s="152">
        <f t="shared" si="146"/>
        <v>2.8867285514723959</v>
      </c>
      <c r="AM727" s="152">
        <f t="shared" si="147"/>
        <v>3.0462071370505166</v>
      </c>
      <c r="AN727" s="152">
        <v>5.6885050027156128</v>
      </c>
      <c r="AO727" s="152">
        <v>5.2414719406753676</v>
      </c>
      <c r="AP727" s="152">
        <f t="shared" si="154"/>
        <v>7.1368</v>
      </c>
      <c r="AQ727" s="152"/>
      <c r="AR727" s="152"/>
      <c r="AS727" s="153">
        <f t="shared" si="148"/>
        <v>346</v>
      </c>
      <c r="AT727" s="153">
        <f t="shared" si="149"/>
        <v>1</v>
      </c>
      <c r="AU727" s="153">
        <f t="shared" si="150"/>
        <v>0</v>
      </c>
      <c r="AV727" s="153">
        <f t="shared" si="151"/>
        <v>0</v>
      </c>
      <c r="BA727">
        <f t="shared" si="152"/>
        <v>12</v>
      </c>
    </row>
    <row r="728" spans="2:53" x14ac:dyDescent="0.25">
      <c r="B728" s="155">
        <f t="shared" si="155"/>
        <v>43447.999305555553</v>
      </c>
      <c r="C728" s="155">
        <f t="shared" si="153"/>
        <v>43447.999305555553</v>
      </c>
      <c r="D728" s="152">
        <f t="shared" si="143"/>
        <v>5.3360000000000003</v>
      </c>
      <c r="E728" s="152"/>
      <c r="F728" s="152"/>
      <c r="G728" s="152"/>
      <c r="H728" s="152" t="e">
        <f t="shared" si="144"/>
        <v>#N/A</v>
      </c>
      <c r="I728" s="152"/>
      <c r="J728" s="152" t="e">
        <f t="shared" si="145"/>
        <v>#N/A</v>
      </c>
      <c r="K728" s="152"/>
      <c r="L728" s="152"/>
      <c r="M728" s="152"/>
      <c r="N728" s="152"/>
      <c r="O728" s="152"/>
      <c r="P728" s="152"/>
      <c r="Q728" s="152"/>
      <c r="R728" s="152"/>
      <c r="S728" s="152"/>
      <c r="T728" s="153" cm="1">
        <f t="array" ref="T728">MATCH(1,(TDU_Info!$C$5:$C$111=$T$6)*(TDU_Info!$B$5:$B$111&lt;=$B728),0)</f>
        <v>97</v>
      </c>
      <c r="U728" s="152">
        <f>100*(INDEX(TDU_Info!$E$5:$E$111,$T728)/T$11+INDEX(TDU_Info!$F$5:$F$111,$T728))</f>
        <v>3.8632</v>
      </c>
      <c r="V728" s="152">
        <v>2.9660000000000002</v>
      </c>
      <c r="W728" s="152">
        <v>3.3809999999999998</v>
      </c>
      <c r="X728" s="152">
        <v>5.4</v>
      </c>
      <c r="Y728" s="152">
        <v>5.8</v>
      </c>
      <c r="Z728" s="152">
        <v>2.9660000000000002</v>
      </c>
      <c r="AA728" s="152">
        <v>3.294</v>
      </c>
      <c r="AB728" s="152">
        <v>5.3650000000000002</v>
      </c>
      <c r="AC728" s="152">
        <v>5.8</v>
      </c>
      <c r="AD728" s="152">
        <v>3.117</v>
      </c>
      <c r="AE728" s="152">
        <v>3.3460000000000001</v>
      </c>
      <c r="AF728" s="152">
        <v>5.3360000000000003</v>
      </c>
      <c r="AG728" s="152">
        <v>5.8</v>
      </c>
      <c r="AH728" s="152">
        <v>3.2280000000000002</v>
      </c>
      <c r="AI728" s="152">
        <v>3.2370000000000001</v>
      </c>
      <c r="AJ728" s="152">
        <v>5.3390000000000004</v>
      </c>
      <c r="AK728" s="152">
        <v>5.4</v>
      </c>
      <c r="AL728" s="152">
        <f t="shared" si="146"/>
        <v>2.8867285514723959</v>
      </c>
      <c r="AM728" s="152">
        <f t="shared" si="147"/>
        <v>3.0462071370505166</v>
      </c>
      <c r="AN728" s="152">
        <v>5.6845376945775961</v>
      </c>
      <c r="AO728" s="152">
        <v>5.2357624084121159</v>
      </c>
      <c r="AP728" s="152">
        <f t="shared" si="154"/>
        <v>7.1368</v>
      </c>
      <c r="AQ728" s="152"/>
      <c r="AR728" s="152"/>
      <c r="AS728" s="153">
        <f t="shared" si="148"/>
        <v>347</v>
      </c>
      <c r="AT728" s="153">
        <f t="shared" si="149"/>
        <v>1</v>
      </c>
      <c r="AU728" s="153">
        <f t="shared" si="150"/>
        <v>0</v>
      </c>
      <c r="AV728" s="153">
        <f t="shared" si="151"/>
        <v>0</v>
      </c>
      <c r="BA728">
        <f t="shared" si="152"/>
        <v>13</v>
      </c>
    </row>
    <row r="729" spans="2:53" x14ac:dyDescent="0.25">
      <c r="B729" s="155">
        <f t="shared" si="155"/>
        <v>43448.999305555553</v>
      </c>
      <c r="C729" s="155">
        <f t="shared" si="153"/>
        <v>43448.999305555553</v>
      </c>
      <c r="D729" s="152">
        <f t="shared" si="143"/>
        <v>5.3360000000000003</v>
      </c>
      <c r="E729" s="152"/>
      <c r="F729" s="152"/>
      <c r="G729" s="152"/>
      <c r="H729" s="152" t="e">
        <f t="shared" si="144"/>
        <v>#N/A</v>
      </c>
      <c r="I729" s="152"/>
      <c r="J729" s="152" t="e">
        <f t="shared" si="145"/>
        <v>#N/A</v>
      </c>
      <c r="K729" s="152"/>
      <c r="L729" s="152"/>
      <c r="M729" s="152"/>
      <c r="N729" s="152"/>
      <c r="O729" s="152"/>
      <c r="P729" s="152"/>
      <c r="Q729" s="152"/>
      <c r="R729" s="152"/>
      <c r="S729" s="152"/>
      <c r="T729" s="153" cm="1">
        <f t="array" ref="T729">MATCH(1,(TDU_Info!$C$5:$C$111=$T$6)*(TDU_Info!$B$5:$B$111&lt;=$B729),0)</f>
        <v>97</v>
      </c>
      <c r="U729" s="152">
        <f>100*(INDEX(TDU_Info!$E$5:$E$111,$T729)/T$11+INDEX(TDU_Info!$F$5:$F$111,$T729))</f>
        <v>3.8632</v>
      </c>
      <c r="V729" s="152">
        <v>2.9660000000000002</v>
      </c>
      <c r="W729" s="152">
        <v>3.3809999999999998</v>
      </c>
      <c r="X729" s="152">
        <v>5.4</v>
      </c>
      <c r="Y729" s="152">
        <v>5.8</v>
      </c>
      <c r="Z729" s="152">
        <v>2.9660000000000002</v>
      </c>
      <c r="AA729" s="152">
        <v>3.294</v>
      </c>
      <c r="AB729" s="152">
        <v>5.3650000000000002</v>
      </c>
      <c r="AC729" s="152">
        <v>5.8</v>
      </c>
      <c r="AD729" s="152">
        <v>3.117</v>
      </c>
      <c r="AE729" s="152">
        <v>3.3460000000000001</v>
      </c>
      <c r="AF729" s="152">
        <v>5.3360000000000003</v>
      </c>
      <c r="AG729" s="152">
        <v>5.8</v>
      </c>
      <c r="AH729" s="152">
        <v>3.2280000000000002</v>
      </c>
      <c r="AI729" s="152">
        <v>3.2370000000000001</v>
      </c>
      <c r="AJ729" s="152">
        <v>5.3390000000000004</v>
      </c>
      <c r="AK729" s="152">
        <v>5.4</v>
      </c>
      <c r="AL729" s="152">
        <f t="shared" si="146"/>
        <v>2.8867285514723959</v>
      </c>
      <c r="AM729" s="152">
        <f t="shared" si="147"/>
        <v>3.0462071370505166</v>
      </c>
      <c r="AN729" s="152">
        <v>5.6832614269782127</v>
      </c>
      <c r="AO729" s="152">
        <v>5.2336791139380274</v>
      </c>
      <c r="AP729" s="152">
        <f t="shared" si="154"/>
        <v>7.1368</v>
      </c>
      <c r="AQ729" s="152"/>
      <c r="AR729" s="152"/>
      <c r="AS729" s="153">
        <f t="shared" si="148"/>
        <v>348</v>
      </c>
      <c r="AT729" s="153">
        <f t="shared" si="149"/>
        <v>1</v>
      </c>
      <c r="AU729" s="153">
        <f t="shared" si="150"/>
        <v>0</v>
      </c>
      <c r="AV729" s="153">
        <f t="shared" si="151"/>
        <v>0</v>
      </c>
      <c r="BA729">
        <f t="shared" si="152"/>
        <v>14</v>
      </c>
    </row>
    <row r="730" spans="2:53" x14ac:dyDescent="0.25">
      <c r="B730" s="155">
        <f t="shared" si="155"/>
        <v>43449.999305555553</v>
      </c>
      <c r="C730" s="155">
        <f t="shared" si="153"/>
        <v>43449.999305555553</v>
      </c>
      <c r="D730" s="152">
        <f t="shared" si="143"/>
        <v>5.3360000000000003</v>
      </c>
      <c r="E730" s="152"/>
      <c r="F730" s="152"/>
      <c r="G730" s="152"/>
      <c r="H730" s="152" t="e">
        <f t="shared" si="144"/>
        <v>#N/A</v>
      </c>
      <c r="I730" s="152"/>
      <c r="J730" s="152" t="e">
        <f t="shared" si="145"/>
        <v>#N/A</v>
      </c>
      <c r="K730" s="152"/>
      <c r="L730" s="152"/>
      <c r="M730" s="152"/>
      <c r="N730" s="152"/>
      <c r="O730" s="152"/>
      <c r="P730" s="152"/>
      <c r="Q730" s="152"/>
      <c r="R730" s="152"/>
      <c r="S730" s="152"/>
      <c r="T730" s="153" cm="1">
        <f t="array" ref="T730">MATCH(1,(TDU_Info!$C$5:$C$111=$T$6)*(TDU_Info!$B$5:$B$111&lt;=$B730),0)</f>
        <v>97</v>
      </c>
      <c r="U730" s="152">
        <f>100*(INDEX(TDU_Info!$E$5:$E$111,$T730)/T$11+INDEX(TDU_Info!$F$5:$F$111,$T730))</f>
        <v>3.8632</v>
      </c>
      <c r="V730" s="152">
        <v>2.9660000000000002</v>
      </c>
      <c r="W730" s="152">
        <v>3.3610000000000002</v>
      </c>
      <c r="X730" s="152">
        <v>5.4</v>
      </c>
      <c r="Y730" s="152">
        <v>5.8</v>
      </c>
      <c r="Z730" s="152">
        <v>2.9369999999999998</v>
      </c>
      <c r="AA730" s="152">
        <v>3.262</v>
      </c>
      <c r="AB730" s="152">
        <v>5.3360000000000003</v>
      </c>
      <c r="AC730" s="152">
        <v>5.8</v>
      </c>
      <c r="AD730" s="152">
        <v>3.1269999999999998</v>
      </c>
      <c r="AE730" s="152">
        <v>3.3359999999999999</v>
      </c>
      <c r="AF730" s="152">
        <v>5.3360000000000003</v>
      </c>
      <c r="AG730" s="152">
        <v>5.8</v>
      </c>
      <c r="AH730" s="152">
        <v>3.21</v>
      </c>
      <c r="AI730" s="152">
        <v>3.2210000000000001</v>
      </c>
      <c r="AJ730" s="152">
        <v>5.31</v>
      </c>
      <c r="AK730" s="152">
        <v>5.4</v>
      </c>
      <c r="AL730" s="152">
        <f t="shared" si="146"/>
        <v>2.8867285514723959</v>
      </c>
      <c r="AM730" s="152">
        <f t="shared" si="147"/>
        <v>3.0462071370505166</v>
      </c>
      <c r="AN730" s="152">
        <v>5.6820495737255978</v>
      </c>
      <c r="AO730" s="152">
        <v>5.2328690087903977</v>
      </c>
      <c r="AP730" s="152">
        <f t="shared" si="154"/>
        <v>7.1368</v>
      </c>
      <c r="AQ730" s="152"/>
      <c r="AR730" s="152"/>
      <c r="AS730" s="153">
        <f t="shared" si="148"/>
        <v>349</v>
      </c>
      <c r="AT730" s="153">
        <f t="shared" si="149"/>
        <v>1</v>
      </c>
      <c r="AU730" s="153">
        <f t="shared" si="150"/>
        <v>0</v>
      </c>
      <c r="AV730" s="153">
        <f t="shared" si="151"/>
        <v>0</v>
      </c>
      <c r="BA730">
        <f t="shared" si="152"/>
        <v>15</v>
      </c>
    </row>
    <row r="731" spans="2:53" x14ac:dyDescent="0.25">
      <c r="B731" s="155">
        <f t="shared" si="155"/>
        <v>43450.999305555553</v>
      </c>
      <c r="C731" s="155">
        <f t="shared" si="153"/>
        <v>43450.999305555553</v>
      </c>
      <c r="D731" s="152">
        <f t="shared" si="143"/>
        <v>5.3360000000000003</v>
      </c>
      <c r="E731" s="152"/>
      <c r="F731" s="152"/>
      <c r="G731" s="152"/>
      <c r="H731" s="152" t="e">
        <f t="shared" si="144"/>
        <v>#N/A</v>
      </c>
      <c r="I731" s="152"/>
      <c r="J731" s="152" t="e">
        <f t="shared" si="145"/>
        <v>#N/A</v>
      </c>
      <c r="K731" s="152"/>
      <c r="L731" s="152"/>
      <c r="M731" s="152"/>
      <c r="N731" s="152"/>
      <c r="O731" s="152"/>
      <c r="P731" s="152"/>
      <c r="Q731" s="152"/>
      <c r="R731" s="152"/>
      <c r="S731" s="152"/>
      <c r="T731" s="153" cm="1">
        <f t="array" ref="T731">MATCH(1,(TDU_Info!$C$5:$C$111=$T$6)*(TDU_Info!$B$5:$B$111&lt;=$B731),0)</f>
        <v>97</v>
      </c>
      <c r="U731" s="152">
        <f>100*(INDEX(TDU_Info!$E$5:$E$111,$T731)/T$11+INDEX(TDU_Info!$F$5:$F$111,$T731))</f>
        <v>3.8632</v>
      </c>
      <c r="V731" s="152">
        <v>2.9660000000000002</v>
      </c>
      <c r="W731" s="152">
        <v>3.3610000000000002</v>
      </c>
      <c r="X731" s="152">
        <v>5.4</v>
      </c>
      <c r="Y731" s="152">
        <v>5.8</v>
      </c>
      <c r="Z731" s="152">
        <v>2.9369999999999998</v>
      </c>
      <c r="AA731" s="152">
        <v>3.262</v>
      </c>
      <c r="AB731" s="152">
        <v>5.3360000000000003</v>
      </c>
      <c r="AC731" s="152">
        <v>5.8</v>
      </c>
      <c r="AD731" s="152">
        <v>3.1269999999999998</v>
      </c>
      <c r="AE731" s="152">
        <v>3.3359999999999999</v>
      </c>
      <c r="AF731" s="152">
        <v>5.3360000000000003</v>
      </c>
      <c r="AG731" s="152">
        <v>5.8</v>
      </c>
      <c r="AH731" s="152">
        <v>3.21</v>
      </c>
      <c r="AI731" s="152">
        <v>3.2210000000000001</v>
      </c>
      <c r="AJ731" s="152">
        <v>5.31</v>
      </c>
      <c r="AK731" s="152">
        <v>5.4</v>
      </c>
      <c r="AL731" s="152">
        <f t="shared" si="146"/>
        <v>2.8867285514723959</v>
      </c>
      <c r="AM731" s="152">
        <f t="shared" si="147"/>
        <v>3.0462071370505166</v>
      </c>
      <c r="AN731" s="152">
        <v>5.6788529620574781</v>
      </c>
      <c r="AO731" s="152">
        <v>5.2310475427021625</v>
      </c>
      <c r="AP731" s="152">
        <f t="shared" si="154"/>
        <v>7.1368</v>
      </c>
      <c r="AQ731" s="152"/>
      <c r="AR731" s="152"/>
      <c r="AS731" s="153">
        <f t="shared" si="148"/>
        <v>350</v>
      </c>
      <c r="AT731" s="153">
        <f t="shared" si="149"/>
        <v>1</v>
      </c>
      <c r="AU731" s="153">
        <f t="shared" si="150"/>
        <v>0</v>
      </c>
      <c r="AV731" s="153">
        <f t="shared" si="151"/>
        <v>0</v>
      </c>
      <c r="BA731">
        <f t="shared" si="152"/>
        <v>16</v>
      </c>
    </row>
    <row r="732" spans="2:53" x14ac:dyDescent="0.25">
      <c r="B732" s="155">
        <f t="shared" si="155"/>
        <v>43451.999305555553</v>
      </c>
      <c r="C732" s="155">
        <f t="shared" si="153"/>
        <v>43451.999305555553</v>
      </c>
      <c r="D732" s="152">
        <f t="shared" si="143"/>
        <v>5.0359999999999996</v>
      </c>
      <c r="E732" s="152"/>
      <c r="F732" s="152"/>
      <c r="G732" s="152"/>
      <c r="H732" s="152" t="e">
        <f t="shared" si="144"/>
        <v>#N/A</v>
      </c>
      <c r="I732" s="152"/>
      <c r="J732" s="152" t="e">
        <f t="shared" si="145"/>
        <v>#N/A</v>
      </c>
      <c r="K732" s="152"/>
      <c r="L732" s="152"/>
      <c r="M732" s="152"/>
      <c r="N732" s="152"/>
      <c r="O732" s="152"/>
      <c r="P732" s="152"/>
      <c r="Q732" s="152"/>
      <c r="R732" s="152"/>
      <c r="S732" s="152"/>
      <c r="T732" s="153" cm="1">
        <f t="array" ref="T732">MATCH(1,(TDU_Info!$C$5:$C$111=$T$6)*(TDU_Info!$B$5:$B$111&lt;=$B732),0)</f>
        <v>97</v>
      </c>
      <c r="U732" s="152">
        <f>100*(INDEX(TDU_Info!$E$5:$E$111,$T732)/T$11+INDEX(TDU_Info!$F$5:$F$111,$T732))</f>
        <v>3.8632</v>
      </c>
      <c r="V732" s="152">
        <v>2.9660000000000002</v>
      </c>
      <c r="W732" s="152">
        <v>3.3610000000000002</v>
      </c>
      <c r="X732" s="152">
        <v>5.165</v>
      </c>
      <c r="Y732" s="152">
        <v>5.8</v>
      </c>
      <c r="Z732" s="152">
        <v>2.9369999999999998</v>
      </c>
      <c r="AA732" s="152">
        <v>3.262</v>
      </c>
      <c r="AB732" s="152">
        <v>5.3360000000000003</v>
      </c>
      <c r="AC732" s="152">
        <v>5.8</v>
      </c>
      <c r="AD732" s="152">
        <v>3.1269999999999998</v>
      </c>
      <c r="AE732" s="152">
        <v>3.3359999999999999</v>
      </c>
      <c r="AF732" s="152">
        <v>5.0359999999999996</v>
      </c>
      <c r="AG732" s="152">
        <v>5.8</v>
      </c>
      <c r="AH732" s="152">
        <v>3.21</v>
      </c>
      <c r="AI732" s="152">
        <v>3.2210000000000001</v>
      </c>
      <c r="AJ732" s="152">
        <v>5.31</v>
      </c>
      <c r="AK732" s="152">
        <v>5.4</v>
      </c>
      <c r="AL732" s="152">
        <f t="shared" si="146"/>
        <v>2.8867285514723959</v>
      </c>
      <c r="AM732" s="152">
        <f t="shared" si="147"/>
        <v>3.0462071370505166</v>
      </c>
      <c r="AN732" s="152">
        <v>5.6779153671945179</v>
      </c>
      <c r="AO732" s="152">
        <v>5.2259058054066108</v>
      </c>
      <c r="AP732" s="152">
        <f t="shared" si="154"/>
        <v>7.1368</v>
      </c>
      <c r="AQ732" s="152"/>
      <c r="AR732" s="152"/>
      <c r="AS732" s="153">
        <f t="shared" si="148"/>
        <v>351</v>
      </c>
      <c r="AT732" s="153">
        <f t="shared" si="149"/>
        <v>1</v>
      </c>
      <c r="AU732" s="153">
        <f t="shared" si="150"/>
        <v>0</v>
      </c>
      <c r="AV732" s="153">
        <f t="shared" si="151"/>
        <v>0</v>
      </c>
      <c r="BA732">
        <f t="shared" si="152"/>
        <v>17</v>
      </c>
    </row>
    <row r="733" spans="2:53" x14ac:dyDescent="0.25">
      <c r="B733" s="155">
        <f t="shared" si="155"/>
        <v>43452.999305555553</v>
      </c>
      <c r="C733" s="155">
        <f t="shared" si="153"/>
        <v>43452.999305555553</v>
      </c>
      <c r="D733" s="152">
        <f t="shared" si="143"/>
        <v>5.0359999999999996</v>
      </c>
      <c r="E733" s="152"/>
      <c r="F733" s="152"/>
      <c r="G733" s="152"/>
      <c r="H733" s="152" t="e">
        <f t="shared" si="144"/>
        <v>#N/A</v>
      </c>
      <c r="I733" s="152"/>
      <c r="J733" s="152" t="e">
        <f t="shared" si="145"/>
        <v>#N/A</v>
      </c>
      <c r="K733" s="152"/>
      <c r="L733" s="152"/>
      <c r="M733" s="152"/>
      <c r="N733" s="152"/>
      <c r="O733" s="152"/>
      <c r="P733" s="152"/>
      <c r="Q733" s="152"/>
      <c r="R733" s="152"/>
      <c r="S733" s="152"/>
      <c r="T733" s="153" cm="1">
        <f t="array" ref="T733">MATCH(1,(TDU_Info!$C$5:$C$111=$T$6)*(TDU_Info!$B$5:$B$111&lt;=$B733),0)</f>
        <v>97</v>
      </c>
      <c r="U733" s="152">
        <f>100*(INDEX(TDU_Info!$E$5:$E$111,$T733)/T$11+INDEX(TDU_Info!$F$5:$F$111,$T733))</f>
        <v>3.8632</v>
      </c>
      <c r="V733" s="152">
        <v>2.9660000000000002</v>
      </c>
      <c r="W733" s="152">
        <v>3.36</v>
      </c>
      <c r="X733" s="152">
        <v>5.165</v>
      </c>
      <c r="Y733" s="152">
        <v>5.8</v>
      </c>
      <c r="Z733" s="152">
        <v>2.9369999999999998</v>
      </c>
      <c r="AA733" s="152">
        <v>3.2610000000000001</v>
      </c>
      <c r="AB733" s="152">
        <v>5.3360000000000003</v>
      </c>
      <c r="AC733" s="152">
        <v>5.5</v>
      </c>
      <c r="AD733" s="152">
        <v>3.1269999999999998</v>
      </c>
      <c r="AE733" s="152">
        <v>3.335</v>
      </c>
      <c r="AF733" s="152">
        <v>5.0359999999999996</v>
      </c>
      <c r="AG733" s="152">
        <v>5.8</v>
      </c>
      <c r="AH733" s="152">
        <v>3.21</v>
      </c>
      <c r="AI733" s="152">
        <v>3.22</v>
      </c>
      <c r="AJ733" s="152">
        <v>5.31</v>
      </c>
      <c r="AK733" s="152">
        <v>5.4</v>
      </c>
      <c r="AL733" s="152">
        <f t="shared" si="146"/>
        <v>2.8867285514723959</v>
      </c>
      <c r="AM733" s="152">
        <f t="shared" si="147"/>
        <v>3.0462071370505166</v>
      </c>
      <c r="AN733" s="152">
        <v>5.6739827437456176</v>
      </c>
      <c r="AO733" s="152">
        <v>5.2194451078890616</v>
      </c>
      <c r="AP733" s="152">
        <f t="shared" si="154"/>
        <v>7.1368</v>
      </c>
      <c r="AQ733" s="152"/>
      <c r="AR733" s="152"/>
      <c r="AS733" s="153">
        <f t="shared" si="148"/>
        <v>352</v>
      </c>
      <c r="AT733" s="153">
        <f t="shared" si="149"/>
        <v>1</v>
      </c>
      <c r="AU733" s="153">
        <f t="shared" si="150"/>
        <v>0</v>
      </c>
      <c r="AV733" s="153">
        <f t="shared" si="151"/>
        <v>0</v>
      </c>
      <c r="BA733">
        <f t="shared" si="152"/>
        <v>18</v>
      </c>
    </row>
    <row r="734" spans="2:53" x14ac:dyDescent="0.25">
      <c r="B734" s="155">
        <f t="shared" si="155"/>
        <v>43453.999305555553</v>
      </c>
      <c r="C734" s="155">
        <f t="shared" si="153"/>
        <v>43453.999305555553</v>
      </c>
      <c r="D734" s="152">
        <f t="shared" si="143"/>
        <v>5.0359999999999996</v>
      </c>
      <c r="E734" s="152"/>
      <c r="F734" s="152"/>
      <c r="G734" s="152"/>
      <c r="H734" s="152" t="e">
        <f t="shared" si="144"/>
        <v>#N/A</v>
      </c>
      <c r="I734" s="152"/>
      <c r="J734" s="152" t="e">
        <f t="shared" si="145"/>
        <v>#N/A</v>
      </c>
      <c r="K734" s="152"/>
      <c r="L734" s="152"/>
      <c r="M734" s="152"/>
      <c r="N734" s="152"/>
      <c r="O734" s="152"/>
      <c r="P734" s="152"/>
      <c r="Q734" s="152"/>
      <c r="R734" s="152"/>
      <c r="S734" s="152"/>
      <c r="T734" s="153" cm="1">
        <f t="array" ref="T734">MATCH(1,(TDU_Info!$C$5:$C$111=$T$6)*(TDU_Info!$B$5:$B$111&lt;=$B734),0)</f>
        <v>97</v>
      </c>
      <c r="U734" s="152">
        <f>100*(INDEX(TDU_Info!$E$5:$E$111,$T734)/T$11+INDEX(TDU_Info!$F$5:$F$111,$T734))</f>
        <v>3.8632</v>
      </c>
      <c r="V734" s="152">
        <v>2.9660000000000002</v>
      </c>
      <c r="W734" s="152">
        <v>3.35</v>
      </c>
      <c r="X734" s="152">
        <v>5.165</v>
      </c>
      <c r="Y734" s="152">
        <v>5.8</v>
      </c>
      <c r="Z734" s="152">
        <v>2.9369999999999998</v>
      </c>
      <c r="AA734" s="152">
        <v>3.411</v>
      </c>
      <c r="AB734" s="152">
        <v>5.3360000000000003</v>
      </c>
      <c r="AC734" s="152">
        <v>5.5</v>
      </c>
      <c r="AD734" s="152">
        <v>3.1269999999999998</v>
      </c>
      <c r="AE734" s="152">
        <v>3.3250000000000002</v>
      </c>
      <c r="AF734" s="152">
        <v>5.0359999999999996</v>
      </c>
      <c r="AG734" s="152">
        <v>5.8</v>
      </c>
      <c r="AH734" s="152">
        <v>3.21</v>
      </c>
      <c r="AI734" s="152">
        <v>3.37</v>
      </c>
      <c r="AJ734" s="152">
        <v>5.31</v>
      </c>
      <c r="AK734" s="152">
        <v>5.4</v>
      </c>
      <c r="AL734" s="152">
        <f t="shared" si="146"/>
        <v>2.8867285514723959</v>
      </c>
      <c r="AM734" s="152">
        <f t="shared" si="147"/>
        <v>3.0462071370505166</v>
      </c>
      <c r="AN734" s="152">
        <v>5.6709645222545042</v>
      </c>
      <c r="AO734" s="152">
        <v>5.2164914372473232</v>
      </c>
      <c r="AP734" s="152">
        <f t="shared" si="154"/>
        <v>7.1368</v>
      </c>
      <c r="AQ734" s="152"/>
      <c r="AR734" s="152"/>
      <c r="AS734" s="153">
        <f t="shared" si="148"/>
        <v>353</v>
      </c>
      <c r="AT734" s="153">
        <f t="shared" si="149"/>
        <v>1</v>
      </c>
      <c r="AU734" s="153">
        <f t="shared" si="150"/>
        <v>0</v>
      </c>
      <c r="AV734" s="153">
        <f t="shared" si="151"/>
        <v>0</v>
      </c>
      <c r="BA734">
        <f t="shared" si="152"/>
        <v>19</v>
      </c>
    </row>
    <row r="735" spans="2:53" x14ac:dyDescent="0.25">
      <c r="B735" s="155">
        <f t="shared" si="155"/>
        <v>43454.999305555553</v>
      </c>
      <c r="C735" s="155">
        <f t="shared" si="153"/>
        <v>43454.999305555553</v>
      </c>
      <c r="D735" s="152">
        <f t="shared" si="143"/>
        <v>5.0359999999999996</v>
      </c>
      <c r="E735" s="152"/>
      <c r="F735" s="152"/>
      <c r="G735" s="152"/>
      <c r="H735" s="152" t="e">
        <f t="shared" si="144"/>
        <v>#N/A</v>
      </c>
      <c r="I735" s="152"/>
      <c r="J735" s="152" t="e">
        <f t="shared" si="145"/>
        <v>#N/A</v>
      </c>
      <c r="K735" s="152"/>
      <c r="L735" s="152"/>
      <c r="M735" s="152"/>
      <c r="N735" s="152"/>
      <c r="O735" s="152"/>
      <c r="P735" s="152"/>
      <c r="Q735" s="152"/>
      <c r="R735" s="152"/>
      <c r="S735" s="152"/>
      <c r="T735" s="153" cm="1">
        <f t="array" ref="T735">MATCH(1,(TDU_Info!$C$5:$C$111=$T$6)*(TDU_Info!$B$5:$B$111&lt;=$B735),0)</f>
        <v>97</v>
      </c>
      <c r="U735" s="152">
        <f>100*(INDEX(TDU_Info!$E$5:$E$111,$T735)/T$11+INDEX(TDU_Info!$F$5:$F$111,$T735))</f>
        <v>3.8632</v>
      </c>
      <c r="V735" s="152">
        <v>2.9660000000000002</v>
      </c>
      <c r="W735" s="152">
        <v>3.35</v>
      </c>
      <c r="X735" s="152">
        <v>5.165</v>
      </c>
      <c r="Y735" s="152">
        <v>5.8</v>
      </c>
      <c r="Z735" s="152">
        <v>2.9369999999999998</v>
      </c>
      <c r="AA735" s="152">
        <v>3.411</v>
      </c>
      <c r="AB735" s="152">
        <v>5.3360000000000003</v>
      </c>
      <c r="AC735" s="152">
        <v>5.5</v>
      </c>
      <c r="AD735" s="152">
        <v>3.1269999999999998</v>
      </c>
      <c r="AE735" s="152">
        <v>3.3250000000000002</v>
      </c>
      <c r="AF735" s="152">
        <v>5.0359999999999996</v>
      </c>
      <c r="AG735" s="152">
        <v>5.8</v>
      </c>
      <c r="AH735" s="152">
        <v>3.21</v>
      </c>
      <c r="AI735" s="152">
        <v>3.37</v>
      </c>
      <c r="AJ735" s="152">
        <v>5.31</v>
      </c>
      <c r="AK735" s="152">
        <v>5.4</v>
      </c>
      <c r="AL735" s="152">
        <f t="shared" si="146"/>
        <v>2.8867285514723959</v>
      </c>
      <c r="AM735" s="152">
        <f t="shared" si="147"/>
        <v>3.0462071370505166</v>
      </c>
      <c r="AN735" s="152">
        <v>5.6648155581960182</v>
      </c>
      <c r="AO735" s="152">
        <v>5.2075777022540173</v>
      </c>
      <c r="AP735" s="152">
        <f t="shared" si="154"/>
        <v>7.1368</v>
      </c>
      <c r="AQ735" s="152"/>
      <c r="AR735" s="152"/>
      <c r="AS735" s="153">
        <f t="shared" si="148"/>
        <v>354</v>
      </c>
      <c r="AT735" s="153">
        <f t="shared" si="149"/>
        <v>1</v>
      </c>
      <c r="AU735" s="153">
        <f t="shared" si="150"/>
        <v>0</v>
      </c>
      <c r="AV735" s="153">
        <f t="shared" si="151"/>
        <v>0</v>
      </c>
      <c r="BA735">
        <f t="shared" si="152"/>
        <v>20</v>
      </c>
    </row>
    <row r="736" spans="2:53" x14ac:dyDescent="0.25">
      <c r="B736" s="155">
        <f t="shared" si="155"/>
        <v>43455.999305555553</v>
      </c>
      <c r="C736" s="155">
        <f t="shared" si="153"/>
        <v>43455.999305555553</v>
      </c>
      <c r="D736" s="152">
        <f t="shared" si="143"/>
        <v>5.0359999999999996</v>
      </c>
      <c r="E736" s="152"/>
      <c r="F736" s="152"/>
      <c r="G736" s="152"/>
      <c r="H736" s="152" t="e">
        <f t="shared" si="144"/>
        <v>#N/A</v>
      </c>
      <c r="I736" s="152"/>
      <c r="J736" s="152" t="e">
        <f t="shared" si="145"/>
        <v>#N/A</v>
      </c>
      <c r="K736" s="152"/>
      <c r="L736" s="152"/>
      <c r="M736" s="152"/>
      <c r="N736" s="152"/>
      <c r="O736" s="152"/>
      <c r="P736" s="152"/>
      <c r="Q736" s="152"/>
      <c r="R736" s="152"/>
      <c r="S736" s="152"/>
      <c r="T736" s="153" cm="1">
        <f t="array" ref="T736">MATCH(1,(TDU_Info!$C$5:$C$111=$T$6)*(TDU_Info!$B$5:$B$111&lt;=$B736),0)</f>
        <v>97</v>
      </c>
      <c r="U736" s="152">
        <f>100*(INDEX(TDU_Info!$E$5:$E$111,$T736)/T$11+INDEX(TDU_Info!$F$5:$F$111,$T736))</f>
        <v>3.8632</v>
      </c>
      <c r="V736" s="152">
        <v>2.9660000000000002</v>
      </c>
      <c r="W736" s="152">
        <v>3.35</v>
      </c>
      <c r="X736" s="152">
        <v>5.165</v>
      </c>
      <c r="Y736" s="152">
        <v>5.8</v>
      </c>
      <c r="Z736" s="152">
        <v>2.9369999999999998</v>
      </c>
      <c r="AA736" s="152">
        <v>3.411</v>
      </c>
      <c r="AB736" s="152">
        <v>5.3360000000000003</v>
      </c>
      <c r="AC736" s="152">
        <v>5.5</v>
      </c>
      <c r="AD736" s="152">
        <v>3.1269999999999998</v>
      </c>
      <c r="AE736" s="152">
        <v>3.3250000000000002</v>
      </c>
      <c r="AF736" s="152">
        <v>5.0359999999999996</v>
      </c>
      <c r="AG736" s="152">
        <v>5.8</v>
      </c>
      <c r="AH736" s="152">
        <v>3.21</v>
      </c>
      <c r="AI736" s="152">
        <v>3.37</v>
      </c>
      <c r="AJ736" s="152">
        <v>5.31</v>
      </c>
      <c r="AK736" s="152">
        <v>5.4</v>
      </c>
      <c r="AL736" s="152">
        <f t="shared" si="146"/>
        <v>2.8867285514723959</v>
      </c>
      <c r="AM736" s="152">
        <f t="shared" si="147"/>
        <v>3.0462071370505166</v>
      </c>
      <c r="AN736" s="152">
        <v>5.6633027648601653</v>
      </c>
      <c r="AO736" s="152">
        <v>5.204965508992065</v>
      </c>
      <c r="AP736" s="152">
        <f t="shared" si="154"/>
        <v>7.1368</v>
      </c>
      <c r="AQ736" s="152"/>
      <c r="AR736" s="152"/>
      <c r="AS736" s="153">
        <f t="shared" si="148"/>
        <v>355</v>
      </c>
      <c r="AT736" s="153">
        <f t="shared" si="149"/>
        <v>1</v>
      </c>
      <c r="AU736" s="153">
        <f t="shared" si="150"/>
        <v>0</v>
      </c>
      <c r="AV736" s="153">
        <f t="shared" si="151"/>
        <v>0</v>
      </c>
      <c r="BA736">
        <f t="shared" si="152"/>
        <v>21</v>
      </c>
    </row>
    <row r="737" spans="2:53" x14ac:dyDescent="0.25">
      <c r="B737" s="155">
        <f t="shared" si="155"/>
        <v>43456.999305555553</v>
      </c>
      <c r="C737" s="155">
        <f t="shared" si="153"/>
        <v>43456.999305555553</v>
      </c>
      <c r="D737" s="152">
        <f t="shared" si="143"/>
        <v>5.0359999999999996</v>
      </c>
      <c r="E737" s="152"/>
      <c r="F737" s="152"/>
      <c r="G737" s="152"/>
      <c r="H737" s="152" t="e">
        <f t="shared" si="144"/>
        <v>#N/A</v>
      </c>
      <c r="I737" s="152"/>
      <c r="J737" s="152" t="e">
        <f t="shared" si="145"/>
        <v>#N/A</v>
      </c>
      <c r="K737" s="152"/>
      <c r="L737" s="152"/>
      <c r="M737" s="152"/>
      <c r="N737" s="152"/>
      <c r="O737" s="152"/>
      <c r="P737" s="152"/>
      <c r="Q737" s="152"/>
      <c r="R737" s="152"/>
      <c r="S737" s="152"/>
      <c r="T737" s="153" cm="1">
        <f t="array" ref="T737">MATCH(1,(TDU_Info!$C$5:$C$111=$T$6)*(TDU_Info!$B$5:$B$111&lt;=$B737),0)</f>
        <v>97</v>
      </c>
      <c r="U737" s="152">
        <f>100*(INDEX(TDU_Info!$E$5:$E$111,$T737)/T$11+INDEX(TDU_Info!$F$5:$F$111,$T737))</f>
        <v>3.8632</v>
      </c>
      <c r="V737" s="152">
        <v>2.9660000000000002</v>
      </c>
      <c r="W737" s="152">
        <v>3.35</v>
      </c>
      <c r="X737" s="152">
        <v>5.165</v>
      </c>
      <c r="Y737" s="152">
        <v>5.8</v>
      </c>
      <c r="Z737" s="152">
        <v>2.9369999999999998</v>
      </c>
      <c r="AA737" s="152">
        <v>3.411</v>
      </c>
      <c r="AB737" s="152">
        <v>5.3360000000000003</v>
      </c>
      <c r="AC737" s="152">
        <v>5.5</v>
      </c>
      <c r="AD737" s="152">
        <v>3.1269999999999998</v>
      </c>
      <c r="AE737" s="152">
        <v>3.3250000000000002</v>
      </c>
      <c r="AF737" s="152">
        <v>5.0359999999999996</v>
      </c>
      <c r="AG737" s="152">
        <v>5.8</v>
      </c>
      <c r="AH737" s="152">
        <v>3.21</v>
      </c>
      <c r="AI737" s="152">
        <v>3.37</v>
      </c>
      <c r="AJ737" s="152">
        <v>5.31</v>
      </c>
      <c r="AK737" s="152">
        <v>5.4</v>
      </c>
      <c r="AL737" s="152">
        <f t="shared" si="146"/>
        <v>2.8867285514723959</v>
      </c>
      <c r="AM737" s="152">
        <f t="shared" si="147"/>
        <v>3.0462071370505166</v>
      </c>
      <c r="AN737" s="152">
        <v>5.661349645799274</v>
      </c>
      <c r="AO737" s="152">
        <v>5.2014834375719747</v>
      </c>
      <c r="AP737" s="152">
        <f t="shared" si="154"/>
        <v>7.1368</v>
      </c>
      <c r="AQ737" s="152"/>
      <c r="AR737" s="152"/>
      <c r="AS737" s="153">
        <f t="shared" si="148"/>
        <v>356</v>
      </c>
      <c r="AT737" s="153">
        <f t="shared" si="149"/>
        <v>1</v>
      </c>
      <c r="AU737" s="153">
        <f t="shared" si="150"/>
        <v>0</v>
      </c>
      <c r="AV737" s="153">
        <f t="shared" si="151"/>
        <v>0</v>
      </c>
      <c r="BA737">
        <f t="shared" si="152"/>
        <v>22</v>
      </c>
    </row>
    <row r="738" spans="2:53" x14ac:dyDescent="0.25">
      <c r="B738" s="155">
        <f t="shared" si="155"/>
        <v>43457.999305555553</v>
      </c>
      <c r="C738" s="155">
        <f t="shared" si="153"/>
        <v>43457.999305555553</v>
      </c>
      <c r="D738" s="152">
        <f t="shared" si="143"/>
        <v>5.0359999999999996</v>
      </c>
      <c r="E738" s="152"/>
      <c r="F738" s="152"/>
      <c r="G738" s="152"/>
      <c r="H738" s="152" t="e">
        <f t="shared" si="144"/>
        <v>#N/A</v>
      </c>
      <c r="I738" s="152"/>
      <c r="J738" s="152" t="e">
        <f t="shared" si="145"/>
        <v>#N/A</v>
      </c>
      <c r="K738" s="152"/>
      <c r="L738" s="152"/>
      <c r="M738" s="152"/>
      <c r="N738" s="152"/>
      <c r="O738" s="152"/>
      <c r="P738" s="152"/>
      <c r="Q738" s="152"/>
      <c r="R738" s="152"/>
      <c r="S738" s="152"/>
      <c r="T738" s="153" cm="1">
        <f t="array" ref="T738">MATCH(1,(TDU_Info!$C$5:$C$111=$T$6)*(TDU_Info!$B$5:$B$111&lt;=$B738),0)</f>
        <v>97</v>
      </c>
      <c r="U738" s="152">
        <f>100*(INDEX(TDU_Info!$E$5:$E$111,$T738)/T$11+INDEX(TDU_Info!$F$5:$F$111,$T738))</f>
        <v>3.8632</v>
      </c>
      <c r="V738" s="152">
        <v>2.9660000000000002</v>
      </c>
      <c r="W738" s="152">
        <v>3.35</v>
      </c>
      <c r="X738" s="152">
        <v>5.165</v>
      </c>
      <c r="Y738" s="152">
        <v>5.8</v>
      </c>
      <c r="Z738" s="152">
        <v>2.9369999999999998</v>
      </c>
      <c r="AA738" s="152">
        <v>3.411</v>
      </c>
      <c r="AB738" s="152">
        <v>5.3360000000000003</v>
      </c>
      <c r="AC738" s="152">
        <v>5.5</v>
      </c>
      <c r="AD738" s="152">
        <v>3.1269999999999998</v>
      </c>
      <c r="AE738" s="152">
        <v>3.3250000000000002</v>
      </c>
      <c r="AF738" s="152">
        <v>5.0359999999999996</v>
      </c>
      <c r="AG738" s="152">
        <v>5.8</v>
      </c>
      <c r="AH738" s="152">
        <v>3.21</v>
      </c>
      <c r="AI738" s="152">
        <v>3.37</v>
      </c>
      <c r="AJ738" s="152">
        <v>5.31</v>
      </c>
      <c r="AK738" s="152">
        <v>5.4</v>
      </c>
      <c r="AL738" s="152">
        <f t="shared" si="146"/>
        <v>2.8867285514723959</v>
      </c>
      <c r="AM738" s="152">
        <f t="shared" si="147"/>
        <v>3.0462071370505166</v>
      </c>
      <c r="AN738" s="152">
        <v>5.6594506580946362</v>
      </c>
      <c r="AO738" s="152">
        <v>5.1991370623343576</v>
      </c>
      <c r="AP738" s="152">
        <f t="shared" si="154"/>
        <v>7.1368</v>
      </c>
      <c r="AQ738" s="152"/>
      <c r="AR738" s="152"/>
      <c r="AS738" s="153">
        <f t="shared" si="148"/>
        <v>357</v>
      </c>
      <c r="AT738" s="153">
        <f t="shared" si="149"/>
        <v>1</v>
      </c>
      <c r="AU738" s="153">
        <f t="shared" si="150"/>
        <v>0</v>
      </c>
      <c r="AV738" s="153">
        <f t="shared" si="151"/>
        <v>0</v>
      </c>
      <c r="BA738">
        <f t="shared" si="152"/>
        <v>23</v>
      </c>
    </row>
    <row r="739" spans="2:53" x14ac:dyDescent="0.25">
      <c r="B739" s="155">
        <f t="shared" si="155"/>
        <v>43458.999305555553</v>
      </c>
      <c r="C739" s="155">
        <f t="shared" si="153"/>
        <v>43458.999305555553</v>
      </c>
      <c r="D739" s="152">
        <f t="shared" si="143"/>
        <v>5.0359999999999996</v>
      </c>
      <c r="E739" s="152"/>
      <c r="F739" s="152"/>
      <c r="G739" s="152"/>
      <c r="H739" s="152" t="e">
        <f t="shared" si="144"/>
        <v>#N/A</v>
      </c>
      <c r="I739" s="152"/>
      <c r="J739" s="152" t="e">
        <f t="shared" si="145"/>
        <v>#N/A</v>
      </c>
      <c r="K739" s="152"/>
      <c r="L739" s="152"/>
      <c r="M739" s="152"/>
      <c r="N739" s="152"/>
      <c r="O739" s="152"/>
      <c r="P739" s="152"/>
      <c r="Q739" s="152"/>
      <c r="R739" s="152"/>
      <c r="S739" s="152"/>
      <c r="T739" s="153" cm="1">
        <f t="array" ref="T739">MATCH(1,(TDU_Info!$C$5:$C$111=$T$6)*(TDU_Info!$B$5:$B$111&lt;=$B739),0)</f>
        <v>97</v>
      </c>
      <c r="U739" s="152">
        <f>100*(INDEX(TDU_Info!$E$5:$E$111,$T739)/T$11+INDEX(TDU_Info!$F$5:$F$111,$T739))</f>
        <v>3.8632</v>
      </c>
      <c r="V739" s="152">
        <v>2.9660000000000002</v>
      </c>
      <c r="W739" s="152">
        <v>3.35</v>
      </c>
      <c r="X739" s="152">
        <v>5.165</v>
      </c>
      <c r="Y739" s="152">
        <v>5.8</v>
      </c>
      <c r="Z739" s="152">
        <v>2.9369999999999998</v>
      </c>
      <c r="AA739" s="152">
        <v>3.411</v>
      </c>
      <c r="AB739" s="152">
        <v>5.3360000000000003</v>
      </c>
      <c r="AC739" s="152">
        <v>5.5</v>
      </c>
      <c r="AD739" s="152">
        <v>3.1269999999999998</v>
      </c>
      <c r="AE739" s="152">
        <v>3.3250000000000002</v>
      </c>
      <c r="AF739" s="152">
        <v>5.0359999999999996</v>
      </c>
      <c r="AG739" s="152">
        <v>5.8</v>
      </c>
      <c r="AH739" s="152">
        <v>3.21</v>
      </c>
      <c r="AI739" s="152">
        <v>3.37</v>
      </c>
      <c r="AJ739" s="152">
        <v>5.31</v>
      </c>
      <c r="AK739" s="152">
        <v>5.4</v>
      </c>
      <c r="AL739" s="152">
        <f t="shared" si="146"/>
        <v>2.8867285514723959</v>
      </c>
      <c r="AM739" s="152">
        <f t="shared" si="147"/>
        <v>3.0462071370505166</v>
      </c>
      <c r="AN739" s="152">
        <v>5.6577329793157922</v>
      </c>
      <c r="AO739" s="152">
        <v>5.1973570968059812</v>
      </c>
      <c r="AP739" s="152">
        <f t="shared" si="154"/>
        <v>7.1368</v>
      </c>
      <c r="AQ739" s="152"/>
      <c r="AR739" s="152"/>
      <c r="AS739" s="153">
        <f t="shared" si="148"/>
        <v>358</v>
      </c>
      <c r="AT739" s="153">
        <f t="shared" si="149"/>
        <v>1</v>
      </c>
      <c r="AU739" s="153">
        <f t="shared" si="150"/>
        <v>0</v>
      </c>
      <c r="AV739" s="153">
        <f t="shared" si="151"/>
        <v>0</v>
      </c>
      <c r="BA739">
        <f t="shared" si="152"/>
        <v>24</v>
      </c>
    </row>
    <row r="740" spans="2:53" x14ac:dyDescent="0.25">
      <c r="B740" s="155">
        <f t="shared" si="155"/>
        <v>43459.999305555553</v>
      </c>
      <c r="C740" s="155">
        <f t="shared" si="153"/>
        <v>43459.999305555553</v>
      </c>
      <c r="D740" s="152">
        <f t="shared" si="143"/>
        <v>5.0359999999999996</v>
      </c>
      <c r="E740" s="152"/>
      <c r="F740" s="152"/>
      <c r="G740" s="152"/>
      <c r="H740" s="152" t="e">
        <f t="shared" si="144"/>
        <v>#N/A</v>
      </c>
      <c r="I740" s="152"/>
      <c r="J740" s="152" t="e">
        <f t="shared" si="145"/>
        <v>#N/A</v>
      </c>
      <c r="K740" s="152"/>
      <c r="L740" s="152"/>
      <c r="M740" s="152"/>
      <c r="N740" s="152"/>
      <c r="O740" s="152"/>
      <c r="P740" s="152"/>
      <c r="Q740" s="152"/>
      <c r="R740" s="152"/>
      <c r="S740" s="152"/>
      <c r="T740" s="153" cm="1">
        <f t="array" ref="T740">MATCH(1,(TDU_Info!$C$5:$C$111=$T$6)*(TDU_Info!$B$5:$B$111&lt;=$B740),0)</f>
        <v>97</v>
      </c>
      <c r="U740" s="152">
        <f>100*(INDEX(TDU_Info!$E$5:$E$111,$T740)/T$11+INDEX(TDU_Info!$F$5:$F$111,$T740))</f>
        <v>3.8632</v>
      </c>
      <c r="V740" s="152">
        <v>2.9660000000000002</v>
      </c>
      <c r="W740" s="152">
        <v>3.35</v>
      </c>
      <c r="X740" s="152">
        <v>5.165</v>
      </c>
      <c r="Y740" s="152">
        <v>5.8</v>
      </c>
      <c r="Z740" s="152">
        <v>2.9369999999999998</v>
      </c>
      <c r="AA740" s="152">
        <v>3.411</v>
      </c>
      <c r="AB740" s="152">
        <v>5.3360000000000003</v>
      </c>
      <c r="AC740" s="152">
        <v>5.5</v>
      </c>
      <c r="AD740" s="152">
        <v>3.1269999999999998</v>
      </c>
      <c r="AE740" s="152">
        <v>3.3250000000000002</v>
      </c>
      <c r="AF740" s="152">
        <v>5.0359999999999996</v>
      </c>
      <c r="AG740" s="152">
        <v>5.8</v>
      </c>
      <c r="AH740" s="152">
        <v>3.21</v>
      </c>
      <c r="AI740" s="152">
        <v>3.37</v>
      </c>
      <c r="AJ740" s="152">
        <v>5.31</v>
      </c>
      <c r="AK740" s="152">
        <v>5.4</v>
      </c>
      <c r="AL740" s="152">
        <f t="shared" si="146"/>
        <v>2.8867285514723959</v>
      </c>
      <c r="AM740" s="152">
        <f t="shared" si="147"/>
        <v>3.0462071370505166</v>
      </c>
      <c r="AN740" s="152">
        <v>5.6561138057149032</v>
      </c>
      <c r="AO740" s="152">
        <v>5.1965898549302825</v>
      </c>
      <c r="AP740" s="152">
        <f t="shared" si="154"/>
        <v>7.1368</v>
      </c>
      <c r="AQ740" s="152"/>
      <c r="AR740" s="152"/>
      <c r="AS740" s="153">
        <f t="shared" si="148"/>
        <v>359</v>
      </c>
      <c r="AT740" s="153">
        <f t="shared" si="149"/>
        <v>1</v>
      </c>
      <c r="AU740" s="153">
        <f t="shared" si="150"/>
        <v>0</v>
      </c>
      <c r="AV740" s="153">
        <f t="shared" si="151"/>
        <v>0</v>
      </c>
      <c r="BA740">
        <f t="shared" si="152"/>
        <v>25</v>
      </c>
    </row>
    <row r="741" spans="2:53" x14ac:dyDescent="0.25">
      <c r="B741" s="155">
        <f t="shared" si="155"/>
        <v>43460.999305555553</v>
      </c>
      <c r="C741" s="155">
        <f t="shared" si="153"/>
        <v>43460.999305555553</v>
      </c>
      <c r="D741" s="152">
        <f t="shared" si="143"/>
        <v>5.0359999999999996</v>
      </c>
      <c r="E741" s="152"/>
      <c r="F741" s="152"/>
      <c r="G741" s="152"/>
      <c r="H741" s="152" t="e">
        <f t="shared" si="144"/>
        <v>#N/A</v>
      </c>
      <c r="I741" s="152"/>
      <c r="J741" s="152" t="e">
        <f t="shared" si="145"/>
        <v>#N/A</v>
      </c>
      <c r="K741" s="152"/>
      <c r="L741" s="152"/>
      <c r="M741" s="152"/>
      <c r="N741" s="152"/>
      <c r="O741" s="152"/>
      <c r="P741" s="152"/>
      <c r="Q741" s="152"/>
      <c r="R741" s="152"/>
      <c r="S741" s="152"/>
      <c r="T741" s="153" cm="1">
        <f t="array" ref="T741">MATCH(1,(TDU_Info!$C$5:$C$111=$T$6)*(TDU_Info!$B$5:$B$111&lt;=$B741),0)</f>
        <v>97</v>
      </c>
      <c r="U741" s="152">
        <f>100*(INDEX(TDU_Info!$E$5:$E$111,$T741)/T$11+INDEX(TDU_Info!$F$5:$F$111,$T741))</f>
        <v>3.8632</v>
      </c>
      <c r="V741" s="152">
        <v>2.9660000000000002</v>
      </c>
      <c r="W741" s="152">
        <v>3.35</v>
      </c>
      <c r="X741" s="152">
        <v>5.165</v>
      </c>
      <c r="Y741" s="152">
        <v>5.8</v>
      </c>
      <c r="Z741" s="152">
        <v>2.9369999999999998</v>
      </c>
      <c r="AA741" s="152">
        <v>3.411</v>
      </c>
      <c r="AB741" s="152">
        <v>5.3360000000000003</v>
      </c>
      <c r="AC741" s="152">
        <v>5.5</v>
      </c>
      <c r="AD741" s="152">
        <v>3.1269999999999998</v>
      </c>
      <c r="AE741" s="152">
        <v>3.3250000000000002</v>
      </c>
      <c r="AF741" s="152">
        <v>5.0359999999999996</v>
      </c>
      <c r="AG741" s="152">
        <v>5.8</v>
      </c>
      <c r="AH741" s="152">
        <v>3.21</v>
      </c>
      <c r="AI741" s="152">
        <v>3.37</v>
      </c>
      <c r="AJ741" s="152">
        <v>5.31</v>
      </c>
      <c r="AK741" s="152">
        <v>5.4</v>
      </c>
      <c r="AL741" s="152">
        <f t="shared" si="146"/>
        <v>2.8867285514723959</v>
      </c>
      <c r="AM741" s="152">
        <f t="shared" si="147"/>
        <v>3.0462071370505166</v>
      </c>
      <c r="AN741" s="152">
        <v>5.6547184767754892</v>
      </c>
      <c r="AO741" s="152">
        <v>5.1946513163616075</v>
      </c>
      <c r="AP741" s="152">
        <f t="shared" si="154"/>
        <v>7.1368</v>
      </c>
      <c r="AQ741" s="152"/>
      <c r="AR741" s="152"/>
      <c r="AS741" s="153">
        <f t="shared" si="148"/>
        <v>360</v>
      </c>
      <c r="AT741" s="153">
        <f t="shared" si="149"/>
        <v>1</v>
      </c>
      <c r="AU741" s="153">
        <f t="shared" si="150"/>
        <v>0</v>
      </c>
      <c r="AV741" s="153">
        <f t="shared" si="151"/>
        <v>0</v>
      </c>
      <c r="BA741">
        <f t="shared" si="152"/>
        <v>26</v>
      </c>
    </row>
    <row r="742" spans="2:53" x14ac:dyDescent="0.25">
      <c r="B742" s="155">
        <f t="shared" si="155"/>
        <v>43461.999305555553</v>
      </c>
      <c r="C742" s="155">
        <f t="shared" si="153"/>
        <v>43461.999305555553</v>
      </c>
      <c r="D742" s="152">
        <f t="shared" si="143"/>
        <v>5.0359999999999996</v>
      </c>
      <c r="E742" s="152"/>
      <c r="F742" s="152"/>
      <c r="G742" s="152"/>
      <c r="H742" s="152" t="e">
        <f t="shared" si="144"/>
        <v>#N/A</v>
      </c>
      <c r="I742" s="152"/>
      <c r="J742" s="152" t="e">
        <f t="shared" si="145"/>
        <v>#N/A</v>
      </c>
      <c r="K742" s="152"/>
      <c r="L742" s="152"/>
      <c r="M742" s="152"/>
      <c r="N742" s="152"/>
      <c r="O742" s="152"/>
      <c r="P742" s="152"/>
      <c r="Q742" s="152"/>
      <c r="R742" s="152"/>
      <c r="S742" s="152"/>
      <c r="T742" s="153" cm="1">
        <f t="array" ref="T742">MATCH(1,(TDU_Info!$C$5:$C$111=$T$6)*(TDU_Info!$B$5:$B$111&lt;=$B742),0)</f>
        <v>97</v>
      </c>
      <c r="U742" s="152">
        <f>100*(INDEX(TDU_Info!$E$5:$E$111,$T742)/T$11+INDEX(TDU_Info!$F$5:$F$111,$T742))</f>
        <v>3.8632</v>
      </c>
      <c r="V742" s="152">
        <v>2.9660000000000002</v>
      </c>
      <c r="W742" s="152">
        <v>3.35</v>
      </c>
      <c r="X742" s="152">
        <v>5.165</v>
      </c>
      <c r="Y742" s="152">
        <v>5.8</v>
      </c>
      <c r="Z742" s="152">
        <v>2.9369999999999998</v>
      </c>
      <c r="AA742" s="152">
        <v>3.411</v>
      </c>
      <c r="AB742" s="152">
        <v>5.3360000000000003</v>
      </c>
      <c r="AC742" s="152">
        <v>5.5</v>
      </c>
      <c r="AD742" s="152">
        <v>3.1269999999999998</v>
      </c>
      <c r="AE742" s="152">
        <v>3.3250000000000002</v>
      </c>
      <c r="AF742" s="152">
        <v>5.0359999999999996</v>
      </c>
      <c r="AG742" s="152">
        <v>5.8</v>
      </c>
      <c r="AH742" s="152">
        <v>3.21</v>
      </c>
      <c r="AI742" s="152">
        <v>3.37</v>
      </c>
      <c r="AJ742" s="152">
        <v>5.31</v>
      </c>
      <c r="AK742" s="152">
        <v>5.4</v>
      </c>
      <c r="AL742" s="152">
        <f t="shared" si="146"/>
        <v>2.8867285514723959</v>
      </c>
      <c r="AM742" s="152">
        <f t="shared" si="147"/>
        <v>3.0462071370505166</v>
      </c>
      <c r="AN742" s="152">
        <v>5.6552296931131529</v>
      </c>
      <c r="AO742" s="152">
        <v>5.1941086154061056</v>
      </c>
      <c r="AP742" s="152">
        <f t="shared" si="154"/>
        <v>7.1368</v>
      </c>
      <c r="AQ742" s="152"/>
      <c r="AR742" s="152"/>
      <c r="AS742" s="153">
        <f t="shared" si="148"/>
        <v>361</v>
      </c>
      <c r="AT742" s="153">
        <f t="shared" si="149"/>
        <v>1</v>
      </c>
      <c r="AU742" s="153">
        <f t="shared" si="150"/>
        <v>0</v>
      </c>
      <c r="AV742" s="153">
        <f t="shared" si="151"/>
        <v>0</v>
      </c>
      <c r="BA742">
        <f t="shared" si="152"/>
        <v>27</v>
      </c>
    </row>
    <row r="743" spans="2:53" x14ac:dyDescent="0.25">
      <c r="B743" s="155">
        <f t="shared" si="155"/>
        <v>43462.999305555553</v>
      </c>
      <c r="C743" s="155">
        <f t="shared" si="153"/>
        <v>43462.999305555553</v>
      </c>
      <c r="D743" s="152">
        <f t="shared" si="143"/>
        <v>5.0359999999999996</v>
      </c>
      <c r="E743" s="152"/>
      <c r="F743" s="152"/>
      <c r="G743" s="152"/>
      <c r="H743" s="152" t="e">
        <f t="shared" si="144"/>
        <v>#N/A</v>
      </c>
      <c r="I743" s="152"/>
      <c r="J743" s="152" t="e">
        <f t="shared" si="145"/>
        <v>#N/A</v>
      </c>
      <c r="K743" s="152"/>
      <c r="L743" s="152"/>
      <c r="M743" s="152"/>
      <c r="N743" s="152"/>
      <c r="O743" s="152"/>
      <c r="P743" s="152"/>
      <c r="Q743" s="152"/>
      <c r="R743" s="152"/>
      <c r="S743" s="152"/>
      <c r="T743" s="153" cm="1">
        <f t="array" ref="T743">MATCH(1,(TDU_Info!$C$5:$C$111=$T$6)*(TDU_Info!$B$5:$B$111&lt;=$B743),0)</f>
        <v>97</v>
      </c>
      <c r="U743" s="152">
        <f>100*(INDEX(TDU_Info!$E$5:$E$111,$T743)/T$11+INDEX(TDU_Info!$F$5:$F$111,$T743))</f>
        <v>3.8632</v>
      </c>
      <c r="V743" s="152">
        <v>2.9660000000000002</v>
      </c>
      <c r="W743" s="152">
        <v>3.35</v>
      </c>
      <c r="X743" s="152">
        <v>5.165</v>
      </c>
      <c r="Y743" s="152">
        <v>5.8</v>
      </c>
      <c r="Z743" s="152">
        <v>2.9369999999999998</v>
      </c>
      <c r="AA743" s="152">
        <v>3.411</v>
      </c>
      <c r="AB743" s="152">
        <v>5.3360000000000003</v>
      </c>
      <c r="AC743" s="152">
        <v>5.5</v>
      </c>
      <c r="AD743" s="152">
        <v>3.1269999999999998</v>
      </c>
      <c r="AE743" s="152">
        <v>3.3250000000000002</v>
      </c>
      <c r="AF743" s="152">
        <v>5.0359999999999996</v>
      </c>
      <c r="AG743" s="152">
        <v>5.8</v>
      </c>
      <c r="AH743" s="152">
        <v>3.21</v>
      </c>
      <c r="AI743" s="152">
        <v>3.37</v>
      </c>
      <c r="AJ743" s="152">
        <v>5.31</v>
      </c>
      <c r="AK743" s="152">
        <v>5.4</v>
      </c>
      <c r="AL743" s="152">
        <f t="shared" si="146"/>
        <v>2.8867285514723959</v>
      </c>
      <c r="AM743" s="152">
        <f t="shared" si="147"/>
        <v>3.0462071370505166</v>
      </c>
      <c r="AN743" s="152">
        <v>5.6545479091473494</v>
      </c>
      <c r="AO743" s="152">
        <v>5.1949471978071839</v>
      </c>
      <c r="AP743" s="152">
        <f t="shared" si="154"/>
        <v>7.1368</v>
      </c>
      <c r="AQ743" s="152"/>
      <c r="AR743" s="152"/>
      <c r="AS743" s="153">
        <f t="shared" si="148"/>
        <v>362</v>
      </c>
      <c r="AT743" s="153">
        <f t="shared" si="149"/>
        <v>1</v>
      </c>
      <c r="AU743" s="153">
        <f t="shared" si="150"/>
        <v>0</v>
      </c>
      <c r="AV743" s="153">
        <f t="shared" si="151"/>
        <v>0</v>
      </c>
      <c r="BA743">
        <f t="shared" si="152"/>
        <v>28</v>
      </c>
    </row>
    <row r="744" spans="2:53" x14ac:dyDescent="0.25">
      <c r="B744" s="155">
        <f t="shared" si="155"/>
        <v>43463.999305555553</v>
      </c>
      <c r="C744" s="155">
        <f t="shared" si="153"/>
        <v>43463.999305555553</v>
      </c>
      <c r="D744" s="152">
        <f t="shared" si="143"/>
        <v>5.0359999999999996</v>
      </c>
      <c r="E744" s="152"/>
      <c r="F744" s="152"/>
      <c r="G744" s="152"/>
      <c r="H744" s="152" t="e">
        <f t="shared" si="144"/>
        <v>#N/A</v>
      </c>
      <c r="I744" s="152"/>
      <c r="J744" s="152" t="e">
        <f t="shared" si="145"/>
        <v>#N/A</v>
      </c>
      <c r="K744" s="152"/>
      <c r="L744" s="152"/>
      <c r="M744" s="152"/>
      <c r="N744" s="152"/>
      <c r="O744" s="152"/>
      <c r="P744" s="152"/>
      <c r="Q744" s="152"/>
      <c r="R744" s="152"/>
      <c r="S744" s="152"/>
      <c r="T744" s="153" cm="1">
        <f t="array" ref="T744">MATCH(1,(TDU_Info!$C$5:$C$111=$T$6)*(TDU_Info!$B$5:$B$111&lt;=$B744),0)</f>
        <v>97</v>
      </c>
      <c r="U744" s="152">
        <f>100*(INDEX(TDU_Info!$E$5:$E$111,$T744)/T$11+INDEX(TDU_Info!$F$5:$F$111,$T744))</f>
        <v>3.8632</v>
      </c>
      <c r="V744" s="152">
        <v>2.9660000000000002</v>
      </c>
      <c r="W744" s="152">
        <v>3.35</v>
      </c>
      <c r="X744" s="152">
        <v>5.165</v>
      </c>
      <c r="Y744" s="152">
        <v>5.8</v>
      </c>
      <c r="Z744" s="152">
        <v>2.9369999999999998</v>
      </c>
      <c r="AA744" s="152">
        <v>3.411</v>
      </c>
      <c r="AB744" s="152">
        <v>5.3360000000000003</v>
      </c>
      <c r="AC744" s="152">
        <v>5.5</v>
      </c>
      <c r="AD744" s="152">
        <v>3.1269999999999998</v>
      </c>
      <c r="AE744" s="152">
        <v>3.3250000000000002</v>
      </c>
      <c r="AF744" s="152">
        <v>5.0359999999999996</v>
      </c>
      <c r="AG744" s="152">
        <v>5.8</v>
      </c>
      <c r="AH744" s="152">
        <v>3.21</v>
      </c>
      <c r="AI744" s="152">
        <v>3.37</v>
      </c>
      <c r="AJ744" s="152">
        <v>5.31</v>
      </c>
      <c r="AK744" s="152">
        <v>5.4</v>
      </c>
      <c r="AL744" s="152">
        <f t="shared" si="146"/>
        <v>2.8867285514723959</v>
      </c>
      <c r="AM744" s="152">
        <f t="shared" si="147"/>
        <v>3.0462071370505166</v>
      </c>
      <c r="AN744" s="152">
        <v>5.6528238000989388</v>
      </c>
      <c r="AO744" s="152">
        <v>5.1981564709753947</v>
      </c>
      <c r="AP744" s="152">
        <f t="shared" si="154"/>
        <v>7.1368</v>
      </c>
      <c r="AQ744" s="152"/>
      <c r="AR744" s="152"/>
      <c r="AS744" s="153">
        <f t="shared" si="148"/>
        <v>363</v>
      </c>
      <c r="AT744" s="153">
        <f t="shared" si="149"/>
        <v>1</v>
      </c>
      <c r="AU744" s="153">
        <f t="shared" si="150"/>
        <v>0</v>
      </c>
      <c r="AV744" s="153">
        <f t="shared" si="151"/>
        <v>0</v>
      </c>
      <c r="BA744">
        <f t="shared" si="152"/>
        <v>29</v>
      </c>
    </row>
    <row r="745" spans="2:53" x14ac:dyDescent="0.25">
      <c r="B745" s="155">
        <f t="shared" si="155"/>
        <v>43464.999305555553</v>
      </c>
      <c r="C745" s="155">
        <f t="shared" si="153"/>
        <v>43464.999305555553</v>
      </c>
      <c r="D745" s="152">
        <f t="shared" si="143"/>
        <v>5.0359999999999996</v>
      </c>
      <c r="E745" s="152"/>
      <c r="F745" s="152"/>
      <c r="G745" s="152"/>
      <c r="H745" s="152" t="e">
        <f t="shared" si="144"/>
        <v>#N/A</v>
      </c>
      <c r="I745" s="152"/>
      <c r="J745" s="152" t="e">
        <f t="shared" si="145"/>
        <v>#N/A</v>
      </c>
      <c r="K745" s="152"/>
      <c r="L745" s="152"/>
      <c r="M745" s="152"/>
      <c r="N745" s="152"/>
      <c r="O745" s="152"/>
      <c r="P745" s="152"/>
      <c r="Q745" s="152"/>
      <c r="R745" s="152"/>
      <c r="S745" s="152"/>
      <c r="T745" s="153" cm="1">
        <f t="array" ref="T745">MATCH(1,(TDU_Info!$C$5:$C$111=$T$6)*(TDU_Info!$B$5:$B$111&lt;=$B745),0)</f>
        <v>97</v>
      </c>
      <c r="U745" s="152">
        <f>100*(INDEX(TDU_Info!$E$5:$E$111,$T745)/T$11+INDEX(TDU_Info!$F$5:$F$111,$T745))</f>
        <v>3.8632</v>
      </c>
      <c r="V745" s="152">
        <v>2.9660000000000002</v>
      </c>
      <c r="W745" s="152">
        <v>3.35</v>
      </c>
      <c r="X745" s="152">
        <v>5.165</v>
      </c>
      <c r="Y745" s="152">
        <v>5.8</v>
      </c>
      <c r="Z745" s="152">
        <v>2.9369999999999998</v>
      </c>
      <c r="AA745" s="152">
        <v>3.411</v>
      </c>
      <c r="AB745" s="152">
        <v>5.3360000000000003</v>
      </c>
      <c r="AC745" s="152">
        <v>5.5</v>
      </c>
      <c r="AD745" s="152">
        <v>3.1269999999999998</v>
      </c>
      <c r="AE745" s="152">
        <v>3.3250000000000002</v>
      </c>
      <c r="AF745" s="152">
        <v>5.0359999999999996</v>
      </c>
      <c r="AG745" s="152">
        <v>5.8</v>
      </c>
      <c r="AH745" s="152">
        <v>3.21</v>
      </c>
      <c r="AI745" s="152">
        <v>3.37</v>
      </c>
      <c r="AJ745" s="152">
        <v>5.31</v>
      </c>
      <c r="AK745" s="152">
        <v>5.4</v>
      </c>
      <c r="AL745" s="152">
        <f t="shared" si="146"/>
        <v>2.8867285514723959</v>
      </c>
      <c r="AM745" s="152">
        <f t="shared" si="147"/>
        <v>3.0462071370505166</v>
      </c>
      <c r="AN745" s="152">
        <v>5.6514052604580263</v>
      </c>
      <c r="AO745" s="152">
        <v>5.1978830772391609</v>
      </c>
      <c r="AP745" s="152">
        <f t="shared" si="154"/>
        <v>7.1368</v>
      </c>
      <c r="AQ745" s="152"/>
      <c r="AR745" s="152"/>
      <c r="AS745" s="153">
        <f t="shared" si="148"/>
        <v>364</v>
      </c>
      <c r="AT745" s="153">
        <f t="shared" si="149"/>
        <v>1</v>
      </c>
      <c r="AU745" s="153">
        <f t="shared" si="150"/>
        <v>0</v>
      </c>
      <c r="AV745" s="153">
        <f t="shared" si="151"/>
        <v>0</v>
      </c>
      <c r="BA745">
        <f t="shared" si="152"/>
        <v>30</v>
      </c>
    </row>
    <row r="746" spans="2:53" x14ac:dyDescent="0.25">
      <c r="B746" s="155">
        <f t="shared" si="155"/>
        <v>43465.999305555553</v>
      </c>
      <c r="C746" s="155">
        <f t="shared" si="153"/>
        <v>43465.999305555553</v>
      </c>
      <c r="D746" s="152">
        <f t="shared" si="143"/>
        <v>5.0359999999999996</v>
      </c>
      <c r="E746" s="152"/>
      <c r="F746" s="152"/>
      <c r="G746" s="152"/>
      <c r="H746" s="152" t="e">
        <f t="shared" si="144"/>
        <v>#N/A</v>
      </c>
      <c r="I746" s="152"/>
      <c r="J746" s="152" t="e">
        <f t="shared" si="145"/>
        <v>#N/A</v>
      </c>
      <c r="K746" s="152"/>
      <c r="L746" s="152"/>
      <c r="M746" s="152"/>
      <c r="N746" s="152"/>
      <c r="O746" s="152"/>
      <c r="P746" s="152"/>
      <c r="Q746" s="152"/>
      <c r="R746" s="152"/>
      <c r="S746" s="152"/>
      <c r="T746" s="153" cm="1">
        <f t="array" ref="T746">MATCH(1,(TDU_Info!$C$5:$C$111=$T$6)*(TDU_Info!$B$5:$B$111&lt;=$B746),0)</f>
        <v>97</v>
      </c>
      <c r="U746" s="152">
        <f>100*(INDEX(TDU_Info!$E$5:$E$111,$T746)/T$11+INDEX(TDU_Info!$F$5:$F$111,$T746))</f>
        <v>3.8632</v>
      </c>
      <c r="V746" s="152">
        <v>2.9660000000000002</v>
      </c>
      <c r="W746" s="152">
        <v>3.35</v>
      </c>
      <c r="X746" s="152">
        <v>5.165</v>
      </c>
      <c r="Y746" s="152">
        <v>5.8</v>
      </c>
      <c r="Z746" s="152">
        <v>2.9369999999999998</v>
      </c>
      <c r="AA746" s="152">
        <v>3.411</v>
      </c>
      <c r="AB746" s="152">
        <v>5.3360000000000003</v>
      </c>
      <c r="AC746" s="152">
        <v>5.5</v>
      </c>
      <c r="AD746" s="152">
        <v>3.1269999999999998</v>
      </c>
      <c r="AE746" s="152">
        <v>3.3250000000000002</v>
      </c>
      <c r="AF746" s="152">
        <v>5.0359999999999996</v>
      </c>
      <c r="AG746" s="152">
        <v>5.8</v>
      </c>
      <c r="AH746" s="152">
        <v>3.21</v>
      </c>
      <c r="AI746" s="152">
        <v>3.37</v>
      </c>
      <c r="AJ746" s="152">
        <v>5.31</v>
      </c>
      <c r="AK746" s="152">
        <v>5.4</v>
      </c>
      <c r="AL746" s="152">
        <f t="shared" si="146"/>
        <v>2.8867285514723959</v>
      </c>
      <c r="AM746" s="152">
        <f t="shared" si="147"/>
        <v>3.0462071370505166</v>
      </c>
      <c r="AN746" s="152">
        <v>5.6510199931377301</v>
      </c>
      <c r="AO746" s="152">
        <v>5.1979185416761853</v>
      </c>
      <c r="AP746" s="152">
        <f t="shared" si="154"/>
        <v>7.1368</v>
      </c>
      <c r="AQ746" s="152"/>
      <c r="AR746" s="152"/>
      <c r="AS746" s="153">
        <f t="shared" si="148"/>
        <v>365</v>
      </c>
      <c r="AT746" s="153">
        <f t="shared" si="149"/>
        <v>1</v>
      </c>
      <c r="AU746" s="153">
        <f t="shared" si="150"/>
        <v>0</v>
      </c>
      <c r="AV746" s="153">
        <f t="shared" si="151"/>
        <v>0</v>
      </c>
      <c r="BA746">
        <f t="shared" si="152"/>
        <v>31</v>
      </c>
    </row>
    <row r="747" spans="2:53" x14ac:dyDescent="0.25">
      <c r="B747" s="155">
        <f t="shared" si="155"/>
        <v>43466.999305555553</v>
      </c>
      <c r="C747" s="155">
        <f t="shared" si="153"/>
        <v>43466.999305555553</v>
      </c>
      <c r="D747" s="152">
        <f t="shared" si="143"/>
        <v>5.0359999999999996</v>
      </c>
      <c r="E747" s="152"/>
      <c r="F747" s="152"/>
      <c r="G747" s="152"/>
      <c r="H747" s="152" t="e">
        <f t="shared" si="144"/>
        <v>#N/A</v>
      </c>
      <c r="I747" s="152"/>
      <c r="J747" s="152" t="e">
        <f t="shared" si="145"/>
        <v>#N/A</v>
      </c>
      <c r="K747" s="152"/>
      <c r="L747" s="152"/>
      <c r="M747" s="152"/>
      <c r="N747" s="152"/>
      <c r="O747" s="152"/>
      <c r="P747" s="152"/>
      <c r="Q747" s="152"/>
      <c r="R747" s="152"/>
      <c r="S747" s="152"/>
      <c r="T747" s="153" cm="1">
        <f t="array" ref="T747">MATCH(1,(TDU_Info!$C$5:$C$111=$T$6)*(TDU_Info!$B$5:$B$111&lt;=$B747),0)</f>
        <v>97</v>
      </c>
      <c r="U747" s="152">
        <f>100*(INDEX(TDU_Info!$E$5:$E$111,$T747)/T$11+INDEX(TDU_Info!$F$5:$F$111,$T747))</f>
        <v>3.8632</v>
      </c>
      <c r="V747" s="152">
        <v>2.9660000000000002</v>
      </c>
      <c r="W747" s="152">
        <v>3.35</v>
      </c>
      <c r="X747" s="152">
        <v>5.165</v>
      </c>
      <c r="Y747" s="152">
        <v>5.8</v>
      </c>
      <c r="Z747" s="152">
        <v>2.9369999999999998</v>
      </c>
      <c r="AA747" s="152">
        <v>3.411</v>
      </c>
      <c r="AB747" s="152">
        <v>5.3360000000000003</v>
      </c>
      <c r="AC747" s="152">
        <v>5.5</v>
      </c>
      <c r="AD747" s="152">
        <v>3.1269999999999998</v>
      </c>
      <c r="AE747" s="152">
        <v>3.3250000000000002</v>
      </c>
      <c r="AF747" s="152">
        <v>5.0359999999999996</v>
      </c>
      <c r="AG747" s="152">
        <v>5.8</v>
      </c>
      <c r="AH747" s="152">
        <v>3.0910000000000002</v>
      </c>
      <c r="AI747" s="152">
        <v>3.37</v>
      </c>
      <c r="AJ747" s="152">
        <v>5.31</v>
      </c>
      <c r="AK747" s="152">
        <v>5.4</v>
      </c>
      <c r="AL747" s="152" t="e">
        <f t="shared" si="146"/>
        <v>#N/A</v>
      </c>
      <c r="AM747" s="152" t="e">
        <f t="shared" si="147"/>
        <v>#N/A</v>
      </c>
      <c r="AN747" s="152">
        <v>5.6509887288495939</v>
      </c>
      <c r="AO747" s="152">
        <v>5.1972886015418975</v>
      </c>
      <c r="AP747" s="152" t="e">
        <f t="shared" si="154"/>
        <v>#N/A</v>
      </c>
      <c r="AQ747" s="152"/>
      <c r="AR747" s="152"/>
      <c r="AS747" s="153">
        <f t="shared" si="148"/>
        <v>1</v>
      </c>
      <c r="AT747" s="153">
        <f>1-$AU747-$AV747</f>
        <v>1</v>
      </c>
      <c r="AU747" s="153">
        <f>IF(AND($AS747&gt;=AU$12,$AS747&lt;=AU$13),1-$AV747,0)</f>
        <v>0</v>
      </c>
      <c r="AV747" s="153">
        <f>IF(AND($AS747&gt;=AV$12,$AS747&lt;=AV$13),1,0)</f>
        <v>0</v>
      </c>
      <c r="BA747">
        <f t="shared" si="152"/>
        <v>1</v>
      </c>
    </row>
    <row r="748" spans="2:53" x14ac:dyDescent="0.25">
      <c r="B748" s="155">
        <f t="shared" si="155"/>
        <v>43467.999305555553</v>
      </c>
      <c r="C748" s="155">
        <f t="shared" si="153"/>
        <v>43467.999305555553</v>
      </c>
      <c r="D748" s="152">
        <f t="shared" si="143"/>
        <v>5.0359999999999996</v>
      </c>
      <c r="E748" s="152"/>
      <c r="F748" s="152"/>
      <c r="G748" s="152"/>
      <c r="H748" s="152" t="e">
        <f t="shared" si="144"/>
        <v>#N/A</v>
      </c>
      <c r="I748" s="152"/>
      <c r="J748" s="152" t="e">
        <f t="shared" si="145"/>
        <v>#N/A</v>
      </c>
      <c r="K748" s="152"/>
      <c r="L748" s="152"/>
      <c r="M748" s="152"/>
      <c r="N748" s="152"/>
      <c r="O748" s="152"/>
      <c r="P748" s="152"/>
      <c r="Q748" s="152"/>
      <c r="R748" s="152"/>
      <c r="S748" s="152"/>
      <c r="T748" s="153" cm="1">
        <f t="array" ref="T748">MATCH(1,(TDU_Info!$C$5:$C$111=$T$6)*(TDU_Info!$B$5:$B$111&lt;=$B748),0)</f>
        <v>97</v>
      </c>
      <c r="U748" s="152">
        <f>100*(INDEX(TDU_Info!$E$5:$E$111,$T748)/T$11+INDEX(TDU_Info!$F$5:$F$111,$T748))</f>
        <v>3.8632</v>
      </c>
      <c r="V748" s="152">
        <v>2.9660000000000002</v>
      </c>
      <c r="W748" s="152">
        <v>3.35</v>
      </c>
      <c r="X748" s="152">
        <v>5.165</v>
      </c>
      <c r="Y748" s="152">
        <v>5.8</v>
      </c>
      <c r="Z748" s="152">
        <v>2.9369999999999998</v>
      </c>
      <c r="AA748" s="152">
        <v>3.411</v>
      </c>
      <c r="AB748" s="152">
        <v>5.3360000000000003</v>
      </c>
      <c r="AC748" s="152">
        <v>5.5</v>
      </c>
      <c r="AD748" s="152">
        <v>3.1269999999999998</v>
      </c>
      <c r="AE748" s="152">
        <v>3.3250000000000002</v>
      </c>
      <c r="AF748" s="152">
        <v>5.0359999999999996</v>
      </c>
      <c r="AG748" s="152">
        <v>5.8</v>
      </c>
      <c r="AH748" s="152">
        <v>3.0910000000000002</v>
      </c>
      <c r="AI748" s="152">
        <v>3.37</v>
      </c>
      <c r="AJ748" s="152">
        <v>5.31</v>
      </c>
      <c r="AK748" s="152">
        <v>5.4</v>
      </c>
      <c r="AL748" s="152">
        <f t="shared" si="146"/>
        <v>2.5226239616566115</v>
      </c>
      <c r="AM748" s="152">
        <f t="shared" si="147"/>
        <v>2.4933933798134094</v>
      </c>
      <c r="AN748" s="152">
        <v>5.649675993049696</v>
      </c>
      <c r="AO748" s="152">
        <v>5.1981040401978849</v>
      </c>
      <c r="AP748" s="152">
        <f t="shared" si="154"/>
        <v>7.5767999999999995</v>
      </c>
      <c r="AQ748" s="152"/>
      <c r="AR748" s="152"/>
      <c r="AS748" s="153">
        <f t="shared" si="148"/>
        <v>2</v>
      </c>
      <c r="AT748" s="153">
        <f t="shared" ref="AT748:AT811" si="156">1-$AU748-$AV748</f>
        <v>1</v>
      </c>
      <c r="AU748" s="153">
        <f t="shared" ref="AU748:AU811" si="157">IF(AND($AS748&gt;=AU$12,$AS748&lt;=AU$13),1-$AV748,0)</f>
        <v>0</v>
      </c>
      <c r="AV748" s="153">
        <f t="shared" ref="AV748:AV811" si="158">IF(AND($AS748&gt;=AV$12,$AS748&lt;=AV$13),1,0)</f>
        <v>0</v>
      </c>
      <c r="BA748">
        <f t="shared" si="152"/>
        <v>2</v>
      </c>
    </row>
    <row r="749" spans="2:53" x14ac:dyDescent="0.25">
      <c r="B749" s="155">
        <f t="shared" si="155"/>
        <v>43468.999305555553</v>
      </c>
      <c r="C749" s="155">
        <f t="shared" si="153"/>
        <v>43468.999305555553</v>
      </c>
      <c r="D749" s="152">
        <f t="shared" si="143"/>
        <v>5.0359999999999996</v>
      </c>
      <c r="E749" s="152"/>
      <c r="F749" s="152"/>
      <c r="G749" s="152"/>
      <c r="H749" s="152" t="e">
        <f t="shared" si="144"/>
        <v>#N/A</v>
      </c>
      <c r="I749" s="152"/>
      <c r="J749" s="152" t="e">
        <f t="shared" si="145"/>
        <v>#N/A</v>
      </c>
      <c r="K749" s="152"/>
      <c r="L749" s="152"/>
      <c r="M749" s="152"/>
      <c r="N749" s="152"/>
      <c r="O749" s="152"/>
      <c r="P749" s="152"/>
      <c r="Q749" s="152"/>
      <c r="R749" s="152"/>
      <c r="S749" s="152"/>
      <c r="T749" s="153" cm="1">
        <f t="array" ref="T749">MATCH(1,(TDU_Info!$C$5:$C$111=$T$6)*(TDU_Info!$B$5:$B$111&lt;=$B749),0)</f>
        <v>97</v>
      </c>
      <c r="U749" s="152">
        <f>100*(INDEX(TDU_Info!$E$5:$E$111,$T749)/T$11+INDEX(TDU_Info!$F$5:$F$111,$T749))</f>
        <v>3.8632</v>
      </c>
      <c r="V749" s="152">
        <v>2.9660000000000002</v>
      </c>
      <c r="W749" s="152">
        <v>3.35</v>
      </c>
      <c r="X749" s="152">
        <v>5.165</v>
      </c>
      <c r="Y749" s="152">
        <v>5.8</v>
      </c>
      <c r="Z749" s="152">
        <v>2.9369999999999998</v>
      </c>
      <c r="AA749" s="152">
        <v>3.411</v>
      </c>
      <c r="AB749" s="152">
        <v>5.3360000000000003</v>
      </c>
      <c r="AC749" s="152">
        <v>5.5</v>
      </c>
      <c r="AD749" s="152">
        <v>3.1269999999999998</v>
      </c>
      <c r="AE749" s="152">
        <v>3.3250000000000002</v>
      </c>
      <c r="AF749" s="152">
        <v>5.0359999999999996</v>
      </c>
      <c r="AG749" s="152">
        <v>5.8</v>
      </c>
      <c r="AH749" s="152">
        <v>3.0910000000000002</v>
      </c>
      <c r="AI749" s="152">
        <v>3.37</v>
      </c>
      <c r="AJ749" s="152">
        <v>5.31</v>
      </c>
      <c r="AK749" s="152">
        <v>5.4</v>
      </c>
      <c r="AL749" s="152">
        <f t="shared" si="146"/>
        <v>2.5226239616566115</v>
      </c>
      <c r="AM749" s="152">
        <f t="shared" si="147"/>
        <v>2.4933933798134094</v>
      </c>
      <c r="AN749" s="152">
        <v>5.6471872621960379</v>
      </c>
      <c r="AO749" s="152">
        <v>5.1955100608286893</v>
      </c>
      <c r="AP749" s="152">
        <f t="shared" si="154"/>
        <v>7.5767999999999995</v>
      </c>
      <c r="AQ749" s="152"/>
      <c r="AR749" s="152"/>
      <c r="AS749" s="153">
        <f t="shared" si="148"/>
        <v>3</v>
      </c>
      <c r="AT749" s="153">
        <f t="shared" si="156"/>
        <v>1</v>
      </c>
      <c r="AU749" s="153">
        <f t="shared" si="157"/>
        <v>0</v>
      </c>
      <c r="AV749" s="153">
        <f t="shared" si="158"/>
        <v>0</v>
      </c>
      <c r="BA749">
        <f t="shared" si="152"/>
        <v>3</v>
      </c>
    </row>
    <row r="750" spans="2:53" x14ac:dyDescent="0.25">
      <c r="B750" s="155">
        <f t="shared" si="155"/>
        <v>43469.999305555553</v>
      </c>
      <c r="C750" s="155">
        <f t="shared" si="153"/>
        <v>43469.999305555553</v>
      </c>
      <c r="D750" s="152">
        <f t="shared" si="143"/>
        <v>5.0359999999999996</v>
      </c>
      <c r="E750" s="152"/>
      <c r="F750" s="152"/>
      <c r="G750" s="152"/>
      <c r="H750" s="152" t="e">
        <f t="shared" si="144"/>
        <v>#N/A</v>
      </c>
      <c r="I750" s="152"/>
      <c r="J750" s="152" t="e">
        <f t="shared" si="145"/>
        <v>#N/A</v>
      </c>
      <c r="K750" s="152"/>
      <c r="L750" s="152"/>
      <c r="M750" s="152"/>
      <c r="N750" s="152"/>
      <c r="O750" s="152"/>
      <c r="P750" s="152"/>
      <c r="Q750" s="152"/>
      <c r="R750" s="152"/>
      <c r="S750" s="152"/>
      <c r="T750" s="153" cm="1">
        <f t="array" ref="T750">MATCH(1,(TDU_Info!$C$5:$C$111=$T$6)*(TDU_Info!$B$5:$B$111&lt;=$B750),0)</f>
        <v>97</v>
      </c>
      <c r="U750" s="152">
        <f>100*(INDEX(TDU_Info!$E$5:$E$111,$T750)/T$11+INDEX(TDU_Info!$F$5:$F$111,$T750))</f>
        <v>3.8632</v>
      </c>
      <c r="V750" s="152">
        <v>2.9660000000000002</v>
      </c>
      <c r="W750" s="152">
        <v>3.25</v>
      </c>
      <c r="X750" s="152">
        <v>5.165</v>
      </c>
      <c r="Y750" s="152">
        <v>5.9</v>
      </c>
      <c r="Z750" s="152">
        <v>2.9369999999999998</v>
      </c>
      <c r="AA750" s="152">
        <v>3.3210000000000002</v>
      </c>
      <c r="AB750" s="152">
        <v>5.3360000000000003</v>
      </c>
      <c r="AC750" s="152">
        <v>5.6</v>
      </c>
      <c r="AD750" s="152">
        <v>3.0270000000000001</v>
      </c>
      <c r="AE750" s="152">
        <v>3.2250000000000001</v>
      </c>
      <c r="AF750" s="152">
        <v>5.0359999999999996</v>
      </c>
      <c r="AG750" s="152">
        <v>5.8</v>
      </c>
      <c r="AH750" s="152">
        <v>3.044</v>
      </c>
      <c r="AI750" s="152">
        <v>3.28</v>
      </c>
      <c r="AJ750" s="152">
        <v>5.31</v>
      </c>
      <c r="AK750" s="152">
        <v>5.4</v>
      </c>
      <c r="AL750" s="152">
        <f t="shared" si="146"/>
        <v>2.5226239616566115</v>
      </c>
      <c r="AM750" s="152">
        <f t="shared" si="147"/>
        <v>2.4933933798134094</v>
      </c>
      <c r="AN750" s="152">
        <v>5.6468382563525132</v>
      </c>
      <c r="AO750" s="152">
        <v>5.1976215267408605</v>
      </c>
      <c r="AP750" s="152">
        <f t="shared" si="154"/>
        <v>7.5767999999999995</v>
      </c>
      <c r="AQ750" s="152"/>
      <c r="AR750" s="152"/>
      <c r="AS750" s="153">
        <f t="shared" si="148"/>
        <v>4</v>
      </c>
      <c r="AT750" s="153">
        <f t="shared" si="156"/>
        <v>1</v>
      </c>
      <c r="AU750" s="153">
        <f t="shared" si="157"/>
        <v>0</v>
      </c>
      <c r="AV750" s="153">
        <f t="shared" si="158"/>
        <v>0</v>
      </c>
      <c r="BA750">
        <f t="shared" si="152"/>
        <v>4</v>
      </c>
    </row>
    <row r="751" spans="2:53" x14ac:dyDescent="0.25">
      <c r="B751" s="155">
        <f t="shared" si="155"/>
        <v>43470.999305555553</v>
      </c>
      <c r="C751" s="155">
        <f t="shared" si="153"/>
        <v>43470.999305555553</v>
      </c>
      <c r="D751" s="152">
        <f t="shared" si="143"/>
        <v>5.0359999999999996</v>
      </c>
      <c r="E751" s="152"/>
      <c r="F751" s="152"/>
      <c r="G751" s="152"/>
      <c r="H751" s="152" t="e">
        <f t="shared" si="144"/>
        <v>#N/A</v>
      </c>
      <c r="I751" s="152"/>
      <c r="J751" s="152" t="e">
        <f t="shared" si="145"/>
        <v>#N/A</v>
      </c>
      <c r="K751" s="152"/>
      <c r="L751" s="152"/>
      <c r="M751" s="152"/>
      <c r="N751" s="152"/>
      <c r="O751" s="152"/>
      <c r="P751" s="152"/>
      <c r="Q751" s="152"/>
      <c r="R751" s="152"/>
      <c r="S751" s="152"/>
      <c r="T751" s="153" cm="1">
        <f t="array" ref="T751">MATCH(1,(TDU_Info!$C$5:$C$111=$T$6)*(TDU_Info!$B$5:$B$111&lt;=$B751),0)</f>
        <v>97</v>
      </c>
      <c r="U751" s="152">
        <f>100*(INDEX(TDU_Info!$E$5:$E$111,$T751)/T$11+INDEX(TDU_Info!$F$5:$F$111,$T751))</f>
        <v>3.8632</v>
      </c>
      <c r="V751" s="152">
        <v>2.9660000000000002</v>
      </c>
      <c r="W751" s="152">
        <v>3.25</v>
      </c>
      <c r="X751" s="152">
        <v>5.165</v>
      </c>
      <c r="Y751" s="152">
        <v>5.9</v>
      </c>
      <c r="Z751" s="152">
        <v>2.9369999999999998</v>
      </c>
      <c r="AA751" s="152">
        <v>3.3210000000000002</v>
      </c>
      <c r="AB751" s="152">
        <v>5.3360000000000003</v>
      </c>
      <c r="AC751" s="152">
        <v>5.6</v>
      </c>
      <c r="AD751" s="152">
        <v>3.0270000000000001</v>
      </c>
      <c r="AE751" s="152">
        <v>3.2250000000000001</v>
      </c>
      <c r="AF751" s="152">
        <v>5.0359999999999996</v>
      </c>
      <c r="AG751" s="152">
        <v>5.8</v>
      </c>
      <c r="AH751" s="152">
        <v>3.044</v>
      </c>
      <c r="AI751" s="152">
        <v>3.28</v>
      </c>
      <c r="AJ751" s="152">
        <v>5.31</v>
      </c>
      <c r="AK751" s="152">
        <v>5.4</v>
      </c>
      <c r="AL751" s="152">
        <f t="shared" si="146"/>
        <v>2.5226239616566115</v>
      </c>
      <c r="AM751" s="152">
        <f t="shared" si="147"/>
        <v>2.4933933798134094</v>
      </c>
      <c r="AN751" s="152">
        <v>5.6473074779283809</v>
      </c>
      <c r="AO751" s="152">
        <v>5.1980377810309406</v>
      </c>
      <c r="AP751" s="152">
        <f t="shared" si="154"/>
        <v>7.5767999999999995</v>
      </c>
      <c r="AQ751" s="152"/>
      <c r="AR751" s="152"/>
      <c r="AS751" s="153">
        <f t="shared" si="148"/>
        <v>5</v>
      </c>
      <c r="AT751" s="153">
        <f t="shared" si="156"/>
        <v>1</v>
      </c>
      <c r="AU751" s="153">
        <f t="shared" si="157"/>
        <v>0</v>
      </c>
      <c r="AV751" s="153">
        <f t="shared" si="158"/>
        <v>0</v>
      </c>
      <c r="BA751">
        <f t="shared" si="152"/>
        <v>5</v>
      </c>
    </row>
    <row r="752" spans="2:53" x14ac:dyDescent="0.25">
      <c r="B752" s="155">
        <f t="shared" si="155"/>
        <v>43471.999305555553</v>
      </c>
      <c r="C752" s="155">
        <f t="shared" si="153"/>
        <v>43471.999305555553</v>
      </c>
      <c r="D752" s="152">
        <f t="shared" si="143"/>
        <v>5.0359999999999996</v>
      </c>
      <c r="E752" s="152"/>
      <c r="F752" s="152"/>
      <c r="G752" s="152"/>
      <c r="H752" s="152" t="e">
        <f t="shared" si="144"/>
        <v>#N/A</v>
      </c>
      <c r="I752" s="152"/>
      <c r="J752" s="152" t="e">
        <f t="shared" si="145"/>
        <v>#N/A</v>
      </c>
      <c r="K752" s="152"/>
      <c r="L752" s="152"/>
      <c r="M752" s="152"/>
      <c r="N752" s="152"/>
      <c r="O752" s="152"/>
      <c r="P752" s="152"/>
      <c r="Q752" s="152"/>
      <c r="R752" s="152"/>
      <c r="S752" s="152"/>
      <c r="T752" s="153" cm="1">
        <f t="array" ref="T752">MATCH(1,(TDU_Info!$C$5:$C$111=$T$6)*(TDU_Info!$B$5:$B$111&lt;=$B752),0)</f>
        <v>97</v>
      </c>
      <c r="U752" s="152">
        <f>100*(INDEX(TDU_Info!$E$5:$E$111,$T752)/T$11+INDEX(TDU_Info!$F$5:$F$111,$T752))</f>
        <v>3.8632</v>
      </c>
      <c r="V752" s="152">
        <v>2.9660000000000002</v>
      </c>
      <c r="W752" s="152">
        <v>3.25</v>
      </c>
      <c r="X752" s="152">
        <v>5.165</v>
      </c>
      <c r="Y752" s="152">
        <v>5.9</v>
      </c>
      <c r="Z752" s="152">
        <v>2.9369999999999998</v>
      </c>
      <c r="AA752" s="152">
        <v>3.3210000000000002</v>
      </c>
      <c r="AB752" s="152">
        <v>5.3360000000000003</v>
      </c>
      <c r="AC752" s="152">
        <v>5.6</v>
      </c>
      <c r="AD752" s="152">
        <v>3.0270000000000001</v>
      </c>
      <c r="AE752" s="152">
        <v>3.2250000000000001</v>
      </c>
      <c r="AF752" s="152">
        <v>5.0359999999999996</v>
      </c>
      <c r="AG752" s="152">
        <v>5.8</v>
      </c>
      <c r="AH752" s="152">
        <v>3.044</v>
      </c>
      <c r="AI752" s="152">
        <v>3.28</v>
      </c>
      <c r="AJ752" s="152">
        <v>5.31</v>
      </c>
      <c r="AK752" s="152">
        <v>5.4</v>
      </c>
      <c r="AL752" s="152">
        <f t="shared" si="146"/>
        <v>2.5226239616566115</v>
      </c>
      <c r="AM752" s="152">
        <f t="shared" si="147"/>
        <v>2.4933933798134094</v>
      </c>
      <c r="AN752" s="152">
        <v>5.6470716655044537</v>
      </c>
      <c r="AO752" s="152">
        <v>5.1974214424106684</v>
      </c>
      <c r="AP752" s="152">
        <f t="shared" si="154"/>
        <v>7.5767999999999995</v>
      </c>
      <c r="AQ752" s="152"/>
      <c r="AR752" s="152"/>
      <c r="AS752" s="153">
        <f t="shared" si="148"/>
        <v>6</v>
      </c>
      <c r="AT752" s="153">
        <f t="shared" si="156"/>
        <v>1</v>
      </c>
      <c r="AU752" s="153">
        <f t="shared" si="157"/>
        <v>0</v>
      </c>
      <c r="AV752" s="153">
        <f t="shared" si="158"/>
        <v>0</v>
      </c>
      <c r="BA752">
        <f t="shared" si="152"/>
        <v>6</v>
      </c>
    </row>
    <row r="753" spans="2:53" x14ac:dyDescent="0.25">
      <c r="B753" s="155">
        <f t="shared" si="155"/>
        <v>43472.999305555553</v>
      </c>
      <c r="C753" s="155">
        <f t="shared" si="153"/>
        <v>43472.999305555553</v>
      </c>
      <c r="D753" s="152">
        <f t="shared" si="143"/>
        <v>5.0359999999999996</v>
      </c>
      <c r="E753" s="152"/>
      <c r="F753" s="152"/>
      <c r="G753" s="152"/>
      <c r="H753" s="152" t="e">
        <f t="shared" si="144"/>
        <v>#N/A</v>
      </c>
      <c r="I753" s="152"/>
      <c r="J753" s="152" t="e">
        <f t="shared" si="145"/>
        <v>#N/A</v>
      </c>
      <c r="K753" s="152"/>
      <c r="L753" s="152"/>
      <c r="M753" s="152"/>
      <c r="N753" s="152"/>
      <c r="O753" s="152"/>
      <c r="P753" s="152"/>
      <c r="Q753" s="152"/>
      <c r="R753" s="152"/>
      <c r="S753" s="152"/>
      <c r="T753" s="153" cm="1">
        <f t="array" ref="T753">MATCH(1,(TDU_Info!$C$5:$C$111=$T$6)*(TDU_Info!$B$5:$B$111&lt;=$B753),0)</f>
        <v>97</v>
      </c>
      <c r="U753" s="152">
        <f>100*(INDEX(TDU_Info!$E$5:$E$111,$T753)/T$11+INDEX(TDU_Info!$F$5:$F$111,$T753))</f>
        <v>3.8632</v>
      </c>
      <c r="V753" s="152">
        <v>2.9660000000000002</v>
      </c>
      <c r="W753" s="152">
        <v>3.25</v>
      </c>
      <c r="X753" s="152">
        <v>5.165</v>
      </c>
      <c r="Y753" s="152">
        <v>5.9</v>
      </c>
      <c r="Z753" s="152">
        <v>2.9369999999999998</v>
      </c>
      <c r="AA753" s="152">
        <v>3.3210000000000002</v>
      </c>
      <c r="AB753" s="152">
        <v>5.3360000000000003</v>
      </c>
      <c r="AC753" s="152">
        <v>5.6</v>
      </c>
      <c r="AD753" s="152">
        <v>3.0270000000000001</v>
      </c>
      <c r="AE753" s="152">
        <v>3.2250000000000001</v>
      </c>
      <c r="AF753" s="152">
        <v>5.0359999999999996</v>
      </c>
      <c r="AG753" s="152">
        <v>5.8</v>
      </c>
      <c r="AH753" s="152">
        <v>3.044</v>
      </c>
      <c r="AI753" s="152">
        <v>3.28</v>
      </c>
      <c r="AJ753" s="152">
        <v>5.31</v>
      </c>
      <c r="AK753" s="152">
        <v>5.4</v>
      </c>
      <c r="AL753" s="152">
        <f t="shared" si="146"/>
        <v>2.5226239616566115</v>
      </c>
      <c r="AM753" s="152">
        <f t="shared" si="147"/>
        <v>2.4933933798134094</v>
      </c>
      <c r="AN753" s="152">
        <v>5.6488440897845669</v>
      </c>
      <c r="AO753" s="152">
        <v>5.1997867977033172</v>
      </c>
      <c r="AP753" s="152">
        <f t="shared" si="154"/>
        <v>7.5767999999999995</v>
      </c>
      <c r="AQ753" s="152"/>
      <c r="AR753" s="152"/>
      <c r="AS753" s="153">
        <f t="shared" si="148"/>
        <v>7</v>
      </c>
      <c r="AT753" s="153">
        <f t="shared" si="156"/>
        <v>1</v>
      </c>
      <c r="AU753" s="153">
        <f t="shared" si="157"/>
        <v>0</v>
      </c>
      <c r="AV753" s="153">
        <f t="shared" si="158"/>
        <v>0</v>
      </c>
      <c r="BA753">
        <f t="shared" si="152"/>
        <v>7</v>
      </c>
    </row>
    <row r="754" spans="2:53" x14ac:dyDescent="0.25">
      <c r="B754" s="155">
        <f t="shared" si="155"/>
        <v>43473.999305555553</v>
      </c>
      <c r="C754" s="155">
        <f t="shared" si="153"/>
        <v>43473.999305555553</v>
      </c>
      <c r="D754" s="152">
        <f t="shared" si="143"/>
        <v>5.0359999999999996</v>
      </c>
      <c r="E754" s="152"/>
      <c r="F754" s="152"/>
      <c r="G754" s="152"/>
      <c r="H754" s="152" t="e">
        <f t="shared" si="144"/>
        <v>#N/A</v>
      </c>
      <c r="I754" s="152"/>
      <c r="J754" s="152" t="e">
        <f t="shared" si="145"/>
        <v>#N/A</v>
      </c>
      <c r="K754" s="152"/>
      <c r="L754" s="152"/>
      <c r="M754" s="152"/>
      <c r="N754" s="152"/>
      <c r="O754" s="152"/>
      <c r="P754" s="152"/>
      <c r="Q754" s="152"/>
      <c r="R754" s="152"/>
      <c r="S754" s="152"/>
      <c r="T754" s="153" cm="1">
        <f t="array" ref="T754">MATCH(1,(TDU_Info!$C$5:$C$111=$T$6)*(TDU_Info!$B$5:$B$111&lt;=$B754),0)</f>
        <v>97</v>
      </c>
      <c r="U754" s="152">
        <f>100*(INDEX(TDU_Info!$E$5:$E$111,$T754)/T$11+INDEX(TDU_Info!$F$5:$F$111,$T754))</f>
        <v>3.8632</v>
      </c>
      <c r="V754" s="152">
        <v>2.9660000000000002</v>
      </c>
      <c r="W754" s="152">
        <v>3.25</v>
      </c>
      <c r="X754" s="152">
        <v>5.165</v>
      </c>
      <c r="Y754" s="152">
        <v>5.7</v>
      </c>
      <c r="Z754" s="152">
        <v>2.9369999999999998</v>
      </c>
      <c r="AA754" s="152">
        <v>3.3210000000000002</v>
      </c>
      <c r="AB754" s="152">
        <v>5.3360000000000003</v>
      </c>
      <c r="AC754" s="152">
        <v>5.5</v>
      </c>
      <c r="AD754" s="152">
        <v>3.0270000000000001</v>
      </c>
      <c r="AE754" s="152">
        <v>3.2250000000000001</v>
      </c>
      <c r="AF754" s="152">
        <v>5.0359999999999996</v>
      </c>
      <c r="AG754" s="152">
        <v>5.7</v>
      </c>
      <c r="AH754" s="152">
        <v>2.996</v>
      </c>
      <c r="AI754" s="152">
        <v>3.28</v>
      </c>
      <c r="AJ754" s="152">
        <v>5.31</v>
      </c>
      <c r="AK754" s="152">
        <v>5.4</v>
      </c>
      <c r="AL754" s="152">
        <f t="shared" si="146"/>
        <v>2.5226239616566115</v>
      </c>
      <c r="AM754" s="152">
        <f t="shared" si="147"/>
        <v>2.4933933798134094</v>
      </c>
      <c r="AN754" s="152">
        <v>5.6486674075013621</v>
      </c>
      <c r="AO754" s="152">
        <v>5.1979180786953076</v>
      </c>
      <c r="AP754" s="152">
        <f t="shared" si="154"/>
        <v>7.5767999999999995</v>
      </c>
      <c r="AQ754" s="152"/>
      <c r="AR754" s="152"/>
      <c r="AS754" s="153">
        <f t="shared" si="148"/>
        <v>8</v>
      </c>
      <c r="AT754" s="153">
        <f t="shared" si="156"/>
        <v>1</v>
      </c>
      <c r="AU754" s="153">
        <f t="shared" si="157"/>
        <v>0</v>
      </c>
      <c r="AV754" s="153">
        <f t="shared" si="158"/>
        <v>0</v>
      </c>
      <c r="BA754">
        <f t="shared" si="152"/>
        <v>8</v>
      </c>
    </row>
    <row r="755" spans="2:53" x14ac:dyDescent="0.25">
      <c r="B755" s="155">
        <f t="shared" si="155"/>
        <v>43474.999305555553</v>
      </c>
      <c r="C755" s="155">
        <f t="shared" si="153"/>
        <v>43474.999305555553</v>
      </c>
      <c r="D755" s="152">
        <f t="shared" si="143"/>
        <v>5.0359999999999996</v>
      </c>
      <c r="E755" s="152"/>
      <c r="F755" s="152"/>
      <c r="G755" s="152"/>
      <c r="H755" s="152" t="e">
        <f t="shared" si="144"/>
        <v>#N/A</v>
      </c>
      <c r="I755" s="152"/>
      <c r="J755" s="152" t="e">
        <f t="shared" si="145"/>
        <v>#N/A</v>
      </c>
      <c r="K755" s="152"/>
      <c r="L755" s="152"/>
      <c r="M755" s="152"/>
      <c r="N755" s="152"/>
      <c r="O755" s="152"/>
      <c r="P755" s="152"/>
      <c r="Q755" s="152"/>
      <c r="R755" s="152"/>
      <c r="S755" s="152"/>
      <c r="T755" s="153" cm="1">
        <f t="array" ref="T755">MATCH(1,(TDU_Info!$C$5:$C$111=$T$6)*(TDU_Info!$B$5:$B$111&lt;=$B755),0)</f>
        <v>97</v>
      </c>
      <c r="U755" s="152">
        <f>100*(INDEX(TDU_Info!$E$5:$E$111,$T755)/T$11+INDEX(TDU_Info!$F$5:$F$111,$T755))</f>
        <v>3.8632</v>
      </c>
      <c r="V755" s="152">
        <v>2.9660000000000002</v>
      </c>
      <c r="W755" s="152">
        <v>3.32</v>
      </c>
      <c r="X755" s="152">
        <v>5.165</v>
      </c>
      <c r="Y755" s="152">
        <v>5.7</v>
      </c>
      <c r="Z755" s="152">
        <v>2.9369999999999998</v>
      </c>
      <c r="AA755" s="152">
        <v>3.3210000000000002</v>
      </c>
      <c r="AB755" s="152">
        <v>5.3360000000000003</v>
      </c>
      <c r="AC755" s="152">
        <v>5.5</v>
      </c>
      <c r="AD755" s="152">
        <v>3.0270000000000001</v>
      </c>
      <c r="AE755" s="152">
        <v>3.2949999999999999</v>
      </c>
      <c r="AF755" s="152">
        <v>5.0359999999999996</v>
      </c>
      <c r="AG755" s="152">
        <v>5.7</v>
      </c>
      <c r="AH755" s="152">
        <v>2.996</v>
      </c>
      <c r="AI755" s="152">
        <v>3.28</v>
      </c>
      <c r="AJ755" s="152">
        <v>5.31</v>
      </c>
      <c r="AK755" s="152">
        <v>5.4</v>
      </c>
      <c r="AL755" s="152">
        <f t="shared" si="146"/>
        <v>2.5226239616566115</v>
      </c>
      <c r="AM755" s="152">
        <f t="shared" si="147"/>
        <v>2.4933933798134094</v>
      </c>
      <c r="AN755" s="152">
        <v>5.6502770426738964</v>
      </c>
      <c r="AO755" s="152">
        <v>5.2001343665716897</v>
      </c>
      <c r="AP755" s="152">
        <f t="shared" si="154"/>
        <v>7.5767999999999995</v>
      </c>
      <c r="AQ755" s="152"/>
      <c r="AR755" s="152"/>
      <c r="AS755" s="153">
        <f t="shared" si="148"/>
        <v>9</v>
      </c>
      <c r="AT755" s="153">
        <f t="shared" si="156"/>
        <v>1</v>
      </c>
      <c r="AU755" s="153">
        <f t="shared" si="157"/>
        <v>0</v>
      </c>
      <c r="AV755" s="153">
        <f t="shared" si="158"/>
        <v>0</v>
      </c>
      <c r="BA755">
        <f t="shared" si="152"/>
        <v>9</v>
      </c>
    </row>
    <row r="756" spans="2:53" x14ac:dyDescent="0.25">
      <c r="B756" s="155">
        <f t="shared" si="155"/>
        <v>43475.999305555553</v>
      </c>
      <c r="C756" s="155">
        <f t="shared" si="153"/>
        <v>43475.999305555553</v>
      </c>
      <c r="D756" s="152">
        <f t="shared" si="143"/>
        <v>5.0359999999999996</v>
      </c>
      <c r="E756" s="152"/>
      <c r="F756" s="152"/>
      <c r="G756" s="152"/>
      <c r="H756" s="152" t="e">
        <f t="shared" si="144"/>
        <v>#N/A</v>
      </c>
      <c r="I756" s="152"/>
      <c r="J756" s="152" t="e">
        <f t="shared" si="145"/>
        <v>#N/A</v>
      </c>
      <c r="K756" s="152"/>
      <c r="L756" s="152"/>
      <c r="M756" s="152"/>
      <c r="N756" s="152"/>
      <c r="O756" s="152"/>
      <c r="P756" s="152"/>
      <c r="Q756" s="152"/>
      <c r="R756" s="152"/>
      <c r="S756" s="152"/>
      <c r="T756" s="153" cm="1">
        <f t="array" ref="T756">MATCH(1,(TDU_Info!$C$5:$C$111=$T$6)*(TDU_Info!$B$5:$B$111&lt;=$B756),0)</f>
        <v>97</v>
      </c>
      <c r="U756" s="152">
        <f>100*(INDEX(TDU_Info!$E$5:$E$111,$T756)/T$11+INDEX(TDU_Info!$F$5:$F$111,$T756))</f>
        <v>3.8632</v>
      </c>
      <c r="V756" s="152">
        <v>2.9660000000000002</v>
      </c>
      <c r="W756" s="152">
        <v>3.32</v>
      </c>
      <c r="X756" s="152">
        <v>5.165</v>
      </c>
      <c r="Y756" s="152">
        <v>5.7</v>
      </c>
      <c r="Z756" s="152">
        <v>2.9369999999999998</v>
      </c>
      <c r="AA756" s="152">
        <v>3.3210000000000002</v>
      </c>
      <c r="AB756" s="152">
        <v>5.3360000000000003</v>
      </c>
      <c r="AC756" s="152">
        <v>5.5</v>
      </c>
      <c r="AD756" s="152">
        <v>3.0270000000000001</v>
      </c>
      <c r="AE756" s="152">
        <v>3.2949999999999999</v>
      </c>
      <c r="AF756" s="152">
        <v>5.0359999999999996</v>
      </c>
      <c r="AG756" s="152">
        <v>5.7</v>
      </c>
      <c r="AH756" s="152">
        <v>2.996</v>
      </c>
      <c r="AI756" s="152">
        <v>3.28</v>
      </c>
      <c r="AJ756" s="152">
        <v>5.31</v>
      </c>
      <c r="AK756" s="152">
        <v>5.4</v>
      </c>
      <c r="AL756" s="152">
        <f t="shared" si="146"/>
        <v>2.5226239616566115</v>
      </c>
      <c r="AM756" s="152">
        <f t="shared" si="147"/>
        <v>2.4933933798134094</v>
      </c>
      <c r="AN756" s="152">
        <v>5.6492244027360243</v>
      </c>
      <c r="AO756" s="152">
        <v>5.2010871032592982</v>
      </c>
      <c r="AP756" s="152">
        <f t="shared" si="154"/>
        <v>7.5767999999999995</v>
      </c>
      <c r="AQ756" s="152"/>
      <c r="AR756" s="152"/>
      <c r="AS756" s="153">
        <f t="shared" si="148"/>
        <v>10</v>
      </c>
      <c r="AT756" s="153">
        <f t="shared" si="156"/>
        <v>1</v>
      </c>
      <c r="AU756" s="153">
        <f t="shared" si="157"/>
        <v>0</v>
      </c>
      <c r="AV756" s="153">
        <f t="shared" si="158"/>
        <v>0</v>
      </c>
      <c r="BA756">
        <f t="shared" si="152"/>
        <v>10</v>
      </c>
    </row>
    <row r="757" spans="2:53" x14ac:dyDescent="0.25">
      <c r="B757" s="155">
        <f t="shared" si="155"/>
        <v>43476.999305555553</v>
      </c>
      <c r="C757" s="155">
        <f t="shared" si="153"/>
        <v>43476.999305555553</v>
      </c>
      <c r="D757" s="152">
        <f t="shared" si="143"/>
        <v>5.0359999999999996</v>
      </c>
      <c r="E757" s="152"/>
      <c r="F757" s="152"/>
      <c r="G757" s="152"/>
      <c r="H757" s="152" t="e">
        <f t="shared" si="144"/>
        <v>#N/A</v>
      </c>
      <c r="I757" s="152"/>
      <c r="J757" s="152" t="e">
        <f t="shared" si="145"/>
        <v>#N/A</v>
      </c>
      <c r="K757" s="152"/>
      <c r="L757" s="152"/>
      <c r="M757" s="152"/>
      <c r="N757" s="152"/>
      <c r="O757" s="152"/>
      <c r="P757" s="152"/>
      <c r="Q757" s="152"/>
      <c r="R757" s="152"/>
      <c r="S757" s="152"/>
      <c r="T757" s="153" cm="1">
        <f t="array" ref="T757">MATCH(1,(TDU_Info!$C$5:$C$111=$T$6)*(TDU_Info!$B$5:$B$111&lt;=$B757),0)</f>
        <v>97</v>
      </c>
      <c r="U757" s="152">
        <f>100*(INDEX(TDU_Info!$E$5:$E$111,$T757)/T$11+INDEX(TDU_Info!$F$5:$F$111,$T757))</f>
        <v>3.8632</v>
      </c>
      <c r="V757" s="152">
        <v>2.9660000000000002</v>
      </c>
      <c r="W757" s="152">
        <v>3.32</v>
      </c>
      <c r="X757" s="152">
        <v>5.165</v>
      </c>
      <c r="Y757" s="152">
        <v>5.7</v>
      </c>
      <c r="Z757" s="152">
        <v>2.9369999999999998</v>
      </c>
      <c r="AA757" s="152">
        <v>3.3210000000000002</v>
      </c>
      <c r="AB757" s="152">
        <v>5.3360000000000003</v>
      </c>
      <c r="AC757" s="152">
        <v>5.5</v>
      </c>
      <c r="AD757" s="152">
        <v>3.0270000000000001</v>
      </c>
      <c r="AE757" s="152">
        <v>3.2949999999999999</v>
      </c>
      <c r="AF757" s="152">
        <v>5.0359999999999996</v>
      </c>
      <c r="AG757" s="152">
        <v>5.7</v>
      </c>
      <c r="AH757" s="152">
        <v>2.996</v>
      </c>
      <c r="AI757" s="152">
        <v>3.28</v>
      </c>
      <c r="AJ757" s="152">
        <v>5.31</v>
      </c>
      <c r="AK757" s="152">
        <v>5.4</v>
      </c>
      <c r="AL757" s="152">
        <f t="shared" si="146"/>
        <v>2.5226239616566115</v>
      </c>
      <c r="AM757" s="152">
        <f t="shared" si="147"/>
        <v>2.4933933798134094</v>
      </c>
      <c r="AN757" s="152">
        <v>5.6479725119739124</v>
      </c>
      <c r="AO757" s="152">
        <v>5.2029577899728432</v>
      </c>
      <c r="AP757" s="152">
        <f t="shared" si="154"/>
        <v>7.5767999999999995</v>
      </c>
      <c r="AQ757" s="152"/>
      <c r="AR757" s="152"/>
      <c r="AS757" s="153">
        <f t="shared" si="148"/>
        <v>11</v>
      </c>
      <c r="AT757" s="153">
        <f t="shared" si="156"/>
        <v>1</v>
      </c>
      <c r="AU757" s="153">
        <f t="shared" si="157"/>
        <v>0</v>
      </c>
      <c r="AV757" s="153">
        <f t="shared" si="158"/>
        <v>0</v>
      </c>
      <c r="BA757">
        <f t="shared" si="152"/>
        <v>11</v>
      </c>
    </row>
    <row r="758" spans="2:53" x14ac:dyDescent="0.25">
      <c r="B758" s="155">
        <f t="shared" si="155"/>
        <v>43477.999305555553</v>
      </c>
      <c r="C758" s="155">
        <f t="shared" si="153"/>
        <v>43477.999305555553</v>
      </c>
      <c r="D758" s="152">
        <f t="shared" si="143"/>
        <v>5.0359999999999996</v>
      </c>
      <c r="E758" s="152"/>
      <c r="F758" s="152"/>
      <c r="G758" s="152"/>
      <c r="H758" s="152" t="e">
        <f t="shared" si="144"/>
        <v>#N/A</v>
      </c>
      <c r="I758" s="152"/>
      <c r="J758" s="152" t="e">
        <f t="shared" si="145"/>
        <v>#N/A</v>
      </c>
      <c r="K758" s="152"/>
      <c r="L758" s="152"/>
      <c r="M758" s="152"/>
      <c r="N758" s="152"/>
      <c r="O758" s="152"/>
      <c r="P758" s="152"/>
      <c r="Q758" s="152"/>
      <c r="R758" s="152"/>
      <c r="S758" s="152"/>
      <c r="T758" s="153" cm="1">
        <f t="array" ref="T758">MATCH(1,(TDU_Info!$C$5:$C$111=$T$6)*(TDU_Info!$B$5:$B$111&lt;=$B758),0)</f>
        <v>97</v>
      </c>
      <c r="U758" s="152">
        <f>100*(INDEX(TDU_Info!$E$5:$E$111,$T758)/T$11+INDEX(TDU_Info!$F$5:$F$111,$T758))</f>
        <v>3.8632</v>
      </c>
      <c r="V758" s="152">
        <v>2.9660000000000002</v>
      </c>
      <c r="W758" s="152">
        <v>3.32</v>
      </c>
      <c r="X758" s="152">
        <v>5.165</v>
      </c>
      <c r="Y758" s="152">
        <v>5.7</v>
      </c>
      <c r="Z758" s="152">
        <v>2.9369999999999998</v>
      </c>
      <c r="AA758" s="152">
        <v>3.3210000000000002</v>
      </c>
      <c r="AB758" s="152">
        <v>5.3360000000000003</v>
      </c>
      <c r="AC758" s="152">
        <v>5.8</v>
      </c>
      <c r="AD758" s="152">
        <v>3.0270000000000001</v>
      </c>
      <c r="AE758" s="152">
        <v>3.2949999999999999</v>
      </c>
      <c r="AF758" s="152">
        <v>5.0359999999999996</v>
      </c>
      <c r="AG758" s="152">
        <v>5.7</v>
      </c>
      <c r="AH758" s="152">
        <v>2.996</v>
      </c>
      <c r="AI758" s="152">
        <v>3.28</v>
      </c>
      <c r="AJ758" s="152">
        <v>5.31</v>
      </c>
      <c r="AK758" s="152">
        <v>5.4</v>
      </c>
      <c r="AL758" s="152">
        <f t="shared" si="146"/>
        <v>2.5226239616566115</v>
      </c>
      <c r="AM758" s="152">
        <f t="shared" si="147"/>
        <v>2.4933933798134094</v>
      </c>
      <c r="AN758" s="152">
        <v>5.6466997727015018</v>
      </c>
      <c r="AO758" s="152">
        <v>5.1979939377834894</v>
      </c>
      <c r="AP758" s="152">
        <f t="shared" si="154"/>
        <v>7.5767999999999995</v>
      </c>
      <c r="AQ758" s="152"/>
      <c r="AR758" s="152"/>
      <c r="AS758" s="153">
        <f t="shared" si="148"/>
        <v>12</v>
      </c>
      <c r="AT758" s="153">
        <f t="shared" si="156"/>
        <v>1</v>
      </c>
      <c r="AU758" s="153">
        <f t="shared" si="157"/>
        <v>0</v>
      </c>
      <c r="AV758" s="153">
        <f t="shared" si="158"/>
        <v>0</v>
      </c>
      <c r="BA758">
        <f t="shared" si="152"/>
        <v>12</v>
      </c>
    </row>
    <row r="759" spans="2:53" x14ac:dyDescent="0.25">
      <c r="B759" s="155">
        <f t="shared" si="155"/>
        <v>43478.999305555553</v>
      </c>
      <c r="C759" s="155">
        <f t="shared" si="153"/>
        <v>43478.999305555553</v>
      </c>
      <c r="D759" s="152">
        <f t="shared" si="143"/>
        <v>5.0359999999999996</v>
      </c>
      <c r="E759" s="152"/>
      <c r="F759" s="152"/>
      <c r="G759" s="152"/>
      <c r="H759" s="152" t="e">
        <f t="shared" si="144"/>
        <v>#N/A</v>
      </c>
      <c r="I759" s="152"/>
      <c r="J759" s="152" t="e">
        <f t="shared" si="145"/>
        <v>#N/A</v>
      </c>
      <c r="K759" s="152"/>
      <c r="L759" s="152"/>
      <c r="M759" s="152"/>
      <c r="N759" s="152"/>
      <c r="O759" s="152"/>
      <c r="P759" s="152"/>
      <c r="Q759" s="152"/>
      <c r="R759" s="152"/>
      <c r="S759" s="152"/>
      <c r="T759" s="153" cm="1">
        <f t="array" ref="T759">MATCH(1,(TDU_Info!$C$5:$C$111=$T$6)*(TDU_Info!$B$5:$B$111&lt;=$B759),0)</f>
        <v>97</v>
      </c>
      <c r="U759" s="152">
        <f>100*(INDEX(TDU_Info!$E$5:$E$111,$T759)/T$11+INDEX(TDU_Info!$F$5:$F$111,$T759))</f>
        <v>3.8632</v>
      </c>
      <c r="V759" s="152">
        <v>2.9660000000000002</v>
      </c>
      <c r="W759" s="152">
        <v>3.32</v>
      </c>
      <c r="X759" s="152">
        <v>5.165</v>
      </c>
      <c r="Y759" s="152">
        <v>5.7</v>
      </c>
      <c r="Z759" s="152">
        <v>2.9369999999999998</v>
      </c>
      <c r="AA759" s="152">
        <v>3.3210000000000002</v>
      </c>
      <c r="AB759" s="152">
        <v>5.3360000000000003</v>
      </c>
      <c r="AC759" s="152">
        <v>5.8</v>
      </c>
      <c r="AD759" s="152">
        <v>3.0270000000000001</v>
      </c>
      <c r="AE759" s="152">
        <v>3.2949999999999999</v>
      </c>
      <c r="AF759" s="152">
        <v>5.0359999999999996</v>
      </c>
      <c r="AG759" s="152">
        <v>5.7</v>
      </c>
      <c r="AH759" s="152">
        <v>2.996</v>
      </c>
      <c r="AI759" s="152">
        <v>3.28</v>
      </c>
      <c r="AJ759" s="152">
        <v>5.31</v>
      </c>
      <c r="AK759" s="152">
        <v>5.4</v>
      </c>
      <c r="AL759" s="152">
        <f t="shared" si="146"/>
        <v>2.5226239616566115</v>
      </c>
      <c r="AM759" s="152">
        <f t="shared" si="147"/>
        <v>2.4933933798134094</v>
      </c>
      <c r="AN759" s="152">
        <v>5.6424650112170509</v>
      </c>
      <c r="AO759" s="152">
        <v>5.1940099623248486</v>
      </c>
      <c r="AP759" s="152">
        <f t="shared" si="154"/>
        <v>7.5767999999999995</v>
      </c>
      <c r="AQ759" s="152"/>
      <c r="AR759" s="152"/>
      <c r="AS759" s="153">
        <f t="shared" si="148"/>
        <v>13</v>
      </c>
      <c r="AT759" s="153">
        <f t="shared" si="156"/>
        <v>1</v>
      </c>
      <c r="AU759" s="153">
        <f t="shared" si="157"/>
        <v>0</v>
      </c>
      <c r="AV759" s="153">
        <f t="shared" si="158"/>
        <v>0</v>
      </c>
      <c r="BA759">
        <f t="shared" si="152"/>
        <v>13</v>
      </c>
    </row>
    <row r="760" spans="2:53" x14ac:dyDescent="0.25">
      <c r="B760" s="155">
        <f t="shared" si="155"/>
        <v>43479.999305555553</v>
      </c>
      <c r="C760" s="155">
        <f t="shared" si="153"/>
        <v>43479.999305555553</v>
      </c>
      <c r="D760" s="152">
        <f t="shared" si="143"/>
        <v>5.0359999999999996</v>
      </c>
      <c r="E760" s="152"/>
      <c r="F760" s="152"/>
      <c r="G760" s="152"/>
      <c r="H760" s="152" t="e">
        <f t="shared" si="144"/>
        <v>#N/A</v>
      </c>
      <c r="I760" s="152"/>
      <c r="J760" s="152" t="e">
        <f t="shared" si="145"/>
        <v>#N/A</v>
      </c>
      <c r="K760" s="152"/>
      <c r="L760" s="152"/>
      <c r="M760" s="152"/>
      <c r="N760" s="152"/>
      <c r="O760" s="152"/>
      <c r="P760" s="152"/>
      <c r="Q760" s="152"/>
      <c r="R760" s="152"/>
      <c r="S760" s="152"/>
      <c r="T760" s="153" cm="1">
        <f t="array" ref="T760">MATCH(1,(TDU_Info!$C$5:$C$111=$T$6)*(TDU_Info!$B$5:$B$111&lt;=$B760),0)</f>
        <v>97</v>
      </c>
      <c r="U760" s="152">
        <f>100*(INDEX(TDU_Info!$E$5:$E$111,$T760)/T$11+INDEX(TDU_Info!$F$5:$F$111,$T760))</f>
        <v>3.8632</v>
      </c>
      <c r="V760" s="152">
        <v>2.9660000000000002</v>
      </c>
      <c r="W760" s="152">
        <v>3.32</v>
      </c>
      <c r="X760" s="152">
        <v>5.165</v>
      </c>
      <c r="Y760" s="152">
        <v>5.7</v>
      </c>
      <c r="Z760" s="152">
        <v>2.9369999999999998</v>
      </c>
      <c r="AA760" s="152">
        <v>3.3210000000000002</v>
      </c>
      <c r="AB760" s="152">
        <v>5.3360000000000003</v>
      </c>
      <c r="AC760" s="152">
        <v>5.7</v>
      </c>
      <c r="AD760" s="152">
        <v>3.0270000000000001</v>
      </c>
      <c r="AE760" s="152">
        <v>3.2949999999999999</v>
      </c>
      <c r="AF760" s="152">
        <v>5.0359999999999996</v>
      </c>
      <c r="AG760" s="152">
        <v>5.7</v>
      </c>
      <c r="AH760" s="152">
        <v>2.996</v>
      </c>
      <c r="AI760" s="152">
        <v>3.28</v>
      </c>
      <c r="AJ760" s="152">
        <v>5.31</v>
      </c>
      <c r="AK760" s="152">
        <v>5.4</v>
      </c>
      <c r="AL760" s="152">
        <f t="shared" si="146"/>
        <v>2.5226239616566115</v>
      </c>
      <c r="AM760" s="152">
        <f t="shared" si="147"/>
        <v>2.4933933798134094</v>
      </c>
      <c r="AN760" s="152">
        <v>5.6404910926654743</v>
      </c>
      <c r="AO760" s="152">
        <v>5.1927520073751756</v>
      </c>
      <c r="AP760" s="152">
        <f t="shared" si="154"/>
        <v>7.5767999999999995</v>
      </c>
      <c r="AQ760" s="152"/>
      <c r="AR760" s="152"/>
      <c r="AS760" s="153">
        <f t="shared" si="148"/>
        <v>14</v>
      </c>
      <c r="AT760" s="153">
        <f t="shared" si="156"/>
        <v>1</v>
      </c>
      <c r="AU760" s="153">
        <f t="shared" si="157"/>
        <v>0</v>
      </c>
      <c r="AV760" s="153">
        <f t="shared" si="158"/>
        <v>0</v>
      </c>
      <c r="BA760">
        <f t="shared" si="152"/>
        <v>14</v>
      </c>
    </row>
    <row r="761" spans="2:53" x14ac:dyDescent="0.25">
      <c r="B761" s="155">
        <f t="shared" si="155"/>
        <v>43480.999305555553</v>
      </c>
      <c r="C761" s="155">
        <f t="shared" si="153"/>
        <v>43480.999305555553</v>
      </c>
      <c r="D761" s="152">
        <f t="shared" si="143"/>
        <v>5.0359999999999996</v>
      </c>
      <c r="E761" s="152"/>
      <c r="F761" s="152"/>
      <c r="G761" s="152"/>
      <c r="H761" s="152" t="e">
        <f t="shared" si="144"/>
        <v>#N/A</v>
      </c>
      <c r="I761" s="152"/>
      <c r="J761" s="152" t="e">
        <f t="shared" si="145"/>
        <v>#N/A</v>
      </c>
      <c r="K761" s="152"/>
      <c r="L761" s="152"/>
      <c r="M761" s="152"/>
      <c r="N761" s="152"/>
      <c r="O761" s="152"/>
      <c r="P761" s="152"/>
      <c r="Q761" s="152"/>
      <c r="R761" s="152"/>
      <c r="S761" s="152"/>
      <c r="T761" s="153" cm="1">
        <f t="array" ref="T761">MATCH(1,(TDU_Info!$C$5:$C$111=$T$6)*(TDU_Info!$B$5:$B$111&lt;=$B761),0)</f>
        <v>97</v>
      </c>
      <c r="U761" s="152">
        <f>100*(INDEX(TDU_Info!$E$5:$E$111,$T761)/T$11+INDEX(TDU_Info!$F$5:$F$111,$T761))</f>
        <v>3.8632</v>
      </c>
      <c r="V761" s="152">
        <v>2.9660000000000002</v>
      </c>
      <c r="W761" s="152">
        <v>3.286</v>
      </c>
      <c r="X761" s="152">
        <v>5.165</v>
      </c>
      <c r="Y761" s="152">
        <v>5.7</v>
      </c>
      <c r="Z761" s="152">
        <v>2.9369999999999998</v>
      </c>
      <c r="AA761" s="152">
        <v>3.266</v>
      </c>
      <c r="AB761" s="152">
        <v>5.3360000000000003</v>
      </c>
      <c r="AC761" s="152">
        <v>5.7</v>
      </c>
      <c r="AD761" s="152">
        <v>3.0369999999999999</v>
      </c>
      <c r="AE761" s="152">
        <v>3.278</v>
      </c>
      <c r="AF761" s="152">
        <v>5.0359999999999996</v>
      </c>
      <c r="AG761" s="152">
        <v>5.7</v>
      </c>
      <c r="AH761" s="152">
        <v>3.0169999999999999</v>
      </c>
      <c r="AI761" s="152">
        <v>3.2530000000000001</v>
      </c>
      <c r="AJ761" s="152">
        <v>5.31</v>
      </c>
      <c r="AK761" s="152">
        <v>5.4</v>
      </c>
      <c r="AL761" s="152">
        <f t="shared" si="146"/>
        <v>2.5226239616566115</v>
      </c>
      <c r="AM761" s="152">
        <f t="shared" si="147"/>
        <v>2.4933933798134094</v>
      </c>
      <c r="AN761" s="152">
        <v>5.639565018481747</v>
      </c>
      <c r="AO761" s="152">
        <v>5.1942828257674973</v>
      </c>
      <c r="AP761" s="152">
        <f t="shared" si="154"/>
        <v>7.5767999999999995</v>
      </c>
      <c r="AQ761" s="152"/>
      <c r="AR761" s="152"/>
      <c r="AS761" s="153">
        <f t="shared" si="148"/>
        <v>15</v>
      </c>
      <c r="AT761" s="153">
        <f t="shared" si="156"/>
        <v>1</v>
      </c>
      <c r="AU761" s="153">
        <f t="shared" si="157"/>
        <v>0</v>
      </c>
      <c r="AV761" s="153">
        <f t="shared" si="158"/>
        <v>0</v>
      </c>
      <c r="BA761">
        <f t="shared" si="152"/>
        <v>15</v>
      </c>
    </row>
    <row r="762" spans="2:53" x14ac:dyDescent="0.25">
      <c r="B762" s="155">
        <f t="shared" si="155"/>
        <v>43481.999305555553</v>
      </c>
      <c r="C762" s="155">
        <f t="shared" si="153"/>
        <v>43481.999305555553</v>
      </c>
      <c r="D762" s="152">
        <f t="shared" si="143"/>
        <v>5.0359999999999996</v>
      </c>
      <c r="E762" s="152"/>
      <c r="F762" s="152"/>
      <c r="G762" s="152"/>
      <c r="H762" s="152" t="e">
        <f t="shared" si="144"/>
        <v>#N/A</v>
      </c>
      <c r="I762" s="152"/>
      <c r="J762" s="152" t="e">
        <f t="shared" si="145"/>
        <v>#N/A</v>
      </c>
      <c r="K762" s="152"/>
      <c r="L762" s="152"/>
      <c r="M762" s="152"/>
      <c r="N762" s="152"/>
      <c r="O762" s="152"/>
      <c r="P762" s="152"/>
      <c r="Q762" s="152"/>
      <c r="R762" s="152"/>
      <c r="S762" s="152"/>
      <c r="T762" s="153" cm="1">
        <f t="array" ref="T762">MATCH(1,(TDU_Info!$C$5:$C$111=$T$6)*(TDU_Info!$B$5:$B$111&lt;=$B762),0)</f>
        <v>97</v>
      </c>
      <c r="U762" s="152">
        <f>100*(INDEX(TDU_Info!$E$5:$E$111,$T762)/T$11+INDEX(TDU_Info!$F$5:$F$111,$T762))</f>
        <v>3.8632</v>
      </c>
      <c r="V762" s="152">
        <v>2.9660000000000002</v>
      </c>
      <c r="W762" s="152">
        <v>3.286</v>
      </c>
      <c r="X762" s="152">
        <v>5.165</v>
      </c>
      <c r="Y762" s="152">
        <v>5.7</v>
      </c>
      <c r="Z762" s="152">
        <v>2.9369999999999998</v>
      </c>
      <c r="AA762" s="152">
        <v>3.266</v>
      </c>
      <c r="AB762" s="152">
        <v>5.3360000000000003</v>
      </c>
      <c r="AC762" s="152">
        <v>5.7</v>
      </c>
      <c r="AD762" s="152">
        <v>3.0369999999999999</v>
      </c>
      <c r="AE762" s="152">
        <v>3.278</v>
      </c>
      <c r="AF762" s="152">
        <v>5.0359999999999996</v>
      </c>
      <c r="AG762" s="152">
        <v>5.7</v>
      </c>
      <c r="AH762" s="152">
        <v>3.0169999999999999</v>
      </c>
      <c r="AI762" s="152">
        <v>3.2530000000000001</v>
      </c>
      <c r="AJ762" s="152">
        <v>5.31</v>
      </c>
      <c r="AK762" s="152">
        <v>5.4</v>
      </c>
      <c r="AL762" s="152">
        <f t="shared" si="146"/>
        <v>2.5226239616566115</v>
      </c>
      <c r="AM762" s="152">
        <f t="shared" si="147"/>
        <v>2.4933933798134094</v>
      </c>
      <c r="AN762" s="152">
        <v>5.6363273760276575</v>
      </c>
      <c r="AO762" s="152">
        <v>5.193207222576449</v>
      </c>
      <c r="AP762" s="152">
        <f t="shared" si="154"/>
        <v>7.5767999999999995</v>
      </c>
      <c r="AQ762" s="152"/>
      <c r="AR762" s="152"/>
      <c r="AS762" s="153">
        <f t="shared" si="148"/>
        <v>16</v>
      </c>
      <c r="AT762" s="153">
        <f t="shared" si="156"/>
        <v>1</v>
      </c>
      <c r="AU762" s="153">
        <f t="shared" si="157"/>
        <v>0</v>
      </c>
      <c r="AV762" s="153">
        <f t="shared" si="158"/>
        <v>0</v>
      </c>
      <c r="BA762">
        <f t="shared" si="152"/>
        <v>16</v>
      </c>
    </row>
    <row r="763" spans="2:53" x14ac:dyDescent="0.25">
      <c r="B763" s="155">
        <f t="shared" si="155"/>
        <v>43482.999305555553</v>
      </c>
      <c r="C763" s="155">
        <f t="shared" si="153"/>
        <v>43482.999305555553</v>
      </c>
      <c r="D763" s="152">
        <f t="shared" si="143"/>
        <v>5.0359999999999996</v>
      </c>
      <c r="E763" s="152"/>
      <c r="F763" s="152"/>
      <c r="G763" s="152"/>
      <c r="H763" s="152" t="e">
        <f t="shared" si="144"/>
        <v>#N/A</v>
      </c>
      <c r="I763" s="152"/>
      <c r="J763" s="152" t="e">
        <f t="shared" si="145"/>
        <v>#N/A</v>
      </c>
      <c r="K763" s="152"/>
      <c r="L763" s="152"/>
      <c r="M763" s="152"/>
      <c r="N763" s="152"/>
      <c r="O763" s="152"/>
      <c r="P763" s="152"/>
      <c r="Q763" s="152"/>
      <c r="R763" s="152"/>
      <c r="S763" s="152"/>
      <c r="T763" s="153" cm="1">
        <f t="array" ref="T763">MATCH(1,(TDU_Info!$C$5:$C$111=$T$6)*(TDU_Info!$B$5:$B$111&lt;=$B763),0)</f>
        <v>97</v>
      </c>
      <c r="U763" s="152">
        <f>100*(INDEX(TDU_Info!$E$5:$E$111,$T763)/T$11+INDEX(TDU_Info!$F$5:$F$111,$T763))</f>
        <v>3.8632</v>
      </c>
      <c r="V763" s="152">
        <v>2.9660000000000002</v>
      </c>
      <c r="W763" s="152">
        <v>3.286</v>
      </c>
      <c r="X763" s="152">
        <v>5.165</v>
      </c>
      <c r="Y763" s="152">
        <v>5.7</v>
      </c>
      <c r="Z763" s="152">
        <v>2.9369999999999998</v>
      </c>
      <c r="AA763" s="152">
        <v>3.266</v>
      </c>
      <c r="AB763" s="152">
        <v>5.3360000000000003</v>
      </c>
      <c r="AC763" s="152">
        <v>5.7</v>
      </c>
      <c r="AD763" s="152">
        <v>3.0369999999999999</v>
      </c>
      <c r="AE763" s="152">
        <v>3.278</v>
      </c>
      <c r="AF763" s="152">
        <v>5.0359999999999996</v>
      </c>
      <c r="AG763" s="152">
        <v>5.7</v>
      </c>
      <c r="AH763" s="152">
        <v>3.0169999999999999</v>
      </c>
      <c r="AI763" s="152">
        <v>3.2530000000000001</v>
      </c>
      <c r="AJ763" s="152">
        <v>5.31</v>
      </c>
      <c r="AK763" s="152">
        <v>5.4</v>
      </c>
      <c r="AL763" s="152">
        <f t="shared" si="146"/>
        <v>2.5226239616566115</v>
      </c>
      <c r="AM763" s="152">
        <f t="shared" si="147"/>
        <v>2.4933933798134094</v>
      </c>
      <c r="AN763" s="152">
        <v>5.6342535152342759</v>
      </c>
      <c r="AO763" s="152">
        <v>5.1923449518468789</v>
      </c>
      <c r="AP763" s="152">
        <f t="shared" si="154"/>
        <v>7.5767999999999995</v>
      </c>
      <c r="AQ763" s="152"/>
      <c r="AR763" s="152"/>
      <c r="AS763" s="153">
        <f t="shared" si="148"/>
        <v>17</v>
      </c>
      <c r="AT763" s="153">
        <f t="shared" si="156"/>
        <v>1</v>
      </c>
      <c r="AU763" s="153">
        <f t="shared" si="157"/>
        <v>0</v>
      </c>
      <c r="AV763" s="153">
        <f t="shared" si="158"/>
        <v>0</v>
      </c>
      <c r="BA763">
        <f t="shared" si="152"/>
        <v>17</v>
      </c>
    </row>
    <row r="764" spans="2:53" x14ac:dyDescent="0.25">
      <c r="B764" s="155">
        <f t="shared" si="155"/>
        <v>43483.999305555553</v>
      </c>
      <c r="C764" s="155">
        <f t="shared" si="153"/>
        <v>43483.999305555553</v>
      </c>
      <c r="D764" s="152">
        <f t="shared" si="143"/>
        <v>5.0359999999999996</v>
      </c>
      <c r="E764" s="152"/>
      <c r="F764" s="152"/>
      <c r="G764" s="152"/>
      <c r="H764" s="152" t="e">
        <f t="shared" si="144"/>
        <v>#N/A</v>
      </c>
      <c r="I764" s="152"/>
      <c r="J764" s="152" t="e">
        <f t="shared" si="145"/>
        <v>#N/A</v>
      </c>
      <c r="K764" s="152"/>
      <c r="L764" s="152"/>
      <c r="M764" s="152"/>
      <c r="N764" s="152"/>
      <c r="O764" s="152"/>
      <c r="P764" s="152"/>
      <c r="Q764" s="152"/>
      <c r="R764" s="152"/>
      <c r="S764" s="152"/>
      <c r="T764" s="153" cm="1">
        <f t="array" ref="T764">MATCH(1,(TDU_Info!$C$5:$C$111=$T$6)*(TDU_Info!$B$5:$B$111&lt;=$B764),0)</f>
        <v>97</v>
      </c>
      <c r="U764" s="152">
        <f>100*(INDEX(TDU_Info!$E$5:$E$111,$T764)/T$11+INDEX(TDU_Info!$F$5:$F$111,$T764))</f>
        <v>3.8632</v>
      </c>
      <c r="V764" s="152">
        <v>2.9660000000000002</v>
      </c>
      <c r="W764" s="152">
        <v>3.29</v>
      </c>
      <c r="X764" s="152">
        <v>5.165</v>
      </c>
      <c r="Y764" s="152">
        <v>5.7</v>
      </c>
      <c r="Z764" s="152">
        <v>2.9369999999999998</v>
      </c>
      <c r="AA764" s="152">
        <v>3.2709999999999999</v>
      </c>
      <c r="AB764" s="152">
        <v>5.3360000000000003</v>
      </c>
      <c r="AC764" s="152">
        <v>5.7</v>
      </c>
      <c r="AD764" s="152">
        <v>3.0539999999999998</v>
      </c>
      <c r="AE764" s="152">
        <v>3.28</v>
      </c>
      <c r="AF764" s="152">
        <v>5.0359999999999996</v>
      </c>
      <c r="AG764" s="152">
        <v>5.7</v>
      </c>
      <c r="AH764" s="152">
        <v>3.0539999999999998</v>
      </c>
      <c r="AI764" s="152">
        <v>3.2559999999999998</v>
      </c>
      <c r="AJ764" s="152">
        <v>5.31</v>
      </c>
      <c r="AK764" s="152">
        <v>5.4</v>
      </c>
      <c r="AL764" s="152">
        <f t="shared" si="146"/>
        <v>2.5226239616566115</v>
      </c>
      <c r="AM764" s="152">
        <f t="shared" si="147"/>
        <v>2.4933933798134094</v>
      </c>
      <c r="AN764" s="152">
        <v>5.6323278586621592</v>
      </c>
      <c r="AO764" s="152">
        <v>5.191321074706738</v>
      </c>
      <c r="AP764" s="152">
        <f t="shared" si="154"/>
        <v>7.5767999999999995</v>
      </c>
      <c r="AQ764" s="152"/>
      <c r="AR764" s="152"/>
      <c r="AS764" s="153">
        <f t="shared" si="148"/>
        <v>18</v>
      </c>
      <c r="AT764" s="153">
        <f t="shared" si="156"/>
        <v>1</v>
      </c>
      <c r="AU764" s="153">
        <f t="shared" si="157"/>
        <v>0</v>
      </c>
      <c r="AV764" s="153">
        <f t="shared" si="158"/>
        <v>0</v>
      </c>
      <c r="BA764">
        <f t="shared" si="152"/>
        <v>18</v>
      </c>
    </row>
    <row r="765" spans="2:53" x14ac:dyDescent="0.25">
      <c r="B765" s="155">
        <f t="shared" si="155"/>
        <v>43484.999305555553</v>
      </c>
      <c r="C765" s="155">
        <f t="shared" si="153"/>
        <v>43484.999305555553</v>
      </c>
      <c r="D765" s="152">
        <f t="shared" si="143"/>
        <v>5.0359999999999996</v>
      </c>
      <c r="E765" s="152"/>
      <c r="F765" s="152"/>
      <c r="G765" s="152"/>
      <c r="H765" s="152" t="e">
        <f t="shared" si="144"/>
        <v>#N/A</v>
      </c>
      <c r="I765" s="152"/>
      <c r="J765" s="152" t="e">
        <f t="shared" si="145"/>
        <v>#N/A</v>
      </c>
      <c r="K765" s="152"/>
      <c r="L765" s="152"/>
      <c r="M765" s="152"/>
      <c r="N765" s="152"/>
      <c r="O765" s="152"/>
      <c r="P765" s="152"/>
      <c r="Q765" s="152"/>
      <c r="R765" s="152"/>
      <c r="S765" s="152"/>
      <c r="T765" s="153" cm="1">
        <f t="array" ref="T765">MATCH(1,(TDU_Info!$C$5:$C$111=$T$6)*(TDU_Info!$B$5:$B$111&lt;=$B765),0)</f>
        <v>97</v>
      </c>
      <c r="U765" s="152">
        <f>100*(INDEX(TDU_Info!$E$5:$E$111,$T765)/T$11+INDEX(TDU_Info!$F$5:$F$111,$T765))</f>
        <v>3.8632</v>
      </c>
      <c r="V765" s="152">
        <v>2.9660000000000002</v>
      </c>
      <c r="W765" s="152">
        <v>3.29</v>
      </c>
      <c r="X765" s="152">
        <v>5.165</v>
      </c>
      <c r="Y765" s="152">
        <v>5.7</v>
      </c>
      <c r="Z765" s="152">
        <v>2.9369999999999998</v>
      </c>
      <c r="AA765" s="152">
        <v>3.2709999999999999</v>
      </c>
      <c r="AB765" s="152">
        <v>5.3360000000000003</v>
      </c>
      <c r="AC765" s="152">
        <v>5.7</v>
      </c>
      <c r="AD765" s="152">
        <v>3.0539999999999998</v>
      </c>
      <c r="AE765" s="152">
        <v>3.28</v>
      </c>
      <c r="AF765" s="152">
        <v>5.0359999999999996</v>
      </c>
      <c r="AG765" s="152">
        <v>5.7</v>
      </c>
      <c r="AH765" s="152">
        <v>3.0539999999999998</v>
      </c>
      <c r="AI765" s="152">
        <v>3.2559999999999998</v>
      </c>
      <c r="AJ765" s="152">
        <v>5.31</v>
      </c>
      <c r="AK765" s="152">
        <v>5.4</v>
      </c>
      <c r="AL765" s="152">
        <f t="shared" si="146"/>
        <v>2.5226239616566115</v>
      </c>
      <c r="AM765" s="152">
        <f t="shared" si="147"/>
        <v>2.4933933798134094</v>
      </c>
      <c r="AN765" s="152">
        <v>5.6284903727366515</v>
      </c>
      <c r="AO765" s="152">
        <v>5.1883929606770165</v>
      </c>
      <c r="AP765" s="152">
        <f t="shared" si="154"/>
        <v>7.5767999999999995</v>
      </c>
      <c r="AQ765" s="152"/>
      <c r="AR765" s="152"/>
      <c r="AS765" s="153">
        <f t="shared" si="148"/>
        <v>19</v>
      </c>
      <c r="AT765" s="153">
        <f t="shared" si="156"/>
        <v>1</v>
      </c>
      <c r="AU765" s="153">
        <f t="shared" si="157"/>
        <v>0</v>
      </c>
      <c r="AV765" s="153">
        <f t="shared" si="158"/>
        <v>0</v>
      </c>
      <c r="BA765">
        <f t="shared" si="152"/>
        <v>19</v>
      </c>
    </row>
    <row r="766" spans="2:53" x14ac:dyDescent="0.25">
      <c r="B766" s="155">
        <f t="shared" si="155"/>
        <v>43485.999305555553</v>
      </c>
      <c r="C766" s="155">
        <f t="shared" si="153"/>
        <v>43485.999305555553</v>
      </c>
      <c r="D766" s="152">
        <f t="shared" si="143"/>
        <v>5.0359999999999996</v>
      </c>
      <c r="E766" s="152"/>
      <c r="F766" s="152"/>
      <c r="G766" s="152"/>
      <c r="H766" s="152" t="e">
        <f t="shared" si="144"/>
        <v>#N/A</v>
      </c>
      <c r="I766" s="152"/>
      <c r="J766" s="152" t="e">
        <f t="shared" si="145"/>
        <v>#N/A</v>
      </c>
      <c r="K766" s="152"/>
      <c r="L766" s="152"/>
      <c r="M766" s="152"/>
      <c r="N766" s="152"/>
      <c r="O766" s="152"/>
      <c r="P766" s="152"/>
      <c r="Q766" s="152"/>
      <c r="R766" s="152"/>
      <c r="S766" s="152"/>
      <c r="T766" s="153" cm="1">
        <f t="array" ref="T766">MATCH(1,(TDU_Info!$C$5:$C$111=$T$6)*(TDU_Info!$B$5:$B$111&lt;=$B766),0)</f>
        <v>97</v>
      </c>
      <c r="U766" s="152">
        <f>100*(INDEX(TDU_Info!$E$5:$E$111,$T766)/T$11+INDEX(TDU_Info!$F$5:$F$111,$T766))</f>
        <v>3.8632</v>
      </c>
      <c r="V766" s="152">
        <v>2.9660000000000002</v>
      </c>
      <c r="W766" s="152">
        <v>3.29</v>
      </c>
      <c r="X766" s="152">
        <v>5.165</v>
      </c>
      <c r="Y766" s="152">
        <v>5.7</v>
      </c>
      <c r="Z766" s="152">
        <v>2.9369999999999998</v>
      </c>
      <c r="AA766" s="152">
        <v>3.2709999999999999</v>
      </c>
      <c r="AB766" s="152">
        <v>5.3360000000000003</v>
      </c>
      <c r="AC766" s="152">
        <v>5.7</v>
      </c>
      <c r="AD766" s="152">
        <v>3.0539999999999998</v>
      </c>
      <c r="AE766" s="152">
        <v>3.28</v>
      </c>
      <c r="AF766" s="152">
        <v>5.0359999999999996</v>
      </c>
      <c r="AG766" s="152">
        <v>5.7</v>
      </c>
      <c r="AH766" s="152">
        <v>3.0539999999999998</v>
      </c>
      <c r="AI766" s="152">
        <v>3.2559999999999998</v>
      </c>
      <c r="AJ766" s="152">
        <v>5.31</v>
      </c>
      <c r="AK766" s="152">
        <v>5.4</v>
      </c>
      <c r="AL766" s="152">
        <f t="shared" si="146"/>
        <v>2.5226239616566115</v>
      </c>
      <c r="AM766" s="152">
        <f t="shared" si="147"/>
        <v>2.4933933798134094</v>
      </c>
      <c r="AN766" s="152">
        <v>5.6262846745110489</v>
      </c>
      <c r="AO766" s="152">
        <v>5.1855605617165237</v>
      </c>
      <c r="AP766" s="152">
        <f t="shared" si="154"/>
        <v>7.5767999999999995</v>
      </c>
      <c r="AQ766" s="152"/>
      <c r="AR766" s="152"/>
      <c r="AS766" s="153">
        <f t="shared" si="148"/>
        <v>20</v>
      </c>
      <c r="AT766" s="153">
        <f t="shared" si="156"/>
        <v>1</v>
      </c>
      <c r="AU766" s="153">
        <f t="shared" si="157"/>
        <v>0</v>
      </c>
      <c r="AV766" s="153">
        <f t="shared" si="158"/>
        <v>0</v>
      </c>
      <c r="BA766">
        <f t="shared" si="152"/>
        <v>20</v>
      </c>
    </row>
    <row r="767" spans="2:53" x14ac:dyDescent="0.25">
      <c r="B767" s="155">
        <f t="shared" si="155"/>
        <v>43486.999305555553</v>
      </c>
      <c r="C767" s="155">
        <f t="shared" si="153"/>
        <v>43486.999305555553</v>
      </c>
      <c r="D767" s="152">
        <f t="shared" si="143"/>
        <v>5.0359999999999996</v>
      </c>
      <c r="E767" s="152"/>
      <c r="F767" s="152"/>
      <c r="G767" s="152"/>
      <c r="H767" s="152" t="e">
        <f t="shared" si="144"/>
        <v>#N/A</v>
      </c>
      <c r="I767" s="152"/>
      <c r="J767" s="152" t="e">
        <f t="shared" si="145"/>
        <v>#N/A</v>
      </c>
      <c r="K767" s="152"/>
      <c r="L767" s="152"/>
      <c r="M767" s="152"/>
      <c r="N767" s="152"/>
      <c r="O767" s="152"/>
      <c r="P767" s="152"/>
      <c r="Q767" s="152"/>
      <c r="R767" s="152"/>
      <c r="S767" s="152"/>
      <c r="T767" s="153" cm="1">
        <f t="array" ref="T767">MATCH(1,(TDU_Info!$C$5:$C$111=$T$6)*(TDU_Info!$B$5:$B$111&lt;=$B767),0)</f>
        <v>97</v>
      </c>
      <c r="U767" s="152">
        <f>100*(INDEX(TDU_Info!$E$5:$E$111,$T767)/T$11+INDEX(TDU_Info!$F$5:$F$111,$T767))</f>
        <v>3.8632</v>
      </c>
      <c r="V767" s="152">
        <v>2.9660000000000002</v>
      </c>
      <c r="W767" s="152">
        <v>3.29</v>
      </c>
      <c r="X767" s="152">
        <v>5.165</v>
      </c>
      <c r="Y767" s="152">
        <v>5.7</v>
      </c>
      <c r="Z767" s="152">
        <v>2.9369999999999998</v>
      </c>
      <c r="AA767" s="152">
        <v>3.2709999999999999</v>
      </c>
      <c r="AB767" s="152">
        <v>5.3360000000000003</v>
      </c>
      <c r="AC767" s="152">
        <v>5.7</v>
      </c>
      <c r="AD767" s="152">
        <v>3.0539999999999998</v>
      </c>
      <c r="AE767" s="152">
        <v>3.28</v>
      </c>
      <c r="AF767" s="152">
        <v>5.0359999999999996</v>
      </c>
      <c r="AG767" s="152">
        <v>5.7</v>
      </c>
      <c r="AH767" s="152">
        <v>3.0539999999999998</v>
      </c>
      <c r="AI767" s="152">
        <v>3.2559999999999998</v>
      </c>
      <c r="AJ767" s="152">
        <v>5.31</v>
      </c>
      <c r="AK767" s="152">
        <v>5.7</v>
      </c>
      <c r="AL767" s="152">
        <f t="shared" si="146"/>
        <v>2.5226239616566115</v>
      </c>
      <c r="AM767" s="152">
        <f t="shared" si="147"/>
        <v>2.4933933798134094</v>
      </c>
      <c r="AN767" s="152">
        <v>5.6273366950437431</v>
      </c>
      <c r="AO767" s="152">
        <v>5.1867495014017901</v>
      </c>
      <c r="AP767" s="152">
        <f t="shared" si="154"/>
        <v>7.5767999999999995</v>
      </c>
      <c r="AQ767" s="152"/>
      <c r="AR767" s="152"/>
      <c r="AS767" s="153">
        <f t="shared" si="148"/>
        <v>21</v>
      </c>
      <c r="AT767" s="153">
        <f t="shared" si="156"/>
        <v>1</v>
      </c>
      <c r="AU767" s="153">
        <f t="shared" si="157"/>
        <v>0</v>
      </c>
      <c r="AV767" s="153">
        <f t="shared" si="158"/>
        <v>0</v>
      </c>
      <c r="BA767">
        <f t="shared" si="152"/>
        <v>21</v>
      </c>
    </row>
    <row r="768" spans="2:53" x14ac:dyDescent="0.25">
      <c r="B768" s="155">
        <f t="shared" si="155"/>
        <v>43487.999305555553</v>
      </c>
      <c r="C768" s="155">
        <f t="shared" si="153"/>
        <v>43487.999305555553</v>
      </c>
      <c r="D768" s="152">
        <f t="shared" si="143"/>
        <v>5.0359999999999996</v>
      </c>
      <c r="E768" s="152"/>
      <c r="F768" s="152"/>
      <c r="G768" s="152"/>
      <c r="H768" s="152" t="e">
        <f t="shared" si="144"/>
        <v>#N/A</v>
      </c>
      <c r="I768" s="152"/>
      <c r="J768" s="152" t="e">
        <f t="shared" si="145"/>
        <v>#N/A</v>
      </c>
      <c r="K768" s="152"/>
      <c r="L768" s="152"/>
      <c r="M768" s="152"/>
      <c r="N768" s="152"/>
      <c r="O768" s="152"/>
      <c r="P768" s="152"/>
      <c r="Q768" s="152"/>
      <c r="R768" s="152"/>
      <c r="S768" s="152"/>
      <c r="T768" s="153" cm="1">
        <f t="array" ref="T768">MATCH(1,(TDU_Info!$C$5:$C$111=$T$6)*(TDU_Info!$B$5:$B$111&lt;=$B768),0)</f>
        <v>97</v>
      </c>
      <c r="U768" s="152">
        <f>100*(INDEX(TDU_Info!$E$5:$E$111,$T768)/T$11+INDEX(TDU_Info!$F$5:$F$111,$T768))</f>
        <v>3.8632</v>
      </c>
      <c r="V768" s="152">
        <v>2.9660000000000002</v>
      </c>
      <c r="W768" s="152">
        <v>3.29</v>
      </c>
      <c r="X768" s="152">
        <v>5.165</v>
      </c>
      <c r="Y768" s="152">
        <v>5.7</v>
      </c>
      <c r="Z768" s="152">
        <v>2.9369999999999998</v>
      </c>
      <c r="AA768" s="152">
        <v>3.2709999999999999</v>
      </c>
      <c r="AB768" s="152">
        <v>5.3360000000000003</v>
      </c>
      <c r="AC768" s="152">
        <v>5.8</v>
      </c>
      <c r="AD768" s="152">
        <v>3.0539999999999998</v>
      </c>
      <c r="AE768" s="152">
        <v>3.28</v>
      </c>
      <c r="AF768" s="152">
        <v>5.0359999999999996</v>
      </c>
      <c r="AG768" s="152">
        <v>5.7</v>
      </c>
      <c r="AH768" s="152">
        <v>3.0539999999999998</v>
      </c>
      <c r="AI768" s="152">
        <v>3.2559999999999998</v>
      </c>
      <c r="AJ768" s="152">
        <v>5.31</v>
      </c>
      <c r="AK768" s="152">
        <v>5.8</v>
      </c>
      <c r="AL768" s="152">
        <f t="shared" si="146"/>
        <v>2.5226239616566115</v>
      </c>
      <c r="AM768" s="152">
        <f t="shared" si="147"/>
        <v>2.4933933798134094</v>
      </c>
      <c r="AN768" s="152">
        <v>5.6263738916442794</v>
      </c>
      <c r="AO768" s="152">
        <v>5.1876538658183913</v>
      </c>
      <c r="AP768" s="152">
        <f t="shared" si="154"/>
        <v>7.5767999999999995</v>
      </c>
      <c r="AQ768" s="152"/>
      <c r="AR768" s="152"/>
      <c r="AS768" s="153">
        <f t="shared" si="148"/>
        <v>22</v>
      </c>
      <c r="AT768" s="153">
        <f t="shared" si="156"/>
        <v>1</v>
      </c>
      <c r="AU768" s="153">
        <f t="shared" si="157"/>
        <v>0</v>
      </c>
      <c r="AV768" s="153">
        <f t="shared" si="158"/>
        <v>0</v>
      </c>
      <c r="BA768">
        <f t="shared" si="152"/>
        <v>22</v>
      </c>
    </row>
    <row r="769" spans="2:53" x14ac:dyDescent="0.25">
      <c r="B769" s="155">
        <f t="shared" si="155"/>
        <v>43488.999305555553</v>
      </c>
      <c r="C769" s="155">
        <f t="shared" si="153"/>
        <v>43488.999305555553</v>
      </c>
      <c r="D769" s="152">
        <f t="shared" si="143"/>
        <v>5.0359999999999996</v>
      </c>
      <c r="E769" s="152"/>
      <c r="F769" s="152"/>
      <c r="G769" s="152"/>
      <c r="H769" s="152" t="e">
        <f t="shared" si="144"/>
        <v>#N/A</v>
      </c>
      <c r="I769" s="152"/>
      <c r="J769" s="152" t="e">
        <f t="shared" si="145"/>
        <v>#N/A</v>
      </c>
      <c r="K769" s="152"/>
      <c r="L769" s="152"/>
      <c r="M769" s="152"/>
      <c r="N769" s="152"/>
      <c r="O769" s="152"/>
      <c r="P769" s="152"/>
      <c r="Q769" s="152"/>
      <c r="R769" s="152"/>
      <c r="S769" s="152"/>
      <c r="T769" s="153" cm="1">
        <f t="array" ref="T769">MATCH(1,(TDU_Info!$C$5:$C$111=$T$6)*(TDU_Info!$B$5:$B$111&lt;=$B769),0)</f>
        <v>97</v>
      </c>
      <c r="U769" s="152">
        <f>100*(INDEX(TDU_Info!$E$5:$E$111,$T769)/T$11+INDEX(TDU_Info!$F$5:$F$111,$T769))</f>
        <v>3.8632</v>
      </c>
      <c r="V769" s="152">
        <v>2.9660000000000002</v>
      </c>
      <c r="W769" s="152">
        <v>3.29</v>
      </c>
      <c r="X769" s="152">
        <v>5.165</v>
      </c>
      <c r="Y769" s="152">
        <v>5.7</v>
      </c>
      <c r="Z769" s="152">
        <v>2.9369999999999998</v>
      </c>
      <c r="AA769" s="152">
        <v>3.2709999999999999</v>
      </c>
      <c r="AB769" s="152">
        <v>5.3360000000000003</v>
      </c>
      <c r="AC769" s="152">
        <v>5.8</v>
      </c>
      <c r="AD769" s="152">
        <v>3.0539999999999998</v>
      </c>
      <c r="AE769" s="152">
        <v>3.28</v>
      </c>
      <c r="AF769" s="152">
        <v>5.0359999999999996</v>
      </c>
      <c r="AG769" s="152">
        <v>5.7</v>
      </c>
      <c r="AH769" s="152">
        <v>3.0539999999999998</v>
      </c>
      <c r="AI769" s="152">
        <v>3.2559999999999998</v>
      </c>
      <c r="AJ769" s="152">
        <v>5.31</v>
      </c>
      <c r="AK769" s="152">
        <v>5.8</v>
      </c>
      <c r="AL769" s="152">
        <f t="shared" si="146"/>
        <v>2.5226239616566115</v>
      </c>
      <c r="AM769" s="152">
        <f t="shared" si="147"/>
        <v>2.4933933798134094</v>
      </c>
      <c r="AN769" s="152">
        <v>5.6270595007985689</v>
      </c>
      <c r="AO769" s="152">
        <v>5.1898484138942962</v>
      </c>
      <c r="AP769" s="152">
        <f t="shared" si="154"/>
        <v>7.5767999999999995</v>
      </c>
      <c r="AQ769" s="152"/>
      <c r="AR769" s="152"/>
      <c r="AS769" s="153">
        <f t="shared" si="148"/>
        <v>23</v>
      </c>
      <c r="AT769" s="153">
        <f t="shared" si="156"/>
        <v>1</v>
      </c>
      <c r="AU769" s="153">
        <f t="shared" si="157"/>
        <v>0</v>
      </c>
      <c r="AV769" s="153">
        <f t="shared" si="158"/>
        <v>0</v>
      </c>
      <c r="BA769">
        <f t="shared" si="152"/>
        <v>23</v>
      </c>
    </row>
    <row r="770" spans="2:53" x14ac:dyDescent="0.25">
      <c r="B770" s="155">
        <f t="shared" si="155"/>
        <v>43489.999305555553</v>
      </c>
      <c r="C770" s="155">
        <f t="shared" si="153"/>
        <v>43489.999305555553</v>
      </c>
      <c r="D770" s="152">
        <f t="shared" si="143"/>
        <v>5.0359999999999996</v>
      </c>
      <c r="E770" s="152"/>
      <c r="F770" s="152"/>
      <c r="G770" s="152"/>
      <c r="H770" s="152" t="e">
        <f t="shared" si="144"/>
        <v>#N/A</v>
      </c>
      <c r="I770" s="152"/>
      <c r="J770" s="152" t="e">
        <f t="shared" si="145"/>
        <v>#N/A</v>
      </c>
      <c r="K770" s="152"/>
      <c r="L770" s="152"/>
      <c r="M770" s="152"/>
      <c r="N770" s="152"/>
      <c r="O770" s="152"/>
      <c r="P770" s="152"/>
      <c r="Q770" s="152"/>
      <c r="R770" s="152"/>
      <c r="S770" s="152"/>
      <c r="T770" s="153" cm="1">
        <f t="array" ref="T770">MATCH(1,(TDU_Info!$C$5:$C$111=$T$6)*(TDU_Info!$B$5:$B$111&lt;=$B770),0)</f>
        <v>97</v>
      </c>
      <c r="U770" s="152">
        <f>100*(INDEX(TDU_Info!$E$5:$E$111,$T770)/T$11+INDEX(TDU_Info!$F$5:$F$111,$T770))</f>
        <v>3.8632</v>
      </c>
      <c r="V770" s="152">
        <v>2.9660000000000002</v>
      </c>
      <c r="W770" s="152">
        <v>3.29</v>
      </c>
      <c r="X770" s="152">
        <v>5.165</v>
      </c>
      <c r="Y770" s="152">
        <v>5.7</v>
      </c>
      <c r="Z770" s="152">
        <v>2.9369999999999998</v>
      </c>
      <c r="AA770" s="152">
        <v>3.2709999999999999</v>
      </c>
      <c r="AB770" s="152">
        <v>5.3360000000000003</v>
      </c>
      <c r="AC770" s="152">
        <v>5.8</v>
      </c>
      <c r="AD770" s="152">
        <v>2.915</v>
      </c>
      <c r="AE770" s="152">
        <v>3.28</v>
      </c>
      <c r="AF770" s="152">
        <v>5.0359999999999996</v>
      </c>
      <c r="AG770" s="152">
        <v>5.7</v>
      </c>
      <c r="AH770" s="152">
        <v>2.9039999999999999</v>
      </c>
      <c r="AI770" s="152">
        <v>3.2559999999999998</v>
      </c>
      <c r="AJ770" s="152">
        <v>5.31</v>
      </c>
      <c r="AK770" s="152">
        <v>5.8</v>
      </c>
      <c r="AL770" s="152">
        <f t="shared" si="146"/>
        <v>2.5226239616566115</v>
      </c>
      <c r="AM770" s="152">
        <f t="shared" si="147"/>
        <v>2.4933933798134094</v>
      </c>
      <c r="AN770" s="152">
        <v>5.6246172262356042</v>
      </c>
      <c r="AO770" s="152">
        <v>5.1854355512975987</v>
      </c>
      <c r="AP770" s="152">
        <f t="shared" si="154"/>
        <v>7.5767999999999995</v>
      </c>
      <c r="AQ770" s="152"/>
      <c r="AR770" s="152"/>
      <c r="AS770" s="153">
        <f t="shared" si="148"/>
        <v>24</v>
      </c>
      <c r="AT770" s="153">
        <f t="shared" si="156"/>
        <v>1</v>
      </c>
      <c r="AU770" s="153">
        <f t="shared" si="157"/>
        <v>0</v>
      </c>
      <c r="AV770" s="153">
        <f t="shared" si="158"/>
        <v>0</v>
      </c>
      <c r="BA770">
        <f t="shared" si="152"/>
        <v>24</v>
      </c>
    </row>
    <row r="771" spans="2:53" x14ac:dyDescent="0.25">
      <c r="B771" s="155">
        <f t="shared" si="155"/>
        <v>43490.999305555553</v>
      </c>
      <c r="C771" s="155">
        <f t="shared" si="153"/>
        <v>43490.999305555553</v>
      </c>
      <c r="D771" s="152">
        <f t="shared" si="143"/>
        <v>5.0359999999999996</v>
      </c>
      <c r="E771" s="152"/>
      <c r="F771" s="152"/>
      <c r="G771" s="152"/>
      <c r="H771" s="152" t="e">
        <f t="shared" si="144"/>
        <v>#N/A</v>
      </c>
      <c r="I771" s="152"/>
      <c r="J771" s="152" t="e">
        <f t="shared" si="145"/>
        <v>#N/A</v>
      </c>
      <c r="K771" s="152"/>
      <c r="L771" s="152"/>
      <c r="M771" s="152"/>
      <c r="N771" s="152"/>
      <c r="O771" s="152"/>
      <c r="P771" s="152"/>
      <c r="Q771" s="152"/>
      <c r="R771" s="152"/>
      <c r="S771" s="152"/>
      <c r="T771" s="153" cm="1">
        <f t="array" ref="T771">MATCH(1,(TDU_Info!$C$5:$C$111=$T$6)*(TDU_Info!$B$5:$B$111&lt;=$B771),0)</f>
        <v>97</v>
      </c>
      <c r="U771" s="152">
        <f>100*(INDEX(TDU_Info!$E$5:$E$111,$T771)/T$11+INDEX(TDU_Info!$F$5:$F$111,$T771))</f>
        <v>3.8632</v>
      </c>
      <c r="V771" s="152">
        <v>2.9660000000000002</v>
      </c>
      <c r="W771" s="152">
        <v>3.29</v>
      </c>
      <c r="X771" s="152">
        <v>5.165</v>
      </c>
      <c r="Y771" s="152">
        <v>5.7</v>
      </c>
      <c r="Z771" s="152">
        <v>2.9369999999999998</v>
      </c>
      <c r="AA771" s="152">
        <v>3.2709999999999999</v>
      </c>
      <c r="AB771" s="152">
        <v>5.3360000000000003</v>
      </c>
      <c r="AC771" s="152">
        <v>5.8</v>
      </c>
      <c r="AD771" s="152">
        <v>2.915</v>
      </c>
      <c r="AE771" s="152">
        <v>3.28</v>
      </c>
      <c r="AF771" s="152">
        <v>5.0359999999999996</v>
      </c>
      <c r="AG771" s="152">
        <v>5.7</v>
      </c>
      <c r="AH771" s="152">
        <v>2.9039999999999999</v>
      </c>
      <c r="AI771" s="152">
        <v>3.2559999999999998</v>
      </c>
      <c r="AJ771" s="152">
        <v>5.31</v>
      </c>
      <c r="AK771" s="152">
        <v>5.8</v>
      </c>
      <c r="AL771" s="152">
        <f t="shared" si="146"/>
        <v>2.5226239616566115</v>
      </c>
      <c r="AM771" s="152">
        <f t="shared" si="147"/>
        <v>2.4933933798134094</v>
      </c>
      <c r="AN771" s="152">
        <v>5.6268635882159597</v>
      </c>
      <c r="AO771" s="152">
        <v>5.1886990603202463</v>
      </c>
      <c r="AP771" s="152">
        <f t="shared" si="154"/>
        <v>7.5767999999999995</v>
      </c>
      <c r="AQ771" s="152"/>
      <c r="AR771" s="152"/>
      <c r="AS771" s="153">
        <f t="shared" si="148"/>
        <v>25</v>
      </c>
      <c r="AT771" s="153">
        <f t="shared" si="156"/>
        <v>1</v>
      </c>
      <c r="AU771" s="153">
        <f t="shared" si="157"/>
        <v>0</v>
      </c>
      <c r="AV771" s="153">
        <f t="shared" si="158"/>
        <v>0</v>
      </c>
      <c r="BA771">
        <f t="shared" si="152"/>
        <v>25</v>
      </c>
    </row>
    <row r="772" spans="2:53" x14ac:dyDescent="0.25">
      <c r="B772" s="155">
        <f t="shared" si="155"/>
        <v>43491.999305555553</v>
      </c>
      <c r="C772" s="155">
        <f t="shared" si="153"/>
        <v>43491.999305555553</v>
      </c>
      <c r="D772" s="152">
        <f t="shared" si="143"/>
        <v>5.3</v>
      </c>
      <c r="E772" s="152"/>
      <c r="F772" s="152"/>
      <c r="G772" s="152"/>
      <c r="H772" s="152" t="e">
        <f t="shared" si="144"/>
        <v>#N/A</v>
      </c>
      <c r="I772" s="152"/>
      <c r="J772" s="152" t="e">
        <f t="shared" si="145"/>
        <v>#N/A</v>
      </c>
      <c r="K772" s="152"/>
      <c r="L772" s="152"/>
      <c r="M772" s="152"/>
      <c r="N772" s="152"/>
      <c r="O772" s="152"/>
      <c r="P772" s="152"/>
      <c r="Q772" s="152"/>
      <c r="R772" s="152"/>
      <c r="S772" s="152"/>
      <c r="T772" s="153" cm="1">
        <f t="array" ref="T772">MATCH(1,(TDU_Info!$C$5:$C$111=$T$6)*(TDU_Info!$B$5:$B$111&lt;=$B772),0)</f>
        <v>97</v>
      </c>
      <c r="U772" s="152">
        <f>100*(INDEX(TDU_Info!$E$5:$E$111,$T772)/T$11+INDEX(TDU_Info!$F$5:$F$111,$T772))</f>
        <v>3.8632</v>
      </c>
      <c r="V772" s="152">
        <v>2.9660000000000002</v>
      </c>
      <c r="W772" s="152">
        <v>3.29</v>
      </c>
      <c r="X772" s="152">
        <v>5.3</v>
      </c>
      <c r="Y772" s="152">
        <v>5.7</v>
      </c>
      <c r="Z772" s="152">
        <v>2.9369999999999998</v>
      </c>
      <c r="AA772" s="152">
        <v>3.2709999999999999</v>
      </c>
      <c r="AB772" s="152">
        <v>5.8</v>
      </c>
      <c r="AC772" s="152">
        <v>5.8</v>
      </c>
      <c r="AD772" s="152">
        <v>2.915</v>
      </c>
      <c r="AE772" s="152">
        <v>3.28</v>
      </c>
      <c r="AF772" s="152">
        <v>5.3</v>
      </c>
      <c r="AG772" s="152">
        <v>5.7</v>
      </c>
      <c r="AH772" s="152">
        <v>2.9039999999999999</v>
      </c>
      <c r="AI772" s="152">
        <v>3.2559999999999998</v>
      </c>
      <c r="AJ772" s="152">
        <v>5.8</v>
      </c>
      <c r="AK772" s="152">
        <v>5.8</v>
      </c>
      <c r="AL772" s="152">
        <f t="shared" si="146"/>
        <v>2.5226239616566115</v>
      </c>
      <c r="AM772" s="152">
        <f t="shared" si="147"/>
        <v>2.4933933798134094</v>
      </c>
      <c r="AN772" s="152">
        <v>5.6258969527760376</v>
      </c>
      <c r="AO772" s="152">
        <v>5.1885842267489108</v>
      </c>
      <c r="AP772" s="152">
        <f t="shared" si="154"/>
        <v>7.5767999999999995</v>
      </c>
      <c r="AQ772" s="152"/>
      <c r="AR772" s="152"/>
      <c r="AS772" s="153">
        <f t="shared" si="148"/>
        <v>26</v>
      </c>
      <c r="AT772" s="153">
        <f t="shared" si="156"/>
        <v>1</v>
      </c>
      <c r="AU772" s="153">
        <f t="shared" si="157"/>
        <v>0</v>
      </c>
      <c r="AV772" s="153">
        <f t="shared" si="158"/>
        <v>0</v>
      </c>
      <c r="BA772">
        <f t="shared" si="152"/>
        <v>26</v>
      </c>
    </row>
    <row r="773" spans="2:53" x14ac:dyDescent="0.25">
      <c r="B773" s="155">
        <f t="shared" si="155"/>
        <v>43492.999305555553</v>
      </c>
      <c r="C773" s="155">
        <f t="shared" si="153"/>
        <v>43492.999305555553</v>
      </c>
      <c r="D773" s="152">
        <f t="shared" si="143"/>
        <v>5.3</v>
      </c>
      <c r="E773" s="152"/>
      <c r="F773" s="152"/>
      <c r="G773" s="152"/>
      <c r="H773" s="152" t="e">
        <f t="shared" si="144"/>
        <v>#N/A</v>
      </c>
      <c r="I773" s="152"/>
      <c r="J773" s="152" t="e">
        <f t="shared" si="145"/>
        <v>#N/A</v>
      </c>
      <c r="K773" s="152"/>
      <c r="L773" s="152"/>
      <c r="M773" s="152"/>
      <c r="N773" s="152"/>
      <c r="O773" s="152"/>
      <c r="P773" s="152"/>
      <c r="Q773" s="152"/>
      <c r="R773" s="152"/>
      <c r="S773" s="152"/>
      <c r="T773" s="153" cm="1">
        <f t="array" ref="T773">MATCH(1,(TDU_Info!$C$5:$C$111=$T$6)*(TDU_Info!$B$5:$B$111&lt;=$B773),0)</f>
        <v>97</v>
      </c>
      <c r="U773" s="152">
        <f>100*(INDEX(TDU_Info!$E$5:$E$111,$T773)/T$11+INDEX(TDU_Info!$F$5:$F$111,$T773))</f>
        <v>3.8632</v>
      </c>
      <c r="V773" s="152">
        <v>2.9660000000000002</v>
      </c>
      <c r="W773" s="152">
        <v>3.29</v>
      </c>
      <c r="X773" s="152">
        <v>5.3</v>
      </c>
      <c r="Y773" s="152">
        <v>5.7</v>
      </c>
      <c r="Z773" s="152">
        <v>2.9369999999999998</v>
      </c>
      <c r="AA773" s="152">
        <v>3.2709999999999999</v>
      </c>
      <c r="AB773" s="152">
        <v>5.8</v>
      </c>
      <c r="AC773" s="152">
        <v>5.8</v>
      </c>
      <c r="AD773" s="152">
        <v>2.915</v>
      </c>
      <c r="AE773" s="152">
        <v>3.28</v>
      </c>
      <c r="AF773" s="152">
        <v>5.3</v>
      </c>
      <c r="AG773" s="152">
        <v>5.7</v>
      </c>
      <c r="AH773" s="152">
        <v>2.9039999999999999</v>
      </c>
      <c r="AI773" s="152">
        <v>3.2559999999999998</v>
      </c>
      <c r="AJ773" s="152">
        <v>5.8</v>
      </c>
      <c r="AK773" s="152">
        <v>5.8</v>
      </c>
      <c r="AL773" s="152">
        <f t="shared" si="146"/>
        <v>2.5226239616566115</v>
      </c>
      <c r="AM773" s="152">
        <f t="shared" si="147"/>
        <v>2.4933933798134094</v>
      </c>
      <c r="AN773" s="152">
        <v>5.6251445297772067</v>
      </c>
      <c r="AO773" s="152">
        <v>5.1887765810278346</v>
      </c>
      <c r="AP773" s="152">
        <f t="shared" si="154"/>
        <v>7.5767999999999995</v>
      </c>
      <c r="AQ773" s="152"/>
      <c r="AR773" s="152"/>
      <c r="AS773" s="153">
        <f t="shared" si="148"/>
        <v>27</v>
      </c>
      <c r="AT773" s="153">
        <f t="shared" si="156"/>
        <v>1</v>
      </c>
      <c r="AU773" s="153">
        <f t="shared" si="157"/>
        <v>0</v>
      </c>
      <c r="AV773" s="153">
        <f t="shared" si="158"/>
        <v>0</v>
      </c>
      <c r="BA773">
        <f t="shared" si="152"/>
        <v>27</v>
      </c>
    </row>
    <row r="774" spans="2:53" x14ac:dyDescent="0.25">
      <c r="B774" s="155">
        <f t="shared" si="155"/>
        <v>43493.999305555553</v>
      </c>
      <c r="C774" s="155">
        <f t="shared" si="153"/>
        <v>43493.999305555553</v>
      </c>
      <c r="D774" s="152">
        <f t="shared" si="143"/>
        <v>5.3</v>
      </c>
      <c r="E774" s="152"/>
      <c r="F774" s="152"/>
      <c r="G774" s="152"/>
      <c r="H774" s="152" t="e">
        <f t="shared" si="144"/>
        <v>#N/A</v>
      </c>
      <c r="I774" s="152"/>
      <c r="J774" s="152" t="e">
        <f t="shared" si="145"/>
        <v>#N/A</v>
      </c>
      <c r="K774" s="152"/>
      <c r="L774" s="152"/>
      <c r="M774" s="152"/>
      <c r="N774" s="152"/>
      <c r="O774" s="152"/>
      <c r="P774" s="152"/>
      <c r="Q774" s="152"/>
      <c r="R774" s="152"/>
      <c r="S774" s="152"/>
      <c r="T774" s="153" cm="1">
        <f t="array" ref="T774">MATCH(1,(TDU_Info!$C$5:$C$111=$T$6)*(TDU_Info!$B$5:$B$111&lt;=$B774),0)</f>
        <v>97</v>
      </c>
      <c r="U774" s="152">
        <f>100*(INDEX(TDU_Info!$E$5:$E$111,$T774)/T$11+INDEX(TDU_Info!$F$5:$F$111,$T774))</f>
        <v>3.8632</v>
      </c>
      <c r="V774" s="152">
        <v>2.9660000000000002</v>
      </c>
      <c r="W774" s="152">
        <v>3.29</v>
      </c>
      <c r="X774" s="152">
        <v>5.3</v>
      </c>
      <c r="Y774" s="152">
        <v>5.7</v>
      </c>
      <c r="Z774" s="152">
        <v>2.9369999999999998</v>
      </c>
      <c r="AA774" s="152">
        <v>3.2709999999999999</v>
      </c>
      <c r="AB774" s="152">
        <v>5.8</v>
      </c>
      <c r="AC774" s="152">
        <v>5.8</v>
      </c>
      <c r="AD774" s="152">
        <v>2.915</v>
      </c>
      <c r="AE774" s="152">
        <v>3.28</v>
      </c>
      <c r="AF774" s="152">
        <v>5.3</v>
      </c>
      <c r="AG774" s="152">
        <v>5.7</v>
      </c>
      <c r="AH774" s="152">
        <v>2.9039999999999999</v>
      </c>
      <c r="AI774" s="152">
        <v>3.2559999999999998</v>
      </c>
      <c r="AJ774" s="152">
        <v>5.8</v>
      </c>
      <c r="AK774" s="152">
        <v>5.8</v>
      </c>
      <c r="AL774" s="152">
        <f t="shared" si="146"/>
        <v>2.5226239616566115</v>
      </c>
      <c r="AM774" s="152">
        <f t="shared" si="147"/>
        <v>2.4933933798134094</v>
      </c>
      <c r="AN774" s="152">
        <v>5.6242061279912301</v>
      </c>
      <c r="AO774" s="152">
        <v>5.1884516166777388</v>
      </c>
      <c r="AP774" s="152">
        <f t="shared" si="154"/>
        <v>7.5767999999999995</v>
      </c>
      <c r="AQ774" s="152"/>
      <c r="AR774" s="152"/>
      <c r="AS774" s="153">
        <f t="shared" si="148"/>
        <v>28</v>
      </c>
      <c r="AT774" s="153">
        <f t="shared" si="156"/>
        <v>1</v>
      </c>
      <c r="AU774" s="153">
        <f t="shared" si="157"/>
        <v>0</v>
      </c>
      <c r="AV774" s="153">
        <f t="shared" si="158"/>
        <v>0</v>
      </c>
      <c r="BA774">
        <f t="shared" si="152"/>
        <v>28</v>
      </c>
    </row>
    <row r="775" spans="2:53" x14ac:dyDescent="0.25">
      <c r="B775" s="155">
        <f t="shared" si="155"/>
        <v>43494.999305555553</v>
      </c>
      <c r="C775" s="155">
        <f t="shared" si="153"/>
        <v>43494.999305555553</v>
      </c>
      <c r="D775" s="152">
        <f t="shared" si="143"/>
        <v>5.9</v>
      </c>
      <c r="E775" s="152"/>
      <c r="F775" s="152"/>
      <c r="G775" s="152"/>
      <c r="H775" s="152" t="e">
        <f t="shared" si="144"/>
        <v>#N/A</v>
      </c>
      <c r="I775" s="152"/>
      <c r="J775" s="152" t="e">
        <f t="shared" si="145"/>
        <v>#N/A</v>
      </c>
      <c r="K775" s="152"/>
      <c r="L775" s="152"/>
      <c r="M775" s="152"/>
      <c r="N775" s="152"/>
      <c r="O775" s="152"/>
      <c r="P775" s="152"/>
      <c r="Q775" s="152"/>
      <c r="R775" s="152"/>
      <c r="S775" s="152"/>
      <c r="T775" s="153" cm="1">
        <f t="array" ref="T775">MATCH(1,(TDU_Info!$C$5:$C$111=$T$6)*(TDU_Info!$B$5:$B$111&lt;=$B775),0)</f>
        <v>97</v>
      </c>
      <c r="U775" s="152">
        <f>100*(INDEX(TDU_Info!$E$5:$E$111,$T775)/T$11+INDEX(TDU_Info!$F$5:$F$111,$T775))</f>
        <v>3.8632</v>
      </c>
      <c r="V775" s="152">
        <v>2.9660000000000002</v>
      </c>
      <c r="W775" s="152">
        <v>3.29</v>
      </c>
      <c r="X775" s="152">
        <v>5.9</v>
      </c>
      <c r="Y775" s="152">
        <v>5.7</v>
      </c>
      <c r="Z775" s="152">
        <v>2.9369999999999998</v>
      </c>
      <c r="AA775" s="152">
        <v>3.2709999999999999</v>
      </c>
      <c r="AB775" s="152">
        <v>5.8</v>
      </c>
      <c r="AC775" s="152">
        <v>5.8</v>
      </c>
      <c r="AD775" s="152">
        <v>2.9209999999999998</v>
      </c>
      <c r="AE775" s="152">
        <v>3.28</v>
      </c>
      <c r="AF775" s="152">
        <v>5.9</v>
      </c>
      <c r="AG775" s="152">
        <v>5.7</v>
      </c>
      <c r="AH775" s="152">
        <v>2.879</v>
      </c>
      <c r="AI775" s="152">
        <v>3.2559999999999998</v>
      </c>
      <c r="AJ775" s="152">
        <v>5.8</v>
      </c>
      <c r="AK775" s="152">
        <v>5.8</v>
      </c>
      <c r="AL775" s="152">
        <f t="shared" si="146"/>
        <v>2.5226239616566115</v>
      </c>
      <c r="AM775" s="152">
        <f t="shared" si="147"/>
        <v>2.4933933798134094</v>
      </c>
      <c r="AN775" s="152">
        <v>5.6238887241084115</v>
      </c>
      <c r="AO775" s="152">
        <v>5.1885229218240649</v>
      </c>
      <c r="AP775" s="152">
        <f t="shared" si="154"/>
        <v>7.5767999999999995</v>
      </c>
      <c r="AQ775" s="152"/>
      <c r="AR775" s="152"/>
      <c r="AS775" s="153">
        <f t="shared" si="148"/>
        <v>29</v>
      </c>
      <c r="AT775" s="153">
        <f t="shared" si="156"/>
        <v>1</v>
      </c>
      <c r="AU775" s="153">
        <f t="shared" si="157"/>
        <v>0</v>
      </c>
      <c r="AV775" s="153">
        <f t="shared" si="158"/>
        <v>0</v>
      </c>
      <c r="BA775">
        <f t="shared" si="152"/>
        <v>29</v>
      </c>
    </row>
    <row r="776" spans="2:53" x14ac:dyDescent="0.25">
      <c r="B776" s="155">
        <f t="shared" si="155"/>
        <v>43495.999305555553</v>
      </c>
      <c r="C776" s="155">
        <f t="shared" si="153"/>
        <v>43495.999305555553</v>
      </c>
      <c r="D776" s="152">
        <f t="shared" si="143"/>
        <v>5.9</v>
      </c>
      <c r="E776" s="152"/>
      <c r="F776" s="152"/>
      <c r="G776" s="152"/>
      <c r="H776" s="152" t="e">
        <f t="shared" si="144"/>
        <v>#N/A</v>
      </c>
      <c r="I776" s="152"/>
      <c r="J776" s="152" t="e">
        <f t="shared" si="145"/>
        <v>#N/A</v>
      </c>
      <c r="K776" s="152"/>
      <c r="L776" s="152"/>
      <c r="M776" s="152"/>
      <c r="N776" s="152"/>
      <c r="O776" s="152"/>
      <c r="P776" s="152"/>
      <c r="Q776" s="152"/>
      <c r="R776" s="152"/>
      <c r="S776" s="152"/>
      <c r="T776" s="153" cm="1">
        <f t="array" ref="T776">MATCH(1,(TDU_Info!$C$5:$C$111=$T$6)*(TDU_Info!$B$5:$B$111&lt;=$B776),0)</f>
        <v>97</v>
      </c>
      <c r="U776" s="152">
        <f>100*(INDEX(TDU_Info!$E$5:$E$111,$T776)/T$11+INDEX(TDU_Info!$F$5:$F$111,$T776))</f>
        <v>3.8632</v>
      </c>
      <c r="V776" s="152">
        <v>2.9660000000000002</v>
      </c>
      <c r="W776" s="152">
        <v>3.29</v>
      </c>
      <c r="X776" s="152">
        <v>5.9</v>
      </c>
      <c r="Y776" s="152">
        <v>5.7</v>
      </c>
      <c r="Z776" s="152">
        <v>2.9369999999999998</v>
      </c>
      <c r="AA776" s="152">
        <v>3.2709999999999999</v>
      </c>
      <c r="AB776" s="152">
        <v>5.8</v>
      </c>
      <c r="AC776" s="152">
        <v>5.7</v>
      </c>
      <c r="AD776" s="152">
        <v>2.9209999999999998</v>
      </c>
      <c r="AE776" s="152">
        <v>3.28</v>
      </c>
      <c r="AF776" s="152">
        <v>5.9</v>
      </c>
      <c r="AG776" s="152">
        <v>5.7</v>
      </c>
      <c r="AH776" s="152">
        <v>2.879</v>
      </c>
      <c r="AI776" s="152">
        <v>3.2559999999999998</v>
      </c>
      <c r="AJ776" s="152">
        <v>5.8</v>
      </c>
      <c r="AK776" s="152">
        <v>5.7</v>
      </c>
      <c r="AL776" s="152">
        <f t="shared" si="146"/>
        <v>2.5226239616566115</v>
      </c>
      <c r="AM776" s="152">
        <f t="shared" si="147"/>
        <v>2.4933933798134094</v>
      </c>
      <c r="AN776" s="152">
        <v>5.6209876255506694</v>
      </c>
      <c r="AO776" s="152">
        <v>5.1812091951802444</v>
      </c>
      <c r="AP776" s="152">
        <f t="shared" si="154"/>
        <v>7.5767999999999995</v>
      </c>
      <c r="AQ776" s="152"/>
      <c r="AR776" s="152"/>
      <c r="AS776" s="153">
        <f t="shared" si="148"/>
        <v>30</v>
      </c>
      <c r="AT776" s="153">
        <f t="shared" si="156"/>
        <v>1</v>
      </c>
      <c r="AU776" s="153">
        <f t="shared" si="157"/>
        <v>0</v>
      </c>
      <c r="AV776" s="153">
        <f t="shared" si="158"/>
        <v>0</v>
      </c>
      <c r="BA776">
        <f t="shared" si="152"/>
        <v>30</v>
      </c>
    </row>
    <row r="777" spans="2:53" x14ac:dyDescent="0.25">
      <c r="B777" s="155">
        <f t="shared" si="155"/>
        <v>43496.999305555553</v>
      </c>
      <c r="C777" s="155">
        <f t="shared" si="153"/>
        <v>43496.999305555553</v>
      </c>
      <c r="D777" s="152">
        <f t="shared" si="143"/>
        <v>5.9</v>
      </c>
      <c r="E777" s="152"/>
      <c r="F777" s="152"/>
      <c r="G777" s="152"/>
      <c r="H777" s="152" t="e">
        <f t="shared" si="144"/>
        <v>#N/A</v>
      </c>
      <c r="I777" s="152"/>
      <c r="J777" s="152" t="e">
        <f t="shared" si="145"/>
        <v>#N/A</v>
      </c>
      <c r="K777" s="152"/>
      <c r="L777" s="152"/>
      <c r="M777" s="152"/>
      <c r="N777" s="152"/>
      <c r="O777" s="152"/>
      <c r="P777" s="152"/>
      <c r="Q777" s="152"/>
      <c r="R777" s="152"/>
      <c r="S777" s="152"/>
      <c r="T777" s="153" cm="1">
        <f t="array" ref="T777">MATCH(1,(TDU_Info!$C$5:$C$111=$T$6)*(TDU_Info!$B$5:$B$111&lt;=$B777),0)</f>
        <v>97</v>
      </c>
      <c r="U777" s="152">
        <f>100*(INDEX(TDU_Info!$E$5:$E$111,$T777)/T$11+INDEX(TDU_Info!$F$5:$F$111,$T777))</f>
        <v>3.8632</v>
      </c>
      <c r="V777" s="152">
        <v>2.9660000000000002</v>
      </c>
      <c r="W777" s="152">
        <v>3.32</v>
      </c>
      <c r="X777" s="152">
        <v>5.9</v>
      </c>
      <c r="Y777" s="152">
        <v>5.7</v>
      </c>
      <c r="Z777" s="152">
        <v>2.9369999999999998</v>
      </c>
      <c r="AA777" s="152">
        <v>3.931</v>
      </c>
      <c r="AB777" s="152">
        <v>5.8</v>
      </c>
      <c r="AC777" s="152">
        <v>5.7</v>
      </c>
      <c r="AD777" s="152">
        <v>2.9209999999999998</v>
      </c>
      <c r="AE777" s="152">
        <v>3.31</v>
      </c>
      <c r="AF777" s="152">
        <v>5.9</v>
      </c>
      <c r="AG777" s="152">
        <v>5.7</v>
      </c>
      <c r="AH777" s="152">
        <v>2.879</v>
      </c>
      <c r="AI777" s="152">
        <v>3.9159999999999999</v>
      </c>
      <c r="AJ777" s="152">
        <v>5.8</v>
      </c>
      <c r="AK777" s="152">
        <v>5.7</v>
      </c>
      <c r="AL777" s="152">
        <f t="shared" si="146"/>
        <v>2.5226239616566115</v>
      </c>
      <c r="AM777" s="152">
        <f t="shared" si="147"/>
        <v>2.4933933798134094</v>
      </c>
      <c r="AN777" s="152">
        <v>5.6196190135975082</v>
      </c>
      <c r="AO777" s="152">
        <v>5.1792852850771727</v>
      </c>
      <c r="AP777" s="152">
        <f t="shared" si="154"/>
        <v>7.5767999999999995</v>
      </c>
      <c r="AQ777" s="152"/>
      <c r="AR777" s="152"/>
      <c r="AS777" s="153">
        <f t="shared" si="148"/>
        <v>31</v>
      </c>
      <c r="AT777" s="153">
        <f t="shared" si="156"/>
        <v>1</v>
      </c>
      <c r="AU777" s="153">
        <f t="shared" si="157"/>
        <v>0</v>
      </c>
      <c r="AV777" s="153">
        <f t="shared" si="158"/>
        <v>0</v>
      </c>
      <c r="BA777">
        <f t="shared" si="152"/>
        <v>31</v>
      </c>
    </row>
    <row r="778" spans="2:53" x14ac:dyDescent="0.25">
      <c r="B778" s="155">
        <f t="shared" si="155"/>
        <v>43497.999305555553</v>
      </c>
      <c r="C778" s="155">
        <f t="shared" si="153"/>
        <v>43497.999305555553</v>
      </c>
      <c r="D778" s="152">
        <f t="shared" si="143"/>
        <v>5.9</v>
      </c>
      <c r="E778" s="152"/>
      <c r="F778" s="152"/>
      <c r="G778" s="152"/>
      <c r="H778" s="152" t="e">
        <f t="shared" si="144"/>
        <v>#N/A</v>
      </c>
      <c r="I778" s="152"/>
      <c r="J778" s="152" t="e">
        <f t="shared" si="145"/>
        <v>#N/A</v>
      </c>
      <c r="K778" s="152"/>
      <c r="L778" s="152"/>
      <c r="M778" s="152"/>
      <c r="N778" s="152"/>
      <c r="O778" s="152"/>
      <c r="P778" s="152"/>
      <c r="Q778" s="152"/>
      <c r="R778" s="152"/>
      <c r="S778" s="152"/>
      <c r="T778" s="153" cm="1">
        <f t="array" ref="T778">MATCH(1,(TDU_Info!$C$5:$C$111=$T$6)*(TDU_Info!$B$5:$B$111&lt;=$B778),0)</f>
        <v>97</v>
      </c>
      <c r="U778" s="152">
        <f>100*(INDEX(TDU_Info!$E$5:$E$111,$T778)/T$11+INDEX(TDU_Info!$F$5:$F$111,$T778))</f>
        <v>3.8632</v>
      </c>
      <c r="V778" s="152">
        <v>2.9660000000000002</v>
      </c>
      <c r="W778" s="152">
        <v>3.32</v>
      </c>
      <c r="X778" s="152">
        <v>5.9</v>
      </c>
      <c r="Y778" s="152">
        <v>5.7</v>
      </c>
      <c r="Z778" s="152">
        <v>2.9359999999999999</v>
      </c>
      <c r="AA778" s="152">
        <v>3.931</v>
      </c>
      <c r="AB778" s="152">
        <v>5.8</v>
      </c>
      <c r="AC778" s="152">
        <v>5.7</v>
      </c>
      <c r="AD778" s="152">
        <v>2.9209999999999998</v>
      </c>
      <c r="AE778" s="152">
        <v>3.31</v>
      </c>
      <c r="AF778" s="152">
        <v>5.9</v>
      </c>
      <c r="AG778" s="152">
        <v>5.7</v>
      </c>
      <c r="AH778" s="152">
        <v>2.879</v>
      </c>
      <c r="AI778" s="152">
        <v>3.9159999999999999</v>
      </c>
      <c r="AJ778" s="152">
        <v>5.8</v>
      </c>
      <c r="AK778" s="152">
        <v>5.7</v>
      </c>
      <c r="AL778" s="152" t="e">
        <f t="shared" si="146"/>
        <v>#N/A</v>
      </c>
      <c r="AM778" s="152" t="e">
        <f t="shared" si="147"/>
        <v>#N/A</v>
      </c>
      <c r="AN778" s="152">
        <v>5.6180189156079381</v>
      </c>
      <c r="AO778" s="152">
        <v>5.1767888319304065</v>
      </c>
      <c r="AP778" s="152" t="e">
        <f t="shared" si="154"/>
        <v>#N/A</v>
      </c>
      <c r="AQ778" s="152"/>
      <c r="AR778" s="152"/>
      <c r="AS778" s="153">
        <f t="shared" si="148"/>
        <v>32</v>
      </c>
      <c r="AT778" s="153">
        <f t="shared" si="156"/>
        <v>1</v>
      </c>
      <c r="AU778" s="153">
        <f t="shared" si="157"/>
        <v>0</v>
      </c>
      <c r="AV778" s="153">
        <f t="shared" si="158"/>
        <v>0</v>
      </c>
      <c r="BA778">
        <f t="shared" si="152"/>
        <v>1</v>
      </c>
    </row>
    <row r="779" spans="2:53" x14ac:dyDescent="0.25">
      <c r="B779" s="155">
        <f t="shared" si="155"/>
        <v>43498.999305555553</v>
      </c>
      <c r="C779" s="155">
        <f t="shared" si="153"/>
        <v>43498.999305555553</v>
      </c>
      <c r="D779" s="152">
        <f t="shared" si="143"/>
        <v>5.9</v>
      </c>
      <c r="E779" s="152"/>
      <c r="F779" s="152"/>
      <c r="G779" s="152"/>
      <c r="H779" s="152" t="e">
        <f t="shared" si="144"/>
        <v>#N/A</v>
      </c>
      <c r="I779" s="152"/>
      <c r="J779" s="152" t="e">
        <f t="shared" si="145"/>
        <v>#N/A</v>
      </c>
      <c r="K779" s="152"/>
      <c r="L779" s="152"/>
      <c r="M779" s="152"/>
      <c r="N779" s="152"/>
      <c r="O779" s="152"/>
      <c r="P779" s="152"/>
      <c r="Q779" s="152"/>
      <c r="R779" s="152"/>
      <c r="S779" s="152"/>
      <c r="T779" s="153" cm="1">
        <f t="array" ref="T779">MATCH(1,(TDU_Info!$C$5:$C$111=$T$6)*(TDU_Info!$B$5:$B$111&lt;=$B779),0)</f>
        <v>97</v>
      </c>
      <c r="U779" s="152">
        <f>100*(INDEX(TDU_Info!$E$5:$E$111,$T779)/T$11+INDEX(TDU_Info!$F$5:$F$111,$T779))</f>
        <v>3.8632</v>
      </c>
      <c r="V779" s="152">
        <v>2.9660000000000002</v>
      </c>
      <c r="W779" s="152">
        <v>3.32</v>
      </c>
      <c r="X779" s="152">
        <v>5.9</v>
      </c>
      <c r="Y779" s="152">
        <v>5.7</v>
      </c>
      <c r="Z779" s="152">
        <v>2.9359999999999999</v>
      </c>
      <c r="AA779" s="152">
        <v>3.931</v>
      </c>
      <c r="AB779" s="152">
        <v>5.9</v>
      </c>
      <c r="AC779" s="152">
        <v>5.6</v>
      </c>
      <c r="AD779" s="152">
        <v>2.9209999999999998</v>
      </c>
      <c r="AE779" s="152">
        <v>3.31</v>
      </c>
      <c r="AF779" s="152">
        <v>5.9</v>
      </c>
      <c r="AG779" s="152">
        <v>5.7</v>
      </c>
      <c r="AH779" s="152">
        <v>2.879</v>
      </c>
      <c r="AI779" s="152">
        <v>3.9159999999999999</v>
      </c>
      <c r="AJ779" s="152">
        <v>5.9</v>
      </c>
      <c r="AK779" s="152">
        <v>5.6</v>
      </c>
      <c r="AL779" s="152">
        <f t="shared" si="146"/>
        <v>2.3849923745679487</v>
      </c>
      <c r="AM779" s="152">
        <f t="shared" si="147"/>
        <v>2.5978691749552145</v>
      </c>
      <c r="AN779" s="152">
        <v>5.6165008694755079</v>
      </c>
      <c r="AO779" s="152">
        <v>5.1740432486911248</v>
      </c>
      <c r="AP779" s="152">
        <f t="shared" si="154"/>
        <v>7.7367999999999997</v>
      </c>
      <c r="AQ779" s="152"/>
      <c r="AR779" s="152"/>
      <c r="AS779" s="153">
        <f t="shared" si="148"/>
        <v>33</v>
      </c>
      <c r="AT779" s="153">
        <f t="shared" si="156"/>
        <v>1</v>
      </c>
      <c r="AU779" s="153">
        <f t="shared" si="157"/>
        <v>0</v>
      </c>
      <c r="AV779" s="153">
        <f t="shared" si="158"/>
        <v>0</v>
      </c>
      <c r="BA779">
        <f t="shared" si="152"/>
        <v>2</v>
      </c>
    </row>
    <row r="780" spans="2:53" x14ac:dyDescent="0.25">
      <c r="B780" s="155">
        <f t="shared" si="155"/>
        <v>43499.999305555553</v>
      </c>
      <c r="C780" s="155">
        <f t="shared" si="153"/>
        <v>43499.999305555553</v>
      </c>
      <c r="D780" s="152">
        <f t="shared" si="143"/>
        <v>5.9</v>
      </c>
      <c r="E780" s="152"/>
      <c r="F780" s="152"/>
      <c r="G780" s="152"/>
      <c r="H780" s="152" t="e">
        <f t="shared" si="144"/>
        <v>#N/A</v>
      </c>
      <c r="I780" s="152"/>
      <c r="J780" s="152" t="e">
        <f t="shared" si="145"/>
        <v>#N/A</v>
      </c>
      <c r="K780" s="152"/>
      <c r="L780" s="152"/>
      <c r="M780" s="152"/>
      <c r="N780" s="152"/>
      <c r="O780" s="152"/>
      <c r="P780" s="152"/>
      <c r="Q780" s="152"/>
      <c r="R780" s="152"/>
      <c r="S780" s="152"/>
      <c r="T780" s="153" cm="1">
        <f t="array" ref="T780">MATCH(1,(TDU_Info!$C$5:$C$111=$T$6)*(TDU_Info!$B$5:$B$111&lt;=$B780),0)</f>
        <v>97</v>
      </c>
      <c r="U780" s="152">
        <f>100*(INDEX(TDU_Info!$E$5:$E$111,$T780)/T$11+INDEX(TDU_Info!$F$5:$F$111,$T780))</f>
        <v>3.8632</v>
      </c>
      <c r="V780" s="152">
        <v>2.9660000000000002</v>
      </c>
      <c r="W780" s="152">
        <v>3.32</v>
      </c>
      <c r="X780" s="152">
        <v>5.9</v>
      </c>
      <c r="Y780" s="152">
        <v>5.7</v>
      </c>
      <c r="Z780" s="152">
        <v>2.9359999999999999</v>
      </c>
      <c r="AA780" s="152">
        <v>3.931</v>
      </c>
      <c r="AB780" s="152">
        <v>5.9</v>
      </c>
      <c r="AC780" s="152">
        <v>5.6</v>
      </c>
      <c r="AD780" s="152">
        <v>2.9209999999999998</v>
      </c>
      <c r="AE780" s="152">
        <v>3.31</v>
      </c>
      <c r="AF780" s="152">
        <v>5.9</v>
      </c>
      <c r="AG780" s="152">
        <v>5.7</v>
      </c>
      <c r="AH780" s="152">
        <v>2.879</v>
      </c>
      <c r="AI780" s="152">
        <v>3.9159999999999999</v>
      </c>
      <c r="AJ780" s="152">
        <v>5.9</v>
      </c>
      <c r="AK780" s="152">
        <v>5.6</v>
      </c>
      <c r="AL780" s="152">
        <f t="shared" si="146"/>
        <v>2.3849923745679487</v>
      </c>
      <c r="AM780" s="152">
        <f t="shared" si="147"/>
        <v>2.5978691749552145</v>
      </c>
      <c r="AN780" s="152">
        <v>5.6145902482806243</v>
      </c>
      <c r="AO780" s="152">
        <v>5.1726729280001553</v>
      </c>
      <c r="AP780" s="152">
        <f t="shared" si="154"/>
        <v>7.7367999999999997</v>
      </c>
      <c r="AQ780" s="152"/>
      <c r="AR780" s="152"/>
      <c r="AS780" s="153">
        <f t="shared" si="148"/>
        <v>34</v>
      </c>
      <c r="AT780" s="153">
        <f t="shared" si="156"/>
        <v>1</v>
      </c>
      <c r="AU780" s="153">
        <f t="shared" si="157"/>
        <v>0</v>
      </c>
      <c r="AV780" s="153">
        <f t="shared" si="158"/>
        <v>0</v>
      </c>
      <c r="BA780">
        <f t="shared" si="152"/>
        <v>3</v>
      </c>
    </row>
    <row r="781" spans="2:53" x14ac:dyDescent="0.25">
      <c r="B781" s="155">
        <f t="shared" si="155"/>
        <v>43500.999305555553</v>
      </c>
      <c r="C781" s="155">
        <f t="shared" si="153"/>
        <v>43500.999305555553</v>
      </c>
      <c r="D781" s="152">
        <f t="shared" si="143"/>
        <v>5.9</v>
      </c>
      <c r="E781" s="152"/>
      <c r="F781" s="152"/>
      <c r="G781" s="152"/>
      <c r="H781" s="152" t="e">
        <f t="shared" si="144"/>
        <v>#N/A</v>
      </c>
      <c r="I781" s="152"/>
      <c r="J781" s="152" t="e">
        <f t="shared" si="145"/>
        <v>#N/A</v>
      </c>
      <c r="K781" s="152"/>
      <c r="L781" s="152"/>
      <c r="M781" s="152"/>
      <c r="N781" s="152"/>
      <c r="O781" s="152"/>
      <c r="P781" s="152"/>
      <c r="Q781" s="152"/>
      <c r="R781" s="152"/>
      <c r="S781" s="152"/>
      <c r="T781" s="153" cm="1">
        <f t="array" ref="T781">MATCH(1,(TDU_Info!$C$5:$C$111=$T$6)*(TDU_Info!$B$5:$B$111&lt;=$B781),0)</f>
        <v>97</v>
      </c>
      <c r="U781" s="152">
        <f>100*(INDEX(TDU_Info!$E$5:$E$111,$T781)/T$11+INDEX(TDU_Info!$F$5:$F$111,$T781))</f>
        <v>3.8632</v>
      </c>
      <c r="V781" s="152">
        <v>2.9660000000000002</v>
      </c>
      <c r="W781" s="152">
        <v>4.4429999999999996</v>
      </c>
      <c r="X781" s="152">
        <v>5.9</v>
      </c>
      <c r="Y781" s="152">
        <v>5.7</v>
      </c>
      <c r="Z781" s="152">
        <v>2.9359999999999999</v>
      </c>
      <c r="AA781" s="152">
        <v>4.6550000000000002</v>
      </c>
      <c r="AB781" s="152">
        <v>5.9</v>
      </c>
      <c r="AC781" s="152">
        <v>5.6</v>
      </c>
      <c r="AD781" s="152">
        <v>2.9540000000000002</v>
      </c>
      <c r="AE781" s="152">
        <v>4.1719999999999997</v>
      </c>
      <c r="AF781" s="152">
        <v>5.9</v>
      </c>
      <c r="AG781" s="152">
        <v>5.7</v>
      </c>
      <c r="AH781" s="152">
        <v>2.9159999999999999</v>
      </c>
      <c r="AI781" s="152">
        <v>4.3769999999999998</v>
      </c>
      <c r="AJ781" s="152">
        <v>5.9</v>
      </c>
      <c r="AK781" s="152">
        <v>5.6</v>
      </c>
      <c r="AL781" s="152">
        <f t="shared" si="146"/>
        <v>2.3849923745679487</v>
      </c>
      <c r="AM781" s="152">
        <f t="shared" si="147"/>
        <v>2.5978691749552145</v>
      </c>
      <c r="AN781" s="152">
        <v>5.6133790626741886</v>
      </c>
      <c r="AO781" s="152">
        <v>5.1725559635666531</v>
      </c>
      <c r="AP781" s="152">
        <f t="shared" si="154"/>
        <v>7.7367999999999997</v>
      </c>
      <c r="AQ781" s="152"/>
      <c r="AR781" s="152"/>
      <c r="AS781" s="153">
        <f t="shared" si="148"/>
        <v>35</v>
      </c>
      <c r="AT781" s="153">
        <f t="shared" si="156"/>
        <v>1</v>
      </c>
      <c r="AU781" s="153">
        <f t="shared" si="157"/>
        <v>0</v>
      </c>
      <c r="AV781" s="153">
        <f t="shared" si="158"/>
        <v>0</v>
      </c>
      <c r="BA781">
        <f t="shared" si="152"/>
        <v>4</v>
      </c>
    </row>
    <row r="782" spans="2:53" x14ac:dyDescent="0.25">
      <c r="B782" s="155">
        <f t="shared" si="155"/>
        <v>43501.999305555553</v>
      </c>
      <c r="C782" s="155">
        <f t="shared" si="153"/>
        <v>43501.999305555553</v>
      </c>
      <c r="D782" s="152">
        <f t="shared" si="143"/>
        <v>5.9</v>
      </c>
      <c r="E782" s="152"/>
      <c r="F782" s="152"/>
      <c r="G782" s="152"/>
      <c r="H782" s="152" t="e">
        <f t="shared" si="144"/>
        <v>#N/A</v>
      </c>
      <c r="I782" s="152"/>
      <c r="J782" s="152" t="e">
        <f t="shared" si="145"/>
        <v>#N/A</v>
      </c>
      <c r="K782" s="152"/>
      <c r="L782" s="152"/>
      <c r="M782" s="152"/>
      <c r="N782" s="152"/>
      <c r="O782" s="152"/>
      <c r="P782" s="152"/>
      <c r="Q782" s="152"/>
      <c r="R782" s="152"/>
      <c r="S782" s="152"/>
      <c r="T782" s="153" cm="1">
        <f t="array" ref="T782">MATCH(1,(TDU_Info!$C$5:$C$111=$T$6)*(TDU_Info!$B$5:$B$111&lt;=$B782),0)</f>
        <v>97</v>
      </c>
      <c r="U782" s="152">
        <f>100*(INDEX(TDU_Info!$E$5:$E$111,$T782)/T$11+INDEX(TDU_Info!$F$5:$F$111,$T782))</f>
        <v>3.8632</v>
      </c>
      <c r="V782" s="152">
        <v>2.9660000000000002</v>
      </c>
      <c r="W782" s="152">
        <v>4.4429999999999996</v>
      </c>
      <c r="X782" s="152">
        <v>5.9</v>
      </c>
      <c r="Y782" s="152">
        <v>5.7</v>
      </c>
      <c r="Z782" s="152">
        <v>2.9359999999999999</v>
      </c>
      <c r="AA782" s="152">
        <v>4.6550000000000002</v>
      </c>
      <c r="AB782" s="152">
        <v>5.9</v>
      </c>
      <c r="AC782" s="152">
        <v>5.6</v>
      </c>
      <c r="AD782" s="152">
        <v>2.9540000000000002</v>
      </c>
      <c r="AE782" s="152">
        <v>4.1719999999999997</v>
      </c>
      <c r="AF782" s="152">
        <v>5.9</v>
      </c>
      <c r="AG782" s="152">
        <v>5.7</v>
      </c>
      <c r="AH782" s="152">
        <v>2.9159999999999999</v>
      </c>
      <c r="AI782" s="152">
        <v>4.3769999999999998</v>
      </c>
      <c r="AJ782" s="152">
        <v>5.9</v>
      </c>
      <c r="AK782" s="152">
        <v>5.6</v>
      </c>
      <c r="AL782" s="152">
        <f t="shared" si="146"/>
        <v>2.3849923745679487</v>
      </c>
      <c r="AM782" s="152">
        <f t="shared" si="147"/>
        <v>2.5978691749552145</v>
      </c>
      <c r="AN782" s="152">
        <v>5.6133014295293044</v>
      </c>
      <c r="AO782" s="152">
        <v>5.170936219749195</v>
      </c>
      <c r="AP782" s="152">
        <f t="shared" si="154"/>
        <v>7.7367999999999997</v>
      </c>
      <c r="AQ782" s="152"/>
      <c r="AR782" s="152"/>
      <c r="AS782" s="153">
        <f t="shared" si="148"/>
        <v>36</v>
      </c>
      <c r="AT782" s="153">
        <f t="shared" si="156"/>
        <v>1</v>
      </c>
      <c r="AU782" s="153">
        <f t="shared" si="157"/>
        <v>0</v>
      </c>
      <c r="AV782" s="153">
        <f t="shared" si="158"/>
        <v>0</v>
      </c>
      <c r="BA782">
        <f t="shared" si="152"/>
        <v>5</v>
      </c>
    </row>
    <row r="783" spans="2:53" x14ac:dyDescent="0.25">
      <c r="B783" s="155">
        <f t="shared" si="155"/>
        <v>43502.999305555553</v>
      </c>
      <c r="C783" s="155">
        <f t="shared" si="153"/>
        <v>43502.999305555553</v>
      </c>
      <c r="D783" s="152">
        <f t="shared" si="143"/>
        <v>5.9</v>
      </c>
      <c r="E783" s="152"/>
      <c r="F783" s="152"/>
      <c r="G783" s="152"/>
      <c r="H783" s="152" t="e">
        <f t="shared" si="144"/>
        <v>#N/A</v>
      </c>
      <c r="I783" s="152"/>
      <c r="J783" s="152" t="e">
        <f t="shared" si="145"/>
        <v>#N/A</v>
      </c>
      <c r="K783" s="152"/>
      <c r="L783" s="152"/>
      <c r="M783" s="152"/>
      <c r="N783" s="152"/>
      <c r="O783" s="152"/>
      <c r="P783" s="152"/>
      <c r="Q783" s="152"/>
      <c r="R783" s="152"/>
      <c r="S783" s="152"/>
      <c r="T783" s="153" cm="1">
        <f t="array" ref="T783">MATCH(1,(TDU_Info!$C$5:$C$111=$T$6)*(TDU_Info!$B$5:$B$111&lt;=$B783),0)</f>
        <v>97</v>
      </c>
      <c r="U783" s="152">
        <f>100*(INDEX(TDU_Info!$E$5:$E$111,$T783)/T$11+INDEX(TDU_Info!$F$5:$F$111,$T783))</f>
        <v>3.8632</v>
      </c>
      <c r="V783" s="152">
        <v>2.9079999999999999</v>
      </c>
      <c r="W783" s="152">
        <v>5.27</v>
      </c>
      <c r="X783" s="152">
        <v>5.9</v>
      </c>
      <c r="Y783" s="152">
        <v>5.6</v>
      </c>
      <c r="Z783" s="152">
        <v>2.9359999999999999</v>
      </c>
      <c r="AA783" s="152">
        <v>5.2910000000000004</v>
      </c>
      <c r="AB783" s="152">
        <v>5.9</v>
      </c>
      <c r="AC783" s="152">
        <v>5.7</v>
      </c>
      <c r="AD783" s="152">
        <v>2.8540000000000001</v>
      </c>
      <c r="AE783" s="152">
        <v>5.1719999999999997</v>
      </c>
      <c r="AF783" s="152">
        <v>5.9</v>
      </c>
      <c r="AG783" s="152">
        <v>5.6</v>
      </c>
      <c r="AH783" s="152">
        <v>2.887</v>
      </c>
      <c r="AI783" s="152">
        <v>5.2759999999999998</v>
      </c>
      <c r="AJ783" s="152">
        <v>5.9</v>
      </c>
      <c r="AK783" s="152">
        <v>5.7</v>
      </c>
      <c r="AL783" s="152">
        <f t="shared" si="146"/>
        <v>2.3849923745679487</v>
      </c>
      <c r="AM783" s="152">
        <f t="shared" si="147"/>
        <v>2.5978691749552145</v>
      </c>
      <c r="AN783" s="152">
        <v>5.613453901986496</v>
      </c>
      <c r="AO783" s="152">
        <v>5.1656569604542488</v>
      </c>
      <c r="AP783" s="152">
        <f t="shared" si="154"/>
        <v>7.7367999999999997</v>
      </c>
      <c r="AQ783" s="152"/>
      <c r="AR783" s="152"/>
      <c r="AS783" s="153">
        <f t="shared" si="148"/>
        <v>37</v>
      </c>
      <c r="AT783" s="153">
        <f t="shared" si="156"/>
        <v>1</v>
      </c>
      <c r="AU783" s="153">
        <f t="shared" si="157"/>
        <v>0</v>
      </c>
      <c r="AV783" s="153">
        <f t="shared" si="158"/>
        <v>0</v>
      </c>
      <c r="BA783">
        <f t="shared" si="152"/>
        <v>6</v>
      </c>
    </row>
    <row r="784" spans="2:53" x14ac:dyDescent="0.25">
      <c r="B784" s="155">
        <f t="shared" si="155"/>
        <v>43503.999305555553</v>
      </c>
      <c r="C784" s="155">
        <f t="shared" si="153"/>
        <v>43503.999305555553</v>
      </c>
      <c r="D784" s="152">
        <f t="shared" si="143"/>
        <v>5.9</v>
      </c>
      <c r="E784" s="152"/>
      <c r="F784" s="152"/>
      <c r="G784" s="152"/>
      <c r="H784" s="152" t="e">
        <f t="shared" si="144"/>
        <v>#N/A</v>
      </c>
      <c r="I784" s="152"/>
      <c r="J784" s="152" t="e">
        <f t="shared" si="145"/>
        <v>#N/A</v>
      </c>
      <c r="K784" s="152"/>
      <c r="L784" s="152"/>
      <c r="M784" s="152"/>
      <c r="N784" s="152"/>
      <c r="O784" s="152"/>
      <c r="P784" s="152"/>
      <c r="Q784" s="152"/>
      <c r="R784" s="152"/>
      <c r="S784" s="152"/>
      <c r="T784" s="153" cm="1">
        <f t="array" ref="T784">MATCH(1,(TDU_Info!$C$5:$C$111=$T$6)*(TDU_Info!$B$5:$B$111&lt;=$B784),0)</f>
        <v>97</v>
      </c>
      <c r="U784" s="152">
        <f>100*(INDEX(TDU_Info!$E$5:$E$111,$T784)/T$11+INDEX(TDU_Info!$F$5:$F$111,$T784))</f>
        <v>3.8632</v>
      </c>
      <c r="V784" s="152">
        <v>2.9079999999999999</v>
      </c>
      <c r="W784" s="152">
        <v>5.27</v>
      </c>
      <c r="X784" s="152">
        <v>5.9</v>
      </c>
      <c r="Y784" s="152">
        <v>5.6</v>
      </c>
      <c r="Z784" s="152">
        <v>2.9359999999999999</v>
      </c>
      <c r="AA784" s="152">
        <v>5.2910000000000004</v>
      </c>
      <c r="AB784" s="152">
        <v>5.9</v>
      </c>
      <c r="AC784" s="152">
        <v>5.7</v>
      </c>
      <c r="AD784" s="152">
        <v>2.8540000000000001</v>
      </c>
      <c r="AE784" s="152">
        <v>5.1719999999999997</v>
      </c>
      <c r="AF784" s="152">
        <v>5.9</v>
      </c>
      <c r="AG784" s="152">
        <v>5.6</v>
      </c>
      <c r="AH784" s="152">
        <v>2.887</v>
      </c>
      <c r="AI784" s="152">
        <v>5.2759999999999998</v>
      </c>
      <c r="AJ784" s="152">
        <v>5.9</v>
      </c>
      <c r="AK784" s="152">
        <v>5.7</v>
      </c>
      <c r="AL784" s="152">
        <f t="shared" si="146"/>
        <v>2.3849923745679487</v>
      </c>
      <c r="AM784" s="152">
        <f t="shared" si="147"/>
        <v>2.5978691749552145</v>
      </c>
      <c r="AN784" s="152">
        <v>5.6131968762143005</v>
      </c>
      <c r="AO784" s="152">
        <v>5.161400063291536</v>
      </c>
      <c r="AP784" s="152">
        <f t="shared" si="154"/>
        <v>7.7367999999999997</v>
      </c>
      <c r="AQ784" s="152"/>
      <c r="AR784" s="152"/>
      <c r="AS784" s="153">
        <f t="shared" si="148"/>
        <v>38</v>
      </c>
      <c r="AT784" s="153">
        <f t="shared" si="156"/>
        <v>1</v>
      </c>
      <c r="AU784" s="153">
        <f t="shared" si="157"/>
        <v>0</v>
      </c>
      <c r="AV784" s="153">
        <f t="shared" si="158"/>
        <v>0</v>
      </c>
      <c r="BA784">
        <f t="shared" si="152"/>
        <v>7</v>
      </c>
    </row>
    <row r="785" spans="2:53" x14ac:dyDescent="0.25">
      <c r="B785" s="155">
        <f t="shared" si="155"/>
        <v>43504.999305555553</v>
      </c>
      <c r="C785" s="155">
        <f t="shared" si="153"/>
        <v>43504.999305555553</v>
      </c>
      <c r="D785" s="152">
        <f t="shared" ref="D785:D848" si="159">(INDEX($V785:$AP785,D$7)*(1+D$8)+D$9*100/$T$11)*(1+D$10)+(D$11*100/$T$11)+($T$5+D$10)*$U785</f>
        <v>5.9</v>
      </c>
      <c r="E785" s="152"/>
      <c r="F785" s="152"/>
      <c r="G785" s="152"/>
      <c r="H785" s="152" t="e">
        <f t="shared" ref="H785:H848" si="160">IF(ISNA($C785),NA(),(INDEX($V785:$AP785,H$7)*(1+H$8)+H$9*100/$T$11)*(1+H$10)+(H$11*100/$T$11)+($T$5+H$10)*$U785)</f>
        <v>#N/A</v>
      </c>
      <c r="I785" s="152"/>
      <c r="J785" s="152" t="e">
        <f t="shared" ref="J785:J848" si="161">(INDEX($V785:$AP785,J$7)*(1+J$8)+J$9*100/$T$11)*(1+J$10)+(J$11*100/$T$11)+($T$5+J$10)*$U785</f>
        <v>#N/A</v>
      </c>
      <c r="K785" s="152"/>
      <c r="L785" s="152"/>
      <c r="M785" s="152"/>
      <c r="N785" s="152"/>
      <c r="O785" s="152"/>
      <c r="P785" s="152"/>
      <c r="Q785" s="152"/>
      <c r="R785" s="152"/>
      <c r="S785" s="152"/>
      <c r="T785" s="153" cm="1">
        <f t="array" ref="T785">MATCH(1,(TDU_Info!$C$5:$C$111=$T$6)*(TDU_Info!$B$5:$B$111&lt;=$B785),0)</f>
        <v>97</v>
      </c>
      <c r="U785" s="152">
        <f>100*(INDEX(TDU_Info!$E$5:$E$111,$T785)/T$11+INDEX(TDU_Info!$F$5:$F$111,$T785))</f>
        <v>3.8632</v>
      </c>
      <c r="V785" s="152">
        <v>2.9079999999999999</v>
      </c>
      <c r="W785" s="152">
        <v>5.27</v>
      </c>
      <c r="X785" s="152">
        <v>5.9</v>
      </c>
      <c r="Y785" s="152">
        <v>5.6</v>
      </c>
      <c r="Z785" s="152">
        <v>2.9359999999999999</v>
      </c>
      <c r="AA785" s="152">
        <v>5.2910000000000004</v>
      </c>
      <c r="AB785" s="152">
        <v>5.9</v>
      </c>
      <c r="AC785" s="152">
        <v>5.7</v>
      </c>
      <c r="AD785" s="152">
        <v>2.8540000000000001</v>
      </c>
      <c r="AE785" s="152">
        <v>5.1719999999999997</v>
      </c>
      <c r="AF785" s="152">
        <v>5.9</v>
      </c>
      <c r="AG785" s="152">
        <v>5.6</v>
      </c>
      <c r="AH785" s="152">
        <v>2.774</v>
      </c>
      <c r="AI785" s="152">
        <v>5.2759999999999998</v>
      </c>
      <c r="AJ785" s="152">
        <v>5.9</v>
      </c>
      <c r="AK785" s="152">
        <v>5.7</v>
      </c>
      <c r="AL785" s="152">
        <f t="shared" ref="AL785:AL848" si="162">IF(DAY($B785)=1,NA(),VLOOKUP($B785,$BB$17:$BD$64,2,TRUE))</f>
        <v>2.3849923745679487</v>
      </c>
      <c r="AM785" s="152">
        <f t="shared" ref="AM785:AM848" si="163">IF(DAY($B785)=1,NA(),VLOOKUP($B785,$BB$17:$BD$64,3,TRUE))</f>
        <v>2.5978691749552145</v>
      </c>
      <c r="AN785" s="152">
        <v>5.6124476434478296</v>
      </c>
      <c r="AO785" s="152">
        <v>5.1596624283191383</v>
      </c>
      <c r="AP785" s="152">
        <f t="shared" si="154"/>
        <v>7.7367999999999997</v>
      </c>
      <c r="AQ785" s="152"/>
      <c r="AR785" s="152"/>
      <c r="AS785" s="153">
        <f t="shared" ref="AS785:AS848" si="164">ROUNDUP(B785-DATE(YEAR(B785),1,1),0)</f>
        <v>39</v>
      </c>
      <c r="AT785" s="153">
        <f t="shared" si="156"/>
        <v>1</v>
      </c>
      <c r="AU785" s="153">
        <f t="shared" si="157"/>
        <v>0</v>
      </c>
      <c r="AV785" s="153">
        <f t="shared" si="158"/>
        <v>0</v>
      </c>
      <c r="BA785">
        <f t="shared" ref="BA785:BA848" si="165">DAY(C785)</f>
        <v>8</v>
      </c>
    </row>
    <row r="786" spans="2:53" x14ac:dyDescent="0.25">
      <c r="B786" s="155">
        <f t="shared" si="155"/>
        <v>43505.999305555553</v>
      </c>
      <c r="C786" s="155">
        <f t="shared" ref="C786:C849" si="166">IF(OR($B786&lt;C$12,$B786&gt;C$13),NA(),$B786)</f>
        <v>43505.999305555553</v>
      </c>
      <c r="D786" s="152">
        <f t="shared" si="159"/>
        <v>5.9</v>
      </c>
      <c r="E786" s="152"/>
      <c r="F786" s="152"/>
      <c r="G786" s="152"/>
      <c r="H786" s="152" t="e">
        <f t="shared" si="160"/>
        <v>#N/A</v>
      </c>
      <c r="I786" s="152"/>
      <c r="J786" s="152" t="e">
        <f t="shared" si="161"/>
        <v>#N/A</v>
      </c>
      <c r="K786" s="152"/>
      <c r="L786" s="152"/>
      <c r="M786" s="152"/>
      <c r="N786" s="152"/>
      <c r="O786" s="152"/>
      <c r="P786" s="152"/>
      <c r="Q786" s="152"/>
      <c r="R786" s="152"/>
      <c r="S786" s="152"/>
      <c r="T786" s="153" cm="1">
        <f t="array" ref="T786">MATCH(1,(TDU_Info!$C$5:$C$111=$T$6)*(TDU_Info!$B$5:$B$111&lt;=$B786),0)</f>
        <v>97</v>
      </c>
      <c r="U786" s="152">
        <f>100*(INDEX(TDU_Info!$E$5:$E$111,$T786)/T$11+INDEX(TDU_Info!$F$5:$F$111,$T786))</f>
        <v>3.8632</v>
      </c>
      <c r="V786" s="152">
        <v>2.9079999999999999</v>
      </c>
      <c r="W786" s="152">
        <v>5.27</v>
      </c>
      <c r="X786" s="152">
        <v>5.9</v>
      </c>
      <c r="Y786" s="152">
        <v>5.6</v>
      </c>
      <c r="Z786" s="152">
        <v>2.9359999999999999</v>
      </c>
      <c r="AA786" s="152">
        <v>5.2910000000000004</v>
      </c>
      <c r="AB786" s="152">
        <v>5.9</v>
      </c>
      <c r="AC786" s="152">
        <v>5.7</v>
      </c>
      <c r="AD786" s="152">
        <v>2.8540000000000001</v>
      </c>
      <c r="AE786" s="152">
        <v>5.1719999999999997</v>
      </c>
      <c r="AF786" s="152">
        <v>5.9</v>
      </c>
      <c r="AG786" s="152">
        <v>5.6</v>
      </c>
      <c r="AH786" s="152">
        <v>2.774</v>
      </c>
      <c r="AI786" s="152">
        <v>5.2759999999999998</v>
      </c>
      <c r="AJ786" s="152">
        <v>5.9</v>
      </c>
      <c r="AK786" s="152">
        <v>5.7</v>
      </c>
      <c r="AL786" s="152">
        <f t="shared" si="162"/>
        <v>2.3849923745679487</v>
      </c>
      <c r="AM786" s="152">
        <f t="shared" si="163"/>
        <v>2.5978691749552145</v>
      </c>
      <c r="AN786" s="152">
        <v>5.6115040953855351</v>
      </c>
      <c r="AO786" s="152">
        <v>5.1571793102774528</v>
      </c>
      <c r="AP786" s="152">
        <f t="shared" ref="AP786:AP849" si="167">IF(DAY($C786)=1,NA(),VLOOKUP($C786,$BE$17:$BF$78,2,TRUE)-$U786)</f>
        <v>7.7367999999999997</v>
      </c>
      <c r="AQ786" s="152"/>
      <c r="AR786" s="152"/>
      <c r="AS786" s="153">
        <f t="shared" si="164"/>
        <v>40</v>
      </c>
      <c r="AT786" s="153">
        <f t="shared" si="156"/>
        <v>1</v>
      </c>
      <c r="AU786" s="153">
        <f t="shared" si="157"/>
        <v>0</v>
      </c>
      <c r="AV786" s="153">
        <f t="shared" si="158"/>
        <v>0</v>
      </c>
      <c r="BA786">
        <f t="shared" si="165"/>
        <v>9</v>
      </c>
    </row>
    <row r="787" spans="2:53" x14ac:dyDescent="0.25">
      <c r="B787" s="155">
        <f t="shared" ref="B787:B879" si="168">B786+1</f>
        <v>43506.999305555553</v>
      </c>
      <c r="C787" s="155">
        <f t="shared" si="166"/>
        <v>43506.999305555553</v>
      </c>
      <c r="D787" s="152">
        <f t="shared" si="159"/>
        <v>5.9</v>
      </c>
      <c r="E787" s="152"/>
      <c r="F787" s="152"/>
      <c r="G787" s="152"/>
      <c r="H787" s="152" t="e">
        <f t="shared" si="160"/>
        <v>#N/A</v>
      </c>
      <c r="I787" s="152"/>
      <c r="J787" s="152" t="e">
        <f t="shared" si="161"/>
        <v>#N/A</v>
      </c>
      <c r="K787" s="152"/>
      <c r="L787" s="152"/>
      <c r="M787" s="152"/>
      <c r="N787" s="152"/>
      <c r="O787" s="152"/>
      <c r="P787" s="152"/>
      <c r="Q787" s="152"/>
      <c r="R787" s="152"/>
      <c r="S787" s="152"/>
      <c r="T787" s="153" cm="1">
        <f t="array" ref="T787">MATCH(1,(TDU_Info!$C$5:$C$111=$T$6)*(TDU_Info!$B$5:$B$111&lt;=$B787),0)</f>
        <v>97</v>
      </c>
      <c r="U787" s="152">
        <f>100*(INDEX(TDU_Info!$E$5:$E$111,$T787)/T$11+INDEX(TDU_Info!$F$5:$F$111,$T787))</f>
        <v>3.8632</v>
      </c>
      <c r="V787" s="152">
        <v>2.9079999999999999</v>
      </c>
      <c r="W787" s="152">
        <v>5.27</v>
      </c>
      <c r="X787" s="152">
        <v>5.9</v>
      </c>
      <c r="Y787" s="152">
        <v>5.6</v>
      </c>
      <c r="Z787" s="152">
        <v>2.9359999999999999</v>
      </c>
      <c r="AA787" s="152">
        <v>5.2910000000000004</v>
      </c>
      <c r="AB787" s="152">
        <v>5.9</v>
      </c>
      <c r="AC787" s="152">
        <v>5.7</v>
      </c>
      <c r="AD787" s="152">
        <v>2.8540000000000001</v>
      </c>
      <c r="AE787" s="152">
        <v>5.1719999999999997</v>
      </c>
      <c r="AF787" s="152">
        <v>5.9</v>
      </c>
      <c r="AG787" s="152">
        <v>5.6</v>
      </c>
      <c r="AH787" s="152">
        <v>2.774</v>
      </c>
      <c r="AI787" s="152">
        <v>5.2759999999999998</v>
      </c>
      <c r="AJ787" s="152">
        <v>5.9</v>
      </c>
      <c r="AK787" s="152">
        <v>5.7</v>
      </c>
      <c r="AL787" s="152">
        <f t="shared" si="162"/>
        <v>2.3849923745679487</v>
      </c>
      <c r="AM787" s="152">
        <f t="shared" si="163"/>
        <v>2.5978691749552145</v>
      </c>
      <c r="AN787" s="152">
        <v>5.6099713617792002</v>
      </c>
      <c r="AO787" s="152">
        <v>5.156548686195535</v>
      </c>
      <c r="AP787" s="152">
        <f t="shared" si="167"/>
        <v>7.7367999999999997</v>
      </c>
      <c r="AQ787" s="152"/>
      <c r="AR787" s="152"/>
      <c r="AS787" s="153">
        <f t="shared" si="164"/>
        <v>41</v>
      </c>
      <c r="AT787" s="153">
        <f t="shared" si="156"/>
        <v>1</v>
      </c>
      <c r="AU787" s="153">
        <f t="shared" si="157"/>
        <v>0</v>
      </c>
      <c r="AV787" s="153">
        <f t="shared" si="158"/>
        <v>0</v>
      </c>
      <c r="BA787">
        <f t="shared" si="165"/>
        <v>10</v>
      </c>
    </row>
    <row r="788" spans="2:53" x14ac:dyDescent="0.25">
      <c r="B788" s="155">
        <f t="shared" si="168"/>
        <v>43507.999305555553</v>
      </c>
      <c r="C788" s="155">
        <f t="shared" si="166"/>
        <v>43507.999305555553</v>
      </c>
      <c r="D788" s="152">
        <f t="shared" si="159"/>
        <v>5.9</v>
      </c>
      <c r="E788" s="152"/>
      <c r="F788" s="152"/>
      <c r="G788" s="152"/>
      <c r="H788" s="152" t="e">
        <f t="shared" si="160"/>
        <v>#N/A</v>
      </c>
      <c r="I788" s="152"/>
      <c r="J788" s="152" t="e">
        <f t="shared" si="161"/>
        <v>#N/A</v>
      </c>
      <c r="K788" s="152"/>
      <c r="L788" s="152"/>
      <c r="M788" s="152"/>
      <c r="N788" s="152"/>
      <c r="O788" s="152"/>
      <c r="P788" s="152"/>
      <c r="Q788" s="152"/>
      <c r="R788" s="152"/>
      <c r="S788" s="152"/>
      <c r="T788" s="153" cm="1">
        <f t="array" ref="T788">MATCH(1,(TDU_Info!$C$5:$C$111=$T$6)*(TDU_Info!$B$5:$B$111&lt;=$B788),0)</f>
        <v>97</v>
      </c>
      <c r="U788" s="152">
        <f>100*(INDEX(TDU_Info!$E$5:$E$111,$T788)/T$11+INDEX(TDU_Info!$F$5:$F$111,$T788))</f>
        <v>3.8632</v>
      </c>
      <c r="V788" s="152">
        <v>2.9079999999999999</v>
      </c>
      <c r="W788" s="152">
        <v>5.27</v>
      </c>
      <c r="X788" s="152">
        <v>5.9</v>
      </c>
      <c r="Y788" s="152">
        <v>5.6</v>
      </c>
      <c r="Z788" s="152">
        <v>2.9359999999999999</v>
      </c>
      <c r="AA788" s="152">
        <v>5.2910000000000004</v>
      </c>
      <c r="AB788" s="152">
        <v>5.9</v>
      </c>
      <c r="AC788" s="152">
        <v>5.7</v>
      </c>
      <c r="AD788" s="152">
        <v>2.8540000000000001</v>
      </c>
      <c r="AE788" s="152">
        <v>5.1719999999999997</v>
      </c>
      <c r="AF788" s="152">
        <v>5.9</v>
      </c>
      <c r="AG788" s="152">
        <v>5.6</v>
      </c>
      <c r="AH788" s="152">
        <v>2.774</v>
      </c>
      <c r="AI788" s="152">
        <v>5.2759999999999998</v>
      </c>
      <c r="AJ788" s="152">
        <v>5.9</v>
      </c>
      <c r="AK788" s="152">
        <v>5.7</v>
      </c>
      <c r="AL788" s="152">
        <f t="shared" si="162"/>
        <v>2.3849923745679487</v>
      </c>
      <c r="AM788" s="152">
        <f t="shared" si="163"/>
        <v>2.5978691749552145</v>
      </c>
      <c r="AN788" s="152">
        <v>5.6200048771401647</v>
      </c>
      <c r="AO788" s="152">
        <v>5.1715898861816241</v>
      </c>
      <c r="AP788" s="152">
        <f t="shared" si="167"/>
        <v>7.7367999999999997</v>
      </c>
      <c r="AQ788" s="152"/>
      <c r="AR788" s="152"/>
      <c r="AS788" s="153">
        <f t="shared" si="164"/>
        <v>42</v>
      </c>
      <c r="AT788" s="153">
        <f t="shared" si="156"/>
        <v>1</v>
      </c>
      <c r="AU788" s="153">
        <f t="shared" si="157"/>
        <v>0</v>
      </c>
      <c r="AV788" s="153">
        <f t="shared" si="158"/>
        <v>0</v>
      </c>
      <c r="BA788">
        <f t="shared" si="165"/>
        <v>11</v>
      </c>
    </row>
    <row r="789" spans="2:53" x14ac:dyDescent="0.25">
      <c r="B789" s="155">
        <f t="shared" si="168"/>
        <v>43508.999305555553</v>
      </c>
      <c r="C789" s="155">
        <f t="shared" si="166"/>
        <v>43508.999305555553</v>
      </c>
      <c r="D789" s="152">
        <f t="shared" si="159"/>
        <v>5.9</v>
      </c>
      <c r="E789" s="152"/>
      <c r="F789" s="152"/>
      <c r="G789" s="152"/>
      <c r="H789" s="152" t="e">
        <f t="shared" si="160"/>
        <v>#N/A</v>
      </c>
      <c r="I789" s="152"/>
      <c r="J789" s="152" t="e">
        <f t="shared" si="161"/>
        <v>#N/A</v>
      </c>
      <c r="K789" s="152"/>
      <c r="L789" s="152"/>
      <c r="M789" s="152"/>
      <c r="N789" s="152"/>
      <c r="O789" s="152"/>
      <c r="P789" s="152"/>
      <c r="Q789" s="152"/>
      <c r="R789" s="152"/>
      <c r="S789" s="152"/>
      <c r="T789" s="153" cm="1">
        <f t="array" ref="T789">MATCH(1,(TDU_Info!$C$5:$C$111=$T$6)*(TDU_Info!$B$5:$B$111&lt;=$B789),0)</f>
        <v>97</v>
      </c>
      <c r="U789" s="152">
        <f>100*(INDEX(TDU_Info!$E$5:$E$111,$T789)/T$11+INDEX(TDU_Info!$F$5:$F$111,$T789))</f>
        <v>3.8632</v>
      </c>
      <c r="V789" s="152">
        <v>2.9079999999999999</v>
      </c>
      <c r="W789" s="152">
        <v>5.27</v>
      </c>
      <c r="X789" s="152">
        <v>5.9</v>
      </c>
      <c r="Y789" s="152">
        <v>5.6</v>
      </c>
      <c r="Z789" s="152">
        <v>2.9359999999999999</v>
      </c>
      <c r="AA789" s="152">
        <v>5.5309999999999997</v>
      </c>
      <c r="AB789" s="152">
        <v>5.9</v>
      </c>
      <c r="AC789" s="152">
        <v>5.7</v>
      </c>
      <c r="AD789" s="152">
        <v>2.8540000000000001</v>
      </c>
      <c r="AE789" s="152">
        <v>5.1719999999999997</v>
      </c>
      <c r="AF789" s="152">
        <v>5.9</v>
      </c>
      <c r="AG789" s="152">
        <v>5.6</v>
      </c>
      <c r="AH789" s="152">
        <v>2.774</v>
      </c>
      <c r="AI789" s="152">
        <v>5.516</v>
      </c>
      <c r="AJ789" s="152">
        <v>5.9</v>
      </c>
      <c r="AK789" s="152">
        <v>5.7</v>
      </c>
      <c r="AL789" s="152">
        <f t="shared" si="162"/>
        <v>2.3849923745679487</v>
      </c>
      <c r="AM789" s="152">
        <f t="shared" si="163"/>
        <v>2.5978691749552145</v>
      </c>
      <c r="AN789" s="152">
        <v>5.6176777213285023</v>
      </c>
      <c r="AO789" s="152">
        <v>5.1655260619544023</v>
      </c>
      <c r="AP789" s="152">
        <f t="shared" si="167"/>
        <v>7.7367999999999997</v>
      </c>
      <c r="AQ789" s="152"/>
      <c r="AR789" s="152"/>
      <c r="AS789" s="153">
        <f t="shared" si="164"/>
        <v>43</v>
      </c>
      <c r="AT789" s="153">
        <f t="shared" si="156"/>
        <v>1</v>
      </c>
      <c r="AU789" s="153">
        <f t="shared" si="157"/>
        <v>0</v>
      </c>
      <c r="AV789" s="153">
        <f t="shared" si="158"/>
        <v>0</v>
      </c>
      <c r="BA789">
        <f t="shared" si="165"/>
        <v>12</v>
      </c>
    </row>
    <row r="790" spans="2:53" x14ac:dyDescent="0.25">
      <c r="B790" s="155">
        <f t="shared" si="168"/>
        <v>43509.999305555553</v>
      </c>
      <c r="C790" s="155">
        <f t="shared" si="166"/>
        <v>43509.999305555553</v>
      </c>
      <c r="D790" s="152">
        <f t="shared" si="159"/>
        <v>5.9</v>
      </c>
      <c r="E790" s="152"/>
      <c r="F790" s="152"/>
      <c r="G790" s="152"/>
      <c r="H790" s="152" t="e">
        <f t="shared" si="160"/>
        <v>#N/A</v>
      </c>
      <c r="I790" s="152"/>
      <c r="J790" s="152" t="e">
        <f t="shared" si="161"/>
        <v>#N/A</v>
      </c>
      <c r="K790" s="152"/>
      <c r="L790" s="152"/>
      <c r="M790" s="152"/>
      <c r="N790" s="152"/>
      <c r="O790" s="152"/>
      <c r="P790" s="152"/>
      <c r="Q790" s="152"/>
      <c r="R790" s="152"/>
      <c r="S790" s="152"/>
      <c r="T790" s="153" cm="1">
        <f t="array" ref="T790">MATCH(1,(TDU_Info!$C$5:$C$111=$T$6)*(TDU_Info!$B$5:$B$111&lt;=$B790),0)</f>
        <v>97</v>
      </c>
      <c r="U790" s="152">
        <f>100*(INDEX(TDU_Info!$E$5:$E$111,$T790)/T$11+INDEX(TDU_Info!$F$5:$F$111,$T790))</f>
        <v>3.8632</v>
      </c>
      <c r="V790" s="152">
        <v>2.9079999999999999</v>
      </c>
      <c r="W790" s="152">
        <v>5.27</v>
      </c>
      <c r="X790" s="152">
        <v>5.9</v>
      </c>
      <c r="Y790" s="152">
        <v>5.6</v>
      </c>
      <c r="Z790" s="152">
        <v>2.9359999999999999</v>
      </c>
      <c r="AA790" s="152">
        <v>5.5309999999999997</v>
      </c>
      <c r="AB790" s="152">
        <v>5.9</v>
      </c>
      <c r="AC790" s="152">
        <v>5.7</v>
      </c>
      <c r="AD790" s="152">
        <v>2.8540000000000001</v>
      </c>
      <c r="AE790" s="152">
        <v>5.1719999999999997</v>
      </c>
      <c r="AF790" s="152">
        <v>5.9</v>
      </c>
      <c r="AG790" s="152">
        <v>5.6</v>
      </c>
      <c r="AH790" s="152">
        <v>2.774</v>
      </c>
      <c r="AI790" s="152">
        <v>5.516</v>
      </c>
      <c r="AJ790" s="152">
        <v>5.9</v>
      </c>
      <c r="AK790" s="152">
        <v>5.7</v>
      </c>
      <c r="AL790" s="152">
        <f t="shared" si="162"/>
        <v>2.3849923745679487</v>
      </c>
      <c r="AM790" s="152">
        <f t="shared" si="163"/>
        <v>2.5978691749552145</v>
      </c>
      <c r="AN790" s="152">
        <v>5.617440940323922</v>
      </c>
      <c r="AO790" s="152">
        <v>5.1654137047844317</v>
      </c>
      <c r="AP790" s="152">
        <f t="shared" si="167"/>
        <v>7.7367999999999997</v>
      </c>
      <c r="AQ790" s="152"/>
      <c r="AR790" s="152"/>
      <c r="AS790" s="153">
        <f t="shared" si="164"/>
        <v>44</v>
      </c>
      <c r="AT790" s="153">
        <f t="shared" si="156"/>
        <v>1</v>
      </c>
      <c r="AU790" s="153">
        <f t="shared" si="157"/>
        <v>0</v>
      </c>
      <c r="AV790" s="153">
        <f t="shared" si="158"/>
        <v>0</v>
      </c>
      <c r="BA790">
        <f t="shared" si="165"/>
        <v>13</v>
      </c>
    </row>
    <row r="791" spans="2:53" x14ac:dyDescent="0.25">
      <c r="B791" s="155">
        <f t="shared" si="168"/>
        <v>43510.999305555553</v>
      </c>
      <c r="C791" s="155">
        <f t="shared" si="166"/>
        <v>43510.999305555553</v>
      </c>
      <c r="D791" s="152">
        <f t="shared" si="159"/>
        <v>5.9</v>
      </c>
      <c r="E791" s="152"/>
      <c r="F791" s="152"/>
      <c r="G791" s="152"/>
      <c r="H791" s="152" t="e">
        <f t="shared" si="160"/>
        <v>#N/A</v>
      </c>
      <c r="I791" s="152"/>
      <c r="J791" s="152" t="e">
        <f t="shared" si="161"/>
        <v>#N/A</v>
      </c>
      <c r="K791" s="152"/>
      <c r="L791" s="152"/>
      <c r="M791" s="152"/>
      <c r="N791" s="152"/>
      <c r="O791" s="152"/>
      <c r="P791" s="152"/>
      <c r="Q791" s="152"/>
      <c r="R791" s="152"/>
      <c r="S791" s="152"/>
      <c r="T791" s="153" cm="1">
        <f t="array" ref="T791">MATCH(1,(TDU_Info!$C$5:$C$111=$T$6)*(TDU_Info!$B$5:$B$111&lt;=$B791),0)</f>
        <v>97</v>
      </c>
      <c r="U791" s="152">
        <f>100*(INDEX(TDU_Info!$E$5:$E$111,$T791)/T$11+INDEX(TDU_Info!$F$5:$F$111,$T791))</f>
        <v>3.8632</v>
      </c>
      <c r="V791" s="152">
        <v>2.9079999999999999</v>
      </c>
      <c r="W791" s="152">
        <v>5.27</v>
      </c>
      <c r="X791" s="152">
        <v>5.9</v>
      </c>
      <c r="Y791" s="152">
        <v>5.7</v>
      </c>
      <c r="Z791" s="152">
        <v>2.9359999999999999</v>
      </c>
      <c r="AA791" s="152">
        <v>5.5309999999999997</v>
      </c>
      <c r="AB791" s="152">
        <v>6</v>
      </c>
      <c r="AC791" s="152">
        <v>6</v>
      </c>
      <c r="AD791" s="152">
        <v>2.6459999999999999</v>
      </c>
      <c r="AE791" s="152">
        <v>5.1719999999999997</v>
      </c>
      <c r="AF791" s="152">
        <v>5.9</v>
      </c>
      <c r="AG791" s="152">
        <v>5.7</v>
      </c>
      <c r="AH791" s="152">
        <v>2.774</v>
      </c>
      <c r="AI791" s="152">
        <v>5.516</v>
      </c>
      <c r="AJ791" s="152">
        <v>6</v>
      </c>
      <c r="AK791" s="152">
        <v>6</v>
      </c>
      <c r="AL791" s="152">
        <f t="shared" si="162"/>
        <v>2.3849923745679487</v>
      </c>
      <c r="AM791" s="152">
        <f t="shared" si="163"/>
        <v>2.5978691749552145</v>
      </c>
      <c r="AN791" s="152">
        <v>5.61612920777588</v>
      </c>
      <c r="AO791" s="152">
        <v>5.1625980191105585</v>
      </c>
      <c r="AP791" s="152">
        <f t="shared" si="167"/>
        <v>7.7367999999999997</v>
      </c>
      <c r="AQ791" s="152"/>
      <c r="AR791" s="152"/>
      <c r="AS791" s="153">
        <f t="shared" si="164"/>
        <v>45</v>
      </c>
      <c r="AT791" s="153">
        <f t="shared" si="156"/>
        <v>1</v>
      </c>
      <c r="AU791" s="153">
        <f t="shared" si="157"/>
        <v>0</v>
      </c>
      <c r="AV791" s="153">
        <f t="shared" si="158"/>
        <v>0</v>
      </c>
      <c r="BA791">
        <f t="shared" si="165"/>
        <v>14</v>
      </c>
    </row>
    <row r="792" spans="2:53" x14ac:dyDescent="0.25">
      <c r="B792" s="155">
        <f t="shared" si="168"/>
        <v>43511.999305555553</v>
      </c>
      <c r="C792" s="155">
        <f t="shared" si="166"/>
        <v>43511.999305555553</v>
      </c>
      <c r="D792" s="152">
        <f t="shared" si="159"/>
        <v>5.9</v>
      </c>
      <c r="E792" s="152"/>
      <c r="F792" s="152"/>
      <c r="G792" s="152"/>
      <c r="H792" s="152" t="e">
        <f t="shared" si="160"/>
        <v>#N/A</v>
      </c>
      <c r="I792" s="152"/>
      <c r="J792" s="152" t="e">
        <f t="shared" si="161"/>
        <v>#N/A</v>
      </c>
      <c r="K792" s="152"/>
      <c r="L792" s="152"/>
      <c r="M792" s="152"/>
      <c r="N792" s="152"/>
      <c r="O792" s="152"/>
      <c r="P792" s="152"/>
      <c r="Q792" s="152"/>
      <c r="R792" s="152"/>
      <c r="S792" s="152"/>
      <c r="T792" s="153" cm="1">
        <f t="array" ref="T792">MATCH(1,(TDU_Info!$C$5:$C$111=$T$6)*(TDU_Info!$B$5:$B$111&lt;=$B792),0)</f>
        <v>97</v>
      </c>
      <c r="U792" s="152">
        <f>100*(INDEX(TDU_Info!$E$5:$E$111,$T792)/T$11+INDEX(TDU_Info!$F$5:$F$111,$T792))</f>
        <v>3.8632</v>
      </c>
      <c r="V792" s="152">
        <v>2.9159999999999999</v>
      </c>
      <c r="W792" s="152">
        <v>5.2359999999999998</v>
      </c>
      <c r="X792" s="152">
        <v>5.9</v>
      </c>
      <c r="Y792" s="152">
        <v>5.7</v>
      </c>
      <c r="Z792" s="152">
        <v>2.9860000000000002</v>
      </c>
      <c r="AA792" s="152">
        <v>5.4770000000000003</v>
      </c>
      <c r="AB792" s="152">
        <v>5.9</v>
      </c>
      <c r="AC792" s="152">
        <v>6</v>
      </c>
      <c r="AD792" s="152">
        <v>2.657</v>
      </c>
      <c r="AE792" s="152">
        <v>5.13</v>
      </c>
      <c r="AF792" s="152">
        <v>5.9</v>
      </c>
      <c r="AG792" s="152">
        <v>5.7</v>
      </c>
      <c r="AH792" s="152">
        <v>2.8119999999999998</v>
      </c>
      <c r="AI792" s="152">
        <v>5.4880000000000004</v>
      </c>
      <c r="AJ792" s="152">
        <v>5.9</v>
      </c>
      <c r="AK792" s="152">
        <v>6</v>
      </c>
      <c r="AL792" s="152">
        <f t="shared" si="162"/>
        <v>2.3849923745679487</v>
      </c>
      <c r="AM792" s="152">
        <f t="shared" si="163"/>
        <v>2.5978691749552145</v>
      </c>
      <c r="AN792" s="152">
        <v>5.6175945395890032</v>
      </c>
      <c r="AO792" s="152">
        <v>5.1648019029383949</v>
      </c>
      <c r="AP792" s="152">
        <f t="shared" si="167"/>
        <v>7.7367999999999997</v>
      </c>
      <c r="AQ792" s="152"/>
      <c r="AR792" s="152"/>
      <c r="AS792" s="153">
        <f t="shared" si="164"/>
        <v>46</v>
      </c>
      <c r="AT792" s="153">
        <f t="shared" si="156"/>
        <v>1</v>
      </c>
      <c r="AU792" s="153">
        <f t="shared" si="157"/>
        <v>0</v>
      </c>
      <c r="AV792" s="153">
        <f t="shared" si="158"/>
        <v>0</v>
      </c>
      <c r="BA792">
        <f t="shared" si="165"/>
        <v>15</v>
      </c>
    </row>
    <row r="793" spans="2:53" x14ac:dyDescent="0.25">
      <c r="B793" s="155">
        <f t="shared" si="168"/>
        <v>43512.999305555553</v>
      </c>
      <c r="C793" s="155">
        <f t="shared" si="166"/>
        <v>43512.999305555553</v>
      </c>
      <c r="D793" s="152">
        <f t="shared" si="159"/>
        <v>5.9</v>
      </c>
      <c r="E793" s="152"/>
      <c r="F793" s="152"/>
      <c r="G793" s="152"/>
      <c r="H793" s="152" t="e">
        <f t="shared" si="160"/>
        <v>#N/A</v>
      </c>
      <c r="I793" s="152"/>
      <c r="J793" s="152" t="e">
        <f t="shared" si="161"/>
        <v>#N/A</v>
      </c>
      <c r="K793" s="152"/>
      <c r="L793" s="152"/>
      <c r="M793" s="152"/>
      <c r="N793" s="152"/>
      <c r="O793" s="152"/>
      <c r="P793" s="152"/>
      <c r="Q793" s="152"/>
      <c r="R793" s="152"/>
      <c r="S793" s="152"/>
      <c r="T793" s="153" cm="1">
        <f t="array" ref="T793">MATCH(1,(TDU_Info!$C$5:$C$111=$T$6)*(TDU_Info!$B$5:$B$111&lt;=$B793),0)</f>
        <v>97</v>
      </c>
      <c r="U793" s="152">
        <f>100*(INDEX(TDU_Info!$E$5:$E$111,$T793)/T$11+INDEX(TDU_Info!$F$5:$F$111,$T793))</f>
        <v>3.8632</v>
      </c>
      <c r="V793" s="152">
        <v>2.9159999999999999</v>
      </c>
      <c r="W793" s="152">
        <v>5.2359999999999998</v>
      </c>
      <c r="X793" s="152">
        <v>5.9</v>
      </c>
      <c r="Y793" s="152">
        <v>5.7</v>
      </c>
      <c r="Z793" s="152">
        <v>2.9860000000000002</v>
      </c>
      <c r="AA793" s="152">
        <v>5.4770000000000003</v>
      </c>
      <c r="AB793" s="152">
        <v>5.9</v>
      </c>
      <c r="AC793" s="152">
        <v>6</v>
      </c>
      <c r="AD793" s="152">
        <v>2.657</v>
      </c>
      <c r="AE793" s="152">
        <v>5.13</v>
      </c>
      <c r="AF793" s="152">
        <v>5.9</v>
      </c>
      <c r="AG793" s="152">
        <v>5.7</v>
      </c>
      <c r="AH793" s="152">
        <v>2.8119999999999998</v>
      </c>
      <c r="AI793" s="152">
        <v>5.4880000000000004</v>
      </c>
      <c r="AJ793" s="152">
        <v>5.9</v>
      </c>
      <c r="AK793" s="152">
        <v>6</v>
      </c>
      <c r="AL793" s="152">
        <f t="shared" si="162"/>
        <v>2.3849923745679487</v>
      </c>
      <c r="AM793" s="152">
        <f t="shared" si="163"/>
        <v>2.5978691749552145</v>
      </c>
      <c r="AN793" s="152">
        <v>5.6169624819298516</v>
      </c>
      <c r="AO793" s="152">
        <v>5.1616783215445121</v>
      </c>
      <c r="AP793" s="152">
        <f t="shared" si="167"/>
        <v>7.7367999999999997</v>
      </c>
      <c r="AQ793" s="152"/>
      <c r="AR793" s="152"/>
      <c r="AS793" s="153">
        <f t="shared" si="164"/>
        <v>47</v>
      </c>
      <c r="AT793" s="153">
        <f t="shared" si="156"/>
        <v>1</v>
      </c>
      <c r="AU793" s="153">
        <f t="shared" si="157"/>
        <v>0</v>
      </c>
      <c r="AV793" s="153">
        <f t="shared" si="158"/>
        <v>0</v>
      </c>
      <c r="BA793">
        <f t="shared" si="165"/>
        <v>16</v>
      </c>
    </row>
    <row r="794" spans="2:53" x14ac:dyDescent="0.25">
      <c r="B794" s="155">
        <f t="shared" si="168"/>
        <v>43513.999305555553</v>
      </c>
      <c r="C794" s="155">
        <f t="shared" si="166"/>
        <v>43513.999305555553</v>
      </c>
      <c r="D794" s="152">
        <f t="shared" si="159"/>
        <v>5.9</v>
      </c>
      <c r="E794" s="152"/>
      <c r="F794" s="152"/>
      <c r="G794" s="152"/>
      <c r="H794" s="152" t="e">
        <f t="shared" si="160"/>
        <v>#N/A</v>
      </c>
      <c r="I794" s="152"/>
      <c r="J794" s="152" t="e">
        <f t="shared" si="161"/>
        <v>#N/A</v>
      </c>
      <c r="K794" s="152"/>
      <c r="L794" s="152"/>
      <c r="M794" s="152"/>
      <c r="N794" s="152"/>
      <c r="O794" s="152"/>
      <c r="P794" s="152"/>
      <c r="Q794" s="152"/>
      <c r="R794" s="152"/>
      <c r="S794" s="152"/>
      <c r="T794" s="153" cm="1">
        <f t="array" ref="T794">MATCH(1,(TDU_Info!$C$5:$C$111=$T$6)*(TDU_Info!$B$5:$B$111&lt;=$B794),0)</f>
        <v>97</v>
      </c>
      <c r="U794" s="152">
        <f>100*(INDEX(TDU_Info!$E$5:$E$111,$T794)/T$11+INDEX(TDU_Info!$F$5:$F$111,$T794))</f>
        <v>3.8632</v>
      </c>
      <c r="V794" s="152">
        <v>2.9159999999999999</v>
      </c>
      <c r="W794" s="152">
        <v>5.2359999999999998</v>
      </c>
      <c r="X794" s="152">
        <v>5.9</v>
      </c>
      <c r="Y794" s="152">
        <v>5.7</v>
      </c>
      <c r="Z794" s="152">
        <v>2.9860000000000002</v>
      </c>
      <c r="AA794" s="152">
        <v>5.4770000000000003</v>
      </c>
      <c r="AB794" s="152">
        <v>5.9</v>
      </c>
      <c r="AC794" s="152">
        <v>6</v>
      </c>
      <c r="AD794" s="152">
        <v>2.657</v>
      </c>
      <c r="AE794" s="152">
        <v>5.13</v>
      </c>
      <c r="AF794" s="152">
        <v>5.9</v>
      </c>
      <c r="AG794" s="152">
        <v>5.7</v>
      </c>
      <c r="AH794" s="152">
        <v>2.8119999999999998</v>
      </c>
      <c r="AI794" s="152">
        <v>5.4880000000000004</v>
      </c>
      <c r="AJ794" s="152">
        <v>5.9</v>
      </c>
      <c r="AK794" s="152">
        <v>6</v>
      </c>
      <c r="AL794" s="152">
        <f t="shared" si="162"/>
        <v>2.3849923745679487</v>
      </c>
      <c r="AM794" s="152">
        <f t="shared" si="163"/>
        <v>2.5978691749552145</v>
      </c>
      <c r="AN794" s="152">
        <v>5.6114794955342706</v>
      </c>
      <c r="AO794" s="152">
        <v>5.1555215695881715</v>
      </c>
      <c r="AP794" s="152">
        <f t="shared" si="167"/>
        <v>7.7367999999999997</v>
      </c>
      <c r="AQ794" s="152"/>
      <c r="AR794" s="152"/>
      <c r="AS794" s="153">
        <f t="shared" si="164"/>
        <v>48</v>
      </c>
      <c r="AT794" s="153">
        <f t="shared" si="156"/>
        <v>1</v>
      </c>
      <c r="AU794" s="153">
        <f t="shared" si="157"/>
        <v>0</v>
      </c>
      <c r="AV794" s="153">
        <f t="shared" si="158"/>
        <v>0</v>
      </c>
      <c r="BA794">
        <f t="shared" si="165"/>
        <v>17</v>
      </c>
    </row>
    <row r="795" spans="2:53" x14ac:dyDescent="0.25">
      <c r="B795" s="155">
        <f t="shared" si="168"/>
        <v>43514.999305555553</v>
      </c>
      <c r="C795" s="155">
        <f t="shared" si="166"/>
        <v>43514.999305555553</v>
      </c>
      <c r="D795" s="152">
        <f t="shared" si="159"/>
        <v>5.9</v>
      </c>
      <c r="E795" s="152"/>
      <c r="F795" s="152"/>
      <c r="G795" s="152"/>
      <c r="H795" s="152" t="e">
        <f t="shared" si="160"/>
        <v>#N/A</v>
      </c>
      <c r="I795" s="152"/>
      <c r="J795" s="152" t="e">
        <f t="shared" si="161"/>
        <v>#N/A</v>
      </c>
      <c r="K795" s="152"/>
      <c r="L795" s="152"/>
      <c r="M795" s="152"/>
      <c r="N795" s="152"/>
      <c r="O795" s="152"/>
      <c r="P795" s="152"/>
      <c r="Q795" s="152"/>
      <c r="R795" s="152"/>
      <c r="S795" s="152"/>
      <c r="T795" s="153" cm="1">
        <f t="array" ref="T795">MATCH(1,(TDU_Info!$C$5:$C$111=$T$6)*(TDU_Info!$B$5:$B$111&lt;=$B795),0)</f>
        <v>97</v>
      </c>
      <c r="U795" s="152">
        <f>100*(INDEX(TDU_Info!$E$5:$E$111,$T795)/T$11+INDEX(TDU_Info!$F$5:$F$111,$T795))</f>
        <v>3.8632</v>
      </c>
      <c r="V795" s="152">
        <v>2.9159999999999999</v>
      </c>
      <c r="W795" s="152">
        <v>5.2359999999999998</v>
      </c>
      <c r="X795" s="152">
        <v>5.9</v>
      </c>
      <c r="Y795" s="152">
        <v>5.7</v>
      </c>
      <c r="Z795" s="152">
        <v>2.9860000000000002</v>
      </c>
      <c r="AA795" s="152">
        <v>5.4770000000000003</v>
      </c>
      <c r="AB795" s="152">
        <v>5.9</v>
      </c>
      <c r="AC795" s="152">
        <v>6</v>
      </c>
      <c r="AD795" s="152">
        <v>2.657</v>
      </c>
      <c r="AE795" s="152">
        <v>5.13</v>
      </c>
      <c r="AF795" s="152">
        <v>5.9</v>
      </c>
      <c r="AG795" s="152">
        <v>5.7</v>
      </c>
      <c r="AH795" s="152">
        <v>2.8119999999999998</v>
      </c>
      <c r="AI795" s="152">
        <v>5.4880000000000004</v>
      </c>
      <c r="AJ795" s="152">
        <v>5.9</v>
      </c>
      <c r="AK795" s="152">
        <v>6</v>
      </c>
      <c r="AL795" s="152">
        <f t="shared" si="162"/>
        <v>2.3849923745679487</v>
      </c>
      <c r="AM795" s="152">
        <f t="shared" si="163"/>
        <v>2.5978691749552145</v>
      </c>
      <c r="AN795" s="152">
        <v>5.6099806620217239</v>
      </c>
      <c r="AO795" s="152">
        <v>5.1586517564320058</v>
      </c>
      <c r="AP795" s="152">
        <f t="shared" si="167"/>
        <v>7.7367999999999997</v>
      </c>
      <c r="AQ795" s="152"/>
      <c r="AR795" s="152"/>
      <c r="AS795" s="153">
        <f t="shared" si="164"/>
        <v>49</v>
      </c>
      <c r="AT795" s="153">
        <f t="shared" si="156"/>
        <v>1</v>
      </c>
      <c r="AU795" s="153">
        <f t="shared" si="157"/>
        <v>0</v>
      </c>
      <c r="AV795" s="153">
        <f t="shared" si="158"/>
        <v>0</v>
      </c>
      <c r="BA795">
        <f t="shared" si="165"/>
        <v>18</v>
      </c>
    </row>
    <row r="796" spans="2:53" x14ac:dyDescent="0.25">
      <c r="B796" s="155">
        <f t="shared" si="168"/>
        <v>43515.999305555553</v>
      </c>
      <c r="C796" s="155">
        <f t="shared" si="166"/>
        <v>43515.999305555553</v>
      </c>
      <c r="D796" s="152">
        <f t="shared" si="159"/>
        <v>5.9</v>
      </c>
      <c r="E796" s="152"/>
      <c r="F796" s="152"/>
      <c r="G796" s="152"/>
      <c r="H796" s="152" t="e">
        <f t="shared" si="160"/>
        <v>#N/A</v>
      </c>
      <c r="I796" s="152"/>
      <c r="J796" s="152" t="e">
        <f t="shared" si="161"/>
        <v>#N/A</v>
      </c>
      <c r="K796" s="152"/>
      <c r="L796" s="152"/>
      <c r="M796" s="152"/>
      <c r="N796" s="152"/>
      <c r="O796" s="152"/>
      <c r="P796" s="152"/>
      <c r="Q796" s="152"/>
      <c r="R796" s="152"/>
      <c r="S796" s="152"/>
      <c r="T796" s="153" cm="1">
        <f t="array" ref="T796">MATCH(1,(TDU_Info!$C$5:$C$111=$T$6)*(TDU_Info!$B$5:$B$111&lt;=$B796),0)</f>
        <v>97</v>
      </c>
      <c r="U796" s="152">
        <f>100*(INDEX(TDU_Info!$E$5:$E$111,$T796)/T$11+INDEX(TDU_Info!$F$5:$F$111,$T796))</f>
        <v>3.8632</v>
      </c>
      <c r="V796" s="152">
        <v>2.9159999999999999</v>
      </c>
      <c r="W796" s="152">
        <v>5.2359999999999998</v>
      </c>
      <c r="X796" s="152">
        <v>5.9</v>
      </c>
      <c r="Y796" s="152">
        <v>5.7</v>
      </c>
      <c r="Z796" s="152">
        <v>2.9860000000000002</v>
      </c>
      <c r="AA796" s="152">
        <v>5.4770000000000003</v>
      </c>
      <c r="AB796" s="152">
        <v>5.9</v>
      </c>
      <c r="AC796" s="152">
        <v>6</v>
      </c>
      <c r="AD796" s="152">
        <v>2.657</v>
      </c>
      <c r="AE796" s="152">
        <v>5.13</v>
      </c>
      <c r="AF796" s="152">
        <v>5.9</v>
      </c>
      <c r="AG796" s="152">
        <v>5.7</v>
      </c>
      <c r="AH796" s="152">
        <v>2.891</v>
      </c>
      <c r="AI796" s="152">
        <v>5.4880000000000004</v>
      </c>
      <c r="AJ796" s="152">
        <v>5.9</v>
      </c>
      <c r="AK796" s="152">
        <v>6</v>
      </c>
      <c r="AL796" s="152">
        <f t="shared" si="162"/>
        <v>2.3849923745679487</v>
      </c>
      <c r="AM796" s="152">
        <f t="shared" si="163"/>
        <v>2.5978691749552145</v>
      </c>
      <c r="AN796" s="152">
        <v>5.6087577134988935</v>
      </c>
      <c r="AO796" s="152">
        <v>5.1625047354852054</v>
      </c>
      <c r="AP796" s="152">
        <f t="shared" si="167"/>
        <v>7.7367999999999997</v>
      </c>
      <c r="AQ796" s="152"/>
      <c r="AR796" s="152"/>
      <c r="AS796" s="153">
        <f t="shared" si="164"/>
        <v>50</v>
      </c>
      <c r="AT796" s="153">
        <f t="shared" si="156"/>
        <v>1</v>
      </c>
      <c r="AU796" s="153">
        <f t="shared" si="157"/>
        <v>0</v>
      </c>
      <c r="AV796" s="153">
        <f t="shared" si="158"/>
        <v>0</v>
      </c>
      <c r="BA796">
        <f t="shared" si="165"/>
        <v>19</v>
      </c>
    </row>
    <row r="797" spans="2:53" x14ac:dyDescent="0.25">
      <c r="B797" s="155">
        <f t="shared" si="168"/>
        <v>43516.999305555553</v>
      </c>
      <c r="C797" s="155">
        <f t="shared" si="166"/>
        <v>43516.999305555553</v>
      </c>
      <c r="D797" s="152">
        <f t="shared" si="159"/>
        <v>5.9</v>
      </c>
      <c r="E797" s="152"/>
      <c r="F797" s="152"/>
      <c r="G797" s="152"/>
      <c r="H797" s="152" t="e">
        <f t="shared" si="160"/>
        <v>#N/A</v>
      </c>
      <c r="I797" s="152"/>
      <c r="J797" s="152" t="e">
        <f t="shared" si="161"/>
        <v>#N/A</v>
      </c>
      <c r="K797" s="152"/>
      <c r="L797" s="152"/>
      <c r="M797" s="152"/>
      <c r="N797" s="152"/>
      <c r="O797" s="152"/>
      <c r="P797" s="152"/>
      <c r="Q797" s="152"/>
      <c r="R797" s="152"/>
      <c r="S797" s="152"/>
      <c r="T797" s="153" cm="1">
        <f t="array" ref="T797">MATCH(1,(TDU_Info!$C$5:$C$111=$T$6)*(TDU_Info!$B$5:$B$111&lt;=$B797),0)</f>
        <v>97</v>
      </c>
      <c r="U797" s="152">
        <f>100*(INDEX(TDU_Info!$E$5:$E$111,$T797)/T$11+INDEX(TDU_Info!$F$5:$F$111,$T797))</f>
        <v>3.8632</v>
      </c>
      <c r="V797" s="152">
        <v>2.9159999999999999</v>
      </c>
      <c r="W797" s="152">
        <v>5.2359999999999998</v>
      </c>
      <c r="X797" s="152">
        <v>5.9</v>
      </c>
      <c r="Y797" s="152">
        <v>5.7</v>
      </c>
      <c r="Z797" s="152">
        <v>2.9860000000000002</v>
      </c>
      <c r="AA797" s="152">
        <v>5.4770000000000003</v>
      </c>
      <c r="AB797" s="152">
        <v>5.9</v>
      </c>
      <c r="AC797" s="152">
        <v>6</v>
      </c>
      <c r="AD797" s="152">
        <v>2.657</v>
      </c>
      <c r="AE797" s="152">
        <v>5.13</v>
      </c>
      <c r="AF797" s="152">
        <v>5.9</v>
      </c>
      <c r="AG797" s="152">
        <v>5.7</v>
      </c>
      <c r="AH797" s="152">
        <v>2.891</v>
      </c>
      <c r="AI797" s="152">
        <v>5.4880000000000004</v>
      </c>
      <c r="AJ797" s="152">
        <v>5.9</v>
      </c>
      <c r="AK797" s="152">
        <v>6</v>
      </c>
      <c r="AL797" s="152">
        <f t="shared" si="162"/>
        <v>2.3849923745679487</v>
      </c>
      <c r="AM797" s="152">
        <f t="shared" si="163"/>
        <v>2.5978691749552145</v>
      </c>
      <c r="AN797" s="152">
        <v>5.6079587370816242</v>
      </c>
      <c r="AO797" s="152">
        <v>5.1528834167080042</v>
      </c>
      <c r="AP797" s="152">
        <f t="shared" si="167"/>
        <v>7.7367999999999997</v>
      </c>
      <c r="AQ797" s="152"/>
      <c r="AR797" s="152"/>
      <c r="AS797" s="153">
        <f t="shared" si="164"/>
        <v>51</v>
      </c>
      <c r="AT797" s="153">
        <f t="shared" si="156"/>
        <v>1</v>
      </c>
      <c r="AU797" s="153">
        <f t="shared" si="157"/>
        <v>0</v>
      </c>
      <c r="AV797" s="153">
        <f t="shared" si="158"/>
        <v>0</v>
      </c>
      <c r="BA797">
        <f t="shared" si="165"/>
        <v>20</v>
      </c>
    </row>
    <row r="798" spans="2:53" x14ac:dyDescent="0.25">
      <c r="B798" s="155">
        <f t="shared" si="168"/>
        <v>43517.999305555553</v>
      </c>
      <c r="C798" s="155">
        <f t="shared" si="166"/>
        <v>43517.999305555553</v>
      </c>
      <c r="D798" s="152">
        <f t="shared" si="159"/>
        <v>5.8819999999999997</v>
      </c>
      <c r="E798" s="152"/>
      <c r="F798" s="152"/>
      <c r="G798" s="152"/>
      <c r="H798" s="152" t="e">
        <f t="shared" si="160"/>
        <v>#N/A</v>
      </c>
      <c r="I798" s="152"/>
      <c r="J798" s="152" t="e">
        <f t="shared" si="161"/>
        <v>#N/A</v>
      </c>
      <c r="K798" s="152"/>
      <c r="L798" s="152"/>
      <c r="M798" s="152"/>
      <c r="N798" s="152"/>
      <c r="O798" s="152"/>
      <c r="P798" s="152"/>
      <c r="Q798" s="152"/>
      <c r="R798" s="152"/>
      <c r="S798" s="152"/>
      <c r="T798" s="153" cm="1">
        <f t="array" ref="T798">MATCH(1,(TDU_Info!$C$5:$C$111=$T$6)*(TDU_Info!$B$5:$B$111&lt;=$B798),0)</f>
        <v>97</v>
      </c>
      <c r="U798" s="152">
        <f>100*(INDEX(TDU_Info!$E$5:$E$111,$T798)/T$11+INDEX(TDU_Info!$F$5:$F$111,$T798))</f>
        <v>3.8632</v>
      </c>
      <c r="V798" s="152">
        <v>2.9159999999999999</v>
      </c>
      <c r="W798" s="152">
        <v>5.2359999999999998</v>
      </c>
      <c r="X798" s="152">
        <v>5.9</v>
      </c>
      <c r="Y798" s="152">
        <v>5.7</v>
      </c>
      <c r="Z798" s="152">
        <v>2.9860000000000002</v>
      </c>
      <c r="AA798" s="152">
        <v>5.4770000000000003</v>
      </c>
      <c r="AB798" s="152">
        <v>5.9</v>
      </c>
      <c r="AC798" s="152">
        <v>6</v>
      </c>
      <c r="AD798" s="152">
        <v>2.657</v>
      </c>
      <c r="AE798" s="152">
        <v>5.13</v>
      </c>
      <c r="AF798" s="152">
        <v>5.8819999999999997</v>
      </c>
      <c r="AG798" s="152">
        <v>5.7</v>
      </c>
      <c r="AH798" s="152">
        <v>2.891</v>
      </c>
      <c r="AI798" s="152">
        <v>5.4880000000000004</v>
      </c>
      <c r="AJ798" s="152">
        <v>5.9</v>
      </c>
      <c r="AK798" s="152">
        <v>6</v>
      </c>
      <c r="AL798" s="152">
        <f t="shared" si="162"/>
        <v>2.3849923745679487</v>
      </c>
      <c r="AM798" s="152">
        <f t="shared" si="163"/>
        <v>2.5978691749552145</v>
      </c>
      <c r="AN798" s="152">
        <v>5.6070382291309988</v>
      </c>
      <c r="AO798" s="152">
        <v>5.151315251368362</v>
      </c>
      <c r="AP798" s="152">
        <f t="shared" si="167"/>
        <v>7.7367999999999997</v>
      </c>
      <c r="AQ798" s="152"/>
      <c r="AR798" s="152"/>
      <c r="AS798" s="153">
        <f t="shared" si="164"/>
        <v>52</v>
      </c>
      <c r="AT798" s="153">
        <f t="shared" si="156"/>
        <v>1</v>
      </c>
      <c r="AU798" s="153">
        <f t="shared" si="157"/>
        <v>0</v>
      </c>
      <c r="AV798" s="153">
        <f t="shared" si="158"/>
        <v>0</v>
      </c>
      <c r="BA798">
        <f t="shared" si="165"/>
        <v>21</v>
      </c>
    </row>
    <row r="799" spans="2:53" x14ac:dyDescent="0.25">
      <c r="B799" s="155">
        <f t="shared" si="168"/>
        <v>43518.999305555553</v>
      </c>
      <c r="C799" s="155">
        <f t="shared" si="166"/>
        <v>43518.999305555553</v>
      </c>
      <c r="D799" s="152">
        <f t="shared" si="159"/>
        <v>5.8819999999999997</v>
      </c>
      <c r="E799" s="152"/>
      <c r="F799" s="152"/>
      <c r="G799" s="152"/>
      <c r="H799" s="152" t="e">
        <f t="shared" si="160"/>
        <v>#N/A</v>
      </c>
      <c r="I799" s="152"/>
      <c r="J799" s="152" t="e">
        <f t="shared" si="161"/>
        <v>#N/A</v>
      </c>
      <c r="K799" s="152"/>
      <c r="L799" s="152"/>
      <c r="M799" s="152"/>
      <c r="N799" s="152"/>
      <c r="O799" s="152"/>
      <c r="P799" s="152"/>
      <c r="Q799" s="152"/>
      <c r="R799" s="152"/>
      <c r="S799" s="152"/>
      <c r="T799" s="153" cm="1">
        <f t="array" ref="T799">MATCH(1,(TDU_Info!$C$5:$C$111=$T$6)*(TDU_Info!$B$5:$B$111&lt;=$B799),0)</f>
        <v>97</v>
      </c>
      <c r="U799" s="152">
        <f>100*(INDEX(TDU_Info!$E$5:$E$111,$T799)/T$11+INDEX(TDU_Info!$F$5:$F$111,$T799))</f>
        <v>3.8632</v>
      </c>
      <c r="V799" s="152">
        <v>2.9159999999999999</v>
      </c>
      <c r="W799" s="152">
        <v>5.2359999999999998</v>
      </c>
      <c r="X799" s="152">
        <v>5.5060000000000002</v>
      </c>
      <c r="Y799" s="152">
        <v>5.7</v>
      </c>
      <c r="Z799" s="152">
        <v>2.9860000000000002</v>
      </c>
      <c r="AA799" s="152">
        <v>5.4770000000000003</v>
      </c>
      <c r="AB799" s="152">
        <v>5.8769999999999998</v>
      </c>
      <c r="AC799" s="152">
        <v>5.9</v>
      </c>
      <c r="AD799" s="152">
        <v>2.657</v>
      </c>
      <c r="AE799" s="152">
        <v>5.13</v>
      </c>
      <c r="AF799" s="152">
        <v>5.8819999999999997</v>
      </c>
      <c r="AG799" s="152">
        <v>5.7</v>
      </c>
      <c r="AH799" s="152">
        <v>2.891</v>
      </c>
      <c r="AI799" s="152">
        <v>5.4880000000000004</v>
      </c>
      <c r="AJ799" s="152">
        <v>6</v>
      </c>
      <c r="AK799" s="152">
        <v>5.9</v>
      </c>
      <c r="AL799" s="152">
        <f t="shared" si="162"/>
        <v>2.3849923745679487</v>
      </c>
      <c r="AM799" s="152">
        <f t="shared" si="163"/>
        <v>2.5978691749552145</v>
      </c>
      <c r="AN799" s="152">
        <v>5.6065277153618007</v>
      </c>
      <c r="AO799" s="152">
        <v>5.1509254808843652</v>
      </c>
      <c r="AP799" s="152">
        <f t="shared" si="167"/>
        <v>7.7367999999999997</v>
      </c>
      <c r="AQ799" s="152"/>
      <c r="AR799" s="152"/>
      <c r="AS799" s="153">
        <f t="shared" si="164"/>
        <v>53</v>
      </c>
      <c r="AT799" s="153">
        <f t="shared" si="156"/>
        <v>1</v>
      </c>
      <c r="AU799" s="153">
        <f t="shared" si="157"/>
        <v>0</v>
      </c>
      <c r="AV799" s="153">
        <f t="shared" si="158"/>
        <v>0</v>
      </c>
      <c r="BA799">
        <f t="shared" si="165"/>
        <v>22</v>
      </c>
    </row>
    <row r="800" spans="2:53" x14ac:dyDescent="0.25">
      <c r="B800" s="155">
        <f t="shared" si="168"/>
        <v>43519.999305555553</v>
      </c>
      <c r="C800" s="155">
        <f t="shared" si="166"/>
        <v>43519.999305555553</v>
      </c>
      <c r="D800" s="152">
        <f t="shared" si="159"/>
        <v>5.8819999999999997</v>
      </c>
      <c r="E800" s="152"/>
      <c r="F800" s="152"/>
      <c r="G800" s="152"/>
      <c r="H800" s="152" t="e">
        <f t="shared" si="160"/>
        <v>#N/A</v>
      </c>
      <c r="I800" s="152"/>
      <c r="J800" s="152" t="e">
        <f t="shared" si="161"/>
        <v>#N/A</v>
      </c>
      <c r="K800" s="152"/>
      <c r="L800" s="152"/>
      <c r="M800" s="152"/>
      <c r="N800" s="152"/>
      <c r="O800" s="152"/>
      <c r="P800" s="152"/>
      <c r="Q800" s="152"/>
      <c r="R800" s="152"/>
      <c r="S800" s="152"/>
      <c r="T800" s="153" cm="1">
        <f t="array" ref="T800">MATCH(1,(TDU_Info!$C$5:$C$111=$T$6)*(TDU_Info!$B$5:$B$111&lt;=$B800),0)</f>
        <v>97</v>
      </c>
      <c r="U800" s="152">
        <f>100*(INDEX(TDU_Info!$E$5:$E$111,$T800)/T$11+INDEX(TDU_Info!$F$5:$F$111,$T800))</f>
        <v>3.8632</v>
      </c>
      <c r="V800" s="152">
        <v>2.9159999999999999</v>
      </c>
      <c r="W800" s="152">
        <v>5.2359999999999998</v>
      </c>
      <c r="X800" s="152">
        <v>5.5060000000000002</v>
      </c>
      <c r="Y800" s="152">
        <v>5.7</v>
      </c>
      <c r="Z800" s="152">
        <v>2.9860000000000002</v>
      </c>
      <c r="AA800" s="152">
        <v>5.4770000000000003</v>
      </c>
      <c r="AB800" s="152">
        <v>5.8769999999999998</v>
      </c>
      <c r="AC800" s="152">
        <v>5.9</v>
      </c>
      <c r="AD800" s="152">
        <v>2.657</v>
      </c>
      <c r="AE800" s="152">
        <v>5.13</v>
      </c>
      <c r="AF800" s="152">
        <v>5.8819999999999997</v>
      </c>
      <c r="AG800" s="152">
        <v>5.7</v>
      </c>
      <c r="AH800" s="152">
        <v>2.891</v>
      </c>
      <c r="AI800" s="152">
        <v>5.4880000000000004</v>
      </c>
      <c r="AJ800" s="152">
        <v>6</v>
      </c>
      <c r="AK800" s="152">
        <v>5.9</v>
      </c>
      <c r="AL800" s="152">
        <f t="shared" si="162"/>
        <v>2.3849923745679487</v>
      </c>
      <c r="AM800" s="152">
        <f t="shared" si="163"/>
        <v>2.5978691749552145</v>
      </c>
      <c r="AN800" s="152">
        <v>5.6042726721936376</v>
      </c>
      <c r="AO800" s="152">
        <v>5.1485180855378596</v>
      </c>
      <c r="AP800" s="152">
        <f t="shared" si="167"/>
        <v>7.7367999999999997</v>
      </c>
      <c r="AQ800" s="152"/>
      <c r="AR800" s="152"/>
      <c r="AS800" s="153">
        <f t="shared" si="164"/>
        <v>54</v>
      </c>
      <c r="AT800" s="153">
        <f t="shared" si="156"/>
        <v>1</v>
      </c>
      <c r="AU800" s="153">
        <f t="shared" si="157"/>
        <v>0</v>
      </c>
      <c r="AV800" s="153">
        <f t="shared" si="158"/>
        <v>0</v>
      </c>
      <c r="BA800">
        <f t="shared" si="165"/>
        <v>23</v>
      </c>
    </row>
    <row r="801" spans="2:53" x14ac:dyDescent="0.25">
      <c r="B801" s="155">
        <f t="shared" si="168"/>
        <v>43520.999305555553</v>
      </c>
      <c r="C801" s="155">
        <f t="shared" si="166"/>
        <v>43520.999305555553</v>
      </c>
      <c r="D801" s="152">
        <f t="shared" si="159"/>
        <v>5.8819999999999997</v>
      </c>
      <c r="E801" s="152"/>
      <c r="F801" s="152"/>
      <c r="G801" s="152"/>
      <c r="H801" s="152" t="e">
        <f t="shared" si="160"/>
        <v>#N/A</v>
      </c>
      <c r="I801" s="152"/>
      <c r="J801" s="152" t="e">
        <f t="shared" si="161"/>
        <v>#N/A</v>
      </c>
      <c r="K801" s="152"/>
      <c r="L801" s="152"/>
      <c r="M801" s="152"/>
      <c r="N801" s="152"/>
      <c r="O801" s="152"/>
      <c r="P801" s="152"/>
      <c r="Q801" s="152"/>
      <c r="R801" s="152"/>
      <c r="S801" s="152"/>
      <c r="T801" s="153" cm="1">
        <f t="array" ref="T801">MATCH(1,(TDU_Info!$C$5:$C$111=$T$6)*(TDU_Info!$B$5:$B$111&lt;=$B801),0)</f>
        <v>97</v>
      </c>
      <c r="U801" s="152">
        <f>100*(INDEX(TDU_Info!$E$5:$E$111,$T801)/T$11+INDEX(TDU_Info!$F$5:$F$111,$T801))</f>
        <v>3.8632</v>
      </c>
      <c r="V801" s="152">
        <v>2.9159999999999999</v>
      </c>
      <c r="W801" s="152">
        <v>5.2359999999999998</v>
      </c>
      <c r="X801" s="152">
        <v>5.5060000000000002</v>
      </c>
      <c r="Y801" s="152">
        <v>5.7</v>
      </c>
      <c r="Z801" s="152">
        <v>2.9860000000000002</v>
      </c>
      <c r="AA801" s="152">
        <v>5.4770000000000003</v>
      </c>
      <c r="AB801" s="152">
        <v>5.8769999999999998</v>
      </c>
      <c r="AC801" s="152">
        <v>5.9</v>
      </c>
      <c r="AD801" s="152">
        <v>2.657</v>
      </c>
      <c r="AE801" s="152">
        <v>5.13</v>
      </c>
      <c r="AF801" s="152">
        <v>5.8819999999999997</v>
      </c>
      <c r="AG801" s="152">
        <v>5.7</v>
      </c>
      <c r="AH801" s="152">
        <v>2.891</v>
      </c>
      <c r="AI801" s="152">
        <v>5.4880000000000004</v>
      </c>
      <c r="AJ801" s="152">
        <v>6</v>
      </c>
      <c r="AK801" s="152">
        <v>5.9</v>
      </c>
      <c r="AL801" s="152">
        <f t="shared" si="162"/>
        <v>2.3849923745679487</v>
      </c>
      <c r="AM801" s="152">
        <f t="shared" si="163"/>
        <v>2.5978691749552145</v>
      </c>
      <c r="AN801" s="152">
        <v>5.6054436042379461</v>
      </c>
      <c r="AO801" s="152">
        <v>5.1487270086378292</v>
      </c>
      <c r="AP801" s="152">
        <f t="shared" si="167"/>
        <v>7.7367999999999997</v>
      </c>
      <c r="AQ801" s="152"/>
      <c r="AR801" s="152"/>
      <c r="AS801" s="153">
        <f t="shared" si="164"/>
        <v>55</v>
      </c>
      <c r="AT801" s="153">
        <f t="shared" si="156"/>
        <v>1</v>
      </c>
      <c r="AU801" s="153">
        <f t="shared" si="157"/>
        <v>0</v>
      </c>
      <c r="AV801" s="153">
        <f t="shared" si="158"/>
        <v>0</v>
      </c>
      <c r="BA801">
        <f t="shared" si="165"/>
        <v>24</v>
      </c>
    </row>
    <row r="802" spans="2:53" x14ac:dyDescent="0.25">
      <c r="B802" s="155">
        <f t="shared" si="168"/>
        <v>43521.999305555553</v>
      </c>
      <c r="C802" s="155">
        <f t="shared" si="166"/>
        <v>43521.999305555553</v>
      </c>
      <c r="D802" s="152">
        <f t="shared" si="159"/>
        <v>5.9</v>
      </c>
      <c r="E802" s="152"/>
      <c r="F802" s="152"/>
      <c r="G802" s="152"/>
      <c r="H802" s="152" t="e">
        <f t="shared" si="160"/>
        <v>#N/A</v>
      </c>
      <c r="I802" s="152"/>
      <c r="J802" s="152" t="e">
        <f t="shared" si="161"/>
        <v>#N/A</v>
      </c>
      <c r="K802" s="152"/>
      <c r="L802" s="152"/>
      <c r="M802" s="152"/>
      <c r="N802" s="152"/>
      <c r="O802" s="152"/>
      <c r="P802" s="152"/>
      <c r="Q802" s="152"/>
      <c r="R802" s="152"/>
      <c r="S802" s="152"/>
      <c r="T802" s="153" cm="1">
        <f t="array" ref="T802">MATCH(1,(TDU_Info!$C$5:$C$111=$T$6)*(TDU_Info!$B$5:$B$111&lt;=$B802),0)</f>
        <v>97</v>
      </c>
      <c r="U802" s="152">
        <f>100*(INDEX(TDU_Info!$E$5:$E$111,$T802)/T$11+INDEX(TDU_Info!$F$5:$F$111,$T802))</f>
        <v>3.8632</v>
      </c>
      <c r="V802" s="152">
        <v>2.9159999999999999</v>
      </c>
      <c r="W802" s="152">
        <v>5.2359999999999998</v>
      </c>
      <c r="X802" s="152">
        <v>5.5060000000000002</v>
      </c>
      <c r="Y802" s="152">
        <v>5.7</v>
      </c>
      <c r="Z802" s="152">
        <v>2.9860000000000002</v>
      </c>
      <c r="AA802" s="152">
        <v>5.4770000000000003</v>
      </c>
      <c r="AB802" s="152">
        <v>5.8769999999999998</v>
      </c>
      <c r="AC802" s="152">
        <v>5.9</v>
      </c>
      <c r="AD802" s="152">
        <v>2.8580000000000001</v>
      </c>
      <c r="AE802" s="152">
        <v>5.13</v>
      </c>
      <c r="AF802" s="152">
        <v>5.9</v>
      </c>
      <c r="AG802" s="152">
        <v>5.7</v>
      </c>
      <c r="AH802" s="152">
        <v>2.8929999999999998</v>
      </c>
      <c r="AI802" s="152">
        <v>5.4880000000000004</v>
      </c>
      <c r="AJ802" s="152">
        <v>6</v>
      </c>
      <c r="AK802" s="152">
        <v>5.9</v>
      </c>
      <c r="AL802" s="152">
        <f t="shared" si="162"/>
        <v>2.3849923745679487</v>
      </c>
      <c r="AM802" s="152">
        <f t="shared" si="163"/>
        <v>2.5978691749552145</v>
      </c>
      <c r="AN802" s="152">
        <v>5.605301205630921</v>
      </c>
      <c r="AO802" s="152">
        <v>5.1501273348743259</v>
      </c>
      <c r="AP802" s="152">
        <f t="shared" si="167"/>
        <v>7.7367999999999997</v>
      </c>
      <c r="AQ802" s="152"/>
      <c r="AR802" s="152"/>
      <c r="AS802" s="153">
        <f t="shared" si="164"/>
        <v>56</v>
      </c>
      <c r="AT802" s="153">
        <f t="shared" si="156"/>
        <v>1</v>
      </c>
      <c r="AU802" s="153">
        <f t="shared" si="157"/>
        <v>0</v>
      </c>
      <c r="AV802" s="153">
        <f t="shared" si="158"/>
        <v>0</v>
      </c>
      <c r="BA802">
        <f t="shared" si="165"/>
        <v>25</v>
      </c>
    </row>
    <row r="803" spans="2:53" x14ac:dyDescent="0.25">
      <c r="B803" s="155">
        <f t="shared" si="168"/>
        <v>43522.999305555553</v>
      </c>
      <c r="C803" s="155">
        <f t="shared" si="166"/>
        <v>43522.999305555553</v>
      </c>
      <c r="D803" s="152">
        <f t="shared" si="159"/>
        <v>5.8</v>
      </c>
      <c r="E803" s="152"/>
      <c r="F803" s="152"/>
      <c r="G803" s="152"/>
      <c r="H803" s="152" t="e">
        <f t="shared" si="160"/>
        <v>#N/A</v>
      </c>
      <c r="I803" s="152"/>
      <c r="J803" s="152" t="e">
        <f t="shared" si="161"/>
        <v>#N/A</v>
      </c>
      <c r="K803" s="152"/>
      <c r="L803" s="152"/>
      <c r="M803" s="152"/>
      <c r="N803" s="152"/>
      <c r="O803" s="152"/>
      <c r="P803" s="152"/>
      <c r="Q803" s="152"/>
      <c r="R803" s="152"/>
      <c r="S803" s="152"/>
      <c r="T803" s="153" cm="1">
        <f t="array" ref="T803">MATCH(1,(TDU_Info!$C$5:$C$111=$T$6)*(TDU_Info!$B$5:$B$111&lt;=$B803),0)</f>
        <v>97</v>
      </c>
      <c r="U803" s="152">
        <f>100*(INDEX(TDU_Info!$E$5:$E$111,$T803)/T$11+INDEX(TDU_Info!$F$5:$F$111,$T803))</f>
        <v>3.8632</v>
      </c>
      <c r="V803" s="152">
        <v>2.9159999999999999</v>
      </c>
      <c r="W803" s="152">
        <v>5.2359999999999998</v>
      </c>
      <c r="X803" s="152">
        <v>5.5060000000000002</v>
      </c>
      <c r="Y803" s="152">
        <v>5.7</v>
      </c>
      <c r="Z803" s="152">
        <v>2.9860000000000002</v>
      </c>
      <c r="AA803" s="152">
        <v>5.4770000000000003</v>
      </c>
      <c r="AB803" s="152">
        <v>5.8769999999999998</v>
      </c>
      <c r="AC803" s="152">
        <v>5.9</v>
      </c>
      <c r="AD803" s="152">
        <v>2.8090000000000002</v>
      </c>
      <c r="AE803" s="152">
        <v>5.13</v>
      </c>
      <c r="AF803" s="152">
        <v>5.8</v>
      </c>
      <c r="AG803" s="152">
        <v>5.6840000000000002</v>
      </c>
      <c r="AH803" s="152">
        <v>2.8929999999999998</v>
      </c>
      <c r="AI803" s="152">
        <v>5.4880000000000004</v>
      </c>
      <c r="AJ803" s="152">
        <v>6</v>
      </c>
      <c r="AK803" s="152">
        <v>5.9</v>
      </c>
      <c r="AL803" s="152">
        <f t="shared" si="162"/>
        <v>2.3849923745679487</v>
      </c>
      <c r="AM803" s="152">
        <f t="shared" si="163"/>
        <v>2.5978691749552145</v>
      </c>
      <c r="AN803" s="152">
        <v>5.6055256127541044</v>
      </c>
      <c r="AO803" s="152">
        <v>5.1500763415284734</v>
      </c>
      <c r="AP803" s="152">
        <f t="shared" si="167"/>
        <v>7.7367999999999997</v>
      </c>
      <c r="AQ803" s="152"/>
      <c r="AR803" s="152"/>
      <c r="AS803" s="153">
        <f t="shared" si="164"/>
        <v>57</v>
      </c>
      <c r="AT803" s="153">
        <f t="shared" si="156"/>
        <v>1</v>
      </c>
      <c r="AU803" s="153">
        <f t="shared" si="157"/>
        <v>0</v>
      </c>
      <c r="AV803" s="153">
        <f t="shared" si="158"/>
        <v>0</v>
      </c>
      <c r="BA803">
        <f t="shared" si="165"/>
        <v>26</v>
      </c>
    </row>
    <row r="804" spans="2:53" x14ac:dyDescent="0.25">
      <c r="B804" s="155">
        <f t="shared" si="168"/>
        <v>43523.999305555553</v>
      </c>
      <c r="C804" s="155">
        <f t="shared" si="166"/>
        <v>43523.999305555553</v>
      </c>
      <c r="D804" s="152">
        <f t="shared" si="159"/>
        <v>5.8819999999999997</v>
      </c>
      <c r="E804" s="152"/>
      <c r="F804" s="152"/>
      <c r="G804" s="152"/>
      <c r="H804" s="152" t="e">
        <f t="shared" si="160"/>
        <v>#N/A</v>
      </c>
      <c r="I804" s="152"/>
      <c r="J804" s="152" t="e">
        <f t="shared" si="161"/>
        <v>#N/A</v>
      </c>
      <c r="K804" s="152"/>
      <c r="L804" s="152"/>
      <c r="M804" s="152"/>
      <c r="N804" s="152"/>
      <c r="O804" s="152"/>
      <c r="P804" s="152"/>
      <c r="Q804" s="152"/>
      <c r="R804" s="152"/>
      <c r="S804" s="152"/>
      <c r="T804" s="153" cm="1">
        <f t="array" ref="T804">MATCH(1,(TDU_Info!$C$5:$C$111=$T$6)*(TDU_Info!$B$5:$B$111&lt;=$B804),0)</f>
        <v>97</v>
      </c>
      <c r="U804" s="152">
        <f>100*(INDEX(TDU_Info!$E$5:$E$111,$T804)/T$11+INDEX(TDU_Info!$F$5:$F$111,$T804))</f>
        <v>3.8632</v>
      </c>
      <c r="V804" s="152">
        <v>2.9159999999999999</v>
      </c>
      <c r="W804" s="152">
        <v>5.2359999999999998</v>
      </c>
      <c r="X804" s="152">
        <v>5.5060000000000002</v>
      </c>
      <c r="Y804" s="152">
        <v>5.7</v>
      </c>
      <c r="Z804" s="152">
        <v>2.9860000000000002</v>
      </c>
      <c r="AA804" s="152">
        <v>5.4770000000000003</v>
      </c>
      <c r="AB804" s="152">
        <v>5.8769999999999998</v>
      </c>
      <c r="AC804" s="152">
        <v>5.9</v>
      </c>
      <c r="AD804" s="152">
        <v>2.8090000000000002</v>
      </c>
      <c r="AE804" s="152">
        <v>5.13</v>
      </c>
      <c r="AF804" s="152">
        <v>5.8819999999999997</v>
      </c>
      <c r="AG804" s="152">
        <v>5.6840000000000002</v>
      </c>
      <c r="AH804" s="152">
        <v>2.8929999999999998</v>
      </c>
      <c r="AI804" s="152">
        <v>5.4880000000000004</v>
      </c>
      <c r="AJ804" s="152">
        <v>6.1</v>
      </c>
      <c r="AK804" s="152">
        <v>5.9</v>
      </c>
      <c r="AL804" s="152">
        <f t="shared" si="162"/>
        <v>2.3849923745679487</v>
      </c>
      <c r="AM804" s="152">
        <f t="shared" si="163"/>
        <v>2.5978691749552145</v>
      </c>
      <c r="AN804" s="152">
        <v>5.6043168433885535</v>
      </c>
      <c r="AO804" s="152">
        <v>5.145903841593368</v>
      </c>
      <c r="AP804" s="152">
        <f t="shared" si="167"/>
        <v>7.7367999999999997</v>
      </c>
      <c r="AQ804" s="152"/>
      <c r="AR804" s="152"/>
      <c r="AS804" s="153">
        <f t="shared" si="164"/>
        <v>58</v>
      </c>
      <c r="AT804" s="153">
        <f t="shared" si="156"/>
        <v>1</v>
      </c>
      <c r="AU804" s="153">
        <f t="shared" si="157"/>
        <v>0</v>
      </c>
      <c r="AV804" s="153">
        <f t="shared" si="158"/>
        <v>0</v>
      </c>
      <c r="BA804">
        <f t="shared" si="165"/>
        <v>27</v>
      </c>
    </row>
    <row r="805" spans="2:53" x14ac:dyDescent="0.25">
      <c r="B805" s="155">
        <f t="shared" si="168"/>
        <v>43524.999305555553</v>
      </c>
      <c r="C805" s="155">
        <f t="shared" si="166"/>
        <v>43524.999305555553</v>
      </c>
      <c r="D805" s="152">
        <f t="shared" si="159"/>
        <v>5.9</v>
      </c>
      <c r="E805" s="152"/>
      <c r="F805" s="152"/>
      <c r="G805" s="152"/>
      <c r="H805" s="152" t="e">
        <f t="shared" si="160"/>
        <v>#N/A</v>
      </c>
      <c r="I805" s="152"/>
      <c r="J805" s="152" t="e">
        <f t="shared" si="161"/>
        <v>#N/A</v>
      </c>
      <c r="K805" s="152"/>
      <c r="L805" s="152"/>
      <c r="M805" s="152"/>
      <c r="N805" s="152"/>
      <c r="O805" s="152"/>
      <c r="P805" s="152"/>
      <c r="Q805" s="152"/>
      <c r="R805" s="152"/>
      <c r="S805" s="152"/>
      <c r="T805" s="153" cm="1">
        <f t="array" ref="T805">MATCH(1,(TDU_Info!$C$5:$C$111=$T$6)*(TDU_Info!$B$5:$B$111&lt;=$B805),0)</f>
        <v>97</v>
      </c>
      <c r="U805" s="152">
        <f>100*(INDEX(TDU_Info!$E$5:$E$111,$T805)/T$11+INDEX(TDU_Info!$F$5:$F$111,$T805))</f>
        <v>3.8632</v>
      </c>
      <c r="V805" s="152">
        <v>2.8159999999999998</v>
      </c>
      <c r="W805" s="152">
        <v>5.2359999999999998</v>
      </c>
      <c r="X805" s="152">
        <v>5.5060000000000002</v>
      </c>
      <c r="Y805" s="152">
        <v>5.7</v>
      </c>
      <c r="Z805" s="152">
        <v>2.9060000000000001</v>
      </c>
      <c r="AA805" s="152">
        <v>5.4770000000000003</v>
      </c>
      <c r="AB805" s="152">
        <v>5.8769999999999998</v>
      </c>
      <c r="AC805" s="152">
        <v>6</v>
      </c>
      <c r="AD805" s="152">
        <v>2.758</v>
      </c>
      <c r="AE805" s="152">
        <v>5.13</v>
      </c>
      <c r="AF805" s="152">
        <v>5.9</v>
      </c>
      <c r="AG805" s="152">
        <v>5.6840000000000002</v>
      </c>
      <c r="AH805" s="152">
        <v>2.8130000000000002</v>
      </c>
      <c r="AI805" s="152">
        <v>5.4880000000000004</v>
      </c>
      <c r="AJ805" s="152">
        <v>6.1</v>
      </c>
      <c r="AK805" s="152">
        <v>6</v>
      </c>
      <c r="AL805" s="152">
        <f t="shared" si="162"/>
        <v>2.3849923745679487</v>
      </c>
      <c r="AM805" s="152">
        <f t="shared" si="163"/>
        <v>2.5978691749552145</v>
      </c>
      <c r="AN805" s="152">
        <v>5.5998604264569947</v>
      </c>
      <c r="AO805" s="152">
        <v>5.1395590252394099</v>
      </c>
      <c r="AP805" s="152">
        <f t="shared" si="167"/>
        <v>7.7367999999999997</v>
      </c>
      <c r="AQ805" s="152"/>
      <c r="AR805" s="152"/>
      <c r="AS805" s="153">
        <f t="shared" si="164"/>
        <v>59</v>
      </c>
      <c r="AT805" s="153">
        <f t="shared" si="156"/>
        <v>1</v>
      </c>
      <c r="AU805" s="153">
        <f t="shared" si="157"/>
        <v>0</v>
      </c>
      <c r="AV805" s="153">
        <f t="shared" si="158"/>
        <v>0</v>
      </c>
      <c r="BA805">
        <f t="shared" si="165"/>
        <v>28</v>
      </c>
    </row>
    <row r="806" spans="2:53" x14ac:dyDescent="0.25">
      <c r="B806" s="155">
        <f t="shared" si="168"/>
        <v>43525.999305555553</v>
      </c>
      <c r="C806" s="155">
        <f t="shared" si="166"/>
        <v>43525.999305555553</v>
      </c>
      <c r="D806" s="152">
        <f t="shared" si="159"/>
        <v>5.9</v>
      </c>
      <c r="E806" s="152"/>
      <c r="F806" s="152"/>
      <c r="G806" s="152"/>
      <c r="H806" s="152" t="e">
        <f t="shared" si="160"/>
        <v>#N/A</v>
      </c>
      <c r="I806" s="152"/>
      <c r="J806" s="152" t="e">
        <f t="shared" si="161"/>
        <v>#N/A</v>
      </c>
      <c r="K806" s="152"/>
      <c r="L806" s="152"/>
      <c r="M806" s="152"/>
      <c r="N806" s="152"/>
      <c r="O806" s="152"/>
      <c r="P806" s="152"/>
      <c r="Q806" s="152"/>
      <c r="R806" s="152"/>
      <c r="S806" s="152"/>
      <c r="T806" s="153" cm="1">
        <f t="array" ref="T806">MATCH(1,(TDU_Info!$C$5:$C$111=$T$6)*(TDU_Info!$B$5:$B$111&lt;=$B806),0)</f>
        <v>96</v>
      </c>
      <c r="U806" s="152">
        <f>100*(INDEX(TDU_Info!$E$5:$E$111,$T806)/T$11+INDEX(TDU_Info!$F$5:$F$111,$T806))</f>
        <v>3.3060000000000005</v>
      </c>
      <c r="V806" s="152">
        <v>2.8159999999999998</v>
      </c>
      <c r="W806" s="152">
        <v>5.2359999999999998</v>
      </c>
      <c r="X806" s="152">
        <v>5.9</v>
      </c>
      <c r="Y806" s="152">
        <v>5.8</v>
      </c>
      <c r="Z806" s="152">
        <v>2.9060000000000001</v>
      </c>
      <c r="AA806" s="152">
        <v>5.4770000000000003</v>
      </c>
      <c r="AB806" s="152">
        <v>6.0229999999999997</v>
      </c>
      <c r="AC806" s="152">
        <v>5.9</v>
      </c>
      <c r="AD806" s="152">
        <v>2.758</v>
      </c>
      <c r="AE806" s="152">
        <v>5.13</v>
      </c>
      <c r="AF806" s="152">
        <v>5.9</v>
      </c>
      <c r="AG806" s="152">
        <v>5.8</v>
      </c>
      <c r="AH806" s="152">
        <v>2.8130000000000002</v>
      </c>
      <c r="AI806" s="152">
        <v>5.4880000000000004</v>
      </c>
      <c r="AJ806" s="152">
        <v>6.3</v>
      </c>
      <c r="AK806" s="152">
        <v>5.9</v>
      </c>
      <c r="AL806" s="152" t="e">
        <f t="shared" si="162"/>
        <v>#N/A</v>
      </c>
      <c r="AM806" s="152" t="e">
        <f t="shared" si="163"/>
        <v>#N/A</v>
      </c>
      <c r="AN806" s="152">
        <v>5.5972537251955359</v>
      </c>
      <c r="AO806" s="152">
        <v>5.1374320138806322</v>
      </c>
      <c r="AP806" s="152" t="e">
        <f t="shared" si="167"/>
        <v>#N/A</v>
      </c>
      <c r="AQ806" s="152"/>
      <c r="AR806" s="152"/>
      <c r="AS806" s="153">
        <f t="shared" si="164"/>
        <v>60</v>
      </c>
      <c r="AT806" s="153">
        <f t="shared" si="156"/>
        <v>1</v>
      </c>
      <c r="AU806" s="153">
        <f t="shared" si="157"/>
        <v>0</v>
      </c>
      <c r="AV806" s="153">
        <f t="shared" si="158"/>
        <v>0</v>
      </c>
      <c r="BA806">
        <f t="shared" si="165"/>
        <v>1</v>
      </c>
    </row>
    <row r="807" spans="2:53" x14ac:dyDescent="0.25">
      <c r="B807" s="155">
        <f t="shared" si="168"/>
        <v>43526.999305555553</v>
      </c>
      <c r="C807" s="155">
        <f t="shared" si="166"/>
        <v>43526.999305555553</v>
      </c>
      <c r="D807" s="152">
        <f t="shared" si="159"/>
        <v>5.9</v>
      </c>
      <c r="E807" s="152"/>
      <c r="F807" s="152"/>
      <c r="G807" s="152"/>
      <c r="H807" s="152" t="e">
        <f t="shared" si="160"/>
        <v>#N/A</v>
      </c>
      <c r="I807" s="152"/>
      <c r="J807" s="152" t="e">
        <f t="shared" si="161"/>
        <v>#N/A</v>
      </c>
      <c r="K807" s="152"/>
      <c r="L807" s="152"/>
      <c r="M807" s="152"/>
      <c r="N807" s="152"/>
      <c r="O807" s="152"/>
      <c r="P807" s="152"/>
      <c r="Q807" s="152"/>
      <c r="R807" s="152"/>
      <c r="S807" s="152"/>
      <c r="T807" s="153" cm="1">
        <f t="array" ref="T807">MATCH(1,(TDU_Info!$C$5:$C$111=$T$6)*(TDU_Info!$B$5:$B$111&lt;=$B807),0)</f>
        <v>96</v>
      </c>
      <c r="U807" s="152">
        <f>100*(INDEX(TDU_Info!$E$5:$E$111,$T807)/T$11+INDEX(TDU_Info!$F$5:$F$111,$T807))</f>
        <v>3.3060000000000005</v>
      </c>
      <c r="V807" s="152">
        <v>2.8159999999999998</v>
      </c>
      <c r="W807" s="152">
        <v>5.2359999999999998</v>
      </c>
      <c r="X807" s="152">
        <v>5.9</v>
      </c>
      <c r="Y807" s="152">
        <v>5.8</v>
      </c>
      <c r="Z807" s="152">
        <v>2.9060000000000001</v>
      </c>
      <c r="AA807" s="152">
        <v>5.4770000000000003</v>
      </c>
      <c r="AB807" s="152">
        <v>6.0229999999999997</v>
      </c>
      <c r="AC807" s="152">
        <v>5.9</v>
      </c>
      <c r="AD807" s="152">
        <v>2.758</v>
      </c>
      <c r="AE807" s="152">
        <v>5.13</v>
      </c>
      <c r="AF807" s="152">
        <v>5.9</v>
      </c>
      <c r="AG807" s="152">
        <v>5.8</v>
      </c>
      <c r="AH807" s="152">
        <v>2.8130000000000002</v>
      </c>
      <c r="AI807" s="152">
        <v>5.4880000000000004</v>
      </c>
      <c r="AJ807" s="152">
        <v>6.3</v>
      </c>
      <c r="AK807" s="152">
        <v>5.9</v>
      </c>
      <c r="AL807" s="152">
        <f t="shared" si="162"/>
        <v>3.1085419114752999</v>
      </c>
      <c r="AM807" s="152">
        <f t="shared" si="163"/>
        <v>3.3321737962806557</v>
      </c>
      <c r="AN807" s="152">
        <v>5.5948146255553688</v>
      </c>
      <c r="AO807" s="152">
        <v>5.1357883119671026</v>
      </c>
      <c r="AP807" s="152">
        <f t="shared" si="167"/>
        <v>8.2939999999999987</v>
      </c>
      <c r="AQ807" s="152"/>
      <c r="AR807" s="152"/>
      <c r="AS807" s="153">
        <f t="shared" si="164"/>
        <v>61</v>
      </c>
      <c r="AT807" s="153">
        <f t="shared" si="156"/>
        <v>1</v>
      </c>
      <c r="AU807" s="153">
        <f t="shared" si="157"/>
        <v>0</v>
      </c>
      <c r="AV807" s="153">
        <f t="shared" si="158"/>
        <v>0</v>
      </c>
      <c r="BA807">
        <f t="shared" si="165"/>
        <v>2</v>
      </c>
    </row>
    <row r="808" spans="2:53" x14ac:dyDescent="0.25">
      <c r="B808" s="155">
        <f t="shared" si="168"/>
        <v>43527.999305555553</v>
      </c>
      <c r="C808" s="155">
        <f t="shared" si="166"/>
        <v>43527.999305555553</v>
      </c>
      <c r="D808" s="152">
        <f t="shared" si="159"/>
        <v>5.9</v>
      </c>
      <c r="E808" s="152"/>
      <c r="F808" s="152"/>
      <c r="G808" s="152"/>
      <c r="H808" s="152" t="e">
        <f t="shared" si="160"/>
        <v>#N/A</v>
      </c>
      <c r="I808" s="152"/>
      <c r="J808" s="152" t="e">
        <f t="shared" si="161"/>
        <v>#N/A</v>
      </c>
      <c r="K808" s="152"/>
      <c r="L808" s="152"/>
      <c r="M808" s="152"/>
      <c r="N808" s="152"/>
      <c r="O808" s="152"/>
      <c r="P808" s="152"/>
      <c r="Q808" s="152"/>
      <c r="R808" s="152"/>
      <c r="S808" s="152"/>
      <c r="T808" s="153" cm="1">
        <f t="array" ref="T808">MATCH(1,(TDU_Info!$C$5:$C$111=$T$6)*(TDU_Info!$B$5:$B$111&lt;=$B808),0)</f>
        <v>96</v>
      </c>
      <c r="U808" s="152">
        <f>100*(INDEX(TDU_Info!$E$5:$E$111,$T808)/T$11+INDEX(TDU_Info!$F$5:$F$111,$T808))</f>
        <v>3.3060000000000005</v>
      </c>
      <c r="V808" s="152">
        <v>2.8159999999999998</v>
      </c>
      <c r="W808" s="152">
        <v>5.2359999999999998</v>
      </c>
      <c r="X808" s="152">
        <v>5.9</v>
      </c>
      <c r="Y808" s="152">
        <v>5.8</v>
      </c>
      <c r="Z808" s="152">
        <v>2.9060000000000001</v>
      </c>
      <c r="AA808" s="152">
        <v>5.4770000000000003</v>
      </c>
      <c r="AB808" s="152">
        <v>6.0229999999999997</v>
      </c>
      <c r="AC808" s="152">
        <v>5.9</v>
      </c>
      <c r="AD808" s="152">
        <v>2.758</v>
      </c>
      <c r="AE808" s="152">
        <v>5.13</v>
      </c>
      <c r="AF808" s="152">
        <v>5.9</v>
      </c>
      <c r="AG808" s="152">
        <v>5.8</v>
      </c>
      <c r="AH808" s="152">
        <v>2.8130000000000002</v>
      </c>
      <c r="AI808" s="152">
        <v>5.4880000000000004</v>
      </c>
      <c r="AJ808" s="152">
        <v>6.3</v>
      </c>
      <c r="AK808" s="152">
        <v>5.9</v>
      </c>
      <c r="AL808" s="152">
        <f t="shared" si="162"/>
        <v>3.1085419114752999</v>
      </c>
      <c r="AM808" s="152">
        <f t="shared" si="163"/>
        <v>3.3321737962806557</v>
      </c>
      <c r="AN808" s="152">
        <v>5.5914246634131999</v>
      </c>
      <c r="AO808" s="152">
        <v>5.1362445182766416</v>
      </c>
      <c r="AP808" s="152">
        <f t="shared" si="167"/>
        <v>8.2939999999999987</v>
      </c>
      <c r="AQ808" s="152"/>
      <c r="AR808" s="152"/>
      <c r="AS808" s="153">
        <f t="shared" si="164"/>
        <v>62</v>
      </c>
      <c r="AT808" s="153">
        <f t="shared" si="156"/>
        <v>1</v>
      </c>
      <c r="AU808" s="153">
        <f t="shared" si="157"/>
        <v>0</v>
      </c>
      <c r="AV808" s="153">
        <f t="shared" si="158"/>
        <v>0</v>
      </c>
      <c r="BA808">
        <f t="shared" si="165"/>
        <v>3</v>
      </c>
    </row>
    <row r="809" spans="2:53" x14ac:dyDescent="0.25">
      <c r="B809" s="155">
        <f t="shared" si="168"/>
        <v>43528.999305555553</v>
      </c>
      <c r="C809" s="155">
        <f t="shared" si="166"/>
        <v>43528.999305555553</v>
      </c>
      <c r="D809" s="152">
        <f t="shared" si="159"/>
        <v>6</v>
      </c>
      <c r="E809" s="152"/>
      <c r="F809" s="152"/>
      <c r="G809" s="152"/>
      <c r="H809" s="152" t="e">
        <f t="shared" si="160"/>
        <v>#N/A</v>
      </c>
      <c r="I809" s="152"/>
      <c r="J809" s="152" t="e">
        <f t="shared" si="161"/>
        <v>#N/A</v>
      </c>
      <c r="K809" s="152"/>
      <c r="L809" s="152"/>
      <c r="M809" s="152"/>
      <c r="N809" s="152"/>
      <c r="O809" s="152"/>
      <c r="P809" s="152"/>
      <c r="Q809" s="152"/>
      <c r="R809" s="152"/>
      <c r="S809" s="152"/>
      <c r="T809" s="153" cm="1">
        <f t="array" ref="T809">MATCH(1,(TDU_Info!$C$5:$C$111=$T$6)*(TDU_Info!$B$5:$B$111&lt;=$B809),0)</f>
        <v>96</v>
      </c>
      <c r="U809" s="152">
        <f>100*(INDEX(TDU_Info!$E$5:$E$111,$T809)/T$11+INDEX(TDU_Info!$F$5:$F$111,$T809))</f>
        <v>3.3060000000000005</v>
      </c>
      <c r="V809" s="152">
        <v>2.8159999999999998</v>
      </c>
      <c r="W809" s="152">
        <v>5.2359999999999998</v>
      </c>
      <c r="X809" s="152">
        <v>6</v>
      </c>
      <c r="Y809" s="152">
        <v>6</v>
      </c>
      <c r="Z809" s="152">
        <v>2.9060000000000001</v>
      </c>
      <c r="AA809" s="152">
        <v>5.4770000000000003</v>
      </c>
      <c r="AB809" s="152">
        <v>6.2389999999999999</v>
      </c>
      <c r="AC809" s="152">
        <v>6.1</v>
      </c>
      <c r="AD809" s="152">
        <v>2.758</v>
      </c>
      <c r="AE809" s="152">
        <v>5.13</v>
      </c>
      <c r="AF809" s="152">
        <v>6</v>
      </c>
      <c r="AG809" s="152">
        <v>6</v>
      </c>
      <c r="AH809" s="152">
        <v>2.8130000000000002</v>
      </c>
      <c r="AI809" s="152">
        <v>5.4880000000000004</v>
      </c>
      <c r="AJ809" s="152">
        <v>6.3</v>
      </c>
      <c r="AK809" s="152">
        <v>6.1</v>
      </c>
      <c r="AL809" s="152">
        <f t="shared" si="162"/>
        <v>3.1085419114752999</v>
      </c>
      <c r="AM809" s="152">
        <f t="shared" si="163"/>
        <v>3.3321737962806557</v>
      </c>
      <c r="AN809" s="152">
        <v>5.5917733331051478</v>
      </c>
      <c r="AO809" s="152">
        <v>5.1415069222419545</v>
      </c>
      <c r="AP809" s="152">
        <f t="shared" si="167"/>
        <v>8.2939999999999987</v>
      </c>
      <c r="AQ809" s="152"/>
      <c r="AR809" s="152"/>
      <c r="AS809" s="153">
        <f t="shared" si="164"/>
        <v>63</v>
      </c>
      <c r="AT809" s="153">
        <f t="shared" si="156"/>
        <v>1</v>
      </c>
      <c r="AU809" s="153">
        <f t="shared" si="157"/>
        <v>0</v>
      </c>
      <c r="AV809" s="153">
        <f t="shared" si="158"/>
        <v>0</v>
      </c>
      <c r="BA809">
        <f t="shared" si="165"/>
        <v>4</v>
      </c>
    </row>
    <row r="810" spans="2:53" x14ac:dyDescent="0.25">
      <c r="B810" s="155">
        <f t="shared" si="168"/>
        <v>43529.999305555553</v>
      </c>
      <c r="C810" s="155">
        <f t="shared" si="166"/>
        <v>43529.999305555553</v>
      </c>
      <c r="D810" s="152">
        <f t="shared" si="159"/>
        <v>6</v>
      </c>
      <c r="E810" s="152"/>
      <c r="F810" s="152"/>
      <c r="G810" s="152"/>
      <c r="H810" s="152" t="e">
        <f t="shared" si="160"/>
        <v>#N/A</v>
      </c>
      <c r="I810" s="152"/>
      <c r="J810" s="152" t="e">
        <f t="shared" si="161"/>
        <v>#N/A</v>
      </c>
      <c r="K810" s="152"/>
      <c r="L810" s="152"/>
      <c r="M810" s="152"/>
      <c r="N810" s="152"/>
      <c r="O810" s="152"/>
      <c r="P810" s="152"/>
      <c r="Q810" s="152"/>
      <c r="R810" s="152"/>
      <c r="S810" s="152"/>
      <c r="T810" s="153" cm="1">
        <f t="array" ref="T810">MATCH(1,(TDU_Info!$C$5:$C$111=$T$6)*(TDU_Info!$B$5:$B$111&lt;=$B810),0)</f>
        <v>96</v>
      </c>
      <c r="U810" s="152">
        <f>100*(INDEX(TDU_Info!$E$5:$E$111,$T810)/T$11+INDEX(TDU_Info!$F$5:$F$111,$T810))</f>
        <v>3.3060000000000005</v>
      </c>
      <c r="V810" s="152">
        <v>2.8159999999999998</v>
      </c>
      <c r="W810" s="152">
        <v>5.2359999999999998</v>
      </c>
      <c r="X810" s="152">
        <v>6</v>
      </c>
      <c r="Y810" s="152">
        <v>5.8</v>
      </c>
      <c r="Z810" s="152">
        <v>2.9060000000000001</v>
      </c>
      <c r="AA810" s="152">
        <v>5.4770000000000003</v>
      </c>
      <c r="AB810" s="152">
        <v>6.2389999999999999</v>
      </c>
      <c r="AC810" s="152">
        <v>6</v>
      </c>
      <c r="AD810" s="152">
        <v>2.758</v>
      </c>
      <c r="AE810" s="152">
        <v>5.2430000000000003</v>
      </c>
      <c r="AF810" s="152">
        <v>6</v>
      </c>
      <c r="AG810" s="152">
        <v>5.8</v>
      </c>
      <c r="AH810" s="152">
        <v>2.8130000000000002</v>
      </c>
      <c r="AI810" s="152">
        <v>5.4880000000000004</v>
      </c>
      <c r="AJ810" s="152">
        <v>6.3</v>
      </c>
      <c r="AK810" s="152">
        <v>6</v>
      </c>
      <c r="AL810" s="152">
        <f t="shared" si="162"/>
        <v>3.1085419114752999</v>
      </c>
      <c r="AM810" s="152">
        <f t="shared" si="163"/>
        <v>3.3321737962806557</v>
      </c>
      <c r="AN810" s="152">
        <v>5.5866758464691761</v>
      </c>
      <c r="AO810" s="152">
        <v>5.1392324813066281</v>
      </c>
      <c r="AP810" s="152">
        <f t="shared" si="167"/>
        <v>8.2939999999999987</v>
      </c>
      <c r="AQ810" s="152"/>
      <c r="AR810" s="152"/>
      <c r="AS810" s="153">
        <f t="shared" si="164"/>
        <v>64</v>
      </c>
      <c r="AT810" s="153">
        <f t="shared" si="156"/>
        <v>1</v>
      </c>
      <c r="AU810" s="153">
        <f t="shared" si="157"/>
        <v>0</v>
      </c>
      <c r="AV810" s="153">
        <f t="shared" si="158"/>
        <v>0</v>
      </c>
      <c r="BA810">
        <f t="shared" si="165"/>
        <v>5</v>
      </c>
    </row>
    <row r="811" spans="2:53" x14ac:dyDescent="0.25">
      <c r="B811" s="155">
        <f t="shared" si="168"/>
        <v>43530.999305555553</v>
      </c>
      <c r="C811" s="155">
        <f t="shared" si="166"/>
        <v>43530.999305555553</v>
      </c>
      <c r="D811" s="152">
        <f t="shared" si="159"/>
        <v>6</v>
      </c>
      <c r="E811" s="152"/>
      <c r="F811" s="152"/>
      <c r="G811" s="152"/>
      <c r="H811" s="152" t="e">
        <f t="shared" si="160"/>
        <v>#N/A</v>
      </c>
      <c r="I811" s="152"/>
      <c r="J811" s="152" t="e">
        <f t="shared" si="161"/>
        <v>#N/A</v>
      </c>
      <c r="K811" s="152"/>
      <c r="L811" s="152"/>
      <c r="M811" s="152"/>
      <c r="N811" s="152"/>
      <c r="O811" s="152"/>
      <c r="P811" s="152"/>
      <c r="Q811" s="152"/>
      <c r="R811" s="152"/>
      <c r="S811" s="152"/>
      <c r="T811" s="153" cm="1">
        <f t="array" ref="T811">MATCH(1,(TDU_Info!$C$5:$C$111=$T$6)*(TDU_Info!$B$5:$B$111&lt;=$B811),0)</f>
        <v>96</v>
      </c>
      <c r="U811" s="152">
        <f>100*(INDEX(TDU_Info!$E$5:$E$111,$T811)/T$11+INDEX(TDU_Info!$F$5:$F$111,$T811))</f>
        <v>3.3060000000000005</v>
      </c>
      <c r="V811" s="152">
        <v>2.8159999999999998</v>
      </c>
      <c r="W811" s="152">
        <v>7.2859999999999996</v>
      </c>
      <c r="X811" s="152">
        <v>6</v>
      </c>
      <c r="Y811" s="152">
        <v>5.8</v>
      </c>
      <c r="Z811" s="152">
        <v>2.9060000000000001</v>
      </c>
      <c r="AA811" s="152">
        <v>7.4770000000000003</v>
      </c>
      <c r="AB811" s="152">
        <v>6.2389999999999999</v>
      </c>
      <c r="AC811" s="152">
        <v>6</v>
      </c>
      <c r="AD811" s="152">
        <v>2.758</v>
      </c>
      <c r="AE811" s="152">
        <v>7.2930000000000001</v>
      </c>
      <c r="AF811" s="152">
        <v>6</v>
      </c>
      <c r="AG811" s="152">
        <v>5.8</v>
      </c>
      <c r="AH811" s="152">
        <v>2.8130000000000002</v>
      </c>
      <c r="AI811" s="152">
        <v>7.4880000000000004</v>
      </c>
      <c r="AJ811" s="152">
        <v>6.3</v>
      </c>
      <c r="AK811" s="152">
        <v>6</v>
      </c>
      <c r="AL811" s="152">
        <f t="shared" si="162"/>
        <v>3.1085419114752999</v>
      </c>
      <c r="AM811" s="152">
        <f t="shared" si="163"/>
        <v>3.3321737962806557</v>
      </c>
      <c r="AN811" s="152">
        <v>5.5718316304586057</v>
      </c>
      <c r="AO811" s="152">
        <v>5.1099718879756031</v>
      </c>
      <c r="AP811" s="152">
        <f t="shared" si="167"/>
        <v>8.2939999999999987</v>
      </c>
      <c r="AQ811" s="152"/>
      <c r="AR811" s="152"/>
      <c r="AS811" s="153">
        <f t="shared" si="164"/>
        <v>65</v>
      </c>
      <c r="AT811" s="153">
        <f t="shared" si="156"/>
        <v>1</v>
      </c>
      <c r="AU811" s="153">
        <f t="shared" si="157"/>
        <v>0</v>
      </c>
      <c r="AV811" s="153">
        <f t="shared" si="158"/>
        <v>0</v>
      </c>
      <c r="BA811">
        <f t="shared" si="165"/>
        <v>6</v>
      </c>
    </row>
    <row r="812" spans="2:53" x14ac:dyDescent="0.25">
      <c r="B812" s="155">
        <f t="shared" si="168"/>
        <v>43531.999305555553</v>
      </c>
      <c r="C812" s="155">
        <f t="shared" si="166"/>
        <v>43531.999305555553</v>
      </c>
      <c r="D812" s="152">
        <f t="shared" si="159"/>
        <v>6</v>
      </c>
      <c r="E812" s="152"/>
      <c r="F812" s="152"/>
      <c r="G812" s="152"/>
      <c r="H812" s="152" t="e">
        <f t="shared" si="160"/>
        <v>#N/A</v>
      </c>
      <c r="I812" s="152"/>
      <c r="J812" s="152" t="e">
        <f t="shared" si="161"/>
        <v>#N/A</v>
      </c>
      <c r="K812" s="152"/>
      <c r="L812" s="152"/>
      <c r="M812" s="152"/>
      <c r="N812" s="152"/>
      <c r="O812" s="152"/>
      <c r="P812" s="152"/>
      <c r="Q812" s="152"/>
      <c r="R812" s="152"/>
      <c r="S812" s="152"/>
      <c r="T812" s="153" cm="1">
        <f t="array" ref="T812">MATCH(1,(TDU_Info!$C$5:$C$111=$T$6)*(TDU_Info!$B$5:$B$111&lt;=$B812),0)</f>
        <v>96</v>
      </c>
      <c r="U812" s="152">
        <f>100*(INDEX(TDU_Info!$E$5:$E$111,$T812)/T$11+INDEX(TDU_Info!$F$5:$F$111,$T812))</f>
        <v>3.3060000000000005</v>
      </c>
      <c r="V812" s="152">
        <v>2.8159999999999998</v>
      </c>
      <c r="W812" s="152">
        <v>7.2859999999999996</v>
      </c>
      <c r="X812" s="152">
        <v>6</v>
      </c>
      <c r="Y812" s="152">
        <v>5.8</v>
      </c>
      <c r="Z812" s="152">
        <v>2.9060000000000001</v>
      </c>
      <c r="AA812" s="152">
        <v>7.4770000000000003</v>
      </c>
      <c r="AB812" s="152">
        <v>6.2389999999999999</v>
      </c>
      <c r="AC812" s="152">
        <v>6</v>
      </c>
      <c r="AD812" s="152">
        <v>2.758</v>
      </c>
      <c r="AE812" s="152">
        <v>7.2930000000000001</v>
      </c>
      <c r="AF812" s="152">
        <v>6</v>
      </c>
      <c r="AG812" s="152">
        <v>5.8</v>
      </c>
      <c r="AH812" s="152">
        <v>2.8130000000000002</v>
      </c>
      <c r="AI812" s="152">
        <v>7.4880000000000004</v>
      </c>
      <c r="AJ812" s="152">
        <v>6.3</v>
      </c>
      <c r="AK812" s="152">
        <v>6</v>
      </c>
      <c r="AL812" s="152">
        <f t="shared" si="162"/>
        <v>3.1085419114752999</v>
      </c>
      <c r="AM812" s="152">
        <f t="shared" si="163"/>
        <v>3.3321737962806557</v>
      </c>
      <c r="AN812" s="152">
        <v>5.572478264690246</v>
      </c>
      <c r="AO812" s="152">
        <v>5.112876452124036</v>
      </c>
      <c r="AP812" s="152">
        <f t="shared" si="167"/>
        <v>8.2939999999999987</v>
      </c>
      <c r="AQ812" s="152"/>
      <c r="AR812" s="152"/>
      <c r="AS812" s="153">
        <f t="shared" si="164"/>
        <v>66</v>
      </c>
      <c r="AT812" s="153">
        <f t="shared" ref="AT812:AT875" si="169">1-$AU812-$AV812</f>
        <v>1</v>
      </c>
      <c r="AU812" s="153">
        <f t="shared" ref="AU812:AU875" si="170">IF(AND($AS812&gt;=AU$12,$AS812&lt;=AU$13),1-$AV812,0)</f>
        <v>0</v>
      </c>
      <c r="AV812" s="153">
        <f t="shared" ref="AV812:AV875" si="171">IF(AND($AS812&gt;=AV$12,$AS812&lt;=AV$13),1,0)</f>
        <v>0</v>
      </c>
      <c r="BA812">
        <f t="shared" si="165"/>
        <v>7</v>
      </c>
    </row>
    <row r="813" spans="2:53" x14ac:dyDescent="0.25">
      <c r="B813" s="155">
        <f t="shared" si="168"/>
        <v>43532.999305555553</v>
      </c>
      <c r="C813" s="155">
        <f t="shared" si="166"/>
        <v>43532.999305555553</v>
      </c>
      <c r="D813" s="152">
        <f t="shared" si="159"/>
        <v>6</v>
      </c>
      <c r="E813" s="152"/>
      <c r="F813" s="152"/>
      <c r="G813" s="152"/>
      <c r="H813" s="152" t="e">
        <f t="shared" si="160"/>
        <v>#N/A</v>
      </c>
      <c r="I813" s="152"/>
      <c r="J813" s="152" t="e">
        <f t="shared" si="161"/>
        <v>#N/A</v>
      </c>
      <c r="K813" s="152"/>
      <c r="L813" s="152"/>
      <c r="M813" s="152"/>
      <c r="N813" s="152"/>
      <c r="O813" s="152"/>
      <c r="P813" s="152"/>
      <c r="Q813" s="152"/>
      <c r="R813" s="152"/>
      <c r="S813" s="152"/>
      <c r="T813" s="153" cm="1">
        <f t="array" ref="T813">MATCH(1,(TDU_Info!$C$5:$C$111=$T$6)*(TDU_Info!$B$5:$B$111&lt;=$B813),0)</f>
        <v>96</v>
      </c>
      <c r="U813" s="152">
        <f>100*(INDEX(TDU_Info!$E$5:$E$111,$T813)/T$11+INDEX(TDU_Info!$F$5:$F$111,$T813))</f>
        <v>3.3060000000000005</v>
      </c>
      <c r="V813" s="152">
        <v>2.8159999999999998</v>
      </c>
      <c r="W813" s="152">
        <v>7.2859999999999996</v>
      </c>
      <c r="X813" s="152">
        <v>6</v>
      </c>
      <c r="Y813" s="152">
        <v>5.8</v>
      </c>
      <c r="Z813" s="152">
        <v>2.9060000000000001</v>
      </c>
      <c r="AA813" s="152">
        <v>7.4770000000000003</v>
      </c>
      <c r="AB813" s="152">
        <v>6.2389999999999999</v>
      </c>
      <c r="AC813" s="152">
        <v>6</v>
      </c>
      <c r="AD813" s="152">
        <v>2.758</v>
      </c>
      <c r="AE813" s="152">
        <v>7.2930000000000001</v>
      </c>
      <c r="AF813" s="152">
        <v>6</v>
      </c>
      <c r="AG813" s="152">
        <v>5.8</v>
      </c>
      <c r="AH813" s="152">
        <v>2.8130000000000002</v>
      </c>
      <c r="AI813" s="152">
        <v>7.4880000000000004</v>
      </c>
      <c r="AJ813" s="152">
        <v>6.3</v>
      </c>
      <c r="AK813" s="152">
        <v>6</v>
      </c>
      <c r="AL813" s="152">
        <f t="shared" si="162"/>
        <v>3.1085419114752999</v>
      </c>
      <c r="AM813" s="152">
        <f t="shared" si="163"/>
        <v>3.3321737962806557</v>
      </c>
      <c r="AN813" s="152">
        <v>5.5703236406040268</v>
      </c>
      <c r="AO813" s="152">
        <v>5.1118107278339204</v>
      </c>
      <c r="AP813" s="152">
        <f t="shared" si="167"/>
        <v>8.2939999999999987</v>
      </c>
      <c r="AQ813" s="152"/>
      <c r="AR813" s="152"/>
      <c r="AS813" s="153">
        <f t="shared" si="164"/>
        <v>67</v>
      </c>
      <c r="AT813" s="153">
        <f t="shared" si="169"/>
        <v>1</v>
      </c>
      <c r="AU813" s="153">
        <f t="shared" si="170"/>
        <v>0</v>
      </c>
      <c r="AV813" s="153">
        <f t="shared" si="171"/>
        <v>0</v>
      </c>
      <c r="BA813">
        <f t="shared" si="165"/>
        <v>8</v>
      </c>
    </row>
    <row r="814" spans="2:53" x14ac:dyDescent="0.25">
      <c r="B814" s="155">
        <f t="shared" si="168"/>
        <v>43533.999305555553</v>
      </c>
      <c r="C814" s="155">
        <f t="shared" si="166"/>
        <v>43533.999305555553</v>
      </c>
      <c r="D814" s="152">
        <f t="shared" si="159"/>
        <v>6</v>
      </c>
      <c r="E814" s="152"/>
      <c r="F814" s="152"/>
      <c r="G814" s="152"/>
      <c r="H814" s="152" t="e">
        <f t="shared" si="160"/>
        <v>#N/A</v>
      </c>
      <c r="I814" s="152"/>
      <c r="J814" s="152" t="e">
        <f t="shared" si="161"/>
        <v>#N/A</v>
      </c>
      <c r="K814" s="152"/>
      <c r="L814" s="152"/>
      <c r="M814" s="152"/>
      <c r="N814" s="152"/>
      <c r="O814" s="152"/>
      <c r="P814" s="152"/>
      <c r="Q814" s="152"/>
      <c r="R814" s="152"/>
      <c r="S814" s="152"/>
      <c r="T814" s="153" cm="1">
        <f t="array" ref="T814">MATCH(1,(TDU_Info!$C$5:$C$111=$T$6)*(TDU_Info!$B$5:$B$111&lt;=$B814),0)</f>
        <v>96</v>
      </c>
      <c r="U814" s="152">
        <f>100*(INDEX(TDU_Info!$E$5:$E$111,$T814)/T$11+INDEX(TDU_Info!$F$5:$F$111,$T814))</f>
        <v>3.3060000000000005</v>
      </c>
      <c r="V814" s="152">
        <v>2.8159999999999998</v>
      </c>
      <c r="W814" s="152">
        <v>7.3860000000000001</v>
      </c>
      <c r="X814" s="152">
        <v>6</v>
      </c>
      <c r="Y814" s="152">
        <v>6</v>
      </c>
      <c r="Z814" s="152">
        <v>2.9060000000000001</v>
      </c>
      <c r="AA814" s="152">
        <v>7.4770000000000003</v>
      </c>
      <c r="AB814" s="152">
        <v>6.2389999999999999</v>
      </c>
      <c r="AC814" s="152">
        <v>6.1</v>
      </c>
      <c r="AD814" s="152">
        <v>2.758</v>
      </c>
      <c r="AE814" s="152">
        <v>7.3929999999999998</v>
      </c>
      <c r="AF814" s="152">
        <v>6</v>
      </c>
      <c r="AG814" s="152">
        <v>5.9930000000000003</v>
      </c>
      <c r="AH814" s="152">
        <v>2.8130000000000002</v>
      </c>
      <c r="AI814" s="152">
        <v>7.4880000000000004</v>
      </c>
      <c r="AJ814" s="152">
        <v>6.3</v>
      </c>
      <c r="AK814" s="152">
        <v>6.1</v>
      </c>
      <c r="AL814" s="152">
        <f t="shared" si="162"/>
        <v>3.1085419114752999</v>
      </c>
      <c r="AM814" s="152">
        <f t="shared" si="163"/>
        <v>3.3321737962806557</v>
      </c>
      <c r="AN814" s="152">
        <v>5.5662181756662825</v>
      </c>
      <c r="AO814" s="152">
        <v>5.1079663118344207</v>
      </c>
      <c r="AP814" s="152">
        <f t="shared" si="167"/>
        <v>8.2939999999999987</v>
      </c>
      <c r="AQ814" s="152"/>
      <c r="AR814" s="152"/>
      <c r="AS814" s="153">
        <f t="shared" si="164"/>
        <v>68</v>
      </c>
      <c r="AT814" s="153">
        <f t="shared" si="169"/>
        <v>1</v>
      </c>
      <c r="AU814" s="153">
        <f t="shared" si="170"/>
        <v>0</v>
      </c>
      <c r="AV814" s="153">
        <f t="shared" si="171"/>
        <v>0</v>
      </c>
      <c r="BA814">
        <f t="shared" si="165"/>
        <v>9</v>
      </c>
    </row>
    <row r="815" spans="2:53" x14ac:dyDescent="0.25">
      <c r="B815" s="155">
        <f t="shared" si="168"/>
        <v>43534.999305555553</v>
      </c>
      <c r="C815" s="155">
        <f t="shared" si="166"/>
        <v>43534.999305555553</v>
      </c>
      <c r="D815" s="152">
        <f t="shared" si="159"/>
        <v>6</v>
      </c>
      <c r="E815" s="152"/>
      <c r="F815" s="152"/>
      <c r="G815" s="152"/>
      <c r="H815" s="152" t="e">
        <f t="shared" si="160"/>
        <v>#N/A</v>
      </c>
      <c r="I815" s="152"/>
      <c r="J815" s="152" t="e">
        <f t="shared" si="161"/>
        <v>#N/A</v>
      </c>
      <c r="K815" s="152"/>
      <c r="L815" s="152"/>
      <c r="M815" s="152"/>
      <c r="N815" s="152"/>
      <c r="O815" s="152"/>
      <c r="P815" s="152"/>
      <c r="Q815" s="152"/>
      <c r="R815" s="152"/>
      <c r="S815" s="152"/>
      <c r="T815" s="153" cm="1">
        <f t="array" ref="T815">MATCH(1,(TDU_Info!$C$5:$C$111=$T$6)*(TDU_Info!$B$5:$B$111&lt;=$B815),0)</f>
        <v>96</v>
      </c>
      <c r="U815" s="152">
        <f>100*(INDEX(TDU_Info!$E$5:$E$111,$T815)/T$11+INDEX(TDU_Info!$F$5:$F$111,$T815))</f>
        <v>3.3060000000000005</v>
      </c>
      <c r="V815" s="152">
        <v>2.8159999999999998</v>
      </c>
      <c r="W815" s="152">
        <v>7.3860000000000001</v>
      </c>
      <c r="X815" s="152">
        <v>6</v>
      </c>
      <c r="Y815" s="152">
        <v>6</v>
      </c>
      <c r="Z815" s="152">
        <v>2.9060000000000001</v>
      </c>
      <c r="AA815" s="152">
        <v>7.4770000000000003</v>
      </c>
      <c r="AB815" s="152">
        <v>6.2389999999999999</v>
      </c>
      <c r="AC815" s="152">
        <v>6.1</v>
      </c>
      <c r="AD815" s="152">
        <v>2.758</v>
      </c>
      <c r="AE815" s="152">
        <v>7.3929999999999998</v>
      </c>
      <c r="AF815" s="152">
        <v>6</v>
      </c>
      <c r="AG815" s="152">
        <v>5.9930000000000003</v>
      </c>
      <c r="AH815" s="152">
        <v>2.8130000000000002</v>
      </c>
      <c r="AI815" s="152">
        <v>7.4880000000000004</v>
      </c>
      <c r="AJ815" s="152">
        <v>6.3</v>
      </c>
      <c r="AK815" s="152">
        <v>6.1</v>
      </c>
      <c r="AL815" s="152">
        <f t="shared" si="162"/>
        <v>3.1085419114752999</v>
      </c>
      <c r="AM815" s="152">
        <f t="shared" si="163"/>
        <v>3.3321737962806557</v>
      </c>
      <c r="AN815" s="152">
        <v>5.5644321444145204</v>
      </c>
      <c r="AO815" s="152">
        <v>5.1040585283648596</v>
      </c>
      <c r="AP815" s="152">
        <f t="shared" si="167"/>
        <v>8.2939999999999987</v>
      </c>
      <c r="AQ815" s="152"/>
      <c r="AR815" s="152"/>
      <c r="AS815" s="153">
        <f t="shared" si="164"/>
        <v>69</v>
      </c>
      <c r="AT815" s="153">
        <f t="shared" si="169"/>
        <v>1</v>
      </c>
      <c r="AU815" s="153">
        <f t="shared" si="170"/>
        <v>0</v>
      </c>
      <c r="AV815" s="153">
        <f t="shared" si="171"/>
        <v>0</v>
      </c>
      <c r="BA815">
        <f t="shared" si="165"/>
        <v>10</v>
      </c>
    </row>
    <row r="816" spans="2:53" x14ac:dyDescent="0.25">
      <c r="B816" s="155">
        <f t="shared" si="168"/>
        <v>43535.999305555553</v>
      </c>
      <c r="C816" s="155">
        <f t="shared" si="166"/>
        <v>43535.999305555553</v>
      </c>
      <c r="D816" s="152">
        <f t="shared" si="159"/>
        <v>6</v>
      </c>
      <c r="E816" s="152"/>
      <c r="F816" s="152"/>
      <c r="G816" s="152"/>
      <c r="H816" s="152" t="e">
        <f t="shared" si="160"/>
        <v>#N/A</v>
      </c>
      <c r="I816" s="152"/>
      <c r="J816" s="152" t="e">
        <f t="shared" si="161"/>
        <v>#N/A</v>
      </c>
      <c r="K816" s="152"/>
      <c r="L816" s="152"/>
      <c r="M816" s="152"/>
      <c r="N816" s="152"/>
      <c r="O816" s="152"/>
      <c r="P816" s="152"/>
      <c r="Q816" s="152"/>
      <c r="R816" s="152"/>
      <c r="S816" s="152"/>
      <c r="T816" s="153" cm="1">
        <f t="array" ref="T816">MATCH(1,(TDU_Info!$C$5:$C$111=$T$6)*(TDU_Info!$B$5:$B$111&lt;=$B816),0)</f>
        <v>96</v>
      </c>
      <c r="U816" s="152">
        <f>100*(INDEX(TDU_Info!$E$5:$E$111,$T816)/T$11+INDEX(TDU_Info!$F$5:$F$111,$T816))</f>
        <v>3.3060000000000005</v>
      </c>
      <c r="V816" s="152">
        <v>2.8159999999999998</v>
      </c>
      <c r="W816" s="152">
        <v>7.3860000000000001</v>
      </c>
      <c r="X816" s="152">
        <v>6</v>
      </c>
      <c r="Y816" s="152">
        <v>6</v>
      </c>
      <c r="Z816" s="152">
        <v>2.9060000000000001</v>
      </c>
      <c r="AA816" s="152">
        <v>7.4770000000000003</v>
      </c>
      <c r="AB816" s="152">
        <v>6.2389999999999999</v>
      </c>
      <c r="AC816" s="152">
        <v>6.1</v>
      </c>
      <c r="AD816" s="152">
        <v>2.758</v>
      </c>
      <c r="AE816" s="152">
        <v>7.3929999999999998</v>
      </c>
      <c r="AF816" s="152">
        <v>6</v>
      </c>
      <c r="AG816" s="152">
        <v>5.9930000000000003</v>
      </c>
      <c r="AH816" s="152">
        <v>2.8130000000000002</v>
      </c>
      <c r="AI816" s="152">
        <v>7.4880000000000004</v>
      </c>
      <c r="AJ816" s="152">
        <v>6.3</v>
      </c>
      <c r="AK816" s="152">
        <v>6.1</v>
      </c>
      <c r="AL816" s="152">
        <f t="shared" si="162"/>
        <v>3.1085419114752999</v>
      </c>
      <c r="AM816" s="152">
        <f t="shared" si="163"/>
        <v>3.3321737962806557</v>
      </c>
      <c r="AN816" s="152">
        <v>5.5645610394038298</v>
      </c>
      <c r="AO816" s="152">
        <v>5.1034890561083479</v>
      </c>
      <c r="AP816" s="152">
        <f t="shared" si="167"/>
        <v>8.2939999999999987</v>
      </c>
      <c r="AQ816" s="152"/>
      <c r="AR816" s="152"/>
      <c r="AS816" s="153">
        <f t="shared" si="164"/>
        <v>70</v>
      </c>
      <c r="AT816" s="153">
        <f t="shared" si="169"/>
        <v>1</v>
      </c>
      <c r="AU816" s="153">
        <f t="shared" si="170"/>
        <v>0</v>
      </c>
      <c r="AV816" s="153">
        <f t="shared" si="171"/>
        <v>0</v>
      </c>
      <c r="BA816">
        <f t="shared" si="165"/>
        <v>11</v>
      </c>
    </row>
    <row r="817" spans="2:53" x14ac:dyDescent="0.25">
      <c r="B817" s="155">
        <f t="shared" si="168"/>
        <v>43536.999305555553</v>
      </c>
      <c r="C817" s="155">
        <f t="shared" si="166"/>
        <v>43536.999305555553</v>
      </c>
      <c r="D817" s="152">
        <f t="shared" si="159"/>
        <v>6</v>
      </c>
      <c r="E817" s="152"/>
      <c r="F817" s="152"/>
      <c r="G817" s="152"/>
      <c r="H817" s="152" t="e">
        <f t="shared" si="160"/>
        <v>#N/A</v>
      </c>
      <c r="I817" s="152"/>
      <c r="J817" s="152" t="e">
        <f t="shared" si="161"/>
        <v>#N/A</v>
      </c>
      <c r="K817" s="152"/>
      <c r="L817" s="152"/>
      <c r="M817" s="152"/>
      <c r="N817" s="152"/>
      <c r="O817" s="152"/>
      <c r="P817" s="152"/>
      <c r="Q817" s="152"/>
      <c r="R817" s="152"/>
      <c r="S817" s="152"/>
      <c r="T817" s="153" cm="1">
        <f t="array" ref="T817">MATCH(1,(TDU_Info!$C$5:$C$111=$T$6)*(TDU_Info!$B$5:$B$111&lt;=$B817),0)</f>
        <v>96</v>
      </c>
      <c r="U817" s="152">
        <f>100*(INDEX(TDU_Info!$E$5:$E$111,$T817)/T$11+INDEX(TDU_Info!$F$5:$F$111,$T817))</f>
        <v>3.3060000000000005</v>
      </c>
      <c r="V817" s="152">
        <v>2.8159999999999998</v>
      </c>
      <c r="W817" s="152">
        <v>7.3860000000000001</v>
      </c>
      <c r="X817" s="152">
        <v>6</v>
      </c>
      <c r="Y817" s="152">
        <v>6</v>
      </c>
      <c r="Z817" s="152">
        <v>2.9060000000000001</v>
      </c>
      <c r="AA817" s="152">
        <v>7.4770000000000003</v>
      </c>
      <c r="AB817" s="152">
        <v>6.2389999999999999</v>
      </c>
      <c r="AC817" s="152">
        <v>6.1</v>
      </c>
      <c r="AD817" s="152">
        <v>2.758</v>
      </c>
      <c r="AE817" s="152">
        <v>7.3929999999999998</v>
      </c>
      <c r="AF817" s="152">
        <v>6</v>
      </c>
      <c r="AG817" s="152">
        <v>5.9930000000000003</v>
      </c>
      <c r="AH817" s="152">
        <v>2.8130000000000002</v>
      </c>
      <c r="AI817" s="152">
        <v>7.4880000000000004</v>
      </c>
      <c r="AJ817" s="152">
        <v>6.3</v>
      </c>
      <c r="AK817" s="152">
        <v>6.1</v>
      </c>
      <c r="AL817" s="152">
        <f t="shared" si="162"/>
        <v>3.1085419114752999</v>
      </c>
      <c r="AM817" s="152">
        <f t="shared" si="163"/>
        <v>3.3321737962806557</v>
      </c>
      <c r="AN817" s="152">
        <v>5.5608369942723463</v>
      </c>
      <c r="AO817" s="152">
        <v>5.0996486472921942</v>
      </c>
      <c r="AP817" s="152">
        <f t="shared" si="167"/>
        <v>8.2939999999999987</v>
      </c>
      <c r="AQ817" s="152"/>
      <c r="AR817" s="152"/>
      <c r="AS817" s="153">
        <f t="shared" si="164"/>
        <v>71</v>
      </c>
      <c r="AT817" s="153">
        <f t="shared" si="169"/>
        <v>1</v>
      </c>
      <c r="AU817" s="153">
        <f t="shared" si="170"/>
        <v>0</v>
      </c>
      <c r="AV817" s="153">
        <f t="shared" si="171"/>
        <v>0</v>
      </c>
      <c r="BA817">
        <f t="shared" si="165"/>
        <v>12</v>
      </c>
    </row>
    <row r="818" spans="2:53" x14ac:dyDescent="0.25">
      <c r="B818" s="155">
        <f t="shared" si="168"/>
        <v>43537.999305555553</v>
      </c>
      <c r="C818" s="155">
        <f t="shared" si="166"/>
        <v>43537.999305555553</v>
      </c>
      <c r="D818" s="152">
        <f t="shared" si="159"/>
        <v>6</v>
      </c>
      <c r="E818" s="152"/>
      <c r="F818" s="152"/>
      <c r="G818" s="152"/>
      <c r="H818" s="152" t="e">
        <f t="shared" si="160"/>
        <v>#N/A</v>
      </c>
      <c r="I818" s="152"/>
      <c r="J818" s="152" t="e">
        <f t="shared" si="161"/>
        <v>#N/A</v>
      </c>
      <c r="K818" s="152"/>
      <c r="L818" s="152"/>
      <c r="M818" s="152"/>
      <c r="N818" s="152"/>
      <c r="O818" s="152"/>
      <c r="P818" s="152"/>
      <c r="Q818" s="152"/>
      <c r="R818" s="152"/>
      <c r="S818" s="152"/>
      <c r="T818" s="153" cm="1">
        <f t="array" ref="T818">MATCH(1,(TDU_Info!$C$5:$C$111=$T$6)*(TDU_Info!$B$5:$B$111&lt;=$B818),0)</f>
        <v>96</v>
      </c>
      <c r="U818" s="152">
        <f>100*(INDEX(TDU_Info!$E$5:$E$111,$T818)/T$11+INDEX(TDU_Info!$F$5:$F$111,$T818))</f>
        <v>3.3060000000000005</v>
      </c>
      <c r="V818" s="152">
        <v>2.8159999999999998</v>
      </c>
      <c r="W818" s="152">
        <v>7.3860000000000001</v>
      </c>
      <c r="X818" s="152">
        <v>6</v>
      </c>
      <c r="Y818" s="152">
        <v>6</v>
      </c>
      <c r="Z818" s="152">
        <v>2.9060000000000001</v>
      </c>
      <c r="AA818" s="152">
        <v>7.4770000000000003</v>
      </c>
      <c r="AB818" s="152">
        <v>6.2389999999999999</v>
      </c>
      <c r="AC818" s="152">
        <v>6.1</v>
      </c>
      <c r="AD818" s="152">
        <v>2.758</v>
      </c>
      <c r="AE818" s="152">
        <v>7.3929999999999998</v>
      </c>
      <c r="AF818" s="152">
        <v>6</v>
      </c>
      <c r="AG818" s="152">
        <v>5.9930000000000003</v>
      </c>
      <c r="AH818" s="152">
        <v>2.8130000000000002</v>
      </c>
      <c r="AI818" s="152">
        <v>7.4880000000000004</v>
      </c>
      <c r="AJ818" s="152">
        <v>6.3</v>
      </c>
      <c r="AK818" s="152">
        <v>6.1</v>
      </c>
      <c r="AL818" s="152">
        <f t="shared" si="162"/>
        <v>3.1085419114752999</v>
      </c>
      <c r="AM818" s="152">
        <f t="shared" si="163"/>
        <v>3.3321737962806557</v>
      </c>
      <c r="AN818" s="152">
        <v>5.5621462551027445</v>
      </c>
      <c r="AO818" s="152">
        <v>5.1001800024088819</v>
      </c>
      <c r="AP818" s="152">
        <f t="shared" si="167"/>
        <v>8.2939999999999987</v>
      </c>
      <c r="AQ818" s="152"/>
      <c r="AR818" s="152"/>
      <c r="AS818" s="153">
        <f t="shared" si="164"/>
        <v>72</v>
      </c>
      <c r="AT818" s="153">
        <f t="shared" si="169"/>
        <v>1</v>
      </c>
      <c r="AU818" s="153">
        <f t="shared" si="170"/>
        <v>0</v>
      </c>
      <c r="AV818" s="153">
        <f t="shared" si="171"/>
        <v>0</v>
      </c>
      <c r="BA818">
        <f t="shared" si="165"/>
        <v>13</v>
      </c>
    </row>
    <row r="819" spans="2:53" x14ac:dyDescent="0.25">
      <c r="B819" s="155">
        <f t="shared" si="168"/>
        <v>43538.999305555553</v>
      </c>
      <c r="C819" s="155">
        <f t="shared" si="166"/>
        <v>43538.999305555553</v>
      </c>
      <c r="D819" s="152">
        <f t="shared" si="159"/>
        <v>6</v>
      </c>
      <c r="E819" s="152"/>
      <c r="F819" s="152"/>
      <c r="G819" s="152"/>
      <c r="H819" s="152" t="e">
        <f t="shared" si="160"/>
        <v>#N/A</v>
      </c>
      <c r="I819" s="152"/>
      <c r="J819" s="152" t="e">
        <f t="shared" si="161"/>
        <v>#N/A</v>
      </c>
      <c r="K819" s="152"/>
      <c r="L819" s="152"/>
      <c r="M819" s="152"/>
      <c r="N819" s="152"/>
      <c r="O819" s="152"/>
      <c r="P819" s="152"/>
      <c r="Q819" s="152"/>
      <c r="R819" s="152"/>
      <c r="S819" s="152"/>
      <c r="T819" s="153" cm="1">
        <f t="array" ref="T819">MATCH(1,(TDU_Info!$C$5:$C$111=$T$6)*(TDU_Info!$B$5:$B$111&lt;=$B819),0)</f>
        <v>96</v>
      </c>
      <c r="U819" s="152">
        <f>100*(INDEX(TDU_Info!$E$5:$E$111,$T819)/T$11+INDEX(TDU_Info!$F$5:$F$111,$T819))</f>
        <v>3.3060000000000005</v>
      </c>
      <c r="V819" s="152">
        <v>3.1160000000000001</v>
      </c>
      <c r="W819" s="152">
        <v>7.3860000000000001</v>
      </c>
      <c r="X819" s="152">
        <v>6</v>
      </c>
      <c r="Y819" s="152">
        <v>5.8</v>
      </c>
      <c r="Z819" s="152">
        <v>3.1859999999999999</v>
      </c>
      <c r="AA819" s="152">
        <v>7.4770000000000003</v>
      </c>
      <c r="AB819" s="152">
        <v>6.2</v>
      </c>
      <c r="AC819" s="152">
        <v>6</v>
      </c>
      <c r="AD819" s="152">
        <v>3.0579999999999998</v>
      </c>
      <c r="AE819" s="152">
        <v>7.3929999999999998</v>
      </c>
      <c r="AF819" s="152">
        <v>6</v>
      </c>
      <c r="AG819" s="152">
        <v>5.8</v>
      </c>
      <c r="AH819" s="152">
        <v>3.093</v>
      </c>
      <c r="AI819" s="152">
        <v>7.4880000000000004</v>
      </c>
      <c r="AJ819" s="152">
        <v>6.2</v>
      </c>
      <c r="AK819" s="152">
        <v>6</v>
      </c>
      <c r="AL819" s="152">
        <f t="shared" si="162"/>
        <v>3.1085419114752999</v>
      </c>
      <c r="AM819" s="152">
        <f t="shared" si="163"/>
        <v>3.3321737962806557</v>
      </c>
      <c r="AN819" s="152">
        <v>5.571226513299071</v>
      </c>
      <c r="AO819" s="152">
        <v>5.1036692465949773</v>
      </c>
      <c r="AP819" s="152">
        <f t="shared" si="167"/>
        <v>8.2939999999999987</v>
      </c>
      <c r="AQ819" s="152"/>
      <c r="AR819" s="152"/>
      <c r="AS819" s="153">
        <f t="shared" si="164"/>
        <v>73</v>
      </c>
      <c r="AT819" s="153">
        <f t="shared" si="169"/>
        <v>1</v>
      </c>
      <c r="AU819" s="153">
        <f t="shared" si="170"/>
        <v>0</v>
      </c>
      <c r="AV819" s="153">
        <f t="shared" si="171"/>
        <v>0</v>
      </c>
      <c r="BA819">
        <f t="shared" si="165"/>
        <v>14</v>
      </c>
    </row>
    <row r="820" spans="2:53" x14ac:dyDescent="0.25">
      <c r="B820" s="155">
        <f t="shared" si="168"/>
        <v>43539.999305555553</v>
      </c>
      <c r="C820" s="155">
        <f t="shared" si="166"/>
        <v>43539.999305555553</v>
      </c>
      <c r="D820" s="152">
        <f t="shared" si="159"/>
        <v>6</v>
      </c>
      <c r="E820" s="152"/>
      <c r="F820" s="152"/>
      <c r="G820" s="152"/>
      <c r="H820" s="152" t="e">
        <f t="shared" si="160"/>
        <v>#N/A</v>
      </c>
      <c r="I820" s="152"/>
      <c r="J820" s="152" t="e">
        <f t="shared" si="161"/>
        <v>#N/A</v>
      </c>
      <c r="K820" s="152"/>
      <c r="L820" s="152"/>
      <c r="M820" s="152"/>
      <c r="N820" s="152"/>
      <c r="O820" s="152"/>
      <c r="P820" s="152"/>
      <c r="Q820" s="152"/>
      <c r="R820" s="152"/>
      <c r="S820" s="152"/>
      <c r="T820" s="153" cm="1">
        <f t="array" ref="T820">MATCH(1,(TDU_Info!$C$5:$C$111=$T$6)*(TDU_Info!$B$5:$B$111&lt;=$B820),0)</f>
        <v>96</v>
      </c>
      <c r="U820" s="152">
        <f>100*(INDEX(TDU_Info!$E$5:$E$111,$T820)/T$11+INDEX(TDU_Info!$F$5:$F$111,$T820))</f>
        <v>3.3060000000000005</v>
      </c>
      <c r="V820" s="152">
        <v>3.1160000000000001</v>
      </c>
      <c r="W820" s="152">
        <v>7.3860000000000001</v>
      </c>
      <c r="X820" s="152">
        <v>6</v>
      </c>
      <c r="Y820" s="152">
        <v>5.8</v>
      </c>
      <c r="Z820" s="152">
        <v>3.1859999999999999</v>
      </c>
      <c r="AA820" s="152">
        <v>7.4770000000000003</v>
      </c>
      <c r="AB820" s="152">
        <v>6.2</v>
      </c>
      <c r="AC820" s="152">
        <v>6</v>
      </c>
      <c r="AD820" s="152">
        <v>3.0579999999999998</v>
      </c>
      <c r="AE820" s="152">
        <v>7.3929999999999998</v>
      </c>
      <c r="AF820" s="152">
        <v>6</v>
      </c>
      <c r="AG820" s="152">
        <v>5.8</v>
      </c>
      <c r="AH820" s="152">
        <v>3.093</v>
      </c>
      <c r="AI820" s="152">
        <v>7.4880000000000004</v>
      </c>
      <c r="AJ820" s="152">
        <v>6.2</v>
      </c>
      <c r="AK820" s="152">
        <v>6</v>
      </c>
      <c r="AL820" s="152">
        <f t="shared" si="162"/>
        <v>3.1085419114752999</v>
      </c>
      <c r="AM820" s="152">
        <f t="shared" si="163"/>
        <v>3.3321737962806557</v>
      </c>
      <c r="AN820" s="152">
        <v>5.5771502229137324</v>
      </c>
      <c r="AO820" s="152">
        <v>5.1094643153253942</v>
      </c>
      <c r="AP820" s="152">
        <f t="shared" si="167"/>
        <v>8.2939999999999987</v>
      </c>
      <c r="AQ820" s="152"/>
      <c r="AR820" s="152"/>
      <c r="AS820" s="153">
        <f t="shared" si="164"/>
        <v>74</v>
      </c>
      <c r="AT820" s="153">
        <f t="shared" si="169"/>
        <v>1</v>
      </c>
      <c r="AU820" s="153">
        <f t="shared" si="170"/>
        <v>0</v>
      </c>
      <c r="AV820" s="153">
        <f t="shared" si="171"/>
        <v>0</v>
      </c>
      <c r="BA820">
        <f t="shared" si="165"/>
        <v>15</v>
      </c>
    </row>
    <row r="821" spans="2:53" x14ac:dyDescent="0.25">
      <c r="B821" s="155">
        <f t="shared" si="168"/>
        <v>43540.999305555553</v>
      </c>
      <c r="C821" s="155">
        <f t="shared" si="166"/>
        <v>43540.999305555553</v>
      </c>
      <c r="D821" s="152">
        <f t="shared" si="159"/>
        <v>5.9</v>
      </c>
      <c r="E821" s="152"/>
      <c r="F821" s="152"/>
      <c r="G821" s="152"/>
      <c r="H821" s="152" t="e">
        <f t="shared" si="160"/>
        <v>#N/A</v>
      </c>
      <c r="I821" s="152"/>
      <c r="J821" s="152" t="e">
        <f t="shared" si="161"/>
        <v>#N/A</v>
      </c>
      <c r="K821" s="152"/>
      <c r="L821" s="152"/>
      <c r="M821" s="152"/>
      <c r="N821" s="152"/>
      <c r="O821" s="152"/>
      <c r="P821" s="152"/>
      <c r="Q821" s="152"/>
      <c r="R821" s="152"/>
      <c r="S821" s="152"/>
      <c r="T821" s="153" cm="1">
        <f t="array" ref="T821">MATCH(1,(TDU_Info!$C$5:$C$111=$T$6)*(TDU_Info!$B$5:$B$111&lt;=$B821),0)</f>
        <v>96</v>
      </c>
      <c r="U821" s="152">
        <f>100*(INDEX(TDU_Info!$E$5:$E$111,$T821)/T$11+INDEX(TDU_Info!$F$5:$F$111,$T821))</f>
        <v>3.3060000000000005</v>
      </c>
      <c r="V821" s="152">
        <v>3.1160000000000001</v>
      </c>
      <c r="W821" s="152">
        <v>7.3860000000000001</v>
      </c>
      <c r="X821" s="152">
        <v>5.9</v>
      </c>
      <c r="Y821" s="152">
        <v>5.7</v>
      </c>
      <c r="Z821" s="152">
        <v>3.036</v>
      </c>
      <c r="AA821" s="152">
        <v>7.4770000000000003</v>
      </c>
      <c r="AB821" s="152">
        <v>6.2</v>
      </c>
      <c r="AC821" s="152">
        <v>6</v>
      </c>
      <c r="AD821" s="152">
        <v>3.0579999999999998</v>
      </c>
      <c r="AE821" s="152">
        <v>7.3929999999999998</v>
      </c>
      <c r="AF821" s="152">
        <v>5.9</v>
      </c>
      <c r="AG821" s="152">
        <v>5.7</v>
      </c>
      <c r="AH821" s="152">
        <v>2.9430000000000001</v>
      </c>
      <c r="AI821" s="152">
        <v>7.4880000000000004</v>
      </c>
      <c r="AJ821" s="152">
        <v>6.2</v>
      </c>
      <c r="AK821" s="152">
        <v>6</v>
      </c>
      <c r="AL821" s="152">
        <f t="shared" si="162"/>
        <v>3.1085419114752999</v>
      </c>
      <c r="AM821" s="152">
        <f t="shared" si="163"/>
        <v>3.3321737962806557</v>
      </c>
      <c r="AN821" s="152">
        <v>5.5755231624359878</v>
      </c>
      <c r="AO821" s="152">
        <v>5.1117037880225054</v>
      </c>
      <c r="AP821" s="152">
        <f t="shared" si="167"/>
        <v>8.2939999999999987</v>
      </c>
      <c r="AQ821" s="152"/>
      <c r="AR821" s="152"/>
      <c r="AS821" s="153">
        <f t="shared" si="164"/>
        <v>75</v>
      </c>
      <c r="AT821" s="153">
        <f t="shared" si="169"/>
        <v>1</v>
      </c>
      <c r="AU821" s="153">
        <f t="shared" si="170"/>
        <v>0</v>
      </c>
      <c r="AV821" s="153">
        <f t="shared" si="171"/>
        <v>0</v>
      </c>
      <c r="BA821">
        <f t="shared" si="165"/>
        <v>16</v>
      </c>
    </row>
    <row r="822" spans="2:53" x14ac:dyDescent="0.25">
      <c r="B822" s="155">
        <f t="shared" si="168"/>
        <v>43541.999305555553</v>
      </c>
      <c r="C822" s="155">
        <f t="shared" si="166"/>
        <v>43541.999305555553</v>
      </c>
      <c r="D822" s="152">
        <f t="shared" si="159"/>
        <v>5.9</v>
      </c>
      <c r="E822" s="152"/>
      <c r="F822" s="152"/>
      <c r="G822" s="152"/>
      <c r="H822" s="152" t="e">
        <f t="shared" si="160"/>
        <v>#N/A</v>
      </c>
      <c r="I822" s="152"/>
      <c r="J822" s="152" t="e">
        <f t="shared" si="161"/>
        <v>#N/A</v>
      </c>
      <c r="K822" s="152"/>
      <c r="L822" s="152"/>
      <c r="M822" s="152"/>
      <c r="N822" s="152"/>
      <c r="O822" s="152"/>
      <c r="P822" s="152"/>
      <c r="Q822" s="152"/>
      <c r="R822" s="152"/>
      <c r="S822" s="152"/>
      <c r="T822" s="153" cm="1">
        <f t="array" ref="T822">MATCH(1,(TDU_Info!$C$5:$C$111=$T$6)*(TDU_Info!$B$5:$B$111&lt;=$B822),0)</f>
        <v>96</v>
      </c>
      <c r="U822" s="152">
        <f>100*(INDEX(TDU_Info!$E$5:$E$111,$T822)/T$11+INDEX(TDU_Info!$F$5:$F$111,$T822))</f>
        <v>3.3060000000000005</v>
      </c>
      <c r="V822" s="152">
        <v>3.0649999999999999</v>
      </c>
      <c r="W822" s="152">
        <v>7.3860000000000001</v>
      </c>
      <c r="X822" s="152">
        <v>5.71</v>
      </c>
      <c r="Y822" s="152">
        <v>5.7</v>
      </c>
      <c r="Z822" s="152">
        <v>2.9529999999999998</v>
      </c>
      <c r="AA822" s="152">
        <v>7.4770000000000003</v>
      </c>
      <c r="AB822" s="152">
        <v>5.992</v>
      </c>
      <c r="AC822" s="152">
        <v>6</v>
      </c>
      <c r="AD822" s="152">
        <v>3.032</v>
      </c>
      <c r="AE822" s="152">
        <v>7.3929999999999998</v>
      </c>
      <c r="AF822" s="152">
        <v>5.9</v>
      </c>
      <c r="AG822" s="152">
        <v>5.7</v>
      </c>
      <c r="AH822" s="152">
        <v>2.9020000000000001</v>
      </c>
      <c r="AI822" s="152">
        <v>7.4880000000000004</v>
      </c>
      <c r="AJ822" s="152">
        <v>6.2</v>
      </c>
      <c r="AK822" s="152">
        <v>6</v>
      </c>
      <c r="AL822" s="152">
        <f t="shared" si="162"/>
        <v>3.1085419114752999</v>
      </c>
      <c r="AM822" s="152">
        <f t="shared" si="163"/>
        <v>3.3321737962806557</v>
      </c>
      <c r="AN822" s="152">
        <v>5.5783252234793856</v>
      </c>
      <c r="AO822" s="152">
        <v>5.1160724876574193</v>
      </c>
      <c r="AP822" s="152">
        <f t="shared" si="167"/>
        <v>8.2939999999999987</v>
      </c>
      <c r="AQ822" s="152"/>
      <c r="AR822" s="152"/>
      <c r="AS822" s="153">
        <f t="shared" si="164"/>
        <v>76</v>
      </c>
      <c r="AT822" s="153">
        <f t="shared" si="169"/>
        <v>1</v>
      </c>
      <c r="AU822" s="153">
        <f t="shared" si="170"/>
        <v>0</v>
      </c>
      <c r="AV822" s="153">
        <f t="shared" si="171"/>
        <v>0</v>
      </c>
      <c r="BA822">
        <f t="shared" si="165"/>
        <v>17</v>
      </c>
    </row>
    <row r="823" spans="2:53" x14ac:dyDescent="0.25">
      <c r="B823" s="155">
        <f t="shared" si="168"/>
        <v>43542.999305555553</v>
      </c>
      <c r="C823" s="155">
        <f t="shared" si="166"/>
        <v>43542.999305555553</v>
      </c>
      <c r="D823" s="152">
        <f t="shared" si="159"/>
        <v>5.742</v>
      </c>
      <c r="E823" s="152"/>
      <c r="F823" s="152"/>
      <c r="G823" s="152"/>
      <c r="H823" s="152" t="e">
        <f t="shared" si="160"/>
        <v>#N/A</v>
      </c>
      <c r="I823" s="152"/>
      <c r="J823" s="152" t="e">
        <f t="shared" si="161"/>
        <v>#N/A</v>
      </c>
      <c r="K823" s="152"/>
      <c r="L823" s="152"/>
      <c r="M823" s="152"/>
      <c r="N823" s="152"/>
      <c r="O823" s="152"/>
      <c r="P823" s="152"/>
      <c r="Q823" s="152"/>
      <c r="R823" s="152"/>
      <c r="S823" s="152"/>
      <c r="T823" s="153" cm="1">
        <f t="array" ref="T823">MATCH(1,(TDU_Info!$C$5:$C$111=$T$6)*(TDU_Info!$B$5:$B$111&lt;=$B823),0)</f>
        <v>96</v>
      </c>
      <c r="U823" s="152">
        <f>100*(INDEX(TDU_Info!$E$5:$E$111,$T823)/T$11+INDEX(TDU_Info!$F$5:$F$111,$T823))</f>
        <v>3.3060000000000005</v>
      </c>
      <c r="V823" s="152">
        <v>3.0459999999999998</v>
      </c>
      <c r="W823" s="152">
        <v>7.359</v>
      </c>
      <c r="X823" s="152">
        <v>5.71</v>
      </c>
      <c r="Y823" s="152">
        <v>5.7</v>
      </c>
      <c r="Z823" s="152">
        <v>2.9239999999999999</v>
      </c>
      <c r="AA823" s="152">
        <v>7.4349999999999996</v>
      </c>
      <c r="AB823" s="152">
        <v>5.992</v>
      </c>
      <c r="AC823" s="152">
        <v>6</v>
      </c>
      <c r="AD823" s="152">
        <v>3.0230000000000001</v>
      </c>
      <c r="AE823" s="152">
        <v>7.38</v>
      </c>
      <c r="AF823" s="152">
        <v>5.742</v>
      </c>
      <c r="AG823" s="152">
        <v>5.7</v>
      </c>
      <c r="AH823" s="152">
        <v>2.887</v>
      </c>
      <c r="AI823" s="152">
        <v>7.468</v>
      </c>
      <c r="AJ823" s="152">
        <v>6.1</v>
      </c>
      <c r="AK823" s="152">
        <v>6</v>
      </c>
      <c r="AL823" s="152">
        <f t="shared" si="162"/>
        <v>3.1085419114752999</v>
      </c>
      <c r="AM823" s="152">
        <f t="shared" si="163"/>
        <v>3.3321737962806557</v>
      </c>
      <c r="AN823" s="152">
        <v>5.5786416544362343</v>
      </c>
      <c r="AO823" s="152">
        <v>5.1184898011650093</v>
      </c>
      <c r="AP823" s="152">
        <f t="shared" si="167"/>
        <v>8.2939999999999987</v>
      </c>
      <c r="AQ823" s="152"/>
      <c r="AR823" s="152"/>
      <c r="AS823" s="153">
        <f t="shared" si="164"/>
        <v>77</v>
      </c>
      <c r="AT823" s="153">
        <f t="shared" si="169"/>
        <v>1</v>
      </c>
      <c r="AU823" s="153">
        <f t="shared" si="170"/>
        <v>0</v>
      </c>
      <c r="AV823" s="153">
        <f t="shared" si="171"/>
        <v>0</v>
      </c>
      <c r="BA823">
        <f t="shared" si="165"/>
        <v>18</v>
      </c>
    </row>
    <row r="824" spans="2:53" x14ac:dyDescent="0.25">
      <c r="B824" s="155">
        <f t="shared" si="168"/>
        <v>43543.999305555553</v>
      </c>
      <c r="C824" s="155">
        <f t="shared" si="166"/>
        <v>43543.999305555553</v>
      </c>
      <c r="D824" s="152">
        <f t="shared" si="159"/>
        <v>5.742</v>
      </c>
      <c r="E824" s="152"/>
      <c r="F824" s="152"/>
      <c r="G824" s="152"/>
      <c r="H824" s="152" t="e">
        <f t="shared" si="160"/>
        <v>#N/A</v>
      </c>
      <c r="I824" s="152"/>
      <c r="J824" s="152" t="e">
        <f t="shared" si="161"/>
        <v>#N/A</v>
      </c>
      <c r="K824" s="152"/>
      <c r="L824" s="152"/>
      <c r="M824" s="152"/>
      <c r="N824" s="152"/>
      <c r="O824" s="152"/>
      <c r="P824" s="152"/>
      <c r="Q824" s="152"/>
      <c r="R824" s="152"/>
      <c r="S824" s="152"/>
      <c r="T824" s="153" cm="1">
        <f t="array" ref="T824">MATCH(1,(TDU_Info!$C$5:$C$111=$T$6)*(TDU_Info!$B$5:$B$111&lt;=$B824),0)</f>
        <v>96</v>
      </c>
      <c r="U824" s="152">
        <f>100*(INDEX(TDU_Info!$E$5:$E$111,$T824)/T$11+INDEX(TDU_Info!$F$5:$F$111,$T824))</f>
        <v>3.3060000000000005</v>
      </c>
      <c r="V824" s="152">
        <v>3.0459999999999998</v>
      </c>
      <c r="W824" s="152">
        <v>7.359</v>
      </c>
      <c r="X824" s="152">
        <v>5.71</v>
      </c>
      <c r="Y824" s="152">
        <v>5.7</v>
      </c>
      <c r="Z824" s="152">
        <v>2.8740000000000001</v>
      </c>
      <c r="AA824" s="152">
        <v>7.4349999999999996</v>
      </c>
      <c r="AB824" s="152">
        <v>5.992</v>
      </c>
      <c r="AC824" s="152">
        <v>6</v>
      </c>
      <c r="AD824" s="152">
        <v>3.0230000000000001</v>
      </c>
      <c r="AE824" s="152">
        <v>7.38</v>
      </c>
      <c r="AF824" s="152">
        <v>5.742</v>
      </c>
      <c r="AG824" s="152">
        <v>5.7</v>
      </c>
      <c r="AH824" s="152">
        <v>2.8370000000000002</v>
      </c>
      <c r="AI824" s="152">
        <v>7.468</v>
      </c>
      <c r="AJ824" s="152">
        <v>6.1</v>
      </c>
      <c r="AK824" s="152">
        <v>6</v>
      </c>
      <c r="AL824" s="152">
        <f t="shared" si="162"/>
        <v>3.1085419114752999</v>
      </c>
      <c r="AM824" s="152">
        <f t="shared" si="163"/>
        <v>3.3321737962806557</v>
      </c>
      <c r="AN824" s="152">
        <v>5.5765967781401713</v>
      </c>
      <c r="AO824" s="152">
        <v>5.1140812103361428</v>
      </c>
      <c r="AP824" s="152">
        <f t="shared" si="167"/>
        <v>8.2939999999999987</v>
      </c>
      <c r="AQ824" s="152"/>
      <c r="AR824" s="152"/>
      <c r="AS824" s="153">
        <f t="shared" si="164"/>
        <v>78</v>
      </c>
      <c r="AT824" s="153">
        <f t="shared" si="169"/>
        <v>1</v>
      </c>
      <c r="AU824" s="153">
        <f t="shared" si="170"/>
        <v>0</v>
      </c>
      <c r="AV824" s="153">
        <f t="shared" si="171"/>
        <v>0</v>
      </c>
      <c r="BA824">
        <f t="shared" si="165"/>
        <v>19</v>
      </c>
    </row>
    <row r="825" spans="2:53" x14ac:dyDescent="0.25">
      <c r="B825" s="155">
        <f t="shared" si="168"/>
        <v>43544.999305555553</v>
      </c>
      <c r="C825" s="155">
        <f t="shared" si="166"/>
        <v>43544.999305555553</v>
      </c>
      <c r="D825" s="152">
        <f t="shared" si="159"/>
        <v>5.742</v>
      </c>
      <c r="E825" s="152"/>
      <c r="F825" s="152"/>
      <c r="G825" s="152"/>
      <c r="H825" s="152" t="e">
        <f t="shared" si="160"/>
        <v>#N/A</v>
      </c>
      <c r="I825" s="152"/>
      <c r="J825" s="152" t="e">
        <f t="shared" si="161"/>
        <v>#N/A</v>
      </c>
      <c r="K825" s="152"/>
      <c r="L825" s="152"/>
      <c r="M825" s="152"/>
      <c r="N825" s="152"/>
      <c r="O825" s="152"/>
      <c r="P825" s="152"/>
      <c r="Q825" s="152"/>
      <c r="R825" s="152"/>
      <c r="S825" s="152"/>
      <c r="T825" s="153" cm="1">
        <f t="array" ref="T825">MATCH(1,(TDU_Info!$C$5:$C$111=$T$6)*(TDU_Info!$B$5:$B$111&lt;=$B825),0)</f>
        <v>96</v>
      </c>
      <c r="U825" s="152">
        <f>100*(INDEX(TDU_Info!$E$5:$E$111,$T825)/T$11+INDEX(TDU_Info!$F$5:$F$111,$T825))</f>
        <v>3.3060000000000005</v>
      </c>
      <c r="V825" s="152">
        <v>3.1659999999999999</v>
      </c>
      <c r="W825" s="152">
        <v>7.4589999999999996</v>
      </c>
      <c r="X825" s="152">
        <v>5.71</v>
      </c>
      <c r="Y825" s="152">
        <v>5.7</v>
      </c>
      <c r="Z825" s="152">
        <v>2.8740000000000001</v>
      </c>
      <c r="AA825" s="152">
        <v>7.2350000000000003</v>
      </c>
      <c r="AB825" s="152">
        <v>5.992</v>
      </c>
      <c r="AC825" s="152">
        <v>6</v>
      </c>
      <c r="AD825" s="152">
        <v>3.1429999999999998</v>
      </c>
      <c r="AE825" s="152">
        <v>7.48</v>
      </c>
      <c r="AF825" s="152">
        <v>5.742</v>
      </c>
      <c r="AG825" s="152">
        <v>5.7</v>
      </c>
      <c r="AH825" s="152">
        <v>2.8370000000000002</v>
      </c>
      <c r="AI825" s="152">
        <v>7.2679999999999998</v>
      </c>
      <c r="AJ825" s="152">
        <v>6.1</v>
      </c>
      <c r="AK825" s="152">
        <v>6</v>
      </c>
      <c r="AL825" s="152">
        <f t="shared" si="162"/>
        <v>3.1085419114752999</v>
      </c>
      <c r="AM825" s="152">
        <f t="shared" si="163"/>
        <v>3.3321737962806557</v>
      </c>
      <c r="AN825" s="152">
        <v>5.574327948532118</v>
      </c>
      <c r="AO825" s="152">
        <v>5.1142271744216021</v>
      </c>
      <c r="AP825" s="152">
        <f t="shared" si="167"/>
        <v>8.2939999999999987</v>
      </c>
      <c r="AQ825" s="152"/>
      <c r="AR825" s="152"/>
      <c r="AS825" s="153">
        <f t="shared" si="164"/>
        <v>79</v>
      </c>
      <c r="AT825" s="153">
        <f t="shared" si="169"/>
        <v>1</v>
      </c>
      <c r="AU825" s="153">
        <f t="shared" si="170"/>
        <v>0</v>
      </c>
      <c r="AV825" s="153">
        <f t="shared" si="171"/>
        <v>0</v>
      </c>
      <c r="BA825">
        <f t="shared" si="165"/>
        <v>20</v>
      </c>
    </row>
    <row r="826" spans="2:53" x14ac:dyDescent="0.25">
      <c r="B826" s="155">
        <f t="shared" si="168"/>
        <v>43545.999305555553</v>
      </c>
      <c r="C826" s="155">
        <f t="shared" si="166"/>
        <v>43545.999305555553</v>
      </c>
      <c r="D826" s="152">
        <f t="shared" si="159"/>
        <v>5.742</v>
      </c>
      <c r="E826" s="152"/>
      <c r="F826" s="152"/>
      <c r="G826" s="152"/>
      <c r="H826" s="152" t="e">
        <f t="shared" si="160"/>
        <v>#N/A</v>
      </c>
      <c r="I826" s="152"/>
      <c r="J826" s="152" t="e">
        <f t="shared" si="161"/>
        <v>#N/A</v>
      </c>
      <c r="K826" s="152"/>
      <c r="L826" s="152"/>
      <c r="M826" s="152"/>
      <c r="N826" s="152"/>
      <c r="O826" s="152"/>
      <c r="P826" s="152"/>
      <c r="Q826" s="152"/>
      <c r="R826" s="152"/>
      <c r="S826" s="152"/>
      <c r="T826" s="153" cm="1">
        <f t="array" ref="T826">MATCH(1,(TDU_Info!$C$5:$C$111=$T$6)*(TDU_Info!$B$5:$B$111&lt;=$B826),0)</f>
        <v>96</v>
      </c>
      <c r="U826" s="152">
        <f>100*(INDEX(TDU_Info!$E$5:$E$111,$T826)/T$11+INDEX(TDU_Info!$F$5:$F$111,$T826))</f>
        <v>3.3060000000000005</v>
      </c>
      <c r="V826" s="152">
        <v>3.2160000000000002</v>
      </c>
      <c r="W826" s="152">
        <v>7.4589999999999996</v>
      </c>
      <c r="X826" s="152">
        <v>5.71</v>
      </c>
      <c r="Y826" s="152">
        <v>5.7</v>
      </c>
      <c r="Z826" s="152">
        <v>2.8740000000000001</v>
      </c>
      <c r="AA826" s="152">
        <v>7.2350000000000003</v>
      </c>
      <c r="AB826" s="152">
        <v>5.992</v>
      </c>
      <c r="AC826" s="152">
        <v>6</v>
      </c>
      <c r="AD826" s="152">
        <v>3.18</v>
      </c>
      <c r="AE826" s="152">
        <v>7.48</v>
      </c>
      <c r="AF826" s="152">
        <v>5.742</v>
      </c>
      <c r="AG826" s="152">
        <v>5.7</v>
      </c>
      <c r="AH826" s="152">
        <v>2.8370000000000002</v>
      </c>
      <c r="AI826" s="152">
        <v>7.2679999999999998</v>
      </c>
      <c r="AJ826" s="152">
        <v>6.1</v>
      </c>
      <c r="AK826" s="152">
        <v>6</v>
      </c>
      <c r="AL826" s="152">
        <f t="shared" si="162"/>
        <v>3.1085419114752999</v>
      </c>
      <c r="AM826" s="152">
        <f t="shared" si="163"/>
        <v>3.3321737962806557</v>
      </c>
      <c r="AN826" s="152">
        <v>5.5696351161838047</v>
      </c>
      <c r="AO826" s="152">
        <v>5.113192209522321</v>
      </c>
      <c r="AP826" s="152">
        <f t="shared" si="167"/>
        <v>8.2939999999999987</v>
      </c>
      <c r="AQ826" s="152"/>
      <c r="AR826" s="152"/>
      <c r="AS826" s="153">
        <f t="shared" si="164"/>
        <v>80</v>
      </c>
      <c r="AT826" s="153">
        <f t="shared" si="169"/>
        <v>1</v>
      </c>
      <c r="AU826" s="153">
        <f t="shared" si="170"/>
        <v>0</v>
      </c>
      <c r="AV826" s="153">
        <f t="shared" si="171"/>
        <v>0</v>
      </c>
      <c r="BA826">
        <f t="shared" si="165"/>
        <v>21</v>
      </c>
    </row>
    <row r="827" spans="2:53" x14ac:dyDescent="0.25">
      <c r="B827" s="155">
        <f t="shared" si="168"/>
        <v>43546.999305555553</v>
      </c>
      <c r="C827" s="155">
        <f t="shared" si="166"/>
        <v>43546.999305555553</v>
      </c>
      <c r="D827" s="152">
        <f t="shared" si="159"/>
        <v>5.742</v>
      </c>
      <c r="E827" s="152"/>
      <c r="F827" s="152"/>
      <c r="G827" s="152"/>
      <c r="H827" s="152" t="e">
        <f t="shared" si="160"/>
        <v>#N/A</v>
      </c>
      <c r="I827" s="152"/>
      <c r="J827" s="152" t="e">
        <f t="shared" si="161"/>
        <v>#N/A</v>
      </c>
      <c r="K827" s="152"/>
      <c r="L827" s="152"/>
      <c r="M827" s="152"/>
      <c r="N827" s="152"/>
      <c r="O827" s="152"/>
      <c r="P827" s="152"/>
      <c r="Q827" s="152"/>
      <c r="R827" s="152"/>
      <c r="S827" s="152"/>
      <c r="T827" s="153" cm="1">
        <f t="array" ref="T827">MATCH(1,(TDU_Info!$C$5:$C$111=$T$6)*(TDU_Info!$B$5:$B$111&lt;=$B827),0)</f>
        <v>96</v>
      </c>
      <c r="U827" s="152">
        <f>100*(INDEX(TDU_Info!$E$5:$E$111,$T827)/T$11+INDEX(TDU_Info!$F$5:$F$111,$T827))</f>
        <v>3.3060000000000005</v>
      </c>
      <c r="V827" s="152">
        <v>3.1659999999999999</v>
      </c>
      <c r="W827" s="152">
        <v>7.4589999999999996</v>
      </c>
      <c r="X827" s="152">
        <v>5.71</v>
      </c>
      <c r="Y827" s="152">
        <v>5.7</v>
      </c>
      <c r="Z827" s="152">
        <v>2.9239999999999999</v>
      </c>
      <c r="AA827" s="152">
        <v>7.2350000000000003</v>
      </c>
      <c r="AB827" s="152">
        <v>5.992</v>
      </c>
      <c r="AC827" s="152">
        <v>6</v>
      </c>
      <c r="AD827" s="152">
        <v>3.1429999999999998</v>
      </c>
      <c r="AE827" s="152">
        <v>7.48</v>
      </c>
      <c r="AF827" s="152">
        <v>5.742</v>
      </c>
      <c r="AG827" s="152">
        <v>5.7</v>
      </c>
      <c r="AH827" s="152">
        <v>2.887</v>
      </c>
      <c r="AI827" s="152">
        <v>7.2679999999999998</v>
      </c>
      <c r="AJ827" s="152">
        <v>6.1</v>
      </c>
      <c r="AK827" s="152">
        <v>6</v>
      </c>
      <c r="AL827" s="152">
        <f t="shared" si="162"/>
        <v>3.1085419114752999</v>
      </c>
      <c r="AM827" s="152">
        <f t="shared" si="163"/>
        <v>3.3321737962806557</v>
      </c>
      <c r="AN827" s="152">
        <v>5.566884975306154</v>
      </c>
      <c r="AO827" s="152">
        <v>5.1114312255767365</v>
      </c>
      <c r="AP827" s="152">
        <f t="shared" si="167"/>
        <v>8.2939999999999987</v>
      </c>
      <c r="AQ827" s="152"/>
      <c r="AR827" s="152"/>
      <c r="AS827" s="153">
        <f t="shared" si="164"/>
        <v>81</v>
      </c>
      <c r="AT827" s="153">
        <f t="shared" si="169"/>
        <v>1</v>
      </c>
      <c r="AU827" s="153">
        <f t="shared" si="170"/>
        <v>0</v>
      </c>
      <c r="AV827" s="153">
        <f t="shared" si="171"/>
        <v>0</v>
      </c>
      <c r="BA827">
        <f t="shared" si="165"/>
        <v>22</v>
      </c>
    </row>
    <row r="828" spans="2:53" x14ac:dyDescent="0.25">
      <c r="B828" s="155">
        <f t="shared" si="168"/>
        <v>43547.999305555553</v>
      </c>
      <c r="C828" s="155">
        <f t="shared" si="166"/>
        <v>43547.999305555553</v>
      </c>
      <c r="D828" s="152">
        <f t="shared" si="159"/>
        <v>5.742</v>
      </c>
      <c r="E828" s="152"/>
      <c r="F828" s="152"/>
      <c r="G828" s="152"/>
      <c r="H828" s="152" t="e">
        <f t="shared" si="160"/>
        <v>#N/A</v>
      </c>
      <c r="I828" s="152"/>
      <c r="J828" s="152" t="e">
        <f t="shared" si="161"/>
        <v>#N/A</v>
      </c>
      <c r="K828" s="152"/>
      <c r="L828" s="152"/>
      <c r="M828" s="152"/>
      <c r="N828" s="152"/>
      <c r="O828" s="152"/>
      <c r="P828" s="152"/>
      <c r="Q828" s="152"/>
      <c r="R828" s="152"/>
      <c r="S828" s="152"/>
      <c r="T828" s="153" cm="1">
        <f t="array" ref="T828">MATCH(1,(TDU_Info!$C$5:$C$111=$T$6)*(TDU_Info!$B$5:$B$111&lt;=$B828),0)</f>
        <v>96</v>
      </c>
      <c r="U828" s="152">
        <f>100*(INDEX(TDU_Info!$E$5:$E$111,$T828)/T$11+INDEX(TDU_Info!$F$5:$F$111,$T828))</f>
        <v>3.3060000000000005</v>
      </c>
      <c r="V828" s="152">
        <v>3.1659999999999999</v>
      </c>
      <c r="W828" s="152">
        <v>7.4589999999999996</v>
      </c>
      <c r="X828" s="152">
        <v>5.71</v>
      </c>
      <c r="Y828" s="152">
        <v>5.7</v>
      </c>
      <c r="Z828" s="152">
        <v>2.9239999999999999</v>
      </c>
      <c r="AA828" s="152">
        <v>7.2350000000000003</v>
      </c>
      <c r="AB828" s="152">
        <v>5.992</v>
      </c>
      <c r="AC828" s="152">
        <v>6</v>
      </c>
      <c r="AD828" s="152">
        <v>3.1429999999999998</v>
      </c>
      <c r="AE828" s="152">
        <v>7.48</v>
      </c>
      <c r="AF828" s="152">
        <v>5.742</v>
      </c>
      <c r="AG828" s="152">
        <v>5.7</v>
      </c>
      <c r="AH828" s="152">
        <v>2.887</v>
      </c>
      <c r="AI828" s="152">
        <v>7.2679999999999998</v>
      </c>
      <c r="AJ828" s="152">
        <v>6.1</v>
      </c>
      <c r="AK828" s="152">
        <v>6</v>
      </c>
      <c r="AL828" s="152">
        <f t="shared" si="162"/>
        <v>3.1085419114752999</v>
      </c>
      <c r="AM828" s="152">
        <f t="shared" si="163"/>
        <v>3.3321737962806557</v>
      </c>
      <c r="AN828" s="152">
        <v>5.5675384392125649</v>
      </c>
      <c r="AO828" s="152">
        <v>5.1089441123848989</v>
      </c>
      <c r="AP828" s="152">
        <f t="shared" si="167"/>
        <v>8.2939999999999987</v>
      </c>
      <c r="AQ828" s="152"/>
      <c r="AR828" s="152"/>
      <c r="AS828" s="153">
        <f t="shared" si="164"/>
        <v>82</v>
      </c>
      <c r="AT828" s="153">
        <f t="shared" si="169"/>
        <v>1</v>
      </c>
      <c r="AU828" s="153">
        <f t="shared" si="170"/>
        <v>0</v>
      </c>
      <c r="AV828" s="153">
        <f t="shared" si="171"/>
        <v>0</v>
      </c>
      <c r="BA828">
        <f t="shared" si="165"/>
        <v>23</v>
      </c>
    </row>
    <row r="829" spans="2:53" x14ac:dyDescent="0.25">
      <c r="B829" s="155">
        <f t="shared" si="168"/>
        <v>43548.999305555553</v>
      </c>
      <c r="C829" s="155">
        <f t="shared" si="166"/>
        <v>43548.999305555553</v>
      </c>
      <c r="D829" s="152">
        <f t="shared" si="159"/>
        <v>5.742</v>
      </c>
      <c r="E829" s="152"/>
      <c r="F829" s="152"/>
      <c r="G829" s="152"/>
      <c r="H829" s="152" t="e">
        <f t="shared" si="160"/>
        <v>#N/A</v>
      </c>
      <c r="I829" s="152"/>
      <c r="J829" s="152" t="e">
        <f t="shared" si="161"/>
        <v>#N/A</v>
      </c>
      <c r="K829" s="152"/>
      <c r="L829" s="152"/>
      <c r="M829" s="152"/>
      <c r="N829" s="152"/>
      <c r="O829" s="152"/>
      <c r="P829" s="152"/>
      <c r="Q829" s="152"/>
      <c r="R829" s="152"/>
      <c r="S829" s="152"/>
      <c r="T829" s="153" cm="1">
        <f t="array" ref="T829">MATCH(1,(TDU_Info!$C$5:$C$111=$T$6)*(TDU_Info!$B$5:$B$111&lt;=$B829),0)</f>
        <v>96</v>
      </c>
      <c r="U829" s="152">
        <f>100*(INDEX(TDU_Info!$E$5:$E$111,$T829)/T$11+INDEX(TDU_Info!$F$5:$F$111,$T829))</f>
        <v>3.3060000000000005</v>
      </c>
      <c r="V829" s="152">
        <v>3.1659999999999999</v>
      </c>
      <c r="W829" s="152">
        <v>7.4589999999999996</v>
      </c>
      <c r="X829" s="152">
        <v>5.71</v>
      </c>
      <c r="Y829" s="152">
        <v>5.7</v>
      </c>
      <c r="Z829" s="152">
        <v>2.9239999999999999</v>
      </c>
      <c r="AA829" s="152">
        <v>7.2350000000000003</v>
      </c>
      <c r="AB829" s="152">
        <v>5.992</v>
      </c>
      <c r="AC829" s="152">
        <v>6</v>
      </c>
      <c r="AD829" s="152">
        <v>3.1429999999999998</v>
      </c>
      <c r="AE829" s="152">
        <v>7.48</v>
      </c>
      <c r="AF829" s="152">
        <v>5.742</v>
      </c>
      <c r="AG829" s="152">
        <v>5.7</v>
      </c>
      <c r="AH829" s="152">
        <v>2.887</v>
      </c>
      <c r="AI829" s="152">
        <v>7.2679999999999998</v>
      </c>
      <c r="AJ829" s="152">
        <v>6.1</v>
      </c>
      <c r="AK829" s="152">
        <v>6</v>
      </c>
      <c r="AL829" s="152">
        <f t="shared" si="162"/>
        <v>3.1085419114752999</v>
      </c>
      <c r="AM829" s="152">
        <f t="shared" si="163"/>
        <v>3.3321737962806557</v>
      </c>
      <c r="AN829" s="152">
        <v>5.5670905057304054</v>
      </c>
      <c r="AO829" s="152">
        <v>5.1078005900129906</v>
      </c>
      <c r="AP829" s="152">
        <f t="shared" si="167"/>
        <v>8.2939999999999987</v>
      </c>
      <c r="AQ829" s="152"/>
      <c r="AR829" s="152"/>
      <c r="AS829" s="153">
        <f t="shared" si="164"/>
        <v>83</v>
      </c>
      <c r="AT829" s="153">
        <f t="shared" si="169"/>
        <v>1</v>
      </c>
      <c r="AU829" s="153">
        <f t="shared" si="170"/>
        <v>0</v>
      </c>
      <c r="AV829" s="153">
        <f t="shared" si="171"/>
        <v>0</v>
      </c>
      <c r="BA829">
        <f t="shared" si="165"/>
        <v>24</v>
      </c>
    </row>
    <row r="830" spans="2:53" x14ac:dyDescent="0.25">
      <c r="B830" s="155">
        <f t="shared" si="168"/>
        <v>43549.999305555553</v>
      </c>
      <c r="C830" s="155">
        <f t="shared" si="166"/>
        <v>43549.999305555553</v>
      </c>
      <c r="D830" s="152">
        <f t="shared" si="159"/>
        <v>5.742</v>
      </c>
      <c r="E830" s="152"/>
      <c r="F830" s="152"/>
      <c r="G830" s="152"/>
      <c r="H830" s="152" t="e">
        <f t="shared" si="160"/>
        <v>#N/A</v>
      </c>
      <c r="I830" s="152"/>
      <c r="J830" s="152" t="e">
        <f t="shared" si="161"/>
        <v>#N/A</v>
      </c>
      <c r="K830" s="152"/>
      <c r="L830" s="152"/>
      <c r="M830" s="152"/>
      <c r="N830" s="152"/>
      <c r="O830" s="152"/>
      <c r="P830" s="152"/>
      <c r="Q830" s="152"/>
      <c r="R830" s="152"/>
      <c r="S830" s="152"/>
      <c r="T830" s="153" cm="1">
        <f t="array" ref="T830">MATCH(1,(TDU_Info!$C$5:$C$111=$T$6)*(TDU_Info!$B$5:$B$111&lt;=$B830),0)</f>
        <v>96</v>
      </c>
      <c r="U830" s="152">
        <f>100*(INDEX(TDU_Info!$E$5:$E$111,$T830)/T$11+INDEX(TDU_Info!$F$5:$F$111,$T830))</f>
        <v>3.3060000000000005</v>
      </c>
      <c r="V830" s="152">
        <v>3.1659999999999999</v>
      </c>
      <c r="W830" s="152">
        <v>7.4589999999999996</v>
      </c>
      <c r="X830" s="152">
        <v>5.71</v>
      </c>
      <c r="Y830" s="152">
        <v>5.7</v>
      </c>
      <c r="Z830" s="152">
        <v>2.9239999999999999</v>
      </c>
      <c r="AA830" s="152">
        <v>7.2350000000000003</v>
      </c>
      <c r="AB830" s="152">
        <v>5.992</v>
      </c>
      <c r="AC830" s="152">
        <v>6</v>
      </c>
      <c r="AD830" s="152">
        <v>3.1429999999999998</v>
      </c>
      <c r="AE830" s="152">
        <v>7.48</v>
      </c>
      <c r="AF830" s="152">
        <v>5.742</v>
      </c>
      <c r="AG830" s="152">
        <v>5.7</v>
      </c>
      <c r="AH830" s="152">
        <v>2.887</v>
      </c>
      <c r="AI830" s="152">
        <v>7.2679999999999998</v>
      </c>
      <c r="AJ830" s="152">
        <v>6.0860000000000003</v>
      </c>
      <c r="AK830" s="152">
        <v>6</v>
      </c>
      <c r="AL830" s="152">
        <f t="shared" si="162"/>
        <v>3.1085419114752999</v>
      </c>
      <c r="AM830" s="152">
        <f t="shared" si="163"/>
        <v>3.3321737962806557</v>
      </c>
      <c r="AN830" s="152">
        <v>5.5611930800299714</v>
      </c>
      <c r="AO830" s="152">
        <v>5.1037837194421076</v>
      </c>
      <c r="AP830" s="152">
        <f t="shared" si="167"/>
        <v>8.2939999999999987</v>
      </c>
      <c r="AQ830" s="152"/>
      <c r="AR830" s="152"/>
      <c r="AS830" s="153">
        <f t="shared" si="164"/>
        <v>84</v>
      </c>
      <c r="AT830" s="153">
        <f t="shared" si="169"/>
        <v>1</v>
      </c>
      <c r="AU830" s="153">
        <f t="shared" si="170"/>
        <v>0</v>
      </c>
      <c r="AV830" s="153">
        <f t="shared" si="171"/>
        <v>0</v>
      </c>
      <c r="BA830">
        <f t="shared" si="165"/>
        <v>25</v>
      </c>
    </row>
    <row r="831" spans="2:53" x14ac:dyDescent="0.25">
      <c r="B831" s="155">
        <f t="shared" si="168"/>
        <v>43550.999305555553</v>
      </c>
      <c r="C831" s="155">
        <f t="shared" si="166"/>
        <v>43550.999305555553</v>
      </c>
      <c r="D831" s="152">
        <f t="shared" si="159"/>
        <v>5.742</v>
      </c>
      <c r="E831" s="152"/>
      <c r="F831" s="152"/>
      <c r="G831" s="152"/>
      <c r="H831" s="152" t="e">
        <f t="shared" si="160"/>
        <v>#N/A</v>
      </c>
      <c r="I831" s="152"/>
      <c r="J831" s="152" t="e">
        <f t="shared" si="161"/>
        <v>#N/A</v>
      </c>
      <c r="K831" s="152"/>
      <c r="L831" s="152"/>
      <c r="M831" s="152"/>
      <c r="N831" s="152"/>
      <c r="O831" s="152"/>
      <c r="P831" s="152"/>
      <c r="Q831" s="152"/>
      <c r="R831" s="152"/>
      <c r="S831" s="152"/>
      <c r="T831" s="153" cm="1">
        <f t="array" ref="T831">MATCH(1,(TDU_Info!$C$5:$C$111=$T$6)*(TDU_Info!$B$5:$B$111&lt;=$B831),0)</f>
        <v>96</v>
      </c>
      <c r="U831" s="152">
        <f>100*(INDEX(TDU_Info!$E$5:$E$111,$T831)/T$11+INDEX(TDU_Info!$F$5:$F$111,$T831))</f>
        <v>3.3060000000000005</v>
      </c>
      <c r="V831" s="152">
        <v>3.1659999999999999</v>
      </c>
      <c r="W831" s="152">
        <v>7.4589999999999996</v>
      </c>
      <c r="X831" s="152">
        <v>5.71</v>
      </c>
      <c r="Y831" s="152">
        <v>5.7</v>
      </c>
      <c r="Z831" s="152">
        <v>2.9239999999999999</v>
      </c>
      <c r="AA831" s="152">
        <v>7.2350000000000003</v>
      </c>
      <c r="AB831" s="152">
        <v>5.992</v>
      </c>
      <c r="AC831" s="152">
        <v>6</v>
      </c>
      <c r="AD831" s="152">
        <v>3.1429999999999998</v>
      </c>
      <c r="AE831" s="152">
        <v>7.48</v>
      </c>
      <c r="AF831" s="152">
        <v>5.742</v>
      </c>
      <c r="AG831" s="152">
        <v>5.7</v>
      </c>
      <c r="AH831" s="152">
        <v>2.887</v>
      </c>
      <c r="AI831" s="152">
        <v>7.2679999999999998</v>
      </c>
      <c r="AJ831" s="152">
        <v>6.0860000000000003</v>
      </c>
      <c r="AK831" s="152">
        <v>6</v>
      </c>
      <c r="AL831" s="152">
        <f t="shared" si="162"/>
        <v>3.1085419114752999</v>
      </c>
      <c r="AM831" s="152">
        <f t="shared" si="163"/>
        <v>3.3321737962806557</v>
      </c>
      <c r="AN831" s="152">
        <v>5.5855280361093929</v>
      </c>
      <c r="AO831" s="152">
        <v>5.1209780881168383</v>
      </c>
      <c r="AP831" s="152">
        <f t="shared" si="167"/>
        <v>8.2939999999999987</v>
      </c>
      <c r="AQ831" s="152"/>
      <c r="AR831" s="152"/>
      <c r="AS831" s="153">
        <f t="shared" si="164"/>
        <v>85</v>
      </c>
      <c r="AT831" s="153">
        <f t="shared" si="169"/>
        <v>1</v>
      </c>
      <c r="AU831" s="153">
        <f t="shared" si="170"/>
        <v>0</v>
      </c>
      <c r="AV831" s="153">
        <f t="shared" si="171"/>
        <v>0</v>
      </c>
      <c r="BA831">
        <f t="shared" si="165"/>
        <v>26</v>
      </c>
    </row>
    <row r="832" spans="2:53" x14ac:dyDescent="0.25">
      <c r="B832" s="155">
        <f t="shared" si="168"/>
        <v>43551.999305555553</v>
      </c>
      <c r="C832" s="155">
        <f t="shared" si="166"/>
        <v>43551.999305555553</v>
      </c>
      <c r="D832" s="152">
        <f t="shared" si="159"/>
        <v>5.742</v>
      </c>
      <c r="E832" s="152"/>
      <c r="F832" s="152"/>
      <c r="G832" s="152"/>
      <c r="H832" s="152" t="e">
        <f t="shared" si="160"/>
        <v>#N/A</v>
      </c>
      <c r="I832" s="152"/>
      <c r="J832" s="152" t="e">
        <f t="shared" si="161"/>
        <v>#N/A</v>
      </c>
      <c r="K832" s="152"/>
      <c r="L832" s="152"/>
      <c r="M832" s="152"/>
      <c r="N832" s="152"/>
      <c r="O832" s="152"/>
      <c r="P832" s="152"/>
      <c r="Q832" s="152"/>
      <c r="R832" s="152"/>
      <c r="S832" s="152"/>
      <c r="T832" s="153" cm="1">
        <f t="array" ref="T832">MATCH(1,(TDU_Info!$C$5:$C$111=$T$6)*(TDU_Info!$B$5:$B$111&lt;=$B832),0)</f>
        <v>96</v>
      </c>
      <c r="U832" s="152">
        <f>100*(INDEX(TDU_Info!$E$5:$E$111,$T832)/T$11+INDEX(TDU_Info!$F$5:$F$111,$T832))</f>
        <v>3.3060000000000005</v>
      </c>
      <c r="V832" s="152">
        <v>3.1659999999999999</v>
      </c>
      <c r="W832" s="152">
        <v>7.4589999999999996</v>
      </c>
      <c r="X832" s="152">
        <v>5.71</v>
      </c>
      <c r="Y832" s="152">
        <v>5.7</v>
      </c>
      <c r="Z832" s="152">
        <v>2.9239999999999999</v>
      </c>
      <c r="AA832" s="152">
        <v>7.2350000000000003</v>
      </c>
      <c r="AB832" s="152">
        <v>5.992</v>
      </c>
      <c r="AC832" s="152">
        <v>6</v>
      </c>
      <c r="AD832" s="152">
        <v>3.1429999999999998</v>
      </c>
      <c r="AE832" s="152">
        <v>7.48</v>
      </c>
      <c r="AF832" s="152">
        <v>5.742</v>
      </c>
      <c r="AG832" s="152">
        <v>5.7</v>
      </c>
      <c r="AH832" s="152">
        <v>2.887</v>
      </c>
      <c r="AI832" s="152">
        <v>7.2679999999999998</v>
      </c>
      <c r="AJ832" s="152">
        <v>6.0860000000000003</v>
      </c>
      <c r="AK832" s="152">
        <v>6</v>
      </c>
      <c r="AL832" s="152">
        <f t="shared" si="162"/>
        <v>3.1085419114752999</v>
      </c>
      <c r="AM832" s="152">
        <f t="shared" si="163"/>
        <v>3.3321737962806557</v>
      </c>
      <c r="AN832" s="152">
        <v>5.5815594463668994</v>
      </c>
      <c r="AO832" s="152">
        <v>5.1184584824510946</v>
      </c>
      <c r="AP832" s="152">
        <f t="shared" si="167"/>
        <v>8.2939999999999987</v>
      </c>
      <c r="AQ832" s="152"/>
      <c r="AR832" s="152"/>
      <c r="AS832" s="153">
        <f t="shared" si="164"/>
        <v>86</v>
      </c>
      <c r="AT832" s="153">
        <f t="shared" si="169"/>
        <v>1</v>
      </c>
      <c r="AU832" s="153">
        <f t="shared" si="170"/>
        <v>0</v>
      </c>
      <c r="AV832" s="153">
        <f t="shared" si="171"/>
        <v>0</v>
      </c>
      <c r="BA832">
        <f t="shared" si="165"/>
        <v>27</v>
      </c>
    </row>
    <row r="833" spans="2:53" x14ac:dyDescent="0.25">
      <c r="B833" s="155">
        <f t="shared" si="168"/>
        <v>43552.999305555553</v>
      </c>
      <c r="C833" s="155">
        <f t="shared" si="166"/>
        <v>43552.999305555553</v>
      </c>
      <c r="D833" s="152">
        <f t="shared" si="159"/>
        <v>5.7</v>
      </c>
      <c r="E833" s="152"/>
      <c r="F833" s="152"/>
      <c r="G833" s="152"/>
      <c r="H833" s="152" t="e">
        <f t="shared" si="160"/>
        <v>#N/A</v>
      </c>
      <c r="I833" s="152"/>
      <c r="J833" s="152" t="e">
        <f t="shared" si="161"/>
        <v>#N/A</v>
      </c>
      <c r="K833" s="152"/>
      <c r="L833" s="152"/>
      <c r="M833" s="152"/>
      <c r="N833" s="152"/>
      <c r="O833" s="152"/>
      <c r="P833" s="152"/>
      <c r="Q833" s="152"/>
      <c r="R833" s="152"/>
      <c r="S833" s="152"/>
      <c r="T833" s="153" cm="1">
        <f t="array" ref="T833">MATCH(1,(TDU_Info!$C$5:$C$111=$T$6)*(TDU_Info!$B$5:$B$111&lt;=$B833),0)</f>
        <v>96</v>
      </c>
      <c r="U833" s="152">
        <f>100*(INDEX(TDU_Info!$E$5:$E$111,$T833)/T$11+INDEX(TDU_Info!$F$5:$F$111,$T833))</f>
        <v>3.3060000000000005</v>
      </c>
      <c r="V833" s="152">
        <v>3.2160000000000002</v>
      </c>
      <c r="W833" s="152">
        <v>7.4089999999999998</v>
      </c>
      <c r="X833" s="152">
        <v>5.7</v>
      </c>
      <c r="Y833" s="152">
        <v>5.6</v>
      </c>
      <c r="Z833" s="152">
        <v>3.0739999999999998</v>
      </c>
      <c r="AA833" s="152">
        <v>7.2350000000000003</v>
      </c>
      <c r="AB833" s="152">
        <v>5.992</v>
      </c>
      <c r="AC833" s="152">
        <v>5.9</v>
      </c>
      <c r="AD833" s="152">
        <v>3.1930000000000001</v>
      </c>
      <c r="AE833" s="152">
        <v>7.43</v>
      </c>
      <c r="AF833" s="152">
        <v>5.7</v>
      </c>
      <c r="AG833" s="152">
        <v>5.6</v>
      </c>
      <c r="AH833" s="152">
        <v>3.0369999999999999</v>
      </c>
      <c r="AI833" s="152">
        <v>7.2679999999999998</v>
      </c>
      <c r="AJ833" s="152">
        <v>6</v>
      </c>
      <c r="AK833" s="152">
        <v>5.9</v>
      </c>
      <c r="AL833" s="152">
        <f t="shared" si="162"/>
        <v>3.1085419114752999</v>
      </c>
      <c r="AM833" s="152">
        <f t="shared" si="163"/>
        <v>3.3321737962806557</v>
      </c>
      <c r="AN833" s="152">
        <v>5.5781819917078685</v>
      </c>
      <c r="AO833" s="152">
        <v>5.11685477267996</v>
      </c>
      <c r="AP833" s="152">
        <f t="shared" si="167"/>
        <v>8.2939999999999987</v>
      </c>
      <c r="AQ833" s="152"/>
      <c r="AR833" s="152"/>
      <c r="AS833" s="153">
        <f t="shared" si="164"/>
        <v>87</v>
      </c>
      <c r="AT833" s="153">
        <f t="shared" si="169"/>
        <v>1</v>
      </c>
      <c r="AU833" s="153">
        <f t="shared" si="170"/>
        <v>0</v>
      </c>
      <c r="AV833" s="153">
        <f t="shared" si="171"/>
        <v>0</v>
      </c>
      <c r="BA833">
        <f t="shared" si="165"/>
        <v>28</v>
      </c>
    </row>
    <row r="834" spans="2:53" x14ac:dyDescent="0.25">
      <c r="B834" s="155">
        <f t="shared" si="168"/>
        <v>43553.999305555553</v>
      </c>
      <c r="C834" s="155">
        <f t="shared" si="166"/>
        <v>43553.999305555553</v>
      </c>
      <c r="D834" s="152">
        <f t="shared" si="159"/>
        <v>5.7</v>
      </c>
      <c r="E834" s="152"/>
      <c r="F834" s="152"/>
      <c r="G834" s="152"/>
      <c r="H834" s="152" t="e">
        <f t="shared" si="160"/>
        <v>#N/A</v>
      </c>
      <c r="I834" s="152"/>
      <c r="J834" s="152" t="e">
        <f t="shared" si="161"/>
        <v>#N/A</v>
      </c>
      <c r="K834" s="152"/>
      <c r="L834" s="152"/>
      <c r="M834" s="152"/>
      <c r="N834" s="152"/>
      <c r="O834" s="152"/>
      <c r="P834" s="152"/>
      <c r="Q834" s="152"/>
      <c r="R834" s="152"/>
      <c r="S834" s="152"/>
      <c r="T834" s="153" cm="1">
        <f t="array" ref="T834">MATCH(1,(TDU_Info!$C$5:$C$111=$T$6)*(TDU_Info!$B$5:$B$111&lt;=$B834),0)</f>
        <v>96</v>
      </c>
      <c r="U834" s="152">
        <f>100*(INDEX(TDU_Info!$E$5:$E$111,$T834)/T$11+INDEX(TDU_Info!$F$5:$F$111,$T834))</f>
        <v>3.3060000000000005</v>
      </c>
      <c r="V834" s="152">
        <v>3.2160000000000002</v>
      </c>
      <c r="W834" s="152">
        <v>7.4089999999999998</v>
      </c>
      <c r="X834" s="152">
        <v>5.7</v>
      </c>
      <c r="Y834" s="152">
        <v>5.6</v>
      </c>
      <c r="Z834" s="152">
        <v>3.0739999999999998</v>
      </c>
      <c r="AA834" s="152">
        <v>7.2350000000000003</v>
      </c>
      <c r="AB834" s="152">
        <v>5.992</v>
      </c>
      <c r="AC834" s="152">
        <v>5.9</v>
      </c>
      <c r="AD834" s="152">
        <v>3.1930000000000001</v>
      </c>
      <c r="AE834" s="152">
        <v>7.43</v>
      </c>
      <c r="AF834" s="152">
        <v>5.7</v>
      </c>
      <c r="AG834" s="152">
        <v>5.6</v>
      </c>
      <c r="AH834" s="152">
        <v>3.0369999999999999</v>
      </c>
      <c r="AI834" s="152">
        <v>7.2679999999999998</v>
      </c>
      <c r="AJ834" s="152">
        <v>6</v>
      </c>
      <c r="AK834" s="152">
        <v>5.9</v>
      </c>
      <c r="AL834" s="152">
        <f t="shared" si="162"/>
        <v>3.1085419114752999</v>
      </c>
      <c r="AM834" s="152">
        <f t="shared" si="163"/>
        <v>3.3321737962806557</v>
      </c>
      <c r="AN834" s="152">
        <v>5.5777260266925675</v>
      </c>
      <c r="AO834" s="152">
        <v>5.1180213252905533</v>
      </c>
      <c r="AP834" s="152">
        <f t="shared" si="167"/>
        <v>8.2939999999999987</v>
      </c>
      <c r="AQ834" s="152"/>
      <c r="AR834" s="152"/>
      <c r="AS834" s="153">
        <f t="shared" si="164"/>
        <v>88</v>
      </c>
      <c r="AT834" s="153">
        <f t="shared" si="169"/>
        <v>1</v>
      </c>
      <c r="AU834" s="153">
        <f t="shared" si="170"/>
        <v>0</v>
      </c>
      <c r="AV834" s="153">
        <f t="shared" si="171"/>
        <v>0</v>
      </c>
      <c r="BA834">
        <f t="shared" si="165"/>
        <v>29</v>
      </c>
    </row>
    <row r="835" spans="2:53" x14ac:dyDescent="0.25">
      <c r="B835" s="155">
        <f t="shared" si="168"/>
        <v>43554.999305555553</v>
      </c>
      <c r="C835" s="155">
        <f t="shared" si="166"/>
        <v>43554.999305555553</v>
      </c>
      <c r="D835" s="152">
        <f t="shared" si="159"/>
        <v>5.7</v>
      </c>
      <c r="E835" s="152"/>
      <c r="F835" s="152"/>
      <c r="G835" s="152"/>
      <c r="H835" s="152" t="e">
        <f t="shared" si="160"/>
        <v>#N/A</v>
      </c>
      <c r="I835" s="152"/>
      <c r="J835" s="152" t="e">
        <f t="shared" si="161"/>
        <v>#N/A</v>
      </c>
      <c r="K835" s="152"/>
      <c r="L835" s="152"/>
      <c r="M835" s="152"/>
      <c r="N835" s="152"/>
      <c r="O835" s="152"/>
      <c r="P835" s="152"/>
      <c r="Q835" s="152"/>
      <c r="R835" s="152"/>
      <c r="S835" s="152"/>
      <c r="T835" s="153" cm="1">
        <f t="array" ref="T835">MATCH(1,(TDU_Info!$C$5:$C$111=$T$6)*(TDU_Info!$B$5:$B$111&lt;=$B835),0)</f>
        <v>96</v>
      </c>
      <c r="U835" s="152">
        <f>100*(INDEX(TDU_Info!$E$5:$E$111,$T835)/T$11+INDEX(TDU_Info!$F$5:$F$111,$T835))</f>
        <v>3.3060000000000005</v>
      </c>
      <c r="V835" s="152">
        <v>3.2160000000000002</v>
      </c>
      <c r="W835" s="152">
        <v>7.4089999999999998</v>
      </c>
      <c r="X835" s="152">
        <v>5.7</v>
      </c>
      <c r="Y835" s="152">
        <v>5.6</v>
      </c>
      <c r="Z835" s="152">
        <v>3.0739999999999998</v>
      </c>
      <c r="AA835" s="152">
        <v>7.2350000000000003</v>
      </c>
      <c r="AB835" s="152">
        <v>5.992</v>
      </c>
      <c r="AC835" s="152">
        <v>5.9</v>
      </c>
      <c r="AD835" s="152">
        <v>3.1930000000000001</v>
      </c>
      <c r="AE835" s="152">
        <v>7.43</v>
      </c>
      <c r="AF835" s="152">
        <v>5.7</v>
      </c>
      <c r="AG835" s="152">
        <v>5.6</v>
      </c>
      <c r="AH835" s="152">
        <v>3.0369999999999999</v>
      </c>
      <c r="AI835" s="152">
        <v>7.2679999999999998</v>
      </c>
      <c r="AJ835" s="152">
        <v>6</v>
      </c>
      <c r="AK835" s="152">
        <v>5.9</v>
      </c>
      <c r="AL835" s="152">
        <f t="shared" si="162"/>
        <v>3.1085419114752999</v>
      </c>
      <c r="AM835" s="152">
        <f t="shared" si="163"/>
        <v>3.3321737962806557</v>
      </c>
      <c r="AN835" s="152">
        <v>5.5740986671326951</v>
      </c>
      <c r="AO835" s="152">
        <v>5.1167151667156041</v>
      </c>
      <c r="AP835" s="152">
        <f t="shared" si="167"/>
        <v>8.2939999999999987</v>
      </c>
      <c r="AQ835" s="152"/>
      <c r="AR835" s="152"/>
      <c r="AS835" s="153">
        <f t="shared" si="164"/>
        <v>89</v>
      </c>
      <c r="AT835" s="153">
        <f t="shared" si="169"/>
        <v>1</v>
      </c>
      <c r="AU835" s="153">
        <f t="shared" si="170"/>
        <v>0</v>
      </c>
      <c r="AV835" s="153">
        <f t="shared" si="171"/>
        <v>0</v>
      </c>
      <c r="BA835">
        <f t="shared" si="165"/>
        <v>30</v>
      </c>
    </row>
    <row r="836" spans="2:53" x14ac:dyDescent="0.25">
      <c r="B836" s="155">
        <f t="shared" si="168"/>
        <v>43555.999305555553</v>
      </c>
      <c r="C836" s="155">
        <f t="shared" si="166"/>
        <v>43555.999305555553</v>
      </c>
      <c r="D836" s="152">
        <f t="shared" si="159"/>
        <v>5.7</v>
      </c>
      <c r="E836" s="152"/>
      <c r="F836" s="152"/>
      <c r="G836" s="152"/>
      <c r="H836" s="152" t="e">
        <f t="shared" si="160"/>
        <v>#N/A</v>
      </c>
      <c r="I836" s="152"/>
      <c r="J836" s="152" t="e">
        <f t="shared" si="161"/>
        <v>#N/A</v>
      </c>
      <c r="K836" s="152"/>
      <c r="L836" s="152"/>
      <c r="M836" s="152"/>
      <c r="N836" s="152"/>
      <c r="O836" s="152"/>
      <c r="P836" s="152"/>
      <c r="Q836" s="152"/>
      <c r="R836" s="152"/>
      <c r="S836" s="152"/>
      <c r="T836" s="153" cm="1">
        <f t="array" ref="T836">MATCH(1,(TDU_Info!$C$5:$C$111=$T$6)*(TDU_Info!$B$5:$B$111&lt;=$B836),0)</f>
        <v>96</v>
      </c>
      <c r="U836" s="152">
        <f>100*(INDEX(TDU_Info!$E$5:$E$111,$T836)/T$11+INDEX(TDU_Info!$F$5:$F$111,$T836))</f>
        <v>3.3060000000000005</v>
      </c>
      <c r="V836" s="152">
        <v>3.2160000000000002</v>
      </c>
      <c r="W836" s="152">
        <v>7.4089999999999998</v>
      </c>
      <c r="X836" s="152">
        <v>5.7</v>
      </c>
      <c r="Y836" s="152">
        <v>5.6</v>
      </c>
      <c r="Z836" s="152">
        <v>3.0739999999999998</v>
      </c>
      <c r="AA836" s="152">
        <v>7.2350000000000003</v>
      </c>
      <c r="AB836" s="152">
        <v>5.992</v>
      </c>
      <c r="AC836" s="152">
        <v>5.9</v>
      </c>
      <c r="AD836" s="152">
        <v>3.1930000000000001</v>
      </c>
      <c r="AE836" s="152">
        <v>7.43</v>
      </c>
      <c r="AF836" s="152">
        <v>5.7</v>
      </c>
      <c r="AG836" s="152">
        <v>5.6</v>
      </c>
      <c r="AH836" s="152">
        <v>3.0369999999999999</v>
      </c>
      <c r="AI836" s="152">
        <v>7.2679999999999998</v>
      </c>
      <c r="AJ836" s="152">
        <v>6</v>
      </c>
      <c r="AK836" s="152">
        <v>5.9</v>
      </c>
      <c r="AL836" s="152">
        <f t="shared" si="162"/>
        <v>3.1085419114752999</v>
      </c>
      <c r="AM836" s="152">
        <f t="shared" si="163"/>
        <v>3.3321737962806557</v>
      </c>
      <c r="AN836" s="152">
        <v>5.5729748974965245</v>
      </c>
      <c r="AO836" s="152">
        <v>5.1176231534538985</v>
      </c>
      <c r="AP836" s="152">
        <f t="shared" si="167"/>
        <v>8.2939999999999987</v>
      </c>
      <c r="AQ836" s="152"/>
      <c r="AR836" s="152"/>
      <c r="AS836" s="153">
        <f t="shared" si="164"/>
        <v>90</v>
      </c>
      <c r="AT836" s="153">
        <f t="shared" si="169"/>
        <v>1</v>
      </c>
      <c r="AU836" s="153">
        <f t="shared" si="170"/>
        <v>0</v>
      </c>
      <c r="AV836" s="153">
        <f t="shared" si="171"/>
        <v>0</v>
      </c>
      <c r="BA836">
        <f t="shared" si="165"/>
        <v>31</v>
      </c>
    </row>
    <row r="837" spans="2:53" x14ac:dyDescent="0.25">
      <c r="B837" s="155">
        <f t="shared" si="168"/>
        <v>43556.999305555553</v>
      </c>
      <c r="C837" s="155">
        <f t="shared" si="166"/>
        <v>43556.999305555553</v>
      </c>
      <c r="D837" s="152">
        <f t="shared" si="159"/>
        <v>5.6420000000000003</v>
      </c>
      <c r="E837" s="152"/>
      <c r="F837" s="152"/>
      <c r="G837" s="152"/>
      <c r="H837" s="152" t="e">
        <f t="shared" si="160"/>
        <v>#N/A</v>
      </c>
      <c r="I837" s="152"/>
      <c r="J837" s="152" t="e">
        <f t="shared" si="161"/>
        <v>#N/A</v>
      </c>
      <c r="K837" s="152"/>
      <c r="L837" s="152"/>
      <c r="M837" s="152"/>
      <c r="N837" s="152"/>
      <c r="O837" s="152"/>
      <c r="P837" s="152"/>
      <c r="Q837" s="152"/>
      <c r="R837" s="152"/>
      <c r="S837" s="152"/>
      <c r="T837" s="153" cm="1">
        <f t="array" ref="T837">MATCH(1,(TDU_Info!$C$5:$C$111=$T$6)*(TDU_Info!$B$5:$B$111&lt;=$B837),0)</f>
        <v>96</v>
      </c>
      <c r="U837" s="152">
        <f>100*(INDEX(TDU_Info!$E$5:$E$111,$T837)/T$11+INDEX(TDU_Info!$F$5:$F$111,$T837))</f>
        <v>3.3060000000000005</v>
      </c>
      <c r="V837" s="152">
        <v>3.2160000000000002</v>
      </c>
      <c r="W837" s="152">
        <v>7.4089999999999998</v>
      </c>
      <c r="X837" s="152">
        <v>5.7</v>
      </c>
      <c r="Y837" s="152">
        <v>5.6</v>
      </c>
      <c r="Z837" s="152">
        <v>3.0739999999999998</v>
      </c>
      <c r="AA837" s="152">
        <v>7.2350000000000003</v>
      </c>
      <c r="AB837" s="152">
        <v>5.96</v>
      </c>
      <c r="AC837" s="152">
        <v>5.9</v>
      </c>
      <c r="AD837" s="152">
        <v>3.1930000000000001</v>
      </c>
      <c r="AE837" s="152">
        <v>7.43</v>
      </c>
      <c r="AF837" s="152">
        <v>5.6420000000000003</v>
      </c>
      <c r="AG837" s="152">
        <v>5.6</v>
      </c>
      <c r="AH837" s="152">
        <v>3.0369999999999999</v>
      </c>
      <c r="AI837" s="152">
        <v>7.2679999999999998</v>
      </c>
      <c r="AJ837" s="152">
        <v>5.9859999999999998</v>
      </c>
      <c r="AK837" s="152">
        <v>5.9</v>
      </c>
      <c r="AL837" s="152" t="e">
        <f t="shared" si="162"/>
        <v>#N/A</v>
      </c>
      <c r="AM837" s="152" t="e">
        <f t="shared" si="163"/>
        <v>#N/A</v>
      </c>
      <c r="AN837" s="152">
        <v>5.5708092156172153</v>
      </c>
      <c r="AO837" s="152">
        <v>5.1188204068937111</v>
      </c>
      <c r="AP837" s="152" t="e">
        <f t="shared" si="167"/>
        <v>#N/A</v>
      </c>
      <c r="AQ837" s="152"/>
      <c r="AR837" s="152"/>
      <c r="AS837" s="153">
        <f t="shared" si="164"/>
        <v>91</v>
      </c>
      <c r="AT837" s="153">
        <f t="shared" si="169"/>
        <v>1</v>
      </c>
      <c r="AU837" s="153">
        <f t="shared" si="170"/>
        <v>0</v>
      </c>
      <c r="AV837" s="153">
        <f t="shared" si="171"/>
        <v>0</v>
      </c>
      <c r="BA837">
        <f t="shared" si="165"/>
        <v>1</v>
      </c>
    </row>
    <row r="838" spans="2:53" x14ac:dyDescent="0.25">
      <c r="B838" s="155">
        <f t="shared" si="168"/>
        <v>43557.999305555553</v>
      </c>
      <c r="C838" s="155">
        <f t="shared" si="166"/>
        <v>43557.999305555553</v>
      </c>
      <c r="D838" s="152">
        <f t="shared" si="159"/>
        <v>5.6420000000000003</v>
      </c>
      <c r="E838" s="152"/>
      <c r="F838" s="152"/>
      <c r="G838" s="152"/>
      <c r="H838" s="152" t="e">
        <f t="shared" si="160"/>
        <v>#N/A</v>
      </c>
      <c r="I838" s="152"/>
      <c r="J838" s="152" t="e">
        <f t="shared" si="161"/>
        <v>#N/A</v>
      </c>
      <c r="K838" s="152"/>
      <c r="L838" s="152"/>
      <c r="M838" s="152"/>
      <c r="N838" s="152"/>
      <c r="O838" s="152"/>
      <c r="P838" s="152"/>
      <c r="Q838" s="152"/>
      <c r="R838" s="152"/>
      <c r="S838" s="152"/>
      <c r="T838" s="153" cm="1">
        <f t="array" ref="T838">MATCH(1,(TDU_Info!$C$5:$C$111=$T$6)*(TDU_Info!$B$5:$B$111&lt;=$B838),0)</f>
        <v>96</v>
      </c>
      <c r="U838" s="152">
        <f>100*(INDEX(TDU_Info!$E$5:$E$111,$T838)/T$11+INDEX(TDU_Info!$F$5:$F$111,$T838))</f>
        <v>3.3060000000000005</v>
      </c>
      <c r="V838" s="152">
        <v>3.2160000000000002</v>
      </c>
      <c r="W838" s="152">
        <v>7.4089999999999998</v>
      </c>
      <c r="X838" s="152">
        <v>5.7</v>
      </c>
      <c r="Y838" s="152">
        <v>5.6</v>
      </c>
      <c r="Z838" s="152">
        <v>3.1739999999999999</v>
      </c>
      <c r="AA838" s="152">
        <v>7.2350000000000003</v>
      </c>
      <c r="AB838" s="152">
        <v>5.96</v>
      </c>
      <c r="AC838" s="152">
        <v>5.9</v>
      </c>
      <c r="AD838" s="152">
        <v>3.1930000000000001</v>
      </c>
      <c r="AE838" s="152">
        <v>7.43</v>
      </c>
      <c r="AF838" s="152">
        <v>5.6420000000000003</v>
      </c>
      <c r="AG838" s="152">
        <v>5.6</v>
      </c>
      <c r="AH838" s="152">
        <v>3.137</v>
      </c>
      <c r="AI838" s="152">
        <v>7.2679999999999998</v>
      </c>
      <c r="AJ838" s="152">
        <v>5.9859999999999998</v>
      </c>
      <c r="AK838" s="152">
        <v>5.9</v>
      </c>
      <c r="AL838" s="152">
        <f t="shared" si="162"/>
        <v>2.9090445607009108</v>
      </c>
      <c r="AM838" s="152">
        <f t="shared" si="163"/>
        <v>2.8133228211341046</v>
      </c>
      <c r="AN838" s="152">
        <v>5.5685830729651791</v>
      </c>
      <c r="AO838" s="152">
        <v>5.1178761617949462</v>
      </c>
      <c r="AP838" s="152">
        <f t="shared" si="167"/>
        <v>8.6939999999999991</v>
      </c>
      <c r="AQ838" s="152"/>
      <c r="AR838" s="152"/>
      <c r="AS838" s="153">
        <f t="shared" si="164"/>
        <v>92</v>
      </c>
      <c r="AT838" s="153">
        <f t="shared" si="169"/>
        <v>1</v>
      </c>
      <c r="AU838" s="153">
        <f t="shared" si="170"/>
        <v>0</v>
      </c>
      <c r="AV838" s="153">
        <f t="shared" si="171"/>
        <v>0</v>
      </c>
      <c r="BA838">
        <f t="shared" si="165"/>
        <v>2</v>
      </c>
    </row>
    <row r="839" spans="2:53" x14ac:dyDescent="0.25">
      <c r="B839" s="155">
        <f t="shared" si="168"/>
        <v>43558.999305555553</v>
      </c>
      <c r="C839" s="155">
        <f t="shared" si="166"/>
        <v>43558.999305555553</v>
      </c>
      <c r="D839" s="152">
        <f t="shared" si="159"/>
        <v>5.6420000000000003</v>
      </c>
      <c r="E839" s="152"/>
      <c r="F839" s="152"/>
      <c r="G839" s="152"/>
      <c r="H839" s="152" t="e">
        <f t="shared" si="160"/>
        <v>#N/A</v>
      </c>
      <c r="I839" s="152"/>
      <c r="J839" s="152" t="e">
        <f t="shared" si="161"/>
        <v>#N/A</v>
      </c>
      <c r="K839" s="152"/>
      <c r="L839" s="152"/>
      <c r="M839" s="152"/>
      <c r="N839" s="152"/>
      <c r="O839" s="152"/>
      <c r="P839" s="152"/>
      <c r="Q839" s="152"/>
      <c r="R839" s="152"/>
      <c r="S839" s="152"/>
      <c r="T839" s="153" cm="1">
        <f t="array" ref="T839">MATCH(1,(TDU_Info!$C$5:$C$111=$T$6)*(TDU_Info!$B$5:$B$111&lt;=$B839),0)</f>
        <v>96</v>
      </c>
      <c r="U839" s="152">
        <f>100*(INDEX(TDU_Info!$E$5:$E$111,$T839)/T$11+INDEX(TDU_Info!$F$5:$F$111,$T839))</f>
        <v>3.3060000000000005</v>
      </c>
      <c r="V839" s="152">
        <v>3.2160000000000002</v>
      </c>
      <c r="W839" s="152">
        <v>7.4089999999999998</v>
      </c>
      <c r="X839" s="152">
        <v>5.7</v>
      </c>
      <c r="Y839" s="152">
        <v>5.6</v>
      </c>
      <c r="Z839" s="152">
        <v>3.1739999999999999</v>
      </c>
      <c r="AA839" s="152">
        <v>7.2350000000000003</v>
      </c>
      <c r="AB839" s="152">
        <v>5.9470000000000001</v>
      </c>
      <c r="AC839" s="152">
        <v>5.9</v>
      </c>
      <c r="AD839" s="152">
        <v>3.1930000000000001</v>
      </c>
      <c r="AE839" s="152">
        <v>7.43</v>
      </c>
      <c r="AF839" s="152">
        <v>5.6420000000000003</v>
      </c>
      <c r="AG839" s="152">
        <v>5.6</v>
      </c>
      <c r="AH839" s="152">
        <v>3.137</v>
      </c>
      <c r="AI839" s="152">
        <v>7.2679999999999998</v>
      </c>
      <c r="AJ839" s="152">
        <v>5.9859999999999998</v>
      </c>
      <c r="AK839" s="152">
        <v>5.9</v>
      </c>
      <c r="AL839" s="152">
        <f t="shared" si="162"/>
        <v>2.9090445607009108</v>
      </c>
      <c r="AM839" s="152">
        <f t="shared" si="163"/>
        <v>2.8133228211341046</v>
      </c>
      <c r="AN839" s="152">
        <v>5.56630445226953</v>
      </c>
      <c r="AO839" s="152">
        <v>5.1157721718465927</v>
      </c>
      <c r="AP839" s="152">
        <f t="shared" si="167"/>
        <v>8.6939999999999991</v>
      </c>
      <c r="AQ839" s="152"/>
      <c r="AR839" s="152"/>
      <c r="AS839" s="153">
        <f t="shared" si="164"/>
        <v>93</v>
      </c>
      <c r="AT839" s="153">
        <f t="shared" si="169"/>
        <v>1</v>
      </c>
      <c r="AU839" s="153">
        <f t="shared" si="170"/>
        <v>0</v>
      </c>
      <c r="AV839" s="153">
        <f t="shared" si="171"/>
        <v>0</v>
      </c>
      <c r="BA839">
        <f t="shared" si="165"/>
        <v>3</v>
      </c>
    </row>
    <row r="840" spans="2:53" x14ac:dyDescent="0.25">
      <c r="B840" s="155">
        <f t="shared" si="168"/>
        <v>43559.999305555553</v>
      </c>
      <c r="C840" s="155">
        <f t="shared" si="166"/>
        <v>43559.999305555553</v>
      </c>
      <c r="D840" s="152">
        <f t="shared" si="159"/>
        <v>5.6</v>
      </c>
      <c r="E840" s="152"/>
      <c r="F840" s="152"/>
      <c r="G840" s="152"/>
      <c r="H840" s="152" t="e">
        <f t="shared" si="160"/>
        <v>#N/A</v>
      </c>
      <c r="I840" s="152"/>
      <c r="J840" s="152" t="e">
        <f t="shared" si="161"/>
        <v>#N/A</v>
      </c>
      <c r="K840" s="152"/>
      <c r="L840" s="152"/>
      <c r="M840" s="152"/>
      <c r="N840" s="152"/>
      <c r="O840" s="152"/>
      <c r="P840" s="152"/>
      <c r="Q840" s="152"/>
      <c r="R840" s="152"/>
      <c r="S840" s="152"/>
      <c r="T840" s="153" cm="1">
        <f t="array" ref="T840">MATCH(1,(TDU_Info!$C$5:$C$111=$T$6)*(TDU_Info!$B$5:$B$111&lt;=$B840),0)</f>
        <v>96</v>
      </c>
      <c r="U840" s="152">
        <f>100*(INDEX(TDU_Info!$E$5:$E$111,$T840)/T$11+INDEX(TDU_Info!$F$5:$F$111,$T840))</f>
        <v>3.3060000000000005</v>
      </c>
      <c r="V840" s="152">
        <v>3.2160000000000002</v>
      </c>
      <c r="W840" s="152">
        <v>7.2590000000000003</v>
      </c>
      <c r="X840" s="152">
        <v>5.6</v>
      </c>
      <c r="Y840" s="152">
        <v>5.6</v>
      </c>
      <c r="Z840" s="152">
        <v>3.1739999999999999</v>
      </c>
      <c r="AA840" s="152">
        <v>7.2350000000000003</v>
      </c>
      <c r="AB840" s="152">
        <v>5.9</v>
      </c>
      <c r="AC840" s="152">
        <v>6</v>
      </c>
      <c r="AD840" s="152">
        <v>3.1930000000000001</v>
      </c>
      <c r="AE840" s="152">
        <v>7.28</v>
      </c>
      <c r="AF840" s="152">
        <v>5.6</v>
      </c>
      <c r="AG840" s="152">
        <v>5.6</v>
      </c>
      <c r="AH840" s="152">
        <v>3.137</v>
      </c>
      <c r="AI840" s="152">
        <v>7.2679999999999998</v>
      </c>
      <c r="AJ840" s="152">
        <v>5.9</v>
      </c>
      <c r="AK840" s="152">
        <v>6</v>
      </c>
      <c r="AL840" s="152">
        <f t="shared" si="162"/>
        <v>2.9090445607009108</v>
      </c>
      <c r="AM840" s="152">
        <f t="shared" si="163"/>
        <v>2.8133228211341046</v>
      </c>
      <c r="AN840" s="152">
        <v>5.5634028297556544</v>
      </c>
      <c r="AO840" s="152">
        <v>5.1126813425052759</v>
      </c>
      <c r="AP840" s="152">
        <f t="shared" si="167"/>
        <v>8.6939999999999991</v>
      </c>
      <c r="AQ840" s="152"/>
      <c r="AR840" s="152"/>
      <c r="AS840" s="153">
        <f t="shared" si="164"/>
        <v>94</v>
      </c>
      <c r="AT840" s="153">
        <f t="shared" si="169"/>
        <v>1</v>
      </c>
      <c r="AU840" s="153">
        <f t="shared" si="170"/>
        <v>0</v>
      </c>
      <c r="AV840" s="153">
        <f t="shared" si="171"/>
        <v>0</v>
      </c>
      <c r="BA840">
        <f t="shared" si="165"/>
        <v>4</v>
      </c>
    </row>
    <row r="841" spans="2:53" x14ac:dyDescent="0.25">
      <c r="B841" s="155">
        <f t="shared" si="168"/>
        <v>43560.999305555553</v>
      </c>
      <c r="C841" s="155">
        <f t="shared" si="166"/>
        <v>43560.999305555553</v>
      </c>
      <c r="D841" s="152">
        <f t="shared" si="159"/>
        <v>5.6</v>
      </c>
      <c r="E841" s="152"/>
      <c r="F841" s="152"/>
      <c r="G841" s="152"/>
      <c r="H841" s="152" t="e">
        <f t="shared" si="160"/>
        <v>#N/A</v>
      </c>
      <c r="I841" s="152"/>
      <c r="J841" s="152" t="e">
        <f t="shared" si="161"/>
        <v>#N/A</v>
      </c>
      <c r="K841" s="152"/>
      <c r="L841" s="152"/>
      <c r="M841" s="152"/>
      <c r="N841" s="152"/>
      <c r="O841" s="152"/>
      <c r="P841" s="152"/>
      <c r="Q841" s="152"/>
      <c r="R841" s="152"/>
      <c r="S841" s="152"/>
      <c r="T841" s="153" cm="1">
        <f t="array" ref="T841">MATCH(1,(TDU_Info!$C$5:$C$111=$T$6)*(TDU_Info!$B$5:$B$111&lt;=$B841),0)</f>
        <v>96</v>
      </c>
      <c r="U841" s="152">
        <f>100*(INDEX(TDU_Info!$E$5:$E$111,$T841)/T$11+INDEX(TDU_Info!$F$5:$F$111,$T841))</f>
        <v>3.3060000000000005</v>
      </c>
      <c r="V841" s="152">
        <v>3.2160000000000002</v>
      </c>
      <c r="W841" s="152">
        <v>7.2590000000000003</v>
      </c>
      <c r="X841" s="152">
        <v>5.6</v>
      </c>
      <c r="Y841" s="152">
        <v>5.5</v>
      </c>
      <c r="Z841" s="152">
        <v>3.2240000000000002</v>
      </c>
      <c r="AA841" s="152">
        <v>7.2350000000000003</v>
      </c>
      <c r="AB841" s="152">
        <v>5.9</v>
      </c>
      <c r="AC841" s="152">
        <v>6</v>
      </c>
      <c r="AD841" s="152">
        <v>3.1930000000000001</v>
      </c>
      <c r="AE841" s="152">
        <v>7.28</v>
      </c>
      <c r="AF841" s="152">
        <v>5.6</v>
      </c>
      <c r="AG841" s="152">
        <v>5.5</v>
      </c>
      <c r="AH841" s="152">
        <v>3.1869999999999998</v>
      </c>
      <c r="AI841" s="152">
        <v>7.2679999999999998</v>
      </c>
      <c r="AJ841" s="152">
        <v>5.9</v>
      </c>
      <c r="AK841" s="152">
        <v>5.9</v>
      </c>
      <c r="AL841" s="152">
        <f t="shared" si="162"/>
        <v>2.9090445607009108</v>
      </c>
      <c r="AM841" s="152">
        <f t="shared" si="163"/>
        <v>2.8133228211341046</v>
      </c>
      <c r="AN841" s="152">
        <v>5.5596667266574187</v>
      </c>
      <c r="AO841" s="152">
        <v>5.108776510522552</v>
      </c>
      <c r="AP841" s="152">
        <f t="shared" si="167"/>
        <v>8.6939999999999991</v>
      </c>
      <c r="AQ841" s="152"/>
      <c r="AR841" s="152"/>
      <c r="AS841" s="153">
        <f t="shared" si="164"/>
        <v>95</v>
      </c>
      <c r="AT841" s="153">
        <f t="shared" si="169"/>
        <v>1</v>
      </c>
      <c r="AU841" s="153">
        <f t="shared" si="170"/>
        <v>0</v>
      </c>
      <c r="AV841" s="153">
        <f t="shared" si="171"/>
        <v>0</v>
      </c>
      <c r="BA841">
        <f t="shared" si="165"/>
        <v>5</v>
      </c>
    </row>
    <row r="842" spans="2:53" x14ac:dyDescent="0.25">
      <c r="B842" s="155">
        <f t="shared" si="168"/>
        <v>43561.999305555553</v>
      </c>
      <c r="C842" s="155">
        <f t="shared" si="166"/>
        <v>43561.999305555553</v>
      </c>
      <c r="D842" s="152">
        <f t="shared" si="159"/>
        <v>5.6</v>
      </c>
      <c r="E842" s="152"/>
      <c r="F842" s="152"/>
      <c r="G842" s="152"/>
      <c r="H842" s="152" t="e">
        <f t="shared" si="160"/>
        <v>#N/A</v>
      </c>
      <c r="I842" s="152"/>
      <c r="J842" s="152" t="e">
        <f t="shared" si="161"/>
        <v>#N/A</v>
      </c>
      <c r="K842" s="152"/>
      <c r="L842" s="152"/>
      <c r="M842" s="152"/>
      <c r="N842" s="152"/>
      <c r="O842" s="152"/>
      <c r="P842" s="152"/>
      <c r="Q842" s="152"/>
      <c r="R842" s="152"/>
      <c r="S842" s="152"/>
      <c r="T842" s="153" cm="1">
        <f t="array" ref="T842">MATCH(1,(TDU_Info!$C$5:$C$111=$T$6)*(TDU_Info!$B$5:$B$111&lt;=$B842),0)</f>
        <v>96</v>
      </c>
      <c r="U842" s="152">
        <f>100*(INDEX(TDU_Info!$E$5:$E$111,$T842)/T$11+INDEX(TDU_Info!$F$5:$F$111,$T842))</f>
        <v>3.3060000000000005</v>
      </c>
      <c r="V842" s="152">
        <v>3.2160000000000002</v>
      </c>
      <c r="W842" s="152">
        <v>7.2590000000000003</v>
      </c>
      <c r="X842" s="152">
        <v>5.6</v>
      </c>
      <c r="Y842" s="152">
        <v>5.5</v>
      </c>
      <c r="Z842" s="152">
        <v>3.2240000000000002</v>
      </c>
      <c r="AA842" s="152">
        <v>7.2350000000000003</v>
      </c>
      <c r="AB842" s="152">
        <v>5.9</v>
      </c>
      <c r="AC842" s="152">
        <v>6</v>
      </c>
      <c r="AD842" s="152">
        <v>3.1930000000000001</v>
      </c>
      <c r="AE842" s="152">
        <v>7.28</v>
      </c>
      <c r="AF842" s="152">
        <v>5.6</v>
      </c>
      <c r="AG842" s="152">
        <v>5.5</v>
      </c>
      <c r="AH842" s="152">
        <v>3.1869999999999998</v>
      </c>
      <c r="AI842" s="152">
        <v>7.2679999999999998</v>
      </c>
      <c r="AJ842" s="152">
        <v>5.9</v>
      </c>
      <c r="AK842" s="152">
        <v>5.9</v>
      </c>
      <c r="AL842" s="152">
        <f t="shared" si="162"/>
        <v>2.9090445607009108</v>
      </c>
      <c r="AM842" s="152">
        <f t="shared" si="163"/>
        <v>2.8133228211341046</v>
      </c>
      <c r="AN842" s="152">
        <v>5.5612809776513314</v>
      </c>
      <c r="AO842" s="152">
        <v>5.1049734677366496</v>
      </c>
      <c r="AP842" s="152">
        <f t="shared" si="167"/>
        <v>8.6939999999999991</v>
      </c>
      <c r="AQ842" s="152"/>
      <c r="AR842" s="152"/>
      <c r="AS842" s="153">
        <f t="shared" si="164"/>
        <v>96</v>
      </c>
      <c r="AT842" s="153">
        <f t="shared" si="169"/>
        <v>1</v>
      </c>
      <c r="AU842" s="153">
        <f t="shared" si="170"/>
        <v>0</v>
      </c>
      <c r="AV842" s="153">
        <f t="shared" si="171"/>
        <v>0</v>
      </c>
      <c r="BA842">
        <f t="shared" si="165"/>
        <v>6</v>
      </c>
    </row>
    <row r="843" spans="2:53" x14ac:dyDescent="0.25">
      <c r="B843" s="155">
        <f t="shared" si="168"/>
        <v>43562.999305555553</v>
      </c>
      <c r="C843" s="155">
        <f t="shared" si="166"/>
        <v>43562.999305555553</v>
      </c>
      <c r="D843" s="152">
        <f t="shared" si="159"/>
        <v>5.6</v>
      </c>
      <c r="E843" s="152"/>
      <c r="F843" s="152"/>
      <c r="G843" s="152"/>
      <c r="H843" s="152" t="e">
        <f t="shared" si="160"/>
        <v>#N/A</v>
      </c>
      <c r="I843" s="152"/>
      <c r="J843" s="152" t="e">
        <f t="shared" si="161"/>
        <v>#N/A</v>
      </c>
      <c r="K843" s="152"/>
      <c r="L843" s="152"/>
      <c r="M843" s="152"/>
      <c r="N843" s="152"/>
      <c r="O843" s="152"/>
      <c r="P843" s="152"/>
      <c r="Q843" s="152"/>
      <c r="R843" s="152"/>
      <c r="S843" s="152"/>
      <c r="T843" s="153" cm="1">
        <f t="array" ref="T843">MATCH(1,(TDU_Info!$C$5:$C$111=$T$6)*(TDU_Info!$B$5:$B$111&lt;=$B843),0)</f>
        <v>96</v>
      </c>
      <c r="U843" s="152">
        <f>100*(INDEX(TDU_Info!$E$5:$E$111,$T843)/T$11+INDEX(TDU_Info!$F$5:$F$111,$T843))</f>
        <v>3.3060000000000005</v>
      </c>
      <c r="V843" s="152">
        <v>3.2160000000000002</v>
      </c>
      <c r="W843" s="152">
        <v>7.2590000000000003</v>
      </c>
      <c r="X843" s="152">
        <v>5.6</v>
      </c>
      <c r="Y843" s="152">
        <v>5.5</v>
      </c>
      <c r="Z843" s="152">
        <v>3.2240000000000002</v>
      </c>
      <c r="AA843" s="152">
        <v>7.2350000000000003</v>
      </c>
      <c r="AB843" s="152">
        <v>5.9</v>
      </c>
      <c r="AC843" s="152">
        <v>6</v>
      </c>
      <c r="AD843" s="152">
        <v>3.1930000000000001</v>
      </c>
      <c r="AE843" s="152">
        <v>7.28</v>
      </c>
      <c r="AF843" s="152">
        <v>5.6</v>
      </c>
      <c r="AG843" s="152">
        <v>5.5</v>
      </c>
      <c r="AH843" s="152">
        <v>3.1869999999999998</v>
      </c>
      <c r="AI843" s="152">
        <v>7.2679999999999998</v>
      </c>
      <c r="AJ843" s="152">
        <v>5.9</v>
      </c>
      <c r="AK843" s="152">
        <v>5.9</v>
      </c>
      <c r="AL843" s="152">
        <f t="shared" si="162"/>
        <v>2.9090445607009108</v>
      </c>
      <c r="AM843" s="152">
        <f t="shared" si="163"/>
        <v>2.8133228211341046</v>
      </c>
      <c r="AN843" s="152">
        <v>5.5596425031124452</v>
      </c>
      <c r="AO843" s="152">
        <v>5.1002457086954029</v>
      </c>
      <c r="AP843" s="152">
        <f t="shared" si="167"/>
        <v>8.6939999999999991</v>
      </c>
      <c r="AQ843" s="152"/>
      <c r="AR843" s="152"/>
      <c r="AS843" s="153">
        <f t="shared" si="164"/>
        <v>97</v>
      </c>
      <c r="AT843" s="153">
        <f t="shared" si="169"/>
        <v>1</v>
      </c>
      <c r="AU843" s="153">
        <f t="shared" si="170"/>
        <v>0</v>
      </c>
      <c r="AV843" s="153">
        <f t="shared" si="171"/>
        <v>0</v>
      </c>
      <c r="BA843">
        <f t="shared" si="165"/>
        <v>7</v>
      </c>
    </row>
    <row r="844" spans="2:53" x14ac:dyDescent="0.25">
      <c r="B844" s="155">
        <f t="shared" si="168"/>
        <v>43563.999305555553</v>
      </c>
      <c r="C844" s="155">
        <f t="shared" si="166"/>
        <v>43563.999305555553</v>
      </c>
      <c r="D844" s="152">
        <f t="shared" si="159"/>
        <v>5.6</v>
      </c>
      <c r="E844" s="152"/>
      <c r="F844" s="152"/>
      <c r="G844" s="152"/>
      <c r="H844" s="152" t="e">
        <f t="shared" si="160"/>
        <v>#N/A</v>
      </c>
      <c r="I844" s="152"/>
      <c r="J844" s="152" t="e">
        <f t="shared" si="161"/>
        <v>#N/A</v>
      </c>
      <c r="K844" s="152"/>
      <c r="L844" s="152"/>
      <c r="M844" s="152"/>
      <c r="N844" s="152"/>
      <c r="O844" s="152"/>
      <c r="P844" s="152"/>
      <c r="Q844" s="152"/>
      <c r="R844" s="152"/>
      <c r="S844" s="152"/>
      <c r="T844" s="153" cm="1">
        <f t="array" ref="T844">MATCH(1,(TDU_Info!$C$5:$C$111=$T$6)*(TDU_Info!$B$5:$B$111&lt;=$B844),0)</f>
        <v>96</v>
      </c>
      <c r="U844" s="152">
        <f>100*(INDEX(TDU_Info!$E$5:$E$111,$T844)/T$11+INDEX(TDU_Info!$F$5:$F$111,$T844))</f>
        <v>3.3060000000000005</v>
      </c>
      <c r="V844" s="152">
        <v>3.2160000000000002</v>
      </c>
      <c r="W844" s="152">
        <v>7.0990000000000002</v>
      </c>
      <c r="X844" s="152">
        <v>5.6</v>
      </c>
      <c r="Y844" s="152">
        <v>5.5</v>
      </c>
      <c r="Z844" s="152">
        <v>3.5739999999999998</v>
      </c>
      <c r="AA844" s="152">
        <v>7.585</v>
      </c>
      <c r="AB844" s="152">
        <v>5.88</v>
      </c>
      <c r="AC844" s="152">
        <v>6</v>
      </c>
      <c r="AD844" s="152">
        <v>3.1930000000000001</v>
      </c>
      <c r="AE844" s="152">
        <v>7.12</v>
      </c>
      <c r="AF844" s="152">
        <v>5.6</v>
      </c>
      <c r="AG844" s="152">
        <v>5.5</v>
      </c>
      <c r="AH844" s="152">
        <v>3.5369999999999999</v>
      </c>
      <c r="AI844" s="152">
        <v>7.6180000000000003</v>
      </c>
      <c r="AJ844" s="152">
        <v>5.88</v>
      </c>
      <c r="AK844" s="152">
        <v>5.9</v>
      </c>
      <c r="AL844" s="152">
        <f t="shared" si="162"/>
        <v>2.9090445607009108</v>
      </c>
      <c r="AM844" s="152">
        <f t="shared" si="163"/>
        <v>2.8133228211341046</v>
      </c>
      <c r="AN844" s="152">
        <v>5.5587856882235256</v>
      </c>
      <c r="AO844" s="152">
        <v>5.0994185679917177</v>
      </c>
      <c r="AP844" s="152">
        <f t="shared" si="167"/>
        <v>8.6939999999999991</v>
      </c>
      <c r="AQ844" s="152"/>
      <c r="AR844" s="152"/>
      <c r="AS844" s="153">
        <f t="shared" si="164"/>
        <v>98</v>
      </c>
      <c r="AT844" s="153">
        <f t="shared" si="169"/>
        <v>1</v>
      </c>
      <c r="AU844" s="153">
        <f t="shared" si="170"/>
        <v>0</v>
      </c>
      <c r="AV844" s="153">
        <f t="shared" si="171"/>
        <v>0</v>
      </c>
      <c r="BA844">
        <f t="shared" si="165"/>
        <v>8</v>
      </c>
    </row>
    <row r="845" spans="2:53" x14ac:dyDescent="0.25">
      <c r="B845" s="155">
        <f t="shared" si="168"/>
        <v>43564.999305555553</v>
      </c>
      <c r="C845" s="155">
        <f t="shared" si="166"/>
        <v>43564.999305555553</v>
      </c>
      <c r="D845" s="152">
        <f t="shared" si="159"/>
        <v>5.6420000000000003</v>
      </c>
      <c r="E845" s="152"/>
      <c r="F845" s="152"/>
      <c r="G845" s="152"/>
      <c r="H845" s="152" t="e">
        <f t="shared" si="160"/>
        <v>#N/A</v>
      </c>
      <c r="I845" s="152"/>
      <c r="J845" s="152" t="e">
        <f t="shared" si="161"/>
        <v>#N/A</v>
      </c>
      <c r="K845" s="152"/>
      <c r="L845" s="152"/>
      <c r="M845" s="152"/>
      <c r="N845" s="152"/>
      <c r="O845" s="152"/>
      <c r="P845" s="152"/>
      <c r="Q845" s="152"/>
      <c r="R845" s="152"/>
      <c r="S845" s="152"/>
      <c r="T845" s="153" cm="1">
        <f t="array" ref="T845">MATCH(1,(TDU_Info!$C$5:$C$111=$T$6)*(TDU_Info!$B$5:$B$111&lt;=$B845),0)</f>
        <v>96</v>
      </c>
      <c r="U845" s="152">
        <f>100*(INDEX(TDU_Info!$E$5:$E$111,$T845)/T$11+INDEX(TDU_Info!$F$5:$F$111,$T845))</f>
        <v>3.3060000000000005</v>
      </c>
      <c r="V845" s="152">
        <v>3.2160000000000002</v>
      </c>
      <c r="W845" s="152">
        <v>7.0990000000000002</v>
      </c>
      <c r="X845" s="152">
        <v>5.65</v>
      </c>
      <c r="Y845" s="152">
        <v>5.6230000000000002</v>
      </c>
      <c r="Z845" s="152">
        <v>3.5739999999999998</v>
      </c>
      <c r="AA845" s="152">
        <v>7.5350000000000001</v>
      </c>
      <c r="AB845" s="152">
        <v>5.88</v>
      </c>
      <c r="AC845" s="152">
        <v>6.1</v>
      </c>
      <c r="AD845" s="152">
        <v>3.1930000000000001</v>
      </c>
      <c r="AE845" s="152">
        <v>7.12</v>
      </c>
      <c r="AF845" s="152">
        <v>5.6420000000000003</v>
      </c>
      <c r="AG845" s="152">
        <v>5.69</v>
      </c>
      <c r="AH845" s="152">
        <v>3.5369999999999999</v>
      </c>
      <c r="AI845" s="152">
        <v>7.5679999999999996</v>
      </c>
      <c r="AJ845" s="152">
        <v>5.88</v>
      </c>
      <c r="AK845" s="152">
        <v>5.9</v>
      </c>
      <c r="AL845" s="152">
        <f t="shared" si="162"/>
        <v>2.9090445607009108</v>
      </c>
      <c r="AM845" s="152">
        <f t="shared" si="163"/>
        <v>2.8133228211341046</v>
      </c>
      <c r="AN845" s="152">
        <v>5.5488052848417286</v>
      </c>
      <c r="AO845" s="152">
        <v>5.0913118771057562</v>
      </c>
      <c r="AP845" s="152">
        <f t="shared" si="167"/>
        <v>8.6939999999999991</v>
      </c>
      <c r="AQ845" s="152"/>
      <c r="AR845" s="152"/>
      <c r="AS845" s="153">
        <f t="shared" si="164"/>
        <v>99</v>
      </c>
      <c r="AT845" s="153">
        <f t="shared" si="169"/>
        <v>1</v>
      </c>
      <c r="AU845" s="153">
        <f t="shared" si="170"/>
        <v>0</v>
      </c>
      <c r="AV845" s="153">
        <f t="shared" si="171"/>
        <v>0</v>
      </c>
      <c r="BA845">
        <f t="shared" si="165"/>
        <v>9</v>
      </c>
    </row>
    <row r="846" spans="2:53" x14ac:dyDescent="0.25">
      <c r="B846" s="155">
        <f t="shared" si="168"/>
        <v>43565.999305555553</v>
      </c>
      <c r="C846" s="155">
        <f t="shared" si="166"/>
        <v>43565.999305555553</v>
      </c>
      <c r="D846" s="152">
        <f t="shared" si="159"/>
        <v>5.6</v>
      </c>
      <c r="E846" s="152"/>
      <c r="F846" s="152"/>
      <c r="G846" s="152"/>
      <c r="H846" s="152" t="e">
        <f t="shared" si="160"/>
        <v>#N/A</v>
      </c>
      <c r="I846" s="152"/>
      <c r="J846" s="152" t="e">
        <f t="shared" si="161"/>
        <v>#N/A</v>
      </c>
      <c r="K846" s="152"/>
      <c r="L846" s="152"/>
      <c r="M846" s="152"/>
      <c r="N846" s="152"/>
      <c r="O846" s="152"/>
      <c r="P846" s="152"/>
      <c r="Q846" s="152"/>
      <c r="R846" s="152"/>
      <c r="S846" s="152"/>
      <c r="T846" s="153" cm="1">
        <f t="array" ref="T846">MATCH(1,(TDU_Info!$C$5:$C$111=$T$6)*(TDU_Info!$B$5:$B$111&lt;=$B846),0)</f>
        <v>96</v>
      </c>
      <c r="U846" s="152">
        <f>100*(INDEX(TDU_Info!$E$5:$E$111,$T846)/T$11+INDEX(TDU_Info!$F$5:$F$111,$T846))</f>
        <v>3.3060000000000005</v>
      </c>
      <c r="V846" s="152">
        <v>3.2160000000000002</v>
      </c>
      <c r="W846" s="152">
        <v>7.0990000000000002</v>
      </c>
      <c r="X846" s="152">
        <v>5.6</v>
      </c>
      <c r="Y846" s="152">
        <v>5.4</v>
      </c>
      <c r="Z846" s="152">
        <v>3.5739999999999998</v>
      </c>
      <c r="AA846" s="152">
        <v>7.2350000000000003</v>
      </c>
      <c r="AB846" s="152">
        <v>5.88</v>
      </c>
      <c r="AC846" s="152">
        <v>5.8</v>
      </c>
      <c r="AD846" s="152">
        <v>3.1930000000000001</v>
      </c>
      <c r="AE846" s="152">
        <v>7.12</v>
      </c>
      <c r="AF846" s="152">
        <v>5.6</v>
      </c>
      <c r="AG846" s="152">
        <v>5.4</v>
      </c>
      <c r="AH846" s="152">
        <v>3.5369999999999999</v>
      </c>
      <c r="AI846" s="152">
        <v>7.2679999999999998</v>
      </c>
      <c r="AJ846" s="152">
        <v>5.88</v>
      </c>
      <c r="AK846" s="152">
        <v>5.8</v>
      </c>
      <c r="AL846" s="152">
        <f t="shared" si="162"/>
        <v>2.9090445607009108</v>
      </c>
      <c r="AM846" s="152">
        <f t="shared" si="163"/>
        <v>2.8133228211341046</v>
      </c>
      <c r="AN846" s="152">
        <v>5.5525198665198578</v>
      </c>
      <c r="AO846" s="152">
        <v>5.0950176946698909</v>
      </c>
      <c r="AP846" s="152">
        <f t="shared" si="167"/>
        <v>8.6939999999999991</v>
      </c>
      <c r="AQ846" s="152"/>
      <c r="AR846" s="152"/>
      <c r="AS846" s="153">
        <f t="shared" si="164"/>
        <v>100</v>
      </c>
      <c r="AT846" s="153">
        <f t="shared" si="169"/>
        <v>1</v>
      </c>
      <c r="AU846" s="153">
        <f t="shared" si="170"/>
        <v>0</v>
      </c>
      <c r="AV846" s="153">
        <f t="shared" si="171"/>
        <v>0</v>
      </c>
      <c r="BA846">
        <f t="shared" si="165"/>
        <v>10</v>
      </c>
    </row>
    <row r="847" spans="2:53" x14ac:dyDescent="0.25">
      <c r="B847" s="155">
        <f t="shared" si="168"/>
        <v>43566.999305555553</v>
      </c>
      <c r="C847" s="155">
        <f t="shared" si="166"/>
        <v>43566.999305555553</v>
      </c>
      <c r="D847" s="152">
        <f t="shared" si="159"/>
        <v>5.6</v>
      </c>
      <c r="E847" s="152"/>
      <c r="F847" s="152"/>
      <c r="G847" s="152"/>
      <c r="H847" s="152" t="e">
        <f t="shared" si="160"/>
        <v>#N/A</v>
      </c>
      <c r="I847" s="152"/>
      <c r="J847" s="152" t="e">
        <f t="shared" si="161"/>
        <v>#N/A</v>
      </c>
      <c r="K847" s="152"/>
      <c r="L847" s="152"/>
      <c r="M847" s="152"/>
      <c r="N847" s="152"/>
      <c r="O847" s="152"/>
      <c r="P847" s="152"/>
      <c r="Q847" s="152"/>
      <c r="R847" s="152"/>
      <c r="S847" s="152"/>
      <c r="T847" s="153" cm="1">
        <f t="array" ref="T847">MATCH(1,(TDU_Info!$C$5:$C$111=$T$6)*(TDU_Info!$B$5:$B$111&lt;=$B847),0)</f>
        <v>96</v>
      </c>
      <c r="U847" s="152">
        <f>100*(INDEX(TDU_Info!$E$5:$E$111,$T847)/T$11+INDEX(TDU_Info!$F$5:$F$111,$T847))</f>
        <v>3.3060000000000005</v>
      </c>
      <c r="V847" s="152">
        <v>3.2160000000000002</v>
      </c>
      <c r="W847" s="152">
        <v>7.0990000000000002</v>
      </c>
      <c r="X847" s="152">
        <v>5.6</v>
      </c>
      <c r="Y847" s="152">
        <v>5.4</v>
      </c>
      <c r="Z847" s="152">
        <v>3.5739999999999998</v>
      </c>
      <c r="AA847" s="152">
        <v>7.2350000000000003</v>
      </c>
      <c r="AB847" s="152">
        <v>5.88</v>
      </c>
      <c r="AC847" s="152">
        <v>5.8</v>
      </c>
      <c r="AD847" s="152">
        <v>3.1930000000000001</v>
      </c>
      <c r="AE847" s="152">
        <v>7.12</v>
      </c>
      <c r="AF847" s="152">
        <v>5.6</v>
      </c>
      <c r="AG847" s="152">
        <v>5.4</v>
      </c>
      <c r="AH847" s="152">
        <v>3.5369999999999999</v>
      </c>
      <c r="AI847" s="152">
        <v>7.2679999999999998</v>
      </c>
      <c r="AJ847" s="152">
        <v>5.88</v>
      </c>
      <c r="AK847" s="152">
        <v>5.75</v>
      </c>
      <c r="AL847" s="152">
        <f t="shared" si="162"/>
        <v>2.9090445607009108</v>
      </c>
      <c r="AM847" s="152">
        <f t="shared" si="163"/>
        <v>2.8133228211341046</v>
      </c>
      <c r="AN847" s="152">
        <v>5.5575505071657574</v>
      </c>
      <c r="AO847" s="152">
        <v>5.099334643318346</v>
      </c>
      <c r="AP847" s="152">
        <f t="shared" si="167"/>
        <v>8.6939999999999991</v>
      </c>
      <c r="AQ847" s="152"/>
      <c r="AR847" s="152"/>
      <c r="AS847" s="153">
        <f t="shared" si="164"/>
        <v>101</v>
      </c>
      <c r="AT847" s="153">
        <f t="shared" si="169"/>
        <v>1</v>
      </c>
      <c r="AU847" s="153">
        <f t="shared" si="170"/>
        <v>0</v>
      </c>
      <c r="AV847" s="153">
        <f t="shared" si="171"/>
        <v>0</v>
      </c>
      <c r="BA847">
        <f t="shared" si="165"/>
        <v>11</v>
      </c>
    </row>
    <row r="848" spans="2:53" x14ac:dyDescent="0.25">
      <c r="B848" s="155">
        <f t="shared" si="168"/>
        <v>43567.999305555553</v>
      </c>
      <c r="C848" s="155">
        <f t="shared" si="166"/>
        <v>43567.999305555553</v>
      </c>
      <c r="D848" s="152">
        <f t="shared" si="159"/>
        <v>5.6</v>
      </c>
      <c r="E848" s="152"/>
      <c r="F848" s="152"/>
      <c r="G848" s="152"/>
      <c r="H848" s="152" t="e">
        <f t="shared" si="160"/>
        <v>#N/A</v>
      </c>
      <c r="I848" s="152"/>
      <c r="J848" s="152" t="e">
        <f t="shared" si="161"/>
        <v>#N/A</v>
      </c>
      <c r="K848" s="152"/>
      <c r="L848" s="152"/>
      <c r="M848" s="152"/>
      <c r="N848" s="152"/>
      <c r="O848" s="152"/>
      <c r="P848" s="152"/>
      <c r="Q848" s="152"/>
      <c r="R848" s="152"/>
      <c r="S848" s="152"/>
      <c r="T848" s="153" cm="1">
        <f t="array" ref="T848">MATCH(1,(TDU_Info!$C$5:$C$111=$T$6)*(TDU_Info!$B$5:$B$111&lt;=$B848),0)</f>
        <v>96</v>
      </c>
      <c r="U848" s="152">
        <f>100*(INDEX(TDU_Info!$E$5:$E$111,$T848)/T$11+INDEX(TDU_Info!$F$5:$F$111,$T848))</f>
        <v>3.3060000000000005</v>
      </c>
      <c r="V848" s="152">
        <v>3.2160000000000002</v>
      </c>
      <c r="W848" s="152">
        <v>7.0990000000000002</v>
      </c>
      <c r="X848" s="152">
        <v>5.6</v>
      </c>
      <c r="Y848" s="152">
        <v>5.4</v>
      </c>
      <c r="Z848" s="152">
        <v>3.5739999999999998</v>
      </c>
      <c r="AA848" s="152">
        <v>7.2350000000000003</v>
      </c>
      <c r="AB848" s="152">
        <v>5.88</v>
      </c>
      <c r="AC848" s="152">
        <v>5.8</v>
      </c>
      <c r="AD848" s="152">
        <v>3.1930000000000001</v>
      </c>
      <c r="AE848" s="152">
        <v>7.12</v>
      </c>
      <c r="AF848" s="152">
        <v>5.6</v>
      </c>
      <c r="AG848" s="152">
        <v>5.4</v>
      </c>
      <c r="AH848" s="152">
        <v>3.5369999999999999</v>
      </c>
      <c r="AI848" s="152">
        <v>7.2679999999999998</v>
      </c>
      <c r="AJ848" s="152">
        <v>5.88</v>
      </c>
      <c r="AK848" s="152">
        <v>5.75</v>
      </c>
      <c r="AL848" s="152">
        <f t="shared" si="162"/>
        <v>2.9090445607009108</v>
      </c>
      <c r="AM848" s="152">
        <f t="shared" si="163"/>
        <v>2.8133228211341046</v>
      </c>
      <c r="AN848" s="152">
        <v>5.5539176498550553</v>
      </c>
      <c r="AO848" s="152">
        <v>5.0963946011282131</v>
      </c>
      <c r="AP848" s="152">
        <f t="shared" si="167"/>
        <v>8.6939999999999991</v>
      </c>
      <c r="AQ848" s="152"/>
      <c r="AR848" s="152"/>
      <c r="AS848" s="153">
        <f t="shared" si="164"/>
        <v>102</v>
      </c>
      <c r="AT848" s="153">
        <f t="shared" si="169"/>
        <v>1</v>
      </c>
      <c r="AU848" s="153">
        <f t="shared" si="170"/>
        <v>0</v>
      </c>
      <c r="AV848" s="153">
        <f t="shared" si="171"/>
        <v>0</v>
      </c>
      <c r="BA848">
        <f t="shared" si="165"/>
        <v>12</v>
      </c>
    </row>
    <row r="849" spans="2:53" x14ac:dyDescent="0.25">
      <c r="B849" s="155">
        <f t="shared" si="168"/>
        <v>43568.999305555553</v>
      </c>
      <c r="C849" s="155">
        <f t="shared" si="166"/>
        <v>43568.999305555553</v>
      </c>
      <c r="D849" s="152">
        <f t="shared" ref="D849:D912" si="172">(INDEX($V849:$AP849,D$7)*(1+D$8)+D$9*100/$T$11)*(1+D$10)+(D$11*100/$T$11)+($T$5+D$10)*$U849</f>
        <v>5.6</v>
      </c>
      <c r="E849" s="152"/>
      <c r="F849" s="152"/>
      <c r="G849" s="152"/>
      <c r="H849" s="152" t="e">
        <f t="shared" ref="H849:H912" si="173">IF(ISNA($C849),NA(),(INDEX($V849:$AP849,H$7)*(1+H$8)+H$9*100/$T$11)*(1+H$10)+(H$11*100/$T$11)+($T$5+H$10)*$U849)</f>
        <v>#N/A</v>
      </c>
      <c r="I849" s="152"/>
      <c r="J849" s="152" t="e">
        <f t="shared" ref="J849:J912" si="174">(INDEX($V849:$AP849,J$7)*(1+J$8)+J$9*100/$T$11)*(1+J$10)+(J$11*100/$T$11)+($T$5+J$10)*$U849</f>
        <v>#N/A</v>
      </c>
      <c r="K849" s="152"/>
      <c r="L849" s="152"/>
      <c r="M849" s="152"/>
      <c r="N849" s="152"/>
      <c r="O849" s="152"/>
      <c r="P849" s="152"/>
      <c r="Q849" s="152"/>
      <c r="R849" s="152"/>
      <c r="S849" s="152"/>
      <c r="T849" s="153" cm="1">
        <f t="array" ref="T849">MATCH(1,(TDU_Info!$C$5:$C$111=$T$6)*(TDU_Info!$B$5:$B$111&lt;=$B849),0)</f>
        <v>96</v>
      </c>
      <c r="U849" s="152">
        <f>100*(INDEX(TDU_Info!$E$5:$E$111,$T849)/T$11+INDEX(TDU_Info!$F$5:$F$111,$T849))</f>
        <v>3.3060000000000005</v>
      </c>
      <c r="V849" s="152">
        <v>3.2160000000000002</v>
      </c>
      <c r="W849" s="152">
        <v>7.0990000000000002</v>
      </c>
      <c r="X849" s="152">
        <v>5.6</v>
      </c>
      <c r="Y849" s="152">
        <v>5.4</v>
      </c>
      <c r="Z849" s="152">
        <v>3.5739999999999998</v>
      </c>
      <c r="AA849" s="152">
        <v>7.2350000000000003</v>
      </c>
      <c r="AB849" s="152">
        <v>5.88</v>
      </c>
      <c r="AC849" s="152">
        <v>5.8</v>
      </c>
      <c r="AD849" s="152">
        <v>3.1930000000000001</v>
      </c>
      <c r="AE849" s="152">
        <v>7.12</v>
      </c>
      <c r="AF849" s="152">
        <v>5.6</v>
      </c>
      <c r="AG849" s="152">
        <v>5.4</v>
      </c>
      <c r="AH849" s="152">
        <v>3.5369999999999999</v>
      </c>
      <c r="AI849" s="152">
        <v>7.2679999999999998</v>
      </c>
      <c r="AJ849" s="152">
        <v>5.88</v>
      </c>
      <c r="AK849" s="152">
        <v>5.75</v>
      </c>
      <c r="AL849" s="152">
        <f t="shared" ref="AL849:AL912" si="175">IF(DAY($B849)=1,NA(),VLOOKUP($B849,$BB$17:$BD$64,2,TRUE))</f>
        <v>2.9090445607009108</v>
      </c>
      <c r="AM849" s="152">
        <f t="shared" ref="AM849:AM912" si="176">IF(DAY($B849)=1,NA(),VLOOKUP($B849,$BB$17:$BD$64,3,TRUE))</f>
        <v>2.8133228211341046</v>
      </c>
      <c r="AN849" s="152">
        <v>5.551780046467254</v>
      </c>
      <c r="AO849" s="152">
        <v>5.095305696434453</v>
      </c>
      <c r="AP849" s="152">
        <f t="shared" si="167"/>
        <v>8.6939999999999991</v>
      </c>
      <c r="AQ849" s="152"/>
      <c r="AR849" s="152"/>
      <c r="AS849" s="153">
        <f t="shared" ref="AS849:AS912" si="177">ROUNDUP(B849-DATE(YEAR(B849),1,1),0)</f>
        <v>103</v>
      </c>
      <c r="AT849" s="153">
        <f t="shared" si="169"/>
        <v>1</v>
      </c>
      <c r="AU849" s="153">
        <f t="shared" si="170"/>
        <v>0</v>
      </c>
      <c r="AV849" s="153">
        <f t="shared" si="171"/>
        <v>0</v>
      </c>
      <c r="BA849">
        <f t="shared" ref="BA849:BA912" si="178">DAY(C849)</f>
        <v>13</v>
      </c>
    </row>
    <row r="850" spans="2:53" x14ac:dyDescent="0.25">
      <c r="B850" s="155">
        <f t="shared" si="168"/>
        <v>43569.999305555553</v>
      </c>
      <c r="C850" s="155">
        <f t="shared" ref="C850:C913" si="179">IF(OR($B850&lt;C$12,$B850&gt;C$13),NA(),$B850)</f>
        <v>43569.999305555553</v>
      </c>
      <c r="D850" s="152">
        <f t="shared" si="172"/>
        <v>5.6</v>
      </c>
      <c r="E850" s="152"/>
      <c r="F850" s="152"/>
      <c r="G850" s="152"/>
      <c r="H850" s="152" t="e">
        <f t="shared" si="173"/>
        <v>#N/A</v>
      </c>
      <c r="I850" s="152"/>
      <c r="J850" s="152" t="e">
        <f t="shared" si="174"/>
        <v>#N/A</v>
      </c>
      <c r="K850" s="152"/>
      <c r="L850" s="152"/>
      <c r="M850" s="152"/>
      <c r="N850" s="152"/>
      <c r="O850" s="152"/>
      <c r="P850" s="152"/>
      <c r="Q850" s="152"/>
      <c r="R850" s="152"/>
      <c r="S850" s="152"/>
      <c r="T850" s="153" cm="1">
        <f t="array" ref="T850">MATCH(1,(TDU_Info!$C$5:$C$111=$T$6)*(TDU_Info!$B$5:$B$111&lt;=$B850),0)</f>
        <v>96</v>
      </c>
      <c r="U850" s="152">
        <f>100*(INDEX(TDU_Info!$E$5:$E$111,$T850)/T$11+INDEX(TDU_Info!$F$5:$F$111,$T850))</f>
        <v>3.3060000000000005</v>
      </c>
      <c r="V850" s="152">
        <v>3.2160000000000002</v>
      </c>
      <c r="W850" s="152">
        <v>7.0990000000000002</v>
      </c>
      <c r="X850" s="152">
        <v>5.6</v>
      </c>
      <c r="Y850" s="152">
        <v>5.4</v>
      </c>
      <c r="Z850" s="152">
        <v>3.5739999999999998</v>
      </c>
      <c r="AA850" s="152">
        <v>7.2350000000000003</v>
      </c>
      <c r="AB850" s="152">
        <v>5.88</v>
      </c>
      <c r="AC850" s="152">
        <v>5.8</v>
      </c>
      <c r="AD850" s="152">
        <v>3.1930000000000001</v>
      </c>
      <c r="AE850" s="152">
        <v>7.12</v>
      </c>
      <c r="AF850" s="152">
        <v>5.6</v>
      </c>
      <c r="AG850" s="152">
        <v>5.4</v>
      </c>
      <c r="AH850" s="152">
        <v>3.5369999999999999</v>
      </c>
      <c r="AI850" s="152">
        <v>7.2679999999999998</v>
      </c>
      <c r="AJ850" s="152">
        <v>5.88</v>
      </c>
      <c r="AK850" s="152">
        <v>5.75</v>
      </c>
      <c r="AL850" s="152">
        <f t="shared" si="175"/>
        <v>2.9090445607009108</v>
      </c>
      <c r="AM850" s="152">
        <f t="shared" si="176"/>
        <v>2.8133228211341046</v>
      </c>
      <c r="AN850" s="152">
        <v>5.5480806569490362</v>
      </c>
      <c r="AO850" s="152">
        <v>5.09651272574553</v>
      </c>
      <c r="AP850" s="152">
        <f t="shared" ref="AP850:AP913" si="180">IF(DAY($C850)=1,NA(),VLOOKUP($C850,$BE$17:$BF$78,2,TRUE)-$U850)</f>
        <v>8.6939999999999991</v>
      </c>
      <c r="AQ850" s="152"/>
      <c r="AR850" s="152"/>
      <c r="AS850" s="153">
        <f t="shared" si="177"/>
        <v>104</v>
      </c>
      <c r="AT850" s="153">
        <f t="shared" si="169"/>
        <v>1</v>
      </c>
      <c r="AU850" s="153">
        <f t="shared" si="170"/>
        <v>0</v>
      </c>
      <c r="AV850" s="153">
        <f t="shared" si="171"/>
        <v>0</v>
      </c>
      <c r="BA850">
        <f t="shared" si="178"/>
        <v>14</v>
      </c>
    </row>
    <row r="851" spans="2:53" x14ac:dyDescent="0.25">
      <c r="B851" s="155">
        <f t="shared" si="168"/>
        <v>43570.999305555553</v>
      </c>
      <c r="C851" s="155">
        <f t="shared" si="179"/>
        <v>43570.999305555553</v>
      </c>
      <c r="D851" s="152">
        <f t="shared" si="172"/>
        <v>5.5419999999999998</v>
      </c>
      <c r="E851" s="152"/>
      <c r="F851" s="152"/>
      <c r="G851" s="152"/>
      <c r="H851" s="152" t="e">
        <f t="shared" si="173"/>
        <v>#N/A</v>
      </c>
      <c r="I851" s="152"/>
      <c r="J851" s="152" t="e">
        <f t="shared" si="174"/>
        <v>#N/A</v>
      </c>
      <c r="K851" s="152"/>
      <c r="L851" s="152"/>
      <c r="M851" s="152"/>
      <c r="N851" s="152"/>
      <c r="O851" s="152"/>
      <c r="P851" s="152"/>
      <c r="Q851" s="152"/>
      <c r="R851" s="152"/>
      <c r="S851" s="152"/>
      <c r="T851" s="153" cm="1">
        <f t="array" ref="T851">MATCH(1,(TDU_Info!$C$5:$C$111=$T$6)*(TDU_Info!$B$5:$B$111&lt;=$B851),0)</f>
        <v>96</v>
      </c>
      <c r="U851" s="152">
        <f>100*(INDEX(TDU_Info!$E$5:$E$111,$T851)/T$11+INDEX(TDU_Info!$F$5:$F$111,$T851))</f>
        <v>3.3060000000000005</v>
      </c>
      <c r="V851" s="152">
        <v>3.2160000000000002</v>
      </c>
      <c r="W851" s="152">
        <v>7.0990000000000002</v>
      </c>
      <c r="X851" s="152">
        <v>5.6</v>
      </c>
      <c r="Y851" s="152">
        <v>5.4</v>
      </c>
      <c r="Z851" s="152">
        <v>4.524</v>
      </c>
      <c r="AA851" s="152">
        <v>7.5350000000000001</v>
      </c>
      <c r="AB851" s="152">
        <v>5.6319999999999997</v>
      </c>
      <c r="AC851" s="152">
        <v>5.8</v>
      </c>
      <c r="AD851" s="152">
        <v>3.1930000000000001</v>
      </c>
      <c r="AE851" s="152">
        <v>7.12</v>
      </c>
      <c r="AF851" s="152">
        <v>5.5419999999999998</v>
      </c>
      <c r="AG851" s="152">
        <v>5.4</v>
      </c>
      <c r="AH851" s="152">
        <v>4.4870000000000001</v>
      </c>
      <c r="AI851" s="152">
        <v>7.5679999999999996</v>
      </c>
      <c r="AJ851" s="152">
        <v>5.88</v>
      </c>
      <c r="AK851" s="152">
        <v>5.75</v>
      </c>
      <c r="AL851" s="152">
        <f t="shared" si="175"/>
        <v>2.9090445607009108</v>
      </c>
      <c r="AM851" s="152">
        <f t="shared" si="176"/>
        <v>2.8133228211341046</v>
      </c>
      <c r="AN851" s="152">
        <v>5.5467185509846129</v>
      </c>
      <c r="AO851" s="152">
        <v>5.0942542432108402</v>
      </c>
      <c r="AP851" s="152">
        <f t="shared" si="180"/>
        <v>8.6939999999999991</v>
      </c>
      <c r="AQ851" s="152"/>
      <c r="AR851" s="152"/>
      <c r="AS851" s="153">
        <f t="shared" si="177"/>
        <v>105</v>
      </c>
      <c r="AT851" s="153">
        <f t="shared" si="169"/>
        <v>1</v>
      </c>
      <c r="AU851" s="153">
        <f t="shared" si="170"/>
        <v>0</v>
      </c>
      <c r="AV851" s="153">
        <f t="shared" si="171"/>
        <v>0</v>
      </c>
      <c r="BA851">
        <f t="shared" si="178"/>
        <v>15</v>
      </c>
    </row>
    <row r="852" spans="2:53" x14ac:dyDescent="0.25">
      <c r="B852" s="155">
        <f t="shared" si="168"/>
        <v>43571.999305555553</v>
      </c>
      <c r="C852" s="155">
        <f t="shared" si="179"/>
        <v>43571.999305555553</v>
      </c>
      <c r="D852" s="152">
        <f t="shared" si="172"/>
        <v>5.5419999999999998</v>
      </c>
      <c r="E852" s="152"/>
      <c r="F852" s="152"/>
      <c r="G852" s="152"/>
      <c r="H852" s="152" t="e">
        <f t="shared" si="173"/>
        <v>#N/A</v>
      </c>
      <c r="I852" s="152"/>
      <c r="J852" s="152" t="e">
        <f t="shared" si="174"/>
        <v>#N/A</v>
      </c>
      <c r="K852" s="152"/>
      <c r="L852" s="152"/>
      <c r="M852" s="152"/>
      <c r="N852" s="152"/>
      <c r="O852" s="152"/>
      <c r="P852" s="152"/>
      <c r="Q852" s="152"/>
      <c r="R852" s="152"/>
      <c r="S852" s="152"/>
      <c r="T852" s="153" cm="1">
        <f t="array" ref="T852">MATCH(1,(TDU_Info!$C$5:$C$111=$T$6)*(TDU_Info!$B$5:$B$111&lt;=$B852),0)</f>
        <v>96</v>
      </c>
      <c r="U852" s="152">
        <f>100*(INDEX(TDU_Info!$E$5:$E$111,$T852)/T$11+INDEX(TDU_Info!$F$5:$F$111,$T852))</f>
        <v>3.3060000000000005</v>
      </c>
      <c r="V852" s="152">
        <v>3.2160000000000002</v>
      </c>
      <c r="W852" s="152">
        <v>7.0990000000000002</v>
      </c>
      <c r="X852" s="152">
        <v>5.6</v>
      </c>
      <c r="Y852" s="152">
        <v>5.4</v>
      </c>
      <c r="Z852" s="152">
        <v>4.524</v>
      </c>
      <c r="AA852" s="152">
        <v>7.5350000000000001</v>
      </c>
      <c r="AB852" s="152">
        <v>5.6319999999999997</v>
      </c>
      <c r="AC852" s="152">
        <v>5.8</v>
      </c>
      <c r="AD852" s="152">
        <v>3.1930000000000001</v>
      </c>
      <c r="AE852" s="152">
        <v>7.12</v>
      </c>
      <c r="AF852" s="152">
        <v>5.5419999999999998</v>
      </c>
      <c r="AG852" s="152">
        <v>5.4</v>
      </c>
      <c r="AH852" s="152">
        <v>4.4870000000000001</v>
      </c>
      <c r="AI852" s="152">
        <v>7.5679999999999996</v>
      </c>
      <c r="AJ852" s="152">
        <v>5.88</v>
      </c>
      <c r="AK852" s="152">
        <v>5.75</v>
      </c>
      <c r="AL852" s="152">
        <f t="shared" si="175"/>
        <v>2.9090445607009108</v>
      </c>
      <c r="AM852" s="152">
        <f t="shared" si="176"/>
        <v>2.8133228211341046</v>
      </c>
      <c r="AN852" s="152">
        <v>5.547410076580447</v>
      </c>
      <c r="AO852" s="152">
        <v>5.0904951441140538</v>
      </c>
      <c r="AP852" s="152">
        <f t="shared" si="180"/>
        <v>8.6939999999999991</v>
      </c>
      <c r="AQ852" s="152"/>
      <c r="AR852" s="152"/>
      <c r="AS852" s="153">
        <f t="shared" si="177"/>
        <v>106</v>
      </c>
      <c r="AT852" s="153">
        <f t="shared" si="169"/>
        <v>1</v>
      </c>
      <c r="AU852" s="153">
        <f t="shared" si="170"/>
        <v>0</v>
      </c>
      <c r="AV852" s="153">
        <f t="shared" si="171"/>
        <v>0</v>
      </c>
      <c r="BA852">
        <f t="shared" si="178"/>
        <v>16</v>
      </c>
    </row>
    <row r="853" spans="2:53" x14ac:dyDescent="0.25">
      <c r="B853" s="155">
        <f t="shared" si="168"/>
        <v>43572.999305555553</v>
      </c>
      <c r="C853" s="155">
        <f t="shared" si="179"/>
        <v>43572.999305555553</v>
      </c>
      <c r="D853" s="152">
        <f t="shared" si="172"/>
        <v>5.5419999999999998</v>
      </c>
      <c r="E853" s="152"/>
      <c r="F853" s="152"/>
      <c r="G853" s="152"/>
      <c r="H853" s="152" t="e">
        <f t="shared" si="173"/>
        <v>#N/A</v>
      </c>
      <c r="I853" s="152"/>
      <c r="J853" s="152" t="e">
        <f t="shared" si="174"/>
        <v>#N/A</v>
      </c>
      <c r="K853" s="152"/>
      <c r="L853" s="152"/>
      <c r="M853" s="152"/>
      <c r="N853" s="152"/>
      <c r="O853" s="152"/>
      <c r="P853" s="152"/>
      <c r="Q853" s="152"/>
      <c r="R853" s="152"/>
      <c r="S853" s="152"/>
      <c r="T853" s="153" cm="1">
        <f t="array" ref="T853">MATCH(1,(TDU_Info!$C$5:$C$111=$T$6)*(TDU_Info!$B$5:$B$111&lt;=$B853),0)</f>
        <v>96</v>
      </c>
      <c r="U853" s="152">
        <f>100*(INDEX(TDU_Info!$E$5:$E$111,$T853)/T$11+INDEX(TDU_Info!$F$5:$F$111,$T853))</f>
        <v>3.3060000000000005</v>
      </c>
      <c r="V853" s="152">
        <v>3.13</v>
      </c>
      <c r="W853" s="152">
        <v>7.0869999999999997</v>
      </c>
      <c r="X853" s="152">
        <v>5.6</v>
      </c>
      <c r="Y853" s="152">
        <v>5.4</v>
      </c>
      <c r="Z853" s="152">
        <v>4.3860000000000001</v>
      </c>
      <c r="AA853" s="152">
        <v>7.5149999999999997</v>
      </c>
      <c r="AB853" s="152">
        <v>5.6319999999999997</v>
      </c>
      <c r="AC853" s="152">
        <v>5.8</v>
      </c>
      <c r="AD853" s="152">
        <v>3.15</v>
      </c>
      <c r="AE853" s="152">
        <v>7.1139999999999999</v>
      </c>
      <c r="AF853" s="152">
        <v>5.5419999999999998</v>
      </c>
      <c r="AG853" s="152">
        <v>5.4</v>
      </c>
      <c r="AH853" s="152">
        <v>4.4180000000000001</v>
      </c>
      <c r="AI853" s="152">
        <v>7.5579999999999998</v>
      </c>
      <c r="AJ853" s="152">
        <v>5.88</v>
      </c>
      <c r="AK853" s="152">
        <v>5.75</v>
      </c>
      <c r="AL853" s="152">
        <f t="shared" si="175"/>
        <v>2.9090445607009108</v>
      </c>
      <c r="AM853" s="152">
        <f t="shared" si="176"/>
        <v>2.8133228211341046</v>
      </c>
      <c r="AN853" s="152">
        <v>5.5470983699241572</v>
      </c>
      <c r="AO853" s="152">
        <v>5.0872397142088737</v>
      </c>
      <c r="AP853" s="152">
        <f t="shared" si="180"/>
        <v>8.6939999999999991</v>
      </c>
      <c r="AQ853" s="152"/>
      <c r="AR853" s="152"/>
      <c r="AS853" s="153">
        <f t="shared" si="177"/>
        <v>107</v>
      </c>
      <c r="AT853" s="153">
        <f t="shared" si="169"/>
        <v>1</v>
      </c>
      <c r="AU853" s="153">
        <f t="shared" si="170"/>
        <v>0</v>
      </c>
      <c r="AV853" s="153">
        <f t="shared" si="171"/>
        <v>0</v>
      </c>
      <c r="BA853">
        <f t="shared" si="178"/>
        <v>17</v>
      </c>
    </row>
    <row r="854" spans="2:53" x14ac:dyDescent="0.25">
      <c r="B854" s="155">
        <f t="shared" si="168"/>
        <v>43573.999305555553</v>
      </c>
      <c r="C854" s="155">
        <f t="shared" si="179"/>
        <v>43573.999305555553</v>
      </c>
      <c r="D854" s="152">
        <f t="shared" si="172"/>
        <v>5.5419999999999998</v>
      </c>
      <c r="E854" s="152"/>
      <c r="F854" s="152"/>
      <c r="G854" s="152"/>
      <c r="H854" s="152" t="e">
        <f t="shared" si="173"/>
        <v>#N/A</v>
      </c>
      <c r="I854" s="152"/>
      <c r="J854" s="152" t="e">
        <f t="shared" si="174"/>
        <v>#N/A</v>
      </c>
      <c r="K854" s="152"/>
      <c r="L854" s="152"/>
      <c r="M854" s="152"/>
      <c r="N854" s="152"/>
      <c r="O854" s="152"/>
      <c r="P854" s="152"/>
      <c r="Q854" s="152"/>
      <c r="R854" s="152"/>
      <c r="S854" s="152"/>
      <c r="T854" s="153" cm="1">
        <f t="array" ref="T854">MATCH(1,(TDU_Info!$C$5:$C$111=$T$6)*(TDU_Info!$B$5:$B$111&lt;=$B854),0)</f>
        <v>96</v>
      </c>
      <c r="U854" s="152">
        <f>100*(INDEX(TDU_Info!$E$5:$E$111,$T854)/T$11+INDEX(TDU_Info!$F$5:$F$111,$T854))</f>
        <v>3.3060000000000005</v>
      </c>
      <c r="V854" s="152">
        <v>3.13</v>
      </c>
      <c r="W854" s="152">
        <v>7.0869999999999997</v>
      </c>
      <c r="X854" s="152">
        <v>5.6</v>
      </c>
      <c r="Y854" s="152">
        <v>5.4</v>
      </c>
      <c r="Z854" s="152">
        <v>4.3860000000000001</v>
      </c>
      <c r="AA854" s="152">
        <v>7.5149999999999997</v>
      </c>
      <c r="AB854" s="152">
        <v>5.6319999999999997</v>
      </c>
      <c r="AC854" s="152">
        <v>5.8</v>
      </c>
      <c r="AD854" s="152">
        <v>3.15</v>
      </c>
      <c r="AE854" s="152">
        <v>7.1139999999999999</v>
      </c>
      <c r="AF854" s="152">
        <v>5.5419999999999998</v>
      </c>
      <c r="AG854" s="152">
        <v>5.4</v>
      </c>
      <c r="AH854" s="152">
        <v>4.4180000000000001</v>
      </c>
      <c r="AI854" s="152">
        <v>7.5579999999999998</v>
      </c>
      <c r="AJ854" s="152">
        <v>5.88</v>
      </c>
      <c r="AK854" s="152">
        <v>5.75</v>
      </c>
      <c r="AL854" s="152">
        <f t="shared" si="175"/>
        <v>2.9090445607009108</v>
      </c>
      <c r="AM854" s="152">
        <f t="shared" si="176"/>
        <v>2.8133228211341046</v>
      </c>
      <c r="AN854" s="152">
        <v>5.5434607908245095</v>
      </c>
      <c r="AO854" s="152">
        <v>5.0825602276593216</v>
      </c>
      <c r="AP854" s="152">
        <f t="shared" si="180"/>
        <v>8.6939999999999991</v>
      </c>
      <c r="AQ854" s="152"/>
      <c r="AR854" s="152"/>
      <c r="AS854" s="153">
        <f t="shared" si="177"/>
        <v>108</v>
      </c>
      <c r="AT854" s="153">
        <f t="shared" si="169"/>
        <v>1</v>
      </c>
      <c r="AU854" s="153">
        <f t="shared" si="170"/>
        <v>0</v>
      </c>
      <c r="AV854" s="153">
        <f t="shared" si="171"/>
        <v>0</v>
      </c>
      <c r="BA854">
        <f t="shared" si="178"/>
        <v>18</v>
      </c>
    </row>
    <row r="855" spans="2:53" x14ac:dyDescent="0.25">
      <c r="B855" s="155">
        <f t="shared" si="168"/>
        <v>43574.999305555553</v>
      </c>
      <c r="C855" s="155">
        <f t="shared" si="179"/>
        <v>43574.999305555553</v>
      </c>
      <c r="D855" s="152">
        <f t="shared" si="172"/>
        <v>5.5419999999999998</v>
      </c>
      <c r="E855" s="152"/>
      <c r="F855" s="152"/>
      <c r="G855" s="152"/>
      <c r="H855" s="152" t="e">
        <f t="shared" si="173"/>
        <v>#N/A</v>
      </c>
      <c r="I855" s="152"/>
      <c r="J855" s="152" t="e">
        <f t="shared" si="174"/>
        <v>#N/A</v>
      </c>
      <c r="K855" s="152"/>
      <c r="L855" s="152"/>
      <c r="M855" s="152"/>
      <c r="N855" s="152"/>
      <c r="O855" s="152"/>
      <c r="P855" s="152"/>
      <c r="Q855" s="152"/>
      <c r="R855" s="152"/>
      <c r="S855" s="152"/>
      <c r="T855" s="153" cm="1">
        <f t="array" ref="T855">MATCH(1,(TDU_Info!$C$5:$C$111=$T$6)*(TDU_Info!$B$5:$B$111&lt;=$B855),0)</f>
        <v>96</v>
      </c>
      <c r="U855" s="152">
        <f>100*(INDEX(TDU_Info!$E$5:$E$111,$T855)/T$11+INDEX(TDU_Info!$F$5:$F$111,$T855))</f>
        <v>3.3060000000000005</v>
      </c>
      <c r="V855" s="152">
        <v>3.13</v>
      </c>
      <c r="W855" s="152">
        <v>7.0869999999999997</v>
      </c>
      <c r="X855" s="152">
        <v>5.6</v>
      </c>
      <c r="Y855" s="152">
        <v>5.4</v>
      </c>
      <c r="Z855" s="152">
        <v>4.3860000000000001</v>
      </c>
      <c r="AA855" s="152">
        <v>7.5149999999999997</v>
      </c>
      <c r="AB855" s="152">
        <v>5.6319999999999997</v>
      </c>
      <c r="AC855" s="152">
        <v>5.8</v>
      </c>
      <c r="AD855" s="152">
        <v>3.15</v>
      </c>
      <c r="AE855" s="152">
        <v>7.1139999999999999</v>
      </c>
      <c r="AF855" s="152">
        <v>5.5419999999999998</v>
      </c>
      <c r="AG855" s="152">
        <v>5.4</v>
      </c>
      <c r="AH855" s="152">
        <v>4.4180000000000001</v>
      </c>
      <c r="AI855" s="152">
        <v>7.5579999999999998</v>
      </c>
      <c r="AJ855" s="152">
        <v>5.88</v>
      </c>
      <c r="AK855" s="152">
        <v>5.75</v>
      </c>
      <c r="AL855" s="152">
        <f t="shared" si="175"/>
        <v>2.9090445607009108</v>
      </c>
      <c r="AM855" s="152">
        <f t="shared" si="176"/>
        <v>2.8133228211341046</v>
      </c>
      <c r="AN855" s="152">
        <v>5.5425661533322765</v>
      </c>
      <c r="AO855" s="152">
        <v>5.0808599461666004</v>
      </c>
      <c r="AP855" s="152">
        <f t="shared" si="180"/>
        <v>8.6939999999999991</v>
      </c>
      <c r="AQ855" s="152"/>
      <c r="AR855" s="152"/>
      <c r="AS855" s="153">
        <f t="shared" si="177"/>
        <v>109</v>
      </c>
      <c r="AT855" s="153">
        <f t="shared" si="169"/>
        <v>1</v>
      </c>
      <c r="AU855" s="153">
        <f t="shared" si="170"/>
        <v>0</v>
      </c>
      <c r="AV855" s="153">
        <f t="shared" si="171"/>
        <v>0</v>
      </c>
      <c r="BA855">
        <f t="shared" si="178"/>
        <v>19</v>
      </c>
    </row>
    <row r="856" spans="2:53" x14ac:dyDescent="0.25">
      <c r="B856" s="155">
        <f t="shared" si="168"/>
        <v>43575.999305555553</v>
      </c>
      <c r="C856" s="155">
        <f t="shared" si="179"/>
        <v>43575.999305555553</v>
      </c>
      <c r="D856" s="152">
        <f t="shared" si="172"/>
        <v>5.5419999999999998</v>
      </c>
      <c r="E856" s="152"/>
      <c r="F856" s="152"/>
      <c r="G856" s="152"/>
      <c r="H856" s="152" t="e">
        <f t="shared" si="173"/>
        <v>#N/A</v>
      </c>
      <c r="I856" s="152"/>
      <c r="J856" s="152" t="e">
        <f t="shared" si="174"/>
        <v>#N/A</v>
      </c>
      <c r="K856" s="152"/>
      <c r="L856" s="152"/>
      <c r="M856" s="152"/>
      <c r="N856" s="152"/>
      <c r="O856" s="152"/>
      <c r="P856" s="152"/>
      <c r="Q856" s="152"/>
      <c r="R856" s="152"/>
      <c r="S856" s="152"/>
      <c r="T856" s="153" cm="1">
        <f t="array" ref="T856">MATCH(1,(TDU_Info!$C$5:$C$111=$T$6)*(TDU_Info!$B$5:$B$111&lt;=$B856),0)</f>
        <v>96</v>
      </c>
      <c r="U856" s="152">
        <f>100*(INDEX(TDU_Info!$E$5:$E$111,$T856)/T$11+INDEX(TDU_Info!$F$5:$F$111,$T856))</f>
        <v>3.3060000000000005</v>
      </c>
      <c r="V856" s="152">
        <v>3.13</v>
      </c>
      <c r="W856" s="152">
        <v>7.0869999999999997</v>
      </c>
      <c r="X856" s="152">
        <v>5.6</v>
      </c>
      <c r="Y856" s="152">
        <v>5.4</v>
      </c>
      <c r="Z856" s="152">
        <v>4.3860000000000001</v>
      </c>
      <c r="AA856" s="152">
        <v>7.5149999999999997</v>
      </c>
      <c r="AB856" s="152">
        <v>5.6319999999999997</v>
      </c>
      <c r="AC856" s="152">
        <v>5.8</v>
      </c>
      <c r="AD856" s="152">
        <v>3.15</v>
      </c>
      <c r="AE856" s="152">
        <v>7.1139999999999999</v>
      </c>
      <c r="AF856" s="152">
        <v>5.5419999999999998</v>
      </c>
      <c r="AG856" s="152">
        <v>5.4</v>
      </c>
      <c r="AH856" s="152">
        <v>4.4180000000000001</v>
      </c>
      <c r="AI856" s="152">
        <v>7.5579999999999998</v>
      </c>
      <c r="AJ856" s="152">
        <v>5.88</v>
      </c>
      <c r="AK856" s="152">
        <v>5.75</v>
      </c>
      <c r="AL856" s="152">
        <f t="shared" si="175"/>
        <v>2.9090445607009108</v>
      </c>
      <c r="AM856" s="152">
        <f t="shared" si="176"/>
        <v>2.8133228211341046</v>
      </c>
      <c r="AN856" s="152">
        <v>5.5417503896726741</v>
      </c>
      <c r="AO856" s="152">
        <v>5.0793947335469252</v>
      </c>
      <c r="AP856" s="152">
        <f t="shared" si="180"/>
        <v>8.6939999999999991</v>
      </c>
      <c r="AQ856" s="152"/>
      <c r="AR856" s="152"/>
      <c r="AS856" s="153">
        <f t="shared" si="177"/>
        <v>110</v>
      </c>
      <c r="AT856" s="153">
        <f t="shared" si="169"/>
        <v>1</v>
      </c>
      <c r="AU856" s="153">
        <f t="shared" si="170"/>
        <v>0</v>
      </c>
      <c r="AV856" s="153">
        <f t="shared" si="171"/>
        <v>0</v>
      </c>
      <c r="BA856">
        <f t="shared" si="178"/>
        <v>20</v>
      </c>
    </row>
    <row r="857" spans="2:53" x14ac:dyDescent="0.25">
      <c r="B857" s="155">
        <f t="shared" si="168"/>
        <v>43576.999305555553</v>
      </c>
      <c r="C857" s="155">
        <f t="shared" si="179"/>
        <v>43576.999305555553</v>
      </c>
      <c r="D857" s="152">
        <f t="shared" si="172"/>
        <v>5.5419999999999998</v>
      </c>
      <c r="E857" s="152"/>
      <c r="F857" s="152"/>
      <c r="G857" s="152"/>
      <c r="H857" s="152" t="e">
        <f t="shared" si="173"/>
        <v>#N/A</v>
      </c>
      <c r="I857" s="152"/>
      <c r="J857" s="152" t="e">
        <f t="shared" si="174"/>
        <v>#N/A</v>
      </c>
      <c r="K857" s="152"/>
      <c r="L857" s="152"/>
      <c r="M857" s="152"/>
      <c r="N857" s="152"/>
      <c r="O857" s="152"/>
      <c r="P857" s="152"/>
      <c r="Q857" s="152"/>
      <c r="R857" s="152"/>
      <c r="S857" s="152"/>
      <c r="T857" s="153" cm="1">
        <f t="array" ref="T857">MATCH(1,(TDU_Info!$C$5:$C$111=$T$6)*(TDU_Info!$B$5:$B$111&lt;=$B857),0)</f>
        <v>96</v>
      </c>
      <c r="U857" s="152">
        <f>100*(INDEX(TDU_Info!$E$5:$E$111,$T857)/T$11+INDEX(TDU_Info!$F$5:$F$111,$T857))</f>
        <v>3.3060000000000005</v>
      </c>
      <c r="V857" s="152">
        <v>3.13</v>
      </c>
      <c r="W857" s="152">
        <v>7.0869999999999997</v>
      </c>
      <c r="X857" s="152">
        <v>5.6</v>
      </c>
      <c r="Y857" s="152">
        <v>5.4</v>
      </c>
      <c r="Z857" s="152">
        <v>4.3860000000000001</v>
      </c>
      <c r="AA857" s="152">
        <v>7.5149999999999997</v>
      </c>
      <c r="AB857" s="152">
        <v>5.6319999999999997</v>
      </c>
      <c r="AC857" s="152">
        <v>5.8</v>
      </c>
      <c r="AD857" s="152">
        <v>3.15</v>
      </c>
      <c r="AE857" s="152">
        <v>7.1139999999999999</v>
      </c>
      <c r="AF857" s="152">
        <v>5.5419999999999998</v>
      </c>
      <c r="AG857" s="152">
        <v>5.4</v>
      </c>
      <c r="AH857" s="152">
        <v>4.4180000000000001</v>
      </c>
      <c r="AI857" s="152">
        <v>7.5579999999999998</v>
      </c>
      <c r="AJ857" s="152">
        <v>5.88</v>
      </c>
      <c r="AK857" s="152">
        <v>5.75</v>
      </c>
      <c r="AL857" s="152">
        <f t="shared" si="175"/>
        <v>2.9090445607009108</v>
      </c>
      <c r="AM857" s="152">
        <f t="shared" si="176"/>
        <v>2.8133228211341046</v>
      </c>
      <c r="AN857" s="152">
        <v>5.5434479484644967</v>
      </c>
      <c r="AO857" s="152">
        <v>5.0817829783557507</v>
      </c>
      <c r="AP857" s="152">
        <f t="shared" si="180"/>
        <v>8.6939999999999991</v>
      </c>
      <c r="AQ857" s="152"/>
      <c r="AR857" s="152"/>
      <c r="AS857" s="153">
        <f t="shared" si="177"/>
        <v>111</v>
      </c>
      <c r="AT857" s="153">
        <f t="shared" si="169"/>
        <v>1</v>
      </c>
      <c r="AU857" s="153">
        <f t="shared" si="170"/>
        <v>0</v>
      </c>
      <c r="AV857" s="153">
        <f t="shared" si="171"/>
        <v>0</v>
      </c>
      <c r="BA857">
        <f t="shared" si="178"/>
        <v>21</v>
      </c>
    </row>
    <row r="858" spans="2:53" x14ac:dyDescent="0.25">
      <c r="B858" s="155">
        <f t="shared" si="168"/>
        <v>43577.999305555553</v>
      </c>
      <c r="C858" s="155">
        <f t="shared" si="179"/>
        <v>43577.999305555553</v>
      </c>
      <c r="D858" s="152">
        <f t="shared" si="172"/>
        <v>5.5419999999999998</v>
      </c>
      <c r="E858" s="152"/>
      <c r="F858" s="152"/>
      <c r="G858" s="152"/>
      <c r="H858" s="152" t="e">
        <f t="shared" si="173"/>
        <v>#N/A</v>
      </c>
      <c r="I858" s="152"/>
      <c r="J858" s="152" t="e">
        <f t="shared" si="174"/>
        <v>#N/A</v>
      </c>
      <c r="K858" s="152"/>
      <c r="L858" s="152"/>
      <c r="M858" s="152"/>
      <c r="N858" s="152"/>
      <c r="O858" s="152"/>
      <c r="P858" s="152"/>
      <c r="Q858" s="152"/>
      <c r="R858" s="152"/>
      <c r="S858" s="152"/>
      <c r="T858" s="153" cm="1">
        <f t="array" ref="T858">MATCH(1,(TDU_Info!$C$5:$C$111=$T$6)*(TDU_Info!$B$5:$B$111&lt;=$B858),0)</f>
        <v>96</v>
      </c>
      <c r="U858" s="152">
        <f>100*(INDEX(TDU_Info!$E$5:$E$111,$T858)/T$11+INDEX(TDU_Info!$F$5:$F$111,$T858))</f>
        <v>3.3060000000000005</v>
      </c>
      <c r="V858" s="152">
        <v>3.13</v>
      </c>
      <c r="W858" s="152">
        <v>7.0869999999999997</v>
      </c>
      <c r="X858" s="152">
        <v>5.6</v>
      </c>
      <c r="Y858" s="152">
        <v>5.4</v>
      </c>
      <c r="Z858" s="152">
        <v>4.3860000000000001</v>
      </c>
      <c r="AA858" s="152">
        <v>7.5149999999999997</v>
      </c>
      <c r="AB858" s="152">
        <v>5.6319999999999997</v>
      </c>
      <c r="AC858" s="152">
        <v>5.8</v>
      </c>
      <c r="AD858" s="152">
        <v>3.15</v>
      </c>
      <c r="AE858" s="152">
        <v>7.1139999999999999</v>
      </c>
      <c r="AF858" s="152">
        <v>5.5419999999999998</v>
      </c>
      <c r="AG858" s="152">
        <v>5.4</v>
      </c>
      <c r="AH858" s="152">
        <v>4.4180000000000001</v>
      </c>
      <c r="AI858" s="152">
        <v>7.5579999999999998</v>
      </c>
      <c r="AJ858" s="152">
        <v>5.88</v>
      </c>
      <c r="AK858" s="152">
        <v>5.75</v>
      </c>
      <c r="AL858" s="152">
        <f t="shared" si="175"/>
        <v>2.9090445607009108</v>
      </c>
      <c r="AM858" s="152">
        <f t="shared" si="176"/>
        <v>2.8133228211341046</v>
      </c>
      <c r="AN858" s="152">
        <v>5.5425287868626913</v>
      </c>
      <c r="AO858" s="152">
        <v>5.0826268462242012</v>
      </c>
      <c r="AP858" s="152">
        <f t="shared" si="180"/>
        <v>8.6939999999999991</v>
      </c>
      <c r="AQ858" s="152"/>
      <c r="AR858" s="152"/>
      <c r="AS858" s="153">
        <f t="shared" si="177"/>
        <v>112</v>
      </c>
      <c r="AT858" s="153">
        <f t="shared" si="169"/>
        <v>1</v>
      </c>
      <c r="AU858" s="153">
        <f t="shared" si="170"/>
        <v>0</v>
      </c>
      <c r="AV858" s="153">
        <f t="shared" si="171"/>
        <v>0</v>
      </c>
      <c r="BA858">
        <f t="shared" si="178"/>
        <v>22</v>
      </c>
    </row>
    <row r="859" spans="2:53" x14ac:dyDescent="0.25">
      <c r="B859" s="155">
        <f t="shared" si="168"/>
        <v>43578.999305555553</v>
      </c>
      <c r="C859" s="155">
        <f t="shared" si="179"/>
        <v>43578.999305555553</v>
      </c>
      <c r="D859" s="152">
        <f t="shared" si="172"/>
        <v>5.5419999999999998</v>
      </c>
      <c r="E859" s="152"/>
      <c r="F859" s="152"/>
      <c r="G859" s="152"/>
      <c r="H859" s="152" t="e">
        <f t="shared" si="173"/>
        <v>#N/A</v>
      </c>
      <c r="I859" s="152"/>
      <c r="J859" s="152" t="e">
        <f t="shared" si="174"/>
        <v>#N/A</v>
      </c>
      <c r="K859" s="152"/>
      <c r="L859" s="152"/>
      <c r="M859" s="152"/>
      <c r="N859" s="152"/>
      <c r="O859" s="152"/>
      <c r="P859" s="152"/>
      <c r="Q859" s="152"/>
      <c r="R859" s="152"/>
      <c r="S859" s="152"/>
      <c r="T859" s="153" cm="1">
        <f t="array" ref="T859">MATCH(1,(TDU_Info!$C$5:$C$111=$T$6)*(TDU_Info!$B$5:$B$111&lt;=$B859),0)</f>
        <v>96</v>
      </c>
      <c r="U859" s="152">
        <f>100*(INDEX(TDU_Info!$E$5:$E$111,$T859)/T$11+INDEX(TDU_Info!$F$5:$F$111,$T859))</f>
        <v>3.3060000000000005</v>
      </c>
      <c r="V859" s="152">
        <v>3.13</v>
      </c>
      <c r="W859" s="152">
        <v>7.0869999999999997</v>
      </c>
      <c r="X859" s="152">
        <v>5.6</v>
      </c>
      <c r="Y859" s="152">
        <v>5.4</v>
      </c>
      <c r="Z859" s="152">
        <v>4.3860000000000001</v>
      </c>
      <c r="AA859" s="152">
        <v>7.5149999999999997</v>
      </c>
      <c r="AB859" s="152">
        <v>5.6319999999999997</v>
      </c>
      <c r="AC859" s="152">
        <v>5.8</v>
      </c>
      <c r="AD859" s="152">
        <v>3.15</v>
      </c>
      <c r="AE859" s="152">
        <v>7.1139999999999999</v>
      </c>
      <c r="AF859" s="152">
        <v>5.5419999999999998</v>
      </c>
      <c r="AG859" s="152">
        <v>5.4</v>
      </c>
      <c r="AH859" s="152">
        <v>4.4180000000000001</v>
      </c>
      <c r="AI859" s="152">
        <v>7.5579999999999998</v>
      </c>
      <c r="AJ859" s="152">
        <v>5.88</v>
      </c>
      <c r="AK859" s="152">
        <v>5.75</v>
      </c>
      <c r="AL859" s="152">
        <f t="shared" si="175"/>
        <v>2.9090445607009108</v>
      </c>
      <c r="AM859" s="152">
        <f t="shared" si="176"/>
        <v>2.8133228211341046</v>
      </c>
      <c r="AN859" s="152">
        <v>5.5281169306949263</v>
      </c>
      <c r="AO859" s="152">
        <v>5.0742058060082247</v>
      </c>
      <c r="AP859" s="152">
        <f t="shared" si="180"/>
        <v>8.6939999999999991</v>
      </c>
      <c r="AQ859" s="152"/>
      <c r="AR859" s="152"/>
      <c r="AS859" s="153">
        <f t="shared" si="177"/>
        <v>113</v>
      </c>
      <c r="AT859" s="153">
        <f t="shared" si="169"/>
        <v>1</v>
      </c>
      <c r="AU859" s="153">
        <f t="shared" si="170"/>
        <v>0</v>
      </c>
      <c r="AV859" s="153">
        <f t="shared" si="171"/>
        <v>0</v>
      </c>
      <c r="BA859">
        <f t="shared" si="178"/>
        <v>23</v>
      </c>
    </row>
    <row r="860" spans="2:53" x14ac:dyDescent="0.25">
      <c r="B860" s="155">
        <f t="shared" si="168"/>
        <v>43579.999305555553</v>
      </c>
      <c r="C860" s="155">
        <f t="shared" si="179"/>
        <v>43579.999305555553</v>
      </c>
      <c r="D860" s="152">
        <f t="shared" si="172"/>
        <v>5.5419999999999998</v>
      </c>
      <c r="E860" s="152"/>
      <c r="F860" s="152"/>
      <c r="G860" s="152"/>
      <c r="H860" s="152" t="e">
        <f t="shared" si="173"/>
        <v>#N/A</v>
      </c>
      <c r="I860" s="152"/>
      <c r="J860" s="152" t="e">
        <f t="shared" si="174"/>
        <v>#N/A</v>
      </c>
      <c r="K860" s="152"/>
      <c r="L860" s="152"/>
      <c r="M860" s="152"/>
      <c r="N860" s="152"/>
      <c r="O860" s="152"/>
      <c r="P860" s="152"/>
      <c r="Q860" s="152"/>
      <c r="R860" s="152"/>
      <c r="S860" s="152"/>
      <c r="T860" s="153" cm="1">
        <f t="array" ref="T860">MATCH(1,(TDU_Info!$C$5:$C$111=$T$6)*(TDU_Info!$B$5:$B$111&lt;=$B860),0)</f>
        <v>96</v>
      </c>
      <c r="U860" s="152">
        <f>100*(INDEX(TDU_Info!$E$5:$E$111,$T860)/T$11+INDEX(TDU_Info!$F$5:$F$111,$T860))</f>
        <v>3.3060000000000005</v>
      </c>
      <c r="V860" s="152">
        <v>3.13</v>
      </c>
      <c r="W860" s="152">
        <v>7.0869999999999997</v>
      </c>
      <c r="X860" s="152">
        <v>5.6</v>
      </c>
      <c r="Y860" s="152">
        <v>5.4</v>
      </c>
      <c r="Z860" s="152">
        <v>4.3860000000000001</v>
      </c>
      <c r="AA860" s="152">
        <v>7.5149999999999997</v>
      </c>
      <c r="AB860" s="152">
        <v>5.6319999999999997</v>
      </c>
      <c r="AC860" s="152">
        <v>5.8</v>
      </c>
      <c r="AD860" s="152">
        <v>3.15</v>
      </c>
      <c r="AE860" s="152">
        <v>7.1139999999999999</v>
      </c>
      <c r="AF860" s="152">
        <v>5.5419999999999998</v>
      </c>
      <c r="AG860" s="152">
        <v>5.4</v>
      </c>
      <c r="AH860" s="152">
        <v>4.4180000000000001</v>
      </c>
      <c r="AI860" s="152">
        <v>7.5579999999999998</v>
      </c>
      <c r="AJ860" s="152">
        <v>5.7</v>
      </c>
      <c r="AK860" s="152">
        <v>5.75</v>
      </c>
      <c r="AL860" s="152">
        <f t="shared" si="175"/>
        <v>2.9090445607009108</v>
      </c>
      <c r="AM860" s="152">
        <f t="shared" si="176"/>
        <v>2.8133228211341046</v>
      </c>
      <c r="AN860" s="152">
        <v>5.5225499205591815</v>
      </c>
      <c r="AO860" s="152">
        <v>5.0681923757320178</v>
      </c>
      <c r="AP860" s="152">
        <f t="shared" si="180"/>
        <v>8.6939999999999991</v>
      </c>
      <c r="AQ860" s="152"/>
      <c r="AR860" s="152"/>
      <c r="AS860" s="153">
        <f t="shared" si="177"/>
        <v>114</v>
      </c>
      <c r="AT860" s="153">
        <f t="shared" si="169"/>
        <v>1</v>
      </c>
      <c r="AU860" s="153">
        <f t="shared" si="170"/>
        <v>0</v>
      </c>
      <c r="AV860" s="153">
        <f t="shared" si="171"/>
        <v>0</v>
      </c>
      <c r="BA860">
        <f t="shared" si="178"/>
        <v>24</v>
      </c>
    </row>
    <row r="861" spans="2:53" x14ac:dyDescent="0.25">
      <c r="B861" s="155">
        <f t="shared" si="168"/>
        <v>43580.999305555553</v>
      </c>
      <c r="C861" s="155">
        <f t="shared" si="179"/>
        <v>43580.999305555553</v>
      </c>
      <c r="D861" s="152">
        <f t="shared" si="172"/>
        <v>5.4420000000000002</v>
      </c>
      <c r="E861" s="152"/>
      <c r="F861" s="152"/>
      <c r="G861" s="152"/>
      <c r="H861" s="152" t="e">
        <f t="shared" si="173"/>
        <v>#N/A</v>
      </c>
      <c r="I861" s="152"/>
      <c r="J861" s="152" t="e">
        <f t="shared" si="174"/>
        <v>#N/A</v>
      </c>
      <c r="K861" s="152"/>
      <c r="L861" s="152"/>
      <c r="M861" s="152"/>
      <c r="N861" s="152"/>
      <c r="O861" s="152"/>
      <c r="P861" s="152"/>
      <c r="Q861" s="152"/>
      <c r="R861" s="152"/>
      <c r="S861" s="152"/>
      <c r="T861" s="153" cm="1">
        <f t="array" ref="T861">MATCH(1,(TDU_Info!$C$5:$C$111=$T$6)*(TDU_Info!$B$5:$B$111&lt;=$B861),0)</f>
        <v>96</v>
      </c>
      <c r="U861" s="152">
        <f>100*(INDEX(TDU_Info!$E$5:$E$111,$T861)/T$11+INDEX(TDU_Info!$F$5:$F$111,$T861))</f>
        <v>3.3060000000000005</v>
      </c>
      <c r="V861" s="152">
        <v>3.13</v>
      </c>
      <c r="W861" s="152">
        <v>7.0869999999999997</v>
      </c>
      <c r="X861" s="152">
        <v>5.5179999999999998</v>
      </c>
      <c r="Y861" s="152">
        <v>5.4</v>
      </c>
      <c r="Z861" s="152">
        <v>4.3860000000000001</v>
      </c>
      <c r="AA861" s="152">
        <v>7.5149999999999997</v>
      </c>
      <c r="AB861" s="152">
        <v>5.6319999999999997</v>
      </c>
      <c r="AC861" s="152">
        <v>5.8</v>
      </c>
      <c r="AD861" s="152">
        <v>3.15</v>
      </c>
      <c r="AE861" s="152">
        <v>7.1139999999999999</v>
      </c>
      <c r="AF861" s="152">
        <v>5.4420000000000002</v>
      </c>
      <c r="AG861" s="152">
        <v>5.4</v>
      </c>
      <c r="AH861" s="152">
        <v>4.4180000000000001</v>
      </c>
      <c r="AI861" s="152">
        <v>7.5579999999999998</v>
      </c>
      <c r="AJ861" s="152">
        <v>5.6859999999999999</v>
      </c>
      <c r="AK861" s="152">
        <v>5.75</v>
      </c>
      <c r="AL861" s="152">
        <f t="shared" si="175"/>
        <v>2.9090445607009108</v>
      </c>
      <c r="AM861" s="152">
        <f t="shared" si="176"/>
        <v>2.8133228211341046</v>
      </c>
      <c r="AN861" s="152">
        <v>5.5173768333446862</v>
      </c>
      <c r="AO861" s="152">
        <v>5.065580067620072</v>
      </c>
      <c r="AP861" s="152">
        <f t="shared" si="180"/>
        <v>8.6939999999999991</v>
      </c>
      <c r="AQ861" s="152"/>
      <c r="AR861" s="152"/>
      <c r="AS861" s="153">
        <f t="shared" si="177"/>
        <v>115</v>
      </c>
      <c r="AT861" s="153">
        <f t="shared" si="169"/>
        <v>1</v>
      </c>
      <c r="AU861" s="153">
        <f t="shared" si="170"/>
        <v>0</v>
      </c>
      <c r="AV861" s="153">
        <f t="shared" si="171"/>
        <v>0</v>
      </c>
      <c r="BA861">
        <f t="shared" si="178"/>
        <v>25</v>
      </c>
    </row>
    <row r="862" spans="2:53" x14ac:dyDescent="0.25">
      <c r="B862" s="155">
        <f t="shared" si="168"/>
        <v>43581.999305555553</v>
      </c>
      <c r="C862" s="155">
        <f t="shared" si="179"/>
        <v>43581.999305555553</v>
      </c>
      <c r="D862" s="152">
        <f t="shared" si="172"/>
        <v>5.4</v>
      </c>
      <c r="E862" s="152"/>
      <c r="F862" s="152"/>
      <c r="G862" s="152"/>
      <c r="H862" s="152" t="e">
        <f t="shared" si="173"/>
        <v>#N/A</v>
      </c>
      <c r="I862" s="152"/>
      <c r="J862" s="152" t="e">
        <f t="shared" si="174"/>
        <v>#N/A</v>
      </c>
      <c r="K862" s="152"/>
      <c r="L862" s="152"/>
      <c r="M862" s="152"/>
      <c r="N862" s="152"/>
      <c r="O862" s="152"/>
      <c r="P862" s="152"/>
      <c r="Q862" s="152"/>
      <c r="R862" s="152"/>
      <c r="S862" s="152"/>
      <c r="T862" s="153" cm="1">
        <f t="array" ref="T862">MATCH(1,(TDU_Info!$C$5:$C$111=$T$6)*(TDU_Info!$B$5:$B$111&lt;=$B862),0)</f>
        <v>96</v>
      </c>
      <c r="U862" s="152">
        <f>100*(INDEX(TDU_Info!$E$5:$E$111,$T862)/T$11+INDEX(TDU_Info!$F$5:$F$111,$T862))</f>
        <v>3.3060000000000005</v>
      </c>
      <c r="V862" s="152">
        <v>3.13</v>
      </c>
      <c r="W862" s="152">
        <v>7.0469999999999997</v>
      </c>
      <c r="X862" s="152">
        <v>5.4</v>
      </c>
      <c r="Y862" s="152">
        <v>5.3</v>
      </c>
      <c r="Z862" s="152">
        <v>4.3860000000000001</v>
      </c>
      <c r="AA862" s="152">
        <v>7.2149999999999999</v>
      </c>
      <c r="AB862" s="152">
        <v>5.6319999999999997</v>
      </c>
      <c r="AC862" s="152">
        <v>5.7</v>
      </c>
      <c r="AD862" s="152">
        <v>3.15</v>
      </c>
      <c r="AE862" s="152">
        <v>7.0739999999999998</v>
      </c>
      <c r="AF862" s="152">
        <v>5.4</v>
      </c>
      <c r="AG862" s="152">
        <v>5.3</v>
      </c>
      <c r="AH862" s="152">
        <v>4.4180000000000001</v>
      </c>
      <c r="AI862" s="152">
        <v>7.258</v>
      </c>
      <c r="AJ862" s="152">
        <v>5.6859999999999999</v>
      </c>
      <c r="AK862" s="152">
        <v>5.7</v>
      </c>
      <c r="AL862" s="152">
        <f t="shared" si="175"/>
        <v>2.9090445607009108</v>
      </c>
      <c r="AM862" s="152">
        <f t="shared" si="176"/>
        <v>2.8133228211341046</v>
      </c>
      <c r="AN862" s="152">
        <v>5.5095343642338657</v>
      </c>
      <c r="AO862" s="152">
        <v>5.0600648229801788</v>
      </c>
      <c r="AP862" s="152">
        <f t="shared" si="180"/>
        <v>8.6939999999999991</v>
      </c>
      <c r="AQ862" s="152"/>
      <c r="AR862" s="152"/>
      <c r="AS862" s="153">
        <f t="shared" si="177"/>
        <v>116</v>
      </c>
      <c r="AT862" s="153">
        <f t="shared" si="169"/>
        <v>1</v>
      </c>
      <c r="AU862" s="153">
        <f t="shared" si="170"/>
        <v>0</v>
      </c>
      <c r="AV862" s="153">
        <f t="shared" si="171"/>
        <v>0</v>
      </c>
      <c r="BA862">
        <f t="shared" si="178"/>
        <v>26</v>
      </c>
    </row>
    <row r="863" spans="2:53" x14ac:dyDescent="0.25">
      <c r="B863" s="155">
        <f t="shared" si="168"/>
        <v>43582.999305555553</v>
      </c>
      <c r="C863" s="155">
        <f t="shared" si="179"/>
        <v>43582.999305555553</v>
      </c>
      <c r="D863" s="152">
        <f t="shared" si="172"/>
        <v>5.4420000000000002</v>
      </c>
      <c r="E863" s="152"/>
      <c r="F863" s="152"/>
      <c r="G863" s="152"/>
      <c r="H863" s="152" t="e">
        <f t="shared" si="173"/>
        <v>#N/A</v>
      </c>
      <c r="I863" s="152"/>
      <c r="J863" s="152" t="e">
        <f t="shared" si="174"/>
        <v>#N/A</v>
      </c>
      <c r="K863" s="152"/>
      <c r="L863" s="152"/>
      <c r="M863" s="152"/>
      <c r="N863" s="152"/>
      <c r="O863" s="152"/>
      <c r="P863" s="152"/>
      <c r="Q863" s="152"/>
      <c r="R863" s="152"/>
      <c r="S863" s="152"/>
      <c r="T863" s="153" cm="1">
        <f t="array" ref="T863">MATCH(1,(TDU_Info!$C$5:$C$111=$T$6)*(TDU_Info!$B$5:$B$111&lt;=$B863),0)</f>
        <v>96</v>
      </c>
      <c r="U863" s="152">
        <f>100*(INDEX(TDU_Info!$E$5:$E$111,$T863)/T$11+INDEX(TDU_Info!$F$5:$F$111,$T863))</f>
        <v>3.3060000000000005</v>
      </c>
      <c r="V863" s="152">
        <v>3.13</v>
      </c>
      <c r="W863" s="152">
        <v>7.0869999999999997</v>
      </c>
      <c r="X863" s="152">
        <v>5.5179999999999998</v>
      </c>
      <c r="Y863" s="152">
        <v>5.47</v>
      </c>
      <c r="Z863" s="152">
        <v>4.3860000000000001</v>
      </c>
      <c r="AA863" s="152">
        <v>6.915</v>
      </c>
      <c r="AB863" s="152">
        <v>5.6319999999999997</v>
      </c>
      <c r="AC863" s="152">
        <v>5.7</v>
      </c>
      <c r="AD863" s="152">
        <v>3.15</v>
      </c>
      <c r="AE863" s="152">
        <v>7.1139999999999999</v>
      </c>
      <c r="AF863" s="152">
        <v>5.4420000000000002</v>
      </c>
      <c r="AG863" s="152">
        <v>5.47</v>
      </c>
      <c r="AH863" s="152">
        <v>4.4180000000000001</v>
      </c>
      <c r="AI863" s="152">
        <v>6.9580000000000002</v>
      </c>
      <c r="AJ863" s="152">
        <v>5.6859999999999999</v>
      </c>
      <c r="AK863" s="152">
        <v>5.7</v>
      </c>
      <c r="AL863" s="152">
        <f t="shared" si="175"/>
        <v>2.9090445607009108</v>
      </c>
      <c r="AM863" s="152">
        <f t="shared" si="176"/>
        <v>2.8133228211341046</v>
      </c>
      <c r="AN863" s="152">
        <v>5.5086189835384616</v>
      </c>
      <c r="AO863" s="152">
        <v>5.0592070410685022</v>
      </c>
      <c r="AP863" s="152">
        <f t="shared" si="180"/>
        <v>8.6939999999999991</v>
      </c>
      <c r="AQ863" s="152"/>
      <c r="AR863" s="152"/>
      <c r="AS863" s="153">
        <f t="shared" si="177"/>
        <v>117</v>
      </c>
      <c r="AT863" s="153">
        <f t="shared" si="169"/>
        <v>1</v>
      </c>
      <c r="AU863" s="153">
        <f t="shared" si="170"/>
        <v>0</v>
      </c>
      <c r="AV863" s="153">
        <f t="shared" si="171"/>
        <v>0</v>
      </c>
      <c r="BA863">
        <f t="shared" si="178"/>
        <v>27</v>
      </c>
    </row>
    <row r="864" spans="2:53" x14ac:dyDescent="0.25">
      <c r="B864" s="155">
        <f t="shared" si="168"/>
        <v>43583.999305555553</v>
      </c>
      <c r="C864" s="155">
        <f t="shared" si="179"/>
        <v>43583.999305555553</v>
      </c>
      <c r="D864" s="152">
        <f t="shared" si="172"/>
        <v>5.4420000000000002</v>
      </c>
      <c r="E864" s="152"/>
      <c r="F864" s="152"/>
      <c r="G864" s="152"/>
      <c r="H864" s="152" t="e">
        <f t="shared" si="173"/>
        <v>#N/A</v>
      </c>
      <c r="I864" s="152"/>
      <c r="J864" s="152" t="e">
        <f t="shared" si="174"/>
        <v>#N/A</v>
      </c>
      <c r="K864" s="152"/>
      <c r="L864" s="152"/>
      <c r="M864" s="152"/>
      <c r="N864" s="152"/>
      <c r="O864" s="152"/>
      <c r="P864" s="152"/>
      <c r="Q864" s="152"/>
      <c r="R864" s="152"/>
      <c r="S864" s="152"/>
      <c r="T864" s="153" cm="1">
        <f t="array" ref="T864">MATCH(1,(TDU_Info!$C$5:$C$111=$T$6)*(TDU_Info!$B$5:$B$111&lt;=$B864),0)</f>
        <v>96</v>
      </c>
      <c r="U864" s="152">
        <f>100*(INDEX(TDU_Info!$E$5:$E$111,$T864)/T$11+INDEX(TDU_Info!$F$5:$F$111,$T864))</f>
        <v>3.3060000000000005</v>
      </c>
      <c r="V864" s="152">
        <v>3.13</v>
      </c>
      <c r="W864" s="152">
        <v>6.9470000000000001</v>
      </c>
      <c r="X864" s="152">
        <v>5.5179999999999998</v>
      </c>
      <c r="Y864" s="152">
        <v>5.47</v>
      </c>
      <c r="Z864" s="152">
        <v>4.3860000000000001</v>
      </c>
      <c r="AA864" s="152">
        <v>6.915</v>
      </c>
      <c r="AB864" s="152">
        <v>5.6319999999999997</v>
      </c>
      <c r="AC864" s="152">
        <v>5.7</v>
      </c>
      <c r="AD864" s="152">
        <v>3.15</v>
      </c>
      <c r="AE864" s="152">
        <v>6.9740000000000002</v>
      </c>
      <c r="AF864" s="152">
        <v>5.4420000000000002</v>
      </c>
      <c r="AG864" s="152">
        <v>5.47</v>
      </c>
      <c r="AH864" s="152">
        <v>4.4180000000000001</v>
      </c>
      <c r="AI864" s="152">
        <v>6.9580000000000002</v>
      </c>
      <c r="AJ864" s="152">
        <v>5.6859999999999999</v>
      </c>
      <c r="AK864" s="152">
        <v>5.7</v>
      </c>
      <c r="AL864" s="152">
        <f t="shared" si="175"/>
        <v>2.9090445607009108</v>
      </c>
      <c r="AM864" s="152">
        <f t="shared" si="176"/>
        <v>2.8133228211341046</v>
      </c>
      <c r="AN864" s="152">
        <v>5.5057215824788361</v>
      </c>
      <c r="AO864" s="152">
        <v>5.0567510251021321</v>
      </c>
      <c r="AP864" s="152">
        <f t="shared" si="180"/>
        <v>8.6939999999999991</v>
      </c>
      <c r="AQ864" s="152"/>
      <c r="AR864" s="152"/>
      <c r="AS864" s="153">
        <f t="shared" si="177"/>
        <v>118</v>
      </c>
      <c r="AT864" s="153">
        <f t="shared" si="169"/>
        <v>1</v>
      </c>
      <c r="AU864" s="153">
        <f t="shared" si="170"/>
        <v>0</v>
      </c>
      <c r="AV864" s="153">
        <f t="shared" si="171"/>
        <v>0</v>
      </c>
      <c r="BA864">
        <f t="shared" si="178"/>
        <v>28</v>
      </c>
    </row>
    <row r="865" spans="2:53" x14ac:dyDescent="0.25">
      <c r="B865" s="155">
        <f t="shared" si="168"/>
        <v>43584.999305555553</v>
      </c>
      <c r="C865" s="155">
        <f t="shared" si="179"/>
        <v>43584.999305555553</v>
      </c>
      <c r="D865" s="152">
        <f t="shared" si="172"/>
        <v>5.4</v>
      </c>
      <c r="E865" s="152"/>
      <c r="F865" s="152"/>
      <c r="G865" s="152"/>
      <c r="H865" s="152" t="e">
        <f t="shared" si="173"/>
        <v>#N/A</v>
      </c>
      <c r="I865" s="152"/>
      <c r="J865" s="152" t="e">
        <f t="shared" si="174"/>
        <v>#N/A</v>
      </c>
      <c r="K865" s="152"/>
      <c r="L865" s="152"/>
      <c r="M865" s="152"/>
      <c r="N865" s="152"/>
      <c r="O865" s="152"/>
      <c r="P865" s="152"/>
      <c r="Q865" s="152"/>
      <c r="R865" s="152"/>
      <c r="S865" s="152"/>
      <c r="T865" s="153" cm="1">
        <f t="array" ref="T865">MATCH(1,(TDU_Info!$C$5:$C$111=$T$6)*(TDU_Info!$B$5:$B$111&lt;=$B865),0)</f>
        <v>96</v>
      </c>
      <c r="U865" s="152">
        <f>100*(INDEX(TDU_Info!$E$5:$E$111,$T865)/T$11+INDEX(TDU_Info!$F$5:$F$111,$T865))</f>
        <v>3.3060000000000005</v>
      </c>
      <c r="V865" s="152">
        <v>3.13</v>
      </c>
      <c r="W865" s="152">
        <v>6.9470000000000001</v>
      </c>
      <c r="X865" s="152">
        <v>5.4</v>
      </c>
      <c r="Y865" s="152">
        <v>5.4</v>
      </c>
      <c r="Z865" s="152">
        <v>4.3860000000000001</v>
      </c>
      <c r="AA865" s="152">
        <v>6.915</v>
      </c>
      <c r="AB865" s="152">
        <v>5.6</v>
      </c>
      <c r="AC865" s="152">
        <v>5.7</v>
      </c>
      <c r="AD865" s="152">
        <v>3.15</v>
      </c>
      <c r="AE865" s="152">
        <v>6.9740000000000002</v>
      </c>
      <c r="AF865" s="152">
        <v>5.4</v>
      </c>
      <c r="AG865" s="152">
        <v>5.4</v>
      </c>
      <c r="AH865" s="152">
        <v>4.4180000000000001</v>
      </c>
      <c r="AI865" s="152">
        <v>6.9580000000000002</v>
      </c>
      <c r="AJ865" s="152">
        <v>5.6</v>
      </c>
      <c r="AK865" s="152">
        <v>5.7</v>
      </c>
      <c r="AL865" s="152">
        <f t="shared" si="175"/>
        <v>2.9090445607009108</v>
      </c>
      <c r="AM865" s="152">
        <f t="shared" si="176"/>
        <v>2.8133228211341046</v>
      </c>
      <c r="AN865" s="152">
        <v>5.5320636580296707</v>
      </c>
      <c r="AO865" s="152">
        <v>5.076969672914899</v>
      </c>
      <c r="AP865" s="152">
        <f t="shared" si="180"/>
        <v>8.6939999999999991</v>
      </c>
      <c r="AQ865" s="152"/>
      <c r="AR865" s="152"/>
      <c r="AS865" s="153">
        <f t="shared" si="177"/>
        <v>119</v>
      </c>
      <c r="AT865" s="153">
        <f t="shared" si="169"/>
        <v>1</v>
      </c>
      <c r="AU865" s="153">
        <f t="shared" si="170"/>
        <v>0</v>
      </c>
      <c r="AV865" s="153">
        <f t="shared" si="171"/>
        <v>0</v>
      </c>
      <c r="BA865">
        <f t="shared" si="178"/>
        <v>29</v>
      </c>
    </row>
    <row r="866" spans="2:53" x14ac:dyDescent="0.25">
      <c r="B866" s="155">
        <f t="shared" si="168"/>
        <v>43585.999305555553</v>
      </c>
      <c r="C866" s="155">
        <f t="shared" si="179"/>
        <v>43585.999305555553</v>
      </c>
      <c r="D866" s="152">
        <f t="shared" si="172"/>
        <v>5.4</v>
      </c>
      <c r="E866" s="152"/>
      <c r="F866" s="152"/>
      <c r="G866" s="152"/>
      <c r="H866" s="152" t="e">
        <f t="shared" si="173"/>
        <v>#N/A</v>
      </c>
      <c r="I866" s="152"/>
      <c r="J866" s="152" t="e">
        <f t="shared" si="174"/>
        <v>#N/A</v>
      </c>
      <c r="K866" s="152"/>
      <c r="L866" s="152"/>
      <c r="M866" s="152"/>
      <c r="N866" s="152"/>
      <c r="O866" s="152"/>
      <c r="P866" s="152"/>
      <c r="Q866" s="152"/>
      <c r="R866" s="152"/>
      <c r="S866" s="152"/>
      <c r="T866" s="153" cm="1">
        <f t="array" ref="T866">MATCH(1,(TDU_Info!$C$5:$C$111=$T$6)*(TDU_Info!$B$5:$B$111&lt;=$B866),0)</f>
        <v>96</v>
      </c>
      <c r="U866" s="152">
        <f>100*(INDEX(TDU_Info!$E$5:$E$111,$T866)/T$11+INDEX(TDU_Info!$F$5:$F$111,$T866))</f>
        <v>3.3060000000000005</v>
      </c>
      <c r="V866" s="152">
        <v>3.28</v>
      </c>
      <c r="W866" s="152">
        <v>6.9470000000000001</v>
      </c>
      <c r="X866" s="152">
        <v>5.4</v>
      </c>
      <c r="Y866" s="152">
        <v>5.4</v>
      </c>
      <c r="Z866" s="152">
        <v>4.3360000000000003</v>
      </c>
      <c r="AA866" s="152">
        <v>6.915</v>
      </c>
      <c r="AB866" s="152">
        <v>5.6319999999999997</v>
      </c>
      <c r="AC866" s="152">
        <v>5.7</v>
      </c>
      <c r="AD866" s="152">
        <v>3.3</v>
      </c>
      <c r="AE866" s="152">
        <v>6.9740000000000002</v>
      </c>
      <c r="AF866" s="152">
        <v>5.4</v>
      </c>
      <c r="AG866" s="152">
        <v>5.4</v>
      </c>
      <c r="AH866" s="152">
        <v>4.3680000000000003</v>
      </c>
      <c r="AI866" s="152">
        <v>6.9580000000000002</v>
      </c>
      <c r="AJ866" s="152">
        <v>5.68</v>
      </c>
      <c r="AK866" s="152">
        <v>5.7</v>
      </c>
      <c r="AL866" s="152">
        <f t="shared" si="175"/>
        <v>2.9090445607009108</v>
      </c>
      <c r="AM866" s="152">
        <f t="shared" si="176"/>
        <v>2.8133228211341046</v>
      </c>
      <c r="AN866" s="152">
        <v>5.5273019448586211</v>
      </c>
      <c r="AO866" s="152">
        <v>5.0727363299188024</v>
      </c>
      <c r="AP866" s="152">
        <f t="shared" si="180"/>
        <v>8.6939999999999991</v>
      </c>
      <c r="AQ866" s="152"/>
      <c r="AR866" s="152"/>
      <c r="AS866" s="153">
        <f t="shared" si="177"/>
        <v>120</v>
      </c>
      <c r="AT866" s="153">
        <f t="shared" si="169"/>
        <v>1</v>
      </c>
      <c r="AU866" s="153">
        <f t="shared" si="170"/>
        <v>0</v>
      </c>
      <c r="AV866" s="153">
        <f t="shared" si="171"/>
        <v>0</v>
      </c>
      <c r="BA866">
        <f t="shared" si="178"/>
        <v>30</v>
      </c>
    </row>
    <row r="867" spans="2:53" x14ac:dyDescent="0.25">
      <c r="B867" s="155">
        <f t="shared" si="168"/>
        <v>43586.999305555553</v>
      </c>
      <c r="C867" s="155">
        <f t="shared" si="179"/>
        <v>43586.999305555553</v>
      </c>
      <c r="D867" s="152">
        <f t="shared" si="172"/>
        <v>5.4420000000000002</v>
      </c>
      <c r="E867" s="152"/>
      <c r="F867" s="152"/>
      <c r="G867" s="152"/>
      <c r="H867" s="152" t="e">
        <f t="shared" si="173"/>
        <v>#N/A</v>
      </c>
      <c r="I867" s="152"/>
      <c r="J867" s="152" t="e">
        <f t="shared" si="174"/>
        <v>#N/A</v>
      </c>
      <c r="K867" s="152"/>
      <c r="L867" s="152"/>
      <c r="M867" s="152"/>
      <c r="N867" s="152"/>
      <c r="O867" s="152"/>
      <c r="P867" s="152"/>
      <c r="Q867" s="152"/>
      <c r="R867" s="152"/>
      <c r="S867" s="152"/>
      <c r="T867" s="153" cm="1">
        <f t="array" ref="T867">MATCH(1,(TDU_Info!$C$5:$C$111=$T$6)*(TDU_Info!$B$5:$B$111&lt;=$B867),0)</f>
        <v>96</v>
      </c>
      <c r="U867" s="152">
        <f>100*(INDEX(TDU_Info!$E$5:$E$111,$T867)/T$11+INDEX(TDU_Info!$F$5:$F$111,$T867))</f>
        <v>3.3060000000000005</v>
      </c>
      <c r="V867" s="152">
        <v>3.28</v>
      </c>
      <c r="W867" s="152">
        <v>6.9470000000000001</v>
      </c>
      <c r="X867" s="152">
        <v>5.45</v>
      </c>
      <c r="Y867" s="152">
        <v>5.4180000000000001</v>
      </c>
      <c r="Z867" s="152">
        <v>4.3360000000000003</v>
      </c>
      <c r="AA867" s="152">
        <v>6.915</v>
      </c>
      <c r="AB867" s="152">
        <v>5.66</v>
      </c>
      <c r="AC867" s="152">
        <v>5.56</v>
      </c>
      <c r="AD867" s="152">
        <v>3.3</v>
      </c>
      <c r="AE867" s="152">
        <v>6.9740000000000002</v>
      </c>
      <c r="AF867" s="152">
        <v>5.4420000000000002</v>
      </c>
      <c r="AG867" s="152">
        <v>5.3419999999999996</v>
      </c>
      <c r="AH867" s="152">
        <v>4.3680000000000003</v>
      </c>
      <c r="AI867" s="152">
        <v>6.9580000000000002</v>
      </c>
      <c r="AJ867" s="152">
        <v>5.68</v>
      </c>
      <c r="AK867" s="152">
        <v>5.5860000000000003</v>
      </c>
      <c r="AL867" s="152" t="e">
        <f t="shared" si="175"/>
        <v>#N/A</v>
      </c>
      <c r="AM867" s="152" t="e">
        <f t="shared" si="176"/>
        <v>#N/A</v>
      </c>
      <c r="AN867" s="152">
        <v>5.523789607078804</v>
      </c>
      <c r="AO867" s="152">
        <v>5.0692160745490593</v>
      </c>
      <c r="AP867" s="152" t="e">
        <f t="shared" si="180"/>
        <v>#N/A</v>
      </c>
      <c r="AQ867" s="152"/>
      <c r="AR867" s="152"/>
      <c r="AS867" s="153">
        <f t="shared" si="177"/>
        <v>121</v>
      </c>
      <c r="AT867" s="153">
        <f t="shared" si="169"/>
        <v>1</v>
      </c>
      <c r="AU867" s="153">
        <f t="shared" si="170"/>
        <v>0</v>
      </c>
      <c r="AV867" s="153">
        <f t="shared" si="171"/>
        <v>0</v>
      </c>
      <c r="BA867">
        <f t="shared" si="178"/>
        <v>1</v>
      </c>
    </row>
    <row r="868" spans="2:53" x14ac:dyDescent="0.25">
      <c r="B868" s="155">
        <f t="shared" si="168"/>
        <v>43587.999305555553</v>
      </c>
      <c r="C868" s="155">
        <f t="shared" si="179"/>
        <v>43587.999305555553</v>
      </c>
      <c r="D868" s="152">
        <f t="shared" si="172"/>
        <v>5.4420000000000002</v>
      </c>
      <c r="E868" s="152"/>
      <c r="F868" s="152"/>
      <c r="G868" s="152"/>
      <c r="H868" s="152" t="e">
        <f t="shared" si="173"/>
        <v>#N/A</v>
      </c>
      <c r="I868" s="152"/>
      <c r="J868" s="152" t="e">
        <f t="shared" si="174"/>
        <v>#N/A</v>
      </c>
      <c r="K868" s="152"/>
      <c r="L868" s="152"/>
      <c r="M868" s="152"/>
      <c r="N868" s="152"/>
      <c r="O868" s="152"/>
      <c r="P868" s="152"/>
      <c r="Q868" s="152"/>
      <c r="R868" s="152"/>
      <c r="S868" s="152"/>
      <c r="T868" s="153" cm="1">
        <f t="array" ref="T868">MATCH(1,(TDU_Info!$C$5:$C$111=$T$6)*(TDU_Info!$B$5:$B$111&lt;=$B868),0)</f>
        <v>96</v>
      </c>
      <c r="U868" s="152">
        <f>100*(INDEX(TDU_Info!$E$5:$E$111,$T868)/T$11+INDEX(TDU_Info!$F$5:$F$111,$T868))</f>
        <v>3.3060000000000005</v>
      </c>
      <c r="V868" s="152">
        <v>3.28</v>
      </c>
      <c r="W868" s="152">
        <v>6.9470000000000001</v>
      </c>
      <c r="X868" s="152">
        <v>5.45</v>
      </c>
      <c r="Y868" s="152">
        <v>5.4180000000000001</v>
      </c>
      <c r="Z868" s="152">
        <v>4.3360000000000003</v>
      </c>
      <c r="AA868" s="152">
        <v>6.915</v>
      </c>
      <c r="AB868" s="152">
        <v>5.66</v>
      </c>
      <c r="AC868" s="152">
        <v>5.56</v>
      </c>
      <c r="AD868" s="152">
        <v>3.3</v>
      </c>
      <c r="AE868" s="152">
        <v>6.9740000000000002</v>
      </c>
      <c r="AF868" s="152">
        <v>5.4420000000000002</v>
      </c>
      <c r="AG868" s="152">
        <v>5.3419999999999996</v>
      </c>
      <c r="AH868" s="152">
        <v>4.3680000000000003</v>
      </c>
      <c r="AI868" s="152">
        <v>6.9580000000000002</v>
      </c>
      <c r="AJ868" s="152">
        <v>5.68</v>
      </c>
      <c r="AK868" s="152">
        <v>5.5860000000000003</v>
      </c>
      <c r="AL868" s="152">
        <f t="shared" si="175"/>
        <v>2.8396589594458366</v>
      </c>
      <c r="AM868" s="152">
        <f t="shared" si="176"/>
        <v>2.6310224436663878</v>
      </c>
      <c r="AN868" s="152">
        <v>5.5202552558203442</v>
      </c>
      <c r="AO868" s="152">
        <v>5.0659798520199839</v>
      </c>
      <c r="AP868" s="152">
        <f t="shared" si="180"/>
        <v>8.7039999999999988</v>
      </c>
      <c r="AQ868" s="152"/>
      <c r="AR868" s="152"/>
      <c r="AS868" s="153">
        <f t="shared" si="177"/>
        <v>122</v>
      </c>
      <c r="AT868" s="153">
        <f t="shared" si="169"/>
        <v>1</v>
      </c>
      <c r="AU868" s="153">
        <f t="shared" si="170"/>
        <v>0</v>
      </c>
      <c r="AV868" s="153">
        <f t="shared" si="171"/>
        <v>0</v>
      </c>
      <c r="BA868">
        <f t="shared" si="178"/>
        <v>2</v>
      </c>
    </row>
    <row r="869" spans="2:53" x14ac:dyDescent="0.25">
      <c r="B869" s="155">
        <f t="shared" si="168"/>
        <v>43588.999305555553</v>
      </c>
      <c r="C869" s="155">
        <f t="shared" si="179"/>
        <v>43588.999305555553</v>
      </c>
      <c r="D869" s="152">
        <f t="shared" si="172"/>
        <v>5.4420000000000002</v>
      </c>
      <c r="E869" s="152"/>
      <c r="F869" s="152"/>
      <c r="G869" s="152"/>
      <c r="H869" s="152" t="e">
        <f t="shared" si="173"/>
        <v>#N/A</v>
      </c>
      <c r="I869" s="152"/>
      <c r="J869" s="152" t="e">
        <f t="shared" si="174"/>
        <v>#N/A</v>
      </c>
      <c r="K869" s="152"/>
      <c r="L869" s="152"/>
      <c r="M869" s="152"/>
      <c r="N869" s="152"/>
      <c r="O869" s="152"/>
      <c r="P869" s="152"/>
      <c r="Q869" s="152"/>
      <c r="R869" s="152"/>
      <c r="S869" s="152"/>
      <c r="T869" s="153" cm="1">
        <f t="array" ref="T869">MATCH(1,(TDU_Info!$C$5:$C$111=$T$6)*(TDU_Info!$B$5:$B$111&lt;=$B869),0)</f>
        <v>96</v>
      </c>
      <c r="U869" s="152">
        <f>100*(INDEX(TDU_Info!$E$5:$E$111,$T869)/T$11+INDEX(TDU_Info!$F$5:$F$111,$T869))</f>
        <v>3.3060000000000005</v>
      </c>
      <c r="V869" s="152">
        <v>3.96</v>
      </c>
      <c r="W869" s="152">
        <v>6.9470000000000001</v>
      </c>
      <c r="X869" s="152">
        <v>5.45</v>
      </c>
      <c r="Y869" s="152">
        <v>5.4</v>
      </c>
      <c r="Z869" s="152">
        <v>4.3360000000000003</v>
      </c>
      <c r="AA869" s="152">
        <v>6.915</v>
      </c>
      <c r="AB869" s="152">
        <v>5.66</v>
      </c>
      <c r="AC869" s="152">
        <v>5.56</v>
      </c>
      <c r="AD869" s="152">
        <v>3.98</v>
      </c>
      <c r="AE869" s="152">
        <v>6.9740000000000002</v>
      </c>
      <c r="AF869" s="152">
        <v>5.4420000000000002</v>
      </c>
      <c r="AG869" s="152">
        <v>5.3419999999999996</v>
      </c>
      <c r="AH869" s="152">
        <v>4.3680000000000003</v>
      </c>
      <c r="AI869" s="152">
        <v>6.9580000000000002</v>
      </c>
      <c r="AJ869" s="152">
        <v>5.68</v>
      </c>
      <c r="AK869" s="152">
        <v>5.5860000000000003</v>
      </c>
      <c r="AL869" s="152">
        <f t="shared" si="175"/>
        <v>2.8396589594458366</v>
      </c>
      <c r="AM869" s="152">
        <f t="shared" si="176"/>
        <v>2.6310224436663878</v>
      </c>
      <c r="AN869" s="152">
        <v>5.5192586454498915</v>
      </c>
      <c r="AO869" s="152">
        <v>5.0629930561490744</v>
      </c>
      <c r="AP869" s="152">
        <f t="shared" si="180"/>
        <v>8.7039999999999988</v>
      </c>
      <c r="AQ869" s="152"/>
      <c r="AR869" s="152"/>
      <c r="AS869" s="153">
        <f t="shared" si="177"/>
        <v>123</v>
      </c>
      <c r="AT869" s="153">
        <f t="shared" si="169"/>
        <v>1</v>
      </c>
      <c r="AU869" s="153">
        <f t="shared" si="170"/>
        <v>0</v>
      </c>
      <c r="AV869" s="153">
        <f t="shared" si="171"/>
        <v>0</v>
      </c>
      <c r="BA869">
        <f t="shared" si="178"/>
        <v>3</v>
      </c>
    </row>
    <row r="870" spans="2:53" x14ac:dyDescent="0.25">
      <c r="B870" s="155">
        <f t="shared" si="168"/>
        <v>43589.999305555553</v>
      </c>
      <c r="C870" s="155">
        <f t="shared" si="179"/>
        <v>43589.999305555553</v>
      </c>
      <c r="D870" s="152">
        <f t="shared" si="172"/>
        <v>5.4420000000000002</v>
      </c>
      <c r="E870" s="152"/>
      <c r="F870" s="152"/>
      <c r="G870" s="152"/>
      <c r="H870" s="152" t="e">
        <f t="shared" si="173"/>
        <v>#N/A</v>
      </c>
      <c r="I870" s="152"/>
      <c r="J870" s="152" t="e">
        <f t="shared" si="174"/>
        <v>#N/A</v>
      </c>
      <c r="K870" s="152"/>
      <c r="L870" s="152"/>
      <c r="M870" s="152"/>
      <c r="N870" s="152"/>
      <c r="O870" s="152"/>
      <c r="P870" s="152"/>
      <c r="Q870" s="152"/>
      <c r="R870" s="152"/>
      <c r="S870" s="152"/>
      <c r="T870" s="153" cm="1">
        <f t="array" ref="T870">MATCH(1,(TDU_Info!$C$5:$C$111=$T$6)*(TDU_Info!$B$5:$B$111&lt;=$B870),0)</f>
        <v>96</v>
      </c>
      <c r="U870" s="152">
        <f>100*(INDEX(TDU_Info!$E$5:$E$111,$T870)/T$11+INDEX(TDU_Info!$F$5:$F$111,$T870))</f>
        <v>3.3060000000000005</v>
      </c>
      <c r="V870" s="152">
        <v>3.96</v>
      </c>
      <c r="W870" s="152">
        <v>6.9470000000000001</v>
      </c>
      <c r="X870" s="152">
        <v>5.45</v>
      </c>
      <c r="Y870" s="152">
        <v>5.4</v>
      </c>
      <c r="Z870" s="152">
        <v>4.3360000000000003</v>
      </c>
      <c r="AA870" s="152">
        <v>6.915</v>
      </c>
      <c r="AB870" s="152">
        <v>5.66</v>
      </c>
      <c r="AC870" s="152">
        <v>5.56</v>
      </c>
      <c r="AD870" s="152">
        <v>3.98</v>
      </c>
      <c r="AE870" s="152">
        <v>6.9740000000000002</v>
      </c>
      <c r="AF870" s="152">
        <v>5.4420000000000002</v>
      </c>
      <c r="AG870" s="152">
        <v>5.3419999999999996</v>
      </c>
      <c r="AH870" s="152">
        <v>4.3680000000000003</v>
      </c>
      <c r="AI870" s="152">
        <v>6.9580000000000002</v>
      </c>
      <c r="AJ870" s="152">
        <v>5.68</v>
      </c>
      <c r="AK870" s="152">
        <v>5.5860000000000003</v>
      </c>
      <c r="AL870" s="152">
        <f t="shared" si="175"/>
        <v>2.8396589594458366</v>
      </c>
      <c r="AM870" s="152">
        <f t="shared" si="176"/>
        <v>2.6310224436663878</v>
      </c>
      <c r="AN870" s="152">
        <v>5.5160642682678809</v>
      </c>
      <c r="AO870" s="152">
        <v>5.0587688673524855</v>
      </c>
      <c r="AP870" s="152">
        <f t="shared" si="180"/>
        <v>8.7039999999999988</v>
      </c>
      <c r="AQ870" s="152"/>
      <c r="AR870" s="152"/>
      <c r="AS870" s="153">
        <f t="shared" si="177"/>
        <v>124</v>
      </c>
      <c r="AT870" s="153">
        <f t="shared" si="169"/>
        <v>1</v>
      </c>
      <c r="AU870" s="153">
        <f t="shared" si="170"/>
        <v>0</v>
      </c>
      <c r="AV870" s="153">
        <f t="shared" si="171"/>
        <v>0</v>
      </c>
      <c r="BA870">
        <f t="shared" si="178"/>
        <v>4</v>
      </c>
    </row>
    <row r="871" spans="2:53" x14ac:dyDescent="0.25">
      <c r="B871" s="155">
        <f t="shared" si="168"/>
        <v>43590.999305555553</v>
      </c>
      <c r="C871" s="155">
        <f t="shared" si="179"/>
        <v>43590.999305555553</v>
      </c>
      <c r="D871" s="152">
        <f t="shared" si="172"/>
        <v>5.4420000000000002</v>
      </c>
      <c r="E871" s="152"/>
      <c r="F871" s="152"/>
      <c r="G871" s="152"/>
      <c r="H871" s="152" t="e">
        <f t="shared" si="173"/>
        <v>#N/A</v>
      </c>
      <c r="I871" s="152"/>
      <c r="J871" s="152" t="e">
        <f t="shared" si="174"/>
        <v>#N/A</v>
      </c>
      <c r="K871" s="152"/>
      <c r="L871" s="152"/>
      <c r="M871" s="152"/>
      <c r="N871" s="152"/>
      <c r="O871" s="152"/>
      <c r="P871" s="152"/>
      <c r="Q871" s="152"/>
      <c r="R871" s="152"/>
      <c r="S871" s="152"/>
      <c r="T871" s="153" cm="1">
        <f t="array" ref="T871">MATCH(1,(TDU_Info!$C$5:$C$111=$T$6)*(TDU_Info!$B$5:$B$111&lt;=$B871),0)</f>
        <v>96</v>
      </c>
      <c r="U871" s="152">
        <f>100*(INDEX(TDU_Info!$E$5:$E$111,$T871)/T$11+INDEX(TDU_Info!$F$5:$F$111,$T871))</f>
        <v>3.3060000000000005</v>
      </c>
      <c r="V871" s="152">
        <v>3.96</v>
      </c>
      <c r="W871" s="152">
        <v>6.9470000000000001</v>
      </c>
      <c r="X871" s="152">
        <v>5.45</v>
      </c>
      <c r="Y871" s="152">
        <v>5.4</v>
      </c>
      <c r="Z871" s="152">
        <v>4.3360000000000003</v>
      </c>
      <c r="AA871" s="152">
        <v>6.915</v>
      </c>
      <c r="AB871" s="152">
        <v>5.66</v>
      </c>
      <c r="AC871" s="152">
        <v>5.56</v>
      </c>
      <c r="AD871" s="152">
        <v>3.98</v>
      </c>
      <c r="AE871" s="152">
        <v>6.9740000000000002</v>
      </c>
      <c r="AF871" s="152">
        <v>5.4420000000000002</v>
      </c>
      <c r="AG871" s="152">
        <v>5.3419999999999996</v>
      </c>
      <c r="AH871" s="152">
        <v>4.3680000000000003</v>
      </c>
      <c r="AI871" s="152">
        <v>6.9580000000000002</v>
      </c>
      <c r="AJ871" s="152">
        <v>5.68</v>
      </c>
      <c r="AK871" s="152">
        <v>5.5860000000000003</v>
      </c>
      <c r="AL871" s="152">
        <f t="shared" si="175"/>
        <v>2.8396589594458366</v>
      </c>
      <c r="AM871" s="152">
        <f t="shared" si="176"/>
        <v>2.6310224436663878</v>
      </c>
      <c r="AN871" s="152">
        <v>5.5058672215151772</v>
      </c>
      <c r="AO871" s="152">
        <v>5.0495195177492169</v>
      </c>
      <c r="AP871" s="152">
        <f t="shared" si="180"/>
        <v>8.7039999999999988</v>
      </c>
      <c r="AQ871" s="152"/>
      <c r="AR871" s="152"/>
      <c r="AS871" s="153">
        <f t="shared" si="177"/>
        <v>125</v>
      </c>
      <c r="AT871" s="153">
        <f t="shared" si="169"/>
        <v>1</v>
      </c>
      <c r="AU871" s="153">
        <f t="shared" si="170"/>
        <v>0</v>
      </c>
      <c r="AV871" s="153">
        <f t="shared" si="171"/>
        <v>0</v>
      </c>
      <c r="BA871">
        <f t="shared" si="178"/>
        <v>5</v>
      </c>
    </row>
    <row r="872" spans="2:53" x14ac:dyDescent="0.25">
      <c r="B872" s="155">
        <f t="shared" si="168"/>
        <v>43591.999305555553</v>
      </c>
      <c r="C872" s="155">
        <f t="shared" si="179"/>
        <v>43591.999305555553</v>
      </c>
      <c r="D872" s="152">
        <f t="shared" si="172"/>
        <v>5.4420000000000002</v>
      </c>
      <c r="E872" s="152"/>
      <c r="F872" s="152"/>
      <c r="G872" s="152"/>
      <c r="H872" s="152" t="e">
        <f t="shared" si="173"/>
        <v>#N/A</v>
      </c>
      <c r="I872" s="152"/>
      <c r="J872" s="152" t="e">
        <f t="shared" si="174"/>
        <v>#N/A</v>
      </c>
      <c r="K872" s="152"/>
      <c r="L872" s="152"/>
      <c r="M872" s="152"/>
      <c r="N872" s="152"/>
      <c r="O872" s="152"/>
      <c r="P872" s="152"/>
      <c r="Q872" s="152"/>
      <c r="R872" s="152"/>
      <c r="S872" s="152"/>
      <c r="T872" s="153" cm="1">
        <f t="array" ref="T872">MATCH(1,(TDU_Info!$C$5:$C$111=$T$6)*(TDU_Info!$B$5:$B$111&lt;=$B872),0)</f>
        <v>96</v>
      </c>
      <c r="U872" s="152">
        <f>100*(INDEX(TDU_Info!$E$5:$E$111,$T872)/T$11+INDEX(TDU_Info!$F$5:$F$111,$T872))</f>
        <v>3.3060000000000005</v>
      </c>
      <c r="V872" s="152">
        <v>3.96</v>
      </c>
      <c r="W872" s="152">
        <v>6.9470000000000001</v>
      </c>
      <c r="X872" s="152">
        <v>5.45</v>
      </c>
      <c r="Y872" s="152">
        <v>5.4</v>
      </c>
      <c r="Z872" s="152">
        <v>4.3360000000000003</v>
      </c>
      <c r="AA872" s="152">
        <v>6.915</v>
      </c>
      <c r="AB872" s="152">
        <v>5.66</v>
      </c>
      <c r="AC872" s="152">
        <v>5.56</v>
      </c>
      <c r="AD872" s="152">
        <v>3.98</v>
      </c>
      <c r="AE872" s="152">
        <v>6.9740000000000002</v>
      </c>
      <c r="AF872" s="152">
        <v>5.4420000000000002</v>
      </c>
      <c r="AG872" s="152">
        <v>5.3419999999999996</v>
      </c>
      <c r="AH872" s="152">
        <v>4.3680000000000003</v>
      </c>
      <c r="AI872" s="152">
        <v>6.9580000000000002</v>
      </c>
      <c r="AJ872" s="152">
        <v>5.68</v>
      </c>
      <c r="AK872" s="152">
        <v>5.5860000000000003</v>
      </c>
      <c r="AL872" s="152">
        <f t="shared" si="175"/>
        <v>2.8396589594458366</v>
      </c>
      <c r="AM872" s="152">
        <f t="shared" si="176"/>
        <v>2.6310224436663878</v>
      </c>
      <c r="AN872" s="152">
        <v>5.5022605012084993</v>
      </c>
      <c r="AO872" s="152">
        <v>5.0440976925196832</v>
      </c>
      <c r="AP872" s="152">
        <f t="shared" si="180"/>
        <v>8.7039999999999988</v>
      </c>
      <c r="AQ872" s="152"/>
      <c r="AR872" s="152"/>
      <c r="AS872" s="153">
        <f t="shared" si="177"/>
        <v>126</v>
      </c>
      <c r="AT872" s="153">
        <f t="shared" si="169"/>
        <v>1</v>
      </c>
      <c r="AU872" s="153">
        <f t="shared" si="170"/>
        <v>0</v>
      </c>
      <c r="AV872" s="153">
        <f t="shared" si="171"/>
        <v>0</v>
      </c>
      <c r="BA872">
        <f t="shared" si="178"/>
        <v>6</v>
      </c>
    </row>
    <row r="873" spans="2:53" x14ac:dyDescent="0.25">
      <c r="B873" s="155">
        <f t="shared" si="168"/>
        <v>43592.999305555553</v>
      </c>
      <c r="C873" s="155">
        <f t="shared" si="179"/>
        <v>43592.999305555553</v>
      </c>
      <c r="D873" s="152">
        <f t="shared" si="172"/>
        <v>5.3419999999999996</v>
      </c>
      <c r="E873" s="152"/>
      <c r="F873" s="152"/>
      <c r="G873" s="152"/>
      <c r="H873" s="152" t="e">
        <f t="shared" si="173"/>
        <v>#N/A</v>
      </c>
      <c r="I873" s="152"/>
      <c r="J873" s="152" t="e">
        <f t="shared" si="174"/>
        <v>#N/A</v>
      </c>
      <c r="K873" s="152"/>
      <c r="L873" s="152"/>
      <c r="M873" s="152"/>
      <c r="N873" s="152"/>
      <c r="O873" s="152"/>
      <c r="P873" s="152"/>
      <c r="Q873" s="152"/>
      <c r="R873" s="152"/>
      <c r="S873" s="152"/>
      <c r="T873" s="153" cm="1">
        <f t="array" ref="T873">MATCH(1,(TDU_Info!$C$5:$C$111=$T$6)*(TDU_Info!$B$5:$B$111&lt;=$B873),0)</f>
        <v>96</v>
      </c>
      <c r="U873" s="152">
        <f>100*(INDEX(TDU_Info!$E$5:$E$111,$T873)/T$11+INDEX(TDU_Info!$F$5:$F$111,$T873))</f>
        <v>3.3060000000000005</v>
      </c>
      <c r="V873" s="152">
        <v>3.96</v>
      </c>
      <c r="W873" s="152">
        <v>6.9470000000000001</v>
      </c>
      <c r="X873" s="152">
        <v>5.4180000000000001</v>
      </c>
      <c r="Y873" s="152">
        <v>5.27</v>
      </c>
      <c r="Z873" s="152">
        <v>4.3360000000000003</v>
      </c>
      <c r="AA873" s="152">
        <v>6.915</v>
      </c>
      <c r="AB873" s="152">
        <v>5.5</v>
      </c>
      <c r="AC873" s="152">
        <v>5.3</v>
      </c>
      <c r="AD873" s="152">
        <v>3.98</v>
      </c>
      <c r="AE873" s="152">
        <v>6.9740000000000002</v>
      </c>
      <c r="AF873" s="152">
        <v>5.3419999999999996</v>
      </c>
      <c r="AG873" s="152">
        <v>5.27</v>
      </c>
      <c r="AH873" s="152">
        <v>4.3680000000000003</v>
      </c>
      <c r="AI873" s="152">
        <v>6.9580000000000002</v>
      </c>
      <c r="AJ873" s="152">
        <v>5.5</v>
      </c>
      <c r="AK873" s="152">
        <v>5.3</v>
      </c>
      <c r="AL873" s="152">
        <f t="shared" si="175"/>
        <v>2.8396589594458366</v>
      </c>
      <c r="AM873" s="152">
        <f t="shared" si="176"/>
        <v>2.6310224436663878</v>
      </c>
      <c r="AN873" s="152">
        <v>5.4967581896486895</v>
      </c>
      <c r="AO873" s="152">
        <v>5.0404184287045464</v>
      </c>
      <c r="AP873" s="152">
        <f t="shared" si="180"/>
        <v>8.7039999999999988</v>
      </c>
      <c r="AQ873" s="152"/>
      <c r="AR873" s="152"/>
      <c r="AS873" s="153">
        <f t="shared" si="177"/>
        <v>127</v>
      </c>
      <c r="AT873" s="153">
        <f t="shared" si="169"/>
        <v>1</v>
      </c>
      <c r="AU873" s="153">
        <f t="shared" si="170"/>
        <v>0</v>
      </c>
      <c r="AV873" s="153">
        <f t="shared" si="171"/>
        <v>0</v>
      </c>
      <c r="BA873">
        <f t="shared" si="178"/>
        <v>7</v>
      </c>
    </row>
    <row r="874" spans="2:53" x14ac:dyDescent="0.25">
      <c r="B874" s="155">
        <f t="shared" si="168"/>
        <v>43593.999305555553</v>
      </c>
      <c r="C874" s="155">
        <f t="shared" si="179"/>
        <v>43593.999305555553</v>
      </c>
      <c r="D874" s="152">
        <f t="shared" si="172"/>
        <v>5.3419999999999996</v>
      </c>
      <c r="E874" s="152"/>
      <c r="F874" s="152"/>
      <c r="G874" s="152"/>
      <c r="H874" s="152" t="e">
        <f t="shared" si="173"/>
        <v>#N/A</v>
      </c>
      <c r="I874" s="152"/>
      <c r="J874" s="152" t="e">
        <f t="shared" si="174"/>
        <v>#N/A</v>
      </c>
      <c r="K874" s="152"/>
      <c r="L874" s="152"/>
      <c r="M874" s="152"/>
      <c r="N874" s="152"/>
      <c r="O874" s="152"/>
      <c r="P874" s="152"/>
      <c r="Q874" s="152"/>
      <c r="R874" s="152"/>
      <c r="S874" s="152"/>
      <c r="T874" s="153" cm="1">
        <f t="array" ref="T874">MATCH(1,(TDU_Info!$C$5:$C$111=$T$6)*(TDU_Info!$B$5:$B$111&lt;=$B874),0)</f>
        <v>96</v>
      </c>
      <c r="U874" s="152">
        <f>100*(INDEX(TDU_Info!$E$5:$E$111,$T874)/T$11+INDEX(TDU_Info!$F$5:$F$111,$T874))</f>
        <v>3.3060000000000005</v>
      </c>
      <c r="V874" s="152">
        <v>3.96</v>
      </c>
      <c r="W874" s="152">
        <v>6.9470000000000001</v>
      </c>
      <c r="X874" s="152">
        <v>5.4180000000000001</v>
      </c>
      <c r="Y874" s="152">
        <v>5.27</v>
      </c>
      <c r="Z874" s="152">
        <v>4.3360000000000003</v>
      </c>
      <c r="AA874" s="152">
        <v>6.915</v>
      </c>
      <c r="AB874" s="152">
        <v>5.5</v>
      </c>
      <c r="AC874" s="152">
        <v>5.3</v>
      </c>
      <c r="AD874" s="152">
        <v>3.98</v>
      </c>
      <c r="AE874" s="152">
        <v>6.9740000000000002</v>
      </c>
      <c r="AF874" s="152">
        <v>5.3419999999999996</v>
      </c>
      <c r="AG874" s="152">
        <v>5.27</v>
      </c>
      <c r="AH874" s="152">
        <v>4.3680000000000003</v>
      </c>
      <c r="AI874" s="152">
        <v>6.9580000000000002</v>
      </c>
      <c r="AJ874" s="152">
        <v>5.5</v>
      </c>
      <c r="AK874" s="152">
        <v>5.3</v>
      </c>
      <c r="AL874" s="152">
        <f t="shared" si="175"/>
        <v>2.8396589594458366</v>
      </c>
      <c r="AM874" s="152">
        <f t="shared" si="176"/>
        <v>2.6310224436663878</v>
      </c>
      <c r="AN874" s="152">
        <v>5.491748445251841</v>
      </c>
      <c r="AO874" s="152">
        <v>5.0367372470234661</v>
      </c>
      <c r="AP874" s="152">
        <f t="shared" si="180"/>
        <v>8.7039999999999988</v>
      </c>
      <c r="AQ874" s="152"/>
      <c r="AR874" s="152"/>
      <c r="AS874" s="153">
        <f t="shared" si="177"/>
        <v>128</v>
      </c>
      <c r="AT874" s="153">
        <f t="shared" si="169"/>
        <v>1</v>
      </c>
      <c r="AU874" s="153">
        <f t="shared" si="170"/>
        <v>0</v>
      </c>
      <c r="AV874" s="153">
        <f t="shared" si="171"/>
        <v>0</v>
      </c>
      <c r="BA874">
        <f t="shared" si="178"/>
        <v>8</v>
      </c>
    </row>
    <row r="875" spans="2:53" x14ac:dyDescent="0.25">
      <c r="B875" s="155">
        <f t="shared" si="168"/>
        <v>43594.999305555553</v>
      </c>
      <c r="C875" s="155">
        <f t="shared" si="179"/>
        <v>43594.999305555553</v>
      </c>
      <c r="D875" s="152">
        <f t="shared" si="172"/>
        <v>5.2</v>
      </c>
      <c r="E875" s="152"/>
      <c r="F875" s="152"/>
      <c r="G875" s="152"/>
      <c r="H875" s="152" t="e">
        <f t="shared" si="173"/>
        <v>#N/A</v>
      </c>
      <c r="I875" s="152"/>
      <c r="J875" s="152" t="e">
        <f t="shared" si="174"/>
        <v>#N/A</v>
      </c>
      <c r="K875" s="152"/>
      <c r="L875" s="152"/>
      <c r="M875" s="152"/>
      <c r="N875" s="152"/>
      <c r="O875" s="152"/>
      <c r="P875" s="152"/>
      <c r="Q875" s="152"/>
      <c r="R875" s="152"/>
      <c r="S875" s="152"/>
      <c r="T875" s="153" cm="1">
        <f t="array" ref="T875">MATCH(1,(TDU_Info!$C$5:$C$111=$T$6)*(TDU_Info!$B$5:$B$111&lt;=$B875),0)</f>
        <v>96</v>
      </c>
      <c r="U875" s="152">
        <f>100*(INDEX(TDU_Info!$E$5:$E$111,$T875)/T$11+INDEX(TDU_Info!$F$5:$F$111,$T875))</f>
        <v>3.3060000000000005</v>
      </c>
      <c r="V875" s="152">
        <v>5.0599999999999996</v>
      </c>
      <c r="W875" s="152">
        <v>7.1470000000000002</v>
      </c>
      <c r="X875" s="152">
        <v>5.2</v>
      </c>
      <c r="Y875" s="152">
        <v>5.27</v>
      </c>
      <c r="Z875" s="152">
        <v>5.1360000000000001</v>
      </c>
      <c r="AA875" s="152">
        <v>6.915</v>
      </c>
      <c r="AB875" s="152">
        <v>5.3</v>
      </c>
      <c r="AC875" s="152">
        <v>5.3</v>
      </c>
      <c r="AD875" s="152">
        <v>5.08</v>
      </c>
      <c r="AE875" s="152">
        <v>7.1740000000000004</v>
      </c>
      <c r="AF875" s="152">
        <v>5.2</v>
      </c>
      <c r="AG875" s="152">
        <v>5.27</v>
      </c>
      <c r="AH875" s="152">
        <v>5.1680000000000001</v>
      </c>
      <c r="AI875" s="152">
        <v>6.9580000000000002</v>
      </c>
      <c r="AJ875" s="152">
        <v>5.3</v>
      </c>
      <c r="AK875" s="152">
        <v>5.3</v>
      </c>
      <c r="AL875" s="152">
        <f t="shared" si="175"/>
        <v>2.8396589594458366</v>
      </c>
      <c r="AM875" s="152">
        <f t="shared" si="176"/>
        <v>2.6310224436663878</v>
      </c>
      <c r="AN875" s="152">
        <v>5.4905981730033835</v>
      </c>
      <c r="AO875" s="152">
        <v>5.0347770670513805</v>
      </c>
      <c r="AP875" s="152">
        <f t="shared" si="180"/>
        <v>8.7039999999999988</v>
      </c>
      <c r="AQ875" s="152"/>
      <c r="AR875" s="152"/>
      <c r="AS875" s="153">
        <f t="shared" si="177"/>
        <v>129</v>
      </c>
      <c r="AT875" s="153">
        <f t="shared" si="169"/>
        <v>1</v>
      </c>
      <c r="AU875" s="153">
        <f t="shared" si="170"/>
        <v>0</v>
      </c>
      <c r="AV875" s="153">
        <f t="shared" si="171"/>
        <v>0</v>
      </c>
      <c r="BA875">
        <f t="shared" si="178"/>
        <v>9</v>
      </c>
    </row>
    <row r="876" spans="2:53" x14ac:dyDescent="0.25">
      <c r="B876" s="155">
        <f t="shared" si="168"/>
        <v>43595.999305555553</v>
      </c>
      <c r="C876" s="155">
        <f t="shared" si="179"/>
        <v>43595.999305555553</v>
      </c>
      <c r="D876" s="152">
        <f t="shared" si="172"/>
        <v>5.2</v>
      </c>
      <c r="E876" s="152"/>
      <c r="F876" s="152"/>
      <c r="G876" s="152"/>
      <c r="H876" s="152" t="e">
        <f t="shared" si="173"/>
        <v>#N/A</v>
      </c>
      <c r="I876" s="152"/>
      <c r="J876" s="152" t="e">
        <f t="shared" si="174"/>
        <v>#N/A</v>
      </c>
      <c r="K876" s="152"/>
      <c r="L876" s="152"/>
      <c r="M876" s="152"/>
      <c r="N876" s="152"/>
      <c r="O876" s="152"/>
      <c r="P876" s="152"/>
      <c r="Q876" s="152"/>
      <c r="R876" s="152"/>
      <c r="S876" s="152"/>
      <c r="T876" s="153" cm="1">
        <f t="array" ref="T876">MATCH(1,(TDU_Info!$C$5:$C$111=$T$6)*(TDU_Info!$B$5:$B$111&lt;=$B876),0)</f>
        <v>96</v>
      </c>
      <c r="U876" s="152">
        <f>100*(INDEX(TDU_Info!$E$5:$E$111,$T876)/T$11+INDEX(TDU_Info!$F$5:$F$111,$T876))</f>
        <v>3.3060000000000005</v>
      </c>
      <c r="V876" s="152">
        <v>5.0599999999999996</v>
      </c>
      <c r="W876" s="152">
        <v>7.1470000000000002</v>
      </c>
      <c r="X876" s="152">
        <v>5.2</v>
      </c>
      <c r="Y876" s="152">
        <v>5.07</v>
      </c>
      <c r="Z876" s="152">
        <v>5.1360000000000001</v>
      </c>
      <c r="AA876" s="152">
        <v>6.915</v>
      </c>
      <c r="AB876" s="152">
        <v>5.3</v>
      </c>
      <c r="AC876" s="152">
        <v>5.3</v>
      </c>
      <c r="AD876" s="152">
        <v>5.08</v>
      </c>
      <c r="AE876" s="152">
        <v>7.1740000000000004</v>
      </c>
      <c r="AF876" s="152">
        <v>5.2</v>
      </c>
      <c r="AG876" s="152">
        <v>5.07</v>
      </c>
      <c r="AH876" s="152">
        <v>5.1680000000000001</v>
      </c>
      <c r="AI876" s="152">
        <v>6.9580000000000002</v>
      </c>
      <c r="AJ876" s="152">
        <v>5.3</v>
      </c>
      <c r="AK876" s="152">
        <v>5.3</v>
      </c>
      <c r="AL876" s="152">
        <f t="shared" si="175"/>
        <v>2.8396589594458366</v>
      </c>
      <c r="AM876" s="152">
        <f t="shared" si="176"/>
        <v>2.6310224436663878</v>
      </c>
      <c r="AN876" s="152">
        <v>5.5332551752653094</v>
      </c>
      <c r="AO876" s="152">
        <v>5.0354772400772125</v>
      </c>
      <c r="AP876" s="152">
        <f t="shared" si="180"/>
        <v>8.7039999999999988</v>
      </c>
      <c r="AQ876" s="152"/>
      <c r="AR876" s="152"/>
      <c r="AS876" s="153">
        <f t="shared" si="177"/>
        <v>130</v>
      </c>
      <c r="AT876" s="153">
        <f t="shared" ref="AT876:AT939" si="181">1-$AU876-$AV876</f>
        <v>1</v>
      </c>
      <c r="AU876" s="153">
        <f t="shared" ref="AU876:AU939" si="182">IF(AND($AS876&gt;=AU$12,$AS876&lt;=AU$13),1-$AV876,0)</f>
        <v>0</v>
      </c>
      <c r="AV876" s="153">
        <f t="shared" ref="AV876:AV939" si="183">IF(AND($AS876&gt;=AV$12,$AS876&lt;=AV$13),1,0)</f>
        <v>0</v>
      </c>
      <c r="BA876">
        <f t="shared" si="178"/>
        <v>10</v>
      </c>
    </row>
    <row r="877" spans="2:53" x14ac:dyDescent="0.25">
      <c r="B877" s="155">
        <f t="shared" si="168"/>
        <v>43596.999305555553</v>
      </c>
      <c r="C877" s="155">
        <f t="shared" si="179"/>
        <v>43596.999305555553</v>
      </c>
      <c r="D877" s="152">
        <f t="shared" si="172"/>
        <v>5.27</v>
      </c>
      <c r="E877" s="152"/>
      <c r="F877" s="152"/>
      <c r="G877" s="152"/>
      <c r="H877" s="152" t="e">
        <f t="shared" si="173"/>
        <v>#N/A</v>
      </c>
      <c r="I877" s="152"/>
      <c r="J877" s="152" t="e">
        <f t="shared" si="174"/>
        <v>#N/A</v>
      </c>
      <c r="K877" s="152"/>
      <c r="L877" s="152"/>
      <c r="M877" s="152"/>
      <c r="N877" s="152"/>
      <c r="O877" s="152"/>
      <c r="P877" s="152"/>
      <c r="Q877" s="152"/>
      <c r="R877" s="152"/>
      <c r="S877" s="152"/>
      <c r="T877" s="153" cm="1">
        <f t="array" ref="T877">MATCH(1,(TDU_Info!$C$5:$C$111=$T$6)*(TDU_Info!$B$5:$B$111&lt;=$B877),0)</f>
        <v>96</v>
      </c>
      <c r="U877" s="152">
        <f>100*(INDEX(TDU_Info!$E$5:$E$111,$T877)/T$11+INDEX(TDU_Info!$F$5:$F$111,$T877))</f>
        <v>3.3060000000000005</v>
      </c>
      <c r="V877" s="152">
        <v>5.0599999999999996</v>
      </c>
      <c r="W877" s="152">
        <v>7.1470000000000002</v>
      </c>
      <c r="X877" s="152">
        <v>5.27</v>
      </c>
      <c r="Y877" s="152">
        <v>5.07</v>
      </c>
      <c r="Z877" s="152">
        <v>5.1360000000000001</v>
      </c>
      <c r="AA877" s="152">
        <v>6.915</v>
      </c>
      <c r="AB877" s="152">
        <v>5.5</v>
      </c>
      <c r="AC877" s="152">
        <v>5.3</v>
      </c>
      <c r="AD877" s="152">
        <v>5.08</v>
      </c>
      <c r="AE877" s="152">
        <v>7.1740000000000004</v>
      </c>
      <c r="AF877" s="152">
        <v>5.27</v>
      </c>
      <c r="AG877" s="152">
        <v>5.07</v>
      </c>
      <c r="AH877" s="152">
        <v>5.1680000000000001</v>
      </c>
      <c r="AI877" s="152">
        <v>6.9580000000000002</v>
      </c>
      <c r="AJ877" s="152">
        <v>5.5</v>
      </c>
      <c r="AK877" s="152">
        <v>5.3</v>
      </c>
      <c r="AL877" s="152">
        <f t="shared" si="175"/>
        <v>2.8396589594458366</v>
      </c>
      <c r="AM877" s="152">
        <f t="shared" si="176"/>
        <v>2.6310224436663878</v>
      </c>
      <c r="AN877" s="152">
        <v>5.5329274188322639</v>
      </c>
      <c r="AO877" s="152">
        <v>5.0351678214501909</v>
      </c>
      <c r="AP877" s="152">
        <f t="shared" si="180"/>
        <v>8.7039999999999988</v>
      </c>
      <c r="AQ877" s="152"/>
      <c r="AR877" s="152"/>
      <c r="AS877" s="153">
        <f t="shared" si="177"/>
        <v>131</v>
      </c>
      <c r="AT877" s="153">
        <f t="shared" si="181"/>
        <v>1</v>
      </c>
      <c r="AU877" s="153">
        <f t="shared" si="182"/>
        <v>0</v>
      </c>
      <c r="AV877" s="153">
        <f t="shared" si="183"/>
        <v>0</v>
      </c>
      <c r="BA877">
        <f t="shared" si="178"/>
        <v>11</v>
      </c>
    </row>
    <row r="878" spans="2:53" x14ac:dyDescent="0.25">
      <c r="B878" s="155">
        <f t="shared" si="168"/>
        <v>43597.999305555553</v>
      </c>
      <c r="C878" s="155">
        <f t="shared" si="179"/>
        <v>43597.999305555553</v>
      </c>
      <c r="D878" s="152">
        <f t="shared" si="172"/>
        <v>5.27</v>
      </c>
      <c r="E878" s="152"/>
      <c r="F878" s="152"/>
      <c r="G878" s="152"/>
      <c r="H878" s="152" t="e">
        <f t="shared" si="173"/>
        <v>#N/A</v>
      </c>
      <c r="I878" s="152"/>
      <c r="J878" s="152" t="e">
        <f t="shared" si="174"/>
        <v>#N/A</v>
      </c>
      <c r="K878" s="152"/>
      <c r="L878" s="152"/>
      <c r="M878" s="152"/>
      <c r="N878" s="152"/>
      <c r="O878" s="152"/>
      <c r="P878" s="152"/>
      <c r="Q878" s="152"/>
      <c r="R878" s="152"/>
      <c r="S878" s="152"/>
      <c r="T878" s="153" cm="1">
        <f t="array" ref="T878">MATCH(1,(TDU_Info!$C$5:$C$111=$T$6)*(TDU_Info!$B$5:$B$111&lt;=$B878),0)</f>
        <v>96</v>
      </c>
      <c r="U878" s="152">
        <f>100*(INDEX(TDU_Info!$E$5:$E$111,$T878)/T$11+INDEX(TDU_Info!$F$5:$F$111,$T878))</f>
        <v>3.3060000000000005</v>
      </c>
      <c r="V878" s="152">
        <v>5.0599999999999996</v>
      </c>
      <c r="W878" s="152">
        <v>7.1470000000000002</v>
      </c>
      <c r="X878" s="152">
        <v>5.27</v>
      </c>
      <c r="Y878" s="152">
        <v>5.07</v>
      </c>
      <c r="Z878" s="152">
        <v>5.1360000000000001</v>
      </c>
      <c r="AA878" s="152">
        <v>6.915</v>
      </c>
      <c r="AB878" s="152">
        <v>5.5</v>
      </c>
      <c r="AC878" s="152">
        <v>5.3</v>
      </c>
      <c r="AD878" s="152">
        <v>5.08</v>
      </c>
      <c r="AE878" s="152">
        <v>7.1740000000000004</v>
      </c>
      <c r="AF878" s="152">
        <v>5.27</v>
      </c>
      <c r="AG878" s="152">
        <v>5.07</v>
      </c>
      <c r="AH878" s="152">
        <v>5.1680000000000001</v>
      </c>
      <c r="AI878" s="152">
        <v>6.9580000000000002</v>
      </c>
      <c r="AJ878" s="152">
        <v>5.5</v>
      </c>
      <c r="AK878" s="152">
        <v>5.3</v>
      </c>
      <c r="AL878" s="152">
        <f t="shared" si="175"/>
        <v>2.8396589594458366</v>
      </c>
      <c r="AM878" s="152">
        <f t="shared" si="176"/>
        <v>2.6310224436663878</v>
      </c>
      <c r="AN878" s="152">
        <v>5.5348673336844643</v>
      </c>
      <c r="AO878" s="152">
        <v>5.0365440662215848</v>
      </c>
      <c r="AP878" s="152">
        <f t="shared" si="180"/>
        <v>8.7039999999999988</v>
      </c>
      <c r="AQ878" s="152"/>
      <c r="AR878" s="152"/>
      <c r="AS878" s="153">
        <f t="shared" si="177"/>
        <v>132</v>
      </c>
      <c r="AT878" s="153">
        <f t="shared" si="181"/>
        <v>1</v>
      </c>
      <c r="AU878" s="153">
        <f t="shared" si="182"/>
        <v>0</v>
      </c>
      <c r="AV878" s="153">
        <f t="shared" si="183"/>
        <v>0</v>
      </c>
      <c r="BA878">
        <f t="shared" si="178"/>
        <v>12</v>
      </c>
    </row>
    <row r="879" spans="2:53" x14ac:dyDescent="0.25">
      <c r="B879" s="155">
        <f t="shared" si="168"/>
        <v>43598.999305555553</v>
      </c>
      <c r="C879" s="155">
        <f t="shared" si="179"/>
        <v>43598.999305555553</v>
      </c>
      <c r="D879" s="152">
        <f t="shared" si="172"/>
        <v>5.27</v>
      </c>
      <c r="E879" s="152"/>
      <c r="F879" s="152"/>
      <c r="G879" s="152"/>
      <c r="H879" s="152" t="e">
        <f t="shared" si="173"/>
        <v>#N/A</v>
      </c>
      <c r="I879" s="152"/>
      <c r="J879" s="152" t="e">
        <f t="shared" si="174"/>
        <v>#N/A</v>
      </c>
      <c r="K879" s="152"/>
      <c r="L879" s="152"/>
      <c r="M879" s="152"/>
      <c r="N879" s="152"/>
      <c r="O879" s="152"/>
      <c r="P879" s="152"/>
      <c r="Q879" s="152"/>
      <c r="R879" s="152"/>
      <c r="S879" s="152"/>
      <c r="T879" s="153" cm="1">
        <f t="array" ref="T879">MATCH(1,(TDU_Info!$C$5:$C$111=$T$6)*(TDU_Info!$B$5:$B$111&lt;=$B879),0)</f>
        <v>96</v>
      </c>
      <c r="U879" s="152">
        <f>100*(INDEX(TDU_Info!$E$5:$E$111,$T879)/T$11+INDEX(TDU_Info!$F$5:$F$111,$T879))</f>
        <v>3.3060000000000005</v>
      </c>
      <c r="V879" s="152">
        <v>5.0599999999999996</v>
      </c>
      <c r="W879" s="152">
        <v>7.1470000000000002</v>
      </c>
      <c r="X879" s="152">
        <v>5.27</v>
      </c>
      <c r="Y879" s="152">
        <v>5.07</v>
      </c>
      <c r="Z879" s="152">
        <v>5.1360000000000001</v>
      </c>
      <c r="AA879" s="152">
        <v>6.915</v>
      </c>
      <c r="AB879" s="152">
        <v>5.5</v>
      </c>
      <c r="AC879" s="152">
        <v>5.3</v>
      </c>
      <c r="AD879" s="152">
        <v>5.08</v>
      </c>
      <c r="AE879" s="152">
        <v>7.1740000000000004</v>
      </c>
      <c r="AF879" s="152">
        <v>5.27</v>
      </c>
      <c r="AG879" s="152">
        <v>5.07</v>
      </c>
      <c r="AH879" s="152">
        <v>5.1680000000000001</v>
      </c>
      <c r="AI879" s="152">
        <v>6.9580000000000002</v>
      </c>
      <c r="AJ879" s="152">
        <v>5.5</v>
      </c>
      <c r="AK879" s="152">
        <v>5.3</v>
      </c>
      <c r="AL879" s="152">
        <f t="shared" si="175"/>
        <v>2.8396589594458366</v>
      </c>
      <c r="AM879" s="152">
        <f t="shared" si="176"/>
        <v>2.6310224436663878</v>
      </c>
      <c r="AN879" s="152">
        <v>5.5322756226133691</v>
      </c>
      <c r="AO879" s="152">
        <v>5.0347040822334446</v>
      </c>
      <c r="AP879" s="152">
        <f t="shared" si="180"/>
        <v>8.7039999999999988</v>
      </c>
      <c r="AQ879" s="152"/>
      <c r="AR879" s="152"/>
      <c r="AS879" s="153">
        <f t="shared" si="177"/>
        <v>133</v>
      </c>
      <c r="AT879" s="153">
        <f t="shared" si="181"/>
        <v>1</v>
      </c>
      <c r="AU879" s="153">
        <f t="shared" si="182"/>
        <v>0</v>
      </c>
      <c r="AV879" s="153">
        <f t="shared" si="183"/>
        <v>0</v>
      </c>
      <c r="BA879">
        <f t="shared" si="178"/>
        <v>13</v>
      </c>
    </row>
    <row r="880" spans="2:53" x14ac:dyDescent="0.25">
      <c r="B880" s="155">
        <f t="shared" ref="B880:B943" si="184">B879+1</f>
        <v>43599.999305555553</v>
      </c>
      <c r="C880" s="155">
        <f t="shared" si="179"/>
        <v>43599.999305555553</v>
      </c>
      <c r="D880" s="152">
        <f t="shared" si="172"/>
        <v>5.27</v>
      </c>
      <c r="E880" s="152"/>
      <c r="F880" s="152"/>
      <c r="G880" s="152"/>
      <c r="H880" s="152" t="e">
        <f t="shared" si="173"/>
        <v>#N/A</v>
      </c>
      <c r="I880" s="152"/>
      <c r="J880" s="152" t="e">
        <f t="shared" si="174"/>
        <v>#N/A</v>
      </c>
      <c r="K880" s="152"/>
      <c r="L880" s="152"/>
      <c r="M880" s="152"/>
      <c r="N880" s="152"/>
      <c r="O880" s="152"/>
      <c r="P880" s="152"/>
      <c r="Q880" s="152"/>
      <c r="R880" s="152"/>
      <c r="S880" s="152"/>
      <c r="T880" s="153" cm="1">
        <f t="array" ref="T880">MATCH(1,(TDU_Info!$C$5:$C$111=$T$6)*(TDU_Info!$B$5:$B$111&lt;=$B880),0)</f>
        <v>96</v>
      </c>
      <c r="U880" s="152">
        <f>100*(INDEX(TDU_Info!$E$5:$E$111,$T880)/T$11+INDEX(TDU_Info!$F$5:$F$111,$T880))</f>
        <v>3.3060000000000005</v>
      </c>
      <c r="V880" s="152">
        <v>5.0599999999999996</v>
      </c>
      <c r="W880" s="152">
        <v>7.1470000000000002</v>
      </c>
      <c r="X880" s="152">
        <v>5.27</v>
      </c>
      <c r="Y880" s="152">
        <v>5.07</v>
      </c>
      <c r="Z880" s="152">
        <v>5.1360000000000001</v>
      </c>
      <c r="AA880" s="152">
        <v>6.915</v>
      </c>
      <c r="AB880" s="152">
        <v>5.5</v>
      </c>
      <c r="AC880" s="152">
        <v>5.3</v>
      </c>
      <c r="AD880" s="152">
        <v>5.08</v>
      </c>
      <c r="AE880" s="152">
        <v>7.1740000000000004</v>
      </c>
      <c r="AF880" s="152">
        <v>5.27</v>
      </c>
      <c r="AG880" s="152">
        <v>5.07</v>
      </c>
      <c r="AH880" s="152">
        <v>5.1680000000000001</v>
      </c>
      <c r="AI880" s="152">
        <v>6.9580000000000002</v>
      </c>
      <c r="AJ880" s="152">
        <v>5.5</v>
      </c>
      <c r="AK880" s="152">
        <v>5.3</v>
      </c>
      <c r="AL880" s="152">
        <f t="shared" si="175"/>
        <v>2.8396589594458366</v>
      </c>
      <c r="AM880" s="152">
        <f t="shared" si="176"/>
        <v>2.6310224436663878</v>
      </c>
      <c r="AN880" s="152">
        <v>5.5295611555811073</v>
      </c>
      <c r="AO880" s="152">
        <v>5.0332411704739082</v>
      </c>
      <c r="AP880" s="152">
        <f t="shared" si="180"/>
        <v>8.7039999999999988</v>
      </c>
      <c r="AQ880" s="152"/>
      <c r="AR880" s="152"/>
      <c r="AS880" s="153">
        <f t="shared" si="177"/>
        <v>134</v>
      </c>
      <c r="AT880" s="153">
        <f t="shared" si="181"/>
        <v>1</v>
      </c>
      <c r="AU880" s="153">
        <f t="shared" si="182"/>
        <v>0</v>
      </c>
      <c r="AV880" s="153">
        <f t="shared" si="183"/>
        <v>0</v>
      </c>
      <c r="BA880">
        <f t="shared" si="178"/>
        <v>14</v>
      </c>
    </row>
    <row r="881" spans="2:53" x14ac:dyDescent="0.25">
      <c r="B881" s="155">
        <f t="shared" si="184"/>
        <v>43600.999305555553</v>
      </c>
      <c r="C881" s="155">
        <f t="shared" si="179"/>
        <v>43600.999305555553</v>
      </c>
      <c r="D881" s="152">
        <f t="shared" si="172"/>
        <v>5.2</v>
      </c>
      <c r="E881" s="152"/>
      <c r="F881" s="152"/>
      <c r="G881" s="152"/>
      <c r="H881" s="152" t="e">
        <f t="shared" si="173"/>
        <v>#N/A</v>
      </c>
      <c r="I881" s="152"/>
      <c r="J881" s="152" t="e">
        <f t="shared" si="174"/>
        <v>#N/A</v>
      </c>
      <c r="K881" s="152"/>
      <c r="L881" s="152"/>
      <c r="M881" s="152"/>
      <c r="N881" s="152"/>
      <c r="O881" s="152"/>
      <c r="P881" s="152"/>
      <c r="Q881" s="152"/>
      <c r="R881" s="152"/>
      <c r="S881" s="152"/>
      <c r="T881" s="153" cm="1">
        <f t="array" ref="T881">MATCH(1,(TDU_Info!$C$5:$C$111=$T$6)*(TDU_Info!$B$5:$B$111&lt;=$B881),0)</f>
        <v>96</v>
      </c>
      <c r="U881" s="152">
        <f>100*(INDEX(TDU_Info!$E$5:$E$111,$T881)/T$11+INDEX(TDU_Info!$F$5:$F$111,$T881))</f>
        <v>3.3060000000000005</v>
      </c>
      <c r="V881" s="152">
        <v>5.0599999999999996</v>
      </c>
      <c r="W881" s="152">
        <v>7.1470000000000002</v>
      </c>
      <c r="X881" s="152">
        <v>5.2</v>
      </c>
      <c r="Y881" s="152">
        <v>5.07</v>
      </c>
      <c r="Z881" s="152">
        <v>5.1360000000000001</v>
      </c>
      <c r="AA881" s="152">
        <v>6.915</v>
      </c>
      <c r="AB881" s="152">
        <v>5.5</v>
      </c>
      <c r="AC881" s="152">
        <v>5.3</v>
      </c>
      <c r="AD881" s="152">
        <v>5.08</v>
      </c>
      <c r="AE881" s="152">
        <v>7.1740000000000004</v>
      </c>
      <c r="AF881" s="152">
        <v>5.2</v>
      </c>
      <c r="AG881" s="152">
        <v>5.07</v>
      </c>
      <c r="AH881" s="152">
        <v>5.1680000000000001</v>
      </c>
      <c r="AI881" s="152">
        <v>6.9580000000000002</v>
      </c>
      <c r="AJ881" s="152">
        <v>5.5</v>
      </c>
      <c r="AK881" s="152">
        <v>5.3</v>
      </c>
      <c r="AL881" s="152">
        <f t="shared" si="175"/>
        <v>2.8396589594458366</v>
      </c>
      <c r="AM881" s="152">
        <f t="shared" si="176"/>
        <v>2.6310224436663878</v>
      </c>
      <c r="AN881" s="152">
        <v>5.5251881346457541</v>
      </c>
      <c r="AO881" s="152">
        <v>5.0307591760159758</v>
      </c>
      <c r="AP881" s="152">
        <f t="shared" si="180"/>
        <v>8.7039999999999988</v>
      </c>
      <c r="AQ881" s="152"/>
      <c r="AR881" s="152"/>
      <c r="AS881" s="153">
        <f t="shared" si="177"/>
        <v>135</v>
      </c>
      <c r="AT881" s="153">
        <f t="shared" si="181"/>
        <v>1</v>
      </c>
      <c r="AU881" s="153">
        <f t="shared" si="182"/>
        <v>0</v>
      </c>
      <c r="AV881" s="153">
        <f t="shared" si="183"/>
        <v>0</v>
      </c>
      <c r="BA881">
        <f t="shared" si="178"/>
        <v>15</v>
      </c>
    </row>
    <row r="882" spans="2:53" x14ac:dyDescent="0.25">
      <c r="B882" s="155">
        <f t="shared" si="184"/>
        <v>43601.999305555553</v>
      </c>
      <c r="C882" s="155">
        <f t="shared" si="179"/>
        <v>43601.999305555553</v>
      </c>
      <c r="D882" s="152">
        <f t="shared" si="172"/>
        <v>5.1420000000000003</v>
      </c>
      <c r="E882" s="152"/>
      <c r="F882" s="152"/>
      <c r="G882" s="152"/>
      <c r="H882" s="152" t="e">
        <f t="shared" si="173"/>
        <v>#N/A</v>
      </c>
      <c r="I882" s="152"/>
      <c r="J882" s="152" t="e">
        <f t="shared" si="174"/>
        <v>#N/A</v>
      </c>
      <c r="K882" s="152"/>
      <c r="L882" s="152"/>
      <c r="M882" s="152"/>
      <c r="N882" s="152"/>
      <c r="O882" s="152"/>
      <c r="P882" s="152"/>
      <c r="Q882" s="152"/>
      <c r="R882" s="152"/>
      <c r="S882" s="152"/>
      <c r="T882" s="153" cm="1">
        <f t="array" ref="T882">MATCH(1,(TDU_Info!$C$5:$C$111=$T$6)*(TDU_Info!$B$5:$B$111&lt;=$B882),0)</f>
        <v>96</v>
      </c>
      <c r="U882" s="152">
        <f>100*(INDEX(TDU_Info!$E$5:$E$111,$T882)/T$11+INDEX(TDU_Info!$F$5:$F$111,$T882))</f>
        <v>3.3060000000000005</v>
      </c>
      <c r="V882" s="152">
        <v>5.0599999999999996</v>
      </c>
      <c r="W882" s="152">
        <v>7.1470000000000002</v>
      </c>
      <c r="X882" s="152">
        <v>5.2</v>
      </c>
      <c r="Y882" s="152">
        <v>5.07</v>
      </c>
      <c r="Z882" s="152">
        <v>5.1360000000000001</v>
      </c>
      <c r="AA882" s="152">
        <v>6.915</v>
      </c>
      <c r="AB882" s="152">
        <v>5.4</v>
      </c>
      <c r="AC882" s="152">
        <v>5.2</v>
      </c>
      <c r="AD882" s="152">
        <v>5.08</v>
      </c>
      <c r="AE882" s="152">
        <v>7.1740000000000004</v>
      </c>
      <c r="AF882" s="152">
        <v>5.1420000000000003</v>
      </c>
      <c r="AG882" s="152">
        <v>5.07</v>
      </c>
      <c r="AH882" s="152">
        <v>5.1680000000000001</v>
      </c>
      <c r="AI882" s="152">
        <v>6.9580000000000002</v>
      </c>
      <c r="AJ882" s="152">
        <v>5.4</v>
      </c>
      <c r="AK882" s="152">
        <v>5.2</v>
      </c>
      <c r="AL882" s="152">
        <f t="shared" si="175"/>
        <v>2.8396589594458366</v>
      </c>
      <c r="AM882" s="152">
        <f t="shared" si="176"/>
        <v>2.6310224436663878</v>
      </c>
      <c r="AN882" s="152">
        <v>5.5217280781373281</v>
      </c>
      <c r="AO882" s="152">
        <v>5.0270702256837811</v>
      </c>
      <c r="AP882" s="152">
        <f t="shared" si="180"/>
        <v>8.7039999999999988</v>
      </c>
      <c r="AQ882" s="152"/>
      <c r="AR882" s="152"/>
      <c r="AS882" s="153">
        <f t="shared" si="177"/>
        <v>136</v>
      </c>
      <c r="AT882" s="153">
        <f t="shared" si="181"/>
        <v>1</v>
      </c>
      <c r="AU882" s="153">
        <f t="shared" si="182"/>
        <v>0</v>
      </c>
      <c r="AV882" s="153">
        <f t="shared" si="183"/>
        <v>0</v>
      </c>
      <c r="BA882">
        <f t="shared" si="178"/>
        <v>16</v>
      </c>
    </row>
    <row r="883" spans="2:53" x14ac:dyDescent="0.25">
      <c r="B883" s="155">
        <f t="shared" si="184"/>
        <v>43602.999305555553</v>
      </c>
      <c r="C883" s="155">
        <f t="shared" si="179"/>
        <v>43602.999305555553</v>
      </c>
      <c r="D883" s="152">
        <f t="shared" si="172"/>
        <v>5.1420000000000003</v>
      </c>
      <c r="E883" s="152"/>
      <c r="F883" s="152"/>
      <c r="G883" s="152"/>
      <c r="H883" s="152" t="e">
        <f t="shared" si="173"/>
        <v>#N/A</v>
      </c>
      <c r="I883" s="152"/>
      <c r="J883" s="152" t="e">
        <f t="shared" si="174"/>
        <v>#N/A</v>
      </c>
      <c r="K883" s="152"/>
      <c r="L883" s="152"/>
      <c r="M883" s="152"/>
      <c r="N883" s="152"/>
      <c r="O883" s="152"/>
      <c r="P883" s="152"/>
      <c r="Q883" s="152"/>
      <c r="R883" s="152"/>
      <c r="S883" s="152"/>
      <c r="T883" s="153" cm="1">
        <f t="array" ref="T883">MATCH(1,(TDU_Info!$C$5:$C$111=$T$6)*(TDU_Info!$B$5:$B$111&lt;=$B883),0)</f>
        <v>96</v>
      </c>
      <c r="U883" s="152">
        <f>100*(INDEX(TDU_Info!$E$5:$E$111,$T883)/T$11+INDEX(TDU_Info!$F$5:$F$111,$T883))</f>
        <v>3.3060000000000005</v>
      </c>
      <c r="V883" s="152">
        <v>5.04</v>
      </c>
      <c r="W883" s="152">
        <v>7.1630000000000003</v>
      </c>
      <c r="X883" s="152">
        <v>5.2</v>
      </c>
      <c r="Y883" s="152">
        <v>5.07</v>
      </c>
      <c r="Z883" s="152">
        <v>5.1050000000000004</v>
      </c>
      <c r="AA883" s="152">
        <v>6.9409999999999998</v>
      </c>
      <c r="AB883" s="152">
        <v>5.4</v>
      </c>
      <c r="AC883" s="152">
        <v>5.2</v>
      </c>
      <c r="AD883" s="152">
        <v>5.07</v>
      </c>
      <c r="AE883" s="152">
        <v>7.181</v>
      </c>
      <c r="AF883" s="152">
        <v>5.1420000000000003</v>
      </c>
      <c r="AG883" s="152">
        <v>5.07</v>
      </c>
      <c r="AH883" s="152">
        <v>5.1520000000000001</v>
      </c>
      <c r="AI883" s="152">
        <v>6.97</v>
      </c>
      <c r="AJ883" s="152">
        <v>5.4</v>
      </c>
      <c r="AK883" s="152">
        <v>5.2</v>
      </c>
      <c r="AL883" s="152">
        <f t="shared" si="175"/>
        <v>2.8396589594458366</v>
      </c>
      <c r="AM883" s="152">
        <f t="shared" si="176"/>
        <v>2.6310224436663878</v>
      </c>
      <c r="AN883" s="152">
        <v>5.5183919991663553</v>
      </c>
      <c r="AO883" s="152">
        <v>5.0256395470567021</v>
      </c>
      <c r="AP883" s="152">
        <f t="shared" si="180"/>
        <v>8.7039999999999988</v>
      </c>
      <c r="AQ883" s="152"/>
      <c r="AR883" s="152"/>
      <c r="AS883" s="153">
        <f t="shared" si="177"/>
        <v>137</v>
      </c>
      <c r="AT883" s="153">
        <f t="shared" si="181"/>
        <v>1</v>
      </c>
      <c r="AU883" s="153">
        <f t="shared" si="182"/>
        <v>0</v>
      </c>
      <c r="AV883" s="153">
        <f t="shared" si="183"/>
        <v>0</v>
      </c>
      <c r="BA883">
        <f t="shared" si="178"/>
        <v>17</v>
      </c>
    </row>
    <row r="884" spans="2:53" x14ac:dyDescent="0.25">
      <c r="B884" s="155">
        <f t="shared" si="184"/>
        <v>43603.999305555553</v>
      </c>
      <c r="C884" s="155">
        <f t="shared" si="179"/>
        <v>43603.999305555553</v>
      </c>
      <c r="D884" s="152">
        <f t="shared" si="172"/>
        <v>5.1420000000000003</v>
      </c>
      <c r="E884" s="152"/>
      <c r="F884" s="152"/>
      <c r="G884" s="152"/>
      <c r="H884" s="152" t="e">
        <f t="shared" si="173"/>
        <v>#N/A</v>
      </c>
      <c r="I884" s="152"/>
      <c r="J884" s="152" t="e">
        <f t="shared" si="174"/>
        <v>#N/A</v>
      </c>
      <c r="K884" s="152"/>
      <c r="L884" s="152"/>
      <c r="M884" s="152"/>
      <c r="N884" s="152"/>
      <c r="O884" s="152"/>
      <c r="P884" s="152"/>
      <c r="Q884" s="152"/>
      <c r="R884" s="152"/>
      <c r="S884" s="152"/>
      <c r="T884" s="153" cm="1">
        <f t="array" ref="T884">MATCH(1,(TDU_Info!$C$5:$C$111=$T$6)*(TDU_Info!$B$5:$B$111&lt;=$B884),0)</f>
        <v>96</v>
      </c>
      <c r="U884" s="152">
        <f>100*(INDEX(TDU_Info!$E$5:$E$111,$T884)/T$11+INDEX(TDU_Info!$F$5:$F$111,$T884))</f>
        <v>3.3060000000000005</v>
      </c>
      <c r="V884" s="152">
        <v>5.04</v>
      </c>
      <c r="W884" s="152">
        <v>7.1630000000000003</v>
      </c>
      <c r="X884" s="152">
        <v>5.2</v>
      </c>
      <c r="Y884" s="152">
        <v>5.07</v>
      </c>
      <c r="Z884" s="152">
        <v>5.1050000000000004</v>
      </c>
      <c r="AA884" s="152">
        <v>6.9409999999999998</v>
      </c>
      <c r="AB884" s="152">
        <v>5.4</v>
      </c>
      <c r="AC884" s="152">
        <v>5.2</v>
      </c>
      <c r="AD884" s="152">
        <v>5.07</v>
      </c>
      <c r="AE884" s="152">
        <v>7.181</v>
      </c>
      <c r="AF884" s="152">
        <v>5.1420000000000003</v>
      </c>
      <c r="AG884" s="152">
        <v>5.07</v>
      </c>
      <c r="AH884" s="152">
        <v>5.1520000000000001</v>
      </c>
      <c r="AI884" s="152">
        <v>6.97</v>
      </c>
      <c r="AJ884" s="152">
        <v>5.4</v>
      </c>
      <c r="AK884" s="152">
        <v>5.2</v>
      </c>
      <c r="AL884" s="152">
        <f t="shared" si="175"/>
        <v>2.8396589594458366</v>
      </c>
      <c r="AM884" s="152">
        <f t="shared" si="176"/>
        <v>2.6310224436663878</v>
      </c>
      <c r="AN884" s="152">
        <v>5.5154809921382197</v>
      </c>
      <c r="AO884" s="152">
        <v>5.0270091396975207</v>
      </c>
      <c r="AP884" s="152">
        <f t="shared" si="180"/>
        <v>8.7039999999999988</v>
      </c>
      <c r="AQ884" s="152"/>
      <c r="AR884" s="152"/>
      <c r="AS884" s="153">
        <f t="shared" si="177"/>
        <v>138</v>
      </c>
      <c r="AT884" s="153">
        <f t="shared" si="181"/>
        <v>1</v>
      </c>
      <c r="AU884" s="153">
        <f t="shared" si="182"/>
        <v>0</v>
      </c>
      <c r="AV884" s="153">
        <f t="shared" si="183"/>
        <v>0</v>
      </c>
      <c r="BA884">
        <f t="shared" si="178"/>
        <v>18</v>
      </c>
    </row>
    <row r="885" spans="2:53" x14ac:dyDescent="0.25">
      <c r="B885" s="155">
        <f t="shared" si="184"/>
        <v>43604.999305555553</v>
      </c>
      <c r="C885" s="155">
        <f t="shared" si="179"/>
        <v>43604.999305555553</v>
      </c>
      <c r="D885" s="152">
        <f t="shared" si="172"/>
        <v>5.1420000000000003</v>
      </c>
      <c r="E885" s="152"/>
      <c r="F885" s="152"/>
      <c r="G885" s="152"/>
      <c r="H885" s="152" t="e">
        <f t="shared" si="173"/>
        <v>#N/A</v>
      </c>
      <c r="I885" s="152"/>
      <c r="J885" s="152" t="e">
        <f t="shared" si="174"/>
        <v>#N/A</v>
      </c>
      <c r="K885" s="152"/>
      <c r="L885" s="152"/>
      <c r="M885" s="152"/>
      <c r="N885" s="152"/>
      <c r="O885" s="152"/>
      <c r="P885" s="152"/>
      <c r="Q885" s="152"/>
      <c r="R885" s="152"/>
      <c r="S885" s="152"/>
      <c r="T885" s="153" cm="1">
        <f t="array" ref="T885">MATCH(1,(TDU_Info!$C$5:$C$111=$T$6)*(TDU_Info!$B$5:$B$111&lt;=$B885),0)</f>
        <v>96</v>
      </c>
      <c r="U885" s="152">
        <f>100*(INDEX(TDU_Info!$E$5:$E$111,$T885)/T$11+INDEX(TDU_Info!$F$5:$F$111,$T885))</f>
        <v>3.3060000000000005</v>
      </c>
      <c r="V885" s="152">
        <v>5.04</v>
      </c>
      <c r="W885" s="152">
        <v>7.1630000000000003</v>
      </c>
      <c r="X885" s="152">
        <v>5.2</v>
      </c>
      <c r="Y885" s="152">
        <v>5.07</v>
      </c>
      <c r="Z885" s="152">
        <v>5.1050000000000004</v>
      </c>
      <c r="AA885" s="152">
        <v>6.9409999999999998</v>
      </c>
      <c r="AB885" s="152">
        <v>5.4</v>
      </c>
      <c r="AC885" s="152">
        <v>5.2</v>
      </c>
      <c r="AD885" s="152">
        <v>5.07</v>
      </c>
      <c r="AE885" s="152">
        <v>7.181</v>
      </c>
      <c r="AF885" s="152">
        <v>5.1420000000000003</v>
      </c>
      <c r="AG885" s="152">
        <v>5.07</v>
      </c>
      <c r="AH885" s="152">
        <v>5.1520000000000001</v>
      </c>
      <c r="AI885" s="152">
        <v>6.97</v>
      </c>
      <c r="AJ885" s="152">
        <v>5.4</v>
      </c>
      <c r="AK885" s="152">
        <v>5.2</v>
      </c>
      <c r="AL885" s="152">
        <f t="shared" si="175"/>
        <v>2.8396589594458366</v>
      </c>
      <c r="AM885" s="152">
        <f t="shared" si="176"/>
        <v>2.6310224436663878</v>
      </c>
      <c r="AN885" s="152">
        <v>5.5142923778795598</v>
      </c>
      <c r="AO885" s="152">
        <v>5.025725632578407</v>
      </c>
      <c r="AP885" s="152">
        <f t="shared" si="180"/>
        <v>8.7039999999999988</v>
      </c>
      <c r="AQ885" s="152"/>
      <c r="AR885" s="152"/>
      <c r="AS885" s="153">
        <f t="shared" si="177"/>
        <v>139</v>
      </c>
      <c r="AT885" s="153">
        <f t="shared" si="181"/>
        <v>1</v>
      </c>
      <c r="AU885" s="153">
        <f t="shared" si="182"/>
        <v>0</v>
      </c>
      <c r="AV885" s="153">
        <f t="shared" si="183"/>
        <v>0</v>
      </c>
      <c r="BA885">
        <f t="shared" si="178"/>
        <v>19</v>
      </c>
    </row>
    <row r="886" spans="2:53" x14ac:dyDescent="0.25">
      <c r="B886" s="155">
        <f t="shared" si="184"/>
        <v>43605.999305555553</v>
      </c>
      <c r="C886" s="155">
        <f t="shared" si="179"/>
        <v>43605.999305555553</v>
      </c>
      <c r="D886" s="152">
        <f t="shared" si="172"/>
        <v>5.1420000000000003</v>
      </c>
      <c r="E886" s="152"/>
      <c r="F886" s="152"/>
      <c r="G886" s="152"/>
      <c r="H886" s="152" t="e">
        <f t="shared" si="173"/>
        <v>#N/A</v>
      </c>
      <c r="I886" s="152"/>
      <c r="J886" s="152" t="e">
        <f t="shared" si="174"/>
        <v>#N/A</v>
      </c>
      <c r="K886" s="152"/>
      <c r="L886" s="152"/>
      <c r="M886" s="152"/>
      <c r="N886" s="152"/>
      <c r="O886" s="152"/>
      <c r="P886" s="152"/>
      <c r="Q886" s="152"/>
      <c r="R886" s="152"/>
      <c r="S886" s="152"/>
      <c r="T886" s="153" cm="1">
        <f t="array" ref="T886">MATCH(1,(TDU_Info!$C$5:$C$111=$T$6)*(TDU_Info!$B$5:$B$111&lt;=$B886),0)</f>
        <v>96</v>
      </c>
      <c r="U886" s="152">
        <f>100*(INDEX(TDU_Info!$E$5:$E$111,$T886)/T$11+INDEX(TDU_Info!$F$5:$F$111,$T886))</f>
        <v>3.3060000000000005</v>
      </c>
      <c r="V886" s="152">
        <v>5.0129999999999999</v>
      </c>
      <c r="W886" s="152">
        <v>7.05</v>
      </c>
      <c r="X886" s="152">
        <v>5.2</v>
      </c>
      <c r="Y886" s="152">
        <v>5.07</v>
      </c>
      <c r="Z886" s="152">
        <v>5.0609999999999999</v>
      </c>
      <c r="AA886" s="152">
        <v>6.92</v>
      </c>
      <c r="AB886" s="152">
        <v>5.4</v>
      </c>
      <c r="AC886" s="152">
        <v>5.2</v>
      </c>
      <c r="AD886" s="152">
        <v>5.056</v>
      </c>
      <c r="AE886" s="152">
        <v>7.0750000000000002</v>
      </c>
      <c r="AF886" s="152">
        <v>5.1420000000000003</v>
      </c>
      <c r="AG886" s="152">
        <v>5.07</v>
      </c>
      <c r="AH886" s="152">
        <v>5.13</v>
      </c>
      <c r="AI886" s="152">
        <v>6.96</v>
      </c>
      <c r="AJ886" s="152">
        <v>5.4</v>
      </c>
      <c r="AK886" s="152">
        <v>5.2</v>
      </c>
      <c r="AL886" s="152">
        <f t="shared" si="175"/>
        <v>2.8396589594458366</v>
      </c>
      <c r="AM886" s="152">
        <f t="shared" si="176"/>
        <v>2.6310224436663878</v>
      </c>
      <c r="AN886" s="152">
        <v>5.5095880792849847</v>
      </c>
      <c r="AO886" s="152">
        <v>5.0209821976740328</v>
      </c>
      <c r="AP886" s="152">
        <f t="shared" si="180"/>
        <v>8.7039999999999988</v>
      </c>
      <c r="AQ886" s="152"/>
      <c r="AR886" s="152"/>
      <c r="AS886" s="153">
        <f t="shared" si="177"/>
        <v>140</v>
      </c>
      <c r="AT886" s="153">
        <f t="shared" si="181"/>
        <v>1</v>
      </c>
      <c r="AU886" s="153">
        <f t="shared" si="182"/>
        <v>0</v>
      </c>
      <c r="AV886" s="153">
        <f t="shared" si="183"/>
        <v>0</v>
      </c>
      <c r="BA886">
        <f t="shared" si="178"/>
        <v>20</v>
      </c>
    </row>
    <row r="887" spans="2:53" x14ac:dyDescent="0.25">
      <c r="B887" s="155">
        <f t="shared" si="184"/>
        <v>43606.999305555553</v>
      </c>
      <c r="C887" s="155">
        <f t="shared" si="179"/>
        <v>43606.999305555553</v>
      </c>
      <c r="D887" s="152">
        <f t="shared" si="172"/>
        <v>5.1420000000000003</v>
      </c>
      <c r="E887" s="152"/>
      <c r="F887" s="152"/>
      <c r="G887" s="152"/>
      <c r="H887" s="152" t="e">
        <f t="shared" si="173"/>
        <v>#N/A</v>
      </c>
      <c r="I887" s="152"/>
      <c r="J887" s="152" t="e">
        <f t="shared" si="174"/>
        <v>#N/A</v>
      </c>
      <c r="K887" s="152"/>
      <c r="L887" s="152"/>
      <c r="M887" s="152"/>
      <c r="N887" s="152"/>
      <c r="O887" s="152"/>
      <c r="P887" s="152"/>
      <c r="Q887" s="152"/>
      <c r="R887" s="152"/>
      <c r="S887" s="152"/>
      <c r="T887" s="153" cm="1">
        <f t="array" ref="T887">MATCH(1,(TDU_Info!$C$5:$C$111=$T$6)*(TDU_Info!$B$5:$B$111&lt;=$B887),0)</f>
        <v>96</v>
      </c>
      <c r="U887" s="152">
        <f>100*(INDEX(TDU_Info!$E$5:$E$111,$T887)/T$11+INDEX(TDU_Info!$F$5:$F$111,$T887))</f>
        <v>3.3060000000000005</v>
      </c>
      <c r="V887" s="152">
        <v>5.0129999999999999</v>
      </c>
      <c r="W887" s="152">
        <v>7.05</v>
      </c>
      <c r="X887" s="152">
        <v>5.2</v>
      </c>
      <c r="Y887" s="152">
        <v>5.07</v>
      </c>
      <c r="Z887" s="152">
        <v>5.0609999999999999</v>
      </c>
      <c r="AA887" s="152">
        <v>6.92</v>
      </c>
      <c r="AB887" s="152">
        <v>5.4</v>
      </c>
      <c r="AC887" s="152">
        <v>5.2</v>
      </c>
      <c r="AD887" s="152">
        <v>5.056</v>
      </c>
      <c r="AE887" s="152">
        <v>7.0750000000000002</v>
      </c>
      <c r="AF887" s="152">
        <v>5.1420000000000003</v>
      </c>
      <c r="AG887" s="152">
        <v>5.07</v>
      </c>
      <c r="AH887" s="152">
        <v>5.13</v>
      </c>
      <c r="AI887" s="152">
        <v>6.96</v>
      </c>
      <c r="AJ887" s="152">
        <v>5.4</v>
      </c>
      <c r="AK887" s="152">
        <v>5.2</v>
      </c>
      <c r="AL887" s="152">
        <f t="shared" si="175"/>
        <v>2.8396589594458366</v>
      </c>
      <c r="AM887" s="152">
        <f t="shared" si="176"/>
        <v>2.6310224436663878</v>
      </c>
      <c r="AN887" s="152">
        <v>5.5109397074281894</v>
      </c>
      <c r="AO887" s="152">
        <v>5.021971582237585</v>
      </c>
      <c r="AP887" s="152">
        <f t="shared" si="180"/>
        <v>8.7039999999999988</v>
      </c>
      <c r="AQ887" s="152"/>
      <c r="AR887" s="152"/>
      <c r="AS887" s="153">
        <f t="shared" si="177"/>
        <v>141</v>
      </c>
      <c r="AT887" s="153">
        <f t="shared" si="181"/>
        <v>1</v>
      </c>
      <c r="AU887" s="153">
        <f t="shared" si="182"/>
        <v>0</v>
      </c>
      <c r="AV887" s="153">
        <f t="shared" si="183"/>
        <v>0</v>
      </c>
      <c r="BA887">
        <f t="shared" si="178"/>
        <v>21</v>
      </c>
    </row>
    <row r="888" spans="2:53" x14ac:dyDescent="0.25">
      <c r="B888" s="155">
        <f t="shared" si="184"/>
        <v>43607.999305555553</v>
      </c>
      <c r="C888" s="155">
        <f t="shared" si="179"/>
        <v>43607.999305555553</v>
      </c>
      <c r="D888" s="152">
        <f t="shared" si="172"/>
        <v>5.1420000000000003</v>
      </c>
      <c r="E888" s="152"/>
      <c r="F888" s="152"/>
      <c r="G888" s="152"/>
      <c r="H888" s="152" t="e">
        <f t="shared" si="173"/>
        <v>#N/A</v>
      </c>
      <c r="I888" s="152"/>
      <c r="J888" s="152" t="e">
        <f t="shared" si="174"/>
        <v>#N/A</v>
      </c>
      <c r="K888" s="152"/>
      <c r="L888" s="152"/>
      <c r="M888" s="152"/>
      <c r="N888" s="152"/>
      <c r="O888" s="152"/>
      <c r="P888" s="152"/>
      <c r="Q888" s="152"/>
      <c r="R888" s="152"/>
      <c r="S888" s="152"/>
      <c r="T888" s="153" cm="1">
        <f t="array" ref="T888">MATCH(1,(TDU_Info!$C$5:$C$111=$T$6)*(TDU_Info!$B$5:$B$111&lt;=$B888),0)</f>
        <v>96</v>
      </c>
      <c r="U888" s="152">
        <f>100*(INDEX(TDU_Info!$E$5:$E$111,$T888)/T$11+INDEX(TDU_Info!$F$5:$F$111,$T888))</f>
        <v>3.3060000000000005</v>
      </c>
      <c r="V888" s="152">
        <v>6.9939999999999998</v>
      </c>
      <c r="W888" s="152">
        <v>7.05</v>
      </c>
      <c r="X888" s="152">
        <v>5.2</v>
      </c>
      <c r="Y888" s="152">
        <v>5.07</v>
      </c>
      <c r="Z888" s="152">
        <v>7.2439999999999998</v>
      </c>
      <c r="AA888" s="152">
        <v>6.92</v>
      </c>
      <c r="AB888" s="152">
        <v>5.4</v>
      </c>
      <c r="AC888" s="152">
        <v>5.2</v>
      </c>
      <c r="AD888" s="152">
        <v>6.9630000000000001</v>
      </c>
      <c r="AE888" s="152">
        <v>7.0750000000000002</v>
      </c>
      <c r="AF888" s="152">
        <v>5.1420000000000003</v>
      </c>
      <c r="AG888" s="152">
        <v>5.07</v>
      </c>
      <c r="AH888" s="152">
        <v>7.2389999999999999</v>
      </c>
      <c r="AI888" s="152">
        <v>6.96</v>
      </c>
      <c r="AJ888" s="152">
        <v>5.4</v>
      </c>
      <c r="AK888" s="152">
        <v>5.2</v>
      </c>
      <c r="AL888" s="152">
        <f t="shared" si="175"/>
        <v>2.8396589594458366</v>
      </c>
      <c r="AM888" s="152">
        <f t="shared" si="176"/>
        <v>2.6310224436663878</v>
      </c>
      <c r="AN888" s="152">
        <v>5.5077304636312183</v>
      </c>
      <c r="AO888" s="152">
        <v>5.0202813065650567</v>
      </c>
      <c r="AP888" s="152">
        <f t="shared" si="180"/>
        <v>8.7039999999999988</v>
      </c>
      <c r="AQ888" s="152"/>
      <c r="AR888" s="152"/>
      <c r="AS888" s="153">
        <f t="shared" si="177"/>
        <v>142</v>
      </c>
      <c r="AT888" s="153">
        <f t="shared" si="181"/>
        <v>1</v>
      </c>
      <c r="AU888" s="153">
        <f t="shared" si="182"/>
        <v>0</v>
      </c>
      <c r="AV888" s="153">
        <f t="shared" si="183"/>
        <v>0</v>
      </c>
      <c r="BA888">
        <f t="shared" si="178"/>
        <v>22</v>
      </c>
    </row>
    <row r="889" spans="2:53" x14ac:dyDescent="0.25">
      <c r="B889" s="155">
        <f t="shared" si="184"/>
        <v>43608.999305555553</v>
      </c>
      <c r="C889" s="155">
        <f t="shared" si="179"/>
        <v>43608.999305555553</v>
      </c>
      <c r="D889" s="152">
        <f t="shared" si="172"/>
        <v>5.1420000000000003</v>
      </c>
      <c r="E889" s="152"/>
      <c r="F889" s="152"/>
      <c r="G889" s="152"/>
      <c r="H889" s="152" t="e">
        <f t="shared" si="173"/>
        <v>#N/A</v>
      </c>
      <c r="I889" s="152"/>
      <c r="J889" s="152" t="e">
        <f t="shared" si="174"/>
        <v>#N/A</v>
      </c>
      <c r="K889" s="152"/>
      <c r="L889" s="152"/>
      <c r="M889" s="152"/>
      <c r="N889" s="152"/>
      <c r="O889" s="152"/>
      <c r="P889" s="152"/>
      <c r="Q889" s="152"/>
      <c r="R889" s="152"/>
      <c r="S889" s="152"/>
      <c r="T889" s="153" cm="1">
        <f t="array" ref="T889">MATCH(1,(TDU_Info!$C$5:$C$111=$T$6)*(TDU_Info!$B$5:$B$111&lt;=$B889),0)</f>
        <v>96</v>
      </c>
      <c r="U889" s="152">
        <f>100*(INDEX(TDU_Info!$E$5:$E$111,$T889)/T$11+INDEX(TDU_Info!$F$5:$F$111,$T889))</f>
        <v>3.3060000000000005</v>
      </c>
      <c r="V889" s="152">
        <v>6.9939999999999998</v>
      </c>
      <c r="W889" s="152">
        <v>7.05</v>
      </c>
      <c r="X889" s="152">
        <v>5.2</v>
      </c>
      <c r="Y889" s="152">
        <v>5.07</v>
      </c>
      <c r="Z889" s="152">
        <v>7.2439999999999998</v>
      </c>
      <c r="AA889" s="152">
        <v>6.92</v>
      </c>
      <c r="AB889" s="152">
        <v>5.4</v>
      </c>
      <c r="AC889" s="152">
        <v>5.2</v>
      </c>
      <c r="AD889" s="152">
        <v>6.9630000000000001</v>
      </c>
      <c r="AE889" s="152">
        <v>7.0750000000000002</v>
      </c>
      <c r="AF889" s="152">
        <v>5.1420000000000003</v>
      </c>
      <c r="AG889" s="152">
        <v>5.07</v>
      </c>
      <c r="AH889" s="152">
        <v>7.2389999999999999</v>
      </c>
      <c r="AI889" s="152">
        <v>6.96</v>
      </c>
      <c r="AJ889" s="152">
        <v>5.4</v>
      </c>
      <c r="AK889" s="152">
        <v>5.2</v>
      </c>
      <c r="AL889" s="152">
        <f t="shared" si="175"/>
        <v>2.8396589594458366</v>
      </c>
      <c r="AM889" s="152">
        <f t="shared" si="176"/>
        <v>2.6310224436663878</v>
      </c>
      <c r="AN889" s="152">
        <v>5.5041617352953578</v>
      </c>
      <c r="AO889" s="152">
        <v>5.0176520815961423</v>
      </c>
      <c r="AP889" s="152">
        <f t="shared" si="180"/>
        <v>8.7039999999999988</v>
      </c>
      <c r="AQ889" s="152"/>
      <c r="AR889" s="152"/>
      <c r="AS889" s="153">
        <f t="shared" si="177"/>
        <v>143</v>
      </c>
      <c r="AT889" s="153">
        <f t="shared" si="181"/>
        <v>1</v>
      </c>
      <c r="AU889" s="153">
        <f t="shared" si="182"/>
        <v>0</v>
      </c>
      <c r="AV889" s="153">
        <f t="shared" si="183"/>
        <v>0</v>
      </c>
      <c r="BA889">
        <f t="shared" si="178"/>
        <v>23</v>
      </c>
    </row>
    <row r="890" spans="2:53" x14ac:dyDescent="0.25">
      <c r="B890" s="155">
        <f t="shared" si="184"/>
        <v>43609.999305555553</v>
      </c>
      <c r="C890" s="155">
        <f t="shared" si="179"/>
        <v>43609.999305555553</v>
      </c>
      <c r="D890" s="152">
        <f t="shared" si="172"/>
        <v>5.0419999999999998</v>
      </c>
      <c r="E890" s="152"/>
      <c r="F890" s="152"/>
      <c r="G890" s="152"/>
      <c r="H890" s="152" t="e">
        <f t="shared" si="173"/>
        <v>#N/A</v>
      </c>
      <c r="I890" s="152"/>
      <c r="J890" s="152" t="e">
        <f t="shared" si="174"/>
        <v>#N/A</v>
      </c>
      <c r="K890" s="152"/>
      <c r="L890" s="152"/>
      <c r="M890" s="152"/>
      <c r="N890" s="152"/>
      <c r="O890" s="152"/>
      <c r="P890" s="152"/>
      <c r="Q890" s="152"/>
      <c r="R890" s="152"/>
      <c r="S890" s="152"/>
      <c r="T890" s="153" cm="1">
        <f t="array" ref="T890">MATCH(1,(TDU_Info!$C$5:$C$111=$T$6)*(TDU_Info!$B$5:$B$111&lt;=$B890),0)</f>
        <v>96</v>
      </c>
      <c r="U890" s="152">
        <f>100*(INDEX(TDU_Info!$E$5:$E$111,$T890)/T$11+INDEX(TDU_Info!$F$5:$F$111,$T890))</f>
        <v>3.3060000000000005</v>
      </c>
      <c r="V890" s="152">
        <v>7.0830000000000002</v>
      </c>
      <c r="W890" s="152">
        <v>7.05</v>
      </c>
      <c r="X890" s="152">
        <v>5.1180000000000003</v>
      </c>
      <c r="Y890" s="152">
        <v>5.07</v>
      </c>
      <c r="Z890" s="152">
        <v>7.5410000000000004</v>
      </c>
      <c r="AA890" s="152">
        <v>6.92</v>
      </c>
      <c r="AB890" s="152">
        <v>5.26</v>
      </c>
      <c r="AC890" s="152">
        <v>5.2</v>
      </c>
      <c r="AD890" s="152">
        <v>7.1260000000000003</v>
      </c>
      <c r="AE890" s="152">
        <v>7.0750000000000002</v>
      </c>
      <c r="AF890" s="152">
        <v>5.0419999999999998</v>
      </c>
      <c r="AG890" s="152">
        <v>5.07</v>
      </c>
      <c r="AH890" s="152">
        <v>7.61</v>
      </c>
      <c r="AI890" s="152">
        <v>6.96</v>
      </c>
      <c r="AJ890" s="152">
        <v>5.2859999999999996</v>
      </c>
      <c r="AK890" s="152">
        <v>5.2</v>
      </c>
      <c r="AL890" s="152">
        <f t="shared" si="175"/>
        <v>2.8396589594458366</v>
      </c>
      <c r="AM890" s="152">
        <f t="shared" si="176"/>
        <v>2.6310224436663878</v>
      </c>
      <c r="AN890" s="152">
        <v>5.512678246158317</v>
      </c>
      <c r="AO890" s="152">
        <v>5.0254856163807746</v>
      </c>
      <c r="AP890" s="152">
        <f t="shared" si="180"/>
        <v>8.7039999999999988</v>
      </c>
      <c r="AQ890" s="152"/>
      <c r="AR890" s="152"/>
      <c r="AS890" s="153">
        <f t="shared" si="177"/>
        <v>144</v>
      </c>
      <c r="AT890" s="153">
        <f t="shared" si="181"/>
        <v>1</v>
      </c>
      <c r="AU890" s="153">
        <f t="shared" si="182"/>
        <v>0</v>
      </c>
      <c r="AV890" s="153">
        <f t="shared" si="183"/>
        <v>0</v>
      </c>
      <c r="BA890">
        <f t="shared" si="178"/>
        <v>24</v>
      </c>
    </row>
    <row r="891" spans="2:53" x14ac:dyDescent="0.25">
      <c r="B891" s="155">
        <f t="shared" si="184"/>
        <v>43610.999305555553</v>
      </c>
      <c r="C891" s="155">
        <f t="shared" si="179"/>
        <v>43610.999305555553</v>
      </c>
      <c r="D891" s="152">
        <f t="shared" si="172"/>
        <v>5.0419999999999998</v>
      </c>
      <c r="E891" s="152"/>
      <c r="F891" s="152"/>
      <c r="G891" s="152"/>
      <c r="H891" s="152" t="e">
        <f t="shared" si="173"/>
        <v>#N/A</v>
      </c>
      <c r="I891" s="152"/>
      <c r="J891" s="152" t="e">
        <f t="shared" si="174"/>
        <v>#N/A</v>
      </c>
      <c r="K891" s="152"/>
      <c r="L891" s="152"/>
      <c r="M891" s="152"/>
      <c r="N891" s="152"/>
      <c r="O891" s="152"/>
      <c r="P891" s="152"/>
      <c r="Q891" s="152"/>
      <c r="R891" s="152"/>
      <c r="S891" s="152"/>
      <c r="T891" s="153" cm="1">
        <f t="array" ref="T891">MATCH(1,(TDU_Info!$C$5:$C$111=$T$6)*(TDU_Info!$B$5:$B$111&lt;=$B891),0)</f>
        <v>96</v>
      </c>
      <c r="U891" s="152">
        <f>100*(INDEX(TDU_Info!$E$5:$E$111,$T891)/T$11+INDEX(TDU_Info!$F$5:$F$111,$T891))</f>
        <v>3.3060000000000005</v>
      </c>
      <c r="V891" s="152">
        <v>7.0830000000000002</v>
      </c>
      <c r="W891" s="152">
        <v>7.05</v>
      </c>
      <c r="X891" s="152">
        <v>5.1180000000000003</v>
      </c>
      <c r="Y891" s="152">
        <v>5.07</v>
      </c>
      <c r="Z891" s="152">
        <v>7.5410000000000004</v>
      </c>
      <c r="AA891" s="152">
        <v>6.92</v>
      </c>
      <c r="AB891" s="152">
        <v>5.26</v>
      </c>
      <c r="AC891" s="152">
        <v>5.2</v>
      </c>
      <c r="AD891" s="152">
        <v>7.1260000000000003</v>
      </c>
      <c r="AE891" s="152">
        <v>7.0750000000000002</v>
      </c>
      <c r="AF891" s="152">
        <v>5.0419999999999998</v>
      </c>
      <c r="AG891" s="152">
        <v>5.07</v>
      </c>
      <c r="AH891" s="152">
        <v>7.61</v>
      </c>
      <c r="AI891" s="152">
        <v>6.96</v>
      </c>
      <c r="AJ891" s="152">
        <v>5.2859999999999996</v>
      </c>
      <c r="AK891" s="152">
        <v>5.2</v>
      </c>
      <c r="AL891" s="152">
        <f t="shared" si="175"/>
        <v>2.8396589594458366</v>
      </c>
      <c r="AM891" s="152">
        <f t="shared" si="176"/>
        <v>2.6310224436663878</v>
      </c>
      <c r="AN891" s="152">
        <v>5.5076686630842486</v>
      </c>
      <c r="AO891" s="152">
        <v>5.0246853599750354</v>
      </c>
      <c r="AP891" s="152">
        <f t="shared" si="180"/>
        <v>8.7039999999999988</v>
      </c>
      <c r="AQ891" s="152"/>
      <c r="AR891" s="152"/>
      <c r="AS891" s="153">
        <f t="shared" si="177"/>
        <v>145</v>
      </c>
      <c r="AT891" s="153">
        <f t="shared" si="181"/>
        <v>1</v>
      </c>
      <c r="AU891" s="153">
        <f t="shared" si="182"/>
        <v>0</v>
      </c>
      <c r="AV891" s="153">
        <f t="shared" si="183"/>
        <v>0</v>
      </c>
      <c r="BA891">
        <f t="shared" si="178"/>
        <v>25</v>
      </c>
    </row>
    <row r="892" spans="2:53" x14ac:dyDescent="0.25">
      <c r="B892" s="155">
        <f t="shared" si="184"/>
        <v>43611.999305555553</v>
      </c>
      <c r="C892" s="155">
        <f t="shared" si="179"/>
        <v>43611.999305555553</v>
      </c>
      <c r="D892" s="152">
        <f t="shared" si="172"/>
        <v>5.0419999999999998</v>
      </c>
      <c r="E892" s="152"/>
      <c r="F892" s="152"/>
      <c r="G892" s="152"/>
      <c r="H892" s="152" t="e">
        <f t="shared" si="173"/>
        <v>#N/A</v>
      </c>
      <c r="I892" s="152"/>
      <c r="J892" s="152" t="e">
        <f t="shared" si="174"/>
        <v>#N/A</v>
      </c>
      <c r="K892" s="152"/>
      <c r="L892" s="152"/>
      <c r="M892" s="152"/>
      <c r="N892" s="152"/>
      <c r="O892" s="152"/>
      <c r="P892" s="152"/>
      <c r="Q892" s="152"/>
      <c r="R892" s="152"/>
      <c r="S892" s="152"/>
      <c r="T892" s="153" cm="1">
        <f t="array" ref="T892">MATCH(1,(TDU_Info!$C$5:$C$111=$T$6)*(TDU_Info!$B$5:$B$111&lt;=$B892),0)</f>
        <v>96</v>
      </c>
      <c r="U892" s="152">
        <f>100*(INDEX(TDU_Info!$E$5:$E$111,$T892)/T$11+INDEX(TDU_Info!$F$5:$F$111,$T892))</f>
        <v>3.3060000000000005</v>
      </c>
      <c r="V892" s="152">
        <v>7.0830000000000002</v>
      </c>
      <c r="W892" s="152">
        <v>7.05</v>
      </c>
      <c r="X892" s="152">
        <v>5.1180000000000003</v>
      </c>
      <c r="Y892" s="152">
        <v>5.07</v>
      </c>
      <c r="Z892" s="152">
        <v>7.5410000000000004</v>
      </c>
      <c r="AA892" s="152">
        <v>6.92</v>
      </c>
      <c r="AB892" s="152">
        <v>5.26</v>
      </c>
      <c r="AC892" s="152">
        <v>5.2</v>
      </c>
      <c r="AD892" s="152">
        <v>7.1260000000000003</v>
      </c>
      <c r="AE892" s="152">
        <v>7.0750000000000002</v>
      </c>
      <c r="AF892" s="152">
        <v>5.0419999999999998</v>
      </c>
      <c r="AG892" s="152">
        <v>5.07</v>
      </c>
      <c r="AH892" s="152">
        <v>7.61</v>
      </c>
      <c r="AI892" s="152">
        <v>6.96</v>
      </c>
      <c r="AJ892" s="152">
        <v>5.2859999999999996</v>
      </c>
      <c r="AK892" s="152">
        <v>5.2</v>
      </c>
      <c r="AL892" s="152">
        <f t="shared" si="175"/>
        <v>2.8396589594458366</v>
      </c>
      <c r="AM892" s="152">
        <f t="shared" si="176"/>
        <v>2.6310224436663878</v>
      </c>
      <c r="AN892" s="152">
        <v>5.5061875289772768</v>
      </c>
      <c r="AO892" s="152">
        <v>5.0251354953121146</v>
      </c>
      <c r="AP892" s="152">
        <f t="shared" si="180"/>
        <v>8.7039999999999988</v>
      </c>
      <c r="AQ892" s="152"/>
      <c r="AR892" s="152"/>
      <c r="AS892" s="153">
        <f t="shared" si="177"/>
        <v>146</v>
      </c>
      <c r="AT892" s="153">
        <f t="shared" si="181"/>
        <v>1</v>
      </c>
      <c r="AU892" s="153">
        <f t="shared" si="182"/>
        <v>0</v>
      </c>
      <c r="AV892" s="153">
        <f t="shared" si="183"/>
        <v>0</v>
      </c>
      <c r="BA892">
        <f t="shared" si="178"/>
        <v>26</v>
      </c>
    </row>
    <row r="893" spans="2:53" x14ac:dyDescent="0.25">
      <c r="B893" s="155">
        <f t="shared" si="184"/>
        <v>43612.999305555553</v>
      </c>
      <c r="C893" s="155">
        <f t="shared" si="179"/>
        <v>43612.999305555553</v>
      </c>
      <c r="D893" s="152">
        <f t="shared" si="172"/>
        <v>5.0419999999999998</v>
      </c>
      <c r="E893" s="152"/>
      <c r="F893" s="152"/>
      <c r="G893" s="152"/>
      <c r="H893" s="152" t="e">
        <f t="shared" si="173"/>
        <v>#N/A</v>
      </c>
      <c r="I893" s="152"/>
      <c r="J893" s="152" t="e">
        <f t="shared" si="174"/>
        <v>#N/A</v>
      </c>
      <c r="K893" s="152"/>
      <c r="L893" s="152"/>
      <c r="M893" s="152"/>
      <c r="N893" s="152"/>
      <c r="O893" s="152"/>
      <c r="P893" s="152"/>
      <c r="Q893" s="152"/>
      <c r="R893" s="152"/>
      <c r="S893" s="152"/>
      <c r="T893" s="153" cm="1">
        <f t="array" ref="T893">MATCH(1,(TDU_Info!$C$5:$C$111=$T$6)*(TDU_Info!$B$5:$B$111&lt;=$B893),0)</f>
        <v>96</v>
      </c>
      <c r="U893" s="152">
        <f>100*(INDEX(TDU_Info!$E$5:$E$111,$T893)/T$11+INDEX(TDU_Info!$F$5:$F$111,$T893))</f>
        <v>3.3060000000000005</v>
      </c>
      <c r="V893" s="152">
        <v>7.0830000000000002</v>
      </c>
      <c r="W893" s="152">
        <v>7.05</v>
      </c>
      <c r="X893" s="152">
        <v>5.1180000000000003</v>
      </c>
      <c r="Y893" s="152">
        <v>5.07</v>
      </c>
      <c r="Z893" s="152">
        <v>7.5410000000000004</v>
      </c>
      <c r="AA893" s="152">
        <v>6.92</v>
      </c>
      <c r="AB893" s="152">
        <v>5.26</v>
      </c>
      <c r="AC893" s="152">
        <v>5.2</v>
      </c>
      <c r="AD893" s="152">
        <v>7.1260000000000003</v>
      </c>
      <c r="AE893" s="152">
        <v>7.0750000000000002</v>
      </c>
      <c r="AF893" s="152">
        <v>5.0419999999999998</v>
      </c>
      <c r="AG893" s="152">
        <v>5.07</v>
      </c>
      <c r="AH893" s="152">
        <v>7.61</v>
      </c>
      <c r="AI893" s="152">
        <v>6.96</v>
      </c>
      <c r="AJ893" s="152">
        <v>5.2859999999999996</v>
      </c>
      <c r="AK893" s="152">
        <v>5.2</v>
      </c>
      <c r="AL893" s="152">
        <f t="shared" si="175"/>
        <v>2.8396589594458366</v>
      </c>
      <c r="AM893" s="152">
        <f t="shared" si="176"/>
        <v>2.6310224436663878</v>
      </c>
      <c r="AN893" s="152">
        <v>5.5065759703898198</v>
      </c>
      <c r="AO893" s="152">
        <v>5.0286009819669646</v>
      </c>
      <c r="AP893" s="152">
        <f t="shared" si="180"/>
        <v>8.7039999999999988</v>
      </c>
      <c r="AQ893" s="152"/>
      <c r="AR893" s="152"/>
      <c r="AS893" s="153">
        <f t="shared" si="177"/>
        <v>147</v>
      </c>
      <c r="AT893" s="153">
        <f t="shared" si="181"/>
        <v>1</v>
      </c>
      <c r="AU893" s="153">
        <f t="shared" si="182"/>
        <v>0</v>
      </c>
      <c r="AV893" s="153">
        <f t="shared" si="183"/>
        <v>0</v>
      </c>
      <c r="BA893">
        <f t="shared" si="178"/>
        <v>27</v>
      </c>
    </row>
    <row r="894" spans="2:53" x14ac:dyDescent="0.25">
      <c r="B894" s="155">
        <f t="shared" si="184"/>
        <v>43613.999305555553</v>
      </c>
      <c r="C894" s="155">
        <f t="shared" si="179"/>
        <v>43613.999305555553</v>
      </c>
      <c r="D894" s="152">
        <f t="shared" si="172"/>
        <v>5.0419999999999998</v>
      </c>
      <c r="E894" s="152"/>
      <c r="F894" s="152"/>
      <c r="G894" s="152"/>
      <c r="H894" s="152" t="e">
        <f t="shared" si="173"/>
        <v>#N/A</v>
      </c>
      <c r="I894" s="152"/>
      <c r="J894" s="152" t="e">
        <f t="shared" si="174"/>
        <v>#N/A</v>
      </c>
      <c r="K894" s="152"/>
      <c r="L894" s="152"/>
      <c r="M894" s="152"/>
      <c r="N894" s="152"/>
      <c r="O894" s="152"/>
      <c r="P894" s="152"/>
      <c r="Q894" s="152"/>
      <c r="R894" s="152"/>
      <c r="S894" s="152"/>
      <c r="T894" s="153" cm="1">
        <f t="array" ref="T894">MATCH(1,(TDU_Info!$C$5:$C$111=$T$6)*(TDU_Info!$B$5:$B$111&lt;=$B894),0)</f>
        <v>96</v>
      </c>
      <c r="U894" s="152">
        <f>100*(INDEX(TDU_Info!$E$5:$E$111,$T894)/T$11+INDEX(TDU_Info!$F$5:$F$111,$T894))</f>
        <v>3.3060000000000005</v>
      </c>
      <c r="V894" s="152">
        <v>5.0129999999999999</v>
      </c>
      <c r="W894" s="152">
        <v>7.05</v>
      </c>
      <c r="X894" s="152">
        <v>5.1180000000000003</v>
      </c>
      <c r="Y894" s="152">
        <v>5.07</v>
      </c>
      <c r="Z894" s="152">
        <v>5.0609999999999999</v>
      </c>
      <c r="AA894" s="152">
        <v>6.92</v>
      </c>
      <c r="AB894" s="152">
        <v>5.26</v>
      </c>
      <c r="AC894" s="152">
        <v>5.2</v>
      </c>
      <c r="AD894" s="152">
        <v>5.056</v>
      </c>
      <c r="AE894" s="152">
        <v>7.0750000000000002</v>
      </c>
      <c r="AF894" s="152">
        <v>5.0419999999999998</v>
      </c>
      <c r="AG894" s="152">
        <v>5.07</v>
      </c>
      <c r="AH894" s="152">
        <v>5.13</v>
      </c>
      <c r="AI894" s="152">
        <v>6.96</v>
      </c>
      <c r="AJ894" s="152">
        <v>5.2859999999999996</v>
      </c>
      <c r="AK894" s="152">
        <v>5.2</v>
      </c>
      <c r="AL894" s="152">
        <f t="shared" si="175"/>
        <v>2.8396589594458366</v>
      </c>
      <c r="AM894" s="152">
        <f t="shared" si="176"/>
        <v>2.6310224436663878</v>
      </c>
      <c r="AN894" s="152">
        <v>5.5096332450159098</v>
      </c>
      <c r="AO894" s="152">
        <v>5.0332702236726785</v>
      </c>
      <c r="AP894" s="152">
        <f t="shared" si="180"/>
        <v>8.7039999999999988</v>
      </c>
      <c r="AQ894" s="152"/>
      <c r="AR894" s="152"/>
      <c r="AS894" s="153">
        <f t="shared" si="177"/>
        <v>148</v>
      </c>
      <c r="AT894" s="153">
        <f t="shared" si="181"/>
        <v>1</v>
      </c>
      <c r="AU894" s="153">
        <f t="shared" si="182"/>
        <v>0</v>
      </c>
      <c r="AV894" s="153">
        <f t="shared" si="183"/>
        <v>0</v>
      </c>
      <c r="BA894">
        <f t="shared" si="178"/>
        <v>28</v>
      </c>
    </row>
    <row r="895" spans="2:53" x14ac:dyDescent="0.25">
      <c r="B895" s="155">
        <f t="shared" si="184"/>
        <v>43614.999305555553</v>
      </c>
      <c r="C895" s="155">
        <f t="shared" si="179"/>
        <v>43614.999305555553</v>
      </c>
      <c r="D895" s="152">
        <f t="shared" si="172"/>
        <v>5.0419999999999998</v>
      </c>
      <c r="E895" s="152"/>
      <c r="F895" s="152"/>
      <c r="G895" s="152"/>
      <c r="H895" s="152" t="e">
        <f t="shared" si="173"/>
        <v>#N/A</v>
      </c>
      <c r="I895" s="152"/>
      <c r="J895" s="152" t="e">
        <f t="shared" si="174"/>
        <v>#N/A</v>
      </c>
      <c r="K895" s="152"/>
      <c r="L895" s="152"/>
      <c r="M895" s="152"/>
      <c r="N895" s="152"/>
      <c r="O895" s="152"/>
      <c r="P895" s="152"/>
      <c r="Q895" s="152"/>
      <c r="R895" s="152"/>
      <c r="S895" s="152"/>
      <c r="T895" s="153" cm="1">
        <f t="array" ref="T895">MATCH(1,(TDU_Info!$C$5:$C$111=$T$6)*(TDU_Info!$B$5:$B$111&lt;=$B895),0)</f>
        <v>96</v>
      </c>
      <c r="U895" s="152">
        <f>100*(INDEX(TDU_Info!$E$5:$E$111,$T895)/T$11+INDEX(TDU_Info!$F$5:$F$111,$T895))</f>
        <v>3.3060000000000005</v>
      </c>
      <c r="V895" s="152">
        <v>5.0129999999999999</v>
      </c>
      <c r="W895" s="152">
        <v>7.05</v>
      </c>
      <c r="X895" s="152">
        <v>5.1180000000000003</v>
      </c>
      <c r="Y895" s="152">
        <v>5.07</v>
      </c>
      <c r="Z895" s="152">
        <v>5.0609999999999999</v>
      </c>
      <c r="AA895" s="152">
        <v>6.92</v>
      </c>
      <c r="AB895" s="152">
        <v>5.26</v>
      </c>
      <c r="AC895" s="152">
        <v>5.2</v>
      </c>
      <c r="AD895" s="152">
        <v>5.056</v>
      </c>
      <c r="AE895" s="152">
        <v>7.0750000000000002</v>
      </c>
      <c r="AF895" s="152">
        <v>5.0419999999999998</v>
      </c>
      <c r="AG895" s="152">
        <v>5.07</v>
      </c>
      <c r="AH895" s="152">
        <v>5.13</v>
      </c>
      <c r="AI895" s="152">
        <v>6.96</v>
      </c>
      <c r="AJ895" s="152">
        <v>5.2859999999999996</v>
      </c>
      <c r="AK895" s="152">
        <v>5.2</v>
      </c>
      <c r="AL895" s="152">
        <f t="shared" si="175"/>
        <v>2.8396589594458366</v>
      </c>
      <c r="AM895" s="152">
        <f t="shared" si="176"/>
        <v>2.6310224436663878</v>
      </c>
      <c r="AN895" s="152">
        <v>5.5108134653164109</v>
      </c>
      <c r="AO895" s="152">
        <v>5.0345136591148218</v>
      </c>
      <c r="AP895" s="152">
        <f t="shared" si="180"/>
        <v>8.7039999999999988</v>
      </c>
      <c r="AQ895" s="152"/>
      <c r="AR895" s="152"/>
      <c r="AS895" s="153">
        <f t="shared" si="177"/>
        <v>149</v>
      </c>
      <c r="AT895" s="153">
        <f t="shared" si="181"/>
        <v>1</v>
      </c>
      <c r="AU895" s="153">
        <f t="shared" si="182"/>
        <v>0</v>
      </c>
      <c r="AV895" s="153">
        <f t="shared" si="183"/>
        <v>0</v>
      </c>
      <c r="BA895">
        <f t="shared" si="178"/>
        <v>29</v>
      </c>
    </row>
    <row r="896" spans="2:53" x14ac:dyDescent="0.25">
      <c r="B896" s="155">
        <f t="shared" si="184"/>
        <v>43615.999305555553</v>
      </c>
      <c r="C896" s="155">
        <f t="shared" si="179"/>
        <v>43615.999305555553</v>
      </c>
      <c r="D896" s="152">
        <f t="shared" si="172"/>
        <v>5.0419999999999998</v>
      </c>
      <c r="E896" s="152"/>
      <c r="F896" s="152"/>
      <c r="G896" s="152"/>
      <c r="H896" s="152" t="e">
        <f t="shared" si="173"/>
        <v>#N/A</v>
      </c>
      <c r="I896" s="152"/>
      <c r="J896" s="152" t="e">
        <f t="shared" si="174"/>
        <v>#N/A</v>
      </c>
      <c r="K896" s="152"/>
      <c r="L896" s="152"/>
      <c r="M896" s="152"/>
      <c r="N896" s="152"/>
      <c r="O896" s="152"/>
      <c r="P896" s="152"/>
      <c r="Q896" s="152"/>
      <c r="R896" s="152"/>
      <c r="S896" s="152"/>
      <c r="T896" s="153" cm="1">
        <f t="array" ref="T896">MATCH(1,(TDU_Info!$C$5:$C$111=$T$6)*(TDU_Info!$B$5:$B$111&lt;=$B896),0)</f>
        <v>96</v>
      </c>
      <c r="U896" s="152">
        <f>100*(INDEX(TDU_Info!$E$5:$E$111,$T896)/T$11+INDEX(TDU_Info!$F$5:$F$111,$T896))</f>
        <v>3.3060000000000005</v>
      </c>
      <c r="V896" s="152">
        <v>5.0129999999999999</v>
      </c>
      <c r="W896" s="152">
        <v>6.37</v>
      </c>
      <c r="X896" s="152">
        <v>5.0579999999999998</v>
      </c>
      <c r="Y896" s="152">
        <v>5.07</v>
      </c>
      <c r="Z896" s="152">
        <v>5.0609999999999999</v>
      </c>
      <c r="AA896" s="152">
        <v>6.57</v>
      </c>
      <c r="AB896" s="152">
        <v>5.1589999999999998</v>
      </c>
      <c r="AC896" s="152">
        <v>5.2</v>
      </c>
      <c r="AD896" s="152">
        <v>5.056</v>
      </c>
      <c r="AE896" s="152">
        <v>6.3949999999999996</v>
      </c>
      <c r="AF896" s="152">
        <v>5.0419999999999998</v>
      </c>
      <c r="AG896" s="152">
        <v>5.07</v>
      </c>
      <c r="AH896" s="152">
        <v>5.13</v>
      </c>
      <c r="AI896" s="152">
        <v>6.61</v>
      </c>
      <c r="AJ896" s="152">
        <v>5.2859999999999996</v>
      </c>
      <c r="AK896" s="152">
        <v>5.2</v>
      </c>
      <c r="AL896" s="152">
        <f t="shared" si="175"/>
        <v>2.8396589594458366</v>
      </c>
      <c r="AM896" s="152">
        <f t="shared" si="176"/>
        <v>2.6310224436663878</v>
      </c>
      <c r="AN896" s="152">
        <v>5.5098264753804704</v>
      </c>
      <c r="AO896" s="152">
        <v>5.0331755813451524</v>
      </c>
      <c r="AP896" s="152">
        <f t="shared" si="180"/>
        <v>8.7039999999999988</v>
      </c>
      <c r="AQ896" s="152"/>
      <c r="AR896" s="152"/>
      <c r="AS896" s="153">
        <f t="shared" si="177"/>
        <v>150</v>
      </c>
      <c r="AT896" s="153">
        <f t="shared" si="181"/>
        <v>1</v>
      </c>
      <c r="AU896" s="153">
        <f t="shared" si="182"/>
        <v>0</v>
      </c>
      <c r="AV896" s="153">
        <f t="shared" si="183"/>
        <v>0</v>
      </c>
      <c r="BA896">
        <f t="shared" si="178"/>
        <v>30</v>
      </c>
    </row>
    <row r="897" spans="2:53" x14ac:dyDescent="0.25">
      <c r="B897" s="155">
        <f t="shared" si="184"/>
        <v>43616.999305555553</v>
      </c>
      <c r="C897" s="155">
        <f t="shared" si="179"/>
        <v>43616.999305555553</v>
      </c>
      <c r="D897" s="152">
        <f t="shared" si="172"/>
        <v>5.0419999999999998</v>
      </c>
      <c r="E897" s="152"/>
      <c r="F897" s="152"/>
      <c r="G897" s="152"/>
      <c r="H897" s="152" t="e">
        <f t="shared" si="173"/>
        <v>#N/A</v>
      </c>
      <c r="I897" s="152"/>
      <c r="J897" s="152" t="e">
        <f t="shared" si="174"/>
        <v>#N/A</v>
      </c>
      <c r="K897" s="152"/>
      <c r="L897" s="152"/>
      <c r="M897" s="152"/>
      <c r="N897" s="152"/>
      <c r="O897" s="152"/>
      <c r="P897" s="152"/>
      <c r="Q897" s="152"/>
      <c r="R897" s="152"/>
      <c r="S897" s="152"/>
      <c r="T897" s="153" cm="1">
        <f t="array" ref="T897">MATCH(1,(TDU_Info!$C$5:$C$111=$T$6)*(TDU_Info!$B$5:$B$111&lt;=$B897),0)</f>
        <v>96</v>
      </c>
      <c r="U897" s="152">
        <f>100*(INDEX(TDU_Info!$E$5:$E$111,$T897)/T$11+INDEX(TDU_Info!$F$5:$F$111,$T897))</f>
        <v>3.3060000000000005</v>
      </c>
      <c r="V897" s="152">
        <v>5.0129999999999999</v>
      </c>
      <c r="W897" s="152">
        <v>6.37</v>
      </c>
      <c r="X897" s="152">
        <v>5.0579999999999998</v>
      </c>
      <c r="Y897" s="152">
        <v>5.07</v>
      </c>
      <c r="Z897" s="152">
        <v>5.0609999999999999</v>
      </c>
      <c r="AA897" s="152">
        <v>6.57</v>
      </c>
      <c r="AB897" s="152">
        <v>5.1589999999999998</v>
      </c>
      <c r="AC897" s="152">
        <v>5.2</v>
      </c>
      <c r="AD897" s="152">
        <v>5.056</v>
      </c>
      <c r="AE897" s="152">
        <v>6.3949999999999996</v>
      </c>
      <c r="AF897" s="152">
        <v>5.0419999999999998</v>
      </c>
      <c r="AG897" s="152">
        <v>5.07</v>
      </c>
      <c r="AH897" s="152">
        <v>5.13</v>
      </c>
      <c r="AI897" s="152">
        <v>6.61</v>
      </c>
      <c r="AJ897" s="152">
        <v>5.2859999999999996</v>
      </c>
      <c r="AK897" s="152">
        <v>5.2</v>
      </c>
      <c r="AL897" s="152">
        <f t="shared" si="175"/>
        <v>2.8396589594458366</v>
      </c>
      <c r="AM897" s="152">
        <f t="shared" si="176"/>
        <v>2.6310224436663878</v>
      </c>
      <c r="AN897" s="152">
        <v>5.5015306214353048</v>
      </c>
      <c r="AO897" s="152">
        <v>5.0266536305453302</v>
      </c>
      <c r="AP897" s="152">
        <f t="shared" si="180"/>
        <v>8.7039999999999988</v>
      </c>
      <c r="AQ897" s="152"/>
      <c r="AR897" s="152"/>
      <c r="AS897" s="153">
        <f t="shared" si="177"/>
        <v>151</v>
      </c>
      <c r="AT897" s="153">
        <f t="shared" si="181"/>
        <v>1</v>
      </c>
      <c r="AU897" s="153">
        <f t="shared" si="182"/>
        <v>0</v>
      </c>
      <c r="AV897" s="153">
        <f t="shared" si="183"/>
        <v>0</v>
      </c>
      <c r="BA897">
        <f t="shared" si="178"/>
        <v>31</v>
      </c>
    </row>
    <row r="898" spans="2:53" x14ac:dyDescent="0.25">
      <c r="B898" s="155">
        <f t="shared" si="184"/>
        <v>43617.999305555553</v>
      </c>
      <c r="C898" s="155">
        <f t="shared" si="179"/>
        <v>43617.999305555553</v>
      </c>
      <c r="D898" s="152">
        <f t="shared" si="172"/>
        <v>5</v>
      </c>
      <c r="E898" s="152"/>
      <c r="F898" s="152"/>
      <c r="G898" s="152"/>
      <c r="H898" s="152" t="e">
        <f t="shared" si="173"/>
        <v>#N/A</v>
      </c>
      <c r="I898" s="152"/>
      <c r="J898" s="152" t="e">
        <f t="shared" si="174"/>
        <v>#N/A</v>
      </c>
      <c r="K898" s="152"/>
      <c r="L898" s="152"/>
      <c r="M898" s="152"/>
      <c r="N898" s="152"/>
      <c r="O898" s="152"/>
      <c r="P898" s="152"/>
      <c r="Q898" s="152"/>
      <c r="R898" s="152"/>
      <c r="S898" s="152"/>
      <c r="T898" s="153" cm="1">
        <f t="array" ref="T898">MATCH(1,(TDU_Info!$C$5:$C$111=$T$6)*(TDU_Info!$B$5:$B$111&lt;=$B898),0)</f>
        <v>96</v>
      </c>
      <c r="U898" s="152">
        <f>100*(INDEX(TDU_Info!$E$5:$E$111,$T898)/T$11+INDEX(TDU_Info!$F$5:$F$111,$T898))</f>
        <v>3.3060000000000005</v>
      </c>
      <c r="V898" s="152">
        <v>5.0129999999999999</v>
      </c>
      <c r="W898" s="152">
        <v>6.37</v>
      </c>
      <c r="X898" s="152">
        <v>5</v>
      </c>
      <c r="Y898" s="152">
        <v>5.07</v>
      </c>
      <c r="Z898" s="152">
        <v>5.0609999999999999</v>
      </c>
      <c r="AA898" s="152">
        <v>6.57</v>
      </c>
      <c r="AB898" s="152">
        <v>5.1589999999999998</v>
      </c>
      <c r="AC898" s="152">
        <v>5.2</v>
      </c>
      <c r="AD898" s="152">
        <v>5.056</v>
      </c>
      <c r="AE898" s="152">
        <v>6.3949999999999996</v>
      </c>
      <c r="AF898" s="152">
        <v>5</v>
      </c>
      <c r="AG898" s="152">
        <v>5.07</v>
      </c>
      <c r="AH898" s="152">
        <v>5.13</v>
      </c>
      <c r="AI898" s="152">
        <v>6.61</v>
      </c>
      <c r="AJ898" s="152">
        <v>5.2</v>
      </c>
      <c r="AK898" s="152">
        <v>5.2</v>
      </c>
      <c r="AL898" s="152" t="e">
        <f t="shared" si="175"/>
        <v>#N/A</v>
      </c>
      <c r="AM898" s="152" t="e">
        <f t="shared" si="176"/>
        <v>#N/A</v>
      </c>
      <c r="AN898" s="152">
        <v>5.4866823442131514</v>
      </c>
      <c r="AO898" s="152">
        <v>5.0159386878228664</v>
      </c>
      <c r="AP898" s="152" t="e">
        <f t="shared" si="180"/>
        <v>#N/A</v>
      </c>
      <c r="AQ898" s="152"/>
      <c r="AR898" s="152"/>
      <c r="AS898" s="153">
        <f t="shared" si="177"/>
        <v>152</v>
      </c>
      <c r="AT898" s="153">
        <f t="shared" si="181"/>
        <v>1</v>
      </c>
      <c r="AU898" s="153">
        <f t="shared" si="182"/>
        <v>0</v>
      </c>
      <c r="AV898" s="153">
        <f t="shared" si="183"/>
        <v>0</v>
      </c>
      <c r="BA898">
        <f t="shared" si="178"/>
        <v>1</v>
      </c>
    </row>
    <row r="899" spans="2:53" x14ac:dyDescent="0.25">
      <c r="B899" s="155">
        <f t="shared" si="184"/>
        <v>43618.999305555553</v>
      </c>
      <c r="C899" s="155">
        <f t="shared" si="179"/>
        <v>43618.999305555553</v>
      </c>
      <c r="D899" s="152">
        <f t="shared" si="172"/>
        <v>5</v>
      </c>
      <c r="E899" s="152"/>
      <c r="F899" s="152"/>
      <c r="G899" s="152"/>
      <c r="H899" s="152" t="e">
        <f t="shared" si="173"/>
        <v>#N/A</v>
      </c>
      <c r="I899" s="152"/>
      <c r="J899" s="152" t="e">
        <f t="shared" si="174"/>
        <v>#N/A</v>
      </c>
      <c r="K899" s="152"/>
      <c r="L899" s="152"/>
      <c r="M899" s="152"/>
      <c r="N899" s="152"/>
      <c r="O899" s="152"/>
      <c r="P899" s="152"/>
      <c r="Q899" s="152"/>
      <c r="R899" s="152"/>
      <c r="S899" s="152"/>
      <c r="T899" s="153" cm="1">
        <f t="array" ref="T899">MATCH(1,(TDU_Info!$C$5:$C$111=$T$6)*(TDU_Info!$B$5:$B$111&lt;=$B899),0)</f>
        <v>96</v>
      </c>
      <c r="U899" s="152">
        <f>100*(INDEX(TDU_Info!$E$5:$E$111,$T899)/T$11+INDEX(TDU_Info!$F$5:$F$111,$T899))</f>
        <v>3.3060000000000005</v>
      </c>
      <c r="V899" s="152">
        <v>5.0129999999999999</v>
      </c>
      <c r="W899" s="152">
        <v>6.37</v>
      </c>
      <c r="X899" s="152">
        <v>5</v>
      </c>
      <c r="Y899" s="152">
        <v>5.07</v>
      </c>
      <c r="Z899" s="152">
        <v>5.0609999999999999</v>
      </c>
      <c r="AA899" s="152">
        <v>6.57</v>
      </c>
      <c r="AB899" s="152">
        <v>5.1589999999999998</v>
      </c>
      <c r="AC899" s="152">
        <v>5.2</v>
      </c>
      <c r="AD899" s="152">
        <v>5.056</v>
      </c>
      <c r="AE899" s="152">
        <v>6.3949999999999996</v>
      </c>
      <c r="AF899" s="152">
        <v>5</v>
      </c>
      <c r="AG899" s="152">
        <v>5.07</v>
      </c>
      <c r="AH899" s="152">
        <v>5.13</v>
      </c>
      <c r="AI899" s="152">
        <v>6.61</v>
      </c>
      <c r="AJ899" s="152">
        <v>5.2</v>
      </c>
      <c r="AK899" s="152">
        <v>5.2</v>
      </c>
      <c r="AL899" s="152">
        <f t="shared" si="175"/>
        <v>3.3099170912912625</v>
      </c>
      <c r="AM899" s="152">
        <f t="shared" si="176"/>
        <v>2.8479134627119813</v>
      </c>
      <c r="AN899" s="152">
        <v>5.4835684697409972</v>
      </c>
      <c r="AO899" s="152">
        <v>5.0137962571707533</v>
      </c>
      <c r="AP899" s="152">
        <f t="shared" si="180"/>
        <v>8.4939999999999998</v>
      </c>
      <c r="AQ899" s="152"/>
      <c r="AR899" s="152"/>
      <c r="AS899" s="153">
        <f t="shared" si="177"/>
        <v>153</v>
      </c>
      <c r="AT899" s="153">
        <f t="shared" si="181"/>
        <v>1</v>
      </c>
      <c r="AU899" s="153">
        <f t="shared" si="182"/>
        <v>0</v>
      </c>
      <c r="AV899" s="153">
        <f t="shared" si="183"/>
        <v>0</v>
      </c>
      <c r="BA899">
        <f t="shared" si="178"/>
        <v>2</v>
      </c>
    </row>
    <row r="900" spans="2:53" x14ac:dyDescent="0.25">
      <c r="B900" s="155">
        <f t="shared" si="184"/>
        <v>43619.999305555553</v>
      </c>
      <c r="C900" s="155">
        <f t="shared" si="179"/>
        <v>43619.999305555553</v>
      </c>
      <c r="D900" s="152">
        <f t="shared" si="172"/>
        <v>4.9000000000000004</v>
      </c>
      <c r="E900" s="152"/>
      <c r="F900" s="152"/>
      <c r="G900" s="152"/>
      <c r="H900" s="152" t="e">
        <f t="shared" si="173"/>
        <v>#N/A</v>
      </c>
      <c r="I900" s="152"/>
      <c r="J900" s="152" t="e">
        <f t="shared" si="174"/>
        <v>#N/A</v>
      </c>
      <c r="K900" s="152"/>
      <c r="L900" s="152"/>
      <c r="M900" s="152"/>
      <c r="N900" s="152"/>
      <c r="O900" s="152"/>
      <c r="P900" s="152"/>
      <c r="Q900" s="152"/>
      <c r="R900" s="152"/>
      <c r="S900" s="152"/>
      <c r="T900" s="153" cm="1">
        <f t="array" ref="T900">MATCH(1,(TDU_Info!$C$5:$C$111=$T$6)*(TDU_Info!$B$5:$B$111&lt;=$B900),0)</f>
        <v>96</v>
      </c>
      <c r="U900" s="152">
        <f>100*(INDEX(TDU_Info!$E$5:$E$111,$T900)/T$11+INDEX(TDU_Info!$F$5:$F$111,$T900))</f>
        <v>3.3060000000000005</v>
      </c>
      <c r="V900" s="152">
        <v>5.0129999999999999</v>
      </c>
      <c r="W900" s="152">
        <v>7.15</v>
      </c>
      <c r="X900" s="152">
        <v>4.9000000000000004</v>
      </c>
      <c r="Y900" s="152">
        <v>4.9800000000000004</v>
      </c>
      <c r="Z900" s="152">
        <v>5.0609999999999999</v>
      </c>
      <c r="AA900" s="152">
        <v>7.02</v>
      </c>
      <c r="AB900" s="152">
        <v>5.0999999999999996</v>
      </c>
      <c r="AC900" s="152">
        <v>5.2</v>
      </c>
      <c r="AD900" s="152">
        <v>5.056</v>
      </c>
      <c r="AE900" s="152">
        <v>7.1749999999999998</v>
      </c>
      <c r="AF900" s="152">
        <v>4.9000000000000004</v>
      </c>
      <c r="AG900" s="152">
        <v>4.9800000000000004</v>
      </c>
      <c r="AH900" s="152">
        <v>5.13</v>
      </c>
      <c r="AI900" s="152">
        <v>7.06</v>
      </c>
      <c r="AJ900" s="152">
        <v>5.0999999999999996</v>
      </c>
      <c r="AK900" s="152">
        <v>5.2</v>
      </c>
      <c r="AL900" s="152">
        <f t="shared" si="175"/>
        <v>3.3099170912912625</v>
      </c>
      <c r="AM900" s="152">
        <f t="shared" si="176"/>
        <v>2.8479134627119813</v>
      </c>
      <c r="AN900" s="152">
        <v>5.4757051944338375</v>
      </c>
      <c r="AO900" s="152">
        <v>5.0090540876245981</v>
      </c>
      <c r="AP900" s="152">
        <f t="shared" si="180"/>
        <v>8.4939999999999998</v>
      </c>
      <c r="AQ900" s="152"/>
      <c r="AR900" s="152"/>
      <c r="AS900" s="153">
        <f t="shared" si="177"/>
        <v>154</v>
      </c>
      <c r="AT900" s="153">
        <f t="shared" si="181"/>
        <v>1</v>
      </c>
      <c r="AU900" s="153">
        <f t="shared" si="182"/>
        <v>0</v>
      </c>
      <c r="AV900" s="153">
        <f t="shared" si="183"/>
        <v>0</v>
      </c>
      <c r="BA900">
        <f t="shared" si="178"/>
        <v>3</v>
      </c>
    </row>
    <row r="901" spans="2:53" x14ac:dyDescent="0.25">
      <c r="B901" s="155">
        <f t="shared" si="184"/>
        <v>43620.999305555553</v>
      </c>
      <c r="C901" s="155">
        <f t="shared" si="179"/>
        <v>43620.999305555553</v>
      </c>
      <c r="D901" s="152">
        <f t="shared" si="172"/>
        <v>4.9420000000000002</v>
      </c>
      <c r="E901" s="152"/>
      <c r="F901" s="152"/>
      <c r="G901" s="152"/>
      <c r="H901" s="152" t="e">
        <f t="shared" si="173"/>
        <v>#N/A</v>
      </c>
      <c r="I901" s="152"/>
      <c r="J901" s="152" t="e">
        <f t="shared" si="174"/>
        <v>#N/A</v>
      </c>
      <c r="K901" s="152"/>
      <c r="L901" s="152"/>
      <c r="M901" s="152"/>
      <c r="N901" s="152"/>
      <c r="O901" s="152"/>
      <c r="P901" s="152"/>
      <c r="Q901" s="152"/>
      <c r="R901" s="152"/>
      <c r="S901" s="152"/>
      <c r="T901" s="153" cm="1">
        <f t="array" ref="T901">MATCH(1,(TDU_Info!$C$5:$C$111=$T$6)*(TDU_Info!$B$5:$B$111&lt;=$B901),0)</f>
        <v>96</v>
      </c>
      <c r="U901" s="152">
        <f>100*(INDEX(TDU_Info!$E$5:$E$111,$T901)/T$11+INDEX(TDU_Info!$F$5:$F$111,$T901))</f>
        <v>3.3060000000000005</v>
      </c>
      <c r="V901" s="152">
        <v>5.0129999999999999</v>
      </c>
      <c r="W901" s="152">
        <v>7.15</v>
      </c>
      <c r="X901" s="152">
        <v>5</v>
      </c>
      <c r="Y901" s="152">
        <v>4.97</v>
      </c>
      <c r="Z901" s="152">
        <v>5.0609999999999999</v>
      </c>
      <c r="AA901" s="152">
        <v>7.02</v>
      </c>
      <c r="AB901" s="152">
        <v>5.0999999999999996</v>
      </c>
      <c r="AC901" s="152">
        <v>5</v>
      </c>
      <c r="AD901" s="152">
        <v>5.056</v>
      </c>
      <c r="AE901" s="152">
        <v>6.9859999999999998</v>
      </c>
      <c r="AF901" s="152">
        <v>4.9420000000000002</v>
      </c>
      <c r="AG901" s="152">
        <v>4.9420000000000002</v>
      </c>
      <c r="AH901" s="152">
        <v>5.13</v>
      </c>
      <c r="AI901" s="152">
        <v>7.06</v>
      </c>
      <c r="AJ901" s="152">
        <v>5.0999999999999996</v>
      </c>
      <c r="AK901" s="152">
        <v>5</v>
      </c>
      <c r="AL901" s="152">
        <f t="shared" si="175"/>
        <v>3.3099170912912625</v>
      </c>
      <c r="AM901" s="152">
        <f t="shared" si="176"/>
        <v>2.8479134627119813</v>
      </c>
      <c r="AN901" s="152">
        <v>5.4713673157987692</v>
      </c>
      <c r="AO901" s="152">
        <v>5.0064386611890823</v>
      </c>
      <c r="AP901" s="152">
        <f t="shared" si="180"/>
        <v>8.4939999999999998</v>
      </c>
      <c r="AQ901" s="152"/>
      <c r="AR901" s="152"/>
      <c r="AS901" s="153">
        <f t="shared" si="177"/>
        <v>155</v>
      </c>
      <c r="AT901" s="153">
        <f t="shared" si="181"/>
        <v>1</v>
      </c>
      <c r="AU901" s="153">
        <f t="shared" si="182"/>
        <v>0</v>
      </c>
      <c r="AV901" s="153">
        <f t="shared" si="183"/>
        <v>0</v>
      </c>
      <c r="BA901">
        <f t="shared" si="178"/>
        <v>4</v>
      </c>
    </row>
    <row r="902" spans="2:53" x14ac:dyDescent="0.25">
      <c r="B902" s="155">
        <f t="shared" si="184"/>
        <v>43621.999305555553</v>
      </c>
      <c r="C902" s="155">
        <f t="shared" si="179"/>
        <v>43621.999305555553</v>
      </c>
      <c r="D902" s="152">
        <f t="shared" si="172"/>
        <v>4.9000000000000004</v>
      </c>
      <c r="E902" s="152"/>
      <c r="F902" s="152"/>
      <c r="G902" s="152"/>
      <c r="H902" s="152" t="e">
        <f t="shared" si="173"/>
        <v>#N/A</v>
      </c>
      <c r="I902" s="152"/>
      <c r="J902" s="152" t="e">
        <f t="shared" si="174"/>
        <v>#N/A</v>
      </c>
      <c r="K902" s="152"/>
      <c r="L902" s="152"/>
      <c r="M902" s="152"/>
      <c r="N902" s="152"/>
      <c r="O902" s="152"/>
      <c r="P902" s="152"/>
      <c r="Q902" s="152"/>
      <c r="R902" s="152"/>
      <c r="S902" s="152"/>
      <c r="T902" s="153" cm="1">
        <f t="array" ref="T902">MATCH(1,(TDU_Info!$C$5:$C$111=$T$6)*(TDU_Info!$B$5:$B$111&lt;=$B902),0)</f>
        <v>96</v>
      </c>
      <c r="U902" s="152">
        <f>100*(INDEX(TDU_Info!$E$5:$E$111,$T902)/T$11+INDEX(TDU_Info!$F$5:$F$111,$T902))</f>
        <v>3.3060000000000005</v>
      </c>
      <c r="V902" s="152">
        <v>5.0129999999999999</v>
      </c>
      <c r="W902" s="152">
        <v>7.15</v>
      </c>
      <c r="X902" s="152">
        <v>4.9000000000000004</v>
      </c>
      <c r="Y902" s="152">
        <v>4.97</v>
      </c>
      <c r="Z902" s="152">
        <v>5.0609999999999999</v>
      </c>
      <c r="AA902" s="152">
        <v>7.02</v>
      </c>
      <c r="AB902" s="152">
        <v>5</v>
      </c>
      <c r="AC902" s="152">
        <v>5</v>
      </c>
      <c r="AD902" s="152">
        <v>5.056</v>
      </c>
      <c r="AE902" s="152">
        <v>6.9859999999999998</v>
      </c>
      <c r="AF902" s="152">
        <v>4.9000000000000004</v>
      </c>
      <c r="AG902" s="152">
        <v>4.9420000000000002</v>
      </c>
      <c r="AH902" s="152">
        <v>5.13</v>
      </c>
      <c r="AI902" s="152">
        <v>7.06</v>
      </c>
      <c r="AJ902" s="152">
        <v>5</v>
      </c>
      <c r="AK902" s="152">
        <v>5</v>
      </c>
      <c r="AL902" s="152">
        <f t="shared" si="175"/>
        <v>3.3099170912912625</v>
      </c>
      <c r="AM902" s="152">
        <f t="shared" si="176"/>
        <v>2.8479134627119813</v>
      </c>
      <c r="AN902" s="152">
        <v>5.4701932513215219</v>
      </c>
      <c r="AO902" s="152">
        <v>5.0046285125573666</v>
      </c>
      <c r="AP902" s="152">
        <f t="shared" si="180"/>
        <v>8.4939999999999998</v>
      </c>
      <c r="AQ902" s="152"/>
      <c r="AR902" s="152"/>
      <c r="AS902" s="153">
        <f t="shared" si="177"/>
        <v>156</v>
      </c>
      <c r="AT902" s="153">
        <f t="shared" si="181"/>
        <v>1</v>
      </c>
      <c r="AU902" s="153">
        <f t="shared" si="182"/>
        <v>0</v>
      </c>
      <c r="AV902" s="153">
        <f t="shared" si="183"/>
        <v>0</v>
      </c>
      <c r="BA902">
        <f t="shared" si="178"/>
        <v>5</v>
      </c>
    </row>
    <row r="903" spans="2:53" x14ac:dyDescent="0.25">
      <c r="B903" s="155">
        <f t="shared" si="184"/>
        <v>43622.999305555553</v>
      </c>
      <c r="C903" s="155">
        <f t="shared" si="179"/>
        <v>43622.999305555553</v>
      </c>
      <c r="D903" s="152">
        <f t="shared" si="172"/>
        <v>4.9000000000000004</v>
      </c>
      <c r="E903" s="152"/>
      <c r="F903" s="152"/>
      <c r="G903" s="152"/>
      <c r="H903" s="152" t="e">
        <f t="shared" si="173"/>
        <v>#N/A</v>
      </c>
      <c r="I903" s="152"/>
      <c r="J903" s="152" t="e">
        <f t="shared" si="174"/>
        <v>#N/A</v>
      </c>
      <c r="K903" s="152"/>
      <c r="L903" s="152"/>
      <c r="M903" s="152"/>
      <c r="N903" s="152"/>
      <c r="O903" s="152"/>
      <c r="P903" s="152"/>
      <c r="Q903" s="152"/>
      <c r="R903" s="152"/>
      <c r="S903" s="152"/>
      <c r="T903" s="153" cm="1">
        <f t="array" ref="T903">MATCH(1,(TDU_Info!$C$5:$C$111=$T$6)*(TDU_Info!$B$5:$B$111&lt;=$B903),0)</f>
        <v>96</v>
      </c>
      <c r="U903" s="152">
        <f>100*(INDEX(TDU_Info!$E$5:$E$111,$T903)/T$11+INDEX(TDU_Info!$F$5:$F$111,$T903))</f>
        <v>3.3060000000000005</v>
      </c>
      <c r="V903" s="152">
        <v>5.0129999999999999</v>
      </c>
      <c r="W903" s="152">
        <v>7.15</v>
      </c>
      <c r="X903" s="152">
        <v>4.9000000000000004</v>
      </c>
      <c r="Y903" s="152">
        <v>4.97</v>
      </c>
      <c r="Z903" s="152">
        <v>5.0609999999999999</v>
      </c>
      <c r="AA903" s="152">
        <v>7.02</v>
      </c>
      <c r="AB903" s="152">
        <v>5</v>
      </c>
      <c r="AC903" s="152">
        <v>5</v>
      </c>
      <c r="AD903" s="152">
        <v>5.056</v>
      </c>
      <c r="AE903" s="152">
        <v>6.9859999999999998</v>
      </c>
      <c r="AF903" s="152">
        <v>4.9000000000000004</v>
      </c>
      <c r="AG903" s="152">
        <v>4.9420000000000002</v>
      </c>
      <c r="AH903" s="152">
        <v>5.13</v>
      </c>
      <c r="AI903" s="152">
        <v>7.06</v>
      </c>
      <c r="AJ903" s="152">
        <v>5</v>
      </c>
      <c r="AK903" s="152">
        <v>5</v>
      </c>
      <c r="AL903" s="152">
        <f t="shared" si="175"/>
        <v>3.3099170912912625</v>
      </c>
      <c r="AM903" s="152">
        <f t="shared" si="176"/>
        <v>2.8479134627119813</v>
      </c>
      <c r="AN903" s="152">
        <v>5.4646943862209891</v>
      </c>
      <c r="AO903" s="152">
        <v>4.9991211998308449</v>
      </c>
      <c r="AP903" s="152">
        <f t="shared" si="180"/>
        <v>8.4939999999999998</v>
      </c>
      <c r="AQ903" s="152"/>
      <c r="AR903" s="152"/>
      <c r="AS903" s="153">
        <f t="shared" si="177"/>
        <v>157</v>
      </c>
      <c r="AT903" s="153">
        <f t="shared" si="181"/>
        <v>1</v>
      </c>
      <c r="AU903" s="153">
        <f t="shared" si="182"/>
        <v>0</v>
      </c>
      <c r="AV903" s="153">
        <f t="shared" si="183"/>
        <v>0</v>
      </c>
      <c r="BA903">
        <f t="shared" si="178"/>
        <v>6</v>
      </c>
    </row>
    <row r="904" spans="2:53" x14ac:dyDescent="0.25">
      <c r="B904" s="155">
        <f t="shared" si="184"/>
        <v>43623.999305555553</v>
      </c>
      <c r="C904" s="155">
        <f t="shared" si="179"/>
        <v>43623.999305555553</v>
      </c>
      <c r="D904" s="152">
        <f t="shared" si="172"/>
        <v>4.9000000000000004</v>
      </c>
      <c r="E904" s="152"/>
      <c r="F904" s="152"/>
      <c r="G904" s="152"/>
      <c r="H904" s="152" t="e">
        <f t="shared" si="173"/>
        <v>#N/A</v>
      </c>
      <c r="I904" s="152"/>
      <c r="J904" s="152" t="e">
        <f t="shared" si="174"/>
        <v>#N/A</v>
      </c>
      <c r="K904" s="152"/>
      <c r="L904" s="152"/>
      <c r="M904" s="152"/>
      <c r="N904" s="152"/>
      <c r="O904" s="152"/>
      <c r="P904" s="152"/>
      <c r="Q904" s="152"/>
      <c r="R904" s="152"/>
      <c r="S904" s="152"/>
      <c r="T904" s="153" cm="1">
        <f t="array" ref="T904">MATCH(1,(TDU_Info!$C$5:$C$111=$T$6)*(TDU_Info!$B$5:$B$111&lt;=$B904),0)</f>
        <v>96</v>
      </c>
      <c r="U904" s="152">
        <f>100*(INDEX(TDU_Info!$E$5:$E$111,$T904)/T$11+INDEX(TDU_Info!$F$5:$F$111,$T904))</f>
        <v>3.3060000000000005</v>
      </c>
      <c r="V904" s="152">
        <v>5.0129999999999999</v>
      </c>
      <c r="W904" s="152">
        <v>7.05</v>
      </c>
      <c r="X904" s="152">
        <v>4.9000000000000004</v>
      </c>
      <c r="Y904" s="152">
        <v>4.97</v>
      </c>
      <c r="Z904" s="152">
        <v>5.0609999999999999</v>
      </c>
      <c r="AA904" s="152">
        <v>6.92</v>
      </c>
      <c r="AB904" s="152">
        <v>5.0999999999999996</v>
      </c>
      <c r="AC904" s="152">
        <v>5</v>
      </c>
      <c r="AD904" s="152">
        <v>5.056</v>
      </c>
      <c r="AE904" s="152">
        <v>6.9859999999999998</v>
      </c>
      <c r="AF904" s="152">
        <v>4.9000000000000004</v>
      </c>
      <c r="AG904" s="152">
        <v>4.9420000000000002</v>
      </c>
      <c r="AH904" s="152">
        <v>5.13</v>
      </c>
      <c r="AI904" s="152">
        <v>6.96</v>
      </c>
      <c r="AJ904" s="152">
        <v>5.0999999999999996</v>
      </c>
      <c r="AK904" s="152">
        <v>5</v>
      </c>
      <c r="AL904" s="152">
        <f t="shared" si="175"/>
        <v>3.3099170912912625</v>
      </c>
      <c r="AM904" s="152">
        <f t="shared" si="176"/>
        <v>2.8479134627119813</v>
      </c>
      <c r="AN904" s="152">
        <v>5.4597381724534424</v>
      </c>
      <c r="AO904" s="152">
        <v>4.994307671437892</v>
      </c>
      <c r="AP904" s="152">
        <f t="shared" si="180"/>
        <v>8.4939999999999998</v>
      </c>
      <c r="AQ904" s="152"/>
      <c r="AR904" s="152"/>
      <c r="AS904" s="153">
        <f t="shared" si="177"/>
        <v>158</v>
      </c>
      <c r="AT904" s="153">
        <f t="shared" si="181"/>
        <v>1</v>
      </c>
      <c r="AU904" s="153">
        <f t="shared" si="182"/>
        <v>0</v>
      </c>
      <c r="AV904" s="153">
        <f t="shared" si="183"/>
        <v>0</v>
      </c>
      <c r="BA904">
        <f t="shared" si="178"/>
        <v>7</v>
      </c>
    </row>
    <row r="905" spans="2:53" x14ac:dyDescent="0.25">
      <c r="B905" s="155">
        <f t="shared" si="184"/>
        <v>43624.999305555553</v>
      </c>
      <c r="C905" s="155">
        <f t="shared" si="179"/>
        <v>43624.999305555553</v>
      </c>
      <c r="D905" s="152">
        <f t="shared" si="172"/>
        <v>4.9000000000000004</v>
      </c>
      <c r="E905" s="152"/>
      <c r="F905" s="152"/>
      <c r="G905" s="152"/>
      <c r="H905" s="152" t="e">
        <f t="shared" si="173"/>
        <v>#N/A</v>
      </c>
      <c r="I905" s="152"/>
      <c r="J905" s="152" t="e">
        <f t="shared" si="174"/>
        <v>#N/A</v>
      </c>
      <c r="K905" s="152"/>
      <c r="L905" s="152"/>
      <c r="M905" s="152"/>
      <c r="N905" s="152"/>
      <c r="O905" s="152"/>
      <c r="P905" s="152"/>
      <c r="Q905" s="152"/>
      <c r="R905" s="152"/>
      <c r="S905" s="152"/>
      <c r="T905" s="153" cm="1">
        <f t="array" ref="T905">MATCH(1,(TDU_Info!$C$5:$C$111=$T$6)*(TDU_Info!$B$5:$B$111&lt;=$B905),0)</f>
        <v>96</v>
      </c>
      <c r="U905" s="152">
        <f>100*(INDEX(TDU_Info!$E$5:$E$111,$T905)/T$11+INDEX(TDU_Info!$F$5:$F$111,$T905))</f>
        <v>3.3060000000000005</v>
      </c>
      <c r="V905" s="152">
        <v>5.0129999999999999</v>
      </c>
      <c r="W905" s="152">
        <v>7.05</v>
      </c>
      <c r="X905" s="152">
        <v>4.9000000000000004</v>
      </c>
      <c r="Y905" s="152">
        <v>4.97</v>
      </c>
      <c r="Z905" s="152">
        <v>5.0609999999999999</v>
      </c>
      <c r="AA905" s="152">
        <v>6.92</v>
      </c>
      <c r="AB905" s="152">
        <v>5.0999999999999996</v>
      </c>
      <c r="AC905" s="152">
        <v>5</v>
      </c>
      <c r="AD905" s="152">
        <v>5.056</v>
      </c>
      <c r="AE905" s="152">
        <v>6.9859999999999998</v>
      </c>
      <c r="AF905" s="152">
        <v>4.9000000000000004</v>
      </c>
      <c r="AG905" s="152">
        <v>4.9420000000000002</v>
      </c>
      <c r="AH905" s="152">
        <v>5.13</v>
      </c>
      <c r="AI905" s="152">
        <v>6.96</v>
      </c>
      <c r="AJ905" s="152">
        <v>5.0999999999999996</v>
      </c>
      <c r="AK905" s="152">
        <v>5</v>
      </c>
      <c r="AL905" s="152">
        <f t="shared" si="175"/>
        <v>3.3099170912912625</v>
      </c>
      <c r="AM905" s="152">
        <f t="shared" si="176"/>
        <v>2.8479134627119813</v>
      </c>
      <c r="AN905" s="152">
        <v>5.4252097607504961</v>
      </c>
      <c r="AO905" s="152">
        <v>4.9757312353137753</v>
      </c>
      <c r="AP905" s="152">
        <f t="shared" si="180"/>
        <v>8.4939999999999998</v>
      </c>
      <c r="AQ905" s="152"/>
      <c r="AR905" s="152"/>
      <c r="AS905" s="153">
        <f t="shared" si="177"/>
        <v>159</v>
      </c>
      <c r="AT905" s="153">
        <f t="shared" si="181"/>
        <v>1</v>
      </c>
      <c r="AU905" s="153">
        <f t="shared" si="182"/>
        <v>0</v>
      </c>
      <c r="AV905" s="153">
        <f t="shared" si="183"/>
        <v>0</v>
      </c>
      <c r="BA905">
        <f t="shared" si="178"/>
        <v>8</v>
      </c>
    </row>
    <row r="906" spans="2:53" x14ac:dyDescent="0.25">
      <c r="B906" s="155">
        <f t="shared" si="184"/>
        <v>43625.999305555553</v>
      </c>
      <c r="C906" s="155">
        <f t="shared" si="179"/>
        <v>43625.999305555553</v>
      </c>
      <c r="D906" s="152">
        <f t="shared" si="172"/>
        <v>4.9000000000000004</v>
      </c>
      <c r="E906" s="152"/>
      <c r="F906" s="152"/>
      <c r="G906" s="152"/>
      <c r="H906" s="152" t="e">
        <f t="shared" si="173"/>
        <v>#N/A</v>
      </c>
      <c r="I906" s="152"/>
      <c r="J906" s="152" t="e">
        <f t="shared" si="174"/>
        <v>#N/A</v>
      </c>
      <c r="K906" s="152"/>
      <c r="L906" s="152"/>
      <c r="M906" s="152"/>
      <c r="N906" s="152"/>
      <c r="O906" s="152"/>
      <c r="P906" s="152"/>
      <c r="Q906" s="152"/>
      <c r="R906" s="152"/>
      <c r="S906" s="152"/>
      <c r="T906" s="153" cm="1">
        <f t="array" ref="T906">MATCH(1,(TDU_Info!$C$5:$C$111=$T$6)*(TDU_Info!$B$5:$B$111&lt;=$B906),0)</f>
        <v>96</v>
      </c>
      <c r="U906" s="152">
        <f>100*(INDEX(TDU_Info!$E$5:$E$111,$T906)/T$11+INDEX(TDU_Info!$F$5:$F$111,$T906))</f>
        <v>3.3060000000000005</v>
      </c>
      <c r="V906" s="152">
        <v>5.0129999999999999</v>
      </c>
      <c r="W906" s="152">
        <v>7.05</v>
      </c>
      <c r="X906" s="152">
        <v>4.9000000000000004</v>
      </c>
      <c r="Y906" s="152">
        <v>4.97</v>
      </c>
      <c r="Z906" s="152">
        <v>5.0609999999999999</v>
      </c>
      <c r="AA906" s="152">
        <v>6.92</v>
      </c>
      <c r="AB906" s="152">
        <v>5.0999999999999996</v>
      </c>
      <c r="AC906" s="152">
        <v>5</v>
      </c>
      <c r="AD906" s="152">
        <v>5.056</v>
      </c>
      <c r="AE906" s="152">
        <v>6.9859999999999998</v>
      </c>
      <c r="AF906" s="152">
        <v>4.9000000000000004</v>
      </c>
      <c r="AG906" s="152">
        <v>4.9420000000000002</v>
      </c>
      <c r="AH906" s="152">
        <v>5.13</v>
      </c>
      <c r="AI906" s="152">
        <v>6.96</v>
      </c>
      <c r="AJ906" s="152">
        <v>5.0999999999999996</v>
      </c>
      <c r="AK906" s="152">
        <v>5</v>
      </c>
      <c r="AL906" s="152">
        <f t="shared" si="175"/>
        <v>3.3099170912912625</v>
      </c>
      <c r="AM906" s="152">
        <f t="shared" si="176"/>
        <v>2.8479134627119813</v>
      </c>
      <c r="AN906" s="152">
        <v>5.4210279437010307</v>
      </c>
      <c r="AO906" s="152">
        <v>4.9712458688749361</v>
      </c>
      <c r="AP906" s="152">
        <f t="shared" si="180"/>
        <v>8.4939999999999998</v>
      </c>
      <c r="AQ906" s="152"/>
      <c r="AR906" s="152"/>
      <c r="AS906" s="153">
        <f t="shared" si="177"/>
        <v>160</v>
      </c>
      <c r="AT906" s="153">
        <f t="shared" si="181"/>
        <v>1</v>
      </c>
      <c r="AU906" s="153">
        <f t="shared" si="182"/>
        <v>0</v>
      </c>
      <c r="AV906" s="153">
        <f t="shared" si="183"/>
        <v>0</v>
      </c>
      <c r="BA906">
        <f t="shared" si="178"/>
        <v>9</v>
      </c>
    </row>
    <row r="907" spans="2:53" x14ac:dyDescent="0.25">
      <c r="B907" s="155">
        <f t="shared" si="184"/>
        <v>43626.999305555553</v>
      </c>
      <c r="C907" s="155">
        <f t="shared" si="179"/>
        <v>43626.999305555553</v>
      </c>
      <c r="D907" s="152">
        <f t="shared" si="172"/>
        <v>4.9000000000000004</v>
      </c>
      <c r="E907" s="152"/>
      <c r="F907" s="152"/>
      <c r="G907" s="152"/>
      <c r="H907" s="152" t="e">
        <f t="shared" si="173"/>
        <v>#N/A</v>
      </c>
      <c r="I907" s="152"/>
      <c r="J907" s="152" t="e">
        <f t="shared" si="174"/>
        <v>#N/A</v>
      </c>
      <c r="K907" s="152"/>
      <c r="L907" s="152"/>
      <c r="M907" s="152"/>
      <c r="N907" s="152"/>
      <c r="O907" s="152"/>
      <c r="P907" s="152"/>
      <c r="Q907" s="152"/>
      <c r="R907" s="152"/>
      <c r="S907" s="152"/>
      <c r="T907" s="153" cm="1">
        <f t="array" ref="T907">MATCH(1,(TDU_Info!$C$5:$C$111=$T$6)*(TDU_Info!$B$5:$B$111&lt;=$B907),0)</f>
        <v>96</v>
      </c>
      <c r="U907" s="152">
        <f>100*(INDEX(TDU_Info!$E$5:$E$111,$T907)/T$11+INDEX(TDU_Info!$F$5:$F$111,$T907))</f>
        <v>3.3060000000000005</v>
      </c>
      <c r="V907" s="152">
        <v>5.0129999999999999</v>
      </c>
      <c r="W907" s="152">
        <v>7.05</v>
      </c>
      <c r="X907" s="152">
        <v>4.9000000000000004</v>
      </c>
      <c r="Y907" s="152">
        <v>4.97</v>
      </c>
      <c r="Z907" s="152">
        <v>5.0609999999999999</v>
      </c>
      <c r="AA907" s="152">
        <v>6.92</v>
      </c>
      <c r="AB907" s="152">
        <v>5.0999999999999996</v>
      </c>
      <c r="AC907" s="152">
        <v>5</v>
      </c>
      <c r="AD907" s="152">
        <v>5.056</v>
      </c>
      <c r="AE907" s="152">
        <v>6.9859999999999998</v>
      </c>
      <c r="AF907" s="152">
        <v>4.9000000000000004</v>
      </c>
      <c r="AG907" s="152">
        <v>4.9420000000000002</v>
      </c>
      <c r="AH907" s="152">
        <v>5.13</v>
      </c>
      <c r="AI907" s="152">
        <v>6.96</v>
      </c>
      <c r="AJ907" s="152">
        <v>5.0999999999999996</v>
      </c>
      <c r="AK907" s="152">
        <v>5</v>
      </c>
      <c r="AL907" s="152">
        <f t="shared" si="175"/>
        <v>3.3099170912912625</v>
      </c>
      <c r="AM907" s="152">
        <f t="shared" si="176"/>
        <v>2.8479134627119813</v>
      </c>
      <c r="AN907" s="152">
        <v>5.4200638609969918</v>
      </c>
      <c r="AO907" s="152">
        <v>4.9698867947992333</v>
      </c>
      <c r="AP907" s="152">
        <f t="shared" si="180"/>
        <v>8.4939999999999998</v>
      </c>
      <c r="AQ907" s="152"/>
      <c r="AR907" s="152"/>
      <c r="AS907" s="153">
        <f t="shared" si="177"/>
        <v>161</v>
      </c>
      <c r="AT907" s="153">
        <f t="shared" si="181"/>
        <v>1</v>
      </c>
      <c r="AU907" s="153">
        <f t="shared" si="182"/>
        <v>0</v>
      </c>
      <c r="AV907" s="153">
        <f t="shared" si="183"/>
        <v>0</v>
      </c>
      <c r="BA907">
        <f t="shared" si="178"/>
        <v>10</v>
      </c>
    </row>
    <row r="908" spans="2:53" x14ac:dyDescent="0.25">
      <c r="B908" s="155">
        <f t="shared" si="184"/>
        <v>43627.999305555553</v>
      </c>
      <c r="C908" s="155">
        <f t="shared" si="179"/>
        <v>43627.999305555553</v>
      </c>
      <c r="D908" s="152">
        <f t="shared" si="172"/>
        <v>4.8</v>
      </c>
      <c r="E908" s="152"/>
      <c r="F908" s="152"/>
      <c r="G908" s="152"/>
      <c r="H908" s="152" t="e">
        <f t="shared" si="173"/>
        <v>#N/A</v>
      </c>
      <c r="I908" s="152"/>
      <c r="J908" s="152" t="e">
        <f t="shared" si="174"/>
        <v>#N/A</v>
      </c>
      <c r="K908" s="152"/>
      <c r="L908" s="152"/>
      <c r="M908" s="152"/>
      <c r="N908" s="152"/>
      <c r="O908" s="152"/>
      <c r="P908" s="152"/>
      <c r="Q908" s="152"/>
      <c r="R908" s="152"/>
      <c r="S908" s="152"/>
      <c r="T908" s="153" cm="1">
        <f t="array" ref="T908">MATCH(1,(TDU_Info!$C$5:$C$111=$T$6)*(TDU_Info!$B$5:$B$111&lt;=$B908),0)</f>
        <v>96</v>
      </c>
      <c r="U908" s="152">
        <f>100*(INDEX(TDU_Info!$E$5:$E$111,$T908)/T$11+INDEX(TDU_Info!$F$5:$F$111,$T908))</f>
        <v>3.3060000000000005</v>
      </c>
      <c r="V908" s="152">
        <v>5.0129999999999999</v>
      </c>
      <c r="W908" s="152">
        <v>7.05</v>
      </c>
      <c r="X908" s="152">
        <v>4.7809999999999997</v>
      </c>
      <c r="Y908" s="152">
        <v>4.97</v>
      </c>
      <c r="Z908" s="152">
        <v>5.0609999999999999</v>
      </c>
      <c r="AA908" s="152">
        <v>6.92</v>
      </c>
      <c r="AB908" s="152">
        <v>4.835</v>
      </c>
      <c r="AC908" s="152">
        <v>5</v>
      </c>
      <c r="AD908" s="152">
        <v>5.056</v>
      </c>
      <c r="AE908" s="152">
        <v>6.9859999999999998</v>
      </c>
      <c r="AF908" s="152">
        <v>4.8</v>
      </c>
      <c r="AG908" s="152">
        <v>4.9420000000000002</v>
      </c>
      <c r="AH908" s="152">
        <v>5.13</v>
      </c>
      <c r="AI908" s="152">
        <v>6.96</v>
      </c>
      <c r="AJ908" s="152">
        <v>5.0860000000000003</v>
      </c>
      <c r="AK908" s="152">
        <v>5</v>
      </c>
      <c r="AL908" s="152">
        <f t="shared" si="175"/>
        <v>3.3099170912912625</v>
      </c>
      <c r="AM908" s="152">
        <f t="shared" si="176"/>
        <v>2.8479134627119813</v>
      </c>
      <c r="AN908" s="152">
        <v>5.4146739006302731</v>
      </c>
      <c r="AO908" s="152">
        <v>4.9650622309889396</v>
      </c>
      <c r="AP908" s="152">
        <f t="shared" si="180"/>
        <v>8.4939999999999998</v>
      </c>
      <c r="AQ908" s="152"/>
      <c r="AR908" s="152"/>
      <c r="AS908" s="153">
        <f t="shared" si="177"/>
        <v>162</v>
      </c>
      <c r="AT908" s="153">
        <f t="shared" si="181"/>
        <v>1</v>
      </c>
      <c r="AU908" s="153">
        <f t="shared" si="182"/>
        <v>0</v>
      </c>
      <c r="AV908" s="153">
        <f t="shared" si="183"/>
        <v>0</v>
      </c>
      <c r="BA908">
        <f t="shared" si="178"/>
        <v>11</v>
      </c>
    </row>
    <row r="909" spans="2:53" x14ac:dyDescent="0.25">
      <c r="B909" s="155">
        <f t="shared" si="184"/>
        <v>43628.999305555553</v>
      </c>
      <c r="C909" s="155">
        <f t="shared" si="179"/>
        <v>43628.999305555553</v>
      </c>
      <c r="D909" s="152">
        <f t="shared" si="172"/>
        <v>4.8419999999999996</v>
      </c>
      <c r="E909" s="152"/>
      <c r="F909" s="152"/>
      <c r="G909" s="152"/>
      <c r="H909" s="152" t="e">
        <f t="shared" si="173"/>
        <v>#N/A</v>
      </c>
      <c r="I909" s="152"/>
      <c r="J909" s="152" t="e">
        <f t="shared" si="174"/>
        <v>#N/A</v>
      </c>
      <c r="K909" s="152"/>
      <c r="L909" s="152"/>
      <c r="M909" s="152"/>
      <c r="N909" s="152"/>
      <c r="O909" s="152"/>
      <c r="P909" s="152"/>
      <c r="Q909" s="152"/>
      <c r="R909" s="152"/>
      <c r="S909" s="152"/>
      <c r="T909" s="153" cm="1">
        <f t="array" ref="T909">MATCH(1,(TDU_Info!$C$5:$C$111=$T$6)*(TDU_Info!$B$5:$B$111&lt;=$B909),0)</f>
        <v>96</v>
      </c>
      <c r="U909" s="152">
        <f>100*(INDEX(TDU_Info!$E$5:$E$111,$T909)/T$11+INDEX(TDU_Info!$F$5:$F$111,$T909))</f>
        <v>3.3060000000000005</v>
      </c>
      <c r="V909" s="152">
        <v>5.0129999999999999</v>
      </c>
      <c r="W909" s="152">
        <v>6.75</v>
      </c>
      <c r="X909" s="152">
        <v>4.7809999999999997</v>
      </c>
      <c r="Y909" s="152">
        <v>4.7699999999999996</v>
      </c>
      <c r="Z909" s="152">
        <v>5.0609999999999999</v>
      </c>
      <c r="AA909" s="152">
        <v>6.72</v>
      </c>
      <c r="AB909" s="152">
        <v>4.835</v>
      </c>
      <c r="AC909" s="152">
        <v>5</v>
      </c>
      <c r="AD909" s="152">
        <v>5.056</v>
      </c>
      <c r="AE909" s="152">
        <v>6.7750000000000004</v>
      </c>
      <c r="AF909" s="152">
        <v>4.8419999999999996</v>
      </c>
      <c r="AG909" s="152">
        <v>4.7699999999999996</v>
      </c>
      <c r="AH909" s="152">
        <v>5.13</v>
      </c>
      <c r="AI909" s="152">
        <v>6.76</v>
      </c>
      <c r="AJ909" s="152">
        <v>5</v>
      </c>
      <c r="AK909" s="152">
        <v>5</v>
      </c>
      <c r="AL909" s="152">
        <f t="shared" si="175"/>
        <v>3.3099170912912625</v>
      </c>
      <c r="AM909" s="152">
        <f t="shared" si="176"/>
        <v>2.8479134627119813</v>
      </c>
      <c r="AN909" s="152">
        <v>5.4108288684971333</v>
      </c>
      <c r="AO909" s="152">
        <v>4.9622160935198067</v>
      </c>
      <c r="AP909" s="152">
        <f t="shared" si="180"/>
        <v>8.4939999999999998</v>
      </c>
      <c r="AQ909" s="152"/>
      <c r="AR909" s="152"/>
      <c r="AS909" s="153">
        <f t="shared" si="177"/>
        <v>163</v>
      </c>
      <c r="AT909" s="153">
        <f t="shared" si="181"/>
        <v>1</v>
      </c>
      <c r="AU909" s="153">
        <f t="shared" si="182"/>
        <v>0</v>
      </c>
      <c r="AV909" s="153">
        <f t="shared" si="183"/>
        <v>0</v>
      </c>
      <c r="BA909">
        <f t="shared" si="178"/>
        <v>12</v>
      </c>
    </row>
    <row r="910" spans="2:53" x14ac:dyDescent="0.25">
      <c r="B910" s="155">
        <f t="shared" si="184"/>
        <v>43629.999305555553</v>
      </c>
      <c r="C910" s="155">
        <f t="shared" si="179"/>
        <v>43629.999305555553</v>
      </c>
      <c r="D910" s="152">
        <f t="shared" si="172"/>
        <v>4.8419999999999996</v>
      </c>
      <c r="E910" s="152"/>
      <c r="F910" s="152"/>
      <c r="G910" s="152"/>
      <c r="H910" s="152" t="e">
        <f t="shared" si="173"/>
        <v>#N/A</v>
      </c>
      <c r="I910" s="152"/>
      <c r="J910" s="152" t="e">
        <f t="shared" si="174"/>
        <v>#N/A</v>
      </c>
      <c r="K910" s="152"/>
      <c r="L910" s="152"/>
      <c r="M910" s="152"/>
      <c r="N910" s="152"/>
      <c r="O910" s="152"/>
      <c r="P910" s="152"/>
      <c r="Q910" s="152"/>
      <c r="R910" s="152"/>
      <c r="S910" s="152"/>
      <c r="T910" s="153" cm="1">
        <f t="array" ref="T910">MATCH(1,(TDU_Info!$C$5:$C$111=$T$6)*(TDU_Info!$B$5:$B$111&lt;=$B910),0)</f>
        <v>96</v>
      </c>
      <c r="U910" s="152">
        <f>100*(INDEX(TDU_Info!$E$5:$E$111,$T910)/T$11+INDEX(TDU_Info!$F$5:$F$111,$T910))</f>
        <v>3.3060000000000005</v>
      </c>
      <c r="V910" s="152">
        <v>5.0129999999999999</v>
      </c>
      <c r="W910" s="152">
        <v>6.75</v>
      </c>
      <c r="X910" s="152">
        <v>4.7809999999999997</v>
      </c>
      <c r="Y910" s="152">
        <v>4.87</v>
      </c>
      <c r="Z910" s="152">
        <v>5.0609999999999999</v>
      </c>
      <c r="AA910" s="152">
        <v>6.72</v>
      </c>
      <c r="AB910" s="152">
        <v>4.835</v>
      </c>
      <c r="AC910" s="152">
        <v>5</v>
      </c>
      <c r="AD910" s="152">
        <v>5.056</v>
      </c>
      <c r="AE910" s="152">
        <v>6.7750000000000004</v>
      </c>
      <c r="AF910" s="152">
        <v>4.8419999999999996</v>
      </c>
      <c r="AG910" s="152">
        <v>4.87</v>
      </c>
      <c r="AH910" s="152">
        <v>5.13</v>
      </c>
      <c r="AI910" s="152">
        <v>6.76</v>
      </c>
      <c r="AJ910" s="152">
        <v>5</v>
      </c>
      <c r="AK910" s="152">
        <v>5</v>
      </c>
      <c r="AL910" s="152">
        <f t="shared" si="175"/>
        <v>3.3099170912912625</v>
      </c>
      <c r="AM910" s="152">
        <f t="shared" si="176"/>
        <v>2.8479134627119813</v>
      </c>
      <c r="AN910" s="152">
        <v>5.404796732758486</v>
      </c>
      <c r="AO910" s="152">
        <v>4.9573989270589047</v>
      </c>
      <c r="AP910" s="152">
        <f t="shared" si="180"/>
        <v>8.4939999999999998</v>
      </c>
      <c r="AQ910" s="152"/>
      <c r="AR910" s="152"/>
      <c r="AS910" s="153">
        <f t="shared" si="177"/>
        <v>164</v>
      </c>
      <c r="AT910" s="153">
        <f t="shared" si="181"/>
        <v>1</v>
      </c>
      <c r="AU910" s="153">
        <f t="shared" si="182"/>
        <v>0</v>
      </c>
      <c r="AV910" s="153">
        <f t="shared" si="183"/>
        <v>0</v>
      </c>
      <c r="BA910">
        <f t="shared" si="178"/>
        <v>13</v>
      </c>
    </row>
    <row r="911" spans="2:53" x14ac:dyDescent="0.25">
      <c r="B911" s="155">
        <f t="shared" si="184"/>
        <v>43630.999305555553</v>
      </c>
      <c r="C911" s="155">
        <f t="shared" si="179"/>
        <v>43630.999305555553</v>
      </c>
      <c r="D911" s="152">
        <f t="shared" si="172"/>
        <v>4.8419999999999996</v>
      </c>
      <c r="E911" s="152"/>
      <c r="F911" s="152"/>
      <c r="G911" s="152"/>
      <c r="H911" s="152" t="e">
        <f t="shared" si="173"/>
        <v>#N/A</v>
      </c>
      <c r="I911" s="152"/>
      <c r="J911" s="152" t="e">
        <f t="shared" si="174"/>
        <v>#N/A</v>
      </c>
      <c r="K911" s="152"/>
      <c r="L911" s="152"/>
      <c r="M911" s="152"/>
      <c r="N911" s="152"/>
      <c r="O911" s="152"/>
      <c r="P911" s="152"/>
      <c r="Q911" s="152"/>
      <c r="R911" s="152"/>
      <c r="S911" s="152"/>
      <c r="T911" s="153" cm="1">
        <f t="array" ref="T911">MATCH(1,(TDU_Info!$C$5:$C$111=$T$6)*(TDU_Info!$B$5:$B$111&lt;=$B911),0)</f>
        <v>96</v>
      </c>
      <c r="U911" s="152">
        <f>100*(INDEX(TDU_Info!$E$5:$E$111,$T911)/T$11+INDEX(TDU_Info!$F$5:$F$111,$T911))</f>
        <v>3.3060000000000005</v>
      </c>
      <c r="V911" s="152">
        <v>5.0129999999999999</v>
      </c>
      <c r="W911" s="152">
        <v>6.75</v>
      </c>
      <c r="X911" s="152">
        <v>4.7809999999999997</v>
      </c>
      <c r="Y911" s="152">
        <v>4.87</v>
      </c>
      <c r="Z911" s="152">
        <v>5.0609999999999999</v>
      </c>
      <c r="AA911" s="152">
        <v>6.72</v>
      </c>
      <c r="AB911" s="152">
        <v>4.835</v>
      </c>
      <c r="AC911" s="152">
        <v>5</v>
      </c>
      <c r="AD911" s="152">
        <v>5.056</v>
      </c>
      <c r="AE911" s="152">
        <v>6.7750000000000004</v>
      </c>
      <c r="AF911" s="152">
        <v>4.8419999999999996</v>
      </c>
      <c r="AG911" s="152">
        <v>4.87</v>
      </c>
      <c r="AH911" s="152">
        <v>5.13</v>
      </c>
      <c r="AI911" s="152">
        <v>6.76</v>
      </c>
      <c r="AJ911" s="152">
        <v>5</v>
      </c>
      <c r="AK911" s="152">
        <v>5</v>
      </c>
      <c r="AL911" s="152">
        <f t="shared" si="175"/>
        <v>3.3099170912912625</v>
      </c>
      <c r="AM911" s="152">
        <f t="shared" si="176"/>
        <v>2.8479134627119813</v>
      </c>
      <c r="AN911" s="152">
        <v>5.4024708951626259</v>
      </c>
      <c r="AO911" s="152">
        <v>4.95475340819225</v>
      </c>
      <c r="AP911" s="152">
        <f t="shared" si="180"/>
        <v>8.4939999999999998</v>
      </c>
      <c r="AQ911" s="152"/>
      <c r="AR911" s="152"/>
      <c r="AS911" s="153">
        <f t="shared" si="177"/>
        <v>165</v>
      </c>
      <c r="AT911" s="153">
        <f t="shared" si="181"/>
        <v>1</v>
      </c>
      <c r="AU911" s="153">
        <f t="shared" si="182"/>
        <v>0</v>
      </c>
      <c r="AV911" s="153">
        <f t="shared" si="183"/>
        <v>0</v>
      </c>
      <c r="BA911">
        <f t="shared" si="178"/>
        <v>14</v>
      </c>
    </row>
    <row r="912" spans="2:53" x14ac:dyDescent="0.25">
      <c r="B912" s="155">
        <f t="shared" si="184"/>
        <v>43631.999305555553</v>
      </c>
      <c r="C912" s="155">
        <f t="shared" si="179"/>
        <v>43631.999305555553</v>
      </c>
      <c r="D912" s="152">
        <f t="shared" si="172"/>
        <v>4.8419999999999996</v>
      </c>
      <c r="E912" s="152"/>
      <c r="F912" s="152"/>
      <c r="G912" s="152"/>
      <c r="H912" s="152" t="e">
        <f t="shared" si="173"/>
        <v>#N/A</v>
      </c>
      <c r="I912" s="152"/>
      <c r="J912" s="152" t="e">
        <f t="shared" si="174"/>
        <v>#N/A</v>
      </c>
      <c r="K912" s="152"/>
      <c r="L912" s="152"/>
      <c r="M912" s="152"/>
      <c r="N912" s="152"/>
      <c r="O912" s="152"/>
      <c r="P912" s="152"/>
      <c r="Q912" s="152"/>
      <c r="R912" s="152"/>
      <c r="S912" s="152"/>
      <c r="T912" s="153" cm="1">
        <f t="array" ref="T912">MATCH(1,(TDU_Info!$C$5:$C$111=$T$6)*(TDU_Info!$B$5:$B$111&lt;=$B912),0)</f>
        <v>96</v>
      </c>
      <c r="U912" s="152">
        <f>100*(INDEX(TDU_Info!$E$5:$E$111,$T912)/T$11+INDEX(TDU_Info!$F$5:$F$111,$T912))</f>
        <v>3.3060000000000005</v>
      </c>
      <c r="V912" s="152">
        <v>5.0129999999999999</v>
      </c>
      <c r="W912" s="152">
        <v>6.75</v>
      </c>
      <c r="X912" s="152">
        <v>4.7809999999999997</v>
      </c>
      <c r="Y912" s="152">
        <v>4.87</v>
      </c>
      <c r="Z912" s="152">
        <v>5.0609999999999999</v>
      </c>
      <c r="AA912" s="152">
        <v>6.72</v>
      </c>
      <c r="AB912" s="152">
        <v>4.835</v>
      </c>
      <c r="AC912" s="152">
        <v>5</v>
      </c>
      <c r="AD912" s="152">
        <v>5.056</v>
      </c>
      <c r="AE912" s="152">
        <v>6.7750000000000004</v>
      </c>
      <c r="AF912" s="152">
        <v>4.8419999999999996</v>
      </c>
      <c r="AG912" s="152">
        <v>4.87</v>
      </c>
      <c r="AH912" s="152">
        <v>5.13</v>
      </c>
      <c r="AI912" s="152">
        <v>6.76</v>
      </c>
      <c r="AJ912" s="152">
        <v>5</v>
      </c>
      <c r="AK912" s="152">
        <v>5</v>
      </c>
      <c r="AL912" s="152">
        <f t="shared" si="175"/>
        <v>3.3099170912912625</v>
      </c>
      <c r="AM912" s="152">
        <f t="shared" si="176"/>
        <v>2.8479134627119813</v>
      </c>
      <c r="AN912" s="152">
        <v>5.3981459056656016</v>
      </c>
      <c r="AO912" s="152">
        <v>4.9529389643701283</v>
      </c>
      <c r="AP912" s="152">
        <f t="shared" si="180"/>
        <v>8.4939999999999998</v>
      </c>
      <c r="AQ912" s="152"/>
      <c r="AR912" s="152"/>
      <c r="AS912" s="153">
        <f t="shared" si="177"/>
        <v>166</v>
      </c>
      <c r="AT912" s="153">
        <f t="shared" si="181"/>
        <v>1</v>
      </c>
      <c r="AU912" s="153">
        <f t="shared" si="182"/>
        <v>0</v>
      </c>
      <c r="AV912" s="153">
        <f t="shared" si="183"/>
        <v>0</v>
      </c>
      <c r="BA912">
        <f t="shared" si="178"/>
        <v>15</v>
      </c>
    </row>
    <row r="913" spans="2:53" x14ac:dyDescent="0.25">
      <c r="B913" s="155">
        <f t="shared" si="184"/>
        <v>43632.999305555553</v>
      </c>
      <c r="C913" s="155">
        <f t="shared" si="179"/>
        <v>43632.999305555553</v>
      </c>
      <c r="D913" s="152">
        <f t="shared" ref="D913:D976" si="185">(INDEX($V913:$AP913,D$7)*(1+D$8)+D$9*100/$T$11)*(1+D$10)+(D$11*100/$T$11)+($T$5+D$10)*$U913</f>
        <v>4.8419999999999996</v>
      </c>
      <c r="E913" s="152"/>
      <c r="F913" s="152"/>
      <c r="G913" s="152"/>
      <c r="H913" s="152" t="e">
        <f t="shared" ref="H913:H976" si="186">IF(ISNA($C913),NA(),(INDEX($V913:$AP913,H$7)*(1+H$8)+H$9*100/$T$11)*(1+H$10)+(H$11*100/$T$11)+($T$5+H$10)*$U913)</f>
        <v>#N/A</v>
      </c>
      <c r="I913" s="152"/>
      <c r="J913" s="152" t="e">
        <f t="shared" ref="J913:J976" si="187">(INDEX($V913:$AP913,J$7)*(1+J$8)+J$9*100/$T$11)*(1+J$10)+(J$11*100/$T$11)+($T$5+J$10)*$U913</f>
        <v>#N/A</v>
      </c>
      <c r="K913" s="152"/>
      <c r="L913" s="152"/>
      <c r="M913" s="152"/>
      <c r="N913" s="152"/>
      <c r="O913" s="152"/>
      <c r="P913" s="152"/>
      <c r="Q913" s="152"/>
      <c r="R913" s="152"/>
      <c r="S913" s="152"/>
      <c r="T913" s="153" cm="1">
        <f t="array" ref="T913">MATCH(1,(TDU_Info!$C$5:$C$111=$T$6)*(TDU_Info!$B$5:$B$111&lt;=$B913),0)</f>
        <v>96</v>
      </c>
      <c r="U913" s="152">
        <f>100*(INDEX(TDU_Info!$E$5:$E$111,$T913)/T$11+INDEX(TDU_Info!$F$5:$F$111,$T913))</f>
        <v>3.3060000000000005</v>
      </c>
      <c r="V913" s="152">
        <v>5.0129999999999999</v>
      </c>
      <c r="W913" s="152">
        <v>6.75</v>
      </c>
      <c r="X913" s="152">
        <v>4.7809999999999997</v>
      </c>
      <c r="Y913" s="152">
        <v>4.87</v>
      </c>
      <c r="Z913" s="152">
        <v>5.0609999999999999</v>
      </c>
      <c r="AA913" s="152">
        <v>6.72</v>
      </c>
      <c r="AB913" s="152">
        <v>4.835</v>
      </c>
      <c r="AC913" s="152">
        <v>5</v>
      </c>
      <c r="AD913" s="152">
        <v>5.056</v>
      </c>
      <c r="AE913" s="152">
        <v>6.7750000000000004</v>
      </c>
      <c r="AF913" s="152">
        <v>4.8419999999999996</v>
      </c>
      <c r="AG913" s="152">
        <v>4.87</v>
      </c>
      <c r="AH913" s="152">
        <v>5.13</v>
      </c>
      <c r="AI913" s="152">
        <v>6.76</v>
      </c>
      <c r="AJ913" s="152">
        <v>5</v>
      </c>
      <c r="AK913" s="152">
        <v>5</v>
      </c>
      <c r="AL913" s="152">
        <f t="shared" ref="AL913:AL976" si="188">IF(DAY($B913)=1,NA(),VLOOKUP($B913,$BB$17:$BD$64,2,TRUE))</f>
        <v>3.3099170912912625</v>
      </c>
      <c r="AM913" s="152">
        <f t="shared" ref="AM913:AM976" si="189">IF(DAY($B913)=1,NA(),VLOOKUP($B913,$BB$17:$BD$64,3,TRUE))</f>
        <v>2.8479134627119813</v>
      </c>
      <c r="AN913" s="152">
        <v>5.3958032837863019</v>
      </c>
      <c r="AO913" s="152">
        <v>4.9525038646318524</v>
      </c>
      <c r="AP913" s="152">
        <f t="shared" si="180"/>
        <v>8.4939999999999998</v>
      </c>
      <c r="AQ913" s="152"/>
      <c r="AR913" s="152"/>
      <c r="AS913" s="153">
        <f t="shared" ref="AS913:AS976" si="190">ROUNDUP(B913-DATE(YEAR(B913),1,1),0)</f>
        <v>167</v>
      </c>
      <c r="AT913" s="153">
        <f t="shared" si="181"/>
        <v>0</v>
      </c>
      <c r="AU913" s="153">
        <f t="shared" si="182"/>
        <v>1</v>
      </c>
      <c r="AV913" s="153">
        <f t="shared" si="183"/>
        <v>0</v>
      </c>
      <c r="BA913">
        <f t="shared" ref="BA913:BA976" si="191">DAY(C913)</f>
        <v>16</v>
      </c>
    </row>
    <row r="914" spans="2:53" x14ac:dyDescent="0.25">
      <c r="B914" s="155">
        <f t="shared" si="184"/>
        <v>43633.999305555553</v>
      </c>
      <c r="C914" s="155">
        <f t="shared" ref="C914:C977" si="192">IF(OR($B914&lt;C$12,$B914&gt;C$13),NA(),$B914)</f>
        <v>43633.999305555553</v>
      </c>
      <c r="D914" s="152">
        <f t="shared" si="185"/>
        <v>4.8419999999999996</v>
      </c>
      <c r="E914" s="152"/>
      <c r="F914" s="152"/>
      <c r="G914" s="152"/>
      <c r="H914" s="152" t="e">
        <f t="shared" si="186"/>
        <v>#N/A</v>
      </c>
      <c r="I914" s="152"/>
      <c r="J914" s="152" t="e">
        <f t="shared" si="187"/>
        <v>#N/A</v>
      </c>
      <c r="K914" s="152"/>
      <c r="L914" s="152"/>
      <c r="M914" s="152"/>
      <c r="N914" s="152"/>
      <c r="O914" s="152"/>
      <c r="P914" s="152"/>
      <c r="Q914" s="152"/>
      <c r="R914" s="152"/>
      <c r="S914" s="152"/>
      <c r="T914" s="153" cm="1">
        <f t="array" ref="T914">MATCH(1,(TDU_Info!$C$5:$C$111=$T$6)*(TDU_Info!$B$5:$B$111&lt;=$B914),0)</f>
        <v>96</v>
      </c>
      <c r="U914" s="152">
        <f>100*(INDEX(TDU_Info!$E$5:$E$111,$T914)/T$11+INDEX(TDU_Info!$F$5:$F$111,$T914))</f>
        <v>3.3060000000000005</v>
      </c>
      <c r="V914" s="152">
        <v>5.0049999999999999</v>
      </c>
      <c r="W914" s="152">
        <v>6.7610000000000001</v>
      </c>
      <c r="X914" s="152">
        <v>4.7809999999999997</v>
      </c>
      <c r="Y914" s="152">
        <v>4.87</v>
      </c>
      <c r="Z914" s="152">
        <v>5.0469999999999997</v>
      </c>
      <c r="AA914" s="152">
        <v>6.7380000000000004</v>
      </c>
      <c r="AB914" s="152">
        <v>4.835</v>
      </c>
      <c r="AC914" s="152">
        <v>5</v>
      </c>
      <c r="AD914" s="152">
        <v>5.0519999999999996</v>
      </c>
      <c r="AE914" s="152">
        <v>6.7809999999999997</v>
      </c>
      <c r="AF914" s="152">
        <v>4.8419999999999996</v>
      </c>
      <c r="AG914" s="152">
        <v>4.87</v>
      </c>
      <c r="AH914" s="152">
        <v>5.1239999999999997</v>
      </c>
      <c r="AI914" s="152">
        <v>6.7690000000000001</v>
      </c>
      <c r="AJ914" s="152">
        <v>5</v>
      </c>
      <c r="AK914" s="152">
        <v>5</v>
      </c>
      <c r="AL914" s="152">
        <f t="shared" si="188"/>
        <v>3.3099170912912625</v>
      </c>
      <c r="AM914" s="152">
        <f t="shared" si="189"/>
        <v>2.8479134627119813</v>
      </c>
      <c r="AN914" s="152">
        <v>5.3934207596692714</v>
      </c>
      <c r="AO914" s="152">
        <v>4.94935078634155</v>
      </c>
      <c r="AP914" s="152">
        <f t="shared" ref="AP914:AP977" si="193">IF(DAY($C914)=1,NA(),VLOOKUP($C914,$BE$17:$BF$78,2,TRUE)-$U914)</f>
        <v>8.4939999999999998</v>
      </c>
      <c r="AQ914" s="152"/>
      <c r="AR914" s="152"/>
      <c r="AS914" s="153">
        <f t="shared" si="190"/>
        <v>168</v>
      </c>
      <c r="AT914" s="153">
        <f t="shared" si="181"/>
        <v>0</v>
      </c>
      <c r="AU914" s="153">
        <f t="shared" si="182"/>
        <v>1</v>
      </c>
      <c r="AV914" s="153">
        <f t="shared" si="183"/>
        <v>0</v>
      </c>
      <c r="BA914">
        <f t="shared" si="191"/>
        <v>17</v>
      </c>
    </row>
    <row r="915" spans="2:53" x14ac:dyDescent="0.25">
      <c r="B915" s="155">
        <f t="shared" si="184"/>
        <v>43634.999305555553</v>
      </c>
      <c r="C915" s="155">
        <f t="shared" si="192"/>
        <v>43634.999305555553</v>
      </c>
      <c r="D915" s="152">
        <f t="shared" si="185"/>
        <v>4.8419999999999996</v>
      </c>
      <c r="E915" s="152"/>
      <c r="F915" s="152"/>
      <c r="G915" s="152"/>
      <c r="H915" s="152" t="e">
        <f t="shared" si="186"/>
        <v>#N/A</v>
      </c>
      <c r="I915" s="152"/>
      <c r="J915" s="152" t="e">
        <f t="shared" si="187"/>
        <v>#N/A</v>
      </c>
      <c r="K915" s="152"/>
      <c r="L915" s="152"/>
      <c r="M915" s="152"/>
      <c r="N915" s="152"/>
      <c r="O915" s="152"/>
      <c r="P915" s="152"/>
      <c r="Q915" s="152"/>
      <c r="R915" s="152"/>
      <c r="S915" s="152"/>
      <c r="T915" s="153" cm="1">
        <f t="array" ref="T915">MATCH(1,(TDU_Info!$C$5:$C$111=$T$6)*(TDU_Info!$B$5:$B$111&lt;=$B915),0)</f>
        <v>96</v>
      </c>
      <c r="U915" s="152">
        <f>100*(INDEX(TDU_Info!$E$5:$E$111,$T915)/T$11+INDEX(TDU_Info!$F$5:$F$111,$T915))</f>
        <v>3.3060000000000005</v>
      </c>
      <c r="V915" s="152">
        <v>5.0049999999999999</v>
      </c>
      <c r="W915" s="152">
        <v>6.7610000000000001</v>
      </c>
      <c r="X915" s="152">
        <v>4.7809999999999997</v>
      </c>
      <c r="Y915" s="152">
        <v>4.87</v>
      </c>
      <c r="Z915" s="152">
        <v>5.0469999999999997</v>
      </c>
      <c r="AA915" s="152">
        <v>6.7380000000000004</v>
      </c>
      <c r="AB915" s="152">
        <v>4.835</v>
      </c>
      <c r="AC915" s="152">
        <v>4.9000000000000004</v>
      </c>
      <c r="AD915" s="152">
        <v>5.0519999999999996</v>
      </c>
      <c r="AE915" s="152">
        <v>6.7809999999999997</v>
      </c>
      <c r="AF915" s="152">
        <v>4.8419999999999996</v>
      </c>
      <c r="AG915" s="152">
        <v>4.87</v>
      </c>
      <c r="AH915" s="152">
        <v>5.1239999999999997</v>
      </c>
      <c r="AI915" s="152">
        <v>6.7690000000000001</v>
      </c>
      <c r="AJ915" s="152">
        <v>5</v>
      </c>
      <c r="AK915" s="152">
        <v>4.9000000000000004</v>
      </c>
      <c r="AL915" s="152">
        <f t="shared" si="188"/>
        <v>3.3099170912912625</v>
      </c>
      <c r="AM915" s="152">
        <f t="shared" si="189"/>
        <v>2.8479134627119813</v>
      </c>
      <c r="AN915" s="152">
        <v>5.3895057524996375</v>
      </c>
      <c r="AO915" s="152">
        <v>4.9457871756537903</v>
      </c>
      <c r="AP915" s="152">
        <f t="shared" si="193"/>
        <v>8.4939999999999998</v>
      </c>
      <c r="AQ915" s="152"/>
      <c r="AR915" s="152"/>
      <c r="AS915" s="153">
        <f t="shared" si="190"/>
        <v>169</v>
      </c>
      <c r="AT915" s="153">
        <f t="shared" si="181"/>
        <v>0</v>
      </c>
      <c r="AU915" s="153">
        <f t="shared" si="182"/>
        <v>1</v>
      </c>
      <c r="AV915" s="153">
        <f t="shared" si="183"/>
        <v>0</v>
      </c>
      <c r="BA915">
        <f t="shared" si="191"/>
        <v>18</v>
      </c>
    </row>
    <row r="916" spans="2:53" x14ac:dyDescent="0.25">
      <c r="B916" s="155">
        <f t="shared" si="184"/>
        <v>43635.999305555553</v>
      </c>
      <c r="C916" s="155">
        <f t="shared" si="192"/>
        <v>43635.999305555553</v>
      </c>
      <c r="D916" s="152">
        <f t="shared" si="185"/>
        <v>4.7</v>
      </c>
      <c r="E916" s="152"/>
      <c r="F916" s="152"/>
      <c r="G916" s="152"/>
      <c r="H916" s="152" t="e">
        <f t="shared" si="186"/>
        <v>#N/A</v>
      </c>
      <c r="I916" s="152"/>
      <c r="J916" s="152" t="e">
        <f t="shared" si="187"/>
        <v>#N/A</v>
      </c>
      <c r="K916" s="152"/>
      <c r="L916" s="152"/>
      <c r="M916" s="152"/>
      <c r="N916" s="152"/>
      <c r="O916" s="152"/>
      <c r="P916" s="152"/>
      <c r="Q916" s="152"/>
      <c r="R916" s="152"/>
      <c r="S916" s="152"/>
      <c r="T916" s="153" cm="1">
        <f t="array" ref="T916">MATCH(1,(TDU_Info!$C$5:$C$111=$T$6)*(TDU_Info!$B$5:$B$111&lt;=$B916),0)</f>
        <v>96</v>
      </c>
      <c r="U916" s="152">
        <f>100*(INDEX(TDU_Info!$E$5:$E$111,$T916)/T$11+INDEX(TDU_Info!$F$5:$F$111,$T916))</f>
        <v>3.3060000000000005</v>
      </c>
      <c r="V916" s="152">
        <v>5.0049999999999999</v>
      </c>
      <c r="W916" s="152">
        <v>6.7610000000000001</v>
      </c>
      <c r="X916" s="152">
        <v>4.7</v>
      </c>
      <c r="Y916" s="152">
        <v>4.87</v>
      </c>
      <c r="Z916" s="152">
        <v>5.0469999999999997</v>
      </c>
      <c r="AA916" s="152">
        <v>6.7380000000000004</v>
      </c>
      <c r="AB916" s="152">
        <v>4.8</v>
      </c>
      <c r="AC916" s="152">
        <v>4.9000000000000004</v>
      </c>
      <c r="AD916" s="152">
        <v>5.0519999999999996</v>
      </c>
      <c r="AE916" s="152">
        <v>6.7809999999999997</v>
      </c>
      <c r="AF916" s="152">
        <v>4.7</v>
      </c>
      <c r="AG916" s="152">
        <v>4.87</v>
      </c>
      <c r="AH916" s="152">
        <v>5.1239999999999997</v>
      </c>
      <c r="AI916" s="152">
        <v>6.7690000000000001</v>
      </c>
      <c r="AJ916" s="152">
        <v>4.8</v>
      </c>
      <c r="AK916" s="152">
        <v>4.9000000000000004</v>
      </c>
      <c r="AL916" s="152">
        <f t="shared" si="188"/>
        <v>3.3099170912912625</v>
      </c>
      <c r="AM916" s="152">
        <f t="shared" si="189"/>
        <v>2.8479134627119813</v>
      </c>
      <c r="AN916" s="152">
        <v>5.3851666803528992</v>
      </c>
      <c r="AO916" s="152">
        <v>4.9410684679568373</v>
      </c>
      <c r="AP916" s="152">
        <f t="shared" si="193"/>
        <v>8.4939999999999998</v>
      </c>
      <c r="AQ916" s="152"/>
      <c r="AR916" s="152"/>
      <c r="AS916" s="153">
        <f t="shared" si="190"/>
        <v>170</v>
      </c>
      <c r="AT916" s="153">
        <f t="shared" si="181"/>
        <v>0</v>
      </c>
      <c r="AU916" s="153">
        <f t="shared" si="182"/>
        <v>1</v>
      </c>
      <c r="AV916" s="153">
        <f t="shared" si="183"/>
        <v>0</v>
      </c>
      <c r="BA916">
        <f t="shared" si="191"/>
        <v>19</v>
      </c>
    </row>
    <row r="917" spans="2:53" x14ac:dyDescent="0.25">
      <c r="B917" s="155">
        <f t="shared" si="184"/>
        <v>43636.999305555553</v>
      </c>
      <c r="C917" s="155">
        <f t="shared" si="192"/>
        <v>43636.999305555553</v>
      </c>
      <c r="D917" s="152">
        <f t="shared" si="185"/>
        <v>4.6420000000000003</v>
      </c>
      <c r="E917" s="152"/>
      <c r="F917" s="152"/>
      <c r="G917" s="152"/>
      <c r="H917" s="152" t="e">
        <f t="shared" si="186"/>
        <v>#N/A</v>
      </c>
      <c r="I917" s="152"/>
      <c r="J917" s="152" t="e">
        <f t="shared" si="187"/>
        <v>#N/A</v>
      </c>
      <c r="K917" s="152"/>
      <c r="L917" s="152"/>
      <c r="M917" s="152"/>
      <c r="N917" s="152"/>
      <c r="O917" s="152"/>
      <c r="P917" s="152"/>
      <c r="Q917" s="152"/>
      <c r="R917" s="152"/>
      <c r="S917" s="152"/>
      <c r="T917" s="153" cm="1">
        <f t="array" ref="T917">MATCH(1,(TDU_Info!$C$5:$C$111=$T$6)*(TDU_Info!$B$5:$B$111&lt;=$B917),0)</f>
        <v>96</v>
      </c>
      <c r="U917" s="152">
        <f>100*(INDEX(TDU_Info!$E$5:$E$111,$T917)/T$11+INDEX(TDU_Info!$F$5:$F$111,$T917))</f>
        <v>3.3060000000000005</v>
      </c>
      <c r="V917" s="152">
        <v>6.3049999999999997</v>
      </c>
      <c r="W917" s="152">
        <v>6.7610000000000001</v>
      </c>
      <c r="X917" s="152">
        <v>4.5940000000000003</v>
      </c>
      <c r="Y917" s="152">
        <v>4.8179999999999996</v>
      </c>
      <c r="Z917" s="152">
        <v>6.5469999999999997</v>
      </c>
      <c r="AA917" s="152">
        <v>6.7380000000000004</v>
      </c>
      <c r="AB917" s="152">
        <v>4.7549999999999999</v>
      </c>
      <c r="AC917" s="152">
        <v>4.8600000000000003</v>
      </c>
      <c r="AD917" s="152">
        <v>6.3520000000000003</v>
      </c>
      <c r="AE917" s="152">
        <v>6.7809999999999997</v>
      </c>
      <c r="AF917" s="152">
        <v>4.6420000000000003</v>
      </c>
      <c r="AG917" s="152">
        <v>4.742</v>
      </c>
      <c r="AH917" s="152">
        <v>6.6239999999999997</v>
      </c>
      <c r="AI917" s="152">
        <v>6.7690000000000001</v>
      </c>
      <c r="AJ917" s="152">
        <v>4.7859999999999996</v>
      </c>
      <c r="AK917" s="152">
        <v>4.8860000000000001</v>
      </c>
      <c r="AL917" s="152">
        <f t="shared" si="188"/>
        <v>3.3099170912912625</v>
      </c>
      <c r="AM917" s="152">
        <f t="shared" si="189"/>
        <v>2.8479134627119813</v>
      </c>
      <c r="AN917" s="152">
        <v>5.377234185364328</v>
      </c>
      <c r="AO917" s="152">
        <v>4.9340090874660181</v>
      </c>
      <c r="AP917" s="152">
        <f t="shared" si="193"/>
        <v>8.4939999999999998</v>
      </c>
      <c r="AQ917" s="152"/>
      <c r="AR917" s="152"/>
      <c r="AS917" s="153">
        <f t="shared" si="190"/>
        <v>171</v>
      </c>
      <c r="AT917" s="153">
        <f t="shared" si="181"/>
        <v>0</v>
      </c>
      <c r="AU917" s="153">
        <f t="shared" si="182"/>
        <v>1</v>
      </c>
      <c r="AV917" s="153">
        <f t="shared" si="183"/>
        <v>0</v>
      </c>
      <c r="BA917">
        <f t="shared" si="191"/>
        <v>20</v>
      </c>
    </row>
    <row r="918" spans="2:53" x14ac:dyDescent="0.25">
      <c r="B918" s="155">
        <f t="shared" si="184"/>
        <v>43637.999305555553</v>
      </c>
      <c r="C918" s="155">
        <f t="shared" si="192"/>
        <v>43637.999305555553</v>
      </c>
      <c r="D918" s="152">
        <f t="shared" si="185"/>
        <v>4.6420000000000003</v>
      </c>
      <c r="E918" s="152"/>
      <c r="F918" s="152"/>
      <c r="G918" s="152"/>
      <c r="H918" s="152" t="e">
        <f t="shared" si="186"/>
        <v>#N/A</v>
      </c>
      <c r="I918" s="152"/>
      <c r="J918" s="152" t="e">
        <f t="shared" si="187"/>
        <v>#N/A</v>
      </c>
      <c r="K918" s="152"/>
      <c r="L918" s="152"/>
      <c r="M918" s="152"/>
      <c r="N918" s="152"/>
      <c r="O918" s="152"/>
      <c r="P918" s="152"/>
      <c r="Q918" s="152"/>
      <c r="R918" s="152"/>
      <c r="S918" s="152"/>
      <c r="T918" s="153" cm="1">
        <f t="array" ref="T918">MATCH(1,(TDU_Info!$C$5:$C$111=$T$6)*(TDU_Info!$B$5:$B$111&lt;=$B918),0)</f>
        <v>96</v>
      </c>
      <c r="U918" s="152">
        <f>100*(INDEX(TDU_Info!$E$5:$E$111,$T918)/T$11+INDEX(TDU_Info!$F$5:$F$111,$T918))</f>
        <v>3.3060000000000005</v>
      </c>
      <c r="V918" s="152">
        <v>6.3049999999999997</v>
      </c>
      <c r="W918" s="152">
        <v>6.7610000000000001</v>
      </c>
      <c r="X918" s="152">
        <v>4.3719999999999999</v>
      </c>
      <c r="Y918" s="152">
        <v>4.7699999999999996</v>
      </c>
      <c r="Z918" s="152">
        <v>6.5469999999999997</v>
      </c>
      <c r="AA918" s="152">
        <v>6.7380000000000004</v>
      </c>
      <c r="AB918" s="152">
        <v>4.7130000000000001</v>
      </c>
      <c r="AC918" s="152">
        <v>4.8</v>
      </c>
      <c r="AD918" s="152">
        <v>6.3520000000000003</v>
      </c>
      <c r="AE918" s="152">
        <v>6.7809999999999997</v>
      </c>
      <c r="AF918" s="152">
        <v>4.6420000000000003</v>
      </c>
      <c r="AG918" s="152">
        <v>4.742</v>
      </c>
      <c r="AH918" s="152">
        <v>6.6239999999999997</v>
      </c>
      <c r="AI918" s="152">
        <v>6.7690000000000001</v>
      </c>
      <c r="AJ918" s="152">
        <v>4.7859999999999996</v>
      </c>
      <c r="AK918" s="152">
        <v>4.8</v>
      </c>
      <c r="AL918" s="152">
        <f t="shared" si="188"/>
        <v>3.3099170912912625</v>
      </c>
      <c r="AM918" s="152">
        <f t="shared" si="189"/>
        <v>2.8479134627119813</v>
      </c>
      <c r="AN918" s="152">
        <v>5.3764211992824924</v>
      </c>
      <c r="AO918" s="152">
        <v>4.9335910915547085</v>
      </c>
      <c r="AP918" s="152">
        <f t="shared" si="193"/>
        <v>8.4939999999999998</v>
      </c>
      <c r="AQ918" s="152"/>
      <c r="AR918" s="152"/>
      <c r="AS918" s="153">
        <f t="shared" si="190"/>
        <v>172</v>
      </c>
      <c r="AT918" s="153">
        <f t="shared" si="181"/>
        <v>0</v>
      </c>
      <c r="AU918" s="153">
        <f t="shared" si="182"/>
        <v>1</v>
      </c>
      <c r="AV918" s="153">
        <f t="shared" si="183"/>
        <v>0</v>
      </c>
      <c r="BA918">
        <f t="shared" si="191"/>
        <v>21</v>
      </c>
    </row>
    <row r="919" spans="2:53" x14ac:dyDescent="0.25">
      <c r="B919" s="155">
        <f t="shared" si="184"/>
        <v>43638.999305555553</v>
      </c>
      <c r="C919" s="155">
        <f t="shared" si="192"/>
        <v>43638.999305555553</v>
      </c>
      <c r="D919" s="152">
        <f t="shared" si="185"/>
        <v>4.6420000000000003</v>
      </c>
      <c r="E919" s="152"/>
      <c r="F919" s="152"/>
      <c r="G919" s="152"/>
      <c r="H919" s="152" t="e">
        <f t="shared" si="186"/>
        <v>#N/A</v>
      </c>
      <c r="I919" s="152"/>
      <c r="J919" s="152" t="e">
        <f t="shared" si="187"/>
        <v>#N/A</v>
      </c>
      <c r="K919" s="152"/>
      <c r="L919" s="152"/>
      <c r="M919" s="152"/>
      <c r="N919" s="152"/>
      <c r="O919" s="152"/>
      <c r="P919" s="152"/>
      <c r="Q919" s="152"/>
      <c r="R919" s="152"/>
      <c r="S919" s="152"/>
      <c r="T919" s="153" cm="1">
        <f t="array" ref="T919">MATCH(1,(TDU_Info!$C$5:$C$111=$T$6)*(TDU_Info!$B$5:$B$111&lt;=$B919),0)</f>
        <v>96</v>
      </c>
      <c r="U919" s="152">
        <f>100*(INDEX(TDU_Info!$E$5:$E$111,$T919)/T$11+INDEX(TDU_Info!$F$5:$F$111,$T919))</f>
        <v>3.3060000000000005</v>
      </c>
      <c r="V919" s="152">
        <v>6.3049999999999997</v>
      </c>
      <c r="W919" s="152">
        <v>6.7610000000000001</v>
      </c>
      <c r="X919" s="152">
        <v>4.3719999999999999</v>
      </c>
      <c r="Y919" s="152">
        <v>4.7699999999999996</v>
      </c>
      <c r="Z919" s="152">
        <v>6.5469999999999997</v>
      </c>
      <c r="AA919" s="152">
        <v>6.7380000000000004</v>
      </c>
      <c r="AB919" s="152">
        <v>4.7130000000000001</v>
      </c>
      <c r="AC919" s="152">
        <v>4.8</v>
      </c>
      <c r="AD919" s="152">
        <v>6.3520000000000003</v>
      </c>
      <c r="AE919" s="152">
        <v>6.7809999999999997</v>
      </c>
      <c r="AF919" s="152">
        <v>4.6420000000000003</v>
      </c>
      <c r="AG919" s="152">
        <v>4.742</v>
      </c>
      <c r="AH919" s="152">
        <v>6.6239999999999997</v>
      </c>
      <c r="AI919" s="152">
        <v>6.7690000000000001</v>
      </c>
      <c r="AJ919" s="152">
        <v>4.7859999999999996</v>
      </c>
      <c r="AK919" s="152">
        <v>4.8</v>
      </c>
      <c r="AL919" s="152">
        <f t="shared" si="188"/>
        <v>3.3099170912912625</v>
      </c>
      <c r="AM919" s="152">
        <f t="shared" si="189"/>
        <v>2.8479134627119813</v>
      </c>
      <c r="AN919" s="152">
        <v>5.375128077459471</v>
      </c>
      <c r="AO919" s="152">
        <v>4.933445645244289</v>
      </c>
      <c r="AP919" s="152">
        <f t="shared" si="193"/>
        <v>8.4939999999999998</v>
      </c>
      <c r="AQ919" s="152"/>
      <c r="AR919" s="152"/>
      <c r="AS919" s="153">
        <f t="shared" si="190"/>
        <v>173</v>
      </c>
      <c r="AT919" s="153">
        <f t="shared" si="181"/>
        <v>0</v>
      </c>
      <c r="AU919" s="153">
        <f t="shared" si="182"/>
        <v>1</v>
      </c>
      <c r="AV919" s="153">
        <f t="shared" si="183"/>
        <v>0</v>
      </c>
      <c r="BA919">
        <f t="shared" si="191"/>
        <v>22</v>
      </c>
    </row>
    <row r="920" spans="2:53" x14ac:dyDescent="0.25">
      <c r="B920" s="155">
        <f t="shared" si="184"/>
        <v>43639.999305555553</v>
      </c>
      <c r="C920" s="155">
        <f t="shared" si="192"/>
        <v>43639.999305555553</v>
      </c>
      <c r="D920" s="152">
        <f t="shared" si="185"/>
        <v>4.6420000000000003</v>
      </c>
      <c r="E920" s="152"/>
      <c r="F920" s="152"/>
      <c r="G920" s="152"/>
      <c r="H920" s="152" t="e">
        <f t="shared" si="186"/>
        <v>#N/A</v>
      </c>
      <c r="I920" s="152"/>
      <c r="J920" s="152" t="e">
        <f t="shared" si="187"/>
        <v>#N/A</v>
      </c>
      <c r="K920" s="152"/>
      <c r="L920" s="152"/>
      <c r="M920" s="152"/>
      <c r="N920" s="152"/>
      <c r="O920" s="152"/>
      <c r="P920" s="152"/>
      <c r="Q920" s="152"/>
      <c r="R920" s="152"/>
      <c r="S920" s="152"/>
      <c r="T920" s="153" cm="1">
        <f t="array" ref="T920">MATCH(1,(TDU_Info!$C$5:$C$111=$T$6)*(TDU_Info!$B$5:$B$111&lt;=$B920),0)</f>
        <v>96</v>
      </c>
      <c r="U920" s="152">
        <f>100*(INDEX(TDU_Info!$E$5:$E$111,$T920)/T$11+INDEX(TDU_Info!$F$5:$F$111,$T920))</f>
        <v>3.3060000000000005</v>
      </c>
      <c r="V920" s="152">
        <v>6.3049999999999997</v>
      </c>
      <c r="W920" s="152">
        <v>6.7610000000000001</v>
      </c>
      <c r="X920" s="152">
        <v>4.3719999999999999</v>
      </c>
      <c r="Y920" s="152">
        <v>4.7699999999999996</v>
      </c>
      <c r="Z920" s="152">
        <v>6.5469999999999997</v>
      </c>
      <c r="AA920" s="152">
        <v>6.7380000000000004</v>
      </c>
      <c r="AB920" s="152">
        <v>4.7130000000000001</v>
      </c>
      <c r="AC920" s="152">
        <v>4.8</v>
      </c>
      <c r="AD920" s="152">
        <v>6.3520000000000003</v>
      </c>
      <c r="AE920" s="152">
        <v>6.7809999999999997</v>
      </c>
      <c r="AF920" s="152">
        <v>4.6420000000000003</v>
      </c>
      <c r="AG920" s="152">
        <v>4.742</v>
      </c>
      <c r="AH920" s="152">
        <v>6.6239999999999997</v>
      </c>
      <c r="AI920" s="152">
        <v>6.7690000000000001</v>
      </c>
      <c r="AJ920" s="152">
        <v>4.7859999999999996</v>
      </c>
      <c r="AK920" s="152">
        <v>4.8</v>
      </c>
      <c r="AL920" s="152">
        <f t="shared" si="188"/>
        <v>3.3099170912912625</v>
      </c>
      <c r="AM920" s="152">
        <f t="shared" si="189"/>
        <v>2.8479134627119813</v>
      </c>
      <c r="AN920" s="152">
        <v>5.3712898758850702</v>
      </c>
      <c r="AO920" s="152">
        <v>4.932058946723421</v>
      </c>
      <c r="AP920" s="152">
        <f t="shared" si="193"/>
        <v>8.4939999999999998</v>
      </c>
      <c r="AQ920" s="152"/>
      <c r="AR920" s="152"/>
      <c r="AS920" s="153">
        <f t="shared" si="190"/>
        <v>174</v>
      </c>
      <c r="AT920" s="153">
        <f t="shared" si="181"/>
        <v>0</v>
      </c>
      <c r="AU920" s="153">
        <f t="shared" si="182"/>
        <v>1</v>
      </c>
      <c r="AV920" s="153">
        <f t="shared" si="183"/>
        <v>0</v>
      </c>
      <c r="BA920">
        <f t="shared" si="191"/>
        <v>23</v>
      </c>
    </row>
    <row r="921" spans="2:53" x14ac:dyDescent="0.25">
      <c r="B921" s="155">
        <f t="shared" si="184"/>
        <v>43640.999305555553</v>
      </c>
      <c r="C921" s="155">
        <f t="shared" si="192"/>
        <v>43640.999305555553</v>
      </c>
      <c r="D921" s="152">
        <f t="shared" si="185"/>
        <v>4.6420000000000003</v>
      </c>
      <c r="E921" s="152"/>
      <c r="F921" s="152"/>
      <c r="G921" s="152"/>
      <c r="H921" s="152" t="e">
        <f t="shared" si="186"/>
        <v>#N/A</v>
      </c>
      <c r="I921" s="152"/>
      <c r="J921" s="152" t="e">
        <f t="shared" si="187"/>
        <v>#N/A</v>
      </c>
      <c r="K921" s="152"/>
      <c r="L921" s="152"/>
      <c r="M921" s="152"/>
      <c r="N921" s="152"/>
      <c r="O921" s="152"/>
      <c r="P921" s="152"/>
      <c r="Q921" s="152"/>
      <c r="R921" s="152"/>
      <c r="S921" s="152"/>
      <c r="T921" s="153" cm="1">
        <f t="array" ref="T921">MATCH(1,(TDU_Info!$C$5:$C$111=$T$6)*(TDU_Info!$B$5:$B$111&lt;=$B921),0)</f>
        <v>96</v>
      </c>
      <c r="U921" s="152">
        <f>100*(INDEX(TDU_Info!$E$5:$E$111,$T921)/T$11+INDEX(TDU_Info!$F$5:$F$111,$T921))</f>
        <v>3.3060000000000005</v>
      </c>
      <c r="V921" s="152">
        <v>6.3049999999999997</v>
      </c>
      <c r="W921" s="152">
        <v>6.7610000000000001</v>
      </c>
      <c r="X921" s="152">
        <v>4.2080000000000002</v>
      </c>
      <c r="Y921" s="152">
        <v>4.7699999999999996</v>
      </c>
      <c r="Z921" s="152">
        <v>6.5469999999999997</v>
      </c>
      <c r="AA921" s="152">
        <v>6.7380000000000004</v>
      </c>
      <c r="AB921" s="152">
        <v>4.62</v>
      </c>
      <c r="AC921" s="152">
        <v>4.8</v>
      </c>
      <c r="AD921" s="152">
        <v>6.3520000000000003</v>
      </c>
      <c r="AE921" s="152">
        <v>6.7809999999999997</v>
      </c>
      <c r="AF921" s="152">
        <v>4.6420000000000003</v>
      </c>
      <c r="AG921" s="152">
        <v>4.742</v>
      </c>
      <c r="AH921" s="152">
        <v>6.6239999999999997</v>
      </c>
      <c r="AI921" s="152">
        <v>6.7690000000000001</v>
      </c>
      <c r="AJ921" s="152">
        <v>4.7859999999999996</v>
      </c>
      <c r="AK921" s="152">
        <v>4.8</v>
      </c>
      <c r="AL921" s="152">
        <f t="shared" si="188"/>
        <v>3.3099170912912625</v>
      </c>
      <c r="AM921" s="152">
        <f t="shared" si="189"/>
        <v>2.8479134627119813</v>
      </c>
      <c r="AN921" s="152">
        <v>5.3292114680293166</v>
      </c>
      <c r="AO921" s="152">
        <v>4.8952622116425957</v>
      </c>
      <c r="AP921" s="152">
        <f t="shared" si="193"/>
        <v>8.4939999999999998</v>
      </c>
      <c r="AQ921" s="152"/>
      <c r="AR921" s="152"/>
      <c r="AS921" s="153">
        <f t="shared" si="190"/>
        <v>175</v>
      </c>
      <c r="AT921" s="153">
        <f t="shared" si="181"/>
        <v>0</v>
      </c>
      <c r="AU921" s="153">
        <f t="shared" si="182"/>
        <v>1</v>
      </c>
      <c r="AV921" s="153">
        <f t="shared" si="183"/>
        <v>0</v>
      </c>
      <c r="BA921">
        <f t="shared" si="191"/>
        <v>24</v>
      </c>
    </row>
    <row r="922" spans="2:53" x14ac:dyDescent="0.25">
      <c r="B922" s="155">
        <f t="shared" si="184"/>
        <v>43641.999305555553</v>
      </c>
      <c r="C922" s="155">
        <f t="shared" si="192"/>
        <v>43641.999305555553</v>
      </c>
      <c r="D922" s="152">
        <f t="shared" si="185"/>
        <v>4.6420000000000003</v>
      </c>
      <c r="E922" s="152"/>
      <c r="F922" s="152"/>
      <c r="G922" s="152"/>
      <c r="H922" s="152" t="e">
        <f t="shared" si="186"/>
        <v>#N/A</v>
      </c>
      <c r="I922" s="152"/>
      <c r="J922" s="152" t="e">
        <f t="shared" si="187"/>
        <v>#N/A</v>
      </c>
      <c r="K922" s="152"/>
      <c r="L922" s="152"/>
      <c r="M922" s="152"/>
      <c r="N922" s="152"/>
      <c r="O922" s="152"/>
      <c r="P922" s="152"/>
      <c r="Q922" s="152"/>
      <c r="R922" s="152"/>
      <c r="S922" s="152"/>
      <c r="T922" s="153" cm="1">
        <f t="array" ref="T922">MATCH(1,(TDU_Info!$C$5:$C$111=$T$6)*(TDU_Info!$B$5:$B$111&lt;=$B922),0)</f>
        <v>96</v>
      </c>
      <c r="U922" s="152">
        <f>100*(INDEX(TDU_Info!$E$5:$E$111,$T922)/T$11+INDEX(TDU_Info!$F$5:$F$111,$T922))</f>
        <v>3.3060000000000005</v>
      </c>
      <c r="V922" s="152">
        <v>6.3049999999999997</v>
      </c>
      <c r="W922" s="152">
        <v>6.7610000000000001</v>
      </c>
      <c r="X922" s="152">
        <v>4.1059999999999999</v>
      </c>
      <c r="Y922" s="152">
        <v>4.7699999999999996</v>
      </c>
      <c r="Z922" s="152">
        <v>6.5469999999999997</v>
      </c>
      <c r="AA922" s="152">
        <v>6.7380000000000004</v>
      </c>
      <c r="AB922" s="152">
        <v>4.5209999999999999</v>
      </c>
      <c r="AC922" s="152">
        <v>4.8</v>
      </c>
      <c r="AD922" s="152">
        <v>6.3520000000000003</v>
      </c>
      <c r="AE922" s="152">
        <v>6.7809999999999997</v>
      </c>
      <c r="AF922" s="152">
        <v>4.6420000000000003</v>
      </c>
      <c r="AG922" s="152">
        <v>4.742</v>
      </c>
      <c r="AH922" s="152">
        <v>6.6239999999999997</v>
      </c>
      <c r="AI922" s="152">
        <v>6.7690000000000001</v>
      </c>
      <c r="AJ922" s="152">
        <v>4.7859999999999996</v>
      </c>
      <c r="AK922" s="152">
        <v>4.8</v>
      </c>
      <c r="AL922" s="152">
        <f t="shared" si="188"/>
        <v>3.3099170912912625</v>
      </c>
      <c r="AM922" s="152">
        <f t="shared" si="189"/>
        <v>2.8479134627119813</v>
      </c>
      <c r="AN922" s="152">
        <v>5.3282971625248106</v>
      </c>
      <c r="AO922" s="152">
        <v>4.8949023341249722</v>
      </c>
      <c r="AP922" s="152">
        <f t="shared" si="193"/>
        <v>8.4939999999999998</v>
      </c>
      <c r="AQ922" s="152"/>
      <c r="AR922" s="152"/>
      <c r="AS922" s="153">
        <f t="shared" si="190"/>
        <v>176</v>
      </c>
      <c r="AT922" s="153">
        <f t="shared" si="181"/>
        <v>0</v>
      </c>
      <c r="AU922" s="153">
        <f t="shared" si="182"/>
        <v>1</v>
      </c>
      <c r="AV922" s="153">
        <f t="shared" si="183"/>
        <v>0</v>
      </c>
      <c r="BA922">
        <f t="shared" si="191"/>
        <v>25</v>
      </c>
    </row>
    <row r="923" spans="2:53" x14ac:dyDescent="0.25">
      <c r="B923" s="155">
        <f t="shared" si="184"/>
        <v>43642.999305555553</v>
      </c>
      <c r="C923" s="155">
        <f t="shared" si="192"/>
        <v>43642.999305555553</v>
      </c>
      <c r="D923" s="152">
        <f t="shared" si="185"/>
        <v>4.5999999999999996</v>
      </c>
      <c r="E923" s="152"/>
      <c r="F923" s="152"/>
      <c r="G923" s="152"/>
      <c r="H923" s="152" t="e">
        <f t="shared" si="186"/>
        <v>#N/A</v>
      </c>
      <c r="I923" s="152"/>
      <c r="J923" s="152" t="e">
        <f t="shared" si="187"/>
        <v>#N/A</v>
      </c>
      <c r="K923" s="152"/>
      <c r="L923" s="152"/>
      <c r="M923" s="152"/>
      <c r="N923" s="152"/>
      <c r="O923" s="152"/>
      <c r="P923" s="152"/>
      <c r="Q923" s="152"/>
      <c r="R923" s="152"/>
      <c r="S923" s="152"/>
      <c r="T923" s="153" cm="1">
        <f t="array" ref="T923">MATCH(1,(TDU_Info!$C$5:$C$111=$T$6)*(TDU_Info!$B$5:$B$111&lt;=$B923),0)</f>
        <v>96</v>
      </c>
      <c r="U923" s="152">
        <f>100*(INDEX(TDU_Info!$E$5:$E$111,$T923)/T$11+INDEX(TDU_Info!$F$5:$F$111,$T923))</f>
        <v>3.3060000000000005</v>
      </c>
      <c r="V923" s="152">
        <v>6.3049999999999997</v>
      </c>
      <c r="W923" s="152">
        <v>6.7610000000000001</v>
      </c>
      <c r="X923" s="152">
        <v>4.1059999999999999</v>
      </c>
      <c r="Y923" s="152">
        <v>4.5</v>
      </c>
      <c r="Z923" s="152">
        <v>6.5469999999999997</v>
      </c>
      <c r="AA923" s="152">
        <v>6.7380000000000004</v>
      </c>
      <c r="AB923" s="152">
        <v>4.5209999999999999</v>
      </c>
      <c r="AC923" s="152">
        <v>4.5999999999999996</v>
      </c>
      <c r="AD923" s="152">
        <v>6.3520000000000003</v>
      </c>
      <c r="AE923" s="152">
        <v>6.7809999999999997</v>
      </c>
      <c r="AF923" s="152">
        <v>4.5999999999999996</v>
      </c>
      <c r="AG923" s="152">
        <v>4.5</v>
      </c>
      <c r="AH923" s="152">
        <v>6.6239999999999997</v>
      </c>
      <c r="AI923" s="152">
        <v>6.7690000000000001</v>
      </c>
      <c r="AJ923" s="152">
        <v>4.7</v>
      </c>
      <c r="AK923" s="152">
        <v>4.5999999999999996</v>
      </c>
      <c r="AL923" s="152">
        <f t="shared" si="188"/>
        <v>3.3099170912912625</v>
      </c>
      <c r="AM923" s="152">
        <f t="shared" si="189"/>
        <v>2.8479134627119813</v>
      </c>
      <c r="AN923" s="152">
        <v>5.3272952126137314</v>
      </c>
      <c r="AO923" s="152">
        <v>4.8947310526286447</v>
      </c>
      <c r="AP923" s="152">
        <f t="shared" si="193"/>
        <v>8.4939999999999998</v>
      </c>
      <c r="AQ923" s="152"/>
      <c r="AR923" s="152"/>
      <c r="AS923" s="153">
        <f t="shared" si="190"/>
        <v>177</v>
      </c>
      <c r="AT923" s="153">
        <f t="shared" si="181"/>
        <v>0</v>
      </c>
      <c r="AU923" s="153">
        <f t="shared" si="182"/>
        <v>1</v>
      </c>
      <c r="AV923" s="153">
        <f t="shared" si="183"/>
        <v>0</v>
      </c>
      <c r="BA923">
        <f t="shared" si="191"/>
        <v>26</v>
      </c>
    </row>
    <row r="924" spans="2:53" x14ac:dyDescent="0.25">
      <c r="B924" s="155">
        <f t="shared" si="184"/>
        <v>43643.999305555553</v>
      </c>
      <c r="C924" s="155">
        <f t="shared" si="192"/>
        <v>43643.999305555553</v>
      </c>
      <c r="D924" s="152">
        <f t="shared" si="185"/>
        <v>4.5999999999999996</v>
      </c>
      <c r="E924" s="152"/>
      <c r="F924" s="152"/>
      <c r="G924" s="152"/>
      <c r="H924" s="152" t="e">
        <f t="shared" si="186"/>
        <v>#N/A</v>
      </c>
      <c r="I924" s="152"/>
      <c r="J924" s="152" t="e">
        <f t="shared" si="187"/>
        <v>#N/A</v>
      </c>
      <c r="K924" s="152"/>
      <c r="L924" s="152"/>
      <c r="M924" s="152"/>
      <c r="N924" s="152"/>
      <c r="O924" s="152"/>
      <c r="P924" s="152"/>
      <c r="Q924" s="152"/>
      <c r="R924" s="152"/>
      <c r="S924" s="152"/>
      <c r="T924" s="153" cm="1">
        <f t="array" ref="T924">MATCH(1,(TDU_Info!$C$5:$C$111=$T$6)*(TDU_Info!$B$5:$B$111&lt;=$B924),0)</f>
        <v>96</v>
      </c>
      <c r="U924" s="152">
        <f>100*(INDEX(TDU_Info!$E$5:$E$111,$T924)/T$11+INDEX(TDU_Info!$F$5:$F$111,$T924))</f>
        <v>3.3060000000000005</v>
      </c>
      <c r="V924" s="152">
        <v>6.3049999999999997</v>
      </c>
      <c r="W924" s="152">
        <v>6.7610000000000001</v>
      </c>
      <c r="X924" s="152">
        <v>4.1059999999999999</v>
      </c>
      <c r="Y924" s="152">
        <v>4.5</v>
      </c>
      <c r="Z924" s="152">
        <v>6.5469999999999997</v>
      </c>
      <c r="AA924" s="152">
        <v>6.7380000000000004</v>
      </c>
      <c r="AB924" s="152">
        <v>4.5209999999999999</v>
      </c>
      <c r="AC924" s="152">
        <v>4.5999999999999996</v>
      </c>
      <c r="AD924" s="152">
        <v>6.3520000000000003</v>
      </c>
      <c r="AE924" s="152">
        <v>6.7809999999999997</v>
      </c>
      <c r="AF924" s="152">
        <v>4.5999999999999996</v>
      </c>
      <c r="AG924" s="152">
        <v>4.5</v>
      </c>
      <c r="AH924" s="152">
        <v>6.6239999999999997</v>
      </c>
      <c r="AI924" s="152">
        <v>6.7690000000000001</v>
      </c>
      <c r="AJ924" s="152">
        <v>4.7</v>
      </c>
      <c r="AK924" s="152">
        <v>4.5999999999999996</v>
      </c>
      <c r="AL924" s="152">
        <f t="shared" si="188"/>
        <v>3.3099170912912625</v>
      </c>
      <c r="AM924" s="152">
        <f t="shared" si="189"/>
        <v>2.8479134627119813</v>
      </c>
      <c r="AN924" s="152">
        <v>5.3285642914022633</v>
      </c>
      <c r="AO924" s="152">
        <v>4.8946134709680891</v>
      </c>
      <c r="AP924" s="152">
        <f t="shared" si="193"/>
        <v>8.4939999999999998</v>
      </c>
      <c r="AQ924" s="152"/>
      <c r="AR924" s="152"/>
      <c r="AS924" s="153">
        <f t="shared" si="190"/>
        <v>178</v>
      </c>
      <c r="AT924" s="153">
        <f t="shared" si="181"/>
        <v>0</v>
      </c>
      <c r="AU924" s="153">
        <f t="shared" si="182"/>
        <v>1</v>
      </c>
      <c r="AV924" s="153">
        <f t="shared" si="183"/>
        <v>0</v>
      </c>
      <c r="BA924">
        <f t="shared" si="191"/>
        <v>27</v>
      </c>
    </row>
    <row r="925" spans="2:53" x14ac:dyDescent="0.25">
      <c r="B925" s="155">
        <f t="shared" si="184"/>
        <v>43644.999305555553</v>
      </c>
      <c r="C925" s="155">
        <f t="shared" si="192"/>
        <v>43644.999305555553</v>
      </c>
      <c r="D925" s="152">
        <f t="shared" si="185"/>
        <v>4.3419999999999996</v>
      </c>
      <c r="E925" s="152"/>
      <c r="F925" s="152"/>
      <c r="G925" s="152"/>
      <c r="H925" s="152" t="e">
        <f t="shared" si="186"/>
        <v>#N/A</v>
      </c>
      <c r="I925" s="152"/>
      <c r="J925" s="152" t="e">
        <f t="shared" si="187"/>
        <v>#N/A</v>
      </c>
      <c r="K925" s="152"/>
      <c r="L925" s="152"/>
      <c r="M925" s="152"/>
      <c r="N925" s="152"/>
      <c r="O925" s="152"/>
      <c r="P925" s="152"/>
      <c r="Q925" s="152"/>
      <c r="R925" s="152"/>
      <c r="S925" s="152"/>
      <c r="T925" s="153" cm="1">
        <f t="array" ref="T925">MATCH(1,(TDU_Info!$C$5:$C$111=$T$6)*(TDU_Info!$B$5:$B$111&lt;=$B925),0)</f>
        <v>96</v>
      </c>
      <c r="U925" s="152">
        <f>100*(INDEX(TDU_Info!$E$5:$E$111,$T925)/T$11+INDEX(TDU_Info!$F$5:$F$111,$T925))</f>
        <v>3.3060000000000005</v>
      </c>
      <c r="V925" s="152">
        <v>6.3049999999999997</v>
      </c>
      <c r="W925" s="152">
        <v>6.7610000000000001</v>
      </c>
      <c r="X925" s="152">
        <v>4.1059999999999999</v>
      </c>
      <c r="Y925" s="152">
        <v>4.5</v>
      </c>
      <c r="Z925" s="152">
        <v>6.5469999999999997</v>
      </c>
      <c r="AA925" s="152">
        <v>6.7380000000000004</v>
      </c>
      <c r="AB925" s="152">
        <v>4.46</v>
      </c>
      <c r="AC925" s="152">
        <v>4.5999999999999996</v>
      </c>
      <c r="AD925" s="152">
        <v>6.3520000000000003</v>
      </c>
      <c r="AE925" s="152">
        <v>6.7809999999999997</v>
      </c>
      <c r="AF925" s="152">
        <v>4.3419999999999996</v>
      </c>
      <c r="AG925" s="152">
        <v>4.5</v>
      </c>
      <c r="AH925" s="152">
        <v>6.6239999999999997</v>
      </c>
      <c r="AI925" s="152">
        <v>6.7690000000000001</v>
      </c>
      <c r="AJ925" s="152">
        <v>4.4859999999999998</v>
      </c>
      <c r="AK925" s="152">
        <v>4.5999999999999996</v>
      </c>
      <c r="AL925" s="152">
        <f t="shared" si="188"/>
        <v>3.3099170912912625</v>
      </c>
      <c r="AM925" s="152">
        <f t="shared" si="189"/>
        <v>2.8479134627119813</v>
      </c>
      <c r="AN925" s="152">
        <v>5.3275480607381995</v>
      </c>
      <c r="AO925" s="152">
        <v>4.8934774414927498</v>
      </c>
      <c r="AP925" s="152">
        <f t="shared" si="193"/>
        <v>8.4939999999999998</v>
      </c>
      <c r="AQ925" s="152"/>
      <c r="AR925" s="152"/>
      <c r="AS925" s="153">
        <f t="shared" si="190"/>
        <v>179</v>
      </c>
      <c r="AT925" s="153">
        <f t="shared" si="181"/>
        <v>0</v>
      </c>
      <c r="AU925" s="153">
        <f t="shared" si="182"/>
        <v>1</v>
      </c>
      <c r="AV925" s="153">
        <f t="shared" si="183"/>
        <v>0</v>
      </c>
      <c r="BA925">
        <f t="shared" si="191"/>
        <v>28</v>
      </c>
    </row>
    <row r="926" spans="2:53" x14ac:dyDescent="0.25">
      <c r="B926" s="155">
        <f t="shared" si="184"/>
        <v>43645.999305555553</v>
      </c>
      <c r="C926" s="155">
        <f t="shared" si="192"/>
        <v>43645.999305555553</v>
      </c>
      <c r="D926" s="152">
        <f t="shared" si="185"/>
        <v>4.3419999999999996</v>
      </c>
      <c r="E926" s="152"/>
      <c r="F926" s="152"/>
      <c r="G926" s="152"/>
      <c r="H926" s="152" t="e">
        <f t="shared" si="186"/>
        <v>#N/A</v>
      </c>
      <c r="I926" s="152"/>
      <c r="J926" s="152" t="e">
        <f t="shared" si="187"/>
        <v>#N/A</v>
      </c>
      <c r="K926" s="152"/>
      <c r="L926" s="152"/>
      <c r="M926" s="152"/>
      <c r="N926" s="152"/>
      <c r="O926" s="152"/>
      <c r="P926" s="152"/>
      <c r="Q926" s="152"/>
      <c r="R926" s="152"/>
      <c r="S926" s="152"/>
      <c r="T926" s="153" cm="1">
        <f t="array" ref="T926">MATCH(1,(TDU_Info!$C$5:$C$111=$T$6)*(TDU_Info!$B$5:$B$111&lt;=$B926),0)</f>
        <v>96</v>
      </c>
      <c r="U926" s="152">
        <f>100*(INDEX(TDU_Info!$E$5:$E$111,$T926)/T$11+INDEX(TDU_Info!$F$5:$F$111,$T926))</f>
        <v>3.3060000000000005</v>
      </c>
      <c r="V926" s="152">
        <v>6.3049999999999997</v>
      </c>
      <c r="W926" s="152">
        <v>6.7610000000000001</v>
      </c>
      <c r="X926" s="152">
        <v>4.1059999999999999</v>
      </c>
      <c r="Y926" s="152">
        <v>4.5</v>
      </c>
      <c r="Z926" s="152">
        <v>6.5469999999999997</v>
      </c>
      <c r="AA926" s="152">
        <v>6.7380000000000004</v>
      </c>
      <c r="AB926" s="152">
        <v>4.46</v>
      </c>
      <c r="AC926" s="152">
        <v>4.5999999999999996</v>
      </c>
      <c r="AD926" s="152">
        <v>6.3520000000000003</v>
      </c>
      <c r="AE926" s="152">
        <v>6.7809999999999997</v>
      </c>
      <c r="AF926" s="152">
        <v>4.3419999999999996</v>
      </c>
      <c r="AG926" s="152">
        <v>4.5</v>
      </c>
      <c r="AH926" s="152">
        <v>6.6239999999999997</v>
      </c>
      <c r="AI926" s="152">
        <v>6.7690000000000001</v>
      </c>
      <c r="AJ926" s="152">
        <v>4.4859999999999998</v>
      </c>
      <c r="AK926" s="152">
        <v>4.5999999999999996</v>
      </c>
      <c r="AL926" s="152">
        <f t="shared" si="188"/>
        <v>3.3099170912912625</v>
      </c>
      <c r="AM926" s="152">
        <f t="shared" si="189"/>
        <v>2.8479134627119813</v>
      </c>
      <c r="AN926" s="152">
        <v>5.3238879696007313</v>
      </c>
      <c r="AO926" s="152">
        <v>4.8912961790794585</v>
      </c>
      <c r="AP926" s="152">
        <f t="shared" si="193"/>
        <v>8.4939999999999998</v>
      </c>
      <c r="AQ926" s="152"/>
      <c r="AR926" s="152"/>
      <c r="AS926" s="153">
        <f t="shared" si="190"/>
        <v>180</v>
      </c>
      <c r="AT926" s="153">
        <f t="shared" si="181"/>
        <v>0</v>
      </c>
      <c r="AU926" s="153">
        <f t="shared" si="182"/>
        <v>1</v>
      </c>
      <c r="AV926" s="153">
        <f t="shared" si="183"/>
        <v>0</v>
      </c>
      <c r="BA926">
        <f t="shared" si="191"/>
        <v>29</v>
      </c>
    </row>
    <row r="927" spans="2:53" x14ac:dyDescent="0.25">
      <c r="B927" s="155">
        <f t="shared" si="184"/>
        <v>43646.999305555553</v>
      </c>
      <c r="C927" s="155">
        <f t="shared" si="192"/>
        <v>43646.999305555553</v>
      </c>
      <c r="D927" s="152">
        <f t="shared" si="185"/>
        <v>4.3419999999999996</v>
      </c>
      <c r="E927" s="152"/>
      <c r="F927" s="152"/>
      <c r="G927" s="152"/>
      <c r="H927" s="152" t="e">
        <f t="shared" si="186"/>
        <v>#N/A</v>
      </c>
      <c r="I927" s="152"/>
      <c r="J927" s="152" t="e">
        <f t="shared" si="187"/>
        <v>#N/A</v>
      </c>
      <c r="K927" s="152"/>
      <c r="L927" s="152"/>
      <c r="M927" s="152"/>
      <c r="N927" s="152"/>
      <c r="O927" s="152"/>
      <c r="P927" s="152"/>
      <c r="Q927" s="152"/>
      <c r="R927" s="152"/>
      <c r="S927" s="152"/>
      <c r="T927" s="153" cm="1">
        <f t="array" ref="T927">MATCH(1,(TDU_Info!$C$5:$C$111=$T$6)*(TDU_Info!$B$5:$B$111&lt;=$B927),0)</f>
        <v>96</v>
      </c>
      <c r="U927" s="152">
        <f>100*(INDEX(TDU_Info!$E$5:$E$111,$T927)/T$11+INDEX(TDU_Info!$F$5:$F$111,$T927))</f>
        <v>3.3060000000000005</v>
      </c>
      <c r="V927" s="152">
        <v>6.3049999999999997</v>
      </c>
      <c r="W927" s="152">
        <v>6.7610000000000001</v>
      </c>
      <c r="X927" s="152">
        <v>4.1059999999999999</v>
      </c>
      <c r="Y927" s="152">
        <v>4.5</v>
      </c>
      <c r="Z927" s="152">
        <v>6.5469999999999997</v>
      </c>
      <c r="AA927" s="152">
        <v>6.7380000000000004</v>
      </c>
      <c r="AB927" s="152">
        <v>4.46</v>
      </c>
      <c r="AC927" s="152">
        <v>4.5999999999999996</v>
      </c>
      <c r="AD927" s="152">
        <v>6.3520000000000003</v>
      </c>
      <c r="AE927" s="152">
        <v>6.7809999999999997</v>
      </c>
      <c r="AF927" s="152">
        <v>4.3419999999999996</v>
      </c>
      <c r="AG927" s="152">
        <v>4.5</v>
      </c>
      <c r="AH927" s="152">
        <v>6.6239999999999997</v>
      </c>
      <c r="AI927" s="152">
        <v>6.7690000000000001</v>
      </c>
      <c r="AJ927" s="152">
        <v>4.4859999999999998</v>
      </c>
      <c r="AK927" s="152">
        <v>4.5999999999999996</v>
      </c>
      <c r="AL927" s="152">
        <f t="shared" si="188"/>
        <v>3.3099170912912625</v>
      </c>
      <c r="AM927" s="152">
        <f t="shared" si="189"/>
        <v>2.8479134627119813</v>
      </c>
      <c r="AN927" s="152">
        <v>5.3172913165112679</v>
      </c>
      <c r="AO927" s="152">
        <v>4.8879576959640385</v>
      </c>
      <c r="AP927" s="152">
        <f t="shared" si="193"/>
        <v>8.4939999999999998</v>
      </c>
      <c r="AQ927" s="152"/>
      <c r="AR927" s="152"/>
      <c r="AS927" s="153">
        <f t="shared" si="190"/>
        <v>181</v>
      </c>
      <c r="AT927" s="153">
        <f t="shared" si="181"/>
        <v>0</v>
      </c>
      <c r="AU927" s="153">
        <f t="shared" si="182"/>
        <v>1</v>
      </c>
      <c r="AV927" s="153">
        <f t="shared" si="183"/>
        <v>0</v>
      </c>
      <c r="BA927">
        <f t="shared" si="191"/>
        <v>30</v>
      </c>
    </row>
    <row r="928" spans="2:53" x14ac:dyDescent="0.25">
      <c r="B928" s="155">
        <f t="shared" si="184"/>
        <v>43647.999305555553</v>
      </c>
      <c r="C928" s="155">
        <f t="shared" si="192"/>
        <v>43647.999305555553</v>
      </c>
      <c r="D928" s="152">
        <f t="shared" si="185"/>
        <v>4.3419999999999996</v>
      </c>
      <c r="E928" s="152"/>
      <c r="F928" s="152"/>
      <c r="G928" s="152"/>
      <c r="H928" s="152" t="e">
        <f t="shared" si="186"/>
        <v>#N/A</v>
      </c>
      <c r="I928" s="152"/>
      <c r="J928" s="152" t="e">
        <f t="shared" si="187"/>
        <v>#N/A</v>
      </c>
      <c r="K928" s="152"/>
      <c r="L928" s="152"/>
      <c r="M928" s="152"/>
      <c r="N928" s="152"/>
      <c r="O928" s="152"/>
      <c r="P928" s="152"/>
      <c r="Q928" s="152"/>
      <c r="R928" s="152"/>
      <c r="S928" s="152"/>
      <c r="T928" s="153" cm="1">
        <f t="array" ref="T928">MATCH(1,(TDU_Info!$C$5:$C$111=$T$6)*(TDU_Info!$B$5:$B$111&lt;=$B928),0)</f>
        <v>96</v>
      </c>
      <c r="U928" s="152">
        <f>100*(INDEX(TDU_Info!$E$5:$E$111,$T928)/T$11+INDEX(TDU_Info!$F$5:$F$111,$T928))</f>
        <v>3.3060000000000005</v>
      </c>
      <c r="V928" s="152">
        <v>6.3049999999999997</v>
      </c>
      <c r="W928" s="152">
        <v>6.7610000000000001</v>
      </c>
      <c r="X928" s="152">
        <v>4.1059999999999999</v>
      </c>
      <c r="Y928" s="152">
        <v>4.5</v>
      </c>
      <c r="Z928" s="152">
        <v>6.5469999999999997</v>
      </c>
      <c r="AA928" s="152">
        <v>6.7380000000000004</v>
      </c>
      <c r="AB928" s="152">
        <v>4.46</v>
      </c>
      <c r="AC928" s="152">
        <v>4.5999999999999996</v>
      </c>
      <c r="AD928" s="152">
        <v>6.3520000000000003</v>
      </c>
      <c r="AE928" s="152">
        <v>6.7809999999999997</v>
      </c>
      <c r="AF928" s="152">
        <v>4.3419999999999996</v>
      </c>
      <c r="AG928" s="152">
        <v>4.5</v>
      </c>
      <c r="AH928" s="152">
        <v>6.6239999999999997</v>
      </c>
      <c r="AI928" s="152">
        <v>6.7690000000000001</v>
      </c>
      <c r="AJ928" s="152">
        <v>4.4859999999999998</v>
      </c>
      <c r="AK928" s="152">
        <v>4.5999999999999996</v>
      </c>
      <c r="AL928" s="152" t="e">
        <f t="shared" si="188"/>
        <v>#N/A</v>
      </c>
      <c r="AM928" s="152" t="e">
        <f t="shared" si="189"/>
        <v>#N/A</v>
      </c>
      <c r="AN928" s="152">
        <v>5.3137710446233468</v>
      </c>
      <c r="AO928" s="152">
        <v>4.8853341008085494</v>
      </c>
      <c r="AP928" s="152" t="e">
        <f t="shared" si="193"/>
        <v>#N/A</v>
      </c>
      <c r="AQ928" s="152"/>
      <c r="AR928" s="152"/>
      <c r="AS928" s="153">
        <f t="shared" si="190"/>
        <v>182</v>
      </c>
      <c r="AT928" s="153">
        <f t="shared" si="181"/>
        <v>0</v>
      </c>
      <c r="AU928" s="153">
        <f t="shared" si="182"/>
        <v>1</v>
      </c>
      <c r="AV928" s="153">
        <f t="shared" si="183"/>
        <v>0</v>
      </c>
      <c r="BA928">
        <f t="shared" si="191"/>
        <v>1</v>
      </c>
    </row>
    <row r="929" spans="2:53" x14ac:dyDescent="0.25">
      <c r="B929" s="155">
        <f t="shared" si="184"/>
        <v>43648.999305555553</v>
      </c>
      <c r="C929" s="155">
        <f t="shared" si="192"/>
        <v>43648.999305555553</v>
      </c>
      <c r="D929" s="152">
        <f t="shared" si="185"/>
        <v>4.57</v>
      </c>
      <c r="E929" s="152"/>
      <c r="F929" s="152"/>
      <c r="G929" s="152"/>
      <c r="H929" s="152" t="e">
        <f t="shared" si="186"/>
        <v>#N/A</v>
      </c>
      <c r="I929" s="152"/>
      <c r="J929" s="152" t="e">
        <f t="shared" si="187"/>
        <v>#N/A</v>
      </c>
      <c r="K929" s="152"/>
      <c r="L929" s="152"/>
      <c r="M929" s="152"/>
      <c r="N929" s="152"/>
      <c r="O929" s="152"/>
      <c r="P929" s="152"/>
      <c r="Q929" s="152"/>
      <c r="R929" s="152"/>
      <c r="S929" s="152"/>
      <c r="T929" s="153" cm="1">
        <f t="array" ref="T929">MATCH(1,(TDU_Info!$C$5:$C$111=$T$6)*(TDU_Info!$B$5:$B$111&lt;=$B929),0)</f>
        <v>96</v>
      </c>
      <c r="U929" s="152">
        <f>100*(INDEX(TDU_Info!$E$5:$E$111,$T929)/T$11+INDEX(TDU_Info!$F$5:$F$111,$T929))</f>
        <v>3.3060000000000005</v>
      </c>
      <c r="V929" s="152">
        <v>6.3049999999999997</v>
      </c>
      <c r="W929" s="152">
        <v>6</v>
      </c>
      <c r="X929" s="152">
        <v>4.1059999999999999</v>
      </c>
      <c r="Y929" s="152">
        <v>4.5</v>
      </c>
      <c r="Z929" s="152">
        <v>6.5469999999999997</v>
      </c>
      <c r="AA929" s="152">
        <v>6.3760000000000003</v>
      </c>
      <c r="AB929" s="152">
        <v>4.5209999999999999</v>
      </c>
      <c r="AC929" s="152">
        <v>4.5999999999999996</v>
      </c>
      <c r="AD929" s="152">
        <v>6.3520000000000003</v>
      </c>
      <c r="AE929" s="152">
        <v>5.8</v>
      </c>
      <c r="AF929" s="152">
        <v>4.57</v>
      </c>
      <c r="AG929" s="152">
        <v>4.5</v>
      </c>
      <c r="AH929" s="152">
        <v>6.6239999999999997</v>
      </c>
      <c r="AI929" s="152">
        <v>6.1879999999999997</v>
      </c>
      <c r="AJ929" s="152">
        <v>4.5999999999999996</v>
      </c>
      <c r="AK929" s="152">
        <v>4.5999999999999996</v>
      </c>
      <c r="AL929" s="152">
        <f t="shared" si="188"/>
        <v>3.6393176494422845</v>
      </c>
      <c r="AM929" s="152">
        <f t="shared" si="189"/>
        <v>3.589104050145326</v>
      </c>
      <c r="AN929" s="152">
        <v>5.3108896474930951</v>
      </c>
      <c r="AO929" s="152">
        <v>4.8820028845726497</v>
      </c>
      <c r="AP929" s="152">
        <f t="shared" si="193"/>
        <v>8.4039999999999999</v>
      </c>
      <c r="AQ929" s="152"/>
      <c r="AR929" s="152"/>
      <c r="AS929" s="153">
        <f t="shared" si="190"/>
        <v>183</v>
      </c>
      <c r="AT929" s="153">
        <f t="shared" si="181"/>
        <v>0</v>
      </c>
      <c r="AU929" s="153">
        <f t="shared" si="182"/>
        <v>0</v>
      </c>
      <c r="AV929" s="153">
        <f t="shared" si="183"/>
        <v>1</v>
      </c>
      <c r="BA929">
        <f t="shared" si="191"/>
        <v>2</v>
      </c>
    </row>
    <row r="930" spans="2:53" x14ac:dyDescent="0.25">
      <c r="B930" s="155">
        <f t="shared" si="184"/>
        <v>43649.999305555553</v>
      </c>
      <c r="C930" s="155">
        <f t="shared" si="192"/>
        <v>43649.999305555553</v>
      </c>
      <c r="D930" s="152">
        <f t="shared" si="185"/>
        <v>4.5</v>
      </c>
      <c r="E930" s="152"/>
      <c r="F930" s="152"/>
      <c r="G930" s="152"/>
      <c r="H930" s="152" t="e">
        <f t="shared" si="186"/>
        <v>#N/A</v>
      </c>
      <c r="I930" s="152"/>
      <c r="J930" s="152" t="e">
        <f t="shared" si="187"/>
        <v>#N/A</v>
      </c>
      <c r="K930" s="152"/>
      <c r="L930" s="152"/>
      <c r="M930" s="152"/>
      <c r="N930" s="152"/>
      <c r="O930" s="152"/>
      <c r="P930" s="152"/>
      <c r="Q930" s="152"/>
      <c r="R930" s="152"/>
      <c r="S930" s="152"/>
      <c r="T930" s="153" cm="1">
        <f t="array" ref="T930">MATCH(1,(TDU_Info!$C$5:$C$111=$T$6)*(TDU_Info!$B$5:$B$111&lt;=$B930),0)</f>
        <v>96</v>
      </c>
      <c r="U930" s="152">
        <f>100*(INDEX(TDU_Info!$E$5:$E$111,$T930)/T$11+INDEX(TDU_Info!$F$5:$F$111,$T930))</f>
        <v>3.3060000000000005</v>
      </c>
      <c r="V930" s="152">
        <v>6.3049999999999997</v>
      </c>
      <c r="W930" s="152">
        <v>6</v>
      </c>
      <c r="X930" s="152">
        <v>4.1059999999999999</v>
      </c>
      <c r="Y930" s="152">
        <v>4.5</v>
      </c>
      <c r="Z930" s="152">
        <v>6.5469999999999997</v>
      </c>
      <c r="AA930" s="152">
        <v>6.3760000000000003</v>
      </c>
      <c r="AB930" s="152">
        <v>4.5209999999999999</v>
      </c>
      <c r="AC930" s="152">
        <v>4.5999999999999996</v>
      </c>
      <c r="AD930" s="152">
        <v>6.3520000000000003</v>
      </c>
      <c r="AE930" s="152">
        <v>5.8</v>
      </c>
      <c r="AF930" s="152">
        <v>4.5</v>
      </c>
      <c r="AG930" s="152">
        <v>4.5</v>
      </c>
      <c r="AH930" s="152">
        <v>6.6239999999999997</v>
      </c>
      <c r="AI930" s="152">
        <v>6.1879999999999997</v>
      </c>
      <c r="AJ930" s="152">
        <v>4.5999999999999996</v>
      </c>
      <c r="AK930" s="152">
        <v>4.5999999999999996</v>
      </c>
      <c r="AL930" s="152">
        <f t="shared" si="188"/>
        <v>3.6393176494422845</v>
      </c>
      <c r="AM930" s="152">
        <f t="shared" si="189"/>
        <v>3.589104050145326</v>
      </c>
      <c r="AN930" s="152">
        <v>5.3049670231566513</v>
      </c>
      <c r="AO930" s="152">
        <v>4.877210898143737</v>
      </c>
      <c r="AP930" s="152">
        <f t="shared" si="193"/>
        <v>8.4039999999999999</v>
      </c>
      <c r="AQ930" s="152"/>
      <c r="AR930" s="152"/>
      <c r="AS930" s="153">
        <f t="shared" si="190"/>
        <v>184</v>
      </c>
      <c r="AT930" s="153">
        <f t="shared" si="181"/>
        <v>0</v>
      </c>
      <c r="AU930" s="153">
        <f t="shared" si="182"/>
        <v>0</v>
      </c>
      <c r="AV930" s="153">
        <f t="shared" si="183"/>
        <v>1</v>
      </c>
      <c r="BA930">
        <f t="shared" si="191"/>
        <v>3</v>
      </c>
    </row>
    <row r="931" spans="2:53" x14ac:dyDescent="0.25">
      <c r="B931" s="155">
        <f t="shared" si="184"/>
        <v>43650.999305555553</v>
      </c>
      <c r="C931" s="155">
        <f t="shared" si="192"/>
        <v>43650.999305555553</v>
      </c>
      <c r="D931" s="152">
        <f t="shared" si="185"/>
        <v>4.5</v>
      </c>
      <c r="E931" s="152"/>
      <c r="F931" s="152"/>
      <c r="G931" s="152"/>
      <c r="H931" s="152" t="e">
        <f t="shared" si="186"/>
        <v>#N/A</v>
      </c>
      <c r="I931" s="152"/>
      <c r="J931" s="152" t="e">
        <f t="shared" si="187"/>
        <v>#N/A</v>
      </c>
      <c r="K931" s="152"/>
      <c r="L931" s="152"/>
      <c r="M931" s="152"/>
      <c r="N931" s="152"/>
      <c r="O931" s="152"/>
      <c r="P931" s="152"/>
      <c r="Q931" s="152"/>
      <c r="R931" s="152"/>
      <c r="S931" s="152"/>
      <c r="T931" s="153" cm="1">
        <f t="array" ref="T931">MATCH(1,(TDU_Info!$C$5:$C$111=$T$6)*(TDU_Info!$B$5:$B$111&lt;=$B931),0)</f>
        <v>96</v>
      </c>
      <c r="U931" s="152">
        <f>100*(INDEX(TDU_Info!$E$5:$E$111,$T931)/T$11+INDEX(TDU_Info!$F$5:$F$111,$T931))</f>
        <v>3.3060000000000005</v>
      </c>
      <c r="V931" s="152">
        <v>6.3049999999999997</v>
      </c>
      <c r="W931" s="152">
        <v>6</v>
      </c>
      <c r="X931" s="152">
        <v>4.1059999999999999</v>
      </c>
      <c r="Y931" s="152">
        <v>4.5</v>
      </c>
      <c r="Z931" s="152">
        <v>6.5469999999999997</v>
      </c>
      <c r="AA931" s="152">
        <v>6.3760000000000003</v>
      </c>
      <c r="AB931" s="152">
        <v>4.5209999999999999</v>
      </c>
      <c r="AC931" s="152">
        <v>4.5999999999999996</v>
      </c>
      <c r="AD931" s="152">
        <v>6.3520000000000003</v>
      </c>
      <c r="AE931" s="152">
        <v>5.8</v>
      </c>
      <c r="AF931" s="152">
        <v>4.5</v>
      </c>
      <c r="AG931" s="152">
        <v>4.5</v>
      </c>
      <c r="AH931" s="152">
        <v>6.6239999999999997</v>
      </c>
      <c r="AI931" s="152">
        <v>6.1879999999999997</v>
      </c>
      <c r="AJ931" s="152">
        <v>4.5999999999999996</v>
      </c>
      <c r="AK931" s="152">
        <v>4.5999999999999996</v>
      </c>
      <c r="AL931" s="152">
        <f t="shared" si="188"/>
        <v>3.6393176494422845</v>
      </c>
      <c r="AM931" s="152">
        <f t="shared" si="189"/>
        <v>3.589104050145326</v>
      </c>
      <c r="AN931" s="152">
        <v>5.3020822139106887</v>
      </c>
      <c r="AO931" s="152">
        <v>4.8758704460267257</v>
      </c>
      <c r="AP931" s="152">
        <f t="shared" si="193"/>
        <v>8.4039999999999999</v>
      </c>
      <c r="AQ931" s="152"/>
      <c r="AR931" s="152"/>
      <c r="AS931" s="153">
        <f t="shared" si="190"/>
        <v>185</v>
      </c>
      <c r="AT931" s="153">
        <f t="shared" si="181"/>
        <v>0</v>
      </c>
      <c r="AU931" s="153">
        <f t="shared" si="182"/>
        <v>0</v>
      </c>
      <c r="AV931" s="153">
        <f t="shared" si="183"/>
        <v>1</v>
      </c>
      <c r="BA931">
        <f t="shared" si="191"/>
        <v>4</v>
      </c>
    </row>
    <row r="932" spans="2:53" x14ac:dyDescent="0.25">
      <c r="B932" s="155">
        <f t="shared" si="184"/>
        <v>43651.999305555553</v>
      </c>
      <c r="C932" s="155">
        <f t="shared" si="192"/>
        <v>43651.999305555553</v>
      </c>
      <c r="D932" s="152">
        <f t="shared" si="185"/>
        <v>4.5</v>
      </c>
      <c r="E932" s="152"/>
      <c r="F932" s="152"/>
      <c r="G932" s="152"/>
      <c r="H932" s="152" t="e">
        <f t="shared" si="186"/>
        <v>#N/A</v>
      </c>
      <c r="I932" s="152"/>
      <c r="J932" s="152" t="e">
        <f t="shared" si="187"/>
        <v>#N/A</v>
      </c>
      <c r="K932" s="152"/>
      <c r="L932" s="152"/>
      <c r="M932" s="152"/>
      <c r="N932" s="152"/>
      <c r="O932" s="152"/>
      <c r="P932" s="152"/>
      <c r="Q932" s="152"/>
      <c r="R932" s="152"/>
      <c r="S932" s="152"/>
      <c r="T932" s="153" cm="1">
        <f t="array" ref="T932">MATCH(1,(TDU_Info!$C$5:$C$111=$T$6)*(TDU_Info!$B$5:$B$111&lt;=$B932),0)</f>
        <v>96</v>
      </c>
      <c r="U932" s="152">
        <f>100*(INDEX(TDU_Info!$E$5:$E$111,$T932)/T$11+INDEX(TDU_Info!$F$5:$F$111,$T932))</f>
        <v>3.3060000000000005</v>
      </c>
      <c r="V932" s="152">
        <v>6.3049999999999997</v>
      </c>
      <c r="W932" s="152">
        <v>6</v>
      </c>
      <c r="X932" s="152">
        <v>4.1059999999999999</v>
      </c>
      <c r="Y932" s="152">
        <v>4.5</v>
      </c>
      <c r="Z932" s="152">
        <v>6.5469999999999997</v>
      </c>
      <c r="AA932" s="152">
        <v>6.3760000000000003</v>
      </c>
      <c r="AB932" s="152">
        <v>4.5209999999999999</v>
      </c>
      <c r="AC932" s="152">
        <v>4.5999999999999996</v>
      </c>
      <c r="AD932" s="152">
        <v>6.3520000000000003</v>
      </c>
      <c r="AE932" s="152">
        <v>5.8</v>
      </c>
      <c r="AF932" s="152">
        <v>4.5</v>
      </c>
      <c r="AG932" s="152">
        <v>4.5</v>
      </c>
      <c r="AH932" s="152">
        <v>6.6239999999999997</v>
      </c>
      <c r="AI932" s="152">
        <v>6.1879999999999997</v>
      </c>
      <c r="AJ932" s="152">
        <v>4.5999999999999996</v>
      </c>
      <c r="AK932" s="152">
        <v>4.5999999999999996</v>
      </c>
      <c r="AL932" s="152">
        <f t="shared" si="188"/>
        <v>3.6393176494422845</v>
      </c>
      <c r="AM932" s="152">
        <f t="shared" si="189"/>
        <v>3.589104050145326</v>
      </c>
      <c r="AN932" s="152">
        <v>5.3117211553333012</v>
      </c>
      <c r="AO932" s="152">
        <v>4.8856370308552926</v>
      </c>
      <c r="AP932" s="152">
        <f t="shared" si="193"/>
        <v>8.4039999999999999</v>
      </c>
      <c r="AQ932" s="152"/>
      <c r="AR932" s="152"/>
      <c r="AS932" s="153">
        <f t="shared" si="190"/>
        <v>186</v>
      </c>
      <c r="AT932" s="153">
        <f t="shared" si="181"/>
        <v>0</v>
      </c>
      <c r="AU932" s="153">
        <f t="shared" si="182"/>
        <v>0</v>
      </c>
      <c r="AV932" s="153">
        <f t="shared" si="183"/>
        <v>1</v>
      </c>
      <c r="BA932">
        <f t="shared" si="191"/>
        <v>5</v>
      </c>
    </row>
    <row r="933" spans="2:53" x14ac:dyDescent="0.25">
      <c r="B933" s="155">
        <f t="shared" si="184"/>
        <v>43652.999305555553</v>
      </c>
      <c r="C933" s="155">
        <f t="shared" si="192"/>
        <v>43652.999305555553</v>
      </c>
      <c r="D933" s="152">
        <f t="shared" si="185"/>
        <v>4.5</v>
      </c>
      <c r="E933" s="152"/>
      <c r="F933" s="152"/>
      <c r="G933" s="152"/>
      <c r="H933" s="152" t="e">
        <f t="shared" si="186"/>
        <v>#N/A</v>
      </c>
      <c r="I933" s="152"/>
      <c r="J933" s="152" t="e">
        <f t="shared" si="187"/>
        <v>#N/A</v>
      </c>
      <c r="K933" s="152"/>
      <c r="L933" s="152"/>
      <c r="M933" s="152"/>
      <c r="N933" s="152"/>
      <c r="O933" s="152"/>
      <c r="P933" s="152"/>
      <c r="Q933" s="152"/>
      <c r="R933" s="152"/>
      <c r="S933" s="152"/>
      <c r="T933" s="153" cm="1">
        <f t="array" ref="T933">MATCH(1,(TDU_Info!$C$5:$C$111=$T$6)*(TDU_Info!$B$5:$B$111&lt;=$B933),0)</f>
        <v>96</v>
      </c>
      <c r="U933" s="152">
        <f>100*(INDEX(TDU_Info!$E$5:$E$111,$T933)/T$11+INDEX(TDU_Info!$F$5:$F$111,$T933))</f>
        <v>3.3060000000000005</v>
      </c>
      <c r="V933" s="152">
        <v>6.3049999999999997</v>
      </c>
      <c r="W933" s="152">
        <v>6</v>
      </c>
      <c r="X933" s="152">
        <v>4.1059999999999999</v>
      </c>
      <c r="Y933" s="152">
        <v>4.5</v>
      </c>
      <c r="Z933" s="152">
        <v>6.5469999999999997</v>
      </c>
      <c r="AA933" s="152">
        <v>6.3760000000000003</v>
      </c>
      <c r="AB933" s="152">
        <v>4.5209999999999999</v>
      </c>
      <c r="AC933" s="152">
        <v>4.5999999999999996</v>
      </c>
      <c r="AD933" s="152">
        <v>6.3520000000000003</v>
      </c>
      <c r="AE933" s="152">
        <v>5.8</v>
      </c>
      <c r="AF933" s="152">
        <v>4.5</v>
      </c>
      <c r="AG933" s="152">
        <v>4.5</v>
      </c>
      <c r="AH933" s="152">
        <v>6.6239999999999997</v>
      </c>
      <c r="AI933" s="152">
        <v>6.1879999999999997</v>
      </c>
      <c r="AJ933" s="152">
        <v>4.5999999999999996</v>
      </c>
      <c r="AK933" s="152">
        <v>4.5999999999999996</v>
      </c>
      <c r="AL933" s="152">
        <f t="shared" si="188"/>
        <v>3.6393176494422845</v>
      </c>
      <c r="AM933" s="152">
        <f t="shared" si="189"/>
        <v>3.589104050145326</v>
      </c>
      <c r="AN933" s="152">
        <v>5.3181569161336428</v>
      </c>
      <c r="AO933" s="152">
        <v>4.8911908995963822</v>
      </c>
      <c r="AP933" s="152">
        <f t="shared" si="193"/>
        <v>8.4039999999999999</v>
      </c>
      <c r="AQ933" s="152"/>
      <c r="AR933" s="152"/>
      <c r="AS933" s="153">
        <f t="shared" si="190"/>
        <v>187</v>
      </c>
      <c r="AT933" s="153">
        <f t="shared" si="181"/>
        <v>0</v>
      </c>
      <c r="AU933" s="153">
        <f t="shared" si="182"/>
        <v>0</v>
      </c>
      <c r="AV933" s="153">
        <f t="shared" si="183"/>
        <v>1</v>
      </c>
      <c r="BA933">
        <f t="shared" si="191"/>
        <v>6</v>
      </c>
    </row>
    <row r="934" spans="2:53" x14ac:dyDescent="0.25">
      <c r="B934" s="155">
        <f t="shared" si="184"/>
        <v>43653.999305555553</v>
      </c>
      <c r="C934" s="155">
        <f t="shared" si="192"/>
        <v>43653.999305555553</v>
      </c>
      <c r="D934" s="152">
        <f t="shared" si="185"/>
        <v>4.5</v>
      </c>
      <c r="E934" s="152"/>
      <c r="F934" s="152"/>
      <c r="G934" s="152"/>
      <c r="H934" s="152" t="e">
        <f t="shared" si="186"/>
        <v>#N/A</v>
      </c>
      <c r="I934" s="152"/>
      <c r="J934" s="152" t="e">
        <f t="shared" si="187"/>
        <v>#N/A</v>
      </c>
      <c r="K934" s="152"/>
      <c r="L934" s="152"/>
      <c r="M934" s="152"/>
      <c r="N934" s="152"/>
      <c r="O934" s="152"/>
      <c r="P934" s="152"/>
      <c r="Q934" s="152"/>
      <c r="R934" s="152"/>
      <c r="S934" s="152"/>
      <c r="T934" s="153" cm="1">
        <f t="array" ref="T934">MATCH(1,(TDU_Info!$C$5:$C$111=$T$6)*(TDU_Info!$B$5:$B$111&lt;=$B934),0)</f>
        <v>96</v>
      </c>
      <c r="U934" s="152">
        <f>100*(INDEX(TDU_Info!$E$5:$E$111,$T934)/T$11+INDEX(TDU_Info!$F$5:$F$111,$T934))</f>
        <v>3.3060000000000005</v>
      </c>
      <c r="V934" s="152">
        <v>6.3049999999999997</v>
      </c>
      <c r="W934" s="152">
        <v>6</v>
      </c>
      <c r="X934" s="152">
        <v>4.1059999999999999</v>
      </c>
      <c r="Y934" s="152">
        <v>4.5</v>
      </c>
      <c r="Z934" s="152">
        <v>6.5469999999999997</v>
      </c>
      <c r="AA934" s="152">
        <v>6.3760000000000003</v>
      </c>
      <c r="AB934" s="152">
        <v>4.5209999999999999</v>
      </c>
      <c r="AC934" s="152">
        <v>4.5999999999999996</v>
      </c>
      <c r="AD934" s="152">
        <v>6.3520000000000003</v>
      </c>
      <c r="AE934" s="152">
        <v>5.8</v>
      </c>
      <c r="AF934" s="152">
        <v>4.5</v>
      </c>
      <c r="AG934" s="152">
        <v>4.5</v>
      </c>
      <c r="AH934" s="152">
        <v>6.6239999999999997</v>
      </c>
      <c r="AI934" s="152">
        <v>6.1879999999999997</v>
      </c>
      <c r="AJ934" s="152">
        <v>4.5999999999999996</v>
      </c>
      <c r="AK934" s="152">
        <v>4.5999999999999996</v>
      </c>
      <c r="AL934" s="152">
        <f t="shared" si="188"/>
        <v>3.6393176494422845</v>
      </c>
      <c r="AM934" s="152">
        <f t="shared" si="189"/>
        <v>3.589104050145326</v>
      </c>
      <c r="AN934" s="152">
        <v>5.3131846713614008</v>
      </c>
      <c r="AO934" s="152">
        <v>4.8869610363654381</v>
      </c>
      <c r="AP934" s="152">
        <f t="shared" si="193"/>
        <v>8.4039999999999999</v>
      </c>
      <c r="AQ934" s="152"/>
      <c r="AR934" s="152"/>
      <c r="AS934" s="153">
        <f t="shared" si="190"/>
        <v>188</v>
      </c>
      <c r="AT934" s="153">
        <f t="shared" si="181"/>
        <v>0</v>
      </c>
      <c r="AU934" s="153">
        <f t="shared" si="182"/>
        <v>0</v>
      </c>
      <c r="AV934" s="153">
        <f t="shared" si="183"/>
        <v>1</v>
      </c>
      <c r="BA934">
        <f t="shared" si="191"/>
        <v>7</v>
      </c>
    </row>
    <row r="935" spans="2:53" x14ac:dyDescent="0.25">
      <c r="B935" s="155">
        <f t="shared" si="184"/>
        <v>43654.999305555553</v>
      </c>
      <c r="C935" s="155">
        <f t="shared" si="192"/>
        <v>43654.999305555553</v>
      </c>
      <c r="D935" s="152">
        <f t="shared" si="185"/>
        <v>4.5</v>
      </c>
      <c r="E935" s="152"/>
      <c r="F935" s="152"/>
      <c r="G935" s="152"/>
      <c r="H935" s="152" t="e">
        <f t="shared" si="186"/>
        <v>#N/A</v>
      </c>
      <c r="I935" s="152"/>
      <c r="J935" s="152" t="e">
        <f t="shared" si="187"/>
        <v>#N/A</v>
      </c>
      <c r="K935" s="152"/>
      <c r="L935" s="152"/>
      <c r="M935" s="152"/>
      <c r="N935" s="152"/>
      <c r="O935" s="152"/>
      <c r="P935" s="152"/>
      <c r="Q935" s="152"/>
      <c r="R935" s="152"/>
      <c r="S935" s="152"/>
      <c r="T935" s="153" cm="1">
        <f t="array" ref="T935">MATCH(1,(TDU_Info!$C$5:$C$111=$T$6)*(TDU_Info!$B$5:$B$111&lt;=$B935),0)</f>
        <v>96</v>
      </c>
      <c r="U935" s="152">
        <f>100*(INDEX(TDU_Info!$E$5:$E$111,$T935)/T$11+INDEX(TDU_Info!$F$5:$F$111,$T935))</f>
        <v>3.3060000000000005</v>
      </c>
      <c r="V935" s="152">
        <v>6.3049999999999997</v>
      </c>
      <c r="W935" s="152">
        <v>6</v>
      </c>
      <c r="X935" s="152">
        <v>4.5</v>
      </c>
      <c r="Y935" s="152">
        <v>4.5</v>
      </c>
      <c r="Z935" s="152">
        <v>6.5469999999999997</v>
      </c>
      <c r="AA935" s="152">
        <v>6.3760000000000003</v>
      </c>
      <c r="AB935" s="152">
        <v>4.5999999999999996</v>
      </c>
      <c r="AC935" s="152">
        <v>4.5999999999999996</v>
      </c>
      <c r="AD935" s="152">
        <v>6.3520000000000003</v>
      </c>
      <c r="AE935" s="152">
        <v>5.8</v>
      </c>
      <c r="AF935" s="152">
        <v>4.5</v>
      </c>
      <c r="AG935" s="152">
        <v>4.5</v>
      </c>
      <c r="AH935" s="152">
        <v>6.6239999999999997</v>
      </c>
      <c r="AI935" s="152">
        <v>6.1879999999999997</v>
      </c>
      <c r="AJ935" s="152">
        <v>4.5999999999999996</v>
      </c>
      <c r="AK935" s="152">
        <v>4.5999999999999996</v>
      </c>
      <c r="AL935" s="152">
        <f t="shared" si="188"/>
        <v>3.6393176494422845</v>
      </c>
      <c r="AM935" s="152">
        <f t="shared" si="189"/>
        <v>3.589104050145326</v>
      </c>
      <c r="AN935" s="152">
        <v>5.3119976821587551</v>
      </c>
      <c r="AO935" s="152">
        <v>4.8862186856469609</v>
      </c>
      <c r="AP935" s="152">
        <f t="shared" si="193"/>
        <v>8.4039999999999999</v>
      </c>
      <c r="AQ935" s="152"/>
      <c r="AR935" s="152"/>
      <c r="AS935" s="153">
        <f t="shared" si="190"/>
        <v>189</v>
      </c>
      <c r="AT935" s="153">
        <f t="shared" si="181"/>
        <v>0</v>
      </c>
      <c r="AU935" s="153">
        <f t="shared" si="182"/>
        <v>0</v>
      </c>
      <c r="AV935" s="153">
        <f t="shared" si="183"/>
        <v>1</v>
      </c>
      <c r="BA935">
        <f t="shared" si="191"/>
        <v>8</v>
      </c>
    </row>
    <row r="936" spans="2:53" x14ac:dyDescent="0.25">
      <c r="B936" s="155">
        <f t="shared" si="184"/>
        <v>43655.999305555553</v>
      </c>
      <c r="C936" s="155">
        <f t="shared" si="192"/>
        <v>43655.999305555553</v>
      </c>
      <c r="D936" s="152">
        <f t="shared" si="185"/>
        <v>4.5</v>
      </c>
      <c r="E936" s="152"/>
      <c r="F936" s="152"/>
      <c r="G936" s="152"/>
      <c r="H936" s="152" t="e">
        <f t="shared" si="186"/>
        <v>#N/A</v>
      </c>
      <c r="I936" s="152"/>
      <c r="J936" s="152" t="e">
        <f t="shared" si="187"/>
        <v>#N/A</v>
      </c>
      <c r="K936" s="152"/>
      <c r="L936" s="152"/>
      <c r="M936" s="152"/>
      <c r="N936" s="152"/>
      <c r="O936" s="152"/>
      <c r="P936" s="152"/>
      <c r="Q936" s="152"/>
      <c r="R936" s="152"/>
      <c r="S936" s="152"/>
      <c r="T936" s="153" cm="1">
        <f t="array" ref="T936">MATCH(1,(TDU_Info!$C$5:$C$111=$T$6)*(TDU_Info!$B$5:$B$111&lt;=$B936),0)</f>
        <v>96</v>
      </c>
      <c r="U936" s="152">
        <f>100*(INDEX(TDU_Info!$E$5:$E$111,$T936)/T$11+INDEX(TDU_Info!$F$5:$F$111,$T936))</f>
        <v>3.3060000000000005</v>
      </c>
      <c r="V936" s="152">
        <v>6.3049999999999997</v>
      </c>
      <c r="W936" s="152">
        <v>6</v>
      </c>
      <c r="X936" s="152">
        <v>4.1360000000000001</v>
      </c>
      <c r="Y936" s="152">
        <v>4.5</v>
      </c>
      <c r="Z936" s="152">
        <v>6.5469999999999997</v>
      </c>
      <c r="AA936" s="152">
        <v>6.3760000000000003</v>
      </c>
      <c r="AB936" s="152">
        <v>4.5910000000000002</v>
      </c>
      <c r="AC936" s="152">
        <v>4.5999999999999996</v>
      </c>
      <c r="AD936" s="152">
        <v>6.3520000000000003</v>
      </c>
      <c r="AE936" s="152">
        <v>5.8</v>
      </c>
      <c r="AF936" s="152">
        <v>4.5</v>
      </c>
      <c r="AG936" s="152">
        <v>4.5</v>
      </c>
      <c r="AH936" s="152">
        <v>6.6239999999999997</v>
      </c>
      <c r="AI936" s="152">
        <v>6.1879999999999997</v>
      </c>
      <c r="AJ936" s="152">
        <v>4.5999999999999996</v>
      </c>
      <c r="AK936" s="152">
        <v>4.5999999999999996</v>
      </c>
      <c r="AL936" s="152">
        <f t="shared" si="188"/>
        <v>3.6393176494422845</v>
      </c>
      <c r="AM936" s="152">
        <f t="shared" si="189"/>
        <v>3.589104050145326</v>
      </c>
      <c r="AN936" s="152">
        <v>5.311213403839611</v>
      </c>
      <c r="AO936" s="152">
        <v>4.8859191695045725</v>
      </c>
      <c r="AP936" s="152">
        <f t="shared" si="193"/>
        <v>8.4039999999999999</v>
      </c>
      <c r="AQ936" s="152"/>
      <c r="AR936" s="152"/>
      <c r="AS936" s="153">
        <f t="shared" si="190"/>
        <v>190</v>
      </c>
      <c r="AT936" s="153">
        <f t="shared" si="181"/>
        <v>0</v>
      </c>
      <c r="AU936" s="153">
        <f t="shared" si="182"/>
        <v>0</v>
      </c>
      <c r="AV936" s="153">
        <f t="shared" si="183"/>
        <v>1</v>
      </c>
      <c r="BA936">
        <f t="shared" si="191"/>
        <v>9</v>
      </c>
    </row>
    <row r="937" spans="2:53" x14ac:dyDescent="0.25">
      <c r="B937" s="155">
        <f t="shared" si="184"/>
        <v>43656.999305555553</v>
      </c>
      <c r="C937" s="155">
        <f t="shared" si="192"/>
        <v>43656.999305555553</v>
      </c>
      <c r="D937" s="152">
        <f t="shared" si="185"/>
        <v>4.5</v>
      </c>
      <c r="E937" s="152"/>
      <c r="F937" s="152"/>
      <c r="G937" s="152"/>
      <c r="H937" s="152" t="e">
        <f t="shared" si="186"/>
        <v>#N/A</v>
      </c>
      <c r="I937" s="152"/>
      <c r="J937" s="152" t="e">
        <f t="shared" si="187"/>
        <v>#N/A</v>
      </c>
      <c r="K937" s="152"/>
      <c r="L937" s="152"/>
      <c r="M937" s="152"/>
      <c r="N937" s="152"/>
      <c r="O937" s="152"/>
      <c r="P937" s="152"/>
      <c r="Q937" s="152"/>
      <c r="R937" s="152"/>
      <c r="S937" s="152"/>
      <c r="T937" s="153" cm="1">
        <f t="array" ref="T937">MATCH(1,(TDU_Info!$C$5:$C$111=$T$6)*(TDU_Info!$B$5:$B$111&lt;=$B937),0)</f>
        <v>96</v>
      </c>
      <c r="U937" s="152">
        <f>100*(INDEX(TDU_Info!$E$5:$E$111,$T937)/T$11+INDEX(TDU_Info!$F$5:$F$111,$T937))</f>
        <v>3.3060000000000005</v>
      </c>
      <c r="V937" s="152">
        <v>6.3049999999999997</v>
      </c>
      <c r="W937" s="152">
        <v>6</v>
      </c>
      <c r="X937" s="152">
        <v>4.0979999999999999</v>
      </c>
      <c r="Y937" s="152">
        <v>4.5</v>
      </c>
      <c r="Z937" s="152">
        <v>6.5469999999999997</v>
      </c>
      <c r="AA937" s="152">
        <v>6.3760000000000003</v>
      </c>
      <c r="AB937" s="152">
        <v>4.5999999999999996</v>
      </c>
      <c r="AC937" s="152">
        <v>4.5999999999999996</v>
      </c>
      <c r="AD937" s="152">
        <v>6.3520000000000003</v>
      </c>
      <c r="AE937" s="152">
        <v>5.8</v>
      </c>
      <c r="AF937" s="152">
        <v>4.5</v>
      </c>
      <c r="AG937" s="152">
        <v>4.5</v>
      </c>
      <c r="AH937" s="152">
        <v>6.6239999999999997</v>
      </c>
      <c r="AI937" s="152">
        <v>6.1879999999999997</v>
      </c>
      <c r="AJ937" s="152">
        <v>4.5999999999999996</v>
      </c>
      <c r="AK937" s="152">
        <v>4.5999999999999996</v>
      </c>
      <c r="AL937" s="152">
        <f t="shared" si="188"/>
        <v>3.6393176494422845</v>
      </c>
      <c r="AM937" s="152">
        <f t="shared" si="189"/>
        <v>3.589104050145326</v>
      </c>
      <c r="AN937" s="152">
        <v>5.2967185890410278</v>
      </c>
      <c r="AO937" s="152">
        <v>4.8718151384256645</v>
      </c>
      <c r="AP937" s="152">
        <f t="shared" si="193"/>
        <v>8.4039999999999999</v>
      </c>
      <c r="AQ937" s="152"/>
      <c r="AR937" s="152"/>
      <c r="AS937" s="153">
        <f t="shared" si="190"/>
        <v>191</v>
      </c>
      <c r="AT937" s="153">
        <f t="shared" si="181"/>
        <v>0</v>
      </c>
      <c r="AU937" s="153">
        <f t="shared" si="182"/>
        <v>0</v>
      </c>
      <c r="AV937" s="153">
        <f t="shared" si="183"/>
        <v>1</v>
      </c>
      <c r="BA937">
        <f t="shared" si="191"/>
        <v>10</v>
      </c>
    </row>
    <row r="938" spans="2:53" x14ac:dyDescent="0.25">
      <c r="B938" s="155">
        <f t="shared" si="184"/>
        <v>43657.999305555553</v>
      </c>
      <c r="C938" s="155">
        <f t="shared" si="192"/>
        <v>43657.999305555553</v>
      </c>
      <c r="D938" s="152">
        <f t="shared" si="185"/>
        <v>4.47</v>
      </c>
      <c r="E938" s="152"/>
      <c r="F938" s="152"/>
      <c r="G938" s="152"/>
      <c r="H938" s="152" t="e">
        <f t="shared" si="186"/>
        <v>#N/A</v>
      </c>
      <c r="I938" s="152"/>
      <c r="J938" s="152" t="e">
        <f t="shared" si="187"/>
        <v>#N/A</v>
      </c>
      <c r="K938" s="152"/>
      <c r="L938" s="152"/>
      <c r="M938" s="152"/>
      <c r="N938" s="152"/>
      <c r="O938" s="152"/>
      <c r="P938" s="152"/>
      <c r="Q938" s="152"/>
      <c r="R938" s="152"/>
      <c r="S938" s="152"/>
      <c r="T938" s="153" cm="1">
        <f t="array" ref="T938">MATCH(1,(TDU_Info!$C$5:$C$111=$T$6)*(TDU_Info!$B$5:$B$111&lt;=$B938),0)</f>
        <v>96</v>
      </c>
      <c r="U938" s="152">
        <f>100*(INDEX(TDU_Info!$E$5:$E$111,$T938)/T$11+INDEX(TDU_Info!$F$5:$F$111,$T938))</f>
        <v>3.3060000000000005</v>
      </c>
      <c r="V938" s="152">
        <v>6.3049999999999997</v>
      </c>
      <c r="W938" s="152">
        <v>6</v>
      </c>
      <c r="X938" s="152">
        <v>4.0979999999999999</v>
      </c>
      <c r="Y938" s="152">
        <v>4.47</v>
      </c>
      <c r="Z938" s="152">
        <v>6.5469999999999997</v>
      </c>
      <c r="AA938" s="152">
        <v>6.3760000000000003</v>
      </c>
      <c r="AB938" s="152">
        <v>4.5999999999999996</v>
      </c>
      <c r="AC938" s="152">
        <v>4.5999999999999996</v>
      </c>
      <c r="AD938" s="152">
        <v>6.3520000000000003</v>
      </c>
      <c r="AE938" s="152">
        <v>5.8</v>
      </c>
      <c r="AF938" s="152">
        <v>4.47</v>
      </c>
      <c r="AG938" s="152">
        <v>4.47</v>
      </c>
      <c r="AH938" s="152">
        <v>6.6239999999999997</v>
      </c>
      <c r="AI938" s="152">
        <v>6.1879999999999997</v>
      </c>
      <c r="AJ938" s="152">
        <v>4.5999999999999996</v>
      </c>
      <c r="AK938" s="152">
        <v>4.5999999999999996</v>
      </c>
      <c r="AL938" s="152">
        <f t="shared" si="188"/>
        <v>3.6393176494422845</v>
      </c>
      <c r="AM938" s="152">
        <f t="shared" si="189"/>
        <v>3.589104050145326</v>
      </c>
      <c r="AN938" s="152">
        <v>5.2730892917077483</v>
      </c>
      <c r="AO938" s="152">
        <v>4.8503688545636363</v>
      </c>
      <c r="AP938" s="152">
        <f t="shared" si="193"/>
        <v>8.4039999999999999</v>
      </c>
      <c r="AQ938" s="152"/>
      <c r="AR938" s="152"/>
      <c r="AS938" s="153">
        <f t="shared" si="190"/>
        <v>192</v>
      </c>
      <c r="AT938" s="153">
        <f t="shared" si="181"/>
        <v>0</v>
      </c>
      <c r="AU938" s="153">
        <f t="shared" si="182"/>
        <v>0</v>
      </c>
      <c r="AV938" s="153">
        <f t="shared" si="183"/>
        <v>1</v>
      </c>
      <c r="BA938">
        <f t="shared" si="191"/>
        <v>11</v>
      </c>
    </row>
    <row r="939" spans="2:53" x14ac:dyDescent="0.25">
      <c r="B939" s="155">
        <f t="shared" si="184"/>
        <v>43658.999305555553</v>
      </c>
      <c r="C939" s="155">
        <f t="shared" si="192"/>
        <v>43658.999305555553</v>
      </c>
      <c r="D939" s="152">
        <f t="shared" si="185"/>
        <v>4.47</v>
      </c>
      <c r="E939" s="152"/>
      <c r="F939" s="152"/>
      <c r="G939" s="152"/>
      <c r="H939" s="152" t="e">
        <f t="shared" si="186"/>
        <v>#N/A</v>
      </c>
      <c r="I939" s="152"/>
      <c r="J939" s="152" t="e">
        <f t="shared" si="187"/>
        <v>#N/A</v>
      </c>
      <c r="K939" s="152"/>
      <c r="L939" s="152"/>
      <c r="M939" s="152"/>
      <c r="N939" s="152"/>
      <c r="O939" s="152"/>
      <c r="P939" s="152"/>
      <c r="Q939" s="152"/>
      <c r="R939" s="152"/>
      <c r="S939" s="152"/>
      <c r="T939" s="153" cm="1">
        <f t="array" ref="T939">MATCH(1,(TDU_Info!$C$5:$C$111=$T$6)*(TDU_Info!$B$5:$B$111&lt;=$B939),0)</f>
        <v>96</v>
      </c>
      <c r="U939" s="152">
        <f>100*(INDEX(TDU_Info!$E$5:$E$111,$T939)/T$11+INDEX(TDU_Info!$F$5:$F$111,$T939))</f>
        <v>3.3060000000000005</v>
      </c>
      <c r="V939" s="152">
        <v>6.3049999999999997</v>
      </c>
      <c r="W939" s="152">
        <v>6</v>
      </c>
      <c r="X939" s="152">
        <v>4.0979999999999999</v>
      </c>
      <c r="Y939" s="152">
        <v>4.47</v>
      </c>
      <c r="Z939" s="152">
        <v>6.5469999999999997</v>
      </c>
      <c r="AA939" s="152">
        <v>6.3760000000000003</v>
      </c>
      <c r="AB939" s="152">
        <v>4.5999999999999996</v>
      </c>
      <c r="AC939" s="152">
        <v>4.5999999999999996</v>
      </c>
      <c r="AD939" s="152">
        <v>6.3520000000000003</v>
      </c>
      <c r="AE939" s="152">
        <v>5.8</v>
      </c>
      <c r="AF939" s="152">
        <v>4.47</v>
      </c>
      <c r="AG939" s="152">
        <v>4.47</v>
      </c>
      <c r="AH939" s="152">
        <v>6.6239999999999997</v>
      </c>
      <c r="AI939" s="152">
        <v>6.1879999999999997</v>
      </c>
      <c r="AJ939" s="152">
        <v>4.5999999999999996</v>
      </c>
      <c r="AK939" s="152">
        <v>4.5999999999999996</v>
      </c>
      <c r="AL939" s="152">
        <f t="shared" si="188"/>
        <v>3.6393176494422845</v>
      </c>
      <c r="AM939" s="152">
        <f t="shared" si="189"/>
        <v>3.589104050145326</v>
      </c>
      <c r="AN939" s="152">
        <v>5.2400265467883633</v>
      </c>
      <c r="AO939" s="152">
        <v>4.8219845007391227</v>
      </c>
      <c r="AP939" s="152">
        <f t="shared" si="193"/>
        <v>8.4039999999999999</v>
      </c>
      <c r="AQ939" s="152"/>
      <c r="AR939" s="152"/>
      <c r="AS939" s="153">
        <f t="shared" si="190"/>
        <v>193</v>
      </c>
      <c r="AT939" s="153">
        <f t="shared" si="181"/>
        <v>0</v>
      </c>
      <c r="AU939" s="153">
        <f t="shared" si="182"/>
        <v>0</v>
      </c>
      <c r="AV939" s="153">
        <f t="shared" si="183"/>
        <v>1</v>
      </c>
      <c r="BA939">
        <f t="shared" si="191"/>
        <v>12</v>
      </c>
    </row>
    <row r="940" spans="2:53" x14ac:dyDescent="0.25">
      <c r="B940" s="155">
        <f t="shared" si="184"/>
        <v>43659.999305555553</v>
      </c>
      <c r="C940" s="155">
        <f t="shared" si="192"/>
        <v>43659.999305555553</v>
      </c>
      <c r="D940" s="152">
        <f t="shared" si="185"/>
        <v>4.47</v>
      </c>
      <c r="E940" s="152"/>
      <c r="F940" s="152"/>
      <c r="G940" s="152"/>
      <c r="H940" s="152" t="e">
        <f t="shared" si="186"/>
        <v>#N/A</v>
      </c>
      <c r="I940" s="152"/>
      <c r="J940" s="152" t="e">
        <f t="shared" si="187"/>
        <v>#N/A</v>
      </c>
      <c r="K940" s="152"/>
      <c r="L940" s="152"/>
      <c r="M940" s="152"/>
      <c r="N940" s="152"/>
      <c r="O940" s="152"/>
      <c r="P940" s="152"/>
      <c r="Q940" s="152"/>
      <c r="R940" s="152"/>
      <c r="S940" s="152"/>
      <c r="T940" s="153" cm="1">
        <f t="array" ref="T940">MATCH(1,(TDU_Info!$C$5:$C$111=$T$6)*(TDU_Info!$B$5:$B$111&lt;=$B940),0)</f>
        <v>96</v>
      </c>
      <c r="U940" s="152">
        <f>100*(INDEX(TDU_Info!$E$5:$E$111,$T940)/T$11+INDEX(TDU_Info!$F$5:$F$111,$T940))</f>
        <v>3.3060000000000005</v>
      </c>
      <c r="V940" s="152">
        <v>6.3049999999999997</v>
      </c>
      <c r="W940" s="152">
        <v>6</v>
      </c>
      <c r="X940" s="152">
        <v>4.0979999999999999</v>
      </c>
      <c r="Y940" s="152">
        <v>4.47</v>
      </c>
      <c r="Z940" s="152">
        <v>6.5469999999999997</v>
      </c>
      <c r="AA940" s="152">
        <v>6.3760000000000003</v>
      </c>
      <c r="AB940" s="152">
        <v>4.5999999999999996</v>
      </c>
      <c r="AC940" s="152">
        <v>4.5999999999999996</v>
      </c>
      <c r="AD940" s="152">
        <v>6.3520000000000003</v>
      </c>
      <c r="AE940" s="152">
        <v>5.8</v>
      </c>
      <c r="AF940" s="152">
        <v>4.47</v>
      </c>
      <c r="AG940" s="152">
        <v>4.47</v>
      </c>
      <c r="AH940" s="152">
        <v>6.6239999999999997</v>
      </c>
      <c r="AI940" s="152">
        <v>6.1879999999999997</v>
      </c>
      <c r="AJ940" s="152">
        <v>4.5999999999999996</v>
      </c>
      <c r="AK940" s="152">
        <v>4.5999999999999996</v>
      </c>
      <c r="AL940" s="152">
        <f t="shared" si="188"/>
        <v>3.6393176494422845</v>
      </c>
      <c r="AM940" s="152">
        <f t="shared" si="189"/>
        <v>3.589104050145326</v>
      </c>
      <c r="AN940" s="152">
        <v>5.2323088641160966</v>
      </c>
      <c r="AO940" s="152">
        <v>4.8146473247240458</v>
      </c>
      <c r="AP940" s="152">
        <f t="shared" si="193"/>
        <v>8.4039999999999999</v>
      </c>
      <c r="AQ940" s="152"/>
      <c r="AR940" s="152"/>
      <c r="AS940" s="153">
        <f t="shared" si="190"/>
        <v>194</v>
      </c>
      <c r="AT940" s="153">
        <f t="shared" ref="AT940:AT1003" si="194">1-$AU940-$AV940</f>
        <v>0</v>
      </c>
      <c r="AU940" s="153">
        <f t="shared" ref="AU940:AU1003" si="195">IF(AND($AS940&gt;=AU$12,$AS940&lt;=AU$13),1-$AV940,0)</f>
        <v>0</v>
      </c>
      <c r="AV940" s="153">
        <f t="shared" ref="AV940:AV1003" si="196">IF(AND($AS940&gt;=AV$12,$AS940&lt;=AV$13),1,0)</f>
        <v>1</v>
      </c>
      <c r="BA940">
        <f t="shared" si="191"/>
        <v>13</v>
      </c>
    </row>
    <row r="941" spans="2:53" x14ac:dyDescent="0.25">
      <c r="B941" s="155">
        <f t="shared" si="184"/>
        <v>43660.999305555553</v>
      </c>
      <c r="C941" s="155">
        <f t="shared" si="192"/>
        <v>43660.999305555553</v>
      </c>
      <c r="D941" s="152">
        <f t="shared" si="185"/>
        <v>4.47</v>
      </c>
      <c r="E941" s="152"/>
      <c r="F941" s="152"/>
      <c r="G941" s="152"/>
      <c r="H941" s="152" t="e">
        <f t="shared" si="186"/>
        <v>#N/A</v>
      </c>
      <c r="I941" s="152"/>
      <c r="J941" s="152" t="e">
        <f t="shared" si="187"/>
        <v>#N/A</v>
      </c>
      <c r="K941" s="152"/>
      <c r="L941" s="152"/>
      <c r="M941" s="152"/>
      <c r="N941" s="152"/>
      <c r="O941" s="152"/>
      <c r="P941" s="152"/>
      <c r="Q941" s="152"/>
      <c r="R941" s="152"/>
      <c r="S941" s="152"/>
      <c r="T941" s="153" cm="1">
        <f t="array" ref="T941">MATCH(1,(TDU_Info!$C$5:$C$111=$T$6)*(TDU_Info!$B$5:$B$111&lt;=$B941),0)</f>
        <v>96</v>
      </c>
      <c r="U941" s="152">
        <f>100*(INDEX(TDU_Info!$E$5:$E$111,$T941)/T$11+INDEX(TDU_Info!$F$5:$F$111,$T941))</f>
        <v>3.3060000000000005</v>
      </c>
      <c r="V941" s="152">
        <v>6.3049999999999997</v>
      </c>
      <c r="W941" s="152">
        <v>6</v>
      </c>
      <c r="X941" s="152">
        <v>4.0979999999999999</v>
      </c>
      <c r="Y941" s="152">
        <v>4.47</v>
      </c>
      <c r="Z941" s="152">
        <v>6.5469999999999997</v>
      </c>
      <c r="AA941" s="152">
        <v>6.3760000000000003</v>
      </c>
      <c r="AB941" s="152">
        <v>4.5999999999999996</v>
      </c>
      <c r="AC941" s="152">
        <v>4.5999999999999996</v>
      </c>
      <c r="AD941" s="152">
        <v>6.3520000000000003</v>
      </c>
      <c r="AE941" s="152">
        <v>5.8</v>
      </c>
      <c r="AF941" s="152">
        <v>4.47</v>
      </c>
      <c r="AG941" s="152">
        <v>4.47</v>
      </c>
      <c r="AH941" s="152">
        <v>6.6239999999999997</v>
      </c>
      <c r="AI941" s="152">
        <v>6.1879999999999997</v>
      </c>
      <c r="AJ941" s="152">
        <v>4.5999999999999996</v>
      </c>
      <c r="AK941" s="152">
        <v>4.5999999999999996</v>
      </c>
      <c r="AL941" s="152">
        <f t="shared" si="188"/>
        <v>3.6393176494422845</v>
      </c>
      <c r="AM941" s="152">
        <f t="shared" si="189"/>
        <v>3.589104050145326</v>
      </c>
      <c r="AN941" s="152">
        <v>5.2267707073797149</v>
      </c>
      <c r="AO941" s="152">
        <v>4.809060287949837</v>
      </c>
      <c r="AP941" s="152">
        <f t="shared" si="193"/>
        <v>8.4039999999999999</v>
      </c>
      <c r="AQ941" s="152"/>
      <c r="AR941" s="152"/>
      <c r="AS941" s="153">
        <f t="shared" si="190"/>
        <v>195</v>
      </c>
      <c r="AT941" s="153">
        <f t="shared" si="194"/>
        <v>0</v>
      </c>
      <c r="AU941" s="153">
        <f t="shared" si="195"/>
        <v>0</v>
      </c>
      <c r="AV941" s="153">
        <f t="shared" si="196"/>
        <v>1</v>
      </c>
      <c r="BA941">
        <f t="shared" si="191"/>
        <v>14</v>
      </c>
    </row>
    <row r="942" spans="2:53" x14ac:dyDescent="0.25">
      <c r="B942" s="155">
        <f t="shared" si="184"/>
        <v>43661.999305555553</v>
      </c>
      <c r="C942" s="155">
        <f t="shared" si="192"/>
        <v>43661.999305555553</v>
      </c>
      <c r="D942" s="152">
        <f t="shared" si="185"/>
        <v>4.47</v>
      </c>
      <c r="E942" s="152"/>
      <c r="F942" s="152"/>
      <c r="G942" s="152"/>
      <c r="H942" s="152" t="e">
        <f t="shared" si="186"/>
        <v>#N/A</v>
      </c>
      <c r="I942" s="152"/>
      <c r="J942" s="152" t="e">
        <f t="shared" si="187"/>
        <v>#N/A</v>
      </c>
      <c r="K942" s="152"/>
      <c r="L942" s="152"/>
      <c r="M942" s="152"/>
      <c r="N942" s="152"/>
      <c r="O942" s="152"/>
      <c r="P942" s="152"/>
      <c r="Q942" s="152"/>
      <c r="R942" s="152"/>
      <c r="S942" s="152"/>
      <c r="T942" s="153" cm="1">
        <f t="array" ref="T942">MATCH(1,(TDU_Info!$C$5:$C$111=$T$6)*(TDU_Info!$B$5:$B$111&lt;=$B942),0)</f>
        <v>96</v>
      </c>
      <c r="U942" s="152">
        <f>100*(INDEX(TDU_Info!$E$5:$E$111,$T942)/T$11+INDEX(TDU_Info!$F$5:$F$111,$T942))</f>
        <v>3.3060000000000005</v>
      </c>
      <c r="V942" s="152">
        <v>6.3049999999999997</v>
      </c>
      <c r="W942" s="152">
        <v>6</v>
      </c>
      <c r="X942" s="152">
        <v>4.0979999999999999</v>
      </c>
      <c r="Y942" s="152">
        <v>4.47</v>
      </c>
      <c r="Z942" s="152">
        <v>6.5469999999999997</v>
      </c>
      <c r="AA942" s="152">
        <v>6.3760000000000003</v>
      </c>
      <c r="AB942" s="152">
        <v>4.5999999999999996</v>
      </c>
      <c r="AC942" s="152">
        <v>4.5999999999999996</v>
      </c>
      <c r="AD942" s="152">
        <v>6.3520000000000003</v>
      </c>
      <c r="AE942" s="152">
        <v>5.8</v>
      </c>
      <c r="AF942" s="152">
        <v>4.47</v>
      </c>
      <c r="AG942" s="152">
        <v>4.47</v>
      </c>
      <c r="AH942" s="152">
        <v>6.6239999999999997</v>
      </c>
      <c r="AI942" s="152">
        <v>6.1879999999999997</v>
      </c>
      <c r="AJ942" s="152">
        <v>4.5999999999999996</v>
      </c>
      <c r="AK942" s="152">
        <v>4.5999999999999996</v>
      </c>
      <c r="AL942" s="152">
        <f t="shared" si="188"/>
        <v>3.6393176494422845</v>
      </c>
      <c r="AM942" s="152">
        <f t="shared" si="189"/>
        <v>3.589104050145326</v>
      </c>
      <c r="AN942" s="152">
        <v>5.2229022565466607</v>
      </c>
      <c r="AO942" s="152">
        <v>4.8040559219934851</v>
      </c>
      <c r="AP942" s="152">
        <f t="shared" si="193"/>
        <v>8.4039999999999999</v>
      </c>
      <c r="AQ942" s="152"/>
      <c r="AR942" s="152"/>
      <c r="AS942" s="153">
        <f t="shared" si="190"/>
        <v>196</v>
      </c>
      <c r="AT942" s="153">
        <f t="shared" si="194"/>
        <v>0</v>
      </c>
      <c r="AU942" s="153">
        <f t="shared" si="195"/>
        <v>0</v>
      </c>
      <c r="AV942" s="153">
        <f t="shared" si="196"/>
        <v>1</v>
      </c>
      <c r="BA942">
        <f t="shared" si="191"/>
        <v>15</v>
      </c>
    </row>
    <row r="943" spans="2:53" x14ac:dyDescent="0.25">
      <c r="B943" s="155">
        <f t="shared" si="184"/>
        <v>43662.999305555553</v>
      </c>
      <c r="C943" s="155">
        <f t="shared" si="192"/>
        <v>43662.999305555553</v>
      </c>
      <c r="D943" s="152">
        <f t="shared" si="185"/>
        <v>4.47</v>
      </c>
      <c r="E943" s="152"/>
      <c r="F943" s="152"/>
      <c r="G943" s="152"/>
      <c r="H943" s="152" t="e">
        <f t="shared" si="186"/>
        <v>#N/A</v>
      </c>
      <c r="I943" s="152"/>
      <c r="J943" s="152" t="e">
        <f t="shared" si="187"/>
        <v>#N/A</v>
      </c>
      <c r="K943" s="152"/>
      <c r="L943" s="152"/>
      <c r="M943" s="152"/>
      <c r="N943" s="152"/>
      <c r="O943" s="152"/>
      <c r="P943" s="152"/>
      <c r="Q943" s="152"/>
      <c r="R943" s="152"/>
      <c r="S943" s="152"/>
      <c r="T943" s="153" cm="1">
        <f t="array" ref="T943">MATCH(1,(TDU_Info!$C$5:$C$111=$T$6)*(TDU_Info!$B$5:$B$111&lt;=$B943),0)</f>
        <v>96</v>
      </c>
      <c r="U943" s="152">
        <f>100*(INDEX(TDU_Info!$E$5:$E$111,$T943)/T$11+INDEX(TDU_Info!$F$5:$F$111,$T943))</f>
        <v>3.3060000000000005</v>
      </c>
      <c r="V943" s="152">
        <v>6.3049999999999997</v>
      </c>
      <c r="W943" s="152">
        <v>6</v>
      </c>
      <c r="X943" s="152">
        <v>4.3680000000000003</v>
      </c>
      <c r="Y943" s="152">
        <v>4.47</v>
      </c>
      <c r="Z943" s="152">
        <v>6.5469999999999997</v>
      </c>
      <c r="AA943" s="152">
        <v>6.3760000000000003</v>
      </c>
      <c r="AB943" s="152">
        <v>4.5999999999999996</v>
      </c>
      <c r="AC943" s="152">
        <v>4.5999999999999996</v>
      </c>
      <c r="AD943" s="152">
        <v>6.3520000000000003</v>
      </c>
      <c r="AE943" s="152">
        <v>5.8</v>
      </c>
      <c r="AF943" s="152">
        <v>4.47</v>
      </c>
      <c r="AG943" s="152">
        <v>4.47</v>
      </c>
      <c r="AH943" s="152">
        <v>6.6239999999999997</v>
      </c>
      <c r="AI943" s="152">
        <v>6.1879999999999997</v>
      </c>
      <c r="AJ943" s="152">
        <v>4.5999999999999996</v>
      </c>
      <c r="AK943" s="152">
        <v>4.5999999999999996</v>
      </c>
      <c r="AL943" s="152">
        <f t="shared" si="188"/>
        <v>3.6393176494422845</v>
      </c>
      <c r="AM943" s="152">
        <f t="shared" si="189"/>
        <v>3.589104050145326</v>
      </c>
      <c r="AN943" s="152">
        <v>5.2060005583238311</v>
      </c>
      <c r="AO943" s="152">
        <v>4.7919963619116785</v>
      </c>
      <c r="AP943" s="152">
        <f t="shared" si="193"/>
        <v>8.4039999999999999</v>
      </c>
      <c r="AQ943" s="152"/>
      <c r="AR943" s="152"/>
      <c r="AS943" s="153">
        <f t="shared" si="190"/>
        <v>197</v>
      </c>
      <c r="AT943" s="153">
        <f t="shared" si="194"/>
        <v>0</v>
      </c>
      <c r="AU943" s="153">
        <f t="shared" si="195"/>
        <v>0</v>
      </c>
      <c r="AV943" s="153">
        <f t="shared" si="196"/>
        <v>1</v>
      </c>
      <c r="BA943">
        <f t="shared" si="191"/>
        <v>16</v>
      </c>
    </row>
    <row r="944" spans="2:53" x14ac:dyDescent="0.25">
      <c r="B944" s="155">
        <f t="shared" ref="B944:B1007" si="197">B943+1</f>
        <v>43663.999305555553</v>
      </c>
      <c r="C944" s="155">
        <f t="shared" si="192"/>
        <v>43663.999305555553</v>
      </c>
      <c r="D944" s="152">
        <f t="shared" si="185"/>
        <v>4.47</v>
      </c>
      <c r="E944" s="152"/>
      <c r="F944" s="152"/>
      <c r="G944" s="152"/>
      <c r="H944" s="152" t="e">
        <f t="shared" si="186"/>
        <v>#N/A</v>
      </c>
      <c r="I944" s="152"/>
      <c r="J944" s="152" t="e">
        <f t="shared" si="187"/>
        <v>#N/A</v>
      </c>
      <c r="K944" s="152"/>
      <c r="L944" s="152"/>
      <c r="M944" s="152"/>
      <c r="N944" s="152"/>
      <c r="O944" s="152"/>
      <c r="P944" s="152"/>
      <c r="Q944" s="152"/>
      <c r="R944" s="152"/>
      <c r="S944" s="152"/>
      <c r="T944" s="153" cm="1">
        <f t="array" ref="T944">MATCH(1,(TDU_Info!$C$5:$C$111=$T$6)*(TDU_Info!$B$5:$B$111&lt;=$B944),0)</f>
        <v>96</v>
      </c>
      <c r="U944" s="152">
        <f>100*(INDEX(TDU_Info!$E$5:$E$111,$T944)/T$11+INDEX(TDU_Info!$F$5:$F$111,$T944))</f>
        <v>3.3060000000000005</v>
      </c>
      <c r="V944" s="152">
        <v>6.3049999999999997</v>
      </c>
      <c r="W944" s="152">
        <v>6</v>
      </c>
      <c r="X944" s="152">
        <v>4.3680000000000003</v>
      </c>
      <c r="Y944" s="152">
        <v>4.47</v>
      </c>
      <c r="Z944" s="152">
        <v>6.5469999999999997</v>
      </c>
      <c r="AA944" s="152">
        <v>6.3760000000000003</v>
      </c>
      <c r="AB944" s="152">
        <v>4.5999999999999996</v>
      </c>
      <c r="AC944" s="152">
        <v>4.5999999999999996</v>
      </c>
      <c r="AD944" s="152">
        <v>6.3520000000000003</v>
      </c>
      <c r="AE944" s="152">
        <v>5.8</v>
      </c>
      <c r="AF944" s="152">
        <v>4.47</v>
      </c>
      <c r="AG944" s="152">
        <v>4.47</v>
      </c>
      <c r="AH944" s="152">
        <v>6.6239999999999997</v>
      </c>
      <c r="AI944" s="152">
        <v>6.1879999999999997</v>
      </c>
      <c r="AJ944" s="152">
        <v>4.5999999999999996</v>
      </c>
      <c r="AK944" s="152">
        <v>4.5999999999999996</v>
      </c>
      <c r="AL944" s="152">
        <f t="shared" si="188"/>
        <v>3.6393176494422845</v>
      </c>
      <c r="AM944" s="152">
        <f t="shared" si="189"/>
        <v>3.589104050145326</v>
      </c>
      <c r="AN944" s="152">
        <v>5.1983557299012375</v>
      </c>
      <c r="AO944" s="152">
        <v>4.7854572625486078</v>
      </c>
      <c r="AP944" s="152">
        <f t="shared" si="193"/>
        <v>8.4039999999999999</v>
      </c>
      <c r="AQ944" s="152"/>
      <c r="AR944" s="152"/>
      <c r="AS944" s="153">
        <f t="shared" si="190"/>
        <v>198</v>
      </c>
      <c r="AT944" s="153">
        <f t="shared" si="194"/>
        <v>0</v>
      </c>
      <c r="AU944" s="153">
        <f t="shared" si="195"/>
        <v>0</v>
      </c>
      <c r="AV944" s="153">
        <f t="shared" si="196"/>
        <v>1</v>
      </c>
      <c r="BA944">
        <f t="shared" si="191"/>
        <v>17</v>
      </c>
    </row>
    <row r="945" spans="2:53" x14ac:dyDescent="0.25">
      <c r="B945" s="155">
        <f t="shared" si="197"/>
        <v>43664.999305555553</v>
      </c>
      <c r="C945" s="155">
        <f t="shared" si="192"/>
        <v>43664.999305555553</v>
      </c>
      <c r="D945" s="152">
        <f t="shared" si="185"/>
        <v>4.47</v>
      </c>
      <c r="E945" s="152"/>
      <c r="F945" s="152"/>
      <c r="G945" s="152"/>
      <c r="H945" s="152" t="e">
        <f t="shared" si="186"/>
        <v>#N/A</v>
      </c>
      <c r="I945" s="152"/>
      <c r="J945" s="152" t="e">
        <f t="shared" si="187"/>
        <v>#N/A</v>
      </c>
      <c r="K945" s="152"/>
      <c r="L945" s="152"/>
      <c r="M945" s="152"/>
      <c r="N945" s="152"/>
      <c r="O945" s="152"/>
      <c r="P945" s="152"/>
      <c r="Q945" s="152"/>
      <c r="R945" s="152"/>
      <c r="S945" s="152"/>
      <c r="T945" s="153" cm="1">
        <f t="array" ref="T945">MATCH(1,(TDU_Info!$C$5:$C$111=$T$6)*(TDU_Info!$B$5:$B$111&lt;=$B945),0)</f>
        <v>96</v>
      </c>
      <c r="U945" s="152">
        <f>100*(INDEX(TDU_Info!$E$5:$E$111,$T945)/T$11+INDEX(TDU_Info!$F$5:$F$111,$T945))</f>
        <v>3.3060000000000005</v>
      </c>
      <c r="V945" s="152">
        <v>6.335</v>
      </c>
      <c r="W945" s="152">
        <v>6.0449999999999999</v>
      </c>
      <c r="X945" s="152">
        <v>4.3680000000000003</v>
      </c>
      <c r="Y945" s="152">
        <v>4.47</v>
      </c>
      <c r="Z945" s="152">
        <v>6.5960000000000001</v>
      </c>
      <c r="AA945" s="152">
        <v>6.4320000000000004</v>
      </c>
      <c r="AB945" s="152">
        <v>4.5999999999999996</v>
      </c>
      <c r="AC945" s="152">
        <v>4.5999999999999996</v>
      </c>
      <c r="AD945" s="152">
        <v>6.3680000000000003</v>
      </c>
      <c r="AE945" s="152">
        <v>5.8220000000000001</v>
      </c>
      <c r="AF945" s="152">
        <v>4.47</v>
      </c>
      <c r="AG945" s="152">
        <v>4.47</v>
      </c>
      <c r="AH945" s="152">
        <v>6.6479999999999997</v>
      </c>
      <c r="AI945" s="152">
        <v>6.2160000000000002</v>
      </c>
      <c r="AJ945" s="152">
        <v>4.5999999999999996</v>
      </c>
      <c r="AK945" s="152">
        <v>4.5999999999999996</v>
      </c>
      <c r="AL945" s="152">
        <f t="shared" si="188"/>
        <v>3.6393176494422845</v>
      </c>
      <c r="AM945" s="152">
        <f t="shared" si="189"/>
        <v>3.589104050145326</v>
      </c>
      <c r="AN945" s="152">
        <v>5.1996100077780696</v>
      </c>
      <c r="AO945" s="152">
        <v>4.7866856998653891</v>
      </c>
      <c r="AP945" s="152">
        <f t="shared" si="193"/>
        <v>8.4039999999999999</v>
      </c>
      <c r="AQ945" s="152"/>
      <c r="AR945" s="152"/>
      <c r="AS945" s="153">
        <f t="shared" si="190"/>
        <v>199</v>
      </c>
      <c r="AT945" s="153">
        <f t="shared" si="194"/>
        <v>0</v>
      </c>
      <c r="AU945" s="153">
        <f t="shared" si="195"/>
        <v>0</v>
      </c>
      <c r="AV945" s="153">
        <f t="shared" si="196"/>
        <v>1</v>
      </c>
      <c r="BA945">
        <f t="shared" si="191"/>
        <v>18</v>
      </c>
    </row>
    <row r="946" spans="2:53" x14ac:dyDescent="0.25">
      <c r="B946" s="155">
        <f t="shared" si="197"/>
        <v>43665.999305555553</v>
      </c>
      <c r="C946" s="155">
        <f t="shared" si="192"/>
        <v>43665.999305555553</v>
      </c>
      <c r="D946" s="152">
        <f t="shared" si="185"/>
        <v>4.47</v>
      </c>
      <c r="E946" s="152"/>
      <c r="F946" s="152"/>
      <c r="G946" s="152"/>
      <c r="H946" s="152" t="e">
        <f t="shared" si="186"/>
        <v>#N/A</v>
      </c>
      <c r="I946" s="152"/>
      <c r="J946" s="152" t="e">
        <f t="shared" si="187"/>
        <v>#N/A</v>
      </c>
      <c r="K946" s="152"/>
      <c r="L946" s="152"/>
      <c r="M946" s="152"/>
      <c r="N946" s="152"/>
      <c r="O946" s="152"/>
      <c r="P946" s="152"/>
      <c r="Q946" s="152"/>
      <c r="R946" s="152"/>
      <c r="S946" s="152"/>
      <c r="T946" s="153" cm="1">
        <f t="array" ref="T946">MATCH(1,(TDU_Info!$C$5:$C$111=$T$6)*(TDU_Info!$B$5:$B$111&lt;=$B946),0)</f>
        <v>96</v>
      </c>
      <c r="U946" s="152">
        <f>100*(INDEX(TDU_Info!$E$5:$E$111,$T946)/T$11+INDEX(TDU_Info!$F$5:$F$111,$T946))</f>
        <v>3.3060000000000005</v>
      </c>
      <c r="V946" s="152">
        <v>6.335</v>
      </c>
      <c r="W946" s="152">
        <v>6.0519999999999996</v>
      </c>
      <c r="X946" s="152">
        <v>4.3680000000000003</v>
      </c>
      <c r="Y946" s="152">
        <v>4.47</v>
      </c>
      <c r="Z946" s="152">
        <v>6.5960000000000001</v>
      </c>
      <c r="AA946" s="152">
        <v>6.4409999999999998</v>
      </c>
      <c r="AB946" s="152">
        <v>4.5999999999999996</v>
      </c>
      <c r="AC946" s="152">
        <v>4.5999999999999996</v>
      </c>
      <c r="AD946" s="152">
        <v>6.3680000000000003</v>
      </c>
      <c r="AE946" s="152">
        <v>5.8259999999999996</v>
      </c>
      <c r="AF946" s="152">
        <v>4.47</v>
      </c>
      <c r="AG946" s="152">
        <v>4.47</v>
      </c>
      <c r="AH946" s="152">
        <v>6.6479999999999997</v>
      </c>
      <c r="AI946" s="152">
        <v>6.2210000000000001</v>
      </c>
      <c r="AJ946" s="152">
        <v>4.5999999999999996</v>
      </c>
      <c r="AK946" s="152">
        <v>4.5999999999999996</v>
      </c>
      <c r="AL946" s="152">
        <f t="shared" si="188"/>
        <v>3.6393176494422845</v>
      </c>
      <c r="AM946" s="152">
        <f t="shared" si="189"/>
        <v>3.589104050145326</v>
      </c>
      <c r="AN946" s="152">
        <v>5.1980134673084937</v>
      </c>
      <c r="AO946" s="152">
        <v>4.7858434067814315</v>
      </c>
      <c r="AP946" s="152">
        <f t="shared" si="193"/>
        <v>8.4039999999999999</v>
      </c>
      <c r="AQ946" s="152"/>
      <c r="AR946" s="152"/>
      <c r="AS946" s="153">
        <f t="shared" si="190"/>
        <v>200</v>
      </c>
      <c r="AT946" s="153">
        <f t="shared" si="194"/>
        <v>0</v>
      </c>
      <c r="AU946" s="153">
        <f t="shared" si="195"/>
        <v>0</v>
      </c>
      <c r="AV946" s="153">
        <f t="shared" si="196"/>
        <v>1</v>
      </c>
      <c r="BA946">
        <f t="shared" si="191"/>
        <v>19</v>
      </c>
    </row>
    <row r="947" spans="2:53" x14ac:dyDescent="0.25">
      <c r="B947" s="155">
        <f t="shared" si="197"/>
        <v>43666.999305555553</v>
      </c>
      <c r="C947" s="155">
        <f t="shared" si="192"/>
        <v>43666.999305555553</v>
      </c>
      <c r="D947" s="152">
        <f t="shared" si="185"/>
        <v>4.3920000000000003</v>
      </c>
      <c r="E947" s="152"/>
      <c r="F947" s="152"/>
      <c r="G947" s="152"/>
      <c r="H947" s="152" t="e">
        <f t="shared" si="186"/>
        <v>#N/A</v>
      </c>
      <c r="I947" s="152"/>
      <c r="J947" s="152" t="e">
        <f t="shared" si="187"/>
        <v>#N/A</v>
      </c>
      <c r="K947" s="152"/>
      <c r="L947" s="152"/>
      <c r="M947" s="152"/>
      <c r="N947" s="152"/>
      <c r="O947" s="152"/>
      <c r="P947" s="152"/>
      <c r="Q947" s="152"/>
      <c r="R947" s="152"/>
      <c r="S947" s="152"/>
      <c r="T947" s="153" cm="1">
        <f t="array" ref="T947">MATCH(1,(TDU_Info!$C$5:$C$111=$T$6)*(TDU_Info!$B$5:$B$111&lt;=$B947),0)</f>
        <v>96</v>
      </c>
      <c r="U947" s="152">
        <f>100*(INDEX(TDU_Info!$E$5:$E$111,$T947)/T$11+INDEX(TDU_Info!$F$5:$F$111,$T947))</f>
        <v>3.3060000000000005</v>
      </c>
      <c r="V947" s="152">
        <v>6.335</v>
      </c>
      <c r="W947" s="152">
        <v>6.0519999999999996</v>
      </c>
      <c r="X947" s="152">
        <v>4.0060000000000002</v>
      </c>
      <c r="Y947" s="152">
        <v>4.47</v>
      </c>
      <c r="Z947" s="152">
        <v>6.5960000000000001</v>
      </c>
      <c r="AA947" s="152">
        <v>6.4409999999999998</v>
      </c>
      <c r="AB947" s="152">
        <v>4.4000000000000004</v>
      </c>
      <c r="AC947" s="152">
        <v>4.5999999999999996</v>
      </c>
      <c r="AD947" s="152">
        <v>6.3680000000000003</v>
      </c>
      <c r="AE947" s="152">
        <v>5.8259999999999996</v>
      </c>
      <c r="AF947" s="152">
        <v>4.3920000000000003</v>
      </c>
      <c r="AG947" s="152">
        <v>4.47</v>
      </c>
      <c r="AH947" s="152">
        <v>6.6479999999999997</v>
      </c>
      <c r="AI947" s="152">
        <v>6.2210000000000001</v>
      </c>
      <c r="AJ947" s="152">
        <v>4.4000000000000004</v>
      </c>
      <c r="AK947" s="152">
        <v>4.5999999999999996</v>
      </c>
      <c r="AL947" s="152">
        <f t="shared" si="188"/>
        <v>3.6393176494422845</v>
      </c>
      <c r="AM947" s="152">
        <f t="shared" si="189"/>
        <v>3.589104050145326</v>
      </c>
      <c r="AN947" s="152">
        <v>5.1959549587317655</v>
      </c>
      <c r="AO947" s="152">
        <v>4.7833740984822724</v>
      </c>
      <c r="AP947" s="152">
        <f t="shared" si="193"/>
        <v>8.4039999999999999</v>
      </c>
      <c r="AQ947" s="152"/>
      <c r="AR947" s="152"/>
      <c r="AS947" s="153">
        <f t="shared" si="190"/>
        <v>201</v>
      </c>
      <c r="AT947" s="153">
        <f t="shared" si="194"/>
        <v>0</v>
      </c>
      <c r="AU947" s="153">
        <f t="shared" si="195"/>
        <v>0</v>
      </c>
      <c r="AV947" s="153">
        <f t="shared" si="196"/>
        <v>1</v>
      </c>
      <c r="BA947">
        <f t="shared" si="191"/>
        <v>20</v>
      </c>
    </row>
    <row r="948" spans="2:53" x14ac:dyDescent="0.25">
      <c r="B948" s="155">
        <f t="shared" si="197"/>
        <v>43667.999305555553</v>
      </c>
      <c r="C948" s="155">
        <f t="shared" si="192"/>
        <v>43667.999305555553</v>
      </c>
      <c r="D948" s="152">
        <f t="shared" si="185"/>
        <v>4.3920000000000003</v>
      </c>
      <c r="E948" s="152"/>
      <c r="F948" s="152"/>
      <c r="G948" s="152"/>
      <c r="H948" s="152" t="e">
        <f t="shared" si="186"/>
        <v>#N/A</v>
      </c>
      <c r="I948" s="152"/>
      <c r="J948" s="152" t="e">
        <f t="shared" si="187"/>
        <v>#N/A</v>
      </c>
      <c r="K948" s="152"/>
      <c r="L948" s="152"/>
      <c r="M948" s="152"/>
      <c r="N948" s="152"/>
      <c r="O948" s="152"/>
      <c r="P948" s="152"/>
      <c r="Q948" s="152"/>
      <c r="R948" s="152"/>
      <c r="S948" s="152"/>
      <c r="T948" s="153" cm="1">
        <f t="array" ref="T948">MATCH(1,(TDU_Info!$C$5:$C$111=$T$6)*(TDU_Info!$B$5:$B$111&lt;=$B948),0)</f>
        <v>96</v>
      </c>
      <c r="U948" s="152">
        <f>100*(INDEX(TDU_Info!$E$5:$E$111,$T948)/T$11+INDEX(TDU_Info!$F$5:$F$111,$T948))</f>
        <v>3.3060000000000005</v>
      </c>
      <c r="V948" s="152">
        <v>6.335</v>
      </c>
      <c r="W948" s="152">
        <v>6.0519999999999996</v>
      </c>
      <c r="X948" s="152">
        <v>4.0060000000000002</v>
      </c>
      <c r="Y948" s="152">
        <v>4.47</v>
      </c>
      <c r="Z948" s="152">
        <v>6.5960000000000001</v>
      </c>
      <c r="AA948" s="152">
        <v>6.4409999999999998</v>
      </c>
      <c r="AB948" s="152">
        <v>4.4000000000000004</v>
      </c>
      <c r="AC948" s="152">
        <v>4.5999999999999996</v>
      </c>
      <c r="AD948" s="152">
        <v>6.3680000000000003</v>
      </c>
      <c r="AE948" s="152">
        <v>5.8259999999999996</v>
      </c>
      <c r="AF948" s="152">
        <v>4.3920000000000003</v>
      </c>
      <c r="AG948" s="152">
        <v>4.47</v>
      </c>
      <c r="AH948" s="152">
        <v>6.6479999999999997</v>
      </c>
      <c r="AI948" s="152">
        <v>6.2210000000000001</v>
      </c>
      <c r="AJ948" s="152">
        <v>4.4000000000000004</v>
      </c>
      <c r="AK948" s="152">
        <v>4.5999999999999996</v>
      </c>
      <c r="AL948" s="152">
        <f t="shared" si="188"/>
        <v>3.6393176494422845</v>
      </c>
      <c r="AM948" s="152">
        <f t="shared" si="189"/>
        <v>3.589104050145326</v>
      </c>
      <c r="AN948" s="152">
        <v>5.1961296998202053</v>
      </c>
      <c r="AO948" s="152">
        <v>4.7826840233625125</v>
      </c>
      <c r="AP948" s="152">
        <f t="shared" si="193"/>
        <v>8.4039999999999999</v>
      </c>
      <c r="AQ948" s="152"/>
      <c r="AR948" s="152"/>
      <c r="AS948" s="153">
        <f t="shared" si="190"/>
        <v>202</v>
      </c>
      <c r="AT948" s="153">
        <f t="shared" si="194"/>
        <v>0</v>
      </c>
      <c r="AU948" s="153">
        <f t="shared" si="195"/>
        <v>0</v>
      </c>
      <c r="AV948" s="153">
        <f t="shared" si="196"/>
        <v>1</v>
      </c>
      <c r="BA948">
        <f t="shared" si="191"/>
        <v>21</v>
      </c>
    </row>
    <row r="949" spans="2:53" x14ac:dyDescent="0.25">
      <c r="B949" s="155">
        <f t="shared" si="197"/>
        <v>43668.999305555553</v>
      </c>
      <c r="C949" s="155">
        <f t="shared" si="192"/>
        <v>43668.999305555553</v>
      </c>
      <c r="D949" s="152">
        <f t="shared" si="185"/>
        <v>4.3920000000000003</v>
      </c>
      <c r="E949" s="152"/>
      <c r="F949" s="152">
        <f>D949</f>
        <v>4.3920000000000003</v>
      </c>
      <c r="G949" s="152" t="str">
        <f>IF(G$13,"↗
Tight
capacity","")</f>
        <v/>
      </c>
      <c r="H949" s="152" t="e">
        <f t="shared" si="186"/>
        <v>#N/A</v>
      </c>
      <c r="I949" s="152"/>
      <c r="J949" s="152" t="e">
        <f t="shared" si="187"/>
        <v>#N/A</v>
      </c>
      <c r="K949" s="152"/>
      <c r="L949" s="152"/>
      <c r="M949" s="152"/>
      <c r="N949" s="152"/>
      <c r="O949" s="152"/>
      <c r="P949" s="152"/>
      <c r="Q949" s="152"/>
      <c r="R949" s="152"/>
      <c r="S949" s="152"/>
      <c r="T949" s="153" cm="1">
        <f t="array" ref="T949">MATCH(1,(TDU_Info!$C$5:$C$111=$T$6)*(TDU_Info!$B$5:$B$111&lt;=$B949),0)</f>
        <v>96</v>
      </c>
      <c r="U949" s="152">
        <f>100*(INDEX(TDU_Info!$E$5:$E$111,$T949)/T$11+INDEX(TDU_Info!$F$5:$F$111,$T949))</f>
        <v>3.3060000000000005</v>
      </c>
      <c r="V949" s="152">
        <v>6.335</v>
      </c>
      <c r="W949" s="152">
        <v>6.0519999999999996</v>
      </c>
      <c r="X949" s="152">
        <v>3.95</v>
      </c>
      <c r="Y949" s="152">
        <v>4.47</v>
      </c>
      <c r="Z949" s="152">
        <v>6.5960000000000001</v>
      </c>
      <c r="AA949" s="152">
        <v>6.4409999999999998</v>
      </c>
      <c r="AB949" s="152">
        <v>4.3730000000000002</v>
      </c>
      <c r="AC949" s="152">
        <v>4.5999999999999996</v>
      </c>
      <c r="AD949" s="152">
        <v>6.3680000000000003</v>
      </c>
      <c r="AE949" s="152">
        <v>5.8259999999999996</v>
      </c>
      <c r="AF949" s="152">
        <v>4.3920000000000003</v>
      </c>
      <c r="AG949" s="152">
        <v>4.47</v>
      </c>
      <c r="AH949" s="152">
        <v>6.6479999999999997</v>
      </c>
      <c r="AI949" s="152">
        <v>6.2210000000000001</v>
      </c>
      <c r="AJ949" s="152">
        <v>4.4000000000000004</v>
      </c>
      <c r="AK949" s="152">
        <v>4.5999999999999996</v>
      </c>
      <c r="AL949" s="152">
        <f t="shared" si="188"/>
        <v>3.6393176494422845</v>
      </c>
      <c r="AM949" s="152">
        <f t="shared" si="189"/>
        <v>3.589104050145326</v>
      </c>
      <c r="AN949" s="152">
        <v>5.1965410735980901</v>
      </c>
      <c r="AO949" s="152">
        <v>4.7818707842222006</v>
      </c>
      <c r="AP949" s="152">
        <f t="shared" si="193"/>
        <v>8.4039999999999999</v>
      </c>
      <c r="AQ949" s="152"/>
      <c r="AR949" s="152"/>
      <c r="AS949" s="153">
        <f t="shared" si="190"/>
        <v>203</v>
      </c>
      <c r="AT949" s="153">
        <f t="shared" si="194"/>
        <v>0</v>
      </c>
      <c r="AU949" s="153">
        <f t="shared" si="195"/>
        <v>0</v>
      </c>
      <c r="AV949" s="153">
        <f t="shared" si="196"/>
        <v>1</v>
      </c>
      <c r="BA949">
        <f t="shared" si="191"/>
        <v>22</v>
      </c>
    </row>
    <row r="950" spans="2:53" x14ac:dyDescent="0.25">
      <c r="B950" s="155">
        <f t="shared" si="197"/>
        <v>43669.999305555553</v>
      </c>
      <c r="C950" s="155">
        <f t="shared" si="192"/>
        <v>43669.999305555553</v>
      </c>
      <c r="D950" s="152">
        <f t="shared" si="185"/>
        <v>4.2919999999999998</v>
      </c>
      <c r="E950" s="152"/>
      <c r="F950" s="152"/>
      <c r="G950" s="152"/>
      <c r="H950" s="152" t="e">
        <f t="shared" si="186"/>
        <v>#N/A</v>
      </c>
      <c r="I950" s="152"/>
      <c r="J950" s="152" t="e">
        <f t="shared" si="187"/>
        <v>#N/A</v>
      </c>
      <c r="K950" s="152"/>
      <c r="L950" s="152"/>
      <c r="M950" s="152"/>
      <c r="N950" s="152"/>
      <c r="O950" s="152"/>
      <c r="P950" s="152"/>
      <c r="Q950" s="152"/>
      <c r="R950" s="152"/>
      <c r="S950" s="152"/>
      <c r="T950" s="153" cm="1">
        <f t="array" ref="T950">MATCH(1,(TDU_Info!$C$5:$C$111=$T$6)*(TDU_Info!$B$5:$B$111&lt;=$B950),0)</f>
        <v>96</v>
      </c>
      <c r="U950" s="152">
        <f>100*(INDEX(TDU_Info!$E$5:$E$111,$T950)/T$11+INDEX(TDU_Info!$F$5:$F$111,$T950))</f>
        <v>3.3060000000000005</v>
      </c>
      <c r="V950" s="152">
        <v>6.335</v>
      </c>
      <c r="W950" s="152">
        <v>6.0519999999999996</v>
      </c>
      <c r="X950" s="152">
        <v>4.2249999999999996</v>
      </c>
      <c r="Y950" s="152">
        <v>4.47</v>
      </c>
      <c r="Z950" s="152">
        <v>6.5960000000000001</v>
      </c>
      <c r="AA950" s="152">
        <v>6.2720000000000002</v>
      </c>
      <c r="AB950" s="152">
        <v>4.4000000000000004</v>
      </c>
      <c r="AC950" s="152">
        <v>4.5999999999999996</v>
      </c>
      <c r="AD950" s="152">
        <v>6.3680000000000003</v>
      </c>
      <c r="AE950" s="152">
        <v>5.8259999999999996</v>
      </c>
      <c r="AF950" s="152">
        <v>4.2919999999999998</v>
      </c>
      <c r="AG950" s="152">
        <v>4.47</v>
      </c>
      <c r="AH950" s="152">
        <v>6.6479999999999997</v>
      </c>
      <c r="AI950" s="152">
        <v>6.2210000000000001</v>
      </c>
      <c r="AJ950" s="152">
        <v>4.4000000000000004</v>
      </c>
      <c r="AK950" s="152">
        <v>4.5999999999999996</v>
      </c>
      <c r="AL950" s="152">
        <f t="shared" si="188"/>
        <v>3.6393176494422845</v>
      </c>
      <c r="AM950" s="152">
        <f t="shared" si="189"/>
        <v>3.589104050145326</v>
      </c>
      <c r="AN950" s="152">
        <v>5.1979156839121758</v>
      </c>
      <c r="AO950" s="152">
        <v>4.7817140038426142</v>
      </c>
      <c r="AP950" s="152">
        <f t="shared" si="193"/>
        <v>8.4039999999999999</v>
      </c>
      <c r="AQ950" s="152"/>
      <c r="AR950" s="152"/>
      <c r="AS950" s="153">
        <f t="shared" si="190"/>
        <v>204</v>
      </c>
      <c r="AT950" s="153">
        <f t="shared" si="194"/>
        <v>0</v>
      </c>
      <c r="AU950" s="153">
        <f t="shared" si="195"/>
        <v>0</v>
      </c>
      <c r="AV950" s="153">
        <f t="shared" si="196"/>
        <v>1</v>
      </c>
      <c r="BA950">
        <f t="shared" si="191"/>
        <v>23</v>
      </c>
    </row>
    <row r="951" spans="2:53" x14ac:dyDescent="0.25">
      <c r="B951" s="155">
        <f t="shared" si="197"/>
        <v>43670.999305555553</v>
      </c>
      <c r="C951" s="155">
        <f t="shared" si="192"/>
        <v>43670.999305555553</v>
      </c>
      <c r="D951" s="152">
        <f t="shared" si="185"/>
        <v>4.2919999999999998</v>
      </c>
      <c r="E951" s="152"/>
      <c r="F951" s="152"/>
      <c r="G951" s="152"/>
      <c r="H951" s="152" t="e">
        <f t="shared" si="186"/>
        <v>#N/A</v>
      </c>
      <c r="I951" s="152"/>
      <c r="J951" s="152" t="e">
        <f t="shared" si="187"/>
        <v>#N/A</v>
      </c>
      <c r="K951" s="152"/>
      <c r="L951" s="152"/>
      <c r="M951" s="152"/>
      <c r="N951" s="152"/>
      <c r="O951" s="152"/>
      <c r="P951" s="152"/>
      <c r="Q951" s="152"/>
      <c r="R951" s="152"/>
      <c r="S951" s="152"/>
      <c r="T951" s="153" cm="1">
        <f t="array" ref="T951">MATCH(1,(TDU_Info!$C$5:$C$111=$T$6)*(TDU_Info!$B$5:$B$111&lt;=$B951),0)</f>
        <v>96</v>
      </c>
      <c r="U951" s="152">
        <f>100*(INDEX(TDU_Info!$E$5:$E$111,$T951)/T$11+INDEX(TDU_Info!$F$5:$F$111,$T951))</f>
        <v>3.3060000000000005</v>
      </c>
      <c r="V951" s="152">
        <v>6.335</v>
      </c>
      <c r="W951" s="152">
        <v>6.0519999999999996</v>
      </c>
      <c r="X951" s="152">
        <v>4.2249999999999996</v>
      </c>
      <c r="Y951" s="152">
        <v>4.47</v>
      </c>
      <c r="Z951" s="152">
        <v>6.5960000000000001</v>
      </c>
      <c r="AA951" s="152">
        <v>6.2720000000000002</v>
      </c>
      <c r="AB951" s="152">
        <v>4.4000000000000004</v>
      </c>
      <c r="AC951" s="152">
        <v>4.5999999999999996</v>
      </c>
      <c r="AD951" s="152">
        <v>6.3680000000000003</v>
      </c>
      <c r="AE951" s="152">
        <v>5.8259999999999996</v>
      </c>
      <c r="AF951" s="152">
        <v>4.2919999999999998</v>
      </c>
      <c r="AG951" s="152">
        <v>4.47</v>
      </c>
      <c r="AH951" s="152">
        <v>6.6479999999999997</v>
      </c>
      <c r="AI951" s="152">
        <v>6.2210000000000001</v>
      </c>
      <c r="AJ951" s="152">
        <v>4.4000000000000004</v>
      </c>
      <c r="AK951" s="152">
        <v>4.5999999999999996</v>
      </c>
      <c r="AL951" s="152">
        <f t="shared" si="188"/>
        <v>3.6393176494422845</v>
      </c>
      <c r="AM951" s="152">
        <f t="shared" si="189"/>
        <v>3.589104050145326</v>
      </c>
      <c r="AN951" s="152">
        <v>5.1982903902162398</v>
      </c>
      <c r="AO951" s="152">
        <v>4.781281303658556</v>
      </c>
      <c r="AP951" s="152">
        <f t="shared" si="193"/>
        <v>8.4039999999999999</v>
      </c>
      <c r="AQ951" s="152"/>
      <c r="AR951" s="152"/>
      <c r="AS951" s="153">
        <f t="shared" si="190"/>
        <v>205</v>
      </c>
      <c r="AT951" s="153">
        <f t="shared" si="194"/>
        <v>0</v>
      </c>
      <c r="AU951" s="153">
        <f t="shared" si="195"/>
        <v>0</v>
      </c>
      <c r="AV951" s="153">
        <f t="shared" si="196"/>
        <v>1</v>
      </c>
      <c r="BA951">
        <f t="shared" si="191"/>
        <v>24</v>
      </c>
    </row>
    <row r="952" spans="2:53" x14ac:dyDescent="0.25">
      <c r="B952" s="155">
        <f t="shared" si="197"/>
        <v>43671.999305555553</v>
      </c>
      <c r="C952" s="155">
        <f t="shared" si="192"/>
        <v>43671.999305555553</v>
      </c>
      <c r="D952" s="152">
        <f t="shared" si="185"/>
        <v>4.2919999999999998</v>
      </c>
      <c r="E952" s="152"/>
      <c r="F952" s="152"/>
      <c r="G952" s="152"/>
      <c r="H952" s="152" t="e">
        <f t="shared" si="186"/>
        <v>#N/A</v>
      </c>
      <c r="I952" s="152"/>
      <c r="J952" s="152" t="e">
        <f t="shared" si="187"/>
        <v>#N/A</v>
      </c>
      <c r="K952" s="152"/>
      <c r="L952" s="152"/>
      <c r="M952" s="152"/>
      <c r="N952" s="152"/>
      <c r="O952" s="152"/>
      <c r="P952" s="152"/>
      <c r="Q952" s="152"/>
      <c r="R952" s="152"/>
      <c r="S952" s="152"/>
      <c r="T952" s="153" cm="1">
        <f t="array" ref="T952">MATCH(1,(TDU_Info!$C$5:$C$111=$T$6)*(TDU_Info!$B$5:$B$111&lt;=$B952),0)</f>
        <v>96</v>
      </c>
      <c r="U952" s="152">
        <f>100*(INDEX(TDU_Info!$E$5:$E$111,$T952)/T$11+INDEX(TDU_Info!$F$5:$F$111,$T952))</f>
        <v>3.3060000000000005</v>
      </c>
      <c r="V952" s="152">
        <v>6.335</v>
      </c>
      <c r="W952" s="152">
        <v>4.7720000000000002</v>
      </c>
      <c r="X952" s="152">
        <v>4.2249999999999996</v>
      </c>
      <c r="Y952" s="152">
        <v>4.47</v>
      </c>
      <c r="Z952" s="152">
        <v>6.5960000000000001</v>
      </c>
      <c r="AA952" s="152">
        <v>4.9610000000000003</v>
      </c>
      <c r="AB952" s="152">
        <v>4.4000000000000004</v>
      </c>
      <c r="AC952" s="152">
        <v>4.5999999999999996</v>
      </c>
      <c r="AD952" s="152">
        <v>6.3680000000000003</v>
      </c>
      <c r="AE952" s="152">
        <v>4.6859999999999999</v>
      </c>
      <c r="AF952" s="152">
        <v>4.2919999999999998</v>
      </c>
      <c r="AG952" s="152">
        <v>4.47</v>
      </c>
      <c r="AH952" s="152">
        <v>6.6479999999999997</v>
      </c>
      <c r="AI952" s="152">
        <v>4.8810000000000002</v>
      </c>
      <c r="AJ952" s="152">
        <v>4.4000000000000004</v>
      </c>
      <c r="AK952" s="152">
        <v>4.5999999999999996</v>
      </c>
      <c r="AL952" s="152">
        <f t="shared" si="188"/>
        <v>3.6393176494422845</v>
      </c>
      <c r="AM952" s="152">
        <f t="shared" si="189"/>
        <v>3.589104050145326</v>
      </c>
      <c r="AN952" s="152">
        <v>5.1948373329327966</v>
      </c>
      <c r="AO952" s="152">
        <v>4.7787929508770315</v>
      </c>
      <c r="AP952" s="152">
        <f t="shared" si="193"/>
        <v>8.4039999999999999</v>
      </c>
      <c r="AQ952" s="152"/>
      <c r="AR952" s="152"/>
      <c r="AS952" s="153">
        <f t="shared" si="190"/>
        <v>206</v>
      </c>
      <c r="AT952" s="153">
        <f t="shared" si="194"/>
        <v>0</v>
      </c>
      <c r="AU952" s="153">
        <f t="shared" si="195"/>
        <v>0</v>
      </c>
      <c r="AV952" s="153">
        <f t="shared" si="196"/>
        <v>1</v>
      </c>
      <c r="BA952">
        <f t="shared" si="191"/>
        <v>25</v>
      </c>
    </row>
    <row r="953" spans="2:53" x14ac:dyDescent="0.25">
      <c r="B953" s="155">
        <f t="shared" si="197"/>
        <v>43672.999305555553</v>
      </c>
      <c r="C953" s="155">
        <f t="shared" si="192"/>
        <v>43672.999305555553</v>
      </c>
      <c r="D953" s="152">
        <f t="shared" si="185"/>
        <v>4.2919999999999998</v>
      </c>
      <c r="E953" s="152"/>
      <c r="F953" s="152"/>
      <c r="G953" s="152"/>
      <c r="H953" s="152" t="e">
        <f t="shared" si="186"/>
        <v>#N/A</v>
      </c>
      <c r="I953" s="152"/>
      <c r="J953" s="152" t="e">
        <f t="shared" si="187"/>
        <v>#N/A</v>
      </c>
      <c r="K953" s="152"/>
      <c r="L953" s="152"/>
      <c r="M953" s="152"/>
      <c r="N953" s="152"/>
      <c r="O953" s="152"/>
      <c r="P953" s="152"/>
      <c r="Q953" s="152"/>
      <c r="R953" s="152"/>
      <c r="S953" s="152"/>
      <c r="T953" s="153" cm="1">
        <f t="array" ref="T953">MATCH(1,(TDU_Info!$C$5:$C$111=$T$6)*(TDU_Info!$B$5:$B$111&lt;=$B953),0)</f>
        <v>96</v>
      </c>
      <c r="U953" s="152">
        <f>100*(INDEX(TDU_Info!$E$5:$E$111,$T953)/T$11+INDEX(TDU_Info!$F$5:$F$111,$T953))</f>
        <v>3.3060000000000005</v>
      </c>
      <c r="V953" s="152">
        <v>6.335</v>
      </c>
      <c r="W953" s="152">
        <v>4.7720000000000002</v>
      </c>
      <c r="X953" s="152">
        <v>4.2249999999999996</v>
      </c>
      <c r="Y953" s="152">
        <v>4.47</v>
      </c>
      <c r="Z953" s="152">
        <v>6.5960000000000001</v>
      </c>
      <c r="AA953" s="152">
        <v>4.9610000000000003</v>
      </c>
      <c r="AB953" s="152">
        <v>4.4000000000000004</v>
      </c>
      <c r="AC953" s="152">
        <v>4.5999999999999996</v>
      </c>
      <c r="AD953" s="152">
        <v>6.3680000000000003</v>
      </c>
      <c r="AE953" s="152">
        <v>4.6859999999999999</v>
      </c>
      <c r="AF953" s="152">
        <v>4.2919999999999998</v>
      </c>
      <c r="AG953" s="152">
        <v>4.47</v>
      </c>
      <c r="AH953" s="152">
        <v>6.6479999999999997</v>
      </c>
      <c r="AI953" s="152">
        <v>4.8810000000000002</v>
      </c>
      <c r="AJ953" s="152">
        <v>4.4000000000000004</v>
      </c>
      <c r="AK953" s="152">
        <v>4.5999999999999996</v>
      </c>
      <c r="AL953" s="152">
        <f t="shared" si="188"/>
        <v>3.6393176494422845</v>
      </c>
      <c r="AM953" s="152">
        <f t="shared" si="189"/>
        <v>3.589104050145326</v>
      </c>
      <c r="AN953" s="152">
        <v>5.1913826090752506</v>
      </c>
      <c r="AO953" s="152">
        <v>4.7750864307651426</v>
      </c>
      <c r="AP953" s="152">
        <f t="shared" si="193"/>
        <v>8.4039999999999999</v>
      </c>
      <c r="AQ953" s="152"/>
      <c r="AR953" s="152"/>
      <c r="AS953" s="153">
        <f t="shared" si="190"/>
        <v>207</v>
      </c>
      <c r="AT953" s="153">
        <f t="shared" si="194"/>
        <v>0</v>
      </c>
      <c r="AU953" s="153">
        <f t="shared" si="195"/>
        <v>0</v>
      </c>
      <c r="AV953" s="153">
        <f t="shared" si="196"/>
        <v>1</v>
      </c>
      <c r="BA953">
        <f t="shared" si="191"/>
        <v>26</v>
      </c>
    </row>
    <row r="954" spans="2:53" x14ac:dyDescent="0.25">
      <c r="B954" s="155">
        <f t="shared" si="197"/>
        <v>43673.999305555553</v>
      </c>
      <c r="C954" s="155">
        <f t="shared" si="192"/>
        <v>43673.999305555553</v>
      </c>
      <c r="D954" s="152">
        <f t="shared" si="185"/>
        <v>4.2919999999999998</v>
      </c>
      <c r="E954" s="152"/>
      <c r="F954" s="152"/>
      <c r="G954" s="152"/>
      <c r="H954" s="152" t="e">
        <f t="shared" si="186"/>
        <v>#N/A</v>
      </c>
      <c r="I954" s="152"/>
      <c r="J954" s="152" t="e">
        <f t="shared" si="187"/>
        <v>#N/A</v>
      </c>
      <c r="K954" s="152"/>
      <c r="L954" s="152"/>
      <c r="M954" s="152"/>
      <c r="N954" s="152"/>
      <c r="O954" s="152"/>
      <c r="P954" s="152"/>
      <c r="Q954" s="152"/>
      <c r="R954" s="152"/>
      <c r="S954" s="152"/>
      <c r="T954" s="153" cm="1">
        <f t="array" ref="T954">MATCH(1,(TDU_Info!$C$5:$C$111=$T$6)*(TDU_Info!$B$5:$B$111&lt;=$B954),0)</f>
        <v>96</v>
      </c>
      <c r="U954" s="152">
        <f>100*(INDEX(TDU_Info!$E$5:$E$111,$T954)/T$11+INDEX(TDU_Info!$F$5:$F$111,$T954))</f>
        <v>3.3060000000000005</v>
      </c>
      <c r="V954" s="152">
        <v>6.335</v>
      </c>
      <c r="W954" s="152">
        <v>4.7720000000000002</v>
      </c>
      <c r="X954" s="152">
        <v>4.2249999999999996</v>
      </c>
      <c r="Y954" s="152">
        <v>4.3600000000000003</v>
      </c>
      <c r="Z954" s="152">
        <v>6.5960000000000001</v>
      </c>
      <c r="AA954" s="152">
        <v>4.9610000000000003</v>
      </c>
      <c r="AB954" s="152">
        <v>4.4000000000000004</v>
      </c>
      <c r="AC954" s="152">
        <v>4.5999999999999996</v>
      </c>
      <c r="AD954" s="152">
        <v>6.3680000000000003</v>
      </c>
      <c r="AE954" s="152">
        <v>4.6859999999999999</v>
      </c>
      <c r="AF954" s="152">
        <v>4.2919999999999998</v>
      </c>
      <c r="AG954" s="152">
        <v>4.3600000000000003</v>
      </c>
      <c r="AH954" s="152">
        <v>6.6479999999999997</v>
      </c>
      <c r="AI954" s="152">
        <v>4.8810000000000002</v>
      </c>
      <c r="AJ954" s="152">
        <v>4.4000000000000004</v>
      </c>
      <c r="AK954" s="152">
        <v>4.5999999999999996</v>
      </c>
      <c r="AL954" s="152">
        <f t="shared" si="188"/>
        <v>3.6393176494422845</v>
      </c>
      <c r="AM954" s="152">
        <f t="shared" si="189"/>
        <v>3.589104050145326</v>
      </c>
      <c r="AN954" s="152">
        <v>5.187214718740158</v>
      </c>
      <c r="AO954" s="152">
        <v>4.7688532776060875</v>
      </c>
      <c r="AP954" s="152">
        <f t="shared" si="193"/>
        <v>8.4039999999999999</v>
      </c>
      <c r="AQ954" s="152"/>
      <c r="AR954" s="152"/>
      <c r="AS954" s="153">
        <f t="shared" si="190"/>
        <v>208</v>
      </c>
      <c r="AT954" s="153">
        <f t="shared" si="194"/>
        <v>0</v>
      </c>
      <c r="AU954" s="153">
        <f t="shared" si="195"/>
        <v>0</v>
      </c>
      <c r="AV954" s="153">
        <f t="shared" si="196"/>
        <v>1</v>
      </c>
      <c r="BA954">
        <f t="shared" si="191"/>
        <v>27</v>
      </c>
    </row>
    <row r="955" spans="2:53" x14ac:dyDescent="0.25">
      <c r="B955" s="155">
        <f t="shared" si="197"/>
        <v>43674.999305555553</v>
      </c>
      <c r="C955" s="155">
        <f t="shared" si="192"/>
        <v>43674.999305555553</v>
      </c>
      <c r="D955" s="152">
        <f t="shared" si="185"/>
        <v>4.2919999999999998</v>
      </c>
      <c r="E955" s="152"/>
      <c r="F955" s="152"/>
      <c r="G955" s="152"/>
      <c r="H955" s="152" t="e">
        <f t="shared" si="186"/>
        <v>#N/A</v>
      </c>
      <c r="I955" s="152"/>
      <c r="J955" s="152" t="e">
        <f t="shared" si="187"/>
        <v>#N/A</v>
      </c>
      <c r="K955" s="152"/>
      <c r="L955" s="152"/>
      <c r="M955" s="152"/>
      <c r="N955" s="152"/>
      <c r="O955" s="152"/>
      <c r="P955" s="152"/>
      <c r="Q955" s="152"/>
      <c r="R955" s="152"/>
      <c r="S955" s="152"/>
      <c r="T955" s="153" cm="1">
        <f t="array" ref="T955">MATCH(1,(TDU_Info!$C$5:$C$111=$T$6)*(TDU_Info!$B$5:$B$111&lt;=$B955),0)</f>
        <v>96</v>
      </c>
      <c r="U955" s="152">
        <f>100*(INDEX(TDU_Info!$E$5:$E$111,$T955)/T$11+INDEX(TDU_Info!$F$5:$F$111,$T955))</f>
        <v>3.3060000000000005</v>
      </c>
      <c r="V955" s="152">
        <v>6.335</v>
      </c>
      <c r="W955" s="152">
        <v>4.7720000000000002</v>
      </c>
      <c r="X955" s="152">
        <v>4.2249999999999996</v>
      </c>
      <c r="Y955" s="152">
        <v>4.3600000000000003</v>
      </c>
      <c r="Z955" s="152">
        <v>6.5960000000000001</v>
      </c>
      <c r="AA955" s="152">
        <v>4.9610000000000003</v>
      </c>
      <c r="AB955" s="152">
        <v>4.4000000000000004</v>
      </c>
      <c r="AC955" s="152">
        <v>4.5999999999999996</v>
      </c>
      <c r="AD955" s="152">
        <v>6.3680000000000003</v>
      </c>
      <c r="AE955" s="152">
        <v>4.6859999999999999</v>
      </c>
      <c r="AF955" s="152">
        <v>4.2919999999999998</v>
      </c>
      <c r="AG955" s="152">
        <v>4.3600000000000003</v>
      </c>
      <c r="AH955" s="152">
        <v>6.6479999999999997</v>
      </c>
      <c r="AI955" s="152">
        <v>4.8810000000000002</v>
      </c>
      <c r="AJ955" s="152">
        <v>4.4000000000000004</v>
      </c>
      <c r="AK955" s="152">
        <v>4.5999999999999996</v>
      </c>
      <c r="AL955" s="152">
        <f t="shared" si="188"/>
        <v>3.6393176494422845</v>
      </c>
      <c r="AM955" s="152">
        <f t="shared" si="189"/>
        <v>3.589104050145326</v>
      </c>
      <c r="AN955" s="152">
        <v>5.1861983534487237</v>
      </c>
      <c r="AO955" s="152">
        <v>4.7657820765375378</v>
      </c>
      <c r="AP955" s="152">
        <f t="shared" si="193"/>
        <v>8.4039999999999999</v>
      </c>
      <c r="AQ955" s="152"/>
      <c r="AR955" s="152"/>
      <c r="AS955" s="153">
        <f t="shared" si="190"/>
        <v>209</v>
      </c>
      <c r="AT955" s="153">
        <f t="shared" si="194"/>
        <v>0</v>
      </c>
      <c r="AU955" s="153">
        <f t="shared" si="195"/>
        <v>0</v>
      </c>
      <c r="AV955" s="153">
        <f t="shared" si="196"/>
        <v>1</v>
      </c>
      <c r="BA955">
        <f t="shared" si="191"/>
        <v>28</v>
      </c>
    </row>
    <row r="956" spans="2:53" x14ac:dyDescent="0.25">
      <c r="B956" s="155">
        <f t="shared" si="197"/>
        <v>43675.999305555553</v>
      </c>
      <c r="C956" s="155">
        <f t="shared" si="192"/>
        <v>43675.999305555553</v>
      </c>
      <c r="D956" s="152">
        <f t="shared" si="185"/>
        <v>4.2919999999999998</v>
      </c>
      <c r="E956" s="152"/>
      <c r="F956" s="152"/>
      <c r="G956" s="152"/>
      <c r="H956" s="152" t="e">
        <f t="shared" si="186"/>
        <v>#N/A</v>
      </c>
      <c r="I956" s="152"/>
      <c r="J956" s="152" t="e">
        <f t="shared" si="187"/>
        <v>#N/A</v>
      </c>
      <c r="K956" s="152"/>
      <c r="L956" s="152"/>
      <c r="M956" s="152"/>
      <c r="N956" s="152"/>
      <c r="O956" s="152"/>
      <c r="P956" s="152"/>
      <c r="Q956" s="152"/>
      <c r="R956" s="152"/>
      <c r="S956" s="152"/>
      <c r="T956" s="153" cm="1">
        <f t="array" ref="T956">MATCH(1,(TDU_Info!$C$5:$C$111=$T$6)*(TDU_Info!$B$5:$B$111&lt;=$B956),0)</f>
        <v>96</v>
      </c>
      <c r="U956" s="152">
        <f>100*(INDEX(TDU_Info!$E$5:$E$111,$T956)/T$11+INDEX(TDU_Info!$F$5:$F$111,$T956))</f>
        <v>3.3060000000000005</v>
      </c>
      <c r="V956" s="152">
        <v>6.335</v>
      </c>
      <c r="W956" s="152">
        <v>4.7720000000000002</v>
      </c>
      <c r="X956" s="152">
        <v>4.2249999999999996</v>
      </c>
      <c r="Y956" s="152">
        <v>4.3600000000000003</v>
      </c>
      <c r="Z956" s="152">
        <v>6.5960000000000001</v>
      </c>
      <c r="AA956" s="152">
        <v>4.9610000000000003</v>
      </c>
      <c r="AB956" s="152">
        <v>4.4589999999999996</v>
      </c>
      <c r="AC956" s="152">
        <v>4.5999999999999996</v>
      </c>
      <c r="AD956" s="152">
        <v>6.3680000000000003</v>
      </c>
      <c r="AE956" s="152">
        <v>4.6859999999999999</v>
      </c>
      <c r="AF956" s="152">
        <v>4.2919999999999998</v>
      </c>
      <c r="AG956" s="152">
        <v>4.3600000000000003</v>
      </c>
      <c r="AH956" s="152">
        <v>6.6479999999999997</v>
      </c>
      <c r="AI956" s="152">
        <v>4.8810000000000002</v>
      </c>
      <c r="AJ956" s="152">
        <v>4.5</v>
      </c>
      <c r="AK956" s="152">
        <v>4.5999999999999996</v>
      </c>
      <c r="AL956" s="152">
        <f t="shared" si="188"/>
        <v>3.6393176494422845</v>
      </c>
      <c r="AM956" s="152">
        <f t="shared" si="189"/>
        <v>3.589104050145326</v>
      </c>
      <c r="AN956" s="152">
        <v>5.1900832030077302</v>
      </c>
      <c r="AO956" s="152">
        <v>4.7691384972904745</v>
      </c>
      <c r="AP956" s="152">
        <f t="shared" si="193"/>
        <v>8.4039999999999999</v>
      </c>
      <c r="AQ956" s="152"/>
      <c r="AR956" s="152"/>
      <c r="AS956" s="153">
        <f t="shared" si="190"/>
        <v>210</v>
      </c>
      <c r="AT956" s="153">
        <f t="shared" si="194"/>
        <v>0</v>
      </c>
      <c r="AU956" s="153">
        <f t="shared" si="195"/>
        <v>0</v>
      </c>
      <c r="AV956" s="153">
        <f t="shared" si="196"/>
        <v>1</v>
      </c>
      <c r="BA956">
        <f t="shared" si="191"/>
        <v>29</v>
      </c>
    </row>
    <row r="957" spans="2:53" x14ac:dyDescent="0.25">
      <c r="B957" s="155">
        <f t="shared" si="197"/>
        <v>43676.999305555553</v>
      </c>
      <c r="C957" s="155">
        <f t="shared" si="192"/>
        <v>43676.999305555553</v>
      </c>
      <c r="D957" s="152">
        <f t="shared" si="185"/>
        <v>4.2919999999999998</v>
      </c>
      <c r="E957" s="152"/>
      <c r="F957" s="152"/>
      <c r="G957" s="152"/>
      <c r="H957" s="152" t="e">
        <f t="shared" si="186"/>
        <v>#N/A</v>
      </c>
      <c r="I957" s="152"/>
      <c r="J957" s="152" t="e">
        <f t="shared" si="187"/>
        <v>#N/A</v>
      </c>
      <c r="K957" s="152"/>
      <c r="L957" s="152"/>
      <c r="M957" s="152"/>
      <c r="N957" s="152"/>
      <c r="O957" s="152"/>
      <c r="P957" s="152"/>
      <c r="Q957" s="152"/>
      <c r="R957" s="152"/>
      <c r="S957" s="152"/>
      <c r="T957" s="153" cm="1">
        <f t="array" ref="T957">MATCH(1,(TDU_Info!$C$5:$C$111=$T$6)*(TDU_Info!$B$5:$B$111&lt;=$B957),0)</f>
        <v>96</v>
      </c>
      <c r="U957" s="152">
        <f>100*(INDEX(TDU_Info!$E$5:$E$111,$T957)/T$11+INDEX(TDU_Info!$F$5:$F$111,$T957))</f>
        <v>3.3060000000000005</v>
      </c>
      <c r="V957" s="152">
        <v>6.335</v>
      </c>
      <c r="W957" s="152">
        <v>4.7720000000000002</v>
      </c>
      <c r="X957" s="152">
        <v>4.2249999999999996</v>
      </c>
      <c r="Y957" s="152">
        <v>4.3600000000000003</v>
      </c>
      <c r="Z957" s="152">
        <v>6.5960000000000001</v>
      </c>
      <c r="AA957" s="152">
        <v>4.9610000000000003</v>
      </c>
      <c r="AB957" s="152">
        <v>4.4589999999999996</v>
      </c>
      <c r="AC957" s="152">
        <v>4.5999999999999996</v>
      </c>
      <c r="AD957" s="152">
        <v>6.3680000000000003</v>
      </c>
      <c r="AE957" s="152">
        <v>4.6859999999999999</v>
      </c>
      <c r="AF957" s="152">
        <v>4.2919999999999998</v>
      </c>
      <c r="AG957" s="152">
        <v>4.3600000000000003</v>
      </c>
      <c r="AH957" s="152">
        <v>6.6479999999999997</v>
      </c>
      <c r="AI957" s="152">
        <v>4.8810000000000002</v>
      </c>
      <c r="AJ957" s="152">
        <v>4.5</v>
      </c>
      <c r="AK957" s="152">
        <v>4.5999999999999996</v>
      </c>
      <c r="AL957" s="152">
        <f t="shared" si="188"/>
        <v>3.6393176494422845</v>
      </c>
      <c r="AM957" s="152">
        <f t="shared" si="189"/>
        <v>3.589104050145326</v>
      </c>
      <c r="AN957" s="152">
        <v>5.1896860658086492</v>
      </c>
      <c r="AO957" s="152">
        <v>4.768822823098712</v>
      </c>
      <c r="AP957" s="152">
        <f t="shared" si="193"/>
        <v>8.4039999999999999</v>
      </c>
      <c r="AQ957" s="152"/>
      <c r="AR957" s="152"/>
      <c r="AS957" s="153">
        <f t="shared" si="190"/>
        <v>211</v>
      </c>
      <c r="AT957" s="153">
        <f t="shared" si="194"/>
        <v>0</v>
      </c>
      <c r="AU957" s="153">
        <f t="shared" si="195"/>
        <v>0</v>
      </c>
      <c r="AV957" s="153">
        <f t="shared" si="196"/>
        <v>1</v>
      </c>
      <c r="BA957">
        <f t="shared" si="191"/>
        <v>30</v>
      </c>
    </row>
    <row r="958" spans="2:53" x14ac:dyDescent="0.25">
      <c r="B958" s="155">
        <f t="shared" si="197"/>
        <v>43677.999305555553</v>
      </c>
      <c r="C958" s="155">
        <f t="shared" si="192"/>
        <v>43677.999305555553</v>
      </c>
      <c r="D958" s="152">
        <f t="shared" si="185"/>
        <v>4.2919999999999998</v>
      </c>
      <c r="E958" s="152"/>
      <c r="F958" s="152"/>
      <c r="G958" s="152"/>
      <c r="H958" s="152" t="e">
        <f t="shared" si="186"/>
        <v>#N/A</v>
      </c>
      <c r="I958" s="152"/>
      <c r="J958" s="152" t="e">
        <f t="shared" si="187"/>
        <v>#N/A</v>
      </c>
      <c r="K958" s="152"/>
      <c r="L958" s="152"/>
      <c r="M958" s="152"/>
      <c r="N958" s="152"/>
      <c r="O958" s="152"/>
      <c r="P958" s="152"/>
      <c r="Q958" s="152"/>
      <c r="R958" s="152"/>
      <c r="S958" s="152"/>
      <c r="T958" s="153" cm="1">
        <f t="array" ref="T958">MATCH(1,(TDU_Info!$C$5:$C$111=$T$6)*(TDU_Info!$B$5:$B$111&lt;=$B958),0)</f>
        <v>96</v>
      </c>
      <c r="U958" s="152">
        <f>100*(INDEX(TDU_Info!$E$5:$E$111,$T958)/T$11+INDEX(TDU_Info!$F$5:$F$111,$T958))</f>
        <v>3.3060000000000005</v>
      </c>
      <c r="V958" s="152">
        <v>6.335</v>
      </c>
      <c r="W958" s="152">
        <v>4.7720000000000002</v>
      </c>
      <c r="X958" s="152">
        <v>4.2249999999999996</v>
      </c>
      <c r="Y958" s="152">
        <v>4.2699999999999996</v>
      </c>
      <c r="Z958" s="152">
        <v>6.5960000000000001</v>
      </c>
      <c r="AA958" s="152">
        <v>4.9610000000000003</v>
      </c>
      <c r="AB958" s="152">
        <v>4.4589999999999996</v>
      </c>
      <c r="AC958" s="152">
        <v>4.58</v>
      </c>
      <c r="AD958" s="152">
        <v>6.3680000000000003</v>
      </c>
      <c r="AE958" s="152">
        <v>4.6859999999999999</v>
      </c>
      <c r="AF958" s="152">
        <v>4.2919999999999998</v>
      </c>
      <c r="AG958" s="152">
        <v>4.2699999999999996</v>
      </c>
      <c r="AH958" s="152">
        <v>6.6479999999999997</v>
      </c>
      <c r="AI958" s="152">
        <v>4.8810000000000002</v>
      </c>
      <c r="AJ958" s="152">
        <v>4.5</v>
      </c>
      <c r="AK958" s="152">
        <v>4.58</v>
      </c>
      <c r="AL958" s="152">
        <f t="shared" si="188"/>
        <v>3.6393176494422845</v>
      </c>
      <c r="AM958" s="152">
        <f t="shared" si="189"/>
        <v>3.589104050145326</v>
      </c>
      <c r="AN958" s="152">
        <v>5.1394390788510851</v>
      </c>
      <c r="AO958" s="152">
        <v>4.7203721127792599</v>
      </c>
      <c r="AP958" s="152">
        <f t="shared" si="193"/>
        <v>8.4039999999999999</v>
      </c>
      <c r="AQ958" s="152"/>
      <c r="AR958" s="152"/>
      <c r="AS958" s="153">
        <f t="shared" si="190"/>
        <v>212</v>
      </c>
      <c r="AT958" s="153">
        <f t="shared" si="194"/>
        <v>0</v>
      </c>
      <c r="AU958" s="153">
        <f t="shared" si="195"/>
        <v>0</v>
      </c>
      <c r="AV958" s="153">
        <f t="shared" si="196"/>
        <v>1</v>
      </c>
      <c r="BA958">
        <f t="shared" si="191"/>
        <v>31</v>
      </c>
    </row>
    <row r="959" spans="2:53" x14ac:dyDescent="0.25">
      <c r="B959" s="155">
        <f t="shared" si="197"/>
        <v>43678.999305555553</v>
      </c>
      <c r="C959" s="155">
        <f t="shared" si="192"/>
        <v>43678.999305555553</v>
      </c>
      <c r="D959" s="152">
        <f t="shared" si="185"/>
        <v>4.2919999999999998</v>
      </c>
      <c r="E959" s="152"/>
      <c r="F959" s="152"/>
      <c r="G959" s="152"/>
      <c r="H959" s="152" t="e">
        <f t="shared" si="186"/>
        <v>#N/A</v>
      </c>
      <c r="I959" s="152"/>
      <c r="J959" s="152" t="e">
        <f t="shared" si="187"/>
        <v>#N/A</v>
      </c>
      <c r="K959" s="152"/>
      <c r="L959" s="152"/>
      <c r="M959" s="152"/>
      <c r="N959" s="152"/>
      <c r="O959" s="152"/>
      <c r="P959" s="152"/>
      <c r="Q959" s="152"/>
      <c r="R959" s="152"/>
      <c r="S959" s="152"/>
      <c r="T959" s="153" cm="1">
        <f t="array" ref="T959">MATCH(1,(TDU_Info!$C$5:$C$111=$T$6)*(TDU_Info!$B$5:$B$111&lt;=$B959),0)</f>
        <v>96</v>
      </c>
      <c r="U959" s="152">
        <f>100*(INDEX(TDU_Info!$E$5:$E$111,$T959)/T$11+INDEX(TDU_Info!$F$5:$F$111,$T959))</f>
        <v>3.3060000000000005</v>
      </c>
      <c r="V959" s="152">
        <v>6.335</v>
      </c>
      <c r="W959" s="152">
        <v>4.7720000000000002</v>
      </c>
      <c r="X959" s="152">
        <v>4.2249999999999996</v>
      </c>
      <c r="Y959" s="152">
        <v>4.2699999999999996</v>
      </c>
      <c r="Z959" s="152">
        <v>6.5960000000000001</v>
      </c>
      <c r="AA959" s="152">
        <v>4.9610000000000003</v>
      </c>
      <c r="AB959" s="152">
        <v>4.4589999999999996</v>
      </c>
      <c r="AC959" s="152">
        <v>4.58</v>
      </c>
      <c r="AD959" s="152">
        <v>6.3680000000000003</v>
      </c>
      <c r="AE959" s="152">
        <v>4.6859999999999999</v>
      </c>
      <c r="AF959" s="152">
        <v>4.2919999999999998</v>
      </c>
      <c r="AG959" s="152">
        <v>4.2699999999999996</v>
      </c>
      <c r="AH959" s="152">
        <v>6.6479999999999997</v>
      </c>
      <c r="AI959" s="152">
        <v>4.8810000000000002</v>
      </c>
      <c r="AJ959" s="152">
        <v>4.5</v>
      </c>
      <c r="AK959" s="152">
        <v>4.58</v>
      </c>
      <c r="AL959" s="152" t="e">
        <f t="shared" si="188"/>
        <v>#N/A</v>
      </c>
      <c r="AM959" s="152" t="e">
        <f t="shared" si="189"/>
        <v>#N/A</v>
      </c>
      <c r="AN959" s="152">
        <v>5.1285225876586171</v>
      </c>
      <c r="AO959" s="152">
        <v>4.7106733473339037</v>
      </c>
      <c r="AP959" s="152" t="e">
        <f t="shared" si="193"/>
        <v>#N/A</v>
      </c>
      <c r="AQ959" s="152"/>
      <c r="AR959" s="152"/>
      <c r="AS959" s="153">
        <f t="shared" si="190"/>
        <v>213</v>
      </c>
      <c r="AT959" s="153">
        <f t="shared" si="194"/>
        <v>0</v>
      </c>
      <c r="AU959" s="153">
        <f t="shared" si="195"/>
        <v>0</v>
      </c>
      <c r="AV959" s="153">
        <f t="shared" si="196"/>
        <v>1</v>
      </c>
      <c r="BA959">
        <f t="shared" si="191"/>
        <v>1</v>
      </c>
    </row>
    <row r="960" spans="2:53" x14ac:dyDescent="0.25">
      <c r="B960" s="155">
        <f t="shared" si="197"/>
        <v>43679.999305555553</v>
      </c>
      <c r="C960" s="155">
        <f t="shared" si="192"/>
        <v>43679.999305555553</v>
      </c>
      <c r="D960" s="152">
        <f t="shared" si="185"/>
        <v>4.2919999999999998</v>
      </c>
      <c r="E960" s="152"/>
      <c r="F960" s="152"/>
      <c r="G960" s="152"/>
      <c r="H960" s="152" t="e">
        <f t="shared" si="186"/>
        <v>#N/A</v>
      </c>
      <c r="I960" s="152"/>
      <c r="J960" s="152" t="e">
        <f t="shared" si="187"/>
        <v>#N/A</v>
      </c>
      <c r="K960" s="152"/>
      <c r="L960" s="152"/>
      <c r="M960" s="152"/>
      <c r="N960" s="152"/>
      <c r="O960" s="152"/>
      <c r="P960" s="152"/>
      <c r="Q960" s="152"/>
      <c r="R960" s="152"/>
      <c r="S960" s="152"/>
      <c r="T960" s="153" cm="1">
        <f t="array" ref="T960">MATCH(1,(TDU_Info!$C$5:$C$111=$T$6)*(TDU_Info!$B$5:$B$111&lt;=$B960),0)</f>
        <v>96</v>
      </c>
      <c r="U960" s="152">
        <f>100*(INDEX(TDU_Info!$E$5:$E$111,$T960)/T$11+INDEX(TDU_Info!$F$5:$F$111,$T960))</f>
        <v>3.3060000000000005</v>
      </c>
      <c r="V960" s="152">
        <v>6.335</v>
      </c>
      <c r="W960" s="152">
        <v>4.7720000000000002</v>
      </c>
      <c r="X960" s="152">
        <v>4.2249999999999996</v>
      </c>
      <c r="Y960" s="152">
        <v>4.26</v>
      </c>
      <c r="Z960" s="152">
        <v>6.5960000000000001</v>
      </c>
      <c r="AA960" s="152">
        <v>4.9610000000000003</v>
      </c>
      <c r="AB960" s="152">
        <v>4.4589999999999996</v>
      </c>
      <c r="AC960" s="152">
        <v>4.58</v>
      </c>
      <c r="AD960" s="152">
        <v>6.3680000000000003</v>
      </c>
      <c r="AE960" s="152">
        <v>4.6859999999999999</v>
      </c>
      <c r="AF960" s="152">
        <v>4.2919999999999998</v>
      </c>
      <c r="AG960" s="152">
        <v>4.26</v>
      </c>
      <c r="AH960" s="152">
        <v>6.6479999999999997</v>
      </c>
      <c r="AI960" s="152">
        <v>4.8810000000000002</v>
      </c>
      <c r="AJ960" s="152">
        <v>4.5</v>
      </c>
      <c r="AK960" s="152">
        <v>4.58</v>
      </c>
      <c r="AL960" s="152">
        <f t="shared" si="188"/>
        <v>18.971057382335623</v>
      </c>
      <c r="AM960" s="152">
        <f t="shared" si="189"/>
        <v>18.262541720980042</v>
      </c>
      <c r="AN960" s="152">
        <v>5.1237021210253886</v>
      </c>
      <c r="AO960" s="152">
        <v>4.7083539181332812</v>
      </c>
      <c r="AP960" s="152">
        <f t="shared" si="193"/>
        <v>8.4539999999999988</v>
      </c>
      <c r="AQ960" s="152"/>
      <c r="AR960" s="152"/>
      <c r="AS960" s="153">
        <f t="shared" si="190"/>
        <v>214</v>
      </c>
      <c r="AT960" s="153">
        <f t="shared" si="194"/>
        <v>0</v>
      </c>
      <c r="AU960" s="153">
        <f t="shared" si="195"/>
        <v>0</v>
      </c>
      <c r="AV960" s="153">
        <f t="shared" si="196"/>
        <v>1</v>
      </c>
      <c r="BA960">
        <f t="shared" si="191"/>
        <v>2</v>
      </c>
    </row>
    <row r="961" spans="2:53" x14ac:dyDescent="0.25">
      <c r="B961" s="155">
        <f t="shared" si="197"/>
        <v>43680.999305555553</v>
      </c>
      <c r="C961" s="155">
        <f t="shared" si="192"/>
        <v>43680.999305555553</v>
      </c>
      <c r="D961" s="152">
        <f t="shared" si="185"/>
        <v>4.2919999999999998</v>
      </c>
      <c r="E961" s="152"/>
      <c r="F961" s="152"/>
      <c r="G961" s="152"/>
      <c r="H961" s="152" t="e">
        <f t="shared" si="186"/>
        <v>#N/A</v>
      </c>
      <c r="I961" s="152"/>
      <c r="J961" s="152" t="e">
        <f t="shared" si="187"/>
        <v>#N/A</v>
      </c>
      <c r="K961" s="152"/>
      <c r="L961" s="152"/>
      <c r="M961" s="152"/>
      <c r="N961" s="152"/>
      <c r="O961" s="152"/>
      <c r="P961" s="152"/>
      <c r="Q961" s="152"/>
      <c r="R961" s="152"/>
      <c r="S961" s="152"/>
      <c r="T961" s="153" cm="1">
        <f t="array" ref="T961">MATCH(1,(TDU_Info!$C$5:$C$111=$T$6)*(TDU_Info!$B$5:$B$111&lt;=$B961),0)</f>
        <v>96</v>
      </c>
      <c r="U961" s="152">
        <f>100*(INDEX(TDU_Info!$E$5:$E$111,$T961)/T$11+INDEX(TDU_Info!$F$5:$F$111,$T961))</f>
        <v>3.3060000000000005</v>
      </c>
      <c r="V961" s="152">
        <v>6.335</v>
      </c>
      <c r="W961" s="152">
        <v>4.7720000000000002</v>
      </c>
      <c r="X961" s="152">
        <v>4.2249999999999996</v>
      </c>
      <c r="Y961" s="152">
        <v>4.26</v>
      </c>
      <c r="Z961" s="152">
        <v>6.5960000000000001</v>
      </c>
      <c r="AA961" s="152">
        <v>4.9610000000000003</v>
      </c>
      <c r="AB961" s="152">
        <v>4.4589999999999996</v>
      </c>
      <c r="AC961" s="152">
        <v>4.58</v>
      </c>
      <c r="AD961" s="152">
        <v>6.3680000000000003</v>
      </c>
      <c r="AE961" s="152">
        <v>4.6859999999999999</v>
      </c>
      <c r="AF961" s="152">
        <v>4.2919999999999998</v>
      </c>
      <c r="AG961" s="152">
        <v>4.26</v>
      </c>
      <c r="AH961" s="152">
        <v>6.6479999999999997</v>
      </c>
      <c r="AI961" s="152">
        <v>4.8810000000000002</v>
      </c>
      <c r="AJ961" s="152">
        <v>4.5</v>
      </c>
      <c r="AK961" s="152">
        <v>4.58</v>
      </c>
      <c r="AL961" s="152">
        <f t="shared" si="188"/>
        <v>18.971057382335623</v>
      </c>
      <c r="AM961" s="152">
        <f t="shared" si="189"/>
        <v>18.262541720980042</v>
      </c>
      <c r="AN961" s="152">
        <v>5.073671845993756</v>
      </c>
      <c r="AO961" s="152">
        <v>4.6623572838205227</v>
      </c>
      <c r="AP961" s="152">
        <f t="shared" si="193"/>
        <v>8.4539999999999988</v>
      </c>
      <c r="AQ961" s="152"/>
      <c r="AR961" s="152"/>
      <c r="AS961" s="153">
        <f t="shared" si="190"/>
        <v>215</v>
      </c>
      <c r="AT961" s="153">
        <f t="shared" si="194"/>
        <v>0</v>
      </c>
      <c r="AU961" s="153">
        <f t="shared" si="195"/>
        <v>0</v>
      </c>
      <c r="AV961" s="153">
        <f t="shared" si="196"/>
        <v>1</v>
      </c>
      <c r="BA961">
        <f t="shared" si="191"/>
        <v>3</v>
      </c>
    </row>
    <row r="962" spans="2:53" x14ac:dyDescent="0.25">
      <c r="B962" s="155">
        <f t="shared" si="197"/>
        <v>43681.999305555553</v>
      </c>
      <c r="C962" s="155">
        <f t="shared" si="192"/>
        <v>43681.999305555553</v>
      </c>
      <c r="D962" s="152">
        <f t="shared" si="185"/>
        <v>4.2919999999999998</v>
      </c>
      <c r="E962" s="152"/>
      <c r="F962" s="152"/>
      <c r="G962" s="152"/>
      <c r="H962" s="152" t="e">
        <f t="shared" si="186"/>
        <v>#N/A</v>
      </c>
      <c r="I962" s="152"/>
      <c r="J962" s="152" t="e">
        <f t="shared" si="187"/>
        <v>#N/A</v>
      </c>
      <c r="K962" s="152"/>
      <c r="L962" s="152"/>
      <c r="M962" s="152"/>
      <c r="N962" s="152"/>
      <c r="O962" s="152"/>
      <c r="P962" s="152"/>
      <c r="Q962" s="152"/>
      <c r="R962" s="152"/>
      <c r="S962" s="152"/>
      <c r="T962" s="153" cm="1">
        <f t="array" ref="T962">MATCH(1,(TDU_Info!$C$5:$C$111=$T$6)*(TDU_Info!$B$5:$B$111&lt;=$B962),0)</f>
        <v>96</v>
      </c>
      <c r="U962" s="152">
        <f>100*(INDEX(TDU_Info!$E$5:$E$111,$T962)/T$11+INDEX(TDU_Info!$F$5:$F$111,$T962))</f>
        <v>3.3060000000000005</v>
      </c>
      <c r="V962" s="152">
        <v>6.335</v>
      </c>
      <c r="W962" s="152">
        <v>4.7720000000000002</v>
      </c>
      <c r="X962" s="152">
        <v>4.2249999999999996</v>
      </c>
      <c r="Y962" s="152">
        <v>4.26</v>
      </c>
      <c r="Z962" s="152">
        <v>6.5960000000000001</v>
      </c>
      <c r="AA962" s="152">
        <v>4.9610000000000003</v>
      </c>
      <c r="AB962" s="152">
        <v>4.4589999999999996</v>
      </c>
      <c r="AC962" s="152">
        <v>4.58</v>
      </c>
      <c r="AD962" s="152">
        <v>6.3680000000000003</v>
      </c>
      <c r="AE962" s="152">
        <v>4.6859999999999999</v>
      </c>
      <c r="AF962" s="152">
        <v>4.2919999999999998</v>
      </c>
      <c r="AG962" s="152">
        <v>4.26</v>
      </c>
      <c r="AH962" s="152">
        <v>6.6479999999999997</v>
      </c>
      <c r="AI962" s="152">
        <v>4.8810000000000002</v>
      </c>
      <c r="AJ962" s="152">
        <v>4.5</v>
      </c>
      <c r="AK962" s="152">
        <v>4.58</v>
      </c>
      <c r="AL962" s="152">
        <f t="shared" si="188"/>
        <v>18.971057382335623</v>
      </c>
      <c r="AM962" s="152">
        <f t="shared" si="189"/>
        <v>18.262541720980042</v>
      </c>
      <c r="AN962" s="152">
        <v>5.0720493926383226</v>
      </c>
      <c r="AO962" s="152">
        <v>4.6600371697466585</v>
      </c>
      <c r="AP962" s="152">
        <f t="shared" si="193"/>
        <v>8.4539999999999988</v>
      </c>
      <c r="AQ962" s="152"/>
      <c r="AR962" s="152"/>
      <c r="AS962" s="153">
        <f t="shared" si="190"/>
        <v>216</v>
      </c>
      <c r="AT962" s="153">
        <f t="shared" si="194"/>
        <v>0</v>
      </c>
      <c r="AU962" s="153">
        <f t="shared" si="195"/>
        <v>0</v>
      </c>
      <c r="AV962" s="153">
        <f t="shared" si="196"/>
        <v>1</v>
      </c>
      <c r="BA962">
        <f t="shared" si="191"/>
        <v>4</v>
      </c>
    </row>
    <row r="963" spans="2:53" x14ac:dyDescent="0.25">
      <c r="B963" s="155">
        <f t="shared" si="197"/>
        <v>43682.999305555553</v>
      </c>
      <c r="C963" s="155">
        <f t="shared" si="192"/>
        <v>43682.999305555553</v>
      </c>
      <c r="D963" s="152">
        <f t="shared" si="185"/>
        <v>4.2919999999999998</v>
      </c>
      <c r="E963" s="152"/>
      <c r="F963" s="152"/>
      <c r="G963" s="152"/>
      <c r="H963" s="152" t="e">
        <f t="shared" si="186"/>
        <v>#N/A</v>
      </c>
      <c r="I963" s="152"/>
      <c r="J963" s="152" t="e">
        <f t="shared" si="187"/>
        <v>#N/A</v>
      </c>
      <c r="K963" s="152"/>
      <c r="L963" s="152"/>
      <c r="M963" s="152"/>
      <c r="N963" s="152"/>
      <c r="O963" s="152"/>
      <c r="P963" s="152"/>
      <c r="Q963" s="152"/>
      <c r="R963" s="152"/>
      <c r="S963" s="152"/>
      <c r="T963" s="153" cm="1">
        <f t="array" ref="T963">MATCH(1,(TDU_Info!$C$5:$C$111=$T$6)*(TDU_Info!$B$5:$B$111&lt;=$B963),0)</f>
        <v>96</v>
      </c>
      <c r="U963" s="152">
        <f>100*(INDEX(TDU_Info!$E$5:$E$111,$T963)/T$11+INDEX(TDU_Info!$F$5:$F$111,$T963))</f>
        <v>3.3060000000000005</v>
      </c>
      <c r="V963" s="152">
        <v>6.335</v>
      </c>
      <c r="W963" s="152">
        <v>4.7720000000000002</v>
      </c>
      <c r="X963" s="152">
        <v>4.2249999999999996</v>
      </c>
      <c r="Y963" s="152">
        <v>4.26</v>
      </c>
      <c r="Z963" s="152">
        <v>6.5960000000000001</v>
      </c>
      <c r="AA963" s="152">
        <v>4.9610000000000003</v>
      </c>
      <c r="AB963" s="152">
        <v>4.4589999999999996</v>
      </c>
      <c r="AC963" s="152">
        <v>4.58</v>
      </c>
      <c r="AD963" s="152">
        <v>6.3680000000000003</v>
      </c>
      <c r="AE963" s="152">
        <v>4.6859999999999999</v>
      </c>
      <c r="AF963" s="152">
        <v>4.2919999999999998</v>
      </c>
      <c r="AG963" s="152">
        <v>4.26</v>
      </c>
      <c r="AH963" s="152">
        <v>6.6479999999999997</v>
      </c>
      <c r="AI963" s="152">
        <v>4.8810000000000002</v>
      </c>
      <c r="AJ963" s="152">
        <v>4.5</v>
      </c>
      <c r="AK963" s="152">
        <v>4.58</v>
      </c>
      <c r="AL963" s="152">
        <f t="shared" si="188"/>
        <v>18.971057382335623</v>
      </c>
      <c r="AM963" s="152">
        <f t="shared" si="189"/>
        <v>18.262541720980042</v>
      </c>
      <c r="AN963" s="152">
        <v>5.0659462096145447</v>
      </c>
      <c r="AO963" s="152">
        <v>4.6550844881985505</v>
      </c>
      <c r="AP963" s="152">
        <f t="shared" si="193"/>
        <v>8.4539999999999988</v>
      </c>
      <c r="AQ963" s="152"/>
      <c r="AR963" s="152"/>
      <c r="AS963" s="153">
        <f t="shared" si="190"/>
        <v>217</v>
      </c>
      <c r="AT963" s="153">
        <f t="shared" si="194"/>
        <v>0</v>
      </c>
      <c r="AU963" s="153">
        <f t="shared" si="195"/>
        <v>0</v>
      </c>
      <c r="AV963" s="153">
        <f t="shared" si="196"/>
        <v>1</v>
      </c>
      <c r="BA963">
        <f t="shared" si="191"/>
        <v>5</v>
      </c>
    </row>
    <row r="964" spans="2:53" x14ac:dyDescent="0.25">
      <c r="B964" s="155">
        <f t="shared" si="197"/>
        <v>43683.999305555553</v>
      </c>
      <c r="C964" s="155">
        <f t="shared" si="192"/>
        <v>43683.999305555553</v>
      </c>
      <c r="D964" s="152">
        <f t="shared" si="185"/>
        <v>4.3</v>
      </c>
      <c r="E964" s="152"/>
      <c r="F964" s="152"/>
      <c r="G964" s="152"/>
      <c r="H964" s="152" t="e">
        <f t="shared" si="186"/>
        <v>#N/A</v>
      </c>
      <c r="I964" s="152"/>
      <c r="J964" s="152" t="e">
        <f t="shared" si="187"/>
        <v>#N/A</v>
      </c>
      <c r="K964" s="152"/>
      <c r="L964" s="152"/>
      <c r="M964" s="152"/>
      <c r="N964" s="152"/>
      <c r="O964" s="152"/>
      <c r="P964" s="152"/>
      <c r="Q964" s="152"/>
      <c r="R964" s="152"/>
      <c r="S964" s="152"/>
      <c r="T964" s="153" cm="1">
        <f t="array" ref="T964">MATCH(1,(TDU_Info!$C$5:$C$111=$T$6)*(TDU_Info!$B$5:$B$111&lt;=$B964),0)</f>
        <v>96</v>
      </c>
      <c r="U964" s="152">
        <f>100*(INDEX(TDU_Info!$E$5:$E$111,$T964)/T$11+INDEX(TDU_Info!$F$5:$F$111,$T964))</f>
        <v>3.3060000000000005</v>
      </c>
      <c r="V964" s="152">
        <v>6.335</v>
      </c>
      <c r="W964" s="152">
        <v>4.1420000000000003</v>
      </c>
      <c r="X964" s="152">
        <v>4.2240000000000002</v>
      </c>
      <c r="Y964" s="152">
        <v>4.26</v>
      </c>
      <c r="Z964" s="152">
        <v>6.5960000000000001</v>
      </c>
      <c r="AA964" s="152">
        <v>3.972</v>
      </c>
      <c r="AB964" s="152">
        <v>4.5</v>
      </c>
      <c r="AC964" s="152">
        <v>4.58</v>
      </c>
      <c r="AD964" s="152">
        <v>6.3680000000000003</v>
      </c>
      <c r="AE964" s="152">
        <v>4.1509999999999998</v>
      </c>
      <c r="AF964" s="152">
        <v>4.3</v>
      </c>
      <c r="AG964" s="152">
        <v>4.26</v>
      </c>
      <c r="AH964" s="152">
        <v>6.6479999999999997</v>
      </c>
      <c r="AI964" s="152">
        <v>3.9860000000000002</v>
      </c>
      <c r="AJ964" s="152">
        <v>4.5</v>
      </c>
      <c r="AK964" s="152">
        <v>4.58</v>
      </c>
      <c r="AL964" s="152">
        <f t="shared" si="188"/>
        <v>18.971057382335623</v>
      </c>
      <c r="AM964" s="152">
        <f t="shared" si="189"/>
        <v>18.262541720980042</v>
      </c>
      <c r="AN964" s="152">
        <v>4.9498819435216124</v>
      </c>
      <c r="AO964" s="152">
        <v>4.550494125436753</v>
      </c>
      <c r="AP964" s="152">
        <f t="shared" si="193"/>
        <v>8.4539999999999988</v>
      </c>
      <c r="AQ964" s="152"/>
      <c r="AR964" s="152"/>
      <c r="AS964" s="153">
        <f t="shared" si="190"/>
        <v>218</v>
      </c>
      <c r="AT964" s="153">
        <f t="shared" si="194"/>
        <v>0</v>
      </c>
      <c r="AU964" s="153">
        <f t="shared" si="195"/>
        <v>0</v>
      </c>
      <c r="AV964" s="153">
        <f t="shared" si="196"/>
        <v>1</v>
      </c>
      <c r="BA964">
        <f t="shared" si="191"/>
        <v>6</v>
      </c>
    </row>
    <row r="965" spans="2:53" x14ac:dyDescent="0.25">
      <c r="B965" s="155">
        <f t="shared" si="197"/>
        <v>43684.999305555553</v>
      </c>
      <c r="C965" s="155">
        <f t="shared" si="192"/>
        <v>43684.999305555553</v>
      </c>
      <c r="D965" s="152">
        <f t="shared" si="185"/>
        <v>4.3</v>
      </c>
      <c r="E965" s="152"/>
      <c r="F965" s="152"/>
      <c r="G965" s="152"/>
      <c r="H965" s="152" t="e">
        <f t="shared" si="186"/>
        <v>#N/A</v>
      </c>
      <c r="I965" s="152"/>
      <c r="J965" s="152" t="e">
        <f t="shared" si="187"/>
        <v>#N/A</v>
      </c>
      <c r="K965" s="152"/>
      <c r="L965" s="152"/>
      <c r="M965" s="152"/>
      <c r="N965" s="152"/>
      <c r="O965" s="152"/>
      <c r="P965" s="152"/>
      <c r="Q965" s="152"/>
      <c r="R965" s="152"/>
      <c r="S965" s="152"/>
      <c r="T965" s="153" cm="1">
        <f t="array" ref="T965">MATCH(1,(TDU_Info!$C$5:$C$111=$T$6)*(TDU_Info!$B$5:$B$111&lt;=$B965),0)</f>
        <v>96</v>
      </c>
      <c r="U965" s="152">
        <f>100*(INDEX(TDU_Info!$E$5:$E$111,$T965)/T$11+INDEX(TDU_Info!$F$5:$F$111,$T965))</f>
        <v>3.3060000000000005</v>
      </c>
      <c r="V965" s="152">
        <v>6.335</v>
      </c>
      <c r="W965" s="152">
        <v>4.7720000000000002</v>
      </c>
      <c r="X965" s="152">
        <v>4.3</v>
      </c>
      <c r="Y965" s="152">
        <v>4.2699999999999996</v>
      </c>
      <c r="Z965" s="152">
        <v>7.0960000000000001</v>
      </c>
      <c r="AA965" s="152">
        <v>4.9610000000000003</v>
      </c>
      <c r="AB965" s="152">
        <v>4.5</v>
      </c>
      <c r="AC965" s="152">
        <v>4.58</v>
      </c>
      <c r="AD965" s="152">
        <v>6.3680000000000003</v>
      </c>
      <c r="AE965" s="152">
        <v>4.6260000000000003</v>
      </c>
      <c r="AF965" s="152">
        <v>4.3</v>
      </c>
      <c r="AG965" s="152">
        <v>4.2699999999999996</v>
      </c>
      <c r="AH965" s="152">
        <v>7.1479999999999997</v>
      </c>
      <c r="AI965" s="152">
        <v>4.8810000000000002</v>
      </c>
      <c r="AJ965" s="152">
        <v>4.5</v>
      </c>
      <c r="AK965" s="152">
        <v>4.58</v>
      </c>
      <c r="AL965" s="152">
        <f t="shared" si="188"/>
        <v>18.971057382335623</v>
      </c>
      <c r="AM965" s="152">
        <f t="shared" si="189"/>
        <v>18.262541720980042</v>
      </c>
      <c r="AN965" s="152">
        <v>4.8868910081326025</v>
      </c>
      <c r="AO965" s="152">
        <v>4.4913785025974837</v>
      </c>
      <c r="AP965" s="152">
        <f t="shared" si="193"/>
        <v>8.4539999999999988</v>
      </c>
      <c r="AQ965" s="152"/>
      <c r="AR965" s="152"/>
      <c r="AS965" s="153">
        <f t="shared" si="190"/>
        <v>219</v>
      </c>
      <c r="AT965" s="153">
        <f t="shared" si="194"/>
        <v>0</v>
      </c>
      <c r="AU965" s="153">
        <f t="shared" si="195"/>
        <v>0</v>
      </c>
      <c r="AV965" s="153">
        <f t="shared" si="196"/>
        <v>1</v>
      </c>
      <c r="BA965">
        <f t="shared" si="191"/>
        <v>7</v>
      </c>
    </row>
    <row r="966" spans="2:53" x14ac:dyDescent="0.25">
      <c r="B966" s="155">
        <f t="shared" si="197"/>
        <v>43685.999305555553</v>
      </c>
      <c r="C966" s="155">
        <f t="shared" si="192"/>
        <v>43685.999305555553</v>
      </c>
      <c r="D966" s="152">
        <f t="shared" si="185"/>
        <v>4.3</v>
      </c>
      <c r="E966" s="152"/>
      <c r="F966" s="152"/>
      <c r="G966" s="152"/>
      <c r="H966" s="152" t="e">
        <f t="shared" si="186"/>
        <v>#N/A</v>
      </c>
      <c r="I966" s="152"/>
      <c r="J966" s="152" t="e">
        <f t="shared" si="187"/>
        <v>#N/A</v>
      </c>
      <c r="K966" s="152"/>
      <c r="L966" s="152"/>
      <c r="M966" s="152"/>
      <c r="N966" s="152"/>
      <c r="O966" s="152"/>
      <c r="P966" s="152"/>
      <c r="Q966" s="152"/>
      <c r="R966" s="152"/>
      <c r="S966" s="152"/>
      <c r="T966" s="153" cm="1">
        <f t="array" ref="T966">MATCH(1,(TDU_Info!$C$5:$C$111=$T$6)*(TDU_Info!$B$5:$B$111&lt;=$B966),0)</f>
        <v>96</v>
      </c>
      <c r="U966" s="152">
        <f>100*(INDEX(TDU_Info!$E$5:$E$111,$T966)/T$11+INDEX(TDU_Info!$F$5:$F$111,$T966))</f>
        <v>3.3060000000000005</v>
      </c>
      <c r="V966" s="152">
        <v>6.335</v>
      </c>
      <c r="W966" s="152">
        <v>4.1420000000000003</v>
      </c>
      <c r="X966" s="152">
        <v>4.3</v>
      </c>
      <c r="Y966" s="152">
        <v>4.2699999999999996</v>
      </c>
      <c r="Z966" s="152">
        <v>6.5960000000000001</v>
      </c>
      <c r="AA966" s="152">
        <v>3.972</v>
      </c>
      <c r="AB966" s="152">
        <v>4.5</v>
      </c>
      <c r="AC966" s="152">
        <v>4.58</v>
      </c>
      <c r="AD966" s="152">
        <v>6.3680000000000003</v>
      </c>
      <c r="AE966" s="152">
        <v>4.1509999999999998</v>
      </c>
      <c r="AF966" s="152">
        <v>4.3</v>
      </c>
      <c r="AG966" s="152">
        <v>4.2699999999999996</v>
      </c>
      <c r="AH966" s="152">
        <v>6.6479999999999997</v>
      </c>
      <c r="AI966" s="152">
        <v>3.9860000000000002</v>
      </c>
      <c r="AJ966" s="152">
        <v>4.5</v>
      </c>
      <c r="AK966" s="152">
        <v>4.58</v>
      </c>
      <c r="AL966" s="152">
        <f t="shared" si="188"/>
        <v>18.971057382335623</v>
      </c>
      <c r="AM966" s="152">
        <f t="shared" si="189"/>
        <v>18.262541720980042</v>
      </c>
      <c r="AN966" s="152">
        <v>4.8841130988649066</v>
      </c>
      <c r="AO966" s="152">
        <v>4.4897971746740479</v>
      </c>
      <c r="AP966" s="152">
        <f t="shared" si="193"/>
        <v>8.4539999999999988</v>
      </c>
      <c r="AQ966" s="152"/>
      <c r="AR966" s="152"/>
      <c r="AS966" s="153">
        <f t="shared" si="190"/>
        <v>220</v>
      </c>
      <c r="AT966" s="153">
        <f t="shared" si="194"/>
        <v>0</v>
      </c>
      <c r="AU966" s="153">
        <f t="shared" si="195"/>
        <v>0</v>
      </c>
      <c r="AV966" s="153">
        <f t="shared" si="196"/>
        <v>1</v>
      </c>
      <c r="BA966">
        <f t="shared" si="191"/>
        <v>8</v>
      </c>
    </row>
    <row r="967" spans="2:53" x14ac:dyDescent="0.25">
      <c r="B967" s="155">
        <f t="shared" si="197"/>
        <v>43686.999305555553</v>
      </c>
      <c r="C967" s="155">
        <f t="shared" si="192"/>
        <v>43686.999305555553</v>
      </c>
      <c r="D967" s="152">
        <f t="shared" si="185"/>
        <v>4.3</v>
      </c>
      <c r="E967" s="152"/>
      <c r="F967" s="152"/>
      <c r="G967" s="152"/>
      <c r="H967" s="152" t="e">
        <f t="shared" si="186"/>
        <v>#N/A</v>
      </c>
      <c r="I967" s="152"/>
      <c r="J967" s="152" t="e">
        <f t="shared" si="187"/>
        <v>#N/A</v>
      </c>
      <c r="K967" s="152"/>
      <c r="L967" s="152"/>
      <c r="M967" s="152"/>
      <c r="N967" s="152"/>
      <c r="O967" s="152"/>
      <c r="P967" s="152"/>
      <c r="Q967" s="152"/>
      <c r="R967" s="152"/>
      <c r="S967" s="152"/>
      <c r="T967" s="153" cm="1">
        <f t="array" ref="T967">MATCH(1,(TDU_Info!$C$5:$C$111=$T$6)*(TDU_Info!$B$5:$B$111&lt;=$B967),0)</f>
        <v>96</v>
      </c>
      <c r="U967" s="152">
        <f>100*(INDEX(TDU_Info!$E$5:$E$111,$T967)/T$11+INDEX(TDU_Info!$F$5:$F$111,$T967))</f>
        <v>3.3060000000000005</v>
      </c>
      <c r="V967" s="152">
        <v>6.335</v>
      </c>
      <c r="W967" s="152">
        <v>4.1420000000000003</v>
      </c>
      <c r="X967" s="152">
        <v>4.3</v>
      </c>
      <c r="Y967" s="152">
        <v>4.2699999999999996</v>
      </c>
      <c r="Z967" s="152">
        <v>6.5960000000000001</v>
      </c>
      <c r="AA967" s="152">
        <v>3.972</v>
      </c>
      <c r="AB967" s="152">
        <v>4.5</v>
      </c>
      <c r="AC967" s="152">
        <v>4.58</v>
      </c>
      <c r="AD967" s="152">
        <v>6.3680000000000003</v>
      </c>
      <c r="AE967" s="152">
        <v>4.1509999999999998</v>
      </c>
      <c r="AF967" s="152">
        <v>4.3</v>
      </c>
      <c r="AG967" s="152">
        <v>4.2699999999999996</v>
      </c>
      <c r="AH967" s="152">
        <v>6.6479999999999997</v>
      </c>
      <c r="AI967" s="152">
        <v>3.9860000000000002</v>
      </c>
      <c r="AJ967" s="152">
        <v>4.5</v>
      </c>
      <c r="AK967" s="152">
        <v>4.58</v>
      </c>
      <c r="AL967" s="152">
        <f t="shared" si="188"/>
        <v>18.971057382335623</v>
      </c>
      <c r="AM967" s="152">
        <f t="shared" si="189"/>
        <v>18.262541720980042</v>
      </c>
      <c r="AN967" s="152">
        <v>4.878714321436016</v>
      </c>
      <c r="AO967" s="152">
        <v>4.4850485524154529</v>
      </c>
      <c r="AP967" s="152">
        <f t="shared" si="193"/>
        <v>8.4539999999999988</v>
      </c>
      <c r="AQ967" s="152"/>
      <c r="AR967" s="152"/>
      <c r="AS967" s="153">
        <f t="shared" si="190"/>
        <v>221</v>
      </c>
      <c r="AT967" s="153">
        <f t="shared" si="194"/>
        <v>0</v>
      </c>
      <c r="AU967" s="153">
        <f t="shared" si="195"/>
        <v>0</v>
      </c>
      <c r="AV967" s="153">
        <f t="shared" si="196"/>
        <v>1</v>
      </c>
      <c r="BA967">
        <f t="shared" si="191"/>
        <v>9</v>
      </c>
    </row>
    <row r="968" spans="2:53" x14ac:dyDescent="0.25">
      <c r="B968" s="155">
        <f t="shared" si="197"/>
        <v>43687.999305555553</v>
      </c>
      <c r="C968" s="155">
        <f t="shared" si="192"/>
        <v>43687.999305555553</v>
      </c>
      <c r="D968" s="152">
        <f t="shared" si="185"/>
        <v>4.3</v>
      </c>
      <c r="E968" s="152"/>
      <c r="F968" s="152"/>
      <c r="G968" s="152"/>
      <c r="H968" s="152" t="e">
        <f t="shared" si="186"/>
        <v>#N/A</v>
      </c>
      <c r="I968" s="152"/>
      <c r="J968" s="152" t="e">
        <f t="shared" si="187"/>
        <v>#N/A</v>
      </c>
      <c r="K968" s="152"/>
      <c r="L968" s="152"/>
      <c r="M968" s="152"/>
      <c r="N968" s="152"/>
      <c r="O968" s="152"/>
      <c r="P968" s="152"/>
      <c r="Q968" s="152"/>
      <c r="R968" s="152"/>
      <c r="S968" s="152"/>
      <c r="T968" s="153" cm="1">
        <f t="array" ref="T968">MATCH(1,(TDU_Info!$C$5:$C$111=$T$6)*(TDU_Info!$B$5:$B$111&lt;=$B968),0)</f>
        <v>96</v>
      </c>
      <c r="U968" s="152">
        <f>100*(INDEX(TDU_Info!$E$5:$E$111,$T968)/T$11+INDEX(TDU_Info!$F$5:$F$111,$T968))</f>
        <v>3.3060000000000005</v>
      </c>
      <c r="V968" s="152">
        <v>6.335</v>
      </c>
      <c r="W968" s="152">
        <v>4.1420000000000003</v>
      </c>
      <c r="X968" s="152">
        <v>4.3</v>
      </c>
      <c r="Y968" s="152">
        <v>4.2699999999999996</v>
      </c>
      <c r="Z968" s="152">
        <v>6.5960000000000001</v>
      </c>
      <c r="AA968" s="152">
        <v>3.972</v>
      </c>
      <c r="AB968" s="152">
        <v>4.5</v>
      </c>
      <c r="AC968" s="152">
        <v>4.58</v>
      </c>
      <c r="AD968" s="152">
        <v>6.3680000000000003</v>
      </c>
      <c r="AE968" s="152">
        <v>4.1509999999999998</v>
      </c>
      <c r="AF968" s="152">
        <v>4.3</v>
      </c>
      <c r="AG968" s="152">
        <v>4.2699999999999996</v>
      </c>
      <c r="AH968" s="152">
        <v>6.6479999999999997</v>
      </c>
      <c r="AI968" s="152">
        <v>3.9860000000000002</v>
      </c>
      <c r="AJ968" s="152">
        <v>4.5</v>
      </c>
      <c r="AK968" s="152">
        <v>4.58</v>
      </c>
      <c r="AL968" s="152">
        <f t="shared" si="188"/>
        <v>18.971057382335623</v>
      </c>
      <c r="AM968" s="152">
        <f t="shared" si="189"/>
        <v>18.262541720980042</v>
      </c>
      <c r="AN968" s="152">
        <v>4.7937710619146197</v>
      </c>
      <c r="AO968" s="152">
        <v>4.4280668628784499</v>
      </c>
      <c r="AP968" s="152">
        <f t="shared" si="193"/>
        <v>8.4539999999999988</v>
      </c>
      <c r="AQ968" s="152"/>
      <c r="AR968" s="152"/>
      <c r="AS968" s="153">
        <f t="shared" si="190"/>
        <v>222</v>
      </c>
      <c r="AT968" s="153">
        <f t="shared" si="194"/>
        <v>0</v>
      </c>
      <c r="AU968" s="153">
        <f t="shared" si="195"/>
        <v>0</v>
      </c>
      <c r="AV968" s="153">
        <f t="shared" si="196"/>
        <v>1</v>
      </c>
      <c r="BA968">
        <f t="shared" si="191"/>
        <v>10</v>
      </c>
    </row>
    <row r="969" spans="2:53" x14ac:dyDescent="0.25">
      <c r="B969" s="155">
        <f t="shared" si="197"/>
        <v>43688.999305555553</v>
      </c>
      <c r="C969" s="155">
        <f t="shared" si="192"/>
        <v>43688.999305555553</v>
      </c>
      <c r="D969" s="152">
        <f t="shared" si="185"/>
        <v>4.3</v>
      </c>
      <c r="E969" s="152"/>
      <c r="F969" s="152"/>
      <c r="G969" s="152"/>
      <c r="H969" s="152" t="e">
        <f t="shared" si="186"/>
        <v>#N/A</v>
      </c>
      <c r="I969" s="152"/>
      <c r="J969" s="152" t="e">
        <f t="shared" si="187"/>
        <v>#N/A</v>
      </c>
      <c r="K969" s="152"/>
      <c r="L969" s="152"/>
      <c r="M969" s="152"/>
      <c r="N969" s="152"/>
      <c r="O969" s="152"/>
      <c r="P969" s="152"/>
      <c r="Q969" s="152"/>
      <c r="R969" s="152"/>
      <c r="S969" s="152"/>
      <c r="T969" s="153" cm="1">
        <f t="array" ref="T969">MATCH(1,(TDU_Info!$C$5:$C$111=$T$6)*(TDU_Info!$B$5:$B$111&lt;=$B969),0)</f>
        <v>96</v>
      </c>
      <c r="U969" s="152">
        <f>100*(INDEX(TDU_Info!$E$5:$E$111,$T969)/T$11+INDEX(TDU_Info!$F$5:$F$111,$T969))</f>
        <v>3.3060000000000005</v>
      </c>
      <c r="V969" s="152">
        <v>6.335</v>
      </c>
      <c r="W969" s="152">
        <v>4.1420000000000003</v>
      </c>
      <c r="X969" s="152">
        <v>4.3</v>
      </c>
      <c r="Y969" s="152">
        <v>4.2699999999999996</v>
      </c>
      <c r="Z969" s="152">
        <v>6.5960000000000001</v>
      </c>
      <c r="AA969" s="152">
        <v>3.972</v>
      </c>
      <c r="AB969" s="152">
        <v>4.5</v>
      </c>
      <c r="AC969" s="152">
        <v>4.58</v>
      </c>
      <c r="AD969" s="152">
        <v>6.3680000000000003</v>
      </c>
      <c r="AE969" s="152">
        <v>4.1509999999999998</v>
      </c>
      <c r="AF969" s="152">
        <v>4.3</v>
      </c>
      <c r="AG969" s="152">
        <v>4.2699999999999996</v>
      </c>
      <c r="AH969" s="152">
        <v>6.6479999999999997</v>
      </c>
      <c r="AI969" s="152">
        <v>3.9860000000000002</v>
      </c>
      <c r="AJ969" s="152">
        <v>4.5</v>
      </c>
      <c r="AK969" s="152">
        <v>4.58</v>
      </c>
      <c r="AL969" s="152">
        <f t="shared" si="188"/>
        <v>18.971057382335623</v>
      </c>
      <c r="AM969" s="152">
        <f t="shared" si="189"/>
        <v>18.262541720980042</v>
      </c>
      <c r="AN969" s="152">
        <v>4.789497839197292</v>
      </c>
      <c r="AO969" s="152">
        <v>4.4238552920024938</v>
      </c>
      <c r="AP969" s="152">
        <f t="shared" si="193"/>
        <v>8.4539999999999988</v>
      </c>
      <c r="AQ969" s="152"/>
      <c r="AR969" s="152"/>
      <c r="AS969" s="153">
        <f t="shared" si="190"/>
        <v>223</v>
      </c>
      <c r="AT969" s="153">
        <f t="shared" si="194"/>
        <v>0</v>
      </c>
      <c r="AU969" s="153">
        <f t="shared" si="195"/>
        <v>0</v>
      </c>
      <c r="AV969" s="153">
        <f t="shared" si="196"/>
        <v>1</v>
      </c>
      <c r="BA969">
        <f t="shared" si="191"/>
        <v>11</v>
      </c>
    </row>
    <row r="970" spans="2:53" x14ac:dyDescent="0.25">
      <c r="B970" s="155">
        <f t="shared" si="197"/>
        <v>43689.999305555553</v>
      </c>
      <c r="C970" s="155">
        <f t="shared" si="192"/>
        <v>43689.999305555553</v>
      </c>
      <c r="D970" s="152">
        <f t="shared" si="185"/>
        <v>4.3</v>
      </c>
      <c r="E970" s="152"/>
      <c r="F970" s="152"/>
      <c r="G970" s="152"/>
      <c r="H970" s="152" t="e">
        <f t="shared" si="186"/>
        <v>#N/A</v>
      </c>
      <c r="I970" s="152"/>
      <c r="J970" s="152" t="e">
        <f t="shared" si="187"/>
        <v>#N/A</v>
      </c>
      <c r="K970" s="152"/>
      <c r="L970" s="152"/>
      <c r="M970" s="152"/>
      <c r="N970" s="152"/>
      <c r="O970" s="152"/>
      <c r="P970" s="152"/>
      <c r="Q970" s="152"/>
      <c r="R970" s="152"/>
      <c r="S970" s="152"/>
      <c r="T970" s="153" cm="1">
        <f t="array" ref="T970">MATCH(1,(TDU_Info!$C$5:$C$111=$T$6)*(TDU_Info!$B$5:$B$111&lt;=$B970),0)</f>
        <v>96</v>
      </c>
      <c r="U970" s="152">
        <f>100*(INDEX(TDU_Info!$E$5:$E$111,$T970)/T$11+INDEX(TDU_Info!$F$5:$F$111,$T970))</f>
        <v>3.3060000000000005</v>
      </c>
      <c r="V970" s="152">
        <v>6.335</v>
      </c>
      <c r="W970" s="152">
        <v>4.1420000000000003</v>
      </c>
      <c r="X970" s="152">
        <v>4.3</v>
      </c>
      <c r="Y970" s="152">
        <v>4.2699999999999996</v>
      </c>
      <c r="Z970" s="152">
        <v>6.5960000000000001</v>
      </c>
      <c r="AA970" s="152">
        <v>3.972</v>
      </c>
      <c r="AB970" s="152">
        <v>4.5</v>
      </c>
      <c r="AC970" s="152">
        <v>4.58</v>
      </c>
      <c r="AD970" s="152">
        <v>6.3680000000000003</v>
      </c>
      <c r="AE970" s="152">
        <v>4.1509999999999998</v>
      </c>
      <c r="AF970" s="152">
        <v>4.3</v>
      </c>
      <c r="AG970" s="152">
        <v>4.2699999999999996</v>
      </c>
      <c r="AH970" s="152">
        <v>6.6479999999999997</v>
      </c>
      <c r="AI970" s="152">
        <v>3.9860000000000002</v>
      </c>
      <c r="AJ970" s="152">
        <v>4.5</v>
      </c>
      <c r="AK970" s="152">
        <v>4.58</v>
      </c>
      <c r="AL970" s="152">
        <f t="shared" si="188"/>
        <v>18.971057382335623</v>
      </c>
      <c r="AM970" s="152">
        <f t="shared" si="189"/>
        <v>18.262541720980042</v>
      </c>
      <c r="AN970" s="152">
        <v>4.7887907394399667</v>
      </c>
      <c r="AO970" s="152">
        <v>4.4225819086113818</v>
      </c>
      <c r="AP970" s="152">
        <f t="shared" si="193"/>
        <v>8.4539999999999988</v>
      </c>
      <c r="AQ970" s="152"/>
      <c r="AR970" s="152"/>
      <c r="AS970" s="153">
        <f t="shared" si="190"/>
        <v>224</v>
      </c>
      <c r="AT970" s="153">
        <f t="shared" si="194"/>
        <v>0</v>
      </c>
      <c r="AU970" s="153">
        <f t="shared" si="195"/>
        <v>0</v>
      </c>
      <c r="AV970" s="153">
        <f t="shared" si="196"/>
        <v>1</v>
      </c>
      <c r="BA970">
        <f t="shared" si="191"/>
        <v>12</v>
      </c>
    </row>
    <row r="971" spans="2:53" x14ac:dyDescent="0.25">
      <c r="B971" s="155">
        <f t="shared" si="197"/>
        <v>43690.999305555553</v>
      </c>
      <c r="C971" s="155">
        <f t="shared" si="192"/>
        <v>43690.999305555553</v>
      </c>
      <c r="D971" s="152">
        <f t="shared" si="185"/>
        <v>4.3</v>
      </c>
      <c r="E971" s="152"/>
      <c r="F971" s="152"/>
      <c r="G971" s="152"/>
      <c r="H971" s="152" t="e">
        <f t="shared" si="186"/>
        <v>#N/A</v>
      </c>
      <c r="I971" s="152"/>
      <c r="J971" s="152" t="e">
        <f t="shared" si="187"/>
        <v>#N/A</v>
      </c>
      <c r="K971" s="152"/>
      <c r="L971" s="152"/>
      <c r="M971" s="152"/>
      <c r="N971" s="152"/>
      <c r="O971" s="152"/>
      <c r="P971" s="152"/>
      <c r="Q971" s="152"/>
      <c r="R971" s="152"/>
      <c r="S971" s="152"/>
      <c r="T971" s="153" cm="1">
        <f t="array" ref="T971">MATCH(1,(TDU_Info!$C$5:$C$111=$T$6)*(TDU_Info!$B$5:$B$111&lt;=$B971),0)</f>
        <v>96</v>
      </c>
      <c r="U971" s="152">
        <f>100*(INDEX(TDU_Info!$E$5:$E$111,$T971)/T$11+INDEX(TDU_Info!$F$5:$F$111,$T971))</f>
        <v>3.3060000000000005</v>
      </c>
      <c r="V971" s="152">
        <v>6.335</v>
      </c>
      <c r="W971" s="152">
        <v>4.1420000000000003</v>
      </c>
      <c r="X971" s="152">
        <v>4.3</v>
      </c>
      <c r="Y971" s="152">
        <v>4.2699999999999996</v>
      </c>
      <c r="Z971" s="152">
        <v>6.5960000000000001</v>
      </c>
      <c r="AA971" s="152">
        <v>3.972</v>
      </c>
      <c r="AB971" s="152">
        <v>4.5</v>
      </c>
      <c r="AC971" s="152">
        <v>4.58</v>
      </c>
      <c r="AD971" s="152">
        <v>6.3680000000000003</v>
      </c>
      <c r="AE971" s="152">
        <v>4.1509999999999998</v>
      </c>
      <c r="AF971" s="152">
        <v>4.3</v>
      </c>
      <c r="AG971" s="152">
        <v>4.2699999999999996</v>
      </c>
      <c r="AH971" s="152">
        <v>6.6479999999999997</v>
      </c>
      <c r="AI971" s="152">
        <v>3.9860000000000002</v>
      </c>
      <c r="AJ971" s="152">
        <v>4.5</v>
      </c>
      <c r="AK971" s="152">
        <v>4.58</v>
      </c>
      <c r="AL971" s="152">
        <f t="shared" si="188"/>
        <v>18.971057382335623</v>
      </c>
      <c r="AM971" s="152">
        <f t="shared" si="189"/>
        <v>18.262541720980042</v>
      </c>
      <c r="AN971" s="152">
        <v>4.5249000056765531</v>
      </c>
      <c r="AO971" s="152">
        <v>4.2007638043881377</v>
      </c>
      <c r="AP971" s="152">
        <f t="shared" si="193"/>
        <v>8.4539999999999988</v>
      </c>
      <c r="AQ971" s="152"/>
      <c r="AR971" s="152"/>
      <c r="AS971" s="153">
        <f t="shared" si="190"/>
        <v>225</v>
      </c>
      <c r="AT971" s="153">
        <f t="shared" si="194"/>
        <v>0</v>
      </c>
      <c r="AU971" s="153">
        <f t="shared" si="195"/>
        <v>0</v>
      </c>
      <c r="AV971" s="153">
        <f t="shared" si="196"/>
        <v>1</v>
      </c>
      <c r="BA971">
        <f t="shared" si="191"/>
        <v>13</v>
      </c>
    </row>
    <row r="972" spans="2:53" x14ac:dyDescent="0.25">
      <c r="B972" s="155">
        <f t="shared" si="197"/>
        <v>43691.999305555553</v>
      </c>
      <c r="C972" s="155">
        <f t="shared" si="192"/>
        <v>43691.999305555553</v>
      </c>
      <c r="D972" s="152">
        <f t="shared" si="185"/>
        <v>4.3</v>
      </c>
      <c r="E972" s="152"/>
      <c r="F972" s="152"/>
      <c r="G972" s="152"/>
      <c r="H972" s="152" t="e">
        <f t="shared" si="186"/>
        <v>#N/A</v>
      </c>
      <c r="I972" s="152"/>
      <c r="J972" s="152" t="e">
        <f t="shared" si="187"/>
        <v>#N/A</v>
      </c>
      <c r="K972" s="152"/>
      <c r="L972" s="152"/>
      <c r="M972" s="152"/>
      <c r="N972" s="152"/>
      <c r="O972" s="152"/>
      <c r="P972" s="152"/>
      <c r="Q972" s="152"/>
      <c r="R972" s="152"/>
      <c r="S972" s="152"/>
      <c r="T972" s="153" cm="1">
        <f t="array" ref="T972">MATCH(1,(TDU_Info!$C$5:$C$111=$T$6)*(TDU_Info!$B$5:$B$111&lt;=$B972),0)</f>
        <v>96</v>
      </c>
      <c r="U972" s="152">
        <f>100*(INDEX(TDU_Info!$E$5:$E$111,$T972)/T$11+INDEX(TDU_Info!$F$5:$F$111,$T972))</f>
        <v>3.3060000000000005</v>
      </c>
      <c r="V972" s="152">
        <v>6.335</v>
      </c>
      <c r="W972" s="152">
        <v>3.9620000000000002</v>
      </c>
      <c r="X972" s="152">
        <v>4.3</v>
      </c>
      <c r="Y972" s="152">
        <v>4.2699999999999996</v>
      </c>
      <c r="Z972" s="152">
        <v>6.5960000000000001</v>
      </c>
      <c r="AA972" s="152">
        <v>3.972</v>
      </c>
      <c r="AB972" s="152">
        <v>4.5</v>
      </c>
      <c r="AC972" s="152">
        <v>4.58</v>
      </c>
      <c r="AD972" s="152">
        <v>6.3680000000000003</v>
      </c>
      <c r="AE972" s="152">
        <v>4.1509999999999998</v>
      </c>
      <c r="AF972" s="152">
        <v>4.3</v>
      </c>
      <c r="AG972" s="152">
        <v>4.2699999999999996</v>
      </c>
      <c r="AH972" s="152">
        <v>6.6479999999999997</v>
      </c>
      <c r="AI972" s="152">
        <v>3.9860000000000002</v>
      </c>
      <c r="AJ972" s="152">
        <v>4.5</v>
      </c>
      <c r="AK972" s="152">
        <v>4.58</v>
      </c>
      <c r="AL972" s="152">
        <f t="shared" si="188"/>
        <v>18.971057382335623</v>
      </c>
      <c r="AM972" s="152">
        <f t="shared" si="189"/>
        <v>18.262541720980042</v>
      </c>
      <c r="AN972" s="152">
        <v>3.82946092850653</v>
      </c>
      <c r="AO972" s="152">
        <v>3.6004269977888725</v>
      </c>
      <c r="AP972" s="152">
        <f t="shared" si="193"/>
        <v>8.4539999999999988</v>
      </c>
      <c r="AQ972" s="152"/>
      <c r="AR972" s="152"/>
      <c r="AS972" s="153">
        <f t="shared" si="190"/>
        <v>226</v>
      </c>
      <c r="AT972" s="153">
        <f t="shared" si="194"/>
        <v>0</v>
      </c>
      <c r="AU972" s="153">
        <f t="shared" si="195"/>
        <v>0</v>
      </c>
      <c r="AV972" s="153">
        <f t="shared" si="196"/>
        <v>1</v>
      </c>
      <c r="BA972">
        <f t="shared" si="191"/>
        <v>14</v>
      </c>
    </row>
    <row r="973" spans="2:53" x14ac:dyDescent="0.25">
      <c r="B973" s="155">
        <f t="shared" si="197"/>
        <v>43692.999305555553</v>
      </c>
      <c r="C973" s="155">
        <f t="shared" si="192"/>
        <v>43692.999305555553</v>
      </c>
      <c r="D973" s="152">
        <f t="shared" si="185"/>
        <v>4.3</v>
      </c>
      <c r="E973" s="152"/>
      <c r="F973" s="152"/>
      <c r="G973" s="152"/>
      <c r="H973" s="152" t="e">
        <f t="shared" si="186"/>
        <v>#N/A</v>
      </c>
      <c r="I973" s="152"/>
      <c r="J973" s="152" t="e">
        <f t="shared" si="187"/>
        <v>#N/A</v>
      </c>
      <c r="K973" s="152"/>
      <c r="L973" s="152"/>
      <c r="M973" s="152"/>
      <c r="N973" s="152"/>
      <c r="O973" s="152"/>
      <c r="P973" s="152"/>
      <c r="Q973" s="152"/>
      <c r="R973" s="152"/>
      <c r="S973" s="152"/>
      <c r="T973" s="153" cm="1">
        <f t="array" ref="T973">MATCH(1,(TDU_Info!$C$5:$C$111=$T$6)*(TDU_Info!$B$5:$B$111&lt;=$B973),0)</f>
        <v>96</v>
      </c>
      <c r="U973" s="152">
        <f>100*(INDEX(TDU_Info!$E$5:$E$111,$T973)/T$11+INDEX(TDU_Info!$F$5:$F$111,$T973))</f>
        <v>3.3060000000000005</v>
      </c>
      <c r="V973" s="152">
        <v>6.335</v>
      </c>
      <c r="W973" s="152">
        <v>4.7990000000000004</v>
      </c>
      <c r="X973" s="152">
        <v>4.3</v>
      </c>
      <c r="Y973" s="152">
        <v>4.5</v>
      </c>
      <c r="Z973" s="152">
        <v>7.0960000000000001</v>
      </c>
      <c r="AA973" s="152">
        <v>5.1580000000000004</v>
      </c>
      <c r="AB973" s="152">
        <v>4.5</v>
      </c>
      <c r="AC973" s="152">
        <v>4.5999999999999996</v>
      </c>
      <c r="AD973" s="152">
        <v>6.3680000000000003</v>
      </c>
      <c r="AE973" s="152">
        <v>4.6260000000000003</v>
      </c>
      <c r="AF973" s="152">
        <v>4.3</v>
      </c>
      <c r="AG973" s="152">
        <v>4.5</v>
      </c>
      <c r="AH973" s="152">
        <v>7.1479999999999997</v>
      </c>
      <c r="AI973" s="152">
        <v>5.1210000000000004</v>
      </c>
      <c r="AJ973" s="152">
        <v>4.5</v>
      </c>
      <c r="AK973" s="152">
        <v>4.5999999999999996</v>
      </c>
      <c r="AL973" s="152">
        <f t="shared" si="188"/>
        <v>18.971057382335623</v>
      </c>
      <c r="AM973" s="152">
        <f t="shared" si="189"/>
        <v>18.262541720980042</v>
      </c>
      <c r="AN973" s="152">
        <v>3.7658964576924658</v>
      </c>
      <c r="AO973" s="152">
        <v>3.5482047906990539</v>
      </c>
      <c r="AP973" s="152">
        <f t="shared" si="193"/>
        <v>8.4539999999999988</v>
      </c>
      <c r="AQ973" s="152"/>
      <c r="AR973" s="152"/>
      <c r="AS973" s="153">
        <f t="shared" si="190"/>
        <v>227</v>
      </c>
      <c r="AT973" s="153">
        <f t="shared" si="194"/>
        <v>0</v>
      </c>
      <c r="AU973" s="153">
        <f t="shared" si="195"/>
        <v>0</v>
      </c>
      <c r="AV973" s="153">
        <f t="shared" si="196"/>
        <v>1</v>
      </c>
      <c r="BA973">
        <f t="shared" si="191"/>
        <v>15</v>
      </c>
    </row>
    <row r="974" spans="2:53" x14ac:dyDescent="0.25">
      <c r="B974" s="155">
        <f t="shared" si="197"/>
        <v>43693.999305555553</v>
      </c>
      <c r="C974" s="155">
        <f t="shared" si="192"/>
        <v>43693.999305555553</v>
      </c>
      <c r="D974" s="152">
        <f t="shared" si="185"/>
        <v>4.3440000000000003</v>
      </c>
      <c r="E974" s="152"/>
      <c r="F974" s="152"/>
      <c r="G974" s="152"/>
      <c r="H974" s="152" t="e">
        <f t="shared" si="186"/>
        <v>#N/A</v>
      </c>
      <c r="I974" s="152"/>
      <c r="J974" s="152" t="e">
        <f t="shared" si="187"/>
        <v>#N/A</v>
      </c>
      <c r="K974" s="152"/>
      <c r="L974" s="152"/>
      <c r="M974" s="152"/>
      <c r="N974" s="152"/>
      <c r="O974" s="152"/>
      <c r="P974" s="152"/>
      <c r="Q974" s="152"/>
      <c r="R974" s="152"/>
      <c r="S974" s="152"/>
      <c r="T974" s="153" cm="1">
        <f t="array" ref="T974">MATCH(1,(TDU_Info!$C$5:$C$111=$T$6)*(TDU_Info!$B$5:$B$111&lt;=$B974),0)</f>
        <v>96</v>
      </c>
      <c r="U974" s="152">
        <f>100*(INDEX(TDU_Info!$E$5:$E$111,$T974)/T$11+INDEX(TDU_Info!$F$5:$F$111,$T974))</f>
        <v>3.3060000000000005</v>
      </c>
      <c r="V974" s="152">
        <v>7.0650000000000004</v>
      </c>
      <c r="W974" s="152">
        <v>4.8739999999999997</v>
      </c>
      <c r="X974" s="152">
        <v>4.4180000000000001</v>
      </c>
      <c r="Y974" s="152">
        <v>4.5</v>
      </c>
      <c r="Z974" s="152">
        <v>7.1440000000000001</v>
      </c>
      <c r="AA974" s="152">
        <v>5.3680000000000003</v>
      </c>
      <c r="AB974" s="152">
        <v>4.7</v>
      </c>
      <c r="AC974" s="152">
        <v>4.5999999999999996</v>
      </c>
      <c r="AD974" s="152">
        <v>7.0819999999999999</v>
      </c>
      <c r="AE974" s="152">
        <v>4.6369999999999996</v>
      </c>
      <c r="AF974" s="152">
        <v>4.3440000000000003</v>
      </c>
      <c r="AG974" s="152">
        <v>4.5</v>
      </c>
      <c r="AH974" s="152">
        <v>7.1719999999999997</v>
      </c>
      <c r="AI974" s="152">
        <v>5.1340000000000003</v>
      </c>
      <c r="AJ974" s="152">
        <v>4.66</v>
      </c>
      <c r="AK974" s="152">
        <v>4.5999999999999996</v>
      </c>
      <c r="AL974" s="152">
        <f t="shared" si="188"/>
        <v>18.971057382335623</v>
      </c>
      <c r="AM974" s="152">
        <f t="shared" si="189"/>
        <v>18.262541720980042</v>
      </c>
      <c r="AN974" s="152">
        <v>3.0861286748207704</v>
      </c>
      <c r="AO974" s="152">
        <v>2.9373443754031743</v>
      </c>
      <c r="AP974" s="152">
        <f t="shared" si="193"/>
        <v>8.4539999999999988</v>
      </c>
      <c r="AQ974" s="152"/>
      <c r="AR974" s="152"/>
      <c r="AS974" s="153">
        <f t="shared" si="190"/>
        <v>228</v>
      </c>
      <c r="AT974" s="153">
        <f t="shared" si="194"/>
        <v>0</v>
      </c>
      <c r="AU974" s="153">
        <f t="shared" si="195"/>
        <v>0</v>
      </c>
      <c r="AV974" s="153">
        <f t="shared" si="196"/>
        <v>1</v>
      </c>
      <c r="BA974">
        <f t="shared" si="191"/>
        <v>16</v>
      </c>
    </row>
    <row r="975" spans="2:53" x14ac:dyDescent="0.25">
      <c r="B975" s="155">
        <f t="shared" si="197"/>
        <v>43694.999305555553</v>
      </c>
      <c r="C975" s="155">
        <f t="shared" si="192"/>
        <v>43694.999305555553</v>
      </c>
      <c r="D975" s="152">
        <f t="shared" si="185"/>
        <v>4.3440000000000003</v>
      </c>
      <c r="E975" s="152"/>
      <c r="F975" s="152"/>
      <c r="G975" s="152"/>
      <c r="H975" s="152" t="e">
        <f t="shared" si="186"/>
        <v>#N/A</v>
      </c>
      <c r="I975" s="152"/>
      <c r="J975" s="152" t="e">
        <f t="shared" si="187"/>
        <v>#N/A</v>
      </c>
      <c r="K975" s="152"/>
      <c r="L975" s="152"/>
      <c r="M975" s="152"/>
      <c r="N975" s="152"/>
      <c r="O975" s="152"/>
      <c r="P975" s="152"/>
      <c r="Q975" s="152"/>
      <c r="R975" s="152"/>
      <c r="S975" s="152"/>
      <c r="T975" s="153" cm="1">
        <f t="array" ref="T975">MATCH(1,(TDU_Info!$C$5:$C$111=$T$6)*(TDU_Info!$B$5:$B$111&lt;=$B975),0)</f>
        <v>96</v>
      </c>
      <c r="U975" s="152">
        <f>100*(INDEX(TDU_Info!$E$5:$E$111,$T975)/T$11+INDEX(TDU_Info!$F$5:$F$111,$T975))</f>
        <v>3.3060000000000005</v>
      </c>
      <c r="V975" s="152">
        <v>7.0650000000000004</v>
      </c>
      <c r="W975" s="152">
        <v>4.8739999999999997</v>
      </c>
      <c r="X975" s="152">
        <v>4.4180000000000001</v>
      </c>
      <c r="Y975" s="152">
        <v>4.5</v>
      </c>
      <c r="Z975" s="152">
        <v>7.1440000000000001</v>
      </c>
      <c r="AA975" s="152">
        <v>5.3680000000000003</v>
      </c>
      <c r="AB975" s="152">
        <v>4.7</v>
      </c>
      <c r="AC975" s="152">
        <v>4.5999999999999996</v>
      </c>
      <c r="AD975" s="152">
        <v>7.0819999999999999</v>
      </c>
      <c r="AE975" s="152">
        <v>4.6369999999999996</v>
      </c>
      <c r="AF975" s="152">
        <v>4.3440000000000003</v>
      </c>
      <c r="AG975" s="152">
        <v>4.5</v>
      </c>
      <c r="AH975" s="152">
        <v>7.1719999999999997</v>
      </c>
      <c r="AI975" s="152">
        <v>5.1340000000000003</v>
      </c>
      <c r="AJ975" s="152">
        <v>4.66</v>
      </c>
      <c r="AK975" s="152">
        <v>4.5999999999999996</v>
      </c>
      <c r="AL975" s="152">
        <f t="shared" si="188"/>
        <v>18.971057382335623</v>
      </c>
      <c r="AM975" s="152">
        <f t="shared" si="189"/>
        <v>18.262541720980042</v>
      </c>
      <c r="AN975" s="152">
        <v>3.1093477530246441</v>
      </c>
      <c r="AO975" s="152">
        <v>2.9625343810188154</v>
      </c>
      <c r="AP975" s="152">
        <f t="shared" si="193"/>
        <v>8.4539999999999988</v>
      </c>
      <c r="AQ975" s="152"/>
      <c r="AR975" s="152"/>
      <c r="AS975" s="153">
        <f t="shared" si="190"/>
        <v>229</v>
      </c>
      <c r="AT975" s="153">
        <f t="shared" si="194"/>
        <v>0</v>
      </c>
      <c r="AU975" s="153">
        <f t="shared" si="195"/>
        <v>0</v>
      </c>
      <c r="AV975" s="153">
        <f t="shared" si="196"/>
        <v>1</v>
      </c>
      <c r="BA975">
        <f t="shared" si="191"/>
        <v>17</v>
      </c>
    </row>
    <row r="976" spans="2:53" x14ac:dyDescent="0.25">
      <c r="B976" s="155">
        <f t="shared" si="197"/>
        <v>43695.999305555553</v>
      </c>
      <c r="C976" s="155">
        <f t="shared" si="192"/>
        <v>43695.999305555553</v>
      </c>
      <c r="D976" s="152">
        <f t="shared" si="185"/>
        <v>4.3440000000000003</v>
      </c>
      <c r="E976" s="152"/>
      <c r="F976" s="152"/>
      <c r="G976" s="152"/>
      <c r="H976" s="152" t="e">
        <f t="shared" si="186"/>
        <v>#N/A</v>
      </c>
      <c r="I976" s="152"/>
      <c r="J976" s="152" t="e">
        <f t="shared" si="187"/>
        <v>#N/A</v>
      </c>
      <c r="K976" s="152"/>
      <c r="L976" s="152"/>
      <c r="M976" s="152"/>
      <c r="N976" s="152"/>
      <c r="O976" s="152"/>
      <c r="P976" s="152"/>
      <c r="Q976" s="152"/>
      <c r="R976" s="152"/>
      <c r="S976" s="152"/>
      <c r="T976" s="153" cm="1">
        <f t="array" ref="T976">MATCH(1,(TDU_Info!$C$5:$C$111=$T$6)*(TDU_Info!$B$5:$B$111&lt;=$B976),0)</f>
        <v>96</v>
      </c>
      <c r="U976" s="152">
        <f>100*(INDEX(TDU_Info!$E$5:$E$111,$T976)/T$11+INDEX(TDU_Info!$F$5:$F$111,$T976))</f>
        <v>3.3060000000000005</v>
      </c>
      <c r="V976" s="152">
        <v>7.0650000000000004</v>
      </c>
      <c r="W976" s="152">
        <v>4.8739999999999997</v>
      </c>
      <c r="X976" s="152">
        <v>4.4180000000000001</v>
      </c>
      <c r="Y976" s="152">
        <v>4.5</v>
      </c>
      <c r="Z976" s="152">
        <v>7.1440000000000001</v>
      </c>
      <c r="AA976" s="152">
        <v>5.3680000000000003</v>
      </c>
      <c r="AB976" s="152">
        <v>4.7</v>
      </c>
      <c r="AC976" s="152">
        <v>4.5999999999999996</v>
      </c>
      <c r="AD976" s="152">
        <v>7.0819999999999999</v>
      </c>
      <c r="AE976" s="152">
        <v>4.6369999999999996</v>
      </c>
      <c r="AF976" s="152">
        <v>4.3440000000000003</v>
      </c>
      <c r="AG976" s="152">
        <v>4.5</v>
      </c>
      <c r="AH976" s="152">
        <v>7.1719999999999997</v>
      </c>
      <c r="AI976" s="152">
        <v>5.1340000000000003</v>
      </c>
      <c r="AJ976" s="152">
        <v>4.66</v>
      </c>
      <c r="AK976" s="152">
        <v>4.5999999999999996</v>
      </c>
      <c r="AL976" s="152">
        <f t="shared" si="188"/>
        <v>18.971057382335623</v>
      </c>
      <c r="AM976" s="152">
        <f t="shared" si="189"/>
        <v>18.262541720980042</v>
      </c>
      <c r="AN976" s="152">
        <v>3.1373131472403442</v>
      </c>
      <c r="AO976" s="152">
        <v>2.9869845949889351</v>
      </c>
      <c r="AP976" s="152">
        <f t="shared" si="193"/>
        <v>8.4539999999999988</v>
      </c>
      <c r="AQ976" s="152"/>
      <c r="AR976" s="152"/>
      <c r="AS976" s="153">
        <f t="shared" si="190"/>
        <v>230</v>
      </c>
      <c r="AT976" s="153">
        <f t="shared" si="194"/>
        <v>0</v>
      </c>
      <c r="AU976" s="153">
        <f t="shared" si="195"/>
        <v>0</v>
      </c>
      <c r="AV976" s="153">
        <f t="shared" si="196"/>
        <v>1</v>
      </c>
      <c r="BA976">
        <f t="shared" si="191"/>
        <v>18</v>
      </c>
    </row>
    <row r="977" spans="2:53" x14ac:dyDescent="0.25">
      <c r="B977" s="155">
        <f t="shared" si="197"/>
        <v>43696.999305555553</v>
      </c>
      <c r="C977" s="155">
        <f t="shared" si="192"/>
        <v>43696.999305555553</v>
      </c>
      <c r="D977" s="152">
        <f t="shared" ref="D977:D1040" si="198">(INDEX($V977:$AP977,D$7)*(1+D$8)+D$9*100/$T$11)*(1+D$10)+(D$11*100/$T$11)+($T$5+D$10)*$U977</f>
        <v>4.5999999999999996</v>
      </c>
      <c r="E977" s="152"/>
      <c r="F977" s="152"/>
      <c r="G977" s="152"/>
      <c r="H977" s="152" t="e">
        <f t="shared" ref="H977:H1040" si="199">IF(ISNA($C977),NA(),(INDEX($V977:$AP977,H$7)*(1+H$8)+H$9*100/$T$11)*(1+H$10)+(H$11*100/$T$11)+($T$5+H$10)*$U977)</f>
        <v>#N/A</v>
      </c>
      <c r="I977" s="152"/>
      <c r="J977" s="152" t="e">
        <f t="shared" ref="J977:J1040" si="200">(INDEX($V977:$AP977,J$7)*(1+J$8)+J$9*100/$T$11)*(1+J$10)+(J$11*100/$T$11)+($T$5+J$10)*$U977</f>
        <v>#N/A</v>
      </c>
      <c r="K977" s="152"/>
      <c r="L977" s="152"/>
      <c r="M977" s="152"/>
      <c r="N977" s="152"/>
      <c r="O977" s="152"/>
      <c r="P977" s="152"/>
      <c r="Q977" s="152"/>
      <c r="R977" s="152"/>
      <c r="S977" s="152"/>
      <c r="T977" s="153" cm="1">
        <f t="array" ref="T977">MATCH(1,(TDU_Info!$C$5:$C$111=$T$6)*(TDU_Info!$B$5:$B$111&lt;=$B977),0)</f>
        <v>96</v>
      </c>
      <c r="U977" s="152">
        <f>100*(INDEX(TDU_Info!$E$5:$E$111,$T977)/T$11+INDEX(TDU_Info!$F$5:$F$111,$T977))</f>
        <v>3.3060000000000005</v>
      </c>
      <c r="V977" s="152">
        <v>7.0990000000000002</v>
      </c>
      <c r="W977" s="152">
        <v>4.9340000000000002</v>
      </c>
      <c r="X977" s="152">
        <v>4.5999999999999996</v>
      </c>
      <c r="Y977" s="152">
        <v>4.5</v>
      </c>
      <c r="Z977" s="152">
        <v>7.1980000000000004</v>
      </c>
      <c r="AA977" s="152">
        <v>5.4429999999999996</v>
      </c>
      <c r="AB977" s="152">
        <v>4.7</v>
      </c>
      <c r="AC977" s="152">
        <v>4.5999999999999996</v>
      </c>
      <c r="AD977" s="152">
        <v>7.0990000000000002</v>
      </c>
      <c r="AE977" s="152">
        <v>4.6669999999999998</v>
      </c>
      <c r="AF977" s="152">
        <v>4.5999999999999996</v>
      </c>
      <c r="AG977" s="152">
        <v>4.5</v>
      </c>
      <c r="AH977" s="152">
        <v>7.1989999999999998</v>
      </c>
      <c r="AI977" s="152">
        <v>5.1719999999999997</v>
      </c>
      <c r="AJ977" s="152">
        <v>4.7</v>
      </c>
      <c r="AK977" s="152">
        <v>4.5999999999999996</v>
      </c>
      <c r="AL977" s="152">
        <f t="shared" ref="AL977:AL1040" si="201">IF(DAY($B977)=1,NA(),VLOOKUP($B977,$BB$17:$BD$64,2,TRUE))</f>
        <v>18.971057382335623</v>
      </c>
      <c r="AM977" s="152">
        <f t="shared" ref="AM977:AM1040" si="202">IF(DAY($B977)=1,NA(),VLOOKUP($B977,$BB$17:$BD$64,3,TRUE))</f>
        <v>18.262541720980042</v>
      </c>
      <c r="AN977" s="152">
        <v>3.1359328532078177</v>
      </c>
      <c r="AO977" s="152">
        <v>2.9856771653051402</v>
      </c>
      <c r="AP977" s="152">
        <f t="shared" si="193"/>
        <v>8.4539999999999988</v>
      </c>
      <c r="AQ977" s="152"/>
      <c r="AR977" s="152"/>
      <c r="AS977" s="153">
        <f t="shared" ref="AS977:AS1040" si="203">ROUNDUP(B977-DATE(YEAR(B977),1,1),0)</f>
        <v>231</v>
      </c>
      <c r="AT977" s="153">
        <f t="shared" si="194"/>
        <v>0</v>
      </c>
      <c r="AU977" s="153">
        <f t="shared" si="195"/>
        <v>0</v>
      </c>
      <c r="AV977" s="153">
        <f t="shared" si="196"/>
        <v>1</v>
      </c>
      <c r="BA977">
        <f t="shared" ref="BA977:BA1040" si="204">DAY(C977)</f>
        <v>19</v>
      </c>
    </row>
    <row r="978" spans="2:53" x14ac:dyDescent="0.25">
      <c r="B978" s="155">
        <f t="shared" si="197"/>
        <v>43697.999305555553</v>
      </c>
      <c r="C978" s="155">
        <f t="shared" ref="C978:C1041" si="205">IF(OR($B978&lt;C$12,$B978&gt;C$13),NA(),$B978)</f>
        <v>43697.999305555553</v>
      </c>
      <c r="D978" s="152">
        <f t="shared" si="198"/>
        <v>4.5999999999999996</v>
      </c>
      <c r="E978" s="152"/>
      <c r="F978" s="152"/>
      <c r="G978" s="152"/>
      <c r="H978" s="152" t="e">
        <f t="shared" si="199"/>
        <v>#N/A</v>
      </c>
      <c r="I978" s="152"/>
      <c r="J978" s="152" t="e">
        <f t="shared" si="200"/>
        <v>#N/A</v>
      </c>
      <c r="K978" s="152"/>
      <c r="L978" s="152"/>
      <c r="M978" s="152"/>
      <c r="N978" s="152"/>
      <c r="O978" s="152"/>
      <c r="P978" s="152"/>
      <c r="Q978" s="152"/>
      <c r="R978" s="152"/>
      <c r="S978" s="152"/>
      <c r="T978" s="153" cm="1">
        <f t="array" ref="T978">MATCH(1,(TDU_Info!$C$5:$C$111=$T$6)*(TDU_Info!$B$5:$B$111&lt;=$B978),0)</f>
        <v>96</v>
      </c>
      <c r="U978" s="152">
        <f>100*(INDEX(TDU_Info!$E$5:$E$111,$T978)/T$11+INDEX(TDU_Info!$F$5:$F$111,$T978))</f>
        <v>3.3060000000000005</v>
      </c>
      <c r="V978" s="152">
        <v>7.0990000000000002</v>
      </c>
      <c r="W978" s="152">
        <v>4.9160000000000004</v>
      </c>
      <c r="X978" s="152">
        <v>4.5999999999999996</v>
      </c>
      <c r="Y978" s="152">
        <v>4.5</v>
      </c>
      <c r="Z978" s="152">
        <v>7.1980000000000004</v>
      </c>
      <c r="AA978" s="152">
        <v>5.2</v>
      </c>
      <c r="AB978" s="152">
        <v>4.7</v>
      </c>
      <c r="AC978" s="152">
        <v>4.5999999999999996</v>
      </c>
      <c r="AD978" s="152">
        <v>7.0990000000000002</v>
      </c>
      <c r="AE978" s="152">
        <v>4.6669999999999998</v>
      </c>
      <c r="AF978" s="152">
        <v>4.5999999999999996</v>
      </c>
      <c r="AG978" s="152">
        <v>4.5</v>
      </c>
      <c r="AH978" s="152">
        <v>7.1989999999999998</v>
      </c>
      <c r="AI978" s="152">
        <v>5.1719999999999997</v>
      </c>
      <c r="AJ978" s="152">
        <v>4.7</v>
      </c>
      <c r="AK978" s="152">
        <v>4.5999999999999996</v>
      </c>
      <c r="AL978" s="152">
        <f t="shared" si="201"/>
        <v>18.971057382335623</v>
      </c>
      <c r="AM978" s="152">
        <f t="shared" si="202"/>
        <v>18.262541720980042</v>
      </c>
      <c r="AN978" s="152">
        <v>3.1371771488634894</v>
      </c>
      <c r="AO978" s="152">
        <v>2.9860714703535804</v>
      </c>
      <c r="AP978" s="152">
        <f t="shared" ref="AP978:AP1041" si="206">IF(DAY($C978)=1,NA(),VLOOKUP($C978,$BE$17:$BF$78,2,TRUE)-$U978)</f>
        <v>8.4539999999999988</v>
      </c>
      <c r="AQ978" s="152"/>
      <c r="AR978" s="152"/>
      <c r="AS978" s="153">
        <f t="shared" si="203"/>
        <v>232</v>
      </c>
      <c r="AT978" s="153">
        <f t="shared" si="194"/>
        <v>0</v>
      </c>
      <c r="AU978" s="153">
        <f t="shared" si="195"/>
        <v>0</v>
      </c>
      <c r="AV978" s="153">
        <f t="shared" si="196"/>
        <v>1</v>
      </c>
      <c r="BA978">
        <f t="shared" si="204"/>
        <v>20</v>
      </c>
    </row>
    <row r="979" spans="2:53" x14ac:dyDescent="0.25">
      <c r="B979" s="155">
        <f t="shared" si="197"/>
        <v>43698.999305555553</v>
      </c>
      <c r="C979" s="155">
        <f t="shared" si="205"/>
        <v>43698.999305555553</v>
      </c>
      <c r="D979" s="152">
        <f t="shared" si="198"/>
        <v>4.5999999999999996</v>
      </c>
      <c r="E979" s="152"/>
      <c r="F979" s="152"/>
      <c r="G979" s="152"/>
      <c r="H979" s="152" t="e">
        <f t="shared" si="199"/>
        <v>#N/A</v>
      </c>
      <c r="I979" s="152"/>
      <c r="J979" s="152" t="e">
        <f t="shared" si="200"/>
        <v>#N/A</v>
      </c>
      <c r="K979" s="152"/>
      <c r="L979" s="152"/>
      <c r="M979" s="152"/>
      <c r="N979" s="152"/>
      <c r="O979" s="152"/>
      <c r="P979" s="152"/>
      <c r="Q979" s="152"/>
      <c r="R979" s="152"/>
      <c r="S979" s="152"/>
      <c r="T979" s="153" cm="1">
        <f t="array" ref="T979">MATCH(1,(TDU_Info!$C$5:$C$111=$T$6)*(TDU_Info!$B$5:$B$111&lt;=$B979),0)</f>
        <v>96</v>
      </c>
      <c r="U979" s="152">
        <f>100*(INDEX(TDU_Info!$E$5:$E$111,$T979)/T$11+INDEX(TDU_Info!$F$5:$F$111,$T979))</f>
        <v>3.3060000000000005</v>
      </c>
      <c r="V979" s="152">
        <v>7.0990000000000002</v>
      </c>
      <c r="W979" s="152">
        <v>4.9160000000000004</v>
      </c>
      <c r="X979" s="152">
        <v>4.5999999999999996</v>
      </c>
      <c r="Y979" s="152">
        <v>4.5</v>
      </c>
      <c r="Z979" s="152">
        <v>7.1980000000000004</v>
      </c>
      <c r="AA979" s="152">
        <v>5.2</v>
      </c>
      <c r="AB979" s="152">
        <v>4.7</v>
      </c>
      <c r="AC979" s="152">
        <v>4.5999999999999996</v>
      </c>
      <c r="AD979" s="152">
        <v>7.0990000000000002</v>
      </c>
      <c r="AE979" s="152">
        <v>4.6669999999999998</v>
      </c>
      <c r="AF979" s="152">
        <v>4.5999999999999996</v>
      </c>
      <c r="AG979" s="152">
        <v>4.5</v>
      </c>
      <c r="AH979" s="152">
        <v>7.1989999999999998</v>
      </c>
      <c r="AI979" s="152">
        <v>5.1719999999999997</v>
      </c>
      <c r="AJ979" s="152">
        <v>4.7</v>
      </c>
      <c r="AK979" s="152">
        <v>4.5999999999999996</v>
      </c>
      <c r="AL979" s="152">
        <f t="shared" si="201"/>
        <v>18.971057382335623</v>
      </c>
      <c r="AM979" s="152">
        <f t="shared" si="202"/>
        <v>18.262541720980042</v>
      </c>
      <c r="AN979" s="152">
        <v>3.1342061026846966</v>
      </c>
      <c r="AO979" s="152">
        <v>2.9821522216935641</v>
      </c>
      <c r="AP979" s="152">
        <f t="shared" si="206"/>
        <v>8.4539999999999988</v>
      </c>
      <c r="AQ979" s="152"/>
      <c r="AR979" s="152"/>
      <c r="AS979" s="153">
        <f t="shared" si="203"/>
        <v>233</v>
      </c>
      <c r="AT979" s="153">
        <f t="shared" si="194"/>
        <v>0</v>
      </c>
      <c r="AU979" s="153">
        <f t="shared" si="195"/>
        <v>0</v>
      </c>
      <c r="AV979" s="153">
        <f t="shared" si="196"/>
        <v>1</v>
      </c>
      <c r="BA979">
        <f t="shared" si="204"/>
        <v>21</v>
      </c>
    </row>
    <row r="980" spans="2:53" x14ac:dyDescent="0.25">
      <c r="B980" s="155">
        <f t="shared" si="197"/>
        <v>43699.999305555553</v>
      </c>
      <c r="C980" s="155">
        <f t="shared" si="205"/>
        <v>43699.999305555553</v>
      </c>
      <c r="D980" s="152">
        <f t="shared" si="198"/>
        <v>4.5999999999999996</v>
      </c>
      <c r="E980" s="152"/>
      <c r="F980" s="152"/>
      <c r="G980" s="152"/>
      <c r="H980" s="152" t="e">
        <f t="shared" si="199"/>
        <v>#N/A</v>
      </c>
      <c r="I980" s="152"/>
      <c r="J980" s="152" t="e">
        <f t="shared" si="200"/>
        <v>#N/A</v>
      </c>
      <c r="K980" s="152"/>
      <c r="L980" s="152"/>
      <c r="M980" s="152"/>
      <c r="N980" s="152"/>
      <c r="O980" s="152"/>
      <c r="P980" s="152"/>
      <c r="Q980" s="152"/>
      <c r="R980" s="152"/>
      <c r="S980" s="152"/>
      <c r="T980" s="153" cm="1">
        <f t="array" ref="T980">MATCH(1,(TDU_Info!$C$5:$C$111=$T$6)*(TDU_Info!$B$5:$B$111&lt;=$B980),0)</f>
        <v>96</v>
      </c>
      <c r="U980" s="152">
        <f>100*(INDEX(TDU_Info!$E$5:$E$111,$T980)/T$11+INDEX(TDU_Info!$F$5:$F$111,$T980))</f>
        <v>3.3060000000000005</v>
      </c>
      <c r="V980" s="152">
        <v>7.0990000000000002</v>
      </c>
      <c r="W980" s="152">
        <v>4.016</v>
      </c>
      <c r="X980" s="152">
        <v>4.5999999999999996</v>
      </c>
      <c r="Y980" s="152">
        <v>4.5</v>
      </c>
      <c r="Z980" s="152">
        <v>7.1980000000000004</v>
      </c>
      <c r="AA980" s="152">
        <v>4.2249999999999996</v>
      </c>
      <c r="AB980" s="152">
        <v>4.7</v>
      </c>
      <c r="AC980" s="152">
        <v>4.5999999999999996</v>
      </c>
      <c r="AD980" s="152">
        <v>7.0990000000000002</v>
      </c>
      <c r="AE980" s="152">
        <v>4.008</v>
      </c>
      <c r="AF980" s="152">
        <v>4.5999999999999996</v>
      </c>
      <c r="AG980" s="152">
        <v>4.5</v>
      </c>
      <c r="AH980" s="152">
        <v>7.1989999999999998</v>
      </c>
      <c r="AI980" s="152">
        <v>4.2130000000000001</v>
      </c>
      <c r="AJ980" s="152">
        <v>4.7</v>
      </c>
      <c r="AK980" s="152">
        <v>4.5999999999999996</v>
      </c>
      <c r="AL980" s="152">
        <f t="shared" si="201"/>
        <v>18.971057382335623</v>
      </c>
      <c r="AM980" s="152">
        <f t="shared" si="202"/>
        <v>18.262541720980042</v>
      </c>
      <c r="AN980" s="152">
        <v>3.1244832498449591</v>
      </c>
      <c r="AO980" s="152">
        <v>2.9728712192034776</v>
      </c>
      <c r="AP980" s="152">
        <f t="shared" si="206"/>
        <v>8.4539999999999988</v>
      </c>
      <c r="AQ980" s="152"/>
      <c r="AR980" s="152"/>
      <c r="AS980" s="153">
        <f t="shared" si="203"/>
        <v>234</v>
      </c>
      <c r="AT980" s="153">
        <f t="shared" si="194"/>
        <v>0</v>
      </c>
      <c r="AU980" s="153">
        <f t="shared" si="195"/>
        <v>0</v>
      </c>
      <c r="AV980" s="153">
        <f t="shared" si="196"/>
        <v>1</v>
      </c>
      <c r="BA980">
        <f t="shared" si="204"/>
        <v>22</v>
      </c>
    </row>
    <row r="981" spans="2:53" x14ac:dyDescent="0.25">
      <c r="B981" s="155">
        <f t="shared" si="197"/>
        <v>43700.999305555553</v>
      </c>
      <c r="C981" s="155">
        <f t="shared" si="205"/>
        <v>43700.999305555553</v>
      </c>
      <c r="D981" s="152">
        <f t="shared" si="198"/>
        <v>4.5999999999999996</v>
      </c>
      <c r="E981" s="152"/>
      <c r="F981" s="152"/>
      <c r="G981" s="152"/>
      <c r="H981" s="152" t="e">
        <f t="shared" si="199"/>
        <v>#N/A</v>
      </c>
      <c r="I981" s="152"/>
      <c r="J981" s="152" t="e">
        <f t="shared" si="200"/>
        <v>#N/A</v>
      </c>
      <c r="K981" s="152"/>
      <c r="L981" s="152"/>
      <c r="M981" s="152"/>
      <c r="N981" s="152"/>
      <c r="O981" s="152"/>
      <c r="P981" s="152"/>
      <c r="Q981" s="152"/>
      <c r="R981" s="152"/>
      <c r="S981" s="152"/>
      <c r="T981" s="153" cm="1">
        <f t="array" ref="T981">MATCH(1,(TDU_Info!$C$5:$C$111=$T$6)*(TDU_Info!$B$5:$B$111&lt;=$B981),0)</f>
        <v>96</v>
      </c>
      <c r="U981" s="152">
        <f>100*(INDEX(TDU_Info!$E$5:$E$111,$T981)/T$11+INDEX(TDU_Info!$F$5:$F$111,$T981))</f>
        <v>3.3060000000000005</v>
      </c>
      <c r="V981" s="152">
        <v>4.0990000000000002</v>
      </c>
      <c r="W981" s="152">
        <v>4.016</v>
      </c>
      <c r="X981" s="152">
        <v>4.5999999999999996</v>
      </c>
      <c r="Y981" s="152">
        <v>4.5999999999999996</v>
      </c>
      <c r="Z981" s="152">
        <v>4.5910000000000002</v>
      </c>
      <c r="AA981" s="152">
        <v>4.2249999999999996</v>
      </c>
      <c r="AB981" s="152">
        <v>4.7</v>
      </c>
      <c r="AC981" s="152">
        <v>5</v>
      </c>
      <c r="AD981" s="152">
        <v>3.9460000000000002</v>
      </c>
      <c r="AE981" s="152">
        <v>3.867</v>
      </c>
      <c r="AF981" s="152">
        <v>4.5999999999999996</v>
      </c>
      <c r="AG981" s="152">
        <v>4.5999999999999996</v>
      </c>
      <c r="AH981" s="152">
        <v>4.3460000000000001</v>
      </c>
      <c r="AI981" s="152">
        <v>4.1719999999999997</v>
      </c>
      <c r="AJ981" s="152">
        <v>4.7</v>
      </c>
      <c r="AK981" s="152">
        <v>5</v>
      </c>
      <c r="AL981" s="152">
        <f t="shared" si="201"/>
        <v>18.971057382335623</v>
      </c>
      <c r="AM981" s="152">
        <f t="shared" si="202"/>
        <v>18.262541720980042</v>
      </c>
      <c r="AN981" s="152">
        <v>3.0707659047658873</v>
      </c>
      <c r="AO981" s="152">
        <v>2.9226557772402715</v>
      </c>
      <c r="AP981" s="152">
        <f t="shared" si="206"/>
        <v>8.4539999999999988</v>
      </c>
      <c r="AQ981" s="152"/>
      <c r="AR981" s="152"/>
      <c r="AS981" s="153">
        <f t="shared" si="203"/>
        <v>235</v>
      </c>
      <c r="AT981" s="153">
        <f t="shared" si="194"/>
        <v>0</v>
      </c>
      <c r="AU981" s="153">
        <f t="shared" si="195"/>
        <v>0</v>
      </c>
      <c r="AV981" s="153">
        <f t="shared" si="196"/>
        <v>1</v>
      </c>
      <c r="BA981">
        <f t="shared" si="204"/>
        <v>23</v>
      </c>
    </row>
    <row r="982" spans="2:53" x14ac:dyDescent="0.25">
      <c r="B982" s="155">
        <f t="shared" si="197"/>
        <v>43701.999305555553</v>
      </c>
      <c r="C982" s="155">
        <f t="shared" si="205"/>
        <v>43701.999305555553</v>
      </c>
      <c r="D982" s="152">
        <f t="shared" si="198"/>
        <v>4.5999999999999996</v>
      </c>
      <c r="E982" s="152"/>
      <c r="F982" s="152"/>
      <c r="G982" s="152"/>
      <c r="H982" s="152" t="e">
        <f t="shared" si="199"/>
        <v>#N/A</v>
      </c>
      <c r="I982" s="152"/>
      <c r="J982" s="152" t="e">
        <f t="shared" si="200"/>
        <v>#N/A</v>
      </c>
      <c r="K982" s="152"/>
      <c r="L982" s="152"/>
      <c r="M982" s="152"/>
      <c r="N982" s="152"/>
      <c r="O982" s="152"/>
      <c r="P982" s="152"/>
      <c r="Q982" s="152"/>
      <c r="R982" s="152"/>
      <c r="S982" s="152"/>
      <c r="T982" s="153" cm="1">
        <f t="array" ref="T982">MATCH(1,(TDU_Info!$C$5:$C$111=$T$6)*(TDU_Info!$B$5:$B$111&lt;=$B982),0)</f>
        <v>96</v>
      </c>
      <c r="U982" s="152">
        <f>100*(INDEX(TDU_Info!$E$5:$E$111,$T982)/T$11+INDEX(TDU_Info!$F$5:$F$111,$T982))</f>
        <v>3.3060000000000005</v>
      </c>
      <c r="V982" s="152">
        <v>4.0990000000000002</v>
      </c>
      <c r="W982" s="152">
        <v>4.016</v>
      </c>
      <c r="X982" s="152">
        <v>4.5999999999999996</v>
      </c>
      <c r="Y982" s="152">
        <v>4.5999999999999996</v>
      </c>
      <c r="Z982" s="152">
        <v>4.5910000000000002</v>
      </c>
      <c r="AA982" s="152">
        <v>4.2249999999999996</v>
      </c>
      <c r="AB982" s="152">
        <v>4.7</v>
      </c>
      <c r="AC982" s="152">
        <v>5</v>
      </c>
      <c r="AD982" s="152">
        <v>3.9460000000000002</v>
      </c>
      <c r="AE982" s="152">
        <v>3.867</v>
      </c>
      <c r="AF982" s="152">
        <v>4.5999999999999996</v>
      </c>
      <c r="AG982" s="152">
        <v>4.5999999999999996</v>
      </c>
      <c r="AH982" s="152">
        <v>4.3460000000000001</v>
      </c>
      <c r="AI982" s="152">
        <v>4.1719999999999997</v>
      </c>
      <c r="AJ982" s="152">
        <v>4.7</v>
      </c>
      <c r="AK982" s="152">
        <v>5</v>
      </c>
      <c r="AL982" s="152">
        <f t="shared" si="201"/>
        <v>18.971057382335623</v>
      </c>
      <c r="AM982" s="152">
        <f t="shared" si="202"/>
        <v>18.262541720980042</v>
      </c>
      <c r="AN982" s="152">
        <v>3.0671724920654775</v>
      </c>
      <c r="AO982" s="152">
        <v>2.9191592650107743</v>
      </c>
      <c r="AP982" s="152">
        <f t="shared" si="206"/>
        <v>8.4539999999999988</v>
      </c>
      <c r="AQ982" s="152"/>
      <c r="AR982" s="152"/>
      <c r="AS982" s="153">
        <f t="shared" si="203"/>
        <v>236</v>
      </c>
      <c r="AT982" s="153">
        <f t="shared" si="194"/>
        <v>0</v>
      </c>
      <c r="AU982" s="153">
        <f t="shared" si="195"/>
        <v>0</v>
      </c>
      <c r="AV982" s="153">
        <f t="shared" si="196"/>
        <v>1</v>
      </c>
      <c r="BA982">
        <f t="shared" si="204"/>
        <v>24</v>
      </c>
    </row>
    <row r="983" spans="2:53" x14ac:dyDescent="0.25">
      <c r="B983" s="155">
        <f t="shared" si="197"/>
        <v>43702.999305555553</v>
      </c>
      <c r="C983" s="155">
        <f t="shared" si="205"/>
        <v>43702.999305555553</v>
      </c>
      <c r="D983" s="152">
        <f t="shared" si="198"/>
        <v>4.5999999999999996</v>
      </c>
      <c r="E983" s="152"/>
      <c r="F983" s="152"/>
      <c r="G983" s="152"/>
      <c r="H983" s="152" t="e">
        <f t="shared" si="199"/>
        <v>#N/A</v>
      </c>
      <c r="I983" s="152"/>
      <c r="J983" s="152" t="e">
        <f t="shared" si="200"/>
        <v>#N/A</v>
      </c>
      <c r="K983" s="152"/>
      <c r="L983" s="152"/>
      <c r="M983" s="152"/>
      <c r="N983" s="152"/>
      <c r="O983" s="152"/>
      <c r="P983" s="152"/>
      <c r="Q983" s="152"/>
      <c r="R983" s="152"/>
      <c r="S983" s="152"/>
      <c r="T983" s="153" cm="1">
        <f t="array" ref="T983">MATCH(1,(TDU_Info!$C$5:$C$111=$T$6)*(TDU_Info!$B$5:$B$111&lt;=$B983),0)</f>
        <v>96</v>
      </c>
      <c r="U983" s="152">
        <f>100*(INDEX(TDU_Info!$E$5:$E$111,$T983)/T$11+INDEX(TDU_Info!$F$5:$F$111,$T983))</f>
        <v>3.3060000000000005</v>
      </c>
      <c r="V983" s="152">
        <v>4.0990000000000002</v>
      </c>
      <c r="W983" s="152">
        <v>3.9159999999999999</v>
      </c>
      <c r="X983" s="152">
        <v>4.5999999999999996</v>
      </c>
      <c r="Y983" s="152">
        <v>4.5999999999999996</v>
      </c>
      <c r="Z983" s="152">
        <v>4.5910000000000002</v>
      </c>
      <c r="AA983" s="152">
        <v>4.125</v>
      </c>
      <c r="AB983" s="152">
        <v>4.7</v>
      </c>
      <c r="AC983" s="152">
        <v>5</v>
      </c>
      <c r="AD983" s="152">
        <v>3.9460000000000002</v>
      </c>
      <c r="AE983" s="152">
        <v>3.867</v>
      </c>
      <c r="AF983" s="152">
        <v>4.5999999999999996</v>
      </c>
      <c r="AG983" s="152">
        <v>4.5999999999999996</v>
      </c>
      <c r="AH983" s="152">
        <v>4.3460000000000001</v>
      </c>
      <c r="AI983" s="152">
        <v>4.1130000000000004</v>
      </c>
      <c r="AJ983" s="152">
        <v>4.7</v>
      </c>
      <c r="AK983" s="152">
        <v>5</v>
      </c>
      <c r="AL983" s="152">
        <f t="shared" si="201"/>
        <v>18.971057382335623</v>
      </c>
      <c r="AM983" s="152">
        <f t="shared" si="202"/>
        <v>18.262541720980042</v>
      </c>
      <c r="AN983" s="152">
        <v>3.0666714871306078</v>
      </c>
      <c r="AO983" s="152">
        <v>2.9186758435524589</v>
      </c>
      <c r="AP983" s="152">
        <f t="shared" si="206"/>
        <v>8.4539999999999988</v>
      </c>
      <c r="AQ983" s="152"/>
      <c r="AR983" s="152"/>
      <c r="AS983" s="153">
        <f t="shared" si="203"/>
        <v>237</v>
      </c>
      <c r="AT983" s="153">
        <f t="shared" si="194"/>
        <v>0</v>
      </c>
      <c r="AU983" s="153">
        <f t="shared" si="195"/>
        <v>0</v>
      </c>
      <c r="AV983" s="153">
        <f t="shared" si="196"/>
        <v>1</v>
      </c>
      <c r="BA983">
        <f t="shared" si="204"/>
        <v>25</v>
      </c>
    </row>
    <row r="984" spans="2:53" x14ac:dyDescent="0.25">
      <c r="B984" s="155">
        <f t="shared" si="197"/>
        <v>43703.999305555553</v>
      </c>
      <c r="C984" s="155">
        <f t="shared" si="205"/>
        <v>43703.999305555553</v>
      </c>
      <c r="D984" s="152">
        <f t="shared" si="198"/>
        <v>4.5999999999999996</v>
      </c>
      <c r="E984" s="152"/>
      <c r="F984" s="152"/>
      <c r="G984" s="152"/>
      <c r="H984" s="152" t="e">
        <f t="shared" si="199"/>
        <v>#N/A</v>
      </c>
      <c r="I984" s="152"/>
      <c r="J984" s="152" t="e">
        <f t="shared" si="200"/>
        <v>#N/A</v>
      </c>
      <c r="K984" s="152"/>
      <c r="L984" s="152"/>
      <c r="M984" s="152"/>
      <c r="N984" s="152"/>
      <c r="O984" s="152"/>
      <c r="P984" s="152"/>
      <c r="Q984" s="152"/>
      <c r="R984" s="152"/>
      <c r="S984" s="152"/>
      <c r="T984" s="153" cm="1">
        <f t="array" ref="T984">MATCH(1,(TDU_Info!$C$5:$C$111=$T$6)*(TDU_Info!$B$5:$B$111&lt;=$B984),0)</f>
        <v>96</v>
      </c>
      <c r="U984" s="152">
        <f>100*(INDEX(TDU_Info!$E$5:$E$111,$T984)/T$11+INDEX(TDU_Info!$F$5:$F$111,$T984))</f>
        <v>3.3060000000000005</v>
      </c>
      <c r="V984" s="152">
        <v>4.1920000000000002</v>
      </c>
      <c r="W984" s="152">
        <v>3.669</v>
      </c>
      <c r="X984" s="152">
        <v>4.5999999999999996</v>
      </c>
      <c r="Y984" s="152">
        <v>4.5999999999999996</v>
      </c>
      <c r="Z984" s="152">
        <v>4.5910000000000002</v>
      </c>
      <c r="AA984" s="152">
        <v>4.0810000000000004</v>
      </c>
      <c r="AB984" s="152">
        <v>4.7</v>
      </c>
      <c r="AC984" s="152">
        <v>5</v>
      </c>
      <c r="AD984" s="152">
        <v>3.9460000000000002</v>
      </c>
      <c r="AE984" s="152">
        <v>3.661</v>
      </c>
      <c r="AF984" s="152">
        <v>4.5999999999999996</v>
      </c>
      <c r="AG984" s="152">
        <v>4.5999999999999996</v>
      </c>
      <c r="AH984" s="152">
        <v>4.3460000000000001</v>
      </c>
      <c r="AI984" s="152">
        <v>4.0679999999999996</v>
      </c>
      <c r="AJ984" s="152">
        <v>4.7</v>
      </c>
      <c r="AK984" s="152">
        <v>5</v>
      </c>
      <c r="AL984" s="152">
        <f t="shared" si="201"/>
        <v>18.971057382335623</v>
      </c>
      <c r="AM984" s="152">
        <f t="shared" si="202"/>
        <v>18.262541720980042</v>
      </c>
      <c r="AN984" s="152">
        <v>3.0666730350766036</v>
      </c>
      <c r="AO984" s="152">
        <v>2.9186411513980266</v>
      </c>
      <c r="AP984" s="152">
        <f t="shared" si="206"/>
        <v>8.4539999999999988</v>
      </c>
      <c r="AQ984" s="152"/>
      <c r="AR984" s="152"/>
      <c r="AS984" s="153">
        <f t="shared" si="203"/>
        <v>238</v>
      </c>
      <c r="AT984" s="153">
        <f t="shared" si="194"/>
        <v>0</v>
      </c>
      <c r="AU984" s="153">
        <f t="shared" si="195"/>
        <v>0</v>
      </c>
      <c r="AV984" s="153">
        <f t="shared" si="196"/>
        <v>1</v>
      </c>
      <c r="BA984">
        <f t="shared" si="204"/>
        <v>26</v>
      </c>
    </row>
    <row r="985" spans="2:53" x14ac:dyDescent="0.25">
      <c r="B985" s="155">
        <f t="shared" si="197"/>
        <v>43704.999305555553</v>
      </c>
      <c r="C985" s="155">
        <f t="shared" si="205"/>
        <v>43704.999305555553</v>
      </c>
      <c r="D985" s="152">
        <f t="shared" si="198"/>
        <v>4.5999999999999996</v>
      </c>
      <c r="E985" s="152"/>
      <c r="F985" s="152"/>
      <c r="G985" s="152"/>
      <c r="H985" s="152" t="e">
        <f t="shared" si="199"/>
        <v>#N/A</v>
      </c>
      <c r="I985" s="152"/>
      <c r="J985" s="152" t="e">
        <f t="shared" si="200"/>
        <v>#N/A</v>
      </c>
      <c r="K985" s="152"/>
      <c r="L985" s="152"/>
      <c r="M985" s="152"/>
      <c r="N985" s="152"/>
      <c r="O985" s="152"/>
      <c r="P985" s="152"/>
      <c r="Q985" s="152"/>
      <c r="R985" s="152"/>
      <c r="S985" s="152"/>
      <c r="T985" s="153" cm="1">
        <f t="array" ref="T985">MATCH(1,(TDU_Info!$C$5:$C$111=$T$6)*(TDU_Info!$B$5:$B$111&lt;=$B985),0)</f>
        <v>96</v>
      </c>
      <c r="U985" s="152">
        <f>100*(INDEX(TDU_Info!$E$5:$E$111,$T985)/T$11+INDEX(TDU_Info!$F$5:$F$111,$T985))</f>
        <v>3.3060000000000005</v>
      </c>
      <c r="V985" s="152">
        <v>3.5990000000000002</v>
      </c>
      <c r="W985" s="152">
        <v>3.669</v>
      </c>
      <c r="X985" s="152">
        <v>4.5999999999999996</v>
      </c>
      <c r="Y985" s="152">
        <v>4.5999999999999996</v>
      </c>
      <c r="Z985" s="152">
        <v>3.9180000000000001</v>
      </c>
      <c r="AA985" s="152">
        <v>4.0810000000000004</v>
      </c>
      <c r="AB985" s="152">
        <v>4.7</v>
      </c>
      <c r="AC985" s="152">
        <v>5</v>
      </c>
      <c r="AD985" s="152">
        <v>3.5990000000000002</v>
      </c>
      <c r="AE985" s="152">
        <v>3.661</v>
      </c>
      <c r="AF985" s="152">
        <v>4.5999999999999996</v>
      </c>
      <c r="AG985" s="152">
        <v>4.5999999999999996</v>
      </c>
      <c r="AH985" s="152">
        <v>3.919</v>
      </c>
      <c r="AI985" s="152">
        <v>4.0679999999999996</v>
      </c>
      <c r="AJ985" s="152">
        <v>4.7</v>
      </c>
      <c r="AK985" s="152">
        <v>5</v>
      </c>
      <c r="AL985" s="152">
        <f t="shared" si="201"/>
        <v>18.971057382335623</v>
      </c>
      <c r="AM985" s="152">
        <f t="shared" si="202"/>
        <v>18.262541720980042</v>
      </c>
      <c r="AN985" s="152">
        <v>3.0755546257446356</v>
      </c>
      <c r="AO985" s="152">
        <v>2.9258553976820889</v>
      </c>
      <c r="AP985" s="152">
        <f t="shared" si="206"/>
        <v>8.4539999999999988</v>
      </c>
      <c r="AQ985" s="152"/>
      <c r="AR985" s="152"/>
      <c r="AS985" s="153">
        <f t="shared" si="203"/>
        <v>239</v>
      </c>
      <c r="AT985" s="153">
        <f t="shared" si="194"/>
        <v>0</v>
      </c>
      <c r="AU985" s="153">
        <f t="shared" si="195"/>
        <v>0</v>
      </c>
      <c r="AV985" s="153">
        <f t="shared" si="196"/>
        <v>1</v>
      </c>
      <c r="BA985">
        <f t="shared" si="204"/>
        <v>27</v>
      </c>
    </row>
    <row r="986" spans="2:53" x14ac:dyDescent="0.25">
      <c r="B986" s="155">
        <f t="shared" si="197"/>
        <v>43705.999305555553</v>
      </c>
      <c r="C986" s="155">
        <f t="shared" si="205"/>
        <v>43705.999305555553</v>
      </c>
      <c r="D986" s="152">
        <f t="shared" si="198"/>
        <v>4.5999999999999996</v>
      </c>
      <c r="E986" s="152"/>
      <c r="F986" s="152"/>
      <c r="G986" s="152"/>
      <c r="H986" s="152" t="e">
        <f t="shared" si="199"/>
        <v>#N/A</v>
      </c>
      <c r="I986" s="152"/>
      <c r="J986" s="152" t="e">
        <f t="shared" si="200"/>
        <v>#N/A</v>
      </c>
      <c r="K986" s="152"/>
      <c r="L986" s="152"/>
      <c r="M986" s="152"/>
      <c r="N986" s="152"/>
      <c r="O986" s="152"/>
      <c r="P986" s="152"/>
      <c r="Q986" s="152"/>
      <c r="R986" s="152"/>
      <c r="S986" s="152"/>
      <c r="T986" s="153" cm="1">
        <f t="array" ref="T986">MATCH(1,(TDU_Info!$C$5:$C$111=$T$6)*(TDU_Info!$B$5:$B$111&lt;=$B986),0)</f>
        <v>96</v>
      </c>
      <c r="U986" s="152">
        <f>100*(INDEX(TDU_Info!$E$5:$E$111,$T986)/T$11+INDEX(TDU_Info!$F$5:$F$111,$T986))</f>
        <v>3.3060000000000005</v>
      </c>
      <c r="V986" s="152">
        <v>3.5990000000000002</v>
      </c>
      <c r="W986" s="152">
        <v>4.1159999999999997</v>
      </c>
      <c r="X986" s="152">
        <v>4.5999999999999996</v>
      </c>
      <c r="Y986" s="152">
        <v>4.5999999999999996</v>
      </c>
      <c r="Z986" s="152">
        <v>3.9180000000000001</v>
      </c>
      <c r="AA986" s="152">
        <v>4.2149999999999999</v>
      </c>
      <c r="AB986" s="152">
        <v>4.7</v>
      </c>
      <c r="AC986" s="152">
        <v>5</v>
      </c>
      <c r="AD986" s="152">
        <v>3.5990000000000002</v>
      </c>
      <c r="AE986" s="152">
        <v>3.867</v>
      </c>
      <c r="AF986" s="152">
        <v>4.5999999999999996</v>
      </c>
      <c r="AG986" s="152">
        <v>4.5999999999999996</v>
      </c>
      <c r="AH986" s="152">
        <v>3.919</v>
      </c>
      <c r="AI986" s="152">
        <v>4.1719999999999997</v>
      </c>
      <c r="AJ986" s="152">
        <v>4.7</v>
      </c>
      <c r="AK986" s="152">
        <v>5</v>
      </c>
      <c r="AL986" s="152">
        <f t="shared" si="201"/>
        <v>18.971057382335623</v>
      </c>
      <c r="AM986" s="152">
        <f t="shared" si="202"/>
        <v>18.262541720980042</v>
      </c>
      <c r="AN986" s="152">
        <v>3.0790975582259748</v>
      </c>
      <c r="AO986" s="152">
        <v>2.9285518462462701</v>
      </c>
      <c r="AP986" s="152">
        <f t="shared" si="206"/>
        <v>8.4539999999999988</v>
      </c>
      <c r="AQ986" s="152"/>
      <c r="AR986" s="152"/>
      <c r="AS986" s="153">
        <f t="shared" si="203"/>
        <v>240</v>
      </c>
      <c r="AT986" s="153">
        <f t="shared" si="194"/>
        <v>0</v>
      </c>
      <c r="AU986" s="153">
        <f t="shared" si="195"/>
        <v>0</v>
      </c>
      <c r="AV986" s="153">
        <f t="shared" si="196"/>
        <v>1</v>
      </c>
      <c r="BA986">
        <f t="shared" si="204"/>
        <v>28</v>
      </c>
    </row>
    <row r="987" spans="2:53" x14ac:dyDescent="0.25">
      <c r="B987" s="155">
        <f t="shared" si="197"/>
        <v>43706.999305555553</v>
      </c>
      <c r="C987" s="155">
        <f t="shared" si="205"/>
        <v>43706.999305555553</v>
      </c>
      <c r="D987" s="152">
        <f t="shared" si="198"/>
        <v>4.5999999999999996</v>
      </c>
      <c r="E987" s="152"/>
      <c r="F987" s="152"/>
      <c r="G987" s="152"/>
      <c r="H987" s="152" t="e">
        <f t="shared" si="199"/>
        <v>#N/A</v>
      </c>
      <c r="I987" s="152"/>
      <c r="J987" s="152" t="e">
        <f t="shared" si="200"/>
        <v>#N/A</v>
      </c>
      <c r="K987" s="152"/>
      <c r="L987" s="152"/>
      <c r="M987" s="152"/>
      <c r="N987" s="152"/>
      <c r="O987" s="152"/>
      <c r="P987" s="152"/>
      <c r="Q987" s="152"/>
      <c r="R987" s="152"/>
      <c r="S987" s="152"/>
      <c r="T987" s="153" cm="1">
        <f t="array" ref="T987">MATCH(1,(TDU_Info!$C$5:$C$111=$T$6)*(TDU_Info!$B$5:$B$111&lt;=$B987),0)</f>
        <v>96</v>
      </c>
      <c r="U987" s="152">
        <f>100*(INDEX(TDU_Info!$E$5:$E$111,$T987)/T$11+INDEX(TDU_Info!$F$5:$F$111,$T987))</f>
        <v>3.3060000000000005</v>
      </c>
      <c r="V987" s="152">
        <v>3.5990000000000002</v>
      </c>
      <c r="W987" s="152">
        <v>3.7160000000000002</v>
      </c>
      <c r="X987" s="152">
        <v>4.5999999999999996</v>
      </c>
      <c r="Y987" s="152">
        <v>4.5999999999999996</v>
      </c>
      <c r="Z987" s="152">
        <v>3.9180000000000001</v>
      </c>
      <c r="AA987" s="152">
        <v>4.0250000000000004</v>
      </c>
      <c r="AB987" s="152">
        <v>4.7</v>
      </c>
      <c r="AC987" s="152">
        <v>5</v>
      </c>
      <c r="AD987" s="152">
        <v>3.5990000000000002</v>
      </c>
      <c r="AE987" s="152">
        <v>3.7080000000000002</v>
      </c>
      <c r="AF987" s="152">
        <v>4.5999999999999996</v>
      </c>
      <c r="AG987" s="152">
        <v>4.5999999999999996</v>
      </c>
      <c r="AH987" s="152">
        <v>3.919</v>
      </c>
      <c r="AI987" s="152">
        <v>4.0129999999999999</v>
      </c>
      <c r="AJ987" s="152">
        <v>4.7</v>
      </c>
      <c r="AK987" s="152">
        <v>5</v>
      </c>
      <c r="AL987" s="152">
        <f t="shared" si="201"/>
        <v>18.971057382335623</v>
      </c>
      <c r="AM987" s="152">
        <f t="shared" si="202"/>
        <v>18.262541720980042</v>
      </c>
      <c r="AN987" s="152">
        <v>3.0701112174456191</v>
      </c>
      <c r="AO987" s="152">
        <v>2.9216171820451957</v>
      </c>
      <c r="AP987" s="152">
        <f t="shared" si="206"/>
        <v>8.4539999999999988</v>
      </c>
      <c r="AQ987" s="152"/>
      <c r="AR987" s="152"/>
      <c r="AS987" s="153">
        <f t="shared" si="203"/>
        <v>241</v>
      </c>
      <c r="AT987" s="153">
        <f t="shared" si="194"/>
        <v>0</v>
      </c>
      <c r="AU987" s="153">
        <f t="shared" si="195"/>
        <v>0</v>
      </c>
      <c r="AV987" s="153">
        <f t="shared" si="196"/>
        <v>1</v>
      </c>
      <c r="BA987">
        <f t="shared" si="204"/>
        <v>29</v>
      </c>
    </row>
    <row r="988" spans="2:53" x14ac:dyDescent="0.25">
      <c r="B988" s="155">
        <f t="shared" si="197"/>
        <v>43707.999305555553</v>
      </c>
      <c r="C988" s="155">
        <f t="shared" si="205"/>
        <v>43707.999305555553</v>
      </c>
      <c r="D988" s="152">
        <f t="shared" si="198"/>
        <v>4.5999999999999996</v>
      </c>
      <c r="E988" s="152"/>
      <c r="F988" s="152"/>
      <c r="G988" s="152"/>
      <c r="H988" s="152" t="e">
        <f t="shared" si="199"/>
        <v>#N/A</v>
      </c>
      <c r="I988" s="152"/>
      <c r="J988" s="152" t="e">
        <f t="shared" si="200"/>
        <v>#N/A</v>
      </c>
      <c r="K988" s="152"/>
      <c r="L988" s="152"/>
      <c r="M988" s="152"/>
      <c r="N988" s="152"/>
      <c r="O988" s="152"/>
      <c r="P988" s="152"/>
      <c r="Q988" s="152"/>
      <c r="R988" s="152"/>
      <c r="S988" s="152"/>
      <c r="T988" s="153" cm="1">
        <f t="array" ref="T988">MATCH(1,(TDU_Info!$C$5:$C$111=$T$6)*(TDU_Info!$B$5:$B$111&lt;=$B988),0)</f>
        <v>96</v>
      </c>
      <c r="U988" s="152">
        <f>100*(INDEX(TDU_Info!$E$5:$E$111,$T988)/T$11+INDEX(TDU_Info!$F$5:$F$111,$T988))</f>
        <v>3.3060000000000005</v>
      </c>
      <c r="V988" s="152">
        <v>3.5990000000000002</v>
      </c>
      <c r="W988" s="152">
        <v>3.7160000000000002</v>
      </c>
      <c r="X988" s="152">
        <v>4.5999999999999996</v>
      </c>
      <c r="Y988" s="152">
        <v>4.5999999999999996</v>
      </c>
      <c r="Z988" s="152">
        <v>3.9180000000000001</v>
      </c>
      <c r="AA988" s="152">
        <v>4.0250000000000004</v>
      </c>
      <c r="AB988" s="152">
        <v>4.7</v>
      </c>
      <c r="AC988" s="152">
        <v>5</v>
      </c>
      <c r="AD988" s="152">
        <v>3.5990000000000002</v>
      </c>
      <c r="AE988" s="152">
        <v>3.7080000000000002</v>
      </c>
      <c r="AF988" s="152">
        <v>4.5999999999999996</v>
      </c>
      <c r="AG988" s="152">
        <v>4.5999999999999996</v>
      </c>
      <c r="AH988" s="152">
        <v>3.919</v>
      </c>
      <c r="AI988" s="152">
        <v>4.0129999999999999</v>
      </c>
      <c r="AJ988" s="152">
        <v>4.7</v>
      </c>
      <c r="AK988" s="152">
        <v>5</v>
      </c>
      <c r="AL988" s="152">
        <f t="shared" si="201"/>
        <v>18.971057382335623</v>
      </c>
      <c r="AM988" s="152">
        <f t="shared" si="202"/>
        <v>18.262541720980042</v>
      </c>
      <c r="AN988" s="152">
        <v>3.0768257823174059</v>
      </c>
      <c r="AO988" s="152">
        <v>2.9291227382824228</v>
      </c>
      <c r="AP988" s="152">
        <f t="shared" si="206"/>
        <v>8.4539999999999988</v>
      </c>
      <c r="AQ988" s="152"/>
      <c r="AR988" s="152"/>
      <c r="AS988" s="153">
        <f t="shared" si="203"/>
        <v>242</v>
      </c>
      <c r="AT988" s="153">
        <f t="shared" si="194"/>
        <v>0</v>
      </c>
      <c r="AU988" s="153">
        <f t="shared" si="195"/>
        <v>0</v>
      </c>
      <c r="AV988" s="153">
        <f t="shared" si="196"/>
        <v>1</v>
      </c>
      <c r="BA988">
        <f t="shared" si="204"/>
        <v>30</v>
      </c>
    </row>
    <row r="989" spans="2:53" x14ac:dyDescent="0.25">
      <c r="B989" s="155">
        <f t="shared" si="197"/>
        <v>43708.999305555553</v>
      </c>
      <c r="C989" s="155">
        <f t="shared" si="205"/>
        <v>43708.999305555553</v>
      </c>
      <c r="D989" s="152">
        <f t="shared" si="198"/>
        <v>4.5999999999999996</v>
      </c>
      <c r="E989" s="152"/>
      <c r="F989" s="152"/>
      <c r="G989" s="152"/>
      <c r="H989" s="152" t="e">
        <f t="shared" si="199"/>
        <v>#N/A</v>
      </c>
      <c r="I989" s="152"/>
      <c r="J989" s="152" t="e">
        <f t="shared" si="200"/>
        <v>#N/A</v>
      </c>
      <c r="K989" s="152"/>
      <c r="L989" s="152"/>
      <c r="M989" s="152"/>
      <c r="N989" s="152"/>
      <c r="O989" s="152"/>
      <c r="P989" s="152"/>
      <c r="Q989" s="152"/>
      <c r="R989" s="152"/>
      <c r="S989" s="152"/>
      <c r="T989" s="153" cm="1">
        <f t="array" ref="T989">MATCH(1,(TDU_Info!$C$5:$C$111=$T$6)*(TDU_Info!$B$5:$B$111&lt;=$B989),0)</f>
        <v>96</v>
      </c>
      <c r="U989" s="152">
        <f>100*(INDEX(TDU_Info!$E$5:$E$111,$T989)/T$11+INDEX(TDU_Info!$F$5:$F$111,$T989))</f>
        <v>3.3060000000000005</v>
      </c>
      <c r="V989" s="152">
        <v>3.5990000000000002</v>
      </c>
      <c r="W989" s="152">
        <v>3.7160000000000002</v>
      </c>
      <c r="X989" s="152">
        <v>4.5999999999999996</v>
      </c>
      <c r="Y989" s="152">
        <v>4.5999999999999996</v>
      </c>
      <c r="Z989" s="152">
        <v>3.9180000000000001</v>
      </c>
      <c r="AA989" s="152">
        <v>4.0250000000000004</v>
      </c>
      <c r="AB989" s="152">
        <v>4.7</v>
      </c>
      <c r="AC989" s="152">
        <v>5</v>
      </c>
      <c r="AD989" s="152">
        <v>3.5990000000000002</v>
      </c>
      <c r="AE989" s="152">
        <v>3.7080000000000002</v>
      </c>
      <c r="AF989" s="152">
        <v>4.5999999999999996</v>
      </c>
      <c r="AG989" s="152">
        <v>4.5999999999999996</v>
      </c>
      <c r="AH989" s="152">
        <v>3.919</v>
      </c>
      <c r="AI989" s="152">
        <v>4.0129999999999999</v>
      </c>
      <c r="AJ989" s="152">
        <v>4.7</v>
      </c>
      <c r="AK989" s="152">
        <v>5</v>
      </c>
      <c r="AL989" s="152">
        <f t="shared" si="201"/>
        <v>18.971057382335623</v>
      </c>
      <c r="AM989" s="152">
        <f t="shared" si="202"/>
        <v>18.262541720980042</v>
      </c>
      <c r="AN989" s="152">
        <v>3.0980149084976829</v>
      </c>
      <c r="AO989" s="152">
        <v>2.9494012828827572</v>
      </c>
      <c r="AP989" s="152">
        <f t="shared" si="206"/>
        <v>8.4539999999999988</v>
      </c>
      <c r="AQ989" s="152"/>
      <c r="AR989" s="152"/>
      <c r="AS989" s="153">
        <f t="shared" si="203"/>
        <v>243</v>
      </c>
      <c r="AT989" s="153">
        <f t="shared" si="194"/>
        <v>0</v>
      </c>
      <c r="AU989" s="153">
        <f t="shared" si="195"/>
        <v>0</v>
      </c>
      <c r="AV989" s="153">
        <f t="shared" si="196"/>
        <v>1</v>
      </c>
      <c r="BA989">
        <f t="shared" si="204"/>
        <v>31</v>
      </c>
    </row>
    <row r="990" spans="2:53" x14ac:dyDescent="0.25">
      <c r="B990" s="155">
        <f t="shared" si="197"/>
        <v>43709.999305555553</v>
      </c>
      <c r="C990" s="155">
        <f t="shared" si="205"/>
        <v>43709.999305555553</v>
      </c>
      <c r="D990" s="152">
        <f t="shared" si="198"/>
        <v>4.5999999999999996</v>
      </c>
      <c r="E990" s="152"/>
      <c r="F990" s="152"/>
      <c r="G990" s="152"/>
      <c r="H990" s="152" t="e">
        <f t="shared" si="199"/>
        <v>#N/A</v>
      </c>
      <c r="I990" s="152"/>
      <c r="J990" s="152" t="e">
        <f t="shared" si="200"/>
        <v>#N/A</v>
      </c>
      <c r="K990" s="152"/>
      <c r="L990" s="152"/>
      <c r="M990" s="152"/>
      <c r="N990" s="152"/>
      <c r="O990" s="152"/>
      <c r="P990" s="152"/>
      <c r="Q990" s="152"/>
      <c r="R990" s="152"/>
      <c r="S990" s="152"/>
      <c r="T990" s="153" cm="1">
        <f t="array" ref="T990">MATCH(1,(TDU_Info!$C$5:$C$111=$T$6)*(TDU_Info!$B$5:$B$111&lt;=$B990),0)</f>
        <v>95</v>
      </c>
      <c r="U990" s="152">
        <f>100*(INDEX(TDU_Info!$E$5:$E$111,$T990)/T$11+INDEX(TDU_Info!$F$5:$F$111,$T990))</f>
        <v>4.0157000000000007</v>
      </c>
      <c r="V990" s="152">
        <v>3.5990000000000002</v>
      </c>
      <c r="W990" s="152">
        <v>3.6309999999999998</v>
      </c>
      <c r="X990" s="152">
        <v>4.5999999999999996</v>
      </c>
      <c r="Y990" s="152">
        <v>4.5999999999999996</v>
      </c>
      <c r="Z990" s="152">
        <v>3.9180000000000001</v>
      </c>
      <c r="AA990" s="152">
        <v>3.72</v>
      </c>
      <c r="AB990" s="152">
        <v>4.7</v>
      </c>
      <c r="AC990" s="152">
        <v>5</v>
      </c>
      <c r="AD990" s="152">
        <v>3.5990000000000002</v>
      </c>
      <c r="AE990" s="152">
        <v>3.5430000000000001</v>
      </c>
      <c r="AF990" s="152">
        <v>4.5999999999999996</v>
      </c>
      <c r="AG990" s="152">
        <v>4.5999999999999996</v>
      </c>
      <c r="AH990" s="152">
        <v>3.919</v>
      </c>
      <c r="AI990" s="152">
        <v>3.734</v>
      </c>
      <c r="AJ990" s="152">
        <v>4.7</v>
      </c>
      <c r="AK990" s="152">
        <v>5</v>
      </c>
      <c r="AL990" s="152" t="e">
        <f t="shared" si="201"/>
        <v>#N/A</v>
      </c>
      <c r="AM990" s="152" t="e">
        <f t="shared" si="202"/>
        <v>#N/A</v>
      </c>
      <c r="AN990" s="152" t="e">
        <f>NA()</f>
        <v>#N/A</v>
      </c>
      <c r="AO990" s="152" t="e">
        <f>NA()</f>
        <v>#N/A</v>
      </c>
      <c r="AP990" s="152" t="e">
        <f t="shared" si="206"/>
        <v>#N/A</v>
      </c>
      <c r="AQ990" s="152"/>
      <c r="AR990" s="152"/>
      <c r="AS990" s="153">
        <f t="shared" si="203"/>
        <v>244</v>
      </c>
      <c r="AT990" s="153">
        <f t="shared" si="194"/>
        <v>0</v>
      </c>
      <c r="AU990" s="153">
        <f t="shared" si="195"/>
        <v>0</v>
      </c>
      <c r="AV990" s="153">
        <f t="shared" si="196"/>
        <v>1</v>
      </c>
      <c r="BA990">
        <f t="shared" si="204"/>
        <v>1</v>
      </c>
    </row>
    <row r="991" spans="2:53" x14ac:dyDescent="0.25">
      <c r="B991" s="155">
        <f t="shared" si="197"/>
        <v>43710.999305555553</v>
      </c>
      <c r="C991" s="155">
        <f t="shared" si="205"/>
        <v>43710.999305555553</v>
      </c>
      <c r="D991" s="152">
        <f t="shared" si="198"/>
        <v>4.5999999999999996</v>
      </c>
      <c r="E991" s="152"/>
      <c r="F991" s="152"/>
      <c r="G991" s="152"/>
      <c r="H991" s="152" t="e">
        <f t="shared" si="199"/>
        <v>#N/A</v>
      </c>
      <c r="I991" s="152"/>
      <c r="J991" s="152" t="e">
        <f t="shared" si="200"/>
        <v>#N/A</v>
      </c>
      <c r="K991" s="152"/>
      <c r="L991" s="152"/>
      <c r="M991" s="152"/>
      <c r="N991" s="152"/>
      <c r="O991" s="152"/>
      <c r="P991" s="152"/>
      <c r="Q991" s="152"/>
      <c r="R991" s="152"/>
      <c r="S991" s="152"/>
      <c r="T991" s="153" cm="1">
        <f t="array" ref="T991">MATCH(1,(TDU_Info!$C$5:$C$111=$T$6)*(TDU_Info!$B$5:$B$111&lt;=$B991),0)</f>
        <v>95</v>
      </c>
      <c r="U991" s="152">
        <f>100*(INDEX(TDU_Info!$E$5:$E$111,$T991)/T$11+INDEX(TDU_Info!$F$5:$F$111,$T991))</f>
        <v>4.0157000000000007</v>
      </c>
      <c r="V991" s="152">
        <v>3.5990000000000002</v>
      </c>
      <c r="W991" s="152">
        <v>3.6309999999999998</v>
      </c>
      <c r="X991" s="152">
        <v>4.5999999999999996</v>
      </c>
      <c r="Y991" s="152">
        <v>4.5999999999999996</v>
      </c>
      <c r="Z991" s="152">
        <v>3.9180000000000001</v>
      </c>
      <c r="AA991" s="152">
        <v>3.72</v>
      </c>
      <c r="AB991" s="152">
        <v>4.7</v>
      </c>
      <c r="AC991" s="152">
        <v>5</v>
      </c>
      <c r="AD991" s="152">
        <v>3.5990000000000002</v>
      </c>
      <c r="AE991" s="152">
        <v>3.5430000000000001</v>
      </c>
      <c r="AF991" s="152">
        <v>4.5999999999999996</v>
      </c>
      <c r="AG991" s="152">
        <v>4.5999999999999996</v>
      </c>
      <c r="AH991" s="152">
        <v>3.919</v>
      </c>
      <c r="AI991" s="152">
        <v>3.734</v>
      </c>
      <c r="AJ991" s="152">
        <v>4.7</v>
      </c>
      <c r="AK991" s="152">
        <v>5</v>
      </c>
      <c r="AL991" s="152">
        <f t="shared" si="201"/>
        <v>6.4177303176731355</v>
      </c>
      <c r="AM991" s="152">
        <f t="shared" si="202"/>
        <v>6.6613565523937783</v>
      </c>
      <c r="AN991" s="152" t="e">
        <f>NA()</f>
        <v>#N/A</v>
      </c>
      <c r="AO991" s="152" t="e">
        <f>NA()</f>
        <v>#N/A</v>
      </c>
      <c r="AP991" s="152">
        <f t="shared" si="206"/>
        <v>7.7942999999999998</v>
      </c>
      <c r="AQ991" s="152"/>
      <c r="AR991" s="152"/>
      <c r="AS991" s="153">
        <f t="shared" si="203"/>
        <v>245</v>
      </c>
      <c r="AT991" s="153">
        <f t="shared" si="194"/>
        <v>0</v>
      </c>
      <c r="AU991" s="153">
        <f t="shared" si="195"/>
        <v>1</v>
      </c>
      <c r="AV991" s="153">
        <f t="shared" si="196"/>
        <v>0</v>
      </c>
      <c r="BA991">
        <f t="shared" si="204"/>
        <v>2</v>
      </c>
    </row>
    <row r="992" spans="2:53" x14ac:dyDescent="0.25">
      <c r="B992" s="155">
        <f t="shared" si="197"/>
        <v>43711.999305555553</v>
      </c>
      <c r="C992" s="155">
        <f t="shared" si="205"/>
        <v>43711.999305555553</v>
      </c>
      <c r="D992" s="152">
        <f t="shared" si="198"/>
        <v>4.5999999999999996</v>
      </c>
      <c r="E992" s="152"/>
      <c r="F992" s="152"/>
      <c r="G992" s="152"/>
      <c r="H992" s="152" t="e">
        <f t="shared" si="199"/>
        <v>#N/A</v>
      </c>
      <c r="I992" s="152"/>
      <c r="J992" s="152" t="e">
        <f t="shared" si="200"/>
        <v>#N/A</v>
      </c>
      <c r="K992" s="152"/>
      <c r="L992" s="152"/>
      <c r="M992" s="152"/>
      <c r="N992" s="152"/>
      <c r="O992" s="152"/>
      <c r="P992" s="152"/>
      <c r="Q992" s="152"/>
      <c r="R992" s="152"/>
      <c r="S992" s="152"/>
      <c r="T992" s="153" cm="1">
        <f t="array" ref="T992">MATCH(1,(TDU_Info!$C$5:$C$111=$T$6)*(TDU_Info!$B$5:$B$111&lt;=$B992),0)</f>
        <v>95</v>
      </c>
      <c r="U992" s="152">
        <f>100*(INDEX(TDU_Info!$E$5:$E$111,$T992)/T$11+INDEX(TDU_Info!$F$5:$F$111,$T992))</f>
        <v>4.0157000000000007</v>
      </c>
      <c r="V992" s="152">
        <v>3.5990000000000002</v>
      </c>
      <c r="W992" s="152">
        <v>3.6309999999999998</v>
      </c>
      <c r="X992" s="152">
        <v>4.5999999999999996</v>
      </c>
      <c r="Y992" s="152">
        <v>4.5999999999999996</v>
      </c>
      <c r="Z992" s="152">
        <v>3.9180000000000001</v>
      </c>
      <c r="AA992" s="152">
        <v>3.72</v>
      </c>
      <c r="AB992" s="152">
        <v>4.7</v>
      </c>
      <c r="AC992" s="152">
        <v>5</v>
      </c>
      <c r="AD992" s="152">
        <v>3.5990000000000002</v>
      </c>
      <c r="AE992" s="152">
        <v>3.5430000000000001</v>
      </c>
      <c r="AF992" s="152">
        <v>4.5999999999999996</v>
      </c>
      <c r="AG992" s="152">
        <v>4.5999999999999996</v>
      </c>
      <c r="AH992" s="152">
        <v>3.919</v>
      </c>
      <c r="AI992" s="152">
        <v>3.734</v>
      </c>
      <c r="AJ992" s="152">
        <v>4.7</v>
      </c>
      <c r="AK992" s="152">
        <v>5</v>
      </c>
      <c r="AL992" s="152">
        <f t="shared" si="201"/>
        <v>6.4177303176731355</v>
      </c>
      <c r="AM992" s="152">
        <f t="shared" si="202"/>
        <v>6.6613565523937783</v>
      </c>
      <c r="AN992" s="152" t="e">
        <f>NA()</f>
        <v>#N/A</v>
      </c>
      <c r="AO992" s="152" t="e">
        <f>NA()</f>
        <v>#N/A</v>
      </c>
      <c r="AP992" s="152">
        <f t="shared" si="206"/>
        <v>7.7942999999999998</v>
      </c>
      <c r="AQ992" s="152"/>
      <c r="AR992" s="152"/>
      <c r="AS992" s="153">
        <f t="shared" si="203"/>
        <v>246</v>
      </c>
      <c r="AT992" s="153">
        <f t="shared" si="194"/>
        <v>0</v>
      </c>
      <c r="AU992" s="153">
        <f t="shared" si="195"/>
        <v>1</v>
      </c>
      <c r="AV992" s="153">
        <f t="shared" si="196"/>
        <v>0</v>
      </c>
      <c r="BA992">
        <f t="shared" si="204"/>
        <v>3</v>
      </c>
    </row>
    <row r="993" spans="2:53" x14ac:dyDescent="0.25">
      <c r="B993" s="155">
        <f t="shared" si="197"/>
        <v>43712.999305555553</v>
      </c>
      <c r="C993" s="155">
        <f t="shared" si="205"/>
        <v>43712.999305555553</v>
      </c>
      <c r="D993" s="152">
        <f t="shared" si="198"/>
        <v>4.5999999999999996</v>
      </c>
      <c r="E993" s="152"/>
      <c r="F993" s="152"/>
      <c r="G993" s="152"/>
      <c r="H993" s="152" t="e">
        <f t="shared" si="199"/>
        <v>#N/A</v>
      </c>
      <c r="I993" s="152"/>
      <c r="J993" s="152" t="e">
        <f t="shared" si="200"/>
        <v>#N/A</v>
      </c>
      <c r="K993" s="152"/>
      <c r="L993" s="152"/>
      <c r="M993" s="152"/>
      <c r="N993" s="152"/>
      <c r="O993" s="152"/>
      <c r="P993" s="152"/>
      <c r="Q993" s="152"/>
      <c r="R993" s="152"/>
      <c r="S993" s="152"/>
      <c r="T993" s="153" cm="1">
        <f t="array" ref="T993">MATCH(1,(TDU_Info!$C$5:$C$111=$T$6)*(TDU_Info!$B$5:$B$111&lt;=$B993),0)</f>
        <v>95</v>
      </c>
      <c r="U993" s="152">
        <f>100*(INDEX(TDU_Info!$E$5:$E$111,$T993)/T$11+INDEX(TDU_Info!$F$5:$F$111,$T993))</f>
        <v>4.0157000000000007</v>
      </c>
      <c r="V993" s="152">
        <v>3.5990000000000002</v>
      </c>
      <c r="W993" s="152">
        <v>3.6309999999999998</v>
      </c>
      <c r="X993" s="152">
        <v>4.5999999999999996</v>
      </c>
      <c r="Y993" s="152">
        <v>4.5999999999999996</v>
      </c>
      <c r="Z993" s="152">
        <v>3.9180000000000001</v>
      </c>
      <c r="AA993" s="152">
        <v>3.72</v>
      </c>
      <c r="AB993" s="152">
        <v>4.7</v>
      </c>
      <c r="AC993" s="152">
        <v>5</v>
      </c>
      <c r="AD993" s="152">
        <v>3.5990000000000002</v>
      </c>
      <c r="AE993" s="152">
        <v>3.367</v>
      </c>
      <c r="AF993" s="152">
        <v>4.5999999999999996</v>
      </c>
      <c r="AG993" s="152">
        <v>4.5999999999999996</v>
      </c>
      <c r="AH993" s="152">
        <v>3.919</v>
      </c>
      <c r="AI993" s="152">
        <v>3.5720000000000001</v>
      </c>
      <c r="AJ993" s="152">
        <v>4.7</v>
      </c>
      <c r="AK993" s="152">
        <v>5</v>
      </c>
      <c r="AL993" s="152">
        <f t="shared" si="201"/>
        <v>6.4177303176731355</v>
      </c>
      <c r="AM993" s="152">
        <f t="shared" si="202"/>
        <v>6.6613565523937783</v>
      </c>
      <c r="AN993" s="152" t="e">
        <f>NA()</f>
        <v>#N/A</v>
      </c>
      <c r="AO993" s="152" t="e">
        <f>NA()</f>
        <v>#N/A</v>
      </c>
      <c r="AP993" s="152">
        <f t="shared" si="206"/>
        <v>7.7942999999999998</v>
      </c>
      <c r="AQ993" s="152"/>
      <c r="AR993" s="152"/>
      <c r="AS993" s="153">
        <f t="shared" si="203"/>
        <v>247</v>
      </c>
      <c r="AT993" s="153">
        <f t="shared" si="194"/>
        <v>0</v>
      </c>
      <c r="AU993" s="153">
        <f t="shared" si="195"/>
        <v>1</v>
      </c>
      <c r="AV993" s="153">
        <f t="shared" si="196"/>
        <v>0</v>
      </c>
      <c r="BA993">
        <f t="shared" si="204"/>
        <v>4</v>
      </c>
    </row>
    <row r="994" spans="2:53" x14ac:dyDescent="0.25">
      <c r="B994" s="155">
        <f t="shared" si="197"/>
        <v>43713.999305555553</v>
      </c>
      <c r="C994" s="155">
        <f t="shared" si="205"/>
        <v>43713.999305555553</v>
      </c>
      <c r="D994" s="152">
        <f t="shared" si="198"/>
        <v>4.5999999999999996</v>
      </c>
      <c r="E994" s="152"/>
      <c r="F994" s="152"/>
      <c r="G994" s="152"/>
      <c r="H994" s="152" t="e">
        <f t="shared" si="199"/>
        <v>#N/A</v>
      </c>
      <c r="I994" s="152"/>
      <c r="J994" s="152" t="e">
        <f t="shared" si="200"/>
        <v>#N/A</v>
      </c>
      <c r="K994" s="152"/>
      <c r="L994" s="152"/>
      <c r="M994" s="152"/>
      <c r="N994" s="152"/>
      <c r="O994" s="152"/>
      <c r="P994" s="152"/>
      <c r="Q994" s="152"/>
      <c r="R994" s="152"/>
      <c r="S994" s="152"/>
      <c r="T994" s="153" cm="1">
        <f t="array" ref="T994">MATCH(1,(TDU_Info!$C$5:$C$111=$T$6)*(TDU_Info!$B$5:$B$111&lt;=$B994),0)</f>
        <v>95</v>
      </c>
      <c r="U994" s="152">
        <f>100*(INDEX(TDU_Info!$E$5:$E$111,$T994)/T$11+INDEX(TDU_Info!$F$5:$F$111,$T994))</f>
        <v>4.0157000000000007</v>
      </c>
      <c r="V994" s="152">
        <v>3.5990000000000002</v>
      </c>
      <c r="W994" s="152">
        <v>3.6309999999999998</v>
      </c>
      <c r="X994" s="152">
        <v>4.5999999999999996</v>
      </c>
      <c r="Y994" s="152">
        <v>4.5999999999999996</v>
      </c>
      <c r="Z994" s="152">
        <v>3.9180000000000001</v>
      </c>
      <c r="AA994" s="152">
        <v>3.72</v>
      </c>
      <c r="AB994" s="152">
        <v>4.7</v>
      </c>
      <c r="AC994" s="152">
        <v>5</v>
      </c>
      <c r="AD994" s="152">
        <v>3.5990000000000002</v>
      </c>
      <c r="AE994" s="152">
        <v>3.367</v>
      </c>
      <c r="AF994" s="152">
        <v>4.5999999999999996</v>
      </c>
      <c r="AG994" s="152">
        <v>4.5999999999999996</v>
      </c>
      <c r="AH994" s="152">
        <v>3.919</v>
      </c>
      <c r="AI994" s="152">
        <v>3.5720000000000001</v>
      </c>
      <c r="AJ994" s="152">
        <v>4.7</v>
      </c>
      <c r="AK994" s="152">
        <v>5</v>
      </c>
      <c r="AL994" s="152">
        <f t="shared" si="201"/>
        <v>6.4177303176731355</v>
      </c>
      <c r="AM994" s="152">
        <f t="shared" si="202"/>
        <v>6.6613565523937783</v>
      </c>
      <c r="AN994" s="152" t="e">
        <f>NA()</f>
        <v>#N/A</v>
      </c>
      <c r="AO994" s="152" t="e">
        <f>NA()</f>
        <v>#N/A</v>
      </c>
      <c r="AP994" s="152">
        <f t="shared" si="206"/>
        <v>7.7942999999999998</v>
      </c>
      <c r="AQ994" s="152"/>
      <c r="AR994" s="152"/>
      <c r="AS994" s="153">
        <f t="shared" si="203"/>
        <v>248</v>
      </c>
      <c r="AT994" s="153">
        <f t="shared" si="194"/>
        <v>0</v>
      </c>
      <c r="AU994" s="153">
        <f t="shared" si="195"/>
        <v>1</v>
      </c>
      <c r="AV994" s="153">
        <f t="shared" si="196"/>
        <v>0</v>
      </c>
      <c r="BA994">
        <f t="shared" si="204"/>
        <v>5</v>
      </c>
    </row>
    <row r="995" spans="2:53" x14ac:dyDescent="0.25">
      <c r="B995" s="155">
        <f t="shared" si="197"/>
        <v>43714.999305555553</v>
      </c>
      <c r="C995" s="155">
        <f t="shared" si="205"/>
        <v>43714.999305555553</v>
      </c>
      <c r="D995" s="152">
        <f t="shared" si="198"/>
        <v>4.5999999999999996</v>
      </c>
      <c r="E995" s="152"/>
      <c r="F995" s="152"/>
      <c r="G995" s="152"/>
      <c r="H995" s="152" t="e">
        <f t="shared" si="199"/>
        <v>#N/A</v>
      </c>
      <c r="I995" s="152"/>
      <c r="J995" s="152" t="e">
        <f t="shared" si="200"/>
        <v>#N/A</v>
      </c>
      <c r="K995" s="152"/>
      <c r="L995" s="152"/>
      <c r="M995" s="152"/>
      <c r="N995" s="152"/>
      <c r="O995" s="152"/>
      <c r="P995" s="152"/>
      <c r="Q995" s="152"/>
      <c r="R995" s="152"/>
      <c r="S995" s="152"/>
      <c r="T995" s="153" cm="1">
        <f t="array" ref="T995">MATCH(1,(TDU_Info!$C$5:$C$111=$T$6)*(TDU_Info!$B$5:$B$111&lt;=$B995),0)</f>
        <v>95</v>
      </c>
      <c r="U995" s="152">
        <f>100*(INDEX(TDU_Info!$E$5:$E$111,$T995)/T$11+INDEX(TDU_Info!$F$5:$F$111,$T995))</f>
        <v>4.0157000000000007</v>
      </c>
      <c r="V995" s="152">
        <v>4.0990000000000002</v>
      </c>
      <c r="W995" s="152">
        <v>3.5339999999999998</v>
      </c>
      <c r="X995" s="152">
        <v>4.5999999999999996</v>
      </c>
      <c r="Y995" s="152">
        <v>4.5999999999999996</v>
      </c>
      <c r="Z995" s="152">
        <v>4.4980000000000002</v>
      </c>
      <c r="AA995" s="152">
        <v>3.72</v>
      </c>
      <c r="AB995" s="152">
        <v>4.7</v>
      </c>
      <c r="AC995" s="152">
        <v>5</v>
      </c>
      <c r="AD995" s="152">
        <v>3.9460000000000002</v>
      </c>
      <c r="AE995" s="152">
        <v>3.2669999999999999</v>
      </c>
      <c r="AF995" s="152">
        <v>4.5999999999999996</v>
      </c>
      <c r="AG995" s="152">
        <v>4.5999999999999996</v>
      </c>
      <c r="AH995" s="152">
        <v>4.3460000000000001</v>
      </c>
      <c r="AI995" s="152">
        <v>3.5720000000000001</v>
      </c>
      <c r="AJ995" s="152">
        <v>4.7</v>
      </c>
      <c r="AK995" s="152">
        <v>5</v>
      </c>
      <c r="AL995" s="152">
        <f t="shared" si="201"/>
        <v>6.4177303176731355</v>
      </c>
      <c r="AM995" s="152">
        <f t="shared" si="202"/>
        <v>6.6613565523937783</v>
      </c>
      <c r="AN995" s="152" t="e">
        <f>NA()</f>
        <v>#N/A</v>
      </c>
      <c r="AO995" s="152" t="e">
        <f>NA()</f>
        <v>#N/A</v>
      </c>
      <c r="AP995" s="152">
        <f t="shared" si="206"/>
        <v>7.7942999999999998</v>
      </c>
      <c r="AQ995" s="152"/>
      <c r="AR995" s="152"/>
      <c r="AS995" s="153">
        <f t="shared" si="203"/>
        <v>249</v>
      </c>
      <c r="AT995" s="153">
        <f t="shared" si="194"/>
        <v>0</v>
      </c>
      <c r="AU995" s="153">
        <f t="shared" si="195"/>
        <v>1</v>
      </c>
      <c r="AV995" s="153">
        <f t="shared" si="196"/>
        <v>0</v>
      </c>
      <c r="BA995">
        <f t="shared" si="204"/>
        <v>6</v>
      </c>
    </row>
    <row r="996" spans="2:53" x14ac:dyDescent="0.25">
      <c r="B996" s="155">
        <f t="shared" si="197"/>
        <v>43715.999305555553</v>
      </c>
      <c r="C996" s="155">
        <f t="shared" si="205"/>
        <v>43715.999305555553</v>
      </c>
      <c r="D996" s="152">
        <f t="shared" si="198"/>
        <v>4.5999999999999996</v>
      </c>
      <c r="E996" s="152"/>
      <c r="F996" s="152"/>
      <c r="G996" s="152"/>
      <c r="H996" s="152" t="e">
        <f t="shared" si="199"/>
        <v>#N/A</v>
      </c>
      <c r="I996" s="152"/>
      <c r="J996" s="152" t="e">
        <f t="shared" si="200"/>
        <v>#N/A</v>
      </c>
      <c r="K996" s="152"/>
      <c r="L996" s="152"/>
      <c r="M996" s="152"/>
      <c r="N996" s="152"/>
      <c r="O996" s="152"/>
      <c r="P996" s="152"/>
      <c r="Q996" s="152"/>
      <c r="R996" s="152"/>
      <c r="S996" s="152"/>
      <c r="T996" s="153" cm="1">
        <f t="array" ref="T996">MATCH(1,(TDU_Info!$C$5:$C$111=$T$6)*(TDU_Info!$B$5:$B$111&lt;=$B996),0)</f>
        <v>95</v>
      </c>
      <c r="U996" s="152">
        <f>100*(INDEX(TDU_Info!$E$5:$E$111,$T996)/T$11+INDEX(TDU_Info!$F$5:$F$111,$T996))</f>
        <v>4.0157000000000007</v>
      </c>
      <c r="V996" s="152">
        <v>4.0990000000000002</v>
      </c>
      <c r="W996" s="152">
        <v>3.2810000000000001</v>
      </c>
      <c r="X996" s="152">
        <v>4.5999999999999996</v>
      </c>
      <c r="Y996" s="152">
        <v>4.5999999999999996</v>
      </c>
      <c r="Z996" s="152">
        <v>4.4980000000000002</v>
      </c>
      <c r="AA996" s="152">
        <v>3.6269999999999998</v>
      </c>
      <c r="AB996" s="152">
        <v>4.7</v>
      </c>
      <c r="AC996" s="152">
        <v>5</v>
      </c>
      <c r="AD996" s="152">
        <v>3.9460000000000002</v>
      </c>
      <c r="AE996" s="152">
        <v>3.2669999999999999</v>
      </c>
      <c r="AF996" s="152">
        <v>4.5999999999999996</v>
      </c>
      <c r="AG996" s="152">
        <v>4.5999999999999996</v>
      </c>
      <c r="AH996" s="152">
        <v>4.3460000000000001</v>
      </c>
      <c r="AI996" s="152">
        <v>3.5720000000000001</v>
      </c>
      <c r="AJ996" s="152">
        <v>4.7</v>
      </c>
      <c r="AK996" s="152">
        <v>5</v>
      </c>
      <c r="AL996" s="152">
        <f t="shared" si="201"/>
        <v>6.4177303176731355</v>
      </c>
      <c r="AM996" s="152">
        <f t="shared" si="202"/>
        <v>6.6613565523937783</v>
      </c>
      <c r="AN996" s="152" t="e">
        <f>NA()</f>
        <v>#N/A</v>
      </c>
      <c r="AO996" s="152" t="e">
        <f>NA()</f>
        <v>#N/A</v>
      </c>
      <c r="AP996" s="152">
        <f t="shared" si="206"/>
        <v>7.7942999999999998</v>
      </c>
      <c r="AQ996" s="152"/>
      <c r="AR996" s="152"/>
      <c r="AS996" s="153">
        <f t="shared" si="203"/>
        <v>250</v>
      </c>
      <c r="AT996" s="153">
        <f t="shared" si="194"/>
        <v>0</v>
      </c>
      <c r="AU996" s="153">
        <f t="shared" si="195"/>
        <v>1</v>
      </c>
      <c r="AV996" s="153">
        <f t="shared" si="196"/>
        <v>0</v>
      </c>
      <c r="BA996">
        <f t="shared" si="204"/>
        <v>7</v>
      </c>
    </row>
    <row r="997" spans="2:53" x14ac:dyDescent="0.25">
      <c r="B997" s="155">
        <f t="shared" si="197"/>
        <v>43716.999305555553</v>
      </c>
      <c r="C997" s="155">
        <f t="shared" si="205"/>
        <v>43716.999305555553</v>
      </c>
      <c r="D997" s="152">
        <f t="shared" si="198"/>
        <v>4.5999999999999996</v>
      </c>
      <c r="E997" s="152"/>
      <c r="F997" s="152"/>
      <c r="G997" s="152"/>
      <c r="H997" s="152" t="e">
        <f t="shared" si="199"/>
        <v>#N/A</v>
      </c>
      <c r="I997" s="152"/>
      <c r="J997" s="152" t="e">
        <f t="shared" si="200"/>
        <v>#N/A</v>
      </c>
      <c r="K997" s="152"/>
      <c r="L997" s="152"/>
      <c r="M997" s="152"/>
      <c r="N997" s="152"/>
      <c r="O997" s="152"/>
      <c r="P997" s="152"/>
      <c r="Q997" s="152"/>
      <c r="R997" s="152"/>
      <c r="S997" s="152"/>
      <c r="T997" s="153" cm="1">
        <f t="array" ref="T997">MATCH(1,(TDU_Info!$C$5:$C$111=$T$6)*(TDU_Info!$B$5:$B$111&lt;=$B997),0)</f>
        <v>95</v>
      </c>
      <c r="U997" s="152">
        <f>100*(INDEX(TDU_Info!$E$5:$E$111,$T997)/T$11+INDEX(TDU_Info!$F$5:$F$111,$T997))</f>
        <v>4.0157000000000007</v>
      </c>
      <c r="V997" s="152">
        <v>4.0990000000000002</v>
      </c>
      <c r="W997" s="152">
        <v>3.2810000000000001</v>
      </c>
      <c r="X997" s="152">
        <v>4.5999999999999996</v>
      </c>
      <c r="Y997" s="152">
        <v>4.5999999999999996</v>
      </c>
      <c r="Z997" s="152">
        <v>4.4980000000000002</v>
      </c>
      <c r="AA997" s="152">
        <v>3.6269999999999998</v>
      </c>
      <c r="AB997" s="152">
        <v>4.7</v>
      </c>
      <c r="AC997" s="152">
        <v>5</v>
      </c>
      <c r="AD997" s="152">
        <v>3.9460000000000002</v>
      </c>
      <c r="AE997" s="152">
        <v>3.2669999999999999</v>
      </c>
      <c r="AF997" s="152">
        <v>4.5999999999999996</v>
      </c>
      <c r="AG997" s="152">
        <v>4.5999999999999996</v>
      </c>
      <c r="AH997" s="152">
        <v>4.3460000000000001</v>
      </c>
      <c r="AI997" s="152">
        <v>3.5720000000000001</v>
      </c>
      <c r="AJ997" s="152">
        <v>4.7</v>
      </c>
      <c r="AK997" s="152">
        <v>5</v>
      </c>
      <c r="AL997" s="152">
        <f t="shared" si="201"/>
        <v>6.4177303176731355</v>
      </c>
      <c r="AM997" s="152">
        <f t="shared" si="202"/>
        <v>6.6613565523937783</v>
      </c>
      <c r="AN997" s="152" t="e">
        <f>NA()</f>
        <v>#N/A</v>
      </c>
      <c r="AO997" s="152" t="e">
        <f>NA()</f>
        <v>#N/A</v>
      </c>
      <c r="AP997" s="152">
        <f t="shared" si="206"/>
        <v>7.7942999999999998</v>
      </c>
      <c r="AQ997" s="152"/>
      <c r="AR997" s="152"/>
      <c r="AS997" s="153">
        <f t="shared" si="203"/>
        <v>251</v>
      </c>
      <c r="AT997" s="153">
        <f t="shared" si="194"/>
        <v>0</v>
      </c>
      <c r="AU997" s="153">
        <f t="shared" si="195"/>
        <v>1</v>
      </c>
      <c r="AV997" s="153">
        <f t="shared" si="196"/>
        <v>0</v>
      </c>
      <c r="BA997">
        <f t="shared" si="204"/>
        <v>8</v>
      </c>
    </row>
    <row r="998" spans="2:53" x14ac:dyDescent="0.25">
      <c r="B998" s="155">
        <f t="shared" si="197"/>
        <v>43717.999305555553</v>
      </c>
      <c r="C998" s="155">
        <f t="shared" si="205"/>
        <v>43717.999305555553</v>
      </c>
      <c r="D998" s="152">
        <f t="shared" si="198"/>
        <v>4.5999999999999996</v>
      </c>
      <c r="E998" s="152"/>
      <c r="F998" s="152"/>
      <c r="G998" s="152"/>
      <c r="H998" s="152" t="e">
        <f t="shared" si="199"/>
        <v>#N/A</v>
      </c>
      <c r="I998" s="152"/>
      <c r="J998" s="152" t="e">
        <f t="shared" si="200"/>
        <v>#N/A</v>
      </c>
      <c r="K998" s="152"/>
      <c r="L998" s="152"/>
      <c r="M998" s="152"/>
      <c r="N998" s="152"/>
      <c r="O998" s="152"/>
      <c r="P998" s="152"/>
      <c r="Q998" s="152"/>
      <c r="R998" s="152"/>
      <c r="S998" s="152"/>
      <c r="T998" s="153" cm="1">
        <f t="array" ref="T998">MATCH(1,(TDU_Info!$C$5:$C$111=$T$6)*(TDU_Info!$B$5:$B$111&lt;=$B998),0)</f>
        <v>95</v>
      </c>
      <c r="U998" s="152">
        <f>100*(INDEX(TDU_Info!$E$5:$E$111,$T998)/T$11+INDEX(TDU_Info!$F$5:$F$111,$T998))</f>
        <v>4.0157000000000007</v>
      </c>
      <c r="V998" s="152">
        <v>4</v>
      </c>
      <c r="W998" s="152">
        <v>3.2810000000000001</v>
      </c>
      <c r="X998" s="152">
        <v>4.5999999999999996</v>
      </c>
      <c r="Y998" s="152">
        <v>4.5999999999999996</v>
      </c>
      <c r="Z998" s="152">
        <v>4.3559999999999999</v>
      </c>
      <c r="AA998" s="152">
        <v>3.5249999999999999</v>
      </c>
      <c r="AB998" s="152">
        <v>4.7</v>
      </c>
      <c r="AC998" s="152">
        <v>5</v>
      </c>
      <c r="AD998" s="152">
        <v>3.9009999999999998</v>
      </c>
      <c r="AE998" s="152">
        <v>3.2669999999999999</v>
      </c>
      <c r="AF998" s="152">
        <v>4.5999999999999996</v>
      </c>
      <c r="AG998" s="152">
        <v>4.5999999999999996</v>
      </c>
      <c r="AH998" s="152">
        <v>4.258</v>
      </c>
      <c r="AI998" s="152">
        <v>3.5129999999999999</v>
      </c>
      <c r="AJ998" s="152">
        <v>4.7</v>
      </c>
      <c r="AK998" s="152">
        <v>5</v>
      </c>
      <c r="AL998" s="152">
        <f t="shared" si="201"/>
        <v>6.4177303176731355</v>
      </c>
      <c r="AM998" s="152">
        <f t="shared" si="202"/>
        <v>6.6613565523937783</v>
      </c>
      <c r="AN998" s="152" t="e">
        <f>NA()</f>
        <v>#N/A</v>
      </c>
      <c r="AO998" s="152" t="e">
        <f>NA()</f>
        <v>#N/A</v>
      </c>
      <c r="AP998" s="152">
        <f t="shared" si="206"/>
        <v>7.7942999999999998</v>
      </c>
      <c r="AQ998" s="152"/>
      <c r="AR998" s="152"/>
      <c r="AS998" s="153">
        <f t="shared" si="203"/>
        <v>252</v>
      </c>
      <c r="AT998" s="153">
        <f t="shared" si="194"/>
        <v>0</v>
      </c>
      <c r="AU998" s="153">
        <f t="shared" si="195"/>
        <v>1</v>
      </c>
      <c r="AV998" s="153">
        <f t="shared" si="196"/>
        <v>0</v>
      </c>
      <c r="BA998">
        <f t="shared" si="204"/>
        <v>9</v>
      </c>
    </row>
    <row r="999" spans="2:53" x14ac:dyDescent="0.25">
      <c r="B999" s="155">
        <f t="shared" si="197"/>
        <v>43718.999305555553</v>
      </c>
      <c r="C999" s="155">
        <f t="shared" si="205"/>
        <v>43718.999305555553</v>
      </c>
      <c r="D999" s="152">
        <f t="shared" si="198"/>
        <v>4.5999999999999996</v>
      </c>
      <c r="E999" s="152"/>
      <c r="F999" s="152"/>
      <c r="G999" s="152"/>
      <c r="H999" s="152" t="e">
        <f t="shared" si="199"/>
        <v>#N/A</v>
      </c>
      <c r="I999" s="152"/>
      <c r="J999" s="152" t="e">
        <f t="shared" si="200"/>
        <v>#N/A</v>
      </c>
      <c r="K999" s="152"/>
      <c r="L999" s="152"/>
      <c r="M999" s="152"/>
      <c r="N999" s="152"/>
      <c r="O999" s="152"/>
      <c r="P999" s="152"/>
      <c r="Q999" s="152"/>
      <c r="R999" s="152"/>
      <c r="S999" s="152"/>
      <c r="T999" s="153" cm="1">
        <f t="array" ref="T999">MATCH(1,(TDU_Info!$C$5:$C$111=$T$6)*(TDU_Info!$B$5:$B$111&lt;=$B999),0)</f>
        <v>95</v>
      </c>
      <c r="U999" s="152">
        <f>100*(INDEX(TDU_Info!$E$5:$E$111,$T999)/T$11+INDEX(TDU_Info!$F$5:$F$111,$T999))</f>
        <v>4.0157000000000007</v>
      </c>
      <c r="V999" s="152">
        <v>4</v>
      </c>
      <c r="W999" s="152">
        <v>3.2810000000000001</v>
      </c>
      <c r="X999" s="152">
        <v>4.5999999999999996</v>
      </c>
      <c r="Y999" s="152">
        <v>4.5999999999999996</v>
      </c>
      <c r="Z999" s="152">
        <v>4.3559999999999999</v>
      </c>
      <c r="AA999" s="152">
        <v>3.5249999999999999</v>
      </c>
      <c r="AB999" s="152">
        <v>4.7</v>
      </c>
      <c r="AC999" s="152">
        <v>5</v>
      </c>
      <c r="AD999" s="152">
        <v>3.9009999999999998</v>
      </c>
      <c r="AE999" s="152">
        <v>3.2669999999999999</v>
      </c>
      <c r="AF999" s="152">
        <v>4.5999999999999996</v>
      </c>
      <c r="AG999" s="152">
        <v>4.5999999999999996</v>
      </c>
      <c r="AH999" s="152">
        <v>4.258</v>
      </c>
      <c r="AI999" s="152">
        <v>3.5129999999999999</v>
      </c>
      <c r="AJ999" s="152">
        <v>4.7</v>
      </c>
      <c r="AK999" s="152">
        <v>5</v>
      </c>
      <c r="AL999" s="152">
        <f t="shared" si="201"/>
        <v>6.4177303176731355</v>
      </c>
      <c r="AM999" s="152">
        <f t="shared" si="202"/>
        <v>6.6613565523937783</v>
      </c>
      <c r="AN999" s="152" t="e">
        <f>NA()</f>
        <v>#N/A</v>
      </c>
      <c r="AO999" s="152" t="e">
        <f>NA()</f>
        <v>#N/A</v>
      </c>
      <c r="AP999" s="152">
        <f t="shared" si="206"/>
        <v>7.7942999999999998</v>
      </c>
      <c r="AQ999" s="152"/>
      <c r="AR999" s="152"/>
      <c r="AS999" s="153">
        <f t="shared" si="203"/>
        <v>253</v>
      </c>
      <c r="AT999" s="153">
        <f t="shared" si="194"/>
        <v>0</v>
      </c>
      <c r="AU999" s="153">
        <f t="shared" si="195"/>
        <v>1</v>
      </c>
      <c r="AV999" s="153">
        <f t="shared" si="196"/>
        <v>0</v>
      </c>
      <c r="BA999">
        <f t="shared" si="204"/>
        <v>10</v>
      </c>
    </row>
    <row r="1000" spans="2:53" x14ac:dyDescent="0.25">
      <c r="B1000" s="155">
        <f t="shared" si="197"/>
        <v>43719.999305555553</v>
      </c>
      <c r="C1000" s="155">
        <f t="shared" si="205"/>
        <v>43719.999305555553</v>
      </c>
      <c r="D1000" s="152">
        <f t="shared" si="198"/>
        <v>4.5999999999999996</v>
      </c>
      <c r="E1000" s="152"/>
      <c r="F1000" s="152"/>
      <c r="G1000" s="152"/>
      <c r="H1000" s="152" t="e">
        <f t="shared" si="199"/>
        <v>#N/A</v>
      </c>
      <c r="I1000" s="152"/>
      <c r="J1000" s="152" t="e">
        <f t="shared" si="200"/>
        <v>#N/A</v>
      </c>
      <c r="K1000" s="152"/>
      <c r="L1000" s="152"/>
      <c r="M1000" s="152"/>
      <c r="N1000" s="152"/>
      <c r="O1000" s="152"/>
      <c r="P1000" s="152"/>
      <c r="Q1000" s="152"/>
      <c r="R1000" s="152"/>
      <c r="S1000" s="152"/>
      <c r="T1000" s="153" cm="1">
        <f t="array" ref="T1000">MATCH(1,(TDU_Info!$C$5:$C$111=$T$6)*(TDU_Info!$B$5:$B$111&lt;=$B1000),0)</f>
        <v>95</v>
      </c>
      <c r="U1000" s="152">
        <f>100*(INDEX(TDU_Info!$E$5:$E$111,$T1000)/T$11+INDEX(TDU_Info!$F$5:$F$111,$T1000))</f>
        <v>4.0157000000000007</v>
      </c>
      <c r="V1000" s="152">
        <v>3.3889999999999998</v>
      </c>
      <c r="W1000" s="152">
        <v>3.2810000000000001</v>
      </c>
      <c r="X1000" s="152">
        <v>4.5999999999999996</v>
      </c>
      <c r="Y1000" s="152">
        <v>4.5999999999999996</v>
      </c>
      <c r="Z1000" s="152">
        <v>3.548</v>
      </c>
      <c r="AA1000" s="152">
        <v>3.5249999999999999</v>
      </c>
      <c r="AB1000" s="152">
        <v>4.7</v>
      </c>
      <c r="AC1000" s="152">
        <v>5</v>
      </c>
      <c r="AD1000" s="152">
        <v>3.3889999999999998</v>
      </c>
      <c r="AE1000" s="152">
        <v>3.0670000000000002</v>
      </c>
      <c r="AF1000" s="152">
        <v>4.5999999999999996</v>
      </c>
      <c r="AG1000" s="152">
        <v>4.5999999999999996</v>
      </c>
      <c r="AH1000" s="152">
        <v>3.5489999999999999</v>
      </c>
      <c r="AI1000" s="152">
        <v>3.3719999999999999</v>
      </c>
      <c r="AJ1000" s="152">
        <v>4.7</v>
      </c>
      <c r="AK1000" s="152">
        <v>5</v>
      </c>
      <c r="AL1000" s="152">
        <f t="shared" si="201"/>
        <v>6.4177303176731355</v>
      </c>
      <c r="AM1000" s="152">
        <f t="shared" si="202"/>
        <v>6.6613565523937783</v>
      </c>
      <c r="AN1000" s="152" t="e">
        <f>NA()</f>
        <v>#N/A</v>
      </c>
      <c r="AO1000" s="152" t="e">
        <f>NA()</f>
        <v>#N/A</v>
      </c>
      <c r="AP1000" s="152">
        <f t="shared" si="206"/>
        <v>7.7942999999999998</v>
      </c>
      <c r="AQ1000" s="152"/>
      <c r="AR1000" s="152"/>
      <c r="AS1000" s="153">
        <f t="shared" si="203"/>
        <v>254</v>
      </c>
      <c r="AT1000" s="153">
        <f t="shared" si="194"/>
        <v>0</v>
      </c>
      <c r="AU1000" s="153">
        <f t="shared" si="195"/>
        <v>1</v>
      </c>
      <c r="AV1000" s="153">
        <f t="shared" si="196"/>
        <v>0</v>
      </c>
      <c r="BA1000">
        <f t="shared" si="204"/>
        <v>11</v>
      </c>
    </row>
    <row r="1001" spans="2:53" x14ac:dyDescent="0.25">
      <c r="B1001" s="155">
        <f t="shared" si="197"/>
        <v>43720.999305555553</v>
      </c>
      <c r="C1001" s="155">
        <f t="shared" si="205"/>
        <v>43720.999305555553</v>
      </c>
      <c r="D1001" s="152">
        <f t="shared" si="198"/>
        <v>4.5999999999999996</v>
      </c>
      <c r="E1001" s="152"/>
      <c r="F1001" s="152"/>
      <c r="G1001" s="152"/>
      <c r="H1001" s="152" t="e">
        <f t="shared" si="199"/>
        <v>#N/A</v>
      </c>
      <c r="I1001" s="152"/>
      <c r="J1001" s="152" t="e">
        <f t="shared" si="200"/>
        <v>#N/A</v>
      </c>
      <c r="K1001" s="152"/>
      <c r="L1001" s="152"/>
      <c r="M1001" s="152"/>
      <c r="N1001" s="152"/>
      <c r="O1001" s="152"/>
      <c r="P1001" s="152"/>
      <c r="Q1001" s="152"/>
      <c r="R1001" s="152"/>
      <c r="S1001" s="152"/>
      <c r="T1001" s="153" cm="1">
        <f t="array" ref="T1001">MATCH(1,(TDU_Info!$C$5:$C$111=$T$6)*(TDU_Info!$B$5:$B$111&lt;=$B1001),0)</f>
        <v>95</v>
      </c>
      <c r="U1001" s="152">
        <f>100*(INDEX(TDU_Info!$E$5:$E$111,$T1001)/T$11+INDEX(TDU_Info!$F$5:$F$111,$T1001))</f>
        <v>4.0157000000000007</v>
      </c>
      <c r="V1001" s="152">
        <v>3.3889999999999998</v>
      </c>
      <c r="W1001" s="152">
        <v>3.2810000000000001</v>
      </c>
      <c r="X1001" s="152">
        <v>4.5999999999999996</v>
      </c>
      <c r="Y1001" s="152">
        <v>4.5999999999999996</v>
      </c>
      <c r="Z1001" s="152">
        <v>3.548</v>
      </c>
      <c r="AA1001" s="152">
        <v>3.5249999999999999</v>
      </c>
      <c r="AB1001" s="152">
        <v>4.7</v>
      </c>
      <c r="AC1001" s="152">
        <v>5</v>
      </c>
      <c r="AD1001" s="152">
        <v>3.3889999999999998</v>
      </c>
      <c r="AE1001" s="152">
        <v>3.0670000000000002</v>
      </c>
      <c r="AF1001" s="152">
        <v>4.5999999999999996</v>
      </c>
      <c r="AG1001" s="152">
        <v>4.5999999999999996</v>
      </c>
      <c r="AH1001" s="152">
        <v>3.5489999999999999</v>
      </c>
      <c r="AI1001" s="152">
        <v>3.3719999999999999</v>
      </c>
      <c r="AJ1001" s="152">
        <v>4.7</v>
      </c>
      <c r="AK1001" s="152">
        <v>5</v>
      </c>
      <c r="AL1001" s="152">
        <f t="shared" si="201"/>
        <v>6.4177303176731355</v>
      </c>
      <c r="AM1001" s="152">
        <f t="shared" si="202"/>
        <v>6.6613565523937783</v>
      </c>
      <c r="AN1001" s="152" t="e">
        <f>NA()</f>
        <v>#N/A</v>
      </c>
      <c r="AO1001" s="152" t="e">
        <f>NA()</f>
        <v>#N/A</v>
      </c>
      <c r="AP1001" s="152">
        <f t="shared" si="206"/>
        <v>7.7942999999999998</v>
      </c>
      <c r="AQ1001" s="152"/>
      <c r="AR1001" s="152"/>
      <c r="AS1001" s="153">
        <f t="shared" si="203"/>
        <v>255</v>
      </c>
      <c r="AT1001" s="153">
        <f t="shared" si="194"/>
        <v>0</v>
      </c>
      <c r="AU1001" s="153">
        <f t="shared" si="195"/>
        <v>1</v>
      </c>
      <c r="AV1001" s="153">
        <f t="shared" si="196"/>
        <v>0</v>
      </c>
      <c r="BA1001">
        <f t="shared" si="204"/>
        <v>12</v>
      </c>
    </row>
    <row r="1002" spans="2:53" x14ac:dyDescent="0.25">
      <c r="B1002" s="155">
        <f t="shared" si="197"/>
        <v>43721.999305555553</v>
      </c>
      <c r="C1002" s="155">
        <f t="shared" si="205"/>
        <v>43721.999305555553</v>
      </c>
      <c r="D1002" s="152">
        <f t="shared" si="198"/>
        <v>4.5999999999999996</v>
      </c>
      <c r="E1002" s="152"/>
      <c r="F1002" s="152"/>
      <c r="G1002" s="152"/>
      <c r="H1002" s="152" t="e">
        <f t="shared" si="199"/>
        <v>#N/A</v>
      </c>
      <c r="I1002" s="152"/>
      <c r="J1002" s="152" t="e">
        <f t="shared" si="200"/>
        <v>#N/A</v>
      </c>
      <c r="K1002" s="152"/>
      <c r="L1002" s="152"/>
      <c r="M1002" s="152"/>
      <c r="N1002" s="152"/>
      <c r="O1002" s="152"/>
      <c r="P1002" s="152"/>
      <c r="Q1002" s="152"/>
      <c r="R1002" s="152"/>
      <c r="S1002" s="152"/>
      <c r="T1002" s="153" cm="1">
        <f t="array" ref="T1002">MATCH(1,(TDU_Info!$C$5:$C$111=$T$6)*(TDU_Info!$B$5:$B$111&lt;=$B1002),0)</f>
        <v>95</v>
      </c>
      <c r="U1002" s="152">
        <f>100*(INDEX(TDU_Info!$E$5:$E$111,$T1002)/T$11+INDEX(TDU_Info!$F$5:$F$111,$T1002))</f>
        <v>4.0157000000000007</v>
      </c>
      <c r="V1002" s="152">
        <v>3.1989999999999998</v>
      </c>
      <c r="W1002" s="152">
        <v>3.2160000000000002</v>
      </c>
      <c r="X1002" s="152">
        <v>4.5999999999999996</v>
      </c>
      <c r="Y1002" s="152">
        <v>4.5999999999999996</v>
      </c>
      <c r="Z1002" s="152">
        <v>3.3980000000000001</v>
      </c>
      <c r="AA1002" s="152">
        <v>3.4249999999999998</v>
      </c>
      <c r="AB1002" s="152">
        <v>4.7</v>
      </c>
      <c r="AC1002" s="152">
        <v>5</v>
      </c>
      <c r="AD1002" s="152">
        <v>3.0059999999999998</v>
      </c>
      <c r="AE1002" s="152">
        <v>3.0670000000000002</v>
      </c>
      <c r="AF1002" s="152">
        <v>4.5999999999999996</v>
      </c>
      <c r="AG1002" s="152">
        <v>4.5999999999999996</v>
      </c>
      <c r="AH1002" s="152">
        <v>3.1960000000000002</v>
      </c>
      <c r="AI1002" s="152">
        <v>3.3719999999999999</v>
      </c>
      <c r="AJ1002" s="152">
        <v>4.7</v>
      </c>
      <c r="AK1002" s="152">
        <v>5</v>
      </c>
      <c r="AL1002" s="152">
        <f t="shared" si="201"/>
        <v>6.4177303176731355</v>
      </c>
      <c r="AM1002" s="152">
        <f t="shared" si="202"/>
        <v>6.6613565523937783</v>
      </c>
      <c r="AN1002" s="152" t="e">
        <f>NA()</f>
        <v>#N/A</v>
      </c>
      <c r="AO1002" s="152" t="e">
        <f>NA()</f>
        <v>#N/A</v>
      </c>
      <c r="AP1002" s="152">
        <f t="shared" si="206"/>
        <v>7.7942999999999998</v>
      </c>
      <c r="AQ1002" s="152"/>
      <c r="AR1002" s="152"/>
      <c r="AS1002" s="153">
        <f t="shared" si="203"/>
        <v>256</v>
      </c>
      <c r="AT1002" s="153">
        <f t="shared" si="194"/>
        <v>0</v>
      </c>
      <c r="AU1002" s="153">
        <f t="shared" si="195"/>
        <v>1</v>
      </c>
      <c r="AV1002" s="153">
        <f t="shared" si="196"/>
        <v>0</v>
      </c>
      <c r="BA1002">
        <f t="shared" si="204"/>
        <v>13</v>
      </c>
    </row>
    <row r="1003" spans="2:53" x14ac:dyDescent="0.25">
      <c r="B1003" s="155">
        <f t="shared" si="197"/>
        <v>43722.999305555553</v>
      </c>
      <c r="C1003" s="155">
        <f t="shared" si="205"/>
        <v>43722.999305555553</v>
      </c>
      <c r="D1003" s="152">
        <f t="shared" si="198"/>
        <v>4.5999999999999996</v>
      </c>
      <c r="E1003" s="152"/>
      <c r="F1003" s="152"/>
      <c r="G1003" s="152"/>
      <c r="H1003" s="152" t="e">
        <f t="shared" si="199"/>
        <v>#N/A</v>
      </c>
      <c r="I1003" s="152"/>
      <c r="J1003" s="152" t="e">
        <f t="shared" si="200"/>
        <v>#N/A</v>
      </c>
      <c r="K1003" s="152"/>
      <c r="L1003" s="152"/>
      <c r="M1003" s="152"/>
      <c r="N1003" s="152"/>
      <c r="O1003" s="152"/>
      <c r="P1003" s="152"/>
      <c r="Q1003" s="152"/>
      <c r="R1003" s="152"/>
      <c r="S1003" s="152"/>
      <c r="T1003" s="153" cm="1">
        <f t="array" ref="T1003">MATCH(1,(TDU_Info!$C$5:$C$111=$T$6)*(TDU_Info!$B$5:$B$111&lt;=$B1003),0)</f>
        <v>95</v>
      </c>
      <c r="U1003" s="152">
        <f>100*(INDEX(TDU_Info!$E$5:$E$111,$T1003)/T$11+INDEX(TDU_Info!$F$5:$F$111,$T1003))</f>
        <v>4.0157000000000007</v>
      </c>
      <c r="V1003" s="152">
        <v>3.1989999999999998</v>
      </c>
      <c r="W1003" s="152">
        <v>3.2160000000000002</v>
      </c>
      <c r="X1003" s="152">
        <v>4.5999999999999996</v>
      </c>
      <c r="Y1003" s="152">
        <v>4.5999999999999996</v>
      </c>
      <c r="Z1003" s="152">
        <v>3.3980000000000001</v>
      </c>
      <c r="AA1003" s="152">
        <v>3.4249999999999998</v>
      </c>
      <c r="AB1003" s="152">
        <v>4.7</v>
      </c>
      <c r="AC1003" s="152">
        <v>5</v>
      </c>
      <c r="AD1003" s="152">
        <v>3.0059999999999998</v>
      </c>
      <c r="AE1003" s="152">
        <v>3.0670000000000002</v>
      </c>
      <c r="AF1003" s="152">
        <v>4.5999999999999996</v>
      </c>
      <c r="AG1003" s="152">
        <v>4.5999999999999996</v>
      </c>
      <c r="AH1003" s="152">
        <v>3.1960000000000002</v>
      </c>
      <c r="AI1003" s="152">
        <v>3.3719999999999999</v>
      </c>
      <c r="AJ1003" s="152">
        <v>4.7</v>
      </c>
      <c r="AK1003" s="152">
        <v>5</v>
      </c>
      <c r="AL1003" s="152">
        <f t="shared" si="201"/>
        <v>6.4177303176731355</v>
      </c>
      <c r="AM1003" s="152">
        <f t="shared" si="202"/>
        <v>6.6613565523937783</v>
      </c>
      <c r="AN1003" s="152" t="e">
        <f>NA()</f>
        <v>#N/A</v>
      </c>
      <c r="AO1003" s="152" t="e">
        <f>NA()</f>
        <v>#N/A</v>
      </c>
      <c r="AP1003" s="152">
        <f t="shared" si="206"/>
        <v>7.7942999999999998</v>
      </c>
      <c r="AQ1003" s="152"/>
      <c r="AR1003" s="152"/>
      <c r="AS1003" s="153">
        <f t="shared" si="203"/>
        <v>257</v>
      </c>
      <c r="AT1003" s="153">
        <f t="shared" si="194"/>
        <v>0</v>
      </c>
      <c r="AU1003" s="153">
        <f t="shared" si="195"/>
        <v>1</v>
      </c>
      <c r="AV1003" s="153">
        <f t="shared" si="196"/>
        <v>0</v>
      </c>
      <c r="BA1003">
        <f t="shared" si="204"/>
        <v>14</v>
      </c>
    </row>
    <row r="1004" spans="2:53" x14ac:dyDescent="0.25">
      <c r="B1004" s="155">
        <f t="shared" si="197"/>
        <v>43723.999305555553</v>
      </c>
      <c r="C1004" s="155">
        <f t="shared" si="205"/>
        <v>43723.999305555553</v>
      </c>
      <c r="D1004" s="152">
        <f t="shared" si="198"/>
        <v>4.5999999999999996</v>
      </c>
      <c r="E1004" s="152"/>
      <c r="F1004" s="152"/>
      <c r="G1004" s="152"/>
      <c r="H1004" s="152" t="e">
        <f t="shared" si="199"/>
        <v>#N/A</v>
      </c>
      <c r="I1004" s="152"/>
      <c r="J1004" s="152" t="e">
        <f t="shared" si="200"/>
        <v>#N/A</v>
      </c>
      <c r="K1004" s="152"/>
      <c r="L1004" s="152"/>
      <c r="M1004" s="152"/>
      <c r="N1004" s="152"/>
      <c r="O1004" s="152"/>
      <c r="P1004" s="152"/>
      <c r="Q1004" s="152"/>
      <c r="R1004" s="152"/>
      <c r="S1004" s="152"/>
      <c r="T1004" s="153" cm="1">
        <f t="array" ref="T1004">MATCH(1,(TDU_Info!$C$5:$C$111=$T$6)*(TDU_Info!$B$5:$B$111&lt;=$B1004),0)</f>
        <v>95</v>
      </c>
      <c r="U1004" s="152">
        <f>100*(INDEX(TDU_Info!$E$5:$E$111,$T1004)/T$11+INDEX(TDU_Info!$F$5:$F$111,$T1004))</f>
        <v>4.0157000000000007</v>
      </c>
      <c r="V1004" s="152">
        <v>3.1989999999999998</v>
      </c>
      <c r="W1004" s="152">
        <v>3.2160000000000002</v>
      </c>
      <c r="X1004" s="152">
        <v>4.5999999999999996</v>
      </c>
      <c r="Y1004" s="152">
        <v>4.5999999999999996</v>
      </c>
      <c r="Z1004" s="152">
        <v>3.3980000000000001</v>
      </c>
      <c r="AA1004" s="152">
        <v>3.4249999999999998</v>
      </c>
      <c r="AB1004" s="152">
        <v>4.7</v>
      </c>
      <c r="AC1004" s="152">
        <v>5</v>
      </c>
      <c r="AD1004" s="152">
        <v>3.0059999999999998</v>
      </c>
      <c r="AE1004" s="152">
        <v>3.0670000000000002</v>
      </c>
      <c r="AF1004" s="152">
        <v>4.5999999999999996</v>
      </c>
      <c r="AG1004" s="152">
        <v>4.5999999999999996</v>
      </c>
      <c r="AH1004" s="152">
        <v>3.1960000000000002</v>
      </c>
      <c r="AI1004" s="152">
        <v>3.3719999999999999</v>
      </c>
      <c r="AJ1004" s="152">
        <v>4.7</v>
      </c>
      <c r="AK1004" s="152">
        <v>5</v>
      </c>
      <c r="AL1004" s="152">
        <f t="shared" si="201"/>
        <v>6.4177303176731355</v>
      </c>
      <c r="AM1004" s="152">
        <f t="shared" si="202"/>
        <v>6.6613565523937783</v>
      </c>
      <c r="AN1004" s="152" t="e">
        <f>NA()</f>
        <v>#N/A</v>
      </c>
      <c r="AO1004" s="152" t="e">
        <f>NA()</f>
        <v>#N/A</v>
      </c>
      <c r="AP1004" s="152">
        <f t="shared" si="206"/>
        <v>7.7942999999999998</v>
      </c>
      <c r="AQ1004" s="152"/>
      <c r="AR1004" s="152"/>
      <c r="AS1004" s="153">
        <f t="shared" si="203"/>
        <v>258</v>
      </c>
      <c r="AT1004" s="153">
        <f t="shared" ref="AT1004:AT1067" si="207">1-$AU1004-$AV1004</f>
        <v>0</v>
      </c>
      <c r="AU1004" s="153">
        <f t="shared" ref="AU1004:AU1067" si="208">IF(AND($AS1004&gt;=AU$12,$AS1004&lt;=AU$13),1-$AV1004,0)</f>
        <v>1</v>
      </c>
      <c r="AV1004" s="153">
        <f t="shared" ref="AV1004:AV1067" si="209">IF(AND($AS1004&gt;=AV$12,$AS1004&lt;=AV$13),1,0)</f>
        <v>0</v>
      </c>
      <c r="BA1004">
        <f t="shared" si="204"/>
        <v>15</v>
      </c>
    </row>
    <row r="1005" spans="2:53" x14ac:dyDescent="0.25">
      <c r="B1005" s="155">
        <f t="shared" si="197"/>
        <v>43724.999305555553</v>
      </c>
      <c r="C1005" s="155">
        <f t="shared" si="205"/>
        <v>43724.999305555553</v>
      </c>
      <c r="D1005" s="152">
        <f t="shared" si="198"/>
        <v>4.5999999999999996</v>
      </c>
      <c r="E1005" s="152"/>
      <c r="F1005" s="152"/>
      <c r="G1005" s="152"/>
      <c r="H1005" s="152" t="e">
        <f t="shared" si="199"/>
        <v>#N/A</v>
      </c>
      <c r="I1005" s="152"/>
      <c r="J1005" s="152" t="e">
        <f t="shared" si="200"/>
        <v>#N/A</v>
      </c>
      <c r="K1005" s="152"/>
      <c r="L1005" s="152"/>
      <c r="M1005" s="152"/>
      <c r="N1005" s="152"/>
      <c r="O1005" s="152"/>
      <c r="P1005" s="152"/>
      <c r="Q1005" s="152"/>
      <c r="R1005" s="152"/>
      <c r="S1005" s="152"/>
      <c r="T1005" s="153" cm="1">
        <f t="array" ref="T1005">MATCH(1,(TDU_Info!$C$5:$C$111=$T$6)*(TDU_Info!$B$5:$B$111&lt;=$B1005),0)</f>
        <v>95</v>
      </c>
      <c r="U1005" s="152">
        <f>100*(INDEX(TDU_Info!$E$5:$E$111,$T1005)/T$11+INDEX(TDU_Info!$F$5:$F$111,$T1005))</f>
        <v>4.0157000000000007</v>
      </c>
      <c r="V1005" s="152">
        <v>3.2109999999999999</v>
      </c>
      <c r="W1005" s="152">
        <v>3.2290000000000001</v>
      </c>
      <c r="X1005" s="152">
        <v>4.5999999999999996</v>
      </c>
      <c r="Y1005" s="152">
        <v>4.5999999999999996</v>
      </c>
      <c r="Z1005" s="152">
        <v>3.4180000000000001</v>
      </c>
      <c r="AA1005" s="152">
        <v>3.4460000000000002</v>
      </c>
      <c r="AB1005" s="152">
        <v>4.7</v>
      </c>
      <c r="AC1005" s="152">
        <v>5</v>
      </c>
      <c r="AD1005" s="152">
        <v>3.0209999999999999</v>
      </c>
      <c r="AE1005" s="152">
        <v>3.0830000000000002</v>
      </c>
      <c r="AF1005" s="152">
        <v>4.5999999999999996</v>
      </c>
      <c r="AG1005" s="152">
        <v>4.5999999999999996</v>
      </c>
      <c r="AH1005" s="152">
        <v>3.2149999999999999</v>
      </c>
      <c r="AI1005" s="152">
        <v>3.391</v>
      </c>
      <c r="AJ1005" s="152">
        <v>4.7</v>
      </c>
      <c r="AK1005" s="152">
        <v>5</v>
      </c>
      <c r="AL1005" s="152">
        <f t="shared" si="201"/>
        <v>6.4177303176731355</v>
      </c>
      <c r="AM1005" s="152">
        <f t="shared" si="202"/>
        <v>6.6613565523937783</v>
      </c>
      <c r="AN1005" s="152" t="e">
        <f>NA()</f>
        <v>#N/A</v>
      </c>
      <c r="AO1005" s="152" t="e">
        <f>NA()</f>
        <v>#N/A</v>
      </c>
      <c r="AP1005" s="152">
        <f t="shared" si="206"/>
        <v>7.7942999999999998</v>
      </c>
      <c r="AQ1005" s="152"/>
      <c r="AR1005" s="152"/>
      <c r="AS1005" s="153">
        <f t="shared" si="203"/>
        <v>259</v>
      </c>
      <c r="AT1005" s="153">
        <f t="shared" si="207"/>
        <v>0</v>
      </c>
      <c r="AU1005" s="153">
        <f t="shared" si="208"/>
        <v>1</v>
      </c>
      <c r="AV1005" s="153">
        <f t="shared" si="209"/>
        <v>0</v>
      </c>
      <c r="BA1005">
        <f t="shared" si="204"/>
        <v>16</v>
      </c>
    </row>
    <row r="1006" spans="2:53" x14ac:dyDescent="0.25">
      <c r="B1006" s="155">
        <f t="shared" si="197"/>
        <v>43725.999305555553</v>
      </c>
      <c r="C1006" s="155">
        <f t="shared" si="205"/>
        <v>43725.999305555553</v>
      </c>
      <c r="D1006" s="152">
        <f t="shared" si="198"/>
        <v>4.5999999999999996</v>
      </c>
      <c r="E1006" s="152"/>
      <c r="F1006" s="152"/>
      <c r="G1006" s="152"/>
      <c r="H1006" s="152" t="e">
        <f t="shared" si="199"/>
        <v>#N/A</v>
      </c>
      <c r="I1006" s="152"/>
      <c r="J1006" s="152" t="e">
        <f t="shared" si="200"/>
        <v>#N/A</v>
      </c>
      <c r="K1006" s="152"/>
      <c r="L1006" s="152"/>
      <c r="M1006" s="152"/>
      <c r="N1006" s="152"/>
      <c r="O1006" s="152"/>
      <c r="P1006" s="152"/>
      <c r="Q1006" s="152"/>
      <c r="R1006" s="152"/>
      <c r="S1006" s="152"/>
      <c r="T1006" s="153" cm="1">
        <f t="array" ref="T1006">MATCH(1,(TDU_Info!$C$5:$C$111=$T$6)*(TDU_Info!$B$5:$B$111&lt;=$B1006),0)</f>
        <v>95</v>
      </c>
      <c r="U1006" s="152">
        <f>100*(INDEX(TDU_Info!$E$5:$E$111,$T1006)/T$11+INDEX(TDU_Info!$F$5:$F$111,$T1006))</f>
        <v>4.0157000000000007</v>
      </c>
      <c r="V1006" s="152">
        <v>3.2509999999999999</v>
      </c>
      <c r="W1006" s="152">
        <v>3.3180000000000001</v>
      </c>
      <c r="X1006" s="152">
        <v>4.5999999999999996</v>
      </c>
      <c r="Y1006" s="152">
        <v>4.5999999999999996</v>
      </c>
      <c r="Z1006" s="152">
        <v>3.4820000000000002</v>
      </c>
      <c r="AA1006" s="152">
        <v>3.6869999999999998</v>
      </c>
      <c r="AB1006" s="152">
        <v>4.7</v>
      </c>
      <c r="AC1006" s="152">
        <v>5</v>
      </c>
      <c r="AD1006" s="152">
        <v>3.07</v>
      </c>
      <c r="AE1006" s="152">
        <v>3.1120000000000001</v>
      </c>
      <c r="AF1006" s="152">
        <v>4.5999999999999996</v>
      </c>
      <c r="AG1006" s="152">
        <v>4.5999999999999996</v>
      </c>
      <c r="AH1006" s="152">
        <v>3.2749999999999999</v>
      </c>
      <c r="AI1006" s="152">
        <v>3.4279999999999999</v>
      </c>
      <c r="AJ1006" s="152">
        <v>4.7</v>
      </c>
      <c r="AK1006" s="152">
        <v>5</v>
      </c>
      <c r="AL1006" s="152">
        <f t="shared" si="201"/>
        <v>6.4177303176731355</v>
      </c>
      <c r="AM1006" s="152">
        <f t="shared" si="202"/>
        <v>6.6613565523937783</v>
      </c>
      <c r="AN1006" s="152" t="e">
        <f>NA()</f>
        <v>#N/A</v>
      </c>
      <c r="AO1006" s="152" t="e">
        <f>NA()</f>
        <v>#N/A</v>
      </c>
      <c r="AP1006" s="152">
        <f t="shared" si="206"/>
        <v>7.7942999999999998</v>
      </c>
      <c r="AQ1006" s="152"/>
      <c r="AR1006" s="152"/>
      <c r="AS1006" s="153">
        <f t="shared" si="203"/>
        <v>260</v>
      </c>
      <c r="AT1006" s="153">
        <f t="shared" si="207"/>
        <v>1</v>
      </c>
      <c r="AU1006" s="153">
        <f t="shared" si="208"/>
        <v>0</v>
      </c>
      <c r="AV1006" s="153">
        <f t="shared" si="209"/>
        <v>0</v>
      </c>
      <c r="BA1006">
        <f t="shared" si="204"/>
        <v>17</v>
      </c>
    </row>
    <row r="1007" spans="2:53" x14ac:dyDescent="0.25">
      <c r="B1007" s="155">
        <f t="shared" si="197"/>
        <v>43726.999305555553</v>
      </c>
      <c r="C1007" s="155">
        <f t="shared" si="205"/>
        <v>43726.999305555553</v>
      </c>
      <c r="D1007" s="152">
        <f t="shared" si="198"/>
        <v>4.6399999999999997</v>
      </c>
      <c r="E1007" s="152"/>
      <c r="F1007" s="152"/>
      <c r="G1007" s="152"/>
      <c r="H1007" s="152" t="e">
        <f t="shared" si="199"/>
        <v>#N/A</v>
      </c>
      <c r="I1007" s="152"/>
      <c r="J1007" s="152" t="e">
        <f t="shared" si="200"/>
        <v>#N/A</v>
      </c>
      <c r="K1007" s="152"/>
      <c r="L1007" s="152"/>
      <c r="M1007" s="152"/>
      <c r="N1007" s="152"/>
      <c r="O1007" s="152"/>
      <c r="P1007" s="152"/>
      <c r="Q1007" s="152"/>
      <c r="R1007" s="152"/>
      <c r="S1007" s="152"/>
      <c r="T1007" s="153" cm="1">
        <f t="array" ref="T1007">MATCH(1,(TDU_Info!$C$5:$C$111=$T$6)*(TDU_Info!$B$5:$B$111&lt;=$B1007),0)</f>
        <v>95</v>
      </c>
      <c r="U1007" s="152">
        <f>100*(INDEX(TDU_Info!$E$5:$E$111,$T1007)/T$11+INDEX(TDU_Info!$F$5:$F$111,$T1007))</f>
        <v>4.0157000000000007</v>
      </c>
      <c r="V1007" s="152">
        <v>3.1509999999999998</v>
      </c>
      <c r="W1007" s="152">
        <v>3.2530000000000001</v>
      </c>
      <c r="X1007" s="152">
        <v>4.6399999999999997</v>
      </c>
      <c r="Y1007" s="152">
        <v>5</v>
      </c>
      <c r="Z1007" s="152">
        <v>3.3820000000000001</v>
      </c>
      <c r="AA1007" s="152">
        <v>3.4580000000000002</v>
      </c>
      <c r="AB1007" s="152">
        <v>4.9749999999999996</v>
      </c>
      <c r="AC1007" s="152">
        <v>5.0999999999999996</v>
      </c>
      <c r="AD1007" s="152">
        <v>3.07</v>
      </c>
      <c r="AE1007" s="152">
        <v>3.1120000000000001</v>
      </c>
      <c r="AF1007" s="152">
        <v>4.6399999999999997</v>
      </c>
      <c r="AG1007" s="152">
        <v>5</v>
      </c>
      <c r="AH1007" s="152">
        <v>3.2749999999999999</v>
      </c>
      <c r="AI1007" s="152">
        <v>3.4279999999999999</v>
      </c>
      <c r="AJ1007" s="152">
        <v>4.9749999999999996</v>
      </c>
      <c r="AK1007" s="152">
        <v>5.0999999999999996</v>
      </c>
      <c r="AL1007" s="152">
        <f t="shared" si="201"/>
        <v>6.4177303176731355</v>
      </c>
      <c r="AM1007" s="152">
        <f t="shared" si="202"/>
        <v>6.6613565523937783</v>
      </c>
      <c r="AN1007" s="152" t="e">
        <f>NA()</f>
        <v>#N/A</v>
      </c>
      <c r="AO1007" s="152" t="e">
        <f>NA()</f>
        <v>#N/A</v>
      </c>
      <c r="AP1007" s="152">
        <f t="shared" si="206"/>
        <v>7.7942999999999998</v>
      </c>
      <c r="AQ1007" s="152"/>
      <c r="AR1007" s="152"/>
      <c r="AS1007" s="153">
        <f t="shared" si="203"/>
        <v>261</v>
      </c>
      <c r="AT1007" s="153">
        <f t="shared" si="207"/>
        <v>1</v>
      </c>
      <c r="AU1007" s="153">
        <f t="shared" si="208"/>
        <v>0</v>
      </c>
      <c r="AV1007" s="153">
        <f t="shared" si="209"/>
        <v>0</v>
      </c>
      <c r="BA1007">
        <f t="shared" si="204"/>
        <v>18</v>
      </c>
    </row>
    <row r="1008" spans="2:53" x14ac:dyDescent="0.25">
      <c r="B1008" s="155">
        <f t="shared" ref="B1008:B1071" si="210">B1007+1</f>
        <v>43727.999305555553</v>
      </c>
      <c r="C1008" s="155">
        <f t="shared" si="205"/>
        <v>43727.999305555553</v>
      </c>
      <c r="D1008" s="152">
        <f t="shared" si="198"/>
        <v>5</v>
      </c>
      <c r="E1008" s="152"/>
      <c r="F1008" s="152"/>
      <c r="G1008" s="152"/>
      <c r="H1008" s="152" t="e">
        <f t="shared" si="199"/>
        <v>#N/A</v>
      </c>
      <c r="I1008" s="152"/>
      <c r="J1008" s="152" t="e">
        <f t="shared" si="200"/>
        <v>#N/A</v>
      </c>
      <c r="K1008" s="152"/>
      <c r="L1008" s="152"/>
      <c r="M1008" s="152"/>
      <c r="N1008" s="152"/>
      <c r="O1008" s="152"/>
      <c r="P1008" s="152"/>
      <c r="Q1008" s="152"/>
      <c r="R1008" s="152"/>
      <c r="S1008" s="152"/>
      <c r="T1008" s="153" cm="1">
        <f t="array" ref="T1008">MATCH(1,(TDU_Info!$C$5:$C$111=$T$6)*(TDU_Info!$B$5:$B$111&lt;=$B1008),0)</f>
        <v>95</v>
      </c>
      <c r="U1008" s="152">
        <f>100*(INDEX(TDU_Info!$E$5:$E$111,$T1008)/T$11+INDEX(TDU_Info!$F$5:$F$111,$T1008))</f>
        <v>4.0157000000000007</v>
      </c>
      <c r="V1008" s="152">
        <v>3.1509999999999998</v>
      </c>
      <c r="W1008" s="152">
        <v>3.2530000000000001</v>
      </c>
      <c r="X1008" s="152">
        <v>5</v>
      </c>
      <c r="Y1008" s="152">
        <v>5</v>
      </c>
      <c r="Z1008" s="152">
        <v>3.3820000000000001</v>
      </c>
      <c r="AA1008" s="152">
        <v>3.4580000000000002</v>
      </c>
      <c r="AB1008" s="152">
        <v>5.3</v>
      </c>
      <c r="AC1008" s="152">
        <v>5.0999999999999996</v>
      </c>
      <c r="AD1008" s="152">
        <v>3.07</v>
      </c>
      <c r="AE1008" s="152">
        <v>3.1120000000000001</v>
      </c>
      <c r="AF1008" s="152">
        <v>5</v>
      </c>
      <c r="AG1008" s="152">
        <v>5</v>
      </c>
      <c r="AH1008" s="152">
        <v>3.2749999999999999</v>
      </c>
      <c r="AI1008" s="152">
        <v>3.4279999999999999</v>
      </c>
      <c r="AJ1008" s="152">
        <v>5.3</v>
      </c>
      <c r="AK1008" s="152">
        <v>5.0999999999999996</v>
      </c>
      <c r="AL1008" s="152">
        <f t="shared" si="201"/>
        <v>6.4177303176731355</v>
      </c>
      <c r="AM1008" s="152">
        <f t="shared" si="202"/>
        <v>6.6613565523937783</v>
      </c>
      <c r="AN1008" s="152" t="e">
        <f>NA()</f>
        <v>#N/A</v>
      </c>
      <c r="AO1008" s="152" t="e">
        <f>NA()</f>
        <v>#N/A</v>
      </c>
      <c r="AP1008" s="152">
        <f t="shared" si="206"/>
        <v>7.7942999999999998</v>
      </c>
      <c r="AQ1008" s="152"/>
      <c r="AR1008" s="152"/>
      <c r="AS1008" s="153">
        <f t="shared" si="203"/>
        <v>262</v>
      </c>
      <c r="AT1008" s="153">
        <f t="shared" si="207"/>
        <v>1</v>
      </c>
      <c r="AU1008" s="153">
        <f t="shared" si="208"/>
        <v>0</v>
      </c>
      <c r="AV1008" s="153">
        <f t="shared" si="209"/>
        <v>0</v>
      </c>
      <c r="BA1008">
        <f t="shared" si="204"/>
        <v>19</v>
      </c>
    </row>
    <row r="1009" spans="2:53" x14ac:dyDescent="0.25">
      <c r="B1009" s="155">
        <f t="shared" si="210"/>
        <v>43728.999305555553</v>
      </c>
      <c r="C1009" s="155">
        <f t="shared" si="205"/>
        <v>43728.999305555553</v>
      </c>
      <c r="D1009" s="152">
        <f t="shared" si="198"/>
        <v>5</v>
      </c>
      <c r="E1009" s="152"/>
      <c r="F1009" s="152"/>
      <c r="G1009" s="152"/>
      <c r="H1009" s="152" t="e">
        <f t="shared" si="199"/>
        <v>#N/A</v>
      </c>
      <c r="I1009" s="152"/>
      <c r="J1009" s="152" t="e">
        <f t="shared" si="200"/>
        <v>#N/A</v>
      </c>
      <c r="K1009" s="152"/>
      <c r="L1009" s="152"/>
      <c r="M1009" s="152"/>
      <c r="N1009" s="152"/>
      <c r="O1009" s="152"/>
      <c r="P1009" s="152"/>
      <c r="Q1009" s="152"/>
      <c r="R1009" s="152"/>
      <c r="S1009" s="152"/>
      <c r="T1009" s="153" cm="1">
        <f t="array" ref="T1009">MATCH(1,(TDU_Info!$C$5:$C$111=$T$6)*(TDU_Info!$B$5:$B$111&lt;=$B1009),0)</f>
        <v>95</v>
      </c>
      <c r="U1009" s="152">
        <f>100*(INDEX(TDU_Info!$E$5:$E$111,$T1009)/T$11+INDEX(TDU_Info!$F$5:$F$111,$T1009))</f>
        <v>4.0157000000000007</v>
      </c>
      <c r="V1009" s="152">
        <v>3.1509999999999998</v>
      </c>
      <c r="W1009" s="152">
        <v>3.2530000000000001</v>
      </c>
      <c r="X1009" s="152">
        <v>5</v>
      </c>
      <c r="Y1009" s="152">
        <v>5</v>
      </c>
      <c r="Z1009" s="152">
        <v>3.3820000000000001</v>
      </c>
      <c r="AA1009" s="152">
        <v>3.4580000000000002</v>
      </c>
      <c r="AB1009" s="152">
        <v>5.3</v>
      </c>
      <c r="AC1009" s="152">
        <v>5.0999999999999996</v>
      </c>
      <c r="AD1009" s="152">
        <v>3.07</v>
      </c>
      <c r="AE1009" s="152">
        <v>3.1120000000000001</v>
      </c>
      <c r="AF1009" s="152">
        <v>5</v>
      </c>
      <c r="AG1009" s="152">
        <v>5</v>
      </c>
      <c r="AH1009" s="152">
        <v>3.2749999999999999</v>
      </c>
      <c r="AI1009" s="152">
        <v>3.4279999999999999</v>
      </c>
      <c r="AJ1009" s="152">
        <v>5.3</v>
      </c>
      <c r="AK1009" s="152">
        <v>5.0999999999999996</v>
      </c>
      <c r="AL1009" s="152">
        <f t="shared" si="201"/>
        <v>6.4177303176731355</v>
      </c>
      <c r="AM1009" s="152">
        <f t="shared" si="202"/>
        <v>6.6613565523937783</v>
      </c>
      <c r="AN1009" s="152" t="e">
        <f>NA()</f>
        <v>#N/A</v>
      </c>
      <c r="AO1009" s="152" t="e">
        <f>NA()</f>
        <v>#N/A</v>
      </c>
      <c r="AP1009" s="152">
        <f t="shared" si="206"/>
        <v>7.7942999999999998</v>
      </c>
      <c r="AQ1009" s="152"/>
      <c r="AR1009" s="152"/>
      <c r="AS1009" s="153">
        <f t="shared" si="203"/>
        <v>263</v>
      </c>
      <c r="AT1009" s="153">
        <f t="shared" si="207"/>
        <v>1</v>
      </c>
      <c r="AU1009" s="153">
        <f t="shared" si="208"/>
        <v>0</v>
      </c>
      <c r="AV1009" s="153">
        <f t="shared" si="209"/>
        <v>0</v>
      </c>
      <c r="BA1009">
        <f t="shared" si="204"/>
        <v>20</v>
      </c>
    </row>
    <row r="1010" spans="2:53" x14ac:dyDescent="0.25">
      <c r="B1010" s="155">
        <f t="shared" si="210"/>
        <v>43729.999305555553</v>
      </c>
      <c r="C1010" s="155">
        <f t="shared" si="205"/>
        <v>43729.999305555553</v>
      </c>
      <c r="D1010" s="152">
        <f t="shared" si="198"/>
        <v>5</v>
      </c>
      <c r="E1010" s="152"/>
      <c r="F1010" s="152"/>
      <c r="G1010" s="152"/>
      <c r="H1010" s="152" t="e">
        <f t="shared" si="199"/>
        <v>#N/A</v>
      </c>
      <c r="I1010" s="152"/>
      <c r="J1010" s="152" t="e">
        <f t="shared" si="200"/>
        <v>#N/A</v>
      </c>
      <c r="K1010" s="152"/>
      <c r="L1010" s="152"/>
      <c r="M1010" s="152"/>
      <c r="N1010" s="152"/>
      <c r="O1010" s="152"/>
      <c r="P1010" s="152"/>
      <c r="Q1010" s="152"/>
      <c r="R1010" s="152"/>
      <c r="S1010" s="152"/>
      <c r="T1010" s="153" cm="1">
        <f t="array" ref="T1010">MATCH(1,(TDU_Info!$C$5:$C$111=$T$6)*(TDU_Info!$B$5:$B$111&lt;=$B1010),0)</f>
        <v>95</v>
      </c>
      <c r="U1010" s="152">
        <f>100*(INDEX(TDU_Info!$E$5:$E$111,$T1010)/T$11+INDEX(TDU_Info!$F$5:$F$111,$T1010))</f>
        <v>4.0157000000000007</v>
      </c>
      <c r="V1010" s="152">
        <v>3.1509999999999998</v>
      </c>
      <c r="W1010" s="152">
        <v>3.2530000000000001</v>
      </c>
      <c r="X1010" s="152">
        <v>5</v>
      </c>
      <c r="Y1010" s="152">
        <v>5</v>
      </c>
      <c r="Z1010" s="152">
        <v>3.3820000000000001</v>
      </c>
      <c r="AA1010" s="152">
        <v>3.4580000000000002</v>
      </c>
      <c r="AB1010" s="152">
        <v>5.3</v>
      </c>
      <c r="AC1010" s="152">
        <v>5.0999999999999996</v>
      </c>
      <c r="AD1010" s="152">
        <v>3.07</v>
      </c>
      <c r="AE1010" s="152">
        <v>3.1120000000000001</v>
      </c>
      <c r="AF1010" s="152">
        <v>5</v>
      </c>
      <c r="AG1010" s="152">
        <v>5</v>
      </c>
      <c r="AH1010" s="152">
        <v>3.2749999999999999</v>
      </c>
      <c r="AI1010" s="152">
        <v>3.4279999999999999</v>
      </c>
      <c r="AJ1010" s="152">
        <v>5.3</v>
      </c>
      <c r="AK1010" s="152">
        <v>5.0999999999999996</v>
      </c>
      <c r="AL1010" s="152">
        <f t="shared" si="201"/>
        <v>6.4177303176731355</v>
      </c>
      <c r="AM1010" s="152">
        <f t="shared" si="202"/>
        <v>6.6613565523937783</v>
      </c>
      <c r="AN1010" s="152" t="e">
        <f>NA()</f>
        <v>#N/A</v>
      </c>
      <c r="AO1010" s="152" t="e">
        <f>NA()</f>
        <v>#N/A</v>
      </c>
      <c r="AP1010" s="152">
        <f t="shared" si="206"/>
        <v>7.7942999999999998</v>
      </c>
      <c r="AQ1010" s="152"/>
      <c r="AR1010" s="152"/>
      <c r="AS1010" s="153">
        <f t="shared" si="203"/>
        <v>264</v>
      </c>
      <c r="AT1010" s="153">
        <f t="shared" si="207"/>
        <v>1</v>
      </c>
      <c r="AU1010" s="153">
        <f t="shared" si="208"/>
        <v>0</v>
      </c>
      <c r="AV1010" s="153">
        <f t="shared" si="209"/>
        <v>0</v>
      </c>
      <c r="BA1010">
        <f t="shared" si="204"/>
        <v>21</v>
      </c>
    </row>
    <row r="1011" spans="2:53" x14ac:dyDescent="0.25">
      <c r="B1011" s="155">
        <f t="shared" si="210"/>
        <v>43730.999305555553</v>
      </c>
      <c r="C1011" s="155">
        <f t="shared" si="205"/>
        <v>43730.999305555553</v>
      </c>
      <c r="D1011" s="152">
        <f t="shared" si="198"/>
        <v>5</v>
      </c>
      <c r="E1011" s="152"/>
      <c r="F1011" s="152"/>
      <c r="G1011" s="152"/>
      <c r="H1011" s="152" t="e">
        <f t="shared" si="199"/>
        <v>#N/A</v>
      </c>
      <c r="I1011" s="152"/>
      <c r="J1011" s="152" t="e">
        <f t="shared" si="200"/>
        <v>#N/A</v>
      </c>
      <c r="K1011" s="152"/>
      <c r="L1011" s="152"/>
      <c r="M1011" s="152"/>
      <c r="N1011" s="152"/>
      <c r="O1011" s="152"/>
      <c r="P1011" s="152"/>
      <c r="Q1011" s="152"/>
      <c r="R1011" s="152"/>
      <c r="S1011" s="152"/>
      <c r="T1011" s="153" cm="1">
        <f t="array" ref="T1011">MATCH(1,(TDU_Info!$C$5:$C$111=$T$6)*(TDU_Info!$B$5:$B$111&lt;=$B1011),0)</f>
        <v>95</v>
      </c>
      <c r="U1011" s="152">
        <f>100*(INDEX(TDU_Info!$E$5:$E$111,$T1011)/T$11+INDEX(TDU_Info!$F$5:$F$111,$T1011))</f>
        <v>4.0157000000000007</v>
      </c>
      <c r="V1011" s="152">
        <v>3.1509999999999998</v>
      </c>
      <c r="W1011" s="152">
        <v>3.2530000000000001</v>
      </c>
      <c r="X1011" s="152">
        <v>5</v>
      </c>
      <c r="Y1011" s="152">
        <v>5</v>
      </c>
      <c r="Z1011" s="152">
        <v>3.3820000000000001</v>
      </c>
      <c r="AA1011" s="152">
        <v>3.4580000000000002</v>
      </c>
      <c r="AB1011" s="152">
        <v>5.3</v>
      </c>
      <c r="AC1011" s="152">
        <v>5.0999999999999996</v>
      </c>
      <c r="AD1011" s="152">
        <v>3.07</v>
      </c>
      <c r="AE1011" s="152">
        <v>3.1120000000000001</v>
      </c>
      <c r="AF1011" s="152">
        <v>5</v>
      </c>
      <c r="AG1011" s="152">
        <v>5</v>
      </c>
      <c r="AH1011" s="152">
        <v>3.2749999999999999</v>
      </c>
      <c r="AI1011" s="152">
        <v>3.4279999999999999</v>
      </c>
      <c r="AJ1011" s="152">
        <v>5.3</v>
      </c>
      <c r="AK1011" s="152">
        <v>5.0999999999999996</v>
      </c>
      <c r="AL1011" s="152">
        <f t="shared" si="201"/>
        <v>6.4177303176731355</v>
      </c>
      <c r="AM1011" s="152">
        <f t="shared" si="202"/>
        <v>6.6613565523937783</v>
      </c>
      <c r="AN1011" s="152" t="e">
        <f>NA()</f>
        <v>#N/A</v>
      </c>
      <c r="AO1011" s="152" t="e">
        <f>NA()</f>
        <v>#N/A</v>
      </c>
      <c r="AP1011" s="152">
        <f t="shared" si="206"/>
        <v>7.7942999999999998</v>
      </c>
      <c r="AQ1011" s="152"/>
      <c r="AR1011" s="152"/>
      <c r="AS1011" s="153">
        <f t="shared" si="203"/>
        <v>265</v>
      </c>
      <c r="AT1011" s="153">
        <f t="shared" si="207"/>
        <v>1</v>
      </c>
      <c r="AU1011" s="153">
        <f t="shared" si="208"/>
        <v>0</v>
      </c>
      <c r="AV1011" s="153">
        <f t="shared" si="209"/>
        <v>0</v>
      </c>
      <c r="BA1011">
        <f t="shared" si="204"/>
        <v>22</v>
      </c>
    </row>
    <row r="1012" spans="2:53" x14ac:dyDescent="0.25">
      <c r="B1012" s="155">
        <f t="shared" si="210"/>
        <v>43731.999305555553</v>
      </c>
      <c r="C1012" s="155">
        <f t="shared" si="205"/>
        <v>43731.999305555553</v>
      </c>
      <c r="D1012" s="152">
        <f t="shared" si="198"/>
        <v>4.95</v>
      </c>
      <c r="E1012" s="152"/>
      <c r="F1012" s="152"/>
      <c r="G1012" s="152"/>
      <c r="H1012" s="152" t="e">
        <f t="shared" si="199"/>
        <v>#N/A</v>
      </c>
      <c r="I1012" s="152"/>
      <c r="J1012" s="152" t="e">
        <f t="shared" si="200"/>
        <v>#N/A</v>
      </c>
      <c r="K1012" s="152"/>
      <c r="L1012" s="152"/>
      <c r="M1012" s="152"/>
      <c r="N1012" s="152"/>
      <c r="O1012" s="152"/>
      <c r="P1012" s="152"/>
      <c r="Q1012" s="152"/>
      <c r="R1012" s="152"/>
      <c r="S1012" s="152"/>
      <c r="T1012" s="153" cm="1">
        <f t="array" ref="T1012">MATCH(1,(TDU_Info!$C$5:$C$111=$T$6)*(TDU_Info!$B$5:$B$111&lt;=$B1012),0)</f>
        <v>95</v>
      </c>
      <c r="U1012" s="152">
        <f>100*(INDEX(TDU_Info!$E$5:$E$111,$T1012)/T$11+INDEX(TDU_Info!$F$5:$F$111,$T1012))</f>
        <v>4.0157000000000007</v>
      </c>
      <c r="V1012" s="152">
        <v>3.1509999999999998</v>
      </c>
      <c r="W1012" s="152">
        <v>3.2530000000000001</v>
      </c>
      <c r="X1012" s="152">
        <v>4.95</v>
      </c>
      <c r="Y1012" s="152">
        <v>5</v>
      </c>
      <c r="Z1012" s="152">
        <v>3.3820000000000001</v>
      </c>
      <c r="AA1012" s="152">
        <v>3.4580000000000002</v>
      </c>
      <c r="AB1012" s="152">
        <v>5.3</v>
      </c>
      <c r="AC1012" s="152">
        <v>5.0999999999999996</v>
      </c>
      <c r="AD1012" s="152">
        <v>3.07</v>
      </c>
      <c r="AE1012" s="152">
        <v>3.1120000000000001</v>
      </c>
      <c r="AF1012" s="152">
        <v>4.95</v>
      </c>
      <c r="AG1012" s="152">
        <v>5</v>
      </c>
      <c r="AH1012" s="152">
        <v>3.2749999999999999</v>
      </c>
      <c r="AI1012" s="152">
        <v>3.4279999999999999</v>
      </c>
      <c r="AJ1012" s="152">
        <v>5.3</v>
      </c>
      <c r="AK1012" s="152">
        <v>5.0999999999999996</v>
      </c>
      <c r="AL1012" s="152">
        <f t="shared" si="201"/>
        <v>6.4177303176731355</v>
      </c>
      <c r="AM1012" s="152">
        <f t="shared" si="202"/>
        <v>6.6613565523937783</v>
      </c>
      <c r="AN1012" s="152" t="e">
        <f>NA()</f>
        <v>#N/A</v>
      </c>
      <c r="AO1012" s="152" t="e">
        <f>NA()</f>
        <v>#N/A</v>
      </c>
      <c r="AP1012" s="152">
        <f t="shared" si="206"/>
        <v>7.7942999999999998</v>
      </c>
      <c r="AQ1012" s="152"/>
      <c r="AR1012" s="152"/>
      <c r="AS1012" s="153">
        <f t="shared" si="203"/>
        <v>266</v>
      </c>
      <c r="AT1012" s="153">
        <f t="shared" si="207"/>
        <v>1</v>
      </c>
      <c r="AU1012" s="153">
        <f t="shared" si="208"/>
        <v>0</v>
      </c>
      <c r="AV1012" s="153">
        <f t="shared" si="209"/>
        <v>0</v>
      </c>
      <c r="BA1012">
        <f t="shared" si="204"/>
        <v>23</v>
      </c>
    </row>
    <row r="1013" spans="2:53" x14ac:dyDescent="0.25">
      <c r="B1013" s="155">
        <f t="shared" si="210"/>
        <v>43732.999305555553</v>
      </c>
      <c r="C1013" s="155">
        <f t="shared" si="205"/>
        <v>43732.999305555553</v>
      </c>
      <c r="D1013" s="152">
        <f t="shared" si="198"/>
        <v>4.95</v>
      </c>
      <c r="E1013" s="152"/>
      <c r="F1013" s="152"/>
      <c r="G1013" s="152"/>
      <c r="H1013" s="152" t="e">
        <f t="shared" si="199"/>
        <v>#N/A</v>
      </c>
      <c r="I1013" s="152"/>
      <c r="J1013" s="152" t="e">
        <f t="shared" si="200"/>
        <v>#N/A</v>
      </c>
      <c r="K1013" s="152"/>
      <c r="L1013" s="152"/>
      <c r="M1013" s="152"/>
      <c r="N1013" s="152"/>
      <c r="O1013" s="152"/>
      <c r="P1013" s="152"/>
      <c r="Q1013" s="152"/>
      <c r="R1013" s="152"/>
      <c r="S1013" s="152"/>
      <c r="T1013" s="153" cm="1">
        <f t="array" ref="T1013">MATCH(1,(TDU_Info!$C$5:$C$111=$T$6)*(TDU_Info!$B$5:$B$111&lt;=$B1013),0)</f>
        <v>95</v>
      </c>
      <c r="U1013" s="152">
        <f>100*(INDEX(TDU_Info!$E$5:$E$111,$T1013)/T$11+INDEX(TDU_Info!$F$5:$F$111,$T1013))</f>
        <v>4.0157000000000007</v>
      </c>
      <c r="V1013" s="152">
        <v>3.1509999999999998</v>
      </c>
      <c r="W1013" s="152">
        <v>3.153</v>
      </c>
      <c r="X1013" s="152">
        <v>4.95</v>
      </c>
      <c r="Y1013" s="152">
        <v>5</v>
      </c>
      <c r="Z1013" s="152">
        <v>3.3820000000000001</v>
      </c>
      <c r="AA1013" s="152">
        <v>3.3849999999999998</v>
      </c>
      <c r="AB1013" s="152">
        <v>5.3</v>
      </c>
      <c r="AC1013" s="152">
        <v>5.0999999999999996</v>
      </c>
      <c r="AD1013" s="152">
        <v>3.07</v>
      </c>
      <c r="AE1013" s="152">
        <v>3.1120000000000001</v>
      </c>
      <c r="AF1013" s="152">
        <v>4.95</v>
      </c>
      <c r="AG1013" s="152">
        <v>5</v>
      </c>
      <c r="AH1013" s="152">
        <v>3.2749999999999999</v>
      </c>
      <c r="AI1013" s="152">
        <v>3.3420000000000001</v>
      </c>
      <c r="AJ1013" s="152">
        <v>5.3</v>
      </c>
      <c r="AK1013" s="152">
        <v>5.0999999999999996</v>
      </c>
      <c r="AL1013" s="152">
        <f t="shared" si="201"/>
        <v>6.4177303176731355</v>
      </c>
      <c r="AM1013" s="152">
        <f t="shared" si="202"/>
        <v>6.6613565523937783</v>
      </c>
      <c r="AN1013" s="152" t="e">
        <f>NA()</f>
        <v>#N/A</v>
      </c>
      <c r="AO1013" s="152" t="e">
        <f>NA()</f>
        <v>#N/A</v>
      </c>
      <c r="AP1013" s="152">
        <f t="shared" si="206"/>
        <v>7.7942999999999998</v>
      </c>
      <c r="AQ1013" s="152"/>
      <c r="AR1013" s="152"/>
      <c r="AS1013" s="153">
        <f t="shared" si="203"/>
        <v>267</v>
      </c>
      <c r="AT1013" s="153">
        <f t="shared" si="207"/>
        <v>1</v>
      </c>
      <c r="AU1013" s="153">
        <f t="shared" si="208"/>
        <v>0</v>
      </c>
      <c r="AV1013" s="153">
        <f t="shared" si="209"/>
        <v>0</v>
      </c>
      <c r="BA1013">
        <f t="shared" si="204"/>
        <v>24</v>
      </c>
    </row>
    <row r="1014" spans="2:53" x14ac:dyDescent="0.25">
      <c r="B1014" s="155">
        <f t="shared" si="210"/>
        <v>43733.999305555553</v>
      </c>
      <c r="C1014" s="155">
        <f t="shared" si="205"/>
        <v>43733.999305555553</v>
      </c>
      <c r="D1014" s="152">
        <f t="shared" si="198"/>
        <v>4.95</v>
      </c>
      <c r="E1014" s="152"/>
      <c r="F1014" s="152"/>
      <c r="G1014" s="152"/>
      <c r="H1014" s="152" t="e">
        <f t="shared" si="199"/>
        <v>#N/A</v>
      </c>
      <c r="I1014" s="152"/>
      <c r="J1014" s="152" t="e">
        <f t="shared" si="200"/>
        <v>#N/A</v>
      </c>
      <c r="K1014" s="152"/>
      <c r="L1014" s="152"/>
      <c r="M1014" s="152"/>
      <c r="N1014" s="152"/>
      <c r="O1014" s="152"/>
      <c r="P1014" s="152"/>
      <c r="Q1014" s="152"/>
      <c r="R1014" s="152"/>
      <c r="S1014" s="152"/>
      <c r="T1014" s="153" cm="1">
        <f t="array" ref="T1014">MATCH(1,(TDU_Info!$C$5:$C$111=$T$6)*(TDU_Info!$B$5:$B$111&lt;=$B1014),0)</f>
        <v>95</v>
      </c>
      <c r="U1014" s="152">
        <f>100*(INDEX(TDU_Info!$E$5:$E$111,$T1014)/T$11+INDEX(TDU_Info!$F$5:$F$111,$T1014))</f>
        <v>4.0157000000000007</v>
      </c>
      <c r="V1014" s="152">
        <v>3.1509999999999998</v>
      </c>
      <c r="W1014" s="152">
        <v>3.153</v>
      </c>
      <c r="X1014" s="152">
        <v>4.95</v>
      </c>
      <c r="Y1014" s="152">
        <v>5</v>
      </c>
      <c r="Z1014" s="152">
        <v>3.3820000000000001</v>
      </c>
      <c r="AA1014" s="152">
        <v>3.3849999999999998</v>
      </c>
      <c r="AB1014" s="152">
        <v>5.3</v>
      </c>
      <c r="AC1014" s="152">
        <v>5.0999999999999996</v>
      </c>
      <c r="AD1014" s="152">
        <v>3.07</v>
      </c>
      <c r="AE1014" s="152">
        <v>3.1120000000000001</v>
      </c>
      <c r="AF1014" s="152">
        <v>4.95</v>
      </c>
      <c r="AG1014" s="152">
        <v>5</v>
      </c>
      <c r="AH1014" s="152">
        <v>3.2749999999999999</v>
      </c>
      <c r="AI1014" s="152">
        <v>3.3420000000000001</v>
      </c>
      <c r="AJ1014" s="152">
        <v>5.3</v>
      </c>
      <c r="AK1014" s="152">
        <v>5.0999999999999996</v>
      </c>
      <c r="AL1014" s="152">
        <f t="shared" si="201"/>
        <v>6.4177303176731355</v>
      </c>
      <c r="AM1014" s="152">
        <f t="shared" si="202"/>
        <v>6.6613565523937783</v>
      </c>
      <c r="AN1014" s="152" t="e">
        <f>NA()</f>
        <v>#N/A</v>
      </c>
      <c r="AO1014" s="152" t="e">
        <f>NA()</f>
        <v>#N/A</v>
      </c>
      <c r="AP1014" s="152">
        <f t="shared" si="206"/>
        <v>7.7942999999999998</v>
      </c>
      <c r="AQ1014" s="152"/>
      <c r="AR1014" s="152"/>
      <c r="AS1014" s="153">
        <f t="shared" si="203"/>
        <v>268</v>
      </c>
      <c r="AT1014" s="153">
        <f t="shared" si="207"/>
        <v>1</v>
      </c>
      <c r="AU1014" s="153">
        <f t="shared" si="208"/>
        <v>0</v>
      </c>
      <c r="AV1014" s="153">
        <f t="shared" si="209"/>
        <v>0</v>
      </c>
      <c r="BA1014">
        <f t="shared" si="204"/>
        <v>25</v>
      </c>
    </row>
    <row r="1015" spans="2:53" x14ac:dyDescent="0.25">
      <c r="B1015" s="155">
        <f t="shared" si="210"/>
        <v>43734.999305555553</v>
      </c>
      <c r="C1015" s="155">
        <f t="shared" si="205"/>
        <v>43734.999305555553</v>
      </c>
      <c r="D1015" s="152">
        <f t="shared" si="198"/>
        <v>4.95</v>
      </c>
      <c r="E1015" s="152"/>
      <c r="F1015" s="152"/>
      <c r="G1015" s="152"/>
      <c r="H1015" s="152" t="e">
        <f t="shared" si="199"/>
        <v>#N/A</v>
      </c>
      <c r="I1015" s="152"/>
      <c r="J1015" s="152" t="e">
        <f t="shared" si="200"/>
        <v>#N/A</v>
      </c>
      <c r="K1015" s="152"/>
      <c r="L1015" s="152"/>
      <c r="M1015" s="152"/>
      <c r="N1015" s="152"/>
      <c r="O1015" s="152"/>
      <c r="P1015" s="152"/>
      <c r="Q1015" s="152"/>
      <c r="R1015" s="152"/>
      <c r="S1015" s="152"/>
      <c r="T1015" s="153" cm="1">
        <f t="array" ref="T1015">MATCH(1,(TDU_Info!$C$5:$C$111=$T$6)*(TDU_Info!$B$5:$B$111&lt;=$B1015),0)</f>
        <v>95</v>
      </c>
      <c r="U1015" s="152">
        <f>100*(INDEX(TDU_Info!$E$5:$E$111,$T1015)/T$11+INDEX(TDU_Info!$F$5:$F$111,$T1015))</f>
        <v>4.0157000000000007</v>
      </c>
      <c r="V1015" s="152">
        <v>3.1509999999999998</v>
      </c>
      <c r="W1015" s="152">
        <v>3.153</v>
      </c>
      <c r="X1015" s="152">
        <v>4.95</v>
      </c>
      <c r="Y1015" s="152">
        <v>5</v>
      </c>
      <c r="Z1015" s="152">
        <v>3.3820000000000001</v>
      </c>
      <c r="AA1015" s="152">
        <v>3.3849999999999998</v>
      </c>
      <c r="AB1015" s="152">
        <v>5.3</v>
      </c>
      <c r="AC1015" s="152">
        <v>5.0999999999999996</v>
      </c>
      <c r="AD1015" s="152">
        <v>3.07</v>
      </c>
      <c r="AE1015" s="152">
        <v>3.1120000000000001</v>
      </c>
      <c r="AF1015" s="152">
        <v>4.95</v>
      </c>
      <c r="AG1015" s="152">
        <v>5</v>
      </c>
      <c r="AH1015" s="152">
        <v>3.2749999999999999</v>
      </c>
      <c r="AI1015" s="152">
        <v>3.3420000000000001</v>
      </c>
      <c r="AJ1015" s="152">
        <v>5.3</v>
      </c>
      <c r="AK1015" s="152">
        <v>5.0999999999999996</v>
      </c>
      <c r="AL1015" s="152">
        <f t="shared" si="201"/>
        <v>6.4177303176731355</v>
      </c>
      <c r="AM1015" s="152">
        <f t="shared" si="202"/>
        <v>6.6613565523937783</v>
      </c>
      <c r="AN1015" s="152" t="e">
        <f>NA()</f>
        <v>#N/A</v>
      </c>
      <c r="AO1015" s="152" t="e">
        <f>NA()</f>
        <v>#N/A</v>
      </c>
      <c r="AP1015" s="152">
        <f t="shared" si="206"/>
        <v>7.7942999999999998</v>
      </c>
      <c r="AQ1015" s="152"/>
      <c r="AR1015" s="152"/>
      <c r="AS1015" s="153">
        <f t="shared" si="203"/>
        <v>269</v>
      </c>
      <c r="AT1015" s="153">
        <f t="shared" si="207"/>
        <v>1</v>
      </c>
      <c r="AU1015" s="153">
        <f t="shared" si="208"/>
        <v>0</v>
      </c>
      <c r="AV1015" s="153">
        <f t="shared" si="209"/>
        <v>0</v>
      </c>
      <c r="BA1015">
        <f t="shared" si="204"/>
        <v>26</v>
      </c>
    </row>
    <row r="1016" spans="2:53" x14ac:dyDescent="0.25">
      <c r="B1016" s="155">
        <f t="shared" si="210"/>
        <v>43735.999305555553</v>
      </c>
      <c r="C1016" s="155">
        <f t="shared" si="205"/>
        <v>43735.999305555553</v>
      </c>
      <c r="D1016" s="152">
        <f t="shared" si="198"/>
        <v>4.95</v>
      </c>
      <c r="E1016" s="152"/>
      <c r="F1016" s="152"/>
      <c r="G1016" s="152"/>
      <c r="H1016" s="152" t="e">
        <f t="shared" si="199"/>
        <v>#N/A</v>
      </c>
      <c r="I1016" s="152"/>
      <c r="J1016" s="152" t="e">
        <f t="shared" si="200"/>
        <v>#N/A</v>
      </c>
      <c r="K1016" s="152"/>
      <c r="L1016" s="152"/>
      <c r="M1016" s="152"/>
      <c r="N1016" s="152"/>
      <c r="O1016" s="152"/>
      <c r="P1016" s="152"/>
      <c r="Q1016" s="152"/>
      <c r="R1016" s="152"/>
      <c r="S1016" s="152"/>
      <c r="T1016" s="153" cm="1">
        <f t="array" ref="T1016">MATCH(1,(TDU_Info!$C$5:$C$111=$T$6)*(TDU_Info!$B$5:$B$111&lt;=$B1016),0)</f>
        <v>95</v>
      </c>
      <c r="U1016" s="152">
        <f>100*(INDEX(TDU_Info!$E$5:$E$111,$T1016)/T$11+INDEX(TDU_Info!$F$5:$F$111,$T1016))</f>
        <v>4.0157000000000007</v>
      </c>
      <c r="V1016" s="152">
        <v>3.1509999999999998</v>
      </c>
      <c r="W1016" s="152">
        <v>3.153</v>
      </c>
      <c r="X1016" s="152">
        <v>4.95</v>
      </c>
      <c r="Y1016" s="152">
        <v>5</v>
      </c>
      <c r="Z1016" s="152">
        <v>3.3820000000000001</v>
      </c>
      <c r="AA1016" s="152">
        <v>3.3849999999999998</v>
      </c>
      <c r="AB1016" s="152">
        <v>5.3</v>
      </c>
      <c r="AC1016" s="152">
        <v>5.0999999999999996</v>
      </c>
      <c r="AD1016" s="152">
        <v>3.0409999999999999</v>
      </c>
      <c r="AE1016" s="152">
        <v>3.1120000000000001</v>
      </c>
      <c r="AF1016" s="152">
        <v>4.95</v>
      </c>
      <c r="AG1016" s="152">
        <v>5</v>
      </c>
      <c r="AH1016" s="152">
        <v>3.2749999999999999</v>
      </c>
      <c r="AI1016" s="152">
        <v>3.3420000000000001</v>
      </c>
      <c r="AJ1016" s="152">
        <v>5.3</v>
      </c>
      <c r="AK1016" s="152">
        <v>5.0999999999999996</v>
      </c>
      <c r="AL1016" s="152">
        <f t="shared" si="201"/>
        <v>6.4177303176731355</v>
      </c>
      <c r="AM1016" s="152">
        <f t="shared" si="202"/>
        <v>6.6613565523937783</v>
      </c>
      <c r="AN1016" s="152" t="e">
        <f>NA()</f>
        <v>#N/A</v>
      </c>
      <c r="AO1016" s="152" t="e">
        <f>NA()</f>
        <v>#N/A</v>
      </c>
      <c r="AP1016" s="152">
        <f t="shared" si="206"/>
        <v>7.7942999999999998</v>
      </c>
      <c r="AQ1016" s="152"/>
      <c r="AR1016" s="152"/>
      <c r="AS1016" s="153">
        <f t="shared" si="203"/>
        <v>270</v>
      </c>
      <c r="AT1016" s="153">
        <f t="shared" si="207"/>
        <v>1</v>
      </c>
      <c r="AU1016" s="153">
        <f t="shared" si="208"/>
        <v>0</v>
      </c>
      <c r="AV1016" s="153">
        <f t="shared" si="209"/>
        <v>0</v>
      </c>
      <c r="BA1016">
        <f t="shared" si="204"/>
        <v>27</v>
      </c>
    </row>
    <row r="1017" spans="2:53" x14ac:dyDescent="0.25">
      <c r="B1017" s="155">
        <f t="shared" si="210"/>
        <v>43736.999305555553</v>
      </c>
      <c r="C1017" s="155">
        <f t="shared" si="205"/>
        <v>43736.999305555553</v>
      </c>
      <c r="D1017" s="152">
        <f t="shared" si="198"/>
        <v>4.95</v>
      </c>
      <c r="E1017" s="152"/>
      <c r="F1017" s="152"/>
      <c r="G1017" s="152"/>
      <c r="H1017" s="152" t="e">
        <f t="shared" si="199"/>
        <v>#N/A</v>
      </c>
      <c r="I1017" s="152"/>
      <c r="J1017" s="152" t="e">
        <f t="shared" si="200"/>
        <v>#N/A</v>
      </c>
      <c r="K1017" s="152"/>
      <c r="L1017" s="152"/>
      <c r="M1017" s="152"/>
      <c r="N1017" s="152"/>
      <c r="O1017" s="152"/>
      <c r="P1017" s="152"/>
      <c r="Q1017" s="152"/>
      <c r="R1017" s="152"/>
      <c r="S1017" s="152"/>
      <c r="T1017" s="153" cm="1">
        <f t="array" ref="T1017">MATCH(1,(TDU_Info!$C$5:$C$111=$T$6)*(TDU_Info!$B$5:$B$111&lt;=$B1017),0)</f>
        <v>95</v>
      </c>
      <c r="U1017" s="152">
        <f>100*(INDEX(TDU_Info!$E$5:$E$111,$T1017)/T$11+INDEX(TDU_Info!$F$5:$F$111,$T1017))</f>
        <v>4.0157000000000007</v>
      </c>
      <c r="V1017" s="152">
        <v>3.1509999999999998</v>
      </c>
      <c r="W1017" s="152">
        <v>3.0529999999999999</v>
      </c>
      <c r="X1017" s="152">
        <v>4.95</v>
      </c>
      <c r="Y1017" s="152">
        <v>5</v>
      </c>
      <c r="Z1017" s="152">
        <v>3.3820000000000001</v>
      </c>
      <c r="AA1017" s="152">
        <v>3.2850000000000001</v>
      </c>
      <c r="AB1017" s="152">
        <v>5.3</v>
      </c>
      <c r="AC1017" s="152">
        <v>5.0999999999999996</v>
      </c>
      <c r="AD1017" s="152">
        <v>3.0409999999999999</v>
      </c>
      <c r="AE1017" s="152">
        <v>3.0270000000000001</v>
      </c>
      <c r="AF1017" s="152">
        <v>4.95</v>
      </c>
      <c r="AG1017" s="152">
        <v>5</v>
      </c>
      <c r="AH1017" s="152">
        <v>3.2749999999999999</v>
      </c>
      <c r="AI1017" s="152">
        <v>3.242</v>
      </c>
      <c r="AJ1017" s="152">
        <v>5.3</v>
      </c>
      <c r="AK1017" s="152">
        <v>5.0999999999999996</v>
      </c>
      <c r="AL1017" s="152">
        <f t="shared" si="201"/>
        <v>6.4177303176731355</v>
      </c>
      <c r="AM1017" s="152">
        <f t="shared" si="202"/>
        <v>6.6613565523937783</v>
      </c>
      <c r="AN1017" s="152" t="e">
        <f>NA()</f>
        <v>#N/A</v>
      </c>
      <c r="AO1017" s="152" t="e">
        <f>NA()</f>
        <v>#N/A</v>
      </c>
      <c r="AP1017" s="152">
        <f t="shared" si="206"/>
        <v>7.7942999999999998</v>
      </c>
      <c r="AQ1017" s="152"/>
      <c r="AR1017" s="152"/>
      <c r="AS1017" s="153">
        <f t="shared" si="203"/>
        <v>271</v>
      </c>
      <c r="AT1017" s="153">
        <f t="shared" si="207"/>
        <v>1</v>
      </c>
      <c r="AU1017" s="153">
        <f t="shared" si="208"/>
        <v>0</v>
      </c>
      <c r="AV1017" s="153">
        <f t="shared" si="209"/>
        <v>0</v>
      </c>
      <c r="BA1017">
        <f t="shared" si="204"/>
        <v>28</v>
      </c>
    </row>
    <row r="1018" spans="2:53" x14ac:dyDescent="0.25">
      <c r="B1018" s="155">
        <f t="shared" si="210"/>
        <v>43737.999305555553</v>
      </c>
      <c r="C1018" s="155">
        <f t="shared" si="205"/>
        <v>43737.999305555553</v>
      </c>
      <c r="D1018" s="152">
        <f t="shared" si="198"/>
        <v>4.95</v>
      </c>
      <c r="E1018" s="152"/>
      <c r="F1018" s="152"/>
      <c r="G1018" s="152"/>
      <c r="H1018" s="152" t="e">
        <f t="shared" si="199"/>
        <v>#N/A</v>
      </c>
      <c r="I1018" s="152"/>
      <c r="J1018" s="152" t="e">
        <f t="shared" si="200"/>
        <v>#N/A</v>
      </c>
      <c r="K1018" s="152"/>
      <c r="L1018" s="152"/>
      <c r="M1018" s="152"/>
      <c r="N1018" s="152"/>
      <c r="O1018" s="152"/>
      <c r="P1018" s="152"/>
      <c r="Q1018" s="152"/>
      <c r="R1018" s="152"/>
      <c r="S1018" s="152"/>
      <c r="T1018" s="153" cm="1">
        <f t="array" ref="T1018">MATCH(1,(TDU_Info!$C$5:$C$111=$T$6)*(TDU_Info!$B$5:$B$111&lt;=$B1018),0)</f>
        <v>95</v>
      </c>
      <c r="U1018" s="152">
        <f>100*(INDEX(TDU_Info!$E$5:$E$111,$T1018)/T$11+INDEX(TDU_Info!$F$5:$F$111,$T1018))</f>
        <v>4.0157000000000007</v>
      </c>
      <c r="V1018" s="152">
        <v>3.1509999999999998</v>
      </c>
      <c r="W1018" s="152">
        <v>3.0529999999999999</v>
      </c>
      <c r="X1018" s="152">
        <v>4.95</v>
      </c>
      <c r="Y1018" s="152">
        <v>5</v>
      </c>
      <c r="Z1018" s="152">
        <v>3.3820000000000001</v>
      </c>
      <c r="AA1018" s="152">
        <v>3.2850000000000001</v>
      </c>
      <c r="AB1018" s="152">
        <v>5.3</v>
      </c>
      <c r="AC1018" s="152">
        <v>5.0999999999999996</v>
      </c>
      <c r="AD1018" s="152">
        <v>3.0409999999999999</v>
      </c>
      <c r="AE1018" s="152">
        <v>3.0270000000000001</v>
      </c>
      <c r="AF1018" s="152">
        <v>4.95</v>
      </c>
      <c r="AG1018" s="152">
        <v>5</v>
      </c>
      <c r="AH1018" s="152">
        <v>3.2749999999999999</v>
      </c>
      <c r="AI1018" s="152">
        <v>3.242</v>
      </c>
      <c r="AJ1018" s="152">
        <v>5.3</v>
      </c>
      <c r="AK1018" s="152">
        <v>5.0999999999999996</v>
      </c>
      <c r="AL1018" s="152">
        <f t="shared" si="201"/>
        <v>6.4177303176731355</v>
      </c>
      <c r="AM1018" s="152">
        <f t="shared" si="202"/>
        <v>6.6613565523937783</v>
      </c>
      <c r="AN1018" s="152" t="e">
        <f>NA()</f>
        <v>#N/A</v>
      </c>
      <c r="AO1018" s="152" t="e">
        <f>NA()</f>
        <v>#N/A</v>
      </c>
      <c r="AP1018" s="152">
        <f t="shared" si="206"/>
        <v>7.7942999999999998</v>
      </c>
      <c r="AQ1018" s="152"/>
      <c r="AR1018" s="152"/>
      <c r="AS1018" s="153">
        <f t="shared" si="203"/>
        <v>272</v>
      </c>
      <c r="AT1018" s="153">
        <f t="shared" si="207"/>
        <v>1</v>
      </c>
      <c r="AU1018" s="153">
        <f t="shared" si="208"/>
        <v>0</v>
      </c>
      <c r="AV1018" s="153">
        <f t="shared" si="209"/>
        <v>0</v>
      </c>
      <c r="BA1018">
        <f t="shared" si="204"/>
        <v>29</v>
      </c>
    </row>
    <row r="1019" spans="2:53" x14ac:dyDescent="0.25">
      <c r="B1019" s="155">
        <f t="shared" si="210"/>
        <v>43738.999305555553</v>
      </c>
      <c r="C1019" s="155">
        <f t="shared" si="205"/>
        <v>43738.999305555553</v>
      </c>
      <c r="D1019" s="152">
        <f t="shared" si="198"/>
        <v>4.95</v>
      </c>
      <c r="E1019" s="152"/>
      <c r="F1019" s="152"/>
      <c r="G1019" s="152"/>
      <c r="H1019" s="152" t="e">
        <f t="shared" si="199"/>
        <v>#N/A</v>
      </c>
      <c r="I1019" s="152"/>
      <c r="J1019" s="152" t="e">
        <f t="shared" si="200"/>
        <v>#N/A</v>
      </c>
      <c r="K1019" s="152"/>
      <c r="L1019" s="152"/>
      <c r="M1019" s="152"/>
      <c r="N1019" s="152"/>
      <c r="O1019" s="152"/>
      <c r="P1019" s="152"/>
      <c r="Q1019" s="152"/>
      <c r="R1019" s="152"/>
      <c r="S1019" s="152"/>
      <c r="T1019" s="153" cm="1">
        <f t="array" ref="T1019">MATCH(1,(TDU_Info!$C$5:$C$111=$T$6)*(TDU_Info!$B$5:$B$111&lt;=$B1019),0)</f>
        <v>95</v>
      </c>
      <c r="U1019" s="152">
        <f>100*(INDEX(TDU_Info!$E$5:$E$111,$T1019)/T$11+INDEX(TDU_Info!$F$5:$F$111,$T1019))</f>
        <v>4.0157000000000007</v>
      </c>
      <c r="V1019" s="152">
        <v>3.1509999999999998</v>
      </c>
      <c r="W1019" s="152">
        <v>3.0529999999999999</v>
      </c>
      <c r="X1019" s="152">
        <v>4.95</v>
      </c>
      <c r="Y1019" s="152">
        <v>5</v>
      </c>
      <c r="Z1019" s="152">
        <v>3.3820000000000001</v>
      </c>
      <c r="AA1019" s="152">
        <v>3.2850000000000001</v>
      </c>
      <c r="AB1019" s="152">
        <v>5.0999999999999996</v>
      </c>
      <c r="AC1019" s="152">
        <v>5.0999999999999996</v>
      </c>
      <c r="AD1019" s="152">
        <v>3.0409999999999999</v>
      </c>
      <c r="AE1019" s="152">
        <v>3.0270000000000001</v>
      </c>
      <c r="AF1019" s="152">
        <v>4.95</v>
      </c>
      <c r="AG1019" s="152">
        <v>5</v>
      </c>
      <c r="AH1019" s="152">
        <v>3.2749999999999999</v>
      </c>
      <c r="AI1019" s="152">
        <v>3.242</v>
      </c>
      <c r="AJ1019" s="152">
        <v>5.0999999999999996</v>
      </c>
      <c r="AK1019" s="152">
        <v>5.0999999999999996</v>
      </c>
      <c r="AL1019" s="152">
        <f t="shared" si="201"/>
        <v>6.4177303176731355</v>
      </c>
      <c r="AM1019" s="152">
        <f t="shared" si="202"/>
        <v>6.6613565523937783</v>
      </c>
      <c r="AN1019" s="152" t="e">
        <f>NA()</f>
        <v>#N/A</v>
      </c>
      <c r="AO1019" s="152" t="e">
        <f>NA()</f>
        <v>#N/A</v>
      </c>
      <c r="AP1019" s="152">
        <f t="shared" si="206"/>
        <v>7.7942999999999998</v>
      </c>
      <c r="AQ1019" s="152"/>
      <c r="AR1019" s="152"/>
      <c r="AS1019" s="153">
        <f t="shared" si="203"/>
        <v>273</v>
      </c>
      <c r="AT1019" s="153">
        <f t="shared" si="207"/>
        <v>1</v>
      </c>
      <c r="AU1019" s="153">
        <f t="shared" si="208"/>
        <v>0</v>
      </c>
      <c r="AV1019" s="153">
        <f t="shared" si="209"/>
        <v>0</v>
      </c>
      <c r="BA1019">
        <f t="shared" si="204"/>
        <v>30</v>
      </c>
    </row>
    <row r="1020" spans="2:53" x14ac:dyDescent="0.25">
      <c r="B1020" s="155">
        <f t="shared" si="210"/>
        <v>43739.999305555553</v>
      </c>
      <c r="C1020" s="155">
        <f t="shared" si="205"/>
        <v>43739.999305555553</v>
      </c>
      <c r="D1020" s="152">
        <f t="shared" si="198"/>
        <v>4.9000000000000004</v>
      </c>
      <c r="E1020" s="152"/>
      <c r="F1020" s="152"/>
      <c r="G1020" s="152"/>
      <c r="H1020" s="152" t="e">
        <f t="shared" si="199"/>
        <v>#N/A</v>
      </c>
      <c r="I1020" s="152"/>
      <c r="J1020" s="152" t="e">
        <f t="shared" si="200"/>
        <v>#N/A</v>
      </c>
      <c r="K1020" s="152"/>
      <c r="L1020" s="152"/>
      <c r="M1020" s="152"/>
      <c r="N1020" s="152"/>
      <c r="O1020" s="152"/>
      <c r="P1020" s="152"/>
      <c r="Q1020" s="152"/>
      <c r="R1020" s="152"/>
      <c r="S1020" s="152"/>
      <c r="T1020" s="153" cm="1">
        <f t="array" ref="T1020">MATCH(1,(TDU_Info!$C$5:$C$111=$T$6)*(TDU_Info!$B$5:$B$111&lt;=$B1020),0)</f>
        <v>95</v>
      </c>
      <c r="U1020" s="152">
        <f>100*(INDEX(TDU_Info!$E$5:$E$111,$T1020)/T$11+INDEX(TDU_Info!$F$5:$F$111,$T1020))</f>
        <v>4.0157000000000007</v>
      </c>
      <c r="V1020" s="152">
        <v>3.1509999999999998</v>
      </c>
      <c r="W1020" s="152">
        <v>3.0529999999999999</v>
      </c>
      <c r="X1020" s="152">
        <v>4.9000000000000004</v>
      </c>
      <c r="Y1020" s="152">
        <v>5</v>
      </c>
      <c r="Z1020" s="152">
        <v>3.3820000000000001</v>
      </c>
      <c r="AA1020" s="152">
        <v>3.2850000000000001</v>
      </c>
      <c r="AB1020" s="152">
        <v>5.0999999999999996</v>
      </c>
      <c r="AC1020" s="152">
        <v>5.0999999999999996</v>
      </c>
      <c r="AD1020" s="152">
        <v>3.0409999999999999</v>
      </c>
      <c r="AE1020" s="152">
        <v>3.0270000000000001</v>
      </c>
      <c r="AF1020" s="152">
        <v>4.9000000000000004</v>
      </c>
      <c r="AG1020" s="152">
        <v>5</v>
      </c>
      <c r="AH1020" s="152">
        <v>3.2749999999999999</v>
      </c>
      <c r="AI1020" s="152">
        <v>3.242</v>
      </c>
      <c r="AJ1020" s="152">
        <v>5.0999999999999996</v>
      </c>
      <c r="AK1020" s="152">
        <v>5.0999999999999996</v>
      </c>
      <c r="AL1020" s="152" t="e">
        <f t="shared" si="201"/>
        <v>#N/A</v>
      </c>
      <c r="AM1020" s="152" t="e">
        <f t="shared" si="202"/>
        <v>#N/A</v>
      </c>
      <c r="AN1020" s="152" t="e">
        <f>NA()</f>
        <v>#N/A</v>
      </c>
      <c r="AO1020" s="152" t="e">
        <f>NA()</f>
        <v>#N/A</v>
      </c>
      <c r="AP1020" s="152" t="e">
        <f t="shared" si="206"/>
        <v>#N/A</v>
      </c>
      <c r="AQ1020" s="152"/>
      <c r="AR1020" s="152"/>
      <c r="AS1020" s="153">
        <f t="shared" si="203"/>
        <v>274</v>
      </c>
      <c r="AT1020" s="153">
        <f t="shared" si="207"/>
        <v>1</v>
      </c>
      <c r="AU1020" s="153">
        <f t="shared" si="208"/>
        <v>0</v>
      </c>
      <c r="AV1020" s="153">
        <f t="shared" si="209"/>
        <v>0</v>
      </c>
      <c r="BA1020">
        <f t="shared" si="204"/>
        <v>1</v>
      </c>
    </row>
    <row r="1021" spans="2:53" x14ac:dyDescent="0.25">
      <c r="B1021" s="155">
        <f t="shared" si="210"/>
        <v>43740.999305555553</v>
      </c>
      <c r="C1021" s="155">
        <f t="shared" si="205"/>
        <v>43740.999305555553</v>
      </c>
      <c r="D1021" s="152">
        <f t="shared" si="198"/>
        <v>4.9000000000000004</v>
      </c>
      <c r="E1021" s="152"/>
      <c r="F1021" s="152"/>
      <c r="G1021" s="152"/>
      <c r="H1021" s="152" t="e">
        <f t="shared" si="199"/>
        <v>#N/A</v>
      </c>
      <c r="I1021" s="152"/>
      <c r="J1021" s="152" t="e">
        <f t="shared" si="200"/>
        <v>#N/A</v>
      </c>
      <c r="K1021" s="152"/>
      <c r="L1021" s="152"/>
      <c r="M1021" s="152"/>
      <c r="N1021" s="152"/>
      <c r="O1021" s="152"/>
      <c r="P1021" s="152"/>
      <c r="Q1021" s="152"/>
      <c r="R1021" s="152"/>
      <c r="S1021" s="152"/>
      <c r="T1021" s="153" cm="1">
        <f t="array" ref="T1021">MATCH(1,(TDU_Info!$C$5:$C$111=$T$6)*(TDU_Info!$B$5:$B$111&lt;=$B1021),0)</f>
        <v>95</v>
      </c>
      <c r="U1021" s="152">
        <f>100*(INDEX(TDU_Info!$E$5:$E$111,$T1021)/T$11+INDEX(TDU_Info!$F$5:$F$111,$T1021))</f>
        <v>4.0157000000000007</v>
      </c>
      <c r="V1021" s="152">
        <v>3.1509999999999998</v>
      </c>
      <c r="W1021" s="152">
        <v>3.0529999999999999</v>
      </c>
      <c r="X1021" s="152">
        <v>4.9000000000000004</v>
      </c>
      <c r="Y1021" s="152">
        <v>5</v>
      </c>
      <c r="Z1021" s="152">
        <v>3.3820000000000001</v>
      </c>
      <c r="AA1021" s="152">
        <v>3.2850000000000001</v>
      </c>
      <c r="AB1021" s="152">
        <v>5.0999999999999996</v>
      </c>
      <c r="AC1021" s="152">
        <v>5.0999999999999996</v>
      </c>
      <c r="AD1021" s="152">
        <v>3.0409999999999999</v>
      </c>
      <c r="AE1021" s="152">
        <v>3.0270000000000001</v>
      </c>
      <c r="AF1021" s="152">
        <v>4.9000000000000004</v>
      </c>
      <c r="AG1021" s="152">
        <v>5</v>
      </c>
      <c r="AH1021" s="152">
        <v>3.2749999999999999</v>
      </c>
      <c r="AI1021" s="152">
        <v>3.242</v>
      </c>
      <c r="AJ1021" s="152">
        <v>5.0999999999999996</v>
      </c>
      <c r="AK1021" s="152">
        <v>5.0999999999999996</v>
      </c>
      <c r="AL1021" s="152">
        <f t="shared" si="201"/>
        <v>4.4405768066013325</v>
      </c>
      <c r="AM1021" s="152">
        <f t="shared" si="202"/>
        <v>4.0178368953477088</v>
      </c>
      <c r="AN1021" s="152" t="e">
        <f>NA()</f>
        <v>#N/A</v>
      </c>
      <c r="AO1021" s="152" t="e">
        <f>NA()</f>
        <v>#N/A</v>
      </c>
      <c r="AP1021" s="152">
        <f t="shared" si="206"/>
        <v>7.7942999999999998</v>
      </c>
      <c r="AQ1021" s="152"/>
      <c r="AR1021" s="152"/>
      <c r="AS1021" s="153">
        <f t="shared" si="203"/>
        <v>275</v>
      </c>
      <c r="AT1021" s="153">
        <f t="shared" si="207"/>
        <v>1</v>
      </c>
      <c r="AU1021" s="153">
        <f t="shared" si="208"/>
        <v>0</v>
      </c>
      <c r="AV1021" s="153">
        <f t="shared" si="209"/>
        <v>0</v>
      </c>
      <c r="BA1021">
        <f t="shared" si="204"/>
        <v>2</v>
      </c>
    </row>
    <row r="1022" spans="2:53" x14ac:dyDescent="0.25">
      <c r="B1022" s="155">
        <f t="shared" si="210"/>
        <v>43741.999305555553</v>
      </c>
      <c r="C1022" s="155">
        <f t="shared" si="205"/>
        <v>43741.999305555553</v>
      </c>
      <c r="D1022" s="152">
        <f t="shared" si="198"/>
        <v>4.9000000000000004</v>
      </c>
      <c r="E1022" s="152"/>
      <c r="F1022" s="152"/>
      <c r="G1022" s="152"/>
      <c r="H1022" s="152" t="e">
        <f t="shared" si="199"/>
        <v>#N/A</v>
      </c>
      <c r="I1022" s="152"/>
      <c r="J1022" s="152" t="e">
        <f t="shared" si="200"/>
        <v>#N/A</v>
      </c>
      <c r="K1022" s="152"/>
      <c r="L1022" s="152"/>
      <c r="M1022" s="152"/>
      <c r="N1022" s="152"/>
      <c r="O1022" s="152"/>
      <c r="P1022" s="152"/>
      <c r="Q1022" s="152"/>
      <c r="R1022" s="152"/>
      <c r="S1022" s="152"/>
      <c r="T1022" s="153" cm="1">
        <f t="array" ref="T1022">MATCH(1,(TDU_Info!$C$5:$C$111=$T$6)*(TDU_Info!$B$5:$B$111&lt;=$B1022),0)</f>
        <v>95</v>
      </c>
      <c r="U1022" s="152">
        <f>100*(INDEX(TDU_Info!$E$5:$E$111,$T1022)/T$11+INDEX(TDU_Info!$F$5:$F$111,$T1022))</f>
        <v>4.0157000000000007</v>
      </c>
      <c r="V1022" s="152">
        <v>3.0510000000000002</v>
      </c>
      <c r="W1022" s="152">
        <v>2.97</v>
      </c>
      <c r="X1022" s="152">
        <v>4.9000000000000004</v>
      </c>
      <c r="Y1022" s="152">
        <v>5</v>
      </c>
      <c r="Z1022" s="152">
        <v>3.3820000000000001</v>
      </c>
      <c r="AA1022" s="152">
        <v>3.1579999999999999</v>
      </c>
      <c r="AB1022" s="152">
        <v>5.0999999999999996</v>
      </c>
      <c r="AC1022" s="152">
        <v>5.0999999999999996</v>
      </c>
      <c r="AD1022" s="152">
        <v>3.0259999999999998</v>
      </c>
      <c r="AE1022" s="152">
        <v>2.9119999999999999</v>
      </c>
      <c r="AF1022" s="152">
        <v>4.9000000000000004</v>
      </c>
      <c r="AG1022" s="152">
        <v>5</v>
      </c>
      <c r="AH1022" s="152">
        <v>3.2749999999999999</v>
      </c>
      <c r="AI1022" s="152">
        <v>3.2029999999999998</v>
      </c>
      <c r="AJ1022" s="152">
        <v>5.0999999999999996</v>
      </c>
      <c r="AK1022" s="152">
        <v>5.0999999999999996</v>
      </c>
      <c r="AL1022" s="152">
        <f t="shared" si="201"/>
        <v>4.4405768066013325</v>
      </c>
      <c r="AM1022" s="152">
        <f t="shared" si="202"/>
        <v>4.0178368953477088</v>
      </c>
      <c r="AN1022" s="152" t="e">
        <f>NA()</f>
        <v>#N/A</v>
      </c>
      <c r="AO1022" s="152" t="e">
        <f>NA()</f>
        <v>#N/A</v>
      </c>
      <c r="AP1022" s="152">
        <f t="shared" si="206"/>
        <v>7.7942999999999998</v>
      </c>
      <c r="AQ1022" s="152"/>
      <c r="AR1022" s="152"/>
      <c r="AS1022" s="153">
        <f t="shared" si="203"/>
        <v>276</v>
      </c>
      <c r="AT1022" s="153">
        <f t="shared" si="207"/>
        <v>1</v>
      </c>
      <c r="AU1022" s="153">
        <f t="shared" si="208"/>
        <v>0</v>
      </c>
      <c r="AV1022" s="153">
        <f t="shared" si="209"/>
        <v>0</v>
      </c>
      <c r="BA1022">
        <f t="shared" si="204"/>
        <v>3</v>
      </c>
    </row>
    <row r="1023" spans="2:53" x14ac:dyDescent="0.25">
      <c r="B1023" s="155">
        <f t="shared" si="210"/>
        <v>43742.999305555553</v>
      </c>
      <c r="C1023" s="155">
        <f t="shared" si="205"/>
        <v>43742.999305555553</v>
      </c>
      <c r="D1023" s="152">
        <f t="shared" si="198"/>
        <v>4.9000000000000004</v>
      </c>
      <c r="E1023" s="152"/>
      <c r="F1023" s="152"/>
      <c r="G1023" s="152"/>
      <c r="H1023" s="152" t="e">
        <f t="shared" si="199"/>
        <v>#N/A</v>
      </c>
      <c r="I1023" s="152"/>
      <c r="J1023" s="152" t="e">
        <f t="shared" si="200"/>
        <v>#N/A</v>
      </c>
      <c r="K1023" s="152"/>
      <c r="L1023" s="152"/>
      <c r="M1023" s="152"/>
      <c r="N1023" s="152"/>
      <c r="O1023" s="152"/>
      <c r="P1023" s="152"/>
      <c r="Q1023" s="152"/>
      <c r="R1023" s="152"/>
      <c r="S1023" s="152"/>
      <c r="T1023" s="153" cm="1">
        <f t="array" ref="T1023">MATCH(1,(TDU_Info!$C$5:$C$111=$T$6)*(TDU_Info!$B$5:$B$111&lt;=$B1023),0)</f>
        <v>95</v>
      </c>
      <c r="U1023" s="152">
        <f>100*(INDEX(TDU_Info!$E$5:$E$111,$T1023)/T$11+INDEX(TDU_Info!$F$5:$F$111,$T1023))</f>
        <v>4.0157000000000007</v>
      </c>
      <c r="V1023" s="152">
        <v>3.0510000000000002</v>
      </c>
      <c r="W1023" s="152">
        <v>2.97</v>
      </c>
      <c r="X1023" s="152">
        <v>4.9000000000000004</v>
      </c>
      <c r="Y1023" s="152">
        <v>5</v>
      </c>
      <c r="Z1023" s="152">
        <v>3.3820000000000001</v>
      </c>
      <c r="AA1023" s="152">
        <v>3.1579999999999999</v>
      </c>
      <c r="AB1023" s="152">
        <v>5.0999999999999996</v>
      </c>
      <c r="AC1023" s="152">
        <v>5.2</v>
      </c>
      <c r="AD1023" s="152">
        <v>3.0259999999999998</v>
      </c>
      <c r="AE1023" s="152">
        <v>2.9119999999999999</v>
      </c>
      <c r="AF1023" s="152">
        <v>4.9000000000000004</v>
      </c>
      <c r="AG1023" s="152">
        <v>5</v>
      </c>
      <c r="AH1023" s="152">
        <v>3.2749999999999999</v>
      </c>
      <c r="AI1023" s="152">
        <v>3.2029999999999998</v>
      </c>
      <c r="AJ1023" s="152">
        <v>5.0999999999999996</v>
      </c>
      <c r="AK1023" s="152">
        <v>5.2</v>
      </c>
      <c r="AL1023" s="152">
        <f t="shared" si="201"/>
        <v>4.4405768066013325</v>
      </c>
      <c r="AM1023" s="152">
        <f t="shared" si="202"/>
        <v>4.0178368953477088</v>
      </c>
      <c r="AN1023" s="152" t="e">
        <f>NA()</f>
        <v>#N/A</v>
      </c>
      <c r="AO1023" s="152" t="e">
        <f>NA()</f>
        <v>#N/A</v>
      </c>
      <c r="AP1023" s="152">
        <f t="shared" si="206"/>
        <v>7.7942999999999998</v>
      </c>
      <c r="AQ1023" s="152"/>
      <c r="AR1023" s="152"/>
      <c r="AS1023" s="153">
        <f t="shared" si="203"/>
        <v>277</v>
      </c>
      <c r="AT1023" s="153">
        <f t="shared" si="207"/>
        <v>1</v>
      </c>
      <c r="AU1023" s="153">
        <f t="shared" si="208"/>
        <v>0</v>
      </c>
      <c r="AV1023" s="153">
        <f t="shared" si="209"/>
        <v>0</v>
      </c>
      <c r="BA1023">
        <f t="shared" si="204"/>
        <v>4</v>
      </c>
    </row>
    <row r="1024" spans="2:53" x14ac:dyDescent="0.25">
      <c r="B1024" s="155">
        <f t="shared" si="210"/>
        <v>43743.999305555553</v>
      </c>
      <c r="C1024" s="155">
        <f t="shared" si="205"/>
        <v>43743.999305555553</v>
      </c>
      <c r="D1024" s="152">
        <f t="shared" si="198"/>
        <v>4.9000000000000004</v>
      </c>
      <c r="E1024" s="152"/>
      <c r="F1024" s="152"/>
      <c r="G1024" s="152"/>
      <c r="H1024" s="152" t="e">
        <f t="shared" si="199"/>
        <v>#N/A</v>
      </c>
      <c r="I1024" s="152"/>
      <c r="J1024" s="152" t="e">
        <f t="shared" si="200"/>
        <v>#N/A</v>
      </c>
      <c r="K1024" s="152"/>
      <c r="L1024" s="152"/>
      <c r="M1024" s="152"/>
      <c r="N1024" s="152"/>
      <c r="O1024" s="152"/>
      <c r="P1024" s="152"/>
      <c r="Q1024" s="152"/>
      <c r="R1024" s="152"/>
      <c r="S1024" s="152"/>
      <c r="T1024" s="153" cm="1">
        <f t="array" ref="T1024">MATCH(1,(TDU_Info!$C$5:$C$111=$T$6)*(TDU_Info!$B$5:$B$111&lt;=$B1024),0)</f>
        <v>95</v>
      </c>
      <c r="U1024" s="152">
        <f>100*(INDEX(TDU_Info!$E$5:$E$111,$T1024)/T$11+INDEX(TDU_Info!$F$5:$F$111,$T1024))</f>
        <v>4.0157000000000007</v>
      </c>
      <c r="V1024" s="152">
        <v>3.0510000000000002</v>
      </c>
      <c r="W1024" s="152">
        <v>2.97</v>
      </c>
      <c r="X1024" s="152">
        <v>4.9000000000000004</v>
      </c>
      <c r="Y1024" s="152">
        <v>5</v>
      </c>
      <c r="Z1024" s="152">
        <v>3.3820000000000001</v>
      </c>
      <c r="AA1024" s="152">
        <v>3.1579999999999999</v>
      </c>
      <c r="AB1024" s="152">
        <v>5.0999999999999996</v>
      </c>
      <c r="AC1024" s="152">
        <v>5.2</v>
      </c>
      <c r="AD1024" s="152">
        <v>2.9359999999999999</v>
      </c>
      <c r="AE1024" s="152">
        <v>2.9119999999999999</v>
      </c>
      <c r="AF1024" s="152">
        <v>4.9000000000000004</v>
      </c>
      <c r="AG1024" s="152">
        <v>5</v>
      </c>
      <c r="AH1024" s="152">
        <v>3.2370000000000001</v>
      </c>
      <c r="AI1024" s="152">
        <v>3.2029999999999998</v>
      </c>
      <c r="AJ1024" s="152">
        <v>5.0999999999999996</v>
      </c>
      <c r="AK1024" s="152">
        <v>5.2</v>
      </c>
      <c r="AL1024" s="152">
        <f t="shared" si="201"/>
        <v>4.4405768066013325</v>
      </c>
      <c r="AM1024" s="152">
        <f t="shared" si="202"/>
        <v>4.0178368953477088</v>
      </c>
      <c r="AN1024" s="152" t="e">
        <f>NA()</f>
        <v>#N/A</v>
      </c>
      <c r="AO1024" s="152" t="e">
        <f>NA()</f>
        <v>#N/A</v>
      </c>
      <c r="AP1024" s="152">
        <f t="shared" si="206"/>
        <v>7.7942999999999998</v>
      </c>
      <c r="AQ1024" s="152"/>
      <c r="AR1024" s="152"/>
      <c r="AS1024" s="153">
        <f t="shared" si="203"/>
        <v>278</v>
      </c>
      <c r="AT1024" s="153">
        <f t="shared" si="207"/>
        <v>1</v>
      </c>
      <c r="AU1024" s="153">
        <f t="shared" si="208"/>
        <v>0</v>
      </c>
      <c r="AV1024" s="153">
        <f t="shared" si="209"/>
        <v>0</v>
      </c>
      <c r="BA1024">
        <f t="shared" si="204"/>
        <v>5</v>
      </c>
    </row>
    <row r="1025" spans="2:53" x14ac:dyDescent="0.25">
      <c r="B1025" s="155">
        <f t="shared" si="210"/>
        <v>43744.999305555553</v>
      </c>
      <c r="C1025" s="155">
        <f t="shared" si="205"/>
        <v>43744.999305555553</v>
      </c>
      <c r="D1025" s="152">
        <f t="shared" si="198"/>
        <v>4.9000000000000004</v>
      </c>
      <c r="E1025" s="152"/>
      <c r="F1025" s="152"/>
      <c r="G1025" s="152"/>
      <c r="H1025" s="152" t="e">
        <f t="shared" si="199"/>
        <v>#N/A</v>
      </c>
      <c r="I1025" s="152"/>
      <c r="J1025" s="152" t="e">
        <f t="shared" si="200"/>
        <v>#N/A</v>
      </c>
      <c r="K1025" s="152"/>
      <c r="L1025" s="152"/>
      <c r="M1025" s="152"/>
      <c r="N1025" s="152"/>
      <c r="O1025" s="152"/>
      <c r="P1025" s="152"/>
      <c r="Q1025" s="152"/>
      <c r="R1025" s="152"/>
      <c r="S1025" s="152"/>
      <c r="T1025" s="153" cm="1">
        <f t="array" ref="T1025">MATCH(1,(TDU_Info!$C$5:$C$111=$T$6)*(TDU_Info!$B$5:$B$111&lt;=$B1025),0)</f>
        <v>95</v>
      </c>
      <c r="U1025" s="152">
        <f>100*(INDEX(TDU_Info!$E$5:$E$111,$T1025)/T$11+INDEX(TDU_Info!$F$5:$F$111,$T1025))</f>
        <v>4.0157000000000007</v>
      </c>
      <c r="V1025" s="152">
        <v>2.9510000000000001</v>
      </c>
      <c r="W1025" s="152">
        <v>2.97</v>
      </c>
      <c r="X1025" s="152">
        <v>4.9000000000000004</v>
      </c>
      <c r="Y1025" s="152">
        <v>5</v>
      </c>
      <c r="Z1025" s="152">
        <v>3.1819999999999999</v>
      </c>
      <c r="AA1025" s="152">
        <v>3.1579999999999999</v>
      </c>
      <c r="AB1025" s="152">
        <v>5.0999999999999996</v>
      </c>
      <c r="AC1025" s="152">
        <v>5.2</v>
      </c>
      <c r="AD1025" s="152">
        <v>2.9260000000000002</v>
      </c>
      <c r="AE1025" s="152">
        <v>2.9119999999999999</v>
      </c>
      <c r="AF1025" s="152">
        <v>4.9000000000000004</v>
      </c>
      <c r="AG1025" s="152">
        <v>5</v>
      </c>
      <c r="AH1025" s="152">
        <v>3.141</v>
      </c>
      <c r="AI1025" s="152">
        <v>3.2029999999999998</v>
      </c>
      <c r="AJ1025" s="152">
        <v>5.0999999999999996</v>
      </c>
      <c r="AK1025" s="152">
        <v>5.2</v>
      </c>
      <c r="AL1025" s="152">
        <f t="shared" si="201"/>
        <v>4.4405768066013325</v>
      </c>
      <c r="AM1025" s="152">
        <f t="shared" si="202"/>
        <v>4.0178368953477088</v>
      </c>
      <c r="AN1025" s="152" t="e">
        <f>NA()</f>
        <v>#N/A</v>
      </c>
      <c r="AO1025" s="152" t="e">
        <f>NA()</f>
        <v>#N/A</v>
      </c>
      <c r="AP1025" s="152">
        <f t="shared" si="206"/>
        <v>7.7942999999999998</v>
      </c>
      <c r="AQ1025" s="152"/>
      <c r="AR1025" s="152"/>
      <c r="AS1025" s="153">
        <f t="shared" si="203"/>
        <v>279</v>
      </c>
      <c r="AT1025" s="153">
        <f t="shared" si="207"/>
        <v>1</v>
      </c>
      <c r="AU1025" s="153">
        <f t="shared" si="208"/>
        <v>0</v>
      </c>
      <c r="AV1025" s="153">
        <f t="shared" si="209"/>
        <v>0</v>
      </c>
      <c r="BA1025">
        <f t="shared" si="204"/>
        <v>6</v>
      </c>
    </row>
    <row r="1026" spans="2:53" x14ac:dyDescent="0.25">
      <c r="B1026" s="155">
        <f t="shared" si="210"/>
        <v>43745.999305555553</v>
      </c>
      <c r="C1026" s="155">
        <f t="shared" si="205"/>
        <v>43745.999305555553</v>
      </c>
      <c r="D1026" s="152">
        <f t="shared" si="198"/>
        <v>4.9000000000000004</v>
      </c>
      <c r="E1026" s="152"/>
      <c r="F1026" s="152"/>
      <c r="G1026" s="152"/>
      <c r="H1026" s="152" t="e">
        <f t="shared" si="199"/>
        <v>#N/A</v>
      </c>
      <c r="I1026" s="152"/>
      <c r="J1026" s="152" t="e">
        <f t="shared" si="200"/>
        <v>#N/A</v>
      </c>
      <c r="K1026" s="152"/>
      <c r="L1026" s="152"/>
      <c r="M1026" s="152"/>
      <c r="N1026" s="152"/>
      <c r="O1026" s="152"/>
      <c r="P1026" s="152"/>
      <c r="Q1026" s="152"/>
      <c r="R1026" s="152"/>
      <c r="S1026" s="152"/>
      <c r="T1026" s="153" cm="1">
        <f t="array" ref="T1026">MATCH(1,(TDU_Info!$C$5:$C$111=$T$6)*(TDU_Info!$B$5:$B$111&lt;=$B1026),0)</f>
        <v>95</v>
      </c>
      <c r="U1026" s="152">
        <f>100*(INDEX(TDU_Info!$E$5:$E$111,$T1026)/T$11+INDEX(TDU_Info!$F$5:$F$111,$T1026))</f>
        <v>4.0157000000000007</v>
      </c>
      <c r="V1026" s="152">
        <v>2.9510000000000001</v>
      </c>
      <c r="W1026" s="152">
        <v>2.97</v>
      </c>
      <c r="X1026" s="152">
        <v>4.9000000000000004</v>
      </c>
      <c r="Y1026" s="152">
        <v>4.9000000000000004</v>
      </c>
      <c r="Z1026" s="152">
        <v>3.1819999999999999</v>
      </c>
      <c r="AA1026" s="152">
        <v>3.1579999999999999</v>
      </c>
      <c r="AB1026" s="152">
        <v>5.0999999999999996</v>
      </c>
      <c r="AC1026" s="152">
        <v>5.2</v>
      </c>
      <c r="AD1026" s="152">
        <v>2.8359999999999999</v>
      </c>
      <c r="AE1026" s="152">
        <v>2.9119999999999999</v>
      </c>
      <c r="AF1026" s="152">
        <v>4.9000000000000004</v>
      </c>
      <c r="AG1026" s="152">
        <v>4.9000000000000004</v>
      </c>
      <c r="AH1026" s="152">
        <v>3.137</v>
      </c>
      <c r="AI1026" s="152">
        <v>3.2029999999999998</v>
      </c>
      <c r="AJ1026" s="152">
        <v>5.0999999999999996</v>
      </c>
      <c r="AK1026" s="152">
        <v>5.2</v>
      </c>
      <c r="AL1026" s="152">
        <f t="shared" si="201"/>
        <v>4.4405768066013325</v>
      </c>
      <c r="AM1026" s="152">
        <f t="shared" si="202"/>
        <v>4.0178368953477088</v>
      </c>
      <c r="AN1026" s="152" t="e">
        <f>NA()</f>
        <v>#N/A</v>
      </c>
      <c r="AO1026" s="152" t="e">
        <f>NA()</f>
        <v>#N/A</v>
      </c>
      <c r="AP1026" s="152">
        <f t="shared" si="206"/>
        <v>7.7942999999999998</v>
      </c>
      <c r="AQ1026" s="152"/>
      <c r="AR1026" s="152"/>
      <c r="AS1026" s="153">
        <f t="shared" si="203"/>
        <v>280</v>
      </c>
      <c r="AT1026" s="153">
        <f t="shared" si="207"/>
        <v>1</v>
      </c>
      <c r="AU1026" s="153">
        <f t="shared" si="208"/>
        <v>0</v>
      </c>
      <c r="AV1026" s="153">
        <f t="shared" si="209"/>
        <v>0</v>
      </c>
      <c r="BA1026">
        <f t="shared" si="204"/>
        <v>7</v>
      </c>
    </row>
    <row r="1027" spans="2:53" x14ac:dyDescent="0.25">
      <c r="B1027" s="155">
        <f t="shared" si="210"/>
        <v>43746.999305555553</v>
      </c>
      <c r="C1027" s="155">
        <f t="shared" si="205"/>
        <v>43746.999305555553</v>
      </c>
      <c r="D1027" s="152">
        <f t="shared" si="198"/>
        <v>4.9000000000000004</v>
      </c>
      <c r="E1027" s="152"/>
      <c r="F1027" s="152"/>
      <c r="G1027" s="152"/>
      <c r="H1027" s="152" t="e">
        <f t="shared" si="199"/>
        <v>#N/A</v>
      </c>
      <c r="I1027" s="152"/>
      <c r="J1027" s="152" t="e">
        <f t="shared" si="200"/>
        <v>#N/A</v>
      </c>
      <c r="K1027" s="152"/>
      <c r="L1027" s="152"/>
      <c r="M1027" s="152"/>
      <c r="N1027" s="152"/>
      <c r="O1027" s="152"/>
      <c r="P1027" s="152"/>
      <c r="Q1027" s="152"/>
      <c r="R1027" s="152"/>
      <c r="S1027" s="152"/>
      <c r="T1027" s="153" cm="1">
        <f t="array" ref="T1027">MATCH(1,(TDU_Info!$C$5:$C$111=$T$6)*(TDU_Info!$B$5:$B$111&lt;=$B1027),0)</f>
        <v>95</v>
      </c>
      <c r="U1027" s="152">
        <f>100*(INDEX(TDU_Info!$E$5:$E$111,$T1027)/T$11+INDEX(TDU_Info!$F$5:$F$111,$T1027))</f>
        <v>4.0157000000000007</v>
      </c>
      <c r="V1027" s="152">
        <v>2.9510000000000001</v>
      </c>
      <c r="W1027" s="152">
        <v>2.97</v>
      </c>
      <c r="X1027" s="152">
        <v>4.9000000000000004</v>
      </c>
      <c r="Y1027" s="152">
        <v>5</v>
      </c>
      <c r="Z1027" s="152">
        <v>3.1819999999999999</v>
      </c>
      <c r="AA1027" s="152">
        <v>3.1579999999999999</v>
      </c>
      <c r="AB1027" s="152">
        <v>5.0999999999999996</v>
      </c>
      <c r="AC1027" s="152">
        <v>5.2</v>
      </c>
      <c r="AD1027" s="152">
        <v>2.8359999999999999</v>
      </c>
      <c r="AE1027" s="152">
        <v>2.9119999999999999</v>
      </c>
      <c r="AF1027" s="152">
        <v>4.9000000000000004</v>
      </c>
      <c r="AG1027" s="152">
        <v>5</v>
      </c>
      <c r="AH1027" s="152">
        <v>3.137</v>
      </c>
      <c r="AI1027" s="152">
        <v>3.2029999999999998</v>
      </c>
      <c r="AJ1027" s="152">
        <v>5.0999999999999996</v>
      </c>
      <c r="AK1027" s="152">
        <v>5.2</v>
      </c>
      <c r="AL1027" s="152">
        <f t="shared" si="201"/>
        <v>4.4405768066013325</v>
      </c>
      <c r="AM1027" s="152">
        <f t="shared" si="202"/>
        <v>4.0178368953477088</v>
      </c>
      <c r="AN1027" s="152" t="e">
        <f>NA()</f>
        <v>#N/A</v>
      </c>
      <c r="AO1027" s="152" t="e">
        <f>NA()</f>
        <v>#N/A</v>
      </c>
      <c r="AP1027" s="152">
        <f t="shared" si="206"/>
        <v>7.7942999999999998</v>
      </c>
      <c r="AQ1027" s="152"/>
      <c r="AR1027" s="152"/>
      <c r="AS1027" s="153">
        <f t="shared" si="203"/>
        <v>281</v>
      </c>
      <c r="AT1027" s="153">
        <f t="shared" si="207"/>
        <v>1</v>
      </c>
      <c r="AU1027" s="153">
        <f t="shared" si="208"/>
        <v>0</v>
      </c>
      <c r="AV1027" s="153">
        <f t="shared" si="209"/>
        <v>0</v>
      </c>
      <c r="BA1027">
        <f t="shared" si="204"/>
        <v>8</v>
      </c>
    </row>
    <row r="1028" spans="2:53" x14ac:dyDescent="0.25">
      <c r="B1028" s="155">
        <f t="shared" si="210"/>
        <v>43747.999305555553</v>
      </c>
      <c r="C1028" s="155">
        <f t="shared" si="205"/>
        <v>43747.999305555553</v>
      </c>
      <c r="D1028" s="152">
        <f t="shared" si="198"/>
        <v>4.9000000000000004</v>
      </c>
      <c r="E1028" s="152"/>
      <c r="F1028" s="152"/>
      <c r="G1028" s="152"/>
      <c r="H1028" s="152" t="e">
        <f t="shared" si="199"/>
        <v>#N/A</v>
      </c>
      <c r="I1028" s="152"/>
      <c r="J1028" s="152" t="e">
        <f t="shared" si="200"/>
        <v>#N/A</v>
      </c>
      <c r="K1028" s="152"/>
      <c r="L1028" s="152"/>
      <c r="M1028" s="152"/>
      <c r="N1028" s="152"/>
      <c r="O1028" s="152"/>
      <c r="P1028" s="152"/>
      <c r="Q1028" s="152"/>
      <c r="R1028" s="152"/>
      <c r="S1028" s="152"/>
      <c r="T1028" s="153" cm="1">
        <f t="array" ref="T1028">MATCH(1,(TDU_Info!$C$5:$C$111=$T$6)*(TDU_Info!$B$5:$B$111&lt;=$B1028),0)</f>
        <v>95</v>
      </c>
      <c r="U1028" s="152">
        <f>100*(INDEX(TDU_Info!$E$5:$E$111,$T1028)/T$11+INDEX(TDU_Info!$F$5:$F$111,$T1028))</f>
        <v>4.0157000000000007</v>
      </c>
      <c r="V1028" s="152">
        <v>2.9510000000000001</v>
      </c>
      <c r="W1028" s="152">
        <v>2.97</v>
      </c>
      <c r="X1028" s="152">
        <v>4.9000000000000004</v>
      </c>
      <c r="Y1028" s="152">
        <v>5.0999999999999996</v>
      </c>
      <c r="Z1028" s="152">
        <v>3.1819999999999999</v>
      </c>
      <c r="AA1028" s="152">
        <v>3.085</v>
      </c>
      <c r="AB1028" s="152">
        <v>5.0999999999999996</v>
      </c>
      <c r="AC1028" s="152">
        <v>5.3</v>
      </c>
      <c r="AD1028" s="152">
        <v>2.8359999999999999</v>
      </c>
      <c r="AE1028" s="152">
        <v>2.9119999999999999</v>
      </c>
      <c r="AF1028" s="152">
        <v>4.9000000000000004</v>
      </c>
      <c r="AG1028" s="152">
        <v>5.0999999999999996</v>
      </c>
      <c r="AH1028" s="152">
        <v>3.137</v>
      </c>
      <c r="AI1028" s="152">
        <v>3.0419999999999998</v>
      </c>
      <c r="AJ1028" s="152">
        <v>5.0999999999999996</v>
      </c>
      <c r="AK1028" s="152">
        <v>5.3</v>
      </c>
      <c r="AL1028" s="152">
        <f t="shared" si="201"/>
        <v>4.4405768066013325</v>
      </c>
      <c r="AM1028" s="152">
        <f t="shared" si="202"/>
        <v>4.0178368953477088</v>
      </c>
      <c r="AN1028" s="152" t="e">
        <f>NA()</f>
        <v>#N/A</v>
      </c>
      <c r="AO1028" s="152" t="e">
        <f>NA()</f>
        <v>#N/A</v>
      </c>
      <c r="AP1028" s="152">
        <f t="shared" si="206"/>
        <v>7.7942999999999998</v>
      </c>
      <c r="AQ1028" s="152"/>
      <c r="AR1028" s="152"/>
      <c r="AS1028" s="153">
        <f t="shared" si="203"/>
        <v>282</v>
      </c>
      <c r="AT1028" s="153">
        <f t="shared" si="207"/>
        <v>1</v>
      </c>
      <c r="AU1028" s="153">
        <f t="shared" si="208"/>
        <v>0</v>
      </c>
      <c r="AV1028" s="153">
        <f t="shared" si="209"/>
        <v>0</v>
      </c>
      <c r="BA1028">
        <f t="shared" si="204"/>
        <v>9</v>
      </c>
    </row>
    <row r="1029" spans="2:53" x14ac:dyDescent="0.25">
      <c r="B1029" s="155">
        <f t="shared" si="210"/>
        <v>43748.999305555553</v>
      </c>
      <c r="C1029" s="155">
        <f t="shared" si="205"/>
        <v>43748.999305555553</v>
      </c>
      <c r="D1029" s="152">
        <f t="shared" si="198"/>
        <v>4.9000000000000004</v>
      </c>
      <c r="E1029" s="152"/>
      <c r="F1029" s="152"/>
      <c r="G1029" s="152"/>
      <c r="H1029" s="152" t="e">
        <f t="shared" si="199"/>
        <v>#N/A</v>
      </c>
      <c r="I1029" s="152"/>
      <c r="J1029" s="152" t="e">
        <f t="shared" si="200"/>
        <v>#N/A</v>
      </c>
      <c r="K1029" s="152"/>
      <c r="L1029" s="152"/>
      <c r="M1029" s="152"/>
      <c r="N1029" s="152"/>
      <c r="O1029" s="152"/>
      <c r="P1029" s="152"/>
      <c r="Q1029" s="152"/>
      <c r="R1029" s="152"/>
      <c r="S1029" s="152"/>
      <c r="T1029" s="153" cm="1">
        <f t="array" ref="T1029">MATCH(1,(TDU_Info!$C$5:$C$111=$T$6)*(TDU_Info!$B$5:$B$111&lt;=$B1029),0)</f>
        <v>95</v>
      </c>
      <c r="U1029" s="152">
        <f>100*(INDEX(TDU_Info!$E$5:$E$111,$T1029)/T$11+INDEX(TDU_Info!$F$5:$F$111,$T1029))</f>
        <v>4.0157000000000007</v>
      </c>
      <c r="V1029" s="152">
        <v>2.9510000000000001</v>
      </c>
      <c r="W1029" s="152">
        <v>2.97</v>
      </c>
      <c r="X1029" s="152">
        <v>4.9000000000000004</v>
      </c>
      <c r="Y1029" s="152">
        <v>5.0999999999999996</v>
      </c>
      <c r="Z1029" s="152">
        <v>3.1819999999999999</v>
      </c>
      <c r="AA1029" s="152">
        <v>3.085</v>
      </c>
      <c r="AB1029" s="152">
        <v>5.0999999999999996</v>
      </c>
      <c r="AC1029" s="152">
        <v>5.3</v>
      </c>
      <c r="AD1029" s="152">
        <v>2.8359999999999999</v>
      </c>
      <c r="AE1029" s="152">
        <v>2.9119999999999999</v>
      </c>
      <c r="AF1029" s="152">
        <v>4.9000000000000004</v>
      </c>
      <c r="AG1029" s="152">
        <v>5.0999999999999996</v>
      </c>
      <c r="AH1029" s="152">
        <v>3.137</v>
      </c>
      <c r="AI1029" s="152">
        <v>3.0419999999999998</v>
      </c>
      <c r="AJ1029" s="152">
        <v>5.0999999999999996</v>
      </c>
      <c r="AK1029" s="152">
        <v>5.3</v>
      </c>
      <c r="AL1029" s="152">
        <f t="shared" si="201"/>
        <v>4.4405768066013325</v>
      </c>
      <c r="AM1029" s="152">
        <f t="shared" si="202"/>
        <v>4.0178368953477088</v>
      </c>
      <c r="AN1029" s="152" t="e">
        <f>NA()</f>
        <v>#N/A</v>
      </c>
      <c r="AO1029" s="152" t="e">
        <f>NA()</f>
        <v>#N/A</v>
      </c>
      <c r="AP1029" s="152">
        <f t="shared" si="206"/>
        <v>7.7942999999999998</v>
      </c>
      <c r="AQ1029" s="152"/>
      <c r="AR1029" s="152"/>
      <c r="AS1029" s="153">
        <f t="shared" si="203"/>
        <v>283</v>
      </c>
      <c r="AT1029" s="153">
        <f t="shared" si="207"/>
        <v>1</v>
      </c>
      <c r="AU1029" s="153">
        <f t="shared" si="208"/>
        <v>0</v>
      </c>
      <c r="AV1029" s="153">
        <f t="shared" si="209"/>
        <v>0</v>
      </c>
      <c r="BA1029">
        <f t="shared" si="204"/>
        <v>10</v>
      </c>
    </row>
    <row r="1030" spans="2:53" x14ac:dyDescent="0.25">
      <c r="B1030" s="155">
        <f t="shared" si="210"/>
        <v>43749.999305555553</v>
      </c>
      <c r="C1030" s="155">
        <f t="shared" si="205"/>
        <v>43749.999305555553</v>
      </c>
      <c r="D1030" s="152">
        <f t="shared" si="198"/>
        <v>4.9000000000000004</v>
      </c>
      <c r="E1030" s="152"/>
      <c r="F1030" s="152"/>
      <c r="G1030" s="152"/>
      <c r="H1030" s="152" t="e">
        <f t="shared" si="199"/>
        <v>#N/A</v>
      </c>
      <c r="I1030" s="152"/>
      <c r="J1030" s="152" t="e">
        <f t="shared" si="200"/>
        <v>#N/A</v>
      </c>
      <c r="K1030" s="152"/>
      <c r="L1030" s="152"/>
      <c r="M1030" s="152"/>
      <c r="N1030" s="152"/>
      <c r="O1030" s="152"/>
      <c r="P1030" s="152"/>
      <c r="Q1030" s="152"/>
      <c r="R1030" s="152"/>
      <c r="S1030" s="152"/>
      <c r="T1030" s="153" cm="1">
        <f t="array" ref="T1030">MATCH(1,(TDU_Info!$C$5:$C$111=$T$6)*(TDU_Info!$B$5:$B$111&lt;=$B1030),0)</f>
        <v>95</v>
      </c>
      <c r="U1030" s="152">
        <f>100*(INDEX(TDU_Info!$E$5:$E$111,$T1030)/T$11+INDEX(TDU_Info!$F$5:$F$111,$T1030))</f>
        <v>4.0157000000000007</v>
      </c>
      <c r="V1030" s="152">
        <v>2.911</v>
      </c>
      <c r="W1030" s="152">
        <v>2.97</v>
      </c>
      <c r="X1030" s="152">
        <v>4.9000000000000004</v>
      </c>
      <c r="Y1030" s="152">
        <v>5.0999999999999996</v>
      </c>
      <c r="Z1030" s="152">
        <v>3.032</v>
      </c>
      <c r="AA1030" s="152">
        <v>3.085</v>
      </c>
      <c r="AB1030" s="152">
        <v>5.0999999999999996</v>
      </c>
      <c r="AC1030" s="152">
        <v>5.3</v>
      </c>
      <c r="AD1030" s="152">
        <v>2.8359999999999999</v>
      </c>
      <c r="AE1030" s="152">
        <v>2.9119999999999999</v>
      </c>
      <c r="AF1030" s="152">
        <v>4.9000000000000004</v>
      </c>
      <c r="AG1030" s="152">
        <v>5.0999999999999996</v>
      </c>
      <c r="AH1030" s="152">
        <v>2.9910000000000001</v>
      </c>
      <c r="AI1030" s="152">
        <v>3.0419999999999998</v>
      </c>
      <c r="AJ1030" s="152">
        <v>5.0999999999999996</v>
      </c>
      <c r="AK1030" s="152">
        <v>5.3</v>
      </c>
      <c r="AL1030" s="152">
        <f t="shared" si="201"/>
        <v>4.4405768066013325</v>
      </c>
      <c r="AM1030" s="152">
        <f t="shared" si="202"/>
        <v>4.0178368953477088</v>
      </c>
      <c r="AN1030" s="152" t="e">
        <f>NA()</f>
        <v>#N/A</v>
      </c>
      <c r="AO1030" s="152" t="e">
        <f>NA()</f>
        <v>#N/A</v>
      </c>
      <c r="AP1030" s="152">
        <f t="shared" si="206"/>
        <v>7.7942999999999998</v>
      </c>
      <c r="AQ1030" s="152"/>
      <c r="AR1030" s="152"/>
      <c r="AS1030" s="153">
        <f t="shared" si="203"/>
        <v>284</v>
      </c>
      <c r="AT1030" s="153">
        <f t="shared" si="207"/>
        <v>1</v>
      </c>
      <c r="AU1030" s="153">
        <f t="shared" si="208"/>
        <v>0</v>
      </c>
      <c r="AV1030" s="153">
        <f t="shared" si="209"/>
        <v>0</v>
      </c>
      <c r="BA1030">
        <f t="shared" si="204"/>
        <v>11</v>
      </c>
    </row>
    <row r="1031" spans="2:53" x14ac:dyDescent="0.25">
      <c r="B1031" s="155">
        <f t="shared" si="210"/>
        <v>43750.999305555553</v>
      </c>
      <c r="C1031" s="155">
        <f t="shared" si="205"/>
        <v>43750.999305555553</v>
      </c>
      <c r="D1031" s="152">
        <f t="shared" si="198"/>
        <v>4.9000000000000004</v>
      </c>
      <c r="E1031" s="152"/>
      <c r="F1031" s="152"/>
      <c r="G1031" s="152"/>
      <c r="H1031" s="152" t="e">
        <f t="shared" si="199"/>
        <v>#N/A</v>
      </c>
      <c r="I1031" s="152"/>
      <c r="J1031" s="152" t="e">
        <f t="shared" si="200"/>
        <v>#N/A</v>
      </c>
      <c r="K1031" s="152"/>
      <c r="L1031" s="152"/>
      <c r="M1031" s="152"/>
      <c r="N1031" s="152"/>
      <c r="O1031" s="152"/>
      <c r="P1031" s="152"/>
      <c r="Q1031" s="152"/>
      <c r="R1031" s="152"/>
      <c r="S1031" s="152"/>
      <c r="T1031" s="153" cm="1">
        <f t="array" ref="T1031">MATCH(1,(TDU_Info!$C$5:$C$111=$T$6)*(TDU_Info!$B$5:$B$111&lt;=$B1031),0)</f>
        <v>95</v>
      </c>
      <c r="U1031" s="152">
        <f>100*(INDEX(TDU_Info!$E$5:$E$111,$T1031)/T$11+INDEX(TDU_Info!$F$5:$F$111,$T1031))</f>
        <v>4.0157000000000007</v>
      </c>
      <c r="V1031" s="152">
        <v>2.911</v>
      </c>
      <c r="W1031" s="152">
        <v>2.97</v>
      </c>
      <c r="X1031" s="152">
        <v>4.9000000000000004</v>
      </c>
      <c r="Y1031" s="152">
        <v>5.0999999999999996</v>
      </c>
      <c r="Z1031" s="152">
        <v>3.032</v>
      </c>
      <c r="AA1031" s="152">
        <v>3.085</v>
      </c>
      <c r="AB1031" s="152">
        <v>5.0999999999999996</v>
      </c>
      <c r="AC1031" s="152">
        <v>5.3</v>
      </c>
      <c r="AD1031" s="152">
        <v>2.8359999999999999</v>
      </c>
      <c r="AE1031" s="152">
        <v>2.9119999999999999</v>
      </c>
      <c r="AF1031" s="152">
        <v>4.9000000000000004</v>
      </c>
      <c r="AG1031" s="152">
        <v>5.0999999999999996</v>
      </c>
      <c r="AH1031" s="152">
        <v>2.9910000000000001</v>
      </c>
      <c r="AI1031" s="152">
        <v>3.0419999999999998</v>
      </c>
      <c r="AJ1031" s="152">
        <v>5.0999999999999996</v>
      </c>
      <c r="AK1031" s="152">
        <v>5.3</v>
      </c>
      <c r="AL1031" s="152">
        <f t="shared" si="201"/>
        <v>4.4405768066013325</v>
      </c>
      <c r="AM1031" s="152">
        <f t="shared" si="202"/>
        <v>4.0178368953477088</v>
      </c>
      <c r="AN1031" s="152" t="e">
        <f>NA()</f>
        <v>#N/A</v>
      </c>
      <c r="AO1031" s="152" t="e">
        <f>NA()</f>
        <v>#N/A</v>
      </c>
      <c r="AP1031" s="152">
        <f t="shared" si="206"/>
        <v>7.7942999999999998</v>
      </c>
      <c r="AQ1031" s="152"/>
      <c r="AR1031" s="152"/>
      <c r="AS1031" s="153">
        <f t="shared" si="203"/>
        <v>285</v>
      </c>
      <c r="AT1031" s="153">
        <f t="shared" si="207"/>
        <v>1</v>
      </c>
      <c r="AU1031" s="153">
        <f t="shared" si="208"/>
        <v>0</v>
      </c>
      <c r="AV1031" s="153">
        <f t="shared" si="209"/>
        <v>0</v>
      </c>
      <c r="BA1031">
        <f t="shared" si="204"/>
        <v>12</v>
      </c>
    </row>
    <row r="1032" spans="2:53" x14ac:dyDescent="0.25">
      <c r="B1032" s="155">
        <f t="shared" si="210"/>
        <v>43751.999305555553</v>
      </c>
      <c r="C1032" s="155">
        <f t="shared" si="205"/>
        <v>43751.999305555553</v>
      </c>
      <c r="D1032" s="152">
        <f t="shared" si="198"/>
        <v>4.9000000000000004</v>
      </c>
      <c r="E1032" s="152"/>
      <c r="F1032" s="152"/>
      <c r="G1032" s="152"/>
      <c r="H1032" s="152" t="e">
        <f t="shared" si="199"/>
        <v>#N/A</v>
      </c>
      <c r="I1032" s="152"/>
      <c r="J1032" s="152" t="e">
        <f t="shared" si="200"/>
        <v>#N/A</v>
      </c>
      <c r="K1032" s="152"/>
      <c r="L1032" s="152"/>
      <c r="M1032" s="152"/>
      <c r="N1032" s="152"/>
      <c r="O1032" s="152"/>
      <c r="P1032" s="152"/>
      <c r="Q1032" s="152"/>
      <c r="R1032" s="152"/>
      <c r="S1032" s="152"/>
      <c r="T1032" s="153" cm="1">
        <f t="array" ref="T1032">MATCH(1,(TDU_Info!$C$5:$C$111=$T$6)*(TDU_Info!$B$5:$B$111&lt;=$B1032),0)</f>
        <v>95</v>
      </c>
      <c r="U1032" s="152">
        <f>100*(INDEX(TDU_Info!$E$5:$E$111,$T1032)/T$11+INDEX(TDU_Info!$F$5:$F$111,$T1032))</f>
        <v>4.0157000000000007</v>
      </c>
      <c r="V1032" s="152">
        <v>2.911</v>
      </c>
      <c r="W1032" s="152">
        <v>2.97</v>
      </c>
      <c r="X1032" s="152">
        <v>4.9000000000000004</v>
      </c>
      <c r="Y1032" s="152">
        <v>5.0999999999999996</v>
      </c>
      <c r="Z1032" s="152">
        <v>3.032</v>
      </c>
      <c r="AA1032" s="152">
        <v>3.085</v>
      </c>
      <c r="AB1032" s="152">
        <v>5.0999999999999996</v>
      </c>
      <c r="AC1032" s="152">
        <v>5.3</v>
      </c>
      <c r="AD1032" s="152">
        <v>2.8359999999999999</v>
      </c>
      <c r="AE1032" s="152">
        <v>2.9119999999999999</v>
      </c>
      <c r="AF1032" s="152">
        <v>4.9000000000000004</v>
      </c>
      <c r="AG1032" s="152">
        <v>5.0999999999999996</v>
      </c>
      <c r="AH1032" s="152">
        <v>2.9910000000000001</v>
      </c>
      <c r="AI1032" s="152">
        <v>3.0419999999999998</v>
      </c>
      <c r="AJ1032" s="152">
        <v>5.0999999999999996</v>
      </c>
      <c r="AK1032" s="152">
        <v>5.3</v>
      </c>
      <c r="AL1032" s="152">
        <f t="shared" si="201"/>
        <v>4.4405768066013325</v>
      </c>
      <c r="AM1032" s="152">
        <f t="shared" si="202"/>
        <v>4.0178368953477088</v>
      </c>
      <c r="AN1032" s="152" t="e">
        <f>NA()</f>
        <v>#N/A</v>
      </c>
      <c r="AO1032" s="152" t="e">
        <f>NA()</f>
        <v>#N/A</v>
      </c>
      <c r="AP1032" s="152">
        <f t="shared" si="206"/>
        <v>7.7942999999999998</v>
      </c>
      <c r="AQ1032" s="152"/>
      <c r="AR1032" s="152"/>
      <c r="AS1032" s="153">
        <f t="shared" si="203"/>
        <v>286</v>
      </c>
      <c r="AT1032" s="153">
        <f t="shared" si="207"/>
        <v>1</v>
      </c>
      <c r="AU1032" s="153">
        <f t="shared" si="208"/>
        <v>0</v>
      </c>
      <c r="AV1032" s="153">
        <f t="shared" si="209"/>
        <v>0</v>
      </c>
      <c r="BA1032">
        <f t="shared" si="204"/>
        <v>13</v>
      </c>
    </row>
    <row r="1033" spans="2:53" x14ac:dyDescent="0.25">
      <c r="B1033" s="155">
        <f t="shared" si="210"/>
        <v>43752.999305555553</v>
      </c>
      <c r="C1033" s="155">
        <f t="shared" si="205"/>
        <v>43752.999305555553</v>
      </c>
      <c r="D1033" s="152">
        <f t="shared" si="198"/>
        <v>4.9000000000000004</v>
      </c>
      <c r="E1033" s="152"/>
      <c r="F1033" s="152"/>
      <c r="G1033" s="152"/>
      <c r="H1033" s="152" t="e">
        <f t="shared" si="199"/>
        <v>#N/A</v>
      </c>
      <c r="I1033" s="152"/>
      <c r="J1033" s="152" t="e">
        <f t="shared" si="200"/>
        <v>#N/A</v>
      </c>
      <c r="K1033" s="152"/>
      <c r="L1033" s="152"/>
      <c r="M1033" s="152"/>
      <c r="N1033" s="152"/>
      <c r="O1033" s="152"/>
      <c r="P1033" s="152"/>
      <c r="Q1033" s="152"/>
      <c r="R1033" s="152"/>
      <c r="S1033" s="152"/>
      <c r="T1033" s="153" cm="1">
        <f t="array" ref="T1033">MATCH(1,(TDU_Info!$C$5:$C$111=$T$6)*(TDU_Info!$B$5:$B$111&lt;=$B1033),0)</f>
        <v>95</v>
      </c>
      <c r="U1033" s="152">
        <f>100*(INDEX(TDU_Info!$E$5:$E$111,$T1033)/T$11+INDEX(TDU_Info!$F$5:$F$111,$T1033))</f>
        <v>4.0157000000000007</v>
      </c>
      <c r="V1033" s="152">
        <v>2.851</v>
      </c>
      <c r="W1033" s="152">
        <v>2.97</v>
      </c>
      <c r="X1033" s="152">
        <v>4.9000000000000004</v>
      </c>
      <c r="Y1033" s="152">
        <v>5.0999999999999996</v>
      </c>
      <c r="Z1033" s="152">
        <v>2.8820000000000001</v>
      </c>
      <c r="AA1033" s="152">
        <v>3.1579999999999999</v>
      </c>
      <c r="AB1033" s="152">
        <v>5.0999999999999996</v>
      </c>
      <c r="AC1033" s="152">
        <v>5.3</v>
      </c>
      <c r="AD1033" s="152">
        <v>2.8260000000000001</v>
      </c>
      <c r="AE1033" s="152">
        <v>2.9119999999999999</v>
      </c>
      <c r="AF1033" s="152">
        <v>4.9000000000000004</v>
      </c>
      <c r="AG1033" s="152">
        <v>5.0999999999999996</v>
      </c>
      <c r="AH1033" s="152">
        <v>2.8410000000000002</v>
      </c>
      <c r="AI1033" s="152">
        <v>3.1419999999999999</v>
      </c>
      <c r="AJ1033" s="152">
        <v>5.0999999999999996</v>
      </c>
      <c r="AK1033" s="152">
        <v>5.3</v>
      </c>
      <c r="AL1033" s="152">
        <f t="shared" si="201"/>
        <v>4.4405768066013325</v>
      </c>
      <c r="AM1033" s="152">
        <f t="shared" si="202"/>
        <v>4.0178368953477088</v>
      </c>
      <c r="AN1033" s="152" t="e">
        <f>NA()</f>
        <v>#N/A</v>
      </c>
      <c r="AO1033" s="152" t="e">
        <f>NA()</f>
        <v>#N/A</v>
      </c>
      <c r="AP1033" s="152">
        <f t="shared" si="206"/>
        <v>7.7942999999999998</v>
      </c>
      <c r="AQ1033" s="152"/>
      <c r="AR1033" s="152"/>
      <c r="AS1033" s="153">
        <f t="shared" si="203"/>
        <v>287</v>
      </c>
      <c r="AT1033" s="153">
        <f t="shared" si="207"/>
        <v>1</v>
      </c>
      <c r="AU1033" s="153">
        <f t="shared" si="208"/>
        <v>0</v>
      </c>
      <c r="AV1033" s="153">
        <f t="shared" si="209"/>
        <v>0</v>
      </c>
      <c r="BA1033">
        <f t="shared" si="204"/>
        <v>14</v>
      </c>
    </row>
    <row r="1034" spans="2:53" x14ac:dyDescent="0.25">
      <c r="B1034" s="155">
        <f t="shared" si="210"/>
        <v>43753.999305555553</v>
      </c>
      <c r="C1034" s="155">
        <f t="shared" si="205"/>
        <v>43753.999305555553</v>
      </c>
      <c r="D1034" s="152">
        <f t="shared" si="198"/>
        <v>4.9000000000000004</v>
      </c>
      <c r="E1034" s="152"/>
      <c r="F1034" s="152"/>
      <c r="G1034" s="152"/>
      <c r="H1034" s="152" t="e">
        <f t="shared" si="199"/>
        <v>#N/A</v>
      </c>
      <c r="I1034" s="152"/>
      <c r="J1034" s="152" t="e">
        <f t="shared" si="200"/>
        <v>#N/A</v>
      </c>
      <c r="K1034" s="152"/>
      <c r="L1034" s="152"/>
      <c r="M1034" s="152"/>
      <c r="N1034" s="152"/>
      <c r="O1034" s="152"/>
      <c r="P1034" s="152"/>
      <c r="Q1034" s="152"/>
      <c r="R1034" s="152"/>
      <c r="S1034" s="152"/>
      <c r="T1034" s="153" cm="1">
        <f t="array" ref="T1034">MATCH(1,(TDU_Info!$C$5:$C$111=$T$6)*(TDU_Info!$B$5:$B$111&lt;=$B1034),0)</f>
        <v>95</v>
      </c>
      <c r="U1034" s="152">
        <f>100*(INDEX(TDU_Info!$E$5:$E$111,$T1034)/T$11+INDEX(TDU_Info!$F$5:$F$111,$T1034))</f>
        <v>4.0157000000000007</v>
      </c>
      <c r="V1034" s="152">
        <v>2.851</v>
      </c>
      <c r="W1034" s="152">
        <v>2.97</v>
      </c>
      <c r="X1034" s="152">
        <v>4.9000000000000004</v>
      </c>
      <c r="Y1034" s="152">
        <v>5.0999999999999996</v>
      </c>
      <c r="Z1034" s="152">
        <v>2.8820000000000001</v>
      </c>
      <c r="AA1034" s="152">
        <v>3.1779999999999999</v>
      </c>
      <c r="AB1034" s="152">
        <v>5.0999999999999996</v>
      </c>
      <c r="AC1034" s="152">
        <v>5.3</v>
      </c>
      <c r="AD1034" s="152">
        <v>2.8260000000000001</v>
      </c>
      <c r="AE1034" s="152">
        <v>2.9119999999999999</v>
      </c>
      <c r="AF1034" s="152">
        <v>4.9000000000000004</v>
      </c>
      <c r="AG1034" s="152">
        <v>5.0999999999999996</v>
      </c>
      <c r="AH1034" s="152">
        <v>2.8410000000000002</v>
      </c>
      <c r="AI1034" s="152">
        <v>3.1419999999999999</v>
      </c>
      <c r="AJ1034" s="152">
        <v>5.0999999999999996</v>
      </c>
      <c r="AK1034" s="152">
        <v>5.3</v>
      </c>
      <c r="AL1034" s="152">
        <f t="shared" si="201"/>
        <v>4.4405768066013325</v>
      </c>
      <c r="AM1034" s="152">
        <f t="shared" si="202"/>
        <v>4.0178368953477088</v>
      </c>
      <c r="AN1034" s="152" t="e">
        <f>NA()</f>
        <v>#N/A</v>
      </c>
      <c r="AO1034" s="152" t="e">
        <f>NA()</f>
        <v>#N/A</v>
      </c>
      <c r="AP1034" s="152">
        <f t="shared" si="206"/>
        <v>7.7942999999999998</v>
      </c>
      <c r="AQ1034" s="152"/>
      <c r="AR1034" s="152"/>
      <c r="AS1034" s="153">
        <f t="shared" si="203"/>
        <v>288</v>
      </c>
      <c r="AT1034" s="153">
        <f t="shared" si="207"/>
        <v>1</v>
      </c>
      <c r="AU1034" s="153">
        <f t="shared" si="208"/>
        <v>0</v>
      </c>
      <c r="AV1034" s="153">
        <f t="shared" si="209"/>
        <v>0</v>
      </c>
      <c r="BA1034">
        <f t="shared" si="204"/>
        <v>15</v>
      </c>
    </row>
    <row r="1035" spans="2:53" x14ac:dyDescent="0.25">
      <c r="B1035" s="155">
        <f t="shared" si="210"/>
        <v>43754.999305555553</v>
      </c>
      <c r="C1035" s="155">
        <f t="shared" si="205"/>
        <v>43754.999305555553</v>
      </c>
      <c r="D1035" s="152">
        <f t="shared" si="198"/>
        <v>4.9000000000000004</v>
      </c>
      <c r="E1035" s="152"/>
      <c r="F1035" s="152"/>
      <c r="G1035" s="152"/>
      <c r="H1035" s="152" t="e">
        <f t="shared" si="199"/>
        <v>#N/A</v>
      </c>
      <c r="I1035" s="152"/>
      <c r="J1035" s="152" t="e">
        <f t="shared" si="200"/>
        <v>#N/A</v>
      </c>
      <c r="K1035" s="152"/>
      <c r="L1035" s="152"/>
      <c r="M1035" s="152"/>
      <c r="N1035" s="152"/>
      <c r="O1035" s="152"/>
      <c r="P1035" s="152"/>
      <c r="Q1035" s="152"/>
      <c r="R1035" s="152"/>
      <c r="S1035" s="152"/>
      <c r="T1035" s="153" cm="1">
        <f t="array" ref="T1035">MATCH(1,(TDU_Info!$C$5:$C$111=$T$6)*(TDU_Info!$B$5:$B$111&lt;=$B1035),0)</f>
        <v>95</v>
      </c>
      <c r="U1035" s="152">
        <f>100*(INDEX(TDU_Info!$E$5:$E$111,$T1035)/T$11+INDEX(TDU_Info!$F$5:$F$111,$T1035))</f>
        <v>4.0157000000000007</v>
      </c>
      <c r="V1035" s="152">
        <v>2.7509999999999999</v>
      </c>
      <c r="W1035" s="152">
        <v>2.9820000000000002</v>
      </c>
      <c r="X1035" s="152">
        <v>4.9000000000000004</v>
      </c>
      <c r="Y1035" s="152">
        <v>5.0999999999999996</v>
      </c>
      <c r="Z1035" s="152">
        <v>2.8820000000000001</v>
      </c>
      <c r="AA1035" s="152">
        <v>3.1909999999999998</v>
      </c>
      <c r="AB1035" s="152">
        <v>5.0999999999999996</v>
      </c>
      <c r="AC1035" s="152">
        <v>5.3</v>
      </c>
      <c r="AD1035" s="152">
        <v>2.726</v>
      </c>
      <c r="AE1035" s="152">
        <v>2.919</v>
      </c>
      <c r="AF1035" s="152">
        <v>4.9000000000000004</v>
      </c>
      <c r="AG1035" s="152">
        <v>5.0999999999999996</v>
      </c>
      <c r="AH1035" s="152">
        <v>2.8410000000000002</v>
      </c>
      <c r="AI1035" s="152">
        <v>3.1509999999999998</v>
      </c>
      <c r="AJ1035" s="152">
        <v>5.0999999999999996</v>
      </c>
      <c r="AK1035" s="152">
        <v>5.3</v>
      </c>
      <c r="AL1035" s="152">
        <f t="shared" si="201"/>
        <v>4.4405768066013325</v>
      </c>
      <c r="AM1035" s="152">
        <f t="shared" si="202"/>
        <v>4.0178368953477088</v>
      </c>
      <c r="AN1035" s="152" t="e">
        <f>NA()</f>
        <v>#N/A</v>
      </c>
      <c r="AO1035" s="152" t="e">
        <f>NA()</f>
        <v>#N/A</v>
      </c>
      <c r="AP1035" s="152">
        <f t="shared" si="206"/>
        <v>7.7942999999999998</v>
      </c>
      <c r="AQ1035" s="152"/>
      <c r="AR1035" s="152"/>
      <c r="AS1035" s="153">
        <f t="shared" si="203"/>
        <v>289</v>
      </c>
      <c r="AT1035" s="153">
        <f t="shared" si="207"/>
        <v>1</v>
      </c>
      <c r="AU1035" s="153">
        <f t="shared" si="208"/>
        <v>0</v>
      </c>
      <c r="AV1035" s="153">
        <f t="shared" si="209"/>
        <v>0</v>
      </c>
      <c r="BA1035">
        <f t="shared" si="204"/>
        <v>16</v>
      </c>
    </row>
    <row r="1036" spans="2:53" x14ac:dyDescent="0.25">
      <c r="B1036" s="155">
        <f t="shared" si="210"/>
        <v>43755.999305555553</v>
      </c>
      <c r="C1036" s="155">
        <f t="shared" si="205"/>
        <v>43755.999305555553</v>
      </c>
      <c r="D1036" s="152">
        <f t="shared" si="198"/>
        <v>4.9000000000000004</v>
      </c>
      <c r="E1036" s="152"/>
      <c r="F1036" s="152"/>
      <c r="G1036" s="152"/>
      <c r="H1036" s="152" t="e">
        <f t="shared" si="199"/>
        <v>#N/A</v>
      </c>
      <c r="I1036" s="152"/>
      <c r="J1036" s="152" t="e">
        <f t="shared" si="200"/>
        <v>#N/A</v>
      </c>
      <c r="K1036" s="152"/>
      <c r="L1036" s="152"/>
      <c r="M1036" s="152"/>
      <c r="N1036" s="152"/>
      <c r="O1036" s="152"/>
      <c r="P1036" s="152"/>
      <c r="Q1036" s="152"/>
      <c r="R1036" s="152"/>
      <c r="S1036" s="152"/>
      <c r="T1036" s="153" cm="1">
        <f t="array" ref="T1036">MATCH(1,(TDU_Info!$C$5:$C$111=$T$6)*(TDU_Info!$B$5:$B$111&lt;=$B1036),0)</f>
        <v>95</v>
      </c>
      <c r="U1036" s="152">
        <f>100*(INDEX(TDU_Info!$E$5:$E$111,$T1036)/T$11+INDEX(TDU_Info!$F$5:$F$111,$T1036))</f>
        <v>4.0157000000000007</v>
      </c>
      <c r="V1036" s="152">
        <v>2.7509999999999999</v>
      </c>
      <c r="W1036" s="152">
        <v>2.9820000000000002</v>
      </c>
      <c r="X1036" s="152">
        <v>4.9000000000000004</v>
      </c>
      <c r="Y1036" s="152">
        <v>5.0999999999999996</v>
      </c>
      <c r="Z1036" s="152">
        <v>2.8820000000000001</v>
      </c>
      <c r="AA1036" s="152">
        <v>3.1909999999999998</v>
      </c>
      <c r="AB1036" s="152">
        <v>5.0999999999999996</v>
      </c>
      <c r="AC1036" s="152">
        <v>5.3</v>
      </c>
      <c r="AD1036" s="152">
        <v>2.726</v>
      </c>
      <c r="AE1036" s="152">
        <v>2.919</v>
      </c>
      <c r="AF1036" s="152">
        <v>4.9000000000000004</v>
      </c>
      <c r="AG1036" s="152">
        <v>5.0999999999999996</v>
      </c>
      <c r="AH1036" s="152">
        <v>2.8410000000000002</v>
      </c>
      <c r="AI1036" s="152">
        <v>3.1509999999999998</v>
      </c>
      <c r="AJ1036" s="152">
        <v>5.0999999999999996</v>
      </c>
      <c r="AK1036" s="152">
        <v>5.3</v>
      </c>
      <c r="AL1036" s="152">
        <f t="shared" si="201"/>
        <v>4.4405768066013325</v>
      </c>
      <c r="AM1036" s="152">
        <f t="shared" si="202"/>
        <v>4.0178368953477088</v>
      </c>
      <c r="AN1036" s="152" t="e">
        <f>NA()</f>
        <v>#N/A</v>
      </c>
      <c r="AO1036" s="152" t="e">
        <f>NA()</f>
        <v>#N/A</v>
      </c>
      <c r="AP1036" s="152">
        <f t="shared" si="206"/>
        <v>7.7942999999999998</v>
      </c>
      <c r="AQ1036" s="152"/>
      <c r="AR1036" s="152"/>
      <c r="AS1036" s="153">
        <f t="shared" si="203"/>
        <v>290</v>
      </c>
      <c r="AT1036" s="153">
        <f t="shared" si="207"/>
        <v>1</v>
      </c>
      <c r="AU1036" s="153">
        <f t="shared" si="208"/>
        <v>0</v>
      </c>
      <c r="AV1036" s="153">
        <f t="shared" si="209"/>
        <v>0</v>
      </c>
      <c r="BA1036">
        <f t="shared" si="204"/>
        <v>17</v>
      </c>
    </row>
    <row r="1037" spans="2:53" x14ac:dyDescent="0.25">
      <c r="B1037" s="155">
        <f t="shared" si="210"/>
        <v>43756.999305555553</v>
      </c>
      <c r="C1037" s="155">
        <f t="shared" si="205"/>
        <v>43756.999305555553</v>
      </c>
      <c r="D1037" s="152">
        <f t="shared" si="198"/>
        <v>4.9000000000000004</v>
      </c>
      <c r="E1037" s="152"/>
      <c r="F1037" s="152"/>
      <c r="G1037" s="152"/>
      <c r="H1037" s="152" t="e">
        <f t="shared" si="199"/>
        <v>#N/A</v>
      </c>
      <c r="I1037" s="152"/>
      <c r="J1037" s="152" t="e">
        <f t="shared" si="200"/>
        <v>#N/A</v>
      </c>
      <c r="K1037" s="152"/>
      <c r="L1037" s="152"/>
      <c r="M1037" s="152"/>
      <c r="N1037" s="152"/>
      <c r="O1037" s="152"/>
      <c r="P1037" s="152"/>
      <c r="Q1037" s="152"/>
      <c r="R1037" s="152"/>
      <c r="S1037" s="152"/>
      <c r="T1037" s="153" cm="1">
        <f t="array" ref="T1037">MATCH(1,(TDU_Info!$C$5:$C$111=$T$6)*(TDU_Info!$B$5:$B$111&lt;=$B1037),0)</f>
        <v>95</v>
      </c>
      <c r="U1037" s="152">
        <f>100*(INDEX(TDU_Info!$E$5:$E$111,$T1037)/T$11+INDEX(TDU_Info!$F$5:$F$111,$T1037))</f>
        <v>4.0157000000000007</v>
      </c>
      <c r="V1037" s="152">
        <v>2.7490000000000001</v>
      </c>
      <c r="W1037" s="152">
        <v>2.9969999999999999</v>
      </c>
      <c r="X1037" s="152">
        <v>4.9000000000000004</v>
      </c>
      <c r="Y1037" s="152">
        <v>5.0999999999999996</v>
      </c>
      <c r="Z1037" s="152">
        <v>2.8780000000000001</v>
      </c>
      <c r="AA1037" s="152">
        <v>3.1230000000000002</v>
      </c>
      <c r="AB1037" s="152">
        <v>5.0999999999999996</v>
      </c>
      <c r="AC1037" s="152">
        <v>5.3</v>
      </c>
      <c r="AD1037" s="152">
        <v>2.7250000000000001</v>
      </c>
      <c r="AE1037" s="152">
        <v>2.9260000000000002</v>
      </c>
      <c r="AF1037" s="152">
        <v>4.9000000000000004</v>
      </c>
      <c r="AG1037" s="152">
        <v>5.0999999999999996</v>
      </c>
      <c r="AH1037" s="152">
        <v>2.839</v>
      </c>
      <c r="AI1037" s="152">
        <v>3.0609999999999999</v>
      </c>
      <c r="AJ1037" s="152">
        <v>5.0999999999999996</v>
      </c>
      <c r="AK1037" s="152">
        <v>5.3</v>
      </c>
      <c r="AL1037" s="152">
        <f t="shared" si="201"/>
        <v>4.4405768066013325</v>
      </c>
      <c r="AM1037" s="152">
        <f t="shared" si="202"/>
        <v>4.0178368953477088</v>
      </c>
      <c r="AN1037" s="152" t="e">
        <f>NA()</f>
        <v>#N/A</v>
      </c>
      <c r="AO1037" s="152" t="e">
        <f>NA()</f>
        <v>#N/A</v>
      </c>
      <c r="AP1037" s="152">
        <f t="shared" si="206"/>
        <v>7.7942999999999998</v>
      </c>
      <c r="AQ1037" s="152"/>
      <c r="AR1037" s="152"/>
      <c r="AS1037" s="153">
        <f t="shared" si="203"/>
        <v>291</v>
      </c>
      <c r="AT1037" s="153">
        <f t="shared" si="207"/>
        <v>1</v>
      </c>
      <c r="AU1037" s="153">
        <f t="shared" si="208"/>
        <v>0</v>
      </c>
      <c r="AV1037" s="153">
        <f t="shared" si="209"/>
        <v>0</v>
      </c>
      <c r="BA1037">
        <f t="shared" si="204"/>
        <v>18</v>
      </c>
    </row>
    <row r="1038" spans="2:53" x14ac:dyDescent="0.25">
      <c r="B1038" s="155">
        <f t="shared" si="210"/>
        <v>43757.999305555553</v>
      </c>
      <c r="C1038" s="155">
        <f t="shared" si="205"/>
        <v>43757.999305555553</v>
      </c>
      <c r="D1038" s="152">
        <f t="shared" si="198"/>
        <v>4.9000000000000004</v>
      </c>
      <c r="E1038" s="152"/>
      <c r="F1038" s="152"/>
      <c r="G1038" s="152"/>
      <c r="H1038" s="152" t="e">
        <f t="shared" si="199"/>
        <v>#N/A</v>
      </c>
      <c r="I1038" s="152"/>
      <c r="J1038" s="152" t="e">
        <f t="shared" si="200"/>
        <v>#N/A</v>
      </c>
      <c r="K1038" s="152"/>
      <c r="L1038" s="152"/>
      <c r="M1038" s="152"/>
      <c r="N1038" s="152"/>
      <c r="O1038" s="152"/>
      <c r="P1038" s="152"/>
      <c r="Q1038" s="152"/>
      <c r="R1038" s="152"/>
      <c r="S1038" s="152"/>
      <c r="T1038" s="153" cm="1">
        <f t="array" ref="T1038">MATCH(1,(TDU_Info!$C$5:$C$111=$T$6)*(TDU_Info!$B$5:$B$111&lt;=$B1038),0)</f>
        <v>95</v>
      </c>
      <c r="U1038" s="152">
        <f>100*(INDEX(TDU_Info!$E$5:$E$111,$T1038)/T$11+INDEX(TDU_Info!$F$5:$F$111,$T1038))</f>
        <v>4.0157000000000007</v>
      </c>
      <c r="V1038" s="152">
        <v>2.7490000000000001</v>
      </c>
      <c r="W1038" s="152">
        <v>2.9969999999999999</v>
      </c>
      <c r="X1038" s="152">
        <v>4.9000000000000004</v>
      </c>
      <c r="Y1038" s="152">
        <v>5.0999999999999996</v>
      </c>
      <c r="Z1038" s="152">
        <v>2.8780000000000001</v>
      </c>
      <c r="AA1038" s="152">
        <v>3.1230000000000002</v>
      </c>
      <c r="AB1038" s="152">
        <v>5.0999999999999996</v>
      </c>
      <c r="AC1038" s="152">
        <v>5.3</v>
      </c>
      <c r="AD1038" s="152">
        <v>2.7250000000000001</v>
      </c>
      <c r="AE1038" s="152">
        <v>2.9260000000000002</v>
      </c>
      <c r="AF1038" s="152">
        <v>4.9000000000000004</v>
      </c>
      <c r="AG1038" s="152">
        <v>5.0999999999999996</v>
      </c>
      <c r="AH1038" s="152">
        <v>2.839</v>
      </c>
      <c r="AI1038" s="152">
        <v>3.0609999999999999</v>
      </c>
      <c r="AJ1038" s="152">
        <v>5.0999999999999996</v>
      </c>
      <c r="AK1038" s="152">
        <v>5.3</v>
      </c>
      <c r="AL1038" s="152">
        <f t="shared" si="201"/>
        <v>4.4405768066013325</v>
      </c>
      <c r="AM1038" s="152">
        <f t="shared" si="202"/>
        <v>4.0178368953477088</v>
      </c>
      <c r="AN1038" s="152" t="e">
        <f>NA()</f>
        <v>#N/A</v>
      </c>
      <c r="AO1038" s="152" t="e">
        <f>NA()</f>
        <v>#N/A</v>
      </c>
      <c r="AP1038" s="152">
        <f t="shared" si="206"/>
        <v>7.7942999999999998</v>
      </c>
      <c r="AQ1038" s="152"/>
      <c r="AR1038" s="152"/>
      <c r="AS1038" s="153">
        <f t="shared" si="203"/>
        <v>292</v>
      </c>
      <c r="AT1038" s="153">
        <f t="shared" si="207"/>
        <v>1</v>
      </c>
      <c r="AU1038" s="153">
        <f t="shared" si="208"/>
        <v>0</v>
      </c>
      <c r="AV1038" s="153">
        <f t="shared" si="209"/>
        <v>0</v>
      </c>
      <c r="BA1038">
        <f t="shared" si="204"/>
        <v>19</v>
      </c>
    </row>
    <row r="1039" spans="2:53" x14ac:dyDescent="0.25">
      <c r="B1039" s="155">
        <f t="shared" si="210"/>
        <v>43758.999305555553</v>
      </c>
      <c r="C1039" s="155">
        <f t="shared" si="205"/>
        <v>43758.999305555553</v>
      </c>
      <c r="D1039" s="152">
        <f t="shared" si="198"/>
        <v>4.9000000000000004</v>
      </c>
      <c r="E1039" s="152"/>
      <c r="F1039" s="152"/>
      <c r="G1039" s="152"/>
      <c r="H1039" s="152" t="e">
        <f t="shared" si="199"/>
        <v>#N/A</v>
      </c>
      <c r="I1039" s="152"/>
      <c r="J1039" s="152" t="e">
        <f t="shared" si="200"/>
        <v>#N/A</v>
      </c>
      <c r="K1039" s="152"/>
      <c r="L1039" s="152"/>
      <c r="M1039" s="152"/>
      <c r="N1039" s="152"/>
      <c r="O1039" s="152"/>
      <c r="P1039" s="152"/>
      <c r="Q1039" s="152"/>
      <c r="R1039" s="152"/>
      <c r="S1039" s="152"/>
      <c r="T1039" s="153" cm="1">
        <f t="array" ref="T1039">MATCH(1,(TDU_Info!$C$5:$C$111=$T$6)*(TDU_Info!$B$5:$B$111&lt;=$B1039),0)</f>
        <v>95</v>
      </c>
      <c r="U1039" s="152">
        <f>100*(INDEX(TDU_Info!$E$5:$E$111,$T1039)/T$11+INDEX(TDU_Info!$F$5:$F$111,$T1039))</f>
        <v>4.0157000000000007</v>
      </c>
      <c r="V1039" s="152">
        <v>2.7490000000000001</v>
      </c>
      <c r="W1039" s="152">
        <v>2.9969999999999999</v>
      </c>
      <c r="X1039" s="152">
        <v>4.9000000000000004</v>
      </c>
      <c r="Y1039" s="152">
        <v>5.0999999999999996</v>
      </c>
      <c r="Z1039" s="152">
        <v>2.8780000000000001</v>
      </c>
      <c r="AA1039" s="152">
        <v>3.1230000000000002</v>
      </c>
      <c r="AB1039" s="152">
        <v>5.0999999999999996</v>
      </c>
      <c r="AC1039" s="152">
        <v>5.3</v>
      </c>
      <c r="AD1039" s="152">
        <v>2.7250000000000001</v>
      </c>
      <c r="AE1039" s="152">
        <v>2.9260000000000002</v>
      </c>
      <c r="AF1039" s="152">
        <v>4.9000000000000004</v>
      </c>
      <c r="AG1039" s="152">
        <v>5.0999999999999996</v>
      </c>
      <c r="AH1039" s="152">
        <v>2.839</v>
      </c>
      <c r="AI1039" s="152">
        <v>3.0609999999999999</v>
      </c>
      <c r="AJ1039" s="152">
        <v>5.0999999999999996</v>
      </c>
      <c r="AK1039" s="152">
        <v>5.3</v>
      </c>
      <c r="AL1039" s="152">
        <f t="shared" si="201"/>
        <v>4.4405768066013325</v>
      </c>
      <c r="AM1039" s="152">
        <f t="shared" si="202"/>
        <v>4.0178368953477088</v>
      </c>
      <c r="AN1039" s="152" t="e">
        <f>NA()</f>
        <v>#N/A</v>
      </c>
      <c r="AO1039" s="152" t="e">
        <f>NA()</f>
        <v>#N/A</v>
      </c>
      <c r="AP1039" s="152">
        <f t="shared" si="206"/>
        <v>7.7942999999999998</v>
      </c>
      <c r="AQ1039" s="152"/>
      <c r="AR1039" s="152"/>
      <c r="AS1039" s="153">
        <f t="shared" si="203"/>
        <v>293</v>
      </c>
      <c r="AT1039" s="153">
        <f t="shared" si="207"/>
        <v>1</v>
      </c>
      <c r="AU1039" s="153">
        <f t="shared" si="208"/>
        <v>0</v>
      </c>
      <c r="AV1039" s="153">
        <f t="shared" si="209"/>
        <v>0</v>
      </c>
      <c r="BA1039">
        <f t="shared" si="204"/>
        <v>20</v>
      </c>
    </row>
    <row r="1040" spans="2:53" x14ac:dyDescent="0.25">
      <c r="B1040" s="155">
        <f t="shared" si="210"/>
        <v>43759.999305555553</v>
      </c>
      <c r="C1040" s="155">
        <f t="shared" si="205"/>
        <v>43759.999305555553</v>
      </c>
      <c r="D1040" s="152">
        <f t="shared" si="198"/>
        <v>4.9000000000000004</v>
      </c>
      <c r="E1040" s="152"/>
      <c r="F1040" s="152"/>
      <c r="G1040" s="152"/>
      <c r="H1040" s="152" t="e">
        <f t="shared" si="199"/>
        <v>#N/A</v>
      </c>
      <c r="I1040" s="152"/>
      <c r="J1040" s="152" t="e">
        <f t="shared" si="200"/>
        <v>#N/A</v>
      </c>
      <c r="K1040" s="152"/>
      <c r="L1040" s="152"/>
      <c r="M1040" s="152"/>
      <c r="N1040" s="152"/>
      <c r="O1040" s="152"/>
      <c r="P1040" s="152"/>
      <c r="Q1040" s="152"/>
      <c r="R1040" s="152"/>
      <c r="S1040" s="152"/>
      <c r="T1040" s="153" cm="1">
        <f t="array" ref="T1040">MATCH(1,(TDU_Info!$C$5:$C$111=$T$6)*(TDU_Info!$B$5:$B$111&lt;=$B1040),0)</f>
        <v>95</v>
      </c>
      <c r="U1040" s="152">
        <f>100*(INDEX(TDU_Info!$E$5:$E$111,$T1040)/T$11+INDEX(TDU_Info!$F$5:$F$111,$T1040))</f>
        <v>4.0157000000000007</v>
      </c>
      <c r="V1040" s="152">
        <v>2.7490000000000001</v>
      </c>
      <c r="W1040" s="152">
        <v>2.9969999999999999</v>
      </c>
      <c r="X1040" s="152">
        <v>4.9000000000000004</v>
      </c>
      <c r="Y1040" s="152">
        <v>5.0999999999999996</v>
      </c>
      <c r="Z1040" s="152">
        <v>2.8780000000000001</v>
      </c>
      <c r="AA1040" s="152">
        <v>3.1230000000000002</v>
      </c>
      <c r="AB1040" s="152">
        <v>5.0999999999999996</v>
      </c>
      <c r="AC1040" s="152">
        <v>5.5220000000000002</v>
      </c>
      <c r="AD1040" s="152">
        <v>2.7250000000000001</v>
      </c>
      <c r="AE1040" s="152">
        <v>2.9260000000000002</v>
      </c>
      <c r="AF1040" s="152">
        <v>4.9000000000000004</v>
      </c>
      <c r="AG1040" s="152">
        <v>5.0999999999999996</v>
      </c>
      <c r="AH1040" s="152">
        <v>2.839</v>
      </c>
      <c r="AI1040" s="152">
        <v>3.0609999999999999</v>
      </c>
      <c r="AJ1040" s="152">
        <v>5.0999999999999996</v>
      </c>
      <c r="AK1040" s="152">
        <v>5.65</v>
      </c>
      <c r="AL1040" s="152">
        <f t="shared" si="201"/>
        <v>4.4405768066013325</v>
      </c>
      <c r="AM1040" s="152">
        <f t="shared" si="202"/>
        <v>4.0178368953477088</v>
      </c>
      <c r="AN1040" s="152" t="e">
        <f>NA()</f>
        <v>#N/A</v>
      </c>
      <c r="AO1040" s="152" t="e">
        <f>NA()</f>
        <v>#N/A</v>
      </c>
      <c r="AP1040" s="152">
        <f t="shared" si="206"/>
        <v>7.7942999999999998</v>
      </c>
      <c r="AQ1040" s="152"/>
      <c r="AR1040" s="152"/>
      <c r="AS1040" s="153">
        <f t="shared" si="203"/>
        <v>294</v>
      </c>
      <c r="AT1040" s="153">
        <f t="shared" si="207"/>
        <v>1</v>
      </c>
      <c r="AU1040" s="153">
        <f t="shared" si="208"/>
        <v>0</v>
      </c>
      <c r="AV1040" s="153">
        <f t="shared" si="209"/>
        <v>0</v>
      </c>
      <c r="BA1040">
        <f t="shared" si="204"/>
        <v>21</v>
      </c>
    </row>
    <row r="1041" spans="2:53" x14ac:dyDescent="0.25">
      <c r="B1041" s="155">
        <f t="shared" si="210"/>
        <v>43760.999305555553</v>
      </c>
      <c r="C1041" s="155">
        <f t="shared" si="205"/>
        <v>43760.999305555553</v>
      </c>
      <c r="D1041" s="152">
        <f t="shared" ref="D1041:D1104" si="211">(INDEX($V1041:$AP1041,D$7)*(1+D$8)+D$9*100/$T$11)*(1+D$10)+(D$11*100/$T$11)+($T$5+D$10)*$U1041</f>
        <v>4.9000000000000004</v>
      </c>
      <c r="E1041" s="152"/>
      <c r="F1041" s="152"/>
      <c r="G1041" s="152"/>
      <c r="H1041" s="152" t="e">
        <f t="shared" ref="H1041:H1104" si="212">IF(ISNA($C1041),NA(),(INDEX($V1041:$AP1041,H$7)*(1+H$8)+H$9*100/$T$11)*(1+H$10)+(H$11*100/$T$11)+($T$5+H$10)*$U1041)</f>
        <v>#N/A</v>
      </c>
      <c r="I1041" s="152"/>
      <c r="J1041" s="152" t="e">
        <f t="shared" ref="J1041:J1104" si="213">(INDEX($V1041:$AP1041,J$7)*(1+J$8)+J$9*100/$T$11)*(1+J$10)+(J$11*100/$T$11)+($T$5+J$10)*$U1041</f>
        <v>#N/A</v>
      </c>
      <c r="K1041" s="152"/>
      <c r="L1041" s="152"/>
      <c r="M1041" s="152"/>
      <c r="N1041" s="152"/>
      <c r="O1041" s="152"/>
      <c r="P1041" s="152"/>
      <c r="Q1041" s="152"/>
      <c r="R1041" s="152"/>
      <c r="S1041" s="152"/>
      <c r="T1041" s="153" cm="1">
        <f t="array" ref="T1041">MATCH(1,(TDU_Info!$C$5:$C$111=$T$6)*(TDU_Info!$B$5:$B$111&lt;=$B1041),0)</f>
        <v>95</v>
      </c>
      <c r="U1041" s="152">
        <f>100*(INDEX(TDU_Info!$E$5:$E$111,$T1041)/T$11+INDEX(TDU_Info!$F$5:$F$111,$T1041))</f>
        <v>4.0157000000000007</v>
      </c>
      <c r="V1041" s="152">
        <v>2.7490000000000001</v>
      </c>
      <c r="W1041" s="152">
        <v>2.9969999999999999</v>
      </c>
      <c r="X1041" s="152">
        <v>4.9000000000000004</v>
      </c>
      <c r="Y1041" s="152">
        <v>5.0999999999999996</v>
      </c>
      <c r="Z1041" s="152">
        <v>2.8780000000000001</v>
      </c>
      <c r="AA1041" s="152">
        <v>3.1230000000000002</v>
      </c>
      <c r="AB1041" s="152">
        <v>5.0999999999999996</v>
      </c>
      <c r="AC1041" s="152">
        <v>5.5220000000000002</v>
      </c>
      <c r="AD1041" s="152">
        <v>2.7250000000000001</v>
      </c>
      <c r="AE1041" s="152">
        <v>2.9260000000000002</v>
      </c>
      <c r="AF1041" s="152">
        <v>4.9000000000000004</v>
      </c>
      <c r="AG1041" s="152">
        <v>5.0999999999999996</v>
      </c>
      <c r="AH1041" s="152">
        <v>2.839</v>
      </c>
      <c r="AI1041" s="152">
        <v>3.0609999999999999</v>
      </c>
      <c r="AJ1041" s="152">
        <v>5.0999999999999996</v>
      </c>
      <c r="AK1041" s="152">
        <v>5.65</v>
      </c>
      <c r="AL1041" s="152">
        <f t="shared" ref="AL1041:AL1104" si="214">IF(DAY($B1041)=1,NA(),VLOOKUP($B1041,$BB$17:$BD$64,2,TRUE))</f>
        <v>4.4405768066013325</v>
      </c>
      <c r="AM1041" s="152">
        <f t="shared" ref="AM1041:AM1104" si="215">IF(DAY($B1041)=1,NA(),VLOOKUP($B1041,$BB$17:$BD$64,3,TRUE))</f>
        <v>4.0178368953477088</v>
      </c>
      <c r="AN1041" s="152" t="e">
        <f>NA()</f>
        <v>#N/A</v>
      </c>
      <c r="AO1041" s="152" t="e">
        <f>NA()</f>
        <v>#N/A</v>
      </c>
      <c r="AP1041" s="152">
        <f t="shared" si="206"/>
        <v>7.7942999999999998</v>
      </c>
      <c r="AQ1041" s="152"/>
      <c r="AR1041" s="152"/>
      <c r="AS1041" s="153">
        <f t="shared" ref="AS1041:AS1104" si="216">ROUNDUP(B1041-DATE(YEAR(B1041),1,1),0)</f>
        <v>295</v>
      </c>
      <c r="AT1041" s="153">
        <f t="shared" si="207"/>
        <v>1</v>
      </c>
      <c r="AU1041" s="153">
        <f t="shared" si="208"/>
        <v>0</v>
      </c>
      <c r="AV1041" s="153">
        <f t="shared" si="209"/>
        <v>0</v>
      </c>
      <c r="BA1041">
        <f t="shared" ref="BA1041:BA1104" si="217">DAY(C1041)</f>
        <v>22</v>
      </c>
    </row>
    <row r="1042" spans="2:53" x14ac:dyDescent="0.25">
      <c r="B1042" s="155">
        <f t="shared" si="210"/>
        <v>43761.999305555553</v>
      </c>
      <c r="C1042" s="155">
        <f t="shared" ref="C1042:C1105" si="218">IF(OR($B1042&lt;C$12,$B1042&gt;C$13),NA(),$B1042)</f>
        <v>43761.999305555553</v>
      </c>
      <c r="D1042" s="152">
        <f t="shared" si="211"/>
        <v>4.9000000000000004</v>
      </c>
      <c r="E1042" s="152"/>
      <c r="F1042" s="152"/>
      <c r="G1042" s="152"/>
      <c r="H1042" s="152" t="e">
        <f t="shared" si="212"/>
        <v>#N/A</v>
      </c>
      <c r="I1042" s="152"/>
      <c r="J1042" s="152" t="e">
        <f t="shared" si="213"/>
        <v>#N/A</v>
      </c>
      <c r="K1042" s="152"/>
      <c r="L1042" s="152"/>
      <c r="M1042" s="152"/>
      <c r="N1042" s="152"/>
      <c r="O1042" s="152"/>
      <c r="P1042" s="152"/>
      <c r="Q1042" s="152"/>
      <c r="R1042" s="152"/>
      <c r="S1042" s="152"/>
      <c r="T1042" s="153" cm="1">
        <f t="array" ref="T1042">MATCH(1,(TDU_Info!$C$5:$C$111=$T$6)*(TDU_Info!$B$5:$B$111&lt;=$B1042),0)</f>
        <v>95</v>
      </c>
      <c r="U1042" s="152">
        <f>100*(INDEX(TDU_Info!$E$5:$E$111,$T1042)/T$11+INDEX(TDU_Info!$F$5:$F$111,$T1042))</f>
        <v>4.0157000000000007</v>
      </c>
      <c r="V1042" s="152">
        <v>2.7490000000000001</v>
      </c>
      <c r="W1042" s="152">
        <v>2.9969999999999999</v>
      </c>
      <c r="X1042" s="152">
        <v>4.9000000000000004</v>
      </c>
      <c r="Y1042" s="152">
        <v>5.0999999999999996</v>
      </c>
      <c r="Z1042" s="152">
        <v>2.8780000000000001</v>
      </c>
      <c r="AA1042" s="152">
        <v>3.2050000000000001</v>
      </c>
      <c r="AB1042" s="152">
        <v>5.0999999999999996</v>
      </c>
      <c r="AC1042" s="152">
        <v>5.5220000000000002</v>
      </c>
      <c r="AD1042" s="152">
        <v>2.7250000000000001</v>
      </c>
      <c r="AE1042" s="152">
        <v>2.9260000000000002</v>
      </c>
      <c r="AF1042" s="152">
        <v>4.9000000000000004</v>
      </c>
      <c r="AG1042" s="152">
        <v>5.0999999999999996</v>
      </c>
      <c r="AH1042" s="152">
        <v>2.839</v>
      </c>
      <c r="AI1042" s="152">
        <v>3.161</v>
      </c>
      <c r="AJ1042" s="152">
        <v>5.0999999999999996</v>
      </c>
      <c r="AK1042" s="152">
        <v>5.65</v>
      </c>
      <c r="AL1042" s="152">
        <f t="shared" si="214"/>
        <v>4.4405768066013325</v>
      </c>
      <c r="AM1042" s="152">
        <f t="shared" si="215"/>
        <v>4.0178368953477088</v>
      </c>
      <c r="AN1042" s="152" t="e">
        <f>NA()</f>
        <v>#N/A</v>
      </c>
      <c r="AO1042" s="152" t="e">
        <f>NA()</f>
        <v>#N/A</v>
      </c>
      <c r="AP1042" s="152">
        <f t="shared" ref="AP1042:AP1105" si="219">IF(DAY($C1042)=1,NA(),VLOOKUP($C1042,$BE$17:$BF$78,2,TRUE)-$U1042)</f>
        <v>7.7942999999999998</v>
      </c>
      <c r="AQ1042" s="152"/>
      <c r="AR1042" s="152"/>
      <c r="AS1042" s="153">
        <f t="shared" si="216"/>
        <v>296</v>
      </c>
      <c r="AT1042" s="153">
        <f t="shared" si="207"/>
        <v>1</v>
      </c>
      <c r="AU1042" s="153">
        <f t="shared" si="208"/>
        <v>0</v>
      </c>
      <c r="AV1042" s="153">
        <f t="shared" si="209"/>
        <v>0</v>
      </c>
      <c r="BA1042">
        <f t="shared" si="217"/>
        <v>23</v>
      </c>
    </row>
    <row r="1043" spans="2:53" x14ac:dyDescent="0.25">
      <c r="B1043" s="155">
        <f t="shared" si="210"/>
        <v>43762.999305555553</v>
      </c>
      <c r="C1043" s="155">
        <f t="shared" si="218"/>
        <v>43762.999305555553</v>
      </c>
      <c r="D1043" s="152">
        <f t="shared" si="211"/>
        <v>4.9000000000000004</v>
      </c>
      <c r="E1043" s="152"/>
      <c r="F1043" s="152"/>
      <c r="G1043" s="152"/>
      <c r="H1043" s="152" t="e">
        <f t="shared" si="212"/>
        <v>#N/A</v>
      </c>
      <c r="I1043" s="152"/>
      <c r="J1043" s="152" t="e">
        <f t="shared" si="213"/>
        <v>#N/A</v>
      </c>
      <c r="K1043" s="152"/>
      <c r="L1043" s="152"/>
      <c r="M1043" s="152"/>
      <c r="N1043" s="152"/>
      <c r="O1043" s="152"/>
      <c r="P1043" s="152"/>
      <c r="Q1043" s="152"/>
      <c r="R1043" s="152"/>
      <c r="S1043" s="152"/>
      <c r="T1043" s="153" cm="1">
        <f t="array" ref="T1043">MATCH(1,(TDU_Info!$C$5:$C$111=$T$6)*(TDU_Info!$B$5:$B$111&lt;=$B1043),0)</f>
        <v>95</v>
      </c>
      <c r="U1043" s="152">
        <f>100*(INDEX(TDU_Info!$E$5:$E$111,$T1043)/T$11+INDEX(TDU_Info!$F$5:$F$111,$T1043))</f>
        <v>4.0157000000000007</v>
      </c>
      <c r="V1043" s="152">
        <v>2.649</v>
      </c>
      <c r="W1043" s="152">
        <v>2.8769999999999998</v>
      </c>
      <c r="X1043" s="152">
        <v>4.9000000000000004</v>
      </c>
      <c r="Y1043" s="152">
        <v>5.0999999999999996</v>
      </c>
      <c r="Z1043" s="152">
        <v>2.778</v>
      </c>
      <c r="AA1043" s="152">
        <v>3.1230000000000002</v>
      </c>
      <c r="AB1043" s="152">
        <v>5.0999999999999996</v>
      </c>
      <c r="AC1043" s="152">
        <v>5.5220000000000002</v>
      </c>
      <c r="AD1043" s="152">
        <v>2.625</v>
      </c>
      <c r="AE1043" s="152">
        <v>2.8380000000000001</v>
      </c>
      <c r="AF1043" s="152">
        <v>4.9000000000000004</v>
      </c>
      <c r="AG1043" s="152">
        <v>5.0999999999999996</v>
      </c>
      <c r="AH1043" s="152">
        <v>2.7389999999999999</v>
      </c>
      <c r="AI1043" s="152">
        <v>3.0609999999999999</v>
      </c>
      <c r="AJ1043" s="152">
        <v>5.0999999999999996</v>
      </c>
      <c r="AK1043" s="152">
        <v>5.55</v>
      </c>
      <c r="AL1043" s="152">
        <f t="shared" si="214"/>
        <v>4.4405768066013325</v>
      </c>
      <c r="AM1043" s="152">
        <f t="shared" si="215"/>
        <v>4.0178368953477088</v>
      </c>
      <c r="AN1043" s="152" t="e">
        <f>NA()</f>
        <v>#N/A</v>
      </c>
      <c r="AO1043" s="152" t="e">
        <f>NA()</f>
        <v>#N/A</v>
      </c>
      <c r="AP1043" s="152">
        <f t="shared" si="219"/>
        <v>7.7942999999999998</v>
      </c>
      <c r="AQ1043" s="152"/>
      <c r="AR1043" s="152"/>
      <c r="AS1043" s="153">
        <f t="shared" si="216"/>
        <v>297</v>
      </c>
      <c r="AT1043" s="153">
        <f t="shared" si="207"/>
        <v>1</v>
      </c>
      <c r="AU1043" s="153">
        <f t="shared" si="208"/>
        <v>0</v>
      </c>
      <c r="AV1043" s="153">
        <f t="shared" si="209"/>
        <v>0</v>
      </c>
      <c r="BA1043">
        <f t="shared" si="217"/>
        <v>24</v>
      </c>
    </row>
    <row r="1044" spans="2:53" x14ac:dyDescent="0.25">
      <c r="B1044" s="155">
        <f t="shared" si="210"/>
        <v>43763.999305555553</v>
      </c>
      <c r="C1044" s="155">
        <f t="shared" si="218"/>
        <v>43763.999305555553</v>
      </c>
      <c r="D1044" s="152">
        <f t="shared" si="211"/>
        <v>4.9000000000000004</v>
      </c>
      <c r="E1044" s="152"/>
      <c r="F1044" s="152"/>
      <c r="G1044" s="152"/>
      <c r="H1044" s="152" t="e">
        <f t="shared" si="212"/>
        <v>#N/A</v>
      </c>
      <c r="I1044" s="152"/>
      <c r="J1044" s="152" t="e">
        <f t="shared" si="213"/>
        <v>#N/A</v>
      </c>
      <c r="K1044" s="152"/>
      <c r="L1044" s="152"/>
      <c r="M1044" s="152"/>
      <c r="N1044" s="152"/>
      <c r="O1044" s="152"/>
      <c r="P1044" s="152"/>
      <c r="Q1044" s="152"/>
      <c r="R1044" s="152"/>
      <c r="S1044" s="152"/>
      <c r="T1044" s="153" cm="1">
        <f t="array" ref="T1044">MATCH(1,(TDU_Info!$C$5:$C$111=$T$6)*(TDU_Info!$B$5:$B$111&lt;=$B1044),0)</f>
        <v>95</v>
      </c>
      <c r="U1044" s="152">
        <f>100*(INDEX(TDU_Info!$E$5:$E$111,$T1044)/T$11+INDEX(TDU_Info!$F$5:$F$111,$T1044))</f>
        <v>4.0157000000000007</v>
      </c>
      <c r="V1044" s="152">
        <v>2.649</v>
      </c>
      <c r="W1044" s="152">
        <v>2.8769999999999998</v>
      </c>
      <c r="X1044" s="152">
        <v>4.9000000000000004</v>
      </c>
      <c r="Y1044" s="152">
        <v>5.0999999999999996</v>
      </c>
      <c r="Z1044" s="152">
        <v>2.778</v>
      </c>
      <c r="AA1044" s="152">
        <v>3.1230000000000002</v>
      </c>
      <c r="AB1044" s="152">
        <v>5.0999999999999996</v>
      </c>
      <c r="AC1044" s="152">
        <v>5.5220000000000002</v>
      </c>
      <c r="AD1044" s="152">
        <v>2.625</v>
      </c>
      <c r="AE1044" s="152">
        <v>2.8380000000000001</v>
      </c>
      <c r="AF1044" s="152">
        <v>4.9000000000000004</v>
      </c>
      <c r="AG1044" s="152">
        <v>5.0999999999999996</v>
      </c>
      <c r="AH1044" s="152">
        <v>2.7389999999999999</v>
      </c>
      <c r="AI1044" s="152">
        <v>3.0609999999999999</v>
      </c>
      <c r="AJ1044" s="152">
        <v>5.0999999999999996</v>
      </c>
      <c r="AK1044" s="152">
        <v>5.55</v>
      </c>
      <c r="AL1044" s="152">
        <f t="shared" si="214"/>
        <v>4.4405768066013325</v>
      </c>
      <c r="AM1044" s="152">
        <f t="shared" si="215"/>
        <v>4.0178368953477088</v>
      </c>
      <c r="AN1044" s="152" t="e">
        <f>NA()</f>
        <v>#N/A</v>
      </c>
      <c r="AO1044" s="152" t="e">
        <f>NA()</f>
        <v>#N/A</v>
      </c>
      <c r="AP1044" s="152">
        <f t="shared" si="219"/>
        <v>7.7942999999999998</v>
      </c>
      <c r="AQ1044" s="152"/>
      <c r="AR1044" s="152"/>
      <c r="AS1044" s="153">
        <f t="shared" si="216"/>
        <v>298</v>
      </c>
      <c r="AT1044" s="153">
        <f t="shared" si="207"/>
        <v>1</v>
      </c>
      <c r="AU1044" s="153">
        <f t="shared" si="208"/>
        <v>0</v>
      </c>
      <c r="AV1044" s="153">
        <f t="shared" si="209"/>
        <v>0</v>
      </c>
      <c r="BA1044">
        <f t="shared" si="217"/>
        <v>25</v>
      </c>
    </row>
    <row r="1045" spans="2:53" x14ac:dyDescent="0.25">
      <c r="B1045" s="155">
        <f t="shared" si="210"/>
        <v>43764.999305555553</v>
      </c>
      <c r="C1045" s="155">
        <f t="shared" si="218"/>
        <v>43764.999305555553</v>
      </c>
      <c r="D1045" s="152">
        <f t="shared" si="211"/>
        <v>4.9000000000000004</v>
      </c>
      <c r="E1045" s="152"/>
      <c r="F1045" s="152"/>
      <c r="G1045" s="152"/>
      <c r="H1045" s="152" t="e">
        <f t="shared" si="212"/>
        <v>#N/A</v>
      </c>
      <c r="I1045" s="152"/>
      <c r="J1045" s="152" t="e">
        <f t="shared" si="213"/>
        <v>#N/A</v>
      </c>
      <c r="K1045" s="152"/>
      <c r="L1045" s="152"/>
      <c r="M1045" s="152"/>
      <c r="N1045" s="152"/>
      <c r="O1045" s="152"/>
      <c r="P1045" s="152"/>
      <c r="Q1045" s="152"/>
      <c r="R1045" s="152"/>
      <c r="S1045" s="152"/>
      <c r="T1045" s="153" cm="1">
        <f t="array" ref="T1045">MATCH(1,(TDU_Info!$C$5:$C$111=$T$6)*(TDU_Info!$B$5:$B$111&lt;=$B1045),0)</f>
        <v>95</v>
      </c>
      <c r="U1045" s="152">
        <f>100*(INDEX(TDU_Info!$E$5:$E$111,$T1045)/T$11+INDEX(TDU_Info!$F$5:$F$111,$T1045))</f>
        <v>4.0157000000000007</v>
      </c>
      <c r="V1045" s="152">
        <v>2.609</v>
      </c>
      <c r="W1045" s="152">
        <v>2.8769999999999998</v>
      </c>
      <c r="X1045" s="152">
        <v>4.9000000000000004</v>
      </c>
      <c r="Y1045" s="152">
        <v>5.0999999999999996</v>
      </c>
      <c r="Z1045" s="152">
        <v>2.7480000000000002</v>
      </c>
      <c r="AA1045" s="152">
        <v>3.1230000000000002</v>
      </c>
      <c r="AB1045" s="152">
        <v>5.0999999999999996</v>
      </c>
      <c r="AC1045" s="152">
        <v>5.5220000000000002</v>
      </c>
      <c r="AD1045" s="152">
        <v>2.585</v>
      </c>
      <c r="AE1045" s="152">
        <v>2.8380000000000001</v>
      </c>
      <c r="AF1045" s="152">
        <v>4.9000000000000004</v>
      </c>
      <c r="AG1045" s="152">
        <v>5.0999999999999996</v>
      </c>
      <c r="AH1045" s="152">
        <v>2.6920000000000002</v>
      </c>
      <c r="AI1045" s="152">
        <v>3.0609999999999999</v>
      </c>
      <c r="AJ1045" s="152">
        <v>5.0999999999999996</v>
      </c>
      <c r="AK1045" s="152">
        <v>5.55</v>
      </c>
      <c r="AL1045" s="152">
        <f t="shared" si="214"/>
        <v>4.4405768066013325</v>
      </c>
      <c r="AM1045" s="152">
        <f t="shared" si="215"/>
        <v>4.0178368953477088</v>
      </c>
      <c r="AN1045" s="152" t="e">
        <f>NA()</f>
        <v>#N/A</v>
      </c>
      <c r="AO1045" s="152" t="e">
        <f>NA()</f>
        <v>#N/A</v>
      </c>
      <c r="AP1045" s="152">
        <f t="shared" si="219"/>
        <v>7.7942999999999998</v>
      </c>
      <c r="AQ1045" s="152"/>
      <c r="AR1045" s="152"/>
      <c r="AS1045" s="153">
        <f t="shared" si="216"/>
        <v>299</v>
      </c>
      <c r="AT1045" s="153">
        <f t="shared" si="207"/>
        <v>1</v>
      </c>
      <c r="AU1045" s="153">
        <f t="shared" si="208"/>
        <v>0</v>
      </c>
      <c r="AV1045" s="153">
        <f t="shared" si="209"/>
        <v>0</v>
      </c>
      <c r="BA1045">
        <f t="shared" si="217"/>
        <v>26</v>
      </c>
    </row>
    <row r="1046" spans="2:53" x14ac:dyDescent="0.25">
      <c r="B1046" s="155">
        <f t="shared" si="210"/>
        <v>43765.999305555553</v>
      </c>
      <c r="C1046" s="155">
        <f t="shared" si="218"/>
        <v>43765.999305555553</v>
      </c>
      <c r="D1046" s="152">
        <f t="shared" si="211"/>
        <v>4.9000000000000004</v>
      </c>
      <c r="E1046" s="152"/>
      <c r="F1046" s="152"/>
      <c r="G1046" s="152"/>
      <c r="H1046" s="152" t="e">
        <f t="shared" si="212"/>
        <v>#N/A</v>
      </c>
      <c r="I1046" s="152"/>
      <c r="J1046" s="152" t="e">
        <f t="shared" si="213"/>
        <v>#N/A</v>
      </c>
      <c r="K1046" s="152"/>
      <c r="L1046" s="152"/>
      <c r="M1046" s="152"/>
      <c r="N1046" s="152"/>
      <c r="O1046" s="152"/>
      <c r="P1046" s="152"/>
      <c r="Q1046" s="152"/>
      <c r="R1046" s="152"/>
      <c r="S1046" s="152"/>
      <c r="T1046" s="153" cm="1">
        <f t="array" ref="T1046">MATCH(1,(TDU_Info!$C$5:$C$111=$T$6)*(TDU_Info!$B$5:$B$111&lt;=$B1046),0)</f>
        <v>95</v>
      </c>
      <c r="U1046" s="152">
        <f>100*(INDEX(TDU_Info!$E$5:$E$111,$T1046)/T$11+INDEX(TDU_Info!$F$5:$F$111,$T1046))</f>
        <v>4.0157000000000007</v>
      </c>
      <c r="V1046" s="152">
        <v>2.609</v>
      </c>
      <c r="W1046" s="152">
        <v>2.8769999999999998</v>
      </c>
      <c r="X1046" s="152">
        <v>4.9000000000000004</v>
      </c>
      <c r="Y1046" s="152">
        <v>5.0999999999999996</v>
      </c>
      <c r="Z1046" s="152">
        <v>2.7480000000000002</v>
      </c>
      <c r="AA1046" s="152">
        <v>3.1230000000000002</v>
      </c>
      <c r="AB1046" s="152">
        <v>5.0999999999999996</v>
      </c>
      <c r="AC1046" s="152">
        <v>5.5220000000000002</v>
      </c>
      <c r="AD1046" s="152">
        <v>2.585</v>
      </c>
      <c r="AE1046" s="152">
        <v>2.8380000000000001</v>
      </c>
      <c r="AF1046" s="152">
        <v>4.9000000000000004</v>
      </c>
      <c r="AG1046" s="152">
        <v>5.0999999999999996</v>
      </c>
      <c r="AH1046" s="152">
        <v>2.6920000000000002</v>
      </c>
      <c r="AI1046" s="152">
        <v>3.0609999999999999</v>
      </c>
      <c r="AJ1046" s="152">
        <v>5.0999999999999996</v>
      </c>
      <c r="AK1046" s="152">
        <v>5.55</v>
      </c>
      <c r="AL1046" s="152">
        <f t="shared" si="214"/>
        <v>4.4405768066013325</v>
      </c>
      <c r="AM1046" s="152">
        <f t="shared" si="215"/>
        <v>4.0178368953477088</v>
      </c>
      <c r="AN1046" s="152" t="e">
        <f>NA()</f>
        <v>#N/A</v>
      </c>
      <c r="AO1046" s="152" t="e">
        <f>NA()</f>
        <v>#N/A</v>
      </c>
      <c r="AP1046" s="152">
        <f t="shared" si="219"/>
        <v>7.7942999999999998</v>
      </c>
      <c r="AQ1046" s="152"/>
      <c r="AR1046" s="152"/>
      <c r="AS1046" s="153">
        <f t="shared" si="216"/>
        <v>300</v>
      </c>
      <c r="AT1046" s="153">
        <f t="shared" si="207"/>
        <v>1</v>
      </c>
      <c r="AU1046" s="153">
        <f t="shared" si="208"/>
        <v>0</v>
      </c>
      <c r="AV1046" s="153">
        <f t="shared" si="209"/>
        <v>0</v>
      </c>
      <c r="BA1046">
        <f t="shared" si="217"/>
        <v>27</v>
      </c>
    </row>
    <row r="1047" spans="2:53" x14ac:dyDescent="0.25">
      <c r="B1047" s="155">
        <f t="shared" si="210"/>
        <v>43766.999305555553</v>
      </c>
      <c r="C1047" s="155">
        <f t="shared" si="218"/>
        <v>43766.999305555553</v>
      </c>
      <c r="D1047" s="152">
        <f t="shared" si="211"/>
        <v>4.9000000000000004</v>
      </c>
      <c r="E1047" s="152"/>
      <c r="F1047" s="152"/>
      <c r="G1047" s="152"/>
      <c r="H1047" s="152" t="e">
        <f t="shared" si="212"/>
        <v>#N/A</v>
      </c>
      <c r="I1047" s="152"/>
      <c r="J1047" s="152" t="e">
        <f t="shared" si="213"/>
        <v>#N/A</v>
      </c>
      <c r="K1047" s="152"/>
      <c r="L1047" s="152"/>
      <c r="M1047" s="152"/>
      <c r="N1047" s="152"/>
      <c r="O1047" s="152"/>
      <c r="P1047" s="152"/>
      <c r="Q1047" s="152"/>
      <c r="R1047" s="152"/>
      <c r="S1047" s="152"/>
      <c r="T1047" s="153" cm="1">
        <f t="array" ref="T1047">MATCH(1,(TDU_Info!$C$5:$C$111=$T$6)*(TDU_Info!$B$5:$B$111&lt;=$B1047),0)</f>
        <v>95</v>
      </c>
      <c r="U1047" s="152">
        <f>100*(INDEX(TDU_Info!$E$5:$E$111,$T1047)/T$11+INDEX(TDU_Info!$F$5:$F$111,$T1047))</f>
        <v>4.0157000000000007</v>
      </c>
      <c r="V1047" s="152">
        <v>2.609</v>
      </c>
      <c r="W1047" s="152">
        <v>2.8769999999999998</v>
      </c>
      <c r="X1047" s="152">
        <v>4.9000000000000004</v>
      </c>
      <c r="Y1047" s="152">
        <v>5.0999999999999996</v>
      </c>
      <c r="Z1047" s="152">
        <v>2.718</v>
      </c>
      <c r="AA1047" s="152">
        <v>3.1230000000000002</v>
      </c>
      <c r="AB1047" s="152">
        <v>5.0999999999999996</v>
      </c>
      <c r="AC1047" s="152">
        <v>5.5220000000000002</v>
      </c>
      <c r="AD1047" s="152">
        <v>2.585</v>
      </c>
      <c r="AE1047" s="152">
        <v>2.8380000000000001</v>
      </c>
      <c r="AF1047" s="152">
        <v>4.9000000000000004</v>
      </c>
      <c r="AG1047" s="152">
        <v>5.0999999999999996</v>
      </c>
      <c r="AH1047" s="152">
        <v>2.6789999999999998</v>
      </c>
      <c r="AI1047" s="152">
        <v>3.0609999999999999</v>
      </c>
      <c r="AJ1047" s="152">
        <v>5.0999999999999996</v>
      </c>
      <c r="AK1047" s="152">
        <v>5.55</v>
      </c>
      <c r="AL1047" s="152">
        <f t="shared" si="214"/>
        <v>4.4405768066013325</v>
      </c>
      <c r="AM1047" s="152">
        <f t="shared" si="215"/>
        <v>4.0178368953477088</v>
      </c>
      <c r="AN1047" s="152" t="e">
        <f>NA()</f>
        <v>#N/A</v>
      </c>
      <c r="AO1047" s="152" t="e">
        <f>NA()</f>
        <v>#N/A</v>
      </c>
      <c r="AP1047" s="152">
        <f t="shared" si="219"/>
        <v>7.7942999999999998</v>
      </c>
      <c r="AQ1047" s="152"/>
      <c r="AR1047" s="152"/>
      <c r="AS1047" s="153">
        <f t="shared" si="216"/>
        <v>301</v>
      </c>
      <c r="AT1047" s="153">
        <f t="shared" si="207"/>
        <v>1</v>
      </c>
      <c r="AU1047" s="153">
        <f t="shared" si="208"/>
        <v>0</v>
      </c>
      <c r="AV1047" s="153">
        <f t="shared" si="209"/>
        <v>0</v>
      </c>
      <c r="BA1047">
        <f t="shared" si="217"/>
        <v>28</v>
      </c>
    </row>
    <row r="1048" spans="2:53" x14ac:dyDescent="0.25">
      <c r="B1048" s="155">
        <f t="shared" si="210"/>
        <v>43767.999305555553</v>
      </c>
      <c r="C1048" s="155">
        <f t="shared" si="218"/>
        <v>43767.999305555553</v>
      </c>
      <c r="D1048" s="152">
        <f t="shared" si="211"/>
        <v>4.9000000000000004</v>
      </c>
      <c r="E1048" s="152"/>
      <c r="F1048" s="152"/>
      <c r="G1048" s="152"/>
      <c r="H1048" s="152" t="e">
        <f t="shared" si="212"/>
        <v>#N/A</v>
      </c>
      <c r="I1048" s="152"/>
      <c r="J1048" s="152" t="e">
        <f t="shared" si="213"/>
        <v>#N/A</v>
      </c>
      <c r="K1048" s="152"/>
      <c r="L1048" s="152"/>
      <c r="M1048" s="152"/>
      <c r="N1048" s="152"/>
      <c r="O1048" s="152"/>
      <c r="P1048" s="152"/>
      <c r="Q1048" s="152"/>
      <c r="R1048" s="152"/>
      <c r="S1048" s="152"/>
      <c r="T1048" s="153" cm="1">
        <f t="array" ref="T1048">MATCH(1,(TDU_Info!$C$5:$C$111=$T$6)*(TDU_Info!$B$5:$B$111&lt;=$B1048),0)</f>
        <v>95</v>
      </c>
      <c r="U1048" s="152">
        <f>100*(INDEX(TDU_Info!$E$5:$E$111,$T1048)/T$11+INDEX(TDU_Info!$F$5:$F$111,$T1048))</f>
        <v>4.0157000000000007</v>
      </c>
      <c r="V1048" s="152">
        <v>2.609</v>
      </c>
      <c r="W1048" s="152">
        <v>2.8769999999999998</v>
      </c>
      <c r="X1048" s="152">
        <v>4.9000000000000004</v>
      </c>
      <c r="Y1048" s="152">
        <v>5.0579999999999998</v>
      </c>
      <c r="Z1048" s="152">
        <v>2.718</v>
      </c>
      <c r="AA1048" s="152">
        <v>3.1230000000000002</v>
      </c>
      <c r="AB1048" s="152">
        <v>5.0999999999999996</v>
      </c>
      <c r="AC1048" s="152">
        <v>5.4379999999999997</v>
      </c>
      <c r="AD1048" s="152">
        <v>2.585</v>
      </c>
      <c r="AE1048" s="152">
        <v>2.8380000000000001</v>
      </c>
      <c r="AF1048" s="152">
        <v>4.9000000000000004</v>
      </c>
      <c r="AG1048" s="152">
        <v>5.0999999999999996</v>
      </c>
      <c r="AH1048" s="152">
        <v>2.6789999999999998</v>
      </c>
      <c r="AI1048" s="152">
        <v>3.0609999999999999</v>
      </c>
      <c r="AJ1048" s="152">
        <v>5.0999999999999996</v>
      </c>
      <c r="AK1048" s="152">
        <v>5.55</v>
      </c>
      <c r="AL1048" s="152">
        <f t="shared" si="214"/>
        <v>4.4405768066013325</v>
      </c>
      <c r="AM1048" s="152">
        <f t="shared" si="215"/>
        <v>4.0178368953477088</v>
      </c>
      <c r="AN1048" s="152" t="e">
        <f>NA()</f>
        <v>#N/A</v>
      </c>
      <c r="AO1048" s="152" t="e">
        <f>NA()</f>
        <v>#N/A</v>
      </c>
      <c r="AP1048" s="152">
        <f t="shared" si="219"/>
        <v>7.7942999999999998</v>
      </c>
      <c r="AQ1048" s="152"/>
      <c r="AR1048" s="152"/>
      <c r="AS1048" s="153">
        <f t="shared" si="216"/>
        <v>302</v>
      </c>
      <c r="AT1048" s="153">
        <f t="shared" si="207"/>
        <v>1</v>
      </c>
      <c r="AU1048" s="153">
        <f t="shared" si="208"/>
        <v>0</v>
      </c>
      <c r="AV1048" s="153">
        <f t="shared" si="209"/>
        <v>0</v>
      </c>
      <c r="BA1048">
        <f t="shared" si="217"/>
        <v>29</v>
      </c>
    </row>
    <row r="1049" spans="2:53" x14ac:dyDescent="0.25">
      <c r="B1049" s="155">
        <f t="shared" si="210"/>
        <v>43768.999305555553</v>
      </c>
      <c r="C1049" s="155">
        <f t="shared" si="218"/>
        <v>43768.999305555553</v>
      </c>
      <c r="D1049" s="152">
        <f t="shared" si="211"/>
        <v>4.9000000000000004</v>
      </c>
      <c r="E1049" s="152"/>
      <c r="F1049" s="152"/>
      <c r="G1049" s="152"/>
      <c r="H1049" s="152" t="e">
        <f t="shared" si="212"/>
        <v>#N/A</v>
      </c>
      <c r="I1049" s="152"/>
      <c r="J1049" s="152" t="e">
        <f t="shared" si="213"/>
        <v>#N/A</v>
      </c>
      <c r="K1049" s="152"/>
      <c r="L1049" s="152"/>
      <c r="M1049" s="152"/>
      <c r="N1049" s="152"/>
      <c r="O1049" s="152"/>
      <c r="P1049" s="152"/>
      <c r="Q1049" s="152"/>
      <c r="R1049" s="152"/>
      <c r="S1049" s="152"/>
      <c r="T1049" s="153" cm="1">
        <f t="array" ref="T1049">MATCH(1,(TDU_Info!$C$5:$C$111=$T$6)*(TDU_Info!$B$5:$B$111&lt;=$B1049),0)</f>
        <v>95</v>
      </c>
      <c r="U1049" s="152">
        <f>100*(INDEX(TDU_Info!$E$5:$E$111,$T1049)/T$11+INDEX(TDU_Info!$F$5:$F$111,$T1049))</f>
        <v>4.0157000000000007</v>
      </c>
      <c r="V1049" s="152">
        <v>2.609</v>
      </c>
      <c r="W1049" s="152">
        <v>2.8769999999999998</v>
      </c>
      <c r="X1049" s="152">
        <v>4.9000000000000004</v>
      </c>
      <c r="Y1049" s="152">
        <v>5.0999999999999996</v>
      </c>
      <c r="Z1049" s="152">
        <v>2.718</v>
      </c>
      <c r="AA1049" s="152">
        <v>3.1230000000000002</v>
      </c>
      <c r="AB1049" s="152">
        <v>5.0999999999999996</v>
      </c>
      <c r="AC1049" s="152">
        <v>5.4429999999999996</v>
      </c>
      <c r="AD1049" s="152">
        <v>2.585</v>
      </c>
      <c r="AE1049" s="152">
        <v>2.8380000000000001</v>
      </c>
      <c r="AF1049" s="152">
        <v>4.9000000000000004</v>
      </c>
      <c r="AG1049" s="152">
        <v>5.0999999999999996</v>
      </c>
      <c r="AH1049" s="152">
        <v>2.6789999999999998</v>
      </c>
      <c r="AI1049" s="152">
        <v>3.0609999999999999</v>
      </c>
      <c r="AJ1049" s="152">
        <v>5.0999999999999996</v>
      </c>
      <c r="AK1049" s="152">
        <v>5.55</v>
      </c>
      <c r="AL1049" s="152">
        <f t="shared" si="214"/>
        <v>4.4405768066013325</v>
      </c>
      <c r="AM1049" s="152">
        <f t="shared" si="215"/>
        <v>4.0178368953477088</v>
      </c>
      <c r="AN1049" s="152" t="e">
        <f>NA()</f>
        <v>#N/A</v>
      </c>
      <c r="AO1049" s="152" t="e">
        <f>NA()</f>
        <v>#N/A</v>
      </c>
      <c r="AP1049" s="152">
        <f t="shared" si="219"/>
        <v>7.7942999999999998</v>
      </c>
      <c r="AQ1049" s="152"/>
      <c r="AR1049" s="152"/>
      <c r="AS1049" s="153">
        <f t="shared" si="216"/>
        <v>303</v>
      </c>
      <c r="AT1049" s="153">
        <f t="shared" si="207"/>
        <v>1</v>
      </c>
      <c r="AU1049" s="153">
        <f t="shared" si="208"/>
        <v>0</v>
      </c>
      <c r="AV1049" s="153">
        <f t="shared" si="209"/>
        <v>0</v>
      </c>
      <c r="BA1049">
        <f t="shared" si="217"/>
        <v>30</v>
      </c>
    </row>
    <row r="1050" spans="2:53" x14ac:dyDescent="0.25">
      <c r="B1050" s="155">
        <f t="shared" si="210"/>
        <v>43769.999305555553</v>
      </c>
      <c r="C1050" s="155">
        <f t="shared" si="218"/>
        <v>43769.999305555553</v>
      </c>
      <c r="D1050" s="152">
        <f t="shared" si="211"/>
        <v>4.9000000000000004</v>
      </c>
      <c r="E1050" s="152"/>
      <c r="F1050" s="152"/>
      <c r="G1050" s="152"/>
      <c r="H1050" s="152" t="e">
        <f t="shared" si="212"/>
        <v>#N/A</v>
      </c>
      <c r="I1050" s="152"/>
      <c r="J1050" s="152" t="e">
        <f t="shared" si="213"/>
        <v>#N/A</v>
      </c>
      <c r="K1050" s="152"/>
      <c r="L1050" s="152"/>
      <c r="M1050" s="152"/>
      <c r="N1050" s="152"/>
      <c r="O1050" s="152"/>
      <c r="P1050" s="152"/>
      <c r="Q1050" s="152"/>
      <c r="R1050" s="152"/>
      <c r="S1050" s="152"/>
      <c r="T1050" s="153" cm="1">
        <f t="array" ref="T1050">MATCH(1,(TDU_Info!$C$5:$C$111=$T$6)*(TDU_Info!$B$5:$B$111&lt;=$B1050),0)</f>
        <v>95</v>
      </c>
      <c r="U1050" s="152">
        <f>100*(INDEX(TDU_Info!$E$5:$E$111,$T1050)/T$11+INDEX(TDU_Info!$F$5:$F$111,$T1050))</f>
        <v>4.0157000000000007</v>
      </c>
      <c r="V1050" s="152">
        <v>2.609</v>
      </c>
      <c r="W1050" s="152">
        <v>2.8769999999999998</v>
      </c>
      <c r="X1050" s="152">
        <v>4.9000000000000004</v>
      </c>
      <c r="Y1050" s="152">
        <v>5.0999999999999996</v>
      </c>
      <c r="Z1050" s="152">
        <v>2.718</v>
      </c>
      <c r="AA1050" s="152">
        <v>3.1230000000000002</v>
      </c>
      <c r="AB1050" s="152">
        <v>5.0999999999999996</v>
      </c>
      <c r="AC1050" s="152">
        <v>5.4429999999999996</v>
      </c>
      <c r="AD1050" s="152">
        <v>2.585</v>
      </c>
      <c r="AE1050" s="152">
        <v>2.8380000000000001</v>
      </c>
      <c r="AF1050" s="152">
        <v>4.9000000000000004</v>
      </c>
      <c r="AG1050" s="152">
        <v>5.0999999999999996</v>
      </c>
      <c r="AH1050" s="152">
        <v>2.6789999999999998</v>
      </c>
      <c r="AI1050" s="152">
        <v>3.0609999999999999</v>
      </c>
      <c r="AJ1050" s="152">
        <v>5.0999999999999996</v>
      </c>
      <c r="AK1050" s="152">
        <v>5.55</v>
      </c>
      <c r="AL1050" s="152">
        <f t="shared" si="214"/>
        <v>4.4405768066013325</v>
      </c>
      <c r="AM1050" s="152">
        <f t="shared" si="215"/>
        <v>4.0178368953477088</v>
      </c>
      <c r="AN1050" s="152" t="e">
        <f>NA()</f>
        <v>#N/A</v>
      </c>
      <c r="AO1050" s="152" t="e">
        <f>NA()</f>
        <v>#N/A</v>
      </c>
      <c r="AP1050" s="152">
        <f t="shared" si="219"/>
        <v>7.7942999999999998</v>
      </c>
      <c r="AQ1050" s="152"/>
      <c r="AR1050" s="152"/>
      <c r="AS1050" s="153">
        <f t="shared" si="216"/>
        <v>304</v>
      </c>
      <c r="AT1050" s="153">
        <f t="shared" si="207"/>
        <v>1</v>
      </c>
      <c r="AU1050" s="153">
        <f t="shared" si="208"/>
        <v>0</v>
      </c>
      <c r="AV1050" s="153">
        <f t="shared" si="209"/>
        <v>0</v>
      </c>
      <c r="BA1050">
        <f t="shared" si="217"/>
        <v>31</v>
      </c>
    </row>
    <row r="1051" spans="2:53" x14ac:dyDescent="0.25">
      <c r="B1051" s="155">
        <f t="shared" si="210"/>
        <v>43770.999305555553</v>
      </c>
      <c r="C1051" s="155">
        <f t="shared" si="218"/>
        <v>43770.999305555553</v>
      </c>
      <c r="D1051" s="152">
        <f t="shared" si="211"/>
        <v>4.9000000000000004</v>
      </c>
      <c r="E1051" s="152"/>
      <c r="F1051" s="152"/>
      <c r="G1051" s="152"/>
      <c r="H1051" s="152" t="e">
        <f t="shared" si="212"/>
        <v>#N/A</v>
      </c>
      <c r="I1051" s="152"/>
      <c r="J1051" s="152" t="e">
        <f t="shared" si="213"/>
        <v>#N/A</v>
      </c>
      <c r="K1051" s="152"/>
      <c r="L1051" s="152"/>
      <c r="M1051" s="152"/>
      <c r="N1051" s="152"/>
      <c r="O1051" s="152"/>
      <c r="P1051" s="152"/>
      <c r="Q1051" s="152"/>
      <c r="R1051" s="152"/>
      <c r="S1051" s="152"/>
      <c r="T1051" s="153" cm="1">
        <f t="array" ref="T1051">MATCH(1,(TDU_Info!$C$5:$C$111=$T$6)*(TDU_Info!$B$5:$B$111&lt;=$B1051),0)</f>
        <v>95</v>
      </c>
      <c r="U1051" s="152">
        <f>100*(INDEX(TDU_Info!$E$5:$E$111,$T1051)/T$11+INDEX(TDU_Info!$F$5:$F$111,$T1051))</f>
        <v>4.0157000000000007</v>
      </c>
      <c r="V1051" s="152">
        <v>2.609</v>
      </c>
      <c r="W1051" s="152">
        <v>2.8769999999999998</v>
      </c>
      <c r="X1051" s="152">
        <v>4.9000000000000004</v>
      </c>
      <c r="Y1051" s="152">
        <v>5.0999999999999996</v>
      </c>
      <c r="Z1051" s="152">
        <v>2.718</v>
      </c>
      <c r="AA1051" s="152">
        <v>3.1230000000000002</v>
      </c>
      <c r="AB1051" s="152">
        <v>5.0999999999999996</v>
      </c>
      <c r="AC1051" s="152">
        <v>5.4429999999999996</v>
      </c>
      <c r="AD1051" s="152">
        <v>2.585</v>
      </c>
      <c r="AE1051" s="152">
        <v>2.8380000000000001</v>
      </c>
      <c r="AF1051" s="152">
        <v>4.9000000000000004</v>
      </c>
      <c r="AG1051" s="152">
        <v>5.0999999999999996</v>
      </c>
      <c r="AH1051" s="152">
        <v>2.6789999999999998</v>
      </c>
      <c r="AI1051" s="152">
        <v>3.0609999999999999</v>
      </c>
      <c r="AJ1051" s="152">
        <v>5.0999999999999996</v>
      </c>
      <c r="AK1051" s="152">
        <v>5.55</v>
      </c>
      <c r="AL1051" s="152" t="e">
        <f t="shared" si="214"/>
        <v>#N/A</v>
      </c>
      <c r="AM1051" s="152" t="e">
        <f t="shared" si="215"/>
        <v>#N/A</v>
      </c>
      <c r="AN1051" s="152" t="e">
        <f>NA()</f>
        <v>#N/A</v>
      </c>
      <c r="AO1051" s="152" t="e">
        <f>NA()</f>
        <v>#N/A</v>
      </c>
      <c r="AP1051" s="152" t="e">
        <f t="shared" si="219"/>
        <v>#N/A</v>
      </c>
      <c r="AQ1051" s="152"/>
      <c r="AR1051" s="152"/>
      <c r="AS1051" s="153">
        <f t="shared" si="216"/>
        <v>305</v>
      </c>
      <c r="AT1051" s="153">
        <f t="shared" si="207"/>
        <v>1</v>
      </c>
      <c r="AU1051" s="153">
        <f t="shared" si="208"/>
        <v>0</v>
      </c>
      <c r="AV1051" s="153">
        <f t="shared" si="209"/>
        <v>0</v>
      </c>
      <c r="BA1051">
        <f t="shared" si="217"/>
        <v>1</v>
      </c>
    </row>
    <row r="1052" spans="2:53" x14ac:dyDescent="0.25">
      <c r="B1052" s="155">
        <f t="shared" si="210"/>
        <v>43771.999305555553</v>
      </c>
      <c r="C1052" s="155">
        <f t="shared" si="218"/>
        <v>43771.999305555553</v>
      </c>
      <c r="D1052" s="152">
        <f t="shared" si="211"/>
        <v>4.9000000000000004</v>
      </c>
      <c r="E1052" s="152"/>
      <c r="F1052" s="152"/>
      <c r="G1052" s="152"/>
      <c r="H1052" s="152" t="e">
        <f t="shared" si="212"/>
        <v>#N/A</v>
      </c>
      <c r="I1052" s="152"/>
      <c r="J1052" s="152" t="e">
        <f t="shared" si="213"/>
        <v>#N/A</v>
      </c>
      <c r="K1052" s="152"/>
      <c r="L1052" s="152"/>
      <c r="M1052" s="152"/>
      <c r="N1052" s="152"/>
      <c r="O1052" s="152"/>
      <c r="P1052" s="152"/>
      <c r="Q1052" s="152"/>
      <c r="R1052" s="152"/>
      <c r="S1052" s="152"/>
      <c r="T1052" s="153" cm="1">
        <f t="array" ref="T1052">MATCH(1,(TDU_Info!$C$5:$C$111=$T$6)*(TDU_Info!$B$5:$B$111&lt;=$B1052),0)</f>
        <v>95</v>
      </c>
      <c r="U1052" s="152">
        <f>100*(INDEX(TDU_Info!$E$5:$E$111,$T1052)/T$11+INDEX(TDU_Info!$F$5:$F$111,$T1052))</f>
        <v>4.0157000000000007</v>
      </c>
      <c r="V1052" s="152">
        <v>2.609</v>
      </c>
      <c r="W1052" s="152">
        <v>2.8769999999999998</v>
      </c>
      <c r="X1052" s="152">
        <v>4.9000000000000004</v>
      </c>
      <c r="Y1052" s="152">
        <v>5.0999999999999996</v>
      </c>
      <c r="Z1052" s="152">
        <v>2.718</v>
      </c>
      <c r="AA1052" s="152">
        <v>3.1230000000000002</v>
      </c>
      <c r="AB1052" s="152">
        <v>5.0999999999999996</v>
      </c>
      <c r="AC1052" s="152">
        <v>5.4429999999999996</v>
      </c>
      <c r="AD1052" s="152">
        <v>2.585</v>
      </c>
      <c r="AE1052" s="152">
        <v>2.8380000000000001</v>
      </c>
      <c r="AF1052" s="152">
        <v>4.9000000000000004</v>
      </c>
      <c r="AG1052" s="152">
        <v>5.0999999999999996</v>
      </c>
      <c r="AH1052" s="152">
        <v>2.6789999999999998</v>
      </c>
      <c r="AI1052" s="152">
        <v>3.0609999999999999</v>
      </c>
      <c r="AJ1052" s="152">
        <v>5.0999999999999996</v>
      </c>
      <c r="AK1052" s="152">
        <v>5.55</v>
      </c>
      <c r="AL1052" s="152">
        <f t="shared" si="214"/>
        <v>2.6064039410789315</v>
      </c>
      <c r="AM1052" s="152">
        <f t="shared" si="215"/>
        <v>2.8321758552671725</v>
      </c>
      <c r="AN1052" s="152" t="e">
        <f>NA()</f>
        <v>#N/A</v>
      </c>
      <c r="AO1052" s="152" t="e">
        <f>NA()</f>
        <v>#N/A</v>
      </c>
      <c r="AP1052" s="152">
        <f t="shared" si="219"/>
        <v>7.9742999999999995</v>
      </c>
      <c r="AQ1052" s="152"/>
      <c r="AR1052" s="152"/>
      <c r="AS1052" s="153">
        <f t="shared" si="216"/>
        <v>306</v>
      </c>
      <c r="AT1052" s="153">
        <f t="shared" si="207"/>
        <v>1</v>
      </c>
      <c r="AU1052" s="153">
        <f t="shared" si="208"/>
        <v>0</v>
      </c>
      <c r="AV1052" s="153">
        <f t="shared" si="209"/>
        <v>0</v>
      </c>
      <c r="BA1052">
        <f t="shared" si="217"/>
        <v>2</v>
      </c>
    </row>
    <row r="1053" spans="2:53" x14ac:dyDescent="0.25">
      <c r="B1053" s="155">
        <f t="shared" si="210"/>
        <v>43772.999305555553</v>
      </c>
      <c r="C1053" s="155">
        <f t="shared" si="218"/>
        <v>43772.999305555553</v>
      </c>
      <c r="D1053" s="152">
        <f t="shared" si="211"/>
        <v>4.9000000000000004</v>
      </c>
      <c r="E1053" s="152"/>
      <c r="F1053" s="152"/>
      <c r="G1053" s="152"/>
      <c r="H1053" s="152" t="e">
        <f t="shared" si="212"/>
        <v>#N/A</v>
      </c>
      <c r="I1053" s="152"/>
      <c r="J1053" s="152" t="e">
        <f t="shared" si="213"/>
        <v>#N/A</v>
      </c>
      <c r="K1053" s="152"/>
      <c r="L1053" s="152"/>
      <c r="M1053" s="152"/>
      <c r="N1053" s="152"/>
      <c r="O1053" s="152"/>
      <c r="P1053" s="152"/>
      <c r="Q1053" s="152"/>
      <c r="R1053" s="152"/>
      <c r="S1053" s="152"/>
      <c r="T1053" s="153" cm="1">
        <f t="array" ref="T1053">MATCH(1,(TDU_Info!$C$5:$C$111=$T$6)*(TDU_Info!$B$5:$B$111&lt;=$B1053),0)</f>
        <v>95</v>
      </c>
      <c r="U1053" s="152">
        <f>100*(INDEX(TDU_Info!$E$5:$E$111,$T1053)/T$11+INDEX(TDU_Info!$F$5:$F$111,$T1053))</f>
        <v>4.0157000000000007</v>
      </c>
      <c r="V1053" s="152">
        <v>2.609</v>
      </c>
      <c r="W1053" s="152">
        <v>2.8769999999999998</v>
      </c>
      <c r="X1053" s="152">
        <v>4.9000000000000004</v>
      </c>
      <c r="Y1053" s="152">
        <v>5.0999999999999996</v>
      </c>
      <c r="Z1053" s="152">
        <v>2.718</v>
      </c>
      <c r="AA1053" s="152">
        <v>3.1230000000000002</v>
      </c>
      <c r="AB1053" s="152">
        <v>5.0999999999999996</v>
      </c>
      <c r="AC1053" s="152">
        <v>5.4429999999999996</v>
      </c>
      <c r="AD1053" s="152">
        <v>2.585</v>
      </c>
      <c r="AE1053" s="152">
        <v>2.8380000000000001</v>
      </c>
      <c r="AF1053" s="152">
        <v>4.9000000000000004</v>
      </c>
      <c r="AG1053" s="152">
        <v>5.0999999999999996</v>
      </c>
      <c r="AH1053" s="152">
        <v>2.6789999999999998</v>
      </c>
      <c r="AI1053" s="152">
        <v>3.0609999999999999</v>
      </c>
      <c r="AJ1053" s="152">
        <v>5.0999999999999996</v>
      </c>
      <c r="AK1053" s="152">
        <v>5.55</v>
      </c>
      <c r="AL1053" s="152">
        <f t="shared" si="214"/>
        <v>2.6064039410789315</v>
      </c>
      <c r="AM1053" s="152">
        <f t="shared" si="215"/>
        <v>2.8321758552671725</v>
      </c>
      <c r="AN1053" s="152" t="e">
        <f>NA()</f>
        <v>#N/A</v>
      </c>
      <c r="AO1053" s="152" t="e">
        <f>NA()</f>
        <v>#N/A</v>
      </c>
      <c r="AP1053" s="152">
        <f t="shared" si="219"/>
        <v>7.9742999999999995</v>
      </c>
      <c r="AQ1053" s="152"/>
      <c r="AR1053" s="152"/>
      <c r="AS1053" s="153">
        <f t="shared" si="216"/>
        <v>307</v>
      </c>
      <c r="AT1053" s="153">
        <f t="shared" si="207"/>
        <v>1</v>
      </c>
      <c r="AU1053" s="153">
        <f t="shared" si="208"/>
        <v>0</v>
      </c>
      <c r="AV1053" s="153">
        <f t="shared" si="209"/>
        <v>0</v>
      </c>
      <c r="BA1053">
        <f t="shared" si="217"/>
        <v>3</v>
      </c>
    </row>
    <row r="1054" spans="2:53" x14ac:dyDescent="0.25">
      <c r="B1054" s="155">
        <f t="shared" si="210"/>
        <v>43773.999305555553</v>
      </c>
      <c r="C1054" s="155">
        <f t="shared" si="218"/>
        <v>43773.999305555553</v>
      </c>
      <c r="D1054" s="152">
        <f t="shared" si="211"/>
        <v>4.9000000000000004</v>
      </c>
      <c r="E1054" s="152"/>
      <c r="F1054" s="152"/>
      <c r="G1054" s="152"/>
      <c r="H1054" s="152" t="e">
        <f t="shared" si="212"/>
        <v>#N/A</v>
      </c>
      <c r="I1054" s="152"/>
      <c r="J1054" s="152" t="e">
        <f t="shared" si="213"/>
        <v>#N/A</v>
      </c>
      <c r="K1054" s="152"/>
      <c r="L1054" s="152"/>
      <c r="M1054" s="152"/>
      <c r="N1054" s="152"/>
      <c r="O1054" s="152"/>
      <c r="P1054" s="152"/>
      <c r="Q1054" s="152"/>
      <c r="R1054" s="152"/>
      <c r="S1054" s="152"/>
      <c r="T1054" s="153" cm="1">
        <f t="array" ref="T1054">MATCH(1,(TDU_Info!$C$5:$C$111=$T$6)*(TDU_Info!$B$5:$B$111&lt;=$B1054),0)</f>
        <v>95</v>
      </c>
      <c r="U1054" s="152">
        <f>100*(INDEX(TDU_Info!$E$5:$E$111,$T1054)/T$11+INDEX(TDU_Info!$F$5:$F$111,$T1054))</f>
        <v>4.0157000000000007</v>
      </c>
      <c r="V1054" s="152">
        <v>2.609</v>
      </c>
      <c r="W1054" s="152">
        <v>2.8769999999999998</v>
      </c>
      <c r="X1054" s="152">
        <v>4.9000000000000004</v>
      </c>
      <c r="Y1054" s="152">
        <v>5.0999999999999996</v>
      </c>
      <c r="Z1054" s="152">
        <v>2.718</v>
      </c>
      <c r="AA1054" s="152">
        <v>3.1230000000000002</v>
      </c>
      <c r="AB1054" s="152">
        <v>5.0999999999999996</v>
      </c>
      <c r="AC1054" s="152">
        <v>5.4429999999999996</v>
      </c>
      <c r="AD1054" s="152">
        <v>2.585</v>
      </c>
      <c r="AE1054" s="152">
        <v>2.8380000000000001</v>
      </c>
      <c r="AF1054" s="152">
        <v>4.9000000000000004</v>
      </c>
      <c r="AG1054" s="152">
        <v>5.0999999999999996</v>
      </c>
      <c r="AH1054" s="152">
        <v>2.6789999999999998</v>
      </c>
      <c r="AI1054" s="152">
        <v>3.0609999999999999</v>
      </c>
      <c r="AJ1054" s="152">
        <v>5.0999999999999996</v>
      </c>
      <c r="AK1054" s="152">
        <v>5.55</v>
      </c>
      <c r="AL1054" s="152">
        <f t="shared" si="214"/>
        <v>2.6064039410789315</v>
      </c>
      <c r="AM1054" s="152">
        <f t="shared" si="215"/>
        <v>2.8321758552671725</v>
      </c>
      <c r="AN1054" s="152" t="e">
        <f>NA()</f>
        <v>#N/A</v>
      </c>
      <c r="AO1054" s="152" t="e">
        <f>NA()</f>
        <v>#N/A</v>
      </c>
      <c r="AP1054" s="152">
        <f t="shared" si="219"/>
        <v>7.9742999999999995</v>
      </c>
      <c r="AQ1054" s="152"/>
      <c r="AR1054" s="152"/>
      <c r="AS1054" s="153">
        <f t="shared" si="216"/>
        <v>308</v>
      </c>
      <c r="AT1054" s="153">
        <f t="shared" si="207"/>
        <v>1</v>
      </c>
      <c r="AU1054" s="153">
        <f t="shared" si="208"/>
        <v>0</v>
      </c>
      <c r="AV1054" s="153">
        <f t="shared" si="209"/>
        <v>0</v>
      </c>
      <c r="BA1054">
        <f t="shared" si="217"/>
        <v>4</v>
      </c>
    </row>
    <row r="1055" spans="2:53" x14ac:dyDescent="0.25">
      <c r="B1055" s="155">
        <f t="shared" si="210"/>
        <v>43774.999305555553</v>
      </c>
      <c r="C1055" s="155">
        <f t="shared" si="218"/>
        <v>43774.999305555553</v>
      </c>
      <c r="D1055" s="152">
        <f t="shared" si="211"/>
        <v>4.9000000000000004</v>
      </c>
      <c r="E1055" s="152"/>
      <c r="F1055" s="152"/>
      <c r="G1055" s="152"/>
      <c r="H1055" s="152" t="e">
        <f t="shared" si="212"/>
        <v>#N/A</v>
      </c>
      <c r="I1055" s="152"/>
      <c r="J1055" s="152" t="e">
        <f t="shared" si="213"/>
        <v>#N/A</v>
      </c>
      <c r="K1055" s="152"/>
      <c r="L1055" s="152"/>
      <c r="M1055" s="152"/>
      <c r="N1055" s="152"/>
      <c r="O1055" s="152"/>
      <c r="P1055" s="152"/>
      <c r="Q1055" s="152"/>
      <c r="R1055" s="152"/>
      <c r="S1055" s="152"/>
      <c r="T1055" s="153" cm="1">
        <f t="array" ref="T1055">MATCH(1,(TDU_Info!$C$5:$C$111=$T$6)*(TDU_Info!$B$5:$B$111&lt;=$B1055),0)</f>
        <v>95</v>
      </c>
      <c r="U1055" s="152">
        <f>100*(INDEX(TDU_Info!$E$5:$E$111,$T1055)/T$11+INDEX(TDU_Info!$F$5:$F$111,$T1055))</f>
        <v>4.0157000000000007</v>
      </c>
      <c r="V1055" s="152">
        <v>2.609</v>
      </c>
      <c r="W1055" s="152">
        <v>2.8769999999999998</v>
      </c>
      <c r="X1055" s="152">
        <v>4.9000000000000004</v>
      </c>
      <c r="Y1055" s="152">
        <v>5.0999999999999996</v>
      </c>
      <c r="Z1055" s="152">
        <v>2.718</v>
      </c>
      <c r="AA1055" s="152">
        <v>3.1230000000000002</v>
      </c>
      <c r="AB1055" s="152">
        <v>5.0999999999999996</v>
      </c>
      <c r="AC1055" s="152">
        <v>5.5220000000000002</v>
      </c>
      <c r="AD1055" s="152">
        <v>2.585</v>
      </c>
      <c r="AE1055" s="152">
        <v>2.8380000000000001</v>
      </c>
      <c r="AF1055" s="152">
        <v>4.9000000000000004</v>
      </c>
      <c r="AG1055" s="152">
        <v>5.0999999999999996</v>
      </c>
      <c r="AH1055" s="152">
        <v>2.6789999999999998</v>
      </c>
      <c r="AI1055" s="152">
        <v>3.0609999999999999</v>
      </c>
      <c r="AJ1055" s="152">
        <v>5.0999999999999996</v>
      </c>
      <c r="AK1055" s="152">
        <v>5.55</v>
      </c>
      <c r="AL1055" s="152">
        <f t="shared" si="214"/>
        <v>2.6064039410789315</v>
      </c>
      <c r="AM1055" s="152">
        <f t="shared" si="215"/>
        <v>2.8321758552671725</v>
      </c>
      <c r="AN1055" s="152" t="e">
        <f>NA()</f>
        <v>#N/A</v>
      </c>
      <c r="AO1055" s="152" t="e">
        <f>NA()</f>
        <v>#N/A</v>
      </c>
      <c r="AP1055" s="152">
        <f t="shared" si="219"/>
        <v>7.9742999999999995</v>
      </c>
      <c r="AQ1055" s="152"/>
      <c r="AR1055" s="152"/>
      <c r="AS1055" s="153">
        <f t="shared" si="216"/>
        <v>309</v>
      </c>
      <c r="AT1055" s="153">
        <f t="shared" si="207"/>
        <v>1</v>
      </c>
      <c r="AU1055" s="153">
        <f t="shared" si="208"/>
        <v>0</v>
      </c>
      <c r="AV1055" s="153">
        <f t="shared" si="209"/>
        <v>0</v>
      </c>
      <c r="BA1055">
        <f t="shared" si="217"/>
        <v>5</v>
      </c>
    </row>
    <row r="1056" spans="2:53" x14ac:dyDescent="0.25">
      <c r="B1056" s="155">
        <f t="shared" si="210"/>
        <v>43775.999305555553</v>
      </c>
      <c r="C1056" s="155">
        <f t="shared" si="218"/>
        <v>43775.999305555553</v>
      </c>
      <c r="D1056" s="152">
        <f t="shared" si="211"/>
        <v>4.9000000000000004</v>
      </c>
      <c r="E1056" s="152"/>
      <c r="F1056" s="152"/>
      <c r="G1056" s="152"/>
      <c r="H1056" s="152" t="e">
        <f t="shared" si="212"/>
        <v>#N/A</v>
      </c>
      <c r="I1056" s="152"/>
      <c r="J1056" s="152" t="e">
        <f t="shared" si="213"/>
        <v>#N/A</v>
      </c>
      <c r="K1056" s="152"/>
      <c r="L1056" s="152"/>
      <c r="M1056" s="152"/>
      <c r="N1056" s="152"/>
      <c r="O1056" s="152"/>
      <c r="P1056" s="152"/>
      <c r="Q1056" s="152"/>
      <c r="R1056" s="152"/>
      <c r="S1056" s="152"/>
      <c r="T1056" s="153" cm="1">
        <f t="array" ref="T1056">MATCH(1,(TDU_Info!$C$5:$C$111=$T$6)*(TDU_Info!$B$5:$B$111&lt;=$B1056),0)</f>
        <v>95</v>
      </c>
      <c r="U1056" s="152">
        <f>100*(INDEX(TDU_Info!$E$5:$E$111,$T1056)/T$11+INDEX(TDU_Info!$F$5:$F$111,$T1056))</f>
        <v>4.0157000000000007</v>
      </c>
      <c r="V1056" s="152">
        <v>2.609</v>
      </c>
      <c r="W1056" s="152">
        <v>2.8769999999999998</v>
      </c>
      <c r="X1056" s="152">
        <v>4.9000000000000004</v>
      </c>
      <c r="Y1056" s="152">
        <v>5.0999999999999996</v>
      </c>
      <c r="Z1056" s="152">
        <v>2.718</v>
      </c>
      <c r="AA1056" s="152">
        <v>3.1230000000000002</v>
      </c>
      <c r="AB1056" s="152">
        <v>5.0999999999999996</v>
      </c>
      <c r="AC1056" s="152">
        <v>5.5220000000000002</v>
      </c>
      <c r="AD1056" s="152">
        <v>2.585</v>
      </c>
      <c r="AE1056" s="152">
        <v>2.8380000000000001</v>
      </c>
      <c r="AF1056" s="152">
        <v>4.9000000000000004</v>
      </c>
      <c r="AG1056" s="152">
        <v>5.0999999999999996</v>
      </c>
      <c r="AH1056" s="152">
        <v>2.6789999999999998</v>
      </c>
      <c r="AI1056" s="152">
        <v>3.0609999999999999</v>
      </c>
      <c r="AJ1056" s="152">
        <v>5.0999999999999996</v>
      </c>
      <c r="AK1056" s="152">
        <v>5.55</v>
      </c>
      <c r="AL1056" s="152">
        <f t="shared" si="214"/>
        <v>2.6064039410789315</v>
      </c>
      <c r="AM1056" s="152">
        <f t="shared" si="215"/>
        <v>2.8321758552671725</v>
      </c>
      <c r="AN1056" s="152" t="e">
        <f>NA()</f>
        <v>#N/A</v>
      </c>
      <c r="AO1056" s="152" t="e">
        <f>NA()</f>
        <v>#N/A</v>
      </c>
      <c r="AP1056" s="152">
        <f t="shared" si="219"/>
        <v>7.9742999999999995</v>
      </c>
      <c r="AQ1056" s="152"/>
      <c r="AR1056" s="152"/>
      <c r="AS1056" s="153">
        <f t="shared" si="216"/>
        <v>310</v>
      </c>
      <c r="AT1056" s="153">
        <f t="shared" si="207"/>
        <v>1</v>
      </c>
      <c r="AU1056" s="153">
        <f t="shared" si="208"/>
        <v>0</v>
      </c>
      <c r="AV1056" s="153">
        <f t="shared" si="209"/>
        <v>0</v>
      </c>
      <c r="BA1056">
        <f t="shared" si="217"/>
        <v>6</v>
      </c>
    </row>
    <row r="1057" spans="2:53" x14ac:dyDescent="0.25">
      <c r="B1057" s="155">
        <f t="shared" si="210"/>
        <v>43776.999305555553</v>
      </c>
      <c r="C1057" s="155">
        <f t="shared" si="218"/>
        <v>43776.999305555553</v>
      </c>
      <c r="D1057" s="152">
        <f t="shared" si="211"/>
        <v>4.9000000000000004</v>
      </c>
      <c r="E1057" s="152"/>
      <c r="F1057" s="152"/>
      <c r="G1057" s="152"/>
      <c r="H1057" s="152" t="e">
        <f t="shared" si="212"/>
        <v>#N/A</v>
      </c>
      <c r="I1057" s="152"/>
      <c r="J1057" s="152" t="e">
        <f t="shared" si="213"/>
        <v>#N/A</v>
      </c>
      <c r="K1057" s="152"/>
      <c r="L1057" s="152"/>
      <c r="M1057" s="152"/>
      <c r="N1057" s="152"/>
      <c r="O1057" s="152"/>
      <c r="P1057" s="152"/>
      <c r="Q1057" s="152"/>
      <c r="R1057" s="152"/>
      <c r="S1057" s="152"/>
      <c r="T1057" s="153" cm="1">
        <f t="array" ref="T1057">MATCH(1,(TDU_Info!$C$5:$C$111=$T$6)*(TDU_Info!$B$5:$B$111&lt;=$B1057),0)</f>
        <v>95</v>
      </c>
      <c r="U1057" s="152">
        <f>100*(INDEX(TDU_Info!$E$5:$E$111,$T1057)/T$11+INDEX(TDU_Info!$F$5:$F$111,$T1057))</f>
        <v>4.0157000000000007</v>
      </c>
      <c r="V1057" s="152">
        <v>2.609</v>
      </c>
      <c r="W1057" s="152">
        <v>2.8769999999999998</v>
      </c>
      <c r="X1057" s="152">
        <v>4.9000000000000004</v>
      </c>
      <c r="Y1057" s="152">
        <v>5.0999999999999996</v>
      </c>
      <c r="Z1057" s="152">
        <v>2.718</v>
      </c>
      <c r="AA1057" s="152">
        <v>3.1230000000000002</v>
      </c>
      <c r="AB1057" s="152">
        <v>5.0999999999999996</v>
      </c>
      <c r="AC1057" s="152">
        <v>5.7</v>
      </c>
      <c r="AD1057" s="152">
        <v>2.585</v>
      </c>
      <c r="AE1057" s="152">
        <v>2.8380000000000001</v>
      </c>
      <c r="AF1057" s="152">
        <v>4.9000000000000004</v>
      </c>
      <c r="AG1057" s="152">
        <v>5.0999999999999996</v>
      </c>
      <c r="AH1057" s="152">
        <v>2.6789999999999998</v>
      </c>
      <c r="AI1057" s="152">
        <v>3.0609999999999999</v>
      </c>
      <c r="AJ1057" s="152">
        <v>5.0999999999999996</v>
      </c>
      <c r="AK1057" s="152">
        <v>5.55</v>
      </c>
      <c r="AL1057" s="152">
        <f t="shared" si="214"/>
        <v>2.6064039410789315</v>
      </c>
      <c r="AM1057" s="152">
        <f t="shared" si="215"/>
        <v>2.8321758552671725</v>
      </c>
      <c r="AN1057" s="152" t="e">
        <f>NA()</f>
        <v>#N/A</v>
      </c>
      <c r="AO1057" s="152" t="e">
        <f>NA()</f>
        <v>#N/A</v>
      </c>
      <c r="AP1057" s="152">
        <f t="shared" si="219"/>
        <v>7.9742999999999995</v>
      </c>
      <c r="AQ1057" s="152"/>
      <c r="AR1057" s="152"/>
      <c r="AS1057" s="153">
        <f t="shared" si="216"/>
        <v>311</v>
      </c>
      <c r="AT1057" s="153">
        <f t="shared" si="207"/>
        <v>1</v>
      </c>
      <c r="AU1057" s="153">
        <f t="shared" si="208"/>
        <v>0</v>
      </c>
      <c r="AV1057" s="153">
        <f t="shared" si="209"/>
        <v>0</v>
      </c>
      <c r="BA1057">
        <f t="shared" si="217"/>
        <v>7</v>
      </c>
    </row>
    <row r="1058" spans="2:53" x14ac:dyDescent="0.25">
      <c r="B1058" s="155">
        <f t="shared" si="210"/>
        <v>43777.999305555553</v>
      </c>
      <c r="C1058" s="155">
        <f t="shared" si="218"/>
        <v>43777.999305555553</v>
      </c>
      <c r="D1058" s="152">
        <f t="shared" si="211"/>
        <v>4.9000000000000004</v>
      </c>
      <c r="E1058" s="152"/>
      <c r="F1058" s="152"/>
      <c r="G1058" s="152"/>
      <c r="H1058" s="152" t="e">
        <f t="shared" si="212"/>
        <v>#N/A</v>
      </c>
      <c r="I1058" s="152"/>
      <c r="J1058" s="152" t="e">
        <f t="shared" si="213"/>
        <v>#N/A</v>
      </c>
      <c r="K1058" s="152"/>
      <c r="L1058" s="152"/>
      <c r="M1058" s="152"/>
      <c r="N1058" s="152"/>
      <c r="O1058" s="152"/>
      <c r="P1058" s="152"/>
      <c r="Q1058" s="152"/>
      <c r="R1058" s="152"/>
      <c r="S1058" s="152"/>
      <c r="T1058" s="153" cm="1">
        <f t="array" ref="T1058">MATCH(1,(TDU_Info!$C$5:$C$111=$T$6)*(TDU_Info!$B$5:$B$111&lt;=$B1058),0)</f>
        <v>95</v>
      </c>
      <c r="U1058" s="152">
        <f>100*(INDEX(TDU_Info!$E$5:$E$111,$T1058)/T$11+INDEX(TDU_Info!$F$5:$F$111,$T1058))</f>
        <v>4.0157000000000007</v>
      </c>
      <c r="V1058" s="152">
        <v>2.609</v>
      </c>
      <c r="W1058" s="152">
        <v>2.8769999999999998</v>
      </c>
      <c r="X1058" s="152">
        <v>4.9000000000000004</v>
      </c>
      <c r="Y1058" s="152">
        <v>5.0999999999999996</v>
      </c>
      <c r="Z1058" s="152">
        <v>2.718</v>
      </c>
      <c r="AA1058" s="152">
        <v>3.1230000000000002</v>
      </c>
      <c r="AB1058" s="152">
        <v>5.0999999999999996</v>
      </c>
      <c r="AC1058" s="152">
        <v>5.7</v>
      </c>
      <c r="AD1058" s="152">
        <v>2.585</v>
      </c>
      <c r="AE1058" s="152">
        <v>2.8380000000000001</v>
      </c>
      <c r="AF1058" s="152">
        <v>4.9000000000000004</v>
      </c>
      <c r="AG1058" s="152">
        <v>5.0999999999999996</v>
      </c>
      <c r="AH1058" s="152">
        <v>2.6789999999999998</v>
      </c>
      <c r="AI1058" s="152">
        <v>3.0609999999999999</v>
      </c>
      <c r="AJ1058" s="152">
        <v>5.0999999999999996</v>
      </c>
      <c r="AK1058" s="152">
        <v>5.55</v>
      </c>
      <c r="AL1058" s="152">
        <f t="shared" si="214"/>
        <v>2.6064039410789315</v>
      </c>
      <c r="AM1058" s="152">
        <f t="shared" si="215"/>
        <v>2.8321758552671725</v>
      </c>
      <c r="AN1058" s="152" t="e">
        <f>NA()</f>
        <v>#N/A</v>
      </c>
      <c r="AO1058" s="152" t="e">
        <f>NA()</f>
        <v>#N/A</v>
      </c>
      <c r="AP1058" s="152">
        <f t="shared" si="219"/>
        <v>7.9742999999999995</v>
      </c>
      <c r="AQ1058" s="152"/>
      <c r="AR1058" s="152"/>
      <c r="AS1058" s="153">
        <f t="shared" si="216"/>
        <v>312</v>
      </c>
      <c r="AT1058" s="153">
        <f t="shared" si="207"/>
        <v>1</v>
      </c>
      <c r="AU1058" s="153">
        <f t="shared" si="208"/>
        <v>0</v>
      </c>
      <c r="AV1058" s="153">
        <f t="shared" si="209"/>
        <v>0</v>
      </c>
      <c r="BA1058">
        <f t="shared" si="217"/>
        <v>8</v>
      </c>
    </row>
    <row r="1059" spans="2:53" x14ac:dyDescent="0.25">
      <c r="B1059" s="155">
        <f t="shared" si="210"/>
        <v>43778.999305555553</v>
      </c>
      <c r="C1059" s="155">
        <f t="shared" si="218"/>
        <v>43778.999305555553</v>
      </c>
      <c r="D1059" s="152">
        <f t="shared" si="211"/>
        <v>4.9000000000000004</v>
      </c>
      <c r="E1059" s="152"/>
      <c r="F1059" s="152"/>
      <c r="G1059" s="152"/>
      <c r="H1059" s="152" t="e">
        <f t="shared" si="212"/>
        <v>#N/A</v>
      </c>
      <c r="I1059" s="152"/>
      <c r="J1059" s="152" t="e">
        <f t="shared" si="213"/>
        <v>#N/A</v>
      </c>
      <c r="K1059" s="152"/>
      <c r="L1059" s="152"/>
      <c r="M1059" s="152"/>
      <c r="N1059" s="152"/>
      <c r="O1059" s="152"/>
      <c r="P1059" s="152"/>
      <c r="Q1059" s="152"/>
      <c r="R1059" s="152"/>
      <c r="S1059" s="152"/>
      <c r="T1059" s="153" cm="1">
        <f t="array" ref="T1059">MATCH(1,(TDU_Info!$C$5:$C$111=$T$6)*(TDU_Info!$B$5:$B$111&lt;=$B1059),0)</f>
        <v>95</v>
      </c>
      <c r="U1059" s="152">
        <f>100*(INDEX(TDU_Info!$E$5:$E$111,$T1059)/T$11+INDEX(TDU_Info!$F$5:$F$111,$T1059))</f>
        <v>4.0157000000000007</v>
      </c>
      <c r="V1059" s="152">
        <v>2.609</v>
      </c>
      <c r="W1059" s="152">
        <v>2.8769999999999998</v>
      </c>
      <c r="X1059" s="152">
        <v>4.9000000000000004</v>
      </c>
      <c r="Y1059" s="152">
        <v>5.0999999999999996</v>
      </c>
      <c r="Z1059" s="152">
        <v>2.718</v>
      </c>
      <c r="AA1059" s="152">
        <v>3.1230000000000002</v>
      </c>
      <c r="AB1059" s="152">
        <v>5.0999999999999996</v>
      </c>
      <c r="AC1059" s="152">
        <v>5.7</v>
      </c>
      <c r="AD1059" s="152">
        <v>2.585</v>
      </c>
      <c r="AE1059" s="152">
        <v>2.8380000000000001</v>
      </c>
      <c r="AF1059" s="152">
        <v>4.9000000000000004</v>
      </c>
      <c r="AG1059" s="152">
        <v>5.0999999999999996</v>
      </c>
      <c r="AH1059" s="152">
        <v>2.6789999999999998</v>
      </c>
      <c r="AI1059" s="152">
        <v>3.0609999999999999</v>
      </c>
      <c r="AJ1059" s="152">
        <v>5.0999999999999996</v>
      </c>
      <c r="AK1059" s="152">
        <v>5.55</v>
      </c>
      <c r="AL1059" s="152">
        <f t="shared" si="214"/>
        <v>2.6064039410789315</v>
      </c>
      <c r="AM1059" s="152">
        <f t="shared" si="215"/>
        <v>2.8321758552671725</v>
      </c>
      <c r="AN1059" s="152" t="e">
        <f>NA()</f>
        <v>#N/A</v>
      </c>
      <c r="AO1059" s="152" t="e">
        <f>NA()</f>
        <v>#N/A</v>
      </c>
      <c r="AP1059" s="152">
        <f t="shared" si="219"/>
        <v>7.9742999999999995</v>
      </c>
      <c r="AQ1059" s="152"/>
      <c r="AR1059" s="152"/>
      <c r="AS1059" s="153">
        <f t="shared" si="216"/>
        <v>313</v>
      </c>
      <c r="AT1059" s="153">
        <f t="shared" si="207"/>
        <v>1</v>
      </c>
      <c r="AU1059" s="153">
        <f t="shared" si="208"/>
        <v>0</v>
      </c>
      <c r="AV1059" s="153">
        <f t="shared" si="209"/>
        <v>0</v>
      </c>
      <c r="BA1059">
        <f t="shared" si="217"/>
        <v>9</v>
      </c>
    </row>
    <row r="1060" spans="2:53" x14ac:dyDescent="0.25">
      <c r="B1060" s="155">
        <f t="shared" si="210"/>
        <v>43779.999305555553</v>
      </c>
      <c r="C1060" s="155">
        <f t="shared" si="218"/>
        <v>43779.999305555553</v>
      </c>
      <c r="D1060" s="152">
        <f t="shared" si="211"/>
        <v>4.9000000000000004</v>
      </c>
      <c r="E1060" s="152"/>
      <c r="F1060" s="152"/>
      <c r="G1060" s="152"/>
      <c r="H1060" s="152" t="e">
        <f t="shared" si="212"/>
        <v>#N/A</v>
      </c>
      <c r="I1060" s="152"/>
      <c r="J1060" s="152" t="e">
        <f t="shared" si="213"/>
        <v>#N/A</v>
      </c>
      <c r="K1060" s="152"/>
      <c r="L1060" s="152"/>
      <c r="M1060" s="152"/>
      <c r="N1060" s="152"/>
      <c r="O1060" s="152"/>
      <c r="P1060" s="152"/>
      <c r="Q1060" s="152"/>
      <c r="R1060" s="152"/>
      <c r="S1060" s="152"/>
      <c r="T1060" s="153" cm="1">
        <f t="array" ref="T1060">MATCH(1,(TDU_Info!$C$5:$C$111=$T$6)*(TDU_Info!$B$5:$B$111&lt;=$B1060),0)</f>
        <v>95</v>
      </c>
      <c r="U1060" s="152">
        <f>100*(INDEX(TDU_Info!$E$5:$E$111,$T1060)/T$11+INDEX(TDU_Info!$F$5:$F$111,$T1060))</f>
        <v>4.0157000000000007</v>
      </c>
      <c r="V1060" s="152">
        <v>2.609</v>
      </c>
      <c r="W1060" s="152">
        <v>2.8769999999999998</v>
      </c>
      <c r="X1060" s="152">
        <v>4.9000000000000004</v>
      </c>
      <c r="Y1060" s="152">
        <v>5.0999999999999996</v>
      </c>
      <c r="Z1060" s="152">
        <v>2.718</v>
      </c>
      <c r="AA1060" s="152">
        <v>3.1230000000000002</v>
      </c>
      <c r="AB1060" s="152">
        <v>5.0999999999999996</v>
      </c>
      <c r="AC1060" s="152">
        <v>5.7</v>
      </c>
      <c r="AD1060" s="152">
        <v>2.585</v>
      </c>
      <c r="AE1060" s="152">
        <v>2.8380000000000001</v>
      </c>
      <c r="AF1060" s="152">
        <v>4.9000000000000004</v>
      </c>
      <c r="AG1060" s="152">
        <v>5.0999999999999996</v>
      </c>
      <c r="AH1060" s="152">
        <v>2.6789999999999998</v>
      </c>
      <c r="AI1060" s="152">
        <v>3.0609999999999999</v>
      </c>
      <c r="AJ1060" s="152">
        <v>5.0999999999999996</v>
      </c>
      <c r="AK1060" s="152">
        <v>5.55</v>
      </c>
      <c r="AL1060" s="152">
        <f t="shared" si="214"/>
        <v>2.6064039410789315</v>
      </c>
      <c r="AM1060" s="152">
        <f t="shared" si="215"/>
        <v>2.8321758552671725</v>
      </c>
      <c r="AN1060" s="152" t="e">
        <f>NA()</f>
        <v>#N/A</v>
      </c>
      <c r="AO1060" s="152" t="e">
        <f>NA()</f>
        <v>#N/A</v>
      </c>
      <c r="AP1060" s="152">
        <f t="shared" si="219"/>
        <v>7.9742999999999995</v>
      </c>
      <c r="AQ1060" s="152"/>
      <c r="AR1060" s="152"/>
      <c r="AS1060" s="153">
        <f t="shared" si="216"/>
        <v>314</v>
      </c>
      <c r="AT1060" s="153">
        <f t="shared" si="207"/>
        <v>1</v>
      </c>
      <c r="AU1060" s="153">
        <f t="shared" si="208"/>
        <v>0</v>
      </c>
      <c r="AV1060" s="153">
        <f t="shared" si="209"/>
        <v>0</v>
      </c>
      <c r="BA1060">
        <f t="shared" si="217"/>
        <v>10</v>
      </c>
    </row>
    <row r="1061" spans="2:53" x14ac:dyDescent="0.25">
      <c r="B1061" s="155">
        <f t="shared" si="210"/>
        <v>43780.999305555553</v>
      </c>
      <c r="C1061" s="155">
        <f t="shared" si="218"/>
        <v>43780.999305555553</v>
      </c>
      <c r="D1061" s="152">
        <f t="shared" si="211"/>
        <v>4.9000000000000004</v>
      </c>
      <c r="E1061" s="152"/>
      <c r="F1061" s="152"/>
      <c r="G1061" s="152"/>
      <c r="H1061" s="152" t="e">
        <f t="shared" si="212"/>
        <v>#N/A</v>
      </c>
      <c r="I1061" s="152"/>
      <c r="J1061" s="152" t="e">
        <f t="shared" si="213"/>
        <v>#N/A</v>
      </c>
      <c r="K1061" s="152"/>
      <c r="L1061" s="152"/>
      <c r="M1061" s="152"/>
      <c r="N1061" s="152"/>
      <c r="O1061" s="152"/>
      <c r="P1061" s="152"/>
      <c r="Q1061" s="152"/>
      <c r="R1061" s="152"/>
      <c r="S1061" s="152"/>
      <c r="T1061" s="153" cm="1">
        <f t="array" ref="T1061">MATCH(1,(TDU_Info!$C$5:$C$111=$T$6)*(TDU_Info!$B$5:$B$111&lt;=$B1061),0)</f>
        <v>95</v>
      </c>
      <c r="U1061" s="152">
        <f>100*(INDEX(TDU_Info!$E$5:$E$111,$T1061)/T$11+INDEX(TDU_Info!$F$5:$F$111,$T1061))</f>
        <v>4.0157000000000007</v>
      </c>
      <c r="V1061" s="152">
        <v>2.609</v>
      </c>
      <c r="W1061" s="152">
        <v>2.8769999999999998</v>
      </c>
      <c r="X1061" s="152">
        <v>4.9000000000000004</v>
      </c>
      <c r="Y1061" s="152">
        <v>5.0999999999999996</v>
      </c>
      <c r="Z1061" s="152">
        <v>2.718</v>
      </c>
      <c r="AA1061" s="152">
        <v>3.1230000000000002</v>
      </c>
      <c r="AB1061" s="152">
        <v>5.0999999999999996</v>
      </c>
      <c r="AC1061" s="152">
        <v>5.7</v>
      </c>
      <c r="AD1061" s="152">
        <v>2.585</v>
      </c>
      <c r="AE1061" s="152">
        <v>2.8380000000000001</v>
      </c>
      <c r="AF1061" s="152">
        <v>4.9000000000000004</v>
      </c>
      <c r="AG1061" s="152">
        <v>5.0999999999999996</v>
      </c>
      <c r="AH1061" s="152">
        <v>2.6789999999999998</v>
      </c>
      <c r="AI1061" s="152">
        <v>3.0609999999999999</v>
      </c>
      <c r="AJ1061" s="152">
        <v>5.0999999999999996</v>
      </c>
      <c r="AK1061" s="152">
        <v>5.55</v>
      </c>
      <c r="AL1061" s="152">
        <f t="shared" si="214"/>
        <v>2.6064039410789315</v>
      </c>
      <c r="AM1061" s="152">
        <f t="shared" si="215"/>
        <v>2.8321758552671725</v>
      </c>
      <c r="AN1061" s="152" t="e">
        <f>NA()</f>
        <v>#N/A</v>
      </c>
      <c r="AO1061" s="152" t="e">
        <f>NA()</f>
        <v>#N/A</v>
      </c>
      <c r="AP1061" s="152">
        <f t="shared" si="219"/>
        <v>7.9742999999999995</v>
      </c>
      <c r="AQ1061" s="152"/>
      <c r="AR1061" s="152"/>
      <c r="AS1061" s="153">
        <f t="shared" si="216"/>
        <v>315</v>
      </c>
      <c r="AT1061" s="153">
        <f t="shared" si="207"/>
        <v>1</v>
      </c>
      <c r="AU1061" s="153">
        <f t="shared" si="208"/>
        <v>0</v>
      </c>
      <c r="AV1061" s="153">
        <f t="shared" si="209"/>
        <v>0</v>
      </c>
      <c r="BA1061">
        <f t="shared" si="217"/>
        <v>11</v>
      </c>
    </row>
    <row r="1062" spans="2:53" x14ac:dyDescent="0.25">
      <c r="B1062" s="155">
        <f t="shared" si="210"/>
        <v>43781.999305555553</v>
      </c>
      <c r="C1062" s="155">
        <f t="shared" si="218"/>
        <v>43781.999305555553</v>
      </c>
      <c r="D1062" s="152">
        <f t="shared" si="211"/>
        <v>4.9000000000000004</v>
      </c>
      <c r="E1062" s="152"/>
      <c r="F1062" s="152"/>
      <c r="G1062" s="152"/>
      <c r="H1062" s="152" t="e">
        <f t="shared" si="212"/>
        <v>#N/A</v>
      </c>
      <c r="I1062" s="152"/>
      <c r="J1062" s="152" t="e">
        <f t="shared" si="213"/>
        <v>#N/A</v>
      </c>
      <c r="K1062" s="152"/>
      <c r="L1062" s="152"/>
      <c r="M1062" s="152"/>
      <c r="N1062" s="152"/>
      <c r="O1062" s="152"/>
      <c r="P1062" s="152"/>
      <c r="Q1062" s="152"/>
      <c r="R1062" s="152"/>
      <c r="S1062" s="152"/>
      <c r="T1062" s="153" cm="1">
        <f t="array" ref="T1062">MATCH(1,(TDU_Info!$C$5:$C$111=$T$6)*(TDU_Info!$B$5:$B$111&lt;=$B1062),0)</f>
        <v>95</v>
      </c>
      <c r="U1062" s="152">
        <f>100*(INDEX(TDU_Info!$E$5:$E$111,$T1062)/T$11+INDEX(TDU_Info!$F$5:$F$111,$T1062))</f>
        <v>4.0157000000000007</v>
      </c>
      <c r="V1062" s="152">
        <v>2.609</v>
      </c>
      <c r="W1062" s="152">
        <v>2.8769999999999998</v>
      </c>
      <c r="X1062" s="152">
        <v>4.9000000000000004</v>
      </c>
      <c r="Y1062" s="152">
        <v>5.0999999999999996</v>
      </c>
      <c r="Z1062" s="152">
        <v>2.718</v>
      </c>
      <c r="AA1062" s="152">
        <v>3.1230000000000002</v>
      </c>
      <c r="AB1062" s="152">
        <v>5.0999999999999996</v>
      </c>
      <c r="AC1062" s="152">
        <v>5.7</v>
      </c>
      <c r="AD1062" s="152">
        <v>2.585</v>
      </c>
      <c r="AE1062" s="152">
        <v>2.8380000000000001</v>
      </c>
      <c r="AF1062" s="152">
        <v>4.9000000000000004</v>
      </c>
      <c r="AG1062" s="152">
        <v>5.0999999999999996</v>
      </c>
      <c r="AH1062" s="152">
        <v>2.6789999999999998</v>
      </c>
      <c r="AI1062" s="152">
        <v>3.0609999999999999</v>
      </c>
      <c r="AJ1062" s="152">
        <v>5.0999999999999996</v>
      </c>
      <c r="AK1062" s="152">
        <v>5.55</v>
      </c>
      <c r="AL1062" s="152">
        <f t="shared" si="214"/>
        <v>2.6064039410789315</v>
      </c>
      <c r="AM1062" s="152">
        <f t="shared" si="215"/>
        <v>2.8321758552671725</v>
      </c>
      <c r="AN1062" s="152" t="e">
        <f>NA()</f>
        <v>#N/A</v>
      </c>
      <c r="AO1062" s="152" t="e">
        <f>NA()</f>
        <v>#N/A</v>
      </c>
      <c r="AP1062" s="152">
        <f t="shared" si="219"/>
        <v>7.9742999999999995</v>
      </c>
      <c r="AQ1062" s="152"/>
      <c r="AR1062" s="152"/>
      <c r="AS1062" s="153">
        <f t="shared" si="216"/>
        <v>316</v>
      </c>
      <c r="AT1062" s="153">
        <f t="shared" si="207"/>
        <v>1</v>
      </c>
      <c r="AU1062" s="153">
        <f t="shared" si="208"/>
        <v>0</v>
      </c>
      <c r="AV1062" s="153">
        <f t="shared" si="209"/>
        <v>0</v>
      </c>
      <c r="BA1062">
        <f t="shared" si="217"/>
        <v>12</v>
      </c>
    </row>
    <row r="1063" spans="2:53" x14ac:dyDescent="0.25">
      <c r="B1063" s="155">
        <f t="shared" si="210"/>
        <v>43782.999305555553</v>
      </c>
      <c r="C1063" s="155">
        <f t="shared" si="218"/>
        <v>43782.999305555553</v>
      </c>
      <c r="D1063" s="152">
        <f t="shared" si="211"/>
        <v>4.9000000000000004</v>
      </c>
      <c r="E1063" s="152"/>
      <c r="F1063" s="152"/>
      <c r="G1063" s="152"/>
      <c r="H1063" s="152" t="e">
        <f t="shared" si="212"/>
        <v>#N/A</v>
      </c>
      <c r="I1063" s="152"/>
      <c r="J1063" s="152" t="e">
        <f t="shared" si="213"/>
        <v>#N/A</v>
      </c>
      <c r="K1063" s="152"/>
      <c r="L1063" s="152"/>
      <c r="M1063" s="152"/>
      <c r="N1063" s="152"/>
      <c r="O1063" s="152"/>
      <c r="P1063" s="152"/>
      <c r="Q1063" s="152"/>
      <c r="R1063" s="152"/>
      <c r="S1063" s="152"/>
      <c r="T1063" s="153" cm="1">
        <f t="array" ref="T1063">MATCH(1,(TDU_Info!$C$5:$C$111=$T$6)*(TDU_Info!$B$5:$B$111&lt;=$B1063),0)</f>
        <v>95</v>
      </c>
      <c r="U1063" s="152">
        <f>100*(INDEX(TDU_Info!$E$5:$E$111,$T1063)/T$11+INDEX(TDU_Info!$F$5:$F$111,$T1063))</f>
        <v>4.0157000000000007</v>
      </c>
      <c r="V1063" s="152">
        <v>2.609</v>
      </c>
      <c r="W1063" s="152">
        <v>2.8769999999999998</v>
      </c>
      <c r="X1063" s="152">
        <v>4.9000000000000004</v>
      </c>
      <c r="Y1063" s="152">
        <v>5.0999999999999996</v>
      </c>
      <c r="Z1063" s="152">
        <v>2.718</v>
      </c>
      <c r="AA1063" s="152">
        <v>3.1230000000000002</v>
      </c>
      <c r="AB1063" s="152">
        <v>5.0999999999999996</v>
      </c>
      <c r="AC1063" s="152">
        <v>5.7</v>
      </c>
      <c r="AD1063" s="152">
        <v>2.585</v>
      </c>
      <c r="AE1063" s="152">
        <v>2.8380000000000001</v>
      </c>
      <c r="AF1063" s="152">
        <v>4.9000000000000004</v>
      </c>
      <c r="AG1063" s="152">
        <v>5.0999999999999996</v>
      </c>
      <c r="AH1063" s="152">
        <v>2.6789999999999998</v>
      </c>
      <c r="AI1063" s="152">
        <v>3.0609999999999999</v>
      </c>
      <c r="AJ1063" s="152">
        <v>5.0999999999999996</v>
      </c>
      <c r="AK1063" s="152">
        <v>5.55</v>
      </c>
      <c r="AL1063" s="152">
        <f t="shared" si="214"/>
        <v>2.6064039410789315</v>
      </c>
      <c r="AM1063" s="152">
        <f t="shared" si="215"/>
        <v>2.8321758552671725</v>
      </c>
      <c r="AN1063" s="152" t="e">
        <f>NA()</f>
        <v>#N/A</v>
      </c>
      <c r="AO1063" s="152" t="e">
        <f>NA()</f>
        <v>#N/A</v>
      </c>
      <c r="AP1063" s="152">
        <f t="shared" si="219"/>
        <v>7.9742999999999995</v>
      </c>
      <c r="AQ1063" s="152"/>
      <c r="AR1063" s="152"/>
      <c r="AS1063" s="153">
        <f t="shared" si="216"/>
        <v>317</v>
      </c>
      <c r="AT1063" s="153">
        <f t="shared" si="207"/>
        <v>1</v>
      </c>
      <c r="AU1063" s="153">
        <f t="shared" si="208"/>
        <v>0</v>
      </c>
      <c r="AV1063" s="153">
        <f t="shared" si="209"/>
        <v>0</v>
      </c>
      <c r="BA1063">
        <f t="shared" si="217"/>
        <v>13</v>
      </c>
    </row>
    <row r="1064" spans="2:53" x14ac:dyDescent="0.25">
      <c r="B1064" s="155">
        <f t="shared" si="210"/>
        <v>43783.999305555553</v>
      </c>
      <c r="C1064" s="155">
        <f t="shared" si="218"/>
        <v>43783.999305555553</v>
      </c>
      <c r="D1064" s="152">
        <f t="shared" si="211"/>
        <v>4.9000000000000004</v>
      </c>
      <c r="E1064" s="152"/>
      <c r="F1064" s="152"/>
      <c r="G1064" s="152"/>
      <c r="H1064" s="152" t="e">
        <f t="shared" si="212"/>
        <v>#N/A</v>
      </c>
      <c r="I1064" s="152"/>
      <c r="J1064" s="152" t="e">
        <f t="shared" si="213"/>
        <v>#N/A</v>
      </c>
      <c r="K1064" s="152"/>
      <c r="L1064" s="152"/>
      <c r="M1064" s="152"/>
      <c r="N1064" s="152"/>
      <c r="O1064" s="152"/>
      <c r="P1064" s="152"/>
      <c r="Q1064" s="152"/>
      <c r="R1064" s="152"/>
      <c r="S1064" s="152"/>
      <c r="T1064" s="153" cm="1">
        <f t="array" ref="T1064">MATCH(1,(TDU_Info!$C$5:$C$111=$T$6)*(TDU_Info!$B$5:$B$111&lt;=$B1064),0)</f>
        <v>95</v>
      </c>
      <c r="U1064" s="152">
        <f>100*(INDEX(TDU_Info!$E$5:$E$111,$T1064)/T$11+INDEX(TDU_Info!$F$5:$F$111,$T1064))</f>
        <v>4.0157000000000007</v>
      </c>
      <c r="V1064" s="152">
        <v>2.609</v>
      </c>
      <c r="W1064" s="152">
        <v>2.8769999999999998</v>
      </c>
      <c r="X1064" s="152">
        <v>4.9000000000000004</v>
      </c>
      <c r="Y1064" s="152">
        <v>5.0999999999999996</v>
      </c>
      <c r="Z1064" s="152">
        <v>2.718</v>
      </c>
      <c r="AA1064" s="152">
        <v>3.1230000000000002</v>
      </c>
      <c r="AB1064" s="152">
        <v>5.0999999999999996</v>
      </c>
      <c r="AC1064" s="152">
        <v>5.7</v>
      </c>
      <c r="AD1064" s="152">
        <v>2.585</v>
      </c>
      <c r="AE1064" s="152">
        <v>2.8380000000000001</v>
      </c>
      <c r="AF1064" s="152">
        <v>4.9000000000000004</v>
      </c>
      <c r="AG1064" s="152">
        <v>5.0999999999999996</v>
      </c>
      <c r="AH1064" s="152">
        <v>2.6789999999999998</v>
      </c>
      <c r="AI1064" s="152">
        <v>3.0609999999999999</v>
      </c>
      <c r="AJ1064" s="152">
        <v>5.0999999999999996</v>
      </c>
      <c r="AK1064" s="152">
        <v>5.55</v>
      </c>
      <c r="AL1064" s="152">
        <f t="shared" si="214"/>
        <v>2.6064039410789315</v>
      </c>
      <c r="AM1064" s="152">
        <f t="shared" si="215"/>
        <v>2.8321758552671725</v>
      </c>
      <c r="AN1064" s="152" t="e">
        <f>NA()</f>
        <v>#N/A</v>
      </c>
      <c r="AO1064" s="152" t="e">
        <f>NA()</f>
        <v>#N/A</v>
      </c>
      <c r="AP1064" s="152">
        <f t="shared" si="219"/>
        <v>7.9742999999999995</v>
      </c>
      <c r="AQ1064" s="152"/>
      <c r="AR1064" s="152"/>
      <c r="AS1064" s="153">
        <f t="shared" si="216"/>
        <v>318</v>
      </c>
      <c r="AT1064" s="153">
        <f t="shared" si="207"/>
        <v>1</v>
      </c>
      <c r="AU1064" s="153">
        <f t="shared" si="208"/>
        <v>0</v>
      </c>
      <c r="AV1064" s="153">
        <f t="shared" si="209"/>
        <v>0</v>
      </c>
      <c r="BA1064">
        <f t="shared" si="217"/>
        <v>14</v>
      </c>
    </row>
    <row r="1065" spans="2:53" x14ac:dyDescent="0.25">
      <c r="B1065" s="155">
        <f t="shared" si="210"/>
        <v>43784.999305555553</v>
      </c>
      <c r="C1065" s="155">
        <f t="shared" si="218"/>
        <v>43784.999305555553</v>
      </c>
      <c r="D1065" s="152">
        <f t="shared" si="211"/>
        <v>4.9000000000000004</v>
      </c>
      <c r="E1065" s="152"/>
      <c r="F1065" s="152"/>
      <c r="G1065" s="152"/>
      <c r="H1065" s="152" t="e">
        <f t="shared" si="212"/>
        <v>#N/A</v>
      </c>
      <c r="I1065" s="152"/>
      <c r="J1065" s="152" t="e">
        <f t="shared" si="213"/>
        <v>#N/A</v>
      </c>
      <c r="K1065" s="152"/>
      <c r="L1065" s="152"/>
      <c r="M1065" s="152"/>
      <c r="N1065" s="152"/>
      <c r="O1065" s="152"/>
      <c r="P1065" s="152"/>
      <c r="Q1065" s="152"/>
      <c r="R1065" s="152"/>
      <c r="S1065" s="152"/>
      <c r="T1065" s="153" cm="1">
        <f t="array" ref="T1065">MATCH(1,(TDU_Info!$C$5:$C$111=$T$6)*(TDU_Info!$B$5:$B$111&lt;=$B1065),0)</f>
        <v>95</v>
      </c>
      <c r="U1065" s="152">
        <f>100*(INDEX(TDU_Info!$E$5:$E$111,$T1065)/T$11+INDEX(TDU_Info!$F$5:$F$111,$T1065))</f>
        <v>4.0157000000000007</v>
      </c>
      <c r="V1065" s="152">
        <v>2.6110000000000002</v>
      </c>
      <c r="W1065" s="152">
        <v>2.8769999999999998</v>
      </c>
      <c r="X1065" s="152">
        <v>4.9000000000000004</v>
      </c>
      <c r="Y1065" s="152">
        <v>5.0999999999999996</v>
      </c>
      <c r="Z1065" s="152">
        <v>2.7210000000000001</v>
      </c>
      <c r="AA1065" s="152">
        <v>3.1230000000000002</v>
      </c>
      <c r="AB1065" s="152">
        <v>5.0999999999999996</v>
      </c>
      <c r="AC1065" s="152">
        <v>5.7</v>
      </c>
      <c r="AD1065" s="152">
        <v>2.585</v>
      </c>
      <c r="AE1065" s="152">
        <v>2.8380000000000001</v>
      </c>
      <c r="AF1065" s="152">
        <v>4.9000000000000004</v>
      </c>
      <c r="AG1065" s="152">
        <v>5.0999999999999996</v>
      </c>
      <c r="AH1065" s="152">
        <v>2.681</v>
      </c>
      <c r="AI1065" s="152">
        <v>3.0609999999999999</v>
      </c>
      <c r="AJ1065" s="152">
        <v>5.0999999999999996</v>
      </c>
      <c r="AK1065" s="152">
        <v>5.55</v>
      </c>
      <c r="AL1065" s="152">
        <f t="shared" si="214"/>
        <v>2.6064039410789315</v>
      </c>
      <c r="AM1065" s="152">
        <f t="shared" si="215"/>
        <v>2.8321758552671725</v>
      </c>
      <c r="AN1065" s="152" t="e">
        <f>NA()</f>
        <v>#N/A</v>
      </c>
      <c r="AO1065" s="152" t="e">
        <f>NA()</f>
        <v>#N/A</v>
      </c>
      <c r="AP1065" s="152">
        <f t="shared" si="219"/>
        <v>7.9742999999999995</v>
      </c>
      <c r="AQ1065" s="152"/>
      <c r="AR1065" s="152"/>
      <c r="AS1065" s="153">
        <f t="shared" si="216"/>
        <v>319</v>
      </c>
      <c r="AT1065" s="153">
        <f t="shared" si="207"/>
        <v>1</v>
      </c>
      <c r="AU1065" s="153">
        <f t="shared" si="208"/>
        <v>0</v>
      </c>
      <c r="AV1065" s="153">
        <f t="shared" si="209"/>
        <v>0</v>
      </c>
      <c r="BA1065">
        <f t="shared" si="217"/>
        <v>15</v>
      </c>
    </row>
    <row r="1066" spans="2:53" x14ac:dyDescent="0.25">
      <c r="B1066" s="155">
        <f t="shared" si="210"/>
        <v>43785.999305555553</v>
      </c>
      <c r="C1066" s="155">
        <f t="shared" si="218"/>
        <v>43785.999305555553</v>
      </c>
      <c r="D1066" s="152">
        <f t="shared" si="211"/>
        <v>4.9000000000000004</v>
      </c>
      <c r="E1066" s="152"/>
      <c r="F1066" s="152"/>
      <c r="G1066" s="152"/>
      <c r="H1066" s="152" t="e">
        <f t="shared" si="212"/>
        <v>#N/A</v>
      </c>
      <c r="I1066" s="152"/>
      <c r="J1066" s="152" t="e">
        <f t="shared" si="213"/>
        <v>#N/A</v>
      </c>
      <c r="K1066" s="152"/>
      <c r="L1066" s="152"/>
      <c r="M1066" s="152"/>
      <c r="N1066" s="152"/>
      <c r="O1066" s="152"/>
      <c r="P1066" s="152"/>
      <c r="Q1066" s="152"/>
      <c r="R1066" s="152"/>
      <c r="S1066" s="152"/>
      <c r="T1066" s="153" cm="1">
        <f t="array" ref="T1066">MATCH(1,(TDU_Info!$C$5:$C$111=$T$6)*(TDU_Info!$B$5:$B$111&lt;=$B1066),0)</f>
        <v>95</v>
      </c>
      <c r="U1066" s="152">
        <f>100*(INDEX(TDU_Info!$E$5:$E$111,$T1066)/T$11+INDEX(TDU_Info!$F$5:$F$111,$T1066))</f>
        <v>4.0157000000000007</v>
      </c>
      <c r="V1066" s="152">
        <v>2.6110000000000002</v>
      </c>
      <c r="W1066" s="152">
        <v>2.8769999999999998</v>
      </c>
      <c r="X1066" s="152">
        <v>4.9000000000000004</v>
      </c>
      <c r="Y1066" s="152">
        <v>5.0999999999999996</v>
      </c>
      <c r="Z1066" s="152">
        <v>2.7210000000000001</v>
      </c>
      <c r="AA1066" s="152">
        <v>3.1230000000000002</v>
      </c>
      <c r="AB1066" s="152">
        <v>5.0999999999999996</v>
      </c>
      <c r="AC1066" s="152">
        <v>5.7</v>
      </c>
      <c r="AD1066" s="152">
        <v>2.585</v>
      </c>
      <c r="AE1066" s="152">
        <v>2.8380000000000001</v>
      </c>
      <c r="AF1066" s="152">
        <v>4.9000000000000004</v>
      </c>
      <c r="AG1066" s="152">
        <v>5.0999999999999996</v>
      </c>
      <c r="AH1066" s="152">
        <v>2.681</v>
      </c>
      <c r="AI1066" s="152">
        <v>3.0609999999999999</v>
      </c>
      <c r="AJ1066" s="152">
        <v>5.0999999999999996</v>
      </c>
      <c r="AK1066" s="152">
        <v>5.55</v>
      </c>
      <c r="AL1066" s="152">
        <f t="shared" si="214"/>
        <v>2.6064039410789315</v>
      </c>
      <c r="AM1066" s="152">
        <f t="shared" si="215"/>
        <v>2.8321758552671725</v>
      </c>
      <c r="AN1066" s="152" t="e">
        <f>NA()</f>
        <v>#N/A</v>
      </c>
      <c r="AO1066" s="152" t="e">
        <f>NA()</f>
        <v>#N/A</v>
      </c>
      <c r="AP1066" s="152">
        <f t="shared" si="219"/>
        <v>7.9742999999999995</v>
      </c>
      <c r="AQ1066" s="152"/>
      <c r="AR1066" s="152"/>
      <c r="AS1066" s="153">
        <f t="shared" si="216"/>
        <v>320</v>
      </c>
      <c r="AT1066" s="153">
        <f t="shared" si="207"/>
        <v>1</v>
      </c>
      <c r="AU1066" s="153">
        <f t="shared" si="208"/>
        <v>0</v>
      </c>
      <c r="AV1066" s="153">
        <f t="shared" si="209"/>
        <v>0</v>
      </c>
      <c r="BA1066">
        <f t="shared" si="217"/>
        <v>16</v>
      </c>
    </row>
    <row r="1067" spans="2:53" x14ac:dyDescent="0.25">
      <c r="B1067" s="155">
        <f t="shared" si="210"/>
        <v>43786.999305555553</v>
      </c>
      <c r="C1067" s="155">
        <f t="shared" si="218"/>
        <v>43786.999305555553</v>
      </c>
      <c r="D1067" s="152">
        <f t="shared" si="211"/>
        <v>4.9000000000000004</v>
      </c>
      <c r="E1067" s="152"/>
      <c r="F1067" s="152"/>
      <c r="G1067" s="152"/>
      <c r="H1067" s="152" t="e">
        <f t="shared" si="212"/>
        <v>#N/A</v>
      </c>
      <c r="I1067" s="152"/>
      <c r="J1067" s="152" t="e">
        <f t="shared" si="213"/>
        <v>#N/A</v>
      </c>
      <c r="K1067" s="152"/>
      <c r="L1067" s="152"/>
      <c r="M1067" s="152"/>
      <c r="N1067" s="152"/>
      <c r="O1067" s="152"/>
      <c r="P1067" s="152"/>
      <c r="Q1067" s="152"/>
      <c r="R1067" s="152"/>
      <c r="S1067" s="152"/>
      <c r="T1067" s="153" cm="1">
        <f t="array" ref="T1067">MATCH(1,(TDU_Info!$C$5:$C$111=$T$6)*(TDU_Info!$B$5:$B$111&lt;=$B1067),0)</f>
        <v>95</v>
      </c>
      <c r="U1067" s="152">
        <f>100*(INDEX(TDU_Info!$E$5:$E$111,$T1067)/T$11+INDEX(TDU_Info!$F$5:$F$111,$T1067))</f>
        <v>4.0157000000000007</v>
      </c>
      <c r="V1067" s="152">
        <v>2.6110000000000002</v>
      </c>
      <c r="W1067" s="152">
        <v>2.8769999999999998</v>
      </c>
      <c r="X1067" s="152">
        <v>4.9000000000000004</v>
      </c>
      <c r="Y1067" s="152">
        <v>5.0999999999999996</v>
      </c>
      <c r="Z1067" s="152">
        <v>2.7210000000000001</v>
      </c>
      <c r="AA1067" s="152">
        <v>3.1230000000000002</v>
      </c>
      <c r="AB1067" s="152">
        <v>5.0999999999999996</v>
      </c>
      <c r="AC1067" s="152">
        <v>5.7</v>
      </c>
      <c r="AD1067" s="152">
        <v>2.585</v>
      </c>
      <c r="AE1067" s="152">
        <v>2.8380000000000001</v>
      </c>
      <c r="AF1067" s="152">
        <v>4.9000000000000004</v>
      </c>
      <c r="AG1067" s="152">
        <v>5.0999999999999996</v>
      </c>
      <c r="AH1067" s="152">
        <v>2.681</v>
      </c>
      <c r="AI1067" s="152">
        <v>3.0609999999999999</v>
      </c>
      <c r="AJ1067" s="152">
        <v>5.0999999999999996</v>
      </c>
      <c r="AK1067" s="152">
        <v>5.55</v>
      </c>
      <c r="AL1067" s="152">
        <f t="shared" si="214"/>
        <v>2.6064039410789315</v>
      </c>
      <c r="AM1067" s="152">
        <f t="shared" si="215"/>
        <v>2.8321758552671725</v>
      </c>
      <c r="AN1067" s="152" t="e">
        <f>NA()</f>
        <v>#N/A</v>
      </c>
      <c r="AO1067" s="152" t="e">
        <f>NA()</f>
        <v>#N/A</v>
      </c>
      <c r="AP1067" s="152">
        <f t="shared" si="219"/>
        <v>7.9742999999999995</v>
      </c>
      <c r="AQ1067" s="152"/>
      <c r="AR1067" s="152"/>
      <c r="AS1067" s="153">
        <f t="shared" si="216"/>
        <v>321</v>
      </c>
      <c r="AT1067" s="153">
        <f t="shared" si="207"/>
        <v>1</v>
      </c>
      <c r="AU1067" s="153">
        <f t="shared" si="208"/>
        <v>0</v>
      </c>
      <c r="AV1067" s="153">
        <f t="shared" si="209"/>
        <v>0</v>
      </c>
      <c r="BA1067">
        <f t="shared" si="217"/>
        <v>17</v>
      </c>
    </row>
    <row r="1068" spans="2:53" x14ac:dyDescent="0.25">
      <c r="B1068" s="155">
        <f t="shared" si="210"/>
        <v>43787.999305555553</v>
      </c>
      <c r="C1068" s="155">
        <f t="shared" si="218"/>
        <v>43787.999305555553</v>
      </c>
      <c r="D1068" s="152">
        <f t="shared" si="211"/>
        <v>4.9000000000000004</v>
      </c>
      <c r="E1068" s="152"/>
      <c r="F1068" s="152"/>
      <c r="G1068" s="152"/>
      <c r="H1068" s="152" t="e">
        <f t="shared" si="212"/>
        <v>#N/A</v>
      </c>
      <c r="I1068" s="152"/>
      <c r="J1068" s="152" t="e">
        <f t="shared" si="213"/>
        <v>#N/A</v>
      </c>
      <c r="K1068" s="152"/>
      <c r="L1068" s="152"/>
      <c r="M1068" s="152"/>
      <c r="N1068" s="152"/>
      <c r="O1068" s="152"/>
      <c r="P1068" s="152"/>
      <c r="Q1068" s="152"/>
      <c r="R1068" s="152"/>
      <c r="S1068" s="152"/>
      <c r="T1068" s="153" cm="1">
        <f t="array" ref="T1068">MATCH(1,(TDU_Info!$C$5:$C$111=$T$6)*(TDU_Info!$B$5:$B$111&lt;=$B1068),0)</f>
        <v>95</v>
      </c>
      <c r="U1068" s="152">
        <f>100*(INDEX(TDU_Info!$E$5:$E$111,$T1068)/T$11+INDEX(TDU_Info!$F$5:$F$111,$T1068))</f>
        <v>4.0157000000000007</v>
      </c>
      <c r="V1068" s="152">
        <v>2.5939999999999999</v>
      </c>
      <c r="W1068" s="152">
        <v>2.871</v>
      </c>
      <c r="X1068" s="152">
        <v>4.9000000000000004</v>
      </c>
      <c r="Y1068" s="152">
        <v>5.0999999999999996</v>
      </c>
      <c r="Z1068" s="152">
        <v>2.6949999999999998</v>
      </c>
      <c r="AA1068" s="152">
        <v>3.1139999999999999</v>
      </c>
      <c r="AB1068" s="152">
        <v>5.0999999999999996</v>
      </c>
      <c r="AC1068" s="152">
        <v>5.7</v>
      </c>
      <c r="AD1068" s="152">
        <v>2.57</v>
      </c>
      <c r="AE1068" s="152">
        <v>2.8359999999999999</v>
      </c>
      <c r="AF1068" s="152">
        <v>4.9000000000000004</v>
      </c>
      <c r="AG1068" s="152">
        <v>5.0999999999999996</v>
      </c>
      <c r="AH1068" s="152">
        <v>2.6680000000000001</v>
      </c>
      <c r="AI1068" s="152">
        <v>3.0569999999999999</v>
      </c>
      <c r="AJ1068" s="152">
        <v>5.0999999999999996</v>
      </c>
      <c r="AK1068" s="152">
        <v>5.55</v>
      </c>
      <c r="AL1068" s="152">
        <f t="shared" si="214"/>
        <v>2.6064039410789315</v>
      </c>
      <c r="AM1068" s="152">
        <f t="shared" si="215"/>
        <v>2.8321758552671725</v>
      </c>
      <c r="AN1068" s="152" t="e">
        <f>NA()</f>
        <v>#N/A</v>
      </c>
      <c r="AO1068" s="152" t="e">
        <f>NA()</f>
        <v>#N/A</v>
      </c>
      <c r="AP1068" s="152">
        <f t="shared" si="219"/>
        <v>7.9742999999999995</v>
      </c>
      <c r="AQ1068" s="152"/>
      <c r="AR1068" s="152"/>
      <c r="AS1068" s="153">
        <f t="shared" si="216"/>
        <v>322</v>
      </c>
      <c r="AT1068" s="153">
        <f t="shared" ref="AT1068:AT1131" si="220">1-$AU1068-$AV1068</f>
        <v>1</v>
      </c>
      <c r="AU1068" s="153">
        <f t="shared" ref="AU1068:AU1131" si="221">IF(AND($AS1068&gt;=AU$12,$AS1068&lt;=AU$13),1-$AV1068,0)</f>
        <v>0</v>
      </c>
      <c r="AV1068" s="153">
        <f t="shared" ref="AV1068:AV1131" si="222">IF(AND($AS1068&gt;=AV$12,$AS1068&lt;=AV$13),1,0)</f>
        <v>0</v>
      </c>
      <c r="BA1068">
        <f t="shared" si="217"/>
        <v>18</v>
      </c>
    </row>
    <row r="1069" spans="2:53" x14ac:dyDescent="0.25">
      <c r="B1069" s="155">
        <f t="shared" si="210"/>
        <v>43788.999305555553</v>
      </c>
      <c r="C1069" s="155">
        <f t="shared" si="218"/>
        <v>43788.999305555553</v>
      </c>
      <c r="D1069" s="152">
        <f t="shared" si="211"/>
        <v>4.9000000000000004</v>
      </c>
      <c r="E1069" s="152"/>
      <c r="F1069" s="152"/>
      <c r="G1069" s="152"/>
      <c r="H1069" s="152" t="e">
        <f t="shared" si="212"/>
        <v>#N/A</v>
      </c>
      <c r="I1069" s="152"/>
      <c r="J1069" s="152" t="e">
        <f t="shared" si="213"/>
        <v>#N/A</v>
      </c>
      <c r="K1069" s="152"/>
      <c r="L1069" s="152"/>
      <c r="M1069" s="152"/>
      <c r="N1069" s="152"/>
      <c r="O1069" s="152"/>
      <c r="P1069" s="152"/>
      <c r="Q1069" s="152"/>
      <c r="R1069" s="152"/>
      <c r="S1069" s="152"/>
      <c r="T1069" s="153" cm="1">
        <f t="array" ref="T1069">MATCH(1,(TDU_Info!$C$5:$C$111=$T$6)*(TDU_Info!$B$5:$B$111&lt;=$B1069),0)</f>
        <v>95</v>
      </c>
      <c r="U1069" s="152">
        <f>100*(INDEX(TDU_Info!$E$5:$E$111,$T1069)/T$11+INDEX(TDU_Info!$F$5:$F$111,$T1069))</f>
        <v>4.0157000000000007</v>
      </c>
      <c r="V1069" s="152">
        <v>2.5939999999999999</v>
      </c>
      <c r="W1069" s="152">
        <v>2.871</v>
      </c>
      <c r="X1069" s="152">
        <v>4.9000000000000004</v>
      </c>
      <c r="Y1069" s="152">
        <v>5.0999999999999996</v>
      </c>
      <c r="Z1069" s="152">
        <v>2.6949999999999998</v>
      </c>
      <c r="AA1069" s="152">
        <v>3.1139999999999999</v>
      </c>
      <c r="AB1069" s="152">
        <v>5.0999999999999996</v>
      </c>
      <c r="AC1069" s="152">
        <v>5.7</v>
      </c>
      <c r="AD1069" s="152">
        <v>2.57</v>
      </c>
      <c r="AE1069" s="152">
        <v>2.8359999999999999</v>
      </c>
      <c r="AF1069" s="152">
        <v>4.9000000000000004</v>
      </c>
      <c r="AG1069" s="152">
        <v>5.0999999999999996</v>
      </c>
      <c r="AH1069" s="152">
        <v>2.6680000000000001</v>
      </c>
      <c r="AI1069" s="152">
        <v>3.0569999999999999</v>
      </c>
      <c r="AJ1069" s="152">
        <v>5.0999999999999996</v>
      </c>
      <c r="AK1069" s="152">
        <v>5.55</v>
      </c>
      <c r="AL1069" s="152">
        <f t="shared" si="214"/>
        <v>2.6064039410789315</v>
      </c>
      <c r="AM1069" s="152">
        <f t="shared" si="215"/>
        <v>2.8321758552671725</v>
      </c>
      <c r="AN1069" s="152" t="e">
        <f>NA()</f>
        <v>#N/A</v>
      </c>
      <c r="AO1069" s="152" t="e">
        <f>NA()</f>
        <v>#N/A</v>
      </c>
      <c r="AP1069" s="152">
        <f t="shared" si="219"/>
        <v>7.9742999999999995</v>
      </c>
      <c r="AQ1069" s="152"/>
      <c r="AR1069" s="152"/>
      <c r="AS1069" s="153">
        <f t="shared" si="216"/>
        <v>323</v>
      </c>
      <c r="AT1069" s="153">
        <f t="shared" si="220"/>
        <v>1</v>
      </c>
      <c r="AU1069" s="153">
        <f t="shared" si="221"/>
        <v>0</v>
      </c>
      <c r="AV1069" s="153">
        <f t="shared" si="222"/>
        <v>0</v>
      </c>
      <c r="BA1069">
        <f t="shared" si="217"/>
        <v>19</v>
      </c>
    </row>
    <row r="1070" spans="2:53" x14ac:dyDescent="0.25">
      <c r="B1070" s="155">
        <f t="shared" si="210"/>
        <v>43789.999305555553</v>
      </c>
      <c r="C1070" s="155">
        <f t="shared" si="218"/>
        <v>43789.999305555553</v>
      </c>
      <c r="D1070" s="152">
        <f t="shared" si="211"/>
        <v>4.9000000000000004</v>
      </c>
      <c r="E1070" s="152"/>
      <c r="F1070" s="152"/>
      <c r="G1070" s="152"/>
      <c r="H1070" s="152" t="e">
        <f t="shared" si="212"/>
        <v>#N/A</v>
      </c>
      <c r="I1070" s="152"/>
      <c r="J1070" s="152" t="e">
        <f t="shared" si="213"/>
        <v>#N/A</v>
      </c>
      <c r="K1070" s="152"/>
      <c r="L1070" s="152"/>
      <c r="M1070" s="152"/>
      <c r="N1070" s="152"/>
      <c r="O1070" s="152"/>
      <c r="P1070" s="152"/>
      <c r="Q1070" s="152"/>
      <c r="R1070" s="152"/>
      <c r="S1070" s="152"/>
      <c r="T1070" s="153" cm="1">
        <f t="array" ref="T1070">MATCH(1,(TDU_Info!$C$5:$C$111=$T$6)*(TDU_Info!$B$5:$B$111&lt;=$B1070),0)</f>
        <v>95</v>
      </c>
      <c r="U1070" s="152">
        <f>100*(INDEX(TDU_Info!$E$5:$E$111,$T1070)/T$11+INDEX(TDU_Info!$F$5:$F$111,$T1070))</f>
        <v>4.0157000000000007</v>
      </c>
      <c r="V1070" s="152">
        <v>2.5939999999999999</v>
      </c>
      <c r="W1070" s="152">
        <v>2.871</v>
      </c>
      <c r="X1070" s="152">
        <v>4.9000000000000004</v>
      </c>
      <c r="Y1070" s="152">
        <v>5.0999999999999996</v>
      </c>
      <c r="Z1070" s="152">
        <v>2.6949999999999998</v>
      </c>
      <c r="AA1070" s="152">
        <v>3.1139999999999999</v>
      </c>
      <c r="AB1070" s="152">
        <v>5.0999999999999996</v>
      </c>
      <c r="AC1070" s="152">
        <v>5.7</v>
      </c>
      <c r="AD1070" s="152">
        <v>2.57</v>
      </c>
      <c r="AE1070" s="152">
        <v>2.8359999999999999</v>
      </c>
      <c r="AF1070" s="152">
        <v>4.9000000000000004</v>
      </c>
      <c r="AG1070" s="152">
        <v>5.0999999999999996</v>
      </c>
      <c r="AH1070" s="152">
        <v>2.6680000000000001</v>
      </c>
      <c r="AI1070" s="152">
        <v>3.0569999999999999</v>
      </c>
      <c r="AJ1070" s="152">
        <v>5.0999999999999996</v>
      </c>
      <c r="AK1070" s="152">
        <v>5.55</v>
      </c>
      <c r="AL1070" s="152">
        <f t="shared" si="214"/>
        <v>2.6064039410789315</v>
      </c>
      <c r="AM1070" s="152">
        <f t="shared" si="215"/>
        <v>2.8321758552671725</v>
      </c>
      <c r="AN1070" s="152" t="e">
        <f>NA()</f>
        <v>#N/A</v>
      </c>
      <c r="AO1070" s="152" t="e">
        <f>NA()</f>
        <v>#N/A</v>
      </c>
      <c r="AP1070" s="152">
        <f t="shared" si="219"/>
        <v>7.9742999999999995</v>
      </c>
      <c r="AQ1070" s="152"/>
      <c r="AR1070" s="152"/>
      <c r="AS1070" s="153">
        <f t="shared" si="216"/>
        <v>324</v>
      </c>
      <c r="AT1070" s="153">
        <f t="shared" si="220"/>
        <v>1</v>
      </c>
      <c r="AU1070" s="153">
        <f t="shared" si="221"/>
        <v>0</v>
      </c>
      <c r="AV1070" s="153">
        <f t="shared" si="222"/>
        <v>0</v>
      </c>
      <c r="BA1070">
        <f t="shared" si="217"/>
        <v>20</v>
      </c>
    </row>
    <row r="1071" spans="2:53" x14ac:dyDescent="0.25">
      <c r="B1071" s="155">
        <f t="shared" si="210"/>
        <v>43790.999305555553</v>
      </c>
      <c r="C1071" s="155">
        <f t="shared" si="218"/>
        <v>43790.999305555553</v>
      </c>
      <c r="D1071" s="152">
        <f t="shared" si="211"/>
        <v>4.9000000000000004</v>
      </c>
      <c r="E1071" s="152"/>
      <c r="F1071" s="152"/>
      <c r="G1071" s="152"/>
      <c r="H1071" s="152" t="e">
        <f t="shared" si="212"/>
        <v>#N/A</v>
      </c>
      <c r="I1071" s="152"/>
      <c r="J1071" s="152" t="e">
        <f t="shared" si="213"/>
        <v>#N/A</v>
      </c>
      <c r="K1071" s="152"/>
      <c r="L1071" s="152"/>
      <c r="M1071" s="152"/>
      <c r="N1071" s="152"/>
      <c r="O1071" s="152"/>
      <c r="P1071" s="152"/>
      <c r="Q1071" s="152"/>
      <c r="R1071" s="152"/>
      <c r="S1071" s="152"/>
      <c r="T1071" s="153" cm="1">
        <f t="array" ref="T1071">MATCH(1,(TDU_Info!$C$5:$C$111=$T$6)*(TDU_Info!$B$5:$B$111&lt;=$B1071),0)</f>
        <v>95</v>
      </c>
      <c r="U1071" s="152">
        <f>100*(INDEX(TDU_Info!$E$5:$E$111,$T1071)/T$11+INDEX(TDU_Info!$F$5:$F$111,$T1071))</f>
        <v>4.0157000000000007</v>
      </c>
      <c r="V1071" s="152">
        <v>2.5939999999999999</v>
      </c>
      <c r="W1071" s="152">
        <v>2.871</v>
      </c>
      <c r="X1071" s="152">
        <v>4.9000000000000004</v>
      </c>
      <c r="Y1071" s="152">
        <v>5.0999999999999996</v>
      </c>
      <c r="Z1071" s="152">
        <v>2.6949999999999998</v>
      </c>
      <c r="AA1071" s="152">
        <v>3.1139999999999999</v>
      </c>
      <c r="AB1071" s="152">
        <v>5.0999999999999996</v>
      </c>
      <c r="AC1071" s="152">
        <v>5.7</v>
      </c>
      <c r="AD1071" s="152">
        <v>2.57</v>
      </c>
      <c r="AE1071" s="152">
        <v>2.8359999999999999</v>
      </c>
      <c r="AF1071" s="152">
        <v>4.9000000000000004</v>
      </c>
      <c r="AG1071" s="152">
        <v>5.0999999999999996</v>
      </c>
      <c r="AH1071" s="152">
        <v>2.6680000000000001</v>
      </c>
      <c r="AI1071" s="152">
        <v>3.0569999999999999</v>
      </c>
      <c r="AJ1071" s="152">
        <v>5.0999999999999996</v>
      </c>
      <c r="AK1071" s="152">
        <v>5.55</v>
      </c>
      <c r="AL1071" s="152">
        <f t="shared" si="214"/>
        <v>2.6064039410789315</v>
      </c>
      <c r="AM1071" s="152">
        <f t="shared" si="215"/>
        <v>2.8321758552671725</v>
      </c>
      <c r="AN1071" s="152" t="e">
        <f>NA()</f>
        <v>#N/A</v>
      </c>
      <c r="AO1071" s="152" t="e">
        <f>NA()</f>
        <v>#N/A</v>
      </c>
      <c r="AP1071" s="152">
        <f t="shared" si="219"/>
        <v>7.9742999999999995</v>
      </c>
      <c r="AQ1071" s="152"/>
      <c r="AR1071" s="152"/>
      <c r="AS1071" s="153">
        <f t="shared" si="216"/>
        <v>325</v>
      </c>
      <c r="AT1071" s="153">
        <f t="shared" si="220"/>
        <v>1</v>
      </c>
      <c r="AU1071" s="153">
        <f t="shared" si="221"/>
        <v>0</v>
      </c>
      <c r="AV1071" s="153">
        <f t="shared" si="222"/>
        <v>0</v>
      </c>
      <c r="BA1071">
        <f t="shared" si="217"/>
        <v>21</v>
      </c>
    </row>
    <row r="1072" spans="2:53" x14ac:dyDescent="0.25">
      <c r="B1072" s="155">
        <f t="shared" ref="B1072:B1135" si="223">B1071+1</f>
        <v>43791.999305555553</v>
      </c>
      <c r="C1072" s="155">
        <f t="shared" si="218"/>
        <v>43791.999305555553</v>
      </c>
      <c r="D1072" s="152">
        <f t="shared" si="211"/>
        <v>4.9000000000000004</v>
      </c>
      <c r="E1072" s="152"/>
      <c r="F1072" s="152"/>
      <c r="G1072" s="152"/>
      <c r="H1072" s="152" t="e">
        <f t="shared" si="212"/>
        <v>#N/A</v>
      </c>
      <c r="I1072" s="152"/>
      <c r="J1072" s="152" t="e">
        <f t="shared" si="213"/>
        <v>#N/A</v>
      </c>
      <c r="K1072" s="152"/>
      <c r="L1072" s="152"/>
      <c r="M1072" s="152"/>
      <c r="N1072" s="152"/>
      <c r="O1072" s="152"/>
      <c r="P1072" s="152"/>
      <c r="Q1072" s="152"/>
      <c r="R1072" s="152"/>
      <c r="S1072" s="152"/>
      <c r="T1072" s="153" cm="1">
        <f t="array" ref="T1072">MATCH(1,(TDU_Info!$C$5:$C$111=$T$6)*(TDU_Info!$B$5:$B$111&lt;=$B1072),0)</f>
        <v>95</v>
      </c>
      <c r="U1072" s="152">
        <f>100*(INDEX(TDU_Info!$E$5:$E$111,$T1072)/T$11+INDEX(TDU_Info!$F$5:$F$111,$T1072))</f>
        <v>4.0157000000000007</v>
      </c>
      <c r="V1072" s="152">
        <v>2.5470000000000002</v>
      </c>
      <c r="W1072" s="152">
        <v>2.871</v>
      </c>
      <c r="X1072" s="152">
        <v>4.9000000000000004</v>
      </c>
      <c r="Y1072" s="152">
        <v>4.8</v>
      </c>
      <c r="Z1072" s="152">
        <v>2.6749999999999998</v>
      </c>
      <c r="AA1072" s="152">
        <v>3.1139999999999999</v>
      </c>
      <c r="AB1072" s="152">
        <v>5.0999999999999996</v>
      </c>
      <c r="AC1072" s="152">
        <v>5.444</v>
      </c>
      <c r="AD1072" s="152">
        <v>2.2570000000000001</v>
      </c>
      <c r="AE1072" s="152">
        <v>2.8359999999999999</v>
      </c>
      <c r="AF1072" s="152">
        <v>4.9000000000000004</v>
      </c>
      <c r="AG1072" s="152">
        <v>4.8</v>
      </c>
      <c r="AH1072" s="152">
        <v>2.375</v>
      </c>
      <c r="AI1072" s="152">
        <v>3.0569999999999999</v>
      </c>
      <c r="AJ1072" s="152">
        <v>5.0999999999999996</v>
      </c>
      <c r="AK1072" s="152">
        <v>5.444</v>
      </c>
      <c r="AL1072" s="152">
        <f t="shared" si="214"/>
        <v>2.6064039410789315</v>
      </c>
      <c r="AM1072" s="152">
        <f t="shared" si="215"/>
        <v>2.8321758552671725</v>
      </c>
      <c r="AN1072" s="152" t="e">
        <f>NA()</f>
        <v>#N/A</v>
      </c>
      <c r="AO1072" s="152" t="e">
        <f>NA()</f>
        <v>#N/A</v>
      </c>
      <c r="AP1072" s="152">
        <f t="shared" si="219"/>
        <v>7.9742999999999995</v>
      </c>
      <c r="AQ1072" s="152"/>
      <c r="AR1072" s="152"/>
      <c r="AS1072" s="153">
        <f t="shared" si="216"/>
        <v>326</v>
      </c>
      <c r="AT1072" s="153">
        <f t="shared" si="220"/>
        <v>1</v>
      </c>
      <c r="AU1072" s="153">
        <f t="shared" si="221"/>
        <v>0</v>
      </c>
      <c r="AV1072" s="153">
        <f t="shared" si="222"/>
        <v>0</v>
      </c>
      <c r="BA1072">
        <f t="shared" si="217"/>
        <v>22</v>
      </c>
    </row>
    <row r="1073" spans="2:53" x14ac:dyDescent="0.25">
      <c r="B1073" s="155">
        <f t="shared" si="223"/>
        <v>43792.999305555553</v>
      </c>
      <c r="C1073" s="155">
        <f t="shared" si="218"/>
        <v>43792.999305555553</v>
      </c>
      <c r="D1073" s="152">
        <f t="shared" si="211"/>
        <v>4.9000000000000004</v>
      </c>
      <c r="E1073" s="152"/>
      <c r="F1073" s="152"/>
      <c r="G1073" s="152"/>
      <c r="H1073" s="152" t="e">
        <f t="shared" si="212"/>
        <v>#N/A</v>
      </c>
      <c r="I1073" s="152"/>
      <c r="J1073" s="152" t="e">
        <f t="shared" si="213"/>
        <v>#N/A</v>
      </c>
      <c r="K1073" s="152"/>
      <c r="L1073" s="152"/>
      <c r="M1073" s="152"/>
      <c r="N1073" s="152"/>
      <c r="O1073" s="152"/>
      <c r="P1073" s="152"/>
      <c r="Q1073" s="152"/>
      <c r="R1073" s="152"/>
      <c r="S1073" s="152"/>
      <c r="T1073" s="153" cm="1">
        <f t="array" ref="T1073">MATCH(1,(TDU_Info!$C$5:$C$111=$T$6)*(TDU_Info!$B$5:$B$111&lt;=$B1073),0)</f>
        <v>95</v>
      </c>
      <c r="U1073" s="152">
        <f>100*(INDEX(TDU_Info!$E$5:$E$111,$T1073)/T$11+INDEX(TDU_Info!$F$5:$F$111,$T1073))</f>
        <v>4.0157000000000007</v>
      </c>
      <c r="V1073" s="152">
        <v>2.5470000000000002</v>
      </c>
      <c r="W1073" s="152">
        <v>2.871</v>
      </c>
      <c r="X1073" s="152">
        <v>4.9000000000000004</v>
      </c>
      <c r="Y1073" s="152">
        <v>4.8</v>
      </c>
      <c r="Z1073" s="152">
        <v>2.6749999999999998</v>
      </c>
      <c r="AA1073" s="152">
        <v>3.1139999999999999</v>
      </c>
      <c r="AB1073" s="152">
        <v>5.0999999999999996</v>
      </c>
      <c r="AC1073" s="152">
        <v>5.444</v>
      </c>
      <c r="AD1073" s="152">
        <v>2.2570000000000001</v>
      </c>
      <c r="AE1073" s="152">
        <v>2.8359999999999999</v>
      </c>
      <c r="AF1073" s="152">
        <v>4.9000000000000004</v>
      </c>
      <c r="AG1073" s="152">
        <v>4.8</v>
      </c>
      <c r="AH1073" s="152">
        <v>2.375</v>
      </c>
      <c r="AI1073" s="152">
        <v>3.0569999999999999</v>
      </c>
      <c r="AJ1073" s="152">
        <v>5.0999999999999996</v>
      </c>
      <c r="AK1073" s="152">
        <v>5.444</v>
      </c>
      <c r="AL1073" s="152">
        <f t="shared" si="214"/>
        <v>2.6064039410789315</v>
      </c>
      <c r="AM1073" s="152">
        <f t="shared" si="215"/>
        <v>2.8321758552671725</v>
      </c>
      <c r="AN1073" s="152" t="e">
        <f>NA()</f>
        <v>#N/A</v>
      </c>
      <c r="AO1073" s="152" t="e">
        <f>NA()</f>
        <v>#N/A</v>
      </c>
      <c r="AP1073" s="152">
        <f t="shared" si="219"/>
        <v>7.9742999999999995</v>
      </c>
      <c r="AQ1073" s="152"/>
      <c r="AR1073" s="152"/>
      <c r="AS1073" s="153">
        <f t="shared" si="216"/>
        <v>327</v>
      </c>
      <c r="AT1073" s="153">
        <f t="shared" si="220"/>
        <v>1</v>
      </c>
      <c r="AU1073" s="153">
        <f t="shared" si="221"/>
        <v>0</v>
      </c>
      <c r="AV1073" s="153">
        <f t="shared" si="222"/>
        <v>0</v>
      </c>
      <c r="BA1073">
        <f t="shared" si="217"/>
        <v>23</v>
      </c>
    </row>
    <row r="1074" spans="2:53" x14ac:dyDescent="0.25">
      <c r="B1074" s="155">
        <f t="shared" si="223"/>
        <v>43793.999305555553</v>
      </c>
      <c r="C1074" s="155">
        <f t="shared" si="218"/>
        <v>43793.999305555553</v>
      </c>
      <c r="D1074" s="152">
        <f t="shared" si="211"/>
        <v>4.9000000000000004</v>
      </c>
      <c r="E1074" s="152"/>
      <c r="F1074" s="152"/>
      <c r="G1074" s="152"/>
      <c r="H1074" s="152" t="e">
        <f t="shared" si="212"/>
        <v>#N/A</v>
      </c>
      <c r="I1074" s="152"/>
      <c r="J1074" s="152" t="e">
        <f t="shared" si="213"/>
        <v>#N/A</v>
      </c>
      <c r="K1074" s="152"/>
      <c r="L1074" s="152"/>
      <c r="M1074" s="152"/>
      <c r="N1074" s="152"/>
      <c r="O1074" s="152"/>
      <c r="P1074" s="152"/>
      <c r="Q1074" s="152"/>
      <c r="R1074" s="152"/>
      <c r="S1074" s="152"/>
      <c r="T1074" s="153" cm="1">
        <f t="array" ref="T1074">MATCH(1,(TDU_Info!$C$5:$C$111=$T$6)*(TDU_Info!$B$5:$B$111&lt;=$B1074),0)</f>
        <v>95</v>
      </c>
      <c r="U1074" s="152">
        <f>100*(INDEX(TDU_Info!$E$5:$E$111,$T1074)/T$11+INDEX(TDU_Info!$F$5:$F$111,$T1074))</f>
        <v>4.0157000000000007</v>
      </c>
      <c r="V1074" s="152">
        <v>2.5470000000000002</v>
      </c>
      <c r="W1074" s="152">
        <v>2.871</v>
      </c>
      <c r="X1074" s="152">
        <v>4.9000000000000004</v>
      </c>
      <c r="Y1074" s="152">
        <v>4.8</v>
      </c>
      <c r="Z1074" s="152">
        <v>2.6749999999999998</v>
      </c>
      <c r="AA1074" s="152">
        <v>3.1139999999999999</v>
      </c>
      <c r="AB1074" s="152">
        <v>5.0999999999999996</v>
      </c>
      <c r="AC1074" s="152">
        <v>5.444</v>
      </c>
      <c r="AD1074" s="152">
        <v>2.2570000000000001</v>
      </c>
      <c r="AE1074" s="152">
        <v>2.8359999999999999</v>
      </c>
      <c r="AF1074" s="152">
        <v>4.9000000000000004</v>
      </c>
      <c r="AG1074" s="152">
        <v>4.8</v>
      </c>
      <c r="AH1074" s="152">
        <v>2.375</v>
      </c>
      <c r="AI1074" s="152">
        <v>3.0569999999999999</v>
      </c>
      <c r="AJ1074" s="152">
        <v>5.0999999999999996</v>
      </c>
      <c r="AK1074" s="152">
        <v>5.444</v>
      </c>
      <c r="AL1074" s="152">
        <f t="shared" si="214"/>
        <v>2.6064039410789315</v>
      </c>
      <c r="AM1074" s="152">
        <f t="shared" si="215"/>
        <v>2.8321758552671725</v>
      </c>
      <c r="AN1074" s="152" t="e">
        <f>NA()</f>
        <v>#N/A</v>
      </c>
      <c r="AO1074" s="152" t="e">
        <f>NA()</f>
        <v>#N/A</v>
      </c>
      <c r="AP1074" s="152">
        <f t="shared" si="219"/>
        <v>7.9742999999999995</v>
      </c>
      <c r="AQ1074" s="152"/>
      <c r="AR1074" s="152"/>
      <c r="AS1074" s="153">
        <f t="shared" si="216"/>
        <v>328</v>
      </c>
      <c r="AT1074" s="153">
        <f t="shared" si="220"/>
        <v>1</v>
      </c>
      <c r="AU1074" s="153">
        <f t="shared" si="221"/>
        <v>0</v>
      </c>
      <c r="AV1074" s="153">
        <f t="shared" si="222"/>
        <v>0</v>
      </c>
      <c r="BA1074">
        <f t="shared" si="217"/>
        <v>24</v>
      </c>
    </row>
    <row r="1075" spans="2:53" x14ac:dyDescent="0.25">
      <c r="B1075" s="155">
        <f t="shared" si="223"/>
        <v>43794.999305555553</v>
      </c>
      <c r="C1075" s="155">
        <f t="shared" si="218"/>
        <v>43794.999305555553</v>
      </c>
      <c r="D1075" s="152">
        <f t="shared" si="211"/>
        <v>4.9000000000000004</v>
      </c>
      <c r="E1075" s="152"/>
      <c r="F1075" s="152"/>
      <c r="G1075" s="152"/>
      <c r="H1075" s="152" t="e">
        <f t="shared" si="212"/>
        <v>#N/A</v>
      </c>
      <c r="I1075" s="152"/>
      <c r="J1075" s="152" t="e">
        <f t="shared" si="213"/>
        <v>#N/A</v>
      </c>
      <c r="K1075" s="152"/>
      <c r="L1075" s="152"/>
      <c r="M1075" s="152"/>
      <c r="N1075" s="152"/>
      <c r="O1075" s="152"/>
      <c r="P1075" s="152"/>
      <c r="Q1075" s="152"/>
      <c r="R1075" s="152"/>
      <c r="S1075" s="152"/>
      <c r="T1075" s="153" cm="1">
        <f t="array" ref="T1075">MATCH(1,(TDU_Info!$C$5:$C$111=$T$6)*(TDU_Info!$B$5:$B$111&lt;=$B1075),0)</f>
        <v>95</v>
      </c>
      <c r="U1075" s="152">
        <f>100*(INDEX(TDU_Info!$E$5:$E$111,$T1075)/T$11+INDEX(TDU_Info!$F$5:$F$111,$T1075))</f>
        <v>4.0157000000000007</v>
      </c>
      <c r="V1075" s="152">
        <v>2.5470000000000002</v>
      </c>
      <c r="W1075" s="152">
        <v>2.871</v>
      </c>
      <c r="X1075" s="152">
        <v>4.9000000000000004</v>
      </c>
      <c r="Y1075" s="152">
        <v>4.8</v>
      </c>
      <c r="Z1075" s="152">
        <v>2.6339999999999999</v>
      </c>
      <c r="AA1075" s="152">
        <v>3.1139999999999999</v>
      </c>
      <c r="AB1075" s="152">
        <v>5.0999999999999996</v>
      </c>
      <c r="AC1075" s="152">
        <v>5.444</v>
      </c>
      <c r="AD1075" s="152">
        <v>2.2570000000000001</v>
      </c>
      <c r="AE1075" s="152">
        <v>2.8359999999999999</v>
      </c>
      <c r="AF1075" s="152">
        <v>4.9000000000000004</v>
      </c>
      <c r="AG1075" s="152">
        <v>4.8</v>
      </c>
      <c r="AH1075" s="152">
        <v>2.375</v>
      </c>
      <c r="AI1075" s="152">
        <v>3.0569999999999999</v>
      </c>
      <c r="AJ1075" s="152">
        <v>5.0999999999999996</v>
      </c>
      <c r="AK1075" s="152">
        <v>5.444</v>
      </c>
      <c r="AL1075" s="152">
        <f t="shared" si="214"/>
        <v>2.6064039410789315</v>
      </c>
      <c r="AM1075" s="152">
        <f t="shared" si="215"/>
        <v>2.8321758552671725</v>
      </c>
      <c r="AN1075" s="152" t="e">
        <f>NA()</f>
        <v>#N/A</v>
      </c>
      <c r="AO1075" s="152" t="e">
        <f>NA()</f>
        <v>#N/A</v>
      </c>
      <c r="AP1075" s="152">
        <f t="shared" si="219"/>
        <v>7.9742999999999995</v>
      </c>
      <c r="AQ1075" s="152"/>
      <c r="AR1075" s="152"/>
      <c r="AS1075" s="153">
        <f t="shared" si="216"/>
        <v>329</v>
      </c>
      <c r="AT1075" s="153">
        <f t="shared" si="220"/>
        <v>1</v>
      </c>
      <c r="AU1075" s="153">
        <f t="shared" si="221"/>
        <v>0</v>
      </c>
      <c r="AV1075" s="153">
        <f t="shared" si="222"/>
        <v>0</v>
      </c>
      <c r="BA1075">
        <f t="shared" si="217"/>
        <v>25</v>
      </c>
    </row>
    <row r="1076" spans="2:53" x14ac:dyDescent="0.25">
      <c r="B1076" s="155">
        <f t="shared" si="223"/>
        <v>43795.999305555553</v>
      </c>
      <c r="C1076" s="155">
        <f t="shared" si="218"/>
        <v>43795.999305555553</v>
      </c>
      <c r="D1076" s="152">
        <f t="shared" si="211"/>
        <v>4.9000000000000004</v>
      </c>
      <c r="E1076" s="152"/>
      <c r="F1076" s="152"/>
      <c r="G1076" s="152"/>
      <c r="H1076" s="152" t="e">
        <f t="shared" si="212"/>
        <v>#N/A</v>
      </c>
      <c r="I1076" s="152"/>
      <c r="J1076" s="152" t="e">
        <f t="shared" si="213"/>
        <v>#N/A</v>
      </c>
      <c r="K1076" s="152"/>
      <c r="L1076" s="152"/>
      <c r="M1076" s="152"/>
      <c r="N1076" s="152"/>
      <c r="O1076" s="152"/>
      <c r="P1076" s="152"/>
      <c r="Q1076" s="152"/>
      <c r="R1076" s="152"/>
      <c r="S1076" s="152"/>
      <c r="T1076" s="153" cm="1">
        <f t="array" ref="T1076">MATCH(1,(TDU_Info!$C$5:$C$111=$T$6)*(TDU_Info!$B$5:$B$111&lt;=$B1076),0)</f>
        <v>95</v>
      </c>
      <c r="U1076" s="152">
        <f>100*(INDEX(TDU_Info!$E$5:$E$111,$T1076)/T$11+INDEX(TDU_Info!$F$5:$F$111,$T1076))</f>
        <v>4.0157000000000007</v>
      </c>
      <c r="V1076" s="152">
        <v>2.5470000000000002</v>
      </c>
      <c r="W1076" s="152">
        <v>2.871</v>
      </c>
      <c r="X1076" s="152">
        <v>4.9000000000000004</v>
      </c>
      <c r="Y1076" s="152">
        <v>4.8</v>
      </c>
      <c r="Z1076" s="152">
        <v>2.6339999999999999</v>
      </c>
      <c r="AA1076" s="152">
        <v>3.1139999999999999</v>
      </c>
      <c r="AB1076" s="152">
        <v>5.0999999999999996</v>
      </c>
      <c r="AC1076" s="152">
        <v>5.444</v>
      </c>
      <c r="AD1076" s="152">
        <v>2.2570000000000001</v>
      </c>
      <c r="AE1076" s="152">
        <v>2.8359999999999999</v>
      </c>
      <c r="AF1076" s="152">
        <v>4.9000000000000004</v>
      </c>
      <c r="AG1076" s="152">
        <v>4.8</v>
      </c>
      <c r="AH1076" s="152">
        <v>2.375</v>
      </c>
      <c r="AI1076" s="152">
        <v>3.0569999999999999</v>
      </c>
      <c r="AJ1076" s="152">
        <v>5.0999999999999996</v>
      </c>
      <c r="AK1076" s="152">
        <v>5.444</v>
      </c>
      <c r="AL1076" s="152">
        <f t="shared" si="214"/>
        <v>2.6064039410789315</v>
      </c>
      <c r="AM1076" s="152">
        <f t="shared" si="215"/>
        <v>2.8321758552671725</v>
      </c>
      <c r="AN1076" s="152" t="e">
        <f>NA()</f>
        <v>#N/A</v>
      </c>
      <c r="AO1076" s="152" t="e">
        <f>NA()</f>
        <v>#N/A</v>
      </c>
      <c r="AP1076" s="152">
        <f t="shared" si="219"/>
        <v>7.9742999999999995</v>
      </c>
      <c r="AQ1076" s="152"/>
      <c r="AR1076" s="152"/>
      <c r="AS1076" s="153">
        <f t="shared" si="216"/>
        <v>330</v>
      </c>
      <c r="AT1076" s="153">
        <f t="shared" si="220"/>
        <v>1</v>
      </c>
      <c r="AU1076" s="153">
        <f t="shared" si="221"/>
        <v>0</v>
      </c>
      <c r="AV1076" s="153">
        <f t="shared" si="222"/>
        <v>0</v>
      </c>
      <c r="BA1076">
        <f t="shared" si="217"/>
        <v>26</v>
      </c>
    </row>
    <row r="1077" spans="2:53" x14ac:dyDescent="0.25">
      <c r="B1077" s="155">
        <f t="shared" si="223"/>
        <v>43796.999305555553</v>
      </c>
      <c r="C1077" s="155">
        <f t="shared" si="218"/>
        <v>43796.999305555553</v>
      </c>
      <c r="D1077" s="152">
        <f t="shared" si="211"/>
        <v>4.9000000000000004</v>
      </c>
      <c r="E1077" s="152"/>
      <c r="F1077" s="152"/>
      <c r="G1077" s="152"/>
      <c r="H1077" s="152" t="e">
        <f t="shared" si="212"/>
        <v>#N/A</v>
      </c>
      <c r="I1077" s="152"/>
      <c r="J1077" s="152" t="e">
        <f t="shared" si="213"/>
        <v>#N/A</v>
      </c>
      <c r="K1077" s="152"/>
      <c r="L1077" s="152"/>
      <c r="M1077" s="152"/>
      <c r="N1077" s="152"/>
      <c r="O1077" s="152"/>
      <c r="P1077" s="152"/>
      <c r="Q1077" s="152"/>
      <c r="R1077" s="152"/>
      <c r="S1077" s="152"/>
      <c r="T1077" s="153" cm="1">
        <f t="array" ref="T1077">MATCH(1,(TDU_Info!$C$5:$C$111=$T$6)*(TDU_Info!$B$5:$B$111&lt;=$B1077),0)</f>
        <v>95</v>
      </c>
      <c r="U1077" s="152">
        <f>100*(INDEX(TDU_Info!$E$5:$E$111,$T1077)/T$11+INDEX(TDU_Info!$F$5:$F$111,$T1077))</f>
        <v>4.0157000000000007</v>
      </c>
      <c r="V1077" s="152">
        <v>2.5339999999999998</v>
      </c>
      <c r="W1077" s="152">
        <v>2.871</v>
      </c>
      <c r="X1077" s="152">
        <v>4.9000000000000004</v>
      </c>
      <c r="Y1077" s="152">
        <v>4.8</v>
      </c>
      <c r="Z1077" s="152">
        <v>2.6339999999999999</v>
      </c>
      <c r="AA1077" s="152">
        <v>3.1139999999999999</v>
      </c>
      <c r="AB1077" s="152">
        <v>5.0999999999999996</v>
      </c>
      <c r="AC1077" s="152">
        <v>5.444</v>
      </c>
      <c r="AD1077" s="152">
        <v>2.2570000000000001</v>
      </c>
      <c r="AE1077" s="152">
        <v>2.8359999999999999</v>
      </c>
      <c r="AF1077" s="152">
        <v>4.9000000000000004</v>
      </c>
      <c r="AG1077" s="152">
        <v>4.8</v>
      </c>
      <c r="AH1077" s="152">
        <v>2.375</v>
      </c>
      <c r="AI1077" s="152">
        <v>3.0569999999999999</v>
      </c>
      <c r="AJ1077" s="152">
        <v>5.0999999999999996</v>
      </c>
      <c r="AK1077" s="152">
        <v>5.444</v>
      </c>
      <c r="AL1077" s="152">
        <f t="shared" si="214"/>
        <v>2.6064039410789315</v>
      </c>
      <c r="AM1077" s="152">
        <f t="shared" si="215"/>
        <v>2.8321758552671725</v>
      </c>
      <c r="AN1077" s="152" t="e">
        <f>NA()</f>
        <v>#N/A</v>
      </c>
      <c r="AO1077" s="152" t="e">
        <f>NA()</f>
        <v>#N/A</v>
      </c>
      <c r="AP1077" s="152">
        <f t="shared" si="219"/>
        <v>7.9742999999999995</v>
      </c>
      <c r="AQ1077" s="152"/>
      <c r="AR1077" s="152"/>
      <c r="AS1077" s="153">
        <f t="shared" si="216"/>
        <v>331</v>
      </c>
      <c r="AT1077" s="153">
        <f t="shared" si="220"/>
        <v>1</v>
      </c>
      <c r="AU1077" s="153">
        <f t="shared" si="221"/>
        <v>0</v>
      </c>
      <c r="AV1077" s="153">
        <f t="shared" si="222"/>
        <v>0</v>
      </c>
      <c r="BA1077">
        <f t="shared" si="217"/>
        <v>27</v>
      </c>
    </row>
    <row r="1078" spans="2:53" x14ac:dyDescent="0.25">
      <c r="B1078" s="155">
        <f t="shared" si="223"/>
        <v>43797.999305555553</v>
      </c>
      <c r="C1078" s="155">
        <f t="shared" si="218"/>
        <v>43797.999305555553</v>
      </c>
      <c r="D1078" s="152">
        <f t="shared" si="211"/>
        <v>4.9000000000000004</v>
      </c>
      <c r="E1078" s="152"/>
      <c r="F1078" s="152"/>
      <c r="G1078" s="152"/>
      <c r="H1078" s="152" t="e">
        <f t="shared" si="212"/>
        <v>#N/A</v>
      </c>
      <c r="I1078" s="152"/>
      <c r="J1078" s="152" t="e">
        <f t="shared" si="213"/>
        <v>#N/A</v>
      </c>
      <c r="K1078" s="152"/>
      <c r="L1078" s="152"/>
      <c r="M1078" s="152"/>
      <c r="N1078" s="152"/>
      <c r="O1078" s="152"/>
      <c r="P1078" s="152"/>
      <c r="Q1078" s="152"/>
      <c r="R1078" s="152"/>
      <c r="S1078" s="152"/>
      <c r="T1078" s="153" cm="1">
        <f t="array" ref="T1078">MATCH(1,(TDU_Info!$C$5:$C$111=$T$6)*(TDU_Info!$B$5:$B$111&lt;=$B1078),0)</f>
        <v>95</v>
      </c>
      <c r="U1078" s="152">
        <f>100*(INDEX(TDU_Info!$E$5:$E$111,$T1078)/T$11+INDEX(TDU_Info!$F$5:$F$111,$T1078))</f>
        <v>4.0157000000000007</v>
      </c>
      <c r="V1078" s="152">
        <v>2.5339999999999998</v>
      </c>
      <c r="W1078" s="152">
        <v>2.871</v>
      </c>
      <c r="X1078" s="152">
        <v>4.9000000000000004</v>
      </c>
      <c r="Y1078" s="152">
        <v>4.8</v>
      </c>
      <c r="Z1078" s="152">
        <v>2.6339999999999999</v>
      </c>
      <c r="AA1078" s="152">
        <v>3.1139999999999999</v>
      </c>
      <c r="AB1078" s="152">
        <v>5.0999999999999996</v>
      </c>
      <c r="AC1078" s="152">
        <v>5.444</v>
      </c>
      <c r="AD1078" s="152">
        <v>2.2570000000000001</v>
      </c>
      <c r="AE1078" s="152">
        <v>2.8359999999999999</v>
      </c>
      <c r="AF1078" s="152">
        <v>4.9000000000000004</v>
      </c>
      <c r="AG1078" s="152">
        <v>4.8</v>
      </c>
      <c r="AH1078" s="152">
        <v>2.375</v>
      </c>
      <c r="AI1078" s="152">
        <v>3.0569999999999999</v>
      </c>
      <c r="AJ1078" s="152">
        <v>5.0999999999999996</v>
      </c>
      <c r="AK1078" s="152">
        <v>5.444</v>
      </c>
      <c r="AL1078" s="152">
        <f t="shared" si="214"/>
        <v>2.6064039410789315</v>
      </c>
      <c r="AM1078" s="152">
        <f t="shared" si="215"/>
        <v>2.8321758552671725</v>
      </c>
      <c r="AN1078" s="152" t="e">
        <f>NA()</f>
        <v>#N/A</v>
      </c>
      <c r="AO1078" s="152" t="e">
        <f>NA()</f>
        <v>#N/A</v>
      </c>
      <c r="AP1078" s="152">
        <f t="shared" si="219"/>
        <v>7.9742999999999995</v>
      </c>
      <c r="AQ1078" s="152"/>
      <c r="AR1078" s="152"/>
      <c r="AS1078" s="153">
        <f t="shared" si="216"/>
        <v>332</v>
      </c>
      <c r="AT1078" s="153">
        <f t="shared" si="220"/>
        <v>1</v>
      </c>
      <c r="AU1078" s="153">
        <f t="shared" si="221"/>
        <v>0</v>
      </c>
      <c r="AV1078" s="153">
        <f t="shared" si="222"/>
        <v>0</v>
      </c>
      <c r="BA1078">
        <f t="shared" si="217"/>
        <v>28</v>
      </c>
    </row>
    <row r="1079" spans="2:53" x14ac:dyDescent="0.25">
      <c r="B1079" s="155">
        <f t="shared" si="223"/>
        <v>43798.999305555553</v>
      </c>
      <c r="C1079" s="155">
        <f t="shared" si="218"/>
        <v>43798.999305555553</v>
      </c>
      <c r="D1079" s="152">
        <f t="shared" si="211"/>
        <v>4.9000000000000004</v>
      </c>
      <c r="E1079" s="152"/>
      <c r="F1079" s="152"/>
      <c r="G1079" s="152"/>
      <c r="H1079" s="152" t="e">
        <f t="shared" si="212"/>
        <v>#N/A</v>
      </c>
      <c r="I1079" s="152"/>
      <c r="J1079" s="152" t="e">
        <f t="shared" si="213"/>
        <v>#N/A</v>
      </c>
      <c r="K1079" s="152"/>
      <c r="L1079" s="152"/>
      <c r="M1079" s="152"/>
      <c r="N1079" s="152"/>
      <c r="O1079" s="152"/>
      <c r="P1079" s="152"/>
      <c r="Q1079" s="152"/>
      <c r="R1079" s="152"/>
      <c r="S1079" s="152"/>
      <c r="T1079" s="153" cm="1">
        <f t="array" ref="T1079">MATCH(1,(TDU_Info!$C$5:$C$111=$T$6)*(TDU_Info!$B$5:$B$111&lt;=$B1079),0)</f>
        <v>95</v>
      </c>
      <c r="U1079" s="152">
        <f>100*(INDEX(TDU_Info!$E$5:$E$111,$T1079)/T$11+INDEX(TDU_Info!$F$5:$F$111,$T1079))</f>
        <v>4.0157000000000007</v>
      </c>
      <c r="V1079" s="152">
        <v>2.5339999999999998</v>
      </c>
      <c r="W1079" s="152">
        <v>2.871</v>
      </c>
      <c r="X1079" s="152">
        <v>4.9000000000000004</v>
      </c>
      <c r="Y1079" s="152">
        <v>4.8</v>
      </c>
      <c r="Z1079" s="152">
        <v>2.6339999999999999</v>
      </c>
      <c r="AA1079" s="152">
        <v>3.1139999999999999</v>
      </c>
      <c r="AB1079" s="152">
        <v>5.0999999999999996</v>
      </c>
      <c r="AC1079" s="152">
        <v>5.444</v>
      </c>
      <c r="AD1079" s="152">
        <v>2.2570000000000001</v>
      </c>
      <c r="AE1079" s="152">
        <v>2.8359999999999999</v>
      </c>
      <c r="AF1079" s="152">
        <v>4.9000000000000004</v>
      </c>
      <c r="AG1079" s="152">
        <v>4.8</v>
      </c>
      <c r="AH1079" s="152">
        <v>2.375</v>
      </c>
      <c r="AI1079" s="152">
        <v>3.0569999999999999</v>
      </c>
      <c r="AJ1079" s="152">
        <v>5.0999999999999996</v>
      </c>
      <c r="AK1079" s="152">
        <v>5.444</v>
      </c>
      <c r="AL1079" s="152">
        <f t="shared" si="214"/>
        <v>2.6064039410789315</v>
      </c>
      <c r="AM1079" s="152">
        <f t="shared" si="215"/>
        <v>2.8321758552671725</v>
      </c>
      <c r="AN1079" s="152" t="e">
        <f>NA()</f>
        <v>#N/A</v>
      </c>
      <c r="AO1079" s="152" t="e">
        <f>NA()</f>
        <v>#N/A</v>
      </c>
      <c r="AP1079" s="152">
        <f t="shared" si="219"/>
        <v>7.9742999999999995</v>
      </c>
      <c r="AQ1079" s="152"/>
      <c r="AR1079" s="152"/>
      <c r="AS1079" s="153">
        <f t="shared" si="216"/>
        <v>333</v>
      </c>
      <c r="AT1079" s="153">
        <f t="shared" si="220"/>
        <v>1</v>
      </c>
      <c r="AU1079" s="153">
        <f t="shared" si="221"/>
        <v>0</v>
      </c>
      <c r="AV1079" s="153">
        <f t="shared" si="222"/>
        <v>0</v>
      </c>
      <c r="BA1079">
        <f t="shared" si="217"/>
        <v>29</v>
      </c>
    </row>
    <row r="1080" spans="2:53" x14ac:dyDescent="0.25">
      <c r="B1080" s="155">
        <f t="shared" si="223"/>
        <v>43799.999305555553</v>
      </c>
      <c r="C1080" s="155">
        <f t="shared" si="218"/>
        <v>43799.999305555553</v>
      </c>
      <c r="D1080" s="152">
        <f t="shared" si="211"/>
        <v>4.9000000000000004</v>
      </c>
      <c r="E1080" s="152"/>
      <c r="F1080" s="152"/>
      <c r="G1080" s="152"/>
      <c r="H1080" s="152" t="e">
        <f t="shared" si="212"/>
        <v>#N/A</v>
      </c>
      <c r="I1080" s="152"/>
      <c r="J1080" s="152" t="e">
        <f t="shared" si="213"/>
        <v>#N/A</v>
      </c>
      <c r="K1080" s="152"/>
      <c r="L1080" s="152"/>
      <c r="M1080" s="152"/>
      <c r="N1080" s="152"/>
      <c r="O1080" s="152"/>
      <c r="P1080" s="152"/>
      <c r="Q1080" s="152"/>
      <c r="R1080" s="152"/>
      <c r="S1080" s="152"/>
      <c r="T1080" s="153" cm="1">
        <f t="array" ref="T1080">MATCH(1,(TDU_Info!$C$5:$C$111=$T$6)*(TDU_Info!$B$5:$B$111&lt;=$B1080),0)</f>
        <v>95</v>
      </c>
      <c r="U1080" s="152">
        <f>100*(INDEX(TDU_Info!$E$5:$E$111,$T1080)/T$11+INDEX(TDU_Info!$F$5:$F$111,$T1080))</f>
        <v>4.0157000000000007</v>
      </c>
      <c r="V1080" s="152">
        <v>2.5339999999999998</v>
      </c>
      <c r="W1080" s="152">
        <v>2.871</v>
      </c>
      <c r="X1080" s="152">
        <v>4.9000000000000004</v>
      </c>
      <c r="Y1080" s="152">
        <v>4.8</v>
      </c>
      <c r="Z1080" s="152">
        <v>2.6339999999999999</v>
      </c>
      <c r="AA1080" s="152">
        <v>3.1139999999999999</v>
      </c>
      <c r="AB1080" s="152">
        <v>5.0999999999999996</v>
      </c>
      <c r="AC1080" s="152">
        <v>5.444</v>
      </c>
      <c r="AD1080" s="152">
        <v>2.2570000000000001</v>
      </c>
      <c r="AE1080" s="152">
        <v>2.8359999999999999</v>
      </c>
      <c r="AF1080" s="152">
        <v>4.9000000000000004</v>
      </c>
      <c r="AG1080" s="152">
        <v>4.8</v>
      </c>
      <c r="AH1080" s="152">
        <v>2.375</v>
      </c>
      <c r="AI1080" s="152">
        <v>3.0569999999999999</v>
      </c>
      <c r="AJ1080" s="152">
        <v>5.0999999999999996</v>
      </c>
      <c r="AK1080" s="152">
        <v>5.444</v>
      </c>
      <c r="AL1080" s="152">
        <f t="shared" si="214"/>
        <v>2.6064039410789315</v>
      </c>
      <c r="AM1080" s="152">
        <f t="shared" si="215"/>
        <v>2.8321758552671725</v>
      </c>
      <c r="AN1080" s="152" t="e">
        <f>NA()</f>
        <v>#N/A</v>
      </c>
      <c r="AO1080" s="152" t="e">
        <f>NA()</f>
        <v>#N/A</v>
      </c>
      <c r="AP1080" s="152">
        <f t="shared" si="219"/>
        <v>7.9742999999999995</v>
      </c>
      <c r="AQ1080" s="152"/>
      <c r="AR1080" s="152"/>
      <c r="AS1080" s="153">
        <f t="shared" si="216"/>
        <v>334</v>
      </c>
      <c r="AT1080" s="153">
        <f t="shared" si="220"/>
        <v>1</v>
      </c>
      <c r="AU1080" s="153">
        <f t="shared" si="221"/>
        <v>0</v>
      </c>
      <c r="AV1080" s="153">
        <f t="shared" si="222"/>
        <v>0</v>
      </c>
      <c r="BA1080">
        <f t="shared" si="217"/>
        <v>30</v>
      </c>
    </row>
    <row r="1081" spans="2:53" x14ac:dyDescent="0.25">
      <c r="B1081" s="155">
        <f t="shared" si="223"/>
        <v>43800.999305555553</v>
      </c>
      <c r="C1081" s="155">
        <f t="shared" si="218"/>
        <v>43800.999305555553</v>
      </c>
      <c r="D1081" s="152">
        <f t="shared" si="211"/>
        <v>4.9000000000000004</v>
      </c>
      <c r="E1081" s="152"/>
      <c r="F1081" s="152"/>
      <c r="G1081" s="152"/>
      <c r="H1081" s="152" t="e">
        <f t="shared" si="212"/>
        <v>#N/A</v>
      </c>
      <c r="I1081" s="152"/>
      <c r="J1081" s="152" t="e">
        <f t="shared" si="213"/>
        <v>#N/A</v>
      </c>
      <c r="K1081" s="152"/>
      <c r="L1081" s="152"/>
      <c r="M1081" s="152"/>
      <c r="N1081" s="152"/>
      <c r="O1081" s="152"/>
      <c r="P1081" s="152"/>
      <c r="Q1081" s="152"/>
      <c r="R1081" s="152"/>
      <c r="S1081" s="152"/>
      <c r="T1081" s="153" cm="1">
        <f t="array" ref="T1081">MATCH(1,(TDU_Info!$C$5:$C$111=$T$6)*(TDU_Info!$B$5:$B$111&lt;=$B1081),0)</f>
        <v>95</v>
      </c>
      <c r="U1081" s="152">
        <f>100*(INDEX(TDU_Info!$E$5:$E$111,$T1081)/T$11+INDEX(TDU_Info!$F$5:$F$111,$T1081))</f>
        <v>4.0157000000000007</v>
      </c>
      <c r="V1081" s="152">
        <v>2.5339999999999998</v>
      </c>
      <c r="W1081" s="152">
        <v>2.871</v>
      </c>
      <c r="X1081" s="152">
        <v>4.9000000000000004</v>
      </c>
      <c r="Y1081" s="152">
        <v>4.8</v>
      </c>
      <c r="Z1081" s="152">
        <v>2.6339999999999999</v>
      </c>
      <c r="AA1081" s="152">
        <v>3.1139999999999999</v>
      </c>
      <c r="AB1081" s="152">
        <v>5.0999999999999996</v>
      </c>
      <c r="AC1081" s="152">
        <v>5.444</v>
      </c>
      <c r="AD1081" s="152">
        <v>2.2570000000000001</v>
      </c>
      <c r="AE1081" s="152">
        <v>2.8359999999999999</v>
      </c>
      <c r="AF1081" s="152">
        <v>4.9000000000000004</v>
      </c>
      <c r="AG1081" s="152">
        <v>4.8</v>
      </c>
      <c r="AH1081" s="152">
        <v>2.375</v>
      </c>
      <c r="AI1081" s="152">
        <v>3.0569999999999999</v>
      </c>
      <c r="AJ1081" s="152">
        <v>5.0999999999999996</v>
      </c>
      <c r="AK1081" s="152">
        <v>5.444</v>
      </c>
      <c r="AL1081" s="152" t="e">
        <f t="shared" si="214"/>
        <v>#N/A</v>
      </c>
      <c r="AM1081" s="152" t="e">
        <f t="shared" si="215"/>
        <v>#N/A</v>
      </c>
      <c r="AN1081" s="152" t="e">
        <f>NA()</f>
        <v>#N/A</v>
      </c>
      <c r="AO1081" s="152" t="e">
        <f>NA()</f>
        <v>#N/A</v>
      </c>
      <c r="AP1081" s="152" t="e">
        <f t="shared" si="219"/>
        <v>#N/A</v>
      </c>
      <c r="AQ1081" s="152"/>
      <c r="AR1081" s="152"/>
      <c r="AS1081" s="153">
        <f t="shared" si="216"/>
        <v>335</v>
      </c>
      <c r="AT1081" s="153">
        <f t="shared" si="220"/>
        <v>1</v>
      </c>
      <c r="AU1081" s="153">
        <f t="shared" si="221"/>
        <v>0</v>
      </c>
      <c r="AV1081" s="153">
        <f t="shared" si="222"/>
        <v>0</v>
      </c>
      <c r="BA1081">
        <f t="shared" si="217"/>
        <v>1</v>
      </c>
    </row>
    <row r="1082" spans="2:53" x14ac:dyDescent="0.25">
      <c r="B1082" s="155">
        <f t="shared" si="223"/>
        <v>43801.999305555553</v>
      </c>
      <c r="C1082" s="155">
        <f t="shared" si="218"/>
        <v>43801.999305555553</v>
      </c>
      <c r="D1082" s="152">
        <f t="shared" si="211"/>
        <v>4.9000000000000004</v>
      </c>
      <c r="E1082" s="152"/>
      <c r="F1082" s="152"/>
      <c r="G1082" s="152"/>
      <c r="H1082" s="152" t="e">
        <f t="shared" si="212"/>
        <v>#N/A</v>
      </c>
      <c r="I1082" s="152"/>
      <c r="J1082" s="152" t="e">
        <f t="shared" si="213"/>
        <v>#N/A</v>
      </c>
      <c r="K1082" s="152"/>
      <c r="L1082" s="152"/>
      <c r="M1082" s="152"/>
      <c r="N1082" s="152"/>
      <c r="O1082" s="152"/>
      <c r="P1082" s="152"/>
      <c r="Q1082" s="152"/>
      <c r="R1082" s="152"/>
      <c r="S1082" s="152"/>
      <c r="T1082" s="153" cm="1">
        <f t="array" ref="T1082">MATCH(1,(TDU_Info!$C$5:$C$111=$T$6)*(TDU_Info!$B$5:$B$111&lt;=$B1082),0)</f>
        <v>95</v>
      </c>
      <c r="U1082" s="152">
        <f>100*(INDEX(TDU_Info!$E$5:$E$111,$T1082)/T$11+INDEX(TDU_Info!$F$5:$F$111,$T1082))</f>
        <v>4.0157000000000007</v>
      </c>
      <c r="V1082" s="152">
        <v>2.4940000000000002</v>
      </c>
      <c r="W1082" s="152">
        <v>2.871</v>
      </c>
      <c r="X1082" s="152">
        <v>4.8129999999999997</v>
      </c>
      <c r="Y1082" s="152">
        <v>5.15</v>
      </c>
      <c r="Z1082" s="152">
        <v>2.5950000000000002</v>
      </c>
      <c r="AA1082" s="152">
        <v>3.1139999999999999</v>
      </c>
      <c r="AB1082" s="152">
        <v>5.0999999999999996</v>
      </c>
      <c r="AC1082" s="152">
        <v>5.444</v>
      </c>
      <c r="AD1082" s="152">
        <v>2.2570000000000001</v>
      </c>
      <c r="AE1082" s="152">
        <v>2.8359999999999999</v>
      </c>
      <c r="AF1082" s="152">
        <v>4.9000000000000004</v>
      </c>
      <c r="AG1082" s="152">
        <v>5.15</v>
      </c>
      <c r="AH1082" s="152">
        <v>2.375</v>
      </c>
      <c r="AI1082" s="152">
        <v>3.0569999999999999</v>
      </c>
      <c r="AJ1082" s="152">
        <v>5.0999999999999996</v>
      </c>
      <c r="AK1082" s="152">
        <v>5.444</v>
      </c>
      <c r="AL1082" s="152">
        <f t="shared" si="214"/>
        <v>1.7296890687055437</v>
      </c>
      <c r="AM1082" s="152">
        <f t="shared" si="215"/>
        <v>1.7519266129997677</v>
      </c>
      <c r="AN1082" s="152" t="e">
        <f>NA()</f>
        <v>#N/A</v>
      </c>
      <c r="AO1082" s="152" t="e">
        <f>NA()</f>
        <v>#N/A</v>
      </c>
      <c r="AP1082" s="152">
        <f t="shared" si="219"/>
        <v>7.6943000000000001</v>
      </c>
      <c r="AQ1082" s="152"/>
      <c r="AR1082" s="152"/>
      <c r="AS1082" s="153">
        <f t="shared" si="216"/>
        <v>336</v>
      </c>
      <c r="AT1082" s="153">
        <f t="shared" si="220"/>
        <v>1</v>
      </c>
      <c r="AU1082" s="153">
        <f t="shared" si="221"/>
        <v>0</v>
      </c>
      <c r="AV1082" s="153">
        <f t="shared" si="222"/>
        <v>0</v>
      </c>
      <c r="BA1082">
        <f t="shared" si="217"/>
        <v>2</v>
      </c>
    </row>
    <row r="1083" spans="2:53" x14ac:dyDescent="0.25">
      <c r="B1083" s="155">
        <f t="shared" si="223"/>
        <v>43802.999305555553</v>
      </c>
      <c r="C1083" s="155">
        <f t="shared" si="218"/>
        <v>43802.999305555553</v>
      </c>
      <c r="D1083" s="152">
        <f t="shared" si="211"/>
        <v>4.9000000000000004</v>
      </c>
      <c r="E1083" s="152"/>
      <c r="F1083" s="152"/>
      <c r="G1083" s="152"/>
      <c r="H1083" s="152" t="e">
        <f t="shared" si="212"/>
        <v>#N/A</v>
      </c>
      <c r="I1083" s="152"/>
      <c r="J1083" s="152" t="e">
        <f t="shared" si="213"/>
        <v>#N/A</v>
      </c>
      <c r="K1083" s="152"/>
      <c r="L1083" s="152"/>
      <c r="M1083" s="152"/>
      <c r="N1083" s="152"/>
      <c r="O1083" s="152"/>
      <c r="P1083" s="152"/>
      <c r="Q1083" s="152"/>
      <c r="R1083" s="152"/>
      <c r="S1083" s="152"/>
      <c r="T1083" s="153" cm="1">
        <f t="array" ref="T1083">MATCH(1,(TDU_Info!$C$5:$C$111=$T$6)*(TDU_Info!$B$5:$B$111&lt;=$B1083),0)</f>
        <v>95</v>
      </c>
      <c r="U1083" s="152">
        <f>100*(INDEX(TDU_Info!$E$5:$E$111,$T1083)/T$11+INDEX(TDU_Info!$F$5:$F$111,$T1083))</f>
        <v>4.0157000000000007</v>
      </c>
      <c r="V1083" s="152">
        <v>2.4940000000000002</v>
      </c>
      <c r="W1083" s="152">
        <v>2.871</v>
      </c>
      <c r="X1083" s="152">
        <v>4.8129999999999997</v>
      </c>
      <c r="Y1083" s="152">
        <v>5.15</v>
      </c>
      <c r="Z1083" s="152">
        <v>2.5590000000000002</v>
      </c>
      <c r="AA1083" s="152">
        <v>3.1139999999999999</v>
      </c>
      <c r="AB1083" s="152">
        <v>5.0999999999999996</v>
      </c>
      <c r="AC1083" s="152">
        <v>5.444</v>
      </c>
      <c r="AD1083" s="152">
        <v>2.2570000000000001</v>
      </c>
      <c r="AE1083" s="152">
        <v>2.8359999999999999</v>
      </c>
      <c r="AF1083" s="152">
        <v>4.9000000000000004</v>
      </c>
      <c r="AG1083" s="152">
        <v>5.15</v>
      </c>
      <c r="AH1083" s="152">
        <v>2.375</v>
      </c>
      <c r="AI1083" s="152">
        <v>3.0569999999999999</v>
      </c>
      <c r="AJ1083" s="152">
        <v>5.0999999999999996</v>
      </c>
      <c r="AK1083" s="152">
        <v>5.444</v>
      </c>
      <c r="AL1083" s="152">
        <f t="shared" si="214"/>
        <v>1.7296890687055437</v>
      </c>
      <c r="AM1083" s="152">
        <f t="shared" si="215"/>
        <v>1.7519266129997677</v>
      </c>
      <c r="AN1083" s="152" t="e">
        <f>NA()</f>
        <v>#N/A</v>
      </c>
      <c r="AO1083" s="152" t="e">
        <f>NA()</f>
        <v>#N/A</v>
      </c>
      <c r="AP1083" s="152">
        <f t="shared" si="219"/>
        <v>7.6943000000000001</v>
      </c>
      <c r="AQ1083" s="152"/>
      <c r="AR1083" s="152"/>
      <c r="AS1083" s="153">
        <f t="shared" si="216"/>
        <v>337</v>
      </c>
      <c r="AT1083" s="153">
        <f t="shared" si="220"/>
        <v>1</v>
      </c>
      <c r="AU1083" s="153">
        <f t="shared" si="221"/>
        <v>0</v>
      </c>
      <c r="AV1083" s="153">
        <f t="shared" si="222"/>
        <v>0</v>
      </c>
      <c r="BA1083">
        <f t="shared" si="217"/>
        <v>3</v>
      </c>
    </row>
    <row r="1084" spans="2:53" x14ac:dyDescent="0.25">
      <c r="B1084" s="155">
        <f t="shared" si="223"/>
        <v>43803.999305555553</v>
      </c>
      <c r="C1084" s="155">
        <f t="shared" si="218"/>
        <v>43803.999305555553</v>
      </c>
      <c r="D1084" s="152">
        <f t="shared" si="211"/>
        <v>4.9000000000000004</v>
      </c>
      <c r="E1084" s="152"/>
      <c r="F1084" s="152"/>
      <c r="G1084" s="152"/>
      <c r="H1084" s="152" t="e">
        <f t="shared" si="212"/>
        <v>#N/A</v>
      </c>
      <c r="I1084" s="152"/>
      <c r="J1084" s="152" t="e">
        <f t="shared" si="213"/>
        <v>#N/A</v>
      </c>
      <c r="K1084" s="152"/>
      <c r="L1084" s="152"/>
      <c r="M1084" s="152"/>
      <c r="N1084" s="152"/>
      <c r="O1084" s="152"/>
      <c r="P1084" s="152"/>
      <c r="Q1084" s="152"/>
      <c r="R1084" s="152"/>
      <c r="S1084" s="152"/>
      <c r="T1084" s="153" cm="1">
        <f t="array" ref="T1084">MATCH(1,(TDU_Info!$C$5:$C$111=$T$6)*(TDU_Info!$B$5:$B$111&lt;=$B1084),0)</f>
        <v>95</v>
      </c>
      <c r="U1084" s="152">
        <f>100*(INDEX(TDU_Info!$E$5:$E$111,$T1084)/T$11+INDEX(TDU_Info!$F$5:$F$111,$T1084))</f>
        <v>4.0157000000000007</v>
      </c>
      <c r="V1084" s="152">
        <v>2.4940000000000002</v>
      </c>
      <c r="W1084" s="152">
        <v>2.871</v>
      </c>
      <c r="X1084" s="152">
        <v>4.8129999999999997</v>
      </c>
      <c r="Y1084" s="152">
        <v>5.15</v>
      </c>
      <c r="Z1084" s="152">
        <v>2.5590000000000002</v>
      </c>
      <c r="AA1084" s="152">
        <v>3.1139999999999999</v>
      </c>
      <c r="AB1084" s="152">
        <v>5.0999999999999996</v>
      </c>
      <c r="AC1084" s="152">
        <v>5.444</v>
      </c>
      <c r="AD1084" s="152">
        <v>2.2570000000000001</v>
      </c>
      <c r="AE1084" s="152">
        <v>2.8359999999999999</v>
      </c>
      <c r="AF1084" s="152">
        <v>4.9000000000000004</v>
      </c>
      <c r="AG1084" s="152">
        <v>5.15</v>
      </c>
      <c r="AH1084" s="152">
        <v>2.375</v>
      </c>
      <c r="AI1084" s="152">
        <v>3.0569999999999999</v>
      </c>
      <c r="AJ1084" s="152">
        <v>5.0999999999999996</v>
      </c>
      <c r="AK1084" s="152">
        <v>5.444</v>
      </c>
      <c r="AL1084" s="152">
        <f t="shared" si="214"/>
        <v>1.7296890687055437</v>
      </c>
      <c r="AM1084" s="152">
        <f t="shared" si="215"/>
        <v>1.7519266129997677</v>
      </c>
      <c r="AN1084" s="152" t="e">
        <f>NA()</f>
        <v>#N/A</v>
      </c>
      <c r="AO1084" s="152" t="e">
        <f>NA()</f>
        <v>#N/A</v>
      </c>
      <c r="AP1084" s="152">
        <f t="shared" si="219"/>
        <v>7.6943000000000001</v>
      </c>
      <c r="AQ1084" s="152"/>
      <c r="AR1084" s="152"/>
      <c r="AS1084" s="153">
        <f t="shared" si="216"/>
        <v>338</v>
      </c>
      <c r="AT1084" s="153">
        <f t="shared" si="220"/>
        <v>1</v>
      </c>
      <c r="AU1084" s="153">
        <f t="shared" si="221"/>
        <v>0</v>
      </c>
      <c r="AV1084" s="153">
        <f t="shared" si="222"/>
        <v>0</v>
      </c>
      <c r="BA1084">
        <f t="shared" si="217"/>
        <v>4</v>
      </c>
    </row>
    <row r="1085" spans="2:53" x14ac:dyDescent="0.25">
      <c r="B1085" s="155">
        <f t="shared" si="223"/>
        <v>43804.999305555553</v>
      </c>
      <c r="C1085" s="155">
        <f t="shared" si="218"/>
        <v>43804.999305555553</v>
      </c>
      <c r="D1085" s="152">
        <f t="shared" si="211"/>
        <v>4.9000000000000004</v>
      </c>
      <c r="E1085" s="152"/>
      <c r="F1085" s="152"/>
      <c r="G1085" s="152"/>
      <c r="H1085" s="152" t="e">
        <f t="shared" si="212"/>
        <v>#N/A</v>
      </c>
      <c r="I1085" s="152"/>
      <c r="J1085" s="152" t="e">
        <f t="shared" si="213"/>
        <v>#N/A</v>
      </c>
      <c r="K1085" s="152"/>
      <c r="L1085" s="152"/>
      <c r="M1085" s="152"/>
      <c r="N1085" s="152"/>
      <c r="O1085" s="152"/>
      <c r="P1085" s="152"/>
      <c r="Q1085" s="152"/>
      <c r="R1085" s="152"/>
      <c r="S1085" s="152"/>
      <c r="T1085" s="153" cm="1">
        <f t="array" ref="T1085">MATCH(1,(TDU_Info!$C$5:$C$111=$T$6)*(TDU_Info!$B$5:$B$111&lt;=$B1085),0)</f>
        <v>95</v>
      </c>
      <c r="U1085" s="152">
        <f>100*(INDEX(TDU_Info!$E$5:$E$111,$T1085)/T$11+INDEX(TDU_Info!$F$5:$F$111,$T1085))</f>
        <v>4.0157000000000007</v>
      </c>
      <c r="V1085" s="152">
        <v>2.4940000000000002</v>
      </c>
      <c r="W1085" s="152">
        <v>2.871</v>
      </c>
      <c r="X1085" s="152">
        <v>4.8129999999999997</v>
      </c>
      <c r="Y1085" s="152">
        <v>5.15</v>
      </c>
      <c r="Z1085" s="152">
        <v>2.5590000000000002</v>
      </c>
      <c r="AA1085" s="152">
        <v>3.1139999999999999</v>
      </c>
      <c r="AB1085" s="152">
        <v>5.0999999999999996</v>
      </c>
      <c r="AC1085" s="152">
        <v>5.444</v>
      </c>
      <c r="AD1085" s="152">
        <v>2.2570000000000001</v>
      </c>
      <c r="AE1085" s="152">
        <v>2.8359999999999999</v>
      </c>
      <c r="AF1085" s="152">
        <v>4.9000000000000004</v>
      </c>
      <c r="AG1085" s="152">
        <v>5.15</v>
      </c>
      <c r="AH1085" s="152">
        <v>2.375</v>
      </c>
      <c r="AI1085" s="152">
        <v>3.0569999999999999</v>
      </c>
      <c r="AJ1085" s="152">
        <v>5.0999999999999996</v>
      </c>
      <c r="AK1085" s="152">
        <v>5.444</v>
      </c>
      <c r="AL1085" s="152">
        <f t="shared" si="214"/>
        <v>1.7296890687055437</v>
      </c>
      <c r="AM1085" s="152">
        <f t="shared" si="215"/>
        <v>1.7519266129997677</v>
      </c>
      <c r="AN1085" s="152" t="e">
        <f>NA()</f>
        <v>#N/A</v>
      </c>
      <c r="AO1085" s="152" t="e">
        <f>NA()</f>
        <v>#N/A</v>
      </c>
      <c r="AP1085" s="152">
        <f t="shared" si="219"/>
        <v>7.6943000000000001</v>
      </c>
      <c r="AQ1085" s="152"/>
      <c r="AR1085" s="152"/>
      <c r="AS1085" s="153">
        <f t="shared" si="216"/>
        <v>339</v>
      </c>
      <c r="AT1085" s="153">
        <f t="shared" si="220"/>
        <v>1</v>
      </c>
      <c r="AU1085" s="153">
        <f t="shared" si="221"/>
        <v>0</v>
      </c>
      <c r="AV1085" s="153">
        <f t="shared" si="222"/>
        <v>0</v>
      </c>
      <c r="BA1085">
        <f t="shared" si="217"/>
        <v>5</v>
      </c>
    </row>
    <row r="1086" spans="2:53" x14ac:dyDescent="0.25">
      <c r="B1086" s="155">
        <f t="shared" si="223"/>
        <v>43805.999305555553</v>
      </c>
      <c r="C1086" s="155">
        <f t="shared" si="218"/>
        <v>43805.999305555553</v>
      </c>
      <c r="D1086" s="152">
        <f t="shared" si="211"/>
        <v>4.9000000000000004</v>
      </c>
      <c r="E1086" s="152"/>
      <c r="F1086" s="152"/>
      <c r="G1086" s="152"/>
      <c r="H1086" s="152" t="e">
        <f t="shared" si="212"/>
        <v>#N/A</v>
      </c>
      <c r="I1086" s="152"/>
      <c r="J1086" s="152" t="e">
        <f t="shared" si="213"/>
        <v>#N/A</v>
      </c>
      <c r="K1086" s="152"/>
      <c r="L1086" s="152"/>
      <c r="M1086" s="152"/>
      <c r="N1086" s="152"/>
      <c r="O1086" s="152"/>
      <c r="P1086" s="152"/>
      <c r="Q1086" s="152"/>
      <c r="R1086" s="152"/>
      <c r="S1086" s="152"/>
      <c r="T1086" s="153" cm="1">
        <f t="array" ref="T1086">MATCH(1,(TDU_Info!$C$5:$C$111=$T$6)*(TDU_Info!$B$5:$B$111&lt;=$B1086),0)</f>
        <v>95</v>
      </c>
      <c r="U1086" s="152">
        <f>100*(INDEX(TDU_Info!$E$5:$E$111,$T1086)/T$11+INDEX(TDU_Info!$F$5:$F$111,$T1086))</f>
        <v>4.0157000000000007</v>
      </c>
      <c r="V1086" s="152">
        <v>2.4940000000000002</v>
      </c>
      <c r="W1086" s="152">
        <v>2.871</v>
      </c>
      <c r="X1086" s="152">
        <v>4.8129999999999997</v>
      </c>
      <c r="Y1086" s="152">
        <v>5.15</v>
      </c>
      <c r="Z1086" s="152">
        <v>2.5590000000000002</v>
      </c>
      <c r="AA1086" s="152">
        <v>3.1139999999999999</v>
      </c>
      <c r="AB1086" s="152">
        <v>5.0999999999999996</v>
      </c>
      <c r="AC1086" s="152">
        <v>5.444</v>
      </c>
      <c r="AD1086" s="152">
        <v>2.2570000000000001</v>
      </c>
      <c r="AE1086" s="152">
        <v>2.8359999999999999</v>
      </c>
      <c r="AF1086" s="152">
        <v>4.9000000000000004</v>
      </c>
      <c r="AG1086" s="152">
        <v>5.15</v>
      </c>
      <c r="AH1086" s="152">
        <v>2.375</v>
      </c>
      <c r="AI1086" s="152">
        <v>3.0569999999999999</v>
      </c>
      <c r="AJ1086" s="152">
        <v>5.0999999999999996</v>
      </c>
      <c r="AK1086" s="152">
        <v>5.444</v>
      </c>
      <c r="AL1086" s="152">
        <f t="shared" si="214"/>
        <v>1.7296890687055437</v>
      </c>
      <c r="AM1086" s="152">
        <f t="shared" si="215"/>
        <v>1.7519266129997677</v>
      </c>
      <c r="AN1086" s="152" t="e">
        <f>NA()</f>
        <v>#N/A</v>
      </c>
      <c r="AO1086" s="152" t="e">
        <f>NA()</f>
        <v>#N/A</v>
      </c>
      <c r="AP1086" s="152">
        <f t="shared" si="219"/>
        <v>7.6943000000000001</v>
      </c>
      <c r="AQ1086" s="152"/>
      <c r="AR1086" s="152"/>
      <c r="AS1086" s="153">
        <f t="shared" si="216"/>
        <v>340</v>
      </c>
      <c r="AT1086" s="153">
        <f t="shared" si="220"/>
        <v>1</v>
      </c>
      <c r="AU1086" s="153">
        <f t="shared" si="221"/>
        <v>0</v>
      </c>
      <c r="AV1086" s="153">
        <f t="shared" si="222"/>
        <v>0</v>
      </c>
      <c r="BA1086">
        <f t="shared" si="217"/>
        <v>6</v>
      </c>
    </row>
    <row r="1087" spans="2:53" x14ac:dyDescent="0.25">
      <c r="B1087" s="155">
        <f t="shared" si="223"/>
        <v>43806.999305555553</v>
      </c>
      <c r="C1087" s="155">
        <f t="shared" si="218"/>
        <v>43806.999305555553</v>
      </c>
      <c r="D1087" s="152">
        <f t="shared" si="211"/>
        <v>4.9000000000000004</v>
      </c>
      <c r="E1087" s="152"/>
      <c r="F1087" s="152"/>
      <c r="G1087" s="152"/>
      <c r="H1087" s="152" t="e">
        <f t="shared" si="212"/>
        <v>#N/A</v>
      </c>
      <c r="I1087" s="152"/>
      <c r="J1087" s="152" t="e">
        <f t="shared" si="213"/>
        <v>#N/A</v>
      </c>
      <c r="K1087" s="152"/>
      <c r="L1087" s="152"/>
      <c r="M1087" s="152"/>
      <c r="N1087" s="152"/>
      <c r="O1087" s="152"/>
      <c r="P1087" s="152"/>
      <c r="Q1087" s="152"/>
      <c r="R1087" s="152"/>
      <c r="S1087" s="152"/>
      <c r="T1087" s="153" cm="1">
        <f t="array" ref="T1087">MATCH(1,(TDU_Info!$C$5:$C$111=$T$6)*(TDU_Info!$B$5:$B$111&lt;=$B1087),0)</f>
        <v>95</v>
      </c>
      <c r="U1087" s="152">
        <f>100*(INDEX(TDU_Info!$E$5:$E$111,$T1087)/T$11+INDEX(TDU_Info!$F$5:$F$111,$T1087))</f>
        <v>4.0157000000000007</v>
      </c>
      <c r="V1087" s="152">
        <v>2.4940000000000002</v>
      </c>
      <c r="W1087" s="152">
        <v>2.871</v>
      </c>
      <c r="X1087" s="152">
        <v>4.8129999999999997</v>
      </c>
      <c r="Y1087" s="152">
        <v>5.15</v>
      </c>
      <c r="Z1087" s="152">
        <v>2.5590000000000002</v>
      </c>
      <c r="AA1087" s="152">
        <v>3.1139999999999999</v>
      </c>
      <c r="AB1087" s="152">
        <v>5.0999999999999996</v>
      </c>
      <c r="AC1087" s="152">
        <v>5.444</v>
      </c>
      <c r="AD1087" s="152">
        <v>2.2570000000000001</v>
      </c>
      <c r="AE1087" s="152">
        <v>2.8359999999999999</v>
      </c>
      <c r="AF1087" s="152">
        <v>4.9000000000000004</v>
      </c>
      <c r="AG1087" s="152">
        <v>5.15</v>
      </c>
      <c r="AH1087" s="152">
        <v>2.375</v>
      </c>
      <c r="AI1087" s="152">
        <v>3.0569999999999999</v>
      </c>
      <c r="AJ1087" s="152">
        <v>5.0999999999999996</v>
      </c>
      <c r="AK1087" s="152">
        <v>5.444</v>
      </c>
      <c r="AL1087" s="152">
        <f t="shared" si="214"/>
        <v>1.7296890687055437</v>
      </c>
      <c r="AM1087" s="152">
        <f t="shared" si="215"/>
        <v>1.7519266129997677</v>
      </c>
      <c r="AN1087" s="152" t="e">
        <f>NA()</f>
        <v>#N/A</v>
      </c>
      <c r="AO1087" s="152" t="e">
        <f>NA()</f>
        <v>#N/A</v>
      </c>
      <c r="AP1087" s="152">
        <f t="shared" si="219"/>
        <v>7.6943000000000001</v>
      </c>
      <c r="AQ1087" s="152"/>
      <c r="AR1087" s="152"/>
      <c r="AS1087" s="153">
        <f t="shared" si="216"/>
        <v>341</v>
      </c>
      <c r="AT1087" s="153">
        <f t="shared" si="220"/>
        <v>1</v>
      </c>
      <c r="AU1087" s="153">
        <f t="shared" si="221"/>
        <v>0</v>
      </c>
      <c r="AV1087" s="153">
        <f t="shared" si="222"/>
        <v>0</v>
      </c>
      <c r="BA1087">
        <f t="shared" si="217"/>
        <v>7</v>
      </c>
    </row>
    <row r="1088" spans="2:53" x14ac:dyDescent="0.25">
      <c r="B1088" s="155">
        <f t="shared" si="223"/>
        <v>43807.999305555553</v>
      </c>
      <c r="C1088" s="155">
        <f t="shared" si="218"/>
        <v>43807.999305555553</v>
      </c>
      <c r="D1088" s="152">
        <f t="shared" si="211"/>
        <v>4.9000000000000004</v>
      </c>
      <c r="E1088" s="152"/>
      <c r="F1088" s="152"/>
      <c r="G1088" s="152"/>
      <c r="H1088" s="152" t="e">
        <f t="shared" si="212"/>
        <v>#N/A</v>
      </c>
      <c r="I1088" s="152"/>
      <c r="J1088" s="152" t="e">
        <f t="shared" si="213"/>
        <v>#N/A</v>
      </c>
      <c r="K1088" s="152"/>
      <c r="L1088" s="152"/>
      <c r="M1088" s="152"/>
      <c r="N1088" s="152"/>
      <c r="O1088" s="152"/>
      <c r="P1088" s="152"/>
      <c r="Q1088" s="152"/>
      <c r="R1088" s="152"/>
      <c r="S1088" s="152"/>
      <c r="T1088" s="153" cm="1">
        <f t="array" ref="T1088">MATCH(1,(TDU_Info!$C$5:$C$111=$T$6)*(TDU_Info!$B$5:$B$111&lt;=$B1088),0)</f>
        <v>95</v>
      </c>
      <c r="U1088" s="152">
        <f>100*(INDEX(TDU_Info!$E$5:$E$111,$T1088)/T$11+INDEX(TDU_Info!$F$5:$F$111,$T1088))</f>
        <v>4.0157000000000007</v>
      </c>
      <c r="V1088" s="152">
        <v>2.4940000000000002</v>
      </c>
      <c r="W1088" s="152">
        <v>2.871</v>
      </c>
      <c r="X1088" s="152">
        <v>4.8129999999999997</v>
      </c>
      <c r="Y1088" s="152">
        <v>5.15</v>
      </c>
      <c r="Z1088" s="152">
        <v>2.5590000000000002</v>
      </c>
      <c r="AA1088" s="152">
        <v>3.1139999999999999</v>
      </c>
      <c r="AB1088" s="152">
        <v>5.0999999999999996</v>
      </c>
      <c r="AC1088" s="152">
        <v>5.444</v>
      </c>
      <c r="AD1088" s="152">
        <v>2.2570000000000001</v>
      </c>
      <c r="AE1088" s="152">
        <v>2.8359999999999999</v>
      </c>
      <c r="AF1088" s="152">
        <v>4.9000000000000004</v>
      </c>
      <c r="AG1088" s="152">
        <v>5.15</v>
      </c>
      <c r="AH1088" s="152">
        <v>2.375</v>
      </c>
      <c r="AI1088" s="152">
        <v>3.0569999999999999</v>
      </c>
      <c r="AJ1088" s="152">
        <v>5.0999999999999996</v>
      </c>
      <c r="AK1088" s="152">
        <v>5.444</v>
      </c>
      <c r="AL1088" s="152">
        <f t="shared" si="214"/>
        <v>1.7296890687055437</v>
      </c>
      <c r="AM1088" s="152">
        <f t="shared" si="215"/>
        <v>1.7519266129997677</v>
      </c>
      <c r="AN1088" s="152" t="e">
        <f>NA()</f>
        <v>#N/A</v>
      </c>
      <c r="AO1088" s="152" t="e">
        <f>NA()</f>
        <v>#N/A</v>
      </c>
      <c r="AP1088" s="152">
        <f t="shared" si="219"/>
        <v>7.6943000000000001</v>
      </c>
      <c r="AQ1088" s="152"/>
      <c r="AR1088" s="152"/>
      <c r="AS1088" s="153">
        <f t="shared" si="216"/>
        <v>342</v>
      </c>
      <c r="AT1088" s="153">
        <f t="shared" si="220"/>
        <v>1</v>
      </c>
      <c r="AU1088" s="153">
        <f t="shared" si="221"/>
        <v>0</v>
      </c>
      <c r="AV1088" s="153">
        <f t="shared" si="222"/>
        <v>0</v>
      </c>
      <c r="BA1088">
        <f t="shared" si="217"/>
        <v>8</v>
      </c>
    </row>
    <row r="1089" spans="2:53" x14ac:dyDescent="0.25">
      <c r="B1089" s="155">
        <f t="shared" si="223"/>
        <v>43808.999305555553</v>
      </c>
      <c r="C1089" s="155">
        <f t="shared" si="218"/>
        <v>43808.999305555553</v>
      </c>
      <c r="D1089" s="152">
        <f t="shared" si="211"/>
        <v>4.9000000000000004</v>
      </c>
      <c r="E1089" s="152"/>
      <c r="F1089" s="152"/>
      <c r="G1089" s="152"/>
      <c r="H1089" s="152" t="e">
        <f t="shared" si="212"/>
        <v>#N/A</v>
      </c>
      <c r="I1089" s="152"/>
      <c r="J1089" s="152" t="e">
        <f t="shared" si="213"/>
        <v>#N/A</v>
      </c>
      <c r="K1089" s="152"/>
      <c r="L1089" s="152"/>
      <c r="M1089" s="152"/>
      <c r="N1089" s="152"/>
      <c r="O1089" s="152"/>
      <c r="P1089" s="152"/>
      <c r="Q1089" s="152"/>
      <c r="R1089" s="152"/>
      <c r="S1089" s="152"/>
      <c r="T1089" s="153" cm="1">
        <f t="array" ref="T1089">MATCH(1,(TDU_Info!$C$5:$C$111=$T$6)*(TDU_Info!$B$5:$B$111&lt;=$B1089),0)</f>
        <v>95</v>
      </c>
      <c r="U1089" s="152">
        <f>100*(INDEX(TDU_Info!$E$5:$E$111,$T1089)/T$11+INDEX(TDU_Info!$F$5:$F$111,$T1089))</f>
        <v>4.0157000000000007</v>
      </c>
      <c r="V1089" s="152">
        <v>2.4940000000000002</v>
      </c>
      <c r="W1089" s="152">
        <v>2.871</v>
      </c>
      <c r="X1089" s="152">
        <v>4.8129999999999997</v>
      </c>
      <c r="Y1089" s="152">
        <v>5.1440000000000001</v>
      </c>
      <c r="Z1089" s="152">
        <v>2.5590000000000002</v>
      </c>
      <c r="AA1089" s="152">
        <v>3.1139999999999999</v>
      </c>
      <c r="AB1089" s="152">
        <v>5.0999999999999996</v>
      </c>
      <c r="AC1089" s="152">
        <v>5.444</v>
      </c>
      <c r="AD1089" s="152">
        <v>2.2570000000000001</v>
      </c>
      <c r="AE1089" s="152">
        <v>2.8359999999999999</v>
      </c>
      <c r="AF1089" s="152">
        <v>4.9000000000000004</v>
      </c>
      <c r="AG1089" s="152">
        <v>5.1440000000000001</v>
      </c>
      <c r="AH1089" s="152">
        <v>2.375</v>
      </c>
      <c r="AI1089" s="152">
        <v>3.0569999999999999</v>
      </c>
      <c r="AJ1089" s="152">
        <v>5.0999999999999996</v>
      </c>
      <c r="AK1089" s="152">
        <v>5.444</v>
      </c>
      <c r="AL1089" s="152">
        <f t="shared" si="214"/>
        <v>1.7296890687055437</v>
      </c>
      <c r="AM1089" s="152">
        <f t="shared" si="215"/>
        <v>1.7519266129997677</v>
      </c>
      <c r="AN1089" s="152" t="e">
        <f>NA()</f>
        <v>#N/A</v>
      </c>
      <c r="AO1089" s="152" t="e">
        <f>NA()</f>
        <v>#N/A</v>
      </c>
      <c r="AP1089" s="152">
        <f t="shared" si="219"/>
        <v>7.6943000000000001</v>
      </c>
      <c r="AQ1089" s="152"/>
      <c r="AR1089" s="152"/>
      <c r="AS1089" s="153">
        <f t="shared" si="216"/>
        <v>343</v>
      </c>
      <c r="AT1089" s="153">
        <f t="shared" si="220"/>
        <v>1</v>
      </c>
      <c r="AU1089" s="153">
        <f t="shared" si="221"/>
        <v>0</v>
      </c>
      <c r="AV1089" s="153">
        <f t="shared" si="222"/>
        <v>0</v>
      </c>
      <c r="BA1089">
        <f t="shared" si="217"/>
        <v>9</v>
      </c>
    </row>
    <row r="1090" spans="2:53" x14ac:dyDescent="0.25">
      <c r="B1090" s="155">
        <f t="shared" si="223"/>
        <v>43809.999305555553</v>
      </c>
      <c r="C1090" s="155">
        <f t="shared" si="218"/>
        <v>43809.999305555553</v>
      </c>
      <c r="D1090" s="152">
        <f t="shared" si="211"/>
        <v>4.9000000000000004</v>
      </c>
      <c r="E1090" s="152"/>
      <c r="F1090" s="152"/>
      <c r="G1090" s="152"/>
      <c r="H1090" s="152" t="e">
        <f t="shared" si="212"/>
        <v>#N/A</v>
      </c>
      <c r="I1090" s="152"/>
      <c r="J1090" s="152" t="e">
        <f t="shared" si="213"/>
        <v>#N/A</v>
      </c>
      <c r="K1090" s="152"/>
      <c r="L1090" s="152"/>
      <c r="M1090" s="152"/>
      <c r="N1090" s="152"/>
      <c r="O1090" s="152"/>
      <c r="P1090" s="152"/>
      <c r="Q1090" s="152"/>
      <c r="R1090" s="152"/>
      <c r="S1090" s="152"/>
      <c r="T1090" s="153" cm="1">
        <f t="array" ref="T1090">MATCH(1,(TDU_Info!$C$5:$C$111=$T$6)*(TDU_Info!$B$5:$B$111&lt;=$B1090),0)</f>
        <v>95</v>
      </c>
      <c r="U1090" s="152">
        <f>100*(INDEX(TDU_Info!$E$5:$E$111,$T1090)/T$11+INDEX(TDU_Info!$F$5:$F$111,$T1090))</f>
        <v>4.0157000000000007</v>
      </c>
      <c r="V1090" s="152">
        <v>2.4940000000000002</v>
      </c>
      <c r="W1090" s="152">
        <v>2.871</v>
      </c>
      <c r="X1090" s="152">
        <v>4.8129999999999997</v>
      </c>
      <c r="Y1090" s="152">
        <v>5.1440000000000001</v>
      </c>
      <c r="Z1090" s="152">
        <v>2.5590000000000002</v>
      </c>
      <c r="AA1090" s="152">
        <v>3.1139999999999999</v>
      </c>
      <c r="AB1090" s="152">
        <v>5.0999999999999996</v>
      </c>
      <c r="AC1090" s="152">
        <v>5.444</v>
      </c>
      <c r="AD1090" s="152">
        <v>2.2570000000000001</v>
      </c>
      <c r="AE1090" s="152">
        <v>2.8359999999999999</v>
      </c>
      <c r="AF1090" s="152">
        <v>4.9000000000000004</v>
      </c>
      <c r="AG1090" s="152">
        <v>5.1440000000000001</v>
      </c>
      <c r="AH1090" s="152">
        <v>2.375</v>
      </c>
      <c r="AI1090" s="152">
        <v>3.0569999999999999</v>
      </c>
      <c r="AJ1090" s="152">
        <v>5.0999999999999996</v>
      </c>
      <c r="AK1090" s="152">
        <v>5.444</v>
      </c>
      <c r="AL1090" s="152">
        <f t="shared" si="214"/>
        <v>1.7296890687055437</v>
      </c>
      <c r="AM1090" s="152">
        <f t="shared" si="215"/>
        <v>1.7519266129997677</v>
      </c>
      <c r="AN1090" s="152" t="e">
        <f>NA()</f>
        <v>#N/A</v>
      </c>
      <c r="AO1090" s="152" t="e">
        <f>NA()</f>
        <v>#N/A</v>
      </c>
      <c r="AP1090" s="152">
        <f t="shared" si="219"/>
        <v>7.6943000000000001</v>
      </c>
      <c r="AQ1090" s="152"/>
      <c r="AR1090" s="152"/>
      <c r="AS1090" s="153">
        <f t="shared" si="216"/>
        <v>344</v>
      </c>
      <c r="AT1090" s="153">
        <f t="shared" si="220"/>
        <v>1</v>
      </c>
      <c r="AU1090" s="153">
        <f t="shared" si="221"/>
        <v>0</v>
      </c>
      <c r="AV1090" s="153">
        <f t="shared" si="222"/>
        <v>0</v>
      </c>
      <c r="BA1090">
        <f t="shared" si="217"/>
        <v>10</v>
      </c>
    </row>
    <row r="1091" spans="2:53" x14ac:dyDescent="0.25">
      <c r="B1091" s="155">
        <f t="shared" si="223"/>
        <v>43810.999305555553</v>
      </c>
      <c r="C1091" s="155">
        <f t="shared" si="218"/>
        <v>43810.999305555553</v>
      </c>
      <c r="D1091" s="152">
        <f t="shared" si="211"/>
        <v>4.9000000000000004</v>
      </c>
      <c r="E1091" s="152"/>
      <c r="F1091" s="152"/>
      <c r="G1091" s="152"/>
      <c r="H1091" s="152" t="e">
        <f t="shared" si="212"/>
        <v>#N/A</v>
      </c>
      <c r="I1091" s="152"/>
      <c r="J1091" s="152" t="e">
        <f t="shared" si="213"/>
        <v>#N/A</v>
      </c>
      <c r="K1091" s="152"/>
      <c r="L1091" s="152"/>
      <c r="M1091" s="152"/>
      <c r="N1091" s="152"/>
      <c r="O1091" s="152"/>
      <c r="P1091" s="152"/>
      <c r="Q1091" s="152"/>
      <c r="R1091" s="152"/>
      <c r="S1091" s="152"/>
      <c r="T1091" s="153" cm="1">
        <f t="array" ref="T1091">MATCH(1,(TDU_Info!$C$5:$C$111=$T$6)*(TDU_Info!$B$5:$B$111&lt;=$B1091),0)</f>
        <v>95</v>
      </c>
      <c r="U1091" s="152">
        <f>100*(INDEX(TDU_Info!$E$5:$E$111,$T1091)/T$11+INDEX(TDU_Info!$F$5:$F$111,$T1091))</f>
        <v>4.0157000000000007</v>
      </c>
      <c r="V1091" s="152">
        <v>2.4940000000000002</v>
      </c>
      <c r="W1091" s="152">
        <v>2.871</v>
      </c>
      <c r="X1091" s="152">
        <v>4.8129999999999997</v>
      </c>
      <c r="Y1091" s="152">
        <v>5.05</v>
      </c>
      <c r="Z1091" s="152">
        <v>2.5590000000000002</v>
      </c>
      <c r="AA1091" s="152">
        <v>3.1139999999999999</v>
      </c>
      <c r="AB1091" s="152">
        <v>5.0999999999999996</v>
      </c>
      <c r="AC1091" s="152">
        <v>5.444</v>
      </c>
      <c r="AD1091" s="152">
        <v>2.2570000000000001</v>
      </c>
      <c r="AE1091" s="152">
        <v>2.8359999999999999</v>
      </c>
      <c r="AF1091" s="152">
        <v>4.9000000000000004</v>
      </c>
      <c r="AG1091" s="152">
        <v>5.05</v>
      </c>
      <c r="AH1091" s="152">
        <v>2.375</v>
      </c>
      <c r="AI1091" s="152">
        <v>3.0569999999999999</v>
      </c>
      <c r="AJ1091" s="152">
        <v>5.0999999999999996</v>
      </c>
      <c r="AK1091" s="152">
        <v>5.444</v>
      </c>
      <c r="AL1091" s="152">
        <f t="shared" si="214"/>
        <v>1.7296890687055437</v>
      </c>
      <c r="AM1091" s="152">
        <f t="shared" si="215"/>
        <v>1.7519266129997677</v>
      </c>
      <c r="AN1091" s="152" t="e">
        <f>NA()</f>
        <v>#N/A</v>
      </c>
      <c r="AO1091" s="152" t="e">
        <f>NA()</f>
        <v>#N/A</v>
      </c>
      <c r="AP1091" s="152">
        <f t="shared" si="219"/>
        <v>7.6943000000000001</v>
      </c>
      <c r="AQ1091" s="152"/>
      <c r="AR1091" s="152"/>
      <c r="AS1091" s="153">
        <f t="shared" si="216"/>
        <v>345</v>
      </c>
      <c r="AT1091" s="153">
        <f t="shared" si="220"/>
        <v>1</v>
      </c>
      <c r="AU1091" s="153">
        <f t="shared" si="221"/>
        <v>0</v>
      </c>
      <c r="AV1091" s="153">
        <f t="shared" si="222"/>
        <v>0</v>
      </c>
      <c r="BA1091">
        <f t="shared" si="217"/>
        <v>11</v>
      </c>
    </row>
    <row r="1092" spans="2:53" x14ac:dyDescent="0.25">
      <c r="B1092" s="155">
        <f t="shared" si="223"/>
        <v>43811.999305555553</v>
      </c>
      <c r="C1092" s="155">
        <f t="shared" si="218"/>
        <v>43811.999305555553</v>
      </c>
      <c r="D1092" s="152">
        <f t="shared" si="211"/>
        <v>4.9000000000000004</v>
      </c>
      <c r="E1092" s="152"/>
      <c r="F1092" s="152"/>
      <c r="G1092" s="152"/>
      <c r="H1092" s="152" t="e">
        <f t="shared" si="212"/>
        <v>#N/A</v>
      </c>
      <c r="I1092" s="152"/>
      <c r="J1092" s="152" t="e">
        <f t="shared" si="213"/>
        <v>#N/A</v>
      </c>
      <c r="K1092" s="152"/>
      <c r="L1092" s="152"/>
      <c r="M1092" s="152"/>
      <c r="N1092" s="152"/>
      <c r="O1092" s="152"/>
      <c r="P1092" s="152"/>
      <c r="Q1092" s="152"/>
      <c r="R1092" s="152"/>
      <c r="S1092" s="152"/>
      <c r="T1092" s="153" cm="1">
        <f t="array" ref="T1092">MATCH(1,(TDU_Info!$C$5:$C$111=$T$6)*(TDU_Info!$B$5:$B$111&lt;=$B1092),0)</f>
        <v>95</v>
      </c>
      <c r="U1092" s="152">
        <f>100*(INDEX(TDU_Info!$E$5:$E$111,$T1092)/T$11+INDEX(TDU_Info!$F$5:$F$111,$T1092))</f>
        <v>4.0157000000000007</v>
      </c>
      <c r="V1092" s="152">
        <v>2.4940000000000002</v>
      </c>
      <c r="W1092" s="152">
        <v>2.871</v>
      </c>
      <c r="X1092" s="152">
        <v>4.8129999999999997</v>
      </c>
      <c r="Y1092" s="152">
        <v>5.05</v>
      </c>
      <c r="Z1092" s="152">
        <v>2.5590000000000002</v>
      </c>
      <c r="AA1092" s="152">
        <v>3.1139999999999999</v>
      </c>
      <c r="AB1092" s="152">
        <v>5.0999999999999996</v>
      </c>
      <c r="AC1092" s="152">
        <v>5.444</v>
      </c>
      <c r="AD1092" s="152">
        <v>2.2570000000000001</v>
      </c>
      <c r="AE1092" s="152">
        <v>2.8359999999999999</v>
      </c>
      <c r="AF1092" s="152">
        <v>4.9000000000000004</v>
      </c>
      <c r="AG1092" s="152">
        <v>5.05</v>
      </c>
      <c r="AH1092" s="152">
        <v>2.375</v>
      </c>
      <c r="AI1092" s="152">
        <v>3.0569999999999999</v>
      </c>
      <c r="AJ1092" s="152">
        <v>5.0999999999999996</v>
      </c>
      <c r="AK1092" s="152">
        <v>5.444</v>
      </c>
      <c r="AL1092" s="152">
        <f t="shared" si="214"/>
        <v>1.7296890687055437</v>
      </c>
      <c r="AM1092" s="152">
        <f t="shared" si="215"/>
        <v>1.7519266129997677</v>
      </c>
      <c r="AN1092" s="152" t="e">
        <f>NA()</f>
        <v>#N/A</v>
      </c>
      <c r="AO1092" s="152" t="e">
        <f>NA()</f>
        <v>#N/A</v>
      </c>
      <c r="AP1092" s="152">
        <f t="shared" si="219"/>
        <v>7.6943000000000001</v>
      </c>
      <c r="AQ1092" s="152"/>
      <c r="AR1092" s="152"/>
      <c r="AS1092" s="153">
        <f t="shared" si="216"/>
        <v>346</v>
      </c>
      <c r="AT1092" s="153">
        <f t="shared" si="220"/>
        <v>1</v>
      </c>
      <c r="AU1092" s="153">
        <f t="shared" si="221"/>
        <v>0</v>
      </c>
      <c r="AV1092" s="153">
        <f t="shared" si="222"/>
        <v>0</v>
      </c>
      <c r="BA1092">
        <f t="shared" si="217"/>
        <v>12</v>
      </c>
    </row>
    <row r="1093" spans="2:53" x14ac:dyDescent="0.25">
      <c r="B1093" s="155">
        <f t="shared" si="223"/>
        <v>43812.999305555553</v>
      </c>
      <c r="C1093" s="155">
        <f t="shared" si="218"/>
        <v>43812.999305555553</v>
      </c>
      <c r="D1093" s="152">
        <f t="shared" si="211"/>
        <v>4.9000000000000004</v>
      </c>
      <c r="E1093" s="152"/>
      <c r="F1093" s="152"/>
      <c r="G1093" s="152"/>
      <c r="H1093" s="152" t="e">
        <f t="shared" si="212"/>
        <v>#N/A</v>
      </c>
      <c r="I1093" s="152"/>
      <c r="J1093" s="152" t="e">
        <f t="shared" si="213"/>
        <v>#N/A</v>
      </c>
      <c r="K1093" s="152"/>
      <c r="L1093" s="152"/>
      <c r="M1093" s="152"/>
      <c r="N1093" s="152"/>
      <c r="O1093" s="152"/>
      <c r="P1093" s="152"/>
      <c r="Q1093" s="152"/>
      <c r="R1093" s="152"/>
      <c r="S1093" s="152"/>
      <c r="T1093" s="153" cm="1">
        <f t="array" ref="T1093">MATCH(1,(TDU_Info!$C$5:$C$111=$T$6)*(TDU_Info!$B$5:$B$111&lt;=$B1093),0)</f>
        <v>95</v>
      </c>
      <c r="U1093" s="152">
        <f>100*(INDEX(TDU_Info!$E$5:$E$111,$T1093)/T$11+INDEX(TDU_Info!$F$5:$F$111,$T1093))</f>
        <v>4.0157000000000007</v>
      </c>
      <c r="V1093" s="152">
        <v>2.4940000000000002</v>
      </c>
      <c r="W1093" s="152">
        <v>2.871</v>
      </c>
      <c r="X1093" s="152">
        <v>4.8129999999999997</v>
      </c>
      <c r="Y1093" s="152">
        <v>5.05</v>
      </c>
      <c r="Z1093" s="152">
        <v>2.5590000000000002</v>
      </c>
      <c r="AA1093" s="152">
        <v>3.1139999999999999</v>
      </c>
      <c r="AB1093" s="152">
        <v>5.0999999999999996</v>
      </c>
      <c r="AC1093" s="152">
        <v>5.444</v>
      </c>
      <c r="AD1093" s="152">
        <v>2.2570000000000001</v>
      </c>
      <c r="AE1093" s="152">
        <v>2.8359999999999999</v>
      </c>
      <c r="AF1093" s="152">
        <v>4.9000000000000004</v>
      </c>
      <c r="AG1093" s="152">
        <v>5.05</v>
      </c>
      <c r="AH1093" s="152">
        <v>2.375</v>
      </c>
      <c r="AI1093" s="152">
        <v>3.0569999999999999</v>
      </c>
      <c r="AJ1093" s="152">
        <v>5.0999999999999996</v>
      </c>
      <c r="AK1093" s="152">
        <v>5.444</v>
      </c>
      <c r="AL1093" s="152">
        <f t="shared" si="214"/>
        <v>1.7296890687055437</v>
      </c>
      <c r="AM1093" s="152">
        <f t="shared" si="215"/>
        <v>1.7519266129997677</v>
      </c>
      <c r="AN1093" s="152" t="e">
        <f>NA()</f>
        <v>#N/A</v>
      </c>
      <c r="AO1093" s="152" t="e">
        <f>NA()</f>
        <v>#N/A</v>
      </c>
      <c r="AP1093" s="152">
        <f t="shared" si="219"/>
        <v>7.6943000000000001</v>
      </c>
      <c r="AQ1093" s="152"/>
      <c r="AR1093" s="152"/>
      <c r="AS1093" s="153">
        <f t="shared" si="216"/>
        <v>347</v>
      </c>
      <c r="AT1093" s="153">
        <f t="shared" si="220"/>
        <v>1</v>
      </c>
      <c r="AU1093" s="153">
        <f t="shared" si="221"/>
        <v>0</v>
      </c>
      <c r="AV1093" s="153">
        <f t="shared" si="222"/>
        <v>0</v>
      </c>
      <c r="BA1093">
        <f t="shared" si="217"/>
        <v>13</v>
      </c>
    </row>
    <row r="1094" spans="2:53" x14ac:dyDescent="0.25">
      <c r="B1094" s="155">
        <f t="shared" si="223"/>
        <v>43813.999305555553</v>
      </c>
      <c r="C1094" s="155">
        <f t="shared" si="218"/>
        <v>43813.999305555553</v>
      </c>
      <c r="D1094" s="152">
        <f t="shared" si="211"/>
        <v>4.9000000000000004</v>
      </c>
      <c r="E1094" s="152"/>
      <c r="F1094" s="152"/>
      <c r="G1094" s="152"/>
      <c r="H1094" s="152" t="e">
        <f t="shared" si="212"/>
        <v>#N/A</v>
      </c>
      <c r="I1094" s="152"/>
      <c r="J1094" s="152" t="e">
        <f t="shared" si="213"/>
        <v>#N/A</v>
      </c>
      <c r="K1094" s="152"/>
      <c r="L1094" s="152"/>
      <c r="M1094" s="152"/>
      <c r="N1094" s="152"/>
      <c r="O1094" s="152"/>
      <c r="P1094" s="152"/>
      <c r="Q1094" s="152"/>
      <c r="R1094" s="152"/>
      <c r="S1094" s="152"/>
      <c r="T1094" s="153" cm="1">
        <f t="array" ref="T1094">MATCH(1,(TDU_Info!$C$5:$C$111=$T$6)*(TDU_Info!$B$5:$B$111&lt;=$B1094),0)</f>
        <v>95</v>
      </c>
      <c r="U1094" s="152">
        <f>100*(INDEX(TDU_Info!$E$5:$E$111,$T1094)/T$11+INDEX(TDU_Info!$F$5:$F$111,$T1094))</f>
        <v>4.0157000000000007</v>
      </c>
      <c r="V1094" s="152">
        <v>2.4940000000000002</v>
      </c>
      <c r="W1094" s="152">
        <v>2.871</v>
      </c>
      <c r="X1094" s="152">
        <v>4.8129999999999997</v>
      </c>
      <c r="Y1094" s="152">
        <v>5.05</v>
      </c>
      <c r="Z1094" s="152">
        <v>2.5590000000000002</v>
      </c>
      <c r="AA1094" s="152">
        <v>3.1139999999999999</v>
      </c>
      <c r="AB1094" s="152">
        <v>5.0999999999999996</v>
      </c>
      <c r="AC1094" s="152">
        <v>5.444</v>
      </c>
      <c r="AD1094" s="152">
        <v>2.2570000000000001</v>
      </c>
      <c r="AE1094" s="152">
        <v>2.8359999999999999</v>
      </c>
      <c r="AF1094" s="152">
        <v>4.9000000000000004</v>
      </c>
      <c r="AG1094" s="152">
        <v>5.05</v>
      </c>
      <c r="AH1094" s="152">
        <v>2.375</v>
      </c>
      <c r="AI1094" s="152">
        <v>3.0569999999999999</v>
      </c>
      <c r="AJ1094" s="152">
        <v>5.0999999999999996</v>
      </c>
      <c r="AK1094" s="152">
        <v>5.444</v>
      </c>
      <c r="AL1094" s="152">
        <f t="shared" si="214"/>
        <v>1.7296890687055437</v>
      </c>
      <c r="AM1094" s="152">
        <f t="shared" si="215"/>
        <v>1.7519266129997677</v>
      </c>
      <c r="AN1094" s="152" t="e">
        <f>NA()</f>
        <v>#N/A</v>
      </c>
      <c r="AO1094" s="152" t="e">
        <f>NA()</f>
        <v>#N/A</v>
      </c>
      <c r="AP1094" s="152">
        <f t="shared" si="219"/>
        <v>7.6943000000000001</v>
      </c>
      <c r="AQ1094" s="152"/>
      <c r="AR1094" s="152"/>
      <c r="AS1094" s="153">
        <f t="shared" si="216"/>
        <v>348</v>
      </c>
      <c r="AT1094" s="153">
        <f t="shared" si="220"/>
        <v>1</v>
      </c>
      <c r="AU1094" s="153">
        <f t="shared" si="221"/>
        <v>0</v>
      </c>
      <c r="AV1094" s="153">
        <f t="shared" si="222"/>
        <v>0</v>
      </c>
      <c r="BA1094">
        <f t="shared" si="217"/>
        <v>14</v>
      </c>
    </row>
    <row r="1095" spans="2:53" x14ac:dyDescent="0.25">
      <c r="B1095" s="155">
        <f t="shared" si="223"/>
        <v>43814.999305555553</v>
      </c>
      <c r="C1095" s="155">
        <f t="shared" si="218"/>
        <v>43814.999305555553</v>
      </c>
      <c r="D1095" s="152">
        <f t="shared" si="211"/>
        <v>4.9000000000000004</v>
      </c>
      <c r="E1095" s="152"/>
      <c r="F1095" s="152"/>
      <c r="G1095" s="152"/>
      <c r="H1095" s="152" t="e">
        <f t="shared" si="212"/>
        <v>#N/A</v>
      </c>
      <c r="I1095" s="152"/>
      <c r="J1095" s="152" t="e">
        <f t="shared" si="213"/>
        <v>#N/A</v>
      </c>
      <c r="K1095" s="152"/>
      <c r="L1095" s="152"/>
      <c r="M1095" s="152"/>
      <c r="N1095" s="152"/>
      <c r="O1095" s="152"/>
      <c r="P1095" s="152"/>
      <c r="Q1095" s="152"/>
      <c r="R1095" s="152"/>
      <c r="S1095" s="152"/>
      <c r="T1095" s="153" cm="1">
        <f t="array" ref="T1095">MATCH(1,(TDU_Info!$C$5:$C$111=$T$6)*(TDU_Info!$B$5:$B$111&lt;=$B1095),0)</f>
        <v>95</v>
      </c>
      <c r="U1095" s="152">
        <f>100*(INDEX(TDU_Info!$E$5:$E$111,$T1095)/T$11+INDEX(TDU_Info!$F$5:$F$111,$T1095))</f>
        <v>4.0157000000000007</v>
      </c>
      <c r="V1095" s="152">
        <v>2.4940000000000002</v>
      </c>
      <c r="W1095" s="152">
        <v>2.871</v>
      </c>
      <c r="X1095" s="152">
        <v>4.8129999999999997</v>
      </c>
      <c r="Y1095" s="152">
        <v>5.05</v>
      </c>
      <c r="Z1095" s="152">
        <v>2.5590000000000002</v>
      </c>
      <c r="AA1095" s="152">
        <v>3.1139999999999999</v>
      </c>
      <c r="AB1095" s="152">
        <v>5.0999999999999996</v>
      </c>
      <c r="AC1095" s="152">
        <v>5.444</v>
      </c>
      <c r="AD1095" s="152">
        <v>2.2570000000000001</v>
      </c>
      <c r="AE1095" s="152">
        <v>2.8359999999999999</v>
      </c>
      <c r="AF1095" s="152">
        <v>4.9000000000000004</v>
      </c>
      <c r="AG1095" s="152">
        <v>5.05</v>
      </c>
      <c r="AH1095" s="152">
        <v>2.375</v>
      </c>
      <c r="AI1095" s="152">
        <v>3.0569999999999999</v>
      </c>
      <c r="AJ1095" s="152">
        <v>5.0999999999999996</v>
      </c>
      <c r="AK1095" s="152">
        <v>5.444</v>
      </c>
      <c r="AL1095" s="152">
        <f t="shared" si="214"/>
        <v>1.7296890687055437</v>
      </c>
      <c r="AM1095" s="152">
        <f t="shared" si="215"/>
        <v>1.7519266129997677</v>
      </c>
      <c r="AN1095" s="152" t="e">
        <f>NA()</f>
        <v>#N/A</v>
      </c>
      <c r="AO1095" s="152" t="e">
        <f>NA()</f>
        <v>#N/A</v>
      </c>
      <c r="AP1095" s="152">
        <f t="shared" si="219"/>
        <v>7.6943000000000001</v>
      </c>
      <c r="AQ1095" s="152"/>
      <c r="AR1095" s="152"/>
      <c r="AS1095" s="153">
        <f t="shared" si="216"/>
        <v>349</v>
      </c>
      <c r="AT1095" s="153">
        <f t="shared" si="220"/>
        <v>1</v>
      </c>
      <c r="AU1095" s="153">
        <f t="shared" si="221"/>
        <v>0</v>
      </c>
      <c r="AV1095" s="153">
        <f t="shared" si="222"/>
        <v>0</v>
      </c>
      <c r="BA1095">
        <f t="shared" si="217"/>
        <v>15</v>
      </c>
    </row>
    <row r="1096" spans="2:53" x14ac:dyDescent="0.25">
      <c r="B1096" s="155">
        <f t="shared" si="223"/>
        <v>43815.999305555553</v>
      </c>
      <c r="C1096" s="155">
        <f t="shared" si="218"/>
        <v>43815.999305555553</v>
      </c>
      <c r="D1096" s="152">
        <f t="shared" si="211"/>
        <v>4.9000000000000004</v>
      </c>
      <c r="E1096" s="152"/>
      <c r="F1096" s="152"/>
      <c r="G1096" s="152"/>
      <c r="H1096" s="152" t="e">
        <f t="shared" si="212"/>
        <v>#N/A</v>
      </c>
      <c r="I1096" s="152"/>
      <c r="J1096" s="152" t="e">
        <f t="shared" si="213"/>
        <v>#N/A</v>
      </c>
      <c r="K1096" s="152"/>
      <c r="L1096" s="152"/>
      <c r="M1096" s="152"/>
      <c r="N1096" s="152"/>
      <c r="O1096" s="152"/>
      <c r="P1096" s="152"/>
      <c r="Q1096" s="152"/>
      <c r="R1096" s="152"/>
      <c r="S1096" s="152"/>
      <c r="T1096" s="153" cm="1">
        <f t="array" ref="T1096">MATCH(1,(TDU_Info!$C$5:$C$111=$T$6)*(TDU_Info!$B$5:$B$111&lt;=$B1096),0)</f>
        <v>95</v>
      </c>
      <c r="U1096" s="152">
        <f>100*(INDEX(TDU_Info!$E$5:$E$111,$T1096)/T$11+INDEX(TDU_Info!$F$5:$F$111,$T1096))</f>
        <v>4.0157000000000007</v>
      </c>
      <c r="V1096" s="152">
        <v>2.4940000000000002</v>
      </c>
      <c r="W1096" s="152">
        <v>2.871</v>
      </c>
      <c r="X1096" s="152">
        <v>4.8129999999999997</v>
      </c>
      <c r="Y1096" s="152">
        <v>5.05</v>
      </c>
      <c r="Z1096" s="152">
        <v>2.5590000000000002</v>
      </c>
      <c r="AA1096" s="152">
        <v>3.1139999999999999</v>
      </c>
      <c r="AB1096" s="152">
        <v>5.0999999999999996</v>
      </c>
      <c r="AC1096" s="152">
        <v>5.444</v>
      </c>
      <c r="AD1096" s="152">
        <v>2.2570000000000001</v>
      </c>
      <c r="AE1096" s="152">
        <v>2.8359999999999999</v>
      </c>
      <c r="AF1096" s="152">
        <v>4.9000000000000004</v>
      </c>
      <c r="AG1096" s="152">
        <v>5.05</v>
      </c>
      <c r="AH1096" s="152">
        <v>2.375</v>
      </c>
      <c r="AI1096" s="152">
        <v>3.0569999999999999</v>
      </c>
      <c r="AJ1096" s="152">
        <v>5.0999999999999996</v>
      </c>
      <c r="AK1096" s="152">
        <v>5.444</v>
      </c>
      <c r="AL1096" s="152">
        <f t="shared" si="214"/>
        <v>1.7296890687055437</v>
      </c>
      <c r="AM1096" s="152">
        <f t="shared" si="215"/>
        <v>1.7519266129997677</v>
      </c>
      <c r="AN1096" s="152" t="e">
        <f>NA()</f>
        <v>#N/A</v>
      </c>
      <c r="AO1096" s="152" t="e">
        <f>NA()</f>
        <v>#N/A</v>
      </c>
      <c r="AP1096" s="152">
        <f t="shared" si="219"/>
        <v>7.6943000000000001</v>
      </c>
      <c r="AQ1096" s="152"/>
      <c r="AR1096" s="152"/>
      <c r="AS1096" s="153">
        <f t="shared" si="216"/>
        <v>350</v>
      </c>
      <c r="AT1096" s="153">
        <f t="shared" si="220"/>
        <v>1</v>
      </c>
      <c r="AU1096" s="153">
        <f t="shared" si="221"/>
        <v>0</v>
      </c>
      <c r="AV1096" s="153">
        <f t="shared" si="222"/>
        <v>0</v>
      </c>
      <c r="BA1096">
        <f t="shared" si="217"/>
        <v>16</v>
      </c>
    </row>
    <row r="1097" spans="2:53" x14ac:dyDescent="0.25">
      <c r="B1097" s="155">
        <f t="shared" si="223"/>
        <v>43816.999305555553</v>
      </c>
      <c r="C1097" s="155">
        <f t="shared" si="218"/>
        <v>43816.999305555553</v>
      </c>
      <c r="D1097" s="152">
        <f t="shared" si="211"/>
        <v>4.9000000000000004</v>
      </c>
      <c r="E1097" s="152"/>
      <c r="F1097" s="152"/>
      <c r="G1097" s="152"/>
      <c r="H1097" s="152" t="e">
        <f t="shared" si="212"/>
        <v>#N/A</v>
      </c>
      <c r="I1097" s="152"/>
      <c r="J1097" s="152" t="e">
        <f t="shared" si="213"/>
        <v>#N/A</v>
      </c>
      <c r="K1097" s="152"/>
      <c r="L1097" s="152"/>
      <c r="M1097" s="152"/>
      <c r="N1097" s="152"/>
      <c r="O1097" s="152"/>
      <c r="P1097" s="152"/>
      <c r="Q1097" s="152"/>
      <c r="R1097" s="152"/>
      <c r="S1097" s="152"/>
      <c r="T1097" s="153" cm="1">
        <f t="array" ref="T1097">MATCH(1,(TDU_Info!$C$5:$C$111=$T$6)*(TDU_Info!$B$5:$B$111&lt;=$B1097),0)</f>
        <v>95</v>
      </c>
      <c r="U1097" s="152">
        <f>100*(INDEX(TDU_Info!$E$5:$E$111,$T1097)/T$11+INDEX(TDU_Info!$F$5:$F$111,$T1097))</f>
        <v>4.0157000000000007</v>
      </c>
      <c r="V1097" s="152">
        <v>2.5150000000000001</v>
      </c>
      <c r="W1097" s="152">
        <v>2.851</v>
      </c>
      <c r="X1097" s="152">
        <v>4.8129999999999997</v>
      </c>
      <c r="Y1097" s="152">
        <v>5.05</v>
      </c>
      <c r="Z1097" s="152">
        <v>2.6040000000000001</v>
      </c>
      <c r="AA1097" s="152">
        <v>3.0819999999999999</v>
      </c>
      <c r="AB1097" s="152">
        <v>5.0999999999999996</v>
      </c>
      <c r="AC1097" s="152">
        <v>5.444</v>
      </c>
      <c r="AD1097" s="152">
        <v>2.282</v>
      </c>
      <c r="AE1097" s="152">
        <v>2.8260000000000001</v>
      </c>
      <c r="AF1097" s="152">
        <v>4.9000000000000004</v>
      </c>
      <c r="AG1097" s="152">
        <v>5.05</v>
      </c>
      <c r="AH1097" s="152">
        <v>2.4060000000000001</v>
      </c>
      <c r="AI1097" s="152">
        <v>3.0409999999999999</v>
      </c>
      <c r="AJ1097" s="152">
        <v>5.0999999999999996</v>
      </c>
      <c r="AK1097" s="152">
        <v>5.444</v>
      </c>
      <c r="AL1097" s="152">
        <f t="shared" si="214"/>
        <v>1.7296890687055437</v>
      </c>
      <c r="AM1097" s="152">
        <f t="shared" si="215"/>
        <v>1.7519266129997677</v>
      </c>
      <c r="AN1097" s="152" t="e">
        <f>NA()</f>
        <v>#N/A</v>
      </c>
      <c r="AO1097" s="152" t="e">
        <f>NA()</f>
        <v>#N/A</v>
      </c>
      <c r="AP1097" s="152">
        <f t="shared" si="219"/>
        <v>7.6943000000000001</v>
      </c>
      <c r="AQ1097" s="152"/>
      <c r="AR1097" s="152"/>
      <c r="AS1097" s="153">
        <f t="shared" si="216"/>
        <v>351</v>
      </c>
      <c r="AT1097" s="153">
        <f t="shared" si="220"/>
        <v>1</v>
      </c>
      <c r="AU1097" s="153">
        <f t="shared" si="221"/>
        <v>0</v>
      </c>
      <c r="AV1097" s="153">
        <f t="shared" si="222"/>
        <v>0</v>
      </c>
      <c r="BA1097">
        <f t="shared" si="217"/>
        <v>17</v>
      </c>
    </row>
    <row r="1098" spans="2:53" x14ac:dyDescent="0.25">
      <c r="B1098" s="155">
        <f t="shared" si="223"/>
        <v>43817.999305555553</v>
      </c>
      <c r="C1098" s="155">
        <f t="shared" si="218"/>
        <v>43817.999305555553</v>
      </c>
      <c r="D1098" s="152">
        <f t="shared" si="211"/>
        <v>4.984</v>
      </c>
      <c r="E1098" s="152"/>
      <c r="F1098" s="152"/>
      <c r="G1098" s="152"/>
      <c r="H1098" s="152" t="e">
        <f t="shared" si="212"/>
        <v>#N/A</v>
      </c>
      <c r="I1098" s="152"/>
      <c r="J1098" s="152" t="e">
        <f t="shared" si="213"/>
        <v>#N/A</v>
      </c>
      <c r="K1098" s="152"/>
      <c r="L1098" s="152"/>
      <c r="M1098" s="152"/>
      <c r="N1098" s="152"/>
      <c r="O1098" s="152"/>
      <c r="P1098" s="152"/>
      <c r="Q1098" s="152"/>
      <c r="R1098" s="152"/>
      <c r="S1098" s="152"/>
      <c r="T1098" s="153" cm="1">
        <f t="array" ref="T1098">MATCH(1,(TDU_Info!$C$5:$C$111=$T$6)*(TDU_Info!$B$5:$B$111&lt;=$B1098),0)</f>
        <v>95</v>
      </c>
      <c r="U1098" s="152">
        <f>100*(INDEX(TDU_Info!$E$5:$E$111,$T1098)/T$11+INDEX(TDU_Info!$F$5:$F$111,$T1098))</f>
        <v>4.0157000000000007</v>
      </c>
      <c r="V1098" s="152">
        <v>2.5150000000000001</v>
      </c>
      <c r="W1098" s="152">
        <v>2.85</v>
      </c>
      <c r="X1098" s="152">
        <v>4.8129999999999997</v>
      </c>
      <c r="Y1098" s="152">
        <v>5.05</v>
      </c>
      <c r="Z1098" s="152">
        <v>2.6040000000000001</v>
      </c>
      <c r="AA1098" s="152">
        <v>3.081</v>
      </c>
      <c r="AB1098" s="152">
        <v>5.5640000000000001</v>
      </c>
      <c r="AC1098" s="152">
        <v>5.444</v>
      </c>
      <c r="AD1098" s="152">
        <v>2.282</v>
      </c>
      <c r="AE1098" s="152">
        <v>2.8250000000000002</v>
      </c>
      <c r="AF1098" s="152">
        <v>4.984</v>
      </c>
      <c r="AG1098" s="152">
        <v>5.05</v>
      </c>
      <c r="AH1098" s="152">
        <v>2.4060000000000001</v>
      </c>
      <c r="AI1098" s="152">
        <v>3.04</v>
      </c>
      <c r="AJ1098" s="152">
        <v>5.73</v>
      </c>
      <c r="AK1098" s="152">
        <v>5.444</v>
      </c>
      <c r="AL1098" s="152">
        <f t="shared" si="214"/>
        <v>1.7296890687055437</v>
      </c>
      <c r="AM1098" s="152">
        <f t="shared" si="215"/>
        <v>1.7519266129997677</v>
      </c>
      <c r="AN1098" s="152" t="e">
        <f>NA()</f>
        <v>#N/A</v>
      </c>
      <c r="AO1098" s="152" t="e">
        <f>NA()</f>
        <v>#N/A</v>
      </c>
      <c r="AP1098" s="152">
        <f t="shared" si="219"/>
        <v>7.6943000000000001</v>
      </c>
      <c r="AQ1098" s="152"/>
      <c r="AR1098" s="152"/>
      <c r="AS1098" s="153">
        <f t="shared" si="216"/>
        <v>352</v>
      </c>
      <c r="AT1098" s="153">
        <f t="shared" si="220"/>
        <v>1</v>
      </c>
      <c r="AU1098" s="153">
        <f t="shared" si="221"/>
        <v>0</v>
      </c>
      <c r="AV1098" s="153">
        <f t="shared" si="222"/>
        <v>0</v>
      </c>
      <c r="BA1098">
        <f t="shared" si="217"/>
        <v>18</v>
      </c>
    </row>
    <row r="1099" spans="2:53" x14ac:dyDescent="0.25">
      <c r="B1099" s="155">
        <f t="shared" si="223"/>
        <v>43818.999305555553</v>
      </c>
      <c r="C1099" s="155">
        <f t="shared" si="218"/>
        <v>43818.999305555553</v>
      </c>
      <c r="D1099" s="152">
        <f t="shared" si="211"/>
        <v>4.984</v>
      </c>
      <c r="E1099" s="152"/>
      <c r="F1099" s="152"/>
      <c r="G1099" s="152"/>
      <c r="H1099" s="152" t="e">
        <f t="shared" si="212"/>
        <v>#N/A</v>
      </c>
      <c r="I1099" s="152"/>
      <c r="J1099" s="152" t="e">
        <f t="shared" si="213"/>
        <v>#N/A</v>
      </c>
      <c r="K1099" s="152"/>
      <c r="L1099" s="152"/>
      <c r="M1099" s="152"/>
      <c r="N1099" s="152"/>
      <c r="O1099" s="152"/>
      <c r="P1099" s="152"/>
      <c r="Q1099" s="152"/>
      <c r="R1099" s="152"/>
      <c r="S1099" s="152"/>
      <c r="T1099" s="153" cm="1">
        <f t="array" ref="T1099">MATCH(1,(TDU_Info!$C$5:$C$111=$T$6)*(TDU_Info!$B$5:$B$111&lt;=$B1099),0)</f>
        <v>95</v>
      </c>
      <c r="U1099" s="152">
        <f>100*(INDEX(TDU_Info!$E$5:$E$111,$T1099)/T$11+INDEX(TDU_Info!$F$5:$F$111,$T1099))</f>
        <v>4.0157000000000007</v>
      </c>
      <c r="V1099" s="152">
        <v>2.5150000000000001</v>
      </c>
      <c r="W1099" s="152">
        <v>2.85</v>
      </c>
      <c r="X1099" s="152">
        <v>4.8129999999999997</v>
      </c>
      <c r="Y1099" s="152">
        <v>5.05</v>
      </c>
      <c r="Z1099" s="152">
        <v>2.6040000000000001</v>
      </c>
      <c r="AA1099" s="152">
        <v>3.081</v>
      </c>
      <c r="AB1099" s="152">
        <v>5.5640000000000001</v>
      </c>
      <c r="AC1099" s="152">
        <v>5.444</v>
      </c>
      <c r="AD1099" s="152">
        <v>2.282</v>
      </c>
      <c r="AE1099" s="152">
        <v>2.8250000000000002</v>
      </c>
      <c r="AF1099" s="152">
        <v>4.984</v>
      </c>
      <c r="AG1099" s="152">
        <v>5.05</v>
      </c>
      <c r="AH1099" s="152">
        <v>2.4060000000000001</v>
      </c>
      <c r="AI1099" s="152">
        <v>3.04</v>
      </c>
      <c r="AJ1099" s="152">
        <v>5.73</v>
      </c>
      <c r="AK1099" s="152">
        <v>5.444</v>
      </c>
      <c r="AL1099" s="152">
        <f t="shared" si="214"/>
        <v>1.7296890687055437</v>
      </c>
      <c r="AM1099" s="152">
        <f t="shared" si="215"/>
        <v>1.7519266129997677</v>
      </c>
      <c r="AN1099" s="152" t="e">
        <f>NA()</f>
        <v>#N/A</v>
      </c>
      <c r="AO1099" s="152" t="e">
        <f>NA()</f>
        <v>#N/A</v>
      </c>
      <c r="AP1099" s="152">
        <f t="shared" si="219"/>
        <v>7.6943000000000001</v>
      </c>
      <c r="AQ1099" s="152"/>
      <c r="AR1099" s="152"/>
      <c r="AS1099" s="153">
        <f t="shared" si="216"/>
        <v>353</v>
      </c>
      <c r="AT1099" s="153">
        <f t="shared" si="220"/>
        <v>1</v>
      </c>
      <c r="AU1099" s="153">
        <f t="shared" si="221"/>
        <v>0</v>
      </c>
      <c r="AV1099" s="153">
        <f t="shared" si="222"/>
        <v>0</v>
      </c>
      <c r="BA1099">
        <f t="shared" si="217"/>
        <v>19</v>
      </c>
    </row>
    <row r="1100" spans="2:53" x14ac:dyDescent="0.25">
      <c r="B1100" s="155">
        <f t="shared" si="223"/>
        <v>43819.999305555553</v>
      </c>
      <c r="C1100" s="155">
        <f t="shared" si="218"/>
        <v>43819.999305555553</v>
      </c>
      <c r="D1100" s="152">
        <f t="shared" si="211"/>
        <v>4.984</v>
      </c>
      <c r="E1100" s="152"/>
      <c r="F1100" s="152"/>
      <c r="G1100" s="152"/>
      <c r="H1100" s="152" t="e">
        <f t="shared" si="212"/>
        <v>#N/A</v>
      </c>
      <c r="I1100" s="152"/>
      <c r="J1100" s="152" t="e">
        <f t="shared" si="213"/>
        <v>#N/A</v>
      </c>
      <c r="K1100" s="152"/>
      <c r="L1100" s="152"/>
      <c r="M1100" s="152"/>
      <c r="N1100" s="152"/>
      <c r="O1100" s="152"/>
      <c r="P1100" s="152"/>
      <c r="Q1100" s="152"/>
      <c r="R1100" s="152"/>
      <c r="S1100" s="152"/>
      <c r="T1100" s="153" cm="1">
        <f t="array" ref="T1100">MATCH(1,(TDU_Info!$C$5:$C$111=$T$6)*(TDU_Info!$B$5:$B$111&lt;=$B1100),0)</f>
        <v>95</v>
      </c>
      <c r="U1100" s="152">
        <f>100*(INDEX(TDU_Info!$E$5:$E$111,$T1100)/T$11+INDEX(TDU_Info!$F$5:$F$111,$T1100))</f>
        <v>4.0157000000000007</v>
      </c>
      <c r="V1100" s="152">
        <v>2.5150000000000001</v>
      </c>
      <c r="W1100" s="152">
        <v>2.85</v>
      </c>
      <c r="X1100" s="152">
        <v>4.8129999999999997</v>
      </c>
      <c r="Y1100" s="152">
        <v>5.05</v>
      </c>
      <c r="Z1100" s="152">
        <v>2.6040000000000001</v>
      </c>
      <c r="AA1100" s="152">
        <v>3.081</v>
      </c>
      <c r="AB1100" s="152">
        <v>5.5640000000000001</v>
      </c>
      <c r="AC1100" s="152">
        <v>5.444</v>
      </c>
      <c r="AD1100" s="152">
        <v>2.282</v>
      </c>
      <c r="AE1100" s="152">
        <v>2.8250000000000002</v>
      </c>
      <c r="AF1100" s="152">
        <v>4.984</v>
      </c>
      <c r="AG1100" s="152">
        <v>5.05</v>
      </c>
      <c r="AH1100" s="152">
        <v>2.4060000000000001</v>
      </c>
      <c r="AI1100" s="152">
        <v>3.04</v>
      </c>
      <c r="AJ1100" s="152">
        <v>5.73</v>
      </c>
      <c r="AK1100" s="152">
        <v>5.444</v>
      </c>
      <c r="AL1100" s="152">
        <f t="shared" si="214"/>
        <v>1.7296890687055437</v>
      </c>
      <c r="AM1100" s="152">
        <f t="shared" si="215"/>
        <v>1.7519266129997677</v>
      </c>
      <c r="AN1100" s="152" t="e">
        <f>NA()</f>
        <v>#N/A</v>
      </c>
      <c r="AO1100" s="152" t="e">
        <f>NA()</f>
        <v>#N/A</v>
      </c>
      <c r="AP1100" s="152">
        <f t="shared" si="219"/>
        <v>7.6943000000000001</v>
      </c>
      <c r="AQ1100" s="152"/>
      <c r="AR1100" s="152"/>
      <c r="AS1100" s="153">
        <f t="shared" si="216"/>
        <v>354</v>
      </c>
      <c r="AT1100" s="153">
        <f t="shared" si="220"/>
        <v>1</v>
      </c>
      <c r="AU1100" s="153">
        <f t="shared" si="221"/>
        <v>0</v>
      </c>
      <c r="AV1100" s="153">
        <f t="shared" si="222"/>
        <v>0</v>
      </c>
      <c r="BA1100">
        <f t="shared" si="217"/>
        <v>20</v>
      </c>
    </row>
    <row r="1101" spans="2:53" x14ac:dyDescent="0.25">
      <c r="B1101" s="155">
        <f t="shared" si="223"/>
        <v>43820.999305555553</v>
      </c>
      <c r="C1101" s="155">
        <f t="shared" si="218"/>
        <v>43820.999305555553</v>
      </c>
      <c r="D1101" s="152">
        <f t="shared" si="211"/>
        <v>4.984</v>
      </c>
      <c r="E1101" s="152"/>
      <c r="F1101" s="152"/>
      <c r="G1101" s="152"/>
      <c r="H1101" s="152" t="e">
        <f t="shared" si="212"/>
        <v>#N/A</v>
      </c>
      <c r="I1101" s="152"/>
      <c r="J1101" s="152" t="e">
        <f t="shared" si="213"/>
        <v>#N/A</v>
      </c>
      <c r="K1101" s="152"/>
      <c r="L1101" s="152"/>
      <c r="M1101" s="152"/>
      <c r="N1101" s="152"/>
      <c r="O1101" s="152"/>
      <c r="P1101" s="152"/>
      <c r="Q1101" s="152"/>
      <c r="R1101" s="152"/>
      <c r="S1101" s="152"/>
      <c r="T1101" s="153" cm="1">
        <f t="array" ref="T1101">MATCH(1,(TDU_Info!$C$5:$C$111=$T$6)*(TDU_Info!$B$5:$B$111&lt;=$B1101),0)</f>
        <v>95</v>
      </c>
      <c r="U1101" s="152">
        <f>100*(INDEX(TDU_Info!$E$5:$E$111,$T1101)/T$11+INDEX(TDU_Info!$F$5:$F$111,$T1101))</f>
        <v>4.0157000000000007</v>
      </c>
      <c r="V1101" s="152">
        <v>2.5150000000000001</v>
      </c>
      <c r="W1101" s="152">
        <v>2.85</v>
      </c>
      <c r="X1101" s="152">
        <v>4.8129999999999997</v>
      </c>
      <c r="Y1101" s="152">
        <v>5.05</v>
      </c>
      <c r="Z1101" s="152">
        <v>2.6040000000000001</v>
      </c>
      <c r="AA1101" s="152">
        <v>3.081</v>
      </c>
      <c r="AB1101" s="152">
        <v>5.5640000000000001</v>
      </c>
      <c r="AC1101" s="152">
        <v>5.444</v>
      </c>
      <c r="AD1101" s="152">
        <v>2.282</v>
      </c>
      <c r="AE1101" s="152">
        <v>2.8250000000000002</v>
      </c>
      <c r="AF1101" s="152">
        <v>4.984</v>
      </c>
      <c r="AG1101" s="152">
        <v>5.05</v>
      </c>
      <c r="AH1101" s="152">
        <v>2.4060000000000001</v>
      </c>
      <c r="AI1101" s="152">
        <v>3.04</v>
      </c>
      <c r="AJ1101" s="152">
        <v>5.73</v>
      </c>
      <c r="AK1101" s="152">
        <v>5.444</v>
      </c>
      <c r="AL1101" s="152">
        <f t="shared" si="214"/>
        <v>1.7296890687055437</v>
      </c>
      <c r="AM1101" s="152">
        <f t="shared" si="215"/>
        <v>1.7519266129997677</v>
      </c>
      <c r="AN1101" s="152" t="e">
        <f>NA()</f>
        <v>#N/A</v>
      </c>
      <c r="AO1101" s="152" t="e">
        <f>NA()</f>
        <v>#N/A</v>
      </c>
      <c r="AP1101" s="152">
        <f t="shared" si="219"/>
        <v>7.6943000000000001</v>
      </c>
      <c r="AQ1101" s="152"/>
      <c r="AR1101" s="152"/>
      <c r="AS1101" s="153">
        <f t="shared" si="216"/>
        <v>355</v>
      </c>
      <c r="AT1101" s="153">
        <f t="shared" si="220"/>
        <v>1</v>
      </c>
      <c r="AU1101" s="153">
        <f t="shared" si="221"/>
        <v>0</v>
      </c>
      <c r="AV1101" s="153">
        <f t="shared" si="222"/>
        <v>0</v>
      </c>
      <c r="BA1101">
        <f t="shared" si="217"/>
        <v>21</v>
      </c>
    </row>
    <row r="1102" spans="2:53" x14ac:dyDescent="0.25">
      <c r="B1102" s="155">
        <f t="shared" si="223"/>
        <v>43821.999305555553</v>
      </c>
      <c r="C1102" s="155">
        <f t="shared" si="218"/>
        <v>43821.999305555553</v>
      </c>
      <c r="D1102" s="152">
        <f t="shared" si="211"/>
        <v>4.984</v>
      </c>
      <c r="E1102" s="152"/>
      <c r="F1102" s="152"/>
      <c r="G1102" s="152"/>
      <c r="H1102" s="152" t="e">
        <f t="shared" si="212"/>
        <v>#N/A</v>
      </c>
      <c r="I1102" s="152"/>
      <c r="J1102" s="152" t="e">
        <f t="shared" si="213"/>
        <v>#N/A</v>
      </c>
      <c r="K1102" s="152"/>
      <c r="L1102" s="152"/>
      <c r="M1102" s="152"/>
      <c r="N1102" s="152"/>
      <c r="O1102" s="152"/>
      <c r="P1102" s="152"/>
      <c r="Q1102" s="152"/>
      <c r="R1102" s="152"/>
      <c r="S1102" s="152"/>
      <c r="T1102" s="153" cm="1">
        <f t="array" ref="T1102">MATCH(1,(TDU_Info!$C$5:$C$111=$T$6)*(TDU_Info!$B$5:$B$111&lt;=$B1102),0)</f>
        <v>95</v>
      </c>
      <c r="U1102" s="152">
        <f>100*(INDEX(TDU_Info!$E$5:$E$111,$T1102)/T$11+INDEX(TDU_Info!$F$5:$F$111,$T1102))</f>
        <v>4.0157000000000007</v>
      </c>
      <c r="V1102" s="152">
        <v>2.5150000000000001</v>
      </c>
      <c r="W1102" s="152">
        <v>2.85</v>
      </c>
      <c r="X1102" s="152">
        <v>4.8129999999999997</v>
      </c>
      <c r="Y1102" s="152">
        <v>5.05</v>
      </c>
      <c r="Z1102" s="152">
        <v>2.6040000000000001</v>
      </c>
      <c r="AA1102" s="152">
        <v>3.081</v>
      </c>
      <c r="AB1102" s="152">
        <v>5.5640000000000001</v>
      </c>
      <c r="AC1102" s="152">
        <v>5.444</v>
      </c>
      <c r="AD1102" s="152">
        <v>2.282</v>
      </c>
      <c r="AE1102" s="152">
        <v>2.8250000000000002</v>
      </c>
      <c r="AF1102" s="152">
        <v>4.984</v>
      </c>
      <c r="AG1102" s="152">
        <v>5.05</v>
      </c>
      <c r="AH1102" s="152">
        <v>2.4060000000000001</v>
      </c>
      <c r="AI1102" s="152">
        <v>3.04</v>
      </c>
      <c r="AJ1102" s="152">
        <v>5.73</v>
      </c>
      <c r="AK1102" s="152">
        <v>5.444</v>
      </c>
      <c r="AL1102" s="152">
        <f t="shared" si="214"/>
        <v>1.7296890687055437</v>
      </c>
      <c r="AM1102" s="152">
        <f t="shared" si="215"/>
        <v>1.7519266129997677</v>
      </c>
      <c r="AN1102" s="152" t="e">
        <f>NA()</f>
        <v>#N/A</v>
      </c>
      <c r="AO1102" s="152" t="e">
        <f>NA()</f>
        <v>#N/A</v>
      </c>
      <c r="AP1102" s="152">
        <f t="shared" si="219"/>
        <v>7.6943000000000001</v>
      </c>
      <c r="AQ1102" s="152"/>
      <c r="AR1102" s="152"/>
      <c r="AS1102" s="153">
        <f t="shared" si="216"/>
        <v>356</v>
      </c>
      <c r="AT1102" s="153">
        <f t="shared" si="220"/>
        <v>1</v>
      </c>
      <c r="AU1102" s="153">
        <f t="shared" si="221"/>
        <v>0</v>
      </c>
      <c r="AV1102" s="153">
        <f t="shared" si="222"/>
        <v>0</v>
      </c>
      <c r="BA1102">
        <f t="shared" si="217"/>
        <v>22</v>
      </c>
    </row>
    <row r="1103" spans="2:53" x14ac:dyDescent="0.25">
      <c r="B1103" s="155">
        <f t="shared" si="223"/>
        <v>43822.999305555553</v>
      </c>
      <c r="C1103" s="155">
        <f t="shared" si="218"/>
        <v>43822.999305555553</v>
      </c>
      <c r="D1103" s="152">
        <f t="shared" si="211"/>
        <v>4.984</v>
      </c>
      <c r="E1103" s="152"/>
      <c r="F1103" s="152"/>
      <c r="G1103" s="152"/>
      <c r="H1103" s="152" t="e">
        <f t="shared" si="212"/>
        <v>#N/A</v>
      </c>
      <c r="I1103" s="152"/>
      <c r="J1103" s="152" t="e">
        <f t="shared" si="213"/>
        <v>#N/A</v>
      </c>
      <c r="K1103" s="152"/>
      <c r="L1103" s="152"/>
      <c r="M1103" s="152"/>
      <c r="N1103" s="152"/>
      <c r="O1103" s="152"/>
      <c r="P1103" s="152"/>
      <c r="Q1103" s="152"/>
      <c r="R1103" s="152"/>
      <c r="S1103" s="152"/>
      <c r="T1103" s="153" cm="1">
        <f t="array" ref="T1103">MATCH(1,(TDU_Info!$C$5:$C$111=$T$6)*(TDU_Info!$B$5:$B$111&lt;=$B1103),0)</f>
        <v>95</v>
      </c>
      <c r="U1103" s="152">
        <f>100*(INDEX(TDU_Info!$E$5:$E$111,$T1103)/T$11+INDEX(TDU_Info!$F$5:$F$111,$T1103))</f>
        <v>4.0157000000000007</v>
      </c>
      <c r="V1103" s="152">
        <v>2.5150000000000001</v>
      </c>
      <c r="W1103" s="152">
        <v>2.85</v>
      </c>
      <c r="X1103" s="152">
        <v>4.8129999999999997</v>
      </c>
      <c r="Y1103" s="152">
        <v>5.05</v>
      </c>
      <c r="Z1103" s="152">
        <v>2.6040000000000001</v>
      </c>
      <c r="AA1103" s="152">
        <v>3.081</v>
      </c>
      <c r="AB1103" s="152">
        <v>5.5640000000000001</v>
      </c>
      <c r="AC1103" s="152">
        <v>5.444</v>
      </c>
      <c r="AD1103" s="152">
        <v>2.282</v>
      </c>
      <c r="AE1103" s="152">
        <v>2.8250000000000002</v>
      </c>
      <c r="AF1103" s="152">
        <v>4.984</v>
      </c>
      <c r="AG1103" s="152">
        <v>5.05</v>
      </c>
      <c r="AH1103" s="152">
        <v>2.4060000000000001</v>
      </c>
      <c r="AI1103" s="152">
        <v>3.04</v>
      </c>
      <c r="AJ1103" s="152">
        <v>5.73</v>
      </c>
      <c r="AK1103" s="152">
        <v>5.444</v>
      </c>
      <c r="AL1103" s="152">
        <f t="shared" si="214"/>
        <v>1.7296890687055437</v>
      </c>
      <c r="AM1103" s="152">
        <f t="shared" si="215"/>
        <v>1.7519266129997677</v>
      </c>
      <c r="AN1103" s="152" t="e">
        <f>NA()</f>
        <v>#N/A</v>
      </c>
      <c r="AO1103" s="152" t="e">
        <f>NA()</f>
        <v>#N/A</v>
      </c>
      <c r="AP1103" s="152">
        <f t="shared" si="219"/>
        <v>7.6943000000000001</v>
      </c>
      <c r="AQ1103" s="152"/>
      <c r="AR1103" s="152"/>
      <c r="AS1103" s="153">
        <f t="shared" si="216"/>
        <v>357</v>
      </c>
      <c r="AT1103" s="153">
        <f t="shared" si="220"/>
        <v>1</v>
      </c>
      <c r="AU1103" s="153">
        <f t="shared" si="221"/>
        <v>0</v>
      </c>
      <c r="AV1103" s="153">
        <f t="shared" si="222"/>
        <v>0</v>
      </c>
      <c r="BA1103">
        <f t="shared" si="217"/>
        <v>23</v>
      </c>
    </row>
    <row r="1104" spans="2:53" x14ac:dyDescent="0.25">
      <c r="B1104" s="155">
        <f>B1103+1</f>
        <v>43823.999305555553</v>
      </c>
      <c r="C1104" s="155">
        <f t="shared" si="218"/>
        <v>43823.999305555553</v>
      </c>
      <c r="D1104" s="152">
        <f t="shared" si="211"/>
        <v>4.984</v>
      </c>
      <c r="E1104" s="152"/>
      <c r="F1104" s="152"/>
      <c r="G1104" s="152"/>
      <c r="H1104" s="152" t="e">
        <f t="shared" si="212"/>
        <v>#N/A</v>
      </c>
      <c r="I1104" s="152"/>
      <c r="J1104" s="152" t="e">
        <f t="shared" si="213"/>
        <v>#N/A</v>
      </c>
      <c r="K1104" s="152"/>
      <c r="L1104" s="152"/>
      <c r="M1104" s="152"/>
      <c r="N1104" s="152"/>
      <c r="O1104" s="152"/>
      <c r="P1104" s="152"/>
      <c r="Q1104" s="152"/>
      <c r="R1104" s="152"/>
      <c r="S1104" s="152"/>
      <c r="T1104" s="153" cm="1">
        <f t="array" ref="T1104">MATCH(1,(TDU_Info!$C$5:$C$111=$T$6)*(TDU_Info!$B$5:$B$111&lt;=$B1104),0)</f>
        <v>95</v>
      </c>
      <c r="U1104" s="152">
        <f>100*(INDEX(TDU_Info!$E$5:$E$111,$T1104)/T$11+INDEX(TDU_Info!$F$5:$F$111,$T1104))</f>
        <v>4.0157000000000007</v>
      </c>
      <c r="V1104" s="152">
        <v>2.5150000000000001</v>
      </c>
      <c r="W1104" s="152">
        <v>2.7</v>
      </c>
      <c r="X1104" s="152">
        <v>4.8129999999999997</v>
      </c>
      <c r="Y1104" s="152">
        <v>5.05</v>
      </c>
      <c r="Z1104" s="152">
        <v>2.5529999999999999</v>
      </c>
      <c r="AA1104" s="152">
        <v>3.081</v>
      </c>
      <c r="AB1104" s="152">
        <v>5.5640000000000001</v>
      </c>
      <c r="AC1104" s="152">
        <v>5.444</v>
      </c>
      <c r="AD1104" s="152">
        <v>2.282</v>
      </c>
      <c r="AE1104" s="152">
        <v>2.6749999999999998</v>
      </c>
      <c r="AF1104" s="152">
        <v>4.984</v>
      </c>
      <c r="AG1104" s="152">
        <v>5.05</v>
      </c>
      <c r="AH1104" s="152">
        <v>2.3929999999999998</v>
      </c>
      <c r="AI1104" s="152">
        <v>3.04</v>
      </c>
      <c r="AJ1104" s="152">
        <v>5.73</v>
      </c>
      <c r="AK1104" s="152">
        <v>5.444</v>
      </c>
      <c r="AL1104" s="152">
        <f t="shared" si="214"/>
        <v>1.7296890687055437</v>
      </c>
      <c r="AM1104" s="152">
        <f t="shared" si="215"/>
        <v>1.7519266129997677</v>
      </c>
      <c r="AN1104" s="152" t="e">
        <f>NA()</f>
        <v>#N/A</v>
      </c>
      <c r="AO1104" s="152" t="e">
        <f>NA()</f>
        <v>#N/A</v>
      </c>
      <c r="AP1104" s="152">
        <f t="shared" si="219"/>
        <v>7.6943000000000001</v>
      </c>
      <c r="AQ1104" s="152"/>
      <c r="AR1104" s="152"/>
      <c r="AS1104" s="153">
        <f t="shared" si="216"/>
        <v>358</v>
      </c>
      <c r="AT1104" s="153">
        <f t="shared" si="220"/>
        <v>1</v>
      </c>
      <c r="AU1104" s="153">
        <f t="shared" si="221"/>
        <v>0</v>
      </c>
      <c r="AV1104" s="153">
        <f t="shared" si="222"/>
        <v>0</v>
      </c>
      <c r="BA1104">
        <f t="shared" si="217"/>
        <v>24</v>
      </c>
    </row>
    <row r="1105" spans="2:53" x14ac:dyDescent="0.25">
      <c r="B1105" s="155">
        <f t="shared" si="223"/>
        <v>43824.999305555553</v>
      </c>
      <c r="C1105" s="155">
        <f t="shared" si="218"/>
        <v>43824.999305555553</v>
      </c>
      <c r="D1105" s="152">
        <f t="shared" ref="D1105:D1168" si="224">(INDEX($V1105:$AP1105,D$7)*(1+D$8)+D$9*100/$T$11)*(1+D$10)+(D$11*100/$T$11)+($T$5+D$10)*$U1105</f>
        <v>4.984</v>
      </c>
      <c r="E1105" s="152"/>
      <c r="F1105" s="152"/>
      <c r="G1105" s="152"/>
      <c r="H1105" s="152" t="e">
        <f t="shared" ref="H1105:H1168" si="225">IF(ISNA($C1105),NA(),(INDEX($V1105:$AP1105,H$7)*(1+H$8)+H$9*100/$T$11)*(1+H$10)+(H$11*100/$T$11)+($T$5+H$10)*$U1105)</f>
        <v>#N/A</v>
      </c>
      <c r="I1105" s="152"/>
      <c r="J1105" s="152" t="e">
        <f t="shared" ref="J1105:J1168" si="226">(INDEX($V1105:$AP1105,J$7)*(1+J$8)+J$9*100/$T$11)*(1+J$10)+(J$11*100/$T$11)+($T$5+J$10)*$U1105</f>
        <v>#N/A</v>
      </c>
      <c r="K1105" s="152"/>
      <c r="L1105" s="152"/>
      <c r="M1105" s="152"/>
      <c r="N1105" s="152"/>
      <c r="O1105" s="152"/>
      <c r="P1105" s="152"/>
      <c r="Q1105" s="152"/>
      <c r="R1105" s="152"/>
      <c r="S1105" s="152"/>
      <c r="T1105" s="153" cm="1">
        <f t="array" ref="T1105">MATCH(1,(TDU_Info!$C$5:$C$111=$T$6)*(TDU_Info!$B$5:$B$111&lt;=$B1105),0)</f>
        <v>95</v>
      </c>
      <c r="U1105" s="152">
        <f>100*(INDEX(TDU_Info!$E$5:$E$111,$T1105)/T$11+INDEX(TDU_Info!$F$5:$F$111,$T1105))</f>
        <v>4.0157000000000007</v>
      </c>
      <c r="V1105" s="152">
        <v>2.5150000000000001</v>
      </c>
      <c r="W1105" s="152">
        <v>2.7</v>
      </c>
      <c r="X1105" s="152">
        <v>4.8129999999999997</v>
      </c>
      <c r="Y1105" s="152">
        <v>5.05</v>
      </c>
      <c r="Z1105" s="152">
        <v>2.5529999999999999</v>
      </c>
      <c r="AA1105" s="152">
        <v>3.081</v>
      </c>
      <c r="AB1105" s="152">
        <v>5.5640000000000001</v>
      </c>
      <c r="AC1105" s="152">
        <v>5.444</v>
      </c>
      <c r="AD1105" s="152">
        <v>2.282</v>
      </c>
      <c r="AE1105" s="152">
        <v>2.6749999999999998</v>
      </c>
      <c r="AF1105" s="152">
        <v>4.984</v>
      </c>
      <c r="AG1105" s="152">
        <v>5.05</v>
      </c>
      <c r="AH1105" s="152">
        <v>2.3929999999999998</v>
      </c>
      <c r="AI1105" s="152">
        <v>3.04</v>
      </c>
      <c r="AJ1105" s="152">
        <v>5.73</v>
      </c>
      <c r="AK1105" s="152">
        <v>5.444</v>
      </c>
      <c r="AL1105" s="152">
        <f t="shared" ref="AL1105:AL1168" si="227">IF(DAY($B1105)=1,NA(),VLOOKUP($B1105,$BB$17:$BD$64,2,TRUE))</f>
        <v>1.7296890687055437</v>
      </c>
      <c r="AM1105" s="152">
        <f t="shared" ref="AM1105:AM1168" si="228">IF(DAY($B1105)=1,NA(),VLOOKUP($B1105,$BB$17:$BD$64,3,TRUE))</f>
        <v>1.7519266129997677</v>
      </c>
      <c r="AN1105" s="152" t="e">
        <f>NA()</f>
        <v>#N/A</v>
      </c>
      <c r="AO1105" s="152" t="e">
        <f>NA()</f>
        <v>#N/A</v>
      </c>
      <c r="AP1105" s="152">
        <f t="shared" si="219"/>
        <v>7.6943000000000001</v>
      </c>
      <c r="AQ1105" s="152"/>
      <c r="AR1105" s="152"/>
      <c r="AS1105" s="153">
        <f t="shared" ref="AS1105:AS1168" si="229">ROUNDUP(B1105-DATE(YEAR(B1105),1,1),0)</f>
        <v>359</v>
      </c>
      <c r="AT1105" s="153">
        <f t="shared" si="220"/>
        <v>1</v>
      </c>
      <c r="AU1105" s="153">
        <f t="shared" si="221"/>
        <v>0</v>
      </c>
      <c r="AV1105" s="153">
        <f t="shared" si="222"/>
        <v>0</v>
      </c>
      <c r="BA1105">
        <f t="shared" ref="BA1105:BA1168" si="230">DAY(C1105)</f>
        <v>25</v>
      </c>
    </row>
    <row r="1106" spans="2:53" x14ac:dyDescent="0.25">
      <c r="B1106" s="155">
        <f t="shared" si="223"/>
        <v>43825.999305555553</v>
      </c>
      <c r="C1106" s="155">
        <f t="shared" ref="C1106:C1169" si="231">IF(OR($B1106&lt;C$12,$B1106&gt;C$13),NA(),$B1106)</f>
        <v>43825.999305555553</v>
      </c>
      <c r="D1106" s="152">
        <f t="shared" si="224"/>
        <v>4.984</v>
      </c>
      <c r="E1106" s="152"/>
      <c r="F1106" s="152"/>
      <c r="G1106" s="152"/>
      <c r="H1106" s="152" t="e">
        <f t="shared" si="225"/>
        <v>#N/A</v>
      </c>
      <c r="I1106" s="152"/>
      <c r="J1106" s="152" t="e">
        <f t="shared" si="226"/>
        <v>#N/A</v>
      </c>
      <c r="K1106" s="152"/>
      <c r="L1106" s="152"/>
      <c r="M1106" s="152"/>
      <c r="N1106" s="152"/>
      <c r="O1106" s="152"/>
      <c r="P1106" s="152"/>
      <c r="Q1106" s="152"/>
      <c r="R1106" s="152"/>
      <c r="S1106" s="152"/>
      <c r="T1106" s="153" cm="1">
        <f t="array" ref="T1106">MATCH(1,(TDU_Info!$C$5:$C$111=$T$6)*(TDU_Info!$B$5:$B$111&lt;=$B1106),0)</f>
        <v>95</v>
      </c>
      <c r="U1106" s="152">
        <f>100*(INDEX(TDU_Info!$E$5:$E$111,$T1106)/T$11+INDEX(TDU_Info!$F$5:$F$111,$T1106))</f>
        <v>4.0157000000000007</v>
      </c>
      <c r="V1106" s="152">
        <v>2.5150000000000001</v>
      </c>
      <c r="W1106" s="152">
        <v>2.7</v>
      </c>
      <c r="X1106" s="152">
        <v>4.8129999999999997</v>
      </c>
      <c r="Y1106" s="152">
        <v>5.05</v>
      </c>
      <c r="Z1106" s="152">
        <v>2.5529999999999999</v>
      </c>
      <c r="AA1106" s="152">
        <v>3.081</v>
      </c>
      <c r="AB1106" s="152">
        <v>5.5640000000000001</v>
      </c>
      <c r="AC1106" s="152">
        <v>5.444</v>
      </c>
      <c r="AD1106" s="152">
        <v>2.282</v>
      </c>
      <c r="AE1106" s="152">
        <v>2.6749999999999998</v>
      </c>
      <c r="AF1106" s="152">
        <v>4.984</v>
      </c>
      <c r="AG1106" s="152">
        <v>5.05</v>
      </c>
      <c r="AH1106" s="152">
        <v>2.3929999999999998</v>
      </c>
      <c r="AI1106" s="152">
        <v>3.04</v>
      </c>
      <c r="AJ1106" s="152">
        <v>5.73</v>
      </c>
      <c r="AK1106" s="152">
        <v>5.444</v>
      </c>
      <c r="AL1106" s="152">
        <f t="shared" si="227"/>
        <v>1.7296890687055437</v>
      </c>
      <c r="AM1106" s="152">
        <f t="shared" si="228"/>
        <v>1.7519266129997677</v>
      </c>
      <c r="AN1106" s="152" t="e">
        <f>NA()</f>
        <v>#N/A</v>
      </c>
      <c r="AO1106" s="152" t="e">
        <f>NA()</f>
        <v>#N/A</v>
      </c>
      <c r="AP1106" s="152">
        <f t="shared" ref="AP1106:AP1169" si="232">IF(DAY($C1106)=1,NA(),VLOOKUP($C1106,$BE$17:$BF$78,2,TRUE)-$U1106)</f>
        <v>7.6943000000000001</v>
      </c>
      <c r="AQ1106" s="152"/>
      <c r="AR1106" s="152"/>
      <c r="AS1106" s="153">
        <f t="shared" si="229"/>
        <v>360</v>
      </c>
      <c r="AT1106" s="153">
        <f t="shared" si="220"/>
        <v>1</v>
      </c>
      <c r="AU1106" s="153">
        <f t="shared" si="221"/>
        <v>0</v>
      </c>
      <c r="AV1106" s="153">
        <f t="shared" si="222"/>
        <v>0</v>
      </c>
      <c r="BA1106">
        <f t="shared" si="230"/>
        <v>26</v>
      </c>
    </row>
    <row r="1107" spans="2:53" x14ac:dyDescent="0.25">
      <c r="B1107" s="155">
        <f t="shared" si="223"/>
        <v>43826.999305555553</v>
      </c>
      <c r="C1107" s="155">
        <f t="shared" si="231"/>
        <v>43826.999305555553</v>
      </c>
      <c r="D1107" s="152">
        <f t="shared" si="224"/>
        <v>4.984</v>
      </c>
      <c r="E1107" s="152"/>
      <c r="F1107" s="152"/>
      <c r="G1107" s="152"/>
      <c r="H1107" s="152" t="e">
        <f t="shared" si="225"/>
        <v>#N/A</v>
      </c>
      <c r="I1107" s="152"/>
      <c r="J1107" s="152" t="e">
        <f t="shared" si="226"/>
        <v>#N/A</v>
      </c>
      <c r="K1107" s="152"/>
      <c r="L1107" s="152"/>
      <c r="M1107" s="152"/>
      <c r="N1107" s="152"/>
      <c r="O1107" s="152"/>
      <c r="P1107" s="152"/>
      <c r="Q1107" s="152"/>
      <c r="R1107" s="152"/>
      <c r="S1107" s="152"/>
      <c r="T1107" s="153" cm="1">
        <f t="array" ref="T1107">MATCH(1,(TDU_Info!$C$5:$C$111=$T$6)*(TDU_Info!$B$5:$B$111&lt;=$B1107),0)</f>
        <v>95</v>
      </c>
      <c r="U1107" s="152">
        <f>100*(INDEX(TDU_Info!$E$5:$E$111,$T1107)/T$11+INDEX(TDU_Info!$F$5:$F$111,$T1107))</f>
        <v>4.0157000000000007</v>
      </c>
      <c r="V1107" s="152">
        <v>2.5150000000000001</v>
      </c>
      <c r="W1107" s="152">
        <v>2.7</v>
      </c>
      <c r="X1107" s="152">
        <v>4.8129999999999997</v>
      </c>
      <c r="Y1107" s="152">
        <v>5.05</v>
      </c>
      <c r="Z1107" s="152">
        <v>2.5529999999999999</v>
      </c>
      <c r="AA1107" s="152">
        <v>3.081</v>
      </c>
      <c r="AB1107" s="152">
        <v>5.5640000000000001</v>
      </c>
      <c r="AC1107" s="152">
        <v>5.444</v>
      </c>
      <c r="AD1107" s="152">
        <v>2.282</v>
      </c>
      <c r="AE1107" s="152">
        <v>2.6749999999999998</v>
      </c>
      <c r="AF1107" s="152">
        <v>4.984</v>
      </c>
      <c r="AG1107" s="152">
        <v>5.05</v>
      </c>
      <c r="AH1107" s="152">
        <v>2.3929999999999998</v>
      </c>
      <c r="AI1107" s="152">
        <v>3.04</v>
      </c>
      <c r="AJ1107" s="152">
        <v>5.73</v>
      </c>
      <c r="AK1107" s="152">
        <v>5.444</v>
      </c>
      <c r="AL1107" s="152">
        <f t="shared" si="227"/>
        <v>1.7296890687055437</v>
      </c>
      <c r="AM1107" s="152">
        <f t="shared" si="228"/>
        <v>1.7519266129997677</v>
      </c>
      <c r="AN1107" s="152" t="e">
        <f>NA()</f>
        <v>#N/A</v>
      </c>
      <c r="AO1107" s="152" t="e">
        <f>NA()</f>
        <v>#N/A</v>
      </c>
      <c r="AP1107" s="152">
        <f t="shared" si="232"/>
        <v>7.6943000000000001</v>
      </c>
      <c r="AQ1107" s="152"/>
      <c r="AR1107" s="152"/>
      <c r="AS1107" s="153">
        <f t="shared" si="229"/>
        <v>361</v>
      </c>
      <c r="AT1107" s="153">
        <f t="shared" si="220"/>
        <v>1</v>
      </c>
      <c r="AU1107" s="153">
        <f t="shared" si="221"/>
        <v>0</v>
      </c>
      <c r="AV1107" s="153">
        <f t="shared" si="222"/>
        <v>0</v>
      </c>
      <c r="BA1107">
        <f t="shared" si="230"/>
        <v>27</v>
      </c>
    </row>
    <row r="1108" spans="2:53" x14ac:dyDescent="0.25">
      <c r="B1108" s="155">
        <f t="shared" si="223"/>
        <v>43827.999305555553</v>
      </c>
      <c r="C1108" s="155">
        <f t="shared" si="231"/>
        <v>43827.999305555553</v>
      </c>
      <c r="D1108" s="152">
        <f t="shared" si="224"/>
        <v>4.984</v>
      </c>
      <c r="E1108" s="152"/>
      <c r="F1108" s="152"/>
      <c r="G1108" s="152"/>
      <c r="H1108" s="152" t="e">
        <f t="shared" si="225"/>
        <v>#N/A</v>
      </c>
      <c r="I1108" s="152"/>
      <c r="J1108" s="152" t="e">
        <f t="shared" si="226"/>
        <v>#N/A</v>
      </c>
      <c r="K1108" s="152"/>
      <c r="L1108" s="152"/>
      <c r="M1108" s="152"/>
      <c r="N1108" s="152"/>
      <c r="O1108" s="152"/>
      <c r="P1108" s="152"/>
      <c r="Q1108" s="152"/>
      <c r="R1108" s="152"/>
      <c r="S1108" s="152"/>
      <c r="T1108" s="153" cm="1">
        <f t="array" ref="T1108">MATCH(1,(TDU_Info!$C$5:$C$111=$T$6)*(TDU_Info!$B$5:$B$111&lt;=$B1108),0)</f>
        <v>95</v>
      </c>
      <c r="U1108" s="152">
        <f>100*(INDEX(TDU_Info!$E$5:$E$111,$T1108)/T$11+INDEX(TDU_Info!$F$5:$F$111,$T1108))</f>
        <v>4.0157000000000007</v>
      </c>
      <c r="V1108" s="152">
        <v>2.5150000000000001</v>
      </c>
      <c r="W1108" s="152">
        <v>2.7</v>
      </c>
      <c r="X1108" s="152">
        <v>4.8129999999999997</v>
      </c>
      <c r="Y1108" s="152">
        <v>5.05</v>
      </c>
      <c r="Z1108" s="152">
        <v>2.5529999999999999</v>
      </c>
      <c r="AA1108" s="152">
        <v>3.081</v>
      </c>
      <c r="AB1108" s="152">
        <v>5.5640000000000001</v>
      </c>
      <c r="AC1108" s="152">
        <v>5.444</v>
      </c>
      <c r="AD1108" s="152">
        <v>2.282</v>
      </c>
      <c r="AE1108" s="152">
        <v>2.6749999999999998</v>
      </c>
      <c r="AF1108" s="152">
        <v>4.984</v>
      </c>
      <c r="AG1108" s="152">
        <v>5.05</v>
      </c>
      <c r="AH1108" s="152">
        <v>2.3929999999999998</v>
      </c>
      <c r="AI1108" s="152">
        <v>3.04</v>
      </c>
      <c r="AJ1108" s="152">
        <v>5.73</v>
      </c>
      <c r="AK1108" s="152">
        <v>5.444</v>
      </c>
      <c r="AL1108" s="152">
        <f t="shared" si="227"/>
        <v>1.7296890687055437</v>
      </c>
      <c r="AM1108" s="152">
        <f t="shared" si="228"/>
        <v>1.7519266129997677</v>
      </c>
      <c r="AN1108" s="152" t="e">
        <f>NA()</f>
        <v>#N/A</v>
      </c>
      <c r="AO1108" s="152" t="e">
        <f>NA()</f>
        <v>#N/A</v>
      </c>
      <c r="AP1108" s="152">
        <f t="shared" si="232"/>
        <v>7.6943000000000001</v>
      </c>
      <c r="AQ1108" s="152"/>
      <c r="AR1108" s="152"/>
      <c r="AS1108" s="153">
        <f t="shared" si="229"/>
        <v>362</v>
      </c>
      <c r="AT1108" s="153">
        <f t="shared" si="220"/>
        <v>1</v>
      </c>
      <c r="AU1108" s="153">
        <f t="shared" si="221"/>
        <v>0</v>
      </c>
      <c r="AV1108" s="153">
        <f t="shared" si="222"/>
        <v>0</v>
      </c>
      <c r="BA1108">
        <f t="shared" si="230"/>
        <v>28</v>
      </c>
    </row>
    <row r="1109" spans="2:53" x14ac:dyDescent="0.25">
      <c r="B1109" s="155">
        <f t="shared" si="223"/>
        <v>43828.999305555553</v>
      </c>
      <c r="C1109" s="155">
        <f t="shared" si="231"/>
        <v>43828.999305555553</v>
      </c>
      <c r="D1109" s="152">
        <f t="shared" si="224"/>
        <v>4.984</v>
      </c>
      <c r="E1109" s="152"/>
      <c r="F1109" s="152"/>
      <c r="G1109" s="152"/>
      <c r="H1109" s="152" t="e">
        <f t="shared" si="225"/>
        <v>#N/A</v>
      </c>
      <c r="I1109" s="152"/>
      <c r="J1109" s="152" t="e">
        <f t="shared" si="226"/>
        <v>#N/A</v>
      </c>
      <c r="K1109" s="152"/>
      <c r="L1109" s="152"/>
      <c r="M1109" s="152"/>
      <c r="N1109" s="152"/>
      <c r="O1109" s="152"/>
      <c r="P1109" s="152"/>
      <c r="Q1109" s="152"/>
      <c r="R1109" s="152"/>
      <c r="S1109" s="152"/>
      <c r="T1109" s="153" cm="1">
        <f t="array" ref="T1109">MATCH(1,(TDU_Info!$C$5:$C$111=$T$6)*(TDU_Info!$B$5:$B$111&lt;=$B1109),0)</f>
        <v>95</v>
      </c>
      <c r="U1109" s="152">
        <f>100*(INDEX(TDU_Info!$E$5:$E$111,$T1109)/T$11+INDEX(TDU_Info!$F$5:$F$111,$T1109))</f>
        <v>4.0157000000000007</v>
      </c>
      <c r="V1109" s="152">
        <v>2.5150000000000001</v>
      </c>
      <c r="W1109" s="152">
        <v>2.7</v>
      </c>
      <c r="X1109" s="152">
        <v>4.8129999999999997</v>
      </c>
      <c r="Y1109" s="152">
        <v>5.05</v>
      </c>
      <c r="Z1109" s="152">
        <v>2.5529999999999999</v>
      </c>
      <c r="AA1109" s="152">
        <v>3.081</v>
      </c>
      <c r="AB1109" s="152">
        <v>5.5640000000000001</v>
      </c>
      <c r="AC1109" s="152">
        <v>5.444</v>
      </c>
      <c r="AD1109" s="152">
        <v>2.282</v>
      </c>
      <c r="AE1109" s="152">
        <v>2.6749999999999998</v>
      </c>
      <c r="AF1109" s="152">
        <v>4.984</v>
      </c>
      <c r="AG1109" s="152">
        <v>5.05</v>
      </c>
      <c r="AH1109" s="152">
        <v>2.3929999999999998</v>
      </c>
      <c r="AI1109" s="152">
        <v>3.04</v>
      </c>
      <c r="AJ1109" s="152">
        <v>5.73</v>
      </c>
      <c r="AK1109" s="152">
        <v>5.444</v>
      </c>
      <c r="AL1109" s="152">
        <f t="shared" si="227"/>
        <v>1.7296890687055437</v>
      </c>
      <c r="AM1109" s="152">
        <f t="shared" si="228"/>
        <v>1.7519266129997677</v>
      </c>
      <c r="AN1109" s="152" t="e">
        <f>NA()</f>
        <v>#N/A</v>
      </c>
      <c r="AO1109" s="152" t="e">
        <f>NA()</f>
        <v>#N/A</v>
      </c>
      <c r="AP1109" s="152">
        <f t="shared" si="232"/>
        <v>7.6943000000000001</v>
      </c>
      <c r="AQ1109" s="152"/>
      <c r="AR1109" s="152"/>
      <c r="AS1109" s="153">
        <f t="shared" si="229"/>
        <v>363</v>
      </c>
      <c r="AT1109" s="153">
        <f t="shared" si="220"/>
        <v>1</v>
      </c>
      <c r="AU1109" s="153">
        <f t="shared" si="221"/>
        <v>0</v>
      </c>
      <c r="AV1109" s="153">
        <f t="shared" si="222"/>
        <v>0</v>
      </c>
      <c r="BA1109">
        <f t="shared" si="230"/>
        <v>29</v>
      </c>
    </row>
    <row r="1110" spans="2:53" x14ac:dyDescent="0.25">
      <c r="B1110" s="155">
        <f t="shared" si="223"/>
        <v>43829.999305555553</v>
      </c>
      <c r="C1110" s="155">
        <f t="shared" si="231"/>
        <v>43829.999305555553</v>
      </c>
      <c r="D1110" s="152">
        <f t="shared" si="224"/>
        <v>4.984</v>
      </c>
      <c r="E1110" s="152"/>
      <c r="F1110" s="152"/>
      <c r="G1110" s="152"/>
      <c r="H1110" s="152" t="e">
        <f t="shared" si="225"/>
        <v>#N/A</v>
      </c>
      <c r="I1110" s="152"/>
      <c r="J1110" s="152" t="e">
        <f t="shared" si="226"/>
        <v>#N/A</v>
      </c>
      <c r="K1110" s="152"/>
      <c r="L1110" s="152"/>
      <c r="M1110" s="152"/>
      <c r="N1110" s="152"/>
      <c r="O1110" s="152"/>
      <c r="P1110" s="152"/>
      <c r="Q1110" s="152"/>
      <c r="R1110" s="152"/>
      <c r="S1110" s="152"/>
      <c r="T1110" s="153" cm="1">
        <f t="array" ref="T1110">MATCH(1,(TDU_Info!$C$5:$C$111=$T$6)*(TDU_Info!$B$5:$B$111&lt;=$B1110),0)</f>
        <v>95</v>
      </c>
      <c r="U1110" s="152">
        <f>100*(INDEX(TDU_Info!$E$5:$E$111,$T1110)/T$11+INDEX(TDU_Info!$F$5:$F$111,$T1110))</f>
        <v>4.0157000000000007</v>
      </c>
      <c r="V1110" s="152">
        <v>2.5150000000000001</v>
      </c>
      <c r="W1110" s="152">
        <v>2.7</v>
      </c>
      <c r="X1110" s="152">
        <v>4.8129999999999997</v>
      </c>
      <c r="Y1110" s="152">
        <v>5.05</v>
      </c>
      <c r="Z1110" s="152">
        <v>2.5529999999999999</v>
      </c>
      <c r="AA1110" s="152">
        <v>3.081</v>
      </c>
      <c r="AB1110" s="152">
        <v>5.5640000000000001</v>
      </c>
      <c r="AC1110" s="152">
        <v>5.444</v>
      </c>
      <c r="AD1110" s="152">
        <v>2.282</v>
      </c>
      <c r="AE1110" s="152">
        <v>2.6749999999999998</v>
      </c>
      <c r="AF1110" s="152">
        <v>4.984</v>
      </c>
      <c r="AG1110" s="152">
        <v>5.05</v>
      </c>
      <c r="AH1110" s="152">
        <v>2.3929999999999998</v>
      </c>
      <c r="AI1110" s="152">
        <v>3.04</v>
      </c>
      <c r="AJ1110" s="152">
        <v>5.73</v>
      </c>
      <c r="AK1110" s="152">
        <v>5.444</v>
      </c>
      <c r="AL1110" s="152">
        <f t="shared" si="227"/>
        <v>1.7296890687055437</v>
      </c>
      <c r="AM1110" s="152">
        <f t="shared" si="228"/>
        <v>1.7519266129997677</v>
      </c>
      <c r="AN1110" s="152" t="e">
        <f>NA()</f>
        <v>#N/A</v>
      </c>
      <c r="AO1110" s="152" t="e">
        <f>NA()</f>
        <v>#N/A</v>
      </c>
      <c r="AP1110" s="152">
        <f t="shared" si="232"/>
        <v>7.6943000000000001</v>
      </c>
      <c r="AQ1110" s="152"/>
      <c r="AR1110" s="152"/>
      <c r="AS1110" s="153">
        <f t="shared" si="229"/>
        <v>364</v>
      </c>
      <c r="AT1110" s="153">
        <f t="shared" si="220"/>
        <v>1</v>
      </c>
      <c r="AU1110" s="153">
        <f t="shared" si="221"/>
        <v>0</v>
      </c>
      <c r="AV1110" s="153">
        <f t="shared" si="222"/>
        <v>0</v>
      </c>
      <c r="BA1110">
        <f t="shared" si="230"/>
        <v>30</v>
      </c>
    </row>
    <row r="1111" spans="2:53" x14ac:dyDescent="0.25">
      <c r="B1111" s="155">
        <f t="shared" si="223"/>
        <v>43830.999305555553</v>
      </c>
      <c r="C1111" s="155">
        <f t="shared" si="231"/>
        <v>43830.999305555553</v>
      </c>
      <c r="D1111" s="152">
        <f t="shared" si="224"/>
        <v>4.984</v>
      </c>
      <c r="E1111" s="152"/>
      <c r="F1111" s="152"/>
      <c r="G1111" s="152"/>
      <c r="H1111" s="152" t="e">
        <f t="shared" si="225"/>
        <v>#N/A</v>
      </c>
      <c r="I1111" s="152"/>
      <c r="J1111" s="152" t="e">
        <f t="shared" si="226"/>
        <v>#N/A</v>
      </c>
      <c r="K1111" s="152"/>
      <c r="L1111" s="152"/>
      <c r="M1111" s="152"/>
      <c r="N1111" s="152"/>
      <c r="O1111" s="152"/>
      <c r="P1111" s="152"/>
      <c r="Q1111" s="152"/>
      <c r="R1111" s="152"/>
      <c r="S1111" s="152"/>
      <c r="T1111" s="153" cm="1">
        <f t="array" ref="T1111">MATCH(1,(TDU_Info!$C$5:$C$111=$T$6)*(TDU_Info!$B$5:$B$111&lt;=$B1111),0)</f>
        <v>95</v>
      </c>
      <c r="U1111" s="152">
        <f>100*(INDEX(TDU_Info!$E$5:$E$111,$T1111)/T$11+INDEX(TDU_Info!$F$5:$F$111,$T1111))</f>
        <v>4.0157000000000007</v>
      </c>
      <c r="V1111" s="152">
        <v>2.5150000000000001</v>
      </c>
      <c r="W1111" s="152">
        <v>2.7</v>
      </c>
      <c r="X1111" s="152">
        <v>4.8129999999999997</v>
      </c>
      <c r="Y1111" s="152">
        <v>5.05</v>
      </c>
      <c r="Z1111" s="152">
        <v>2.5529999999999999</v>
      </c>
      <c r="AA1111" s="152">
        <v>3.101</v>
      </c>
      <c r="AB1111" s="152">
        <v>5.5640000000000001</v>
      </c>
      <c r="AC1111" s="152">
        <v>5.444</v>
      </c>
      <c r="AD1111" s="152">
        <v>2.282</v>
      </c>
      <c r="AE1111" s="152">
        <v>2.6749999999999998</v>
      </c>
      <c r="AF1111" s="152">
        <v>4.984</v>
      </c>
      <c r="AG1111" s="152">
        <v>5.05</v>
      </c>
      <c r="AH1111" s="152">
        <v>2.3929999999999998</v>
      </c>
      <c r="AI1111" s="152">
        <v>3.06</v>
      </c>
      <c r="AJ1111" s="152">
        <v>5.73</v>
      </c>
      <c r="AK1111" s="152">
        <v>5.444</v>
      </c>
      <c r="AL1111" s="152">
        <f t="shared" si="227"/>
        <v>1.7296890687055437</v>
      </c>
      <c r="AM1111" s="152">
        <f t="shared" si="228"/>
        <v>1.7519266129997677</v>
      </c>
      <c r="AN1111" s="152" t="e">
        <f>NA()</f>
        <v>#N/A</v>
      </c>
      <c r="AO1111" s="152" t="e">
        <f>NA()</f>
        <v>#N/A</v>
      </c>
      <c r="AP1111" s="152">
        <f t="shared" si="232"/>
        <v>7.6943000000000001</v>
      </c>
      <c r="AQ1111" s="152"/>
      <c r="AR1111" s="152"/>
      <c r="AS1111" s="153">
        <f t="shared" si="229"/>
        <v>365</v>
      </c>
      <c r="AT1111" s="153">
        <f t="shared" si="220"/>
        <v>1</v>
      </c>
      <c r="AU1111" s="153">
        <f t="shared" si="221"/>
        <v>0</v>
      </c>
      <c r="AV1111" s="153">
        <f t="shared" si="222"/>
        <v>0</v>
      </c>
      <c r="BA1111">
        <f t="shared" si="230"/>
        <v>31</v>
      </c>
    </row>
    <row r="1112" spans="2:53" x14ac:dyDescent="0.25">
      <c r="B1112" s="155">
        <f t="shared" si="223"/>
        <v>43831.999305555553</v>
      </c>
      <c r="C1112" s="155">
        <f t="shared" si="231"/>
        <v>43831.999305555553</v>
      </c>
      <c r="D1112" s="152">
        <f t="shared" si="224"/>
        <v>4.984</v>
      </c>
      <c r="E1112" s="152"/>
      <c r="F1112" s="152"/>
      <c r="G1112" s="152"/>
      <c r="H1112" s="152" t="e">
        <f t="shared" si="225"/>
        <v>#N/A</v>
      </c>
      <c r="I1112" s="152"/>
      <c r="J1112" s="152" t="e">
        <f t="shared" si="226"/>
        <v>#N/A</v>
      </c>
      <c r="K1112" s="152"/>
      <c r="L1112" s="152"/>
      <c r="M1112" s="152"/>
      <c r="N1112" s="152"/>
      <c r="O1112" s="152"/>
      <c r="P1112" s="152"/>
      <c r="Q1112" s="152"/>
      <c r="R1112" s="152"/>
      <c r="S1112" s="152"/>
      <c r="T1112" s="153" cm="1">
        <f t="array" ref="T1112">MATCH(1,(TDU_Info!$C$5:$C$111=$T$6)*(TDU_Info!$B$5:$B$111&lt;=$B1112),0)</f>
        <v>95</v>
      </c>
      <c r="U1112" s="152">
        <f>100*(INDEX(TDU_Info!$E$5:$E$111,$T1112)/T$11+INDEX(TDU_Info!$F$5:$F$111,$T1112))</f>
        <v>4.0157000000000007</v>
      </c>
      <c r="V1112" s="152">
        <v>2.5150000000000001</v>
      </c>
      <c r="W1112" s="152">
        <v>2.7</v>
      </c>
      <c r="X1112" s="152">
        <v>4.8129999999999997</v>
      </c>
      <c r="Y1112" s="152">
        <v>5.05</v>
      </c>
      <c r="Z1112" s="152">
        <v>2.5529999999999999</v>
      </c>
      <c r="AA1112" s="152">
        <v>3.101</v>
      </c>
      <c r="AB1112" s="152">
        <v>5.5640000000000001</v>
      </c>
      <c r="AC1112" s="152">
        <v>5.444</v>
      </c>
      <c r="AD1112" s="152">
        <v>2.282</v>
      </c>
      <c r="AE1112" s="152">
        <v>2.6749999999999998</v>
      </c>
      <c r="AF1112" s="152">
        <v>4.984</v>
      </c>
      <c r="AG1112" s="152">
        <v>5.05</v>
      </c>
      <c r="AH1112" s="152">
        <v>2.3929999999999998</v>
      </c>
      <c r="AI1112" s="152">
        <v>3.06</v>
      </c>
      <c r="AJ1112" s="152">
        <v>5.73</v>
      </c>
      <c r="AK1112" s="152">
        <v>5.444</v>
      </c>
      <c r="AL1112" s="152" t="e">
        <f t="shared" si="227"/>
        <v>#N/A</v>
      </c>
      <c r="AM1112" s="152" t="e">
        <f t="shared" si="228"/>
        <v>#N/A</v>
      </c>
      <c r="AN1112" s="152" t="e">
        <f>NA()</f>
        <v>#N/A</v>
      </c>
      <c r="AO1112" s="152" t="e">
        <f>NA()</f>
        <v>#N/A</v>
      </c>
      <c r="AP1112" s="152" t="e">
        <f t="shared" si="232"/>
        <v>#N/A</v>
      </c>
      <c r="AQ1112" s="152"/>
      <c r="AR1112" s="152"/>
      <c r="AS1112" s="153">
        <f t="shared" si="229"/>
        <v>1</v>
      </c>
      <c r="AT1112" s="153">
        <f t="shared" si="220"/>
        <v>1</v>
      </c>
      <c r="AU1112" s="153">
        <f t="shared" si="221"/>
        <v>0</v>
      </c>
      <c r="AV1112" s="153">
        <f t="shared" si="222"/>
        <v>0</v>
      </c>
      <c r="BA1112">
        <f t="shared" si="230"/>
        <v>1</v>
      </c>
    </row>
    <row r="1113" spans="2:53" x14ac:dyDescent="0.25">
      <c r="B1113" s="155">
        <f t="shared" si="223"/>
        <v>43832.999305555553</v>
      </c>
      <c r="C1113" s="155">
        <f t="shared" si="231"/>
        <v>43832.999305555553</v>
      </c>
      <c r="D1113" s="152">
        <f t="shared" si="224"/>
        <v>4.984</v>
      </c>
      <c r="E1113" s="152"/>
      <c r="F1113" s="152"/>
      <c r="G1113" s="152"/>
      <c r="H1113" s="152" t="e">
        <f t="shared" si="225"/>
        <v>#N/A</v>
      </c>
      <c r="I1113" s="152"/>
      <c r="J1113" s="152" t="e">
        <f t="shared" si="226"/>
        <v>#N/A</v>
      </c>
      <c r="K1113" s="152"/>
      <c r="L1113" s="152"/>
      <c r="M1113" s="152"/>
      <c r="N1113" s="152"/>
      <c r="O1113" s="152"/>
      <c r="P1113" s="152"/>
      <c r="Q1113" s="152"/>
      <c r="R1113" s="152"/>
      <c r="S1113" s="152"/>
      <c r="T1113" s="153" cm="1">
        <f t="array" ref="T1113">MATCH(1,(TDU_Info!$C$5:$C$111=$T$6)*(TDU_Info!$B$5:$B$111&lt;=$B1113),0)</f>
        <v>95</v>
      </c>
      <c r="U1113" s="152">
        <f>100*(INDEX(TDU_Info!$E$5:$E$111,$T1113)/T$11+INDEX(TDU_Info!$F$5:$F$111,$T1113))</f>
        <v>4.0157000000000007</v>
      </c>
      <c r="V1113" s="152">
        <v>2.5150000000000001</v>
      </c>
      <c r="W1113" s="152">
        <v>2.7</v>
      </c>
      <c r="X1113" s="152">
        <v>4.8129999999999997</v>
      </c>
      <c r="Y1113" s="152">
        <v>5.05</v>
      </c>
      <c r="Z1113" s="152">
        <v>2.5529999999999999</v>
      </c>
      <c r="AA1113" s="152">
        <v>3.101</v>
      </c>
      <c r="AB1113" s="152">
        <v>5.5640000000000001</v>
      </c>
      <c r="AC1113" s="152">
        <v>5.444</v>
      </c>
      <c r="AD1113" s="152">
        <v>2.282</v>
      </c>
      <c r="AE1113" s="152">
        <v>2.6749999999999998</v>
      </c>
      <c r="AF1113" s="152">
        <v>4.984</v>
      </c>
      <c r="AG1113" s="152">
        <v>5.05</v>
      </c>
      <c r="AH1113" s="152">
        <v>2.3929999999999998</v>
      </c>
      <c r="AI1113" s="152">
        <v>3.06</v>
      </c>
      <c r="AJ1113" s="152">
        <v>5.73</v>
      </c>
      <c r="AK1113" s="152">
        <v>5.444</v>
      </c>
      <c r="AL1113" s="152">
        <f t="shared" si="227"/>
        <v>1.6927823435365283</v>
      </c>
      <c r="AM1113" s="152">
        <f t="shared" si="228"/>
        <v>1.7297537178328877</v>
      </c>
      <c r="AN1113" s="152" t="e">
        <f>NA()</f>
        <v>#N/A</v>
      </c>
      <c r="AO1113" s="152" t="e">
        <f>NA()</f>
        <v>#N/A</v>
      </c>
      <c r="AP1113" s="152">
        <f t="shared" si="232"/>
        <v>7.4443000000000001</v>
      </c>
      <c r="AQ1113" s="152"/>
      <c r="AR1113" s="152"/>
      <c r="AS1113" s="153">
        <f t="shared" si="229"/>
        <v>2</v>
      </c>
      <c r="AT1113" s="153">
        <f t="shared" si="220"/>
        <v>1</v>
      </c>
      <c r="AU1113" s="153">
        <f t="shared" si="221"/>
        <v>0</v>
      </c>
      <c r="AV1113" s="153">
        <f t="shared" si="222"/>
        <v>0</v>
      </c>
      <c r="BA1113">
        <f t="shared" si="230"/>
        <v>2</v>
      </c>
    </row>
    <row r="1114" spans="2:53" x14ac:dyDescent="0.25">
      <c r="B1114" s="155">
        <f t="shared" si="223"/>
        <v>43833.999305555553</v>
      </c>
      <c r="C1114" s="155">
        <f t="shared" si="231"/>
        <v>43833.999305555553</v>
      </c>
      <c r="D1114" s="152">
        <f t="shared" si="224"/>
        <v>5.1840000000000002</v>
      </c>
      <c r="E1114" s="152"/>
      <c r="F1114" s="152"/>
      <c r="G1114" s="152"/>
      <c r="H1114" s="152" t="e">
        <f t="shared" si="225"/>
        <v>#N/A</v>
      </c>
      <c r="I1114" s="152"/>
      <c r="J1114" s="152" t="e">
        <f t="shared" si="226"/>
        <v>#N/A</v>
      </c>
      <c r="K1114" s="152"/>
      <c r="L1114" s="152"/>
      <c r="M1114" s="152"/>
      <c r="N1114" s="152"/>
      <c r="O1114" s="152"/>
      <c r="P1114" s="152"/>
      <c r="Q1114" s="152"/>
      <c r="R1114" s="152"/>
      <c r="S1114" s="152"/>
      <c r="T1114" s="153" cm="1">
        <f t="array" ref="T1114">MATCH(1,(TDU_Info!$C$5:$C$111=$T$6)*(TDU_Info!$B$5:$B$111&lt;=$B1114),0)</f>
        <v>95</v>
      </c>
      <c r="U1114" s="152">
        <f>100*(INDEX(TDU_Info!$E$5:$E$111,$T1114)/T$11+INDEX(TDU_Info!$F$5:$F$111,$T1114))</f>
        <v>4.0157000000000007</v>
      </c>
      <c r="V1114" s="152">
        <v>2.5150000000000001</v>
      </c>
      <c r="W1114" s="152">
        <v>2.89</v>
      </c>
      <c r="X1114" s="152">
        <v>5.0129999999999999</v>
      </c>
      <c r="Y1114" s="152">
        <v>5.1440000000000001</v>
      </c>
      <c r="Z1114" s="152">
        <v>2.5529999999999999</v>
      </c>
      <c r="AA1114" s="152">
        <v>3.121</v>
      </c>
      <c r="AB1114" s="152">
        <v>5.6639999999999997</v>
      </c>
      <c r="AC1114" s="152">
        <v>5.444</v>
      </c>
      <c r="AD1114" s="152">
        <v>2.282</v>
      </c>
      <c r="AE1114" s="152">
        <v>2.8650000000000002</v>
      </c>
      <c r="AF1114" s="152">
        <v>5.1840000000000002</v>
      </c>
      <c r="AG1114" s="152">
        <v>5.1440000000000001</v>
      </c>
      <c r="AH1114" s="152">
        <v>2.3929999999999998</v>
      </c>
      <c r="AI1114" s="152">
        <v>3.08</v>
      </c>
      <c r="AJ1114" s="152">
        <v>5.73</v>
      </c>
      <c r="AK1114" s="152">
        <v>5.444</v>
      </c>
      <c r="AL1114" s="152">
        <f t="shared" si="227"/>
        <v>1.6927823435365283</v>
      </c>
      <c r="AM1114" s="152">
        <f t="shared" si="228"/>
        <v>1.7297537178328877</v>
      </c>
      <c r="AN1114" s="152" t="e">
        <f>NA()</f>
        <v>#N/A</v>
      </c>
      <c r="AO1114" s="152" t="e">
        <f>NA()</f>
        <v>#N/A</v>
      </c>
      <c r="AP1114" s="152">
        <f t="shared" si="232"/>
        <v>7.4443000000000001</v>
      </c>
      <c r="AQ1114" s="152"/>
      <c r="AR1114" s="152"/>
      <c r="AS1114" s="153">
        <f t="shared" si="229"/>
        <v>3</v>
      </c>
      <c r="AT1114" s="153">
        <f t="shared" si="220"/>
        <v>1</v>
      </c>
      <c r="AU1114" s="153">
        <f t="shared" si="221"/>
        <v>0</v>
      </c>
      <c r="AV1114" s="153">
        <f t="shared" si="222"/>
        <v>0</v>
      </c>
      <c r="BA1114">
        <f t="shared" si="230"/>
        <v>3</v>
      </c>
    </row>
    <row r="1115" spans="2:53" x14ac:dyDescent="0.25">
      <c r="B1115" s="155">
        <f t="shared" si="223"/>
        <v>43834.999305555553</v>
      </c>
      <c r="C1115" s="155">
        <f t="shared" si="231"/>
        <v>43834.999305555553</v>
      </c>
      <c r="D1115" s="152">
        <f t="shared" si="224"/>
        <v>5.1840000000000002</v>
      </c>
      <c r="E1115" s="152"/>
      <c r="F1115" s="152"/>
      <c r="G1115" s="152"/>
      <c r="H1115" s="152" t="e">
        <f t="shared" si="225"/>
        <v>#N/A</v>
      </c>
      <c r="I1115" s="152"/>
      <c r="J1115" s="152" t="e">
        <f t="shared" si="226"/>
        <v>#N/A</v>
      </c>
      <c r="K1115" s="152"/>
      <c r="L1115" s="152"/>
      <c r="M1115" s="152"/>
      <c r="N1115" s="152"/>
      <c r="O1115" s="152"/>
      <c r="P1115" s="152"/>
      <c r="Q1115" s="152"/>
      <c r="R1115" s="152"/>
      <c r="S1115" s="152"/>
      <c r="T1115" s="153" cm="1">
        <f t="array" ref="T1115">MATCH(1,(TDU_Info!$C$5:$C$111=$T$6)*(TDU_Info!$B$5:$B$111&lt;=$B1115),0)</f>
        <v>95</v>
      </c>
      <c r="U1115" s="152">
        <f>100*(INDEX(TDU_Info!$E$5:$E$111,$T1115)/T$11+INDEX(TDU_Info!$F$5:$F$111,$T1115))</f>
        <v>4.0157000000000007</v>
      </c>
      <c r="V1115" s="152">
        <v>2.5150000000000001</v>
      </c>
      <c r="W1115" s="152">
        <v>2.89</v>
      </c>
      <c r="X1115" s="152">
        <v>5.0129999999999999</v>
      </c>
      <c r="Y1115" s="152">
        <v>5.1440000000000001</v>
      </c>
      <c r="Z1115" s="152">
        <v>2.5529999999999999</v>
      </c>
      <c r="AA1115" s="152">
        <v>3.121</v>
      </c>
      <c r="AB1115" s="152">
        <v>5.6639999999999997</v>
      </c>
      <c r="AC1115" s="152">
        <v>5.444</v>
      </c>
      <c r="AD1115" s="152">
        <v>2.282</v>
      </c>
      <c r="AE1115" s="152">
        <v>2.8650000000000002</v>
      </c>
      <c r="AF1115" s="152">
        <v>5.1840000000000002</v>
      </c>
      <c r="AG1115" s="152">
        <v>5.1440000000000001</v>
      </c>
      <c r="AH1115" s="152">
        <v>2.3929999999999998</v>
      </c>
      <c r="AI1115" s="152">
        <v>3.08</v>
      </c>
      <c r="AJ1115" s="152">
        <v>5.73</v>
      </c>
      <c r="AK1115" s="152">
        <v>5.444</v>
      </c>
      <c r="AL1115" s="152">
        <f t="shared" si="227"/>
        <v>1.6927823435365283</v>
      </c>
      <c r="AM1115" s="152">
        <f t="shared" si="228"/>
        <v>1.7297537178328877</v>
      </c>
      <c r="AN1115" s="152" t="e">
        <f>NA()</f>
        <v>#N/A</v>
      </c>
      <c r="AO1115" s="152" t="e">
        <f>NA()</f>
        <v>#N/A</v>
      </c>
      <c r="AP1115" s="152">
        <f t="shared" si="232"/>
        <v>7.4443000000000001</v>
      </c>
      <c r="AQ1115" s="152"/>
      <c r="AR1115" s="152"/>
      <c r="AS1115" s="153">
        <f t="shared" si="229"/>
        <v>4</v>
      </c>
      <c r="AT1115" s="153">
        <f t="shared" si="220"/>
        <v>1</v>
      </c>
      <c r="AU1115" s="153">
        <f t="shared" si="221"/>
        <v>0</v>
      </c>
      <c r="AV1115" s="153">
        <f t="shared" si="222"/>
        <v>0</v>
      </c>
      <c r="BA1115">
        <f t="shared" si="230"/>
        <v>4</v>
      </c>
    </row>
    <row r="1116" spans="2:53" x14ac:dyDescent="0.25">
      <c r="B1116" s="155">
        <f t="shared" si="223"/>
        <v>43835.999305555553</v>
      </c>
      <c r="C1116" s="155">
        <f t="shared" si="231"/>
        <v>43835.999305555553</v>
      </c>
      <c r="D1116" s="152">
        <f t="shared" si="224"/>
        <v>5.1840000000000002</v>
      </c>
      <c r="E1116" s="152"/>
      <c r="F1116" s="152"/>
      <c r="G1116" s="152"/>
      <c r="H1116" s="152" t="e">
        <f t="shared" si="225"/>
        <v>#N/A</v>
      </c>
      <c r="I1116" s="152"/>
      <c r="J1116" s="152" t="e">
        <f t="shared" si="226"/>
        <v>#N/A</v>
      </c>
      <c r="K1116" s="152"/>
      <c r="L1116" s="152"/>
      <c r="M1116" s="152"/>
      <c r="N1116" s="152"/>
      <c r="O1116" s="152"/>
      <c r="P1116" s="152"/>
      <c r="Q1116" s="152"/>
      <c r="R1116" s="152"/>
      <c r="S1116" s="152"/>
      <c r="T1116" s="153" cm="1">
        <f t="array" ref="T1116">MATCH(1,(TDU_Info!$C$5:$C$111=$T$6)*(TDU_Info!$B$5:$B$111&lt;=$B1116),0)</f>
        <v>95</v>
      </c>
      <c r="U1116" s="152">
        <f>100*(INDEX(TDU_Info!$E$5:$E$111,$T1116)/T$11+INDEX(TDU_Info!$F$5:$F$111,$T1116))</f>
        <v>4.0157000000000007</v>
      </c>
      <c r="V1116" s="152">
        <v>2.5150000000000001</v>
      </c>
      <c r="W1116" s="152">
        <v>2.89</v>
      </c>
      <c r="X1116" s="152">
        <v>5.0129999999999999</v>
      </c>
      <c r="Y1116" s="152">
        <v>5.1440000000000001</v>
      </c>
      <c r="Z1116" s="152">
        <v>2.5529999999999999</v>
      </c>
      <c r="AA1116" s="152">
        <v>3.121</v>
      </c>
      <c r="AB1116" s="152">
        <v>5.6639999999999997</v>
      </c>
      <c r="AC1116" s="152">
        <v>5.444</v>
      </c>
      <c r="AD1116" s="152">
        <v>2.282</v>
      </c>
      <c r="AE1116" s="152">
        <v>2.8650000000000002</v>
      </c>
      <c r="AF1116" s="152">
        <v>5.1840000000000002</v>
      </c>
      <c r="AG1116" s="152">
        <v>5.1440000000000001</v>
      </c>
      <c r="AH1116" s="152">
        <v>2.3929999999999998</v>
      </c>
      <c r="AI1116" s="152">
        <v>3.08</v>
      </c>
      <c r="AJ1116" s="152">
        <v>5.73</v>
      </c>
      <c r="AK1116" s="152">
        <v>5.444</v>
      </c>
      <c r="AL1116" s="152">
        <f t="shared" si="227"/>
        <v>1.6927823435365283</v>
      </c>
      <c r="AM1116" s="152">
        <f t="shared" si="228"/>
        <v>1.7297537178328877</v>
      </c>
      <c r="AN1116" s="152" t="e">
        <f>NA()</f>
        <v>#N/A</v>
      </c>
      <c r="AO1116" s="152" t="e">
        <f>NA()</f>
        <v>#N/A</v>
      </c>
      <c r="AP1116" s="152">
        <f t="shared" si="232"/>
        <v>7.4443000000000001</v>
      </c>
      <c r="AQ1116" s="152"/>
      <c r="AR1116" s="152"/>
      <c r="AS1116" s="153">
        <f t="shared" si="229"/>
        <v>5</v>
      </c>
      <c r="AT1116" s="153">
        <f t="shared" si="220"/>
        <v>1</v>
      </c>
      <c r="AU1116" s="153">
        <f t="shared" si="221"/>
        <v>0</v>
      </c>
      <c r="AV1116" s="153">
        <f t="shared" si="222"/>
        <v>0</v>
      </c>
      <c r="BA1116">
        <f t="shared" si="230"/>
        <v>5</v>
      </c>
    </row>
    <row r="1117" spans="2:53" x14ac:dyDescent="0.25">
      <c r="B1117" s="155">
        <f t="shared" si="223"/>
        <v>43836.999305555553</v>
      </c>
      <c r="C1117" s="155">
        <f t="shared" si="231"/>
        <v>43836.999305555553</v>
      </c>
      <c r="D1117" s="152">
        <f t="shared" si="224"/>
        <v>5.1840000000000002</v>
      </c>
      <c r="E1117" s="152"/>
      <c r="F1117" s="152"/>
      <c r="G1117" s="152"/>
      <c r="H1117" s="152" t="e">
        <f t="shared" si="225"/>
        <v>#N/A</v>
      </c>
      <c r="I1117" s="152"/>
      <c r="J1117" s="152" t="e">
        <f t="shared" si="226"/>
        <v>#N/A</v>
      </c>
      <c r="K1117" s="152"/>
      <c r="L1117" s="152"/>
      <c r="M1117" s="152"/>
      <c r="N1117" s="152"/>
      <c r="O1117" s="152"/>
      <c r="P1117" s="152"/>
      <c r="Q1117" s="152"/>
      <c r="R1117" s="152"/>
      <c r="S1117" s="152"/>
      <c r="T1117" s="153" cm="1">
        <f t="array" ref="T1117">MATCH(1,(TDU_Info!$C$5:$C$111=$T$6)*(TDU_Info!$B$5:$B$111&lt;=$B1117),0)</f>
        <v>95</v>
      </c>
      <c r="U1117" s="152">
        <f>100*(INDEX(TDU_Info!$E$5:$E$111,$T1117)/T$11+INDEX(TDU_Info!$F$5:$F$111,$T1117))</f>
        <v>4.0157000000000007</v>
      </c>
      <c r="V1117" s="152">
        <v>2.5150000000000001</v>
      </c>
      <c r="W1117" s="152">
        <v>2.89</v>
      </c>
      <c r="X1117" s="152">
        <v>5.0129999999999999</v>
      </c>
      <c r="Y1117" s="152">
        <v>5.1440000000000001</v>
      </c>
      <c r="Z1117" s="152">
        <v>2.5529999999999999</v>
      </c>
      <c r="AA1117" s="152">
        <v>3.121</v>
      </c>
      <c r="AB1117" s="152">
        <v>5.6639999999999997</v>
      </c>
      <c r="AC1117" s="152">
        <v>5.444</v>
      </c>
      <c r="AD1117" s="152">
        <v>2.282</v>
      </c>
      <c r="AE1117" s="152">
        <v>2.8650000000000002</v>
      </c>
      <c r="AF1117" s="152">
        <v>5.1840000000000002</v>
      </c>
      <c r="AG1117" s="152">
        <v>5.1440000000000001</v>
      </c>
      <c r="AH1117" s="152">
        <v>2.3929999999999998</v>
      </c>
      <c r="AI1117" s="152">
        <v>3.08</v>
      </c>
      <c r="AJ1117" s="152">
        <v>5.73</v>
      </c>
      <c r="AK1117" s="152">
        <v>5.444</v>
      </c>
      <c r="AL1117" s="152">
        <f t="shared" si="227"/>
        <v>1.6927823435365283</v>
      </c>
      <c r="AM1117" s="152">
        <f t="shared" si="228"/>
        <v>1.7297537178328877</v>
      </c>
      <c r="AN1117" s="152" t="e">
        <f>NA()</f>
        <v>#N/A</v>
      </c>
      <c r="AO1117" s="152" t="e">
        <f>NA()</f>
        <v>#N/A</v>
      </c>
      <c r="AP1117" s="152">
        <f t="shared" si="232"/>
        <v>7.4443000000000001</v>
      </c>
      <c r="AQ1117" s="152"/>
      <c r="AR1117" s="152"/>
      <c r="AS1117" s="153">
        <f t="shared" si="229"/>
        <v>6</v>
      </c>
      <c r="AT1117" s="153">
        <f t="shared" si="220"/>
        <v>1</v>
      </c>
      <c r="AU1117" s="153">
        <f t="shared" si="221"/>
        <v>0</v>
      </c>
      <c r="AV1117" s="153">
        <f t="shared" si="222"/>
        <v>0</v>
      </c>
      <c r="BA1117">
        <f t="shared" si="230"/>
        <v>6</v>
      </c>
    </row>
    <row r="1118" spans="2:53" x14ac:dyDescent="0.25">
      <c r="B1118" s="155">
        <f t="shared" si="223"/>
        <v>43837.999305555553</v>
      </c>
      <c r="C1118" s="155">
        <f t="shared" si="231"/>
        <v>43837.999305555553</v>
      </c>
      <c r="D1118" s="152">
        <f t="shared" si="224"/>
        <v>5.1840000000000002</v>
      </c>
      <c r="E1118" s="152"/>
      <c r="F1118" s="152"/>
      <c r="G1118" s="152"/>
      <c r="H1118" s="152" t="e">
        <f t="shared" si="225"/>
        <v>#N/A</v>
      </c>
      <c r="I1118" s="152"/>
      <c r="J1118" s="152" t="e">
        <f t="shared" si="226"/>
        <v>#N/A</v>
      </c>
      <c r="K1118" s="152"/>
      <c r="L1118" s="152"/>
      <c r="M1118" s="152"/>
      <c r="N1118" s="152"/>
      <c r="O1118" s="152"/>
      <c r="P1118" s="152"/>
      <c r="Q1118" s="152"/>
      <c r="R1118" s="152"/>
      <c r="S1118" s="152"/>
      <c r="T1118" s="153" cm="1">
        <f t="array" ref="T1118">MATCH(1,(TDU_Info!$C$5:$C$111=$T$6)*(TDU_Info!$B$5:$B$111&lt;=$B1118),0)</f>
        <v>95</v>
      </c>
      <c r="U1118" s="152">
        <f>100*(INDEX(TDU_Info!$E$5:$E$111,$T1118)/T$11+INDEX(TDU_Info!$F$5:$F$111,$T1118))</f>
        <v>4.0157000000000007</v>
      </c>
      <c r="V1118" s="152">
        <v>2.5009999999999999</v>
      </c>
      <c r="W1118" s="152">
        <v>2.89</v>
      </c>
      <c r="X1118" s="152">
        <v>5.0129999999999999</v>
      </c>
      <c r="Y1118" s="152">
        <v>5.1440000000000001</v>
      </c>
      <c r="Z1118" s="152">
        <v>2.5960000000000001</v>
      </c>
      <c r="AA1118" s="152">
        <v>3.121</v>
      </c>
      <c r="AB1118" s="152">
        <v>5.4710000000000001</v>
      </c>
      <c r="AC1118" s="152">
        <v>5.444</v>
      </c>
      <c r="AD1118" s="152">
        <v>2.282</v>
      </c>
      <c r="AE1118" s="152">
        <v>2.8650000000000002</v>
      </c>
      <c r="AF1118" s="152">
        <v>5.1840000000000002</v>
      </c>
      <c r="AG1118" s="152">
        <v>5.1440000000000001</v>
      </c>
      <c r="AH1118" s="152">
        <v>2.4060000000000001</v>
      </c>
      <c r="AI1118" s="152">
        <v>3.08</v>
      </c>
      <c r="AJ1118" s="152">
        <v>5.4710000000000001</v>
      </c>
      <c r="AK1118" s="152">
        <v>5.444</v>
      </c>
      <c r="AL1118" s="152">
        <f t="shared" si="227"/>
        <v>1.6927823435365283</v>
      </c>
      <c r="AM1118" s="152">
        <f t="shared" si="228"/>
        <v>1.7297537178328877</v>
      </c>
      <c r="AN1118" s="152" t="e">
        <f>NA()</f>
        <v>#N/A</v>
      </c>
      <c r="AO1118" s="152" t="e">
        <f>NA()</f>
        <v>#N/A</v>
      </c>
      <c r="AP1118" s="152">
        <f t="shared" si="232"/>
        <v>7.4443000000000001</v>
      </c>
      <c r="AQ1118" s="152"/>
      <c r="AR1118" s="152"/>
      <c r="AS1118" s="153">
        <f t="shared" si="229"/>
        <v>7</v>
      </c>
      <c r="AT1118" s="153">
        <f t="shared" si="220"/>
        <v>1</v>
      </c>
      <c r="AU1118" s="153">
        <f t="shared" si="221"/>
        <v>0</v>
      </c>
      <c r="AV1118" s="153">
        <f t="shared" si="222"/>
        <v>0</v>
      </c>
      <c r="BA1118">
        <f t="shared" si="230"/>
        <v>7</v>
      </c>
    </row>
    <row r="1119" spans="2:53" x14ac:dyDescent="0.25">
      <c r="B1119" s="155">
        <f t="shared" si="223"/>
        <v>43838.999305555553</v>
      </c>
      <c r="C1119" s="155">
        <f t="shared" si="231"/>
        <v>43838.999305555553</v>
      </c>
      <c r="D1119" s="152">
        <f t="shared" si="224"/>
        <v>5.1840000000000002</v>
      </c>
      <c r="E1119" s="152"/>
      <c r="F1119" s="152"/>
      <c r="G1119" s="152"/>
      <c r="H1119" s="152" t="e">
        <f t="shared" si="225"/>
        <v>#N/A</v>
      </c>
      <c r="I1119" s="152"/>
      <c r="J1119" s="152" t="e">
        <f t="shared" si="226"/>
        <v>#N/A</v>
      </c>
      <c r="K1119" s="152"/>
      <c r="L1119" s="152"/>
      <c r="M1119" s="152"/>
      <c r="N1119" s="152"/>
      <c r="O1119" s="152"/>
      <c r="P1119" s="152"/>
      <c r="Q1119" s="152"/>
      <c r="R1119" s="152"/>
      <c r="S1119" s="152"/>
      <c r="T1119" s="153" cm="1">
        <f t="array" ref="T1119">MATCH(1,(TDU_Info!$C$5:$C$111=$T$6)*(TDU_Info!$B$5:$B$111&lt;=$B1119),0)</f>
        <v>95</v>
      </c>
      <c r="U1119" s="152">
        <f>100*(INDEX(TDU_Info!$E$5:$E$111,$T1119)/T$11+INDEX(TDU_Info!$F$5:$F$111,$T1119))</f>
        <v>4.0157000000000007</v>
      </c>
      <c r="V1119" s="152">
        <v>2.5009999999999999</v>
      </c>
      <c r="W1119" s="152">
        <v>2.89</v>
      </c>
      <c r="X1119" s="152">
        <v>5.0129999999999999</v>
      </c>
      <c r="Y1119" s="152">
        <v>5.1440000000000001</v>
      </c>
      <c r="Z1119" s="152">
        <v>2.5960000000000001</v>
      </c>
      <c r="AA1119" s="152">
        <v>3.121</v>
      </c>
      <c r="AB1119" s="152">
        <v>5.4710000000000001</v>
      </c>
      <c r="AC1119" s="152">
        <v>5.444</v>
      </c>
      <c r="AD1119" s="152">
        <v>2.282</v>
      </c>
      <c r="AE1119" s="152">
        <v>2.8650000000000002</v>
      </c>
      <c r="AF1119" s="152">
        <v>5.1840000000000002</v>
      </c>
      <c r="AG1119" s="152">
        <v>5.1440000000000001</v>
      </c>
      <c r="AH1119" s="152">
        <v>2.4060000000000001</v>
      </c>
      <c r="AI1119" s="152">
        <v>3.08</v>
      </c>
      <c r="AJ1119" s="152">
        <v>5.4710000000000001</v>
      </c>
      <c r="AK1119" s="152">
        <v>5.444</v>
      </c>
      <c r="AL1119" s="152">
        <f t="shared" si="227"/>
        <v>1.6927823435365283</v>
      </c>
      <c r="AM1119" s="152">
        <f t="shared" si="228"/>
        <v>1.7297537178328877</v>
      </c>
      <c r="AN1119" s="152" t="e">
        <f>NA()</f>
        <v>#N/A</v>
      </c>
      <c r="AO1119" s="152" t="e">
        <f>NA()</f>
        <v>#N/A</v>
      </c>
      <c r="AP1119" s="152">
        <f t="shared" si="232"/>
        <v>7.4443000000000001</v>
      </c>
      <c r="AQ1119" s="152"/>
      <c r="AR1119" s="152"/>
      <c r="AS1119" s="153">
        <f t="shared" si="229"/>
        <v>8</v>
      </c>
      <c r="AT1119" s="153">
        <f t="shared" si="220"/>
        <v>1</v>
      </c>
      <c r="AU1119" s="153">
        <f t="shared" si="221"/>
        <v>0</v>
      </c>
      <c r="AV1119" s="153">
        <f t="shared" si="222"/>
        <v>0</v>
      </c>
      <c r="BA1119">
        <f t="shared" si="230"/>
        <v>8</v>
      </c>
    </row>
    <row r="1120" spans="2:53" x14ac:dyDescent="0.25">
      <c r="B1120" s="155">
        <f t="shared" si="223"/>
        <v>43839.999305555553</v>
      </c>
      <c r="C1120" s="155">
        <f t="shared" si="231"/>
        <v>43839.999305555553</v>
      </c>
      <c r="D1120" s="152">
        <f t="shared" si="224"/>
        <v>5.1840000000000002</v>
      </c>
      <c r="E1120" s="152"/>
      <c r="F1120" s="152"/>
      <c r="G1120" s="152"/>
      <c r="H1120" s="152" t="e">
        <f t="shared" si="225"/>
        <v>#N/A</v>
      </c>
      <c r="I1120" s="152"/>
      <c r="J1120" s="152" t="e">
        <f t="shared" si="226"/>
        <v>#N/A</v>
      </c>
      <c r="K1120" s="152"/>
      <c r="L1120" s="152"/>
      <c r="M1120" s="152"/>
      <c r="N1120" s="152"/>
      <c r="O1120" s="152"/>
      <c r="P1120" s="152"/>
      <c r="Q1120" s="152"/>
      <c r="R1120" s="152"/>
      <c r="S1120" s="152"/>
      <c r="T1120" s="153" cm="1">
        <f t="array" ref="T1120">MATCH(1,(TDU_Info!$C$5:$C$111=$T$6)*(TDU_Info!$B$5:$B$111&lt;=$B1120),0)</f>
        <v>95</v>
      </c>
      <c r="U1120" s="152">
        <f>100*(INDEX(TDU_Info!$E$5:$E$111,$T1120)/T$11+INDEX(TDU_Info!$F$5:$F$111,$T1120))</f>
        <v>4.0157000000000007</v>
      </c>
      <c r="V1120" s="152">
        <v>2.5009999999999999</v>
      </c>
      <c r="W1120" s="152">
        <v>2.89</v>
      </c>
      <c r="X1120" s="152">
        <v>5.0129999999999999</v>
      </c>
      <c r="Y1120" s="152">
        <v>5.1440000000000001</v>
      </c>
      <c r="Z1120" s="152">
        <v>2.5960000000000001</v>
      </c>
      <c r="AA1120" s="152">
        <v>3.121</v>
      </c>
      <c r="AB1120" s="152">
        <v>5.4710000000000001</v>
      </c>
      <c r="AC1120" s="152">
        <v>5.444</v>
      </c>
      <c r="AD1120" s="152">
        <v>2.282</v>
      </c>
      <c r="AE1120" s="152">
        <v>2.8650000000000002</v>
      </c>
      <c r="AF1120" s="152">
        <v>5.1840000000000002</v>
      </c>
      <c r="AG1120" s="152">
        <v>5.1440000000000001</v>
      </c>
      <c r="AH1120" s="152">
        <v>2.4060000000000001</v>
      </c>
      <c r="AI1120" s="152">
        <v>3.08</v>
      </c>
      <c r="AJ1120" s="152">
        <v>5.4710000000000001</v>
      </c>
      <c r="AK1120" s="152">
        <v>5.444</v>
      </c>
      <c r="AL1120" s="152">
        <f t="shared" si="227"/>
        <v>1.6927823435365283</v>
      </c>
      <c r="AM1120" s="152">
        <f t="shared" si="228"/>
        <v>1.7297537178328877</v>
      </c>
      <c r="AN1120" s="152" t="e">
        <f>NA()</f>
        <v>#N/A</v>
      </c>
      <c r="AO1120" s="152" t="e">
        <f>NA()</f>
        <v>#N/A</v>
      </c>
      <c r="AP1120" s="152">
        <f t="shared" si="232"/>
        <v>7.4443000000000001</v>
      </c>
      <c r="AQ1120" s="152"/>
      <c r="AR1120" s="152"/>
      <c r="AS1120" s="153">
        <f t="shared" si="229"/>
        <v>9</v>
      </c>
      <c r="AT1120" s="153">
        <f t="shared" si="220"/>
        <v>1</v>
      </c>
      <c r="AU1120" s="153">
        <f t="shared" si="221"/>
        <v>0</v>
      </c>
      <c r="AV1120" s="153">
        <f t="shared" si="222"/>
        <v>0</v>
      </c>
      <c r="BA1120">
        <f t="shared" si="230"/>
        <v>9</v>
      </c>
    </row>
    <row r="1121" spans="2:53" x14ac:dyDescent="0.25">
      <c r="B1121" s="155">
        <f t="shared" si="223"/>
        <v>43840.999305555553</v>
      </c>
      <c r="C1121" s="155">
        <f t="shared" si="231"/>
        <v>43840.999305555553</v>
      </c>
      <c r="D1121" s="152">
        <f t="shared" si="224"/>
        <v>5.1840000000000002</v>
      </c>
      <c r="E1121" s="152"/>
      <c r="F1121" s="152"/>
      <c r="G1121" s="152"/>
      <c r="H1121" s="152" t="e">
        <f t="shared" si="225"/>
        <v>#N/A</v>
      </c>
      <c r="I1121" s="152"/>
      <c r="J1121" s="152" t="e">
        <f t="shared" si="226"/>
        <v>#N/A</v>
      </c>
      <c r="K1121" s="152"/>
      <c r="L1121" s="152"/>
      <c r="M1121" s="152"/>
      <c r="N1121" s="152"/>
      <c r="O1121" s="152"/>
      <c r="P1121" s="152"/>
      <c r="Q1121" s="152"/>
      <c r="R1121" s="152"/>
      <c r="S1121" s="152"/>
      <c r="T1121" s="153" cm="1">
        <f t="array" ref="T1121">MATCH(1,(TDU_Info!$C$5:$C$111=$T$6)*(TDU_Info!$B$5:$B$111&lt;=$B1121),0)</f>
        <v>95</v>
      </c>
      <c r="U1121" s="152">
        <f>100*(INDEX(TDU_Info!$E$5:$E$111,$T1121)/T$11+INDEX(TDU_Info!$F$5:$F$111,$T1121))</f>
        <v>4.0157000000000007</v>
      </c>
      <c r="V1121" s="152">
        <v>2.5009999999999999</v>
      </c>
      <c r="W1121" s="152">
        <v>3.05</v>
      </c>
      <c r="X1121" s="152">
        <v>5.0129999999999999</v>
      </c>
      <c r="Y1121" s="152">
        <v>5.1440000000000001</v>
      </c>
      <c r="Z1121" s="152">
        <v>2.5960000000000001</v>
      </c>
      <c r="AA1121" s="152">
        <v>3.2810000000000001</v>
      </c>
      <c r="AB1121" s="152">
        <v>5.4710000000000001</v>
      </c>
      <c r="AC1121" s="152">
        <v>5.444</v>
      </c>
      <c r="AD1121" s="152">
        <v>2.282</v>
      </c>
      <c r="AE1121" s="152">
        <v>3.0249999999999999</v>
      </c>
      <c r="AF1121" s="152">
        <v>5.1840000000000002</v>
      </c>
      <c r="AG1121" s="152">
        <v>5.1440000000000001</v>
      </c>
      <c r="AH1121" s="152">
        <v>2.4060000000000001</v>
      </c>
      <c r="AI1121" s="152">
        <v>3.24</v>
      </c>
      <c r="AJ1121" s="152">
        <v>5.4710000000000001</v>
      </c>
      <c r="AK1121" s="152">
        <v>5.444</v>
      </c>
      <c r="AL1121" s="152">
        <f t="shared" si="227"/>
        <v>1.6927823435365283</v>
      </c>
      <c r="AM1121" s="152">
        <f t="shared" si="228"/>
        <v>1.7297537178328877</v>
      </c>
      <c r="AN1121" s="152" t="e">
        <f>NA()</f>
        <v>#N/A</v>
      </c>
      <c r="AO1121" s="152" t="e">
        <f>NA()</f>
        <v>#N/A</v>
      </c>
      <c r="AP1121" s="152">
        <f t="shared" si="232"/>
        <v>7.4443000000000001</v>
      </c>
      <c r="AQ1121" s="152"/>
      <c r="AR1121" s="152"/>
      <c r="AS1121" s="153">
        <f t="shared" si="229"/>
        <v>10</v>
      </c>
      <c r="AT1121" s="153">
        <f t="shared" si="220"/>
        <v>1</v>
      </c>
      <c r="AU1121" s="153">
        <f t="shared" si="221"/>
        <v>0</v>
      </c>
      <c r="AV1121" s="153">
        <f t="shared" si="222"/>
        <v>0</v>
      </c>
      <c r="BA1121">
        <f t="shared" si="230"/>
        <v>10</v>
      </c>
    </row>
    <row r="1122" spans="2:53" x14ac:dyDescent="0.25">
      <c r="B1122" s="155">
        <f t="shared" si="223"/>
        <v>43841.999305555553</v>
      </c>
      <c r="C1122" s="155">
        <f t="shared" si="231"/>
        <v>43841.999305555553</v>
      </c>
      <c r="D1122" s="152">
        <f t="shared" si="224"/>
        <v>5.1840000000000002</v>
      </c>
      <c r="E1122" s="152"/>
      <c r="F1122" s="152"/>
      <c r="G1122" s="152"/>
      <c r="H1122" s="152" t="e">
        <f t="shared" si="225"/>
        <v>#N/A</v>
      </c>
      <c r="I1122" s="152"/>
      <c r="J1122" s="152" t="e">
        <f t="shared" si="226"/>
        <v>#N/A</v>
      </c>
      <c r="K1122" s="152"/>
      <c r="L1122" s="152"/>
      <c r="M1122" s="152"/>
      <c r="N1122" s="152"/>
      <c r="O1122" s="152"/>
      <c r="P1122" s="152"/>
      <c r="Q1122" s="152"/>
      <c r="R1122" s="152"/>
      <c r="S1122" s="152"/>
      <c r="T1122" s="153" cm="1">
        <f t="array" ref="T1122">MATCH(1,(TDU_Info!$C$5:$C$111=$T$6)*(TDU_Info!$B$5:$B$111&lt;=$B1122),0)</f>
        <v>95</v>
      </c>
      <c r="U1122" s="152">
        <f>100*(INDEX(TDU_Info!$E$5:$E$111,$T1122)/T$11+INDEX(TDU_Info!$F$5:$F$111,$T1122))</f>
        <v>4.0157000000000007</v>
      </c>
      <c r="V1122" s="152">
        <v>2.5009999999999999</v>
      </c>
      <c r="W1122" s="152">
        <v>3.05</v>
      </c>
      <c r="X1122" s="152">
        <v>5.0129999999999999</v>
      </c>
      <c r="Y1122" s="152">
        <v>5.1440000000000001</v>
      </c>
      <c r="Z1122" s="152">
        <v>2.5960000000000001</v>
      </c>
      <c r="AA1122" s="152">
        <v>3.2810000000000001</v>
      </c>
      <c r="AB1122" s="152">
        <v>5.4710000000000001</v>
      </c>
      <c r="AC1122" s="152">
        <v>5.444</v>
      </c>
      <c r="AD1122" s="152">
        <v>2.282</v>
      </c>
      <c r="AE1122" s="152">
        <v>3.0249999999999999</v>
      </c>
      <c r="AF1122" s="152">
        <v>5.1840000000000002</v>
      </c>
      <c r="AG1122" s="152">
        <v>5.1440000000000001</v>
      </c>
      <c r="AH1122" s="152">
        <v>2.4060000000000001</v>
      </c>
      <c r="AI1122" s="152">
        <v>3.24</v>
      </c>
      <c r="AJ1122" s="152">
        <v>5.4710000000000001</v>
      </c>
      <c r="AK1122" s="152">
        <v>5.444</v>
      </c>
      <c r="AL1122" s="152">
        <f t="shared" si="227"/>
        <v>1.6927823435365283</v>
      </c>
      <c r="AM1122" s="152">
        <f t="shared" si="228"/>
        <v>1.7297537178328877</v>
      </c>
      <c r="AN1122" s="152" t="e">
        <f>NA()</f>
        <v>#N/A</v>
      </c>
      <c r="AO1122" s="152" t="e">
        <f>NA()</f>
        <v>#N/A</v>
      </c>
      <c r="AP1122" s="152">
        <f t="shared" si="232"/>
        <v>7.4443000000000001</v>
      </c>
      <c r="AQ1122" s="152"/>
      <c r="AR1122" s="152"/>
      <c r="AS1122" s="153">
        <f t="shared" si="229"/>
        <v>11</v>
      </c>
      <c r="AT1122" s="153">
        <f t="shared" si="220"/>
        <v>1</v>
      </c>
      <c r="AU1122" s="153">
        <f t="shared" si="221"/>
        <v>0</v>
      </c>
      <c r="AV1122" s="153">
        <f t="shared" si="222"/>
        <v>0</v>
      </c>
      <c r="BA1122">
        <f t="shared" si="230"/>
        <v>11</v>
      </c>
    </row>
    <row r="1123" spans="2:53" x14ac:dyDescent="0.25">
      <c r="B1123" s="155">
        <f t="shared" si="223"/>
        <v>43842.999305555553</v>
      </c>
      <c r="C1123" s="155">
        <f t="shared" si="231"/>
        <v>43842.999305555553</v>
      </c>
      <c r="D1123" s="152">
        <f t="shared" si="224"/>
        <v>5.1840000000000002</v>
      </c>
      <c r="E1123" s="152"/>
      <c r="F1123" s="152"/>
      <c r="G1123" s="152"/>
      <c r="H1123" s="152" t="e">
        <f t="shared" si="225"/>
        <v>#N/A</v>
      </c>
      <c r="I1123" s="152"/>
      <c r="J1123" s="152" t="e">
        <f t="shared" si="226"/>
        <v>#N/A</v>
      </c>
      <c r="K1123" s="152"/>
      <c r="L1123" s="152"/>
      <c r="M1123" s="152"/>
      <c r="N1123" s="152"/>
      <c r="O1123" s="152"/>
      <c r="P1123" s="152"/>
      <c r="Q1123" s="152"/>
      <c r="R1123" s="152"/>
      <c r="S1123" s="152"/>
      <c r="T1123" s="153" cm="1">
        <f t="array" ref="T1123">MATCH(1,(TDU_Info!$C$5:$C$111=$T$6)*(TDU_Info!$B$5:$B$111&lt;=$B1123),0)</f>
        <v>95</v>
      </c>
      <c r="U1123" s="152">
        <f>100*(INDEX(TDU_Info!$E$5:$E$111,$T1123)/T$11+INDEX(TDU_Info!$F$5:$F$111,$T1123))</f>
        <v>4.0157000000000007</v>
      </c>
      <c r="V1123" s="152">
        <v>2.5009999999999999</v>
      </c>
      <c r="W1123" s="152">
        <v>3.05</v>
      </c>
      <c r="X1123" s="152">
        <v>5.0129999999999999</v>
      </c>
      <c r="Y1123" s="152">
        <v>5.1440000000000001</v>
      </c>
      <c r="Z1123" s="152">
        <v>2.5960000000000001</v>
      </c>
      <c r="AA1123" s="152">
        <v>3.2810000000000001</v>
      </c>
      <c r="AB1123" s="152">
        <v>5.4710000000000001</v>
      </c>
      <c r="AC1123" s="152">
        <v>5.444</v>
      </c>
      <c r="AD1123" s="152">
        <v>2.282</v>
      </c>
      <c r="AE1123" s="152">
        <v>3.0249999999999999</v>
      </c>
      <c r="AF1123" s="152">
        <v>5.1840000000000002</v>
      </c>
      <c r="AG1123" s="152">
        <v>5.1440000000000001</v>
      </c>
      <c r="AH1123" s="152">
        <v>2.4060000000000001</v>
      </c>
      <c r="AI1123" s="152">
        <v>3.24</v>
      </c>
      <c r="AJ1123" s="152">
        <v>5.4710000000000001</v>
      </c>
      <c r="AK1123" s="152">
        <v>5.444</v>
      </c>
      <c r="AL1123" s="152">
        <f t="shared" si="227"/>
        <v>1.6927823435365283</v>
      </c>
      <c r="AM1123" s="152">
        <f t="shared" si="228"/>
        <v>1.7297537178328877</v>
      </c>
      <c r="AN1123" s="152" t="e">
        <f>NA()</f>
        <v>#N/A</v>
      </c>
      <c r="AO1123" s="152" t="e">
        <f>NA()</f>
        <v>#N/A</v>
      </c>
      <c r="AP1123" s="152">
        <f t="shared" si="232"/>
        <v>7.4443000000000001</v>
      </c>
      <c r="AQ1123" s="152"/>
      <c r="AR1123" s="152"/>
      <c r="AS1123" s="153">
        <f t="shared" si="229"/>
        <v>12</v>
      </c>
      <c r="AT1123" s="153">
        <f t="shared" si="220"/>
        <v>1</v>
      </c>
      <c r="AU1123" s="153">
        <f t="shared" si="221"/>
        <v>0</v>
      </c>
      <c r="AV1123" s="153">
        <f t="shared" si="222"/>
        <v>0</v>
      </c>
      <c r="BA1123">
        <f t="shared" si="230"/>
        <v>12</v>
      </c>
    </row>
    <row r="1124" spans="2:53" x14ac:dyDescent="0.25">
      <c r="B1124" s="155">
        <f t="shared" si="223"/>
        <v>43843.999305555553</v>
      </c>
      <c r="C1124" s="155">
        <f t="shared" si="231"/>
        <v>43843.999305555553</v>
      </c>
      <c r="D1124" s="152">
        <f t="shared" si="224"/>
        <v>5.2880000000000003</v>
      </c>
      <c r="E1124" s="152"/>
      <c r="F1124" s="152"/>
      <c r="G1124" s="152"/>
      <c r="H1124" s="152" t="e">
        <f t="shared" si="225"/>
        <v>#N/A</v>
      </c>
      <c r="I1124" s="152"/>
      <c r="J1124" s="152" t="e">
        <f t="shared" si="226"/>
        <v>#N/A</v>
      </c>
      <c r="K1124" s="152"/>
      <c r="L1124" s="152"/>
      <c r="M1124" s="152"/>
      <c r="N1124" s="152"/>
      <c r="O1124" s="152"/>
      <c r="P1124" s="152"/>
      <c r="Q1124" s="152"/>
      <c r="R1124" s="152"/>
      <c r="S1124" s="152"/>
      <c r="T1124" s="153" cm="1">
        <f t="array" ref="T1124">MATCH(1,(TDU_Info!$C$5:$C$111=$T$6)*(TDU_Info!$B$5:$B$111&lt;=$B1124),0)</f>
        <v>95</v>
      </c>
      <c r="U1124" s="152">
        <f>100*(INDEX(TDU_Info!$E$5:$E$111,$T1124)/T$11+INDEX(TDU_Info!$F$5:$F$111,$T1124))</f>
        <v>4.0157000000000007</v>
      </c>
      <c r="V1124" s="152">
        <v>2.5009999999999999</v>
      </c>
      <c r="W1124" s="152">
        <v>2.89</v>
      </c>
      <c r="X1124" s="152">
        <v>5.2130000000000001</v>
      </c>
      <c r="Y1124" s="152">
        <v>5.1440000000000001</v>
      </c>
      <c r="Z1124" s="152">
        <v>2.5960000000000001</v>
      </c>
      <c r="AA1124" s="152">
        <v>3.121</v>
      </c>
      <c r="AB1124" s="152">
        <v>5.4710000000000001</v>
      </c>
      <c r="AC1124" s="152">
        <v>5.444</v>
      </c>
      <c r="AD1124" s="152">
        <v>2.282</v>
      </c>
      <c r="AE1124" s="152">
        <v>2.8650000000000002</v>
      </c>
      <c r="AF1124" s="152">
        <v>5.2880000000000003</v>
      </c>
      <c r="AG1124" s="152">
        <v>5.1440000000000001</v>
      </c>
      <c r="AH1124" s="152">
        <v>2.4060000000000001</v>
      </c>
      <c r="AI1124" s="152">
        <v>3.08</v>
      </c>
      <c r="AJ1124" s="152">
        <v>5.4710000000000001</v>
      </c>
      <c r="AK1124" s="152">
        <v>5.444</v>
      </c>
      <c r="AL1124" s="152">
        <f t="shared" si="227"/>
        <v>1.6927823435365283</v>
      </c>
      <c r="AM1124" s="152">
        <f t="shared" si="228"/>
        <v>1.7297537178328877</v>
      </c>
      <c r="AN1124" s="152" t="e">
        <f>NA()</f>
        <v>#N/A</v>
      </c>
      <c r="AO1124" s="152" t="e">
        <f>NA()</f>
        <v>#N/A</v>
      </c>
      <c r="AP1124" s="152">
        <f t="shared" si="232"/>
        <v>7.4443000000000001</v>
      </c>
      <c r="AQ1124" s="152"/>
      <c r="AR1124" s="152"/>
      <c r="AS1124" s="153">
        <f t="shared" si="229"/>
        <v>13</v>
      </c>
      <c r="AT1124" s="153">
        <f t="shared" si="220"/>
        <v>1</v>
      </c>
      <c r="AU1124" s="153">
        <f t="shared" si="221"/>
        <v>0</v>
      </c>
      <c r="AV1124" s="153">
        <f t="shared" si="222"/>
        <v>0</v>
      </c>
      <c r="BA1124">
        <f t="shared" si="230"/>
        <v>13</v>
      </c>
    </row>
    <row r="1125" spans="2:53" x14ac:dyDescent="0.25">
      <c r="B1125" s="155">
        <f t="shared" si="223"/>
        <v>43844.999305555553</v>
      </c>
      <c r="C1125" s="155">
        <f t="shared" si="231"/>
        <v>43844.999305555553</v>
      </c>
      <c r="D1125" s="152">
        <f t="shared" si="224"/>
        <v>5.2880000000000003</v>
      </c>
      <c r="E1125" s="152"/>
      <c r="F1125" s="152"/>
      <c r="G1125" s="152"/>
      <c r="H1125" s="152" t="e">
        <f t="shared" si="225"/>
        <v>#N/A</v>
      </c>
      <c r="I1125" s="152"/>
      <c r="J1125" s="152" t="e">
        <f t="shared" si="226"/>
        <v>#N/A</v>
      </c>
      <c r="K1125" s="152"/>
      <c r="L1125" s="152"/>
      <c r="M1125" s="152"/>
      <c r="N1125" s="152"/>
      <c r="O1125" s="152"/>
      <c r="P1125" s="152"/>
      <c r="Q1125" s="152"/>
      <c r="R1125" s="152"/>
      <c r="S1125" s="152"/>
      <c r="T1125" s="153" cm="1">
        <f t="array" ref="T1125">MATCH(1,(TDU_Info!$C$5:$C$111=$T$6)*(TDU_Info!$B$5:$B$111&lt;=$B1125),0)</f>
        <v>95</v>
      </c>
      <c r="U1125" s="152">
        <f>100*(INDEX(TDU_Info!$E$5:$E$111,$T1125)/T$11+INDEX(TDU_Info!$F$5:$F$111,$T1125))</f>
        <v>4.0157000000000007</v>
      </c>
      <c r="V1125" s="152">
        <v>2.5009999999999999</v>
      </c>
      <c r="W1125" s="152">
        <v>2.89</v>
      </c>
      <c r="X1125" s="152">
        <v>5.2130000000000001</v>
      </c>
      <c r="Y1125" s="152">
        <v>5.1440000000000001</v>
      </c>
      <c r="Z1125" s="152">
        <v>2.5960000000000001</v>
      </c>
      <c r="AA1125" s="152">
        <v>3.121</v>
      </c>
      <c r="AB1125" s="152">
        <v>5.4710000000000001</v>
      </c>
      <c r="AC1125" s="152">
        <v>5.444</v>
      </c>
      <c r="AD1125" s="152">
        <v>2.282</v>
      </c>
      <c r="AE1125" s="152">
        <v>2.8650000000000002</v>
      </c>
      <c r="AF1125" s="152">
        <v>5.2880000000000003</v>
      </c>
      <c r="AG1125" s="152">
        <v>5.1440000000000001</v>
      </c>
      <c r="AH1125" s="152">
        <v>2.4060000000000001</v>
      </c>
      <c r="AI1125" s="152">
        <v>3.08</v>
      </c>
      <c r="AJ1125" s="152">
        <v>5.4710000000000001</v>
      </c>
      <c r="AK1125" s="152">
        <v>5.444</v>
      </c>
      <c r="AL1125" s="152">
        <f t="shared" si="227"/>
        <v>1.6927823435365283</v>
      </c>
      <c r="AM1125" s="152">
        <f t="shared" si="228"/>
        <v>1.7297537178328877</v>
      </c>
      <c r="AN1125" s="152" t="e">
        <f>NA()</f>
        <v>#N/A</v>
      </c>
      <c r="AO1125" s="152" t="e">
        <f>NA()</f>
        <v>#N/A</v>
      </c>
      <c r="AP1125" s="152">
        <f t="shared" si="232"/>
        <v>7.4443000000000001</v>
      </c>
      <c r="AQ1125" s="152"/>
      <c r="AR1125" s="152"/>
      <c r="AS1125" s="153">
        <f t="shared" si="229"/>
        <v>14</v>
      </c>
      <c r="AT1125" s="153">
        <f t="shared" si="220"/>
        <v>1</v>
      </c>
      <c r="AU1125" s="153">
        <f t="shared" si="221"/>
        <v>0</v>
      </c>
      <c r="AV1125" s="153">
        <f t="shared" si="222"/>
        <v>0</v>
      </c>
      <c r="BA1125">
        <f t="shared" si="230"/>
        <v>14</v>
      </c>
    </row>
    <row r="1126" spans="2:53" x14ac:dyDescent="0.25">
      <c r="B1126" s="155">
        <f t="shared" si="223"/>
        <v>43845.999305555553</v>
      </c>
      <c r="C1126" s="155">
        <f t="shared" si="231"/>
        <v>43845.999305555553</v>
      </c>
      <c r="D1126" s="152">
        <f t="shared" si="224"/>
        <v>5.2880000000000003</v>
      </c>
      <c r="E1126" s="152"/>
      <c r="F1126" s="152"/>
      <c r="G1126" s="152"/>
      <c r="H1126" s="152" t="e">
        <f t="shared" si="225"/>
        <v>#N/A</v>
      </c>
      <c r="I1126" s="152"/>
      <c r="J1126" s="152" t="e">
        <f t="shared" si="226"/>
        <v>#N/A</v>
      </c>
      <c r="K1126" s="152"/>
      <c r="L1126" s="152"/>
      <c r="M1126" s="152"/>
      <c r="N1126" s="152"/>
      <c r="O1126" s="152"/>
      <c r="P1126" s="152"/>
      <c r="Q1126" s="152"/>
      <c r="R1126" s="152"/>
      <c r="S1126" s="152"/>
      <c r="T1126" s="153" cm="1">
        <f t="array" ref="T1126">MATCH(1,(TDU_Info!$C$5:$C$111=$T$6)*(TDU_Info!$B$5:$B$111&lt;=$B1126),0)</f>
        <v>95</v>
      </c>
      <c r="U1126" s="152">
        <f>100*(INDEX(TDU_Info!$E$5:$E$111,$T1126)/T$11+INDEX(TDU_Info!$F$5:$F$111,$T1126))</f>
        <v>4.0157000000000007</v>
      </c>
      <c r="V1126" s="152">
        <v>2.532</v>
      </c>
      <c r="W1126" s="152">
        <v>2.89</v>
      </c>
      <c r="X1126" s="152">
        <v>5.2130000000000001</v>
      </c>
      <c r="Y1126" s="152">
        <v>5.3440000000000003</v>
      </c>
      <c r="Z1126" s="152">
        <v>2.6389999999999998</v>
      </c>
      <c r="AA1126" s="152">
        <v>3.121</v>
      </c>
      <c r="AB1126" s="152">
        <v>5.4710000000000001</v>
      </c>
      <c r="AC1126" s="152">
        <v>5.444</v>
      </c>
      <c r="AD1126" s="152">
        <v>2.306</v>
      </c>
      <c r="AE1126" s="152">
        <v>2.8650000000000002</v>
      </c>
      <c r="AF1126" s="152">
        <v>5.2880000000000003</v>
      </c>
      <c r="AG1126" s="152">
        <v>5.3440000000000003</v>
      </c>
      <c r="AH1126" s="152">
        <v>2.4359999999999999</v>
      </c>
      <c r="AI1126" s="152">
        <v>3.08</v>
      </c>
      <c r="AJ1126" s="152">
        <v>5.4710000000000001</v>
      </c>
      <c r="AK1126" s="152">
        <v>5.444</v>
      </c>
      <c r="AL1126" s="152">
        <f t="shared" si="227"/>
        <v>1.6927823435365283</v>
      </c>
      <c r="AM1126" s="152">
        <f t="shared" si="228"/>
        <v>1.7297537178328877</v>
      </c>
      <c r="AN1126" s="152" t="e">
        <f>NA()</f>
        <v>#N/A</v>
      </c>
      <c r="AO1126" s="152" t="e">
        <f>NA()</f>
        <v>#N/A</v>
      </c>
      <c r="AP1126" s="152">
        <f t="shared" si="232"/>
        <v>7.4443000000000001</v>
      </c>
      <c r="AQ1126" s="152"/>
      <c r="AR1126" s="152"/>
      <c r="AS1126" s="153">
        <f t="shared" si="229"/>
        <v>15</v>
      </c>
      <c r="AT1126" s="153">
        <f t="shared" si="220"/>
        <v>1</v>
      </c>
      <c r="AU1126" s="153">
        <f t="shared" si="221"/>
        <v>0</v>
      </c>
      <c r="AV1126" s="153">
        <f t="shared" si="222"/>
        <v>0</v>
      </c>
      <c r="BA1126">
        <f t="shared" si="230"/>
        <v>15</v>
      </c>
    </row>
    <row r="1127" spans="2:53" x14ac:dyDescent="0.25">
      <c r="B1127" s="155">
        <f t="shared" si="223"/>
        <v>43846.999305555553</v>
      </c>
      <c r="C1127" s="155">
        <f t="shared" si="231"/>
        <v>43846.999305555553</v>
      </c>
      <c r="D1127" s="152">
        <f t="shared" si="224"/>
        <v>5.2880000000000003</v>
      </c>
      <c r="E1127" s="152"/>
      <c r="F1127" s="152"/>
      <c r="G1127" s="152"/>
      <c r="H1127" s="152" t="e">
        <f t="shared" si="225"/>
        <v>#N/A</v>
      </c>
      <c r="I1127" s="152"/>
      <c r="J1127" s="152" t="e">
        <f t="shared" si="226"/>
        <v>#N/A</v>
      </c>
      <c r="K1127" s="152"/>
      <c r="L1127" s="152"/>
      <c r="M1127" s="152"/>
      <c r="N1127" s="152"/>
      <c r="O1127" s="152"/>
      <c r="P1127" s="152"/>
      <c r="Q1127" s="152"/>
      <c r="R1127" s="152"/>
      <c r="S1127" s="152"/>
      <c r="T1127" s="153" cm="1">
        <f t="array" ref="T1127">MATCH(1,(TDU_Info!$C$5:$C$111=$T$6)*(TDU_Info!$B$5:$B$111&lt;=$B1127),0)</f>
        <v>95</v>
      </c>
      <c r="U1127" s="152">
        <f>100*(INDEX(TDU_Info!$E$5:$E$111,$T1127)/T$11+INDEX(TDU_Info!$F$5:$F$111,$T1127))</f>
        <v>4.0157000000000007</v>
      </c>
      <c r="V1127" s="152">
        <v>2.532</v>
      </c>
      <c r="W1127" s="152">
        <v>3.016</v>
      </c>
      <c r="X1127" s="152">
        <v>5.2130000000000001</v>
      </c>
      <c r="Y1127" s="152">
        <v>5.3440000000000003</v>
      </c>
      <c r="Z1127" s="152">
        <v>2.6389999999999998</v>
      </c>
      <c r="AA1127" s="152">
        <v>3.226</v>
      </c>
      <c r="AB1127" s="152">
        <v>5.4710000000000001</v>
      </c>
      <c r="AC1127" s="152">
        <v>5.444</v>
      </c>
      <c r="AD1127" s="152">
        <v>2.306</v>
      </c>
      <c r="AE1127" s="152">
        <v>3.008</v>
      </c>
      <c r="AF1127" s="152">
        <v>5.2880000000000003</v>
      </c>
      <c r="AG1127" s="152">
        <v>5.3440000000000003</v>
      </c>
      <c r="AH1127" s="152">
        <v>2.4359999999999999</v>
      </c>
      <c r="AI1127" s="152">
        <v>3.2130000000000001</v>
      </c>
      <c r="AJ1127" s="152">
        <v>5.4710000000000001</v>
      </c>
      <c r="AK1127" s="152">
        <v>5.444</v>
      </c>
      <c r="AL1127" s="152">
        <f t="shared" si="227"/>
        <v>1.6927823435365283</v>
      </c>
      <c r="AM1127" s="152">
        <f t="shared" si="228"/>
        <v>1.7297537178328877</v>
      </c>
      <c r="AN1127" s="152" t="e">
        <f>NA()</f>
        <v>#N/A</v>
      </c>
      <c r="AO1127" s="152" t="e">
        <f>NA()</f>
        <v>#N/A</v>
      </c>
      <c r="AP1127" s="152">
        <f t="shared" si="232"/>
        <v>7.4443000000000001</v>
      </c>
      <c r="AQ1127" s="152"/>
      <c r="AR1127" s="152"/>
      <c r="AS1127" s="153">
        <f t="shared" si="229"/>
        <v>16</v>
      </c>
      <c r="AT1127" s="153">
        <f t="shared" si="220"/>
        <v>1</v>
      </c>
      <c r="AU1127" s="153">
        <f t="shared" si="221"/>
        <v>0</v>
      </c>
      <c r="AV1127" s="153">
        <f t="shared" si="222"/>
        <v>0</v>
      </c>
      <c r="BA1127">
        <f t="shared" si="230"/>
        <v>16</v>
      </c>
    </row>
    <row r="1128" spans="2:53" x14ac:dyDescent="0.25">
      <c r="B1128" s="155">
        <f t="shared" si="223"/>
        <v>43847.999305555553</v>
      </c>
      <c r="C1128" s="155">
        <f t="shared" si="231"/>
        <v>43847.999305555553</v>
      </c>
      <c r="D1128" s="152">
        <f t="shared" si="224"/>
        <v>5.2880000000000003</v>
      </c>
      <c r="E1128" s="152"/>
      <c r="F1128" s="152"/>
      <c r="G1128" s="152"/>
      <c r="H1128" s="152" t="e">
        <f t="shared" si="225"/>
        <v>#N/A</v>
      </c>
      <c r="I1128" s="152"/>
      <c r="J1128" s="152" t="e">
        <f t="shared" si="226"/>
        <v>#N/A</v>
      </c>
      <c r="K1128" s="152"/>
      <c r="L1128" s="152"/>
      <c r="M1128" s="152"/>
      <c r="N1128" s="152"/>
      <c r="O1128" s="152"/>
      <c r="P1128" s="152"/>
      <c r="Q1128" s="152"/>
      <c r="R1128" s="152"/>
      <c r="S1128" s="152"/>
      <c r="T1128" s="153" cm="1">
        <f t="array" ref="T1128">MATCH(1,(TDU_Info!$C$5:$C$111=$T$6)*(TDU_Info!$B$5:$B$111&lt;=$B1128),0)</f>
        <v>95</v>
      </c>
      <c r="U1128" s="152">
        <f>100*(INDEX(TDU_Info!$E$5:$E$111,$T1128)/T$11+INDEX(TDU_Info!$F$5:$F$111,$T1128))</f>
        <v>4.0157000000000007</v>
      </c>
      <c r="V1128" s="152">
        <v>2.532</v>
      </c>
      <c r="W1128" s="152">
        <v>3.016</v>
      </c>
      <c r="X1128" s="152">
        <v>5.2130000000000001</v>
      </c>
      <c r="Y1128" s="152">
        <v>5.3440000000000003</v>
      </c>
      <c r="Z1128" s="152">
        <v>2.6389999999999998</v>
      </c>
      <c r="AA1128" s="152">
        <v>3.226</v>
      </c>
      <c r="AB1128" s="152">
        <v>5.4710000000000001</v>
      </c>
      <c r="AC1128" s="152">
        <v>5.444</v>
      </c>
      <c r="AD1128" s="152">
        <v>2.306</v>
      </c>
      <c r="AE1128" s="152">
        <v>3.008</v>
      </c>
      <c r="AF1128" s="152">
        <v>5.2880000000000003</v>
      </c>
      <c r="AG1128" s="152">
        <v>5.3440000000000003</v>
      </c>
      <c r="AH1128" s="152">
        <v>2.4359999999999999</v>
      </c>
      <c r="AI1128" s="152">
        <v>3.2130000000000001</v>
      </c>
      <c r="AJ1128" s="152">
        <v>5.4710000000000001</v>
      </c>
      <c r="AK1128" s="152">
        <v>5.444</v>
      </c>
      <c r="AL1128" s="152">
        <f t="shared" si="227"/>
        <v>1.6927823435365283</v>
      </c>
      <c r="AM1128" s="152">
        <f t="shared" si="228"/>
        <v>1.7297537178328877</v>
      </c>
      <c r="AN1128" s="152" t="e">
        <f>NA()</f>
        <v>#N/A</v>
      </c>
      <c r="AO1128" s="152" t="e">
        <f>NA()</f>
        <v>#N/A</v>
      </c>
      <c r="AP1128" s="152">
        <f t="shared" si="232"/>
        <v>7.4443000000000001</v>
      </c>
      <c r="AQ1128" s="152"/>
      <c r="AR1128" s="152"/>
      <c r="AS1128" s="153">
        <f t="shared" si="229"/>
        <v>17</v>
      </c>
      <c r="AT1128" s="153">
        <f t="shared" si="220"/>
        <v>1</v>
      </c>
      <c r="AU1128" s="153">
        <f t="shared" si="221"/>
        <v>0</v>
      </c>
      <c r="AV1128" s="153">
        <f t="shared" si="222"/>
        <v>0</v>
      </c>
      <c r="BA1128">
        <f t="shared" si="230"/>
        <v>17</v>
      </c>
    </row>
    <row r="1129" spans="2:53" x14ac:dyDescent="0.25">
      <c r="B1129" s="155">
        <f t="shared" si="223"/>
        <v>43848.999305555553</v>
      </c>
      <c r="C1129" s="155">
        <f t="shared" si="231"/>
        <v>43848.999305555553</v>
      </c>
      <c r="D1129" s="152">
        <f t="shared" si="224"/>
        <v>5.2880000000000003</v>
      </c>
      <c r="E1129" s="152"/>
      <c r="F1129" s="152"/>
      <c r="G1129" s="152"/>
      <c r="H1129" s="152" t="e">
        <f t="shared" si="225"/>
        <v>#N/A</v>
      </c>
      <c r="I1129" s="152"/>
      <c r="J1129" s="152" t="e">
        <f t="shared" si="226"/>
        <v>#N/A</v>
      </c>
      <c r="K1129" s="152"/>
      <c r="L1129" s="152"/>
      <c r="M1129" s="152"/>
      <c r="N1129" s="152"/>
      <c r="O1129" s="152"/>
      <c r="P1129" s="152"/>
      <c r="Q1129" s="152"/>
      <c r="R1129" s="152"/>
      <c r="S1129" s="152"/>
      <c r="T1129" s="153" cm="1">
        <f t="array" ref="T1129">MATCH(1,(TDU_Info!$C$5:$C$111=$T$6)*(TDU_Info!$B$5:$B$111&lt;=$B1129),0)</f>
        <v>95</v>
      </c>
      <c r="U1129" s="152">
        <f>100*(INDEX(TDU_Info!$E$5:$E$111,$T1129)/T$11+INDEX(TDU_Info!$F$5:$F$111,$T1129))</f>
        <v>4.0157000000000007</v>
      </c>
      <c r="V1129" s="152">
        <v>2.532</v>
      </c>
      <c r="W1129" s="152">
        <v>3.016</v>
      </c>
      <c r="X1129" s="152">
        <v>5.2130000000000001</v>
      </c>
      <c r="Y1129" s="152">
        <v>5.3440000000000003</v>
      </c>
      <c r="Z1129" s="152">
        <v>2.6389999999999998</v>
      </c>
      <c r="AA1129" s="152">
        <v>3.226</v>
      </c>
      <c r="AB1129" s="152">
        <v>5.4710000000000001</v>
      </c>
      <c r="AC1129" s="152">
        <v>5.444</v>
      </c>
      <c r="AD1129" s="152">
        <v>2.306</v>
      </c>
      <c r="AE1129" s="152">
        <v>3.008</v>
      </c>
      <c r="AF1129" s="152">
        <v>5.2880000000000003</v>
      </c>
      <c r="AG1129" s="152">
        <v>5.3440000000000003</v>
      </c>
      <c r="AH1129" s="152">
        <v>2.4359999999999999</v>
      </c>
      <c r="AI1129" s="152">
        <v>3.2130000000000001</v>
      </c>
      <c r="AJ1129" s="152">
        <v>5.4710000000000001</v>
      </c>
      <c r="AK1129" s="152">
        <v>5.444</v>
      </c>
      <c r="AL1129" s="152">
        <f t="shared" si="227"/>
        <v>1.6927823435365283</v>
      </c>
      <c r="AM1129" s="152">
        <f t="shared" si="228"/>
        <v>1.7297537178328877</v>
      </c>
      <c r="AN1129" s="152" t="e">
        <f>NA()</f>
        <v>#N/A</v>
      </c>
      <c r="AO1129" s="152" t="e">
        <f>NA()</f>
        <v>#N/A</v>
      </c>
      <c r="AP1129" s="152">
        <f t="shared" si="232"/>
        <v>7.4443000000000001</v>
      </c>
      <c r="AQ1129" s="152"/>
      <c r="AR1129" s="152"/>
      <c r="AS1129" s="153">
        <f t="shared" si="229"/>
        <v>18</v>
      </c>
      <c r="AT1129" s="153">
        <f t="shared" si="220"/>
        <v>1</v>
      </c>
      <c r="AU1129" s="153">
        <f t="shared" si="221"/>
        <v>0</v>
      </c>
      <c r="AV1129" s="153">
        <f t="shared" si="222"/>
        <v>0</v>
      </c>
      <c r="BA1129">
        <f t="shared" si="230"/>
        <v>18</v>
      </c>
    </row>
    <row r="1130" spans="2:53" x14ac:dyDescent="0.25">
      <c r="B1130" s="155">
        <f t="shared" si="223"/>
        <v>43849.999305555553</v>
      </c>
      <c r="C1130" s="155">
        <f t="shared" si="231"/>
        <v>43849.999305555553</v>
      </c>
      <c r="D1130" s="152">
        <f t="shared" si="224"/>
        <v>5.2880000000000003</v>
      </c>
      <c r="E1130" s="152"/>
      <c r="F1130" s="152"/>
      <c r="G1130" s="152"/>
      <c r="H1130" s="152" t="e">
        <f t="shared" si="225"/>
        <v>#N/A</v>
      </c>
      <c r="I1130" s="152"/>
      <c r="J1130" s="152" t="e">
        <f t="shared" si="226"/>
        <v>#N/A</v>
      </c>
      <c r="K1130" s="152"/>
      <c r="L1130" s="152"/>
      <c r="M1130" s="152"/>
      <c r="N1130" s="152"/>
      <c r="O1130" s="152"/>
      <c r="P1130" s="152"/>
      <c r="Q1130" s="152"/>
      <c r="R1130" s="152"/>
      <c r="S1130" s="152"/>
      <c r="T1130" s="153" cm="1">
        <f t="array" ref="T1130">MATCH(1,(TDU_Info!$C$5:$C$111=$T$6)*(TDU_Info!$B$5:$B$111&lt;=$B1130),0)</f>
        <v>95</v>
      </c>
      <c r="U1130" s="152">
        <f>100*(INDEX(TDU_Info!$E$5:$E$111,$T1130)/T$11+INDEX(TDU_Info!$F$5:$F$111,$T1130))</f>
        <v>4.0157000000000007</v>
      </c>
      <c r="V1130" s="152">
        <v>2.532</v>
      </c>
      <c r="W1130" s="152">
        <v>3.016</v>
      </c>
      <c r="X1130" s="152">
        <v>5.2130000000000001</v>
      </c>
      <c r="Y1130" s="152">
        <v>5.3440000000000003</v>
      </c>
      <c r="Z1130" s="152">
        <v>2.6389999999999998</v>
      </c>
      <c r="AA1130" s="152">
        <v>3.226</v>
      </c>
      <c r="AB1130" s="152">
        <v>5.4710000000000001</v>
      </c>
      <c r="AC1130" s="152">
        <v>5.444</v>
      </c>
      <c r="AD1130" s="152">
        <v>2.306</v>
      </c>
      <c r="AE1130" s="152">
        <v>3.008</v>
      </c>
      <c r="AF1130" s="152">
        <v>5.2880000000000003</v>
      </c>
      <c r="AG1130" s="152">
        <v>5.3440000000000003</v>
      </c>
      <c r="AH1130" s="152">
        <v>2.4359999999999999</v>
      </c>
      <c r="AI1130" s="152">
        <v>3.2130000000000001</v>
      </c>
      <c r="AJ1130" s="152">
        <v>5.4710000000000001</v>
      </c>
      <c r="AK1130" s="152">
        <v>5.444</v>
      </c>
      <c r="AL1130" s="152">
        <f t="shared" si="227"/>
        <v>1.6927823435365283</v>
      </c>
      <c r="AM1130" s="152">
        <f t="shared" si="228"/>
        <v>1.7297537178328877</v>
      </c>
      <c r="AN1130" s="152" t="e">
        <f>NA()</f>
        <v>#N/A</v>
      </c>
      <c r="AO1130" s="152" t="e">
        <f>NA()</f>
        <v>#N/A</v>
      </c>
      <c r="AP1130" s="152">
        <f t="shared" si="232"/>
        <v>7.4443000000000001</v>
      </c>
      <c r="AQ1130" s="152"/>
      <c r="AR1130" s="152"/>
      <c r="AS1130" s="153">
        <f t="shared" si="229"/>
        <v>19</v>
      </c>
      <c r="AT1130" s="153">
        <f t="shared" si="220"/>
        <v>1</v>
      </c>
      <c r="AU1130" s="153">
        <f t="shared" si="221"/>
        <v>0</v>
      </c>
      <c r="AV1130" s="153">
        <f t="shared" si="222"/>
        <v>0</v>
      </c>
      <c r="BA1130">
        <f t="shared" si="230"/>
        <v>19</v>
      </c>
    </row>
    <row r="1131" spans="2:53" x14ac:dyDescent="0.25">
      <c r="B1131" s="155">
        <f t="shared" si="223"/>
        <v>43850.999305555553</v>
      </c>
      <c r="C1131" s="155">
        <f t="shared" si="231"/>
        <v>43850.999305555553</v>
      </c>
      <c r="D1131" s="152">
        <f t="shared" si="224"/>
        <v>5.2880000000000003</v>
      </c>
      <c r="E1131" s="152"/>
      <c r="F1131" s="152"/>
      <c r="G1131" s="152"/>
      <c r="H1131" s="152" t="e">
        <f t="shared" si="225"/>
        <v>#N/A</v>
      </c>
      <c r="I1131" s="152"/>
      <c r="J1131" s="152" t="e">
        <f t="shared" si="226"/>
        <v>#N/A</v>
      </c>
      <c r="K1131" s="152"/>
      <c r="L1131" s="152"/>
      <c r="M1131" s="152"/>
      <c r="N1131" s="152"/>
      <c r="O1131" s="152"/>
      <c r="P1131" s="152"/>
      <c r="Q1131" s="152"/>
      <c r="R1131" s="152"/>
      <c r="S1131" s="152"/>
      <c r="T1131" s="153" cm="1">
        <f t="array" ref="T1131">MATCH(1,(TDU_Info!$C$5:$C$111=$T$6)*(TDU_Info!$B$5:$B$111&lt;=$B1131),0)</f>
        <v>95</v>
      </c>
      <c r="U1131" s="152">
        <f>100*(INDEX(TDU_Info!$E$5:$E$111,$T1131)/T$11+INDEX(TDU_Info!$F$5:$F$111,$T1131))</f>
        <v>4.0157000000000007</v>
      </c>
      <c r="V1131" s="152">
        <v>2.532</v>
      </c>
      <c r="W1131" s="152">
        <v>3.016</v>
      </c>
      <c r="X1131" s="152">
        <v>5.2130000000000001</v>
      </c>
      <c r="Y1131" s="152">
        <v>5.3440000000000003</v>
      </c>
      <c r="Z1131" s="152">
        <v>2.6389999999999998</v>
      </c>
      <c r="AA1131" s="152">
        <v>3.226</v>
      </c>
      <c r="AB1131" s="152">
        <v>5.4710000000000001</v>
      </c>
      <c r="AC1131" s="152">
        <v>5.444</v>
      </c>
      <c r="AD1131" s="152">
        <v>2.306</v>
      </c>
      <c r="AE1131" s="152">
        <v>3.008</v>
      </c>
      <c r="AF1131" s="152">
        <v>5.2880000000000003</v>
      </c>
      <c r="AG1131" s="152">
        <v>5.3440000000000003</v>
      </c>
      <c r="AH1131" s="152">
        <v>2.4359999999999999</v>
      </c>
      <c r="AI1131" s="152">
        <v>3.2130000000000001</v>
      </c>
      <c r="AJ1131" s="152">
        <v>5.4710000000000001</v>
      </c>
      <c r="AK1131" s="152">
        <v>5.444</v>
      </c>
      <c r="AL1131" s="152">
        <f t="shared" si="227"/>
        <v>1.6927823435365283</v>
      </c>
      <c r="AM1131" s="152">
        <f t="shared" si="228"/>
        <v>1.7297537178328877</v>
      </c>
      <c r="AN1131" s="152" t="e">
        <f>NA()</f>
        <v>#N/A</v>
      </c>
      <c r="AO1131" s="152" t="e">
        <f>NA()</f>
        <v>#N/A</v>
      </c>
      <c r="AP1131" s="152">
        <f t="shared" si="232"/>
        <v>7.4443000000000001</v>
      </c>
      <c r="AQ1131" s="152"/>
      <c r="AR1131" s="152"/>
      <c r="AS1131" s="153">
        <f t="shared" si="229"/>
        <v>20</v>
      </c>
      <c r="AT1131" s="153">
        <f t="shared" si="220"/>
        <v>1</v>
      </c>
      <c r="AU1131" s="153">
        <f t="shared" si="221"/>
        <v>0</v>
      </c>
      <c r="AV1131" s="153">
        <f t="shared" si="222"/>
        <v>0</v>
      </c>
      <c r="BA1131">
        <f t="shared" si="230"/>
        <v>20</v>
      </c>
    </row>
    <row r="1132" spans="2:53" x14ac:dyDescent="0.25">
      <c r="B1132" s="155">
        <f t="shared" si="223"/>
        <v>43851.999305555553</v>
      </c>
      <c r="C1132" s="155">
        <f t="shared" si="231"/>
        <v>43851.999305555553</v>
      </c>
      <c r="D1132" s="152">
        <f t="shared" si="224"/>
        <v>5.2880000000000003</v>
      </c>
      <c r="E1132" s="152"/>
      <c r="F1132" s="152"/>
      <c r="G1132" s="152"/>
      <c r="H1132" s="152" t="e">
        <f t="shared" si="225"/>
        <v>#N/A</v>
      </c>
      <c r="I1132" s="152"/>
      <c r="J1132" s="152" t="e">
        <f t="shared" si="226"/>
        <v>#N/A</v>
      </c>
      <c r="K1132" s="152"/>
      <c r="L1132" s="152"/>
      <c r="M1132" s="152"/>
      <c r="N1132" s="152"/>
      <c r="O1132" s="152"/>
      <c r="P1132" s="152"/>
      <c r="Q1132" s="152"/>
      <c r="R1132" s="152"/>
      <c r="S1132" s="152"/>
      <c r="T1132" s="153" cm="1">
        <f t="array" ref="T1132">MATCH(1,(TDU_Info!$C$5:$C$111=$T$6)*(TDU_Info!$B$5:$B$111&lt;=$B1132),0)</f>
        <v>95</v>
      </c>
      <c r="U1132" s="152">
        <f>100*(INDEX(TDU_Info!$E$5:$E$111,$T1132)/T$11+INDEX(TDU_Info!$F$5:$F$111,$T1132))</f>
        <v>4.0157000000000007</v>
      </c>
      <c r="V1132" s="152">
        <v>2.5640000000000001</v>
      </c>
      <c r="W1132" s="152">
        <v>3.02</v>
      </c>
      <c r="X1132" s="152">
        <v>5.2130000000000001</v>
      </c>
      <c r="Y1132" s="152">
        <v>5.36</v>
      </c>
      <c r="Z1132" s="152">
        <v>2.7130000000000001</v>
      </c>
      <c r="AA1132" s="152">
        <v>3.2309999999999999</v>
      </c>
      <c r="AB1132" s="152">
        <v>5.4710000000000001</v>
      </c>
      <c r="AC1132" s="152">
        <v>5.7439999999999998</v>
      </c>
      <c r="AD1132" s="152">
        <v>2.347</v>
      </c>
      <c r="AE1132" s="152">
        <v>3.01</v>
      </c>
      <c r="AF1132" s="152">
        <v>5.2880000000000003</v>
      </c>
      <c r="AG1132" s="152">
        <v>5.36</v>
      </c>
      <c r="AH1132" s="152">
        <v>2.4870000000000001</v>
      </c>
      <c r="AI1132" s="152">
        <v>3.2160000000000002</v>
      </c>
      <c r="AJ1132" s="152">
        <v>5.4710000000000001</v>
      </c>
      <c r="AK1132" s="152">
        <v>5.7439999999999998</v>
      </c>
      <c r="AL1132" s="152">
        <f t="shared" si="227"/>
        <v>1.6927823435365283</v>
      </c>
      <c r="AM1132" s="152">
        <f t="shared" si="228"/>
        <v>1.7297537178328877</v>
      </c>
      <c r="AN1132" s="152" t="e">
        <f>NA()</f>
        <v>#N/A</v>
      </c>
      <c r="AO1132" s="152" t="e">
        <f>NA()</f>
        <v>#N/A</v>
      </c>
      <c r="AP1132" s="152">
        <f t="shared" si="232"/>
        <v>7.4443000000000001</v>
      </c>
      <c r="AQ1132" s="152"/>
      <c r="AR1132" s="152"/>
      <c r="AS1132" s="153">
        <f t="shared" si="229"/>
        <v>21</v>
      </c>
      <c r="AT1132" s="153">
        <f t="shared" ref="AT1132:AT1195" si="233">1-$AU1132-$AV1132</f>
        <v>1</v>
      </c>
      <c r="AU1132" s="153">
        <f t="shared" ref="AU1132:AU1195" si="234">IF(AND($AS1132&gt;=AU$12,$AS1132&lt;=AU$13),1-$AV1132,0)</f>
        <v>0</v>
      </c>
      <c r="AV1132" s="153">
        <f t="shared" ref="AV1132:AV1195" si="235">IF(AND($AS1132&gt;=AV$12,$AS1132&lt;=AV$13),1,0)</f>
        <v>0</v>
      </c>
      <c r="BA1132">
        <f t="shared" si="230"/>
        <v>21</v>
      </c>
    </row>
    <row r="1133" spans="2:53" x14ac:dyDescent="0.25">
      <c r="B1133" s="155">
        <f t="shared" si="223"/>
        <v>43852.999305555553</v>
      </c>
      <c r="C1133" s="155">
        <f t="shared" si="231"/>
        <v>43852.999305555553</v>
      </c>
      <c r="D1133" s="152">
        <f t="shared" si="224"/>
        <v>5.2880000000000003</v>
      </c>
      <c r="E1133" s="152"/>
      <c r="F1133" s="152"/>
      <c r="G1133" s="152"/>
      <c r="H1133" s="152" t="e">
        <f t="shared" si="225"/>
        <v>#N/A</v>
      </c>
      <c r="I1133" s="152"/>
      <c r="J1133" s="152" t="e">
        <f t="shared" si="226"/>
        <v>#N/A</v>
      </c>
      <c r="K1133" s="152"/>
      <c r="L1133" s="152"/>
      <c r="M1133" s="152"/>
      <c r="N1133" s="152"/>
      <c r="O1133" s="152"/>
      <c r="P1133" s="152"/>
      <c r="Q1133" s="152"/>
      <c r="R1133" s="152"/>
      <c r="S1133" s="152"/>
      <c r="T1133" s="153" cm="1">
        <f t="array" ref="T1133">MATCH(1,(TDU_Info!$C$5:$C$111=$T$6)*(TDU_Info!$B$5:$B$111&lt;=$B1133),0)</f>
        <v>95</v>
      </c>
      <c r="U1133" s="152">
        <f>100*(INDEX(TDU_Info!$E$5:$E$111,$T1133)/T$11+INDEX(TDU_Info!$F$5:$F$111,$T1133))</f>
        <v>4.0157000000000007</v>
      </c>
      <c r="V1133" s="152">
        <v>2.5640000000000001</v>
      </c>
      <c r="W1133" s="152">
        <v>3.02</v>
      </c>
      <c r="X1133" s="152">
        <v>5.2880000000000003</v>
      </c>
      <c r="Y1133" s="152">
        <v>5.36</v>
      </c>
      <c r="Z1133" s="152">
        <v>2.7130000000000001</v>
      </c>
      <c r="AA1133" s="152">
        <v>3.2309999999999999</v>
      </c>
      <c r="AB1133" s="152">
        <v>5.4710000000000001</v>
      </c>
      <c r="AC1133" s="152">
        <v>5.7439999999999998</v>
      </c>
      <c r="AD1133" s="152">
        <v>2.347</v>
      </c>
      <c r="AE1133" s="152">
        <v>3.01</v>
      </c>
      <c r="AF1133" s="152">
        <v>5.2880000000000003</v>
      </c>
      <c r="AG1133" s="152">
        <v>5.3339999999999996</v>
      </c>
      <c r="AH1133" s="152">
        <v>2.4870000000000001</v>
      </c>
      <c r="AI1133" s="152">
        <v>3.2160000000000002</v>
      </c>
      <c r="AJ1133" s="152">
        <v>5.4710000000000001</v>
      </c>
      <c r="AK1133" s="152">
        <v>5.6870000000000003</v>
      </c>
      <c r="AL1133" s="152">
        <f t="shared" si="227"/>
        <v>1.6927823435365283</v>
      </c>
      <c r="AM1133" s="152">
        <f t="shared" si="228"/>
        <v>1.7297537178328877</v>
      </c>
      <c r="AN1133" s="152" t="e">
        <f>NA()</f>
        <v>#N/A</v>
      </c>
      <c r="AO1133" s="152" t="e">
        <f>NA()</f>
        <v>#N/A</v>
      </c>
      <c r="AP1133" s="152">
        <f t="shared" si="232"/>
        <v>7.4443000000000001</v>
      </c>
      <c r="AQ1133" s="152"/>
      <c r="AR1133" s="152"/>
      <c r="AS1133" s="153">
        <f t="shared" si="229"/>
        <v>22</v>
      </c>
      <c r="AT1133" s="153">
        <f t="shared" si="233"/>
        <v>1</v>
      </c>
      <c r="AU1133" s="153">
        <f t="shared" si="234"/>
        <v>0</v>
      </c>
      <c r="AV1133" s="153">
        <f t="shared" si="235"/>
        <v>0</v>
      </c>
      <c r="BA1133">
        <f t="shared" si="230"/>
        <v>22</v>
      </c>
    </row>
    <row r="1134" spans="2:53" x14ac:dyDescent="0.25">
      <c r="B1134" s="155">
        <f t="shared" si="223"/>
        <v>43853.999305555553</v>
      </c>
      <c r="C1134" s="155">
        <f t="shared" si="231"/>
        <v>43853.999305555553</v>
      </c>
      <c r="D1134" s="152">
        <f t="shared" si="224"/>
        <v>5.2880000000000003</v>
      </c>
      <c r="E1134" s="152"/>
      <c r="F1134" s="152"/>
      <c r="G1134" s="152"/>
      <c r="H1134" s="152" t="e">
        <f t="shared" si="225"/>
        <v>#N/A</v>
      </c>
      <c r="I1134" s="152"/>
      <c r="J1134" s="152" t="e">
        <f t="shared" si="226"/>
        <v>#N/A</v>
      </c>
      <c r="K1134" s="152"/>
      <c r="L1134" s="152"/>
      <c r="M1134" s="152"/>
      <c r="N1134" s="152"/>
      <c r="O1134" s="152"/>
      <c r="P1134" s="152"/>
      <c r="Q1134" s="152"/>
      <c r="R1134" s="152"/>
      <c r="S1134" s="152"/>
      <c r="T1134" s="153" cm="1">
        <f t="array" ref="T1134">MATCH(1,(TDU_Info!$C$5:$C$111=$T$6)*(TDU_Info!$B$5:$B$111&lt;=$B1134),0)</f>
        <v>95</v>
      </c>
      <c r="U1134" s="152">
        <f>100*(INDEX(TDU_Info!$E$5:$E$111,$T1134)/T$11+INDEX(TDU_Info!$F$5:$F$111,$T1134))</f>
        <v>4.0157000000000007</v>
      </c>
      <c r="V1134" s="152">
        <v>2.5640000000000001</v>
      </c>
      <c r="W1134" s="152">
        <v>3.02</v>
      </c>
      <c r="X1134" s="152">
        <v>5.2880000000000003</v>
      </c>
      <c r="Y1134" s="152">
        <v>5.36</v>
      </c>
      <c r="Z1134" s="152">
        <v>2.7130000000000001</v>
      </c>
      <c r="AA1134" s="152">
        <v>3.2309999999999999</v>
      </c>
      <c r="AB1134" s="152">
        <v>5.4710000000000001</v>
      </c>
      <c r="AC1134" s="152">
        <v>5.7439999999999998</v>
      </c>
      <c r="AD1134" s="152">
        <v>2.347</v>
      </c>
      <c r="AE1134" s="152">
        <v>3.01</v>
      </c>
      <c r="AF1134" s="152">
        <v>5.2880000000000003</v>
      </c>
      <c r="AG1134" s="152">
        <v>5.3339999999999996</v>
      </c>
      <c r="AH1134" s="152">
        <v>2.4870000000000001</v>
      </c>
      <c r="AI1134" s="152">
        <v>3.2160000000000002</v>
      </c>
      <c r="AJ1134" s="152">
        <v>5.4710000000000001</v>
      </c>
      <c r="AK1134" s="152">
        <v>5.6870000000000003</v>
      </c>
      <c r="AL1134" s="152">
        <f t="shared" si="227"/>
        <v>1.6927823435365283</v>
      </c>
      <c r="AM1134" s="152">
        <f t="shared" si="228"/>
        <v>1.7297537178328877</v>
      </c>
      <c r="AN1134" s="152" t="e">
        <f>NA()</f>
        <v>#N/A</v>
      </c>
      <c r="AO1134" s="152" t="e">
        <f>NA()</f>
        <v>#N/A</v>
      </c>
      <c r="AP1134" s="152">
        <f t="shared" si="232"/>
        <v>7.4443000000000001</v>
      </c>
      <c r="AQ1134" s="152"/>
      <c r="AR1134" s="152"/>
      <c r="AS1134" s="153">
        <f t="shared" si="229"/>
        <v>23</v>
      </c>
      <c r="AT1134" s="153">
        <f t="shared" si="233"/>
        <v>1</v>
      </c>
      <c r="AU1134" s="153">
        <f t="shared" si="234"/>
        <v>0</v>
      </c>
      <c r="AV1134" s="153">
        <f t="shared" si="235"/>
        <v>0</v>
      </c>
      <c r="BA1134">
        <f t="shared" si="230"/>
        <v>23</v>
      </c>
    </row>
    <row r="1135" spans="2:53" x14ac:dyDescent="0.25">
      <c r="B1135" s="155">
        <f t="shared" si="223"/>
        <v>43854.999305555553</v>
      </c>
      <c r="C1135" s="155">
        <f t="shared" si="231"/>
        <v>43854.999305555553</v>
      </c>
      <c r="D1135" s="152">
        <f t="shared" si="224"/>
        <v>5.2880000000000003</v>
      </c>
      <c r="E1135" s="152"/>
      <c r="F1135" s="152"/>
      <c r="G1135" s="152"/>
      <c r="H1135" s="152" t="e">
        <f t="shared" si="225"/>
        <v>#N/A</v>
      </c>
      <c r="I1135" s="152"/>
      <c r="J1135" s="152" t="e">
        <f t="shared" si="226"/>
        <v>#N/A</v>
      </c>
      <c r="K1135" s="152"/>
      <c r="L1135" s="152"/>
      <c r="M1135" s="152"/>
      <c r="N1135" s="152"/>
      <c r="O1135" s="152"/>
      <c r="P1135" s="152"/>
      <c r="Q1135" s="152"/>
      <c r="R1135" s="152"/>
      <c r="S1135" s="152"/>
      <c r="T1135" s="153" cm="1">
        <f t="array" ref="T1135">MATCH(1,(TDU_Info!$C$5:$C$111=$T$6)*(TDU_Info!$B$5:$B$111&lt;=$B1135),0)</f>
        <v>95</v>
      </c>
      <c r="U1135" s="152">
        <f>100*(INDEX(TDU_Info!$E$5:$E$111,$T1135)/T$11+INDEX(TDU_Info!$F$5:$F$111,$T1135))</f>
        <v>4.0157000000000007</v>
      </c>
      <c r="V1135" s="152">
        <v>2.5640000000000001</v>
      </c>
      <c r="W1135" s="152">
        <v>3.02</v>
      </c>
      <c r="X1135" s="152">
        <v>5.2880000000000003</v>
      </c>
      <c r="Y1135" s="152">
        <v>5.36</v>
      </c>
      <c r="Z1135" s="152">
        <v>2.7130000000000001</v>
      </c>
      <c r="AA1135" s="152">
        <v>3.2309999999999999</v>
      </c>
      <c r="AB1135" s="152">
        <v>5.4710000000000001</v>
      </c>
      <c r="AC1135" s="152">
        <v>5.7439999999999998</v>
      </c>
      <c r="AD1135" s="152">
        <v>2.347</v>
      </c>
      <c r="AE1135" s="152">
        <v>3.01</v>
      </c>
      <c r="AF1135" s="152">
        <v>5.2880000000000003</v>
      </c>
      <c r="AG1135" s="152">
        <v>5.3339999999999996</v>
      </c>
      <c r="AH1135" s="152">
        <v>2.4870000000000001</v>
      </c>
      <c r="AI1135" s="152">
        <v>3.2160000000000002</v>
      </c>
      <c r="AJ1135" s="152">
        <v>5.4710000000000001</v>
      </c>
      <c r="AK1135" s="152">
        <v>5.6870000000000003</v>
      </c>
      <c r="AL1135" s="152">
        <f t="shared" si="227"/>
        <v>1.6927823435365283</v>
      </c>
      <c r="AM1135" s="152">
        <f t="shared" si="228"/>
        <v>1.7297537178328877</v>
      </c>
      <c r="AN1135" s="152" t="e">
        <f>NA()</f>
        <v>#N/A</v>
      </c>
      <c r="AO1135" s="152" t="e">
        <f>NA()</f>
        <v>#N/A</v>
      </c>
      <c r="AP1135" s="152">
        <f t="shared" si="232"/>
        <v>7.4443000000000001</v>
      </c>
      <c r="AQ1135" s="152"/>
      <c r="AR1135" s="152"/>
      <c r="AS1135" s="153">
        <f t="shared" si="229"/>
        <v>24</v>
      </c>
      <c r="AT1135" s="153">
        <f t="shared" si="233"/>
        <v>1</v>
      </c>
      <c r="AU1135" s="153">
        <f t="shared" si="234"/>
        <v>0</v>
      </c>
      <c r="AV1135" s="153">
        <f t="shared" si="235"/>
        <v>0</v>
      </c>
      <c r="BA1135">
        <f t="shared" si="230"/>
        <v>24</v>
      </c>
    </row>
    <row r="1136" spans="2:53" x14ac:dyDescent="0.25">
      <c r="B1136" s="155">
        <f t="shared" ref="B1136:B1390" si="236">B1135+1</f>
        <v>43855.999305555553</v>
      </c>
      <c r="C1136" s="155">
        <f t="shared" si="231"/>
        <v>43855.999305555553</v>
      </c>
      <c r="D1136" s="152">
        <f t="shared" si="224"/>
        <v>5.2880000000000003</v>
      </c>
      <c r="E1136" s="152"/>
      <c r="F1136" s="152"/>
      <c r="G1136" s="152"/>
      <c r="H1136" s="152" t="e">
        <f t="shared" si="225"/>
        <v>#N/A</v>
      </c>
      <c r="I1136" s="152"/>
      <c r="J1136" s="152" t="e">
        <f t="shared" si="226"/>
        <v>#N/A</v>
      </c>
      <c r="K1136" s="152"/>
      <c r="L1136" s="152"/>
      <c r="M1136" s="152"/>
      <c r="N1136" s="152"/>
      <c r="O1136" s="152"/>
      <c r="P1136" s="152"/>
      <c r="Q1136" s="152"/>
      <c r="R1136" s="152"/>
      <c r="S1136" s="152"/>
      <c r="T1136" s="153" cm="1">
        <f t="array" ref="T1136">MATCH(1,(TDU_Info!$C$5:$C$111=$T$6)*(TDU_Info!$B$5:$B$111&lt;=$B1136),0)</f>
        <v>95</v>
      </c>
      <c r="U1136" s="152">
        <f>100*(INDEX(TDU_Info!$E$5:$E$111,$T1136)/T$11+INDEX(TDU_Info!$F$5:$F$111,$T1136))</f>
        <v>4.0157000000000007</v>
      </c>
      <c r="V1136" s="152">
        <v>2.5640000000000001</v>
      </c>
      <c r="W1136" s="152">
        <v>3.02</v>
      </c>
      <c r="X1136" s="152">
        <v>5.2880000000000003</v>
      </c>
      <c r="Y1136" s="152">
        <v>5.36</v>
      </c>
      <c r="Z1136" s="152">
        <v>2.7130000000000001</v>
      </c>
      <c r="AA1136" s="152">
        <v>3.2309999999999999</v>
      </c>
      <c r="AB1136" s="152">
        <v>5.4710000000000001</v>
      </c>
      <c r="AC1136" s="152">
        <v>5.7439999999999998</v>
      </c>
      <c r="AD1136" s="152">
        <v>2.347</v>
      </c>
      <c r="AE1136" s="152">
        <v>3.01</v>
      </c>
      <c r="AF1136" s="152">
        <v>5.2880000000000003</v>
      </c>
      <c r="AG1136" s="152">
        <v>5.3339999999999996</v>
      </c>
      <c r="AH1136" s="152">
        <v>2.4870000000000001</v>
      </c>
      <c r="AI1136" s="152">
        <v>3.2160000000000002</v>
      </c>
      <c r="AJ1136" s="152">
        <v>5.4710000000000001</v>
      </c>
      <c r="AK1136" s="152">
        <v>5.6870000000000003</v>
      </c>
      <c r="AL1136" s="152">
        <f t="shared" si="227"/>
        <v>1.6927823435365283</v>
      </c>
      <c r="AM1136" s="152">
        <f t="shared" si="228"/>
        <v>1.7297537178328877</v>
      </c>
      <c r="AN1136" s="152" t="e">
        <f>NA()</f>
        <v>#N/A</v>
      </c>
      <c r="AO1136" s="152" t="e">
        <f>NA()</f>
        <v>#N/A</v>
      </c>
      <c r="AP1136" s="152">
        <f t="shared" si="232"/>
        <v>7.4443000000000001</v>
      </c>
      <c r="AQ1136" s="152"/>
      <c r="AR1136" s="152"/>
      <c r="AS1136" s="153">
        <f t="shared" si="229"/>
        <v>25</v>
      </c>
      <c r="AT1136" s="153">
        <f t="shared" si="233"/>
        <v>1</v>
      </c>
      <c r="AU1136" s="153">
        <f t="shared" si="234"/>
        <v>0</v>
      </c>
      <c r="AV1136" s="153">
        <f t="shared" si="235"/>
        <v>0</v>
      </c>
      <c r="BA1136">
        <f t="shared" si="230"/>
        <v>25</v>
      </c>
    </row>
    <row r="1137" spans="2:53" x14ac:dyDescent="0.25">
      <c r="B1137" s="155">
        <f t="shared" si="236"/>
        <v>43856.999305555553</v>
      </c>
      <c r="C1137" s="155">
        <f t="shared" si="231"/>
        <v>43856.999305555553</v>
      </c>
      <c r="D1137" s="152">
        <f t="shared" si="224"/>
        <v>5.2880000000000003</v>
      </c>
      <c r="E1137" s="152"/>
      <c r="F1137" s="152"/>
      <c r="G1137" s="152"/>
      <c r="H1137" s="152" t="e">
        <f t="shared" si="225"/>
        <v>#N/A</v>
      </c>
      <c r="I1137" s="152"/>
      <c r="J1137" s="152" t="e">
        <f t="shared" si="226"/>
        <v>#N/A</v>
      </c>
      <c r="K1137" s="152"/>
      <c r="L1137" s="152"/>
      <c r="M1137" s="152"/>
      <c r="N1137" s="152"/>
      <c r="O1137" s="152"/>
      <c r="P1137" s="152"/>
      <c r="Q1137" s="152"/>
      <c r="R1137" s="152"/>
      <c r="S1137" s="152"/>
      <c r="T1137" s="153" cm="1">
        <f t="array" ref="T1137">MATCH(1,(TDU_Info!$C$5:$C$111=$T$6)*(TDU_Info!$B$5:$B$111&lt;=$B1137),0)</f>
        <v>95</v>
      </c>
      <c r="U1137" s="152">
        <f>100*(INDEX(TDU_Info!$E$5:$E$111,$T1137)/T$11+INDEX(TDU_Info!$F$5:$F$111,$T1137))</f>
        <v>4.0157000000000007</v>
      </c>
      <c r="V1137" s="152">
        <v>2.5640000000000001</v>
      </c>
      <c r="W1137" s="152">
        <v>3.02</v>
      </c>
      <c r="X1137" s="152">
        <v>5.2880000000000003</v>
      </c>
      <c r="Y1137" s="152">
        <v>5.36</v>
      </c>
      <c r="Z1137" s="152">
        <v>2.7130000000000001</v>
      </c>
      <c r="AA1137" s="152">
        <v>3.2309999999999999</v>
      </c>
      <c r="AB1137" s="152">
        <v>5.4710000000000001</v>
      </c>
      <c r="AC1137" s="152">
        <v>5.7439999999999998</v>
      </c>
      <c r="AD1137" s="152">
        <v>2.347</v>
      </c>
      <c r="AE1137" s="152">
        <v>3.01</v>
      </c>
      <c r="AF1137" s="152">
        <v>5.2880000000000003</v>
      </c>
      <c r="AG1137" s="152">
        <v>5.3339999999999996</v>
      </c>
      <c r="AH1137" s="152">
        <v>2.4870000000000001</v>
      </c>
      <c r="AI1137" s="152">
        <v>3.2160000000000002</v>
      </c>
      <c r="AJ1137" s="152">
        <v>5.4710000000000001</v>
      </c>
      <c r="AK1137" s="152">
        <v>5.6870000000000003</v>
      </c>
      <c r="AL1137" s="152">
        <f t="shared" si="227"/>
        <v>1.6927823435365283</v>
      </c>
      <c r="AM1137" s="152">
        <f t="shared" si="228"/>
        <v>1.7297537178328877</v>
      </c>
      <c r="AN1137" s="152" t="e">
        <f>NA()</f>
        <v>#N/A</v>
      </c>
      <c r="AO1137" s="152" t="e">
        <f>NA()</f>
        <v>#N/A</v>
      </c>
      <c r="AP1137" s="152">
        <f t="shared" si="232"/>
        <v>7.4443000000000001</v>
      </c>
      <c r="AQ1137" s="152"/>
      <c r="AR1137" s="152"/>
      <c r="AS1137" s="153">
        <f t="shared" si="229"/>
        <v>26</v>
      </c>
      <c r="AT1137" s="153">
        <f t="shared" si="233"/>
        <v>1</v>
      </c>
      <c r="AU1137" s="153">
        <f t="shared" si="234"/>
        <v>0</v>
      </c>
      <c r="AV1137" s="153">
        <f t="shared" si="235"/>
        <v>0</v>
      </c>
      <c r="BA1137">
        <f t="shared" si="230"/>
        <v>26</v>
      </c>
    </row>
    <row r="1138" spans="2:53" x14ac:dyDescent="0.25">
      <c r="B1138" s="155">
        <f t="shared" si="236"/>
        <v>43857.999305555553</v>
      </c>
      <c r="C1138" s="155">
        <f t="shared" si="231"/>
        <v>43857.999305555553</v>
      </c>
      <c r="D1138" s="152">
        <f t="shared" si="224"/>
        <v>5.2880000000000003</v>
      </c>
      <c r="E1138" s="152"/>
      <c r="F1138" s="152"/>
      <c r="G1138" s="152"/>
      <c r="H1138" s="152" t="e">
        <f t="shared" si="225"/>
        <v>#N/A</v>
      </c>
      <c r="I1138" s="152"/>
      <c r="J1138" s="152" t="e">
        <f t="shared" si="226"/>
        <v>#N/A</v>
      </c>
      <c r="K1138" s="152"/>
      <c r="L1138" s="152"/>
      <c r="M1138" s="152"/>
      <c r="N1138" s="152"/>
      <c r="O1138" s="152"/>
      <c r="P1138" s="152"/>
      <c r="Q1138" s="152"/>
      <c r="R1138" s="152"/>
      <c r="S1138" s="152"/>
      <c r="T1138" s="153" cm="1">
        <f t="array" ref="T1138">MATCH(1,(TDU_Info!$C$5:$C$111=$T$6)*(TDU_Info!$B$5:$B$111&lt;=$B1138),0)</f>
        <v>95</v>
      </c>
      <c r="U1138" s="152">
        <f>100*(INDEX(TDU_Info!$E$5:$E$111,$T1138)/T$11+INDEX(TDU_Info!$F$5:$F$111,$T1138))</f>
        <v>4.0157000000000007</v>
      </c>
      <c r="V1138" s="152">
        <v>2.5640000000000001</v>
      </c>
      <c r="W1138" s="152">
        <v>3.02</v>
      </c>
      <c r="X1138" s="152">
        <v>5.2880000000000003</v>
      </c>
      <c r="Y1138" s="152">
        <v>5.36</v>
      </c>
      <c r="Z1138" s="152">
        <v>2.7130000000000001</v>
      </c>
      <c r="AA1138" s="152">
        <v>3.2309999999999999</v>
      </c>
      <c r="AB1138" s="152">
        <v>5.4710000000000001</v>
      </c>
      <c r="AC1138" s="152">
        <v>5.7439999999999998</v>
      </c>
      <c r="AD1138" s="152">
        <v>2.347</v>
      </c>
      <c r="AE1138" s="152">
        <v>3.01</v>
      </c>
      <c r="AF1138" s="152">
        <v>5.2880000000000003</v>
      </c>
      <c r="AG1138" s="152">
        <v>5.3339999999999996</v>
      </c>
      <c r="AH1138" s="152">
        <v>2.4870000000000001</v>
      </c>
      <c r="AI1138" s="152">
        <v>3.2160000000000002</v>
      </c>
      <c r="AJ1138" s="152">
        <v>5.4710000000000001</v>
      </c>
      <c r="AK1138" s="152">
        <v>5.6870000000000003</v>
      </c>
      <c r="AL1138" s="152">
        <f t="shared" si="227"/>
        <v>1.6927823435365283</v>
      </c>
      <c r="AM1138" s="152">
        <f t="shared" si="228"/>
        <v>1.7297537178328877</v>
      </c>
      <c r="AN1138" s="152" t="e">
        <f>NA()</f>
        <v>#N/A</v>
      </c>
      <c r="AO1138" s="152" t="e">
        <f>NA()</f>
        <v>#N/A</v>
      </c>
      <c r="AP1138" s="152">
        <f t="shared" si="232"/>
        <v>7.4443000000000001</v>
      </c>
      <c r="AQ1138" s="152"/>
      <c r="AR1138" s="152"/>
      <c r="AS1138" s="153">
        <f t="shared" si="229"/>
        <v>27</v>
      </c>
      <c r="AT1138" s="153">
        <f t="shared" si="233"/>
        <v>1</v>
      </c>
      <c r="AU1138" s="153">
        <f t="shared" si="234"/>
        <v>0</v>
      </c>
      <c r="AV1138" s="153">
        <f t="shared" si="235"/>
        <v>0</v>
      </c>
      <c r="BA1138">
        <f t="shared" si="230"/>
        <v>27</v>
      </c>
    </row>
    <row r="1139" spans="2:53" x14ac:dyDescent="0.25">
      <c r="B1139" s="155">
        <f t="shared" si="236"/>
        <v>43858.999305555553</v>
      </c>
      <c r="C1139" s="155">
        <f t="shared" si="231"/>
        <v>43858.999305555553</v>
      </c>
      <c r="D1139" s="152">
        <f t="shared" si="224"/>
        <v>5.2880000000000003</v>
      </c>
      <c r="E1139" s="152"/>
      <c r="F1139" s="152"/>
      <c r="G1139" s="152"/>
      <c r="H1139" s="152" t="e">
        <f t="shared" si="225"/>
        <v>#N/A</v>
      </c>
      <c r="I1139" s="152"/>
      <c r="J1139" s="152" t="e">
        <f t="shared" si="226"/>
        <v>#N/A</v>
      </c>
      <c r="K1139" s="152"/>
      <c r="L1139" s="152"/>
      <c r="M1139" s="152"/>
      <c r="N1139" s="152"/>
      <c r="O1139" s="152"/>
      <c r="P1139" s="152"/>
      <c r="Q1139" s="152"/>
      <c r="R1139" s="152"/>
      <c r="S1139" s="152"/>
      <c r="T1139" s="153" cm="1">
        <f t="array" ref="T1139">MATCH(1,(TDU_Info!$C$5:$C$111=$T$6)*(TDU_Info!$B$5:$B$111&lt;=$B1139),0)</f>
        <v>95</v>
      </c>
      <c r="U1139" s="152">
        <f>100*(INDEX(TDU_Info!$E$5:$E$111,$T1139)/T$11+INDEX(TDU_Info!$F$5:$F$111,$T1139))</f>
        <v>4.0157000000000007</v>
      </c>
      <c r="V1139" s="152">
        <v>2.5640000000000001</v>
      </c>
      <c r="W1139" s="152">
        <v>3.02</v>
      </c>
      <c r="X1139" s="152">
        <v>5.2880000000000003</v>
      </c>
      <c r="Y1139" s="152">
        <v>5.36</v>
      </c>
      <c r="Z1139" s="152">
        <v>2.7130000000000001</v>
      </c>
      <c r="AA1139" s="152">
        <v>3.2309999999999999</v>
      </c>
      <c r="AB1139" s="152">
        <v>5.4710000000000001</v>
      </c>
      <c r="AC1139" s="152">
        <v>5.7439999999999998</v>
      </c>
      <c r="AD1139" s="152">
        <v>2.347</v>
      </c>
      <c r="AE1139" s="152">
        <v>3.01</v>
      </c>
      <c r="AF1139" s="152">
        <v>5.2880000000000003</v>
      </c>
      <c r="AG1139" s="152">
        <v>5.3339999999999996</v>
      </c>
      <c r="AH1139" s="152">
        <v>2.4870000000000001</v>
      </c>
      <c r="AI1139" s="152">
        <v>3.2160000000000002</v>
      </c>
      <c r="AJ1139" s="152">
        <v>5.4710000000000001</v>
      </c>
      <c r="AK1139" s="152">
        <v>5.6870000000000003</v>
      </c>
      <c r="AL1139" s="152">
        <f t="shared" si="227"/>
        <v>1.6927823435365283</v>
      </c>
      <c r="AM1139" s="152">
        <f t="shared" si="228"/>
        <v>1.7297537178328877</v>
      </c>
      <c r="AN1139" s="152" t="e">
        <f>NA()</f>
        <v>#N/A</v>
      </c>
      <c r="AO1139" s="152" t="e">
        <f>NA()</f>
        <v>#N/A</v>
      </c>
      <c r="AP1139" s="152">
        <f t="shared" si="232"/>
        <v>7.4443000000000001</v>
      </c>
      <c r="AQ1139" s="152"/>
      <c r="AR1139" s="152"/>
      <c r="AS1139" s="153">
        <f t="shared" si="229"/>
        <v>28</v>
      </c>
      <c r="AT1139" s="153">
        <f t="shared" si="233"/>
        <v>1</v>
      </c>
      <c r="AU1139" s="153">
        <f t="shared" si="234"/>
        <v>0</v>
      </c>
      <c r="AV1139" s="153">
        <f t="shared" si="235"/>
        <v>0</v>
      </c>
      <c r="BA1139">
        <f t="shared" si="230"/>
        <v>28</v>
      </c>
    </row>
    <row r="1140" spans="2:53" x14ac:dyDescent="0.25">
      <c r="B1140" s="155">
        <f t="shared" si="236"/>
        <v>43859.999305555553</v>
      </c>
      <c r="C1140" s="155">
        <f t="shared" si="231"/>
        <v>43859.999305555553</v>
      </c>
      <c r="D1140" s="152">
        <f t="shared" si="224"/>
        <v>5.2880000000000003</v>
      </c>
      <c r="E1140" s="152"/>
      <c r="F1140" s="152"/>
      <c r="G1140" s="152"/>
      <c r="H1140" s="152" t="e">
        <f t="shared" si="225"/>
        <v>#N/A</v>
      </c>
      <c r="I1140" s="152"/>
      <c r="J1140" s="152" t="e">
        <f t="shared" si="226"/>
        <v>#N/A</v>
      </c>
      <c r="K1140" s="152"/>
      <c r="L1140" s="152"/>
      <c r="M1140" s="152"/>
      <c r="N1140" s="152"/>
      <c r="O1140" s="152"/>
      <c r="P1140" s="152"/>
      <c r="Q1140" s="152"/>
      <c r="R1140" s="152"/>
      <c r="S1140" s="152"/>
      <c r="T1140" s="153" cm="1">
        <f t="array" ref="T1140">MATCH(1,(TDU_Info!$C$5:$C$111=$T$6)*(TDU_Info!$B$5:$B$111&lt;=$B1140),0)</f>
        <v>95</v>
      </c>
      <c r="U1140" s="152">
        <f>100*(INDEX(TDU_Info!$E$5:$E$111,$T1140)/T$11+INDEX(TDU_Info!$F$5:$F$111,$T1140))</f>
        <v>4.0157000000000007</v>
      </c>
      <c r="V1140" s="152">
        <v>2.548</v>
      </c>
      <c r="W1140" s="152">
        <v>3.02</v>
      </c>
      <c r="X1140" s="152">
        <v>5.2880000000000003</v>
      </c>
      <c r="Y1140" s="152">
        <v>5.36</v>
      </c>
      <c r="Z1140" s="152">
        <v>2.7130000000000001</v>
      </c>
      <c r="AA1140" s="152">
        <v>3.2309999999999999</v>
      </c>
      <c r="AB1140" s="152">
        <v>5.4710000000000001</v>
      </c>
      <c r="AC1140" s="152">
        <v>5.7439999999999998</v>
      </c>
      <c r="AD1140" s="152">
        <v>2.347</v>
      </c>
      <c r="AE1140" s="152">
        <v>3.01</v>
      </c>
      <c r="AF1140" s="152">
        <v>5.2880000000000003</v>
      </c>
      <c r="AG1140" s="152">
        <v>5.3339999999999996</v>
      </c>
      <c r="AH1140" s="152">
        <v>2.4870000000000001</v>
      </c>
      <c r="AI1140" s="152">
        <v>3.2160000000000002</v>
      </c>
      <c r="AJ1140" s="152">
        <v>5.4710000000000001</v>
      </c>
      <c r="AK1140" s="152">
        <v>5.6870000000000003</v>
      </c>
      <c r="AL1140" s="152">
        <f t="shared" si="227"/>
        <v>1.6927823435365283</v>
      </c>
      <c r="AM1140" s="152">
        <f t="shared" si="228"/>
        <v>1.7297537178328877</v>
      </c>
      <c r="AN1140" s="152" t="e">
        <f>NA()</f>
        <v>#N/A</v>
      </c>
      <c r="AO1140" s="152" t="e">
        <f>NA()</f>
        <v>#N/A</v>
      </c>
      <c r="AP1140" s="152">
        <f t="shared" si="232"/>
        <v>7.4443000000000001</v>
      </c>
      <c r="AQ1140" s="152"/>
      <c r="AR1140" s="152"/>
      <c r="AS1140" s="153">
        <f t="shared" si="229"/>
        <v>29</v>
      </c>
      <c r="AT1140" s="153">
        <f t="shared" si="233"/>
        <v>1</v>
      </c>
      <c r="AU1140" s="153">
        <f t="shared" si="234"/>
        <v>0</v>
      </c>
      <c r="AV1140" s="153">
        <f t="shared" si="235"/>
        <v>0</v>
      </c>
      <c r="BA1140">
        <f t="shared" si="230"/>
        <v>29</v>
      </c>
    </row>
    <row r="1141" spans="2:53" x14ac:dyDescent="0.25">
      <c r="B1141" s="155">
        <f t="shared" si="236"/>
        <v>43860.999305555553</v>
      </c>
      <c r="C1141" s="155">
        <f t="shared" si="231"/>
        <v>43860.999305555553</v>
      </c>
      <c r="D1141" s="152">
        <f t="shared" si="224"/>
        <v>5.2880000000000003</v>
      </c>
      <c r="E1141" s="152"/>
      <c r="F1141" s="152"/>
      <c r="G1141" s="152"/>
      <c r="H1141" s="152" t="e">
        <f t="shared" si="225"/>
        <v>#N/A</v>
      </c>
      <c r="I1141" s="152"/>
      <c r="J1141" s="152" t="e">
        <f t="shared" si="226"/>
        <v>#N/A</v>
      </c>
      <c r="K1141" s="152"/>
      <c r="L1141" s="152"/>
      <c r="M1141" s="152"/>
      <c r="N1141" s="152"/>
      <c r="O1141" s="152"/>
      <c r="P1141" s="152"/>
      <c r="Q1141" s="152"/>
      <c r="R1141" s="152"/>
      <c r="S1141" s="152"/>
      <c r="T1141" s="153" cm="1">
        <f t="array" ref="T1141">MATCH(1,(TDU_Info!$C$5:$C$111=$T$6)*(TDU_Info!$B$5:$B$111&lt;=$B1141),0)</f>
        <v>95</v>
      </c>
      <c r="U1141" s="152">
        <f>100*(INDEX(TDU_Info!$E$5:$E$111,$T1141)/T$11+INDEX(TDU_Info!$F$5:$F$111,$T1141))</f>
        <v>4.0157000000000007</v>
      </c>
      <c r="V1141" s="152">
        <v>2.548</v>
      </c>
      <c r="W1141" s="152">
        <v>3.02</v>
      </c>
      <c r="X1141" s="152">
        <v>5.2880000000000003</v>
      </c>
      <c r="Y1141" s="152">
        <v>5.0220000000000002</v>
      </c>
      <c r="Z1141" s="152">
        <v>2.7130000000000001</v>
      </c>
      <c r="AA1141" s="152">
        <v>3.2309999999999999</v>
      </c>
      <c r="AB1141" s="152">
        <v>5.6</v>
      </c>
      <c r="AC1141" s="152">
        <v>5.4509999999999996</v>
      </c>
      <c r="AD1141" s="152">
        <v>2.347</v>
      </c>
      <c r="AE1141" s="152">
        <v>3.01</v>
      </c>
      <c r="AF1141" s="152">
        <v>5.2880000000000003</v>
      </c>
      <c r="AG1141" s="152">
        <v>5.33</v>
      </c>
      <c r="AH1141" s="152">
        <v>2.4870000000000001</v>
      </c>
      <c r="AI1141" s="152">
        <v>3.2160000000000002</v>
      </c>
      <c r="AJ1141" s="152">
        <v>5.6</v>
      </c>
      <c r="AK1141" s="152">
        <v>5.6870000000000003</v>
      </c>
      <c r="AL1141" s="152">
        <f t="shared" si="227"/>
        <v>1.6927823435365283</v>
      </c>
      <c r="AM1141" s="152">
        <f t="shared" si="228"/>
        <v>1.7297537178328877</v>
      </c>
      <c r="AN1141" s="152" t="e">
        <f>NA()</f>
        <v>#N/A</v>
      </c>
      <c r="AO1141" s="152" t="e">
        <f>NA()</f>
        <v>#N/A</v>
      </c>
      <c r="AP1141" s="152">
        <f t="shared" si="232"/>
        <v>7.4443000000000001</v>
      </c>
      <c r="AQ1141" s="152"/>
      <c r="AR1141" s="152"/>
      <c r="AS1141" s="153">
        <f t="shared" si="229"/>
        <v>30</v>
      </c>
      <c r="AT1141" s="153">
        <f t="shared" si="233"/>
        <v>1</v>
      </c>
      <c r="AU1141" s="153">
        <f t="shared" si="234"/>
        <v>0</v>
      </c>
      <c r="AV1141" s="153">
        <f t="shared" si="235"/>
        <v>0</v>
      </c>
      <c r="BA1141">
        <f t="shared" si="230"/>
        <v>30</v>
      </c>
    </row>
    <row r="1142" spans="2:53" x14ac:dyDescent="0.25">
      <c r="B1142" s="155">
        <f t="shared" si="236"/>
        <v>43861.999305555553</v>
      </c>
      <c r="C1142" s="155">
        <f t="shared" si="231"/>
        <v>43861.999305555553</v>
      </c>
      <c r="D1142" s="152">
        <f t="shared" si="224"/>
        <v>5.2880000000000003</v>
      </c>
      <c r="E1142" s="152"/>
      <c r="F1142" s="152"/>
      <c r="G1142" s="152"/>
      <c r="H1142" s="152" t="e">
        <f t="shared" si="225"/>
        <v>#N/A</v>
      </c>
      <c r="I1142" s="152"/>
      <c r="J1142" s="152" t="e">
        <f t="shared" si="226"/>
        <v>#N/A</v>
      </c>
      <c r="K1142" s="152"/>
      <c r="L1142" s="152"/>
      <c r="M1142" s="152"/>
      <c r="N1142" s="152"/>
      <c r="O1142" s="152"/>
      <c r="P1142" s="152"/>
      <c r="Q1142" s="152"/>
      <c r="R1142" s="152"/>
      <c r="S1142" s="152"/>
      <c r="T1142" s="153" cm="1">
        <f t="array" ref="T1142">MATCH(1,(TDU_Info!$C$5:$C$111=$T$6)*(TDU_Info!$B$5:$B$111&lt;=$B1142),0)</f>
        <v>95</v>
      </c>
      <c r="U1142" s="152">
        <f>100*(INDEX(TDU_Info!$E$5:$E$111,$T1142)/T$11+INDEX(TDU_Info!$F$5:$F$111,$T1142))</f>
        <v>4.0157000000000007</v>
      </c>
      <c r="V1142" s="152">
        <v>2.548</v>
      </c>
      <c r="W1142" s="152">
        <v>3.02</v>
      </c>
      <c r="X1142" s="152">
        <v>5.2880000000000003</v>
      </c>
      <c r="Y1142" s="152">
        <v>5.0220000000000002</v>
      </c>
      <c r="Z1142" s="152">
        <v>2.7130000000000001</v>
      </c>
      <c r="AA1142" s="152">
        <v>3.2309999999999999</v>
      </c>
      <c r="AB1142" s="152">
        <v>5.6</v>
      </c>
      <c r="AC1142" s="152">
        <v>5.4509999999999996</v>
      </c>
      <c r="AD1142" s="152">
        <v>2.347</v>
      </c>
      <c r="AE1142" s="152">
        <v>3.01</v>
      </c>
      <c r="AF1142" s="152">
        <v>5.2880000000000003</v>
      </c>
      <c r="AG1142" s="152">
        <v>5.33</v>
      </c>
      <c r="AH1142" s="152">
        <v>2.4870000000000001</v>
      </c>
      <c r="AI1142" s="152">
        <v>3.2160000000000002</v>
      </c>
      <c r="AJ1142" s="152">
        <v>5.6</v>
      </c>
      <c r="AK1142" s="152">
        <v>5.6870000000000003</v>
      </c>
      <c r="AL1142" s="152">
        <f t="shared" si="227"/>
        <v>1.6927823435365283</v>
      </c>
      <c r="AM1142" s="152">
        <f t="shared" si="228"/>
        <v>1.7297537178328877</v>
      </c>
      <c r="AN1142" s="152" t="e">
        <f>NA()</f>
        <v>#N/A</v>
      </c>
      <c r="AO1142" s="152" t="e">
        <f>NA()</f>
        <v>#N/A</v>
      </c>
      <c r="AP1142" s="152">
        <f t="shared" si="232"/>
        <v>7.4443000000000001</v>
      </c>
      <c r="AQ1142" s="152"/>
      <c r="AR1142" s="152"/>
      <c r="AS1142" s="153">
        <f t="shared" si="229"/>
        <v>31</v>
      </c>
      <c r="AT1142" s="153">
        <f t="shared" si="233"/>
        <v>1</v>
      </c>
      <c r="AU1142" s="153">
        <f t="shared" si="234"/>
        <v>0</v>
      </c>
      <c r="AV1142" s="153">
        <f t="shared" si="235"/>
        <v>0</v>
      </c>
      <c r="BA1142">
        <f t="shared" si="230"/>
        <v>31</v>
      </c>
    </row>
    <row r="1143" spans="2:53" x14ac:dyDescent="0.25">
      <c r="B1143" s="155">
        <f t="shared" si="236"/>
        <v>43862.999305555553</v>
      </c>
      <c r="C1143" s="155">
        <f t="shared" si="231"/>
        <v>43862.999305555553</v>
      </c>
      <c r="D1143" s="152">
        <f t="shared" si="224"/>
        <v>5.2880000000000003</v>
      </c>
      <c r="E1143" s="152"/>
      <c r="F1143" s="152"/>
      <c r="G1143" s="152"/>
      <c r="H1143" s="152" t="e">
        <f t="shared" si="225"/>
        <v>#N/A</v>
      </c>
      <c r="I1143" s="152"/>
      <c r="J1143" s="152" t="e">
        <f t="shared" si="226"/>
        <v>#N/A</v>
      </c>
      <c r="K1143" s="152"/>
      <c r="L1143" s="152"/>
      <c r="M1143" s="152"/>
      <c r="N1143" s="152"/>
      <c r="O1143" s="152"/>
      <c r="P1143" s="152"/>
      <c r="Q1143" s="152"/>
      <c r="R1143" s="152"/>
      <c r="S1143" s="152"/>
      <c r="T1143" s="153" cm="1">
        <f t="array" ref="T1143">MATCH(1,(TDU_Info!$C$5:$C$111=$T$6)*(TDU_Info!$B$5:$B$111&lt;=$B1143),0)</f>
        <v>95</v>
      </c>
      <c r="U1143" s="152">
        <f>100*(INDEX(TDU_Info!$E$5:$E$111,$T1143)/T$11+INDEX(TDU_Info!$F$5:$F$111,$T1143))</f>
        <v>4.0157000000000007</v>
      </c>
      <c r="V1143" s="152">
        <v>2.548</v>
      </c>
      <c r="W1143" s="152">
        <v>3.02</v>
      </c>
      <c r="X1143" s="152">
        <v>5.2880000000000003</v>
      </c>
      <c r="Y1143" s="152">
        <v>5.0220000000000002</v>
      </c>
      <c r="Z1143" s="152">
        <v>2.7130000000000001</v>
      </c>
      <c r="AA1143" s="152">
        <v>3.2309999999999999</v>
      </c>
      <c r="AB1143" s="152">
        <v>5.6</v>
      </c>
      <c r="AC1143" s="152">
        <v>5.4509999999999996</v>
      </c>
      <c r="AD1143" s="152">
        <v>2.347</v>
      </c>
      <c r="AE1143" s="152">
        <v>3.01</v>
      </c>
      <c r="AF1143" s="152">
        <v>5.2880000000000003</v>
      </c>
      <c r="AG1143" s="152">
        <v>5.33</v>
      </c>
      <c r="AH1143" s="152">
        <v>2.4870000000000001</v>
      </c>
      <c r="AI1143" s="152">
        <v>3.2160000000000002</v>
      </c>
      <c r="AJ1143" s="152">
        <v>5.6</v>
      </c>
      <c r="AK1143" s="152">
        <v>5.6870000000000003</v>
      </c>
      <c r="AL1143" s="152" t="e">
        <f t="shared" si="227"/>
        <v>#N/A</v>
      </c>
      <c r="AM1143" s="152" t="e">
        <f t="shared" si="228"/>
        <v>#N/A</v>
      </c>
      <c r="AN1143" s="152" t="e">
        <f>NA()</f>
        <v>#N/A</v>
      </c>
      <c r="AO1143" s="152" t="e">
        <f>NA()</f>
        <v>#N/A</v>
      </c>
      <c r="AP1143" s="152" t="e">
        <f t="shared" si="232"/>
        <v>#N/A</v>
      </c>
      <c r="AQ1143" s="152"/>
      <c r="AR1143" s="152"/>
      <c r="AS1143" s="153">
        <f t="shared" si="229"/>
        <v>32</v>
      </c>
      <c r="AT1143" s="153">
        <f t="shared" si="233"/>
        <v>1</v>
      </c>
      <c r="AU1143" s="153">
        <f t="shared" si="234"/>
        <v>0</v>
      </c>
      <c r="AV1143" s="153">
        <f t="shared" si="235"/>
        <v>0</v>
      </c>
      <c r="BA1143">
        <f t="shared" si="230"/>
        <v>1</v>
      </c>
    </row>
    <row r="1144" spans="2:53" x14ac:dyDescent="0.25">
      <c r="B1144" s="155">
        <f t="shared" si="236"/>
        <v>43863.999305555553</v>
      </c>
      <c r="C1144" s="155">
        <f t="shared" si="231"/>
        <v>43863.999305555553</v>
      </c>
      <c r="D1144" s="152">
        <f t="shared" si="224"/>
        <v>5.2880000000000003</v>
      </c>
      <c r="E1144" s="152"/>
      <c r="F1144" s="152"/>
      <c r="G1144" s="152"/>
      <c r="H1144" s="152" t="e">
        <f t="shared" si="225"/>
        <v>#N/A</v>
      </c>
      <c r="I1144" s="152"/>
      <c r="J1144" s="152" t="e">
        <f t="shared" si="226"/>
        <v>#N/A</v>
      </c>
      <c r="K1144" s="152"/>
      <c r="L1144" s="152"/>
      <c r="M1144" s="152"/>
      <c r="N1144" s="152"/>
      <c r="O1144" s="152"/>
      <c r="P1144" s="152"/>
      <c r="Q1144" s="152"/>
      <c r="R1144" s="152"/>
      <c r="S1144" s="152"/>
      <c r="T1144" s="153" cm="1">
        <f t="array" ref="T1144">MATCH(1,(TDU_Info!$C$5:$C$111=$T$6)*(TDU_Info!$B$5:$B$111&lt;=$B1144),0)</f>
        <v>95</v>
      </c>
      <c r="U1144" s="152">
        <f>100*(INDEX(TDU_Info!$E$5:$E$111,$T1144)/T$11+INDEX(TDU_Info!$F$5:$F$111,$T1144))</f>
        <v>4.0157000000000007</v>
      </c>
      <c r="V1144" s="152">
        <v>2.548</v>
      </c>
      <c r="W1144" s="152">
        <v>3.02</v>
      </c>
      <c r="X1144" s="152">
        <v>5.2880000000000003</v>
      </c>
      <c r="Y1144" s="152">
        <v>5.0220000000000002</v>
      </c>
      <c r="Z1144" s="152">
        <v>2.7130000000000001</v>
      </c>
      <c r="AA1144" s="152">
        <v>3.2309999999999999</v>
      </c>
      <c r="AB1144" s="152">
        <v>5.6</v>
      </c>
      <c r="AC1144" s="152">
        <v>5.4509999999999996</v>
      </c>
      <c r="AD1144" s="152">
        <v>2.347</v>
      </c>
      <c r="AE1144" s="152">
        <v>3.01</v>
      </c>
      <c r="AF1144" s="152">
        <v>5.2880000000000003</v>
      </c>
      <c r="AG1144" s="152">
        <v>5.33</v>
      </c>
      <c r="AH1144" s="152">
        <v>2.4870000000000001</v>
      </c>
      <c r="AI1144" s="152">
        <v>3.2160000000000002</v>
      </c>
      <c r="AJ1144" s="152">
        <v>5.6</v>
      </c>
      <c r="AK1144" s="152">
        <v>5.6870000000000003</v>
      </c>
      <c r="AL1144" s="152">
        <f t="shared" si="227"/>
        <v>1.9753137573623702</v>
      </c>
      <c r="AM1144" s="152">
        <f t="shared" si="228"/>
        <v>2.0282197676835727</v>
      </c>
      <c r="AN1144" s="152" t="e">
        <f>NA()</f>
        <v>#N/A</v>
      </c>
      <c r="AO1144" s="152" t="e">
        <f>NA()</f>
        <v>#N/A</v>
      </c>
      <c r="AP1144" s="152">
        <f t="shared" si="232"/>
        <v>7.7042999999999999</v>
      </c>
      <c r="AQ1144" s="152"/>
      <c r="AR1144" s="152"/>
      <c r="AS1144" s="153">
        <f t="shared" si="229"/>
        <v>33</v>
      </c>
      <c r="AT1144" s="153">
        <f t="shared" si="233"/>
        <v>1</v>
      </c>
      <c r="AU1144" s="153">
        <f t="shared" si="234"/>
        <v>0</v>
      </c>
      <c r="AV1144" s="153">
        <f t="shared" si="235"/>
        <v>0</v>
      </c>
      <c r="BA1144">
        <f t="shared" si="230"/>
        <v>2</v>
      </c>
    </row>
    <row r="1145" spans="2:53" x14ac:dyDescent="0.25">
      <c r="B1145" s="155">
        <f t="shared" si="236"/>
        <v>43864.999305555553</v>
      </c>
      <c r="C1145" s="155">
        <f t="shared" si="231"/>
        <v>43864.999305555553</v>
      </c>
      <c r="D1145" s="152">
        <f t="shared" si="224"/>
        <v>5.2880000000000003</v>
      </c>
      <c r="E1145" s="152"/>
      <c r="F1145" s="152"/>
      <c r="G1145" s="152"/>
      <c r="H1145" s="152" t="e">
        <f t="shared" si="225"/>
        <v>#N/A</v>
      </c>
      <c r="I1145" s="152"/>
      <c r="J1145" s="152" t="e">
        <f t="shared" si="226"/>
        <v>#N/A</v>
      </c>
      <c r="K1145" s="152"/>
      <c r="L1145" s="152"/>
      <c r="M1145" s="152"/>
      <c r="N1145" s="152"/>
      <c r="O1145" s="152"/>
      <c r="P1145" s="152"/>
      <c r="Q1145" s="152"/>
      <c r="R1145" s="152"/>
      <c r="S1145" s="152"/>
      <c r="T1145" s="153" cm="1">
        <f t="array" ref="T1145">MATCH(1,(TDU_Info!$C$5:$C$111=$T$6)*(TDU_Info!$B$5:$B$111&lt;=$B1145),0)</f>
        <v>95</v>
      </c>
      <c r="U1145" s="152">
        <f>100*(INDEX(TDU_Info!$E$5:$E$111,$T1145)/T$11+INDEX(TDU_Info!$F$5:$F$111,$T1145))</f>
        <v>4.0157000000000007</v>
      </c>
      <c r="V1145" s="152">
        <v>2.508</v>
      </c>
      <c r="W1145" s="152">
        <v>3.02</v>
      </c>
      <c r="X1145" s="152">
        <v>5.2880000000000003</v>
      </c>
      <c r="Y1145" s="152">
        <v>5.0220000000000002</v>
      </c>
      <c r="Z1145" s="152">
        <v>2.573</v>
      </c>
      <c r="AA1145" s="152">
        <v>3.2309999999999999</v>
      </c>
      <c r="AB1145" s="152">
        <v>5.6</v>
      </c>
      <c r="AC1145" s="152">
        <v>5.4509999999999996</v>
      </c>
      <c r="AD1145" s="152">
        <v>2.347</v>
      </c>
      <c r="AE1145" s="152">
        <v>3.01</v>
      </c>
      <c r="AF1145" s="152">
        <v>5.2880000000000003</v>
      </c>
      <c r="AG1145" s="152">
        <v>5.33</v>
      </c>
      <c r="AH1145" s="152">
        <v>2.4870000000000001</v>
      </c>
      <c r="AI1145" s="152">
        <v>3.2160000000000002</v>
      </c>
      <c r="AJ1145" s="152">
        <v>5.6</v>
      </c>
      <c r="AK1145" s="152">
        <v>5.6870000000000003</v>
      </c>
      <c r="AL1145" s="152">
        <f t="shared" si="227"/>
        <v>1.9753137573623702</v>
      </c>
      <c r="AM1145" s="152">
        <f t="shared" si="228"/>
        <v>2.0282197676835727</v>
      </c>
      <c r="AN1145" s="152" t="e">
        <f>NA()</f>
        <v>#N/A</v>
      </c>
      <c r="AO1145" s="152" t="e">
        <f>NA()</f>
        <v>#N/A</v>
      </c>
      <c r="AP1145" s="152">
        <f t="shared" si="232"/>
        <v>7.7042999999999999</v>
      </c>
      <c r="AQ1145" s="152"/>
      <c r="AR1145" s="152"/>
      <c r="AS1145" s="153">
        <f t="shared" si="229"/>
        <v>34</v>
      </c>
      <c r="AT1145" s="153">
        <f t="shared" si="233"/>
        <v>1</v>
      </c>
      <c r="AU1145" s="153">
        <f t="shared" si="234"/>
        <v>0</v>
      </c>
      <c r="AV1145" s="153">
        <f t="shared" si="235"/>
        <v>0</v>
      </c>
      <c r="BA1145">
        <f t="shared" si="230"/>
        <v>3</v>
      </c>
    </row>
    <row r="1146" spans="2:53" x14ac:dyDescent="0.25">
      <c r="B1146" s="155">
        <f t="shared" si="236"/>
        <v>43865.999305555553</v>
      </c>
      <c r="C1146" s="155">
        <f t="shared" si="231"/>
        <v>43865.999305555553</v>
      </c>
      <c r="D1146" s="152">
        <f t="shared" si="224"/>
        <v>5.2880000000000003</v>
      </c>
      <c r="E1146" s="152"/>
      <c r="F1146" s="152"/>
      <c r="G1146" s="152"/>
      <c r="H1146" s="152" t="e">
        <f t="shared" si="225"/>
        <v>#N/A</v>
      </c>
      <c r="I1146" s="152"/>
      <c r="J1146" s="152" t="e">
        <f t="shared" si="226"/>
        <v>#N/A</v>
      </c>
      <c r="K1146" s="152"/>
      <c r="L1146" s="152"/>
      <c r="M1146" s="152"/>
      <c r="N1146" s="152"/>
      <c r="O1146" s="152"/>
      <c r="P1146" s="152"/>
      <c r="Q1146" s="152"/>
      <c r="R1146" s="152"/>
      <c r="S1146" s="152"/>
      <c r="T1146" s="153" cm="1">
        <f t="array" ref="T1146">MATCH(1,(TDU_Info!$C$5:$C$111=$T$6)*(TDU_Info!$B$5:$B$111&lt;=$B1146),0)</f>
        <v>95</v>
      </c>
      <c r="U1146" s="152">
        <f>100*(INDEX(TDU_Info!$E$5:$E$111,$T1146)/T$11+INDEX(TDU_Info!$F$5:$F$111,$T1146))</f>
        <v>4.0157000000000007</v>
      </c>
      <c r="V1146" s="152">
        <v>2.508</v>
      </c>
      <c r="W1146" s="152">
        <v>3.02</v>
      </c>
      <c r="X1146" s="152">
        <v>5.2880000000000003</v>
      </c>
      <c r="Y1146" s="152">
        <v>5.0220000000000002</v>
      </c>
      <c r="Z1146" s="152">
        <v>2.573</v>
      </c>
      <c r="AA1146" s="152">
        <v>3.2309999999999999</v>
      </c>
      <c r="AB1146" s="152">
        <v>5.6</v>
      </c>
      <c r="AC1146" s="152">
        <v>5.4509999999999996</v>
      </c>
      <c r="AD1146" s="152">
        <v>2.3780000000000001</v>
      </c>
      <c r="AE1146" s="152">
        <v>3.01</v>
      </c>
      <c r="AF1146" s="152">
        <v>5.2880000000000003</v>
      </c>
      <c r="AG1146" s="152">
        <v>5.33</v>
      </c>
      <c r="AH1146" s="152">
        <v>2.4870000000000001</v>
      </c>
      <c r="AI1146" s="152">
        <v>3.2160000000000002</v>
      </c>
      <c r="AJ1146" s="152">
        <v>5.6</v>
      </c>
      <c r="AK1146" s="152">
        <v>5.7</v>
      </c>
      <c r="AL1146" s="152">
        <f t="shared" si="227"/>
        <v>1.9753137573623702</v>
      </c>
      <c r="AM1146" s="152">
        <f t="shared" si="228"/>
        <v>2.0282197676835727</v>
      </c>
      <c r="AN1146" s="152" t="e">
        <f>NA()</f>
        <v>#N/A</v>
      </c>
      <c r="AO1146" s="152" t="e">
        <f>NA()</f>
        <v>#N/A</v>
      </c>
      <c r="AP1146" s="152">
        <f t="shared" si="232"/>
        <v>7.7042999999999999</v>
      </c>
      <c r="AQ1146" s="152"/>
      <c r="AR1146" s="152"/>
      <c r="AS1146" s="153">
        <f t="shared" si="229"/>
        <v>35</v>
      </c>
      <c r="AT1146" s="153">
        <f t="shared" si="233"/>
        <v>1</v>
      </c>
      <c r="AU1146" s="153">
        <f t="shared" si="234"/>
        <v>0</v>
      </c>
      <c r="AV1146" s="153">
        <f t="shared" si="235"/>
        <v>0</v>
      </c>
      <c r="BA1146">
        <f t="shared" si="230"/>
        <v>4</v>
      </c>
    </row>
    <row r="1147" spans="2:53" x14ac:dyDescent="0.25">
      <c r="B1147" s="155">
        <f t="shared" si="236"/>
        <v>43866.999305555553</v>
      </c>
      <c r="C1147" s="155">
        <f t="shared" si="231"/>
        <v>43866.999305555553</v>
      </c>
      <c r="D1147" s="152">
        <f t="shared" si="224"/>
        <v>5.2880000000000003</v>
      </c>
      <c r="E1147" s="152"/>
      <c r="F1147" s="152"/>
      <c r="G1147" s="152"/>
      <c r="H1147" s="152" t="e">
        <f t="shared" si="225"/>
        <v>#N/A</v>
      </c>
      <c r="I1147" s="152"/>
      <c r="J1147" s="152" t="e">
        <f t="shared" si="226"/>
        <v>#N/A</v>
      </c>
      <c r="K1147" s="152"/>
      <c r="L1147" s="152"/>
      <c r="M1147" s="152"/>
      <c r="N1147" s="152"/>
      <c r="O1147" s="152"/>
      <c r="P1147" s="152"/>
      <c r="Q1147" s="152"/>
      <c r="R1147" s="152"/>
      <c r="S1147" s="152"/>
      <c r="T1147" s="153" cm="1">
        <f t="array" ref="T1147">MATCH(1,(TDU_Info!$C$5:$C$111=$T$6)*(TDU_Info!$B$5:$B$111&lt;=$B1147),0)</f>
        <v>95</v>
      </c>
      <c r="U1147" s="152">
        <f>100*(INDEX(TDU_Info!$E$5:$E$111,$T1147)/T$11+INDEX(TDU_Info!$F$5:$F$111,$T1147))</f>
        <v>4.0157000000000007</v>
      </c>
      <c r="V1147" s="152">
        <v>2.5019999999999998</v>
      </c>
      <c r="W1147" s="152">
        <v>3.02</v>
      </c>
      <c r="X1147" s="152">
        <v>5.2880000000000003</v>
      </c>
      <c r="Y1147" s="152">
        <v>5.1059999999999999</v>
      </c>
      <c r="Z1147" s="152">
        <v>2.573</v>
      </c>
      <c r="AA1147" s="152">
        <v>3.2309999999999999</v>
      </c>
      <c r="AB1147" s="152">
        <v>5.6</v>
      </c>
      <c r="AC1147" s="152">
        <v>5.4749999999999996</v>
      </c>
      <c r="AD1147" s="152">
        <v>2.2480000000000002</v>
      </c>
      <c r="AE1147" s="152">
        <v>3.01</v>
      </c>
      <c r="AF1147" s="152">
        <v>5.2880000000000003</v>
      </c>
      <c r="AG1147" s="152">
        <v>5.36</v>
      </c>
      <c r="AH1147" s="152">
        <v>2.331</v>
      </c>
      <c r="AI1147" s="152">
        <v>3.2160000000000002</v>
      </c>
      <c r="AJ1147" s="152">
        <v>5.6</v>
      </c>
      <c r="AK1147" s="152">
        <v>5.7</v>
      </c>
      <c r="AL1147" s="152">
        <f t="shared" si="227"/>
        <v>1.9753137573623702</v>
      </c>
      <c r="AM1147" s="152">
        <f t="shared" si="228"/>
        <v>2.0282197676835727</v>
      </c>
      <c r="AN1147" s="152" t="e">
        <f>NA()</f>
        <v>#N/A</v>
      </c>
      <c r="AO1147" s="152" t="e">
        <f>NA()</f>
        <v>#N/A</v>
      </c>
      <c r="AP1147" s="152">
        <f t="shared" si="232"/>
        <v>7.7042999999999999</v>
      </c>
      <c r="AQ1147" s="152"/>
      <c r="AR1147" s="152"/>
      <c r="AS1147" s="153">
        <f t="shared" si="229"/>
        <v>36</v>
      </c>
      <c r="AT1147" s="153">
        <f t="shared" si="233"/>
        <v>1</v>
      </c>
      <c r="AU1147" s="153">
        <f t="shared" si="234"/>
        <v>0</v>
      </c>
      <c r="AV1147" s="153">
        <f t="shared" si="235"/>
        <v>0</v>
      </c>
      <c r="BA1147">
        <f t="shared" si="230"/>
        <v>5</v>
      </c>
    </row>
    <row r="1148" spans="2:53" x14ac:dyDescent="0.25">
      <c r="B1148" s="155">
        <f t="shared" si="236"/>
        <v>43867.999305555553</v>
      </c>
      <c r="C1148" s="155">
        <f t="shared" si="231"/>
        <v>43867.999305555553</v>
      </c>
      <c r="D1148" s="152">
        <f t="shared" si="224"/>
        <v>5.2880000000000003</v>
      </c>
      <c r="E1148" s="152"/>
      <c r="F1148" s="152"/>
      <c r="G1148" s="152"/>
      <c r="H1148" s="152" t="e">
        <f t="shared" si="225"/>
        <v>#N/A</v>
      </c>
      <c r="I1148" s="152"/>
      <c r="J1148" s="152" t="e">
        <f t="shared" si="226"/>
        <v>#N/A</v>
      </c>
      <c r="K1148" s="152"/>
      <c r="L1148" s="152"/>
      <c r="M1148" s="152"/>
      <c r="N1148" s="152"/>
      <c r="O1148" s="152"/>
      <c r="P1148" s="152"/>
      <c r="Q1148" s="152"/>
      <c r="R1148" s="152"/>
      <c r="S1148" s="152"/>
      <c r="T1148" s="153" cm="1">
        <f t="array" ref="T1148">MATCH(1,(TDU_Info!$C$5:$C$111=$T$6)*(TDU_Info!$B$5:$B$111&lt;=$B1148),0)</f>
        <v>95</v>
      </c>
      <c r="U1148" s="152">
        <f>100*(INDEX(TDU_Info!$E$5:$E$111,$T1148)/T$11+INDEX(TDU_Info!$F$5:$F$111,$T1148))</f>
        <v>4.0157000000000007</v>
      </c>
      <c r="V1148" s="152">
        <v>2.3330000000000002</v>
      </c>
      <c r="W1148" s="152">
        <v>4.5199999999999996</v>
      </c>
      <c r="X1148" s="152">
        <v>5.2880000000000003</v>
      </c>
      <c r="Y1148" s="152">
        <v>5.1059999999999999</v>
      </c>
      <c r="Z1148" s="152">
        <v>2.3940000000000001</v>
      </c>
      <c r="AA1148" s="152">
        <v>4.8310000000000004</v>
      </c>
      <c r="AB1148" s="152">
        <v>5.6</v>
      </c>
      <c r="AC1148" s="152">
        <v>5.4749999999999996</v>
      </c>
      <c r="AD1148" s="152">
        <v>2.2480000000000002</v>
      </c>
      <c r="AE1148" s="152">
        <v>4.51</v>
      </c>
      <c r="AF1148" s="152">
        <v>5.2880000000000003</v>
      </c>
      <c r="AG1148" s="152">
        <v>5.36</v>
      </c>
      <c r="AH1148" s="152">
        <v>2.331</v>
      </c>
      <c r="AI1148" s="152">
        <v>4.8159999999999998</v>
      </c>
      <c r="AJ1148" s="152">
        <v>5.6</v>
      </c>
      <c r="AK1148" s="152">
        <v>5.7</v>
      </c>
      <c r="AL1148" s="152">
        <f t="shared" si="227"/>
        <v>1.9753137573623702</v>
      </c>
      <c r="AM1148" s="152">
        <f t="shared" si="228"/>
        <v>2.0282197676835727</v>
      </c>
      <c r="AN1148" s="152" t="e">
        <f>NA()</f>
        <v>#N/A</v>
      </c>
      <c r="AO1148" s="152" t="e">
        <f>NA()</f>
        <v>#N/A</v>
      </c>
      <c r="AP1148" s="152">
        <f t="shared" si="232"/>
        <v>7.7042999999999999</v>
      </c>
      <c r="AQ1148" s="152"/>
      <c r="AR1148" s="152"/>
      <c r="AS1148" s="153">
        <f t="shared" si="229"/>
        <v>37</v>
      </c>
      <c r="AT1148" s="153">
        <f t="shared" si="233"/>
        <v>1</v>
      </c>
      <c r="AU1148" s="153">
        <f t="shared" si="234"/>
        <v>0</v>
      </c>
      <c r="AV1148" s="153">
        <f t="shared" si="235"/>
        <v>0</v>
      </c>
      <c r="BA1148">
        <f t="shared" si="230"/>
        <v>6</v>
      </c>
    </row>
    <row r="1149" spans="2:53" x14ac:dyDescent="0.25">
      <c r="B1149" s="155">
        <f t="shared" si="236"/>
        <v>43868.999305555553</v>
      </c>
      <c r="C1149" s="155">
        <f t="shared" si="231"/>
        <v>43868.999305555553</v>
      </c>
      <c r="D1149" s="152">
        <f t="shared" si="224"/>
        <v>5.2880000000000003</v>
      </c>
      <c r="E1149" s="152"/>
      <c r="F1149" s="152"/>
      <c r="G1149" s="152"/>
      <c r="H1149" s="152" t="e">
        <f t="shared" si="225"/>
        <v>#N/A</v>
      </c>
      <c r="I1149" s="152"/>
      <c r="J1149" s="152" t="e">
        <f t="shared" si="226"/>
        <v>#N/A</v>
      </c>
      <c r="K1149" s="152"/>
      <c r="L1149" s="152"/>
      <c r="M1149" s="152"/>
      <c r="N1149" s="152"/>
      <c r="O1149" s="152"/>
      <c r="P1149" s="152"/>
      <c r="Q1149" s="152"/>
      <c r="R1149" s="152"/>
      <c r="S1149" s="152"/>
      <c r="T1149" s="153" cm="1">
        <f t="array" ref="T1149">MATCH(1,(TDU_Info!$C$5:$C$111=$T$6)*(TDU_Info!$B$5:$B$111&lt;=$B1149),0)</f>
        <v>95</v>
      </c>
      <c r="U1149" s="152">
        <f>100*(INDEX(TDU_Info!$E$5:$E$111,$T1149)/T$11+INDEX(TDU_Info!$F$5:$F$111,$T1149))</f>
        <v>4.0157000000000007</v>
      </c>
      <c r="V1149" s="152">
        <v>2.3330000000000002</v>
      </c>
      <c r="W1149" s="152">
        <v>4.5199999999999996</v>
      </c>
      <c r="X1149" s="152">
        <v>5.2880000000000003</v>
      </c>
      <c r="Y1149" s="152">
        <v>5.1059999999999999</v>
      </c>
      <c r="Z1149" s="152">
        <v>2.3940000000000001</v>
      </c>
      <c r="AA1149" s="152">
        <v>4.8310000000000004</v>
      </c>
      <c r="AB1149" s="152">
        <v>5.6</v>
      </c>
      <c r="AC1149" s="152">
        <v>5.4749999999999996</v>
      </c>
      <c r="AD1149" s="152">
        <v>2.2480000000000002</v>
      </c>
      <c r="AE1149" s="152">
        <v>4.51</v>
      </c>
      <c r="AF1149" s="152">
        <v>5.2880000000000003</v>
      </c>
      <c r="AG1149" s="152">
        <v>5.36</v>
      </c>
      <c r="AH1149" s="152">
        <v>2.331</v>
      </c>
      <c r="AI1149" s="152">
        <v>4.8159999999999998</v>
      </c>
      <c r="AJ1149" s="152">
        <v>5.6</v>
      </c>
      <c r="AK1149" s="152">
        <v>5.7</v>
      </c>
      <c r="AL1149" s="152">
        <f t="shared" si="227"/>
        <v>1.9753137573623702</v>
      </c>
      <c r="AM1149" s="152">
        <f t="shared" si="228"/>
        <v>2.0282197676835727</v>
      </c>
      <c r="AN1149" s="152" t="e">
        <f>NA()</f>
        <v>#N/A</v>
      </c>
      <c r="AO1149" s="152" t="e">
        <f>NA()</f>
        <v>#N/A</v>
      </c>
      <c r="AP1149" s="152">
        <f t="shared" si="232"/>
        <v>7.7042999999999999</v>
      </c>
      <c r="AQ1149" s="152"/>
      <c r="AR1149" s="152"/>
      <c r="AS1149" s="153">
        <f t="shared" si="229"/>
        <v>38</v>
      </c>
      <c r="AT1149" s="153">
        <f t="shared" si="233"/>
        <v>1</v>
      </c>
      <c r="AU1149" s="153">
        <f t="shared" si="234"/>
        <v>0</v>
      </c>
      <c r="AV1149" s="153">
        <f t="shared" si="235"/>
        <v>0</v>
      </c>
      <c r="BA1149">
        <f t="shared" si="230"/>
        <v>7</v>
      </c>
    </row>
    <row r="1150" spans="2:53" x14ac:dyDescent="0.25">
      <c r="B1150" s="155">
        <f t="shared" si="236"/>
        <v>43869.999305555553</v>
      </c>
      <c r="C1150" s="155">
        <f t="shared" si="231"/>
        <v>43869.999305555553</v>
      </c>
      <c r="D1150" s="152">
        <f t="shared" si="224"/>
        <v>5.2880000000000003</v>
      </c>
      <c r="E1150" s="152"/>
      <c r="F1150" s="152"/>
      <c r="G1150" s="152"/>
      <c r="H1150" s="152" t="e">
        <f t="shared" si="225"/>
        <v>#N/A</v>
      </c>
      <c r="I1150" s="152"/>
      <c r="J1150" s="152" t="e">
        <f t="shared" si="226"/>
        <v>#N/A</v>
      </c>
      <c r="K1150" s="152"/>
      <c r="L1150" s="152"/>
      <c r="M1150" s="152"/>
      <c r="N1150" s="152"/>
      <c r="O1150" s="152"/>
      <c r="P1150" s="152"/>
      <c r="Q1150" s="152"/>
      <c r="R1150" s="152"/>
      <c r="S1150" s="152"/>
      <c r="T1150" s="153" cm="1">
        <f t="array" ref="T1150">MATCH(1,(TDU_Info!$C$5:$C$111=$T$6)*(TDU_Info!$B$5:$B$111&lt;=$B1150),0)</f>
        <v>95</v>
      </c>
      <c r="U1150" s="152">
        <f>100*(INDEX(TDU_Info!$E$5:$E$111,$T1150)/T$11+INDEX(TDU_Info!$F$5:$F$111,$T1150))</f>
        <v>4.0157000000000007</v>
      </c>
      <c r="V1150" s="152">
        <v>2.3330000000000002</v>
      </c>
      <c r="W1150" s="152">
        <v>4.5199999999999996</v>
      </c>
      <c r="X1150" s="152">
        <v>5.2880000000000003</v>
      </c>
      <c r="Y1150" s="152">
        <v>5.1059999999999999</v>
      </c>
      <c r="Z1150" s="152">
        <v>2.3940000000000001</v>
      </c>
      <c r="AA1150" s="152">
        <v>4.8310000000000004</v>
      </c>
      <c r="AB1150" s="152">
        <v>5.6</v>
      </c>
      <c r="AC1150" s="152">
        <v>5.4749999999999996</v>
      </c>
      <c r="AD1150" s="152">
        <v>2.2480000000000002</v>
      </c>
      <c r="AE1150" s="152">
        <v>4.51</v>
      </c>
      <c r="AF1150" s="152">
        <v>5.2880000000000003</v>
      </c>
      <c r="AG1150" s="152">
        <v>5.36</v>
      </c>
      <c r="AH1150" s="152">
        <v>2.331</v>
      </c>
      <c r="AI1150" s="152">
        <v>4.8159999999999998</v>
      </c>
      <c r="AJ1150" s="152">
        <v>5.6</v>
      </c>
      <c r="AK1150" s="152">
        <v>5.7</v>
      </c>
      <c r="AL1150" s="152">
        <f t="shared" si="227"/>
        <v>1.9753137573623702</v>
      </c>
      <c r="AM1150" s="152">
        <f t="shared" si="228"/>
        <v>2.0282197676835727</v>
      </c>
      <c r="AN1150" s="152" t="e">
        <f>NA()</f>
        <v>#N/A</v>
      </c>
      <c r="AO1150" s="152" t="e">
        <f>NA()</f>
        <v>#N/A</v>
      </c>
      <c r="AP1150" s="152">
        <f t="shared" si="232"/>
        <v>7.7042999999999999</v>
      </c>
      <c r="AQ1150" s="152"/>
      <c r="AR1150" s="152"/>
      <c r="AS1150" s="153">
        <f t="shared" si="229"/>
        <v>39</v>
      </c>
      <c r="AT1150" s="153">
        <f t="shared" si="233"/>
        <v>1</v>
      </c>
      <c r="AU1150" s="153">
        <f t="shared" si="234"/>
        <v>0</v>
      </c>
      <c r="AV1150" s="153">
        <f t="shared" si="235"/>
        <v>0</v>
      </c>
      <c r="BA1150">
        <f t="shared" si="230"/>
        <v>8</v>
      </c>
    </row>
    <row r="1151" spans="2:53" x14ac:dyDescent="0.25">
      <c r="B1151" s="155">
        <f t="shared" si="236"/>
        <v>43870.999305555553</v>
      </c>
      <c r="C1151" s="155">
        <f t="shared" si="231"/>
        <v>43870.999305555553</v>
      </c>
      <c r="D1151" s="152">
        <f t="shared" si="224"/>
        <v>5.2880000000000003</v>
      </c>
      <c r="E1151" s="152"/>
      <c r="F1151" s="152"/>
      <c r="G1151" s="152"/>
      <c r="H1151" s="152" t="e">
        <f t="shared" si="225"/>
        <v>#N/A</v>
      </c>
      <c r="I1151" s="152"/>
      <c r="J1151" s="152" t="e">
        <f t="shared" si="226"/>
        <v>#N/A</v>
      </c>
      <c r="K1151" s="152"/>
      <c r="L1151" s="152"/>
      <c r="M1151" s="152"/>
      <c r="N1151" s="152"/>
      <c r="O1151" s="152"/>
      <c r="P1151" s="152"/>
      <c r="Q1151" s="152"/>
      <c r="R1151" s="152"/>
      <c r="S1151" s="152"/>
      <c r="T1151" s="153" cm="1">
        <f t="array" ref="T1151">MATCH(1,(TDU_Info!$C$5:$C$111=$T$6)*(TDU_Info!$B$5:$B$111&lt;=$B1151),0)</f>
        <v>95</v>
      </c>
      <c r="U1151" s="152">
        <f>100*(INDEX(TDU_Info!$E$5:$E$111,$T1151)/T$11+INDEX(TDU_Info!$F$5:$F$111,$T1151))</f>
        <v>4.0157000000000007</v>
      </c>
      <c r="V1151" s="152">
        <v>2.3330000000000002</v>
      </c>
      <c r="W1151" s="152">
        <v>4.5199999999999996</v>
      </c>
      <c r="X1151" s="152">
        <v>5.2880000000000003</v>
      </c>
      <c r="Y1151" s="152">
        <v>5.1059999999999999</v>
      </c>
      <c r="Z1151" s="152">
        <v>2.3940000000000001</v>
      </c>
      <c r="AA1151" s="152">
        <v>4.8310000000000004</v>
      </c>
      <c r="AB1151" s="152">
        <v>5.6</v>
      </c>
      <c r="AC1151" s="152">
        <v>5.4749999999999996</v>
      </c>
      <c r="AD1151" s="152">
        <v>2.2480000000000002</v>
      </c>
      <c r="AE1151" s="152">
        <v>4.51</v>
      </c>
      <c r="AF1151" s="152">
        <v>5.2880000000000003</v>
      </c>
      <c r="AG1151" s="152">
        <v>5.36</v>
      </c>
      <c r="AH1151" s="152">
        <v>2.331</v>
      </c>
      <c r="AI1151" s="152">
        <v>4.8159999999999998</v>
      </c>
      <c r="AJ1151" s="152">
        <v>5.6</v>
      </c>
      <c r="AK1151" s="152">
        <v>5.7</v>
      </c>
      <c r="AL1151" s="152">
        <f t="shared" si="227"/>
        <v>1.9753137573623702</v>
      </c>
      <c r="AM1151" s="152">
        <f t="shared" si="228"/>
        <v>2.0282197676835727</v>
      </c>
      <c r="AN1151" s="152" t="e">
        <f>NA()</f>
        <v>#N/A</v>
      </c>
      <c r="AO1151" s="152" t="e">
        <f>NA()</f>
        <v>#N/A</v>
      </c>
      <c r="AP1151" s="152">
        <f t="shared" si="232"/>
        <v>7.7042999999999999</v>
      </c>
      <c r="AQ1151" s="152"/>
      <c r="AR1151" s="152"/>
      <c r="AS1151" s="153">
        <f t="shared" si="229"/>
        <v>40</v>
      </c>
      <c r="AT1151" s="153">
        <f t="shared" si="233"/>
        <v>1</v>
      </c>
      <c r="AU1151" s="153">
        <f t="shared" si="234"/>
        <v>0</v>
      </c>
      <c r="AV1151" s="153">
        <f t="shared" si="235"/>
        <v>0</v>
      </c>
      <c r="BA1151">
        <f t="shared" si="230"/>
        <v>9</v>
      </c>
    </row>
    <row r="1152" spans="2:53" x14ac:dyDescent="0.25">
      <c r="B1152" s="155">
        <f t="shared" si="236"/>
        <v>43871.999305555553</v>
      </c>
      <c r="C1152" s="155">
        <f t="shared" si="231"/>
        <v>43871.999305555553</v>
      </c>
      <c r="D1152" s="152">
        <f t="shared" si="224"/>
        <v>5.2880000000000003</v>
      </c>
      <c r="E1152" s="152"/>
      <c r="F1152" s="152"/>
      <c r="G1152" s="152"/>
      <c r="H1152" s="152" t="e">
        <f t="shared" si="225"/>
        <v>#N/A</v>
      </c>
      <c r="I1152" s="152"/>
      <c r="J1152" s="152" t="e">
        <f t="shared" si="226"/>
        <v>#N/A</v>
      </c>
      <c r="K1152" s="152"/>
      <c r="L1152" s="152"/>
      <c r="M1152" s="152"/>
      <c r="N1152" s="152"/>
      <c r="O1152" s="152"/>
      <c r="P1152" s="152"/>
      <c r="Q1152" s="152"/>
      <c r="R1152" s="152"/>
      <c r="S1152" s="152"/>
      <c r="T1152" s="153" cm="1">
        <f t="array" ref="T1152">MATCH(1,(TDU_Info!$C$5:$C$111=$T$6)*(TDU_Info!$B$5:$B$111&lt;=$B1152),0)</f>
        <v>95</v>
      </c>
      <c r="U1152" s="152">
        <f>100*(INDEX(TDU_Info!$E$5:$E$111,$T1152)/T$11+INDEX(TDU_Info!$F$5:$F$111,$T1152))</f>
        <v>4.0157000000000007</v>
      </c>
      <c r="V1152" s="152">
        <v>2.3330000000000002</v>
      </c>
      <c r="W1152" s="152">
        <v>5.62</v>
      </c>
      <c r="X1152" s="152">
        <v>5.2880000000000003</v>
      </c>
      <c r="Y1152" s="152">
        <v>5.1059999999999999</v>
      </c>
      <c r="Z1152" s="152">
        <v>2.3940000000000001</v>
      </c>
      <c r="AA1152" s="152">
        <v>5.9550000000000001</v>
      </c>
      <c r="AB1152" s="152">
        <v>5.6</v>
      </c>
      <c r="AC1152" s="152">
        <v>5.4749999999999996</v>
      </c>
      <c r="AD1152" s="152">
        <v>2.2480000000000002</v>
      </c>
      <c r="AE1152" s="152">
        <v>5.4720000000000004</v>
      </c>
      <c r="AF1152" s="152">
        <v>5.2880000000000003</v>
      </c>
      <c r="AG1152" s="152">
        <v>5.36</v>
      </c>
      <c r="AH1152" s="152">
        <v>2.331</v>
      </c>
      <c r="AI1152" s="152">
        <v>5.6769999999999996</v>
      </c>
      <c r="AJ1152" s="152">
        <v>5.6</v>
      </c>
      <c r="AK1152" s="152">
        <v>5.7</v>
      </c>
      <c r="AL1152" s="152">
        <f t="shared" si="227"/>
        <v>1.9753137573623702</v>
      </c>
      <c r="AM1152" s="152">
        <f t="shared" si="228"/>
        <v>2.0282197676835727</v>
      </c>
      <c r="AN1152" s="152" t="e">
        <f>NA()</f>
        <v>#N/A</v>
      </c>
      <c r="AO1152" s="152" t="e">
        <f>NA()</f>
        <v>#N/A</v>
      </c>
      <c r="AP1152" s="152">
        <f t="shared" si="232"/>
        <v>7.7042999999999999</v>
      </c>
      <c r="AQ1152" s="152"/>
      <c r="AR1152" s="152"/>
      <c r="AS1152" s="153">
        <f t="shared" si="229"/>
        <v>41</v>
      </c>
      <c r="AT1152" s="153">
        <f t="shared" si="233"/>
        <v>1</v>
      </c>
      <c r="AU1152" s="153">
        <f t="shared" si="234"/>
        <v>0</v>
      </c>
      <c r="AV1152" s="153">
        <f t="shared" si="235"/>
        <v>0</v>
      </c>
      <c r="BA1152">
        <f t="shared" si="230"/>
        <v>10</v>
      </c>
    </row>
    <row r="1153" spans="2:53" x14ac:dyDescent="0.25">
      <c r="B1153" s="155">
        <f t="shared" si="236"/>
        <v>43872.999305555553</v>
      </c>
      <c r="C1153" s="155">
        <f t="shared" si="231"/>
        <v>43872.999305555553</v>
      </c>
      <c r="D1153" s="152">
        <f t="shared" si="224"/>
        <v>5.2880000000000003</v>
      </c>
      <c r="E1153" s="152"/>
      <c r="F1153" s="152"/>
      <c r="G1153" s="152"/>
      <c r="H1153" s="152" t="e">
        <f t="shared" si="225"/>
        <v>#N/A</v>
      </c>
      <c r="I1153" s="152"/>
      <c r="J1153" s="152" t="e">
        <f t="shared" si="226"/>
        <v>#N/A</v>
      </c>
      <c r="K1153" s="152"/>
      <c r="L1153" s="152"/>
      <c r="M1153" s="152"/>
      <c r="N1153" s="152"/>
      <c r="O1153" s="152"/>
      <c r="P1153" s="152"/>
      <c r="Q1153" s="152"/>
      <c r="R1153" s="152"/>
      <c r="S1153" s="152"/>
      <c r="T1153" s="153" cm="1">
        <f t="array" ref="T1153">MATCH(1,(TDU_Info!$C$5:$C$111=$T$6)*(TDU_Info!$B$5:$B$111&lt;=$B1153),0)</f>
        <v>95</v>
      </c>
      <c r="U1153" s="152">
        <f>100*(INDEX(TDU_Info!$E$5:$E$111,$T1153)/T$11+INDEX(TDU_Info!$F$5:$F$111,$T1153))</f>
        <v>4.0157000000000007</v>
      </c>
      <c r="V1153" s="152">
        <v>2.3330000000000002</v>
      </c>
      <c r="W1153" s="152">
        <v>5.62</v>
      </c>
      <c r="X1153" s="152">
        <v>5.2880000000000003</v>
      </c>
      <c r="Y1153" s="152">
        <v>5.1059999999999999</v>
      </c>
      <c r="Z1153" s="152">
        <v>2.3940000000000001</v>
      </c>
      <c r="AA1153" s="152">
        <v>5.9550000000000001</v>
      </c>
      <c r="AB1153" s="152">
        <v>5.6</v>
      </c>
      <c r="AC1153" s="152">
        <v>5.4749999999999996</v>
      </c>
      <c r="AD1153" s="152">
        <v>2.2480000000000002</v>
      </c>
      <c r="AE1153" s="152">
        <v>5.4720000000000004</v>
      </c>
      <c r="AF1153" s="152">
        <v>5.2880000000000003</v>
      </c>
      <c r="AG1153" s="152">
        <v>5.36</v>
      </c>
      <c r="AH1153" s="152">
        <v>2.331</v>
      </c>
      <c r="AI1153" s="152">
        <v>5.6769999999999996</v>
      </c>
      <c r="AJ1153" s="152">
        <v>5.6</v>
      </c>
      <c r="AK1153" s="152">
        <v>5.7</v>
      </c>
      <c r="AL1153" s="152">
        <f t="shared" si="227"/>
        <v>1.9753137573623702</v>
      </c>
      <c r="AM1153" s="152">
        <f t="shared" si="228"/>
        <v>2.0282197676835727</v>
      </c>
      <c r="AN1153" s="152" t="e">
        <f>NA()</f>
        <v>#N/A</v>
      </c>
      <c r="AO1153" s="152" t="e">
        <f>NA()</f>
        <v>#N/A</v>
      </c>
      <c r="AP1153" s="152">
        <f t="shared" si="232"/>
        <v>7.7042999999999999</v>
      </c>
      <c r="AQ1153" s="152"/>
      <c r="AR1153" s="152"/>
      <c r="AS1153" s="153">
        <f t="shared" si="229"/>
        <v>42</v>
      </c>
      <c r="AT1153" s="153">
        <f t="shared" si="233"/>
        <v>1</v>
      </c>
      <c r="AU1153" s="153">
        <f t="shared" si="234"/>
        <v>0</v>
      </c>
      <c r="AV1153" s="153">
        <f t="shared" si="235"/>
        <v>0</v>
      </c>
      <c r="BA1153">
        <f t="shared" si="230"/>
        <v>11</v>
      </c>
    </row>
    <row r="1154" spans="2:53" x14ac:dyDescent="0.25">
      <c r="B1154" s="155">
        <f t="shared" si="236"/>
        <v>43873.999305555553</v>
      </c>
      <c r="C1154" s="155">
        <f t="shared" si="231"/>
        <v>43873.999305555553</v>
      </c>
      <c r="D1154" s="152">
        <f t="shared" si="224"/>
        <v>5.2880000000000003</v>
      </c>
      <c r="E1154" s="152"/>
      <c r="F1154" s="152"/>
      <c r="G1154" s="152"/>
      <c r="H1154" s="152" t="e">
        <f t="shared" si="225"/>
        <v>#N/A</v>
      </c>
      <c r="I1154" s="152"/>
      <c r="J1154" s="152" t="e">
        <f t="shared" si="226"/>
        <v>#N/A</v>
      </c>
      <c r="K1154" s="152"/>
      <c r="L1154" s="152"/>
      <c r="M1154" s="152"/>
      <c r="N1154" s="152"/>
      <c r="O1154" s="152"/>
      <c r="P1154" s="152"/>
      <c r="Q1154" s="152"/>
      <c r="R1154" s="152"/>
      <c r="S1154" s="152"/>
      <c r="T1154" s="153" cm="1">
        <f t="array" ref="T1154">MATCH(1,(TDU_Info!$C$5:$C$111=$T$6)*(TDU_Info!$B$5:$B$111&lt;=$B1154),0)</f>
        <v>95</v>
      </c>
      <c r="U1154" s="152">
        <f>100*(INDEX(TDU_Info!$E$5:$E$111,$T1154)/T$11+INDEX(TDU_Info!$F$5:$F$111,$T1154))</f>
        <v>4.0157000000000007</v>
      </c>
      <c r="V1154" s="152">
        <v>2.3330000000000002</v>
      </c>
      <c r="W1154" s="152">
        <v>5.7430000000000003</v>
      </c>
      <c r="X1154" s="152">
        <v>5.2880000000000003</v>
      </c>
      <c r="Y1154" s="152">
        <v>5.1059999999999999</v>
      </c>
      <c r="Z1154" s="152">
        <v>2.3940000000000001</v>
      </c>
      <c r="AA1154" s="152">
        <v>5.9550000000000001</v>
      </c>
      <c r="AB1154" s="152">
        <v>5.6</v>
      </c>
      <c r="AC1154" s="152">
        <v>5.4749999999999996</v>
      </c>
      <c r="AD1154" s="152">
        <v>2.2480000000000002</v>
      </c>
      <c r="AE1154" s="152">
        <v>5.4720000000000004</v>
      </c>
      <c r="AF1154" s="152">
        <v>5.2880000000000003</v>
      </c>
      <c r="AG1154" s="152">
        <v>5.36</v>
      </c>
      <c r="AH1154" s="152">
        <v>2.331</v>
      </c>
      <c r="AI1154" s="152">
        <v>5.6769999999999996</v>
      </c>
      <c r="AJ1154" s="152">
        <v>5.6</v>
      </c>
      <c r="AK1154" s="152">
        <v>5.7</v>
      </c>
      <c r="AL1154" s="152">
        <f t="shared" si="227"/>
        <v>1.9753137573623702</v>
      </c>
      <c r="AM1154" s="152">
        <f t="shared" si="228"/>
        <v>2.0282197676835727</v>
      </c>
      <c r="AN1154" s="152" t="e">
        <f>NA()</f>
        <v>#N/A</v>
      </c>
      <c r="AO1154" s="152" t="e">
        <f>NA()</f>
        <v>#N/A</v>
      </c>
      <c r="AP1154" s="152">
        <f t="shared" si="232"/>
        <v>7.7042999999999999</v>
      </c>
      <c r="AQ1154" s="152"/>
      <c r="AR1154" s="152"/>
      <c r="AS1154" s="153">
        <f t="shared" si="229"/>
        <v>43</v>
      </c>
      <c r="AT1154" s="153">
        <f t="shared" si="233"/>
        <v>1</v>
      </c>
      <c r="AU1154" s="153">
        <f t="shared" si="234"/>
        <v>0</v>
      </c>
      <c r="AV1154" s="153">
        <f t="shared" si="235"/>
        <v>0</v>
      </c>
      <c r="BA1154">
        <f t="shared" si="230"/>
        <v>12</v>
      </c>
    </row>
    <row r="1155" spans="2:53" x14ac:dyDescent="0.25">
      <c r="B1155" s="155">
        <f t="shared" si="236"/>
        <v>43874.999305555553</v>
      </c>
      <c r="C1155" s="155">
        <f t="shared" si="231"/>
        <v>43874.999305555553</v>
      </c>
      <c r="D1155" s="152">
        <f t="shared" si="224"/>
        <v>5.2880000000000003</v>
      </c>
      <c r="E1155" s="152"/>
      <c r="F1155" s="152"/>
      <c r="G1155" s="152"/>
      <c r="H1155" s="152" t="e">
        <f t="shared" si="225"/>
        <v>#N/A</v>
      </c>
      <c r="I1155" s="152"/>
      <c r="J1155" s="152" t="e">
        <f t="shared" si="226"/>
        <v>#N/A</v>
      </c>
      <c r="K1155" s="152"/>
      <c r="L1155" s="152"/>
      <c r="M1155" s="152"/>
      <c r="N1155" s="152"/>
      <c r="O1155" s="152"/>
      <c r="P1155" s="152"/>
      <c r="Q1155" s="152"/>
      <c r="R1155" s="152"/>
      <c r="S1155" s="152"/>
      <c r="T1155" s="153" cm="1">
        <f t="array" ref="T1155">MATCH(1,(TDU_Info!$C$5:$C$111=$T$6)*(TDU_Info!$B$5:$B$111&lt;=$B1155),0)</f>
        <v>95</v>
      </c>
      <c r="U1155" s="152">
        <f>100*(INDEX(TDU_Info!$E$5:$E$111,$T1155)/T$11+INDEX(TDU_Info!$F$5:$F$111,$T1155))</f>
        <v>4.0157000000000007</v>
      </c>
      <c r="V1155" s="152">
        <v>2.3330000000000002</v>
      </c>
      <c r="W1155" s="152">
        <v>5.7430000000000003</v>
      </c>
      <c r="X1155" s="152">
        <v>5.2880000000000003</v>
      </c>
      <c r="Y1155" s="152">
        <v>5.1059999999999999</v>
      </c>
      <c r="Z1155" s="152">
        <v>2.3940000000000001</v>
      </c>
      <c r="AA1155" s="152">
        <v>5.9550000000000001</v>
      </c>
      <c r="AB1155" s="152">
        <v>5.6</v>
      </c>
      <c r="AC1155" s="152">
        <v>5.4749999999999996</v>
      </c>
      <c r="AD1155" s="152">
        <v>2.2480000000000002</v>
      </c>
      <c r="AE1155" s="152">
        <v>5.4720000000000004</v>
      </c>
      <c r="AF1155" s="152">
        <v>5.2880000000000003</v>
      </c>
      <c r="AG1155" s="152">
        <v>5.36</v>
      </c>
      <c r="AH1155" s="152">
        <v>2.331</v>
      </c>
      <c r="AI1155" s="152">
        <v>5.6769999999999996</v>
      </c>
      <c r="AJ1155" s="152">
        <v>5.6</v>
      </c>
      <c r="AK1155" s="152">
        <v>5.7</v>
      </c>
      <c r="AL1155" s="152">
        <f t="shared" si="227"/>
        <v>1.9753137573623702</v>
      </c>
      <c r="AM1155" s="152">
        <f t="shared" si="228"/>
        <v>2.0282197676835727</v>
      </c>
      <c r="AN1155" s="152" t="e">
        <f>NA()</f>
        <v>#N/A</v>
      </c>
      <c r="AO1155" s="152" t="e">
        <f>NA()</f>
        <v>#N/A</v>
      </c>
      <c r="AP1155" s="152">
        <f t="shared" si="232"/>
        <v>7.7042999999999999</v>
      </c>
      <c r="AQ1155" s="152"/>
      <c r="AR1155" s="152"/>
      <c r="AS1155" s="153">
        <f t="shared" si="229"/>
        <v>44</v>
      </c>
      <c r="AT1155" s="153">
        <f t="shared" si="233"/>
        <v>1</v>
      </c>
      <c r="AU1155" s="153">
        <f t="shared" si="234"/>
        <v>0</v>
      </c>
      <c r="AV1155" s="153">
        <f t="shared" si="235"/>
        <v>0</v>
      </c>
      <c r="BA1155">
        <f t="shared" si="230"/>
        <v>13</v>
      </c>
    </row>
    <row r="1156" spans="2:53" x14ac:dyDescent="0.25">
      <c r="B1156" s="155">
        <f t="shared" si="236"/>
        <v>43875.999305555553</v>
      </c>
      <c r="C1156" s="155">
        <f t="shared" si="231"/>
        <v>43875.999305555553</v>
      </c>
      <c r="D1156" s="152">
        <f t="shared" si="224"/>
        <v>5.2880000000000003</v>
      </c>
      <c r="E1156" s="152"/>
      <c r="F1156" s="152"/>
      <c r="G1156" s="152"/>
      <c r="H1156" s="152" t="e">
        <f t="shared" si="225"/>
        <v>#N/A</v>
      </c>
      <c r="I1156" s="152"/>
      <c r="J1156" s="152" t="e">
        <f t="shared" si="226"/>
        <v>#N/A</v>
      </c>
      <c r="K1156" s="152"/>
      <c r="L1156" s="152"/>
      <c r="M1156" s="152"/>
      <c r="N1156" s="152"/>
      <c r="O1156" s="152"/>
      <c r="P1156" s="152"/>
      <c r="Q1156" s="152"/>
      <c r="R1156" s="152"/>
      <c r="S1156" s="152"/>
      <c r="T1156" s="153" cm="1">
        <f t="array" ref="T1156">MATCH(1,(TDU_Info!$C$5:$C$111=$T$6)*(TDU_Info!$B$5:$B$111&lt;=$B1156),0)</f>
        <v>95</v>
      </c>
      <c r="U1156" s="152">
        <f>100*(INDEX(TDU_Info!$E$5:$E$111,$T1156)/T$11+INDEX(TDU_Info!$F$5:$F$111,$T1156))</f>
        <v>4.0157000000000007</v>
      </c>
      <c r="V1156" s="152">
        <v>2.3330000000000002</v>
      </c>
      <c r="W1156" s="152">
        <v>5.7430000000000003</v>
      </c>
      <c r="X1156" s="152">
        <v>5.2880000000000003</v>
      </c>
      <c r="Y1156" s="152">
        <v>5.1059999999999999</v>
      </c>
      <c r="Z1156" s="152">
        <v>2.3940000000000001</v>
      </c>
      <c r="AA1156" s="152">
        <v>5.9550000000000001</v>
      </c>
      <c r="AB1156" s="152">
        <v>5.6</v>
      </c>
      <c r="AC1156" s="152">
        <v>5.4749999999999996</v>
      </c>
      <c r="AD1156" s="152">
        <v>2.2480000000000002</v>
      </c>
      <c r="AE1156" s="152">
        <v>5.4720000000000004</v>
      </c>
      <c r="AF1156" s="152">
        <v>5.2880000000000003</v>
      </c>
      <c r="AG1156" s="152">
        <v>5.36</v>
      </c>
      <c r="AH1156" s="152">
        <v>2.331</v>
      </c>
      <c r="AI1156" s="152">
        <v>5.6769999999999996</v>
      </c>
      <c r="AJ1156" s="152">
        <v>5.6</v>
      </c>
      <c r="AK1156" s="152">
        <v>5.7</v>
      </c>
      <c r="AL1156" s="152">
        <f t="shared" si="227"/>
        <v>1.9753137573623702</v>
      </c>
      <c r="AM1156" s="152">
        <f t="shared" si="228"/>
        <v>2.0282197676835727</v>
      </c>
      <c r="AN1156" s="152" t="e">
        <f>NA()</f>
        <v>#N/A</v>
      </c>
      <c r="AO1156" s="152" t="e">
        <f>NA()</f>
        <v>#N/A</v>
      </c>
      <c r="AP1156" s="152">
        <f t="shared" si="232"/>
        <v>7.7042999999999999</v>
      </c>
      <c r="AQ1156" s="152"/>
      <c r="AR1156" s="152"/>
      <c r="AS1156" s="153">
        <f t="shared" si="229"/>
        <v>45</v>
      </c>
      <c r="AT1156" s="153">
        <f t="shared" si="233"/>
        <v>1</v>
      </c>
      <c r="AU1156" s="153">
        <f t="shared" si="234"/>
        <v>0</v>
      </c>
      <c r="AV1156" s="153">
        <f t="shared" si="235"/>
        <v>0</v>
      </c>
      <c r="BA1156">
        <f t="shared" si="230"/>
        <v>14</v>
      </c>
    </row>
    <row r="1157" spans="2:53" x14ac:dyDescent="0.25">
      <c r="B1157" s="155">
        <f t="shared" si="236"/>
        <v>43876.999305555553</v>
      </c>
      <c r="C1157" s="155">
        <f t="shared" si="231"/>
        <v>43876.999305555553</v>
      </c>
      <c r="D1157" s="152">
        <f t="shared" si="224"/>
        <v>5.5</v>
      </c>
      <c r="E1157" s="152"/>
      <c r="F1157" s="152"/>
      <c r="G1157" s="152"/>
      <c r="H1157" s="152" t="e">
        <f t="shared" si="225"/>
        <v>#N/A</v>
      </c>
      <c r="I1157" s="152"/>
      <c r="J1157" s="152" t="e">
        <f t="shared" si="226"/>
        <v>#N/A</v>
      </c>
      <c r="K1157" s="152"/>
      <c r="L1157" s="152"/>
      <c r="M1157" s="152"/>
      <c r="N1157" s="152"/>
      <c r="O1157" s="152"/>
      <c r="P1157" s="152"/>
      <c r="Q1157" s="152"/>
      <c r="R1157" s="152"/>
      <c r="S1157" s="152"/>
      <c r="T1157" s="153" cm="1">
        <f t="array" ref="T1157">MATCH(1,(TDU_Info!$C$5:$C$111=$T$6)*(TDU_Info!$B$5:$B$111&lt;=$B1157),0)</f>
        <v>95</v>
      </c>
      <c r="U1157" s="152">
        <f>100*(INDEX(TDU_Info!$E$5:$E$111,$T1157)/T$11+INDEX(TDU_Info!$F$5:$F$111,$T1157))</f>
        <v>4.0157000000000007</v>
      </c>
      <c r="V1157" s="152">
        <v>2.3330000000000002</v>
      </c>
      <c r="W1157" s="152">
        <v>5.7430000000000003</v>
      </c>
      <c r="X1157" s="152">
        <v>5.4240000000000004</v>
      </c>
      <c r="Y1157" s="152">
        <v>5.1059999999999999</v>
      </c>
      <c r="Z1157" s="152">
        <v>2.3940000000000001</v>
      </c>
      <c r="AA1157" s="152">
        <v>5.9550000000000001</v>
      </c>
      <c r="AB1157" s="152">
        <v>5.72</v>
      </c>
      <c r="AC1157" s="152">
        <v>5.4749999999999996</v>
      </c>
      <c r="AD1157" s="152">
        <v>2.2480000000000002</v>
      </c>
      <c r="AE1157" s="152">
        <v>5.4720000000000004</v>
      </c>
      <c r="AF1157" s="152">
        <v>5.5</v>
      </c>
      <c r="AG1157" s="152">
        <v>5.36</v>
      </c>
      <c r="AH1157" s="152">
        <v>2.331</v>
      </c>
      <c r="AI1157" s="152">
        <v>5.6769999999999996</v>
      </c>
      <c r="AJ1157" s="152">
        <v>5.72</v>
      </c>
      <c r="AK1157" s="152">
        <v>5.7</v>
      </c>
      <c r="AL1157" s="152">
        <f t="shared" si="227"/>
        <v>1.9753137573623702</v>
      </c>
      <c r="AM1157" s="152">
        <f t="shared" si="228"/>
        <v>2.0282197676835727</v>
      </c>
      <c r="AN1157" s="152" t="e">
        <f>NA()</f>
        <v>#N/A</v>
      </c>
      <c r="AO1157" s="152" t="e">
        <f>NA()</f>
        <v>#N/A</v>
      </c>
      <c r="AP1157" s="152">
        <f t="shared" si="232"/>
        <v>7.7042999999999999</v>
      </c>
      <c r="AQ1157" s="152"/>
      <c r="AR1157" s="152"/>
      <c r="AS1157" s="153">
        <f t="shared" si="229"/>
        <v>46</v>
      </c>
      <c r="AT1157" s="153">
        <f t="shared" si="233"/>
        <v>1</v>
      </c>
      <c r="AU1157" s="153">
        <f t="shared" si="234"/>
        <v>0</v>
      </c>
      <c r="AV1157" s="153">
        <f t="shared" si="235"/>
        <v>0</v>
      </c>
      <c r="BA1157">
        <f t="shared" si="230"/>
        <v>15</v>
      </c>
    </row>
    <row r="1158" spans="2:53" x14ac:dyDescent="0.25">
      <c r="B1158" s="155">
        <f t="shared" si="236"/>
        <v>43877.999305555553</v>
      </c>
      <c r="C1158" s="155">
        <f t="shared" si="231"/>
        <v>43877.999305555553</v>
      </c>
      <c r="D1158" s="152">
        <f t="shared" si="224"/>
        <v>5.36</v>
      </c>
      <c r="E1158" s="152"/>
      <c r="F1158" s="152"/>
      <c r="G1158" s="152"/>
      <c r="H1158" s="152" t="e">
        <f t="shared" si="225"/>
        <v>#N/A</v>
      </c>
      <c r="I1158" s="152"/>
      <c r="J1158" s="152" t="e">
        <f t="shared" si="226"/>
        <v>#N/A</v>
      </c>
      <c r="K1158" s="152"/>
      <c r="L1158" s="152"/>
      <c r="M1158" s="152"/>
      <c r="N1158" s="152"/>
      <c r="O1158" s="152"/>
      <c r="P1158" s="152"/>
      <c r="Q1158" s="152"/>
      <c r="R1158" s="152"/>
      <c r="S1158" s="152"/>
      <c r="T1158" s="153" cm="1">
        <f t="array" ref="T1158">MATCH(1,(TDU_Info!$C$5:$C$111=$T$6)*(TDU_Info!$B$5:$B$111&lt;=$B1158),0)</f>
        <v>95</v>
      </c>
      <c r="U1158" s="152">
        <f>100*(INDEX(TDU_Info!$E$5:$E$111,$T1158)/T$11+INDEX(TDU_Info!$F$5:$F$111,$T1158))</f>
        <v>4.0157000000000007</v>
      </c>
      <c r="V1158" s="152">
        <v>2.3330000000000002</v>
      </c>
      <c r="W1158" s="152">
        <v>5.7270000000000003</v>
      </c>
      <c r="X1158" s="152">
        <v>5.36</v>
      </c>
      <c r="Y1158" s="152">
        <v>5.1059999999999999</v>
      </c>
      <c r="Z1158" s="152">
        <v>2.3940000000000001</v>
      </c>
      <c r="AA1158" s="152">
        <v>5.9349999999999996</v>
      </c>
      <c r="AB1158" s="152">
        <v>5.71</v>
      </c>
      <c r="AC1158" s="152">
        <v>5.4749999999999996</v>
      </c>
      <c r="AD1158" s="152">
        <v>2.2570000000000001</v>
      </c>
      <c r="AE1158" s="152">
        <v>5.4630000000000001</v>
      </c>
      <c r="AF1158" s="152">
        <v>5.36</v>
      </c>
      <c r="AG1158" s="152">
        <v>5.36</v>
      </c>
      <c r="AH1158" s="152">
        <v>2.343</v>
      </c>
      <c r="AI1158" s="152">
        <v>5.6669999999999998</v>
      </c>
      <c r="AJ1158" s="152">
        <v>5.71</v>
      </c>
      <c r="AK1158" s="152">
        <v>5.7</v>
      </c>
      <c r="AL1158" s="152">
        <f t="shared" si="227"/>
        <v>1.9753137573623702</v>
      </c>
      <c r="AM1158" s="152">
        <f t="shared" si="228"/>
        <v>2.0282197676835727</v>
      </c>
      <c r="AN1158" s="152" t="e">
        <f>NA()</f>
        <v>#N/A</v>
      </c>
      <c r="AO1158" s="152" t="e">
        <f>NA()</f>
        <v>#N/A</v>
      </c>
      <c r="AP1158" s="152">
        <f t="shared" si="232"/>
        <v>7.7042999999999999</v>
      </c>
      <c r="AQ1158" s="152"/>
      <c r="AR1158" s="152"/>
      <c r="AS1158" s="153">
        <f t="shared" si="229"/>
        <v>47</v>
      </c>
      <c r="AT1158" s="153">
        <f t="shared" si="233"/>
        <v>1</v>
      </c>
      <c r="AU1158" s="153">
        <f t="shared" si="234"/>
        <v>0</v>
      </c>
      <c r="AV1158" s="153">
        <f t="shared" si="235"/>
        <v>0</v>
      </c>
      <c r="BA1158">
        <f t="shared" si="230"/>
        <v>16</v>
      </c>
    </row>
    <row r="1159" spans="2:53" x14ac:dyDescent="0.25">
      <c r="B1159" s="155">
        <f t="shared" si="236"/>
        <v>43878.999305555553</v>
      </c>
      <c r="C1159" s="155">
        <f t="shared" si="231"/>
        <v>43878.999305555553</v>
      </c>
      <c r="D1159" s="152">
        <f t="shared" si="224"/>
        <v>5.36</v>
      </c>
      <c r="E1159" s="152"/>
      <c r="F1159" s="152"/>
      <c r="G1159" s="152"/>
      <c r="H1159" s="152" t="e">
        <f t="shared" si="225"/>
        <v>#N/A</v>
      </c>
      <c r="I1159" s="152"/>
      <c r="J1159" s="152" t="e">
        <f t="shared" si="226"/>
        <v>#N/A</v>
      </c>
      <c r="K1159" s="152"/>
      <c r="L1159" s="152"/>
      <c r="M1159" s="152"/>
      <c r="N1159" s="152"/>
      <c r="O1159" s="152"/>
      <c r="P1159" s="152"/>
      <c r="Q1159" s="152"/>
      <c r="R1159" s="152"/>
      <c r="S1159" s="152"/>
      <c r="T1159" s="153" cm="1">
        <f t="array" ref="T1159">MATCH(1,(TDU_Info!$C$5:$C$111=$T$6)*(TDU_Info!$B$5:$B$111&lt;=$B1159),0)</f>
        <v>95</v>
      </c>
      <c r="U1159" s="152">
        <f>100*(INDEX(TDU_Info!$E$5:$E$111,$T1159)/T$11+INDEX(TDU_Info!$F$5:$F$111,$T1159))</f>
        <v>4.0157000000000007</v>
      </c>
      <c r="V1159" s="152">
        <v>2.3330000000000002</v>
      </c>
      <c r="W1159" s="152">
        <v>5.66</v>
      </c>
      <c r="X1159" s="152">
        <v>5.36</v>
      </c>
      <c r="Y1159" s="152">
        <v>5.1059999999999999</v>
      </c>
      <c r="Z1159" s="152">
        <v>2.3940000000000001</v>
      </c>
      <c r="AA1159" s="152">
        <v>5.851</v>
      </c>
      <c r="AB1159" s="152">
        <v>5.71</v>
      </c>
      <c r="AC1159" s="152">
        <v>5.4749999999999996</v>
      </c>
      <c r="AD1159" s="152">
        <v>2.2570000000000001</v>
      </c>
      <c r="AE1159" s="152">
        <v>5.43</v>
      </c>
      <c r="AF1159" s="152">
        <v>5.36</v>
      </c>
      <c r="AG1159" s="152">
        <v>5.36</v>
      </c>
      <c r="AH1159" s="152">
        <v>2.343</v>
      </c>
      <c r="AI1159" s="152">
        <v>5.6260000000000003</v>
      </c>
      <c r="AJ1159" s="152">
        <v>5.71</v>
      </c>
      <c r="AK1159" s="152">
        <v>5.7</v>
      </c>
      <c r="AL1159" s="152">
        <f t="shared" si="227"/>
        <v>1.9753137573623702</v>
      </c>
      <c r="AM1159" s="152">
        <f t="shared" si="228"/>
        <v>2.0282197676835727</v>
      </c>
      <c r="AN1159" s="152" t="e">
        <f>NA()</f>
        <v>#N/A</v>
      </c>
      <c r="AO1159" s="152" t="e">
        <f>NA()</f>
        <v>#N/A</v>
      </c>
      <c r="AP1159" s="152">
        <f t="shared" si="232"/>
        <v>7.7042999999999999</v>
      </c>
      <c r="AQ1159" s="152"/>
      <c r="AR1159" s="152"/>
      <c r="AS1159" s="153">
        <f t="shared" si="229"/>
        <v>48</v>
      </c>
      <c r="AT1159" s="153">
        <f t="shared" si="233"/>
        <v>1</v>
      </c>
      <c r="AU1159" s="153">
        <f t="shared" si="234"/>
        <v>0</v>
      </c>
      <c r="AV1159" s="153">
        <f t="shared" si="235"/>
        <v>0</v>
      </c>
      <c r="BA1159">
        <f t="shared" si="230"/>
        <v>17</v>
      </c>
    </row>
    <row r="1160" spans="2:53" x14ac:dyDescent="0.25">
      <c r="B1160" s="155">
        <f t="shared" si="236"/>
        <v>43879.999305555553</v>
      </c>
      <c r="C1160" s="155">
        <f t="shared" si="231"/>
        <v>43879.999305555553</v>
      </c>
      <c r="D1160" s="152">
        <f t="shared" si="224"/>
        <v>5.36</v>
      </c>
      <c r="E1160" s="152"/>
      <c r="F1160" s="152"/>
      <c r="G1160" s="152"/>
      <c r="H1160" s="152" t="e">
        <f t="shared" si="225"/>
        <v>#N/A</v>
      </c>
      <c r="I1160" s="152"/>
      <c r="J1160" s="152" t="e">
        <f t="shared" si="226"/>
        <v>#N/A</v>
      </c>
      <c r="K1160" s="152"/>
      <c r="L1160" s="152"/>
      <c r="M1160" s="152"/>
      <c r="N1160" s="152"/>
      <c r="O1160" s="152"/>
      <c r="P1160" s="152"/>
      <c r="Q1160" s="152"/>
      <c r="R1160" s="152"/>
      <c r="S1160" s="152"/>
      <c r="T1160" s="153" cm="1">
        <f t="array" ref="T1160">MATCH(1,(TDU_Info!$C$5:$C$111=$T$6)*(TDU_Info!$B$5:$B$111&lt;=$B1160),0)</f>
        <v>95</v>
      </c>
      <c r="U1160" s="152">
        <f>100*(INDEX(TDU_Info!$E$5:$E$111,$T1160)/T$11+INDEX(TDU_Info!$F$5:$F$111,$T1160))</f>
        <v>4.0157000000000007</v>
      </c>
      <c r="V1160" s="152">
        <v>2.3330000000000002</v>
      </c>
      <c r="W1160" s="152">
        <v>5.66</v>
      </c>
      <c r="X1160" s="152">
        <v>5.36</v>
      </c>
      <c r="Y1160" s="152">
        <v>5.1059999999999999</v>
      </c>
      <c r="Z1160" s="152">
        <v>2.3940000000000001</v>
      </c>
      <c r="AA1160" s="152">
        <v>5.851</v>
      </c>
      <c r="AB1160" s="152">
        <v>5.71</v>
      </c>
      <c r="AC1160" s="152">
        <v>5.4749999999999996</v>
      </c>
      <c r="AD1160" s="152">
        <v>2.2570000000000001</v>
      </c>
      <c r="AE1160" s="152">
        <v>5.43</v>
      </c>
      <c r="AF1160" s="152">
        <v>5.36</v>
      </c>
      <c r="AG1160" s="152">
        <v>5.36</v>
      </c>
      <c r="AH1160" s="152">
        <v>2.343</v>
      </c>
      <c r="AI1160" s="152">
        <v>5.6260000000000003</v>
      </c>
      <c r="AJ1160" s="152">
        <v>5.71</v>
      </c>
      <c r="AK1160" s="152">
        <v>5.6</v>
      </c>
      <c r="AL1160" s="152">
        <f t="shared" si="227"/>
        <v>1.9753137573623702</v>
      </c>
      <c r="AM1160" s="152">
        <f t="shared" si="228"/>
        <v>2.0282197676835727</v>
      </c>
      <c r="AN1160" s="152" t="e">
        <f>NA()</f>
        <v>#N/A</v>
      </c>
      <c r="AO1160" s="152" t="e">
        <f>NA()</f>
        <v>#N/A</v>
      </c>
      <c r="AP1160" s="152">
        <f t="shared" si="232"/>
        <v>7.7042999999999999</v>
      </c>
      <c r="AQ1160" s="152"/>
      <c r="AR1160" s="152"/>
      <c r="AS1160" s="153">
        <f t="shared" si="229"/>
        <v>49</v>
      </c>
      <c r="AT1160" s="153">
        <f t="shared" si="233"/>
        <v>1</v>
      </c>
      <c r="AU1160" s="153">
        <f t="shared" si="234"/>
        <v>0</v>
      </c>
      <c r="AV1160" s="153">
        <f t="shared" si="235"/>
        <v>0</v>
      </c>
      <c r="BA1160">
        <f t="shared" si="230"/>
        <v>18</v>
      </c>
    </row>
    <row r="1161" spans="2:53" x14ac:dyDescent="0.25">
      <c r="B1161" s="155">
        <f t="shared" si="236"/>
        <v>43880.999305555553</v>
      </c>
      <c r="C1161" s="155">
        <f t="shared" si="231"/>
        <v>43880.999305555553</v>
      </c>
      <c r="D1161" s="152">
        <f t="shared" si="224"/>
        <v>5.36</v>
      </c>
      <c r="E1161" s="152"/>
      <c r="F1161" s="152"/>
      <c r="G1161" s="152"/>
      <c r="H1161" s="152" t="e">
        <f t="shared" si="225"/>
        <v>#N/A</v>
      </c>
      <c r="I1161" s="152"/>
      <c r="J1161" s="152" t="e">
        <f t="shared" si="226"/>
        <v>#N/A</v>
      </c>
      <c r="K1161" s="152"/>
      <c r="L1161" s="152"/>
      <c r="M1161" s="152"/>
      <c r="N1161" s="152"/>
      <c r="O1161" s="152"/>
      <c r="P1161" s="152"/>
      <c r="Q1161" s="152"/>
      <c r="R1161" s="152"/>
      <c r="S1161" s="152"/>
      <c r="T1161" s="153" cm="1">
        <f t="array" ref="T1161">MATCH(1,(TDU_Info!$C$5:$C$111=$T$6)*(TDU_Info!$B$5:$B$111&lt;=$B1161),0)</f>
        <v>95</v>
      </c>
      <c r="U1161" s="152">
        <f>100*(INDEX(TDU_Info!$E$5:$E$111,$T1161)/T$11+INDEX(TDU_Info!$F$5:$F$111,$T1161))</f>
        <v>4.0157000000000007</v>
      </c>
      <c r="V1161" s="152">
        <v>2.3330000000000002</v>
      </c>
      <c r="W1161" s="152">
        <v>5.66</v>
      </c>
      <c r="X1161" s="152">
        <v>5.36</v>
      </c>
      <c r="Y1161" s="152">
        <v>5.1059999999999999</v>
      </c>
      <c r="Z1161" s="152">
        <v>2.3940000000000001</v>
      </c>
      <c r="AA1161" s="152">
        <v>5.851</v>
      </c>
      <c r="AB1161" s="152">
        <v>5.71</v>
      </c>
      <c r="AC1161" s="152">
        <v>5.4749999999999996</v>
      </c>
      <c r="AD1161" s="152">
        <v>2.2570000000000001</v>
      </c>
      <c r="AE1161" s="152">
        <v>5.43</v>
      </c>
      <c r="AF1161" s="152">
        <v>5.36</v>
      </c>
      <c r="AG1161" s="152">
        <v>5.36</v>
      </c>
      <c r="AH1161" s="152">
        <v>2.343</v>
      </c>
      <c r="AI1161" s="152">
        <v>5.6260000000000003</v>
      </c>
      <c r="AJ1161" s="152">
        <v>5.71</v>
      </c>
      <c r="AK1161" s="152">
        <v>5.5439999999999996</v>
      </c>
      <c r="AL1161" s="152">
        <f t="shared" si="227"/>
        <v>1.9753137573623702</v>
      </c>
      <c r="AM1161" s="152">
        <f t="shared" si="228"/>
        <v>2.0282197676835727</v>
      </c>
      <c r="AN1161" s="152" t="e">
        <f>NA()</f>
        <v>#N/A</v>
      </c>
      <c r="AO1161" s="152" t="e">
        <f>NA()</f>
        <v>#N/A</v>
      </c>
      <c r="AP1161" s="152">
        <f t="shared" si="232"/>
        <v>7.7042999999999999</v>
      </c>
      <c r="AQ1161" s="152"/>
      <c r="AR1161" s="152"/>
      <c r="AS1161" s="153">
        <f t="shared" si="229"/>
        <v>50</v>
      </c>
      <c r="AT1161" s="153">
        <f t="shared" si="233"/>
        <v>1</v>
      </c>
      <c r="AU1161" s="153">
        <f t="shared" si="234"/>
        <v>0</v>
      </c>
      <c r="AV1161" s="153">
        <f t="shared" si="235"/>
        <v>0</v>
      </c>
      <c r="BA1161">
        <f t="shared" si="230"/>
        <v>19</v>
      </c>
    </row>
    <row r="1162" spans="2:53" x14ac:dyDescent="0.25">
      <c r="B1162" s="155">
        <f t="shared" si="236"/>
        <v>43881.999305555553</v>
      </c>
      <c r="C1162" s="155">
        <f t="shared" si="231"/>
        <v>43881.999305555553</v>
      </c>
      <c r="D1162" s="152">
        <f t="shared" si="224"/>
        <v>5.36</v>
      </c>
      <c r="E1162" s="152"/>
      <c r="F1162" s="152"/>
      <c r="G1162" s="152"/>
      <c r="H1162" s="152" t="e">
        <f t="shared" si="225"/>
        <v>#N/A</v>
      </c>
      <c r="I1162" s="152"/>
      <c r="J1162" s="152" t="e">
        <f t="shared" si="226"/>
        <v>#N/A</v>
      </c>
      <c r="K1162" s="152"/>
      <c r="L1162" s="152"/>
      <c r="M1162" s="152"/>
      <c r="N1162" s="152"/>
      <c r="O1162" s="152"/>
      <c r="P1162" s="152"/>
      <c r="Q1162" s="152"/>
      <c r="R1162" s="152"/>
      <c r="S1162" s="152"/>
      <c r="T1162" s="153" cm="1">
        <f t="array" ref="T1162">MATCH(1,(TDU_Info!$C$5:$C$111=$T$6)*(TDU_Info!$B$5:$B$111&lt;=$B1162),0)</f>
        <v>95</v>
      </c>
      <c r="U1162" s="152">
        <f>100*(INDEX(TDU_Info!$E$5:$E$111,$T1162)/T$11+INDEX(TDU_Info!$F$5:$F$111,$T1162))</f>
        <v>4.0157000000000007</v>
      </c>
      <c r="V1162" s="152">
        <v>2.3330000000000002</v>
      </c>
      <c r="W1162" s="152">
        <v>5.0860000000000003</v>
      </c>
      <c r="X1162" s="152">
        <v>5.36</v>
      </c>
      <c r="Y1162" s="152">
        <v>5.1059999999999999</v>
      </c>
      <c r="Z1162" s="152">
        <v>2.3940000000000001</v>
      </c>
      <c r="AA1162" s="152">
        <v>5.077</v>
      </c>
      <c r="AB1162" s="152">
        <v>5.71</v>
      </c>
      <c r="AC1162" s="152">
        <v>5.4749999999999996</v>
      </c>
      <c r="AD1162" s="152">
        <v>2.2570000000000001</v>
      </c>
      <c r="AE1162" s="152">
        <v>5.093</v>
      </c>
      <c r="AF1162" s="152">
        <v>5.36</v>
      </c>
      <c r="AG1162" s="152">
        <v>5.36</v>
      </c>
      <c r="AH1162" s="152">
        <v>2.343</v>
      </c>
      <c r="AI1162" s="152">
        <v>5.0880000000000001</v>
      </c>
      <c r="AJ1162" s="152">
        <v>5.71</v>
      </c>
      <c r="AK1162" s="152">
        <v>5.5439999999999996</v>
      </c>
      <c r="AL1162" s="152">
        <f t="shared" si="227"/>
        <v>1.9753137573623702</v>
      </c>
      <c r="AM1162" s="152">
        <f t="shared" si="228"/>
        <v>2.0282197676835727</v>
      </c>
      <c r="AN1162" s="152" t="e">
        <f>NA()</f>
        <v>#N/A</v>
      </c>
      <c r="AO1162" s="152" t="e">
        <f>NA()</f>
        <v>#N/A</v>
      </c>
      <c r="AP1162" s="152">
        <f t="shared" si="232"/>
        <v>7.7042999999999999</v>
      </c>
      <c r="AQ1162" s="152"/>
      <c r="AR1162" s="152"/>
      <c r="AS1162" s="153">
        <f t="shared" si="229"/>
        <v>51</v>
      </c>
      <c r="AT1162" s="153">
        <f t="shared" si="233"/>
        <v>1</v>
      </c>
      <c r="AU1162" s="153">
        <f t="shared" si="234"/>
        <v>0</v>
      </c>
      <c r="AV1162" s="153">
        <f t="shared" si="235"/>
        <v>0</v>
      </c>
      <c r="BA1162">
        <f t="shared" si="230"/>
        <v>20</v>
      </c>
    </row>
    <row r="1163" spans="2:53" x14ac:dyDescent="0.25">
      <c r="B1163" s="155">
        <f t="shared" si="236"/>
        <v>43882.999305555553</v>
      </c>
      <c r="C1163" s="155">
        <f t="shared" si="231"/>
        <v>43882.999305555553</v>
      </c>
      <c r="D1163" s="152">
        <f t="shared" si="224"/>
        <v>5.36</v>
      </c>
      <c r="E1163" s="152"/>
      <c r="F1163" s="152"/>
      <c r="G1163" s="152"/>
      <c r="H1163" s="152" t="e">
        <f t="shared" si="225"/>
        <v>#N/A</v>
      </c>
      <c r="I1163" s="152"/>
      <c r="J1163" s="152" t="e">
        <f t="shared" si="226"/>
        <v>#N/A</v>
      </c>
      <c r="K1163" s="152"/>
      <c r="L1163" s="152"/>
      <c r="M1163" s="152"/>
      <c r="N1163" s="152"/>
      <c r="O1163" s="152"/>
      <c r="P1163" s="152"/>
      <c r="Q1163" s="152"/>
      <c r="R1163" s="152"/>
      <c r="S1163" s="152"/>
      <c r="T1163" s="153" cm="1">
        <f t="array" ref="T1163">MATCH(1,(TDU_Info!$C$5:$C$111=$T$6)*(TDU_Info!$B$5:$B$111&lt;=$B1163),0)</f>
        <v>95</v>
      </c>
      <c r="U1163" s="152">
        <f>100*(INDEX(TDU_Info!$E$5:$E$111,$T1163)/T$11+INDEX(TDU_Info!$F$5:$F$111,$T1163))</f>
        <v>4.0157000000000007</v>
      </c>
      <c r="V1163" s="152">
        <v>2.3330000000000002</v>
      </c>
      <c r="W1163" s="152">
        <v>5.0860000000000003</v>
      </c>
      <c r="X1163" s="152">
        <v>5.36</v>
      </c>
      <c r="Y1163" s="152">
        <v>5.1059999999999999</v>
      </c>
      <c r="Z1163" s="152">
        <v>2.3940000000000001</v>
      </c>
      <c r="AA1163" s="152">
        <v>5.077</v>
      </c>
      <c r="AB1163" s="152">
        <v>5.71</v>
      </c>
      <c r="AC1163" s="152">
        <v>5.4749999999999996</v>
      </c>
      <c r="AD1163" s="152">
        <v>2.2570000000000001</v>
      </c>
      <c r="AE1163" s="152">
        <v>5.093</v>
      </c>
      <c r="AF1163" s="152">
        <v>5.36</v>
      </c>
      <c r="AG1163" s="152">
        <v>5.36</v>
      </c>
      <c r="AH1163" s="152">
        <v>2.343</v>
      </c>
      <c r="AI1163" s="152">
        <v>5.0880000000000001</v>
      </c>
      <c r="AJ1163" s="152">
        <v>5.71</v>
      </c>
      <c r="AK1163" s="152">
        <v>5.5439999999999996</v>
      </c>
      <c r="AL1163" s="152">
        <f t="shared" si="227"/>
        <v>1.9753137573623702</v>
      </c>
      <c r="AM1163" s="152">
        <f t="shared" si="228"/>
        <v>2.0282197676835727</v>
      </c>
      <c r="AN1163" s="152" t="e">
        <f>NA()</f>
        <v>#N/A</v>
      </c>
      <c r="AO1163" s="152" t="e">
        <f>NA()</f>
        <v>#N/A</v>
      </c>
      <c r="AP1163" s="152">
        <f t="shared" si="232"/>
        <v>7.7042999999999999</v>
      </c>
      <c r="AQ1163" s="152"/>
      <c r="AR1163" s="152"/>
      <c r="AS1163" s="153">
        <f t="shared" si="229"/>
        <v>52</v>
      </c>
      <c r="AT1163" s="153">
        <f t="shared" si="233"/>
        <v>1</v>
      </c>
      <c r="AU1163" s="153">
        <f t="shared" si="234"/>
        <v>0</v>
      </c>
      <c r="AV1163" s="153">
        <f t="shared" si="235"/>
        <v>0</v>
      </c>
      <c r="BA1163">
        <f t="shared" si="230"/>
        <v>21</v>
      </c>
    </row>
    <row r="1164" spans="2:53" x14ac:dyDescent="0.25">
      <c r="B1164" s="155">
        <f t="shared" si="236"/>
        <v>43883.999305555553</v>
      </c>
      <c r="C1164" s="155">
        <f t="shared" si="231"/>
        <v>43883.999305555553</v>
      </c>
      <c r="D1164" s="152">
        <f t="shared" si="224"/>
        <v>5.36</v>
      </c>
      <c r="E1164" s="152"/>
      <c r="F1164" s="152"/>
      <c r="G1164" s="152"/>
      <c r="H1164" s="152" t="e">
        <f t="shared" si="225"/>
        <v>#N/A</v>
      </c>
      <c r="I1164" s="152"/>
      <c r="J1164" s="152" t="e">
        <f t="shared" si="226"/>
        <v>#N/A</v>
      </c>
      <c r="K1164" s="152"/>
      <c r="L1164" s="152"/>
      <c r="M1164" s="152"/>
      <c r="N1164" s="152"/>
      <c r="O1164" s="152"/>
      <c r="P1164" s="152"/>
      <c r="Q1164" s="152"/>
      <c r="R1164" s="152"/>
      <c r="S1164" s="152"/>
      <c r="T1164" s="153" cm="1">
        <f t="array" ref="T1164">MATCH(1,(TDU_Info!$C$5:$C$111=$T$6)*(TDU_Info!$B$5:$B$111&lt;=$B1164),0)</f>
        <v>95</v>
      </c>
      <c r="U1164" s="152">
        <f>100*(INDEX(TDU_Info!$E$5:$E$111,$T1164)/T$11+INDEX(TDU_Info!$F$5:$F$111,$T1164))</f>
        <v>4.0157000000000007</v>
      </c>
      <c r="V1164" s="152">
        <v>2.3330000000000002</v>
      </c>
      <c r="W1164" s="152">
        <v>5.0860000000000003</v>
      </c>
      <c r="X1164" s="152">
        <v>5.36</v>
      </c>
      <c r="Y1164" s="152">
        <v>5.1059999999999999</v>
      </c>
      <c r="Z1164" s="152">
        <v>2.3940000000000001</v>
      </c>
      <c r="AA1164" s="152">
        <v>5.077</v>
      </c>
      <c r="AB1164" s="152">
        <v>5.71</v>
      </c>
      <c r="AC1164" s="152">
        <v>5.4749999999999996</v>
      </c>
      <c r="AD1164" s="152">
        <v>2.2570000000000001</v>
      </c>
      <c r="AE1164" s="152">
        <v>5.093</v>
      </c>
      <c r="AF1164" s="152">
        <v>5.36</v>
      </c>
      <c r="AG1164" s="152">
        <v>5.36</v>
      </c>
      <c r="AH1164" s="152">
        <v>2.343</v>
      </c>
      <c r="AI1164" s="152">
        <v>5.0880000000000001</v>
      </c>
      <c r="AJ1164" s="152">
        <v>5.71</v>
      </c>
      <c r="AK1164" s="152">
        <v>5.5439999999999996</v>
      </c>
      <c r="AL1164" s="152">
        <f t="shared" si="227"/>
        <v>1.9753137573623702</v>
      </c>
      <c r="AM1164" s="152">
        <f t="shared" si="228"/>
        <v>2.0282197676835727</v>
      </c>
      <c r="AN1164" s="152" t="e">
        <f>NA()</f>
        <v>#N/A</v>
      </c>
      <c r="AO1164" s="152" t="e">
        <f>NA()</f>
        <v>#N/A</v>
      </c>
      <c r="AP1164" s="152">
        <f t="shared" si="232"/>
        <v>7.7042999999999999</v>
      </c>
      <c r="AQ1164" s="152"/>
      <c r="AR1164" s="152"/>
      <c r="AS1164" s="153">
        <f t="shared" si="229"/>
        <v>53</v>
      </c>
      <c r="AT1164" s="153">
        <f t="shared" si="233"/>
        <v>1</v>
      </c>
      <c r="AU1164" s="153">
        <f t="shared" si="234"/>
        <v>0</v>
      </c>
      <c r="AV1164" s="153">
        <f t="shared" si="235"/>
        <v>0</v>
      </c>
      <c r="BA1164">
        <f t="shared" si="230"/>
        <v>22</v>
      </c>
    </row>
    <row r="1165" spans="2:53" x14ac:dyDescent="0.25">
      <c r="B1165" s="155">
        <f t="shared" si="236"/>
        <v>43884.999305555553</v>
      </c>
      <c r="C1165" s="155">
        <f t="shared" si="231"/>
        <v>43884.999305555553</v>
      </c>
      <c r="D1165" s="152">
        <f t="shared" si="224"/>
        <v>5.36</v>
      </c>
      <c r="E1165" s="152"/>
      <c r="F1165" s="152"/>
      <c r="G1165" s="152"/>
      <c r="H1165" s="152" t="e">
        <f t="shared" si="225"/>
        <v>#N/A</v>
      </c>
      <c r="I1165" s="152"/>
      <c r="J1165" s="152" t="e">
        <f t="shared" si="226"/>
        <v>#N/A</v>
      </c>
      <c r="K1165" s="152"/>
      <c r="L1165" s="152"/>
      <c r="M1165" s="152"/>
      <c r="N1165" s="152"/>
      <c r="O1165" s="152"/>
      <c r="P1165" s="152"/>
      <c r="Q1165" s="152"/>
      <c r="R1165" s="152"/>
      <c r="S1165" s="152"/>
      <c r="T1165" s="153" cm="1">
        <f t="array" ref="T1165">MATCH(1,(TDU_Info!$C$5:$C$111=$T$6)*(TDU_Info!$B$5:$B$111&lt;=$B1165),0)</f>
        <v>95</v>
      </c>
      <c r="U1165" s="152">
        <f>100*(INDEX(TDU_Info!$E$5:$E$111,$T1165)/T$11+INDEX(TDU_Info!$F$5:$F$111,$T1165))</f>
        <v>4.0157000000000007</v>
      </c>
      <c r="V1165" s="152">
        <v>2.3330000000000002</v>
      </c>
      <c r="W1165" s="152">
        <v>5.0860000000000003</v>
      </c>
      <c r="X1165" s="152">
        <v>5.36</v>
      </c>
      <c r="Y1165" s="152">
        <v>5.1059999999999999</v>
      </c>
      <c r="Z1165" s="152">
        <v>2.3940000000000001</v>
      </c>
      <c r="AA1165" s="152">
        <v>5.077</v>
      </c>
      <c r="AB1165" s="152">
        <v>5.71</v>
      </c>
      <c r="AC1165" s="152">
        <v>5.4749999999999996</v>
      </c>
      <c r="AD1165" s="152">
        <v>2.2570000000000001</v>
      </c>
      <c r="AE1165" s="152">
        <v>5.093</v>
      </c>
      <c r="AF1165" s="152">
        <v>5.36</v>
      </c>
      <c r="AG1165" s="152">
        <v>5.2169999999999996</v>
      </c>
      <c r="AH1165" s="152">
        <v>2.343</v>
      </c>
      <c r="AI1165" s="152">
        <v>5.0880000000000001</v>
      </c>
      <c r="AJ1165" s="152">
        <v>5.71</v>
      </c>
      <c r="AK1165" s="152">
        <v>5.5439999999999996</v>
      </c>
      <c r="AL1165" s="152">
        <f t="shared" si="227"/>
        <v>1.9753137573623702</v>
      </c>
      <c r="AM1165" s="152">
        <f t="shared" si="228"/>
        <v>2.0282197676835727</v>
      </c>
      <c r="AN1165" s="152" t="e">
        <f>NA()</f>
        <v>#N/A</v>
      </c>
      <c r="AO1165" s="152" t="e">
        <f>NA()</f>
        <v>#N/A</v>
      </c>
      <c r="AP1165" s="152">
        <f t="shared" si="232"/>
        <v>7.7042999999999999</v>
      </c>
      <c r="AQ1165" s="152"/>
      <c r="AR1165" s="152"/>
      <c r="AS1165" s="153">
        <f t="shared" si="229"/>
        <v>54</v>
      </c>
      <c r="AT1165" s="153">
        <f t="shared" si="233"/>
        <v>1</v>
      </c>
      <c r="AU1165" s="153">
        <f t="shared" si="234"/>
        <v>0</v>
      </c>
      <c r="AV1165" s="153">
        <f t="shared" si="235"/>
        <v>0</v>
      </c>
      <c r="BA1165">
        <f t="shared" si="230"/>
        <v>23</v>
      </c>
    </row>
    <row r="1166" spans="2:53" x14ac:dyDescent="0.25">
      <c r="B1166" s="155">
        <f t="shared" si="236"/>
        <v>43885.999305555553</v>
      </c>
      <c r="C1166" s="155">
        <f t="shared" si="231"/>
        <v>43885.999305555553</v>
      </c>
      <c r="D1166" s="152">
        <f t="shared" si="224"/>
        <v>5.36</v>
      </c>
      <c r="E1166" s="152"/>
      <c r="F1166" s="152"/>
      <c r="G1166" s="152"/>
      <c r="H1166" s="152" t="e">
        <f t="shared" si="225"/>
        <v>#N/A</v>
      </c>
      <c r="I1166" s="152"/>
      <c r="J1166" s="152" t="e">
        <f t="shared" si="226"/>
        <v>#N/A</v>
      </c>
      <c r="K1166" s="152"/>
      <c r="L1166" s="152"/>
      <c r="M1166" s="152"/>
      <c r="N1166" s="152"/>
      <c r="O1166" s="152"/>
      <c r="P1166" s="152"/>
      <c r="Q1166" s="152"/>
      <c r="R1166" s="152"/>
      <c r="S1166" s="152"/>
      <c r="T1166" s="153" cm="1">
        <f t="array" ref="T1166">MATCH(1,(TDU_Info!$C$5:$C$111=$T$6)*(TDU_Info!$B$5:$B$111&lt;=$B1166),0)</f>
        <v>95</v>
      </c>
      <c r="U1166" s="152">
        <f>100*(INDEX(TDU_Info!$E$5:$E$111,$T1166)/T$11+INDEX(TDU_Info!$F$5:$F$111,$T1166))</f>
        <v>4.0157000000000007</v>
      </c>
      <c r="V1166" s="152">
        <v>2.3330000000000002</v>
      </c>
      <c r="W1166" s="152">
        <v>5.0860000000000003</v>
      </c>
      <c r="X1166" s="152">
        <v>5.36</v>
      </c>
      <c r="Y1166" s="152">
        <v>5.1059999999999999</v>
      </c>
      <c r="Z1166" s="152">
        <v>2.3940000000000001</v>
      </c>
      <c r="AA1166" s="152">
        <v>5.077</v>
      </c>
      <c r="AB1166" s="152">
        <v>5.71</v>
      </c>
      <c r="AC1166" s="152">
        <v>5.4749999999999996</v>
      </c>
      <c r="AD1166" s="152">
        <v>2.2570000000000001</v>
      </c>
      <c r="AE1166" s="152">
        <v>5.093</v>
      </c>
      <c r="AF1166" s="152">
        <v>5.36</v>
      </c>
      <c r="AG1166" s="152">
        <v>5.1440000000000001</v>
      </c>
      <c r="AH1166" s="152">
        <v>2.343</v>
      </c>
      <c r="AI1166" s="152">
        <v>5.0880000000000001</v>
      </c>
      <c r="AJ1166" s="152">
        <v>5.71</v>
      </c>
      <c r="AK1166" s="152">
        <v>5.5439999999999996</v>
      </c>
      <c r="AL1166" s="152">
        <f t="shared" si="227"/>
        <v>1.9753137573623702</v>
      </c>
      <c r="AM1166" s="152">
        <f t="shared" si="228"/>
        <v>2.0282197676835727</v>
      </c>
      <c r="AN1166" s="152" t="e">
        <f>NA()</f>
        <v>#N/A</v>
      </c>
      <c r="AO1166" s="152" t="e">
        <f>NA()</f>
        <v>#N/A</v>
      </c>
      <c r="AP1166" s="152">
        <f t="shared" si="232"/>
        <v>7.7042999999999999</v>
      </c>
      <c r="AQ1166" s="152"/>
      <c r="AR1166" s="152"/>
      <c r="AS1166" s="153">
        <f t="shared" si="229"/>
        <v>55</v>
      </c>
      <c r="AT1166" s="153">
        <f t="shared" si="233"/>
        <v>1</v>
      </c>
      <c r="AU1166" s="153">
        <f t="shared" si="234"/>
        <v>0</v>
      </c>
      <c r="AV1166" s="153">
        <f t="shared" si="235"/>
        <v>0</v>
      </c>
      <c r="BA1166">
        <f t="shared" si="230"/>
        <v>24</v>
      </c>
    </row>
    <row r="1167" spans="2:53" x14ac:dyDescent="0.25">
      <c r="B1167" s="155">
        <f t="shared" si="236"/>
        <v>43886.999305555553</v>
      </c>
      <c r="C1167" s="155">
        <f t="shared" si="231"/>
        <v>43886.999305555553</v>
      </c>
      <c r="D1167" s="152">
        <f t="shared" si="224"/>
        <v>5.3</v>
      </c>
      <c r="E1167" s="152"/>
      <c r="F1167" s="152"/>
      <c r="G1167" s="152"/>
      <c r="H1167" s="152" t="e">
        <f t="shared" si="225"/>
        <v>#N/A</v>
      </c>
      <c r="I1167" s="152"/>
      <c r="J1167" s="152" t="e">
        <f t="shared" si="226"/>
        <v>#N/A</v>
      </c>
      <c r="K1167" s="152"/>
      <c r="L1167" s="152"/>
      <c r="M1167" s="152"/>
      <c r="N1167" s="152"/>
      <c r="O1167" s="152"/>
      <c r="P1167" s="152"/>
      <c r="Q1167" s="152"/>
      <c r="R1167" s="152"/>
      <c r="S1167" s="152"/>
      <c r="T1167" s="153" cm="1">
        <f t="array" ref="T1167">MATCH(1,(TDU_Info!$C$5:$C$111=$T$6)*(TDU_Info!$B$5:$B$111&lt;=$B1167),0)</f>
        <v>95</v>
      </c>
      <c r="U1167" s="152">
        <f>100*(INDEX(TDU_Info!$E$5:$E$111,$T1167)/T$11+INDEX(TDU_Info!$F$5:$F$111,$T1167))</f>
        <v>4.0157000000000007</v>
      </c>
      <c r="V1167" s="152">
        <v>2.3330000000000002</v>
      </c>
      <c r="W1167" s="152">
        <v>5.0860000000000003</v>
      </c>
      <c r="X1167" s="152">
        <v>5.3</v>
      </c>
      <c r="Y1167" s="152">
        <v>5.1059999999999999</v>
      </c>
      <c r="Z1167" s="152">
        <v>2.3940000000000001</v>
      </c>
      <c r="AA1167" s="152">
        <v>5.077</v>
      </c>
      <c r="AB1167" s="152">
        <v>5.7</v>
      </c>
      <c r="AC1167" s="152">
        <v>5.4749999999999996</v>
      </c>
      <c r="AD1167" s="152">
        <v>2.2570000000000001</v>
      </c>
      <c r="AE1167" s="152">
        <v>5.093</v>
      </c>
      <c r="AF1167" s="152">
        <v>5.3</v>
      </c>
      <c r="AG1167" s="152">
        <v>5.1440000000000001</v>
      </c>
      <c r="AH1167" s="152">
        <v>2.343</v>
      </c>
      <c r="AI1167" s="152">
        <v>5.0880000000000001</v>
      </c>
      <c r="AJ1167" s="152">
        <v>5.7</v>
      </c>
      <c r="AK1167" s="152">
        <v>5.5439999999999996</v>
      </c>
      <c r="AL1167" s="152">
        <f t="shared" si="227"/>
        <v>1.9753137573623702</v>
      </c>
      <c r="AM1167" s="152">
        <f t="shared" si="228"/>
        <v>2.0282197676835727</v>
      </c>
      <c r="AN1167" s="152" t="e">
        <f>NA()</f>
        <v>#N/A</v>
      </c>
      <c r="AO1167" s="152" t="e">
        <f>NA()</f>
        <v>#N/A</v>
      </c>
      <c r="AP1167" s="152">
        <f t="shared" si="232"/>
        <v>7.7042999999999999</v>
      </c>
      <c r="AQ1167" s="152"/>
      <c r="AR1167" s="152"/>
      <c r="AS1167" s="153">
        <f t="shared" si="229"/>
        <v>56</v>
      </c>
      <c r="AT1167" s="153">
        <f t="shared" si="233"/>
        <v>1</v>
      </c>
      <c r="AU1167" s="153">
        <f t="shared" si="234"/>
        <v>0</v>
      </c>
      <c r="AV1167" s="153">
        <f t="shared" si="235"/>
        <v>0</v>
      </c>
      <c r="BA1167">
        <f t="shared" si="230"/>
        <v>25</v>
      </c>
    </row>
    <row r="1168" spans="2:53" x14ac:dyDescent="0.25">
      <c r="B1168" s="155">
        <f t="shared" si="236"/>
        <v>43887.999305555553</v>
      </c>
      <c r="C1168" s="155">
        <f t="shared" si="231"/>
        <v>43887.999305555553</v>
      </c>
      <c r="D1168" s="152">
        <f t="shared" si="224"/>
        <v>5.3</v>
      </c>
      <c r="E1168" s="152"/>
      <c r="F1168" s="152"/>
      <c r="G1168" s="152"/>
      <c r="H1168" s="152" t="e">
        <f t="shared" si="225"/>
        <v>#N/A</v>
      </c>
      <c r="I1168" s="152"/>
      <c r="J1168" s="152" t="e">
        <f t="shared" si="226"/>
        <v>#N/A</v>
      </c>
      <c r="K1168" s="152"/>
      <c r="L1168" s="152"/>
      <c r="M1168" s="152"/>
      <c r="N1168" s="152"/>
      <c r="O1168" s="152"/>
      <c r="P1168" s="152"/>
      <c r="Q1168" s="152"/>
      <c r="R1168" s="152"/>
      <c r="S1168" s="152"/>
      <c r="T1168" s="153" cm="1">
        <f t="array" ref="T1168">MATCH(1,(TDU_Info!$C$5:$C$111=$T$6)*(TDU_Info!$B$5:$B$111&lt;=$B1168),0)</f>
        <v>95</v>
      </c>
      <c r="U1168" s="152">
        <f>100*(INDEX(TDU_Info!$E$5:$E$111,$T1168)/T$11+INDEX(TDU_Info!$F$5:$F$111,$T1168))</f>
        <v>4.0157000000000007</v>
      </c>
      <c r="V1168" s="152">
        <v>2.3330000000000002</v>
      </c>
      <c r="W1168" s="152">
        <v>5.0860000000000003</v>
      </c>
      <c r="X1168" s="152">
        <v>5.3</v>
      </c>
      <c r="Y1168" s="152">
        <v>5.0609999999999999</v>
      </c>
      <c r="Z1168" s="152">
        <v>2.3940000000000001</v>
      </c>
      <c r="AA1168" s="152">
        <v>5.077</v>
      </c>
      <c r="AB1168" s="152">
        <v>5.7</v>
      </c>
      <c r="AC1168" s="152">
        <v>5.5439999999999996</v>
      </c>
      <c r="AD1168" s="152">
        <v>2.2570000000000001</v>
      </c>
      <c r="AE1168" s="152">
        <v>5.093</v>
      </c>
      <c r="AF1168" s="152">
        <v>5.3</v>
      </c>
      <c r="AG1168" s="152">
        <v>5.1440000000000001</v>
      </c>
      <c r="AH1168" s="152">
        <v>2.343</v>
      </c>
      <c r="AI1168" s="152">
        <v>5.0880000000000001</v>
      </c>
      <c r="AJ1168" s="152">
        <v>5.7</v>
      </c>
      <c r="AK1168" s="152">
        <v>5.5439999999999996</v>
      </c>
      <c r="AL1168" s="152">
        <f t="shared" si="227"/>
        <v>1.9753137573623702</v>
      </c>
      <c r="AM1168" s="152">
        <f t="shared" si="228"/>
        <v>2.0282197676835727</v>
      </c>
      <c r="AN1168" s="152" t="e">
        <f>NA()</f>
        <v>#N/A</v>
      </c>
      <c r="AO1168" s="152" t="e">
        <f>NA()</f>
        <v>#N/A</v>
      </c>
      <c r="AP1168" s="152">
        <f t="shared" si="232"/>
        <v>7.7042999999999999</v>
      </c>
      <c r="AQ1168" s="152"/>
      <c r="AR1168" s="152"/>
      <c r="AS1168" s="153">
        <f t="shared" si="229"/>
        <v>57</v>
      </c>
      <c r="AT1168" s="153">
        <f t="shared" si="233"/>
        <v>1</v>
      </c>
      <c r="AU1168" s="153">
        <f t="shared" si="234"/>
        <v>0</v>
      </c>
      <c r="AV1168" s="153">
        <f t="shared" si="235"/>
        <v>0</v>
      </c>
      <c r="BA1168">
        <f t="shared" si="230"/>
        <v>26</v>
      </c>
    </row>
    <row r="1169" spans="2:53" x14ac:dyDescent="0.25">
      <c r="B1169" s="155">
        <f t="shared" si="236"/>
        <v>43888.999305555553</v>
      </c>
      <c r="C1169" s="155">
        <f t="shared" si="231"/>
        <v>43888.999305555553</v>
      </c>
      <c r="D1169" s="152">
        <f t="shared" ref="D1169:D1232" si="237">(INDEX($V1169:$AP1169,D$7)*(1+D$8)+D$9*100/$T$11)*(1+D$10)+(D$11*100/$T$11)+($T$5+D$10)*$U1169</f>
        <v>5.3</v>
      </c>
      <c r="E1169" s="152"/>
      <c r="F1169" s="152">
        <f>D1169</f>
        <v>5.3</v>
      </c>
      <c r="G1169" s="152" t="str">
        <f>IF(G$13,"COVID
↘","")</f>
        <v/>
      </c>
      <c r="H1169" s="152" t="e">
        <f t="shared" ref="H1169:H1232" si="238">IF(ISNA($C1169),NA(),(INDEX($V1169:$AP1169,H$7)*(1+H$8)+H$9*100/$T$11)*(1+H$10)+(H$11*100/$T$11)+($T$5+H$10)*$U1169)</f>
        <v>#N/A</v>
      </c>
      <c r="I1169" s="152"/>
      <c r="J1169" s="152" t="e">
        <f t="shared" ref="J1169:J1232" si="239">(INDEX($V1169:$AP1169,J$7)*(1+J$8)+J$9*100/$T$11)*(1+J$10)+(J$11*100/$T$11)+($T$5+J$10)*$U1169</f>
        <v>#N/A</v>
      </c>
      <c r="K1169" s="152"/>
      <c r="L1169" s="152"/>
      <c r="M1169" s="152"/>
      <c r="N1169" s="152"/>
      <c r="O1169" s="152"/>
      <c r="P1169" s="152"/>
      <c r="Q1169" s="152"/>
      <c r="R1169" s="152"/>
      <c r="S1169" s="152"/>
      <c r="T1169" s="153" cm="1">
        <f t="array" ref="T1169">MATCH(1,(TDU_Info!$C$5:$C$111=$T$6)*(TDU_Info!$B$5:$B$111&lt;=$B1169),0)</f>
        <v>95</v>
      </c>
      <c r="U1169" s="152">
        <f>100*(INDEX(TDU_Info!$E$5:$E$111,$T1169)/T$11+INDEX(TDU_Info!$F$5:$F$111,$T1169))</f>
        <v>4.0157000000000007</v>
      </c>
      <c r="V1169" s="152">
        <v>2.2160000000000002</v>
      </c>
      <c r="W1169" s="152">
        <v>5.0860000000000003</v>
      </c>
      <c r="X1169" s="152">
        <v>5.3</v>
      </c>
      <c r="Y1169" s="152">
        <v>5.1139999999999999</v>
      </c>
      <c r="Z1169" s="152">
        <v>2.3860000000000001</v>
      </c>
      <c r="AA1169" s="152">
        <v>5.077</v>
      </c>
      <c r="AB1169" s="152">
        <v>5.7</v>
      </c>
      <c r="AC1169" s="152">
        <v>5.5430000000000001</v>
      </c>
      <c r="AD1169" s="152">
        <v>2.129</v>
      </c>
      <c r="AE1169" s="152">
        <v>5.093</v>
      </c>
      <c r="AF1169" s="152">
        <v>5.3</v>
      </c>
      <c r="AG1169" s="152">
        <v>5.1440000000000001</v>
      </c>
      <c r="AH1169" s="152">
        <v>2.29</v>
      </c>
      <c r="AI1169" s="152">
        <v>5.0880000000000001</v>
      </c>
      <c r="AJ1169" s="152">
        <v>5.55</v>
      </c>
      <c r="AK1169" s="152">
        <v>5.5439999999999996</v>
      </c>
      <c r="AL1169" s="152">
        <f t="shared" ref="AL1169:AL1232" si="240">IF(DAY($B1169)=1,NA(),VLOOKUP($B1169,$BB$17:$BD$64,2,TRUE))</f>
        <v>1.9753137573623702</v>
      </c>
      <c r="AM1169" s="152">
        <f t="shared" ref="AM1169:AM1232" si="241">IF(DAY($B1169)=1,NA(),VLOOKUP($B1169,$BB$17:$BD$64,3,TRUE))</f>
        <v>2.0282197676835727</v>
      </c>
      <c r="AN1169" s="152" t="e">
        <f>NA()</f>
        <v>#N/A</v>
      </c>
      <c r="AO1169" s="152" t="e">
        <f>NA()</f>
        <v>#N/A</v>
      </c>
      <c r="AP1169" s="152">
        <f t="shared" si="232"/>
        <v>7.7042999999999999</v>
      </c>
      <c r="AQ1169" s="152"/>
      <c r="AR1169" s="152"/>
      <c r="AS1169" s="153">
        <f t="shared" ref="AS1169:AS1232" si="242">ROUNDUP(B1169-DATE(YEAR(B1169),1,1),0)</f>
        <v>58</v>
      </c>
      <c r="AT1169" s="153">
        <f t="shared" si="233"/>
        <v>1</v>
      </c>
      <c r="AU1169" s="153">
        <f t="shared" si="234"/>
        <v>0</v>
      </c>
      <c r="AV1169" s="153">
        <f t="shared" si="235"/>
        <v>0</v>
      </c>
      <c r="BA1169">
        <f t="shared" ref="BA1169:BA1232" si="243">DAY(C1169)</f>
        <v>27</v>
      </c>
    </row>
    <row r="1170" spans="2:53" x14ac:dyDescent="0.25">
      <c r="B1170" s="155">
        <f t="shared" si="236"/>
        <v>43889.999305555553</v>
      </c>
      <c r="C1170" s="155">
        <f t="shared" ref="C1170:C1233" si="244">IF(OR($B1170&lt;C$12,$B1170&gt;C$13),NA(),$B1170)</f>
        <v>43889.999305555553</v>
      </c>
      <c r="D1170" s="152">
        <f t="shared" si="237"/>
        <v>5.2</v>
      </c>
      <c r="E1170" s="152"/>
      <c r="F1170" s="152"/>
      <c r="G1170" s="152"/>
      <c r="H1170" s="152" t="e">
        <f t="shared" si="238"/>
        <v>#N/A</v>
      </c>
      <c r="I1170" s="152"/>
      <c r="J1170" s="152" t="e">
        <f t="shared" si="239"/>
        <v>#N/A</v>
      </c>
      <c r="K1170" s="152"/>
      <c r="L1170" s="152"/>
      <c r="M1170" s="152"/>
      <c r="N1170" s="152"/>
      <c r="O1170" s="152"/>
      <c r="P1170" s="152"/>
      <c r="Q1170" s="152"/>
      <c r="R1170" s="152"/>
      <c r="S1170" s="152"/>
      <c r="T1170" s="153" cm="1">
        <f t="array" ref="T1170">MATCH(1,(TDU_Info!$C$5:$C$111=$T$6)*(TDU_Info!$B$5:$B$111&lt;=$B1170),0)</f>
        <v>95</v>
      </c>
      <c r="U1170" s="152">
        <f>100*(INDEX(TDU_Info!$E$5:$E$111,$T1170)/T$11+INDEX(TDU_Info!$F$5:$F$111,$T1170))</f>
        <v>4.0157000000000007</v>
      </c>
      <c r="V1170" s="152">
        <v>2.2160000000000002</v>
      </c>
      <c r="W1170" s="152">
        <v>5.0860000000000003</v>
      </c>
      <c r="X1170" s="152">
        <v>5.2</v>
      </c>
      <c r="Y1170" s="152">
        <v>5.1139999999999999</v>
      </c>
      <c r="Z1170" s="152">
        <v>2.3860000000000001</v>
      </c>
      <c r="AA1170" s="152">
        <v>5.077</v>
      </c>
      <c r="AB1170" s="152">
        <v>5.5</v>
      </c>
      <c r="AC1170" s="152">
        <v>5.359</v>
      </c>
      <c r="AD1170" s="152">
        <v>2.129</v>
      </c>
      <c r="AE1170" s="152">
        <v>5.093</v>
      </c>
      <c r="AF1170" s="152">
        <v>5.2</v>
      </c>
      <c r="AG1170" s="152">
        <v>5.1440000000000001</v>
      </c>
      <c r="AH1170" s="152">
        <v>2.29</v>
      </c>
      <c r="AI1170" s="152">
        <v>5.0880000000000001</v>
      </c>
      <c r="AJ1170" s="152">
        <v>5.5</v>
      </c>
      <c r="AK1170" s="152">
        <v>5.3849999999999998</v>
      </c>
      <c r="AL1170" s="152">
        <f t="shared" si="240"/>
        <v>1.9753137573623702</v>
      </c>
      <c r="AM1170" s="152">
        <f t="shared" si="241"/>
        <v>2.0282197676835727</v>
      </c>
      <c r="AN1170" s="152" t="e">
        <f>NA()</f>
        <v>#N/A</v>
      </c>
      <c r="AO1170" s="152" t="e">
        <f>NA()</f>
        <v>#N/A</v>
      </c>
      <c r="AP1170" s="152">
        <f t="shared" ref="AP1170:AP1233" si="245">IF(DAY($C1170)=1,NA(),VLOOKUP($C1170,$BE$17:$BF$78,2,TRUE)-$U1170)</f>
        <v>7.7042999999999999</v>
      </c>
      <c r="AQ1170" s="152"/>
      <c r="AR1170" s="152"/>
      <c r="AS1170" s="153">
        <f t="shared" si="242"/>
        <v>59</v>
      </c>
      <c r="AT1170" s="153">
        <f t="shared" si="233"/>
        <v>1</v>
      </c>
      <c r="AU1170" s="153">
        <f t="shared" si="234"/>
        <v>0</v>
      </c>
      <c r="AV1170" s="153">
        <f t="shared" si="235"/>
        <v>0</v>
      </c>
      <c r="BA1170">
        <f t="shared" si="243"/>
        <v>28</v>
      </c>
    </row>
    <row r="1171" spans="2:53" x14ac:dyDescent="0.25">
      <c r="B1171" s="155">
        <f t="shared" si="236"/>
        <v>43890.999305555553</v>
      </c>
      <c r="C1171" s="155">
        <f t="shared" si="244"/>
        <v>43890.999305555553</v>
      </c>
      <c r="D1171" s="152">
        <f t="shared" si="237"/>
        <v>5.2</v>
      </c>
      <c r="E1171" s="152"/>
      <c r="F1171" s="152"/>
      <c r="G1171" s="152"/>
      <c r="H1171" s="152" t="e">
        <f t="shared" si="238"/>
        <v>#N/A</v>
      </c>
      <c r="I1171" s="152"/>
      <c r="J1171" s="152" t="e">
        <f t="shared" si="239"/>
        <v>#N/A</v>
      </c>
      <c r="K1171" s="152"/>
      <c r="L1171" s="152"/>
      <c r="M1171" s="152"/>
      <c r="N1171" s="152"/>
      <c r="O1171" s="152"/>
      <c r="P1171" s="152"/>
      <c r="Q1171" s="152"/>
      <c r="R1171" s="152"/>
      <c r="S1171" s="152"/>
      <c r="T1171" s="153" cm="1">
        <f t="array" ref="T1171">MATCH(1,(TDU_Info!$C$5:$C$111=$T$6)*(TDU_Info!$B$5:$B$111&lt;=$B1171),0)</f>
        <v>95</v>
      </c>
      <c r="U1171" s="152">
        <f>100*(INDEX(TDU_Info!$E$5:$E$111,$T1171)/T$11+INDEX(TDU_Info!$F$5:$F$111,$T1171))</f>
        <v>4.0157000000000007</v>
      </c>
      <c r="V1171" s="152">
        <v>2.1960000000000002</v>
      </c>
      <c r="W1171" s="152">
        <v>5.0860000000000003</v>
      </c>
      <c r="X1171" s="152">
        <v>5.0869999999999997</v>
      </c>
      <c r="Y1171" s="152">
        <v>4.7649999999999997</v>
      </c>
      <c r="Z1171" s="152">
        <v>2.3860000000000001</v>
      </c>
      <c r="AA1171" s="152">
        <v>5.077</v>
      </c>
      <c r="AB1171" s="152">
        <v>5.4589999999999996</v>
      </c>
      <c r="AC1171" s="152">
        <v>5.1680000000000001</v>
      </c>
      <c r="AD1171" s="152">
        <v>2.004</v>
      </c>
      <c r="AE1171" s="152">
        <v>5.093</v>
      </c>
      <c r="AF1171" s="152">
        <v>5.2</v>
      </c>
      <c r="AG1171" s="152">
        <v>5.0810000000000004</v>
      </c>
      <c r="AH1171" s="152">
        <v>2.1720000000000002</v>
      </c>
      <c r="AI1171" s="152">
        <v>5.0880000000000001</v>
      </c>
      <c r="AJ1171" s="152">
        <v>5.5</v>
      </c>
      <c r="AK1171" s="152">
        <v>5.3849999999999998</v>
      </c>
      <c r="AL1171" s="152">
        <f t="shared" si="240"/>
        <v>1.9753137573623702</v>
      </c>
      <c r="AM1171" s="152">
        <f t="shared" si="241"/>
        <v>2.0282197676835727</v>
      </c>
      <c r="AN1171" s="152" t="e">
        <f>NA()</f>
        <v>#N/A</v>
      </c>
      <c r="AO1171" s="152" t="e">
        <f>NA()</f>
        <v>#N/A</v>
      </c>
      <c r="AP1171" s="152">
        <f t="shared" si="245"/>
        <v>7.7042999999999999</v>
      </c>
      <c r="AQ1171" s="152"/>
      <c r="AR1171" s="152"/>
      <c r="AS1171" s="153">
        <f t="shared" si="242"/>
        <v>60</v>
      </c>
      <c r="AT1171" s="153">
        <f t="shared" si="233"/>
        <v>1</v>
      </c>
      <c r="AU1171" s="153">
        <f t="shared" si="234"/>
        <v>0</v>
      </c>
      <c r="AV1171" s="153">
        <f t="shared" si="235"/>
        <v>0</v>
      </c>
      <c r="BA1171">
        <f t="shared" si="243"/>
        <v>29</v>
      </c>
    </row>
    <row r="1172" spans="2:53" x14ac:dyDescent="0.25">
      <c r="B1172" s="155">
        <f t="shared" si="236"/>
        <v>43891.999305555553</v>
      </c>
      <c r="C1172" s="155">
        <f t="shared" si="244"/>
        <v>43891.999305555553</v>
      </c>
      <c r="D1172" s="152">
        <f t="shared" si="237"/>
        <v>5.2</v>
      </c>
      <c r="E1172" s="152"/>
      <c r="F1172" s="152"/>
      <c r="G1172" s="152"/>
      <c r="H1172" s="152" t="e">
        <f t="shared" si="238"/>
        <v>#N/A</v>
      </c>
      <c r="I1172" s="152"/>
      <c r="J1172" s="152" t="e">
        <f t="shared" si="239"/>
        <v>#N/A</v>
      </c>
      <c r="K1172" s="152"/>
      <c r="L1172" s="152"/>
      <c r="M1172" s="152"/>
      <c r="N1172" s="152"/>
      <c r="O1172" s="152"/>
      <c r="P1172" s="152"/>
      <c r="Q1172" s="152"/>
      <c r="R1172" s="152"/>
      <c r="S1172" s="152"/>
      <c r="T1172" s="153" cm="1">
        <f t="array" ref="T1172">MATCH(1,(TDU_Info!$C$5:$C$111=$T$6)*(TDU_Info!$B$5:$B$111&lt;=$B1172),0)</f>
        <v>94</v>
      </c>
      <c r="U1172" s="152">
        <f>100*(INDEX(TDU_Info!$E$5:$E$111,$T1172)/T$11+INDEX(TDU_Info!$F$5:$F$111,$T1172))</f>
        <v>3.7158000000000002</v>
      </c>
      <c r="V1172" s="152">
        <v>2.1960000000000002</v>
      </c>
      <c r="W1172" s="152">
        <v>5.0860000000000003</v>
      </c>
      <c r="X1172" s="152">
        <v>5.0869999999999997</v>
      </c>
      <c r="Y1172" s="152">
        <v>4.7649999999999997</v>
      </c>
      <c r="Z1172" s="152">
        <v>2.3860000000000001</v>
      </c>
      <c r="AA1172" s="152">
        <v>5.077</v>
      </c>
      <c r="AB1172" s="152">
        <v>5.4770000000000003</v>
      </c>
      <c r="AC1172" s="152">
        <v>5.1680000000000001</v>
      </c>
      <c r="AD1172" s="152">
        <v>2.004</v>
      </c>
      <c r="AE1172" s="152">
        <v>5.093</v>
      </c>
      <c r="AF1172" s="152">
        <v>5.2</v>
      </c>
      <c r="AG1172" s="152">
        <v>5.0810000000000004</v>
      </c>
      <c r="AH1172" s="152">
        <v>2.1720000000000002</v>
      </c>
      <c r="AI1172" s="152">
        <v>5.0880000000000001</v>
      </c>
      <c r="AJ1172" s="152">
        <v>5.5</v>
      </c>
      <c r="AK1172" s="152">
        <v>5.4850000000000003</v>
      </c>
      <c r="AL1172" s="152" t="e">
        <f t="shared" si="240"/>
        <v>#N/A</v>
      </c>
      <c r="AM1172" s="152" t="e">
        <f t="shared" si="241"/>
        <v>#N/A</v>
      </c>
      <c r="AN1172" s="152" t="e">
        <f>NA()</f>
        <v>#N/A</v>
      </c>
      <c r="AO1172" s="152" t="e">
        <f>NA()</f>
        <v>#N/A</v>
      </c>
      <c r="AP1172" s="152" t="e">
        <f t="shared" si="245"/>
        <v>#N/A</v>
      </c>
      <c r="AQ1172" s="152"/>
      <c r="AR1172" s="152"/>
      <c r="AS1172" s="153">
        <f t="shared" si="242"/>
        <v>61</v>
      </c>
      <c r="AT1172" s="153">
        <f t="shared" si="233"/>
        <v>1</v>
      </c>
      <c r="AU1172" s="153">
        <f t="shared" si="234"/>
        <v>0</v>
      </c>
      <c r="AV1172" s="153">
        <f t="shared" si="235"/>
        <v>0</v>
      </c>
      <c r="BA1172">
        <f t="shared" si="243"/>
        <v>1</v>
      </c>
    </row>
    <row r="1173" spans="2:53" x14ac:dyDescent="0.25">
      <c r="B1173" s="155">
        <f t="shared" si="236"/>
        <v>43892.999305555553</v>
      </c>
      <c r="C1173" s="155">
        <f t="shared" si="244"/>
        <v>43892.999305555553</v>
      </c>
      <c r="D1173" s="152">
        <f t="shared" si="237"/>
        <v>5.2439999999999998</v>
      </c>
      <c r="E1173" s="152"/>
      <c r="F1173" s="152"/>
      <c r="G1173" s="152"/>
      <c r="H1173" s="152" t="e">
        <f t="shared" si="238"/>
        <v>#N/A</v>
      </c>
      <c r="I1173" s="152"/>
      <c r="J1173" s="152" t="e">
        <f t="shared" si="239"/>
        <v>#N/A</v>
      </c>
      <c r="K1173" s="152"/>
      <c r="L1173" s="152"/>
      <c r="M1173" s="152"/>
      <c r="N1173" s="152"/>
      <c r="O1173" s="152"/>
      <c r="P1173" s="152"/>
      <c r="Q1173" s="152"/>
      <c r="R1173" s="152"/>
      <c r="S1173" s="152"/>
      <c r="T1173" s="153" cm="1">
        <f t="array" ref="T1173">MATCH(1,(TDU_Info!$C$5:$C$111=$T$6)*(TDU_Info!$B$5:$B$111&lt;=$B1173),0)</f>
        <v>94</v>
      </c>
      <c r="U1173" s="152">
        <f>100*(INDEX(TDU_Info!$E$5:$E$111,$T1173)/T$11+INDEX(TDU_Info!$F$5:$F$111,$T1173))</f>
        <v>3.7158000000000002</v>
      </c>
      <c r="V1173" s="152">
        <v>2.1960000000000002</v>
      </c>
      <c r="W1173" s="152">
        <v>5.66</v>
      </c>
      <c r="X1173" s="152">
        <v>5.0869999999999997</v>
      </c>
      <c r="Y1173" s="152">
        <v>4.7649999999999997</v>
      </c>
      <c r="Z1173" s="152">
        <v>2.399</v>
      </c>
      <c r="AA1173" s="152">
        <v>5.851</v>
      </c>
      <c r="AB1173" s="152">
        <v>5.4770000000000003</v>
      </c>
      <c r="AC1173" s="152">
        <v>5.1680000000000001</v>
      </c>
      <c r="AD1173" s="152">
        <v>2.004</v>
      </c>
      <c r="AE1173" s="152">
        <v>5.43</v>
      </c>
      <c r="AF1173" s="152">
        <v>5.2439999999999998</v>
      </c>
      <c r="AG1173" s="152">
        <v>5.0810000000000004</v>
      </c>
      <c r="AH1173" s="152">
        <v>2.1720000000000002</v>
      </c>
      <c r="AI1173" s="152">
        <v>5.6260000000000003</v>
      </c>
      <c r="AJ1173" s="152">
        <v>5.55</v>
      </c>
      <c r="AK1173" s="152">
        <v>5.4850000000000003</v>
      </c>
      <c r="AL1173" s="152">
        <f t="shared" si="240"/>
        <v>2.9990723195534388</v>
      </c>
      <c r="AM1173" s="152">
        <f t="shared" si="241"/>
        <v>2.7092044137592506</v>
      </c>
      <c r="AN1173" s="152" t="e">
        <f>NA()</f>
        <v>#N/A</v>
      </c>
      <c r="AO1173" s="152" t="e">
        <f>NA()</f>
        <v>#N/A</v>
      </c>
      <c r="AP1173" s="152">
        <f t="shared" si="245"/>
        <v>8.0942000000000007</v>
      </c>
      <c r="AQ1173" s="152"/>
      <c r="AR1173" s="152"/>
      <c r="AS1173" s="153">
        <f t="shared" si="242"/>
        <v>62</v>
      </c>
      <c r="AT1173" s="153">
        <f t="shared" si="233"/>
        <v>1</v>
      </c>
      <c r="AU1173" s="153">
        <f t="shared" si="234"/>
        <v>0</v>
      </c>
      <c r="AV1173" s="153">
        <f t="shared" si="235"/>
        <v>0</v>
      </c>
      <c r="BA1173">
        <f t="shared" si="243"/>
        <v>2</v>
      </c>
    </row>
    <row r="1174" spans="2:53" x14ac:dyDescent="0.25">
      <c r="B1174" s="155">
        <f t="shared" si="236"/>
        <v>43893.999305555553</v>
      </c>
      <c r="C1174" s="155">
        <f t="shared" si="244"/>
        <v>43893.999305555553</v>
      </c>
      <c r="D1174" s="152">
        <f t="shared" si="237"/>
        <v>5.2439999999999998</v>
      </c>
      <c r="E1174" s="152"/>
      <c r="F1174" s="152"/>
      <c r="G1174" s="152"/>
      <c r="H1174" s="152" t="e">
        <f t="shared" si="238"/>
        <v>#N/A</v>
      </c>
      <c r="I1174" s="152"/>
      <c r="J1174" s="152" t="e">
        <f t="shared" si="239"/>
        <v>#N/A</v>
      </c>
      <c r="K1174" s="152"/>
      <c r="L1174" s="152"/>
      <c r="M1174" s="152"/>
      <c r="N1174" s="152"/>
      <c r="O1174" s="152"/>
      <c r="P1174" s="152"/>
      <c r="Q1174" s="152"/>
      <c r="R1174" s="152"/>
      <c r="S1174" s="152"/>
      <c r="T1174" s="153" cm="1">
        <f t="array" ref="T1174">MATCH(1,(TDU_Info!$C$5:$C$111=$T$6)*(TDU_Info!$B$5:$B$111&lt;=$B1174),0)</f>
        <v>94</v>
      </c>
      <c r="U1174" s="152">
        <f>100*(INDEX(TDU_Info!$E$5:$E$111,$T1174)/T$11+INDEX(TDU_Info!$F$5:$F$111,$T1174))</f>
        <v>3.7158000000000002</v>
      </c>
      <c r="V1174" s="152">
        <v>2.3159999999999998</v>
      </c>
      <c r="W1174" s="152">
        <v>6.7859999999999996</v>
      </c>
      <c r="X1174" s="152">
        <v>5.0620000000000003</v>
      </c>
      <c r="Y1174" s="152">
        <v>4.8289999999999997</v>
      </c>
      <c r="Z1174" s="152">
        <v>2.5489999999999999</v>
      </c>
      <c r="AA1174" s="152">
        <v>6.8769999999999998</v>
      </c>
      <c r="AB1174" s="152">
        <v>5.444</v>
      </c>
      <c r="AC1174" s="152">
        <v>5.3559999999999999</v>
      </c>
      <c r="AD1174" s="152">
        <v>2.2570000000000001</v>
      </c>
      <c r="AE1174" s="152">
        <v>6.7930000000000001</v>
      </c>
      <c r="AF1174" s="152">
        <v>5.2439999999999998</v>
      </c>
      <c r="AG1174" s="152">
        <v>5.1440000000000001</v>
      </c>
      <c r="AH1174" s="152">
        <v>2.343</v>
      </c>
      <c r="AI1174" s="152">
        <v>6.8879999999999999</v>
      </c>
      <c r="AJ1174" s="152">
        <v>5.444</v>
      </c>
      <c r="AK1174" s="152">
        <v>5.5439999999999996</v>
      </c>
      <c r="AL1174" s="152">
        <f t="shared" si="240"/>
        <v>2.9990723195534388</v>
      </c>
      <c r="AM1174" s="152">
        <f t="shared" si="241"/>
        <v>2.7092044137592506</v>
      </c>
      <c r="AN1174" s="152" t="e">
        <f>NA()</f>
        <v>#N/A</v>
      </c>
      <c r="AO1174" s="152" t="e">
        <f>NA()</f>
        <v>#N/A</v>
      </c>
      <c r="AP1174" s="152">
        <f t="shared" si="245"/>
        <v>8.0942000000000007</v>
      </c>
      <c r="AQ1174" s="152"/>
      <c r="AR1174" s="152"/>
      <c r="AS1174" s="153">
        <f t="shared" si="242"/>
        <v>63</v>
      </c>
      <c r="AT1174" s="153">
        <f t="shared" si="233"/>
        <v>1</v>
      </c>
      <c r="AU1174" s="153">
        <f t="shared" si="234"/>
        <v>0</v>
      </c>
      <c r="AV1174" s="153">
        <f t="shared" si="235"/>
        <v>0</v>
      </c>
      <c r="BA1174">
        <f t="shared" si="243"/>
        <v>3</v>
      </c>
    </row>
    <row r="1175" spans="2:53" x14ac:dyDescent="0.25">
      <c r="B1175" s="155">
        <f t="shared" si="236"/>
        <v>43894.999305555553</v>
      </c>
      <c r="C1175" s="155">
        <f t="shared" si="244"/>
        <v>43894.999305555553</v>
      </c>
      <c r="D1175" s="152">
        <f t="shared" si="237"/>
        <v>5.2439999999999998</v>
      </c>
      <c r="E1175" s="152"/>
      <c r="F1175" s="152"/>
      <c r="G1175" s="152"/>
      <c r="H1175" s="152" t="e">
        <f t="shared" si="238"/>
        <v>#N/A</v>
      </c>
      <c r="I1175" s="152"/>
      <c r="J1175" s="152" t="e">
        <f t="shared" si="239"/>
        <v>#N/A</v>
      </c>
      <c r="K1175" s="152"/>
      <c r="L1175" s="152"/>
      <c r="M1175" s="152"/>
      <c r="N1175" s="152"/>
      <c r="O1175" s="152"/>
      <c r="P1175" s="152"/>
      <c r="Q1175" s="152"/>
      <c r="R1175" s="152"/>
      <c r="S1175" s="152"/>
      <c r="T1175" s="153" cm="1">
        <f t="array" ref="T1175">MATCH(1,(TDU_Info!$C$5:$C$111=$T$6)*(TDU_Info!$B$5:$B$111&lt;=$B1175),0)</f>
        <v>94</v>
      </c>
      <c r="U1175" s="152">
        <f>100*(INDEX(TDU_Info!$E$5:$E$111,$T1175)/T$11+INDEX(TDU_Info!$F$5:$F$111,$T1175))</f>
        <v>3.7158000000000002</v>
      </c>
      <c r="V1175" s="152">
        <v>2.3159999999999998</v>
      </c>
      <c r="W1175" s="152">
        <v>6.7859999999999996</v>
      </c>
      <c r="X1175" s="152">
        <v>5.0620000000000003</v>
      </c>
      <c r="Y1175" s="152">
        <v>4.8289999999999997</v>
      </c>
      <c r="Z1175" s="152">
        <v>2.5859999999999999</v>
      </c>
      <c r="AA1175" s="152">
        <v>6.8769999999999998</v>
      </c>
      <c r="AB1175" s="152">
        <v>5.444</v>
      </c>
      <c r="AC1175" s="152">
        <v>5.3559999999999999</v>
      </c>
      <c r="AD1175" s="152">
        <v>2.2570000000000001</v>
      </c>
      <c r="AE1175" s="152">
        <v>6.7930000000000001</v>
      </c>
      <c r="AF1175" s="152">
        <v>5.2439999999999998</v>
      </c>
      <c r="AG1175" s="152">
        <v>5.1440000000000001</v>
      </c>
      <c r="AH1175" s="152">
        <v>2.343</v>
      </c>
      <c r="AI1175" s="152">
        <v>6.8879999999999999</v>
      </c>
      <c r="AJ1175" s="152">
        <v>5.444</v>
      </c>
      <c r="AK1175" s="152">
        <v>5.5439999999999996</v>
      </c>
      <c r="AL1175" s="152">
        <f t="shared" si="240"/>
        <v>2.9990723195534388</v>
      </c>
      <c r="AM1175" s="152">
        <f t="shared" si="241"/>
        <v>2.7092044137592506</v>
      </c>
      <c r="AN1175" s="152" t="e">
        <f>NA()</f>
        <v>#N/A</v>
      </c>
      <c r="AO1175" s="152" t="e">
        <f>NA()</f>
        <v>#N/A</v>
      </c>
      <c r="AP1175" s="152">
        <f t="shared" si="245"/>
        <v>8.0942000000000007</v>
      </c>
      <c r="AQ1175" s="152"/>
      <c r="AR1175" s="152"/>
      <c r="AS1175" s="153">
        <f t="shared" si="242"/>
        <v>64</v>
      </c>
      <c r="AT1175" s="153">
        <f t="shared" si="233"/>
        <v>1</v>
      </c>
      <c r="AU1175" s="153">
        <f t="shared" si="234"/>
        <v>0</v>
      </c>
      <c r="AV1175" s="153">
        <f t="shared" si="235"/>
        <v>0</v>
      </c>
      <c r="BA1175">
        <f t="shared" si="243"/>
        <v>4</v>
      </c>
    </row>
    <row r="1176" spans="2:53" x14ac:dyDescent="0.25">
      <c r="B1176" s="155">
        <f t="shared" si="236"/>
        <v>43895.999305555553</v>
      </c>
      <c r="C1176" s="155">
        <f t="shared" si="244"/>
        <v>43895.999305555553</v>
      </c>
      <c r="D1176" s="152">
        <f t="shared" si="237"/>
        <v>5.2</v>
      </c>
      <c r="E1176" s="152"/>
      <c r="F1176" s="152"/>
      <c r="G1176" s="152"/>
      <c r="H1176" s="152" t="e">
        <f t="shared" si="238"/>
        <v>#N/A</v>
      </c>
      <c r="I1176" s="152"/>
      <c r="J1176" s="152" t="e">
        <f t="shared" si="239"/>
        <v>#N/A</v>
      </c>
      <c r="K1176" s="152"/>
      <c r="L1176" s="152"/>
      <c r="M1176" s="152"/>
      <c r="N1176" s="152"/>
      <c r="O1176" s="152"/>
      <c r="P1176" s="152"/>
      <c r="Q1176" s="152"/>
      <c r="R1176" s="152"/>
      <c r="S1176" s="152"/>
      <c r="T1176" s="153" cm="1">
        <f t="array" ref="T1176">MATCH(1,(TDU_Info!$C$5:$C$111=$T$6)*(TDU_Info!$B$5:$B$111&lt;=$B1176),0)</f>
        <v>94</v>
      </c>
      <c r="U1176" s="152">
        <f>100*(INDEX(TDU_Info!$E$5:$E$111,$T1176)/T$11+INDEX(TDU_Info!$F$5:$F$111,$T1176))</f>
        <v>3.7158000000000002</v>
      </c>
      <c r="V1176" s="152">
        <v>2.3159999999999998</v>
      </c>
      <c r="W1176" s="152">
        <v>6.7859999999999996</v>
      </c>
      <c r="X1176" s="152">
        <v>5.0620000000000003</v>
      </c>
      <c r="Y1176" s="152">
        <v>4.8289999999999997</v>
      </c>
      <c r="Z1176" s="152">
        <v>2.5489999999999999</v>
      </c>
      <c r="AA1176" s="152">
        <v>6.8769999999999998</v>
      </c>
      <c r="AB1176" s="152">
        <v>5.444</v>
      </c>
      <c r="AC1176" s="152">
        <v>5.3559999999999999</v>
      </c>
      <c r="AD1176" s="152">
        <v>2.2570000000000001</v>
      </c>
      <c r="AE1176" s="152">
        <v>6.7930000000000001</v>
      </c>
      <c r="AF1176" s="152">
        <v>5.2</v>
      </c>
      <c r="AG1176" s="152">
        <v>5.1440000000000001</v>
      </c>
      <c r="AH1176" s="152">
        <v>2.343</v>
      </c>
      <c r="AI1176" s="152">
        <v>6.8879999999999999</v>
      </c>
      <c r="AJ1176" s="152">
        <v>5.444</v>
      </c>
      <c r="AK1176" s="152">
        <v>5.5439999999999996</v>
      </c>
      <c r="AL1176" s="152">
        <f t="shared" si="240"/>
        <v>2.9990723195534388</v>
      </c>
      <c r="AM1176" s="152">
        <f t="shared" si="241"/>
        <v>2.7092044137592506</v>
      </c>
      <c r="AN1176" s="152" t="e">
        <f>NA()</f>
        <v>#N/A</v>
      </c>
      <c r="AO1176" s="152" t="e">
        <f>NA()</f>
        <v>#N/A</v>
      </c>
      <c r="AP1176" s="152">
        <f t="shared" si="245"/>
        <v>8.0942000000000007</v>
      </c>
      <c r="AQ1176" s="152"/>
      <c r="AR1176" s="152"/>
      <c r="AS1176" s="153">
        <f t="shared" si="242"/>
        <v>65</v>
      </c>
      <c r="AT1176" s="153">
        <f t="shared" si="233"/>
        <v>1</v>
      </c>
      <c r="AU1176" s="153">
        <f t="shared" si="234"/>
        <v>0</v>
      </c>
      <c r="AV1176" s="153">
        <f t="shared" si="235"/>
        <v>0</v>
      </c>
      <c r="BA1176">
        <f t="shared" si="243"/>
        <v>5</v>
      </c>
    </row>
    <row r="1177" spans="2:53" x14ac:dyDescent="0.25">
      <c r="B1177" s="155">
        <f t="shared" si="236"/>
        <v>43896.999305555553</v>
      </c>
      <c r="C1177" s="155">
        <f t="shared" si="244"/>
        <v>43896.999305555553</v>
      </c>
      <c r="D1177" s="152">
        <f t="shared" si="237"/>
        <v>5.2</v>
      </c>
      <c r="E1177" s="152"/>
      <c r="F1177" s="152"/>
      <c r="G1177" s="152"/>
      <c r="H1177" s="152" t="e">
        <f t="shared" si="238"/>
        <v>#N/A</v>
      </c>
      <c r="I1177" s="152"/>
      <c r="J1177" s="152" t="e">
        <f t="shared" si="239"/>
        <v>#N/A</v>
      </c>
      <c r="K1177" s="152"/>
      <c r="L1177" s="152"/>
      <c r="M1177" s="152"/>
      <c r="N1177" s="152"/>
      <c r="O1177" s="152"/>
      <c r="P1177" s="152"/>
      <c r="Q1177" s="152"/>
      <c r="R1177" s="152"/>
      <c r="S1177" s="152"/>
      <c r="T1177" s="153" cm="1">
        <f t="array" ref="T1177">MATCH(1,(TDU_Info!$C$5:$C$111=$T$6)*(TDU_Info!$B$5:$B$111&lt;=$B1177),0)</f>
        <v>94</v>
      </c>
      <c r="U1177" s="152">
        <f>100*(INDEX(TDU_Info!$E$5:$E$111,$T1177)/T$11+INDEX(TDU_Info!$F$5:$F$111,$T1177))</f>
        <v>3.7158000000000002</v>
      </c>
      <c r="V1177" s="152">
        <v>2.3159999999999998</v>
      </c>
      <c r="W1177" s="152">
        <v>6.7859999999999996</v>
      </c>
      <c r="X1177" s="152">
        <v>5.0620000000000003</v>
      </c>
      <c r="Y1177" s="152">
        <v>4.8289999999999997</v>
      </c>
      <c r="Z1177" s="152">
        <v>2.5489999999999999</v>
      </c>
      <c r="AA1177" s="152">
        <v>6.8769999999999998</v>
      </c>
      <c r="AB1177" s="152">
        <v>5.444</v>
      </c>
      <c r="AC1177" s="152">
        <v>5.1559999999999997</v>
      </c>
      <c r="AD1177" s="152">
        <v>2.2570000000000001</v>
      </c>
      <c r="AE1177" s="152">
        <v>6.7930000000000001</v>
      </c>
      <c r="AF1177" s="152">
        <v>5.2</v>
      </c>
      <c r="AG1177" s="152">
        <v>5.1440000000000001</v>
      </c>
      <c r="AH1177" s="152">
        <v>2.343</v>
      </c>
      <c r="AI1177" s="152">
        <v>6.8879999999999999</v>
      </c>
      <c r="AJ1177" s="152">
        <v>5.444</v>
      </c>
      <c r="AK1177" s="152">
        <v>5.5439999999999996</v>
      </c>
      <c r="AL1177" s="152">
        <f t="shared" si="240"/>
        <v>2.9990723195534388</v>
      </c>
      <c r="AM1177" s="152">
        <f t="shared" si="241"/>
        <v>2.7092044137592506</v>
      </c>
      <c r="AN1177" s="152" t="e">
        <f>NA()</f>
        <v>#N/A</v>
      </c>
      <c r="AO1177" s="152" t="e">
        <f>NA()</f>
        <v>#N/A</v>
      </c>
      <c r="AP1177" s="152">
        <f t="shared" si="245"/>
        <v>8.0942000000000007</v>
      </c>
      <c r="AQ1177" s="152"/>
      <c r="AR1177" s="152"/>
      <c r="AS1177" s="153">
        <f t="shared" si="242"/>
        <v>66</v>
      </c>
      <c r="AT1177" s="153">
        <f t="shared" si="233"/>
        <v>1</v>
      </c>
      <c r="AU1177" s="153">
        <f t="shared" si="234"/>
        <v>0</v>
      </c>
      <c r="AV1177" s="153">
        <f t="shared" si="235"/>
        <v>0</v>
      </c>
      <c r="BA1177">
        <f t="shared" si="243"/>
        <v>6</v>
      </c>
    </row>
    <row r="1178" spans="2:53" x14ac:dyDescent="0.25">
      <c r="B1178" s="155">
        <f t="shared" si="236"/>
        <v>43897.999305555553</v>
      </c>
      <c r="C1178" s="155">
        <f t="shared" si="244"/>
        <v>43897.999305555553</v>
      </c>
      <c r="D1178" s="152">
        <f t="shared" si="237"/>
        <v>5.2</v>
      </c>
      <c r="E1178" s="152"/>
      <c r="F1178" s="152"/>
      <c r="G1178" s="152"/>
      <c r="H1178" s="152" t="e">
        <f t="shared" si="238"/>
        <v>#N/A</v>
      </c>
      <c r="I1178" s="152"/>
      <c r="J1178" s="152" t="e">
        <f t="shared" si="239"/>
        <v>#N/A</v>
      </c>
      <c r="K1178" s="152"/>
      <c r="L1178" s="152"/>
      <c r="M1178" s="152"/>
      <c r="N1178" s="152"/>
      <c r="O1178" s="152"/>
      <c r="P1178" s="152"/>
      <c r="Q1178" s="152"/>
      <c r="R1178" s="152"/>
      <c r="S1178" s="152"/>
      <c r="T1178" s="153" cm="1">
        <f t="array" ref="T1178">MATCH(1,(TDU_Info!$C$5:$C$111=$T$6)*(TDU_Info!$B$5:$B$111&lt;=$B1178),0)</f>
        <v>94</v>
      </c>
      <c r="U1178" s="152">
        <f>100*(INDEX(TDU_Info!$E$5:$E$111,$T1178)/T$11+INDEX(TDU_Info!$F$5:$F$111,$T1178))</f>
        <v>3.7158000000000002</v>
      </c>
      <c r="V1178" s="152">
        <v>2.3159999999999998</v>
      </c>
      <c r="W1178" s="152">
        <v>6.7859999999999996</v>
      </c>
      <c r="X1178" s="152">
        <v>5.0620000000000003</v>
      </c>
      <c r="Y1178" s="152">
        <v>4.8289999999999997</v>
      </c>
      <c r="Z1178" s="152">
        <v>2.5489999999999999</v>
      </c>
      <c r="AA1178" s="152">
        <v>6.8769999999999998</v>
      </c>
      <c r="AB1178" s="152">
        <v>5.444</v>
      </c>
      <c r="AC1178" s="152">
        <v>5.1559999999999997</v>
      </c>
      <c r="AD1178" s="152">
        <v>2.2570000000000001</v>
      </c>
      <c r="AE1178" s="152">
        <v>6.7930000000000001</v>
      </c>
      <c r="AF1178" s="152">
        <v>5.2</v>
      </c>
      <c r="AG1178" s="152">
        <v>5.1440000000000001</v>
      </c>
      <c r="AH1178" s="152">
        <v>2.343</v>
      </c>
      <c r="AI1178" s="152">
        <v>6.8879999999999999</v>
      </c>
      <c r="AJ1178" s="152">
        <v>5.444</v>
      </c>
      <c r="AK1178" s="152">
        <v>5.5439999999999996</v>
      </c>
      <c r="AL1178" s="152">
        <f t="shared" si="240"/>
        <v>2.9990723195534388</v>
      </c>
      <c r="AM1178" s="152">
        <f t="shared" si="241"/>
        <v>2.7092044137592506</v>
      </c>
      <c r="AN1178" s="152" t="e">
        <f>NA()</f>
        <v>#N/A</v>
      </c>
      <c r="AO1178" s="152" t="e">
        <f>NA()</f>
        <v>#N/A</v>
      </c>
      <c r="AP1178" s="152">
        <f t="shared" si="245"/>
        <v>8.0942000000000007</v>
      </c>
      <c r="AQ1178" s="152"/>
      <c r="AR1178" s="152"/>
      <c r="AS1178" s="153">
        <f t="shared" si="242"/>
        <v>67</v>
      </c>
      <c r="AT1178" s="153">
        <f t="shared" si="233"/>
        <v>1</v>
      </c>
      <c r="AU1178" s="153">
        <f t="shared" si="234"/>
        <v>0</v>
      </c>
      <c r="AV1178" s="153">
        <f t="shared" si="235"/>
        <v>0</v>
      </c>
      <c r="BA1178">
        <f t="shared" si="243"/>
        <v>7</v>
      </c>
    </row>
    <row r="1179" spans="2:53" x14ac:dyDescent="0.25">
      <c r="B1179" s="155">
        <f t="shared" si="236"/>
        <v>43898.999305555553</v>
      </c>
      <c r="C1179" s="155">
        <f t="shared" si="244"/>
        <v>43898.999305555553</v>
      </c>
      <c r="D1179" s="152">
        <f t="shared" si="237"/>
        <v>5.2</v>
      </c>
      <c r="E1179" s="152"/>
      <c r="F1179" s="152"/>
      <c r="G1179" s="152"/>
      <c r="H1179" s="152" t="e">
        <f t="shared" si="238"/>
        <v>#N/A</v>
      </c>
      <c r="I1179" s="152"/>
      <c r="J1179" s="152" t="e">
        <f t="shared" si="239"/>
        <v>#N/A</v>
      </c>
      <c r="K1179" s="152"/>
      <c r="L1179" s="152"/>
      <c r="M1179" s="152"/>
      <c r="N1179" s="152"/>
      <c r="O1179" s="152"/>
      <c r="P1179" s="152"/>
      <c r="Q1179" s="152"/>
      <c r="R1179" s="152"/>
      <c r="S1179" s="152"/>
      <c r="T1179" s="153" cm="1">
        <f t="array" ref="T1179">MATCH(1,(TDU_Info!$C$5:$C$111=$T$6)*(TDU_Info!$B$5:$B$111&lt;=$B1179),0)</f>
        <v>94</v>
      </c>
      <c r="U1179" s="152">
        <f>100*(INDEX(TDU_Info!$E$5:$E$111,$T1179)/T$11+INDEX(TDU_Info!$F$5:$F$111,$T1179))</f>
        <v>3.7158000000000002</v>
      </c>
      <c r="V1179" s="152">
        <v>2.3159999999999998</v>
      </c>
      <c r="W1179" s="152">
        <v>6.7859999999999996</v>
      </c>
      <c r="X1179" s="152">
        <v>5.0620000000000003</v>
      </c>
      <c r="Y1179" s="152">
        <v>4.8289999999999997</v>
      </c>
      <c r="Z1179" s="152">
        <v>2.5489999999999999</v>
      </c>
      <c r="AA1179" s="152">
        <v>6.8769999999999998</v>
      </c>
      <c r="AB1179" s="152">
        <v>5.444</v>
      </c>
      <c r="AC1179" s="152">
        <v>5.1559999999999997</v>
      </c>
      <c r="AD1179" s="152">
        <v>2.2570000000000001</v>
      </c>
      <c r="AE1179" s="152">
        <v>6.7930000000000001</v>
      </c>
      <c r="AF1179" s="152">
        <v>5.2</v>
      </c>
      <c r="AG1179" s="152">
        <v>5.1440000000000001</v>
      </c>
      <c r="AH1179" s="152">
        <v>2.343</v>
      </c>
      <c r="AI1179" s="152">
        <v>6.8879999999999999</v>
      </c>
      <c r="AJ1179" s="152">
        <v>5.444</v>
      </c>
      <c r="AK1179" s="152">
        <v>5.5439999999999996</v>
      </c>
      <c r="AL1179" s="152">
        <f t="shared" si="240"/>
        <v>2.9990723195534388</v>
      </c>
      <c r="AM1179" s="152">
        <f t="shared" si="241"/>
        <v>2.7092044137592506</v>
      </c>
      <c r="AN1179" s="152" t="e">
        <f>NA()</f>
        <v>#N/A</v>
      </c>
      <c r="AO1179" s="152" t="e">
        <f>NA()</f>
        <v>#N/A</v>
      </c>
      <c r="AP1179" s="152">
        <f t="shared" si="245"/>
        <v>8.0942000000000007</v>
      </c>
      <c r="AQ1179" s="152"/>
      <c r="AR1179" s="152"/>
      <c r="AS1179" s="153">
        <f t="shared" si="242"/>
        <v>68</v>
      </c>
      <c r="AT1179" s="153">
        <f t="shared" si="233"/>
        <v>1</v>
      </c>
      <c r="AU1179" s="153">
        <f t="shared" si="234"/>
        <v>0</v>
      </c>
      <c r="AV1179" s="153">
        <f t="shared" si="235"/>
        <v>0</v>
      </c>
      <c r="BA1179">
        <f t="shared" si="243"/>
        <v>8</v>
      </c>
    </row>
    <row r="1180" spans="2:53" x14ac:dyDescent="0.25">
      <c r="B1180" s="155">
        <f t="shared" si="236"/>
        <v>43899.999305555553</v>
      </c>
      <c r="C1180" s="155">
        <f t="shared" si="244"/>
        <v>43899.999305555553</v>
      </c>
      <c r="D1180" s="152">
        <f t="shared" si="237"/>
        <v>5.2</v>
      </c>
      <c r="E1180" s="152"/>
      <c r="F1180" s="152"/>
      <c r="G1180" s="152"/>
      <c r="H1180" s="152" t="e">
        <f t="shared" si="238"/>
        <v>#N/A</v>
      </c>
      <c r="I1180" s="152"/>
      <c r="J1180" s="152" t="e">
        <f t="shared" si="239"/>
        <v>#N/A</v>
      </c>
      <c r="K1180" s="152"/>
      <c r="L1180" s="152"/>
      <c r="M1180" s="152"/>
      <c r="N1180" s="152"/>
      <c r="O1180" s="152"/>
      <c r="P1180" s="152"/>
      <c r="Q1180" s="152"/>
      <c r="R1180" s="152"/>
      <c r="S1180" s="152"/>
      <c r="T1180" s="153" cm="1">
        <f t="array" ref="T1180">MATCH(1,(TDU_Info!$C$5:$C$111=$T$6)*(TDU_Info!$B$5:$B$111&lt;=$B1180),0)</f>
        <v>94</v>
      </c>
      <c r="U1180" s="152">
        <f>100*(INDEX(TDU_Info!$E$5:$E$111,$T1180)/T$11+INDEX(TDU_Info!$F$5:$F$111,$T1180))</f>
        <v>3.7158000000000002</v>
      </c>
      <c r="V1180" s="152">
        <v>2.3159999999999998</v>
      </c>
      <c r="W1180" s="152">
        <v>6.7859999999999996</v>
      </c>
      <c r="X1180" s="152">
        <v>5.0620000000000003</v>
      </c>
      <c r="Y1180" s="152">
        <v>4.8289999999999997</v>
      </c>
      <c r="Z1180" s="152">
        <v>2.5489999999999999</v>
      </c>
      <c r="AA1180" s="152">
        <v>6.8769999999999998</v>
      </c>
      <c r="AB1180" s="152">
        <v>5.444</v>
      </c>
      <c r="AC1180" s="152">
        <v>5.1559999999999997</v>
      </c>
      <c r="AD1180" s="152">
        <v>2.2570000000000001</v>
      </c>
      <c r="AE1180" s="152">
        <v>6.7930000000000001</v>
      </c>
      <c r="AF1180" s="152">
        <v>5.2</v>
      </c>
      <c r="AG1180" s="152">
        <v>5.1440000000000001</v>
      </c>
      <c r="AH1180" s="152">
        <v>2.343</v>
      </c>
      <c r="AI1180" s="152">
        <v>6.8879999999999999</v>
      </c>
      <c r="AJ1180" s="152">
        <v>5.444</v>
      </c>
      <c r="AK1180" s="152">
        <v>5.5439999999999996</v>
      </c>
      <c r="AL1180" s="152">
        <f t="shared" si="240"/>
        <v>2.9990723195534388</v>
      </c>
      <c r="AM1180" s="152">
        <f t="shared" si="241"/>
        <v>2.7092044137592506</v>
      </c>
      <c r="AN1180" s="152" t="e">
        <f>NA()</f>
        <v>#N/A</v>
      </c>
      <c r="AO1180" s="152" t="e">
        <f>NA()</f>
        <v>#N/A</v>
      </c>
      <c r="AP1180" s="152">
        <f t="shared" si="245"/>
        <v>8.0942000000000007</v>
      </c>
      <c r="AQ1180" s="152"/>
      <c r="AR1180" s="152"/>
      <c r="AS1180" s="153">
        <f t="shared" si="242"/>
        <v>69</v>
      </c>
      <c r="AT1180" s="153">
        <f t="shared" si="233"/>
        <v>1</v>
      </c>
      <c r="AU1180" s="153">
        <f t="shared" si="234"/>
        <v>0</v>
      </c>
      <c r="AV1180" s="153">
        <f t="shared" si="235"/>
        <v>0</v>
      </c>
      <c r="BA1180">
        <f t="shared" si="243"/>
        <v>9</v>
      </c>
    </row>
    <row r="1181" spans="2:53" x14ac:dyDescent="0.25">
      <c r="B1181" s="155">
        <f t="shared" si="236"/>
        <v>43900.999305555553</v>
      </c>
      <c r="C1181" s="155">
        <f t="shared" si="244"/>
        <v>43900.999305555553</v>
      </c>
      <c r="D1181" s="152">
        <f t="shared" si="237"/>
        <v>5.2</v>
      </c>
      <c r="E1181" s="152"/>
      <c r="F1181" s="152"/>
      <c r="G1181" s="152"/>
      <c r="H1181" s="152" t="e">
        <f t="shared" si="238"/>
        <v>#N/A</v>
      </c>
      <c r="I1181" s="152"/>
      <c r="J1181" s="152" t="e">
        <f t="shared" si="239"/>
        <v>#N/A</v>
      </c>
      <c r="K1181" s="152"/>
      <c r="L1181" s="152"/>
      <c r="M1181" s="152"/>
      <c r="N1181" s="152"/>
      <c r="O1181" s="152"/>
      <c r="P1181" s="152"/>
      <c r="Q1181" s="152"/>
      <c r="R1181" s="152"/>
      <c r="S1181" s="152"/>
      <c r="T1181" s="153" cm="1">
        <f t="array" ref="T1181">MATCH(1,(TDU_Info!$C$5:$C$111=$T$6)*(TDU_Info!$B$5:$B$111&lt;=$B1181),0)</f>
        <v>94</v>
      </c>
      <c r="U1181" s="152">
        <f>100*(INDEX(TDU_Info!$E$5:$E$111,$T1181)/T$11+INDEX(TDU_Info!$F$5:$F$111,$T1181))</f>
        <v>3.7158000000000002</v>
      </c>
      <c r="V1181" s="152">
        <v>2.3159999999999998</v>
      </c>
      <c r="W1181" s="152">
        <v>6.7859999999999996</v>
      </c>
      <c r="X1181" s="152">
        <v>5.0620000000000003</v>
      </c>
      <c r="Y1181" s="152">
        <v>4.8289999999999997</v>
      </c>
      <c r="Z1181" s="152">
        <v>2.5489999999999999</v>
      </c>
      <c r="AA1181" s="152">
        <v>6.8769999999999998</v>
      </c>
      <c r="AB1181" s="152">
        <v>5.444</v>
      </c>
      <c r="AC1181" s="152">
        <v>5.1559999999999997</v>
      </c>
      <c r="AD1181" s="152">
        <v>2.2570000000000001</v>
      </c>
      <c r="AE1181" s="152">
        <v>6.7930000000000001</v>
      </c>
      <c r="AF1181" s="152">
        <v>5.2</v>
      </c>
      <c r="AG1181" s="152">
        <v>5.1440000000000001</v>
      </c>
      <c r="AH1181" s="152">
        <v>2.343</v>
      </c>
      <c r="AI1181" s="152">
        <v>6.8879999999999999</v>
      </c>
      <c r="AJ1181" s="152">
        <v>5.444</v>
      </c>
      <c r="AK1181" s="152">
        <v>5.5439999999999996</v>
      </c>
      <c r="AL1181" s="152">
        <f t="shared" si="240"/>
        <v>2.9990723195534388</v>
      </c>
      <c r="AM1181" s="152">
        <f t="shared" si="241"/>
        <v>2.7092044137592506</v>
      </c>
      <c r="AN1181" s="152" t="e">
        <f>NA()</f>
        <v>#N/A</v>
      </c>
      <c r="AO1181" s="152" t="e">
        <f>NA()</f>
        <v>#N/A</v>
      </c>
      <c r="AP1181" s="152">
        <f t="shared" si="245"/>
        <v>8.0942000000000007</v>
      </c>
      <c r="AQ1181" s="152"/>
      <c r="AR1181" s="152"/>
      <c r="AS1181" s="153">
        <f t="shared" si="242"/>
        <v>70</v>
      </c>
      <c r="AT1181" s="153">
        <f t="shared" si="233"/>
        <v>1</v>
      </c>
      <c r="AU1181" s="153">
        <f t="shared" si="234"/>
        <v>0</v>
      </c>
      <c r="AV1181" s="153">
        <f t="shared" si="235"/>
        <v>0</v>
      </c>
      <c r="BA1181">
        <f t="shared" si="243"/>
        <v>10</v>
      </c>
    </row>
    <row r="1182" spans="2:53" x14ac:dyDescent="0.25">
      <c r="B1182" s="155">
        <f t="shared" si="236"/>
        <v>43901.999305555553</v>
      </c>
      <c r="C1182" s="155">
        <f t="shared" si="244"/>
        <v>43901.999305555553</v>
      </c>
      <c r="D1182" s="152">
        <f t="shared" si="237"/>
        <v>5.0999999999999996</v>
      </c>
      <c r="E1182" s="152"/>
      <c r="F1182" s="152"/>
      <c r="G1182" s="152"/>
      <c r="H1182" s="152" t="e">
        <f t="shared" si="238"/>
        <v>#N/A</v>
      </c>
      <c r="I1182" s="152"/>
      <c r="J1182" s="152" t="e">
        <f t="shared" si="239"/>
        <v>#N/A</v>
      </c>
      <c r="K1182" s="152"/>
      <c r="L1182" s="152"/>
      <c r="M1182" s="152"/>
      <c r="N1182" s="152"/>
      <c r="O1182" s="152"/>
      <c r="P1182" s="152"/>
      <c r="Q1182" s="152"/>
      <c r="R1182" s="152"/>
      <c r="S1182" s="152"/>
      <c r="T1182" s="153" cm="1">
        <f t="array" ref="T1182">MATCH(1,(TDU_Info!$C$5:$C$111=$T$6)*(TDU_Info!$B$5:$B$111&lt;=$B1182),0)</f>
        <v>94</v>
      </c>
      <c r="U1182" s="152">
        <f>100*(INDEX(TDU_Info!$E$5:$E$111,$T1182)/T$11+INDEX(TDU_Info!$F$5:$F$111,$T1182))</f>
        <v>3.7158000000000002</v>
      </c>
      <c r="V1182" s="152">
        <v>2.3159999999999998</v>
      </c>
      <c r="W1182" s="152">
        <v>6.7859999999999996</v>
      </c>
      <c r="X1182" s="152">
        <v>5.0620000000000003</v>
      </c>
      <c r="Y1182" s="152">
        <v>4.8289999999999997</v>
      </c>
      <c r="Z1182" s="152">
        <v>2.5489999999999999</v>
      </c>
      <c r="AA1182" s="152">
        <v>6.8769999999999998</v>
      </c>
      <c r="AB1182" s="152">
        <v>5.3</v>
      </c>
      <c r="AC1182" s="152">
        <v>5.1559999999999997</v>
      </c>
      <c r="AD1182" s="152">
        <v>2.258</v>
      </c>
      <c r="AE1182" s="152">
        <v>6.7930000000000001</v>
      </c>
      <c r="AF1182" s="152">
        <v>5.0999999999999996</v>
      </c>
      <c r="AG1182" s="152">
        <v>5.1440000000000001</v>
      </c>
      <c r="AH1182" s="152">
        <v>2.4470000000000001</v>
      </c>
      <c r="AI1182" s="152">
        <v>6.8879999999999999</v>
      </c>
      <c r="AJ1182" s="152">
        <v>5.3</v>
      </c>
      <c r="AK1182" s="152">
        <v>5.5439999999999996</v>
      </c>
      <c r="AL1182" s="152">
        <f t="shared" si="240"/>
        <v>2.9990723195534388</v>
      </c>
      <c r="AM1182" s="152">
        <f t="shared" si="241"/>
        <v>2.7092044137592506</v>
      </c>
      <c r="AN1182" s="152" t="e">
        <f>NA()</f>
        <v>#N/A</v>
      </c>
      <c r="AO1182" s="152" t="e">
        <f>NA()</f>
        <v>#N/A</v>
      </c>
      <c r="AP1182" s="152">
        <f t="shared" si="245"/>
        <v>8.0942000000000007</v>
      </c>
      <c r="AQ1182" s="152"/>
      <c r="AR1182" s="152"/>
      <c r="AS1182" s="153">
        <f t="shared" si="242"/>
        <v>71</v>
      </c>
      <c r="AT1182" s="153">
        <f t="shared" si="233"/>
        <v>1</v>
      </c>
      <c r="AU1182" s="153">
        <f t="shared" si="234"/>
        <v>0</v>
      </c>
      <c r="AV1182" s="153">
        <f t="shared" si="235"/>
        <v>0</v>
      </c>
      <c r="BA1182">
        <f t="shared" si="243"/>
        <v>11</v>
      </c>
    </row>
    <row r="1183" spans="2:53" x14ac:dyDescent="0.25">
      <c r="B1183" s="155">
        <f t="shared" si="236"/>
        <v>43902.999305555553</v>
      </c>
      <c r="C1183" s="155">
        <f t="shared" si="244"/>
        <v>43902.999305555553</v>
      </c>
      <c r="D1183" s="152">
        <f t="shared" si="237"/>
        <v>5.0999999999999996</v>
      </c>
      <c r="E1183" s="152"/>
      <c r="F1183" s="152"/>
      <c r="G1183" s="152"/>
      <c r="H1183" s="152" t="e">
        <f t="shared" si="238"/>
        <v>#N/A</v>
      </c>
      <c r="I1183" s="152"/>
      <c r="J1183" s="152" t="e">
        <f t="shared" si="239"/>
        <v>#N/A</v>
      </c>
      <c r="K1183" s="152"/>
      <c r="L1183" s="152"/>
      <c r="M1183" s="152"/>
      <c r="N1183" s="152"/>
      <c r="O1183" s="152"/>
      <c r="P1183" s="152"/>
      <c r="Q1183" s="152"/>
      <c r="R1183" s="152"/>
      <c r="S1183" s="152"/>
      <c r="T1183" s="153" cm="1">
        <f t="array" ref="T1183">MATCH(1,(TDU_Info!$C$5:$C$111=$T$6)*(TDU_Info!$B$5:$B$111&lt;=$B1183),0)</f>
        <v>94</v>
      </c>
      <c r="U1183" s="152">
        <f>100*(INDEX(TDU_Info!$E$5:$E$111,$T1183)/T$11+INDEX(TDU_Info!$F$5:$F$111,$T1183))</f>
        <v>3.7158000000000002</v>
      </c>
      <c r="V1183" s="152">
        <v>2.3159999999999998</v>
      </c>
      <c r="W1183" s="152">
        <v>6.7859999999999996</v>
      </c>
      <c r="X1183" s="152">
        <v>5.0620000000000003</v>
      </c>
      <c r="Y1183" s="152">
        <v>4.8289999999999997</v>
      </c>
      <c r="Z1183" s="152">
        <v>2.5489999999999999</v>
      </c>
      <c r="AA1183" s="152">
        <v>6.8769999999999998</v>
      </c>
      <c r="AB1183" s="152">
        <v>5.3</v>
      </c>
      <c r="AC1183" s="152">
        <v>5.1559999999999997</v>
      </c>
      <c r="AD1183" s="152">
        <v>2.2570000000000001</v>
      </c>
      <c r="AE1183" s="152">
        <v>6.7930000000000001</v>
      </c>
      <c r="AF1183" s="152">
        <v>5.0999999999999996</v>
      </c>
      <c r="AG1183" s="152">
        <v>5.1440000000000001</v>
      </c>
      <c r="AH1183" s="152">
        <v>2.343</v>
      </c>
      <c r="AI1183" s="152">
        <v>6.8879999999999999</v>
      </c>
      <c r="AJ1183" s="152">
        <v>5.3</v>
      </c>
      <c r="AK1183" s="152">
        <v>5.5439999999999996</v>
      </c>
      <c r="AL1183" s="152">
        <f t="shared" si="240"/>
        <v>2.9990723195534388</v>
      </c>
      <c r="AM1183" s="152">
        <f t="shared" si="241"/>
        <v>2.7092044137592506</v>
      </c>
      <c r="AN1183" s="152" t="e">
        <f>NA()</f>
        <v>#N/A</v>
      </c>
      <c r="AO1183" s="152" t="e">
        <f>NA()</f>
        <v>#N/A</v>
      </c>
      <c r="AP1183" s="152">
        <f t="shared" si="245"/>
        <v>8.0942000000000007</v>
      </c>
      <c r="AQ1183" s="152"/>
      <c r="AR1183" s="152"/>
      <c r="AS1183" s="153">
        <f t="shared" si="242"/>
        <v>72</v>
      </c>
      <c r="AT1183" s="153">
        <f t="shared" si="233"/>
        <v>1</v>
      </c>
      <c r="AU1183" s="153">
        <f t="shared" si="234"/>
        <v>0</v>
      </c>
      <c r="AV1183" s="153">
        <f t="shared" si="235"/>
        <v>0</v>
      </c>
      <c r="BA1183">
        <f t="shared" si="243"/>
        <v>12</v>
      </c>
    </row>
    <row r="1184" spans="2:53" x14ac:dyDescent="0.25">
      <c r="B1184" s="155">
        <f t="shared" si="236"/>
        <v>43903.999305555553</v>
      </c>
      <c r="C1184" s="155">
        <f t="shared" si="244"/>
        <v>43903.999305555553</v>
      </c>
      <c r="D1184" s="152">
        <f t="shared" si="237"/>
        <v>5.0999999999999996</v>
      </c>
      <c r="E1184" s="152"/>
      <c r="F1184" s="152"/>
      <c r="G1184" s="152"/>
      <c r="H1184" s="152" t="e">
        <f t="shared" si="238"/>
        <v>#N/A</v>
      </c>
      <c r="I1184" s="152"/>
      <c r="J1184" s="152" t="e">
        <f t="shared" si="239"/>
        <v>#N/A</v>
      </c>
      <c r="K1184" s="152"/>
      <c r="L1184" s="152"/>
      <c r="M1184" s="152"/>
      <c r="N1184" s="152"/>
      <c r="O1184" s="152"/>
      <c r="P1184" s="152"/>
      <c r="Q1184" s="152"/>
      <c r="R1184" s="152"/>
      <c r="S1184" s="152"/>
      <c r="T1184" s="153" cm="1">
        <f t="array" ref="T1184">MATCH(1,(TDU_Info!$C$5:$C$111=$T$6)*(TDU_Info!$B$5:$B$111&lt;=$B1184),0)</f>
        <v>94</v>
      </c>
      <c r="U1184" s="152">
        <f>100*(INDEX(TDU_Info!$E$5:$E$111,$T1184)/T$11+INDEX(TDU_Info!$F$5:$F$111,$T1184))</f>
        <v>3.7158000000000002</v>
      </c>
      <c r="V1184" s="152">
        <v>2.3159999999999998</v>
      </c>
      <c r="W1184" s="152">
        <v>6.7859999999999996</v>
      </c>
      <c r="X1184" s="152">
        <v>5.0999999999999996</v>
      </c>
      <c r="Y1184" s="152">
        <v>4.7850000000000001</v>
      </c>
      <c r="Z1184" s="152">
        <v>2.5489999999999999</v>
      </c>
      <c r="AA1184" s="152">
        <v>6.8769999999999998</v>
      </c>
      <c r="AB1184" s="152">
        <v>5.2439999999999998</v>
      </c>
      <c r="AC1184" s="152">
        <v>5.0049999999999999</v>
      </c>
      <c r="AD1184" s="152">
        <v>2.2570000000000001</v>
      </c>
      <c r="AE1184" s="152">
        <v>6.7930000000000001</v>
      </c>
      <c r="AF1184" s="152">
        <v>5.0999999999999996</v>
      </c>
      <c r="AG1184" s="152">
        <v>5.1440000000000001</v>
      </c>
      <c r="AH1184" s="152">
        <v>2.343</v>
      </c>
      <c r="AI1184" s="152">
        <v>6.8879999999999999</v>
      </c>
      <c r="AJ1184" s="152">
        <v>5.2439999999999998</v>
      </c>
      <c r="AK1184" s="152">
        <v>5.5439999999999996</v>
      </c>
      <c r="AL1184" s="152">
        <f t="shared" si="240"/>
        <v>2.9990723195534388</v>
      </c>
      <c r="AM1184" s="152">
        <f t="shared" si="241"/>
        <v>2.7092044137592506</v>
      </c>
      <c r="AN1184" s="152" t="e">
        <f>NA()</f>
        <v>#N/A</v>
      </c>
      <c r="AO1184" s="152" t="e">
        <f>NA()</f>
        <v>#N/A</v>
      </c>
      <c r="AP1184" s="152">
        <f t="shared" si="245"/>
        <v>8.0942000000000007</v>
      </c>
      <c r="AQ1184" s="152"/>
      <c r="AR1184" s="152"/>
      <c r="AS1184" s="153">
        <f t="shared" si="242"/>
        <v>73</v>
      </c>
      <c r="AT1184" s="153">
        <f t="shared" si="233"/>
        <v>1</v>
      </c>
      <c r="AU1184" s="153">
        <f t="shared" si="234"/>
        <v>0</v>
      </c>
      <c r="AV1184" s="153">
        <f t="shared" si="235"/>
        <v>0</v>
      </c>
      <c r="BA1184">
        <f t="shared" si="243"/>
        <v>13</v>
      </c>
    </row>
    <row r="1185" spans="2:53" x14ac:dyDescent="0.25">
      <c r="B1185" s="155">
        <f t="shared" si="236"/>
        <v>43904.999305555553</v>
      </c>
      <c r="C1185" s="155">
        <f t="shared" si="244"/>
        <v>43904.999305555553</v>
      </c>
      <c r="D1185" s="152">
        <f t="shared" si="237"/>
        <v>5.0999999999999996</v>
      </c>
      <c r="E1185" s="152"/>
      <c r="F1185" s="152"/>
      <c r="G1185" s="152"/>
      <c r="H1185" s="152" t="e">
        <f t="shared" si="238"/>
        <v>#N/A</v>
      </c>
      <c r="I1185" s="152"/>
      <c r="J1185" s="152" t="e">
        <f t="shared" si="239"/>
        <v>#N/A</v>
      </c>
      <c r="K1185" s="152"/>
      <c r="L1185" s="152"/>
      <c r="M1185" s="152"/>
      <c r="N1185" s="152"/>
      <c r="O1185" s="152"/>
      <c r="P1185" s="152"/>
      <c r="Q1185" s="152"/>
      <c r="R1185" s="152"/>
      <c r="S1185" s="152"/>
      <c r="T1185" s="153" cm="1">
        <f t="array" ref="T1185">MATCH(1,(TDU_Info!$C$5:$C$111=$T$6)*(TDU_Info!$B$5:$B$111&lt;=$B1185),0)</f>
        <v>94</v>
      </c>
      <c r="U1185" s="152">
        <f>100*(INDEX(TDU_Info!$E$5:$E$111,$T1185)/T$11+INDEX(TDU_Info!$F$5:$F$111,$T1185))</f>
        <v>3.7158000000000002</v>
      </c>
      <c r="V1185" s="152">
        <v>2.3159999999999998</v>
      </c>
      <c r="W1185" s="152">
        <v>6.7859999999999996</v>
      </c>
      <c r="X1185" s="152">
        <v>5.0999999999999996</v>
      </c>
      <c r="Y1185" s="152">
        <v>4.7850000000000001</v>
      </c>
      <c r="Z1185" s="152">
        <v>2.5489999999999999</v>
      </c>
      <c r="AA1185" s="152">
        <v>6.8769999999999998</v>
      </c>
      <c r="AB1185" s="152">
        <v>5.2439999999999998</v>
      </c>
      <c r="AC1185" s="152">
        <v>5.0049999999999999</v>
      </c>
      <c r="AD1185" s="152">
        <v>2.2570000000000001</v>
      </c>
      <c r="AE1185" s="152">
        <v>6.7930000000000001</v>
      </c>
      <c r="AF1185" s="152">
        <v>5.0999999999999996</v>
      </c>
      <c r="AG1185" s="152">
        <v>5.1440000000000001</v>
      </c>
      <c r="AH1185" s="152">
        <v>2.343</v>
      </c>
      <c r="AI1185" s="152">
        <v>6.8879999999999999</v>
      </c>
      <c r="AJ1185" s="152">
        <v>5.2439999999999998</v>
      </c>
      <c r="AK1185" s="152">
        <v>5.5439999999999996</v>
      </c>
      <c r="AL1185" s="152">
        <f t="shared" si="240"/>
        <v>2.9990723195534388</v>
      </c>
      <c r="AM1185" s="152">
        <f t="shared" si="241"/>
        <v>2.7092044137592506</v>
      </c>
      <c r="AN1185" s="152" t="e">
        <f>NA()</f>
        <v>#N/A</v>
      </c>
      <c r="AO1185" s="152" t="e">
        <f>NA()</f>
        <v>#N/A</v>
      </c>
      <c r="AP1185" s="152">
        <f t="shared" si="245"/>
        <v>8.0942000000000007</v>
      </c>
      <c r="AQ1185" s="152"/>
      <c r="AR1185" s="152"/>
      <c r="AS1185" s="153">
        <f t="shared" si="242"/>
        <v>74</v>
      </c>
      <c r="AT1185" s="153">
        <f t="shared" si="233"/>
        <v>1</v>
      </c>
      <c r="AU1185" s="153">
        <f t="shared" si="234"/>
        <v>0</v>
      </c>
      <c r="AV1185" s="153">
        <f t="shared" si="235"/>
        <v>0</v>
      </c>
      <c r="BA1185">
        <f t="shared" si="243"/>
        <v>14</v>
      </c>
    </row>
    <row r="1186" spans="2:53" x14ac:dyDescent="0.25">
      <c r="B1186" s="155">
        <f t="shared" si="236"/>
        <v>43905.999305555553</v>
      </c>
      <c r="C1186" s="155">
        <f t="shared" si="244"/>
        <v>43905.999305555553</v>
      </c>
      <c r="D1186" s="152">
        <f t="shared" si="237"/>
        <v>5.0999999999999996</v>
      </c>
      <c r="E1186" s="152"/>
      <c r="F1186" s="152"/>
      <c r="G1186" s="152"/>
      <c r="H1186" s="152" t="e">
        <f t="shared" si="238"/>
        <v>#N/A</v>
      </c>
      <c r="I1186" s="152"/>
      <c r="J1186" s="152" t="e">
        <f t="shared" si="239"/>
        <v>#N/A</v>
      </c>
      <c r="K1186" s="152"/>
      <c r="L1186" s="152"/>
      <c r="M1186" s="152"/>
      <c r="N1186" s="152"/>
      <c r="O1186" s="152"/>
      <c r="P1186" s="152"/>
      <c r="Q1186" s="152"/>
      <c r="R1186" s="152"/>
      <c r="S1186" s="152"/>
      <c r="T1186" s="153" cm="1">
        <f t="array" ref="T1186">MATCH(1,(TDU_Info!$C$5:$C$111=$T$6)*(TDU_Info!$B$5:$B$111&lt;=$B1186),0)</f>
        <v>94</v>
      </c>
      <c r="U1186" s="152">
        <f>100*(INDEX(TDU_Info!$E$5:$E$111,$T1186)/T$11+INDEX(TDU_Info!$F$5:$F$111,$T1186))</f>
        <v>3.7158000000000002</v>
      </c>
      <c r="V1186" s="152">
        <v>2.3159999999999998</v>
      </c>
      <c r="W1186" s="152">
        <v>6.7859999999999996</v>
      </c>
      <c r="X1186" s="152">
        <v>5.0999999999999996</v>
      </c>
      <c r="Y1186" s="152">
        <v>4.7850000000000001</v>
      </c>
      <c r="Z1186" s="152">
        <v>2.5489999999999999</v>
      </c>
      <c r="AA1186" s="152">
        <v>6.8769999999999998</v>
      </c>
      <c r="AB1186" s="152">
        <v>5.2439999999999998</v>
      </c>
      <c r="AC1186" s="152">
        <v>5.0049999999999999</v>
      </c>
      <c r="AD1186" s="152">
        <v>2.2570000000000001</v>
      </c>
      <c r="AE1186" s="152">
        <v>6.7930000000000001</v>
      </c>
      <c r="AF1186" s="152">
        <v>5.0999999999999996</v>
      </c>
      <c r="AG1186" s="152">
        <v>5.1440000000000001</v>
      </c>
      <c r="AH1186" s="152">
        <v>2.343</v>
      </c>
      <c r="AI1186" s="152">
        <v>6.8879999999999999</v>
      </c>
      <c r="AJ1186" s="152">
        <v>5.2439999999999998</v>
      </c>
      <c r="AK1186" s="152">
        <v>5.5439999999999996</v>
      </c>
      <c r="AL1186" s="152">
        <f t="shared" si="240"/>
        <v>2.9990723195534388</v>
      </c>
      <c r="AM1186" s="152">
        <f t="shared" si="241"/>
        <v>2.7092044137592506</v>
      </c>
      <c r="AN1186" s="152" t="e">
        <f>NA()</f>
        <v>#N/A</v>
      </c>
      <c r="AO1186" s="152" t="e">
        <f>NA()</f>
        <v>#N/A</v>
      </c>
      <c r="AP1186" s="152">
        <f t="shared" si="245"/>
        <v>8.0942000000000007</v>
      </c>
      <c r="AQ1186" s="152"/>
      <c r="AR1186" s="152"/>
      <c r="AS1186" s="153">
        <f t="shared" si="242"/>
        <v>75</v>
      </c>
      <c r="AT1186" s="153">
        <f t="shared" si="233"/>
        <v>1</v>
      </c>
      <c r="AU1186" s="153">
        <f t="shared" si="234"/>
        <v>0</v>
      </c>
      <c r="AV1186" s="153">
        <f t="shared" si="235"/>
        <v>0</v>
      </c>
      <c r="BA1186">
        <f t="shared" si="243"/>
        <v>15</v>
      </c>
    </row>
    <row r="1187" spans="2:53" x14ac:dyDescent="0.25">
      <c r="B1187" s="155">
        <f t="shared" si="236"/>
        <v>43906.999305555553</v>
      </c>
      <c r="C1187" s="155">
        <f t="shared" si="244"/>
        <v>43906.999305555553</v>
      </c>
      <c r="D1187" s="152">
        <f t="shared" si="237"/>
        <v>5.0999999999999996</v>
      </c>
      <c r="E1187" s="152"/>
      <c r="F1187" s="152"/>
      <c r="G1187" s="152"/>
      <c r="H1187" s="152" t="e">
        <f t="shared" si="238"/>
        <v>#N/A</v>
      </c>
      <c r="I1187" s="152"/>
      <c r="J1187" s="152" t="e">
        <f t="shared" si="239"/>
        <v>#N/A</v>
      </c>
      <c r="K1187" s="152"/>
      <c r="L1187" s="152"/>
      <c r="M1187" s="152"/>
      <c r="N1187" s="152"/>
      <c r="O1187" s="152"/>
      <c r="P1187" s="152"/>
      <c r="Q1187" s="152"/>
      <c r="R1187" s="152"/>
      <c r="S1187" s="152"/>
      <c r="T1187" s="153" cm="1">
        <f t="array" ref="T1187">MATCH(1,(TDU_Info!$C$5:$C$111=$T$6)*(TDU_Info!$B$5:$B$111&lt;=$B1187),0)</f>
        <v>94</v>
      </c>
      <c r="U1187" s="152">
        <f>100*(INDEX(TDU_Info!$E$5:$E$111,$T1187)/T$11+INDEX(TDU_Info!$F$5:$F$111,$T1187))</f>
        <v>3.7158000000000002</v>
      </c>
      <c r="V1187" s="152">
        <v>2.2650000000000001</v>
      </c>
      <c r="W1187" s="152">
        <v>6.7859999999999996</v>
      </c>
      <c r="X1187" s="152">
        <v>5.0759999999999996</v>
      </c>
      <c r="Y1187" s="152">
        <v>4.7709999999999999</v>
      </c>
      <c r="Z1187" s="152">
        <v>2.4670000000000001</v>
      </c>
      <c r="AA1187" s="152">
        <v>6.8769999999999998</v>
      </c>
      <c r="AB1187" s="152">
        <v>5.2439999999999998</v>
      </c>
      <c r="AC1187" s="152">
        <v>4.9969999999999999</v>
      </c>
      <c r="AD1187" s="152">
        <v>2.194</v>
      </c>
      <c r="AE1187" s="152">
        <v>6.7930000000000001</v>
      </c>
      <c r="AF1187" s="152">
        <v>5.0999999999999996</v>
      </c>
      <c r="AG1187" s="152">
        <v>5.1440000000000001</v>
      </c>
      <c r="AH1187" s="152">
        <v>2.2639999999999998</v>
      </c>
      <c r="AI1187" s="152">
        <v>6.8879999999999999</v>
      </c>
      <c r="AJ1187" s="152">
        <v>5.2439999999999998</v>
      </c>
      <c r="AK1187" s="152">
        <v>5.34</v>
      </c>
      <c r="AL1187" s="152">
        <f t="shared" si="240"/>
        <v>2.9990723195534388</v>
      </c>
      <c r="AM1187" s="152">
        <f t="shared" si="241"/>
        <v>2.7092044137592506</v>
      </c>
      <c r="AN1187" s="152" t="e">
        <f>NA()</f>
        <v>#N/A</v>
      </c>
      <c r="AO1187" s="152" t="e">
        <f>NA()</f>
        <v>#N/A</v>
      </c>
      <c r="AP1187" s="152">
        <f t="shared" si="245"/>
        <v>8.0942000000000007</v>
      </c>
      <c r="AQ1187" s="152"/>
      <c r="AR1187" s="152"/>
      <c r="AS1187" s="153">
        <f t="shared" si="242"/>
        <v>76</v>
      </c>
      <c r="AT1187" s="153">
        <f t="shared" si="233"/>
        <v>1</v>
      </c>
      <c r="AU1187" s="153">
        <f t="shared" si="234"/>
        <v>0</v>
      </c>
      <c r="AV1187" s="153">
        <f t="shared" si="235"/>
        <v>0</v>
      </c>
      <c r="BA1187">
        <f t="shared" si="243"/>
        <v>16</v>
      </c>
    </row>
    <row r="1188" spans="2:53" x14ac:dyDescent="0.25">
      <c r="B1188" s="155">
        <f t="shared" si="236"/>
        <v>43907.999305555553</v>
      </c>
      <c r="C1188" s="155">
        <f t="shared" si="244"/>
        <v>43907.999305555553</v>
      </c>
      <c r="D1188" s="152">
        <f t="shared" si="237"/>
        <v>5.0339999999999998</v>
      </c>
      <c r="E1188" s="152"/>
      <c r="F1188" s="152"/>
      <c r="G1188" s="152"/>
      <c r="H1188" s="152" t="e">
        <f t="shared" si="238"/>
        <v>#N/A</v>
      </c>
      <c r="I1188" s="152"/>
      <c r="J1188" s="152" t="e">
        <f t="shared" si="239"/>
        <v>#N/A</v>
      </c>
      <c r="K1188" s="152"/>
      <c r="L1188" s="152"/>
      <c r="M1188" s="152"/>
      <c r="N1188" s="152"/>
      <c r="O1188" s="152"/>
      <c r="P1188" s="152"/>
      <c r="Q1188" s="152"/>
      <c r="R1188" s="152"/>
      <c r="S1188" s="152"/>
      <c r="T1188" s="153" cm="1">
        <f t="array" ref="T1188">MATCH(1,(TDU_Info!$C$5:$C$111=$T$6)*(TDU_Info!$B$5:$B$111&lt;=$B1188),0)</f>
        <v>94</v>
      </c>
      <c r="U1188" s="152">
        <f>100*(INDEX(TDU_Info!$E$5:$E$111,$T1188)/T$11+INDEX(TDU_Info!$F$5:$F$111,$T1188))</f>
        <v>3.7158000000000002</v>
      </c>
      <c r="V1188" s="152">
        <v>2.2650000000000001</v>
      </c>
      <c r="W1188" s="152">
        <v>6.7759999999999998</v>
      </c>
      <c r="X1188" s="152">
        <v>5.0759999999999996</v>
      </c>
      <c r="Y1188" s="152">
        <v>4.7709999999999999</v>
      </c>
      <c r="Z1188" s="152">
        <v>2.4670000000000001</v>
      </c>
      <c r="AA1188" s="152">
        <v>6.8620000000000001</v>
      </c>
      <c r="AB1188" s="152">
        <v>5.2439999999999998</v>
      </c>
      <c r="AC1188" s="152">
        <v>4.9969999999999999</v>
      </c>
      <c r="AD1188" s="152">
        <v>2.194</v>
      </c>
      <c r="AE1188" s="152">
        <v>6.7880000000000003</v>
      </c>
      <c r="AF1188" s="152">
        <v>5.0339999999999998</v>
      </c>
      <c r="AG1188" s="152">
        <v>5.14</v>
      </c>
      <c r="AH1188" s="152">
        <v>2.2639999999999998</v>
      </c>
      <c r="AI1188" s="152">
        <v>6.8810000000000002</v>
      </c>
      <c r="AJ1188" s="152">
        <v>5.2439999999999998</v>
      </c>
      <c r="AK1188" s="152">
        <v>5.34</v>
      </c>
      <c r="AL1188" s="152">
        <f t="shared" si="240"/>
        <v>2.9990723195534388</v>
      </c>
      <c r="AM1188" s="152">
        <f t="shared" si="241"/>
        <v>2.7092044137592506</v>
      </c>
      <c r="AN1188" s="152" t="e">
        <f>NA()</f>
        <v>#N/A</v>
      </c>
      <c r="AO1188" s="152" t="e">
        <f>NA()</f>
        <v>#N/A</v>
      </c>
      <c r="AP1188" s="152">
        <f t="shared" si="245"/>
        <v>8.0942000000000007</v>
      </c>
      <c r="AQ1188" s="152"/>
      <c r="AR1188" s="152"/>
      <c r="AS1188" s="153">
        <f t="shared" si="242"/>
        <v>77</v>
      </c>
      <c r="AT1188" s="153">
        <f t="shared" si="233"/>
        <v>1</v>
      </c>
      <c r="AU1188" s="153">
        <f t="shared" si="234"/>
        <v>0</v>
      </c>
      <c r="AV1188" s="153">
        <f t="shared" si="235"/>
        <v>0</v>
      </c>
      <c r="BA1188">
        <f t="shared" si="243"/>
        <v>17</v>
      </c>
    </row>
    <row r="1189" spans="2:53" x14ac:dyDescent="0.25">
      <c r="B1189" s="155">
        <f t="shared" si="236"/>
        <v>43908.999305555553</v>
      </c>
      <c r="C1189" s="155">
        <f t="shared" si="244"/>
        <v>43908.999305555553</v>
      </c>
      <c r="D1189" s="152">
        <f t="shared" si="237"/>
        <v>5.0999999999999996</v>
      </c>
      <c r="E1189" s="152"/>
      <c r="F1189" s="152"/>
      <c r="G1189" s="152"/>
      <c r="H1189" s="152" t="e">
        <f t="shared" si="238"/>
        <v>#N/A</v>
      </c>
      <c r="I1189" s="152"/>
      <c r="J1189" s="152" t="e">
        <f t="shared" si="239"/>
        <v>#N/A</v>
      </c>
      <c r="K1189" s="152"/>
      <c r="L1189" s="152"/>
      <c r="M1189" s="152"/>
      <c r="N1189" s="152"/>
      <c r="O1189" s="152"/>
      <c r="P1189" s="152"/>
      <c r="Q1189" s="152"/>
      <c r="R1189" s="152"/>
      <c r="S1189" s="152"/>
      <c r="T1189" s="153" cm="1">
        <f t="array" ref="T1189">MATCH(1,(TDU_Info!$C$5:$C$111=$T$6)*(TDU_Info!$B$5:$B$111&lt;=$B1189),0)</f>
        <v>94</v>
      </c>
      <c r="U1189" s="152">
        <f>100*(INDEX(TDU_Info!$E$5:$E$111,$T1189)/T$11+INDEX(TDU_Info!$F$5:$F$111,$T1189))</f>
        <v>3.7158000000000002</v>
      </c>
      <c r="V1189" s="152">
        <v>2.246</v>
      </c>
      <c r="W1189" s="152">
        <v>6.7590000000000003</v>
      </c>
      <c r="X1189" s="152">
        <v>5.05</v>
      </c>
      <c r="Y1189" s="152">
        <v>4.7709999999999999</v>
      </c>
      <c r="Z1189" s="152">
        <v>2.4369999999999998</v>
      </c>
      <c r="AA1189" s="152">
        <v>6.835</v>
      </c>
      <c r="AB1189" s="152">
        <v>5.05</v>
      </c>
      <c r="AC1189" s="152">
        <v>4.9969999999999999</v>
      </c>
      <c r="AD1189" s="152">
        <v>2.1720000000000002</v>
      </c>
      <c r="AE1189" s="152">
        <v>6.78</v>
      </c>
      <c r="AF1189" s="152">
        <v>5.0999999999999996</v>
      </c>
      <c r="AG1189" s="152">
        <v>5.14</v>
      </c>
      <c r="AH1189" s="152">
        <v>2.2360000000000002</v>
      </c>
      <c r="AI1189" s="152">
        <v>6.8680000000000003</v>
      </c>
      <c r="AJ1189" s="152">
        <v>5.0999999999999996</v>
      </c>
      <c r="AK1189" s="152">
        <v>5.34</v>
      </c>
      <c r="AL1189" s="152">
        <f t="shared" si="240"/>
        <v>2.9990723195534388</v>
      </c>
      <c r="AM1189" s="152">
        <f t="shared" si="241"/>
        <v>2.7092044137592506</v>
      </c>
      <c r="AN1189" s="152" t="e">
        <f>NA()</f>
        <v>#N/A</v>
      </c>
      <c r="AO1189" s="152" t="e">
        <f>NA()</f>
        <v>#N/A</v>
      </c>
      <c r="AP1189" s="152">
        <f t="shared" si="245"/>
        <v>8.0942000000000007</v>
      </c>
      <c r="AQ1189" s="152"/>
      <c r="AR1189" s="152"/>
      <c r="AS1189" s="153">
        <f t="shared" si="242"/>
        <v>78</v>
      </c>
      <c r="AT1189" s="153">
        <f t="shared" si="233"/>
        <v>1</v>
      </c>
      <c r="AU1189" s="153">
        <f t="shared" si="234"/>
        <v>0</v>
      </c>
      <c r="AV1189" s="153">
        <f t="shared" si="235"/>
        <v>0</v>
      </c>
      <c r="BA1189">
        <f t="shared" si="243"/>
        <v>18</v>
      </c>
    </row>
    <row r="1190" spans="2:53" x14ac:dyDescent="0.25">
      <c r="B1190" s="155">
        <f t="shared" si="236"/>
        <v>43909.999305555553</v>
      </c>
      <c r="C1190" s="155">
        <f t="shared" si="244"/>
        <v>43909.999305555553</v>
      </c>
      <c r="D1190" s="152">
        <f t="shared" si="237"/>
        <v>5.0339999999999998</v>
      </c>
      <c r="E1190" s="152"/>
      <c r="F1190" s="152"/>
      <c r="G1190" s="152"/>
      <c r="H1190" s="152" t="e">
        <f t="shared" si="238"/>
        <v>#N/A</v>
      </c>
      <c r="I1190" s="152"/>
      <c r="J1190" s="152" t="e">
        <f t="shared" si="239"/>
        <v>#N/A</v>
      </c>
      <c r="K1190" s="152"/>
      <c r="L1190" s="152"/>
      <c r="M1190" s="152"/>
      <c r="N1190" s="152"/>
      <c r="O1190" s="152"/>
      <c r="P1190" s="152"/>
      <c r="Q1190" s="152"/>
      <c r="R1190" s="152"/>
      <c r="S1190" s="152"/>
      <c r="T1190" s="153" cm="1">
        <f t="array" ref="T1190">MATCH(1,(TDU_Info!$C$5:$C$111=$T$6)*(TDU_Info!$B$5:$B$111&lt;=$B1190),0)</f>
        <v>94</v>
      </c>
      <c r="U1190" s="152">
        <f>100*(INDEX(TDU_Info!$E$5:$E$111,$T1190)/T$11+INDEX(TDU_Info!$F$5:$F$111,$T1190))</f>
        <v>3.7158000000000002</v>
      </c>
      <c r="V1190" s="152">
        <v>2.246</v>
      </c>
      <c r="W1190" s="152">
        <v>6.7590000000000003</v>
      </c>
      <c r="X1190" s="152">
        <v>5.05</v>
      </c>
      <c r="Y1190" s="152">
        <v>4.7709999999999999</v>
      </c>
      <c r="Z1190" s="152">
        <v>2.4369999999999998</v>
      </c>
      <c r="AA1190" s="152">
        <v>6.835</v>
      </c>
      <c r="AB1190" s="152">
        <v>5.05</v>
      </c>
      <c r="AC1190" s="152">
        <v>4.9969999999999999</v>
      </c>
      <c r="AD1190" s="152">
        <v>2.1720000000000002</v>
      </c>
      <c r="AE1190" s="152">
        <v>6.78</v>
      </c>
      <c r="AF1190" s="152">
        <v>5.0339999999999998</v>
      </c>
      <c r="AG1190" s="152">
        <v>5</v>
      </c>
      <c r="AH1190" s="152">
        <v>2.2360000000000002</v>
      </c>
      <c r="AI1190" s="152">
        <v>6.8680000000000003</v>
      </c>
      <c r="AJ1190" s="152">
        <v>5.09</v>
      </c>
      <c r="AK1190" s="152">
        <v>5.25</v>
      </c>
      <c r="AL1190" s="152">
        <f t="shared" si="240"/>
        <v>2.9990723195534388</v>
      </c>
      <c r="AM1190" s="152">
        <f t="shared" si="241"/>
        <v>2.7092044137592506</v>
      </c>
      <c r="AN1190" s="152" t="e">
        <f>NA()</f>
        <v>#N/A</v>
      </c>
      <c r="AO1190" s="152" t="e">
        <f>NA()</f>
        <v>#N/A</v>
      </c>
      <c r="AP1190" s="152">
        <f t="shared" si="245"/>
        <v>8.0942000000000007</v>
      </c>
      <c r="AQ1190" s="152"/>
      <c r="AR1190" s="152"/>
      <c r="AS1190" s="153">
        <f t="shared" si="242"/>
        <v>79</v>
      </c>
      <c r="AT1190" s="153">
        <f t="shared" si="233"/>
        <v>1</v>
      </c>
      <c r="AU1190" s="153">
        <f t="shared" si="234"/>
        <v>0</v>
      </c>
      <c r="AV1190" s="153">
        <f t="shared" si="235"/>
        <v>0</v>
      </c>
      <c r="BA1190">
        <f t="shared" si="243"/>
        <v>19</v>
      </c>
    </row>
    <row r="1191" spans="2:53" x14ac:dyDescent="0.25">
      <c r="B1191" s="155">
        <f t="shared" si="236"/>
        <v>43910.999305555553</v>
      </c>
      <c r="C1191" s="155">
        <f t="shared" si="244"/>
        <v>43910.999305555553</v>
      </c>
      <c r="D1191" s="152">
        <f t="shared" si="237"/>
        <v>4.9000000000000004</v>
      </c>
      <c r="E1191" s="152"/>
      <c r="F1191" s="152"/>
      <c r="G1191" s="152"/>
      <c r="H1191" s="152" t="e">
        <f t="shared" si="238"/>
        <v>#N/A</v>
      </c>
      <c r="I1191" s="152"/>
      <c r="J1191" s="152" t="e">
        <f t="shared" si="239"/>
        <v>#N/A</v>
      </c>
      <c r="K1191" s="152"/>
      <c r="L1191" s="152"/>
      <c r="M1191" s="152"/>
      <c r="N1191" s="152"/>
      <c r="O1191" s="152"/>
      <c r="P1191" s="152"/>
      <c r="Q1191" s="152"/>
      <c r="R1191" s="152"/>
      <c r="S1191" s="152"/>
      <c r="T1191" s="153" cm="1">
        <f t="array" ref="T1191">MATCH(1,(TDU_Info!$C$5:$C$111=$T$6)*(TDU_Info!$B$5:$B$111&lt;=$B1191),0)</f>
        <v>94</v>
      </c>
      <c r="U1191" s="152">
        <f>100*(INDEX(TDU_Info!$E$5:$E$111,$T1191)/T$11+INDEX(TDU_Info!$F$5:$F$111,$T1191))</f>
        <v>3.7158000000000002</v>
      </c>
      <c r="V1191" s="152">
        <v>2.246</v>
      </c>
      <c r="W1191" s="152">
        <v>6.7590000000000003</v>
      </c>
      <c r="X1191" s="152">
        <v>4.9000000000000004</v>
      </c>
      <c r="Y1191" s="152">
        <v>4.7709999999999999</v>
      </c>
      <c r="Z1191" s="152">
        <v>2.4369999999999998</v>
      </c>
      <c r="AA1191" s="152">
        <v>6.835</v>
      </c>
      <c r="AB1191" s="152">
        <v>5</v>
      </c>
      <c r="AC1191" s="152">
        <v>4.9969999999999999</v>
      </c>
      <c r="AD1191" s="152">
        <v>2.1720000000000002</v>
      </c>
      <c r="AE1191" s="152">
        <v>6.78</v>
      </c>
      <c r="AF1191" s="152">
        <v>4.9000000000000004</v>
      </c>
      <c r="AG1191" s="152">
        <v>5</v>
      </c>
      <c r="AH1191" s="152">
        <v>2.2360000000000002</v>
      </c>
      <c r="AI1191" s="152">
        <v>6.8680000000000003</v>
      </c>
      <c r="AJ1191" s="152">
        <v>5</v>
      </c>
      <c r="AK1191" s="152">
        <v>5.25</v>
      </c>
      <c r="AL1191" s="152">
        <f t="shared" si="240"/>
        <v>2.9990723195534388</v>
      </c>
      <c r="AM1191" s="152">
        <f t="shared" si="241"/>
        <v>2.7092044137592506</v>
      </c>
      <c r="AN1191" s="152" t="e">
        <f>NA()</f>
        <v>#N/A</v>
      </c>
      <c r="AO1191" s="152" t="e">
        <f>NA()</f>
        <v>#N/A</v>
      </c>
      <c r="AP1191" s="152">
        <f t="shared" si="245"/>
        <v>8.0942000000000007</v>
      </c>
      <c r="AQ1191" s="152"/>
      <c r="AR1191" s="152"/>
      <c r="AS1191" s="153">
        <f t="shared" si="242"/>
        <v>80</v>
      </c>
      <c r="AT1191" s="153">
        <f t="shared" si="233"/>
        <v>1</v>
      </c>
      <c r="AU1191" s="153">
        <f t="shared" si="234"/>
        <v>0</v>
      </c>
      <c r="AV1191" s="153">
        <f t="shared" si="235"/>
        <v>0</v>
      </c>
      <c r="BA1191">
        <f t="shared" si="243"/>
        <v>20</v>
      </c>
    </row>
    <row r="1192" spans="2:53" x14ac:dyDescent="0.25">
      <c r="B1192" s="155">
        <f t="shared" si="236"/>
        <v>43911.999305555553</v>
      </c>
      <c r="C1192" s="155">
        <f t="shared" si="244"/>
        <v>43911.999305555553</v>
      </c>
      <c r="D1192" s="152">
        <f t="shared" si="237"/>
        <v>4.9000000000000004</v>
      </c>
      <c r="E1192" s="152"/>
      <c r="F1192" s="152"/>
      <c r="G1192" s="152"/>
      <c r="H1192" s="152" t="e">
        <f t="shared" si="238"/>
        <v>#N/A</v>
      </c>
      <c r="I1192" s="152"/>
      <c r="J1192" s="152" t="e">
        <f t="shared" si="239"/>
        <v>#N/A</v>
      </c>
      <c r="K1192" s="152"/>
      <c r="L1192" s="152"/>
      <c r="M1192" s="152"/>
      <c r="N1192" s="152"/>
      <c r="O1192" s="152"/>
      <c r="P1192" s="152"/>
      <c r="Q1192" s="152"/>
      <c r="R1192" s="152"/>
      <c r="S1192" s="152"/>
      <c r="T1192" s="153" cm="1">
        <f t="array" ref="T1192">MATCH(1,(TDU_Info!$C$5:$C$111=$T$6)*(TDU_Info!$B$5:$B$111&lt;=$B1192),0)</f>
        <v>94</v>
      </c>
      <c r="U1192" s="152">
        <f>100*(INDEX(TDU_Info!$E$5:$E$111,$T1192)/T$11+INDEX(TDU_Info!$F$5:$F$111,$T1192))</f>
        <v>3.7158000000000002</v>
      </c>
      <c r="V1192" s="152">
        <v>2.246</v>
      </c>
      <c r="W1192" s="152">
        <v>6.7590000000000003</v>
      </c>
      <c r="X1192" s="152">
        <v>4.9000000000000004</v>
      </c>
      <c r="Y1192" s="152">
        <v>4.7709999999999999</v>
      </c>
      <c r="Z1192" s="152">
        <v>2.4369999999999998</v>
      </c>
      <c r="AA1192" s="152">
        <v>6.835</v>
      </c>
      <c r="AB1192" s="152">
        <v>5</v>
      </c>
      <c r="AC1192" s="152">
        <v>4.9969999999999999</v>
      </c>
      <c r="AD1192" s="152">
        <v>2.1720000000000002</v>
      </c>
      <c r="AE1192" s="152">
        <v>6.78</v>
      </c>
      <c r="AF1192" s="152">
        <v>4.9000000000000004</v>
      </c>
      <c r="AG1192" s="152">
        <v>5</v>
      </c>
      <c r="AH1192" s="152">
        <v>2.2360000000000002</v>
      </c>
      <c r="AI1192" s="152">
        <v>6.8680000000000003</v>
      </c>
      <c r="AJ1192" s="152">
        <v>5</v>
      </c>
      <c r="AK1192" s="152">
        <v>5.25</v>
      </c>
      <c r="AL1192" s="152">
        <f t="shared" si="240"/>
        <v>2.9990723195534388</v>
      </c>
      <c r="AM1192" s="152">
        <f t="shared" si="241"/>
        <v>2.7092044137592506</v>
      </c>
      <c r="AN1192" s="152" t="e">
        <f>NA()</f>
        <v>#N/A</v>
      </c>
      <c r="AO1192" s="152" t="e">
        <f>NA()</f>
        <v>#N/A</v>
      </c>
      <c r="AP1192" s="152">
        <f t="shared" si="245"/>
        <v>8.0942000000000007</v>
      </c>
      <c r="AQ1192" s="152"/>
      <c r="AR1192" s="152"/>
      <c r="AS1192" s="153">
        <f t="shared" si="242"/>
        <v>81</v>
      </c>
      <c r="AT1192" s="153">
        <f t="shared" si="233"/>
        <v>1</v>
      </c>
      <c r="AU1192" s="153">
        <f t="shared" si="234"/>
        <v>0</v>
      </c>
      <c r="AV1192" s="153">
        <f t="shared" si="235"/>
        <v>0</v>
      </c>
      <c r="BA1192">
        <f t="shared" si="243"/>
        <v>21</v>
      </c>
    </row>
    <row r="1193" spans="2:53" x14ac:dyDescent="0.25">
      <c r="B1193" s="155">
        <f t="shared" si="236"/>
        <v>43912.999305555553</v>
      </c>
      <c r="C1193" s="155">
        <f t="shared" si="244"/>
        <v>43912.999305555553</v>
      </c>
      <c r="D1193" s="152">
        <f t="shared" si="237"/>
        <v>4.9000000000000004</v>
      </c>
      <c r="E1193" s="152"/>
      <c r="F1193" s="152"/>
      <c r="G1193" s="152"/>
      <c r="H1193" s="152" t="e">
        <f t="shared" si="238"/>
        <v>#N/A</v>
      </c>
      <c r="I1193" s="152"/>
      <c r="J1193" s="152" t="e">
        <f t="shared" si="239"/>
        <v>#N/A</v>
      </c>
      <c r="K1193" s="152"/>
      <c r="L1193" s="152"/>
      <c r="M1193" s="152"/>
      <c r="N1193" s="152"/>
      <c r="O1193" s="152"/>
      <c r="P1193" s="152"/>
      <c r="Q1193" s="152"/>
      <c r="R1193" s="152"/>
      <c r="S1193" s="152"/>
      <c r="T1193" s="153" cm="1">
        <f t="array" ref="T1193">MATCH(1,(TDU_Info!$C$5:$C$111=$T$6)*(TDU_Info!$B$5:$B$111&lt;=$B1193),0)</f>
        <v>94</v>
      </c>
      <c r="U1193" s="152">
        <f>100*(INDEX(TDU_Info!$E$5:$E$111,$T1193)/T$11+INDEX(TDU_Info!$F$5:$F$111,$T1193))</f>
        <v>3.7158000000000002</v>
      </c>
      <c r="V1193" s="152">
        <v>2.246</v>
      </c>
      <c r="W1193" s="152">
        <v>6.7590000000000003</v>
      </c>
      <c r="X1193" s="152">
        <v>4.9000000000000004</v>
      </c>
      <c r="Y1193" s="152">
        <v>4.7709999999999999</v>
      </c>
      <c r="Z1193" s="152">
        <v>2.4369999999999998</v>
      </c>
      <c r="AA1193" s="152">
        <v>6.835</v>
      </c>
      <c r="AB1193" s="152">
        <v>5</v>
      </c>
      <c r="AC1193" s="152">
        <v>4.9969999999999999</v>
      </c>
      <c r="AD1193" s="152">
        <v>2.1720000000000002</v>
      </c>
      <c r="AE1193" s="152">
        <v>6.78</v>
      </c>
      <c r="AF1193" s="152">
        <v>4.9000000000000004</v>
      </c>
      <c r="AG1193" s="152">
        <v>5</v>
      </c>
      <c r="AH1193" s="152">
        <v>2.2360000000000002</v>
      </c>
      <c r="AI1193" s="152">
        <v>6.8680000000000003</v>
      </c>
      <c r="AJ1193" s="152">
        <v>5</v>
      </c>
      <c r="AK1193" s="152">
        <v>5.25</v>
      </c>
      <c r="AL1193" s="152">
        <f t="shared" si="240"/>
        <v>2.9990723195534388</v>
      </c>
      <c r="AM1193" s="152">
        <f t="shared" si="241"/>
        <v>2.7092044137592506</v>
      </c>
      <c r="AN1193" s="152" t="e">
        <f>NA()</f>
        <v>#N/A</v>
      </c>
      <c r="AO1193" s="152" t="e">
        <f>NA()</f>
        <v>#N/A</v>
      </c>
      <c r="AP1193" s="152">
        <f t="shared" si="245"/>
        <v>8.0942000000000007</v>
      </c>
      <c r="AQ1193" s="152"/>
      <c r="AR1193" s="152"/>
      <c r="AS1193" s="153">
        <f t="shared" si="242"/>
        <v>82</v>
      </c>
      <c r="AT1193" s="153">
        <f t="shared" si="233"/>
        <v>1</v>
      </c>
      <c r="AU1193" s="153">
        <f t="shared" si="234"/>
        <v>0</v>
      </c>
      <c r="AV1193" s="153">
        <f t="shared" si="235"/>
        <v>0</v>
      </c>
      <c r="BA1193">
        <f t="shared" si="243"/>
        <v>22</v>
      </c>
    </row>
    <row r="1194" spans="2:53" x14ac:dyDescent="0.25">
      <c r="B1194" s="155">
        <f t="shared" si="236"/>
        <v>43913.999305555553</v>
      </c>
      <c r="C1194" s="155">
        <f t="shared" si="244"/>
        <v>43913.999305555553</v>
      </c>
      <c r="D1194" s="152">
        <f t="shared" si="237"/>
        <v>4.8339999999999996</v>
      </c>
      <c r="E1194" s="152"/>
      <c r="F1194" s="152"/>
      <c r="G1194" s="152"/>
      <c r="H1194" s="152" t="e">
        <f t="shared" si="238"/>
        <v>#N/A</v>
      </c>
      <c r="I1194" s="152"/>
      <c r="J1194" s="152" t="e">
        <f t="shared" si="239"/>
        <v>#N/A</v>
      </c>
      <c r="K1194" s="152"/>
      <c r="L1194" s="152"/>
      <c r="M1194" s="152"/>
      <c r="N1194" s="152"/>
      <c r="O1194" s="152"/>
      <c r="P1194" s="152"/>
      <c r="Q1194" s="152"/>
      <c r="R1194" s="152"/>
      <c r="S1194" s="152"/>
      <c r="T1194" s="153" cm="1">
        <f t="array" ref="T1194">MATCH(1,(TDU_Info!$C$5:$C$111=$T$6)*(TDU_Info!$B$5:$B$111&lt;=$B1194),0)</f>
        <v>94</v>
      </c>
      <c r="U1194" s="152">
        <f>100*(INDEX(TDU_Info!$E$5:$E$111,$T1194)/T$11+INDEX(TDU_Info!$F$5:$F$111,$T1194))</f>
        <v>3.7158000000000002</v>
      </c>
      <c r="V1194" s="152">
        <v>2.246</v>
      </c>
      <c r="W1194" s="152">
        <v>6.7590000000000003</v>
      </c>
      <c r="X1194" s="152">
        <v>4.9000000000000004</v>
      </c>
      <c r="Y1194" s="152">
        <v>4.7709999999999999</v>
      </c>
      <c r="Z1194" s="152">
        <v>2.4369999999999998</v>
      </c>
      <c r="AA1194" s="152">
        <v>6.835</v>
      </c>
      <c r="AB1194" s="152">
        <v>5</v>
      </c>
      <c r="AC1194" s="152">
        <v>4.9969999999999999</v>
      </c>
      <c r="AD1194" s="152">
        <v>2.1720000000000002</v>
      </c>
      <c r="AE1194" s="152">
        <v>6.78</v>
      </c>
      <c r="AF1194" s="152">
        <v>4.8339999999999996</v>
      </c>
      <c r="AG1194" s="152">
        <v>5</v>
      </c>
      <c r="AH1194" s="152">
        <v>2.2360000000000002</v>
      </c>
      <c r="AI1194" s="152">
        <v>6.8680000000000003</v>
      </c>
      <c r="AJ1194" s="152">
        <v>5</v>
      </c>
      <c r="AK1194" s="152">
        <v>5.25</v>
      </c>
      <c r="AL1194" s="152">
        <f t="shared" si="240"/>
        <v>2.9990723195534388</v>
      </c>
      <c r="AM1194" s="152">
        <f t="shared" si="241"/>
        <v>2.7092044137592506</v>
      </c>
      <c r="AN1194" s="152" t="e">
        <f>NA()</f>
        <v>#N/A</v>
      </c>
      <c r="AO1194" s="152" t="e">
        <f>NA()</f>
        <v>#N/A</v>
      </c>
      <c r="AP1194" s="152">
        <f t="shared" si="245"/>
        <v>8.0942000000000007</v>
      </c>
      <c r="AQ1194" s="152"/>
      <c r="AR1194" s="152"/>
      <c r="AS1194" s="153">
        <f t="shared" si="242"/>
        <v>83</v>
      </c>
      <c r="AT1194" s="153">
        <f t="shared" si="233"/>
        <v>1</v>
      </c>
      <c r="AU1194" s="153">
        <f t="shared" si="234"/>
        <v>0</v>
      </c>
      <c r="AV1194" s="153">
        <f t="shared" si="235"/>
        <v>0</v>
      </c>
      <c r="BA1194">
        <f t="shared" si="243"/>
        <v>23</v>
      </c>
    </row>
    <row r="1195" spans="2:53" x14ac:dyDescent="0.25">
      <c r="B1195" s="155">
        <f t="shared" si="236"/>
        <v>43914.999305555553</v>
      </c>
      <c r="C1195" s="155">
        <f t="shared" si="244"/>
        <v>43914.999305555553</v>
      </c>
      <c r="D1195" s="152">
        <f t="shared" si="237"/>
        <v>4.8339999999999996</v>
      </c>
      <c r="E1195" s="152"/>
      <c r="F1195" s="152"/>
      <c r="G1195" s="152"/>
      <c r="H1195" s="152" t="e">
        <f t="shared" si="238"/>
        <v>#N/A</v>
      </c>
      <c r="I1195" s="152"/>
      <c r="J1195" s="152" t="e">
        <f t="shared" si="239"/>
        <v>#N/A</v>
      </c>
      <c r="K1195" s="152"/>
      <c r="L1195" s="152"/>
      <c r="M1195" s="152"/>
      <c r="N1195" s="152"/>
      <c r="O1195" s="152"/>
      <c r="P1195" s="152"/>
      <c r="Q1195" s="152"/>
      <c r="R1195" s="152"/>
      <c r="S1195" s="152"/>
      <c r="T1195" s="153" cm="1">
        <f t="array" ref="T1195">MATCH(1,(TDU_Info!$C$5:$C$111=$T$6)*(TDU_Info!$B$5:$B$111&lt;=$B1195),0)</f>
        <v>94</v>
      </c>
      <c r="U1195" s="152">
        <f>100*(INDEX(TDU_Info!$E$5:$E$111,$T1195)/T$11+INDEX(TDU_Info!$F$5:$F$111,$T1195))</f>
        <v>3.7158000000000002</v>
      </c>
      <c r="V1195" s="152">
        <v>2.246</v>
      </c>
      <c r="W1195" s="152">
        <v>6.7590000000000003</v>
      </c>
      <c r="X1195" s="152">
        <v>4.9000000000000004</v>
      </c>
      <c r="Y1195" s="152">
        <v>4.7709999999999999</v>
      </c>
      <c r="Z1195" s="152">
        <v>2.4369999999999998</v>
      </c>
      <c r="AA1195" s="152">
        <v>6.835</v>
      </c>
      <c r="AB1195" s="152">
        <v>5</v>
      </c>
      <c r="AC1195" s="152">
        <v>4.9969999999999999</v>
      </c>
      <c r="AD1195" s="152">
        <v>2.1720000000000002</v>
      </c>
      <c r="AE1195" s="152">
        <v>6.78</v>
      </c>
      <c r="AF1195" s="152">
        <v>4.8339999999999996</v>
      </c>
      <c r="AG1195" s="152">
        <v>5</v>
      </c>
      <c r="AH1195" s="152">
        <v>2.2360000000000002</v>
      </c>
      <c r="AI1195" s="152">
        <v>6.8680000000000003</v>
      </c>
      <c r="AJ1195" s="152">
        <v>5</v>
      </c>
      <c r="AK1195" s="152">
        <v>5.25</v>
      </c>
      <c r="AL1195" s="152">
        <f t="shared" si="240"/>
        <v>2.9990723195534388</v>
      </c>
      <c r="AM1195" s="152">
        <f t="shared" si="241"/>
        <v>2.7092044137592506</v>
      </c>
      <c r="AN1195" s="152" t="e">
        <f>NA()</f>
        <v>#N/A</v>
      </c>
      <c r="AO1195" s="152" t="e">
        <f>NA()</f>
        <v>#N/A</v>
      </c>
      <c r="AP1195" s="152">
        <f t="shared" si="245"/>
        <v>8.0942000000000007</v>
      </c>
      <c r="AQ1195" s="152"/>
      <c r="AR1195" s="152"/>
      <c r="AS1195" s="153">
        <f t="shared" si="242"/>
        <v>84</v>
      </c>
      <c r="AT1195" s="153">
        <f t="shared" si="233"/>
        <v>1</v>
      </c>
      <c r="AU1195" s="153">
        <f t="shared" si="234"/>
        <v>0</v>
      </c>
      <c r="AV1195" s="153">
        <f t="shared" si="235"/>
        <v>0</v>
      </c>
      <c r="BA1195">
        <f t="shared" si="243"/>
        <v>24</v>
      </c>
    </row>
    <row r="1196" spans="2:53" x14ac:dyDescent="0.25">
      <c r="B1196" s="155">
        <f t="shared" si="236"/>
        <v>43915.999305555553</v>
      </c>
      <c r="C1196" s="155">
        <f t="shared" si="244"/>
        <v>43915.999305555553</v>
      </c>
      <c r="D1196" s="152">
        <f t="shared" si="237"/>
        <v>4.8339999999999996</v>
      </c>
      <c r="E1196" s="152"/>
      <c r="F1196" s="152"/>
      <c r="G1196" s="152"/>
      <c r="H1196" s="152" t="e">
        <f t="shared" si="238"/>
        <v>#N/A</v>
      </c>
      <c r="I1196" s="152"/>
      <c r="J1196" s="152" t="e">
        <f t="shared" si="239"/>
        <v>#N/A</v>
      </c>
      <c r="K1196" s="152"/>
      <c r="L1196" s="152"/>
      <c r="M1196" s="152"/>
      <c r="N1196" s="152"/>
      <c r="O1196" s="152"/>
      <c r="P1196" s="152"/>
      <c r="Q1196" s="152"/>
      <c r="R1196" s="152"/>
      <c r="S1196" s="152"/>
      <c r="T1196" s="153" cm="1">
        <f t="array" ref="T1196">MATCH(1,(TDU_Info!$C$5:$C$111=$T$6)*(TDU_Info!$B$5:$B$111&lt;=$B1196),0)</f>
        <v>94</v>
      </c>
      <c r="U1196" s="152">
        <f>100*(INDEX(TDU_Info!$E$5:$E$111,$T1196)/T$11+INDEX(TDU_Info!$F$5:$F$111,$T1196))</f>
        <v>3.7158000000000002</v>
      </c>
      <c r="V1196" s="152">
        <v>2.246</v>
      </c>
      <c r="W1196" s="152">
        <v>6.7590000000000003</v>
      </c>
      <c r="X1196" s="152">
        <v>4.9000000000000004</v>
      </c>
      <c r="Y1196" s="152">
        <v>4.7709999999999999</v>
      </c>
      <c r="Z1196" s="152">
        <v>2.4369999999999998</v>
      </c>
      <c r="AA1196" s="152">
        <v>6.835</v>
      </c>
      <c r="AB1196" s="152">
        <v>5</v>
      </c>
      <c r="AC1196" s="152">
        <v>4.9969999999999999</v>
      </c>
      <c r="AD1196" s="152">
        <v>2.1720000000000002</v>
      </c>
      <c r="AE1196" s="152">
        <v>6.78</v>
      </c>
      <c r="AF1196" s="152">
        <v>4.8339999999999996</v>
      </c>
      <c r="AG1196" s="152">
        <v>5</v>
      </c>
      <c r="AH1196" s="152">
        <v>2.2360000000000002</v>
      </c>
      <c r="AI1196" s="152">
        <v>6.8680000000000003</v>
      </c>
      <c r="AJ1196" s="152">
        <v>5</v>
      </c>
      <c r="AK1196" s="152">
        <v>5.25</v>
      </c>
      <c r="AL1196" s="152">
        <f t="shared" si="240"/>
        <v>2.9990723195534388</v>
      </c>
      <c r="AM1196" s="152">
        <f t="shared" si="241"/>
        <v>2.7092044137592506</v>
      </c>
      <c r="AN1196" s="152" t="e">
        <f>NA()</f>
        <v>#N/A</v>
      </c>
      <c r="AO1196" s="152" t="e">
        <f>NA()</f>
        <v>#N/A</v>
      </c>
      <c r="AP1196" s="152">
        <f t="shared" si="245"/>
        <v>8.0942000000000007</v>
      </c>
      <c r="AQ1196" s="152"/>
      <c r="AR1196" s="152"/>
      <c r="AS1196" s="153">
        <f t="shared" si="242"/>
        <v>85</v>
      </c>
      <c r="AT1196" s="153">
        <f t="shared" ref="AT1196:AT1259" si="246">1-$AU1196-$AV1196</f>
        <v>1</v>
      </c>
      <c r="AU1196" s="153">
        <f t="shared" ref="AU1196:AU1259" si="247">IF(AND($AS1196&gt;=AU$12,$AS1196&lt;=AU$13),1-$AV1196,0)</f>
        <v>0</v>
      </c>
      <c r="AV1196" s="153">
        <f t="shared" ref="AV1196:AV1259" si="248">IF(AND($AS1196&gt;=AV$12,$AS1196&lt;=AV$13),1,0)</f>
        <v>0</v>
      </c>
      <c r="BA1196">
        <f t="shared" si="243"/>
        <v>25</v>
      </c>
    </row>
    <row r="1197" spans="2:53" x14ac:dyDescent="0.25">
      <c r="B1197" s="155">
        <f t="shared" si="236"/>
        <v>43916.999305555553</v>
      </c>
      <c r="C1197" s="155">
        <f t="shared" si="244"/>
        <v>43916.999305555553</v>
      </c>
      <c r="D1197" s="152">
        <f t="shared" si="237"/>
        <v>4.8339999999999996</v>
      </c>
      <c r="E1197" s="152"/>
      <c r="F1197" s="152"/>
      <c r="G1197" s="152"/>
      <c r="H1197" s="152" t="e">
        <f t="shared" si="238"/>
        <v>#N/A</v>
      </c>
      <c r="I1197" s="152"/>
      <c r="J1197" s="152" t="e">
        <f t="shared" si="239"/>
        <v>#N/A</v>
      </c>
      <c r="K1197" s="152"/>
      <c r="L1197" s="152"/>
      <c r="M1197" s="152"/>
      <c r="N1197" s="152"/>
      <c r="O1197" s="152"/>
      <c r="P1197" s="152"/>
      <c r="Q1197" s="152"/>
      <c r="R1197" s="152"/>
      <c r="S1197" s="152"/>
      <c r="T1197" s="153" cm="1">
        <f t="array" ref="T1197">MATCH(1,(TDU_Info!$C$5:$C$111=$T$6)*(TDU_Info!$B$5:$B$111&lt;=$B1197),0)</f>
        <v>94</v>
      </c>
      <c r="U1197" s="152">
        <f>100*(INDEX(TDU_Info!$E$5:$E$111,$T1197)/T$11+INDEX(TDU_Info!$F$5:$F$111,$T1197))</f>
        <v>3.7158000000000002</v>
      </c>
      <c r="V1197" s="152">
        <v>2.246</v>
      </c>
      <c r="W1197" s="152">
        <v>6.7590000000000003</v>
      </c>
      <c r="X1197" s="152">
        <v>4.9000000000000004</v>
      </c>
      <c r="Y1197" s="152">
        <v>4.7709999999999999</v>
      </c>
      <c r="Z1197" s="152">
        <v>2.4369999999999998</v>
      </c>
      <c r="AA1197" s="152">
        <v>6.835</v>
      </c>
      <c r="AB1197" s="152">
        <v>5</v>
      </c>
      <c r="AC1197" s="152">
        <v>4.9969999999999999</v>
      </c>
      <c r="AD1197" s="152">
        <v>2.1720000000000002</v>
      </c>
      <c r="AE1197" s="152">
        <v>6.78</v>
      </c>
      <c r="AF1197" s="152">
        <v>4.8339999999999996</v>
      </c>
      <c r="AG1197" s="152">
        <v>5</v>
      </c>
      <c r="AH1197" s="152">
        <v>2.2360000000000002</v>
      </c>
      <c r="AI1197" s="152">
        <v>6.8680000000000003</v>
      </c>
      <c r="AJ1197" s="152">
        <v>5</v>
      </c>
      <c r="AK1197" s="152">
        <v>5.25</v>
      </c>
      <c r="AL1197" s="152">
        <f t="shared" si="240"/>
        <v>2.9990723195534388</v>
      </c>
      <c r="AM1197" s="152">
        <f t="shared" si="241"/>
        <v>2.7092044137592506</v>
      </c>
      <c r="AN1197" s="152" t="e">
        <f>NA()</f>
        <v>#N/A</v>
      </c>
      <c r="AO1197" s="152" t="e">
        <f>NA()</f>
        <v>#N/A</v>
      </c>
      <c r="AP1197" s="152">
        <f t="shared" si="245"/>
        <v>8.0942000000000007</v>
      </c>
      <c r="AQ1197" s="152"/>
      <c r="AR1197" s="152"/>
      <c r="AS1197" s="153">
        <f t="shared" si="242"/>
        <v>86</v>
      </c>
      <c r="AT1197" s="153">
        <f t="shared" si="246"/>
        <v>1</v>
      </c>
      <c r="AU1197" s="153">
        <f t="shared" si="247"/>
        <v>0</v>
      </c>
      <c r="AV1197" s="153">
        <f t="shared" si="248"/>
        <v>0</v>
      </c>
      <c r="BA1197">
        <f t="shared" si="243"/>
        <v>26</v>
      </c>
    </row>
    <row r="1198" spans="2:53" x14ac:dyDescent="0.25">
      <c r="B1198" s="155">
        <f t="shared" si="236"/>
        <v>43917.999305555553</v>
      </c>
      <c r="C1198" s="155">
        <f t="shared" si="244"/>
        <v>43917.999305555553</v>
      </c>
      <c r="D1198" s="152">
        <f t="shared" si="237"/>
        <v>4.8339999999999996</v>
      </c>
      <c r="E1198" s="152"/>
      <c r="F1198" s="152"/>
      <c r="G1198" s="152"/>
      <c r="H1198" s="152" t="e">
        <f t="shared" si="238"/>
        <v>#N/A</v>
      </c>
      <c r="I1198" s="152"/>
      <c r="J1198" s="152" t="e">
        <f t="shared" si="239"/>
        <v>#N/A</v>
      </c>
      <c r="K1198" s="152"/>
      <c r="L1198" s="152"/>
      <c r="M1198" s="152"/>
      <c r="N1198" s="152"/>
      <c r="O1198" s="152"/>
      <c r="P1198" s="152"/>
      <c r="Q1198" s="152"/>
      <c r="R1198" s="152"/>
      <c r="S1198" s="152"/>
      <c r="T1198" s="153" cm="1">
        <f t="array" ref="T1198">MATCH(1,(TDU_Info!$C$5:$C$111=$T$6)*(TDU_Info!$B$5:$B$111&lt;=$B1198),0)</f>
        <v>94</v>
      </c>
      <c r="U1198" s="152">
        <f>100*(INDEX(TDU_Info!$E$5:$E$111,$T1198)/T$11+INDEX(TDU_Info!$F$5:$F$111,$T1198))</f>
        <v>3.7158000000000002</v>
      </c>
      <c r="V1198" s="152">
        <v>2.246</v>
      </c>
      <c r="W1198" s="152">
        <v>6.7590000000000003</v>
      </c>
      <c r="X1198" s="152">
        <v>4.9000000000000004</v>
      </c>
      <c r="Y1198" s="152">
        <v>4.7709999999999999</v>
      </c>
      <c r="Z1198" s="152">
        <v>2.4369999999999998</v>
      </c>
      <c r="AA1198" s="152">
        <v>6.835</v>
      </c>
      <c r="AB1198" s="152">
        <v>5</v>
      </c>
      <c r="AC1198" s="152">
        <v>4.9969999999999999</v>
      </c>
      <c r="AD1198" s="152">
        <v>2.1720000000000002</v>
      </c>
      <c r="AE1198" s="152">
        <v>6.78</v>
      </c>
      <c r="AF1198" s="152">
        <v>4.8339999999999996</v>
      </c>
      <c r="AG1198" s="152">
        <v>5</v>
      </c>
      <c r="AH1198" s="152">
        <v>2.2360000000000002</v>
      </c>
      <c r="AI1198" s="152">
        <v>6.8680000000000003</v>
      </c>
      <c r="AJ1198" s="152">
        <v>5</v>
      </c>
      <c r="AK1198" s="152">
        <v>5.25</v>
      </c>
      <c r="AL1198" s="152">
        <f t="shared" si="240"/>
        <v>2.9990723195534388</v>
      </c>
      <c r="AM1198" s="152">
        <f t="shared" si="241"/>
        <v>2.7092044137592506</v>
      </c>
      <c r="AN1198" s="152" t="e">
        <f>NA()</f>
        <v>#N/A</v>
      </c>
      <c r="AO1198" s="152" t="e">
        <f>NA()</f>
        <v>#N/A</v>
      </c>
      <c r="AP1198" s="152">
        <f t="shared" si="245"/>
        <v>8.0942000000000007</v>
      </c>
      <c r="AQ1198" s="152"/>
      <c r="AR1198" s="152"/>
      <c r="AS1198" s="153">
        <f t="shared" si="242"/>
        <v>87</v>
      </c>
      <c r="AT1198" s="153">
        <f t="shared" si="246"/>
        <v>1</v>
      </c>
      <c r="AU1198" s="153">
        <f t="shared" si="247"/>
        <v>0</v>
      </c>
      <c r="AV1198" s="153">
        <f t="shared" si="248"/>
        <v>0</v>
      </c>
      <c r="BA1198">
        <f t="shared" si="243"/>
        <v>27</v>
      </c>
    </row>
    <row r="1199" spans="2:53" x14ac:dyDescent="0.25">
      <c r="B1199" s="155">
        <f t="shared" si="236"/>
        <v>43918.999305555553</v>
      </c>
      <c r="C1199" s="155">
        <f t="shared" si="244"/>
        <v>43918.999305555553</v>
      </c>
      <c r="D1199" s="152">
        <f t="shared" si="237"/>
        <v>4.8339999999999996</v>
      </c>
      <c r="E1199" s="152"/>
      <c r="F1199" s="152"/>
      <c r="G1199" s="152"/>
      <c r="H1199" s="152" t="e">
        <f t="shared" si="238"/>
        <v>#N/A</v>
      </c>
      <c r="I1199" s="152"/>
      <c r="J1199" s="152" t="e">
        <f t="shared" si="239"/>
        <v>#N/A</v>
      </c>
      <c r="K1199" s="152"/>
      <c r="L1199" s="152"/>
      <c r="M1199" s="152"/>
      <c r="N1199" s="152"/>
      <c r="O1199" s="152"/>
      <c r="P1199" s="152"/>
      <c r="Q1199" s="152"/>
      <c r="R1199" s="152"/>
      <c r="S1199" s="152"/>
      <c r="T1199" s="153" cm="1">
        <f t="array" ref="T1199">MATCH(1,(TDU_Info!$C$5:$C$111=$T$6)*(TDU_Info!$B$5:$B$111&lt;=$B1199),0)</f>
        <v>94</v>
      </c>
      <c r="U1199" s="152">
        <f>100*(INDEX(TDU_Info!$E$5:$E$111,$T1199)/T$11+INDEX(TDU_Info!$F$5:$F$111,$T1199))</f>
        <v>3.7158000000000002</v>
      </c>
      <c r="V1199" s="152">
        <v>2.246</v>
      </c>
      <c r="W1199" s="152">
        <v>6.7590000000000003</v>
      </c>
      <c r="X1199" s="152">
        <v>4.9000000000000004</v>
      </c>
      <c r="Y1199" s="152">
        <v>4.7709999999999999</v>
      </c>
      <c r="Z1199" s="152">
        <v>2.4369999999999998</v>
      </c>
      <c r="AA1199" s="152">
        <v>6.835</v>
      </c>
      <c r="AB1199" s="152">
        <v>5</v>
      </c>
      <c r="AC1199" s="152">
        <v>4.9969999999999999</v>
      </c>
      <c r="AD1199" s="152">
        <v>2.1720000000000002</v>
      </c>
      <c r="AE1199" s="152">
        <v>6.78</v>
      </c>
      <c r="AF1199" s="152">
        <v>4.8339999999999996</v>
      </c>
      <c r="AG1199" s="152">
        <v>5</v>
      </c>
      <c r="AH1199" s="152">
        <v>2.2360000000000002</v>
      </c>
      <c r="AI1199" s="152">
        <v>6.8680000000000003</v>
      </c>
      <c r="AJ1199" s="152">
        <v>5</v>
      </c>
      <c r="AK1199" s="152">
        <v>5.25</v>
      </c>
      <c r="AL1199" s="152">
        <f t="shared" si="240"/>
        <v>2.9990723195534388</v>
      </c>
      <c r="AM1199" s="152">
        <f t="shared" si="241"/>
        <v>2.7092044137592506</v>
      </c>
      <c r="AN1199" s="152" t="e">
        <f>NA()</f>
        <v>#N/A</v>
      </c>
      <c r="AO1199" s="152" t="e">
        <f>NA()</f>
        <v>#N/A</v>
      </c>
      <c r="AP1199" s="152">
        <f t="shared" si="245"/>
        <v>8.0942000000000007</v>
      </c>
      <c r="AQ1199" s="152"/>
      <c r="AR1199" s="152"/>
      <c r="AS1199" s="153">
        <f t="shared" si="242"/>
        <v>88</v>
      </c>
      <c r="AT1199" s="153">
        <f t="shared" si="246"/>
        <v>1</v>
      </c>
      <c r="AU1199" s="153">
        <f t="shared" si="247"/>
        <v>0</v>
      </c>
      <c r="AV1199" s="153">
        <f t="shared" si="248"/>
        <v>0</v>
      </c>
      <c r="BA1199">
        <f t="shared" si="243"/>
        <v>28</v>
      </c>
    </row>
    <row r="1200" spans="2:53" x14ac:dyDescent="0.25">
      <c r="B1200" s="155">
        <f t="shared" si="236"/>
        <v>43919.999305555553</v>
      </c>
      <c r="C1200" s="155">
        <f t="shared" si="244"/>
        <v>43919.999305555553</v>
      </c>
      <c r="D1200" s="152">
        <f t="shared" si="237"/>
        <v>4.8339999999999996</v>
      </c>
      <c r="E1200" s="152"/>
      <c r="F1200" s="152"/>
      <c r="G1200" s="152"/>
      <c r="H1200" s="152" t="e">
        <f t="shared" si="238"/>
        <v>#N/A</v>
      </c>
      <c r="I1200" s="152"/>
      <c r="J1200" s="152" t="e">
        <f t="shared" si="239"/>
        <v>#N/A</v>
      </c>
      <c r="K1200" s="152"/>
      <c r="L1200" s="152"/>
      <c r="M1200" s="152"/>
      <c r="N1200" s="152"/>
      <c r="O1200" s="152"/>
      <c r="P1200" s="152"/>
      <c r="Q1200" s="152"/>
      <c r="R1200" s="152"/>
      <c r="S1200" s="152"/>
      <c r="T1200" s="153" cm="1">
        <f t="array" ref="T1200">MATCH(1,(TDU_Info!$C$5:$C$111=$T$6)*(TDU_Info!$B$5:$B$111&lt;=$B1200),0)</f>
        <v>94</v>
      </c>
      <c r="U1200" s="152">
        <f>100*(INDEX(TDU_Info!$E$5:$E$111,$T1200)/T$11+INDEX(TDU_Info!$F$5:$F$111,$T1200))</f>
        <v>3.7158000000000002</v>
      </c>
      <c r="V1200" s="152">
        <v>2.246</v>
      </c>
      <c r="W1200" s="152">
        <v>6.7590000000000003</v>
      </c>
      <c r="X1200" s="152">
        <v>4.9000000000000004</v>
      </c>
      <c r="Y1200" s="152">
        <v>4.7709999999999999</v>
      </c>
      <c r="Z1200" s="152">
        <v>2.4369999999999998</v>
      </c>
      <c r="AA1200" s="152">
        <v>6.835</v>
      </c>
      <c r="AB1200" s="152">
        <v>5</v>
      </c>
      <c r="AC1200" s="152">
        <v>4.9969999999999999</v>
      </c>
      <c r="AD1200" s="152">
        <v>2.1720000000000002</v>
      </c>
      <c r="AE1200" s="152">
        <v>6.78</v>
      </c>
      <c r="AF1200" s="152">
        <v>4.8339999999999996</v>
      </c>
      <c r="AG1200" s="152">
        <v>5</v>
      </c>
      <c r="AH1200" s="152">
        <v>2.2360000000000002</v>
      </c>
      <c r="AI1200" s="152">
        <v>6.8680000000000003</v>
      </c>
      <c r="AJ1200" s="152">
        <v>5</v>
      </c>
      <c r="AK1200" s="152">
        <v>5.25</v>
      </c>
      <c r="AL1200" s="152">
        <f t="shared" si="240"/>
        <v>2.9990723195534388</v>
      </c>
      <c r="AM1200" s="152">
        <f t="shared" si="241"/>
        <v>2.7092044137592506</v>
      </c>
      <c r="AN1200" s="152" t="e">
        <f>NA()</f>
        <v>#N/A</v>
      </c>
      <c r="AO1200" s="152" t="e">
        <f>NA()</f>
        <v>#N/A</v>
      </c>
      <c r="AP1200" s="152">
        <f t="shared" si="245"/>
        <v>8.0942000000000007</v>
      </c>
      <c r="AQ1200" s="152"/>
      <c r="AR1200" s="152"/>
      <c r="AS1200" s="153">
        <f t="shared" si="242"/>
        <v>89</v>
      </c>
      <c r="AT1200" s="153">
        <f t="shared" si="246"/>
        <v>1</v>
      </c>
      <c r="AU1200" s="153">
        <f t="shared" si="247"/>
        <v>0</v>
      </c>
      <c r="AV1200" s="153">
        <f t="shared" si="248"/>
        <v>0</v>
      </c>
      <c r="BA1200">
        <f t="shared" si="243"/>
        <v>29</v>
      </c>
    </row>
    <row r="1201" spans="2:53" x14ac:dyDescent="0.25">
      <c r="B1201" s="155">
        <f t="shared" si="236"/>
        <v>43920.999305555553</v>
      </c>
      <c r="C1201" s="155">
        <f t="shared" si="244"/>
        <v>43920.999305555553</v>
      </c>
      <c r="D1201" s="152">
        <f t="shared" si="237"/>
        <v>4.8339999999999996</v>
      </c>
      <c r="E1201" s="152"/>
      <c r="F1201" s="152"/>
      <c r="G1201" s="152"/>
      <c r="H1201" s="152" t="e">
        <f t="shared" si="238"/>
        <v>#N/A</v>
      </c>
      <c r="I1201" s="152"/>
      <c r="J1201" s="152" t="e">
        <f t="shared" si="239"/>
        <v>#N/A</v>
      </c>
      <c r="K1201" s="152"/>
      <c r="L1201" s="152"/>
      <c r="M1201" s="152"/>
      <c r="N1201" s="152"/>
      <c r="O1201" s="152"/>
      <c r="P1201" s="152"/>
      <c r="Q1201" s="152"/>
      <c r="R1201" s="152"/>
      <c r="S1201" s="152"/>
      <c r="T1201" s="153" cm="1">
        <f t="array" ref="T1201">MATCH(1,(TDU_Info!$C$5:$C$111=$T$6)*(TDU_Info!$B$5:$B$111&lt;=$B1201),0)</f>
        <v>94</v>
      </c>
      <c r="U1201" s="152">
        <f>100*(INDEX(TDU_Info!$E$5:$E$111,$T1201)/T$11+INDEX(TDU_Info!$F$5:$F$111,$T1201))</f>
        <v>3.7158000000000002</v>
      </c>
      <c r="V1201" s="152">
        <v>2.246</v>
      </c>
      <c r="W1201" s="152">
        <v>6.7590000000000003</v>
      </c>
      <c r="X1201" s="152">
        <v>4.9000000000000004</v>
      </c>
      <c r="Y1201" s="152">
        <v>4.7709999999999999</v>
      </c>
      <c r="Z1201" s="152">
        <v>2.4369999999999998</v>
      </c>
      <c r="AA1201" s="152">
        <v>6.835</v>
      </c>
      <c r="AB1201" s="152">
        <v>5</v>
      </c>
      <c r="AC1201" s="152">
        <v>4.9969999999999999</v>
      </c>
      <c r="AD1201" s="152">
        <v>2.1720000000000002</v>
      </c>
      <c r="AE1201" s="152">
        <v>6.78</v>
      </c>
      <c r="AF1201" s="152">
        <v>4.8339999999999996</v>
      </c>
      <c r="AG1201" s="152">
        <v>5</v>
      </c>
      <c r="AH1201" s="152">
        <v>2.2360000000000002</v>
      </c>
      <c r="AI1201" s="152">
        <v>6.8680000000000003</v>
      </c>
      <c r="AJ1201" s="152">
        <v>5</v>
      </c>
      <c r="AK1201" s="152">
        <v>5.25</v>
      </c>
      <c r="AL1201" s="152">
        <f t="shared" si="240"/>
        <v>2.9990723195534388</v>
      </c>
      <c r="AM1201" s="152">
        <f t="shared" si="241"/>
        <v>2.7092044137592506</v>
      </c>
      <c r="AN1201" s="152" t="e">
        <f>NA()</f>
        <v>#N/A</v>
      </c>
      <c r="AO1201" s="152" t="e">
        <f>NA()</f>
        <v>#N/A</v>
      </c>
      <c r="AP1201" s="152">
        <f t="shared" si="245"/>
        <v>8.0942000000000007</v>
      </c>
      <c r="AQ1201" s="152"/>
      <c r="AR1201" s="152"/>
      <c r="AS1201" s="153">
        <f t="shared" si="242"/>
        <v>90</v>
      </c>
      <c r="AT1201" s="153">
        <f t="shared" si="246"/>
        <v>1</v>
      </c>
      <c r="AU1201" s="153">
        <f t="shared" si="247"/>
        <v>0</v>
      </c>
      <c r="AV1201" s="153">
        <f t="shared" si="248"/>
        <v>0</v>
      </c>
      <c r="BA1201">
        <f t="shared" si="243"/>
        <v>30</v>
      </c>
    </row>
    <row r="1202" spans="2:53" x14ac:dyDescent="0.25">
      <c r="B1202" s="155">
        <f t="shared" si="236"/>
        <v>43921.999305555553</v>
      </c>
      <c r="C1202" s="155">
        <f t="shared" si="244"/>
        <v>43921.999305555553</v>
      </c>
      <c r="D1202" s="152">
        <f t="shared" si="237"/>
        <v>4.8339999999999996</v>
      </c>
      <c r="E1202" s="152"/>
      <c r="F1202" s="152"/>
      <c r="G1202" s="152"/>
      <c r="H1202" s="152" t="e">
        <f t="shared" si="238"/>
        <v>#N/A</v>
      </c>
      <c r="I1202" s="152"/>
      <c r="J1202" s="152" t="e">
        <f t="shared" si="239"/>
        <v>#N/A</v>
      </c>
      <c r="K1202" s="152"/>
      <c r="L1202" s="152"/>
      <c r="M1202" s="152"/>
      <c r="N1202" s="152"/>
      <c r="O1202" s="152"/>
      <c r="P1202" s="152"/>
      <c r="Q1202" s="152"/>
      <c r="R1202" s="152"/>
      <c r="S1202" s="152"/>
      <c r="T1202" s="153" cm="1">
        <f t="array" ref="T1202">MATCH(1,(TDU_Info!$C$5:$C$111=$T$6)*(TDU_Info!$B$5:$B$111&lt;=$B1202),0)</f>
        <v>94</v>
      </c>
      <c r="U1202" s="152">
        <f>100*(INDEX(TDU_Info!$E$5:$E$111,$T1202)/T$11+INDEX(TDU_Info!$F$5:$F$111,$T1202))</f>
        <v>3.7158000000000002</v>
      </c>
      <c r="V1202" s="152">
        <v>2.246</v>
      </c>
      <c r="W1202" s="152">
        <v>6.7590000000000003</v>
      </c>
      <c r="X1202" s="152">
        <v>4.9000000000000004</v>
      </c>
      <c r="Y1202" s="152">
        <v>4.7709999999999999</v>
      </c>
      <c r="Z1202" s="152">
        <v>2.4369999999999998</v>
      </c>
      <c r="AA1202" s="152">
        <v>6.835</v>
      </c>
      <c r="AB1202" s="152">
        <v>5</v>
      </c>
      <c r="AC1202" s="152">
        <v>4.9969999999999999</v>
      </c>
      <c r="AD1202" s="152">
        <v>2.1720000000000002</v>
      </c>
      <c r="AE1202" s="152">
        <v>6.78</v>
      </c>
      <c r="AF1202" s="152">
        <v>4.8339999999999996</v>
      </c>
      <c r="AG1202" s="152">
        <v>5</v>
      </c>
      <c r="AH1202" s="152">
        <v>2.2360000000000002</v>
      </c>
      <c r="AI1202" s="152">
        <v>6.8680000000000003</v>
      </c>
      <c r="AJ1202" s="152">
        <v>5</v>
      </c>
      <c r="AK1202" s="152">
        <v>5.25</v>
      </c>
      <c r="AL1202" s="152">
        <f t="shared" si="240"/>
        <v>2.9990723195534388</v>
      </c>
      <c r="AM1202" s="152">
        <f t="shared" si="241"/>
        <v>2.7092044137592506</v>
      </c>
      <c r="AN1202" s="152" t="e">
        <f>NA()</f>
        <v>#N/A</v>
      </c>
      <c r="AO1202" s="152" t="e">
        <f>NA()</f>
        <v>#N/A</v>
      </c>
      <c r="AP1202" s="152">
        <f t="shared" si="245"/>
        <v>8.0942000000000007</v>
      </c>
      <c r="AQ1202" s="152"/>
      <c r="AR1202" s="152"/>
      <c r="AS1202" s="153">
        <f t="shared" si="242"/>
        <v>91</v>
      </c>
      <c r="AT1202" s="153">
        <f t="shared" si="246"/>
        <v>1</v>
      </c>
      <c r="AU1202" s="153">
        <f t="shared" si="247"/>
        <v>0</v>
      </c>
      <c r="AV1202" s="153">
        <f t="shared" si="248"/>
        <v>0</v>
      </c>
      <c r="BA1202">
        <f t="shared" si="243"/>
        <v>31</v>
      </c>
    </row>
    <row r="1203" spans="2:53" x14ac:dyDescent="0.25">
      <c r="B1203" s="155">
        <f t="shared" si="236"/>
        <v>43922.999305555553</v>
      </c>
      <c r="C1203" s="155">
        <f t="shared" si="244"/>
        <v>43922.999305555553</v>
      </c>
      <c r="D1203" s="152">
        <f t="shared" si="237"/>
        <v>4.8339999999999996</v>
      </c>
      <c r="E1203" s="152"/>
      <c r="F1203" s="152"/>
      <c r="G1203" s="152"/>
      <c r="H1203" s="152" t="e">
        <f t="shared" si="238"/>
        <v>#N/A</v>
      </c>
      <c r="I1203" s="152"/>
      <c r="J1203" s="152" t="e">
        <f t="shared" si="239"/>
        <v>#N/A</v>
      </c>
      <c r="K1203" s="152"/>
      <c r="L1203" s="152"/>
      <c r="M1203" s="152"/>
      <c r="N1203" s="152"/>
      <c r="O1203" s="152"/>
      <c r="P1203" s="152"/>
      <c r="Q1203" s="152"/>
      <c r="R1203" s="152"/>
      <c r="S1203" s="152"/>
      <c r="T1203" s="153" cm="1">
        <f t="array" ref="T1203">MATCH(1,(TDU_Info!$C$5:$C$111=$T$6)*(TDU_Info!$B$5:$B$111&lt;=$B1203),0)</f>
        <v>93</v>
      </c>
      <c r="U1203" s="152">
        <f>100*(INDEX(TDU_Info!$E$5:$E$111,$T1203)/T$11+INDEX(TDU_Info!$F$5:$F$111,$T1203))</f>
        <v>3.7488000000000001</v>
      </c>
      <c r="V1203" s="152">
        <v>2.246</v>
      </c>
      <c r="W1203" s="152">
        <v>6.7590000000000003</v>
      </c>
      <c r="X1203" s="152">
        <v>4.9000000000000004</v>
      </c>
      <c r="Y1203" s="152">
        <v>4.7709999999999999</v>
      </c>
      <c r="Z1203" s="152">
        <v>2.4729999999999999</v>
      </c>
      <c r="AA1203" s="152">
        <v>6.835</v>
      </c>
      <c r="AB1203" s="152">
        <v>5</v>
      </c>
      <c r="AC1203" s="152">
        <v>4.9969999999999999</v>
      </c>
      <c r="AD1203" s="152">
        <v>2.1720000000000002</v>
      </c>
      <c r="AE1203" s="152">
        <v>6.78</v>
      </c>
      <c r="AF1203" s="152">
        <v>4.8339999999999996</v>
      </c>
      <c r="AG1203" s="152">
        <v>5</v>
      </c>
      <c r="AH1203" s="152">
        <v>2.2360000000000002</v>
      </c>
      <c r="AI1203" s="152">
        <v>6.8680000000000003</v>
      </c>
      <c r="AJ1203" s="152">
        <v>5</v>
      </c>
      <c r="AK1203" s="152">
        <v>5.25</v>
      </c>
      <c r="AL1203" s="152" t="e">
        <f t="shared" si="240"/>
        <v>#N/A</v>
      </c>
      <c r="AM1203" s="152" t="e">
        <f t="shared" si="241"/>
        <v>#N/A</v>
      </c>
      <c r="AN1203" s="152" t="e">
        <f>NA()</f>
        <v>#N/A</v>
      </c>
      <c r="AO1203" s="152" t="e">
        <f>NA()</f>
        <v>#N/A</v>
      </c>
      <c r="AP1203" s="152" t="e">
        <f t="shared" si="245"/>
        <v>#N/A</v>
      </c>
      <c r="AQ1203" s="152"/>
      <c r="AR1203" s="152"/>
      <c r="AS1203" s="153">
        <f t="shared" si="242"/>
        <v>92</v>
      </c>
      <c r="AT1203" s="153">
        <f t="shared" si="246"/>
        <v>1</v>
      </c>
      <c r="AU1203" s="153">
        <f t="shared" si="247"/>
        <v>0</v>
      </c>
      <c r="AV1203" s="153">
        <f t="shared" si="248"/>
        <v>0</v>
      </c>
      <c r="BA1203">
        <f t="shared" si="243"/>
        <v>1</v>
      </c>
    </row>
    <row r="1204" spans="2:53" x14ac:dyDescent="0.25">
      <c r="B1204" s="155">
        <f t="shared" si="236"/>
        <v>43923.999305555553</v>
      </c>
      <c r="C1204" s="155">
        <f t="shared" si="244"/>
        <v>43923.999305555553</v>
      </c>
      <c r="D1204" s="152">
        <f t="shared" si="237"/>
        <v>4.9000000000000004</v>
      </c>
      <c r="E1204" s="152"/>
      <c r="F1204" s="152"/>
      <c r="G1204" s="152"/>
      <c r="H1204" s="152" t="e">
        <f t="shared" si="238"/>
        <v>#N/A</v>
      </c>
      <c r="I1204" s="152"/>
      <c r="J1204" s="152" t="e">
        <f t="shared" si="239"/>
        <v>#N/A</v>
      </c>
      <c r="K1204" s="152"/>
      <c r="L1204" s="152"/>
      <c r="M1204" s="152"/>
      <c r="N1204" s="152"/>
      <c r="O1204" s="152"/>
      <c r="P1204" s="152"/>
      <c r="Q1204" s="152"/>
      <c r="R1204" s="152"/>
      <c r="S1204" s="152"/>
      <c r="T1204" s="153" cm="1">
        <f t="array" ref="T1204">MATCH(1,(TDU_Info!$C$5:$C$111=$T$6)*(TDU_Info!$B$5:$B$111&lt;=$B1204),0)</f>
        <v>93</v>
      </c>
      <c r="U1204" s="152">
        <f>100*(INDEX(TDU_Info!$E$5:$E$111,$T1204)/T$11+INDEX(TDU_Info!$F$5:$F$111,$T1204))</f>
        <v>3.7488000000000001</v>
      </c>
      <c r="V1204" s="152">
        <v>2.246</v>
      </c>
      <c r="W1204" s="152">
        <v>6.7590000000000003</v>
      </c>
      <c r="X1204" s="152">
        <v>4.9000000000000004</v>
      </c>
      <c r="Y1204" s="152">
        <v>4.7770000000000001</v>
      </c>
      <c r="Z1204" s="152">
        <v>2.4740000000000002</v>
      </c>
      <c r="AA1204" s="152">
        <v>6.835</v>
      </c>
      <c r="AB1204" s="152">
        <v>5</v>
      </c>
      <c r="AC1204" s="152">
        <v>4.9930000000000003</v>
      </c>
      <c r="AD1204" s="152">
        <v>2.1720000000000002</v>
      </c>
      <c r="AE1204" s="152">
        <v>6.78</v>
      </c>
      <c r="AF1204" s="152">
        <v>4.9000000000000004</v>
      </c>
      <c r="AG1204" s="152">
        <v>5</v>
      </c>
      <c r="AH1204" s="152">
        <v>2.2360000000000002</v>
      </c>
      <c r="AI1204" s="152">
        <v>6.8680000000000003</v>
      </c>
      <c r="AJ1204" s="152">
        <v>5</v>
      </c>
      <c r="AK1204" s="152">
        <v>5.25</v>
      </c>
      <c r="AL1204" s="152">
        <f t="shared" si="240"/>
        <v>2.4059883665836317</v>
      </c>
      <c r="AM1204" s="152">
        <f t="shared" si="241"/>
        <v>2.1447160144830657</v>
      </c>
      <c r="AN1204" s="152" t="e">
        <f>NA()</f>
        <v>#N/A</v>
      </c>
      <c r="AO1204" s="152" t="e">
        <f>NA()</f>
        <v>#N/A</v>
      </c>
      <c r="AP1204" s="152">
        <f t="shared" si="245"/>
        <v>8.2911999999999999</v>
      </c>
      <c r="AQ1204" s="152"/>
      <c r="AR1204" s="152"/>
      <c r="AS1204" s="153">
        <f t="shared" si="242"/>
        <v>93</v>
      </c>
      <c r="AT1204" s="153">
        <f t="shared" si="246"/>
        <v>1</v>
      </c>
      <c r="AU1204" s="153">
        <f t="shared" si="247"/>
        <v>0</v>
      </c>
      <c r="AV1204" s="153">
        <f t="shared" si="248"/>
        <v>0</v>
      </c>
      <c r="BA1204">
        <f t="shared" si="243"/>
        <v>2</v>
      </c>
    </row>
    <row r="1205" spans="2:53" x14ac:dyDescent="0.25">
      <c r="B1205" s="155">
        <f t="shared" si="236"/>
        <v>43924.999305555553</v>
      </c>
      <c r="C1205" s="155">
        <f t="shared" si="244"/>
        <v>43924.999305555553</v>
      </c>
      <c r="D1205" s="152">
        <f t="shared" si="237"/>
        <v>4.9000000000000004</v>
      </c>
      <c r="E1205" s="152"/>
      <c r="F1205" s="152"/>
      <c r="G1205" s="152"/>
      <c r="H1205" s="152" t="e">
        <f t="shared" si="238"/>
        <v>#N/A</v>
      </c>
      <c r="I1205" s="152"/>
      <c r="J1205" s="152" t="e">
        <f t="shared" si="239"/>
        <v>#N/A</v>
      </c>
      <c r="K1205" s="152"/>
      <c r="L1205" s="152"/>
      <c r="M1205" s="152"/>
      <c r="N1205" s="152"/>
      <c r="O1205" s="152"/>
      <c r="P1205" s="152"/>
      <c r="Q1205" s="152"/>
      <c r="R1205" s="152"/>
      <c r="S1205" s="152"/>
      <c r="T1205" s="153" cm="1">
        <f t="array" ref="T1205">MATCH(1,(TDU_Info!$C$5:$C$111=$T$6)*(TDU_Info!$B$5:$B$111&lt;=$B1205),0)</f>
        <v>93</v>
      </c>
      <c r="U1205" s="152">
        <f>100*(INDEX(TDU_Info!$E$5:$E$111,$T1205)/T$11+INDEX(TDU_Info!$F$5:$F$111,$T1205))</f>
        <v>3.7488000000000001</v>
      </c>
      <c r="V1205" s="152">
        <v>2.246</v>
      </c>
      <c r="W1205" s="152">
        <v>6.7590000000000003</v>
      </c>
      <c r="X1205" s="152">
        <v>4.9000000000000004</v>
      </c>
      <c r="Y1205" s="152">
        <v>4.7770000000000001</v>
      </c>
      <c r="Z1205" s="152">
        <v>2.4740000000000002</v>
      </c>
      <c r="AA1205" s="152">
        <v>6.835</v>
      </c>
      <c r="AB1205" s="152">
        <v>5</v>
      </c>
      <c r="AC1205" s="152">
        <v>4.9930000000000003</v>
      </c>
      <c r="AD1205" s="152">
        <v>2.1720000000000002</v>
      </c>
      <c r="AE1205" s="152">
        <v>6.78</v>
      </c>
      <c r="AF1205" s="152">
        <v>4.9000000000000004</v>
      </c>
      <c r="AG1205" s="152">
        <v>5</v>
      </c>
      <c r="AH1205" s="152">
        <v>2.2360000000000002</v>
      </c>
      <c r="AI1205" s="152">
        <v>6.8680000000000003</v>
      </c>
      <c r="AJ1205" s="152">
        <v>5</v>
      </c>
      <c r="AK1205" s="152">
        <v>5.25</v>
      </c>
      <c r="AL1205" s="152">
        <f t="shared" si="240"/>
        <v>2.4059883665836317</v>
      </c>
      <c r="AM1205" s="152">
        <f t="shared" si="241"/>
        <v>2.1447160144830657</v>
      </c>
      <c r="AN1205" s="152" t="e">
        <f>NA()</f>
        <v>#N/A</v>
      </c>
      <c r="AO1205" s="152" t="e">
        <f>NA()</f>
        <v>#N/A</v>
      </c>
      <c r="AP1205" s="152">
        <f t="shared" si="245"/>
        <v>8.2911999999999999</v>
      </c>
      <c r="AQ1205" s="152"/>
      <c r="AR1205" s="152"/>
      <c r="AS1205" s="153">
        <f t="shared" si="242"/>
        <v>94</v>
      </c>
      <c r="AT1205" s="153">
        <f t="shared" si="246"/>
        <v>1</v>
      </c>
      <c r="AU1205" s="153">
        <f t="shared" si="247"/>
        <v>0</v>
      </c>
      <c r="AV1205" s="153">
        <f t="shared" si="248"/>
        <v>0</v>
      </c>
      <c r="BA1205">
        <f t="shared" si="243"/>
        <v>3</v>
      </c>
    </row>
    <row r="1206" spans="2:53" x14ac:dyDescent="0.25">
      <c r="B1206" s="155">
        <f t="shared" si="236"/>
        <v>43925.999305555553</v>
      </c>
      <c r="C1206" s="155">
        <f t="shared" si="244"/>
        <v>43925.999305555553</v>
      </c>
      <c r="D1206" s="152">
        <f t="shared" si="237"/>
        <v>4.9000000000000004</v>
      </c>
      <c r="E1206" s="152"/>
      <c r="F1206" s="152"/>
      <c r="G1206" s="152"/>
      <c r="H1206" s="152" t="e">
        <f t="shared" si="238"/>
        <v>#N/A</v>
      </c>
      <c r="I1206" s="152"/>
      <c r="J1206" s="152" t="e">
        <f t="shared" si="239"/>
        <v>#N/A</v>
      </c>
      <c r="K1206" s="152"/>
      <c r="L1206" s="152"/>
      <c r="M1206" s="152"/>
      <c r="N1206" s="152"/>
      <c r="O1206" s="152"/>
      <c r="P1206" s="152"/>
      <c r="Q1206" s="152"/>
      <c r="R1206" s="152"/>
      <c r="S1206" s="152"/>
      <c r="T1206" s="153" cm="1">
        <f t="array" ref="T1206">MATCH(1,(TDU_Info!$C$5:$C$111=$T$6)*(TDU_Info!$B$5:$B$111&lt;=$B1206),0)</f>
        <v>93</v>
      </c>
      <c r="U1206" s="152">
        <f>100*(INDEX(TDU_Info!$E$5:$E$111,$T1206)/T$11+INDEX(TDU_Info!$F$5:$F$111,$T1206))</f>
        <v>3.7488000000000001</v>
      </c>
      <c r="V1206" s="152">
        <v>2.246</v>
      </c>
      <c r="W1206" s="152">
        <v>6.7590000000000003</v>
      </c>
      <c r="X1206" s="152">
        <v>4.9000000000000004</v>
      </c>
      <c r="Y1206" s="152">
        <v>4.7770000000000001</v>
      </c>
      <c r="Z1206" s="152">
        <v>2.4740000000000002</v>
      </c>
      <c r="AA1206" s="152">
        <v>6.835</v>
      </c>
      <c r="AB1206" s="152">
        <v>5</v>
      </c>
      <c r="AC1206" s="152">
        <v>4.9930000000000003</v>
      </c>
      <c r="AD1206" s="152">
        <v>2.1720000000000002</v>
      </c>
      <c r="AE1206" s="152">
        <v>6.78</v>
      </c>
      <c r="AF1206" s="152">
        <v>4.9000000000000004</v>
      </c>
      <c r="AG1206" s="152">
        <v>5</v>
      </c>
      <c r="AH1206" s="152">
        <v>2.2360000000000002</v>
      </c>
      <c r="AI1206" s="152">
        <v>6.8680000000000003</v>
      </c>
      <c r="AJ1206" s="152">
        <v>5</v>
      </c>
      <c r="AK1206" s="152">
        <v>5.25</v>
      </c>
      <c r="AL1206" s="152">
        <f t="shared" si="240"/>
        <v>2.4059883665836317</v>
      </c>
      <c r="AM1206" s="152">
        <f t="shared" si="241"/>
        <v>2.1447160144830657</v>
      </c>
      <c r="AN1206" s="152" t="e">
        <f>NA()</f>
        <v>#N/A</v>
      </c>
      <c r="AO1206" s="152" t="e">
        <f>NA()</f>
        <v>#N/A</v>
      </c>
      <c r="AP1206" s="152">
        <f t="shared" si="245"/>
        <v>8.2911999999999999</v>
      </c>
      <c r="AQ1206" s="152"/>
      <c r="AR1206" s="152"/>
      <c r="AS1206" s="153">
        <f t="shared" si="242"/>
        <v>95</v>
      </c>
      <c r="AT1206" s="153">
        <f t="shared" si="246"/>
        <v>1</v>
      </c>
      <c r="AU1206" s="153">
        <f t="shared" si="247"/>
        <v>0</v>
      </c>
      <c r="AV1206" s="153">
        <f t="shared" si="248"/>
        <v>0</v>
      </c>
      <c r="BA1206">
        <f t="shared" si="243"/>
        <v>4</v>
      </c>
    </row>
    <row r="1207" spans="2:53" x14ac:dyDescent="0.25">
      <c r="B1207" s="155">
        <f t="shared" si="236"/>
        <v>43926.999305555553</v>
      </c>
      <c r="C1207" s="155">
        <f t="shared" si="244"/>
        <v>43926.999305555553</v>
      </c>
      <c r="D1207" s="152">
        <f t="shared" si="237"/>
        <v>4.9000000000000004</v>
      </c>
      <c r="E1207" s="152"/>
      <c r="F1207" s="152"/>
      <c r="G1207" s="152"/>
      <c r="H1207" s="152" t="e">
        <f t="shared" si="238"/>
        <v>#N/A</v>
      </c>
      <c r="I1207" s="152"/>
      <c r="J1207" s="152" t="e">
        <f t="shared" si="239"/>
        <v>#N/A</v>
      </c>
      <c r="K1207" s="152"/>
      <c r="L1207" s="152"/>
      <c r="M1207" s="152"/>
      <c r="N1207" s="152"/>
      <c r="O1207" s="152"/>
      <c r="P1207" s="152"/>
      <c r="Q1207" s="152"/>
      <c r="R1207" s="152"/>
      <c r="S1207" s="152"/>
      <c r="T1207" s="153" cm="1">
        <f t="array" ref="T1207">MATCH(1,(TDU_Info!$C$5:$C$111=$T$6)*(TDU_Info!$B$5:$B$111&lt;=$B1207),0)</f>
        <v>93</v>
      </c>
      <c r="U1207" s="152">
        <f>100*(INDEX(TDU_Info!$E$5:$E$111,$T1207)/T$11+INDEX(TDU_Info!$F$5:$F$111,$T1207))</f>
        <v>3.7488000000000001</v>
      </c>
      <c r="V1207" s="152">
        <v>2.246</v>
      </c>
      <c r="W1207" s="152">
        <v>6.7590000000000003</v>
      </c>
      <c r="X1207" s="152">
        <v>4.9000000000000004</v>
      </c>
      <c r="Y1207" s="152">
        <v>4.7770000000000001</v>
      </c>
      <c r="Z1207" s="152">
        <v>2.4740000000000002</v>
      </c>
      <c r="AA1207" s="152">
        <v>6.835</v>
      </c>
      <c r="AB1207" s="152">
        <v>5</v>
      </c>
      <c r="AC1207" s="152">
        <v>4.9930000000000003</v>
      </c>
      <c r="AD1207" s="152">
        <v>2.1720000000000002</v>
      </c>
      <c r="AE1207" s="152">
        <v>6.78</v>
      </c>
      <c r="AF1207" s="152">
        <v>4.9000000000000004</v>
      </c>
      <c r="AG1207" s="152">
        <v>5</v>
      </c>
      <c r="AH1207" s="152">
        <v>2.2360000000000002</v>
      </c>
      <c r="AI1207" s="152">
        <v>6.8680000000000003</v>
      </c>
      <c r="AJ1207" s="152">
        <v>5</v>
      </c>
      <c r="AK1207" s="152">
        <v>5.25</v>
      </c>
      <c r="AL1207" s="152">
        <f t="shared" si="240"/>
        <v>2.4059883665836317</v>
      </c>
      <c r="AM1207" s="152">
        <f t="shared" si="241"/>
        <v>2.1447160144830657</v>
      </c>
      <c r="AN1207" s="152" t="e">
        <f>NA()</f>
        <v>#N/A</v>
      </c>
      <c r="AO1207" s="152" t="e">
        <f>NA()</f>
        <v>#N/A</v>
      </c>
      <c r="AP1207" s="152">
        <f t="shared" si="245"/>
        <v>8.2911999999999999</v>
      </c>
      <c r="AQ1207" s="152"/>
      <c r="AR1207" s="152"/>
      <c r="AS1207" s="153">
        <f t="shared" si="242"/>
        <v>96</v>
      </c>
      <c r="AT1207" s="153">
        <f t="shared" si="246"/>
        <v>1</v>
      </c>
      <c r="AU1207" s="153">
        <f t="shared" si="247"/>
        <v>0</v>
      </c>
      <c r="AV1207" s="153">
        <f t="shared" si="248"/>
        <v>0</v>
      </c>
      <c r="BA1207">
        <f t="shared" si="243"/>
        <v>5</v>
      </c>
    </row>
    <row r="1208" spans="2:53" x14ac:dyDescent="0.25">
      <c r="B1208" s="155">
        <f t="shared" si="236"/>
        <v>43927.999305555553</v>
      </c>
      <c r="C1208" s="155">
        <f t="shared" si="244"/>
        <v>43927.999305555553</v>
      </c>
      <c r="D1208" s="152">
        <f t="shared" si="237"/>
        <v>4.9000000000000004</v>
      </c>
      <c r="E1208" s="152"/>
      <c r="F1208" s="152"/>
      <c r="G1208" s="152"/>
      <c r="H1208" s="152" t="e">
        <f t="shared" si="238"/>
        <v>#N/A</v>
      </c>
      <c r="I1208" s="152"/>
      <c r="J1208" s="152" t="e">
        <f t="shared" si="239"/>
        <v>#N/A</v>
      </c>
      <c r="K1208" s="152"/>
      <c r="L1208" s="152"/>
      <c r="M1208" s="152"/>
      <c r="N1208" s="152"/>
      <c r="O1208" s="152"/>
      <c r="P1208" s="152"/>
      <c r="Q1208" s="152"/>
      <c r="R1208" s="152"/>
      <c r="S1208" s="152"/>
      <c r="T1208" s="153" cm="1">
        <f t="array" ref="T1208">MATCH(1,(TDU_Info!$C$5:$C$111=$T$6)*(TDU_Info!$B$5:$B$111&lt;=$B1208),0)</f>
        <v>93</v>
      </c>
      <c r="U1208" s="152">
        <f>100*(INDEX(TDU_Info!$E$5:$E$111,$T1208)/T$11+INDEX(TDU_Info!$F$5:$F$111,$T1208))</f>
        <v>3.7488000000000001</v>
      </c>
      <c r="V1208" s="152">
        <v>2.246</v>
      </c>
      <c r="W1208" s="152">
        <v>6.7590000000000003</v>
      </c>
      <c r="X1208" s="152">
        <v>4.9000000000000004</v>
      </c>
      <c r="Y1208" s="152">
        <v>4.7770000000000001</v>
      </c>
      <c r="Z1208" s="152">
        <v>2.4740000000000002</v>
      </c>
      <c r="AA1208" s="152">
        <v>6.835</v>
      </c>
      <c r="AB1208" s="152">
        <v>5</v>
      </c>
      <c r="AC1208" s="152">
        <v>4.9930000000000003</v>
      </c>
      <c r="AD1208" s="152">
        <v>2.1720000000000002</v>
      </c>
      <c r="AE1208" s="152">
        <v>6.78</v>
      </c>
      <c r="AF1208" s="152">
        <v>4.9000000000000004</v>
      </c>
      <c r="AG1208" s="152">
        <v>5</v>
      </c>
      <c r="AH1208" s="152">
        <v>2.2360000000000002</v>
      </c>
      <c r="AI1208" s="152">
        <v>6.8680000000000003</v>
      </c>
      <c r="AJ1208" s="152">
        <v>5</v>
      </c>
      <c r="AK1208" s="152">
        <v>5.25</v>
      </c>
      <c r="AL1208" s="152">
        <f t="shared" si="240"/>
        <v>2.4059883665836317</v>
      </c>
      <c r="AM1208" s="152">
        <f t="shared" si="241"/>
        <v>2.1447160144830657</v>
      </c>
      <c r="AN1208" s="152" t="e">
        <f>NA()</f>
        <v>#N/A</v>
      </c>
      <c r="AO1208" s="152" t="e">
        <f>NA()</f>
        <v>#N/A</v>
      </c>
      <c r="AP1208" s="152">
        <f t="shared" si="245"/>
        <v>8.2911999999999999</v>
      </c>
      <c r="AQ1208" s="152"/>
      <c r="AR1208" s="152"/>
      <c r="AS1208" s="153">
        <f t="shared" si="242"/>
        <v>97</v>
      </c>
      <c r="AT1208" s="153">
        <f t="shared" si="246"/>
        <v>1</v>
      </c>
      <c r="AU1208" s="153">
        <f t="shared" si="247"/>
        <v>0</v>
      </c>
      <c r="AV1208" s="153">
        <f t="shared" si="248"/>
        <v>0</v>
      </c>
      <c r="BA1208">
        <f t="shared" si="243"/>
        <v>6</v>
      </c>
    </row>
    <row r="1209" spans="2:53" x14ac:dyDescent="0.25">
      <c r="B1209" s="155">
        <f t="shared" si="236"/>
        <v>43928.999305555553</v>
      </c>
      <c r="C1209" s="155">
        <f t="shared" si="244"/>
        <v>43928.999305555553</v>
      </c>
      <c r="D1209" s="152">
        <f t="shared" si="237"/>
        <v>4.9000000000000004</v>
      </c>
      <c r="E1209" s="152"/>
      <c r="F1209" s="152"/>
      <c r="G1209" s="152"/>
      <c r="H1209" s="152" t="e">
        <f t="shared" si="238"/>
        <v>#N/A</v>
      </c>
      <c r="I1209" s="152"/>
      <c r="J1209" s="152" t="e">
        <f t="shared" si="239"/>
        <v>#N/A</v>
      </c>
      <c r="K1209" s="152"/>
      <c r="L1209" s="152"/>
      <c r="M1209" s="152"/>
      <c r="N1209" s="152"/>
      <c r="O1209" s="152"/>
      <c r="P1209" s="152"/>
      <c r="Q1209" s="152"/>
      <c r="R1209" s="152"/>
      <c r="S1209" s="152"/>
      <c r="T1209" s="153" cm="1">
        <f t="array" ref="T1209">MATCH(1,(TDU_Info!$C$5:$C$111=$T$6)*(TDU_Info!$B$5:$B$111&lt;=$B1209),0)</f>
        <v>93</v>
      </c>
      <c r="U1209" s="152">
        <f>100*(INDEX(TDU_Info!$E$5:$E$111,$T1209)/T$11+INDEX(TDU_Info!$F$5:$F$111,$T1209))</f>
        <v>3.7488000000000001</v>
      </c>
      <c r="V1209" s="152">
        <v>2.246</v>
      </c>
      <c r="W1209" s="152">
        <v>6.7590000000000003</v>
      </c>
      <c r="X1209" s="152">
        <v>4.9000000000000004</v>
      </c>
      <c r="Y1209" s="152">
        <v>4.7380000000000004</v>
      </c>
      <c r="Z1209" s="152">
        <v>2.4740000000000002</v>
      </c>
      <c r="AA1209" s="152">
        <v>6.835</v>
      </c>
      <c r="AB1209" s="152">
        <v>5</v>
      </c>
      <c r="AC1209" s="152">
        <v>4.9589999999999996</v>
      </c>
      <c r="AD1209" s="152">
        <v>2.1720000000000002</v>
      </c>
      <c r="AE1209" s="152">
        <v>6.78</v>
      </c>
      <c r="AF1209" s="152">
        <v>4.9000000000000004</v>
      </c>
      <c r="AG1209" s="152">
        <v>5</v>
      </c>
      <c r="AH1209" s="152">
        <v>2.2360000000000002</v>
      </c>
      <c r="AI1209" s="152">
        <v>6.8680000000000003</v>
      </c>
      <c r="AJ1209" s="152">
        <v>5</v>
      </c>
      <c r="AK1209" s="152">
        <v>5.25</v>
      </c>
      <c r="AL1209" s="152">
        <f t="shared" si="240"/>
        <v>2.4059883665836317</v>
      </c>
      <c r="AM1209" s="152">
        <f t="shared" si="241"/>
        <v>2.1447160144830657</v>
      </c>
      <c r="AN1209" s="152" t="e">
        <f>NA()</f>
        <v>#N/A</v>
      </c>
      <c r="AO1209" s="152" t="e">
        <f>NA()</f>
        <v>#N/A</v>
      </c>
      <c r="AP1209" s="152">
        <f t="shared" si="245"/>
        <v>8.2911999999999999</v>
      </c>
      <c r="AQ1209" s="152"/>
      <c r="AR1209" s="152"/>
      <c r="AS1209" s="153">
        <f t="shared" si="242"/>
        <v>98</v>
      </c>
      <c r="AT1209" s="153">
        <f t="shared" si="246"/>
        <v>1</v>
      </c>
      <c r="AU1209" s="153">
        <f t="shared" si="247"/>
        <v>0</v>
      </c>
      <c r="AV1209" s="153">
        <f t="shared" si="248"/>
        <v>0</v>
      </c>
      <c r="BA1209">
        <f t="shared" si="243"/>
        <v>7</v>
      </c>
    </row>
    <row r="1210" spans="2:53" x14ac:dyDescent="0.25">
      <c r="B1210" s="155">
        <f t="shared" si="236"/>
        <v>43929.999305555553</v>
      </c>
      <c r="C1210" s="155">
        <f t="shared" si="244"/>
        <v>43929.999305555553</v>
      </c>
      <c r="D1210" s="152">
        <f t="shared" si="237"/>
        <v>5</v>
      </c>
      <c r="E1210" s="152"/>
      <c r="F1210" s="152"/>
      <c r="G1210" s="152"/>
      <c r="H1210" s="152" t="e">
        <f t="shared" si="238"/>
        <v>#N/A</v>
      </c>
      <c r="I1210" s="152"/>
      <c r="J1210" s="152" t="e">
        <f t="shared" si="239"/>
        <v>#N/A</v>
      </c>
      <c r="K1210" s="152"/>
      <c r="L1210" s="152"/>
      <c r="M1210" s="152"/>
      <c r="N1210" s="152"/>
      <c r="O1210" s="152"/>
      <c r="P1210" s="152"/>
      <c r="Q1210" s="152"/>
      <c r="R1210" s="152"/>
      <c r="S1210" s="152"/>
      <c r="T1210" s="153" cm="1">
        <f t="array" ref="T1210">MATCH(1,(TDU_Info!$C$5:$C$111=$T$6)*(TDU_Info!$B$5:$B$111&lt;=$B1210),0)</f>
        <v>93</v>
      </c>
      <c r="U1210" s="152">
        <f>100*(INDEX(TDU_Info!$E$5:$E$111,$T1210)/T$11+INDEX(TDU_Info!$F$5:$F$111,$T1210))</f>
        <v>3.7488000000000001</v>
      </c>
      <c r="V1210" s="152">
        <v>2.2559999999999998</v>
      </c>
      <c r="W1210" s="152">
        <v>6.7590000000000003</v>
      </c>
      <c r="X1210" s="152">
        <v>5</v>
      </c>
      <c r="Y1210" s="152">
        <v>4.7380000000000004</v>
      </c>
      <c r="Z1210" s="152">
        <v>2.4740000000000002</v>
      </c>
      <c r="AA1210" s="152">
        <v>6.835</v>
      </c>
      <c r="AB1210" s="152">
        <v>5.09</v>
      </c>
      <c r="AC1210" s="152">
        <v>4.9589999999999996</v>
      </c>
      <c r="AD1210" s="152">
        <v>2.2330000000000001</v>
      </c>
      <c r="AE1210" s="152">
        <v>6.78</v>
      </c>
      <c r="AF1210" s="152">
        <v>5</v>
      </c>
      <c r="AG1210" s="152">
        <v>5</v>
      </c>
      <c r="AH1210" s="152">
        <v>2.4369999999999998</v>
      </c>
      <c r="AI1210" s="152">
        <v>6.8680000000000003</v>
      </c>
      <c r="AJ1210" s="152">
        <v>5.0279999999999996</v>
      </c>
      <c r="AK1210" s="152">
        <v>5.25</v>
      </c>
      <c r="AL1210" s="152">
        <f t="shared" si="240"/>
        <v>2.4059883665836317</v>
      </c>
      <c r="AM1210" s="152">
        <f t="shared" si="241"/>
        <v>2.1447160144830657</v>
      </c>
      <c r="AN1210" s="152" t="e">
        <f>NA()</f>
        <v>#N/A</v>
      </c>
      <c r="AO1210" s="152" t="e">
        <f>NA()</f>
        <v>#N/A</v>
      </c>
      <c r="AP1210" s="152">
        <f t="shared" si="245"/>
        <v>8.2911999999999999</v>
      </c>
      <c r="AQ1210" s="152"/>
      <c r="AR1210" s="152"/>
      <c r="AS1210" s="153">
        <f t="shared" si="242"/>
        <v>99</v>
      </c>
      <c r="AT1210" s="153">
        <f t="shared" si="246"/>
        <v>1</v>
      </c>
      <c r="AU1210" s="153">
        <f t="shared" si="247"/>
        <v>0</v>
      </c>
      <c r="AV1210" s="153">
        <f t="shared" si="248"/>
        <v>0</v>
      </c>
      <c r="BA1210">
        <f t="shared" si="243"/>
        <v>8</v>
      </c>
    </row>
    <row r="1211" spans="2:53" x14ac:dyDescent="0.25">
      <c r="B1211" s="155">
        <f t="shared" si="236"/>
        <v>43930.999305555553</v>
      </c>
      <c r="C1211" s="155">
        <f t="shared" si="244"/>
        <v>43930.999305555553</v>
      </c>
      <c r="D1211" s="152">
        <f t="shared" si="237"/>
        <v>5</v>
      </c>
      <c r="E1211" s="152"/>
      <c r="F1211" s="152"/>
      <c r="G1211" s="152"/>
      <c r="H1211" s="152" t="e">
        <f t="shared" si="238"/>
        <v>#N/A</v>
      </c>
      <c r="I1211" s="152"/>
      <c r="J1211" s="152" t="e">
        <f t="shared" si="239"/>
        <v>#N/A</v>
      </c>
      <c r="K1211" s="152"/>
      <c r="L1211" s="152"/>
      <c r="M1211" s="152"/>
      <c r="N1211" s="152"/>
      <c r="O1211" s="152"/>
      <c r="P1211" s="152"/>
      <c r="Q1211" s="152"/>
      <c r="R1211" s="152"/>
      <c r="S1211" s="152"/>
      <c r="T1211" s="153" cm="1">
        <f t="array" ref="T1211">MATCH(1,(TDU_Info!$C$5:$C$111=$T$6)*(TDU_Info!$B$5:$B$111&lt;=$B1211),0)</f>
        <v>93</v>
      </c>
      <c r="U1211" s="152">
        <f>100*(INDEX(TDU_Info!$E$5:$E$111,$T1211)/T$11+INDEX(TDU_Info!$F$5:$F$111,$T1211))</f>
        <v>3.7488000000000001</v>
      </c>
      <c r="V1211" s="152">
        <v>2.2559999999999998</v>
      </c>
      <c r="W1211" s="152">
        <v>6.7590000000000003</v>
      </c>
      <c r="X1211" s="152">
        <v>5</v>
      </c>
      <c r="Y1211" s="152">
        <v>4.7380000000000004</v>
      </c>
      <c r="Z1211" s="152">
        <v>2.4740000000000002</v>
      </c>
      <c r="AA1211" s="152">
        <v>6.835</v>
      </c>
      <c r="AB1211" s="152">
        <v>5.09</v>
      </c>
      <c r="AC1211" s="152">
        <v>4.9589999999999996</v>
      </c>
      <c r="AD1211" s="152">
        <v>2.2330000000000001</v>
      </c>
      <c r="AE1211" s="152">
        <v>6.78</v>
      </c>
      <c r="AF1211" s="152">
        <v>5</v>
      </c>
      <c r="AG1211" s="152">
        <v>5</v>
      </c>
      <c r="AH1211" s="152">
        <v>2.4369999999999998</v>
      </c>
      <c r="AI1211" s="152">
        <v>6.8680000000000003</v>
      </c>
      <c r="AJ1211" s="152">
        <v>5.0279999999999996</v>
      </c>
      <c r="AK1211" s="152">
        <v>5.25</v>
      </c>
      <c r="AL1211" s="152">
        <f t="shared" si="240"/>
        <v>2.4059883665836317</v>
      </c>
      <c r="AM1211" s="152">
        <f t="shared" si="241"/>
        <v>2.1447160144830657</v>
      </c>
      <c r="AN1211" s="152" t="e">
        <f>NA()</f>
        <v>#N/A</v>
      </c>
      <c r="AO1211" s="152" t="e">
        <f>NA()</f>
        <v>#N/A</v>
      </c>
      <c r="AP1211" s="152">
        <f t="shared" si="245"/>
        <v>8.2911999999999999</v>
      </c>
      <c r="AQ1211" s="152"/>
      <c r="AR1211" s="152"/>
      <c r="AS1211" s="153">
        <f t="shared" si="242"/>
        <v>100</v>
      </c>
      <c r="AT1211" s="153">
        <f t="shared" si="246"/>
        <v>1</v>
      </c>
      <c r="AU1211" s="153">
        <f t="shared" si="247"/>
        <v>0</v>
      </c>
      <c r="AV1211" s="153">
        <f t="shared" si="248"/>
        <v>0</v>
      </c>
      <c r="BA1211">
        <f t="shared" si="243"/>
        <v>9</v>
      </c>
    </row>
    <row r="1212" spans="2:53" x14ac:dyDescent="0.25">
      <c r="B1212" s="155">
        <f t="shared" si="236"/>
        <v>43931.999305555553</v>
      </c>
      <c r="C1212" s="155">
        <f t="shared" si="244"/>
        <v>43931.999305555553</v>
      </c>
      <c r="D1212" s="152">
        <f t="shared" si="237"/>
        <v>4.9400000000000004</v>
      </c>
      <c r="E1212" s="152"/>
      <c r="F1212" s="152"/>
      <c r="G1212" s="152"/>
      <c r="H1212" s="152" t="e">
        <f t="shared" si="238"/>
        <v>#N/A</v>
      </c>
      <c r="I1212" s="152"/>
      <c r="J1212" s="152" t="e">
        <f t="shared" si="239"/>
        <v>#N/A</v>
      </c>
      <c r="K1212" s="152"/>
      <c r="L1212" s="152"/>
      <c r="M1212" s="152"/>
      <c r="N1212" s="152"/>
      <c r="O1212" s="152"/>
      <c r="P1212" s="152"/>
      <c r="Q1212" s="152"/>
      <c r="R1212" s="152"/>
      <c r="S1212" s="152"/>
      <c r="T1212" s="153" cm="1">
        <f t="array" ref="T1212">MATCH(1,(TDU_Info!$C$5:$C$111=$T$6)*(TDU_Info!$B$5:$B$111&lt;=$B1212),0)</f>
        <v>93</v>
      </c>
      <c r="U1212" s="152">
        <f>100*(INDEX(TDU_Info!$E$5:$E$111,$T1212)/T$11+INDEX(TDU_Info!$F$5:$F$111,$T1212))</f>
        <v>3.7488000000000001</v>
      </c>
      <c r="V1212" s="152">
        <v>2.4460000000000002</v>
      </c>
      <c r="W1212" s="152">
        <v>6.7590000000000003</v>
      </c>
      <c r="X1212" s="152">
        <v>4.9400000000000004</v>
      </c>
      <c r="Y1212" s="152">
        <v>4.7380000000000004</v>
      </c>
      <c r="Z1212" s="152">
        <v>2.4740000000000002</v>
      </c>
      <c r="AA1212" s="152">
        <v>6.835</v>
      </c>
      <c r="AB1212" s="152">
        <v>5.03</v>
      </c>
      <c r="AC1212" s="152">
        <v>4.9589999999999996</v>
      </c>
      <c r="AD1212" s="152">
        <v>2.423</v>
      </c>
      <c r="AE1212" s="152">
        <v>6.78</v>
      </c>
      <c r="AF1212" s="152">
        <v>4.9400000000000004</v>
      </c>
      <c r="AG1212" s="152">
        <v>5.12</v>
      </c>
      <c r="AH1212" s="152">
        <v>2.4369999999999998</v>
      </c>
      <c r="AI1212" s="152">
        <v>6.8680000000000003</v>
      </c>
      <c r="AJ1212" s="152">
        <v>5.0279999999999996</v>
      </c>
      <c r="AK1212" s="152">
        <v>5.49</v>
      </c>
      <c r="AL1212" s="152">
        <f t="shared" si="240"/>
        <v>2.4059883665836317</v>
      </c>
      <c r="AM1212" s="152">
        <f t="shared" si="241"/>
        <v>2.1447160144830657</v>
      </c>
      <c r="AN1212" s="152" t="e">
        <f>NA()</f>
        <v>#N/A</v>
      </c>
      <c r="AO1212" s="152" t="e">
        <f>NA()</f>
        <v>#N/A</v>
      </c>
      <c r="AP1212" s="152">
        <f t="shared" si="245"/>
        <v>8.2911999999999999</v>
      </c>
      <c r="AQ1212" s="152"/>
      <c r="AR1212" s="152"/>
      <c r="AS1212" s="153">
        <f t="shared" si="242"/>
        <v>101</v>
      </c>
      <c r="AT1212" s="153">
        <f t="shared" si="246"/>
        <v>1</v>
      </c>
      <c r="AU1212" s="153">
        <f t="shared" si="247"/>
        <v>0</v>
      </c>
      <c r="AV1212" s="153">
        <f t="shared" si="248"/>
        <v>0</v>
      </c>
      <c r="BA1212">
        <f t="shared" si="243"/>
        <v>10</v>
      </c>
    </row>
    <row r="1213" spans="2:53" x14ac:dyDescent="0.25">
      <c r="B1213" s="155">
        <f t="shared" si="236"/>
        <v>43932.999305555553</v>
      </c>
      <c r="C1213" s="155">
        <f t="shared" si="244"/>
        <v>43932.999305555553</v>
      </c>
      <c r="D1213" s="152">
        <f t="shared" si="237"/>
        <v>4.9400000000000004</v>
      </c>
      <c r="E1213" s="152"/>
      <c r="F1213" s="152"/>
      <c r="G1213" s="152"/>
      <c r="H1213" s="152" t="e">
        <f t="shared" si="238"/>
        <v>#N/A</v>
      </c>
      <c r="I1213" s="152"/>
      <c r="J1213" s="152" t="e">
        <f t="shared" si="239"/>
        <v>#N/A</v>
      </c>
      <c r="K1213" s="152"/>
      <c r="L1213" s="152"/>
      <c r="M1213" s="152"/>
      <c r="N1213" s="152"/>
      <c r="O1213" s="152"/>
      <c r="P1213" s="152"/>
      <c r="Q1213" s="152"/>
      <c r="R1213" s="152"/>
      <c r="S1213" s="152"/>
      <c r="T1213" s="153" cm="1">
        <f t="array" ref="T1213">MATCH(1,(TDU_Info!$C$5:$C$111=$T$6)*(TDU_Info!$B$5:$B$111&lt;=$B1213),0)</f>
        <v>93</v>
      </c>
      <c r="U1213" s="152">
        <f>100*(INDEX(TDU_Info!$E$5:$E$111,$T1213)/T$11+INDEX(TDU_Info!$F$5:$F$111,$T1213))</f>
        <v>3.7488000000000001</v>
      </c>
      <c r="V1213" s="152">
        <v>2.4460000000000002</v>
      </c>
      <c r="W1213" s="152">
        <v>6.7590000000000003</v>
      </c>
      <c r="X1213" s="152">
        <v>4.9400000000000004</v>
      </c>
      <c r="Y1213" s="152">
        <v>4.7380000000000004</v>
      </c>
      <c r="Z1213" s="152">
        <v>2.4740000000000002</v>
      </c>
      <c r="AA1213" s="152">
        <v>6.835</v>
      </c>
      <c r="AB1213" s="152">
        <v>5.03</v>
      </c>
      <c r="AC1213" s="152">
        <v>4.9589999999999996</v>
      </c>
      <c r="AD1213" s="152">
        <v>2.423</v>
      </c>
      <c r="AE1213" s="152">
        <v>6.78</v>
      </c>
      <c r="AF1213" s="152">
        <v>4.9400000000000004</v>
      </c>
      <c r="AG1213" s="152">
        <v>5.12</v>
      </c>
      <c r="AH1213" s="152">
        <v>2.4369999999999998</v>
      </c>
      <c r="AI1213" s="152">
        <v>6.8680000000000003</v>
      </c>
      <c r="AJ1213" s="152">
        <v>5.0279999999999996</v>
      </c>
      <c r="AK1213" s="152">
        <v>5.49</v>
      </c>
      <c r="AL1213" s="152">
        <f t="shared" si="240"/>
        <v>2.4059883665836317</v>
      </c>
      <c r="AM1213" s="152">
        <f t="shared" si="241"/>
        <v>2.1447160144830657</v>
      </c>
      <c r="AN1213" s="152" t="e">
        <f>NA()</f>
        <v>#N/A</v>
      </c>
      <c r="AO1213" s="152" t="e">
        <f>NA()</f>
        <v>#N/A</v>
      </c>
      <c r="AP1213" s="152">
        <f t="shared" si="245"/>
        <v>8.2911999999999999</v>
      </c>
      <c r="AQ1213" s="152"/>
      <c r="AR1213" s="152"/>
      <c r="AS1213" s="153">
        <f t="shared" si="242"/>
        <v>102</v>
      </c>
      <c r="AT1213" s="153">
        <f t="shared" si="246"/>
        <v>1</v>
      </c>
      <c r="AU1213" s="153">
        <f t="shared" si="247"/>
        <v>0</v>
      </c>
      <c r="AV1213" s="153">
        <f t="shared" si="248"/>
        <v>0</v>
      </c>
      <c r="BA1213">
        <f t="shared" si="243"/>
        <v>11</v>
      </c>
    </row>
    <row r="1214" spans="2:53" x14ac:dyDescent="0.25">
      <c r="B1214" s="155">
        <f t="shared" si="236"/>
        <v>43933.999305555553</v>
      </c>
      <c r="C1214" s="155">
        <f t="shared" si="244"/>
        <v>43933.999305555553</v>
      </c>
      <c r="D1214" s="152">
        <f t="shared" si="237"/>
        <v>4.9400000000000004</v>
      </c>
      <c r="E1214" s="152"/>
      <c r="F1214" s="152"/>
      <c r="G1214" s="152"/>
      <c r="H1214" s="152" t="e">
        <f t="shared" si="238"/>
        <v>#N/A</v>
      </c>
      <c r="I1214" s="152"/>
      <c r="J1214" s="152" t="e">
        <f t="shared" si="239"/>
        <v>#N/A</v>
      </c>
      <c r="K1214" s="152"/>
      <c r="L1214" s="152"/>
      <c r="M1214" s="152"/>
      <c r="N1214" s="152"/>
      <c r="O1214" s="152"/>
      <c r="P1214" s="152"/>
      <c r="Q1214" s="152"/>
      <c r="R1214" s="152"/>
      <c r="S1214" s="152"/>
      <c r="T1214" s="153" cm="1">
        <f t="array" ref="T1214">MATCH(1,(TDU_Info!$C$5:$C$111=$T$6)*(TDU_Info!$B$5:$B$111&lt;=$B1214),0)</f>
        <v>93</v>
      </c>
      <c r="U1214" s="152">
        <f>100*(INDEX(TDU_Info!$E$5:$E$111,$T1214)/T$11+INDEX(TDU_Info!$F$5:$F$111,$T1214))</f>
        <v>3.7488000000000001</v>
      </c>
      <c r="V1214" s="152">
        <v>2.4460000000000002</v>
      </c>
      <c r="W1214" s="152">
        <v>6.7590000000000003</v>
      </c>
      <c r="X1214" s="152">
        <v>4.9400000000000004</v>
      </c>
      <c r="Y1214" s="152">
        <v>4.7380000000000004</v>
      </c>
      <c r="Z1214" s="152">
        <v>2.4740000000000002</v>
      </c>
      <c r="AA1214" s="152">
        <v>6.835</v>
      </c>
      <c r="AB1214" s="152">
        <v>5.03</v>
      </c>
      <c r="AC1214" s="152">
        <v>4.9589999999999996</v>
      </c>
      <c r="AD1214" s="152">
        <v>2.423</v>
      </c>
      <c r="AE1214" s="152">
        <v>6.78</v>
      </c>
      <c r="AF1214" s="152">
        <v>4.9400000000000004</v>
      </c>
      <c r="AG1214" s="152">
        <v>5.12</v>
      </c>
      <c r="AH1214" s="152">
        <v>2.4369999999999998</v>
      </c>
      <c r="AI1214" s="152">
        <v>6.8680000000000003</v>
      </c>
      <c r="AJ1214" s="152">
        <v>5.0279999999999996</v>
      </c>
      <c r="AK1214" s="152">
        <v>5.49</v>
      </c>
      <c r="AL1214" s="152">
        <f t="shared" si="240"/>
        <v>2.4059883665836317</v>
      </c>
      <c r="AM1214" s="152">
        <f t="shared" si="241"/>
        <v>2.1447160144830657</v>
      </c>
      <c r="AN1214" s="152" t="e">
        <f>NA()</f>
        <v>#N/A</v>
      </c>
      <c r="AO1214" s="152" t="e">
        <f>NA()</f>
        <v>#N/A</v>
      </c>
      <c r="AP1214" s="152">
        <f t="shared" si="245"/>
        <v>8.2911999999999999</v>
      </c>
      <c r="AQ1214" s="152"/>
      <c r="AR1214" s="152"/>
      <c r="AS1214" s="153">
        <f t="shared" si="242"/>
        <v>103</v>
      </c>
      <c r="AT1214" s="153">
        <f t="shared" si="246"/>
        <v>1</v>
      </c>
      <c r="AU1214" s="153">
        <f t="shared" si="247"/>
        <v>0</v>
      </c>
      <c r="AV1214" s="153">
        <f t="shared" si="248"/>
        <v>0</v>
      </c>
      <c r="BA1214">
        <f t="shared" si="243"/>
        <v>12</v>
      </c>
    </row>
    <row r="1215" spans="2:53" x14ac:dyDescent="0.25">
      <c r="B1215" s="155">
        <f t="shared" si="236"/>
        <v>43934.999305555553</v>
      </c>
      <c r="C1215" s="155">
        <f t="shared" si="244"/>
        <v>43934.999305555553</v>
      </c>
      <c r="D1215" s="152">
        <f t="shared" si="237"/>
        <v>4.9400000000000004</v>
      </c>
      <c r="E1215" s="152"/>
      <c r="F1215" s="152"/>
      <c r="G1215" s="152"/>
      <c r="H1215" s="152" t="e">
        <f t="shared" si="238"/>
        <v>#N/A</v>
      </c>
      <c r="I1215" s="152"/>
      <c r="J1215" s="152" t="e">
        <f t="shared" si="239"/>
        <v>#N/A</v>
      </c>
      <c r="K1215" s="152"/>
      <c r="L1215" s="152"/>
      <c r="M1215" s="152"/>
      <c r="N1215" s="152"/>
      <c r="O1215" s="152"/>
      <c r="P1215" s="152"/>
      <c r="Q1215" s="152"/>
      <c r="R1215" s="152"/>
      <c r="S1215" s="152"/>
      <c r="T1215" s="153" cm="1">
        <f t="array" ref="T1215">MATCH(1,(TDU_Info!$C$5:$C$111=$T$6)*(TDU_Info!$B$5:$B$111&lt;=$B1215),0)</f>
        <v>93</v>
      </c>
      <c r="U1215" s="152">
        <f>100*(INDEX(TDU_Info!$E$5:$E$111,$T1215)/T$11+INDEX(TDU_Info!$F$5:$F$111,$T1215))</f>
        <v>3.7488000000000001</v>
      </c>
      <c r="V1215" s="152">
        <v>2.8460000000000001</v>
      </c>
      <c r="W1215" s="152">
        <v>6.7590000000000003</v>
      </c>
      <c r="X1215" s="152">
        <v>4.9400000000000004</v>
      </c>
      <c r="Y1215" s="152">
        <v>4.7380000000000004</v>
      </c>
      <c r="Z1215" s="152">
        <v>2.9740000000000002</v>
      </c>
      <c r="AA1215" s="152">
        <v>6.835</v>
      </c>
      <c r="AB1215" s="152">
        <v>5.03</v>
      </c>
      <c r="AC1215" s="152">
        <v>4.9589999999999996</v>
      </c>
      <c r="AD1215" s="152">
        <v>2.823</v>
      </c>
      <c r="AE1215" s="152">
        <v>6.78</v>
      </c>
      <c r="AF1215" s="152">
        <v>4.9400000000000004</v>
      </c>
      <c r="AG1215" s="152">
        <v>5.12</v>
      </c>
      <c r="AH1215" s="152">
        <v>2.9369999999999998</v>
      </c>
      <c r="AI1215" s="152">
        <v>6.8680000000000003</v>
      </c>
      <c r="AJ1215" s="152">
        <v>5.0279999999999996</v>
      </c>
      <c r="AK1215" s="152">
        <v>5.49</v>
      </c>
      <c r="AL1215" s="152">
        <f t="shared" si="240"/>
        <v>2.4059883665836317</v>
      </c>
      <c r="AM1215" s="152">
        <f t="shared" si="241"/>
        <v>2.1447160144830657</v>
      </c>
      <c r="AN1215" s="152" t="e">
        <f>NA()</f>
        <v>#N/A</v>
      </c>
      <c r="AO1215" s="152" t="e">
        <f>NA()</f>
        <v>#N/A</v>
      </c>
      <c r="AP1215" s="152">
        <f t="shared" si="245"/>
        <v>8.2911999999999999</v>
      </c>
      <c r="AQ1215" s="152"/>
      <c r="AR1215" s="152"/>
      <c r="AS1215" s="153">
        <f t="shared" si="242"/>
        <v>104</v>
      </c>
      <c r="AT1215" s="153">
        <f t="shared" si="246"/>
        <v>1</v>
      </c>
      <c r="AU1215" s="153">
        <f t="shared" si="247"/>
        <v>0</v>
      </c>
      <c r="AV1215" s="153">
        <f t="shared" si="248"/>
        <v>0</v>
      </c>
      <c r="BA1215">
        <f t="shared" si="243"/>
        <v>13</v>
      </c>
    </row>
    <row r="1216" spans="2:53" x14ac:dyDescent="0.25">
      <c r="B1216" s="155">
        <f t="shared" si="236"/>
        <v>43935.999305555553</v>
      </c>
      <c r="C1216" s="155">
        <f t="shared" si="244"/>
        <v>43935.999305555553</v>
      </c>
      <c r="D1216" s="152">
        <f t="shared" si="237"/>
        <v>4.9400000000000004</v>
      </c>
      <c r="E1216" s="152"/>
      <c r="F1216" s="152"/>
      <c r="G1216" s="152"/>
      <c r="H1216" s="152" t="e">
        <f t="shared" si="238"/>
        <v>#N/A</v>
      </c>
      <c r="I1216" s="152"/>
      <c r="J1216" s="152" t="e">
        <f t="shared" si="239"/>
        <v>#N/A</v>
      </c>
      <c r="K1216" s="152"/>
      <c r="L1216" s="152"/>
      <c r="M1216" s="152"/>
      <c r="N1216" s="152"/>
      <c r="O1216" s="152"/>
      <c r="P1216" s="152"/>
      <c r="Q1216" s="152"/>
      <c r="R1216" s="152"/>
      <c r="S1216" s="152"/>
      <c r="T1216" s="153" cm="1">
        <f t="array" ref="T1216">MATCH(1,(TDU_Info!$C$5:$C$111=$T$6)*(TDU_Info!$B$5:$B$111&lt;=$B1216),0)</f>
        <v>93</v>
      </c>
      <c r="U1216" s="152">
        <f>100*(INDEX(TDU_Info!$E$5:$E$111,$T1216)/T$11+INDEX(TDU_Info!$F$5:$F$111,$T1216))</f>
        <v>3.7488000000000001</v>
      </c>
      <c r="V1216" s="152">
        <v>2.8460000000000001</v>
      </c>
      <c r="W1216" s="152">
        <v>6.7590000000000003</v>
      </c>
      <c r="X1216" s="152">
        <v>4.9400000000000004</v>
      </c>
      <c r="Y1216" s="152">
        <v>4.7380000000000004</v>
      </c>
      <c r="Z1216" s="152">
        <v>2.9740000000000002</v>
      </c>
      <c r="AA1216" s="152">
        <v>6.835</v>
      </c>
      <c r="AB1216" s="152">
        <v>5.03</v>
      </c>
      <c r="AC1216" s="152">
        <v>4.9589999999999996</v>
      </c>
      <c r="AD1216" s="152">
        <v>2.823</v>
      </c>
      <c r="AE1216" s="152">
        <v>6.78</v>
      </c>
      <c r="AF1216" s="152">
        <v>4.9400000000000004</v>
      </c>
      <c r="AG1216" s="152">
        <v>5.14</v>
      </c>
      <c r="AH1216" s="152">
        <v>2.9369999999999998</v>
      </c>
      <c r="AI1216" s="152">
        <v>6.8680000000000003</v>
      </c>
      <c r="AJ1216" s="152">
        <v>5.0279999999999996</v>
      </c>
      <c r="AK1216" s="152">
        <v>5.49</v>
      </c>
      <c r="AL1216" s="152">
        <f t="shared" si="240"/>
        <v>2.4059883665836317</v>
      </c>
      <c r="AM1216" s="152">
        <f t="shared" si="241"/>
        <v>2.1447160144830657</v>
      </c>
      <c r="AN1216" s="152" t="e">
        <f>NA()</f>
        <v>#N/A</v>
      </c>
      <c r="AO1216" s="152" t="e">
        <f>NA()</f>
        <v>#N/A</v>
      </c>
      <c r="AP1216" s="152">
        <f t="shared" si="245"/>
        <v>8.2911999999999999</v>
      </c>
      <c r="AQ1216" s="152"/>
      <c r="AR1216" s="152"/>
      <c r="AS1216" s="153">
        <f t="shared" si="242"/>
        <v>105</v>
      </c>
      <c r="AT1216" s="153">
        <f t="shared" si="246"/>
        <v>1</v>
      </c>
      <c r="AU1216" s="153">
        <f t="shared" si="247"/>
        <v>0</v>
      </c>
      <c r="AV1216" s="153">
        <f t="shared" si="248"/>
        <v>0</v>
      </c>
      <c r="BA1216">
        <f t="shared" si="243"/>
        <v>14</v>
      </c>
    </row>
    <row r="1217" spans="2:53" x14ac:dyDescent="0.25">
      <c r="B1217" s="155">
        <f t="shared" si="236"/>
        <v>43936.999305555553</v>
      </c>
      <c r="C1217" s="155">
        <f t="shared" si="244"/>
        <v>43936.999305555553</v>
      </c>
      <c r="D1217" s="152">
        <f t="shared" si="237"/>
        <v>4.9400000000000004</v>
      </c>
      <c r="E1217" s="152"/>
      <c r="F1217" s="152"/>
      <c r="G1217" s="152"/>
      <c r="H1217" s="152" t="e">
        <f t="shared" si="238"/>
        <v>#N/A</v>
      </c>
      <c r="I1217" s="152"/>
      <c r="J1217" s="152" t="e">
        <f t="shared" si="239"/>
        <v>#N/A</v>
      </c>
      <c r="K1217" s="152"/>
      <c r="L1217" s="152"/>
      <c r="M1217" s="152"/>
      <c r="N1217" s="152"/>
      <c r="O1217" s="152"/>
      <c r="P1217" s="152"/>
      <c r="Q1217" s="152"/>
      <c r="R1217" s="152"/>
      <c r="S1217" s="152"/>
      <c r="T1217" s="153" cm="1">
        <f t="array" ref="T1217">MATCH(1,(TDU_Info!$C$5:$C$111=$T$6)*(TDU_Info!$B$5:$B$111&lt;=$B1217),0)</f>
        <v>93</v>
      </c>
      <c r="U1217" s="152">
        <f>100*(INDEX(TDU_Info!$E$5:$E$111,$T1217)/T$11+INDEX(TDU_Info!$F$5:$F$111,$T1217))</f>
        <v>3.7488000000000001</v>
      </c>
      <c r="V1217" s="152">
        <v>4.1459999999999999</v>
      </c>
      <c r="W1217" s="152">
        <v>6.7590000000000003</v>
      </c>
      <c r="X1217" s="152">
        <v>4.9400000000000004</v>
      </c>
      <c r="Y1217" s="152">
        <v>4.7380000000000004</v>
      </c>
      <c r="Z1217" s="152">
        <v>4.274</v>
      </c>
      <c r="AA1217" s="152">
        <v>6.835</v>
      </c>
      <c r="AB1217" s="152">
        <v>5.03</v>
      </c>
      <c r="AC1217" s="152">
        <v>4.9589999999999996</v>
      </c>
      <c r="AD1217" s="152">
        <v>4.093</v>
      </c>
      <c r="AE1217" s="152">
        <v>6.78</v>
      </c>
      <c r="AF1217" s="152">
        <v>4.9400000000000004</v>
      </c>
      <c r="AG1217" s="152">
        <v>5.14</v>
      </c>
      <c r="AH1217" s="152">
        <v>4.2069999999999999</v>
      </c>
      <c r="AI1217" s="152">
        <v>6.8680000000000003</v>
      </c>
      <c r="AJ1217" s="152">
        <v>5.0279999999999996</v>
      </c>
      <c r="AK1217" s="152">
        <v>5.49</v>
      </c>
      <c r="AL1217" s="152">
        <f t="shared" si="240"/>
        <v>2.4059883665836317</v>
      </c>
      <c r="AM1217" s="152">
        <f t="shared" si="241"/>
        <v>2.1447160144830657</v>
      </c>
      <c r="AN1217" s="152" t="e">
        <f>NA()</f>
        <v>#N/A</v>
      </c>
      <c r="AO1217" s="152" t="e">
        <f>NA()</f>
        <v>#N/A</v>
      </c>
      <c r="AP1217" s="152">
        <f t="shared" si="245"/>
        <v>8.2911999999999999</v>
      </c>
      <c r="AQ1217" s="152"/>
      <c r="AR1217" s="152"/>
      <c r="AS1217" s="153">
        <f t="shared" si="242"/>
        <v>106</v>
      </c>
      <c r="AT1217" s="153">
        <f t="shared" si="246"/>
        <v>1</v>
      </c>
      <c r="AU1217" s="153">
        <f t="shared" si="247"/>
        <v>0</v>
      </c>
      <c r="AV1217" s="153">
        <f t="shared" si="248"/>
        <v>0</v>
      </c>
      <c r="BA1217">
        <f t="shared" si="243"/>
        <v>15</v>
      </c>
    </row>
    <row r="1218" spans="2:53" x14ac:dyDescent="0.25">
      <c r="B1218" s="155">
        <f t="shared" si="236"/>
        <v>43937.999305555553</v>
      </c>
      <c r="C1218" s="155">
        <f t="shared" si="244"/>
        <v>43937.999305555553</v>
      </c>
      <c r="D1218" s="152">
        <f t="shared" si="237"/>
        <v>4.9400000000000004</v>
      </c>
      <c r="E1218" s="152"/>
      <c r="F1218" s="152"/>
      <c r="G1218" s="152"/>
      <c r="H1218" s="152" t="e">
        <f t="shared" si="238"/>
        <v>#N/A</v>
      </c>
      <c r="I1218" s="152"/>
      <c r="J1218" s="152" t="e">
        <f t="shared" si="239"/>
        <v>#N/A</v>
      </c>
      <c r="K1218" s="152"/>
      <c r="L1218" s="152"/>
      <c r="M1218" s="152"/>
      <c r="N1218" s="152"/>
      <c r="O1218" s="152"/>
      <c r="P1218" s="152"/>
      <c r="Q1218" s="152"/>
      <c r="R1218" s="152"/>
      <c r="S1218" s="152"/>
      <c r="T1218" s="153" cm="1">
        <f t="array" ref="T1218">MATCH(1,(TDU_Info!$C$5:$C$111=$T$6)*(TDU_Info!$B$5:$B$111&lt;=$B1218),0)</f>
        <v>93</v>
      </c>
      <c r="U1218" s="152">
        <f>100*(INDEX(TDU_Info!$E$5:$E$111,$T1218)/T$11+INDEX(TDU_Info!$F$5:$F$111,$T1218))</f>
        <v>3.7488000000000001</v>
      </c>
      <c r="V1218" s="152">
        <v>4.0919999999999996</v>
      </c>
      <c r="W1218" s="152">
        <v>6.7590000000000003</v>
      </c>
      <c r="X1218" s="152">
        <v>4.9400000000000004</v>
      </c>
      <c r="Y1218" s="152">
        <v>4.7380000000000004</v>
      </c>
      <c r="Z1218" s="152">
        <v>4.1870000000000003</v>
      </c>
      <c r="AA1218" s="152">
        <v>6.835</v>
      </c>
      <c r="AB1218" s="152">
        <v>5.03</v>
      </c>
      <c r="AC1218" s="152">
        <v>4.9589999999999996</v>
      </c>
      <c r="AD1218" s="152">
        <v>4.0960000000000001</v>
      </c>
      <c r="AE1218" s="152">
        <v>6.78</v>
      </c>
      <c r="AF1218" s="152">
        <v>4.9400000000000004</v>
      </c>
      <c r="AG1218" s="152">
        <v>5.14</v>
      </c>
      <c r="AH1218" s="152">
        <v>4.194</v>
      </c>
      <c r="AI1218" s="152">
        <v>6.8680000000000003</v>
      </c>
      <c r="AJ1218" s="152">
        <v>5.03</v>
      </c>
      <c r="AK1218" s="152">
        <v>5.45</v>
      </c>
      <c r="AL1218" s="152">
        <f t="shared" si="240"/>
        <v>2.4059883665836317</v>
      </c>
      <c r="AM1218" s="152">
        <f t="shared" si="241"/>
        <v>2.1447160144830657</v>
      </c>
      <c r="AN1218" s="152" t="e">
        <f>NA()</f>
        <v>#N/A</v>
      </c>
      <c r="AO1218" s="152" t="e">
        <f>NA()</f>
        <v>#N/A</v>
      </c>
      <c r="AP1218" s="152">
        <f t="shared" si="245"/>
        <v>8.2911999999999999</v>
      </c>
      <c r="AQ1218" s="152"/>
      <c r="AR1218" s="152"/>
      <c r="AS1218" s="153">
        <f t="shared" si="242"/>
        <v>107</v>
      </c>
      <c r="AT1218" s="153">
        <f t="shared" si="246"/>
        <v>1</v>
      </c>
      <c r="AU1218" s="153">
        <f t="shared" si="247"/>
        <v>0</v>
      </c>
      <c r="AV1218" s="153">
        <f t="shared" si="248"/>
        <v>0</v>
      </c>
      <c r="BA1218">
        <f t="shared" si="243"/>
        <v>16</v>
      </c>
    </row>
    <row r="1219" spans="2:53" x14ac:dyDescent="0.25">
      <c r="B1219" s="155">
        <f t="shared" si="236"/>
        <v>43938.999305555553</v>
      </c>
      <c r="C1219" s="155">
        <f t="shared" si="244"/>
        <v>43938.999305555553</v>
      </c>
      <c r="D1219" s="152">
        <f t="shared" si="237"/>
        <v>4.9400000000000004</v>
      </c>
      <c r="E1219" s="152"/>
      <c r="F1219" s="152"/>
      <c r="G1219" s="152"/>
      <c r="H1219" s="152" t="e">
        <f t="shared" si="238"/>
        <v>#N/A</v>
      </c>
      <c r="I1219" s="152"/>
      <c r="J1219" s="152" t="e">
        <f t="shared" si="239"/>
        <v>#N/A</v>
      </c>
      <c r="K1219" s="152"/>
      <c r="L1219" s="152"/>
      <c r="M1219" s="152"/>
      <c r="N1219" s="152"/>
      <c r="O1219" s="152"/>
      <c r="P1219" s="152"/>
      <c r="Q1219" s="152"/>
      <c r="R1219" s="152"/>
      <c r="S1219" s="152"/>
      <c r="T1219" s="153" cm="1">
        <f t="array" ref="T1219">MATCH(1,(TDU_Info!$C$5:$C$111=$T$6)*(TDU_Info!$B$5:$B$111&lt;=$B1219),0)</f>
        <v>93</v>
      </c>
      <c r="U1219" s="152">
        <f>100*(INDEX(TDU_Info!$E$5:$E$111,$T1219)/T$11+INDEX(TDU_Info!$F$5:$F$111,$T1219))</f>
        <v>3.7488000000000001</v>
      </c>
      <c r="V1219" s="152">
        <v>4.0599999999999996</v>
      </c>
      <c r="W1219" s="152">
        <v>6.3470000000000004</v>
      </c>
      <c r="X1219" s="152">
        <v>4.9400000000000004</v>
      </c>
      <c r="Y1219" s="152">
        <v>4.7380000000000004</v>
      </c>
      <c r="Z1219" s="152">
        <v>4.1360000000000001</v>
      </c>
      <c r="AA1219" s="152">
        <v>6.3150000000000004</v>
      </c>
      <c r="AB1219" s="152">
        <v>5.0140000000000002</v>
      </c>
      <c r="AC1219" s="152">
        <v>4.9589999999999996</v>
      </c>
      <c r="AD1219" s="152">
        <v>4.08</v>
      </c>
      <c r="AE1219" s="152">
        <v>6.3739999999999997</v>
      </c>
      <c r="AF1219" s="152">
        <v>4.9400000000000004</v>
      </c>
      <c r="AG1219" s="152">
        <v>5.1139999999999999</v>
      </c>
      <c r="AH1219" s="152">
        <v>4.1680000000000001</v>
      </c>
      <c r="AI1219" s="152">
        <v>6.3579999999999997</v>
      </c>
      <c r="AJ1219" s="152">
        <v>5.0140000000000002</v>
      </c>
      <c r="AK1219" s="152">
        <v>5.45</v>
      </c>
      <c r="AL1219" s="152">
        <f t="shared" si="240"/>
        <v>2.4059883665836317</v>
      </c>
      <c r="AM1219" s="152">
        <f t="shared" si="241"/>
        <v>2.1447160144830657</v>
      </c>
      <c r="AN1219" s="152" t="e">
        <f>NA()</f>
        <v>#N/A</v>
      </c>
      <c r="AO1219" s="152" t="e">
        <f>NA()</f>
        <v>#N/A</v>
      </c>
      <c r="AP1219" s="152">
        <f t="shared" si="245"/>
        <v>8.2911999999999999</v>
      </c>
      <c r="AQ1219" s="152"/>
      <c r="AR1219" s="152"/>
      <c r="AS1219" s="153">
        <f t="shared" si="242"/>
        <v>108</v>
      </c>
      <c r="AT1219" s="153">
        <f t="shared" si="246"/>
        <v>1</v>
      </c>
      <c r="AU1219" s="153">
        <f t="shared" si="247"/>
        <v>0</v>
      </c>
      <c r="AV1219" s="153">
        <f t="shared" si="248"/>
        <v>0</v>
      </c>
      <c r="BA1219">
        <f t="shared" si="243"/>
        <v>17</v>
      </c>
    </row>
    <row r="1220" spans="2:53" x14ac:dyDescent="0.25">
      <c r="B1220" s="155">
        <f t="shared" si="236"/>
        <v>43939.999305555553</v>
      </c>
      <c r="C1220" s="155">
        <f t="shared" si="244"/>
        <v>43939.999305555553</v>
      </c>
      <c r="D1220" s="152">
        <f t="shared" si="237"/>
        <v>4.9400000000000004</v>
      </c>
      <c r="E1220" s="152"/>
      <c r="F1220" s="152"/>
      <c r="G1220" s="152"/>
      <c r="H1220" s="152" t="e">
        <f t="shared" si="238"/>
        <v>#N/A</v>
      </c>
      <c r="I1220" s="152"/>
      <c r="J1220" s="152" t="e">
        <f t="shared" si="239"/>
        <v>#N/A</v>
      </c>
      <c r="K1220" s="152"/>
      <c r="L1220" s="152"/>
      <c r="M1220" s="152"/>
      <c r="N1220" s="152"/>
      <c r="O1220" s="152"/>
      <c r="P1220" s="152"/>
      <c r="Q1220" s="152"/>
      <c r="R1220" s="152"/>
      <c r="S1220" s="152"/>
      <c r="T1220" s="153" cm="1">
        <f t="array" ref="T1220">MATCH(1,(TDU_Info!$C$5:$C$111=$T$6)*(TDU_Info!$B$5:$B$111&lt;=$B1220),0)</f>
        <v>93</v>
      </c>
      <c r="U1220" s="152">
        <f>100*(INDEX(TDU_Info!$E$5:$E$111,$T1220)/T$11+INDEX(TDU_Info!$F$5:$F$111,$T1220))</f>
        <v>3.7488000000000001</v>
      </c>
      <c r="V1220" s="152">
        <v>4.0599999999999996</v>
      </c>
      <c r="W1220" s="152">
        <v>6.3470000000000004</v>
      </c>
      <c r="X1220" s="152">
        <v>4.9400000000000004</v>
      </c>
      <c r="Y1220" s="152">
        <v>4.7380000000000004</v>
      </c>
      <c r="Z1220" s="152">
        <v>4.1360000000000001</v>
      </c>
      <c r="AA1220" s="152">
        <v>6.3150000000000004</v>
      </c>
      <c r="AB1220" s="152">
        <v>5.0140000000000002</v>
      </c>
      <c r="AC1220" s="152">
        <v>4.9589999999999996</v>
      </c>
      <c r="AD1220" s="152">
        <v>4.08</v>
      </c>
      <c r="AE1220" s="152">
        <v>6.3739999999999997</v>
      </c>
      <c r="AF1220" s="152">
        <v>4.9400000000000004</v>
      </c>
      <c r="AG1220" s="152">
        <v>5.1139999999999999</v>
      </c>
      <c r="AH1220" s="152">
        <v>4.1680000000000001</v>
      </c>
      <c r="AI1220" s="152">
        <v>6.3579999999999997</v>
      </c>
      <c r="AJ1220" s="152">
        <v>5.0140000000000002</v>
      </c>
      <c r="AK1220" s="152">
        <v>5.45</v>
      </c>
      <c r="AL1220" s="152">
        <f t="shared" si="240"/>
        <v>2.4059883665836317</v>
      </c>
      <c r="AM1220" s="152">
        <f t="shared" si="241"/>
        <v>2.1447160144830657</v>
      </c>
      <c r="AN1220" s="152" t="e">
        <f>NA()</f>
        <v>#N/A</v>
      </c>
      <c r="AO1220" s="152" t="e">
        <f>NA()</f>
        <v>#N/A</v>
      </c>
      <c r="AP1220" s="152">
        <f t="shared" si="245"/>
        <v>8.2911999999999999</v>
      </c>
      <c r="AQ1220" s="152"/>
      <c r="AR1220" s="152"/>
      <c r="AS1220" s="153">
        <f t="shared" si="242"/>
        <v>109</v>
      </c>
      <c r="AT1220" s="153">
        <f t="shared" si="246"/>
        <v>1</v>
      </c>
      <c r="AU1220" s="153">
        <f t="shared" si="247"/>
        <v>0</v>
      </c>
      <c r="AV1220" s="153">
        <f t="shared" si="248"/>
        <v>0</v>
      </c>
      <c r="BA1220">
        <f t="shared" si="243"/>
        <v>18</v>
      </c>
    </row>
    <row r="1221" spans="2:53" x14ac:dyDescent="0.25">
      <c r="B1221" s="155">
        <f t="shared" si="236"/>
        <v>43940.999305555553</v>
      </c>
      <c r="C1221" s="155">
        <f t="shared" si="244"/>
        <v>43940.999305555553</v>
      </c>
      <c r="D1221" s="152">
        <f t="shared" si="237"/>
        <v>4.9400000000000004</v>
      </c>
      <c r="E1221" s="152"/>
      <c r="F1221" s="152"/>
      <c r="G1221" s="152"/>
      <c r="H1221" s="152" t="e">
        <f t="shared" si="238"/>
        <v>#N/A</v>
      </c>
      <c r="I1221" s="152"/>
      <c r="J1221" s="152" t="e">
        <f t="shared" si="239"/>
        <v>#N/A</v>
      </c>
      <c r="K1221" s="152"/>
      <c r="L1221" s="152"/>
      <c r="M1221" s="152"/>
      <c r="N1221" s="152"/>
      <c r="O1221" s="152"/>
      <c r="P1221" s="152"/>
      <c r="Q1221" s="152"/>
      <c r="R1221" s="152"/>
      <c r="S1221" s="152"/>
      <c r="T1221" s="153" cm="1">
        <f t="array" ref="T1221">MATCH(1,(TDU_Info!$C$5:$C$111=$T$6)*(TDU_Info!$B$5:$B$111&lt;=$B1221),0)</f>
        <v>93</v>
      </c>
      <c r="U1221" s="152">
        <f>100*(INDEX(TDU_Info!$E$5:$E$111,$T1221)/T$11+INDEX(TDU_Info!$F$5:$F$111,$T1221))</f>
        <v>3.7488000000000001</v>
      </c>
      <c r="V1221" s="152">
        <v>4.0599999999999996</v>
      </c>
      <c r="W1221" s="152">
        <v>6.3470000000000004</v>
      </c>
      <c r="X1221" s="152">
        <v>4.9400000000000004</v>
      </c>
      <c r="Y1221" s="152">
        <v>4.7380000000000004</v>
      </c>
      <c r="Z1221" s="152">
        <v>4.1360000000000001</v>
      </c>
      <c r="AA1221" s="152">
        <v>6.3150000000000004</v>
      </c>
      <c r="AB1221" s="152">
        <v>5.0140000000000002</v>
      </c>
      <c r="AC1221" s="152">
        <v>4.9589999999999996</v>
      </c>
      <c r="AD1221" s="152">
        <v>4.08</v>
      </c>
      <c r="AE1221" s="152">
        <v>6.3739999999999997</v>
      </c>
      <c r="AF1221" s="152">
        <v>4.9400000000000004</v>
      </c>
      <c r="AG1221" s="152">
        <v>5.1139999999999999</v>
      </c>
      <c r="AH1221" s="152">
        <v>4.1680000000000001</v>
      </c>
      <c r="AI1221" s="152">
        <v>6.3579999999999997</v>
      </c>
      <c r="AJ1221" s="152">
        <v>5.0140000000000002</v>
      </c>
      <c r="AK1221" s="152">
        <v>5.45</v>
      </c>
      <c r="AL1221" s="152">
        <f t="shared" si="240"/>
        <v>2.4059883665836317</v>
      </c>
      <c r="AM1221" s="152">
        <f t="shared" si="241"/>
        <v>2.1447160144830657</v>
      </c>
      <c r="AN1221" s="152" t="e">
        <f>NA()</f>
        <v>#N/A</v>
      </c>
      <c r="AO1221" s="152" t="e">
        <f>NA()</f>
        <v>#N/A</v>
      </c>
      <c r="AP1221" s="152">
        <f t="shared" si="245"/>
        <v>8.2911999999999999</v>
      </c>
      <c r="AQ1221" s="152"/>
      <c r="AR1221" s="152"/>
      <c r="AS1221" s="153">
        <f t="shared" si="242"/>
        <v>110</v>
      </c>
      <c r="AT1221" s="153">
        <f t="shared" si="246"/>
        <v>1</v>
      </c>
      <c r="AU1221" s="153">
        <f t="shared" si="247"/>
        <v>0</v>
      </c>
      <c r="AV1221" s="153">
        <f t="shared" si="248"/>
        <v>0</v>
      </c>
      <c r="BA1221">
        <f t="shared" si="243"/>
        <v>19</v>
      </c>
    </row>
    <row r="1222" spans="2:53" x14ac:dyDescent="0.25">
      <c r="B1222" s="155">
        <f t="shared" si="236"/>
        <v>43941.999305555553</v>
      </c>
      <c r="C1222" s="155">
        <f t="shared" si="244"/>
        <v>43941.999305555553</v>
      </c>
      <c r="D1222" s="152">
        <f t="shared" si="237"/>
        <v>4.9400000000000004</v>
      </c>
      <c r="E1222" s="152"/>
      <c r="F1222" s="152"/>
      <c r="G1222" s="152"/>
      <c r="H1222" s="152" t="e">
        <f t="shared" si="238"/>
        <v>#N/A</v>
      </c>
      <c r="I1222" s="152"/>
      <c r="J1222" s="152" t="e">
        <f t="shared" si="239"/>
        <v>#N/A</v>
      </c>
      <c r="K1222" s="152"/>
      <c r="L1222" s="152"/>
      <c r="M1222" s="152"/>
      <c r="N1222" s="152"/>
      <c r="O1222" s="152"/>
      <c r="P1222" s="152"/>
      <c r="Q1222" s="152"/>
      <c r="R1222" s="152"/>
      <c r="S1222" s="152"/>
      <c r="T1222" s="153" cm="1">
        <f t="array" ref="T1222">MATCH(1,(TDU_Info!$C$5:$C$111=$T$6)*(TDU_Info!$B$5:$B$111&lt;=$B1222),0)</f>
        <v>93</v>
      </c>
      <c r="U1222" s="152">
        <f>100*(INDEX(TDU_Info!$E$5:$E$111,$T1222)/T$11+INDEX(TDU_Info!$F$5:$F$111,$T1222))</f>
        <v>3.7488000000000001</v>
      </c>
      <c r="V1222" s="152">
        <v>4.0599999999999996</v>
      </c>
      <c r="W1222" s="152">
        <v>6.3470000000000004</v>
      </c>
      <c r="X1222" s="152">
        <v>4.9400000000000004</v>
      </c>
      <c r="Y1222" s="152">
        <v>4.7380000000000004</v>
      </c>
      <c r="Z1222" s="152">
        <v>4.1360000000000001</v>
      </c>
      <c r="AA1222" s="152">
        <v>6.3150000000000004</v>
      </c>
      <c r="AB1222" s="152">
        <v>5.0140000000000002</v>
      </c>
      <c r="AC1222" s="152">
        <v>4.9589999999999996</v>
      </c>
      <c r="AD1222" s="152">
        <v>4.08</v>
      </c>
      <c r="AE1222" s="152">
        <v>6.3739999999999997</v>
      </c>
      <c r="AF1222" s="152">
        <v>4.9400000000000004</v>
      </c>
      <c r="AG1222" s="152">
        <v>5.1139999999999999</v>
      </c>
      <c r="AH1222" s="152">
        <v>4.1680000000000001</v>
      </c>
      <c r="AI1222" s="152">
        <v>6.3579999999999997</v>
      </c>
      <c r="AJ1222" s="152">
        <v>5.0140000000000002</v>
      </c>
      <c r="AK1222" s="152">
        <v>5.45</v>
      </c>
      <c r="AL1222" s="152">
        <f t="shared" si="240"/>
        <v>2.4059883665836317</v>
      </c>
      <c r="AM1222" s="152">
        <f t="shared" si="241"/>
        <v>2.1447160144830657</v>
      </c>
      <c r="AN1222" s="152" t="e">
        <f>NA()</f>
        <v>#N/A</v>
      </c>
      <c r="AO1222" s="152" t="e">
        <f>NA()</f>
        <v>#N/A</v>
      </c>
      <c r="AP1222" s="152">
        <f t="shared" si="245"/>
        <v>8.2911999999999999</v>
      </c>
      <c r="AQ1222" s="152"/>
      <c r="AR1222" s="152"/>
      <c r="AS1222" s="153">
        <f t="shared" si="242"/>
        <v>111</v>
      </c>
      <c r="AT1222" s="153">
        <f t="shared" si="246"/>
        <v>1</v>
      </c>
      <c r="AU1222" s="153">
        <f t="shared" si="247"/>
        <v>0</v>
      </c>
      <c r="AV1222" s="153">
        <f t="shared" si="248"/>
        <v>0</v>
      </c>
      <c r="BA1222">
        <f t="shared" si="243"/>
        <v>20</v>
      </c>
    </row>
    <row r="1223" spans="2:53" x14ac:dyDescent="0.25">
      <c r="B1223" s="155">
        <f t="shared" si="236"/>
        <v>43942.999305555553</v>
      </c>
      <c r="C1223" s="155">
        <f t="shared" si="244"/>
        <v>43942.999305555553</v>
      </c>
      <c r="D1223" s="152">
        <f t="shared" si="237"/>
        <v>4.9400000000000004</v>
      </c>
      <c r="E1223" s="152"/>
      <c r="F1223" s="152"/>
      <c r="G1223" s="152"/>
      <c r="H1223" s="152" t="e">
        <f t="shared" si="238"/>
        <v>#N/A</v>
      </c>
      <c r="I1223" s="152"/>
      <c r="J1223" s="152" t="e">
        <f t="shared" si="239"/>
        <v>#N/A</v>
      </c>
      <c r="K1223" s="152"/>
      <c r="L1223" s="152"/>
      <c r="M1223" s="152"/>
      <c r="N1223" s="152"/>
      <c r="O1223" s="152"/>
      <c r="P1223" s="152"/>
      <c r="Q1223" s="152"/>
      <c r="R1223" s="152"/>
      <c r="S1223" s="152"/>
      <c r="T1223" s="153" cm="1">
        <f t="array" ref="T1223">MATCH(1,(TDU_Info!$C$5:$C$111=$T$6)*(TDU_Info!$B$5:$B$111&lt;=$B1223),0)</f>
        <v>93</v>
      </c>
      <c r="U1223" s="152">
        <f>100*(INDEX(TDU_Info!$E$5:$E$111,$T1223)/T$11+INDEX(TDU_Info!$F$5:$F$111,$T1223))</f>
        <v>3.7488000000000001</v>
      </c>
      <c r="V1223" s="152">
        <v>4.0599999999999996</v>
      </c>
      <c r="W1223" s="152">
        <v>6.3470000000000004</v>
      </c>
      <c r="X1223" s="152">
        <v>4.9400000000000004</v>
      </c>
      <c r="Y1223" s="152">
        <v>4.7380000000000004</v>
      </c>
      <c r="Z1223" s="152">
        <v>4.1360000000000001</v>
      </c>
      <c r="AA1223" s="152">
        <v>6.3150000000000004</v>
      </c>
      <c r="AB1223" s="152">
        <v>5.0140000000000002</v>
      </c>
      <c r="AC1223" s="152">
        <v>4.9589999999999996</v>
      </c>
      <c r="AD1223" s="152">
        <v>4.08</v>
      </c>
      <c r="AE1223" s="152">
        <v>6.3739999999999997</v>
      </c>
      <c r="AF1223" s="152">
        <v>4.9400000000000004</v>
      </c>
      <c r="AG1223" s="152">
        <v>5.1139999999999999</v>
      </c>
      <c r="AH1223" s="152">
        <v>4.1680000000000001</v>
      </c>
      <c r="AI1223" s="152">
        <v>6.3579999999999997</v>
      </c>
      <c r="AJ1223" s="152">
        <v>5.0140000000000002</v>
      </c>
      <c r="AK1223" s="152">
        <v>5.45</v>
      </c>
      <c r="AL1223" s="152">
        <f t="shared" si="240"/>
        <v>2.4059883665836317</v>
      </c>
      <c r="AM1223" s="152">
        <f t="shared" si="241"/>
        <v>2.1447160144830657</v>
      </c>
      <c r="AN1223" s="152" t="e">
        <f>NA()</f>
        <v>#N/A</v>
      </c>
      <c r="AO1223" s="152" t="e">
        <f>NA()</f>
        <v>#N/A</v>
      </c>
      <c r="AP1223" s="152">
        <f t="shared" si="245"/>
        <v>8.2911999999999999</v>
      </c>
      <c r="AQ1223" s="152"/>
      <c r="AR1223" s="152"/>
      <c r="AS1223" s="153">
        <f t="shared" si="242"/>
        <v>112</v>
      </c>
      <c r="AT1223" s="153">
        <f t="shared" si="246"/>
        <v>1</v>
      </c>
      <c r="AU1223" s="153">
        <f t="shared" si="247"/>
        <v>0</v>
      </c>
      <c r="AV1223" s="153">
        <f t="shared" si="248"/>
        <v>0</v>
      </c>
      <c r="BA1223">
        <f t="shared" si="243"/>
        <v>21</v>
      </c>
    </row>
    <row r="1224" spans="2:53" x14ac:dyDescent="0.25">
      <c r="B1224" s="155">
        <f t="shared" si="236"/>
        <v>43943.999305555553</v>
      </c>
      <c r="C1224" s="155">
        <f t="shared" si="244"/>
        <v>43943.999305555553</v>
      </c>
      <c r="D1224" s="152">
        <f t="shared" si="237"/>
        <v>4.9400000000000004</v>
      </c>
      <c r="E1224" s="152"/>
      <c r="F1224" s="152"/>
      <c r="G1224" s="152"/>
      <c r="H1224" s="152" t="e">
        <f t="shared" si="238"/>
        <v>#N/A</v>
      </c>
      <c r="I1224" s="152"/>
      <c r="J1224" s="152" t="e">
        <f t="shared" si="239"/>
        <v>#N/A</v>
      </c>
      <c r="K1224" s="152"/>
      <c r="L1224" s="152"/>
      <c r="M1224" s="152"/>
      <c r="N1224" s="152"/>
      <c r="O1224" s="152"/>
      <c r="P1224" s="152"/>
      <c r="Q1224" s="152"/>
      <c r="R1224" s="152"/>
      <c r="S1224" s="152"/>
      <c r="T1224" s="153" cm="1">
        <f t="array" ref="T1224">MATCH(1,(TDU_Info!$C$5:$C$111=$T$6)*(TDU_Info!$B$5:$B$111&lt;=$B1224),0)</f>
        <v>93</v>
      </c>
      <c r="U1224" s="152">
        <f>100*(INDEX(TDU_Info!$E$5:$E$111,$T1224)/T$11+INDEX(TDU_Info!$F$5:$F$111,$T1224))</f>
        <v>3.7488000000000001</v>
      </c>
      <c r="V1224" s="152">
        <v>3.99</v>
      </c>
      <c r="W1224" s="152">
        <v>6.3470000000000004</v>
      </c>
      <c r="X1224" s="152">
        <v>4.9400000000000004</v>
      </c>
      <c r="Y1224" s="152">
        <v>4.7380000000000004</v>
      </c>
      <c r="Z1224" s="152">
        <v>4.056</v>
      </c>
      <c r="AA1224" s="152">
        <v>6.3150000000000004</v>
      </c>
      <c r="AB1224" s="152">
        <v>5.0140000000000002</v>
      </c>
      <c r="AC1224" s="152">
        <v>4.9589999999999996</v>
      </c>
      <c r="AD1224" s="152">
        <v>4.01</v>
      </c>
      <c r="AE1224" s="152">
        <v>6.3739999999999997</v>
      </c>
      <c r="AF1224" s="152">
        <v>4.9400000000000004</v>
      </c>
      <c r="AG1224" s="152">
        <v>5.1139999999999999</v>
      </c>
      <c r="AH1224" s="152">
        <v>4.0880000000000001</v>
      </c>
      <c r="AI1224" s="152">
        <v>6.3579999999999997</v>
      </c>
      <c r="AJ1224" s="152">
        <v>5.0140000000000002</v>
      </c>
      <c r="AK1224" s="152">
        <v>5.45</v>
      </c>
      <c r="AL1224" s="152">
        <f t="shared" si="240"/>
        <v>2.4059883665836317</v>
      </c>
      <c r="AM1224" s="152">
        <f t="shared" si="241"/>
        <v>2.1447160144830657</v>
      </c>
      <c r="AN1224" s="152" t="e">
        <f>NA()</f>
        <v>#N/A</v>
      </c>
      <c r="AO1224" s="152" t="e">
        <f>NA()</f>
        <v>#N/A</v>
      </c>
      <c r="AP1224" s="152">
        <f t="shared" si="245"/>
        <v>8.2911999999999999</v>
      </c>
      <c r="AQ1224" s="152"/>
      <c r="AR1224" s="152"/>
      <c r="AS1224" s="153">
        <f t="shared" si="242"/>
        <v>113</v>
      </c>
      <c r="AT1224" s="153">
        <f t="shared" si="246"/>
        <v>1</v>
      </c>
      <c r="AU1224" s="153">
        <f t="shared" si="247"/>
        <v>0</v>
      </c>
      <c r="AV1224" s="153">
        <f t="shared" si="248"/>
        <v>0</v>
      </c>
      <c r="BA1224">
        <f t="shared" si="243"/>
        <v>22</v>
      </c>
    </row>
    <row r="1225" spans="2:53" x14ac:dyDescent="0.25">
      <c r="B1225" s="155">
        <f t="shared" si="236"/>
        <v>43944.999305555553</v>
      </c>
      <c r="C1225" s="155">
        <f t="shared" si="244"/>
        <v>43944.999305555553</v>
      </c>
      <c r="D1225" s="152">
        <f t="shared" si="237"/>
        <v>4.9400000000000004</v>
      </c>
      <c r="E1225" s="152"/>
      <c r="F1225" s="152"/>
      <c r="G1225" s="152"/>
      <c r="H1225" s="152" t="e">
        <f t="shared" si="238"/>
        <v>#N/A</v>
      </c>
      <c r="I1225" s="152"/>
      <c r="J1225" s="152" t="e">
        <f t="shared" si="239"/>
        <v>#N/A</v>
      </c>
      <c r="K1225" s="152"/>
      <c r="L1225" s="152"/>
      <c r="M1225" s="152"/>
      <c r="N1225" s="152"/>
      <c r="O1225" s="152"/>
      <c r="P1225" s="152"/>
      <c r="Q1225" s="152"/>
      <c r="R1225" s="152"/>
      <c r="S1225" s="152"/>
      <c r="T1225" s="153" cm="1">
        <f t="array" ref="T1225">MATCH(1,(TDU_Info!$C$5:$C$111=$T$6)*(TDU_Info!$B$5:$B$111&lt;=$B1225),0)</f>
        <v>93</v>
      </c>
      <c r="U1225" s="152">
        <f>100*(INDEX(TDU_Info!$E$5:$E$111,$T1225)/T$11+INDEX(TDU_Info!$F$5:$F$111,$T1225))</f>
        <v>3.7488000000000001</v>
      </c>
      <c r="V1225" s="152">
        <v>4.59</v>
      </c>
      <c r="W1225" s="152">
        <v>6.3470000000000004</v>
      </c>
      <c r="X1225" s="152">
        <v>4.9400000000000004</v>
      </c>
      <c r="Y1225" s="152">
        <v>4.7380000000000004</v>
      </c>
      <c r="Z1225" s="152">
        <v>4.4489999999999998</v>
      </c>
      <c r="AA1225" s="152">
        <v>6.3319999999999999</v>
      </c>
      <c r="AB1225" s="152">
        <v>5.0140000000000002</v>
      </c>
      <c r="AC1225" s="152">
        <v>4.9589999999999996</v>
      </c>
      <c r="AD1225" s="152">
        <v>4.6100000000000003</v>
      </c>
      <c r="AE1225" s="152">
        <v>6.3739999999999997</v>
      </c>
      <c r="AF1225" s="152">
        <v>4.9400000000000004</v>
      </c>
      <c r="AG1225" s="152">
        <v>5.1139999999999999</v>
      </c>
      <c r="AH1225" s="152">
        <v>4.4740000000000002</v>
      </c>
      <c r="AI1225" s="152">
        <v>6.3659999999999997</v>
      </c>
      <c r="AJ1225" s="152">
        <v>5.0140000000000002</v>
      </c>
      <c r="AK1225" s="152">
        <v>5.45</v>
      </c>
      <c r="AL1225" s="152">
        <f t="shared" si="240"/>
        <v>2.4059883665836317</v>
      </c>
      <c r="AM1225" s="152">
        <f t="shared" si="241"/>
        <v>2.1447160144830657</v>
      </c>
      <c r="AN1225" s="152" t="e">
        <f>NA()</f>
        <v>#N/A</v>
      </c>
      <c r="AO1225" s="152" t="e">
        <f>NA()</f>
        <v>#N/A</v>
      </c>
      <c r="AP1225" s="152">
        <f t="shared" si="245"/>
        <v>8.2911999999999999</v>
      </c>
      <c r="AQ1225" s="152"/>
      <c r="AR1225" s="152"/>
      <c r="AS1225" s="153">
        <f t="shared" si="242"/>
        <v>114</v>
      </c>
      <c r="AT1225" s="153">
        <f t="shared" si="246"/>
        <v>1</v>
      </c>
      <c r="AU1225" s="153">
        <f t="shared" si="247"/>
        <v>0</v>
      </c>
      <c r="AV1225" s="153">
        <f t="shared" si="248"/>
        <v>0</v>
      </c>
      <c r="BA1225">
        <f t="shared" si="243"/>
        <v>23</v>
      </c>
    </row>
    <row r="1226" spans="2:53" x14ac:dyDescent="0.25">
      <c r="B1226" s="155">
        <f t="shared" si="236"/>
        <v>43945.999305555553</v>
      </c>
      <c r="C1226" s="155">
        <f t="shared" si="244"/>
        <v>43945.999305555553</v>
      </c>
      <c r="D1226" s="152">
        <f t="shared" si="237"/>
        <v>5</v>
      </c>
      <c r="E1226" s="152"/>
      <c r="F1226" s="152"/>
      <c r="G1226" s="152"/>
      <c r="H1226" s="152" t="e">
        <f t="shared" si="238"/>
        <v>#N/A</v>
      </c>
      <c r="I1226" s="152"/>
      <c r="J1226" s="152" t="e">
        <f t="shared" si="239"/>
        <v>#N/A</v>
      </c>
      <c r="K1226" s="152"/>
      <c r="L1226" s="152"/>
      <c r="M1226" s="152"/>
      <c r="N1226" s="152"/>
      <c r="O1226" s="152"/>
      <c r="P1226" s="152"/>
      <c r="Q1226" s="152"/>
      <c r="R1226" s="152"/>
      <c r="S1226" s="152"/>
      <c r="T1226" s="153" cm="1">
        <f t="array" ref="T1226">MATCH(1,(TDU_Info!$C$5:$C$111=$T$6)*(TDU_Info!$B$5:$B$111&lt;=$B1226),0)</f>
        <v>93</v>
      </c>
      <c r="U1226" s="152">
        <f>100*(INDEX(TDU_Info!$E$5:$E$111,$T1226)/T$11+INDEX(TDU_Info!$F$5:$F$111,$T1226))</f>
        <v>3.7488000000000001</v>
      </c>
      <c r="V1226" s="152">
        <v>4.59</v>
      </c>
      <c r="W1226" s="152">
        <v>6.3470000000000004</v>
      </c>
      <c r="X1226" s="152">
        <v>5</v>
      </c>
      <c r="Y1226" s="152">
        <v>4.7380000000000004</v>
      </c>
      <c r="Z1226" s="152">
        <v>4.4489999999999998</v>
      </c>
      <c r="AA1226" s="152">
        <v>6.3319999999999999</v>
      </c>
      <c r="AB1226" s="152">
        <v>5.0140000000000002</v>
      </c>
      <c r="AC1226" s="152">
        <v>4.9589999999999996</v>
      </c>
      <c r="AD1226" s="152">
        <v>4.6100000000000003</v>
      </c>
      <c r="AE1226" s="152">
        <v>6.3739999999999997</v>
      </c>
      <c r="AF1226" s="152">
        <v>5</v>
      </c>
      <c r="AG1226" s="152">
        <v>5.1139999999999999</v>
      </c>
      <c r="AH1226" s="152">
        <v>4.4740000000000002</v>
      </c>
      <c r="AI1226" s="152">
        <v>6.3659999999999997</v>
      </c>
      <c r="AJ1226" s="152">
        <v>5.0140000000000002</v>
      </c>
      <c r="AK1226" s="152">
        <v>5.45</v>
      </c>
      <c r="AL1226" s="152">
        <f t="shared" si="240"/>
        <v>2.4059883665836317</v>
      </c>
      <c r="AM1226" s="152">
        <f t="shared" si="241"/>
        <v>2.1447160144830657</v>
      </c>
      <c r="AN1226" s="152" t="e">
        <f>NA()</f>
        <v>#N/A</v>
      </c>
      <c r="AO1226" s="152" t="e">
        <f>NA()</f>
        <v>#N/A</v>
      </c>
      <c r="AP1226" s="152">
        <f t="shared" si="245"/>
        <v>8.2911999999999999</v>
      </c>
      <c r="AQ1226" s="152"/>
      <c r="AR1226" s="152"/>
      <c r="AS1226" s="153">
        <f t="shared" si="242"/>
        <v>115</v>
      </c>
      <c r="AT1226" s="153">
        <f t="shared" si="246"/>
        <v>1</v>
      </c>
      <c r="AU1226" s="153">
        <f t="shared" si="247"/>
        <v>0</v>
      </c>
      <c r="AV1226" s="153">
        <f t="shared" si="248"/>
        <v>0</v>
      </c>
      <c r="BA1226">
        <f t="shared" si="243"/>
        <v>24</v>
      </c>
    </row>
    <row r="1227" spans="2:53" x14ac:dyDescent="0.25">
      <c r="B1227" s="155">
        <f t="shared" si="236"/>
        <v>43946.999305555553</v>
      </c>
      <c r="C1227" s="155">
        <f t="shared" si="244"/>
        <v>43946.999305555553</v>
      </c>
      <c r="D1227" s="152">
        <f t="shared" si="237"/>
        <v>5</v>
      </c>
      <c r="E1227" s="152"/>
      <c r="F1227" s="152"/>
      <c r="G1227" s="152"/>
      <c r="H1227" s="152" t="e">
        <f t="shared" si="238"/>
        <v>#N/A</v>
      </c>
      <c r="I1227" s="152"/>
      <c r="J1227" s="152" t="e">
        <f t="shared" si="239"/>
        <v>#N/A</v>
      </c>
      <c r="K1227" s="152"/>
      <c r="L1227" s="152"/>
      <c r="M1227" s="152"/>
      <c r="N1227" s="152"/>
      <c r="O1227" s="152"/>
      <c r="P1227" s="152"/>
      <c r="Q1227" s="152"/>
      <c r="R1227" s="152"/>
      <c r="S1227" s="152"/>
      <c r="T1227" s="153" cm="1">
        <f t="array" ref="T1227">MATCH(1,(TDU_Info!$C$5:$C$111=$T$6)*(TDU_Info!$B$5:$B$111&lt;=$B1227),0)</f>
        <v>93</v>
      </c>
      <c r="U1227" s="152">
        <f>100*(INDEX(TDU_Info!$E$5:$E$111,$T1227)/T$11+INDEX(TDU_Info!$F$5:$F$111,$T1227))</f>
        <v>3.7488000000000001</v>
      </c>
      <c r="V1227" s="152">
        <v>4.59</v>
      </c>
      <c r="W1227" s="152">
        <v>6.3470000000000004</v>
      </c>
      <c r="X1227" s="152">
        <v>5</v>
      </c>
      <c r="Y1227" s="152">
        <v>4.7380000000000004</v>
      </c>
      <c r="Z1227" s="152">
        <v>4.4489999999999998</v>
      </c>
      <c r="AA1227" s="152">
        <v>6.3319999999999999</v>
      </c>
      <c r="AB1227" s="152">
        <v>5.0140000000000002</v>
      </c>
      <c r="AC1227" s="152">
        <v>4.9589999999999996</v>
      </c>
      <c r="AD1227" s="152">
        <v>4.6100000000000003</v>
      </c>
      <c r="AE1227" s="152">
        <v>6.3739999999999997</v>
      </c>
      <c r="AF1227" s="152">
        <v>5</v>
      </c>
      <c r="AG1227" s="152">
        <v>5.1139999999999999</v>
      </c>
      <c r="AH1227" s="152">
        <v>4.4740000000000002</v>
      </c>
      <c r="AI1227" s="152">
        <v>6.3659999999999997</v>
      </c>
      <c r="AJ1227" s="152">
        <v>5.0140000000000002</v>
      </c>
      <c r="AK1227" s="152">
        <v>5.45</v>
      </c>
      <c r="AL1227" s="152">
        <f t="shared" si="240"/>
        <v>2.4059883665836317</v>
      </c>
      <c r="AM1227" s="152">
        <f t="shared" si="241"/>
        <v>2.1447160144830657</v>
      </c>
      <c r="AN1227" s="152" t="e">
        <f>NA()</f>
        <v>#N/A</v>
      </c>
      <c r="AO1227" s="152" t="e">
        <f>NA()</f>
        <v>#N/A</v>
      </c>
      <c r="AP1227" s="152">
        <f t="shared" si="245"/>
        <v>8.2911999999999999</v>
      </c>
      <c r="AQ1227" s="152"/>
      <c r="AR1227" s="152"/>
      <c r="AS1227" s="153">
        <f t="shared" si="242"/>
        <v>116</v>
      </c>
      <c r="AT1227" s="153">
        <f t="shared" si="246"/>
        <v>1</v>
      </c>
      <c r="AU1227" s="153">
        <f t="shared" si="247"/>
        <v>0</v>
      </c>
      <c r="AV1227" s="153">
        <f t="shared" si="248"/>
        <v>0</v>
      </c>
      <c r="BA1227">
        <f t="shared" si="243"/>
        <v>25</v>
      </c>
    </row>
    <row r="1228" spans="2:53" x14ac:dyDescent="0.25">
      <c r="B1228" s="155">
        <f t="shared" si="236"/>
        <v>43947.999305555553</v>
      </c>
      <c r="C1228" s="155">
        <f t="shared" si="244"/>
        <v>43947.999305555553</v>
      </c>
      <c r="D1228" s="152">
        <f t="shared" si="237"/>
        <v>5</v>
      </c>
      <c r="E1228" s="152"/>
      <c r="F1228" s="152"/>
      <c r="G1228" s="152"/>
      <c r="H1228" s="152" t="e">
        <f t="shared" si="238"/>
        <v>#N/A</v>
      </c>
      <c r="I1228" s="152"/>
      <c r="J1228" s="152" t="e">
        <f t="shared" si="239"/>
        <v>#N/A</v>
      </c>
      <c r="K1228" s="152"/>
      <c r="L1228" s="152"/>
      <c r="M1228" s="152"/>
      <c r="N1228" s="152"/>
      <c r="O1228" s="152"/>
      <c r="P1228" s="152"/>
      <c r="Q1228" s="152"/>
      <c r="R1228" s="152"/>
      <c r="S1228" s="152"/>
      <c r="T1228" s="153" cm="1">
        <f t="array" ref="T1228">MATCH(1,(TDU_Info!$C$5:$C$111=$T$6)*(TDU_Info!$B$5:$B$111&lt;=$B1228),0)</f>
        <v>93</v>
      </c>
      <c r="U1228" s="152">
        <f>100*(INDEX(TDU_Info!$E$5:$E$111,$T1228)/T$11+INDEX(TDU_Info!$F$5:$F$111,$T1228))</f>
        <v>3.7488000000000001</v>
      </c>
      <c r="V1228" s="152">
        <v>4.59</v>
      </c>
      <c r="W1228" s="152">
        <v>6.3470000000000004</v>
      </c>
      <c r="X1228" s="152">
        <v>5</v>
      </c>
      <c r="Y1228" s="152">
        <v>4.7380000000000004</v>
      </c>
      <c r="Z1228" s="152">
        <v>4.4489999999999998</v>
      </c>
      <c r="AA1228" s="152">
        <v>6.3319999999999999</v>
      </c>
      <c r="AB1228" s="152">
        <v>5.0140000000000002</v>
      </c>
      <c r="AC1228" s="152">
        <v>4.9589999999999996</v>
      </c>
      <c r="AD1228" s="152">
        <v>4.6100000000000003</v>
      </c>
      <c r="AE1228" s="152">
        <v>6.3739999999999997</v>
      </c>
      <c r="AF1228" s="152">
        <v>5</v>
      </c>
      <c r="AG1228" s="152">
        <v>5.1139999999999999</v>
      </c>
      <c r="AH1228" s="152">
        <v>4.4740000000000002</v>
      </c>
      <c r="AI1228" s="152">
        <v>6.3659999999999997</v>
      </c>
      <c r="AJ1228" s="152">
        <v>5.0140000000000002</v>
      </c>
      <c r="AK1228" s="152">
        <v>5.45</v>
      </c>
      <c r="AL1228" s="152">
        <f t="shared" si="240"/>
        <v>2.4059883665836317</v>
      </c>
      <c r="AM1228" s="152">
        <f t="shared" si="241"/>
        <v>2.1447160144830657</v>
      </c>
      <c r="AN1228" s="152" t="e">
        <f>NA()</f>
        <v>#N/A</v>
      </c>
      <c r="AO1228" s="152" t="e">
        <f>NA()</f>
        <v>#N/A</v>
      </c>
      <c r="AP1228" s="152">
        <f t="shared" si="245"/>
        <v>8.2911999999999999</v>
      </c>
      <c r="AQ1228" s="152"/>
      <c r="AR1228" s="152"/>
      <c r="AS1228" s="153">
        <f t="shared" si="242"/>
        <v>117</v>
      </c>
      <c r="AT1228" s="153">
        <f t="shared" si="246"/>
        <v>1</v>
      </c>
      <c r="AU1228" s="153">
        <f t="shared" si="247"/>
        <v>0</v>
      </c>
      <c r="AV1228" s="153">
        <f t="shared" si="248"/>
        <v>0</v>
      </c>
      <c r="BA1228">
        <f t="shared" si="243"/>
        <v>26</v>
      </c>
    </row>
    <row r="1229" spans="2:53" x14ac:dyDescent="0.25">
      <c r="B1229" s="155">
        <f t="shared" si="236"/>
        <v>43948.999305555553</v>
      </c>
      <c r="C1229" s="155">
        <f t="shared" si="244"/>
        <v>43948.999305555553</v>
      </c>
      <c r="D1229" s="152">
        <f t="shared" si="237"/>
        <v>5</v>
      </c>
      <c r="E1229" s="152"/>
      <c r="F1229" s="152"/>
      <c r="G1229" s="152"/>
      <c r="H1229" s="152" t="e">
        <f t="shared" si="238"/>
        <v>#N/A</v>
      </c>
      <c r="I1229" s="152"/>
      <c r="J1229" s="152" t="e">
        <f t="shared" si="239"/>
        <v>#N/A</v>
      </c>
      <c r="K1229" s="152"/>
      <c r="L1229" s="152"/>
      <c r="M1229" s="152"/>
      <c r="N1229" s="152"/>
      <c r="O1229" s="152"/>
      <c r="P1229" s="152"/>
      <c r="Q1229" s="152"/>
      <c r="R1229" s="152"/>
      <c r="S1229" s="152"/>
      <c r="T1229" s="153" cm="1">
        <f t="array" ref="T1229">MATCH(1,(TDU_Info!$C$5:$C$111=$T$6)*(TDU_Info!$B$5:$B$111&lt;=$B1229),0)</f>
        <v>93</v>
      </c>
      <c r="U1229" s="152">
        <f>100*(INDEX(TDU_Info!$E$5:$E$111,$T1229)/T$11+INDEX(TDU_Info!$F$5:$F$111,$T1229))</f>
        <v>3.7488000000000001</v>
      </c>
      <c r="V1229" s="152">
        <v>4.59</v>
      </c>
      <c r="W1229" s="152">
        <v>6.3470000000000004</v>
      </c>
      <c r="X1229" s="152">
        <v>5</v>
      </c>
      <c r="Y1229" s="152">
        <v>4.7380000000000004</v>
      </c>
      <c r="Z1229" s="152">
        <v>4.4489999999999998</v>
      </c>
      <c r="AA1229" s="152">
        <v>6.3319999999999999</v>
      </c>
      <c r="AB1229" s="152">
        <v>5.0140000000000002</v>
      </c>
      <c r="AC1229" s="152">
        <v>4.9589999999999996</v>
      </c>
      <c r="AD1229" s="152">
        <v>4.6100000000000003</v>
      </c>
      <c r="AE1229" s="152">
        <v>6.3739999999999997</v>
      </c>
      <c r="AF1229" s="152">
        <v>5</v>
      </c>
      <c r="AG1229" s="152">
        <v>5.1139999999999999</v>
      </c>
      <c r="AH1229" s="152">
        <v>4.4740000000000002</v>
      </c>
      <c r="AI1229" s="152">
        <v>6.3659999999999997</v>
      </c>
      <c r="AJ1229" s="152">
        <v>5.0140000000000002</v>
      </c>
      <c r="AK1229" s="152">
        <v>5.45</v>
      </c>
      <c r="AL1229" s="152">
        <f t="shared" si="240"/>
        <v>2.4059883665836317</v>
      </c>
      <c r="AM1229" s="152">
        <f t="shared" si="241"/>
        <v>2.1447160144830657</v>
      </c>
      <c r="AN1229" s="152" t="e">
        <f>NA()</f>
        <v>#N/A</v>
      </c>
      <c r="AO1229" s="152" t="e">
        <f>NA()</f>
        <v>#N/A</v>
      </c>
      <c r="AP1229" s="152">
        <f t="shared" si="245"/>
        <v>8.2911999999999999</v>
      </c>
      <c r="AQ1229" s="152"/>
      <c r="AR1229" s="152"/>
      <c r="AS1229" s="153">
        <f t="shared" si="242"/>
        <v>118</v>
      </c>
      <c r="AT1229" s="153">
        <f t="shared" si="246"/>
        <v>1</v>
      </c>
      <c r="AU1229" s="153">
        <f t="shared" si="247"/>
        <v>0</v>
      </c>
      <c r="AV1229" s="153">
        <f t="shared" si="248"/>
        <v>0</v>
      </c>
      <c r="BA1229">
        <f t="shared" si="243"/>
        <v>27</v>
      </c>
    </row>
    <row r="1230" spans="2:53" x14ac:dyDescent="0.25">
      <c r="B1230" s="155">
        <f t="shared" si="236"/>
        <v>43949.999305555553</v>
      </c>
      <c r="C1230" s="155">
        <f t="shared" si="244"/>
        <v>43949.999305555553</v>
      </c>
      <c r="D1230" s="152">
        <f t="shared" si="237"/>
        <v>5</v>
      </c>
      <c r="E1230" s="152"/>
      <c r="F1230" s="152"/>
      <c r="G1230" s="152"/>
      <c r="H1230" s="152" t="e">
        <f t="shared" si="238"/>
        <v>#N/A</v>
      </c>
      <c r="I1230" s="152"/>
      <c r="J1230" s="152" t="e">
        <f t="shared" si="239"/>
        <v>#N/A</v>
      </c>
      <c r="K1230" s="152"/>
      <c r="L1230" s="152"/>
      <c r="M1230" s="152"/>
      <c r="N1230" s="152"/>
      <c r="O1230" s="152"/>
      <c r="P1230" s="152"/>
      <c r="Q1230" s="152"/>
      <c r="R1230" s="152"/>
      <c r="S1230" s="152"/>
      <c r="T1230" s="153" cm="1">
        <f t="array" ref="T1230">MATCH(1,(TDU_Info!$C$5:$C$111=$T$6)*(TDU_Info!$B$5:$B$111&lt;=$B1230),0)</f>
        <v>93</v>
      </c>
      <c r="U1230" s="152">
        <f>100*(INDEX(TDU_Info!$E$5:$E$111,$T1230)/T$11+INDEX(TDU_Info!$F$5:$F$111,$T1230))</f>
        <v>3.7488000000000001</v>
      </c>
      <c r="V1230" s="152">
        <v>4.59</v>
      </c>
      <c r="W1230" s="152">
        <v>6.3470000000000004</v>
      </c>
      <c r="X1230" s="152">
        <v>5</v>
      </c>
      <c r="Y1230" s="152">
        <v>4.7380000000000004</v>
      </c>
      <c r="Z1230" s="152">
        <v>4.4489999999999998</v>
      </c>
      <c r="AA1230" s="152">
        <v>6.3319999999999999</v>
      </c>
      <c r="AB1230" s="152">
        <v>5.0140000000000002</v>
      </c>
      <c r="AC1230" s="152">
        <v>4.9589999999999996</v>
      </c>
      <c r="AD1230" s="152">
        <v>4.6100000000000003</v>
      </c>
      <c r="AE1230" s="152">
        <v>6.3739999999999997</v>
      </c>
      <c r="AF1230" s="152">
        <v>5</v>
      </c>
      <c r="AG1230" s="152">
        <v>5.1139999999999999</v>
      </c>
      <c r="AH1230" s="152">
        <v>4.4740000000000002</v>
      </c>
      <c r="AI1230" s="152">
        <v>6.3659999999999997</v>
      </c>
      <c r="AJ1230" s="152">
        <v>5.0140000000000002</v>
      </c>
      <c r="AK1230" s="152">
        <v>5.35</v>
      </c>
      <c r="AL1230" s="152">
        <f t="shared" si="240"/>
        <v>2.4059883665836317</v>
      </c>
      <c r="AM1230" s="152">
        <f t="shared" si="241"/>
        <v>2.1447160144830657</v>
      </c>
      <c r="AN1230" s="152" t="e">
        <f>NA()</f>
        <v>#N/A</v>
      </c>
      <c r="AO1230" s="152" t="e">
        <f>NA()</f>
        <v>#N/A</v>
      </c>
      <c r="AP1230" s="152">
        <f t="shared" si="245"/>
        <v>8.2911999999999999</v>
      </c>
      <c r="AQ1230" s="152"/>
      <c r="AR1230" s="152"/>
      <c r="AS1230" s="153">
        <f t="shared" si="242"/>
        <v>119</v>
      </c>
      <c r="AT1230" s="153">
        <f t="shared" si="246"/>
        <v>1</v>
      </c>
      <c r="AU1230" s="153">
        <f t="shared" si="247"/>
        <v>0</v>
      </c>
      <c r="AV1230" s="153">
        <f t="shared" si="248"/>
        <v>0</v>
      </c>
      <c r="BA1230">
        <f t="shared" si="243"/>
        <v>28</v>
      </c>
    </row>
    <row r="1231" spans="2:53" x14ac:dyDescent="0.25">
      <c r="B1231" s="155">
        <f t="shared" si="236"/>
        <v>43950.999305555553</v>
      </c>
      <c r="C1231" s="155">
        <f t="shared" si="244"/>
        <v>43950.999305555553</v>
      </c>
      <c r="D1231" s="152">
        <f t="shared" si="237"/>
        <v>5</v>
      </c>
      <c r="E1231" s="152"/>
      <c r="F1231" s="152"/>
      <c r="G1231" s="152"/>
      <c r="H1231" s="152" t="e">
        <f t="shared" si="238"/>
        <v>#N/A</v>
      </c>
      <c r="I1231" s="152"/>
      <c r="J1231" s="152" t="e">
        <f t="shared" si="239"/>
        <v>#N/A</v>
      </c>
      <c r="K1231" s="152"/>
      <c r="L1231" s="152"/>
      <c r="M1231" s="152"/>
      <c r="N1231" s="152"/>
      <c r="O1231" s="152"/>
      <c r="P1231" s="152"/>
      <c r="Q1231" s="152"/>
      <c r="R1231" s="152"/>
      <c r="S1231" s="152"/>
      <c r="T1231" s="153" cm="1">
        <f t="array" ref="T1231">MATCH(1,(TDU_Info!$C$5:$C$111=$T$6)*(TDU_Info!$B$5:$B$111&lt;=$B1231),0)</f>
        <v>93</v>
      </c>
      <c r="U1231" s="152">
        <f>100*(INDEX(TDU_Info!$E$5:$E$111,$T1231)/T$11+INDEX(TDU_Info!$F$5:$F$111,$T1231))</f>
        <v>3.7488000000000001</v>
      </c>
      <c r="V1231" s="152">
        <v>4.59</v>
      </c>
      <c r="W1231" s="152">
        <v>6.3470000000000004</v>
      </c>
      <c r="X1231" s="152">
        <v>4.8179999999999996</v>
      </c>
      <c r="Y1231" s="152">
        <v>4.7690000000000001</v>
      </c>
      <c r="Z1231" s="152">
        <v>4.4489999999999998</v>
      </c>
      <c r="AA1231" s="152">
        <v>6.3319999999999999</v>
      </c>
      <c r="AB1231" s="152">
        <v>5.0140000000000002</v>
      </c>
      <c r="AC1231" s="152">
        <v>5.35</v>
      </c>
      <c r="AD1231" s="152">
        <v>4.6100000000000003</v>
      </c>
      <c r="AE1231" s="152">
        <v>6.3739999999999997</v>
      </c>
      <c r="AF1231" s="152">
        <v>5</v>
      </c>
      <c r="AG1231" s="152">
        <v>5.077</v>
      </c>
      <c r="AH1231" s="152">
        <v>4.4740000000000002</v>
      </c>
      <c r="AI1231" s="152">
        <v>6.3659999999999997</v>
      </c>
      <c r="AJ1231" s="152">
        <v>5.0140000000000002</v>
      </c>
      <c r="AK1231" s="152">
        <v>5.35</v>
      </c>
      <c r="AL1231" s="152">
        <f t="shared" si="240"/>
        <v>2.4059883665836317</v>
      </c>
      <c r="AM1231" s="152">
        <f t="shared" si="241"/>
        <v>2.1447160144830657</v>
      </c>
      <c r="AN1231" s="152" t="e">
        <f>NA()</f>
        <v>#N/A</v>
      </c>
      <c r="AO1231" s="152" t="e">
        <f>NA()</f>
        <v>#N/A</v>
      </c>
      <c r="AP1231" s="152">
        <f t="shared" si="245"/>
        <v>8.2911999999999999</v>
      </c>
      <c r="AQ1231" s="152"/>
      <c r="AR1231" s="152"/>
      <c r="AS1231" s="153">
        <f t="shared" si="242"/>
        <v>120</v>
      </c>
      <c r="AT1231" s="153">
        <f t="shared" si="246"/>
        <v>1</v>
      </c>
      <c r="AU1231" s="153">
        <f t="shared" si="247"/>
        <v>0</v>
      </c>
      <c r="AV1231" s="153">
        <f t="shared" si="248"/>
        <v>0</v>
      </c>
      <c r="BA1231">
        <f t="shared" si="243"/>
        <v>29</v>
      </c>
    </row>
    <row r="1232" spans="2:53" x14ac:dyDescent="0.25">
      <c r="B1232" s="155">
        <f t="shared" si="236"/>
        <v>43951.999305555553</v>
      </c>
      <c r="C1232" s="155">
        <f t="shared" si="244"/>
        <v>43951.999305555553</v>
      </c>
      <c r="D1232" s="152">
        <f t="shared" si="237"/>
        <v>4.96</v>
      </c>
      <c r="E1232" s="152"/>
      <c r="F1232" s="152"/>
      <c r="G1232" s="152"/>
      <c r="H1232" s="152" t="e">
        <f t="shared" si="238"/>
        <v>#N/A</v>
      </c>
      <c r="I1232" s="152"/>
      <c r="J1232" s="152" t="e">
        <f t="shared" si="239"/>
        <v>#N/A</v>
      </c>
      <c r="K1232" s="152"/>
      <c r="L1232" s="152"/>
      <c r="M1232" s="152"/>
      <c r="N1232" s="152"/>
      <c r="O1232" s="152"/>
      <c r="P1232" s="152"/>
      <c r="Q1232" s="152"/>
      <c r="R1232" s="152"/>
      <c r="S1232" s="152"/>
      <c r="T1232" s="153" cm="1">
        <f t="array" ref="T1232">MATCH(1,(TDU_Info!$C$5:$C$111=$T$6)*(TDU_Info!$B$5:$B$111&lt;=$B1232),0)</f>
        <v>93</v>
      </c>
      <c r="U1232" s="152">
        <f>100*(INDEX(TDU_Info!$E$5:$E$111,$T1232)/T$11+INDEX(TDU_Info!$F$5:$F$111,$T1232))</f>
        <v>3.7488000000000001</v>
      </c>
      <c r="V1232" s="152">
        <v>4.59</v>
      </c>
      <c r="W1232" s="152">
        <v>6.3470000000000004</v>
      </c>
      <c r="X1232" s="152">
        <v>4.8179999999999996</v>
      </c>
      <c r="Y1232" s="152">
        <v>4.7690000000000001</v>
      </c>
      <c r="Z1232" s="152">
        <v>4.4489999999999998</v>
      </c>
      <c r="AA1232" s="152">
        <v>6.3319999999999999</v>
      </c>
      <c r="AB1232" s="152">
        <v>5.0140000000000002</v>
      </c>
      <c r="AC1232" s="152">
        <v>5.35</v>
      </c>
      <c r="AD1232" s="152">
        <v>4.6100000000000003</v>
      </c>
      <c r="AE1232" s="152">
        <v>6.3739999999999997</v>
      </c>
      <c r="AF1232" s="152">
        <v>4.96</v>
      </c>
      <c r="AG1232" s="152">
        <v>5.077</v>
      </c>
      <c r="AH1232" s="152">
        <v>4.4740000000000002</v>
      </c>
      <c r="AI1232" s="152">
        <v>6.3659999999999997</v>
      </c>
      <c r="AJ1232" s="152">
        <v>5.0140000000000002</v>
      </c>
      <c r="AK1232" s="152">
        <v>5.35</v>
      </c>
      <c r="AL1232" s="152">
        <f t="shared" si="240"/>
        <v>2.4059883665836317</v>
      </c>
      <c r="AM1232" s="152">
        <f t="shared" si="241"/>
        <v>2.1447160144830657</v>
      </c>
      <c r="AN1232" s="152" t="e">
        <f>NA()</f>
        <v>#N/A</v>
      </c>
      <c r="AO1232" s="152" t="e">
        <f>NA()</f>
        <v>#N/A</v>
      </c>
      <c r="AP1232" s="152">
        <f t="shared" si="245"/>
        <v>8.2911999999999999</v>
      </c>
      <c r="AQ1232" s="152"/>
      <c r="AR1232" s="152"/>
      <c r="AS1232" s="153">
        <f t="shared" si="242"/>
        <v>121</v>
      </c>
      <c r="AT1232" s="153">
        <f t="shared" si="246"/>
        <v>1</v>
      </c>
      <c r="AU1232" s="153">
        <f t="shared" si="247"/>
        <v>0</v>
      </c>
      <c r="AV1232" s="153">
        <f t="shared" si="248"/>
        <v>0</v>
      </c>
      <c r="BA1232">
        <f t="shared" si="243"/>
        <v>30</v>
      </c>
    </row>
    <row r="1233" spans="2:53" x14ac:dyDescent="0.25">
      <c r="B1233" s="155">
        <f t="shared" si="236"/>
        <v>43952.999305555553</v>
      </c>
      <c r="C1233" s="155">
        <f t="shared" si="244"/>
        <v>43952.999305555553</v>
      </c>
      <c r="D1233" s="152">
        <f t="shared" ref="D1233:D1296" si="249">(INDEX($V1233:$AP1233,D$7)*(1+D$8)+D$9*100/$T$11)*(1+D$10)+(D$11*100/$T$11)+($T$5+D$10)*$U1233</f>
        <v>4.96</v>
      </c>
      <c r="E1233" s="152"/>
      <c r="F1233" s="152"/>
      <c r="G1233" s="152"/>
      <c r="H1233" s="152" t="e">
        <f t="shared" ref="H1233:H1296" si="250">IF(ISNA($C1233),NA(),(INDEX($V1233:$AP1233,H$7)*(1+H$8)+H$9*100/$T$11)*(1+H$10)+(H$11*100/$T$11)+($T$5+H$10)*$U1233)</f>
        <v>#N/A</v>
      </c>
      <c r="I1233" s="152"/>
      <c r="J1233" s="152" t="e">
        <f t="shared" ref="J1233:J1296" si="251">(INDEX($V1233:$AP1233,J$7)*(1+J$8)+J$9*100/$T$11)*(1+J$10)+(J$11*100/$T$11)+($T$5+J$10)*$U1233</f>
        <v>#N/A</v>
      </c>
      <c r="K1233" s="152"/>
      <c r="L1233" s="152"/>
      <c r="M1233" s="152"/>
      <c r="N1233" s="152"/>
      <c r="O1233" s="152"/>
      <c r="P1233" s="152"/>
      <c r="Q1233" s="152"/>
      <c r="R1233" s="152"/>
      <c r="S1233" s="152"/>
      <c r="T1233" s="153" cm="1">
        <f t="array" ref="T1233">MATCH(1,(TDU_Info!$C$5:$C$111=$T$6)*(TDU_Info!$B$5:$B$111&lt;=$B1233),0)</f>
        <v>93</v>
      </c>
      <c r="U1233" s="152">
        <f>100*(INDEX(TDU_Info!$E$5:$E$111,$T1233)/T$11+INDEX(TDU_Info!$F$5:$F$111,$T1233))</f>
        <v>3.7488000000000001</v>
      </c>
      <c r="V1233" s="152">
        <v>4.59</v>
      </c>
      <c r="W1233" s="152">
        <v>6.3470000000000004</v>
      </c>
      <c r="X1233" s="152">
        <v>4.6180000000000003</v>
      </c>
      <c r="Y1233" s="152">
        <v>4.569</v>
      </c>
      <c r="Z1233" s="152">
        <v>4.4489999999999998</v>
      </c>
      <c r="AA1233" s="152">
        <v>6.3319999999999999</v>
      </c>
      <c r="AB1233" s="152">
        <v>5.0140000000000002</v>
      </c>
      <c r="AC1233" s="152">
        <v>5.2009999999999996</v>
      </c>
      <c r="AD1233" s="152">
        <v>4.6100000000000003</v>
      </c>
      <c r="AE1233" s="152">
        <v>6.3739999999999997</v>
      </c>
      <c r="AF1233" s="152">
        <v>4.96</v>
      </c>
      <c r="AG1233" s="152">
        <v>5.077</v>
      </c>
      <c r="AH1233" s="152">
        <v>4.4740000000000002</v>
      </c>
      <c r="AI1233" s="152">
        <v>6.3659999999999997</v>
      </c>
      <c r="AJ1233" s="152">
        <v>5.0140000000000002</v>
      </c>
      <c r="AK1233" s="152">
        <v>5.35</v>
      </c>
      <c r="AL1233" s="152" t="e">
        <f t="shared" ref="AL1233:AL1296" si="252">IF(DAY($B1233)=1,NA(),VLOOKUP($B1233,$BB$17:$BD$64,2,TRUE))</f>
        <v>#N/A</v>
      </c>
      <c r="AM1233" s="152" t="e">
        <f t="shared" ref="AM1233:AM1296" si="253">IF(DAY($B1233)=1,NA(),VLOOKUP($B1233,$BB$17:$BD$64,3,TRUE))</f>
        <v>#N/A</v>
      </c>
      <c r="AN1233" s="152" t="e">
        <f>NA()</f>
        <v>#N/A</v>
      </c>
      <c r="AO1233" s="152" t="e">
        <f>NA()</f>
        <v>#N/A</v>
      </c>
      <c r="AP1233" s="152" t="e">
        <f t="shared" si="245"/>
        <v>#N/A</v>
      </c>
      <c r="AQ1233" s="152"/>
      <c r="AR1233" s="152"/>
      <c r="AS1233" s="153">
        <f t="shared" ref="AS1233:AS1296" si="254">ROUNDUP(B1233-DATE(YEAR(B1233),1,1),0)</f>
        <v>122</v>
      </c>
      <c r="AT1233" s="153">
        <f t="shared" si="246"/>
        <v>1</v>
      </c>
      <c r="AU1233" s="153">
        <f t="shared" si="247"/>
        <v>0</v>
      </c>
      <c r="AV1233" s="153">
        <f t="shared" si="248"/>
        <v>0</v>
      </c>
      <c r="BA1233">
        <f t="shared" ref="BA1233:BA1296" si="255">DAY(C1233)</f>
        <v>1</v>
      </c>
    </row>
    <row r="1234" spans="2:53" x14ac:dyDescent="0.25">
      <c r="B1234" s="155">
        <f t="shared" si="236"/>
        <v>43953.999305555553</v>
      </c>
      <c r="C1234" s="155">
        <f t="shared" ref="C1234:C1297" si="256">IF(OR($B1234&lt;C$12,$B1234&gt;C$13),NA(),$B1234)</f>
        <v>43953.999305555553</v>
      </c>
      <c r="D1234" s="152">
        <f t="shared" si="249"/>
        <v>4.96</v>
      </c>
      <c r="E1234" s="152"/>
      <c r="F1234" s="152"/>
      <c r="G1234" s="152"/>
      <c r="H1234" s="152" t="e">
        <f t="shared" si="250"/>
        <v>#N/A</v>
      </c>
      <c r="I1234" s="152"/>
      <c r="J1234" s="152" t="e">
        <f t="shared" si="251"/>
        <v>#N/A</v>
      </c>
      <c r="K1234" s="152"/>
      <c r="L1234" s="152"/>
      <c r="M1234" s="152"/>
      <c r="N1234" s="152"/>
      <c r="O1234" s="152"/>
      <c r="P1234" s="152"/>
      <c r="Q1234" s="152"/>
      <c r="R1234" s="152"/>
      <c r="S1234" s="152"/>
      <c r="T1234" s="153" cm="1">
        <f t="array" ref="T1234">MATCH(1,(TDU_Info!$C$5:$C$111=$T$6)*(TDU_Info!$B$5:$B$111&lt;=$B1234),0)</f>
        <v>93</v>
      </c>
      <c r="U1234" s="152">
        <f>100*(INDEX(TDU_Info!$E$5:$E$111,$T1234)/T$11+INDEX(TDU_Info!$F$5:$F$111,$T1234))</f>
        <v>3.7488000000000001</v>
      </c>
      <c r="V1234" s="152">
        <v>4.59</v>
      </c>
      <c r="W1234" s="152">
        <v>6.3470000000000004</v>
      </c>
      <c r="X1234" s="152">
        <v>4.6180000000000003</v>
      </c>
      <c r="Y1234" s="152">
        <v>4.569</v>
      </c>
      <c r="Z1234" s="152">
        <v>4.4489999999999998</v>
      </c>
      <c r="AA1234" s="152">
        <v>6.3319999999999999</v>
      </c>
      <c r="AB1234" s="152">
        <v>5.0140000000000002</v>
      </c>
      <c r="AC1234" s="152">
        <v>5.2009999999999996</v>
      </c>
      <c r="AD1234" s="152">
        <v>4.6100000000000003</v>
      </c>
      <c r="AE1234" s="152">
        <v>6.3739999999999997</v>
      </c>
      <c r="AF1234" s="152">
        <v>4.96</v>
      </c>
      <c r="AG1234" s="152">
        <v>5.077</v>
      </c>
      <c r="AH1234" s="152">
        <v>4.4740000000000002</v>
      </c>
      <c r="AI1234" s="152">
        <v>6.3659999999999997</v>
      </c>
      <c r="AJ1234" s="152">
        <v>5.0140000000000002</v>
      </c>
      <c r="AK1234" s="152">
        <v>5.35</v>
      </c>
      <c r="AL1234" s="152">
        <f t="shared" si="252"/>
        <v>2.423479626040788</v>
      </c>
      <c r="AM1234" s="152">
        <f t="shared" si="253"/>
        <v>1.8798158980185364</v>
      </c>
      <c r="AN1234" s="152" t="e">
        <f>NA()</f>
        <v>#N/A</v>
      </c>
      <c r="AO1234" s="152" t="e">
        <f>NA()</f>
        <v>#N/A</v>
      </c>
      <c r="AP1234" s="152">
        <f t="shared" ref="AP1234:AP1297" si="257">IF(DAY($C1234)=1,NA(),VLOOKUP($C1234,$BE$17:$BF$78,2,TRUE)-$U1234)</f>
        <v>8.0411999999999999</v>
      </c>
      <c r="AQ1234" s="152"/>
      <c r="AR1234" s="152"/>
      <c r="AS1234" s="153">
        <f t="shared" si="254"/>
        <v>123</v>
      </c>
      <c r="AT1234" s="153">
        <f t="shared" si="246"/>
        <v>1</v>
      </c>
      <c r="AU1234" s="153">
        <f t="shared" si="247"/>
        <v>0</v>
      </c>
      <c r="AV1234" s="153">
        <f t="shared" si="248"/>
        <v>0</v>
      </c>
      <c r="BA1234">
        <f t="shared" si="255"/>
        <v>2</v>
      </c>
    </row>
    <row r="1235" spans="2:53" x14ac:dyDescent="0.25">
      <c r="B1235" s="155">
        <f t="shared" si="236"/>
        <v>43954.999305555553</v>
      </c>
      <c r="C1235" s="155">
        <f t="shared" si="256"/>
        <v>43954.999305555553</v>
      </c>
      <c r="D1235" s="152">
        <f t="shared" si="249"/>
        <v>4.96</v>
      </c>
      <c r="E1235" s="152"/>
      <c r="F1235" s="152"/>
      <c r="G1235" s="152"/>
      <c r="H1235" s="152" t="e">
        <f t="shared" si="250"/>
        <v>#N/A</v>
      </c>
      <c r="I1235" s="152"/>
      <c r="J1235" s="152" t="e">
        <f t="shared" si="251"/>
        <v>#N/A</v>
      </c>
      <c r="K1235" s="152"/>
      <c r="L1235" s="152"/>
      <c r="M1235" s="152"/>
      <c r="N1235" s="152"/>
      <c r="O1235" s="152"/>
      <c r="P1235" s="152"/>
      <c r="Q1235" s="152"/>
      <c r="R1235" s="152"/>
      <c r="S1235" s="152"/>
      <c r="T1235" s="153" cm="1">
        <f t="array" ref="T1235">MATCH(1,(TDU_Info!$C$5:$C$111=$T$6)*(TDU_Info!$B$5:$B$111&lt;=$B1235),0)</f>
        <v>93</v>
      </c>
      <c r="U1235" s="152">
        <f>100*(INDEX(TDU_Info!$E$5:$E$111,$T1235)/T$11+INDEX(TDU_Info!$F$5:$F$111,$T1235))</f>
        <v>3.7488000000000001</v>
      </c>
      <c r="V1235" s="152">
        <v>4.59</v>
      </c>
      <c r="W1235" s="152">
        <v>6.3470000000000004</v>
      </c>
      <c r="X1235" s="152">
        <v>4.6180000000000003</v>
      </c>
      <c r="Y1235" s="152">
        <v>4.569</v>
      </c>
      <c r="Z1235" s="152">
        <v>4.4489999999999998</v>
      </c>
      <c r="AA1235" s="152">
        <v>6.3319999999999999</v>
      </c>
      <c r="AB1235" s="152">
        <v>5.0140000000000002</v>
      </c>
      <c r="AC1235" s="152">
        <v>5.2009999999999996</v>
      </c>
      <c r="AD1235" s="152">
        <v>4.6100000000000003</v>
      </c>
      <c r="AE1235" s="152">
        <v>6.3739999999999997</v>
      </c>
      <c r="AF1235" s="152">
        <v>4.96</v>
      </c>
      <c r="AG1235" s="152">
        <v>5.077</v>
      </c>
      <c r="AH1235" s="152">
        <v>4.4740000000000002</v>
      </c>
      <c r="AI1235" s="152">
        <v>6.3659999999999997</v>
      </c>
      <c r="AJ1235" s="152">
        <v>5.0140000000000002</v>
      </c>
      <c r="AK1235" s="152">
        <v>5.35</v>
      </c>
      <c r="AL1235" s="152">
        <f t="shared" si="252"/>
        <v>2.423479626040788</v>
      </c>
      <c r="AM1235" s="152">
        <f t="shared" si="253"/>
        <v>1.8798158980185364</v>
      </c>
      <c r="AN1235" s="152" t="e">
        <f>NA()</f>
        <v>#N/A</v>
      </c>
      <c r="AO1235" s="152" t="e">
        <f>NA()</f>
        <v>#N/A</v>
      </c>
      <c r="AP1235" s="152">
        <f t="shared" si="257"/>
        <v>8.0411999999999999</v>
      </c>
      <c r="AQ1235" s="152"/>
      <c r="AR1235" s="152"/>
      <c r="AS1235" s="153">
        <f t="shared" si="254"/>
        <v>124</v>
      </c>
      <c r="AT1235" s="153">
        <f t="shared" si="246"/>
        <v>1</v>
      </c>
      <c r="AU1235" s="153">
        <f t="shared" si="247"/>
        <v>0</v>
      </c>
      <c r="AV1235" s="153">
        <f t="shared" si="248"/>
        <v>0</v>
      </c>
      <c r="BA1235">
        <f t="shared" si="255"/>
        <v>3</v>
      </c>
    </row>
    <row r="1236" spans="2:53" x14ac:dyDescent="0.25">
      <c r="B1236" s="155">
        <f t="shared" si="236"/>
        <v>43955.999305555553</v>
      </c>
      <c r="C1236" s="155">
        <f t="shared" si="256"/>
        <v>43955.999305555553</v>
      </c>
      <c r="D1236" s="152">
        <f t="shared" si="249"/>
        <v>4.96</v>
      </c>
      <c r="E1236" s="152"/>
      <c r="F1236" s="152"/>
      <c r="G1236" s="152"/>
      <c r="H1236" s="152" t="e">
        <f t="shared" si="250"/>
        <v>#N/A</v>
      </c>
      <c r="I1236" s="152"/>
      <c r="J1236" s="152" t="e">
        <f t="shared" si="251"/>
        <v>#N/A</v>
      </c>
      <c r="K1236" s="152"/>
      <c r="L1236" s="152"/>
      <c r="M1236" s="152"/>
      <c r="N1236" s="152"/>
      <c r="O1236" s="152"/>
      <c r="P1236" s="152"/>
      <c r="Q1236" s="152"/>
      <c r="R1236" s="152"/>
      <c r="S1236" s="152"/>
      <c r="T1236" s="153" cm="1">
        <f t="array" ref="T1236">MATCH(1,(TDU_Info!$C$5:$C$111=$T$6)*(TDU_Info!$B$5:$B$111&lt;=$B1236),0)</f>
        <v>93</v>
      </c>
      <c r="U1236" s="152">
        <f>100*(INDEX(TDU_Info!$E$5:$E$111,$T1236)/T$11+INDEX(TDU_Info!$F$5:$F$111,$T1236))</f>
        <v>3.7488000000000001</v>
      </c>
      <c r="V1236" s="152">
        <v>4.59</v>
      </c>
      <c r="W1236" s="152">
        <v>6.3470000000000004</v>
      </c>
      <c r="X1236" s="152">
        <v>4.41</v>
      </c>
      <c r="Y1236" s="152">
        <v>4.3609999999999998</v>
      </c>
      <c r="Z1236" s="152">
        <v>4.4489999999999998</v>
      </c>
      <c r="AA1236" s="152">
        <v>6.3319999999999999</v>
      </c>
      <c r="AB1236" s="152">
        <v>4.851</v>
      </c>
      <c r="AC1236" s="152">
        <v>4.8929999999999998</v>
      </c>
      <c r="AD1236" s="152">
        <v>4.6100000000000003</v>
      </c>
      <c r="AE1236" s="152">
        <v>6.3739999999999997</v>
      </c>
      <c r="AF1236" s="152">
        <v>4.96</v>
      </c>
      <c r="AG1236" s="152">
        <v>5.077</v>
      </c>
      <c r="AH1236" s="152">
        <v>4.4740000000000002</v>
      </c>
      <c r="AI1236" s="152">
        <v>6.3659999999999997</v>
      </c>
      <c r="AJ1236" s="152">
        <v>5.13</v>
      </c>
      <c r="AK1236" s="152">
        <v>5.35</v>
      </c>
      <c r="AL1236" s="152">
        <f t="shared" si="252"/>
        <v>2.423479626040788</v>
      </c>
      <c r="AM1236" s="152">
        <f t="shared" si="253"/>
        <v>1.8798158980185364</v>
      </c>
      <c r="AN1236" s="152" t="e">
        <f>NA()</f>
        <v>#N/A</v>
      </c>
      <c r="AO1236" s="152" t="e">
        <f>NA()</f>
        <v>#N/A</v>
      </c>
      <c r="AP1236" s="152">
        <f t="shared" si="257"/>
        <v>8.0411999999999999</v>
      </c>
      <c r="AQ1236" s="152"/>
      <c r="AR1236" s="152"/>
      <c r="AS1236" s="153">
        <f t="shared" si="254"/>
        <v>125</v>
      </c>
      <c r="AT1236" s="153">
        <f t="shared" si="246"/>
        <v>1</v>
      </c>
      <c r="AU1236" s="153">
        <f t="shared" si="247"/>
        <v>0</v>
      </c>
      <c r="AV1236" s="153">
        <f t="shared" si="248"/>
        <v>0</v>
      </c>
      <c r="BA1236">
        <f t="shared" si="255"/>
        <v>4</v>
      </c>
    </row>
    <row r="1237" spans="2:53" x14ac:dyDescent="0.25">
      <c r="B1237" s="155">
        <f t="shared" si="236"/>
        <v>43956.999305555553</v>
      </c>
      <c r="C1237" s="155">
        <f t="shared" si="256"/>
        <v>43956.999305555553</v>
      </c>
      <c r="D1237" s="152">
        <f t="shared" si="249"/>
        <v>4.96</v>
      </c>
      <c r="E1237" s="152"/>
      <c r="F1237" s="152"/>
      <c r="G1237" s="152"/>
      <c r="H1237" s="152" t="e">
        <f t="shared" si="250"/>
        <v>#N/A</v>
      </c>
      <c r="I1237" s="152"/>
      <c r="J1237" s="152" t="e">
        <f t="shared" si="251"/>
        <v>#N/A</v>
      </c>
      <c r="K1237" s="152"/>
      <c r="L1237" s="152"/>
      <c r="M1237" s="152"/>
      <c r="N1237" s="152"/>
      <c r="O1237" s="152"/>
      <c r="P1237" s="152"/>
      <c r="Q1237" s="152"/>
      <c r="R1237" s="152"/>
      <c r="S1237" s="152"/>
      <c r="T1237" s="153" cm="1">
        <f t="array" ref="T1237">MATCH(1,(TDU_Info!$C$5:$C$111=$T$6)*(TDU_Info!$B$5:$B$111&lt;=$B1237),0)</f>
        <v>93</v>
      </c>
      <c r="U1237" s="152">
        <f>100*(INDEX(TDU_Info!$E$5:$E$111,$T1237)/T$11+INDEX(TDU_Info!$F$5:$F$111,$T1237))</f>
        <v>3.7488000000000001</v>
      </c>
      <c r="V1237" s="152">
        <v>4.59</v>
      </c>
      <c r="W1237" s="152">
        <v>6.3470000000000004</v>
      </c>
      <c r="X1237" s="152">
        <v>4.41</v>
      </c>
      <c r="Y1237" s="152">
        <v>4.3609999999999998</v>
      </c>
      <c r="Z1237" s="152">
        <v>4.4489999999999998</v>
      </c>
      <c r="AA1237" s="152">
        <v>6.3319999999999999</v>
      </c>
      <c r="AB1237" s="152">
        <v>4.851</v>
      </c>
      <c r="AC1237" s="152">
        <v>4.8929999999999998</v>
      </c>
      <c r="AD1237" s="152">
        <v>4.6100000000000003</v>
      </c>
      <c r="AE1237" s="152">
        <v>6.3739999999999997</v>
      </c>
      <c r="AF1237" s="152">
        <v>4.96</v>
      </c>
      <c r="AG1237" s="152">
        <v>5.077</v>
      </c>
      <c r="AH1237" s="152">
        <v>4.4740000000000002</v>
      </c>
      <c r="AI1237" s="152">
        <v>6.3659999999999997</v>
      </c>
      <c r="AJ1237" s="152">
        <v>5.13</v>
      </c>
      <c r="AK1237" s="152">
        <v>5.4</v>
      </c>
      <c r="AL1237" s="152">
        <f t="shared" si="252"/>
        <v>2.423479626040788</v>
      </c>
      <c r="AM1237" s="152">
        <f t="shared" si="253"/>
        <v>1.8798158980185364</v>
      </c>
      <c r="AN1237" s="152" t="e">
        <f>NA()</f>
        <v>#N/A</v>
      </c>
      <c r="AO1237" s="152" t="e">
        <f>NA()</f>
        <v>#N/A</v>
      </c>
      <c r="AP1237" s="152">
        <f t="shared" si="257"/>
        <v>8.0411999999999999</v>
      </c>
      <c r="AQ1237" s="152"/>
      <c r="AR1237" s="152"/>
      <c r="AS1237" s="153">
        <f t="shared" si="254"/>
        <v>126</v>
      </c>
      <c r="AT1237" s="153">
        <f t="shared" si="246"/>
        <v>1</v>
      </c>
      <c r="AU1237" s="153">
        <f t="shared" si="247"/>
        <v>0</v>
      </c>
      <c r="AV1237" s="153">
        <f t="shared" si="248"/>
        <v>0</v>
      </c>
      <c r="BA1237">
        <f t="shared" si="255"/>
        <v>5</v>
      </c>
    </row>
    <row r="1238" spans="2:53" x14ac:dyDescent="0.25">
      <c r="B1238" s="155">
        <f t="shared" si="236"/>
        <v>43957.999305555553</v>
      </c>
      <c r="C1238" s="155">
        <f t="shared" si="256"/>
        <v>43957.999305555553</v>
      </c>
      <c r="D1238" s="152">
        <f t="shared" si="249"/>
        <v>4.9340000000000002</v>
      </c>
      <c r="E1238" s="152"/>
      <c r="F1238" s="152"/>
      <c r="G1238" s="152"/>
      <c r="H1238" s="152" t="e">
        <f t="shared" si="250"/>
        <v>#N/A</v>
      </c>
      <c r="I1238" s="152"/>
      <c r="J1238" s="152" t="e">
        <f t="shared" si="251"/>
        <v>#N/A</v>
      </c>
      <c r="K1238" s="152"/>
      <c r="L1238" s="152"/>
      <c r="M1238" s="152"/>
      <c r="N1238" s="152"/>
      <c r="O1238" s="152"/>
      <c r="P1238" s="152"/>
      <c r="Q1238" s="152"/>
      <c r="R1238" s="152"/>
      <c r="S1238" s="152"/>
      <c r="T1238" s="153" cm="1">
        <f t="array" ref="T1238">MATCH(1,(TDU_Info!$C$5:$C$111=$T$6)*(TDU_Info!$B$5:$B$111&lt;=$B1238),0)</f>
        <v>93</v>
      </c>
      <c r="U1238" s="152">
        <f>100*(INDEX(TDU_Info!$E$5:$E$111,$T1238)/T$11+INDEX(TDU_Info!$F$5:$F$111,$T1238))</f>
        <v>3.7488000000000001</v>
      </c>
      <c r="V1238" s="152">
        <v>4.59</v>
      </c>
      <c r="W1238" s="152">
        <v>6.3470000000000004</v>
      </c>
      <c r="X1238" s="152">
        <v>4.41</v>
      </c>
      <c r="Y1238" s="152">
        <v>4.3609999999999998</v>
      </c>
      <c r="Z1238" s="152">
        <v>4.4489999999999998</v>
      </c>
      <c r="AA1238" s="152">
        <v>6.3319999999999999</v>
      </c>
      <c r="AB1238" s="152">
        <v>4.851</v>
      </c>
      <c r="AC1238" s="152">
        <v>4.8929999999999998</v>
      </c>
      <c r="AD1238" s="152">
        <v>4.6100000000000003</v>
      </c>
      <c r="AE1238" s="152">
        <v>6.3739999999999997</v>
      </c>
      <c r="AF1238" s="152">
        <v>4.9340000000000002</v>
      </c>
      <c r="AG1238" s="152">
        <v>5.077</v>
      </c>
      <c r="AH1238" s="152">
        <v>4.4740000000000002</v>
      </c>
      <c r="AI1238" s="152">
        <v>6.3659999999999997</v>
      </c>
      <c r="AJ1238" s="152">
        <v>4.97</v>
      </c>
      <c r="AK1238" s="152">
        <v>5.4</v>
      </c>
      <c r="AL1238" s="152">
        <f t="shared" si="252"/>
        <v>2.423479626040788</v>
      </c>
      <c r="AM1238" s="152">
        <f t="shared" si="253"/>
        <v>1.8798158980185364</v>
      </c>
      <c r="AN1238" s="152" t="e">
        <f>NA()</f>
        <v>#N/A</v>
      </c>
      <c r="AO1238" s="152" t="e">
        <f>NA()</f>
        <v>#N/A</v>
      </c>
      <c r="AP1238" s="152">
        <f t="shared" si="257"/>
        <v>8.0411999999999999</v>
      </c>
      <c r="AQ1238" s="152"/>
      <c r="AR1238" s="152"/>
      <c r="AS1238" s="153">
        <f t="shared" si="254"/>
        <v>127</v>
      </c>
      <c r="AT1238" s="153">
        <f t="shared" si="246"/>
        <v>1</v>
      </c>
      <c r="AU1238" s="153">
        <f t="shared" si="247"/>
        <v>0</v>
      </c>
      <c r="AV1238" s="153">
        <f t="shared" si="248"/>
        <v>0</v>
      </c>
      <c r="BA1238">
        <f t="shared" si="255"/>
        <v>6</v>
      </c>
    </row>
    <row r="1239" spans="2:53" x14ac:dyDescent="0.25">
      <c r="B1239" s="155">
        <f t="shared" si="236"/>
        <v>43958.999305555553</v>
      </c>
      <c r="C1239" s="155">
        <f t="shared" si="256"/>
        <v>43958.999305555553</v>
      </c>
      <c r="D1239" s="152">
        <f t="shared" si="249"/>
        <v>4.9340000000000002</v>
      </c>
      <c r="E1239" s="152"/>
      <c r="F1239" s="152"/>
      <c r="G1239" s="152"/>
      <c r="H1239" s="152" t="e">
        <f t="shared" si="250"/>
        <v>#N/A</v>
      </c>
      <c r="I1239" s="152"/>
      <c r="J1239" s="152" t="e">
        <f t="shared" si="251"/>
        <v>#N/A</v>
      </c>
      <c r="K1239" s="152"/>
      <c r="L1239" s="152"/>
      <c r="M1239" s="152"/>
      <c r="N1239" s="152"/>
      <c r="O1239" s="152"/>
      <c r="P1239" s="152"/>
      <c r="Q1239" s="152"/>
      <c r="R1239" s="152"/>
      <c r="S1239" s="152"/>
      <c r="T1239" s="153" cm="1">
        <f t="array" ref="T1239">MATCH(1,(TDU_Info!$C$5:$C$111=$T$6)*(TDU_Info!$B$5:$B$111&lt;=$B1239),0)</f>
        <v>93</v>
      </c>
      <c r="U1239" s="152">
        <f>100*(INDEX(TDU_Info!$E$5:$E$111,$T1239)/T$11+INDEX(TDU_Info!$F$5:$F$111,$T1239))</f>
        <v>3.7488000000000001</v>
      </c>
      <c r="V1239" s="152">
        <v>4.59</v>
      </c>
      <c r="W1239" s="152">
        <v>6.3470000000000004</v>
      </c>
      <c r="X1239" s="152">
        <v>4.95</v>
      </c>
      <c r="Y1239" s="152">
        <v>4.9539999999999997</v>
      </c>
      <c r="Z1239" s="152">
        <v>4.4489999999999998</v>
      </c>
      <c r="AA1239" s="152">
        <v>6.3319999999999999</v>
      </c>
      <c r="AB1239" s="152">
        <v>5.18</v>
      </c>
      <c r="AC1239" s="152">
        <v>5.3310000000000004</v>
      </c>
      <c r="AD1239" s="152">
        <v>4.6100000000000003</v>
      </c>
      <c r="AE1239" s="152">
        <v>6.3739999999999997</v>
      </c>
      <c r="AF1239" s="152">
        <v>4.9340000000000002</v>
      </c>
      <c r="AG1239" s="152">
        <v>5.077</v>
      </c>
      <c r="AH1239" s="152">
        <v>4.4740000000000002</v>
      </c>
      <c r="AI1239" s="152">
        <v>6.3659999999999997</v>
      </c>
      <c r="AJ1239" s="152">
        <v>4.97</v>
      </c>
      <c r="AK1239" s="152">
        <v>5.4</v>
      </c>
      <c r="AL1239" s="152">
        <f t="shared" si="252"/>
        <v>2.423479626040788</v>
      </c>
      <c r="AM1239" s="152">
        <f t="shared" si="253"/>
        <v>1.8798158980185364</v>
      </c>
      <c r="AN1239" s="152" t="e">
        <f>NA()</f>
        <v>#N/A</v>
      </c>
      <c r="AO1239" s="152" t="e">
        <f>NA()</f>
        <v>#N/A</v>
      </c>
      <c r="AP1239" s="152">
        <f t="shared" si="257"/>
        <v>8.0411999999999999</v>
      </c>
      <c r="AQ1239" s="152"/>
      <c r="AR1239" s="152"/>
      <c r="AS1239" s="153">
        <f t="shared" si="254"/>
        <v>128</v>
      </c>
      <c r="AT1239" s="153">
        <f t="shared" si="246"/>
        <v>1</v>
      </c>
      <c r="AU1239" s="153">
        <f t="shared" si="247"/>
        <v>0</v>
      </c>
      <c r="AV1239" s="153">
        <f t="shared" si="248"/>
        <v>0</v>
      </c>
      <c r="BA1239">
        <f t="shared" si="255"/>
        <v>7</v>
      </c>
    </row>
    <row r="1240" spans="2:53" x14ac:dyDescent="0.25">
      <c r="B1240" s="155">
        <f t="shared" si="236"/>
        <v>43959.999305555553</v>
      </c>
      <c r="C1240" s="155">
        <f t="shared" si="256"/>
        <v>43959.999305555553</v>
      </c>
      <c r="D1240" s="152">
        <f t="shared" si="249"/>
        <v>4.9340000000000002</v>
      </c>
      <c r="E1240" s="152"/>
      <c r="F1240" s="152"/>
      <c r="G1240" s="152"/>
      <c r="H1240" s="152" t="e">
        <f t="shared" si="250"/>
        <v>#N/A</v>
      </c>
      <c r="I1240" s="152"/>
      <c r="J1240" s="152" t="e">
        <f t="shared" si="251"/>
        <v>#N/A</v>
      </c>
      <c r="K1240" s="152"/>
      <c r="L1240" s="152"/>
      <c r="M1240" s="152"/>
      <c r="N1240" s="152"/>
      <c r="O1240" s="152"/>
      <c r="P1240" s="152"/>
      <c r="Q1240" s="152"/>
      <c r="R1240" s="152"/>
      <c r="S1240" s="152"/>
      <c r="T1240" s="153" cm="1">
        <f t="array" ref="T1240">MATCH(1,(TDU_Info!$C$5:$C$111=$T$6)*(TDU_Info!$B$5:$B$111&lt;=$B1240),0)</f>
        <v>93</v>
      </c>
      <c r="U1240" s="152">
        <f>100*(INDEX(TDU_Info!$E$5:$E$111,$T1240)/T$11+INDEX(TDU_Info!$F$5:$F$111,$T1240))</f>
        <v>3.7488000000000001</v>
      </c>
      <c r="V1240" s="152">
        <v>4.59</v>
      </c>
      <c r="W1240" s="152">
        <v>6.3470000000000004</v>
      </c>
      <c r="X1240" s="152">
        <v>4.95</v>
      </c>
      <c r="Y1240" s="152">
        <v>4.9539999999999997</v>
      </c>
      <c r="Z1240" s="152">
        <v>4.4489999999999998</v>
      </c>
      <c r="AA1240" s="152">
        <v>6.3319999999999999</v>
      </c>
      <c r="AB1240" s="152">
        <v>5.18</v>
      </c>
      <c r="AC1240" s="152">
        <v>5.3310000000000004</v>
      </c>
      <c r="AD1240" s="152">
        <v>4.6100000000000003</v>
      </c>
      <c r="AE1240" s="152">
        <v>6.3739999999999997</v>
      </c>
      <c r="AF1240" s="152">
        <v>4.9340000000000002</v>
      </c>
      <c r="AG1240" s="152">
        <v>5.077</v>
      </c>
      <c r="AH1240" s="152">
        <v>4.4740000000000002</v>
      </c>
      <c r="AI1240" s="152">
        <v>6.3659999999999997</v>
      </c>
      <c r="AJ1240" s="152">
        <v>4.97</v>
      </c>
      <c r="AK1240" s="152">
        <v>5.4</v>
      </c>
      <c r="AL1240" s="152">
        <f t="shared" si="252"/>
        <v>2.423479626040788</v>
      </c>
      <c r="AM1240" s="152">
        <f t="shared" si="253"/>
        <v>1.8798158980185364</v>
      </c>
      <c r="AN1240" s="152" t="e">
        <f>NA()</f>
        <v>#N/A</v>
      </c>
      <c r="AO1240" s="152" t="e">
        <f>NA()</f>
        <v>#N/A</v>
      </c>
      <c r="AP1240" s="152">
        <f t="shared" si="257"/>
        <v>8.0411999999999999</v>
      </c>
      <c r="AQ1240" s="152"/>
      <c r="AR1240" s="152"/>
      <c r="AS1240" s="153">
        <f t="shared" si="254"/>
        <v>129</v>
      </c>
      <c r="AT1240" s="153">
        <f t="shared" si="246"/>
        <v>1</v>
      </c>
      <c r="AU1240" s="153">
        <f t="shared" si="247"/>
        <v>0</v>
      </c>
      <c r="AV1240" s="153">
        <f t="shared" si="248"/>
        <v>0</v>
      </c>
      <c r="BA1240">
        <f t="shared" si="255"/>
        <v>8</v>
      </c>
    </row>
    <row r="1241" spans="2:53" x14ac:dyDescent="0.25">
      <c r="B1241" s="155">
        <f t="shared" si="236"/>
        <v>43960.999305555553</v>
      </c>
      <c r="C1241" s="155">
        <f t="shared" si="256"/>
        <v>43960.999305555553</v>
      </c>
      <c r="D1241" s="152">
        <f t="shared" si="249"/>
        <v>4.9340000000000002</v>
      </c>
      <c r="E1241" s="152"/>
      <c r="F1241" s="152"/>
      <c r="G1241" s="152"/>
      <c r="H1241" s="152" t="e">
        <f t="shared" si="250"/>
        <v>#N/A</v>
      </c>
      <c r="I1241" s="152"/>
      <c r="J1241" s="152" t="e">
        <f t="shared" si="251"/>
        <v>#N/A</v>
      </c>
      <c r="K1241" s="152"/>
      <c r="L1241" s="152"/>
      <c r="M1241" s="152"/>
      <c r="N1241" s="152"/>
      <c r="O1241" s="152"/>
      <c r="P1241" s="152"/>
      <c r="Q1241" s="152"/>
      <c r="R1241" s="152"/>
      <c r="S1241" s="152"/>
      <c r="T1241" s="153" cm="1">
        <f t="array" ref="T1241">MATCH(1,(TDU_Info!$C$5:$C$111=$T$6)*(TDU_Info!$B$5:$B$111&lt;=$B1241),0)</f>
        <v>93</v>
      </c>
      <c r="U1241" s="152">
        <f>100*(INDEX(TDU_Info!$E$5:$E$111,$T1241)/T$11+INDEX(TDU_Info!$F$5:$F$111,$T1241))</f>
        <v>3.7488000000000001</v>
      </c>
      <c r="V1241" s="152">
        <v>4.59</v>
      </c>
      <c r="W1241" s="152">
        <v>6.3470000000000004</v>
      </c>
      <c r="X1241" s="152">
        <v>4.9470000000000001</v>
      </c>
      <c r="Y1241" s="152">
        <v>4.9930000000000003</v>
      </c>
      <c r="Z1241" s="152">
        <v>4.4489999999999998</v>
      </c>
      <c r="AA1241" s="152">
        <v>6.3319999999999999</v>
      </c>
      <c r="AB1241" s="152">
        <v>5.18</v>
      </c>
      <c r="AC1241" s="152">
        <v>5.0599999999999996</v>
      </c>
      <c r="AD1241" s="152">
        <v>4.6100000000000003</v>
      </c>
      <c r="AE1241" s="152">
        <v>6.3739999999999997</v>
      </c>
      <c r="AF1241" s="152">
        <v>4.9340000000000002</v>
      </c>
      <c r="AG1241" s="152">
        <v>5</v>
      </c>
      <c r="AH1241" s="152">
        <v>4.4740000000000002</v>
      </c>
      <c r="AI1241" s="152">
        <v>6.3659999999999997</v>
      </c>
      <c r="AJ1241" s="152">
        <v>4.97</v>
      </c>
      <c r="AK1241" s="152">
        <v>5.0599999999999996</v>
      </c>
      <c r="AL1241" s="152">
        <f t="shared" si="252"/>
        <v>2.423479626040788</v>
      </c>
      <c r="AM1241" s="152">
        <f t="shared" si="253"/>
        <v>1.8798158980185364</v>
      </c>
      <c r="AN1241" s="152" t="e">
        <f>NA()</f>
        <v>#N/A</v>
      </c>
      <c r="AO1241" s="152" t="e">
        <f>NA()</f>
        <v>#N/A</v>
      </c>
      <c r="AP1241" s="152">
        <f t="shared" si="257"/>
        <v>8.0411999999999999</v>
      </c>
      <c r="AQ1241" s="152"/>
      <c r="AR1241" s="152"/>
      <c r="AS1241" s="153">
        <f t="shared" si="254"/>
        <v>130</v>
      </c>
      <c r="AT1241" s="153">
        <f t="shared" si="246"/>
        <v>1</v>
      </c>
      <c r="AU1241" s="153">
        <f t="shared" si="247"/>
        <v>0</v>
      </c>
      <c r="AV1241" s="153">
        <f t="shared" si="248"/>
        <v>0</v>
      </c>
      <c r="BA1241">
        <f t="shared" si="255"/>
        <v>9</v>
      </c>
    </row>
    <row r="1242" spans="2:53" x14ac:dyDescent="0.25">
      <c r="B1242" s="155">
        <f t="shared" si="236"/>
        <v>43961.999305555553</v>
      </c>
      <c r="C1242" s="155">
        <f t="shared" si="256"/>
        <v>43961.999305555553</v>
      </c>
      <c r="D1242" s="152">
        <f t="shared" si="249"/>
        <v>4.9340000000000002</v>
      </c>
      <c r="E1242" s="152"/>
      <c r="F1242" s="152"/>
      <c r="G1242" s="152"/>
      <c r="H1242" s="152" t="e">
        <f t="shared" si="250"/>
        <v>#N/A</v>
      </c>
      <c r="I1242" s="152"/>
      <c r="J1242" s="152" t="e">
        <f t="shared" si="251"/>
        <v>#N/A</v>
      </c>
      <c r="K1242" s="152"/>
      <c r="L1242" s="152"/>
      <c r="M1242" s="152"/>
      <c r="N1242" s="152"/>
      <c r="O1242" s="152"/>
      <c r="P1242" s="152"/>
      <c r="Q1242" s="152"/>
      <c r="R1242" s="152"/>
      <c r="S1242" s="152"/>
      <c r="T1242" s="153" cm="1">
        <f t="array" ref="T1242">MATCH(1,(TDU_Info!$C$5:$C$111=$T$6)*(TDU_Info!$B$5:$B$111&lt;=$B1242),0)</f>
        <v>93</v>
      </c>
      <c r="U1242" s="152">
        <f>100*(INDEX(TDU_Info!$E$5:$E$111,$T1242)/T$11+INDEX(TDU_Info!$F$5:$F$111,$T1242))</f>
        <v>3.7488000000000001</v>
      </c>
      <c r="V1242" s="152">
        <v>4.59</v>
      </c>
      <c r="W1242" s="152">
        <v>6.3470000000000004</v>
      </c>
      <c r="X1242" s="152">
        <v>4.9470000000000001</v>
      </c>
      <c r="Y1242" s="152">
        <v>4.9930000000000003</v>
      </c>
      <c r="Z1242" s="152">
        <v>4.4489999999999998</v>
      </c>
      <c r="AA1242" s="152">
        <v>6.3319999999999999</v>
      </c>
      <c r="AB1242" s="152">
        <v>5.18</v>
      </c>
      <c r="AC1242" s="152">
        <v>5.0599999999999996</v>
      </c>
      <c r="AD1242" s="152">
        <v>4.6100000000000003</v>
      </c>
      <c r="AE1242" s="152">
        <v>6.3739999999999997</v>
      </c>
      <c r="AF1242" s="152">
        <v>4.9340000000000002</v>
      </c>
      <c r="AG1242" s="152">
        <v>5</v>
      </c>
      <c r="AH1242" s="152">
        <v>4.4740000000000002</v>
      </c>
      <c r="AI1242" s="152">
        <v>6.3659999999999997</v>
      </c>
      <c r="AJ1242" s="152">
        <v>4.97</v>
      </c>
      <c r="AK1242" s="152">
        <v>5.0599999999999996</v>
      </c>
      <c r="AL1242" s="152">
        <f t="shared" si="252"/>
        <v>2.423479626040788</v>
      </c>
      <c r="AM1242" s="152">
        <f t="shared" si="253"/>
        <v>1.8798158980185364</v>
      </c>
      <c r="AN1242" s="152" t="e">
        <f>NA()</f>
        <v>#N/A</v>
      </c>
      <c r="AO1242" s="152" t="e">
        <f>NA()</f>
        <v>#N/A</v>
      </c>
      <c r="AP1242" s="152">
        <f t="shared" si="257"/>
        <v>8.0411999999999999</v>
      </c>
      <c r="AQ1242" s="152"/>
      <c r="AR1242" s="152"/>
      <c r="AS1242" s="153">
        <f t="shared" si="254"/>
        <v>131</v>
      </c>
      <c r="AT1242" s="153">
        <f t="shared" si="246"/>
        <v>1</v>
      </c>
      <c r="AU1242" s="153">
        <f t="shared" si="247"/>
        <v>0</v>
      </c>
      <c r="AV1242" s="153">
        <f t="shared" si="248"/>
        <v>0</v>
      </c>
      <c r="BA1242">
        <f t="shared" si="255"/>
        <v>10</v>
      </c>
    </row>
    <row r="1243" spans="2:53" x14ac:dyDescent="0.25">
      <c r="B1243" s="155">
        <f t="shared" si="236"/>
        <v>43962.999305555553</v>
      </c>
      <c r="C1243" s="155">
        <f t="shared" si="256"/>
        <v>43962.999305555553</v>
      </c>
      <c r="D1243" s="152">
        <f t="shared" si="249"/>
        <v>4.9340000000000002</v>
      </c>
      <c r="E1243" s="152"/>
      <c r="F1243" s="152"/>
      <c r="G1243" s="152"/>
      <c r="H1243" s="152" t="e">
        <f t="shared" si="250"/>
        <v>#N/A</v>
      </c>
      <c r="I1243" s="152"/>
      <c r="J1243" s="152" t="e">
        <f t="shared" si="251"/>
        <v>#N/A</v>
      </c>
      <c r="K1243" s="152"/>
      <c r="L1243" s="152"/>
      <c r="M1243" s="152"/>
      <c r="N1243" s="152"/>
      <c r="O1243" s="152"/>
      <c r="P1243" s="152"/>
      <c r="Q1243" s="152"/>
      <c r="R1243" s="152"/>
      <c r="S1243" s="152"/>
      <c r="T1243" s="153" cm="1">
        <f t="array" ref="T1243">MATCH(1,(TDU_Info!$C$5:$C$111=$T$6)*(TDU_Info!$B$5:$B$111&lt;=$B1243),0)</f>
        <v>93</v>
      </c>
      <c r="U1243" s="152">
        <f>100*(INDEX(TDU_Info!$E$5:$E$111,$T1243)/T$11+INDEX(TDU_Info!$F$5:$F$111,$T1243))</f>
        <v>3.7488000000000001</v>
      </c>
      <c r="V1243" s="152">
        <v>4.59</v>
      </c>
      <c r="W1243" s="152">
        <v>6.3470000000000004</v>
      </c>
      <c r="X1243" s="152">
        <v>5</v>
      </c>
      <c r="Y1243" s="152">
        <v>5</v>
      </c>
      <c r="Z1243" s="152">
        <v>4.4489999999999998</v>
      </c>
      <c r="AA1243" s="152">
        <v>6.3319999999999999</v>
      </c>
      <c r="AB1243" s="152">
        <v>5.18</v>
      </c>
      <c r="AC1243" s="152">
        <v>5.0599999999999996</v>
      </c>
      <c r="AD1243" s="152">
        <v>4.6100000000000003</v>
      </c>
      <c r="AE1243" s="152">
        <v>6.3739999999999997</v>
      </c>
      <c r="AF1243" s="152">
        <v>4.9340000000000002</v>
      </c>
      <c r="AG1243" s="152">
        <v>5</v>
      </c>
      <c r="AH1243" s="152">
        <v>4.4740000000000002</v>
      </c>
      <c r="AI1243" s="152">
        <v>6.3659999999999997</v>
      </c>
      <c r="AJ1243" s="152">
        <v>4.97</v>
      </c>
      <c r="AK1243" s="152">
        <v>5.0599999999999996</v>
      </c>
      <c r="AL1243" s="152">
        <f t="shared" si="252"/>
        <v>2.423479626040788</v>
      </c>
      <c r="AM1243" s="152">
        <f t="shared" si="253"/>
        <v>1.8798158980185364</v>
      </c>
      <c r="AN1243" s="152" t="e">
        <f>NA()</f>
        <v>#N/A</v>
      </c>
      <c r="AO1243" s="152" t="e">
        <f>NA()</f>
        <v>#N/A</v>
      </c>
      <c r="AP1243" s="152">
        <f t="shared" si="257"/>
        <v>8.0411999999999999</v>
      </c>
      <c r="AQ1243" s="152"/>
      <c r="AR1243" s="152"/>
      <c r="AS1243" s="153">
        <f t="shared" si="254"/>
        <v>132</v>
      </c>
      <c r="AT1243" s="153">
        <f t="shared" si="246"/>
        <v>1</v>
      </c>
      <c r="AU1243" s="153">
        <f t="shared" si="247"/>
        <v>0</v>
      </c>
      <c r="AV1243" s="153">
        <f t="shared" si="248"/>
        <v>0</v>
      </c>
      <c r="BA1243">
        <f t="shared" si="255"/>
        <v>11</v>
      </c>
    </row>
    <row r="1244" spans="2:53" x14ac:dyDescent="0.25">
      <c r="B1244" s="155">
        <f t="shared" si="236"/>
        <v>43963.999305555553</v>
      </c>
      <c r="C1244" s="155">
        <f t="shared" si="256"/>
        <v>43963.999305555553</v>
      </c>
      <c r="D1244" s="152">
        <f t="shared" si="249"/>
        <v>4.9340000000000002</v>
      </c>
      <c r="E1244" s="152"/>
      <c r="F1244" s="152"/>
      <c r="G1244" s="152"/>
      <c r="H1244" s="152" t="e">
        <f t="shared" si="250"/>
        <v>#N/A</v>
      </c>
      <c r="I1244" s="152"/>
      <c r="J1244" s="152" t="e">
        <f t="shared" si="251"/>
        <v>#N/A</v>
      </c>
      <c r="K1244" s="152"/>
      <c r="L1244" s="152"/>
      <c r="M1244" s="152"/>
      <c r="N1244" s="152"/>
      <c r="O1244" s="152"/>
      <c r="P1244" s="152"/>
      <c r="Q1244" s="152"/>
      <c r="R1244" s="152"/>
      <c r="S1244" s="152"/>
      <c r="T1244" s="153" cm="1">
        <f t="array" ref="T1244">MATCH(1,(TDU_Info!$C$5:$C$111=$T$6)*(TDU_Info!$B$5:$B$111&lt;=$B1244),0)</f>
        <v>93</v>
      </c>
      <c r="U1244" s="152">
        <f>100*(INDEX(TDU_Info!$E$5:$E$111,$T1244)/T$11+INDEX(TDU_Info!$F$5:$F$111,$T1244))</f>
        <v>3.7488000000000001</v>
      </c>
      <c r="V1244" s="152">
        <v>4.59</v>
      </c>
      <c r="W1244" s="152">
        <v>6.3470000000000004</v>
      </c>
      <c r="X1244" s="152">
        <v>5</v>
      </c>
      <c r="Y1244" s="152">
        <v>5</v>
      </c>
      <c r="Z1244" s="152">
        <v>4.4489999999999998</v>
      </c>
      <c r="AA1244" s="152">
        <v>6.3319999999999999</v>
      </c>
      <c r="AB1244" s="152">
        <v>5.18</v>
      </c>
      <c r="AC1244" s="152">
        <v>5.0599999999999996</v>
      </c>
      <c r="AD1244" s="152">
        <v>4.6100000000000003</v>
      </c>
      <c r="AE1244" s="152">
        <v>6.3739999999999997</v>
      </c>
      <c r="AF1244" s="152">
        <v>4.9340000000000002</v>
      </c>
      <c r="AG1244" s="152">
        <v>5</v>
      </c>
      <c r="AH1244" s="152">
        <v>4.4740000000000002</v>
      </c>
      <c r="AI1244" s="152">
        <v>6.3659999999999997</v>
      </c>
      <c r="AJ1244" s="152">
        <v>4.97</v>
      </c>
      <c r="AK1244" s="152">
        <v>5.0599999999999996</v>
      </c>
      <c r="AL1244" s="152">
        <f t="shared" si="252"/>
        <v>2.423479626040788</v>
      </c>
      <c r="AM1244" s="152">
        <f t="shared" si="253"/>
        <v>1.8798158980185364</v>
      </c>
      <c r="AN1244" s="152" t="e">
        <f>NA()</f>
        <v>#N/A</v>
      </c>
      <c r="AO1244" s="152" t="e">
        <f>NA()</f>
        <v>#N/A</v>
      </c>
      <c r="AP1244" s="152">
        <f t="shared" si="257"/>
        <v>8.0411999999999999</v>
      </c>
      <c r="AQ1244" s="152"/>
      <c r="AR1244" s="152"/>
      <c r="AS1244" s="153">
        <f t="shared" si="254"/>
        <v>133</v>
      </c>
      <c r="AT1244" s="153">
        <f t="shared" si="246"/>
        <v>1</v>
      </c>
      <c r="AU1244" s="153">
        <f t="shared" si="247"/>
        <v>0</v>
      </c>
      <c r="AV1244" s="153">
        <f t="shared" si="248"/>
        <v>0</v>
      </c>
      <c r="BA1244">
        <f t="shared" si="255"/>
        <v>12</v>
      </c>
    </row>
    <row r="1245" spans="2:53" x14ac:dyDescent="0.25">
      <c r="B1245" s="155">
        <f t="shared" si="236"/>
        <v>43964.999305555553</v>
      </c>
      <c r="C1245" s="155">
        <f t="shared" si="256"/>
        <v>43964.999305555553</v>
      </c>
      <c r="D1245" s="152">
        <f t="shared" si="249"/>
        <v>4.9340000000000002</v>
      </c>
      <c r="E1245" s="152"/>
      <c r="F1245" s="152"/>
      <c r="G1245" s="152"/>
      <c r="H1245" s="152" t="e">
        <f t="shared" si="250"/>
        <v>#N/A</v>
      </c>
      <c r="I1245" s="152"/>
      <c r="J1245" s="152" t="e">
        <f t="shared" si="251"/>
        <v>#N/A</v>
      </c>
      <c r="K1245" s="152"/>
      <c r="L1245" s="152"/>
      <c r="M1245" s="152"/>
      <c r="N1245" s="152"/>
      <c r="O1245" s="152"/>
      <c r="P1245" s="152"/>
      <c r="Q1245" s="152"/>
      <c r="R1245" s="152"/>
      <c r="S1245" s="152"/>
      <c r="T1245" s="153" cm="1">
        <f t="array" ref="T1245">MATCH(1,(TDU_Info!$C$5:$C$111=$T$6)*(TDU_Info!$B$5:$B$111&lt;=$B1245),0)</f>
        <v>93</v>
      </c>
      <c r="U1245" s="152">
        <f>100*(INDEX(TDU_Info!$E$5:$E$111,$T1245)/T$11+INDEX(TDU_Info!$F$5:$F$111,$T1245))</f>
        <v>3.7488000000000001</v>
      </c>
      <c r="V1245" s="152">
        <v>4.59</v>
      </c>
      <c r="W1245" s="152">
        <v>6.3470000000000004</v>
      </c>
      <c r="X1245" s="152">
        <v>5</v>
      </c>
      <c r="Y1245" s="152">
        <v>5</v>
      </c>
      <c r="Z1245" s="152">
        <v>4.4489999999999998</v>
      </c>
      <c r="AA1245" s="152">
        <v>6.3319999999999999</v>
      </c>
      <c r="AB1245" s="152">
        <v>5.18</v>
      </c>
      <c r="AC1245" s="152">
        <v>5.0599999999999996</v>
      </c>
      <c r="AD1245" s="152">
        <v>4.6100000000000003</v>
      </c>
      <c r="AE1245" s="152">
        <v>6.3739999999999997</v>
      </c>
      <c r="AF1245" s="152">
        <v>4.9340000000000002</v>
      </c>
      <c r="AG1245" s="152">
        <v>5</v>
      </c>
      <c r="AH1245" s="152">
        <v>4.4740000000000002</v>
      </c>
      <c r="AI1245" s="152">
        <v>6.3659999999999997</v>
      </c>
      <c r="AJ1245" s="152">
        <v>4.97</v>
      </c>
      <c r="AK1245" s="152">
        <v>5.0599999999999996</v>
      </c>
      <c r="AL1245" s="152">
        <f t="shared" si="252"/>
        <v>2.423479626040788</v>
      </c>
      <c r="AM1245" s="152">
        <f t="shared" si="253"/>
        <v>1.8798158980185364</v>
      </c>
      <c r="AN1245" s="152" t="e">
        <f>NA()</f>
        <v>#N/A</v>
      </c>
      <c r="AO1245" s="152" t="e">
        <f>NA()</f>
        <v>#N/A</v>
      </c>
      <c r="AP1245" s="152">
        <f t="shared" si="257"/>
        <v>8.0411999999999999</v>
      </c>
      <c r="AQ1245" s="152"/>
      <c r="AR1245" s="152"/>
      <c r="AS1245" s="153">
        <f t="shared" si="254"/>
        <v>134</v>
      </c>
      <c r="AT1245" s="153">
        <f t="shared" si="246"/>
        <v>1</v>
      </c>
      <c r="AU1245" s="153">
        <f t="shared" si="247"/>
        <v>0</v>
      </c>
      <c r="AV1245" s="153">
        <f t="shared" si="248"/>
        <v>0</v>
      </c>
      <c r="BA1245">
        <f t="shared" si="255"/>
        <v>13</v>
      </c>
    </row>
    <row r="1246" spans="2:53" x14ac:dyDescent="0.25">
      <c r="B1246" s="155">
        <f t="shared" si="236"/>
        <v>43965.999305555553</v>
      </c>
      <c r="C1246" s="155">
        <f t="shared" si="256"/>
        <v>43965.999305555553</v>
      </c>
      <c r="D1246" s="152">
        <f t="shared" si="249"/>
        <v>4.9340000000000002</v>
      </c>
      <c r="E1246" s="152"/>
      <c r="F1246" s="152"/>
      <c r="G1246" s="152"/>
      <c r="H1246" s="152" t="e">
        <f t="shared" si="250"/>
        <v>#N/A</v>
      </c>
      <c r="I1246" s="152"/>
      <c r="J1246" s="152" t="e">
        <f t="shared" si="251"/>
        <v>#N/A</v>
      </c>
      <c r="K1246" s="152"/>
      <c r="L1246" s="152"/>
      <c r="M1246" s="152"/>
      <c r="N1246" s="152"/>
      <c r="O1246" s="152"/>
      <c r="P1246" s="152"/>
      <c r="Q1246" s="152"/>
      <c r="R1246" s="152"/>
      <c r="S1246" s="152"/>
      <c r="T1246" s="153" cm="1">
        <f t="array" ref="T1246">MATCH(1,(TDU_Info!$C$5:$C$111=$T$6)*(TDU_Info!$B$5:$B$111&lt;=$B1246),0)</f>
        <v>93</v>
      </c>
      <c r="U1246" s="152">
        <f>100*(INDEX(TDU_Info!$E$5:$E$111,$T1246)/T$11+INDEX(TDU_Info!$F$5:$F$111,$T1246))</f>
        <v>3.7488000000000001</v>
      </c>
      <c r="V1246" s="152">
        <v>4.59</v>
      </c>
      <c r="W1246" s="152">
        <v>6.3470000000000004</v>
      </c>
      <c r="X1246" s="152">
        <v>5</v>
      </c>
      <c r="Y1246" s="152">
        <v>5</v>
      </c>
      <c r="Z1246" s="152">
        <v>4.4489999999999998</v>
      </c>
      <c r="AA1246" s="152">
        <v>6.3319999999999999</v>
      </c>
      <c r="AB1246" s="152">
        <v>5.18</v>
      </c>
      <c r="AC1246" s="152">
        <v>5.0599999999999996</v>
      </c>
      <c r="AD1246" s="152">
        <v>4.6100000000000003</v>
      </c>
      <c r="AE1246" s="152">
        <v>6.34</v>
      </c>
      <c r="AF1246" s="152">
        <v>4.9340000000000002</v>
      </c>
      <c r="AG1246" s="152">
        <v>5</v>
      </c>
      <c r="AH1246" s="152">
        <v>4.4740000000000002</v>
      </c>
      <c r="AI1246" s="152">
        <v>6.3330000000000002</v>
      </c>
      <c r="AJ1246" s="152">
        <v>4.97</v>
      </c>
      <c r="AK1246" s="152">
        <v>5.0599999999999996</v>
      </c>
      <c r="AL1246" s="152">
        <f t="shared" si="252"/>
        <v>2.423479626040788</v>
      </c>
      <c r="AM1246" s="152">
        <f t="shared" si="253"/>
        <v>1.8798158980185364</v>
      </c>
      <c r="AN1246" s="152" t="e">
        <f>NA()</f>
        <v>#N/A</v>
      </c>
      <c r="AO1246" s="152" t="e">
        <f>NA()</f>
        <v>#N/A</v>
      </c>
      <c r="AP1246" s="152">
        <f t="shared" si="257"/>
        <v>8.0411999999999999</v>
      </c>
      <c r="AQ1246" s="152"/>
      <c r="AR1246" s="152"/>
      <c r="AS1246" s="153">
        <f t="shared" si="254"/>
        <v>135</v>
      </c>
      <c r="AT1246" s="153">
        <f t="shared" si="246"/>
        <v>1</v>
      </c>
      <c r="AU1246" s="153">
        <f t="shared" si="247"/>
        <v>0</v>
      </c>
      <c r="AV1246" s="153">
        <f t="shared" si="248"/>
        <v>0</v>
      </c>
      <c r="BA1246">
        <f t="shared" si="255"/>
        <v>14</v>
      </c>
    </row>
    <row r="1247" spans="2:53" x14ac:dyDescent="0.25">
      <c r="B1247" s="155">
        <f t="shared" si="236"/>
        <v>43966.999305555553</v>
      </c>
      <c r="C1247" s="155">
        <f t="shared" si="256"/>
        <v>43966.999305555553</v>
      </c>
      <c r="D1247" s="152">
        <f t="shared" si="249"/>
        <v>4.9340000000000002</v>
      </c>
      <c r="E1247" s="152"/>
      <c r="F1247" s="152"/>
      <c r="G1247" s="152"/>
      <c r="H1247" s="152" t="e">
        <f t="shared" si="250"/>
        <v>#N/A</v>
      </c>
      <c r="I1247" s="152"/>
      <c r="J1247" s="152" t="e">
        <f t="shared" si="251"/>
        <v>#N/A</v>
      </c>
      <c r="K1247" s="152"/>
      <c r="L1247" s="152"/>
      <c r="M1247" s="152"/>
      <c r="N1247" s="152"/>
      <c r="O1247" s="152"/>
      <c r="P1247" s="152"/>
      <c r="Q1247" s="152"/>
      <c r="R1247" s="152"/>
      <c r="S1247" s="152"/>
      <c r="T1247" s="153" cm="1">
        <f t="array" ref="T1247">MATCH(1,(TDU_Info!$C$5:$C$111=$T$6)*(TDU_Info!$B$5:$B$111&lt;=$B1247),0)</f>
        <v>93</v>
      </c>
      <c r="U1247" s="152">
        <f>100*(INDEX(TDU_Info!$E$5:$E$111,$T1247)/T$11+INDEX(TDU_Info!$F$5:$F$111,$T1247))</f>
        <v>3.7488000000000001</v>
      </c>
      <c r="V1247" s="152">
        <v>4.59</v>
      </c>
      <c r="W1247" s="152">
        <v>6.3470000000000004</v>
      </c>
      <c r="X1247" s="152">
        <v>5</v>
      </c>
      <c r="Y1247" s="152">
        <v>5</v>
      </c>
      <c r="Z1247" s="152">
        <v>4.4489999999999998</v>
      </c>
      <c r="AA1247" s="152">
        <v>6.3319999999999999</v>
      </c>
      <c r="AB1247" s="152">
        <v>5.18</v>
      </c>
      <c r="AC1247" s="152">
        <v>5.0599999999999996</v>
      </c>
      <c r="AD1247" s="152">
        <v>4.6100000000000003</v>
      </c>
      <c r="AE1247" s="152">
        <v>6.34</v>
      </c>
      <c r="AF1247" s="152">
        <v>4.9340000000000002</v>
      </c>
      <c r="AG1247" s="152">
        <v>5</v>
      </c>
      <c r="AH1247" s="152">
        <v>4.4740000000000002</v>
      </c>
      <c r="AI1247" s="152">
        <v>6.3330000000000002</v>
      </c>
      <c r="AJ1247" s="152">
        <v>4.97</v>
      </c>
      <c r="AK1247" s="152">
        <v>5.0599999999999996</v>
      </c>
      <c r="AL1247" s="152">
        <f t="shared" si="252"/>
        <v>2.423479626040788</v>
      </c>
      <c r="AM1247" s="152">
        <f t="shared" si="253"/>
        <v>1.8798158980185364</v>
      </c>
      <c r="AN1247" s="152" t="e">
        <f>NA()</f>
        <v>#N/A</v>
      </c>
      <c r="AO1247" s="152" t="e">
        <f>NA()</f>
        <v>#N/A</v>
      </c>
      <c r="AP1247" s="152">
        <f t="shared" si="257"/>
        <v>8.0411999999999999</v>
      </c>
      <c r="AQ1247" s="152"/>
      <c r="AR1247" s="152"/>
      <c r="AS1247" s="153">
        <f t="shared" si="254"/>
        <v>136</v>
      </c>
      <c r="AT1247" s="153">
        <f t="shared" si="246"/>
        <v>1</v>
      </c>
      <c r="AU1247" s="153">
        <f t="shared" si="247"/>
        <v>0</v>
      </c>
      <c r="AV1247" s="153">
        <f t="shared" si="248"/>
        <v>0</v>
      </c>
      <c r="BA1247">
        <f t="shared" si="255"/>
        <v>15</v>
      </c>
    </row>
    <row r="1248" spans="2:53" x14ac:dyDescent="0.25">
      <c r="B1248" s="155">
        <f t="shared" si="236"/>
        <v>43967.999305555553</v>
      </c>
      <c r="C1248" s="155">
        <f t="shared" si="256"/>
        <v>43967.999305555553</v>
      </c>
      <c r="D1248" s="152">
        <f t="shared" si="249"/>
        <v>4.9340000000000002</v>
      </c>
      <c r="E1248" s="152"/>
      <c r="F1248" s="152"/>
      <c r="G1248" s="152"/>
      <c r="H1248" s="152" t="e">
        <f t="shared" si="250"/>
        <v>#N/A</v>
      </c>
      <c r="I1248" s="152"/>
      <c r="J1248" s="152" t="e">
        <f t="shared" si="251"/>
        <v>#N/A</v>
      </c>
      <c r="K1248" s="152"/>
      <c r="L1248" s="152"/>
      <c r="M1248" s="152"/>
      <c r="N1248" s="152"/>
      <c r="O1248" s="152"/>
      <c r="P1248" s="152"/>
      <c r="Q1248" s="152"/>
      <c r="R1248" s="152"/>
      <c r="S1248" s="152"/>
      <c r="T1248" s="153" cm="1">
        <f t="array" ref="T1248">MATCH(1,(TDU_Info!$C$5:$C$111=$T$6)*(TDU_Info!$B$5:$B$111&lt;=$B1248),0)</f>
        <v>93</v>
      </c>
      <c r="U1248" s="152">
        <f>100*(INDEX(TDU_Info!$E$5:$E$111,$T1248)/T$11+INDEX(TDU_Info!$F$5:$F$111,$T1248))</f>
        <v>3.7488000000000001</v>
      </c>
      <c r="V1248" s="152">
        <v>4.59</v>
      </c>
      <c r="W1248" s="152">
        <v>6.3470000000000004</v>
      </c>
      <c r="X1248" s="152">
        <v>5</v>
      </c>
      <c r="Y1248" s="152">
        <v>5</v>
      </c>
      <c r="Z1248" s="152">
        <v>4.4489999999999998</v>
      </c>
      <c r="AA1248" s="152">
        <v>6.3319999999999999</v>
      </c>
      <c r="AB1248" s="152">
        <v>5.18</v>
      </c>
      <c r="AC1248" s="152">
        <v>5.0599999999999996</v>
      </c>
      <c r="AD1248" s="152">
        <v>4.6100000000000003</v>
      </c>
      <c r="AE1248" s="152">
        <v>6.34</v>
      </c>
      <c r="AF1248" s="152">
        <v>4.9340000000000002</v>
      </c>
      <c r="AG1248" s="152">
        <v>5</v>
      </c>
      <c r="AH1248" s="152">
        <v>4.4740000000000002</v>
      </c>
      <c r="AI1248" s="152">
        <v>6.3330000000000002</v>
      </c>
      <c r="AJ1248" s="152">
        <v>4.97</v>
      </c>
      <c r="AK1248" s="152">
        <v>5.0599999999999996</v>
      </c>
      <c r="AL1248" s="152">
        <f t="shared" si="252"/>
        <v>2.423479626040788</v>
      </c>
      <c r="AM1248" s="152">
        <f t="shared" si="253"/>
        <v>1.8798158980185364</v>
      </c>
      <c r="AN1248" s="152" t="e">
        <f>NA()</f>
        <v>#N/A</v>
      </c>
      <c r="AO1248" s="152" t="e">
        <f>NA()</f>
        <v>#N/A</v>
      </c>
      <c r="AP1248" s="152">
        <f t="shared" si="257"/>
        <v>8.0411999999999999</v>
      </c>
      <c r="AQ1248" s="152"/>
      <c r="AR1248" s="152"/>
      <c r="AS1248" s="153">
        <f t="shared" si="254"/>
        <v>137</v>
      </c>
      <c r="AT1248" s="153">
        <f t="shared" si="246"/>
        <v>1</v>
      </c>
      <c r="AU1248" s="153">
        <f t="shared" si="247"/>
        <v>0</v>
      </c>
      <c r="AV1248" s="153">
        <f t="shared" si="248"/>
        <v>0</v>
      </c>
      <c r="BA1248">
        <f t="shared" si="255"/>
        <v>16</v>
      </c>
    </row>
    <row r="1249" spans="2:53" x14ac:dyDescent="0.25">
      <c r="B1249" s="155">
        <f t="shared" si="236"/>
        <v>43968.999305555553</v>
      </c>
      <c r="C1249" s="155">
        <f t="shared" si="256"/>
        <v>43968.999305555553</v>
      </c>
      <c r="D1249" s="152">
        <f t="shared" si="249"/>
        <v>4.9340000000000002</v>
      </c>
      <c r="E1249" s="152"/>
      <c r="F1249" s="152"/>
      <c r="G1249" s="152"/>
      <c r="H1249" s="152" t="e">
        <f t="shared" si="250"/>
        <v>#N/A</v>
      </c>
      <c r="I1249" s="152"/>
      <c r="J1249" s="152" t="e">
        <f t="shared" si="251"/>
        <v>#N/A</v>
      </c>
      <c r="K1249" s="152"/>
      <c r="L1249" s="152"/>
      <c r="M1249" s="152"/>
      <c r="N1249" s="152"/>
      <c r="O1249" s="152"/>
      <c r="P1249" s="152"/>
      <c r="Q1249" s="152"/>
      <c r="R1249" s="152"/>
      <c r="S1249" s="152"/>
      <c r="T1249" s="153" cm="1">
        <f t="array" ref="T1249">MATCH(1,(TDU_Info!$C$5:$C$111=$T$6)*(TDU_Info!$B$5:$B$111&lt;=$B1249),0)</f>
        <v>93</v>
      </c>
      <c r="U1249" s="152">
        <f>100*(INDEX(TDU_Info!$E$5:$E$111,$T1249)/T$11+INDEX(TDU_Info!$F$5:$F$111,$T1249))</f>
        <v>3.7488000000000001</v>
      </c>
      <c r="V1249" s="152">
        <v>4.59</v>
      </c>
      <c r="W1249" s="152">
        <v>6.3470000000000004</v>
      </c>
      <c r="X1249" s="152">
        <v>5</v>
      </c>
      <c r="Y1249" s="152">
        <v>5</v>
      </c>
      <c r="Z1249" s="152">
        <v>4.4489999999999998</v>
      </c>
      <c r="AA1249" s="152">
        <v>6.3319999999999999</v>
      </c>
      <c r="AB1249" s="152">
        <v>5.18</v>
      </c>
      <c r="AC1249" s="152">
        <v>5.0599999999999996</v>
      </c>
      <c r="AD1249" s="152">
        <v>4.6100000000000003</v>
      </c>
      <c r="AE1249" s="152">
        <v>6.34</v>
      </c>
      <c r="AF1249" s="152">
        <v>4.9340000000000002</v>
      </c>
      <c r="AG1249" s="152">
        <v>5</v>
      </c>
      <c r="AH1249" s="152">
        <v>4.4740000000000002</v>
      </c>
      <c r="AI1249" s="152">
        <v>6.3330000000000002</v>
      </c>
      <c r="AJ1249" s="152">
        <v>4.97</v>
      </c>
      <c r="AK1249" s="152">
        <v>5.0599999999999996</v>
      </c>
      <c r="AL1249" s="152">
        <f t="shared" si="252"/>
        <v>2.423479626040788</v>
      </c>
      <c r="AM1249" s="152">
        <f t="shared" si="253"/>
        <v>1.8798158980185364</v>
      </c>
      <c r="AN1249" s="152" t="e">
        <f>NA()</f>
        <v>#N/A</v>
      </c>
      <c r="AO1249" s="152" t="e">
        <f>NA()</f>
        <v>#N/A</v>
      </c>
      <c r="AP1249" s="152">
        <f t="shared" si="257"/>
        <v>8.0411999999999999</v>
      </c>
      <c r="AQ1249" s="152"/>
      <c r="AR1249" s="152"/>
      <c r="AS1249" s="153">
        <f t="shared" si="254"/>
        <v>138</v>
      </c>
      <c r="AT1249" s="153">
        <f t="shared" si="246"/>
        <v>1</v>
      </c>
      <c r="AU1249" s="153">
        <f t="shared" si="247"/>
        <v>0</v>
      </c>
      <c r="AV1249" s="153">
        <f t="shared" si="248"/>
        <v>0</v>
      </c>
      <c r="BA1249">
        <f t="shared" si="255"/>
        <v>17</v>
      </c>
    </row>
    <row r="1250" spans="2:53" x14ac:dyDescent="0.25">
      <c r="B1250" s="155">
        <f t="shared" si="236"/>
        <v>43969.999305555553</v>
      </c>
      <c r="C1250" s="155">
        <f t="shared" si="256"/>
        <v>43969.999305555553</v>
      </c>
      <c r="D1250" s="152">
        <f t="shared" si="249"/>
        <v>4.9340000000000002</v>
      </c>
      <c r="E1250" s="152"/>
      <c r="F1250" s="152"/>
      <c r="G1250" s="152"/>
      <c r="H1250" s="152" t="e">
        <f t="shared" si="250"/>
        <v>#N/A</v>
      </c>
      <c r="I1250" s="152"/>
      <c r="J1250" s="152" t="e">
        <f t="shared" si="251"/>
        <v>#N/A</v>
      </c>
      <c r="K1250" s="152"/>
      <c r="L1250" s="152"/>
      <c r="M1250" s="152"/>
      <c r="N1250" s="152"/>
      <c r="O1250" s="152"/>
      <c r="P1250" s="152"/>
      <c r="Q1250" s="152"/>
      <c r="R1250" s="152"/>
      <c r="S1250" s="152"/>
      <c r="T1250" s="153" cm="1">
        <f t="array" ref="T1250">MATCH(1,(TDU_Info!$C$5:$C$111=$T$6)*(TDU_Info!$B$5:$B$111&lt;=$B1250),0)</f>
        <v>93</v>
      </c>
      <c r="U1250" s="152">
        <f>100*(INDEX(TDU_Info!$E$5:$E$111,$T1250)/T$11+INDEX(TDU_Info!$F$5:$F$111,$T1250))</f>
        <v>3.7488000000000001</v>
      </c>
      <c r="V1250" s="152">
        <v>4.5430000000000001</v>
      </c>
      <c r="W1250" s="152">
        <v>6.35</v>
      </c>
      <c r="X1250" s="152">
        <v>5</v>
      </c>
      <c r="Y1250" s="152">
        <v>5</v>
      </c>
      <c r="Z1250" s="152">
        <v>4.4379999999999997</v>
      </c>
      <c r="AA1250" s="152">
        <v>6.335</v>
      </c>
      <c r="AB1250" s="152">
        <v>5.18</v>
      </c>
      <c r="AC1250" s="152">
        <v>5.0599999999999996</v>
      </c>
      <c r="AD1250" s="152">
        <v>4.5860000000000003</v>
      </c>
      <c r="AE1250" s="152">
        <v>6.3029999999999999</v>
      </c>
      <c r="AF1250" s="152">
        <v>4.9340000000000002</v>
      </c>
      <c r="AG1250" s="152">
        <v>5</v>
      </c>
      <c r="AH1250" s="152">
        <v>4.4939999999999998</v>
      </c>
      <c r="AI1250" s="152">
        <v>6.3360000000000003</v>
      </c>
      <c r="AJ1250" s="152">
        <v>4.97</v>
      </c>
      <c r="AK1250" s="152">
        <v>5.0599999999999996</v>
      </c>
      <c r="AL1250" s="152">
        <f t="shared" si="252"/>
        <v>2.423479626040788</v>
      </c>
      <c r="AM1250" s="152">
        <f t="shared" si="253"/>
        <v>1.8798158980185364</v>
      </c>
      <c r="AN1250" s="152" t="e">
        <f>NA()</f>
        <v>#N/A</v>
      </c>
      <c r="AO1250" s="152" t="e">
        <f>NA()</f>
        <v>#N/A</v>
      </c>
      <c r="AP1250" s="152">
        <f t="shared" si="257"/>
        <v>8.0411999999999999</v>
      </c>
      <c r="AQ1250" s="152"/>
      <c r="AR1250" s="152"/>
      <c r="AS1250" s="153">
        <f t="shared" si="254"/>
        <v>139</v>
      </c>
      <c r="AT1250" s="153">
        <f t="shared" si="246"/>
        <v>1</v>
      </c>
      <c r="AU1250" s="153">
        <f t="shared" si="247"/>
        <v>0</v>
      </c>
      <c r="AV1250" s="153">
        <f t="shared" si="248"/>
        <v>0</v>
      </c>
      <c r="BA1250">
        <f t="shared" si="255"/>
        <v>18</v>
      </c>
    </row>
    <row r="1251" spans="2:53" x14ac:dyDescent="0.25">
      <c r="B1251" s="155">
        <f t="shared" si="236"/>
        <v>43970.999305555553</v>
      </c>
      <c r="C1251" s="155">
        <f t="shared" si="256"/>
        <v>43970.999305555553</v>
      </c>
      <c r="D1251" s="152">
        <f t="shared" si="249"/>
        <v>4.9340000000000002</v>
      </c>
      <c r="E1251" s="152"/>
      <c r="F1251" s="152"/>
      <c r="G1251" s="152"/>
      <c r="H1251" s="152" t="e">
        <f t="shared" si="250"/>
        <v>#N/A</v>
      </c>
      <c r="I1251" s="152"/>
      <c r="J1251" s="152" t="e">
        <f t="shared" si="251"/>
        <v>#N/A</v>
      </c>
      <c r="K1251" s="152"/>
      <c r="L1251" s="152"/>
      <c r="M1251" s="152"/>
      <c r="N1251" s="152"/>
      <c r="O1251" s="152"/>
      <c r="P1251" s="152"/>
      <c r="Q1251" s="152"/>
      <c r="R1251" s="152"/>
      <c r="S1251" s="152"/>
      <c r="T1251" s="153" cm="1">
        <f t="array" ref="T1251">MATCH(1,(TDU_Info!$C$5:$C$111=$T$6)*(TDU_Info!$B$5:$B$111&lt;=$B1251),0)</f>
        <v>93</v>
      </c>
      <c r="U1251" s="152">
        <f>100*(INDEX(TDU_Info!$E$5:$E$111,$T1251)/T$11+INDEX(TDU_Info!$F$5:$F$111,$T1251))</f>
        <v>3.7488000000000001</v>
      </c>
      <c r="V1251" s="152">
        <v>4.7430000000000003</v>
      </c>
      <c r="W1251" s="152">
        <v>6.4059999999999997</v>
      </c>
      <c r="X1251" s="152">
        <v>5</v>
      </c>
      <c r="Y1251" s="152">
        <v>5</v>
      </c>
      <c r="Z1251" s="152">
        <v>4.8380000000000001</v>
      </c>
      <c r="AA1251" s="152">
        <v>6.5350000000000001</v>
      </c>
      <c r="AB1251" s="152">
        <v>5.18</v>
      </c>
      <c r="AC1251" s="152">
        <v>5.0599999999999996</v>
      </c>
      <c r="AD1251" s="152">
        <v>4.7859999999999996</v>
      </c>
      <c r="AE1251" s="152">
        <v>6.3029999999999999</v>
      </c>
      <c r="AF1251" s="152">
        <v>4.9340000000000002</v>
      </c>
      <c r="AG1251" s="152">
        <v>5</v>
      </c>
      <c r="AH1251" s="152">
        <v>4.8940000000000001</v>
      </c>
      <c r="AI1251" s="152">
        <v>6.3860000000000001</v>
      </c>
      <c r="AJ1251" s="152">
        <v>4.97</v>
      </c>
      <c r="AK1251" s="152">
        <v>5.0599999999999996</v>
      </c>
      <c r="AL1251" s="152">
        <f t="shared" si="252"/>
        <v>2.423479626040788</v>
      </c>
      <c r="AM1251" s="152">
        <f t="shared" si="253"/>
        <v>1.8798158980185364</v>
      </c>
      <c r="AN1251" s="152" t="e">
        <f>NA()</f>
        <v>#N/A</v>
      </c>
      <c r="AO1251" s="152" t="e">
        <f>NA()</f>
        <v>#N/A</v>
      </c>
      <c r="AP1251" s="152">
        <f t="shared" si="257"/>
        <v>8.0411999999999999</v>
      </c>
      <c r="AQ1251" s="152"/>
      <c r="AR1251" s="152"/>
      <c r="AS1251" s="153">
        <f t="shared" si="254"/>
        <v>140</v>
      </c>
      <c r="AT1251" s="153">
        <f t="shared" si="246"/>
        <v>1</v>
      </c>
      <c r="AU1251" s="153">
        <f t="shared" si="247"/>
        <v>0</v>
      </c>
      <c r="AV1251" s="153">
        <f t="shared" si="248"/>
        <v>0</v>
      </c>
      <c r="BA1251">
        <f t="shared" si="255"/>
        <v>19</v>
      </c>
    </row>
    <row r="1252" spans="2:53" x14ac:dyDescent="0.25">
      <c r="B1252" s="155">
        <f t="shared" si="236"/>
        <v>43971.999305555553</v>
      </c>
      <c r="C1252" s="155">
        <f t="shared" si="256"/>
        <v>43971.999305555553</v>
      </c>
      <c r="D1252" s="152">
        <f t="shared" si="249"/>
        <v>4.9340000000000002</v>
      </c>
      <c r="E1252" s="152"/>
      <c r="F1252" s="152"/>
      <c r="G1252" s="152"/>
      <c r="H1252" s="152" t="e">
        <f t="shared" si="250"/>
        <v>#N/A</v>
      </c>
      <c r="I1252" s="152"/>
      <c r="J1252" s="152" t="e">
        <f t="shared" si="251"/>
        <v>#N/A</v>
      </c>
      <c r="K1252" s="152"/>
      <c r="L1252" s="152"/>
      <c r="M1252" s="152"/>
      <c r="N1252" s="152"/>
      <c r="O1252" s="152"/>
      <c r="P1252" s="152"/>
      <c r="Q1252" s="152"/>
      <c r="R1252" s="152"/>
      <c r="S1252" s="152"/>
      <c r="T1252" s="153" cm="1">
        <f t="array" ref="T1252">MATCH(1,(TDU_Info!$C$5:$C$111=$T$6)*(TDU_Info!$B$5:$B$111&lt;=$B1252),0)</f>
        <v>93</v>
      </c>
      <c r="U1252" s="152">
        <f>100*(INDEX(TDU_Info!$E$5:$E$111,$T1252)/T$11+INDEX(TDU_Info!$F$5:$F$111,$T1252))</f>
        <v>3.7488000000000001</v>
      </c>
      <c r="V1252" s="152">
        <v>4.7430000000000003</v>
      </c>
      <c r="W1252" s="152">
        <v>6.4059999999999997</v>
      </c>
      <c r="X1252" s="152">
        <v>5</v>
      </c>
      <c r="Y1252" s="152">
        <v>5</v>
      </c>
      <c r="Z1252" s="152">
        <v>4.8380000000000001</v>
      </c>
      <c r="AA1252" s="152">
        <v>6.5350000000000001</v>
      </c>
      <c r="AB1252" s="152">
        <v>5.18</v>
      </c>
      <c r="AC1252" s="152">
        <v>5.0599999999999996</v>
      </c>
      <c r="AD1252" s="152">
        <v>4.7859999999999996</v>
      </c>
      <c r="AE1252" s="152">
        <v>6.3029999999999999</v>
      </c>
      <c r="AF1252" s="152">
        <v>4.9340000000000002</v>
      </c>
      <c r="AG1252" s="152">
        <v>4.9539999999999997</v>
      </c>
      <c r="AH1252" s="152">
        <v>4.8940000000000001</v>
      </c>
      <c r="AI1252" s="152">
        <v>6.3860000000000001</v>
      </c>
      <c r="AJ1252" s="152">
        <v>4.97</v>
      </c>
      <c r="AK1252" s="152">
        <v>5.0599999999999996</v>
      </c>
      <c r="AL1252" s="152">
        <f t="shared" si="252"/>
        <v>2.423479626040788</v>
      </c>
      <c r="AM1252" s="152">
        <f t="shared" si="253"/>
        <v>1.8798158980185364</v>
      </c>
      <c r="AN1252" s="152" t="e">
        <f>NA()</f>
        <v>#N/A</v>
      </c>
      <c r="AO1252" s="152" t="e">
        <f>NA()</f>
        <v>#N/A</v>
      </c>
      <c r="AP1252" s="152">
        <f t="shared" si="257"/>
        <v>8.0411999999999999</v>
      </c>
      <c r="AQ1252" s="152"/>
      <c r="AR1252" s="152"/>
      <c r="AS1252" s="153">
        <f t="shared" si="254"/>
        <v>141</v>
      </c>
      <c r="AT1252" s="153">
        <f t="shared" si="246"/>
        <v>1</v>
      </c>
      <c r="AU1252" s="153">
        <f t="shared" si="247"/>
        <v>0</v>
      </c>
      <c r="AV1252" s="153">
        <f t="shared" si="248"/>
        <v>0</v>
      </c>
      <c r="BA1252">
        <f t="shared" si="255"/>
        <v>20</v>
      </c>
    </row>
    <row r="1253" spans="2:53" x14ac:dyDescent="0.25">
      <c r="B1253" s="155">
        <f t="shared" si="236"/>
        <v>43972.999305555553</v>
      </c>
      <c r="C1253" s="155">
        <f t="shared" si="256"/>
        <v>43972.999305555553</v>
      </c>
      <c r="D1253" s="152">
        <f t="shared" si="249"/>
        <v>4.9340000000000002</v>
      </c>
      <c r="E1253" s="152"/>
      <c r="F1253" s="152"/>
      <c r="G1253" s="152"/>
      <c r="H1253" s="152" t="e">
        <f t="shared" si="250"/>
        <v>#N/A</v>
      </c>
      <c r="I1253" s="152"/>
      <c r="J1253" s="152" t="e">
        <f t="shared" si="251"/>
        <v>#N/A</v>
      </c>
      <c r="K1253" s="152"/>
      <c r="L1253" s="152"/>
      <c r="M1253" s="152"/>
      <c r="N1253" s="152"/>
      <c r="O1253" s="152"/>
      <c r="P1253" s="152"/>
      <c r="Q1253" s="152"/>
      <c r="R1253" s="152"/>
      <c r="S1253" s="152"/>
      <c r="T1253" s="153" cm="1">
        <f t="array" ref="T1253">MATCH(1,(TDU_Info!$C$5:$C$111=$T$6)*(TDU_Info!$B$5:$B$111&lt;=$B1253),0)</f>
        <v>93</v>
      </c>
      <c r="U1253" s="152">
        <f>100*(INDEX(TDU_Info!$E$5:$E$111,$T1253)/T$11+INDEX(TDU_Info!$F$5:$F$111,$T1253))</f>
        <v>3.7488000000000001</v>
      </c>
      <c r="V1253" s="152">
        <v>4.6429999999999998</v>
      </c>
      <c r="W1253" s="152">
        <v>6.4059999999999997</v>
      </c>
      <c r="X1253" s="152">
        <v>5</v>
      </c>
      <c r="Y1253" s="152">
        <v>5</v>
      </c>
      <c r="Z1253" s="152">
        <v>4.5380000000000003</v>
      </c>
      <c r="AA1253" s="152">
        <v>6.4619999999999997</v>
      </c>
      <c r="AB1253" s="152">
        <v>5.18</v>
      </c>
      <c r="AC1253" s="152">
        <v>5.0599999999999996</v>
      </c>
      <c r="AD1253" s="152">
        <v>4.6859999999999999</v>
      </c>
      <c r="AE1253" s="152">
        <v>6.2930000000000001</v>
      </c>
      <c r="AF1253" s="152">
        <v>4.9340000000000002</v>
      </c>
      <c r="AG1253" s="152">
        <v>4.9539999999999997</v>
      </c>
      <c r="AH1253" s="152">
        <v>4.5940000000000003</v>
      </c>
      <c r="AI1253" s="152">
        <v>6.2859999999999996</v>
      </c>
      <c r="AJ1253" s="152">
        <v>4.97</v>
      </c>
      <c r="AK1253" s="152">
        <v>5.0599999999999996</v>
      </c>
      <c r="AL1253" s="152">
        <f t="shared" si="252"/>
        <v>2.423479626040788</v>
      </c>
      <c r="AM1253" s="152">
        <f t="shared" si="253"/>
        <v>1.8798158980185364</v>
      </c>
      <c r="AN1253" s="152" t="e">
        <f>NA()</f>
        <v>#N/A</v>
      </c>
      <c r="AO1253" s="152" t="e">
        <f>NA()</f>
        <v>#N/A</v>
      </c>
      <c r="AP1253" s="152">
        <f t="shared" si="257"/>
        <v>8.0411999999999999</v>
      </c>
      <c r="AQ1253" s="152"/>
      <c r="AR1253" s="152"/>
      <c r="AS1253" s="153">
        <f t="shared" si="254"/>
        <v>142</v>
      </c>
      <c r="AT1253" s="153">
        <f t="shared" si="246"/>
        <v>1</v>
      </c>
      <c r="AU1253" s="153">
        <f t="shared" si="247"/>
        <v>0</v>
      </c>
      <c r="AV1253" s="153">
        <f t="shared" si="248"/>
        <v>0</v>
      </c>
      <c r="BA1253">
        <f t="shared" si="255"/>
        <v>21</v>
      </c>
    </row>
    <row r="1254" spans="2:53" x14ac:dyDescent="0.25">
      <c r="B1254" s="155">
        <f t="shared" si="236"/>
        <v>43973.999305555553</v>
      </c>
      <c r="C1254" s="155">
        <f t="shared" si="256"/>
        <v>43973.999305555553</v>
      </c>
      <c r="D1254" s="152">
        <f t="shared" si="249"/>
        <v>4.9489999999999998</v>
      </c>
      <c r="E1254" s="152"/>
      <c r="F1254" s="152"/>
      <c r="G1254" s="152"/>
      <c r="H1254" s="152" t="e">
        <f t="shared" si="250"/>
        <v>#N/A</v>
      </c>
      <c r="I1254" s="152"/>
      <c r="J1254" s="152" t="e">
        <f t="shared" si="251"/>
        <v>#N/A</v>
      </c>
      <c r="K1254" s="152"/>
      <c r="L1254" s="152"/>
      <c r="M1254" s="152"/>
      <c r="N1254" s="152"/>
      <c r="O1254" s="152"/>
      <c r="P1254" s="152"/>
      <c r="Q1254" s="152"/>
      <c r="R1254" s="152"/>
      <c r="S1254" s="152"/>
      <c r="T1254" s="153" cm="1">
        <f t="array" ref="T1254">MATCH(1,(TDU_Info!$C$5:$C$111=$T$6)*(TDU_Info!$B$5:$B$111&lt;=$B1254),0)</f>
        <v>93</v>
      </c>
      <c r="U1254" s="152">
        <f>100*(INDEX(TDU_Info!$E$5:$E$111,$T1254)/T$11+INDEX(TDU_Info!$F$5:$F$111,$T1254))</f>
        <v>3.7488000000000001</v>
      </c>
      <c r="V1254" s="152">
        <v>4.6429999999999998</v>
      </c>
      <c r="W1254" s="152">
        <v>6.4059999999999997</v>
      </c>
      <c r="X1254" s="152">
        <v>4.835</v>
      </c>
      <c r="Y1254" s="152">
        <v>4.923</v>
      </c>
      <c r="Z1254" s="152">
        <v>4.5380000000000003</v>
      </c>
      <c r="AA1254" s="152">
        <v>6.4619999999999997</v>
      </c>
      <c r="AB1254" s="152">
        <v>5.0129999999999999</v>
      </c>
      <c r="AC1254" s="152">
        <v>5.0599999999999996</v>
      </c>
      <c r="AD1254" s="152">
        <v>4.6859999999999999</v>
      </c>
      <c r="AE1254" s="152">
        <v>6.2930000000000001</v>
      </c>
      <c r="AF1254" s="152">
        <v>4.9489999999999998</v>
      </c>
      <c r="AG1254" s="152">
        <v>4.9539999999999997</v>
      </c>
      <c r="AH1254" s="152">
        <v>4.5940000000000003</v>
      </c>
      <c r="AI1254" s="152">
        <v>6.2859999999999996</v>
      </c>
      <c r="AJ1254" s="152">
        <v>5.0350000000000001</v>
      </c>
      <c r="AK1254" s="152">
        <v>5.0599999999999996</v>
      </c>
      <c r="AL1254" s="152">
        <f t="shared" si="252"/>
        <v>2.423479626040788</v>
      </c>
      <c r="AM1254" s="152">
        <f t="shared" si="253"/>
        <v>1.8798158980185364</v>
      </c>
      <c r="AN1254" s="152" t="e">
        <f>NA()</f>
        <v>#N/A</v>
      </c>
      <c r="AO1254" s="152" t="e">
        <f>NA()</f>
        <v>#N/A</v>
      </c>
      <c r="AP1254" s="152">
        <f t="shared" si="257"/>
        <v>8.0411999999999999</v>
      </c>
      <c r="AQ1254" s="152"/>
      <c r="AR1254" s="152"/>
      <c r="AS1254" s="153">
        <f t="shared" si="254"/>
        <v>143</v>
      </c>
      <c r="AT1254" s="153">
        <f t="shared" si="246"/>
        <v>1</v>
      </c>
      <c r="AU1254" s="153">
        <f t="shared" si="247"/>
        <v>0</v>
      </c>
      <c r="AV1254" s="153">
        <f t="shared" si="248"/>
        <v>0</v>
      </c>
      <c r="BA1254">
        <f t="shared" si="255"/>
        <v>22</v>
      </c>
    </row>
    <row r="1255" spans="2:53" x14ac:dyDescent="0.25">
      <c r="B1255" s="155">
        <f t="shared" si="236"/>
        <v>43974.999305555553</v>
      </c>
      <c r="C1255" s="155">
        <f t="shared" si="256"/>
        <v>43974.999305555553</v>
      </c>
      <c r="D1255" s="152">
        <f t="shared" si="249"/>
        <v>4.9489999999999998</v>
      </c>
      <c r="E1255" s="152"/>
      <c r="F1255" s="152"/>
      <c r="G1255" s="152"/>
      <c r="H1255" s="152" t="e">
        <f t="shared" si="250"/>
        <v>#N/A</v>
      </c>
      <c r="I1255" s="152"/>
      <c r="J1255" s="152" t="e">
        <f t="shared" si="251"/>
        <v>#N/A</v>
      </c>
      <c r="K1255" s="152"/>
      <c r="L1255" s="152"/>
      <c r="M1255" s="152"/>
      <c r="N1255" s="152"/>
      <c r="O1255" s="152"/>
      <c r="P1255" s="152"/>
      <c r="Q1255" s="152"/>
      <c r="R1255" s="152"/>
      <c r="S1255" s="152"/>
      <c r="T1255" s="153" cm="1">
        <f t="array" ref="T1255">MATCH(1,(TDU_Info!$C$5:$C$111=$T$6)*(TDU_Info!$B$5:$B$111&lt;=$B1255),0)</f>
        <v>93</v>
      </c>
      <c r="U1255" s="152">
        <f>100*(INDEX(TDU_Info!$E$5:$E$111,$T1255)/T$11+INDEX(TDU_Info!$F$5:$F$111,$T1255))</f>
        <v>3.7488000000000001</v>
      </c>
      <c r="V1255" s="152">
        <v>4.6429999999999998</v>
      </c>
      <c r="W1255" s="152">
        <v>6.4059999999999997</v>
      </c>
      <c r="X1255" s="152">
        <v>4.835</v>
      </c>
      <c r="Y1255" s="152">
        <v>4.923</v>
      </c>
      <c r="Z1255" s="152">
        <v>4.5380000000000003</v>
      </c>
      <c r="AA1255" s="152">
        <v>6.4619999999999997</v>
      </c>
      <c r="AB1255" s="152">
        <v>5.0129999999999999</v>
      </c>
      <c r="AC1255" s="152">
        <v>5.0599999999999996</v>
      </c>
      <c r="AD1255" s="152">
        <v>4.6859999999999999</v>
      </c>
      <c r="AE1255" s="152">
        <v>6.2930000000000001</v>
      </c>
      <c r="AF1255" s="152">
        <v>4.9489999999999998</v>
      </c>
      <c r="AG1255" s="152">
        <v>4.9539999999999997</v>
      </c>
      <c r="AH1255" s="152">
        <v>4.5940000000000003</v>
      </c>
      <c r="AI1255" s="152">
        <v>6.2859999999999996</v>
      </c>
      <c r="AJ1255" s="152">
        <v>5.0350000000000001</v>
      </c>
      <c r="AK1255" s="152">
        <v>5.0599999999999996</v>
      </c>
      <c r="AL1255" s="152">
        <f t="shared" si="252"/>
        <v>2.423479626040788</v>
      </c>
      <c r="AM1255" s="152">
        <f t="shared" si="253"/>
        <v>1.8798158980185364</v>
      </c>
      <c r="AN1255" s="152" t="e">
        <f>NA()</f>
        <v>#N/A</v>
      </c>
      <c r="AO1255" s="152" t="e">
        <f>NA()</f>
        <v>#N/A</v>
      </c>
      <c r="AP1255" s="152">
        <f t="shared" si="257"/>
        <v>8.0411999999999999</v>
      </c>
      <c r="AQ1255" s="152"/>
      <c r="AR1255" s="152"/>
      <c r="AS1255" s="153">
        <f t="shared" si="254"/>
        <v>144</v>
      </c>
      <c r="AT1255" s="153">
        <f t="shared" si="246"/>
        <v>1</v>
      </c>
      <c r="AU1255" s="153">
        <f t="shared" si="247"/>
        <v>0</v>
      </c>
      <c r="AV1255" s="153">
        <f t="shared" si="248"/>
        <v>0</v>
      </c>
      <c r="BA1255">
        <f t="shared" si="255"/>
        <v>23</v>
      </c>
    </row>
    <row r="1256" spans="2:53" x14ac:dyDescent="0.25">
      <c r="B1256" s="155">
        <f t="shared" si="236"/>
        <v>43975.999305555553</v>
      </c>
      <c r="C1256" s="155">
        <f t="shared" si="256"/>
        <v>43975.999305555553</v>
      </c>
      <c r="D1256" s="152">
        <f t="shared" si="249"/>
        <v>4.9489999999999998</v>
      </c>
      <c r="E1256" s="152"/>
      <c r="F1256" s="152"/>
      <c r="G1256" s="152"/>
      <c r="H1256" s="152" t="e">
        <f t="shared" si="250"/>
        <v>#N/A</v>
      </c>
      <c r="I1256" s="152"/>
      <c r="J1256" s="152" t="e">
        <f t="shared" si="251"/>
        <v>#N/A</v>
      </c>
      <c r="K1256" s="152"/>
      <c r="L1256" s="152"/>
      <c r="M1256" s="152"/>
      <c r="N1256" s="152"/>
      <c r="O1256" s="152"/>
      <c r="P1256" s="152"/>
      <c r="Q1256" s="152"/>
      <c r="R1256" s="152"/>
      <c r="S1256" s="152"/>
      <c r="T1256" s="153" cm="1">
        <f t="array" ref="T1256">MATCH(1,(TDU_Info!$C$5:$C$111=$T$6)*(TDU_Info!$B$5:$B$111&lt;=$B1256),0)</f>
        <v>93</v>
      </c>
      <c r="U1256" s="152">
        <f>100*(INDEX(TDU_Info!$E$5:$E$111,$T1256)/T$11+INDEX(TDU_Info!$F$5:$F$111,$T1256))</f>
        <v>3.7488000000000001</v>
      </c>
      <c r="V1256" s="152">
        <v>4.6429999999999998</v>
      </c>
      <c r="W1256" s="152">
        <v>6.4059999999999997</v>
      </c>
      <c r="X1256" s="152">
        <v>4.835</v>
      </c>
      <c r="Y1256" s="152">
        <v>4.923</v>
      </c>
      <c r="Z1256" s="152">
        <v>4.5380000000000003</v>
      </c>
      <c r="AA1256" s="152">
        <v>6.4619999999999997</v>
      </c>
      <c r="AB1256" s="152">
        <v>5.0129999999999999</v>
      </c>
      <c r="AC1256" s="152">
        <v>5.0599999999999996</v>
      </c>
      <c r="AD1256" s="152">
        <v>4.6859999999999999</v>
      </c>
      <c r="AE1256" s="152">
        <v>6.2930000000000001</v>
      </c>
      <c r="AF1256" s="152">
        <v>4.9489999999999998</v>
      </c>
      <c r="AG1256" s="152">
        <v>4.9539999999999997</v>
      </c>
      <c r="AH1256" s="152">
        <v>4.5940000000000003</v>
      </c>
      <c r="AI1256" s="152">
        <v>6.2859999999999996</v>
      </c>
      <c r="AJ1256" s="152">
        <v>5.0350000000000001</v>
      </c>
      <c r="AK1256" s="152">
        <v>5.0599999999999996</v>
      </c>
      <c r="AL1256" s="152">
        <f t="shared" si="252"/>
        <v>2.423479626040788</v>
      </c>
      <c r="AM1256" s="152">
        <f t="shared" si="253"/>
        <v>1.8798158980185364</v>
      </c>
      <c r="AN1256" s="152" t="e">
        <f>NA()</f>
        <v>#N/A</v>
      </c>
      <c r="AO1256" s="152" t="e">
        <f>NA()</f>
        <v>#N/A</v>
      </c>
      <c r="AP1256" s="152">
        <f t="shared" si="257"/>
        <v>8.0411999999999999</v>
      </c>
      <c r="AQ1256" s="152"/>
      <c r="AR1256" s="152"/>
      <c r="AS1256" s="153">
        <f t="shared" si="254"/>
        <v>145</v>
      </c>
      <c r="AT1256" s="153">
        <f t="shared" si="246"/>
        <v>1</v>
      </c>
      <c r="AU1256" s="153">
        <f t="shared" si="247"/>
        <v>0</v>
      </c>
      <c r="AV1256" s="153">
        <f t="shared" si="248"/>
        <v>0</v>
      </c>
      <c r="BA1256">
        <f t="shared" si="255"/>
        <v>24</v>
      </c>
    </row>
    <row r="1257" spans="2:53" x14ac:dyDescent="0.25">
      <c r="B1257" s="155">
        <f t="shared" si="236"/>
        <v>43976.999305555553</v>
      </c>
      <c r="C1257" s="155">
        <f t="shared" si="256"/>
        <v>43976.999305555553</v>
      </c>
      <c r="D1257" s="152">
        <f t="shared" si="249"/>
        <v>4.9489999999999998</v>
      </c>
      <c r="E1257" s="152"/>
      <c r="F1257" s="152"/>
      <c r="G1257" s="152"/>
      <c r="H1257" s="152" t="e">
        <f t="shared" si="250"/>
        <v>#N/A</v>
      </c>
      <c r="I1257" s="152"/>
      <c r="J1257" s="152" t="e">
        <f t="shared" si="251"/>
        <v>#N/A</v>
      </c>
      <c r="K1257" s="152"/>
      <c r="L1257" s="152"/>
      <c r="M1257" s="152"/>
      <c r="N1257" s="152"/>
      <c r="O1257" s="152"/>
      <c r="P1257" s="152"/>
      <c r="Q1257" s="152"/>
      <c r="R1257" s="152"/>
      <c r="S1257" s="152"/>
      <c r="T1257" s="153" cm="1">
        <f t="array" ref="T1257">MATCH(1,(TDU_Info!$C$5:$C$111=$T$6)*(TDU_Info!$B$5:$B$111&lt;=$B1257),0)</f>
        <v>93</v>
      </c>
      <c r="U1257" s="152">
        <f>100*(INDEX(TDU_Info!$E$5:$E$111,$T1257)/T$11+INDEX(TDU_Info!$F$5:$F$111,$T1257))</f>
        <v>3.7488000000000001</v>
      </c>
      <c r="V1257" s="152">
        <v>4.6429999999999998</v>
      </c>
      <c r="W1257" s="152">
        <v>6.4059999999999997</v>
      </c>
      <c r="X1257" s="152">
        <v>4.835</v>
      </c>
      <c r="Y1257" s="152">
        <v>4.923</v>
      </c>
      <c r="Z1257" s="152">
        <v>4.5380000000000003</v>
      </c>
      <c r="AA1257" s="152">
        <v>6.4619999999999997</v>
      </c>
      <c r="AB1257" s="152">
        <v>5.0129999999999999</v>
      </c>
      <c r="AC1257" s="152">
        <v>5.0599999999999996</v>
      </c>
      <c r="AD1257" s="152">
        <v>4.6859999999999999</v>
      </c>
      <c r="AE1257" s="152">
        <v>6.2930000000000001</v>
      </c>
      <c r="AF1257" s="152">
        <v>4.9489999999999998</v>
      </c>
      <c r="AG1257" s="152">
        <v>4.9539999999999997</v>
      </c>
      <c r="AH1257" s="152">
        <v>4.5940000000000003</v>
      </c>
      <c r="AI1257" s="152">
        <v>6.2859999999999996</v>
      </c>
      <c r="AJ1257" s="152">
        <v>5.0350000000000001</v>
      </c>
      <c r="AK1257" s="152">
        <v>5.0599999999999996</v>
      </c>
      <c r="AL1257" s="152">
        <f t="shared" si="252"/>
        <v>2.423479626040788</v>
      </c>
      <c r="AM1257" s="152">
        <f t="shared" si="253"/>
        <v>1.8798158980185364</v>
      </c>
      <c r="AN1257" s="152" t="e">
        <f>NA()</f>
        <v>#N/A</v>
      </c>
      <c r="AO1257" s="152" t="e">
        <f>NA()</f>
        <v>#N/A</v>
      </c>
      <c r="AP1257" s="152">
        <f t="shared" si="257"/>
        <v>8.0411999999999999</v>
      </c>
      <c r="AQ1257" s="152"/>
      <c r="AR1257" s="152"/>
      <c r="AS1257" s="153">
        <f t="shared" si="254"/>
        <v>146</v>
      </c>
      <c r="AT1257" s="153">
        <f t="shared" si="246"/>
        <v>1</v>
      </c>
      <c r="AU1257" s="153">
        <f t="shared" si="247"/>
        <v>0</v>
      </c>
      <c r="AV1257" s="153">
        <f t="shared" si="248"/>
        <v>0</v>
      </c>
      <c r="BA1257">
        <f t="shared" si="255"/>
        <v>25</v>
      </c>
    </row>
    <row r="1258" spans="2:53" x14ac:dyDescent="0.25">
      <c r="B1258" s="155">
        <f t="shared" si="236"/>
        <v>43977.999305555553</v>
      </c>
      <c r="C1258" s="155">
        <f t="shared" si="256"/>
        <v>43977.999305555553</v>
      </c>
      <c r="D1258" s="152">
        <f t="shared" si="249"/>
        <v>4.9489999999999998</v>
      </c>
      <c r="E1258" s="152"/>
      <c r="F1258" s="152"/>
      <c r="G1258" s="152"/>
      <c r="H1258" s="152" t="e">
        <f t="shared" si="250"/>
        <v>#N/A</v>
      </c>
      <c r="I1258" s="152"/>
      <c r="J1258" s="152" t="e">
        <f t="shared" si="251"/>
        <v>#N/A</v>
      </c>
      <c r="K1258" s="152"/>
      <c r="L1258" s="152"/>
      <c r="M1258" s="152"/>
      <c r="N1258" s="152"/>
      <c r="O1258" s="152"/>
      <c r="P1258" s="152"/>
      <c r="Q1258" s="152"/>
      <c r="R1258" s="152"/>
      <c r="S1258" s="152"/>
      <c r="T1258" s="153" cm="1">
        <f t="array" ref="T1258">MATCH(1,(TDU_Info!$C$5:$C$111=$T$6)*(TDU_Info!$B$5:$B$111&lt;=$B1258),0)</f>
        <v>93</v>
      </c>
      <c r="U1258" s="152">
        <f>100*(INDEX(TDU_Info!$E$5:$E$111,$T1258)/T$11+INDEX(TDU_Info!$F$5:$F$111,$T1258))</f>
        <v>3.7488000000000001</v>
      </c>
      <c r="V1258" s="152">
        <v>4.6630000000000003</v>
      </c>
      <c r="W1258" s="152">
        <v>6.4059999999999997</v>
      </c>
      <c r="X1258" s="152">
        <v>4.835</v>
      </c>
      <c r="Y1258" s="152">
        <v>4.923</v>
      </c>
      <c r="Z1258" s="152">
        <v>4.5380000000000003</v>
      </c>
      <c r="AA1258" s="152">
        <v>6.5350000000000001</v>
      </c>
      <c r="AB1258" s="152">
        <v>5.0129999999999999</v>
      </c>
      <c r="AC1258" s="152">
        <v>5.0599999999999996</v>
      </c>
      <c r="AD1258" s="152">
        <v>4.7060000000000004</v>
      </c>
      <c r="AE1258" s="152">
        <v>6.3029999999999999</v>
      </c>
      <c r="AF1258" s="152">
        <v>4.9489999999999998</v>
      </c>
      <c r="AG1258" s="152">
        <v>4.9539999999999997</v>
      </c>
      <c r="AH1258" s="152">
        <v>4.5940000000000003</v>
      </c>
      <c r="AI1258" s="152">
        <v>6.4960000000000004</v>
      </c>
      <c r="AJ1258" s="152">
        <v>5.0350000000000001</v>
      </c>
      <c r="AK1258" s="152">
        <v>5.0599999999999996</v>
      </c>
      <c r="AL1258" s="152">
        <f t="shared" si="252"/>
        <v>2.423479626040788</v>
      </c>
      <c r="AM1258" s="152">
        <f t="shared" si="253"/>
        <v>1.8798158980185364</v>
      </c>
      <c r="AN1258" s="152" t="e">
        <f>NA()</f>
        <v>#N/A</v>
      </c>
      <c r="AO1258" s="152" t="e">
        <f>NA()</f>
        <v>#N/A</v>
      </c>
      <c r="AP1258" s="152">
        <f t="shared" si="257"/>
        <v>8.0411999999999999</v>
      </c>
      <c r="AQ1258" s="152"/>
      <c r="AR1258" s="152"/>
      <c r="AS1258" s="153">
        <f t="shared" si="254"/>
        <v>147</v>
      </c>
      <c r="AT1258" s="153">
        <f t="shared" si="246"/>
        <v>1</v>
      </c>
      <c r="AU1258" s="153">
        <f t="shared" si="247"/>
        <v>0</v>
      </c>
      <c r="AV1258" s="153">
        <f t="shared" si="248"/>
        <v>0</v>
      </c>
      <c r="BA1258">
        <f t="shared" si="255"/>
        <v>26</v>
      </c>
    </row>
    <row r="1259" spans="2:53" x14ac:dyDescent="0.25">
      <c r="B1259" s="155">
        <f t="shared" si="236"/>
        <v>43978.999305555553</v>
      </c>
      <c r="C1259" s="155">
        <f t="shared" si="256"/>
        <v>43978.999305555553</v>
      </c>
      <c r="D1259" s="152">
        <f t="shared" si="249"/>
        <v>4.9489999999999998</v>
      </c>
      <c r="E1259" s="152"/>
      <c r="F1259" s="152"/>
      <c r="G1259" s="152"/>
      <c r="H1259" s="152" t="e">
        <f t="shared" si="250"/>
        <v>#N/A</v>
      </c>
      <c r="I1259" s="152"/>
      <c r="J1259" s="152" t="e">
        <f t="shared" si="251"/>
        <v>#N/A</v>
      </c>
      <c r="K1259" s="152"/>
      <c r="L1259" s="152"/>
      <c r="M1259" s="152"/>
      <c r="N1259" s="152"/>
      <c r="O1259" s="152"/>
      <c r="P1259" s="152"/>
      <c r="Q1259" s="152"/>
      <c r="R1259" s="152"/>
      <c r="S1259" s="152"/>
      <c r="T1259" s="153" cm="1">
        <f t="array" ref="T1259">MATCH(1,(TDU_Info!$C$5:$C$111=$T$6)*(TDU_Info!$B$5:$B$111&lt;=$B1259),0)</f>
        <v>93</v>
      </c>
      <c r="U1259" s="152">
        <f>100*(INDEX(TDU_Info!$E$5:$E$111,$T1259)/T$11+INDEX(TDU_Info!$F$5:$F$111,$T1259))</f>
        <v>3.7488000000000001</v>
      </c>
      <c r="V1259" s="152">
        <v>4.6630000000000003</v>
      </c>
      <c r="W1259" s="152">
        <v>6.4059999999999997</v>
      </c>
      <c r="X1259" s="152">
        <v>4.835</v>
      </c>
      <c r="Y1259" s="152">
        <v>4.923</v>
      </c>
      <c r="Z1259" s="152">
        <v>4.5380000000000003</v>
      </c>
      <c r="AA1259" s="152">
        <v>6.5350000000000001</v>
      </c>
      <c r="AB1259" s="152">
        <v>5.0129999999999999</v>
      </c>
      <c r="AC1259" s="152">
        <v>5.0599999999999996</v>
      </c>
      <c r="AD1259" s="152">
        <v>4.7060000000000004</v>
      </c>
      <c r="AE1259" s="152">
        <v>6.3029999999999999</v>
      </c>
      <c r="AF1259" s="152">
        <v>4.9489999999999998</v>
      </c>
      <c r="AG1259" s="152">
        <v>4.9539999999999997</v>
      </c>
      <c r="AH1259" s="152">
        <v>4.5940000000000003</v>
      </c>
      <c r="AI1259" s="152">
        <v>6.4960000000000004</v>
      </c>
      <c r="AJ1259" s="152">
        <v>5.0350000000000001</v>
      </c>
      <c r="AK1259" s="152">
        <v>5.0599999999999996</v>
      </c>
      <c r="AL1259" s="152">
        <f t="shared" si="252"/>
        <v>2.423479626040788</v>
      </c>
      <c r="AM1259" s="152">
        <f t="shared" si="253"/>
        <v>1.8798158980185364</v>
      </c>
      <c r="AN1259" s="152" t="e">
        <f>NA()</f>
        <v>#N/A</v>
      </c>
      <c r="AO1259" s="152" t="e">
        <f>NA()</f>
        <v>#N/A</v>
      </c>
      <c r="AP1259" s="152">
        <f t="shared" si="257"/>
        <v>8.0411999999999999</v>
      </c>
      <c r="AQ1259" s="152"/>
      <c r="AR1259" s="152"/>
      <c r="AS1259" s="153">
        <f t="shared" si="254"/>
        <v>148</v>
      </c>
      <c r="AT1259" s="153">
        <f t="shared" si="246"/>
        <v>1</v>
      </c>
      <c r="AU1259" s="153">
        <f t="shared" si="247"/>
        <v>0</v>
      </c>
      <c r="AV1259" s="153">
        <f t="shared" si="248"/>
        <v>0</v>
      </c>
      <c r="BA1259">
        <f t="shared" si="255"/>
        <v>27</v>
      </c>
    </row>
    <row r="1260" spans="2:53" x14ac:dyDescent="0.25">
      <c r="B1260" s="155">
        <f t="shared" si="236"/>
        <v>43979.999305555553</v>
      </c>
      <c r="C1260" s="155">
        <f t="shared" si="256"/>
        <v>43979.999305555553</v>
      </c>
      <c r="D1260" s="152">
        <f t="shared" si="249"/>
        <v>4.9489999999999998</v>
      </c>
      <c r="E1260" s="152"/>
      <c r="F1260" s="152"/>
      <c r="G1260" s="152"/>
      <c r="H1260" s="152" t="e">
        <f t="shared" si="250"/>
        <v>#N/A</v>
      </c>
      <c r="I1260" s="152"/>
      <c r="J1260" s="152" t="e">
        <f t="shared" si="251"/>
        <v>#N/A</v>
      </c>
      <c r="K1260" s="152"/>
      <c r="L1260" s="152"/>
      <c r="M1260" s="152"/>
      <c r="N1260" s="152"/>
      <c r="O1260" s="152"/>
      <c r="P1260" s="152"/>
      <c r="Q1260" s="152"/>
      <c r="R1260" s="152"/>
      <c r="S1260" s="152"/>
      <c r="T1260" s="153" cm="1">
        <f t="array" ref="T1260">MATCH(1,(TDU_Info!$C$5:$C$111=$T$6)*(TDU_Info!$B$5:$B$111&lt;=$B1260),0)</f>
        <v>93</v>
      </c>
      <c r="U1260" s="152">
        <f>100*(INDEX(TDU_Info!$E$5:$E$111,$T1260)/T$11+INDEX(TDU_Info!$F$5:$F$111,$T1260))</f>
        <v>3.7488000000000001</v>
      </c>
      <c r="V1260" s="152">
        <v>4.6630000000000003</v>
      </c>
      <c r="W1260" s="152">
        <v>6.4059999999999997</v>
      </c>
      <c r="X1260" s="152">
        <v>4.95</v>
      </c>
      <c r="Y1260" s="152">
        <v>5</v>
      </c>
      <c r="Z1260" s="152">
        <v>4.5380000000000003</v>
      </c>
      <c r="AA1260" s="152">
        <v>6.5350000000000001</v>
      </c>
      <c r="AB1260" s="152">
        <v>5.0129999999999999</v>
      </c>
      <c r="AC1260" s="152">
        <v>5.0599999999999996</v>
      </c>
      <c r="AD1260" s="152">
        <v>4.7060000000000004</v>
      </c>
      <c r="AE1260" s="152">
        <v>6.3029999999999999</v>
      </c>
      <c r="AF1260" s="152">
        <v>4.9489999999999998</v>
      </c>
      <c r="AG1260" s="152">
        <v>4.9539999999999997</v>
      </c>
      <c r="AH1260" s="152">
        <v>4.5940000000000003</v>
      </c>
      <c r="AI1260" s="152">
        <v>6.4960000000000004</v>
      </c>
      <c r="AJ1260" s="152">
        <v>5.0350000000000001</v>
      </c>
      <c r="AK1260" s="152">
        <v>5.0599999999999996</v>
      </c>
      <c r="AL1260" s="152">
        <f t="shared" si="252"/>
        <v>2.423479626040788</v>
      </c>
      <c r="AM1260" s="152">
        <f t="shared" si="253"/>
        <v>1.8798158980185364</v>
      </c>
      <c r="AN1260" s="152" t="e">
        <f>NA()</f>
        <v>#N/A</v>
      </c>
      <c r="AO1260" s="152" t="e">
        <f>NA()</f>
        <v>#N/A</v>
      </c>
      <c r="AP1260" s="152">
        <f t="shared" si="257"/>
        <v>8.0411999999999999</v>
      </c>
      <c r="AQ1260" s="152"/>
      <c r="AR1260" s="152"/>
      <c r="AS1260" s="153">
        <f t="shared" si="254"/>
        <v>149</v>
      </c>
      <c r="AT1260" s="153">
        <f t="shared" ref="AT1260:AT1323" si="258">1-$AU1260-$AV1260</f>
        <v>1</v>
      </c>
      <c r="AU1260" s="153">
        <f t="shared" ref="AU1260:AU1323" si="259">IF(AND($AS1260&gt;=AU$12,$AS1260&lt;=AU$13),1-$AV1260,0)</f>
        <v>0</v>
      </c>
      <c r="AV1260" s="153">
        <f t="shared" ref="AV1260:AV1323" si="260">IF(AND($AS1260&gt;=AV$12,$AS1260&lt;=AV$13),1,0)</f>
        <v>0</v>
      </c>
      <c r="BA1260">
        <f t="shared" si="255"/>
        <v>28</v>
      </c>
    </row>
    <row r="1261" spans="2:53" x14ac:dyDescent="0.25">
      <c r="B1261" s="155">
        <f t="shared" si="236"/>
        <v>43980.999305555553</v>
      </c>
      <c r="C1261" s="155">
        <f t="shared" si="256"/>
        <v>43980.999305555553</v>
      </c>
      <c r="D1261" s="152">
        <f t="shared" si="249"/>
        <v>4.9489999999999998</v>
      </c>
      <c r="E1261" s="152"/>
      <c r="F1261" s="152"/>
      <c r="G1261" s="152"/>
      <c r="H1261" s="152" t="e">
        <f t="shared" si="250"/>
        <v>#N/A</v>
      </c>
      <c r="I1261" s="152"/>
      <c r="J1261" s="152" t="e">
        <f t="shared" si="251"/>
        <v>#N/A</v>
      </c>
      <c r="K1261" s="152"/>
      <c r="L1261" s="152"/>
      <c r="M1261" s="152"/>
      <c r="N1261" s="152"/>
      <c r="O1261" s="152"/>
      <c r="P1261" s="152"/>
      <c r="Q1261" s="152"/>
      <c r="R1261" s="152"/>
      <c r="S1261" s="152"/>
      <c r="T1261" s="153" cm="1">
        <f t="array" ref="T1261">MATCH(1,(TDU_Info!$C$5:$C$111=$T$6)*(TDU_Info!$B$5:$B$111&lt;=$B1261),0)</f>
        <v>93</v>
      </c>
      <c r="U1261" s="152">
        <f>100*(INDEX(TDU_Info!$E$5:$E$111,$T1261)/T$11+INDEX(TDU_Info!$F$5:$F$111,$T1261))</f>
        <v>3.7488000000000001</v>
      </c>
      <c r="V1261" s="152">
        <v>5.782</v>
      </c>
      <c r="W1261" s="152">
        <v>6.4059999999999997</v>
      </c>
      <c r="X1261" s="152">
        <v>4.95</v>
      </c>
      <c r="Y1261" s="152">
        <v>5</v>
      </c>
      <c r="Z1261" s="152">
        <v>5.8570000000000002</v>
      </c>
      <c r="AA1261" s="152">
        <v>6.5350000000000001</v>
      </c>
      <c r="AB1261" s="152">
        <v>5.0129999999999999</v>
      </c>
      <c r="AC1261" s="152">
        <v>5.0599999999999996</v>
      </c>
      <c r="AD1261" s="152">
        <v>5.641</v>
      </c>
      <c r="AE1261" s="152">
        <v>6.3029999999999999</v>
      </c>
      <c r="AF1261" s="152">
        <v>4.9489999999999998</v>
      </c>
      <c r="AG1261" s="152">
        <v>4.9539999999999997</v>
      </c>
      <c r="AH1261" s="152">
        <v>5.7290000000000001</v>
      </c>
      <c r="AI1261" s="152">
        <v>6.4960000000000004</v>
      </c>
      <c r="AJ1261" s="152">
        <v>5.0350000000000001</v>
      </c>
      <c r="AK1261" s="152">
        <v>5.0599999999999996</v>
      </c>
      <c r="AL1261" s="152">
        <f t="shared" si="252"/>
        <v>2.423479626040788</v>
      </c>
      <c r="AM1261" s="152">
        <f t="shared" si="253"/>
        <v>1.8798158980185364</v>
      </c>
      <c r="AN1261" s="152" t="e">
        <f>NA()</f>
        <v>#N/A</v>
      </c>
      <c r="AO1261" s="152" t="e">
        <f>NA()</f>
        <v>#N/A</v>
      </c>
      <c r="AP1261" s="152">
        <f t="shared" si="257"/>
        <v>8.0411999999999999</v>
      </c>
      <c r="AQ1261" s="152"/>
      <c r="AR1261" s="152"/>
      <c r="AS1261" s="153">
        <f t="shared" si="254"/>
        <v>150</v>
      </c>
      <c r="AT1261" s="153">
        <f t="shared" si="258"/>
        <v>1</v>
      </c>
      <c r="AU1261" s="153">
        <f t="shared" si="259"/>
        <v>0</v>
      </c>
      <c r="AV1261" s="153">
        <f t="shared" si="260"/>
        <v>0</v>
      </c>
      <c r="BA1261">
        <f t="shared" si="255"/>
        <v>29</v>
      </c>
    </row>
    <row r="1262" spans="2:53" x14ac:dyDescent="0.25">
      <c r="B1262" s="155">
        <f t="shared" si="236"/>
        <v>43981.999305555553</v>
      </c>
      <c r="C1262" s="155">
        <f t="shared" si="256"/>
        <v>43981.999305555553</v>
      </c>
      <c r="D1262" s="152">
        <f t="shared" si="249"/>
        <v>4.9489999999999998</v>
      </c>
      <c r="E1262" s="152"/>
      <c r="F1262" s="152"/>
      <c r="G1262" s="152"/>
      <c r="H1262" s="152" t="e">
        <f t="shared" si="250"/>
        <v>#N/A</v>
      </c>
      <c r="I1262" s="152"/>
      <c r="J1262" s="152" t="e">
        <f t="shared" si="251"/>
        <v>#N/A</v>
      </c>
      <c r="K1262" s="152"/>
      <c r="L1262" s="152"/>
      <c r="M1262" s="152"/>
      <c r="N1262" s="152"/>
      <c r="O1262" s="152"/>
      <c r="P1262" s="152"/>
      <c r="Q1262" s="152"/>
      <c r="R1262" s="152"/>
      <c r="S1262" s="152"/>
      <c r="T1262" s="153" cm="1">
        <f t="array" ref="T1262">MATCH(1,(TDU_Info!$C$5:$C$111=$T$6)*(TDU_Info!$B$5:$B$111&lt;=$B1262),0)</f>
        <v>93</v>
      </c>
      <c r="U1262" s="152">
        <f>100*(INDEX(TDU_Info!$E$5:$E$111,$T1262)/T$11+INDEX(TDU_Info!$F$5:$F$111,$T1262))</f>
        <v>3.7488000000000001</v>
      </c>
      <c r="V1262" s="152">
        <v>5.782</v>
      </c>
      <c r="W1262" s="152">
        <v>6.4059999999999997</v>
      </c>
      <c r="X1262" s="152">
        <v>4.95</v>
      </c>
      <c r="Y1262" s="152">
        <v>5</v>
      </c>
      <c r="Z1262" s="152">
        <v>5.8570000000000002</v>
      </c>
      <c r="AA1262" s="152">
        <v>6.5350000000000001</v>
      </c>
      <c r="AB1262" s="152">
        <v>5.0129999999999999</v>
      </c>
      <c r="AC1262" s="152">
        <v>5.0599999999999996</v>
      </c>
      <c r="AD1262" s="152">
        <v>5.641</v>
      </c>
      <c r="AE1262" s="152">
        <v>6.3029999999999999</v>
      </c>
      <c r="AF1262" s="152">
        <v>4.9489999999999998</v>
      </c>
      <c r="AG1262" s="152">
        <v>4.9539999999999997</v>
      </c>
      <c r="AH1262" s="152">
        <v>5.7290000000000001</v>
      </c>
      <c r="AI1262" s="152">
        <v>6.4960000000000004</v>
      </c>
      <c r="AJ1262" s="152">
        <v>5.0350000000000001</v>
      </c>
      <c r="AK1262" s="152">
        <v>5.0599999999999996</v>
      </c>
      <c r="AL1262" s="152">
        <f t="shared" si="252"/>
        <v>2.423479626040788</v>
      </c>
      <c r="AM1262" s="152">
        <f t="shared" si="253"/>
        <v>1.8798158980185364</v>
      </c>
      <c r="AN1262" s="152" t="e">
        <f>NA()</f>
        <v>#N/A</v>
      </c>
      <c r="AO1262" s="152" t="e">
        <f>NA()</f>
        <v>#N/A</v>
      </c>
      <c r="AP1262" s="152">
        <f t="shared" si="257"/>
        <v>8.0411999999999999</v>
      </c>
      <c r="AQ1262" s="152"/>
      <c r="AR1262" s="152"/>
      <c r="AS1262" s="153">
        <f t="shared" si="254"/>
        <v>151</v>
      </c>
      <c r="AT1262" s="153">
        <f t="shared" si="258"/>
        <v>1</v>
      </c>
      <c r="AU1262" s="153">
        <f t="shared" si="259"/>
        <v>0</v>
      </c>
      <c r="AV1262" s="153">
        <f t="shared" si="260"/>
        <v>0</v>
      </c>
      <c r="BA1262">
        <f t="shared" si="255"/>
        <v>30</v>
      </c>
    </row>
    <row r="1263" spans="2:53" x14ac:dyDescent="0.25">
      <c r="B1263" s="155">
        <f t="shared" si="236"/>
        <v>43982.999305555553</v>
      </c>
      <c r="C1263" s="155">
        <f t="shared" si="256"/>
        <v>43982.999305555553</v>
      </c>
      <c r="D1263" s="152">
        <f t="shared" si="249"/>
        <v>4.9489999999999998</v>
      </c>
      <c r="E1263" s="152"/>
      <c r="F1263" s="152"/>
      <c r="G1263" s="152"/>
      <c r="H1263" s="152" t="e">
        <f t="shared" si="250"/>
        <v>#N/A</v>
      </c>
      <c r="I1263" s="152"/>
      <c r="J1263" s="152" t="e">
        <f t="shared" si="251"/>
        <v>#N/A</v>
      </c>
      <c r="K1263" s="152"/>
      <c r="L1263" s="152"/>
      <c r="M1263" s="152"/>
      <c r="N1263" s="152"/>
      <c r="O1263" s="152"/>
      <c r="P1263" s="152"/>
      <c r="Q1263" s="152"/>
      <c r="R1263" s="152"/>
      <c r="S1263" s="152"/>
      <c r="T1263" s="153" cm="1">
        <f t="array" ref="T1263">MATCH(1,(TDU_Info!$C$5:$C$111=$T$6)*(TDU_Info!$B$5:$B$111&lt;=$B1263),0)</f>
        <v>93</v>
      </c>
      <c r="U1263" s="152">
        <f>100*(INDEX(TDU_Info!$E$5:$E$111,$T1263)/T$11+INDEX(TDU_Info!$F$5:$F$111,$T1263))</f>
        <v>3.7488000000000001</v>
      </c>
      <c r="V1263" s="152">
        <v>5.782</v>
      </c>
      <c r="W1263" s="152">
        <v>6.4059999999999997</v>
      </c>
      <c r="X1263" s="152">
        <v>4.95</v>
      </c>
      <c r="Y1263" s="152">
        <v>5</v>
      </c>
      <c r="Z1263" s="152">
        <v>5.8570000000000002</v>
      </c>
      <c r="AA1263" s="152">
        <v>6.5350000000000001</v>
      </c>
      <c r="AB1263" s="152">
        <v>5.0129999999999999</v>
      </c>
      <c r="AC1263" s="152">
        <v>5.0599999999999996</v>
      </c>
      <c r="AD1263" s="152">
        <v>5.641</v>
      </c>
      <c r="AE1263" s="152">
        <v>6.3029999999999999</v>
      </c>
      <c r="AF1263" s="152">
        <v>4.9489999999999998</v>
      </c>
      <c r="AG1263" s="152">
        <v>4.9539999999999997</v>
      </c>
      <c r="AH1263" s="152">
        <v>5.7290000000000001</v>
      </c>
      <c r="AI1263" s="152">
        <v>6.4960000000000004</v>
      </c>
      <c r="AJ1263" s="152">
        <v>5.0350000000000001</v>
      </c>
      <c r="AK1263" s="152">
        <v>5.0599999999999996</v>
      </c>
      <c r="AL1263" s="152">
        <f t="shared" si="252"/>
        <v>2.423479626040788</v>
      </c>
      <c r="AM1263" s="152">
        <f t="shared" si="253"/>
        <v>1.8798158980185364</v>
      </c>
      <c r="AN1263" s="152" t="e">
        <f>NA()</f>
        <v>#N/A</v>
      </c>
      <c r="AO1263" s="152" t="e">
        <f>NA()</f>
        <v>#N/A</v>
      </c>
      <c r="AP1263" s="152">
        <f t="shared" si="257"/>
        <v>8.0411999999999999</v>
      </c>
      <c r="AQ1263" s="152"/>
      <c r="AR1263" s="152"/>
      <c r="AS1263" s="153">
        <f t="shared" si="254"/>
        <v>152</v>
      </c>
      <c r="AT1263" s="153">
        <f t="shared" si="258"/>
        <v>1</v>
      </c>
      <c r="AU1263" s="153">
        <f t="shared" si="259"/>
        <v>0</v>
      </c>
      <c r="AV1263" s="153">
        <f t="shared" si="260"/>
        <v>0</v>
      </c>
      <c r="BA1263">
        <f t="shared" si="255"/>
        <v>31</v>
      </c>
    </row>
    <row r="1264" spans="2:53" x14ac:dyDescent="0.25">
      <c r="B1264" s="155">
        <f t="shared" si="236"/>
        <v>43983.999305555553</v>
      </c>
      <c r="C1264" s="155">
        <f t="shared" si="256"/>
        <v>43983.999305555553</v>
      </c>
      <c r="D1264" s="152">
        <f t="shared" si="249"/>
        <v>4.9489999999999998</v>
      </c>
      <c r="E1264" s="152"/>
      <c r="F1264" s="152"/>
      <c r="G1264" s="152"/>
      <c r="H1264" s="152" t="e">
        <f t="shared" si="250"/>
        <v>#N/A</v>
      </c>
      <c r="I1264" s="152"/>
      <c r="J1264" s="152" t="e">
        <f t="shared" si="251"/>
        <v>#N/A</v>
      </c>
      <c r="K1264" s="152"/>
      <c r="L1264" s="152"/>
      <c r="M1264" s="152"/>
      <c r="N1264" s="152"/>
      <c r="O1264" s="152"/>
      <c r="P1264" s="152"/>
      <c r="Q1264" s="152"/>
      <c r="R1264" s="152"/>
      <c r="S1264" s="152"/>
      <c r="T1264" s="153" cm="1">
        <f t="array" ref="T1264">MATCH(1,(TDU_Info!$C$5:$C$111=$T$6)*(TDU_Info!$B$5:$B$111&lt;=$B1264),0)</f>
        <v>93</v>
      </c>
      <c r="U1264" s="152">
        <f>100*(INDEX(TDU_Info!$E$5:$E$111,$T1264)/T$11+INDEX(TDU_Info!$F$5:$F$111,$T1264))</f>
        <v>3.7488000000000001</v>
      </c>
      <c r="V1264" s="152">
        <v>5.782</v>
      </c>
      <c r="W1264" s="152">
        <v>6.4059999999999997</v>
      </c>
      <c r="X1264" s="152">
        <v>4.95</v>
      </c>
      <c r="Y1264" s="152">
        <v>5</v>
      </c>
      <c r="Z1264" s="152">
        <v>5.8570000000000002</v>
      </c>
      <c r="AA1264" s="152">
        <v>6.5350000000000001</v>
      </c>
      <c r="AB1264" s="152">
        <v>5.0129999999999999</v>
      </c>
      <c r="AC1264" s="152">
        <v>5.0599999999999996</v>
      </c>
      <c r="AD1264" s="152">
        <v>5.641</v>
      </c>
      <c r="AE1264" s="152">
        <v>6.3029999999999999</v>
      </c>
      <c r="AF1264" s="152">
        <v>4.9489999999999998</v>
      </c>
      <c r="AG1264" s="152">
        <v>4.9539999999999997</v>
      </c>
      <c r="AH1264" s="152">
        <v>5.7290000000000001</v>
      </c>
      <c r="AI1264" s="152">
        <v>6.4960000000000004</v>
      </c>
      <c r="AJ1264" s="152">
        <v>5.0350000000000001</v>
      </c>
      <c r="AK1264" s="152">
        <v>5.0599999999999996</v>
      </c>
      <c r="AL1264" s="152" t="e">
        <f t="shared" si="252"/>
        <v>#N/A</v>
      </c>
      <c r="AM1264" s="152" t="e">
        <f t="shared" si="253"/>
        <v>#N/A</v>
      </c>
      <c r="AN1264" s="152" t="e">
        <f>NA()</f>
        <v>#N/A</v>
      </c>
      <c r="AO1264" s="152" t="e">
        <f>NA()</f>
        <v>#N/A</v>
      </c>
      <c r="AP1264" s="152" t="e">
        <f t="shared" si="257"/>
        <v>#N/A</v>
      </c>
      <c r="AQ1264" s="152"/>
      <c r="AR1264" s="152"/>
      <c r="AS1264" s="153">
        <f t="shared" si="254"/>
        <v>153</v>
      </c>
      <c r="AT1264" s="153">
        <f t="shared" si="258"/>
        <v>1</v>
      </c>
      <c r="AU1264" s="153">
        <f t="shared" si="259"/>
        <v>0</v>
      </c>
      <c r="AV1264" s="153">
        <f t="shared" si="260"/>
        <v>0</v>
      </c>
      <c r="BA1264">
        <f t="shared" si="255"/>
        <v>1</v>
      </c>
    </row>
    <row r="1265" spans="2:53" x14ac:dyDescent="0.25">
      <c r="B1265" s="155">
        <f t="shared" si="236"/>
        <v>43984.999305555553</v>
      </c>
      <c r="C1265" s="155">
        <f t="shared" si="256"/>
        <v>43984.999305555553</v>
      </c>
      <c r="D1265" s="152">
        <f t="shared" si="249"/>
        <v>4.9489999999999998</v>
      </c>
      <c r="E1265" s="152"/>
      <c r="F1265" s="152"/>
      <c r="G1265" s="152"/>
      <c r="H1265" s="152" t="e">
        <f t="shared" si="250"/>
        <v>#N/A</v>
      </c>
      <c r="I1265" s="152"/>
      <c r="J1265" s="152" t="e">
        <f t="shared" si="251"/>
        <v>#N/A</v>
      </c>
      <c r="K1265" s="152"/>
      <c r="L1265" s="152"/>
      <c r="M1265" s="152"/>
      <c r="N1265" s="152"/>
      <c r="O1265" s="152"/>
      <c r="P1265" s="152"/>
      <c r="Q1265" s="152"/>
      <c r="R1265" s="152"/>
      <c r="S1265" s="152"/>
      <c r="T1265" s="153" cm="1">
        <f t="array" ref="T1265">MATCH(1,(TDU_Info!$C$5:$C$111=$T$6)*(TDU_Info!$B$5:$B$111&lt;=$B1265),0)</f>
        <v>93</v>
      </c>
      <c r="U1265" s="152">
        <f>100*(INDEX(TDU_Info!$E$5:$E$111,$T1265)/T$11+INDEX(TDU_Info!$F$5:$F$111,$T1265))</f>
        <v>3.7488000000000001</v>
      </c>
      <c r="V1265" s="152">
        <v>5.782</v>
      </c>
      <c r="W1265" s="152">
        <v>6.4059999999999997</v>
      </c>
      <c r="X1265" s="152">
        <v>4.95</v>
      </c>
      <c r="Y1265" s="152">
        <v>5</v>
      </c>
      <c r="Z1265" s="152">
        <v>5.8570000000000002</v>
      </c>
      <c r="AA1265" s="152">
        <v>6.5350000000000001</v>
      </c>
      <c r="AB1265" s="152">
        <v>5.0129999999999999</v>
      </c>
      <c r="AC1265" s="152">
        <v>5.0599999999999996</v>
      </c>
      <c r="AD1265" s="152">
        <v>5.641</v>
      </c>
      <c r="AE1265" s="152">
        <v>6.3029999999999999</v>
      </c>
      <c r="AF1265" s="152">
        <v>4.9489999999999998</v>
      </c>
      <c r="AG1265" s="152">
        <v>4.9539999999999997</v>
      </c>
      <c r="AH1265" s="152">
        <v>5.7290000000000001</v>
      </c>
      <c r="AI1265" s="152">
        <v>6.4960000000000004</v>
      </c>
      <c r="AJ1265" s="152">
        <v>5.0350000000000001</v>
      </c>
      <c r="AK1265" s="152">
        <v>5.0599999999999996</v>
      </c>
      <c r="AL1265" s="152">
        <f t="shared" si="252"/>
        <v>1.7170284505728992</v>
      </c>
      <c r="AM1265" s="152">
        <f t="shared" si="253"/>
        <v>1.6800290518209657</v>
      </c>
      <c r="AN1265" s="152" t="e">
        <f>NA()</f>
        <v>#N/A</v>
      </c>
      <c r="AO1265" s="152" t="e">
        <f>NA()</f>
        <v>#N/A</v>
      </c>
      <c r="AP1265" s="152">
        <f t="shared" si="257"/>
        <v>8.0111999999999988</v>
      </c>
      <c r="AQ1265" s="152"/>
      <c r="AR1265" s="152"/>
      <c r="AS1265" s="153">
        <f t="shared" si="254"/>
        <v>154</v>
      </c>
      <c r="AT1265" s="153">
        <f t="shared" si="258"/>
        <v>1</v>
      </c>
      <c r="AU1265" s="153">
        <f t="shared" si="259"/>
        <v>0</v>
      </c>
      <c r="AV1265" s="153">
        <f t="shared" si="260"/>
        <v>0</v>
      </c>
      <c r="BA1265">
        <f t="shared" si="255"/>
        <v>2</v>
      </c>
    </row>
    <row r="1266" spans="2:53" x14ac:dyDescent="0.25">
      <c r="B1266" s="155">
        <f t="shared" si="236"/>
        <v>43985.999305555553</v>
      </c>
      <c r="C1266" s="155">
        <f t="shared" si="256"/>
        <v>43985.999305555553</v>
      </c>
      <c r="D1266" s="152">
        <f t="shared" si="249"/>
        <v>5</v>
      </c>
      <c r="E1266" s="152"/>
      <c r="F1266" s="152"/>
      <c r="G1266" s="152"/>
      <c r="H1266" s="152" t="e">
        <f t="shared" si="250"/>
        <v>#N/A</v>
      </c>
      <c r="I1266" s="152"/>
      <c r="J1266" s="152" t="e">
        <f t="shared" si="251"/>
        <v>#N/A</v>
      </c>
      <c r="K1266" s="152"/>
      <c r="L1266" s="152"/>
      <c r="M1266" s="152"/>
      <c r="N1266" s="152"/>
      <c r="O1266" s="152"/>
      <c r="P1266" s="152"/>
      <c r="Q1266" s="152"/>
      <c r="R1266" s="152"/>
      <c r="S1266" s="152"/>
      <c r="T1266" s="153" cm="1">
        <f t="array" ref="T1266">MATCH(1,(TDU_Info!$C$5:$C$111=$T$6)*(TDU_Info!$B$5:$B$111&lt;=$B1266),0)</f>
        <v>93</v>
      </c>
      <c r="U1266" s="152">
        <f>100*(INDEX(TDU_Info!$E$5:$E$111,$T1266)/T$11+INDEX(TDU_Info!$F$5:$F$111,$T1266))</f>
        <v>3.7488000000000001</v>
      </c>
      <c r="V1266" s="152">
        <v>6.5129999999999999</v>
      </c>
      <c r="W1266" s="152">
        <v>6.4059999999999997</v>
      </c>
      <c r="X1266" s="152">
        <v>5</v>
      </c>
      <c r="Y1266" s="152">
        <v>4.8949999999999996</v>
      </c>
      <c r="Z1266" s="152">
        <v>6.7880000000000003</v>
      </c>
      <c r="AA1266" s="152">
        <v>6.5350000000000001</v>
      </c>
      <c r="AB1266" s="152">
        <v>5.17</v>
      </c>
      <c r="AC1266" s="152">
        <v>5.0599999999999996</v>
      </c>
      <c r="AD1266" s="152">
        <v>6.556</v>
      </c>
      <c r="AE1266" s="152">
        <v>6.3029999999999999</v>
      </c>
      <c r="AF1266" s="152">
        <v>5</v>
      </c>
      <c r="AG1266" s="152">
        <v>4.6479999999999997</v>
      </c>
      <c r="AH1266" s="152">
        <v>6.8440000000000003</v>
      </c>
      <c r="AI1266" s="152">
        <v>6.4960000000000004</v>
      </c>
      <c r="AJ1266" s="152">
        <v>5.17</v>
      </c>
      <c r="AK1266" s="152">
        <v>5.0599999999999996</v>
      </c>
      <c r="AL1266" s="152">
        <f t="shared" si="252"/>
        <v>1.7170284505728992</v>
      </c>
      <c r="AM1266" s="152">
        <f t="shared" si="253"/>
        <v>1.6800290518209657</v>
      </c>
      <c r="AN1266" s="152" t="e">
        <f>NA()</f>
        <v>#N/A</v>
      </c>
      <c r="AO1266" s="152" t="e">
        <f>NA()</f>
        <v>#N/A</v>
      </c>
      <c r="AP1266" s="152">
        <f t="shared" si="257"/>
        <v>8.0111999999999988</v>
      </c>
      <c r="AQ1266" s="152"/>
      <c r="AR1266" s="152"/>
      <c r="AS1266" s="153">
        <f t="shared" si="254"/>
        <v>155</v>
      </c>
      <c r="AT1266" s="153">
        <f t="shared" si="258"/>
        <v>1</v>
      </c>
      <c r="AU1266" s="153">
        <f t="shared" si="259"/>
        <v>0</v>
      </c>
      <c r="AV1266" s="153">
        <f t="shared" si="260"/>
        <v>0</v>
      </c>
      <c r="BA1266">
        <f t="shared" si="255"/>
        <v>3</v>
      </c>
    </row>
    <row r="1267" spans="2:53" x14ac:dyDescent="0.25">
      <c r="B1267" s="155">
        <f t="shared" si="236"/>
        <v>43986.999305555553</v>
      </c>
      <c r="C1267" s="155">
        <f t="shared" si="256"/>
        <v>43986.999305555553</v>
      </c>
      <c r="D1267" s="152">
        <f t="shared" si="249"/>
        <v>5</v>
      </c>
      <c r="E1267" s="152"/>
      <c r="F1267" s="152"/>
      <c r="G1267" s="152"/>
      <c r="H1267" s="152" t="e">
        <f t="shared" si="250"/>
        <v>#N/A</v>
      </c>
      <c r="I1267" s="152"/>
      <c r="J1267" s="152" t="e">
        <f t="shared" si="251"/>
        <v>#N/A</v>
      </c>
      <c r="K1267" s="152"/>
      <c r="L1267" s="152"/>
      <c r="M1267" s="152"/>
      <c r="N1267" s="152"/>
      <c r="O1267" s="152"/>
      <c r="P1267" s="152"/>
      <c r="Q1267" s="152"/>
      <c r="R1267" s="152"/>
      <c r="S1267" s="152"/>
      <c r="T1267" s="153" cm="1">
        <f t="array" ref="T1267">MATCH(1,(TDU_Info!$C$5:$C$111=$T$6)*(TDU_Info!$B$5:$B$111&lt;=$B1267),0)</f>
        <v>93</v>
      </c>
      <c r="U1267" s="152">
        <f>100*(INDEX(TDU_Info!$E$5:$E$111,$T1267)/T$11+INDEX(TDU_Info!$F$5:$F$111,$T1267))</f>
        <v>3.7488000000000001</v>
      </c>
      <c r="V1267" s="152">
        <v>6.5129999999999999</v>
      </c>
      <c r="W1267" s="152">
        <v>6.4059999999999997</v>
      </c>
      <c r="X1267" s="152">
        <v>5</v>
      </c>
      <c r="Y1267" s="152">
        <v>4.8949999999999996</v>
      </c>
      <c r="Z1267" s="152">
        <v>6.7880000000000003</v>
      </c>
      <c r="AA1267" s="152">
        <v>6.5350000000000001</v>
      </c>
      <c r="AB1267" s="152">
        <v>5.17</v>
      </c>
      <c r="AC1267" s="152">
        <v>5.0599999999999996</v>
      </c>
      <c r="AD1267" s="152">
        <v>6.556</v>
      </c>
      <c r="AE1267" s="152">
        <v>6.3029999999999999</v>
      </c>
      <c r="AF1267" s="152">
        <v>5</v>
      </c>
      <c r="AG1267" s="152">
        <v>4.6479999999999997</v>
      </c>
      <c r="AH1267" s="152">
        <v>6.8440000000000003</v>
      </c>
      <c r="AI1267" s="152">
        <v>6.4960000000000004</v>
      </c>
      <c r="AJ1267" s="152">
        <v>5.17</v>
      </c>
      <c r="AK1267" s="152">
        <v>5.0599999999999996</v>
      </c>
      <c r="AL1267" s="152">
        <f t="shared" si="252"/>
        <v>1.7170284505728992</v>
      </c>
      <c r="AM1267" s="152">
        <f t="shared" si="253"/>
        <v>1.6800290518209657</v>
      </c>
      <c r="AN1267" s="152" t="e">
        <f>NA()</f>
        <v>#N/A</v>
      </c>
      <c r="AO1267" s="152" t="e">
        <f>NA()</f>
        <v>#N/A</v>
      </c>
      <c r="AP1267" s="152">
        <f t="shared" si="257"/>
        <v>8.0111999999999988</v>
      </c>
      <c r="AQ1267" s="152"/>
      <c r="AR1267" s="152"/>
      <c r="AS1267" s="153">
        <f t="shared" si="254"/>
        <v>156</v>
      </c>
      <c r="AT1267" s="153">
        <f t="shared" si="258"/>
        <v>1</v>
      </c>
      <c r="AU1267" s="153">
        <f t="shared" si="259"/>
        <v>0</v>
      </c>
      <c r="AV1267" s="153">
        <f t="shared" si="260"/>
        <v>0</v>
      </c>
      <c r="BA1267">
        <f t="shared" si="255"/>
        <v>4</v>
      </c>
    </row>
    <row r="1268" spans="2:53" x14ac:dyDescent="0.25">
      <c r="B1268" s="155">
        <f t="shared" si="236"/>
        <v>43987.999305555553</v>
      </c>
      <c r="C1268" s="155">
        <f t="shared" si="256"/>
        <v>43987.999305555553</v>
      </c>
      <c r="D1268" s="152">
        <f t="shared" si="249"/>
        <v>5</v>
      </c>
      <c r="E1268" s="152"/>
      <c r="F1268" s="152"/>
      <c r="G1268" s="152"/>
      <c r="H1268" s="152" t="e">
        <f t="shared" si="250"/>
        <v>#N/A</v>
      </c>
      <c r="I1268" s="152"/>
      <c r="J1268" s="152" t="e">
        <f t="shared" si="251"/>
        <v>#N/A</v>
      </c>
      <c r="K1268" s="152"/>
      <c r="L1268" s="152"/>
      <c r="M1268" s="152"/>
      <c r="N1268" s="152"/>
      <c r="O1268" s="152"/>
      <c r="P1268" s="152"/>
      <c r="Q1268" s="152"/>
      <c r="R1268" s="152"/>
      <c r="S1268" s="152"/>
      <c r="T1268" s="153" cm="1">
        <f t="array" ref="T1268">MATCH(1,(TDU_Info!$C$5:$C$111=$T$6)*(TDU_Info!$B$5:$B$111&lt;=$B1268),0)</f>
        <v>93</v>
      </c>
      <c r="U1268" s="152">
        <f>100*(INDEX(TDU_Info!$E$5:$E$111,$T1268)/T$11+INDEX(TDU_Info!$F$5:$F$111,$T1268))</f>
        <v>3.7488000000000001</v>
      </c>
      <c r="V1268" s="152">
        <v>8.3369999999999997</v>
      </c>
      <c r="W1268" s="152">
        <v>6.4059999999999997</v>
      </c>
      <c r="X1268" s="152">
        <v>5</v>
      </c>
      <c r="Y1268" s="152">
        <v>4.8949999999999996</v>
      </c>
      <c r="Z1268" s="152">
        <v>8.4120000000000008</v>
      </c>
      <c r="AA1268" s="152">
        <v>6.5350000000000001</v>
      </c>
      <c r="AB1268" s="152">
        <v>5.19</v>
      </c>
      <c r="AC1268" s="152">
        <v>5.0599999999999996</v>
      </c>
      <c r="AD1268" s="152">
        <v>8.2409999999999997</v>
      </c>
      <c r="AE1268" s="152">
        <v>6.3029999999999999</v>
      </c>
      <c r="AF1268" s="152">
        <v>5</v>
      </c>
      <c r="AG1268" s="152">
        <v>4.6479999999999997</v>
      </c>
      <c r="AH1268" s="152">
        <v>8.3290000000000006</v>
      </c>
      <c r="AI1268" s="152">
        <v>6.4960000000000004</v>
      </c>
      <c r="AJ1268" s="152">
        <v>5.19</v>
      </c>
      <c r="AK1268" s="152">
        <v>5.0599999999999996</v>
      </c>
      <c r="AL1268" s="152">
        <f t="shared" si="252"/>
        <v>1.7170284505728992</v>
      </c>
      <c r="AM1268" s="152">
        <f t="shared" si="253"/>
        <v>1.6800290518209657</v>
      </c>
      <c r="AN1268" s="152" t="e">
        <f>NA()</f>
        <v>#N/A</v>
      </c>
      <c r="AO1268" s="152" t="e">
        <f>NA()</f>
        <v>#N/A</v>
      </c>
      <c r="AP1268" s="152">
        <f t="shared" si="257"/>
        <v>8.0111999999999988</v>
      </c>
      <c r="AQ1268" s="152"/>
      <c r="AR1268" s="152"/>
      <c r="AS1268" s="153">
        <f t="shared" si="254"/>
        <v>157</v>
      </c>
      <c r="AT1268" s="153">
        <f t="shared" si="258"/>
        <v>1</v>
      </c>
      <c r="AU1268" s="153">
        <f t="shared" si="259"/>
        <v>0</v>
      </c>
      <c r="AV1268" s="153">
        <f t="shared" si="260"/>
        <v>0</v>
      </c>
      <c r="BA1268">
        <f t="shared" si="255"/>
        <v>5</v>
      </c>
    </row>
    <row r="1269" spans="2:53" x14ac:dyDescent="0.25">
      <c r="B1269" s="155">
        <f t="shared" si="236"/>
        <v>43988.999305555553</v>
      </c>
      <c r="C1269" s="155">
        <f t="shared" si="256"/>
        <v>43988.999305555553</v>
      </c>
      <c r="D1269" s="152">
        <f t="shared" si="249"/>
        <v>5</v>
      </c>
      <c r="E1269" s="152"/>
      <c r="F1269" s="152"/>
      <c r="G1269" s="152"/>
      <c r="H1269" s="152" t="e">
        <f t="shared" si="250"/>
        <v>#N/A</v>
      </c>
      <c r="I1269" s="152"/>
      <c r="J1269" s="152" t="e">
        <f t="shared" si="251"/>
        <v>#N/A</v>
      </c>
      <c r="K1269" s="152"/>
      <c r="L1269" s="152"/>
      <c r="M1269" s="152"/>
      <c r="N1269" s="152"/>
      <c r="O1269" s="152"/>
      <c r="P1269" s="152"/>
      <c r="Q1269" s="152"/>
      <c r="R1269" s="152"/>
      <c r="S1269" s="152"/>
      <c r="T1269" s="153" cm="1">
        <f t="array" ref="T1269">MATCH(1,(TDU_Info!$C$5:$C$111=$T$6)*(TDU_Info!$B$5:$B$111&lt;=$B1269),0)</f>
        <v>93</v>
      </c>
      <c r="U1269" s="152">
        <f>100*(INDEX(TDU_Info!$E$5:$E$111,$T1269)/T$11+INDEX(TDU_Info!$F$5:$F$111,$T1269))</f>
        <v>3.7488000000000001</v>
      </c>
      <c r="V1269" s="152">
        <v>8.3369999999999997</v>
      </c>
      <c r="W1269" s="152">
        <v>6.4059999999999997</v>
      </c>
      <c r="X1269" s="152">
        <v>5</v>
      </c>
      <c r="Y1269" s="152">
        <v>4.8949999999999996</v>
      </c>
      <c r="Z1269" s="152">
        <v>8.4120000000000008</v>
      </c>
      <c r="AA1269" s="152">
        <v>6.5350000000000001</v>
      </c>
      <c r="AB1269" s="152">
        <v>5.19</v>
      </c>
      <c r="AC1269" s="152">
        <v>5.0599999999999996</v>
      </c>
      <c r="AD1269" s="152">
        <v>8.2409999999999997</v>
      </c>
      <c r="AE1269" s="152">
        <v>6.3029999999999999</v>
      </c>
      <c r="AF1269" s="152">
        <v>5</v>
      </c>
      <c r="AG1269" s="152">
        <v>4.6479999999999997</v>
      </c>
      <c r="AH1269" s="152">
        <v>8.3290000000000006</v>
      </c>
      <c r="AI1269" s="152">
        <v>6.4960000000000004</v>
      </c>
      <c r="AJ1269" s="152">
        <v>5.19</v>
      </c>
      <c r="AK1269" s="152">
        <v>5.0599999999999996</v>
      </c>
      <c r="AL1269" s="152">
        <f t="shared" si="252"/>
        <v>1.7170284505728992</v>
      </c>
      <c r="AM1269" s="152">
        <f t="shared" si="253"/>
        <v>1.6800290518209657</v>
      </c>
      <c r="AN1269" s="152" t="e">
        <f>NA()</f>
        <v>#N/A</v>
      </c>
      <c r="AO1269" s="152" t="e">
        <f>NA()</f>
        <v>#N/A</v>
      </c>
      <c r="AP1269" s="152">
        <f t="shared" si="257"/>
        <v>8.0111999999999988</v>
      </c>
      <c r="AQ1269" s="152"/>
      <c r="AR1269" s="152"/>
      <c r="AS1269" s="153">
        <f t="shared" si="254"/>
        <v>158</v>
      </c>
      <c r="AT1269" s="153">
        <f t="shared" si="258"/>
        <v>1</v>
      </c>
      <c r="AU1269" s="153">
        <f t="shared" si="259"/>
        <v>0</v>
      </c>
      <c r="AV1269" s="153">
        <f t="shared" si="260"/>
        <v>0</v>
      </c>
      <c r="BA1269">
        <f t="shared" si="255"/>
        <v>6</v>
      </c>
    </row>
    <row r="1270" spans="2:53" x14ac:dyDescent="0.25">
      <c r="B1270" s="155">
        <f t="shared" si="236"/>
        <v>43989.999305555553</v>
      </c>
      <c r="C1270" s="155">
        <f t="shared" si="256"/>
        <v>43989.999305555553</v>
      </c>
      <c r="D1270" s="152">
        <f t="shared" si="249"/>
        <v>5</v>
      </c>
      <c r="E1270" s="152"/>
      <c r="F1270" s="152"/>
      <c r="G1270" s="152"/>
      <c r="H1270" s="152" t="e">
        <f t="shared" si="250"/>
        <v>#N/A</v>
      </c>
      <c r="I1270" s="152"/>
      <c r="J1270" s="152" t="e">
        <f t="shared" si="251"/>
        <v>#N/A</v>
      </c>
      <c r="K1270" s="152"/>
      <c r="L1270" s="152"/>
      <c r="M1270" s="152"/>
      <c r="N1270" s="152"/>
      <c r="O1270" s="152"/>
      <c r="P1270" s="152"/>
      <c r="Q1270" s="152"/>
      <c r="R1270" s="152"/>
      <c r="S1270" s="152"/>
      <c r="T1270" s="153" cm="1">
        <f t="array" ref="T1270">MATCH(1,(TDU_Info!$C$5:$C$111=$T$6)*(TDU_Info!$B$5:$B$111&lt;=$B1270),0)</f>
        <v>93</v>
      </c>
      <c r="U1270" s="152">
        <f>100*(INDEX(TDU_Info!$E$5:$E$111,$T1270)/T$11+INDEX(TDU_Info!$F$5:$F$111,$T1270))</f>
        <v>3.7488000000000001</v>
      </c>
      <c r="V1270" s="152">
        <v>8.3369999999999997</v>
      </c>
      <c r="W1270" s="152">
        <v>6.4059999999999997</v>
      </c>
      <c r="X1270" s="152">
        <v>5</v>
      </c>
      <c r="Y1270" s="152">
        <v>4.8949999999999996</v>
      </c>
      <c r="Z1270" s="152">
        <v>8.4120000000000008</v>
      </c>
      <c r="AA1270" s="152">
        <v>6.5350000000000001</v>
      </c>
      <c r="AB1270" s="152">
        <v>5.19</v>
      </c>
      <c r="AC1270" s="152">
        <v>5.0599999999999996</v>
      </c>
      <c r="AD1270" s="152">
        <v>8.2409999999999997</v>
      </c>
      <c r="AE1270" s="152">
        <v>6.3029999999999999</v>
      </c>
      <c r="AF1270" s="152">
        <v>5</v>
      </c>
      <c r="AG1270" s="152">
        <v>4.6479999999999997</v>
      </c>
      <c r="AH1270" s="152">
        <v>8.3290000000000006</v>
      </c>
      <c r="AI1270" s="152">
        <v>6.4960000000000004</v>
      </c>
      <c r="AJ1270" s="152">
        <v>5.19</v>
      </c>
      <c r="AK1270" s="152">
        <v>5.0599999999999996</v>
      </c>
      <c r="AL1270" s="152">
        <f t="shared" si="252"/>
        <v>1.7170284505728992</v>
      </c>
      <c r="AM1270" s="152">
        <f t="shared" si="253"/>
        <v>1.6800290518209657</v>
      </c>
      <c r="AN1270" s="152" t="e">
        <f>NA()</f>
        <v>#N/A</v>
      </c>
      <c r="AO1270" s="152" t="e">
        <f>NA()</f>
        <v>#N/A</v>
      </c>
      <c r="AP1270" s="152">
        <f t="shared" si="257"/>
        <v>8.0111999999999988</v>
      </c>
      <c r="AQ1270" s="152"/>
      <c r="AR1270" s="152"/>
      <c r="AS1270" s="153">
        <f t="shared" si="254"/>
        <v>159</v>
      </c>
      <c r="AT1270" s="153">
        <f t="shared" si="258"/>
        <v>1</v>
      </c>
      <c r="AU1270" s="153">
        <f t="shared" si="259"/>
        <v>0</v>
      </c>
      <c r="AV1270" s="153">
        <f t="shared" si="260"/>
        <v>0</v>
      </c>
      <c r="BA1270">
        <f t="shared" si="255"/>
        <v>7</v>
      </c>
    </row>
    <row r="1271" spans="2:53" x14ac:dyDescent="0.25">
      <c r="B1271" s="155">
        <f t="shared" si="236"/>
        <v>43990.999305555553</v>
      </c>
      <c r="C1271" s="155">
        <f t="shared" si="256"/>
        <v>43990.999305555553</v>
      </c>
      <c r="D1271" s="152">
        <f t="shared" si="249"/>
        <v>5</v>
      </c>
      <c r="E1271" s="152"/>
      <c r="F1271" s="152"/>
      <c r="G1271" s="152"/>
      <c r="H1271" s="152" t="e">
        <f t="shared" si="250"/>
        <v>#N/A</v>
      </c>
      <c r="I1271" s="152"/>
      <c r="J1271" s="152" t="e">
        <f t="shared" si="251"/>
        <v>#N/A</v>
      </c>
      <c r="K1271" s="152"/>
      <c r="L1271" s="152"/>
      <c r="M1271" s="152"/>
      <c r="N1271" s="152"/>
      <c r="O1271" s="152"/>
      <c r="P1271" s="152"/>
      <c r="Q1271" s="152"/>
      <c r="R1271" s="152"/>
      <c r="S1271" s="152"/>
      <c r="T1271" s="153" cm="1">
        <f t="array" ref="T1271">MATCH(1,(TDU_Info!$C$5:$C$111=$T$6)*(TDU_Info!$B$5:$B$111&lt;=$B1271),0)</f>
        <v>93</v>
      </c>
      <c r="U1271" s="152">
        <f>100*(INDEX(TDU_Info!$E$5:$E$111,$T1271)/T$11+INDEX(TDU_Info!$F$5:$F$111,$T1271))</f>
        <v>3.7488000000000001</v>
      </c>
      <c r="V1271" s="152">
        <v>8.3369999999999997</v>
      </c>
      <c r="W1271" s="152">
        <v>6.4059999999999997</v>
      </c>
      <c r="X1271" s="152">
        <v>5</v>
      </c>
      <c r="Y1271" s="152">
        <v>4.8949999999999996</v>
      </c>
      <c r="Z1271" s="152">
        <v>8.4120000000000008</v>
      </c>
      <c r="AA1271" s="152">
        <v>6.5350000000000001</v>
      </c>
      <c r="AB1271" s="152">
        <v>5.26</v>
      </c>
      <c r="AC1271" s="152">
        <v>5.0599999999999996</v>
      </c>
      <c r="AD1271" s="152">
        <v>8.2409999999999997</v>
      </c>
      <c r="AE1271" s="152">
        <v>6.3029999999999999</v>
      </c>
      <c r="AF1271" s="152">
        <v>5</v>
      </c>
      <c r="AG1271" s="152">
        <v>4.6479999999999997</v>
      </c>
      <c r="AH1271" s="152">
        <v>8.3290000000000006</v>
      </c>
      <c r="AI1271" s="152">
        <v>6.4960000000000004</v>
      </c>
      <c r="AJ1271" s="152">
        <v>5.25</v>
      </c>
      <c r="AK1271" s="152">
        <v>5.0599999999999996</v>
      </c>
      <c r="AL1271" s="152">
        <f t="shared" si="252"/>
        <v>1.7170284505728992</v>
      </c>
      <c r="AM1271" s="152">
        <f t="shared" si="253"/>
        <v>1.6800290518209657</v>
      </c>
      <c r="AN1271" s="152" t="e">
        <f>NA()</f>
        <v>#N/A</v>
      </c>
      <c r="AO1271" s="152" t="e">
        <f>NA()</f>
        <v>#N/A</v>
      </c>
      <c r="AP1271" s="152">
        <f t="shared" si="257"/>
        <v>8.0111999999999988</v>
      </c>
      <c r="AQ1271" s="152"/>
      <c r="AR1271" s="152"/>
      <c r="AS1271" s="153">
        <f t="shared" si="254"/>
        <v>160</v>
      </c>
      <c r="AT1271" s="153">
        <f t="shared" si="258"/>
        <v>1</v>
      </c>
      <c r="AU1271" s="153">
        <f t="shared" si="259"/>
        <v>0</v>
      </c>
      <c r="AV1271" s="153">
        <f t="shared" si="260"/>
        <v>0</v>
      </c>
      <c r="BA1271">
        <f t="shared" si="255"/>
        <v>8</v>
      </c>
    </row>
    <row r="1272" spans="2:53" x14ac:dyDescent="0.25">
      <c r="B1272" s="155">
        <f t="shared" si="236"/>
        <v>43991.999305555553</v>
      </c>
      <c r="C1272" s="155">
        <f t="shared" si="256"/>
        <v>43991.999305555553</v>
      </c>
      <c r="D1272" s="152">
        <f t="shared" si="249"/>
        <v>5</v>
      </c>
      <c r="E1272" s="152"/>
      <c r="F1272" s="152"/>
      <c r="G1272" s="152"/>
      <c r="H1272" s="152" t="e">
        <f t="shared" si="250"/>
        <v>#N/A</v>
      </c>
      <c r="I1272" s="152"/>
      <c r="J1272" s="152" t="e">
        <f t="shared" si="251"/>
        <v>#N/A</v>
      </c>
      <c r="K1272" s="152"/>
      <c r="L1272" s="152"/>
      <c r="M1272" s="152"/>
      <c r="N1272" s="152"/>
      <c r="O1272" s="152"/>
      <c r="P1272" s="152"/>
      <c r="Q1272" s="152"/>
      <c r="R1272" s="152"/>
      <c r="S1272" s="152"/>
      <c r="T1272" s="153" cm="1">
        <f t="array" ref="T1272">MATCH(1,(TDU_Info!$C$5:$C$111=$T$6)*(TDU_Info!$B$5:$B$111&lt;=$B1272),0)</f>
        <v>93</v>
      </c>
      <c r="U1272" s="152">
        <f>100*(INDEX(TDU_Info!$E$5:$E$111,$T1272)/T$11+INDEX(TDU_Info!$F$5:$F$111,$T1272))</f>
        <v>3.7488000000000001</v>
      </c>
      <c r="V1272" s="152">
        <v>8.3369999999999997</v>
      </c>
      <c r="W1272" s="152">
        <v>6.4059999999999997</v>
      </c>
      <c r="X1272" s="152">
        <v>5</v>
      </c>
      <c r="Y1272" s="152">
        <v>4.8949999999999996</v>
      </c>
      <c r="Z1272" s="152">
        <v>8.4120000000000008</v>
      </c>
      <c r="AA1272" s="152">
        <v>6.5350000000000001</v>
      </c>
      <c r="AB1272" s="152">
        <v>5.26</v>
      </c>
      <c r="AC1272" s="152">
        <v>5.0599999999999996</v>
      </c>
      <c r="AD1272" s="152">
        <v>8.2409999999999997</v>
      </c>
      <c r="AE1272" s="152">
        <v>6.3029999999999999</v>
      </c>
      <c r="AF1272" s="152">
        <v>5</v>
      </c>
      <c r="AG1272" s="152">
        <v>4.6479999999999997</v>
      </c>
      <c r="AH1272" s="152">
        <v>8.3290000000000006</v>
      </c>
      <c r="AI1272" s="152">
        <v>6.4960000000000004</v>
      </c>
      <c r="AJ1272" s="152">
        <v>5.25</v>
      </c>
      <c r="AK1272" s="152">
        <v>5.0599999999999996</v>
      </c>
      <c r="AL1272" s="152">
        <f t="shared" si="252"/>
        <v>1.7170284505728992</v>
      </c>
      <c r="AM1272" s="152">
        <f t="shared" si="253"/>
        <v>1.6800290518209657</v>
      </c>
      <c r="AN1272" s="152" t="e">
        <f>NA()</f>
        <v>#N/A</v>
      </c>
      <c r="AO1272" s="152" t="e">
        <f>NA()</f>
        <v>#N/A</v>
      </c>
      <c r="AP1272" s="152">
        <f t="shared" si="257"/>
        <v>8.0111999999999988</v>
      </c>
      <c r="AQ1272" s="152"/>
      <c r="AR1272" s="152"/>
      <c r="AS1272" s="153">
        <f t="shared" si="254"/>
        <v>161</v>
      </c>
      <c r="AT1272" s="153">
        <f t="shared" si="258"/>
        <v>1</v>
      </c>
      <c r="AU1272" s="153">
        <f t="shared" si="259"/>
        <v>0</v>
      </c>
      <c r="AV1272" s="153">
        <f t="shared" si="260"/>
        <v>0</v>
      </c>
      <c r="BA1272">
        <f t="shared" si="255"/>
        <v>9</v>
      </c>
    </row>
    <row r="1273" spans="2:53" x14ac:dyDescent="0.25">
      <c r="B1273" s="155">
        <f t="shared" si="236"/>
        <v>43992.999305555553</v>
      </c>
      <c r="C1273" s="155">
        <f t="shared" si="256"/>
        <v>43992.999305555553</v>
      </c>
      <c r="D1273" s="152">
        <f t="shared" si="249"/>
        <v>5</v>
      </c>
      <c r="E1273" s="152"/>
      <c r="F1273" s="152"/>
      <c r="G1273" s="152"/>
      <c r="H1273" s="152" t="e">
        <f t="shared" si="250"/>
        <v>#N/A</v>
      </c>
      <c r="I1273" s="152"/>
      <c r="J1273" s="152" t="e">
        <f t="shared" si="251"/>
        <v>#N/A</v>
      </c>
      <c r="K1273" s="152"/>
      <c r="L1273" s="152"/>
      <c r="M1273" s="152"/>
      <c r="N1273" s="152"/>
      <c r="O1273" s="152"/>
      <c r="P1273" s="152"/>
      <c r="Q1273" s="152"/>
      <c r="R1273" s="152"/>
      <c r="S1273" s="152"/>
      <c r="T1273" s="153" cm="1">
        <f t="array" ref="T1273">MATCH(1,(TDU_Info!$C$5:$C$111=$T$6)*(TDU_Info!$B$5:$B$111&lt;=$B1273),0)</f>
        <v>93</v>
      </c>
      <c r="U1273" s="152">
        <f>100*(INDEX(TDU_Info!$E$5:$E$111,$T1273)/T$11+INDEX(TDU_Info!$F$5:$F$111,$T1273))</f>
        <v>3.7488000000000001</v>
      </c>
      <c r="V1273" s="152">
        <v>8.3369999999999997</v>
      </c>
      <c r="W1273" s="152">
        <v>6.4059999999999997</v>
      </c>
      <c r="X1273" s="152">
        <v>5</v>
      </c>
      <c r="Y1273" s="152">
        <v>4.8949999999999996</v>
      </c>
      <c r="Z1273" s="152">
        <v>8.4120000000000008</v>
      </c>
      <c r="AA1273" s="152">
        <v>6.5350000000000001</v>
      </c>
      <c r="AB1273" s="152">
        <v>5.26</v>
      </c>
      <c r="AC1273" s="152">
        <v>5.0599999999999996</v>
      </c>
      <c r="AD1273" s="152">
        <v>8.2409999999999997</v>
      </c>
      <c r="AE1273" s="152">
        <v>6.3029999999999999</v>
      </c>
      <c r="AF1273" s="152">
        <v>5</v>
      </c>
      <c r="AG1273" s="152">
        <v>4.6479999999999997</v>
      </c>
      <c r="AH1273" s="152">
        <v>8.3290000000000006</v>
      </c>
      <c r="AI1273" s="152">
        <v>6.4960000000000004</v>
      </c>
      <c r="AJ1273" s="152">
        <v>5.25</v>
      </c>
      <c r="AK1273" s="152">
        <v>5.0599999999999996</v>
      </c>
      <c r="AL1273" s="152">
        <f t="shared" si="252"/>
        <v>1.7170284505728992</v>
      </c>
      <c r="AM1273" s="152">
        <f t="shared" si="253"/>
        <v>1.6800290518209657</v>
      </c>
      <c r="AN1273" s="152" t="e">
        <f>NA()</f>
        <v>#N/A</v>
      </c>
      <c r="AO1273" s="152" t="e">
        <f>NA()</f>
        <v>#N/A</v>
      </c>
      <c r="AP1273" s="152">
        <f t="shared" si="257"/>
        <v>8.0111999999999988</v>
      </c>
      <c r="AQ1273" s="152"/>
      <c r="AR1273" s="152"/>
      <c r="AS1273" s="153">
        <f t="shared" si="254"/>
        <v>162</v>
      </c>
      <c r="AT1273" s="153">
        <f t="shared" si="258"/>
        <v>1</v>
      </c>
      <c r="AU1273" s="153">
        <f t="shared" si="259"/>
        <v>0</v>
      </c>
      <c r="AV1273" s="153">
        <f t="shared" si="260"/>
        <v>0</v>
      </c>
      <c r="BA1273">
        <f t="shared" si="255"/>
        <v>10</v>
      </c>
    </row>
    <row r="1274" spans="2:53" x14ac:dyDescent="0.25">
      <c r="B1274" s="155">
        <f t="shared" si="236"/>
        <v>43993.999305555553</v>
      </c>
      <c r="C1274" s="155">
        <f t="shared" si="256"/>
        <v>43993.999305555553</v>
      </c>
      <c r="D1274" s="152">
        <f t="shared" si="249"/>
        <v>5</v>
      </c>
      <c r="E1274" s="152"/>
      <c r="F1274" s="152"/>
      <c r="G1274" s="152"/>
      <c r="H1274" s="152" t="e">
        <f t="shared" si="250"/>
        <v>#N/A</v>
      </c>
      <c r="I1274" s="152"/>
      <c r="J1274" s="152" t="e">
        <f t="shared" si="251"/>
        <v>#N/A</v>
      </c>
      <c r="K1274" s="152"/>
      <c r="L1274" s="152"/>
      <c r="M1274" s="152"/>
      <c r="N1274" s="152"/>
      <c r="O1274" s="152"/>
      <c r="P1274" s="152"/>
      <c r="Q1274" s="152"/>
      <c r="R1274" s="152"/>
      <c r="S1274" s="152"/>
      <c r="T1274" s="153" cm="1">
        <f t="array" ref="T1274">MATCH(1,(TDU_Info!$C$5:$C$111=$T$6)*(TDU_Info!$B$5:$B$111&lt;=$B1274),0)</f>
        <v>93</v>
      </c>
      <c r="U1274" s="152">
        <f>100*(INDEX(TDU_Info!$E$5:$E$111,$T1274)/T$11+INDEX(TDU_Info!$F$5:$F$111,$T1274))</f>
        <v>3.7488000000000001</v>
      </c>
      <c r="V1274" s="152">
        <v>8.1769999999999996</v>
      </c>
      <c r="W1274" s="152">
        <v>6.4059999999999997</v>
      </c>
      <c r="X1274" s="152">
        <v>5</v>
      </c>
      <c r="Y1274" s="152">
        <v>4.8949999999999996</v>
      </c>
      <c r="Z1274" s="152">
        <v>8.3930000000000007</v>
      </c>
      <c r="AA1274" s="152">
        <v>6.5350000000000001</v>
      </c>
      <c r="AB1274" s="152">
        <v>5.26</v>
      </c>
      <c r="AC1274" s="152">
        <v>5.0599999999999996</v>
      </c>
      <c r="AD1274" s="152">
        <v>8.0389999999999997</v>
      </c>
      <c r="AE1274" s="152">
        <v>6.3029999999999999</v>
      </c>
      <c r="AF1274" s="152">
        <v>5</v>
      </c>
      <c r="AG1274" s="152">
        <v>4.6479999999999997</v>
      </c>
      <c r="AH1274" s="152">
        <v>8.266</v>
      </c>
      <c r="AI1274" s="152">
        <v>6.4960000000000004</v>
      </c>
      <c r="AJ1274" s="152">
        <v>5.25</v>
      </c>
      <c r="AK1274" s="152">
        <v>5.0599999999999996</v>
      </c>
      <c r="AL1274" s="152">
        <f t="shared" si="252"/>
        <v>1.7170284505728992</v>
      </c>
      <c r="AM1274" s="152">
        <f t="shared" si="253"/>
        <v>1.6800290518209657</v>
      </c>
      <c r="AN1274" s="152" t="e">
        <f>NA()</f>
        <v>#N/A</v>
      </c>
      <c r="AO1274" s="152" t="e">
        <f>NA()</f>
        <v>#N/A</v>
      </c>
      <c r="AP1274" s="152">
        <f t="shared" si="257"/>
        <v>8.0111999999999988</v>
      </c>
      <c r="AQ1274" s="152"/>
      <c r="AR1274" s="152"/>
      <c r="AS1274" s="153">
        <f t="shared" si="254"/>
        <v>163</v>
      </c>
      <c r="AT1274" s="153">
        <f t="shared" si="258"/>
        <v>1</v>
      </c>
      <c r="AU1274" s="153">
        <f t="shared" si="259"/>
        <v>0</v>
      </c>
      <c r="AV1274" s="153">
        <f t="shared" si="260"/>
        <v>0</v>
      </c>
      <c r="BA1274">
        <f t="shared" si="255"/>
        <v>11</v>
      </c>
    </row>
    <row r="1275" spans="2:53" x14ac:dyDescent="0.25">
      <c r="B1275" s="155">
        <f t="shared" si="236"/>
        <v>43994.999305555553</v>
      </c>
      <c r="C1275" s="155">
        <f t="shared" si="256"/>
        <v>43994.999305555553</v>
      </c>
      <c r="D1275" s="152">
        <f t="shared" si="249"/>
        <v>5</v>
      </c>
      <c r="E1275" s="152"/>
      <c r="F1275" s="152"/>
      <c r="G1275" s="152"/>
      <c r="H1275" s="152" t="e">
        <f t="shared" si="250"/>
        <v>#N/A</v>
      </c>
      <c r="I1275" s="152"/>
      <c r="J1275" s="152" t="e">
        <f t="shared" si="251"/>
        <v>#N/A</v>
      </c>
      <c r="K1275" s="152"/>
      <c r="L1275" s="152"/>
      <c r="M1275" s="152"/>
      <c r="N1275" s="152"/>
      <c r="O1275" s="152"/>
      <c r="P1275" s="152"/>
      <c r="Q1275" s="152"/>
      <c r="R1275" s="152"/>
      <c r="S1275" s="152"/>
      <c r="T1275" s="153" cm="1">
        <f t="array" ref="T1275">MATCH(1,(TDU_Info!$C$5:$C$111=$T$6)*(TDU_Info!$B$5:$B$111&lt;=$B1275),0)</f>
        <v>93</v>
      </c>
      <c r="U1275" s="152">
        <f>100*(INDEX(TDU_Info!$E$5:$E$111,$T1275)/T$11+INDEX(TDU_Info!$F$5:$F$111,$T1275))</f>
        <v>3.7488000000000001</v>
      </c>
      <c r="V1275" s="152">
        <v>8.1769999999999996</v>
      </c>
      <c r="W1275" s="152">
        <v>6.4059999999999997</v>
      </c>
      <c r="X1275" s="152">
        <v>5</v>
      </c>
      <c r="Y1275" s="152">
        <v>4.8949999999999996</v>
      </c>
      <c r="Z1275" s="152">
        <v>8.3930000000000007</v>
      </c>
      <c r="AA1275" s="152">
        <v>6.5350000000000001</v>
      </c>
      <c r="AB1275" s="152">
        <v>5.26</v>
      </c>
      <c r="AC1275" s="152">
        <v>5.0599999999999996</v>
      </c>
      <c r="AD1275" s="152">
        <v>8.0389999999999997</v>
      </c>
      <c r="AE1275" s="152">
        <v>6.3029999999999999</v>
      </c>
      <c r="AF1275" s="152">
        <v>5</v>
      </c>
      <c r="AG1275" s="152">
        <v>4.6479999999999997</v>
      </c>
      <c r="AH1275" s="152">
        <v>8.266</v>
      </c>
      <c r="AI1275" s="152">
        <v>6.4960000000000004</v>
      </c>
      <c r="AJ1275" s="152">
        <v>5.25</v>
      </c>
      <c r="AK1275" s="152">
        <v>5.0599999999999996</v>
      </c>
      <c r="AL1275" s="152">
        <f t="shared" si="252"/>
        <v>1.7170284505728992</v>
      </c>
      <c r="AM1275" s="152">
        <f t="shared" si="253"/>
        <v>1.6800290518209657</v>
      </c>
      <c r="AN1275" s="152" t="e">
        <f>NA()</f>
        <v>#N/A</v>
      </c>
      <c r="AO1275" s="152" t="e">
        <f>NA()</f>
        <v>#N/A</v>
      </c>
      <c r="AP1275" s="152">
        <f t="shared" si="257"/>
        <v>8.0111999999999988</v>
      </c>
      <c r="AQ1275" s="152"/>
      <c r="AR1275" s="152"/>
      <c r="AS1275" s="153">
        <f t="shared" si="254"/>
        <v>164</v>
      </c>
      <c r="AT1275" s="153">
        <f t="shared" si="258"/>
        <v>1</v>
      </c>
      <c r="AU1275" s="153">
        <f t="shared" si="259"/>
        <v>0</v>
      </c>
      <c r="AV1275" s="153">
        <f t="shared" si="260"/>
        <v>0</v>
      </c>
      <c r="BA1275">
        <f t="shared" si="255"/>
        <v>12</v>
      </c>
    </row>
    <row r="1276" spans="2:53" x14ac:dyDescent="0.25">
      <c r="B1276" s="155">
        <f t="shared" si="236"/>
        <v>43995.999305555553</v>
      </c>
      <c r="C1276" s="155">
        <f t="shared" si="256"/>
        <v>43995.999305555553</v>
      </c>
      <c r="D1276" s="152">
        <f t="shared" si="249"/>
        <v>5</v>
      </c>
      <c r="E1276" s="152"/>
      <c r="F1276" s="152"/>
      <c r="G1276" s="152"/>
      <c r="H1276" s="152" t="e">
        <f t="shared" si="250"/>
        <v>#N/A</v>
      </c>
      <c r="I1276" s="152"/>
      <c r="J1276" s="152" t="e">
        <f t="shared" si="251"/>
        <v>#N/A</v>
      </c>
      <c r="K1276" s="152"/>
      <c r="L1276" s="152"/>
      <c r="M1276" s="152"/>
      <c r="N1276" s="152"/>
      <c r="O1276" s="152"/>
      <c r="P1276" s="152"/>
      <c r="Q1276" s="152"/>
      <c r="R1276" s="152"/>
      <c r="S1276" s="152"/>
      <c r="T1276" s="153" cm="1">
        <f t="array" ref="T1276">MATCH(1,(TDU_Info!$C$5:$C$111=$T$6)*(TDU_Info!$B$5:$B$111&lt;=$B1276),0)</f>
        <v>93</v>
      </c>
      <c r="U1276" s="152">
        <f>100*(INDEX(TDU_Info!$E$5:$E$111,$T1276)/T$11+INDEX(TDU_Info!$F$5:$F$111,$T1276))</f>
        <v>3.7488000000000001</v>
      </c>
      <c r="V1276" s="152">
        <v>8.1769999999999996</v>
      </c>
      <c r="W1276" s="152">
        <v>6.4059999999999997</v>
      </c>
      <c r="X1276" s="152">
        <v>5</v>
      </c>
      <c r="Y1276" s="152">
        <v>4.8949999999999996</v>
      </c>
      <c r="Z1276" s="152">
        <v>8.3930000000000007</v>
      </c>
      <c r="AA1276" s="152">
        <v>6.5350000000000001</v>
      </c>
      <c r="AB1276" s="152">
        <v>5.26</v>
      </c>
      <c r="AC1276" s="152">
        <v>5.0599999999999996</v>
      </c>
      <c r="AD1276" s="152">
        <v>8.0389999999999997</v>
      </c>
      <c r="AE1276" s="152">
        <v>6.3029999999999999</v>
      </c>
      <c r="AF1276" s="152">
        <v>5</v>
      </c>
      <c r="AG1276" s="152">
        <v>4.6479999999999997</v>
      </c>
      <c r="AH1276" s="152">
        <v>8.266</v>
      </c>
      <c r="AI1276" s="152">
        <v>6.4960000000000004</v>
      </c>
      <c r="AJ1276" s="152">
        <v>5.25</v>
      </c>
      <c r="AK1276" s="152">
        <v>5.0599999999999996</v>
      </c>
      <c r="AL1276" s="152">
        <f t="shared" si="252"/>
        <v>1.7170284505728992</v>
      </c>
      <c r="AM1276" s="152">
        <f t="shared" si="253"/>
        <v>1.6800290518209657</v>
      </c>
      <c r="AN1276" s="152" t="e">
        <f>NA()</f>
        <v>#N/A</v>
      </c>
      <c r="AO1276" s="152" t="e">
        <f>NA()</f>
        <v>#N/A</v>
      </c>
      <c r="AP1276" s="152">
        <f t="shared" si="257"/>
        <v>8.0111999999999988</v>
      </c>
      <c r="AQ1276" s="152"/>
      <c r="AR1276" s="152"/>
      <c r="AS1276" s="153">
        <f t="shared" si="254"/>
        <v>165</v>
      </c>
      <c r="AT1276" s="153">
        <f t="shared" si="258"/>
        <v>1</v>
      </c>
      <c r="AU1276" s="153">
        <f t="shared" si="259"/>
        <v>0</v>
      </c>
      <c r="AV1276" s="153">
        <f t="shared" si="260"/>
        <v>0</v>
      </c>
      <c r="BA1276">
        <f t="shared" si="255"/>
        <v>13</v>
      </c>
    </row>
    <row r="1277" spans="2:53" x14ac:dyDescent="0.25">
      <c r="B1277" s="155">
        <f t="shared" si="236"/>
        <v>43996.999305555553</v>
      </c>
      <c r="C1277" s="155">
        <f t="shared" si="256"/>
        <v>43996.999305555553</v>
      </c>
      <c r="D1277" s="152">
        <f t="shared" si="249"/>
        <v>5</v>
      </c>
      <c r="E1277" s="152"/>
      <c r="F1277" s="152"/>
      <c r="G1277" s="152"/>
      <c r="H1277" s="152" t="e">
        <f t="shared" si="250"/>
        <v>#N/A</v>
      </c>
      <c r="I1277" s="152"/>
      <c r="J1277" s="152" t="e">
        <f t="shared" si="251"/>
        <v>#N/A</v>
      </c>
      <c r="K1277" s="152"/>
      <c r="L1277" s="152"/>
      <c r="M1277" s="152"/>
      <c r="N1277" s="152"/>
      <c r="O1277" s="152"/>
      <c r="P1277" s="152"/>
      <c r="Q1277" s="152"/>
      <c r="R1277" s="152"/>
      <c r="S1277" s="152"/>
      <c r="T1277" s="153" cm="1">
        <f t="array" ref="T1277">MATCH(1,(TDU_Info!$C$5:$C$111=$T$6)*(TDU_Info!$B$5:$B$111&lt;=$B1277),0)</f>
        <v>93</v>
      </c>
      <c r="U1277" s="152">
        <f>100*(INDEX(TDU_Info!$E$5:$E$111,$T1277)/T$11+INDEX(TDU_Info!$F$5:$F$111,$T1277))</f>
        <v>3.7488000000000001</v>
      </c>
      <c r="V1277" s="152">
        <v>8.1769999999999996</v>
      </c>
      <c r="W1277" s="152">
        <v>6.4059999999999997</v>
      </c>
      <c r="X1277" s="152">
        <v>5</v>
      </c>
      <c r="Y1277" s="152">
        <v>4.8949999999999996</v>
      </c>
      <c r="Z1277" s="152">
        <v>8.3930000000000007</v>
      </c>
      <c r="AA1277" s="152">
        <v>6.5350000000000001</v>
      </c>
      <c r="AB1277" s="152">
        <v>5.26</v>
      </c>
      <c r="AC1277" s="152">
        <v>5.0599999999999996</v>
      </c>
      <c r="AD1277" s="152">
        <v>8.0389999999999997</v>
      </c>
      <c r="AE1277" s="152">
        <v>6.3029999999999999</v>
      </c>
      <c r="AF1277" s="152">
        <v>5</v>
      </c>
      <c r="AG1277" s="152">
        <v>4.6479999999999997</v>
      </c>
      <c r="AH1277" s="152">
        <v>8.266</v>
      </c>
      <c r="AI1277" s="152">
        <v>6.4960000000000004</v>
      </c>
      <c r="AJ1277" s="152">
        <v>5.25</v>
      </c>
      <c r="AK1277" s="152">
        <v>5.0599999999999996</v>
      </c>
      <c r="AL1277" s="152">
        <f t="shared" si="252"/>
        <v>1.7170284505728992</v>
      </c>
      <c r="AM1277" s="152">
        <f t="shared" si="253"/>
        <v>1.6800290518209657</v>
      </c>
      <c r="AN1277" s="152" t="e">
        <f>NA()</f>
        <v>#N/A</v>
      </c>
      <c r="AO1277" s="152" t="e">
        <f>NA()</f>
        <v>#N/A</v>
      </c>
      <c r="AP1277" s="152">
        <f t="shared" si="257"/>
        <v>8.0111999999999988</v>
      </c>
      <c r="AQ1277" s="152"/>
      <c r="AR1277" s="152"/>
      <c r="AS1277" s="153">
        <f t="shared" si="254"/>
        <v>166</v>
      </c>
      <c r="AT1277" s="153">
        <f t="shared" si="258"/>
        <v>1</v>
      </c>
      <c r="AU1277" s="153">
        <f t="shared" si="259"/>
        <v>0</v>
      </c>
      <c r="AV1277" s="153">
        <f t="shared" si="260"/>
        <v>0</v>
      </c>
      <c r="BA1277">
        <f t="shared" si="255"/>
        <v>14</v>
      </c>
    </row>
    <row r="1278" spans="2:53" x14ac:dyDescent="0.25">
      <c r="B1278" s="155">
        <f t="shared" si="236"/>
        <v>43997.999305555553</v>
      </c>
      <c r="C1278" s="155">
        <f t="shared" si="256"/>
        <v>43997.999305555553</v>
      </c>
      <c r="D1278" s="152">
        <f t="shared" si="249"/>
        <v>5</v>
      </c>
      <c r="E1278" s="152"/>
      <c r="F1278" s="152"/>
      <c r="G1278" s="152"/>
      <c r="H1278" s="152" t="e">
        <f t="shared" si="250"/>
        <v>#N/A</v>
      </c>
      <c r="I1278" s="152"/>
      <c r="J1278" s="152" t="e">
        <f t="shared" si="251"/>
        <v>#N/A</v>
      </c>
      <c r="K1278" s="152"/>
      <c r="L1278" s="152"/>
      <c r="M1278" s="152"/>
      <c r="N1278" s="152"/>
      <c r="O1278" s="152"/>
      <c r="P1278" s="152"/>
      <c r="Q1278" s="152"/>
      <c r="R1278" s="152"/>
      <c r="S1278" s="152"/>
      <c r="T1278" s="153" cm="1">
        <f t="array" ref="T1278">MATCH(1,(TDU_Info!$C$5:$C$111=$T$6)*(TDU_Info!$B$5:$B$111&lt;=$B1278),0)</f>
        <v>93</v>
      </c>
      <c r="U1278" s="152">
        <f>100*(INDEX(TDU_Info!$E$5:$E$111,$T1278)/T$11+INDEX(TDU_Info!$F$5:$F$111,$T1278))</f>
        <v>3.7488000000000001</v>
      </c>
      <c r="V1278" s="152">
        <v>8.1769999999999996</v>
      </c>
      <c r="W1278" s="152">
        <v>6.4059999999999997</v>
      </c>
      <c r="X1278" s="152">
        <v>5</v>
      </c>
      <c r="Y1278" s="152">
        <v>4.8949999999999996</v>
      </c>
      <c r="Z1278" s="152">
        <v>8.3930000000000007</v>
      </c>
      <c r="AA1278" s="152">
        <v>6.5350000000000001</v>
      </c>
      <c r="AB1278" s="152">
        <v>5.26</v>
      </c>
      <c r="AC1278" s="152">
        <v>5.0599999999999996</v>
      </c>
      <c r="AD1278" s="152">
        <v>8.0389999999999997</v>
      </c>
      <c r="AE1278" s="152">
        <v>6.3029999999999999</v>
      </c>
      <c r="AF1278" s="152">
        <v>5</v>
      </c>
      <c r="AG1278" s="152">
        <v>4.6479999999999997</v>
      </c>
      <c r="AH1278" s="152">
        <v>8.266</v>
      </c>
      <c r="AI1278" s="152">
        <v>6.4960000000000004</v>
      </c>
      <c r="AJ1278" s="152">
        <v>5.25</v>
      </c>
      <c r="AK1278" s="152">
        <v>5.0599999999999996</v>
      </c>
      <c r="AL1278" s="152">
        <f t="shared" si="252"/>
        <v>1.7170284505728992</v>
      </c>
      <c r="AM1278" s="152">
        <f t="shared" si="253"/>
        <v>1.6800290518209657</v>
      </c>
      <c r="AN1278" s="152" t="e">
        <f>NA()</f>
        <v>#N/A</v>
      </c>
      <c r="AO1278" s="152" t="e">
        <f>NA()</f>
        <v>#N/A</v>
      </c>
      <c r="AP1278" s="152">
        <f t="shared" si="257"/>
        <v>8.0111999999999988</v>
      </c>
      <c r="AQ1278" s="152"/>
      <c r="AR1278" s="152"/>
      <c r="AS1278" s="153">
        <f t="shared" si="254"/>
        <v>167</v>
      </c>
      <c r="AT1278" s="153">
        <f t="shared" si="258"/>
        <v>0</v>
      </c>
      <c r="AU1278" s="153">
        <f t="shared" si="259"/>
        <v>1</v>
      </c>
      <c r="AV1278" s="153">
        <f t="shared" si="260"/>
        <v>0</v>
      </c>
      <c r="BA1278">
        <f t="shared" si="255"/>
        <v>15</v>
      </c>
    </row>
    <row r="1279" spans="2:53" x14ac:dyDescent="0.25">
      <c r="B1279" s="155">
        <f t="shared" si="236"/>
        <v>43998.999305555553</v>
      </c>
      <c r="C1279" s="155">
        <f t="shared" si="256"/>
        <v>43998.999305555553</v>
      </c>
      <c r="D1279" s="152">
        <f t="shared" si="249"/>
        <v>5.0999999999999996</v>
      </c>
      <c r="E1279" s="152"/>
      <c r="F1279" s="152"/>
      <c r="G1279" s="152"/>
      <c r="H1279" s="152" t="e">
        <f t="shared" si="250"/>
        <v>#N/A</v>
      </c>
      <c r="I1279" s="152"/>
      <c r="J1279" s="152" t="e">
        <f t="shared" si="251"/>
        <v>#N/A</v>
      </c>
      <c r="K1279" s="152"/>
      <c r="L1279" s="152"/>
      <c r="M1279" s="152"/>
      <c r="N1279" s="152"/>
      <c r="O1279" s="152"/>
      <c r="P1279" s="152"/>
      <c r="Q1279" s="152"/>
      <c r="R1279" s="152"/>
      <c r="S1279" s="152"/>
      <c r="T1279" s="153" cm="1">
        <f t="array" ref="T1279">MATCH(1,(TDU_Info!$C$5:$C$111=$T$6)*(TDU_Info!$B$5:$B$111&lt;=$B1279),0)</f>
        <v>93</v>
      </c>
      <c r="U1279" s="152">
        <f>100*(INDEX(TDU_Info!$E$5:$E$111,$T1279)/T$11+INDEX(TDU_Info!$F$5:$F$111,$T1279))</f>
        <v>3.7488000000000001</v>
      </c>
      <c r="V1279" s="152">
        <v>7.7469999999999999</v>
      </c>
      <c r="W1279" s="152">
        <v>6.4059999999999997</v>
      </c>
      <c r="X1279" s="152">
        <v>5.0999999999999996</v>
      </c>
      <c r="Y1279" s="152">
        <v>4.95</v>
      </c>
      <c r="Z1279" s="152">
        <v>8.0030000000000001</v>
      </c>
      <c r="AA1279" s="152">
        <v>6.5350000000000001</v>
      </c>
      <c r="AB1279" s="152">
        <v>5.37</v>
      </c>
      <c r="AC1279" s="152">
        <v>5.0599999999999996</v>
      </c>
      <c r="AD1279" s="152">
        <v>7.609</v>
      </c>
      <c r="AE1279" s="152">
        <v>6.3029999999999999</v>
      </c>
      <c r="AF1279" s="152">
        <v>5.0999999999999996</v>
      </c>
      <c r="AG1279" s="152">
        <v>4.95</v>
      </c>
      <c r="AH1279" s="152">
        <v>7.8760000000000003</v>
      </c>
      <c r="AI1279" s="152">
        <v>6.4960000000000004</v>
      </c>
      <c r="AJ1279" s="152">
        <v>5.25</v>
      </c>
      <c r="AK1279" s="152">
        <v>5.0599999999999996</v>
      </c>
      <c r="AL1279" s="152">
        <f t="shared" si="252"/>
        <v>1.7170284505728992</v>
      </c>
      <c r="AM1279" s="152">
        <f t="shared" si="253"/>
        <v>1.6800290518209657</v>
      </c>
      <c r="AN1279" s="152" t="e">
        <f>NA()</f>
        <v>#N/A</v>
      </c>
      <c r="AO1279" s="152" t="e">
        <f>NA()</f>
        <v>#N/A</v>
      </c>
      <c r="AP1279" s="152">
        <f t="shared" si="257"/>
        <v>8.0111999999999988</v>
      </c>
      <c r="AQ1279" s="152"/>
      <c r="AR1279" s="152"/>
      <c r="AS1279" s="153">
        <f t="shared" si="254"/>
        <v>168</v>
      </c>
      <c r="AT1279" s="153">
        <f t="shared" si="258"/>
        <v>0</v>
      </c>
      <c r="AU1279" s="153">
        <f t="shared" si="259"/>
        <v>1</v>
      </c>
      <c r="AV1279" s="153">
        <f t="shared" si="260"/>
        <v>0</v>
      </c>
      <c r="BA1279">
        <f t="shared" si="255"/>
        <v>16</v>
      </c>
    </row>
    <row r="1280" spans="2:53" x14ac:dyDescent="0.25">
      <c r="B1280" s="155">
        <f t="shared" si="236"/>
        <v>43999.999305555553</v>
      </c>
      <c r="C1280" s="155">
        <f t="shared" si="256"/>
        <v>43999.999305555553</v>
      </c>
      <c r="D1280" s="152">
        <f t="shared" si="249"/>
        <v>5.08</v>
      </c>
      <c r="E1280" s="152"/>
      <c r="F1280" s="152"/>
      <c r="G1280" s="152"/>
      <c r="H1280" s="152" t="e">
        <f t="shared" si="250"/>
        <v>#N/A</v>
      </c>
      <c r="I1280" s="152"/>
      <c r="J1280" s="152" t="e">
        <f t="shared" si="251"/>
        <v>#N/A</v>
      </c>
      <c r="K1280" s="152"/>
      <c r="L1280" s="152"/>
      <c r="M1280" s="152"/>
      <c r="N1280" s="152"/>
      <c r="O1280" s="152"/>
      <c r="P1280" s="152"/>
      <c r="Q1280" s="152"/>
      <c r="R1280" s="152"/>
      <c r="S1280" s="152"/>
      <c r="T1280" s="153" cm="1">
        <f t="array" ref="T1280">MATCH(1,(TDU_Info!$C$5:$C$111=$T$6)*(TDU_Info!$B$5:$B$111&lt;=$B1280),0)</f>
        <v>93</v>
      </c>
      <c r="U1280" s="152">
        <f>100*(INDEX(TDU_Info!$E$5:$E$111,$T1280)/T$11+INDEX(TDU_Info!$F$5:$F$111,$T1280))</f>
        <v>3.7488000000000001</v>
      </c>
      <c r="V1280" s="152">
        <v>7.7270000000000003</v>
      </c>
      <c r="W1280" s="152">
        <v>6.4269999999999996</v>
      </c>
      <c r="X1280" s="152">
        <v>5.03</v>
      </c>
      <c r="Y1280" s="152">
        <v>4.95</v>
      </c>
      <c r="Z1280" s="152">
        <v>7.98</v>
      </c>
      <c r="AA1280" s="152">
        <v>6.55</v>
      </c>
      <c r="AB1280" s="152">
        <v>5.26</v>
      </c>
      <c r="AC1280" s="152">
        <v>5.0599999999999996</v>
      </c>
      <c r="AD1280" s="152">
        <v>7.5979999999999999</v>
      </c>
      <c r="AE1280" s="152">
        <v>6.3129999999999997</v>
      </c>
      <c r="AF1280" s="152">
        <v>5.08</v>
      </c>
      <c r="AG1280" s="152">
        <v>4.95</v>
      </c>
      <c r="AH1280" s="152">
        <v>7.8650000000000002</v>
      </c>
      <c r="AI1280" s="152">
        <v>6.508</v>
      </c>
      <c r="AJ1280" s="152">
        <v>5.25</v>
      </c>
      <c r="AK1280" s="152">
        <v>5.0599999999999996</v>
      </c>
      <c r="AL1280" s="152">
        <f t="shared" si="252"/>
        <v>1.7170284505728992</v>
      </c>
      <c r="AM1280" s="152">
        <f t="shared" si="253"/>
        <v>1.6800290518209657</v>
      </c>
      <c r="AN1280" s="152" t="e">
        <f>NA()</f>
        <v>#N/A</v>
      </c>
      <c r="AO1280" s="152" t="e">
        <f>NA()</f>
        <v>#N/A</v>
      </c>
      <c r="AP1280" s="152">
        <f t="shared" si="257"/>
        <v>8.0111999999999988</v>
      </c>
      <c r="AQ1280" s="152"/>
      <c r="AR1280" s="152"/>
      <c r="AS1280" s="153">
        <f t="shared" si="254"/>
        <v>169</v>
      </c>
      <c r="AT1280" s="153">
        <f t="shared" si="258"/>
        <v>0</v>
      </c>
      <c r="AU1280" s="153">
        <f t="shared" si="259"/>
        <v>1</v>
      </c>
      <c r="AV1280" s="153">
        <f t="shared" si="260"/>
        <v>0</v>
      </c>
      <c r="BA1280">
        <f t="shared" si="255"/>
        <v>17</v>
      </c>
    </row>
    <row r="1281" spans="2:53" x14ac:dyDescent="0.25">
      <c r="B1281" s="155">
        <f t="shared" si="236"/>
        <v>44000.999305555553</v>
      </c>
      <c r="C1281" s="155">
        <f t="shared" si="256"/>
        <v>44000.999305555553</v>
      </c>
      <c r="D1281" s="152">
        <f t="shared" si="249"/>
        <v>5.08</v>
      </c>
      <c r="E1281" s="152"/>
      <c r="F1281" s="152"/>
      <c r="G1281" s="152"/>
      <c r="H1281" s="152" t="e">
        <f t="shared" si="250"/>
        <v>#N/A</v>
      </c>
      <c r="I1281" s="152"/>
      <c r="J1281" s="152" t="e">
        <f t="shared" si="251"/>
        <v>#N/A</v>
      </c>
      <c r="K1281" s="152"/>
      <c r="L1281" s="152"/>
      <c r="M1281" s="152"/>
      <c r="N1281" s="152"/>
      <c r="O1281" s="152"/>
      <c r="P1281" s="152"/>
      <c r="Q1281" s="152"/>
      <c r="R1281" s="152"/>
      <c r="S1281" s="152"/>
      <c r="T1281" s="153" cm="1">
        <f t="array" ref="T1281">MATCH(1,(TDU_Info!$C$5:$C$111=$T$6)*(TDU_Info!$B$5:$B$111&lt;=$B1281),0)</f>
        <v>93</v>
      </c>
      <c r="U1281" s="152">
        <f>100*(INDEX(TDU_Info!$E$5:$E$111,$T1281)/T$11+INDEX(TDU_Info!$F$5:$F$111,$T1281))</f>
        <v>3.7488000000000001</v>
      </c>
      <c r="V1281" s="152">
        <v>7.5570000000000004</v>
      </c>
      <c r="W1281" s="152">
        <v>6.4269999999999996</v>
      </c>
      <c r="X1281" s="152">
        <v>5.03</v>
      </c>
      <c r="Y1281" s="152">
        <v>4.95</v>
      </c>
      <c r="Z1281" s="152">
        <v>7.79</v>
      </c>
      <c r="AA1281" s="152">
        <v>6.55</v>
      </c>
      <c r="AB1281" s="152">
        <v>5.26</v>
      </c>
      <c r="AC1281" s="152">
        <v>5.0599999999999996</v>
      </c>
      <c r="AD1281" s="152">
        <v>7.4279999999999999</v>
      </c>
      <c r="AE1281" s="152">
        <v>6.3129999999999997</v>
      </c>
      <c r="AF1281" s="152">
        <v>5.08</v>
      </c>
      <c r="AG1281" s="152">
        <v>4.95</v>
      </c>
      <c r="AH1281" s="152">
        <v>7.6749999999999998</v>
      </c>
      <c r="AI1281" s="152">
        <v>6.508</v>
      </c>
      <c r="AJ1281" s="152">
        <v>5.25</v>
      </c>
      <c r="AK1281" s="152">
        <v>5.0599999999999996</v>
      </c>
      <c r="AL1281" s="152">
        <f t="shared" si="252"/>
        <v>1.7170284505728992</v>
      </c>
      <c r="AM1281" s="152">
        <f t="shared" si="253"/>
        <v>1.6800290518209657</v>
      </c>
      <c r="AN1281" s="152" t="e">
        <f>NA()</f>
        <v>#N/A</v>
      </c>
      <c r="AO1281" s="152" t="e">
        <f>NA()</f>
        <v>#N/A</v>
      </c>
      <c r="AP1281" s="152">
        <f t="shared" si="257"/>
        <v>8.0111999999999988</v>
      </c>
      <c r="AQ1281" s="152"/>
      <c r="AR1281" s="152"/>
      <c r="AS1281" s="153">
        <f t="shared" si="254"/>
        <v>170</v>
      </c>
      <c r="AT1281" s="153">
        <f t="shared" si="258"/>
        <v>0</v>
      </c>
      <c r="AU1281" s="153">
        <f t="shared" si="259"/>
        <v>1</v>
      </c>
      <c r="AV1281" s="153">
        <f t="shared" si="260"/>
        <v>0</v>
      </c>
      <c r="BA1281">
        <f t="shared" si="255"/>
        <v>18</v>
      </c>
    </row>
    <row r="1282" spans="2:53" x14ac:dyDescent="0.25">
      <c r="B1282" s="155">
        <f t="shared" si="236"/>
        <v>44001.999305555553</v>
      </c>
      <c r="C1282" s="155">
        <f t="shared" si="256"/>
        <v>44001.999305555553</v>
      </c>
      <c r="D1282" s="152">
        <f t="shared" si="249"/>
        <v>5.08</v>
      </c>
      <c r="E1282" s="152"/>
      <c r="F1282" s="152"/>
      <c r="G1282" s="152"/>
      <c r="H1282" s="152" t="e">
        <f t="shared" si="250"/>
        <v>#N/A</v>
      </c>
      <c r="I1282" s="152"/>
      <c r="J1282" s="152" t="e">
        <f t="shared" si="251"/>
        <v>#N/A</v>
      </c>
      <c r="K1282" s="152"/>
      <c r="L1282" s="152"/>
      <c r="M1282" s="152"/>
      <c r="N1282" s="152"/>
      <c r="O1282" s="152"/>
      <c r="P1282" s="152"/>
      <c r="Q1282" s="152"/>
      <c r="R1282" s="152"/>
      <c r="S1282" s="152"/>
      <c r="T1282" s="153" cm="1">
        <f t="array" ref="T1282">MATCH(1,(TDU_Info!$C$5:$C$111=$T$6)*(TDU_Info!$B$5:$B$111&lt;=$B1282),0)</f>
        <v>93</v>
      </c>
      <c r="U1282" s="152">
        <f>100*(INDEX(TDU_Info!$E$5:$E$111,$T1282)/T$11+INDEX(TDU_Info!$F$5:$F$111,$T1282))</f>
        <v>3.7488000000000001</v>
      </c>
      <c r="V1282" s="152">
        <v>7.5570000000000004</v>
      </c>
      <c r="W1282" s="152">
        <v>6.4269999999999996</v>
      </c>
      <c r="X1282" s="152">
        <v>5.03</v>
      </c>
      <c r="Y1282" s="152">
        <v>4.9130000000000003</v>
      </c>
      <c r="Z1282" s="152">
        <v>7.79</v>
      </c>
      <c r="AA1282" s="152">
        <v>6.55</v>
      </c>
      <c r="AB1282" s="152">
        <v>5.26</v>
      </c>
      <c r="AC1282" s="152">
        <v>5.0599999999999996</v>
      </c>
      <c r="AD1282" s="152">
        <v>7.4279999999999999</v>
      </c>
      <c r="AE1282" s="152">
        <v>6.3129999999999997</v>
      </c>
      <c r="AF1282" s="152">
        <v>5.08</v>
      </c>
      <c r="AG1282" s="152">
        <v>4.95</v>
      </c>
      <c r="AH1282" s="152">
        <v>7.6749999999999998</v>
      </c>
      <c r="AI1282" s="152">
        <v>6.508</v>
      </c>
      <c r="AJ1282" s="152">
        <v>5.25</v>
      </c>
      <c r="AK1282" s="152">
        <v>5.0599999999999996</v>
      </c>
      <c r="AL1282" s="152">
        <f t="shared" si="252"/>
        <v>1.7170284505728992</v>
      </c>
      <c r="AM1282" s="152">
        <f t="shared" si="253"/>
        <v>1.6800290518209657</v>
      </c>
      <c r="AN1282" s="152" t="e">
        <f>NA()</f>
        <v>#N/A</v>
      </c>
      <c r="AO1282" s="152" t="e">
        <f>NA()</f>
        <v>#N/A</v>
      </c>
      <c r="AP1282" s="152">
        <f t="shared" si="257"/>
        <v>8.0111999999999988</v>
      </c>
      <c r="AQ1282" s="152"/>
      <c r="AR1282" s="152"/>
      <c r="AS1282" s="153">
        <f t="shared" si="254"/>
        <v>171</v>
      </c>
      <c r="AT1282" s="153">
        <f t="shared" si="258"/>
        <v>0</v>
      </c>
      <c r="AU1282" s="153">
        <f t="shared" si="259"/>
        <v>1</v>
      </c>
      <c r="AV1282" s="153">
        <f t="shared" si="260"/>
        <v>0</v>
      </c>
      <c r="BA1282">
        <f t="shared" si="255"/>
        <v>19</v>
      </c>
    </row>
    <row r="1283" spans="2:53" x14ac:dyDescent="0.25">
      <c r="B1283" s="155">
        <f t="shared" si="236"/>
        <v>44002.999305555553</v>
      </c>
      <c r="C1283" s="155">
        <f t="shared" si="256"/>
        <v>44002.999305555553</v>
      </c>
      <c r="D1283" s="152">
        <f t="shared" si="249"/>
        <v>5.08</v>
      </c>
      <c r="E1283" s="152"/>
      <c r="F1283" s="152"/>
      <c r="G1283" s="152"/>
      <c r="H1283" s="152" t="e">
        <f t="shared" si="250"/>
        <v>#N/A</v>
      </c>
      <c r="I1283" s="152"/>
      <c r="J1283" s="152" t="e">
        <f t="shared" si="251"/>
        <v>#N/A</v>
      </c>
      <c r="K1283" s="152"/>
      <c r="L1283" s="152"/>
      <c r="M1283" s="152"/>
      <c r="N1283" s="152"/>
      <c r="O1283" s="152"/>
      <c r="P1283" s="152"/>
      <c r="Q1283" s="152"/>
      <c r="R1283" s="152"/>
      <c r="S1283" s="152"/>
      <c r="T1283" s="153" cm="1">
        <f t="array" ref="T1283">MATCH(1,(TDU_Info!$C$5:$C$111=$T$6)*(TDU_Info!$B$5:$B$111&lt;=$B1283),0)</f>
        <v>93</v>
      </c>
      <c r="U1283" s="152">
        <f>100*(INDEX(TDU_Info!$E$5:$E$111,$T1283)/T$11+INDEX(TDU_Info!$F$5:$F$111,$T1283))</f>
        <v>3.7488000000000001</v>
      </c>
      <c r="V1283" s="152">
        <v>7.5570000000000004</v>
      </c>
      <c r="W1283" s="152">
        <v>6.4269999999999996</v>
      </c>
      <c r="X1283" s="152">
        <v>5.03</v>
      </c>
      <c r="Y1283" s="152">
        <v>4.9130000000000003</v>
      </c>
      <c r="Z1283" s="152">
        <v>7.79</v>
      </c>
      <c r="AA1283" s="152">
        <v>6.55</v>
      </c>
      <c r="AB1283" s="152">
        <v>5.26</v>
      </c>
      <c r="AC1283" s="152">
        <v>5.0599999999999996</v>
      </c>
      <c r="AD1283" s="152">
        <v>7.4279999999999999</v>
      </c>
      <c r="AE1283" s="152">
        <v>6.3129999999999997</v>
      </c>
      <c r="AF1283" s="152">
        <v>5.08</v>
      </c>
      <c r="AG1283" s="152">
        <v>4.95</v>
      </c>
      <c r="AH1283" s="152">
        <v>7.6749999999999998</v>
      </c>
      <c r="AI1283" s="152">
        <v>6.508</v>
      </c>
      <c r="AJ1283" s="152">
        <v>5.25</v>
      </c>
      <c r="AK1283" s="152">
        <v>5.0599999999999996</v>
      </c>
      <c r="AL1283" s="152">
        <f t="shared" si="252"/>
        <v>1.7170284505728992</v>
      </c>
      <c r="AM1283" s="152">
        <f t="shared" si="253"/>
        <v>1.6800290518209657</v>
      </c>
      <c r="AN1283" s="152" t="e">
        <f>NA()</f>
        <v>#N/A</v>
      </c>
      <c r="AO1283" s="152" t="e">
        <f>NA()</f>
        <v>#N/A</v>
      </c>
      <c r="AP1283" s="152">
        <f t="shared" si="257"/>
        <v>8.0111999999999988</v>
      </c>
      <c r="AQ1283" s="152"/>
      <c r="AR1283" s="152"/>
      <c r="AS1283" s="153">
        <f t="shared" si="254"/>
        <v>172</v>
      </c>
      <c r="AT1283" s="153">
        <f t="shared" si="258"/>
        <v>0</v>
      </c>
      <c r="AU1283" s="153">
        <f t="shared" si="259"/>
        <v>1</v>
      </c>
      <c r="AV1283" s="153">
        <f t="shared" si="260"/>
        <v>0</v>
      </c>
      <c r="BA1283">
        <f t="shared" si="255"/>
        <v>20</v>
      </c>
    </row>
    <row r="1284" spans="2:53" x14ac:dyDescent="0.25">
      <c r="B1284" s="155">
        <f t="shared" si="236"/>
        <v>44003.999305555553</v>
      </c>
      <c r="C1284" s="155">
        <f t="shared" si="256"/>
        <v>44003.999305555553</v>
      </c>
      <c r="D1284" s="152">
        <f t="shared" si="249"/>
        <v>5.08</v>
      </c>
      <c r="E1284" s="152"/>
      <c r="F1284" s="152"/>
      <c r="G1284" s="152"/>
      <c r="H1284" s="152" t="e">
        <f t="shared" si="250"/>
        <v>#N/A</v>
      </c>
      <c r="I1284" s="152"/>
      <c r="J1284" s="152" t="e">
        <f t="shared" si="251"/>
        <v>#N/A</v>
      </c>
      <c r="K1284" s="152"/>
      <c r="L1284" s="152"/>
      <c r="M1284" s="152"/>
      <c r="N1284" s="152"/>
      <c r="O1284" s="152"/>
      <c r="P1284" s="152"/>
      <c r="Q1284" s="152"/>
      <c r="R1284" s="152"/>
      <c r="S1284" s="152"/>
      <c r="T1284" s="153" cm="1">
        <f t="array" ref="T1284">MATCH(1,(TDU_Info!$C$5:$C$111=$T$6)*(TDU_Info!$B$5:$B$111&lt;=$B1284),0)</f>
        <v>93</v>
      </c>
      <c r="U1284" s="152">
        <f>100*(INDEX(TDU_Info!$E$5:$E$111,$T1284)/T$11+INDEX(TDU_Info!$F$5:$F$111,$T1284))</f>
        <v>3.7488000000000001</v>
      </c>
      <c r="V1284" s="152">
        <v>7.5570000000000004</v>
      </c>
      <c r="W1284" s="152">
        <v>6.4269999999999996</v>
      </c>
      <c r="X1284" s="152">
        <v>5.03</v>
      </c>
      <c r="Y1284" s="152">
        <v>4.9130000000000003</v>
      </c>
      <c r="Z1284" s="152">
        <v>7.79</v>
      </c>
      <c r="AA1284" s="152">
        <v>6.55</v>
      </c>
      <c r="AB1284" s="152">
        <v>5.26</v>
      </c>
      <c r="AC1284" s="152">
        <v>5.0599999999999996</v>
      </c>
      <c r="AD1284" s="152">
        <v>7.4279999999999999</v>
      </c>
      <c r="AE1284" s="152">
        <v>6.3129999999999997</v>
      </c>
      <c r="AF1284" s="152">
        <v>5.08</v>
      </c>
      <c r="AG1284" s="152">
        <v>4.95</v>
      </c>
      <c r="AH1284" s="152">
        <v>7.6749999999999998</v>
      </c>
      <c r="AI1284" s="152">
        <v>6.508</v>
      </c>
      <c r="AJ1284" s="152">
        <v>5.25</v>
      </c>
      <c r="AK1284" s="152">
        <v>5.0599999999999996</v>
      </c>
      <c r="AL1284" s="152">
        <f t="shared" si="252"/>
        <v>1.7170284505728992</v>
      </c>
      <c r="AM1284" s="152">
        <f t="shared" si="253"/>
        <v>1.6800290518209657</v>
      </c>
      <c r="AN1284" s="152" t="e">
        <f>NA()</f>
        <v>#N/A</v>
      </c>
      <c r="AO1284" s="152" t="e">
        <f>NA()</f>
        <v>#N/A</v>
      </c>
      <c r="AP1284" s="152">
        <f t="shared" si="257"/>
        <v>8.0111999999999988</v>
      </c>
      <c r="AQ1284" s="152"/>
      <c r="AR1284" s="152"/>
      <c r="AS1284" s="153">
        <f t="shared" si="254"/>
        <v>173</v>
      </c>
      <c r="AT1284" s="153">
        <f t="shared" si="258"/>
        <v>0</v>
      </c>
      <c r="AU1284" s="153">
        <f t="shared" si="259"/>
        <v>1</v>
      </c>
      <c r="AV1284" s="153">
        <f t="shared" si="260"/>
        <v>0</v>
      </c>
      <c r="BA1284">
        <f t="shared" si="255"/>
        <v>21</v>
      </c>
    </row>
    <row r="1285" spans="2:53" x14ac:dyDescent="0.25">
      <c r="B1285" s="155">
        <f t="shared" si="236"/>
        <v>44004.999305555553</v>
      </c>
      <c r="C1285" s="155">
        <f t="shared" si="256"/>
        <v>44004.999305555553</v>
      </c>
      <c r="D1285" s="152">
        <f t="shared" si="249"/>
        <v>5.08</v>
      </c>
      <c r="E1285" s="152"/>
      <c r="F1285" s="152"/>
      <c r="G1285" s="152"/>
      <c r="H1285" s="152" t="e">
        <f t="shared" si="250"/>
        <v>#N/A</v>
      </c>
      <c r="I1285" s="152"/>
      <c r="J1285" s="152" t="e">
        <f t="shared" si="251"/>
        <v>#N/A</v>
      </c>
      <c r="K1285" s="152"/>
      <c r="L1285" s="152"/>
      <c r="M1285" s="152"/>
      <c r="N1285" s="152"/>
      <c r="O1285" s="152"/>
      <c r="P1285" s="152"/>
      <c r="Q1285" s="152"/>
      <c r="R1285" s="152"/>
      <c r="S1285" s="152"/>
      <c r="T1285" s="153" cm="1">
        <f t="array" ref="T1285">MATCH(1,(TDU_Info!$C$5:$C$111=$T$6)*(TDU_Info!$B$5:$B$111&lt;=$B1285),0)</f>
        <v>93</v>
      </c>
      <c r="U1285" s="152">
        <f>100*(INDEX(TDU_Info!$E$5:$E$111,$T1285)/T$11+INDEX(TDU_Info!$F$5:$F$111,$T1285))</f>
        <v>3.7488000000000001</v>
      </c>
      <c r="V1285" s="152">
        <v>7.5570000000000004</v>
      </c>
      <c r="W1285" s="152">
        <v>6.4269999999999996</v>
      </c>
      <c r="X1285" s="152">
        <v>5.03</v>
      </c>
      <c r="Y1285" s="152">
        <v>4.9130000000000003</v>
      </c>
      <c r="Z1285" s="152">
        <v>7.79</v>
      </c>
      <c r="AA1285" s="152">
        <v>6.55</v>
      </c>
      <c r="AB1285" s="152">
        <v>5.26</v>
      </c>
      <c r="AC1285" s="152">
        <v>5.0599999999999996</v>
      </c>
      <c r="AD1285" s="152">
        <v>7.4279999999999999</v>
      </c>
      <c r="AE1285" s="152">
        <v>6.3129999999999997</v>
      </c>
      <c r="AF1285" s="152">
        <v>5.08</v>
      </c>
      <c r="AG1285" s="152">
        <v>4.95</v>
      </c>
      <c r="AH1285" s="152">
        <v>7.6749999999999998</v>
      </c>
      <c r="AI1285" s="152">
        <v>6.508</v>
      </c>
      <c r="AJ1285" s="152">
        <v>5.25</v>
      </c>
      <c r="AK1285" s="152">
        <v>5.0599999999999996</v>
      </c>
      <c r="AL1285" s="152">
        <f t="shared" si="252"/>
        <v>1.7170284505728992</v>
      </c>
      <c r="AM1285" s="152">
        <f t="shared" si="253"/>
        <v>1.6800290518209657</v>
      </c>
      <c r="AN1285" s="152" t="e">
        <f>NA()</f>
        <v>#N/A</v>
      </c>
      <c r="AO1285" s="152" t="e">
        <f>NA()</f>
        <v>#N/A</v>
      </c>
      <c r="AP1285" s="152">
        <f t="shared" si="257"/>
        <v>8.0111999999999988</v>
      </c>
      <c r="AQ1285" s="152"/>
      <c r="AR1285" s="152"/>
      <c r="AS1285" s="153">
        <f t="shared" si="254"/>
        <v>174</v>
      </c>
      <c r="AT1285" s="153">
        <f t="shared" si="258"/>
        <v>0</v>
      </c>
      <c r="AU1285" s="153">
        <f t="shared" si="259"/>
        <v>1</v>
      </c>
      <c r="AV1285" s="153">
        <f t="shared" si="260"/>
        <v>0</v>
      </c>
      <c r="BA1285">
        <f t="shared" si="255"/>
        <v>22</v>
      </c>
    </row>
    <row r="1286" spans="2:53" x14ac:dyDescent="0.25">
      <c r="B1286" s="155">
        <f t="shared" si="236"/>
        <v>44005.999305555553</v>
      </c>
      <c r="C1286" s="155">
        <f t="shared" si="256"/>
        <v>44005.999305555553</v>
      </c>
      <c r="D1286" s="152">
        <f t="shared" si="249"/>
        <v>5.08</v>
      </c>
      <c r="E1286" s="152"/>
      <c r="F1286" s="152"/>
      <c r="G1286" s="152"/>
      <c r="H1286" s="152" t="e">
        <f t="shared" si="250"/>
        <v>#N/A</v>
      </c>
      <c r="I1286" s="152"/>
      <c r="J1286" s="152" t="e">
        <f t="shared" si="251"/>
        <v>#N/A</v>
      </c>
      <c r="K1286" s="152"/>
      <c r="L1286" s="152"/>
      <c r="M1286" s="152"/>
      <c r="N1286" s="152"/>
      <c r="O1286" s="152"/>
      <c r="P1286" s="152"/>
      <c r="Q1286" s="152"/>
      <c r="R1286" s="152"/>
      <c r="S1286" s="152"/>
      <c r="T1286" s="153" cm="1">
        <f t="array" ref="T1286">MATCH(1,(TDU_Info!$C$5:$C$111=$T$6)*(TDU_Info!$B$5:$B$111&lt;=$B1286),0)</f>
        <v>93</v>
      </c>
      <c r="U1286" s="152">
        <f>100*(INDEX(TDU_Info!$E$5:$E$111,$T1286)/T$11+INDEX(TDU_Info!$F$5:$F$111,$T1286))</f>
        <v>3.7488000000000001</v>
      </c>
      <c r="V1286" s="152">
        <v>7.327</v>
      </c>
      <c r="W1286" s="152">
        <v>6.4269999999999996</v>
      </c>
      <c r="X1286" s="152">
        <v>5.03</v>
      </c>
      <c r="Y1286" s="152">
        <v>4.9130000000000003</v>
      </c>
      <c r="Z1286" s="152">
        <v>7.59</v>
      </c>
      <c r="AA1286" s="152">
        <v>6.6159999999999997</v>
      </c>
      <c r="AB1286" s="152">
        <v>5.26</v>
      </c>
      <c r="AC1286" s="152">
        <v>5.0599999999999996</v>
      </c>
      <c r="AD1286" s="152">
        <v>7.1980000000000004</v>
      </c>
      <c r="AE1286" s="152">
        <v>6.3129999999999997</v>
      </c>
      <c r="AF1286" s="152">
        <v>5.08</v>
      </c>
      <c r="AG1286" s="152">
        <v>4.95</v>
      </c>
      <c r="AH1286" s="152">
        <v>7.4749999999999996</v>
      </c>
      <c r="AI1286" s="152">
        <v>6.508</v>
      </c>
      <c r="AJ1286" s="152">
        <v>5.25</v>
      </c>
      <c r="AK1286" s="152">
        <v>5.0599999999999996</v>
      </c>
      <c r="AL1286" s="152">
        <f t="shared" si="252"/>
        <v>1.7170284505728992</v>
      </c>
      <c r="AM1286" s="152">
        <f t="shared" si="253"/>
        <v>1.6800290518209657</v>
      </c>
      <c r="AN1286" s="152" t="e">
        <f>NA()</f>
        <v>#N/A</v>
      </c>
      <c r="AO1286" s="152" t="e">
        <f>NA()</f>
        <v>#N/A</v>
      </c>
      <c r="AP1286" s="152">
        <f t="shared" si="257"/>
        <v>8.0111999999999988</v>
      </c>
      <c r="AQ1286" s="152"/>
      <c r="AR1286" s="152"/>
      <c r="AS1286" s="153">
        <f t="shared" si="254"/>
        <v>175</v>
      </c>
      <c r="AT1286" s="153">
        <f t="shared" si="258"/>
        <v>0</v>
      </c>
      <c r="AU1286" s="153">
        <f t="shared" si="259"/>
        <v>1</v>
      </c>
      <c r="AV1286" s="153">
        <f t="shared" si="260"/>
        <v>0</v>
      </c>
      <c r="BA1286">
        <f t="shared" si="255"/>
        <v>23</v>
      </c>
    </row>
    <row r="1287" spans="2:53" x14ac:dyDescent="0.25">
      <c r="B1287" s="155">
        <f t="shared" si="236"/>
        <v>44006.999305555553</v>
      </c>
      <c r="C1287" s="155">
        <f t="shared" si="256"/>
        <v>44006.999305555553</v>
      </c>
      <c r="D1287" s="152">
        <f t="shared" si="249"/>
        <v>5.08</v>
      </c>
      <c r="E1287" s="152"/>
      <c r="F1287" s="152"/>
      <c r="G1287" s="152"/>
      <c r="H1287" s="152" t="e">
        <f t="shared" si="250"/>
        <v>#N/A</v>
      </c>
      <c r="I1287" s="152"/>
      <c r="J1287" s="152" t="e">
        <f t="shared" si="251"/>
        <v>#N/A</v>
      </c>
      <c r="K1287" s="152"/>
      <c r="L1287" s="152"/>
      <c r="M1287" s="152"/>
      <c r="N1287" s="152"/>
      <c r="O1287" s="152"/>
      <c r="P1287" s="152"/>
      <c r="Q1287" s="152"/>
      <c r="R1287" s="152"/>
      <c r="S1287" s="152"/>
      <c r="T1287" s="153" cm="1">
        <f t="array" ref="T1287">MATCH(1,(TDU_Info!$C$5:$C$111=$T$6)*(TDU_Info!$B$5:$B$111&lt;=$B1287),0)</f>
        <v>93</v>
      </c>
      <c r="U1287" s="152">
        <f>100*(INDEX(TDU_Info!$E$5:$E$111,$T1287)/T$11+INDEX(TDU_Info!$F$5:$F$111,$T1287))</f>
        <v>3.7488000000000001</v>
      </c>
      <c r="V1287" s="152">
        <v>7.327</v>
      </c>
      <c r="W1287" s="152">
        <v>6.4269999999999996</v>
      </c>
      <c r="X1287" s="152">
        <v>4.8390000000000004</v>
      </c>
      <c r="Y1287" s="152">
        <v>4.8789999999999996</v>
      </c>
      <c r="Z1287" s="152">
        <v>7.59</v>
      </c>
      <c r="AA1287" s="152">
        <v>6.6159999999999997</v>
      </c>
      <c r="AB1287" s="152">
        <v>5.2169999999999996</v>
      </c>
      <c r="AC1287" s="152">
        <v>5.0599999999999996</v>
      </c>
      <c r="AD1287" s="152">
        <v>7.1980000000000004</v>
      </c>
      <c r="AE1287" s="152">
        <v>6.3129999999999997</v>
      </c>
      <c r="AF1287" s="152">
        <v>5.08</v>
      </c>
      <c r="AG1287" s="152">
        <v>4.95</v>
      </c>
      <c r="AH1287" s="152">
        <v>7.4749999999999996</v>
      </c>
      <c r="AI1287" s="152">
        <v>6.508</v>
      </c>
      <c r="AJ1287" s="152">
        <v>5.25</v>
      </c>
      <c r="AK1287" s="152">
        <v>5.0599999999999996</v>
      </c>
      <c r="AL1287" s="152">
        <f t="shared" si="252"/>
        <v>1.7170284505728992</v>
      </c>
      <c r="AM1287" s="152">
        <f t="shared" si="253"/>
        <v>1.6800290518209657</v>
      </c>
      <c r="AN1287" s="152" t="e">
        <f>NA()</f>
        <v>#N/A</v>
      </c>
      <c r="AO1287" s="152" t="e">
        <f>NA()</f>
        <v>#N/A</v>
      </c>
      <c r="AP1287" s="152">
        <f t="shared" si="257"/>
        <v>8.0111999999999988</v>
      </c>
      <c r="AQ1287" s="152"/>
      <c r="AR1287" s="152"/>
      <c r="AS1287" s="153">
        <f t="shared" si="254"/>
        <v>176</v>
      </c>
      <c r="AT1287" s="153">
        <f t="shared" si="258"/>
        <v>0</v>
      </c>
      <c r="AU1287" s="153">
        <f t="shared" si="259"/>
        <v>1</v>
      </c>
      <c r="AV1287" s="153">
        <f t="shared" si="260"/>
        <v>0</v>
      </c>
      <c r="BA1287">
        <f t="shared" si="255"/>
        <v>24</v>
      </c>
    </row>
    <row r="1288" spans="2:53" x14ac:dyDescent="0.25">
      <c r="B1288" s="155">
        <f t="shared" si="236"/>
        <v>44007.999305555553</v>
      </c>
      <c r="C1288" s="155">
        <f t="shared" si="256"/>
        <v>44007.999305555553</v>
      </c>
      <c r="D1288" s="152">
        <f t="shared" si="249"/>
        <v>5.08</v>
      </c>
      <c r="E1288" s="152"/>
      <c r="F1288" s="152"/>
      <c r="G1288" s="152"/>
      <c r="H1288" s="152" t="e">
        <f t="shared" si="250"/>
        <v>#N/A</v>
      </c>
      <c r="I1288" s="152"/>
      <c r="J1288" s="152" t="e">
        <f t="shared" si="251"/>
        <v>#N/A</v>
      </c>
      <c r="K1288" s="152"/>
      <c r="L1288" s="152"/>
      <c r="M1288" s="152"/>
      <c r="N1288" s="152"/>
      <c r="O1288" s="152"/>
      <c r="P1288" s="152"/>
      <c r="Q1288" s="152"/>
      <c r="R1288" s="152"/>
      <c r="S1288" s="152"/>
      <c r="T1288" s="153" cm="1">
        <f t="array" ref="T1288">MATCH(1,(TDU_Info!$C$5:$C$111=$T$6)*(TDU_Info!$B$5:$B$111&lt;=$B1288),0)</f>
        <v>93</v>
      </c>
      <c r="U1288" s="152">
        <f>100*(INDEX(TDU_Info!$E$5:$E$111,$T1288)/T$11+INDEX(TDU_Info!$F$5:$F$111,$T1288))</f>
        <v>3.7488000000000001</v>
      </c>
      <c r="V1288" s="152">
        <v>7.0869999999999997</v>
      </c>
      <c r="W1288" s="152">
        <v>6.4269999999999996</v>
      </c>
      <c r="X1288" s="152">
        <v>4.8390000000000004</v>
      </c>
      <c r="Y1288" s="152">
        <v>4.8789999999999996</v>
      </c>
      <c r="Z1288" s="152">
        <v>7.34</v>
      </c>
      <c r="AA1288" s="152">
        <v>6.6159999999999997</v>
      </c>
      <c r="AB1288" s="152">
        <v>5.2169999999999996</v>
      </c>
      <c r="AC1288" s="152">
        <v>5.0599999999999996</v>
      </c>
      <c r="AD1288" s="152">
        <v>6.9580000000000002</v>
      </c>
      <c r="AE1288" s="152">
        <v>6.3129999999999997</v>
      </c>
      <c r="AF1288" s="152">
        <v>5.08</v>
      </c>
      <c r="AG1288" s="152">
        <v>4.95</v>
      </c>
      <c r="AH1288" s="152">
        <v>7.2249999999999996</v>
      </c>
      <c r="AI1288" s="152">
        <v>6.4619999999999997</v>
      </c>
      <c r="AJ1288" s="152">
        <v>5.25</v>
      </c>
      <c r="AK1288" s="152">
        <v>5.0599999999999996</v>
      </c>
      <c r="AL1288" s="152">
        <f t="shared" si="252"/>
        <v>1.7170284505728992</v>
      </c>
      <c r="AM1288" s="152">
        <f t="shared" si="253"/>
        <v>1.6800290518209657</v>
      </c>
      <c r="AN1288" s="152" t="e">
        <f>NA()</f>
        <v>#N/A</v>
      </c>
      <c r="AO1288" s="152" t="e">
        <f>NA()</f>
        <v>#N/A</v>
      </c>
      <c r="AP1288" s="152">
        <f t="shared" si="257"/>
        <v>8.0111999999999988</v>
      </c>
      <c r="AQ1288" s="152"/>
      <c r="AR1288" s="152"/>
      <c r="AS1288" s="153">
        <f t="shared" si="254"/>
        <v>177</v>
      </c>
      <c r="AT1288" s="153">
        <f t="shared" si="258"/>
        <v>0</v>
      </c>
      <c r="AU1288" s="153">
        <f t="shared" si="259"/>
        <v>1</v>
      </c>
      <c r="AV1288" s="153">
        <f t="shared" si="260"/>
        <v>0</v>
      </c>
      <c r="BA1288">
        <f t="shared" si="255"/>
        <v>25</v>
      </c>
    </row>
    <row r="1289" spans="2:53" x14ac:dyDescent="0.25">
      <c r="B1289" s="155">
        <f t="shared" si="236"/>
        <v>44008.999305555553</v>
      </c>
      <c r="C1289" s="155">
        <f t="shared" si="256"/>
        <v>44008.999305555553</v>
      </c>
      <c r="D1289" s="152">
        <f t="shared" si="249"/>
        <v>5.08</v>
      </c>
      <c r="E1289" s="152"/>
      <c r="F1289" s="152"/>
      <c r="G1289" s="152"/>
      <c r="H1289" s="152" t="e">
        <f t="shared" si="250"/>
        <v>#N/A</v>
      </c>
      <c r="I1289" s="152"/>
      <c r="J1289" s="152" t="e">
        <f t="shared" si="251"/>
        <v>#N/A</v>
      </c>
      <c r="K1289" s="152"/>
      <c r="L1289" s="152"/>
      <c r="M1289" s="152"/>
      <c r="N1289" s="152"/>
      <c r="O1289" s="152"/>
      <c r="P1289" s="152"/>
      <c r="Q1289" s="152"/>
      <c r="R1289" s="152"/>
      <c r="S1289" s="152"/>
      <c r="T1289" s="153" cm="1">
        <f t="array" ref="T1289">MATCH(1,(TDU_Info!$C$5:$C$111=$T$6)*(TDU_Info!$B$5:$B$111&lt;=$B1289),0)</f>
        <v>93</v>
      </c>
      <c r="U1289" s="152">
        <f>100*(INDEX(TDU_Info!$E$5:$E$111,$T1289)/T$11+INDEX(TDU_Info!$F$5:$F$111,$T1289))</f>
        <v>3.7488000000000001</v>
      </c>
      <c r="V1289" s="152">
        <v>7.0869999999999997</v>
      </c>
      <c r="W1289" s="152">
        <v>6.4269999999999996</v>
      </c>
      <c r="X1289" s="152">
        <v>4.8390000000000004</v>
      </c>
      <c r="Y1289" s="152">
        <v>4.8789999999999996</v>
      </c>
      <c r="Z1289" s="152">
        <v>7.34</v>
      </c>
      <c r="AA1289" s="152">
        <v>6.6159999999999997</v>
      </c>
      <c r="AB1289" s="152">
        <v>5.2169999999999996</v>
      </c>
      <c r="AC1289" s="152">
        <v>5.0599999999999996</v>
      </c>
      <c r="AD1289" s="152">
        <v>6.9580000000000002</v>
      </c>
      <c r="AE1289" s="152">
        <v>6.3129999999999997</v>
      </c>
      <c r="AF1289" s="152">
        <v>5.08</v>
      </c>
      <c r="AG1289" s="152">
        <v>4.95</v>
      </c>
      <c r="AH1289" s="152">
        <v>7.2249999999999996</v>
      </c>
      <c r="AI1289" s="152">
        <v>6.4619999999999997</v>
      </c>
      <c r="AJ1289" s="152">
        <v>5.25</v>
      </c>
      <c r="AK1289" s="152">
        <v>5.0599999999999996</v>
      </c>
      <c r="AL1289" s="152">
        <f t="shared" si="252"/>
        <v>1.7170284505728992</v>
      </c>
      <c r="AM1289" s="152">
        <f t="shared" si="253"/>
        <v>1.6800290518209657</v>
      </c>
      <c r="AN1289" s="152" t="e">
        <f>NA()</f>
        <v>#N/A</v>
      </c>
      <c r="AO1289" s="152" t="e">
        <f>NA()</f>
        <v>#N/A</v>
      </c>
      <c r="AP1289" s="152">
        <f t="shared" si="257"/>
        <v>8.0111999999999988</v>
      </c>
      <c r="AQ1289" s="152"/>
      <c r="AR1289" s="152"/>
      <c r="AS1289" s="153">
        <f t="shared" si="254"/>
        <v>178</v>
      </c>
      <c r="AT1289" s="153">
        <f t="shared" si="258"/>
        <v>0</v>
      </c>
      <c r="AU1289" s="153">
        <f t="shared" si="259"/>
        <v>1</v>
      </c>
      <c r="AV1289" s="153">
        <f t="shared" si="260"/>
        <v>0</v>
      </c>
      <c r="BA1289">
        <f t="shared" si="255"/>
        <v>26</v>
      </c>
    </row>
    <row r="1290" spans="2:53" x14ac:dyDescent="0.25">
      <c r="B1290" s="155">
        <f t="shared" si="236"/>
        <v>44009.999305555553</v>
      </c>
      <c r="C1290" s="155">
        <f t="shared" si="256"/>
        <v>44009.999305555553</v>
      </c>
      <c r="D1290" s="152">
        <f t="shared" si="249"/>
        <v>5.08</v>
      </c>
      <c r="E1290" s="152"/>
      <c r="F1290" s="152"/>
      <c r="G1290" s="152"/>
      <c r="H1290" s="152" t="e">
        <f t="shared" si="250"/>
        <v>#N/A</v>
      </c>
      <c r="I1290" s="152"/>
      <c r="J1290" s="152" t="e">
        <f t="shared" si="251"/>
        <v>#N/A</v>
      </c>
      <c r="K1290" s="152"/>
      <c r="L1290" s="152"/>
      <c r="M1290" s="152"/>
      <c r="N1290" s="152"/>
      <c r="O1290" s="152"/>
      <c r="P1290" s="152"/>
      <c r="Q1290" s="152"/>
      <c r="R1290" s="152"/>
      <c r="S1290" s="152"/>
      <c r="T1290" s="153" cm="1">
        <f t="array" ref="T1290">MATCH(1,(TDU_Info!$C$5:$C$111=$T$6)*(TDU_Info!$B$5:$B$111&lt;=$B1290),0)</f>
        <v>93</v>
      </c>
      <c r="U1290" s="152">
        <f>100*(INDEX(TDU_Info!$E$5:$E$111,$T1290)/T$11+INDEX(TDU_Info!$F$5:$F$111,$T1290))</f>
        <v>3.7488000000000001</v>
      </c>
      <c r="V1290" s="152">
        <v>7.0869999999999997</v>
      </c>
      <c r="W1290" s="152">
        <v>6.4269999999999996</v>
      </c>
      <c r="X1290" s="152">
        <v>4.8390000000000004</v>
      </c>
      <c r="Y1290" s="152">
        <v>4.8789999999999996</v>
      </c>
      <c r="Z1290" s="152">
        <v>7.34</v>
      </c>
      <c r="AA1290" s="152">
        <v>6.6159999999999997</v>
      </c>
      <c r="AB1290" s="152">
        <v>5.2169999999999996</v>
      </c>
      <c r="AC1290" s="152">
        <v>5.0599999999999996</v>
      </c>
      <c r="AD1290" s="152">
        <v>6.9580000000000002</v>
      </c>
      <c r="AE1290" s="152">
        <v>6.3129999999999997</v>
      </c>
      <c r="AF1290" s="152">
        <v>5.08</v>
      </c>
      <c r="AG1290" s="152">
        <v>4.95</v>
      </c>
      <c r="AH1290" s="152">
        <v>7.2249999999999996</v>
      </c>
      <c r="AI1290" s="152">
        <v>6.4619999999999997</v>
      </c>
      <c r="AJ1290" s="152">
        <v>5.25</v>
      </c>
      <c r="AK1290" s="152">
        <v>5.0599999999999996</v>
      </c>
      <c r="AL1290" s="152">
        <f t="shared" si="252"/>
        <v>1.7170284505728992</v>
      </c>
      <c r="AM1290" s="152">
        <f t="shared" si="253"/>
        <v>1.6800290518209657</v>
      </c>
      <c r="AN1290" s="152" t="e">
        <f>NA()</f>
        <v>#N/A</v>
      </c>
      <c r="AO1290" s="152" t="e">
        <f>NA()</f>
        <v>#N/A</v>
      </c>
      <c r="AP1290" s="152">
        <f t="shared" si="257"/>
        <v>8.0111999999999988</v>
      </c>
      <c r="AQ1290" s="152"/>
      <c r="AR1290" s="152"/>
      <c r="AS1290" s="153">
        <f t="shared" si="254"/>
        <v>179</v>
      </c>
      <c r="AT1290" s="153">
        <f t="shared" si="258"/>
        <v>0</v>
      </c>
      <c r="AU1290" s="153">
        <f t="shared" si="259"/>
        <v>1</v>
      </c>
      <c r="AV1290" s="153">
        <f t="shared" si="260"/>
        <v>0</v>
      </c>
      <c r="BA1290">
        <f t="shared" si="255"/>
        <v>27</v>
      </c>
    </row>
    <row r="1291" spans="2:53" x14ac:dyDescent="0.25">
      <c r="B1291" s="155">
        <f t="shared" si="236"/>
        <v>44010.999305555553</v>
      </c>
      <c r="C1291" s="155">
        <f t="shared" si="256"/>
        <v>44010.999305555553</v>
      </c>
      <c r="D1291" s="152">
        <f t="shared" si="249"/>
        <v>5.08</v>
      </c>
      <c r="E1291" s="152"/>
      <c r="F1291" s="152"/>
      <c r="G1291" s="152"/>
      <c r="H1291" s="152" t="e">
        <f t="shared" si="250"/>
        <v>#N/A</v>
      </c>
      <c r="I1291" s="152"/>
      <c r="J1291" s="152" t="e">
        <f t="shared" si="251"/>
        <v>#N/A</v>
      </c>
      <c r="K1291" s="152"/>
      <c r="L1291" s="152"/>
      <c r="M1291" s="152"/>
      <c r="N1291" s="152"/>
      <c r="O1291" s="152"/>
      <c r="P1291" s="152"/>
      <c r="Q1291" s="152"/>
      <c r="R1291" s="152"/>
      <c r="S1291" s="152"/>
      <c r="T1291" s="153" cm="1">
        <f t="array" ref="T1291">MATCH(1,(TDU_Info!$C$5:$C$111=$T$6)*(TDU_Info!$B$5:$B$111&lt;=$B1291),0)</f>
        <v>93</v>
      </c>
      <c r="U1291" s="152">
        <f>100*(INDEX(TDU_Info!$E$5:$E$111,$T1291)/T$11+INDEX(TDU_Info!$F$5:$F$111,$T1291))</f>
        <v>3.7488000000000001</v>
      </c>
      <c r="V1291" s="152">
        <v>7.0869999999999997</v>
      </c>
      <c r="W1291" s="152">
        <v>6.4269999999999996</v>
      </c>
      <c r="X1291" s="152">
        <v>4.8390000000000004</v>
      </c>
      <c r="Y1291" s="152">
        <v>4.8789999999999996</v>
      </c>
      <c r="Z1291" s="152">
        <v>7.34</v>
      </c>
      <c r="AA1291" s="152">
        <v>6.6159999999999997</v>
      </c>
      <c r="AB1291" s="152">
        <v>5.2169999999999996</v>
      </c>
      <c r="AC1291" s="152">
        <v>5.0599999999999996</v>
      </c>
      <c r="AD1291" s="152">
        <v>6.9580000000000002</v>
      </c>
      <c r="AE1291" s="152">
        <v>6.3129999999999997</v>
      </c>
      <c r="AF1291" s="152">
        <v>5.08</v>
      </c>
      <c r="AG1291" s="152">
        <v>4.95</v>
      </c>
      <c r="AH1291" s="152">
        <v>7.2249999999999996</v>
      </c>
      <c r="AI1291" s="152">
        <v>6.4619999999999997</v>
      </c>
      <c r="AJ1291" s="152">
        <v>5.25</v>
      </c>
      <c r="AK1291" s="152">
        <v>5.0599999999999996</v>
      </c>
      <c r="AL1291" s="152">
        <f t="shared" si="252"/>
        <v>1.7170284505728992</v>
      </c>
      <c r="AM1291" s="152">
        <f t="shared" si="253"/>
        <v>1.6800290518209657</v>
      </c>
      <c r="AN1291" s="152" t="e">
        <f>NA()</f>
        <v>#N/A</v>
      </c>
      <c r="AO1291" s="152" t="e">
        <f>NA()</f>
        <v>#N/A</v>
      </c>
      <c r="AP1291" s="152">
        <f t="shared" si="257"/>
        <v>8.0111999999999988</v>
      </c>
      <c r="AQ1291" s="152"/>
      <c r="AR1291" s="152"/>
      <c r="AS1291" s="153">
        <f t="shared" si="254"/>
        <v>180</v>
      </c>
      <c r="AT1291" s="153">
        <f t="shared" si="258"/>
        <v>0</v>
      </c>
      <c r="AU1291" s="153">
        <f t="shared" si="259"/>
        <v>1</v>
      </c>
      <c r="AV1291" s="153">
        <f t="shared" si="260"/>
        <v>0</v>
      </c>
      <c r="BA1291">
        <f t="shared" si="255"/>
        <v>28</v>
      </c>
    </row>
    <row r="1292" spans="2:53" x14ac:dyDescent="0.25">
      <c r="B1292" s="155">
        <f t="shared" si="236"/>
        <v>44011.999305555553</v>
      </c>
      <c r="C1292" s="155">
        <f t="shared" si="256"/>
        <v>44011.999305555553</v>
      </c>
      <c r="D1292" s="152">
        <f t="shared" si="249"/>
        <v>5.08</v>
      </c>
      <c r="E1292" s="152"/>
      <c r="F1292" s="152"/>
      <c r="G1292" s="152"/>
      <c r="H1292" s="152" t="e">
        <f t="shared" si="250"/>
        <v>#N/A</v>
      </c>
      <c r="I1292" s="152"/>
      <c r="J1292" s="152" t="e">
        <f t="shared" si="251"/>
        <v>#N/A</v>
      </c>
      <c r="K1292" s="152"/>
      <c r="L1292" s="152"/>
      <c r="M1292" s="152"/>
      <c r="N1292" s="152"/>
      <c r="O1292" s="152"/>
      <c r="P1292" s="152"/>
      <c r="Q1292" s="152"/>
      <c r="R1292" s="152"/>
      <c r="S1292" s="152"/>
      <c r="T1292" s="153" cm="1">
        <f t="array" ref="T1292">MATCH(1,(TDU_Info!$C$5:$C$111=$T$6)*(TDU_Info!$B$5:$B$111&lt;=$B1292),0)</f>
        <v>93</v>
      </c>
      <c r="U1292" s="152">
        <f>100*(INDEX(TDU_Info!$E$5:$E$111,$T1292)/T$11+INDEX(TDU_Info!$F$5:$F$111,$T1292))</f>
        <v>3.7488000000000001</v>
      </c>
      <c r="V1292" s="152">
        <v>7.0869999999999997</v>
      </c>
      <c r="W1292" s="152">
        <v>6.4269999999999996</v>
      </c>
      <c r="X1292" s="152">
        <v>4.8390000000000004</v>
      </c>
      <c r="Y1292" s="152">
        <v>4.8789999999999996</v>
      </c>
      <c r="Z1292" s="152">
        <v>7.34</v>
      </c>
      <c r="AA1292" s="152">
        <v>6.6159999999999997</v>
      </c>
      <c r="AB1292" s="152">
        <v>5.2169999999999996</v>
      </c>
      <c r="AC1292" s="152">
        <v>5.0599999999999996</v>
      </c>
      <c r="AD1292" s="152">
        <v>6.9580000000000002</v>
      </c>
      <c r="AE1292" s="152">
        <v>6.3129999999999997</v>
      </c>
      <c r="AF1292" s="152">
        <v>5.08</v>
      </c>
      <c r="AG1292" s="152">
        <v>4.95</v>
      </c>
      <c r="AH1292" s="152">
        <v>7.2249999999999996</v>
      </c>
      <c r="AI1292" s="152">
        <v>6.4619999999999997</v>
      </c>
      <c r="AJ1292" s="152">
        <v>5.25</v>
      </c>
      <c r="AK1292" s="152">
        <v>5.0599999999999996</v>
      </c>
      <c r="AL1292" s="152">
        <f t="shared" si="252"/>
        <v>1.7170284505728992</v>
      </c>
      <c r="AM1292" s="152">
        <f t="shared" si="253"/>
        <v>1.6800290518209657</v>
      </c>
      <c r="AN1292" s="152" t="e">
        <f>NA()</f>
        <v>#N/A</v>
      </c>
      <c r="AO1292" s="152" t="e">
        <f>NA()</f>
        <v>#N/A</v>
      </c>
      <c r="AP1292" s="152">
        <f t="shared" si="257"/>
        <v>8.0111999999999988</v>
      </c>
      <c r="AQ1292" s="152"/>
      <c r="AR1292" s="152"/>
      <c r="AS1292" s="153">
        <f t="shared" si="254"/>
        <v>181</v>
      </c>
      <c r="AT1292" s="153">
        <f t="shared" si="258"/>
        <v>0</v>
      </c>
      <c r="AU1292" s="153">
        <f t="shared" si="259"/>
        <v>1</v>
      </c>
      <c r="AV1292" s="153">
        <f t="shared" si="260"/>
        <v>0</v>
      </c>
      <c r="BA1292">
        <f t="shared" si="255"/>
        <v>29</v>
      </c>
    </row>
    <row r="1293" spans="2:53" x14ac:dyDescent="0.25">
      <c r="B1293" s="155">
        <f t="shared" si="236"/>
        <v>44012.999305555553</v>
      </c>
      <c r="C1293" s="155">
        <f t="shared" si="256"/>
        <v>44012.999305555553</v>
      </c>
      <c r="D1293" s="152">
        <f t="shared" si="249"/>
        <v>5.08</v>
      </c>
      <c r="E1293" s="152"/>
      <c r="F1293" s="152"/>
      <c r="G1293" s="152"/>
      <c r="H1293" s="152" t="e">
        <f t="shared" si="250"/>
        <v>#N/A</v>
      </c>
      <c r="I1293" s="152"/>
      <c r="J1293" s="152" t="e">
        <f t="shared" si="251"/>
        <v>#N/A</v>
      </c>
      <c r="K1293" s="152"/>
      <c r="L1293" s="152"/>
      <c r="M1293" s="152"/>
      <c r="N1293" s="152"/>
      <c r="O1293" s="152"/>
      <c r="P1293" s="152"/>
      <c r="Q1293" s="152"/>
      <c r="R1293" s="152"/>
      <c r="S1293" s="152"/>
      <c r="T1293" s="153" cm="1">
        <f t="array" ref="T1293">MATCH(1,(TDU_Info!$C$5:$C$111=$T$6)*(TDU_Info!$B$5:$B$111&lt;=$B1293),0)</f>
        <v>93</v>
      </c>
      <c r="U1293" s="152">
        <f>100*(INDEX(TDU_Info!$E$5:$E$111,$T1293)/T$11+INDEX(TDU_Info!$F$5:$F$111,$T1293))</f>
        <v>3.7488000000000001</v>
      </c>
      <c r="V1293" s="152">
        <v>7.2770000000000001</v>
      </c>
      <c r="W1293" s="152">
        <v>6.4269999999999996</v>
      </c>
      <c r="X1293" s="152">
        <v>4.8959999999999999</v>
      </c>
      <c r="Y1293" s="152">
        <v>4.9260000000000002</v>
      </c>
      <c r="Z1293" s="152">
        <v>7.54</v>
      </c>
      <c r="AA1293" s="152">
        <v>6.6159999999999997</v>
      </c>
      <c r="AB1293" s="152">
        <v>5.2320000000000002</v>
      </c>
      <c r="AC1293" s="152">
        <v>5.0599999999999996</v>
      </c>
      <c r="AD1293" s="152">
        <v>7.1479999999999997</v>
      </c>
      <c r="AE1293" s="152">
        <v>6.3129999999999997</v>
      </c>
      <c r="AF1293" s="152">
        <v>5.08</v>
      </c>
      <c r="AG1293" s="152">
        <v>4.95</v>
      </c>
      <c r="AH1293" s="152">
        <v>7.4249999999999998</v>
      </c>
      <c r="AI1293" s="152">
        <v>6.508</v>
      </c>
      <c r="AJ1293" s="152">
        <v>5.25</v>
      </c>
      <c r="AK1293" s="152">
        <v>5.0599999999999996</v>
      </c>
      <c r="AL1293" s="152">
        <f t="shared" si="252"/>
        <v>1.7170284505728992</v>
      </c>
      <c r="AM1293" s="152">
        <f t="shared" si="253"/>
        <v>1.6800290518209657</v>
      </c>
      <c r="AN1293" s="152" t="e">
        <f>NA()</f>
        <v>#N/A</v>
      </c>
      <c r="AO1293" s="152" t="e">
        <f>NA()</f>
        <v>#N/A</v>
      </c>
      <c r="AP1293" s="152">
        <f t="shared" si="257"/>
        <v>8.0111999999999988</v>
      </c>
      <c r="AQ1293" s="152"/>
      <c r="AR1293" s="152"/>
      <c r="AS1293" s="153">
        <f t="shared" si="254"/>
        <v>182</v>
      </c>
      <c r="AT1293" s="153">
        <f t="shared" si="258"/>
        <v>0</v>
      </c>
      <c r="AU1293" s="153">
        <f t="shared" si="259"/>
        <v>1</v>
      </c>
      <c r="AV1293" s="153">
        <f t="shared" si="260"/>
        <v>0</v>
      </c>
      <c r="BA1293">
        <f t="shared" si="255"/>
        <v>30</v>
      </c>
    </row>
    <row r="1294" spans="2:53" x14ac:dyDescent="0.25">
      <c r="B1294" s="155">
        <f t="shared" si="236"/>
        <v>44013.999305555553</v>
      </c>
      <c r="C1294" s="155">
        <f t="shared" si="256"/>
        <v>44013.999305555553</v>
      </c>
      <c r="D1294" s="152">
        <f t="shared" si="249"/>
        <v>5.08</v>
      </c>
      <c r="E1294" s="152"/>
      <c r="F1294" s="152"/>
      <c r="G1294" s="152"/>
      <c r="H1294" s="152" t="e">
        <f t="shared" si="250"/>
        <v>#N/A</v>
      </c>
      <c r="I1294" s="152"/>
      <c r="J1294" s="152" t="e">
        <f t="shared" si="251"/>
        <v>#N/A</v>
      </c>
      <c r="K1294" s="152"/>
      <c r="L1294" s="152"/>
      <c r="M1294" s="152"/>
      <c r="N1294" s="152"/>
      <c r="O1294" s="152"/>
      <c r="P1294" s="152"/>
      <c r="Q1294" s="152"/>
      <c r="R1294" s="152"/>
      <c r="S1294" s="152"/>
      <c r="T1294" s="153" cm="1">
        <f t="array" ref="T1294">MATCH(1,(TDU_Info!$C$5:$C$111=$T$6)*(TDU_Info!$B$5:$B$111&lt;=$B1294),0)</f>
        <v>93</v>
      </c>
      <c r="U1294" s="152">
        <f>100*(INDEX(TDU_Info!$E$5:$E$111,$T1294)/T$11+INDEX(TDU_Info!$F$5:$F$111,$T1294))</f>
        <v>3.7488000000000001</v>
      </c>
      <c r="V1294" s="152">
        <v>7.2770000000000001</v>
      </c>
      <c r="W1294" s="152">
        <v>6.4269999999999996</v>
      </c>
      <c r="X1294" s="152">
        <v>4.8959999999999999</v>
      </c>
      <c r="Y1294" s="152">
        <v>4.9260000000000002</v>
      </c>
      <c r="Z1294" s="152">
        <v>7.54</v>
      </c>
      <c r="AA1294" s="152">
        <v>6.6159999999999997</v>
      </c>
      <c r="AB1294" s="152">
        <v>5.2320000000000002</v>
      </c>
      <c r="AC1294" s="152">
        <v>5.0599999999999996</v>
      </c>
      <c r="AD1294" s="152">
        <v>7.1479999999999997</v>
      </c>
      <c r="AE1294" s="152">
        <v>6.3129999999999997</v>
      </c>
      <c r="AF1294" s="152">
        <v>5.08</v>
      </c>
      <c r="AG1294" s="152">
        <v>4.95</v>
      </c>
      <c r="AH1294" s="152">
        <v>7.4249999999999998</v>
      </c>
      <c r="AI1294" s="152">
        <v>6.508</v>
      </c>
      <c r="AJ1294" s="152">
        <v>5.25</v>
      </c>
      <c r="AK1294" s="152">
        <v>5.0599999999999996</v>
      </c>
      <c r="AL1294" s="152" t="e">
        <f t="shared" si="252"/>
        <v>#N/A</v>
      </c>
      <c r="AM1294" s="152" t="e">
        <f t="shared" si="253"/>
        <v>#N/A</v>
      </c>
      <c r="AN1294" s="152" t="e">
        <f>NA()</f>
        <v>#N/A</v>
      </c>
      <c r="AO1294" s="152" t="e">
        <f>NA()</f>
        <v>#N/A</v>
      </c>
      <c r="AP1294" s="152" t="e">
        <f t="shared" si="257"/>
        <v>#N/A</v>
      </c>
      <c r="AQ1294" s="152"/>
      <c r="AR1294" s="152"/>
      <c r="AS1294" s="153">
        <f t="shared" si="254"/>
        <v>183</v>
      </c>
      <c r="AT1294" s="153">
        <f t="shared" si="258"/>
        <v>0</v>
      </c>
      <c r="AU1294" s="153">
        <f t="shared" si="259"/>
        <v>0</v>
      </c>
      <c r="AV1294" s="153">
        <f t="shared" si="260"/>
        <v>1</v>
      </c>
      <c r="BA1294">
        <f t="shared" si="255"/>
        <v>1</v>
      </c>
    </row>
    <row r="1295" spans="2:53" x14ac:dyDescent="0.25">
      <c r="B1295" s="155">
        <f t="shared" si="236"/>
        <v>44014.999305555553</v>
      </c>
      <c r="C1295" s="155">
        <f t="shared" si="256"/>
        <v>44014.999305555553</v>
      </c>
      <c r="D1295" s="152">
        <f t="shared" si="249"/>
        <v>5.08</v>
      </c>
      <c r="E1295" s="152"/>
      <c r="F1295" s="152"/>
      <c r="G1295" s="152"/>
      <c r="H1295" s="152" t="e">
        <f t="shared" si="250"/>
        <v>#N/A</v>
      </c>
      <c r="I1295" s="152"/>
      <c r="J1295" s="152" t="e">
        <f t="shared" si="251"/>
        <v>#N/A</v>
      </c>
      <c r="K1295" s="152"/>
      <c r="L1295" s="152"/>
      <c r="M1295" s="152"/>
      <c r="N1295" s="152"/>
      <c r="O1295" s="152"/>
      <c r="P1295" s="152"/>
      <c r="Q1295" s="152"/>
      <c r="R1295" s="152"/>
      <c r="S1295" s="152"/>
      <c r="T1295" s="153" cm="1">
        <f t="array" ref="T1295">MATCH(1,(TDU_Info!$C$5:$C$111=$T$6)*(TDU_Info!$B$5:$B$111&lt;=$B1295),0)</f>
        <v>93</v>
      </c>
      <c r="U1295" s="152">
        <f>100*(INDEX(TDU_Info!$E$5:$E$111,$T1295)/T$11+INDEX(TDU_Info!$F$5:$F$111,$T1295))</f>
        <v>3.7488000000000001</v>
      </c>
      <c r="V1295" s="152">
        <v>7.2770000000000001</v>
      </c>
      <c r="W1295" s="152">
        <v>6.4269999999999996</v>
      </c>
      <c r="X1295" s="152">
        <v>4.8959999999999999</v>
      </c>
      <c r="Y1295" s="152">
        <v>4.9260000000000002</v>
      </c>
      <c r="Z1295" s="152">
        <v>7.54</v>
      </c>
      <c r="AA1295" s="152">
        <v>6.05</v>
      </c>
      <c r="AB1295" s="152">
        <v>5.2320000000000002</v>
      </c>
      <c r="AC1295" s="152">
        <v>5.0599999999999996</v>
      </c>
      <c r="AD1295" s="152">
        <v>7.1479999999999997</v>
      </c>
      <c r="AE1295" s="152">
        <v>6.3129999999999997</v>
      </c>
      <c r="AF1295" s="152">
        <v>5.08</v>
      </c>
      <c r="AG1295" s="152">
        <v>4.95</v>
      </c>
      <c r="AH1295" s="152">
        <v>7.4249999999999998</v>
      </c>
      <c r="AI1295" s="152">
        <v>6.0750000000000002</v>
      </c>
      <c r="AJ1295" s="152">
        <v>5.25</v>
      </c>
      <c r="AK1295" s="152">
        <v>5.0599999999999996</v>
      </c>
      <c r="AL1295" s="152">
        <f t="shared" si="252"/>
        <v>2.2391894105998285</v>
      </c>
      <c r="AM1295" s="152">
        <f t="shared" si="253"/>
        <v>2.2084388714875427</v>
      </c>
      <c r="AN1295" s="152" t="e">
        <f>NA()</f>
        <v>#N/A</v>
      </c>
      <c r="AO1295" s="152" t="e">
        <f>NA()</f>
        <v>#N/A</v>
      </c>
      <c r="AP1295" s="152">
        <f t="shared" si="257"/>
        <v>7.8411999999999997</v>
      </c>
      <c r="AQ1295" s="152"/>
      <c r="AR1295" s="152"/>
      <c r="AS1295" s="153">
        <f t="shared" si="254"/>
        <v>184</v>
      </c>
      <c r="AT1295" s="153">
        <f t="shared" si="258"/>
        <v>0</v>
      </c>
      <c r="AU1295" s="153">
        <f t="shared" si="259"/>
        <v>0</v>
      </c>
      <c r="AV1295" s="153">
        <f t="shared" si="260"/>
        <v>1</v>
      </c>
      <c r="BA1295">
        <f t="shared" si="255"/>
        <v>2</v>
      </c>
    </row>
    <row r="1296" spans="2:53" x14ac:dyDescent="0.25">
      <c r="B1296" s="155">
        <f t="shared" si="236"/>
        <v>44015.999305555553</v>
      </c>
      <c r="C1296" s="155">
        <f t="shared" si="256"/>
        <v>44015.999305555553</v>
      </c>
      <c r="D1296" s="152">
        <f t="shared" si="249"/>
        <v>5.08</v>
      </c>
      <c r="E1296" s="152"/>
      <c r="F1296" s="152"/>
      <c r="G1296" s="152"/>
      <c r="H1296" s="152" t="e">
        <f t="shared" si="250"/>
        <v>#N/A</v>
      </c>
      <c r="I1296" s="152"/>
      <c r="J1296" s="152" t="e">
        <f t="shared" si="251"/>
        <v>#N/A</v>
      </c>
      <c r="K1296" s="152"/>
      <c r="L1296" s="152"/>
      <c r="M1296" s="152"/>
      <c r="N1296" s="152"/>
      <c r="O1296" s="152"/>
      <c r="P1296" s="152"/>
      <c r="Q1296" s="152"/>
      <c r="R1296" s="152"/>
      <c r="S1296" s="152"/>
      <c r="T1296" s="153" cm="1">
        <f t="array" ref="T1296">MATCH(1,(TDU_Info!$C$5:$C$111=$T$6)*(TDU_Info!$B$5:$B$111&lt;=$B1296),0)</f>
        <v>93</v>
      </c>
      <c r="U1296" s="152">
        <f>100*(INDEX(TDU_Info!$E$5:$E$111,$T1296)/T$11+INDEX(TDU_Info!$F$5:$F$111,$T1296))</f>
        <v>3.7488000000000001</v>
      </c>
      <c r="V1296" s="152">
        <v>7.2770000000000001</v>
      </c>
      <c r="W1296" s="152">
        <v>6.4269999999999996</v>
      </c>
      <c r="X1296" s="152">
        <v>4.8959999999999999</v>
      </c>
      <c r="Y1296" s="152">
        <v>4.9260000000000002</v>
      </c>
      <c r="Z1296" s="152">
        <v>7.54</v>
      </c>
      <c r="AA1296" s="152">
        <v>6.05</v>
      </c>
      <c r="AB1296" s="152">
        <v>5.2320000000000002</v>
      </c>
      <c r="AC1296" s="152">
        <v>5.0599999999999996</v>
      </c>
      <c r="AD1296" s="152">
        <v>7.1479999999999997</v>
      </c>
      <c r="AE1296" s="152">
        <v>6.3129999999999997</v>
      </c>
      <c r="AF1296" s="152">
        <v>5.08</v>
      </c>
      <c r="AG1296" s="152">
        <v>4.95</v>
      </c>
      <c r="AH1296" s="152">
        <v>7.4249999999999998</v>
      </c>
      <c r="AI1296" s="152">
        <v>6.0750000000000002</v>
      </c>
      <c r="AJ1296" s="152">
        <v>5.25</v>
      </c>
      <c r="AK1296" s="152">
        <v>5.0599999999999996</v>
      </c>
      <c r="AL1296" s="152">
        <f t="shared" si="252"/>
        <v>2.2391894105998285</v>
      </c>
      <c r="AM1296" s="152">
        <f t="shared" si="253"/>
        <v>2.2084388714875427</v>
      </c>
      <c r="AN1296" s="152" t="e">
        <f>NA()</f>
        <v>#N/A</v>
      </c>
      <c r="AO1296" s="152" t="e">
        <f>NA()</f>
        <v>#N/A</v>
      </c>
      <c r="AP1296" s="152">
        <f t="shared" si="257"/>
        <v>7.8411999999999997</v>
      </c>
      <c r="AQ1296" s="152"/>
      <c r="AR1296" s="152"/>
      <c r="AS1296" s="153">
        <f t="shared" si="254"/>
        <v>185</v>
      </c>
      <c r="AT1296" s="153">
        <f t="shared" si="258"/>
        <v>0</v>
      </c>
      <c r="AU1296" s="153">
        <f t="shared" si="259"/>
        <v>0</v>
      </c>
      <c r="AV1296" s="153">
        <f t="shared" si="260"/>
        <v>1</v>
      </c>
      <c r="BA1296">
        <f t="shared" si="255"/>
        <v>3</v>
      </c>
    </row>
    <row r="1297" spans="2:53" x14ac:dyDescent="0.25">
      <c r="B1297" s="155">
        <f t="shared" si="236"/>
        <v>44016.999305555553</v>
      </c>
      <c r="C1297" s="155">
        <f t="shared" si="256"/>
        <v>44016.999305555553</v>
      </c>
      <c r="D1297" s="152">
        <f t="shared" ref="D1297:D1360" si="261">(INDEX($V1297:$AP1297,D$7)*(1+D$8)+D$9*100/$T$11)*(1+D$10)+(D$11*100/$T$11)+($T$5+D$10)*$U1297</f>
        <v>5.08</v>
      </c>
      <c r="E1297" s="152"/>
      <c r="F1297" s="152"/>
      <c r="G1297" s="152"/>
      <c r="H1297" s="152" t="e">
        <f t="shared" ref="H1297:H1360" si="262">IF(ISNA($C1297),NA(),(INDEX($V1297:$AP1297,H$7)*(1+H$8)+H$9*100/$T$11)*(1+H$10)+(H$11*100/$T$11)+($T$5+H$10)*$U1297)</f>
        <v>#N/A</v>
      </c>
      <c r="I1297" s="152"/>
      <c r="J1297" s="152" t="e">
        <f t="shared" ref="J1297:J1360" si="263">(INDEX($V1297:$AP1297,J$7)*(1+J$8)+J$9*100/$T$11)*(1+J$10)+(J$11*100/$T$11)+($T$5+J$10)*$U1297</f>
        <v>#N/A</v>
      </c>
      <c r="K1297" s="152"/>
      <c r="L1297" s="152"/>
      <c r="M1297" s="152"/>
      <c r="N1297" s="152"/>
      <c r="O1297" s="152"/>
      <c r="P1297" s="152"/>
      <c r="Q1297" s="152"/>
      <c r="R1297" s="152"/>
      <c r="S1297" s="152"/>
      <c r="T1297" s="153" cm="1">
        <f t="array" ref="T1297">MATCH(1,(TDU_Info!$C$5:$C$111=$T$6)*(TDU_Info!$B$5:$B$111&lt;=$B1297),0)</f>
        <v>93</v>
      </c>
      <c r="U1297" s="152">
        <f>100*(INDEX(TDU_Info!$E$5:$E$111,$T1297)/T$11+INDEX(TDU_Info!$F$5:$F$111,$T1297))</f>
        <v>3.7488000000000001</v>
      </c>
      <c r="V1297" s="152">
        <v>7.2770000000000001</v>
      </c>
      <c r="W1297" s="152">
        <v>6.4269999999999996</v>
      </c>
      <c r="X1297" s="152">
        <v>4.8959999999999999</v>
      </c>
      <c r="Y1297" s="152">
        <v>4.9260000000000002</v>
      </c>
      <c r="Z1297" s="152">
        <v>7.54</v>
      </c>
      <c r="AA1297" s="152">
        <v>6.05</v>
      </c>
      <c r="AB1297" s="152">
        <v>5.2320000000000002</v>
      </c>
      <c r="AC1297" s="152">
        <v>5.0599999999999996</v>
      </c>
      <c r="AD1297" s="152">
        <v>7.1479999999999997</v>
      </c>
      <c r="AE1297" s="152">
        <v>6.3129999999999997</v>
      </c>
      <c r="AF1297" s="152">
        <v>5.08</v>
      </c>
      <c r="AG1297" s="152">
        <v>4.95</v>
      </c>
      <c r="AH1297" s="152">
        <v>7.4249999999999998</v>
      </c>
      <c r="AI1297" s="152">
        <v>6.0750000000000002</v>
      </c>
      <c r="AJ1297" s="152">
        <v>5.25</v>
      </c>
      <c r="AK1297" s="152">
        <v>5.0599999999999996</v>
      </c>
      <c r="AL1297" s="152">
        <f t="shared" ref="AL1297:AL1360" si="264">IF(DAY($B1297)=1,NA(),VLOOKUP($B1297,$BB$17:$BD$64,2,TRUE))</f>
        <v>2.2391894105998285</v>
      </c>
      <c r="AM1297" s="152">
        <f t="shared" ref="AM1297:AM1360" si="265">IF(DAY($B1297)=1,NA(),VLOOKUP($B1297,$BB$17:$BD$64,3,TRUE))</f>
        <v>2.2084388714875427</v>
      </c>
      <c r="AN1297" s="152" t="e">
        <f>NA()</f>
        <v>#N/A</v>
      </c>
      <c r="AO1297" s="152" t="e">
        <f>NA()</f>
        <v>#N/A</v>
      </c>
      <c r="AP1297" s="152">
        <f t="shared" si="257"/>
        <v>7.8411999999999997</v>
      </c>
      <c r="AQ1297" s="152"/>
      <c r="AR1297" s="152"/>
      <c r="AS1297" s="153">
        <f t="shared" ref="AS1297:AS1360" si="266">ROUNDUP(B1297-DATE(YEAR(B1297),1,1),0)</f>
        <v>186</v>
      </c>
      <c r="AT1297" s="153">
        <f t="shared" si="258"/>
        <v>0</v>
      </c>
      <c r="AU1297" s="153">
        <f t="shared" si="259"/>
        <v>0</v>
      </c>
      <c r="AV1297" s="153">
        <f t="shared" si="260"/>
        <v>1</v>
      </c>
      <c r="BA1297">
        <f t="shared" ref="BA1297:BA1360" si="267">DAY(C1297)</f>
        <v>4</v>
      </c>
    </row>
    <row r="1298" spans="2:53" x14ac:dyDescent="0.25">
      <c r="B1298" s="155">
        <f t="shared" si="236"/>
        <v>44017.999305555553</v>
      </c>
      <c r="C1298" s="155">
        <f t="shared" ref="C1298:C1361" si="268">IF(OR($B1298&lt;C$12,$B1298&gt;C$13),NA(),$B1298)</f>
        <v>44017.999305555553</v>
      </c>
      <c r="D1298" s="152">
        <f t="shared" si="261"/>
        <v>5.08</v>
      </c>
      <c r="E1298" s="152"/>
      <c r="F1298" s="152"/>
      <c r="G1298" s="152"/>
      <c r="H1298" s="152" t="e">
        <f t="shared" si="262"/>
        <v>#N/A</v>
      </c>
      <c r="I1298" s="152"/>
      <c r="J1298" s="152" t="e">
        <f t="shared" si="263"/>
        <v>#N/A</v>
      </c>
      <c r="K1298" s="152"/>
      <c r="L1298" s="152"/>
      <c r="M1298" s="152"/>
      <c r="N1298" s="152"/>
      <c r="O1298" s="152"/>
      <c r="P1298" s="152"/>
      <c r="Q1298" s="152"/>
      <c r="R1298" s="152"/>
      <c r="S1298" s="152"/>
      <c r="T1298" s="153" cm="1">
        <f t="array" ref="T1298">MATCH(1,(TDU_Info!$C$5:$C$111=$T$6)*(TDU_Info!$B$5:$B$111&lt;=$B1298),0)</f>
        <v>93</v>
      </c>
      <c r="U1298" s="152">
        <f>100*(INDEX(TDU_Info!$E$5:$E$111,$T1298)/T$11+INDEX(TDU_Info!$F$5:$F$111,$T1298))</f>
        <v>3.7488000000000001</v>
      </c>
      <c r="V1298" s="152">
        <v>7.2770000000000001</v>
      </c>
      <c r="W1298" s="152">
        <v>6.4269999999999996</v>
      </c>
      <c r="X1298" s="152">
        <v>5.03</v>
      </c>
      <c r="Y1298" s="152">
        <v>4.92</v>
      </c>
      <c r="Z1298" s="152">
        <v>7.54</v>
      </c>
      <c r="AA1298" s="152">
        <v>6.05</v>
      </c>
      <c r="AB1298" s="152">
        <v>5.26</v>
      </c>
      <c r="AC1298" s="152">
        <v>5.0599999999999996</v>
      </c>
      <c r="AD1298" s="152">
        <v>7.1479999999999997</v>
      </c>
      <c r="AE1298" s="152">
        <v>6.3129999999999997</v>
      </c>
      <c r="AF1298" s="152">
        <v>5.08</v>
      </c>
      <c r="AG1298" s="152">
        <v>4.95</v>
      </c>
      <c r="AH1298" s="152">
        <v>7.4249999999999998</v>
      </c>
      <c r="AI1298" s="152">
        <v>6.0750000000000002</v>
      </c>
      <c r="AJ1298" s="152">
        <v>5.25</v>
      </c>
      <c r="AK1298" s="152">
        <v>5.0599999999999996</v>
      </c>
      <c r="AL1298" s="152">
        <f t="shared" si="264"/>
        <v>2.2391894105998285</v>
      </c>
      <c r="AM1298" s="152">
        <f t="shared" si="265"/>
        <v>2.2084388714875427</v>
      </c>
      <c r="AN1298" s="152" t="e">
        <f>NA()</f>
        <v>#N/A</v>
      </c>
      <c r="AO1298" s="152" t="e">
        <f>NA()</f>
        <v>#N/A</v>
      </c>
      <c r="AP1298" s="152">
        <f t="shared" ref="AP1298:AP1361" si="269">IF(DAY($C1298)=1,NA(),VLOOKUP($C1298,$BE$17:$BF$78,2,TRUE)-$U1298)</f>
        <v>7.8411999999999997</v>
      </c>
      <c r="AQ1298" s="152"/>
      <c r="AR1298" s="152"/>
      <c r="AS1298" s="153">
        <f t="shared" si="266"/>
        <v>187</v>
      </c>
      <c r="AT1298" s="153">
        <f t="shared" si="258"/>
        <v>0</v>
      </c>
      <c r="AU1298" s="153">
        <f t="shared" si="259"/>
        <v>0</v>
      </c>
      <c r="AV1298" s="153">
        <f t="shared" si="260"/>
        <v>1</v>
      </c>
      <c r="BA1298">
        <f t="shared" si="267"/>
        <v>5</v>
      </c>
    </row>
    <row r="1299" spans="2:53" x14ac:dyDescent="0.25">
      <c r="B1299" s="155">
        <f t="shared" si="236"/>
        <v>44018.999305555553</v>
      </c>
      <c r="C1299" s="155">
        <f t="shared" si="268"/>
        <v>44018.999305555553</v>
      </c>
      <c r="D1299" s="152">
        <f t="shared" si="261"/>
        <v>5.08</v>
      </c>
      <c r="E1299" s="152"/>
      <c r="F1299" s="152"/>
      <c r="G1299" s="152"/>
      <c r="H1299" s="152" t="e">
        <f t="shared" si="262"/>
        <v>#N/A</v>
      </c>
      <c r="I1299" s="152"/>
      <c r="J1299" s="152" t="e">
        <f t="shared" si="263"/>
        <v>#N/A</v>
      </c>
      <c r="K1299" s="152"/>
      <c r="L1299" s="152"/>
      <c r="M1299" s="152"/>
      <c r="N1299" s="152"/>
      <c r="O1299" s="152"/>
      <c r="P1299" s="152"/>
      <c r="Q1299" s="152"/>
      <c r="R1299" s="152"/>
      <c r="S1299" s="152"/>
      <c r="T1299" s="153" cm="1">
        <f t="array" ref="T1299">MATCH(1,(TDU_Info!$C$5:$C$111=$T$6)*(TDU_Info!$B$5:$B$111&lt;=$B1299),0)</f>
        <v>93</v>
      </c>
      <c r="U1299" s="152">
        <f>100*(INDEX(TDU_Info!$E$5:$E$111,$T1299)/T$11+INDEX(TDU_Info!$F$5:$F$111,$T1299))</f>
        <v>3.7488000000000001</v>
      </c>
      <c r="V1299" s="152">
        <v>7.2770000000000001</v>
      </c>
      <c r="W1299" s="152">
        <v>6.4269999999999996</v>
      </c>
      <c r="X1299" s="152">
        <v>5.03</v>
      </c>
      <c r="Y1299" s="152">
        <v>4.92</v>
      </c>
      <c r="Z1299" s="152">
        <v>7.54</v>
      </c>
      <c r="AA1299" s="152">
        <v>6.6159999999999997</v>
      </c>
      <c r="AB1299" s="152">
        <v>5.26</v>
      </c>
      <c r="AC1299" s="152">
        <v>5.0599999999999996</v>
      </c>
      <c r="AD1299" s="152">
        <v>7.1479999999999997</v>
      </c>
      <c r="AE1299" s="152">
        <v>6.3129999999999997</v>
      </c>
      <c r="AF1299" s="152">
        <v>5.08</v>
      </c>
      <c r="AG1299" s="152">
        <v>4.95</v>
      </c>
      <c r="AH1299" s="152">
        <v>7.4249999999999998</v>
      </c>
      <c r="AI1299" s="152">
        <v>6.508</v>
      </c>
      <c r="AJ1299" s="152">
        <v>5.25</v>
      </c>
      <c r="AK1299" s="152">
        <v>5.0599999999999996</v>
      </c>
      <c r="AL1299" s="152">
        <f t="shared" si="264"/>
        <v>2.2391894105998285</v>
      </c>
      <c r="AM1299" s="152">
        <f t="shared" si="265"/>
        <v>2.2084388714875427</v>
      </c>
      <c r="AN1299" s="152" t="e">
        <f>NA()</f>
        <v>#N/A</v>
      </c>
      <c r="AO1299" s="152" t="e">
        <f>NA()</f>
        <v>#N/A</v>
      </c>
      <c r="AP1299" s="152">
        <f t="shared" si="269"/>
        <v>7.8411999999999997</v>
      </c>
      <c r="AQ1299" s="152"/>
      <c r="AR1299" s="152"/>
      <c r="AS1299" s="153">
        <f t="shared" si="266"/>
        <v>188</v>
      </c>
      <c r="AT1299" s="153">
        <f t="shared" si="258"/>
        <v>0</v>
      </c>
      <c r="AU1299" s="153">
        <f t="shared" si="259"/>
        <v>0</v>
      </c>
      <c r="AV1299" s="153">
        <f t="shared" si="260"/>
        <v>1</v>
      </c>
      <c r="BA1299">
        <f t="shared" si="267"/>
        <v>6</v>
      </c>
    </row>
    <row r="1300" spans="2:53" x14ac:dyDescent="0.25">
      <c r="B1300" s="155">
        <f t="shared" si="236"/>
        <v>44019.999305555553</v>
      </c>
      <c r="C1300" s="155">
        <f t="shared" si="268"/>
        <v>44019.999305555553</v>
      </c>
      <c r="D1300" s="152">
        <f t="shared" si="261"/>
        <v>5.08</v>
      </c>
      <c r="E1300" s="152"/>
      <c r="F1300" s="152"/>
      <c r="G1300" s="152"/>
      <c r="H1300" s="152" t="e">
        <f t="shared" si="262"/>
        <v>#N/A</v>
      </c>
      <c r="I1300" s="152"/>
      <c r="J1300" s="152" t="e">
        <f t="shared" si="263"/>
        <v>#N/A</v>
      </c>
      <c r="K1300" s="152"/>
      <c r="L1300" s="152"/>
      <c r="M1300" s="152"/>
      <c r="N1300" s="152"/>
      <c r="O1300" s="152"/>
      <c r="P1300" s="152"/>
      <c r="Q1300" s="152"/>
      <c r="R1300" s="152"/>
      <c r="S1300" s="152"/>
      <c r="T1300" s="153" cm="1">
        <f t="array" ref="T1300">MATCH(1,(TDU_Info!$C$5:$C$111=$T$6)*(TDU_Info!$B$5:$B$111&lt;=$B1300),0)</f>
        <v>93</v>
      </c>
      <c r="U1300" s="152">
        <f>100*(INDEX(TDU_Info!$E$5:$E$111,$T1300)/T$11+INDEX(TDU_Info!$F$5:$F$111,$T1300))</f>
        <v>3.7488000000000001</v>
      </c>
      <c r="V1300" s="152">
        <v>7.7869999999999999</v>
      </c>
      <c r="W1300" s="152">
        <v>6.4269999999999996</v>
      </c>
      <c r="X1300" s="152">
        <v>5.03</v>
      </c>
      <c r="Y1300" s="152">
        <v>4.82</v>
      </c>
      <c r="Z1300" s="152">
        <v>8.0500000000000007</v>
      </c>
      <c r="AA1300" s="152">
        <v>6.6159999999999997</v>
      </c>
      <c r="AB1300" s="152">
        <v>5.26</v>
      </c>
      <c r="AC1300" s="152">
        <v>5.0599999999999996</v>
      </c>
      <c r="AD1300" s="152">
        <v>7.6580000000000004</v>
      </c>
      <c r="AE1300" s="152">
        <v>6.3129999999999997</v>
      </c>
      <c r="AF1300" s="152">
        <v>5.08</v>
      </c>
      <c r="AG1300" s="152">
        <v>4.7480000000000002</v>
      </c>
      <c r="AH1300" s="152">
        <v>7.9349999999999996</v>
      </c>
      <c r="AI1300" s="152">
        <v>6.508</v>
      </c>
      <c r="AJ1300" s="152">
        <v>5.25</v>
      </c>
      <c r="AK1300" s="152">
        <v>5.0599999999999996</v>
      </c>
      <c r="AL1300" s="152">
        <f t="shared" si="264"/>
        <v>2.2391894105998285</v>
      </c>
      <c r="AM1300" s="152">
        <f t="shared" si="265"/>
        <v>2.2084388714875427</v>
      </c>
      <c r="AN1300" s="152" t="e">
        <f>NA()</f>
        <v>#N/A</v>
      </c>
      <c r="AO1300" s="152" t="e">
        <f>NA()</f>
        <v>#N/A</v>
      </c>
      <c r="AP1300" s="152">
        <f t="shared" si="269"/>
        <v>7.8411999999999997</v>
      </c>
      <c r="AQ1300" s="152"/>
      <c r="AR1300" s="152"/>
      <c r="AS1300" s="153">
        <f t="shared" si="266"/>
        <v>189</v>
      </c>
      <c r="AT1300" s="153">
        <f t="shared" si="258"/>
        <v>0</v>
      </c>
      <c r="AU1300" s="153">
        <f t="shared" si="259"/>
        <v>0</v>
      </c>
      <c r="AV1300" s="153">
        <f t="shared" si="260"/>
        <v>1</v>
      </c>
      <c r="BA1300">
        <f t="shared" si="267"/>
        <v>7</v>
      </c>
    </row>
    <row r="1301" spans="2:53" x14ac:dyDescent="0.25">
      <c r="B1301" s="155">
        <f t="shared" si="236"/>
        <v>44020.999305555553</v>
      </c>
      <c r="C1301" s="155">
        <f t="shared" si="268"/>
        <v>44020.999305555553</v>
      </c>
      <c r="D1301" s="152">
        <f t="shared" si="261"/>
        <v>5.08</v>
      </c>
      <c r="E1301" s="152"/>
      <c r="F1301" s="152"/>
      <c r="G1301" s="152"/>
      <c r="H1301" s="152" t="e">
        <f t="shared" si="262"/>
        <v>#N/A</v>
      </c>
      <c r="I1301" s="152"/>
      <c r="J1301" s="152" t="e">
        <f t="shared" si="263"/>
        <v>#N/A</v>
      </c>
      <c r="K1301" s="152"/>
      <c r="L1301" s="152"/>
      <c r="M1301" s="152"/>
      <c r="N1301" s="152"/>
      <c r="O1301" s="152"/>
      <c r="P1301" s="152"/>
      <c r="Q1301" s="152"/>
      <c r="R1301" s="152"/>
      <c r="S1301" s="152"/>
      <c r="T1301" s="153" cm="1">
        <f t="array" ref="T1301">MATCH(1,(TDU_Info!$C$5:$C$111=$T$6)*(TDU_Info!$B$5:$B$111&lt;=$B1301),0)</f>
        <v>93</v>
      </c>
      <c r="U1301" s="152">
        <f>100*(INDEX(TDU_Info!$E$5:$E$111,$T1301)/T$11+INDEX(TDU_Info!$F$5:$F$111,$T1301))</f>
        <v>3.7488000000000001</v>
      </c>
      <c r="V1301" s="152">
        <v>7.7869999999999999</v>
      </c>
      <c r="W1301" s="152">
        <v>6.4269999999999996</v>
      </c>
      <c r="X1301" s="152">
        <v>5.03</v>
      </c>
      <c r="Y1301" s="152">
        <v>4.82</v>
      </c>
      <c r="Z1301" s="152">
        <v>8.0500000000000007</v>
      </c>
      <c r="AA1301" s="152">
        <v>6.6159999999999997</v>
      </c>
      <c r="AB1301" s="152">
        <v>5.26</v>
      </c>
      <c r="AC1301" s="152">
        <v>5.0599999999999996</v>
      </c>
      <c r="AD1301" s="152">
        <v>7.6580000000000004</v>
      </c>
      <c r="AE1301" s="152">
        <v>6.3129999999999997</v>
      </c>
      <c r="AF1301" s="152">
        <v>5.08</v>
      </c>
      <c r="AG1301" s="152">
        <v>4.7480000000000002</v>
      </c>
      <c r="AH1301" s="152">
        <v>7.9349999999999996</v>
      </c>
      <c r="AI1301" s="152">
        <v>6.508</v>
      </c>
      <c r="AJ1301" s="152">
        <v>5.25</v>
      </c>
      <c r="AK1301" s="152">
        <v>5.0599999999999996</v>
      </c>
      <c r="AL1301" s="152">
        <f t="shared" si="264"/>
        <v>2.2391894105998285</v>
      </c>
      <c r="AM1301" s="152">
        <f t="shared" si="265"/>
        <v>2.2084388714875427</v>
      </c>
      <c r="AN1301" s="152" t="e">
        <f>NA()</f>
        <v>#N/A</v>
      </c>
      <c r="AO1301" s="152" t="e">
        <f>NA()</f>
        <v>#N/A</v>
      </c>
      <c r="AP1301" s="152">
        <f t="shared" si="269"/>
        <v>7.8411999999999997</v>
      </c>
      <c r="AQ1301" s="152"/>
      <c r="AR1301" s="152"/>
      <c r="AS1301" s="153">
        <f t="shared" si="266"/>
        <v>190</v>
      </c>
      <c r="AT1301" s="153">
        <f t="shared" si="258"/>
        <v>0</v>
      </c>
      <c r="AU1301" s="153">
        <f t="shared" si="259"/>
        <v>0</v>
      </c>
      <c r="AV1301" s="153">
        <f t="shared" si="260"/>
        <v>1</v>
      </c>
      <c r="BA1301">
        <f t="shared" si="267"/>
        <v>8</v>
      </c>
    </row>
    <row r="1302" spans="2:53" x14ac:dyDescent="0.25">
      <c r="B1302" s="155">
        <f t="shared" si="236"/>
        <v>44021.999305555553</v>
      </c>
      <c r="C1302" s="155">
        <f t="shared" si="268"/>
        <v>44021.999305555553</v>
      </c>
      <c r="D1302" s="152">
        <f t="shared" si="261"/>
        <v>5.08</v>
      </c>
      <c r="E1302" s="152"/>
      <c r="F1302" s="152"/>
      <c r="G1302" s="152"/>
      <c r="H1302" s="152" t="e">
        <f t="shared" si="262"/>
        <v>#N/A</v>
      </c>
      <c r="I1302" s="152"/>
      <c r="J1302" s="152" t="e">
        <f t="shared" si="263"/>
        <v>#N/A</v>
      </c>
      <c r="K1302" s="152"/>
      <c r="L1302" s="152"/>
      <c r="M1302" s="152"/>
      <c r="N1302" s="152"/>
      <c r="O1302" s="152"/>
      <c r="P1302" s="152"/>
      <c r="Q1302" s="152"/>
      <c r="R1302" s="152"/>
      <c r="S1302" s="152"/>
      <c r="T1302" s="153" cm="1">
        <f t="array" ref="T1302">MATCH(1,(TDU_Info!$C$5:$C$111=$T$6)*(TDU_Info!$B$5:$B$111&lt;=$B1302),0)</f>
        <v>93</v>
      </c>
      <c r="U1302" s="152">
        <f>100*(INDEX(TDU_Info!$E$5:$E$111,$T1302)/T$11+INDEX(TDU_Info!$F$5:$F$111,$T1302))</f>
        <v>3.7488000000000001</v>
      </c>
      <c r="V1302" s="152">
        <v>6.9169999999999998</v>
      </c>
      <c r="W1302" s="152">
        <v>6.5739999999999998</v>
      </c>
      <c r="X1302" s="152">
        <v>5.03</v>
      </c>
      <c r="Y1302" s="152">
        <v>4.82</v>
      </c>
      <c r="Z1302" s="152">
        <v>7.17</v>
      </c>
      <c r="AA1302" s="152">
        <v>6.5629999999999997</v>
      </c>
      <c r="AB1302" s="152">
        <v>5.26</v>
      </c>
      <c r="AC1302" s="152">
        <v>5.0599999999999996</v>
      </c>
      <c r="AD1302" s="152">
        <v>6.7880000000000003</v>
      </c>
      <c r="AE1302" s="152">
        <v>6.3769999999999998</v>
      </c>
      <c r="AF1302" s="152">
        <v>5.08</v>
      </c>
      <c r="AG1302" s="152">
        <v>4.7480000000000002</v>
      </c>
      <c r="AH1302" s="152">
        <v>7.0549999999999997</v>
      </c>
      <c r="AI1302" s="152">
        <v>6.3719999999999999</v>
      </c>
      <c r="AJ1302" s="152">
        <v>5.25</v>
      </c>
      <c r="AK1302" s="152">
        <v>5.0599999999999996</v>
      </c>
      <c r="AL1302" s="152">
        <f t="shared" si="264"/>
        <v>2.2391894105998285</v>
      </c>
      <c r="AM1302" s="152">
        <f t="shared" si="265"/>
        <v>2.2084388714875427</v>
      </c>
      <c r="AN1302" s="152" t="e">
        <f>NA()</f>
        <v>#N/A</v>
      </c>
      <c r="AO1302" s="152" t="e">
        <f>NA()</f>
        <v>#N/A</v>
      </c>
      <c r="AP1302" s="152">
        <f t="shared" si="269"/>
        <v>7.8411999999999997</v>
      </c>
      <c r="AQ1302" s="152"/>
      <c r="AR1302" s="152"/>
      <c r="AS1302" s="153">
        <f t="shared" si="266"/>
        <v>191</v>
      </c>
      <c r="AT1302" s="153">
        <f t="shared" si="258"/>
        <v>0</v>
      </c>
      <c r="AU1302" s="153">
        <f t="shared" si="259"/>
        <v>0</v>
      </c>
      <c r="AV1302" s="153">
        <f t="shared" si="260"/>
        <v>1</v>
      </c>
      <c r="BA1302">
        <f t="shared" si="267"/>
        <v>9</v>
      </c>
    </row>
    <row r="1303" spans="2:53" x14ac:dyDescent="0.25">
      <c r="B1303" s="155">
        <f t="shared" si="236"/>
        <v>44022.999305555553</v>
      </c>
      <c r="C1303" s="155">
        <f t="shared" si="268"/>
        <v>44022.999305555553</v>
      </c>
      <c r="D1303" s="152">
        <f t="shared" si="261"/>
        <v>5.08</v>
      </c>
      <c r="E1303" s="152"/>
      <c r="F1303" s="152"/>
      <c r="G1303" s="152"/>
      <c r="H1303" s="152" t="e">
        <f t="shared" si="262"/>
        <v>#N/A</v>
      </c>
      <c r="I1303" s="152"/>
      <c r="J1303" s="152" t="e">
        <f t="shared" si="263"/>
        <v>#N/A</v>
      </c>
      <c r="K1303" s="152"/>
      <c r="L1303" s="152"/>
      <c r="M1303" s="152"/>
      <c r="N1303" s="152"/>
      <c r="O1303" s="152"/>
      <c r="P1303" s="152"/>
      <c r="Q1303" s="152"/>
      <c r="R1303" s="152"/>
      <c r="S1303" s="152"/>
      <c r="T1303" s="153" cm="1">
        <f t="array" ref="T1303">MATCH(1,(TDU_Info!$C$5:$C$111=$T$6)*(TDU_Info!$B$5:$B$111&lt;=$B1303),0)</f>
        <v>93</v>
      </c>
      <c r="U1303" s="152">
        <f>100*(INDEX(TDU_Info!$E$5:$E$111,$T1303)/T$11+INDEX(TDU_Info!$F$5:$F$111,$T1303))</f>
        <v>3.7488000000000001</v>
      </c>
      <c r="V1303" s="152">
        <v>6.9169999999999998</v>
      </c>
      <c r="W1303" s="152">
        <v>6.5739999999999998</v>
      </c>
      <c r="X1303" s="152">
        <v>4.8719999999999999</v>
      </c>
      <c r="Y1303" s="152">
        <v>4.82</v>
      </c>
      <c r="Z1303" s="152">
        <v>7.17</v>
      </c>
      <c r="AA1303" s="152">
        <v>6.5629999999999997</v>
      </c>
      <c r="AB1303" s="152">
        <v>5.2309999999999999</v>
      </c>
      <c r="AC1303" s="152">
        <v>5.0599999999999996</v>
      </c>
      <c r="AD1303" s="152">
        <v>6.7880000000000003</v>
      </c>
      <c r="AE1303" s="152">
        <v>6.3769999999999998</v>
      </c>
      <c r="AF1303" s="152">
        <v>5.08</v>
      </c>
      <c r="AG1303" s="152">
        <v>4.7480000000000002</v>
      </c>
      <c r="AH1303" s="152">
        <v>7.0549999999999997</v>
      </c>
      <c r="AI1303" s="152">
        <v>6.3719999999999999</v>
      </c>
      <c r="AJ1303" s="152">
        <v>5.25</v>
      </c>
      <c r="AK1303" s="152">
        <v>5.0599999999999996</v>
      </c>
      <c r="AL1303" s="152">
        <f t="shared" si="264"/>
        <v>2.2391894105998285</v>
      </c>
      <c r="AM1303" s="152">
        <f t="shared" si="265"/>
        <v>2.2084388714875427</v>
      </c>
      <c r="AN1303" s="152" t="e">
        <f>NA()</f>
        <v>#N/A</v>
      </c>
      <c r="AO1303" s="152" t="e">
        <f>NA()</f>
        <v>#N/A</v>
      </c>
      <c r="AP1303" s="152">
        <f t="shared" si="269"/>
        <v>7.8411999999999997</v>
      </c>
      <c r="AQ1303" s="152"/>
      <c r="AR1303" s="152"/>
      <c r="AS1303" s="153">
        <f t="shared" si="266"/>
        <v>192</v>
      </c>
      <c r="AT1303" s="153">
        <f t="shared" si="258"/>
        <v>0</v>
      </c>
      <c r="AU1303" s="153">
        <f t="shared" si="259"/>
        <v>0</v>
      </c>
      <c r="AV1303" s="153">
        <f t="shared" si="260"/>
        <v>1</v>
      </c>
      <c r="BA1303">
        <f t="shared" si="267"/>
        <v>10</v>
      </c>
    </row>
    <row r="1304" spans="2:53" x14ac:dyDescent="0.25">
      <c r="B1304" s="155">
        <f t="shared" si="236"/>
        <v>44023.999305555553</v>
      </c>
      <c r="C1304" s="155">
        <f t="shared" si="268"/>
        <v>44023.999305555553</v>
      </c>
      <c r="D1304" s="152">
        <f t="shared" si="261"/>
        <v>5.08</v>
      </c>
      <c r="E1304" s="152"/>
      <c r="F1304" s="152"/>
      <c r="G1304" s="152"/>
      <c r="H1304" s="152" t="e">
        <f t="shared" si="262"/>
        <v>#N/A</v>
      </c>
      <c r="I1304" s="152"/>
      <c r="J1304" s="152" t="e">
        <f t="shared" si="263"/>
        <v>#N/A</v>
      </c>
      <c r="K1304" s="152"/>
      <c r="L1304" s="152"/>
      <c r="M1304" s="152"/>
      <c r="N1304" s="152"/>
      <c r="O1304" s="152"/>
      <c r="P1304" s="152"/>
      <c r="Q1304" s="152"/>
      <c r="R1304" s="152"/>
      <c r="S1304" s="152"/>
      <c r="T1304" s="153" cm="1">
        <f t="array" ref="T1304">MATCH(1,(TDU_Info!$C$5:$C$111=$T$6)*(TDU_Info!$B$5:$B$111&lt;=$B1304),0)</f>
        <v>93</v>
      </c>
      <c r="U1304" s="152">
        <f>100*(INDEX(TDU_Info!$E$5:$E$111,$T1304)/T$11+INDEX(TDU_Info!$F$5:$F$111,$T1304))</f>
        <v>3.7488000000000001</v>
      </c>
      <c r="V1304" s="152">
        <v>6.9169999999999998</v>
      </c>
      <c r="W1304" s="152">
        <v>6.5739999999999998</v>
      </c>
      <c r="X1304" s="152">
        <v>4.8719999999999999</v>
      </c>
      <c r="Y1304" s="152">
        <v>4.82</v>
      </c>
      <c r="Z1304" s="152">
        <v>7.17</v>
      </c>
      <c r="AA1304" s="152">
        <v>6.5629999999999997</v>
      </c>
      <c r="AB1304" s="152">
        <v>5.2309999999999999</v>
      </c>
      <c r="AC1304" s="152">
        <v>5.0599999999999996</v>
      </c>
      <c r="AD1304" s="152">
        <v>6.7880000000000003</v>
      </c>
      <c r="AE1304" s="152">
        <v>6.3769999999999998</v>
      </c>
      <c r="AF1304" s="152">
        <v>5.08</v>
      </c>
      <c r="AG1304" s="152">
        <v>4.7480000000000002</v>
      </c>
      <c r="AH1304" s="152">
        <v>7.0549999999999997</v>
      </c>
      <c r="AI1304" s="152">
        <v>6.3719999999999999</v>
      </c>
      <c r="AJ1304" s="152">
        <v>5.25</v>
      </c>
      <c r="AK1304" s="152">
        <v>5.0599999999999996</v>
      </c>
      <c r="AL1304" s="152">
        <f t="shared" si="264"/>
        <v>2.2391894105998285</v>
      </c>
      <c r="AM1304" s="152">
        <f t="shared" si="265"/>
        <v>2.2084388714875427</v>
      </c>
      <c r="AN1304" s="152" t="e">
        <f>NA()</f>
        <v>#N/A</v>
      </c>
      <c r="AO1304" s="152" t="e">
        <f>NA()</f>
        <v>#N/A</v>
      </c>
      <c r="AP1304" s="152">
        <f t="shared" si="269"/>
        <v>7.8411999999999997</v>
      </c>
      <c r="AQ1304" s="152"/>
      <c r="AR1304" s="152"/>
      <c r="AS1304" s="153">
        <f t="shared" si="266"/>
        <v>193</v>
      </c>
      <c r="AT1304" s="153">
        <f t="shared" si="258"/>
        <v>0</v>
      </c>
      <c r="AU1304" s="153">
        <f t="shared" si="259"/>
        <v>0</v>
      </c>
      <c r="AV1304" s="153">
        <f t="shared" si="260"/>
        <v>1</v>
      </c>
      <c r="BA1304">
        <f t="shared" si="267"/>
        <v>11</v>
      </c>
    </row>
    <row r="1305" spans="2:53" x14ac:dyDescent="0.25">
      <c r="B1305" s="155">
        <f t="shared" si="236"/>
        <v>44024.999305555553</v>
      </c>
      <c r="C1305" s="155">
        <f t="shared" si="268"/>
        <v>44024.999305555553</v>
      </c>
      <c r="D1305" s="152">
        <f t="shared" si="261"/>
        <v>5.08</v>
      </c>
      <c r="E1305" s="152"/>
      <c r="F1305" s="152"/>
      <c r="G1305" s="152"/>
      <c r="H1305" s="152" t="e">
        <f t="shared" si="262"/>
        <v>#N/A</v>
      </c>
      <c r="I1305" s="152"/>
      <c r="J1305" s="152" t="e">
        <f t="shared" si="263"/>
        <v>#N/A</v>
      </c>
      <c r="K1305" s="152"/>
      <c r="L1305" s="152"/>
      <c r="M1305" s="152"/>
      <c r="N1305" s="152"/>
      <c r="O1305" s="152"/>
      <c r="P1305" s="152"/>
      <c r="Q1305" s="152"/>
      <c r="R1305" s="152"/>
      <c r="S1305" s="152"/>
      <c r="T1305" s="153" cm="1">
        <f t="array" ref="T1305">MATCH(1,(TDU_Info!$C$5:$C$111=$T$6)*(TDU_Info!$B$5:$B$111&lt;=$B1305),0)</f>
        <v>93</v>
      </c>
      <c r="U1305" s="152">
        <f>100*(INDEX(TDU_Info!$E$5:$E$111,$T1305)/T$11+INDEX(TDU_Info!$F$5:$F$111,$T1305))</f>
        <v>3.7488000000000001</v>
      </c>
      <c r="V1305" s="152">
        <v>6.9169999999999998</v>
      </c>
      <c r="W1305" s="152">
        <v>6.5739999999999998</v>
      </c>
      <c r="X1305" s="152">
        <v>4.8719999999999999</v>
      </c>
      <c r="Y1305" s="152">
        <v>4.82</v>
      </c>
      <c r="Z1305" s="152">
        <v>7.17</v>
      </c>
      <c r="AA1305" s="152">
        <v>6.5629999999999997</v>
      </c>
      <c r="AB1305" s="152">
        <v>5.2309999999999999</v>
      </c>
      <c r="AC1305" s="152">
        <v>5.0599999999999996</v>
      </c>
      <c r="AD1305" s="152">
        <v>6.7880000000000003</v>
      </c>
      <c r="AE1305" s="152">
        <v>6.3769999999999998</v>
      </c>
      <c r="AF1305" s="152">
        <v>5.08</v>
      </c>
      <c r="AG1305" s="152">
        <v>4.7480000000000002</v>
      </c>
      <c r="AH1305" s="152">
        <v>7.0549999999999997</v>
      </c>
      <c r="AI1305" s="152">
        <v>6.3719999999999999</v>
      </c>
      <c r="AJ1305" s="152">
        <v>5.25</v>
      </c>
      <c r="AK1305" s="152">
        <v>5.0599999999999996</v>
      </c>
      <c r="AL1305" s="152">
        <f t="shared" si="264"/>
        <v>2.2391894105998285</v>
      </c>
      <c r="AM1305" s="152">
        <f t="shared" si="265"/>
        <v>2.2084388714875427</v>
      </c>
      <c r="AN1305" s="152" t="e">
        <f>NA()</f>
        <v>#N/A</v>
      </c>
      <c r="AO1305" s="152" t="e">
        <f>NA()</f>
        <v>#N/A</v>
      </c>
      <c r="AP1305" s="152">
        <f t="shared" si="269"/>
        <v>7.8411999999999997</v>
      </c>
      <c r="AQ1305" s="152"/>
      <c r="AR1305" s="152"/>
      <c r="AS1305" s="153">
        <f t="shared" si="266"/>
        <v>194</v>
      </c>
      <c r="AT1305" s="153">
        <f t="shared" si="258"/>
        <v>0</v>
      </c>
      <c r="AU1305" s="153">
        <f t="shared" si="259"/>
        <v>0</v>
      </c>
      <c r="AV1305" s="153">
        <f t="shared" si="260"/>
        <v>1</v>
      </c>
      <c r="BA1305">
        <f t="shared" si="267"/>
        <v>12</v>
      </c>
    </row>
    <row r="1306" spans="2:53" x14ac:dyDescent="0.25">
      <c r="B1306" s="155">
        <f t="shared" si="236"/>
        <v>44025.999305555553</v>
      </c>
      <c r="C1306" s="155">
        <f t="shared" si="268"/>
        <v>44025.999305555553</v>
      </c>
      <c r="D1306" s="152">
        <f t="shared" si="261"/>
        <v>5.18</v>
      </c>
      <c r="E1306" s="152"/>
      <c r="F1306" s="152"/>
      <c r="G1306" s="152"/>
      <c r="H1306" s="152" t="e">
        <f t="shared" si="262"/>
        <v>#N/A</v>
      </c>
      <c r="I1306" s="152"/>
      <c r="J1306" s="152" t="e">
        <f t="shared" si="263"/>
        <v>#N/A</v>
      </c>
      <c r="K1306" s="152"/>
      <c r="L1306" s="152"/>
      <c r="M1306" s="152"/>
      <c r="N1306" s="152"/>
      <c r="O1306" s="152"/>
      <c r="P1306" s="152"/>
      <c r="Q1306" s="152"/>
      <c r="R1306" s="152"/>
      <c r="S1306" s="152"/>
      <c r="T1306" s="153" cm="1">
        <f t="array" ref="T1306">MATCH(1,(TDU_Info!$C$5:$C$111=$T$6)*(TDU_Info!$B$5:$B$111&lt;=$B1306),0)</f>
        <v>93</v>
      </c>
      <c r="U1306" s="152">
        <f>100*(INDEX(TDU_Info!$E$5:$E$111,$T1306)/T$11+INDEX(TDU_Info!$F$5:$F$111,$T1306))</f>
        <v>3.7488000000000001</v>
      </c>
      <c r="V1306" s="152">
        <v>6.9169999999999998</v>
      </c>
      <c r="W1306" s="152">
        <v>6.5739999999999998</v>
      </c>
      <c r="X1306" s="152">
        <v>4.8719999999999999</v>
      </c>
      <c r="Y1306" s="152">
        <v>4.82</v>
      </c>
      <c r="Z1306" s="152">
        <v>7.17</v>
      </c>
      <c r="AA1306" s="152">
        <v>6.5629999999999997</v>
      </c>
      <c r="AB1306" s="152">
        <v>5.16</v>
      </c>
      <c r="AC1306" s="152">
        <v>5.0599999999999996</v>
      </c>
      <c r="AD1306" s="152">
        <v>6.7880000000000003</v>
      </c>
      <c r="AE1306" s="152">
        <v>6.3769999999999998</v>
      </c>
      <c r="AF1306" s="152">
        <v>5.18</v>
      </c>
      <c r="AG1306" s="152">
        <v>4.7480000000000002</v>
      </c>
      <c r="AH1306" s="152">
        <v>7.0549999999999997</v>
      </c>
      <c r="AI1306" s="152">
        <v>6.3719999999999999</v>
      </c>
      <c r="AJ1306" s="152">
        <v>5.21</v>
      </c>
      <c r="AK1306" s="152">
        <v>5.0599999999999996</v>
      </c>
      <c r="AL1306" s="152">
        <f t="shared" si="264"/>
        <v>2.2391894105998285</v>
      </c>
      <c r="AM1306" s="152">
        <f t="shared" si="265"/>
        <v>2.2084388714875427</v>
      </c>
      <c r="AN1306" s="152" t="e">
        <f>NA()</f>
        <v>#N/A</v>
      </c>
      <c r="AO1306" s="152" t="e">
        <f>NA()</f>
        <v>#N/A</v>
      </c>
      <c r="AP1306" s="152">
        <f t="shared" si="269"/>
        <v>7.8411999999999997</v>
      </c>
      <c r="AQ1306" s="152"/>
      <c r="AR1306" s="152"/>
      <c r="AS1306" s="153">
        <f t="shared" si="266"/>
        <v>195</v>
      </c>
      <c r="AT1306" s="153">
        <f t="shared" si="258"/>
        <v>0</v>
      </c>
      <c r="AU1306" s="153">
        <f t="shared" si="259"/>
        <v>0</v>
      </c>
      <c r="AV1306" s="153">
        <f t="shared" si="260"/>
        <v>1</v>
      </c>
      <c r="BA1306">
        <f t="shared" si="267"/>
        <v>13</v>
      </c>
    </row>
    <row r="1307" spans="2:53" x14ac:dyDescent="0.25">
      <c r="B1307" s="155">
        <f t="shared" si="236"/>
        <v>44026.999305555553</v>
      </c>
      <c r="C1307" s="155">
        <f t="shared" si="268"/>
        <v>44026.999305555553</v>
      </c>
      <c r="D1307" s="152">
        <f t="shared" si="261"/>
        <v>5.18</v>
      </c>
      <c r="E1307" s="152"/>
      <c r="F1307" s="152"/>
      <c r="G1307" s="152"/>
      <c r="H1307" s="152" t="e">
        <f t="shared" si="262"/>
        <v>#N/A</v>
      </c>
      <c r="I1307" s="152"/>
      <c r="J1307" s="152" t="e">
        <f t="shared" si="263"/>
        <v>#N/A</v>
      </c>
      <c r="K1307" s="152"/>
      <c r="L1307" s="152"/>
      <c r="M1307" s="152"/>
      <c r="N1307" s="152"/>
      <c r="O1307" s="152"/>
      <c r="P1307" s="152"/>
      <c r="Q1307" s="152"/>
      <c r="R1307" s="152"/>
      <c r="S1307" s="152"/>
      <c r="T1307" s="153" cm="1">
        <f t="array" ref="T1307">MATCH(1,(TDU_Info!$C$5:$C$111=$T$6)*(TDU_Info!$B$5:$B$111&lt;=$B1307),0)</f>
        <v>93</v>
      </c>
      <c r="U1307" s="152">
        <f>100*(INDEX(TDU_Info!$E$5:$E$111,$T1307)/T$11+INDEX(TDU_Info!$F$5:$F$111,$T1307))</f>
        <v>3.7488000000000001</v>
      </c>
      <c r="V1307" s="152">
        <v>6.7270000000000003</v>
      </c>
      <c r="W1307" s="152">
        <v>6.4039999999999999</v>
      </c>
      <c r="X1307" s="152">
        <v>4.8719999999999999</v>
      </c>
      <c r="Y1307" s="152">
        <v>4.82</v>
      </c>
      <c r="Z1307" s="152">
        <v>6.94</v>
      </c>
      <c r="AA1307" s="152">
        <v>6.3929999999999998</v>
      </c>
      <c r="AB1307" s="152">
        <v>5.16</v>
      </c>
      <c r="AC1307" s="152">
        <v>5.0599999999999996</v>
      </c>
      <c r="AD1307" s="152">
        <v>6.5979999999999999</v>
      </c>
      <c r="AE1307" s="152">
        <v>6.2069999999999999</v>
      </c>
      <c r="AF1307" s="152">
        <v>5.18</v>
      </c>
      <c r="AG1307" s="152">
        <v>4.7480000000000002</v>
      </c>
      <c r="AH1307" s="152">
        <v>6.8250000000000002</v>
      </c>
      <c r="AI1307" s="152">
        <v>6.202</v>
      </c>
      <c r="AJ1307" s="152">
        <v>5.21</v>
      </c>
      <c r="AK1307" s="152">
        <v>5.0599999999999996</v>
      </c>
      <c r="AL1307" s="152">
        <f t="shared" si="264"/>
        <v>2.2391894105998285</v>
      </c>
      <c r="AM1307" s="152">
        <f t="shared" si="265"/>
        <v>2.2084388714875427</v>
      </c>
      <c r="AN1307" s="152" t="e">
        <f>NA()</f>
        <v>#N/A</v>
      </c>
      <c r="AO1307" s="152" t="e">
        <f>NA()</f>
        <v>#N/A</v>
      </c>
      <c r="AP1307" s="152">
        <f t="shared" si="269"/>
        <v>7.8411999999999997</v>
      </c>
      <c r="AQ1307" s="152"/>
      <c r="AR1307" s="152"/>
      <c r="AS1307" s="153">
        <f t="shared" si="266"/>
        <v>196</v>
      </c>
      <c r="AT1307" s="153">
        <f t="shared" si="258"/>
        <v>0</v>
      </c>
      <c r="AU1307" s="153">
        <f t="shared" si="259"/>
        <v>0</v>
      </c>
      <c r="AV1307" s="153">
        <f t="shared" si="260"/>
        <v>1</v>
      </c>
      <c r="BA1307">
        <f t="shared" si="267"/>
        <v>14</v>
      </c>
    </row>
    <row r="1308" spans="2:53" x14ac:dyDescent="0.25">
      <c r="B1308" s="155">
        <f t="shared" si="236"/>
        <v>44027.999305555553</v>
      </c>
      <c r="C1308" s="155">
        <f t="shared" si="268"/>
        <v>44027.999305555553</v>
      </c>
      <c r="D1308" s="152">
        <f t="shared" si="261"/>
        <v>5.18</v>
      </c>
      <c r="E1308" s="152"/>
      <c r="F1308" s="152"/>
      <c r="G1308" s="152"/>
      <c r="H1308" s="152" t="e">
        <f t="shared" si="262"/>
        <v>#N/A</v>
      </c>
      <c r="I1308" s="152"/>
      <c r="J1308" s="152" t="e">
        <f t="shared" si="263"/>
        <v>#N/A</v>
      </c>
      <c r="K1308" s="152"/>
      <c r="L1308" s="152"/>
      <c r="M1308" s="152"/>
      <c r="N1308" s="152"/>
      <c r="O1308" s="152"/>
      <c r="P1308" s="152"/>
      <c r="Q1308" s="152"/>
      <c r="R1308" s="152"/>
      <c r="S1308" s="152"/>
      <c r="T1308" s="153" cm="1">
        <f t="array" ref="T1308">MATCH(1,(TDU_Info!$C$5:$C$111=$T$6)*(TDU_Info!$B$5:$B$111&lt;=$B1308),0)</f>
        <v>93</v>
      </c>
      <c r="U1308" s="152">
        <f>100*(INDEX(TDU_Info!$E$5:$E$111,$T1308)/T$11+INDEX(TDU_Info!$F$5:$F$111,$T1308))</f>
        <v>3.7488000000000001</v>
      </c>
      <c r="V1308" s="152">
        <v>6.7270000000000003</v>
      </c>
      <c r="W1308" s="152">
        <v>6.4039999999999999</v>
      </c>
      <c r="X1308" s="152">
        <v>4.8719999999999999</v>
      </c>
      <c r="Y1308" s="152">
        <v>4.82</v>
      </c>
      <c r="Z1308" s="152">
        <v>6.94</v>
      </c>
      <c r="AA1308" s="152">
        <v>6.3929999999999998</v>
      </c>
      <c r="AB1308" s="152">
        <v>5.16</v>
      </c>
      <c r="AC1308" s="152">
        <v>5.0599999999999996</v>
      </c>
      <c r="AD1308" s="152">
        <v>6.5979999999999999</v>
      </c>
      <c r="AE1308" s="152">
        <v>6.2069999999999999</v>
      </c>
      <c r="AF1308" s="152">
        <v>5.18</v>
      </c>
      <c r="AG1308" s="152">
        <v>4.7480000000000002</v>
      </c>
      <c r="AH1308" s="152">
        <v>6.8250000000000002</v>
      </c>
      <c r="AI1308" s="152">
        <v>6.202</v>
      </c>
      <c r="AJ1308" s="152">
        <v>5.21</v>
      </c>
      <c r="AK1308" s="152">
        <v>5.0599999999999996</v>
      </c>
      <c r="AL1308" s="152">
        <f t="shared" si="264"/>
        <v>2.2391894105998285</v>
      </c>
      <c r="AM1308" s="152">
        <f t="shared" si="265"/>
        <v>2.2084388714875427</v>
      </c>
      <c r="AN1308" s="152" t="e">
        <f>NA()</f>
        <v>#N/A</v>
      </c>
      <c r="AO1308" s="152" t="e">
        <f>NA()</f>
        <v>#N/A</v>
      </c>
      <c r="AP1308" s="152">
        <f t="shared" si="269"/>
        <v>7.8411999999999997</v>
      </c>
      <c r="AQ1308" s="152"/>
      <c r="AR1308" s="152"/>
      <c r="AS1308" s="153">
        <f t="shared" si="266"/>
        <v>197</v>
      </c>
      <c r="AT1308" s="153">
        <f t="shared" si="258"/>
        <v>0</v>
      </c>
      <c r="AU1308" s="153">
        <f t="shared" si="259"/>
        <v>0</v>
      </c>
      <c r="AV1308" s="153">
        <f t="shared" si="260"/>
        <v>1</v>
      </c>
      <c r="BA1308">
        <f t="shared" si="267"/>
        <v>15</v>
      </c>
    </row>
    <row r="1309" spans="2:53" x14ac:dyDescent="0.25">
      <c r="B1309" s="155">
        <f t="shared" si="236"/>
        <v>44028.999305555553</v>
      </c>
      <c r="C1309" s="155">
        <f t="shared" si="268"/>
        <v>44028.999305555553</v>
      </c>
      <c r="D1309" s="152">
        <f t="shared" si="261"/>
        <v>5.1710000000000003</v>
      </c>
      <c r="E1309" s="152"/>
      <c r="F1309" s="152"/>
      <c r="G1309" s="152"/>
      <c r="H1309" s="152" t="e">
        <f t="shared" si="262"/>
        <v>#N/A</v>
      </c>
      <c r="I1309" s="152"/>
      <c r="J1309" s="152" t="e">
        <f t="shared" si="263"/>
        <v>#N/A</v>
      </c>
      <c r="K1309" s="152"/>
      <c r="L1309" s="152"/>
      <c r="M1309" s="152"/>
      <c r="N1309" s="152"/>
      <c r="O1309" s="152"/>
      <c r="P1309" s="152"/>
      <c r="Q1309" s="152"/>
      <c r="R1309" s="152"/>
      <c r="S1309" s="152"/>
      <c r="T1309" s="153" cm="1">
        <f t="array" ref="T1309">MATCH(1,(TDU_Info!$C$5:$C$111=$T$6)*(TDU_Info!$B$5:$B$111&lt;=$B1309),0)</f>
        <v>93</v>
      </c>
      <c r="U1309" s="152">
        <f>100*(INDEX(TDU_Info!$E$5:$E$111,$T1309)/T$11+INDEX(TDU_Info!$F$5:$F$111,$T1309))</f>
        <v>3.7488000000000001</v>
      </c>
      <c r="V1309" s="152">
        <v>6.4370000000000003</v>
      </c>
      <c r="W1309" s="152">
        <v>6.2039999999999997</v>
      </c>
      <c r="X1309" s="152">
        <v>4.8719999999999999</v>
      </c>
      <c r="Y1309" s="152">
        <v>4.82</v>
      </c>
      <c r="Z1309" s="152">
        <v>6.64</v>
      </c>
      <c r="AA1309" s="152">
        <v>6.1929999999999996</v>
      </c>
      <c r="AB1309" s="152">
        <v>5.16</v>
      </c>
      <c r="AC1309" s="152">
        <v>5.0599999999999996</v>
      </c>
      <c r="AD1309" s="152">
        <v>6.3079999999999998</v>
      </c>
      <c r="AE1309" s="152">
        <v>6.0069999999999997</v>
      </c>
      <c r="AF1309" s="152">
        <v>5.1710000000000003</v>
      </c>
      <c r="AG1309" s="152">
        <v>4.7480000000000002</v>
      </c>
      <c r="AH1309" s="152">
        <v>6.5250000000000004</v>
      </c>
      <c r="AI1309" s="152">
        <v>6.0019999999999998</v>
      </c>
      <c r="AJ1309" s="152">
        <v>5.21</v>
      </c>
      <c r="AK1309" s="152">
        <v>5.0599999999999996</v>
      </c>
      <c r="AL1309" s="152">
        <f t="shared" si="264"/>
        <v>2.2391894105998285</v>
      </c>
      <c r="AM1309" s="152">
        <f t="shared" si="265"/>
        <v>2.2084388714875427</v>
      </c>
      <c r="AN1309" s="152" t="e">
        <f>NA()</f>
        <v>#N/A</v>
      </c>
      <c r="AO1309" s="152" t="e">
        <f>NA()</f>
        <v>#N/A</v>
      </c>
      <c r="AP1309" s="152">
        <f t="shared" si="269"/>
        <v>7.8411999999999997</v>
      </c>
      <c r="AQ1309" s="152"/>
      <c r="AR1309" s="152"/>
      <c r="AS1309" s="153">
        <f t="shared" si="266"/>
        <v>198</v>
      </c>
      <c r="AT1309" s="153">
        <f t="shared" si="258"/>
        <v>0</v>
      </c>
      <c r="AU1309" s="153">
        <f t="shared" si="259"/>
        <v>0</v>
      </c>
      <c r="AV1309" s="153">
        <f t="shared" si="260"/>
        <v>1</v>
      </c>
      <c r="BA1309">
        <f t="shared" si="267"/>
        <v>16</v>
      </c>
    </row>
    <row r="1310" spans="2:53" x14ac:dyDescent="0.25">
      <c r="B1310" s="155">
        <f t="shared" si="236"/>
        <v>44029.999305555553</v>
      </c>
      <c r="C1310" s="155">
        <f t="shared" si="268"/>
        <v>44029.999305555553</v>
      </c>
      <c r="D1310" s="152">
        <f t="shared" si="261"/>
        <v>5.03</v>
      </c>
      <c r="E1310" s="152"/>
      <c r="F1310" s="152"/>
      <c r="G1310" s="152"/>
      <c r="H1310" s="152" t="e">
        <f t="shared" si="262"/>
        <v>#N/A</v>
      </c>
      <c r="I1310" s="152"/>
      <c r="J1310" s="152" t="e">
        <f t="shared" si="263"/>
        <v>#N/A</v>
      </c>
      <c r="K1310" s="152"/>
      <c r="L1310" s="152"/>
      <c r="M1310" s="152"/>
      <c r="N1310" s="152"/>
      <c r="O1310" s="152"/>
      <c r="P1310" s="152"/>
      <c r="Q1310" s="152"/>
      <c r="R1310" s="152"/>
      <c r="S1310" s="152"/>
      <c r="T1310" s="153" cm="1">
        <f t="array" ref="T1310">MATCH(1,(TDU_Info!$C$5:$C$111=$T$6)*(TDU_Info!$B$5:$B$111&lt;=$B1310),0)</f>
        <v>93</v>
      </c>
      <c r="U1310" s="152">
        <f>100*(INDEX(TDU_Info!$E$5:$E$111,$T1310)/T$11+INDEX(TDU_Info!$F$5:$F$111,$T1310))</f>
        <v>3.7488000000000001</v>
      </c>
      <c r="V1310" s="152">
        <v>6.4370000000000003</v>
      </c>
      <c r="W1310" s="152">
        <v>6.2039999999999997</v>
      </c>
      <c r="X1310" s="152">
        <v>4.8719999999999999</v>
      </c>
      <c r="Y1310" s="152">
        <v>4.82</v>
      </c>
      <c r="Z1310" s="152">
        <v>6.64</v>
      </c>
      <c r="AA1310" s="152">
        <v>6.1929999999999996</v>
      </c>
      <c r="AB1310" s="152">
        <v>5.07</v>
      </c>
      <c r="AC1310" s="152">
        <v>5.16</v>
      </c>
      <c r="AD1310" s="152">
        <v>6.3079999999999998</v>
      </c>
      <c r="AE1310" s="152">
        <v>6.0069999999999997</v>
      </c>
      <c r="AF1310" s="152">
        <v>5.03</v>
      </c>
      <c r="AG1310" s="152">
        <v>4.7480000000000002</v>
      </c>
      <c r="AH1310" s="152">
        <v>6.5250000000000004</v>
      </c>
      <c r="AI1310" s="152">
        <v>6.0019999999999998</v>
      </c>
      <c r="AJ1310" s="152">
        <v>5.07</v>
      </c>
      <c r="AK1310" s="152">
        <v>5.16</v>
      </c>
      <c r="AL1310" s="152">
        <f t="shared" si="264"/>
        <v>2.2391894105998285</v>
      </c>
      <c r="AM1310" s="152">
        <f t="shared" si="265"/>
        <v>2.2084388714875427</v>
      </c>
      <c r="AN1310" s="152" t="e">
        <f>NA()</f>
        <v>#N/A</v>
      </c>
      <c r="AO1310" s="152" t="e">
        <f>NA()</f>
        <v>#N/A</v>
      </c>
      <c r="AP1310" s="152">
        <f t="shared" si="269"/>
        <v>7.8411999999999997</v>
      </c>
      <c r="AQ1310" s="152"/>
      <c r="AR1310" s="152"/>
      <c r="AS1310" s="153">
        <f t="shared" si="266"/>
        <v>199</v>
      </c>
      <c r="AT1310" s="153">
        <f t="shared" si="258"/>
        <v>0</v>
      </c>
      <c r="AU1310" s="153">
        <f t="shared" si="259"/>
        <v>0</v>
      </c>
      <c r="AV1310" s="153">
        <f t="shared" si="260"/>
        <v>1</v>
      </c>
      <c r="BA1310">
        <f t="shared" si="267"/>
        <v>17</v>
      </c>
    </row>
    <row r="1311" spans="2:53" x14ac:dyDescent="0.25">
      <c r="B1311" s="155">
        <f t="shared" si="236"/>
        <v>44030.999305555553</v>
      </c>
      <c r="C1311" s="155">
        <f t="shared" si="268"/>
        <v>44030.999305555553</v>
      </c>
      <c r="D1311" s="152">
        <f t="shared" si="261"/>
        <v>5.03</v>
      </c>
      <c r="E1311" s="152"/>
      <c r="F1311" s="152"/>
      <c r="G1311" s="152"/>
      <c r="H1311" s="152" t="e">
        <f t="shared" si="262"/>
        <v>#N/A</v>
      </c>
      <c r="I1311" s="152"/>
      <c r="J1311" s="152" t="e">
        <f t="shared" si="263"/>
        <v>#N/A</v>
      </c>
      <c r="K1311" s="152"/>
      <c r="L1311" s="152"/>
      <c r="M1311" s="152"/>
      <c r="N1311" s="152"/>
      <c r="O1311" s="152"/>
      <c r="P1311" s="152"/>
      <c r="Q1311" s="152"/>
      <c r="R1311" s="152"/>
      <c r="S1311" s="152"/>
      <c r="T1311" s="153" cm="1">
        <f t="array" ref="T1311">MATCH(1,(TDU_Info!$C$5:$C$111=$T$6)*(TDU_Info!$B$5:$B$111&lt;=$B1311),0)</f>
        <v>93</v>
      </c>
      <c r="U1311" s="152">
        <f>100*(INDEX(TDU_Info!$E$5:$E$111,$T1311)/T$11+INDEX(TDU_Info!$F$5:$F$111,$T1311))</f>
        <v>3.7488000000000001</v>
      </c>
      <c r="V1311" s="152">
        <v>6.5110000000000001</v>
      </c>
      <c r="W1311" s="152">
        <v>6.2560000000000002</v>
      </c>
      <c r="X1311" s="152">
        <v>4.8719999999999999</v>
      </c>
      <c r="Y1311" s="152">
        <v>4.82</v>
      </c>
      <c r="Z1311" s="152">
        <v>6.7229999999999999</v>
      </c>
      <c r="AA1311" s="152">
        <v>6.2510000000000003</v>
      </c>
      <c r="AB1311" s="152">
        <v>5.07</v>
      </c>
      <c r="AC1311" s="152">
        <v>5.16</v>
      </c>
      <c r="AD1311" s="152">
        <v>6.3460000000000001</v>
      </c>
      <c r="AE1311" s="152">
        <v>6.0330000000000004</v>
      </c>
      <c r="AF1311" s="152">
        <v>5.03</v>
      </c>
      <c r="AG1311" s="152">
        <v>4.7480000000000002</v>
      </c>
      <c r="AH1311" s="152">
        <v>6.5659999999999998</v>
      </c>
      <c r="AI1311" s="152">
        <v>6.0309999999999997</v>
      </c>
      <c r="AJ1311" s="152">
        <v>5.07</v>
      </c>
      <c r="AK1311" s="152">
        <v>5.16</v>
      </c>
      <c r="AL1311" s="152">
        <f t="shared" si="264"/>
        <v>2.2391894105998285</v>
      </c>
      <c r="AM1311" s="152">
        <f t="shared" si="265"/>
        <v>2.2084388714875427</v>
      </c>
      <c r="AN1311" s="152" t="e">
        <f>NA()</f>
        <v>#N/A</v>
      </c>
      <c r="AO1311" s="152" t="e">
        <f>NA()</f>
        <v>#N/A</v>
      </c>
      <c r="AP1311" s="152">
        <f t="shared" si="269"/>
        <v>7.8411999999999997</v>
      </c>
      <c r="AQ1311" s="152"/>
      <c r="AR1311" s="152"/>
      <c r="AS1311" s="153">
        <f t="shared" si="266"/>
        <v>200</v>
      </c>
      <c r="AT1311" s="153">
        <f t="shared" si="258"/>
        <v>0</v>
      </c>
      <c r="AU1311" s="153">
        <f t="shared" si="259"/>
        <v>0</v>
      </c>
      <c r="AV1311" s="153">
        <f t="shared" si="260"/>
        <v>1</v>
      </c>
      <c r="BA1311">
        <f t="shared" si="267"/>
        <v>18</v>
      </c>
    </row>
    <row r="1312" spans="2:53" x14ac:dyDescent="0.25">
      <c r="B1312" s="155">
        <f t="shared" si="236"/>
        <v>44031.999305555553</v>
      </c>
      <c r="C1312" s="155">
        <f t="shared" si="268"/>
        <v>44031.999305555553</v>
      </c>
      <c r="D1312" s="152">
        <f t="shared" si="261"/>
        <v>5.03</v>
      </c>
      <c r="E1312" s="152"/>
      <c r="F1312" s="152"/>
      <c r="G1312" s="152"/>
      <c r="H1312" s="152" t="e">
        <f t="shared" si="262"/>
        <v>#N/A</v>
      </c>
      <c r="I1312" s="152"/>
      <c r="J1312" s="152" t="e">
        <f t="shared" si="263"/>
        <v>#N/A</v>
      </c>
      <c r="K1312" s="152"/>
      <c r="L1312" s="152"/>
      <c r="M1312" s="152"/>
      <c r="N1312" s="152"/>
      <c r="O1312" s="152"/>
      <c r="P1312" s="152"/>
      <c r="Q1312" s="152"/>
      <c r="R1312" s="152"/>
      <c r="S1312" s="152"/>
      <c r="T1312" s="153" cm="1">
        <f t="array" ref="T1312">MATCH(1,(TDU_Info!$C$5:$C$111=$T$6)*(TDU_Info!$B$5:$B$111&lt;=$B1312),0)</f>
        <v>93</v>
      </c>
      <c r="U1312" s="152">
        <f>100*(INDEX(TDU_Info!$E$5:$E$111,$T1312)/T$11+INDEX(TDU_Info!$F$5:$F$111,$T1312))</f>
        <v>3.7488000000000001</v>
      </c>
      <c r="V1312" s="152">
        <v>6.5110000000000001</v>
      </c>
      <c r="W1312" s="152">
        <v>6.2560000000000002</v>
      </c>
      <c r="X1312" s="152">
        <v>4.8719999999999999</v>
      </c>
      <c r="Y1312" s="152">
        <v>4.82</v>
      </c>
      <c r="Z1312" s="152">
        <v>6.7229999999999999</v>
      </c>
      <c r="AA1312" s="152">
        <v>6.2510000000000003</v>
      </c>
      <c r="AB1312" s="152">
        <v>5.07</v>
      </c>
      <c r="AC1312" s="152">
        <v>5.16</v>
      </c>
      <c r="AD1312" s="152">
        <v>6.3460000000000001</v>
      </c>
      <c r="AE1312" s="152">
        <v>6.0330000000000004</v>
      </c>
      <c r="AF1312" s="152">
        <v>5.03</v>
      </c>
      <c r="AG1312" s="152">
        <v>4.7480000000000002</v>
      </c>
      <c r="AH1312" s="152">
        <v>6.5659999999999998</v>
      </c>
      <c r="AI1312" s="152">
        <v>6.0309999999999997</v>
      </c>
      <c r="AJ1312" s="152">
        <v>5.07</v>
      </c>
      <c r="AK1312" s="152">
        <v>5.16</v>
      </c>
      <c r="AL1312" s="152">
        <f t="shared" si="264"/>
        <v>2.2391894105998285</v>
      </c>
      <c r="AM1312" s="152">
        <f t="shared" si="265"/>
        <v>2.2084388714875427</v>
      </c>
      <c r="AN1312" s="152" t="e">
        <f>NA()</f>
        <v>#N/A</v>
      </c>
      <c r="AO1312" s="152" t="e">
        <f>NA()</f>
        <v>#N/A</v>
      </c>
      <c r="AP1312" s="152">
        <f t="shared" si="269"/>
        <v>7.8411999999999997</v>
      </c>
      <c r="AQ1312" s="152"/>
      <c r="AR1312" s="152"/>
      <c r="AS1312" s="153">
        <f t="shared" si="266"/>
        <v>201</v>
      </c>
      <c r="AT1312" s="153">
        <f t="shared" si="258"/>
        <v>0</v>
      </c>
      <c r="AU1312" s="153">
        <f t="shared" si="259"/>
        <v>0</v>
      </c>
      <c r="AV1312" s="153">
        <f t="shared" si="260"/>
        <v>1</v>
      </c>
      <c r="BA1312">
        <f t="shared" si="267"/>
        <v>19</v>
      </c>
    </row>
    <row r="1313" spans="2:53" x14ac:dyDescent="0.25">
      <c r="B1313" s="155">
        <f t="shared" si="236"/>
        <v>44032.999305555553</v>
      </c>
      <c r="C1313" s="155">
        <f t="shared" si="268"/>
        <v>44032.999305555553</v>
      </c>
      <c r="D1313" s="152">
        <f t="shared" si="261"/>
        <v>4.93</v>
      </c>
      <c r="E1313" s="152"/>
      <c r="F1313" s="152"/>
      <c r="G1313" s="152"/>
      <c r="H1313" s="152" t="e">
        <f t="shared" si="262"/>
        <v>#N/A</v>
      </c>
      <c r="I1313" s="152"/>
      <c r="J1313" s="152" t="e">
        <f t="shared" si="263"/>
        <v>#N/A</v>
      </c>
      <c r="K1313" s="152"/>
      <c r="L1313" s="152"/>
      <c r="M1313" s="152"/>
      <c r="N1313" s="152"/>
      <c r="O1313" s="152"/>
      <c r="P1313" s="152"/>
      <c r="Q1313" s="152"/>
      <c r="R1313" s="152"/>
      <c r="S1313" s="152"/>
      <c r="T1313" s="153" cm="1">
        <f t="array" ref="T1313">MATCH(1,(TDU_Info!$C$5:$C$111=$T$6)*(TDU_Info!$B$5:$B$111&lt;=$B1313),0)</f>
        <v>93</v>
      </c>
      <c r="U1313" s="152">
        <f>100*(INDEX(TDU_Info!$E$5:$E$111,$T1313)/T$11+INDEX(TDU_Info!$F$5:$F$111,$T1313))</f>
        <v>3.7488000000000001</v>
      </c>
      <c r="V1313" s="152">
        <v>6.5110000000000001</v>
      </c>
      <c r="W1313" s="152">
        <v>6.2560000000000002</v>
      </c>
      <c r="X1313" s="152">
        <v>4.8719999999999999</v>
      </c>
      <c r="Y1313" s="152">
        <v>4.82</v>
      </c>
      <c r="Z1313" s="152">
        <v>6.7229999999999999</v>
      </c>
      <c r="AA1313" s="152">
        <v>6.2510000000000003</v>
      </c>
      <c r="AB1313" s="152">
        <v>4.96</v>
      </c>
      <c r="AC1313" s="152">
        <v>5.16</v>
      </c>
      <c r="AD1313" s="152">
        <v>6.3460000000000001</v>
      </c>
      <c r="AE1313" s="152">
        <v>6.0330000000000004</v>
      </c>
      <c r="AF1313" s="152">
        <v>4.93</v>
      </c>
      <c r="AG1313" s="152">
        <v>4.7480000000000002</v>
      </c>
      <c r="AH1313" s="152">
        <v>6.5659999999999998</v>
      </c>
      <c r="AI1313" s="152">
        <v>6.0309999999999997</v>
      </c>
      <c r="AJ1313" s="152">
        <v>4.97</v>
      </c>
      <c r="AK1313" s="152">
        <v>5.16</v>
      </c>
      <c r="AL1313" s="152">
        <f t="shared" si="264"/>
        <v>2.2391894105998285</v>
      </c>
      <c r="AM1313" s="152">
        <f t="shared" si="265"/>
        <v>2.2084388714875427</v>
      </c>
      <c r="AN1313" s="152" t="e">
        <f>NA()</f>
        <v>#N/A</v>
      </c>
      <c r="AO1313" s="152" t="e">
        <f>NA()</f>
        <v>#N/A</v>
      </c>
      <c r="AP1313" s="152">
        <f t="shared" si="269"/>
        <v>7.8411999999999997</v>
      </c>
      <c r="AQ1313" s="152"/>
      <c r="AR1313" s="152"/>
      <c r="AS1313" s="153">
        <f t="shared" si="266"/>
        <v>202</v>
      </c>
      <c r="AT1313" s="153">
        <f t="shared" si="258"/>
        <v>0</v>
      </c>
      <c r="AU1313" s="153">
        <f t="shared" si="259"/>
        <v>0</v>
      </c>
      <c r="AV1313" s="153">
        <f t="shared" si="260"/>
        <v>1</v>
      </c>
      <c r="BA1313">
        <f t="shared" si="267"/>
        <v>20</v>
      </c>
    </row>
    <row r="1314" spans="2:53" x14ac:dyDescent="0.25">
      <c r="B1314" s="155">
        <f t="shared" si="236"/>
        <v>44033.999305555553</v>
      </c>
      <c r="C1314" s="155">
        <f t="shared" si="268"/>
        <v>44033.999305555553</v>
      </c>
      <c r="D1314" s="152">
        <f t="shared" si="261"/>
        <v>4.9050000000000002</v>
      </c>
      <c r="E1314" s="152"/>
      <c r="F1314" s="152"/>
      <c r="G1314" s="152"/>
      <c r="H1314" s="152" t="e">
        <f t="shared" si="262"/>
        <v>#N/A</v>
      </c>
      <c r="I1314" s="152"/>
      <c r="J1314" s="152" t="e">
        <f t="shared" si="263"/>
        <v>#N/A</v>
      </c>
      <c r="K1314" s="152"/>
      <c r="L1314" s="152"/>
      <c r="M1314" s="152"/>
      <c r="N1314" s="152"/>
      <c r="O1314" s="152"/>
      <c r="P1314" s="152"/>
      <c r="Q1314" s="152"/>
      <c r="R1314" s="152"/>
      <c r="S1314" s="152"/>
      <c r="T1314" s="153" cm="1">
        <f t="array" ref="T1314">MATCH(1,(TDU_Info!$C$5:$C$111=$T$6)*(TDU_Info!$B$5:$B$111&lt;=$B1314),0)</f>
        <v>93</v>
      </c>
      <c r="U1314" s="152">
        <f>100*(INDEX(TDU_Info!$E$5:$E$111,$T1314)/T$11+INDEX(TDU_Info!$F$5:$F$111,$T1314))</f>
        <v>3.7488000000000001</v>
      </c>
      <c r="V1314" s="152">
        <v>5.5609999999999999</v>
      </c>
      <c r="W1314" s="152">
        <v>5.5759999999999996</v>
      </c>
      <c r="X1314" s="152">
        <v>4.8719999999999999</v>
      </c>
      <c r="Y1314" s="152">
        <v>4.82</v>
      </c>
      <c r="Z1314" s="152">
        <v>5.7530000000000001</v>
      </c>
      <c r="AA1314" s="152">
        <v>5.5709999999999997</v>
      </c>
      <c r="AB1314" s="152">
        <v>5.0599999999999996</v>
      </c>
      <c r="AC1314" s="152">
        <v>5.16</v>
      </c>
      <c r="AD1314" s="152">
        <v>5.3959999999999999</v>
      </c>
      <c r="AE1314" s="152">
        <v>5.3529999999999998</v>
      </c>
      <c r="AF1314" s="152">
        <v>4.9050000000000002</v>
      </c>
      <c r="AG1314" s="152">
        <v>4.7480000000000002</v>
      </c>
      <c r="AH1314" s="152">
        <v>5.5960000000000001</v>
      </c>
      <c r="AI1314" s="152">
        <v>5.351</v>
      </c>
      <c r="AJ1314" s="152">
        <v>5.07</v>
      </c>
      <c r="AK1314" s="152">
        <v>5.16</v>
      </c>
      <c r="AL1314" s="152">
        <f t="shared" si="264"/>
        <v>2.2391894105998285</v>
      </c>
      <c r="AM1314" s="152">
        <f t="shared" si="265"/>
        <v>2.2084388714875427</v>
      </c>
      <c r="AN1314" s="152" t="e">
        <f>NA()</f>
        <v>#N/A</v>
      </c>
      <c r="AO1314" s="152" t="e">
        <f>NA()</f>
        <v>#N/A</v>
      </c>
      <c r="AP1314" s="152">
        <f t="shared" si="269"/>
        <v>7.8411999999999997</v>
      </c>
      <c r="AQ1314" s="152"/>
      <c r="AR1314" s="152"/>
      <c r="AS1314" s="153">
        <f t="shared" si="266"/>
        <v>203</v>
      </c>
      <c r="AT1314" s="153">
        <f t="shared" si="258"/>
        <v>0</v>
      </c>
      <c r="AU1314" s="153">
        <f t="shared" si="259"/>
        <v>0</v>
      </c>
      <c r="AV1314" s="153">
        <f t="shared" si="260"/>
        <v>1</v>
      </c>
      <c r="BA1314">
        <f t="shared" si="267"/>
        <v>21</v>
      </c>
    </row>
    <row r="1315" spans="2:53" x14ac:dyDescent="0.25">
      <c r="B1315" s="155">
        <f t="shared" si="236"/>
        <v>44034.999305555553</v>
      </c>
      <c r="C1315" s="155">
        <f t="shared" si="268"/>
        <v>44034.999305555553</v>
      </c>
      <c r="D1315" s="152">
        <f t="shared" si="261"/>
        <v>4.88</v>
      </c>
      <c r="E1315" s="152"/>
      <c r="F1315" s="152"/>
      <c r="G1315" s="152"/>
      <c r="H1315" s="152" t="e">
        <f t="shared" si="262"/>
        <v>#N/A</v>
      </c>
      <c r="I1315" s="152"/>
      <c r="J1315" s="152" t="e">
        <f t="shared" si="263"/>
        <v>#N/A</v>
      </c>
      <c r="K1315" s="152"/>
      <c r="L1315" s="152"/>
      <c r="M1315" s="152"/>
      <c r="N1315" s="152"/>
      <c r="O1315" s="152"/>
      <c r="P1315" s="152"/>
      <c r="Q1315" s="152"/>
      <c r="R1315" s="152"/>
      <c r="S1315" s="152"/>
      <c r="T1315" s="153" cm="1">
        <f t="array" ref="T1315">MATCH(1,(TDU_Info!$C$5:$C$111=$T$6)*(TDU_Info!$B$5:$B$111&lt;=$B1315),0)</f>
        <v>93</v>
      </c>
      <c r="U1315" s="152">
        <f>100*(INDEX(TDU_Info!$E$5:$E$111,$T1315)/T$11+INDEX(TDU_Info!$F$5:$F$111,$T1315))</f>
        <v>3.7488000000000001</v>
      </c>
      <c r="V1315" s="152">
        <v>5.5609999999999999</v>
      </c>
      <c r="W1315" s="152">
        <v>5.5759999999999996</v>
      </c>
      <c r="X1315" s="152">
        <v>4.83</v>
      </c>
      <c r="Y1315" s="152">
        <v>4.82</v>
      </c>
      <c r="Z1315" s="152">
        <v>5.7530000000000001</v>
      </c>
      <c r="AA1315" s="152">
        <v>5.5709999999999997</v>
      </c>
      <c r="AB1315" s="152">
        <v>4.96</v>
      </c>
      <c r="AC1315" s="152">
        <v>5.16</v>
      </c>
      <c r="AD1315" s="152">
        <v>5.3959999999999999</v>
      </c>
      <c r="AE1315" s="152">
        <v>5.3529999999999998</v>
      </c>
      <c r="AF1315" s="152">
        <v>4.88</v>
      </c>
      <c r="AG1315" s="152">
        <v>4.7480000000000002</v>
      </c>
      <c r="AH1315" s="152">
        <v>5.5960000000000001</v>
      </c>
      <c r="AI1315" s="152">
        <v>5.351</v>
      </c>
      <c r="AJ1315" s="152">
        <v>5.01</v>
      </c>
      <c r="AK1315" s="152">
        <v>5.16</v>
      </c>
      <c r="AL1315" s="152">
        <f t="shared" si="264"/>
        <v>2.2391894105998285</v>
      </c>
      <c r="AM1315" s="152">
        <f t="shared" si="265"/>
        <v>2.2084388714875427</v>
      </c>
      <c r="AN1315" s="152" t="e">
        <f>NA()</f>
        <v>#N/A</v>
      </c>
      <c r="AO1315" s="152" t="e">
        <f>NA()</f>
        <v>#N/A</v>
      </c>
      <c r="AP1315" s="152">
        <f t="shared" si="269"/>
        <v>7.8411999999999997</v>
      </c>
      <c r="AQ1315" s="152"/>
      <c r="AR1315" s="152"/>
      <c r="AS1315" s="153">
        <f t="shared" si="266"/>
        <v>204</v>
      </c>
      <c r="AT1315" s="153">
        <f t="shared" si="258"/>
        <v>0</v>
      </c>
      <c r="AU1315" s="153">
        <f t="shared" si="259"/>
        <v>0</v>
      </c>
      <c r="AV1315" s="153">
        <f t="shared" si="260"/>
        <v>1</v>
      </c>
      <c r="BA1315">
        <f t="shared" si="267"/>
        <v>22</v>
      </c>
    </row>
    <row r="1316" spans="2:53" x14ac:dyDescent="0.25">
      <c r="B1316" s="155">
        <f t="shared" si="236"/>
        <v>44035.999305555553</v>
      </c>
      <c r="C1316" s="155">
        <f t="shared" si="268"/>
        <v>44035.999305555553</v>
      </c>
      <c r="D1316" s="152">
        <f t="shared" si="261"/>
        <v>4.7389999999999999</v>
      </c>
      <c r="E1316" s="152"/>
      <c r="F1316" s="152"/>
      <c r="G1316" s="152"/>
      <c r="H1316" s="152" t="e">
        <f t="shared" si="262"/>
        <v>#N/A</v>
      </c>
      <c r="I1316" s="152"/>
      <c r="J1316" s="152" t="e">
        <f t="shared" si="263"/>
        <v>#N/A</v>
      </c>
      <c r="K1316" s="152"/>
      <c r="L1316" s="152"/>
      <c r="M1316" s="152"/>
      <c r="N1316" s="152"/>
      <c r="O1316" s="152"/>
      <c r="P1316" s="152"/>
      <c r="Q1316" s="152"/>
      <c r="R1316" s="152"/>
      <c r="S1316" s="152"/>
      <c r="T1316" s="153" cm="1">
        <f t="array" ref="T1316">MATCH(1,(TDU_Info!$C$5:$C$111=$T$6)*(TDU_Info!$B$5:$B$111&lt;=$B1316),0)</f>
        <v>93</v>
      </c>
      <c r="U1316" s="152">
        <f>100*(INDEX(TDU_Info!$E$5:$E$111,$T1316)/T$11+INDEX(TDU_Info!$F$5:$F$111,$T1316))</f>
        <v>3.7488000000000001</v>
      </c>
      <c r="V1316" s="152">
        <v>5.3010000000000002</v>
      </c>
      <c r="W1316" s="152">
        <v>5.1859999999999999</v>
      </c>
      <c r="X1316" s="152">
        <v>4.5380000000000003</v>
      </c>
      <c r="Y1316" s="152">
        <v>4.6130000000000004</v>
      </c>
      <c r="Z1316" s="152">
        <v>5.4829999999999997</v>
      </c>
      <c r="AA1316" s="152">
        <v>5.391</v>
      </c>
      <c r="AB1316" s="152">
        <v>4.9089999999999998</v>
      </c>
      <c r="AC1316" s="152">
        <v>4.9610000000000003</v>
      </c>
      <c r="AD1316" s="152">
        <v>5.1360000000000001</v>
      </c>
      <c r="AE1316" s="152">
        <v>4.9630000000000001</v>
      </c>
      <c r="AF1316" s="152">
        <v>4.7389999999999999</v>
      </c>
      <c r="AG1316" s="152">
        <v>4.7130000000000001</v>
      </c>
      <c r="AH1316" s="152">
        <v>5.3259999999999996</v>
      </c>
      <c r="AI1316" s="152">
        <v>5.1710000000000003</v>
      </c>
      <c r="AJ1316" s="152">
        <v>5.01</v>
      </c>
      <c r="AK1316" s="152">
        <v>5.16</v>
      </c>
      <c r="AL1316" s="152">
        <f t="shared" si="264"/>
        <v>2.2391894105998285</v>
      </c>
      <c r="AM1316" s="152">
        <f t="shared" si="265"/>
        <v>2.2084388714875427</v>
      </c>
      <c r="AN1316" s="152" t="e">
        <f>NA()</f>
        <v>#N/A</v>
      </c>
      <c r="AO1316" s="152" t="e">
        <f>NA()</f>
        <v>#N/A</v>
      </c>
      <c r="AP1316" s="152">
        <f t="shared" si="269"/>
        <v>7.8411999999999997</v>
      </c>
      <c r="AQ1316" s="152"/>
      <c r="AR1316" s="152"/>
      <c r="AS1316" s="153">
        <f t="shared" si="266"/>
        <v>205</v>
      </c>
      <c r="AT1316" s="153">
        <f t="shared" si="258"/>
        <v>0</v>
      </c>
      <c r="AU1316" s="153">
        <f t="shared" si="259"/>
        <v>0</v>
      </c>
      <c r="AV1316" s="153">
        <f t="shared" si="260"/>
        <v>1</v>
      </c>
      <c r="BA1316">
        <f t="shared" si="267"/>
        <v>23</v>
      </c>
    </row>
    <row r="1317" spans="2:53" x14ac:dyDescent="0.25">
      <c r="B1317" s="155">
        <f t="shared" si="236"/>
        <v>44036.999305555553</v>
      </c>
      <c r="C1317" s="155">
        <f t="shared" si="268"/>
        <v>44036.999305555553</v>
      </c>
      <c r="D1317" s="152">
        <f t="shared" si="261"/>
        <v>4.7389999999999999</v>
      </c>
      <c r="E1317" s="152"/>
      <c r="F1317" s="152"/>
      <c r="G1317" s="152"/>
      <c r="H1317" s="152" t="e">
        <f t="shared" si="262"/>
        <v>#N/A</v>
      </c>
      <c r="I1317" s="152"/>
      <c r="J1317" s="152" t="e">
        <f t="shared" si="263"/>
        <v>#N/A</v>
      </c>
      <c r="K1317" s="152"/>
      <c r="L1317" s="152"/>
      <c r="M1317" s="152"/>
      <c r="N1317" s="152"/>
      <c r="O1317" s="152"/>
      <c r="P1317" s="152"/>
      <c r="Q1317" s="152"/>
      <c r="R1317" s="152"/>
      <c r="S1317" s="152"/>
      <c r="T1317" s="153" cm="1">
        <f t="array" ref="T1317">MATCH(1,(TDU_Info!$C$5:$C$111=$T$6)*(TDU_Info!$B$5:$B$111&lt;=$B1317),0)</f>
        <v>93</v>
      </c>
      <c r="U1317" s="152">
        <f>100*(INDEX(TDU_Info!$E$5:$E$111,$T1317)/T$11+INDEX(TDU_Info!$F$5:$F$111,$T1317))</f>
        <v>3.7488000000000001</v>
      </c>
      <c r="V1317" s="152">
        <v>5.3010000000000002</v>
      </c>
      <c r="W1317" s="152">
        <v>5.1859999999999999</v>
      </c>
      <c r="X1317" s="152">
        <v>4.5380000000000003</v>
      </c>
      <c r="Y1317" s="152">
        <v>4.6130000000000004</v>
      </c>
      <c r="Z1317" s="152">
        <v>5.4829999999999997</v>
      </c>
      <c r="AA1317" s="152">
        <v>5.391</v>
      </c>
      <c r="AB1317" s="152">
        <v>4.9089999999999998</v>
      </c>
      <c r="AC1317" s="152">
        <v>4.9610000000000003</v>
      </c>
      <c r="AD1317" s="152">
        <v>5.1360000000000001</v>
      </c>
      <c r="AE1317" s="152">
        <v>4.9630000000000001</v>
      </c>
      <c r="AF1317" s="152">
        <v>4.7389999999999999</v>
      </c>
      <c r="AG1317" s="152">
        <v>4.7130000000000001</v>
      </c>
      <c r="AH1317" s="152">
        <v>5.3259999999999996</v>
      </c>
      <c r="AI1317" s="152">
        <v>5.1710000000000003</v>
      </c>
      <c r="AJ1317" s="152">
        <v>5.01</v>
      </c>
      <c r="AK1317" s="152">
        <v>5.16</v>
      </c>
      <c r="AL1317" s="152">
        <f t="shared" si="264"/>
        <v>2.2391894105998285</v>
      </c>
      <c r="AM1317" s="152">
        <f t="shared" si="265"/>
        <v>2.2084388714875427</v>
      </c>
      <c r="AN1317" s="152" t="e">
        <f>NA()</f>
        <v>#N/A</v>
      </c>
      <c r="AO1317" s="152" t="e">
        <f>NA()</f>
        <v>#N/A</v>
      </c>
      <c r="AP1317" s="152">
        <f t="shared" si="269"/>
        <v>7.8411999999999997</v>
      </c>
      <c r="AQ1317" s="152"/>
      <c r="AR1317" s="152"/>
      <c r="AS1317" s="153">
        <f t="shared" si="266"/>
        <v>206</v>
      </c>
      <c r="AT1317" s="153">
        <f t="shared" si="258"/>
        <v>0</v>
      </c>
      <c r="AU1317" s="153">
        <f t="shared" si="259"/>
        <v>0</v>
      </c>
      <c r="AV1317" s="153">
        <f t="shared" si="260"/>
        <v>1</v>
      </c>
      <c r="BA1317">
        <f t="shared" si="267"/>
        <v>24</v>
      </c>
    </row>
    <row r="1318" spans="2:53" x14ac:dyDescent="0.25">
      <c r="B1318" s="155">
        <f t="shared" si="236"/>
        <v>44037.999305555553</v>
      </c>
      <c r="C1318" s="155">
        <f t="shared" si="268"/>
        <v>44037.999305555553</v>
      </c>
      <c r="D1318" s="152">
        <f t="shared" si="261"/>
        <v>4.6340000000000003</v>
      </c>
      <c r="E1318" s="152"/>
      <c r="F1318" s="152"/>
      <c r="G1318" s="152"/>
      <c r="H1318" s="152" t="e">
        <f t="shared" si="262"/>
        <v>#N/A</v>
      </c>
      <c r="I1318" s="152"/>
      <c r="J1318" s="152" t="e">
        <f t="shared" si="263"/>
        <v>#N/A</v>
      </c>
      <c r="K1318" s="152"/>
      <c r="L1318" s="152"/>
      <c r="M1318" s="152"/>
      <c r="N1318" s="152"/>
      <c r="O1318" s="152"/>
      <c r="P1318" s="152"/>
      <c r="Q1318" s="152"/>
      <c r="R1318" s="152"/>
      <c r="S1318" s="152"/>
      <c r="T1318" s="153" cm="1">
        <f t="array" ref="T1318">MATCH(1,(TDU_Info!$C$5:$C$111=$T$6)*(TDU_Info!$B$5:$B$111&lt;=$B1318),0)</f>
        <v>93</v>
      </c>
      <c r="U1318" s="152">
        <f>100*(INDEX(TDU_Info!$E$5:$E$111,$T1318)/T$11+INDEX(TDU_Info!$F$5:$F$111,$T1318))</f>
        <v>3.7488000000000001</v>
      </c>
      <c r="V1318" s="152">
        <v>5.3010000000000002</v>
      </c>
      <c r="W1318" s="152">
        <v>5.1859999999999999</v>
      </c>
      <c r="X1318" s="152">
        <v>4.5380000000000003</v>
      </c>
      <c r="Y1318" s="152">
        <v>4.6130000000000004</v>
      </c>
      <c r="Z1318" s="152">
        <v>5.4829999999999997</v>
      </c>
      <c r="AA1318" s="152">
        <v>5.391</v>
      </c>
      <c r="AB1318" s="152">
        <v>4.9089999999999998</v>
      </c>
      <c r="AC1318" s="152">
        <v>4.8600000000000003</v>
      </c>
      <c r="AD1318" s="152">
        <v>5.1360000000000001</v>
      </c>
      <c r="AE1318" s="152">
        <v>4.9630000000000001</v>
      </c>
      <c r="AF1318" s="152">
        <v>4.6340000000000003</v>
      </c>
      <c r="AG1318" s="152">
        <v>4.7</v>
      </c>
      <c r="AH1318" s="152">
        <v>5.3259999999999996</v>
      </c>
      <c r="AI1318" s="152">
        <v>5.1710000000000003</v>
      </c>
      <c r="AJ1318" s="152">
        <v>4.92</v>
      </c>
      <c r="AK1318" s="152">
        <v>4.8600000000000003</v>
      </c>
      <c r="AL1318" s="152">
        <f t="shared" si="264"/>
        <v>2.2391894105998285</v>
      </c>
      <c r="AM1318" s="152">
        <f t="shared" si="265"/>
        <v>2.2084388714875427</v>
      </c>
      <c r="AN1318" s="152" t="e">
        <f>NA()</f>
        <v>#N/A</v>
      </c>
      <c r="AO1318" s="152" t="e">
        <f>NA()</f>
        <v>#N/A</v>
      </c>
      <c r="AP1318" s="152">
        <f t="shared" si="269"/>
        <v>7.8411999999999997</v>
      </c>
      <c r="AQ1318" s="152"/>
      <c r="AR1318" s="152"/>
      <c r="AS1318" s="153">
        <f t="shared" si="266"/>
        <v>207</v>
      </c>
      <c r="AT1318" s="153">
        <f t="shared" si="258"/>
        <v>0</v>
      </c>
      <c r="AU1318" s="153">
        <f t="shared" si="259"/>
        <v>0</v>
      </c>
      <c r="AV1318" s="153">
        <f t="shared" si="260"/>
        <v>1</v>
      </c>
      <c r="BA1318">
        <f t="shared" si="267"/>
        <v>25</v>
      </c>
    </row>
    <row r="1319" spans="2:53" x14ac:dyDescent="0.25">
      <c r="B1319" s="155">
        <f t="shared" si="236"/>
        <v>44038.999305555553</v>
      </c>
      <c r="C1319" s="155">
        <f t="shared" si="268"/>
        <v>44038.999305555553</v>
      </c>
      <c r="D1319" s="152">
        <f t="shared" si="261"/>
        <v>4.6340000000000003</v>
      </c>
      <c r="E1319" s="152"/>
      <c r="F1319" s="152"/>
      <c r="G1319" s="152"/>
      <c r="H1319" s="152" t="e">
        <f t="shared" si="262"/>
        <v>#N/A</v>
      </c>
      <c r="I1319" s="152"/>
      <c r="J1319" s="152" t="e">
        <f t="shared" si="263"/>
        <v>#N/A</v>
      </c>
      <c r="K1319" s="152"/>
      <c r="L1319" s="152"/>
      <c r="M1319" s="152"/>
      <c r="N1319" s="152"/>
      <c r="O1319" s="152"/>
      <c r="P1319" s="152"/>
      <c r="Q1319" s="152"/>
      <c r="R1319" s="152"/>
      <c r="S1319" s="152"/>
      <c r="T1319" s="153" cm="1">
        <f t="array" ref="T1319">MATCH(1,(TDU_Info!$C$5:$C$111=$T$6)*(TDU_Info!$B$5:$B$111&lt;=$B1319),0)</f>
        <v>93</v>
      </c>
      <c r="U1319" s="152">
        <f>100*(INDEX(TDU_Info!$E$5:$E$111,$T1319)/T$11+INDEX(TDU_Info!$F$5:$F$111,$T1319))</f>
        <v>3.7488000000000001</v>
      </c>
      <c r="V1319" s="152">
        <v>5.3010000000000002</v>
      </c>
      <c r="W1319" s="152">
        <v>5.1859999999999999</v>
      </c>
      <c r="X1319" s="152">
        <v>4.5380000000000003</v>
      </c>
      <c r="Y1319" s="152">
        <v>4.6130000000000004</v>
      </c>
      <c r="Z1319" s="152">
        <v>5.4829999999999997</v>
      </c>
      <c r="AA1319" s="152">
        <v>5.391</v>
      </c>
      <c r="AB1319" s="152">
        <v>4.9089999999999998</v>
      </c>
      <c r="AC1319" s="152">
        <v>4.8600000000000003</v>
      </c>
      <c r="AD1319" s="152">
        <v>5.1360000000000001</v>
      </c>
      <c r="AE1319" s="152">
        <v>4.9630000000000001</v>
      </c>
      <c r="AF1319" s="152">
        <v>4.6340000000000003</v>
      </c>
      <c r="AG1319" s="152">
        <v>4.7</v>
      </c>
      <c r="AH1319" s="152">
        <v>5.3259999999999996</v>
      </c>
      <c r="AI1319" s="152">
        <v>5.1710000000000003</v>
      </c>
      <c r="AJ1319" s="152">
        <v>4.92</v>
      </c>
      <c r="AK1319" s="152">
        <v>4.8600000000000003</v>
      </c>
      <c r="AL1319" s="152">
        <f t="shared" si="264"/>
        <v>2.2391894105998285</v>
      </c>
      <c r="AM1319" s="152">
        <f t="shared" si="265"/>
        <v>2.2084388714875427</v>
      </c>
      <c r="AN1319" s="152" t="e">
        <f>NA()</f>
        <v>#N/A</v>
      </c>
      <c r="AO1319" s="152" t="e">
        <f>NA()</f>
        <v>#N/A</v>
      </c>
      <c r="AP1319" s="152">
        <f t="shared" si="269"/>
        <v>7.8411999999999997</v>
      </c>
      <c r="AQ1319" s="152"/>
      <c r="AR1319" s="152"/>
      <c r="AS1319" s="153">
        <f t="shared" si="266"/>
        <v>208</v>
      </c>
      <c r="AT1319" s="153">
        <f t="shared" si="258"/>
        <v>0</v>
      </c>
      <c r="AU1319" s="153">
        <f t="shared" si="259"/>
        <v>0</v>
      </c>
      <c r="AV1319" s="153">
        <f t="shared" si="260"/>
        <v>1</v>
      </c>
      <c r="BA1319">
        <f t="shared" si="267"/>
        <v>26</v>
      </c>
    </row>
    <row r="1320" spans="2:53" x14ac:dyDescent="0.25">
      <c r="B1320" s="155">
        <f t="shared" si="236"/>
        <v>44039.999305555553</v>
      </c>
      <c r="C1320" s="155">
        <f t="shared" si="268"/>
        <v>44039.999305555553</v>
      </c>
      <c r="D1320" s="152">
        <f t="shared" si="261"/>
        <v>4.6340000000000003</v>
      </c>
      <c r="E1320" s="152"/>
      <c r="F1320" s="152"/>
      <c r="G1320" s="152"/>
      <c r="H1320" s="152" t="e">
        <f t="shared" si="262"/>
        <v>#N/A</v>
      </c>
      <c r="I1320" s="152"/>
      <c r="J1320" s="152" t="e">
        <f t="shared" si="263"/>
        <v>#N/A</v>
      </c>
      <c r="K1320" s="152"/>
      <c r="L1320" s="152"/>
      <c r="M1320" s="152"/>
      <c r="N1320" s="152"/>
      <c r="O1320" s="152"/>
      <c r="P1320" s="152"/>
      <c r="Q1320" s="152"/>
      <c r="R1320" s="152"/>
      <c r="S1320" s="152"/>
      <c r="T1320" s="153" cm="1">
        <f t="array" ref="T1320">MATCH(1,(TDU_Info!$C$5:$C$111=$T$6)*(TDU_Info!$B$5:$B$111&lt;=$B1320),0)</f>
        <v>93</v>
      </c>
      <c r="U1320" s="152">
        <f>100*(INDEX(TDU_Info!$E$5:$E$111,$T1320)/T$11+INDEX(TDU_Info!$F$5:$F$111,$T1320))</f>
        <v>3.7488000000000001</v>
      </c>
      <c r="V1320" s="152">
        <v>5.3010000000000002</v>
      </c>
      <c r="W1320" s="152">
        <v>5.1859999999999999</v>
      </c>
      <c r="X1320" s="152">
        <v>4.5380000000000003</v>
      </c>
      <c r="Y1320" s="152">
        <v>4.6130000000000004</v>
      </c>
      <c r="Z1320" s="152">
        <v>5.4829999999999997</v>
      </c>
      <c r="AA1320" s="152">
        <v>5.391</v>
      </c>
      <c r="AB1320" s="152">
        <v>4.9000000000000004</v>
      </c>
      <c r="AC1320" s="152">
        <v>4.8600000000000003</v>
      </c>
      <c r="AD1320" s="152">
        <v>5.1360000000000001</v>
      </c>
      <c r="AE1320" s="152">
        <v>4.9630000000000001</v>
      </c>
      <c r="AF1320" s="152">
        <v>4.6340000000000003</v>
      </c>
      <c r="AG1320" s="152">
        <v>4.7</v>
      </c>
      <c r="AH1320" s="152">
        <v>5.3259999999999996</v>
      </c>
      <c r="AI1320" s="152">
        <v>5.1710000000000003</v>
      </c>
      <c r="AJ1320" s="152">
        <v>4.9000000000000004</v>
      </c>
      <c r="AK1320" s="152">
        <v>4.8600000000000003</v>
      </c>
      <c r="AL1320" s="152">
        <f t="shared" si="264"/>
        <v>2.2391894105998285</v>
      </c>
      <c r="AM1320" s="152">
        <f t="shared" si="265"/>
        <v>2.2084388714875427</v>
      </c>
      <c r="AN1320" s="152" t="e">
        <f>NA()</f>
        <v>#N/A</v>
      </c>
      <c r="AO1320" s="152" t="e">
        <f>NA()</f>
        <v>#N/A</v>
      </c>
      <c r="AP1320" s="152">
        <f t="shared" si="269"/>
        <v>7.8411999999999997</v>
      </c>
      <c r="AQ1320" s="152"/>
      <c r="AR1320" s="152"/>
      <c r="AS1320" s="153">
        <f t="shared" si="266"/>
        <v>209</v>
      </c>
      <c r="AT1320" s="153">
        <f t="shared" si="258"/>
        <v>0</v>
      </c>
      <c r="AU1320" s="153">
        <f t="shared" si="259"/>
        <v>0</v>
      </c>
      <c r="AV1320" s="153">
        <f t="shared" si="260"/>
        <v>1</v>
      </c>
      <c r="BA1320">
        <f t="shared" si="267"/>
        <v>27</v>
      </c>
    </row>
    <row r="1321" spans="2:53" x14ac:dyDescent="0.25">
      <c r="B1321" s="155">
        <f t="shared" si="236"/>
        <v>44040.999305555553</v>
      </c>
      <c r="C1321" s="155">
        <f t="shared" si="268"/>
        <v>44040.999305555553</v>
      </c>
      <c r="D1321" s="152">
        <f t="shared" si="261"/>
        <v>4.6340000000000003</v>
      </c>
      <c r="E1321" s="152"/>
      <c r="F1321" s="152"/>
      <c r="G1321" s="152"/>
      <c r="H1321" s="152" t="e">
        <f t="shared" si="262"/>
        <v>#N/A</v>
      </c>
      <c r="I1321" s="152"/>
      <c r="J1321" s="152" t="e">
        <f t="shared" si="263"/>
        <v>#N/A</v>
      </c>
      <c r="K1321" s="152"/>
      <c r="L1321" s="152"/>
      <c r="M1321" s="152"/>
      <c r="N1321" s="152"/>
      <c r="O1321" s="152"/>
      <c r="P1321" s="152"/>
      <c r="Q1321" s="152"/>
      <c r="R1321" s="152"/>
      <c r="S1321" s="152"/>
      <c r="T1321" s="153" cm="1">
        <f t="array" ref="T1321">MATCH(1,(TDU_Info!$C$5:$C$111=$T$6)*(TDU_Info!$B$5:$B$111&lt;=$B1321),0)</f>
        <v>93</v>
      </c>
      <c r="U1321" s="152">
        <f>100*(INDEX(TDU_Info!$E$5:$E$111,$T1321)/T$11+INDEX(TDU_Info!$F$5:$F$111,$T1321))</f>
        <v>3.7488000000000001</v>
      </c>
      <c r="V1321" s="152">
        <v>5.0510000000000002</v>
      </c>
      <c r="W1321" s="152">
        <v>5.0259999999999998</v>
      </c>
      <c r="X1321" s="152">
        <v>4.5380000000000003</v>
      </c>
      <c r="Y1321" s="152">
        <v>4.6130000000000004</v>
      </c>
      <c r="Z1321" s="152">
        <v>5.2530000000000001</v>
      </c>
      <c r="AA1321" s="152">
        <v>5.2409999999999997</v>
      </c>
      <c r="AB1321" s="152">
        <v>4.87</v>
      </c>
      <c r="AC1321" s="152">
        <v>4.8600000000000003</v>
      </c>
      <c r="AD1321" s="152">
        <v>4.8860000000000001</v>
      </c>
      <c r="AE1321" s="152">
        <v>4.8029999999999999</v>
      </c>
      <c r="AF1321" s="152">
        <v>4.6340000000000003</v>
      </c>
      <c r="AG1321" s="152">
        <v>4.7</v>
      </c>
      <c r="AH1321" s="152">
        <v>5.0960000000000001</v>
      </c>
      <c r="AI1321" s="152">
        <v>5.0209999999999999</v>
      </c>
      <c r="AJ1321" s="152">
        <v>4.87</v>
      </c>
      <c r="AK1321" s="152">
        <v>4.8419999999999996</v>
      </c>
      <c r="AL1321" s="152">
        <f t="shared" si="264"/>
        <v>2.2391894105998285</v>
      </c>
      <c r="AM1321" s="152">
        <f t="shared" si="265"/>
        <v>2.2084388714875427</v>
      </c>
      <c r="AN1321" s="152" t="e">
        <f>NA()</f>
        <v>#N/A</v>
      </c>
      <c r="AO1321" s="152" t="e">
        <f>NA()</f>
        <v>#N/A</v>
      </c>
      <c r="AP1321" s="152">
        <f t="shared" si="269"/>
        <v>7.8411999999999997</v>
      </c>
      <c r="AQ1321" s="152"/>
      <c r="AR1321" s="152"/>
      <c r="AS1321" s="153">
        <f t="shared" si="266"/>
        <v>210</v>
      </c>
      <c r="AT1321" s="153">
        <f t="shared" si="258"/>
        <v>0</v>
      </c>
      <c r="AU1321" s="153">
        <f t="shared" si="259"/>
        <v>0</v>
      </c>
      <c r="AV1321" s="153">
        <f t="shared" si="260"/>
        <v>1</v>
      </c>
      <c r="BA1321">
        <f t="shared" si="267"/>
        <v>28</v>
      </c>
    </row>
    <row r="1322" spans="2:53" x14ac:dyDescent="0.25">
      <c r="B1322" s="155">
        <f t="shared" si="236"/>
        <v>44041.999305555553</v>
      </c>
      <c r="C1322" s="155">
        <f t="shared" si="268"/>
        <v>44041.999305555553</v>
      </c>
      <c r="D1322" s="152">
        <f t="shared" si="261"/>
        <v>4.6429999999999998</v>
      </c>
      <c r="E1322" s="152"/>
      <c r="F1322" s="152"/>
      <c r="G1322" s="152"/>
      <c r="H1322" s="152" t="e">
        <f t="shared" si="262"/>
        <v>#N/A</v>
      </c>
      <c r="I1322" s="152"/>
      <c r="J1322" s="152" t="e">
        <f t="shared" si="263"/>
        <v>#N/A</v>
      </c>
      <c r="K1322" s="152"/>
      <c r="L1322" s="152"/>
      <c r="M1322" s="152"/>
      <c r="N1322" s="152"/>
      <c r="O1322" s="152"/>
      <c r="P1322" s="152"/>
      <c r="Q1322" s="152"/>
      <c r="R1322" s="152"/>
      <c r="S1322" s="152"/>
      <c r="T1322" s="153" cm="1">
        <f t="array" ref="T1322">MATCH(1,(TDU_Info!$C$5:$C$111=$T$6)*(TDU_Info!$B$5:$B$111&lt;=$B1322),0)</f>
        <v>93</v>
      </c>
      <c r="U1322" s="152">
        <f>100*(INDEX(TDU_Info!$E$5:$E$111,$T1322)/T$11+INDEX(TDU_Info!$F$5:$F$111,$T1322))</f>
        <v>3.7488000000000001</v>
      </c>
      <c r="V1322" s="152">
        <v>5.0510000000000002</v>
      </c>
      <c r="W1322" s="152">
        <v>5.0259999999999998</v>
      </c>
      <c r="X1322" s="152">
        <v>4.5380000000000003</v>
      </c>
      <c r="Y1322" s="152">
        <v>4.6130000000000004</v>
      </c>
      <c r="Z1322" s="152">
        <v>5.2530000000000001</v>
      </c>
      <c r="AA1322" s="152">
        <v>5.2409999999999997</v>
      </c>
      <c r="AB1322" s="152">
        <v>4.87</v>
      </c>
      <c r="AC1322" s="152">
        <v>4.8600000000000003</v>
      </c>
      <c r="AD1322" s="152">
        <v>4.8860000000000001</v>
      </c>
      <c r="AE1322" s="152">
        <v>4.8029999999999999</v>
      </c>
      <c r="AF1322" s="152">
        <v>4.6429999999999998</v>
      </c>
      <c r="AG1322" s="152">
        <v>4.7</v>
      </c>
      <c r="AH1322" s="152">
        <v>5.0960000000000001</v>
      </c>
      <c r="AI1322" s="152">
        <v>5.0209999999999999</v>
      </c>
      <c r="AJ1322" s="152">
        <v>4.87</v>
      </c>
      <c r="AK1322" s="152">
        <v>4.8419999999999996</v>
      </c>
      <c r="AL1322" s="152">
        <f t="shared" si="264"/>
        <v>2.2391894105998285</v>
      </c>
      <c r="AM1322" s="152">
        <f t="shared" si="265"/>
        <v>2.2084388714875427</v>
      </c>
      <c r="AN1322" s="152" t="e">
        <f>NA()</f>
        <v>#N/A</v>
      </c>
      <c r="AO1322" s="152" t="e">
        <f>NA()</f>
        <v>#N/A</v>
      </c>
      <c r="AP1322" s="152">
        <f t="shared" si="269"/>
        <v>7.8411999999999997</v>
      </c>
      <c r="AQ1322" s="152"/>
      <c r="AR1322" s="152"/>
      <c r="AS1322" s="153">
        <f t="shared" si="266"/>
        <v>211</v>
      </c>
      <c r="AT1322" s="153">
        <f t="shared" si="258"/>
        <v>0</v>
      </c>
      <c r="AU1322" s="153">
        <f t="shared" si="259"/>
        <v>0</v>
      </c>
      <c r="AV1322" s="153">
        <f t="shared" si="260"/>
        <v>1</v>
      </c>
      <c r="BA1322">
        <f t="shared" si="267"/>
        <v>29</v>
      </c>
    </row>
    <row r="1323" spans="2:53" x14ac:dyDescent="0.25">
      <c r="B1323" s="155">
        <f t="shared" si="236"/>
        <v>44042.999305555553</v>
      </c>
      <c r="C1323" s="155">
        <f t="shared" si="268"/>
        <v>44042.999305555553</v>
      </c>
      <c r="D1323" s="152">
        <f t="shared" si="261"/>
        <v>4.6100000000000003</v>
      </c>
      <c r="E1323" s="152"/>
      <c r="F1323" s="152"/>
      <c r="G1323" s="152"/>
      <c r="H1323" s="152" t="e">
        <f t="shared" si="262"/>
        <v>#N/A</v>
      </c>
      <c r="I1323" s="152"/>
      <c r="J1323" s="152" t="e">
        <f t="shared" si="263"/>
        <v>#N/A</v>
      </c>
      <c r="K1323" s="152"/>
      <c r="L1323" s="152"/>
      <c r="M1323" s="152"/>
      <c r="N1323" s="152"/>
      <c r="O1323" s="152"/>
      <c r="P1323" s="152"/>
      <c r="Q1323" s="152"/>
      <c r="R1323" s="152"/>
      <c r="S1323" s="152"/>
      <c r="T1323" s="153" cm="1">
        <f t="array" ref="T1323">MATCH(1,(TDU_Info!$C$5:$C$111=$T$6)*(TDU_Info!$B$5:$B$111&lt;=$B1323),0)</f>
        <v>93</v>
      </c>
      <c r="U1323" s="152">
        <f>100*(INDEX(TDU_Info!$E$5:$E$111,$T1323)/T$11+INDEX(TDU_Info!$F$5:$F$111,$T1323))</f>
        <v>3.7488000000000001</v>
      </c>
      <c r="V1323" s="152">
        <v>5.101</v>
      </c>
      <c r="W1323" s="152">
        <v>5.0960000000000001</v>
      </c>
      <c r="X1323" s="152">
        <v>4.5380000000000003</v>
      </c>
      <c r="Y1323" s="152">
        <v>4.6130000000000004</v>
      </c>
      <c r="Z1323" s="152">
        <v>5.3230000000000004</v>
      </c>
      <c r="AA1323" s="152">
        <v>5.3209999999999997</v>
      </c>
      <c r="AB1323" s="152">
        <v>4.76</v>
      </c>
      <c r="AC1323" s="152">
        <v>4.8600000000000003</v>
      </c>
      <c r="AD1323" s="152">
        <v>4.9359999999999999</v>
      </c>
      <c r="AE1323" s="152">
        <v>4.8730000000000002</v>
      </c>
      <c r="AF1323" s="152">
        <v>4.6100000000000003</v>
      </c>
      <c r="AG1323" s="152">
        <v>4.6989999999999998</v>
      </c>
      <c r="AH1323" s="152">
        <v>5.1660000000000004</v>
      </c>
      <c r="AI1323" s="152">
        <v>5.101</v>
      </c>
      <c r="AJ1323" s="152">
        <v>4.8099999999999996</v>
      </c>
      <c r="AK1323" s="152">
        <v>4.8419999999999996</v>
      </c>
      <c r="AL1323" s="152">
        <f t="shared" si="264"/>
        <v>2.2391894105998285</v>
      </c>
      <c r="AM1323" s="152">
        <f t="shared" si="265"/>
        <v>2.2084388714875427</v>
      </c>
      <c r="AN1323" s="152" t="e">
        <f>NA()</f>
        <v>#N/A</v>
      </c>
      <c r="AO1323" s="152" t="e">
        <f>NA()</f>
        <v>#N/A</v>
      </c>
      <c r="AP1323" s="152">
        <f t="shared" si="269"/>
        <v>7.8411999999999997</v>
      </c>
      <c r="AQ1323" s="152"/>
      <c r="AR1323" s="152"/>
      <c r="AS1323" s="153">
        <f t="shared" si="266"/>
        <v>212</v>
      </c>
      <c r="AT1323" s="153">
        <f t="shared" si="258"/>
        <v>0</v>
      </c>
      <c r="AU1323" s="153">
        <f t="shared" si="259"/>
        <v>0</v>
      </c>
      <c r="AV1323" s="153">
        <f t="shared" si="260"/>
        <v>1</v>
      </c>
      <c r="BA1323">
        <f t="shared" si="267"/>
        <v>30</v>
      </c>
    </row>
    <row r="1324" spans="2:53" x14ac:dyDescent="0.25">
      <c r="B1324" s="155">
        <f t="shared" si="236"/>
        <v>44043.999305555553</v>
      </c>
      <c r="C1324" s="155">
        <f t="shared" si="268"/>
        <v>44043.999305555553</v>
      </c>
      <c r="D1324" s="152">
        <f t="shared" si="261"/>
        <v>4.601</v>
      </c>
      <c r="E1324" s="152"/>
      <c r="F1324" s="152"/>
      <c r="G1324" s="152"/>
      <c r="H1324" s="152" t="e">
        <f t="shared" si="262"/>
        <v>#N/A</v>
      </c>
      <c r="I1324" s="152"/>
      <c r="J1324" s="152" t="e">
        <f t="shared" si="263"/>
        <v>#N/A</v>
      </c>
      <c r="K1324" s="152"/>
      <c r="L1324" s="152"/>
      <c r="M1324" s="152"/>
      <c r="N1324" s="152"/>
      <c r="O1324" s="152"/>
      <c r="P1324" s="152"/>
      <c r="Q1324" s="152"/>
      <c r="R1324" s="152"/>
      <c r="S1324" s="152"/>
      <c r="T1324" s="153" cm="1">
        <f t="array" ref="T1324">MATCH(1,(TDU_Info!$C$5:$C$111=$T$6)*(TDU_Info!$B$5:$B$111&lt;=$B1324),0)</f>
        <v>93</v>
      </c>
      <c r="U1324" s="152">
        <f>100*(INDEX(TDU_Info!$E$5:$E$111,$T1324)/T$11+INDEX(TDU_Info!$F$5:$F$111,$T1324))</f>
        <v>3.7488000000000001</v>
      </c>
      <c r="V1324" s="152">
        <v>5.101</v>
      </c>
      <c r="W1324" s="152">
        <v>5.0960000000000001</v>
      </c>
      <c r="X1324" s="152">
        <v>4.5599999999999996</v>
      </c>
      <c r="Y1324" s="152">
        <v>4.6689999999999996</v>
      </c>
      <c r="Z1324" s="152">
        <v>5.3230000000000004</v>
      </c>
      <c r="AA1324" s="152">
        <v>5.3209999999999997</v>
      </c>
      <c r="AB1324" s="152">
        <v>4.76</v>
      </c>
      <c r="AC1324" s="152">
        <v>4.8600000000000003</v>
      </c>
      <c r="AD1324" s="152">
        <v>4.9359999999999999</v>
      </c>
      <c r="AE1324" s="152">
        <v>4.8730000000000002</v>
      </c>
      <c r="AF1324" s="152">
        <v>4.601</v>
      </c>
      <c r="AG1324" s="152">
        <v>4.601</v>
      </c>
      <c r="AH1324" s="152">
        <v>5.1660000000000004</v>
      </c>
      <c r="AI1324" s="152">
        <v>5.101</v>
      </c>
      <c r="AJ1324" s="152">
        <v>4.7869999999999999</v>
      </c>
      <c r="AK1324" s="152">
        <v>4.7869999999999999</v>
      </c>
      <c r="AL1324" s="152">
        <f t="shared" si="264"/>
        <v>2.2391894105998285</v>
      </c>
      <c r="AM1324" s="152">
        <f t="shared" si="265"/>
        <v>2.2084388714875427</v>
      </c>
      <c r="AN1324" s="152" t="e">
        <f>NA()</f>
        <v>#N/A</v>
      </c>
      <c r="AO1324" s="152" t="e">
        <f>NA()</f>
        <v>#N/A</v>
      </c>
      <c r="AP1324" s="152">
        <f t="shared" si="269"/>
        <v>7.8411999999999997</v>
      </c>
      <c r="AQ1324" s="152"/>
      <c r="AR1324" s="152"/>
      <c r="AS1324" s="153">
        <f t="shared" si="266"/>
        <v>213</v>
      </c>
      <c r="AT1324" s="153">
        <f t="shared" ref="AT1324:AT3547" si="270">1-$AU1324-$AV1324</f>
        <v>0</v>
      </c>
      <c r="AU1324" s="153">
        <f t="shared" ref="AU1324:AU3547" si="271">IF(AND($AS1324&gt;=AU$12,$AS1324&lt;=AU$13),1-$AV1324,0)</f>
        <v>0</v>
      </c>
      <c r="AV1324" s="153">
        <f t="shared" ref="AV1324:AV3547" si="272">IF(AND($AS1324&gt;=AV$12,$AS1324&lt;=AV$13),1,0)</f>
        <v>1</v>
      </c>
      <c r="BA1324">
        <f t="shared" si="267"/>
        <v>31</v>
      </c>
    </row>
    <row r="1325" spans="2:53" x14ac:dyDescent="0.25">
      <c r="B1325" s="155">
        <f t="shared" si="236"/>
        <v>44044.999305555553</v>
      </c>
      <c r="C1325" s="155">
        <f t="shared" si="268"/>
        <v>44044.999305555553</v>
      </c>
      <c r="D1325" s="152">
        <f t="shared" si="261"/>
        <v>4.601</v>
      </c>
      <c r="E1325" s="152"/>
      <c r="F1325" s="152"/>
      <c r="G1325" s="152"/>
      <c r="H1325" s="152" t="e">
        <f t="shared" si="262"/>
        <v>#N/A</v>
      </c>
      <c r="I1325" s="152"/>
      <c r="J1325" s="152" t="e">
        <f t="shared" si="263"/>
        <v>#N/A</v>
      </c>
      <c r="K1325" s="152"/>
      <c r="L1325" s="152"/>
      <c r="M1325" s="152"/>
      <c r="N1325" s="152"/>
      <c r="O1325" s="152"/>
      <c r="P1325" s="152"/>
      <c r="Q1325" s="152"/>
      <c r="R1325" s="152"/>
      <c r="S1325" s="152"/>
      <c r="T1325" s="153" cm="1">
        <f t="array" ref="T1325">MATCH(1,(TDU_Info!$C$5:$C$111=$T$6)*(TDU_Info!$B$5:$B$111&lt;=$B1325),0)</f>
        <v>93</v>
      </c>
      <c r="U1325" s="152">
        <f>100*(INDEX(TDU_Info!$E$5:$E$111,$T1325)/T$11+INDEX(TDU_Info!$F$5:$F$111,$T1325))</f>
        <v>3.7488000000000001</v>
      </c>
      <c r="V1325" s="152">
        <v>5.101</v>
      </c>
      <c r="W1325" s="152">
        <v>5.0960000000000001</v>
      </c>
      <c r="X1325" s="152">
        <v>4.5599999999999996</v>
      </c>
      <c r="Y1325" s="152">
        <v>4.6689999999999996</v>
      </c>
      <c r="Z1325" s="152">
        <v>5.3230000000000004</v>
      </c>
      <c r="AA1325" s="152">
        <v>5.3209999999999997</v>
      </c>
      <c r="AB1325" s="152">
        <v>4.76</v>
      </c>
      <c r="AC1325" s="152">
        <v>4.8600000000000003</v>
      </c>
      <c r="AD1325" s="152">
        <v>4.9359999999999999</v>
      </c>
      <c r="AE1325" s="152">
        <v>4.8730000000000002</v>
      </c>
      <c r="AF1325" s="152">
        <v>4.601</v>
      </c>
      <c r="AG1325" s="152">
        <v>4.601</v>
      </c>
      <c r="AH1325" s="152">
        <v>5.1660000000000004</v>
      </c>
      <c r="AI1325" s="152">
        <v>5.101</v>
      </c>
      <c r="AJ1325" s="152">
        <v>4.7869999999999999</v>
      </c>
      <c r="AK1325" s="152">
        <v>4.7869999999999999</v>
      </c>
      <c r="AL1325" s="152" t="e">
        <f t="shared" si="264"/>
        <v>#N/A</v>
      </c>
      <c r="AM1325" s="152" t="e">
        <f t="shared" si="265"/>
        <v>#N/A</v>
      </c>
      <c r="AN1325" s="152" t="e">
        <f>NA()</f>
        <v>#N/A</v>
      </c>
      <c r="AO1325" s="152" t="e">
        <f>NA()</f>
        <v>#N/A</v>
      </c>
      <c r="AP1325" s="152" t="e">
        <f t="shared" si="269"/>
        <v>#N/A</v>
      </c>
      <c r="AQ1325" s="152"/>
      <c r="AR1325" s="152"/>
      <c r="AS1325" s="153">
        <f t="shared" si="266"/>
        <v>214</v>
      </c>
      <c r="AT1325" s="153">
        <f t="shared" si="270"/>
        <v>0</v>
      </c>
      <c r="AU1325" s="153">
        <f t="shared" si="271"/>
        <v>0</v>
      </c>
      <c r="AV1325" s="153">
        <f t="shared" si="272"/>
        <v>1</v>
      </c>
      <c r="BA1325">
        <f t="shared" si="267"/>
        <v>1</v>
      </c>
    </row>
    <row r="1326" spans="2:53" x14ac:dyDescent="0.25">
      <c r="B1326" s="155">
        <f t="shared" si="236"/>
        <v>44045.999305555553</v>
      </c>
      <c r="C1326" s="155">
        <f t="shared" si="268"/>
        <v>44045.999305555553</v>
      </c>
      <c r="D1326" s="152">
        <f t="shared" si="261"/>
        <v>4.601</v>
      </c>
      <c r="E1326" s="152"/>
      <c r="F1326" s="152"/>
      <c r="G1326" s="152"/>
      <c r="H1326" s="152" t="e">
        <f t="shared" si="262"/>
        <v>#N/A</v>
      </c>
      <c r="I1326" s="152"/>
      <c r="J1326" s="152" t="e">
        <f t="shared" si="263"/>
        <v>#N/A</v>
      </c>
      <c r="K1326" s="152"/>
      <c r="L1326" s="152"/>
      <c r="M1326" s="152"/>
      <c r="N1326" s="152"/>
      <c r="O1326" s="152"/>
      <c r="P1326" s="152"/>
      <c r="Q1326" s="152"/>
      <c r="R1326" s="152"/>
      <c r="S1326" s="152"/>
      <c r="T1326" s="153" cm="1">
        <f t="array" ref="T1326">MATCH(1,(TDU_Info!$C$5:$C$111=$T$6)*(TDU_Info!$B$5:$B$111&lt;=$B1326),0)</f>
        <v>93</v>
      </c>
      <c r="U1326" s="152">
        <f>100*(INDEX(TDU_Info!$E$5:$E$111,$T1326)/T$11+INDEX(TDU_Info!$F$5:$F$111,$T1326))</f>
        <v>3.7488000000000001</v>
      </c>
      <c r="V1326" s="152">
        <v>5.101</v>
      </c>
      <c r="W1326" s="152">
        <v>5.0960000000000001</v>
      </c>
      <c r="X1326" s="152">
        <v>4.5599999999999996</v>
      </c>
      <c r="Y1326" s="152">
        <v>4.6689999999999996</v>
      </c>
      <c r="Z1326" s="152">
        <v>5.3230000000000004</v>
      </c>
      <c r="AA1326" s="152">
        <v>5.3209999999999997</v>
      </c>
      <c r="AB1326" s="152">
        <v>4.76</v>
      </c>
      <c r="AC1326" s="152">
        <v>4.8600000000000003</v>
      </c>
      <c r="AD1326" s="152">
        <v>4.9359999999999999</v>
      </c>
      <c r="AE1326" s="152">
        <v>4.8730000000000002</v>
      </c>
      <c r="AF1326" s="152">
        <v>4.601</v>
      </c>
      <c r="AG1326" s="152">
        <v>4.601</v>
      </c>
      <c r="AH1326" s="152">
        <v>5.1660000000000004</v>
      </c>
      <c r="AI1326" s="152">
        <v>5.101</v>
      </c>
      <c r="AJ1326" s="152">
        <v>4.7869999999999999</v>
      </c>
      <c r="AK1326" s="152">
        <v>4.7869999999999999</v>
      </c>
      <c r="AL1326" s="152">
        <f t="shared" si="264"/>
        <v>4.4652538615093755</v>
      </c>
      <c r="AM1326" s="152">
        <f t="shared" si="265"/>
        <v>4.4073291359642797</v>
      </c>
      <c r="AN1326" s="152" t="e">
        <f>NA()</f>
        <v>#N/A</v>
      </c>
      <c r="AO1326" s="152" t="e">
        <f>NA()</f>
        <v>#N/A</v>
      </c>
      <c r="AP1326" s="152">
        <f t="shared" si="269"/>
        <v>7.7511999999999999</v>
      </c>
      <c r="AQ1326" s="152"/>
      <c r="AR1326" s="152"/>
      <c r="AS1326" s="153">
        <f t="shared" si="266"/>
        <v>215</v>
      </c>
      <c r="AT1326" s="153">
        <f t="shared" si="270"/>
        <v>0</v>
      </c>
      <c r="AU1326" s="153">
        <f t="shared" si="271"/>
        <v>0</v>
      </c>
      <c r="AV1326" s="153">
        <f t="shared" si="272"/>
        <v>1</v>
      </c>
      <c r="BA1326">
        <f t="shared" si="267"/>
        <v>2</v>
      </c>
    </row>
    <row r="1327" spans="2:53" x14ac:dyDescent="0.25">
      <c r="B1327" s="155">
        <f t="shared" si="236"/>
        <v>44046.999305555553</v>
      </c>
      <c r="C1327" s="155">
        <f t="shared" si="268"/>
        <v>44046.999305555553</v>
      </c>
      <c r="D1327" s="152">
        <f t="shared" si="261"/>
        <v>4.601</v>
      </c>
      <c r="E1327" s="152"/>
      <c r="F1327" s="152"/>
      <c r="G1327" s="152"/>
      <c r="H1327" s="152" t="e">
        <f t="shared" si="262"/>
        <v>#N/A</v>
      </c>
      <c r="I1327" s="152"/>
      <c r="J1327" s="152" t="e">
        <f t="shared" si="263"/>
        <v>#N/A</v>
      </c>
      <c r="K1327" s="152"/>
      <c r="L1327" s="152"/>
      <c r="M1327" s="152"/>
      <c r="N1327" s="152"/>
      <c r="O1327" s="152"/>
      <c r="P1327" s="152"/>
      <c r="Q1327" s="152"/>
      <c r="R1327" s="152"/>
      <c r="S1327" s="152"/>
      <c r="T1327" s="153" cm="1">
        <f t="array" ref="T1327">MATCH(1,(TDU_Info!$C$5:$C$111=$T$6)*(TDU_Info!$B$5:$B$111&lt;=$B1327),0)</f>
        <v>93</v>
      </c>
      <c r="U1327" s="152">
        <f>100*(INDEX(TDU_Info!$E$5:$E$111,$T1327)/T$11+INDEX(TDU_Info!$F$5:$F$111,$T1327))</f>
        <v>3.7488000000000001</v>
      </c>
      <c r="V1327" s="152">
        <v>5.101</v>
      </c>
      <c r="W1327" s="152">
        <v>5.0960000000000001</v>
      </c>
      <c r="X1327" s="152">
        <v>4.5599999999999996</v>
      </c>
      <c r="Y1327" s="152">
        <v>4.5199999999999996</v>
      </c>
      <c r="Z1327" s="152">
        <v>5.3230000000000004</v>
      </c>
      <c r="AA1327" s="152">
        <v>5.3209999999999997</v>
      </c>
      <c r="AB1327" s="152">
        <v>4.76</v>
      </c>
      <c r="AC1327" s="152">
        <v>4.76</v>
      </c>
      <c r="AD1327" s="152">
        <v>4.9359999999999999</v>
      </c>
      <c r="AE1327" s="152">
        <v>4.8730000000000002</v>
      </c>
      <c r="AF1327" s="152">
        <v>4.601</v>
      </c>
      <c r="AG1327" s="152">
        <v>4.5199999999999996</v>
      </c>
      <c r="AH1327" s="152">
        <v>5.1660000000000004</v>
      </c>
      <c r="AI1327" s="152">
        <v>5.101</v>
      </c>
      <c r="AJ1327" s="152">
        <v>4.7869999999999999</v>
      </c>
      <c r="AK1327" s="152">
        <v>4.76</v>
      </c>
      <c r="AL1327" s="152">
        <f t="shared" si="264"/>
        <v>4.4652538615093755</v>
      </c>
      <c r="AM1327" s="152">
        <f t="shared" si="265"/>
        <v>4.4073291359642797</v>
      </c>
      <c r="AN1327" s="152" t="e">
        <f>NA()</f>
        <v>#N/A</v>
      </c>
      <c r="AO1327" s="152" t="e">
        <f>NA()</f>
        <v>#N/A</v>
      </c>
      <c r="AP1327" s="152">
        <f t="shared" si="269"/>
        <v>7.7511999999999999</v>
      </c>
      <c r="AQ1327" s="152"/>
      <c r="AR1327" s="152"/>
      <c r="AS1327" s="153">
        <f t="shared" si="266"/>
        <v>216</v>
      </c>
      <c r="AT1327" s="153">
        <f t="shared" si="270"/>
        <v>0</v>
      </c>
      <c r="AU1327" s="153">
        <f t="shared" si="271"/>
        <v>0</v>
      </c>
      <c r="AV1327" s="153">
        <f t="shared" si="272"/>
        <v>1</v>
      </c>
      <c r="BA1327">
        <f t="shared" si="267"/>
        <v>3</v>
      </c>
    </row>
    <row r="1328" spans="2:53" x14ac:dyDescent="0.25">
      <c r="B1328" s="155">
        <f t="shared" si="236"/>
        <v>44047.999305555553</v>
      </c>
      <c r="C1328" s="155">
        <f t="shared" si="268"/>
        <v>44047.999305555553</v>
      </c>
      <c r="D1328" s="152">
        <f t="shared" si="261"/>
        <v>4.601</v>
      </c>
      <c r="E1328" s="152"/>
      <c r="F1328" s="152"/>
      <c r="G1328" s="152"/>
      <c r="H1328" s="152" t="e">
        <f t="shared" si="262"/>
        <v>#N/A</v>
      </c>
      <c r="I1328" s="152"/>
      <c r="J1328" s="152" t="e">
        <f t="shared" si="263"/>
        <v>#N/A</v>
      </c>
      <c r="K1328" s="152"/>
      <c r="L1328" s="152"/>
      <c r="M1328" s="152"/>
      <c r="N1328" s="152"/>
      <c r="O1328" s="152"/>
      <c r="P1328" s="152"/>
      <c r="Q1328" s="152"/>
      <c r="R1328" s="152"/>
      <c r="S1328" s="152"/>
      <c r="T1328" s="153" cm="1">
        <f t="array" ref="T1328">MATCH(1,(TDU_Info!$C$5:$C$111=$T$6)*(TDU_Info!$B$5:$B$111&lt;=$B1328),0)</f>
        <v>93</v>
      </c>
      <c r="U1328" s="152">
        <f>100*(INDEX(TDU_Info!$E$5:$E$111,$T1328)/T$11+INDEX(TDU_Info!$F$5:$F$111,$T1328))</f>
        <v>3.7488000000000001</v>
      </c>
      <c r="V1328" s="152">
        <v>4.5510000000000002</v>
      </c>
      <c r="W1328" s="152">
        <v>4.7359999999999998</v>
      </c>
      <c r="X1328" s="152">
        <v>4.5599999999999996</v>
      </c>
      <c r="Y1328" s="152">
        <v>4.4000000000000004</v>
      </c>
      <c r="Z1328" s="152">
        <v>4.7830000000000004</v>
      </c>
      <c r="AA1328" s="152">
        <v>4.9610000000000003</v>
      </c>
      <c r="AB1328" s="152">
        <v>4.76</v>
      </c>
      <c r="AC1328" s="152">
        <v>4.5599999999999996</v>
      </c>
      <c r="AD1328" s="152">
        <v>4.3860000000000001</v>
      </c>
      <c r="AE1328" s="152">
        <v>4.5129999999999999</v>
      </c>
      <c r="AF1328" s="152">
        <v>4.601</v>
      </c>
      <c r="AG1328" s="152">
        <v>4.4000000000000004</v>
      </c>
      <c r="AH1328" s="152">
        <v>4.6260000000000003</v>
      </c>
      <c r="AI1328" s="152">
        <v>4.7409999999999997</v>
      </c>
      <c r="AJ1328" s="152">
        <v>4.7869999999999999</v>
      </c>
      <c r="AK1328" s="152">
        <v>4.5599999999999996</v>
      </c>
      <c r="AL1328" s="152">
        <f t="shared" si="264"/>
        <v>4.4652538615093755</v>
      </c>
      <c r="AM1328" s="152">
        <f t="shared" si="265"/>
        <v>4.4073291359642797</v>
      </c>
      <c r="AN1328" s="152" t="e">
        <f>NA()</f>
        <v>#N/A</v>
      </c>
      <c r="AO1328" s="152" t="e">
        <f>NA()</f>
        <v>#N/A</v>
      </c>
      <c r="AP1328" s="152">
        <f t="shared" si="269"/>
        <v>7.7511999999999999</v>
      </c>
      <c r="AQ1328" s="152"/>
      <c r="AR1328" s="152"/>
      <c r="AS1328" s="153">
        <f t="shared" si="266"/>
        <v>217</v>
      </c>
      <c r="AT1328" s="153">
        <f t="shared" si="270"/>
        <v>0</v>
      </c>
      <c r="AU1328" s="153">
        <f t="shared" si="271"/>
        <v>0</v>
      </c>
      <c r="AV1328" s="153">
        <f t="shared" si="272"/>
        <v>1</v>
      </c>
      <c r="BA1328">
        <f t="shared" si="267"/>
        <v>4</v>
      </c>
    </row>
    <row r="1329" spans="2:53" x14ac:dyDescent="0.25">
      <c r="B1329" s="155">
        <f t="shared" si="236"/>
        <v>44048.999305555553</v>
      </c>
      <c r="C1329" s="155">
        <f t="shared" si="268"/>
        <v>44048.999305555553</v>
      </c>
      <c r="D1329" s="152">
        <f t="shared" si="261"/>
        <v>4.5999999999999996</v>
      </c>
      <c r="E1329" s="152"/>
      <c r="F1329" s="152"/>
      <c r="G1329" s="152"/>
      <c r="H1329" s="152" t="e">
        <f t="shared" si="262"/>
        <v>#N/A</v>
      </c>
      <c r="I1329" s="152"/>
      <c r="J1329" s="152" t="e">
        <f t="shared" si="263"/>
        <v>#N/A</v>
      </c>
      <c r="K1329" s="152"/>
      <c r="L1329" s="152"/>
      <c r="M1329" s="152"/>
      <c r="N1329" s="152"/>
      <c r="O1329" s="152"/>
      <c r="P1329" s="152"/>
      <c r="Q1329" s="152"/>
      <c r="R1329" s="152"/>
      <c r="S1329" s="152"/>
      <c r="T1329" s="153" cm="1">
        <f t="array" ref="T1329">MATCH(1,(TDU_Info!$C$5:$C$111=$T$6)*(TDU_Info!$B$5:$B$111&lt;=$B1329),0)</f>
        <v>93</v>
      </c>
      <c r="U1329" s="152">
        <f>100*(INDEX(TDU_Info!$E$5:$E$111,$T1329)/T$11+INDEX(TDU_Info!$F$5:$F$111,$T1329))</f>
        <v>3.7488000000000001</v>
      </c>
      <c r="V1329" s="152">
        <v>4.5510000000000002</v>
      </c>
      <c r="W1329" s="152">
        <v>4.7359999999999998</v>
      </c>
      <c r="X1329" s="152">
        <v>4.5599999999999996</v>
      </c>
      <c r="Y1329" s="152">
        <v>4.4000000000000004</v>
      </c>
      <c r="Z1329" s="152">
        <v>4.7830000000000004</v>
      </c>
      <c r="AA1329" s="152">
        <v>4.9610000000000003</v>
      </c>
      <c r="AB1329" s="152">
        <v>4.76</v>
      </c>
      <c r="AC1329" s="152">
        <v>4.5599999999999996</v>
      </c>
      <c r="AD1329" s="152">
        <v>4.3860000000000001</v>
      </c>
      <c r="AE1329" s="152">
        <v>4.5129999999999999</v>
      </c>
      <c r="AF1329" s="152">
        <v>4.5999999999999996</v>
      </c>
      <c r="AG1329" s="152">
        <v>4.4000000000000004</v>
      </c>
      <c r="AH1329" s="152">
        <v>4.6260000000000003</v>
      </c>
      <c r="AI1329" s="152">
        <v>4.7409999999999997</v>
      </c>
      <c r="AJ1329" s="152">
        <v>4.7869999999999999</v>
      </c>
      <c r="AK1329" s="152">
        <v>4.5599999999999996</v>
      </c>
      <c r="AL1329" s="152">
        <f t="shared" si="264"/>
        <v>4.4652538615093755</v>
      </c>
      <c r="AM1329" s="152">
        <f t="shared" si="265"/>
        <v>4.4073291359642797</v>
      </c>
      <c r="AN1329" s="152" t="e">
        <f>NA()</f>
        <v>#N/A</v>
      </c>
      <c r="AO1329" s="152" t="e">
        <f>NA()</f>
        <v>#N/A</v>
      </c>
      <c r="AP1329" s="152">
        <f t="shared" si="269"/>
        <v>7.7511999999999999</v>
      </c>
      <c r="AQ1329" s="152"/>
      <c r="AR1329" s="152"/>
      <c r="AS1329" s="153">
        <f t="shared" si="266"/>
        <v>218</v>
      </c>
      <c r="AT1329" s="153">
        <f t="shared" si="270"/>
        <v>0</v>
      </c>
      <c r="AU1329" s="153">
        <f t="shared" si="271"/>
        <v>0</v>
      </c>
      <c r="AV1329" s="153">
        <f t="shared" si="272"/>
        <v>1</v>
      </c>
      <c r="BA1329">
        <f t="shared" si="267"/>
        <v>5</v>
      </c>
    </row>
    <row r="1330" spans="2:53" x14ac:dyDescent="0.25">
      <c r="B1330" s="155">
        <f t="shared" si="236"/>
        <v>44049.999305555553</v>
      </c>
      <c r="C1330" s="155">
        <f t="shared" si="268"/>
        <v>44049.999305555553</v>
      </c>
      <c r="D1330" s="152">
        <f t="shared" si="261"/>
        <v>4.51</v>
      </c>
      <c r="E1330" s="152"/>
      <c r="F1330" s="152"/>
      <c r="G1330" s="152"/>
      <c r="H1330" s="152" t="e">
        <f t="shared" si="262"/>
        <v>#N/A</v>
      </c>
      <c r="I1330" s="152"/>
      <c r="J1330" s="152" t="e">
        <f t="shared" si="263"/>
        <v>#N/A</v>
      </c>
      <c r="K1330" s="152"/>
      <c r="L1330" s="152"/>
      <c r="M1330" s="152"/>
      <c r="N1330" s="152"/>
      <c r="O1330" s="152"/>
      <c r="P1330" s="152"/>
      <c r="Q1330" s="152"/>
      <c r="R1330" s="152"/>
      <c r="S1330" s="152"/>
      <c r="T1330" s="153" cm="1">
        <f t="array" ref="T1330">MATCH(1,(TDU_Info!$C$5:$C$111=$T$6)*(TDU_Info!$B$5:$B$111&lt;=$B1330),0)</f>
        <v>93</v>
      </c>
      <c r="U1330" s="152">
        <f>100*(INDEX(TDU_Info!$E$5:$E$111,$T1330)/T$11+INDEX(TDU_Info!$F$5:$F$111,$T1330))</f>
        <v>3.7488000000000001</v>
      </c>
      <c r="V1330" s="152">
        <v>4.2610000000000001</v>
      </c>
      <c r="W1330" s="152">
        <v>4.5659999999999998</v>
      </c>
      <c r="X1330" s="152">
        <v>4.46</v>
      </c>
      <c r="Y1330" s="152">
        <v>4.4000000000000004</v>
      </c>
      <c r="Z1330" s="152">
        <v>4.5030000000000001</v>
      </c>
      <c r="AA1330" s="152">
        <v>4.7809999999999997</v>
      </c>
      <c r="AB1330" s="152">
        <v>4.66</v>
      </c>
      <c r="AC1330" s="152">
        <v>4.5599999999999996</v>
      </c>
      <c r="AD1330" s="152">
        <v>4.0960000000000001</v>
      </c>
      <c r="AE1330" s="152">
        <v>4.343</v>
      </c>
      <c r="AF1330" s="152">
        <v>4.51</v>
      </c>
      <c r="AG1330" s="152">
        <v>4.4000000000000004</v>
      </c>
      <c r="AH1330" s="152">
        <v>4.3460000000000001</v>
      </c>
      <c r="AI1330" s="152">
        <v>4.5609999999999999</v>
      </c>
      <c r="AJ1330" s="152">
        <v>4.71</v>
      </c>
      <c r="AK1330" s="152">
        <v>4.5599999999999996</v>
      </c>
      <c r="AL1330" s="152">
        <f t="shared" si="264"/>
        <v>4.4652538615093755</v>
      </c>
      <c r="AM1330" s="152">
        <f t="shared" si="265"/>
        <v>4.4073291359642797</v>
      </c>
      <c r="AN1330" s="152" t="e">
        <f>NA()</f>
        <v>#N/A</v>
      </c>
      <c r="AO1330" s="152" t="e">
        <f>NA()</f>
        <v>#N/A</v>
      </c>
      <c r="AP1330" s="152">
        <f t="shared" si="269"/>
        <v>7.7511999999999999</v>
      </c>
      <c r="AQ1330" s="152"/>
      <c r="AR1330" s="152"/>
      <c r="AS1330" s="153">
        <f t="shared" si="266"/>
        <v>219</v>
      </c>
      <c r="AT1330" s="153">
        <f t="shared" si="270"/>
        <v>0</v>
      </c>
      <c r="AU1330" s="153">
        <f t="shared" si="271"/>
        <v>0</v>
      </c>
      <c r="AV1330" s="153">
        <f t="shared" si="272"/>
        <v>1</v>
      </c>
      <c r="BA1330">
        <f t="shared" si="267"/>
        <v>6</v>
      </c>
    </row>
    <row r="1331" spans="2:53" x14ac:dyDescent="0.25">
      <c r="B1331" s="155">
        <f t="shared" si="236"/>
        <v>44050.999305555553</v>
      </c>
      <c r="C1331" s="155">
        <f t="shared" si="268"/>
        <v>44050.999305555553</v>
      </c>
      <c r="D1331" s="152">
        <f t="shared" si="261"/>
        <v>4.51</v>
      </c>
      <c r="E1331" s="152"/>
      <c r="F1331" s="152"/>
      <c r="G1331" s="152"/>
      <c r="H1331" s="152" t="e">
        <f t="shared" si="262"/>
        <v>#N/A</v>
      </c>
      <c r="I1331" s="152"/>
      <c r="J1331" s="152" t="e">
        <f t="shared" si="263"/>
        <v>#N/A</v>
      </c>
      <c r="K1331" s="152"/>
      <c r="L1331" s="152"/>
      <c r="M1331" s="152"/>
      <c r="N1331" s="152"/>
      <c r="O1331" s="152"/>
      <c r="P1331" s="152"/>
      <c r="Q1331" s="152"/>
      <c r="R1331" s="152"/>
      <c r="S1331" s="152"/>
      <c r="T1331" s="153" cm="1">
        <f t="array" ref="T1331">MATCH(1,(TDU_Info!$C$5:$C$111=$T$6)*(TDU_Info!$B$5:$B$111&lt;=$B1331),0)</f>
        <v>93</v>
      </c>
      <c r="U1331" s="152">
        <f>100*(INDEX(TDU_Info!$E$5:$E$111,$T1331)/T$11+INDEX(TDU_Info!$F$5:$F$111,$T1331))</f>
        <v>3.7488000000000001</v>
      </c>
      <c r="V1331" s="152">
        <v>4.2610000000000001</v>
      </c>
      <c r="W1331" s="152">
        <v>4.5659999999999998</v>
      </c>
      <c r="X1331" s="152">
        <v>4.46</v>
      </c>
      <c r="Y1331" s="152">
        <v>4.4000000000000004</v>
      </c>
      <c r="Z1331" s="152">
        <v>4.5030000000000001</v>
      </c>
      <c r="AA1331" s="152">
        <v>4.7809999999999997</v>
      </c>
      <c r="AB1331" s="152">
        <v>4.66</v>
      </c>
      <c r="AC1331" s="152">
        <v>4.5599999999999996</v>
      </c>
      <c r="AD1331" s="152">
        <v>4.0960000000000001</v>
      </c>
      <c r="AE1331" s="152">
        <v>4.343</v>
      </c>
      <c r="AF1331" s="152">
        <v>4.51</v>
      </c>
      <c r="AG1331" s="152">
        <v>4.4000000000000004</v>
      </c>
      <c r="AH1331" s="152">
        <v>4.3460000000000001</v>
      </c>
      <c r="AI1331" s="152">
        <v>4.5609999999999999</v>
      </c>
      <c r="AJ1331" s="152">
        <v>4.71</v>
      </c>
      <c r="AK1331" s="152">
        <v>4.5599999999999996</v>
      </c>
      <c r="AL1331" s="152">
        <f t="shared" si="264"/>
        <v>4.4652538615093755</v>
      </c>
      <c r="AM1331" s="152">
        <f t="shared" si="265"/>
        <v>4.4073291359642797</v>
      </c>
      <c r="AN1331" s="152" t="e">
        <f>NA()</f>
        <v>#N/A</v>
      </c>
      <c r="AO1331" s="152" t="e">
        <f>NA()</f>
        <v>#N/A</v>
      </c>
      <c r="AP1331" s="152">
        <f t="shared" si="269"/>
        <v>7.7511999999999999</v>
      </c>
      <c r="AQ1331" s="152"/>
      <c r="AR1331" s="152"/>
      <c r="AS1331" s="153">
        <f t="shared" si="266"/>
        <v>220</v>
      </c>
      <c r="AT1331" s="153">
        <f t="shared" si="270"/>
        <v>0</v>
      </c>
      <c r="AU1331" s="153">
        <f t="shared" si="271"/>
        <v>0</v>
      </c>
      <c r="AV1331" s="153">
        <f t="shared" si="272"/>
        <v>1</v>
      </c>
      <c r="BA1331">
        <f t="shared" si="267"/>
        <v>7</v>
      </c>
    </row>
    <row r="1332" spans="2:53" x14ac:dyDescent="0.25">
      <c r="B1332" s="155">
        <f t="shared" si="236"/>
        <v>44051.999305555553</v>
      </c>
      <c r="C1332" s="155">
        <f t="shared" si="268"/>
        <v>44051.999305555553</v>
      </c>
      <c r="D1332" s="152">
        <f t="shared" si="261"/>
        <v>4.51</v>
      </c>
      <c r="E1332" s="152"/>
      <c r="F1332" s="152"/>
      <c r="G1332" s="152"/>
      <c r="H1332" s="152" t="e">
        <f t="shared" si="262"/>
        <v>#N/A</v>
      </c>
      <c r="I1332" s="152"/>
      <c r="J1332" s="152" t="e">
        <f t="shared" si="263"/>
        <v>#N/A</v>
      </c>
      <c r="K1332" s="152"/>
      <c r="L1332" s="152"/>
      <c r="M1332" s="152"/>
      <c r="N1332" s="152"/>
      <c r="O1332" s="152"/>
      <c r="P1332" s="152"/>
      <c r="Q1332" s="152"/>
      <c r="R1332" s="152"/>
      <c r="S1332" s="152"/>
      <c r="T1332" s="153" cm="1">
        <f t="array" ref="T1332">MATCH(1,(TDU_Info!$C$5:$C$111=$T$6)*(TDU_Info!$B$5:$B$111&lt;=$B1332),0)</f>
        <v>93</v>
      </c>
      <c r="U1332" s="152">
        <f>100*(INDEX(TDU_Info!$E$5:$E$111,$T1332)/T$11+INDEX(TDU_Info!$F$5:$F$111,$T1332))</f>
        <v>3.7488000000000001</v>
      </c>
      <c r="V1332" s="152">
        <v>4.2610000000000001</v>
      </c>
      <c r="W1332" s="152">
        <v>4.5659999999999998</v>
      </c>
      <c r="X1332" s="152">
        <v>4.46</v>
      </c>
      <c r="Y1332" s="152">
        <v>4.4000000000000004</v>
      </c>
      <c r="Z1332" s="152">
        <v>4.5030000000000001</v>
      </c>
      <c r="AA1332" s="152">
        <v>4.7809999999999997</v>
      </c>
      <c r="AB1332" s="152">
        <v>4.66</v>
      </c>
      <c r="AC1332" s="152">
        <v>4.5599999999999996</v>
      </c>
      <c r="AD1332" s="152">
        <v>4.0960000000000001</v>
      </c>
      <c r="AE1332" s="152">
        <v>4.343</v>
      </c>
      <c r="AF1332" s="152">
        <v>4.51</v>
      </c>
      <c r="AG1332" s="152">
        <v>4.4000000000000004</v>
      </c>
      <c r="AH1332" s="152">
        <v>4.3460000000000001</v>
      </c>
      <c r="AI1332" s="152">
        <v>4.5609999999999999</v>
      </c>
      <c r="AJ1332" s="152">
        <v>4.71</v>
      </c>
      <c r="AK1332" s="152">
        <v>4.5599999999999996</v>
      </c>
      <c r="AL1332" s="152">
        <f t="shared" si="264"/>
        <v>4.4652538615093755</v>
      </c>
      <c r="AM1332" s="152">
        <f t="shared" si="265"/>
        <v>4.4073291359642797</v>
      </c>
      <c r="AN1332" s="152" t="e">
        <f>NA()</f>
        <v>#N/A</v>
      </c>
      <c r="AO1332" s="152" t="e">
        <f>NA()</f>
        <v>#N/A</v>
      </c>
      <c r="AP1332" s="152">
        <f t="shared" si="269"/>
        <v>7.7511999999999999</v>
      </c>
      <c r="AQ1332" s="152"/>
      <c r="AR1332" s="152"/>
      <c r="AS1332" s="153">
        <f t="shared" si="266"/>
        <v>221</v>
      </c>
      <c r="AT1332" s="153">
        <f t="shared" si="270"/>
        <v>0</v>
      </c>
      <c r="AU1332" s="153">
        <f t="shared" si="271"/>
        <v>0</v>
      </c>
      <c r="AV1332" s="153">
        <f t="shared" si="272"/>
        <v>1</v>
      </c>
      <c r="BA1332">
        <f t="shared" si="267"/>
        <v>8</v>
      </c>
    </row>
    <row r="1333" spans="2:53" x14ac:dyDescent="0.25">
      <c r="B1333" s="155">
        <f t="shared" si="236"/>
        <v>44052.999305555553</v>
      </c>
      <c r="C1333" s="155">
        <f t="shared" si="268"/>
        <v>44052.999305555553</v>
      </c>
      <c r="D1333" s="152">
        <f t="shared" si="261"/>
        <v>4.51</v>
      </c>
      <c r="E1333" s="152"/>
      <c r="F1333" s="152"/>
      <c r="G1333" s="152"/>
      <c r="H1333" s="152" t="e">
        <f t="shared" si="262"/>
        <v>#N/A</v>
      </c>
      <c r="I1333" s="152"/>
      <c r="J1333" s="152" t="e">
        <f t="shared" si="263"/>
        <v>#N/A</v>
      </c>
      <c r="K1333" s="152"/>
      <c r="L1333" s="152"/>
      <c r="M1333" s="152"/>
      <c r="N1333" s="152"/>
      <c r="O1333" s="152"/>
      <c r="P1333" s="152"/>
      <c r="Q1333" s="152"/>
      <c r="R1333" s="152"/>
      <c r="S1333" s="152"/>
      <c r="T1333" s="153" cm="1">
        <f t="array" ref="T1333">MATCH(1,(TDU_Info!$C$5:$C$111=$T$6)*(TDU_Info!$B$5:$B$111&lt;=$B1333),0)</f>
        <v>93</v>
      </c>
      <c r="U1333" s="152">
        <f>100*(INDEX(TDU_Info!$E$5:$E$111,$T1333)/T$11+INDEX(TDU_Info!$F$5:$F$111,$T1333))</f>
        <v>3.7488000000000001</v>
      </c>
      <c r="V1333" s="152">
        <v>4.2610000000000001</v>
      </c>
      <c r="W1333" s="152">
        <v>4.5659999999999998</v>
      </c>
      <c r="X1333" s="152">
        <v>4.46</v>
      </c>
      <c r="Y1333" s="152">
        <v>4.4000000000000004</v>
      </c>
      <c r="Z1333" s="152">
        <v>4.5030000000000001</v>
      </c>
      <c r="AA1333" s="152">
        <v>4.7809999999999997</v>
      </c>
      <c r="AB1333" s="152">
        <v>4.66</v>
      </c>
      <c r="AC1333" s="152">
        <v>4.5599999999999996</v>
      </c>
      <c r="AD1333" s="152">
        <v>4.0960000000000001</v>
      </c>
      <c r="AE1333" s="152">
        <v>4.343</v>
      </c>
      <c r="AF1333" s="152">
        <v>4.51</v>
      </c>
      <c r="AG1333" s="152">
        <v>4.4000000000000004</v>
      </c>
      <c r="AH1333" s="152">
        <v>4.3460000000000001</v>
      </c>
      <c r="AI1333" s="152">
        <v>4.5609999999999999</v>
      </c>
      <c r="AJ1333" s="152">
        <v>4.71</v>
      </c>
      <c r="AK1333" s="152">
        <v>4.5599999999999996</v>
      </c>
      <c r="AL1333" s="152">
        <f t="shared" si="264"/>
        <v>4.4652538615093755</v>
      </c>
      <c r="AM1333" s="152">
        <f t="shared" si="265"/>
        <v>4.4073291359642797</v>
      </c>
      <c r="AN1333" s="152" t="e">
        <f>NA()</f>
        <v>#N/A</v>
      </c>
      <c r="AO1333" s="152" t="e">
        <f>NA()</f>
        <v>#N/A</v>
      </c>
      <c r="AP1333" s="152">
        <f t="shared" si="269"/>
        <v>7.7511999999999999</v>
      </c>
      <c r="AQ1333" s="152"/>
      <c r="AR1333" s="152"/>
      <c r="AS1333" s="153">
        <f t="shared" si="266"/>
        <v>222</v>
      </c>
      <c r="AT1333" s="153">
        <f t="shared" si="270"/>
        <v>0</v>
      </c>
      <c r="AU1333" s="153">
        <f t="shared" si="271"/>
        <v>0</v>
      </c>
      <c r="AV1333" s="153">
        <f t="shared" si="272"/>
        <v>1</v>
      </c>
      <c r="BA1333">
        <f t="shared" si="267"/>
        <v>9</v>
      </c>
    </row>
    <row r="1334" spans="2:53" x14ac:dyDescent="0.25">
      <c r="B1334" s="155">
        <f t="shared" si="236"/>
        <v>44053.999305555553</v>
      </c>
      <c r="C1334" s="155">
        <f t="shared" si="268"/>
        <v>44053.999305555553</v>
      </c>
      <c r="D1334" s="152">
        <f t="shared" si="261"/>
        <v>4.51</v>
      </c>
      <c r="E1334" s="152"/>
      <c r="F1334" s="152"/>
      <c r="G1334" s="152"/>
      <c r="H1334" s="152" t="e">
        <f t="shared" si="262"/>
        <v>#N/A</v>
      </c>
      <c r="I1334" s="152"/>
      <c r="J1334" s="152" t="e">
        <f t="shared" si="263"/>
        <v>#N/A</v>
      </c>
      <c r="K1334" s="152"/>
      <c r="L1334" s="152"/>
      <c r="M1334" s="152"/>
      <c r="N1334" s="152"/>
      <c r="O1334" s="152"/>
      <c r="P1334" s="152"/>
      <c r="Q1334" s="152"/>
      <c r="R1334" s="152"/>
      <c r="S1334" s="152"/>
      <c r="T1334" s="153" cm="1">
        <f t="array" ref="T1334">MATCH(1,(TDU_Info!$C$5:$C$111=$T$6)*(TDU_Info!$B$5:$B$111&lt;=$B1334),0)</f>
        <v>93</v>
      </c>
      <c r="U1334" s="152">
        <f>100*(INDEX(TDU_Info!$E$5:$E$111,$T1334)/T$11+INDEX(TDU_Info!$F$5:$F$111,$T1334))</f>
        <v>3.7488000000000001</v>
      </c>
      <c r="V1334" s="152">
        <v>4.2610000000000001</v>
      </c>
      <c r="W1334" s="152">
        <v>4.5659999999999998</v>
      </c>
      <c r="X1334" s="152">
        <v>4.46</v>
      </c>
      <c r="Y1334" s="152">
        <v>4.4000000000000004</v>
      </c>
      <c r="Z1334" s="152">
        <v>4.5030000000000001</v>
      </c>
      <c r="AA1334" s="152">
        <v>4.7809999999999997</v>
      </c>
      <c r="AB1334" s="152">
        <v>4.66</v>
      </c>
      <c r="AC1334" s="152">
        <v>4.5599999999999996</v>
      </c>
      <c r="AD1334" s="152">
        <v>4.0960000000000001</v>
      </c>
      <c r="AE1334" s="152">
        <v>4.343</v>
      </c>
      <c r="AF1334" s="152">
        <v>4.51</v>
      </c>
      <c r="AG1334" s="152">
        <v>4.4000000000000004</v>
      </c>
      <c r="AH1334" s="152">
        <v>4.3460000000000001</v>
      </c>
      <c r="AI1334" s="152">
        <v>4.5609999999999999</v>
      </c>
      <c r="AJ1334" s="152">
        <v>4.71</v>
      </c>
      <c r="AK1334" s="152">
        <v>4.5599999999999996</v>
      </c>
      <c r="AL1334" s="152">
        <f t="shared" si="264"/>
        <v>4.4652538615093755</v>
      </c>
      <c r="AM1334" s="152">
        <f t="shared" si="265"/>
        <v>4.4073291359642797</v>
      </c>
      <c r="AN1334" s="152" t="e">
        <f>NA()</f>
        <v>#N/A</v>
      </c>
      <c r="AO1334" s="152" t="e">
        <f>NA()</f>
        <v>#N/A</v>
      </c>
      <c r="AP1334" s="152">
        <f t="shared" si="269"/>
        <v>7.7511999999999999</v>
      </c>
      <c r="AQ1334" s="152"/>
      <c r="AR1334" s="152"/>
      <c r="AS1334" s="153">
        <f t="shared" si="266"/>
        <v>223</v>
      </c>
      <c r="AT1334" s="153">
        <f t="shared" si="270"/>
        <v>0</v>
      </c>
      <c r="AU1334" s="153">
        <f t="shared" si="271"/>
        <v>0</v>
      </c>
      <c r="AV1334" s="153">
        <f t="shared" si="272"/>
        <v>1</v>
      </c>
      <c r="BA1334">
        <f t="shared" si="267"/>
        <v>10</v>
      </c>
    </row>
    <row r="1335" spans="2:53" x14ac:dyDescent="0.25">
      <c r="B1335" s="155">
        <f t="shared" si="236"/>
        <v>44054.999305555553</v>
      </c>
      <c r="C1335" s="155">
        <f t="shared" si="268"/>
        <v>44054.999305555553</v>
      </c>
      <c r="D1335" s="152">
        <f t="shared" si="261"/>
        <v>4.3600000000000003</v>
      </c>
      <c r="E1335" s="152"/>
      <c r="F1335" s="152"/>
      <c r="G1335" s="152"/>
      <c r="H1335" s="152" t="e">
        <f t="shared" si="262"/>
        <v>#N/A</v>
      </c>
      <c r="I1335" s="152"/>
      <c r="J1335" s="152" t="e">
        <f t="shared" si="263"/>
        <v>#N/A</v>
      </c>
      <c r="K1335" s="152"/>
      <c r="L1335" s="152"/>
      <c r="M1335" s="152"/>
      <c r="N1335" s="152"/>
      <c r="O1335" s="152"/>
      <c r="P1335" s="152"/>
      <c r="Q1335" s="152"/>
      <c r="R1335" s="152"/>
      <c r="S1335" s="152"/>
      <c r="T1335" s="153" cm="1">
        <f t="array" ref="T1335">MATCH(1,(TDU_Info!$C$5:$C$111=$T$6)*(TDU_Info!$B$5:$B$111&lt;=$B1335),0)</f>
        <v>93</v>
      </c>
      <c r="U1335" s="152">
        <f>100*(INDEX(TDU_Info!$E$5:$E$111,$T1335)/T$11+INDEX(TDU_Info!$F$5:$F$111,$T1335))</f>
        <v>3.7488000000000001</v>
      </c>
      <c r="V1335" s="152">
        <v>3.911</v>
      </c>
      <c r="W1335" s="152">
        <v>4.1820000000000004</v>
      </c>
      <c r="X1335" s="152">
        <v>4.3600000000000003</v>
      </c>
      <c r="Y1335" s="152">
        <v>4.4000000000000004</v>
      </c>
      <c r="Z1335" s="152">
        <v>4.1630000000000003</v>
      </c>
      <c r="AA1335" s="152">
        <v>4.3769999999999998</v>
      </c>
      <c r="AB1335" s="152">
        <v>4.5</v>
      </c>
      <c r="AC1335" s="152">
        <v>4.5599999999999996</v>
      </c>
      <c r="AD1335" s="152">
        <v>3.746</v>
      </c>
      <c r="AE1335" s="152">
        <v>4.1909999999999998</v>
      </c>
      <c r="AF1335" s="152">
        <v>4.3600000000000003</v>
      </c>
      <c r="AG1335" s="152">
        <v>4.4000000000000004</v>
      </c>
      <c r="AH1335" s="152">
        <v>4.0060000000000002</v>
      </c>
      <c r="AI1335" s="152">
        <v>4.3209999999999997</v>
      </c>
      <c r="AJ1335" s="152">
        <v>4.5</v>
      </c>
      <c r="AK1335" s="152">
        <v>4.5599999999999996</v>
      </c>
      <c r="AL1335" s="152">
        <f t="shared" si="264"/>
        <v>4.4652538615093755</v>
      </c>
      <c r="AM1335" s="152">
        <f t="shared" si="265"/>
        <v>4.4073291359642797</v>
      </c>
      <c r="AN1335" s="152" t="e">
        <f>NA()</f>
        <v>#N/A</v>
      </c>
      <c r="AO1335" s="152" t="e">
        <f>NA()</f>
        <v>#N/A</v>
      </c>
      <c r="AP1335" s="152">
        <f t="shared" si="269"/>
        <v>7.7511999999999999</v>
      </c>
      <c r="AQ1335" s="152"/>
      <c r="AR1335" s="152"/>
      <c r="AS1335" s="153">
        <f t="shared" si="266"/>
        <v>224</v>
      </c>
      <c r="AT1335" s="153">
        <f t="shared" si="270"/>
        <v>0</v>
      </c>
      <c r="AU1335" s="153">
        <f t="shared" si="271"/>
        <v>0</v>
      </c>
      <c r="AV1335" s="153">
        <f t="shared" si="272"/>
        <v>1</v>
      </c>
      <c r="BA1335">
        <f t="shared" si="267"/>
        <v>11</v>
      </c>
    </row>
    <row r="1336" spans="2:53" x14ac:dyDescent="0.25">
      <c r="B1336" s="155">
        <f t="shared" si="236"/>
        <v>44055.999305555553</v>
      </c>
      <c r="C1336" s="155">
        <f t="shared" si="268"/>
        <v>44055.999305555553</v>
      </c>
      <c r="D1336" s="152">
        <f t="shared" si="261"/>
        <v>4.3600000000000003</v>
      </c>
      <c r="E1336" s="152"/>
      <c r="F1336" s="152"/>
      <c r="G1336" s="152"/>
      <c r="H1336" s="152" t="e">
        <f t="shared" si="262"/>
        <v>#N/A</v>
      </c>
      <c r="I1336" s="152"/>
      <c r="J1336" s="152" t="e">
        <f t="shared" si="263"/>
        <v>#N/A</v>
      </c>
      <c r="K1336" s="152"/>
      <c r="L1336" s="152"/>
      <c r="M1336" s="152"/>
      <c r="N1336" s="152"/>
      <c r="O1336" s="152"/>
      <c r="P1336" s="152"/>
      <c r="Q1336" s="152"/>
      <c r="R1336" s="152"/>
      <c r="S1336" s="152"/>
      <c r="T1336" s="153" cm="1">
        <f t="array" ref="T1336">MATCH(1,(TDU_Info!$C$5:$C$111=$T$6)*(TDU_Info!$B$5:$B$111&lt;=$B1336),0)</f>
        <v>93</v>
      </c>
      <c r="U1336" s="152">
        <f>100*(INDEX(TDU_Info!$E$5:$E$111,$T1336)/T$11+INDEX(TDU_Info!$F$5:$F$111,$T1336))</f>
        <v>3.7488000000000001</v>
      </c>
      <c r="V1336" s="152">
        <v>3.911</v>
      </c>
      <c r="W1336" s="152">
        <v>4.1820000000000004</v>
      </c>
      <c r="X1336" s="152">
        <v>4.3600000000000003</v>
      </c>
      <c r="Y1336" s="152">
        <v>4.32</v>
      </c>
      <c r="Z1336" s="152">
        <v>4.1630000000000003</v>
      </c>
      <c r="AA1336" s="152">
        <v>4.3769999999999998</v>
      </c>
      <c r="AB1336" s="152">
        <v>4.5</v>
      </c>
      <c r="AC1336" s="152">
        <v>4.5599999999999996</v>
      </c>
      <c r="AD1336" s="152">
        <v>3.746</v>
      </c>
      <c r="AE1336" s="152">
        <v>4.1909999999999998</v>
      </c>
      <c r="AF1336" s="152">
        <v>4.3600000000000003</v>
      </c>
      <c r="AG1336" s="152">
        <v>4.32</v>
      </c>
      <c r="AH1336" s="152">
        <v>4.0060000000000002</v>
      </c>
      <c r="AI1336" s="152">
        <v>4.3209999999999997</v>
      </c>
      <c r="AJ1336" s="152">
        <v>4.5</v>
      </c>
      <c r="AK1336" s="152">
        <v>4.5599999999999996</v>
      </c>
      <c r="AL1336" s="152">
        <f t="shared" si="264"/>
        <v>4.4652538615093755</v>
      </c>
      <c r="AM1336" s="152">
        <f t="shared" si="265"/>
        <v>4.4073291359642797</v>
      </c>
      <c r="AN1336" s="152" t="e">
        <f>NA()</f>
        <v>#N/A</v>
      </c>
      <c r="AO1336" s="152" t="e">
        <f>NA()</f>
        <v>#N/A</v>
      </c>
      <c r="AP1336" s="152">
        <f t="shared" si="269"/>
        <v>7.7511999999999999</v>
      </c>
      <c r="AQ1336" s="152"/>
      <c r="AR1336" s="152"/>
      <c r="AS1336" s="153">
        <f t="shared" si="266"/>
        <v>225</v>
      </c>
      <c r="AT1336" s="153">
        <f t="shared" si="270"/>
        <v>0</v>
      </c>
      <c r="AU1336" s="153">
        <f t="shared" si="271"/>
        <v>0</v>
      </c>
      <c r="AV1336" s="153">
        <f t="shared" si="272"/>
        <v>1</v>
      </c>
      <c r="BA1336">
        <f t="shared" si="267"/>
        <v>12</v>
      </c>
    </row>
    <row r="1337" spans="2:53" x14ac:dyDescent="0.25">
      <c r="B1337" s="155">
        <f t="shared" si="236"/>
        <v>44056.999305555553</v>
      </c>
      <c r="C1337" s="155">
        <f t="shared" si="268"/>
        <v>44056.999305555553</v>
      </c>
      <c r="D1337" s="152">
        <f t="shared" si="261"/>
        <v>4.3600000000000003</v>
      </c>
      <c r="E1337" s="152"/>
      <c r="F1337" s="152"/>
      <c r="G1337" s="152"/>
      <c r="H1337" s="152" t="e">
        <f t="shared" si="262"/>
        <v>#N/A</v>
      </c>
      <c r="I1337" s="152"/>
      <c r="J1337" s="152" t="e">
        <f t="shared" si="263"/>
        <v>#N/A</v>
      </c>
      <c r="K1337" s="152"/>
      <c r="L1337" s="152"/>
      <c r="M1337" s="152"/>
      <c r="N1337" s="152"/>
      <c r="O1337" s="152"/>
      <c r="P1337" s="152"/>
      <c r="Q1337" s="152"/>
      <c r="R1337" s="152"/>
      <c r="S1337" s="152"/>
      <c r="T1337" s="153" cm="1">
        <f t="array" ref="T1337">MATCH(1,(TDU_Info!$C$5:$C$111=$T$6)*(TDU_Info!$B$5:$B$111&lt;=$B1337),0)</f>
        <v>93</v>
      </c>
      <c r="U1337" s="152">
        <f>100*(INDEX(TDU_Info!$E$5:$E$111,$T1337)/T$11+INDEX(TDU_Info!$F$5:$F$111,$T1337))</f>
        <v>3.7488000000000001</v>
      </c>
      <c r="V1337" s="152">
        <v>4.5110000000000001</v>
      </c>
      <c r="W1337" s="152">
        <v>4.1820000000000004</v>
      </c>
      <c r="X1337" s="152">
        <v>4.3600000000000003</v>
      </c>
      <c r="Y1337" s="152">
        <v>4.32</v>
      </c>
      <c r="Z1337" s="152">
        <v>4.7530000000000001</v>
      </c>
      <c r="AA1337" s="152">
        <v>4.3769999999999998</v>
      </c>
      <c r="AB1337" s="152">
        <v>4.5</v>
      </c>
      <c r="AC1337" s="152">
        <v>4.5599999999999996</v>
      </c>
      <c r="AD1337" s="152">
        <v>4.3460000000000001</v>
      </c>
      <c r="AE1337" s="152">
        <v>4.1909999999999998</v>
      </c>
      <c r="AF1337" s="152">
        <v>4.3600000000000003</v>
      </c>
      <c r="AG1337" s="152">
        <v>4.32</v>
      </c>
      <c r="AH1337" s="152">
        <v>4.5960000000000001</v>
      </c>
      <c r="AI1337" s="152">
        <v>4.3890000000000002</v>
      </c>
      <c r="AJ1337" s="152">
        <v>4.5</v>
      </c>
      <c r="AK1337" s="152">
        <v>4.5599999999999996</v>
      </c>
      <c r="AL1337" s="152">
        <f t="shared" si="264"/>
        <v>4.4652538615093755</v>
      </c>
      <c r="AM1337" s="152">
        <f t="shared" si="265"/>
        <v>4.4073291359642797</v>
      </c>
      <c r="AN1337" s="152" t="e">
        <f>NA()</f>
        <v>#N/A</v>
      </c>
      <c r="AO1337" s="152" t="e">
        <f>NA()</f>
        <v>#N/A</v>
      </c>
      <c r="AP1337" s="152">
        <f t="shared" si="269"/>
        <v>7.7511999999999999</v>
      </c>
      <c r="AQ1337" s="152"/>
      <c r="AR1337" s="152"/>
      <c r="AS1337" s="153">
        <f t="shared" si="266"/>
        <v>226</v>
      </c>
      <c r="AT1337" s="153">
        <f t="shared" si="270"/>
        <v>0</v>
      </c>
      <c r="AU1337" s="153">
        <f t="shared" si="271"/>
        <v>0</v>
      </c>
      <c r="AV1337" s="153">
        <f t="shared" si="272"/>
        <v>1</v>
      </c>
      <c r="BA1337">
        <f t="shared" si="267"/>
        <v>13</v>
      </c>
    </row>
    <row r="1338" spans="2:53" x14ac:dyDescent="0.25">
      <c r="B1338" s="155">
        <f t="shared" si="236"/>
        <v>44057.999305555553</v>
      </c>
      <c r="C1338" s="155">
        <f t="shared" si="268"/>
        <v>44057.999305555553</v>
      </c>
      <c r="D1338" s="152">
        <f t="shared" si="261"/>
        <v>4.3600000000000003</v>
      </c>
      <c r="E1338" s="152"/>
      <c r="F1338" s="152"/>
      <c r="G1338" s="152"/>
      <c r="H1338" s="152" t="e">
        <f t="shared" si="262"/>
        <v>#N/A</v>
      </c>
      <c r="I1338" s="152"/>
      <c r="J1338" s="152" t="e">
        <f t="shared" si="263"/>
        <v>#N/A</v>
      </c>
      <c r="K1338" s="152"/>
      <c r="L1338" s="152"/>
      <c r="M1338" s="152"/>
      <c r="N1338" s="152"/>
      <c r="O1338" s="152"/>
      <c r="P1338" s="152"/>
      <c r="Q1338" s="152"/>
      <c r="R1338" s="152"/>
      <c r="S1338" s="152"/>
      <c r="T1338" s="153" cm="1">
        <f t="array" ref="T1338">MATCH(1,(TDU_Info!$C$5:$C$111=$T$6)*(TDU_Info!$B$5:$B$111&lt;=$B1338),0)</f>
        <v>93</v>
      </c>
      <c r="U1338" s="152">
        <f>100*(INDEX(TDU_Info!$E$5:$E$111,$T1338)/T$11+INDEX(TDU_Info!$F$5:$F$111,$T1338))</f>
        <v>3.7488000000000001</v>
      </c>
      <c r="V1338" s="152">
        <v>4.5110000000000001</v>
      </c>
      <c r="W1338" s="152">
        <v>4.1820000000000004</v>
      </c>
      <c r="X1338" s="152">
        <v>4.3600000000000003</v>
      </c>
      <c r="Y1338" s="152">
        <v>4.32</v>
      </c>
      <c r="Z1338" s="152">
        <v>4.7530000000000001</v>
      </c>
      <c r="AA1338" s="152">
        <v>4.3769999999999998</v>
      </c>
      <c r="AB1338" s="152">
        <v>4.5</v>
      </c>
      <c r="AC1338" s="152">
        <v>4.5599999999999996</v>
      </c>
      <c r="AD1338" s="152">
        <v>4.3460000000000001</v>
      </c>
      <c r="AE1338" s="152">
        <v>4.1909999999999998</v>
      </c>
      <c r="AF1338" s="152">
        <v>4.3600000000000003</v>
      </c>
      <c r="AG1338" s="152">
        <v>4.32</v>
      </c>
      <c r="AH1338" s="152">
        <v>4.5960000000000001</v>
      </c>
      <c r="AI1338" s="152">
        <v>4.3890000000000002</v>
      </c>
      <c r="AJ1338" s="152">
        <v>4.5</v>
      </c>
      <c r="AK1338" s="152">
        <v>4.5599999999999996</v>
      </c>
      <c r="AL1338" s="152">
        <f t="shared" si="264"/>
        <v>4.4652538615093755</v>
      </c>
      <c r="AM1338" s="152">
        <f t="shared" si="265"/>
        <v>4.4073291359642797</v>
      </c>
      <c r="AN1338" s="152" t="e">
        <f>NA()</f>
        <v>#N/A</v>
      </c>
      <c r="AO1338" s="152" t="e">
        <f>NA()</f>
        <v>#N/A</v>
      </c>
      <c r="AP1338" s="152">
        <f t="shared" si="269"/>
        <v>7.7511999999999999</v>
      </c>
      <c r="AQ1338" s="152"/>
      <c r="AR1338" s="152"/>
      <c r="AS1338" s="153">
        <f t="shared" si="266"/>
        <v>227</v>
      </c>
      <c r="AT1338" s="153">
        <f t="shared" si="270"/>
        <v>0</v>
      </c>
      <c r="AU1338" s="153">
        <f t="shared" si="271"/>
        <v>0</v>
      </c>
      <c r="AV1338" s="153">
        <f t="shared" si="272"/>
        <v>1</v>
      </c>
      <c r="BA1338">
        <f t="shared" si="267"/>
        <v>14</v>
      </c>
    </row>
    <row r="1339" spans="2:53" x14ac:dyDescent="0.25">
      <c r="B1339" s="155">
        <f t="shared" si="236"/>
        <v>44058.999305555553</v>
      </c>
      <c r="C1339" s="155">
        <f t="shared" si="268"/>
        <v>44058.999305555553</v>
      </c>
      <c r="D1339" s="152">
        <f t="shared" si="261"/>
        <v>4.3600000000000003</v>
      </c>
      <c r="E1339" s="152"/>
      <c r="F1339" s="152"/>
      <c r="G1339" s="152"/>
      <c r="H1339" s="152" t="e">
        <f t="shared" si="262"/>
        <v>#N/A</v>
      </c>
      <c r="I1339" s="152"/>
      <c r="J1339" s="152" t="e">
        <f t="shared" si="263"/>
        <v>#N/A</v>
      </c>
      <c r="K1339" s="152"/>
      <c r="L1339" s="152"/>
      <c r="M1339" s="152"/>
      <c r="N1339" s="152"/>
      <c r="O1339" s="152"/>
      <c r="P1339" s="152"/>
      <c r="Q1339" s="152"/>
      <c r="R1339" s="152"/>
      <c r="S1339" s="152"/>
      <c r="T1339" s="153" cm="1">
        <f t="array" ref="T1339">MATCH(1,(TDU_Info!$C$5:$C$111=$T$6)*(TDU_Info!$B$5:$B$111&lt;=$B1339),0)</f>
        <v>93</v>
      </c>
      <c r="U1339" s="152">
        <f>100*(INDEX(TDU_Info!$E$5:$E$111,$T1339)/T$11+INDEX(TDU_Info!$F$5:$F$111,$T1339))</f>
        <v>3.7488000000000001</v>
      </c>
      <c r="V1339" s="152">
        <v>4.5110000000000001</v>
      </c>
      <c r="W1339" s="152">
        <v>4.1820000000000004</v>
      </c>
      <c r="X1339" s="152">
        <v>4.3600000000000003</v>
      </c>
      <c r="Y1339" s="152">
        <v>4.32</v>
      </c>
      <c r="Z1339" s="152">
        <v>4.7530000000000001</v>
      </c>
      <c r="AA1339" s="152">
        <v>4.3769999999999998</v>
      </c>
      <c r="AB1339" s="152">
        <v>4.5</v>
      </c>
      <c r="AC1339" s="152">
        <v>4.5599999999999996</v>
      </c>
      <c r="AD1339" s="152">
        <v>4.3460000000000001</v>
      </c>
      <c r="AE1339" s="152">
        <v>4.1909999999999998</v>
      </c>
      <c r="AF1339" s="152">
        <v>4.3600000000000003</v>
      </c>
      <c r="AG1339" s="152">
        <v>4.32</v>
      </c>
      <c r="AH1339" s="152">
        <v>4.5960000000000001</v>
      </c>
      <c r="AI1339" s="152">
        <v>4.3890000000000002</v>
      </c>
      <c r="AJ1339" s="152">
        <v>4.5</v>
      </c>
      <c r="AK1339" s="152">
        <v>4.5599999999999996</v>
      </c>
      <c r="AL1339" s="152">
        <f t="shared" si="264"/>
        <v>4.4652538615093755</v>
      </c>
      <c r="AM1339" s="152">
        <f t="shared" si="265"/>
        <v>4.4073291359642797</v>
      </c>
      <c r="AN1339" s="152" t="e">
        <f>NA()</f>
        <v>#N/A</v>
      </c>
      <c r="AO1339" s="152" t="e">
        <f>NA()</f>
        <v>#N/A</v>
      </c>
      <c r="AP1339" s="152">
        <f t="shared" si="269"/>
        <v>7.7511999999999999</v>
      </c>
      <c r="AQ1339" s="152"/>
      <c r="AR1339" s="152"/>
      <c r="AS1339" s="153">
        <f t="shared" si="266"/>
        <v>228</v>
      </c>
      <c r="AT1339" s="153">
        <f t="shared" si="270"/>
        <v>0</v>
      </c>
      <c r="AU1339" s="153">
        <f t="shared" si="271"/>
        <v>0</v>
      </c>
      <c r="AV1339" s="153">
        <f t="shared" si="272"/>
        <v>1</v>
      </c>
      <c r="BA1339">
        <f t="shared" si="267"/>
        <v>15</v>
      </c>
    </row>
    <row r="1340" spans="2:53" x14ac:dyDescent="0.25">
      <c r="B1340" s="155">
        <f t="shared" si="236"/>
        <v>44059.999305555553</v>
      </c>
      <c r="C1340" s="155">
        <f t="shared" si="268"/>
        <v>44059.999305555553</v>
      </c>
      <c r="D1340" s="152">
        <f t="shared" si="261"/>
        <v>4.3600000000000003</v>
      </c>
      <c r="E1340" s="152"/>
      <c r="F1340" s="152"/>
      <c r="G1340" s="152"/>
      <c r="H1340" s="152" t="e">
        <f t="shared" si="262"/>
        <v>#N/A</v>
      </c>
      <c r="I1340" s="152"/>
      <c r="J1340" s="152" t="e">
        <f t="shared" si="263"/>
        <v>#N/A</v>
      </c>
      <c r="K1340" s="152"/>
      <c r="L1340" s="152"/>
      <c r="M1340" s="152"/>
      <c r="N1340" s="152"/>
      <c r="O1340" s="152"/>
      <c r="P1340" s="152"/>
      <c r="Q1340" s="152"/>
      <c r="R1340" s="152"/>
      <c r="S1340" s="152"/>
      <c r="T1340" s="153" cm="1">
        <f t="array" ref="T1340">MATCH(1,(TDU_Info!$C$5:$C$111=$T$6)*(TDU_Info!$B$5:$B$111&lt;=$B1340),0)</f>
        <v>93</v>
      </c>
      <c r="U1340" s="152">
        <f>100*(INDEX(TDU_Info!$E$5:$E$111,$T1340)/T$11+INDEX(TDU_Info!$F$5:$F$111,$T1340))</f>
        <v>3.7488000000000001</v>
      </c>
      <c r="V1340" s="152">
        <v>4.5110000000000001</v>
      </c>
      <c r="W1340" s="152">
        <v>4.1820000000000004</v>
      </c>
      <c r="X1340" s="152">
        <v>4.3600000000000003</v>
      </c>
      <c r="Y1340" s="152">
        <v>4.32</v>
      </c>
      <c r="Z1340" s="152">
        <v>4.7530000000000001</v>
      </c>
      <c r="AA1340" s="152">
        <v>4.3769999999999998</v>
      </c>
      <c r="AB1340" s="152">
        <v>4.5</v>
      </c>
      <c r="AC1340" s="152">
        <v>4.5599999999999996</v>
      </c>
      <c r="AD1340" s="152">
        <v>4.3460000000000001</v>
      </c>
      <c r="AE1340" s="152">
        <v>4.1909999999999998</v>
      </c>
      <c r="AF1340" s="152">
        <v>4.3600000000000003</v>
      </c>
      <c r="AG1340" s="152">
        <v>4.32</v>
      </c>
      <c r="AH1340" s="152">
        <v>4.5960000000000001</v>
      </c>
      <c r="AI1340" s="152">
        <v>4.3890000000000002</v>
      </c>
      <c r="AJ1340" s="152">
        <v>4.5</v>
      </c>
      <c r="AK1340" s="152">
        <v>4.5599999999999996</v>
      </c>
      <c r="AL1340" s="152">
        <f t="shared" si="264"/>
        <v>4.4652538615093755</v>
      </c>
      <c r="AM1340" s="152">
        <f t="shared" si="265"/>
        <v>4.4073291359642797</v>
      </c>
      <c r="AN1340" s="152" t="e">
        <f>NA()</f>
        <v>#N/A</v>
      </c>
      <c r="AO1340" s="152" t="e">
        <f>NA()</f>
        <v>#N/A</v>
      </c>
      <c r="AP1340" s="152">
        <f t="shared" si="269"/>
        <v>7.7511999999999999</v>
      </c>
      <c r="AQ1340" s="152"/>
      <c r="AR1340" s="152"/>
      <c r="AS1340" s="153">
        <f t="shared" si="266"/>
        <v>229</v>
      </c>
      <c r="AT1340" s="153">
        <f t="shared" si="270"/>
        <v>0</v>
      </c>
      <c r="AU1340" s="153">
        <f t="shared" si="271"/>
        <v>0</v>
      </c>
      <c r="AV1340" s="153">
        <f t="shared" si="272"/>
        <v>1</v>
      </c>
      <c r="BA1340">
        <f t="shared" si="267"/>
        <v>16</v>
      </c>
    </row>
    <row r="1341" spans="2:53" x14ac:dyDescent="0.25">
      <c r="B1341" s="155">
        <f t="shared" si="236"/>
        <v>44060.999305555553</v>
      </c>
      <c r="C1341" s="155">
        <f t="shared" si="268"/>
        <v>44060.999305555553</v>
      </c>
      <c r="D1341" s="152">
        <f t="shared" si="261"/>
        <v>4.3600000000000003</v>
      </c>
      <c r="E1341" s="152"/>
      <c r="F1341" s="152"/>
      <c r="G1341" s="152"/>
      <c r="H1341" s="152" t="e">
        <f t="shared" si="262"/>
        <v>#N/A</v>
      </c>
      <c r="I1341" s="152"/>
      <c r="J1341" s="152" t="e">
        <f t="shared" si="263"/>
        <v>#N/A</v>
      </c>
      <c r="K1341" s="152"/>
      <c r="L1341" s="152"/>
      <c r="M1341" s="152"/>
      <c r="N1341" s="152"/>
      <c r="O1341" s="152"/>
      <c r="P1341" s="152"/>
      <c r="Q1341" s="152"/>
      <c r="R1341" s="152"/>
      <c r="S1341" s="152"/>
      <c r="T1341" s="153" cm="1">
        <f t="array" ref="T1341">MATCH(1,(TDU_Info!$C$5:$C$111=$T$6)*(TDU_Info!$B$5:$B$111&lt;=$B1341),0)</f>
        <v>93</v>
      </c>
      <c r="U1341" s="152">
        <f>100*(INDEX(TDU_Info!$E$5:$E$111,$T1341)/T$11+INDEX(TDU_Info!$F$5:$F$111,$T1341))</f>
        <v>3.7488000000000001</v>
      </c>
      <c r="V1341" s="152">
        <v>4.5839999999999996</v>
      </c>
      <c r="W1341" s="152">
        <v>4.1909999999999998</v>
      </c>
      <c r="X1341" s="152">
        <v>4.3600000000000003</v>
      </c>
      <c r="Y1341" s="152">
        <v>4.32</v>
      </c>
      <c r="Z1341" s="152">
        <v>4.8339999999999996</v>
      </c>
      <c r="AA1341" s="152">
        <v>4.3890000000000002</v>
      </c>
      <c r="AB1341" s="152">
        <v>4.5</v>
      </c>
      <c r="AC1341" s="152">
        <v>4.5599999999999996</v>
      </c>
      <c r="AD1341" s="152">
        <v>4.3819999999999997</v>
      </c>
      <c r="AE1341" s="152">
        <v>4.1959999999999997</v>
      </c>
      <c r="AF1341" s="152">
        <v>4.3600000000000003</v>
      </c>
      <c r="AG1341" s="152">
        <v>4.32</v>
      </c>
      <c r="AH1341" s="152">
        <v>4.6369999999999996</v>
      </c>
      <c r="AI1341" s="152">
        <v>4.3940000000000001</v>
      </c>
      <c r="AJ1341" s="152">
        <v>4.5</v>
      </c>
      <c r="AK1341" s="152">
        <v>4.5599999999999996</v>
      </c>
      <c r="AL1341" s="152">
        <f t="shared" si="264"/>
        <v>4.4652538615093755</v>
      </c>
      <c r="AM1341" s="152">
        <f t="shared" si="265"/>
        <v>4.4073291359642797</v>
      </c>
      <c r="AN1341" s="152" t="e">
        <f>NA()</f>
        <v>#N/A</v>
      </c>
      <c r="AO1341" s="152" t="e">
        <f>NA()</f>
        <v>#N/A</v>
      </c>
      <c r="AP1341" s="152">
        <f t="shared" si="269"/>
        <v>7.7511999999999999</v>
      </c>
      <c r="AQ1341" s="152"/>
      <c r="AR1341" s="152"/>
      <c r="AS1341" s="153">
        <f t="shared" si="266"/>
        <v>230</v>
      </c>
      <c r="AT1341" s="153">
        <f t="shared" si="270"/>
        <v>0</v>
      </c>
      <c r="AU1341" s="153">
        <f t="shared" si="271"/>
        <v>0</v>
      </c>
      <c r="AV1341" s="153">
        <f t="shared" si="272"/>
        <v>1</v>
      </c>
      <c r="BA1341">
        <f t="shared" si="267"/>
        <v>17</v>
      </c>
    </row>
    <row r="1342" spans="2:53" x14ac:dyDescent="0.25">
      <c r="B1342" s="155">
        <f t="shared" si="236"/>
        <v>44061.999305555553</v>
      </c>
      <c r="C1342" s="155">
        <f t="shared" si="268"/>
        <v>44061.999305555553</v>
      </c>
      <c r="D1342" s="152">
        <f t="shared" si="261"/>
        <v>4.3600000000000003</v>
      </c>
      <c r="E1342" s="152"/>
      <c r="F1342" s="152"/>
      <c r="G1342" s="152"/>
      <c r="H1342" s="152" t="e">
        <f t="shared" si="262"/>
        <v>#N/A</v>
      </c>
      <c r="I1342" s="152"/>
      <c r="J1342" s="152" t="e">
        <f t="shared" si="263"/>
        <v>#N/A</v>
      </c>
      <c r="K1342" s="152"/>
      <c r="L1342" s="152"/>
      <c r="M1342" s="152"/>
      <c r="N1342" s="152"/>
      <c r="O1342" s="152"/>
      <c r="P1342" s="152"/>
      <c r="Q1342" s="152"/>
      <c r="R1342" s="152"/>
      <c r="S1342" s="152"/>
      <c r="T1342" s="153" cm="1">
        <f t="array" ref="T1342">MATCH(1,(TDU_Info!$C$5:$C$111=$T$6)*(TDU_Info!$B$5:$B$111&lt;=$B1342),0)</f>
        <v>93</v>
      </c>
      <c r="U1342" s="152">
        <f>100*(INDEX(TDU_Info!$E$5:$E$111,$T1342)/T$11+INDEX(TDU_Info!$F$5:$F$111,$T1342))</f>
        <v>3.7488000000000001</v>
      </c>
      <c r="V1342" s="152">
        <v>6.3659999999999997</v>
      </c>
      <c r="W1342" s="152">
        <v>4.2160000000000002</v>
      </c>
      <c r="X1342" s="152">
        <v>4.3600000000000003</v>
      </c>
      <c r="Y1342" s="152">
        <v>4.4000000000000004</v>
      </c>
      <c r="Z1342" s="152">
        <v>6.0060000000000002</v>
      </c>
      <c r="AA1342" s="152">
        <v>4.42</v>
      </c>
      <c r="AB1342" s="152">
        <v>4.5</v>
      </c>
      <c r="AC1342" s="152">
        <v>4.5599999999999996</v>
      </c>
      <c r="AD1342" s="152">
        <v>6.1230000000000002</v>
      </c>
      <c r="AE1342" s="152">
        <v>4.2080000000000002</v>
      </c>
      <c r="AF1342" s="152">
        <v>4.3600000000000003</v>
      </c>
      <c r="AG1342" s="152">
        <v>4.4000000000000004</v>
      </c>
      <c r="AH1342" s="152">
        <v>5.7629999999999999</v>
      </c>
      <c r="AI1342" s="152">
        <v>4.41</v>
      </c>
      <c r="AJ1342" s="152">
        <v>4.5</v>
      </c>
      <c r="AK1342" s="152">
        <v>4.5599999999999996</v>
      </c>
      <c r="AL1342" s="152">
        <f t="shared" si="264"/>
        <v>4.4652538615093755</v>
      </c>
      <c r="AM1342" s="152">
        <f t="shared" si="265"/>
        <v>4.4073291359642797</v>
      </c>
      <c r="AN1342" s="152" t="e">
        <f>NA()</f>
        <v>#N/A</v>
      </c>
      <c r="AO1342" s="152" t="e">
        <f>NA()</f>
        <v>#N/A</v>
      </c>
      <c r="AP1342" s="152">
        <f t="shared" si="269"/>
        <v>7.7511999999999999</v>
      </c>
      <c r="AQ1342" s="152"/>
      <c r="AR1342" s="152"/>
      <c r="AS1342" s="153">
        <f t="shared" si="266"/>
        <v>231</v>
      </c>
      <c r="AT1342" s="153">
        <f t="shared" si="270"/>
        <v>0</v>
      </c>
      <c r="AU1342" s="153">
        <f t="shared" si="271"/>
        <v>0</v>
      </c>
      <c r="AV1342" s="153">
        <f t="shared" si="272"/>
        <v>1</v>
      </c>
      <c r="BA1342">
        <f t="shared" si="267"/>
        <v>18</v>
      </c>
    </row>
    <row r="1343" spans="2:53" x14ac:dyDescent="0.25">
      <c r="B1343" s="155">
        <f t="shared" si="236"/>
        <v>44062.999305555553</v>
      </c>
      <c r="C1343" s="155">
        <f t="shared" si="268"/>
        <v>44062.999305555553</v>
      </c>
      <c r="D1343" s="152">
        <f t="shared" si="261"/>
        <v>4.3600000000000003</v>
      </c>
      <c r="E1343" s="152"/>
      <c r="F1343" s="152"/>
      <c r="G1343" s="152"/>
      <c r="H1343" s="152" t="e">
        <f t="shared" si="262"/>
        <v>#N/A</v>
      </c>
      <c r="I1343" s="152"/>
      <c r="J1343" s="152" t="e">
        <f t="shared" si="263"/>
        <v>#N/A</v>
      </c>
      <c r="K1343" s="152"/>
      <c r="L1343" s="152"/>
      <c r="M1343" s="152"/>
      <c r="N1343" s="152"/>
      <c r="O1343" s="152"/>
      <c r="P1343" s="152"/>
      <c r="Q1343" s="152"/>
      <c r="R1343" s="152"/>
      <c r="S1343" s="152"/>
      <c r="T1343" s="153" cm="1">
        <f t="array" ref="T1343">MATCH(1,(TDU_Info!$C$5:$C$111=$T$6)*(TDU_Info!$B$5:$B$111&lt;=$B1343),0)</f>
        <v>93</v>
      </c>
      <c r="U1343" s="152">
        <f>100*(INDEX(TDU_Info!$E$5:$E$111,$T1343)/T$11+INDEX(TDU_Info!$F$5:$F$111,$T1343))</f>
        <v>3.7488000000000001</v>
      </c>
      <c r="V1343" s="152">
        <v>6.3659999999999997</v>
      </c>
      <c r="W1343" s="152">
        <v>3.9159999999999999</v>
      </c>
      <c r="X1343" s="152">
        <v>4.3600000000000003</v>
      </c>
      <c r="Y1343" s="152">
        <v>4.4000000000000004</v>
      </c>
      <c r="Z1343" s="152">
        <v>6.0060000000000002</v>
      </c>
      <c r="AA1343" s="152">
        <v>4.0199999999999996</v>
      </c>
      <c r="AB1343" s="152">
        <v>4.5</v>
      </c>
      <c r="AC1343" s="152">
        <v>4.5599999999999996</v>
      </c>
      <c r="AD1343" s="152">
        <v>6.1230000000000002</v>
      </c>
      <c r="AE1343" s="152">
        <v>3.9079999999999999</v>
      </c>
      <c r="AF1343" s="152">
        <v>4.3600000000000003</v>
      </c>
      <c r="AG1343" s="152">
        <v>4.4000000000000004</v>
      </c>
      <c r="AH1343" s="152">
        <v>5.7629999999999999</v>
      </c>
      <c r="AI1343" s="152">
        <v>4.01</v>
      </c>
      <c r="AJ1343" s="152">
        <v>4.5</v>
      </c>
      <c r="AK1343" s="152">
        <v>4.5599999999999996</v>
      </c>
      <c r="AL1343" s="152">
        <f t="shared" si="264"/>
        <v>4.4652538615093755</v>
      </c>
      <c r="AM1343" s="152">
        <f t="shared" si="265"/>
        <v>4.4073291359642797</v>
      </c>
      <c r="AN1343" s="152" t="e">
        <f>NA()</f>
        <v>#N/A</v>
      </c>
      <c r="AO1343" s="152" t="e">
        <f>NA()</f>
        <v>#N/A</v>
      </c>
      <c r="AP1343" s="152">
        <f t="shared" si="269"/>
        <v>7.7511999999999999</v>
      </c>
      <c r="AQ1343" s="152"/>
      <c r="AR1343" s="152"/>
      <c r="AS1343" s="153">
        <f t="shared" si="266"/>
        <v>232</v>
      </c>
      <c r="AT1343" s="153">
        <f t="shared" si="270"/>
        <v>0</v>
      </c>
      <c r="AU1343" s="153">
        <f t="shared" si="271"/>
        <v>0</v>
      </c>
      <c r="AV1343" s="153">
        <f t="shared" si="272"/>
        <v>1</v>
      </c>
      <c r="BA1343">
        <f t="shared" si="267"/>
        <v>19</v>
      </c>
    </row>
    <row r="1344" spans="2:53" x14ac:dyDescent="0.25">
      <c r="B1344" s="155">
        <f t="shared" si="236"/>
        <v>44063.999305555553</v>
      </c>
      <c r="C1344" s="155">
        <f t="shared" si="268"/>
        <v>44063.999305555553</v>
      </c>
      <c r="D1344" s="152">
        <f t="shared" si="261"/>
        <v>4.3600000000000003</v>
      </c>
      <c r="E1344" s="152"/>
      <c r="F1344" s="152"/>
      <c r="G1344" s="152"/>
      <c r="H1344" s="152" t="e">
        <f t="shared" si="262"/>
        <v>#N/A</v>
      </c>
      <c r="I1344" s="152"/>
      <c r="J1344" s="152" t="e">
        <f t="shared" si="263"/>
        <v>#N/A</v>
      </c>
      <c r="K1344" s="152"/>
      <c r="L1344" s="152"/>
      <c r="M1344" s="152"/>
      <c r="N1344" s="152"/>
      <c r="O1344" s="152"/>
      <c r="P1344" s="152"/>
      <c r="Q1344" s="152"/>
      <c r="R1344" s="152"/>
      <c r="S1344" s="152"/>
      <c r="T1344" s="153" cm="1">
        <f t="array" ref="T1344">MATCH(1,(TDU_Info!$C$5:$C$111=$T$6)*(TDU_Info!$B$5:$B$111&lt;=$B1344),0)</f>
        <v>93</v>
      </c>
      <c r="U1344" s="152">
        <f>100*(INDEX(TDU_Info!$E$5:$E$111,$T1344)/T$11+INDEX(TDU_Info!$F$5:$F$111,$T1344))</f>
        <v>3.7488000000000001</v>
      </c>
      <c r="V1344" s="152">
        <v>5.1260000000000003</v>
      </c>
      <c r="W1344" s="152">
        <v>3.9159999999999999</v>
      </c>
      <c r="X1344" s="152">
        <v>4.3600000000000003</v>
      </c>
      <c r="Y1344" s="152">
        <v>4.4000000000000004</v>
      </c>
      <c r="Z1344" s="152">
        <v>4.9459999999999997</v>
      </c>
      <c r="AA1344" s="152">
        <v>4.0199999999999996</v>
      </c>
      <c r="AB1344" s="152">
        <v>4.5</v>
      </c>
      <c r="AC1344" s="152">
        <v>4.5599999999999996</v>
      </c>
      <c r="AD1344" s="152">
        <v>4.883</v>
      </c>
      <c r="AE1344" s="152">
        <v>3.9079999999999999</v>
      </c>
      <c r="AF1344" s="152">
        <v>4.3600000000000003</v>
      </c>
      <c r="AG1344" s="152">
        <v>4.4000000000000004</v>
      </c>
      <c r="AH1344" s="152">
        <v>4.7030000000000003</v>
      </c>
      <c r="AI1344" s="152">
        <v>4.01</v>
      </c>
      <c r="AJ1344" s="152">
        <v>4.5</v>
      </c>
      <c r="AK1344" s="152">
        <v>4.5599999999999996</v>
      </c>
      <c r="AL1344" s="152">
        <f t="shared" si="264"/>
        <v>4.4652538615093755</v>
      </c>
      <c r="AM1344" s="152">
        <f t="shared" si="265"/>
        <v>4.4073291359642797</v>
      </c>
      <c r="AN1344" s="152" t="e">
        <f>NA()</f>
        <v>#N/A</v>
      </c>
      <c r="AO1344" s="152" t="e">
        <f>NA()</f>
        <v>#N/A</v>
      </c>
      <c r="AP1344" s="152">
        <f t="shared" si="269"/>
        <v>7.7511999999999999</v>
      </c>
      <c r="AQ1344" s="152"/>
      <c r="AR1344" s="152"/>
      <c r="AS1344" s="153">
        <f t="shared" si="266"/>
        <v>233</v>
      </c>
      <c r="AT1344" s="153">
        <f t="shared" si="270"/>
        <v>0</v>
      </c>
      <c r="AU1344" s="153">
        <f t="shared" si="271"/>
        <v>0</v>
      </c>
      <c r="AV1344" s="153">
        <f t="shared" si="272"/>
        <v>1</v>
      </c>
      <c r="BA1344">
        <f t="shared" si="267"/>
        <v>20</v>
      </c>
    </row>
    <row r="1345" spans="2:53" x14ac:dyDescent="0.25">
      <c r="B1345" s="155">
        <f t="shared" si="236"/>
        <v>44064.999305555553</v>
      </c>
      <c r="C1345" s="155">
        <f t="shared" si="268"/>
        <v>44064.999305555553</v>
      </c>
      <c r="D1345" s="152">
        <f t="shared" si="261"/>
        <v>4.3600000000000003</v>
      </c>
      <c r="E1345" s="152"/>
      <c r="F1345" s="152"/>
      <c r="G1345" s="152"/>
      <c r="H1345" s="152" t="e">
        <f t="shared" si="262"/>
        <v>#N/A</v>
      </c>
      <c r="I1345" s="152"/>
      <c r="J1345" s="152" t="e">
        <f t="shared" si="263"/>
        <v>#N/A</v>
      </c>
      <c r="K1345" s="152"/>
      <c r="L1345" s="152"/>
      <c r="M1345" s="152"/>
      <c r="N1345" s="152"/>
      <c r="O1345" s="152"/>
      <c r="P1345" s="152"/>
      <c r="Q1345" s="152"/>
      <c r="R1345" s="152"/>
      <c r="S1345" s="152"/>
      <c r="T1345" s="153" cm="1">
        <f t="array" ref="T1345">MATCH(1,(TDU_Info!$C$5:$C$111=$T$6)*(TDU_Info!$B$5:$B$111&lt;=$B1345),0)</f>
        <v>93</v>
      </c>
      <c r="U1345" s="152">
        <f>100*(INDEX(TDU_Info!$E$5:$E$111,$T1345)/T$11+INDEX(TDU_Info!$F$5:$F$111,$T1345))</f>
        <v>3.7488000000000001</v>
      </c>
      <c r="V1345" s="152">
        <v>5.1260000000000003</v>
      </c>
      <c r="W1345" s="152">
        <v>3.9159999999999999</v>
      </c>
      <c r="X1345" s="152">
        <v>4.3600000000000003</v>
      </c>
      <c r="Y1345" s="152">
        <v>4.4000000000000004</v>
      </c>
      <c r="Z1345" s="152">
        <v>4.9459999999999997</v>
      </c>
      <c r="AA1345" s="152">
        <v>4.0199999999999996</v>
      </c>
      <c r="AB1345" s="152">
        <v>4.5</v>
      </c>
      <c r="AC1345" s="152">
        <v>4.5599999999999996</v>
      </c>
      <c r="AD1345" s="152">
        <v>4.883</v>
      </c>
      <c r="AE1345" s="152">
        <v>3.9079999999999999</v>
      </c>
      <c r="AF1345" s="152">
        <v>4.3600000000000003</v>
      </c>
      <c r="AG1345" s="152">
        <v>4.4000000000000004</v>
      </c>
      <c r="AH1345" s="152">
        <v>4.7030000000000003</v>
      </c>
      <c r="AI1345" s="152">
        <v>4.01</v>
      </c>
      <c r="AJ1345" s="152">
        <v>4.5</v>
      </c>
      <c r="AK1345" s="152">
        <v>4.5599999999999996</v>
      </c>
      <c r="AL1345" s="152">
        <f t="shared" si="264"/>
        <v>4.4652538615093755</v>
      </c>
      <c r="AM1345" s="152">
        <f t="shared" si="265"/>
        <v>4.4073291359642797</v>
      </c>
      <c r="AN1345" s="152" t="e">
        <f>NA()</f>
        <v>#N/A</v>
      </c>
      <c r="AO1345" s="152" t="e">
        <f>NA()</f>
        <v>#N/A</v>
      </c>
      <c r="AP1345" s="152">
        <f t="shared" si="269"/>
        <v>7.7511999999999999</v>
      </c>
      <c r="AQ1345" s="152"/>
      <c r="AR1345" s="152"/>
      <c r="AS1345" s="153">
        <f t="shared" si="266"/>
        <v>234</v>
      </c>
      <c r="AT1345" s="153">
        <f t="shared" si="270"/>
        <v>0</v>
      </c>
      <c r="AU1345" s="153">
        <f t="shared" si="271"/>
        <v>0</v>
      </c>
      <c r="AV1345" s="153">
        <f t="shared" si="272"/>
        <v>1</v>
      </c>
      <c r="BA1345">
        <f t="shared" si="267"/>
        <v>21</v>
      </c>
    </row>
    <row r="1346" spans="2:53" x14ac:dyDescent="0.25">
      <c r="B1346" s="155">
        <f t="shared" si="236"/>
        <v>44065.999305555553</v>
      </c>
      <c r="C1346" s="155">
        <f t="shared" si="268"/>
        <v>44065.999305555553</v>
      </c>
      <c r="D1346" s="152">
        <f t="shared" si="261"/>
        <v>4.3600000000000003</v>
      </c>
      <c r="E1346" s="152"/>
      <c r="F1346" s="152"/>
      <c r="G1346" s="152"/>
      <c r="H1346" s="152" t="e">
        <f t="shared" si="262"/>
        <v>#N/A</v>
      </c>
      <c r="I1346" s="152"/>
      <c r="J1346" s="152" t="e">
        <f t="shared" si="263"/>
        <v>#N/A</v>
      </c>
      <c r="K1346" s="152"/>
      <c r="L1346" s="152"/>
      <c r="M1346" s="152"/>
      <c r="N1346" s="152"/>
      <c r="O1346" s="152"/>
      <c r="P1346" s="152"/>
      <c r="Q1346" s="152"/>
      <c r="R1346" s="152"/>
      <c r="S1346" s="152"/>
      <c r="T1346" s="153" cm="1">
        <f t="array" ref="T1346">MATCH(1,(TDU_Info!$C$5:$C$111=$T$6)*(TDU_Info!$B$5:$B$111&lt;=$B1346),0)</f>
        <v>93</v>
      </c>
      <c r="U1346" s="152">
        <f>100*(INDEX(TDU_Info!$E$5:$E$111,$T1346)/T$11+INDEX(TDU_Info!$F$5:$F$111,$T1346))</f>
        <v>3.7488000000000001</v>
      </c>
      <c r="V1346" s="152">
        <v>5.1260000000000003</v>
      </c>
      <c r="W1346" s="152">
        <v>3.9159999999999999</v>
      </c>
      <c r="X1346" s="152">
        <v>4.3600000000000003</v>
      </c>
      <c r="Y1346" s="152">
        <v>4.4000000000000004</v>
      </c>
      <c r="Z1346" s="152">
        <v>4.9459999999999997</v>
      </c>
      <c r="AA1346" s="152">
        <v>4.0199999999999996</v>
      </c>
      <c r="AB1346" s="152">
        <v>4.5</v>
      </c>
      <c r="AC1346" s="152">
        <v>4.5599999999999996</v>
      </c>
      <c r="AD1346" s="152">
        <v>4.883</v>
      </c>
      <c r="AE1346" s="152">
        <v>3.9079999999999999</v>
      </c>
      <c r="AF1346" s="152">
        <v>4.3600000000000003</v>
      </c>
      <c r="AG1346" s="152">
        <v>4.4000000000000004</v>
      </c>
      <c r="AH1346" s="152">
        <v>4.7030000000000003</v>
      </c>
      <c r="AI1346" s="152">
        <v>4.01</v>
      </c>
      <c r="AJ1346" s="152">
        <v>4.5</v>
      </c>
      <c r="AK1346" s="152">
        <v>4.5599999999999996</v>
      </c>
      <c r="AL1346" s="152">
        <f t="shared" si="264"/>
        <v>4.4652538615093755</v>
      </c>
      <c r="AM1346" s="152">
        <f t="shared" si="265"/>
        <v>4.4073291359642797</v>
      </c>
      <c r="AN1346" s="152" t="e">
        <f>NA()</f>
        <v>#N/A</v>
      </c>
      <c r="AO1346" s="152" t="e">
        <f>NA()</f>
        <v>#N/A</v>
      </c>
      <c r="AP1346" s="152">
        <f t="shared" si="269"/>
        <v>7.7511999999999999</v>
      </c>
      <c r="AQ1346" s="152"/>
      <c r="AR1346" s="152"/>
      <c r="AS1346" s="153">
        <f t="shared" si="266"/>
        <v>235</v>
      </c>
      <c r="AT1346" s="153">
        <f t="shared" si="270"/>
        <v>0</v>
      </c>
      <c r="AU1346" s="153">
        <f t="shared" si="271"/>
        <v>0</v>
      </c>
      <c r="AV1346" s="153">
        <f t="shared" si="272"/>
        <v>1</v>
      </c>
      <c r="BA1346">
        <f t="shared" si="267"/>
        <v>22</v>
      </c>
    </row>
    <row r="1347" spans="2:53" x14ac:dyDescent="0.25">
      <c r="B1347" s="155">
        <f t="shared" si="236"/>
        <v>44066.999305555553</v>
      </c>
      <c r="C1347" s="155">
        <f t="shared" si="268"/>
        <v>44066.999305555553</v>
      </c>
      <c r="D1347" s="152">
        <f t="shared" si="261"/>
        <v>4.3600000000000003</v>
      </c>
      <c r="E1347" s="152"/>
      <c r="F1347" s="152"/>
      <c r="G1347" s="152"/>
      <c r="H1347" s="152" t="e">
        <f t="shared" si="262"/>
        <v>#N/A</v>
      </c>
      <c r="I1347" s="152"/>
      <c r="J1347" s="152" t="e">
        <f t="shared" si="263"/>
        <v>#N/A</v>
      </c>
      <c r="K1347" s="152"/>
      <c r="L1347" s="152"/>
      <c r="M1347" s="152"/>
      <c r="N1347" s="152"/>
      <c r="O1347" s="152"/>
      <c r="P1347" s="152"/>
      <c r="Q1347" s="152"/>
      <c r="R1347" s="152"/>
      <c r="S1347" s="152"/>
      <c r="T1347" s="153" cm="1">
        <f t="array" ref="T1347">MATCH(1,(TDU_Info!$C$5:$C$111=$T$6)*(TDU_Info!$B$5:$B$111&lt;=$B1347),0)</f>
        <v>93</v>
      </c>
      <c r="U1347" s="152">
        <f>100*(INDEX(TDU_Info!$E$5:$E$111,$T1347)/T$11+INDEX(TDU_Info!$F$5:$F$111,$T1347))</f>
        <v>3.7488000000000001</v>
      </c>
      <c r="V1347" s="152">
        <v>5.1260000000000003</v>
      </c>
      <c r="W1347" s="152">
        <v>3.9159999999999999</v>
      </c>
      <c r="X1347" s="152">
        <v>4.3600000000000003</v>
      </c>
      <c r="Y1347" s="152">
        <v>4.4000000000000004</v>
      </c>
      <c r="Z1347" s="152">
        <v>4.9459999999999997</v>
      </c>
      <c r="AA1347" s="152">
        <v>4.0199999999999996</v>
      </c>
      <c r="AB1347" s="152">
        <v>4.5</v>
      </c>
      <c r="AC1347" s="152">
        <v>4.5599999999999996</v>
      </c>
      <c r="AD1347" s="152">
        <v>4.883</v>
      </c>
      <c r="AE1347" s="152">
        <v>3.9079999999999999</v>
      </c>
      <c r="AF1347" s="152">
        <v>4.3600000000000003</v>
      </c>
      <c r="AG1347" s="152">
        <v>4.4000000000000004</v>
      </c>
      <c r="AH1347" s="152">
        <v>4.7030000000000003</v>
      </c>
      <c r="AI1347" s="152">
        <v>4.01</v>
      </c>
      <c r="AJ1347" s="152">
        <v>4.5</v>
      </c>
      <c r="AK1347" s="152">
        <v>4.5599999999999996</v>
      </c>
      <c r="AL1347" s="152">
        <f t="shared" si="264"/>
        <v>4.4652538615093755</v>
      </c>
      <c r="AM1347" s="152">
        <f t="shared" si="265"/>
        <v>4.4073291359642797</v>
      </c>
      <c r="AN1347" s="152" t="e">
        <f>NA()</f>
        <v>#N/A</v>
      </c>
      <c r="AO1347" s="152" t="e">
        <f>NA()</f>
        <v>#N/A</v>
      </c>
      <c r="AP1347" s="152">
        <f t="shared" si="269"/>
        <v>7.7511999999999999</v>
      </c>
      <c r="AQ1347" s="152"/>
      <c r="AR1347" s="152"/>
      <c r="AS1347" s="153">
        <f t="shared" si="266"/>
        <v>236</v>
      </c>
      <c r="AT1347" s="153">
        <f t="shared" si="270"/>
        <v>0</v>
      </c>
      <c r="AU1347" s="153">
        <f t="shared" si="271"/>
        <v>0</v>
      </c>
      <c r="AV1347" s="153">
        <f t="shared" si="272"/>
        <v>1</v>
      </c>
      <c r="BA1347">
        <f t="shared" si="267"/>
        <v>23</v>
      </c>
    </row>
    <row r="1348" spans="2:53" x14ac:dyDescent="0.25">
      <c r="B1348" s="155">
        <f t="shared" si="236"/>
        <v>44067.999305555553</v>
      </c>
      <c r="C1348" s="155">
        <f t="shared" si="268"/>
        <v>44067.999305555553</v>
      </c>
      <c r="D1348" s="152">
        <f t="shared" si="261"/>
        <v>4.21</v>
      </c>
      <c r="E1348" s="152"/>
      <c r="F1348" s="152"/>
      <c r="G1348" s="152"/>
      <c r="H1348" s="152" t="e">
        <f t="shared" si="262"/>
        <v>#N/A</v>
      </c>
      <c r="I1348" s="152"/>
      <c r="J1348" s="152" t="e">
        <f t="shared" si="263"/>
        <v>#N/A</v>
      </c>
      <c r="K1348" s="152"/>
      <c r="L1348" s="152"/>
      <c r="M1348" s="152"/>
      <c r="N1348" s="152"/>
      <c r="O1348" s="152"/>
      <c r="P1348" s="152"/>
      <c r="Q1348" s="152"/>
      <c r="R1348" s="152"/>
      <c r="S1348" s="152"/>
      <c r="T1348" s="153" cm="1">
        <f t="array" ref="T1348">MATCH(1,(TDU_Info!$C$5:$C$111=$T$6)*(TDU_Info!$B$5:$B$111&lt;=$B1348),0)</f>
        <v>93</v>
      </c>
      <c r="U1348" s="152">
        <f>100*(INDEX(TDU_Info!$E$5:$E$111,$T1348)/T$11+INDEX(TDU_Info!$F$5:$F$111,$T1348))</f>
        <v>3.7488000000000001</v>
      </c>
      <c r="V1348" s="152">
        <v>5.1260000000000003</v>
      </c>
      <c r="W1348" s="152">
        <v>3.9159999999999999</v>
      </c>
      <c r="X1348" s="152">
        <v>4.21</v>
      </c>
      <c r="Y1348" s="152">
        <v>4.4000000000000004</v>
      </c>
      <c r="Z1348" s="152">
        <v>4.9459999999999997</v>
      </c>
      <c r="AA1348" s="152">
        <v>4.0199999999999996</v>
      </c>
      <c r="AB1348" s="152">
        <v>4.3600000000000003</v>
      </c>
      <c r="AC1348" s="152">
        <v>4.5599999999999996</v>
      </c>
      <c r="AD1348" s="152">
        <v>4.883</v>
      </c>
      <c r="AE1348" s="152">
        <v>3.9079999999999999</v>
      </c>
      <c r="AF1348" s="152">
        <v>4.21</v>
      </c>
      <c r="AG1348" s="152">
        <v>4.4000000000000004</v>
      </c>
      <c r="AH1348" s="152">
        <v>4.7030000000000003</v>
      </c>
      <c r="AI1348" s="152">
        <v>4.01</v>
      </c>
      <c r="AJ1348" s="152">
        <v>4.3600000000000003</v>
      </c>
      <c r="AK1348" s="152">
        <v>4.5599999999999996</v>
      </c>
      <c r="AL1348" s="152">
        <f t="shared" si="264"/>
        <v>4.4652538615093755</v>
      </c>
      <c r="AM1348" s="152">
        <f t="shared" si="265"/>
        <v>4.4073291359642797</v>
      </c>
      <c r="AN1348" s="152" t="e">
        <f>NA()</f>
        <v>#N/A</v>
      </c>
      <c r="AO1348" s="152" t="e">
        <f>NA()</f>
        <v>#N/A</v>
      </c>
      <c r="AP1348" s="152">
        <f t="shared" si="269"/>
        <v>7.7511999999999999</v>
      </c>
      <c r="AQ1348" s="152"/>
      <c r="AR1348" s="152"/>
      <c r="AS1348" s="153">
        <f t="shared" si="266"/>
        <v>237</v>
      </c>
      <c r="AT1348" s="153">
        <f t="shared" si="270"/>
        <v>0</v>
      </c>
      <c r="AU1348" s="153">
        <f t="shared" si="271"/>
        <v>0</v>
      </c>
      <c r="AV1348" s="153">
        <f t="shared" si="272"/>
        <v>1</v>
      </c>
      <c r="BA1348">
        <f t="shared" si="267"/>
        <v>24</v>
      </c>
    </row>
    <row r="1349" spans="2:53" x14ac:dyDescent="0.25">
      <c r="B1349" s="155">
        <f t="shared" si="236"/>
        <v>44068.999305555553</v>
      </c>
      <c r="C1349" s="155">
        <f t="shared" si="268"/>
        <v>44068.999305555553</v>
      </c>
      <c r="D1349" s="152">
        <f t="shared" si="261"/>
        <v>4.21</v>
      </c>
      <c r="E1349" s="152"/>
      <c r="F1349" s="152"/>
      <c r="G1349" s="152"/>
      <c r="H1349" s="152" t="e">
        <f t="shared" si="262"/>
        <v>#N/A</v>
      </c>
      <c r="I1349" s="152"/>
      <c r="J1349" s="152" t="e">
        <f t="shared" si="263"/>
        <v>#N/A</v>
      </c>
      <c r="K1349" s="152"/>
      <c r="L1349" s="152"/>
      <c r="M1349" s="152"/>
      <c r="N1349" s="152"/>
      <c r="O1349" s="152"/>
      <c r="P1349" s="152"/>
      <c r="Q1349" s="152"/>
      <c r="R1349" s="152"/>
      <c r="S1349" s="152"/>
      <c r="T1349" s="153" cm="1">
        <f t="array" ref="T1349">MATCH(1,(TDU_Info!$C$5:$C$111=$T$6)*(TDU_Info!$B$5:$B$111&lt;=$B1349),0)</f>
        <v>93</v>
      </c>
      <c r="U1349" s="152">
        <f>100*(INDEX(TDU_Info!$E$5:$E$111,$T1349)/T$11+INDEX(TDU_Info!$F$5:$F$111,$T1349))</f>
        <v>3.7488000000000001</v>
      </c>
      <c r="V1349" s="152">
        <v>4.7060000000000004</v>
      </c>
      <c r="W1349" s="152">
        <v>3.9159999999999999</v>
      </c>
      <c r="X1349" s="152">
        <v>4.21</v>
      </c>
      <c r="Y1349" s="152">
        <v>4.4000000000000004</v>
      </c>
      <c r="Z1349" s="152">
        <v>4.5759999999999996</v>
      </c>
      <c r="AA1349" s="152">
        <v>4.0199999999999996</v>
      </c>
      <c r="AB1349" s="152">
        <v>4.3600000000000003</v>
      </c>
      <c r="AC1349" s="152">
        <v>4.5599999999999996</v>
      </c>
      <c r="AD1349" s="152">
        <v>4.4630000000000001</v>
      </c>
      <c r="AE1349" s="152">
        <v>3.9079999999999999</v>
      </c>
      <c r="AF1349" s="152">
        <v>4.21</v>
      </c>
      <c r="AG1349" s="152">
        <v>4.4000000000000004</v>
      </c>
      <c r="AH1349" s="152">
        <v>4.3330000000000002</v>
      </c>
      <c r="AI1349" s="152">
        <v>4.01</v>
      </c>
      <c r="AJ1349" s="152">
        <v>4.3600000000000003</v>
      </c>
      <c r="AK1349" s="152">
        <v>4.5599999999999996</v>
      </c>
      <c r="AL1349" s="152">
        <f t="shared" si="264"/>
        <v>4.4652538615093755</v>
      </c>
      <c r="AM1349" s="152">
        <f t="shared" si="265"/>
        <v>4.4073291359642797</v>
      </c>
      <c r="AN1349" s="152" t="e">
        <f>NA()</f>
        <v>#N/A</v>
      </c>
      <c r="AO1349" s="152" t="e">
        <f>NA()</f>
        <v>#N/A</v>
      </c>
      <c r="AP1349" s="152">
        <f t="shared" si="269"/>
        <v>7.7511999999999999</v>
      </c>
      <c r="AQ1349" s="152"/>
      <c r="AR1349" s="152"/>
      <c r="AS1349" s="153">
        <f t="shared" si="266"/>
        <v>238</v>
      </c>
      <c r="AT1349" s="153">
        <f t="shared" si="270"/>
        <v>0</v>
      </c>
      <c r="AU1349" s="153">
        <f t="shared" si="271"/>
        <v>0</v>
      </c>
      <c r="AV1349" s="153">
        <f t="shared" si="272"/>
        <v>1</v>
      </c>
      <c r="BA1349">
        <f t="shared" si="267"/>
        <v>25</v>
      </c>
    </row>
    <row r="1350" spans="2:53" x14ac:dyDescent="0.25">
      <c r="B1350" s="155">
        <f t="shared" si="236"/>
        <v>44069.999305555553</v>
      </c>
      <c r="C1350" s="155">
        <f t="shared" si="268"/>
        <v>44069.999305555553</v>
      </c>
      <c r="D1350" s="152">
        <f t="shared" si="261"/>
        <v>4.21</v>
      </c>
      <c r="E1350" s="152"/>
      <c r="F1350" s="152"/>
      <c r="G1350" s="152"/>
      <c r="H1350" s="152" t="e">
        <f t="shared" si="262"/>
        <v>#N/A</v>
      </c>
      <c r="I1350" s="152"/>
      <c r="J1350" s="152" t="e">
        <f t="shared" si="263"/>
        <v>#N/A</v>
      </c>
      <c r="K1350" s="152"/>
      <c r="L1350" s="152"/>
      <c r="M1350" s="152"/>
      <c r="N1350" s="152"/>
      <c r="O1350" s="152"/>
      <c r="P1350" s="152"/>
      <c r="Q1350" s="152"/>
      <c r="R1350" s="152"/>
      <c r="S1350" s="152"/>
      <c r="T1350" s="153" cm="1">
        <f t="array" ref="T1350">MATCH(1,(TDU_Info!$C$5:$C$111=$T$6)*(TDU_Info!$B$5:$B$111&lt;=$B1350),0)</f>
        <v>93</v>
      </c>
      <c r="U1350" s="152">
        <f>100*(INDEX(TDU_Info!$E$5:$E$111,$T1350)/T$11+INDEX(TDU_Info!$F$5:$F$111,$T1350))</f>
        <v>3.7488000000000001</v>
      </c>
      <c r="V1350" s="152">
        <v>4.7060000000000004</v>
      </c>
      <c r="W1350" s="152">
        <v>3.9159999999999999</v>
      </c>
      <c r="X1350" s="152">
        <v>4.21</v>
      </c>
      <c r="Y1350" s="152">
        <v>4.4000000000000004</v>
      </c>
      <c r="Z1350" s="152">
        <v>4.5759999999999996</v>
      </c>
      <c r="AA1350" s="152">
        <v>4.0199999999999996</v>
      </c>
      <c r="AB1350" s="152">
        <v>4.3600000000000003</v>
      </c>
      <c r="AC1350" s="152">
        <v>4.5599999999999996</v>
      </c>
      <c r="AD1350" s="152">
        <v>4.4630000000000001</v>
      </c>
      <c r="AE1350" s="152">
        <v>3.9079999999999999</v>
      </c>
      <c r="AF1350" s="152">
        <v>4.21</v>
      </c>
      <c r="AG1350" s="152">
        <v>4.4000000000000004</v>
      </c>
      <c r="AH1350" s="152">
        <v>4.3330000000000002</v>
      </c>
      <c r="AI1350" s="152">
        <v>4.01</v>
      </c>
      <c r="AJ1350" s="152">
        <v>4.3600000000000003</v>
      </c>
      <c r="AK1350" s="152">
        <v>4.5599999999999996</v>
      </c>
      <c r="AL1350" s="152">
        <f t="shared" si="264"/>
        <v>4.4652538615093755</v>
      </c>
      <c r="AM1350" s="152">
        <f t="shared" si="265"/>
        <v>4.4073291359642797</v>
      </c>
      <c r="AN1350" s="152" t="e">
        <f>NA()</f>
        <v>#N/A</v>
      </c>
      <c r="AO1350" s="152" t="e">
        <f>NA()</f>
        <v>#N/A</v>
      </c>
      <c r="AP1350" s="152">
        <f t="shared" si="269"/>
        <v>7.7511999999999999</v>
      </c>
      <c r="AQ1350" s="152"/>
      <c r="AR1350" s="152"/>
      <c r="AS1350" s="153">
        <f t="shared" si="266"/>
        <v>239</v>
      </c>
      <c r="AT1350" s="153">
        <f t="shared" si="270"/>
        <v>0</v>
      </c>
      <c r="AU1350" s="153">
        <f t="shared" si="271"/>
        <v>0</v>
      </c>
      <c r="AV1350" s="153">
        <f t="shared" si="272"/>
        <v>1</v>
      </c>
      <c r="BA1350">
        <f t="shared" si="267"/>
        <v>26</v>
      </c>
    </row>
    <row r="1351" spans="2:53" x14ac:dyDescent="0.25">
      <c r="B1351" s="155">
        <f t="shared" si="236"/>
        <v>44070.999305555553</v>
      </c>
      <c r="C1351" s="155">
        <f t="shared" si="268"/>
        <v>44070.999305555553</v>
      </c>
      <c r="D1351" s="152">
        <f t="shared" si="261"/>
        <v>4.21</v>
      </c>
      <c r="E1351" s="152"/>
      <c r="F1351" s="152"/>
      <c r="G1351" s="152"/>
      <c r="H1351" s="152" t="e">
        <f t="shared" si="262"/>
        <v>#N/A</v>
      </c>
      <c r="I1351" s="152"/>
      <c r="J1351" s="152" t="e">
        <f t="shared" si="263"/>
        <v>#N/A</v>
      </c>
      <c r="K1351" s="152"/>
      <c r="L1351" s="152"/>
      <c r="M1351" s="152"/>
      <c r="N1351" s="152"/>
      <c r="O1351" s="152"/>
      <c r="P1351" s="152"/>
      <c r="Q1351" s="152"/>
      <c r="R1351" s="152"/>
      <c r="S1351" s="152"/>
      <c r="T1351" s="153" cm="1">
        <f t="array" ref="T1351">MATCH(1,(TDU_Info!$C$5:$C$111=$T$6)*(TDU_Info!$B$5:$B$111&lt;=$B1351),0)</f>
        <v>93</v>
      </c>
      <c r="U1351" s="152">
        <f>100*(INDEX(TDU_Info!$E$5:$E$111,$T1351)/T$11+INDEX(TDU_Info!$F$5:$F$111,$T1351))</f>
        <v>3.7488000000000001</v>
      </c>
      <c r="V1351" s="152">
        <v>3.7989999999999999</v>
      </c>
      <c r="W1351" s="152">
        <v>3.8340000000000001</v>
      </c>
      <c r="X1351" s="152">
        <v>4.21</v>
      </c>
      <c r="Y1351" s="152">
        <v>4.4000000000000004</v>
      </c>
      <c r="Z1351" s="152">
        <v>3.8980000000000001</v>
      </c>
      <c r="AA1351" s="152">
        <v>3.9380000000000002</v>
      </c>
      <c r="AB1351" s="152">
        <v>4.3600000000000003</v>
      </c>
      <c r="AC1351" s="152">
        <v>4.5599999999999996</v>
      </c>
      <c r="AD1351" s="152">
        <v>3.5859999999999999</v>
      </c>
      <c r="AE1351" s="152">
        <v>3.5670000000000002</v>
      </c>
      <c r="AF1351" s="152">
        <v>4.21</v>
      </c>
      <c r="AG1351" s="152">
        <v>4.4000000000000004</v>
      </c>
      <c r="AH1351" s="152">
        <v>3.7160000000000002</v>
      </c>
      <c r="AI1351" s="152">
        <v>3.669</v>
      </c>
      <c r="AJ1351" s="152">
        <v>4.3600000000000003</v>
      </c>
      <c r="AK1351" s="152">
        <v>4.5599999999999996</v>
      </c>
      <c r="AL1351" s="152">
        <f t="shared" si="264"/>
        <v>4.4652538615093755</v>
      </c>
      <c r="AM1351" s="152">
        <f t="shared" si="265"/>
        <v>4.4073291359642797</v>
      </c>
      <c r="AN1351" s="152" t="e">
        <f>NA()</f>
        <v>#N/A</v>
      </c>
      <c r="AO1351" s="152" t="e">
        <f>NA()</f>
        <v>#N/A</v>
      </c>
      <c r="AP1351" s="152">
        <f t="shared" si="269"/>
        <v>7.7511999999999999</v>
      </c>
      <c r="AQ1351" s="152"/>
      <c r="AR1351" s="152"/>
      <c r="AS1351" s="153">
        <f t="shared" si="266"/>
        <v>240</v>
      </c>
      <c r="AT1351" s="153">
        <f t="shared" si="270"/>
        <v>0</v>
      </c>
      <c r="AU1351" s="153">
        <f t="shared" si="271"/>
        <v>0</v>
      </c>
      <c r="AV1351" s="153">
        <f t="shared" si="272"/>
        <v>1</v>
      </c>
      <c r="BA1351">
        <f t="shared" si="267"/>
        <v>27</v>
      </c>
    </row>
    <row r="1352" spans="2:53" x14ac:dyDescent="0.25">
      <c r="B1352" s="155">
        <f t="shared" si="236"/>
        <v>44071.999305555553</v>
      </c>
      <c r="C1352" s="155">
        <f t="shared" si="268"/>
        <v>44071.999305555553</v>
      </c>
      <c r="D1352" s="152">
        <f t="shared" si="261"/>
        <v>4.21</v>
      </c>
      <c r="E1352" s="152"/>
      <c r="F1352" s="152"/>
      <c r="G1352" s="152"/>
      <c r="H1352" s="152" t="e">
        <f t="shared" si="262"/>
        <v>#N/A</v>
      </c>
      <c r="I1352" s="152"/>
      <c r="J1352" s="152" t="e">
        <f t="shared" si="263"/>
        <v>#N/A</v>
      </c>
      <c r="K1352" s="152"/>
      <c r="L1352" s="152"/>
      <c r="M1352" s="152"/>
      <c r="N1352" s="152"/>
      <c r="O1352" s="152"/>
      <c r="P1352" s="152"/>
      <c r="Q1352" s="152"/>
      <c r="R1352" s="152"/>
      <c r="S1352" s="152"/>
      <c r="T1352" s="153" cm="1">
        <f t="array" ref="T1352">MATCH(1,(TDU_Info!$C$5:$C$111=$T$6)*(TDU_Info!$B$5:$B$111&lt;=$B1352),0)</f>
        <v>93</v>
      </c>
      <c r="U1352" s="152">
        <f>100*(INDEX(TDU_Info!$E$5:$E$111,$T1352)/T$11+INDEX(TDU_Info!$F$5:$F$111,$T1352))</f>
        <v>3.7488000000000001</v>
      </c>
      <c r="V1352" s="152">
        <v>3.7989999999999999</v>
      </c>
      <c r="W1352" s="152">
        <v>3.8340000000000001</v>
      </c>
      <c r="X1352" s="152">
        <v>4.21</v>
      </c>
      <c r="Y1352" s="152">
        <v>4.4000000000000004</v>
      </c>
      <c r="Z1352" s="152">
        <v>3.8980000000000001</v>
      </c>
      <c r="AA1352" s="152">
        <v>3.87</v>
      </c>
      <c r="AB1352" s="152">
        <v>4.3600000000000003</v>
      </c>
      <c r="AC1352" s="152">
        <v>4.5599999999999996</v>
      </c>
      <c r="AD1352" s="152">
        <v>3.5859999999999999</v>
      </c>
      <c r="AE1352" s="152">
        <v>3.5670000000000002</v>
      </c>
      <c r="AF1352" s="152">
        <v>4.21</v>
      </c>
      <c r="AG1352" s="152">
        <v>4.4000000000000004</v>
      </c>
      <c r="AH1352" s="152">
        <v>3.7160000000000002</v>
      </c>
      <c r="AI1352" s="152">
        <v>3.669</v>
      </c>
      <c r="AJ1352" s="152">
        <v>4.3600000000000003</v>
      </c>
      <c r="AK1352" s="152">
        <v>4.5599999999999996</v>
      </c>
      <c r="AL1352" s="152">
        <f t="shared" si="264"/>
        <v>4.4652538615093755</v>
      </c>
      <c r="AM1352" s="152">
        <f t="shared" si="265"/>
        <v>4.4073291359642797</v>
      </c>
      <c r="AN1352" s="152" t="e">
        <f>NA()</f>
        <v>#N/A</v>
      </c>
      <c r="AO1352" s="152" t="e">
        <f>NA()</f>
        <v>#N/A</v>
      </c>
      <c r="AP1352" s="152">
        <f t="shared" si="269"/>
        <v>7.7511999999999999</v>
      </c>
      <c r="AQ1352" s="152"/>
      <c r="AR1352" s="152"/>
      <c r="AS1352" s="153">
        <f t="shared" si="266"/>
        <v>241</v>
      </c>
      <c r="AT1352" s="153">
        <f t="shared" si="270"/>
        <v>0</v>
      </c>
      <c r="AU1352" s="153">
        <f t="shared" si="271"/>
        <v>0</v>
      </c>
      <c r="AV1352" s="153">
        <f t="shared" si="272"/>
        <v>1</v>
      </c>
      <c r="BA1352">
        <f t="shared" si="267"/>
        <v>28</v>
      </c>
    </row>
    <row r="1353" spans="2:53" x14ac:dyDescent="0.25">
      <c r="B1353" s="155">
        <f t="shared" si="236"/>
        <v>44072.999305555553</v>
      </c>
      <c r="C1353" s="155">
        <f t="shared" si="268"/>
        <v>44072.999305555553</v>
      </c>
      <c r="D1353" s="152">
        <f t="shared" si="261"/>
        <v>4.21</v>
      </c>
      <c r="E1353" s="152"/>
      <c r="F1353" s="152"/>
      <c r="G1353" s="152"/>
      <c r="H1353" s="152" t="e">
        <f t="shared" si="262"/>
        <v>#N/A</v>
      </c>
      <c r="I1353" s="152"/>
      <c r="J1353" s="152" t="e">
        <f t="shared" si="263"/>
        <v>#N/A</v>
      </c>
      <c r="K1353" s="152"/>
      <c r="L1353" s="152"/>
      <c r="M1353" s="152"/>
      <c r="N1353" s="152"/>
      <c r="O1353" s="152"/>
      <c r="P1353" s="152"/>
      <c r="Q1353" s="152"/>
      <c r="R1353" s="152"/>
      <c r="S1353" s="152"/>
      <c r="T1353" s="153" cm="1">
        <f t="array" ref="T1353">MATCH(1,(TDU_Info!$C$5:$C$111=$T$6)*(TDU_Info!$B$5:$B$111&lt;=$B1353),0)</f>
        <v>93</v>
      </c>
      <c r="U1353" s="152">
        <f>100*(INDEX(TDU_Info!$E$5:$E$111,$T1353)/T$11+INDEX(TDU_Info!$F$5:$F$111,$T1353))</f>
        <v>3.7488000000000001</v>
      </c>
      <c r="V1353" s="152">
        <v>3.7989999999999999</v>
      </c>
      <c r="W1353" s="152">
        <v>3.7160000000000002</v>
      </c>
      <c r="X1353" s="152">
        <v>4.21</v>
      </c>
      <c r="Y1353" s="152">
        <v>4.4000000000000004</v>
      </c>
      <c r="Z1353" s="152">
        <v>3.8980000000000001</v>
      </c>
      <c r="AA1353" s="152">
        <v>3.87</v>
      </c>
      <c r="AB1353" s="152">
        <v>4.3600000000000003</v>
      </c>
      <c r="AC1353" s="152">
        <v>4.5599999999999996</v>
      </c>
      <c r="AD1353" s="152">
        <v>3.5859999999999999</v>
      </c>
      <c r="AE1353" s="152">
        <v>3.5670000000000002</v>
      </c>
      <c r="AF1353" s="152">
        <v>4.21</v>
      </c>
      <c r="AG1353" s="152">
        <v>4.4000000000000004</v>
      </c>
      <c r="AH1353" s="152">
        <v>3.7160000000000002</v>
      </c>
      <c r="AI1353" s="152">
        <v>3.669</v>
      </c>
      <c r="AJ1353" s="152">
        <v>4.3600000000000003</v>
      </c>
      <c r="AK1353" s="152">
        <v>4.5599999999999996</v>
      </c>
      <c r="AL1353" s="152">
        <f t="shared" si="264"/>
        <v>4.4652538615093755</v>
      </c>
      <c r="AM1353" s="152">
        <f t="shared" si="265"/>
        <v>4.4073291359642797</v>
      </c>
      <c r="AN1353" s="152" t="e">
        <f>NA()</f>
        <v>#N/A</v>
      </c>
      <c r="AO1353" s="152" t="e">
        <f>NA()</f>
        <v>#N/A</v>
      </c>
      <c r="AP1353" s="152">
        <f t="shared" si="269"/>
        <v>7.7511999999999999</v>
      </c>
      <c r="AQ1353" s="152"/>
      <c r="AR1353" s="152"/>
      <c r="AS1353" s="153">
        <f t="shared" si="266"/>
        <v>242</v>
      </c>
      <c r="AT1353" s="153">
        <f t="shared" si="270"/>
        <v>0</v>
      </c>
      <c r="AU1353" s="153">
        <f t="shared" si="271"/>
        <v>0</v>
      </c>
      <c r="AV1353" s="153">
        <f t="shared" si="272"/>
        <v>1</v>
      </c>
      <c r="BA1353">
        <f t="shared" si="267"/>
        <v>29</v>
      </c>
    </row>
    <row r="1354" spans="2:53" x14ac:dyDescent="0.25">
      <c r="B1354" s="155">
        <f t="shared" si="236"/>
        <v>44073.999305555553</v>
      </c>
      <c r="C1354" s="155">
        <f t="shared" si="268"/>
        <v>44073.999305555553</v>
      </c>
      <c r="D1354" s="152">
        <f t="shared" si="261"/>
        <v>4.21</v>
      </c>
      <c r="E1354" s="152"/>
      <c r="F1354" s="152"/>
      <c r="G1354" s="152"/>
      <c r="H1354" s="152" t="e">
        <f t="shared" si="262"/>
        <v>#N/A</v>
      </c>
      <c r="I1354" s="152"/>
      <c r="J1354" s="152" t="e">
        <f t="shared" si="263"/>
        <v>#N/A</v>
      </c>
      <c r="K1354" s="152"/>
      <c r="L1354" s="152"/>
      <c r="M1354" s="152"/>
      <c r="N1354" s="152"/>
      <c r="O1354" s="152"/>
      <c r="P1354" s="152"/>
      <c r="Q1354" s="152"/>
      <c r="R1354" s="152"/>
      <c r="S1354" s="152"/>
      <c r="T1354" s="153" cm="1">
        <f t="array" ref="T1354">MATCH(1,(TDU_Info!$C$5:$C$111=$T$6)*(TDU_Info!$B$5:$B$111&lt;=$B1354),0)</f>
        <v>93</v>
      </c>
      <c r="U1354" s="152">
        <f>100*(INDEX(TDU_Info!$E$5:$E$111,$T1354)/T$11+INDEX(TDU_Info!$F$5:$F$111,$T1354))</f>
        <v>3.7488000000000001</v>
      </c>
      <c r="V1354" s="152">
        <v>3.7989999999999999</v>
      </c>
      <c r="W1354" s="152">
        <v>3.7160000000000002</v>
      </c>
      <c r="X1354" s="152">
        <v>4.21</v>
      </c>
      <c r="Y1354" s="152">
        <v>4.4000000000000004</v>
      </c>
      <c r="Z1354" s="152">
        <v>3.8980000000000001</v>
      </c>
      <c r="AA1354" s="152">
        <v>3.87</v>
      </c>
      <c r="AB1354" s="152">
        <v>4.3600000000000003</v>
      </c>
      <c r="AC1354" s="152">
        <v>4.5599999999999996</v>
      </c>
      <c r="AD1354" s="152">
        <v>3.5859999999999999</v>
      </c>
      <c r="AE1354" s="152">
        <v>3.5670000000000002</v>
      </c>
      <c r="AF1354" s="152">
        <v>4.21</v>
      </c>
      <c r="AG1354" s="152">
        <v>4.4000000000000004</v>
      </c>
      <c r="AH1354" s="152">
        <v>3.7160000000000002</v>
      </c>
      <c r="AI1354" s="152">
        <v>3.669</v>
      </c>
      <c r="AJ1354" s="152">
        <v>4.3600000000000003</v>
      </c>
      <c r="AK1354" s="152">
        <v>4.5599999999999996</v>
      </c>
      <c r="AL1354" s="152">
        <f t="shared" si="264"/>
        <v>4.4652538615093755</v>
      </c>
      <c r="AM1354" s="152">
        <f t="shared" si="265"/>
        <v>4.4073291359642797</v>
      </c>
      <c r="AN1354" s="152" t="e">
        <f>NA()</f>
        <v>#N/A</v>
      </c>
      <c r="AO1354" s="152" t="e">
        <f>NA()</f>
        <v>#N/A</v>
      </c>
      <c r="AP1354" s="152">
        <f t="shared" si="269"/>
        <v>7.7511999999999999</v>
      </c>
      <c r="AQ1354" s="152"/>
      <c r="AR1354" s="152"/>
      <c r="AS1354" s="153">
        <f t="shared" si="266"/>
        <v>243</v>
      </c>
      <c r="AT1354" s="153">
        <f t="shared" si="270"/>
        <v>0</v>
      </c>
      <c r="AU1354" s="153">
        <f t="shared" si="271"/>
        <v>0</v>
      </c>
      <c r="AV1354" s="153">
        <f t="shared" si="272"/>
        <v>1</v>
      </c>
      <c r="BA1354">
        <f t="shared" si="267"/>
        <v>30</v>
      </c>
    </row>
    <row r="1355" spans="2:53" x14ac:dyDescent="0.25">
      <c r="B1355" s="155">
        <f t="shared" si="236"/>
        <v>44074.999305555553</v>
      </c>
      <c r="C1355" s="155">
        <f t="shared" si="268"/>
        <v>44074.999305555553</v>
      </c>
      <c r="D1355" s="152">
        <f t="shared" si="261"/>
        <v>4.21</v>
      </c>
      <c r="E1355" s="152"/>
      <c r="F1355" s="152"/>
      <c r="G1355" s="152"/>
      <c r="H1355" s="152" t="e">
        <f t="shared" si="262"/>
        <v>#N/A</v>
      </c>
      <c r="I1355" s="152"/>
      <c r="J1355" s="152" t="e">
        <f t="shared" si="263"/>
        <v>#N/A</v>
      </c>
      <c r="K1355" s="152"/>
      <c r="L1355" s="152"/>
      <c r="M1355" s="152"/>
      <c r="N1355" s="152"/>
      <c r="O1355" s="152"/>
      <c r="P1355" s="152"/>
      <c r="Q1355" s="152"/>
      <c r="R1355" s="152"/>
      <c r="S1355" s="152"/>
      <c r="T1355" s="153" cm="1">
        <f t="array" ref="T1355">MATCH(1,(TDU_Info!$C$5:$C$111=$T$6)*(TDU_Info!$B$5:$B$111&lt;=$B1355),0)</f>
        <v>93</v>
      </c>
      <c r="U1355" s="152">
        <f>100*(INDEX(TDU_Info!$E$5:$E$111,$T1355)/T$11+INDEX(TDU_Info!$F$5:$F$111,$T1355))</f>
        <v>3.7488000000000001</v>
      </c>
      <c r="V1355" s="152">
        <v>3.7989999999999999</v>
      </c>
      <c r="W1355" s="152">
        <v>3.8340000000000001</v>
      </c>
      <c r="X1355" s="152">
        <v>4.21</v>
      </c>
      <c r="Y1355" s="152">
        <v>4.4000000000000004</v>
      </c>
      <c r="Z1355" s="152">
        <v>3.8980000000000001</v>
      </c>
      <c r="AA1355" s="152">
        <v>3.87</v>
      </c>
      <c r="AB1355" s="152">
        <v>4.3600000000000003</v>
      </c>
      <c r="AC1355" s="152">
        <v>4.5599999999999996</v>
      </c>
      <c r="AD1355" s="152">
        <v>3.5859999999999999</v>
      </c>
      <c r="AE1355" s="152">
        <v>3.5670000000000002</v>
      </c>
      <c r="AF1355" s="152">
        <v>4.21</v>
      </c>
      <c r="AG1355" s="152">
        <v>4.4000000000000004</v>
      </c>
      <c r="AH1355" s="152">
        <v>3.7160000000000002</v>
      </c>
      <c r="AI1355" s="152">
        <v>3.669</v>
      </c>
      <c r="AJ1355" s="152">
        <v>4.3600000000000003</v>
      </c>
      <c r="AK1355" s="152">
        <v>4.5599999999999996</v>
      </c>
      <c r="AL1355" s="152">
        <f t="shared" si="264"/>
        <v>4.4652538615093755</v>
      </c>
      <c r="AM1355" s="152">
        <f t="shared" si="265"/>
        <v>4.4073291359642797</v>
      </c>
      <c r="AN1355" s="152" t="e">
        <f>NA()</f>
        <v>#N/A</v>
      </c>
      <c r="AO1355" s="152" t="e">
        <f>NA()</f>
        <v>#N/A</v>
      </c>
      <c r="AP1355" s="152">
        <f t="shared" si="269"/>
        <v>7.7511999999999999</v>
      </c>
      <c r="AQ1355" s="152"/>
      <c r="AR1355" s="152"/>
      <c r="AS1355" s="153">
        <f t="shared" si="266"/>
        <v>244</v>
      </c>
      <c r="AT1355" s="153">
        <f t="shared" si="270"/>
        <v>0</v>
      </c>
      <c r="AU1355" s="153">
        <f t="shared" si="271"/>
        <v>0</v>
      </c>
      <c r="AV1355" s="153">
        <f t="shared" si="272"/>
        <v>1</v>
      </c>
      <c r="BA1355">
        <f t="shared" si="267"/>
        <v>31</v>
      </c>
    </row>
    <row r="1356" spans="2:53" x14ac:dyDescent="0.25">
      <c r="B1356" s="155">
        <f t="shared" si="236"/>
        <v>44075.999305555553</v>
      </c>
      <c r="C1356" s="155">
        <f t="shared" si="268"/>
        <v>44075.999305555553</v>
      </c>
      <c r="D1356" s="152">
        <f t="shared" si="261"/>
        <v>4.21</v>
      </c>
      <c r="E1356" s="152"/>
      <c r="F1356" s="152"/>
      <c r="G1356" s="152"/>
      <c r="H1356" s="152" t="e">
        <f t="shared" si="262"/>
        <v>#N/A</v>
      </c>
      <c r="I1356" s="152"/>
      <c r="J1356" s="152" t="e">
        <f t="shared" si="263"/>
        <v>#N/A</v>
      </c>
      <c r="K1356" s="152"/>
      <c r="L1356" s="152"/>
      <c r="M1356" s="152"/>
      <c r="N1356" s="152"/>
      <c r="O1356" s="152"/>
      <c r="P1356" s="152"/>
      <c r="Q1356" s="152"/>
      <c r="R1356" s="152"/>
      <c r="S1356" s="152"/>
      <c r="T1356" s="153" cm="1">
        <f t="array" ref="T1356">MATCH(1,(TDU_Info!$C$5:$C$111=$T$6)*(TDU_Info!$B$5:$B$111&lt;=$B1356),0)</f>
        <v>92</v>
      </c>
      <c r="U1356" s="152">
        <f>100*(INDEX(TDU_Info!$E$5:$E$111,$T1356)/T$11+INDEX(TDU_Info!$F$5:$F$111,$T1356))</f>
        <v>4.0929999999999991</v>
      </c>
      <c r="V1356" s="152">
        <v>3.532</v>
      </c>
      <c r="W1356" s="152">
        <v>3.7160000000000002</v>
      </c>
      <c r="X1356" s="152">
        <v>4.21</v>
      </c>
      <c r="Y1356" s="152">
        <v>4.4000000000000004</v>
      </c>
      <c r="Z1356" s="152">
        <v>3.8980000000000001</v>
      </c>
      <c r="AA1356" s="152">
        <v>3.87</v>
      </c>
      <c r="AB1356" s="152">
        <v>4.3600000000000003</v>
      </c>
      <c r="AC1356" s="152">
        <v>4.5599999999999996</v>
      </c>
      <c r="AD1356" s="152">
        <v>3.286</v>
      </c>
      <c r="AE1356" s="152">
        <v>3.6659999999999999</v>
      </c>
      <c r="AF1356" s="152">
        <v>4.21</v>
      </c>
      <c r="AG1356" s="152">
        <v>4.4000000000000004</v>
      </c>
      <c r="AH1356" s="152">
        <v>3.7160000000000002</v>
      </c>
      <c r="AI1356" s="152">
        <v>3.86</v>
      </c>
      <c r="AJ1356" s="152">
        <v>4.3600000000000003</v>
      </c>
      <c r="AK1356" s="152">
        <v>4.5599999999999996</v>
      </c>
      <c r="AL1356" s="152" t="e">
        <f t="shared" si="264"/>
        <v>#N/A</v>
      </c>
      <c r="AM1356" s="152" t="e">
        <f t="shared" si="265"/>
        <v>#N/A</v>
      </c>
      <c r="AN1356" s="152" t="e">
        <f>NA()</f>
        <v>#N/A</v>
      </c>
      <c r="AO1356" s="152" t="e">
        <f>NA()</f>
        <v>#N/A</v>
      </c>
      <c r="AP1356" s="152" t="e">
        <f t="shared" si="269"/>
        <v>#N/A</v>
      </c>
      <c r="AQ1356" s="152"/>
      <c r="AR1356" s="152"/>
      <c r="AS1356" s="153">
        <f t="shared" si="266"/>
        <v>245</v>
      </c>
      <c r="AT1356" s="153">
        <f t="shared" si="270"/>
        <v>0</v>
      </c>
      <c r="AU1356" s="153">
        <f t="shared" si="271"/>
        <v>1</v>
      </c>
      <c r="AV1356" s="153">
        <f t="shared" si="272"/>
        <v>0</v>
      </c>
      <c r="BA1356">
        <f t="shared" si="267"/>
        <v>1</v>
      </c>
    </row>
    <row r="1357" spans="2:53" x14ac:dyDescent="0.25">
      <c r="B1357" s="155">
        <f t="shared" si="236"/>
        <v>44076.999305555553</v>
      </c>
      <c r="C1357" s="155">
        <f t="shared" si="268"/>
        <v>44076.999305555553</v>
      </c>
      <c r="D1357" s="152">
        <f t="shared" si="261"/>
        <v>4.21</v>
      </c>
      <c r="E1357" s="152"/>
      <c r="F1357" s="152"/>
      <c r="G1357" s="152"/>
      <c r="H1357" s="152" t="e">
        <f t="shared" si="262"/>
        <v>#N/A</v>
      </c>
      <c r="I1357" s="152"/>
      <c r="J1357" s="152" t="e">
        <f t="shared" si="263"/>
        <v>#N/A</v>
      </c>
      <c r="K1357" s="152"/>
      <c r="L1357" s="152"/>
      <c r="M1357" s="152"/>
      <c r="N1357" s="152"/>
      <c r="O1357" s="152"/>
      <c r="P1357" s="152"/>
      <c r="Q1357" s="152"/>
      <c r="R1357" s="152"/>
      <c r="S1357" s="152"/>
      <c r="T1357" s="153" cm="1">
        <f t="array" ref="T1357">MATCH(1,(TDU_Info!$C$5:$C$111=$T$6)*(TDU_Info!$B$5:$B$111&lt;=$B1357),0)</f>
        <v>92</v>
      </c>
      <c r="U1357" s="152">
        <f>100*(INDEX(TDU_Info!$E$5:$E$111,$T1357)/T$11+INDEX(TDU_Info!$F$5:$F$111,$T1357))</f>
        <v>4.0929999999999991</v>
      </c>
      <c r="V1357" s="152">
        <v>3.5089999999999999</v>
      </c>
      <c r="W1357" s="152">
        <v>3.6259999999999999</v>
      </c>
      <c r="X1357" s="152">
        <v>4.21</v>
      </c>
      <c r="Y1357" s="152">
        <v>4.4000000000000004</v>
      </c>
      <c r="Z1357" s="152">
        <v>3.548</v>
      </c>
      <c r="AA1357" s="152">
        <v>3.67</v>
      </c>
      <c r="AB1357" s="152">
        <v>4.3600000000000003</v>
      </c>
      <c r="AC1357" s="152">
        <v>4.5599999999999996</v>
      </c>
      <c r="AD1357" s="152">
        <v>3.286</v>
      </c>
      <c r="AE1357" s="152">
        <v>3.6179999999999999</v>
      </c>
      <c r="AF1357" s="152">
        <v>4.21</v>
      </c>
      <c r="AG1357" s="152">
        <v>4.4000000000000004</v>
      </c>
      <c r="AH1357" s="152">
        <v>3.5489999999999999</v>
      </c>
      <c r="AI1357" s="152">
        <v>3.66</v>
      </c>
      <c r="AJ1357" s="152">
        <v>4.3600000000000003</v>
      </c>
      <c r="AK1357" s="152">
        <v>4.5599999999999996</v>
      </c>
      <c r="AL1357" s="152" t="e">
        <f t="shared" si="264"/>
        <v>#N/A</v>
      </c>
      <c r="AM1357" s="152" t="e">
        <f t="shared" si="265"/>
        <v>#N/A</v>
      </c>
      <c r="AN1357" s="152" t="e">
        <f>NA()</f>
        <v>#N/A</v>
      </c>
      <c r="AO1357" s="152" t="e">
        <f>NA()</f>
        <v>#N/A</v>
      </c>
      <c r="AP1357" s="152">
        <f t="shared" si="269"/>
        <v>7.6770000000000005</v>
      </c>
      <c r="AQ1357" s="152"/>
      <c r="AR1357" s="152"/>
      <c r="AS1357" s="153">
        <f t="shared" si="266"/>
        <v>246</v>
      </c>
      <c r="AT1357" s="153">
        <f t="shared" si="270"/>
        <v>0</v>
      </c>
      <c r="AU1357" s="153">
        <f t="shared" si="271"/>
        <v>1</v>
      </c>
      <c r="AV1357" s="153">
        <f t="shared" si="272"/>
        <v>0</v>
      </c>
      <c r="BA1357">
        <f t="shared" si="267"/>
        <v>2</v>
      </c>
    </row>
    <row r="1358" spans="2:53" x14ac:dyDescent="0.25">
      <c r="B1358" s="155">
        <f t="shared" si="236"/>
        <v>44077.999305555553</v>
      </c>
      <c r="C1358" s="155">
        <f t="shared" si="268"/>
        <v>44077.999305555553</v>
      </c>
      <c r="D1358" s="152">
        <f t="shared" si="261"/>
        <v>4.21</v>
      </c>
      <c r="E1358" s="152"/>
      <c r="F1358" s="152"/>
      <c r="G1358" s="152"/>
      <c r="H1358" s="152" t="e">
        <f t="shared" si="262"/>
        <v>#N/A</v>
      </c>
      <c r="I1358" s="152"/>
      <c r="J1358" s="152" t="e">
        <f t="shared" si="263"/>
        <v>#N/A</v>
      </c>
      <c r="K1358" s="152"/>
      <c r="L1358" s="152"/>
      <c r="M1358" s="152"/>
      <c r="N1358" s="152"/>
      <c r="O1358" s="152"/>
      <c r="P1358" s="152"/>
      <c r="Q1358" s="152"/>
      <c r="R1358" s="152"/>
      <c r="S1358" s="152"/>
      <c r="T1358" s="153" cm="1">
        <f t="array" ref="T1358">MATCH(1,(TDU_Info!$C$5:$C$111=$T$6)*(TDU_Info!$B$5:$B$111&lt;=$B1358),0)</f>
        <v>92</v>
      </c>
      <c r="U1358" s="152">
        <f>100*(INDEX(TDU_Info!$E$5:$E$111,$T1358)/T$11+INDEX(TDU_Info!$F$5:$F$111,$T1358))</f>
        <v>4.0929999999999991</v>
      </c>
      <c r="V1358" s="152">
        <v>3.5089999999999999</v>
      </c>
      <c r="W1358" s="152">
        <v>3.6259999999999999</v>
      </c>
      <c r="X1358" s="152">
        <v>4.21</v>
      </c>
      <c r="Y1358" s="152">
        <v>4.5599999999999996</v>
      </c>
      <c r="Z1358" s="152">
        <v>3.548</v>
      </c>
      <c r="AA1358" s="152">
        <v>3.67</v>
      </c>
      <c r="AB1358" s="152">
        <v>4.3600000000000003</v>
      </c>
      <c r="AC1358" s="152">
        <v>4.8</v>
      </c>
      <c r="AD1358" s="152">
        <v>3.286</v>
      </c>
      <c r="AE1358" s="152">
        <v>3.6179999999999999</v>
      </c>
      <c r="AF1358" s="152">
        <v>4.21</v>
      </c>
      <c r="AG1358" s="152">
        <v>4.5599999999999996</v>
      </c>
      <c r="AH1358" s="152">
        <v>3.5489999999999999</v>
      </c>
      <c r="AI1358" s="152">
        <v>3.66</v>
      </c>
      <c r="AJ1358" s="152">
        <v>4.3600000000000003</v>
      </c>
      <c r="AK1358" s="152">
        <v>4.8</v>
      </c>
      <c r="AL1358" s="152" t="e">
        <f t="shared" si="264"/>
        <v>#N/A</v>
      </c>
      <c r="AM1358" s="152" t="e">
        <f t="shared" si="265"/>
        <v>#N/A</v>
      </c>
      <c r="AN1358" s="152" t="e">
        <f>NA()</f>
        <v>#N/A</v>
      </c>
      <c r="AO1358" s="152" t="e">
        <f>NA()</f>
        <v>#N/A</v>
      </c>
      <c r="AP1358" s="152">
        <f t="shared" si="269"/>
        <v>7.6770000000000005</v>
      </c>
      <c r="AQ1358" s="152"/>
      <c r="AR1358" s="152"/>
      <c r="AS1358" s="153">
        <f t="shared" si="266"/>
        <v>247</v>
      </c>
      <c r="AT1358" s="153">
        <f t="shared" si="270"/>
        <v>0</v>
      </c>
      <c r="AU1358" s="153">
        <f t="shared" si="271"/>
        <v>1</v>
      </c>
      <c r="AV1358" s="153">
        <f t="shared" si="272"/>
        <v>0</v>
      </c>
      <c r="BA1358">
        <f t="shared" si="267"/>
        <v>3</v>
      </c>
    </row>
    <row r="1359" spans="2:53" x14ac:dyDescent="0.25">
      <c r="B1359" s="155">
        <f t="shared" si="236"/>
        <v>44078.999305555553</v>
      </c>
      <c r="C1359" s="155">
        <f t="shared" si="268"/>
        <v>44078.999305555553</v>
      </c>
      <c r="D1359" s="152">
        <f t="shared" si="261"/>
        <v>4.21</v>
      </c>
      <c r="E1359" s="152"/>
      <c r="F1359" s="152"/>
      <c r="G1359" s="152"/>
      <c r="H1359" s="152" t="e">
        <f t="shared" si="262"/>
        <v>#N/A</v>
      </c>
      <c r="I1359" s="152"/>
      <c r="J1359" s="152" t="e">
        <f t="shared" si="263"/>
        <v>#N/A</v>
      </c>
      <c r="K1359" s="152"/>
      <c r="L1359" s="152"/>
      <c r="M1359" s="152"/>
      <c r="N1359" s="152"/>
      <c r="O1359" s="152"/>
      <c r="P1359" s="152"/>
      <c r="Q1359" s="152"/>
      <c r="R1359" s="152"/>
      <c r="S1359" s="152"/>
      <c r="T1359" s="153" cm="1">
        <f t="array" ref="T1359">MATCH(1,(TDU_Info!$C$5:$C$111=$T$6)*(TDU_Info!$B$5:$B$111&lt;=$B1359),0)</f>
        <v>92</v>
      </c>
      <c r="U1359" s="152">
        <f>100*(INDEX(TDU_Info!$E$5:$E$111,$T1359)/T$11+INDEX(TDU_Info!$F$5:$F$111,$T1359))</f>
        <v>4.0929999999999991</v>
      </c>
      <c r="V1359" s="152">
        <v>3.5089999999999999</v>
      </c>
      <c r="W1359" s="152">
        <v>3.6160000000000001</v>
      </c>
      <c r="X1359" s="152">
        <v>4.21</v>
      </c>
      <c r="Y1359" s="152">
        <v>4.5599999999999996</v>
      </c>
      <c r="Z1359" s="152">
        <v>3.548</v>
      </c>
      <c r="AA1359" s="152">
        <v>3.87</v>
      </c>
      <c r="AB1359" s="152">
        <v>4.3600000000000003</v>
      </c>
      <c r="AC1359" s="152">
        <v>4.8</v>
      </c>
      <c r="AD1359" s="152">
        <v>3.286</v>
      </c>
      <c r="AE1359" s="152">
        <v>3.6080000000000001</v>
      </c>
      <c r="AF1359" s="152">
        <v>4.21</v>
      </c>
      <c r="AG1359" s="152">
        <v>4.5599999999999996</v>
      </c>
      <c r="AH1359" s="152">
        <v>3.3159999999999998</v>
      </c>
      <c r="AI1359" s="152">
        <v>3.86</v>
      </c>
      <c r="AJ1359" s="152">
        <v>4.3600000000000003</v>
      </c>
      <c r="AK1359" s="152">
        <v>4.8</v>
      </c>
      <c r="AL1359" s="152" t="e">
        <f t="shared" si="264"/>
        <v>#N/A</v>
      </c>
      <c r="AM1359" s="152" t="e">
        <f t="shared" si="265"/>
        <v>#N/A</v>
      </c>
      <c r="AN1359" s="152" t="e">
        <f>NA()</f>
        <v>#N/A</v>
      </c>
      <c r="AO1359" s="152" t="e">
        <f>NA()</f>
        <v>#N/A</v>
      </c>
      <c r="AP1359" s="152">
        <f t="shared" si="269"/>
        <v>7.6770000000000005</v>
      </c>
      <c r="AQ1359" s="152"/>
      <c r="AR1359" s="152"/>
      <c r="AS1359" s="153">
        <f t="shared" si="266"/>
        <v>248</v>
      </c>
      <c r="AT1359" s="153">
        <f t="shared" si="270"/>
        <v>0</v>
      </c>
      <c r="AU1359" s="153">
        <f t="shared" si="271"/>
        <v>1</v>
      </c>
      <c r="AV1359" s="153">
        <f t="shared" si="272"/>
        <v>0</v>
      </c>
      <c r="BA1359">
        <f t="shared" si="267"/>
        <v>4</v>
      </c>
    </row>
    <row r="1360" spans="2:53" x14ac:dyDescent="0.25">
      <c r="B1360" s="155">
        <f t="shared" si="236"/>
        <v>44079.999305555553</v>
      </c>
      <c r="C1360" s="155">
        <f t="shared" si="268"/>
        <v>44079.999305555553</v>
      </c>
      <c r="D1360" s="152">
        <f t="shared" si="261"/>
        <v>4.21</v>
      </c>
      <c r="E1360" s="152"/>
      <c r="F1360" s="152"/>
      <c r="G1360" s="152"/>
      <c r="H1360" s="152" t="e">
        <f t="shared" si="262"/>
        <v>#N/A</v>
      </c>
      <c r="I1360" s="152"/>
      <c r="J1360" s="152" t="e">
        <f t="shared" si="263"/>
        <v>#N/A</v>
      </c>
      <c r="K1360" s="152"/>
      <c r="L1360" s="152"/>
      <c r="M1360" s="152"/>
      <c r="N1360" s="152"/>
      <c r="O1360" s="152"/>
      <c r="P1360" s="152"/>
      <c r="Q1360" s="152"/>
      <c r="R1360" s="152"/>
      <c r="S1360" s="152"/>
      <c r="T1360" s="153" cm="1">
        <f t="array" ref="T1360">MATCH(1,(TDU_Info!$C$5:$C$111=$T$6)*(TDU_Info!$B$5:$B$111&lt;=$B1360),0)</f>
        <v>92</v>
      </c>
      <c r="U1360" s="152">
        <f>100*(INDEX(TDU_Info!$E$5:$E$111,$T1360)/T$11+INDEX(TDU_Info!$F$5:$F$111,$T1360))</f>
        <v>4.0929999999999991</v>
      </c>
      <c r="V1360" s="152">
        <v>3.5089999999999999</v>
      </c>
      <c r="W1360" s="152">
        <v>3.6160000000000001</v>
      </c>
      <c r="X1360" s="152">
        <v>4.21</v>
      </c>
      <c r="Y1360" s="152">
        <v>4.5599999999999996</v>
      </c>
      <c r="Z1360" s="152">
        <v>3.548</v>
      </c>
      <c r="AA1360" s="152">
        <v>3.87</v>
      </c>
      <c r="AB1360" s="152">
        <v>4.3600000000000003</v>
      </c>
      <c r="AC1360" s="152">
        <v>4.8</v>
      </c>
      <c r="AD1360" s="152">
        <v>3.286</v>
      </c>
      <c r="AE1360" s="152">
        <v>3.6080000000000001</v>
      </c>
      <c r="AF1360" s="152">
        <v>4.21</v>
      </c>
      <c r="AG1360" s="152">
        <v>4.5599999999999996</v>
      </c>
      <c r="AH1360" s="152">
        <v>3.3159999999999998</v>
      </c>
      <c r="AI1360" s="152">
        <v>3.86</v>
      </c>
      <c r="AJ1360" s="152">
        <v>4.3600000000000003</v>
      </c>
      <c r="AK1360" s="152">
        <v>4.8</v>
      </c>
      <c r="AL1360" s="152" t="e">
        <f t="shared" si="264"/>
        <v>#N/A</v>
      </c>
      <c r="AM1360" s="152" t="e">
        <f t="shared" si="265"/>
        <v>#N/A</v>
      </c>
      <c r="AN1360" s="152" t="e">
        <f>NA()</f>
        <v>#N/A</v>
      </c>
      <c r="AO1360" s="152" t="e">
        <f>NA()</f>
        <v>#N/A</v>
      </c>
      <c r="AP1360" s="152">
        <f t="shared" si="269"/>
        <v>7.6770000000000005</v>
      </c>
      <c r="AQ1360" s="152"/>
      <c r="AR1360" s="152"/>
      <c r="AS1360" s="153">
        <f t="shared" si="266"/>
        <v>249</v>
      </c>
      <c r="AT1360" s="153">
        <f t="shared" si="270"/>
        <v>0</v>
      </c>
      <c r="AU1360" s="153">
        <f t="shared" si="271"/>
        <v>1</v>
      </c>
      <c r="AV1360" s="153">
        <f t="shared" si="272"/>
        <v>0</v>
      </c>
      <c r="BA1360">
        <f t="shared" si="267"/>
        <v>5</v>
      </c>
    </row>
    <row r="1361" spans="2:53" x14ac:dyDescent="0.25">
      <c r="B1361" s="155">
        <f t="shared" si="236"/>
        <v>44080.999305555553</v>
      </c>
      <c r="C1361" s="155">
        <f t="shared" si="268"/>
        <v>44080.999305555553</v>
      </c>
      <c r="D1361" s="152">
        <f t="shared" ref="D1361:D3547" si="273">(INDEX($V1361:$AP1361,D$7)*(1+D$8)+D$9*100/$T$11)*(1+D$10)+(D$11*100/$T$11)+($T$5+D$10)*$U1361</f>
        <v>4.21</v>
      </c>
      <c r="E1361" s="152"/>
      <c r="F1361" s="152"/>
      <c r="G1361" s="152"/>
      <c r="H1361" s="152" t="e">
        <f t="shared" ref="H1361:H3547" si="274">IF(ISNA($C1361),NA(),(INDEX($V1361:$AP1361,H$7)*(1+H$8)+H$9*100/$T$11)*(1+H$10)+(H$11*100/$T$11)+($T$5+H$10)*$U1361)</f>
        <v>#N/A</v>
      </c>
      <c r="I1361" s="152"/>
      <c r="J1361" s="152" t="e">
        <f t="shared" ref="J1361:J3547" si="275">(INDEX($V1361:$AP1361,J$7)*(1+J$8)+J$9*100/$T$11)*(1+J$10)+(J$11*100/$T$11)+($T$5+J$10)*$U1361</f>
        <v>#N/A</v>
      </c>
      <c r="K1361" s="152"/>
      <c r="L1361" s="152"/>
      <c r="M1361" s="152"/>
      <c r="N1361" s="152"/>
      <c r="O1361" s="152"/>
      <c r="P1361" s="152"/>
      <c r="Q1361" s="152"/>
      <c r="R1361" s="152"/>
      <c r="S1361" s="152"/>
      <c r="T1361" s="153" cm="1">
        <f t="array" ref="T1361">MATCH(1,(TDU_Info!$C$5:$C$111=$T$6)*(TDU_Info!$B$5:$B$111&lt;=$B1361),0)</f>
        <v>92</v>
      </c>
      <c r="U1361" s="152">
        <f>100*(INDEX(TDU_Info!$E$5:$E$111,$T1361)/T$11+INDEX(TDU_Info!$F$5:$F$111,$T1361))</f>
        <v>4.0929999999999991</v>
      </c>
      <c r="V1361" s="152">
        <v>3.5089999999999999</v>
      </c>
      <c r="W1361" s="152">
        <v>3.6160000000000001</v>
      </c>
      <c r="X1361" s="152">
        <v>4.21</v>
      </c>
      <c r="Y1361" s="152">
        <v>4.5599999999999996</v>
      </c>
      <c r="Z1361" s="152">
        <v>3.548</v>
      </c>
      <c r="AA1361" s="152">
        <v>3.87</v>
      </c>
      <c r="AB1361" s="152">
        <v>4.3600000000000003</v>
      </c>
      <c r="AC1361" s="152">
        <v>4.8</v>
      </c>
      <c r="AD1361" s="152">
        <v>3.286</v>
      </c>
      <c r="AE1361" s="152">
        <v>3.6080000000000001</v>
      </c>
      <c r="AF1361" s="152">
        <v>4.21</v>
      </c>
      <c r="AG1361" s="152">
        <v>4.5599999999999996</v>
      </c>
      <c r="AH1361" s="152">
        <v>3.3159999999999998</v>
      </c>
      <c r="AI1361" s="152">
        <v>3.86</v>
      </c>
      <c r="AJ1361" s="152">
        <v>4.3600000000000003</v>
      </c>
      <c r="AK1361" s="152">
        <v>4.8</v>
      </c>
      <c r="AL1361" s="152" t="e">
        <f t="shared" ref="AL1361:AL3547" si="276">IF(DAY($B1361)=1,NA(),VLOOKUP($B1361,$BB$17:$BD$64,2,TRUE))</f>
        <v>#N/A</v>
      </c>
      <c r="AM1361" s="152" t="e">
        <f t="shared" ref="AM1361:AM3547" si="277">IF(DAY($B1361)=1,NA(),VLOOKUP($B1361,$BB$17:$BD$64,3,TRUE))</f>
        <v>#N/A</v>
      </c>
      <c r="AN1361" s="152" t="e">
        <f>NA()</f>
        <v>#N/A</v>
      </c>
      <c r="AO1361" s="152" t="e">
        <f>NA()</f>
        <v>#N/A</v>
      </c>
      <c r="AP1361" s="152">
        <f t="shared" si="269"/>
        <v>7.6770000000000005</v>
      </c>
      <c r="AQ1361" s="152"/>
      <c r="AR1361" s="152"/>
      <c r="AS1361" s="153">
        <f t="shared" ref="AS1361:AS3547" si="278">ROUNDUP(B1361-DATE(YEAR(B1361),1,1),0)</f>
        <v>250</v>
      </c>
      <c r="AT1361" s="153">
        <f t="shared" si="270"/>
        <v>0</v>
      </c>
      <c r="AU1361" s="153">
        <f t="shared" si="271"/>
        <v>1</v>
      </c>
      <c r="AV1361" s="153">
        <f t="shared" si="272"/>
        <v>0</v>
      </c>
      <c r="BA1361">
        <f t="shared" ref="BA1361:BA3547" si="279">DAY(C1361)</f>
        <v>6</v>
      </c>
    </row>
    <row r="1362" spans="2:53" x14ac:dyDescent="0.25">
      <c r="B1362" s="155">
        <f t="shared" si="236"/>
        <v>44081.999305555553</v>
      </c>
      <c r="C1362" s="155">
        <f t="shared" ref="C1362:C3564" si="280">IF(OR($B1362&lt;C$12,$B1362&gt;C$13),NA(),$B1362)</f>
        <v>44081.999305555553</v>
      </c>
      <c r="D1362" s="152">
        <f t="shared" si="273"/>
        <v>4.21</v>
      </c>
      <c r="E1362" s="152"/>
      <c r="F1362" s="152"/>
      <c r="G1362" s="152"/>
      <c r="H1362" s="152" t="e">
        <f t="shared" si="274"/>
        <v>#N/A</v>
      </c>
      <c r="I1362" s="152"/>
      <c r="J1362" s="152" t="e">
        <f t="shared" si="275"/>
        <v>#N/A</v>
      </c>
      <c r="K1362" s="152"/>
      <c r="L1362" s="152"/>
      <c r="M1362" s="152"/>
      <c r="N1362" s="152"/>
      <c r="O1362" s="152"/>
      <c r="P1362" s="152"/>
      <c r="Q1362" s="152"/>
      <c r="R1362" s="152"/>
      <c r="S1362" s="152"/>
      <c r="T1362" s="153" cm="1">
        <f t="array" ref="T1362">MATCH(1,(TDU_Info!$C$5:$C$111=$T$6)*(TDU_Info!$B$5:$B$111&lt;=$B1362),0)</f>
        <v>92</v>
      </c>
      <c r="U1362" s="152">
        <f>100*(INDEX(TDU_Info!$E$5:$E$111,$T1362)/T$11+INDEX(TDU_Info!$F$5:$F$111,$T1362))</f>
        <v>4.0929999999999991</v>
      </c>
      <c r="V1362" s="152">
        <v>3.5089999999999999</v>
      </c>
      <c r="W1362" s="152">
        <v>3.6160000000000001</v>
      </c>
      <c r="X1362" s="152">
        <v>4.21</v>
      </c>
      <c r="Y1362" s="152">
        <v>4.5599999999999996</v>
      </c>
      <c r="Z1362" s="152">
        <v>3.548</v>
      </c>
      <c r="AA1362" s="152">
        <v>3.87</v>
      </c>
      <c r="AB1362" s="152">
        <v>4.3600000000000003</v>
      </c>
      <c r="AC1362" s="152">
        <v>4.8</v>
      </c>
      <c r="AD1362" s="152">
        <v>3.286</v>
      </c>
      <c r="AE1362" s="152">
        <v>3.6080000000000001</v>
      </c>
      <c r="AF1362" s="152">
        <v>4.21</v>
      </c>
      <c r="AG1362" s="152">
        <v>4.5599999999999996</v>
      </c>
      <c r="AH1362" s="152">
        <v>3.3159999999999998</v>
      </c>
      <c r="AI1362" s="152">
        <v>3.86</v>
      </c>
      <c r="AJ1362" s="152">
        <v>4.3600000000000003</v>
      </c>
      <c r="AK1362" s="152">
        <v>4.8</v>
      </c>
      <c r="AL1362" s="152" t="e">
        <f t="shared" si="276"/>
        <v>#N/A</v>
      </c>
      <c r="AM1362" s="152" t="e">
        <f t="shared" si="277"/>
        <v>#N/A</v>
      </c>
      <c r="AN1362" s="152" t="e">
        <f>NA()</f>
        <v>#N/A</v>
      </c>
      <c r="AO1362" s="152" t="e">
        <f>NA()</f>
        <v>#N/A</v>
      </c>
      <c r="AP1362" s="152">
        <f t="shared" ref="AP1362:AP1425" si="281">IF(DAY($C1362)=1,NA(),VLOOKUP($C1362,$BE$17:$BF$78,2,TRUE)-$U1362)</f>
        <v>7.6770000000000005</v>
      </c>
      <c r="AQ1362" s="152"/>
      <c r="AR1362" s="152"/>
      <c r="AS1362" s="153">
        <f t="shared" si="278"/>
        <v>251</v>
      </c>
      <c r="AT1362" s="153">
        <f t="shared" si="270"/>
        <v>0</v>
      </c>
      <c r="AU1362" s="153">
        <f t="shared" si="271"/>
        <v>1</v>
      </c>
      <c r="AV1362" s="153">
        <f t="shared" si="272"/>
        <v>0</v>
      </c>
      <c r="BA1362">
        <f t="shared" si="279"/>
        <v>7</v>
      </c>
    </row>
    <row r="1363" spans="2:53" x14ac:dyDescent="0.25">
      <c r="B1363" s="155">
        <f t="shared" si="236"/>
        <v>44082.999305555553</v>
      </c>
      <c r="C1363" s="155">
        <f t="shared" si="280"/>
        <v>44082.999305555553</v>
      </c>
      <c r="D1363" s="152">
        <f t="shared" si="273"/>
        <v>4.21</v>
      </c>
      <c r="E1363" s="152"/>
      <c r="F1363" s="152"/>
      <c r="G1363" s="152"/>
      <c r="H1363" s="152" t="e">
        <f t="shared" si="274"/>
        <v>#N/A</v>
      </c>
      <c r="I1363" s="152"/>
      <c r="J1363" s="152" t="e">
        <f t="shared" si="275"/>
        <v>#N/A</v>
      </c>
      <c r="K1363" s="152"/>
      <c r="L1363" s="152"/>
      <c r="M1363" s="152"/>
      <c r="N1363" s="152"/>
      <c r="O1363" s="152"/>
      <c r="P1363" s="152"/>
      <c r="Q1363" s="152"/>
      <c r="R1363" s="152"/>
      <c r="S1363" s="152"/>
      <c r="T1363" s="153" cm="1">
        <f t="array" ref="T1363">MATCH(1,(TDU_Info!$C$5:$C$111=$T$6)*(TDU_Info!$B$5:$B$111&lt;=$B1363),0)</f>
        <v>92</v>
      </c>
      <c r="U1363" s="152">
        <f>100*(INDEX(TDU_Info!$E$5:$E$111,$T1363)/T$11+INDEX(TDU_Info!$F$5:$F$111,$T1363))</f>
        <v>4.0929999999999991</v>
      </c>
      <c r="V1363" s="152">
        <v>3.2989999999999999</v>
      </c>
      <c r="W1363" s="152">
        <v>3.754</v>
      </c>
      <c r="X1363" s="152">
        <v>4.21</v>
      </c>
      <c r="Y1363" s="152">
        <v>4.5599999999999996</v>
      </c>
      <c r="Z1363" s="152">
        <v>3.298</v>
      </c>
      <c r="AA1363" s="152">
        <v>3.87</v>
      </c>
      <c r="AB1363" s="152">
        <v>4.3600000000000003</v>
      </c>
      <c r="AC1363" s="152">
        <v>4.8</v>
      </c>
      <c r="AD1363" s="152">
        <v>3.286</v>
      </c>
      <c r="AE1363" s="152">
        <v>3.6659999999999999</v>
      </c>
      <c r="AF1363" s="152">
        <v>4.21</v>
      </c>
      <c r="AG1363" s="152">
        <v>4.5599999999999996</v>
      </c>
      <c r="AH1363" s="152">
        <v>3.2989999999999999</v>
      </c>
      <c r="AI1363" s="152">
        <v>3.86</v>
      </c>
      <c r="AJ1363" s="152">
        <v>4.3600000000000003</v>
      </c>
      <c r="AK1363" s="152">
        <v>4.8</v>
      </c>
      <c r="AL1363" s="152" t="e">
        <f t="shared" si="276"/>
        <v>#N/A</v>
      </c>
      <c r="AM1363" s="152" t="e">
        <f t="shared" si="277"/>
        <v>#N/A</v>
      </c>
      <c r="AN1363" s="152" t="e">
        <f>NA()</f>
        <v>#N/A</v>
      </c>
      <c r="AO1363" s="152" t="e">
        <f>NA()</f>
        <v>#N/A</v>
      </c>
      <c r="AP1363" s="152">
        <f t="shared" si="281"/>
        <v>7.6770000000000005</v>
      </c>
      <c r="AQ1363" s="152"/>
      <c r="AR1363" s="152"/>
      <c r="AS1363" s="153">
        <f t="shared" si="278"/>
        <v>252</v>
      </c>
      <c r="AT1363" s="153">
        <f t="shared" si="270"/>
        <v>0</v>
      </c>
      <c r="AU1363" s="153">
        <f t="shared" si="271"/>
        <v>1</v>
      </c>
      <c r="AV1363" s="153">
        <f t="shared" si="272"/>
        <v>0</v>
      </c>
      <c r="BA1363">
        <f t="shared" si="279"/>
        <v>8</v>
      </c>
    </row>
    <row r="1364" spans="2:53" x14ac:dyDescent="0.25">
      <c r="B1364" s="155">
        <f t="shared" si="236"/>
        <v>44083.999305555553</v>
      </c>
      <c r="C1364" s="155">
        <f t="shared" si="280"/>
        <v>44083.999305555553</v>
      </c>
      <c r="D1364" s="152">
        <f t="shared" si="273"/>
        <v>4.21</v>
      </c>
      <c r="E1364" s="152"/>
      <c r="F1364" s="152"/>
      <c r="G1364" s="152"/>
      <c r="H1364" s="152" t="e">
        <f t="shared" si="274"/>
        <v>#N/A</v>
      </c>
      <c r="I1364" s="152"/>
      <c r="J1364" s="152" t="e">
        <f t="shared" si="275"/>
        <v>#N/A</v>
      </c>
      <c r="K1364" s="152"/>
      <c r="L1364" s="152"/>
      <c r="M1364" s="152"/>
      <c r="N1364" s="152"/>
      <c r="O1364" s="152"/>
      <c r="P1364" s="152"/>
      <c r="Q1364" s="152"/>
      <c r="R1364" s="152"/>
      <c r="S1364" s="152"/>
      <c r="T1364" s="153" cm="1">
        <f t="array" ref="T1364">MATCH(1,(TDU_Info!$C$5:$C$111=$T$6)*(TDU_Info!$B$5:$B$111&lt;=$B1364),0)</f>
        <v>92</v>
      </c>
      <c r="U1364" s="152">
        <f>100*(INDEX(TDU_Info!$E$5:$E$111,$T1364)/T$11+INDEX(TDU_Info!$F$5:$F$111,$T1364))</f>
        <v>4.0929999999999991</v>
      </c>
      <c r="V1364" s="152">
        <v>3.2989999999999999</v>
      </c>
      <c r="W1364" s="152">
        <v>3.754</v>
      </c>
      <c r="X1364" s="152">
        <v>4.21</v>
      </c>
      <c r="Y1364" s="152">
        <v>4.5599999999999996</v>
      </c>
      <c r="Z1364" s="152">
        <v>3.298</v>
      </c>
      <c r="AA1364" s="152">
        <v>3.87</v>
      </c>
      <c r="AB1364" s="152">
        <v>4.3600000000000003</v>
      </c>
      <c r="AC1364" s="152">
        <v>4.8</v>
      </c>
      <c r="AD1364" s="152">
        <v>3.286</v>
      </c>
      <c r="AE1364" s="152">
        <v>3.6659999999999999</v>
      </c>
      <c r="AF1364" s="152">
        <v>4.21</v>
      </c>
      <c r="AG1364" s="152">
        <v>4.5599999999999996</v>
      </c>
      <c r="AH1364" s="152">
        <v>3.2989999999999999</v>
      </c>
      <c r="AI1364" s="152">
        <v>3.86</v>
      </c>
      <c r="AJ1364" s="152">
        <v>4.3600000000000003</v>
      </c>
      <c r="AK1364" s="152">
        <v>4.8</v>
      </c>
      <c r="AL1364" s="152" t="e">
        <f t="shared" si="276"/>
        <v>#N/A</v>
      </c>
      <c r="AM1364" s="152" t="e">
        <f t="shared" si="277"/>
        <v>#N/A</v>
      </c>
      <c r="AN1364" s="152" t="e">
        <f>NA()</f>
        <v>#N/A</v>
      </c>
      <c r="AO1364" s="152" t="e">
        <f>NA()</f>
        <v>#N/A</v>
      </c>
      <c r="AP1364" s="152">
        <f t="shared" si="281"/>
        <v>7.6770000000000005</v>
      </c>
      <c r="AQ1364" s="152"/>
      <c r="AR1364" s="152"/>
      <c r="AS1364" s="153">
        <f t="shared" si="278"/>
        <v>253</v>
      </c>
      <c r="AT1364" s="153">
        <f t="shared" si="270"/>
        <v>0</v>
      </c>
      <c r="AU1364" s="153">
        <f t="shared" si="271"/>
        <v>1</v>
      </c>
      <c r="AV1364" s="153">
        <f t="shared" si="272"/>
        <v>0</v>
      </c>
      <c r="BA1364">
        <f t="shared" si="279"/>
        <v>9</v>
      </c>
    </row>
    <row r="1365" spans="2:53" x14ac:dyDescent="0.25">
      <c r="B1365" s="155">
        <f t="shared" si="236"/>
        <v>44084.999305555553</v>
      </c>
      <c r="C1365" s="155">
        <f t="shared" si="280"/>
        <v>44084.999305555553</v>
      </c>
      <c r="D1365" s="152">
        <f t="shared" si="273"/>
        <v>4.21</v>
      </c>
      <c r="E1365" s="152"/>
      <c r="F1365" s="152"/>
      <c r="G1365" s="152"/>
      <c r="H1365" s="152" t="e">
        <f t="shared" si="274"/>
        <v>#N/A</v>
      </c>
      <c r="I1365" s="152"/>
      <c r="J1365" s="152" t="e">
        <f t="shared" si="275"/>
        <v>#N/A</v>
      </c>
      <c r="K1365" s="152"/>
      <c r="L1365" s="152"/>
      <c r="M1365" s="152"/>
      <c r="N1365" s="152"/>
      <c r="O1365" s="152"/>
      <c r="P1365" s="152"/>
      <c r="Q1365" s="152"/>
      <c r="R1365" s="152"/>
      <c r="S1365" s="152"/>
      <c r="T1365" s="153" cm="1">
        <f t="array" ref="T1365">MATCH(1,(TDU_Info!$C$5:$C$111=$T$6)*(TDU_Info!$B$5:$B$111&lt;=$B1365),0)</f>
        <v>92</v>
      </c>
      <c r="U1365" s="152">
        <f>100*(INDEX(TDU_Info!$E$5:$E$111,$T1365)/T$11+INDEX(TDU_Info!$F$5:$F$111,$T1365))</f>
        <v>4.0929999999999991</v>
      </c>
      <c r="V1365" s="152">
        <v>3.2989999999999999</v>
      </c>
      <c r="W1365" s="152">
        <v>3.754</v>
      </c>
      <c r="X1365" s="152">
        <v>4.21</v>
      </c>
      <c r="Y1365" s="152">
        <v>4.5599999999999996</v>
      </c>
      <c r="Z1365" s="152">
        <v>3.298</v>
      </c>
      <c r="AA1365" s="152">
        <v>3.49</v>
      </c>
      <c r="AB1365" s="152">
        <v>4.3600000000000003</v>
      </c>
      <c r="AC1365" s="152">
        <v>4.8</v>
      </c>
      <c r="AD1365" s="152">
        <v>3.286</v>
      </c>
      <c r="AE1365" s="152">
        <v>3.6659999999999999</v>
      </c>
      <c r="AF1365" s="152">
        <v>4.21</v>
      </c>
      <c r="AG1365" s="152">
        <v>4.5599999999999996</v>
      </c>
      <c r="AH1365" s="152">
        <v>3.2989999999999999</v>
      </c>
      <c r="AI1365" s="152">
        <v>3.48</v>
      </c>
      <c r="AJ1365" s="152">
        <v>4.3600000000000003</v>
      </c>
      <c r="AK1365" s="152">
        <v>4.8</v>
      </c>
      <c r="AL1365" s="152" t="e">
        <f t="shared" si="276"/>
        <v>#N/A</v>
      </c>
      <c r="AM1365" s="152" t="e">
        <f t="shared" si="277"/>
        <v>#N/A</v>
      </c>
      <c r="AN1365" s="152" t="e">
        <f>NA()</f>
        <v>#N/A</v>
      </c>
      <c r="AO1365" s="152" t="e">
        <f>NA()</f>
        <v>#N/A</v>
      </c>
      <c r="AP1365" s="152">
        <f t="shared" si="281"/>
        <v>7.6770000000000005</v>
      </c>
      <c r="AQ1365" s="152"/>
      <c r="AR1365" s="152"/>
      <c r="AS1365" s="153">
        <f t="shared" si="278"/>
        <v>254</v>
      </c>
      <c r="AT1365" s="153">
        <f t="shared" si="270"/>
        <v>0</v>
      </c>
      <c r="AU1365" s="153">
        <f t="shared" si="271"/>
        <v>1</v>
      </c>
      <c r="AV1365" s="153">
        <f t="shared" si="272"/>
        <v>0</v>
      </c>
      <c r="BA1365">
        <f t="shared" si="279"/>
        <v>10</v>
      </c>
    </row>
    <row r="1366" spans="2:53" x14ac:dyDescent="0.25">
      <c r="B1366" s="155">
        <f t="shared" si="236"/>
        <v>44085.999305555553</v>
      </c>
      <c r="C1366" s="155">
        <f t="shared" si="280"/>
        <v>44085.999305555553</v>
      </c>
      <c r="D1366" s="152">
        <f t="shared" si="273"/>
        <v>4.21</v>
      </c>
      <c r="E1366" s="152"/>
      <c r="F1366" s="152"/>
      <c r="G1366" s="152"/>
      <c r="H1366" s="152" t="e">
        <f t="shared" si="274"/>
        <v>#N/A</v>
      </c>
      <c r="I1366" s="152"/>
      <c r="J1366" s="152" t="e">
        <f t="shared" si="275"/>
        <v>#N/A</v>
      </c>
      <c r="K1366" s="152"/>
      <c r="L1366" s="152"/>
      <c r="M1366" s="152"/>
      <c r="N1366" s="152"/>
      <c r="O1366" s="152"/>
      <c r="P1366" s="152"/>
      <c r="Q1366" s="152"/>
      <c r="R1366" s="152"/>
      <c r="S1366" s="152"/>
      <c r="T1366" s="153" cm="1">
        <f t="array" ref="T1366">MATCH(1,(TDU_Info!$C$5:$C$111=$T$6)*(TDU_Info!$B$5:$B$111&lt;=$B1366),0)</f>
        <v>92</v>
      </c>
      <c r="U1366" s="152">
        <f>100*(INDEX(TDU_Info!$E$5:$E$111,$T1366)/T$11+INDEX(TDU_Info!$F$5:$F$111,$T1366))</f>
        <v>4.0929999999999991</v>
      </c>
      <c r="V1366" s="152">
        <v>3.2989999999999999</v>
      </c>
      <c r="W1366" s="152">
        <v>3.2959999999999998</v>
      </c>
      <c r="X1366" s="152">
        <v>4.21</v>
      </c>
      <c r="Y1366" s="152">
        <v>4.5129999999999999</v>
      </c>
      <c r="Z1366" s="152">
        <v>3.298</v>
      </c>
      <c r="AA1366" s="152">
        <v>3.49</v>
      </c>
      <c r="AB1366" s="152">
        <v>4.3600000000000003</v>
      </c>
      <c r="AC1366" s="152">
        <v>4.6790000000000003</v>
      </c>
      <c r="AD1366" s="152">
        <v>3.286</v>
      </c>
      <c r="AE1366" s="152">
        <v>3.2879999999999998</v>
      </c>
      <c r="AF1366" s="152">
        <v>4.21</v>
      </c>
      <c r="AG1366" s="152">
        <v>4.5599999999999996</v>
      </c>
      <c r="AH1366" s="152">
        <v>3.2989999999999999</v>
      </c>
      <c r="AI1366" s="152">
        <v>3.48</v>
      </c>
      <c r="AJ1366" s="152">
        <v>4.3600000000000003</v>
      </c>
      <c r="AK1366" s="152">
        <v>4.8</v>
      </c>
      <c r="AL1366" s="152" t="e">
        <f t="shared" si="276"/>
        <v>#N/A</v>
      </c>
      <c r="AM1366" s="152" t="e">
        <f t="shared" si="277"/>
        <v>#N/A</v>
      </c>
      <c r="AN1366" s="152" t="e">
        <f>NA()</f>
        <v>#N/A</v>
      </c>
      <c r="AO1366" s="152" t="e">
        <f>NA()</f>
        <v>#N/A</v>
      </c>
      <c r="AP1366" s="152">
        <f t="shared" si="281"/>
        <v>7.6770000000000005</v>
      </c>
      <c r="AQ1366" s="152"/>
      <c r="AR1366" s="152"/>
      <c r="AS1366" s="153">
        <f t="shared" si="278"/>
        <v>255</v>
      </c>
      <c r="AT1366" s="153">
        <f t="shared" si="270"/>
        <v>0</v>
      </c>
      <c r="AU1366" s="153">
        <f t="shared" si="271"/>
        <v>1</v>
      </c>
      <c r="AV1366" s="153">
        <f t="shared" si="272"/>
        <v>0</v>
      </c>
      <c r="BA1366">
        <f t="shared" si="279"/>
        <v>11</v>
      </c>
    </row>
    <row r="1367" spans="2:53" x14ac:dyDescent="0.25">
      <c r="B1367" s="155">
        <f t="shared" si="236"/>
        <v>44086.999305555553</v>
      </c>
      <c r="C1367" s="155">
        <f t="shared" si="280"/>
        <v>44086.999305555553</v>
      </c>
      <c r="D1367" s="152">
        <f t="shared" si="273"/>
        <v>4.21</v>
      </c>
      <c r="E1367" s="152"/>
      <c r="F1367" s="152"/>
      <c r="G1367" s="152"/>
      <c r="H1367" s="152" t="e">
        <f t="shared" si="274"/>
        <v>#N/A</v>
      </c>
      <c r="I1367" s="152"/>
      <c r="J1367" s="152" t="e">
        <f t="shared" si="275"/>
        <v>#N/A</v>
      </c>
      <c r="K1367" s="152"/>
      <c r="L1367" s="152"/>
      <c r="M1367" s="152"/>
      <c r="N1367" s="152"/>
      <c r="O1367" s="152"/>
      <c r="P1367" s="152"/>
      <c r="Q1367" s="152"/>
      <c r="R1367" s="152"/>
      <c r="S1367" s="152"/>
      <c r="T1367" s="153" cm="1">
        <f t="array" ref="T1367">MATCH(1,(TDU_Info!$C$5:$C$111=$T$6)*(TDU_Info!$B$5:$B$111&lt;=$B1367),0)</f>
        <v>92</v>
      </c>
      <c r="U1367" s="152">
        <f>100*(INDEX(TDU_Info!$E$5:$E$111,$T1367)/T$11+INDEX(TDU_Info!$F$5:$F$111,$T1367))</f>
        <v>4.0929999999999991</v>
      </c>
      <c r="V1367" s="152">
        <v>3.169</v>
      </c>
      <c r="W1367" s="152">
        <v>3.2959999999999998</v>
      </c>
      <c r="X1367" s="152">
        <v>4.21</v>
      </c>
      <c r="Y1367" s="152">
        <v>4.5129999999999999</v>
      </c>
      <c r="Z1367" s="152">
        <v>3.0979999999999999</v>
      </c>
      <c r="AA1367" s="152">
        <v>3.49</v>
      </c>
      <c r="AB1367" s="152">
        <v>4.3600000000000003</v>
      </c>
      <c r="AC1367" s="152">
        <v>4.6790000000000003</v>
      </c>
      <c r="AD1367" s="152">
        <v>3.169</v>
      </c>
      <c r="AE1367" s="152">
        <v>3.2879999999999998</v>
      </c>
      <c r="AF1367" s="152">
        <v>4.21</v>
      </c>
      <c r="AG1367" s="152">
        <v>4.5599999999999996</v>
      </c>
      <c r="AH1367" s="152">
        <v>3.0990000000000002</v>
      </c>
      <c r="AI1367" s="152">
        <v>3.48</v>
      </c>
      <c r="AJ1367" s="152">
        <v>4.3600000000000003</v>
      </c>
      <c r="AK1367" s="152">
        <v>4.8</v>
      </c>
      <c r="AL1367" s="152" t="e">
        <f t="shared" si="276"/>
        <v>#N/A</v>
      </c>
      <c r="AM1367" s="152" t="e">
        <f t="shared" si="277"/>
        <v>#N/A</v>
      </c>
      <c r="AN1367" s="152" t="e">
        <f>NA()</f>
        <v>#N/A</v>
      </c>
      <c r="AO1367" s="152" t="e">
        <f>NA()</f>
        <v>#N/A</v>
      </c>
      <c r="AP1367" s="152">
        <f t="shared" si="281"/>
        <v>7.6770000000000005</v>
      </c>
      <c r="AQ1367" s="152"/>
      <c r="AR1367" s="152"/>
      <c r="AS1367" s="153">
        <f t="shared" si="278"/>
        <v>256</v>
      </c>
      <c r="AT1367" s="153">
        <f t="shared" si="270"/>
        <v>0</v>
      </c>
      <c r="AU1367" s="153">
        <f t="shared" si="271"/>
        <v>1</v>
      </c>
      <c r="AV1367" s="153">
        <f t="shared" si="272"/>
        <v>0</v>
      </c>
      <c r="BA1367">
        <f t="shared" si="279"/>
        <v>12</v>
      </c>
    </row>
    <row r="1368" spans="2:53" x14ac:dyDescent="0.25">
      <c r="B1368" s="155">
        <f t="shared" si="236"/>
        <v>44087.999305555553</v>
      </c>
      <c r="C1368" s="155">
        <f t="shared" si="280"/>
        <v>44087.999305555553</v>
      </c>
      <c r="D1368" s="152">
        <f t="shared" si="273"/>
        <v>4.21</v>
      </c>
      <c r="E1368" s="152"/>
      <c r="F1368" s="152"/>
      <c r="G1368" s="152"/>
      <c r="H1368" s="152" t="e">
        <f t="shared" si="274"/>
        <v>#N/A</v>
      </c>
      <c r="I1368" s="152"/>
      <c r="J1368" s="152" t="e">
        <f t="shared" si="275"/>
        <v>#N/A</v>
      </c>
      <c r="K1368" s="152"/>
      <c r="L1368" s="152"/>
      <c r="M1368" s="152"/>
      <c r="N1368" s="152"/>
      <c r="O1368" s="152"/>
      <c r="P1368" s="152"/>
      <c r="Q1368" s="152"/>
      <c r="R1368" s="152"/>
      <c r="S1368" s="152"/>
      <c r="T1368" s="153" cm="1">
        <f t="array" ref="T1368">MATCH(1,(TDU_Info!$C$5:$C$111=$T$6)*(TDU_Info!$B$5:$B$111&lt;=$B1368),0)</f>
        <v>92</v>
      </c>
      <c r="U1368" s="152">
        <f>100*(INDEX(TDU_Info!$E$5:$E$111,$T1368)/T$11+INDEX(TDU_Info!$F$5:$F$111,$T1368))</f>
        <v>4.0929999999999991</v>
      </c>
      <c r="V1368" s="152">
        <v>3.169</v>
      </c>
      <c r="W1368" s="152">
        <v>3.2959999999999998</v>
      </c>
      <c r="X1368" s="152">
        <v>4.21</v>
      </c>
      <c r="Y1368" s="152">
        <v>4.5129999999999999</v>
      </c>
      <c r="Z1368" s="152">
        <v>3.0979999999999999</v>
      </c>
      <c r="AA1368" s="152">
        <v>3.49</v>
      </c>
      <c r="AB1368" s="152">
        <v>4.3600000000000003</v>
      </c>
      <c r="AC1368" s="152">
        <v>4.6790000000000003</v>
      </c>
      <c r="AD1368" s="152">
        <v>3.169</v>
      </c>
      <c r="AE1368" s="152">
        <v>3.2879999999999998</v>
      </c>
      <c r="AF1368" s="152">
        <v>4.21</v>
      </c>
      <c r="AG1368" s="152">
        <v>4.5599999999999996</v>
      </c>
      <c r="AH1368" s="152">
        <v>3.0990000000000002</v>
      </c>
      <c r="AI1368" s="152">
        <v>3.48</v>
      </c>
      <c r="AJ1368" s="152">
        <v>4.3600000000000003</v>
      </c>
      <c r="AK1368" s="152">
        <v>4.8</v>
      </c>
      <c r="AL1368" s="152" t="e">
        <f t="shared" si="276"/>
        <v>#N/A</v>
      </c>
      <c r="AM1368" s="152" t="e">
        <f t="shared" si="277"/>
        <v>#N/A</v>
      </c>
      <c r="AN1368" s="152" t="e">
        <f>NA()</f>
        <v>#N/A</v>
      </c>
      <c r="AO1368" s="152" t="e">
        <f>NA()</f>
        <v>#N/A</v>
      </c>
      <c r="AP1368" s="152">
        <f t="shared" si="281"/>
        <v>7.6770000000000005</v>
      </c>
      <c r="AQ1368" s="152"/>
      <c r="AR1368" s="152"/>
      <c r="AS1368" s="153">
        <f t="shared" si="278"/>
        <v>257</v>
      </c>
      <c r="AT1368" s="153">
        <f t="shared" si="270"/>
        <v>0</v>
      </c>
      <c r="AU1368" s="153">
        <f t="shared" si="271"/>
        <v>1</v>
      </c>
      <c r="AV1368" s="153">
        <f t="shared" si="272"/>
        <v>0</v>
      </c>
      <c r="BA1368">
        <f t="shared" si="279"/>
        <v>13</v>
      </c>
    </row>
    <row r="1369" spans="2:53" x14ac:dyDescent="0.25">
      <c r="B1369" s="155">
        <f t="shared" si="236"/>
        <v>44088.999305555553</v>
      </c>
      <c r="C1369" s="155">
        <f t="shared" si="280"/>
        <v>44088.999305555553</v>
      </c>
      <c r="D1369" s="152">
        <f t="shared" si="273"/>
        <v>4.21</v>
      </c>
      <c r="E1369" s="152"/>
      <c r="F1369" s="152"/>
      <c r="G1369" s="152"/>
      <c r="H1369" s="152" t="e">
        <f t="shared" si="274"/>
        <v>#N/A</v>
      </c>
      <c r="I1369" s="152"/>
      <c r="J1369" s="152" t="e">
        <f t="shared" si="275"/>
        <v>#N/A</v>
      </c>
      <c r="K1369" s="152"/>
      <c r="L1369" s="152"/>
      <c r="M1369" s="152"/>
      <c r="N1369" s="152"/>
      <c r="O1369" s="152"/>
      <c r="P1369" s="152"/>
      <c r="Q1369" s="152"/>
      <c r="R1369" s="152"/>
      <c r="S1369" s="152"/>
      <c r="T1369" s="153" cm="1">
        <f t="array" ref="T1369">MATCH(1,(TDU_Info!$C$5:$C$111=$T$6)*(TDU_Info!$B$5:$B$111&lt;=$B1369),0)</f>
        <v>92</v>
      </c>
      <c r="U1369" s="152">
        <f>100*(INDEX(TDU_Info!$E$5:$E$111,$T1369)/T$11+INDEX(TDU_Info!$F$5:$F$111,$T1369))</f>
        <v>4.0929999999999991</v>
      </c>
      <c r="V1369" s="152">
        <v>3.169</v>
      </c>
      <c r="W1369" s="152">
        <v>3.2959999999999998</v>
      </c>
      <c r="X1369" s="152">
        <v>4.21</v>
      </c>
      <c r="Y1369" s="152">
        <v>4.5129999999999999</v>
      </c>
      <c r="Z1369" s="152">
        <v>3.0979999999999999</v>
      </c>
      <c r="AA1369" s="152">
        <v>3.49</v>
      </c>
      <c r="AB1369" s="152">
        <v>4.3600000000000003</v>
      </c>
      <c r="AC1369" s="152">
        <v>4.6790000000000003</v>
      </c>
      <c r="AD1369" s="152">
        <v>3.169</v>
      </c>
      <c r="AE1369" s="152">
        <v>3.2879999999999998</v>
      </c>
      <c r="AF1369" s="152">
        <v>4.21</v>
      </c>
      <c r="AG1369" s="152">
        <v>4.5599999999999996</v>
      </c>
      <c r="AH1369" s="152">
        <v>3.0990000000000002</v>
      </c>
      <c r="AI1369" s="152">
        <v>3.48</v>
      </c>
      <c r="AJ1369" s="152">
        <v>4.3600000000000003</v>
      </c>
      <c r="AK1369" s="152">
        <v>4.8</v>
      </c>
      <c r="AL1369" s="152" t="e">
        <f t="shared" si="276"/>
        <v>#N/A</v>
      </c>
      <c r="AM1369" s="152" t="e">
        <f t="shared" si="277"/>
        <v>#N/A</v>
      </c>
      <c r="AN1369" s="152" t="e">
        <f>NA()</f>
        <v>#N/A</v>
      </c>
      <c r="AO1369" s="152" t="e">
        <f>NA()</f>
        <v>#N/A</v>
      </c>
      <c r="AP1369" s="152">
        <f t="shared" si="281"/>
        <v>7.6770000000000005</v>
      </c>
      <c r="AQ1369" s="152"/>
      <c r="AR1369" s="152"/>
      <c r="AS1369" s="153">
        <f t="shared" si="278"/>
        <v>258</v>
      </c>
      <c r="AT1369" s="153">
        <f t="shared" si="270"/>
        <v>0</v>
      </c>
      <c r="AU1369" s="153">
        <f t="shared" si="271"/>
        <v>1</v>
      </c>
      <c r="AV1369" s="153">
        <f t="shared" si="272"/>
        <v>0</v>
      </c>
      <c r="BA1369">
        <f t="shared" si="279"/>
        <v>14</v>
      </c>
    </row>
    <row r="1370" spans="2:53" x14ac:dyDescent="0.25">
      <c r="B1370" s="155">
        <f t="shared" si="236"/>
        <v>44089.999305555553</v>
      </c>
      <c r="C1370" s="155">
        <f t="shared" si="280"/>
        <v>44089.999305555553</v>
      </c>
      <c r="D1370" s="152">
        <f t="shared" si="273"/>
        <v>4.21</v>
      </c>
      <c r="E1370" s="152"/>
      <c r="F1370" s="152"/>
      <c r="G1370" s="152"/>
      <c r="H1370" s="152" t="e">
        <f t="shared" si="274"/>
        <v>#N/A</v>
      </c>
      <c r="I1370" s="152"/>
      <c r="J1370" s="152" t="e">
        <f t="shared" si="275"/>
        <v>#N/A</v>
      </c>
      <c r="K1370" s="152"/>
      <c r="L1370" s="152"/>
      <c r="M1370" s="152"/>
      <c r="N1370" s="152"/>
      <c r="O1370" s="152"/>
      <c r="P1370" s="152"/>
      <c r="Q1370" s="152"/>
      <c r="R1370" s="152"/>
      <c r="S1370" s="152"/>
      <c r="T1370" s="153" cm="1">
        <f t="array" ref="T1370">MATCH(1,(TDU_Info!$C$5:$C$111=$T$6)*(TDU_Info!$B$5:$B$111&lt;=$B1370),0)</f>
        <v>92</v>
      </c>
      <c r="U1370" s="152">
        <f>100*(INDEX(TDU_Info!$E$5:$E$111,$T1370)/T$11+INDEX(TDU_Info!$F$5:$F$111,$T1370))</f>
        <v>4.0929999999999991</v>
      </c>
      <c r="V1370" s="152">
        <v>3.169</v>
      </c>
      <c r="W1370" s="152">
        <v>3.3090000000000002</v>
      </c>
      <c r="X1370" s="152">
        <v>4.21</v>
      </c>
      <c r="Y1370" s="152">
        <v>4.5129999999999999</v>
      </c>
      <c r="Z1370" s="152">
        <v>3.0979999999999999</v>
      </c>
      <c r="AA1370" s="152">
        <v>3.5070000000000001</v>
      </c>
      <c r="AB1370" s="152">
        <v>4.3600000000000003</v>
      </c>
      <c r="AC1370" s="152">
        <v>4.6790000000000003</v>
      </c>
      <c r="AD1370" s="152">
        <v>3.169</v>
      </c>
      <c r="AE1370" s="152">
        <v>3.294</v>
      </c>
      <c r="AF1370" s="152">
        <v>4.21</v>
      </c>
      <c r="AG1370" s="152">
        <v>4.5599999999999996</v>
      </c>
      <c r="AH1370" s="152">
        <v>3.0990000000000002</v>
      </c>
      <c r="AI1370" s="152">
        <v>3.488</v>
      </c>
      <c r="AJ1370" s="152">
        <v>4.3600000000000003</v>
      </c>
      <c r="AK1370" s="152">
        <v>4.8</v>
      </c>
      <c r="AL1370" s="152" t="e">
        <f t="shared" si="276"/>
        <v>#N/A</v>
      </c>
      <c r="AM1370" s="152" t="e">
        <f t="shared" si="277"/>
        <v>#N/A</v>
      </c>
      <c r="AN1370" s="152" t="e">
        <f>NA()</f>
        <v>#N/A</v>
      </c>
      <c r="AO1370" s="152" t="e">
        <f>NA()</f>
        <v>#N/A</v>
      </c>
      <c r="AP1370" s="152">
        <f t="shared" si="281"/>
        <v>7.6770000000000005</v>
      </c>
      <c r="AQ1370" s="152"/>
      <c r="AR1370" s="152"/>
      <c r="AS1370" s="153">
        <f t="shared" si="278"/>
        <v>259</v>
      </c>
      <c r="AT1370" s="153">
        <f t="shared" si="270"/>
        <v>0</v>
      </c>
      <c r="AU1370" s="153">
        <f t="shared" si="271"/>
        <v>1</v>
      </c>
      <c r="AV1370" s="153">
        <f t="shared" si="272"/>
        <v>0</v>
      </c>
      <c r="BA1370">
        <f t="shared" si="279"/>
        <v>15</v>
      </c>
    </row>
    <row r="1371" spans="2:53" x14ac:dyDescent="0.25">
      <c r="B1371" s="155">
        <f t="shared" si="236"/>
        <v>44090.999305555553</v>
      </c>
      <c r="C1371" s="155">
        <f t="shared" si="280"/>
        <v>44090.999305555553</v>
      </c>
      <c r="D1371" s="152">
        <f t="shared" si="273"/>
        <v>4.21</v>
      </c>
      <c r="E1371" s="152"/>
      <c r="F1371" s="152"/>
      <c r="G1371" s="152"/>
      <c r="H1371" s="152" t="e">
        <f t="shared" si="274"/>
        <v>#N/A</v>
      </c>
      <c r="I1371" s="152"/>
      <c r="J1371" s="152" t="e">
        <f t="shared" si="275"/>
        <v>#N/A</v>
      </c>
      <c r="K1371" s="152"/>
      <c r="L1371" s="152"/>
      <c r="M1371" s="152"/>
      <c r="N1371" s="152"/>
      <c r="O1371" s="152"/>
      <c r="P1371" s="152"/>
      <c r="Q1371" s="152"/>
      <c r="R1371" s="152"/>
      <c r="S1371" s="152"/>
      <c r="T1371" s="153" cm="1">
        <f t="array" ref="T1371">MATCH(1,(TDU_Info!$C$5:$C$111=$T$6)*(TDU_Info!$B$5:$B$111&lt;=$B1371),0)</f>
        <v>92</v>
      </c>
      <c r="U1371" s="152">
        <f>100*(INDEX(TDU_Info!$E$5:$E$111,$T1371)/T$11+INDEX(TDU_Info!$F$5:$F$111,$T1371))</f>
        <v>4.0929999999999991</v>
      </c>
      <c r="V1371" s="152">
        <v>2.911</v>
      </c>
      <c r="W1371" s="152">
        <v>3.3090000000000002</v>
      </c>
      <c r="X1371" s="152">
        <v>4.21</v>
      </c>
      <c r="Y1371" s="152">
        <v>4.5129999999999999</v>
      </c>
      <c r="Z1371" s="152">
        <v>3.0150000000000001</v>
      </c>
      <c r="AA1371" s="152">
        <v>3.5070000000000001</v>
      </c>
      <c r="AB1371" s="152">
        <v>4.3600000000000003</v>
      </c>
      <c r="AC1371" s="152">
        <v>4.6790000000000003</v>
      </c>
      <c r="AD1371" s="152">
        <v>2.661</v>
      </c>
      <c r="AE1371" s="152">
        <v>3.294</v>
      </c>
      <c r="AF1371" s="152">
        <v>4.21</v>
      </c>
      <c r="AG1371" s="152">
        <v>4.5599999999999996</v>
      </c>
      <c r="AH1371" s="152">
        <v>2.7629999999999999</v>
      </c>
      <c r="AI1371" s="152">
        <v>3.488</v>
      </c>
      <c r="AJ1371" s="152">
        <v>4.3600000000000003</v>
      </c>
      <c r="AK1371" s="152">
        <v>4.8</v>
      </c>
      <c r="AL1371" s="152" t="e">
        <f t="shared" si="276"/>
        <v>#N/A</v>
      </c>
      <c r="AM1371" s="152" t="e">
        <f t="shared" si="277"/>
        <v>#N/A</v>
      </c>
      <c r="AN1371" s="152" t="e">
        <f>NA()</f>
        <v>#N/A</v>
      </c>
      <c r="AO1371" s="152" t="e">
        <f>NA()</f>
        <v>#N/A</v>
      </c>
      <c r="AP1371" s="152">
        <f t="shared" si="281"/>
        <v>7.6770000000000005</v>
      </c>
      <c r="AQ1371" s="152"/>
      <c r="AR1371" s="152"/>
      <c r="AS1371" s="153">
        <f t="shared" si="278"/>
        <v>260</v>
      </c>
      <c r="AT1371" s="153">
        <f t="shared" si="270"/>
        <v>1</v>
      </c>
      <c r="AU1371" s="153">
        <f t="shared" si="271"/>
        <v>0</v>
      </c>
      <c r="AV1371" s="153">
        <f t="shared" si="272"/>
        <v>0</v>
      </c>
      <c r="BA1371">
        <f t="shared" si="279"/>
        <v>16</v>
      </c>
    </row>
    <row r="1372" spans="2:53" x14ac:dyDescent="0.25">
      <c r="B1372" s="155">
        <f t="shared" si="236"/>
        <v>44091.999305555553</v>
      </c>
      <c r="C1372" s="155">
        <f t="shared" si="280"/>
        <v>44091.999305555553</v>
      </c>
      <c r="D1372" s="152">
        <f t="shared" si="273"/>
        <v>4.67</v>
      </c>
      <c r="E1372" s="152"/>
      <c r="F1372" s="152"/>
      <c r="G1372" s="152"/>
      <c r="H1372" s="152" t="e">
        <f t="shared" si="274"/>
        <v>#N/A</v>
      </c>
      <c r="I1372" s="152"/>
      <c r="J1372" s="152" t="e">
        <f t="shared" si="275"/>
        <v>#N/A</v>
      </c>
      <c r="K1372" s="152"/>
      <c r="L1372" s="152"/>
      <c r="M1372" s="152"/>
      <c r="N1372" s="152"/>
      <c r="O1372" s="152"/>
      <c r="P1372" s="152"/>
      <c r="Q1372" s="152"/>
      <c r="R1372" s="152"/>
      <c r="S1372" s="152"/>
      <c r="T1372" s="153" cm="1">
        <f t="array" ref="T1372">MATCH(1,(TDU_Info!$C$5:$C$111=$T$6)*(TDU_Info!$B$5:$B$111&lt;=$B1372),0)</f>
        <v>92</v>
      </c>
      <c r="U1372" s="152">
        <f>100*(INDEX(TDU_Info!$E$5:$E$111,$T1372)/T$11+INDEX(TDU_Info!$F$5:$F$111,$T1372))</f>
        <v>4.0929999999999991</v>
      </c>
      <c r="V1372" s="152">
        <v>2.851</v>
      </c>
      <c r="W1372" s="152">
        <v>3.1230000000000002</v>
      </c>
      <c r="X1372" s="152">
        <v>4.5460000000000003</v>
      </c>
      <c r="Y1372" s="152">
        <v>4.5129999999999999</v>
      </c>
      <c r="Z1372" s="152">
        <v>2.9660000000000002</v>
      </c>
      <c r="AA1372" s="152">
        <v>3.238</v>
      </c>
      <c r="AB1372" s="152">
        <v>4.6180000000000003</v>
      </c>
      <c r="AC1372" s="152">
        <v>4.6790000000000003</v>
      </c>
      <c r="AD1372" s="152">
        <v>2.71</v>
      </c>
      <c r="AE1372" s="152">
        <v>3.097</v>
      </c>
      <c r="AF1372" s="152">
        <v>4.67</v>
      </c>
      <c r="AG1372" s="152">
        <v>4.5599999999999996</v>
      </c>
      <c r="AH1372" s="152">
        <v>2.8170000000000002</v>
      </c>
      <c r="AI1372" s="152">
        <v>3.2040000000000002</v>
      </c>
      <c r="AJ1372" s="152">
        <v>4.7699999999999996</v>
      </c>
      <c r="AK1372" s="152">
        <v>4.8</v>
      </c>
      <c r="AL1372" s="152" t="e">
        <f t="shared" si="276"/>
        <v>#N/A</v>
      </c>
      <c r="AM1372" s="152" t="e">
        <f t="shared" si="277"/>
        <v>#N/A</v>
      </c>
      <c r="AN1372" s="152" t="e">
        <f>NA()</f>
        <v>#N/A</v>
      </c>
      <c r="AO1372" s="152" t="e">
        <f>NA()</f>
        <v>#N/A</v>
      </c>
      <c r="AP1372" s="152">
        <f t="shared" si="281"/>
        <v>7.6770000000000005</v>
      </c>
      <c r="AQ1372" s="152"/>
      <c r="AR1372" s="152"/>
      <c r="AS1372" s="153">
        <f t="shared" si="278"/>
        <v>261</v>
      </c>
      <c r="AT1372" s="153">
        <f t="shared" si="270"/>
        <v>1</v>
      </c>
      <c r="AU1372" s="153">
        <f t="shared" si="271"/>
        <v>0</v>
      </c>
      <c r="AV1372" s="153">
        <f t="shared" si="272"/>
        <v>0</v>
      </c>
      <c r="BA1372">
        <f t="shared" si="279"/>
        <v>17</v>
      </c>
    </row>
    <row r="1373" spans="2:53" x14ac:dyDescent="0.25">
      <c r="B1373" s="155">
        <f t="shared" si="236"/>
        <v>44092.999305555553</v>
      </c>
      <c r="C1373" s="155">
        <f t="shared" si="280"/>
        <v>44092.999305555553</v>
      </c>
      <c r="D1373" s="152">
        <f t="shared" si="273"/>
        <v>4.67</v>
      </c>
      <c r="E1373" s="152"/>
      <c r="F1373" s="152"/>
      <c r="G1373" s="152"/>
      <c r="H1373" s="152" t="e">
        <f t="shared" si="274"/>
        <v>#N/A</v>
      </c>
      <c r="I1373" s="152"/>
      <c r="J1373" s="152" t="e">
        <f t="shared" si="275"/>
        <v>#N/A</v>
      </c>
      <c r="K1373" s="152"/>
      <c r="L1373" s="152"/>
      <c r="M1373" s="152"/>
      <c r="N1373" s="152"/>
      <c r="O1373" s="152"/>
      <c r="P1373" s="152"/>
      <c r="Q1373" s="152"/>
      <c r="R1373" s="152"/>
      <c r="S1373" s="152"/>
      <c r="T1373" s="153" cm="1">
        <f t="array" ref="T1373">MATCH(1,(TDU_Info!$C$5:$C$111=$T$6)*(TDU_Info!$B$5:$B$111&lt;=$B1373),0)</f>
        <v>92</v>
      </c>
      <c r="U1373" s="152">
        <f>100*(INDEX(TDU_Info!$E$5:$E$111,$T1373)/T$11+INDEX(TDU_Info!$F$5:$F$111,$T1373))</f>
        <v>4.0929999999999991</v>
      </c>
      <c r="V1373" s="152">
        <v>2.851</v>
      </c>
      <c r="W1373" s="152">
        <v>3.1230000000000002</v>
      </c>
      <c r="X1373" s="152">
        <v>4.5460000000000003</v>
      </c>
      <c r="Y1373" s="152">
        <v>4.5129999999999999</v>
      </c>
      <c r="Z1373" s="152">
        <v>2.9660000000000002</v>
      </c>
      <c r="AA1373" s="152">
        <v>3.238</v>
      </c>
      <c r="AB1373" s="152">
        <v>4.6180000000000003</v>
      </c>
      <c r="AC1373" s="152">
        <v>4.6790000000000003</v>
      </c>
      <c r="AD1373" s="152">
        <v>2.61</v>
      </c>
      <c r="AE1373" s="152">
        <v>3.097</v>
      </c>
      <c r="AF1373" s="152">
        <v>4.67</v>
      </c>
      <c r="AG1373" s="152">
        <v>4.5599999999999996</v>
      </c>
      <c r="AH1373" s="152">
        <v>2.7170000000000001</v>
      </c>
      <c r="AI1373" s="152">
        <v>3.2040000000000002</v>
      </c>
      <c r="AJ1373" s="152">
        <v>4.7699999999999996</v>
      </c>
      <c r="AK1373" s="152">
        <v>4.8</v>
      </c>
      <c r="AL1373" s="152" t="e">
        <f t="shared" si="276"/>
        <v>#N/A</v>
      </c>
      <c r="AM1373" s="152" t="e">
        <f t="shared" si="277"/>
        <v>#N/A</v>
      </c>
      <c r="AN1373" s="152" t="e">
        <f>NA()</f>
        <v>#N/A</v>
      </c>
      <c r="AO1373" s="152" t="e">
        <f>NA()</f>
        <v>#N/A</v>
      </c>
      <c r="AP1373" s="152">
        <f t="shared" si="281"/>
        <v>7.6770000000000005</v>
      </c>
      <c r="AQ1373" s="152"/>
      <c r="AR1373" s="152"/>
      <c r="AS1373" s="153">
        <f t="shared" si="278"/>
        <v>262</v>
      </c>
      <c r="AT1373" s="153">
        <f t="shared" si="270"/>
        <v>1</v>
      </c>
      <c r="AU1373" s="153">
        <f t="shared" si="271"/>
        <v>0</v>
      </c>
      <c r="AV1373" s="153">
        <f t="shared" si="272"/>
        <v>0</v>
      </c>
      <c r="BA1373">
        <f t="shared" si="279"/>
        <v>18</v>
      </c>
    </row>
    <row r="1374" spans="2:53" x14ac:dyDescent="0.25">
      <c r="B1374" s="155">
        <f t="shared" si="236"/>
        <v>44093.999305555553</v>
      </c>
      <c r="C1374" s="155">
        <f t="shared" si="280"/>
        <v>44093.999305555553</v>
      </c>
      <c r="D1374" s="152">
        <f t="shared" si="273"/>
        <v>4.67</v>
      </c>
      <c r="E1374" s="152"/>
      <c r="F1374" s="152"/>
      <c r="G1374" s="152"/>
      <c r="H1374" s="152" t="e">
        <f t="shared" si="274"/>
        <v>#N/A</v>
      </c>
      <c r="I1374" s="152"/>
      <c r="J1374" s="152" t="e">
        <f t="shared" si="275"/>
        <v>#N/A</v>
      </c>
      <c r="K1374" s="152"/>
      <c r="L1374" s="152"/>
      <c r="M1374" s="152"/>
      <c r="N1374" s="152"/>
      <c r="O1374" s="152"/>
      <c r="P1374" s="152"/>
      <c r="Q1374" s="152"/>
      <c r="R1374" s="152"/>
      <c r="S1374" s="152"/>
      <c r="T1374" s="153" cm="1">
        <f t="array" ref="T1374">MATCH(1,(TDU_Info!$C$5:$C$111=$T$6)*(TDU_Info!$B$5:$B$111&lt;=$B1374),0)</f>
        <v>92</v>
      </c>
      <c r="U1374" s="152">
        <f>100*(INDEX(TDU_Info!$E$5:$E$111,$T1374)/T$11+INDEX(TDU_Info!$F$5:$F$111,$T1374))</f>
        <v>4.0929999999999991</v>
      </c>
      <c r="V1374" s="152">
        <v>2.851</v>
      </c>
      <c r="W1374" s="152">
        <v>3.1230000000000002</v>
      </c>
      <c r="X1374" s="152">
        <v>4.5460000000000003</v>
      </c>
      <c r="Y1374" s="152">
        <v>4.5129999999999999</v>
      </c>
      <c r="Z1374" s="152">
        <v>2.9660000000000002</v>
      </c>
      <c r="AA1374" s="152">
        <v>3.238</v>
      </c>
      <c r="AB1374" s="152">
        <v>4.6180000000000003</v>
      </c>
      <c r="AC1374" s="152">
        <v>4.6790000000000003</v>
      </c>
      <c r="AD1374" s="152">
        <v>2.61</v>
      </c>
      <c r="AE1374" s="152">
        <v>3.097</v>
      </c>
      <c r="AF1374" s="152">
        <v>4.67</v>
      </c>
      <c r="AG1374" s="152">
        <v>4.5599999999999996</v>
      </c>
      <c r="AH1374" s="152">
        <v>2.7170000000000001</v>
      </c>
      <c r="AI1374" s="152">
        <v>3.2040000000000002</v>
      </c>
      <c r="AJ1374" s="152">
        <v>4.7699999999999996</v>
      </c>
      <c r="AK1374" s="152">
        <v>4.8</v>
      </c>
      <c r="AL1374" s="152" t="e">
        <f t="shared" si="276"/>
        <v>#N/A</v>
      </c>
      <c r="AM1374" s="152" t="e">
        <f t="shared" si="277"/>
        <v>#N/A</v>
      </c>
      <c r="AN1374" s="152" t="e">
        <f>NA()</f>
        <v>#N/A</v>
      </c>
      <c r="AO1374" s="152" t="e">
        <f>NA()</f>
        <v>#N/A</v>
      </c>
      <c r="AP1374" s="152">
        <f t="shared" si="281"/>
        <v>7.6770000000000005</v>
      </c>
      <c r="AQ1374" s="152"/>
      <c r="AR1374" s="152"/>
      <c r="AS1374" s="153">
        <f t="shared" si="278"/>
        <v>263</v>
      </c>
      <c r="AT1374" s="153">
        <f t="shared" si="270"/>
        <v>1</v>
      </c>
      <c r="AU1374" s="153">
        <f t="shared" si="271"/>
        <v>0</v>
      </c>
      <c r="AV1374" s="153">
        <f t="shared" si="272"/>
        <v>0</v>
      </c>
      <c r="BA1374">
        <f t="shared" si="279"/>
        <v>19</v>
      </c>
    </row>
    <row r="1375" spans="2:53" x14ac:dyDescent="0.25">
      <c r="B1375" s="155">
        <f t="shared" si="236"/>
        <v>44094.999305555553</v>
      </c>
      <c r="C1375" s="155">
        <f t="shared" si="280"/>
        <v>44094.999305555553</v>
      </c>
      <c r="D1375" s="152">
        <f t="shared" si="273"/>
        <v>4.67</v>
      </c>
      <c r="E1375" s="152"/>
      <c r="F1375" s="152"/>
      <c r="G1375" s="152"/>
      <c r="H1375" s="152" t="e">
        <f t="shared" si="274"/>
        <v>#N/A</v>
      </c>
      <c r="I1375" s="152"/>
      <c r="J1375" s="152" t="e">
        <f t="shared" si="275"/>
        <v>#N/A</v>
      </c>
      <c r="K1375" s="152"/>
      <c r="L1375" s="152"/>
      <c r="M1375" s="152"/>
      <c r="N1375" s="152"/>
      <c r="O1375" s="152"/>
      <c r="P1375" s="152"/>
      <c r="Q1375" s="152"/>
      <c r="R1375" s="152"/>
      <c r="S1375" s="152"/>
      <c r="T1375" s="153" cm="1">
        <f t="array" ref="T1375">MATCH(1,(TDU_Info!$C$5:$C$111=$T$6)*(TDU_Info!$B$5:$B$111&lt;=$B1375),0)</f>
        <v>92</v>
      </c>
      <c r="U1375" s="152">
        <f>100*(INDEX(TDU_Info!$E$5:$E$111,$T1375)/T$11+INDEX(TDU_Info!$F$5:$F$111,$T1375))</f>
        <v>4.0929999999999991</v>
      </c>
      <c r="V1375" s="152">
        <v>2.851</v>
      </c>
      <c r="W1375" s="152">
        <v>3.1230000000000002</v>
      </c>
      <c r="X1375" s="152">
        <v>4.5460000000000003</v>
      </c>
      <c r="Y1375" s="152">
        <v>4.5129999999999999</v>
      </c>
      <c r="Z1375" s="152">
        <v>2.9660000000000002</v>
      </c>
      <c r="AA1375" s="152">
        <v>3.238</v>
      </c>
      <c r="AB1375" s="152">
        <v>4.6180000000000003</v>
      </c>
      <c r="AC1375" s="152">
        <v>4.6790000000000003</v>
      </c>
      <c r="AD1375" s="152">
        <v>2.61</v>
      </c>
      <c r="AE1375" s="152">
        <v>3.097</v>
      </c>
      <c r="AF1375" s="152">
        <v>4.67</v>
      </c>
      <c r="AG1375" s="152">
        <v>4.5599999999999996</v>
      </c>
      <c r="AH1375" s="152">
        <v>2.7170000000000001</v>
      </c>
      <c r="AI1375" s="152">
        <v>3.2040000000000002</v>
      </c>
      <c r="AJ1375" s="152">
        <v>4.7699999999999996</v>
      </c>
      <c r="AK1375" s="152">
        <v>4.8</v>
      </c>
      <c r="AL1375" s="152" t="e">
        <f t="shared" si="276"/>
        <v>#N/A</v>
      </c>
      <c r="AM1375" s="152" t="e">
        <f t="shared" si="277"/>
        <v>#N/A</v>
      </c>
      <c r="AN1375" s="152" t="e">
        <f>NA()</f>
        <v>#N/A</v>
      </c>
      <c r="AO1375" s="152" t="e">
        <f>NA()</f>
        <v>#N/A</v>
      </c>
      <c r="AP1375" s="152">
        <f t="shared" si="281"/>
        <v>7.6770000000000005</v>
      </c>
      <c r="AQ1375" s="152"/>
      <c r="AR1375" s="152"/>
      <c r="AS1375" s="153">
        <f t="shared" si="278"/>
        <v>264</v>
      </c>
      <c r="AT1375" s="153">
        <f t="shared" si="270"/>
        <v>1</v>
      </c>
      <c r="AU1375" s="153">
        <f t="shared" si="271"/>
        <v>0</v>
      </c>
      <c r="AV1375" s="153">
        <f t="shared" si="272"/>
        <v>0</v>
      </c>
      <c r="BA1375">
        <f t="shared" si="279"/>
        <v>20</v>
      </c>
    </row>
    <row r="1376" spans="2:53" x14ac:dyDescent="0.25">
      <c r="B1376" s="155">
        <f t="shared" si="236"/>
        <v>44095.999305555553</v>
      </c>
      <c r="C1376" s="155">
        <f t="shared" si="280"/>
        <v>44095.999305555553</v>
      </c>
      <c r="D1376" s="152">
        <f t="shared" si="273"/>
        <v>4.67</v>
      </c>
      <c r="E1376" s="152"/>
      <c r="F1376" s="152"/>
      <c r="G1376" s="152"/>
      <c r="H1376" s="152" t="e">
        <f t="shared" si="274"/>
        <v>#N/A</v>
      </c>
      <c r="I1376" s="152"/>
      <c r="J1376" s="152" t="e">
        <f t="shared" si="275"/>
        <v>#N/A</v>
      </c>
      <c r="K1376" s="152"/>
      <c r="L1376" s="152"/>
      <c r="M1376" s="152"/>
      <c r="N1376" s="152"/>
      <c r="O1376" s="152"/>
      <c r="P1376" s="152"/>
      <c r="Q1376" s="152"/>
      <c r="R1376" s="152"/>
      <c r="S1376" s="152"/>
      <c r="T1376" s="153" cm="1">
        <f t="array" ref="T1376">MATCH(1,(TDU_Info!$C$5:$C$111=$T$6)*(TDU_Info!$B$5:$B$111&lt;=$B1376),0)</f>
        <v>92</v>
      </c>
      <c r="U1376" s="152">
        <f>100*(INDEX(TDU_Info!$E$5:$E$111,$T1376)/T$11+INDEX(TDU_Info!$F$5:$F$111,$T1376))</f>
        <v>4.0929999999999991</v>
      </c>
      <c r="V1376" s="152">
        <v>2.7509999999999999</v>
      </c>
      <c r="W1376" s="152">
        <v>2.923</v>
      </c>
      <c r="X1376" s="152">
        <v>4.5460000000000003</v>
      </c>
      <c r="Y1376" s="152">
        <v>4.5129999999999999</v>
      </c>
      <c r="Z1376" s="152">
        <v>2.8660000000000001</v>
      </c>
      <c r="AA1376" s="152">
        <v>3.0379999999999998</v>
      </c>
      <c r="AB1376" s="152">
        <v>4.6180000000000003</v>
      </c>
      <c r="AC1376" s="152">
        <v>4.6790000000000003</v>
      </c>
      <c r="AD1376" s="152">
        <v>2.5750000000000002</v>
      </c>
      <c r="AE1376" s="152">
        <v>2.8969999999999998</v>
      </c>
      <c r="AF1376" s="152">
        <v>4.67</v>
      </c>
      <c r="AG1376" s="152">
        <v>4.5599999999999996</v>
      </c>
      <c r="AH1376" s="152">
        <v>2.7170000000000001</v>
      </c>
      <c r="AI1376" s="152">
        <v>3.004</v>
      </c>
      <c r="AJ1376" s="152">
        <v>4.7699999999999996</v>
      </c>
      <c r="AK1376" s="152">
        <v>4.8</v>
      </c>
      <c r="AL1376" s="152" t="e">
        <f t="shared" si="276"/>
        <v>#N/A</v>
      </c>
      <c r="AM1376" s="152" t="e">
        <f t="shared" si="277"/>
        <v>#N/A</v>
      </c>
      <c r="AN1376" s="152" t="e">
        <f>NA()</f>
        <v>#N/A</v>
      </c>
      <c r="AO1376" s="152" t="e">
        <f>NA()</f>
        <v>#N/A</v>
      </c>
      <c r="AP1376" s="152">
        <f t="shared" si="281"/>
        <v>7.6770000000000005</v>
      </c>
      <c r="AQ1376" s="152"/>
      <c r="AR1376" s="152"/>
      <c r="AS1376" s="153">
        <f t="shared" si="278"/>
        <v>265</v>
      </c>
      <c r="AT1376" s="153">
        <f t="shared" si="270"/>
        <v>1</v>
      </c>
      <c r="AU1376" s="153">
        <f t="shared" si="271"/>
        <v>0</v>
      </c>
      <c r="AV1376" s="153">
        <f t="shared" si="272"/>
        <v>0</v>
      </c>
      <c r="BA1376">
        <f t="shared" si="279"/>
        <v>21</v>
      </c>
    </row>
    <row r="1377" spans="2:53" x14ac:dyDescent="0.25">
      <c r="B1377" s="155">
        <f t="shared" si="236"/>
        <v>44096.999305555553</v>
      </c>
      <c r="C1377" s="155">
        <f>IF(OR($B1377&lt;C$12,$B1377&gt;C$13),NA(),$B1377)</f>
        <v>44096.999305555553</v>
      </c>
      <c r="D1377" s="152">
        <f t="shared" si="273"/>
        <v>4.67</v>
      </c>
      <c r="E1377" s="152"/>
      <c r="F1377" s="152"/>
      <c r="G1377" s="152"/>
      <c r="H1377" s="152" t="e">
        <f t="shared" si="274"/>
        <v>#N/A</v>
      </c>
      <c r="I1377" s="152"/>
      <c r="J1377" s="152" t="e">
        <f t="shared" si="275"/>
        <v>#N/A</v>
      </c>
      <c r="K1377" s="152"/>
      <c r="L1377" s="152"/>
      <c r="M1377" s="152"/>
      <c r="N1377" s="152"/>
      <c r="O1377" s="152"/>
      <c r="P1377" s="152"/>
      <c r="Q1377" s="152"/>
      <c r="R1377" s="152"/>
      <c r="S1377" s="152"/>
      <c r="T1377" s="153" cm="1">
        <f t="array" ref="T1377">MATCH(1,(TDU_Info!$C$5:$C$111=$T$6)*(TDU_Info!$B$5:$B$111&lt;=$B1377),0)</f>
        <v>92</v>
      </c>
      <c r="U1377" s="152">
        <f>100*(INDEX(TDU_Info!$E$5:$E$111,$T1377)/T$11+INDEX(TDU_Info!$F$5:$F$111,$T1377))</f>
        <v>4.0929999999999991</v>
      </c>
      <c r="V1377" s="152">
        <v>2.7509999999999999</v>
      </c>
      <c r="W1377" s="152">
        <v>2.923</v>
      </c>
      <c r="X1377" s="152">
        <v>4.5460000000000003</v>
      </c>
      <c r="Y1377" s="152">
        <v>4.5129999999999999</v>
      </c>
      <c r="Z1377" s="152">
        <v>2.8660000000000001</v>
      </c>
      <c r="AA1377" s="152">
        <v>3.0379999999999998</v>
      </c>
      <c r="AB1377" s="152">
        <v>4.6180000000000003</v>
      </c>
      <c r="AC1377" s="152">
        <v>4.6790000000000003</v>
      </c>
      <c r="AD1377" s="152">
        <v>2.5750000000000002</v>
      </c>
      <c r="AE1377" s="152">
        <v>2.8969999999999998</v>
      </c>
      <c r="AF1377" s="152">
        <v>4.67</v>
      </c>
      <c r="AG1377" s="152">
        <v>4.5599999999999996</v>
      </c>
      <c r="AH1377" s="152">
        <v>2.7170000000000001</v>
      </c>
      <c r="AI1377" s="152">
        <v>3.004</v>
      </c>
      <c r="AJ1377" s="152">
        <v>4.7699999999999996</v>
      </c>
      <c r="AK1377" s="152">
        <v>4.8</v>
      </c>
      <c r="AL1377" s="152" t="e">
        <f t="shared" si="276"/>
        <v>#N/A</v>
      </c>
      <c r="AM1377" s="152" t="e">
        <f t="shared" si="277"/>
        <v>#N/A</v>
      </c>
      <c r="AN1377" s="152" t="e">
        <f>NA()</f>
        <v>#N/A</v>
      </c>
      <c r="AO1377" s="152" t="e">
        <f>NA()</f>
        <v>#N/A</v>
      </c>
      <c r="AP1377" s="152">
        <f t="shared" si="281"/>
        <v>7.6770000000000005</v>
      </c>
      <c r="AQ1377" s="152"/>
      <c r="AR1377" s="152"/>
      <c r="AS1377" s="153">
        <f t="shared" si="278"/>
        <v>266</v>
      </c>
      <c r="AT1377" s="153">
        <f t="shared" si="270"/>
        <v>1</v>
      </c>
      <c r="AU1377" s="153">
        <f t="shared" si="271"/>
        <v>0</v>
      </c>
      <c r="AV1377" s="153">
        <f t="shared" si="272"/>
        <v>0</v>
      </c>
      <c r="BA1377">
        <f t="shared" si="279"/>
        <v>22</v>
      </c>
    </row>
    <row r="1378" spans="2:53" x14ac:dyDescent="0.25">
      <c r="B1378" s="155">
        <f t="shared" si="236"/>
        <v>44097.999305555553</v>
      </c>
      <c r="C1378" s="155">
        <f t="shared" si="280"/>
        <v>44097.999305555553</v>
      </c>
      <c r="D1378" s="152">
        <f t="shared" si="273"/>
        <v>4.67</v>
      </c>
      <c r="E1378" s="152"/>
      <c r="F1378" s="152"/>
      <c r="G1378" s="152"/>
      <c r="H1378" s="152" t="e">
        <f t="shared" si="274"/>
        <v>#N/A</v>
      </c>
      <c r="I1378" s="152"/>
      <c r="J1378" s="152" t="e">
        <f t="shared" si="275"/>
        <v>#N/A</v>
      </c>
      <c r="K1378" s="152"/>
      <c r="L1378" s="152"/>
      <c r="M1378" s="152"/>
      <c r="N1378" s="152"/>
      <c r="O1378" s="152"/>
      <c r="P1378" s="152"/>
      <c r="Q1378" s="152"/>
      <c r="R1378" s="152"/>
      <c r="S1378" s="152"/>
      <c r="T1378" s="153" cm="1">
        <f t="array" ref="T1378">MATCH(1,(TDU_Info!$C$5:$C$111=$T$6)*(TDU_Info!$B$5:$B$111&lt;=$B1378),0)</f>
        <v>92</v>
      </c>
      <c r="U1378" s="152">
        <f>100*(INDEX(TDU_Info!$E$5:$E$111,$T1378)/T$11+INDEX(TDU_Info!$F$5:$F$111,$T1378))</f>
        <v>4.0929999999999991</v>
      </c>
      <c r="V1378" s="152">
        <v>2.7509999999999999</v>
      </c>
      <c r="W1378" s="152">
        <v>2.923</v>
      </c>
      <c r="X1378" s="152">
        <v>4.5460000000000003</v>
      </c>
      <c r="Y1378" s="152">
        <v>4.5129999999999999</v>
      </c>
      <c r="Z1378" s="152">
        <v>2.8660000000000001</v>
      </c>
      <c r="AA1378" s="152">
        <v>3.0379999999999998</v>
      </c>
      <c r="AB1378" s="152">
        <v>4.6180000000000003</v>
      </c>
      <c r="AC1378" s="152">
        <v>4.6790000000000003</v>
      </c>
      <c r="AD1378" s="152">
        <v>2.5750000000000002</v>
      </c>
      <c r="AE1378" s="152">
        <v>2.8969999999999998</v>
      </c>
      <c r="AF1378" s="152">
        <v>4.67</v>
      </c>
      <c r="AG1378" s="152">
        <v>4.5599999999999996</v>
      </c>
      <c r="AH1378" s="152">
        <v>2.7170000000000001</v>
      </c>
      <c r="AI1378" s="152">
        <v>3.004</v>
      </c>
      <c r="AJ1378" s="152">
        <v>4.7699999999999996</v>
      </c>
      <c r="AK1378" s="152">
        <v>4.8</v>
      </c>
      <c r="AL1378" s="152" t="e">
        <f t="shared" si="276"/>
        <v>#N/A</v>
      </c>
      <c r="AM1378" s="152" t="e">
        <f t="shared" si="277"/>
        <v>#N/A</v>
      </c>
      <c r="AN1378" s="152" t="e">
        <f>NA()</f>
        <v>#N/A</v>
      </c>
      <c r="AO1378" s="152" t="e">
        <f>NA()</f>
        <v>#N/A</v>
      </c>
      <c r="AP1378" s="152">
        <f t="shared" si="281"/>
        <v>7.6770000000000005</v>
      </c>
      <c r="AQ1378" s="152"/>
      <c r="AR1378" s="152"/>
      <c r="AS1378" s="153">
        <f t="shared" si="278"/>
        <v>267</v>
      </c>
      <c r="AT1378" s="153">
        <f t="shared" si="270"/>
        <v>1</v>
      </c>
      <c r="AU1378" s="153">
        <f t="shared" si="271"/>
        <v>0</v>
      </c>
      <c r="AV1378" s="153">
        <f t="shared" si="272"/>
        <v>0</v>
      </c>
      <c r="BA1378">
        <f t="shared" si="279"/>
        <v>23</v>
      </c>
    </row>
    <row r="1379" spans="2:53" x14ac:dyDescent="0.25">
      <c r="B1379" s="155">
        <f t="shared" si="236"/>
        <v>44098.999305555553</v>
      </c>
      <c r="C1379" s="155">
        <f t="shared" si="280"/>
        <v>44098.999305555553</v>
      </c>
      <c r="D1379" s="152">
        <f t="shared" si="273"/>
        <v>4.67</v>
      </c>
      <c r="E1379" s="152"/>
      <c r="F1379" s="152"/>
      <c r="G1379" s="152"/>
      <c r="H1379" s="152" t="e">
        <f t="shared" si="274"/>
        <v>#N/A</v>
      </c>
      <c r="I1379" s="152"/>
      <c r="J1379" s="152" t="e">
        <f t="shared" si="275"/>
        <v>#N/A</v>
      </c>
      <c r="K1379" s="152"/>
      <c r="L1379" s="152"/>
      <c r="M1379" s="152"/>
      <c r="N1379" s="152"/>
      <c r="O1379" s="152"/>
      <c r="P1379" s="152"/>
      <c r="Q1379" s="152"/>
      <c r="R1379" s="152"/>
      <c r="S1379" s="152"/>
      <c r="T1379" s="153" cm="1">
        <f t="array" ref="T1379">MATCH(1,(TDU_Info!$C$5:$C$111=$T$6)*(TDU_Info!$B$5:$B$111&lt;=$B1379),0)</f>
        <v>92</v>
      </c>
      <c r="U1379" s="152">
        <f>100*(INDEX(TDU_Info!$E$5:$E$111,$T1379)/T$11+INDEX(TDU_Info!$F$5:$F$111,$T1379))</f>
        <v>4.0929999999999991</v>
      </c>
      <c r="V1379" s="152">
        <v>2.7509999999999999</v>
      </c>
      <c r="W1379" s="152">
        <v>2.923</v>
      </c>
      <c r="X1379" s="152">
        <v>4.5460000000000003</v>
      </c>
      <c r="Y1379" s="152">
        <v>4.5129999999999999</v>
      </c>
      <c r="Z1379" s="152">
        <v>2.8660000000000001</v>
      </c>
      <c r="AA1379" s="152">
        <v>3.0379999999999998</v>
      </c>
      <c r="AB1379" s="152">
        <v>4.6180000000000003</v>
      </c>
      <c r="AC1379" s="152">
        <v>4.6790000000000003</v>
      </c>
      <c r="AD1379" s="152">
        <v>2.5750000000000002</v>
      </c>
      <c r="AE1379" s="152">
        <v>2.8969999999999998</v>
      </c>
      <c r="AF1379" s="152">
        <v>4.67</v>
      </c>
      <c r="AG1379" s="152">
        <v>4.5599999999999996</v>
      </c>
      <c r="AH1379" s="152">
        <v>2.7170000000000001</v>
      </c>
      <c r="AI1379" s="152">
        <v>3.004</v>
      </c>
      <c r="AJ1379" s="152">
        <v>4.7699999999999996</v>
      </c>
      <c r="AK1379" s="152">
        <v>4.8</v>
      </c>
      <c r="AL1379" s="152" t="e">
        <f t="shared" si="276"/>
        <v>#N/A</v>
      </c>
      <c r="AM1379" s="152" t="e">
        <f t="shared" si="277"/>
        <v>#N/A</v>
      </c>
      <c r="AN1379" s="152" t="e">
        <f>NA()</f>
        <v>#N/A</v>
      </c>
      <c r="AO1379" s="152" t="e">
        <f>NA()</f>
        <v>#N/A</v>
      </c>
      <c r="AP1379" s="152">
        <f t="shared" si="281"/>
        <v>7.6770000000000005</v>
      </c>
      <c r="AQ1379" s="152"/>
      <c r="AR1379" s="152"/>
      <c r="AS1379" s="153">
        <f t="shared" si="278"/>
        <v>268</v>
      </c>
      <c r="AT1379" s="153">
        <f t="shared" si="270"/>
        <v>1</v>
      </c>
      <c r="AU1379" s="153">
        <f t="shared" si="271"/>
        <v>0</v>
      </c>
      <c r="AV1379" s="153">
        <f t="shared" si="272"/>
        <v>0</v>
      </c>
      <c r="BA1379">
        <f t="shared" si="279"/>
        <v>24</v>
      </c>
    </row>
    <row r="1380" spans="2:53" x14ac:dyDescent="0.25">
      <c r="B1380" s="155">
        <f t="shared" si="236"/>
        <v>44099.999305555553</v>
      </c>
      <c r="C1380" s="155">
        <f t="shared" si="280"/>
        <v>44099.999305555553</v>
      </c>
      <c r="D1380" s="152">
        <f t="shared" si="273"/>
        <v>4.5999999999999996</v>
      </c>
      <c r="E1380" s="152"/>
      <c r="F1380" s="152"/>
      <c r="G1380" s="152"/>
      <c r="H1380" s="152" t="e">
        <f t="shared" si="274"/>
        <v>#N/A</v>
      </c>
      <c r="I1380" s="152"/>
      <c r="J1380" s="152" t="e">
        <f t="shared" si="275"/>
        <v>#N/A</v>
      </c>
      <c r="K1380" s="152"/>
      <c r="L1380" s="152"/>
      <c r="M1380" s="152"/>
      <c r="N1380" s="152"/>
      <c r="O1380" s="152"/>
      <c r="P1380" s="152"/>
      <c r="Q1380" s="152"/>
      <c r="R1380" s="152"/>
      <c r="S1380" s="152"/>
      <c r="T1380" s="153" cm="1">
        <f t="array" ref="T1380">MATCH(1,(TDU_Info!$C$5:$C$111=$T$6)*(TDU_Info!$B$5:$B$111&lt;=$B1380),0)</f>
        <v>92</v>
      </c>
      <c r="U1380" s="152">
        <f>100*(INDEX(TDU_Info!$E$5:$E$111,$T1380)/T$11+INDEX(TDU_Info!$F$5:$F$111,$T1380))</f>
        <v>4.0929999999999991</v>
      </c>
      <c r="V1380" s="152">
        <v>2.7509999999999999</v>
      </c>
      <c r="W1380" s="152">
        <v>2.7930000000000001</v>
      </c>
      <c r="X1380" s="152">
        <v>4.5460000000000003</v>
      </c>
      <c r="Y1380" s="152">
        <v>4.5129999999999999</v>
      </c>
      <c r="Z1380" s="152">
        <v>2.8660000000000001</v>
      </c>
      <c r="AA1380" s="152">
        <v>2.948</v>
      </c>
      <c r="AB1380" s="152">
        <v>4.6180000000000003</v>
      </c>
      <c r="AC1380" s="152">
        <v>4.6790000000000003</v>
      </c>
      <c r="AD1380" s="152">
        <v>2.4750000000000001</v>
      </c>
      <c r="AE1380" s="152">
        <v>2.7669999999999999</v>
      </c>
      <c r="AF1380" s="152">
        <v>4.5999999999999996</v>
      </c>
      <c r="AG1380" s="152">
        <v>4.5599999999999996</v>
      </c>
      <c r="AH1380" s="152">
        <v>2.669</v>
      </c>
      <c r="AI1380" s="152">
        <v>2.9140000000000001</v>
      </c>
      <c r="AJ1380" s="152">
        <v>4.7699999999999996</v>
      </c>
      <c r="AK1380" s="152">
        <v>4.8</v>
      </c>
      <c r="AL1380" s="152" t="e">
        <f t="shared" si="276"/>
        <v>#N/A</v>
      </c>
      <c r="AM1380" s="152" t="e">
        <f t="shared" si="277"/>
        <v>#N/A</v>
      </c>
      <c r="AN1380" s="152" t="e">
        <f>NA()</f>
        <v>#N/A</v>
      </c>
      <c r="AO1380" s="152" t="e">
        <f>NA()</f>
        <v>#N/A</v>
      </c>
      <c r="AP1380" s="152">
        <f t="shared" si="281"/>
        <v>7.6770000000000005</v>
      </c>
      <c r="AQ1380" s="152"/>
      <c r="AR1380" s="152"/>
      <c r="AS1380" s="153">
        <f t="shared" si="278"/>
        <v>269</v>
      </c>
      <c r="AT1380" s="153">
        <f t="shared" si="270"/>
        <v>1</v>
      </c>
      <c r="AU1380" s="153">
        <f t="shared" si="271"/>
        <v>0</v>
      </c>
      <c r="AV1380" s="153">
        <f t="shared" si="272"/>
        <v>0</v>
      </c>
      <c r="BA1380">
        <f t="shared" si="279"/>
        <v>25</v>
      </c>
    </row>
    <row r="1381" spans="2:53" x14ac:dyDescent="0.25">
      <c r="B1381" s="155">
        <f t="shared" si="236"/>
        <v>44100.999305555553</v>
      </c>
      <c r="C1381" s="155">
        <f t="shared" si="280"/>
        <v>44100.999305555553</v>
      </c>
      <c r="D1381" s="152">
        <f t="shared" si="273"/>
        <v>4.5999999999999996</v>
      </c>
      <c r="E1381" s="152"/>
      <c r="F1381" s="152"/>
      <c r="G1381" s="152"/>
      <c r="H1381" s="152" t="e">
        <f t="shared" si="274"/>
        <v>#N/A</v>
      </c>
      <c r="I1381" s="152"/>
      <c r="J1381" s="152" t="e">
        <f t="shared" si="275"/>
        <v>#N/A</v>
      </c>
      <c r="K1381" s="152"/>
      <c r="L1381" s="152"/>
      <c r="M1381" s="152"/>
      <c r="N1381" s="152"/>
      <c r="O1381" s="152"/>
      <c r="P1381" s="152"/>
      <c r="Q1381" s="152"/>
      <c r="R1381" s="152"/>
      <c r="S1381" s="152"/>
      <c r="T1381" s="153" cm="1">
        <f t="array" ref="T1381">MATCH(1,(TDU_Info!$C$5:$C$111=$T$6)*(TDU_Info!$B$5:$B$111&lt;=$B1381),0)</f>
        <v>92</v>
      </c>
      <c r="U1381" s="152">
        <f>100*(INDEX(TDU_Info!$E$5:$E$111,$T1381)/T$11+INDEX(TDU_Info!$F$5:$F$111,$T1381))</f>
        <v>4.0929999999999991</v>
      </c>
      <c r="V1381" s="152">
        <v>2.7509999999999999</v>
      </c>
      <c r="W1381" s="152">
        <v>2.7930000000000001</v>
      </c>
      <c r="X1381" s="152">
        <v>4.5999999999999996</v>
      </c>
      <c r="Y1381" s="152">
        <v>4.5599999999999996</v>
      </c>
      <c r="Z1381" s="152">
        <v>2.8660000000000001</v>
      </c>
      <c r="AA1381" s="152">
        <v>2.948</v>
      </c>
      <c r="AB1381" s="152">
        <v>4.7699999999999996</v>
      </c>
      <c r="AC1381" s="152">
        <v>4.8</v>
      </c>
      <c r="AD1381" s="152">
        <v>2.4750000000000001</v>
      </c>
      <c r="AE1381" s="152">
        <v>2.7669999999999999</v>
      </c>
      <c r="AF1381" s="152">
        <v>4.5999999999999996</v>
      </c>
      <c r="AG1381" s="152">
        <v>4.5599999999999996</v>
      </c>
      <c r="AH1381" s="152">
        <v>2.669</v>
      </c>
      <c r="AI1381" s="152">
        <v>2.9140000000000001</v>
      </c>
      <c r="AJ1381" s="152">
        <v>4.7699999999999996</v>
      </c>
      <c r="AK1381" s="152">
        <v>4.8</v>
      </c>
      <c r="AL1381" s="152" t="e">
        <f t="shared" si="276"/>
        <v>#N/A</v>
      </c>
      <c r="AM1381" s="152" t="e">
        <f t="shared" si="277"/>
        <v>#N/A</v>
      </c>
      <c r="AN1381" s="152" t="e">
        <f>NA()</f>
        <v>#N/A</v>
      </c>
      <c r="AO1381" s="152" t="e">
        <f>NA()</f>
        <v>#N/A</v>
      </c>
      <c r="AP1381" s="152">
        <f t="shared" si="281"/>
        <v>7.6770000000000005</v>
      </c>
      <c r="AQ1381" s="152"/>
      <c r="AR1381" s="152"/>
      <c r="AS1381" s="153">
        <f t="shared" si="278"/>
        <v>270</v>
      </c>
      <c r="AT1381" s="153">
        <f t="shared" si="270"/>
        <v>1</v>
      </c>
      <c r="AU1381" s="153">
        <f t="shared" si="271"/>
        <v>0</v>
      </c>
      <c r="AV1381" s="153">
        <f t="shared" si="272"/>
        <v>0</v>
      </c>
      <c r="BA1381">
        <f t="shared" si="279"/>
        <v>26</v>
      </c>
    </row>
    <row r="1382" spans="2:53" x14ac:dyDescent="0.25">
      <c r="B1382" s="155">
        <f t="shared" si="236"/>
        <v>44101.999305555553</v>
      </c>
      <c r="C1382" s="155">
        <f t="shared" si="280"/>
        <v>44101.999305555553</v>
      </c>
      <c r="D1382" s="152">
        <f t="shared" si="273"/>
        <v>4.5999999999999996</v>
      </c>
      <c r="E1382" s="152"/>
      <c r="F1382" s="152"/>
      <c r="G1382" s="152"/>
      <c r="H1382" s="152" t="e">
        <f t="shared" si="274"/>
        <v>#N/A</v>
      </c>
      <c r="I1382" s="152"/>
      <c r="J1382" s="152" t="e">
        <f t="shared" si="275"/>
        <v>#N/A</v>
      </c>
      <c r="K1382" s="152"/>
      <c r="L1382" s="152"/>
      <c r="M1382" s="152"/>
      <c r="N1382" s="152"/>
      <c r="O1382" s="152"/>
      <c r="P1382" s="152"/>
      <c r="Q1382" s="152"/>
      <c r="R1382" s="152"/>
      <c r="S1382" s="152"/>
      <c r="T1382" s="153" cm="1">
        <f t="array" ref="T1382">MATCH(1,(TDU_Info!$C$5:$C$111=$T$6)*(TDU_Info!$B$5:$B$111&lt;=$B1382),0)</f>
        <v>92</v>
      </c>
      <c r="U1382" s="152">
        <f>100*(INDEX(TDU_Info!$E$5:$E$111,$T1382)/T$11+INDEX(TDU_Info!$F$5:$F$111,$T1382))</f>
        <v>4.0929999999999991</v>
      </c>
      <c r="V1382" s="152">
        <v>2.7509999999999999</v>
      </c>
      <c r="W1382" s="152">
        <v>2.7930000000000001</v>
      </c>
      <c r="X1382" s="152">
        <v>4.5999999999999996</v>
      </c>
      <c r="Y1382" s="152">
        <v>4.5599999999999996</v>
      </c>
      <c r="Z1382" s="152">
        <v>2.8660000000000001</v>
      </c>
      <c r="AA1382" s="152">
        <v>2.948</v>
      </c>
      <c r="AB1382" s="152">
        <v>4.7699999999999996</v>
      </c>
      <c r="AC1382" s="152">
        <v>4.8</v>
      </c>
      <c r="AD1382" s="152">
        <v>2.4750000000000001</v>
      </c>
      <c r="AE1382" s="152">
        <v>2.7669999999999999</v>
      </c>
      <c r="AF1382" s="152">
        <v>4.5999999999999996</v>
      </c>
      <c r="AG1382" s="152">
        <v>4.5599999999999996</v>
      </c>
      <c r="AH1382" s="152">
        <v>2.669</v>
      </c>
      <c r="AI1382" s="152">
        <v>2.9140000000000001</v>
      </c>
      <c r="AJ1382" s="152">
        <v>4.7699999999999996</v>
      </c>
      <c r="AK1382" s="152">
        <v>4.8</v>
      </c>
      <c r="AL1382" s="152" t="e">
        <f t="shared" si="276"/>
        <v>#N/A</v>
      </c>
      <c r="AM1382" s="152" t="e">
        <f t="shared" si="277"/>
        <v>#N/A</v>
      </c>
      <c r="AN1382" s="152" t="e">
        <f>NA()</f>
        <v>#N/A</v>
      </c>
      <c r="AO1382" s="152" t="e">
        <f>NA()</f>
        <v>#N/A</v>
      </c>
      <c r="AP1382" s="152">
        <f t="shared" si="281"/>
        <v>7.6770000000000005</v>
      </c>
      <c r="AQ1382" s="152"/>
      <c r="AR1382" s="152"/>
      <c r="AS1382" s="153">
        <f t="shared" si="278"/>
        <v>271</v>
      </c>
      <c r="AT1382" s="153">
        <f t="shared" si="270"/>
        <v>1</v>
      </c>
      <c r="AU1382" s="153">
        <f t="shared" si="271"/>
        <v>0</v>
      </c>
      <c r="AV1382" s="153">
        <f t="shared" si="272"/>
        <v>0</v>
      </c>
      <c r="BA1382">
        <f t="shared" si="279"/>
        <v>27</v>
      </c>
    </row>
    <row r="1383" spans="2:53" x14ac:dyDescent="0.25">
      <c r="B1383" s="155">
        <f t="shared" si="236"/>
        <v>44102.999305555553</v>
      </c>
      <c r="C1383" s="155">
        <f t="shared" si="280"/>
        <v>44102.999305555553</v>
      </c>
      <c r="D1383" s="152">
        <f t="shared" si="273"/>
        <v>4.5999999999999996</v>
      </c>
      <c r="E1383" s="152"/>
      <c r="F1383" s="152"/>
      <c r="G1383" s="152"/>
      <c r="H1383" s="152" t="e">
        <f t="shared" si="274"/>
        <v>#N/A</v>
      </c>
      <c r="I1383" s="152"/>
      <c r="J1383" s="152" t="e">
        <f t="shared" si="275"/>
        <v>#N/A</v>
      </c>
      <c r="K1383" s="152"/>
      <c r="L1383" s="152"/>
      <c r="M1383" s="152"/>
      <c r="N1383" s="152"/>
      <c r="O1383" s="152"/>
      <c r="P1383" s="152"/>
      <c r="Q1383" s="152"/>
      <c r="R1383" s="152"/>
      <c r="S1383" s="152"/>
      <c r="T1383" s="153" cm="1">
        <f t="array" ref="T1383">MATCH(1,(TDU_Info!$C$5:$C$111=$T$6)*(TDU_Info!$B$5:$B$111&lt;=$B1383),0)</f>
        <v>92</v>
      </c>
      <c r="U1383" s="152">
        <f>100*(INDEX(TDU_Info!$E$5:$E$111,$T1383)/T$11+INDEX(TDU_Info!$F$5:$F$111,$T1383))</f>
        <v>4.0929999999999991</v>
      </c>
      <c r="V1383" s="152">
        <v>2.5510000000000002</v>
      </c>
      <c r="W1383" s="152">
        <v>2.7930000000000001</v>
      </c>
      <c r="X1383" s="152">
        <v>4.5999999999999996</v>
      </c>
      <c r="Y1383" s="152">
        <v>4.5599999999999996</v>
      </c>
      <c r="Z1383" s="152">
        <v>2.766</v>
      </c>
      <c r="AA1383" s="152">
        <v>2.948</v>
      </c>
      <c r="AB1383" s="152">
        <v>4.7699999999999996</v>
      </c>
      <c r="AC1383" s="152">
        <v>4.8</v>
      </c>
      <c r="AD1383" s="152">
        <v>2.4750000000000001</v>
      </c>
      <c r="AE1383" s="152">
        <v>2.7669999999999999</v>
      </c>
      <c r="AF1383" s="152">
        <v>4.5999999999999996</v>
      </c>
      <c r="AG1383" s="152">
        <v>4.5599999999999996</v>
      </c>
      <c r="AH1383" s="152">
        <v>2.669</v>
      </c>
      <c r="AI1383" s="152">
        <v>2.9140000000000001</v>
      </c>
      <c r="AJ1383" s="152">
        <v>4.7699999999999996</v>
      </c>
      <c r="AK1383" s="152">
        <v>4.7949999999999999</v>
      </c>
      <c r="AL1383" s="152" t="e">
        <f t="shared" si="276"/>
        <v>#N/A</v>
      </c>
      <c r="AM1383" s="152" t="e">
        <f t="shared" si="277"/>
        <v>#N/A</v>
      </c>
      <c r="AN1383" s="152" t="e">
        <f>NA()</f>
        <v>#N/A</v>
      </c>
      <c r="AO1383" s="152" t="e">
        <f>NA()</f>
        <v>#N/A</v>
      </c>
      <c r="AP1383" s="152">
        <f t="shared" si="281"/>
        <v>7.6770000000000005</v>
      </c>
      <c r="AQ1383" s="152"/>
      <c r="AR1383" s="152"/>
      <c r="AS1383" s="153">
        <f t="shared" si="278"/>
        <v>272</v>
      </c>
      <c r="AT1383" s="153">
        <f t="shared" si="270"/>
        <v>1</v>
      </c>
      <c r="AU1383" s="153">
        <f t="shared" si="271"/>
        <v>0</v>
      </c>
      <c r="AV1383" s="153">
        <f t="shared" si="272"/>
        <v>0</v>
      </c>
      <c r="BA1383">
        <f t="shared" si="279"/>
        <v>28</v>
      </c>
    </row>
    <row r="1384" spans="2:53" x14ac:dyDescent="0.25">
      <c r="B1384" s="155">
        <f t="shared" si="236"/>
        <v>44103.999305555553</v>
      </c>
      <c r="C1384" s="155">
        <f t="shared" si="280"/>
        <v>44103.999305555553</v>
      </c>
      <c r="D1384" s="152">
        <f t="shared" si="273"/>
        <v>4.5999999999999996</v>
      </c>
      <c r="E1384" s="152"/>
      <c r="F1384" s="152"/>
      <c r="G1384" s="152"/>
      <c r="H1384" s="152" t="e">
        <f t="shared" si="274"/>
        <v>#N/A</v>
      </c>
      <c r="I1384" s="152"/>
      <c r="J1384" s="152" t="e">
        <f t="shared" si="275"/>
        <v>#N/A</v>
      </c>
      <c r="K1384" s="152"/>
      <c r="L1384" s="152"/>
      <c r="M1384" s="152"/>
      <c r="N1384" s="152"/>
      <c r="O1384" s="152"/>
      <c r="P1384" s="152"/>
      <c r="Q1384" s="152"/>
      <c r="R1384" s="152"/>
      <c r="S1384" s="152"/>
      <c r="T1384" s="153" cm="1">
        <f t="array" ref="T1384">MATCH(1,(TDU_Info!$C$5:$C$111=$T$6)*(TDU_Info!$B$5:$B$111&lt;=$B1384),0)</f>
        <v>92</v>
      </c>
      <c r="U1384" s="152">
        <f>100*(INDEX(TDU_Info!$E$5:$E$111,$T1384)/T$11+INDEX(TDU_Info!$F$5:$F$111,$T1384))</f>
        <v>4.0929999999999991</v>
      </c>
      <c r="V1384" s="152">
        <v>2.5510000000000002</v>
      </c>
      <c r="W1384" s="152">
        <v>2.7930000000000001</v>
      </c>
      <c r="X1384" s="152">
        <v>4.5999999999999996</v>
      </c>
      <c r="Y1384" s="152">
        <v>4.5599999999999996</v>
      </c>
      <c r="Z1384" s="152">
        <v>2.766</v>
      </c>
      <c r="AA1384" s="152">
        <v>2.948</v>
      </c>
      <c r="AB1384" s="152">
        <v>4.7699999999999996</v>
      </c>
      <c r="AC1384" s="152">
        <v>4.8</v>
      </c>
      <c r="AD1384" s="152">
        <v>2.4750000000000001</v>
      </c>
      <c r="AE1384" s="152">
        <v>2.7669999999999999</v>
      </c>
      <c r="AF1384" s="152">
        <v>4.5999999999999996</v>
      </c>
      <c r="AG1384" s="152">
        <v>4.5599999999999996</v>
      </c>
      <c r="AH1384" s="152">
        <v>2.669</v>
      </c>
      <c r="AI1384" s="152">
        <v>2.9140000000000001</v>
      </c>
      <c r="AJ1384" s="152">
        <v>4.7699999999999996</v>
      </c>
      <c r="AK1384" s="152">
        <v>4.7949999999999999</v>
      </c>
      <c r="AL1384" s="152" t="e">
        <f t="shared" si="276"/>
        <v>#N/A</v>
      </c>
      <c r="AM1384" s="152" t="e">
        <f t="shared" si="277"/>
        <v>#N/A</v>
      </c>
      <c r="AN1384" s="152" t="e">
        <f>NA()</f>
        <v>#N/A</v>
      </c>
      <c r="AO1384" s="152" t="e">
        <f>NA()</f>
        <v>#N/A</v>
      </c>
      <c r="AP1384" s="152">
        <f t="shared" si="281"/>
        <v>7.6770000000000005</v>
      </c>
      <c r="AQ1384" s="152"/>
      <c r="AR1384" s="152"/>
      <c r="AS1384" s="153">
        <f t="shared" si="278"/>
        <v>273</v>
      </c>
      <c r="AT1384" s="153">
        <f t="shared" si="270"/>
        <v>1</v>
      </c>
      <c r="AU1384" s="153">
        <f t="shared" si="271"/>
        <v>0</v>
      </c>
      <c r="AV1384" s="153">
        <f t="shared" si="272"/>
        <v>0</v>
      </c>
      <c r="BA1384">
        <f t="shared" si="279"/>
        <v>29</v>
      </c>
    </row>
    <row r="1385" spans="2:53" x14ac:dyDescent="0.25">
      <c r="B1385" s="155">
        <f t="shared" si="236"/>
        <v>44104.999305555553</v>
      </c>
      <c r="C1385" s="155">
        <f t="shared" si="280"/>
        <v>44104.999305555553</v>
      </c>
      <c r="D1385" s="152">
        <f t="shared" si="273"/>
        <v>4.5999999999999996</v>
      </c>
      <c r="E1385" s="152"/>
      <c r="F1385" s="152"/>
      <c r="G1385" s="152"/>
      <c r="H1385" s="152" t="e">
        <f t="shared" si="274"/>
        <v>#N/A</v>
      </c>
      <c r="I1385" s="152"/>
      <c r="J1385" s="152" t="e">
        <f t="shared" si="275"/>
        <v>#N/A</v>
      </c>
      <c r="K1385" s="152"/>
      <c r="L1385" s="152"/>
      <c r="M1385" s="152"/>
      <c r="N1385" s="152"/>
      <c r="O1385" s="152"/>
      <c r="P1385" s="152"/>
      <c r="Q1385" s="152"/>
      <c r="R1385" s="152"/>
      <c r="S1385" s="152"/>
      <c r="T1385" s="153" cm="1">
        <f t="array" ref="T1385">MATCH(1,(TDU_Info!$C$5:$C$111=$T$6)*(TDU_Info!$B$5:$B$111&lt;=$B1385),0)</f>
        <v>92</v>
      </c>
      <c r="U1385" s="152">
        <f>100*(INDEX(TDU_Info!$E$5:$E$111,$T1385)/T$11+INDEX(TDU_Info!$F$5:$F$111,$T1385))</f>
        <v>4.0929999999999991</v>
      </c>
      <c r="V1385" s="152">
        <v>2.5510000000000002</v>
      </c>
      <c r="W1385" s="152">
        <v>2.7930000000000001</v>
      </c>
      <c r="X1385" s="152">
        <v>4.5999999999999996</v>
      </c>
      <c r="Y1385" s="152">
        <v>4.5599999999999996</v>
      </c>
      <c r="Z1385" s="152">
        <v>2.766</v>
      </c>
      <c r="AA1385" s="152">
        <v>2.948</v>
      </c>
      <c r="AB1385" s="152">
        <v>4.7699999999999996</v>
      </c>
      <c r="AC1385" s="152">
        <v>4.8</v>
      </c>
      <c r="AD1385" s="152">
        <v>2.4750000000000001</v>
      </c>
      <c r="AE1385" s="152">
        <v>2.7669999999999999</v>
      </c>
      <c r="AF1385" s="152">
        <v>4.5999999999999996</v>
      </c>
      <c r="AG1385" s="152">
        <v>4.5599999999999996</v>
      </c>
      <c r="AH1385" s="152">
        <v>2.617</v>
      </c>
      <c r="AI1385" s="152">
        <v>2.9140000000000001</v>
      </c>
      <c r="AJ1385" s="152">
        <v>4.7699999999999996</v>
      </c>
      <c r="AK1385" s="152">
        <v>4.7949999999999999</v>
      </c>
      <c r="AL1385" s="152" t="e">
        <f t="shared" si="276"/>
        <v>#N/A</v>
      </c>
      <c r="AM1385" s="152" t="e">
        <f t="shared" si="277"/>
        <v>#N/A</v>
      </c>
      <c r="AN1385" s="152" t="e">
        <f>NA()</f>
        <v>#N/A</v>
      </c>
      <c r="AO1385" s="152" t="e">
        <f>NA()</f>
        <v>#N/A</v>
      </c>
      <c r="AP1385" s="152">
        <f t="shared" si="281"/>
        <v>7.6770000000000005</v>
      </c>
      <c r="AQ1385" s="152"/>
      <c r="AR1385" s="152"/>
      <c r="AS1385" s="153">
        <f t="shared" si="278"/>
        <v>274</v>
      </c>
      <c r="AT1385" s="153">
        <f t="shared" si="270"/>
        <v>1</v>
      </c>
      <c r="AU1385" s="153">
        <f t="shared" si="271"/>
        <v>0</v>
      </c>
      <c r="AV1385" s="153">
        <f t="shared" si="272"/>
        <v>0</v>
      </c>
      <c r="BA1385">
        <f t="shared" si="279"/>
        <v>30</v>
      </c>
    </row>
    <row r="1386" spans="2:53" x14ac:dyDescent="0.25">
      <c r="B1386" s="155">
        <f t="shared" si="236"/>
        <v>44105.999305555553</v>
      </c>
      <c r="C1386" s="155">
        <f t="shared" si="280"/>
        <v>44105.999305555553</v>
      </c>
      <c r="D1386" s="152">
        <f t="shared" si="273"/>
        <v>4.5999999999999996</v>
      </c>
      <c r="E1386" s="152"/>
      <c r="F1386" s="152"/>
      <c r="G1386" s="152"/>
      <c r="H1386" s="152" t="e">
        <f t="shared" si="274"/>
        <v>#N/A</v>
      </c>
      <c r="I1386" s="152"/>
      <c r="J1386" s="152" t="e">
        <f t="shared" si="275"/>
        <v>#N/A</v>
      </c>
      <c r="K1386" s="152"/>
      <c r="L1386" s="152"/>
      <c r="M1386" s="152"/>
      <c r="N1386" s="152"/>
      <c r="O1386" s="152"/>
      <c r="P1386" s="152"/>
      <c r="Q1386" s="152"/>
      <c r="R1386" s="152"/>
      <c r="S1386" s="152"/>
      <c r="T1386" s="153" cm="1">
        <f t="array" ref="T1386">MATCH(1,(TDU_Info!$C$5:$C$111=$T$6)*(TDU_Info!$B$5:$B$111&lt;=$B1386),0)</f>
        <v>92</v>
      </c>
      <c r="U1386" s="152">
        <f>100*(INDEX(TDU_Info!$E$5:$E$111,$T1386)/T$11+INDEX(TDU_Info!$F$5:$F$111,$T1386))</f>
        <v>4.0929999999999991</v>
      </c>
      <c r="V1386" s="152">
        <v>2.5510000000000002</v>
      </c>
      <c r="W1386" s="152">
        <v>2.7930000000000001</v>
      </c>
      <c r="X1386" s="152">
        <v>4.5999999999999996</v>
      </c>
      <c r="Y1386" s="152">
        <v>4.7</v>
      </c>
      <c r="Z1386" s="152">
        <v>2.766</v>
      </c>
      <c r="AA1386" s="152">
        <v>2.948</v>
      </c>
      <c r="AB1386" s="152">
        <v>4.7699999999999996</v>
      </c>
      <c r="AC1386" s="152">
        <v>4.8440000000000003</v>
      </c>
      <c r="AD1386" s="152">
        <v>2.4750000000000001</v>
      </c>
      <c r="AE1386" s="152">
        <v>2.7669999999999999</v>
      </c>
      <c r="AF1386" s="152">
        <v>4.5999999999999996</v>
      </c>
      <c r="AG1386" s="152">
        <v>4.5839999999999996</v>
      </c>
      <c r="AH1386" s="152">
        <v>2.617</v>
      </c>
      <c r="AI1386" s="152">
        <v>2.9140000000000001</v>
      </c>
      <c r="AJ1386" s="152">
        <v>4.7699999999999996</v>
      </c>
      <c r="AK1386" s="152">
        <v>4.7949999999999999</v>
      </c>
      <c r="AL1386" s="152" t="e">
        <f t="shared" si="276"/>
        <v>#N/A</v>
      </c>
      <c r="AM1386" s="152" t="e">
        <f t="shared" si="277"/>
        <v>#N/A</v>
      </c>
      <c r="AN1386" s="152" t="e">
        <f>NA()</f>
        <v>#N/A</v>
      </c>
      <c r="AO1386" s="152" t="e">
        <f>NA()</f>
        <v>#N/A</v>
      </c>
      <c r="AP1386" s="152" t="e">
        <f t="shared" si="281"/>
        <v>#N/A</v>
      </c>
      <c r="AQ1386" s="152"/>
      <c r="AR1386" s="152"/>
      <c r="AS1386" s="153">
        <f t="shared" si="278"/>
        <v>275</v>
      </c>
      <c r="AT1386" s="153">
        <f t="shared" si="270"/>
        <v>1</v>
      </c>
      <c r="AU1386" s="153">
        <f t="shared" si="271"/>
        <v>0</v>
      </c>
      <c r="AV1386" s="153">
        <f t="shared" si="272"/>
        <v>0</v>
      </c>
      <c r="BA1386">
        <f t="shared" si="279"/>
        <v>1</v>
      </c>
    </row>
    <row r="1387" spans="2:53" x14ac:dyDescent="0.25">
      <c r="B1387" s="155">
        <f t="shared" si="236"/>
        <v>44106.999305555553</v>
      </c>
      <c r="C1387" s="155">
        <f t="shared" si="280"/>
        <v>44106.999305555553</v>
      </c>
      <c r="D1387" s="152">
        <f t="shared" si="273"/>
        <v>4.5999999999999996</v>
      </c>
      <c r="E1387" s="152"/>
      <c r="F1387" s="152"/>
      <c r="G1387" s="152"/>
      <c r="H1387" s="152" t="e">
        <f t="shared" si="274"/>
        <v>#N/A</v>
      </c>
      <c r="I1387" s="152"/>
      <c r="J1387" s="152" t="e">
        <f t="shared" si="275"/>
        <v>#N/A</v>
      </c>
      <c r="K1387" s="152"/>
      <c r="L1387" s="152"/>
      <c r="M1387" s="152"/>
      <c r="N1387" s="152"/>
      <c r="O1387" s="152"/>
      <c r="P1387" s="152"/>
      <c r="Q1387" s="152"/>
      <c r="R1387" s="152"/>
      <c r="S1387" s="152"/>
      <c r="T1387" s="153" cm="1">
        <f t="array" ref="T1387">MATCH(1,(TDU_Info!$C$5:$C$111=$T$6)*(TDU_Info!$B$5:$B$111&lt;=$B1387),0)</f>
        <v>92</v>
      </c>
      <c r="U1387" s="152">
        <f>100*(INDEX(TDU_Info!$E$5:$E$111,$T1387)/T$11+INDEX(TDU_Info!$F$5:$F$111,$T1387))</f>
        <v>4.0929999999999991</v>
      </c>
      <c r="V1387" s="152">
        <v>2.5510000000000002</v>
      </c>
      <c r="W1387" s="152">
        <v>2.7930000000000001</v>
      </c>
      <c r="X1387" s="152">
        <v>4.5999999999999996</v>
      </c>
      <c r="Y1387" s="152">
        <v>4.7</v>
      </c>
      <c r="Z1387" s="152">
        <v>2.766</v>
      </c>
      <c r="AA1387" s="152">
        <v>2.948</v>
      </c>
      <c r="AB1387" s="152">
        <v>4.7699999999999996</v>
      </c>
      <c r="AC1387" s="152">
        <v>4.8440000000000003</v>
      </c>
      <c r="AD1387" s="152">
        <v>2.4750000000000001</v>
      </c>
      <c r="AE1387" s="152">
        <v>2.7669999999999999</v>
      </c>
      <c r="AF1387" s="152">
        <v>4.5999999999999996</v>
      </c>
      <c r="AG1387" s="152">
        <v>4.5839999999999996</v>
      </c>
      <c r="AH1387" s="152">
        <v>2.617</v>
      </c>
      <c r="AI1387" s="152">
        <v>2.9140000000000001</v>
      </c>
      <c r="AJ1387" s="152">
        <v>4.7699999999999996</v>
      </c>
      <c r="AK1387" s="152">
        <v>4.7949999999999999</v>
      </c>
      <c r="AL1387" s="152" t="e">
        <f t="shared" si="276"/>
        <v>#N/A</v>
      </c>
      <c r="AM1387" s="152" t="e">
        <f t="shared" si="277"/>
        <v>#N/A</v>
      </c>
      <c r="AN1387" s="152" t="e">
        <f>NA()</f>
        <v>#N/A</v>
      </c>
      <c r="AO1387" s="152" t="e">
        <f>NA()</f>
        <v>#N/A</v>
      </c>
      <c r="AP1387" s="152">
        <f t="shared" si="281"/>
        <v>7.7570000000000006</v>
      </c>
      <c r="AQ1387" s="152"/>
      <c r="AR1387" s="152"/>
      <c r="AS1387" s="153">
        <f t="shared" si="278"/>
        <v>276</v>
      </c>
      <c r="AT1387" s="153">
        <f t="shared" si="270"/>
        <v>1</v>
      </c>
      <c r="AU1387" s="153">
        <f t="shared" si="271"/>
        <v>0</v>
      </c>
      <c r="AV1387" s="153">
        <f t="shared" si="272"/>
        <v>0</v>
      </c>
      <c r="BA1387">
        <f t="shared" si="279"/>
        <v>2</v>
      </c>
    </row>
    <row r="1388" spans="2:53" x14ac:dyDescent="0.25">
      <c r="B1388" s="155">
        <f t="shared" si="236"/>
        <v>44107.999305555553</v>
      </c>
      <c r="C1388" s="155">
        <f t="shared" si="280"/>
        <v>44107.999305555553</v>
      </c>
      <c r="D1388" s="152">
        <f t="shared" si="273"/>
        <v>4.5999999999999996</v>
      </c>
      <c r="E1388" s="152"/>
      <c r="F1388" s="152"/>
      <c r="G1388" s="152"/>
      <c r="H1388" s="152" t="e">
        <f t="shared" si="274"/>
        <v>#N/A</v>
      </c>
      <c r="I1388" s="152"/>
      <c r="J1388" s="152" t="e">
        <f t="shared" si="275"/>
        <v>#N/A</v>
      </c>
      <c r="K1388" s="152"/>
      <c r="L1388" s="152"/>
      <c r="M1388" s="152"/>
      <c r="N1388" s="152"/>
      <c r="O1388" s="152"/>
      <c r="P1388" s="152"/>
      <c r="Q1388" s="152"/>
      <c r="R1388" s="152"/>
      <c r="S1388" s="152"/>
      <c r="T1388" s="153" cm="1">
        <f t="array" ref="T1388">MATCH(1,(TDU_Info!$C$5:$C$111=$T$6)*(TDU_Info!$B$5:$B$111&lt;=$B1388),0)</f>
        <v>92</v>
      </c>
      <c r="U1388" s="152">
        <f>100*(INDEX(TDU_Info!$E$5:$E$111,$T1388)/T$11+INDEX(TDU_Info!$F$5:$F$111,$T1388))</f>
        <v>4.0929999999999991</v>
      </c>
      <c r="V1388" s="152">
        <v>2.5310000000000001</v>
      </c>
      <c r="W1388" s="152">
        <v>2.7930000000000001</v>
      </c>
      <c r="X1388" s="152">
        <v>4.5999999999999996</v>
      </c>
      <c r="Y1388" s="152">
        <v>4.7</v>
      </c>
      <c r="Z1388" s="152">
        <v>2.7360000000000002</v>
      </c>
      <c r="AA1388" s="152">
        <v>2.948</v>
      </c>
      <c r="AB1388" s="152">
        <v>4.7699999999999996</v>
      </c>
      <c r="AC1388" s="152">
        <v>4.8440000000000003</v>
      </c>
      <c r="AD1388" s="152">
        <v>2.4750000000000001</v>
      </c>
      <c r="AE1388" s="152">
        <v>2.7669999999999999</v>
      </c>
      <c r="AF1388" s="152">
        <v>4.5999999999999996</v>
      </c>
      <c r="AG1388" s="152">
        <v>4.5839999999999996</v>
      </c>
      <c r="AH1388" s="152">
        <v>2.617</v>
      </c>
      <c r="AI1388" s="152">
        <v>2.9140000000000001</v>
      </c>
      <c r="AJ1388" s="152">
        <v>4.7699999999999996</v>
      </c>
      <c r="AK1388" s="152">
        <v>4.7949999999999999</v>
      </c>
      <c r="AL1388" s="152" t="e">
        <f t="shared" si="276"/>
        <v>#N/A</v>
      </c>
      <c r="AM1388" s="152" t="e">
        <f t="shared" si="277"/>
        <v>#N/A</v>
      </c>
      <c r="AN1388" s="152" t="e">
        <f>NA()</f>
        <v>#N/A</v>
      </c>
      <c r="AO1388" s="152" t="e">
        <f>NA()</f>
        <v>#N/A</v>
      </c>
      <c r="AP1388" s="152">
        <f t="shared" si="281"/>
        <v>7.7570000000000006</v>
      </c>
      <c r="AQ1388" s="152"/>
      <c r="AR1388" s="152"/>
      <c r="AS1388" s="153">
        <f t="shared" si="278"/>
        <v>277</v>
      </c>
      <c r="AT1388" s="153">
        <f t="shared" si="270"/>
        <v>1</v>
      </c>
      <c r="AU1388" s="153">
        <f t="shared" si="271"/>
        <v>0</v>
      </c>
      <c r="AV1388" s="153">
        <f t="shared" si="272"/>
        <v>0</v>
      </c>
      <c r="BA1388">
        <f t="shared" si="279"/>
        <v>3</v>
      </c>
    </row>
    <row r="1389" spans="2:53" x14ac:dyDescent="0.25">
      <c r="B1389" s="155">
        <f t="shared" si="236"/>
        <v>44108.999305555553</v>
      </c>
      <c r="C1389" s="155">
        <f t="shared" si="280"/>
        <v>44108.999305555553</v>
      </c>
      <c r="D1389" s="152">
        <f t="shared" si="273"/>
        <v>4.5999999999999996</v>
      </c>
      <c r="E1389" s="152"/>
      <c r="F1389" s="152"/>
      <c r="G1389" s="152"/>
      <c r="H1389" s="152" t="e">
        <f t="shared" si="274"/>
        <v>#N/A</v>
      </c>
      <c r="I1389" s="152"/>
      <c r="J1389" s="152" t="e">
        <f t="shared" si="275"/>
        <v>#N/A</v>
      </c>
      <c r="K1389" s="152"/>
      <c r="L1389" s="152"/>
      <c r="M1389" s="152"/>
      <c r="N1389" s="152"/>
      <c r="O1389" s="152"/>
      <c r="P1389" s="152"/>
      <c r="Q1389" s="152"/>
      <c r="R1389" s="152"/>
      <c r="S1389" s="152"/>
      <c r="T1389" s="153" cm="1">
        <f t="array" ref="T1389">MATCH(1,(TDU_Info!$C$5:$C$111=$T$6)*(TDU_Info!$B$5:$B$111&lt;=$B1389),0)</f>
        <v>92</v>
      </c>
      <c r="U1389" s="152">
        <f>100*(INDEX(TDU_Info!$E$5:$E$111,$T1389)/T$11+INDEX(TDU_Info!$F$5:$F$111,$T1389))</f>
        <v>4.0929999999999991</v>
      </c>
      <c r="V1389" s="152">
        <v>2.5310000000000001</v>
      </c>
      <c r="W1389" s="152">
        <v>2.7930000000000001</v>
      </c>
      <c r="X1389" s="152">
        <v>4.5999999999999996</v>
      </c>
      <c r="Y1389" s="152">
        <v>4.7</v>
      </c>
      <c r="Z1389" s="152">
        <v>2.7360000000000002</v>
      </c>
      <c r="AA1389" s="152">
        <v>2.948</v>
      </c>
      <c r="AB1389" s="152">
        <v>4.7699999999999996</v>
      </c>
      <c r="AC1389" s="152">
        <v>4.8440000000000003</v>
      </c>
      <c r="AD1389" s="152">
        <v>2.4750000000000001</v>
      </c>
      <c r="AE1389" s="152">
        <v>2.7669999999999999</v>
      </c>
      <c r="AF1389" s="152">
        <v>4.5999999999999996</v>
      </c>
      <c r="AG1389" s="152">
        <v>4.5839999999999996</v>
      </c>
      <c r="AH1389" s="152">
        <v>2.617</v>
      </c>
      <c r="AI1389" s="152">
        <v>2.9140000000000001</v>
      </c>
      <c r="AJ1389" s="152">
        <v>4.7699999999999996</v>
      </c>
      <c r="AK1389" s="152">
        <v>4.7949999999999999</v>
      </c>
      <c r="AL1389" s="152" t="e">
        <f t="shared" si="276"/>
        <v>#N/A</v>
      </c>
      <c r="AM1389" s="152" t="e">
        <f t="shared" si="277"/>
        <v>#N/A</v>
      </c>
      <c r="AN1389" s="152" t="e">
        <f>NA()</f>
        <v>#N/A</v>
      </c>
      <c r="AO1389" s="152" t="e">
        <f>NA()</f>
        <v>#N/A</v>
      </c>
      <c r="AP1389" s="152">
        <f t="shared" si="281"/>
        <v>7.7570000000000006</v>
      </c>
      <c r="AQ1389" s="152"/>
      <c r="AR1389" s="152"/>
      <c r="AS1389" s="153">
        <f t="shared" si="278"/>
        <v>278</v>
      </c>
      <c r="AT1389" s="153">
        <f t="shared" si="270"/>
        <v>1</v>
      </c>
      <c r="AU1389" s="153">
        <f t="shared" si="271"/>
        <v>0</v>
      </c>
      <c r="AV1389" s="153">
        <f t="shared" si="272"/>
        <v>0</v>
      </c>
      <c r="BA1389">
        <f t="shared" si="279"/>
        <v>4</v>
      </c>
    </row>
    <row r="1390" spans="2:53" x14ac:dyDescent="0.25">
      <c r="B1390" s="155">
        <f t="shared" si="236"/>
        <v>44109.999305555553</v>
      </c>
      <c r="C1390" s="155">
        <f t="shared" si="280"/>
        <v>44109.999305555553</v>
      </c>
      <c r="D1390" s="152">
        <f t="shared" si="273"/>
        <v>4.5999999999999996</v>
      </c>
      <c r="E1390" s="152"/>
      <c r="F1390" s="152"/>
      <c r="G1390" s="152"/>
      <c r="H1390" s="152" t="e">
        <f t="shared" si="274"/>
        <v>#N/A</v>
      </c>
      <c r="I1390" s="152"/>
      <c r="J1390" s="152" t="e">
        <f t="shared" si="275"/>
        <v>#N/A</v>
      </c>
      <c r="K1390" s="152"/>
      <c r="L1390" s="152"/>
      <c r="M1390" s="152"/>
      <c r="N1390" s="152"/>
      <c r="O1390" s="152"/>
      <c r="P1390" s="152"/>
      <c r="Q1390" s="152"/>
      <c r="R1390" s="152"/>
      <c r="S1390" s="152"/>
      <c r="T1390" s="153" cm="1">
        <f t="array" ref="T1390">MATCH(1,(TDU_Info!$C$5:$C$111=$T$6)*(TDU_Info!$B$5:$B$111&lt;=$B1390),0)</f>
        <v>92</v>
      </c>
      <c r="U1390" s="152">
        <f>100*(INDEX(TDU_Info!$E$5:$E$111,$T1390)/T$11+INDEX(TDU_Info!$F$5:$F$111,$T1390))</f>
        <v>4.0929999999999991</v>
      </c>
      <c r="V1390" s="152">
        <v>2.5310000000000001</v>
      </c>
      <c r="W1390" s="152">
        <v>2.7930000000000001</v>
      </c>
      <c r="X1390" s="152">
        <v>4.5999999999999996</v>
      </c>
      <c r="Y1390" s="152">
        <v>4.7</v>
      </c>
      <c r="Z1390" s="152">
        <v>2.7360000000000002</v>
      </c>
      <c r="AA1390" s="152">
        <v>2.948</v>
      </c>
      <c r="AB1390" s="152">
        <v>4.7699999999999996</v>
      </c>
      <c r="AC1390" s="152">
        <v>4.8440000000000003</v>
      </c>
      <c r="AD1390" s="152">
        <v>2.4750000000000001</v>
      </c>
      <c r="AE1390" s="152">
        <v>2.7669999999999999</v>
      </c>
      <c r="AF1390" s="152">
        <v>4.5999999999999996</v>
      </c>
      <c r="AG1390" s="152">
        <v>4.7</v>
      </c>
      <c r="AH1390" s="152">
        <v>2.617</v>
      </c>
      <c r="AI1390" s="152">
        <v>2.9140000000000001</v>
      </c>
      <c r="AJ1390" s="152">
        <v>4.7699999999999996</v>
      </c>
      <c r="AK1390" s="152">
        <v>4.8440000000000003</v>
      </c>
      <c r="AL1390" s="152" t="e">
        <f t="shared" si="276"/>
        <v>#N/A</v>
      </c>
      <c r="AM1390" s="152" t="e">
        <f t="shared" si="277"/>
        <v>#N/A</v>
      </c>
      <c r="AN1390" s="152" t="e">
        <f>NA()</f>
        <v>#N/A</v>
      </c>
      <c r="AO1390" s="152" t="e">
        <f>NA()</f>
        <v>#N/A</v>
      </c>
      <c r="AP1390" s="152">
        <f t="shared" si="281"/>
        <v>7.7570000000000006</v>
      </c>
      <c r="AQ1390" s="152"/>
      <c r="AR1390" s="152"/>
      <c r="AS1390" s="153">
        <f t="shared" si="278"/>
        <v>279</v>
      </c>
      <c r="AT1390" s="153">
        <f t="shared" si="270"/>
        <v>1</v>
      </c>
      <c r="AU1390" s="153">
        <f t="shared" si="271"/>
        <v>0</v>
      </c>
      <c r="AV1390" s="153">
        <f t="shared" si="272"/>
        <v>0</v>
      </c>
      <c r="BA1390">
        <f t="shared" si="279"/>
        <v>5</v>
      </c>
    </row>
    <row r="1391" spans="2:53" x14ac:dyDescent="0.25">
      <c r="B1391" s="155">
        <f t="shared" ref="B1391:B1645" si="282">B1390+1</f>
        <v>44110.999305555553</v>
      </c>
      <c r="C1391" s="155">
        <f t="shared" si="280"/>
        <v>44110.999305555553</v>
      </c>
      <c r="D1391" s="152">
        <f t="shared" si="273"/>
        <v>4.5999999999999996</v>
      </c>
      <c r="E1391" s="152"/>
      <c r="F1391" s="152"/>
      <c r="G1391" s="152"/>
      <c r="H1391" s="152" t="e">
        <f t="shared" si="274"/>
        <v>#N/A</v>
      </c>
      <c r="I1391" s="152"/>
      <c r="J1391" s="152" t="e">
        <f t="shared" si="275"/>
        <v>#N/A</v>
      </c>
      <c r="K1391" s="152"/>
      <c r="L1391" s="152"/>
      <c r="M1391" s="152"/>
      <c r="N1391" s="152"/>
      <c r="O1391" s="152"/>
      <c r="P1391" s="152"/>
      <c r="Q1391" s="152"/>
      <c r="R1391" s="152"/>
      <c r="S1391" s="152"/>
      <c r="T1391" s="153" cm="1">
        <f t="array" ref="T1391">MATCH(1,(TDU_Info!$C$5:$C$111=$T$6)*(TDU_Info!$B$5:$B$111&lt;=$B1391),0)</f>
        <v>92</v>
      </c>
      <c r="U1391" s="152">
        <f>100*(INDEX(TDU_Info!$E$5:$E$111,$T1391)/T$11+INDEX(TDU_Info!$F$5:$F$111,$T1391))</f>
        <v>4.0929999999999991</v>
      </c>
      <c r="V1391" s="152">
        <v>2.5310000000000001</v>
      </c>
      <c r="W1391" s="152">
        <v>2.7930000000000001</v>
      </c>
      <c r="X1391" s="152">
        <v>4.5999999999999996</v>
      </c>
      <c r="Y1391" s="152">
        <v>4.7</v>
      </c>
      <c r="Z1391" s="152">
        <v>2.7360000000000002</v>
      </c>
      <c r="AA1391" s="152">
        <v>2.948</v>
      </c>
      <c r="AB1391" s="152">
        <v>4.7699999999999996</v>
      </c>
      <c r="AC1391" s="152">
        <v>4.8440000000000003</v>
      </c>
      <c r="AD1391" s="152">
        <v>2.4750000000000001</v>
      </c>
      <c r="AE1391" s="152">
        <v>2.7669999999999999</v>
      </c>
      <c r="AF1391" s="152">
        <v>4.5999999999999996</v>
      </c>
      <c r="AG1391" s="152">
        <v>4.7</v>
      </c>
      <c r="AH1391" s="152">
        <v>2.617</v>
      </c>
      <c r="AI1391" s="152">
        <v>2.9140000000000001</v>
      </c>
      <c r="AJ1391" s="152">
        <v>4.7699999999999996</v>
      </c>
      <c r="AK1391" s="152">
        <v>4.8440000000000003</v>
      </c>
      <c r="AL1391" s="152" t="e">
        <f t="shared" si="276"/>
        <v>#N/A</v>
      </c>
      <c r="AM1391" s="152" t="e">
        <f t="shared" si="277"/>
        <v>#N/A</v>
      </c>
      <c r="AN1391" s="152" t="e">
        <f>NA()</f>
        <v>#N/A</v>
      </c>
      <c r="AO1391" s="152" t="e">
        <f>NA()</f>
        <v>#N/A</v>
      </c>
      <c r="AP1391" s="152">
        <f t="shared" si="281"/>
        <v>7.7570000000000006</v>
      </c>
      <c r="AQ1391" s="152"/>
      <c r="AR1391" s="152"/>
      <c r="AS1391" s="153">
        <f t="shared" si="278"/>
        <v>280</v>
      </c>
      <c r="AT1391" s="153">
        <f t="shared" si="270"/>
        <v>1</v>
      </c>
      <c r="AU1391" s="153">
        <f t="shared" si="271"/>
        <v>0</v>
      </c>
      <c r="AV1391" s="153">
        <f t="shared" si="272"/>
        <v>0</v>
      </c>
      <c r="BA1391">
        <f t="shared" si="279"/>
        <v>6</v>
      </c>
    </row>
    <row r="1392" spans="2:53" x14ac:dyDescent="0.25">
      <c r="B1392" s="155">
        <f t="shared" si="282"/>
        <v>44111.999305555553</v>
      </c>
      <c r="C1392" s="155">
        <f t="shared" si="280"/>
        <v>44111.999305555553</v>
      </c>
      <c r="D1392" s="152">
        <f t="shared" si="273"/>
        <v>4.5999999999999996</v>
      </c>
      <c r="E1392" s="152"/>
      <c r="F1392" s="152"/>
      <c r="G1392" s="152"/>
      <c r="H1392" s="152" t="e">
        <f t="shared" si="274"/>
        <v>#N/A</v>
      </c>
      <c r="I1392" s="152"/>
      <c r="J1392" s="152" t="e">
        <f t="shared" si="275"/>
        <v>#N/A</v>
      </c>
      <c r="K1392" s="152"/>
      <c r="L1392" s="152"/>
      <c r="M1392" s="152"/>
      <c r="N1392" s="152"/>
      <c r="O1392" s="152"/>
      <c r="P1392" s="152"/>
      <c r="Q1392" s="152"/>
      <c r="R1392" s="152"/>
      <c r="S1392" s="152"/>
      <c r="T1392" s="153" cm="1">
        <f t="array" ref="T1392">MATCH(1,(TDU_Info!$C$5:$C$111=$T$6)*(TDU_Info!$B$5:$B$111&lt;=$B1392),0)</f>
        <v>92</v>
      </c>
      <c r="U1392" s="152">
        <f>100*(INDEX(TDU_Info!$E$5:$E$111,$T1392)/T$11+INDEX(TDU_Info!$F$5:$F$111,$T1392))</f>
        <v>4.0929999999999991</v>
      </c>
      <c r="V1392" s="152">
        <v>2.5310000000000001</v>
      </c>
      <c r="W1392" s="152">
        <v>2.7930000000000001</v>
      </c>
      <c r="X1392" s="152">
        <v>4.5999999999999996</v>
      </c>
      <c r="Y1392" s="152">
        <v>4.7</v>
      </c>
      <c r="Z1392" s="152">
        <v>2.7360000000000002</v>
      </c>
      <c r="AA1392" s="152">
        <v>2.948</v>
      </c>
      <c r="AB1392" s="152">
        <v>4.7699999999999996</v>
      </c>
      <c r="AC1392" s="152">
        <v>4.8440000000000003</v>
      </c>
      <c r="AD1392" s="152">
        <v>2.4750000000000001</v>
      </c>
      <c r="AE1392" s="152">
        <v>2.7669999999999999</v>
      </c>
      <c r="AF1392" s="152">
        <v>4.5999999999999996</v>
      </c>
      <c r="AG1392" s="152">
        <v>4.7</v>
      </c>
      <c r="AH1392" s="152">
        <v>2.617</v>
      </c>
      <c r="AI1392" s="152">
        <v>2.9140000000000001</v>
      </c>
      <c r="AJ1392" s="152">
        <v>4.7699999999999996</v>
      </c>
      <c r="AK1392" s="152">
        <v>4.8440000000000003</v>
      </c>
      <c r="AL1392" s="152" t="e">
        <f t="shared" si="276"/>
        <v>#N/A</v>
      </c>
      <c r="AM1392" s="152" t="e">
        <f t="shared" si="277"/>
        <v>#N/A</v>
      </c>
      <c r="AN1392" s="152" t="e">
        <f>NA()</f>
        <v>#N/A</v>
      </c>
      <c r="AO1392" s="152" t="e">
        <f>NA()</f>
        <v>#N/A</v>
      </c>
      <c r="AP1392" s="152">
        <f t="shared" si="281"/>
        <v>7.7570000000000006</v>
      </c>
      <c r="AQ1392" s="152"/>
      <c r="AR1392" s="152"/>
      <c r="AS1392" s="153">
        <f t="shared" ref="AS1392:AS1409" si="283">ROUNDUP(B1392-DATE(YEAR(B1392),1,1),0)</f>
        <v>281</v>
      </c>
      <c r="AT1392" s="153">
        <f t="shared" si="270"/>
        <v>1</v>
      </c>
      <c r="AU1392" s="153">
        <f t="shared" si="271"/>
        <v>0</v>
      </c>
      <c r="AV1392" s="153">
        <f t="shared" si="272"/>
        <v>0</v>
      </c>
      <c r="BA1392">
        <f t="shared" ref="BA1392:BA1409" si="284">DAY(C1392)</f>
        <v>7</v>
      </c>
    </row>
    <row r="1393" spans="2:53" x14ac:dyDescent="0.25">
      <c r="B1393" s="155">
        <f t="shared" si="282"/>
        <v>44112.999305555553</v>
      </c>
      <c r="C1393" s="155">
        <f t="shared" si="280"/>
        <v>44112.999305555553</v>
      </c>
      <c r="D1393" s="152">
        <f t="shared" si="273"/>
        <v>4.5999999999999996</v>
      </c>
      <c r="E1393" s="152"/>
      <c r="F1393" s="152"/>
      <c r="G1393" s="152"/>
      <c r="H1393" s="152" t="e">
        <f t="shared" si="274"/>
        <v>#N/A</v>
      </c>
      <c r="I1393" s="152"/>
      <c r="J1393" s="152" t="e">
        <f t="shared" si="275"/>
        <v>#N/A</v>
      </c>
      <c r="K1393" s="152"/>
      <c r="L1393" s="152"/>
      <c r="M1393" s="152"/>
      <c r="N1393" s="152"/>
      <c r="O1393" s="152"/>
      <c r="P1393" s="152"/>
      <c r="Q1393" s="152"/>
      <c r="R1393" s="152"/>
      <c r="S1393" s="152"/>
      <c r="T1393" s="153" cm="1">
        <f t="array" ref="T1393">MATCH(1,(TDU_Info!$C$5:$C$111=$T$6)*(TDU_Info!$B$5:$B$111&lt;=$B1393),0)</f>
        <v>92</v>
      </c>
      <c r="U1393" s="152">
        <f>100*(INDEX(TDU_Info!$E$5:$E$111,$T1393)/T$11+INDEX(TDU_Info!$F$5:$F$111,$T1393))</f>
        <v>4.0929999999999991</v>
      </c>
      <c r="V1393" s="152">
        <v>2.5310000000000001</v>
      </c>
      <c r="W1393" s="152">
        <v>2.7229999999999999</v>
      </c>
      <c r="X1393" s="152">
        <v>4.5999999999999996</v>
      </c>
      <c r="Y1393" s="152">
        <v>4.7</v>
      </c>
      <c r="Z1393" s="152">
        <v>2.7069999999999999</v>
      </c>
      <c r="AA1393" s="152">
        <v>2.8380000000000001</v>
      </c>
      <c r="AB1393" s="152">
        <v>4.7699999999999996</v>
      </c>
      <c r="AC1393" s="152">
        <v>4.8499999999999996</v>
      </c>
      <c r="AD1393" s="152">
        <v>2.375</v>
      </c>
      <c r="AE1393" s="152">
        <v>2.6970000000000001</v>
      </c>
      <c r="AF1393" s="152">
        <v>4.5999999999999996</v>
      </c>
      <c r="AG1393" s="152">
        <v>4.7</v>
      </c>
      <c r="AH1393" s="152">
        <v>2.3889999999999998</v>
      </c>
      <c r="AI1393" s="152">
        <v>2.8039999999999998</v>
      </c>
      <c r="AJ1393" s="152">
        <v>4.7699999999999996</v>
      </c>
      <c r="AK1393" s="152">
        <v>4.8499999999999996</v>
      </c>
      <c r="AL1393" s="152" t="e">
        <f t="shared" si="276"/>
        <v>#N/A</v>
      </c>
      <c r="AM1393" s="152" t="e">
        <f t="shared" si="277"/>
        <v>#N/A</v>
      </c>
      <c r="AN1393" s="152" t="e">
        <f>NA()</f>
        <v>#N/A</v>
      </c>
      <c r="AO1393" s="152" t="e">
        <f>NA()</f>
        <v>#N/A</v>
      </c>
      <c r="AP1393" s="152">
        <f t="shared" si="281"/>
        <v>7.7570000000000006</v>
      </c>
      <c r="AQ1393" s="152"/>
      <c r="AR1393" s="152"/>
      <c r="AS1393" s="153">
        <f t="shared" si="283"/>
        <v>282</v>
      </c>
      <c r="AT1393" s="153">
        <f t="shared" si="270"/>
        <v>1</v>
      </c>
      <c r="AU1393" s="153">
        <f t="shared" si="271"/>
        <v>0</v>
      </c>
      <c r="AV1393" s="153">
        <f t="shared" si="272"/>
        <v>0</v>
      </c>
      <c r="BA1393">
        <f t="shared" si="284"/>
        <v>8</v>
      </c>
    </row>
    <row r="1394" spans="2:53" x14ac:dyDescent="0.25">
      <c r="B1394" s="155">
        <f t="shared" si="282"/>
        <v>44113.999305555553</v>
      </c>
      <c r="C1394" s="155">
        <f t="shared" si="280"/>
        <v>44113.999305555553</v>
      </c>
      <c r="D1394" s="152">
        <f t="shared" si="273"/>
        <v>4.5999999999999996</v>
      </c>
      <c r="E1394" s="152"/>
      <c r="F1394" s="152"/>
      <c r="G1394" s="152"/>
      <c r="H1394" s="152" t="e">
        <f t="shared" si="274"/>
        <v>#N/A</v>
      </c>
      <c r="I1394" s="152"/>
      <c r="J1394" s="152" t="e">
        <f t="shared" si="275"/>
        <v>#N/A</v>
      </c>
      <c r="K1394" s="152"/>
      <c r="L1394" s="152"/>
      <c r="M1394" s="152"/>
      <c r="N1394" s="152"/>
      <c r="O1394" s="152"/>
      <c r="P1394" s="152"/>
      <c r="Q1394" s="152"/>
      <c r="R1394" s="152"/>
      <c r="S1394" s="152"/>
      <c r="T1394" s="153" cm="1">
        <f t="array" ref="T1394">MATCH(1,(TDU_Info!$C$5:$C$111=$T$6)*(TDU_Info!$B$5:$B$111&lt;=$B1394),0)</f>
        <v>92</v>
      </c>
      <c r="U1394" s="152">
        <f>100*(INDEX(TDU_Info!$E$5:$E$111,$T1394)/T$11+INDEX(TDU_Info!$F$5:$F$111,$T1394))</f>
        <v>4.0929999999999991</v>
      </c>
      <c r="V1394" s="152">
        <v>2.5310000000000001</v>
      </c>
      <c r="W1394" s="152">
        <v>2.7229999999999999</v>
      </c>
      <c r="X1394" s="152">
        <v>4.5999999999999996</v>
      </c>
      <c r="Y1394" s="152">
        <v>4.7</v>
      </c>
      <c r="Z1394" s="152">
        <v>2.7069999999999999</v>
      </c>
      <c r="AA1394" s="152">
        <v>2.8380000000000001</v>
      </c>
      <c r="AB1394" s="152">
        <v>4.7699999999999996</v>
      </c>
      <c r="AC1394" s="152">
        <v>4.8499999999999996</v>
      </c>
      <c r="AD1394" s="152">
        <v>2.375</v>
      </c>
      <c r="AE1394" s="152">
        <v>2.6970000000000001</v>
      </c>
      <c r="AF1394" s="152">
        <v>4.5999999999999996</v>
      </c>
      <c r="AG1394" s="152">
        <v>4.7</v>
      </c>
      <c r="AH1394" s="152">
        <v>2.3889999999999998</v>
      </c>
      <c r="AI1394" s="152">
        <v>2.8039999999999998</v>
      </c>
      <c r="AJ1394" s="152">
        <v>4.7699999999999996</v>
      </c>
      <c r="AK1394" s="152">
        <v>4.8499999999999996</v>
      </c>
      <c r="AL1394" s="152" t="e">
        <f t="shared" si="276"/>
        <v>#N/A</v>
      </c>
      <c r="AM1394" s="152" t="e">
        <f t="shared" si="277"/>
        <v>#N/A</v>
      </c>
      <c r="AN1394" s="152" t="e">
        <f>NA()</f>
        <v>#N/A</v>
      </c>
      <c r="AO1394" s="152" t="e">
        <f>NA()</f>
        <v>#N/A</v>
      </c>
      <c r="AP1394" s="152">
        <f t="shared" si="281"/>
        <v>7.7570000000000006</v>
      </c>
      <c r="AQ1394" s="152"/>
      <c r="AR1394" s="152"/>
      <c r="AS1394" s="153">
        <f t="shared" si="283"/>
        <v>283</v>
      </c>
      <c r="AT1394" s="153">
        <f t="shared" si="270"/>
        <v>1</v>
      </c>
      <c r="AU1394" s="153">
        <f t="shared" si="271"/>
        <v>0</v>
      </c>
      <c r="AV1394" s="153">
        <f t="shared" si="272"/>
        <v>0</v>
      </c>
      <c r="BA1394">
        <f t="shared" si="284"/>
        <v>9</v>
      </c>
    </row>
    <row r="1395" spans="2:53" x14ac:dyDescent="0.25">
      <c r="B1395" s="155">
        <f t="shared" si="282"/>
        <v>44114.999305555553</v>
      </c>
      <c r="C1395" s="155">
        <f t="shared" si="280"/>
        <v>44114.999305555553</v>
      </c>
      <c r="D1395" s="152">
        <f t="shared" si="273"/>
        <v>4.5999999999999996</v>
      </c>
      <c r="E1395" s="152"/>
      <c r="F1395" s="152"/>
      <c r="G1395" s="152"/>
      <c r="H1395" s="152" t="e">
        <f t="shared" si="274"/>
        <v>#N/A</v>
      </c>
      <c r="I1395" s="152"/>
      <c r="J1395" s="152" t="e">
        <f t="shared" si="275"/>
        <v>#N/A</v>
      </c>
      <c r="K1395" s="152"/>
      <c r="L1395" s="152"/>
      <c r="M1395" s="152"/>
      <c r="N1395" s="152"/>
      <c r="O1395" s="152"/>
      <c r="P1395" s="152"/>
      <c r="Q1395" s="152"/>
      <c r="R1395" s="152"/>
      <c r="S1395" s="152"/>
      <c r="T1395" s="153" cm="1">
        <f t="array" ref="T1395">MATCH(1,(TDU_Info!$C$5:$C$111=$T$6)*(TDU_Info!$B$5:$B$111&lt;=$B1395),0)</f>
        <v>92</v>
      </c>
      <c r="U1395" s="152">
        <f>100*(INDEX(TDU_Info!$E$5:$E$111,$T1395)/T$11+INDEX(TDU_Info!$F$5:$F$111,$T1395))</f>
        <v>4.0929999999999991</v>
      </c>
      <c r="V1395" s="152">
        <v>2.5310000000000001</v>
      </c>
      <c r="W1395" s="152">
        <v>2.7229999999999999</v>
      </c>
      <c r="X1395" s="152">
        <v>4.5999999999999996</v>
      </c>
      <c r="Y1395" s="152">
        <v>4.7</v>
      </c>
      <c r="Z1395" s="152">
        <v>2.7069999999999999</v>
      </c>
      <c r="AA1395" s="152">
        <v>2.8380000000000001</v>
      </c>
      <c r="AB1395" s="152">
        <v>4.7699999999999996</v>
      </c>
      <c r="AC1395" s="152">
        <v>4.8499999999999996</v>
      </c>
      <c r="AD1395" s="152">
        <v>2.375</v>
      </c>
      <c r="AE1395" s="152">
        <v>2.6970000000000001</v>
      </c>
      <c r="AF1395" s="152">
        <v>4.5999999999999996</v>
      </c>
      <c r="AG1395" s="152">
        <v>4.7</v>
      </c>
      <c r="AH1395" s="152">
        <v>2.3889999999999998</v>
      </c>
      <c r="AI1395" s="152">
        <v>2.8039999999999998</v>
      </c>
      <c r="AJ1395" s="152">
        <v>4.7699999999999996</v>
      </c>
      <c r="AK1395" s="152">
        <v>4.8499999999999996</v>
      </c>
      <c r="AL1395" s="152" t="e">
        <f t="shared" si="276"/>
        <v>#N/A</v>
      </c>
      <c r="AM1395" s="152" t="e">
        <f t="shared" si="277"/>
        <v>#N/A</v>
      </c>
      <c r="AN1395" s="152" t="e">
        <f>NA()</f>
        <v>#N/A</v>
      </c>
      <c r="AO1395" s="152" t="e">
        <f>NA()</f>
        <v>#N/A</v>
      </c>
      <c r="AP1395" s="152">
        <f t="shared" si="281"/>
        <v>7.7570000000000006</v>
      </c>
      <c r="AQ1395" s="152"/>
      <c r="AR1395" s="152"/>
      <c r="AS1395" s="153">
        <f t="shared" si="283"/>
        <v>284</v>
      </c>
      <c r="AT1395" s="153">
        <f t="shared" si="270"/>
        <v>1</v>
      </c>
      <c r="AU1395" s="153">
        <f t="shared" si="271"/>
        <v>0</v>
      </c>
      <c r="AV1395" s="153">
        <f t="shared" si="272"/>
        <v>0</v>
      </c>
      <c r="BA1395">
        <f t="shared" si="284"/>
        <v>10</v>
      </c>
    </row>
    <row r="1396" spans="2:53" x14ac:dyDescent="0.25">
      <c r="B1396" s="155">
        <f t="shared" si="282"/>
        <v>44115.999305555553</v>
      </c>
      <c r="C1396" s="155">
        <f t="shared" si="280"/>
        <v>44115.999305555553</v>
      </c>
      <c r="D1396" s="152">
        <f t="shared" si="273"/>
        <v>4.5999999999999996</v>
      </c>
      <c r="E1396" s="152"/>
      <c r="F1396" s="152"/>
      <c r="G1396" s="152"/>
      <c r="H1396" s="152" t="e">
        <f t="shared" si="274"/>
        <v>#N/A</v>
      </c>
      <c r="I1396" s="152"/>
      <c r="J1396" s="152" t="e">
        <f t="shared" si="275"/>
        <v>#N/A</v>
      </c>
      <c r="K1396" s="152"/>
      <c r="L1396" s="152"/>
      <c r="M1396" s="152"/>
      <c r="N1396" s="152"/>
      <c r="O1396" s="152"/>
      <c r="P1396" s="152"/>
      <c r="Q1396" s="152"/>
      <c r="R1396" s="152"/>
      <c r="S1396" s="152"/>
      <c r="T1396" s="153" cm="1">
        <f t="array" ref="T1396">MATCH(1,(TDU_Info!$C$5:$C$111=$T$6)*(TDU_Info!$B$5:$B$111&lt;=$B1396),0)</f>
        <v>92</v>
      </c>
      <c r="U1396" s="152">
        <f>100*(INDEX(TDU_Info!$E$5:$E$111,$T1396)/T$11+INDEX(TDU_Info!$F$5:$F$111,$T1396))</f>
        <v>4.0929999999999991</v>
      </c>
      <c r="V1396" s="152">
        <v>2.4510000000000001</v>
      </c>
      <c r="W1396" s="152">
        <v>2.7229999999999999</v>
      </c>
      <c r="X1396" s="152">
        <v>4.5999999999999996</v>
      </c>
      <c r="Y1396" s="152">
        <v>4.7</v>
      </c>
      <c r="Z1396" s="152">
        <v>2.6659999999999999</v>
      </c>
      <c r="AA1396" s="152">
        <v>2.8380000000000001</v>
      </c>
      <c r="AB1396" s="152">
        <v>4.7699999999999996</v>
      </c>
      <c r="AC1396" s="152">
        <v>4.8499999999999996</v>
      </c>
      <c r="AD1396" s="152">
        <v>2.375</v>
      </c>
      <c r="AE1396" s="152">
        <v>2.6970000000000001</v>
      </c>
      <c r="AF1396" s="152">
        <v>4.5999999999999996</v>
      </c>
      <c r="AG1396" s="152">
        <v>4.7</v>
      </c>
      <c r="AH1396" s="152">
        <v>2.3889999999999998</v>
      </c>
      <c r="AI1396" s="152">
        <v>2.8039999999999998</v>
      </c>
      <c r="AJ1396" s="152">
        <v>4.7699999999999996</v>
      </c>
      <c r="AK1396" s="152">
        <v>4.8499999999999996</v>
      </c>
      <c r="AL1396" s="152" t="e">
        <f t="shared" si="276"/>
        <v>#N/A</v>
      </c>
      <c r="AM1396" s="152" t="e">
        <f t="shared" si="277"/>
        <v>#N/A</v>
      </c>
      <c r="AN1396" s="152" t="e">
        <f>NA()</f>
        <v>#N/A</v>
      </c>
      <c r="AO1396" s="152" t="e">
        <f>NA()</f>
        <v>#N/A</v>
      </c>
      <c r="AP1396" s="152">
        <f t="shared" si="281"/>
        <v>7.7570000000000006</v>
      </c>
      <c r="AQ1396" s="152"/>
      <c r="AR1396" s="152"/>
      <c r="AS1396" s="153">
        <f t="shared" si="283"/>
        <v>285</v>
      </c>
      <c r="AT1396" s="153">
        <f t="shared" si="270"/>
        <v>1</v>
      </c>
      <c r="AU1396" s="153">
        <f t="shared" si="271"/>
        <v>0</v>
      </c>
      <c r="AV1396" s="153">
        <f t="shared" si="272"/>
        <v>0</v>
      </c>
      <c r="BA1396">
        <f t="shared" si="284"/>
        <v>11</v>
      </c>
    </row>
    <row r="1397" spans="2:53" x14ac:dyDescent="0.25">
      <c r="B1397" s="155">
        <f t="shared" si="282"/>
        <v>44116.999305555553</v>
      </c>
      <c r="C1397" s="155">
        <f t="shared" si="280"/>
        <v>44116.999305555553</v>
      </c>
      <c r="D1397" s="152">
        <f t="shared" si="273"/>
        <v>4.5999999999999996</v>
      </c>
      <c r="E1397" s="152"/>
      <c r="F1397" s="152"/>
      <c r="G1397" s="152"/>
      <c r="H1397" s="152" t="e">
        <f t="shared" si="274"/>
        <v>#N/A</v>
      </c>
      <c r="I1397" s="152"/>
      <c r="J1397" s="152" t="e">
        <f t="shared" si="275"/>
        <v>#N/A</v>
      </c>
      <c r="K1397" s="152"/>
      <c r="L1397" s="152"/>
      <c r="M1397" s="152"/>
      <c r="N1397" s="152"/>
      <c r="O1397" s="152"/>
      <c r="P1397" s="152"/>
      <c r="Q1397" s="152"/>
      <c r="R1397" s="152"/>
      <c r="S1397" s="152"/>
      <c r="T1397" s="153" cm="1">
        <f t="array" ref="T1397">MATCH(1,(TDU_Info!$C$5:$C$111=$T$6)*(TDU_Info!$B$5:$B$111&lt;=$B1397),0)</f>
        <v>92</v>
      </c>
      <c r="U1397" s="152">
        <f>100*(INDEX(TDU_Info!$E$5:$E$111,$T1397)/T$11+INDEX(TDU_Info!$F$5:$F$111,$T1397))</f>
        <v>4.0929999999999991</v>
      </c>
      <c r="V1397" s="152">
        <v>2.4510000000000001</v>
      </c>
      <c r="W1397" s="152">
        <v>2.7229999999999999</v>
      </c>
      <c r="X1397" s="152">
        <v>4.5999999999999996</v>
      </c>
      <c r="Y1397" s="152">
        <v>4.7</v>
      </c>
      <c r="Z1397" s="152">
        <v>2.6659999999999999</v>
      </c>
      <c r="AA1397" s="152">
        <v>2.8380000000000001</v>
      </c>
      <c r="AB1397" s="152">
        <v>4.7</v>
      </c>
      <c r="AC1397" s="152">
        <v>4.8499999999999996</v>
      </c>
      <c r="AD1397" s="152">
        <v>2.375</v>
      </c>
      <c r="AE1397" s="152">
        <v>2.6970000000000001</v>
      </c>
      <c r="AF1397" s="152">
        <v>4.5999999999999996</v>
      </c>
      <c r="AG1397" s="152">
        <v>4.7</v>
      </c>
      <c r="AH1397" s="152">
        <v>2.3889999999999998</v>
      </c>
      <c r="AI1397" s="152">
        <v>2.8039999999999998</v>
      </c>
      <c r="AJ1397" s="152">
        <v>4.7</v>
      </c>
      <c r="AK1397" s="152">
        <v>4.8499999999999996</v>
      </c>
      <c r="AL1397" s="152" t="e">
        <f t="shared" si="276"/>
        <v>#N/A</v>
      </c>
      <c r="AM1397" s="152" t="e">
        <f t="shared" si="277"/>
        <v>#N/A</v>
      </c>
      <c r="AN1397" s="152" t="e">
        <f>NA()</f>
        <v>#N/A</v>
      </c>
      <c r="AO1397" s="152" t="e">
        <f>NA()</f>
        <v>#N/A</v>
      </c>
      <c r="AP1397" s="152">
        <f t="shared" si="281"/>
        <v>7.7570000000000006</v>
      </c>
      <c r="AQ1397" s="152"/>
      <c r="AR1397" s="152"/>
      <c r="AS1397" s="153">
        <f t="shared" si="283"/>
        <v>286</v>
      </c>
      <c r="AT1397" s="153">
        <f t="shared" si="270"/>
        <v>1</v>
      </c>
      <c r="AU1397" s="153">
        <f t="shared" si="271"/>
        <v>0</v>
      </c>
      <c r="AV1397" s="153">
        <f t="shared" si="272"/>
        <v>0</v>
      </c>
      <c r="BA1397">
        <f t="shared" si="284"/>
        <v>12</v>
      </c>
    </row>
    <row r="1398" spans="2:53" x14ac:dyDescent="0.25">
      <c r="B1398" s="155">
        <f t="shared" si="282"/>
        <v>44117.999305555553</v>
      </c>
      <c r="C1398" s="155">
        <f t="shared" si="280"/>
        <v>44117.999305555553</v>
      </c>
      <c r="D1398" s="152">
        <f t="shared" si="273"/>
        <v>4.5999999999999996</v>
      </c>
      <c r="E1398" s="152"/>
      <c r="F1398" s="152"/>
      <c r="G1398" s="152"/>
      <c r="H1398" s="152" t="e">
        <f t="shared" si="274"/>
        <v>#N/A</v>
      </c>
      <c r="I1398" s="152"/>
      <c r="J1398" s="152" t="e">
        <f t="shared" si="275"/>
        <v>#N/A</v>
      </c>
      <c r="K1398" s="152"/>
      <c r="L1398" s="152"/>
      <c r="M1398" s="152"/>
      <c r="N1398" s="152"/>
      <c r="O1398" s="152"/>
      <c r="P1398" s="152"/>
      <c r="Q1398" s="152"/>
      <c r="R1398" s="152"/>
      <c r="S1398" s="152"/>
      <c r="T1398" s="153" cm="1">
        <f t="array" ref="T1398">MATCH(1,(TDU_Info!$C$5:$C$111=$T$6)*(TDU_Info!$B$5:$B$111&lt;=$B1398),0)</f>
        <v>92</v>
      </c>
      <c r="U1398" s="152">
        <f>100*(INDEX(TDU_Info!$E$5:$E$111,$T1398)/T$11+INDEX(TDU_Info!$F$5:$F$111,$T1398))</f>
        <v>4.0929999999999991</v>
      </c>
      <c r="V1398" s="152">
        <v>2.4510000000000001</v>
      </c>
      <c r="W1398" s="152">
        <v>2.7229999999999999</v>
      </c>
      <c r="X1398" s="152">
        <v>4.5999999999999996</v>
      </c>
      <c r="Y1398" s="152">
        <v>4.7</v>
      </c>
      <c r="Z1398" s="152">
        <v>2.6659999999999999</v>
      </c>
      <c r="AA1398" s="152">
        <v>2.8380000000000001</v>
      </c>
      <c r="AB1398" s="152">
        <v>4.7</v>
      </c>
      <c r="AC1398" s="152">
        <v>4.8499999999999996</v>
      </c>
      <c r="AD1398" s="152">
        <v>2.375</v>
      </c>
      <c r="AE1398" s="152">
        <v>2.6970000000000001</v>
      </c>
      <c r="AF1398" s="152">
        <v>4.5999999999999996</v>
      </c>
      <c r="AG1398" s="152">
        <v>4.7</v>
      </c>
      <c r="AH1398" s="152">
        <v>2.3889999999999998</v>
      </c>
      <c r="AI1398" s="152">
        <v>2.8039999999999998</v>
      </c>
      <c r="AJ1398" s="152">
        <v>4.7</v>
      </c>
      <c r="AK1398" s="152">
        <v>4.8499999999999996</v>
      </c>
      <c r="AL1398" s="152" t="e">
        <f t="shared" si="276"/>
        <v>#N/A</v>
      </c>
      <c r="AM1398" s="152" t="e">
        <f t="shared" si="277"/>
        <v>#N/A</v>
      </c>
      <c r="AN1398" s="152" t="e">
        <f>NA()</f>
        <v>#N/A</v>
      </c>
      <c r="AO1398" s="152" t="e">
        <f>NA()</f>
        <v>#N/A</v>
      </c>
      <c r="AP1398" s="152">
        <f t="shared" si="281"/>
        <v>7.7570000000000006</v>
      </c>
      <c r="AQ1398" s="152"/>
      <c r="AR1398" s="152"/>
      <c r="AS1398" s="153">
        <f t="shared" si="283"/>
        <v>287</v>
      </c>
      <c r="AT1398" s="153">
        <f t="shared" si="270"/>
        <v>1</v>
      </c>
      <c r="AU1398" s="153">
        <f t="shared" si="271"/>
        <v>0</v>
      </c>
      <c r="AV1398" s="153">
        <f t="shared" si="272"/>
        <v>0</v>
      </c>
      <c r="BA1398">
        <f t="shared" si="284"/>
        <v>13</v>
      </c>
    </row>
    <row r="1399" spans="2:53" x14ac:dyDescent="0.25">
      <c r="B1399" s="155">
        <f t="shared" si="282"/>
        <v>44118.999305555553</v>
      </c>
      <c r="C1399" s="155">
        <f t="shared" si="280"/>
        <v>44118.999305555553</v>
      </c>
      <c r="D1399" s="152">
        <f t="shared" si="273"/>
        <v>4.5999999999999996</v>
      </c>
      <c r="E1399" s="152"/>
      <c r="F1399" s="152"/>
      <c r="G1399" s="152"/>
      <c r="H1399" s="152" t="e">
        <f t="shared" si="274"/>
        <v>#N/A</v>
      </c>
      <c r="I1399" s="152"/>
      <c r="J1399" s="152" t="e">
        <f t="shared" si="275"/>
        <v>#N/A</v>
      </c>
      <c r="K1399" s="152"/>
      <c r="L1399" s="152"/>
      <c r="M1399" s="152"/>
      <c r="N1399" s="152"/>
      <c r="O1399" s="152"/>
      <c r="P1399" s="152"/>
      <c r="Q1399" s="152"/>
      <c r="R1399" s="152"/>
      <c r="S1399" s="152"/>
      <c r="T1399" s="153" cm="1">
        <f t="array" ref="T1399">MATCH(1,(TDU_Info!$C$5:$C$111=$T$6)*(TDU_Info!$B$5:$B$111&lt;=$B1399),0)</f>
        <v>92</v>
      </c>
      <c r="U1399" s="152">
        <f>100*(INDEX(TDU_Info!$E$5:$E$111,$T1399)/T$11+INDEX(TDU_Info!$F$5:$F$111,$T1399))</f>
        <v>4.0929999999999991</v>
      </c>
      <c r="V1399" s="152">
        <v>2.351</v>
      </c>
      <c r="W1399" s="152">
        <v>2.7229999999999999</v>
      </c>
      <c r="X1399" s="152">
        <v>4.5999999999999996</v>
      </c>
      <c r="Y1399" s="152">
        <v>4.7</v>
      </c>
      <c r="Z1399" s="152">
        <v>2.5659999999999998</v>
      </c>
      <c r="AA1399" s="152">
        <v>2.8380000000000001</v>
      </c>
      <c r="AB1399" s="152">
        <v>4.7</v>
      </c>
      <c r="AC1399" s="152">
        <v>4.8499999999999996</v>
      </c>
      <c r="AD1399" s="152">
        <v>2.2749999999999999</v>
      </c>
      <c r="AE1399" s="152">
        <v>2.6970000000000001</v>
      </c>
      <c r="AF1399" s="152">
        <v>4.5999999999999996</v>
      </c>
      <c r="AG1399" s="152">
        <v>4.7</v>
      </c>
      <c r="AH1399" s="152">
        <v>2.4249999999999998</v>
      </c>
      <c r="AI1399" s="152">
        <v>2.8039999999999998</v>
      </c>
      <c r="AJ1399" s="152">
        <v>4.7</v>
      </c>
      <c r="AK1399" s="152">
        <v>4.8499999999999996</v>
      </c>
      <c r="AL1399" s="152" t="e">
        <f t="shared" si="276"/>
        <v>#N/A</v>
      </c>
      <c r="AM1399" s="152" t="e">
        <f t="shared" si="277"/>
        <v>#N/A</v>
      </c>
      <c r="AN1399" s="152" t="e">
        <f>NA()</f>
        <v>#N/A</v>
      </c>
      <c r="AO1399" s="152" t="e">
        <f>NA()</f>
        <v>#N/A</v>
      </c>
      <c r="AP1399" s="152">
        <f t="shared" si="281"/>
        <v>7.7570000000000006</v>
      </c>
      <c r="AQ1399" s="152"/>
      <c r="AR1399" s="152"/>
      <c r="AS1399" s="153">
        <f t="shared" si="283"/>
        <v>288</v>
      </c>
      <c r="AT1399" s="153">
        <f t="shared" si="270"/>
        <v>1</v>
      </c>
      <c r="AU1399" s="153">
        <f t="shared" si="271"/>
        <v>0</v>
      </c>
      <c r="AV1399" s="153">
        <f t="shared" si="272"/>
        <v>0</v>
      </c>
      <c r="BA1399">
        <f t="shared" si="284"/>
        <v>14</v>
      </c>
    </row>
    <row r="1400" spans="2:53" x14ac:dyDescent="0.25">
      <c r="B1400" s="155">
        <f t="shared" si="282"/>
        <v>44119.999305555553</v>
      </c>
      <c r="C1400" s="155">
        <f t="shared" si="280"/>
        <v>44119.999305555553</v>
      </c>
      <c r="D1400" s="152">
        <f t="shared" si="273"/>
        <v>4.5999999999999996</v>
      </c>
      <c r="E1400" s="152"/>
      <c r="F1400" s="152"/>
      <c r="G1400" s="152"/>
      <c r="H1400" s="152" t="e">
        <f t="shared" si="274"/>
        <v>#N/A</v>
      </c>
      <c r="I1400" s="152"/>
      <c r="J1400" s="152" t="e">
        <f t="shared" si="275"/>
        <v>#N/A</v>
      </c>
      <c r="K1400" s="152"/>
      <c r="L1400" s="152"/>
      <c r="M1400" s="152"/>
      <c r="N1400" s="152"/>
      <c r="O1400" s="152"/>
      <c r="P1400" s="152"/>
      <c r="Q1400" s="152"/>
      <c r="R1400" s="152"/>
      <c r="S1400" s="152"/>
      <c r="T1400" s="153" cm="1">
        <f t="array" ref="T1400">MATCH(1,(TDU_Info!$C$5:$C$111=$T$6)*(TDU_Info!$B$5:$B$111&lt;=$B1400),0)</f>
        <v>92</v>
      </c>
      <c r="U1400" s="152">
        <f>100*(INDEX(TDU_Info!$E$5:$E$111,$T1400)/T$11+INDEX(TDU_Info!$F$5:$F$111,$T1400))</f>
        <v>4.0929999999999991</v>
      </c>
      <c r="V1400" s="152">
        <v>2.351</v>
      </c>
      <c r="W1400" s="152">
        <v>2.4340000000000002</v>
      </c>
      <c r="X1400" s="152">
        <v>4.5999999999999996</v>
      </c>
      <c r="Y1400" s="152">
        <v>4.7</v>
      </c>
      <c r="Z1400" s="152">
        <v>2.5659999999999998</v>
      </c>
      <c r="AA1400" s="152">
        <v>2.8519999999999999</v>
      </c>
      <c r="AB1400" s="152">
        <v>4.7</v>
      </c>
      <c r="AC1400" s="152">
        <v>4.8499999999999996</v>
      </c>
      <c r="AD1400" s="152">
        <v>2.2749999999999999</v>
      </c>
      <c r="AE1400" s="152">
        <v>2.4020000000000001</v>
      </c>
      <c r="AF1400" s="152">
        <v>4.5999999999999996</v>
      </c>
      <c r="AG1400" s="152">
        <v>4.7</v>
      </c>
      <c r="AH1400" s="152">
        <v>2.4249999999999998</v>
      </c>
      <c r="AI1400" s="152">
        <v>2.8109999999999999</v>
      </c>
      <c r="AJ1400" s="152">
        <v>4.7</v>
      </c>
      <c r="AK1400" s="152">
        <v>4.8499999999999996</v>
      </c>
      <c r="AL1400" s="152" t="e">
        <f t="shared" si="276"/>
        <v>#N/A</v>
      </c>
      <c r="AM1400" s="152" t="e">
        <f t="shared" si="277"/>
        <v>#N/A</v>
      </c>
      <c r="AN1400" s="152" t="e">
        <f>NA()</f>
        <v>#N/A</v>
      </c>
      <c r="AO1400" s="152" t="e">
        <f>NA()</f>
        <v>#N/A</v>
      </c>
      <c r="AP1400" s="152">
        <f t="shared" si="281"/>
        <v>7.7570000000000006</v>
      </c>
      <c r="AQ1400" s="152"/>
      <c r="AR1400" s="152"/>
      <c r="AS1400" s="153">
        <f t="shared" si="283"/>
        <v>289</v>
      </c>
      <c r="AT1400" s="153">
        <f t="shared" si="270"/>
        <v>1</v>
      </c>
      <c r="AU1400" s="153">
        <f t="shared" si="271"/>
        <v>0</v>
      </c>
      <c r="AV1400" s="153">
        <f t="shared" si="272"/>
        <v>0</v>
      </c>
      <c r="BA1400">
        <f t="shared" si="284"/>
        <v>15</v>
      </c>
    </row>
    <row r="1401" spans="2:53" x14ac:dyDescent="0.25">
      <c r="B1401" s="155">
        <f t="shared" si="282"/>
        <v>44120.999305555553</v>
      </c>
      <c r="C1401" s="155">
        <f t="shared" si="280"/>
        <v>44120.999305555553</v>
      </c>
      <c r="D1401" s="152">
        <f t="shared" si="273"/>
        <v>4.5999999999999996</v>
      </c>
      <c r="E1401" s="152"/>
      <c r="F1401" s="152"/>
      <c r="G1401" s="152"/>
      <c r="H1401" s="152" t="e">
        <f t="shared" si="274"/>
        <v>#N/A</v>
      </c>
      <c r="I1401" s="152"/>
      <c r="J1401" s="152" t="e">
        <f t="shared" si="275"/>
        <v>#N/A</v>
      </c>
      <c r="K1401" s="152"/>
      <c r="L1401" s="152"/>
      <c r="M1401" s="152"/>
      <c r="N1401" s="152"/>
      <c r="O1401" s="152"/>
      <c r="P1401" s="152"/>
      <c r="Q1401" s="152"/>
      <c r="R1401" s="152"/>
      <c r="S1401" s="152"/>
      <c r="T1401" s="153" cm="1">
        <f t="array" ref="T1401">MATCH(1,(TDU_Info!$C$5:$C$111=$T$6)*(TDU_Info!$B$5:$B$111&lt;=$B1401),0)</f>
        <v>92</v>
      </c>
      <c r="U1401" s="152">
        <f>100*(INDEX(TDU_Info!$E$5:$E$111,$T1401)/T$11+INDEX(TDU_Info!$F$5:$F$111,$T1401))</f>
        <v>4.0929999999999991</v>
      </c>
      <c r="V1401" s="152">
        <v>2.351</v>
      </c>
      <c r="W1401" s="152">
        <v>2.4340000000000002</v>
      </c>
      <c r="X1401" s="152">
        <v>4.5999999999999996</v>
      </c>
      <c r="Y1401" s="152">
        <v>4.7</v>
      </c>
      <c r="Z1401" s="152">
        <v>2.5659999999999998</v>
      </c>
      <c r="AA1401" s="152">
        <v>2.8519999999999999</v>
      </c>
      <c r="AB1401" s="152">
        <v>4.7</v>
      </c>
      <c r="AC1401" s="152">
        <v>4.8499999999999996</v>
      </c>
      <c r="AD1401" s="152">
        <v>2.2749999999999999</v>
      </c>
      <c r="AE1401" s="152">
        <v>2.4020000000000001</v>
      </c>
      <c r="AF1401" s="152">
        <v>4.5999999999999996</v>
      </c>
      <c r="AG1401" s="152">
        <v>4.7</v>
      </c>
      <c r="AH1401" s="152">
        <v>2.4249999999999998</v>
      </c>
      <c r="AI1401" s="152">
        <v>2.8109999999999999</v>
      </c>
      <c r="AJ1401" s="152">
        <v>4.7</v>
      </c>
      <c r="AK1401" s="152">
        <v>4.8499999999999996</v>
      </c>
      <c r="AL1401" s="152" t="e">
        <f t="shared" si="276"/>
        <v>#N/A</v>
      </c>
      <c r="AM1401" s="152" t="e">
        <f t="shared" si="277"/>
        <v>#N/A</v>
      </c>
      <c r="AN1401" s="152" t="e">
        <f>NA()</f>
        <v>#N/A</v>
      </c>
      <c r="AO1401" s="152" t="e">
        <f>NA()</f>
        <v>#N/A</v>
      </c>
      <c r="AP1401" s="152">
        <f t="shared" si="281"/>
        <v>7.7570000000000006</v>
      </c>
      <c r="AQ1401" s="152"/>
      <c r="AR1401" s="152"/>
      <c r="AS1401" s="153">
        <f t="shared" si="283"/>
        <v>290</v>
      </c>
      <c r="AT1401" s="153">
        <f t="shared" si="270"/>
        <v>1</v>
      </c>
      <c r="AU1401" s="153">
        <f t="shared" si="271"/>
        <v>0</v>
      </c>
      <c r="AV1401" s="153">
        <f t="shared" si="272"/>
        <v>0</v>
      </c>
      <c r="BA1401">
        <f t="shared" si="284"/>
        <v>16</v>
      </c>
    </row>
    <row r="1402" spans="2:53" x14ac:dyDescent="0.25">
      <c r="B1402" s="155">
        <f t="shared" si="282"/>
        <v>44121.999305555553</v>
      </c>
      <c r="C1402" s="155">
        <f t="shared" si="280"/>
        <v>44121.999305555553</v>
      </c>
      <c r="D1402" s="152">
        <f t="shared" si="273"/>
        <v>4.5999999999999996</v>
      </c>
      <c r="E1402" s="152"/>
      <c r="F1402" s="152"/>
      <c r="G1402" s="152"/>
      <c r="H1402" s="152" t="e">
        <f t="shared" si="274"/>
        <v>#N/A</v>
      </c>
      <c r="I1402" s="152"/>
      <c r="J1402" s="152" t="e">
        <f t="shared" si="275"/>
        <v>#N/A</v>
      </c>
      <c r="K1402" s="152"/>
      <c r="L1402" s="152"/>
      <c r="M1402" s="152"/>
      <c r="N1402" s="152"/>
      <c r="O1402" s="152"/>
      <c r="P1402" s="152"/>
      <c r="Q1402" s="152"/>
      <c r="R1402" s="152"/>
      <c r="S1402" s="152"/>
      <c r="T1402" s="153" cm="1">
        <f t="array" ref="T1402">MATCH(1,(TDU_Info!$C$5:$C$111=$T$6)*(TDU_Info!$B$5:$B$111&lt;=$B1402),0)</f>
        <v>92</v>
      </c>
      <c r="U1402" s="152">
        <f>100*(INDEX(TDU_Info!$E$5:$E$111,$T1402)/T$11+INDEX(TDU_Info!$F$5:$F$111,$T1402))</f>
        <v>4.0929999999999991</v>
      </c>
      <c r="V1402" s="152">
        <v>2.351</v>
      </c>
      <c r="W1402" s="152">
        <v>2.4340000000000002</v>
      </c>
      <c r="X1402" s="152">
        <v>4.5999999999999996</v>
      </c>
      <c r="Y1402" s="152">
        <v>4.7</v>
      </c>
      <c r="Z1402" s="152">
        <v>2.5659999999999998</v>
      </c>
      <c r="AA1402" s="152">
        <v>2.8519999999999999</v>
      </c>
      <c r="AB1402" s="152">
        <v>4.7</v>
      </c>
      <c r="AC1402" s="152">
        <v>4.8499999999999996</v>
      </c>
      <c r="AD1402" s="152">
        <v>2.2749999999999999</v>
      </c>
      <c r="AE1402" s="152">
        <v>2.4020000000000001</v>
      </c>
      <c r="AF1402" s="152">
        <v>4.5999999999999996</v>
      </c>
      <c r="AG1402" s="152">
        <v>4.7</v>
      </c>
      <c r="AH1402" s="152">
        <v>2.4249999999999998</v>
      </c>
      <c r="AI1402" s="152">
        <v>2.8109999999999999</v>
      </c>
      <c r="AJ1402" s="152">
        <v>4.7</v>
      </c>
      <c r="AK1402" s="152">
        <v>4.8499999999999996</v>
      </c>
      <c r="AL1402" s="152" t="e">
        <f t="shared" si="276"/>
        <v>#N/A</v>
      </c>
      <c r="AM1402" s="152" t="e">
        <f t="shared" si="277"/>
        <v>#N/A</v>
      </c>
      <c r="AN1402" s="152" t="e">
        <f>NA()</f>
        <v>#N/A</v>
      </c>
      <c r="AO1402" s="152" t="e">
        <f>NA()</f>
        <v>#N/A</v>
      </c>
      <c r="AP1402" s="152">
        <f t="shared" si="281"/>
        <v>7.7570000000000006</v>
      </c>
      <c r="AQ1402" s="152"/>
      <c r="AR1402" s="152"/>
      <c r="AS1402" s="153">
        <f t="shared" si="283"/>
        <v>291</v>
      </c>
      <c r="AT1402" s="153">
        <f t="shared" si="270"/>
        <v>1</v>
      </c>
      <c r="AU1402" s="153">
        <f t="shared" si="271"/>
        <v>0</v>
      </c>
      <c r="AV1402" s="153">
        <f t="shared" si="272"/>
        <v>0</v>
      </c>
      <c r="BA1402">
        <f t="shared" si="284"/>
        <v>17</v>
      </c>
    </row>
    <row r="1403" spans="2:53" x14ac:dyDescent="0.25">
      <c r="B1403" s="155">
        <f t="shared" si="282"/>
        <v>44122.999305555553</v>
      </c>
      <c r="C1403" s="155">
        <f t="shared" si="280"/>
        <v>44122.999305555553</v>
      </c>
      <c r="D1403" s="152">
        <f t="shared" si="273"/>
        <v>4.5999999999999996</v>
      </c>
      <c r="E1403" s="152"/>
      <c r="F1403" s="152"/>
      <c r="G1403" s="152"/>
      <c r="H1403" s="152" t="e">
        <f t="shared" si="274"/>
        <v>#N/A</v>
      </c>
      <c r="I1403" s="152"/>
      <c r="J1403" s="152" t="e">
        <f t="shared" si="275"/>
        <v>#N/A</v>
      </c>
      <c r="K1403" s="152"/>
      <c r="L1403" s="152"/>
      <c r="M1403" s="152"/>
      <c r="N1403" s="152"/>
      <c r="O1403" s="152"/>
      <c r="P1403" s="152"/>
      <c r="Q1403" s="152"/>
      <c r="R1403" s="152"/>
      <c r="S1403" s="152"/>
      <c r="T1403" s="153" cm="1">
        <f t="array" ref="T1403">MATCH(1,(TDU_Info!$C$5:$C$111=$T$6)*(TDU_Info!$B$5:$B$111&lt;=$B1403),0)</f>
        <v>92</v>
      </c>
      <c r="U1403" s="152">
        <f>100*(INDEX(TDU_Info!$E$5:$E$111,$T1403)/T$11+INDEX(TDU_Info!$F$5:$F$111,$T1403))</f>
        <v>4.0929999999999991</v>
      </c>
      <c r="V1403" s="152">
        <v>2.351</v>
      </c>
      <c r="W1403" s="152">
        <v>2.4340000000000002</v>
      </c>
      <c r="X1403" s="152">
        <v>4.5999999999999996</v>
      </c>
      <c r="Y1403" s="152">
        <v>4.7</v>
      </c>
      <c r="Z1403" s="152">
        <v>2.5659999999999998</v>
      </c>
      <c r="AA1403" s="152">
        <v>2.8519999999999999</v>
      </c>
      <c r="AB1403" s="152">
        <v>4.7</v>
      </c>
      <c r="AC1403" s="152">
        <v>4.8499999999999996</v>
      </c>
      <c r="AD1403" s="152">
        <v>2.2749999999999999</v>
      </c>
      <c r="AE1403" s="152">
        <v>2.4020000000000001</v>
      </c>
      <c r="AF1403" s="152">
        <v>4.5999999999999996</v>
      </c>
      <c r="AG1403" s="152">
        <v>4.7</v>
      </c>
      <c r="AH1403" s="152">
        <v>2.4249999999999998</v>
      </c>
      <c r="AI1403" s="152">
        <v>2.8109999999999999</v>
      </c>
      <c r="AJ1403" s="152">
        <v>4.7</v>
      </c>
      <c r="AK1403" s="152">
        <v>4.8499999999999996</v>
      </c>
      <c r="AL1403" s="152" t="e">
        <f t="shared" si="276"/>
        <v>#N/A</v>
      </c>
      <c r="AM1403" s="152" t="e">
        <f t="shared" si="277"/>
        <v>#N/A</v>
      </c>
      <c r="AN1403" s="152" t="e">
        <f>NA()</f>
        <v>#N/A</v>
      </c>
      <c r="AO1403" s="152" t="e">
        <f>NA()</f>
        <v>#N/A</v>
      </c>
      <c r="AP1403" s="152">
        <f t="shared" si="281"/>
        <v>7.7570000000000006</v>
      </c>
      <c r="AQ1403" s="152"/>
      <c r="AR1403" s="152"/>
      <c r="AS1403" s="153">
        <f t="shared" si="283"/>
        <v>292</v>
      </c>
      <c r="AT1403" s="153">
        <f t="shared" si="270"/>
        <v>1</v>
      </c>
      <c r="AU1403" s="153">
        <f t="shared" si="271"/>
        <v>0</v>
      </c>
      <c r="AV1403" s="153">
        <f t="shared" si="272"/>
        <v>0</v>
      </c>
      <c r="BA1403">
        <f t="shared" si="284"/>
        <v>18</v>
      </c>
    </row>
    <row r="1404" spans="2:53" x14ac:dyDescent="0.25">
      <c r="B1404" s="155">
        <f t="shared" si="282"/>
        <v>44123.999305555553</v>
      </c>
      <c r="C1404" s="155">
        <f t="shared" si="280"/>
        <v>44123.999305555553</v>
      </c>
      <c r="D1404" s="152">
        <f t="shared" si="273"/>
        <v>4.5999999999999996</v>
      </c>
      <c r="E1404" s="152"/>
      <c r="F1404" s="152"/>
      <c r="G1404" s="152"/>
      <c r="H1404" s="152" t="e">
        <f t="shared" si="274"/>
        <v>#N/A</v>
      </c>
      <c r="I1404" s="152"/>
      <c r="J1404" s="152" t="e">
        <f t="shared" si="275"/>
        <v>#N/A</v>
      </c>
      <c r="K1404" s="152"/>
      <c r="L1404" s="152"/>
      <c r="M1404" s="152"/>
      <c r="N1404" s="152"/>
      <c r="O1404" s="152"/>
      <c r="P1404" s="152"/>
      <c r="Q1404" s="152"/>
      <c r="R1404" s="152"/>
      <c r="S1404" s="152"/>
      <c r="T1404" s="153" cm="1">
        <f t="array" ref="T1404">MATCH(1,(TDU_Info!$C$5:$C$111=$T$6)*(TDU_Info!$B$5:$B$111&lt;=$B1404),0)</f>
        <v>92</v>
      </c>
      <c r="U1404" s="152">
        <f>100*(INDEX(TDU_Info!$E$5:$E$111,$T1404)/T$11+INDEX(TDU_Info!$F$5:$F$111,$T1404))</f>
        <v>4.0929999999999991</v>
      </c>
      <c r="V1404" s="152">
        <v>2.3490000000000002</v>
      </c>
      <c r="W1404" s="152">
        <v>2.4470000000000001</v>
      </c>
      <c r="X1404" s="152">
        <v>4.5999999999999996</v>
      </c>
      <c r="Y1404" s="152">
        <v>4.7</v>
      </c>
      <c r="Z1404" s="152">
        <v>2.5630000000000002</v>
      </c>
      <c r="AA1404" s="152">
        <v>2.8679999999999999</v>
      </c>
      <c r="AB1404" s="152">
        <v>4.7</v>
      </c>
      <c r="AC1404" s="152">
        <v>4.8499999999999996</v>
      </c>
      <c r="AD1404" s="152">
        <v>2.2719999999999998</v>
      </c>
      <c r="AE1404" s="152">
        <v>2.4079999999999999</v>
      </c>
      <c r="AF1404" s="152">
        <v>4.5999999999999996</v>
      </c>
      <c r="AG1404" s="152">
        <v>4.7</v>
      </c>
      <c r="AH1404" s="152">
        <v>2.4220000000000002</v>
      </c>
      <c r="AI1404" s="152">
        <v>2.819</v>
      </c>
      <c r="AJ1404" s="152">
        <v>4.7</v>
      </c>
      <c r="AK1404" s="152">
        <v>4.8499999999999996</v>
      </c>
      <c r="AL1404" s="152" t="e">
        <f t="shared" si="276"/>
        <v>#N/A</v>
      </c>
      <c r="AM1404" s="152" t="e">
        <f t="shared" si="277"/>
        <v>#N/A</v>
      </c>
      <c r="AN1404" s="152" t="e">
        <f>NA()</f>
        <v>#N/A</v>
      </c>
      <c r="AO1404" s="152" t="e">
        <f>NA()</f>
        <v>#N/A</v>
      </c>
      <c r="AP1404" s="152">
        <f t="shared" si="281"/>
        <v>7.7570000000000006</v>
      </c>
      <c r="AQ1404" s="152"/>
      <c r="AR1404" s="152"/>
      <c r="AS1404" s="153">
        <f t="shared" si="283"/>
        <v>293</v>
      </c>
      <c r="AT1404" s="153">
        <f t="shared" si="270"/>
        <v>1</v>
      </c>
      <c r="AU1404" s="153">
        <f t="shared" si="271"/>
        <v>0</v>
      </c>
      <c r="AV1404" s="153">
        <f t="shared" si="272"/>
        <v>0</v>
      </c>
      <c r="BA1404">
        <f t="shared" si="284"/>
        <v>19</v>
      </c>
    </row>
    <row r="1405" spans="2:53" x14ac:dyDescent="0.25">
      <c r="B1405" s="155">
        <f t="shared" si="282"/>
        <v>44124.999305555553</v>
      </c>
      <c r="C1405" s="155">
        <f t="shared" si="280"/>
        <v>44124.999305555553</v>
      </c>
      <c r="D1405" s="152">
        <f t="shared" si="273"/>
        <v>4.5999999999999996</v>
      </c>
      <c r="E1405" s="152"/>
      <c r="F1405" s="152"/>
      <c r="G1405" s="152"/>
      <c r="H1405" s="152" t="e">
        <f t="shared" si="274"/>
        <v>#N/A</v>
      </c>
      <c r="I1405" s="152"/>
      <c r="J1405" s="152" t="e">
        <f t="shared" si="275"/>
        <v>#N/A</v>
      </c>
      <c r="K1405" s="152"/>
      <c r="L1405" s="152"/>
      <c r="M1405" s="152"/>
      <c r="N1405" s="152"/>
      <c r="O1405" s="152"/>
      <c r="P1405" s="152"/>
      <c r="Q1405" s="152"/>
      <c r="R1405" s="152"/>
      <c r="S1405" s="152"/>
      <c r="T1405" s="153" cm="1">
        <f t="array" ref="T1405">MATCH(1,(TDU_Info!$C$5:$C$111=$T$6)*(TDU_Info!$B$5:$B$111&lt;=$B1405),0)</f>
        <v>92</v>
      </c>
      <c r="U1405" s="152">
        <f>100*(INDEX(TDU_Info!$E$5:$E$111,$T1405)/T$11+INDEX(TDU_Info!$F$5:$F$111,$T1405))</f>
        <v>4.0929999999999991</v>
      </c>
      <c r="V1405" s="152">
        <v>2.3490000000000002</v>
      </c>
      <c r="W1405" s="152">
        <v>2.4470000000000001</v>
      </c>
      <c r="X1405" s="152">
        <v>4.5999999999999996</v>
      </c>
      <c r="Y1405" s="152">
        <v>4.7</v>
      </c>
      <c r="Z1405" s="152">
        <v>2.5630000000000002</v>
      </c>
      <c r="AA1405" s="152">
        <v>2.8679999999999999</v>
      </c>
      <c r="AB1405" s="152">
        <v>4.7</v>
      </c>
      <c r="AC1405" s="152">
        <v>4.8499999999999996</v>
      </c>
      <c r="AD1405" s="152">
        <v>2.2719999999999998</v>
      </c>
      <c r="AE1405" s="152">
        <v>2.4079999999999999</v>
      </c>
      <c r="AF1405" s="152">
        <v>4.5999999999999996</v>
      </c>
      <c r="AG1405" s="152">
        <v>4.7</v>
      </c>
      <c r="AH1405" s="152">
        <v>2.4220000000000002</v>
      </c>
      <c r="AI1405" s="152">
        <v>2.819</v>
      </c>
      <c r="AJ1405" s="152">
        <v>4.7</v>
      </c>
      <c r="AK1405" s="152">
        <v>4.8499999999999996</v>
      </c>
      <c r="AL1405" s="152" t="e">
        <f t="shared" si="276"/>
        <v>#N/A</v>
      </c>
      <c r="AM1405" s="152" t="e">
        <f t="shared" si="277"/>
        <v>#N/A</v>
      </c>
      <c r="AN1405" s="152" t="e">
        <f>NA()</f>
        <v>#N/A</v>
      </c>
      <c r="AO1405" s="152" t="e">
        <f>NA()</f>
        <v>#N/A</v>
      </c>
      <c r="AP1405" s="152">
        <f t="shared" si="281"/>
        <v>7.7570000000000006</v>
      </c>
      <c r="AQ1405" s="152"/>
      <c r="AR1405" s="152"/>
      <c r="AS1405" s="153">
        <f t="shared" si="283"/>
        <v>294</v>
      </c>
      <c r="AT1405" s="153">
        <f t="shared" si="270"/>
        <v>1</v>
      </c>
      <c r="AU1405" s="153">
        <f t="shared" si="271"/>
        <v>0</v>
      </c>
      <c r="AV1405" s="153">
        <f t="shared" si="272"/>
        <v>0</v>
      </c>
      <c r="BA1405">
        <f t="shared" si="284"/>
        <v>20</v>
      </c>
    </row>
    <row r="1406" spans="2:53" x14ac:dyDescent="0.25">
      <c r="B1406" s="155">
        <f t="shared" si="282"/>
        <v>44125.999305555553</v>
      </c>
      <c r="C1406" s="155">
        <f t="shared" si="280"/>
        <v>44125.999305555553</v>
      </c>
      <c r="D1406" s="152">
        <f t="shared" si="273"/>
        <v>4.5999999999999996</v>
      </c>
      <c r="E1406" s="152"/>
      <c r="F1406" s="152"/>
      <c r="G1406" s="152"/>
      <c r="H1406" s="152" t="e">
        <f t="shared" si="274"/>
        <v>#N/A</v>
      </c>
      <c r="I1406" s="152"/>
      <c r="J1406" s="152" t="e">
        <f t="shared" si="275"/>
        <v>#N/A</v>
      </c>
      <c r="K1406" s="152"/>
      <c r="L1406" s="152"/>
      <c r="M1406" s="152"/>
      <c r="N1406" s="152"/>
      <c r="O1406" s="152"/>
      <c r="P1406" s="152"/>
      <c r="Q1406" s="152"/>
      <c r="R1406" s="152"/>
      <c r="S1406" s="152"/>
      <c r="T1406" s="153" cm="1">
        <f t="array" ref="T1406">MATCH(1,(TDU_Info!$C$5:$C$111=$T$6)*(TDU_Info!$B$5:$B$111&lt;=$B1406),0)</f>
        <v>92</v>
      </c>
      <c r="U1406" s="152">
        <f>100*(INDEX(TDU_Info!$E$5:$E$111,$T1406)/T$11+INDEX(TDU_Info!$F$5:$F$111,$T1406))</f>
        <v>4.0929999999999991</v>
      </c>
      <c r="V1406" s="152">
        <v>2.3490000000000002</v>
      </c>
      <c r="W1406" s="152">
        <v>2.7469999999999999</v>
      </c>
      <c r="X1406" s="152">
        <v>4.5999999999999996</v>
      </c>
      <c r="Y1406" s="152">
        <v>4.7</v>
      </c>
      <c r="Z1406" s="152">
        <v>2.5630000000000002</v>
      </c>
      <c r="AA1406" s="152">
        <v>2.8679999999999999</v>
      </c>
      <c r="AB1406" s="152">
        <v>4.7</v>
      </c>
      <c r="AC1406" s="152">
        <v>4.8499999999999996</v>
      </c>
      <c r="AD1406" s="152">
        <v>2.2719999999999998</v>
      </c>
      <c r="AE1406" s="152">
        <v>2.7080000000000002</v>
      </c>
      <c r="AF1406" s="152">
        <v>4.5999999999999996</v>
      </c>
      <c r="AG1406" s="152">
        <v>4.5839999999999996</v>
      </c>
      <c r="AH1406" s="152">
        <v>2.3140000000000001</v>
      </c>
      <c r="AI1406" s="152">
        <v>2.819</v>
      </c>
      <c r="AJ1406" s="152">
        <v>4.7</v>
      </c>
      <c r="AK1406" s="152">
        <v>4.7949999999999999</v>
      </c>
      <c r="AL1406" s="152" t="e">
        <f t="shared" si="276"/>
        <v>#N/A</v>
      </c>
      <c r="AM1406" s="152" t="e">
        <f t="shared" si="277"/>
        <v>#N/A</v>
      </c>
      <c r="AN1406" s="152" t="e">
        <f>NA()</f>
        <v>#N/A</v>
      </c>
      <c r="AO1406" s="152" t="e">
        <f>NA()</f>
        <v>#N/A</v>
      </c>
      <c r="AP1406" s="152">
        <f t="shared" si="281"/>
        <v>7.7570000000000006</v>
      </c>
      <c r="AQ1406" s="152"/>
      <c r="AR1406" s="152"/>
      <c r="AS1406" s="153">
        <f t="shared" si="283"/>
        <v>295</v>
      </c>
      <c r="AT1406" s="153">
        <f t="shared" si="270"/>
        <v>1</v>
      </c>
      <c r="AU1406" s="153">
        <f t="shared" si="271"/>
        <v>0</v>
      </c>
      <c r="AV1406" s="153">
        <f t="shared" si="272"/>
        <v>0</v>
      </c>
      <c r="BA1406">
        <f t="shared" si="284"/>
        <v>21</v>
      </c>
    </row>
    <row r="1407" spans="2:53" x14ac:dyDescent="0.25">
      <c r="B1407" s="155">
        <f t="shared" si="282"/>
        <v>44126.999305555553</v>
      </c>
      <c r="C1407" s="155">
        <f t="shared" si="280"/>
        <v>44126.999305555553</v>
      </c>
      <c r="D1407" s="152">
        <f t="shared" si="273"/>
        <v>4.5999999999999996</v>
      </c>
      <c r="E1407" s="152"/>
      <c r="F1407" s="152"/>
      <c r="G1407" s="152"/>
      <c r="H1407" s="152" t="e">
        <f t="shared" si="274"/>
        <v>#N/A</v>
      </c>
      <c r="I1407" s="152"/>
      <c r="J1407" s="152" t="e">
        <f t="shared" si="275"/>
        <v>#N/A</v>
      </c>
      <c r="K1407" s="152"/>
      <c r="L1407" s="152"/>
      <c r="M1407" s="152"/>
      <c r="N1407" s="152"/>
      <c r="O1407" s="152"/>
      <c r="P1407" s="152"/>
      <c r="Q1407" s="152"/>
      <c r="R1407" s="152"/>
      <c r="S1407" s="152"/>
      <c r="T1407" s="153" cm="1">
        <f t="array" ref="T1407">MATCH(1,(TDU_Info!$C$5:$C$111=$T$6)*(TDU_Info!$B$5:$B$111&lt;=$B1407),0)</f>
        <v>92</v>
      </c>
      <c r="U1407" s="152">
        <f>100*(INDEX(TDU_Info!$E$5:$E$111,$T1407)/T$11+INDEX(TDU_Info!$F$5:$F$111,$T1407))</f>
        <v>4.0929999999999991</v>
      </c>
      <c r="V1407" s="152">
        <v>2.3490000000000002</v>
      </c>
      <c r="W1407" s="152">
        <v>2.7469999999999999</v>
      </c>
      <c r="X1407" s="152">
        <v>4.5999999999999996</v>
      </c>
      <c r="Y1407" s="152">
        <v>4.7</v>
      </c>
      <c r="Z1407" s="152">
        <v>2.5630000000000002</v>
      </c>
      <c r="AA1407" s="152">
        <v>2.8679999999999999</v>
      </c>
      <c r="AB1407" s="152">
        <v>4.7</v>
      </c>
      <c r="AC1407" s="152">
        <v>4.8499999999999996</v>
      </c>
      <c r="AD1407" s="152">
        <v>2.2719999999999998</v>
      </c>
      <c r="AE1407" s="152">
        <v>2.7080000000000002</v>
      </c>
      <c r="AF1407" s="152">
        <v>4.5999999999999996</v>
      </c>
      <c r="AG1407" s="152">
        <v>4.5839999999999996</v>
      </c>
      <c r="AH1407" s="152">
        <v>2.3140000000000001</v>
      </c>
      <c r="AI1407" s="152">
        <v>2.819</v>
      </c>
      <c r="AJ1407" s="152">
        <v>4.7</v>
      </c>
      <c r="AK1407" s="152">
        <v>4.7949999999999999</v>
      </c>
      <c r="AL1407" s="152" t="e">
        <f t="shared" si="276"/>
        <v>#N/A</v>
      </c>
      <c r="AM1407" s="152" t="e">
        <f t="shared" si="277"/>
        <v>#N/A</v>
      </c>
      <c r="AN1407" s="152" t="e">
        <f>NA()</f>
        <v>#N/A</v>
      </c>
      <c r="AO1407" s="152" t="e">
        <f>NA()</f>
        <v>#N/A</v>
      </c>
      <c r="AP1407" s="152">
        <f t="shared" si="281"/>
        <v>7.7570000000000006</v>
      </c>
      <c r="AQ1407" s="152"/>
      <c r="AR1407" s="152"/>
      <c r="AS1407" s="153">
        <f t="shared" si="283"/>
        <v>296</v>
      </c>
      <c r="AT1407" s="153">
        <f t="shared" si="270"/>
        <v>1</v>
      </c>
      <c r="AU1407" s="153">
        <f t="shared" si="271"/>
        <v>0</v>
      </c>
      <c r="AV1407" s="153">
        <f t="shared" si="272"/>
        <v>0</v>
      </c>
      <c r="BA1407">
        <f t="shared" si="284"/>
        <v>22</v>
      </c>
    </row>
    <row r="1408" spans="2:53" x14ac:dyDescent="0.25">
      <c r="B1408" s="155">
        <f t="shared" si="282"/>
        <v>44127.999305555553</v>
      </c>
      <c r="C1408" s="155">
        <f t="shared" si="280"/>
        <v>44127.999305555553</v>
      </c>
      <c r="D1408" s="152">
        <f t="shared" si="273"/>
        <v>4.5999999999999996</v>
      </c>
      <c r="E1408" s="152"/>
      <c r="F1408" s="152"/>
      <c r="G1408" s="152"/>
      <c r="H1408" s="152" t="e">
        <f t="shared" si="274"/>
        <v>#N/A</v>
      </c>
      <c r="I1408" s="152"/>
      <c r="J1408" s="152" t="e">
        <f t="shared" si="275"/>
        <v>#N/A</v>
      </c>
      <c r="K1408" s="152"/>
      <c r="L1408" s="152"/>
      <c r="M1408" s="152"/>
      <c r="N1408" s="152"/>
      <c r="O1408" s="152"/>
      <c r="P1408" s="152"/>
      <c r="Q1408" s="152"/>
      <c r="R1408" s="152"/>
      <c r="S1408" s="152"/>
      <c r="T1408" s="153" cm="1">
        <f t="array" ref="T1408">MATCH(1,(TDU_Info!$C$5:$C$111=$T$6)*(TDU_Info!$B$5:$B$111&lt;=$B1408),0)</f>
        <v>92</v>
      </c>
      <c r="U1408" s="152">
        <f>100*(INDEX(TDU_Info!$E$5:$E$111,$T1408)/T$11+INDEX(TDU_Info!$F$5:$F$111,$T1408))</f>
        <v>4.0929999999999991</v>
      </c>
      <c r="V1408" s="152">
        <v>2.3490000000000002</v>
      </c>
      <c r="W1408" s="152">
        <v>2.8170000000000002</v>
      </c>
      <c r="X1408" s="152">
        <v>4.5999999999999996</v>
      </c>
      <c r="Y1408" s="152">
        <v>4.7</v>
      </c>
      <c r="Z1408" s="152">
        <v>2.5630000000000002</v>
      </c>
      <c r="AA1408" s="152">
        <v>2.9780000000000002</v>
      </c>
      <c r="AB1408" s="152">
        <v>4.7</v>
      </c>
      <c r="AC1408" s="152">
        <v>4.8499999999999996</v>
      </c>
      <c r="AD1408" s="152">
        <v>2.2719999999999998</v>
      </c>
      <c r="AE1408" s="152">
        <v>2.778</v>
      </c>
      <c r="AF1408" s="152">
        <v>4.5999999999999996</v>
      </c>
      <c r="AG1408" s="152">
        <v>4.5839999999999996</v>
      </c>
      <c r="AH1408" s="152">
        <v>2.3140000000000001</v>
      </c>
      <c r="AI1408" s="152">
        <v>2.9289999999999998</v>
      </c>
      <c r="AJ1408" s="152">
        <v>4.7</v>
      </c>
      <c r="AK1408" s="152">
        <v>4.7949999999999999</v>
      </c>
      <c r="AL1408" s="152" t="e">
        <f t="shared" si="276"/>
        <v>#N/A</v>
      </c>
      <c r="AM1408" s="152" t="e">
        <f t="shared" si="277"/>
        <v>#N/A</v>
      </c>
      <c r="AN1408" s="152" t="e">
        <f>NA()</f>
        <v>#N/A</v>
      </c>
      <c r="AO1408" s="152" t="e">
        <f>NA()</f>
        <v>#N/A</v>
      </c>
      <c r="AP1408" s="152">
        <f t="shared" si="281"/>
        <v>7.7570000000000006</v>
      </c>
      <c r="AQ1408" s="152"/>
      <c r="AR1408" s="152"/>
      <c r="AS1408" s="153">
        <f t="shared" si="283"/>
        <v>297</v>
      </c>
      <c r="AT1408" s="153">
        <f t="shared" si="270"/>
        <v>1</v>
      </c>
      <c r="AU1408" s="153">
        <f t="shared" si="271"/>
        <v>0</v>
      </c>
      <c r="AV1408" s="153">
        <f t="shared" si="272"/>
        <v>0</v>
      </c>
      <c r="BA1408">
        <f t="shared" si="284"/>
        <v>23</v>
      </c>
    </row>
    <row r="1409" spans="2:53" x14ac:dyDescent="0.25">
      <c r="B1409" s="155">
        <f t="shared" si="282"/>
        <v>44128.999305555553</v>
      </c>
      <c r="C1409" s="155">
        <f t="shared" si="280"/>
        <v>44128.999305555553</v>
      </c>
      <c r="D1409" s="152">
        <f t="shared" si="273"/>
        <v>4.5999999999999996</v>
      </c>
      <c r="E1409" s="152"/>
      <c r="F1409" s="152"/>
      <c r="G1409" s="152"/>
      <c r="H1409" s="152" t="e">
        <f t="shared" si="274"/>
        <v>#N/A</v>
      </c>
      <c r="I1409" s="152"/>
      <c r="J1409" s="152" t="e">
        <f t="shared" si="275"/>
        <v>#N/A</v>
      </c>
      <c r="K1409" s="152"/>
      <c r="L1409" s="152"/>
      <c r="M1409" s="152"/>
      <c r="N1409" s="152"/>
      <c r="O1409" s="152"/>
      <c r="P1409" s="152"/>
      <c r="Q1409" s="152"/>
      <c r="R1409" s="152"/>
      <c r="S1409" s="152"/>
      <c r="T1409" s="153" cm="1">
        <f t="array" ref="T1409">MATCH(1,(TDU_Info!$C$5:$C$111=$T$6)*(TDU_Info!$B$5:$B$111&lt;=$B1409),0)</f>
        <v>92</v>
      </c>
      <c r="U1409" s="152">
        <f>100*(INDEX(TDU_Info!$E$5:$E$111,$T1409)/T$11+INDEX(TDU_Info!$F$5:$F$111,$T1409))</f>
        <v>4.0929999999999991</v>
      </c>
      <c r="V1409" s="152">
        <v>2.3490000000000002</v>
      </c>
      <c r="W1409" s="152">
        <v>2.8170000000000002</v>
      </c>
      <c r="X1409" s="152">
        <v>4.5999999999999996</v>
      </c>
      <c r="Y1409" s="152">
        <v>4.7</v>
      </c>
      <c r="Z1409" s="152">
        <v>2.5630000000000002</v>
      </c>
      <c r="AA1409" s="152">
        <v>2.9780000000000002</v>
      </c>
      <c r="AB1409" s="152">
        <v>4.7</v>
      </c>
      <c r="AC1409" s="152">
        <v>4.8499999999999996</v>
      </c>
      <c r="AD1409" s="152">
        <v>2.2719999999999998</v>
      </c>
      <c r="AE1409" s="152">
        <v>2.778</v>
      </c>
      <c r="AF1409" s="152">
        <v>4.5999999999999996</v>
      </c>
      <c r="AG1409" s="152">
        <v>4.5839999999999996</v>
      </c>
      <c r="AH1409" s="152">
        <v>2.3140000000000001</v>
      </c>
      <c r="AI1409" s="152">
        <v>2.9289999999999998</v>
      </c>
      <c r="AJ1409" s="152">
        <v>4.7</v>
      </c>
      <c r="AK1409" s="152">
        <v>4.7949999999999999</v>
      </c>
      <c r="AL1409" s="152" t="e">
        <f t="shared" si="276"/>
        <v>#N/A</v>
      </c>
      <c r="AM1409" s="152" t="e">
        <f t="shared" si="277"/>
        <v>#N/A</v>
      </c>
      <c r="AN1409" s="152" t="e">
        <f>NA()</f>
        <v>#N/A</v>
      </c>
      <c r="AO1409" s="152" t="e">
        <f>NA()</f>
        <v>#N/A</v>
      </c>
      <c r="AP1409" s="152">
        <f t="shared" si="281"/>
        <v>7.7570000000000006</v>
      </c>
      <c r="AQ1409" s="152"/>
      <c r="AR1409" s="152"/>
      <c r="AS1409" s="153">
        <f t="shared" si="283"/>
        <v>298</v>
      </c>
      <c r="AT1409" s="153">
        <f t="shared" si="270"/>
        <v>1</v>
      </c>
      <c r="AU1409" s="153">
        <f t="shared" si="271"/>
        <v>0</v>
      </c>
      <c r="AV1409" s="153">
        <f t="shared" si="272"/>
        <v>0</v>
      </c>
      <c r="BA1409">
        <f t="shared" si="284"/>
        <v>24</v>
      </c>
    </row>
    <row r="1410" spans="2:53" x14ac:dyDescent="0.25">
      <c r="B1410" s="155">
        <f t="shared" si="282"/>
        <v>44129.999305555553</v>
      </c>
      <c r="C1410" s="155">
        <f t="shared" si="280"/>
        <v>44129.999305555553</v>
      </c>
      <c r="D1410" s="152">
        <f t="shared" si="273"/>
        <v>4.5999999999999996</v>
      </c>
      <c r="E1410" s="152"/>
      <c r="F1410" s="152"/>
      <c r="G1410" s="152"/>
      <c r="H1410" s="152" t="e">
        <f t="shared" si="274"/>
        <v>#N/A</v>
      </c>
      <c r="I1410" s="152"/>
      <c r="J1410" s="152" t="e">
        <f t="shared" si="275"/>
        <v>#N/A</v>
      </c>
      <c r="K1410" s="152"/>
      <c r="L1410" s="152"/>
      <c r="M1410" s="152"/>
      <c r="N1410" s="152"/>
      <c r="O1410" s="152"/>
      <c r="P1410" s="152"/>
      <c r="Q1410" s="152"/>
      <c r="R1410" s="152"/>
      <c r="S1410" s="152"/>
      <c r="T1410" s="153" cm="1">
        <f t="array" ref="T1410">MATCH(1,(TDU_Info!$C$5:$C$111=$T$6)*(TDU_Info!$B$5:$B$111&lt;=$B1410),0)</f>
        <v>92</v>
      </c>
      <c r="U1410" s="152">
        <f>100*(INDEX(TDU_Info!$E$5:$E$111,$T1410)/T$11+INDEX(TDU_Info!$F$5:$F$111,$T1410))</f>
        <v>4.0929999999999991</v>
      </c>
      <c r="V1410" s="152">
        <v>2.3490000000000002</v>
      </c>
      <c r="W1410" s="152">
        <v>2.8170000000000002</v>
      </c>
      <c r="X1410" s="152">
        <v>4.5999999999999996</v>
      </c>
      <c r="Y1410" s="152">
        <v>4.7</v>
      </c>
      <c r="Z1410" s="152">
        <v>2.5630000000000002</v>
      </c>
      <c r="AA1410" s="152">
        <v>2.9780000000000002</v>
      </c>
      <c r="AB1410" s="152">
        <v>4.7</v>
      </c>
      <c r="AC1410" s="152">
        <v>4.8499999999999996</v>
      </c>
      <c r="AD1410" s="152">
        <v>2.2719999999999998</v>
      </c>
      <c r="AE1410" s="152">
        <v>2.778</v>
      </c>
      <c r="AF1410" s="152">
        <v>4.5999999999999996</v>
      </c>
      <c r="AG1410" s="152">
        <v>4.5839999999999996</v>
      </c>
      <c r="AH1410" s="152">
        <v>2.3140000000000001</v>
      </c>
      <c r="AI1410" s="152">
        <v>2.9289999999999998</v>
      </c>
      <c r="AJ1410" s="152">
        <v>4.7</v>
      </c>
      <c r="AK1410" s="152">
        <v>4.7949999999999999</v>
      </c>
      <c r="AL1410" s="152" t="e">
        <f t="shared" si="276"/>
        <v>#N/A</v>
      </c>
      <c r="AM1410" s="152" t="e">
        <f t="shared" si="277"/>
        <v>#N/A</v>
      </c>
      <c r="AN1410" s="152" t="e">
        <f>NA()</f>
        <v>#N/A</v>
      </c>
      <c r="AO1410" s="152" t="e">
        <f>NA()</f>
        <v>#N/A</v>
      </c>
      <c r="AP1410" s="152">
        <f t="shared" si="281"/>
        <v>7.7570000000000006</v>
      </c>
      <c r="AQ1410" s="152"/>
      <c r="AR1410" s="152"/>
      <c r="AS1410" s="153">
        <f t="shared" ref="AS1410:AS1424" si="285">ROUNDUP(B1410-DATE(YEAR(B1410),1,1),0)</f>
        <v>299</v>
      </c>
      <c r="AT1410" s="153">
        <f t="shared" si="270"/>
        <v>1</v>
      </c>
      <c r="AU1410" s="153">
        <f t="shared" si="271"/>
        <v>0</v>
      </c>
      <c r="AV1410" s="153">
        <f t="shared" si="272"/>
        <v>0</v>
      </c>
      <c r="BA1410">
        <f t="shared" ref="BA1410:BA1424" si="286">DAY(C1410)</f>
        <v>25</v>
      </c>
    </row>
    <row r="1411" spans="2:53" x14ac:dyDescent="0.25">
      <c r="B1411" s="155">
        <f t="shared" si="282"/>
        <v>44130.999305555553</v>
      </c>
      <c r="C1411" s="155">
        <f t="shared" si="280"/>
        <v>44130.999305555553</v>
      </c>
      <c r="D1411" s="152">
        <f t="shared" si="273"/>
        <v>4.5999999999999996</v>
      </c>
      <c r="E1411" s="152"/>
      <c r="F1411" s="152"/>
      <c r="G1411" s="152"/>
      <c r="H1411" s="152" t="e">
        <f t="shared" si="274"/>
        <v>#N/A</v>
      </c>
      <c r="I1411" s="152"/>
      <c r="J1411" s="152" t="e">
        <f t="shared" si="275"/>
        <v>#N/A</v>
      </c>
      <c r="K1411" s="152"/>
      <c r="L1411" s="152"/>
      <c r="M1411" s="152"/>
      <c r="N1411" s="152"/>
      <c r="O1411" s="152"/>
      <c r="P1411" s="152"/>
      <c r="Q1411" s="152"/>
      <c r="R1411" s="152"/>
      <c r="S1411" s="152"/>
      <c r="T1411" s="153" cm="1">
        <f t="array" ref="T1411">MATCH(1,(TDU_Info!$C$5:$C$111=$T$6)*(TDU_Info!$B$5:$B$111&lt;=$B1411),0)</f>
        <v>92</v>
      </c>
      <c r="U1411" s="152">
        <f>100*(INDEX(TDU_Info!$E$5:$E$111,$T1411)/T$11+INDEX(TDU_Info!$F$5:$F$111,$T1411))</f>
        <v>4.0929999999999991</v>
      </c>
      <c r="V1411" s="152">
        <v>2.3490000000000002</v>
      </c>
      <c r="W1411" s="152">
        <v>2.8170000000000002</v>
      </c>
      <c r="X1411" s="152">
        <v>4.5999999999999996</v>
      </c>
      <c r="Y1411" s="152">
        <v>4.7</v>
      </c>
      <c r="Z1411" s="152">
        <v>2.5630000000000002</v>
      </c>
      <c r="AA1411" s="152">
        <v>2.9780000000000002</v>
      </c>
      <c r="AB1411" s="152">
        <v>4.7</v>
      </c>
      <c r="AC1411" s="152">
        <v>4.8499999999999996</v>
      </c>
      <c r="AD1411" s="152">
        <v>2.2719999999999998</v>
      </c>
      <c r="AE1411" s="152">
        <v>2.778</v>
      </c>
      <c r="AF1411" s="152">
        <v>4.5999999999999996</v>
      </c>
      <c r="AG1411" s="152">
        <v>4.5839999999999996</v>
      </c>
      <c r="AH1411" s="152">
        <v>2.3140000000000001</v>
      </c>
      <c r="AI1411" s="152">
        <v>2.9289999999999998</v>
      </c>
      <c r="AJ1411" s="152">
        <v>4.7</v>
      </c>
      <c r="AK1411" s="152">
        <v>4.7949999999999999</v>
      </c>
      <c r="AL1411" s="152" t="e">
        <f t="shared" si="276"/>
        <v>#N/A</v>
      </c>
      <c r="AM1411" s="152" t="e">
        <f t="shared" si="277"/>
        <v>#N/A</v>
      </c>
      <c r="AN1411" s="152" t="e">
        <f>NA()</f>
        <v>#N/A</v>
      </c>
      <c r="AO1411" s="152" t="e">
        <f>NA()</f>
        <v>#N/A</v>
      </c>
      <c r="AP1411" s="152">
        <f t="shared" si="281"/>
        <v>7.7570000000000006</v>
      </c>
      <c r="AQ1411" s="152"/>
      <c r="AR1411" s="152"/>
      <c r="AS1411" s="153">
        <f t="shared" si="285"/>
        <v>300</v>
      </c>
      <c r="AT1411" s="153">
        <f t="shared" si="270"/>
        <v>1</v>
      </c>
      <c r="AU1411" s="153">
        <f t="shared" si="271"/>
        <v>0</v>
      </c>
      <c r="AV1411" s="153">
        <f t="shared" si="272"/>
        <v>0</v>
      </c>
      <c r="BA1411">
        <f t="shared" si="286"/>
        <v>26</v>
      </c>
    </row>
    <row r="1412" spans="2:53" x14ac:dyDescent="0.25">
      <c r="B1412" s="155">
        <f t="shared" si="282"/>
        <v>44131.999305555553</v>
      </c>
      <c r="C1412" s="155">
        <f t="shared" si="280"/>
        <v>44131.999305555553</v>
      </c>
      <c r="D1412" s="152">
        <f t="shared" si="273"/>
        <v>4.57</v>
      </c>
      <c r="E1412" s="152"/>
      <c r="F1412" s="152"/>
      <c r="G1412" s="152"/>
      <c r="H1412" s="152" t="e">
        <f t="shared" si="274"/>
        <v>#N/A</v>
      </c>
      <c r="I1412" s="152"/>
      <c r="J1412" s="152" t="e">
        <f t="shared" si="275"/>
        <v>#N/A</v>
      </c>
      <c r="K1412" s="152"/>
      <c r="L1412" s="152"/>
      <c r="M1412" s="152"/>
      <c r="N1412" s="152"/>
      <c r="O1412" s="152"/>
      <c r="P1412" s="152"/>
      <c r="Q1412" s="152"/>
      <c r="R1412" s="152"/>
      <c r="S1412" s="152"/>
      <c r="T1412" s="153" cm="1">
        <f t="array" ref="T1412">MATCH(1,(TDU_Info!$C$5:$C$111=$T$6)*(TDU_Info!$B$5:$B$111&lt;=$B1412),0)</f>
        <v>92</v>
      </c>
      <c r="U1412" s="152">
        <f>100*(INDEX(TDU_Info!$E$5:$E$111,$T1412)/T$11+INDEX(TDU_Info!$F$5:$F$111,$T1412))</f>
        <v>4.0929999999999991</v>
      </c>
      <c r="V1412" s="152">
        <v>2.3490000000000002</v>
      </c>
      <c r="W1412" s="152">
        <v>2.8170000000000002</v>
      </c>
      <c r="X1412" s="152">
        <v>4.57</v>
      </c>
      <c r="Y1412" s="152">
        <v>4.7</v>
      </c>
      <c r="Z1412" s="152">
        <v>2.5630000000000002</v>
      </c>
      <c r="AA1412" s="152">
        <v>2.9780000000000002</v>
      </c>
      <c r="AB1412" s="152">
        <v>4.67</v>
      </c>
      <c r="AC1412" s="152">
        <v>4.8499999999999996</v>
      </c>
      <c r="AD1412" s="152">
        <v>2.2719999999999998</v>
      </c>
      <c r="AE1412" s="152">
        <v>2.778</v>
      </c>
      <c r="AF1412" s="152">
        <v>4.57</v>
      </c>
      <c r="AG1412" s="152">
        <v>4.5839999999999996</v>
      </c>
      <c r="AH1412" s="152">
        <v>2.3140000000000001</v>
      </c>
      <c r="AI1412" s="152">
        <v>2.9289999999999998</v>
      </c>
      <c r="AJ1412" s="152">
        <v>4.67</v>
      </c>
      <c r="AK1412" s="152">
        <v>4.7949999999999999</v>
      </c>
      <c r="AL1412" s="152" t="e">
        <f t="shared" si="276"/>
        <v>#N/A</v>
      </c>
      <c r="AM1412" s="152" t="e">
        <f t="shared" si="277"/>
        <v>#N/A</v>
      </c>
      <c r="AN1412" s="152" t="e">
        <f>NA()</f>
        <v>#N/A</v>
      </c>
      <c r="AO1412" s="152" t="e">
        <f>NA()</f>
        <v>#N/A</v>
      </c>
      <c r="AP1412" s="152">
        <f t="shared" si="281"/>
        <v>7.7570000000000006</v>
      </c>
      <c r="AQ1412" s="152"/>
      <c r="AR1412" s="152"/>
      <c r="AS1412" s="153">
        <f t="shared" si="285"/>
        <v>301</v>
      </c>
      <c r="AT1412" s="153">
        <f t="shared" si="270"/>
        <v>1</v>
      </c>
      <c r="AU1412" s="153">
        <f t="shared" si="271"/>
        <v>0</v>
      </c>
      <c r="AV1412" s="153">
        <f t="shared" si="272"/>
        <v>0</v>
      </c>
      <c r="BA1412">
        <f t="shared" si="286"/>
        <v>27</v>
      </c>
    </row>
    <row r="1413" spans="2:53" x14ac:dyDescent="0.25">
      <c r="B1413" s="155">
        <f t="shared" si="282"/>
        <v>44132.999305555553</v>
      </c>
      <c r="C1413" s="155">
        <f t="shared" si="280"/>
        <v>44132.999305555553</v>
      </c>
      <c r="D1413" s="152">
        <f t="shared" si="273"/>
        <v>4.55</v>
      </c>
      <c r="E1413" s="152"/>
      <c r="F1413" s="152"/>
      <c r="G1413" s="152"/>
      <c r="H1413" s="152" t="e">
        <f t="shared" si="274"/>
        <v>#N/A</v>
      </c>
      <c r="I1413" s="152"/>
      <c r="J1413" s="152" t="e">
        <f t="shared" si="275"/>
        <v>#N/A</v>
      </c>
      <c r="K1413" s="152"/>
      <c r="L1413" s="152"/>
      <c r="M1413" s="152"/>
      <c r="N1413" s="152"/>
      <c r="O1413" s="152"/>
      <c r="P1413" s="152"/>
      <c r="Q1413" s="152"/>
      <c r="R1413" s="152"/>
      <c r="S1413" s="152"/>
      <c r="T1413" s="153" cm="1">
        <f t="array" ref="T1413">MATCH(1,(TDU_Info!$C$5:$C$111=$T$6)*(TDU_Info!$B$5:$B$111&lt;=$B1413),0)</f>
        <v>92</v>
      </c>
      <c r="U1413" s="152">
        <f>100*(INDEX(TDU_Info!$E$5:$E$111,$T1413)/T$11+INDEX(TDU_Info!$F$5:$F$111,$T1413))</f>
        <v>4.0929999999999991</v>
      </c>
      <c r="V1413" s="152">
        <v>2.3490000000000002</v>
      </c>
      <c r="W1413" s="152">
        <v>2.8170000000000002</v>
      </c>
      <c r="X1413" s="152">
        <v>4.55</v>
      </c>
      <c r="Y1413" s="152">
        <v>4.7</v>
      </c>
      <c r="Z1413" s="152">
        <v>2.5630000000000002</v>
      </c>
      <c r="AA1413" s="152">
        <v>2.9780000000000002</v>
      </c>
      <c r="AB1413" s="152">
        <v>4.6500000000000004</v>
      </c>
      <c r="AC1413" s="152">
        <v>4.8499999999999996</v>
      </c>
      <c r="AD1413" s="152">
        <v>2.2719999999999998</v>
      </c>
      <c r="AE1413" s="152">
        <v>2.778</v>
      </c>
      <c r="AF1413" s="152">
        <v>4.55</v>
      </c>
      <c r="AG1413" s="152">
        <v>4.5839999999999996</v>
      </c>
      <c r="AH1413" s="152">
        <v>2.3140000000000001</v>
      </c>
      <c r="AI1413" s="152">
        <v>2.9289999999999998</v>
      </c>
      <c r="AJ1413" s="152">
        <v>4.6500000000000004</v>
      </c>
      <c r="AK1413" s="152">
        <v>4.7949999999999999</v>
      </c>
      <c r="AL1413" s="152" t="e">
        <f t="shared" si="276"/>
        <v>#N/A</v>
      </c>
      <c r="AM1413" s="152" t="e">
        <f t="shared" si="277"/>
        <v>#N/A</v>
      </c>
      <c r="AN1413" s="152" t="e">
        <f>NA()</f>
        <v>#N/A</v>
      </c>
      <c r="AO1413" s="152" t="e">
        <f>NA()</f>
        <v>#N/A</v>
      </c>
      <c r="AP1413" s="152">
        <f t="shared" si="281"/>
        <v>7.7570000000000006</v>
      </c>
      <c r="AQ1413" s="152"/>
      <c r="AR1413" s="152"/>
      <c r="AS1413" s="153">
        <f t="shared" si="285"/>
        <v>302</v>
      </c>
      <c r="AT1413" s="153">
        <f t="shared" si="270"/>
        <v>1</v>
      </c>
      <c r="AU1413" s="153">
        <f t="shared" si="271"/>
        <v>0</v>
      </c>
      <c r="AV1413" s="153">
        <f t="shared" si="272"/>
        <v>0</v>
      </c>
      <c r="BA1413">
        <f t="shared" si="286"/>
        <v>28</v>
      </c>
    </row>
    <row r="1414" spans="2:53" x14ac:dyDescent="0.25">
      <c r="B1414" s="155">
        <f t="shared" si="282"/>
        <v>44133.999305555553</v>
      </c>
      <c r="C1414" s="155">
        <f t="shared" si="280"/>
        <v>44133.999305555553</v>
      </c>
      <c r="D1414" s="152">
        <f t="shared" si="273"/>
        <v>4.55</v>
      </c>
      <c r="E1414" s="152"/>
      <c r="F1414" s="152"/>
      <c r="G1414" s="152"/>
      <c r="H1414" s="152" t="e">
        <f t="shared" si="274"/>
        <v>#N/A</v>
      </c>
      <c r="I1414" s="152"/>
      <c r="J1414" s="152" t="e">
        <f t="shared" si="275"/>
        <v>#N/A</v>
      </c>
      <c r="K1414" s="152"/>
      <c r="L1414" s="152"/>
      <c r="M1414" s="152"/>
      <c r="N1414" s="152"/>
      <c r="O1414" s="152"/>
      <c r="P1414" s="152"/>
      <c r="Q1414" s="152"/>
      <c r="R1414" s="152"/>
      <c r="S1414" s="152"/>
      <c r="T1414" s="153" cm="1">
        <f t="array" ref="T1414">MATCH(1,(TDU_Info!$C$5:$C$111=$T$6)*(TDU_Info!$B$5:$B$111&lt;=$B1414),0)</f>
        <v>92</v>
      </c>
      <c r="U1414" s="152">
        <f>100*(INDEX(TDU_Info!$E$5:$E$111,$T1414)/T$11+INDEX(TDU_Info!$F$5:$F$111,$T1414))</f>
        <v>4.0929999999999991</v>
      </c>
      <c r="V1414" s="152">
        <v>2.3490000000000002</v>
      </c>
      <c r="W1414" s="152">
        <v>2.8130000000000002</v>
      </c>
      <c r="X1414" s="152">
        <v>4.55</v>
      </c>
      <c r="Y1414" s="152">
        <v>4.7</v>
      </c>
      <c r="Z1414" s="152">
        <v>2.5630000000000002</v>
      </c>
      <c r="AA1414" s="152">
        <v>2.9780000000000002</v>
      </c>
      <c r="AB1414" s="152">
        <v>4.6500000000000004</v>
      </c>
      <c r="AC1414" s="152">
        <v>4.8499999999999996</v>
      </c>
      <c r="AD1414" s="152">
        <v>2.2719999999999998</v>
      </c>
      <c r="AE1414" s="152">
        <v>2.774</v>
      </c>
      <c r="AF1414" s="152">
        <v>4.55</v>
      </c>
      <c r="AG1414" s="152">
        <v>4.5839999999999996</v>
      </c>
      <c r="AH1414" s="152">
        <v>2.3140000000000001</v>
      </c>
      <c r="AI1414" s="152">
        <v>2.9289999999999998</v>
      </c>
      <c r="AJ1414" s="152">
        <v>4.6500000000000004</v>
      </c>
      <c r="AK1414" s="152">
        <v>4.7949999999999999</v>
      </c>
      <c r="AL1414" s="152" t="e">
        <f t="shared" si="276"/>
        <v>#N/A</v>
      </c>
      <c r="AM1414" s="152" t="e">
        <f t="shared" si="277"/>
        <v>#N/A</v>
      </c>
      <c r="AN1414" s="152" t="e">
        <f>NA()</f>
        <v>#N/A</v>
      </c>
      <c r="AO1414" s="152" t="e">
        <f>NA()</f>
        <v>#N/A</v>
      </c>
      <c r="AP1414" s="152">
        <f t="shared" si="281"/>
        <v>7.7570000000000006</v>
      </c>
      <c r="AQ1414" s="152"/>
      <c r="AR1414" s="152"/>
      <c r="AS1414" s="153">
        <f t="shared" si="285"/>
        <v>303</v>
      </c>
      <c r="AT1414" s="153">
        <f t="shared" si="270"/>
        <v>1</v>
      </c>
      <c r="AU1414" s="153">
        <f t="shared" si="271"/>
        <v>0</v>
      </c>
      <c r="AV1414" s="153">
        <f t="shared" si="272"/>
        <v>0</v>
      </c>
      <c r="BA1414">
        <f t="shared" si="286"/>
        <v>29</v>
      </c>
    </row>
    <row r="1415" spans="2:53" x14ac:dyDescent="0.25">
      <c r="B1415" s="155">
        <f t="shared" si="282"/>
        <v>44134.999305555553</v>
      </c>
      <c r="C1415" s="155">
        <f t="shared" si="280"/>
        <v>44134.999305555553</v>
      </c>
      <c r="D1415" s="152">
        <f t="shared" si="273"/>
        <v>4.55</v>
      </c>
      <c r="E1415" s="152"/>
      <c r="F1415" s="152"/>
      <c r="G1415" s="152"/>
      <c r="H1415" s="152" t="e">
        <f t="shared" si="274"/>
        <v>#N/A</v>
      </c>
      <c r="I1415" s="152"/>
      <c r="J1415" s="152" t="e">
        <f t="shared" si="275"/>
        <v>#N/A</v>
      </c>
      <c r="K1415" s="152"/>
      <c r="L1415" s="152"/>
      <c r="M1415" s="152"/>
      <c r="N1415" s="152"/>
      <c r="O1415" s="152"/>
      <c r="P1415" s="152"/>
      <c r="Q1415" s="152"/>
      <c r="R1415" s="152"/>
      <c r="S1415" s="152"/>
      <c r="T1415" s="153" cm="1">
        <f t="array" ref="T1415">MATCH(1,(TDU_Info!$C$5:$C$111=$T$6)*(TDU_Info!$B$5:$B$111&lt;=$B1415),0)</f>
        <v>92</v>
      </c>
      <c r="U1415" s="152">
        <f>100*(INDEX(TDU_Info!$E$5:$E$111,$T1415)/T$11+INDEX(TDU_Info!$F$5:$F$111,$T1415))</f>
        <v>4.0929999999999991</v>
      </c>
      <c r="V1415" s="152">
        <v>2.3490000000000002</v>
      </c>
      <c r="W1415" s="152">
        <v>2.8130000000000002</v>
      </c>
      <c r="X1415" s="152">
        <v>4.55</v>
      </c>
      <c r="Y1415" s="152">
        <v>4.7</v>
      </c>
      <c r="Z1415" s="152">
        <v>2.5630000000000002</v>
      </c>
      <c r="AA1415" s="152">
        <v>2.9510000000000001</v>
      </c>
      <c r="AB1415" s="152">
        <v>4.6500000000000004</v>
      </c>
      <c r="AC1415" s="152">
        <v>4.8499999999999996</v>
      </c>
      <c r="AD1415" s="152">
        <v>2.2719999999999998</v>
      </c>
      <c r="AE1415" s="152">
        <v>2.774</v>
      </c>
      <c r="AF1415" s="152">
        <v>4.55</v>
      </c>
      <c r="AG1415" s="152">
        <v>4.5839999999999996</v>
      </c>
      <c r="AH1415" s="152">
        <v>2.3140000000000001</v>
      </c>
      <c r="AI1415" s="152">
        <v>2.84</v>
      </c>
      <c r="AJ1415" s="152">
        <v>4.6500000000000004</v>
      </c>
      <c r="AK1415" s="152">
        <v>4.7949999999999999</v>
      </c>
      <c r="AL1415" s="152" t="e">
        <f t="shared" si="276"/>
        <v>#N/A</v>
      </c>
      <c r="AM1415" s="152" t="e">
        <f t="shared" si="277"/>
        <v>#N/A</v>
      </c>
      <c r="AN1415" s="152" t="e">
        <f>NA()</f>
        <v>#N/A</v>
      </c>
      <c r="AO1415" s="152" t="e">
        <f>NA()</f>
        <v>#N/A</v>
      </c>
      <c r="AP1415" s="152">
        <f t="shared" si="281"/>
        <v>7.7570000000000006</v>
      </c>
      <c r="AQ1415" s="152"/>
      <c r="AR1415" s="152"/>
      <c r="AS1415" s="153">
        <f t="shared" si="285"/>
        <v>304</v>
      </c>
      <c r="AT1415" s="153">
        <f t="shared" si="270"/>
        <v>1</v>
      </c>
      <c r="AU1415" s="153">
        <f t="shared" si="271"/>
        <v>0</v>
      </c>
      <c r="AV1415" s="153">
        <f t="shared" si="272"/>
        <v>0</v>
      </c>
      <c r="BA1415">
        <f t="shared" si="286"/>
        <v>30</v>
      </c>
    </row>
    <row r="1416" spans="2:53" x14ac:dyDescent="0.25">
      <c r="B1416" s="155">
        <f t="shared" si="282"/>
        <v>44135.999305555553</v>
      </c>
      <c r="C1416" s="155">
        <f t="shared" si="280"/>
        <v>44135.999305555553</v>
      </c>
      <c r="D1416" s="152">
        <f t="shared" si="273"/>
        <v>4.55</v>
      </c>
      <c r="E1416" s="152"/>
      <c r="F1416" s="152"/>
      <c r="G1416" s="152"/>
      <c r="H1416" s="152" t="e">
        <f t="shared" si="274"/>
        <v>#N/A</v>
      </c>
      <c r="I1416" s="152"/>
      <c r="J1416" s="152" t="e">
        <f t="shared" si="275"/>
        <v>#N/A</v>
      </c>
      <c r="K1416" s="152"/>
      <c r="L1416" s="152"/>
      <c r="M1416" s="152"/>
      <c r="N1416" s="152"/>
      <c r="O1416" s="152"/>
      <c r="P1416" s="152"/>
      <c r="Q1416" s="152"/>
      <c r="R1416" s="152"/>
      <c r="S1416" s="152"/>
      <c r="T1416" s="153" cm="1">
        <f t="array" ref="T1416">MATCH(1,(TDU_Info!$C$5:$C$111=$T$6)*(TDU_Info!$B$5:$B$111&lt;=$B1416),0)</f>
        <v>92</v>
      </c>
      <c r="U1416" s="152">
        <f>100*(INDEX(TDU_Info!$E$5:$E$111,$T1416)/T$11+INDEX(TDU_Info!$F$5:$F$111,$T1416))</f>
        <v>4.0929999999999991</v>
      </c>
      <c r="V1416" s="152">
        <v>2.3490000000000002</v>
      </c>
      <c r="W1416" s="152">
        <v>2.8130000000000002</v>
      </c>
      <c r="X1416" s="152">
        <v>4.55</v>
      </c>
      <c r="Y1416" s="152">
        <v>4.7</v>
      </c>
      <c r="Z1416" s="152">
        <v>2.5630000000000002</v>
      </c>
      <c r="AA1416" s="152">
        <v>2.9510000000000001</v>
      </c>
      <c r="AB1416" s="152">
        <v>4.6500000000000004</v>
      </c>
      <c r="AC1416" s="152">
        <v>4.8499999999999996</v>
      </c>
      <c r="AD1416" s="152">
        <v>2.2719999999999998</v>
      </c>
      <c r="AE1416" s="152">
        <v>2.774</v>
      </c>
      <c r="AF1416" s="152">
        <v>4.55</v>
      </c>
      <c r="AG1416" s="152">
        <v>4.5839999999999996</v>
      </c>
      <c r="AH1416" s="152">
        <v>2.3140000000000001</v>
      </c>
      <c r="AI1416" s="152">
        <v>2.84</v>
      </c>
      <c r="AJ1416" s="152">
        <v>4.6500000000000004</v>
      </c>
      <c r="AK1416" s="152">
        <v>4.7949999999999999</v>
      </c>
      <c r="AL1416" s="152" t="e">
        <f t="shared" si="276"/>
        <v>#N/A</v>
      </c>
      <c r="AM1416" s="152" t="e">
        <f t="shared" si="277"/>
        <v>#N/A</v>
      </c>
      <c r="AN1416" s="152" t="e">
        <f>NA()</f>
        <v>#N/A</v>
      </c>
      <c r="AO1416" s="152" t="e">
        <f>NA()</f>
        <v>#N/A</v>
      </c>
      <c r="AP1416" s="152">
        <f t="shared" si="281"/>
        <v>7.7570000000000006</v>
      </c>
      <c r="AQ1416" s="152"/>
      <c r="AR1416" s="152"/>
      <c r="AS1416" s="153">
        <f t="shared" si="285"/>
        <v>305</v>
      </c>
      <c r="AT1416" s="153">
        <f t="shared" si="270"/>
        <v>1</v>
      </c>
      <c r="AU1416" s="153">
        <f t="shared" si="271"/>
        <v>0</v>
      </c>
      <c r="AV1416" s="153">
        <f t="shared" si="272"/>
        <v>0</v>
      </c>
      <c r="BA1416">
        <f t="shared" si="286"/>
        <v>31</v>
      </c>
    </row>
    <row r="1417" spans="2:53" x14ac:dyDescent="0.25">
      <c r="B1417" s="155">
        <f t="shared" si="282"/>
        <v>44136.999305555553</v>
      </c>
      <c r="C1417" s="155">
        <f t="shared" si="280"/>
        <v>44136.999305555553</v>
      </c>
      <c r="D1417" s="152">
        <f t="shared" si="273"/>
        <v>4.55</v>
      </c>
      <c r="E1417" s="152"/>
      <c r="F1417" s="152"/>
      <c r="G1417" s="152"/>
      <c r="H1417" s="152" t="e">
        <f t="shared" si="274"/>
        <v>#N/A</v>
      </c>
      <c r="I1417" s="152"/>
      <c r="J1417" s="152" t="e">
        <f t="shared" si="275"/>
        <v>#N/A</v>
      </c>
      <c r="K1417" s="152"/>
      <c r="L1417" s="152"/>
      <c r="M1417" s="152"/>
      <c r="N1417" s="152"/>
      <c r="O1417" s="152"/>
      <c r="P1417" s="152"/>
      <c r="Q1417" s="152"/>
      <c r="R1417" s="152"/>
      <c r="S1417" s="152"/>
      <c r="T1417" s="153" cm="1">
        <f t="array" ref="T1417">MATCH(1,(TDU_Info!$C$5:$C$111=$T$6)*(TDU_Info!$B$5:$B$111&lt;=$B1417),0)</f>
        <v>92</v>
      </c>
      <c r="U1417" s="152">
        <f>100*(INDEX(TDU_Info!$E$5:$E$111,$T1417)/T$11+INDEX(TDU_Info!$F$5:$F$111,$T1417))</f>
        <v>4.0929999999999991</v>
      </c>
      <c r="V1417" s="152">
        <v>2.3490000000000002</v>
      </c>
      <c r="W1417" s="152">
        <v>2.8130000000000002</v>
      </c>
      <c r="X1417" s="152">
        <v>4.55</v>
      </c>
      <c r="Y1417" s="152">
        <v>4.7</v>
      </c>
      <c r="Z1417" s="152">
        <v>2.5630000000000002</v>
      </c>
      <c r="AA1417" s="152">
        <v>2.9510000000000001</v>
      </c>
      <c r="AB1417" s="152">
        <v>4.6500000000000004</v>
      </c>
      <c r="AC1417" s="152">
        <v>4.8499999999999996</v>
      </c>
      <c r="AD1417" s="152">
        <v>2.2719999999999998</v>
      </c>
      <c r="AE1417" s="152">
        <v>2.774</v>
      </c>
      <c r="AF1417" s="152">
        <v>4.55</v>
      </c>
      <c r="AG1417" s="152">
        <v>4.5839999999999996</v>
      </c>
      <c r="AH1417" s="152">
        <v>2.3140000000000001</v>
      </c>
      <c r="AI1417" s="152">
        <v>2.84</v>
      </c>
      <c r="AJ1417" s="152">
        <v>4.6500000000000004</v>
      </c>
      <c r="AK1417" s="152">
        <v>4.7949999999999999</v>
      </c>
      <c r="AL1417" s="152" t="e">
        <f t="shared" si="276"/>
        <v>#N/A</v>
      </c>
      <c r="AM1417" s="152" t="e">
        <f t="shared" si="277"/>
        <v>#N/A</v>
      </c>
      <c r="AN1417" s="152" t="e">
        <f>NA()</f>
        <v>#N/A</v>
      </c>
      <c r="AO1417" s="152" t="e">
        <f>NA()</f>
        <v>#N/A</v>
      </c>
      <c r="AP1417" s="152" t="e">
        <f t="shared" si="281"/>
        <v>#N/A</v>
      </c>
      <c r="AQ1417" s="152"/>
      <c r="AR1417" s="152"/>
      <c r="AS1417" s="153">
        <f t="shared" si="285"/>
        <v>306</v>
      </c>
      <c r="AT1417" s="153">
        <f t="shared" si="270"/>
        <v>1</v>
      </c>
      <c r="AU1417" s="153">
        <f t="shared" si="271"/>
        <v>0</v>
      </c>
      <c r="AV1417" s="153">
        <f t="shared" si="272"/>
        <v>0</v>
      </c>
      <c r="BA1417">
        <f t="shared" si="286"/>
        <v>1</v>
      </c>
    </row>
    <row r="1418" spans="2:53" x14ac:dyDescent="0.25">
      <c r="B1418" s="155">
        <f t="shared" si="282"/>
        <v>44137.999305555553</v>
      </c>
      <c r="C1418" s="155">
        <f t="shared" si="280"/>
        <v>44137.999305555553</v>
      </c>
      <c r="D1418" s="152">
        <f t="shared" si="273"/>
        <v>4.4859999999999998</v>
      </c>
      <c r="E1418" s="152"/>
      <c r="F1418" s="152"/>
      <c r="G1418" s="152"/>
      <c r="H1418" s="152" t="e">
        <f t="shared" si="274"/>
        <v>#N/A</v>
      </c>
      <c r="I1418" s="152"/>
      <c r="J1418" s="152" t="e">
        <f t="shared" si="275"/>
        <v>#N/A</v>
      </c>
      <c r="K1418" s="152"/>
      <c r="L1418" s="152"/>
      <c r="M1418" s="152"/>
      <c r="N1418" s="152"/>
      <c r="O1418" s="152"/>
      <c r="P1418" s="152"/>
      <c r="Q1418" s="152"/>
      <c r="R1418" s="152"/>
      <c r="S1418" s="152"/>
      <c r="T1418" s="153" cm="1">
        <f t="array" ref="T1418">MATCH(1,(TDU_Info!$C$5:$C$111=$T$6)*(TDU_Info!$B$5:$B$111&lt;=$B1418),0)</f>
        <v>92</v>
      </c>
      <c r="U1418" s="152">
        <f>100*(INDEX(TDU_Info!$E$5:$E$111,$T1418)/T$11+INDEX(TDU_Info!$F$5:$F$111,$T1418))</f>
        <v>4.0929999999999991</v>
      </c>
      <c r="V1418" s="152">
        <v>2.3490000000000002</v>
      </c>
      <c r="W1418" s="152">
        <v>2.9769999999999999</v>
      </c>
      <c r="X1418" s="152">
        <v>4.5359999999999996</v>
      </c>
      <c r="Y1418" s="152">
        <v>4.7</v>
      </c>
      <c r="Z1418" s="152">
        <v>2.5630000000000002</v>
      </c>
      <c r="AA1418" s="152">
        <v>3.0979999999999999</v>
      </c>
      <c r="AB1418" s="152">
        <v>4.6500000000000004</v>
      </c>
      <c r="AC1418" s="152">
        <v>4.8499999999999996</v>
      </c>
      <c r="AD1418" s="152">
        <v>2.2719999999999998</v>
      </c>
      <c r="AE1418" s="152">
        <v>2.9380000000000002</v>
      </c>
      <c r="AF1418" s="152">
        <v>4.4859999999999998</v>
      </c>
      <c r="AG1418" s="152">
        <v>4.5839999999999996</v>
      </c>
      <c r="AH1418" s="152">
        <v>2.3140000000000001</v>
      </c>
      <c r="AI1418" s="152">
        <v>3.0489999999999999</v>
      </c>
      <c r="AJ1418" s="152">
        <v>4.6500000000000004</v>
      </c>
      <c r="AK1418" s="152">
        <v>4.7949999999999999</v>
      </c>
      <c r="AL1418" s="152" t="e">
        <f t="shared" si="276"/>
        <v>#N/A</v>
      </c>
      <c r="AM1418" s="152" t="e">
        <f t="shared" si="277"/>
        <v>#N/A</v>
      </c>
      <c r="AN1418" s="152" t="e">
        <f>NA()</f>
        <v>#N/A</v>
      </c>
      <c r="AO1418" s="152" t="e">
        <f>NA()</f>
        <v>#N/A</v>
      </c>
      <c r="AP1418" s="152">
        <f t="shared" si="281"/>
        <v>7.8370000000000006</v>
      </c>
      <c r="AQ1418" s="152"/>
      <c r="AR1418" s="152"/>
      <c r="AS1418" s="153">
        <f t="shared" si="285"/>
        <v>307</v>
      </c>
      <c r="AT1418" s="153">
        <f t="shared" si="270"/>
        <v>1</v>
      </c>
      <c r="AU1418" s="153">
        <f t="shared" si="271"/>
        <v>0</v>
      </c>
      <c r="AV1418" s="153">
        <f t="shared" si="272"/>
        <v>0</v>
      </c>
      <c r="BA1418">
        <f t="shared" si="286"/>
        <v>2</v>
      </c>
    </row>
    <row r="1419" spans="2:53" x14ac:dyDescent="0.25">
      <c r="B1419" s="155">
        <f t="shared" si="282"/>
        <v>44138.999305555553</v>
      </c>
      <c r="C1419" s="155">
        <f t="shared" si="280"/>
        <v>44138.999305555553</v>
      </c>
      <c r="D1419" s="152">
        <f t="shared" si="273"/>
        <v>4.4859999999999998</v>
      </c>
      <c r="E1419" s="152"/>
      <c r="F1419" s="152"/>
      <c r="G1419" s="152"/>
      <c r="H1419" s="152" t="e">
        <f t="shared" si="274"/>
        <v>#N/A</v>
      </c>
      <c r="I1419" s="152"/>
      <c r="J1419" s="152" t="e">
        <f t="shared" si="275"/>
        <v>#N/A</v>
      </c>
      <c r="K1419" s="152"/>
      <c r="L1419" s="152"/>
      <c r="M1419" s="152"/>
      <c r="N1419" s="152"/>
      <c r="O1419" s="152"/>
      <c r="P1419" s="152"/>
      <c r="Q1419" s="152"/>
      <c r="R1419" s="152"/>
      <c r="S1419" s="152"/>
      <c r="T1419" s="153" cm="1">
        <f t="array" ref="T1419">MATCH(1,(TDU_Info!$C$5:$C$111=$T$6)*(TDU_Info!$B$5:$B$111&lt;=$B1419),0)</f>
        <v>92</v>
      </c>
      <c r="U1419" s="152">
        <f>100*(INDEX(TDU_Info!$E$5:$E$111,$T1419)/T$11+INDEX(TDU_Info!$F$5:$F$111,$T1419))</f>
        <v>4.0929999999999991</v>
      </c>
      <c r="V1419" s="152">
        <v>2.3490000000000002</v>
      </c>
      <c r="W1419" s="152">
        <v>2.9769999999999999</v>
      </c>
      <c r="X1419" s="152">
        <v>4.5359999999999996</v>
      </c>
      <c r="Y1419" s="152">
        <v>4.7</v>
      </c>
      <c r="Z1419" s="152">
        <v>2.5630000000000002</v>
      </c>
      <c r="AA1419" s="152">
        <v>3.0979999999999999</v>
      </c>
      <c r="AB1419" s="152">
        <v>4.63</v>
      </c>
      <c r="AC1419" s="152">
        <v>4.8499999999999996</v>
      </c>
      <c r="AD1419" s="152">
        <v>2.2719999999999998</v>
      </c>
      <c r="AE1419" s="152">
        <v>2.9380000000000002</v>
      </c>
      <c r="AF1419" s="152">
        <v>4.4859999999999998</v>
      </c>
      <c r="AG1419" s="152">
        <v>4.5839999999999996</v>
      </c>
      <c r="AH1419" s="152">
        <v>2.3140000000000001</v>
      </c>
      <c r="AI1419" s="152">
        <v>3.0489999999999999</v>
      </c>
      <c r="AJ1419" s="152">
        <v>4.58</v>
      </c>
      <c r="AK1419" s="152">
        <v>4.7949999999999999</v>
      </c>
      <c r="AL1419" s="152" t="e">
        <f t="shared" si="276"/>
        <v>#N/A</v>
      </c>
      <c r="AM1419" s="152" t="e">
        <f t="shared" si="277"/>
        <v>#N/A</v>
      </c>
      <c r="AN1419" s="152" t="e">
        <f>NA()</f>
        <v>#N/A</v>
      </c>
      <c r="AO1419" s="152" t="e">
        <f>NA()</f>
        <v>#N/A</v>
      </c>
      <c r="AP1419" s="152">
        <f t="shared" si="281"/>
        <v>7.8370000000000006</v>
      </c>
      <c r="AQ1419" s="152"/>
      <c r="AR1419" s="152"/>
      <c r="AS1419" s="153">
        <f t="shared" si="285"/>
        <v>308</v>
      </c>
      <c r="AT1419" s="153">
        <f t="shared" si="270"/>
        <v>1</v>
      </c>
      <c r="AU1419" s="153">
        <f t="shared" si="271"/>
        <v>0</v>
      </c>
      <c r="AV1419" s="153">
        <f t="shared" si="272"/>
        <v>0</v>
      </c>
      <c r="BA1419">
        <f t="shared" si="286"/>
        <v>3</v>
      </c>
    </row>
    <row r="1420" spans="2:53" x14ac:dyDescent="0.25">
      <c r="B1420" s="155">
        <f t="shared" si="282"/>
        <v>44139.999305555553</v>
      </c>
      <c r="C1420" s="155">
        <f t="shared" si="280"/>
        <v>44139.999305555553</v>
      </c>
      <c r="D1420" s="152">
        <f t="shared" si="273"/>
        <v>4.4859999999999998</v>
      </c>
      <c r="E1420" s="152"/>
      <c r="F1420" s="152"/>
      <c r="G1420" s="152"/>
      <c r="H1420" s="152" t="e">
        <f t="shared" si="274"/>
        <v>#N/A</v>
      </c>
      <c r="I1420" s="152"/>
      <c r="J1420" s="152" t="e">
        <f t="shared" si="275"/>
        <v>#N/A</v>
      </c>
      <c r="K1420" s="152"/>
      <c r="L1420" s="152"/>
      <c r="M1420" s="152"/>
      <c r="N1420" s="152"/>
      <c r="O1420" s="152"/>
      <c r="P1420" s="152"/>
      <c r="Q1420" s="152"/>
      <c r="R1420" s="152"/>
      <c r="S1420" s="152"/>
      <c r="T1420" s="153" cm="1">
        <f t="array" ref="T1420">MATCH(1,(TDU_Info!$C$5:$C$111=$T$6)*(TDU_Info!$B$5:$B$111&lt;=$B1420),0)</f>
        <v>92</v>
      </c>
      <c r="U1420" s="152">
        <f>100*(INDEX(TDU_Info!$E$5:$E$111,$T1420)/T$11+INDEX(TDU_Info!$F$5:$F$111,$T1420))</f>
        <v>4.0929999999999991</v>
      </c>
      <c r="V1420" s="152">
        <v>2.3490000000000002</v>
      </c>
      <c r="W1420" s="152">
        <v>2.9769999999999999</v>
      </c>
      <c r="X1420" s="152">
        <v>4.5359999999999996</v>
      </c>
      <c r="Y1420" s="152">
        <v>4.7</v>
      </c>
      <c r="Z1420" s="152">
        <v>2.5630000000000002</v>
      </c>
      <c r="AA1420" s="152">
        <v>3.0979999999999999</v>
      </c>
      <c r="AB1420" s="152">
        <v>4.63</v>
      </c>
      <c r="AC1420" s="152">
        <v>4.8499999999999996</v>
      </c>
      <c r="AD1420" s="152">
        <v>2.2719999999999998</v>
      </c>
      <c r="AE1420" s="152">
        <v>2.9380000000000002</v>
      </c>
      <c r="AF1420" s="152">
        <v>4.4859999999999998</v>
      </c>
      <c r="AG1420" s="152">
        <v>4.5839999999999996</v>
      </c>
      <c r="AH1420" s="152">
        <v>2.3140000000000001</v>
      </c>
      <c r="AI1420" s="152">
        <v>3.0489999999999999</v>
      </c>
      <c r="AJ1420" s="152">
        <v>4.58</v>
      </c>
      <c r="AK1420" s="152">
        <v>4.7949999999999999</v>
      </c>
      <c r="AL1420" s="152" t="e">
        <f t="shared" si="276"/>
        <v>#N/A</v>
      </c>
      <c r="AM1420" s="152" t="e">
        <f t="shared" si="277"/>
        <v>#N/A</v>
      </c>
      <c r="AN1420" s="152" t="e">
        <f>NA()</f>
        <v>#N/A</v>
      </c>
      <c r="AO1420" s="152" t="e">
        <f>NA()</f>
        <v>#N/A</v>
      </c>
      <c r="AP1420" s="152">
        <f t="shared" si="281"/>
        <v>7.8370000000000006</v>
      </c>
      <c r="AQ1420" s="152"/>
      <c r="AR1420" s="152"/>
      <c r="AS1420" s="153">
        <f t="shared" si="285"/>
        <v>309</v>
      </c>
      <c r="AT1420" s="153">
        <f t="shared" si="270"/>
        <v>1</v>
      </c>
      <c r="AU1420" s="153">
        <f t="shared" si="271"/>
        <v>0</v>
      </c>
      <c r="AV1420" s="153">
        <f t="shared" si="272"/>
        <v>0</v>
      </c>
      <c r="BA1420">
        <f t="shared" si="286"/>
        <v>4</v>
      </c>
    </row>
    <row r="1421" spans="2:53" x14ac:dyDescent="0.25">
      <c r="B1421" s="155">
        <f t="shared" si="282"/>
        <v>44140.999305555553</v>
      </c>
      <c r="C1421" s="155">
        <f t="shared" si="280"/>
        <v>44140.999305555553</v>
      </c>
      <c r="D1421" s="152">
        <f t="shared" si="273"/>
        <v>4.4859999999999998</v>
      </c>
      <c r="E1421" s="152"/>
      <c r="F1421" s="152"/>
      <c r="G1421" s="152"/>
      <c r="H1421" s="152" t="e">
        <f t="shared" si="274"/>
        <v>#N/A</v>
      </c>
      <c r="I1421" s="152"/>
      <c r="J1421" s="152" t="e">
        <f t="shared" si="275"/>
        <v>#N/A</v>
      </c>
      <c r="K1421" s="152"/>
      <c r="L1421" s="152"/>
      <c r="M1421" s="152"/>
      <c r="N1421" s="152"/>
      <c r="O1421" s="152"/>
      <c r="P1421" s="152"/>
      <c r="Q1421" s="152"/>
      <c r="R1421" s="152"/>
      <c r="S1421" s="152"/>
      <c r="T1421" s="153" cm="1">
        <f t="array" ref="T1421">MATCH(1,(TDU_Info!$C$5:$C$111=$T$6)*(TDU_Info!$B$5:$B$111&lt;=$B1421),0)</f>
        <v>92</v>
      </c>
      <c r="U1421" s="152">
        <f>100*(INDEX(TDU_Info!$E$5:$E$111,$T1421)/T$11+INDEX(TDU_Info!$F$5:$F$111,$T1421))</f>
        <v>4.0929999999999991</v>
      </c>
      <c r="V1421" s="152">
        <v>2.2490000000000001</v>
      </c>
      <c r="W1421" s="152">
        <v>2.4420000000000002</v>
      </c>
      <c r="X1421" s="152">
        <v>4.5359999999999996</v>
      </c>
      <c r="Y1421" s="152">
        <v>4.7</v>
      </c>
      <c r="Z1421" s="152">
        <v>2.4630000000000001</v>
      </c>
      <c r="AA1421" s="152">
        <v>2.6309999999999998</v>
      </c>
      <c r="AB1421" s="152">
        <v>4.63</v>
      </c>
      <c r="AC1421" s="152">
        <v>4.8499999999999996</v>
      </c>
      <c r="AD1421" s="152">
        <v>2.2069999999999999</v>
      </c>
      <c r="AE1421" s="152">
        <v>2.31</v>
      </c>
      <c r="AF1421" s="152">
        <v>4.4859999999999998</v>
      </c>
      <c r="AG1421" s="152">
        <v>4.5839999999999996</v>
      </c>
      <c r="AH1421" s="152">
        <v>2.3140000000000001</v>
      </c>
      <c r="AI1421" s="152">
        <v>2.548</v>
      </c>
      <c r="AJ1421" s="152">
        <v>4.58</v>
      </c>
      <c r="AK1421" s="152">
        <v>4.7949999999999999</v>
      </c>
      <c r="AL1421" s="152" t="e">
        <f t="shared" si="276"/>
        <v>#N/A</v>
      </c>
      <c r="AM1421" s="152" t="e">
        <f t="shared" si="277"/>
        <v>#N/A</v>
      </c>
      <c r="AN1421" s="152" t="e">
        <f>NA()</f>
        <v>#N/A</v>
      </c>
      <c r="AO1421" s="152" t="e">
        <f>NA()</f>
        <v>#N/A</v>
      </c>
      <c r="AP1421" s="152">
        <f t="shared" si="281"/>
        <v>7.8370000000000006</v>
      </c>
      <c r="AQ1421" s="152"/>
      <c r="AR1421" s="152"/>
      <c r="AS1421" s="153">
        <f t="shared" si="285"/>
        <v>310</v>
      </c>
      <c r="AT1421" s="153">
        <f t="shared" si="270"/>
        <v>1</v>
      </c>
      <c r="AU1421" s="153">
        <f t="shared" si="271"/>
        <v>0</v>
      </c>
      <c r="AV1421" s="153">
        <f t="shared" si="272"/>
        <v>0</v>
      </c>
      <c r="BA1421">
        <f t="shared" si="286"/>
        <v>5</v>
      </c>
    </row>
    <row r="1422" spans="2:53" x14ac:dyDescent="0.25">
      <c r="B1422" s="155">
        <f t="shared" si="282"/>
        <v>44141.999305555553</v>
      </c>
      <c r="C1422" s="155">
        <f t="shared" si="280"/>
        <v>44141.999305555553</v>
      </c>
      <c r="D1422" s="152">
        <f t="shared" si="273"/>
        <v>4.4859999999999998</v>
      </c>
      <c r="E1422" s="152"/>
      <c r="F1422" s="152"/>
      <c r="G1422" s="152"/>
      <c r="H1422" s="152" t="e">
        <f t="shared" si="274"/>
        <v>#N/A</v>
      </c>
      <c r="I1422" s="152"/>
      <c r="J1422" s="152" t="e">
        <f t="shared" si="275"/>
        <v>#N/A</v>
      </c>
      <c r="K1422" s="152"/>
      <c r="L1422" s="152"/>
      <c r="M1422" s="152"/>
      <c r="N1422" s="152"/>
      <c r="O1422" s="152"/>
      <c r="P1422" s="152"/>
      <c r="Q1422" s="152"/>
      <c r="R1422" s="152"/>
      <c r="S1422" s="152"/>
      <c r="T1422" s="153" cm="1">
        <f t="array" ref="T1422">MATCH(1,(TDU_Info!$C$5:$C$111=$T$6)*(TDU_Info!$B$5:$B$111&lt;=$B1422),0)</f>
        <v>92</v>
      </c>
      <c r="U1422" s="152">
        <f>100*(INDEX(TDU_Info!$E$5:$E$111,$T1422)/T$11+INDEX(TDU_Info!$F$5:$F$111,$T1422))</f>
        <v>4.0929999999999991</v>
      </c>
      <c r="V1422" s="152">
        <v>2.2490000000000001</v>
      </c>
      <c r="W1422" s="152">
        <v>2.4420000000000002</v>
      </c>
      <c r="X1422" s="152">
        <v>4.5359999999999996</v>
      </c>
      <c r="Y1422" s="152">
        <v>4.7</v>
      </c>
      <c r="Z1422" s="152">
        <v>2.4630000000000001</v>
      </c>
      <c r="AA1422" s="152">
        <v>2.6309999999999998</v>
      </c>
      <c r="AB1422" s="152">
        <v>4.63</v>
      </c>
      <c r="AC1422" s="152">
        <v>4.8499999999999996</v>
      </c>
      <c r="AD1422" s="152">
        <v>2.2069999999999999</v>
      </c>
      <c r="AE1422" s="152">
        <v>2.31</v>
      </c>
      <c r="AF1422" s="152">
        <v>4.4859999999999998</v>
      </c>
      <c r="AG1422" s="152">
        <v>4.5839999999999996</v>
      </c>
      <c r="AH1422" s="152">
        <v>2.3140000000000001</v>
      </c>
      <c r="AI1422" s="152">
        <v>2.548</v>
      </c>
      <c r="AJ1422" s="152">
        <v>4.58</v>
      </c>
      <c r="AK1422" s="152">
        <v>4.7949999999999999</v>
      </c>
      <c r="AL1422" s="152" t="e">
        <f t="shared" si="276"/>
        <v>#N/A</v>
      </c>
      <c r="AM1422" s="152" t="e">
        <f t="shared" si="277"/>
        <v>#N/A</v>
      </c>
      <c r="AN1422" s="152" t="e">
        <f>NA()</f>
        <v>#N/A</v>
      </c>
      <c r="AO1422" s="152" t="e">
        <f>NA()</f>
        <v>#N/A</v>
      </c>
      <c r="AP1422" s="152">
        <f t="shared" si="281"/>
        <v>7.8370000000000006</v>
      </c>
      <c r="AQ1422" s="152"/>
      <c r="AR1422" s="152"/>
      <c r="AS1422" s="153">
        <f t="shared" si="285"/>
        <v>311</v>
      </c>
      <c r="AT1422" s="153">
        <f t="shared" si="270"/>
        <v>1</v>
      </c>
      <c r="AU1422" s="153">
        <f t="shared" si="271"/>
        <v>0</v>
      </c>
      <c r="AV1422" s="153">
        <f t="shared" si="272"/>
        <v>0</v>
      </c>
      <c r="BA1422">
        <f t="shared" si="286"/>
        <v>6</v>
      </c>
    </row>
    <row r="1423" spans="2:53" x14ac:dyDescent="0.25">
      <c r="B1423" s="155">
        <f t="shared" si="282"/>
        <v>44142.999305555553</v>
      </c>
      <c r="C1423" s="155">
        <f t="shared" si="280"/>
        <v>44142.999305555553</v>
      </c>
      <c r="D1423" s="152">
        <f t="shared" si="273"/>
        <v>4.4859999999999998</v>
      </c>
      <c r="E1423" s="152"/>
      <c r="F1423" s="152"/>
      <c r="G1423" s="152"/>
      <c r="H1423" s="152" t="e">
        <f t="shared" si="274"/>
        <v>#N/A</v>
      </c>
      <c r="I1423" s="152"/>
      <c r="J1423" s="152" t="e">
        <f t="shared" si="275"/>
        <v>#N/A</v>
      </c>
      <c r="K1423" s="152"/>
      <c r="L1423" s="152"/>
      <c r="M1423" s="152"/>
      <c r="N1423" s="152"/>
      <c r="O1423" s="152"/>
      <c r="P1423" s="152"/>
      <c r="Q1423" s="152"/>
      <c r="R1423" s="152"/>
      <c r="S1423" s="152"/>
      <c r="T1423" s="153" cm="1">
        <f t="array" ref="T1423">MATCH(1,(TDU_Info!$C$5:$C$111=$T$6)*(TDU_Info!$B$5:$B$111&lt;=$B1423),0)</f>
        <v>92</v>
      </c>
      <c r="U1423" s="152">
        <f>100*(INDEX(TDU_Info!$E$5:$E$111,$T1423)/T$11+INDEX(TDU_Info!$F$5:$F$111,$T1423))</f>
        <v>4.0929999999999991</v>
      </c>
      <c r="V1423" s="152">
        <v>2.2490000000000001</v>
      </c>
      <c r="W1423" s="152">
        <v>2.4420000000000002</v>
      </c>
      <c r="X1423" s="152">
        <v>4.5359999999999996</v>
      </c>
      <c r="Y1423" s="152">
        <v>4.7</v>
      </c>
      <c r="Z1423" s="152">
        <v>2.4630000000000001</v>
      </c>
      <c r="AA1423" s="152">
        <v>2.6309999999999998</v>
      </c>
      <c r="AB1423" s="152">
        <v>4.63</v>
      </c>
      <c r="AC1423" s="152">
        <v>4.8499999999999996</v>
      </c>
      <c r="AD1423" s="152">
        <v>2.2069999999999999</v>
      </c>
      <c r="AE1423" s="152">
        <v>2.31</v>
      </c>
      <c r="AF1423" s="152">
        <v>4.4859999999999998</v>
      </c>
      <c r="AG1423" s="152">
        <v>4.5839999999999996</v>
      </c>
      <c r="AH1423" s="152">
        <v>2.3140000000000001</v>
      </c>
      <c r="AI1423" s="152">
        <v>2.548</v>
      </c>
      <c r="AJ1423" s="152">
        <v>4.58</v>
      </c>
      <c r="AK1423" s="152">
        <v>4.7949999999999999</v>
      </c>
      <c r="AL1423" s="152" t="e">
        <f t="shared" si="276"/>
        <v>#N/A</v>
      </c>
      <c r="AM1423" s="152" t="e">
        <f t="shared" si="277"/>
        <v>#N/A</v>
      </c>
      <c r="AN1423" s="152" t="e">
        <f>NA()</f>
        <v>#N/A</v>
      </c>
      <c r="AO1423" s="152" t="e">
        <f>NA()</f>
        <v>#N/A</v>
      </c>
      <c r="AP1423" s="152">
        <f t="shared" si="281"/>
        <v>7.8370000000000006</v>
      </c>
      <c r="AQ1423" s="152"/>
      <c r="AR1423" s="152"/>
      <c r="AS1423" s="153">
        <f t="shared" si="285"/>
        <v>312</v>
      </c>
      <c r="AT1423" s="153">
        <f t="shared" si="270"/>
        <v>1</v>
      </c>
      <c r="AU1423" s="153">
        <f t="shared" si="271"/>
        <v>0</v>
      </c>
      <c r="AV1423" s="153">
        <f t="shared" si="272"/>
        <v>0</v>
      </c>
      <c r="BA1423">
        <f t="shared" si="286"/>
        <v>7</v>
      </c>
    </row>
    <row r="1424" spans="2:53" x14ac:dyDescent="0.25">
      <c r="B1424" s="155">
        <f t="shared" si="282"/>
        <v>44143.999305555553</v>
      </c>
      <c r="C1424" s="155">
        <f t="shared" si="280"/>
        <v>44143.999305555553</v>
      </c>
      <c r="D1424" s="152">
        <f t="shared" si="273"/>
        <v>4.4859999999999998</v>
      </c>
      <c r="E1424" s="152"/>
      <c r="F1424" s="152"/>
      <c r="G1424" s="152"/>
      <c r="H1424" s="152" t="e">
        <f t="shared" si="274"/>
        <v>#N/A</v>
      </c>
      <c r="I1424" s="152"/>
      <c r="J1424" s="152" t="e">
        <f t="shared" si="275"/>
        <v>#N/A</v>
      </c>
      <c r="K1424" s="152"/>
      <c r="L1424" s="152"/>
      <c r="M1424" s="152"/>
      <c r="N1424" s="152"/>
      <c r="O1424" s="152"/>
      <c r="P1424" s="152"/>
      <c r="Q1424" s="152"/>
      <c r="R1424" s="152"/>
      <c r="S1424" s="152"/>
      <c r="T1424" s="153" cm="1">
        <f t="array" ref="T1424">MATCH(1,(TDU_Info!$C$5:$C$111=$T$6)*(TDU_Info!$B$5:$B$111&lt;=$B1424),0)</f>
        <v>92</v>
      </c>
      <c r="U1424" s="152">
        <f>100*(INDEX(TDU_Info!$E$5:$E$111,$T1424)/T$11+INDEX(TDU_Info!$F$5:$F$111,$T1424))</f>
        <v>4.0929999999999991</v>
      </c>
      <c r="V1424" s="152">
        <v>2.2490000000000001</v>
      </c>
      <c r="W1424" s="152">
        <v>2.4420000000000002</v>
      </c>
      <c r="X1424" s="152">
        <v>4.5359999999999996</v>
      </c>
      <c r="Y1424" s="152">
        <v>4.7</v>
      </c>
      <c r="Z1424" s="152">
        <v>2.4630000000000001</v>
      </c>
      <c r="AA1424" s="152">
        <v>2.6309999999999998</v>
      </c>
      <c r="AB1424" s="152">
        <v>4.63</v>
      </c>
      <c r="AC1424" s="152">
        <v>4.8499999999999996</v>
      </c>
      <c r="AD1424" s="152">
        <v>2.2069999999999999</v>
      </c>
      <c r="AE1424" s="152">
        <v>2.31</v>
      </c>
      <c r="AF1424" s="152">
        <v>4.4859999999999998</v>
      </c>
      <c r="AG1424" s="152">
        <v>4.5839999999999996</v>
      </c>
      <c r="AH1424" s="152">
        <v>2.3140000000000001</v>
      </c>
      <c r="AI1424" s="152">
        <v>2.548</v>
      </c>
      <c r="AJ1424" s="152">
        <v>4.58</v>
      </c>
      <c r="AK1424" s="152">
        <v>4.7949999999999999</v>
      </c>
      <c r="AL1424" s="152" t="e">
        <f t="shared" si="276"/>
        <v>#N/A</v>
      </c>
      <c r="AM1424" s="152" t="e">
        <f t="shared" si="277"/>
        <v>#N/A</v>
      </c>
      <c r="AN1424" s="152" t="e">
        <f>NA()</f>
        <v>#N/A</v>
      </c>
      <c r="AO1424" s="152" t="e">
        <f>NA()</f>
        <v>#N/A</v>
      </c>
      <c r="AP1424" s="152">
        <f t="shared" si="281"/>
        <v>7.8370000000000006</v>
      </c>
      <c r="AQ1424" s="152"/>
      <c r="AR1424" s="152"/>
      <c r="AS1424" s="153">
        <f t="shared" si="285"/>
        <v>313</v>
      </c>
      <c r="AT1424" s="153">
        <f t="shared" si="270"/>
        <v>1</v>
      </c>
      <c r="AU1424" s="153">
        <f t="shared" si="271"/>
        <v>0</v>
      </c>
      <c r="AV1424" s="153">
        <f t="shared" si="272"/>
        <v>0</v>
      </c>
      <c r="BA1424">
        <f t="shared" si="286"/>
        <v>8</v>
      </c>
    </row>
    <row r="1425" spans="2:53" x14ac:dyDescent="0.25">
      <c r="B1425" s="155">
        <f t="shared" si="282"/>
        <v>44144.999305555553</v>
      </c>
      <c r="C1425" s="155">
        <f t="shared" si="280"/>
        <v>44144.999305555553</v>
      </c>
      <c r="D1425" s="152">
        <f t="shared" si="273"/>
        <v>4.4859999999999998</v>
      </c>
      <c r="E1425" s="152"/>
      <c r="F1425" s="152"/>
      <c r="G1425" s="152"/>
      <c r="H1425" s="152" t="e">
        <f t="shared" si="274"/>
        <v>#N/A</v>
      </c>
      <c r="I1425" s="152"/>
      <c r="J1425" s="152" t="e">
        <f t="shared" si="275"/>
        <v>#N/A</v>
      </c>
      <c r="K1425" s="152"/>
      <c r="L1425" s="152"/>
      <c r="M1425" s="152"/>
      <c r="N1425" s="152"/>
      <c r="O1425" s="152"/>
      <c r="P1425" s="152"/>
      <c r="Q1425" s="152"/>
      <c r="R1425" s="152"/>
      <c r="S1425" s="152"/>
      <c r="T1425" s="153" cm="1">
        <f t="array" ref="T1425">MATCH(1,(TDU_Info!$C$5:$C$111=$T$6)*(TDU_Info!$B$5:$B$111&lt;=$B1425),0)</f>
        <v>92</v>
      </c>
      <c r="U1425" s="152">
        <f>100*(INDEX(TDU_Info!$E$5:$E$111,$T1425)/T$11+INDEX(TDU_Info!$F$5:$F$111,$T1425))</f>
        <v>4.0929999999999991</v>
      </c>
      <c r="V1425" s="152">
        <v>2.2490000000000001</v>
      </c>
      <c r="W1425" s="152">
        <v>2.4420000000000002</v>
      </c>
      <c r="X1425" s="152">
        <v>4.5359999999999996</v>
      </c>
      <c r="Y1425" s="152">
        <v>4.7</v>
      </c>
      <c r="Z1425" s="152">
        <v>2.4630000000000001</v>
      </c>
      <c r="AA1425" s="152">
        <v>2.6309999999999998</v>
      </c>
      <c r="AB1425" s="152">
        <v>4.63</v>
      </c>
      <c r="AC1425" s="152">
        <v>4.8499999999999996</v>
      </c>
      <c r="AD1425" s="152">
        <v>2.2069999999999999</v>
      </c>
      <c r="AE1425" s="152">
        <v>2.31</v>
      </c>
      <c r="AF1425" s="152">
        <v>4.4859999999999998</v>
      </c>
      <c r="AG1425" s="152">
        <v>4.5839999999999996</v>
      </c>
      <c r="AH1425" s="152">
        <v>2.3140000000000001</v>
      </c>
      <c r="AI1425" s="152">
        <v>2.548</v>
      </c>
      <c r="AJ1425" s="152">
        <v>4.58</v>
      </c>
      <c r="AK1425" s="152">
        <v>4.7949999999999999</v>
      </c>
      <c r="AL1425" s="152" t="e">
        <f t="shared" si="276"/>
        <v>#N/A</v>
      </c>
      <c r="AM1425" s="152" t="e">
        <f t="shared" si="277"/>
        <v>#N/A</v>
      </c>
      <c r="AN1425" s="152" t="e">
        <f>NA()</f>
        <v>#N/A</v>
      </c>
      <c r="AO1425" s="152" t="e">
        <f>NA()</f>
        <v>#N/A</v>
      </c>
      <c r="AP1425" s="152">
        <f t="shared" si="281"/>
        <v>7.8370000000000006</v>
      </c>
      <c r="AQ1425" s="152"/>
      <c r="AR1425" s="152"/>
      <c r="AS1425" s="153">
        <f t="shared" ref="AS1425:AS1436" si="287">ROUNDUP(B1425-DATE(YEAR(B1425),1,1),0)</f>
        <v>314</v>
      </c>
      <c r="AT1425" s="153">
        <f t="shared" si="270"/>
        <v>1</v>
      </c>
      <c r="AU1425" s="153">
        <f t="shared" si="271"/>
        <v>0</v>
      </c>
      <c r="AV1425" s="153">
        <f t="shared" si="272"/>
        <v>0</v>
      </c>
      <c r="BA1425">
        <f t="shared" ref="BA1425:BA1436" si="288">DAY(C1425)</f>
        <v>9</v>
      </c>
    </row>
    <row r="1426" spans="2:53" x14ac:dyDescent="0.25">
      <c r="B1426" s="155">
        <f t="shared" si="282"/>
        <v>44145.999305555553</v>
      </c>
      <c r="C1426" s="155">
        <f t="shared" si="280"/>
        <v>44145.999305555553</v>
      </c>
      <c r="D1426" s="152">
        <f t="shared" si="273"/>
        <v>4.4859999999999998</v>
      </c>
      <c r="E1426" s="152"/>
      <c r="F1426" s="152"/>
      <c r="G1426" s="152"/>
      <c r="H1426" s="152" t="e">
        <f t="shared" si="274"/>
        <v>#N/A</v>
      </c>
      <c r="I1426" s="152"/>
      <c r="J1426" s="152" t="e">
        <f t="shared" si="275"/>
        <v>#N/A</v>
      </c>
      <c r="K1426" s="152"/>
      <c r="L1426" s="152"/>
      <c r="M1426" s="152"/>
      <c r="N1426" s="152"/>
      <c r="O1426" s="152"/>
      <c r="P1426" s="152"/>
      <c r="Q1426" s="152"/>
      <c r="R1426" s="152"/>
      <c r="S1426" s="152"/>
      <c r="T1426" s="153" cm="1">
        <f t="array" ref="T1426">MATCH(1,(TDU_Info!$C$5:$C$111=$T$6)*(TDU_Info!$B$5:$B$111&lt;=$B1426),0)</f>
        <v>92</v>
      </c>
      <c r="U1426" s="152">
        <f>100*(INDEX(TDU_Info!$E$5:$E$111,$T1426)/T$11+INDEX(TDU_Info!$F$5:$F$111,$T1426))</f>
        <v>4.0929999999999991</v>
      </c>
      <c r="V1426" s="152">
        <v>2.2490000000000001</v>
      </c>
      <c r="W1426" s="152">
        <v>2.4420000000000002</v>
      </c>
      <c r="X1426" s="152">
        <v>4.5359999999999996</v>
      </c>
      <c r="Y1426" s="152">
        <v>4.7</v>
      </c>
      <c r="Z1426" s="152">
        <v>2.4630000000000001</v>
      </c>
      <c r="AA1426" s="152">
        <v>2.6309999999999998</v>
      </c>
      <c r="AB1426" s="152">
        <v>4.63</v>
      </c>
      <c r="AC1426" s="152">
        <v>4.8499999999999996</v>
      </c>
      <c r="AD1426" s="152">
        <v>2.2069999999999999</v>
      </c>
      <c r="AE1426" s="152">
        <v>2.31</v>
      </c>
      <c r="AF1426" s="152">
        <v>4.4859999999999998</v>
      </c>
      <c r="AG1426" s="152">
        <v>4.5839999999999996</v>
      </c>
      <c r="AH1426" s="152">
        <v>2.3140000000000001</v>
      </c>
      <c r="AI1426" s="152">
        <v>2.548</v>
      </c>
      <c r="AJ1426" s="152">
        <v>4.58</v>
      </c>
      <c r="AK1426" s="152">
        <v>4.7949999999999999</v>
      </c>
      <c r="AL1426" s="152" t="e">
        <f t="shared" si="276"/>
        <v>#N/A</v>
      </c>
      <c r="AM1426" s="152" t="e">
        <f t="shared" si="277"/>
        <v>#N/A</v>
      </c>
      <c r="AN1426" s="152" t="e">
        <f>NA()</f>
        <v>#N/A</v>
      </c>
      <c r="AO1426" s="152" t="e">
        <f>NA()</f>
        <v>#N/A</v>
      </c>
      <c r="AP1426" s="152">
        <f t="shared" ref="AP1426:AP1489" si="289">IF(DAY($C1426)=1,NA(),VLOOKUP($C1426,$BE$17:$BF$78,2,TRUE)-$U1426)</f>
        <v>7.8370000000000006</v>
      </c>
      <c r="AQ1426" s="152"/>
      <c r="AR1426" s="152"/>
      <c r="AS1426" s="153">
        <f t="shared" si="287"/>
        <v>315</v>
      </c>
      <c r="AT1426" s="153">
        <f t="shared" si="270"/>
        <v>1</v>
      </c>
      <c r="AU1426" s="153">
        <f t="shared" si="271"/>
        <v>0</v>
      </c>
      <c r="AV1426" s="153">
        <f t="shared" si="272"/>
        <v>0</v>
      </c>
      <c r="BA1426">
        <f t="shared" si="288"/>
        <v>10</v>
      </c>
    </row>
    <row r="1427" spans="2:53" x14ac:dyDescent="0.25">
      <c r="B1427" s="155">
        <f t="shared" si="282"/>
        <v>44146.999305555553</v>
      </c>
      <c r="C1427" s="155">
        <f t="shared" si="280"/>
        <v>44146.999305555553</v>
      </c>
      <c r="D1427" s="152">
        <f t="shared" si="273"/>
        <v>4.4859999999999998</v>
      </c>
      <c r="E1427" s="152"/>
      <c r="F1427" s="152"/>
      <c r="G1427" s="152"/>
      <c r="H1427" s="152" t="e">
        <f t="shared" si="274"/>
        <v>#N/A</v>
      </c>
      <c r="I1427" s="152"/>
      <c r="J1427" s="152" t="e">
        <f t="shared" si="275"/>
        <v>#N/A</v>
      </c>
      <c r="K1427" s="152"/>
      <c r="L1427" s="152"/>
      <c r="M1427" s="152"/>
      <c r="N1427" s="152"/>
      <c r="O1427" s="152"/>
      <c r="P1427" s="152"/>
      <c r="Q1427" s="152"/>
      <c r="R1427" s="152"/>
      <c r="S1427" s="152"/>
      <c r="T1427" s="153" cm="1">
        <f t="array" ref="T1427">MATCH(1,(TDU_Info!$C$5:$C$111=$T$6)*(TDU_Info!$B$5:$B$111&lt;=$B1427),0)</f>
        <v>92</v>
      </c>
      <c r="U1427" s="152">
        <f>100*(INDEX(TDU_Info!$E$5:$E$111,$T1427)/T$11+INDEX(TDU_Info!$F$5:$F$111,$T1427))</f>
        <v>4.0929999999999991</v>
      </c>
      <c r="V1427" s="152">
        <v>2.2490000000000001</v>
      </c>
      <c r="W1427" s="152">
        <v>2.4420000000000002</v>
      </c>
      <c r="X1427" s="152">
        <v>4.5359999999999996</v>
      </c>
      <c r="Y1427" s="152">
        <v>4.7</v>
      </c>
      <c r="Z1427" s="152">
        <v>2.4630000000000001</v>
      </c>
      <c r="AA1427" s="152">
        <v>2.6309999999999998</v>
      </c>
      <c r="AB1427" s="152">
        <v>4.63</v>
      </c>
      <c r="AC1427" s="152">
        <v>4.8499999999999996</v>
      </c>
      <c r="AD1427" s="152">
        <v>2.2069999999999999</v>
      </c>
      <c r="AE1427" s="152">
        <v>2.31</v>
      </c>
      <c r="AF1427" s="152">
        <v>4.4859999999999998</v>
      </c>
      <c r="AG1427" s="152">
        <v>4.5839999999999996</v>
      </c>
      <c r="AH1427" s="152">
        <v>2.3140000000000001</v>
      </c>
      <c r="AI1427" s="152">
        <v>2.548</v>
      </c>
      <c r="AJ1427" s="152">
        <v>4.58</v>
      </c>
      <c r="AK1427" s="152">
        <v>4.7949999999999999</v>
      </c>
      <c r="AL1427" s="152" t="e">
        <f t="shared" si="276"/>
        <v>#N/A</v>
      </c>
      <c r="AM1427" s="152" t="e">
        <f t="shared" si="277"/>
        <v>#N/A</v>
      </c>
      <c r="AN1427" s="152" t="e">
        <f>NA()</f>
        <v>#N/A</v>
      </c>
      <c r="AO1427" s="152" t="e">
        <f>NA()</f>
        <v>#N/A</v>
      </c>
      <c r="AP1427" s="152">
        <f t="shared" si="289"/>
        <v>7.8370000000000006</v>
      </c>
      <c r="AQ1427" s="152"/>
      <c r="AR1427" s="152"/>
      <c r="AS1427" s="153">
        <f t="shared" si="287"/>
        <v>316</v>
      </c>
      <c r="AT1427" s="153">
        <f t="shared" si="270"/>
        <v>1</v>
      </c>
      <c r="AU1427" s="153">
        <f t="shared" si="271"/>
        <v>0</v>
      </c>
      <c r="AV1427" s="153">
        <f t="shared" si="272"/>
        <v>0</v>
      </c>
      <c r="BA1427">
        <f t="shared" si="288"/>
        <v>11</v>
      </c>
    </row>
    <row r="1428" spans="2:53" x14ac:dyDescent="0.25">
      <c r="B1428" s="155">
        <f t="shared" si="282"/>
        <v>44147.999305555553</v>
      </c>
      <c r="C1428" s="155">
        <f t="shared" si="280"/>
        <v>44147.999305555553</v>
      </c>
      <c r="D1428" s="152">
        <f t="shared" si="273"/>
        <v>4.4859999999999998</v>
      </c>
      <c r="E1428" s="152"/>
      <c r="F1428" s="152"/>
      <c r="G1428" s="152"/>
      <c r="H1428" s="152" t="e">
        <f t="shared" si="274"/>
        <v>#N/A</v>
      </c>
      <c r="I1428" s="152"/>
      <c r="J1428" s="152" t="e">
        <f t="shared" si="275"/>
        <v>#N/A</v>
      </c>
      <c r="K1428" s="152"/>
      <c r="L1428" s="152"/>
      <c r="M1428" s="152"/>
      <c r="N1428" s="152"/>
      <c r="O1428" s="152"/>
      <c r="P1428" s="152"/>
      <c r="Q1428" s="152"/>
      <c r="R1428" s="152"/>
      <c r="S1428" s="152"/>
      <c r="T1428" s="153" cm="1">
        <f t="array" ref="T1428">MATCH(1,(TDU_Info!$C$5:$C$111=$T$6)*(TDU_Info!$B$5:$B$111&lt;=$B1428),0)</f>
        <v>92</v>
      </c>
      <c r="U1428" s="152">
        <f>100*(INDEX(TDU_Info!$E$5:$E$111,$T1428)/T$11+INDEX(TDU_Info!$F$5:$F$111,$T1428))</f>
        <v>4.0929999999999991</v>
      </c>
      <c r="V1428" s="152">
        <v>2.2490000000000001</v>
      </c>
      <c r="W1428" s="152">
        <v>2.4420000000000002</v>
      </c>
      <c r="X1428" s="152">
        <v>4.5359999999999996</v>
      </c>
      <c r="Y1428" s="152">
        <v>4.7</v>
      </c>
      <c r="Z1428" s="152">
        <v>2.4630000000000001</v>
      </c>
      <c r="AA1428" s="152">
        <v>2.6309999999999998</v>
      </c>
      <c r="AB1428" s="152">
        <v>4.63</v>
      </c>
      <c r="AC1428" s="152">
        <v>4.8499999999999996</v>
      </c>
      <c r="AD1428" s="152">
        <v>1.9530000000000001</v>
      </c>
      <c r="AE1428" s="152">
        <v>2.31</v>
      </c>
      <c r="AF1428" s="152">
        <v>4.4859999999999998</v>
      </c>
      <c r="AG1428" s="152">
        <v>4.5839999999999996</v>
      </c>
      <c r="AH1428" s="152">
        <v>2.15</v>
      </c>
      <c r="AI1428" s="152">
        <v>2.548</v>
      </c>
      <c r="AJ1428" s="152">
        <v>4.58</v>
      </c>
      <c r="AK1428" s="152">
        <v>4.7949999999999999</v>
      </c>
      <c r="AL1428" s="152" t="e">
        <f t="shared" si="276"/>
        <v>#N/A</v>
      </c>
      <c r="AM1428" s="152" t="e">
        <f t="shared" si="277"/>
        <v>#N/A</v>
      </c>
      <c r="AN1428" s="152" t="e">
        <f>NA()</f>
        <v>#N/A</v>
      </c>
      <c r="AO1428" s="152" t="e">
        <f>NA()</f>
        <v>#N/A</v>
      </c>
      <c r="AP1428" s="152">
        <f t="shared" si="289"/>
        <v>7.8370000000000006</v>
      </c>
      <c r="AQ1428" s="152"/>
      <c r="AR1428" s="152"/>
      <c r="AS1428" s="153">
        <f t="shared" si="287"/>
        <v>317</v>
      </c>
      <c r="AT1428" s="153">
        <f t="shared" si="270"/>
        <v>1</v>
      </c>
      <c r="AU1428" s="153">
        <f t="shared" si="271"/>
        <v>0</v>
      </c>
      <c r="AV1428" s="153">
        <f t="shared" si="272"/>
        <v>0</v>
      </c>
      <c r="BA1428">
        <f t="shared" si="288"/>
        <v>12</v>
      </c>
    </row>
    <row r="1429" spans="2:53" x14ac:dyDescent="0.25">
      <c r="B1429" s="155">
        <f t="shared" si="282"/>
        <v>44148.999305555553</v>
      </c>
      <c r="C1429" s="155">
        <f t="shared" si="280"/>
        <v>44148.999305555553</v>
      </c>
      <c r="D1429" s="152">
        <f t="shared" si="273"/>
        <v>4.4859999999999998</v>
      </c>
      <c r="E1429" s="152"/>
      <c r="F1429" s="152"/>
      <c r="G1429" s="152"/>
      <c r="H1429" s="152" t="e">
        <f t="shared" si="274"/>
        <v>#N/A</v>
      </c>
      <c r="I1429" s="152"/>
      <c r="J1429" s="152" t="e">
        <f t="shared" si="275"/>
        <v>#N/A</v>
      </c>
      <c r="K1429" s="152"/>
      <c r="L1429" s="152"/>
      <c r="M1429" s="152"/>
      <c r="N1429" s="152"/>
      <c r="O1429" s="152"/>
      <c r="P1429" s="152"/>
      <c r="Q1429" s="152"/>
      <c r="R1429" s="152"/>
      <c r="S1429" s="152"/>
      <c r="T1429" s="153" cm="1">
        <f t="array" ref="T1429">MATCH(1,(TDU_Info!$C$5:$C$111=$T$6)*(TDU_Info!$B$5:$B$111&lt;=$B1429),0)</f>
        <v>92</v>
      </c>
      <c r="U1429" s="152">
        <f>100*(INDEX(TDU_Info!$E$5:$E$111,$T1429)/T$11+INDEX(TDU_Info!$F$5:$F$111,$T1429))</f>
        <v>4.0929999999999991</v>
      </c>
      <c r="V1429" s="152">
        <v>2.2490000000000001</v>
      </c>
      <c r="W1429" s="152">
        <v>2.4420000000000002</v>
      </c>
      <c r="X1429" s="152">
        <v>4.5359999999999996</v>
      </c>
      <c r="Y1429" s="152">
        <v>4.7</v>
      </c>
      <c r="Z1429" s="152">
        <v>2.4630000000000001</v>
      </c>
      <c r="AA1429" s="152">
        <v>2.6309999999999998</v>
      </c>
      <c r="AB1429" s="152">
        <v>4.63</v>
      </c>
      <c r="AC1429" s="152">
        <v>4.8499999999999996</v>
      </c>
      <c r="AD1429" s="152">
        <v>1.9530000000000001</v>
      </c>
      <c r="AE1429" s="152">
        <v>2.31</v>
      </c>
      <c r="AF1429" s="152">
        <v>4.4859999999999998</v>
      </c>
      <c r="AG1429" s="152">
        <v>4.5839999999999996</v>
      </c>
      <c r="AH1429" s="152">
        <v>2.15</v>
      </c>
      <c r="AI1429" s="152">
        <v>2.548</v>
      </c>
      <c r="AJ1429" s="152">
        <v>4.58</v>
      </c>
      <c r="AK1429" s="152">
        <v>4.7949999999999999</v>
      </c>
      <c r="AL1429" s="152" t="e">
        <f t="shared" si="276"/>
        <v>#N/A</v>
      </c>
      <c r="AM1429" s="152" t="e">
        <f t="shared" si="277"/>
        <v>#N/A</v>
      </c>
      <c r="AN1429" s="152" t="e">
        <f>NA()</f>
        <v>#N/A</v>
      </c>
      <c r="AO1429" s="152" t="e">
        <f>NA()</f>
        <v>#N/A</v>
      </c>
      <c r="AP1429" s="152">
        <f t="shared" si="289"/>
        <v>7.8370000000000006</v>
      </c>
      <c r="AQ1429" s="152"/>
      <c r="AR1429" s="152"/>
      <c r="AS1429" s="153">
        <f t="shared" si="287"/>
        <v>318</v>
      </c>
      <c r="AT1429" s="153">
        <f t="shared" si="270"/>
        <v>1</v>
      </c>
      <c r="AU1429" s="153">
        <f t="shared" si="271"/>
        <v>0</v>
      </c>
      <c r="AV1429" s="153">
        <f t="shared" si="272"/>
        <v>0</v>
      </c>
      <c r="BA1429">
        <f t="shared" si="288"/>
        <v>13</v>
      </c>
    </row>
    <row r="1430" spans="2:53" x14ac:dyDescent="0.25">
      <c r="B1430" s="155">
        <f t="shared" si="282"/>
        <v>44149.999305555553</v>
      </c>
      <c r="C1430" s="155">
        <f t="shared" si="280"/>
        <v>44149.999305555553</v>
      </c>
      <c r="D1430" s="152">
        <f t="shared" si="273"/>
        <v>4.4859999999999998</v>
      </c>
      <c r="E1430" s="152"/>
      <c r="F1430" s="152"/>
      <c r="G1430" s="152"/>
      <c r="H1430" s="152" t="e">
        <f t="shared" si="274"/>
        <v>#N/A</v>
      </c>
      <c r="I1430" s="152"/>
      <c r="J1430" s="152" t="e">
        <f t="shared" si="275"/>
        <v>#N/A</v>
      </c>
      <c r="K1430" s="152"/>
      <c r="L1430" s="152"/>
      <c r="M1430" s="152"/>
      <c r="N1430" s="152"/>
      <c r="O1430" s="152"/>
      <c r="P1430" s="152"/>
      <c r="Q1430" s="152"/>
      <c r="R1430" s="152"/>
      <c r="S1430" s="152"/>
      <c r="T1430" s="153" cm="1">
        <f t="array" ref="T1430">MATCH(1,(TDU_Info!$C$5:$C$111=$T$6)*(TDU_Info!$B$5:$B$111&lt;=$B1430),0)</f>
        <v>92</v>
      </c>
      <c r="U1430" s="152">
        <f>100*(INDEX(TDU_Info!$E$5:$E$111,$T1430)/T$11+INDEX(TDU_Info!$F$5:$F$111,$T1430))</f>
        <v>4.0929999999999991</v>
      </c>
      <c r="V1430" s="152">
        <v>2.2490000000000001</v>
      </c>
      <c r="W1430" s="152">
        <v>2.4420000000000002</v>
      </c>
      <c r="X1430" s="152">
        <v>4.5359999999999996</v>
      </c>
      <c r="Y1430" s="152">
        <v>4.7</v>
      </c>
      <c r="Z1430" s="152">
        <v>2.4630000000000001</v>
      </c>
      <c r="AA1430" s="152">
        <v>2.6309999999999998</v>
      </c>
      <c r="AB1430" s="152">
        <v>4.63</v>
      </c>
      <c r="AC1430" s="152">
        <v>4.8499999999999996</v>
      </c>
      <c r="AD1430" s="152">
        <v>1.9530000000000001</v>
      </c>
      <c r="AE1430" s="152">
        <v>2.31</v>
      </c>
      <c r="AF1430" s="152">
        <v>4.4859999999999998</v>
      </c>
      <c r="AG1430" s="152">
        <v>4.5839999999999996</v>
      </c>
      <c r="AH1430" s="152">
        <v>2.15</v>
      </c>
      <c r="AI1430" s="152">
        <v>2.548</v>
      </c>
      <c r="AJ1430" s="152">
        <v>4.58</v>
      </c>
      <c r="AK1430" s="152">
        <v>4.7949999999999999</v>
      </c>
      <c r="AL1430" s="152" t="e">
        <f t="shared" si="276"/>
        <v>#N/A</v>
      </c>
      <c r="AM1430" s="152" t="e">
        <f t="shared" si="277"/>
        <v>#N/A</v>
      </c>
      <c r="AN1430" s="152" t="e">
        <f>NA()</f>
        <v>#N/A</v>
      </c>
      <c r="AO1430" s="152" t="e">
        <f>NA()</f>
        <v>#N/A</v>
      </c>
      <c r="AP1430" s="152">
        <f t="shared" si="289"/>
        <v>7.8370000000000006</v>
      </c>
      <c r="AQ1430" s="152"/>
      <c r="AR1430" s="152"/>
      <c r="AS1430" s="153">
        <f t="shared" si="287"/>
        <v>319</v>
      </c>
      <c r="AT1430" s="153">
        <f t="shared" si="270"/>
        <v>1</v>
      </c>
      <c r="AU1430" s="153">
        <f t="shared" si="271"/>
        <v>0</v>
      </c>
      <c r="AV1430" s="153">
        <f t="shared" si="272"/>
        <v>0</v>
      </c>
      <c r="BA1430">
        <f t="shared" si="288"/>
        <v>14</v>
      </c>
    </row>
    <row r="1431" spans="2:53" x14ac:dyDescent="0.25">
      <c r="B1431" s="155">
        <f t="shared" si="282"/>
        <v>44150.999305555553</v>
      </c>
      <c r="C1431" s="155">
        <f t="shared" si="280"/>
        <v>44150.999305555553</v>
      </c>
      <c r="D1431" s="152">
        <f t="shared" si="273"/>
        <v>4.4859999999999998</v>
      </c>
      <c r="E1431" s="152"/>
      <c r="F1431" s="152"/>
      <c r="G1431" s="152"/>
      <c r="H1431" s="152" t="e">
        <f t="shared" si="274"/>
        <v>#N/A</v>
      </c>
      <c r="I1431" s="152"/>
      <c r="J1431" s="152" t="e">
        <f t="shared" si="275"/>
        <v>#N/A</v>
      </c>
      <c r="K1431" s="152"/>
      <c r="L1431" s="152"/>
      <c r="M1431" s="152"/>
      <c r="N1431" s="152"/>
      <c r="O1431" s="152"/>
      <c r="P1431" s="152"/>
      <c r="Q1431" s="152"/>
      <c r="R1431" s="152"/>
      <c r="S1431" s="152"/>
      <c r="T1431" s="153" cm="1">
        <f t="array" ref="T1431">MATCH(1,(TDU_Info!$C$5:$C$111=$T$6)*(TDU_Info!$B$5:$B$111&lt;=$B1431),0)</f>
        <v>92</v>
      </c>
      <c r="U1431" s="152">
        <f>100*(INDEX(TDU_Info!$E$5:$E$111,$T1431)/T$11+INDEX(TDU_Info!$F$5:$F$111,$T1431))</f>
        <v>4.0929999999999991</v>
      </c>
      <c r="V1431" s="152">
        <v>2.2509999999999999</v>
      </c>
      <c r="W1431" s="152">
        <v>2.4420000000000002</v>
      </c>
      <c r="X1431" s="152">
        <v>4.5359999999999996</v>
      </c>
      <c r="Y1431" s="152">
        <v>4.7</v>
      </c>
      <c r="Z1431" s="152">
        <v>2.4649999999999999</v>
      </c>
      <c r="AA1431" s="152">
        <v>2.6309999999999998</v>
      </c>
      <c r="AB1431" s="152">
        <v>4.63</v>
      </c>
      <c r="AC1431" s="152">
        <v>4.8499999999999996</v>
      </c>
      <c r="AD1431" s="152">
        <v>1.956</v>
      </c>
      <c r="AE1431" s="152">
        <v>2.31</v>
      </c>
      <c r="AF1431" s="152">
        <v>4.4859999999999998</v>
      </c>
      <c r="AG1431" s="152">
        <v>4.5839999999999996</v>
      </c>
      <c r="AH1431" s="152">
        <v>2.1520000000000001</v>
      </c>
      <c r="AI1431" s="152">
        <v>2.548</v>
      </c>
      <c r="AJ1431" s="152">
        <v>4.58</v>
      </c>
      <c r="AK1431" s="152">
        <v>4.7949999999999999</v>
      </c>
      <c r="AL1431" s="152" t="e">
        <f t="shared" si="276"/>
        <v>#N/A</v>
      </c>
      <c r="AM1431" s="152" t="e">
        <f t="shared" si="277"/>
        <v>#N/A</v>
      </c>
      <c r="AN1431" s="152" t="e">
        <f>NA()</f>
        <v>#N/A</v>
      </c>
      <c r="AO1431" s="152" t="e">
        <f>NA()</f>
        <v>#N/A</v>
      </c>
      <c r="AP1431" s="152">
        <f t="shared" si="289"/>
        <v>7.8370000000000006</v>
      </c>
      <c r="AQ1431" s="152"/>
      <c r="AR1431" s="152"/>
      <c r="AS1431" s="153">
        <f t="shared" si="287"/>
        <v>320</v>
      </c>
      <c r="AT1431" s="153">
        <f t="shared" si="270"/>
        <v>1</v>
      </c>
      <c r="AU1431" s="153">
        <f t="shared" si="271"/>
        <v>0</v>
      </c>
      <c r="AV1431" s="153">
        <f t="shared" si="272"/>
        <v>0</v>
      </c>
      <c r="BA1431">
        <f t="shared" si="288"/>
        <v>15</v>
      </c>
    </row>
    <row r="1432" spans="2:53" x14ac:dyDescent="0.25">
      <c r="B1432" s="155">
        <f t="shared" si="282"/>
        <v>44151.999305555553</v>
      </c>
      <c r="C1432" s="155">
        <f t="shared" si="280"/>
        <v>44151.999305555553</v>
      </c>
      <c r="D1432" s="152">
        <f t="shared" si="273"/>
        <v>4.4859999999999998</v>
      </c>
      <c r="E1432" s="152"/>
      <c r="F1432" s="152"/>
      <c r="G1432" s="152"/>
      <c r="H1432" s="152" t="e">
        <f t="shared" si="274"/>
        <v>#N/A</v>
      </c>
      <c r="I1432" s="152"/>
      <c r="J1432" s="152" t="e">
        <f t="shared" si="275"/>
        <v>#N/A</v>
      </c>
      <c r="K1432" s="152"/>
      <c r="L1432" s="152"/>
      <c r="M1432" s="152"/>
      <c r="N1432" s="152"/>
      <c r="O1432" s="152"/>
      <c r="P1432" s="152"/>
      <c r="Q1432" s="152"/>
      <c r="R1432" s="152"/>
      <c r="S1432" s="152"/>
      <c r="T1432" s="153" cm="1">
        <f t="array" ref="T1432">MATCH(1,(TDU_Info!$C$5:$C$111=$T$6)*(TDU_Info!$B$5:$B$111&lt;=$B1432),0)</f>
        <v>92</v>
      </c>
      <c r="U1432" s="152">
        <f>100*(INDEX(TDU_Info!$E$5:$E$111,$T1432)/T$11+INDEX(TDU_Info!$F$5:$F$111,$T1432))</f>
        <v>4.0929999999999991</v>
      </c>
      <c r="V1432" s="152">
        <v>2.2509999999999999</v>
      </c>
      <c r="W1432" s="152">
        <v>2.4420000000000002</v>
      </c>
      <c r="X1432" s="152">
        <v>4.5359999999999996</v>
      </c>
      <c r="Y1432" s="152">
        <v>4.7</v>
      </c>
      <c r="Z1432" s="152">
        <v>2.4649999999999999</v>
      </c>
      <c r="AA1432" s="152">
        <v>2.6309999999999998</v>
      </c>
      <c r="AB1432" s="152">
        <v>4.63</v>
      </c>
      <c r="AC1432" s="152">
        <v>4.8499999999999996</v>
      </c>
      <c r="AD1432" s="152">
        <v>2.1930000000000001</v>
      </c>
      <c r="AE1432" s="152">
        <v>2.31</v>
      </c>
      <c r="AF1432" s="152">
        <v>4.4859999999999998</v>
      </c>
      <c r="AG1432" s="152">
        <v>4.7</v>
      </c>
      <c r="AH1432" s="152">
        <v>2.3170000000000002</v>
      </c>
      <c r="AI1432" s="152">
        <v>2.5470000000000002</v>
      </c>
      <c r="AJ1432" s="152">
        <v>4.58</v>
      </c>
      <c r="AK1432" s="152">
        <v>4.8499999999999996</v>
      </c>
      <c r="AL1432" s="152" t="e">
        <f t="shared" si="276"/>
        <v>#N/A</v>
      </c>
      <c r="AM1432" s="152" t="e">
        <f t="shared" si="277"/>
        <v>#N/A</v>
      </c>
      <c r="AN1432" s="152" t="e">
        <f>NA()</f>
        <v>#N/A</v>
      </c>
      <c r="AO1432" s="152" t="e">
        <f>NA()</f>
        <v>#N/A</v>
      </c>
      <c r="AP1432" s="152">
        <f t="shared" si="289"/>
        <v>7.8370000000000006</v>
      </c>
      <c r="AQ1432" s="152"/>
      <c r="AR1432" s="152"/>
      <c r="AS1432" s="153">
        <f t="shared" si="287"/>
        <v>321</v>
      </c>
      <c r="AT1432" s="153">
        <f t="shared" si="270"/>
        <v>1</v>
      </c>
      <c r="AU1432" s="153">
        <f t="shared" si="271"/>
        <v>0</v>
      </c>
      <c r="AV1432" s="153">
        <f t="shared" si="272"/>
        <v>0</v>
      </c>
      <c r="BA1432">
        <f t="shared" si="288"/>
        <v>16</v>
      </c>
    </row>
    <row r="1433" spans="2:53" x14ac:dyDescent="0.25">
      <c r="B1433" s="155">
        <f t="shared" si="282"/>
        <v>44152.999305555553</v>
      </c>
      <c r="C1433" s="155">
        <f t="shared" si="280"/>
        <v>44152.999305555553</v>
      </c>
      <c r="D1433" s="152">
        <f t="shared" si="273"/>
        <v>4.4859999999999998</v>
      </c>
      <c r="E1433" s="152"/>
      <c r="F1433" s="152"/>
      <c r="G1433" s="152"/>
      <c r="H1433" s="152" t="e">
        <f t="shared" si="274"/>
        <v>#N/A</v>
      </c>
      <c r="I1433" s="152"/>
      <c r="J1433" s="152" t="e">
        <f t="shared" si="275"/>
        <v>#N/A</v>
      </c>
      <c r="K1433" s="152"/>
      <c r="L1433" s="152"/>
      <c r="M1433" s="152"/>
      <c r="N1433" s="152"/>
      <c r="O1433" s="152"/>
      <c r="P1433" s="152"/>
      <c r="Q1433" s="152"/>
      <c r="R1433" s="152"/>
      <c r="S1433" s="152"/>
      <c r="T1433" s="153" cm="1">
        <f t="array" ref="T1433">MATCH(1,(TDU_Info!$C$5:$C$111=$T$6)*(TDU_Info!$B$5:$B$111&lt;=$B1433),0)</f>
        <v>92</v>
      </c>
      <c r="U1433" s="152">
        <f>100*(INDEX(TDU_Info!$E$5:$E$111,$T1433)/T$11+INDEX(TDU_Info!$F$5:$F$111,$T1433))</f>
        <v>4.0929999999999991</v>
      </c>
      <c r="V1433" s="152">
        <v>2.234</v>
      </c>
      <c r="W1433" s="152">
        <v>2.4340000000000002</v>
      </c>
      <c r="X1433" s="152">
        <v>4.5359999999999996</v>
      </c>
      <c r="Y1433" s="152">
        <v>4.7</v>
      </c>
      <c r="Z1433" s="152">
        <v>2.444</v>
      </c>
      <c r="AA1433" s="152">
        <v>2.6230000000000002</v>
      </c>
      <c r="AB1433" s="152">
        <v>4.63</v>
      </c>
      <c r="AC1433" s="152">
        <v>4.8499999999999996</v>
      </c>
      <c r="AD1433" s="152">
        <v>2.1760000000000002</v>
      </c>
      <c r="AE1433" s="152">
        <v>2.306</v>
      </c>
      <c r="AF1433" s="152">
        <v>4.4859999999999998</v>
      </c>
      <c r="AG1433" s="152">
        <v>4.6139999999999999</v>
      </c>
      <c r="AH1433" s="152">
        <v>2.2949999999999999</v>
      </c>
      <c r="AI1433" s="152">
        <v>2.544</v>
      </c>
      <c r="AJ1433" s="152">
        <v>4.58</v>
      </c>
      <c r="AK1433" s="152">
        <v>4.8499999999999996</v>
      </c>
      <c r="AL1433" s="152" t="e">
        <f t="shared" si="276"/>
        <v>#N/A</v>
      </c>
      <c r="AM1433" s="152" t="e">
        <f t="shared" si="277"/>
        <v>#N/A</v>
      </c>
      <c r="AN1433" s="152" t="e">
        <f>NA()</f>
        <v>#N/A</v>
      </c>
      <c r="AO1433" s="152" t="e">
        <f>NA()</f>
        <v>#N/A</v>
      </c>
      <c r="AP1433" s="152">
        <f t="shared" si="289"/>
        <v>7.8370000000000006</v>
      </c>
      <c r="AQ1433" s="152"/>
      <c r="AR1433" s="152"/>
      <c r="AS1433" s="153">
        <f t="shared" si="287"/>
        <v>322</v>
      </c>
      <c r="AT1433" s="153">
        <f t="shared" si="270"/>
        <v>1</v>
      </c>
      <c r="AU1433" s="153">
        <f t="shared" si="271"/>
        <v>0</v>
      </c>
      <c r="AV1433" s="153">
        <f t="shared" si="272"/>
        <v>0</v>
      </c>
      <c r="BA1433">
        <f t="shared" si="288"/>
        <v>17</v>
      </c>
    </row>
    <row r="1434" spans="2:53" x14ac:dyDescent="0.25">
      <c r="B1434" s="155">
        <f t="shared" si="282"/>
        <v>44153.999305555553</v>
      </c>
      <c r="C1434" s="155">
        <f t="shared" si="280"/>
        <v>44153.999305555553</v>
      </c>
      <c r="D1434" s="152">
        <f t="shared" si="273"/>
        <v>4.4859999999999998</v>
      </c>
      <c r="E1434" s="152"/>
      <c r="F1434" s="152"/>
      <c r="G1434" s="152"/>
      <c r="H1434" s="152" t="e">
        <f t="shared" si="274"/>
        <v>#N/A</v>
      </c>
      <c r="I1434" s="152"/>
      <c r="J1434" s="152" t="e">
        <f t="shared" si="275"/>
        <v>#N/A</v>
      </c>
      <c r="K1434" s="152"/>
      <c r="L1434" s="152"/>
      <c r="M1434" s="152"/>
      <c r="N1434" s="152"/>
      <c r="O1434" s="152"/>
      <c r="P1434" s="152"/>
      <c r="Q1434" s="152"/>
      <c r="R1434" s="152"/>
      <c r="S1434" s="152"/>
      <c r="T1434" s="153" cm="1">
        <f t="array" ref="T1434">MATCH(1,(TDU_Info!$C$5:$C$111=$T$6)*(TDU_Info!$B$5:$B$111&lt;=$B1434),0)</f>
        <v>92</v>
      </c>
      <c r="U1434" s="152">
        <f>100*(INDEX(TDU_Info!$E$5:$E$111,$T1434)/T$11+INDEX(TDU_Info!$F$5:$F$111,$T1434))</f>
        <v>4.0929999999999991</v>
      </c>
      <c r="V1434" s="152">
        <v>2.2250000000000001</v>
      </c>
      <c r="W1434" s="152">
        <v>2.4340000000000002</v>
      </c>
      <c r="X1434" s="152">
        <v>4.5359999999999996</v>
      </c>
      <c r="Y1434" s="152">
        <v>4.7</v>
      </c>
      <c r="Z1434" s="152">
        <v>2.4239999999999999</v>
      </c>
      <c r="AA1434" s="152">
        <v>2.6230000000000002</v>
      </c>
      <c r="AB1434" s="152">
        <v>4.63</v>
      </c>
      <c r="AC1434" s="152">
        <v>4.8499999999999996</v>
      </c>
      <c r="AD1434" s="152">
        <v>1.9359999999999999</v>
      </c>
      <c r="AE1434" s="152">
        <v>2.306</v>
      </c>
      <c r="AF1434" s="152">
        <v>4.4859999999999998</v>
      </c>
      <c r="AG1434" s="152">
        <v>4.5839999999999996</v>
      </c>
      <c r="AH1434" s="152">
        <v>2.13</v>
      </c>
      <c r="AI1434" s="152">
        <v>2.544</v>
      </c>
      <c r="AJ1434" s="152">
        <v>4.58</v>
      </c>
      <c r="AK1434" s="152">
        <v>4.7949999999999999</v>
      </c>
      <c r="AL1434" s="152" t="e">
        <f t="shared" si="276"/>
        <v>#N/A</v>
      </c>
      <c r="AM1434" s="152" t="e">
        <f t="shared" si="277"/>
        <v>#N/A</v>
      </c>
      <c r="AN1434" s="152" t="e">
        <f>NA()</f>
        <v>#N/A</v>
      </c>
      <c r="AO1434" s="152" t="e">
        <f>NA()</f>
        <v>#N/A</v>
      </c>
      <c r="AP1434" s="152">
        <f t="shared" si="289"/>
        <v>7.8370000000000006</v>
      </c>
      <c r="AQ1434" s="152"/>
      <c r="AR1434" s="152"/>
      <c r="AS1434" s="153">
        <f t="shared" si="287"/>
        <v>323</v>
      </c>
      <c r="AT1434" s="153">
        <f t="shared" si="270"/>
        <v>1</v>
      </c>
      <c r="AU1434" s="153">
        <f t="shared" si="271"/>
        <v>0</v>
      </c>
      <c r="AV1434" s="153">
        <f t="shared" si="272"/>
        <v>0</v>
      </c>
      <c r="BA1434">
        <f t="shared" si="288"/>
        <v>18</v>
      </c>
    </row>
    <row r="1435" spans="2:53" x14ac:dyDescent="0.25">
      <c r="B1435" s="155">
        <f t="shared" si="282"/>
        <v>44154.999305555553</v>
      </c>
      <c r="C1435" s="155">
        <f t="shared" si="280"/>
        <v>44154.999305555553</v>
      </c>
      <c r="D1435" s="152">
        <f t="shared" si="273"/>
        <v>4.4800000000000004</v>
      </c>
      <c r="E1435" s="152"/>
      <c r="F1435" s="152"/>
      <c r="G1435" s="152"/>
      <c r="H1435" s="152" t="e">
        <f t="shared" si="274"/>
        <v>#N/A</v>
      </c>
      <c r="I1435" s="152"/>
      <c r="J1435" s="152" t="e">
        <f t="shared" si="275"/>
        <v>#N/A</v>
      </c>
      <c r="K1435" s="152"/>
      <c r="L1435" s="152"/>
      <c r="M1435" s="152"/>
      <c r="N1435" s="152"/>
      <c r="O1435" s="152"/>
      <c r="P1435" s="152"/>
      <c r="Q1435" s="152"/>
      <c r="R1435" s="152"/>
      <c r="S1435" s="152"/>
      <c r="T1435" s="153" cm="1">
        <f t="array" ref="T1435">MATCH(1,(TDU_Info!$C$5:$C$111=$T$6)*(TDU_Info!$B$5:$B$111&lt;=$B1435),0)</f>
        <v>92</v>
      </c>
      <c r="U1435" s="152">
        <f>100*(INDEX(TDU_Info!$E$5:$E$111,$T1435)/T$11+INDEX(TDU_Info!$F$5:$F$111,$T1435))</f>
        <v>4.0929999999999991</v>
      </c>
      <c r="V1435" s="152">
        <v>2.2040000000000002</v>
      </c>
      <c r="W1435" s="152">
        <v>2.4340000000000002</v>
      </c>
      <c r="X1435" s="152">
        <v>4.4800000000000004</v>
      </c>
      <c r="Y1435" s="152">
        <v>4.7</v>
      </c>
      <c r="Z1435" s="152">
        <v>2.4039999999999999</v>
      </c>
      <c r="AA1435" s="152">
        <v>2.6230000000000002</v>
      </c>
      <c r="AB1435" s="152">
        <v>4.63</v>
      </c>
      <c r="AC1435" s="152">
        <v>4.8499999999999996</v>
      </c>
      <c r="AD1435" s="152">
        <v>1.9359999999999999</v>
      </c>
      <c r="AE1435" s="152">
        <v>2.306</v>
      </c>
      <c r="AF1435" s="152">
        <v>4.4800000000000004</v>
      </c>
      <c r="AG1435" s="152">
        <v>4.5839999999999996</v>
      </c>
      <c r="AH1435" s="152">
        <v>2.13</v>
      </c>
      <c r="AI1435" s="152">
        <v>2.544</v>
      </c>
      <c r="AJ1435" s="152">
        <v>4.58</v>
      </c>
      <c r="AK1435" s="152">
        <v>4.7949999999999999</v>
      </c>
      <c r="AL1435" s="152" t="e">
        <f t="shared" si="276"/>
        <v>#N/A</v>
      </c>
      <c r="AM1435" s="152" t="e">
        <f t="shared" si="277"/>
        <v>#N/A</v>
      </c>
      <c r="AN1435" s="152" t="e">
        <f>NA()</f>
        <v>#N/A</v>
      </c>
      <c r="AO1435" s="152" t="e">
        <f>NA()</f>
        <v>#N/A</v>
      </c>
      <c r="AP1435" s="152">
        <f t="shared" si="289"/>
        <v>7.8370000000000006</v>
      </c>
      <c r="AQ1435" s="152"/>
      <c r="AR1435" s="152"/>
      <c r="AS1435" s="153">
        <f t="shared" si="287"/>
        <v>324</v>
      </c>
      <c r="AT1435" s="153">
        <f t="shared" si="270"/>
        <v>1</v>
      </c>
      <c r="AU1435" s="153">
        <f t="shared" si="271"/>
        <v>0</v>
      </c>
      <c r="AV1435" s="153">
        <f t="shared" si="272"/>
        <v>0</v>
      </c>
      <c r="BA1435">
        <f t="shared" si="288"/>
        <v>19</v>
      </c>
    </row>
    <row r="1436" spans="2:53" x14ac:dyDescent="0.25">
      <c r="B1436" s="155">
        <f t="shared" si="282"/>
        <v>44155.999305555553</v>
      </c>
      <c r="C1436" s="155">
        <f t="shared" si="280"/>
        <v>44155.999305555553</v>
      </c>
      <c r="D1436" s="152">
        <f t="shared" si="273"/>
        <v>4.4859999999999998</v>
      </c>
      <c r="E1436" s="152"/>
      <c r="F1436" s="152"/>
      <c r="G1436" s="152"/>
      <c r="H1436" s="152" t="e">
        <f t="shared" si="274"/>
        <v>#N/A</v>
      </c>
      <c r="I1436" s="152"/>
      <c r="J1436" s="152" t="e">
        <f t="shared" si="275"/>
        <v>#N/A</v>
      </c>
      <c r="K1436" s="152"/>
      <c r="L1436" s="152"/>
      <c r="M1436" s="152"/>
      <c r="N1436" s="152"/>
      <c r="O1436" s="152"/>
      <c r="P1436" s="152"/>
      <c r="Q1436" s="152"/>
      <c r="R1436" s="152"/>
      <c r="S1436" s="152"/>
      <c r="T1436" s="153" cm="1">
        <f t="array" ref="T1436">MATCH(1,(TDU_Info!$C$5:$C$111=$T$6)*(TDU_Info!$B$5:$B$111&lt;=$B1436),0)</f>
        <v>92</v>
      </c>
      <c r="U1436" s="152">
        <f>100*(INDEX(TDU_Info!$E$5:$E$111,$T1436)/T$11+INDEX(TDU_Info!$F$5:$F$111,$T1436))</f>
        <v>4.0929999999999991</v>
      </c>
      <c r="V1436" s="152">
        <v>2.2040000000000002</v>
      </c>
      <c r="W1436" s="152">
        <v>2.4340000000000002</v>
      </c>
      <c r="X1436" s="152">
        <v>4.5359999999999996</v>
      </c>
      <c r="Y1436" s="152">
        <v>4.7</v>
      </c>
      <c r="Z1436" s="152">
        <v>2.4039999999999999</v>
      </c>
      <c r="AA1436" s="152">
        <v>2.6230000000000002</v>
      </c>
      <c r="AB1436" s="152">
        <v>4.63</v>
      </c>
      <c r="AC1436" s="152">
        <v>4.8499999999999996</v>
      </c>
      <c r="AD1436" s="152">
        <v>1.9359999999999999</v>
      </c>
      <c r="AE1436" s="152">
        <v>2.306</v>
      </c>
      <c r="AF1436" s="152">
        <v>4.4859999999999998</v>
      </c>
      <c r="AG1436" s="152">
        <v>4.5839999999999996</v>
      </c>
      <c r="AH1436" s="152">
        <v>2.13</v>
      </c>
      <c r="AI1436" s="152">
        <v>2.544</v>
      </c>
      <c r="AJ1436" s="152">
        <v>4.58</v>
      </c>
      <c r="AK1436" s="152">
        <v>4.7949999999999999</v>
      </c>
      <c r="AL1436" s="152" t="e">
        <f t="shared" si="276"/>
        <v>#N/A</v>
      </c>
      <c r="AM1436" s="152" t="e">
        <f t="shared" si="277"/>
        <v>#N/A</v>
      </c>
      <c r="AN1436" s="152" t="e">
        <f>NA()</f>
        <v>#N/A</v>
      </c>
      <c r="AO1436" s="152" t="e">
        <f>NA()</f>
        <v>#N/A</v>
      </c>
      <c r="AP1436" s="152">
        <f t="shared" si="289"/>
        <v>7.8370000000000006</v>
      </c>
      <c r="AQ1436" s="152"/>
      <c r="AR1436" s="152"/>
      <c r="AS1436" s="153">
        <f t="shared" si="287"/>
        <v>325</v>
      </c>
      <c r="AT1436" s="153">
        <f t="shared" si="270"/>
        <v>1</v>
      </c>
      <c r="AU1436" s="153">
        <f t="shared" si="271"/>
        <v>0</v>
      </c>
      <c r="AV1436" s="153">
        <f t="shared" si="272"/>
        <v>0</v>
      </c>
      <c r="BA1436">
        <f t="shared" si="288"/>
        <v>20</v>
      </c>
    </row>
    <row r="1437" spans="2:53" x14ac:dyDescent="0.25">
      <c r="B1437" s="155">
        <f t="shared" si="282"/>
        <v>44156.999305555553</v>
      </c>
      <c r="C1437" s="155">
        <f t="shared" si="280"/>
        <v>44156.999305555553</v>
      </c>
      <c r="D1437" s="152">
        <f t="shared" si="273"/>
        <v>4.55</v>
      </c>
      <c r="E1437" s="152"/>
      <c r="F1437" s="152"/>
      <c r="G1437" s="152"/>
      <c r="H1437" s="152" t="e">
        <f t="shared" si="274"/>
        <v>#N/A</v>
      </c>
      <c r="I1437" s="152"/>
      <c r="J1437" s="152" t="e">
        <f t="shared" si="275"/>
        <v>#N/A</v>
      </c>
      <c r="K1437" s="152"/>
      <c r="L1437" s="152"/>
      <c r="M1437" s="152"/>
      <c r="N1437" s="152"/>
      <c r="O1437" s="152"/>
      <c r="P1437" s="152"/>
      <c r="Q1437" s="152"/>
      <c r="R1437" s="152"/>
      <c r="S1437" s="152"/>
      <c r="T1437" s="153" cm="1">
        <f t="array" ref="T1437">MATCH(1,(TDU_Info!$C$5:$C$111=$T$6)*(TDU_Info!$B$5:$B$111&lt;=$B1437),0)</f>
        <v>92</v>
      </c>
      <c r="U1437" s="152">
        <f>100*(INDEX(TDU_Info!$E$5:$E$111,$T1437)/T$11+INDEX(TDU_Info!$F$5:$F$111,$T1437))</f>
        <v>4.0929999999999991</v>
      </c>
      <c r="V1437" s="152">
        <v>2.2040000000000002</v>
      </c>
      <c r="W1437" s="152">
        <v>2.4340000000000002</v>
      </c>
      <c r="X1437" s="152">
        <v>4.55</v>
      </c>
      <c r="Y1437" s="152">
        <v>4.7</v>
      </c>
      <c r="Z1437" s="152">
        <v>2.4039999999999999</v>
      </c>
      <c r="AA1437" s="152">
        <v>2.6230000000000002</v>
      </c>
      <c r="AB1437" s="152">
        <v>4.6500000000000004</v>
      </c>
      <c r="AC1437" s="152">
        <v>4.8499999999999996</v>
      </c>
      <c r="AD1437" s="152">
        <v>1.9359999999999999</v>
      </c>
      <c r="AE1437" s="152">
        <v>2.306</v>
      </c>
      <c r="AF1437" s="152">
        <v>4.55</v>
      </c>
      <c r="AG1437" s="152">
        <v>4.5839999999999996</v>
      </c>
      <c r="AH1437" s="152">
        <v>2.13</v>
      </c>
      <c r="AI1437" s="152">
        <v>2.544</v>
      </c>
      <c r="AJ1437" s="152">
        <v>4.6500000000000004</v>
      </c>
      <c r="AK1437" s="152">
        <v>4.7949999999999999</v>
      </c>
      <c r="AL1437" s="152" t="e">
        <f t="shared" si="276"/>
        <v>#N/A</v>
      </c>
      <c r="AM1437" s="152" t="e">
        <f t="shared" si="277"/>
        <v>#N/A</v>
      </c>
      <c r="AN1437" s="152" t="e">
        <f>NA()</f>
        <v>#N/A</v>
      </c>
      <c r="AO1437" s="152" t="e">
        <f>NA()</f>
        <v>#N/A</v>
      </c>
      <c r="AP1437" s="152">
        <f t="shared" si="289"/>
        <v>7.8370000000000006</v>
      </c>
      <c r="AQ1437" s="152"/>
      <c r="AR1437" s="152"/>
      <c r="AS1437" s="153">
        <f t="shared" ref="AS1437:AS1446" si="290">ROUNDUP(B1437-DATE(YEAR(B1437),1,1),0)</f>
        <v>326</v>
      </c>
      <c r="AT1437" s="153">
        <f t="shared" si="270"/>
        <v>1</v>
      </c>
      <c r="AU1437" s="153">
        <f t="shared" si="271"/>
        <v>0</v>
      </c>
      <c r="AV1437" s="153">
        <f t="shared" si="272"/>
        <v>0</v>
      </c>
      <c r="BA1437">
        <f t="shared" ref="BA1437:BA1446" si="291">DAY(C1437)</f>
        <v>21</v>
      </c>
    </row>
    <row r="1438" spans="2:53" x14ac:dyDescent="0.25">
      <c r="B1438" s="155">
        <f t="shared" si="282"/>
        <v>44157.999305555553</v>
      </c>
      <c r="C1438" s="155">
        <f t="shared" si="280"/>
        <v>44157.999305555553</v>
      </c>
      <c r="D1438" s="152">
        <f t="shared" si="273"/>
        <v>4.55</v>
      </c>
      <c r="E1438" s="152"/>
      <c r="F1438" s="152"/>
      <c r="G1438" s="152"/>
      <c r="H1438" s="152" t="e">
        <f t="shared" si="274"/>
        <v>#N/A</v>
      </c>
      <c r="I1438" s="152"/>
      <c r="J1438" s="152" t="e">
        <f t="shared" si="275"/>
        <v>#N/A</v>
      </c>
      <c r="K1438" s="152"/>
      <c r="L1438" s="152"/>
      <c r="M1438" s="152"/>
      <c r="N1438" s="152"/>
      <c r="O1438" s="152"/>
      <c r="P1438" s="152"/>
      <c r="Q1438" s="152"/>
      <c r="R1438" s="152"/>
      <c r="S1438" s="152"/>
      <c r="T1438" s="153" cm="1">
        <f t="array" ref="T1438">MATCH(1,(TDU_Info!$C$5:$C$111=$T$6)*(TDU_Info!$B$5:$B$111&lt;=$B1438),0)</f>
        <v>92</v>
      </c>
      <c r="U1438" s="152">
        <f>100*(INDEX(TDU_Info!$E$5:$E$111,$T1438)/T$11+INDEX(TDU_Info!$F$5:$F$111,$T1438))</f>
        <v>4.0929999999999991</v>
      </c>
      <c r="V1438" s="152">
        <v>2.2040000000000002</v>
      </c>
      <c r="W1438" s="152">
        <v>2.4340000000000002</v>
      </c>
      <c r="X1438" s="152">
        <v>4.55</v>
      </c>
      <c r="Y1438" s="152">
        <v>4.7</v>
      </c>
      <c r="Z1438" s="152">
        <v>2.4039999999999999</v>
      </c>
      <c r="AA1438" s="152">
        <v>2.6230000000000002</v>
      </c>
      <c r="AB1438" s="152">
        <v>4.6500000000000004</v>
      </c>
      <c r="AC1438" s="152">
        <v>4.8499999999999996</v>
      </c>
      <c r="AD1438" s="152">
        <v>1.9359999999999999</v>
      </c>
      <c r="AE1438" s="152">
        <v>2.306</v>
      </c>
      <c r="AF1438" s="152">
        <v>4.55</v>
      </c>
      <c r="AG1438" s="152">
        <v>4.5839999999999996</v>
      </c>
      <c r="AH1438" s="152">
        <v>2.13</v>
      </c>
      <c r="AI1438" s="152">
        <v>2.544</v>
      </c>
      <c r="AJ1438" s="152">
        <v>4.6500000000000004</v>
      </c>
      <c r="AK1438" s="152">
        <v>4.7949999999999999</v>
      </c>
      <c r="AL1438" s="152" t="e">
        <f t="shared" si="276"/>
        <v>#N/A</v>
      </c>
      <c r="AM1438" s="152" t="e">
        <f t="shared" si="277"/>
        <v>#N/A</v>
      </c>
      <c r="AN1438" s="152" t="e">
        <f>NA()</f>
        <v>#N/A</v>
      </c>
      <c r="AO1438" s="152" t="e">
        <f>NA()</f>
        <v>#N/A</v>
      </c>
      <c r="AP1438" s="152">
        <f t="shared" si="289"/>
        <v>7.8370000000000006</v>
      </c>
      <c r="AQ1438" s="152"/>
      <c r="AR1438" s="152"/>
      <c r="AS1438" s="153">
        <f t="shared" si="290"/>
        <v>327</v>
      </c>
      <c r="AT1438" s="153">
        <f t="shared" si="270"/>
        <v>1</v>
      </c>
      <c r="AU1438" s="153">
        <f t="shared" si="271"/>
        <v>0</v>
      </c>
      <c r="AV1438" s="153">
        <f t="shared" si="272"/>
        <v>0</v>
      </c>
      <c r="BA1438">
        <f t="shared" si="291"/>
        <v>22</v>
      </c>
    </row>
    <row r="1439" spans="2:53" x14ac:dyDescent="0.25">
      <c r="B1439" s="155">
        <f t="shared" si="282"/>
        <v>44158.999305555553</v>
      </c>
      <c r="C1439" s="155">
        <f t="shared" si="280"/>
        <v>44158.999305555553</v>
      </c>
      <c r="D1439" s="152">
        <f t="shared" si="273"/>
        <v>4.55</v>
      </c>
      <c r="E1439" s="152"/>
      <c r="F1439" s="152"/>
      <c r="G1439" s="152"/>
      <c r="H1439" s="152" t="e">
        <f t="shared" si="274"/>
        <v>#N/A</v>
      </c>
      <c r="I1439" s="152"/>
      <c r="J1439" s="152" t="e">
        <f t="shared" si="275"/>
        <v>#N/A</v>
      </c>
      <c r="K1439" s="152"/>
      <c r="L1439" s="152"/>
      <c r="M1439" s="152"/>
      <c r="N1439" s="152"/>
      <c r="O1439" s="152"/>
      <c r="P1439" s="152"/>
      <c r="Q1439" s="152"/>
      <c r="R1439" s="152"/>
      <c r="S1439" s="152"/>
      <c r="T1439" s="153" cm="1">
        <f t="array" ref="T1439">MATCH(1,(TDU_Info!$C$5:$C$111=$T$6)*(TDU_Info!$B$5:$B$111&lt;=$B1439),0)</f>
        <v>92</v>
      </c>
      <c r="U1439" s="152">
        <f>100*(INDEX(TDU_Info!$E$5:$E$111,$T1439)/T$11+INDEX(TDU_Info!$F$5:$F$111,$T1439))</f>
        <v>4.0929999999999991</v>
      </c>
      <c r="V1439" s="152">
        <v>2.2040000000000002</v>
      </c>
      <c r="W1439" s="152">
        <v>2.4340000000000002</v>
      </c>
      <c r="X1439" s="152">
        <v>4.55</v>
      </c>
      <c r="Y1439" s="152">
        <v>4.7</v>
      </c>
      <c r="Z1439" s="152">
        <v>2.4039999999999999</v>
      </c>
      <c r="AA1439" s="152">
        <v>2.6230000000000002</v>
      </c>
      <c r="AB1439" s="152">
        <v>4.6500000000000004</v>
      </c>
      <c r="AC1439" s="152">
        <v>4.8499999999999996</v>
      </c>
      <c r="AD1439" s="152">
        <v>1.9359999999999999</v>
      </c>
      <c r="AE1439" s="152">
        <v>2.306</v>
      </c>
      <c r="AF1439" s="152">
        <v>4.55</v>
      </c>
      <c r="AG1439" s="152">
        <v>4.5839999999999996</v>
      </c>
      <c r="AH1439" s="152">
        <v>2.13</v>
      </c>
      <c r="AI1439" s="152">
        <v>2.544</v>
      </c>
      <c r="AJ1439" s="152">
        <v>4.6500000000000004</v>
      </c>
      <c r="AK1439" s="152">
        <v>4.7949999999999999</v>
      </c>
      <c r="AL1439" s="152" t="e">
        <f t="shared" si="276"/>
        <v>#N/A</v>
      </c>
      <c r="AM1439" s="152" t="e">
        <f t="shared" si="277"/>
        <v>#N/A</v>
      </c>
      <c r="AN1439" s="152" t="e">
        <f>NA()</f>
        <v>#N/A</v>
      </c>
      <c r="AO1439" s="152" t="e">
        <f>NA()</f>
        <v>#N/A</v>
      </c>
      <c r="AP1439" s="152">
        <f t="shared" si="289"/>
        <v>7.8370000000000006</v>
      </c>
      <c r="AQ1439" s="152"/>
      <c r="AR1439" s="152"/>
      <c r="AS1439" s="153">
        <f t="shared" si="290"/>
        <v>328</v>
      </c>
      <c r="AT1439" s="153">
        <f t="shared" si="270"/>
        <v>1</v>
      </c>
      <c r="AU1439" s="153">
        <f t="shared" si="271"/>
        <v>0</v>
      </c>
      <c r="AV1439" s="153">
        <f t="shared" si="272"/>
        <v>0</v>
      </c>
      <c r="BA1439">
        <f t="shared" si="291"/>
        <v>23</v>
      </c>
    </row>
    <row r="1440" spans="2:53" x14ac:dyDescent="0.25">
      <c r="B1440" s="155">
        <f t="shared" si="282"/>
        <v>44159.999305555553</v>
      </c>
      <c r="C1440" s="155">
        <f t="shared" si="280"/>
        <v>44159.999305555553</v>
      </c>
      <c r="D1440" s="152">
        <f t="shared" si="273"/>
        <v>4.55</v>
      </c>
      <c r="E1440" s="152"/>
      <c r="F1440" s="152"/>
      <c r="G1440" s="152"/>
      <c r="H1440" s="152" t="e">
        <f t="shared" si="274"/>
        <v>#N/A</v>
      </c>
      <c r="I1440" s="152"/>
      <c r="J1440" s="152" t="e">
        <f t="shared" si="275"/>
        <v>#N/A</v>
      </c>
      <c r="K1440" s="152"/>
      <c r="L1440" s="152"/>
      <c r="M1440" s="152"/>
      <c r="N1440" s="152"/>
      <c r="O1440" s="152"/>
      <c r="P1440" s="152"/>
      <c r="Q1440" s="152"/>
      <c r="R1440" s="152"/>
      <c r="S1440" s="152"/>
      <c r="T1440" s="153" cm="1">
        <f t="array" ref="T1440">MATCH(1,(TDU_Info!$C$5:$C$111=$T$6)*(TDU_Info!$B$5:$B$111&lt;=$B1440),0)</f>
        <v>92</v>
      </c>
      <c r="U1440" s="152">
        <f>100*(INDEX(TDU_Info!$E$5:$E$111,$T1440)/T$11+INDEX(TDU_Info!$F$5:$F$111,$T1440))</f>
        <v>4.0929999999999991</v>
      </c>
      <c r="V1440" s="152">
        <v>2.2040000000000002</v>
      </c>
      <c r="W1440" s="152">
        <v>2.4340000000000002</v>
      </c>
      <c r="X1440" s="152">
        <v>4.55</v>
      </c>
      <c r="Y1440" s="152">
        <v>4.7</v>
      </c>
      <c r="Z1440" s="152">
        <v>2.4039999999999999</v>
      </c>
      <c r="AA1440" s="152">
        <v>2.6230000000000002</v>
      </c>
      <c r="AB1440" s="152">
        <v>4.6500000000000004</v>
      </c>
      <c r="AC1440" s="152">
        <v>4.8499999999999996</v>
      </c>
      <c r="AD1440" s="152">
        <v>1.9359999999999999</v>
      </c>
      <c r="AE1440" s="152">
        <v>2.306</v>
      </c>
      <c r="AF1440" s="152">
        <v>4.55</v>
      </c>
      <c r="AG1440" s="152">
        <v>4.5839999999999996</v>
      </c>
      <c r="AH1440" s="152">
        <v>2.1970000000000001</v>
      </c>
      <c r="AI1440" s="152">
        <v>2.544</v>
      </c>
      <c r="AJ1440" s="152">
        <v>4.6500000000000004</v>
      </c>
      <c r="AK1440" s="152">
        <v>4.7949999999999999</v>
      </c>
      <c r="AL1440" s="152" t="e">
        <f t="shared" si="276"/>
        <v>#N/A</v>
      </c>
      <c r="AM1440" s="152" t="e">
        <f t="shared" si="277"/>
        <v>#N/A</v>
      </c>
      <c r="AN1440" s="152" t="e">
        <f>NA()</f>
        <v>#N/A</v>
      </c>
      <c r="AO1440" s="152" t="e">
        <f>NA()</f>
        <v>#N/A</v>
      </c>
      <c r="AP1440" s="152">
        <f t="shared" si="289"/>
        <v>7.8370000000000006</v>
      </c>
      <c r="AQ1440" s="152"/>
      <c r="AR1440" s="152"/>
      <c r="AS1440" s="153">
        <f t="shared" si="290"/>
        <v>329</v>
      </c>
      <c r="AT1440" s="153">
        <f t="shared" si="270"/>
        <v>1</v>
      </c>
      <c r="AU1440" s="153">
        <f t="shared" si="271"/>
        <v>0</v>
      </c>
      <c r="AV1440" s="153">
        <f t="shared" si="272"/>
        <v>0</v>
      </c>
      <c r="BA1440">
        <f t="shared" si="291"/>
        <v>24</v>
      </c>
    </row>
    <row r="1441" spans="2:53" x14ac:dyDescent="0.25">
      <c r="B1441" s="155">
        <f t="shared" si="282"/>
        <v>44160.999305555553</v>
      </c>
      <c r="C1441" s="155">
        <f t="shared" si="280"/>
        <v>44160.999305555553</v>
      </c>
      <c r="D1441" s="152">
        <f t="shared" si="273"/>
        <v>4.55</v>
      </c>
      <c r="E1441" s="152"/>
      <c r="F1441" s="152"/>
      <c r="G1441" s="152"/>
      <c r="H1441" s="152" t="e">
        <f t="shared" si="274"/>
        <v>#N/A</v>
      </c>
      <c r="I1441" s="152"/>
      <c r="J1441" s="152" t="e">
        <f t="shared" si="275"/>
        <v>#N/A</v>
      </c>
      <c r="K1441" s="152"/>
      <c r="L1441" s="152"/>
      <c r="M1441" s="152"/>
      <c r="N1441" s="152"/>
      <c r="O1441" s="152"/>
      <c r="P1441" s="152"/>
      <c r="Q1441" s="152"/>
      <c r="R1441" s="152"/>
      <c r="S1441" s="152"/>
      <c r="T1441" s="153" cm="1">
        <f t="array" ref="T1441">MATCH(1,(TDU_Info!$C$5:$C$111=$T$6)*(TDU_Info!$B$5:$B$111&lt;=$B1441),0)</f>
        <v>92</v>
      </c>
      <c r="U1441" s="152">
        <f>100*(INDEX(TDU_Info!$E$5:$E$111,$T1441)/T$11+INDEX(TDU_Info!$F$5:$F$111,$T1441))</f>
        <v>4.0929999999999991</v>
      </c>
      <c r="V1441" s="152">
        <v>2.2040000000000002</v>
      </c>
      <c r="W1441" s="152">
        <v>2.4340000000000002</v>
      </c>
      <c r="X1441" s="152">
        <v>4.55</v>
      </c>
      <c r="Y1441" s="152">
        <v>4.7</v>
      </c>
      <c r="Z1441" s="152">
        <v>2.4039999999999999</v>
      </c>
      <c r="AA1441" s="152">
        <v>2.6230000000000002</v>
      </c>
      <c r="AB1441" s="152">
        <v>4.6500000000000004</v>
      </c>
      <c r="AC1441" s="152">
        <v>4.8499999999999996</v>
      </c>
      <c r="AD1441" s="152">
        <v>1.9359999999999999</v>
      </c>
      <c r="AE1441" s="152">
        <v>2.306</v>
      </c>
      <c r="AF1441" s="152">
        <v>4.55</v>
      </c>
      <c r="AG1441" s="152">
        <v>4.5839999999999996</v>
      </c>
      <c r="AH1441" s="152">
        <v>2.1970000000000001</v>
      </c>
      <c r="AI1441" s="152">
        <v>2.544</v>
      </c>
      <c r="AJ1441" s="152">
        <v>4.6500000000000004</v>
      </c>
      <c r="AK1441" s="152">
        <v>4.7949999999999999</v>
      </c>
      <c r="AL1441" s="152" t="e">
        <f t="shared" si="276"/>
        <v>#N/A</v>
      </c>
      <c r="AM1441" s="152" t="e">
        <f t="shared" si="277"/>
        <v>#N/A</v>
      </c>
      <c r="AN1441" s="152" t="e">
        <f>NA()</f>
        <v>#N/A</v>
      </c>
      <c r="AO1441" s="152" t="e">
        <f>NA()</f>
        <v>#N/A</v>
      </c>
      <c r="AP1441" s="152">
        <f t="shared" si="289"/>
        <v>7.8370000000000006</v>
      </c>
      <c r="AQ1441" s="152"/>
      <c r="AR1441" s="152"/>
      <c r="AS1441" s="153">
        <f t="shared" si="290"/>
        <v>330</v>
      </c>
      <c r="AT1441" s="153">
        <f t="shared" si="270"/>
        <v>1</v>
      </c>
      <c r="AU1441" s="153">
        <f t="shared" si="271"/>
        <v>0</v>
      </c>
      <c r="AV1441" s="153">
        <f t="shared" si="272"/>
        <v>0</v>
      </c>
      <c r="BA1441">
        <f t="shared" si="291"/>
        <v>25</v>
      </c>
    </row>
    <row r="1442" spans="2:53" x14ac:dyDescent="0.25">
      <c r="B1442" s="155">
        <f t="shared" si="282"/>
        <v>44161.999305555553</v>
      </c>
      <c r="C1442" s="155">
        <f t="shared" si="280"/>
        <v>44161.999305555553</v>
      </c>
      <c r="D1442" s="152">
        <f t="shared" si="273"/>
        <v>4.3360000000000003</v>
      </c>
      <c r="E1442" s="152"/>
      <c r="F1442" s="152"/>
      <c r="G1442" s="152"/>
      <c r="H1442" s="152" t="e">
        <f t="shared" si="274"/>
        <v>#N/A</v>
      </c>
      <c r="I1442" s="152"/>
      <c r="J1442" s="152" t="e">
        <f t="shared" si="275"/>
        <v>#N/A</v>
      </c>
      <c r="K1442" s="152"/>
      <c r="L1442" s="152"/>
      <c r="M1442" s="152"/>
      <c r="N1442" s="152"/>
      <c r="O1442" s="152"/>
      <c r="P1442" s="152"/>
      <c r="Q1442" s="152"/>
      <c r="R1442" s="152"/>
      <c r="S1442" s="152"/>
      <c r="T1442" s="153" cm="1">
        <f t="array" ref="T1442">MATCH(1,(TDU_Info!$C$5:$C$111=$T$6)*(TDU_Info!$B$5:$B$111&lt;=$B1442),0)</f>
        <v>92</v>
      </c>
      <c r="U1442" s="152">
        <f>100*(INDEX(TDU_Info!$E$5:$E$111,$T1442)/T$11+INDEX(TDU_Info!$F$5:$F$111,$T1442))</f>
        <v>4.0929999999999991</v>
      </c>
      <c r="V1442" s="152">
        <v>2.1339999999999999</v>
      </c>
      <c r="W1442" s="152">
        <v>2.4340000000000002</v>
      </c>
      <c r="X1442" s="152">
        <v>4.4359999999999999</v>
      </c>
      <c r="Y1442" s="152">
        <v>4.7</v>
      </c>
      <c r="Z1442" s="152">
        <v>2.3439999999999999</v>
      </c>
      <c r="AA1442" s="152">
        <v>2.6230000000000002</v>
      </c>
      <c r="AB1442" s="152">
        <v>4.5250000000000004</v>
      </c>
      <c r="AC1442" s="152">
        <v>4.8499999999999996</v>
      </c>
      <c r="AD1442" s="152">
        <v>2.0539999999999998</v>
      </c>
      <c r="AE1442" s="152">
        <v>2.306</v>
      </c>
      <c r="AF1442" s="152">
        <v>4.3360000000000003</v>
      </c>
      <c r="AG1442" s="152">
        <v>4.5839999999999996</v>
      </c>
      <c r="AH1442" s="152">
        <v>2.1949999999999998</v>
      </c>
      <c r="AI1442" s="152">
        <v>2.3450000000000002</v>
      </c>
      <c r="AJ1442" s="152">
        <v>4.375</v>
      </c>
      <c r="AK1442" s="152">
        <v>4.7949999999999999</v>
      </c>
      <c r="AL1442" s="152" t="e">
        <f t="shared" si="276"/>
        <v>#N/A</v>
      </c>
      <c r="AM1442" s="152" t="e">
        <f t="shared" si="277"/>
        <v>#N/A</v>
      </c>
      <c r="AN1442" s="152" t="e">
        <f>NA()</f>
        <v>#N/A</v>
      </c>
      <c r="AO1442" s="152" t="e">
        <f>NA()</f>
        <v>#N/A</v>
      </c>
      <c r="AP1442" s="152">
        <f t="shared" si="289"/>
        <v>7.8370000000000006</v>
      </c>
      <c r="AQ1442" s="152"/>
      <c r="AR1442" s="152"/>
      <c r="AS1442" s="153">
        <f t="shared" si="290"/>
        <v>331</v>
      </c>
      <c r="AT1442" s="153">
        <f t="shared" si="270"/>
        <v>1</v>
      </c>
      <c r="AU1442" s="153">
        <f t="shared" si="271"/>
        <v>0</v>
      </c>
      <c r="AV1442" s="153">
        <f t="shared" si="272"/>
        <v>0</v>
      </c>
      <c r="BA1442">
        <f t="shared" si="291"/>
        <v>26</v>
      </c>
    </row>
    <row r="1443" spans="2:53" x14ac:dyDescent="0.25">
      <c r="B1443" s="155">
        <f t="shared" si="282"/>
        <v>44162.999305555553</v>
      </c>
      <c r="C1443" s="155">
        <f t="shared" si="280"/>
        <v>44162.999305555553</v>
      </c>
      <c r="D1443" s="152">
        <f t="shared" si="273"/>
        <v>4.3360000000000003</v>
      </c>
      <c r="E1443" s="152"/>
      <c r="F1443" s="152"/>
      <c r="G1443" s="152"/>
      <c r="H1443" s="152" t="e">
        <f t="shared" si="274"/>
        <v>#N/A</v>
      </c>
      <c r="I1443" s="152"/>
      <c r="J1443" s="152" t="e">
        <f t="shared" si="275"/>
        <v>#N/A</v>
      </c>
      <c r="K1443" s="152"/>
      <c r="L1443" s="152"/>
      <c r="M1443" s="152"/>
      <c r="N1443" s="152"/>
      <c r="O1443" s="152"/>
      <c r="P1443" s="152"/>
      <c r="Q1443" s="152"/>
      <c r="R1443" s="152"/>
      <c r="S1443" s="152"/>
      <c r="T1443" s="153" cm="1">
        <f t="array" ref="T1443">MATCH(1,(TDU_Info!$C$5:$C$111=$T$6)*(TDU_Info!$B$5:$B$111&lt;=$B1443),0)</f>
        <v>92</v>
      </c>
      <c r="U1443" s="152">
        <f>100*(INDEX(TDU_Info!$E$5:$E$111,$T1443)/T$11+INDEX(TDU_Info!$F$5:$F$111,$T1443))</f>
        <v>4.0929999999999991</v>
      </c>
      <c r="V1443" s="152">
        <v>2.1339999999999999</v>
      </c>
      <c r="W1443" s="152">
        <v>2.4340000000000002</v>
      </c>
      <c r="X1443" s="152">
        <v>4.4359999999999999</v>
      </c>
      <c r="Y1443" s="152">
        <v>4.7</v>
      </c>
      <c r="Z1443" s="152">
        <v>2.3439999999999999</v>
      </c>
      <c r="AA1443" s="152">
        <v>2.6230000000000002</v>
      </c>
      <c r="AB1443" s="152">
        <v>4.5250000000000004</v>
      </c>
      <c r="AC1443" s="152">
        <v>4.8499999999999996</v>
      </c>
      <c r="AD1443" s="152">
        <v>2.0539999999999998</v>
      </c>
      <c r="AE1443" s="152">
        <v>2.306</v>
      </c>
      <c r="AF1443" s="152">
        <v>4.3360000000000003</v>
      </c>
      <c r="AG1443" s="152">
        <v>4.5839999999999996</v>
      </c>
      <c r="AH1443" s="152">
        <v>2.1949999999999998</v>
      </c>
      <c r="AI1443" s="152">
        <v>2.3450000000000002</v>
      </c>
      <c r="AJ1443" s="152">
        <v>4.375</v>
      </c>
      <c r="AK1443" s="152">
        <v>4.7949999999999999</v>
      </c>
      <c r="AL1443" s="152" t="e">
        <f t="shared" si="276"/>
        <v>#N/A</v>
      </c>
      <c r="AM1443" s="152" t="e">
        <f t="shared" si="277"/>
        <v>#N/A</v>
      </c>
      <c r="AN1443" s="152" t="e">
        <f>NA()</f>
        <v>#N/A</v>
      </c>
      <c r="AO1443" s="152" t="e">
        <f>NA()</f>
        <v>#N/A</v>
      </c>
      <c r="AP1443" s="152">
        <f t="shared" si="289"/>
        <v>7.8370000000000006</v>
      </c>
      <c r="AQ1443" s="152"/>
      <c r="AR1443" s="152"/>
      <c r="AS1443" s="153">
        <f t="shared" si="290"/>
        <v>332</v>
      </c>
      <c r="AT1443" s="153">
        <f t="shared" si="270"/>
        <v>1</v>
      </c>
      <c r="AU1443" s="153">
        <f t="shared" si="271"/>
        <v>0</v>
      </c>
      <c r="AV1443" s="153">
        <f t="shared" si="272"/>
        <v>0</v>
      </c>
      <c r="BA1443">
        <f t="shared" si="291"/>
        <v>27</v>
      </c>
    </row>
    <row r="1444" spans="2:53" x14ac:dyDescent="0.25">
      <c r="B1444" s="155">
        <f t="shared" si="282"/>
        <v>44163.999305555553</v>
      </c>
      <c r="C1444" s="155">
        <f t="shared" si="280"/>
        <v>44163.999305555553</v>
      </c>
      <c r="D1444" s="152">
        <f t="shared" si="273"/>
        <v>4.3360000000000003</v>
      </c>
      <c r="E1444" s="152"/>
      <c r="F1444" s="152"/>
      <c r="G1444" s="152"/>
      <c r="H1444" s="152" t="e">
        <f t="shared" si="274"/>
        <v>#N/A</v>
      </c>
      <c r="I1444" s="152"/>
      <c r="J1444" s="152" t="e">
        <f t="shared" si="275"/>
        <v>#N/A</v>
      </c>
      <c r="K1444" s="152"/>
      <c r="L1444" s="152"/>
      <c r="M1444" s="152"/>
      <c r="N1444" s="152"/>
      <c r="O1444" s="152"/>
      <c r="P1444" s="152"/>
      <c r="Q1444" s="152"/>
      <c r="R1444" s="152"/>
      <c r="S1444" s="152"/>
      <c r="T1444" s="153" cm="1">
        <f t="array" ref="T1444">MATCH(1,(TDU_Info!$C$5:$C$111=$T$6)*(TDU_Info!$B$5:$B$111&lt;=$B1444),0)</f>
        <v>92</v>
      </c>
      <c r="U1444" s="152">
        <f>100*(INDEX(TDU_Info!$E$5:$E$111,$T1444)/T$11+INDEX(TDU_Info!$F$5:$F$111,$T1444))</f>
        <v>4.0929999999999991</v>
      </c>
      <c r="V1444" s="152">
        <v>2.1339999999999999</v>
      </c>
      <c r="W1444" s="152">
        <v>2.4340000000000002</v>
      </c>
      <c r="X1444" s="152">
        <v>4.4359999999999999</v>
      </c>
      <c r="Y1444" s="152">
        <v>4.7</v>
      </c>
      <c r="Z1444" s="152">
        <v>2.3439999999999999</v>
      </c>
      <c r="AA1444" s="152">
        <v>2.6230000000000002</v>
      </c>
      <c r="AB1444" s="152">
        <v>4.5250000000000004</v>
      </c>
      <c r="AC1444" s="152">
        <v>4.8499999999999996</v>
      </c>
      <c r="AD1444" s="152">
        <v>2.0539999999999998</v>
      </c>
      <c r="AE1444" s="152">
        <v>2.306</v>
      </c>
      <c r="AF1444" s="152">
        <v>4.3360000000000003</v>
      </c>
      <c r="AG1444" s="152">
        <v>4.5839999999999996</v>
      </c>
      <c r="AH1444" s="152">
        <v>2.1949999999999998</v>
      </c>
      <c r="AI1444" s="152">
        <v>2.3450000000000002</v>
      </c>
      <c r="AJ1444" s="152">
        <v>4.375</v>
      </c>
      <c r="AK1444" s="152">
        <v>4.7949999999999999</v>
      </c>
      <c r="AL1444" s="152" t="e">
        <f t="shared" si="276"/>
        <v>#N/A</v>
      </c>
      <c r="AM1444" s="152" t="e">
        <f t="shared" si="277"/>
        <v>#N/A</v>
      </c>
      <c r="AN1444" s="152" t="e">
        <f>NA()</f>
        <v>#N/A</v>
      </c>
      <c r="AO1444" s="152" t="e">
        <f>NA()</f>
        <v>#N/A</v>
      </c>
      <c r="AP1444" s="152">
        <f t="shared" si="289"/>
        <v>7.8370000000000006</v>
      </c>
      <c r="AQ1444" s="152"/>
      <c r="AR1444" s="152"/>
      <c r="AS1444" s="153">
        <f t="shared" si="290"/>
        <v>333</v>
      </c>
      <c r="AT1444" s="153">
        <f t="shared" si="270"/>
        <v>1</v>
      </c>
      <c r="AU1444" s="153">
        <f t="shared" si="271"/>
        <v>0</v>
      </c>
      <c r="AV1444" s="153">
        <f t="shared" si="272"/>
        <v>0</v>
      </c>
      <c r="BA1444">
        <f t="shared" si="291"/>
        <v>28</v>
      </c>
    </row>
    <row r="1445" spans="2:53" x14ac:dyDescent="0.25">
      <c r="B1445" s="155">
        <f t="shared" si="282"/>
        <v>44164.999305555553</v>
      </c>
      <c r="C1445" s="155">
        <f t="shared" si="280"/>
        <v>44164.999305555553</v>
      </c>
      <c r="D1445" s="152">
        <f t="shared" si="273"/>
        <v>4.3360000000000003</v>
      </c>
      <c r="E1445" s="152"/>
      <c r="F1445" s="152"/>
      <c r="G1445" s="152"/>
      <c r="H1445" s="152" t="e">
        <f t="shared" si="274"/>
        <v>#N/A</v>
      </c>
      <c r="I1445" s="152"/>
      <c r="J1445" s="152" t="e">
        <f t="shared" si="275"/>
        <v>#N/A</v>
      </c>
      <c r="K1445" s="152"/>
      <c r="L1445" s="152"/>
      <c r="M1445" s="152"/>
      <c r="N1445" s="152"/>
      <c r="O1445" s="152"/>
      <c r="P1445" s="152"/>
      <c r="Q1445" s="152"/>
      <c r="R1445" s="152"/>
      <c r="S1445" s="152"/>
      <c r="T1445" s="153" cm="1">
        <f t="array" ref="T1445">MATCH(1,(TDU_Info!$C$5:$C$111=$T$6)*(TDU_Info!$B$5:$B$111&lt;=$B1445),0)</f>
        <v>92</v>
      </c>
      <c r="U1445" s="152">
        <f>100*(INDEX(TDU_Info!$E$5:$E$111,$T1445)/T$11+INDEX(TDU_Info!$F$5:$F$111,$T1445))</f>
        <v>4.0929999999999991</v>
      </c>
      <c r="V1445" s="152">
        <v>2.1339999999999999</v>
      </c>
      <c r="W1445" s="152">
        <v>2.4340000000000002</v>
      </c>
      <c r="X1445" s="152">
        <v>4.4359999999999999</v>
      </c>
      <c r="Y1445" s="152">
        <v>4.7</v>
      </c>
      <c r="Z1445" s="152">
        <v>2.3439999999999999</v>
      </c>
      <c r="AA1445" s="152">
        <v>2.6230000000000002</v>
      </c>
      <c r="AB1445" s="152">
        <v>4.5250000000000004</v>
      </c>
      <c r="AC1445" s="152">
        <v>4.8499999999999996</v>
      </c>
      <c r="AD1445" s="152">
        <v>2.0539999999999998</v>
      </c>
      <c r="AE1445" s="152">
        <v>2.306</v>
      </c>
      <c r="AF1445" s="152">
        <v>4.3360000000000003</v>
      </c>
      <c r="AG1445" s="152">
        <v>4.5839999999999996</v>
      </c>
      <c r="AH1445" s="152">
        <v>2.1949999999999998</v>
      </c>
      <c r="AI1445" s="152">
        <v>2.3450000000000002</v>
      </c>
      <c r="AJ1445" s="152">
        <v>4.375</v>
      </c>
      <c r="AK1445" s="152">
        <v>4.7949999999999999</v>
      </c>
      <c r="AL1445" s="152" t="e">
        <f t="shared" si="276"/>
        <v>#N/A</v>
      </c>
      <c r="AM1445" s="152" t="e">
        <f t="shared" si="277"/>
        <v>#N/A</v>
      </c>
      <c r="AN1445" s="152" t="e">
        <f>NA()</f>
        <v>#N/A</v>
      </c>
      <c r="AO1445" s="152" t="e">
        <f>NA()</f>
        <v>#N/A</v>
      </c>
      <c r="AP1445" s="152">
        <f t="shared" si="289"/>
        <v>7.8370000000000006</v>
      </c>
      <c r="AQ1445" s="152"/>
      <c r="AR1445" s="152"/>
      <c r="AS1445" s="153">
        <f t="shared" si="290"/>
        <v>334</v>
      </c>
      <c r="AT1445" s="153">
        <f t="shared" si="270"/>
        <v>1</v>
      </c>
      <c r="AU1445" s="153">
        <f t="shared" si="271"/>
        <v>0</v>
      </c>
      <c r="AV1445" s="153">
        <f t="shared" si="272"/>
        <v>0</v>
      </c>
      <c r="BA1445">
        <f t="shared" si="291"/>
        <v>29</v>
      </c>
    </row>
    <row r="1446" spans="2:53" x14ac:dyDescent="0.25">
      <c r="B1446" s="155">
        <f t="shared" si="282"/>
        <v>44165.999305555553</v>
      </c>
      <c r="C1446" s="155">
        <f t="shared" si="280"/>
        <v>44165.999305555553</v>
      </c>
      <c r="D1446" s="152">
        <f t="shared" si="273"/>
        <v>4.3360000000000003</v>
      </c>
      <c r="E1446" s="152"/>
      <c r="F1446" s="152"/>
      <c r="G1446" s="152"/>
      <c r="H1446" s="152" t="e">
        <f t="shared" si="274"/>
        <v>#N/A</v>
      </c>
      <c r="I1446" s="152"/>
      <c r="J1446" s="152" t="e">
        <f t="shared" si="275"/>
        <v>#N/A</v>
      </c>
      <c r="K1446" s="152"/>
      <c r="L1446" s="152"/>
      <c r="M1446" s="152"/>
      <c r="N1446" s="152"/>
      <c r="O1446" s="152"/>
      <c r="P1446" s="152"/>
      <c r="Q1446" s="152"/>
      <c r="R1446" s="152"/>
      <c r="S1446" s="152"/>
      <c r="T1446" s="153" cm="1">
        <f t="array" ref="T1446">MATCH(1,(TDU_Info!$C$5:$C$111=$T$6)*(TDU_Info!$B$5:$B$111&lt;=$B1446),0)</f>
        <v>92</v>
      </c>
      <c r="U1446" s="152">
        <f>100*(INDEX(TDU_Info!$E$5:$E$111,$T1446)/T$11+INDEX(TDU_Info!$F$5:$F$111,$T1446))</f>
        <v>4.0929999999999991</v>
      </c>
      <c r="V1446" s="152">
        <v>2.1339999999999999</v>
      </c>
      <c r="W1446" s="152">
        <v>2.4340000000000002</v>
      </c>
      <c r="X1446" s="152">
        <v>4.4359999999999999</v>
      </c>
      <c r="Y1446" s="152">
        <v>4.7</v>
      </c>
      <c r="Z1446" s="152">
        <v>2.3439999999999999</v>
      </c>
      <c r="AA1446" s="152">
        <v>2.6230000000000002</v>
      </c>
      <c r="AB1446" s="152">
        <v>4.5250000000000004</v>
      </c>
      <c r="AC1446" s="152">
        <v>4.8499999999999996</v>
      </c>
      <c r="AD1446" s="152">
        <v>2.0539999999999998</v>
      </c>
      <c r="AE1446" s="152">
        <v>2.306</v>
      </c>
      <c r="AF1446" s="152">
        <v>4.3360000000000003</v>
      </c>
      <c r="AG1446" s="152">
        <v>4.5839999999999996</v>
      </c>
      <c r="AH1446" s="152">
        <v>2.1949999999999998</v>
      </c>
      <c r="AI1446" s="152">
        <v>2.3450000000000002</v>
      </c>
      <c r="AJ1446" s="152">
        <v>4.375</v>
      </c>
      <c r="AK1446" s="152">
        <v>4.7949999999999999</v>
      </c>
      <c r="AL1446" s="152" t="e">
        <f t="shared" si="276"/>
        <v>#N/A</v>
      </c>
      <c r="AM1446" s="152" t="e">
        <f t="shared" si="277"/>
        <v>#N/A</v>
      </c>
      <c r="AN1446" s="152" t="e">
        <f>NA()</f>
        <v>#N/A</v>
      </c>
      <c r="AO1446" s="152" t="e">
        <f>NA()</f>
        <v>#N/A</v>
      </c>
      <c r="AP1446" s="152">
        <f t="shared" si="289"/>
        <v>7.8370000000000006</v>
      </c>
      <c r="AQ1446" s="152"/>
      <c r="AR1446" s="152"/>
      <c r="AS1446" s="153">
        <f t="shared" si="290"/>
        <v>335</v>
      </c>
      <c r="AT1446" s="153">
        <f t="shared" si="270"/>
        <v>1</v>
      </c>
      <c r="AU1446" s="153">
        <f t="shared" si="271"/>
        <v>0</v>
      </c>
      <c r="AV1446" s="153">
        <f t="shared" si="272"/>
        <v>0</v>
      </c>
      <c r="BA1446">
        <f t="shared" si="291"/>
        <v>30</v>
      </c>
    </row>
    <row r="1447" spans="2:53" x14ac:dyDescent="0.25">
      <c r="B1447" s="155">
        <f t="shared" si="282"/>
        <v>44166.999305555553</v>
      </c>
      <c r="C1447" s="155">
        <f t="shared" si="280"/>
        <v>44166.999305555553</v>
      </c>
      <c r="D1447" s="152">
        <f t="shared" si="273"/>
        <v>4.55</v>
      </c>
      <c r="E1447" s="152"/>
      <c r="F1447" s="152"/>
      <c r="G1447" s="152"/>
      <c r="H1447" s="152" t="e">
        <f t="shared" si="274"/>
        <v>#N/A</v>
      </c>
      <c r="I1447" s="152"/>
      <c r="J1447" s="152" t="e">
        <f t="shared" si="275"/>
        <v>#N/A</v>
      </c>
      <c r="K1447" s="152"/>
      <c r="L1447" s="152"/>
      <c r="M1447" s="152"/>
      <c r="N1447" s="152"/>
      <c r="O1447" s="152"/>
      <c r="P1447" s="152"/>
      <c r="Q1447" s="152"/>
      <c r="R1447" s="152"/>
      <c r="S1447" s="152"/>
      <c r="T1447" s="153" cm="1">
        <f t="array" ref="T1447">MATCH(1,(TDU_Info!$C$5:$C$111=$T$6)*(TDU_Info!$B$5:$B$111&lt;=$B1447),0)</f>
        <v>92</v>
      </c>
      <c r="U1447" s="152">
        <f>100*(INDEX(TDU_Info!$E$5:$E$111,$T1447)/T$11+INDEX(TDU_Info!$F$5:$F$111,$T1447))</f>
        <v>4.0929999999999991</v>
      </c>
      <c r="V1447" s="152">
        <v>2.101</v>
      </c>
      <c r="W1447" s="152">
        <v>2.67</v>
      </c>
      <c r="X1447" s="152">
        <v>4.55</v>
      </c>
      <c r="Y1447" s="152">
        <v>4.7</v>
      </c>
      <c r="Z1447" s="152">
        <v>2.31</v>
      </c>
      <c r="AA1447" s="152">
        <v>2.637</v>
      </c>
      <c r="AB1447" s="152">
        <v>4.625</v>
      </c>
      <c r="AC1447" s="152">
        <v>4.8499999999999996</v>
      </c>
      <c r="AD1447" s="152">
        <v>1.9179999999999999</v>
      </c>
      <c r="AE1447" s="152">
        <v>2.335</v>
      </c>
      <c r="AF1447" s="152">
        <v>4.55</v>
      </c>
      <c r="AG1447" s="152">
        <v>4.5839999999999996</v>
      </c>
      <c r="AH1447" s="152">
        <v>2.0670000000000002</v>
      </c>
      <c r="AI1447" s="152">
        <v>2.3450000000000002</v>
      </c>
      <c r="AJ1447" s="152">
        <v>4.5750000000000002</v>
      </c>
      <c r="AK1447" s="152">
        <v>4.7949999999999999</v>
      </c>
      <c r="AL1447" s="152" t="e">
        <f t="shared" si="276"/>
        <v>#N/A</v>
      </c>
      <c r="AM1447" s="152" t="e">
        <f t="shared" si="277"/>
        <v>#N/A</v>
      </c>
      <c r="AN1447" s="152" t="e">
        <f>NA()</f>
        <v>#N/A</v>
      </c>
      <c r="AO1447" s="152" t="e">
        <f>NA()</f>
        <v>#N/A</v>
      </c>
      <c r="AP1447" s="152" t="e">
        <f t="shared" si="289"/>
        <v>#N/A</v>
      </c>
      <c r="AQ1447" s="152"/>
      <c r="AR1447" s="152"/>
      <c r="AS1447" s="153">
        <f t="shared" ref="AS1447:AS1457" si="292">ROUNDUP(B1447-DATE(YEAR(B1447),1,1),0)</f>
        <v>336</v>
      </c>
      <c r="AT1447" s="153">
        <f t="shared" si="270"/>
        <v>1</v>
      </c>
      <c r="AU1447" s="153">
        <f t="shared" si="271"/>
        <v>0</v>
      </c>
      <c r="AV1447" s="153">
        <f t="shared" si="272"/>
        <v>0</v>
      </c>
      <c r="BA1447">
        <f t="shared" ref="BA1447:BA1457" si="293">DAY(C1447)</f>
        <v>1</v>
      </c>
    </row>
    <row r="1448" spans="2:53" x14ac:dyDescent="0.25">
      <c r="B1448" s="155">
        <f t="shared" si="282"/>
        <v>44167.999305555553</v>
      </c>
      <c r="C1448" s="155">
        <f t="shared" si="280"/>
        <v>44167.999305555553</v>
      </c>
      <c r="D1448" s="152">
        <f t="shared" si="273"/>
        <v>4.55</v>
      </c>
      <c r="E1448" s="152"/>
      <c r="F1448" s="152"/>
      <c r="G1448" s="152"/>
      <c r="H1448" s="152" t="e">
        <f t="shared" si="274"/>
        <v>#N/A</v>
      </c>
      <c r="I1448" s="152"/>
      <c r="J1448" s="152" t="e">
        <f t="shared" si="275"/>
        <v>#N/A</v>
      </c>
      <c r="K1448" s="152"/>
      <c r="L1448" s="152"/>
      <c r="M1448" s="152"/>
      <c r="N1448" s="152"/>
      <c r="O1448" s="152"/>
      <c r="P1448" s="152"/>
      <c r="Q1448" s="152"/>
      <c r="R1448" s="152"/>
      <c r="S1448" s="152"/>
      <c r="T1448" s="153" cm="1">
        <f t="array" ref="T1448">MATCH(1,(TDU_Info!$C$5:$C$111=$T$6)*(TDU_Info!$B$5:$B$111&lt;=$B1448),0)</f>
        <v>92</v>
      </c>
      <c r="U1448" s="152">
        <f>100*(INDEX(TDU_Info!$E$5:$E$111,$T1448)/T$11+INDEX(TDU_Info!$F$5:$F$111,$T1448))</f>
        <v>4.0929999999999991</v>
      </c>
      <c r="V1448" s="152">
        <v>2.101</v>
      </c>
      <c r="W1448" s="152">
        <v>2.67</v>
      </c>
      <c r="X1448" s="152">
        <v>4.2389999999999999</v>
      </c>
      <c r="Y1448" s="152">
        <v>4.7</v>
      </c>
      <c r="Z1448" s="152">
        <v>2.31</v>
      </c>
      <c r="AA1448" s="152">
        <v>2.637</v>
      </c>
      <c r="AB1448" s="152">
        <v>4.5579999999999998</v>
      </c>
      <c r="AC1448" s="152">
        <v>4.8499999999999996</v>
      </c>
      <c r="AD1448" s="152">
        <v>1.9179999999999999</v>
      </c>
      <c r="AE1448" s="152">
        <v>2.335</v>
      </c>
      <c r="AF1448" s="152">
        <v>4.55</v>
      </c>
      <c r="AG1448" s="152">
        <v>4.6139999999999999</v>
      </c>
      <c r="AH1448" s="152">
        <v>2.0670000000000002</v>
      </c>
      <c r="AI1448" s="152">
        <v>2.3450000000000002</v>
      </c>
      <c r="AJ1448" s="152">
        <v>4.5750000000000002</v>
      </c>
      <c r="AK1448" s="152">
        <v>4.8499999999999996</v>
      </c>
      <c r="AL1448" s="152" t="e">
        <f t="shared" si="276"/>
        <v>#N/A</v>
      </c>
      <c r="AM1448" s="152" t="e">
        <f t="shared" si="277"/>
        <v>#N/A</v>
      </c>
      <c r="AN1448" s="152" t="e">
        <f>NA()</f>
        <v>#N/A</v>
      </c>
      <c r="AO1448" s="152" t="e">
        <f>NA()</f>
        <v>#N/A</v>
      </c>
      <c r="AP1448" s="152">
        <f t="shared" si="289"/>
        <v>7.4970000000000008</v>
      </c>
      <c r="AQ1448" s="152"/>
      <c r="AR1448" s="152"/>
      <c r="AS1448" s="153">
        <f t="shared" si="292"/>
        <v>337</v>
      </c>
      <c r="AT1448" s="153">
        <f t="shared" si="270"/>
        <v>1</v>
      </c>
      <c r="AU1448" s="153">
        <f t="shared" si="271"/>
        <v>0</v>
      </c>
      <c r="AV1448" s="153">
        <f t="shared" si="272"/>
        <v>0</v>
      </c>
      <c r="BA1448">
        <f t="shared" si="293"/>
        <v>2</v>
      </c>
    </row>
    <row r="1449" spans="2:53" x14ac:dyDescent="0.25">
      <c r="B1449" s="155">
        <f t="shared" si="282"/>
        <v>44168.999305555553</v>
      </c>
      <c r="C1449" s="155">
        <f t="shared" si="280"/>
        <v>44168.999305555553</v>
      </c>
      <c r="D1449" s="152">
        <f t="shared" si="273"/>
        <v>4.55</v>
      </c>
      <c r="E1449" s="152"/>
      <c r="F1449" s="152"/>
      <c r="G1449" s="152"/>
      <c r="H1449" s="152" t="e">
        <f t="shared" si="274"/>
        <v>#N/A</v>
      </c>
      <c r="I1449" s="152"/>
      <c r="J1449" s="152" t="e">
        <f t="shared" si="275"/>
        <v>#N/A</v>
      </c>
      <c r="K1449" s="152"/>
      <c r="L1449" s="152"/>
      <c r="M1449" s="152"/>
      <c r="N1449" s="152"/>
      <c r="O1449" s="152"/>
      <c r="P1449" s="152"/>
      <c r="Q1449" s="152"/>
      <c r="R1449" s="152"/>
      <c r="S1449" s="152"/>
      <c r="T1449" s="153" cm="1">
        <f t="array" ref="T1449">MATCH(1,(TDU_Info!$C$5:$C$111=$T$6)*(TDU_Info!$B$5:$B$111&lt;=$B1449),0)</f>
        <v>92</v>
      </c>
      <c r="U1449" s="152">
        <f>100*(INDEX(TDU_Info!$E$5:$E$111,$T1449)/T$11+INDEX(TDU_Info!$F$5:$F$111,$T1449))</f>
        <v>4.0929999999999991</v>
      </c>
      <c r="V1449" s="152">
        <v>2.101</v>
      </c>
      <c r="W1449" s="152">
        <v>2.67</v>
      </c>
      <c r="X1449" s="152">
        <v>4.2389999999999999</v>
      </c>
      <c r="Y1449" s="152">
        <v>4.7</v>
      </c>
      <c r="Z1449" s="152">
        <v>2.3039999999999998</v>
      </c>
      <c r="AA1449" s="152">
        <v>2.69</v>
      </c>
      <c r="AB1449" s="152">
        <v>4.5579999999999998</v>
      </c>
      <c r="AC1449" s="152">
        <v>4.8499999999999996</v>
      </c>
      <c r="AD1449" s="152">
        <v>1.9179999999999999</v>
      </c>
      <c r="AE1449" s="152">
        <v>2.335</v>
      </c>
      <c r="AF1449" s="152">
        <v>4.55</v>
      </c>
      <c r="AG1449" s="152">
        <v>4.6139999999999999</v>
      </c>
      <c r="AH1449" s="152">
        <v>2.0670000000000002</v>
      </c>
      <c r="AI1449" s="152">
        <v>2.3450000000000002</v>
      </c>
      <c r="AJ1449" s="152">
        <v>4.5750000000000002</v>
      </c>
      <c r="AK1449" s="152">
        <v>4.8499999999999996</v>
      </c>
      <c r="AL1449" s="152" t="e">
        <f t="shared" si="276"/>
        <v>#N/A</v>
      </c>
      <c r="AM1449" s="152" t="e">
        <f t="shared" si="277"/>
        <v>#N/A</v>
      </c>
      <c r="AN1449" s="152" t="e">
        <f>NA()</f>
        <v>#N/A</v>
      </c>
      <c r="AO1449" s="152" t="e">
        <f>NA()</f>
        <v>#N/A</v>
      </c>
      <c r="AP1449" s="152">
        <f t="shared" si="289"/>
        <v>7.4970000000000008</v>
      </c>
      <c r="AQ1449" s="152"/>
      <c r="AR1449" s="152"/>
      <c r="AS1449" s="153">
        <f t="shared" si="292"/>
        <v>338</v>
      </c>
      <c r="AT1449" s="153">
        <f t="shared" si="270"/>
        <v>1</v>
      </c>
      <c r="AU1449" s="153">
        <f t="shared" si="271"/>
        <v>0</v>
      </c>
      <c r="AV1449" s="153">
        <f t="shared" si="272"/>
        <v>0</v>
      </c>
      <c r="BA1449">
        <f t="shared" si="293"/>
        <v>3</v>
      </c>
    </row>
    <row r="1450" spans="2:53" x14ac:dyDescent="0.25">
      <c r="B1450" s="155">
        <f t="shared" si="282"/>
        <v>44169.999305555553</v>
      </c>
      <c r="C1450" s="155">
        <f t="shared" si="280"/>
        <v>44169.999305555553</v>
      </c>
      <c r="D1450" s="152">
        <f t="shared" si="273"/>
        <v>4.2859999999999996</v>
      </c>
      <c r="E1450" s="152"/>
      <c r="F1450" s="152"/>
      <c r="G1450" s="152"/>
      <c r="H1450" s="152" t="e">
        <f t="shared" si="274"/>
        <v>#N/A</v>
      </c>
      <c r="I1450" s="152"/>
      <c r="J1450" s="152" t="e">
        <f t="shared" si="275"/>
        <v>#N/A</v>
      </c>
      <c r="K1450" s="152"/>
      <c r="L1450" s="152"/>
      <c r="M1450" s="152"/>
      <c r="N1450" s="152"/>
      <c r="O1450" s="152"/>
      <c r="P1450" s="152"/>
      <c r="Q1450" s="152"/>
      <c r="R1450" s="152"/>
      <c r="S1450" s="152"/>
      <c r="T1450" s="153" cm="1">
        <f t="array" ref="T1450">MATCH(1,(TDU_Info!$C$5:$C$111=$T$6)*(TDU_Info!$B$5:$B$111&lt;=$B1450),0)</f>
        <v>92</v>
      </c>
      <c r="U1450" s="152">
        <f>100*(INDEX(TDU_Info!$E$5:$E$111,$T1450)/T$11+INDEX(TDU_Info!$F$5:$F$111,$T1450))</f>
        <v>4.0929999999999991</v>
      </c>
      <c r="V1450" s="152">
        <v>2.101</v>
      </c>
      <c r="W1450" s="152">
        <v>2.67</v>
      </c>
      <c r="X1450" s="152">
        <v>4.4359999999999999</v>
      </c>
      <c r="Y1450" s="152">
        <v>4.5720000000000001</v>
      </c>
      <c r="Z1450" s="152">
        <v>2.2909999999999999</v>
      </c>
      <c r="AA1450" s="152">
        <v>2.69</v>
      </c>
      <c r="AB1450" s="152">
        <v>4.5250000000000004</v>
      </c>
      <c r="AC1450" s="152">
        <v>4.8499999999999996</v>
      </c>
      <c r="AD1450" s="152">
        <v>1.8540000000000001</v>
      </c>
      <c r="AE1450" s="152">
        <v>2.335</v>
      </c>
      <c r="AF1450" s="152">
        <v>4.2859999999999996</v>
      </c>
      <c r="AG1450" s="152">
        <v>4.4720000000000004</v>
      </c>
      <c r="AH1450" s="152">
        <v>1.9970000000000001</v>
      </c>
      <c r="AI1450" s="152">
        <v>2.3450000000000002</v>
      </c>
      <c r="AJ1450" s="152">
        <v>4.375</v>
      </c>
      <c r="AK1450" s="152">
        <v>4.84</v>
      </c>
      <c r="AL1450" s="152" t="e">
        <f t="shared" si="276"/>
        <v>#N/A</v>
      </c>
      <c r="AM1450" s="152" t="e">
        <f t="shared" si="277"/>
        <v>#N/A</v>
      </c>
      <c r="AN1450" s="152" t="e">
        <f>NA()</f>
        <v>#N/A</v>
      </c>
      <c r="AO1450" s="152" t="e">
        <f>NA()</f>
        <v>#N/A</v>
      </c>
      <c r="AP1450" s="152">
        <f t="shared" si="289"/>
        <v>7.4970000000000008</v>
      </c>
      <c r="AQ1450" s="152"/>
      <c r="AR1450" s="152"/>
      <c r="AS1450" s="153">
        <f t="shared" si="292"/>
        <v>339</v>
      </c>
      <c r="AT1450" s="153">
        <f t="shared" si="270"/>
        <v>1</v>
      </c>
      <c r="AU1450" s="153">
        <f t="shared" si="271"/>
        <v>0</v>
      </c>
      <c r="AV1450" s="153">
        <f t="shared" si="272"/>
        <v>0</v>
      </c>
      <c r="BA1450">
        <f t="shared" si="293"/>
        <v>4</v>
      </c>
    </row>
    <row r="1451" spans="2:53" x14ac:dyDescent="0.25">
      <c r="B1451" s="155">
        <f t="shared" si="282"/>
        <v>44170.999305555553</v>
      </c>
      <c r="C1451" s="155">
        <f t="shared" si="280"/>
        <v>44170.999305555553</v>
      </c>
      <c r="D1451" s="152">
        <f t="shared" si="273"/>
        <v>4.2859999999999996</v>
      </c>
      <c r="E1451" s="152"/>
      <c r="F1451" s="152"/>
      <c r="G1451" s="152"/>
      <c r="H1451" s="152" t="e">
        <f t="shared" si="274"/>
        <v>#N/A</v>
      </c>
      <c r="I1451" s="152"/>
      <c r="J1451" s="152" t="e">
        <f t="shared" si="275"/>
        <v>#N/A</v>
      </c>
      <c r="K1451" s="152"/>
      <c r="L1451" s="152"/>
      <c r="M1451" s="152"/>
      <c r="N1451" s="152"/>
      <c r="O1451" s="152"/>
      <c r="P1451" s="152"/>
      <c r="Q1451" s="152"/>
      <c r="R1451" s="152"/>
      <c r="S1451" s="152"/>
      <c r="T1451" s="153" cm="1">
        <f t="array" ref="T1451">MATCH(1,(TDU_Info!$C$5:$C$111=$T$6)*(TDU_Info!$B$5:$B$111&lt;=$B1451),0)</f>
        <v>92</v>
      </c>
      <c r="U1451" s="152">
        <f>100*(INDEX(TDU_Info!$E$5:$E$111,$T1451)/T$11+INDEX(TDU_Info!$F$5:$F$111,$T1451))</f>
        <v>4.0929999999999991</v>
      </c>
      <c r="V1451" s="152">
        <v>2.101</v>
      </c>
      <c r="W1451" s="152">
        <v>2.67</v>
      </c>
      <c r="X1451" s="152">
        <v>4.4359999999999999</v>
      </c>
      <c r="Y1451" s="152">
        <v>4.5720000000000001</v>
      </c>
      <c r="Z1451" s="152">
        <v>2.2909999999999999</v>
      </c>
      <c r="AA1451" s="152">
        <v>2.69</v>
      </c>
      <c r="AB1451" s="152">
        <v>4.5250000000000004</v>
      </c>
      <c r="AC1451" s="152">
        <v>4.8499999999999996</v>
      </c>
      <c r="AD1451" s="152">
        <v>1.8540000000000001</v>
      </c>
      <c r="AE1451" s="152">
        <v>2.335</v>
      </c>
      <c r="AF1451" s="152">
        <v>4.2859999999999996</v>
      </c>
      <c r="AG1451" s="152">
        <v>4.4720000000000004</v>
      </c>
      <c r="AH1451" s="152">
        <v>1.9970000000000001</v>
      </c>
      <c r="AI1451" s="152">
        <v>2.3450000000000002</v>
      </c>
      <c r="AJ1451" s="152">
        <v>4.375</v>
      </c>
      <c r="AK1451" s="152">
        <v>4.84</v>
      </c>
      <c r="AL1451" s="152" t="e">
        <f t="shared" si="276"/>
        <v>#N/A</v>
      </c>
      <c r="AM1451" s="152" t="e">
        <f t="shared" si="277"/>
        <v>#N/A</v>
      </c>
      <c r="AN1451" s="152" t="e">
        <f>NA()</f>
        <v>#N/A</v>
      </c>
      <c r="AO1451" s="152" t="e">
        <f>NA()</f>
        <v>#N/A</v>
      </c>
      <c r="AP1451" s="152">
        <f t="shared" si="289"/>
        <v>7.4970000000000008</v>
      </c>
      <c r="AQ1451" s="152"/>
      <c r="AR1451" s="152"/>
      <c r="AS1451" s="153">
        <f t="shared" si="292"/>
        <v>340</v>
      </c>
      <c r="AT1451" s="153">
        <f t="shared" si="270"/>
        <v>1</v>
      </c>
      <c r="AU1451" s="153">
        <f t="shared" si="271"/>
        <v>0</v>
      </c>
      <c r="AV1451" s="153">
        <f t="shared" si="272"/>
        <v>0</v>
      </c>
      <c r="BA1451">
        <f t="shared" si="293"/>
        <v>5</v>
      </c>
    </row>
    <row r="1452" spans="2:53" x14ac:dyDescent="0.25">
      <c r="B1452" s="155">
        <f t="shared" si="282"/>
        <v>44171.999305555553</v>
      </c>
      <c r="C1452" s="155">
        <f t="shared" si="280"/>
        <v>44171.999305555553</v>
      </c>
      <c r="D1452" s="152">
        <f t="shared" si="273"/>
        <v>4.2859999999999996</v>
      </c>
      <c r="E1452" s="152"/>
      <c r="F1452" s="152"/>
      <c r="G1452" s="152"/>
      <c r="H1452" s="152" t="e">
        <f t="shared" si="274"/>
        <v>#N/A</v>
      </c>
      <c r="I1452" s="152"/>
      <c r="J1452" s="152" t="e">
        <f t="shared" si="275"/>
        <v>#N/A</v>
      </c>
      <c r="K1452" s="152"/>
      <c r="L1452" s="152"/>
      <c r="M1452" s="152"/>
      <c r="N1452" s="152"/>
      <c r="O1452" s="152"/>
      <c r="P1452" s="152"/>
      <c r="Q1452" s="152"/>
      <c r="R1452" s="152"/>
      <c r="S1452" s="152"/>
      <c r="T1452" s="153" cm="1">
        <f t="array" ref="T1452">MATCH(1,(TDU_Info!$C$5:$C$111=$T$6)*(TDU_Info!$B$5:$B$111&lt;=$B1452),0)</f>
        <v>92</v>
      </c>
      <c r="U1452" s="152">
        <f>100*(INDEX(TDU_Info!$E$5:$E$111,$T1452)/T$11+INDEX(TDU_Info!$F$5:$F$111,$T1452))</f>
        <v>4.0929999999999991</v>
      </c>
      <c r="V1452" s="152">
        <v>2.0339999999999998</v>
      </c>
      <c r="W1452" s="152">
        <v>2.67</v>
      </c>
      <c r="X1452" s="152">
        <v>4.4359999999999999</v>
      </c>
      <c r="Y1452" s="152">
        <v>4.5720000000000001</v>
      </c>
      <c r="Z1452" s="152">
        <v>2.2440000000000002</v>
      </c>
      <c r="AA1452" s="152">
        <v>2.69</v>
      </c>
      <c r="AB1452" s="152">
        <v>4.5250000000000004</v>
      </c>
      <c r="AC1452" s="152">
        <v>4.8499999999999996</v>
      </c>
      <c r="AD1452" s="152">
        <v>1.8540000000000001</v>
      </c>
      <c r="AE1452" s="152">
        <v>2.335</v>
      </c>
      <c r="AF1452" s="152">
        <v>4.2859999999999996</v>
      </c>
      <c r="AG1452" s="152">
        <v>4.4720000000000004</v>
      </c>
      <c r="AH1452" s="152">
        <v>1.9970000000000001</v>
      </c>
      <c r="AI1452" s="152">
        <v>2.3450000000000002</v>
      </c>
      <c r="AJ1452" s="152">
        <v>4.375</v>
      </c>
      <c r="AK1452" s="152">
        <v>4.84</v>
      </c>
      <c r="AL1452" s="152" t="e">
        <f t="shared" si="276"/>
        <v>#N/A</v>
      </c>
      <c r="AM1452" s="152" t="e">
        <f t="shared" si="277"/>
        <v>#N/A</v>
      </c>
      <c r="AN1452" s="152" t="e">
        <f>NA()</f>
        <v>#N/A</v>
      </c>
      <c r="AO1452" s="152" t="e">
        <f>NA()</f>
        <v>#N/A</v>
      </c>
      <c r="AP1452" s="152">
        <f t="shared" si="289"/>
        <v>7.4970000000000008</v>
      </c>
      <c r="AQ1452" s="152"/>
      <c r="AR1452" s="152"/>
      <c r="AS1452" s="153">
        <f t="shared" si="292"/>
        <v>341</v>
      </c>
      <c r="AT1452" s="153">
        <f t="shared" si="270"/>
        <v>1</v>
      </c>
      <c r="AU1452" s="153">
        <f t="shared" si="271"/>
        <v>0</v>
      </c>
      <c r="AV1452" s="153">
        <f t="shared" si="272"/>
        <v>0</v>
      </c>
      <c r="BA1452">
        <f t="shared" si="293"/>
        <v>6</v>
      </c>
    </row>
    <row r="1453" spans="2:53" x14ac:dyDescent="0.25">
      <c r="B1453" s="155">
        <f t="shared" si="282"/>
        <v>44172.999305555553</v>
      </c>
      <c r="C1453" s="155">
        <f t="shared" si="280"/>
        <v>44172.999305555553</v>
      </c>
      <c r="D1453" s="152">
        <f t="shared" si="273"/>
        <v>4.2859999999999996</v>
      </c>
      <c r="E1453" s="152"/>
      <c r="F1453" s="152"/>
      <c r="G1453" s="152"/>
      <c r="H1453" s="152" t="e">
        <f t="shared" si="274"/>
        <v>#N/A</v>
      </c>
      <c r="I1453" s="152"/>
      <c r="J1453" s="152" t="e">
        <f t="shared" si="275"/>
        <v>#N/A</v>
      </c>
      <c r="K1453" s="152"/>
      <c r="L1453" s="152"/>
      <c r="M1453" s="152"/>
      <c r="N1453" s="152"/>
      <c r="O1453" s="152"/>
      <c r="P1453" s="152"/>
      <c r="Q1453" s="152"/>
      <c r="R1453" s="152"/>
      <c r="S1453" s="152"/>
      <c r="T1453" s="153" cm="1">
        <f t="array" ref="T1453">MATCH(1,(TDU_Info!$C$5:$C$111=$T$6)*(TDU_Info!$B$5:$B$111&lt;=$B1453),0)</f>
        <v>92</v>
      </c>
      <c r="U1453" s="152">
        <f>100*(INDEX(TDU_Info!$E$5:$E$111,$T1453)/T$11+INDEX(TDU_Info!$F$5:$F$111,$T1453))</f>
        <v>4.0929999999999991</v>
      </c>
      <c r="V1453" s="152">
        <v>2.0339999999999998</v>
      </c>
      <c r="W1453" s="152">
        <v>2.67</v>
      </c>
      <c r="X1453" s="152">
        <v>4.4359999999999999</v>
      </c>
      <c r="Y1453" s="152">
        <v>4.5720000000000001</v>
      </c>
      <c r="Z1453" s="152">
        <v>2.2440000000000002</v>
      </c>
      <c r="AA1453" s="152">
        <v>2.69</v>
      </c>
      <c r="AB1453" s="152">
        <v>4.5250000000000004</v>
      </c>
      <c r="AC1453" s="152">
        <v>4.8499999999999996</v>
      </c>
      <c r="AD1453" s="152">
        <v>1.8540000000000001</v>
      </c>
      <c r="AE1453" s="152">
        <v>2.335</v>
      </c>
      <c r="AF1453" s="152">
        <v>4.2859999999999996</v>
      </c>
      <c r="AG1453" s="152">
        <v>4.4720000000000004</v>
      </c>
      <c r="AH1453" s="152">
        <v>1.9970000000000001</v>
      </c>
      <c r="AI1453" s="152">
        <v>2.3450000000000002</v>
      </c>
      <c r="AJ1453" s="152">
        <v>4.375</v>
      </c>
      <c r="AK1453" s="152">
        <v>4.84</v>
      </c>
      <c r="AL1453" s="152" t="e">
        <f t="shared" si="276"/>
        <v>#N/A</v>
      </c>
      <c r="AM1453" s="152" t="e">
        <f t="shared" si="277"/>
        <v>#N/A</v>
      </c>
      <c r="AN1453" s="152" t="e">
        <f>NA()</f>
        <v>#N/A</v>
      </c>
      <c r="AO1453" s="152" t="e">
        <f>NA()</f>
        <v>#N/A</v>
      </c>
      <c r="AP1453" s="152">
        <f t="shared" si="289"/>
        <v>7.4970000000000008</v>
      </c>
      <c r="AQ1453" s="152"/>
      <c r="AR1453" s="152"/>
      <c r="AS1453" s="153">
        <f t="shared" si="292"/>
        <v>342</v>
      </c>
      <c r="AT1453" s="153">
        <f t="shared" si="270"/>
        <v>1</v>
      </c>
      <c r="AU1453" s="153">
        <f t="shared" si="271"/>
        <v>0</v>
      </c>
      <c r="AV1453" s="153">
        <f t="shared" si="272"/>
        <v>0</v>
      </c>
      <c r="BA1453">
        <f t="shared" si="293"/>
        <v>7</v>
      </c>
    </row>
    <row r="1454" spans="2:53" x14ac:dyDescent="0.25">
      <c r="B1454" s="155">
        <f t="shared" si="282"/>
        <v>44173.999305555553</v>
      </c>
      <c r="C1454" s="155">
        <f t="shared" si="280"/>
        <v>44173.999305555553</v>
      </c>
      <c r="D1454" s="152">
        <f t="shared" si="273"/>
        <v>4.2859999999999996</v>
      </c>
      <c r="E1454" s="152"/>
      <c r="F1454" s="152"/>
      <c r="G1454" s="152"/>
      <c r="H1454" s="152" t="e">
        <f t="shared" si="274"/>
        <v>#N/A</v>
      </c>
      <c r="I1454" s="152"/>
      <c r="J1454" s="152" t="e">
        <f t="shared" si="275"/>
        <v>#N/A</v>
      </c>
      <c r="K1454" s="152"/>
      <c r="L1454" s="152"/>
      <c r="M1454" s="152"/>
      <c r="N1454" s="152"/>
      <c r="O1454" s="152"/>
      <c r="P1454" s="152"/>
      <c r="Q1454" s="152"/>
      <c r="R1454" s="152"/>
      <c r="S1454" s="152"/>
      <c r="T1454" s="153" cm="1">
        <f t="array" ref="T1454">MATCH(1,(TDU_Info!$C$5:$C$111=$T$6)*(TDU_Info!$B$5:$B$111&lt;=$B1454),0)</f>
        <v>92</v>
      </c>
      <c r="U1454" s="152">
        <f>100*(INDEX(TDU_Info!$E$5:$E$111,$T1454)/T$11+INDEX(TDU_Info!$F$5:$F$111,$T1454))</f>
        <v>4.0929999999999991</v>
      </c>
      <c r="V1454" s="152">
        <v>2.0339999999999998</v>
      </c>
      <c r="W1454" s="152">
        <v>2.67</v>
      </c>
      <c r="X1454" s="152">
        <v>4.4359999999999999</v>
      </c>
      <c r="Y1454" s="152">
        <v>4.5380000000000003</v>
      </c>
      <c r="Z1454" s="152">
        <v>2.2440000000000002</v>
      </c>
      <c r="AA1454" s="152">
        <v>2.69</v>
      </c>
      <c r="AB1454" s="152">
        <v>4.5250000000000004</v>
      </c>
      <c r="AC1454" s="152">
        <v>4.8499999999999996</v>
      </c>
      <c r="AD1454" s="152">
        <v>1.8540000000000001</v>
      </c>
      <c r="AE1454" s="152">
        <v>2.335</v>
      </c>
      <c r="AF1454" s="152">
        <v>4.2859999999999996</v>
      </c>
      <c r="AG1454" s="152">
        <v>4.4379999999999997</v>
      </c>
      <c r="AH1454" s="152">
        <v>1.9970000000000001</v>
      </c>
      <c r="AI1454" s="152">
        <v>2.3450000000000002</v>
      </c>
      <c r="AJ1454" s="152">
        <v>4.375</v>
      </c>
      <c r="AK1454" s="152">
        <v>4.83</v>
      </c>
      <c r="AL1454" s="152" t="e">
        <f t="shared" si="276"/>
        <v>#N/A</v>
      </c>
      <c r="AM1454" s="152" t="e">
        <f t="shared" si="277"/>
        <v>#N/A</v>
      </c>
      <c r="AN1454" s="152" t="e">
        <f>NA()</f>
        <v>#N/A</v>
      </c>
      <c r="AO1454" s="152" t="e">
        <f>NA()</f>
        <v>#N/A</v>
      </c>
      <c r="AP1454" s="152">
        <f t="shared" si="289"/>
        <v>7.4970000000000008</v>
      </c>
      <c r="AQ1454" s="152"/>
      <c r="AR1454" s="152"/>
      <c r="AS1454" s="153">
        <f t="shared" si="292"/>
        <v>343</v>
      </c>
      <c r="AT1454" s="153">
        <f t="shared" si="270"/>
        <v>1</v>
      </c>
      <c r="AU1454" s="153">
        <f t="shared" si="271"/>
        <v>0</v>
      </c>
      <c r="AV1454" s="153">
        <f t="shared" si="272"/>
        <v>0</v>
      </c>
      <c r="BA1454">
        <f t="shared" si="293"/>
        <v>8</v>
      </c>
    </row>
    <row r="1455" spans="2:53" x14ac:dyDescent="0.25">
      <c r="B1455" s="155">
        <f t="shared" si="282"/>
        <v>44174.999305555553</v>
      </c>
      <c r="C1455" s="155">
        <f t="shared" si="280"/>
        <v>44174.999305555553</v>
      </c>
      <c r="D1455" s="152">
        <f t="shared" si="273"/>
        <v>4.3360000000000003</v>
      </c>
      <c r="E1455" s="152"/>
      <c r="F1455" s="152"/>
      <c r="G1455" s="152"/>
      <c r="H1455" s="152" t="e">
        <f t="shared" si="274"/>
        <v>#N/A</v>
      </c>
      <c r="I1455" s="152"/>
      <c r="J1455" s="152" t="e">
        <f t="shared" si="275"/>
        <v>#N/A</v>
      </c>
      <c r="K1455" s="152"/>
      <c r="L1455" s="152"/>
      <c r="M1455" s="152"/>
      <c r="N1455" s="152"/>
      <c r="O1455" s="152"/>
      <c r="P1455" s="152"/>
      <c r="Q1455" s="152"/>
      <c r="R1455" s="152"/>
      <c r="S1455" s="152"/>
      <c r="T1455" s="153" cm="1">
        <f t="array" ref="T1455">MATCH(1,(TDU_Info!$C$5:$C$111=$T$6)*(TDU_Info!$B$5:$B$111&lt;=$B1455),0)</f>
        <v>92</v>
      </c>
      <c r="U1455" s="152">
        <f>100*(INDEX(TDU_Info!$E$5:$E$111,$T1455)/T$11+INDEX(TDU_Info!$F$5:$F$111,$T1455))</f>
        <v>4.0929999999999991</v>
      </c>
      <c r="V1455" s="152">
        <v>2.0339999999999998</v>
      </c>
      <c r="W1455" s="152">
        <v>2.67</v>
      </c>
      <c r="X1455" s="152">
        <v>4.5359999999999996</v>
      </c>
      <c r="Y1455" s="152">
        <v>4.5380000000000003</v>
      </c>
      <c r="Z1455" s="152">
        <v>2.2440000000000002</v>
      </c>
      <c r="AA1455" s="152">
        <v>2.69</v>
      </c>
      <c r="AB1455" s="152">
        <v>4.5250000000000004</v>
      </c>
      <c r="AC1455" s="152">
        <v>4.8499999999999996</v>
      </c>
      <c r="AD1455" s="152">
        <v>1.8540000000000001</v>
      </c>
      <c r="AE1455" s="152">
        <v>2.335</v>
      </c>
      <c r="AF1455" s="152">
        <v>4.3360000000000003</v>
      </c>
      <c r="AG1455" s="152">
        <v>4.4379999999999997</v>
      </c>
      <c r="AH1455" s="152">
        <v>1.9970000000000001</v>
      </c>
      <c r="AI1455" s="152">
        <v>2.3450000000000002</v>
      </c>
      <c r="AJ1455" s="152">
        <v>4.375</v>
      </c>
      <c r="AK1455" s="152">
        <v>4.83</v>
      </c>
      <c r="AL1455" s="152" t="e">
        <f t="shared" si="276"/>
        <v>#N/A</v>
      </c>
      <c r="AM1455" s="152" t="e">
        <f t="shared" si="277"/>
        <v>#N/A</v>
      </c>
      <c r="AN1455" s="152" t="e">
        <f>NA()</f>
        <v>#N/A</v>
      </c>
      <c r="AO1455" s="152" t="e">
        <f>NA()</f>
        <v>#N/A</v>
      </c>
      <c r="AP1455" s="152">
        <f t="shared" si="289"/>
        <v>7.4970000000000008</v>
      </c>
      <c r="AQ1455" s="152"/>
      <c r="AR1455" s="152"/>
      <c r="AS1455" s="153">
        <f t="shared" si="292"/>
        <v>344</v>
      </c>
      <c r="AT1455" s="153">
        <f t="shared" si="270"/>
        <v>1</v>
      </c>
      <c r="AU1455" s="153">
        <f t="shared" si="271"/>
        <v>0</v>
      </c>
      <c r="AV1455" s="153">
        <f t="shared" si="272"/>
        <v>0</v>
      </c>
      <c r="BA1455">
        <f t="shared" si="293"/>
        <v>9</v>
      </c>
    </row>
    <row r="1456" spans="2:53" x14ac:dyDescent="0.25">
      <c r="B1456" s="155">
        <f t="shared" si="282"/>
        <v>44175.999305555553</v>
      </c>
      <c r="C1456" s="155">
        <f t="shared" si="280"/>
        <v>44175.999305555553</v>
      </c>
      <c r="D1456" s="152">
        <f t="shared" si="273"/>
        <v>4.3360000000000003</v>
      </c>
      <c r="E1456" s="152"/>
      <c r="F1456" s="152"/>
      <c r="G1456" s="152"/>
      <c r="H1456" s="152" t="e">
        <f t="shared" si="274"/>
        <v>#N/A</v>
      </c>
      <c r="I1456" s="152"/>
      <c r="J1456" s="152" t="e">
        <f t="shared" si="275"/>
        <v>#N/A</v>
      </c>
      <c r="K1456" s="152"/>
      <c r="L1456" s="152"/>
      <c r="M1456" s="152"/>
      <c r="N1456" s="152"/>
      <c r="O1456" s="152"/>
      <c r="P1456" s="152"/>
      <c r="Q1456" s="152"/>
      <c r="R1456" s="152"/>
      <c r="S1456" s="152"/>
      <c r="T1456" s="153" cm="1">
        <f t="array" ref="T1456">MATCH(1,(TDU_Info!$C$5:$C$111=$T$6)*(TDU_Info!$B$5:$B$111&lt;=$B1456),0)</f>
        <v>92</v>
      </c>
      <c r="U1456" s="152">
        <f>100*(INDEX(TDU_Info!$E$5:$E$111,$T1456)/T$11+INDEX(TDU_Info!$F$5:$F$111,$T1456))</f>
        <v>4.0929999999999991</v>
      </c>
      <c r="V1456" s="152">
        <v>2.0339999999999998</v>
      </c>
      <c r="W1456" s="152">
        <v>2.67</v>
      </c>
      <c r="X1456" s="152">
        <v>4.5359999999999996</v>
      </c>
      <c r="Y1456" s="152">
        <v>4.5670000000000002</v>
      </c>
      <c r="Z1456" s="152">
        <v>2.2440000000000002</v>
      </c>
      <c r="AA1456" s="152">
        <v>2.69</v>
      </c>
      <c r="AB1456" s="152">
        <v>4.5250000000000004</v>
      </c>
      <c r="AC1456" s="152">
        <v>4.8499999999999996</v>
      </c>
      <c r="AD1456" s="152">
        <v>1.8540000000000001</v>
      </c>
      <c r="AE1456" s="152">
        <v>2.335</v>
      </c>
      <c r="AF1456" s="152">
        <v>4.3360000000000003</v>
      </c>
      <c r="AG1456" s="152">
        <v>4.4669999999999996</v>
      </c>
      <c r="AH1456" s="152">
        <v>1.9970000000000001</v>
      </c>
      <c r="AI1456" s="152">
        <v>2.3450000000000002</v>
      </c>
      <c r="AJ1456" s="152">
        <v>4.375</v>
      </c>
      <c r="AK1456" s="152">
        <v>4.8499999999999996</v>
      </c>
      <c r="AL1456" s="152" t="e">
        <f t="shared" si="276"/>
        <v>#N/A</v>
      </c>
      <c r="AM1456" s="152" t="e">
        <f t="shared" si="277"/>
        <v>#N/A</v>
      </c>
      <c r="AN1456" s="152" t="e">
        <f>NA()</f>
        <v>#N/A</v>
      </c>
      <c r="AO1456" s="152" t="e">
        <f>NA()</f>
        <v>#N/A</v>
      </c>
      <c r="AP1456" s="152">
        <f t="shared" si="289"/>
        <v>7.4970000000000008</v>
      </c>
      <c r="AQ1456" s="152"/>
      <c r="AR1456" s="152"/>
      <c r="AS1456" s="153">
        <f t="shared" si="292"/>
        <v>345</v>
      </c>
      <c r="AT1456" s="153">
        <f t="shared" si="270"/>
        <v>1</v>
      </c>
      <c r="AU1456" s="153">
        <f t="shared" si="271"/>
        <v>0</v>
      </c>
      <c r="AV1456" s="153">
        <f t="shared" si="272"/>
        <v>0</v>
      </c>
      <c r="BA1456">
        <f t="shared" si="293"/>
        <v>10</v>
      </c>
    </row>
    <row r="1457" spans="2:53" x14ac:dyDescent="0.25">
      <c r="B1457" s="155">
        <f t="shared" si="282"/>
        <v>44176.999305555553</v>
      </c>
      <c r="C1457" s="155">
        <f t="shared" si="280"/>
        <v>44176.999305555553</v>
      </c>
      <c r="D1457" s="152">
        <f t="shared" si="273"/>
        <v>4.2359999999999998</v>
      </c>
      <c r="E1457" s="152"/>
      <c r="F1457" s="152"/>
      <c r="G1457" s="152"/>
      <c r="H1457" s="152" t="e">
        <f t="shared" si="274"/>
        <v>#N/A</v>
      </c>
      <c r="I1457" s="152"/>
      <c r="J1457" s="152" t="e">
        <f t="shared" si="275"/>
        <v>#N/A</v>
      </c>
      <c r="K1457" s="152"/>
      <c r="L1457" s="152"/>
      <c r="M1457" s="152"/>
      <c r="N1457" s="152"/>
      <c r="O1457" s="152"/>
      <c r="P1457" s="152"/>
      <c r="Q1457" s="152"/>
      <c r="R1457" s="152"/>
      <c r="S1457" s="152"/>
      <c r="T1457" s="153" cm="1">
        <f t="array" ref="T1457">MATCH(1,(TDU_Info!$C$5:$C$111=$T$6)*(TDU_Info!$B$5:$B$111&lt;=$B1457),0)</f>
        <v>92</v>
      </c>
      <c r="U1457" s="152">
        <f>100*(INDEX(TDU_Info!$E$5:$E$111,$T1457)/T$11+INDEX(TDU_Info!$F$5:$F$111,$T1457))</f>
        <v>4.0929999999999991</v>
      </c>
      <c r="V1457" s="152">
        <v>1.956</v>
      </c>
      <c r="W1457" s="152">
        <v>1.956</v>
      </c>
      <c r="X1457" s="152">
        <v>4.4359999999999999</v>
      </c>
      <c r="Y1457" s="152">
        <v>4.5670000000000002</v>
      </c>
      <c r="Z1457" s="152">
        <v>2.1549999999999998</v>
      </c>
      <c r="AA1457" s="152">
        <v>2.1549999999999998</v>
      </c>
      <c r="AB1457" s="152">
        <v>4.5250000000000004</v>
      </c>
      <c r="AC1457" s="152">
        <v>4.8499999999999996</v>
      </c>
      <c r="AD1457" s="152">
        <v>1.8540000000000001</v>
      </c>
      <c r="AE1457" s="152">
        <v>2.1269999999999998</v>
      </c>
      <c r="AF1457" s="152">
        <v>4.2359999999999998</v>
      </c>
      <c r="AG1457" s="152">
        <v>4.4669999999999996</v>
      </c>
      <c r="AH1457" s="152">
        <v>1.9970000000000001</v>
      </c>
      <c r="AI1457" s="152">
        <v>2.3450000000000002</v>
      </c>
      <c r="AJ1457" s="152">
        <v>4.375</v>
      </c>
      <c r="AK1457" s="152">
        <v>4.8250000000000002</v>
      </c>
      <c r="AL1457" s="152" t="e">
        <f t="shared" si="276"/>
        <v>#N/A</v>
      </c>
      <c r="AM1457" s="152" t="e">
        <f t="shared" si="277"/>
        <v>#N/A</v>
      </c>
      <c r="AN1457" s="152" t="e">
        <f>NA()</f>
        <v>#N/A</v>
      </c>
      <c r="AO1457" s="152" t="e">
        <f>NA()</f>
        <v>#N/A</v>
      </c>
      <c r="AP1457" s="152">
        <f t="shared" si="289"/>
        <v>7.4970000000000008</v>
      </c>
      <c r="AQ1457" s="152"/>
      <c r="AR1457" s="152"/>
      <c r="AS1457" s="153">
        <f t="shared" si="292"/>
        <v>346</v>
      </c>
      <c r="AT1457" s="153">
        <f t="shared" si="270"/>
        <v>1</v>
      </c>
      <c r="AU1457" s="153">
        <f t="shared" si="271"/>
        <v>0</v>
      </c>
      <c r="AV1457" s="153">
        <f t="shared" si="272"/>
        <v>0</v>
      </c>
      <c r="BA1457">
        <f t="shared" si="293"/>
        <v>11</v>
      </c>
    </row>
    <row r="1458" spans="2:53" x14ac:dyDescent="0.25">
      <c r="B1458" s="155">
        <f t="shared" si="282"/>
        <v>44177.999305555553</v>
      </c>
      <c r="C1458" s="155">
        <f t="shared" si="280"/>
        <v>44177.999305555553</v>
      </c>
      <c r="D1458" s="152">
        <f t="shared" si="273"/>
        <v>4.2359999999999998</v>
      </c>
      <c r="E1458" s="152"/>
      <c r="F1458" s="152"/>
      <c r="G1458" s="152"/>
      <c r="H1458" s="152" t="e">
        <f t="shared" si="274"/>
        <v>#N/A</v>
      </c>
      <c r="I1458" s="152"/>
      <c r="J1458" s="152" t="e">
        <f t="shared" si="275"/>
        <v>#N/A</v>
      </c>
      <c r="K1458" s="152"/>
      <c r="L1458" s="152"/>
      <c r="M1458" s="152"/>
      <c r="N1458" s="152"/>
      <c r="O1458" s="152"/>
      <c r="P1458" s="152"/>
      <c r="Q1458" s="152"/>
      <c r="R1458" s="152"/>
      <c r="S1458" s="152"/>
      <c r="T1458" s="153" cm="1">
        <f t="array" ref="T1458">MATCH(1,(TDU_Info!$C$5:$C$111=$T$6)*(TDU_Info!$B$5:$B$111&lt;=$B1458),0)</f>
        <v>92</v>
      </c>
      <c r="U1458" s="152">
        <f>100*(INDEX(TDU_Info!$E$5:$E$111,$T1458)/T$11+INDEX(TDU_Info!$F$5:$F$111,$T1458))</f>
        <v>4.0929999999999991</v>
      </c>
      <c r="V1458" s="152">
        <v>1.956</v>
      </c>
      <c r="W1458" s="152">
        <v>1.956</v>
      </c>
      <c r="X1458" s="152">
        <v>4.4359999999999999</v>
      </c>
      <c r="Y1458" s="152">
        <v>4.5670000000000002</v>
      </c>
      <c r="Z1458" s="152">
        <v>2.1549999999999998</v>
      </c>
      <c r="AA1458" s="152">
        <v>2.1549999999999998</v>
      </c>
      <c r="AB1458" s="152">
        <v>4.5250000000000004</v>
      </c>
      <c r="AC1458" s="152">
        <v>4.8499999999999996</v>
      </c>
      <c r="AD1458" s="152">
        <v>1.8540000000000001</v>
      </c>
      <c r="AE1458" s="152">
        <v>2.1269999999999998</v>
      </c>
      <c r="AF1458" s="152">
        <v>4.2359999999999998</v>
      </c>
      <c r="AG1458" s="152">
        <v>4.4669999999999996</v>
      </c>
      <c r="AH1458" s="152">
        <v>1.9970000000000001</v>
      </c>
      <c r="AI1458" s="152">
        <v>2.3450000000000002</v>
      </c>
      <c r="AJ1458" s="152">
        <v>4.375</v>
      </c>
      <c r="AK1458" s="152">
        <v>4.8250000000000002</v>
      </c>
      <c r="AL1458" s="152" t="e">
        <f t="shared" si="276"/>
        <v>#N/A</v>
      </c>
      <c r="AM1458" s="152" t="e">
        <f t="shared" si="277"/>
        <v>#N/A</v>
      </c>
      <c r="AN1458" s="152" t="e">
        <f>NA()</f>
        <v>#N/A</v>
      </c>
      <c r="AO1458" s="152" t="e">
        <f>NA()</f>
        <v>#N/A</v>
      </c>
      <c r="AP1458" s="152">
        <f t="shared" si="289"/>
        <v>7.4970000000000008</v>
      </c>
      <c r="AQ1458" s="152"/>
      <c r="AR1458" s="152"/>
      <c r="AS1458" s="153">
        <f t="shared" ref="AS1458:AS1462" si="294">ROUNDUP(B1458-DATE(YEAR(B1458),1,1),0)</f>
        <v>347</v>
      </c>
      <c r="AT1458" s="153">
        <f t="shared" si="270"/>
        <v>1</v>
      </c>
      <c r="AU1458" s="153">
        <f t="shared" si="271"/>
        <v>0</v>
      </c>
      <c r="AV1458" s="153">
        <f t="shared" si="272"/>
        <v>0</v>
      </c>
      <c r="BA1458">
        <f t="shared" ref="BA1458:BA1462" si="295">DAY(C1458)</f>
        <v>12</v>
      </c>
    </row>
    <row r="1459" spans="2:53" x14ac:dyDescent="0.25">
      <c r="B1459" s="155">
        <f t="shared" si="282"/>
        <v>44178.999305555553</v>
      </c>
      <c r="C1459" s="155">
        <f t="shared" si="280"/>
        <v>44178.999305555553</v>
      </c>
      <c r="D1459" s="152">
        <f t="shared" si="273"/>
        <v>4.2359999999999998</v>
      </c>
      <c r="E1459" s="152"/>
      <c r="F1459" s="152"/>
      <c r="G1459" s="152"/>
      <c r="H1459" s="152" t="e">
        <f t="shared" si="274"/>
        <v>#N/A</v>
      </c>
      <c r="I1459" s="152"/>
      <c r="J1459" s="152" t="e">
        <f t="shared" si="275"/>
        <v>#N/A</v>
      </c>
      <c r="K1459" s="152"/>
      <c r="L1459" s="152"/>
      <c r="M1459" s="152"/>
      <c r="N1459" s="152"/>
      <c r="O1459" s="152"/>
      <c r="P1459" s="152"/>
      <c r="Q1459" s="152"/>
      <c r="R1459" s="152"/>
      <c r="S1459" s="152"/>
      <c r="T1459" s="153" cm="1">
        <f t="array" ref="T1459">MATCH(1,(TDU_Info!$C$5:$C$111=$T$6)*(TDU_Info!$B$5:$B$111&lt;=$B1459),0)</f>
        <v>92</v>
      </c>
      <c r="U1459" s="152">
        <f>100*(INDEX(TDU_Info!$E$5:$E$111,$T1459)/T$11+INDEX(TDU_Info!$F$5:$F$111,$T1459))</f>
        <v>4.0929999999999991</v>
      </c>
      <c r="V1459" s="152">
        <v>1.956</v>
      </c>
      <c r="W1459" s="152">
        <v>1.956</v>
      </c>
      <c r="X1459" s="152">
        <v>4.4359999999999999</v>
      </c>
      <c r="Y1459" s="152">
        <v>4.5670000000000002</v>
      </c>
      <c r="Z1459" s="152">
        <v>2.1549999999999998</v>
      </c>
      <c r="AA1459" s="152">
        <v>2.1549999999999998</v>
      </c>
      <c r="AB1459" s="152">
        <v>4.5250000000000004</v>
      </c>
      <c r="AC1459" s="152">
        <v>4.8499999999999996</v>
      </c>
      <c r="AD1459" s="152">
        <v>1.8540000000000001</v>
      </c>
      <c r="AE1459" s="152">
        <v>2.1269999999999998</v>
      </c>
      <c r="AF1459" s="152">
        <v>4.2359999999999998</v>
      </c>
      <c r="AG1459" s="152">
        <v>4.4669999999999996</v>
      </c>
      <c r="AH1459" s="152">
        <v>1.9970000000000001</v>
      </c>
      <c r="AI1459" s="152">
        <v>2.3450000000000002</v>
      </c>
      <c r="AJ1459" s="152">
        <v>4.375</v>
      </c>
      <c r="AK1459" s="152">
        <v>4.8250000000000002</v>
      </c>
      <c r="AL1459" s="152" t="e">
        <f t="shared" si="276"/>
        <v>#N/A</v>
      </c>
      <c r="AM1459" s="152" t="e">
        <f t="shared" si="277"/>
        <v>#N/A</v>
      </c>
      <c r="AN1459" s="152" t="e">
        <f>NA()</f>
        <v>#N/A</v>
      </c>
      <c r="AO1459" s="152" t="e">
        <f>NA()</f>
        <v>#N/A</v>
      </c>
      <c r="AP1459" s="152">
        <f t="shared" si="289"/>
        <v>7.4970000000000008</v>
      </c>
      <c r="AQ1459" s="152"/>
      <c r="AR1459" s="152"/>
      <c r="AS1459" s="153">
        <f t="shared" si="294"/>
        <v>348</v>
      </c>
      <c r="AT1459" s="153">
        <f t="shared" si="270"/>
        <v>1</v>
      </c>
      <c r="AU1459" s="153">
        <f t="shared" si="271"/>
        <v>0</v>
      </c>
      <c r="AV1459" s="153">
        <f t="shared" si="272"/>
        <v>0</v>
      </c>
      <c r="BA1459">
        <f t="shared" si="295"/>
        <v>13</v>
      </c>
    </row>
    <row r="1460" spans="2:53" x14ac:dyDescent="0.25">
      <c r="B1460" s="155">
        <f t="shared" si="282"/>
        <v>44179.999305555553</v>
      </c>
      <c r="C1460" s="155">
        <f t="shared" si="280"/>
        <v>44179.999305555553</v>
      </c>
      <c r="D1460" s="152">
        <f t="shared" si="273"/>
        <v>4.2359999999999998</v>
      </c>
      <c r="E1460" s="152"/>
      <c r="F1460" s="152"/>
      <c r="G1460" s="152"/>
      <c r="H1460" s="152" t="e">
        <f t="shared" si="274"/>
        <v>#N/A</v>
      </c>
      <c r="I1460" s="152"/>
      <c r="J1460" s="152" t="e">
        <f t="shared" si="275"/>
        <v>#N/A</v>
      </c>
      <c r="K1460" s="152"/>
      <c r="L1460" s="152"/>
      <c r="M1460" s="152"/>
      <c r="N1460" s="152"/>
      <c r="O1460" s="152"/>
      <c r="P1460" s="152"/>
      <c r="Q1460" s="152"/>
      <c r="R1460" s="152"/>
      <c r="S1460" s="152"/>
      <c r="T1460" s="153" cm="1">
        <f t="array" ref="T1460">MATCH(1,(TDU_Info!$C$5:$C$111=$T$6)*(TDU_Info!$B$5:$B$111&lt;=$B1460),0)</f>
        <v>92</v>
      </c>
      <c r="U1460" s="152">
        <f>100*(INDEX(TDU_Info!$E$5:$E$111,$T1460)/T$11+INDEX(TDU_Info!$F$5:$F$111,$T1460))</f>
        <v>4.0929999999999991</v>
      </c>
      <c r="V1460" s="152">
        <v>1.956</v>
      </c>
      <c r="W1460" s="152">
        <v>1.956</v>
      </c>
      <c r="X1460" s="152">
        <v>4.4359999999999999</v>
      </c>
      <c r="Y1460" s="152">
        <v>4.5670000000000002</v>
      </c>
      <c r="Z1460" s="152">
        <v>2.1240000000000001</v>
      </c>
      <c r="AA1460" s="152">
        <v>2.1549999999999998</v>
      </c>
      <c r="AB1460" s="152">
        <v>4.5250000000000004</v>
      </c>
      <c r="AC1460" s="152">
        <v>4.8499999999999996</v>
      </c>
      <c r="AD1460" s="152">
        <v>1.8540000000000001</v>
      </c>
      <c r="AE1460" s="152">
        <v>2.1269999999999998</v>
      </c>
      <c r="AF1460" s="152">
        <v>4.2359999999999998</v>
      </c>
      <c r="AG1460" s="152">
        <v>4.4669999999999996</v>
      </c>
      <c r="AH1460" s="152">
        <v>1.83</v>
      </c>
      <c r="AI1460" s="152">
        <v>2.2450000000000001</v>
      </c>
      <c r="AJ1460" s="152">
        <v>4.375</v>
      </c>
      <c r="AK1460" s="152">
        <v>4.8250000000000002</v>
      </c>
      <c r="AL1460" s="152" t="e">
        <f t="shared" si="276"/>
        <v>#N/A</v>
      </c>
      <c r="AM1460" s="152" t="e">
        <f t="shared" si="277"/>
        <v>#N/A</v>
      </c>
      <c r="AN1460" s="152" t="e">
        <f>NA()</f>
        <v>#N/A</v>
      </c>
      <c r="AO1460" s="152" t="e">
        <f>NA()</f>
        <v>#N/A</v>
      </c>
      <c r="AP1460" s="152">
        <f t="shared" si="289"/>
        <v>7.4970000000000008</v>
      </c>
      <c r="AQ1460" s="152"/>
      <c r="AR1460" s="152"/>
      <c r="AS1460" s="153">
        <f t="shared" si="294"/>
        <v>349</v>
      </c>
      <c r="AT1460" s="153">
        <f t="shared" si="270"/>
        <v>1</v>
      </c>
      <c r="AU1460" s="153">
        <f t="shared" si="271"/>
        <v>0</v>
      </c>
      <c r="AV1460" s="153">
        <f t="shared" si="272"/>
        <v>0</v>
      </c>
      <c r="BA1460">
        <f t="shared" si="295"/>
        <v>14</v>
      </c>
    </row>
    <row r="1461" spans="2:53" x14ac:dyDescent="0.25">
      <c r="B1461" s="155">
        <f t="shared" si="282"/>
        <v>44180.999305555553</v>
      </c>
      <c r="C1461" s="155">
        <f t="shared" si="280"/>
        <v>44180.999305555553</v>
      </c>
      <c r="D1461" s="152">
        <f t="shared" si="273"/>
        <v>4.2359999999999998</v>
      </c>
      <c r="E1461" s="152"/>
      <c r="F1461" s="152"/>
      <c r="G1461" s="152"/>
      <c r="H1461" s="152" t="e">
        <f t="shared" si="274"/>
        <v>#N/A</v>
      </c>
      <c r="I1461" s="152"/>
      <c r="J1461" s="152" t="e">
        <f t="shared" si="275"/>
        <v>#N/A</v>
      </c>
      <c r="K1461" s="152"/>
      <c r="L1461" s="152"/>
      <c r="M1461" s="152"/>
      <c r="N1461" s="152"/>
      <c r="O1461" s="152"/>
      <c r="P1461" s="152"/>
      <c r="Q1461" s="152"/>
      <c r="R1461" s="152"/>
      <c r="S1461" s="152"/>
      <c r="T1461" s="153" cm="1">
        <f t="array" ref="T1461">MATCH(1,(TDU_Info!$C$5:$C$111=$T$6)*(TDU_Info!$B$5:$B$111&lt;=$B1461),0)</f>
        <v>92</v>
      </c>
      <c r="U1461" s="152">
        <f>100*(INDEX(TDU_Info!$E$5:$E$111,$T1461)/T$11+INDEX(TDU_Info!$F$5:$F$111,$T1461))</f>
        <v>4.0929999999999991</v>
      </c>
      <c r="V1461" s="152">
        <v>1.7549999999999999</v>
      </c>
      <c r="W1461" s="152">
        <v>1.956</v>
      </c>
      <c r="X1461" s="152">
        <v>4.4359999999999999</v>
      </c>
      <c r="Y1461" s="152">
        <v>4.5670000000000002</v>
      </c>
      <c r="Z1461" s="152">
        <v>1.9710000000000001</v>
      </c>
      <c r="AA1461" s="152">
        <v>2.1190000000000002</v>
      </c>
      <c r="AB1461" s="152">
        <v>4.5250000000000004</v>
      </c>
      <c r="AC1461" s="152">
        <v>4.8499999999999996</v>
      </c>
      <c r="AD1461" s="152">
        <v>1.7150000000000001</v>
      </c>
      <c r="AE1461" s="152">
        <v>2.1269999999999998</v>
      </c>
      <c r="AF1461" s="152">
        <v>4.2359999999999998</v>
      </c>
      <c r="AG1461" s="152">
        <v>4.4669999999999996</v>
      </c>
      <c r="AH1461" s="152">
        <v>1.823</v>
      </c>
      <c r="AI1461" s="152">
        <v>2.2170000000000001</v>
      </c>
      <c r="AJ1461" s="152">
        <v>4.375</v>
      </c>
      <c r="AK1461" s="152">
        <v>4.8250000000000002</v>
      </c>
      <c r="AL1461" s="152" t="e">
        <f t="shared" si="276"/>
        <v>#N/A</v>
      </c>
      <c r="AM1461" s="152" t="e">
        <f t="shared" si="277"/>
        <v>#N/A</v>
      </c>
      <c r="AN1461" s="152" t="e">
        <f>NA()</f>
        <v>#N/A</v>
      </c>
      <c r="AO1461" s="152" t="e">
        <f>NA()</f>
        <v>#N/A</v>
      </c>
      <c r="AP1461" s="152">
        <f t="shared" si="289"/>
        <v>7.4970000000000008</v>
      </c>
      <c r="AQ1461" s="152"/>
      <c r="AR1461" s="152"/>
      <c r="AS1461" s="153">
        <f t="shared" si="294"/>
        <v>350</v>
      </c>
      <c r="AT1461" s="153">
        <f t="shared" si="270"/>
        <v>1</v>
      </c>
      <c r="AU1461" s="153">
        <f t="shared" si="271"/>
        <v>0</v>
      </c>
      <c r="AV1461" s="153">
        <f t="shared" si="272"/>
        <v>0</v>
      </c>
      <c r="BA1461">
        <f t="shared" si="295"/>
        <v>15</v>
      </c>
    </row>
    <row r="1462" spans="2:53" x14ac:dyDescent="0.25">
      <c r="B1462" s="155">
        <f t="shared" si="282"/>
        <v>44181.999305555553</v>
      </c>
      <c r="C1462" s="155">
        <f t="shared" si="280"/>
        <v>44181.999305555553</v>
      </c>
      <c r="D1462" s="152">
        <f t="shared" si="273"/>
        <v>4.2359999999999998</v>
      </c>
      <c r="E1462" s="152"/>
      <c r="F1462" s="152"/>
      <c r="G1462" s="152"/>
      <c r="H1462" s="152" t="e">
        <f t="shared" si="274"/>
        <v>#N/A</v>
      </c>
      <c r="I1462" s="152"/>
      <c r="J1462" s="152" t="e">
        <f t="shared" si="275"/>
        <v>#N/A</v>
      </c>
      <c r="K1462" s="152"/>
      <c r="L1462" s="152"/>
      <c r="M1462" s="152"/>
      <c r="N1462" s="152"/>
      <c r="O1462" s="152"/>
      <c r="P1462" s="152"/>
      <c r="Q1462" s="152"/>
      <c r="R1462" s="152"/>
      <c r="S1462" s="152"/>
      <c r="T1462" s="153" cm="1">
        <f t="array" ref="T1462">MATCH(1,(TDU_Info!$C$5:$C$111=$T$6)*(TDU_Info!$B$5:$B$111&lt;=$B1462),0)</f>
        <v>92</v>
      </c>
      <c r="U1462" s="152">
        <f>100*(INDEX(TDU_Info!$E$5:$E$111,$T1462)/T$11+INDEX(TDU_Info!$F$5:$F$111,$T1462))</f>
        <v>4.0929999999999991</v>
      </c>
      <c r="V1462" s="152">
        <v>1.7549999999999999</v>
      </c>
      <c r="W1462" s="152">
        <v>1.956</v>
      </c>
      <c r="X1462" s="152">
        <v>4.4359999999999999</v>
      </c>
      <c r="Y1462" s="152">
        <v>4.5670000000000002</v>
      </c>
      <c r="Z1462" s="152">
        <v>1.9710000000000001</v>
      </c>
      <c r="AA1462" s="152">
        <v>2.1190000000000002</v>
      </c>
      <c r="AB1462" s="152">
        <v>4.5199999999999996</v>
      </c>
      <c r="AC1462" s="152">
        <v>4.8499999999999996</v>
      </c>
      <c r="AD1462" s="152">
        <v>1.7270000000000001</v>
      </c>
      <c r="AE1462" s="152">
        <v>2.1269999999999998</v>
      </c>
      <c r="AF1462" s="152">
        <v>4.2359999999999998</v>
      </c>
      <c r="AG1462" s="152">
        <v>4.4669999999999996</v>
      </c>
      <c r="AH1462" s="152">
        <v>1.8580000000000001</v>
      </c>
      <c r="AI1462" s="152">
        <v>2.2170000000000001</v>
      </c>
      <c r="AJ1462" s="152">
        <v>4.375</v>
      </c>
      <c r="AK1462" s="152">
        <v>4.8250000000000002</v>
      </c>
      <c r="AL1462" s="152" t="e">
        <f t="shared" si="276"/>
        <v>#N/A</v>
      </c>
      <c r="AM1462" s="152" t="e">
        <f t="shared" si="277"/>
        <v>#N/A</v>
      </c>
      <c r="AN1462" s="152" t="e">
        <f>NA()</f>
        <v>#N/A</v>
      </c>
      <c r="AO1462" s="152" t="e">
        <f>NA()</f>
        <v>#N/A</v>
      </c>
      <c r="AP1462" s="152">
        <f t="shared" si="289"/>
        <v>7.4970000000000008</v>
      </c>
      <c r="AQ1462" s="152"/>
      <c r="AR1462" s="152"/>
      <c r="AS1462" s="153">
        <f t="shared" si="294"/>
        <v>351</v>
      </c>
      <c r="AT1462" s="153">
        <f t="shared" si="270"/>
        <v>1</v>
      </c>
      <c r="AU1462" s="153">
        <f t="shared" si="271"/>
        <v>0</v>
      </c>
      <c r="AV1462" s="153">
        <f t="shared" si="272"/>
        <v>0</v>
      </c>
      <c r="BA1462">
        <f t="shared" si="295"/>
        <v>16</v>
      </c>
    </row>
    <row r="1463" spans="2:53" x14ac:dyDescent="0.25">
      <c r="B1463" s="155">
        <f t="shared" si="282"/>
        <v>44182.999305555553</v>
      </c>
      <c r="C1463" s="155">
        <f t="shared" si="280"/>
        <v>44182.999305555553</v>
      </c>
      <c r="D1463" s="152">
        <f t="shared" si="273"/>
        <v>4.46</v>
      </c>
      <c r="E1463" s="152"/>
      <c r="F1463" s="152"/>
      <c r="G1463" s="152"/>
      <c r="H1463" s="152" t="e">
        <f t="shared" si="274"/>
        <v>#N/A</v>
      </c>
      <c r="I1463" s="152"/>
      <c r="J1463" s="152" t="e">
        <f t="shared" si="275"/>
        <v>#N/A</v>
      </c>
      <c r="K1463" s="152"/>
      <c r="L1463" s="152"/>
      <c r="M1463" s="152"/>
      <c r="N1463" s="152"/>
      <c r="O1463" s="152"/>
      <c r="P1463" s="152"/>
      <c r="Q1463" s="152"/>
      <c r="R1463" s="152"/>
      <c r="S1463" s="152"/>
      <c r="T1463" s="153" cm="1">
        <f t="array" ref="T1463">MATCH(1,(TDU_Info!$C$5:$C$111=$T$6)*(TDU_Info!$B$5:$B$111&lt;=$B1463),0)</f>
        <v>92</v>
      </c>
      <c r="U1463" s="152">
        <f>100*(INDEX(TDU_Info!$E$5:$E$111,$T1463)/T$11+INDEX(TDU_Info!$F$5:$F$111,$T1463))</f>
        <v>4.0929999999999991</v>
      </c>
      <c r="V1463" s="152">
        <v>1.7549999999999999</v>
      </c>
      <c r="W1463" s="152">
        <v>1.8560000000000001</v>
      </c>
      <c r="X1463" s="152">
        <v>4.46</v>
      </c>
      <c r="Y1463" s="152">
        <v>4.5670000000000002</v>
      </c>
      <c r="Z1463" s="152">
        <v>1.9710000000000001</v>
      </c>
      <c r="AA1463" s="152">
        <v>2.0190000000000001</v>
      </c>
      <c r="AB1463" s="152">
        <v>4.5199999999999996</v>
      </c>
      <c r="AC1463" s="152">
        <v>4.8499999999999996</v>
      </c>
      <c r="AD1463" s="152">
        <v>1.7270000000000001</v>
      </c>
      <c r="AE1463" s="152">
        <v>2.0270000000000001</v>
      </c>
      <c r="AF1463" s="152">
        <v>4.46</v>
      </c>
      <c r="AG1463" s="152">
        <v>4.4669999999999996</v>
      </c>
      <c r="AH1463" s="152">
        <v>1.8580000000000001</v>
      </c>
      <c r="AI1463" s="152">
        <v>2.2170000000000001</v>
      </c>
      <c r="AJ1463" s="152">
        <v>4.5199999999999996</v>
      </c>
      <c r="AK1463" s="152">
        <v>4.8499999999999996</v>
      </c>
      <c r="AL1463" s="152" t="e">
        <f t="shared" si="276"/>
        <v>#N/A</v>
      </c>
      <c r="AM1463" s="152" t="e">
        <f t="shared" si="277"/>
        <v>#N/A</v>
      </c>
      <c r="AN1463" s="152" t="e">
        <f>NA()</f>
        <v>#N/A</v>
      </c>
      <c r="AO1463" s="152" t="e">
        <f>NA()</f>
        <v>#N/A</v>
      </c>
      <c r="AP1463" s="152">
        <f t="shared" si="289"/>
        <v>7.4970000000000008</v>
      </c>
      <c r="AQ1463" s="152"/>
      <c r="AR1463" s="152"/>
      <c r="AS1463" s="153">
        <f t="shared" ref="AS1463:AS1477" si="296">ROUNDUP(B1463-DATE(YEAR(B1463),1,1),0)</f>
        <v>352</v>
      </c>
      <c r="AT1463" s="153">
        <f t="shared" si="270"/>
        <v>1</v>
      </c>
      <c r="AU1463" s="153">
        <f t="shared" si="271"/>
        <v>0</v>
      </c>
      <c r="AV1463" s="153">
        <f t="shared" si="272"/>
        <v>0</v>
      </c>
      <c r="BA1463">
        <f t="shared" ref="BA1463:BA1477" si="297">DAY(C1463)</f>
        <v>17</v>
      </c>
    </row>
    <row r="1464" spans="2:53" x14ac:dyDescent="0.25">
      <c r="B1464" s="155">
        <f t="shared" si="282"/>
        <v>44183.999305555553</v>
      </c>
      <c r="C1464" s="155">
        <f t="shared" si="280"/>
        <v>44183.999305555553</v>
      </c>
      <c r="D1464" s="152">
        <f t="shared" si="273"/>
        <v>4.46</v>
      </c>
      <c r="E1464" s="152"/>
      <c r="F1464" s="152"/>
      <c r="G1464" s="152"/>
      <c r="H1464" s="152" t="e">
        <f t="shared" si="274"/>
        <v>#N/A</v>
      </c>
      <c r="I1464" s="152"/>
      <c r="J1464" s="152" t="e">
        <f t="shared" si="275"/>
        <v>#N/A</v>
      </c>
      <c r="K1464" s="152"/>
      <c r="L1464" s="152"/>
      <c r="M1464" s="152"/>
      <c r="N1464" s="152"/>
      <c r="O1464" s="152"/>
      <c r="P1464" s="152"/>
      <c r="Q1464" s="152"/>
      <c r="R1464" s="152"/>
      <c r="S1464" s="152"/>
      <c r="T1464" s="153" cm="1">
        <f t="array" ref="T1464">MATCH(1,(TDU_Info!$C$5:$C$111=$T$6)*(TDU_Info!$B$5:$B$111&lt;=$B1464),0)</f>
        <v>92</v>
      </c>
      <c r="U1464" s="152">
        <f>100*(INDEX(TDU_Info!$E$5:$E$111,$T1464)/T$11+INDEX(TDU_Info!$F$5:$F$111,$T1464))</f>
        <v>4.0929999999999991</v>
      </c>
      <c r="V1464" s="152">
        <v>1.7549999999999999</v>
      </c>
      <c r="W1464" s="152">
        <v>1.8560000000000001</v>
      </c>
      <c r="X1464" s="152">
        <v>4.46</v>
      </c>
      <c r="Y1464" s="152">
        <v>4.5439999999999996</v>
      </c>
      <c r="Z1464" s="152">
        <v>1.9710000000000001</v>
      </c>
      <c r="AA1464" s="152">
        <v>2.0190000000000001</v>
      </c>
      <c r="AB1464" s="152">
        <v>4.5199999999999996</v>
      </c>
      <c r="AC1464" s="152">
        <v>4.7</v>
      </c>
      <c r="AD1464" s="152">
        <v>1.7270000000000001</v>
      </c>
      <c r="AE1464" s="152">
        <v>2.0270000000000001</v>
      </c>
      <c r="AF1464" s="152">
        <v>4.46</v>
      </c>
      <c r="AG1464" s="152">
        <v>4.4669999999999996</v>
      </c>
      <c r="AH1464" s="152">
        <v>1.8580000000000001</v>
      </c>
      <c r="AI1464" s="152">
        <v>2.2160000000000002</v>
      </c>
      <c r="AJ1464" s="152">
        <v>4.5199999999999996</v>
      </c>
      <c r="AK1464" s="152">
        <v>4.7</v>
      </c>
      <c r="AL1464" s="152" t="e">
        <f t="shared" si="276"/>
        <v>#N/A</v>
      </c>
      <c r="AM1464" s="152" t="e">
        <f t="shared" si="277"/>
        <v>#N/A</v>
      </c>
      <c r="AN1464" s="152" t="e">
        <f>NA()</f>
        <v>#N/A</v>
      </c>
      <c r="AO1464" s="152" t="e">
        <f>NA()</f>
        <v>#N/A</v>
      </c>
      <c r="AP1464" s="152">
        <f t="shared" si="289"/>
        <v>7.4970000000000008</v>
      </c>
      <c r="AQ1464" s="152"/>
      <c r="AR1464" s="152"/>
      <c r="AS1464" s="153">
        <f t="shared" si="296"/>
        <v>353</v>
      </c>
      <c r="AT1464" s="153">
        <f t="shared" si="270"/>
        <v>1</v>
      </c>
      <c r="AU1464" s="153">
        <f t="shared" si="271"/>
        <v>0</v>
      </c>
      <c r="AV1464" s="153">
        <f t="shared" si="272"/>
        <v>0</v>
      </c>
      <c r="BA1464">
        <f t="shared" si="297"/>
        <v>18</v>
      </c>
    </row>
    <row r="1465" spans="2:53" x14ac:dyDescent="0.25">
      <c r="B1465" s="155">
        <f t="shared" si="282"/>
        <v>44184.999305555553</v>
      </c>
      <c r="C1465" s="155">
        <f t="shared" si="280"/>
        <v>44184.999305555553</v>
      </c>
      <c r="D1465" s="152">
        <f t="shared" si="273"/>
        <v>4.46</v>
      </c>
      <c r="E1465" s="152"/>
      <c r="F1465" s="152"/>
      <c r="G1465" s="152"/>
      <c r="H1465" s="152" t="e">
        <f t="shared" si="274"/>
        <v>#N/A</v>
      </c>
      <c r="I1465" s="152"/>
      <c r="J1465" s="152" t="e">
        <f t="shared" si="275"/>
        <v>#N/A</v>
      </c>
      <c r="K1465" s="152"/>
      <c r="L1465" s="152"/>
      <c r="M1465" s="152"/>
      <c r="N1465" s="152"/>
      <c r="O1465" s="152"/>
      <c r="P1465" s="152"/>
      <c r="Q1465" s="152"/>
      <c r="R1465" s="152"/>
      <c r="S1465" s="152"/>
      <c r="T1465" s="153" cm="1">
        <f t="array" ref="T1465">MATCH(1,(TDU_Info!$C$5:$C$111=$T$6)*(TDU_Info!$B$5:$B$111&lt;=$B1465),0)</f>
        <v>92</v>
      </c>
      <c r="U1465" s="152">
        <f>100*(INDEX(TDU_Info!$E$5:$E$111,$T1465)/T$11+INDEX(TDU_Info!$F$5:$F$111,$T1465))</f>
        <v>4.0929999999999991</v>
      </c>
      <c r="V1465" s="152">
        <v>1.7549999999999999</v>
      </c>
      <c r="W1465" s="152">
        <v>1.8560000000000001</v>
      </c>
      <c r="X1465" s="152">
        <v>4.46</v>
      </c>
      <c r="Y1465" s="152">
        <v>4.5439999999999996</v>
      </c>
      <c r="Z1465" s="152">
        <v>1.9710000000000001</v>
      </c>
      <c r="AA1465" s="152">
        <v>2.0190000000000001</v>
      </c>
      <c r="AB1465" s="152">
        <v>4.5199999999999996</v>
      </c>
      <c r="AC1465" s="152">
        <v>4.7</v>
      </c>
      <c r="AD1465" s="152">
        <v>1.7270000000000001</v>
      </c>
      <c r="AE1465" s="152">
        <v>2.0270000000000001</v>
      </c>
      <c r="AF1465" s="152">
        <v>4.46</v>
      </c>
      <c r="AG1465" s="152">
        <v>4.4669999999999996</v>
      </c>
      <c r="AH1465" s="152">
        <v>1.8580000000000001</v>
      </c>
      <c r="AI1465" s="152">
        <v>2.2160000000000002</v>
      </c>
      <c r="AJ1465" s="152">
        <v>4.5199999999999996</v>
      </c>
      <c r="AK1465" s="152">
        <v>4.7</v>
      </c>
      <c r="AL1465" s="152" t="e">
        <f t="shared" si="276"/>
        <v>#N/A</v>
      </c>
      <c r="AM1465" s="152" t="e">
        <f t="shared" si="277"/>
        <v>#N/A</v>
      </c>
      <c r="AN1465" s="152" t="e">
        <f>NA()</f>
        <v>#N/A</v>
      </c>
      <c r="AO1465" s="152" t="e">
        <f>NA()</f>
        <v>#N/A</v>
      </c>
      <c r="AP1465" s="152">
        <f t="shared" si="289"/>
        <v>7.4970000000000008</v>
      </c>
      <c r="AQ1465" s="152"/>
      <c r="AR1465" s="152"/>
      <c r="AS1465" s="153">
        <f t="shared" si="296"/>
        <v>354</v>
      </c>
      <c r="AT1465" s="153">
        <f t="shared" si="270"/>
        <v>1</v>
      </c>
      <c r="AU1465" s="153">
        <f t="shared" si="271"/>
        <v>0</v>
      </c>
      <c r="AV1465" s="153">
        <f t="shared" si="272"/>
        <v>0</v>
      </c>
      <c r="BA1465">
        <f t="shared" si="297"/>
        <v>19</v>
      </c>
    </row>
    <row r="1466" spans="2:53" x14ac:dyDescent="0.25">
      <c r="B1466" s="155">
        <f t="shared" si="282"/>
        <v>44185.999305555553</v>
      </c>
      <c r="C1466" s="155">
        <f t="shared" si="280"/>
        <v>44185.999305555553</v>
      </c>
      <c r="D1466" s="152">
        <f t="shared" si="273"/>
        <v>4.46</v>
      </c>
      <c r="E1466" s="152"/>
      <c r="F1466" s="152"/>
      <c r="G1466" s="152"/>
      <c r="H1466" s="152" t="e">
        <f t="shared" si="274"/>
        <v>#N/A</v>
      </c>
      <c r="I1466" s="152"/>
      <c r="J1466" s="152" t="e">
        <f t="shared" si="275"/>
        <v>#N/A</v>
      </c>
      <c r="K1466" s="152"/>
      <c r="L1466" s="152"/>
      <c r="M1466" s="152"/>
      <c r="N1466" s="152"/>
      <c r="O1466" s="152"/>
      <c r="P1466" s="152"/>
      <c r="Q1466" s="152"/>
      <c r="R1466" s="152"/>
      <c r="S1466" s="152"/>
      <c r="T1466" s="153" cm="1">
        <f t="array" ref="T1466">MATCH(1,(TDU_Info!$C$5:$C$111=$T$6)*(TDU_Info!$B$5:$B$111&lt;=$B1466),0)</f>
        <v>92</v>
      </c>
      <c r="U1466" s="152">
        <f>100*(INDEX(TDU_Info!$E$5:$E$111,$T1466)/T$11+INDEX(TDU_Info!$F$5:$F$111,$T1466))</f>
        <v>4.0929999999999991</v>
      </c>
      <c r="V1466" s="152">
        <v>1.7549999999999999</v>
      </c>
      <c r="W1466" s="152">
        <v>1.8560000000000001</v>
      </c>
      <c r="X1466" s="152">
        <v>4.46</v>
      </c>
      <c r="Y1466" s="152">
        <v>4.5439999999999996</v>
      </c>
      <c r="Z1466" s="152">
        <v>1.9710000000000001</v>
      </c>
      <c r="AA1466" s="152">
        <v>2.0190000000000001</v>
      </c>
      <c r="AB1466" s="152">
        <v>4.5199999999999996</v>
      </c>
      <c r="AC1466" s="152">
        <v>4.7</v>
      </c>
      <c r="AD1466" s="152">
        <v>1.7270000000000001</v>
      </c>
      <c r="AE1466" s="152">
        <v>2.0270000000000001</v>
      </c>
      <c r="AF1466" s="152">
        <v>4.46</v>
      </c>
      <c r="AG1466" s="152">
        <v>4.4669999999999996</v>
      </c>
      <c r="AH1466" s="152">
        <v>1.8580000000000001</v>
      </c>
      <c r="AI1466" s="152">
        <v>2.2160000000000002</v>
      </c>
      <c r="AJ1466" s="152">
        <v>4.5199999999999996</v>
      </c>
      <c r="AK1466" s="152">
        <v>4.7</v>
      </c>
      <c r="AL1466" s="152" t="e">
        <f t="shared" si="276"/>
        <v>#N/A</v>
      </c>
      <c r="AM1466" s="152" t="e">
        <f t="shared" si="277"/>
        <v>#N/A</v>
      </c>
      <c r="AN1466" s="152" t="e">
        <f>NA()</f>
        <v>#N/A</v>
      </c>
      <c r="AO1466" s="152" t="e">
        <f>NA()</f>
        <v>#N/A</v>
      </c>
      <c r="AP1466" s="152">
        <f t="shared" si="289"/>
        <v>7.4970000000000008</v>
      </c>
      <c r="AQ1466" s="152"/>
      <c r="AR1466" s="152"/>
      <c r="AS1466" s="153">
        <f t="shared" si="296"/>
        <v>355</v>
      </c>
      <c r="AT1466" s="153">
        <f t="shared" si="270"/>
        <v>1</v>
      </c>
      <c r="AU1466" s="153">
        <f t="shared" si="271"/>
        <v>0</v>
      </c>
      <c r="AV1466" s="153">
        <f t="shared" si="272"/>
        <v>0</v>
      </c>
      <c r="BA1466">
        <f t="shared" si="297"/>
        <v>20</v>
      </c>
    </row>
    <row r="1467" spans="2:53" x14ac:dyDescent="0.25">
      <c r="B1467" s="155">
        <f t="shared" si="282"/>
        <v>44186.999305555553</v>
      </c>
      <c r="C1467" s="155">
        <f t="shared" si="280"/>
        <v>44186.999305555553</v>
      </c>
      <c r="D1467" s="152">
        <f t="shared" si="273"/>
        <v>4.46</v>
      </c>
      <c r="E1467" s="152"/>
      <c r="F1467" s="152"/>
      <c r="G1467" s="152"/>
      <c r="H1467" s="152" t="e">
        <f t="shared" si="274"/>
        <v>#N/A</v>
      </c>
      <c r="I1467" s="152"/>
      <c r="J1467" s="152" t="e">
        <f t="shared" si="275"/>
        <v>#N/A</v>
      </c>
      <c r="K1467" s="152"/>
      <c r="L1467" s="152"/>
      <c r="M1467" s="152"/>
      <c r="N1467" s="152"/>
      <c r="O1467" s="152"/>
      <c r="P1467" s="152"/>
      <c r="Q1467" s="152"/>
      <c r="R1467" s="152"/>
      <c r="S1467" s="152"/>
      <c r="T1467" s="153" cm="1">
        <f t="array" ref="T1467">MATCH(1,(TDU_Info!$C$5:$C$111=$T$6)*(TDU_Info!$B$5:$B$111&lt;=$B1467),0)</f>
        <v>92</v>
      </c>
      <c r="U1467" s="152">
        <f>100*(INDEX(TDU_Info!$E$5:$E$111,$T1467)/T$11+INDEX(TDU_Info!$F$5:$F$111,$T1467))</f>
        <v>4.0929999999999991</v>
      </c>
      <c r="V1467" s="152">
        <v>1.7549999999999999</v>
      </c>
      <c r="W1467" s="152">
        <v>1.8560000000000001</v>
      </c>
      <c r="X1467" s="152">
        <v>4.46</v>
      </c>
      <c r="Y1467" s="152">
        <v>4.5439999999999996</v>
      </c>
      <c r="Z1467" s="152">
        <v>1.9710000000000001</v>
      </c>
      <c r="AA1467" s="152">
        <v>2.0190000000000001</v>
      </c>
      <c r="AB1467" s="152">
        <v>4.5199999999999996</v>
      </c>
      <c r="AC1467" s="152">
        <v>4.7</v>
      </c>
      <c r="AD1467" s="152">
        <v>1.7270000000000001</v>
      </c>
      <c r="AE1467" s="152">
        <v>2.0270000000000001</v>
      </c>
      <c r="AF1467" s="152">
        <v>4.46</v>
      </c>
      <c r="AG1467" s="152">
        <v>4.4669999999999996</v>
      </c>
      <c r="AH1467" s="152">
        <v>1.6579999999999999</v>
      </c>
      <c r="AI1467" s="152">
        <v>2.2160000000000002</v>
      </c>
      <c r="AJ1467" s="152">
        <v>4.5199999999999996</v>
      </c>
      <c r="AK1467" s="152">
        <v>4.7</v>
      </c>
      <c r="AL1467" s="152" t="e">
        <f t="shared" si="276"/>
        <v>#N/A</v>
      </c>
      <c r="AM1467" s="152" t="e">
        <f t="shared" si="277"/>
        <v>#N/A</v>
      </c>
      <c r="AN1467" s="152" t="e">
        <f>NA()</f>
        <v>#N/A</v>
      </c>
      <c r="AO1467" s="152" t="e">
        <f>NA()</f>
        <v>#N/A</v>
      </c>
      <c r="AP1467" s="152">
        <f t="shared" si="289"/>
        <v>7.4970000000000008</v>
      </c>
      <c r="AQ1467" s="152"/>
      <c r="AR1467" s="152"/>
      <c r="AS1467" s="153">
        <f t="shared" si="296"/>
        <v>356</v>
      </c>
      <c r="AT1467" s="153">
        <f t="shared" si="270"/>
        <v>1</v>
      </c>
      <c r="AU1467" s="153">
        <f t="shared" si="271"/>
        <v>0</v>
      </c>
      <c r="AV1467" s="153">
        <f t="shared" si="272"/>
        <v>0</v>
      </c>
      <c r="BA1467">
        <f t="shared" si="297"/>
        <v>21</v>
      </c>
    </row>
    <row r="1468" spans="2:53" x14ac:dyDescent="0.25">
      <c r="B1468" s="155">
        <f t="shared" si="282"/>
        <v>44187.999305555553</v>
      </c>
      <c r="C1468" s="155">
        <f t="shared" si="280"/>
        <v>44187.999305555553</v>
      </c>
      <c r="D1468" s="152">
        <f t="shared" si="273"/>
        <v>4.46</v>
      </c>
      <c r="E1468" s="152"/>
      <c r="F1468" s="152"/>
      <c r="G1468" s="152"/>
      <c r="H1468" s="152" t="e">
        <f t="shared" si="274"/>
        <v>#N/A</v>
      </c>
      <c r="I1468" s="152"/>
      <c r="J1468" s="152" t="e">
        <f t="shared" si="275"/>
        <v>#N/A</v>
      </c>
      <c r="K1468" s="152"/>
      <c r="L1468" s="152"/>
      <c r="M1468" s="152"/>
      <c r="N1468" s="152"/>
      <c r="O1468" s="152"/>
      <c r="P1468" s="152"/>
      <c r="Q1468" s="152"/>
      <c r="R1468" s="152"/>
      <c r="S1468" s="152"/>
      <c r="T1468" s="153" cm="1">
        <f t="array" ref="T1468">MATCH(1,(TDU_Info!$C$5:$C$111=$T$6)*(TDU_Info!$B$5:$B$111&lt;=$B1468),0)</f>
        <v>92</v>
      </c>
      <c r="U1468" s="152">
        <f>100*(INDEX(TDU_Info!$E$5:$E$111,$T1468)/T$11+INDEX(TDU_Info!$F$5:$F$111,$T1468))</f>
        <v>4.0929999999999991</v>
      </c>
      <c r="V1468" s="152">
        <v>1.7549999999999999</v>
      </c>
      <c r="W1468" s="152">
        <v>1.8560000000000001</v>
      </c>
      <c r="X1468" s="152">
        <v>4.46</v>
      </c>
      <c r="Y1468" s="152">
        <v>4.5439999999999996</v>
      </c>
      <c r="Z1468" s="152">
        <v>1.919</v>
      </c>
      <c r="AA1468" s="152">
        <v>2.0190000000000001</v>
      </c>
      <c r="AB1468" s="152">
        <v>4.5199999999999996</v>
      </c>
      <c r="AC1468" s="152">
        <v>4.7</v>
      </c>
      <c r="AD1468" s="152">
        <v>1.4610000000000001</v>
      </c>
      <c r="AE1468" s="152">
        <v>2.0270000000000001</v>
      </c>
      <c r="AF1468" s="152">
        <v>4.46</v>
      </c>
      <c r="AG1468" s="152">
        <v>4.4669999999999996</v>
      </c>
      <c r="AH1468" s="152">
        <v>1.6579999999999999</v>
      </c>
      <c r="AI1468" s="152">
        <v>2.2160000000000002</v>
      </c>
      <c r="AJ1468" s="152">
        <v>4.5199999999999996</v>
      </c>
      <c r="AK1468" s="152">
        <v>4.7</v>
      </c>
      <c r="AL1468" s="152" t="e">
        <f t="shared" si="276"/>
        <v>#N/A</v>
      </c>
      <c r="AM1468" s="152" t="e">
        <f t="shared" si="277"/>
        <v>#N/A</v>
      </c>
      <c r="AN1468" s="152" t="e">
        <f>NA()</f>
        <v>#N/A</v>
      </c>
      <c r="AO1468" s="152" t="e">
        <f>NA()</f>
        <v>#N/A</v>
      </c>
      <c r="AP1468" s="152">
        <f t="shared" si="289"/>
        <v>7.4970000000000008</v>
      </c>
      <c r="AQ1468" s="152"/>
      <c r="AR1468" s="152"/>
      <c r="AS1468" s="153">
        <f t="shared" si="296"/>
        <v>357</v>
      </c>
      <c r="AT1468" s="153">
        <f t="shared" si="270"/>
        <v>1</v>
      </c>
      <c r="AU1468" s="153">
        <f t="shared" si="271"/>
        <v>0</v>
      </c>
      <c r="AV1468" s="153">
        <f t="shared" si="272"/>
        <v>0</v>
      </c>
      <c r="BA1468">
        <f t="shared" si="297"/>
        <v>22</v>
      </c>
    </row>
    <row r="1469" spans="2:53" x14ac:dyDescent="0.25">
      <c r="B1469" s="155">
        <f t="shared" si="282"/>
        <v>44188.999305555553</v>
      </c>
      <c r="C1469" s="155">
        <f t="shared" si="280"/>
        <v>44188.999305555553</v>
      </c>
      <c r="D1469" s="152">
        <f t="shared" si="273"/>
        <v>4.46</v>
      </c>
      <c r="E1469" s="152"/>
      <c r="F1469" s="152"/>
      <c r="G1469" s="152"/>
      <c r="H1469" s="152" t="e">
        <f t="shared" si="274"/>
        <v>#N/A</v>
      </c>
      <c r="I1469" s="152"/>
      <c r="J1469" s="152" t="e">
        <f t="shared" si="275"/>
        <v>#N/A</v>
      </c>
      <c r="K1469" s="152"/>
      <c r="L1469" s="152"/>
      <c r="M1469" s="152"/>
      <c r="N1469" s="152"/>
      <c r="O1469" s="152"/>
      <c r="P1469" s="152"/>
      <c r="Q1469" s="152"/>
      <c r="R1469" s="152"/>
      <c r="S1469" s="152"/>
      <c r="T1469" s="153" cm="1">
        <f t="array" ref="T1469">MATCH(1,(TDU_Info!$C$5:$C$111=$T$6)*(TDU_Info!$B$5:$B$111&lt;=$B1469),0)</f>
        <v>92</v>
      </c>
      <c r="U1469" s="152">
        <f>100*(INDEX(TDU_Info!$E$5:$E$111,$T1469)/T$11+INDEX(TDU_Info!$F$5:$F$111,$T1469))</f>
        <v>4.0929999999999991</v>
      </c>
      <c r="V1469" s="152">
        <v>1.7549999999999999</v>
      </c>
      <c r="W1469" s="152">
        <v>1.8560000000000001</v>
      </c>
      <c r="X1469" s="152">
        <v>4.46</v>
      </c>
      <c r="Y1469" s="152">
        <v>4.5439999999999996</v>
      </c>
      <c r="Z1469" s="152">
        <v>1.919</v>
      </c>
      <c r="AA1469" s="152">
        <v>2.0190000000000001</v>
      </c>
      <c r="AB1469" s="152">
        <v>4.5199999999999996</v>
      </c>
      <c r="AC1469" s="152">
        <v>4.7</v>
      </c>
      <c r="AD1469" s="152">
        <v>1.4610000000000001</v>
      </c>
      <c r="AE1469" s="152">
        <v>2.0270000000000001</v>
      </c>
      <c r="AF1469" s="152">
        <v>4.46</v>
      </c>
      <c r="AG1469" s="152">
        <v>4.4669999999999996</v>
      </c>
      <c r="AH1469" s="152">
        <v>1.6579999999999999</v>
      </c>
      <c r="AI1469" s="152">
        <v>2.2160000000000002</v>
      </c>
      <c r="AJ1469" s="152">
        <v>4.5199999999999996</v>
      </c>
      <c r="AK1469" s="152">
        <v>4.7</v>
      </c>
      <c r="AL1469" s="152" t="e">
        <f t="shared" si="276"/>
        <v>#N/A</v>
      </c>
      <c r="AM1469" s="152" t="e">
        <f t="shared" si="277"/>
        <v>#N/A</v>
      </c>
      <c r="AN1469" s="152" t="e">
        <f>NA()</f>
        <v>#N/A</v>
      </c>
      <c r="AO1469" s="152" t="e">
        <f>NA()</f>
        <v>#N/A</v>
      </c>
      <c r="AP1469" s="152">
        <f t="shared" si="289"/>
        <v>7.4970000000000008</v>
      </c>
      <c r="AQ1469" s="152"/>
      <c r="AR1469" s="152"/>
      <c r="AS1469" s="153">
        <f t="shared" si="296"/>
        <v>358</v>
      </c>
      <c r="AT1469" s="153">
        <f t="shared" si="270"/>
        <v>1</v>
      </c>
      <c r="AU1469" s="153">
        <f t="shared" si="271"/>
        <v>0</v>
      </c>
      <c r="AV1469" s="153">
        <f t="shared" si="272"/>
        <v>0</v>
      </c>
      <c r="BA1469">
        <f t="shared" si="297"/>
        <v>23</v>
      </c>
    </row>
    <row r="1470" spans="2:53" x14ac:dyDescent="0.25">
      <c r="B1470" s="155">
        <f t="shared" si="282"/>
        <v>44189.999305555553</v>
      </c>
      <c r="C1470" s="155">
        <f t="shared" si="280"/>
        <v>44189.999305555553</v>
      </c>
      <c r="D1470" s="152">
        <f t="shared" si="273"/>
        <v>4.46</v>
      </c>
      <c r="E1470" s="152"/>
      <c r="F1470" s="152"/>
      <c r="G1470" s="152"/>
      <c r="H1470" s="152" t="e">
        <f t="shared" si="274"/>
        <v>#N/A</v>
      </c>
      <c r="I1470" s="152"/>
      <c r="J1470" s="152" t="e">
        <f t="shared" si="275"/>
        <v>#N/A</v>
      </c>
      <c r="K1470" s="152"/>
      <c r="L1470" s="152"/>
      <c r="M1470" s="152"/>
      <c r="N1470" s="152"/>
      <c r="O1470" s="152"/>
      <c r="P1470" s="152"/>
      <c r="Q1470" s="152"/>
      <c r="R1470" s="152"/>
      <c r="S1470" s="152"/>
      <c r="T1470" s="153" cm="1">
        <f t="array" ref="T1470">MATCH(1,(TDU_Info!$C$5:$C$111=$T$6)*(TDU_Info!$B$5:$B$111&lt;=$B1470),0)</f>
        <v>92</v>
      </c>
      <c r="U1470" s="152">
        <f>100*(INDEX(TDU_Info!$E$5:$E$111,$T1470)/T$11+INDEX(TDU_Info!$F$5:$F$111,$T1470))</f>
        <v>4.0929999999999991</v>
      </c>
      <c r="V1470" s="152">
        <v>1.7549999999999999</v>
      </c>
      <c r="W1470" s="152">
        <v>1.8560000000000001</v>
      </c>
      <c r="X1470" s="152">
        <v>4.46</v>
      </c>
      <c r="Y1470" s="152">
        <v>4.5439999999999996</v>
      </c>
      <c r="Z1470" s="152">
        <v>1.919</v>
      </c>
      <c r="AA1470" s="152">
        <v>2.0190000000000001</v>
      </c>
      <c r="AB1470" s="152">
        <v>4.5199999999999996</v>
      </c>
      <c r="AC1470" s="152">
        <v>4.7</v>
      </c>
      <c r="AD1470" s="152">
        <v>1.4610000000000001</v>
      </c>
      <c r="AE1470" s="152">
        <v>2.0270000000000001</v>
      </c>
      <c r="AF1470" s="152">
        <v>4.46</v>
      </c>
      <c r="AG1470" s="152">
        <v>4.4669999999999996</v>
      </c>
      <c r="AH1470" s="152">
        <v>1.6579999999999999</v>
      </c>
      <c r="AI1470" s="152">
        <v>2.2160000000000002</v>
      </c>
      <c r="AJ1470" s="152">
        <v>4.5199999999999996</v>
      </c>
      <c r="AK1470" s="152">
        <v>4.7</v>
      </c>
      <c r="AL1470" s="152" t="e">
        <f t="shared" si="276"/>
        <v>#N/A</v>
      </c>
      <c r="AM1470" s="152" t="e">
        <f t="shared" si="277"/>
        <v>#N/A</v>
      </c>
      <c r="AN1470" s="152" t="e">
        <f>NA()</f>
        <v>#N/A</v>
      </c>
      <c r="AO1470" s="152" t="e">
        <f>NA()</f>
        <v>#N/A</v>
      </c>
      <c r="AP1470" s="152">
        <f t="shared" si="289"/>
        <v>7.4970000000000008</v>
      </c>
      <c r="AQ1470" s="152"/>
      <c r="AR1470" s="152"/>
      <c r="AS1470" s="153">
        <f t="shared" si="296"/>
        <v>359</v>
      </c>
      <c r="AT1470" s="153">
        <f t="shared" si="270"/>
        <v>1</v>
      </c>
      <c r="AU1470" s="153">
        <f t="shared" si="271"/>
        <v>0</v>
      </c>
      <c r="AV1470" s="153">
        <f t="shared" si="272"/>
        <v>0</v>
      </c>
      <c r="BA1470">
        <f t="shared" si="297"/>
        <v>24</v>
      </c>
    </row>
    <row r="1471" spans="2:53" x14ac:dyDescent="0.25">
      <c r="B1471" s="155">
        <f t="shared" si="282"/>
        <v>44190.999305555553</v>
      </c>
      <c r="C1471" s="155">
        <f t="shared" si="280"/>
        <v>44190.999305555553</v>
      </c>
      <c r="D1471" s="152">
        <f t="shared" si="273"/>
        <v>4.46</v>
      </c>
      <c r="E1471" s="152"/>
      <c r="F1471" s="152"/>
      <c r="G1471" s="152"/>
      <c r="H1471" s="152" t="e">
        <f t="shared" si="274"/>
        <v>#N/A</v>
      </c>
      <c r="I1471" s="152"/>
      <c r="J1471" s="152" t="e">
        <f t="shared" si="275"/>
        <v>#N/A</v>
      </c>
      <c r="K1471" s="152"/>
      <c r="L1471" s="152"/>
      <c r="M1471" s="152"/>
      <c r="N1471" s="152"/>
      <c r="O1471" s="152"/>
      <c r="P1471" s="152"/>
      <c r="Q1471" s="152"/>
      <c r="R1471" s="152"/>
      <c r="S1471" s="152"/>
      <c r="T1471" s="153" cm="1">
        <f t="array" ref="T1471">MATCH(1,(TDU_Info!$C$5:$C$111=$T$6)*(TDU_Info!$B$5:$B$111&lt;=$B1471),0)</f>
        <v>92</v>
      </c>
      <c r="U1471" s="152">
        <f>100*(INDEX(TDU_Info!$E$5:$E$111,$T1471)/T$11+INDEX(TDU_Info!$F$5:$F$111,$T1471))</f>
        <v>4.0929999999999991</v>
      </c>
      <c r="V1471" s="152">
        <v>1.7549999999999999</v>
      </c>
      <c r="W1471" s="152">
        <v>1.8560000000000001</v>
      </c>
      <c r="X1471" s="152">
        <v>4.46</v>
      </c>
      <c r="Y1471" s="152">
        <v>4.4359999999999999</v>
      </c>
      <c r="Z1471" s="152">
        <v>1.919</v>
      </c>
      <c r="AA1471" s="152">
        <v>2.0190000000000001</v>
      </c>
      <c r="AB1471" s="152">
        <v>4.5199999999999996</v>
      </c>
      <c r="AC1471" s="152">
        <v>4.7</v>
      </c>
      <c r="AD1471" s="152">
        <v>1.4610000000000001</v>
      </c>
      <c r="AE1471" s="152">
        <v>2.0270000000000001</v>
      </c>
      <c r="AF1471" s="152">
        <v>4.46</v>
      </c>
      <c r="AG1471" s="152">
        <v>4.3360000000000003</v>
      </c>
      <c r="AH1471" s="152">
        <v>1.6579999999999999</v>
      </c>
      <c r="AI1471" s="152">
        <v>2.2160000000000002</v>
      </c>
      <c r="AJ1471" s="152">
        <v>4.5199999999999996</v>
      </c>
      <c r="AK1471" s="152">
        <v>4.7</v>
      </c>
      <c r="AL1471" s="152" t="e">
        <f t="shared" si="276"/>
        <v>#N/A</v>
      </c>
      <c r="AM1471" s="152" t="e">
        <f t="shared" si="277"/>
        <v>#N/A</v>
      </c>
      <c r="AN1471" s="152" t="e">
        <f>NA()</f>
        <v>#N/A</v>
      </c>
      <c r="AO1471" s="152" t="e">
        <f>NA()</f>
        <v>#N/A</v>
      </c>
      <c r="AP1471" s="152">
        <f t="shared" si="289"/>
        <v>7.4970000000000008</v>
      </c>
      <c r="AQ1471" s="152"/>
      <c r="AR1471" s="152"/>
      <c r="AS1471" s="153">
        <f t="shared" si="296"/>
        <v>360</v>
      </c>
      <c r="AT1471" s="153">
        <f t="shared" si="270"/>
        <v>1</v>
      </c>
      <c r="AU1471" s="153">
        <f t="shared" si="271"/>
        <v>0</v>
      </c>
      <c r="AV1471" s="153">
        <f t="shared" si="272"/>
        <v>0</v>
      </c>
      <c r="BA1471">
        <f t="shared" si="297"/>
        <v>25</v>
      </c>
    </row>
    <row r="1472" spans="2:53" x14ac:dyDescent="0.25">
      <c r="B1472" s="155">
        <f t="shared" si="282"/>
        <v>44191.999305555553</v>
      </c>
      <c r="C1472" s="155">
        <f t="shared" si="280"/>
        <v>44191.999305555553</v>
      </c>
      <c r="D1472" s="152">
        <f t="shared" si="273"/>
        <v>4.46</v>
      </c>
      <c r="E1472" s="152"/>
      <c r="F1472" s="152"/>
      <c r="G1472" s="152"/>
      <c r="H1472" s="152" t="e">
        <f t="shared" si="274"/>
        <v>#N/A</v>
      </c>
      <c r="I1472" s="152"/>
      <c r="J1472" s="152" t="e">
        <f t="shared" si="275"/>
        <v>#N/A</v>
      </c>
      <c r="K1472" s="152"/>
      <c r="L1472" s="152"/>
      <c r="M1472" s="152"/>
      <c r="N1472" s="152"/>
      <c r="O1472" s="152"/>
      <c r="P1472" s="152"/>
      <c r="Q1472" s="152"/>
      <c r="R1472" s="152"/>
      <c r="S1472" s="152"/>
      <c r="T1472" s="153" cm="1">
        <f t="array" ref="T1472">MATCH(1,(TDU_Info!$C$5:$C$111=$T$6)*(TDU_Info!$B$5:$B$111&lt;=$B1472),0)</f>
        <v>92</v>
      </c>
      <c r="U1472" s="152">
        <f>100*(INDEX(TDU_Info!$E$5:$E$111,$T1472)/T$11+INDEX(TDU_Info!$F$5:$F$111,$T1472))</f>
        <v>4.0929999999999991</v>
      </c>
      <c r="V1472" s="152">
        <v>1.7549999999999999</v>
      </c>
      <c r="W1472" s="152">
        <v>1.8560000000000001</v>
      </c>
      <c r="X1472" s="152">
        <v>4.46</v>
      </c>
      <c r="Y1472" s="152">
        <v>4.4359999999999999</v>
      </c>
      <c r="Z1472" s="152">
        <v>1.919</v>
      </c>
      <c r="AA1472" s="152">
        <v>2.0190000000000001</v>
      </c>
      <c r="AB1472" s="152">
        <v>4.5199999999999996</v>
      </c>
      <c r="AC1472" s="152">
        <v>4.7</v>
      </c>
      <c r="AD1472" s="152">
        <v>1.4610000000000001</v>
      </c>
      <c r="AE1472" s="152">
        <v>2.0270000000000001</v>
      </c>
      <c r="AF1472" s="152">
        <v>4.46</v>
      </c>
      <c r="AG1472" s="152">
        <v>4.3360000000000003</v>
      </c>
      <c r="AH1472" s="152">
        <v>1.6579999999999999</v>
      </c>
      <c r="AI1472" s="152">
        <v>2.2160000000000002</v>
      </c>
      <c r="AJ1472" s="152">
        <v>4.5199999999999996</v>
      </c>
      <c r="AK1472" s="152">
        <v>4.7</v>
      </c>
      <c r="AL1472" s="152" t="e">
        <f t="shared" si="276"/>
        <v>#N/A</v>
      </c>
      <c r="AM1472" s="152" t="e">
        <f t="shared" si="277"/>
        <v>#N/A</v>
      </c>
      <c r="AN1472" s="152" t="e">
        <f>NA()</f>
        <v>#N/A</v>
      </c>
      <c r="AO1472" s="152" t="e">
        <f>NA()</f>
        <v>#N/A</v>
      </c>
      <c r="AP1472" s="152">
        <f t="shared" si="289"/>
        <v>7.4970000000000008</v>
      </c>
      <c r="AQ1472" s="152"/>
      <c r="AR1472" s="152"/>
      <c r="AS1472" s="153">
        <f t="shared" si="296"/>
        <v>361</v>
      </c>
      <c r="AT1472" s="153">
        <f t="shared" si="270"/>
        <v>1</v>
      </c>
      <c r="AU1472" s="153">
        <f t="shared" si="271"/>
        <v>0</v>
      </c>
      <c r="AV1472" s="153">
        <f t="shared" si="272"/>
        <v>0</v>
      </c>
      <c r="BA1472">
        <f t="shared" si="297"/>
        <v>26</v>
      </c>
    </row>
    <row r="1473" spans="2:53" x14ac:dyDescent="0.25">
      <c r="B1473" s="155">
        <f t="shared" si="282"/>
        <v>44192.999305555553</v>
      </c>
      <c r="C1473" s="155">
        <f t="shared" si="280"/>
        <v>44192.999305555553</v>
      </c>
      <c r="D1473" s="152">
        <f t="shared" si="273"/>
        <v>4.46</v>
      </c>
      <c r="E1473" s="152"/>
      <c r="F1473" s="152"/>
      <c r="G1473" s="152"/>
      <c r="H1473" s="152" t="e">
        <f t="shared" si="274"/>
        <v>#N/A</v>
      </c>
      <c r="I1473" s="152"/>
      <c r="J1473" s="152" t="e">
        <f t="shared" si="275"/>
        <v>#N/A</v>
      </c>
      <c r="K1473" s="152"/>
      <c r="L1473" s="152"/>
      <c r="M1473" s="152"/>
      <c r="N1473" s="152"/>
      <c r="O1473" s="152"/>
      <c r="P1473" s="152"/>
      <c r="Q1473" s="152"/>
      <c r="R1473" s="152"/>
      <c r="S1473" s="152"/>
      <c r="T1473" s="153" cm="1">
        <f t="array" ref="T1473">MATCH(1,(TDU_Info!$C$5:$C$111=$T$6)*(TDU_Info!$B$5:$B$111&lt;=$B1473),0)</f>
        <v>92</v>
      </c>
      <c r="U1473" s="152">
        <f>100*(INDEX(TDU_Info!$E$5:$E$111,$T1473)/T$11+INDEX(TDU_Info!$F$5:$F$111,$T1473))</f>
        <v>4.0929999999999991</v>
      </c>
      <c r="V1473" s="152">
        <v>1.7549999999999999</v>
      </c>
      <c r="W1473" s="152">
        <v>1.8560000000000001</v>
      </c>
      <c r="X1473" s="152">
        <v>4.46</v>
      </c>
      <c r="Y1473" s="152">
        <v>4.4359999999999999</v>
      </c>
      <c r="Z1473" s="152">
        <v>1.919</v>
      </c>
      <c r="AA1473" s="152">
        <v>2.0190000000000001</v>
      </c>
      <c r="AB1473" s="152">
        <v>4.5199999999999996</v>
      </c>
      <c r="AC1473" s="152">
        <v>4.7</v>
      </c>
      <c r="AD1473" s="152">
        <v>1.4610000000000001</v>
      </c>
      <c r="AE1473" s="152">
        <v>2.0270000000000001</v>
      </c>
      <c r="AF1473" s="152">
        <v>4.46</v>
      </c>
      <c r="AG1473" s="152">
        <v>4.3360000000000003</v>
      </c>
      <c r="AH1473" s="152">
        <v>1.6579999999999999</v>
      </c>
      <c r="AI1473" s="152">
        <v>2.2160000000000002</v>
      </c>
      <c r="AJ1473" s="152">
        <v>4.5199999999999996</v>
      </c>
      <c r="AK1473" s="152">
        <v>4.7</v>
      </c>
      <c r="AL1473" s="152" t="e">
        <f t="shared" si="276"/>
        <v>#N/A</v>
      </c>
      <c r="AM1473" s="152" t="e">
        <f t="shared" si="277"/>
        <v>#N/A</v>
      </c>
      <c r="AN1473" s="152" t="e">
        <f>NA()</f>
        <v>#N/A</v>
      </c>
      <c r="AO1473" s="152" t="e">
        <f>NA()</f>
        <v>#N/A</v>
      </c>
      <c r="AP1473" s="152">
        <f t="shared" si="289"/>
        <v>7.4970000000000008</v>
      </c>
      <c r="AQ1473" s="152"/>
      <c r="AR1473" s="152"/>
      <c r="AS1473" s="153">
        <f t="shared" si="296"/>
        <v>362</v>
      </c>
      <c r="AT1473" s="153">
        <f t="shared" si="270"/>
        <v>1</v>
      </c>
      <c r="AU1473" s="153">
        <f t="shared" si="271"/>
        <v>0</v>
      </c>
      <c r="AV1473" s="153">
        <f t="shared" si="272"/>
        <v>0</v>
      </c>
      <c r="BA1473">
        <f t="shared" si="297"/>
        <v>27</v>
      </c>
    </row>
    <row r="1474" spans="2:53" x14ac:dyDescent="0.25">
      <c r="B1474" s="155">
        <f t="shared" si="282"/>
        <v>44193.999305555553</v>
      </c>
      <c r="C1474" s="155">
        <f t="shared" si="280"/>
        <v>44193.999305555553</v>
      </c>
      <c r="D1474" s="152">
        <f t="shared" si="273"/>
        <v>4.46</v>
      </c>
      <c r="E1474" s="152"/>
      <c r="F1474" s="152"/>
      <c r="G1474" s="152"/>
      <c r="H1474" s="152" t="e">
        <f t="shared" si="274"/>
        <v>#N/A</v>
      </c>
      <c r="I1474" s="152"/>
      <c r="J1474" s="152" t="e">
        <f t="shared" si="275"/>
        <v>#N/A</v>
      </c>
      <c r="K1474" s="152"/>
      <c r="L1474" s="152"/>
      <c r="M1474" s="152"/>
      <c r="N1474" s="152"/>
      <c r="O1474" s="152"/>
      <c r="P1474" s="152"/>
      <c r="Q1474" s="152"/>
      <c r="R1474" s="152"/>
      <c r="S1474" s="152"/>
      <c r="T1474" s="153" cm="1">
        <f t="array" ref="T1474">MATCH(1,(TDU_Info!$C$5:$C$111=$T$6)*(TDU_Info!$B$5:$B$111&lt;=$B1474),0)</f>
        <v>92</v>
      </c>
      <c r="U1474" s="152">
        <f>100*(INDEX(TDU_Info!$E$5:$E$111,$T1474)/T$11+INDEX(TDU_Info!$F$5:$F$111,$T1474))</f>
        <v>4.0929999999999991</v>
      </c>
      <c r="V1474" s="152">
        <v>1.7549999999999999</v>
      </c>
      <c r="W1474" s="152">
        <v>1.8560000000000001</v>
      </c>
      <c r="X1474" s="152">
        <v>4.46</v>
      </c>
      <c r="Y1474" s="152">
        <v>4.4359999999999999</v>
      </c>
      <c r="Z1474" s="152">
        <v>1.919</v>
      </c>
      <c r="AA1474" s="152">
        <v>2.0190000000000001</v>
      </c>
      <c r="AB1474" s="152">
        <v>4.5199999999999996</v>
      </c>
      <c r="AC1474" s="152">
        <v>4.7</v>
      </c>
      <c r="AD1474" s="152">
        <v>1.4610000000000001</v>
      </c>
      <c r="AE1474" s="152">
        <v>2.0270000000000001</v>
      </c>
      <c r="AF1474" s="152">
        <v>4.46</v>
      </c>
      <c r="AG1474" s="152">
        <v>4.3360000000000003</v>
      </c>
      <c r="AH1474" s="152">
        <v>1.6579999999999999</v>
      </c>
      <c r="AI1474" s="152">
        <v>2.2160000000000002</v>
      </c>
      <c r="AJ1474" s="152">
        <v>4.5199999999999996</v>
      </c>
      <c r="AK1474" s="152">
        <v>4.7</v>
      </c>
      <c r="AL1474" s="152" t="e">
        <f t="shared" si="276"/>
        <v>#N/A</v>
      </c>
      <c r="AM1474" s="152" t="e">
        <f t="shared" si="277"/>
        <v>#N/A</v>
      </c>
      <c r="AN1474" s="152" t="e">
        <f>NA()</f>
        <v>#N/A</v>
      </c>
      <c r="AO1474" s="152" t="e">
        <f>NA()</f>
        <v>#N/A</v>
      </c>
      <c r="AP1474" s="152">
        <f t="shared" si="289"/>
        <v>7.4970000000000008</v>
      </c>
      <c r="AQ1474" s="152"/>
      <c r="AR1474" s="152"/>
      <c r="AS1474" s="153">
        <f t="shared" si="296"/>
        <v>363</v>
      </c>
      <c r="AT1474" s="153">
        <f t="shared" si="270"/>
        <v>1</v>
      </c>
      <c r="AU1474" s="153">
        <f t="shared" si="271"/>
        <v>0</v>
      </c>
      <c r="AV1474" s="153">
        <f t="shared" si="272"/>
        <v>0</v>
      </c>
      <c r="BA1474">
        <f t="shared" si="297"/>
        <v>28</v>
      </c>
    </row>
    <row r="1475" spans="2:53" x14ac:dyDescent="0.25">
      <c r="B1475" s="155">
        <f t="shared" si="282"/>
        <v>44194.999305555553</v>
      </c>
      <c r="C1475" s="155">
        <f t="shared" si="280"/>
        <v>44194.999305555553</v>
      </c>
      <c r="D1475" s="152">
        <f t="shared" si="273"/>
        <v>4.46</v>
      </c>
      <c r="E1475" s="152"/>
      <c r="F1475" s="152"/>
      <c r="G1475" s="152"/>
      <c r="H1475" s="152" t="e">
        <f t="shared" si="274"/>
        <v>#N/A</v>
      </c>
      <c r="I1475" s="152"/>
      <c r="J1475" s="152" t="e">
        <f t="shared" si="275"/>
        <v>#N/A</v>
      </c>
      <c r="K1475" s="152"/>
      <c r="L1475" s="152"/>
      <c r="M1475" s="152"/>
      <c r="N1475" s="152"/>
      <c r="O1475" s="152"/>
      <c r="P1475" s="152"/>
      <c r="Q1475" s="152"/>
      <c r="R1475" s="152"/>
      <c r="S1475" s="152"/>
      <c r="T1475" s="153" cm="1">
        <f t="array" ref="T1475">MATCH(1,(TDU_Info!$C$5:$C$111=$T$6)*(TDU_Info!$B$5:$B$111&lt;=$B1475),0)</f>
        <v>92</v>
      </c>
      <c r="U1475" s="152">
        <f>100*(INDEX(TDU_Info!$E$5:$E$111,$T1475)/T$11+INDEX(TDU_Info!$F$5:$F$111,$T1475))</f>
        <v>4.0929999999999991</v>
      </c>
      <c r="V1475" s="152">
        <v>1.7549999999999999</v>
      </c>
      <c r="W1475" s="152">
        <v>1.8560000000000001</v>
      </c>
      <c r="X1475" s="152">
        <v>4.46</v>
      </c>
      <c r="Y1475" s="152">
        <v>4.4359999999999999</v>
      </c>
      <c r="Z1475" s="152">
        <v>1.919</v>
      </c>
      <c r="AA1475" s="152">
        <v>2.0190000000000001</v>
      </c>
      <c r="AB1475" s="152">
        <v>4.5199999999999996</v>
      </c>
      <c r="AC1475" s="152">
        <v>4.7</v>
      </c>
      <c r="AD1475" s="152">
        <v>1.4610000000000001</v>
      </c>
      <c r="AE1475" s="152">
        <v>2.0270000000000001</v>
      </c>
      <c r="AF1475" s="152">
        <v>4.46</v>
      </c>
      <c r="AG1475" s="152">
        <v>4.3360000000000003</v>
      </c>
      <c r="AH1475" s="152">
        <v>1.6579999999999999</v>
      </c>
      <c r="AI1475" s="152">
        <v>2.2160000000000002</v>
      </c>
      <c r="AJ1475" s="152">
        <v>4.5199999999999996</v>
      </c>
      <c r="AK1475" s="152">
        <v>4.7</v>
      </c>
      <c r="AL1475" s="152" t="e">
        <f t="shared" si="276"/>
        <v>#N/A</v>
      </c>
      <c r="AM1475" s="152" t="e">
        <f t="shared" si="277"/>
        <v>#N/A</v>
      </c>
      <c r="AN1475" s="152" t="e">
        <f>NA()</f>
        <v>#N/A</v>
      </c>
      <c r="AO1475" s="152" t="e">
        <f>NA()</f>
        <v>#N/A</v>
      </c>
      <c r="AP1475" s="152">
        <f t="shared" si="289"/>
        <v>7.4970000000000008</v>
      </c>
      <c r="AQ1475" s="152"/>
      <c r="AR1475" s="152"/>
      <c r="AS1475" s="153">
        <f t="shared" si="296"/>
        <v>364</v>
      </c>
      <c r="AT1475" s="153">
        <f t="shared" si="270"/>
        <v>1</v>
      </c>
      <c r="AU1475" s="153">
        <f t="shared" si="271"/>
        <v>0</v>
      </c>
      <c r="AV1475" s="153">
        <f t="shared" si="272"/>
        <v>0</v>
      </c>
      <c r="BA1475">
        <f t="shared" si="297"/>
        <v>29</v>
      </c>
    </row>
    <row r="1476" spans="2:53" x14ac:dyDescent="0.25">
      <c r="B1476" s="155">
        <f t="shared" si="282"/>
        <v>44195.999305555553</v>
      </c>
      <c r="C1476" s="155">
        <f t="shared" si="280"/>
        <v>44195.999305555553</v>
      </c>
      <c r="D1476" s="152">
        <f t="shared" si="273"/>
        <v>4.46</v>
      </c>
      <c r="E1476" s="152"/>
      <c r="F1476" s="152"/>
      <c r="G1476" s="152"/>
      <c r="H1476" s="152" t="e">
        <f t="shared" si="274"/>
        <v>#N/A</v>
      </c>
      <c r="I1476" s="152"/>
      <c r="J1476" s="152" t="e">
        <f t="shared" si="275"/>
        <v>#N/A</v>
      </c>
      <c r="K1476" s="152"/>
      <c r="L1476" s="152"/>
      <c r="M1476" s="152"/>
      <c r="N1476" s="152"/>
      <c r="O1476" s="152"/>
      <c r="P1476" s="152"/>
      <c r="Q1476" s="152"/>
      <c r="R1476" s="152"/>
      <c r="S1476" s="152"/>
      <c r="T1476" s="153" cm="1">
        <f t="array" ref="T1476">MATCH(1,(TDU_Info!$C$5:$C$111=$T$6)*(TDU_Info!$B$5:$B$111&lt;=$B1476),0)</f>
        <v>92</v>
      </c>
      <c r="U1476" s="152">
        <f>100*(INDEX(TDU_Info!$E$5:$E$111,$T1476)/T$11+INDEX(TDU_Info!$F$5:$F$111,$T1476))</f>
        <v>4.0929999999999991</v>
      </c>
      <c r="V1476" s="152">
        <v>1.7549999999999999</v>
      </c>
      <c r="W1476" s="152">
        <v>1.8560000000000001</v>
      </c>
      <c r="X1476" s="152">
        <v>4.46</v>
      </c>
      <c r="Y1476" s="152">
        <v>4.4359999999999999</v>
      </c>
      <c r="Z1476" s="152">
        <v>1.919</v>
      </c>
      <c r="AA1476" s="152">
        <v>2.0190000000000001</v>
      </c>
      <c r="AB1476" s="152">
        <v>4.5199999999999996</v>
      </c>
      <c r="AC1476" s="152">
        <v>4.7</v>
      </c>
      <c r="AD1476" s="152">
        <v>1.4610000000000001</v>
      </c>
      <c r="AE1476" s="152">
        <v>2.0270000000000001</v>
      </c>
      <c r="AF1476" s="152">
        <v>4.46</v>
      </c>
      <c r="AG1476" s="152">
        <v>4.3360000000000003</v>
      </c>
      <c r="AH1476" s="152">
        <v>1.633</v>
      </c>
      <c r="AI1476" s="152">
        <v>2.2160000000000002</v>
      </c>
      <c r="AJ1476" s="152">
        <v>4.5199999999999996</v>
      </c>
      <c r="AK1476" s="152">
        <v>4.7</v>
      </c>
      <c r="AL1476" s="152" t="e">
        <f t="shared" si="276"/>
        <v>#N/A</v>
      </c>
      <c r="AM1476" s="152" t="e">
        <f t="shared" si="277"/>
        <v>#N/A</v>
      </c>
      <c r="AN1476" s="152" t="e">
        <f>NA()</f>
        <v>#N/A</v>
      </c>
      <c r="AO1476" s="152" t="e">
        <f>NA()</f>
        <v>#N/A</v>
      </c>
      <c r="AP1476" s="152">
        <f t="shared" si="289"/>
        <v>7.4970000000000008</v>
      </c>
      <c r="AQ1476" s="152"/>
      <c r="AR1476" s="152"/>
      <c r="AS1476" s="153">
        <f t="shared" si="296"/>
        <v>365</v>
      </c>
      <c r="AT1476" s="153">
        <f t="shared" si="270"/>
        <v>1</v>
      </c>
      <c r="AU1476" s="153">
        <f t="shared" si="271"/>
        <v>0</v>
      </c>
      <c r="AV1476" s="153">
        <f t="shared" si="272"/>
        <v>0</v>
      </c>
      <c r="BA1476">
        <f t="shared" si="297"/>
        <v>30</v>
      </c>
    </row>
    <row r="1477" spans="2:53" x14ac:dyDescent="0.25">
      <c r="B1477" s="155">
        <f t="shared" si="282"/>
        <v>44196.999305555553</v>
      </c>
      <c r="C1477" s="155">
        <f t="shared" si="280"/>
        <v>44196.999305555553</v>
      </c>
      <c r="D1477" s="152">
        <f t="shared" si="273"/>
        <v>4.45</v>
      </c>
      <c r="E1477" s="152"/>
      <c r="F1477" s="152"/>
      <c r="G1477" s="152"/>
      <c r="H1477" s="152" t="e">
        <f t="shared" si="274"/>
        <v>#N/A</v>
      </c>
      <c r="I1477" s="152"/>
      <c r="J1477" s="152" t="e">
        <f t="shared" si="275"/>
        <v>#N/A</v>
      </c>
      <c r="K1477" s="152"/>
      <c r="L1477" s="152"/>
      <c r="M1477" s="152"/>
      <c r="N1477" s="152"/>
      <c r="O1477" s="152"/>
      <c r="P1477" s="152"/>
      <c r="Q1477" s="152"/>
      <c r="R1477" s="152"/>
      <c r="S1477" s="152"/>
      <c r="T1477" s="153" cm="1">
        <f t="array" ref="T1477">MATCH(1,(TDU_Info!$C$5:$C$111=$T$6)*(TDU_Info!$B$5:$B$111&lt;=$B1477),0)</f>
        <v>92</v>
      </c>
      <c r="U1477" s="152">
        <f>100*(INDEX(TDU_Info!$E$5:$E$111,$T1477)/T$11+INDEX(TDU_Info!$F$5:$F$111,$T1477))</f>
        <v>4.0929999999999991</v>
      </c>
      <c r="V1477" s="152">
        <v>1.7549999999999999</v>
      </c>
      <c r="W1477" s="152">
        <v>1.8560000000000001</v>
      </c>
      <c r="X1477" s="152">
        <v>4.45</v>
      </c>
      <c r="Y1477" s="152">
        <v>4.4359999999999999</v>
      </c>
      <c r="Z1477" s="152">
        <v>1.919</v>
      </c>
      <c r="AA1477" s="152">
        <v>2.0190000000000001</v>
      </c>
      <c r="AB1477" s="152">
        <v>4.5199999999999996</v>
      </c>
      <c r="AC1477" s="152">
        <v>4.6890000000000001</v>
      </c>
      <c r="AD1477" s="152">
        <v>1.454</v>
      </c>
      <c r="AE1477" s="152">
        <v>2.0270000000000001</v>
      </c>
      <c r="AF1477" s="152">
        <v>4.45</v>
      </c>
      <c r="AG1477" s="152">
        <v>4.3360000000000003</v>
      </c>
      <c r="AH1477" s="152">
        <v>1.573</v>
      </c>
      <c r="AI1477" s="152">
        <v>2.0640000000000001</v>
      </c>
      <c r="AJ1477" s="152">
        <v>4.5199999999999996</v>
      </c>
      <c r="AK1477" s="152">
        <v>4.6390000000000002</v>
      </c>
      <c r="AL1477" s="152" t="e">
        <f t="shared" si="276"/>
        <v>#N/A</v>
      </c>
      <c r="AM1477" s="152" t="e">
        <f t="shared" si="277"/>
        <v>#N/A</v>
      </c>
      <c r="AN1477" s="152" t="e">
        <f>NA()</f>
        <v>#N/A</v>
      </c>
      <c r="AO1477" s="152" t="e">
        <f>NA()</f>
        <v>#N/A</v>
      </c>
      <c r="AP1477" s="152">
        <f t="shared" si="289"/>
        <v>7.4970000000000008</v>
      </c>
      <c r="AQ1477" s="152"/>
      <c r="AR1477" s="152"/>
      <c r="AS1477" s="153">
        <f t="shared" si="296"/>
        <v>366</v>
      </c>
      <c r="AT1477" s="153">
        <f t="shared" si="270"/>
        <v>1</v>
      </c>
      <c r="AU1477" s="153">
        <f t="shared" si="271"/>
        <v>0</v>
      </c>
      <c r="AV1477" s="153">
        <f t="shared" si="272"/>
        <v>0</v>
      </c>
      <c r="BA1477">
        <f t="shared" si="297"/>
        <v>31</v>
      </c>
    </row>
    <row r="1478" spans="2:53" x14ac:dyDescent="0.25">
      <c r="B1478" s="155">
        <f t="shared" si="282"/>
        <v>44197.999305555553</v>
      </c>
      <c r="C1478" s="155">
        <f t="shared" si="280"/>
        <v>44197.999305555553</v>
      </c>
      <c r="D1478" s="152">
        <f t="shared" si="273"/>
        <v>4.4119999999999999</v>
      </c>
      <c r="E1478" s="152"/>
      <c r="F1478" s="152"/>
      <c r="G1478" s="152"/>
      <c r="H1478" s="152" t="e">
        <f t="shared" si="274"/>
        <v>#N/A</v>
      </c>
      <c r="I1478" s="152"/>
      <c r="J1478" s="152" t="e">
        <f t="shared" si="275"/>
        <v>#N/A</v>
      </c>
      <c r="K1478" s="152"/>
      <c r="L1478" s="152"/>
      <c r="M1478" s="152"/>
      <c r="N1478" s="152"/>
      <c r="O1478" s="152"/>
      <c r="P1478" s="152"/>
      <c r="Q1478" s="152"/>
      <c r="R1478" s="152"/>
      <c r="S1478" s="152"/>
      <c r="T1478" s="153" cm="1">
        <f t="array" ref="T1478">MATCH(1,(TDU_Info!$C$5:$C$111=$T$6)*(TDU_Info!$B$5:$B$111&lt;=$B1478),0)</f>
        <v>92</v>
      </c>
      <c r="U1478" s="152">
        <f>100*(INDEX(TDU_Info!$E$5:$E$111,$T1478)/T$11+INDEX(TDU_Info!$F$5:$F$111,$T1478))</f>
        <v>4.0929999999999991</v>
      </c>
      <c r="V1478" s="152">
        <v>1.7549999999999999</v>
      </c>
      <c r="W1478" s="152">
        <v>1.8560000000000001</v>
      </c>
      <c r="X1478" s="152">
        <v>4.45</v>
      </c>
      <c r="Y1478" s="152">
        <v>4.4359999999999999</v>
      </c>
      <c r="Z1478" s="152">
        <v>1.919</v>
      </c>
      <c r="AA1478" s="152">
        <v>2.0190000000000001</v>
      </c>
      <c r="AB1478" s="152">
        <v>4.5199999999999996</v>
      </c>
      <c r="AC1478" s="152">
        <v>4.6890000000000001</v>
      </c>
      <c r="AD1478" s="152">
        <v>1.454</v>
      </c>
      <c r="AE1478" s="152">
        <v>2.0270000000000001</v>
      </c>
      <c r="AF1478" s="152">
        <v>4.4119999999999999</v>
      </c>
      <c r="AG1478" s="152">
        <v>4.3360000000000003</v>
      </c>
      <c r="AH1478" s="152">
        <v>1.573</v>
      </c>
      <c r="AI1478" s="152">
        <v>2.0640000000000001</v>
      </c>
      <c r="AJ1478" s="152">
        <v>4.4130000000000003</v>
      </c>
      <c r="AK1478" s="152">
        <v>4.6390000000000002</v>
      </c>
      <c r="AL1478" s="152" t="e">
        <f t="shared" si="276"/>
        <v>#N/A</v>
      </c>
      <c r="AM1478" s="152" t="e">
        <f t="shared" si="277"/>
        <v>#N/A</v>
      </c>
      <c r="AN1478" s="152" t="e">
        <f>NA()</f>
        <v>#N/A</v>
      </c>
      <c r="AO1478" s="152" t="e">
        <f>NA()</f>
        <v>#N/A</v>
      </c>
      <c r="AP1478" s="152" t="e">
        <f t="shared" si="289"/>
        <v>#N/A</v>
      </c>
      <c r="AQ1478" s="152"/>
      <c r="AR1478" s="152"/>
      <c r="AS1478" s="153">
        <f t="shared" ref="AS1478:AS1488" si="298">ROUNDUP(B1478-DATE(YEAR(B1478),1,1),0)</f>
        <v>1</v>
      </c>
      <c r="AT1478" s="153">
        <f t="shared" si="270"/>
        <v>1</v>
      </c>
      <c r="AU1478" s="153">
        <f t="shared" si="271"/>
        <v>0</v>
      </c>
      <c r="AV1478" s="153">
        <f t="shared" si="272"/>
        <v>0</v>
      </c>
      <c r="BA1478">
        <f t="shared" ref="BA1478:BA1488" si="299">DAY(C1478)</f>
        <v>1</v>
      </c>
    </row>
    <row r="1479" spans="2:53" x14ac:dyDescent="0.25">
      <c r="B1479" s="155">
        <f t="shared" si="282"/>
        <v>44198.999305555553</v>
      </c>
      <c r="C1479" s="155">
        <f t="shared" si="280"/>
        <v>44198.999305555553</v>
      </c>
      <c r="D1479" s="152">
        <f t="shared" si="273"/>
        <v>4.4119999999999999</v>
      </c>
      <c r="E1479" s="152"/>
      <c r="F1479" s="152"/>
      <c r="G1479" s="152"/>
      <c r="H1479" s="152" t="e">
        <f t="shared" si="274"/>
        <v>#N/A</v>
      </c>
      <c r="I1479" s="152"/>
      <c r="J1479" s="152" t="e">
        <f t="shared" si="275"/>
        <v>#N/A</v>
      </c>
      <c r="K1479" s="152"/>
      <c r="L1479" s="152"/>
      <c r="M1479" s="152"/>
      <c r="N1479" s="152"/>
      <c r="O1479" s="152"/>
      <c r="P1479" s="152"/>
      <c r="Q1479" s="152"/>
      <c r="R1479" s="152"/>
      <c r="S1479" s="152"/>
      <c r="T1479" s="153" cm="1">
        <f t="array" ref="T1479">MATCH(1,(TDU_Info!$C$5:$C$111=$T$6)*(TDU_Info!$B$5:$B$111&lt;=$B1479),0)</f>
        <v>92</v>
      </c>
      <c r="U1479" s="152">
        <f>100*(INDEX(TDU_Info!$E$5:$E$111,$T1479)/T$11+INDEX(TDU_Info!$F$5:$F$111,$T1479))</f>
        <v>4.0929999999999991</v>
      </c>
      <c r="V1479" s="152">
        <v>1.7549999999999999</v>
      </c>
      <c r="W1479" s="152">
        <v>1.8560000000000001</v>
      </c>
      <c r="X1479" s="152">
        <v>4.45</v>
      </c>
      <c r="Y1479" s="152">
        <v>4.4359999999999999</v>
      </c>
      <c r="Z1479" s="152">
        <v>1.919</v>
      </c>
      <c r="AA1479" s="152">
        <v>2.0190000000000001</v>
      </c>
      <c r="AB1479" s="152">
        <v>4.5199999999999996</v>
      </c>
      <c r="AC1479" s="152">
        <v>4.6890000000000001</v>
      </c>
      <c r="AD1479" s="152">
        <v>1.454</v>
      </c>
      <c r="AE1479" s="152">
        <v>2.0270000000000001</v>
      </c>
      <c r="AF1479" s="152">
        <v>4.4119999999999999</v>
      </c>
      <c r="AG1479" s="152">
        <v>4.3360000000000003</v>
      </c>
      <c r="AH1479" s="152">
        <v>1.573</v>
      </c>
      <c r="AI1479" s="152">
        <v>2.0640000000000001</v>
      </c>
      <c r="AJ1479" s="152">
        <v>4.4130000000000003</v>
      </c>
      <c r="AK1479" s="152">
        <v>4.6390000000000002</v>
      </c>
      <c r="AL1479" s="152" t="e">
        <f t="shared" si="276"/>
        <v>#N/A</v>
      </c>
      <c r="AM1479" s="152" t="e">
        <f t="shared" si="277"/>
        <v>#N/A</v>
      </c>
      <c r="AN1479" s="152" t="e">
        <f>NA()</f>
        <v>#N/A</v>
      </c>
      <c r="AO1479" s="152" t="e">
        <f>NA()</f>
        <v>#N/A</v>
      </c>
      <c r="AP1479" s="152">
        <f t="shared" si="289"/>
        <v>7.3070000000000013</v>
      </c>
      <c r="AQ1479" s="152"/>
      <c r="AR1479" s="152"/>
      <c r="AS1479" s="153">
        <f t="shared" si="298"/>
        <v>2</v>
      </c>
      <c r="AT1479" s="153">
        <f t="shared" si="270"/>
        <v>1</v>
      </c>
      <c r="AU1479" s="153">
        <f t="shared" si="271"/>
        <v>0</v>
      </c>
      <c r="AV1479" s="153">
        <f t="shared" si="272"/>
        <v>0</v>
      </c>
      <c r="BA1479">
        <f t="shared" si="299"/>
        <v>2</v>
      </c>
    </row>
    <row r="1480" spans="2:53" x14ac:dyDescent="0.25">
      <c r="B1480" s="155">
        <f t="shared" si="282"/>
        <v>44199.999305555553</v>
      </c>
      <c r="C1480" s="155">
        <f t="shared" si="280"/>
        <v>44199.999305555553</v>
      </c>
      <c r="D1480" s="152">
        <f t="shared" si="273"/>
        <v>4.4119999999999999</v>
      </c>
      <c r="E1480" s="152"/>
      <c r="F1480" s="152"/>
      <c r="G1480" s="152"/>
      <c r="H1480" s="152" t="e">
        <f t="shared" si="274"/>
        <v>#N/A</v>
      </c>
      <c r="I1480" s="152"/>
      <c r="J1480" s="152" t="e">
        <f t="shared" si="275"/>
        <v>#N/A</v>
      </c>
      <c r="K1480" s="152"/>
      <c r="L1480" s="152"/>
      <c r="M1480" s="152"/>
      <c r="N1480" s="152"/>
      <c r="O1480" s="152"/>
      <c r="P1480" s="152"/>
      <c r="Q1480" s="152"/>
      <c r="R1480" s="152"/>
      <c r="S1480" s="152"/>
      <c r="T1480" s="153" cm="1">
        <f t="array" ref="T1480">MATCH(1,(TDU_Info!$C$5:$C$111=$T$6)*(TDU_Info!$B$5:$B$111&lt;=$B1480),0)</f>
        <v>92</v>
      </c>
      <c r="U1480" s="152">
        <f>100*(INDEX(TDU_Info!$E$5:$E$111,$T1480)/T$11+INDEX(TDU_Info!$F$5:$F$111,$T1480))</f>
        <v>4.0929999999999991</v>
      </c>
      <c r="V1480" s="152">
        <v>1.7549999999999999</v>
      </c>
      <c r="W1480" s="152">
        <v>1.8560000000000001</v>
      </c>
      <c r="X1480" s="152">
        <v>4.45</v>
      </c>
      <c r="Y1480" s="152">
        <v>4.4359999999999999</v>
      </c>
      <c r="Z1480" s="152">
        <v>1.919</v>
      </c>
      <c r="AA1480" s="152">
        <v>2.0190000000000001</v>
      </c>
      <c r="AB1480" s="152">
        <v>4.5199999999999996</v>
      </c>
      <c r="AC1480" s="152">
        <v>4.6890000000000001</v>
      </c>
      <c r="AD1480" s="152">
        <v>1.454</v>
      </c>
      <c r="AE1480" s="152">
        <v>2.0270000000000001</v>
      </c>
      <c r="AF1480" s="152">
        <v>4.4119999999999999</v>
      </c>
      <c r="AG1480" s="152">
        <v>4.3360000000000003</v>
      </c>
      <c r="AH1480" s="152">
        <v>1.573</v>
      </c>
      <c r="AI1480" s="152">
        <v>2.0640000000000001</v>
      </c>
      <c r="AJ1480" s="152">
        <v>4.4130000000000003</v>
      </c>
      <c r="AK1480" s="152">
        <v>4.6390000000000002</v>
      </c>
      <c r="AL1480" s="152" t="e">
        <f t="shared" si="276"/>
        <v>#N/A</v>
      </c>
      <c r="AM1480" s="152" t="e">
        <f t="shared" si="277"/>
        <v>#N/A</v>
      </c>
      <c r="AN1480" s="152" t="e">
        <f>NA()</f>
        <v>#N/A</v>
      </c>
      <c r="AO1480" s="152" t="e">
        <f>NA()</f>
        <v>#N/A</v>
      </c>
      <c r="AP1480" s="152">
        <f t="shared" si="289"/>
        <v>7.3070000000000013</v>
      </c>
      <c r="AQ1480" s="152"/>
      <c r="AR1480" s="152"/>
      <c r="AS1480" s="153">
        <f t="shared" si="298"/>
        <v>3</v>
      </c>
      <c r="AT1480" s="153">
        <f t="shared" si="270"/>
        <v>1</v>
      </c>
      <c r="AU1480" s="153">
        <f t="shared" si="271"/>
        <v>0</v>
      </c>
      <c r="AV1480" s="153">
        <f t="shared" si="272"/>
        <v>0</v>
      </c>
      <c r="BA1480">
        <f t="shared" si="299"/>
        <v>3</v>
      </c>
    </row>
    <row r="1481" spans="2:53" x14ac:dyDescent="0.25">
      <c r="B1481" s="155">
        <f t="shared" si="282"/>
        <v>44200.999305555553</v>
      </c>
      <c r="C1481" s="155">
        <f t="shared" si="280"/>
        <v>44200.999305555553</v>
      </c>
      <c r="D1481" s="152">
        <f t="shared" si="273"/>
        <v>4.4119999999999999</v>
      </c>
      <c r="E1481" s="152"/>
      <c r="F1481" s="152"/>
      <c r="G1481" s="152"/>
      <c r="H1481" s="152" t="e">
        <f t="shared" si="274"/>
        <v>#N/A</v>
      </c>
      <c r="I1481" s="152"/>
      <c r="J1481" s="152" t="e">
        <f t="shared" si="275"/>
        <v>#N/A</v>
      </c>
      <c r="K1481" s="152"/>
      <c r="L1481" s="152"/>
      <c r="M1481" s="152"/>
      <c r="N1481" s="152"/>
      <c r="O1481" s="152"/>
      <c r="P1481" s="152"/>
      <c r="Q1481" s="152"/>
      <c r="R1481" s="152"/>
      <c r="S1481" s="152"/>
      <c r="T1481" s="153" cm="1">
        <f t="array" ref="T1481">MATCH(1,(TDU_Info!$C$5:$C$111=$T$6)*(TDU_Info!$B$5:$B$111&lt;=$B1481),0)</f>
        <v>92</v>
      </c>
      <c r="U1481" s="152">
        <f>100*(INDEX(TDU_Info!$E$5:$E$111,$T1481)/T$11+INDEX(TDU_Info!$F$5:$F$111,$T1481))</f>
        <v>4.0929999999999991</v>
      </c>
      <c r="V1481" s="152">
        <v>1.7549999999999999</v>
      </c>
      <c r="W1481" s="152">
        <v>1.8560000000000001</v>
      </c>
      <c r="X1481" s="152">
        <v>4.45</v>
      </c>
      <c r="Y1481" s="152">
        <v>4.4359999999999999</v>
      </c>
      <c r="Z1481" s="152">
        <v>1.919</v>
      </c>
      <c r="AA1481" s="152">
        <v>2.0190000000000001</v>
      </c>
      <c r="AB1481" s="152">
        <v>4.5199999999999996</v>
      </c>
      <c r="AC1481" s="152">
        <v>4.6890000000000001</v>
      </c>
      <c r="AD1481" s="152">
        <v>1.454</v>
      </c>
      <c r="AE1481" s="152">
        <v>2.0270000000000001</v>
      </c>
      <c r="AF1481" s="152">
        <v>4.4119999999999999</v>
      </c>
      <c r="AG1481" s="152">
        <v>4.3360000000000003</v>
      </c>
      <c r="AH1481" s="152">
        <v>1.573</v>
      </c>
      <c r="AI1481" s="152">
        <v>2.0640000000000001</v>
      </c>
      <c r="AJ1481" s="152">
        <v>4.4130000000000003</v>
      </c>
      <c r="AK1481" s="152">
        <v>4.6390000000000002</v>
      </c>
      <c r="AL1481" s="152" t="e">
        <f t="shared" si="276"/>
        <v>#N/A</v>
      </c>
      <c r="AM1481" s="152" t="e">
        <f t="shared" si="277"/>
        <v>#N/A</v>
      </c>
      <c r="AN1481" s="152" t="e">
        <f>NA()</f>
        <v>#N/A</v>
      </c>
      <c r="AO1481" s="152" t="e">
        <f>NA()</f>
        <v>#N/A</v>
      </c>
      <c r="AP1481" s="152">
        <f t="shared" si="289"/>
        <v>7.3070000000000013</v>
      </c>
      <c r="AQ1481" s="152"/>
      <c r="AR1481" s="152"/>
      <c r="AS1481" s="153">
        <f t="shared" si="298"/>
        <v>4</v>
      </c>
      <c r="AT1481" s="153">
        <f t="shared" si="270"/>
        <v>1</v>
      </c>
      <c r="AU1481" s="153">
        <f t="shared" si="271"/>
        <v>0</v>
      </c>
      <c r="AV1481" s="153">
        <f t="shared" si="272"/>
        <v>0</v>
      </c>
      <c r="BA1481">
        <f t="shared" si="299"/>
        <v>4</v>
      </c>
    </row>
    <row r="1482" spans="2:53" x14ac:dyDescent="0.25">
      <c r="B1482" s="155">
        <f t="shared" si="282"/>
        <v>44201.999305555553</v>
      </c>
      <c r="C1482" s="155">
        <f t="shared" si="280"/>
        <v>44201.999305555553</v>
      </c>
      <c r="D1482" s="152">
        <f t="shared" si="273"/>
        <v>4.45</v>
      </c>
      <c r="E1482" s="152"/>
      <c r="F1482" s="152"/>
      <c r="G1482" s="152"/>
      <c r="H1482" s="152" t="e">
        <f t="shared" si="274"/>
        <v>#N/A</v>
      </c>
      <c r="I1482" s="152"/>
      <c r="J1482" s="152" t="e">
        <f t="shared" si="275"/>
        <v>#N/A</v>
      </c>
      <c r="K1482" s="152"/>
      <c r="L1482" s="152"/>
      <c r="M1482" s="152"/>
      <c r="N1482" s="152"/>
      <c r="O1482" s="152"/>
      <c r="P1482" s="152"/>
      <c r="Q1482" s="152"/>
      <c r="R1482" s="152"/>
      <c r="S1482" s="152"/>
      <c r="T1482" s="153" cm="1">
        <f t="array" ref="T1482">MATCH(1,(TDU_Info!$C$5:$C$111=$T$6)*(TDU_Info!$B$5:$B$111&lt;=$B1482),0)</f>
        <v>92</v>
      </c>
      <c r="U1482" s="152">
        <f>100*(INDEX(TDU_Info!$E$5:$E$111,$T1482)/T$11+INDEX(TDU_Info!$F$5:$F$111,$T1482))</f>
        <v>4.0929999999999991</v>
      </c>
      <c r="V1482" s="152">
        <v>1.7549999999999999</v>
      </c>
      <c r="W1482" s="152">
        <v>1.8560000000000001</v>
      </c>
      <c r="X1482" s="152">
        <v>4.45</v>
      </c>
      <c r="Y1482" s="152">
        <v>4.4359999999999999</v>
      </c>
      <c r="Z1482" s="152">
        <v>1.919</v>
      </c>
      <c r="AA1482" s="152">
        <v>2.0190000000000001</v>
      </c>
      <c r="AB1482" s="152">
        <v>4.5199999999999996</v>
      </c>
      <c r="AC1482" s="152">
        <v>4.6890000000000001</v>
      </c>
      <c r="AD1482" s="152">
        <v>1.454</v>
      </c>
      <c r="AE1482" s="152">
        <v>2.0270000000000001</v>
      </c>
      <c r="AF1482" s="152">
        <v>4.45</v>
      </c>
      <c r="AG1482" s="152">
        <v>4.3360000000000003</v>
      </c>
      <c r="AH1482" s="152">
        <v>1.573</v>
      </c>
      <c r="AI1482" s="152">
        <v>2.0640000000000001</v>
      </c>
      <c r="AJ1482" s="152">
        <v>4.5199999999999996</v>
      </c>
      <c r="AK1482" s="152">
        <v>4.6390000000000002</v>
      </c>
      <c r="AL1482" s="152" t="e">
        <f t="shared" si="276"/>
        <v>#N/A</v>
      </c>
      <c r="AM1482" s="152" t="e">
        <f t="shared" si="277"/>
        <v>#N/A</v>
      </c>
      <c r="AN1482" s="152" t="e">
        <f>NA()</f>
        <v>#N/A</v>
      </c>
      <c r="AO1482" s="152" t="e">
        <f>NA()</f>
        <v>#N/A</v>
      </c>
      <c r="AP1482" s="152">
        <f t="shared" si="289"/>
        <v>7.3070000000000013</v>
      </c>
      <c r="AQ1482" s="152"/>
      <c r="AR1482" s="152"/>
      <c r="AS1482" s="153">
        <f t="shared" si="298"/>
        <v>5</v>
      </c>
      <c r="AT1482" s="153">
        <f t="shared" si="270"/>
        <v>1</v>
      </c>
      <c r="AU1482" s="153">
        <f t="shared" si="271"/>
        <v>0</v>
      </c>
      <c r="AV1482" s="153">
        <f t="shared" si="272"/>
        <v>0</v>
      </c>
      <c r="BA1482">
        <f t="shared" si="299"/>
        <v>5</v>
      </c>
    </row>
    <row r="1483" spans="2:53" x14ac:dyDescent="0.25">
      <c r="B1483" s="155">
        <f t="shared" si="282"/>
        <v>44202.999305555553</v>
      </c>
      <c r="C1483" s="155">
        <f t="shared" si="280"/>
        <v>44202.999305555553</v>
      </c>
      <c r="D1483" s="152">
        <f t="shared" si="273"/>
        <v>4.45</v>
      </c>
      <c r="E1483" s="152"/>
      <c r="F1483" s="152"/>
      <c r="G1483" s="152"/>
      <c r="H1483" s="152" t="e">
        <f t="shared" si="274"/>
        <v>#N/A</v>
      </c>
      <c r="I1483" s="152"/>
      <c r="J1483" s="152" t="e">
        <f t="shared" si="275"/>
        <v>#N/A</v>
      </c>
      <c r="K1483" s="152"/>
      <c r="L1483" s="152"/>
      <c r="M1483" s="152"/>
      <c r="N1483" s="152"/>
      <c r="O1483" s="152"/>
      <c r="P1483" s="152"/>
      <c r="Q1483" s="152"/>
      <c r="R1483" s="152"/>
      <c r="S1483" s="152"/>
      <c r="T1483" s="153" cm="1">
        <f t="array" ref="T1483">MATCH(1,(TDU_Info!$C$5:$C$111=$T$6)*(TDU_Info!$B$5:$B$111&lt;=$B1483),0)</f>
        <v>92</v>
      </c>
      <c r="U1483" s="152">
        <f>100*(INDEX(TDU_Info!$E$5:$E$111,$T1483)/T$11+INDEX(TDU_Info!$F$5:$F$111,$T1483))</f>
        <v>4.0929999999999991</v>
      </c>
      <c r="V1483" s="152">
        <v>1.6359999999999999</v>
      </c>
      <c r="W1483" s="152">
        <v>1.8560000000000001</v>
      </c>
      <c r="X1483" s="152">
        <v>4.45</v>
      </c>
      <c r="Y1483" s="152">
        <v>4.4359999999999999</v>
      </c>
      <c r="Z1483" s="152">
        <v>1.819</v>
      </c>
      <c r="AA1483" s="152">
        <v>2.0190000000000001</v>
      </c>
      <c r="AB1483" s="152">
        <v>4.5199999999999996</v>
      </c>
      <c r="AC1483" s="152">
        <v>4.6890000000000001</v>
      </c>
      <c r="AD1483" s="152">
        <v>1.454</v>
      </c>
      <c r="AE1483" s="152">
        <v>2.0270000000000001</v>
      </c>
      <c r="AF1483" s="152">
        <v>4.45</v>
      </c>
      <c r="AG1483" s="152">
        <v>4.3360000000000003</v>
      </c>
      <c r="AH1483" s="152">
        <v>1.573</v>
      </c>
      <c r="AI1483" s="152">
        <v>2.0640000000000001</v>
      </c>
      <c r="AJ1483" s="152">
        <v>4.5199999999999996</v>
      </c>
      <c r="AK1483" s="152">
        <v>4.6390000000000002</v>
      </c>
      <c r="AL1483" s="152" t="e">
        <f t="shared" si="276"/>
        <v>#N/A</v>
      </c>
      <c r="AM1483" s="152" t="e">
        <f t="shared" si="277"/>
        <v>#N/A</v>
      </c>
      <c r="AN1483" s="152" t="e">
        <f>NA()</f>
        <v>#N/A</v>
      </c>
      <c r="AO1483" s="152" t="e">
        <f>NA()</f>
        <v>#N/A</v>
      </c>
      <c r="AP1483" s="152">
        <f t="shared" si="289"/>
        <v>7.3070000000000013</v>
      </c>
      <c r="AQ1483" s="152"/>
      <c r="AR1483" s="152"/>
      <c r="AS1483" s="153">
        <f t="shared" si="298"/>
        <v>6</v>
      </c>
      <c r="AT1483" s="153">
        <f t="shared" si="270"/>
        <v>1</v>
      </c>
      <c r="AU1483" s="153">
        <f t="shared" si="271"/>
        <v>0</v>
      </c>
      <c r="AV1483" s="153">
        <f t="shared" si="272"/>
        <v>0</v>
      </c>
      <c r="BA1483">
        <f t="shared" si="299"/>
        <v>6</v>
      </c>
    </row>
    <row r="1484" spans="2:53" x14ac:dyDescent="0.25">
      <c r="B1484" s="155">
        <f t="shared" si="282"/>
        <v>44203.999305555553</v>
      </c>
      <c r="C1484" s="155">
        <f t="shared" si="280"/>
        <v>44203.999305555553</v>
      </c>
      <c r="D1484" s="152">
        <f t="shared" si="273"/>
        <v>4.45</v>
      </c>
      <c r="E1484" s="152"/>
      <c r="F1484" s="152"/>
      <c r="G1484" s="152"/>
      <c r="H1484" s="152" t="e">
        <f t="shared" si="274"/>
        <v>#N/A</v>
      </c>
      <c r="I1484" s="152"/>
      <c r="J1484" s="152" t="e">
        <f t="shared" si="275"/>
        <v>#N/A</v>
      </c>
      <c r="K1484" s="152"/>
      <c r="L1484" s="152"/>
      <c r="M1484" s="152"/>
      <c r="N1484" s="152"/>
      <c r="O1484" s="152"/>
      <c r="P1484" s="152"/>
      <c r="Q1484" s="152"/>
      <c r="R1484" s="152"/>
      <c r="S1484" s="152"/>
      <c r="T1484" s="153" cm="1">
        <f t="array" ref="T1484">MATCH(1,(TDU_Info!$C$5:$C$111=$T$6)*(TDU_Info!$B$5:$B$111&lt;=$B1484),0)</f>
        <v>92</v>
      </c>
      <c r="U1484" s="152">
        <f>100*(INDEX(TDU_Info!$E$5:$E$111,$T1484)/T$11+INDEX(TDU_Info!$F$5:$F$111,$T1484))</f>
        <v>4.0929999999999991</v>
      </c>
      <c r="V1484" s="152">
        <v>1.5549999999999999</v>
      </c>
      <c r="W1484" s="152">
        <v>1.8560000000000001</v>
      </c>
      <c r="X1484" s="152">
        <v>4.45</v>
      </c>
      <c r="Y1484" s="152">
        <v>4.4359999999999999</v>
      </c>
      <c r="Z1484" s="152">
        <v>1.7709999999999999</v>
      </c>
      <c r="AA1484" s="152">
        <v>2.0190000000000001</v>
      </c>
      <c r="AB1484" s="152">
        <v>4.5199999999999996</v>
      </c>
      <c r="AC1484" s="152">
        <v>4.6890000000000001</v>
      </c>
      <c r="AD1484" s="152">
        <v>1.454</v>
      </c>
      <c r="AE1484" s="152">
        <v>2.0270000000000001</v>
      </c>
      <c r="AF1484" s="152">
        <v>4.45</v>
      </c>
      <c r="AG1484" s="152">
        <v>4.3360000000000003</v>
      </c>
      <c r="AH1484" s="152">
        <v>1.573</v>
      </c>
      <c r="AI1484" s="152">
        <v>2.0640000000000001</v>
      </c>
      <c r="AJ1484" s="152">
        <v>4.5199999999999996</v>
      </c>
      <c r="AK1484" s="152">
        <v>4.6390000000000002</v>
      </c>
      <c r="AL1484" s="152" t="e">
        <f t="shared" si="276"/>
        <v>#N/A</v>
      </c>
      <c r="AM1484" s="152" t="e">
        <f t="shared" si="277"/>
        <v>#N/A</v>
      </c>
      <c r="AN1484" s="152" t="e">
        <f>NA()</f>
        <v>#N/A</v>
      </c>
      <c r="AO1484" s="152" t="e">
        <f>NA()</f>
        <v>#N/A</v>
      </c>
      <c r="AP1484" s="152">
        <f t="shared" si="289"/>
        <v>7.3070000000000013</v>
      </c>
      <c r="AQ1484" s="152"/>
      <c r="AR1484" s="152"/>
      <c r="AS1484" s="153">
        <f t="shared" si="298"/>
        <v>7</v>
      </c>
      <c r="AT1484" s="153">
        <f t="shared" si="270"/>
        <v>1</v>
      </c>
      <c r="AU1484" s="153">
        <f t="shared" si="271"/>
        <v>0</v>
      </c>
      <c r="AV1484" s="153">
        <f t="shared" si="272"/>
        <v>0</v>
      </c>
      <c r="BA1484">
        <f t="shared" si="299"/>
        <v>7</v>
      </c>
    </row>
    <row r="1485" spans="2:53" x14ac:dyDescent="0.25">
      <c r="B1485" s="155">
        <f t="shared" si="282"/>
        <v>44204.999305555553</v>
      </c>
      <c r="C1485" s="155">
        <f t="shared" si="280"/>
        <v>44204.999305555553</v>
      </c>
      <c r="D1485" s="152">
        <f t="shared" si="273"/>
        <v>4.38</v>
      </c>
      <c r="E1485" s="152"/>
      <c r="F1485" s="152"/>
      <c r="G1485" s="152"/>
      <c r="H1485" s="152" t="e">
        <f t="shared" si="274"/>
        <v>#N/A</v>
      </c>
      <c r="I1485" s="152"/>
      <c r="J1485" s="152" t="e">
        <f t="shared" si="275"/>
        <v>#N/A</v>
      </c>
      <c r="K1485" s="152"/>
      <c r="L1485" s="152"/>
      <c r="M1485" s="152"/>
      <c r="N1485" s="152"/>
      <c r="O1485" s="152"/>
      <c r="P1485" s="152"/>
      <c r="Q1485" s="152"/>
      <c r="R1485" s="152"/>
      <c r="S1485" s="152"/>
      <c r="T1485" s="153" cm="1">
        <f t="array" ref="T1485">MATCH(1,(TDU_Info!$C$5:$C$111=$T$6)*(TDU_Info!$B$5:$B$111&lt;=$B1485),0)</f>
        <v>92</v>
      </c>
      <c r="U1485" s="152">
        <f>100*(INDEX(TDU_Info!$E$5:$E$111,$T1485)/T$11+INDEX(TDU_Info!$F$5:$F$111,$T1485))</f>
        <v>4.0929999999999991</v>
      </c>
      <c r="V1485" s="152">
        <v>1.5549999999999999</v>
      </c>
      <c r="W1485" s="152">
        <v>1.8560000000000001</v>
      </c>
      <c r="X1485" s="152">
        <v>4.38</v>
      </c>
      <c r="Y1485" s="152">
        <v>4.4359999999999999</v>
      </c>
      <c r="Z1485" s="152">
        <v>1.7709999999999999</v>
      </c>
      <c r="AA1485" s="152">
        <v>2.0190000000000001</v>
      </c>
      <c r="AB1485" s="152">
        <v>4.5199999999999996</v>
      </c>
      <c r="AC1485" s="152">
        <v>4.6890000000000001</v>
      </c>
      <c r="AD1485" s="152">
        <v>1.454</v>
      </c>
      <c r="AE1485" s="152">
        <v>2.0270000000000001</v>
      </c>
      <c r="AF1485" s="152">
        <v>4.38</v>
      </c>
      <c r="AG1485" s="152">
        <v>4.3360000000000003</v>
      </c>
      <c r="AH1485" s="152">
        <v>1.573</v>
      </c>
      <c r="AI1485" s="152">
        <v>2.0640000000000001</v>
      </c>
      <c r="AJ1485" s="152">
        <v>4.5199999999999996</v>
      </c>
      <c r="AK1485" s="152">
        <v>4.6390000000000002</v>
      </c>
      <c r="AL1485" s="152" t="e">
        <f t="shared" si="276"/>
        <v>#N/A</v>
      </c>
      <c r="AM1485" s="152" t="e">
        <f t="shared" si="277"/>
        <v>#N/A</v>
      </c>
      <c r="AN1485" s="152" t="e">
        <f>NA()</f>
        <v>#N/A</v>
      </c>
      <c r="AO1485" s="152" t="e">
        <f>NA()</f>
        <v>#N/A</v>
      </c>
      <c r="AP1485" s="152">
        <f t="shared" si="289"/>
        <v>7.3070000000000013</v>
      </c>
      <c r="AQ1485" s="152"/>
      <c r="AR1485" s="152"/>
      <c r="AS1485" s="153">
        <f t="shared" si="298"/>
        <v>8</v>
      </c>
      <c r="AT1485" s="153">
        <f t="shared" si="270"/>
        <v>1</v>
      </c>
      <c r="AU1485" s="153">
        <f t="shared" si="271"/>
        <v>0</v>
      </c>
      <c r="AV1485" s="153">
        <f t="shared" si="272"/>
        <v>0</v>
      </c>
      <c r="BA1485">
        <f t="shared" si="299"/>
        <v>8</v>
      </c>
    </row>
    <row r="1486" spans="2:53" x14ac:dyDescent="0.25">
      <c r="B1486" s="155">
        <f t="shared" si="282"/>
        <v>44205.999305555553</v>
      </c>
      <c r="C1486" s="155">
        <f t="shared" si="280"/>
        <v>44205.999305555553</v>
      </c>
      <c r="D1486" s="152">
        <f t="shared" si="273"/>
        <v>4.38</v>
      </c>
      <c r="E1486" s="152"/>
      <c r="F1486" s="152"/>
      <c r="G1486" s="152"/>
      <c r="H1486" s="152" t="e">
        <f t="shared" si="274"/>
        <v>#N/A</v>
      </c>
      <c r="I1486" s="152"/>
      <c r="J1486" s="152" t="e">
        <f t="shared" si="275"/>
        <v>#N/A</v>
      </c>
      <c r="K1486" s="152"/>
      <c r="L1486" s="152"/>
      <c r="M1486" s="152"/>
      <c r="N1486" s="152"/>
      <c r="O1486" s="152"/>
      <c r="P1486" s="152"/>
      <c r="Q1486" s="152"/>
      <c r="R1486" s="152"/>
      <c r="S1486" s="152"/>
      <c r="T1486" s="153" cm="1">
        <f t="array" ref="T1486">MATCH(1,(TDU_Info!$C$5:$C$111=$T$6)*(TDU_Info!$B$5:$B$111&lt;=$B1486),0)</f>
        <v>92</v>
      </c>
      <c r="U1486" s="152">
        <f>100*(INDEX(TDU_Info!$E$5:$E$111,$T1486)/T$11+INDEX(TDU_Info!$F$5:$F$111,$T1486))</f>
        <v>4.0929999999999991</v>
      </c>
      <c r="V1486" s="152">
        <v>1.5549999999999999</v>
      </c>
      <c r="W1486" s="152">
        <v>1.8560000000000001</v>
      </c>
      <c r="X1486" s="152">
        <v>4.38</v>
      </c>
      <c r="Y1486" s="152">
        <v>4.4359999999999999</v>
      </c>
      <c r="Z1486" s="152">
        <v>1.7709999999999999</v>
      </c>
      <c r="AA1486" s="152">
        <v>2.0190000000000001</v>
      </c>
      <c r="AB1486" s="152">
        <v>4.5199999999999996</v>
      </c>
      <c r="AC1486" s="152">
        <v>4.6890000000000001</v>
      </c>
      <c r="AD1486" s="152">
        <v>1.454</v>
      </c>
      <c r="AE1486" s="152">
        <v>2.0270000000000001</v>
      </c>
      <c r="AF1486" s="152">
        <v>4.38</v>
      </c>
      <c r="AG1486" s="152">
        <v>4.3360000000000003</v>
      </c>
      <c r="AH1486" s="152">
        <v>1.573</v>
      </c>
      <c r="AI1486" s="152">
        <v>2.0640000000000001</v>
      </c>
      <c r="AJ1486" s="152">
        <v>4.5199999999999996</v>
      </c>
      <c r="AK1486" s="152">
        <v>4.6390000000000002</v>
      </c>
      <c r="AL1486" s="152" t="e">
        <f t="shared" si="276"/>
        <v>#N/A</v>
      </c>
      <c r="AM1486" s="152" t="e">
        <f t="shared" si="277"/>
        <v>#N/A</v>
      </c>
      <c r="AN1486" s="152" t="e">
        <f>NA()</f>
        <v>#N/A</v>
      </c>
      <c r="AO1486" s="152" t="e">
        <f>NA()</f>
        <v>#N/A</v>
      </c>
      <c r="AP1486" s="152">
        <f t="shared" si="289"/>
        <v>7.3070000000000013</v>
      </c>
      <c r="AQ1486" s="152"/>
      <c r="AR1486" s="152"/>
      <c r="AS1486" s="153">
        <f t="shared" si="298"/>
        <v>9</v>
      </c>
      <c r="AT1486" s="153">
        <f t="shared" si="270"/>
        <v>1</v>
      </c>
      <c r="AU1486" s="153">
        <f t="shared" si="271"/>
        <v>0</v>
      </c>
      <c r="AV1486" s="153">
        <f t="shared" si="272"/>
        <v>0</v>
      </c>
      <c r="BA1486">
        <f t="shared" si="299"/>
        <v>9</v>
      </c>
    </row>
    <row r="1487" spans="2:53" x14ac:dyDescent="0.25">
      <c r="B1487" s="155">
        <f t="shared" si="282"/>
        <v>44206.999305555553</v>
      </c>
      <c r="C1487" s="155">
        <f t="shared" si="280"/>
        <v>44206.999305555553</v>
      </c>
      <c r="D1487" s="152">
        <f t="shared" si="273"/>
        <v>4.38</v>
      </c>
      <c r="E1487" s="152"/>
      <c r="F1487" s="152"/>
      <c r="G1487" s="152"/>
      <c r="H1487" s="152" t="e">
        <f t="shared" si="274"/>
        <v>#N/A</v>
      </c>
      <c r="I1487" s="152"/>
      <c r="J1487" s="152" t="e">
        <f t="shared" si="275"/>
        <v>#N/A</v>
      </c>
      <c r="K1487" s="152"/>
      <c r="L1487" s="152"/>
      <c r="M1487" s="152"/>
      <c r="N1487" s="152"/>
      <c r="O1487" s="152"/>
      <c r="P1487" s="152"/>
      <c r="Q1487" s="152"/>
      <c r="R1487" s="152"/>
      <c r="S1487" s="152"/>
      <c r="T1487" s="153" cm="1">
        <f t="array" ref="T1487">MATCH(1,(TDU_Info!$C$5:$C$111=$T$6)*(TDU_Info!$B$5:$B$111&lt;=$B1487),0)</f>
        <v>92</v>
      </c>
      <c r="U1487" s="152">
        <f>100*(INDEX(TDU_Info!$E$5:$E$111,$T1487)/T$11+INDEX(TDU_Info!$F$5:$F$111,$T1487))</f>
        <v>4.0929999999999991</v>
      </c>
      <c r="V1487" s="152">
        <v>1.5549999999999999</v>
      </c>
      <c r="W1487" s="152">
        <v>1.8560000000000001</v>
      </c>
      <c r="X1487" s="152">
        <v>4.38</v>
      </c>
      <c r="Y1487" s="152">
        <v>4.4359999999999999</v>
      </c>
      <c r="Z1487" s="152">
        <v>1.7709999999999999</v>
      </c>
      <c r="AA1487" s="152">
        <v>2.0190000000000001</v>
      </c>
      <c r="AB1487" s="152">
        <v>4.5199999999999996</v>
      </c>
      <c r="AC1487" s="152">
        <v>4.6890000000000001</v>
      </c>
      <c r="AD1487" s="152">
        <v>1.454</v>
      </c>
      <c r="AE1487" s="152">
        <v>2.0270000000000001</v>
      </c>
      <c r="AF1487" s="152">
        <v>4.38</v>
      </c>
      <c r="AG1487" s="152">
        <v>4.3360000000000003</v>
      </c>
      <c r="AH1487" s="152">
        <v>1.573</v>
      </c>
      <c r="AI1487" s="152">
        <v>2.0640000000000001</v>
      </c>
      <c r="AJ1487" s="152">
        <v>4.5199999999999996</v>
      </c>
      <c r="AK1487" s="152">
        <v>4.6390000000000002</v>
      </c>
      <c r="AL1487" s="152" t="e">
        <f t="shared" si="276"/>
        <v>#N/A</v>
      </c>
      <c r="AM1487" s="152" t="e">
        <f t="shared" si="277"/>
        <v>#N/A</v>
      </c>
      <c r="AN1487" s="152" t="e">
        <f>NA()</f>
        <v>#N/A</v>
      </c>
      <c r="AO1487" s="152" t="e">
        <f>NA()</f>
        <v>#N/A</v>
      </c>
      <c r="AP1487" s="152">
        <f t="shared" si="289"/>
        <v>7.3070000000000013</v>
      </c>
      <c r="AQ1487" s="152"/>
      <c r="AR1487" s="152"/>
      <c r="AS1487" s="153">
        <f t="shared" si="298"/>
        <v>10</v>
      </c>
      <c r="AT1487" s="153">
        <f t="shared" si="270"/>
        <v>1</v>
      </c>
      <c r="AU1487" s="153">
        <f t="shared" si="271"/>
        <v>0</v>
      </c>
      <c r="AV1487" s="153">
        <f t="shared" si="272"/>
        <v>0</v>
      </c>
      <c r="BA1487">
        <f t="shared" si="299"/>
        <v>10</v>
      </c>
    </row>
    <row r="1488" spans="2:53" x14ac:dyDescent="0.25">
      <c r="B1488" s="155">
        <f t="shared" si="282"/>
        <v>44207.999305555553</v>
      </c>
      <c r="C1488" s="155">
        <f t="shared" si="280"/>
        <v>44207.999305555553</v>
      </c>
      <c r="D1488" s="152">
        <f t="shared" si="273"/>
        <v>4.38</v>
      </c>
      <c r="E1488" s="152"/>
      <c r="F1488" s="152"/>
      <c r="G1488" s="152"/>
      <c r="H1488" s="152" t="e">
        <f t="shared" si="274"/>
        <v>#N/A</v>
      </c>
      <c r="I1488" s="152"/>
      <c r="J1488" s="152" t="e">
        <f t="shared" si="275"/>
        <v>#N/A</v>
      </c>
      <c r="K1488" s="152"/>
      <c r="L1488" s="152"/>
      <c r="M1488" s="152"/>
      <c r="N1488" s="152"/>
      <c r="O1488" s="152"/>
      <c r="P1488" s="152"/>
      <c r="Q1488" s="152"/>
      <c r="R1488" s="152"/>
      <c r="S1488" s="152"/>
      <c r="T1488" s="153" cm="1">
        <f t="array" ref="T1488">MATCH(1,(TDU_Info!$C$5:$C$111=$T$6)*(TDU_Info!$B$5:$B$111&lt;=$B1488),0)</f>
        <v>92</v>
      </c>
      <c r="U1488" s="152">
        <f>100*(INDEX(TDU_Info!$E$5:$E$111,$T1488)/T$11+INDEX(TDU_Info!$F$5:$F$111,$T1488))</f>
        <v>4.0929999999999991</v>
      </c>
      <c r="V1488" s="152">
        <v>1.5549999999999999</v>
      </c>
      <c r="W1488" s="152">
        <v>1.8560000000000001</v>
      </c>
      <c r="X1488" s="152">
        <v>4.38</v>
      </c>
      <c r="Y1488" s="152">
        <v>4.4359999999999999</v>
      </c>
      <c r="Z1488" s="152">
        <v>1.7709999999999999</v>
      </c>
      <c r="AA1488" s="152">
        <v>2.0190000000000001</v>
      </c>
      <c r="AB1488" s="152">
        <v>4.5199999999999996</v>
      </c>
      <c r="AC1488" s="152">
        <v>4.6890000000000001</v>
      </c>
      <c r="AD1488" s="152">
        <v>1.454</v>
      </c>
      <c r="AE1488" s="152">
        <v>2.0270000000000001</v>
      </c>
      <c r="AF1488" s="152">
        <v>4.38</v>
      </c>
      <c r="AG1488" s="152">
        <v>4.3360000000000003</v>
      </c>
      <c r="AH1488" s="152">
        <v>1.573</v>
      </c>
      <c r="AI1488" s="152">
        <v>2.0640000000000001</v>
      </c>
      <c r="AJ1488" s="152">
        <v>4.5199999999999996</v>
      </c>
      <c r="AK1488" s="152">
        <v>4.6390000000000002</v>
      </c>
      <c r="AL1488" s="152" t="e">
        <f t="shared" si="276"/>
        <v>#N/A</v>
      </c>
      <c r="AM1488" s="152" t="e">
        <f t="shared" si="277"/>
        <v>#N/A</v>
      </c>
      <c r="AN1488" s="152" t="e">
        <f>NA()</f>
        <v>#N/A</v>
      </c>
      <c r="AO1488" s="152" t="e">
        <f>NA()</f>
        <v>#N/A</v>
      </c>
      <c r="AP1488" s="152">
        <f t="shared" si="289"/>
        <v>7.3070000000000013</v>
      </c>
      <c r="AQ1488" s="152"/>
      <c r="AR1488" s="152"/>
      <c r="AS1488" s="153">
        <f t="shared" si="298"/>
        <v>11</v>
      </c>
      <c r="AT1488" s="153">
        <f t="shared" si="270"/>
        <v>1</v>
      </c>
      <c r="AU1488" s="153">
        <f t="shared" si="271"/>
        <v>0</v>
      </c>
      <c r="AV1488" s="153">
        <f t="shared" si="272"/>
        <v>0</v>
      </c>
      <c r="BA1488">
        <f t="shared" si="299"/>
        <v>11</v>
      </c>
    </row>
    <row r="1489" spans="2:53" x14ac:dyDescent="0.25">
      <c r="B1489" s="155">
        <f t="shared" si="282"/>
        <v>44208.999305555553</v>
      </c>
      <c r="C1489" s="155">
        <f t="shared" si="280"/>
        <v>44208.999305555553</v>
      </c>
      <c r="D1489" s="152">
        <f t="shared" si="273"/>
        <v>4.38</v>
      </c>
      <c r="E1489" s="152"/>
      <c r="F1489" s="152"/>
      <c r="G1489" s="152"/>
      <c r="H1489" s="152" t="e">
        <f t="shared" si="274"/>
        <v>#N/A</v>
      </c>
      <c r="I1489" s="152"/>
      <c r="J1489" s="152" t="e">
        <f t="shared" si="275"/>
        <v>#N/A</v>
      </c>
      <c r="K1489" s="152"/>
      <c r="L1489" s="152"/>
      <c r="M1489" s="152"/>
      <c r="N1489" s="152"/>
      <c r="O1489" s="152"/>
      <c r="P1489" s="152"/>
      <c r="Q1489" s="152"/>
      <c r="R1489" s="152"/>
      <c r="S1489" s="152"/>
      <c r="T1489" s="153" cm="1">
        <f t="array" ref="T1489">MATCH(1,(TDU_Info!$C$5:$C$111=$T$6)*(TDU_Info!$B$5:$B$111&lt;=$B1489),0)</f>
        <v>92</v>
      </c>
      <c r="U1489" s="152">
        <f>100*(INDEX(TDU_Info!$E$5:$E$111,$T1489)/T$11+INDEX(TDU_Info!$F$5:$F$111,$T1489))</f>
        <v>4.0929999999999991</v>
      </c>
      <c r="V1489" s="152">
        <v>1.5549999999999999</v>
      </c>
      <c r="W1489" s="152">
        <v>1.8560000000000001</v>
      </c>
      <c r="X1489" s="152">
        <v>4.38</v>
      </c>
      <c r="Y1489" s="152">
        <v>4.4359999999999999</v>
      </c>
      <c r="Z1489" s="152">
        <v>1.7709999999999999</v>
      </c>
      <c r="AA1489" s="152">
        <v>2.0190000000000001</v>
      </c>
      <c r="AB1489" s="152">
        <v>4.5199999999999996</v>
      </c>
      <c r="AC1489" s="152">
        <v>4.6890000000000001</v>
      </c>
      <c r="AD1489" s="152">
        <v>1.361</v>
      </c>
      <c r="AE1489" s="152">
        <v>2.0270000000000001</v>
      </c>
      <c r="AF1489" s="152">
        <v>4.38</v>
      </c>
      <c r="AG1489" s="152">
        <v>4.3360000000000003</v>
      </c>
      <c r="AH1489" s="152">
        <v>1.5209999999999999</v>
      </c>
      <c r="AI1489" s="152">
        <v>2.0640000000000001</v>
      </c>
      <c r="AJ1489" s="152">
        <v>4.5199999999999996</v>
      </c>
      <c r="AK1489" s="152">
        <v>4.6390000000000002</v>
      </c>
      <c r="AL1489" s="152" t="e">
        <f t="shared" si="276"/>
        <v>#N/A</v>
      </c>
      <c r="AM1489" s="152" t="e">
        <f t="shared" si="277"/>
        <v>#N/A</v>
      </c>
      <c r="AN1489" s="152" t="e">
        <f>NA()</f>
        <v>#N/A</v>
      </c>
      <c r="AO1489" s="152" t="e">
        <f>NA()</f>
        <v>#N/A</v>
      </c>
      <c r="AP1489" s="152">
        <f t="shared" si="289"/>
        <v>7.3070000000000013</v>
      </c>
      <c r="AQ1489" s="152"/>
      <c r="AR1489" s="152"/>
      <c r="AS1489" s="153">
        <f t="shared" ref="AS1489:AS1508" si="300">ROUNDUP(B1489-DATE(YEAR(B1489),1,1),0)</f>
        <v>12</v>
      </c>
      <c r="AT1489" s="153">
        <f t="shared" si="270"/>
        <v>1</v>
      </c>
      <c r="AU1489" s="153">
        <f t="shared" si="271"/>
        <v>0</v>
      </c>
      <c r="AV1489" s="153">
        <f t="shared" si="272"/>
        <v>0</v>
      </c>
      <c r="BA1489">
        <f t="shared" ref="BA1489:BA1508" si="301">DAY(C1489)</f>
        <v>12</v>
      </c>
    </row>
    <row r="1490" spans="2:53" x14ac:dyDescent="0.25">
      <c r="B1490" s="155">
        <f t="shared" si="282"/>
        <v>44209.999305555553</v>
      </c>
      <c r="C1490" s="155">
        <f t="shared" si="280"/>
        <v>44209.999305555553</v>
      </c>
      <c r="D1490" s="152">
        <f t="shared" si="273"/>
        <v>4.38</v>
      </c>
      <c r="E1490" s="152"/>
      <c r="F1490" s="152"/>
      <c r="G1490" s="152"/>
      <c r="H1490" s="152" t="e">
        <f t="shared" si="274"/>
        <v>#N/A</v>
      </c>
      <c r="I1490" s="152"/>
      <c r="J1490" s="152" t="e">
        <f t="shared" si="275"/>
        <v>#N/A</v>
      </c>
      <c r="K1490" s="152"/>
      <c r="L1490" s="152"/>
      <c r="M1490" s="152"/>
      <c r="N1490" s="152"/>
      <c r="O1490" s="152"/>
      <c r="P1490" s="152"/>
      <c r="Q1490" s="152"/>
      <c r="R1490" s="152"/>
      <c r="S1490" s="152"/>
      <c r="T1490" s="153" cm="1">
        <f t="array" ref="T1490">MATCH(1,(TDU_Info!$C$5:$C$111=$T$6)*(TDU_Info!$B$5:$B$111&lt;=$B1490),0)</f>
        <v>92</v>
      </c>
      <c r="U1490" s="152">
        <f>100*(INDEX(TDU_Info!$E$5:$E$111,$T1490)/T$11+INDEX(TDU_Info!$F$5:$F$111,$T1490))</f>
        <v>4.0929999999999991</v>
      </c>
      <c r="V1490" s="152">
        <v>1.5549999999999999</v>
      </c>
      <c r="W1490" s="152">
        <v>1.8560000000000001</v>
      </c>
      <c r="X1490" s="152">
        <v>4.38</v>
      </c>
      <c r="Y1490" s="152">
        <v>4.4359999999999999</v>
      </c>
      <c r="Z1490" s="152">
        <v>1.7709999999999999</v>
      </c>
      <c r="AA1490" s="152">
        <v>2.0190000000000001</v>
      </c>
      <c r="AB1490" s="152">
        <v>4.5199999999999996</v>
      </c>
      <c r="AC1490" s="152">
        <v>4.6890000000000001</v>
      </c>
      <c r="AD1490" s="152">
        <v>1.361</v>
      </c>
      <c r="AE1490" s="152">
        <v>2.0270000000000001</v>
      </c>
      <c r="AF1490" s="152">
        <v>4.38</v>
      </c>
      <c r="AG1490" s="152">
        <v>4.3360000000000003</v>
      </c>
      <c r="AH1490" s="152">
        <v>1.5209999999999999</v>
      </c>
      <c r="AI1490" s="152">
        <v>2.0640000000000001</v>
      </c>
      <c r="AJ1490" s="152">
        <v>4.5199999999999996</v>
      </c>
      <c r="AK1490" s="152">
        <v>4.6390000000000002</v>
      </c>
      <c r="AL1490" s="152" t="e">
        <f t="shared" si="276"/>
        <v>#N/A</v>
      </c>
      <c r="AM1490" s="152" t="e">
        <f t="shared" si="277"/>
        <v>#N/A</v>
      </c>
      <c r="AN1490" s="152" t="e">
        <f>NA()</f>
        <v>#N/A</v>
      </c>
      <c r="AO1490" s="152" t="e">
        <f>NA()</f>
        <v>#N/A</v>
      </c>
      <c r="AP1490" s="152">
        <f t="shared" ref="AP1490:AP1553" si="302">IF(DAY($C1490)=1,NA(),VLOOKUP($C1490,$BE$17:$BF$78,2,TRUE)-$U1490)</f>
        <v>7.3070000000000013</v>
      </c>
      <c r="AQ1490" s="152"/>
      <c r="AR1490" s="152"/>
      <c r="AS1490" s="153">
        <f t="shared" si="300"/>
        <v>13</v>
      </c>
      <c r="AT1490" s="153">
        <f t="shared" si="270"/>
        <v>1</v>
      </c>
      <c r="AU1490" s="153">
        <f t="shared" si="271"/>
        <v>0</v>
      </c>
      <c r="AV1490" s="153">
        <f t="shared" si="272"/>
        <v>0</v>
      </c>
      <c r="BA1490">
        <f t="shared" si="301"/>
        <v>13</v>
      </c>
    </row>
    <row r="1491" spans="2:53" x14ac:dyDescent="0.25">
      <c r="B1491" s="155">
        <f t="shared" si="282"/>
        <v>44210.999305555553</v>
      </c>
      <c r="C1491" s="155">
        <f t="shared" si="280"/>
        <v>44210.999305555553</v>
      </c>
      <c r="D1491" s="152">
        <f t="shared" si="273"/>
        <v>4.38</v>
      </c>
      <c r="E1491" s="152"/>
      <c r="F1491" s="152"/>
      <c r="G1491" s="152"/>
      <c r="H1491" s="152" t="e">
        <f t="shared" si="274"/>
        <v>#N/A</v>
      </c>
      <c r="I1491" s="152"/>
      <c r="J1491" s="152" t="e">
        <f t="shared" si="275"/>
        <v>#N/A</v>
      </c>
      <c r="K1491" s="152"/>
      <c r="L1491" s="152"/>
      <c r="M1491" s="152"/>
      <c r="N1491" s="152"/>
      <c r="O1491" s="152"/>
      <c r="P1491" s="152"/>
      <c r="Q1491" s="152"/>
      <c r="R1491" s="152"/>
      <c r="S1491" s="152"/>
      <c r="T1491" s="153" cm="1">
        <f t="array" ref="T1491">MATCH(1,(TDU_Info!$C$5:$C$111=$T$6)*(TDU_Info!$B$5:$B$111&lt;=$B1491),0)</f>
        <v>92</v>
      </c>
      <c r="U1491" s="152">
        <f>100*(INDEX(TDU_Info!$E$5:$E$111,$T1491)/T$11+INDEX(TDU_Info!$F$5:$F$111,$T1491))</f>
        <v>4.0929999999999991</v>
      </c>
      <c r="V1491" s="152">
        <v>1.575</v>
      </c>
      <c r="W1491" s="152">
        <v>1.8560000000000001</v>
      </c>
      <c r="X1491" s="152">
        <v>4.38</v>
      </c>
      <c r="Y1491" s="152">
        <v>4.4359999999999999</v>
      </c>
      <c r="Z1491" s="152">
        <v>1.7889999999999999</v>
      </c>
      <c r="AA1491" s="152">
        <v>2.0190000000000001</v>
      </c>
      <c r="AB1491" s="152">
        <v>4.5199999999999996</v>
      </c>
      <c r="AC1491" s="152">
        <v>4.6890000000000001</v>
      </c>
      <c r="AD1491" s="152">
        <v>1.385</v>
      </c>
      <c r="AE1491" s="152">
        <v>2.0270000000000001</v>
      </c>
      <c r="AF1491" s="152">
        <v>4.38</v>
      </c>
      <c r="AG1491" s="152">
        <v>4.3360000000000003</v>
      </c>
      <c r="AH1491" s="152">
        <v>1.548</v>
      </c>
      <c r="AI1491" s="152">
        <v>2.0640000000000001</v>
      </c>
      <c r="AJ1491" s="152">
        <v>4.5199999999999996</v>
      </c>
      <c r="AK1491" s="152">
        <v>4.6390000000000002</v>
      </c>
      <c r="AL1491" s="152" t="e">
        <f t="shared" si="276"/>
        <v>#N/A</v>
      </c>
      <c r="AM1491" s="152" t="e">
        <f t="shared" si="277"/>
        <v>#N/A</v>
      </c>
      <c r="AN1491" s="152" t="e">
        <f>NA()</f>
        <v>#N/A</v>
      </c>
      <c r="AO1491" s="152" t="e">
        <f>NA()</f>
        <v>#N/A</v>
      </c>
      <c r="AP1491" s="152">
        <f t="shared" si="302"/>
        <v>7.3070000000000013</v>
      </c>
      <c r="AQ1491" s="152"/>
      <c r="AR1491" s="152"/>
      <c r="AS1491" s="153">
        <f t="shared" si="300"/>
        <v>14</v>
      </c>
      <c r="AT1491" s="153">
        <f t="shared" si="270"/>
        <v>1</v>
      </c>
      <c r="AU1491" s="153">
        <f t="shared" si="271"/>
        <v>0</v>
      </c>
      <c r="AV1491" s="153">
        <f t="shared" si="272"/>
        <v>0</v>
      </c>
      <c r="BA1491">
        <f t="shared" si="301"/>
        <v>14</v>
      </c>
    </row>
    <row r="1492" spans="2:53" x14ac:dyDescent="0.25">
      <c r="B1492" s="155">
        <f t="shared" si="282"/>
        <v>44211.999305555553</v>
      </c>
      <c r="C1492" s="155">
        <f t="shared" si="280"/>
        <v>44211.999305555553</v>
      </c>
      <c r="D1492" s="152">
        <f t="shared" si="273"/>
        <v>4.38</v>
      </c>
      <c r="E1492" s="152"/>
      <c r="F1492" s="152"/>
      <c r="G1492" s="152"/>
      <c r="H1492" s="152" t="e">
        <f t="shared" si="274"/>
        <v>#N/A</v>
      </c>
      <c r="I1492" s="152"/>
      <c r="J1492" s="152" t="e">
        <f t="shared" si="275"/>
        <v>#N/A</v>
      </c>
      <c r="K1492" s="152"/>
      <c r="L1492" s="152"/>
      <c r="M1492" s="152"/>
      <c r="N1492" s="152"/>
      <c r="O1492" s="152"/>
      <c r="P1492" s="152"/>
      <c r="Q1492" s="152"/>
      <c r="R1492" s="152"/>
      <c r="S1492" s="152"/>
      <c r="T1492" s="153" cm="1">
        <f t="array" ref="T1492">MATCH(1,(TDU_Info!$C$5:$C$111=$T$6)*(TDU_Info!$B$5:$B$111&lt;=$B1492),0)</f>
        <v>92</v>
      </c>
      <c r="U1492" s="152">
        <f>100*(INDEX(TDU_Info!$E$5:$E$111,$T1492)/T$11+INDEX(TDU_Info!$F$5:$F$111,$T1492))</f>
        <v>4.0929999999999991</v>
      </c>
      <c r="V1492" s="152">
        <v>1.556</v>
      </c>
      <c r="W1492" s="152">
        <v>1.8560000000000001</v>
      </c>
      <c r="X1492" s="152">
        <v>4.38</v>
      </c>
      <c r="Y1492" s="152">
        <v>4.4359999999999999</v>
      </c>
      <c r="Z1492" s="152">
        <v>1.7190000000000001</v>
      </c>
      <c r="AA1492" s="152">
        <v>2.0190000000000001</v>
      </c>
      <c r="AB1492" s="152">
        <v>4.5199999999999996</v>
      </c>
      <c r="AC1492" s="152">
        <v>4.6890000000000001</v>
      </c>
      <c r="AD1492" s="152">
        <v>1.385</v>
      </c>
      <c r="AE1492" s="152">
        <v>2.0270000000000001</v>
      </c>
      <c r="AF1492" s="152">
        <v>4.38</v>
      </c>
      <c r="AG1492" s="152">
        <v>4.3360000000000003</v>
      </c>
      <c r="AH1492" s="152">
        <v>1.548</v>
      </c>
      <c r="AI1492" s="152">
        <v>2.17</v>
      </c>
      <c r="AJ1492" s="152">
        <v>4.5199999999999996</v>
      </c>
      <c r="AK1492" s="152">
        <v>4.6390000000000002</v>
      </c>
      <c r="AL1492" s="152" t="e">
        <f t="shared" si="276"/>
        <v>#N/A</v>
      </c>
      <c r="AM1492" s="152" t="e">
        <f t="shared" si="277"/>
        <v>#N/A</v>
      </c>
      <c r="AN1492" s="152" t="e">
        <f>NA()</f>
        <v>#N/A</v>
      </c>
      <c r="AO1492" s="152" t="e">
        <f>NA()</f>
        <v>#N/A</v>
      </c>
      <c r="AP1492" s="152">
        <f t="shared" si="302"/>
        <v>7.3070000000000013</v>
      </c>
      <c r="AQ1492" s="152"/>
      <c r="AR1492" s="152"/>
      <c r="AS1492" s="153">
        <f t="shared" si="300"/>
        <v>15</v>
      </c>
      <c r="AT1492" s="153">
        <f t="shared" si="270"/>
        <v>1</v>
      </c>
      <c r="AU1492" s="153">
        <f t="shared" si="271"/>
        <v>0</v>
      </c>
      <c r="AV1492" s="153">
        <f t="shared" si="272"/>
        <v>0</v>
      </c>
      <c r="BA1492">
        <f t="shared" si="301"/>
        <v>15</v>
      </c>
    </row>
    <row r="1493" spans="2:53" x14ac:dyDescent="0.25">
      <c r="B1493" s="155">
        <f t="shared" si="282"/>
        <v>44212.999305555553</v>
      </c>
      <c r="C1493" s="155">
        <f t="shared" si="280"/>
        <v>44212.999305555553</v>
      </c>
      <c r="D1493" s="152">
        <f t="shared" si="273"/>
        <v>4.38</v>
      </c>
      <c r="E1493" s="152"/>
      <c r="F1493" s="152"/>
      <c r="G1493" s="152"/>
      <c r="H1493" s="152" t="e">
        <f t="shared" si="274"/>
        <v>#N/A</v>
      </c>
      <c r="I1493" s="152"/>
      <c r="J1493" s="152" t="e">
        <f t="shared" si="275"/>
        <v>#N/A</v>
      </c>
      <c r="K1493" s="152"/>
      <c r="L1493" s="152"/>
      <c r="M1493" s="152"/>
      <c r="N1493" s="152"/>
      <c r="O1493" s="152"/>
      <c r="P1493" s="152"/>
      <c r="Q1493" s="152"/>
      <c r="R1493" s="152"/>
      <c r="S1493" s="152"/>
      <c r="T1493" s="153" cm="1">
        <f t="array" ref="T1493">MATCH(1,(TDU_Info!$C$5:$C$111=$T$6)*(TDU_Info!$B$5:$B$111&lt;=$B1493),0)</f>
        <v>92</v>
      </c>
      <c r="U1493" s="152">
        <f>100*(INDEX(TDU_Info!$E$5:$E$111,$T1493)/T$11+INDEX(TDU_Info!$F$5:$F$111,$T1493))</f>
        <v>4.0929999999999991</v>
      </c>
      <c r="V1493" s="152">
        <v>1.556</v>
      </c>
      <c r="W1493" s="152">
        <v>1.8560000000000001</v>
      </c>
      <c r="X1493" s="152">
        <v>4.38</v>
      </c>
      <c r="Y1493" s="152">
        <v>4.4359999999999999</v>
      </c>
      <c r="Z1493" s="152">
        <v>1.7190000000000001</v>
      </c>
      <c r="AA1493" s="152">
        <v>2.0190000000000001</v>
      </c>
      <c r="AB1493" s="152">
        <v>4.5199999999999996</v>
      </c>
      <c r="AC1493" s="152">
        <v>4.6890000000000001</v>
      </c>
      <c r="AD1493" s="152">
        <v>1.385</v>
      </c>
      <c r="AE1493" s="152">
        <v>2.0270000000000001</v>
      </c>
      <c r="AF1493" s="152">
        <v>4.38</v>
      </c>
      <c r="AG1493" s="152">
        <v>4.3360000000000003</v>
      </c>
      <c r="AH1493" s="152">
        <v>1.548</v>
      </c>
      <c r="AI1493" s="152">
        <v>2.17</v>
      </c>
      <c r="AJ1493" s="152">
        <v>4.5199999999999996</v>
      </c>
      <c r="AK1493" s="152">
        <v>4.6390000000000002</v>
      </c>
      <c r="AL1493" s="152" t="e">
        <f t="shared" si="276"/>
        <v>#N/A</v>
      </c>
      <c r="AM1493" s="152" t="e">
        <f t="shared" si="277"/>
        <v>#N/A</v>
      </c>
      <c r="AN1493" s="152" t="e">
        <f>NA()</f>
        <v>#N/A</v>
      </c>
      <c r="AO1493" s="152" t="e">
        <f>NA()</f>
        <v>#N/A</v>
      </c>
      <c r="AP1493" s="152">
        <f t="shared" si="302"/>
        <v>7.3070000000000013</v>
      </c>
      <c r="AQ1493" s="152"/>
      <c r="AR1493" s="152"/>
      <c r="AS1493" s="153">
        <f t="shared" si="300"/>
        <v>16</v>
      </c>
      <c r="AT1493" s="153">
        <f t="shared" si="270"/>
        <v>1</v>
      </c>
      <c r="AU1493" s="153">
        <f t="shared" si="271"/>
        <v>0</v>
      </c>
      <c r="AV1493" s="153">
        <f t="shared" si="272"/>
        <v>0</v>
      </c>
      <c r="BA1493">
        <f t="shared" si="301"/>
        <v>16</v>
      </c>
    </row>
    <row r="1494" spans="2:53" x14ac:dyDescent="0.25">
      <c r="B1494" s="155">
        <f t="shared" si="282"/>
        <v>44213.999305555553</v>
      </c>
      <c r="C1494" s="155">
        <f t="shared" si="280"/>
        <v>44213.999305555553</v>
      </c>
      <c r="D1494" s="152">
        <f t="shared" si="273"/>
        <v>4.38</v>
      </c>
      <c r="E1494" s="152"/>
      <c r="F1494" s="152"/>
      <c r="G1494" s="152"/>
      <c r="H1494" s="152" t="e">
        <f t="shared" si="274"/>
        <v>#N/A</v>
      </c>
      <c r="I1494" s="152"/>
      <c r="J1494" s="152" t="e">
        <f t="shared" si="275"/>
        <v>#N/A</v>
      </c>
      <c r="K1494" s="152"/>
      <c r="L1494" s="152"/>
      <c r="M1494" s="152"/>
      <c r="N1494" s="152"/>
      <c r="O1494" s="152"/>
      <c r="P1494" s="152"/>
      <c r="Q1494" s="152"/>
      <c r="R1494" s="152"/>
      <c r="S1494" s="152"/>
      <c r="T1494" s="153" cm="1">
        <f t="array" ref="T1494">MATCH(1,(TDU_Info!$C$5:$C$111=$T$6)*(TDU_Info!$B$5:$B$111&lt;=$B1494),0)</f>
        <v>92</v>
      </c>
      <c r="U1494" s="152">
        <f>100*(INDEX(TDU_Info!$E$5:$E$111,$T1494)/T$11+INDEX(TDU_Info!$F$5:$F$111,$T1494))</f>
        <v>4.0929999999999991</v>
      </c>
      <c r="V1494" s="152">
        <v>1.556</v>
      </c>
      <c r="W1494" s="152">
        <v>1.8560000000000001</v>
      </c>
      <c r="X1494" s="152">
        <v>4.38</v>
      </c>
      <c r="Y1494" s="152">
        <v>4.4359999999999999</v>
      </c>
      <c r="Z1494" s="152">
        <v>1.7190000000000001</v>
      </c>
      <c r="AA1494" s="152">
        <v>2.0190000000000001</v>
      </c>
      <c r="AB1494" s="152">
        <v>4.5199999999999996</v>
      </c>
      <c r="AC1494" s="152">
        <v>4.6890000000000001</v>
      </c>
      <c r="AD1494" s="152">
        <v>1.385</v>
      </c>
      <c r="AE1494" s="152">
        <v>2.0270000000000001</v>
      </c>
      <c r="AF1494" s="152">
        <v>4.38</v>
      </c>
      <c r="AG1494" s="152">
        <v>4.3360000000000003</v>
      </c>
      <c r="AH1494" s="152">
        <v>1.548</v>
      </c>
      <c r="AI1494" s="152">
        <v>2.17</v>
      </c>
      <c r="AJ1494" s="152">
        <v>4.5199999999999996</v>
      </c>
      <c r="AK1494" s="152">
        <v>4.6390000000000002</v>
      </c>
      <c r="AL1494" s="152" t="e">
        <f t="shared" si="276"/>
        <v>#N/A</v>
      </c>
      <c r="AM1494" s="152" t="e">
        <f t="shared" si="277"/>
        <v>#N/A</v>
      </c>
      <c r="AN1494" s="152" t="e">
        <f>NA()</f>
        <v>#N/A</v>
      </c>
      <c r="AO1494" s="152" t="e">
        <f>NA()</f>
        <v>#N/A</v>
      </c>
      <c r="AP1494" s="152">
        <f t="shared" si="302"/>
        <v>7.3070000000000013</v>
      </c>
      <c r="AQ1494" s="152"/>
      <c r="AR1494" s="152"/>
      <c r="AS1494" s="153">
        <f t="shared" si="300"/>
        <v>17</v>
      </c>
      <c r="AT1494" s="153">
        <f t="shared" si="270"/>
        <v>1</v>
      </c>
      <c r="AU1494" s="153">
        <f t="shared" si="271"/>
        <v>0</v>
      </c>
      <c r="AV1494" s="153">
        <f t="shared" si="272"/>
        <v>0</v>
      </c>
      <c r="BA1494">
        <f t="shared" si="301"/>
        <v>17</v>
      </c>
    </row>
    <row r="1495" spans="2:53" x14ac:dyDescent="0.25">
      <c r="B1495" s="155">
        <f t="shared" si="282"/>
        <v>44214.999305555553</v>
      </c>
      <c r="C1495" s="155">
        <f t="shared" si="280"/>
        <v>44214.999305555553</v>
      </c>
      <c r="D1495" s="152">
        <f t="shared" si="273"/>
        <v>4.38</v>
      </c>
      <c r="E1495" s="152"/>
      <c r="F1495" s="152"/>
      <c r="G1495" s="152"/>
      <c r="H1495" s="152" t="e">
        <f t="shared" si="274"/>
        <v>#N/A</v>
      </c>
      <c r="I1495" s="152"/>
      <c r="J1495" s="152" t="e">
        <f t="shared" si="275"/>
        <v>#N/A</v>
      </c>
      <c r="K1495" s="152"/>
      <c r="L1495" s="152"/>
      <c r="M1495" s="152"/>
      <c r="N1495" s="152"/>
      <c r="O1495" s="152"/>
      <c r="P1495" s="152"/>
      <c r="Q1495" s="152"/>
      <c r="R1495" s="152"/>
      <c r="S1495" s="152"/>
      <c r="T1495" s="153" cm="1">
        <f t="array" ref="T1495">MATCH(1,(TDU_Info!$C$5:$C$111=$T$6)*(TDU_Info!$B$5:$B$111&lt;=$B1495),0)</f>
        <v>92</v>
      </c>
      <c r="U1495" s="152">
        <f>100*(INDEX(TDU_Info!$E$5:$E$111,$T1495)/T$11+INDEX(TDU_Info!$F$5:$F$111,$T1495))</f>
        <v>4.0929999999999991</v>
      </c>
      <c r="V1495" s="152">
        <v>1.556</v>
      </c>
      <c r="W1495" s="152">
        <v>1.8560000000000001</v>
      </c>
      <c r="X1495" s="152">
        <v>4.38</v>
      </c>
      <c r="Y1495" s="152">
        <v>4.4359999999999999</v>
      </c>
      <c r="Z1495" s="152">
        <v>1.7190000000000001</v>
      </c>
      <c r="AA1495" s="152">
        <v>2.0190000000000001</v>
      </c>
      <c r="AB1495" s="152">
        <v>4.5199999999999996</v>
      </c>
      <c r="AC1495" s="152">
        <v>4.6890000000000001</v>
      </c>
      <c r="AD1495" s="152">
        <v>1.385</v>
      </c>
      <c r="AE1495" s="152">
        <v>2.0270000000000001</v>
      </c>
      <c r="AF1495" s="152">
        <v>4.38</v>
      </c>
      <c r="AG1495" s="152">
        <v>4.3360000000000003</v>
      </c>
      <c r="AH1495" s="152">
        <v>1.548</v>
      </c>
      <c r="AI1495" s="152">
        <v>2.17</v>
      </c>
      <c r="AJ1495" s="152">
        <v>4.5199999999999996</v>
      </c>
      <c r="AK1495" s="152">
        <v>4.6390000000000002</v>
      </c>
      <c r="AL1495" s="152" t="e">
        <f t="shared" si="276"/>
        <v>#N/A</v>
      </c>
      <c r="AM1495" s="152" t="e">
        <f t="shared" si="277"/>
        <v>#N/A</v>
      </c>
      <c r="AN1495" s="152" t="e">
        <f>NA()</f>
        <v>#N/A</v>
      </c>
      <c r="AO1495" s="152" t="e">
        <f>NA()</f>
        <v>#N/A</v>
      </c>
      <c r="AP1495" s="152">
        <f t="shared" si="302"/>
        <v>7.3070000000000013</v>
      </c>
      <c r="AQ1495" s="152"/>
      <c r="AR1495" s="152"/>
      <c r="AS1495" s="153">
        <f t="shared" si="300"/>
        <v>18</v>
      </c>
      <c r="AT1495" s="153">
        <f t="shared" si="270"/>
        <v>1</v>
      </c>
      <c r="AU1495" s="153">
        <f t="shared" si="271"/>
        <v>0</v>
      </c>
      <c r="AV1495" s="153">
        <f t="shared" si="272"/>
        <v>0</v>
      </c>
      <c r="BA1495">
        <f t="shared" si="301"/>
        <v>18</v>
      </c>
    </row>
    <row r="1496" spans="2:53" x14ac:dyDescent="0.25">
      <c r="B1496" s="155">
        <f t="shared" si="282"/>
        <v>44215.999305555553</v>
      </c>
      <c r="C1496" s="155">
        <f t="shared" si="280"/>
        <v>44215.999305555553</v>
      </c>
      <c r="D1496" s="152">
        <f t="shared" si="273"/>
        <v>4.38</v>
      </c>
      <c r="E1496" s="152"/>
      <c r="F1496" s="152"/>
      <c r="G1496" s="152"/>
      <c r="H1496" s="152" t="e">
        <f t="shared" si="274"/>
        <v>#N/A</v>
      </c>
      <c r="I1496" s="152"/>
      <c r="J1496" s="152" t="e">
        <f t="shared" si="275"/>
        <v>#N/A</v>
      </c>
      <c r="K1496" s="152"/>
      <c r="L1496" s="152"/>
      <c r="M1496" s="152"/>
      <c r="N1496" s="152"/>
      <c r="O1496" s="152"/>
      <c r="P1496" s="152"/>
      <c r="Q1496" s="152"/>
      <c r="R1496" s="152"/>
      <c r="S1496" s="152"/>
      <c r="T1496" s="153" cm="1">
        <f t="array" ref="T1496">MATCH(1,(TDU_Info!$C$5:$C$111=$T$6)*(TDU_Info!$B$5:$B$111&lt;=$B1496),0)</f>
        <v>92</v>
      </c>
      <c r="U1496" s="152">
        <f>100*(INDEX(TDU_Info!$E$5:$E$111,$T1496)/T$11+INDEX(TDU_Info!$F$5:$F$111,$T1496))</f>
        <v>4.0929999999999991</v>
      </c>
      <c r="V1496" s="152">
        <v>1.556</v>
      </c>
      <c r="W1496" s="152">
        <v>1.8560000000000001</v>
      </c>
      <c r="X1496" s="152">
        <v>4.38</v>
      </c>
      <c r="Y1496" s="152">
        <v>4.4000000000000004</v>
      </c>
      <c r="Z1496" s="152">
        <v>1.7190000000000001</v>
      </c>
      <c r="AA1496" s="152">
        <v>2.0190000000000001</v>
      </c>
      <c r="AB1496" s="152">
        <v>4.5199999999999996</v>
      </c>
      <c r="AC1496" s="152">
        <v>4.6890000000000001</v>
      </c>
      <c r="AD1496" s="152">
        <v>1.4259999999999999</v>
      </c>
      <c r="AE1496" s="152">
        <v>2.0270000000000001</v>
      </c>
      <c r="AF1496" s="152">
        <v>4.38</v>
      </c>
      <c r="AG1496" s="152">
        <v>4.3360000000000003</v>
      </c>
      <c r="AH1496" s="152">
        <v>1.5940000000000001</v>
      </c>
      <c r="AI1496" s="152">
        <v>2.1739999999999999</v>
      </c>
      <c r="AJ1496" s="152">
        <v>4.5199999999999996</v>
      </c>
      <c r="AK1496" s="152">
        <v>4.6390000000000002</v>
      </c>
      <c r="AL1496" s="152" t="e">
        <f t="shared" si="276"/>
        <v>#N/A</v>
      </c>
      <c r="AM1496" s="152" t="e">
        <f t="shared" si="277"/>
        <v>#N/A</v>
      </c>
      <c r="AN1496" s="152" t="e">
        <f>NA()</f>
        <v>#N/A</v>
      </c>
      <c r="AO1496" s="152" t="e">
        <f>NA()</f>
        <v>#N/A</v>
      </c>
      <c r="AP1496" s="152">
        <f t="shared" si="302"/>
        <v>7.3070000000000013</v>
      </c>
      <c r="AQ1496" s="152"/>
      <c r="AR1496" s="152"/>
      <c r="AS1496" s="153">
        <f t="shared" si="300"/>
        <v>19</v>
      </c>
      <c r="AT1496" s="153">
        <f t="shared" si="270"/>
        <v>1</v>
      </c>
      <c r="AU1496" s="153">
        <f t="shared" si="271"/>
        <v>0</v>
      </c>
      <c r="AV1496" s="153">
        <f t="shared" si="272"/>
        <v>0</v>
      </c>
      <c r="BA1496">
        <f t="shared" si="301"/>
        <v>19</v>
      </c>
    </row>
    <row r="1497" spans="2:53" x14ac:dyDescent="0.25">
      <c r="B1497" s="155">
        <f t="shared" si="282"/>
        <v>44216.999305555553</v>
      </c>
      <c r="C1497" s="155">
        <f t="shared" si="280"/>
        <v>44216.999305555553</v>
      </c>
      <c r="D1497" s="152">
        <f t="shared" si="273"/>
        <v>4.3120000000000003</v>
      </c>
      <c r="E1497" s="152"/>
      <c r="F1497" s="152"/>
      <c r="G1497" s="152"/>
      <c r="H1497" s="152" t="e">
        <f t="shared" si="274"/>
        <v>#N/A</v>
      </c>
      <c r="I1497" s="152"/>
      <c r="J1497" s="152" t="e">
        <f t="shared" si="275"/>
        <v>#N/A</v>
      </c>
      <c r="K1497" s="152"/>
      <c r="L1497" s="152"/>
      <c r="M1497" s="152"/>
      <c r="N1497" s="152"/>
      <c r="O1497" s="152"/>
      <c r="P1497" s="152"/>
      <c r="Q1497" s="152"/>
      <c r="R1497" s="152"/>
      <c r="S1497" s="152"/>
      <c r="T1497" s="153" cm="1">
        <f t="array" ref="T1497">MATCH(1,(TDU_Info!$C$5:$C$111=$T$6)*(TDU_Info!$B$5:$B$111&lt;=$B1497),0)</f>
        <v>92</v>
      </c>
      <c r="U1497" s="152">
        <f>100*(INDEX(TDU_Info!$E$5:$E$111,$T1497)/T$11+INDEX(TDU_Info!$F$5:$F$111,$T1497))</f>
        <v>4.0929999999999991</v>
      </c>
      <c r="V1497" s="152">
        <v>1.508</v>
      </c>
      <c r="W1497" s="152">
        <v>1.8560000000000001</v>
      </c>
      <c r="X1497" s="152">
        <v>4.38</v>
      </c>
      <c r="Y1497" s="152">
        <v>4.383</v>
      </c>
      <c r="Z1497" s="152">
        <v>1.6890000000000001</v>
      </c>
      <c r="AA1497" s="152">
        <v>2.0190000000000001</v>
      </c>
      <c r="AB1497" s="152">
        <v>4.5199999999999996</v>
      </c>
      <c r="AC1497" s="152">
        <v>4.6890000000000001</v>
      </c>
      <c r="AD1497" s="152">
        <v>1.4259999999999999</v>
      </c>
      <c r="AE1497" s="152">
        <v>2.0270000000000001</v>
      </c>
      <c r="AF1497" s="152">
        <v>4.3120000000000003</v>
      </c>
      <c r="AG1497" s="152">
        <v>4.2830000000000004</v>
      </c>
      <c r="AH1497" s="152">
        <v>1.661</v>
      </c>
      <c r="AI1497" s="152">
        <v>2.1739999999999999</v>
      </c>
      <c r="AJ1497" s="152">
        <v>4.5199999999999996</v>
      </c>
      <c r="AK1497" s="152">
        <v>4.6390000000000002</v>
      </c>
      <c r="AL1497" s="152" t="e">
        <f t="shared" si="276"/>
        <v>#N/A</v>
      </c>
      <c r="AM1497" s="152" t="e">
        <f t="shared" si="277"/>
        <v>#N/A</v>
      </c>
      <c r="AN1497" s="152" t="e">
        <f>NA()</f>
        <v>#N/A</v>
      </c>
      <c r="AO1497" s="152" t="e">
        <f>NA()</f>
        <v>#N/A</v>
      </c>
      <c r="AP1497" s="152">
        <f t="shared" si="302"/>
        <v>7.3070000000000013</v>
      </c>
      <c r="AQ1497" s="152"/>
      <c r="AR1497" s="152"/>
      <c r="AS1497" s="153">
        <f t="shared" si="300"/>
        <v>20</v>
      </c>
      <c r="AT1497" s="153">
        <f t="shared" si="270"/>
        <v>1</v>
      </c>
      <c r="AU1497" s="153">
        <f t="shared" si="271"/>
        <v>0</v>
      </c>
      <c r="AV1497" s="153">
        <f t="shared" si="272"/>
        <v>0</v>
      </c>
      <c r="BA1497">
        <f t="shared" si="301"/>
        <v>20</v>
      </c>
    </row>
    <row r="1498" spans="2:53" x14ac:dyDescent="0.25">
      <c r="B1498" s="155">
        <f t="shared" si="282"/>
        <v>44217.999305555553</v>
      </c>
      <c r="C1498" s="155">
        <f t="shared" si="280"/>
        <v>44217.999305555553</v>
      </c>
      <c r="D1498" s="152">
        <f t="shared" si="273"/>
        <v>4.3120000000000003</v>
      </c>
      <c r="E1498" s="152"/>
      <c r="F1498" s="152"/>
      <c r="G1498" s="152"/>
      <c r="H1498" s="152" t="e">
        <f t="shared" si="274"/>
        <v>#N/A</v>
      </c>
      <c r="I1498" s="152"/>
      <c r="J1498" s="152" t="e">
        <f t="shared" si="275"/>
        <v>#N/A</v>
      </c>
      <c r="K1498" s="152"/>
      <c r="L1498" s="152"/>
      <c r="M1498" s="152"/>
      <c r="N1498" s="152"/>
      <c r="O1498" s="152"/>
      <c r="P1498" s="152"/>
      <c r="Q1498" s="152"/>
      <c r="R1498" s="152"/>
      <c r="S1498" s="152"/>
      <c r="T1498" s="153" cm="1">
        <f t="array" ref="T1498">MATCH(1,(TDU_Info!$C$5:$C$111=$T$6)*(TDU_Info!$B$5:$B$111&lt;=$B1498),0)</f>
        <v>92</v>
      </c>
      <c r="U1498" s="152">
        <f>100*(INDEX(TDU_Info!$E$5:$E$111,$T1498)/T$11+INDEX(TDU_Info!$F$5:$F$111,$T1498))</f>
        <v>4.0929999999999991</v>
      </c>
      <c r="V1498" s="152">
        <v>1.508</v>
      </c>
      <c r="W1498" s="152">
        <v>1.8560000000000001</v>
      </c>
      <c r="X1498" s="152">
        <v>4.3360000000000003</v>
      </c>
      <c r="Y1498" s="152">
        <v>4.383</v>
      </c>
      <c r="Z1498" s="152">
        <v>1.6890000000000001</v>
      </c>
      <c r="AA1498" s="152">
        <v>2.0190000000000001</v>
      </c>
      <c r="AB1498" s="152">
        <v>4.4889999999999999</v>
      </c>
      <c r="AC1498" s="152">
        <v>4.6890000000000001</v>
      </c>
      <c r="AD1498" s="152">
        <v>1.454</v>
      </c>
      <c r="AE1498" s="152">
        <v>2.0270000000000001</v>
      </c>
      <c r="AF1498" s="152">
        <v>4.3120000000000003</v>
      </c>
      <c r="AG1498" s="152">
        <v>4.2830000000000004</v>
      </c>
      <c r="AH1498" s="152">
        <v>1.67</v>
      </c>
      <c r="AI1498" s="152">
        <v>2.1739999999999999</v>
      </c>
      <c r="AJ1498" s="152">
        <v>4.5199999999999996</v>
      </c>
      <c r="AK1498" s="152">
        <v>4.6390000000000002</v>
      </c>
      <c r="AL1498" s="152" t="e">
        <f t="shared" si="276"/>
        <v>#N/A</v>
      </c>
      <c r="AM1498" s="152" t="e">
        <f t="shared" si="277"/>
        <v>#N/A</v>
      </c>
      <c r="AN1498" s="152" t="e">
        <f>NA()</f>
        <v>#N/A</v>
      </c>
      <c r="AO1498" s="152" t="e">
        <f>NA()</f>
        <v>#N/A</v>
      </c>
      <c r="AP1498" s="152">
        <f t="shared" si="302"/>
        <v>7.3070000000000013</v>
      </c>
      <c r="AQ1498" s="152"/>
      <c r="AR1498" s="152"/>
      <c r="AS1498" s="153">
        <f t="shared" si="300"/>
        <v>21</v>
      </c>
      <c r="AT1498" s="153">
        <f t="shared" si="270"/>
        <v>1</v>
      </c>
      <c r="AU1498" s="153">
        <f t="shared" si="271"/>
        <v>0</v>
      </c>
      <c r="AV1498" s="153">
        <f t="shared" si="272"/>
        <v>0</v>
      </c>
      <c r="BA1498">
        <f t="shared" si="301"/>
        <v>21</v>
      </c>
    </row>
    <row r="1499" spans="2:53" x14ac:dyDescent="0.25">
      <c r="B1499" s="155">
        <f t="shared" si="282"/>
        <v>44218.999305555553</v>
      </c>
      <c r="C1499" s="155">
        <f t="shared" si="280"/>
        <v>44218.999305555553</v>
      </c>
      <c r="D1499" s="152">
        <f t="shared" si="273"/>
        <v>4.3120000000000003</v>
      </c>
      <c r="E1499" s="152"/>
      <c r="F1499" s="152"/>
      <c r="G1499" s="152"/>
      <c r="H1499" s="152" t="e">
        <f t="shared" si="274"/>
        <v>#N/A</v>
      </c>
      <c r="I1499" s="152"/>
      <c r="J1499" s="152" t="e">
        <f t="shared" si="275"/>
        <v>#N/A</v>
      </c>
      <c r="K1499" s="152"/>
      <c r="L1499" s="152"/>
      <c r="M1499" s="152"/>
      <c r="N1499" s="152"/>
      <c r="O1499" s="152"/>
      <c r="P1499" s="152"/>
      <c r="Q1499" s="152"/>
      <c r="R1499" s="152"/>
      <c r="S1499" s="152"/>
      <c r="T1499" s="153" cm="1">
        <f t="array" ref="T1499">MATCH(1,(TDU_Info!$C$5:$C$111=$T$6)*(TDU_Info!$B$5:$B$111&lt;=$B1499),0)</f>
        <v>92</v>
      </c>
      <c r="U1499" s="152">
        <f>100*(INDEX(TDU_Info!$E$5:$E$111,$T1499)/T$11+INDEX(TDU_Info!$F$5:$F$111,$T1499))</f>
        <v>4.0929999999999991</v>
      </c>
      <c r="V1499" s="152">
        <v>1.456</v>
      </c>
      <c r="W1499" s="152">
        <v>2.4430000000000001</v>
      </c>
      <c r="X1499" s="152">
        <v>4.3360000000000003</v>
      </c>
      <c r="Y1499" s="152">
        <v>4.383</v>
      </c>
      <c r="Z1499" s="152">
        <v>1.619</v>
      </c>
      <c r="AA1499" s="152">
        <v>2.4489999999999998</v>
      </c>
      <c r="AB1499" s="152">
        <v>4.4889999999999999</v>
      </c>
      <c r="AC1499" s="152">
        <v>4.6890000000000001</v>
      </c>
      <c r="AD1499" s="152">
        <v>1.226</v>
      </c>
      <c r="AE1499" s="152">
        <v>2.1720000000000002</v>
      </c>
      <c r="AF1499" s="152">
        <v>4.3120000000000003</v>
      </c>
      <c r="AG1499" s="152">
        <v>4.2830000000000004</v>
      </c>
      <c r="AH1499" s="152">
        <v>1.661</v>
      </c>
      <c r="AI1499" s="152">
        <v>2.1739999999999999</v>
      </c>
      <c r="AJ1499" s="152">
        <v>4.5199999999999996</v>
      </c>
      <c r="AK1499" s="152">
        <v>4.6390000000000002</v>
      </c>
      <c r="AL1499" s="152" t="e">
        <f t="shared" si="276"/>
        <v>#N/A</v>
      </c>
      <c r="AM1499" s="152" t="e">
        <f t="shared" si="277"/>
        <v>#N/A</v>
      </c>
      <c r="AN1499" s="152" t="e">
        <f>NA()</f>
        <v>#N/A</v>
      </c>
      <c r="AO1499" s="152" t="e">
        <f>NA()</f>
        <v>#N/A</v>
      </c>
      <c r="AP1499" s="152">
        <f t="shared" si="302"/>
        <v>7.3070000000000013</v>
      </c>
      <c r="AQ1499" s="152"/>
      <c r="AR1499" s="152"/>
      <c r="AS1499" s="153">
        <f t="shared" si="300"/>
        <v>22</v>
      </c>
      <c r="AT1499" s="153">
        <f t="shared" si="270"/>
        <v>1</v>
      </c>
      <c r="AU1499" s="153">
        <f t="shared" si="271"/>
        <v>0</v>
      </c>
      <c r="AV1499" s="153">
        <f t="shared" si="272"/>
        <v>0</v>
      </c>
      <c r="BA1499">
        <f t="shared" si="301"/>
        <v>22</v>
      </c>
    </row>
    <row r="1500" spans="2:53" x14ac:dyDescent="0.25">
      <c r="B1500" s="155">
        <f t="shared" si="282"/>
        <v>44219.999305555553</v>
      </c>
      <c r="C1500" s="155">
        <f t="shared" si="280"/>
        <v>44219.999305555553</v>
      </c>
      <c r="D1500" s="152">
        <f t="shared" si="273"/>
        <v>4.3120000000000003</v>
      </c>
      <c r="E1500" s="152"/>
      <c r="F1500" s="152"/>
      <c r="G1500" s="152"/>
      <c r="H1500" s="152" t="e">
        <f t="shared" si="274"/>
        <v>#N/A</v>
      </c>
      <c r="I1500" s="152"/>
      <c r="J1500" s="152" t="e">
        <f t="shared" si="275"/>
        <v>#N/A</v>
      </c>
      <c r="K1500" s="152"/>
      <c r="L1500" s="152"/>
      <c r="M1500" s="152"/>
      <c r="N1500" s="152"/>
      <c r="O1500" s="152"/>
      <c r="P1500" s="152"/>
      <c r="Q1500" s="152"/>
      <c r="R1500" s="152"/>
      <c r="S1500" s="152"/>
      <c r="T1500" s="153" cm="1">
        <f t="array" ref="T1500">MATCH(1,(TDU_Info!$C$5:$C$111=$T$6)*(TDU_Info!$B$5:$B$111&lt;=$B1500),0)</f>
        <v>92</v>
      </c>
      <c r="U1500" s="152">
        <f>100*(INDEX(TDU_Info!$E$5:$E$111,$T1500)/T$11+INDEX(TDU_Info!$F$5:$F$111,$T1500))</f>
        <v>4.0929999999999991</v>
      </c>
      <c r="V1500" s="152">
        <v>1.456</v>
      </c>
      <c r="W1500" s="152">
        <v>2.4430000000000001</v>
      </c>
      <c r="X1500" s="152">
        <v>4.3360000000000003</v>
      </c>
      <c r="Y1500" s="152">
        <v>4.383</v>
      </c>
      <c r="Z1500" s="152">
        <v>1.619</v>
      </c>
      <c r="AA1500" s="152">
        <v>2.4489999999999998</v>
      </c>
      <c r="AB1500" s="152">
        <v>4.4889999999999999</v>
      </c>
      <c r="AC1500" s="152">
        <v>4.6890000000000001</v>
      </c>
      <c r="AD1500" s="152">
        <v>1.226</v>
      </c>
      <c r="AE1500" s="152">
        <v>2.1720000000000002</v>
      </c>
      <c r="AF1500" s="152">
        <v>4.3120000000000003</v>
      </c>
      <c r="AG1500" s="152">
        <v>4.2830000000000004</v>
      </c>
      <c r="AH1500" s="152">
        <v>1.661</v>
      </c>
      <c r="AI1500" s="152">
        <v>2.1739999999999999</v>
      </c>
      <c r="AJ1500" s="152">
        <v>4.5199999999999996</v>
      </c>
      <c r="AK1500" s="152">
        <v>4.6390000000000002</v>
      </c>
      <c r="AL1500" s="152" t="e">
        <f t="shared" si="276"/>
        <v>#N/A</v>
      </c>
      <c r="AM1500" s="152" t="e">
        <f t="shared" si="277"/>
        <v>#N/A</v>
      </c>
      <c r="AN1500" s="152" t="e">
        <f>NA()</f>
        <v>#N/A</v>
      </c>
      <c r="AO1500" s="152" t="e">
        <f>NA()</f>
        <v>#N/A</v>
      </c>
      <c r="AP1500" s="152">
        <f t="shared" si="302"/>
        <v>7.3070000000000013</v>
      </c>
      <c r="AQ1500" s="152"/>
      <c r="AR1500" s="152"/>
      <c r="AS1500" s="153">
        <f t="shared" si="300"/>
        <v>23</v>
      </c>
      <c r="AT1500" s="153">
        <f t="shared" si="270"/>
        <v>1</v>
      </c>
      <c r="AU1500" s="153">
        <f t="shared" si="271"/>
        <v>0</v>
      </c>
      <c r="AV1500" s="153">
        <f t="shared" si="272"/>
        <v>0</v>
      </c>
      <c r="BA1500">
        <f t="shared" si="301"/>
        <v>23</v>
      </c>
    </row>
    <row r="1501" spans="2:53" x14ac:dyDescent="0.25">
      <c r="B1501" s="155">
        <f t="shared" si="282"/>
        <v>44220.999305555553</v>
      </c>
      <c r="C1501" s="155">
        <f t="shared" si="280"/>
        <v>44220.999305555553</v>
      </c>
      <c r="D1501" s="152">
        <f t="shared" si="273"/>
        <v>4.3120000000000003</v>
      </c>
      <c r="E1501" s="152"/>
      <c r="F1501" s="152"/>
      <c r="G1501" s="152"/>
      <c r="H1501" s="152" t="e">
        <f t="shared" si="274"/>
        <v>#N/A</v>
      </c>
      <c r="I1501" s="152"/>
      <c r="J1501" s="152" t="e">
        <f t="shared" si="275"/>
        <v>#N/A</v>
      </c>
      <c r="K1501" s="152"/>
      <c r="L1501" s="152"/>
      <c r="M1501" s="152"/>
      <c r="N1501" s="152"/>
      <c r="O1501" s="152"/>
      <c r="P1501" s="152"/>
      <c r="Q1501" s="152"/>
      <c r="R1501" s="152"/>
      <c r="S1501" s="152"/>
      <c r="T1501" s="153" cm="1">
        <f t="array" ref="T1501">MATCH(1,(TDU_Info!$C$5:$C$111=$T$6)*(TDU_Info!$B$5:$B$111&lt;=$B1501),0)</f>
        <v>92</v>
      </c>
      <c r="U1501" s="152">
        <f>100*(INDEX(TDU_Info!$E$5:$E$111,$T1501)/T$11+INDEX(TDU_Info!$F$5:$F$111,$T1501))</f>
        <v>4.0929999999999991</v>
      </c>
      <c r="V1501" s="152">
        <v>1.456</v>
      </c>
      <c r="W1501" s="152">
        <v>2.4430000000000001</v>
      </c>
      <c r="X1501" s="152">
        <v>4.3360000000000003</v>
      </c>
      <c r="Y1501" s="152">
        <v>4.383</v>
      </c>
      <c r="Z1501" s="152">
        <v>1.619</v>
      </c>
      <c r="AA1501" s="152">
        <v>2.4489999999999998</v>
      </c>
      <c r="AB1501" s="152">
        <v>4.4889999999999999</v>
      </c>
      <c r="AC1501" s="152">
        <v>4.6890000000000001</v>
      </c>
      <c r="AD1501" s="152">
        <v>1.226</v>
      </c>
      <c r="AE1501" s="152">
        <v>2.1720000000000002</v>
      </c>
      <c r="AF1501" s="152">
        <v>4.3120000000000003</v>
      </c>
      <c r="AG1501" s="152">
        <v>4.2830000000000004</v>
      </c>
      <c r="AH1501" s="152">
        <v>1.661</v>
      </c>
      <c r="AI1501" s="152">
        <v>2.1739999999999999</v>
      </c>
      <c r="AJ1501" s="152">
        <v>4.5199999999999996</v>
      </c>
      <c r="AK1501" s="152">
        <v>4.6390000000000002</v>
      </c>
      <c r="AL1501" s="152" t="e">
        <f t="shared" si="276"/>
        <v>#N/A</v>
      </c>
      <c r="AM1501" s="152" t="e">
        <f t="shared" si="277"/>
        <v>#N/A</v>
      </c>
      <c r="AN1501" s="152" t="e">
        <f>NA()</f>
        <v>#N/A</v>
      </c>
      <c r="AO1501" s="152" t="e">
        <f>NA()</f>
        <v>#N/A</v>
      </c>
      <c r="AP1501" s="152">
        <f t="shared" si="302"/>
        <v>7.3070000000000013</v>
      </c>
      <c r="AQ1501" s="152"/>
      <c r="AR1501" s="152"/>
      <c r="AS1501" s="153">
        <f t="shared" si="300"/>
        <v>24</v>
      </c>
      <c r="AT1501" s="153">
        <f t="shared" si="270"/>
        <v>1</v>
      </c>
      <c r="AU1501" s="153">
        <f t="shared" si="271"/>
        <v>0</v>
      </c>
      <c r="AV1501" s="153">
        <f t="shared" si="272"/>
        <v>0</v>
      </c>
      <c r="BA1501">
        <f t="shared" si="301"/>
        <v>24</v>
      </c>
    </row>
    <row r="1502" spans="2:53" x14ac:dyDescent="0.25">
      <c r="B1502" s="155">
        <f t="shared" si="282"/>
        <v>44221.999305555553</v>
      </c>
      <c r="C1502" s="155">
        <f t="shared" si="280"/>
        <v>44221.999305555553</v>
      </c>
      <c r="D1502" s="152">
        <f t="shared" si="273"/>
        <v>4.3120000000000003</v>
      </c>
      <c r="E1502" s="152"/>
      <c r="F1502" s="152"/>
      <c r="G1502" s="152"/>
      <c r="H1502" s="152" t="e">
        <f t="shared" si="274"/>
        <v>#N/A</v>
      </c>
      <c r="I1502" s="152"/>
      <c r="J1502" s="152" t="e">
        <f t="shared" si="275"/>
        <v>#N/A</v>
      </c>
      <c r="K1502" s="152"/>
      <c r="L1502" s="152"/>
      <c r="M1502" s="152"/>
      <c r="N1502" s="152"/>
      <c r="O1502" s="152"/>
      <c r="P1502" s="152"/>
      <c r="Q1502" s="152"/>
      <c r="R1502" s="152"/>
      <c r="S1502" s="152"/>
      <c r="T1502" s="153" cm="1">
        <f t="array" ref="T1502">MATCH(1,(TDU_Info!$C$5:$C$111=$T$6)*(TDU_Info!$B$5:$B$111&lt;=$B1502),0)</f>
        <v>92</v>
      </c>
      <c r="U1502" s="152">
        <f>100*(INDEX(TDU_Info!$E$5:$E$111,$T1502)/T$11+INDEX(TDU_Info!$F$5:$F$111,$T1502))</f>
        <v>4.0929999999999991</v>
      </c>
      <c r="V1502" s="152">
        <v>1.456</v>
      </c>
      <c r="W1502" s="152">
        <v>2.4430000000000001</v>
      </c>
      <c r="X1502" s="152">
        <v>4.3360000000000003</v>
      </c>
      <c r="Y1502" s="152">
        <v>4.383</v>
      </c>
      <c r="Z1502" s="152">
        <v>1.619</v>
      </c>
      <c r="AA1502" s="152">
        <v>2.4489999999999998</v>
      </c>
      <c r="AB1502" s="152">
        <v>4.4889999999999999</v>
      </c>
      <c r="AC1502" s="152">
        <v>4.6890000000000001</v>
      </c>
      <c r="AD1502" s="152">
        <v>1.226</v>
      </c>
      <c r="AE1502" s="152">
        <v>2.1720000000000002</v>
      </c>
      <c r="AF1502" s="152">
        <v>4.3120000000000003</v>
      </c>
      <c r="AG1502" s="152">
        <v>4.2830000000000004</v>
      </c>
      <c r="AH1502" s="152">
        <v>1.3939999999999999</v>
      </c>
      <c r="AI1502" s="152">
        <v>2.1739999999999999</v>
      </c>
      <c r="AJ1502" s="152">
        <v>4.5199999999999996</v>
      </c>
      <c r="AK1502" s="152">
        <v>4.6390000000000002</v>
      </c>
      <c r="AL1502" s="152" t="e">
        <f t="shared" si="276"/>
        <v>#N/A</v>
      </c>
      <c r="AM1502" s="152" t="e">
        <f t="shared" si="277"/>
        <v>#N/A</v>
      </c>
      <c r="AN1502" s="152" t="e">
        <f>NA()</f>
        <v>#N/A</v>
      </c>
      <c r="AO1502" s="152" t="e">
        <f>NA()</f>
        <v>#N/A</v>
      </c>
      <c r="AP1502" s="152">
        <f t="shared" si="302"/>
        <v>7.3070000000000013</v>
      </c>
      <c r="AQ1502" s="152"/>
      <c r="AR1502" s="152"/>
      <c r="AS1502" s="153">
        <f t="shared" si="300"/>
        <v>25</v>
      </c>
      <c r="AT1502" s="153">
        <f t="shared" si="270"/>
        <v>1</v>
      </c>
      <c r="AU1502" s="153">
        <f t="shared" si="271"/>
        <v>0</v>
      </c>
      <c r="AV1502" s="153">
        <f t="shared" si="272"/>
        <v>0</v>
      </c>
      <c r="BA1502">
        <f t="shared" si="301"/>
        <v>25</v>
      </c>
    </row>
    <row r="1503" spans="2:53" x14ac:dyDescent="0.25">
      <c r="B1503" s="155">
        <f t="shared" si="282"/>
        <v>44222.999305555553</v>
      </c>
      <c r="C1503" s="155">
        <f t="shared" si="280"/>
        <v>44222.999305555553</v>
      </c>
      <c r="D1503" s="152">
        <f t="shared" si="273"/>
        <v>4.3120000000000003</v>
      </c>
      <c r="E1503" s="152"/>
      <c r="F1503" s="152"/>
      <c r="G1503" s="152"/>
      <c r="H1503" s="152" t="e">
        <f t="shared" si="274"/>
        <v>#N/A</v>
      </c>
      <c r="I1503" s="152"/>
      <c r="J1503" s="152" t="e">
        <f t="shared" si="275"/>
        <v>#N/A</v>
      </c>
      <c r="K1503" s="152"/>
      <c r="L1503" s="152"/>
      <c r="M1503" s="152"/>
      <c r="N1503" s="152"/>
      <c r="O1503" s="152"/>
      <c r="P1503" s="152"/>
      <c r="Q1503" s="152"/>
      <c r="R1503" s="152"/>
      <c r="S1503" s="152"/>
      <c r="T1503" s="153" cm="1">
        <f t="array" ref="T1503">MATCH(1,(TDU_Info!$C$5:$C$111=$T$6)*(TDU_Info!$B$5:$B$111&lt;=$B1503),0)</f>
        <v>92</v>
      </c>
      <c r="U1503" s="152">
        <f>100*(INDEX(TDU_Info!$E$5:$E$111,$T1503)/T$11+INDEX(TDU_Info!$F$5:$F$111,$T1503))</f>
        <v>4.0929999999999991</v>
      </c>
      <c r="V1503" s="152">
        <v>1.456</v>
      </c>
      <c r="W1503" s="152">
        <v>2.4430000000000001</v>
      </c>
      <c r="X1503" s="152">
        <v>4.3360000000000003</v>
      </c>
      <c r="Y1503" s="152">
        <v>4.383</v>
      </c>
      <c r="Z1503" s="152">
        <v>1.619</v>
      </c>
      <c r="AA1503" s="152">
        <v>2.4489999999999998</v>
      </c>
      <c r="AB1503" s="152">
        <v>4.4889999999999999</v>
      </c>
      <c r="AC1503" s="152">
        <v>4.6890000000000001</v>
      </c>
      <c r="AD1503" s="152">
        <v>1.226</v>
      </c>
      <c r="AE1503" s="152">
        <v>2.1720000000000002</v>
      </c>
      <c r="AF1503" s="152">
        <v>4.3120000000000003</v>
      </c>
      <c r="AG1503" s="152">
        <v>4.2830000000000004</v>
      </c>
      <c r="AH1503" s="152">
        <v>1.3939999999999999</v>
      </c>
      <c r="AI1503" s="152">
        <v>2.1739999999999999</v>
      </c>
      <c r="AJ1503" s="152">
        <v>4.5199999999999996</v>
      </c>
      <c r="AK1503" s="152">
        <v>4.6390000000000002</v>
      </c>
      <c r="AL1503" s="152" t="e">
        <f t="shared" si="276"/>
        <v>#N/A</v>
      </c>
      <c r="AM1503" s="152" t="e">
        <f t="shared" si="277"/>
        <v>#N/A</v>
      </c>
      <c r="AN1503" s="152" t="e">
        <f>NA()</f>
        <v>#N/A</v>
      </c>
      <c r="AO1503" s="152" t="e">
        <f>NA()</f>
        <v>#N/A</v>
      </c>
      <c r="AP1503" s="152">
        <f t="shared" si="302"/>
        <v>7.3070000000000013</v>
      </c>
      <c r="AQ1503" s="152"/>
      <c r="AR1503" s="152"/>
      <c r="AS1503" s="153">
        <f t="shared" si="300"/>
        <v>26</v>
      </c>
      <c r="AT1503" s="153">
        <f t="shared" si="270"/>
        <v>1</v>
      </c>
      <c r="AU1503" s="153">
        <f t="shared" si="271"/>
        <v>0</v>
      </c>
      <c r="AV1503" s="153">
        <f t="shared" si="272"/>
        <v>0</v>
      </c>
      <c r="BA1503">
        <f t="shared" si="301"/>
        <v>26</v>
      </c>
    </row>
    <row r="1504" spans="2:53" x14ac:dyDescent="0.25">
      <c r="B1504" s="155">
        <f t="shared" si="282"/>
        <v>44223.999305555553</v>
      </c>
      <c r="C1504" s="155">
        <f t="shared" si="280"/>
        <v>44223.999305555553</v>
      </c>
      <c r="D1504" s="152">
        <f t="shared" si="273"/>
        <v>4.3120000000000003</v>
      </c>
      <c r="E1504" s="152"/>
      <c r="F1504" s="152"/>
      <c r="G1504" s="152"/>
      <c r="H1504" s="152" t="e">
        <f t="shared" si="274"/>
        <v>#N/A</v>
      </c>
      <c r="I1504" s="152"/>
      <c r="J1504" s="152" t="e">
        <f t="shared" si="275"/>
        <v>#N/A</v>
      </c>
      <c r="K1504" s="152"/>
      <c r="L1504" s="152"/>
      <c r="M1504" s="152"/>
      <c r="N1504" s="152"/>
      <c r="O1504" s="152"/>
      <c r="P1504" s="152"/>
      <c r="Q1504" s="152"/>
      <c r="R1504" s="152"/>
      <c r="S1504" s="152"/>
      <c r="T1504" s="153" cm="1">
        <f t="array" ref="T1504">MATCH(1,(TDU_Info!$C$5:$C$111=$T$6)*(TDU_Info!$B$5:$B$111&lt;=$B1504),0)</f>
        <v>92</v>
      </c>
      <c r="U1504" s="152">
        <f>100*(INDEX(TDU_Info!$E$5:$E$111,$T1504)/T$11+INDEX(TDU_Info!$F$5:$F$111,$T1504))</f>
        <v>4.0929999999999991</v>
      </c>
      <c r="V1504" s="152">
        <v>1.3080000000000001</v>
      </c>
      <c r="W1504" s="152">
        <v>2.4430000000000001</v>
      </c>
      <c r="X1504" s="152">
        <v>4.3360000000000003</v>
      </c>
      <c r="Y1504" s="152">
        <v>4.383</v>
      </c>
      <c r="Z1504" s="152">
        <v>1.4890000000000001</v>
      </c>
      <c r="AA1504" s="152">
        <v>2.4489999999999998</v>
      </c>
      <c r="AB1504" s="152">
        <v>4.4400000000000004</v>
      </c>
      <c r="AC1504" s="152">
        <v>4.6890000000000001</v>
      </c>
      <c r="AD1504" s="152">
        <v>1.226</v>
      </c>
      <c r="AE1504" s="152">
        <v>2.1720000000000002</v>
      </c>
      <c r="AF1504" s="152">
        <v>4.3120000000000003</v>
      </c>
      <c r="AG1504" s="152">
        <v>4.2830000000000004</v>
      </c>
      <c r="AH1504" s="152">
        <v>1.3939999999999999</v>
      </c>
      <c r="AI1504" s="152">
        <v>2.1739999999999999</v>
      </c>
      <c r="AJ1504" s="152">
        <v>4.4400000000000004</v>
      </c>
      <c r="AK1504" s="152">
        <v>4.6390000000000002</v>
      </c>
      <c r="AL1504" s="152" t="e">
        <f t="shared" si="276"/>
        <v>#N/A</v>
      </c>
      <c r="AM1504" s="152" t="e">
        <f t="shared" si="277"/>
        <v>#N/A</v>
      </c>
      <c r="AN1504" s="152" t="e">
        <f>NA()</f>
        <v>#N/A</v>
      </c>
      <c r="AO1504" s="152" t="e">
        <f>NA()</f>
        <v>#N/A</v>
      </c>
      <c r="AP1504" s="152">
        <f t="shared" si="302"/>
        <v>7.3070000000000013</v>
      </c>
      <c r="AQ1504" s="152"/>
      <c r="AR1504" s="152"/>
      <c r="AS1504" s="153">
        <f t="shared" si="300"/>
        <v>27</v>
      </c>
      <c r="AT1504" s="153">
        <f t="shared" si="270"/>
        <v>1</v>
      </c>
      <c r="AU1504" s="153">
        <f t="shared" si="271"/>
        <v>0</v>
      </c>
      <c r="AV1504" s="153">
        <f t="shared" si="272"/>
        <v>0</v>
      </c>
      <c r="BA1504">
        <f t="shared" si="301"/>
        <v>27</v>
      </c>
    </row>
    <row r="1505" spans="2:53" x14ac:dyDescent="0.25">
      <c r="B1505" s="155">
        <f t="shared" si="282"/>
        <v>44224.999305555553</v>
      </c>
      <c r="C1505" s="155">
        <f t="shared" si="280"/>
        <v>44224.999305555553</v>
      </c>
      <c r="D1505" s="152">
        <f t="shared" si="273"/>
        <v>4.3120000000000003</v>
      </c>
      <c r="E1505" s="152"/>
      <c r="F1505" s="152"/>
      <c r="G1505" s="152"/>
      <c r="H1505" s="152" t="e">
        <f t="shared" si="274"/>
        <v>#N/A</v>
      </c>
      <c r="I1505" s="152"/>
      <c r="J1505" s="152" t="e">
        <f t="shared" si="275"/>
        <v>#N/A</v>
      </c>
      <c r="K1505" s="152"/>
      <c r="L1505" s="152"/>
      <c r="M1505" s="152"/>
      <c r="N1505" s="152"/>
      <c r="O1505" s="152"/>
      <c r="P1505" s="152"/>
      <c r="Q1505" s="152"/>
      <c r="R1505" s="152"/>
      <c r="S1505" s="152"/>
      <c r="T1505" s="153" cm="1">
        <f t="array" ref="T1505">MATCH(1,(TDU_Info!$C$5:$C$111=$T$6)*(TDU_Info!$B$5:$B$111&lt;=$B1505),0)</f>
        <v>92</v>
      </c>
      <c r="U1505" s="152">
        <f>100*(INDEX(TDU_Info!$E$5:$E$111,$T1505)/T$11+INDEX(TDU_Info!$F$5:$F$111,$T1505))</f>
        <v>4.0929999999999991</v>
      </c>
      <c r="V1505" s="152">
        <v>1.3080000000000001</v>
      </c>
      <c r="W1505" s="152">
        <v>2.4430000000000001</v>
      </c>
      <c r="X1505" s="152">
        <v>4.3360000000000003</v>
      </c>
      <c r="Y1505" s="152">
        <v>4.383</v>
      </c>
      <c r="Z1505" s="152">
        <v>1.5389999999999999</v>
      </c>
      <c r="AA1505" s="152">
        <v>2.4489999999999998</v>
      </c>
      <c r="AB1505" s="152">
        <v>4.4400000000000004</v>
      </c>
      <c r="AC1505" s="152">
        <v>4.6890000000000001</v>
      </c>
      <c r="AD1505" s="152">
        <v>1.226</v>
      </c>
      <c r="AE1505" s="152">
        <v>2.1720000000000002</v>
      </c>
      <c r="AF1505" s="152">
        <v>4.3120000000000003</v>
      </c>
      <c r="AG1505" s="152">
        <v>4.2830000000000004</v>
      </c>
      <c r="AH1505" s="152">
        <v>1.3939999999999999</v>
      </c>
      <c r="AI1505" s="152">
        <v>2.1739999999999999</v>
      </c>
      <c r="AJ1505" s="152">
        <v>4.4400000000000004</v>
      </c>
      <c r="AK1505" s="152">
        <v>4.6390000000000002</v>
      </c>
      <c r="AL1505" s="152" t="e">
        <f t="shared" si="276"/>
        <v>#N/A</v>
      </c>
      <c r="AM1505" s="152" t="e">
        <f t="shared" si="277"/>
        <v>#N/A</v>
      </c>
      <c r="AN1505" s="152" t="e">
        <f>NA()</f>
        <v>#N/A</v>
      </c>
      <c r="AO1505" s="152" t="e">
        <f>NA()</f>
        <v>#N/A</v>
      </c>
      <c r="AP1505" s="152">
        <f t="shared" si="302"/>
        <v>7.3070000000000013</v>
      </c>
      <c r="AQ1505" s="152"/>
      <c r="AR1505" s="152"/>
      <c r="AS1505" s="153">
        <f t="shared" si="300"/>
        <v>28</v>
      </c>
      <c r="AT1505" s="153">
        <f t="shared" si="270"/>
        <v>1</v>
      </c>
      <c r="AU1505" s="153">
        <f t="shared" si="271"/>
        <v>0</v>
      </c>
      <c r="AV1505" s="153">
        <f t="shared" si="272"/>
        <v>0</v>
      </c>
      <c r="BA1505">
        <f t="shared" si="301"/>
        <v>28</v>
      </c>
    </row>
    <row r="1506" spans="2:53" x14ac:dyDescent="0.25">
      <c r="B1506" s="155">
        <f t="shared" si="282"/>
        <v>44225.999305555553</v>
      </c>
      <c r="C1506" s="155">
        <f t="shared" si="280"/>
        <v>44225.999305555553</v>
      </c>
      <c r="D1506" s="152">
        <f t="shared" si="273"/>
        <v>4.3120000000000003</v>
      </c>
      <c r="E1506" s="152"/>
      <c r="F1506" s="152"/>
      <c r="G1506" s="152"/>
      <c r="H1506" s="152" t="e">
        <f t="shared" si="274"/>
        <v>#N/A</v>
      </c>
      <c r="I1506" s="152"/>
      <c r="J1506" s="152" t="e">
        <f t="shared" si="275"/>
        <v>#N/A</v>
      </c>
      <c r="K1506" s="152"/>
      <c r="L1506" s="152"/>
      <c r="M1506" s="152"/>
      <c r="N1506" s="152"/>
      <c r="O1506" s="152"/>
      <c r="P1506" s="152"/>
      <c r="Q1506" s="152"/>
      <c r="R1506" s="152"/>
      <c r="S1506" s="152"/>
      <c r="T1506" s="153" cm="1">
        <f t="array" ref="T1506">MATCH(1,(TDU_Info!$C$5:$C$111=$T$6)*(TDU_Info!$B$5:$B$111&lt;=$B1506),0)</f>
        <v>92</v>
      </c>
      <c r="U1506" s="152">
        <f>100*(INDEX(TDU_Info!$E$5:$E$111,$T1506)/T$11+INDEX(TDU_Info!$F$5:$F$111,$T1506))</f>
        <v>4.0929999999999991</v>
      </c>
      <c r="V1506" s="152">
        <v>1.256</v>
      </c>
      <c r="W1506" s="152">
        <v>2.4430000000000001</v>
      </c>
      <c r="X1506" s="152">
        <v>4.3360000000000003</v>
      </c>
      <c r="Y1506" s="152">
        <v>4.383</v>
      </c>
      <c r="Z1506" s="152">
        <v>1.419</v>
      </c>
      <c r="AA1506" s="152">
        <v>2.4489999999999998</v>
      </c>
      <c r="AB1506" s="152">
        <v>4.4400000000000004</v>
      </c>
      <c r="AC1506" s="152">
        <v>4.6890000000000001</v>
      </c>
      <c r="AD1506" s="152">
        <v>1.226</v>
      </c>
      <c r="AE1506" s="152">
        <v>2.1720000000000002</v>
      </c>
      <c r="AF1506" s="152">
        <v>4.3120000000000003</v>
      </c>
      <c r="AG1506" s="152">
        <v>4.157</v>
      </c>
      <c r="AH1506" s="152">
        <v>1.3939999999999999</v>
      </c>
      <c r="AI1506" s="152">
        <v>2.1739999999999999</v>
      </c>
      <c r="AJ1506" s="152">
        <v>4.4400000000000004</v>
      </c>
      <c r="AK1506" s="152">
        <v>4.4580000000000002</v>
      </c>
      <c r="AL1506" s="152" t="e">
        <f t="shared" si="276"/>
        <v>#N/A</v>
      </c>
      <c r="AM1506" s="152" t="e">
        <f t="shared" si="277"/>
        <v>#N/A</v>
      </c>
      <c r="AN1506" s="152" t="e">
        <f>NA()</f>
        <v>#N/A</v>
      </c>
      <c r="AO1506" s="152" t="e">
        <f>NA()</f>
        <v>#N/A</v>
      </c>
      <c r="AP1506" s="152">
        <f t="shared" si="302"/>
        <v>7.3070000000000013</v>
      </c>
      <c r="AQ1506" s="152"/>
      <c r="AR1506" s="152"/>
      <c r="AS1506" s="153">
        <f t="shared" si="300"/>
        <v>29</v>
      </c>
      <c r="AT1506" s="153">
        <f t="shared" si="270"/>
        <v>1</v>
      </c>
      <c r="AU1506" s="153">
        <f t="shared" si="271"/>
        <v>0</v>
      </c>
      <c r="AV1506" s="153">
        <f t="shared" si="272"/>
        <v>0</v>
      </c>
      <c r="BA1506">
        <f t="shared" si="301"/>
        <v>29</v>
      </c>
    </row>
    <row r="1507" spans="2:53" x14ac:dyDescent="0.25">
      <c r="B1507" s="155">
        <f t="shared" si="282"/>
        <v>44226.999305555553</v>
      </c>
      <c r="C1507" s="155">
        <f t="shared" si="280"/>
        <v>44226.999305555553</v>
      </c>
      <c r="D1507" s="152">
        <f t="shared" si="273"/>
        <v>4.3120000000000003</v>
      </c>
      <c r="E1507" s="152"/>
      <c r="F1507" s="152"/>
      <c r="G1507" s="152"/>
      <c r="H1507" s="152" t="e">
        <f t="shared" si="274"/>
        <v>#N/A</v>
      </c>
      <c r="I1507" s="152"/>
      <c r="J1507" s="152" t="e">
        <f t="shared" si="275"/>
        <v>#N/A</v>
      </c>
      <c r="K1507" s="152"/>
      <c r="L1507" s="152"/>
      <c r="M1507" s="152"/>
      <c r="N1507" s="152"/>
      <c r="O1507" s="152"/>
      <c r="P1507" s="152"/>
      <c r="Q1507" s="152"/>
      <c r="R1507" s="152"/>
      <c r="S1507" s="152"/>
      <c r="T1507" s="153" cm="1">
        <f t="array" ref="T1507">MATCH(1,(TDU_Info!$C$5:$C$111=$T$6)*(TDU_Info!$B$5:$B$111&lt;=$B1507),0)</f>
        <v>92</v>
      </c>
      <c r="U1507" s="152">
        <f>100*(INDEX(TDU_Info!$E$5:$E$111,$T1507)/T$11+INDEX(TDU_Info!$F$5:$F$111,$T1507))</f>
        <v>4.0929999999999991</v>
      </c>
      <c r="V1507" s="152">
        <v>1.256</v>
      </c>
      <c r="W1507" s="152">
        <v>2.4430000000000001</v>
      </c>
      <c r="X1507" s="152">
        <v>4.3360000000000003</v>
      </c>
      <c r="Y1507" s="152">
        <v>4.383</v>
      </c>
      <c r="Z1507" s="152">
        <v>1.419</v>
      </c>
      <c r="AA1507" s="152">
        <v>2.4489999999999998</v>
      </c>
      <c r="AB1507" s="152">
        <v>4.4400000000000004</v>
      </c>
      <c r="AC1507" s="152">
        <v>4.6890000000000001</v>
      </c>
      <c r="AD1507" s="152">
        <v>1.226</v>
      </c>
      <c r="AE1507" s="152">
        <v>2.1720000000000002</v>
      </c>
      <c r="AF1507" s="152">
        <v>4.3120000000000003</v>
      </c>
      <c r="AG1507" s="152">
        <v>4.157</v>
      </c>
      <c r="AH1507" s="152">
        <v>1.3939999999999999</v>
      </c>
      <c r="AI1507" s="152">
        <v>2.1739999999999999</v>
      </c>
      <c r="AJ1507" s="152">
        <v>4.4400000000000004</v>
      </c>
      <c r="AK1507" s="152">
        <v>4.4580000000000002</v>
      </c>
      <c r="AL1507" s="152" t="e">
        <f t="shared" si="276"/>
        <v>#N/A</v>
      </c>
      <c r="AM1507" s="152" t="e">
        <f t="shared" si="277"/>
        <v>#N/A</v>
      </c>
      <c r="AN1507" s="152" t="e">
        <f>NA()</f>
        <v>#N/A</v>
      </c>
      <c r="AO1507" s="152" t="e">
        <f>NA()</f>
        <v>#N/A</v>
      </c>
      <c r="AP1507" s="152">
        <f t="shared" si="302"/>
        <v>7.3070000000000013</v>
      </c>
      <c r="AQ1507" s="152"/>
      <c r="AR1507" s="152"/>
      <c r="AS1507" s="153">
        <f t="shared" si="300"/>
        <v>30</v>
      </c>
      <c r="AT1507" s="153">
        <f t="shared" si="270"/>
        <v>1</v>
      </c>
      <c r="AU1507" s="153">
        <f t="shared" si="271"/>
        <v>0</v>
      </c>
      <c r="AV1507" s="153">
        <f t="shared" si="272"/>
        <v>0</v>
      </c>
      <c r="BA1507">
        <f t="shared" si="301"/>
        <v>30</v>
      </c>
    </row>
    <row r="1508" spans="2:53" x14ac:dyDescent="0.25">
      <c r="B1508" s="155">
        <f t="shared" si="282"/>
        <v>44227.999305555553</v>
      </c>
      <c r="C1508" s="155">
        <f t="shared" si="280"/>
        <v>44227.999305555553</v>
      </c>
      <c r="D1508" s="152">
        <f t="shared" si="273"/>
        <v>4.3120000000000003</v>
      </c>
      <c r="E1508" s="152"/>
      <c r="F1508" s="152"/>
      <c r="G1508" s="152"/>
      <c r="H1508" s="152" t="e">
        <f t="shared" si="274"/>
        <v>#N/A</v>
      </c>
      <c r="I1508" s="152"/>
      <c r="J1508" s="152" t="e">
        <f t="shared" si="275"/>
        <v>#N/A</v>
      </c>
      <c r="K1508" s="152"/>
      <c r="L1508" s="152"/>
      <c r="M1508" s="152"/>
      <c r="N1508" s="152"/>
      <c r="O1508" s="152"/>
      <c r="P1508" s="152"/>
      <c r="Q1508" s="152"/>
      <c r="R1508" s="152"/>
      <c r="S1508" s="152"/>
      <c r="T1508" s="153" cm="1">
        <f t="array" ref="T1508">MATCH(1,(TDU_Info!$C$5:$C$111=$T$6)*(TDU_Info!$B$5:$B$111&lt;=$B1508),0)</f>
        <v>92</v>
      </c>
      <c r="U1508" s="152">
        <f>100*(INDEX(TDU_Info!$E$5:$E$111,$T1508)/T$11+INDEX(TDU_Info!$F$5:$F$111,$T1508))</f>
        <v>4.0929999999999991</v>
      </c>
      <c r="V1508" s="152">
        <v>1.256</v>
      </c>
      <c r="W1508" s="152">
        <v>2.4430000000000001</v>
      </c>
      <c r="X1508" s="152">
        <v>4.3360000000000003</v>
      </c>
      <c r="Y1508" s="152">
        <v>4.383</v>
      </c>
      <c r="Z1508" s="152">
        <v>1.419</v>
      </c>
      <c r="AA1508" s="152">
        <v>2.4489999999999998</v>
      </c>
      <c r="AB1508" s="152">
        <v>4.4400000000000004</v>
      </c>
      <c r="AC1508" s="152">
        <v>4.6890000000000001</v>
      </c>
      <c r="AD1508" s="152">
        <v>1.226</v>
      </c>
      <c r="AE1508" s="152">
        <v>2.1720000000000002</v>
      </c>
      <c r="AF1508" s="152">
        <v>4.3120000000000003</v>
      </c>
      <c r="AG1508" s="152">
        <v>4.157</v>
      </c>
      <c r="AH1508" s="152">
        <v>1.3939999999999999</v>
      </c>
      <c r="AI1508" s="152">
        <v>2.1739999999999999</v>
      </c>
      <c r="AJ1508" s="152">
        <v>4.4400000000000004</v>
      </c>
      <c r="AK1508" s="152">
        <v>4.4580000000000002</v>
      </c>
      <c r="AL1508" s="152" t="e">
        <f t="shared" si="276"/>
        <v>#N/A</v>
      </c>
      <c r="AM1508" s="152" t="e">
        <f t="shared" si="277"/>
        <v>#N/A</v>
      </c>
      <c r="AN1508" s="152" t="e">
        <f>NA()</f>
        <v>#N/A</v>
      </c>
      <c r="AO1508" s="152" t="e">
        <f>NA()</f>
        <v>#N/A</v>
      </c>
      <c r="AP1508" s="152">
        <f t="shared" si="302"/>
        <v>7.3070000000000013</v>
      </c>
      <c r="AQ1508" s="152"/>
      <c r="AR1508" s="152"/>
      <c r="AS1508" s="153">
        <f t="shared" si="300"/>
        <v>31</v>
      </c>
      <c r="AT1508" s="153">
        <f t="shared" si="270"/>
        <v>1</v>
      </c>
      <c r="AU1508" s="153">
        <f t="shared" si="271"/>
        <v>0</v>
      </c>
      <c r="AV1508" s="153">
        <f t="shared" si="272"/>
        <v>0</v>
      </c>
      <c r="BA1508">
        <f t="shared" si="301"/>
        <v>31</v>
      </c>
    </row>
    <row r="1509" spans="2:53" x14ac:dyDescent="0.25">
      <c r="B1509" s="155">
        <f t="shared" si="282"/>
        <v>44228.999305555553</v>
      </c>
      <c r="C1509" s="155">
        <f t="shared" si="280"/>
        <v>44228.999305555553</v>
      </c>
      <c r="D1509" s="152">
        <f t="shared" si="273"/>
        <v>4.3120000000000003</v>
      </c>
      <c r="E1509" s="152"/>
      <c r="F1509" s="152"/>
      <c r="G1509" s="152"/>
      <c r="H1509" s="152" t="e">
        <f t="shared" si="274"/>
        <v>#N/A</v>
      </c>
      <c r="I1509" s="152"/>
      <c r="J1509" s="152" t="e">
        <f t="shared" si="275"/>
        <v>#N/A</v>
      </c>
      <c r="K1509" s="152"/>
      <c r="L1509" s="152"/>
      <c r="M1509" s="152"/>
      <c r="N1509" s="152"/>
      <c r="O1509" s="152"/>
      <c r="P1509" s="152"/>
      <c r="Q1509" s="152"/>
      <c r="R1509" s="152"/>
      <c r="S1509" s="152"/>
      <c r="T1509" s="153" cm="1">
        <f t="array" ref="T1509">MATCH(1,(TDU_Info!$C$5:$C$111=$T$6)*(TDU_Info!$B$5:$B$111&lt;=$B1509),0)</f>
        <v>92</v>
      </c>
      <c r="U1509" s="152">
        <f>100*(INDEX(TDU_Info!$E$5:$E$111,$T1509)/T$11+INDEX(TDU_Info!$F$5:$F$111,$T1509))</f>
        <v>4.0929999999999991</v>
      </c>
      <c r="V1509" s="152">
        <v>1.256</v>
      </c>
      <c r="W1509" s="152">
        <v>2.4430000000000001</v>
      </c>
      <c r="X1509" s="152">
        <v>4.3360000000000003</v>
      </c>
      <c r="Y1509" s="152">
        <v>4.3</v>
      </c>
      <c r="Z1509" s="152">
        <v>1.419</v>
      </c>
      <c r="AA1509" s="152">
        <v>2.4489999999999998</v>
      </c>
      <c r="AB1509" s="152">
        <v>4.4400000000000004</v>
      </c>
      <c r="AC1509" s="152">
        <v>4.6890000000000001</v>
      </c>
      <c r="AD1509" s="152">
        <v>1.226</v>
      </c>
      <c r="AE1509" s="152">
        <v>2.1720000000000002</v>
      </c>
      <c r="AF1509" s="152">
        <v>4.3120000000000003</v>
      </c>
      <c r="AG1509" s="152">
        <v>4.2830000000000004</v>
      </c>
      <c r="AH1509" s="152">
        <v>1.3939999999999999</v>
      </c>
      <c r="AI1509" s="152">
        <v>2.1739999999999999</v>
      </c>
      <c r="AJ1509" s="152">
        <v>4.4400000000000004</v>
      </c>
      <c r="AK1509" s="152">
        <v>4.6390000000000002</v>
      </c>
      <c r="AL1509" s="152" t="e">
        <f t="shared" si="276"/>
        <v>#N/A</v>
      </c>
      <c r="AM1509" s="152" t="e">
        <f t="shared" si="277"/>
        <v>#N/A</v>
      </c>
      <c r="AN1509" s="152" t="e">
        <f>NA()</f>
        <v>#N/A</v>
      </c>
      <c r="AO1509" s="152" t="e">
        <f>NA()</f>
        <v>#N/A</v>
      </c>
      <c r="AP1509" s="152" t="e">
        <f t="shared" si="302"/>
        <v>#N/A</v>
      </c>
      <c r="AQ1509" s="152"/>
      <c r="AR1509" s="152"/>
      <c r="AS1509" s="153">
        <f t="shared" ref="AS1509:AS1520" si="303">ROUNDUP(B1509-DATE(YEAR(B1509),1,1),0)</f>
        <v>32</v>
      </c>
      <c r="AT1509" s="153">
        <f t="shared" si="270"/>
        <v>1</v>
      </c>
      <c r="AU1509" s="153">
        <f t="shared" si="271"/>
        <v>0</v>
      </c>
      <c r="AV1509" s="153">
        <f t="shared" si="272"/>
        <v>0</v>
      </c>
      <c r="BA1509">
        <f t="shared" ref="BA1509:BA1520" si="304">DAY(C1509)</f>
        <v>1</v>
      </c>
    </row>
    <row r="1510" spans="2:53" x14ac:dyDescent="0.25">
      <c r="B1510" s="155">
        <f t="shared" si="282"/>
        <v>44229.999305555553</v>
      </c>
      <c r="C1510" s="155">
        <f t="shared" si="280"/>
        <v>44229.999305555553</v>
      </c>
      <c r="D1510" s="152">
        <f t="shared" si="273"/>
        <v>4.3120000000000003</v>
      </c>
      <c r="E1510" s="152"/>
      <c r="F1510" s="152"/>
      <c r="G1510" s="152"/>
      <c r="H1510" s="152" t="e">
        <f t="shared" si="274"/>
        <v>#N/A</v>
      </c>
      <c r="I1510" s="152"/>
      <c r="J1510" s="152" t="e">
        <f t="shared" si="275"/>
        <v>#N/A</v>
      </c>
      <c r="K1510" s="152"/>
      <c r="L1510" s="152"/>
      <c r="M1510" s="152"/>
      <c r="N1510" s="152"/>
      <c r="O1510" s="152"/>
      <c r="P1510" s="152"/>
      <c r="Q1510" s="152"/>
      <c r="R1510" s="152"/>
      <c r="S1510" s="152"/>
      <c r="T1510" s="153" cm="1">
        <f t="array" ref="T1510">MATCH(1,(TDU_Info!$C$5:$C$111=$T$6)*(TDU_Info!$B$5:$B$111&lt;=$B1510),0)</f>
        <v>92</v>
      </c>
      <c r="U1510" s="152">
        <f>100*(INDEX(TDU_Info!$E$5:$E$111,$T1510)/T$11+INDEX(TDU_Info!$F$5:$F$111,$T1510))</f>
        <v>4.0929999999999991</v>
      </c>
      <c r="V1510" s="152">
        <v>1.256</v>
      </c>
      <c r="W1510" s="152">
        <v>3.3559999999999999</v>
      </c>
      <c r="X1510" s="152">
        <v>4.3360000000000003</v>
      </c>
      <c r="Y1510" s="152">
        <v>4.3</v>
      </c>
      <c r="Z1510" s="152">
        <v>1.419</v>
      </c>
      <c r="AA1510" s="152">
        <v>3.431</v>
      </c>
      <c r="AB1510" s="152">
        <v>4.4400000000000004</v>
      </c>
      <c r="AC1510" s="152">
        <v>4.6890000000000001</v>
      </c>
      <c r="AD1510" s="152">
        <v>1.226</v>
      </c>
      <c r="AE1510" s="152">
        <v>3.3460000000000001</v>
      </c>
      <c r="AF1510" s="152">
        <v>4.3120000000000003</v>
      </c>
      <c r="AG1510" s="152">
        <v>4.2830000000000004</v>
      </c>
      <c r="AH1510" s="152">
        <v>1.3939999999999999</v>
      </c>
      <c r="AI1510" s="152">
        <v>3.26</v>
      </c>
      <c r="AJ1510" s="152">
        <v>4.4400000000000004</v>
      </c>
      <c r="AK1510" s="152">
        <v>4.6390000000000002</v>
      </c>
      <c r="AL1510" s="152" t="e">
        <f t="shared" si="276"/>
        <v>#N/A</v>
      </c>
      <c r="AM1510" s="152" t="e">
        <f t="shared" si="277"/>
        <v>#N/A</v>
      </c>
      <c r="AN1510" s="152" t="e">
        <f>NA()</f>
        <v>#N/A</v>
      </c>
      <c r="AO1510" s="152" t="e">
        <f>NA()</f>
        <v>#N/A</v>
      </c>
      <c r="AP1510" s="152">
        <f t="shared" si="302"/>
        <v>8.647000000000002</v>
      </c>
      <c r="AQ1510" s="152"/>
      <c r="AR1510" s="152"/>
      <c r="AS1510" s="153">
        <f t="shared" si="303"/>
        <v>33</v>
      </c>
      <c r="AT1510" s="153">
        <f t="shared" si="270"/>
        <v>1</v>
      </c>
      <c r="AU1510" s="153">
        <f t="shared" si="271"/>
        <v>0</v>
      </c>
      <c r="AV1510" s="153">
        <f t="shared" si="272"/>
        <v>0</v>
      </c>
      <c r="BA1510">
        <f t="shared" si="304"/>
        <v>2</v>
      </c>
    </row>
    <row r="1511" spans="2:53" x14ac:dyDescent="0.25">
      <c r="B1511" s="155">
        <f t="shared" si="282"/>
        <v>44230.999305555553</v>
      </c>
      <c r="C1511" s="155">
        <f t="shared" si="280"/>
        <v>44230.999305555553</v>
      </c>
      <c r="D1511" s="152">
        <f t="shared" si="273"/>
        <v>4.3120000000000003</v>
      </c>
      <c r="E1511" s="152"/>
      <c r="F1511" s="152"/>
      <c r="G1511" s="152"/>
      <c r="H1511" s="152" t="e">
        <f t="shared" si="274"/>
        <v>#N/A</v>
      </c>
      <c r="I1511" s="152"/>
      <c r="J1511" s="152" t="e">
        <f t="shared" si="275"/>
        <v>#N/A</v>
      </c>
      <c r="K1511" s="152"/>
      <c r="L1511" s="152"/>
      <c r="M1511" s="152"/>
      <c r="N1511" s="152"/>
      <c r="O1511" s="152"/>
      <c r="P1511" s="152"/>
      <c r="Q1511" s="152"/>
      <c r="R1511" s="152"/>
      <c r="S1511" s="152"/>
      <c r="T1511" s="153" cm="1">
        <f t="array" ref="T1511">MATCH(1,(TDU_Info!$C$5:$C$111=$T$6)*(TDU_Info!$B$5:$B$111&lt;=$B1511),0)</f>
        <v>92</v>
      </c>
      <c r="U1511" s="152">
        <f>100*(INDEX(TDU_Info!$E$5:$E$111,$T1511)/T$11+INDEX(TDU_Info!$F$5:$F$111,$T1511))</f>
        <v>4.0929999999999991</v>
      </c>
      <c r="V1511" s="152">
        <v>1.236</v>
      </c>
      <c r="W1511" s="152">
        <v>3.3559999999999999</v>
      </c>
      <c r="X1511" s="152">
        <v>4.3360000000000003</v>
      </c>
      <c r="Y1511" s="152">
        <v>4.3</v>
      </c>
      <c r="Z1511" s="152">
        <v>1.389</v>
      </c>
      <c r="AA1511" s="152">
        <v>3.431</v>
      </c>
      <c r="AB1511" s="152">
        <v>4.43</v>
      </c>
      <c r="AC1511" s="152">
        <v>4.6890000000000001</v>
      </c>
      <c r="AD1511" s="152">
        <v>1.226</v>
      </c>
      <c r="AE1511" s="152">
        <v>3.3460000000000001</v>
      </c>
      <c r="AF1511" s="152">
        <v>4.3120000000000003</v>
      </c>
      <c r="AG1511" s="152">
        <v>4.2830000000000004</v>
      </c>
      <c r="AH1511" s="152">
        <v>1.3939999999999999</v>
      </c>
      <c r="AI1511" s="152">
        <v>3.26</v>
      </c>
      <c r="AJ1511" s="152">
        <v>4.43</v>
      </c>
      <c r="AK1511" s="152">
        <v>4.6390000000000002</v>
      </c>
      <c r="AL1511" s="152" t="e">
        <f t="shared" si="276"/>
        <v>#N/A</v>
      </c>
      <c r="AM1511" s="152" t="e">
        <f t="shared" si="277"/>
        <v>#N/A</v>
      </c>
      <c r="AN1511" s="152" t="e">
        <f>NA()</f>
        <v>#N/A</v>
      </c>
      <c r="AO1511" s="152" t="e">
        <f>NA()</f>
        <v>#N/A</v>
      </c>
      <c r="AP1511" s="152">
        <f t="shared" si="302"/>
        <v>8.647000000000002</v>
      </c>
      <c r="AQ1511" s="152"/>
      <c r="AR1511" s="152"/>
      <c r="AS1511" s="153">
        <f t="shared" si="303"/>
        <v>34</v>
      </c>
      <c r="AT1511" s="153">
        <f t="shared" si="270"/>
        <v>1</v>
      </c>
      <c r="AU1511" s="153">
        <f t="shared" si="271"/>
        <v>0</v>
      </c>
      <c r="AV1511" s="153">
        <f t="shared" si="272"/>
        <v>0</v>
      </c>
      <c r="BA1511">
        <f t="shared" si="304"/>
        <v>3</v>
      </c>
    </row>
    <row r="1512" spans="2:53" x14ac:dyDescent="0.25">
      <c r="B1512" s="155">
        <f t="shared" si="282"/>
        <v>44231.999305555553</v>
      </c>
      <c r="C1512" s="155">
        <f t="shared" si="280"/>
        <v>44231.999305555553</v>
      </c>
      <c r="D1512" s="152">
        <f t="shared" si="273"/>
        <v>4.3120000000000003</v>
      </c>
      <c r="E1512" s="152"/>
      <c r="F1512" s="152"/>
      <c r="G1512" s="152"/>
      <c r="H1512" s="152" t="e">
        <f t="shared" si="274"/>
        <v>#N/A</v>
      </c>
      <c r="I1512" s="152"/>
      <c r="J1512" s="152" t="e">
        <f t="shared" si="275"/>
        <v>#N/A</v>
      </c>
      <c r="K1512" s="152"/>
      <c r="L1512" s="152"/>
      <c r="M1512" s="152"/>
      <c r="N1512" s="152"/>
      <c r="O1512" s="152"/>
      <c r="P1512" s="152"/>
      <c r="Q1512" s="152"/>
      <c r="R1512" s="152"/>
      <c r="S1512" s="152"/>
      <c r="T1512" s="153" cm="1">
        <f t="array" ref="T1512">MATCH(1,(TDU_Info!$C$5:$C$111=$T$6)*(TDU_Info!$B$5:$B$111&lt;=$B1512),0)</f>
        <v>92</v>
      </c>
      <c r="U1512" s="152">
        <f>100*(INDEX(TDU_Info!$E$5:$E$111,$T1512)/T$11+INDEX(TDU_Info!$F$5:$F$111,$T1512))</f>
        <v>4.0929999999999991</v>
      </c>
      <c r="V1512" s="152">
        <v>1.236</v>
      </c>
      <c r="W1512" s="152">
        <v>3.5</v>
      </c>
      <c r="X1512" s="152">
        <v>4.3360000000000003</v>
      </c>
      <c r="Y1512" s="152">
        <v>4.3</v>
      </c>
      <c r="Z1512" s="152">
        <v>1.389</v>
      </c>
      <c r="AA1512" s="152">
        <v>3.5950000000000002</v>
      </c>
      <c r="AB1512" s="152">
        <v>4.43</v>
      </c>
      <c r="AC1512" s="152">
        <v>4.6890000000000001</v>
      </c>
      <c r="AD1512" s="152">
        <v>1.145</v>
      </c>
      <c r="AE1512" s="152">
        <v>3.49</v>
      </c>
      <c r="AF1512" s="152">
        <v>4.3120000000000003</v>
      </c>
      <c r="AG1512" s="152">
        <v>4.2830000000000004</v>
      </c>
      <c r="AH1512" s="152">
        <v>1.3939999999999999</v>
      </c>
      <c r="AI1512" s="152">
        <v>3.5830000000000002</v>
      </c>
      <c r="AJ1512" s="152">
        <v>4.43</v>
      </c>
      <c r="AK1512" s="152">
        <v>4.6390000000000002</v>
      </c>
      <c r="AL1512" s="152" t="e">
        <f t="shared" si="276"/>
        <v>#N/A</v>
      </c>
      <c r="AM1512" s="152" t="e">
        <f t="shared" si="277"/>
        <v>#N/A</v>
      </c>
      <c r="AN1512" s="152" t="e">
        <f>NA()</f>
        <v>#N/A</v>
      </c>
      <c r="AO1512" s="152" t="e">
        <f>NA()</f>
        <v>#N/A</v>
      </c>
      <c r="AP1512" s="152">
        <f t="shared" si="302"/>
        <v>8.647000000000002</v>
      </c>
      <c r="AQ1512" s="152"/>
      <c r="AR1512" s="152"/>
      <c r="AS1512" s="153">
        <f t="shared" si="303"/>
        <v>35</v>
      </c>
      <c r="AT1512" s="153">
        <f t="shared" si="270"/>
        <v>1</v>
      </c>
      <c r="AU1512" s="153">
        <f t="shared" si="271"/>
        <v>0</v>
      </c>
      <c r="AV1512" s="153">
        <f t="shared" si="272"/>
        <v>0</v>
      </c>
      <c r="BA1512">
        <f t="shared" si="304"/>
        <v>4</v>
      </c>
    </row>
    <row r="1513" spans="2:53" x14ac:dyDescent="0.25">
      <c r="B1513" s="155">
        <f t="shared" si="282"/>
        <v>44232.999305555553</v>
      </c>
      <c r="C1513" s="155">
        <f t="shared" si="280"/>
        <v>44232.999305555553</v>
      </c>
      <c r="D1513" s="152">
        <f t="shared" si="273"/>
        <v>4.3499999999999996</v>
      </c>
      <c r="E1513" s="152"/>
      <c r="F1513" s="152"/>
      <c r="G1513" s="152"/>
      <c r="H1513" s="152" t="e">
        <f t="shared" si="274"/>
        <v>#N/A</v>
      </c>
      <c r="I1513" s="152"/>
      <c r="J1513" s="152" t="e">
        <f t="shared" si="275"/>
        <v>#N/A</v>
      </c>
      <c r="K1513" s="152"/>
      <c r="L1513" s="152"/>
      <c r="M1513" s="152"/>
      <c r="N1513" s="152"/>
      <c r="O1513" s="152"/>
      <c r="P1513" s="152"/>
      <c r="Q1513" s="152"/>
      <c r="R1513" s="152"/>
      <c r="S1513" s="152"/>
      <c r="T1513" s="153" cm="1">
        <f t="array" ref="T1513">MATCH(1,(TDU_Info!$C$5:$C$111=$T$6)*(TDU_Info!$B$5:$B$111&lt;=$B1513),0)</f>
        <v>92</v>
      </c>
      <c r="U1513" s="152">
        <f>100*(INDEX(TDU_Info!$E$5:$E$111,$T1513)/T$11+INDEX(TDU_Info!$F$5:$F$111,$T1513))</f>
        <v>4.0929999999999991</v>
      </c>
      <c r="V1513" s="152">
        <v>1.236</v>
      </c>
      <c r="W1513" s="152">
        <v>3.5</v>
      </c>
      <c r="X1513" s="152">
        <v>4.3360000000000003</v>
      </c>
      <c r="Y1513" s="152">
        <v>4.3</v>
      </c>
      <c r="Z1513" s="152">
        <v>1.389</v>
      </c>
      <c r="AA1513" s="152">
        <v>3.5950000000000002</v>
      </c>
      <c r="AB1513" s="152">
        <v>4.43</v>
      </c>
      <c r="AC1513" s="152">
        <v>4.6890000000000001</v>
      </c>
      <c r="AD1513" s="152">
        <v>1.2509999999999999</v>
      </c>
      <c r="AE1513" s="152">
        <v>3.49</v>
      </c>
      <c r="AF1513" s="152">
        <v>4.3499999999999996</v>
      </c>
      <c r="AG1513" s="152">
        <v>4.157</v>
      </c>
      <c r="AH1513" s="152">
        <v>1.47</v>
      </c>
      <c r="AI1513" s="152">
        <v>3.5830000000000002</v>
      </c>
      <c r="AJ1513" s="152">
        <v>4.43</v>
      </c>
      <c r="AK1513" s="152">
        <v>4.4580000000000002</v>
      </c>
      <c r="AL1513" s="152" t="e">
        <f t="shared" si="276"/>
        <v>#N/A</v>
      </c>
      <c r="AM1513" s="152" t="e">
        <f t="shared" si="277"/>
        <v>#N/A</v>
      </c>
      <c r="AN1513" s="152" t="e">
        <f>NA()</f>
        <v>#N/A</v>
      </c>
      <c r="AO1513" s="152" t="e">
        <f>NA()</f>
        <v>#N/A</v>
      </c>
      <c r="AP1513" s="152">
        <f t="shared" si="302"/>
        <v>8.647000000000002</v>
      </c>
      <c r="AQ1513" s="152"/>
      <c r="AR1513" s="152"/>
      <c r="AS1513" s="153">
        <f t="shared" si="303"/>
        <v>36</v>
      </c>
      <c r="AT1513" s="153">
        <f t="shared" si="270"/>
        <v>1</v>
      </c>
      <c r="AU1513" s="153">
        <f t="shared" si="271"/>
        <v>0</v>
      </c>
      <c r="AV1513" s="153">
        <f t="shared" si="272"/>
        <v>0</v>
      </c>
      <c r="BA1513">
        <f t="shared" si="304"/>
        <v>5</v>
      </c>
    </row>
    <row r="1514" spans="2:53" x14ac:dyDescent="0.25">
      <c r="B1514" s="155">
        <f t="shared" si="282"/>
        <v>44233.999305555553</v>
      </c>
      <c r="C1514" s="155">
        <f t="shared" si="280"/>
        <v>44233.999305555553</v>
      </c>
      <c r="D1514" s="152">
        <f t="shared" si="273"/>
        <v>4.3499999999999996</v>
      </c>
      <c r="E1514" s="152"/>
      <c r="F1514" s="152"/>
      <c r="G1514" s="152"/>
      <c r="H1514" s="152" t="e">
        <f t="shared" si="274"/>
        <v>#N/A</v>
      </c>
      <c r="I1514" s="152"/>
      <c r="J1514" s="152" t="e">
        <f t="shared" si="275"/>
        <v>#N/A</v>
      </c>
      <c r="K1514" s="152"/>
      <c r="L1514" s="152"/>
      <c r="M1514" s="152"/>
      <c r="N1514" s="152"/>
      <c r="O1514" s="152"/>
      <c r="P1514" s="152"/>
      <c r="Q1514" s="152"/>
      <c r="R1514" s="152"/>
      <c r="S1514" s="152"/>
      <c r="T1514" s="153" cm="1">
        <f t="array" ref="T1514">MATCH(1,(TDU_Info!$C$5:$C$111=$T$6)*(TDU_Info!$B$5:$B$111&lt;=$B1514),0)</f>
        <v>92</v>
      </c>
      <c r="U1514" s="152">
        <f>100*(INDEX(TDU_Info!$E$5:$E$111,$T1514)/T$11+INDEX(TDU_Info!$F$5:$F$111,$T1514))</f>
        <v>4.0929999999999991</v>
      </c>
      <c r="V1514" s="152">
        <v>1.236</v>
      </c>
      <c r="W1514" s="152">
        <v>3.5</v>
      </c>
      <c r="X1514" s="152">
        <v>4.3360000000000003</v>
      </c>
      <c r="Y1514" s="152">
        <v>4.3</v>
      </c>
      <c r="Z1514" s="152">
        <v>1.389</v>
      </c>
      <c r="AA1514" s="152">
        <v>3.5950000000000002</v>
      </c>
      <c r="AB1514" s="152">
        <v>4.43</v>
      </c>
      <c r="AC1514" s="152">
        <v>4.6890000000000001</v>
      </c>
      <c r="AD1514" s="152">
        <v>1.2509999999999999</v>
      </c>
      <c r="AE1514" s="152">
        <v>3.49</v>
      </c>
      <c r="AF1514" s="152">
        <v>4.3499999999999996</v>
      </c>
      <c r="AG1514" s="152">
        <v>4.157</v>
      </c>
      <c r="AH1514" s="152">
        <v>1.47</v>
      </c>
      <c r="AI1514" s="152">
        <v>3.5830000000000002</v>
      </c>
      <c r="AJ1514" s="152">
        <v>4.43</v>
      </c>
      <c r="AK1514" s="152">
        <v>4.4580000000000002</v>
      </c>
      <c r="AL1514" s="152" t="e">
        <f t="shared" si="276"/>
        <v>#N/A</v>
      </c>
      <c r="AM1514" s="152" t="e">
        <f t="shared" si="277"/>
        <v>#N/A</v>
      </c>
      <c r="AN1514" s="152" t="e">
        <f>NA()</f>
        <v>#N/A</v>
      </c>
      <c r="AO1514" s="152" t="e">
        <f>NA()</f>
        <v>#N/A</v>
      </c>
      <c r="AP1514" s="152">
        <f t="shared" si="302"/>
        <v>8.647000000000002</v>
      </c>
      <c r="AQ1514" s="152"/>
      <c r="AR1514" s="152"/>
      <c r="AS1514" s="153">
        <f t="shared" si="303"/>
        <v>37</v>
      </c>
      <c r="AT1514" s="153">
        <f t="shared" si="270"/>
        <v>1</v>
      </c>
      <c r="AU1514" s="153">
        <f t="shared" si="271"/>
        <v>0</v>
      </c>
      <c r="AV1514" s="153">
        <f t="shared" si="272"/>
        <v>0</v>
      </c>
      <c r="BA1514">
        <f t="shared" si="304"/>
        <v>6</v>
      </c>
    </row>
    <row r="1515" spans="2:53" x14ac:dyDescent="0.25">
      <c r="B1515" s="155">
        <f t="shared" si="282"/>
        <v>44234.999305555553</v>
      </c>
      <c r="C1515" s="155">
        <f t="shared" si="280"/>
        <v>44234.999305555553</v>
      </c>
      <c r="D1515" s="152">
        <f t="shared" si="273"/>
        <v>4.3499999999999996</v>
      </c>
      <c r="E1515" s="152"/>
      <c r="F1515" s="152"/>
      <c r="G1515" s="152"/>
      <c r="H1515" s="152" t="e">
        <f t="shared" si="274"/>
        <v>#N/A</v>
      </c>
      <c r="I1515" s="152"/>
      <c r="J1515" s="152" t="e">
        <f t="shared" si="275"/>
        <v>#N/A</v>
      </c>
      <c r="K1515" s="152"/>
      <c r="L1515" s="152"/>
      <c r="M1515" s="152"/>
      <c r="N1515" s="152"/>
      <c r="O1515" s="152"/>
      <c r="P1515" s="152"/>
      <c r="Q1515" s="152"/>
      <c r="R1515" s="152"/>
      <c r="S1515" s="152"/>
      <c r="T1515" s="153" cm="1">
        <f t="array" ref="T1515">MATCH(1,(TDU_Info!$C$5:$C$111=$T$6)*(TDU_Info!$B$5:$B$111&lt;=$B1515),0)</f>
        <v>92</v>
      </c>
      <c r="U1515" s="152">
        <f>100*(INDEX(TDU_Info!$E$5:$E$111,$T1515)/T$11+INDEX(TDU_Info!$F$5:$F$111,$T1515))</f>
        <v>4.0929999999999991</v>
      </c>
      <c r="V1515" s="152">
        <v>1.236</v>
      </c>
      <c r="W1515" s="152">
        <v>3.5</v>
      </c>
      <c r="X1515" s="152">
        <v>4.3360000000000003</v>
      </c>
      <c r="Y1515" s="152">
        <v>4.3</v>
      </c>
      <c r="Z1515" s="152">
        <v>1.389</v>
      </c>
      <c r="AA1515" s="152">
        <v>3.5950000000000002</v>
      </c>
      <c r="AB1515" s="152">
        <v>4.43</v>
      </c>
      <c r="AC1515" s="152">
        <v>4.6890000000000001</v>
      </c>
      <c r="AD1515" s="152">
        <v>1.2509999999999999</v>
      </c>
      <c r="AE1515" s="152">
        <v>3.49</v>
      </c>
      <c r="AF1515" s="152">
        <v>4.3499999999999996</v>
      </c>
      <c r="AG1515" s="152">
        <v>4.157</v>
      </c>
      <c r="AH1515" s="152">
        <v>1.47</v>
      </c>
      <c r="AI1515" s="152">
        <v>3.5830000000000002</v>
      </c>
      <c r="AJ1515" s="152">
        <v>4.43</v>
      </c>
      <c r="AK1515" s="152">
        <v>4.4580000000000002</v>
      </c>
      <c r="AL1515" s="152" t="e">
        <f t="shared" si="276"/>
        <v>#N/A</v>
      </c>
      <c r="AM1515" s="152" t="e">
        <f t="shared" si="277"/>
        <v>#N/A</v>
      </c>
      <c r="AN1515" s="152" t="e">
        <f>NA()</f>
        <v>#N/A</v>
      </c>
      <c r="AO1515" s="152" t="e">
        <f>NA()</f>
        <v>#N/A</v>
      </c>
      <c r="AP1515" s="152">
        <f t="shared" si="302"/>
        <v>8.647000000000002</v>
      </c>
      <c r="AQ1515" s="152"/>
      <c r="AR1515" s="152"/>
      <c r="AS1515" s="153">
        <f t="shared" si="303"/>
        <v>38</v>
      </c>
      <c r="AT1515" s="153">
        <f t="shared" si="270"/>
        <v>1</v>
      </c>
      <c r="AU1515" s="153">
        <f t="shared" si="271"/>
        <v>0</v>
      </c>
      <c r="AV1515" s="153">
        <f t="shared" si="272"/>
        <v>0</v>
      </c>
      <c r="BA1515">
        <f t="shared" si="304"/>
        <v>7</v>
      </c>
    </row>
    <row r="1516" spans="2:53" x14ac:dyDescent="0.25">
      <c r="B1516" s="155">
        <f t="shared" si="282"/>
        <v>44235.999305555553</v>
      </c>
      <c r="C1516" s="155">
        <f t="shared" si="280"/>
        <v>44235.999305555553</v>
      </c>
      <c r="D1516" s="152">
        <f t="shared" si="273"/>
        <v>4.3499999999999996</v>
      </c>
      <c r="E1516" s="152"/>
      <c r="F1516" s="152"/>
      <c r="G1516" s="152"/>
      <c r="H1516" s="152" t="e">
        <f t="shared" si="274"/>
        <v>#N/A</v>
      </c>
      <c r="I1516" s="152"/>
      <c r="J1516" s="152" t="e">
        <f t="shared" si="275"/>
        <v>#N/A</v>
      </c>
      <c r="K1516" s="152"/>
      <c r="L1516" s="152"/>
      <c r="M1516" s="152"/>
      <c r="N1516" s="152"/>
      <c r="O1516" s="152"/>
      <c r="P1516" s="152"/>
      <c r="Q1516" s="152"/>
      <c r="R1516" s="152"/>
      <c r="S1516" s="152"/>
      <c r="T1516" s="153" cm="1">
        <f t="array" ref="T1516">MATCH(1,(TDU_Info!$C$5:$C$111=$T$6)*(TDU_Info!$B$5:$B$111&lt;=$B1516),0)</f>
        <v>92</v>
      </c>
      <c r="U1516" s="152">
        <f>100*(INDEX(TDU_Info!$E$5:$E$111,$T1516)/T$11+INDEX(TDU_Info!$F$5:$F$111,$T1516))</f>
        <v>4.0929999999999991</v>
      </c>
      <c r="V1516" s="152">
        <v>1.236</v>
      </c>
      <c r="W1516" s="152">
        <v>3.5</v>
      </c>
      <c r="X1516" s="152">
        <v>4.3360000000000003</v>
      </c>
      <c r="Y1516" s="152">
        <v>4.3</v>
      </c>
      <c r="Z1516" s="152">
        <v>1.389</v>
      </c>
      <c r="AA1516" s="152">
        <v>3.5950000000000002</v>
      </c>
      <c r="AB1516" s="152">
        <v>4.43</v>
      </c>
      <c r="AC1516" s="152">
        <v>4.6890000000000001</v>
      </c>
      <c r="AD1516" s="152">
        <v>1.2509999999999999</v>
      </c>
      <c r="AE1516" s="152">
        <v>3.49</v>
      </c>
      <c r="AF1516" s="152">
        <v>4.3499999999999996</v>
      </c>
      <c r="AG1516" s="152">
        <v>4.157</v>
      </c>
      <c r="AH1516" s="152">
        <v>1.47</v>
      </c>
      <c r="AI1516" s="152">
        <v>3.5830000000000002</v>
      </c>
      <c r="AJ1516" s="152">
        <v>4.43</v>
      </c>
      <c r="AK1516" s="152">
        <v>4.4580000000000002</v>
      </c>
      <c r="AL1516" s="152" t="e">
        <f t="shared" si="276"/>
        <v>#N/A</v>
      </c>
      <c r="AM1516" s="152" t="e">
        <f t="shared" si="277"/>
        <v>#N/A</v>
      </c>
      <c r="AN1516" s="152" t="e">
        <f>NA()</f>
        <v>#N/A</v>
      </c>
      <c r="AO1516" s="152" t="e">
        <f>NA()</f>
        <v>#N/A</v>
      </c>
      <c r="AP1516" s="152">
        <f t="shared" si="302"/>
        <v>8.647000000000002</v>
      </c>
      <c r="AQ1516" s="152"/>
      <c r="AR1516" s="152"/>
      <c r="AS1516" s="153">
        <f t="shared" si="303"/>
        <v>39</v>
      </c>
      <c r="AT1516" s="153">
        <f t="shared" si="270"/>
        <v>1</v>
      </c>
      <c r="AU1516" s="153">
        <f t="shared" si="271"/>
        <v>0</v>
      </c>
      <c r="AV1516" s="153">
        <f t="shared" si="272"/>
        <v>0</v>
      </c>
      <c r="BA1516">
        <f t="shared" si="304"/>
        <v>8</v>
      </c>
    </row>
    <row r="1517" spans="2:53" x14ac:dyDescent="0.25">
      <c r="B1517" s="155">
        <f t="shared" si="282"/>
        <v>44236.999305555553</v>
      </c>
      <c r="C1517" s="155">
        <f t="shared" si="280"/>
        <v>44236.999305555553</v>
      </c>
      <c r="D1517" s="152">
        <f t="shared" si="273"/>
        <v>4.3499999999999996</v>
      </c>
      <c r="E1517" s="152"/>
      <c r="F1517" s="152"/>
      <c r="G1517" s="152"/>
      <c r="H1517" s="152" t="e">
        <f t="shared" si="274"/>
        <v>#N/A</v>
      </c>
      <c r="I1517" s="152"/>
      <c r="J1517" s="152" t="e">
        <f t="shared" si="275"/>
        <v>#N/A</v>
      </c>
      <c r="K1517" s="152"/>
      <c r="L1517" s="152"/>
      <c r="M1517" s="152"/>
      <c r="N1517" s="152"/>
      <c r="O1517" s="152"/>
      <c r="P1517" s="152"/>
      <c r="Q1517" s="152"/>
      <c r="R1517" s="152"/>
      <c r="S1517" s="152"/>
      <c r="T1517" s="153" cm="1">
        <f t="array" ref="T1517">MATCH(1,(TDU_Info!$C$5:$C$111=$T$6)*(TDU_Info!$B$5:$B$111&lt;=$B1517),0)</f>
        <v>91</v>
      </c>
      <c r="U1517" s="152">
        <f>100*(INDEX(TDU_Info!$E$5:$E$111,$T1517)/T$11+INDEX(TDU_Info!$F$5:$F$111,$T1517))</f>
        <v>4.0599999999999996</v>
      </c>
      <c r="V1517" s="152">
        <v>1.2689999999999999</v>
      </c>
      <c r="W1517" s="152">
        <v>3.5</v>
      </c>
      <c r="X1517" s="152">
        <v>4.3360000000000003</v>
      </c>
      <c r="Y1517" s="152">
        <v>4.3</v>
      </c>
      <c r="Z1517" s="152">
        <v>1.389</v>
      </c>
      <c r="AA1517" s="152">
        <v>3.5950000000000002</v>
      </c>
      <c r="AB1517" s="152">
        <v>4.43</v>
      </c>
      <c r="AC1517" s="152">
        <v>4.6890000000000001</v>
      </c>
      <c r="AD1517" s="152">
        <v>1.2509999999999999</v>
      </c>
      <c r="AE1517" s="152">
        <v>3.49</v>
      </c>
      <c r="AF1517" s="152">
        <v>4.3499999999999996</v>
      </c>
      <c r="AG1517" s="152">
        <v>4.157</v>
      </c>
      <c r="AH1517" s="152">
        <v>1.47</v>
      </c>
      <c r="AI1517" s="152">
        <v>3.5830000000000002</v>
      </c>
      <c r="AJ1517" s="152">
        <v>4.43</v>
      </c>
      <c r="AK1517" s="152">
        <v>4.4580000000000002</v>
      </c>
      <c r="AL1517" s="152" t="e">
        <f t="shared" si="276"/>
        <v>#N/A</v>
      </c>
      <c r="AM1517" s="152" t="e">
        <f t="shared" si="277"/>
        <v>#N/A</v>
      </c>
      <c r="AN1517" s="152" t="e">
        <f>NA()</f>
        <v>#N/A</v>
      </c>
      <c r="AO1517" s="152" t="e">
        <f>NA()</f>
        <v>#N/A</v>
      </c>
      <c r="AP1517" s="152">
        <f t="shared" si="302"/>
        <v>8.68</v>
      </c>
      <c r="AQ1517" s="152"/>
      <c r="AR1517" s="152"/>
      <c r="AS1517" s="153">
        <f t="shared" si="303"/>
        <v>40</v>
      </c>
      <c r="AT1517" s="153">
        <f t="shared" si="270"/>
        <v>1</v>
      </c>
      <c r="AU1517" s="153">
        <f t="shared" si="271"/>
        <v>0</v>
      </c>
      <c r="AV1517" s="153">
        <f t="shared" si="272"/>
        <v>0</v>
      </c>
      <c r="BA1517">
        <f t="shared" si="304"/>
        <v>9</v>
      </c>
    </row>
    <row r="1518" spans="2:53" x14ac:dyDescent="0.25">
      <c r="B1518" s="155">
        <f t="shared" si="282"/>
        <v>44237.999305555553</v>
      </c>
      <c r="C1518" s="155">
        <f t="shared" si="280"/>
        <v>44237.999305555553</v>
      </c>
      <c r="D1518" s="152">
        <f t="shared" si="273"/>
        <v>4.3600000000000003</v>
      </c>
      <c r="E1518" s="152"/>
      <c r="F1518" s="152"/>
      <c r="G1518" s="152"/>
      <c r="H1518" s="152" t="e">
        <f t="shared" si="274"/>
        <v>#N/A</v>
      </c>
      <c r="I1518" s="152"/>
      <c r="J1518" s="152" t="e">
        <f t="shared" si="275"/>
        <v>#N/A</v>
      </c>
      <c r="K1518" s="152"/>
      <c r="L1518" s="152"/>
      <c r="M1518" s="152"/>
      <c r="N1518" s="152"/>
      <c r="O1518" s="152"/>
      <c r="P1518" s="152"/>
      <c r="Q1518" s="152"/>
      <c r="R1518" s="152"/>
      <c r="S1518" s="152"/>
      <c r="T1518" s="153" cm="1">
        <f t="array" ref="T1518">MATCH(1,(TDU_Info!$C$5:$C$111=$T$6)*(TDU_Info!$B$5:$B$111&lt;=$B1518),0)</f>
        <v>91</v>
      </c>
      <c r="U1518" s="152">
        <f>100*(INDEX(TDU_Info!$E$5:$E$111,$T1518)/T$11+INDEX(TDU_Info!$F$5:$F$111,$T1518))</f>
        <v>4.0599999999999996</v>
      </c>
      <c r="V1518" s="152">
        <v>1.2689999999999999</v>
      </c>
      <c r="W1518" s="152">
        <v>3.5</v>
      </c>
      <c r="X1518" s="152">
        <v>4.3360000000000003</v>
      </c>
      <c r="Y1518" s="152">
        <v>4.3</v>
      </c>
      <c r="Z1518" s="152">
        <v>1.389</v>
      </c>
      <c r="AA1518" s="152">
        <v>3.5950000000000002</v>
      </c>
      <c r="AB1518" s="152">
        <v>4.43</v>
      </c>
      <c r="AC1518" s="152">
        <v>4.6890000000000001</v>
      </c>
      <c r="AD1518" s="152">
        <v>1.2509999999999999</v>
      </c>
      <c r="AE1518" s="152">
        <v>3.49</v>
      </c>
      <c r="AF1518" s="152">
        <v>4.3600000000000003</v>
      </c>
      <c r="AG1518" s="152">
        <v>4.2830000000000004</v>
      </c>
      <c r="AH1518" s="152">
        <v>1.49</v>
      </c>
      <c r="AI1518" s="152">
        <v>3.5830000000000002</v>
      </c>
      <c r="AJ1518" s="152">
        <v>4.43</v>
      </c>
      <c r="AK1518" s="152">
        <v>4.6390000000000002</v>
      </c>
      <c r="AL1518" s="152" t="e">
        <f t="shared" si="276"/>
        <v>#N/A</v>
      </c>
      <c r="AM1518" s="152" t="e">
        <f t="shared" si="277"/>
        <v>#N/A</v>
      </c>
      <c r="AN1518" s="152" t="e">
        <f>NA()</f>
        <v>#N/A</v>
      </c>
      <c r="AO1518" s="152" t="e">
        <f>NA()</f>
        <v>#N/A</v>
      </c>
      <c r="AP1518" s="152">
        <f t="shared" si="302"/>
        <v>8.68</v>
      </c>
      <c r="AQ1518" s="152"/>
      <c r="AR1518" s="152"/>
      <c r="AS1518" s="153">
        <f t="shared" si="303"/>
        <v>41</v>
      </c>
      <c r="AT1518" s="153">
        <f t="shared" si="270"/>
        <v>1</v>
      </c>
      <c r="AU1518" s="153">
        <f t="shared" si="271"/>
        <v>0</v>
      </c>
      <c r="AV1518" s="153">
        <f t="shared" si="272"/>
        <v>0</v>
      </c>
      <c r="BA1518">
        <f t="shared" si="304"/>
        <v>10</v>
      </c>
    </row>
    <row r="1519" spans="2:53" x14ac:dyDescent="0.25">
      <c r="B1519" s="155">
        <f t="shared" si="282"/>
        <v>44238.999305555553</v>
      </c>
      <c r="C1519" s="155">
        <f t="shared" si="280"/>
        <v>44238.999305555553</v>
      </c>
      <c r="D1519" s="152">
        <f t="shared" si="273"/>
        <v>4.38</v>
      </c>
      <c r="E1519" s="152"/>
      <c r="F1519" s="152">
        <f>D1519</f>
        <v>4.38</v>
      </c>
      <c r="G1519" s="152" t="str">
        <f>IF(G$13,"↗
Winter
Storm Uri","")</f>
        <v/>
      </c>
      <c r="H1519" s="152" t="e">
        <f t="shared" si="274"/>
        <v>#N/A</v>
      </c>
      <c r="I1519" s="152"/>
      <c r="J1519" s="152" t="e">
        <f t="shared" si="275"/>
        <v>#N/A</v>
      </c>
      <c r="K1519" s="152"/>
      <c r="L1519" s="152"/>
      <c r="M1519" s="152"/>
      <c r="N1519" s="152"/>
      <c r="O1519" s="152"/>
      <c r="P1519" s="152"/>
      <c r="Q1519" s="152"/>
      <c r="R1519" s="152"/>
      <c r="S1519" s="152"/>
      <c r="T1519" s="153" cm="1">
        <f t="array" ref="T1519">MATCH(1,(TDU_Info!$C$5:$C$111=$T$6)*(TDU_Info!$B$5:$B$111&lt;=$B1519),0)</f>
        <v>91</v>
      </c>
      <c r="U1519" s="152">
        <f>100*(INDEX(TDU_Info!$E$5:$E$111,$T1519)/T$11+INDEX(TDU_Info!$F$5:$F$111,$T1519))</f>
        <v>4.0599999999999996</v>
      </c>
      <c r="V1519" s="152">
        <v>1.3080000000000001</v>
      </c>
      <c r="W1519" s="152">
        <v>3.5</v>
      </c>
      <c r="X1519" s="152">
        <v>4.3360000000000003</v>
      </c>
      <c r="Y1519" s="152">
        <v>4.3</v>
      </c>
      <c r="Z1519" s="152">
        <v>1.4890000000000001</v>
      </c>
      <c r="AA1519" s="152">
        <v>3.5950000000000002</v>
      </c>
      <c r="AB1519" s="152">
        <v>4.476</v>
      </c>
      <c r="AC1519" s="152">
        <v>4.6890000000000001</v>
      </c>
      <c r="AD1519" s="152">
        <v>1.2509999999999999</v>
      </c>
      <c r="AE1519" s="152">
        <v>3.49</v>
      </c>
      <c r="AF1519" s="152">
        <v>4.38</v>
      </c>
      <c r="AG1519" s="152">
        <v>4.2830000000000004</v>
      </c>
      <c r="AH1519" s="152">
        <v>1.47</v>
      </c>
      <c r="AI1519" s="152">
        <v>3.5830000000000002</v>
      </c>
      <c r="AJ1519" s="152">
        <v>4.5389999999999997</v>
      </c>
      <c r="AK1519" s="152">
        <v>4.6390000000000002</v>
      </c>
      <c r="AL1519" s="152" t="e">
        <f t="shared" si="276"/>
        <v>#N/A</v>
      </c>
      <c r="AM1519" s="152" t="e">
        <f t="shared" si="277"/>
        <v>#N/A</v>
      </c>
      <c r="AN1519" s="152" t="e">
        <f>NA()</f>
        <v>#N/A</v>
      </c>
      <c r="AO1519" s="152" t="e">
        <f>NA()</f>
        <v>#N/A</v>
      </c>
      <c r="AP1519" s="152">
        <f t="shared" si="302"/>
        <v>8.68</v>
      </c>
      <c r="AQ1519" s="152"/>
      <c r="AR1519" s="152"/>
      <c r="AS1519" s="153">
        <f t="shared" si="303"/>
        <v>42</v>
      </c>
      <c r="AT1519" s="153">
        <f t="shared" si="270"/>
        <v>1</v>
      </c>
      <c r="AU1519" s="153">
        <f t="shared" si="271"/>
        <v>0</v>
      </c>
      <c r="AV1519" s="153">
        <f t="shared" si="272"/>
        <v>0</v>
      </c>
      <c r="BA1519">
        <f t="shared" si="304"/>
        <v>11</v>
      </c>
    </row>
    <row r="1520" spans="2:53" x14ac:dyDescent="0.25">
      <c r="B1520" s="155">
        <f t="shared" si="282"/>
        <v>44239.999305555553</v>
      </c>
      <c r="C1520" s="155">
        <f t="shared" si="280"/>
        <v>44239.999305555553</v>
      </c>
      <c r="D1520" s="152">
        <f t="shared" si="273"/>
        <v>4.38</v>
      </c>
      <c r="E1520" s="152"/>
      <c r="F1520" s="152"/>
      <c r="G1520" s="152"/>
      <c r="H1520" s="152" t="e">
        <f t="shared" si="274"/>
        <v>#N/A</v>
      </c>
      <c r="I1520" s="152"/>
      <c r="J1520" s="152" t="e">
        <f t="shared" si="275"/>
        <v>#N/A</v>
      </c>
      <c r="K1520" s="152"/>
      <c r="L1520" s="152"/>
      <c r="M1520" s="152"/>
      <c r="N1520" s="152"/>
      <c r="O1520" s="152"/>
      <c r="P1520" s="152"/>
      <c r="Q1520" s="152"/>
      <c r="R1520" s="152"/>
      <c r="S1520" s="152"/>
      <c r="T1520" s="153" cm="1">
        <f t="array" ref="T1520">MATCH(1,(TDU_Info!$C$5:$C$111=$T$6)*(TDU_Info!$B$5:$B$111&lt;=$B1520),0)</f>
        <v>91</v>
      </c>
      <c r="U1520" s="152">
        <f>100*(INDEX(TDU_Info!$E$5:$E$111,$T1520)/T$11+INDEX(TDU_Info!$F$5:$F$111,$T1520))</f>
        <v>4.0599999999999996</v>
      </c>
      <c r="V1520" s="152">
        <v>3.5289999999999999</v>
      </c>
      <c r="W1520" s="152">
        <v>3.5</v>
      </c>
      <c r="X1520" s="152">
        <v>4.3360000000000003</v>
      </c>
      <c r="Y1520" s="152">
        <v>4.383</v>
      </c>
      <c r="Z1520" s="152">
        <v>3.7280000000000002</v>
      </c>
      <c r="AA1520" s="152">
        <v>3.5950000000000002</v>
      </c>
      <c r="AB1520" s="152">
        <v>4.476</v>
      </c>
      <c r="AC1520" s="152">
        <v>4.83</v>
      </c>
      <c r="AD1520" s="152">
        <v>3.343</v>
      </c>
      <c r="AE1520" s="152">
        <v>3.49</v>
      </c>
      <c r="AF1520" s="152">
        <v>4.38</v>
      </c>
      <c r="AG1520" s="152">
        <v>4.2830000000000004</v>
      </c>
      <c r="AH1520" s="152">
        <v>3.5270000000000001</v>
      </c>
      <c r="AI1520" s="152">
        <v>3.5830000000000002</v>
      </c>
      <c r="AJ1520" s="152">
        <v>4.8</v>
      </c>
      <c r="AK1520" s="152">
        <v>4.6580000000000004</v>
      </c>
      <c r="AL1520" s="152" t="e">
        <f t="shared" si="276"/>
        <v>#N/A</v>
      </c>
      <c r="AM1520" s="152" t="e">
        <f t="shared" si="277"/>
        <v>#N/A</v>
      </c>
      <c r="AN1520" s="152" t="e">
        <f>NA()</f>
        <v>#N/A</v>
      </c>
      <c r="AO1520" s="152" t="e">
        <f>NA()</f>
        <v>#N/A</v>
      </c>
      <c r="AP1520" s="152">
        <f t="shared" si="302"/>
        <v>8.68</v>
      </c>
      <c r="AQ1520" s="152"/>
      <c r="AR1520" s="152"/>
      <c r="AS1520" s="153">
        <f t="shared" si="303"/>
        <v>43</v>
      </c>
      <c r="AT1520" s="153">
        <f t="shared" si="270"/>
        <v>1</v>
      </c>
      <c r="AU1520" s="153">
        <f t="shared" si="271"/>
        <v>0</v>
      </c>
      <c r="AV1520" s="153">
        <f t="shared" si="272"/>
        <v>0</v>
      </c>
      <c r="BA1520">
        <f t="shared" si="304"/>
        <v>12</v>
      </c>
    </row>
    <row r="1521" spans="2:53" x14ac:dyDescent="0.25">
      <c r="B1521" s="155">
        <f t="shared" si="282"/>
        <v>44240.999305555553</v>
      </c>
      <c r="C1521" s="155">
        <f t="shared" si="280"/>
        <v>44240.999305555553</v>
      </c>
      <c r="D1521" s="152">
        <f t="shared" si="273"/>
        <v>4.63</v>
      </c>
      <c r="E1521" s="152"/>
      <c r="F1521" s="152"/>
      <c r="G1521" s="152"/>
      <c r="H1521" s="152" t="e">
        <f t="shared" si="274"/>
        <v>#N/A</v>
      </c>
      <c r="I1521" s="152"/>
      <c r="J1521" s="152" t="e">
        <f t="shared" si="275"/>
        <v>#N/A</v>
      </c>
      <c r="K1521" s="152"/>
      <c r="L1521" s="152"/>
      <c r="M1521" s="152"/>
      <c r="N1521" s="152"/>
      <c r="O1521" s="152"/>
      <c r="P1521" s="152"/>
      <c r="Q1521" s="152"/>
      <c r="R1521" s="152"/>
      <c r="S1521" s="152"/>
      <c r="T1521" s="153" cm="1">
        <f t="array" ref="T1521">MATCH(1,(TDU_Info!$C$5:$C$111=$T$6)*(TDU_Info!$B$5:$B$111&lt;=$B1521),0)</f>
        <v>91</v>
      </c>
      <c r="U1521" s="152">
        <f>100*(INDEX(TDU_Info!$E$5:$E$111,$T1521)/T$11+INDEX(TDU_Info!$F$5:$F$111,$T1521))</f>
        <v>4.0599999999999996</v>
      </c>
      <c r="V1521" s="152">
        <v>4.3600000000000003</v>
      </c>
      <c r="W1521" s="152">
        <v>5.0430000000000001</v>
      </c>
      <c r="X1521" s="152">
        <v>4.63</v>
      </c>
      <c r="Y1521" s="152">
        <v>4.407</v>
      </c>
      <c r="Z1521" s="152">
        <v>4.6909999999999998</v>
      </c>
      <c r="AA1521" s="152">
        <v>5.3490000000000002</v>
      </c>
      <c r="AB1521" s="152">
        <v>4.8</v>
      </c>
      <c r="AC1521" s="152">
        <v>4.7080000000000002</v>
      </c>
      <c r="AD1521" s="152">
        <v>3.98</v>
      </c>
      <c r="AE1521" s="152">
        <v>4.7720000000000002</v>
      </c>
      <c r="AF1521" s="152">
        <v>4.63</v>
      </c>
      <c r="AG1521" s="152">
        <v>4.157</v>
      </c>
      <c r="AH1521" s="152">
        <v>4.2949999999999999</v>
      </c>
      <c r="AI1521" s="152">
        <v>5.0739999999999998</v>
      </c>
      <c r="AJ1521" s="152">
        <v>4.8</v>
      </c>
      <c r="AK1521" s="152">
        <v>4.4580000000000002</v>
      </c>
      <c r="AL1521" s="152" t="e">
        <f t="shared" si="276"/>
        <v>#N/A</v>
      </c>
      <c r="AM1521" s="152" t="e">
        <f t="shared" si="277"/>
        <v>#N/A</v>
      </c>
      <c r="AN1521" s="152" t="e">
        <f>NA()</f>
        <v>#N/A</v>
      </c>
      <c r="AO1521" s="152" t="e">
        <f>NA()</f>
        <v>#N/A</v>
      </c>
      <c r="AP1521" s="152">
        <f t="shared" si="302"/>
        <v>8.68</v>
      </c>
      <c r="AQ1521" s="152"/>
      <c r="AR1521" s="152"/>
      <c r="AS1521" s="153">
        <f t="shared" ref="AS1521:AS1528" si="305">ROUNDUP(B1521-DATE(YEAR(B1521),1,1),0)</f>
        <v>44</v>
      </c>
      <c r="AT1521" s="153">
        <f t="shared" si="270"/>
        <v>1</v>
      </c>
      <c r="AU1521" s="153">
        <f t="shared" si="271"/>
        <v>0</v>
      </c>
      <c r="AV1521" s="153">
        <f t="shared" si="272"/>
        <v>0</v>
      </c>
      <c r="BA1521">
        <f t="shared" ref="BA1521:BA1528" si="306">DAY(C1521)</f>
        <v>13</v>
      </c>
    </row>
    <row r="1522" spans="2:53" x14ac:dyDescent="0.25">
      <c r="B1522" s="155">
        <f t="shared" si="282"/>
        <v>44241.999305555553</v>
      </c>
      <c r="C1522" s="155">
        <f t="shared" si="280"/>
        <v>44241.999305555553</v>
      </c>
      <c r="D1522" s="152">
        <f t="shared" si="273"/>
        <v>4.63</v>
      </c>
      <c r="E1522" s="152"/>
      <c r="F1522" s="152"/>
      <c r="G1522" s="152"/>
      <c r="H1522" s="152" t="e">
        <f t="shared" si="274"/>
        <v>#N/A</v>
      </c>
      <c r="I1522" s="152"/>
      <c r="J1522" s="152" t="e">
        <f t="shared" si="275"/>
        <v>#N/A</v>
      </c>
      <c r="K1522" s="152"/>
      <c r="L1522" s="152"/>
      <c r="M1522" s="152"/>
      <c r="N1522" s="152"/>
      <c r="O1522" s="152"/>
      <c r="P1522" s="152"/>
      <c r="Q1522" s="152"/>
      <c r="R1522" s="152"/>
      <c r="S1522" s="152"/>
      <c r="T1522" s="153" cm="1">
        <f t="array" ref="T1522">MATCH(1,(TDU_Info!$C$5:$C$111=$T$6)*(TDU_Info!$B$5:$B$111&lt;=$B1522),0)</f>
        <v>91</v>
      </c>
      <c r="U1522" s="152">
        <f>100*(INDEX(TDU_Info!$E$5:$E$111,$T1522)/T$11+INDEX(TDU_Info!$F$5:$F$111,$T1522))</f>
        <v>4.0599999999999996</v>
      </c>
      <c r="V1522" s="152">
        <v>5.6870000000000003</v>
      </c>
      <c r="W1522" s="152">
        <v>5.62</v>
      </c>
      <c r="X1522" s="152">
        <v>4.63</v>
      </c>
      <c r="Y1522" s="152">
        <v>4.7439999999999998</v>
      </c>
      <c r="Z1522" s="152">
        <v>5.7149999999999999</v>
      </c>
      <c r="AA1522" s="152">
        <v>5.9249999999999998</v>
      </c>
      <c r="AB1522" s="152">
        <v>4.8</v>
      </c>
      <c r="AC1522" s="152">
        <v>4.944</v>
      </c>
      <c r="AD1522" s="152">
        <v>5.444</v>
      </c>
      <c r="AE1522" s="152">
        <v>5.61</v>
      </c>
      <c r="AF1522" s="152">
        <v>4.63</v>
      </c>
      <c r="AG1522" s="152">
        <v>4.7439999999999998</v>
      </c>
      <c r="AH1522" s="152">
        <v>5.4580000000000002</v>
      </c>
      <c r="AI1522" s="152">
        <v>5.9130000000000003</v>
      </c>
      <c r="AJ1522" s="152">
        <v>4.8</v>
      </c>
      <c r="AK1522" s="152">
        <v>4.944</v>
      </c>
      <c r="AL1522" s="152" t="e">
        <f t="shared" si="276"/>
        <v>#N/A</v>
      </c>
      <c r="AM1522" s="152" t="e">
        <f t="shared" si="277"/>
        <v>#N/A</v>
      </c>
      <c r="AN1522" s="152" t="e">
        <f>NA()</f>
        <v>#N/A</v>
      </c>
      <c r="AO1522" s="152" t="e">
        <f>NA()</f>
        <v>#N/A</v>
      </c>
      <c r="AP1522" s="152">
        <f t="shared" si="302"/>
        <v>8.68</v>
      </c>
      <c r="AQ1522" s="152"/>
      <c r="AR1522" s="152"/>
      <c r="AS1522" s="153">
        <f t="shared" si="305"/>
        <v>45</v>
      </c>
      <c r="AT1522" s="153">
        <f t="shared" si="270"/>
        <v>1</v>
      </c>
      <c r="AU1522" s="153">
        <f t="shared" si="271"/>
        <v>0</v>
      </c>
      <c r="AV1522" s="153">
        <f t="shared" si="272"/>
        <v>0</v>
      </c>
      <c r="BA1522">
        <f t="shared" si="306"/>
        <v>14</v>
      </c>
    </row>
    <row r="1523" spans="2:53" x14ac:dyDescent="0.25">
      <c r="B1523" s="155">
        <f t="shared" si="282"/>
        <v>44242.999305555553</v>
      </c>
      <c r="C1523" s="155">
        <f t="shared" si="280"/>
        <v>44242.999305555553</v>
      </c>
      <c r="D1523" s="152">
        <f t="shared" si="273"/>
        <v>4.63</v>
      </c>
      <c r="E1523" s="152"/>
      <c r="F1523" s="152"/>
      <c r="G1523" s="152"/>
      <c r="H1523" s="152" t="e">
        <f t="shared" si="274"/>
        <v>#N/A</v>
      </c>
      <c r="I1523" s="152"/>
      <c r="J1523" s="152" t="e">
        <f t="shared" si="275"/>
        <v>#N/A</v>
      </c>
      <c r="K1523" s="152"/>
      <c r="L1523" s="152"/>
      <c r="M1523" s="152"/>
      <c r="N1523" s="152"/>
      <c r="O1523" s="152"/>
      <c r="P1523" s="152"/>
      <c r="Q1523" s="152"/>
      <c r="R1523" s="152"/>
      <c r="S1523" s="152"/>
      <c r="T1523" s="153" cm="1">
        <f t="array" ref="T1523">MATCH(1,(TDU_Info!$C$5:$C$111=$T$6)*(TDU_Info!$B$5:$B$111&lt;=$B1523),0)</f>
        <v>91</v>
      </c>
      <c r="U1523" s="152">
        <f>100*(INDEX(TDU_Info!$E$5:$E$111,$T1523)/T$11+INDEX(TDU_Info!$F$5:$F$111,$T1523))</f>
        <v>4.0599999999999996</v>
      </c>
      <c r="V1523" s="152">
        <v>5.718</v>
      </c>
      <c r="W1523" s="152">
        <v>5.6130000000000004</v>
      </c>
      <c r="X1523" s="152">
        <v>4.63</v>
      </c>
      <c r="Y1523" s="152">
        <v>4.7439999999999998</v>
      </c>
      <c r="Z1523" s="152">
        <v>5.7510000000000003</v>
      </c>
      <c r="AA1523" s="152">
        <v>5.9169999999999998</v>
      </c>
      <c r="AB1523" s="152">
        <v>4.8</v>
      </c>
      <c r="AC1523" s="152">
        <v>4.944</v>
      </c>
      <c r="AD1523" s="152">
        <v>5.4589999999999996</v>
      </c>
      <c r="AE1523" s="152">
        <v>5.6070000000000002</v>
      </c>
      <c r="AF1523" s="152">
        <v>4.63</v>
      </c>
      <c r="AG1523" s="152">
        <v>4.7439999999999998</v>
      </c>
      <c r="AH1523" s="152">
        <v>5.4749999999999996</v>
      </c>
      <c r="AI1523" s="152">
        <v>5.9080000000000004</v>
      </c>
      <c r="AJ1523" s="152">
        <v>4.8</v>
      </c>
      <c r="AK1523" s="152">
        <v>4.944</v>
      </c>
      <c r="AL1523" s="152" t="e">
        <f t="shared" si="276"/>
        <v>#N/A</v>
      </c>
      <c r="AM1523" s="152" t="e">
        <f t="shared" si="277"/>
        <v>#N/A</v>
      </c>
      <c r="AN1523" s="152" t="e">
        <f>NA()</f>
        <v>#N/A</v>
      </c>
      <c r="AO1523" s="152" t="e">
        <f>NA()</f>
        <v>#N/A</v>
      </c>
      <c r="AP1523" s="152">
        <f t="shared" si="302"/>
        <v>8.68</v>
      </c>
      <c r="AQ1523" s="152"/>
      <c r="AR1523" s="152"/>
      <c r="AS1523" s="153">
        <f t="shared" si="305"/>
        <v>46</v>
      </c>
      <c r="AT1523" s="153">
        <f t="shared" si="270"/>
        <v>1</v>
      </c>
      <c r="AU1523" s="153">
        <f t="shared" si="271"/>
        <v>0</v>
      </c>
      <c r="AV1523" s="153">
        <f t="shared" si="272"/>
        <v>0</v>
      </c>
      <c r="BA1523">
        <f t="shared" si="306"/>
        <v>15</v>
      </c>
    </row>
    <row r="1524" spans="2:53" x14ac:dyDescent="0.25">
      <c r="B1524" s="155">
        <f t="shared" si="282"/>
        <v>44243.999305555553</v>
      </c>
      <c r="C1524" s="155">
        <f t="shared" si="280"/>
        <v>44243.999305555553</v>
      </c>
      <c r="D1524" s="152">
        <f t="shared" si="273"/>
        <v>4.75</v>
      </c>
      <c r="E1524" s="152"/>
      <c r="F1524" s="152"/>
      <c r="G1524" s="152"/>
      <c r="H1524" s="152" t="e">
        <f t="shared" si="274"/>
        <v>#N/A</v>
      </c>
      <c r="I1524" s="152"/>
      <c r="J1524" s="152" t="e">
        <f t="shared" si="275"/>
        <v>#N/A</v>
      </c>
      <c r="K1524" s="152"/>
      <c r="L1524" s="152"/>
      <c r="M1524" s="152"/>
      <c r="N1524" s="152"/>
      <c r="O1524" s="152"/>
      <c r="P1524" s="152"/>
      <c r="Q1524" s="152"/>
      <c r="R1524" s="152"/>
      <c r="S1524" s="152"/>
      <c r="T1524" s="153" cm="1">
        <f t="array" ref="T1524">MATCH(1,(TDU_Info!$C$5:$C$111=$T$6)*(TDU_Info!$B$5:$B$111&lt;=$B1524),0)</f>
        <v>91</v>
      </c>
      <c r="U1524" s="152">
        <f>100*(INDEX(TDU_Info!$E$5:$E$111,$T1524)/T$11+INDEX(TDU_Info!$F$5:$F$111,$T1524))</f>
        <v>4.0599999999999996</v>
      </c>
      <c r="V1524" s="152">
        <v>5.718</v>
      </c>
      <c r="W1524" s="152">
        <v>6.2729999999999997</v>
      </c>
      <c r="X1524" s="152">
        <v>4.9000000000000004</v>
      </c>
      <c r="Y1524" s="152">
        <v>5.0999999999999996</v>
      </c>
      <c r="Z1524" s="152">
        <v>5.7510000000000003</v>
      </c>
      <c r="AA1524" s="152">
        <v>6.4690000000000003</v>
      </c>
      <c r="AB1524" s="152">
        <v>5.0999999999999996</v>
      </c>
      <c r="AC1524" s="152">
        <v>5.4</v>
      </c>
      <c r="AD1524" s="152">
        <v>5.4589999999999996</v>
      </c>
      <c r="AE1524" s="152">
        <v>6.1360000000000001</v>
      </c>
      <c r="AF1524" s="152">
        <v>4.75</v>
      </c>
      <c r="AG1524" s="152">
        <v>4.95</v>
      </c>
      <c r="AH1524" s="152">
        <v>5.4749999999999996</v>
      </c>
      <c r="AI1524" s="152">
        <v>6.3339999999999996</v>
      </c>
      <c r="AJ1524" s="152">
        <v>4.95</v>
      </c>
      <c r="AK1524" s="152">
        <v>5.25</v>
      </c>
      <c r="AL1524" s="152" t="e">
        <f t="shared" si="276"/>
        <v>#N/A</v>
      </c>
      <c r="AM1524" s="152" t="e">
        <f t="shared" si="277"/>
        <v>#N/A</v>
      </c>
      <c r="AN1524" s="152" t="e">
        <f>NA()</f>
        <v>#N/A</v>
      </c>
      <c r="AO1524" s="152" t="e">
        <f>NA()</f>
        <v>#N/A</v>
      </c>
      <c r="AP1524" s="152">
        <f t="shared" si="302"/>
        <v>8.68</v>
      </c>
      <c r="AQ1524" s="152"/>
      <c r="AR1524" s="152"/>
      <c r="AS1524" s="153">
        <f t="shared" si="305"/>
        <v>47</v>
      </c>
      <c r="AT1524" s="153">
        <f t="shared" si="270"/>
        <v>1</v>
      </c>
      <c r="AU1524" s="153">
        <f t="shared" si="271"/>
        <v>0</v>
      </c>
      <c r="AV1524" s="153">
        <f t="shared" si="272"/>
        <v>0</v>
      </c>
      <c r="BA1524">
        <f t="shared" si="306"/>
        <v>16</v>
      </c>
    </row>
    <row r="1525" spans="2:53" x14ac:dyDescent="0.25">
      <c r="B1525" s="155">
        <f t="shared" si="282"/>
        <v>44244.999305555553</v>
      </c>
      <c r="C1525" s="155">
        <f t="shared" si="280"/>
        <v>44244.999305555553</v>
      </c>
      <c r="D1525" s="152">
        <f t="shared" si="273"/>
        <v>4.75</v>
      </c>
      <c r="E1525" s="152"/>
      <c r="F1525" s="152"/>
      <c r="G1525" s="152"/>
      <c r="H1525" s="152" t="e">
        <f t="shared" si="274"/>
        <v>#N/A</v>
      </c>
      <c r="I1525" s="152"/>
      <c r="J1525" s="152" t="e">
        <f t="shared" si="275"/>
        <v>#N/A</v>
      </c>
      <c r="K1525" s="152"/>
      <c r="L1525" s="152"/>
      <c r="M1525" s="152"/>
      <c r="N1525" s="152"/>
      <c r="O1525" s="152"/>
      <c r="P1525" s="152"/>
      <c r="Q1525" s="152"/>
      <c r="R1525" s="152"/>
      <c r="S1525" s="152"/>
      <c r="T1525" s="153" cm="1">
        <f t="array" ref="T1525">MATCH(1,(TDU_Info!$C$5:$C$111=$T$6)*(TDU_Info!$B$5:$B$111&lt;=$B1525),0)</f>
        <v>91</v>
      </c>
      <c r="U1525" s="152">
        <f>100*(INDEX(TDU_Info!$E$5:$E$111,$T1525)/T$11+INDEX(TDU_Info!$F$5:$F$111,$T1525))</f>
        <v>4.0599999999999996</v>
      </c>
      <c r="V1525" s="152" t="e">
        <f>NA()</f>
        <v>#N/A</v>
      </c>
      <c r="W1525" s="152" t="e">
        <f>NA()</f>
        <v>#N/A</v>
      </c>
      <c r="X1525" s="152">
        <v>4.9000000000000004</v>
      </c>
      <c r="Y1525" s="152">
        <v>5.0999999999999996</v>
      </c>
      <c r="Z1525" s="152" t="e">
        <f>NA()</f>
        <v>#N/A</v>
      </c>
      <c r="AA1525" s="152" t="e">
        <f>NA()</f>
        <v>#N/A</v>
      </c>
      <c r="AB1525" s="152">
        <v>5.0999999999999996</v>
      </c>
      <c r="AC1525" s="152">
        <v>5.4</v>
      </c>
      <c r="AD1525" s="152" t="e">
        <f>NA()</f>
        <v>#N/A</v>
      </c>
      <c r="AE1525" s="152" t="e">
        <f>NA()</f>
        <v>#N/A</v>
      </c>
      <c r="AF1525" s="152">
        <v>4.75</v>
      </c>
      <c r="AG1525" s="152">
        <v>4.95</v>
      </c>
      <c r="AH1525" s="152" t="e">
        <f>NA()</f>
        <v>#N/A</v>
      </c>
      <c r="AI1525" s="152" t="e">
        <f>NA()</f>
        <v>#N/A</v>
      </c>
      <c r="AJ1525" s="152">
        <v>4.95</v>
      </c>
      <c r="AK1525" s="152">
        <v>5.25</v>
      </c>
      <c r="AL1525" s="152" t="e">
        <f t="shared" si="276"/>
        <v>#N/A</v>
      </c>
      <c r="AM1525" s="152" t="e">
        <f t="shared" si="277"/>
        <v>#N/A</v>
      </c>
      <c r="AN1525" s="152" t="e">
        <f>NA()</f>
        <v>#N/A</v>
      </c>
      <c r="AO1525" s="152" t="e">
        <f>NA()</f>
        <v>#N/A</v>
      </c>
      <c r="AP1525" s="152">
        <f t="shared" si="302"/>
        <v>8.68</v>
      </c>
      <c r="AQ1525" s="152"/>
      <c r="AR1525" s="152"/>
      <c r="AS1525" s="153">
        <f t="shared" si="305"/>
        <v>48</v>
      </c>
      <c r="AT1525" s="153">
        <f t="shared" si="270"/>
        <v>1</v>
      </c>
      <c r="AU1525" s="153">
        <f t="shared" si="271"/>
        <v>0</v>
      </c>
      <c r="AV1525" s="153">
        <f t="shared" si="272"/>
        <v>0</v>
      </c>
      <c r="BA1525">
        <f t="shared" si="306"/>
        <v>17</v>
      </c>
    </row>
    <row r="1526" spans="2:53" x14ac:dyDescent="0.25">
      <c r="B1526" s="155">
        <f t="shared" si="282"/>
        <v>44245.999305555553</v>
      </c>
      <c r="C1526" s="155">
        <f t="shared" si="280"/>
        <v>44245.999305555553</v>
      </c>
      <c r="D1526" s="152">
        <f t="shared" si="273"/>
        <v>5.65</v>
      </c>
      <c r="E1526" s="152"/>
      <c r="F1526" s="152"/>
      <c r="G1526" s="152"/>
      <c r="H1526" s="152" t="e">
        <f t="shared" si="274"/>
        <v>#N/A</v>
      </c>
      <c r="I1526" s="152"/>
      <c r="J1526" s="152" t="e">
        <f t="shared" si="275"/>
        <v>#N/A</v>
      </c>
      <c r="K1526" s="152"/>
      <c r="L1526" s="152"/>
      <c r="M1526" s="152"/>
      <c r="N1526" s="152"/>
      <c r="O1526" s="152"/>
      <c r="P1526" s="152"/>
      <c r="Q1526" s="152"/>
      <c r="R1526" s="152"/>
      <c r="S1526" s="152"/>
      <c r="T1526" s="153" cm="1">
        <f t="array" ref="T1526">MATCH(1,(TDU_Info!$C$5:$C$111=$T$6)*(TDU_Info!$B$5:$B$111&lt;=$B1526),0)</f>
        <v>91</v>
      </c>
      <c r="U1526" s="152">
        <f>100*(INDEX(TDU_Info!$E$5:$E$111,$T1526)/T$11+INDEX(TDU_Info!$F$5:$F$111,$T1526))</f>
        <v>4.0599999999999996</v>
      </c>
      <c r="V1526" s="152" t="e">
        <f>NA()</f>
        <v>#N/A</v>
      </c>
      <c r="W1526" s="152" t="e">
        <f>NA()</f>
        <v>#N/A</v>
      </c>
      <c r="X1526" s="152">
        <v>5.8</v>
      </c>
      <c r="Y1526" s="152">
        <v>5.6</v>
      </c>
      <c r="Z1526" s="152" t="e">
        <f>NA()</f>
        <v>#N/A</v>
      </c>
      <c r="AA1526" s="152" t="e">
        <f>NA()</f>
        <v>#N/A</v>
      </c>
      <c r="AB1526" s="152">
        <v>6</v>
      </c>
      <c r="AC1526" s="152">
        <v>5.8</v>
      </c>
      <c r="AD1526" s="152" t="e">
        <f>NA()</f>
        <v>#N/A</v>
      </c>
      <c r="AE1526" s="152" t="e">
        <f>NA()</f>
        <v>#N/A</v>
      </c>
      <c r="AF1526" s="152">
        <v>5.65</v>
      </c>
      <c r="AG1526" s="152">
        <v>5.45</v>
      </c>
      <c r="AH1526" s="152" t="e">
        <f>NA()</f>
        <v>#N/A</v>
      </c>
      <c r="AI1526" s="152" t="e">
        <f>NA()</f>
        <v>#N/A</v>
      </c>
      <c r="AJ1526" s="152">
        <v>5.85</v>
      </c>
      <c r="AK1526" s="152">
        <v>5.65</v>
      </c>
      <c r="AL1526" s="152" t="e">
        <f t="shared" si="276"/>
        <v>#N/A</v>
      </c>
      <c r="AM1526" s="152" t="e">
        <f t="shared" si="277"/>
        <v>#N/A</v>
      </c>
      <c r="AN1526" s="152" t="e">
        <f>NA()</f>
        <v>#N/A</v>
      </c>
      <c r="AO1526" s="152" t="e">
        <f>NA()</f>
        <v>#N/A</v>
      </c>
      <c r="AP1526" s="152">
        <f t="shared" si="302"/>
        <v>8.68</v>
      </c>
      <c r="AQ1526" s="152"/>
      <c r="AR1526" s="152"/>
      <c r="AS1526" s="153">
        <f t="shared" si="305"/>
        <v>49</v>
      </c>
      <c r="AT1526" s="153">
        <f t="shared" si="270"/>
        <v>1</v>
      </c>
      <c r="AU1526" s="153">
        <f t="shared" si="271"/>
        <v>0</v>
      </c>
      <c r="AV1526" s="153">
        <f t="shared" si="272"/>
        <v>0</v>
      </c>
      <c r="BA1526">
        <f t="shared" si="306"/>
        <v>18</v>
      </c>
    </row>
    <row r="1527" spans="2:53" x14ac:dyDescent="0.25">
      <c r="B1527" s="155">
        <f t="shared" si="282"/>
        <v>44246.999305555553</v>
      </c>
      <c r="C1527" s="155">
        <f t="shared" si="280"/>
        <v>44246.999305555553</v>
      </c>
      <c r="D1527" s="152">
        <f t="shared" si="273"/>
        <v>5.0999999999999996</v>
      </c>
      <c r="E1527" s="152"/>
      <c r="F1527" s="152"/>
      <c r="G1527" s="152"/>
      <c r="H1527" s="152" t="e">
        <f t="shared" si="274"/>
        <v>#N/A</v>
      </c>
      <c r="I1527" s="152"/>
      <c r="J1527" s="152" t="e">
        <f t="shared" si="275"/>
        <v>#N/A</v>
      </c>
      <c r="K1527" s="152"/>
      <c r="L1527" s="152"/>
      <c r="M1527" s="152"/>
      <c r="N1527" s="152"/>
      <c r="O1527" s="152"/>
      <c r="P1527" s="152"/>
      <c r="Q1527" s="152"/>
      <c r="R1527" s="152"/>
      <c r="S1527" s="152"/>
      <c r="T1527" s="153" cm="1">
        <f t="array" ref="T1527">MATCH(1,(TDU_Info!$C$5:$C$111=$T$6)*(TDU_Info!$B$5:$B$111&lt;=$B1527),0)</f>
        <v>91</v>
      </c>
      <c r="U1527" s="152">
        <f>100*(INDEX(TDU_Info!$E$5:$E$111,$T1527)/T$11+INDEX(TDU_Info!$F$5:$F$111,$T1527))</f>
        <v>4.0599999999999996</v>
      </c>
      <c r="V1527" s="152">
        <v>6.2850000000000001</v>
      </c>
      <c r="W1527" s="152">
        <v>7.0590000000000002</v>
      </c>
      <c r="X1527" s="152">
        <v>5.0999999999999996</v>
      </c>
      <c r="Y1527" s="152">
        <v>4.9000000000000004</v>
      </c>
      <c r="Z1527" s="152">
        <v>6.6619999999999999</v>
      </c>
      <c r="AA1527" s="152">
        <v>7.3470000000000004</v>
      </c>
      <c r="AB1527" s="152">
        <v>5.3</v>
      </c>
      <c r="AC1527" s="152">
        <v>5.0999999999999996</v>
      </c>
      <c r="AD1527" s="152">
        <v>6.093</v>
      </c>
      <c r="AE1527" s="152">
        <v>6.9710000000000001</v>
      </c>
      <c r="AF1527" s="152">
        <v>5.0999999999999996</v>
      </c>
      <c r="AG1527" s="152">
        <v>4.9000000000000004</v>
      </c>
      <c r="AH1527" s="152">
        <v>6.4539999999999997</v>
      </c>
      <c r="AI1527" s="152">
        <v>7.2610000000000001</v>
      </c>
      <c r="AJ1527" s="152">
        <v>5.3</v>
      </c>
      <c r="AK1527" s="152">
        <v>5.0999999999999996</v>
      </c>
      <c r="AL1527" s="152" t="e">
        <f t="shared" si="276"/>
        <v>#N/A</v>
      </c>
      <c r="AM1527" s="152" t="e">
        <f t="shared" si="277"/>
        <v>#N/A</v>
      </c>
      <c r="AN1527" s="152" t="e">
        <f>NA()</f>
        <v>#N/A</v>
      </c>
      <c r="AO1527" s="152" t="e">
        <f>NA()</f>
        <v>#N/A</v>
      </c>
      <c r="AP1527" s="152">
        <f t="shared" si="302"/>
        <v>8.68</v>
      </c>
      <c r="AQ1527" s="152"/>
      <c r="AR1527" s="152"/>
      <c r="AS1527" s="153">
        <f t="shared" si="305"/>
        <v>50</v>
      </c>
      <c r="AT1527" s="153">
        <f t="shared" si="270"/>
        <v>1</v>
      </c>
      <c r="AU1527" s="153">
        <f t="shared" si="271"/>
        <v>0</v>
      </c>
      <c r="AV1527" s="153">
        <f t="shared" si="272"/>
        <v>0</v>
      </c>
      <c r="BA1527">
        <f t="shared" si="306"/>
        <v>19</v>
      </c>
    </row>
    <row r="1528" spans="2:53" x14ac:dyDescent="0.25">
      <c r="B1528" s="155">
        <f t="shared" si="282"/>
        <v>44247.999305555553</v>
      </c>
      <c r="C1528" s="155">
        <f t="shared" si="280"/>
        <v>44247.999305555553</v>
      </c>
      <c r="D1528" s="152">
        <f t="shared" si="273"/>
        <v>5.0999999999999996</v>
      </c>
      <c r="E1528" s="152"/>
      <c r="F1528" s="152"/>
      <c r="G1528" s="152"/>
      <c r="H1528" s="152" t="e">
        <f t="shared" si="274"/>
        <v>#N/A</v>
      </c>
      <c r="I1528" s="152"/>
      <c r="J1528" s="152" t="e">
        <f t="shared" si="275"/>
        <v>#N/A</v>
      </c>
      <c r="K1528" s="152"/>
      <c r="L1528" s="152"/>
      <c r="M1528" s="152"/>
      <c r="N1528" s="152"/>
      <c r="O1528" s="152"/>
      <c r="P1528" s="152"/>
      <c r="Q1528" s="152"/>
      <c r="R1528" s="152"/>
      <c r="S1528" s="152"/>
      <c r="T1528" s="153" cm="1">
        <f t="array" ref="T1528">MATCH(1,(TDU_Info!$C$5:$C$111=$T$6)*(TDU_Info!$B$5:$B$111&lt;=$B1528),0)</f>
        <v>91</v>
      </c>
      <c r="U1528" s="152">
        <f>100*(INDEX(TDU_Info!$E$5:$E$111,$T1528)/T$11+INDEX(TDU_Info!$F$5:$F$111,$T1528))</f>
        <v>4.0599999999999996</v>
      </c>
      <c r="V1528" s="152">
        <v>6.2850000000000001</v>
      </c>
      <c r="W1528" s="152">
        <v>7.0590000000000002</v>
      </c>
      <c r="X1528" s="152">
        <v>5.0999999999999996</v>
      </c>
      <c r="Y1528" s="152">
        <v>5.5030000000000001</v>
      </c>
      <c r="Z1528" s="152">
        <v>6.6619999999999999</v>
      </c>
      <c r="AA1528" s="152">
        <v>7.3470000000000004</v>
      </c>
      <c r="AB1528" s="152">
        <v>5.3</v>
      </c>
      <c r="AC1528" s="152">
        <v>5.6890000000000001</v>
      </c>
      <c r="AD1528" s="152">
        <v>6.093</v>
      </c>
      <c r="AE1528" s="152">
        <v>6.9710000000000001</v>
      </c>
      <c r="AF1528" s="152">
        <v>5.0999999999999996</v>
      </c>
      <c r="AG1528" s="152">
        <v>5</v>
      </c>
      <c r="AH1528" s="152">
        <v>6.4539999999999997</v>
      </c>
      <c r="AI1528" s="152">
        <v>7.2610000000000001</v>
      </c>
      <c r="AJ1528" s="152">
        <v>5.3</v>
      </c>
      <c r="AK1528" s="152">
        <v>5.2</v>
      </c>
      <c r="AL1528" s="152" t="e">
        <f t="shared" si="276"/>
        <v>#N/A</v>
      </c>
      <c r="AM1528" s="152" t="e">
        <f t="shared" si="277"/>
        <v>#N/A</v>
      </c>
      <c r="AN1528" s="152" t="e">
        <f>NA()</f>
        <v>#N/A</v>
      </c>
      <c r="AO1528" s="152" t="e">
        <f>NA()</f>
        <v>#N/A</v>
      </c>
      <c r="AP1528" s="152">
        <f t="shared" si="302"/>
        <v>8.68</v>
      </c>
      <c r="AQ1528" s="152"/>
      <c r="AR1528" s="152"/>
      <c r="AS1528" s="153">
        <f t="shared" si="305"/>
        <v>51</v>
      </c>
      <c r="AT1528" s="153">
        <f t="shared" si="270"/>
        <v>1</v>
      </c>
      <c r="AU1528" s="153">
        <f t="shared" si="271"/>
        <v>0</v>
      </c>
      <c r="AV1528" s="153">
        <f t="shared" si="272"/>
        <v>0</v>
      </c>
      <c r="BA1528">
        <f t="shared" si="306"/>
        <v>20</v>
      </c>
    </row>
    <row r="1529" spans="2:53" x14ac:dyDescent="0.25">
      <c r="B1529" s="155">
        <f t="shared" si="282"/>
        <v>44248.999305555553</v>
      </c>
      <c r="C1529" s="155">
        <f t="shared" si="280"/>
        <v>44248.999305555553</v>
      </c>
      <c r="D1529" s="152">
        <f t="shared" si="273"/>
        <v>5.0999999999999996</v>
      </c>
      <c r="E1529" s="152"/>
      <c r="F1529" s="152"/>
      <c r="G1529" s="152"/>
      <c r="H1529" s="152" t="e">
        <f t="shared" si="274"/>
        <v>#N/A</v>
      </c>
      <c r="I1529" s="152"/>
      <c r="J1529" s="152" t="e">
        <f t="shared" si="275"/>
        <v>#N/A</v>
      </c>
      <c r="K1529" s="152"/>
      <c r="L1529" s="152"/>
      <c r="M1529" s="152"/>
      <c r="N1529" s="152"/>
      <c r="O1529" s="152"/>
      <c r="P1529" s="152"/>
      <c r="Q1529" s="152"/>
      <c r="R1529" s="152"/>
      <c r="S1529" s="152"/>
      <c r="T1529" s="153" cm="1">
        <f t="array" ref="T1529">MATCH(1,(TDU_Info!$C$5:$C$111=$T$6)*(TDU_Info!$B$5:$B$111&lt;=$B1529),0)</f>
        <v>91</v>
      </c>
      <c r="U1529" s="152">
        <f>100*(INDEX(TDU_Info!$E$5:$E$111,$T1529)/T$11+INDEX(TDU_Info!$F$5:$F$111,$T1529))</f>
        <v>4.0599999999999996</v>
      </c>
      <c r="V1529" s="152">
        <v>6.2850000000000001</v>
      </c>
      <c r="W1529" s="152">
        <v>7.0590000000000002</v>
      </c>
      <c r="X1529" s="152">
        <v>5.0999999999999996</v>
      </c>
      <c r="Y1529" s="152">
        <v>5.5030000000000001</v>
      </c>
      <c r="Z1529" s="152">
        <v>6.6619999999999999</v>
      </c>
      <c r="AA1529" s="152">
        <v>7.3470000000000004</v>
      </c>
      <c r="AB1529" s="152">
        <v>5.3</v>
      </c>
      <c r="AC1529" s="152">
        <v>5.4989999999999997</v>
      </c>
      <c r="AD1529" s="152">
        <v>6.093</v>
      </c>
      <c r="AE1529" s="152">
        <v>6.9710000000000001</v>
      </c>
      <c r="AF1529" s="152">
        <v>5.0999999999999996</v>
      </c>
      <c r="AG1529" s="152">
        <v>5</v>
      </c>
      <c r="AH1529" s="152">
        <v>6.4539999999999997</v>
      </c>
      <c r="AI1529" s="152">
        <v>7.2610000000000001</v>
      </c>
      <c r="AJ1529" s="152">
        <v>5.3</v>
      </c>
      <c r="AK1529" s="152">
        <v>5.2</v>
      </c>
      <c r="AL1529" s="152" t="e">
        <f t="shared" si="276"/>
        <v>#N/A</v>
      </c>
      <c r="AM1529" s="152" t="e">
        <f t="shared" si="277"/>
        <v>#N/A</v>
      </c>
      <c r="AN1529" s="152" t="e">
        <f>NA()</f>
        <v>#N/A</v>
      </c>
      <c r="AO1529" s="152" t="e">
        <f>NA()</f>
        <v>#N/A</v>
      </c>
      <c r="AP1529" s="152">
        <f t="shared" si="302"/>
        <v>8.68</v>
      </c>
      <c r="AQ1529" s="152"/>
      <c r="AR1529" s="152"/>
      <c r="AS1529" s="153">
        <f t="shared" ref="AS1529:AS1530" si="307">ROUNDUP(B1529-DATE(YEAR(B1529),1,1),0)</f>
        <v>52</v>
      </c>
      <c r="AT1529" s="153">
        <f t="shared" si="270"/>
        <v>1</v>
      </c>
      <c r="AU1529" s="153">
        <f t="shared" si="271"/>
        <v>0</v>
      </c>
      <c r="AV1529" s="153">
        <f t="shared" si="272"/>
        <v>0</v>
      </c>
      <c r="BA1529">
        <f t="shared" ref="BA1529:BA1530" si="308">DAY(C1529)</f>
        <v>21</v>
      </c>
    </row>
    <row r="1530" spans="2:53" x14ac:dyDescent="0.25">
      <c r="B1530" s="155">
        <f t="shared" si="282"/>
        <v>44249.999305555553</v>
      </c>
      <c r="C1530" s="155">
        <f t="shared" si="280"/>
        <v>44249.999305555553</v>
      </c>
      <c r="D1530" s="152">
        <f t="shared" si="273"/>
        <v>5.0999999999999996</v>
      </c>
      <c r="E1530" s="152"/>
      <c r="F1530" s="152"/>
      <c r="G1530" s="152"/>
      <c r="H1530" s="152" t="e">
        <f t="shared" si="274"/>
        <v>#N/A</v>
      </c>
      <c r="I1530" s="152"/>
      <c r="J1530" s="152" t="e">
        <f t="shared" si="275"/>
        <v>#N/A</v>
      </c>
      <c r="K1530" s="152"/>
      <c r="L1530" s="152"/>
      <c r="M1530" s="152"/>
      <c r="N1530" s="152"/>
      <c r="O1530" s="152"/>
      <c r="P1530" s="152"/>
      <c r="Q1530" s="152"/>
      <c r="R1530" s="152"/>
      <c r="S1530" s="152"/>
      <c r="T1530" s="153" cm="1">
        <f t="array" ref="T1530">MATCH(1,(TDU_Info!$C$5:$C$111=$T$6)*(TDU_Info!$B$5:$B$111&lt;=$B1530),0)</f>
        <v>91</v>
      </c>
      <c r="U1530" s="152">
        <f>100*(INDEX(TDU_Info!$E$5:$E$111,$T1530)/T$11+INDEX(TDU_Info!$F$5:$F$111,$T1530))</f>
        <v>4.0599999999999996</v>
      </c>
      <c r="V1530" s="152">
        <v>5.4409999999999998</v>
      </c>
      <c r="W1530" s="152">
        <v>6.2140000000000004</v>
      </c>
      <c r="X1530" s="152">
        <v>5.0999999999999996</v>
      </c>
      <c r="Y1530" s="152">
        <v>5.3</v>
      </c>
      <c r="Z1530" s="152">
        <v>5.7539999999999996</v>
      </c>
      <c r="AA1530" s="152">
        <v>6.43</v>
      </c>
      <c r="AB1530" s="152">
        <v>5.3</v>
      </c>
      <c r="AC1530" s="152">
        <v>5.42</v>
      </c>
      <c r="AD1530" s="152">
        <v>5.056</v>
      </c>
      <c r="AE1530" s="152">
        <v>5.9870000000000001</v>
      </c>
      <c r="AF1530" s="152">
        <v>5.0999999999999996</v>
      </c>
      <c r="AG1530" s="152">
        <v>5</v>
      </c>
      <c r="AH1530" s="152">
        <v>5.3520000000000003</v>
      </c>
      <c r="AI1530" s="152">
        <v>6.2050000000000001</v>
      </c>
      <c r="AJ1530" s="152">
        <v>5.3</v>
      </c>
      <c r="AK1530" s="152">
        <v>5.2</v>
      </c>
      <c r="AL1530" s="152" t="e">
        <f t="shared" si="276"/>
        <v>#N/A</v>
      </c>
      <c r="AM1530" s="152" t="e">
        <f t="shared" si="277"/>
        <v>#N/A</v>
      </c>
      <c r="AN1530" s="152" t="e">
        <f>NA()</f>
        <v>#N/A</v>
      </c>
      <c r="AO1530" s="152" t="e">
        <f>NA()</f>
        <v>#N/A</v>
      </c>
      <c r="AP1530" s="152">
        <f t="shared" si="302"/>
        <v>8.68</v>
      </c>
      <c r="AQ1530" s="152"/>
      <c r="AR1530" s="152"/>
      <c r="AS1530" s="153">
        <f t="shared" si="307"/>
        <v>53</v>
      </c>
      <c r="AT1530" s="153">
        <f t="shared" si="270"/>
        <v>1</v>
      </c>
      <c r="AU1530" s="153">
        <f t="shared" si="271"/>
        <v>0</v>
      </c>
      <c r="AV1530" s="153">
        <f t="shared" si="272"/>
        <v>0</v>
      </c>
      <c r="BA1530">
        <f t="shared" si="308"/>
        <v>22</v>
      </c>
    </row>
    <row r="1531" spans="2:53" x14ac:dyDescent="0.25">
      <c r="B1531" s="155">
        <f t="shared" si="282"/>
        <v>44250.999305555553</v>
      </c>
      <c r="C1531" s="155">
        <f t="shared" si="280"/>
        <v>44250.999305555553</v>
      </c>
      <c r="D1531" s="152">
        <f t="shared" si="273"/>
        <v>5.0999999999999996</v>
      </c>
      <c r="E1531" s="152"/>
      <c r="F1531" s="152"/>
      <c r="G1531" s="152"/>
      <c r="H1531" s="152" t="e">
        <f t="shared" si="274"/>
        <v>#N/A</v>
      </c>
      <c r="I1531" s="152"/>
      <c r="J1531" s="152" t="e">
        <f t="shared" si="275"/>
        <v>#N/A</v>
      </c>
      <c r="K1531" s="152"/>
      <c r="L1531" s="152"/>
      <c r="M1531" s="152"/>
      <c r="N1531" s="152"/>
      <c r="O1531" s="152"/>
      <c r="P1531" s="152"/>
      <c r="Q1531" s="152"/>
      <c r="R1531" s="152"/>
      <c r="S1531" s="152"/>
      <c r="T1531" s="153" cm="1">
        <f t="array" ref="T1531">MATCH(1,(TDU_Info!$C$5:$C$111=$T$6)*(TDU_Info!$B$5:$B$111&lt;=$B1531),0)</f>
        <v>91</v>
      </c>
      <c r="U1531" s="152">
        <f>100*(INDEX(TDU_Info!$E$5:$E$111,$T1531)/T$11+INDEX(TDU_Info!$F$5:$F$111,$T1531))</f>
        <v>4.0599999999999996</v>
      </c>
      <c r="V1531" s="152">
        <v>4.7160000000000002</v>
      </c>
      <c r="W1531" s="152">
        <v>6.2140000000000004</v>
      </c>
      <c r="X1531" s="152">
        <v>5.0999999999999996</v>
      </c>
      <c r="Y1531" s="152">
        <v>5.0999999999999996</v>
      </c>
      <c r="Z1531" s="152">
        <v>4.8490000000000002</v>
      </c>
      <c r="AA1531" s="152">
        <v>6.43</v>
      </c>
      <c r="AB1531" s="152">
        <v>5.3</v>
      </c>
      <c r="AC1531" s="152">
        <v>5.2939999999999996</v>
      </c>
      <c r="AD1531" s="152">
        <v>4.258</v>
      </c>
      <c r="AE1531" s="152">
        <v>5.9870000000000001</v>
      </c>
      <c r="AF1531" s="152">
        <v>5.0999999999999996</v>
      </c>
      <c r="AG1531" s="152">
        <v>5</v>
      </c>
      <c r="AH1531" s="152">
        <v>4.4749999999999996</v>
      </c>
      <c r="AI1531" s="152">
        <v>6.2050000000000001</v>
      </c>
      <c r="AJ1531" s="152">
        <v>5.3</v>
      </c>
      <c r="AK1531" s="152">
        <v>5.0460000000000003</v>
      </c>
      <c r="AL1531" s="152" t="e">
        <f t="shared" si="276"/>
        <v>#N/A</v>
      </c>
      <c r="AM1531" s="152" t="e">
        <f t="shared" si="277"/>
        <v>#N/A</v>
      </c>
      <c r="AN1531" s="152" t="e">
        <f>NA()</f>
        <v>#N/A</v>
      </c>
      <c r="AO1531" s="152" t="e">
        <f>NA()</f>
        <v>#N/A</v>
      </c>
      <c r="AP1531" s="152">
        <f t="shared" si="302"/>
        <v>8.68</v>
      </c>
      <c r="AQ1531" s="152"/>
      <c r="AR1531" s="152"/>
      <c r="AS1531" s="153">
        <f t="shared" ref="AS1531:AS1532" si="309">ROUNDUP(B1531-DATE(YEAR(B1531),1,1),0)</f>
        <v>54</v>
      </c>
      <c r="AT1531" s="153">
        <f t="shared" si="270"/>
        <v>1</v>
      </c>
      <c r="AU1531" s="153">
        <f t="shared" si="271"/>
        <v>0</v>
      </c>
      <c r="AV1531" s="153">
        <f t="shared" si="272"/>
        <v>0</v>
      </c>
      <c r="BA1531">
        <f t="shared" ref="BA1531:BA1532" si="310">DAY(C1531)</f>
        <v>23</v>
      </c>
    </row>
    <row r="1532" spans="2:53" x14ac:dyDescent="0.25">
      <c r="B1532" s="155">
        <f t="shared" si="282"/>
        <v>44251.999305555553</v>
      </c>
      <c r="C1532" s="155">
        <f t="shared" si="280"/>
        <v>44251.999305555553</v>
      </c>
      <c r="D1532" s="152">
        <f t="shared" si="273"/>
        <v>5.0999999999999996</v>
      </c>
      <c r="E1532" s="152"/>
      <c r="F1532" s="152"/>
      <c r="G1532" s="152"/>
      <c r="H1532" s="152" t="e">
        <f t="shared" si="274"/>
        <v>#N/A</v>
      </c>
      <c r="I1532" s="152"/>
      <c r="J1532" s="152" t="e">
        <f t="shared" si="275"/>
        <v>#N/A</v>
      </c>
      <c r="K1532" s="152"/>
      <c r="L1532" s="152"/>
      <c r="M1532" s="152"/>
      <c r="N1532" s="152"/>
      <c r="O1532" s="152"/>
      <c r="P1532" s="152"/>
      <c r="Q1532" s="152"/>
      <c r="R1532" s="152"/>
      <c r="S1532" s="152"/>
      <c r="T1532" s="153" cm="1">
        <f t="array" ref="T1532">MATCH(1,(TDU_Info!$C$5:$C$111=$T$6)*(TDU_Info!$B$5:$B$111&lt;=$B1532),0)</f>
        <v>91</v>
      </c>
      <c r="U1532" s="152">
        <f>100*(INDEX(TDU_Info!$E$5:$E$111,$T1532)/T$11+INDEX(TDU_Info!$F$5:$F$111,$T1532))</f>
        <v>4.0599999999999996</v>
      </c>
      <c r="V1532" s="152">
        <v>4.516</v>
      </c>
      <c r="W1532" s="152">
        <v>6.0860000000000003</v>
      </c>
      <c r="X1532" s="152">
        <v>5.0999999999999996</v>
      </c>
      <c r="Y1532" s="152">
        <v>4.96</v>
      </c>
      <c r="Z1532" s="152">
        <v>4.649</v>
      </c>
      <c r="AA1532" s="152">
        <v>6.3810000000000002</v>
      </c>
      <c r="AB1532" s="152">
        <v>5.3</v>
      </c>
      <c r="AC1532" s="152">
        <v>5.22</v>
      </c>
      <c r="AD1532" s="152">
        <v>4.258</v>
      </c>
      <c r="AE1532" s="152">
        <v>5.9870000000000001</v>
      </c>
      <c r="AF1532" s="152">
        <v>5.0999999999999996</v>
      </c>
      <c r="AG1532" s="152">
        <v>4.9269999999999996</v>
      </c>
      <c r="AH1532" s="152">
        <v>4.4749999999999996</v>
      </c>
      <c r="AI1532" s="152">
        <v>6.2050000000000001</v>
      </c>
      <c r="AJ1532" s="152">
        <v>5.3</v>
      </c>
      <c r="AK1532" s="152">
        <v>5.0460000000000003</v>
      </c>
      <c r="AL1532" s="152" t="e">
        <f t="shared" si="276"/>
        <v>#N/A</v>
      </c>
      <c r="AM1532" s="152" t="e">
        <f t="shared" si="277"/>
        <v>#N/A</v>
      </c>
      <c r="AN1532" s="152" t="e">
        <f>NA()</f>
        <v>#N/A</v>
      </c>
      <c r="AO1532" s="152" t="e">
        <f>NA()</f>
        <v>#N/A</v>
      </c>
      <c r="AP1532" s="152">
        <f t="shared" si="302"/>
        <v>8.68</v>
      </c>
      <c r="AQ1532" s="152"/>
      <c r="AR1532" s="152"/>
      <c r="AS1532" s="153">
        <f t="shared" si="309"/>
        <v>55</v>
      </c>
      <c r="AT1532" s="153">
        <f t="shared" si="270"/>
        <v>1</v>
      </c>
      <c r="AU1532" s="153">
        <f t="shared" si="271"/>
        <v>0</v>
      </c>
      <c r="AV1532" s="153">
        <f t="shared" si="272"/>
        <v>0</v>
      </c>
      <c r="BA1532">
        <f t="shared" si="310"/>
        <v>24</v>
      </c>
    </row>
    <row r="1533" spans="2:53" x14ac:dyDescent="0.25">
      <c r="B1533" s="155">
        <f t="shared" si="282"/>
        <v>44252.999305555553</v>
      </c>
      <c r="C1533" s="155">
        <f t="shared" si="280"/>
        <v>44252.999305555553</v>
      </c>
      <c r="D1533" s="152">
        <f t="shared" si="273"/>
        <v>5.0999999999999996</v>
      </c>
      <c r="E1533" s="152"/>
      <c r="F1533" s="152"/>
      <c r="G1533" s="152"/>
      <c r="H1533" s="152" t="e">
        <f t="shared" si="274"/>
        <v>#N/A</v>
      </c>
      <c r="I1533" s="152"/>
      <c r="J1533" s="152" t="e">
        <f t="shared" si="275"/>
        <v>#N/A</v>
      </c>
      <c r="K1533" s="152"/>
      <c r="L1533" s="152"/>
      <c r="M1533" s="152"/>
      <c r="N1533" s="152"/>
      <c r="O1533" s="152"/>
      <c r="P1533" s="152"/>
      <c r="Q1533" s="152"/>
      <c r="R1533" s="152"/>
      <c r="S1533" s="152"/>
      <c r="T1533" s="153" cm="1">
        <f t="array" ref="T1533">MATCH(1,(TDU_Info!$C$5:$C$111=$T$6)*(TDU_Info!$B$5:$B$111&lt;=$B1533),0)</f>
        <v>91</v>
      </c>
      <c r="U1533" s="152">
        <f>100*(INDEX(TDU_Info!$E$5:$E$111,$T1533)/T$11+INDEX(TDU_Info!$F$5:$F$111,$T1533))</f>
        <v>4.0599999999999996</v>
      </c>
      <c r="V1533" s="152">
        <v>4.3159999999999998</v>
      </c>
      <c r="W1533" s="152">
        <v>6.0860000000000003</v>
      </c>
      <c r="X1533" s="152">
        <v>5.0999999999999996</v>
      </c>
      <c r="Y1533" s="152">
        <v>4.96</v>
      </c>
      <c r="Z1533" s="152">
        <v>4.649</v>
      </c>
      <c r="AA1533" s="152">
        <v>6.3810000000000002</v>
      </c>
      <c r="AB1533" s="152">
        <v>5.3</v>
      </c>
      <c r="AC1533" s="152">
        <v>5.22</v>
      </c>
      <c r="AD1533" s="152">
        <v>4.258</v>
      </c>
      <c r="AE1533" s="152">
        <v>5.9870000000000001</v>
      </c>
      <c r="AF1533" s="152">
        <v>5.0999999999999996</v>
      </c>
      <c r="AG1533" s="152">
        <v>4.9269999999999996</v>
      </c>
      <c r="AH1533" s="152">
        <v>4.4749999999999996</v>
      </c>
      <c r="AI1533" s="152">
        <v>6.2050000000000001</v>
      </c>
      <c r="AJ1533" s="152">
        <v>5.3</v>
      </c>
      <c r="AK1533" s="152">
        <v>5.0460000000000003</v>
      </c>
      <c r="AL1533" s="152" t="e">
        <f t="shared" si="276"/>
        <v>#N/A</v>
      </c>
      <c r="AM1533" s="152" t="e">
        <f t="shared" si="277"/>
        <v>#N/A</v>
      </c>
      <c r="AN1533" s="152" t="e">
        <f>NA()</f>
        <v>#N/A</v>
      </c>
      <c r="AO1533" s="152" t="e">
        <f>NA()</f>
        <v>#N/A</v>
      </c>
      <c r="AP1533" s="152">
        <f t="shared" si="302"/>
        <v>8.68</v>
      </c>
      <c r="AQ1533" s="152"/>
      <c r="AR1533" s="152"/>
      <c r="AS1533" s="153">
        <f t="shared" ref="AS1533:AS1536" si="311">ROUNDUP(B1533-DATE(YEAR(B1533),1,1),0)</f>
        <v>56</v>
      </c>
      <c r="AT1533" s="153">
        <f t="shared" si="270"/>
        <v>1</v>
      </c>
      <c r="AU1533" s="153">
        <f t="shared" si="271"/>
        <v>0</v>
      </c>
      <c r="AV1533" s="153">
        <f t="shared" si="272"/>
        <v>0</v>
      </c>
      <c r="BA1533">
        <f t="shared" ref="BA1533:BA1536" si="312">DAY(C1533)</f>
        <v>25</v>
      </c>
    </row>
    <row r="1534" spans="2:53" x14ac:dyDescent="0.25">
      <c r="B1534" s="155">
        <f t="shared" si="282"/>
        <v>44253.999305555553</v>
      </c>
      <c r="C1534" s="155">
        <f t="shared" si="280"/>
        <v>44253.999305555553</v>
      </c>
      <c r="D1534" s="152">
        <f t="shared" si="273"/>
        <v>5.05</v>
      </c>
      <c r="E1534" s="152"/>
      <c r="F1534" s="152"/>
      <c r="G1534" s="152"/>
      <c r="H1534" s="152" t="e">
        <f t="shared" si="274"/>
        <v>#N/A</v>
      </c>
      <c r="I1534" s="152"/>
      <c r="J1534" s="152" t="e">
        <f t="shared" si="275"/>
        <v>#N/A</v>
      </c>
      <c r="K1534" s="152"/>
      <c r="L1534" s="152"/>
      <c r="M1534" s="152"/>
      <c r="N1534" s="152"/>
      <c r="O1534" s="152"/>
      <c r="P1534" s="152"/>
      <c r="Q1534" s="152"/>
      <c r="R1534" s="152"/>
      <c r="S1534" s="152"/>
      <c r="T1534" s="153" cm="1">
        <f t="array" ref="T1534">MATCH(1,(TDU_Info!$C$5:$C$111=$T$6)*(TDU_Info!$B$5:$B$111&lt;=$B1534),0)</f>
        <v>91</v>
      </c>
      <c r="U1534" s="152">
        <f>100*(INDEX(TDU_Info!$E$5:$E$111,$T1534)/T$11+INDEX(TDU_Info!$F$5:$F$111,$T1534))</f>
        <v>4.0599999999999996</v>
      </c>
      <c r="V1534" s="152">
        <v>4.3159999999999998</v>
      </c>
      <c r="W1534" s="152">
        <v>5.8840000000000003</v>
      </c>
      <c r="X1534" s="152">
        <v>5.0999999999999996</v>
      </c>
      <c r="Y1534" s="152">
        <v>4.96</v>
      </c>
      <c r="Z1534" s="152">
        <v>4.649</v>
      </c>
      <c r="AA1534" s="152">
        <v>6.08</v>
      </c>
      <c r="AB1534" s="152">
        <v>5.3</v>
      </c>
      <c r="AC1534" s="152">
        <v>5.22</v>
      </c>
      <c r="AD1534" s="152">
        <v>4.258</v>
      </c>
      <c r="AE1534" s="152">
        <v>5.657</v>
      </c>
      <c r="AF1534" s="152">
        <v>5.05</v>
      </c>
      <c r="AG1534" s="152">
        <v>4.9269999999999996</v>
      </c>
      <c r="AH1534" s="152">
        <v>4.4749999999999996</v>
      </c>
      <c r="AI1534" s="152">
        <v>5.8550000000000004</v>
      </c>
      <c r="AJ1534" s="152">
        <v>5.25</v>
      </c>
      <c r="AK1534" s="152">
        <v>5.0460000000000003</v>
      </c>
      <c r="AL1534" s="152" t="e">
        <f t="shared" si="276"/>
        <v>#N/A</v>
      </c>
      <c r="AM1534" s="152" t="e">
        <f t="shared" si="277"/>
        <v>#N/A</v>
      </c>
      <c r="AN1534" s="152" t="e">
        <f>NA()</f>
        <v>#N/A</v>
      </c>
      <c r="AO1534" s="152" t="e">
        <f>NA()</f>
        <v>#N/A</v>
      </c>
      <c r="AP1534" s="152">
        <f t="shared" si="302"/>
        <v>8.68</v>
      </c>
      <c r="AQ1534" s="152"/>
      <c r="AR1534" s="152"/>
      <c r="AS1534" s="153">
        <f t="shared" si="311"/>
        <v>57</v>
      </c>
      <c r="AT1534" s="153">
        <f t="shared" si="270"/>
        <v>1</v>
      </c>
      <c r="AU1534" s="153">
        <f t="shared" si="271"/>
        <v>0</v>
      </c>
      <c r="AV1534" s="153">
        <f t="shared" si="272"/>
        <v>0</v>
      </c>
      <c r="BA1534">
        <f t="shared" si="312"/>
        <v>26</v>
      </c>
    </row>
    <row r="1535" spans="2:53" x14ac:dyDescent="0.25">
      <c r="B1535" s="155">
        <f t="shared" si="282"/>
        <v>44254.999305555553</v>
      </c>
      <c r="C1535" s="155">
        <f t="shared" si="280"/>
        <v>44254.999305555553</v>
      </c>
      <c r="D1535" s="152">
        <f t="shared" si="273"/>
        <v>5.05</v>
      </c>
      <c r="E1535" s="152"/>
      <c r="F1535" s="152"/>
      <c r="G1535" s="152"/>
      <c r="H1535" s="152" t="e">
        <f t="shared" si="274"/>
        <v>#N/A</v>
      </c>
      <c r="I1535" s="152"/>
      <c r="J1535" s="152" t="e">
        <f t="shared" si="275"/>
        <v>#N/A</v>
      </c>
      <c r="K1535" s="152"/>
      <c r="L1535" s="152"/>
      <c r="M1535" s="152"/>
      <c r="N1535" s="152"/>
      <c r="O1535" s="152"/>
      <c r="P1535" s="152"/>
      <c r="Q1535" s="152"/>
      <c r="R1535" s="152"/>
      <c r="S1535" s="152"/>
      <c r="T1535" s="153" cm="1">
        <f t="array" ref="T1535">MATCH(1,(TDU_Info!$C$5:$C$111=$T$6)*(TDU_Info!$B$5:$B$111&lt;=$B1535),0)</f>
        <v>91</v>
      </c>
      <c r="U1535" s="152">
        <f>100*(INDEX(TDU_Info!$E$5:$E$111,$T1535)/T$11+INDEX(TDU_Info!$F$5:$F$111,$T1535))</f>
        <v>4.0599999999999996</v>
      </c>
      <c r="V1535" s="152">
        <v>4.2160000000000002</v>
      </c>
      <c r="W1535" s="152">
        <v>5.8840000000000003</v>
      </c>
      <c r="X1535" s="152">
        <v>5.0999999999999996</v>
      </c>
      <c r="Y1535" s="152">
        <v>4.96</v>
      </c>
      <c r="Z1535" s="152">
        <v>4.4390000000000001</v>
      </c>
      <c r="AA1535" s="152">
        <v>6.08</v>
      </c>
      <c r="AB1535" s="152">
        <v>5.3</v>
      </c>
      <c r="AC1535" s="152">
        <v>5.22</v>
      </c>
      <c r="AD1535" s="152">
        <v>4.1580000000000004</v>
      </c>
      <c r="AE1535" s="152">
        <v>5.657</v>
      </c>
      <c r="AF1535" s="152">
        <v>5.05</v>
      </c>
      <c r="AG1535" s="152">
        <v>4.9269999999999996</v>
      </c>
      <c r="AH1535" s="152">
        <v>4.3650000000000002</v>
      </c>
      <c r="AI1535" s="152">
        <v>5.8550000000000004</v>
      </c>
      <c r="AJ1535" s="152">
        <v>5.25</v>
      </c>
      <c r="AK1535" s="152">
        <v>5.0460000000000003</v>
      </c>
      <c r="AL1535" s="152" t="e">
        <f t="shared" si="276"/>
        <v>#N/A</v>
      </c>
      <c r="AM1535" s="152" t="e">
        <f t="shared" si="277"/>
        <v>#N/A</v>
      </c>
      <c r="AN1535" s="152" t="e">
        <f>NA()</f>
        <v>#N/A</v>
      </c>
      <c r="AO1535" s="152" t="e">
        <f>NA()</f>
        <v>#N/A</v>
      </c>
      <c r="AP1535" s="152">
        <f t="shared" si="302"/>
        <v>8.68</v>
      </c>
      <c r="AQ1535" s="152"/>
      <c r="AR1535" s="152"/>
      <c r="AS1535" s="153">
        <f t="shared" si="311"/>
        <v>58</v>
      </c>
      <c r="AT1535" s="153">
        <f t="shared" si="270"/>
        <v>1</v>
      </c>
      <c r="AU1535" s="153">
        <f t="shared" si="271"/>
        <v>0</v>
      </c>
      <c r="AV1535" s="153">
        <f t="shared" si="272"/>
        <v>0</v>
      </c>
      <c r="BA1535">
        <f t="shared" si="312"/>
        <v>27</v>
      </c>
    </row>
    <row r="1536" spans="2:53" x14ac:dyDescent="0.25">
      <c r="B1536" s="155">
        <f t="shared" si="282"/>
        <v>44255.999305555553</v>
      </c>
      <c r="C1536" s="155">
        <f t="shared" si="280"/>
        <v>44255.999305555553</v>
      </c>
      <c r="D1536" s="152">
        <f t="shared" si="273"/>
        <v>5.05</v>
      </c>
      <c r="E1536" s="152"/>
      <c r="F1536" s="152"/>
      <c r="G1536" s="152"/>
      <c r="H1536" s="152" t="e">
        <f t="shared" si="274"/>
        <v>#N/A</v>
      </c>
      <c r="I1536" s="152"/>
      <c r="J1536" s="152" t="e">
        <f t="shared" si="275"/>
        <v>#N/A</v>
      </c>
      <c r="K1536" s="152"/>
      <c r="L1536" s="152"/>
      <c r="M1536" s="152"/>
      <c r="N1536" s="152"/>
      <c r="O1536" s="152"/>
      <c r="P1536" s="152"/>
      <c r="Q1536" s="152"/>
      <c r="R1536" s="152"/>
      <c r="S1536" s="152"/>
      <c r="T1536" s="153" cm="1">
        <f t="array" ref="T1536">MATCH(1,(TDU_Info!$C$5:$C$111=$T$6)*(TDU_Info!$B$5:$B$111&lt;=$B1536),0)</f>
        <v>91</v>
      </c>
      <c r="U1536" s="152">
        <f>100*(INDEX(TDU_Info!$E$5:$E$111,$T1536)/T$11+INDEX(TDU_Info!$F$5:$F$111,$T1536))</f>
        <v>4.0599999999999996</v>
      </c>
      <c r="V1536" s="152">
        <v>4.2160000000000002</v>
      </c>
      <c r="W1536" s="152">
        <v>5.7859999999999996</v>
      </c>
      <c r="X1536" s="152">
        <v>5.0999999999999996</v>
      </c>
      <c r="Y1536" s="152">
        <v>4.96</v>
      </c>
      <c r="Z1536" s="152">
        <v>4.4390000000000001</v>
      </c>
      <c r="AA1536" s="152">
        <v>6.08</v>
      </c>
      <c r="AB1536" s="152">
        <v>5.3</v>
      </c>
      <c r="AC1536" s="152">
        <v>5.2</v>
      </c>
      <c r="AD1536" s="152">
        <v>4.1580000000000004</v>
      </c>
      <c r="AE1536" s="152">
        <v>5.657</v>
      </c>
      <c r="AF1536" s="152">
        <v>5.05</v>
      </c>
      <c r="AG1536" s="152">
        <v>4.9269999999999996</v>
      </c>
      <c r="AH1536" s="152">
        <v>4.3650000000000002</v>
      </c>
      <c r="AI1536" s="152">
        <v>5.8550000000000004</v>
      </c>
      <c r="AJ1536" s="152">
        <v>5.25</v>
      </c>
      <c r="AK1536" s="152">
        <v>5.0460000000000003</v>
      </c>
      <c r="AL1536" s="152" t="e">
        <f t="shared" si="276"/>
        <v>#N/A</v>
      </c>
      <c r="AM1536" s="152" t="e">
        <f t="shared" si="277"/>
        <v>#N/A</v>
      </c>
      <c r="AN1536" s="152" t="e">
        <f>NA()</f>
        <v>#N/A</v>
      </c>
      <c r="AO1536" s="152" t="e">
        <f>NA()</f>
        <v>#N/A</v>
      </c>
      <c r="AP1536" s="152">
        <f t="shared" si="302"/>
        <v>8.68</v>
      </c>
      <c r="AQ1536" s="152"/>
      <c r="AR1536" s="152"/>
      <c r="AS1536" s="153">
        <f t="shared" si="311"/>
        <v>59</v>
      </c>
      <c r="AT1536" s="153">
        <f t="shared" si="270"/>
        <v>1</v>
      </c>
      <c r="AU1536" s="153">
        <f t="shared" si="271"/>
        <v>0</v>
      </c>
      <c r="AV1536" s="153">
        <f t="shared" si="272"/>
        <v>0</v>
      </c>
      <c r="BA1536">
        <f t="shared" si="312"/>
        <v>28</v>
      </c>
    </row>
    <row r="1537" spans="2:53" x14ac:dyDescent="0.25">
      <c r="B1537" s="155">
        <f t="shared" si="282"/>
        <v>44256.999305555553</v>
      </c>
      <c r="C1537" s="155">
        <f t="shared" si="280"/>
        <v>44256.999305555553</v>
      </c>
      <c r="D1537" s="152">
        <f t="shared" si="273"/>
        <v>5.05</v>
      </c>
      <c r="E1537" s="152"/>
      <c r="F1537" s="152"/>
      <c r="G1537" s="152"/>
      <c r="H1537" s="152" t="e">
        <f t="shared" si="274"/>
        <v>#N/A</v>
      </c>
      <c r="I1537" s="152"/>
      <c r="J1537" s="152" t="e">
        <f t="shared" si="275"/>
        <v>#N/A</v>
      </c>
      <c r="K1537" s="152"/>
      <c r="L1537" s="152"/>
      <c r="M1537" s="152"/>
      <c r="N1537" s="152"/>
      <c r="O1537" s="152"/>
      <c r="P1537" s="152"/>
      <c r="Q1537" s="152"/>
      <c r="R1537" s="152"/>
      <c r="S1537" s="152"/>
      <c r="T1537" s="153" cm="1">
        <f t="array" ref="T1537">MATCH(1,(TDU_Info!$C$5:$C$111=$T$6)*(TDU_Info!$B$5:$B$111&lt;=$B1537),0)</f>
        <v>90</v>
      </c>
      <c r="U1537" s="152">
        <f>100*(INDEX(TDU_Info!$E$5:$E$111,$T1537)/T$11+INDEX(TDU_Info!$F$5:$F$111,$T1537))</f>
        <v>3.6638000000000002</v>
      </c>
      <c r="V1537" s="152">
        <v>3.766</v>
      </c>
      <c r="W1537" s="152">
        <v>5.7859999999999996</v>
      </c>
      <c r="X1537" s="152">
        <v>5.0999999999999996</v>
      </c>
      <c r="Y1537" s="152">
        <v>4.96</v>
      </c>
      <c r="Z1537" s="152">
        <v>3.4990000000000001</v>
      </c>
      <c r="AA1537" s="152">
        <v>5.9809999999999999</v>
      </c>
      <c r="AB1537" s="152">
        <v>5.3</v>
      </c>
      <c r="AC1537" s="152">
        <v>5.2</v>
      </c>
      <c r="AD1537" s="152">
        <v>3.7080000000000002</v>
      </c>
      <c r="AE1537" s="152">
        <v>5.657</v>
      </c>
      <c r="AF1537" s="152">
        <v>5.05</v>
      </c>
      <c r="AG1537" s="152">
        <v>4.9269999999999996</v>
      </c>
      <c r="AH1537" s="152">
        <v>3.4249999999999998</v>
      </c>
      <c r="AI1537" s="152">
        <v>5.8550000000000004</v>
      </c>
      <c r="AJ1537" s="152">
        <v>5.25</v>
      </c>
      <c r="AK1537" s="152">
        <v>5.0460000000000003</v>
      </c>
      <c r="AL1537" s="152" t="e">
        <f t="shared" si="276"/>
        <v>#N/A</v>
      </c>
      <c r="AM1537" s="152" t="e">
        <f t="shared" si="277"/>
        <v>#N/A</v>
      </c>
      <c r="AN1537" s="152" t="e">
        <f>NA()</f>
        <v>#N/A</v>
      </c>
      <c r="AO1537" s="152" t="e">
        <f>NA()</f>
        <v>#N/A</v>
      </c>
      <c r="AP1537" s="152" t="e">
        <f t="shared" si="302"/>
        <v>#N/A</v>
      </c>
      <c r="AQ1537" s="152"/>
      <c r="AR1537" s="152"/>
      <c r="AS1537" s="153">
        <f t="shared" ref="AS1537:AS1545" si="313">ROUNDUP(B1537-DATE(YEAR(B1537),1,1),0)</f>
        <v>60</v>
      </c>
      <c r="AT1537" s="153">
        <f t="shared" si="270"/>
        <v>1</v>
      </c>
      <c r="AU1537" s="153">
        <f t="shared" si="271"/>
        <v>0</v>
      </c>
      <c r="AV1537" s="153">
        <f t="shared" si="272"/>
        <v>0</v>
      </c>
      <c r="BA1537">
        <f t="shared" ref="BA1537:BA1545" si="314">DAY(C1537)</f>
        <v>1</v>
      </c>
    </row>
    <row r="1538" spans="2:53" x14ac:dyDescent="0.25">
      <c r="B1538" s="155">
        <f t="shared" si="282"/>
        <v>44257.999305555553</v>
      </c>
      <c r="C1538" s="155">
        <f t="shared" si="280"/>
        <v>44257.999305555553</v>
      </c>
      <c r="D1538" s="152">
        <f t="shared" si="273"/>
        <v>5.05</v>
      </c>
      <c r="E1538" s="152"/>
      <c r="F1538" s="152"/>
      <c r="G1538" s="152"/>
      <c r="H1538" s="152" t="e">
        <f t="shared" si="274"/>
        <v>#N/A</v>
      </c>
      <c r="I1538" s="152"/>
      <c r="J1538" s="152" t="e">
        <f t="shared" si="275"/>
        <v>#N/A</v>
      </c>
      <c r="K1538" s="152"/>
      <c r="L1538" s="152"/>
      <c r="M1538" s="152"/>
      <c r="N1538" s="152"/>
      <c r="O1538" s="152"/>
      <c r="P1538" s="152"/>
      <c r="Q1538" s="152"/>
      <c r="R1538" s="152"/>
      <c r="S1538" s="152"/>
      <c r="T1538" s="153" cm="1">
        <f t="array" ref="T1538">MATCH(1,(TDU_Info!$C$5:$C$111=$T$6)*(TDU_Info!$B$5:$B$111&lt;=$B1538),0)</f>
        <v>90</v>
      </c>
      <c r="U1538" s="152">
        <f>100*(INDEX(TDU_Info!$E$5:$E$111,$T1538)/T$11+INDEX(TDU_Info!$F$5:$F$111,$T1538))</f>
        <v>3.6638000000000002</v>
      </c>
      <c r="V1538" s="152">
        <v>4.2160000000000002</v>
      </c>
      <c r="W1538" s="152">
        <v>5.7859999999999996</v>
      </c>
      <c r="X1538" s="152">
        <v>5.0999999999999996</v>
      </c>
      <c r="Y1538" s="152">
        <v>4.96</v>
      </c>
      <c r="Z1538" s="152">
        <v>4.4489999999999998</v>
      </c>
      <c r="AA1538" s="152">
        <v>5.9809999999999999</v>
      </c>
      <c r="AB1538" s="152">
        <v>5.3</v>
      </c>
      <c r="AC1538" s="152">
        <v>5.2</v>
      </c>
      <c r="AD1538" s="152">
        <v>4.1580000000000004</v>
      </c>
      <c r="AE1538" s="152">
        <v>5.657</v>
      </c>
      <c r="AF1538" s="152">
        <v>5.05</v>
      </c>
      <c r="AG1538" s="152">
        <v>4.96</v>
      </c>
      <c r="AH1538" s="152">
        <v>4.375</v>
      </c>
      <c r="AI1538" s="152">
        <v>5.8550000000000004</v>
      </c>
      <c r="AJ1538" s="152">
        <v>5.25</v>
      </c>
      <c r="AK1538" s="152">
        <v>5.2</v>
      </c>
      <c r="AL1538" s="152" t="e">
        <f t="shared" si="276"/>
        <v>#N/A</v>
      </c>
      <c r="AM1538" s="152" t="e">
        <f t="shared" si="277"/>
        <v>#N/A</v>
      </c>
      <c r="AN1538" s="152" t="e">
        <f>NA()</f>
        <v>#N/A</v>
      </c>
      <c r="AO1538" s="152" t="e">
        <f>NA()</f>
        <v>#N/A</v>
      </c>
      <c r="AP1538" s="152">
        <f t="shared" si="302"/>
        <v>7.8361999999999998</v>
      </c>
      <c r="AQ1538" s="152"/>
      <c r="AR1538" s="152"/>
      <c r="AS1538" s="153">
        <f t="shared" si="313"/>
        <v>61</v>
      </c>
      <c r="AT1538" s="153">
        <f t="shared" si="270"/>
        <v>1</v>
      </c>
      <c r="AU1538" s="153">
        <f t="shared" si="271"/>
        <v>0</v>
      </c>
      <c r="AV1538" s="153">
        <f t="shared" si="272"/>
        <v>0</v>
      </c>
      <c r="BA1538">
        <f t="shared" si="314"/>
        <v>2</v>
      </c>
    </row>
    <row r="1539" spans="2:53" x14ac:dyDescent="0.25">
      <c r="B1539" s="155">
        <f t="shared" si="282"/>
        <v>44258.999305555553</v>
      </c>
      <c r="C1539" s="155">
        <f t="shared" si="280"/>
        <v>44258.999305555553</v>
      </c>
      <c r="D1539" s="152">
        <f t="shared" si="273"/>
        <v>5.05</v>
      </c>
      <c r="E1539" s="152"/>
      <c r="F1539" s="152"/>
      <c r="G1539" s="152"/>
      <c r="H1539" s="152" t="e">
        <f t="shared" si="274"/>
        <v>#N/A</v>
      </c>
      <c r="I1539" s="152"/>
      <c r="J1539" s="152" t="e">
        <f t="shared" si="275"/>
        <v>#N/A</v>
      </c>
      <c r="K1539" s="152"/>
      <c r="L1539" s="152"/>
      <c r="M1539" s="152"/>
      <c r="N1539" s="152"/>
      <c r="O1539" s="152"/>
      <c r="P1539" s="152"/>
      <c r="Q1539" s="152"/>
      <c r="R1539" s="152"/>
      <c r="S1539" s="152"/>
      <c r="T1539" s="153" cm="1">
        <f t="array" ref="T1539">MATCH(1,(TDU_Info!$C$5:$C$111=$T$6)*(TDU_Info!$B$5:$B$111&lt;=$B1539),0)</f>
        <v>90</v>
      </c>
      <c r="U1539" s="152">
        <f>100*(INDEX(TDU_Info!$E$5:$E$111,$T1539)/T$11+INDEX(TDU_Info!$F$5:$F$111,$T1539))</f>
        <v>3.6638000000000002</v>
      </c>
      <c r="V1539" s="152">
        <v>4.2160000000000002</v>
      </c>
      <c r="W1539" s="152">
        <v>5.7859999999999996</v>
      </c>
      <c r="X1539" s="152">
        <v>5.0999999999999996</v>
      </c>
      <c r="Y1539" s="152">
        <v>4.96</v>
      </c>
      <c r="Z1539" s="152">
        <v>4.4489999999999998</v>
      </c>
      <c r="AA1539" s="152">
        <v>5.8810000000000002</v>
      </c>
      <c r="AB1539" s="152">
        <v>5.3</v>
      </c>
      <c r="AC1539" s="152">
        <v>5.2</v>
      </c>
      <c r="AD1539" s="152">
        <v>4.1580000000000004</v>
      </c>
      <c r="AE1539" s="152">
        <v>5.7930000000000001</v>
      </c>
      <c r="AF1539" s="152">
        <v>5.05</v>
      </c>
      <c r="AG1539" s="152">
        <v>4.96</v>
      </c>
      <c r="AH1539" s="152">
        <v>4.375</v>
      </c>
      <c r="AI1539" s="152">
        <v>5.891</v>
      </c>
      <c r="AJ1539" s="152">
        <v>5.25</v>
      </c>
      <c r="AK1539" s="152">
        <v>5.2</v>
      </c>
      <c r="AL1539" s="152" t="e">
        <f t="shared" si="276"/>
        <v>#N/A</v>
      </c>
      <c r="AM1539" s="152" t="e">
        <f t="shared" si="277"/>
        <v>#N/A</v>
      </c>
      <c r="AN1539" s="152" t="e">
        <f>NA()</f>
        <v>#N/A</v>
      </c>
      <c r="AO1539" s="152" t="e">
        <f>NA()</f>
        <v>#N/A</v>
      </c>
      <c r="AP1539" s="152">
        <f t="shared" si="302"/>
        <v>7.8361999999999998</v>
      </c>
      <c r="AQ1539" s="152"/>
      <c r="AR1539" s="152"/>
      <c r="AS1539" s="153">
        <f t="shared" si="313"/>
        <v>62</v>
      </c>
      <c r="AT1539" s="153">
        <f t="shared" si="270"/>
        <v>1</v>
      </c>
      <c r="AU1539" s="153">
        <f t="shared" si="271"/>
        <v>0</v>
      </c>
      <c r="AV1539" s="153">
        <f t="shared" si="272"/>
        <v>0</v>
      </c>
      <c r="BA1539">
        <f t="shared" si="314"/>
        <v>3</v>
      </c>
    </row>
    <row r="1540" spans="2:53" x14ac:dyDescent="0.25">
      <c r="B1540" s="155">
        <f t="shared" si="282"/>
        <v>44259.999305555553</v>
      </c>
      <c r="C1540" s="155">
        <f t="shared" si="280"/>
        <v>44259.999305555553</v>
      </c>
      <c r="D1540" s="152">
        <f t="shared" si="273"/>
        <v>4.9000000000000004</v>
      </c>
      <c r="E1540" s="152"/>
      <c r="F1540" s="152"/>
      <c r="G1540" s="152"/>
      <c r="H1540" s="152" t="e">
        <f t="shared" si="274"/>
        <v>#N/A</v>
      </c>
      <c r="I1540" s="152"/>
      <c r="J1540" s="152" t="e">
        <f t="shared" si="275"/>
        <v>#N/A</v>
      </c>
      <c r="K1540" s="152"/>
      <c r="L1540" s="152"/>
      <c r="M1540" s="152"/>
      <c r="N1540" s="152"/>
      <c r="O1540" s="152"/>
      <c r="P1540" s="152"/>
      <c r="Q1540" s="152"/>
      <c r="R1540" s="152"/>
      <c r="S1540" s="152"/>
      <c r="T1540" s="153" cm="1">
        <f t="array" ref="T1540">MATCH(1,(TDU_Info!$C$5:$C$111=$T$6)*(TDU_Info!$B$5:$B$111&lt;=$B1540),0)</f>
        <v>90</v>
      </c>
      <c r="U1540" s="152">
        <f>100*(INDEX(TDU_Info!$E$5:$E$111,$T1540)/T$11+INDEX(TDU_Info!$F$5:$F$111,$T1540))</f>
        <v>3.6638000000000002</v>
      </c>
      <c r="V1540" s="152">
        <v>4.1159999999999997</v>
      </c>
      <c r="W1540" s="152">
        <v>5.7859999999999996</v>
      </c>
      <c r="X1540" s="152">
        <v>4.9000000000000004</v>
      </c>
      <c r="Y1540" s="152">
        <v>4.96</v>
      </c>
      <c r="Z1540" s="152">
        <v>4.3490000000000002</v>
      </c>
      <c r="AA1540" s="152">
        <v>5.8810000000000002</v>
      </c>
      <c r="AB1540" s="152">
        <v>5.0999999999999996</v>
      </c>
      <c r="AC1540" s="152">
        <v>5.2</v>
      </c>
      <c r="AD1540" s="152">
        <v>3.8580000000000001</v>
      </c>
      <c r="AE1540" s="152">
        <v>5.7930000000000001</v>
      </c>
      <c r="AF1540" s="152">
        <v>4.9000000000000004</v>
      </c>
      <c r="AG1540" s="152">
        <v>4.96</v>
      </c>
      <c r="AH1540" s="152">
        <v>4.2750000000000004</v>
      </c>
      <c r="AI1540" s="152">
        <v>5.891</v>
      </c>
      <c r="AJ1540" s="152">
        <v>5.0999999999999996</v>
      </c>
      <c r="AK1540" s="152">
        <v>5.2</v>
      </c>
      <c r="AL1540" s="152" t="e">
        <f t="shared" si="276"/>
        <v>#N/A</v>
      </c>
      <c r="AM1540" s="152" t="e">
        <f t="shared" si="277"/>
        <v>#N/A</v>
      </c>
      <c r="AN1540" s="152" t="e">
        <f>NA()</f>
        <v>#N/A</v>
      </c>
      <c r="AO1540" s="152" t="e">
        <f>NA()</f>
        <v>#N/A</v>
      </c>
      <c r="AP1540" s="152">
        <f t="shared" si="302"/>
        <v>7.8361999999999998</v>
      </c>
      <c r="AQ1540" s="152"/>
      <c r="AR1540" s="152"/>
      <c r="AS1540" s="153">
        <f t="shared" si="313"/>
        <v>63</v>
      </c>
      <c r="AT1540" s="153">
        <f t="shared" si="270"/>
        <v>1</v>
      </c>
      <c r="AU1540" s="153">
        <f t="shared" si="271"/>
        <v>0</v>
      </c>
      <c r="AV1540" s="153">
        <f t="shared" si="272"/>
        <v>0</v>
      </c>
      <c r="BA1540">
        <f t="shared" si="314"/>
        <v>4</v>
      </c>
    </row>
    <row r="1541" spans="2:53" x14ac:dyDescent="0.25">
      <c r="B1541" s="155">
        <f t="shared" si="282"/>
        <v>44260.999305555553</v>
      </c>
      <c r="C1541" s="155">
        <f t="shared" si="280"/>
        <v>44260.999305555553</v>
      </c>
      <c r="D1541" s="152">
        <f t="shared" si="273"/>
        <v>4.9000000000000004</v>
      </c>
      <c r="E1541" s="152"/>
      <c r="F1541" s="152"/>
      <c r="G1541" s="152"/>
      <c r="H1541" s="152" t="e">
        <f t="shared" si="274"/>
        <v>#N/A</v>
      </c>
      <c r="I1541" s="152"/>
      <c r="J1541" s="152" t="e">
        <f t="shared" si="275"/>
        <v>#N/A</v>
      </c>
      <c r="K1541" s="152"/>
      <c r="L1541" s="152"/>
      <c r="M1541" s="152"/>
      <c r="N1541" s="152"/>
      <c r="O1541" s="152"/>
      <c r="P1541" s="152"/>
      <c r="Q1541" s="152"/>
      <c r="R1541" s="152"/>
      <c r="S1541" s="152"/>
      <c r="T1541" s="153" cm="1">
        <f t="array" ref="T1541">MATCH(1,(TDU_Info!$C$5:$C$111=$T$6)*(TDU_Info!$B$5:$B$111&lt;=$B1541),0)</f>
        <v>90</v>
      </c>
      <c r="U1541" s="152">
        <f>100*(INDEX(TDU_Info!$E$5:$E$111,$T1541)/T$11+INDEX(TDU_Info!$F$5:$F$111,$T1541))</f>
        <v>3.6638000000000002</v>
      </c>
      <c r="V1541" s="152">
        <v>4.1159999999999997</v>
      </c>
      <c r="W1541" s="152">
        <v>5.7859999999999996</v>
      </c>
      <c r="X1541" s="152">
        <v>4.9000000000000004</v>
      </c>
      <c r="Y1541" s="152">
        <v>4.7949999999999999</v>
      </c>
      <c r="Z1541" s="152">
        <v>4.3490000000000002</v>
      </c>
      <c r="AA1541" s="152">
        <v>5.8810000000000002</v>
      </c>
      <c r="AB1541" s="152">
        <v>5.0999999999999996</v>
      </c>
      <c r="AC1541" s="152">
        <v>5.2</v>
      </c>
      <c r="AD1541" s="152">
        <v>3.8580000000000001</v>
      </c>
      <c r="AE1541" s="152">
        <v>5.7930000000000001</v>
      </c>
      <c r="AF1541" s="152">
        <v>4.9000000000000004</v>
      </c>
      <c r="AG1541" s="152">
        <v>4.548</v>
      </c>
      <c r="AH1541" s="152">
        <v>4.2750000000000004</v>
      </c>
      <c r="AI1541" s="152">
        <v>5.891</v>
      </c>
      <c r="AJ1541" s="152">
        <v>5.0999999999999996</v>
      </c>
      <c r="AK1541" s="152">
        <v>5.048</v>
      </c>
      <c r="AL1541" s="152" t="e">
        <f t="shared" si="276"/>
        <v>#N/A</v>
      </c>
      <c r="AM1541" s="152" t="e">
        <f t="shared" si="277"/>
        <v>#N/A</v>
      </c>
      <c r="AN1541" s="152" t="e">
        <f>NA()</f>
        <v>#N/A</v>
      </c>
      <c r="AO1541" s="152" t="e">
        <f>NA()</f>
        <v>#N/A</v>
      </c>
      <c r="AP1541" s="152">
        <f t="shared" si="302"/>
        <v>7.8361999999999998</v>
      </c>
      <c r="AQ1541" s="152"/>
      <c r="AR1541" s="152"/>
      <c r="AS1541" s="153">
        <f t="shared" si="313"/>
        <v>64</v>
      </c>
      <c r="AT1541" s="153">
        <f t="shared" si="270"/>
        <v>1</v>
      </c>
      <c r="AU1541" s="153">
        <f t="shared" si="271"/>
        <v>0</v>
      </c>
      <c r="AV1541" s="153">
        <f t="shared" si="272"/>
        <v>0</v>
      </c>
      <c r="BA1541">
        <f t="shared" si="314"/>
        <v>5</v>
      </c>
    </row>
    <row r="1542" spans="2:53" x14ac:dyDescent="0.25">
      <c r="B1542" s="155">
        <f t="shared" si="282"/>
        <v>44261.999305555553</v>
      </c>
      <c r="C1542" s="155">
        <f t="shared" si="280"/>
        <v>44261.999305555553</v>
      </c>
      <c r="D1542" s="152">
        <f t="shared" si="273"/>
        <v>4.9000000000000004</v>
      </c>
      <c r="E1542" s="152"/>
      <c r="F1542" s="152"/>
      <c r="G1542" s="152"/>
      <c r="H1542" s="152" t="e">
        <f t="shared" si="274"/>
        <v>#N/A</v>
      </c>
      <c r="I1542" s="152"/>
      <c r="J1542" s="152" t="e">
        <f t="shared" si="275"/>
        <v>#N/A</v>
      </c>
      <c r="K1542" s="152"/>
      <c r="L1542" s="152"/>
      <c r="M1542" s="152"/>
      <c r="N1542" s="152"/>
      <c r="O1542" s="152"/>
      <c r="P1542" s="152"/>
      <c r="Q1542" s="152"/>
      <c r="R1542" s="152"/>
      <c r="S1542" s="152"/>
      <c r="T1542" s="153" cm="1">
        <f t="array" ref="T1542">MATCH(1,(TDU_Info!$C$5:$C$111=$T$6)*(TDU_Info!$B$5:$B$111&lt;=$B1542),0)</f>
        <v>90</v>
      </c>
      <c r="U1542" s="152">
        <f>100*(INDEX(TDU_Info!$E$5:$E$111,$T1542)/T$11+INDEX(TDU_Info!$F$5:$F$111,$T1542))</f>
        <v>3.6638000000000002</v>
      </c>
      <c r="V1542" s="152">
        <v>4.1159999999999997</v>
      </c>
      <c r="W1542" s="152">
        <v>5.7859999999999996</v>
      </c>
      <c r="X1542" s="152">
        <v>4.9000000000000004</v>
      </c>
      <c r="Y1542" s="152">
        <v>4.7949999999999999</v>
      </c>
      <c r="Z1542" s="152">
        <v>4.3490000000000002</v>
      </c>
      <c r="AA1542" s="152">
        <v>5.8810000000000002</v>
      </c>
      <c r="AB1542" s="152">
        <v>5.0999999999999996</v>
      </c>
      <c r="AC1542" s="152">
        <v>5.2</v>
      </c>
      <c r="AD1542" s="152">
        <v>3.8580000000000001</v>
      </c>
      <c r="AE1542" s="152">
        <v>5.7930000000000001</v>
      </c>
      <c r="AF1542" s="152">
        <v>4.9000000000000004</v>
      </c>
      <c r="AG1542" s="152">
        <v>4.548</v>
      </c>
      <c r="AH1542" s="152">
        <v>4.2750000000000004</v>
      </c>
      <c r="AI1542" s="152">
        <v>5.891</v>
      </c>
      <c r="AJ1542" s="152">
        <v>5.0999999999999996</v>
      </c>
      <c r="AK1542" s="152">
        <v>5.048</v>
      </c>
      <c r="AL1542" s="152" t="e">
        <f t="shared" si="276"/>
        <v>#N/A</v>
      </c>
      <c r="AM1542" s="152" t="e">
        <f t="shared" si="277"/>
        <v>#N/A</v>
      </c>
      <c r="AN1542" s="152" t="e">
        <f>NA()</f>
        <v>#N/A</v>
      </c>
      <c r="AO1542" s="152" t="e">
        <f>NA()</f>
        <v>#N/A</v>
      </c>
      <c r="AP1542" s="152">
        <f t="shared" si="302"/>
        <v>7.8361999999999998</v>
      </c>
      <c r="AQ1542" s="152"/>
      <c r="AR1542" s="152"/>
      <c r="AS1542" s="153">
        <f t="shared" si="313"/>
        <v>65</v>
      </c>
      <c r="AT1542" s="153">
        <f t="shared" si="270"/>
        <v>1</v>
      </c>
      <c r="AU1542" s="153">
        <f t="shared" si="271"/>
        <v>0</v>
      </c>
      <c r="AV1542" s="153">
        <f t="shared" si="272"/>
        <v>0</v>
      </c>
      <c r="BA1542">
        <f t="shared" si="314"/>
        <v>6</v>
      </c>
    </row>
    <row r="1543" spans="2:53" x14ac:dyDescent="0.25">
      <c r="B1543" s="155">
        <f t="shared" si="282"/>
        <v>44262.999305555553</v>
      </c>
      <c r="C1543" s="155">
        <f t="shared" si="280"/>
        <v>44262.999305555553</v>
      </c>
      <c r="D1543" s="152">
        <f t="shared" si="273"/>
        <v>4.9000000000000004</v>
      </c>
      <c r="E1543" s="152"/>
      <c r="F1543" s="152"/>
      <c r="G1543" s="152"/>
      <c r="H1543" s="152" t="e">
        <f t="shared" si="274"/>
        <v>#N/A</v>
      </c>
      <c r="I1543" s="152"/>
      <c r="J1543" s="152" t="e">
        <f t="shared" si="275"/>
        <v>#N/A</v>
      </c>
      <c r="K1543" s="152"/>
      <c r="L1543" s="152"/>
      <c r="M1543" s="152"/>
      <c r="N1543" s="152"/>
      <c r="O1543" s="152"/>
      <c r="P1543" s="152"/>
      <c r="Q1543" s="152"/>
      <c r="R1543" s="152"/>
      <c r="S1543" s="152"/>
      <c r="T1543" s="153" cm="1">
        <f t="array" ref="T1543">MATCH(1,(TDU_Info!$C$5:$C$111=$T$6)*(TDU_Info!$B$5:$B$111&lt;=$B1543),0)</f>
        <v>90</v>
      </c>
      <c r="U1543" s="152">
        <f>100*(INDEX(TDU_Info!$E$5:$E$111,$T1543)/T$11+INDEX(TDU_Info!$F$5:$F$111,$T1543))</f>
        <v>3.6638000000000002</v>
      </c>
      <c r="V1543" s="152">
        <v>4.1159999999999997</v>
      </c>
      <c r="W1543" s="152">
        <v>5.7859999999999996</v>
      </c>
      <c r="X1543" s="152">
        <v>4.9000000000000004</v>
      </c>
      <c r="Y1543" s="152">
        <v>4.7949999999999999</v>
      </c>
      <c r="Z1543" s="152">
        <v>4.3490000000000002</v>
      </c>
      <c r="AA1543" s="152">
        <v>5.8810000000000002</v>
      </c>
      <c r="AB1543" s="152">
        <v>5.0999999999999996</v>
      </c>
      <c r="AC1543" s="152">
        <v>5.2</v>
      </c>
      <c r="AD1543" s="152">
        <v>3.8580000000000001</v>
      </c>
      <c r="AE1543" s="152">
        <v>5.7930000000000001</v>
      </c>
      <c r="AF1543" s="152">
        <v>4.9000000000000004</v>
      </c>
      <c r="AG1543" s="152">
        <v>4.548</v>
      </c>
      <c r="AH1543" s="152">
        <v>4.2750000000000004</v>
      </c>
      <c r="AI1543" s="152">
        <v>5.891</v>
      </c>
      <c r="AJ1543" s="152">
        <v>5.0999999999999996</v>
      </c>
      <c r="AK1543" s="152">
        <v>5.048</v>
      </c>
      <c r="AL1543" s="152" t="e">
        <f t="shared" si="276"/>
        <v>#N/A</v>
      </c>
      <c r="AM1543" s="152" t="e">
        <f t="shared" si="277"/>
        <v>#N/A</v>
      </c>
      <c r="AN1543" s="152" t="e">
        <f>NA()</f>
        <v>#N/A</v>
      </c>
      <c r="AO1543" s="152" t="e">
        <f>NA()</f>
        <v>#N/A</v>
      </c>
      <c r="AP1543" s="152">
        <f t="shared" si="302"/>
        <v>7.8361999999999998</v>
      </c>
      <c r="AQ1543" s="152"/>
      <c r="AR1543" s="152"/>
      <c r="AS1543" s="153">
        <f t="shared" si="313"/>
        <v>66</v>
      </c>
      <c r="AT1543" s="153">
        <f t="shared" si="270"/>
        <v>1</v>
      </c>
      <c r="AU1543" s="153">
        <f t="shared" si="271"/>
        <v>0</v>
      </c>
      <c r="AV1543" s="153">
        <f t="shared" si="272"/>
        <v>0</v>
      </c>
      <c r="BA1543">
        <f t="shared" si="314"/>
        <v>7</v>
      </c>
    </row>
    <row r="1544" spans="2:53" x14ac:dyDescent="0.25">
      <c r="B1544" s="155">
        <f t="shared" si="282"/>
        <v>44263.999305555553</v>
      </c>
      <c r="C1544" s="155">
        <f t="shared" si="280"/>
        <v>44263.999305555553</v>
      </c>
      <c r="D1544" s="152">
        <f t="shared" si="273"/>
        <v>4.9000000000000004</v>
      </c>
      <c r="E1544" s="152"/>
      <c r="F1544" s="152"/>
      <c r="G1544" s="152"/>
      <c r="H1544" s="152" t="e">
        <f t="shared" si="274"/>
        <v>#N/A</v>
      </c>
      <c r="I1544" s="152"/>
      <c r="J1544" s="152" t="e">
        <f t="shared" si="275"/>
        <v>#N/A</v>
      </c>
      <c r="K1544" s="152"/>
      <c r="L1544" s="152"/>
      <c r="M1544" s="152"/>
      <c r="N1544" s="152"/>
      <c r="O1544" s="152"/>
      <c r="P1544" s="152"/>
      <c r="Q1544" s="152"/>
      <c r="R1544" s="152"/>
      <c r="S1544" s="152"/>
      <c r="T1544" s="153" cm="1">
        <f t="array" ref="T1544">MATCH(1,(TDU_Info!$C$5:$C$111=$T$6)*(TDU_Info!$B$5:$B$111&lt;=$B1544),0)</f>
        <v>90</v>
      </c>
      <c r="U1544" s="152">
        <f>100*(INDEX(TDU_Info!$E$5:$E$111,$T1544)/T$11+INDEX(TDU_Info!$F$5:$F$111,$T1544))</f>
        <v>3.6638000000000002</v>
      </c>
      <c r="V1544" s="152">
        <v>4.016</v>
      </c>
      <c r="W1544" s="152">
        <v>5.7859999999999996</v>
      </c>
      <c r="X1544" s="152">
        <v>4.9000000000000004</v>
      </c>
      <c r="Y1544" s="152">
        <v>4.7949999999999999</v>
      </c>
      <c r="Z1544" s="152">
        <v>4.3490000000000002</v>
      </c>
      <c r="AA1544" s="152">
        <v>5.8810000000000002</v>
      </c>
      <c r="AB1544" s="152">
        <v>5.0999999999999996</v>
      </c>
      <c r="AC1544" s="152">
        <v>5.2</v>
      </c>
      <c r="AD1544" s="152">
        <v>3.665</v>
      </c>
      <c r="AE1544" s="152">
        <v>5.7930000000000001</v>
      </c>
      <c r="AF1544" s="152">
        <v>4.9000000000000004</v>
      </c>
      <c r="AG1544" s="152">
        <v>4.548</v>
      </c>
      <c r="AH1544" s="152">
        <v>3.9769999999999999</v>
      </c>
      <c r="AI1544" s="152">
        <v>5.891</v>
      </c>
      <c r="AJ1544" s="152">
        <v>5.0999999999999996</v>
      </c>
      <c r="AK1544" s="152">
        <v>5.048</v>
      </c>
      <c r="AL1544" s="152" t="e">
        <f t="shared" si="276"/>
        <v>#N/A</v>
      </c>
      <c r="AM1544" s="152" t="e">
        <f t="shared" si="277"/>
        <v>#N/A</v>
      </c>
      <c r="AN1544" s="152" t="e">
        <f>NA()</f>
        <v>#N/A</v>
      </c>
      <c r="AO1544" s="152" t="e">
        <f>NA()</f>
        <v>#N/A</v>
      </c>
      <c r="AP1544" s="152">
        <f t="shared" si="302"/>
        <v>7.8361999999999998</v>
      </c>
      <c r="AQ1544" s="152"/>
      <c r="AR1544" s="152"/>
      <c r="AS1544" s="153">
        <f t="shared" si="313"/>
        <v>67</v>
      </c>
      <c r="AT1544" s="153">
        <f t="shared" si="270"/>
        <v>1</v>
      </c>
      <c r="AU1544" s="153">
        <f t="shared" si="271"/>
        <v>0</v>
      </c>
      <c r="AV1544" s="153">
        <f t="shared" si="272"/>
        <v>0</v>
      </c>
      <c r="BA1544">
        <f t="shared" si="314"/>
        <v>8</v>
      </c>
    </row>
    <row r="1545" spans="2:53" x14ac:dyDescent="0.25">
      <c r="B1545" s="155">
        <f t="shared" si="282"/>
        <v>44264.999305555553</v>
      </c>
      <c r="C1545" s="155">
        <f t="shared" si="280"/>
        <v>44264.999305555553</v>
      </c>
      <c r="D1545" s="152">
        <f t="shared" si="273"/>
        <v>4.9000000000000004</v>
      </c>
      <c r="E1545" s="152"/>
      <c r="F1545" s="152"/>
      <c r="G1545" s="152"/>
      <c r="H1545" s="152" t="e">
        <f t="shared" si="274"/>
        <v>#N/A</v>
      </c>
      <c r="I1545" s="152"/>
      <c r="J1545" s="152" t="e">
        <f t="shared" si="275"/>
        <v>#N/A</v>
      </c>
      <c r="K1545" s="152"/>
      <c r="L1545" s="152"/>
      <c r="M1545" s="152"/>
      <c r="N1545" s="152"/>
      <c r="O1545" s="152"/>
      <c r="P1545" s="152"/>
      <c r="Q1545" s="152"/>
      <c r="R1545" s="152"/>
      <c r="S1545" s="152"/>
      <c r="T1545" s="153" cm="1">
        <f t="array" ref="T1545">MATCH(1,(TDU_Info!$C$5:$C$111=$T$6)*(TDU_Info!$B$5:$B$111&lt;=$B1545),0)</f>
        <v>90</v>
      </c>
      <c r="U1545" s="152">
        <f>100*(INDEX(TDU_Info!$E$5:$E$111,$T1545)/T$11+INDEX(TDU_Info!$F$5:$F$111,$T1545))</f>
        <v>3.6638000000000002</v>
      </c>
      <c r="V1545" s="152">
        <v>4.016</v>
      </c>
      <c r="W1545" s="152">
        <v>5.7859999999999996</v>
      </c>
      <c r="X1545" s="152">
        <v>4.9000000000000004</v>
      </c>
      <c r="Y1545" s="152">
        <v>4.7949999999999999</v>
      </c>
      <c r="Z1545" s="152">
        <v>4.3490000000000002</v>
      </c>
      <c r="AA1545" s="152">
        <v>5.8810000000000002</v>
      </c>
      <c r="AB1545" s="152">
        <v>5.0999999999999996</v>
      </c>
      <c r="AC1545" s="152">
        <v>5.2</v>
      </c>
      <c r="AD1545" s="152">
        <v>3.665</v>
      </c>
      <c r="AE1545" s="152">
        <v>5.7930000000000001</v>
      </c>
      <c r="AF1545" s="152">
        <v>4.9000000000000004</v>
      </c>
      <c r="AG1545" s="152">
        <v>4.548</v>
      </c>
      <c r="AH1545" s="152">
        <v>3.9769999999999999</v>
      </c>
      <c r="AI1545" s="152">
        <v>5.891</v>
      </c>
      <c r="AJ1545" s="152">
        <v>5.0999999999999996</v>
      </c>
      <c r="AK1545" s="152">
        <v>5.048</v>
      </c>
      <c r="AL1545" s="152" t="e">
        <f t="shared" si="276"/>
        <v>#N/A</v>
      </c>
      <c r="AM1545" s="152" t="e">
        <f t="shared" si="277"/>
        <v>#N/A</v>
      </c>
      <c r="AN1545" s="152" t="e">
        <f>NA()</f>
        <v>#N/A</v>
      </c>
      <c r="AO1545" s="152" t="e">
        <f>NA()</f>
        <v>#N/A</v>
      </c>
      <c r="AP1545" s="152">
        <f t="shared" si="302"/>
        <v>7.8361999999999998</v>
      </c>
      <c r="AQ1545" s="152"/>
      <c r="AR1545" s="152"/>
      <c r="AS1545" s="153">
        <f t="shared" si="313"/>
        <v>68</v>
      </c>
      <c r="AT1545" s="153">
        <f t="shared" si="270"/>
        <v>1</v>
      </c>
      <c r="AU1545" s="153">
        <f t="shared" si="271"/>
        <v>0</v>
      </c>
      <c r="AV1545" s="153">
        <f t="shared" si="272"/>
        <v>0</v>
      </c>
      <c r="BA1545">
        <f t="shared" si="314"/>
        <v>9</v>
      </c>
    </row>
    <row r="1546" spans="2:53" x14ac:dyDescent="0.25">
      <c r="B1546" s="155">
        <f t="shared" si="282"/>
        <v>44265.999305555553</v>
      </c>
      <c r="C1546" s="155">
        <f t="shared" si="280"/>
        <v>44265.999305555553</v>
      </c>
      <c r="D1546" s="152">
        <f t="shared" si="273"/>
        <v>4.9000000000000004</v>
      </c>
      <c r="E1546" s="152"/>
      <c r="F1546" s="152"/>
      <c r="G1546" s="152"/>
      <c r="H1546" s="152" t="e">
        <f t="shared" si="274"/>
        <v>#N/A</v>
      </c>
      <c r="I1546" s="152"/>
      <c r="J1546" s="152" t="e">
        <f t="shared" si="275"/>
        <v>#N/A</v>
      </c>
      <c r="K1546" s="152"/>
      <c r="L1546" s="152"/>
      <c r="M1546" s="152"/>
      <c r="N1546" s="152"/>
      <c r="O1546" s="152"/>
      <c r="P1546" s="152"/>
      <c r="Q1546" s="152"/>
      <c r="R1546" s="152"/>
      <c r="S1546" s="152"/>
      <c r="T1546" s="153" cm="1">
        <f t="array" ref="T1546">MATCH(1,(TDU_Info!$C$5:$C$111=$T$6)*(TDU_Info!$B$5:$B$111&lt;=$B1546),0)</f>
        <v>90</v>
      </c>
      <c r="U1546" s="152">
        <f>100*(INDEX(TDU_Info!$E$5:$E$111,$T1546)/T$11+INDEX(TDU_Info!$F$5:$F$111,$T1546))</f>
        <v>3.6638000000000002</v>
      </c>
      <c r="V1546" s="152">
        <v>3.8730000000000002</v>
      </c>
      <c r="W1546" s="152">
        <v>5.5430000000000001</v>
      </c>
      <c r="X1546" s="152">
        <v>4.9000000000000004</v>
      </c>
      <c r="Y1546" s="152">
        <v>4.7949999999999999</v>
      </c>
      <c r="Z1546" s="152">
        <v>4.2850000000000001</v>
      </c>
      <c r="AA1546" s="152">
        <v>5.8810000000000002</v>
      </c>
      <c r="AB1546" s="152">
        <v>5.0999999999999996</v>
      </c>
      <c r="AC1546" s="152">
        <v>5.2</v>
      </c>
      <c r="AD1546" s="152">
        <v>3.665</v>
      </c>
      <c r="AE1546" s="152">
        <v>5.4550000000000001</v>
      </c>
      <c r="AF1546" s="152">
        <v>4.9000000000000004</v>
      </c>
      <c r="AG1546" s="152">
        <v>4.548</v>
      </c>
      <c r="AH1546" s="152">
        <v>3.9769999999999999</v>
      </c>
      <c r="AI1546" s="152">
        <v>5.819</v>
      </c>
      <c r="AJ1546" s="152">
        <v>5.0999999999999996</v>
      </c>
      <c r="AK1546" s="152">
        <v>5.048</v>
      </c>
      <c r="AL1546" s="152" t="e">
        <f t="shared" si="276"/>
        <v>#N/A</v>
      </c>
      <c r="AM1546" s="152" t="e">
        <f t="shared" si="277"/>
        <v>#N/A</v>
      </c>
      <c r="AN1546" s="152" t="e">
        <f>NA()</f>
        <v>#N/A</v>
      </c>
      <c r="AO1546" s="152" t="e">
        <f>NA()</f>
        <v>#N/A</v>
      </c>
      <c r="AP1546" s="152">
        <f t="shared" si="302"/>
        <v>7.8361999999999998</v>
      </c>
      <c r="AQ1546" s="152"/>
      <c r="AR1546" s="152"/>
      <c r="AS1546" s="153">
        <f t="shared" ref="AS1546:AS1567" si="315">ROUNDUP(B1546-DATE(YEAR(B1546),1,1),0)</f>
        <v>69</v>
      </c>
      <c r="AT1546" s="153">
        <f t="shared" si="270"/>
        <v>1</v>
      </c>
      <c r="AU1546" s="153">
        <f t="shared" si="271"/>
        <v>0</v>
      </c>
      <c r="AV1546" s="153">
        <f t="shared" si="272"/>
        <v>0</v>
      </c>
      <c r="BA1546">
        <f t="shared" ref="BA1546:BA1567" si="316">DAY(C1546)</f>
        <v>10</v>
      </c>
    </row>
    <row r="1547" spans="2:53" x14ac:dyDescent="0.25">
      <c r="B1547" s="155">
        <f t="shared" si="282"/>
        <v>44266.999305555553</v>
      </c>
      <c r="C1547" s="155">
        <f t="shared" si="280"/>
        <v>44266.999305555553</v>
      </c>
      <c r="D1547" s="152">
        <f t="shared" si="273"/>
        <v>4.9000000000000004</v>
      </c>
      <c r="E1547" s="152"/>
      <c r="F1547" s="152"/>
      <c r="G1547" s="152"/>
      <c r="H1547" s="152" t="e">
        <f t="shared" si="274"/>
        <v>#N/A</v>
      </c>
      <c r="I1547" s="152"/>
      <c r="J1547" s="152" t="e">
        <f t="shared" si="275"/>
        <v>#N/A</v>
      </c>
      <c r="K1547" s="152"/>
      <c r="L1547" s="152"/>
      <c r="M1547" s="152"/>
      <c r="N1547" s="152"/>
      <c r="O1547" s="152"/>
      <c r="P1547" s="152"/>
      <c r="Q1547" s="152"/>
      <c r="R1547" s="152"/>
      <c r="S1547" s="152"/>
      <c r="T1547" s="153" cm="1">
        <f t="array" ref="T1547">MATCH(1,(TDU_Info!$C$5:$C$111=$T$6)*(TDU_Info!$B$5:$B$111&lt;=$B1547),0)</f>
        <v>90</v>
      </c>
      <c r="U1547" s="152">
        <f>100*(INDEX(TDU_Info!$E$5:$E$111,$T1547)/T$11+INDEX(TDU_Info!$F$5:$F$111,$T1547))</f>
        <v>3.6638000000000002</v>
      </c>
      <c r="V1547" s="152">
        <v>3.8730000000000002</v>
      </c>
      <c r="W1547" s="152">
        <v>5.5430000000000001</v>
      </c>
      <c r="X1547" s="152">
        <v>4.9000000000000004</v>
      </c>
      <c r="Y1547" s="152">
        <v>4.7949999999999999</v>
      </c>
      <c r="Z1547" s="152">
        <v>4.2850000000000001</v>
      </c>
      <c r="AA1547" s="152">
        <v>5.8810000000000002</v>
      </c>
      <c r="AB1547" s="152">
        <v>5.0999999999999996</v>
      </c>
      <c r="AC1547" s="152">
        <v>5.2</v>
      </c>
      <c r="AD1547" s="152">
        <v>3.665</v>
      </c>
      <c r="AE1547" s="152">
        <v>5.4550000000000001</v>
      </c>
      <c r="AF1547" s="152">
        <v>4.9000000000000004</v>
      </c>
      <c r="AG1547" s="152">
        <v>4.548</v>
      </c>
      <c r="AH1547" s="152">
        <v>3.9769999999999999</v>
      </c>
      <c r="AI1547" s="152">
        <v>5.819</v>
      </c>
      <c r="AJ1547" s="152">
        <v>5.0999999999999996</v>
      </c>
      <c r="AK1547" s="152">
        <v>5.048</v>
      </c>
      <c r="AL1547" s="152" t="e">
        <f t="shared" si="276"/>
        <v>#N/A</v>
      </c>
      <c r="AM1547" s="152" t="e">
        <f t="shared" si="277"/>
        <v>#N/A</v>
      </c>
      <c r="AN1547" s="152" t="e">
        <f>NA()</f>
        <v>#N/A</v>
      </c>
      <c r="AO1547" s="152" t="e">
        <f>NA()</f>
        <v>#N/A</v>
      </c>
      <c r="AP1547" s="152">
        <f t="shared" si="302"/>
        <v>7.8361999999999998</v>
      </c>
      <c r="AQ1547" s="152"/>
      <c r="AR1547" s="152"/>
      <c r="AS1547" s="153">
        <f t="shared" si="315"/>
        <v>70</v>
      </c>
      <c r="AT1547" s="153">
        <f t="shared" si="270"/>
        <v>1</v>
      </c>
      <c r="AU1547" s="153">
        <f t="shared" si="271"/>
        <v>0</v>
      </c>
      <c r="AV1547" s="153">
        <f t="shared" si="272"/>
        <v>0</v>
      </c>
      <c r="BA1547">
        <f t="shared" si="316"/>
        <v>11</v>
      </c>
    </row>
    <row r="1548" spans="2:53" x14ac:dyDescent="0.25">
      <c r="B1548" s="155">
        <f t="shared" si="282"/>
        <v>44267.999305555553</v>
      </c>
      <c r="C1548" s="155">
        <f t="shared" si="280"/>
        <v>44267.999305555553</v>
      </c>
      <c r="D1548" s="152">
        <f t="shared" si="273"/>
        <v>4.9000000000000004</v>
      </c>
      <c r="E1548" s="152"/>
      <c r="F1548" s="152"/>
      <c r="G1548" s="152"/>
      <c r="H1548" s="152" t="e">
        <f t="shared" si="274"/>
        <v>#N/A</v>
      </c>
      <c r="I1548" s="152"/>
      <c r="J1548" s="152" t="e">
        <f t="shared" si="275"/>
        <v>#N/A</v>
      </c>
      <c r="K1548" s="152"/>
      <c r="L1548" s="152"/>
      <c r="M1548" s="152"/>
      <c r="N1548" s="152"/>
      <c r="O1548" s="152"/>
      <c r="P1548" s="152"/>
      <c r="Q1548" s="152"/>
      <c r="R1548" s="152"/>
      <c r="S1548" s="152"/>
      <c r="T1548" s="153" cm="1">
        <f t="array" ref="T1548">MATCH(1,(TDU_Info!$C$5:$C$111=$T$6)*(TDU_Info!$B$5:$B$111&lt;=$B1548),0)</f>
        <v>90</v>
      </c>
      <c r="U1548" s="152">
        <f>100*(INDEX(TDU_Info!$E$5:$E$111,$T1548)/T$11+INDEX(TDU_Info!$F$5:$F$111,$T1548))</f>
        <v>3.6638000000000002</v>
      </c>
      <c r="V1548" s="152">
        <v>3.8730000000000002</v>
      </c>
      <c r="W1548" s="152">
        <v>5.5430000000000001</v>
      </c>
      <c r="X1548" s="152">
        <v>4.9000000000000004</v>
      </c>
      <c r="Y1548" s="152">
        <v>4.7949999999999999</v>
      </c>
      <c r="Z1548" s="152">
        <v>4.2850000000000001</v>
      </c>
      <c r="AA1548" s="152">
        <v>5.8810000000000002</v>
      </c>
      <c r="AB1548" s="152">
        <v>5.0999999999999996</v>
      </c>
      <c r="AC1548" s="152">
        <v>5.2</v>
      </c>
      <c r="AD1548" s="152">
        <v>3.665</v>
      </c>
      <c r="AE1548" s="152">
        <v>5.4550000000000001</v>
      </c>
      <c r="AF1548" s="152">
        <v>4.9000000000000004</v>
      </c>
      <c r="AG1548" s="152">
        <v>4.548</v>
      </c>
      <c r="AH1548" s="152">
        <v>3.9769999999999999</v>
      </c>
      <c r="AI1548" s="152">
        <v>5.819</v>
      </c>
      <c r="AJ1548" s="152">
        <v>5.0999999999999996</v>
      </c>
      <c r="AK1548" s="152">
        <v>5.048</v>
      </c>
      <c r="AL1548" s="152" t="e">
        <f t="shared" si="276"/>
        <v>#N/A</v>
      </c>
      <c r="AM1548" s="152" t="e">
        <f t="shared" si="277"/>
        <v>#N/A</v>
      </c>
      <c r="AN1548" s="152" t="e">
        <f>NA()</f>
        <v>#N/A</v>
      </c>
      <c r="AO1548" s="152" t="e">
        <f>NA()</f>
        <v>#N/A</v>
      </c>
      <c r="AP1548" s="152">
        <f t="shared" si="302"/>
        <v>7.8361999999999998</v>
      </c>
      <c r="AQ1548" s="152"/>
      <c r="AR1548" s="152"/>
      <c r="AS1548" s="153">
        <f t="shared" si="315"/>
        <v>71</v>
      </c>
      <c r="AT1548" s="153">
        <f t="shared" si="270"/>
        <v>1</v>
      </c>
      <c r="AU1548" s="153">
        <f t="shared" si="271"/>
        <v>0</v>
      </c>
      <c r="AV1548" s="153">
        <f t="shared" si="272"/>
        <v>0</v>
      </c>
      <c r="BA1548">
        <f t="shared" si="316"/>
        <v>12</v>
      </c>
    </row>
    <row r="1549" spans="2:53" x14ac:dyDescent="0.25">
      <c r="B1549" s="155">
        <f t="shared" si="282"/>
        <v>44268.999305555553</v>
      </c>
      <c r="C1549" s="155">
        <f t="shared" si="280"/>
        <v>44268.999305555553</v>
      </c>
      <c r="D1549" s="152">
        <f t="shared" si="273"/>
        <v>4.9000000000000004</v>
      </c>
      <c r="E1549" s="152"/>
      <c r="F1549" s="152"/>
      <c r="G1549" s="152"/>
      <c r="H1549" s="152" t="e">
        <f t="shared" si="274"/>
        <v>#N/A</v>
      </c>
      <c r="I1549" s="152"/>
      <c r="J1549" s="152" t="e">
        <f t="shared" si="275"/>
        <v>#N/A</v>
      </c>
      <c r="K1549" s="152"/>
      <c r="L1549" s="152"/>
      <c r="M1549" s="152"/>
      <c r="N1549" s="152"/>
      <c r="O1549" s="152"/>
      <c r="P1549" s="152"/>
      <c r="Q1549" s="152"/>
      <c r="R1549" s="152"/>
      <c r="S1549" s="152"/>
      <c r="T1549" s="153" cm="1">
        <f t="array" ref="T1549">MATCH(1,(TDU_Info!$C$5:$C$111=$T$6)*(TDU_Info!$B$5:$B$111&lt;=$B1549),0)</f>
        <v>90</v>
      </c>
      <c r="U1549" s="152">
        <f>100*(INDEX(TDU_Info!$E$5:$E$111,$T1549)/T$11+INDEX(TDU_Info!$F$5:$F$111,$T1549))</f>
        <v>3.6638000000000002</v>
      </c>
      <c r="V1549" s="152">
        <v>3.8730000000000002</v>
      </c>
      <c r="W1549" s="152">
        <v>5.5430000000000001</v>
      </c>
      <c r="X1549" s="152">
        <v>4.9000000000000004</v>
      </c>
      <c r="Y1549" s="152">
        <v>4.7949999999999999</v>
      </c>
      <c r="Z1549" s="152">
        <v>4.2850000000000001</v>
      </c>
      <c r="AA1549" s="152">
        <v>5.8810000000000002</v>
      </c>
      <c r="AB1549" s="152">
        <v>5.0999999999999996</v>
      </c>
      <c r="AC1549" s="152">
        <v>5.0999999999999996</v>
      </c>
      <c r="AD1549" s="152">
        <v>3.665</v>
      </c>
      <c r="AE1549" s="152">
        <v>5.4550000000000001</v>
      </c>
      <c r="AF1549" s="152">
        <v>4.9000000000000004</v>
      </c>
      <c r="AG1549" s="152">
        <v>4.548</v>
      </c>
      <c r="AH1549" s="152">
        <v>3.9769999999999999</v>
      </c>
      <c r="AI1549" s="152">
        <v>5.819</v>
      </c>
      <c r="AJ1549" s="152">
        <v>5.0999999999999996</v>
      </c>
      <c r="AK1549" s="152">
        <v>5.048</v>
      </c>
      <c r="AL1549" s="152" t="e">
        <f t="shared" si="276"/>
        <v>#N/A</v>
      </c>
      <c r="AM1549" s="152" t="e">
        <f t="shared" si="277"/>
        <v>#N/A</v>
      </c>
      <c r="AN1549" s="152" t="e">
        <f>NA()</f>
        <v>#N/A</v>
      </c>
      <c r="AO1549" s="152" t="e">
        <f>NA()</f>
        <v>#N/A</v>
      </c>
      <c r="AP1549" s="152">
        <f t="shared" si="302"/>
        <v>7.8361999999999998</v>
      </c>
      <c r="AQ1549" s="152"/>
      <c r="AR1549" s="152"/>
      <c r="AS1549" s="153">
        <f t="shared" si="315"/>
        <v>72</v>
      </c>
      <c r="AT1549" s="153">
        <f t="shared" si="270"/>
        <v>1</v>
      </c>
      <c r="AU1549" s="153">
        <f t="shared" si="271"/>
        <v>0</v>
      </c>
      <c r="AV1549" s="153">
        <f t="shared" si="272"/>
        <v>0</v>
      </c>
      <c r="BA1549">
        <f t="shared" si="316"/>
        <v>13</v>
      </c>
    </row>
    <row r="1550" spans="2:53" x14ac:dyDescent="0.25">
      <c r="B1550" s="155">
        <f t="shared" si="282"/>
        <v>44269.999305555553</v>
      </c>
      <c r="C1550" s="155">
        <f t="shared" si="280"/>
        <v>44269.999305555553</v>
      </c>
      <c r="D1550" s="152">
        <f t="shared" si="273"/>
        <v>4.9000000000000004</v>
      </c>
      <c r="E1550" s="152"/>
      <c r="F1550" s="152"/>
      <c r="G1550" s="152"/>
      <c r="H1550" s="152" t="e">
        <f t="shared" si="274"/>
        <v>#N/A</v>
      </c>
      <c r="I1550" s="152"/>
      <c r="J1550" s="152" t="e">
        <f t="shared" si="275"/>
        <v>#N/A</v>
      </c>
      <c r="K1550" s="152"/>
      <c r="L1550" s="152"/>
      <c r="M1550" s="152"/>
      <c r="N1550" s="152"/>
      <c r="O1550" s="152"/>
      <c r="P1550" s="152"/>
      <c r="Q1550" s="152"/>
      <c r="R1550" s="152"/>
      <c r="S1550" s="152"/>
      <c r="T1550" s="153" cm="1">
        <f t="array" ref="T1550">MATCH(1,(TDU_Info!$C$5:$C$111=$T$6)*(TDU_Info!$B$5:$B$111&lt;=$B1550),0)</f>
        <v>90</v>
      </c>
      <c r="U1550" s="152">
        <f>100*(INDEX(TDU_Info!$E$5:$E$111,$T1550)/T$11+INDEX(TDU_Info!$F$5:$F$111,$T1550))</f>
        <v>3.6638000000000002</v>
      </c>
      <c r="V1550" s="152">
        <v>3.8730000000000002</v>
      </c>
      <c r="W1550" s="152">
        <v>5.5430000000000001</v>
      </c>
      <c r="X1550" s="152">
        <v>4.9000000000000004</v>
      </c>
      <c r="Y1550" s="152">
        <v>4.7949999999999999</v>
      </c>
      <c r="Z1550" s="152">
        <v>4.2850000000000001</v>
      </c>
      <c r="AA1550" s="152">
        <v>5.8810000000000002</v>
      </c>
      <c r="AB1550" s="152">
        <v>5.0999999999999996</v>
      </c>
      <c r="AC1550" s="152">
        <v>5.0999999999999996</v>
      </c>
      <c r="AD1550" s="152">
        <v>3.665</v>
      </c>
      <c r="AE1550" s="152">
        <v>5.4550000000000001</v>
      </c>
      <c r="AF1550" s="152">
        <v>4.9000000000000004</v>
      </c>
      <c r="AG1550" s="152">
        <v>4.548</v>
      </c>
      <c r="AH1550" s="152">
        <v>3.9769999999999999</v>
      </c>
      <c r="AI1550" s="152">
        <v>5.819</v>
      </c>
      <c r="AJ1550" s="152">
        <v>5.0999999999999996</v>
      </c>
      <c r="AK1550" s="152">
        <v>5.048</v>
      </c>
      <c r="AL1550" s="152" t="e">
        <f t="shared" si="276"/>
        <v>#N/A</v>
      </c>
      <c r="AM1550" s="152" t="e">
        <f t="shared" si="277"/>
        <v>#N/A</v>
      </c>
      <c r="AN1550" s="152" t="e">
        <f>NA()</f>
        <v>#N/A</v>
      </c>
      <c r="AO1550" s="152" t="e">
        <f>NA()</f>
        <v>#N/A</v>
      </c>
      <c r="AP1550" s="152">
        <f t="shared" si="302"/>
        <v>7.8361999999999998</v>
      </c>
      <c r="AQ1550" s="152"/>
      <c r="AR1550" s="152"/>
      <c r="AS1550" s="153">
        <f t="shared" si="315"/>
        <v>73</v>
      </c>
      <c r="AT1550" s="153">
        <f t="shared" si="270"/>
        <v>1</v>
      </c>
      <c r="AU1550" s="153">
        <f t="shared" si="271"/>
        <v>0</v>
      </c>
      <c r="AV1550" s="153">
        <f t="shared" si="272"/>
        <v>0</v>
      </c>
      <c r="BA1550">
        <f t="shared" si="316"/>
        <v>14</v>
      </c>
    </row>
    <row r="1551" spans="2:53" x14ac:dyDescent="0.25">
      <c r="B1551" s="155">
        <f t="shared" si="282"/>
        <v>44270.999305555553</v>
      </c>
      <c r="C1551" s="155">
        <f t="shared" si="280"/>
        <v>44270.999305555553</v>
      </c>
      <c r="D1551" s="152">
        <f t="shared" si="273"/>
        <v>4.9000000000000004</v>
      </c>
      <c r="E1551" s="152"/>
      <c r="F1551" s="152"/>
      <c r="G1551" s="152"/>
      <c r="H1551" s="152" t="e">
        <f t="shared" si="274"/>
        <v>#N/A</v>
      </c>
      <c r="I1551" s="152"/>
      <c r="J1551" s="152" t="e">
        <f t="shared" si="275"/>
        <v>#N/A</v>
      </c>
      <c r="K1551" s="152"/>
      <c r="L1551" s="152"/>
      <c r="M1551" s="152"/>
      <c r="N1551" s="152"/>
      <c r="O1551" s="152"/>
      <c r="P1551" s="152"/>
      <c r="Q1551" s="152"/>
      <c r="R1551" s="152"/>
      <c r="S1551" s="152"/>
      <c r="T1551" s="153" cm="1">
        <f t="array" ref="T1551">MATCH(1,(TDU_Info!$C$5:$C$111=$T$6)*(TDU_Info!$B$5:$B$111&lt;=$B1551),0)</f>
        <v>90</v>
      </c>
      <c r="U1551" s="152">
        <f>100*(INDEX(TDU_Info!$E$5:$E$111,$T1551)/T$11+INDEX(TDU_Info!$F$5:$F$111,$T1551))</f>
        <v>3.6638000000000002</v>
      </c>
      <c r="V1551" s="152">
        <v>3.8540000000000001</v>
      </c>
      <c r="W1551" s="152">
        <v>5.5430000000000001</v>
      </c>
      <c r="X1551" s="152">
        <v>4.9000000000000004</v>
      </c>
      <c r="Y1551" s="152">
        <v>4.7949999999999999</v>
      </c>
      <c r="Z1551" s="152">
        <v>4.1829999999999998</v>
      </c>
      <c r="AA1551" s="152">
        <v>5.8810000000000002</v>
      </c>
      <c r="AB1551" s="152">
        <v>5.0999999999999996</v>
      </c>
      <c r="AC1551" s="152">
        <v>5.0999999999999996</v>
      </c>
      <c r="AD1551" s="152">
        <v>3.4649999999999999</v>
      </c>
      <c r="AE1551" s="152">
        <v>5.4550000000000001</v>
      </c>
      <c r="AF1551" s="152">
        <v>4.9000000000000004</v>
      </c>
      <c r="AG1551" s="152">
        <v>4.548</v>
      </c>
      <c r="AH1551" s="152">
        <v>3.7770000000000001</v>
      </c>
      <c r="AI1551" s="152">
        <v>5.819</v>
      </c>
      <c r="AJ1551" s="152">
        <v>5.0999999999999996</v>
      </c>
      <c r="AK1551" s="152">
        <v>5.048</v>
      </c>
      <c r="AL1551" s="152" t="e">
        <f t="shared" si="276"/>
        <v>#N/A</v>
      </c>
      <c r="AM1551" s="152" t="e">
        <f t="shared" si="277"/>
        <v>#N/A</v>
      </c>
      <c r="AN1551" s="152" t="e">
        <f>NA()</f>
        <v>#N/A</v>
      </c>
      <c r="AO1551" s="152" t="e">
        <f>NA()</f>
        <v>#N/A</v>
      </c>
      <c r="AP1551" s="152">
        <f t="shared" si="302"/>
        <v>7.8361999999999998</v>
      </c>
      <c r="AQ1551" s="152"/>
      <c r="AR1551" s="152"/>
      <c r="AS1551" s="153">
        <f t="shared" si="315"/>
        <v>74</v>
      </c>
      <c r="AT1551" s="153">
        <f t="shared" si="270"/>
        <v>1</v>
      </c>
      <c r="AU1551" s="153">
        <f t="shared" si="271"/>
        <v>0</v>
      </c>
      <c r="AV1551" s="153">
        <f t="shared" si="272"/>
        <v>0</v>
      </c>
      <c r="BA1551">
        <f t="shared" si="316"/>
        <v>15</v>
      </c>
    </row>
    <row r="1552" spans="2:53" x14ac:dyDescent="0.25">
      <c r="B1552" s="155">
        <f t="shared" si="282"/>
        <v>44271.999305555553</v>
      </c>
      <c r="C1552" s="155">
        <f t="shared" si="280"/>
        <v>44271.999305555553</v>
      </c>
      <c r="D1552" s="152">
        <f t="shared" si="273"/>
        <v>4.9000000000000004</v>
      </c>
      <c r="E1552" s="152"/>
      <c r="F1552" s="152"/>
      <c r="G1552" s="152"/>
      <c r="H1552" s="152" t="e">
        <f t="shared" si="274"/>
        <v>#N/A</v>
      </c>
      <c r="I1552" s="152"/>
      <c r="J1552" s="152" t="e">
        <f t="shared" si="275"/>
        <v>#N/A</v>
      </c>
      <c r="K1552" s="152"/>
      <c r="L1552" s="152"/>
      <c r="M1552" s="152"/>
      <c r="N1552" s="152"/>
      <c r="O1552" s="152"/>
      <c r="P1552" s="152"/>
      <c r="Q1552" s="152"/>
      <c r="R1552" s="152"/>
      <c r="S1552" s="152"/>
      <c r="T1552" s="153" cm="1">
        <f t="array" ref="T1552">MATCH(1,(TDU_Info!$C$5:$C$111=$T$6)*(TDU_Info!$B$5:$B$111&lt;=$B1552),0)</f>
        <v>90</v>
      </c>
      <c r="U1552" s="152">
        <f>100*(INDEX(TDU_Info!$E$5:$E$111,$T1552)/T$11+INDEX(TDU_Info!$F$5:$F$111,$T1552))</f>
        <v>3.6638000000000002</v>
      </c>
      <c r="V1552" s="152">
        <v>3.8540000000000001</v>
      </c>
      <c r="W1552" s="152">
        <v>5.5430000000000001</v>
      </c>
      <c r="X1552" s="152">
        <v>4.9000000000000004</v>
      </c>
      <c r="Y1552" s="152">
        <v>4.7949999999999999</v>
      </c>
      <c r="Z1552" s="152">
        <v>4.1829999999999998</v>
      </c>
      <c r="AA1552" s="152">
        <v>5.8810000000000002</v>
      </c>
      <c r="AB1552" s="152">
        <v>5.0999999999999996</v>
      </c>
      <c r="AC1552" s="152">
        <v>5.0999999999999996</v>
      </c>
      <c r="AD1552" s="152">
        <v>3.4649999999999999</v>
      </c>
      <c r="AE1552" s="152">
        <v>5.4550000000000001</v>
      </c>
      <c r="AF1552" s="152">
        <v>4.9000000000000004</v>
      </c>
      <c r="AG1552" s="152">
        <v>4.548</v>
      </c>
      <c r="AH1552" s="152">
        <v>3.7770000000000001</v>
      </c>
      <c r="AI1552" s="152">
        <v>5.819</v>
      </c>
      <c r="AJ1552" s="152">
        <v>5.0999999999999996</v>
      </c>
      <c r="AK1552" s="152">
        <v>5.048</v>
      </c>
      <c r="AL1552" s="152" t="e">
        <f t="shared" si="276"/>
        <v>#N/A</v>
      </c>
      <c r="AM1552" s="152" t="e">
        <f t="shared" si="277"/>
        <v>#N/A</v>
      </c>
      <c r="AN1552" s="152" t="e">
        <f>NA()</f>
        <v>#N/A</v>
      </c>
      <c r="AO1552" s="152" t="e">
        <f>NA()</f>
        <v>#N/A</v>
      </c>
      <c r="AP1552" s="152">
        <f t="shared" si="302"/>
        <v>7.8361999999999998</v>
      </c>
      <c r="AQ1552" s="152"/>
      <c r="AR1552" s="152"/>
      <c r="AS1552" s="153">
        <f t="shared" si="315"/>
        <v>75</v>
      </c>
      <c r="AT1552" s="153">
        <f t="shared" si="270"/>
        <v>1</v>
      </c>
      <c r="AU1552" s="153">
        <f t="shared" si="271"/>
        <v>0</v>
      </c>
      <c r="AV1552" s="153">
        <f t="shared" si="272"/>
        <v>0</v>
      </c>
      <c r="BA1552">
        <f t="shared" si="316"/>
        <v>16</v>
      </c>
    </row>
    <row r="1553" spans="2:53" x14ac:dyDescent="0.25">
      <c r="B1553" s="155">
        <f t="shared" si="282"/>
        <v>44272.999305555553</v>
      </c>
      <c r="C1553" s="155">
        <f t="shared" si="280"/>
        <v>44272.999305555553</v>
      </c>
      <c r="D1553" s="152">
        <f t="shared" si="273"/>
        <v>4.665</v>
      </c>
      <c r="E1553" s="152"/>
      <c r="F1553" s="152"/>
      <c r="G1553" s="152"/>
      <c r="H1553" s="152" t="e">
        <f t="shared" si="274"/>
        <v>#N/A</v>
      </c>
      <c r="I1553" s="152"/>
      <c r="J1553" s="152" t="e">
        <f t="shared" si="275"/>
        <v>#N/A</v>
      </c>
      <c r="K1553" s="152"/>
      <c r="L1553" s="152"/>
      <c r="M1553" s="152"/>
      <c r="N1553" s="152"/>
      <c r="O1553" s="152"/>
      <c r="P1553" s="152"/>
      <c r="Q1553" s="152"/>
      <c r="R1553" s="152"/>
      <c r="S1553" s="152"/>
      <c r="T1553" s="153" cm="1">
        <f t="array" ref="T1553">MATCH(1,(TDU_Info!$C$5:$C$111=$T$6)*(TDU_Info!$B$5:$B$111&lt;=$B1553),0)</f>
        <v>90</v>
      </c>
      <c r="U1553" s="152">
        <f>100*(INDEX(TDU_Info!$E$5:$E$111,$T1553)/T$11+INDEX(TDU_Info!$F$5:$F$111,$T1553))</f>
        <v>3.6638000000000002</v>
      </c>
      <c r="V1553" s="152">
        <v>3.7280000000000002</v>
      </c>
      <c r="W1553" s="152">
        <v>5.5430000000000001</v>
      </c>
      <c r="X1553" s="152">
        <v>4.665</v>
      </c>
      <c r="Y1553" s="152">
        <v>4.7949999999999999</v>
      </c>
      <c r="Z1553" s="152">
        <v>4.0419999999999998</v>
      </c>
      <c r="AA1553" s="152">
        <v>5.8810000000000002</v>
      </c>
      <c r="AB1553" s="152">
        <v>5.0609999999999999</v>
      </c>
      <c r="AC1553" s="152">
        <v>5.0999999999999996</v>
      </c>
      <c r="AD1553" s="152">
        <v>3.4020000000000001</v>
      </c>
      <c r="AE1553" s="152">
        <v>5.4550000000000001</v>
      </c>
      <c r="AF1553" s="152">
        <v>4.665</v>
      </c>
      <c r="AG1553" s="152">
        <v>4.548</v>
      </c>
      <c r="AH1553" s="152">
        <v>3.7069999999999999</v>
      </c>
      <c r="AI1553" s="152">
        <v>5.819</v>
      </c>
      <c r="AJ1553" s="152">
        <v>5.0609999999999999</v>
      </c>
      <c r="AK1553" s="152">
        <v>5.048</v>
      </c>
      <c r="AL1553" s="152" t="e">
        <f t="shared" si="276"/>
        <v>#N/A</v>
      </c>
      <c r="AM1553" s="152" t="e">
        <f t="shared" si="277"/>
        <v>#N/A</v>
      </c>
      <c r="AN1553" s="152" t="e">
        <f>NA()</f>
        <v>#N/A</v>
      </c>
      <c r="AO1553" s="152" t="e">
        <f>NA()</f>
        <v>#N/A</v>
      </c>
      <c r="AP1553" s="152">
        <f t="shared" si="302"/>
        <v>7.8361999999999998</v>
      </c>
      <c r="AQ1553" s="152"/>
      <c r="AR1553" s="152"/>
      <c r="AS1553" s="153">
        <f t="shared" si="315"/>
        <v>76</v>
      </c>
      <c r="AT1553" s="153">
        <f t="shared" si="270"/>
        <v>1</v>
      </c>
      <c r="AU1553" s="153">
        <f t="shared" si="271"/>
        <v>0</v>
      </c>
      <c r="AV1553" s="153">
        <f t="shared" si="272"/>
        <v>0</v>
      </c>
      <c r="BA1553">
        <f t="shared" si="316"/>
        <v>17</v>
      </c>
    </row>
    <row r="1554" spans="2:53" x14ac:dyDescent="0.25">
      <c r="B1554" s="155">
        <f t="shared" si="282"/>
        <v>44273.999305555553</v>
      </c>
      <c r="C1554" s="155">
        <f t="shared" si="280"/>
        <v>44273.999305555553</v>
      </c>
      <c r="D1554" s="152">
        <f t="shared" si="273"/>
        <v>4.665</v>
      </c>
      <c r="E1554" s="152"/>
      <c r="F1554" s="152"/>
      <c r="G1554" s="152"/>
      <c r="H1554" s="152" t="e">
        <f t="shared" si="274"/>
        <v>#N/A</v>
      </c>
      <c r="I1554" s="152"/>
      <c r="J1554" s="152" t="e">
        <f t="shared" si="275"/>
        <v>#N/A</v>
      </c>
      <c r="K1554" s="152"/>
      <c r="L1554" s="152"/>
      <c r="M1554" s="152"/>
      <c r="N1554" s="152"/>
      <c r="O1554" s="152"/>
      <c r="P1554" s="152"/>
      <c r="Q1554" s="152"/>
      <c r="R1554" s="152"/>
      <c r="S1554" s="152"/>
      <c r="T1554" s="153" cm="1">
        <f t="array" ref="T1554">MATCH(1,(TDU_Info!$C$5:$C$111=$T$6)*(TDU_Info!$B$5:$B$111&lt;=$B1554),0)</f>
        <v>90</v>
      </c>
      <c r="U1554" s="152">
        <f>100*(INDEX(TDU_Info!$E$5:$E$111,$T1554)/T$11+INDEX(TDU_Info!$F$5:$F$111,$T1554))</f>
        <v>3.6638000000000002</v>
      </c>
      <c r="V1554" s="152">
        <v>3.7280000000000002</v>
      </c>
      <c r="W1554" s="152">
        <v>5.5430000000000001</v>
      </c>
      <c r="X1554" s="152">
        <v>4.665</v>
      </c>
      <c r="Y1554" s="152">
        <v>4.7949999999999999</v>
      </c>
      <c r="Z1554" s="152">
        <v>4.0419999999999998</v>
      </c>
      <c r="AA1554" s="152">
        <v>5.8810000000000002</v>
      </c>
      <c r="AB1554" s="152">
        <v>5.0609999999999999</v>
      </c>
      <c r="AC1554" s="152">
        <v>5.0999999999999996</v>
      </c>
      <c r="AD1554" s="152">
        <v>3.4020000000000001</v>
      </c>
      <c r="AE1554" s="152">
        <v>5.4550000000000001</v>
      </c>
      <c r="AF1554" s="152">
        <v>4.665</v>
      </c>
      <c r="AG1554" s="152">
        <v>4.548</v>
      </c>
      <c r="AH1554" s="152">
        <v>3.7069999999999999</v>
      </c>
      <c r="AI1554" s="152">
        <v>5.819</v>
      </c>
      <c r="AJ1554" s="152">
        <v>5.0609999999999999</v>
      </c>
      <c r="AK1554" s="152">
        <v>5.048</v>
      </c>
      <c r="AL1554" s="152" t="e">
        <f t="shared" si="276"/>
        <v>#N/A</v>
      </c>
      <c r="AM1554" s="152" t="e">
        <f t="shared" si="277"/>
        <v>#N/A</v>
      </c>
      <c r="AN1554" s="152" t="e">
        <f>NA()</f>
        <v>#N/A</v>
      </c>
      <c r="AO1554" s="152" t="e">
        <f>NA()</f>
        <v>#N/A</v>
      </c>
      <c r="AP1554" s="152">
        <f t="shared" ref="AP1554:AP1617" si="317">IF(DAY($C1554)=1,NA(),VLOOKUP($C1554,$BE$17:$BF$78,2,TRUE)-$U1554)</f>
        <v>7.8361999999999998</v>
      </c>
      <c r="AQ1554" s="152"/>
      <c r="AR1554" s="152"/>
      <c r="AS1554" s="153">
        <f t="shared" si="315"/>
        <v>77</v>
      </c>
      <c r="AT1554" s="153">
        <f t="shared" si="270"/>
        <v>1</v>
      </c>
      <c r="AU1554" s="153">
        <f t="shared" si="271"/>
        <v>0</v>
      </c>
      <c r="AV1554" s="153">
        <f t="shared" si="272"/>
        <v>0</v>
      </c>
      <c r="BA1554">
        <f t="shared" si="316"/>
        <v>18</v>
      </c>
    </row>
    <row r="1555" spans="2:53" x14ac:dyDescent="0.25">
      <c r="B1555" s="155">
        <f t="shared" si="282"/>
        <v>44274.999305555553</v>
      </c>
      <c r="C1555" s="155">
        <f t="shared" si="280"/>
        <v>44274.999305555553</v>
      </c>
      <c r="D1555" s="152">
        <f t="shared" si="273"/>
        <v>4.665</v>
      </c>
      <c r="E1555" s="152"/>
      <c r="F1555" s="152"/>
      <c r="G1555" s="152"/>
      <c r="H1555" s="152" t="e">
        <f t="shared" si="274"/>
        <v>#N/A</v>
      </c>
      <c r="I1555" s="152"/>
      <c r="J1555" s="152" t="e">
        <f t="shared" si="275"/>
        <v>#N/A</v>
      </c>
      <c r="K1555" s="152"/>
      <c r="L1555" s="152"/>
      <c r="M1555" s="152"/>
      <c r="N1555" s="152"/>
      <c r="O1555" s="152"/>
      <c r="P1555" s="152"/>
      <c r="Q1555" s="152"/>
      <c r="R1555" s="152"/>
      <c r="S1555" s="152"/>
      <c r="T1555" s="153" cm="1">
        <f t="array" ref="T1555">MATCH(1,(TDU_Info!$C$5:$C$111=$T$6)*(TDU_Info!$B$5:$B$111&lt;=$B1555),0)</f>
        <v>90</v>
      </c>
      <c r="U1555" s="152">
        <f>100*(INDEX(TDU_Info!$E$5:$E$111,$T1555)/T$11+INDEX(TDU_Info!$F$5:$F$111,$T1555))</f>
        <v>3.6638000000000002</v>
      </c>
      <c r="V1555" s="152">
        <v>3.6829999999999998</v>
      </c>
      <c r="W1555" s="152">
        <v>5.5019999999999998</v>
      </c>
      <c r="X1555" s="152">
        <v>4.665</v>
      </c>
      <c r="Y1555" s="152">
        <v>4.7649999999999997</v>
      </c>
      <c r="Z1555" s="152">
        <v>3.992</v>
      </c>
      <c r="AA1555" s="152">
        <v>5.8479999999999999</v>
      </c>
      <c r="AB1555" s="152">
        <v>5.0609999999999999</v>
      </c>
      <c r="AC1555" s="152">
        <v>5.0999999999999996</v>
      </c>
      <c r="AD1555" s="152">
        <v>3.379</v>
      </c>
      <c r="AE1555" s="152">
        <v>5.4340000000000002</v>
      </c>
      <c r="AF1555" s="152">
        <v>4.665</v>
      </c>
      <c r="AG1555" s="152">
        <v>4.548</v>
      </c>
      <c r="AH1555" s="152">
        <v>3.6819999999999999</v>
      </c>
      <c r="AI1555" s="152">
        <v>5.7939999999999996</v>
      </c>
      <c r="AJ1555" s="152">
        <v>5.0609999999999999</v>
      </c>
      <c r="AK1555" s="152">
        <v>5.048</v>
      </c>
      <c r="AL1555" s="152" t="e">
        <f t="shared" si="276"/>
        <v>#N/A</v>
      </c>
      <c r="AM1555" s="152" t="e">
        <f t="shared" si="277"/>
        <v>#N/A</v>
      </c>
      <c r="AN1555" s="152" t="e">
        <f>NA()</f>
        <v>#N/A</v>
      </c>
      <c r="AO1555" s="152" t="e">
        <f>NA()</f>
        <v>#N/A</v>
      </c>
      <c r="AP1555" s="152">
        <f t="shared" si="317"/>
        <v>7.8361999999999998</v>
      </c>
      <c r="AQ1555" s="152"/>
      <c r="AR1555" s="152"/>
      <c r="AS1555" s="153">
        <f t="shared" si="315"/>
        <v>78</v>
      </c>
      <c r="AT1555" s="153">
        <f t="shared" si="270"/>
        <v>1</v>
      </c>
      <c r="AU1555" s="153">
        <f t="shared" si="271"/>
        <v>0</v>
      </c>
      <c r="AV1555" s="153">
        <f t="shared" si="272"/>
        <v>0</v>
      </c>
      <c r="BA1555">
        <f t="shared" si="316"/>
        <v>19</v>
      </c>
    </row>
    <row r="1556" spans="2:53" x14ac:dyDescent="0.25">
      <c r="B1556" s="155">
        <f t="shared" si="282"/>
        <v>44275.999305555553</v>
      </c>
      <c r="C1556" s="155">
        <f t="shared" si="280"/>
        <v>44275.999305555553</v>
      </c>
      <c r="D1556" s="152">
        <f t="shared" si="273"/>
        <v>4.665</v>
      </c>
      <c r="E1556" s="152"/>
      <c r="F1556" s="152"/>
      <c r="G1556" s="152"/>
      <c r="H1556" s="152" t="e">
        <f t="shared" si="274"/>
        <v>#N/A</v>
      </c>
      <c r="I1556" s="152"/>
      <c r="J1556" s="152" t="e">
        <f t="shared" si="275"/>
        <v>#N/A</v>
      </c>
      <c r="K1556" s="152"/>
      <c r="L1556" s="152"/>
      <c r="M1556" s="152"/>
      <c r="N1556" s="152"/>
      <c r="O1556" s="152"/>
      <c r="P1556" s="152"/>
      <c r="Q1556" s="152"/>
      <c r="R1556" s="152"/>
      <c r="S1556" s="152"/>
      <c r="T1556" s="153" cm="1">
        <f t="array" ref="T1556">MATCH(1,(TDU_Info!$C$5:$C$111=$T$6)*(TDU_Info!$B$5:$B$111&lt;=$B1556),0)</f>
        <v>90</v>
      </c>
      <c r="U1556" s="152">
        <f>100*(INDEX(TDU_Info!$E$5:$E$111,$T1556)/T$11+INDEX(TDU_Info!$F$5:$F$111,$T1556))</f>
        <v>3.6638000000000002</v>
      </c>
      <c r="V1556" s="152">
        <v>3.6829999999999998</v>
      </c>
      <c r="W1556" s="152">
        <v>5.5019999999999998</v>
      </c>
      <c r="X1556" s="152">
        <v>4.665</v>
      </c>
      <c r="Y1556" s="152">
        <v>4.7649999999999997</v>
      </c>
      <c r="Z1556" s="152">
        <v>3.992</v>
      </c>
      <c r="AA1556" s="152">
        <v>5.8479999999999999</v>
      </c>
      <c r="AB1556" s="152">
        <v>5.0609999999999999</v>
      </c>
      <c r="AC1556" s="152">
        <v>5.0999999999999996</v>
      </c>
      <c r="AD1556" s="152">
        <v>3.379</v>
      </c>
      <c r="AE1556" s="152">
        <v>5.4340000000000002</v>
      </c>
      <c r="AF1556" s="152">
        <v>4.665</v>
      </c>
      <c r="AG1556" s="152">
        <v>4.548</v>
      </c>
      <c r="AH1556" s="152">
        <v>3.6819999999999999</v>
      </c>
      <c r="AI1556" s="152">
        <v>5.7939999999999996</v>
      </c>
      <c r="AJ1556" s="152">
        <v>5.0609999999999999</v>
      </c>
      <c r="AK1556" s="152">
        <v>5.048</v>
      </c>
      <c r="AL1556" s="152" t="e">
        <f t="shared" si="276"/>
        <v>#N/A</v>
      </c>
      <c r="AM1556" s="152" t="e">
        <f t="shared" si="277"/>
        <v>#N/A</v>
      </c>
      <c r="AN1556" s="152" t="e">
        <f>NA()</f>
        <v>#N/A</v>
      </c>
      <c r="AO1556" s="152" t="e">
        <f>NA()</f>
        <v>#N/A</v>
      </c>
      <c r="AP1556" s="152">
        <f t="shared" si="317"/>
        <v>7.8361999999999998</v>
      </c>
      <c r="AQ1556" s="152"/>
      <c r="AR1556" s="152"/>
      <c r="AS1556" s="153">
        <f t="shared" si="315"/>
        <v>79</v>
      </c>
      <c r="AT1556" s="153">
        <f t="shared" si="270"/>
        <v>1</v>
      </c>
      <c r="AU1556" s="153">
        <f t="shared" si="271"/>
        <v>0</v>
      </c>
      <c r="AV1556" s="153">
        <f t="shared" si="272"/>
        <v>0</v>
      </c>
      <c r="BA1556">
        <f t="shared" si="316"/>
        <v>20</v>
      </c>
    </row>
    <row r="1557" spans="2:53" x14ac:dyDescent="0.25">
      <c r="B1557" s="155">
        <f t="shared" si="282"/>
        <v>44276.999305555553</v>
      </c>
      <c r="C1557" s="155">
        <f t="shared" si="280"/>
        <v>44276.999305555553</v>
      </c>
      <c r="D1557" s="152">
        <f t="shared" si="273"/>
        <v>4.665</v>
      </c>
      <c r="E1557" s="152"/>
      <c r="F1557" s="152"/>
      <c r="G1557" s="152"/>
      <c r="H1557" s="152" t="e">
        <f t="shared" si="274"/>
        <v>#N/A</v>
      </c>
      <c r="I1557" s="152"/>
      <c r="J1557" s="152" t="e">
        <f t="shared" si="275"/>
        <v>#N/A</v>
      </c>
      <c r="K1557" s="152"/>
      <c r="L1557" s="152"/>
      <c r="M1557" s="152"/>
      <c r="N1557" s="152"/>
      <c r="O1557" s="152"/>
      <c r="P1557" s="152"/>
      <c r="Q1557" s="152"/>
      <c r="R1557" s="152"/>
      <c r="S1557" s="152"/>
      <c r="T1557" s="153" cm="1">
        <f t="array" ref="T1557">MATCH(1,(TDU_Info!$C$5:$C$111=$T$6)*(TDU_Info!$B$5:$B$111&lt;=$B1557),0)</f>
        <v>90</v>
      </c>
      <c r="U1557" s="152">
        <f>100*(INDEX(TDU_Info!$E$5:$E$111,$T1557)/T$11+INDEX(TDU_Info!$F$5:$F$111,$T1557))</f>
        <v>3.6638000000000002</v>
      </c>
      <c r="V1557" s="152">
        <v>3.6829999999999998</v>
      </c>
      <c r="W1557" s="152">
        <v>5.5019999999999998</v>
      </c>
      <c r="X1557" s="152">
        <v>4.665</v>
      </c>
      <c r="Y1557" s="152">
        <v>4.7649999999999997</v>
      </c>
      <c r="Z1557" s="152">
        <v>3.992</v>
      </c>
      <c r="AA1557" s="152">
        <v>5.8479999999999999</v>
      </c>
      <c r="AB1557" s="152">
        <v>5.0609999999999999</v>
      </c>
      <c r="AC1557" s="152">
        <v>5.0999999999999996</v>
      </c>
      <c r="AD1557" s="152">
        <v>3.379</v>
      </c>
      <c r="AE1557" s="152">
        <v>5.4340000000000002</v>
      </c>
      <c r="AF1557" s="152">
        <v>4.665</v>
      </c>
      <c r="AG1557" s="152">
        <v>4.548</v>
      </c>
      <c r="AH1557" s="152">
        <v>3.6819999999999999</v>
      </c>
      <c r="AI1557" s="152">
        <v>5.7939999999999996</v>
      </c>
      <c r="AJ1557" s="152">
        <v>5.0609999999999999</v>
      </c>
      <c r="AK1557" s="152">
        <v>5.048</v>
      </c>
      <c r="AL1557" s="152" t="e">
        <f t="shared" si="276"/>
        <v>#N/A</v>
      </c>
      <c r="AM1557" s="152" t="e">
        <f t="shared" si="277"/>
        <v>#N/A</v>
      </c>
      <c r="AN1557" s="152" t="e">
        <f>NA()</f>
        <v>#N/A</v>
      </c>
      <c r="AO1557" s="152" t="e">
        <f>NA()</f>
        <v>#N/A</v>
      </c>
      <c r="AP1557" s="152">
        <f t="shared" si="317"/>
        <v>7.8361999999999998</v>
      </c>
      <c r="AQ1557" s="152"/>
      <c r="AR1557" s="152"/>
      <c r="AS1557" s="153">
        <f t="shared" si="315"/>
        <v>80</v>
      </c>
      <c r="AT1557" s="153">
        <f t="shared" si="270"/>
        <v>1</v>
      </c>
      <c r="AU1557" s="153">
        <f t="shared" si="271"/>
        <v>0</v>
      </c>
      <c r="AV1557" s="153">
        <f t="shared" si="272"/>
        <v>0</v>
      </c>
      <c r="BA1557">
        <f t="shared" si="316"/>
        <v>21</v>
      </c>
    </row>
    <row r="1558" spans="2:53" x14ac:dyDescent="0.25">
      <c r="B1558" s="155">
        <f t="shared" si="282"/>
        <v>44277.999305555553</v>
      </c>
      <c r="C1558" s="155">
        <f t="shared" si="280"/>
        <v>44277.999305555553</v>
      </c>
      <c r="D1558" s="152">
        <f t="shared" si="273"/>
        <v>4.665</v>
      </c>
      <c r="E1558" s="152"/>
      <c r="F1558" s="152"/>
      <c r="G1558" s="152"/>
      <c r="H1558" s="152" t="e">
        <f t="shared" si="274"/>
        <v>#N/A</v>
      </c>
      <c r="I1558" s="152"/>
      <c r="J1558" s="152" t="e">
        <f t="shared" si="275"/>
        <v>#N/A</v>
      </c>
      <c r="K1558" s="152"/>
      <c r="L1558" s="152"/>
      <c r="M1558" s="152"/>
      <c r="N1558" s="152"/>
      <c r="O1558" s="152"/>
      <c r="P1558" s="152"/>
      <c r="Q1558" s="152"/>
      <c r="R1558" s="152"/>
      <c r="S1558" s="152"/>
      <c r="T1558" s="153" cm="1">
        <f t="array" ref="T1558">MATCH(1,(TDU_Info!$C$5:$C$111=$T$6)*(TDU_Info!$B$5:$B$111&lt;=$B1558),0)</f>
        <v>90</v>
      </c>
      <c r="U1558" s="152">
        <f>100*(INDEX(TDU_Info!$E$5:$E$111,$T1558)/T$11+INDEX(TDU_Info!$F$5:$F$111,$T1558))</f>
        <v>3.6638000000000002</v>
      </c>
      <c r="V1558" s="152">
        <v>3.6459999999999999</v>
      </c>
      <c r="W1558" s="152">
        <v>5.6639999999999997</v>
      </c>
      <c r="X1558" s="152">
        <v>4.665</v>
      </c>
      <c r="Y1558" s="152">
        <v>4.7649999999999997</v>
      </c>
      <c r="Z1558" s="152">
        <v>3.9590000000000001</v>
      </c>
      <c r="AA1558" s="152">
        <v>5.8479999999999999</v>
      </c>
      <c r="AB1558" s="152">
        <v>5.0609999999999999</v>
      </c>
      <c r="AC1558" s="152">
        <v>5.0999999999999996</v>
      </c>
      <c r="AD1558" s="152">
        <v>3.379</v>
      </c>
      <c r="AE1558" s="152">
        <v>5.5960000000000001</v>
      </c>
      <c r="AF1558" s="152">
        <v>4.665</v>
      </c>
      <c r="AG1558" s="152">
        <v>4.548</v>
      </c>
      <c r="AH1558" s="152">
        <v>3.6819999999999999</v>
      </c>
      <c r="AI1558" s="152">
        <v>5.8739999999999997</v>
      </c>
      <c r="AJ1558" s="152">
        <v>5.0609999999999999</v>
      </c>
      <c r="AK1558" s="152">
        <v>5.048</v>
      </c>
      <c r="AL1558" s="152" t="e">
        <f t="shared" si="276"/>
        <v>#N/A</v>
      </c>
      <c r="AM1558" s="152" t="e">
        <f t="shared" si="277"/>
        <v>#N/A</v>
      </c>
      <c r="AN1558" s="152" t="e">
        <f>NA()</f>
        <v>#N/A</v>
      </c>
      <c r="AO1558" s="152" t="e">
        <f>NA()</f>
        <v>#N/A</v>
      </c>
      <c r="AP1558" s="152">
        <f t="shared" si="317"/>
        <v>7.8361999999999998</v>
      </c>
      <c r="AQ1558" s="152"/>
      <c r="AR1558" s="152"/>
      <c r="AS1558" s="153">
        <f t="shared" si="315"/>
        <v>81</v>
      </c>
      <c r="AT1558" s="153">
        <f t="shared" si="270"/>
        <v>1</v>
      </c>
      <c r="AU1558" s="153">
        <f t="shared" si="271"/>
        <v>0</v>
      </c>
      <c r="AV1558" s="153">
        <f t="shared" si="272"/>
        <v>0</v>
      </c>
      <c r="BA1558">
        <f t="shared" si="316"/>
        <v>22</v>
      </c>
    </row>
    <row r="1559" spans="2:53" x14ac:dyDescent="0.25">
      <c r="B1559" s="155">
        <f t="shared" si="282"/>
        <v>44278.999305555553</v>
      </c>
      <c r="C1559" s="155">
        <f t="shared" si="280"/>
        <v>44278.999305555553</v>
      </c>
      <c r="D1559" s="152">
        <f t="shared" si="273"/>
        <v>4.665</v>
      </c>
      <c r="E1559" s="152"/>
      <c r="F1559" s="152"/>
      <c r="G1559" s="152"/>
      <c r="H1559" s="152" t="e">
        <f t="shared" si="274"/>
        <v>#N/A</v>
      </c>
      <c r="I1559" s="152"/>
      <c r="J1559" s="152" t="e">
        <f t="shared" si="275"/>
        <v>#N/A</v>
      </c>
      <c r="K1559" s="152"/>
      <c r="L1559" s="152"/>
      <c r="M1559" s="152"/>
      <c r="N1559" s="152"/>
      <c r="O1559" s="152"/>
      <c r="P1559" s="152"/>
      <c r="Q1559" s="152"/>
      <c r="R1559" s="152"/>
      <c r="S1559" s="152"/>
      <c r="T1559" s="153" cm="1">
        <f t="array" ref="T1559">MATCH(1,(TDU_Info!$C$5:$C$111=$T$6)*(TDU_Info!$B$5:$B$111&lt;=$B1559),0)</f>
        <v>90</v>
      </c>
      <c r="U1559" s="152">
        <f>100*(INDEX(TDU_Info!$E$5:$E$111,$T1559)/T$11+INDEX(TDU_Info!$F$5:$F$111,$T1559))</f>
        <v>3.6638000000000002</v>
      </c>
      <c r="V1559" s="152">
        <v>3.6459999999999999</v>
      </c>
      <c r="W1559" s="152">
        <v>5.6639999999999997</v>
      </c>
      <c r="X1559" s="152">
        <v>4.665</v>
      </c>
      <c r="Y1559" s="152">
        <v>4.7649999999999997</v>
      </c>
      <c r="Z1559" s="152">
        <v>3.9590000000000001</v>
      </c>
      <c r="AA1559" s="152">
        <v>5.8479999999999999</v>
      </c>
      <c r="AB1559" s="152">
        <v>5.0609999999999999</v>
      </c>
      <c r="AC1559" s="152">
        <v>5.0999999999999996</v>
      </c>
      <c r="AD1559" s="152">
        <v>3.379</v>
      </c>
      <c r="AE1559" s="152">
        <v>5.5960000000000001</v>
      </c>
      <c r="AF1559" s="152">
        <v>4.665</v>
      </c>
      <c r="AG1559" s="152">
        <v>4.548</v>
      </c>
      <c r="AH1559" s="152">
        <v>3.6819999999999999</v>
      </c>
      <c r="AI1559" s="152">
        <v>5.8739999999999997</v>
      </c>
      <c r="AJ1559" s="152">
        <v>5.0609999999999999</v>
      </c>
      <c r="AK1559" s="152">
        <v>5.048</v>
      </c>
      <c r="AL1559" s="152" t="e">
        <f t="shared" si="276"/>
        <v>#N/A</v>
      </c>
      <c r="AM1559" s="152" t="e">
        <f t="shared" si="277"/>
        <v>#N/A</v>
      </c>
      <c r="AN1559" s="152" t="e">
        <f>NA()</f>
        <v>#N/A</v>
      </c>
      <c r="AO1559" s="152" t="e">
        <f>NA()</f>
        <v>#N/A</v>
      </c>
      <c r="AP1559" s="152">
        <f t="shared" si="317"/>
        <v>7.8361999999999998</v>
      </c>
      <c r="AQ1559" s="152"/>
      <c r="AR1559" s="152"/>
      <c r="AS1559" s="153">
        <f t="shared" si="315"/>
        <v>82</v>
      </c>
      <c r="AT1559" s="153">
        <f t="shared" si="270"/>
        <v>1</v>
      </c>
      <c r="AU1559" s="153">
        <f t="shared" si="271"/>
        <v>0</v>
      </c>
      <c r="AV1559" s="153">
        <f t="shared" si="272"/>
        <v>0</v>
      </c>
      <c r="BA1559">
        <f t="shared" si="316"/>
        <v>23</v>
      </c>
    </row>
    <row r="1560" spans="2:53" x14ac:dyDescent="0.25">
      <c r="B1560" s="155">
        <f t="shared" si="282"/>
        <v>44279.999305555553</v>
      </c>
      <c r="C1560" s="155">
        <f t="shared" si="280"/>
        <v>44279.999305555553</v>
      </c>
      <c r="D1560" s="152">
        <f t="shared" si="273"/>
        <v>4.665</v>
      </c>
      <c r="E1560" s="152"/>
      <c r="F1560" s="152"/>
      <c r="G1560" s="152"/>
      <c r="H1560" s="152" t="e">
        <f t="shared" si="274"/>
        <v>#N/A</v>
      </c>
      <c r="I1560" s="152"/>
      <c r="J1560" s="152" t="e">
        <f t="shared" si="275"/>
        <v>#N/A</v>
      </c>
      <c r="K1560" s="152"/>
      <c r="L1560" s="152"/>
      <c r="M1560" s="152"/>
      <c r="N1560" s="152"/>
      <c r="O1560" s="152"/>
      <c r="P1560" s="152"/>
      <c r="Q1560" s="152"/>
      <c r="R1560" s="152"/>
      <c r="S1560" s="152"/>
      <c r="T1560" s="153" cm="1">
        <f t="array" ref="T1560">MATCH(1,(TDU_Info!$C$5:$C$111=$T$6)*(TDU_Info!$B$5:$B$111&lt;=$B1560),0)</f>
        <v>90</v>
      </c>
      <c r="U1560" s="152">
        <f>100*(INDEX(TDU_Info!$E$5:$E$111,$T1560)/T$11+INDEX(TDU_Info!$F$5:$F$111,$T1560))</f>
        <v>3.6638000000000002</v>
      </c>
      <c r="V1560" s="152">
        <v>3.6459999999999999</v>
      </c>
      <c r="W1560" s="152">
        <v>5.6639999999999997</v>
      </c>
      <c r="X1560" s="152">
        <v>4.665</v>
      </c>
      <c r="Y1560" s="152">
        <v>4.7649999999999997</v>
      </c>
      <c r="Z1560" s="152">
        <v>3.9590000000000001</v>
      </c>
      <c r="AA1560" s="152">
        <v>5.8479999999999999</v>
      </c>
      <c r="AB1560" s="152">
        <v>5.0609999999999999</v>
      </c>
      <c r="AC1560" s="152">
        <v>5.0999999999999996</v>
      </c>
      <c r="AD1560" s="152">
        <v>3.379</v>
      </c>
      <c r="AE1560" s="152">
        <v>5.5960000000000001</v>
      </c>
      <c r="AF1560" s="152">
        <v>4.665</v>
      </c>
      <c r="AG1560" s="152">
        <v>4.548</v>
      </c>
      <c r="AH1560" s="152">
        <v>3.6819999999999999</v>
      </c>
      <c r="AI1560" s="152">
        <v>5.8739999999999997</v>
      </c>
      <c r="AJ1560" s="152">
        <v>5.0609999999999999</v>
      </c>
      <c r="AK1560" s="152">
        <v>5.048</v>
      </c>
      <c r="AL1560" s="152" t="e">
        <f t="shared" si="276"/>
        <v>#N/A</v>
      </c>
      <c r="AM1560" s="152" t="e">
        <f t="shared" si="277"/>
        <v>#N/A</v>
      </c>
      <c r="AN1560" s="152" t="e">
        <f>NA()</f>
        <v>#N/A</v>
      </c>
      <c r="AO1560" s="152" t="e">
        <f>NA()</f>
        <v>#N/A</v>
      </c>
      <c r="AP1560" s="152">
        <f t="shared" si="317"/>
        <v>7.8361999999999998</v>
      </c>
      <c r="AQ1560" s="152"/>
      <c r="AR1560" s="152"/>
      <c r="AS1560" s="153">
        <f t="shared" si="315"/>
        <v>83</v>
      </c>
      <c r="AT1560" s="153">
        <f t="shared" si="270"/>
        <v>1</v>
      </c>
      <c r="AU1560" s="153">
        <f t="shared" si="271"/>
        <v>0</v>
      </c>
      <c r="AV1560" s="153">
        <f t="shared" si="272"/>
        <v>0</v>
      </c>
      <c r="BA1560">
        <f t="shared" si="316"/>
        <v>24</v>
      </c>
    </row>
    <row r="1561" spans="2:53" x14ac:dyDescent="0.25">
      <c r="B1561" s="155">
        <f t="shared" si="282"/>
        <v>44280.999305555553</v>
      </c>
      <c r="C1561" s="155">
        <f t="shared" si="280"/>
        <v>44280.999305555553</v>
      </c>
      <c r="D1561" s="152">
        <f t="shared" si="273"/>
        <v>4.665</v>
      </c>
      <c r="E1561" s="152"/>
      <c r="F1561" s="152"/>
      <c r="G1561" s="152"/>
      <c r="H1561" s="152" t="e">
        <f t="shared" si="274"/>
        <v>#N/A</v>
      </c>
      <c r="I1561" s="152"/>
      <c r="J1561" s="152" t="e">
        <f t="shared" si="275"/>
        <v>#N/A</v>
      </c>
      <c r="K1561" s="152"/>
      <c r="L1561" s="152"/>
      <c r="M1561" s="152"/>
      <c r="N1561" s="152"/>
      <c r="O1561" s="152"/>
      <c r="P1561" s="152"/>
      <c r="Q1561" s="152"/>
      <c r="R1561" s="152"/>
      <c r="S1561" s="152"/>
      <c r="T1561" s="153" cm="1">
        <f t="array" ref="T1561">MATCH(1,(TDU_Info!$C$5:$C$111=$T$6)*(TDU_Info!$B$5:$B$111&lt;=$B1561),0)</f>
        <v>90</v>
      </c>
      <c r="U1561" s="152">
        <f>100*(INDEX(TDU_Info!$E$5:$E$111,$T1561)/T$11+INDEX(TDU_Info!$F$5:$F$111,$T1561))</f>
        <v>3.6638000000000002</v>
      </c>
      <c r="V1561" s="152">
        <v>3.4830000000000001</v>
      </c>
      <c r="W1561" s="152">
        <v>5.6639999999999997</v>
      </c>
      <c r="X1561" s="152">
        <v>4.665</v>
      </c>
      <c r="Y1561" s="152">
        <v>4.7649999999999997</v>
      </c>
      <c r="Z1561" s="152">
        <v>3.7919999999999998</v>
      </c>
      <c r="AA1561" s="152">
        <v>5.8479999999999999</v>
      </c>
      <c r="AB1561" s="152">
        <v>5.0609999999999999</v>
      </c>
      <c r="AC1561" s="152">
        <v>5.0999999999999996</v>
      </c>
      <c r="AD1561" s="152">
        <v>3.1789999999999998</v>
      </c>
      <c r="AE1561" s="152">
        <v>5.5960000000000001</v>
      </c>
      <c r="AF1561" s="152">
        <v>4.665</v>
      </c>
      <c r="AG1561" s="152">
        <v>4.548</v>
      </c>
      <c r="AH1561" s="152">
        <v>3.4820000000000002</v>
      </c>
      <c r="AI1561" s="152">
        <v>5.8739999999999997</v>
      </c>
      <c r="AJ1561" s="152">
        <v>5.0609999999999999</v>
      </c>
      <c r="AK1561" s="152">
        <v>5.048</v>
      </c>
      <c r="AL1561" s="152" t="e">
        <f t="shared" si="276"/>
        <v>#N/A</v>
      </c>
      <c r="AM1561" s="152" t="e">
        <f t="shared" si="277"/>
        <v>#N/A</v>
      </c>
      <c r="AN1561" s="152" t="e">
        <f>NA()</f>
        <v>#N/A</v>
      </c>
      <c r="AO1561" s="152" t="e">
        <f>NA()</f>
        <v>#N/A</v>
      </c>
      <c r="AP1561" s="152">
        <f t="shared" si="317"/>
        <v>7.8361999999999998</v>
      </c>
      <c r="AQ1561" s="152"/>
      <c r="AR1561" s="152"/>
      <c r="AS1561" s="153">
        <f t="shared" si="315"/>
        <v>84</v>
      </c>
      <c r="AT1561" s="153">
        <f t="shared" si="270"/>
        <v>1</v>
      </c>
      <c r="AU1561" s="153">
        <f t="shared" si="271"/>
        <v>0</v>
      </c>
      <c r="AV1561" s="153">
        <f t="shared" si="272"/>
        <v>0</v>
      </c>
      <c r="BA1561">
        <f t="shared" si="316"/>
        <v>25</v>
      </c>
    </row>
    <row r="1562" spans="2:53" x14ac:dyDescent="0.25">
      <c r="B1562" s="155">
        <f t="shared" si="282"/>
        <v>44281.999305555553</v>
      </c>
      <c r="C1562" s="155">
        <f t="shared" si="280"/>
        <v>44281.999305555553</v>
      </c>
      <c r="D1562" s="152">
        <f t="shared" si="273"/>
        <v>4.665</v>
      </c>
      <c r="E1562" s="152"/>
      <c r="F1562" s="152"/>
      <c r="G1562" s="152"/>
      <c r="H1562" s="152" t="e">
        <f t="shared" si="274"/>
        <v>#N/A</v>
      </c>
      <c r="I1562" s="152"/>
      <c r="J1562" s="152" t="e">
        <f t="shared" si="275"/>
        <v>#N/A</v>
      </c>
      <c r="K1562" s="152"/>
      <c r="L1562" s="152"/>
      <c r="M1562" s="152"/>
      <c r="N1562" s="152"/>
      <c r="O1562" s="152"/>
      <c r="P1562" s="152"/>
      <c r="Q1562" s="152"/>
      <c r="R1562" s="152"/>
      <c r="S1562" s="152"/>
      <c r="T1562" s="153" cm="1">
        <f t="array" ref="T1562">MATCH(1,(TDU_Info!$C$5:$C$111=$T$6)*(TDU_Info!$B$5:$B$111&lt;=$B1562),0)</f>
        <v>90</v>
      </c>
      <c r="U1562" s="152">
        <f>100*(INDEX(TDU_Info!$E$5:$E$111,$T1562)/T$11+INDEX(TDU_Info!$F$5:$F$111,$T1562))</f>
        <v>3.6638000000000002</v>
      </c>
      <c r="V1562" s="152">
        <v>3.4830000000000001</v>
      </c>
      <c r="W1562" s="152">
        <v>5.6639999999999997</v>
      </c>
      <c r="X1562" s="152">
        <v>4.665</v>
      </c>
      <c r="Y1562" s="152">
        <v>4.7649999999999997</v>
      </c>
      <c r="Z1562" s="152">
        <v>3.7919999999999998</v>
      </c>
      <c r="AA1562" s="152">
        <v>5.8479999999999999</v>
      </c>
      <c r="AB1562" s="152">
        <v>5.0609999999999999</v>
      </c>
      <c r="AC1562" s="152">
        <v>5.0999999999999996</v>
      </c>
      <c r="AD1562" s="152">
        <v>3.1789999999999998</v>
      </c>
      <c r="AE1562" s="152">
        <v>5.5960000000000001</v>
      </c>
      <c r="AF1562" s="152">
        <v>4.665</v>
      </c>
      <c r="AG1562" s="152">
        <v>4.548</v>
      </c>
      <c r="AH1562" s="152">
        <v>3.4820000000000002</v>
      </c>
      <c r="AI1562" s="152">
        <v>5.8739999999999997</v>
      </c>
      <c r="AJ1562" s="152">
        <v>5.0609999999999999</v>
      </c>
      <c r="AK1562" s="152">
        <v>5.048</v>
      </c>
      <c r="AL1562" s="152" t="e">
        <f t="shared" si="276"/>
        <v>#N/A</v>
      </c>
      <c r="AM1562" s="152" t="e">
        <f t="shared" si="277"/>
        <v>#N/A</v>
      </c>
      <c r="AN1562" s="152" t="e">
        <f>NA()</f>
        <v>#N/A</v>
      </c>
      <c r="AO1562" s="152" t="e">
        <f>NA()</f>
        <v>#N/A</v>
      </c>
      <c r="AP1562" s="152">
        <f t="shared" si="317"/>
        <v>7.8361999999999998</v>
      </c>
      <c r="AQ1562" s="152"/>
      <c r="AR1562" s="152"/>
      <c r="AS1562" s="153">
        <f t="shared" si="315"/>
        <v>85</v>
      </c>
      <c r="AT1562" s="153">
        <f t="shared" si="270"/>
        <v>1</v>
      </c>
      <c r="AU1562" s="153">
        <f t="shared" si="271"/>
        <v>0</v>
      </c>
      <c r="AV1562" s="153">
        <f t="shared" si="272"/>
        <v>0</v>
      </c>
      <c r="BA1562">
        <f t="shared" si="316"/>
        <v>26</v>
      </c>
    </row>
    <row r="1563" spans="2:53" x14ac:dyDescent="0.25">
      <c r="B1563" s="155">
        <f t="shared" si="282"/>
        <v>44282.999305555553</v>
      </c>
      <c r="C1563" s="155">
        <f t="shared" si="280"/>
        <v>44282.999305555553</v>
      </c>
      <c r="D1563" s="152">
        <f t="shared" si="273"/>
        <v>4.665</v>
      </c>
      <c r="E1563" s="152"/>
      <c r="F1563" s="152"/>
      <c r="G1563" s="152"/>
      <c r="H1563" s="152" t="e">
        <f t="shared" si="274"/>
        <v>#N/A</v>
      </c>
      <c r="I1563" s="152"/>
      <c r="J1563" s="152" t="e">
        <f t="shared" si="275"/>
        <v>#N/A</v>
      </c>
      <c r="K1563" s="152"/>
      <c r="L1563" s="152"/>
      <c r="M1563" s="152"/>
      <c r="N1563" s="152"/>
      <c r="O1563" s="152"/>
      <c r="P1563" s="152"/>
      <c r="Q1563" s="152"/>
      <c r="R1563" s="152"/>
      <c r="S1563" s="152"/>
      <c r="T1563" s="153" cm="1">
        <f t="array" ref="T1563">MATCH(1,(TDU_Info!$C$5:$C$111=$T$6)*(TDU_Info!$B$5:$B$111&lt;=$B1563),0)</f>
        <v>90</v>
      </c>
      <c r="U1563" s="152">
        <f>100*(INDEX(TDU_Info!$E$5:$E$111,$T1563)/T$11+INDEX(TDU_Info!$F$5:$F$111,$T1563))</f>
        <v>3.6638000000000002</v>
      </c>
      <c r="V1563" s="152">
        <v>3.4830000000000001</v>
      </c>
      <c r="W1563" s="152">
        <v>5.6639999999999997</v>
      </c>
      <c r="X1563" s="152">
        <v>4.665</v>
      </c>
      <c r="Y1563" s="152">
        <v>4.7649999999999997</v>
      </c>
      <c r="Z1563" s="152">
        <v>3.7919999999999998</v>
      </c>
      <c r="AA1563" s="152">
        <v>5.8479999999999999</v>
      </c>
      <c r="AB1563" s="152">
        <v>5.0609999999999999</v>
      </c>
      <c r="AC1563" s="152">
        <v>5.0999999999999996</v>
      </c>
      <c r="AD1563" s="152">
        <v>3.1789999999999998</v>
      </c>
      <c r="AE1563" s="152">
        <v>5.5960000000000001</v>
      </c>
      <c r="AF1563" s="152">
        <v>4.665</v>
      </c>
      <c r="AG1563" s="152">
        <v>4.548</v>
      </c>
      <c r="AH1563" s="152">
        <v>3.4820000000000002</v>
      </c>
      <c r="AI1563" s="152">
        <v>5.8739999999999997</v>
      </c>
      <c r="AJ1563" s="152">
        <v>5.0609999999999999</v>
      </c>
      <c r="AK1563" s="152">
        <v>5.048</v>
      </c>
      <c r="AL1563" s="152" t="e">
        <f t="shared" si="276"/>
        <v>#N/A</v>
      </c>
      <c r="AM1563" s="152" t="e">
        <f t="shared" si="277"/>
        <v>#N/A</v>
      </c>
      <c r="AN1563" s="152" t="e">
        <f>NA()</f>
        <v>#N/A</v>
      </c>
      <c r="AO1563" s="152" t="e">
        <f>NA()</f>
        <v>#N/A</v>
      </c>
      <c r="AP1563" s="152">
        <f t="shared" si="317"/>
        <v>7.8361999999999998</v>
      </c>
      <c r="AQ1563" s="152"/>
      <c r="AR1563" s="152"/>
      <c r="AS1563" s="153">
        <f t="shared" si="315"/>
        <v>86</v>
      </c>
      <c r="AT1563" s="153">
        <f t="shared" si="270"/>
        <v>1</v>
      </c>
      <c r="AU1563" s="153">
        <f t="shared" si="271"/>
        <v>0</v>
      </c>
      <c r="AV1563" s="153">
        <f t="shared" si="272"/>
        <v>0</v>
      </c>
      <c r="BA1563">
        <f t="shared" si="316"/>
        <v>27</v>
      </c>
    </row>
    <row r="1564" spans="2:53" x14ac:dyDescent="0.25">
      <c r="B1564" s="155">
        <f t="shared" si="282"/>
        <v>44283.999305555553</v>
      </c>
      <c r="C1564" s="155">
        <f t="shared" si="280"/>
        <v>44283.999305555553</v>
      </c>
      <c r="D1564" s="152">
        <f t="shared" si="273"/>
        <v>4.665</v>
      </c>
      <c r="E1564" s="152"/>
      <c r="F1564" s="152"/>
      <c r="G1564" s="152"/>
      <c r="H1564" s="152" t="e">
        <f t="shared" si="274"/>
        <v>#N/A</v>
      </c>
      <c r="I1564" s="152"/>
      <c r="J1564" s="152" t="e">
        <f t="shared" si="275"/>
        <v>#N/A</v>
      </c>
      <c r="K1564" s="152"/>
      <c r="L1564" s="152"/>
      <c r="M1564" s="152"/>
      <c r="N1564" s="152"/>
      <c r="O1564" s="152"/>
      <c r="P1564" s="152"/>
      <c r="Q1564" s="152"/>
      <c r="R1564" s="152"/>
      <c r="S1564" s="152"/>
      <c r="T1564" s="153" cm="1">
        <f t="array" ref="T1564">MATCH(1,(TDU_Info!$C$5:$C$111=$T$6)*(TDU_Info!$B$5:$B$111&lt;=$B1564),0)</f>
        <v>90</v>
      </c>
      <c r="U1564" s="152">
        <f>100*(INDEX(TDU_Info!$E$5:$E$111,$T1564)/T$11+INDEX(TDU_Info!$F$5:$F$111,$T1564))</f>
        <v>3.6638000000000002</v>
      </c>
      <c r="V1564" s="152">
        <v>3.4830000000000001</v>
      </c>
      <c r="W1564" s="152">
        <v>5.6639999999999997</v>
      </c>
      <c r="X1564" s="152">
        <v>4.665</v>
      </c>
      <c r="Y1564" s="152">
        <v>4.7649999999999997</v>
      </c>
      <c r="Z1564" s="152">
        <v>3.7919999999999998</v>
      </c>
      <c r="AA1564" s="152">
        <v>5.8479999999999999</v>
      </c>
      <c r="AB1564" s="152">
        <v>5.0609999999999999</v>
      </c>
      <c r="AC1564" s="152">
        <v>5.0999999999999996</v>
      </c>
      <c r="AD1564" s="152">
        <v>3.1789999999999998</v>
      </c>
      <c r="AE1564" s="152">
        <v>5.5960000000000001</v>
      </c>
      <c r="AF1564" s="152">
        <v>4.665</v>
      </c>
      <c r="AG1564" s="152">
        <v>4.548</v>
      </c>
      <c r="AH1564" s="152">
        <v>3.4820000000000002</v>
      </c>
      <c r="AI1564" s="152">
        <v>5.8739999999999997</v>
      </c>
      <c r="AJ1564" s="152">
        <v>5.0609999999999999</v>
      </c>
      <c r="AK1564" s="152">
        <v>5.048</v>
      </c>
      <c r="AL1564" s="152" t="e">
        <f t="shared" si="276"/>
        <v>#N/A</v>
      </c>
      <c r="AM1564" s="152" t="e">
        <f t="shared" si="277"/>
        <v>#N/A</v>
      </c>
      <c r="AN1564" s="152" t="e">
        <f>NA()</f>
        <v>#N/A</v>
      </c>
      <c r="AO1564" s="152" t="e">
        <f>NA()</f>
        <v>#N/A</v>
      </c>
      <c r="AP1564" s="152">
        <f t="shared" si="317"/>
        <v>7.8361999999999998</v>
      </c>
      <c r="AQ1564" s="152"/>
      <c r="AR1564" s="152"/>
      <c r="AS1564" s="153">
        <f t="shared" si="315"/>
        <v>87</v>
      </c>
      <c r="AT1564" s="153">
        <f t="shared" si="270"/>
        <v>1</v>
      </c>
      <c r="AU1564" s="153">
        <f t="shared" si="271"/>
        <v>0</v>
      </c>
      <c r="AV1564" s="153">
        <f t="shared" si="272"/>
        <v>0</v>
      </c>
      <c r="BA1564">
        <f t="shared" si="316"/>
        <v>28</v>
      </c>
    </row>
    <row r="1565" spans="2:53" x14ac:dyDescent="0.25">
      <c r="B1565" s="155">
        <f t="shared" si="282"/>
        <v>44284.999305555553</v>
      </c>
      <c r="C1565" s="155">
        <f t="shared" si="280"/>
        <v>44284.999305555553</v>
      </c>
      <c r="D1565" s="152">
        <f t="shared" si="273"/>
        <v>4.7649999999999997</v>
      </c>
      <c r="E1565" s="152"/>
      <c r="F1565" s="152"/>
      <c r="G1565" s="152"/>
      <c r="H1565" s="152" t="e">
        <f t="shared" si="274"/>
        <v>#N/A</v>
      </c>
      <c r="I1565" s="152"/>
      <c r="J1565" s="152" t="e">
        <f t="shared" si="275"/>
        <v>#N/A</v>
      </c>
      <c r="K1565" s="152"/>
      <c r="L1565" s="152"/>
      <c r="M1565" s="152"/>
      <c r="N1565" s="152"/>
      <c r="O1565" s="152"/>
      <c r="P1565" s="152"/>
      <c r="Q1565" s="152"/>
      <c r="R1565" s="152"/>
      <c r="S1565" s="152"/>
      <c r="T1565" s="153" cm="1">
        <f t="array" ref="T1565">MATCH(1,(TDU_Info!$C$5:$C$111=$T$6)*(TDU_Info!$B$5:$B$111&lt;=$B1565),0)</f>
        <v>90</v>
      </c>
      <c r="U1565" s="152">
        <f>100*(INDEX(TDU_Info!$E$5:$E$111,$T1565)/T$11+INDEX(TDU_Info!$F$5:$F$111,$T1565))</f>
        <v>3.6638000000000002</v>
      </c>
      <c r="V1565" s="152">
        <v>3.4830000000000001</v>
      </c>
      <c r="W1565" s="152">
        <v>5.6639999999999997</v>
      </c>
      <c r="X1565" s="152">
        <v>4.7649999999999997</v>
      </c>
      <c r="Y1565" s="152">
        <v>4.7649999999999997</v>
      </c>
      <c r="Z1565" s="152">
        <v>3.7919999999999998</v>
      </c>
      <c r="AA1565" s="152">
        <v>5.8479999999999999</v>
      </c>
      <c r="AB1565" s="152">
        <v>5.1609999999999996</v>
      </c>
      <c r="AC1565" s="152">
        <v>5.0999999999999996</v>
      </c>
      <c r="AD1565" s="152">
        <v>3.1789999999999998</v>
      </c>
      <c r="AE1565" s="152">
        <v>5.5960000000000001</v>
      </c>
      <c r="AF1565" s="152">
        <v>4.7649999999999997</v>
      </c>
      <c r="AG1565" s="152">
        <v>4.548</v>
      </c>
      <c r="AH1565" s="152">
        <v>3.4820000000000002</v>
      </c>
      <c r="AI1565" s="152">
        <v>5.8739999999999997</v>
      </c>
      <c r="AJ1565" s="152">
        <v>5.1609999999999996</v>
      </c>
      <c r="AK1565" s="152">
        <v>5.048</v>
      </c>
      <c r="AL1565" s="152" t="e">
        <f t="shared" si="276"/>
        <v>#N/A</v>
      </c>
      <c r="AM1565" s="152" t="e">
        <f t="shared" si="277"/>
        <v>#N/A</v>
      </c>
      <c r="AN1565" s="152" t="e">
        <f>NA()</f>
        <v>#N/A</v>
      </c>
      <c r="AO1565" s="152" t="e">
        <f>NA()</f>
        <v>#N/A</v>
      </c>
      <c r="AP1565" s="152">
        <f t="shared" si="317"/>
        <v>7.8361999999999998</v>
      </c>
      <c r="AQ1565" s="152"/>
      <c r="AR1565" s="152"/>
      <c r="AS1565" s="153">
        <f t="shared" si="315"/>
        <v>88</v>
      </c>
      <c r="AT1565" s="153">
        <f t="shared" si="270"/>
        <v>1</v>
      </c>
      <c r="AU1565" s="153">
        <f t="shared" si="271"/>
        <v>0</v>
      </c>
      <c r="AV1565" s="153">
        <f t="shared" si="272"/>
        <v>0</v>
      </c>
      <c r="BA1565">
        <f t="shared" si="316"/>
        <v>29</v>
      </c>
    </row>
    <row r="1566" spans="2:53" x14ac:dyDescent="0.25">
      <c r="B1566" s="155">
        <f t="shared" si="282"/>
        <v>44285.999305555553</v>
      </c>
      <c r="C1566" s="155">
        <f t="shared" si="280"/>
        <v>44285.999305555553</v>
      </c>
      <c r="D1566" s="152">
        <f t="shared" si="273"/>
        <v>5.0999999999999996</v>
      </c>
      <c r="E1566" s="152"/>
      <c r="F1566" s="152"/>
      <c r="G1566" s="152"/>
      <c r="H1566" s="152" t="e">
        <f t="shared" si="274"/>
        <v>#N/A</v>
      </c>
      <c r="I1566" s="152"/>
      <c r="J1566" s="152" t="e">
        <f t="shared" si="275"/>
        <v>#N/A</v>
      </c>
      <c r="K1566" s="152"/>
      <c r="L1566" s="152"/>
      <c r="M1566" s="152"/>
      <c r="N1566" s="152"/>
      <c r="O1566" s="152"/>
      <c r="P1566" s="152"/>
      <c r="Q1566" s="152"/>
      <c r="R1566" s="152"/>
      <c r="S1566" s="152"/>
      <c r="T1566" s="153" cm="1">
        <f t="array" ref="T1566">MATCH(1,(TDU_Info!$C$5:$C$111=$T$6)*(TDU_Info!$B$5:$B$111&lt;=$B1566),0)</f>
        <v>90</v>
      </c>
      <c r="U1566" s="152">
        <f>100*(INDEX(TDU_Info!$E$5:$E$111,$T1566)/T$11+INDEX(TDU_Info!$F$5:$F$111,$T1566))</f>
        <v>3.6638000000000002</v>
      </c>
      <c r="V1566" s="152">
        <v>3.2829999999999999</v>
      </c>
      <c r="W1566" s="152">
        <v>5.6639999999999997</v>
      </c>
      <c r="X1566" s="152">
        <v>5.0999999999999996</v>
      </c>
      <c r="Y1566" s="152">
        <v>4.7949999999999999</v>
      </c>
      <c r="Z1566" s="152">
        <v>3.6920000000000002</v>
      </c>
      <c r="AA1566" s="152">
        <v>5.8479999999999999</v>
      </c>
      <c r="AB1566" s="152">
        <v>5.2</v>
      </c>
      <c r="AC1566" s="152">
        <v>5.0999999999999996</v>
      </c>
      <c r="AD1566" s="152">
        <v>2.9790000000000001</v>
      </c>
      <c r="AE1566" s="152">
        <v>5.5960000000000001</v>
      </c>
      <c r="AF1566" s="152">
        <v>5.0999999999999996</v>
      </c>
      <c r="AG1566" s="152">
        <v>4.548</v>
      </c>
      <c r="AH1566" s="152">
        <v>3.3820000000000001</v>
      </c>
      <c r="AI1566" s="152">
        <v>5.8739999999999997</v>
      </c>
      <c r="AJ1566" s="152">
        <v>5.2</v>
      </c>
      <c r="AK1566" s="152">
        <v>5.048</v>
      </c>
      <c r="AL1566" s="152" t="e">
        <f t="shared" si="276"/>
        <v>#N/A</v>
      </c>
      <c r="AM1566" s="152" t="e">
        <f t="shared" si="277"/>
        <v>#N/A</v>
      </c>
      <c r="AN1566" s="152" t="e">
        <f>NA()</f>
        <v>#N/A</v>
      </c>
      <c r="AO1566" s="152" t="e">
        <f>NA()</f>
        <v>#N/A</v>
      </c>
      <c r="AP1566" s="152">
        <f t="shared" si="317"/>
        <v>7.8361999999999998</v>
      </c>
      <c r="AQ1566" s="152"/>
      <c r="AR1566" s="152"/>
      <c r="AS1566" s="153">
        <f t="shared" si="315"/>
        <v>89</v>
      </c>
      <c r="AT1566" s="153">
        <f t="shared" si="270"/>
        <v>1</v>
      </c>
      <c r="AU1566" s="153">
        <f t="shared" si="271"/>
        <v>0</v>
      </c>
      <c r="AV1566" s="153">
        <f t="shared" si="272"/>
        <v>0</v>
      </c>
      <c r="BA1566">
        <f t="shared" si="316"/>
        <v>30</v>
      </c>
    </row>
    <row r="1567" spans="2:53" x14ac:dyDescent="0.25">
      <c r="B1567" s="155">
        <f t="shared" si="282"/>
        <v>44286.999305555553</v>
      </c>
      <c r="C1567" s="155">
        <f t="shared" si="280"/>
        <v>44286.999305555553</v>
      </c>
      <c r="D1567" s="152">
        <f t="shared" si="273"/>
        <v>5.0999999999999996</v>
      </c>
      <c r="E1567" s="152"/>
      <c r="F1567" s="152"/>
      <c r="G1567" s="152"/>
      <c r="H1567" s="152" t="e">
        <f t="shared" si="274"/>
        <v>#N/A</v>
      </c>
      <c r="I1567" s="152"/>
      <c r="J1567" s="152" t="e">
        <f t="shared" si="275"/>
        <v>#N/A</v>
      </c>
      <c r="K1567" s="152"/>
      <c r="L1567" s="152"/>
      <c r="M1567" s="152"/>
      <c r="N1567" s="152"/>
      <c r="O1567" s="152"/>
      <c r="P1567" s="152"/>
      <c r="Q1567" s="152"/>
      <c r="R1567" s="152"/>
      <c r="S1567" s="152"/>
      <c r="T1567" s="153" cm="1">
        <f t="array" ref="T1567">MATCH(1,(TDU_Info!$C$5:$C$111=$T$6)*(TDU_Info!$B$5:$B$111&lt;=$B1567),0)</f>
        <v>90</v>
      </c>
      <c r="U1567" s="152">
        <f>100*(INDEX(TDU_Info!$E$5:$E$111,$T1567)/T$11+INDEX(TDU_Info!$F$5:$F$111,$T1567))</f>
        <v>3.6638000000000002</v>
      </c>
      <c r="V1567" s="152">
        <v>3.2829999999999999</v>
      </c>
      <c r="W1567" s="152">
        <v>5.6639999999999997</v>
      </c>
      <c r="X1567" s="152">
        <v>5.0999999999999996</v>
      </c>
      <c r="Y1567" s="152">
        <v>4.7949999999999999</v>
      </c>
      <c r="Z1567" s="152">
        <v>3.6920000000000002</v>
      </c>
      <c r="AA1567" s="152">
        <v>5.8479999999999999</v>
      </c>
      <c r="AB1567" s="152">
        <v>5.2</v>
      </c>
      <c r="AC1567" s="152">
        <v>5.0999999999999996</v>
      </c>
      <c r="AD1567" s="152">
        <v>2.9790000000000001</v>
      </c>
      <c r="AE1567" s="152">
        <v>5.5960000000000001</v>
      </c>
      <c r="AF1567" s="152">
        <v>5.0999999999999996</v>
      </c>
      <c r="AG1567" s="152">
        <v>4.548</v>
      </c>
      <c r="AH1567" s="152">
        <v>3.3820000000000001</v>
      </c>
      <c r="AI1567" s="152">
        <v>5.8739999999999997</v>
      </c>
      <c r="AJ1567" s="152">
        <v>5.2</v>
      </c>
      <c r="AK1567" s="152">
        <v>5.048</v>
      </c>
      <c r="AL1567" s="152" t="e">
        <f t="shared" si="276"/>
        <v>#N/A</v>
      </c>
      <c r="AM1567" s="152" t="e">
        <f t="shared" si="277"/>
        <v>#N/A</v>
      </c>
      <c r="AN1567" s="152" t="e">
        <f>NA()</f>
        <v>#N/A</v>
      </c>
      <c r="AO1567" s="152" t="e">
        <f>NA()</f>
        <v>#N/A</v>
      </c>
      <c r="AP1567" s="152">
        <f t="shared" si="317"/>
        <v>7.8361999999999998</v>
      </c>
      <c r="AQ1567" s="152"/>
      <c r="AR1567" s="152"/>
      <c r="AS1567" s="153">
        <f t="shared" si="315"/>
        <v>90</v>
      </c>
      <c r="AT1567" s="153">
        <f t="shared" si="270"/>
        <v>1</v>
      </c>
      <c r="AU1567" s="153">
        <f t="shared" si="271"/>
        <v>0</v>
      </c>
      <c r="AV1567" s="153">
        <f t="shared" si="272"/>
        <v>0</v>
      </c>
      <c r="BA1567">
        <f t="shared" si="316"/>
        <v>31</v>
      </c>
    </row>
    <row r="1568" spans="2:53" x14ac:dyDescent="0.25">
      <c r="B1568" s="155">
        <f t="shared" si="282"/>
        <v>44287.999305555553</v>
      </c>
      <c r="C1568" s="155">
        <f t="shared" si="280"/>
        <v>44287.999305555553</v>
      </c>
      <c r="D1568" s="152">
        <f t="shared" si="273"/>
        <v>5.0999999999999996</v>
      </c>
      <c r="E1568" s="152"/>
      <c r="F1568" s="152"/>
      <c r="G1568" s="152"/>
      <c r="H1568" s="152" t="e">
        <f t="shared" si="274"/>
        <v>#N/A</v>
      </c>
      <c r="I1568" s="152"/>
      <c r="J1568" s="152" t="e">
        <f t="shared" si="275"/>
        <v>#N/A</v>
      </c>
      <c r="K1568" s="152"/>
      <c r="L1568" s="152"/>
      <c r="M1568" s="152"/>
      <c r="N1568" s="152"/>
      <c r="O1568" s="152"/>
      <c r="P1568" s="152"/>
      <c r="Q1568" s="152"/>
      <c r="R1568" s="152"/>
      <c r="S1568" s="152"/>
      <c r="T1568" s="153" cm="1">
        <f t="array" ref="T1568">MATCH(1,(TDU_Info!$C$5:$C$111=$T$6)*(TDU_Info!$B$5:$B$111&lt;=$B1568),0)</f>
        <v>90</v>
      </c>
      <c r="U1568" s="152">
        <f>100*(INDEX(TDU_Info!$E$5:$E$111,$T1568)/T$11+INDEX(TDU_Info!$F$5:$F$111,$T1568))</f>
        <v>3.6638000000000002</v>
      </c>
      <c r="V1568" s="152">
        <v>3.2829999999999999</v>
      </c>
      <c r="W1568" s="152">
        <v>5.6639999999999997</v>
      </c>
      <c r="X1568" s="152">
        <v>5.0999999999999996</v>
      </c>
      <c r="Y1568" s="152">
        <v>4.7949999999999999</v>
      </c>
      <c r="Z1568" s="152">
        <v>3.6920000000000002</v>
      </c>
      <c r="AA1568" s="152">
        <v>5.8479999999999999</v>
      </c>
      <c r="AB1568" s="152">
        <v>5.2</v>
      </c>
      <c r="AC1568" s="152">
        <v>5.0999999999999996</v>
      </c>
      <c r="AD1568" s="152">
        <v>2.9790000000000001</v>
      </c>
      <c r="AE1568" s="152">
        <v>5.5960000000000001</v>
      </c>
      <c r="AF1568" s="152">
        <v>5.0999999999999996</v>
      </c>
      <c r="AG1568" s="152">
        <v>4.548</v>
      </c>
      <c r="AH1568" s="152">
        <v>3.3820000000000001</v>
      </c>
      <c r="AI1568" s="152">
        <v>5.8739999999999997</v>
      </c>
      <c r="AJ1568" s="152">
        <v>5.2</v>
      </c>
      <c r="AK1568" s="152">
        <v>5.048</v>
      </c>
      <c r="AL1568" s="152" t="e">
        <f t="shared" si="276"/>
        <v>#N/A</v>
      </c>
      <c r="AM1568" s="152" t="e">
        <f t="shared" si="277"/>
        <v>#N/A</v>
      </c>
      <c r="AN1568" s="152" t="e">
        <f>NA()</f>
        <v>#N/A</v>
      </c>
      <c r="AO1568" s="152" t="e">
        <f>NA()</f>
        <v>#N/A</v>
      </c>
      <c r="AP1568" s="152" t="e">
        <f t="shared" si="317"/>
        <v>#N/A</v>
      </c>
      <c r="AQ1568" s="152"/>
      <c r="AR1568" s="152"/>
      <c r="AS1568" s="153">
        <f t="shared" ref="AS1568:AS1581" si="318">ROUNDUP(B1568-DATE(YEAR(B1568),1,1),0)</f>
        <v>91</v>
      </c>
      <c r="AT1568" s="153">
        <f t="shared" si="270"/>
        <v>1</v>
      </c>
      <c r="AU1568" s="153">
        <f t="shared" si="271"/>
        <v>0</v>
      </c>
      <c r="AV1568" s="153">
        <f t="shared" si="272"/>
        <v>0</v>
      </c>
      <c r="BA1568">
        <f t="shared" ref="BA1568:BA1581" si="319">DAY(C1568)</f>
        <v>1</v>
      </c>
    </row>
    <row r="1569" spans="2:53" x14ac:dyDescent="0.25">
      <c r="B1569" s="155">
        <f t="shared" si="282"/>
        <v>44288.999305555553</v>
      </c>
      <c r="C1569" s="155">
        <f t="shared" si="280"/>
        <v>44288.999305555553</v>
      </c>
      <c r="D1569" s="152">
        <f t="shared" si="273"/>
        <v>5.0999999999999996</v>
      </c>
      <c r="E1569" s="152"/>
      <c r="F1569" s="152"/>
      <c r="G1569" s="152"/>
      <c r="H1569" s="152" t="e">
        <f t="shared" si="274"/>
        <v>#N/A</v>
      </c>
      <c r="I1569" s="152"/>
      <c r="J1569" s="152" t="e">
        <f t="shared" si="275"/>
        <v>#N/A</v>
      </c>
      <c r="K1569" s="152"/>
      <c r="L1569" s="152"/>
      <c r="M1569" s="152"/>
      <c r="N1569" s="152"/>
      <c r="O1569" s="152"/>
      <c r="P1569" s="152"/>
      <c r="Q1569" s="152"/>
      <c r="R1569" s="152"/>
      <c r="S1569" s="152"/>
      <c r="T1569" s="153" cm="1">
        <f t="array" ref="T1569">MATCH(1,(TDU_Info!$C$5:$C$111=$T$6)*(TDU_Info!$B$5:$B$111&lt;=$B1569),0)</f>
        <v>90</v>
      </c>
      <c r="U1569" s="152">
        <f>100*(INDEX(TDU_Info!$E$5:$E$111,$T1569)/T$11+INDEX(TDU_Info!$F$5:$F$111,$T1569))</f>
        <v>3.6638000000000002</v>
      </c>
      <c r="V1569" s="152">
        <v>3.2829999999999999</v>
      </c>
      <c r="W1569" s="152">
        <v>5.6639999999999997</v>
      </c>
      <c r="X1569" s="152">
        <v>5.0999999999999996</v>
      </c>
      <c r="Y1569" s="152">
        <v>4.7949999999999999</v>
      </c>
      <c r="Z1569" s="152">
        <v>3.6920000000000002</v>
      </c>
      <c r="AA1569" s="152">
        <v>5.9480000000000004</v>
      </c>
      <c r="AB1569" s="152">
        <v>5.2</v>
      </c>
      <c r="AC1569" s="152">
        <v>5.0999999999999996</v>
      </c>
      <c r="AD1569" s="152">
        <v>2.9790000000000001</v>
      </c>
      <c r="AE1569" s="152">
        <v>5.5960000000000001</v>
      </c>
      <c r="AF1569" s="152">
        <v>5.0999999999999996</v>
      </c>
      <c r="AG1569" s="152">
        <v>4.548</v>
      </c>
      <c r="AH1569" s="152">
        <v>3.3820000000000001</v>
      </c>
      <c r="AI1569" s="152">
        <v>5.9740000000000002</v>
      </c>
      <c r="AJ1569" s="152">
        <v>5.2</v>
      </c>
      <c r="AK1569" s="152">
        <v>5.048</v>
      </c>
      <c r="AL1569" s="152" t="e">
        <f t="shared" si="276"/>
        <v>#N/A</v>
      </c>
      <c r="AM1569" s="152" t="e">
        <f t="shared" si="277"/>
        <v>#N/A</v>
      </c>
      <c r="AN1569" s="152" t="e">
        <f>NA()</f>
        <v>#N/A</v>
      </c>
      <c r="AO1569" s="152" t="e">
        <f>NA()</f>
        <v>#N/A</v>
      </c>
      <c r="AP1569" s="152">
        <f t="shared" si="317"/>
        <v>8.2462</v>
      </c>
      <c r="AQ1569" s="152"/>
      <c r="AR1569" s="152"/>
      <c r="AS1569" s="153">
        <f t="shared" si="318"/>
        <v>92</v>
      </c>
      <c r="AT1569" s="153">
        <f t="shared" si="270"/>
        <v>1</v>
      </c>
      <c r="AU1569" s="153">
        <f t="shared" si="271"/>
        <v>0</v>
      </c>
      <c r="AV1569" s="153">
        <f t="shared" si="272"/>
        <v>0</v>
      </c>
      <c r="BA1569">
        <f t="shared" si="319"/>
        <v>2</v>
      </c>
    </row>
    <row r="1570" spans="2:53" x14ac:dyDescent="0.25">
      <c r="B1570" s="155">
        <f t="shared" si="282"/>
        <v>44289.999305555553</v>
      </c>
      <c r="C1570" s="155">
        <f t="shared" si="280"/>
        <v>44289.999305555553</v>
      </c>
      <c r="D1570" s="152">
        <f t="shared" si="273"/>
        <v>5.0999999999999996</v>
      </c>
      <c r="E1570" s="152"/>
      <c r="F1570" s="152"/>
      <c r="G1570" s="152"/>
      <c r="H1570" s="152" t="e">
        <f t="shared" si="274"/>
        <v>#N/A</v>
      </c>
      <c r="I1570" s="152"/>
      <c r="J1570" s="152" t="e">
        <f t="shared" si="275"/>
        <v>#N/A</v>
      </c>
      <c r="K1570" s="152"/>
      <c r="L1570" s="152"/>
      <c r="M1570" s="152"/>
      <c r="N1570" s="152"/>
      <c r="O1570" s="152"/>
      <c r="P1570" s="152"/>
      <c r="Q1570" s="152"/>
      <c r="R1570" s="152"/>
      <c r="S1570" s="152"/>
      <c r="T1570" s="153" cm="1">
        <f t="array" ref="T1570">MATCH(1,(TDU_Info!$C$5:$C$111=$T$6)*(TDU_Info!$B$5:$B$111&lt;=$B1570),0)</f>
        <v>90</v>
      </c>
      <c r="U1570" s="152">
        <f>100*(INDEX(TDU_Info!$E$5:$E$111,$T1570)/T$11+INDEX(TDU_Info!$F$5:$F$111,$T1570))</f>
        <v>3.6638000000000002</v>
      </c>
      <c r="V1570" s="152">
        <v>3.2829999999999999</v>
      </c>
      <c r="W1570" s="152">
        <v>5.6639999999999997</v>
      </c>
      <c r="X1570" s="152">
        <v>5.0999999999999996</v>
      </c>
      <c r="Y1570" s="152">
        <v>4.7949999999999999</v>
      </c>
      <c r="Z1570" s="152">
        <v>3.6920000000000002</v>
      </c>
      <c r="AA1570" s="152">
        <v>5.9480000000000004</v>
      </c>
      <c r="AB1570" s="152">
        <v>5.2</v>
      </c>
      <c r="AC1570" s="152">
        <v>5.0999999999999996</v>
      </c>
      <c r="AD1570" s="152">
        <v>2.9790000000000001</v>
      </c>
      <c r="AE1570" s="152">
        <v>5.5960000000000001</v>
      </c>
      <c r="AF1570" s="152">
        <v>5.0999999999999996</v>
      </c>
      <c r="AG1570" s="152">
        <v>4.548</v>
      </c>
      <c r="AH1570" s="152">
        <v>3.3820000000000001</v>
      </c>
      <c r="AI1570" s="152">
        <v>5.9740000000000002</v>
      </c>
      <c r="AJ1570" s="152">
        <v>5.2</v>
      </c>
      <c r="AK1570" s="152">
        <v>5.048</v>
      </c>
      <c r="AL1570" s="152" t="e">
        <f t="shared" si="276"/>
        <v>#N/A</v>
      </c>
      <c r="AM1570" s="152" t="e">
        <f t="shared" si="277"/>
        <v>#N/A</v>
      </c>
      <c r="AN1570" s="152" t="e">
        <f>NA()</f>
        <v>#N/A</v>
      </c>
      <c r="AO1570" s="152" t="e">
        <f>NA()</f>
        <v>#N/A</v>
      </c>
      <c r="AP1570" s="152">
        <f t="shared" si="317"/>
        <v>8.2462</v>
      </c>
      <c r="AQ1570" s="152"/>
      <c r="AR1570" s="152"/>
      <c r="AS1570" s="153">
        <f t="shared" si="318"/>
        <v>93</v>
      </c>
      <c r="AT1570" s="153">
        <f t="shared" si="270"/>
        <v>1</v>
      </c>
      <c r="AU1570" s="153">
        <f t="shared" si="271"/>
        <v>0</v>
      </c>
      <c r="AV1570" s="153">
        <f t="shared" si="272"/>
        <v>0</v>
      </c>
      <c r="BA1570">
        <f t="shared" si="319"/>
        <v>3</v>
      </c>
    </row>
    <row r="1571" spans="2:53" x14ac:dyDescent="0.25">
      <c r="B1571" s="155">
        <f t="shared" si="282"/>
        <v>44290.999305555553</v>
      </c>
      <c r="C1571" s="155">
        <f t="shared" si="280"/>
        <v>44290.999305555553</v>
      </c>
      <c r="D1571" s="152">
        <f t="shared" si="273"/>
        <v>5.0999999999999996</v>
      </c>
      <c r="E1571" s="152"/>
      <c r="F1571" s="152"/>
      <c r="G1571" s="152"/>
      <c r="H1571" s="152" t="e">
        <f t="shared" si="274"/>
        <v>#N/A</v>
      </c>
      <c r="I1571" s="152"/>
      <c r="J1571" s="152" t="e">
        <f t="shared" si="275"/>
        <v>#N/A</v>
      </c>
      <c r="K1571" s="152"/>
      <c r="L1571" s="152"/>
      <c r="M1571" s="152"/>
      <c r="N1571" s="152"/>
      <c r="O1571" s="152"/>
      <c r="P1571" s="152"/>
      <c r="Q1571" s="152"/>
      <c r="R1571" s="152"/>
      <c r="S1571" s="152"/>
      <c r="T1571" s="153" cm="1">
        <f t="array" ref="T1571">MATCH(1,(TDU_Info!$C$5:$C$111=$T$6)*(TDU_Info!$B$5:$B$111&lt;=$B1571),0)</f>
        <v>90</v>
      </c>
      <c r="U1571" s="152">
        <f>100*(INDEX(TDU_Info!$E$5:$E$111,$T1571)/T$11+INDEX(TDU_Info!$F$5:$F$111,$T1571))</f>
        <v>3.6638000000000002</v>
      </c>
      <c r="V1571" s="152">
        <v>3.2829999999999999</v>
      </c>
      <c r="W1571" s="152">
        <v>5.6639999999999997</v>
      </c>
      <c r="X1571" s="152">
        <v>5.0999999999999996</v>
      </c>
      <c r="Y1571" s="152">
        <v>4.7949999999999999</v>
      </c>
      <c r="Z1571" s="152">
        <v>3.6920000000000002</v>
      </c>
      <c r="AA1571" s="152">
        <v>5.9480000000000004</v>
      </c>
      <c r="AB1571" s="152">
        <v>5.2</v>
      </c>
      <c r="AC1571" s="152">
        <v>5.0999999999999996</v>
      </c>
      <c r="AD1571" s="152">
        <v>2.9790000000000001</v>
      </c>
      <c r="AE1571" s="152">
        <v>5.5960000000000001</v>
      </c>
      <c r="AF1571" s="152">
        <v>5.0999999999999996</v>
      </c>
      <c r="AG1571" s="152">
        <v>4.548</v>
      </c>
      <c r="AH1571" s="152">
        <v>3.3820000000000001</v>
      </c>
      <c r="AI1571" s="152">
        <v>5.9740000000000002</v>
      </c>
      <c r="AJ1571" s="152">
        <v>5.2</v>
      </c>
      <c r="AK1571" s="152">
        <v>5.048</v>
      </c>
      <c r="AL1571" s="152" t="e">
        <f t="shared" si="276"/>
        <v>#N/A</v>
      </c>
      <c r="AM1571" s="152" t="e">
        <f t="shared" si="277"/>
        <v>#N/A</v>
      </c>
      <c r="AN1571" s="152" t="e">
        <f>NA()</f>
        <v>#N/A</v>
      </c>
      <c r="AO1571" s="152" t="e">
        <f>NA()</f>
        <v>#N/A</v>
      </c>
      <c r="AP1571" s="152">
        <f t="shared" si="317"/>
        <v>8.2462</v>
      </c>
      <c r="AQ1571" s="152"/>
      <c r="AR1571" s="152"/>
      <c r="AS1571" s="153">
        <f t="shared" si="318"/>
        <v>94</v>
      </c>
      <c r="AT1571" s="153">
        <f t="shared" si="270"/>
        <v>1</v>
      </c>
      <c r="AU1571" s="153">
        <f t="shared" si="271"/>
        <v>0</v>
      </c>
      <c r="AV1571" s="153">
        <f t="shared" si="272"/>
        <v>0</v>
      </c>
      <c r="BA1571">
        <f t="shared" si="319"/>
        <v>4</v>
      </c>
    </row>
    <row r="1572" spans="2:53" x14ac:dyDescent="0.25">
      <c r="B1572" s="155">
        <f t="shared" si="282"/>
        <v>44291.999305555553</v>
      </c>
      <c r="C1572" s="155">
        <f t="shared" si="280"/>
        <v>44291.999305555553</v>
      </c>
      <c r="D1572" s="152">
        <f t="shared" si="273"/>
        <v>5.0999999999999996</v>
      </c>
      <c r="E1572" s="152"/>
      <c r="F1572" s="152"/>
      <c r="G1572" s="152"/>
      <c r="H1572" s="152" t="e">
        <f t="shared" si="274"/>
        <v>#N/A</v>
      </c>
      <c r="I1572" s="152"/>
      <c r="J1572" s="152" t="e">
        <f t="shared" si="275"/>
        <v>#N/A</v>
      </c>
      <c r="K1572" s="152"/>
      <c r="L1572" s="152"/>
      <c r="M1572" s="152"/>
      <c r="N1572" s="152"/>
      <c r="O1572" s="152"/>
      <c r="P1572" s="152"/>
      <c r="Q1572" s="152"/>
      <c r="R1572" s="152"/>
      <c r="S1572" s="152"/>
      <c r="T1572" s="153" cm="1">
        <f t="array" ref="T1572">MATCH(1,(TDU_Info!$C$5:$C$111=$T$6)*(TDU_Info!$B$5:$B$111&lt;=$B1572),0)</f>
        <v>90</v>
      </c>
      <c r="U1572" s="152">
        <f>100*(INDEX(TDU_Info!$E$5:$E$111,$T1572)/T$11+INDEX(TDU_Info!$F$5:$F$111,$T1572))</f>
        <v>3.6638000000000002</v>
      </c>
      <c r="V1572" s="152">
        <v>3.2829999999999999</v>
      </c>
      <c r="W1572" s="152">
        <v>5.6639999999999997</v>
      </c>
      <c r="X1572" s="152">
        <v>5.0999999999999996</v>
      </c>
      <c r="Y1572" s="152">
        <v>4.7949999999999999</v>
      </c>
      <c r="Z1572" s="152">
        <v>3.6920000000000002</v>
      </c>
      <c r="AA1572" s="152">
        <v>5.9480000000000004</v>
      </c>
      <c r="AB1572" s="152">
        <v>5.2</v>
      </c>
      <c r="AC1572" s="152">
        <v>5.0999999999999996</v>
      </c>
      <c r="AD1572" s="152">
        <v>2.9790000000000001</v>
      </c>
      <c r="AE1572" s="152">
        <v>5.5960000000000001</v>
      </c>
      <c r="AF1572" s="152">
        <v>5.0999999999999996</v>
      </c>
      <c r="AG1572" s="152">
        <v>4.548</v>
      </c>
      <c r="AH1572" s="152">
        <v>3.3820000000000001</v>
      </c>
      <c r="AI1572" s="152">
        <v>5.9740000000000002</v>
      </c>
      <c r="AJ1572" s="152">
        <v>5.2</v>
      </c>
      <c r="AK1572" s="152">
        <v>5.048</v>
      </c>
      <c r="AL1572" s="152" t="e">
        <f t="shared" si="276"/>
        <v>#N/A</v>
      </c>
      <c r="AM1572" s="152" t="e">
        <f t="shared" si="277"/>
        <v>#N/A</v>
      </c>
      <c r="AN1572" s="152" t="e">
        <f>NA()</f>
        <v>#N/A</v>
      </c>
      <c r="AO1572" s="152" t="e">
        <f>NA()</f>
        <v>#N/A</v>
      </c>
      <c r="AP1572" s="152">
        <f t="shared" si="317"/>
        <v>8.2462</v>
      </c>
      <c r="AQ1572" s="152"/>
      <c r="AR1572" s="152"/>
      <c r="AS1572" s="153">
        <f t="shared" si="318"/>
        <v>95</v>
      </c>
      <c r="AT1572" s="153">
        <f t="shared" si="270"/>
        <v>1</v>
      </c>
      <c r="AU1572" s="153">
        <f t="shared" si="271"/>
        <v>0</v>
      </c>
      <c r="AV1572" s="153">
        <f t="shared" si="272"/>
        <v>0</v>
      </c>
      <c r="BA1572">
        <f t="shared" si="319"/>
        <v>5</v>
      </c>
    </row>
    <row r="1573" spans="2:53" x14ac:dyDescent="0.25">
      <c r="B1573" s="155">
        <f t="shared" si="282"/>
        <v>44292.999305555553</v>
      </c>
      <c r="C1573" s="155">
        <f t="shared" si="280"/>
        <v>44292.999305555553</v>
      </c>
      <c r="D1573" s="152">
        <f t="shared" si="273"/>
        <v>4.8479999999999999</v>
      </c>
      <c r="E1573" s="152"/>
      <c r="F1573" s="152"/>
      <c r="G1573" s="152"/>
      <c r="H1573" s="152" t="e">
        <f t="shared" si="274"/>
        <v>#N/A</v>
      </c>
      <c r="I1573" s="152"/>
      <c r="J1573" s="152" t="e">
        <f t="shared" si="275"/>
        <v>#N/A</v>
      </c>
      <c r="K1573" s="152"/>
      <c r="L1573" s="152"/>
      <c r="M1573" s="152"/>
      <c r="N1573" s="152"/>
      <c r="O1573" s="152"/>
      <c r="P1573" s="152"/>
      <c r="Q1573" s="152"/>
      <c r="R1573" s="152"/>
      <c r="S1573" s="152"/>
      <c r="T1573" s="153" cm="1">
        <f t="array" ref="T1573">MATCH(1,(TDU_Info!$C$5:$C$111=$T$6)*(TDU_Info!$B$5:$B$111&lt;=$B1573),0)</f>
        <v>90</v>
      </c>
      <c r="U1573" s="152">
        <f>100*(INDEX(TDU_Info!$E$5:$E$111,$T1573)/T$11+INDEX(TDU_Info!$F$5:$F$111,$T1573))</f>
        <v>3.6638000000000002</v>
      </c>
      <c r="V1573" s="152">
        <v>3.2829999999999999</v>
      </c>
      <c r="W1573" s="152">
        <v>5.6639999999999997</v>
      </c>
      <c r="X1573" s="152">
        <v>5.0949999999999998</v>
      </c>
      <c r="Y1573" s="152">
        <v>4.7949999999999999</v>
      </c>
      <c r="Z1573" s="152">
        <v>3.6920000000000002</v>
      </c>
      <c r="AA1573" s="152">
        <v>5.9480000000000004</v>
      </c>
      <c r="AB1573" s="152">
        <v>5.2</v>
      </c>
      <c r="AC1573" s="152">
        <v>5.2</v>
      </c>
      <c r="AD1573" s="152">
        <v>2.9790000000000001</v>
      </c>
      <c r="AE1573" s="152">
        <v>5.5960000000000001</v>
      </c>
      <c r="AF1573" s="152">
        <v>4.8479999999999999</v>
      </c>
      <c r="AG1573" s="152">
        <v>4.548</v>
      </c>
      <c r="AH1573" s="152">
        <v>3.3820000000000001</v>
      </c>
      <c r="AI1573" s="152">
        <v>5.9740000000000002</v>
      </c>
      <c r="AJ1573" s="152">
        <v>5.2</v>
      </c>
      <c r="AK1573" s="152">
        <v>5.048</v>
      </c>
      <c r="AL1573" s="152" t="e">
        <f t="shared" si="276"/>
        <v>#N/A</v>
      </c>
      <c r="AM1573" s="152" t="e">
        <f t="shared" si="277"/>
        <v>#N/A</v>
      </c>
      <c r="AN1573" s="152" t="e">
        <f>NA()</f>
        <v>#N/A</v>
      </c>
      <c r="AO1573" s="152" t="e">
        <f>NA()</f>
        <v>#N/A</v>
      </c>
      <c r="AP1573" s="152">
        <f t="shared" si="317"/>
        <v>8.2462</v>
      </c>
      <c r="AQ1573" s="152"/>
      <c r="AR1573" s="152"/>
      <c r="AS1573" s="153">
        <f t="shared" si="318"/>
        <v>96</v>
      </c>
      <c r="AT1573" s="153">
        <f t="shared" si="270"/>
        <v>1</v>
      </c>
      <c r="AU1573" s="153">
        <f t="shared" si="271"/>
        <v>0</v>
      </c>
      <c r="AV1573" s="153">
        <f t="shared" si="272"/>
        <v>0</v>
      </c>
      <c r="BA1573">
        <f t="shared" si="319"/>
        <v>6</v>
      </c>
    </row>
    <row r="1574" spans="2:53" x14ac:dyDescent="0.25">
      <c r="B1574" s="155">
        <f t="shared" si="282"/>
        <v>44293.999305555553</v>
      </c>
      <c r="C1574" s="155">
        <f t="shared" si="280"/>
        <v>44293.999305555553</v>
      </c>
      <c r="D1574" s="152">
        <f t="shared" si="273"/>
        <v>4.8479999999999999</v>
      </c>
      <c r="E1574" s="152"/>
      <c r="F1574" s="152"/>
      <c r="G1574" s="152"/>
      <c r="H1574" s="152" t="e">
        <f t="shared" si="274"/>
        <v>#N/A</v>
      </c>
      <c r="I1574" s="152"/>
      <c r="J1574" s="152" t="e">
        <f t="shared" si="275"/>
        <v>#N/A</v>
      </c>
      <c r="K1574" s="152"/>
      <c r="L1574" s="152"/>
      <c r="M1574" s="152"/>
      <c r="N1574" s="152"/>
      <c r="O1574" s="152"/>
      <c r="P1574" s="152"/>
      <c r="Q1574" s="152"/>
      <c r="R1574" s="152"/>
      <c r="S1574" s="152"/>
      <c r="T1574" s="153" cm="1">
        <f t="array" ref="T1574">MATCH(1,(TDU_Info!$C$5:$C$111=$T$6)*(TDU_Info!$B$5:$B$111&lt;=$B1574),0)</f>
        <v>90</v>
      </c>
      <c r="U1574" s="152">
        <f>100*(INDEX(TDU_Info!$E$5:$E$111,$T1574)/T$11+INDEX(TDU_Info!$F$5:$F$111,$T1574))</f>
        <v>3.6638000000000002</v>
      </c>
      <c r="V1574" s="152">
        <v>3.2829999999999999</v>
      </c>
      <c r="W1574" s="152">
        <v>5.6639999999999997</v>
      </c>
      <c r="X1574" s="152">
        <v>5.0949999999999998</v>
      </c>
      <c r="Y1574" s="152">
        <v>4.7949999999999999</v>
      </c>
      <c r="Z1574" s="152">
        <v>3.6920000000000002</v>
      </c>
      <c r="AA1574" s="152">
        <v>5.9480000000000004</v>
      </c>
      <c r="AB1574" s="152">
        <v>5.2</v>
      </c>
      <c r="AC1574" s="152">
        <v>5.2</v>
      </c>
      <c r="AD1574" s="152">
        <v>2.9790000000000001</v>
      </c>
      <c r="AE1574" s="152">
        <v>5.5960000000000001</v>
      </c>
      <c r="AF1574" s="152">
        <v>4.8479999999999999</v>
      </c>
      <c r="AG1574" s="152">
        <v>4.548</v>
      </c>
      <c r="AH1574" s="152">
        <v>3.3820000000000001</v>
      </c>
      <c r="AI1574" s="152">
        <v>5.9740000000000002</v>
      </c>
      <c r="AJ1574" s="152">
        <v>5.2</v>
      </c>
      <c r="AK1574" s="152">
        <v>5.048</v>
      </c>
      <c r="AL1574" s="152" t="e">
        <f t="shared" si="276"/>
        <v>#N/A</v>
      </c>
      <c r="AM1574" s="152" t="e">
        <f t="shared" si="277"/>
        <v>#N/A</v>
      </c>
      <c r="AN1574" s="152" t="e">
        <f>NA()</f>
        <v>#N/A</v>
      </c>
      <c r="AO1574" s="152" t="e">
        <f>NA()</f>
        <v>#N/A</v>
      </c>
      <c r="AP1574" s="152">
        <f t="shared" si="317"/>
        <v>8.2462</v>
      </c>
      <c r="AQ1574" s="152"/>
      <c r="AR1574" s="152"/>
      <c r="AS1574" s="153">
        <f t="shared" si="318"/>
        <v>97</v>
      </c>
      <c r="AT1574" s="153">
        <f t="shared" si="270"/>
        <v>1</v>
      </c>
      <c r="AU1574" s="153">
        <f t="shared" si="271"/>
        <v>0</v>
      </c>
      <c r="AV1574" s="153">
        <f t="shared" si="272"/>
        <v>0</v>
      </c>
      <c r="BA1574">
        <f t="shared" si="319"/>
        <v>7</v>
      </c>
    </row>
    <row r="1575" spans="2:53" x14ac:dyDescent="0.25">
      <c r="B1575" s="155">
        <f t="shared" si="282"/>
        <v>44294.999305555553</v>
      </c>
      <c r="C1575" s="155">
        <f t="shared" si="280"/>
        <v>44294.999305555553</v>
      </c>
      <c r="D1575" s="152">
        <f t="shared" si="273"/>
        <v>4.8479999999999999</v>
      </c>
      <c r="E1575" s="152"/>
      <c r="F1575" s="152"/>
      <c r="G1575" s="152"/>
      <c r="H1575" s="152" t="e">
        <f t="shared" si="274"/>
        <v>#N/A</v>
      </c>
      <c r="I1575" s="152"/>
      <c r="J1575" s="152" t="e">
        <f t="shared" si="275"/>
        <v>#N/A</v>
      </c>
      <c r="K1575" s="152"/>
      <c r="L1575" s="152"/>
      <c r="M1575" s="152"/>
      <c r="N1575" s="152"/>
      <c r="O1575" s="152"/>
      <c r="P1575" s="152"/>
      <c r="Q1575" s="152"/>
      <c r="R1575" s="152"/>
      <c r="S1575" s="152"/>
      <c r="T1575" s="153" cm="1">
        <f t="array" ref="T1575">MATCH(1,(TDU_Info!$C$5:$C$111=$T$6)*(TDU_Info!$B$5:$B$111&lt;=$B1575),0)</f>
        <v>90</v>
      </c>
      <c r="U1575" s="152">
        <f>100*(INDEX(TDU_Info!$E$5:$E$111,$T1575)/T$11+INDEX(TDU_Info!$F$5:$F$111,$T1575))</f>
        <v>3.6638000000000002</v>
      </c>
      <c r="V1575" s="152">
        <v>3.2829999999999999</v>
      </c>
      <c r="W1575" s="152">
        <v>5.6639999999999997</v>
      </c>
      <c r="X1575" s="152">
        <v>5.0949999999999998</v>
      </c>
      <c r="Y1575" s="152">
        <v>4.7949999999999999</v>
      </c>
      <c r="Z1575" s="152">
        <v>3.6920000000000002</v>
      </c>
      <c r="AA1575" s="152">
        <v>5.9480000000000004</v>
      </c>
      <c r="AB1575" s="152">
        <v>5.2</v>
      </c>
      <c r="AC1575" s="152">
        <v>5.2</v>
      </c>
      <c r="AD1575" s="152">
        <v>2.9790000000000001</v>
      </c>
      <c r="AE1575" s="152">
        <v>5.5960000000000001</v>
      </c>
      <c r="AF1575" s="152">
        <v>4.8479999999999999</v>
      </c>
      <c r="AG1575" s="152">
        <v>4.548</v>
      </c>
      <c r="AH1575" s="152">
        <v>3.3820000000000001</v>
      </c>
      <c r="AI1575" s="152">
        <v>5.9740000000000002</v>
      </c>
      <c r="AJ1575" s="152">
        <v>5.2</v>
      </c>
      <c r="AK1575" s="152">
        <v>5.048</v>
      </c>
      <c r="AL1575" s="152" t="e">
        <f t="shared" si="276"/>
        <v>#N/A</v>
      </c>
      <c r="AM1575" s="152" t="e">
        <f t="shared" si="277"/>
        <v>#N/A</v>
      </c>
      <c r="AN1575" s="152" t="e">
        <f>NA()</f>
        <v>#N/A</v>
      </c>
      <c r="AO1575" s="152" t="e">
        <f>NA()</f>
        <v>#N/A</v>
      </c>
      <c r="AP1575" s="152">
        <f t="shared" si="317"/>
        <v>8.2462</v>
      </c>
      <c r="AQ1575" s="152"/>
      <c r="AR1575" s="152"/>
      <c r="AS1575" s="153">
        <f t="shared" si="318"/>
        <v>98</v>
      </c>
      <c r="AT1575" s="153">
        <f t="shared" si="270"/>
        <v>1</v>
      </c>
      <c r="AU1575" s="153">
        <f t="shared" si="271"/>
        <v>0</v>
      </c>
      <c r="AV1575" s="153">
        <f t="shared" si="272"/>
        <v>0</v>
      </c>
      <c r="BA1575">
        <f t="shared" si="319"/>
        <v>8</v>
      </c>
    </row>
    <row r="1576" spans="2:53" x14ac:dyDescent="0.25">
      <c r="B1576" s="155">
        <f t="shared" si="282"/>
        <v>44295.999305555553</v>
      </c>
      <c r="C1576" s="155">
        <f t="shared" si="280"/>
        <v>44295.999305555553</v>
      </c>
      <c r="D1576" s="152">
        <f t="shared" si="273"/>
        <v>4.8479999999999999</v>
      </c>
      <c r="E1576" s="152"/>
      <c r="F1576" s="152"/>
      <c r="G1576" s="152"/>
      <c r="H1576" s="152" t="e">
        <f t="shared" si="274"/>
        <v>#N/A</v>
      </c>
      <c r="I1576" s="152"/>
      <c r="J1576" s="152" t="e">
        <f t="shared" si="275"/>
        <v>#N/A</v>
      </c>
      <c r="K1576" s="152"/>
      <c r="L1576" s="152"/>
      <c r="M1576" s="152"/>
      <c r="N1576" s="152"/>
      <c r="O1576" s="152"/>
      <c r="P1576" s="152"/>
      <c r="Q1576" s="152"/>
      <c r="R1576" s="152"/>
      <c r="S1576" s="152"/>
      <c r="T1576" s="153" cm="1">
        <f t="array" ref="T1576">MATCH(1,(TDU_Info!$C$5:$C$111=$T$6)*(TDU_Info!$B$5:$B$111&lt;=$B1576),0)</f>
        <v>90</v>
      </c>
      <c r="U1576" s="152">
        <f>100*(INDEX(TDU_Info!$E$5:$E$111,$T1576)/T$11+INDEX(TDU_Info!$F$5:$F$111,$T1576))</f>
        <v>3.6638000000000002</v>
      </c>
      <c r="V1576" s="152">
        <v>3.2829999999999999</v>
      </c>
      <c r="W1576" s="152">
        <v>5.6639999999999997</v>
      </c>
      <c r="X1576" s="152">
        <v>5.0949999999999998</v>
      </c>
      <c r="Y1576" s="152">
        <v>4.7949999999999999</v>
      </c>
      <c r="Z1576" s="152">
        <v>3.6920000000000002</v>
      </c>
      <c r="AA1576" s="152">
        <v>5.9480000000000004</v>
      </c>
      <c r="AB1576" s="152">
        <v>5.2</v>
      </c>
      <c r="AC1576" s="152">
        <v>5.2</v>
      </c>
      <c r="AD1576" s="152">
        <v>2.9790000000000001</v>
      </c>
      <c r="AE1576" s="152">
        <v>5.5960000000000001</v>
      </c>
      <c r="AF1576" s="152">
        <v>4.8479999999999999</v>
      </c>
      <c r="AG1576" s="152">
        <v>4.548</v>
      </c>
      <c r="AH1576" s="152">
        <v>3.3820000000000001</v>
      </c>
      <c r="AI1576" s="152">
        <v>5.9740000000000002</v>
      </c>
      <c r="AJ1576" s="152">
        <v>5.2</v>
      </c>
      <c r="AK1576" s="152">
        <v>5.048</v>
      </c>
      <c r="AL1576" s="152" t="e">
        <f t="shared" si="276"/>
        <v>#N/A</v>
      </c>
      <c r="AM1576" s="152" t="e">
        <f t="shared" si="277"/>
        <v>#N/A</v>
      </c>
      <c r="AN1576" s="152" t="e">
        <f>NA()</f>
        <v>#N/A</v>
      </c>
      <c r="AO1576" s="152" t="e">
        <f>NA()</f>
        <v>#N/A</v>
      </c>
      <c r="AP1576" s="152">
        <f t="shared" si="317"/>
        <v>8.2462</v>
      </c>
      <c r="AQ1576" s="152"/>
      <c r="AR1576" s="152"/>
      <c r="AS1576" s="153">
        <f t="shared" si="318"/>
        <v>99</v>
      </c>
      <c r="AT1576" s="153">
        <f t="shared" si="270"/>
        <v>1</v>
      </c>
      <c r="AU1576" s="153">
        <f t="shared" si="271"/>
        <v>0</v>
      </c>
      <c r="AV1576" s="153">
        <f t="shared" si="272"/>
        <v>0</v>
      </c>
      <c r="BA1576">
        <f t="shared" si="319"/>
        <v>9</v>
      </c>
    </row>
    <row r="1577" spans="2:53" x14ac:dyDescent="0.25">
      <c r="B1577" s="155">
        <f t="shared" si="282"/>
        <v>44296.999305555553</v>
      </c>
      <c r="C1577" s="155">
        <f t="shared" si="280"/>
        <v>44296.999305555553</v>
      </c>
      <c r="D1577" s="152">
        <f t="shared" si="273"/>
        <v>4.8479999999999999</v>
      </c>
      <c r="E1577" s="152"/>
      <c r="F1577" s="152"/>
      <c r="G1577" s="152"/>
      <c r="H1577" s="152" t="e">
        <f t="shared" si="274"/>
        <v>#N/A</v>
      </c>
      <c r="I1577" s="152"/>
      <c r="J1577" s="152" t="e">
        <f t="shared" si="275"/>
        <v>#N/A</v>
      </c>
      <c r="K1577" s="152"/>
      <c r="L1577" s="152"/>
      <c r="M1577" s="152"/>
      <c r="N1577" s="152"/>
      <c r="O1577" s="152"/>
      <c r="P1577" s="152"/>
      <c r="Q1577" s="152"/>
      <c r="R1577" s="152"/>
      <c r="S1577" s="152"/>
      <c r="T1577" s="153" cm="1">
        <f t="array" ref="T1577">MATCH(1,(TDU_Info!$C$5:$C$111=$T$6)*(TDU_Info!$B$5:$B$111&lt;=$B1577),0)</f>
        <v>90</v>
      </c>
      <c r="U1577" s="152">
        <f>100*(INDEX(TDU_Info!$E$5:$E$111,$T1577)/T$11+INDEX(TDU_Info!$F$5:$F$111,$T1577))</f>
        <v>3.6638000000000002</v>
      </c>
      <c r="V1577" s="152">
        <v>3.2829999999999999</v>
      </c>
      <c r="W1577" s="152">
        <v>5.6639999999999997</v>
      </c>
      <c r="X1577" s="152">
        <v>5.0949999999999998</v>
      </c>
      <c r="Y1577" s="152">
        <v>4.7949999999999999</v>
      </c>
      <c r="Z1577" s="152">
        <v>3.6920000000000002</v>
      </c>
      <c r="AA1577" s="152">
        <v>5.9480000000000004</v>
      </c>
      <c r="AB1577" s="152">
        <v>5.2</v>
      </c>
      <c r="AC1577" s="152">
        <v>5.2</v>
      </c>
      <c r="AD1577" s="152">
        <v>2.9790000000000001</v>
      </c>
      <c r="AE1577" s="152">
        <v>5.5960000000000001</v>
      </c>
      <c r="AF1577" s="152">
        <v>4.8479999999999999</v>
      </c>
      <c r="AG1577" s="152">
        <v>4.548</v>
      </c>
      <c r="AH1577" s="152">
        <v>3.3820000000000001</v>
      </c>
      <c r="AI1577" s="152">
        <v>5.9740000000000002</v>
      </c>
      <c r="AJ1577" s="152">
        <v>5.2</v>
      </c>
      <c r="AK1577" s="152">
        <v>5.048</v>
      </c>
      <c r="AL1577" s="152" t="e">
        <f t="shared" si="276"/>
        <v>#N/A</v>
      </c>
      <c r="AM1577" s="152" t="e">
        <f t="shared" si="277"/>
        <v>#N/A</v>
      </c>
      <c r="AN1577" s="152" t="e">
        <f>NA()</f>
        <v>#N/A</v>
      </c>
      <c r="AO1577" s="152" t="e">
        <f>NA()</f>
        <v>#N/A</v>
      </c>
      <c r="AP1577" s="152">
        <f t="shared" si="317"/>
        <v>8.2462</v>
      </c>
      <c r="AQ1577" s="152"/>
      <c r="AR1577" s="152"/>
      <c r="AS1577" s="153">
        <f t="shared" si="318"/>
        <v>100</v>
      </c>
      <c r="AT1577" s="153">
        <f t="shared" si="270"/>
        <v>1</v>
      </c>
      <c r="AU1577" s="153">
        <f t="shared" si="271"/>
        <v>0</v>
      </c>
      <c r="AV1577" s="153">
        <f t="shared" si="272"/>
        <v>0</v>
      </c>
      <c r="BA1577">
        <f t="shared" si="319"/>
        <v>10</v>
      </c>
    </row>
    <row r="1578" spans="2:53" x14ac:dyDescent="0.25">
      <c r="B1578" s="155">
        <f t="shared" si="282"/>
        <v>44297.999305555553</v>
      </c>
      <c r="C1578" s="155">
        <f t="shared" si="280"/>
        <v>44297.999305555553</v>
      </c>
      <c r="D1578" s="152">
        <f t="shared" si="273"/>
        <v>4.8479999999999999</v>
      </c>
      <c r="E1578" s="152"/>
      <c r="F1578" s="152"/>
      <c r="G1578" s="152"/>
      <c r="H1578" s="152" t="e">
        <f t="shared" si="274"/>
        <v>#N/A</v>
      </c>
      <c r="I1578" s="152"/>
      <c r="J1578" s="152" t="e">
        <f t="shared" si="275"/>
        <v>#N/A</v>
      </c>
      <c r="K1578" s="152"/>
      <c r="L1578" s="152"/>
      <c r="M1578" s="152"/>
      <c r="N1578" s="152"/>
      <c r="O1578" s="152"/>
      <c r="P1578" s="152"/>
      <c r="Q1578" s="152"/>
      <c r="R1578" s="152"/>
      <c r="S1578" s="152"/>
      <c r="T1578" s="153" cm="1">
        <f t="array" ref="T1578">MATCH(1,(TDU_Info!$C$5:$C$111=$T$6)*(TDU_Info!$B$5:$B$111&lt;=$B1578),0)</f>
        <v>90</v>
      </c>
      <c r="U1578" s="152">
        <f>100*(INDEX(TDU_Info!$E$5:$E$111,$T1578)/T$11+INDEX(TDU_Info!$F$5:$F$111,$T1578))</f>
        <v>3.6638000000000002</v>
      </c>
      <c r="V1578" s="152">
        <v>3.2829999999999999</v>
      </c>
      <c r="W1578" s="152">
        <v>5.6639999999999997</v>
      </c>
      <c r="X1578" s="152">
        <v>5.0949999999999998</v>
      </c>
      <c r="Y1578" s="152">
        <v>4.7949999999999999</v>
      </c>
      <c r="Z1578" s="152">
        <v>3.6920000000000002</v>
      </c>
      <c r="AA1578" s="152">
        <v>5.9480000000000004</v>
      </c>
      <c r="AB1578" s="152">
        <v>5.2</v>
      </c>
      <c r="AC1578" s="152">
        <v>5.2</v>
      </c>
      <c r="AD1578" s="152">
        <v>2.9790000000000001</v>
      </c>
      <c r="AE1578" s="152">
        <v>5.5960000000000001</v>
      </c>
      <c r="AF1578" s="152">
        <v>4.8479999999999999</v>
      </c>
      <c r="AG1578" s="152">
        <v>4.548</v>
      </c>
      <c r="AH1578" s="152">
        <v>3.3820000000000001</v>
      </c>
      <c r="AI1578" s="152">
        <v>5.9740000000000002</v>
      </c>
      <c r="AJ1578" s="152">
        <v>5.2</v>
      </c>
      <c r="AK1578" s="152">
        <v>5.048</v>
      </c>
      <c r="AL1578" s="152" t="e">
        <f t="shared" si="276"/>
        <v>#N/A</v>
      </c>
      <c r="AM1578" s="152" t="e">
        <f t="shared" si="277"/>
        <v>#N/A</v>
      </c>
      <c r="AN1578" s="152" t="e">
        <f>NA()</f>
        <v>#N/A</v>
      </c>
      <c r="AO1578" s="152" t="e">
        <f>NA()</f>
        <v>#N/A</v>
      </c>
      <c r="AP1578" s="152">
        <f t="shared" si="317"/>
        <v>8.2462</v>
      </c>
      <c r="AQ1578" s="152"/>
      <c r="AR1578" s="152"/>
      <c r="AS1578" s="153">
        <f t="shared" si="318"/>
        <v>101</v>
      </c>
      <c r="AT1578" s="153">
        <f t="shared" ref="AT1578:AT1810" si="320">1-$AU1578-$AV1578</f>
        <v>1</v>
      </c>
      <c r="AU1578" s="153">
        <f t="shared" ref="AU1578:AU1810" si="321">IF(AND($AS1578&gt;=AU$12,$AS1578&lt;=AU$13),1-$AV1578,0)</f>
        <v>0</v>
      </c>
      <c r="AV1578" s="153">
        <f t="shared" ref="AV1578:AV1810" si="322">IF(AND($AS1578&gt;=AV$12,$AS1578&lt;=AV$13),1,0)</f>
        <v>0</v>
      </c>
      <c r="BA1578">
        <f t="shared" si="319"/>
        <v>11</v>
      </c>
    </row>
    <row r="1579" spans="2:53" x14ac:dyDescent="0.25">
      <c r="B1579" s="155">
        <f t="shared" si="282"/>
        <v>44298.999305555553</v>
      </c>
      <c r="C1579" s="155">
        <f t="shared" si="280"/>
        <v>44298.999305555553</v>
      </c>
      <c r="D1579" s="152">
        <f t="shared" si="273"/>
        <v>4.8479999999999999</v>
      </c>
      <c r="E1579" s="152"/>
      <c r="F1579" s="152"/>
      <c r="G1579" s="152"/>
      <c r="H1579" s="152" t="e">
        <f t="shared" si="274"/>
        <v>#N/A</v>
      </c>
      <c r="I1579" s="152"/>
      <c r="J1579" s="152" t="e">
        <f t="shared" si="275"/>
        <v>#N/A</v>
      </c>
      <c r="K1579" s="152"/>
      <c r="L1579" s="152"/>
      <c r="M1579" s="152"/>
      <c r="N1579" s="152"/>
      <c r="O1579" s="152"/>
      <c r="P1579" s="152"/>
      <c r="Q1579" s="152"/>
      <c r="R1579" s="152"/>
      <c r="S1579" s="152"/>
      <c r="T1579" s="153" cm="1">
        <f t="array" ref="T1579">MATCH(1,(TDU_Info!$C$5:$C$111=$T$6)*(TDU_Info!$B$5:$B$111&lt;=$B1579),0)</f>
        <v>90</v>
      </c>
      <c r="U1579" s="152">
        <f>100*(INDEX(TDU_Info!$E$5:$E$111,$T1579)/T$11+INDEX(TDU_Info!$F$5:$F$111,$T1579))</f>
        <v>3.6638000000000002</v>
      </c>
      <c r="V1579" s="152">
        <v>3.2829999999999999</v>
      </c>
      <c r="W1579" s="152">
        <v>5.6639999999999997</v>
      </c>
      <c r="X1579" s="152">
        <v>5.0949999999999998</v>
      </c>
      <c r="Y1579" s="152">
        <v>4.7949999999999999</v>
      </c>
      <c r="Z1579" s="152">
        <v>3.6920000000000002</v>
      </c>
      <c r="AA1579" s="152">
        <v>5.9480000000000004</v>
      </c>
      <c r="AB1579" s="152">
        <v>5.2</v>
      </c>
      <c r="AC1579" s="152">
        <v>5.2</v>
      </c>
      <c r="AD1579" s="152">
        <v>2.9790000000000001</v>
      </c>
      <c r="AE1579" s="152">
        <v>5.5960000000000001</v>
      </c>
      <c r="AF1579" s="152">
        <v>4.8479999999999999</v>
      </c>
      <c r="AG1579" s="152">
        <v>4.548</v>
      </c>
      <c r="AH1579" s="152">
        <v>3.3820000000000001</v>
      </c>
      <c r="AI1579" s="152">
        <v>5.9740000000000002</v>
      </c>
      <c r="AJ1579" s="152">
        <v>5.2</v>
      </c>
      <c r="AK1579" s="152">
        <v>5.048</v>
      </c>
      <c r="AL1579" s="152" t="e">
        <f t="shared" si="276"/>
        <v>#N/A</v>
      </c>
      <c r="AM1579" s="152" t="e">
        <f t="shared" si="277"/>
        <v>#N/A</v>
      </c>
      <c r="AN1579" s="152" t="e">
        <f>NA()</f>
        <v>#N/A</v>
      </c>
      <c r="AO1579" s="152" t="e">
        <f>NA()</f>
        <v>#N/A</v>
      </c>
      <c r="AP1579" s="152">
        <f t="shared" si="317"/>
        <v>8.2462</v>
      </c>
      <c r="AQ1579" s="152"/>
      <c r="AR1579" s="152"/>
      <c r="AS1579" s="153">
        <f t="shared" si="318"/>
        <v>102</v>
      </c>
      <c r="AT1579" s="153">
        <f t="shared" si="320"/>
        <v>1</v>
      </c>
      <c r="AU1579" s="153">
        <f t="shared" si="321"/>
        <v>0</v>
      </c>
      <c r="AV1579" s="153">
        <f t="shared" si="322"/>
        <v>0</v>
      </c>
      <c r="BA1579">
        <f t="shared" si="319"/>
        <v>12</v>
      </c>
    </row>
    <row r="1580" spans="2:53" x14ac:dyDescent="0.25">
      <c r="B1580" s="155">
        <f t="shared" si="282"/>
        <v>44299.999305555553</v>
      </c>
      <c r="C1580" s="155">
        <f t="shared" si="280"/>
        <v>44299.999305555553</v>
      </c>
      <c r="D1580" s="152">
        <f t="shared" si="273"/>
        <v>4.8479999999999999</v>
      </c>
      <c r="E1580" s="152"/>
      <c r="F1580" s="152"/>
      <c r="G1580" s="152"/>
      <c r="H1580" s="152" t="e">
        <f t="shared" si="274"/>
        <v>#N/A</v>
      </c>
      <c r="I1580" s="152"/>
      <c r="J1580" s="152" t="e">
        <f t="shared" si="275"/>
        <v>#N/A</v>
      </c>
      <c r="K1580" s="152"/>
      <c r="L1580" s="152"/>
      <c r="M1580" s="152"/>
      <c r="N1580" s="152"/>
      <c r="O1580" s="152"/>
      <c r="P1580" s="152"/>
      <c r="Q1580" s="152"/>
      <c r="R1580" s="152"/>
      <c r="S1580" s="152"/>
      <c r="T1580" s="153" cm="1">
        <f t="array" ref="T1580">MATCH(1,(TDU_Info!$C$5:$C$111=$T$6)*(TDU_Info!$B$5:$B$111&lt;=$B1580),0)</f>
        <v>90</v>
      </c>
      <c r="U1580" s="152">
        <f>100*(INDEX(TDU_Info!$E$5:$E$111,$T1580)/T$11+INDEX(TDU_Info!$F$5:$F$111,$T1580))</f>
        <v>3.6638000000000002</v>
      </c>
      <c r="V1580" s="152">
        <v>3.2829999999999999</v>
      </c>
      <c r="W1580" s="152">
        <v>5.7590000000000003</v>
      </c>
      <c r="X1580" s="152">
        <v>5.0949999999999998</v>
      </c>
      <c r="Y1580" s="152">
        <v>4.7949999999999999</v>
      </c>
      <c r="Z1580" s="152">
        <v>3.6920000000000002</v>
      </c>
      <c r="AA1580" s="152">
        <v>5.9480000000000004</v>
      </c>
      <c r="AB1580" s="152">
        <v>5.2</v>
      </c>
      <c r="AC1580" s="152">
        <v>5.2</v>
      </c>
      <c r="AD1580" s="152">
        <v>2.9790000000000001</v>
      </c>
      <c r="AE1580" s="152">
        <v>5.78</v>
      </c>
      <c r="AF1580" s="152">
        <v>4.8479999999999999</v>
      </c>
      <c r="AG1580" s="152">
        <v>4.548</v>
      </c>
      <c r="AH1580" s="152">
        <v>3.3820000000000001</v>
      </c>
      <c r="AI1580" s="152">
        <v>5.9740000000000002</v>
      </c>
      <c r="AJ1580" s="152">
        <v>5.2</v>
      </c>
      <c r="AK1580" s="152">
        <v>5.048</v>
      </c>
      <c r="AL1580" s="152" t="e">
        <f t="shared" si="276"/>
        <v>#N/A</v>
      </c>
      <c r="AM1580" s="152" t="e">
        <f t="shared" si="277"/>
        <v>#N/A</v>
      </c>
      <c r="AN1580" s="152" t="e">
        <f>NA()</f>
        <v>#N/A</v>
      </c>
      <c r="AO1580" s="152" t="e">
        <f>NA()</f>
        <v>#N/A</v>
      </c>
      <c r="AP1580" s="152">
        <f t="shared" si="317"/>
        <v>8.2462</v>
      </c>
      <c r="AQ1580" s="152"/>
      <c r="AR1580" s="152"/>
      <c r="AS1580" s="153">
        <f t="shared" si="318"/>
        <v>103</v>
      </c>
      <c r="AT1580" s="153">
        <f t="shared" si="320"/>
        <v>1</v>
      </c>
      <c r="AU1580" s="153">
        <f t="shared" si="321"/>
        <v>0</v>
      </c>
      <c r="AV1580" s="153">
        <f t="shared" si="322"/>
        <v>0</v>
      </c>
      <c r="BA1580">
        <f t="shared" si="319"/>
        <v>13</v>
      </c>
    </row>
    <row r="1581" spans="2:53" x14ac:dyDescent="0.25">
      <c r="B1581" s="155">
        <f t="shared" si="282"/>
        <v>44300.999305555553</v>
      </c>
      <c r="C1581" s="155">
        <f t="shared" si="280"/>
        <v>44300.999305555553</v>
      </c>
      <c r="D1581" s="152">
        <f t="shared" si="273"/>
        <v>4.8479999999999999</v>
      </c>
      <c r="E1581" s="152"/>
      <c r="F1581" s="152"/>
      <c r="G1581" s="152"/>
      <c r="H1581" s="152" t="e">
        <f t="shared" si="274"/>
        <v>#N/A</v>
      </c>
      <c r="I1581" s="152"/>
      <c r="J1581" s="152" t="e">
        <f t="shared" si="275"/>
        <v>#N/A</v>
      </c>
      <c r="K1581" s="152"/>
      <c r="L1581" s="152"/>
      <c r="M1581" s="152"/>
      <c r="N1581" s="152"/>
      <c r="O1581" s="152"/>
      <c r="P1581" s="152"/>
      <c r="Q1581" s="152"/>
      <c r="R1581" s="152"/>
      <c r="S1581" s="152"/>
      <c r="T1581" s="153" cm="1">
        <f t="array" ref="T1581">MATCH(1,(TDU_Info!$C$5:$C$111=$T$6)*(TDU_Info!$B$5:$B$111&lt;=$B1581),0)</f>
        <v>90</v>
      </c>
      <c r="U1581" s="152">
        <f>100*(INDEX(TDU_Info!$E$5:$E$111,$T1581)/T$11+INDEX(TDU_Info!$F$5:$F$111,$T1581))</f>
        <v>3.6638000000000002</v>
      </c>
      <c r="V1581" s="152">
        <v>3.2829999999999999</v>
      </c>
      <c r="W1581" s="152">
        <v>5.7590000000000003</v>
      </c>
      <c r="X1581" s="152">
        <v>5.0949999999999998</v>
      </c>
      <c r="Y1581" s="152">
        <v>4.7949999999999999</v>
      </c>
      <c r="Z1581" s="152">
        <v>3.6920000000000002</v>
      </c>
      <c r="AA1581" s="152">
        <v>5.9480000000000004</v>
      </c>
      <c r="AB1581" s="152">
        <v>5.2</v>
      </c>
      <c r="AC1581" s="152">
        <v>5.2</v>
      </c>
      <c r="AD1581" s="152">
        <v>2.9790000000000001</v>
      </c>
      <c r="AE1581" s="152">
        <v>5.78</v>
      </c>
      <c r="AF1581" s="152">
        <v>4.8479999999999999</v>
      </c>
      <c r="AG1581" s="152">
        <v>4.548</v>
      </c>
      <c r="AH1581" s="152">
        <v>3.3820000000000001</v>
      </c>
      <c r="AI1581" s="152">
        <v>5.9740000000000002</v>
      </c>
      <c r="AJ1581" s="152">
        <v>5.2</v>
      </c>
      <c r="AK1581" s="152">
        <v>5.048</v>
      </c>
      <c r="AL1581" s="152" t="e">
        <f t="shared" si="276"/>
        <v>#N/A</v>
      </c>
      <c r="AM1581" s="152" t="e">
        <f t="shared" si="277"/>
        <v>#N/A</v>
      </c>
      <c r="AN1581" s="152" t="e">
        <f>NA()</f>
        <v>#N/A</v>
      </c>
      <c r="AO1581" s="152" t="e">
        <f>NA()</f>
        <v>#N/A</v>
      </c>
      <c r="AP1581" s="152">
        <f t="shared" si="317"/>
        <v>8.2462</v>
      </c>
      <c r="AQ1581" s="152"/>
      <c r="AR1581" s="152"/>
      <c r="AS1581" s="153">
        <f t="shared" si="318"/>
        <v>104</v>
      </c>
      <c r="AT1581" s="153">
        <f t="shared" si="320"/>
        <v>1</v>
      </c>
      <c r="AU1581" s="153">
        <f t="shared" si="321"/>
        <v>0</v>
      </c>
      <c r="AV1581" s="153">
        <f t="shared" si="322"/>
        <v>0</v>
      </c>
      <c r="BA1581">
        <f t="shared" si="319"/>
        <v>14</v>
      </c>
    </row>
    <row r="1582" spans="2:53" x14ac:dyDescent="0.25">
      <c r="B1582" s="155">
        <f t="shared" si="282"/>
        <v>44301.999305555553</v>
      </c>
      <c r="C1582" s="155">
        <f t="shared" si="280"/>
        <v>44301.999305555553</v>
      </c>
      <c r="D1582" s="152">
        <f t="shared" si="273"/>
        <v>4.8479999999999999</v>
      </c>
      <c r="E1582" s="152"/>
      <c r="F1582" s="152"/>
      <c r="G1582" s="152"/>
      <c r="H1582" s="152" t="e">
        <f t="shared" si="274"/>
        <v>#N/A</v>
      </c>
      <c r="I1582" s="152"/>
      <c r="J1582" s="152" t="e">
        <f t="shared" si="275"/>
        <v>#N/A</v>
      </c>
      <c r="K1582" s="152"/>
      <c r="L1582" s="152"/>
      <c r="M1582" s="152"/>
      <c r="N1582" s="152"/>
      <c r="O1582" s="152"/>
      <c r="P1582" s="152"/>
      <c r="Q1582" s="152"/>
      <c r="R1582" s="152"/>
      <c r="S1582" s="152"/>
      <c r="T1582" s="153" cm="1">
        <f t="array" ref="T1582">MATCH(1,(TDU_Info!$C$5:$C$111=$T$6)*(TDU_Info!$B$5:$B$111&lt;=$B1582),0)</f>
        <v>90</v>
      </c>
      <c r="U1582" s="152">
        <f>100*(INDEX(TDU_Info!$E$5:$E$111,$T1582)/T$11+INDEX(TDU_Info!$F$5:$F$111,$T1582))</f>
        <v>3.6638000000000002</v>
      </c>
      <c r="V1582" s="152">
        <v>3.2829999999999999</v>
      </c>
      <c r="W1582" s="152">
        <v>5.7590000000000003</v>
      </c>
      <c r="X1582" s="152">
        <v>5.0949999999999998</v>
      </c>
      <c r="Y1582" s="152">
        <v>4.7949999999999999</v>
      </c>
      <c r="Z1582" s="152">
        <v>3.6920000000000002</v>
      </c>
      <c r="AA1582" s="152">
        <v>5.9480000000000004</v>
      </c>
      <c r="AB1582" s="152">
        <v>5.2</v>
      </c>
      <c r="AC1582" s="152">
        <v>5.1440000000000001</v>
      </c>
      <c r="AD1582" s="152">
        <v>2.9790000000000001</v>
      </c>
      <c r="AE1582" s="152">
        <v>5.78</v>
      </c>
      <c r="AF1582" s="152">
        <v>4.8479999999999999</v>
      </c>
      <c r="AG1582" s="152">
        <v>4.548</v>
      </c>
      <c r="AH1582" s="152">
        <v>3.3820000000000001</v>
      </c>
      <c r="AI1582" s="152">
        <v>5.9740000000000002</v>
      </c>
      <c r="AJ1582" s="152">
        <v>5.2</v>
      </c>
      <c r="AK1582" s="152">
        <v>5.048</v>
      </c>
      <c r="AL1582" s="152" t="e">
        <f t="shared" si="276"/>
        <v>#N/A</v>
      </c>
      <c r="AM1582" s="152" t="e">
        <f t="shared" si="277"/>
        <v>#N/A</v>
      </c>
      <c r="AN1582" s="152" t="e">
        <f>NA()</f>
        <v>#N/A</v>
      </c>
      <c r="AO1582" s="152" t="e">
        <f>NA()</f>
        <v>#N/A</v>
      </c>
      <c r="AP1582" s="152">
        <f t="shared" si="317"/>
        <v>8.2462</v>
      </c>
      <c r="AQ1582" s="152"/>
      <c r="AR1582" s="152"/>
      <c r="AS1582" s="153">
        <f t="shared" ref="AS1582:AS1595" si="323">ROUNDUP(B1582-DATE(YEAR(B1582),1,1),0)</f>
        <v>105</v>
      </c>
      <c r="AT1582" s="153">
        <f t="shared" si="320"/>
        <v>1</v>
      </c>
      <c r="AU1582" s="153">
        <f t="shared" si="321"/>
        <v>0</v>
      </c>
      <c r="AV1582" s="153">
        <f t="shared" si="322"/>
        <v>0</v>
      </c>
      <c r="BA1582">
        <f t="shared" ref="BA1582:BA1595" si="324">DAY(C1582)</f>
        <v>15</v>
      </c>
    </row>
    <row r="1583" spans="2:53" x14ac:dyDescent="0.25">
      <c r="B1583" s="155">
        <f t="shared" si="282"/>
        <v>44302.999305555553</v>
      </c>
      <c r="C1583" s="155">
        <f t="shared" si="280"/>
        <v>44302.999305555553</v>
      </c>
      <c r="D1583" s="152">
        <f t="shared" si="273"/>
        <v>4.8479999999999999</v>
      </c>
      <c r="E1583" s="152"/>
      <c r="F1583" s="152"/>
      <c r="G1583" s="152"/>
      <c r="H1583" s="152" t="e">
        <f t="shared" si="274"/>
        <v>#N/A</v>
      </c>
      <c r="I1583" s="152"/>
      <c r="J1583" s="152" t="e">
        <f t="shared" si="275"/>
        <v>#N/A</v>
      </c>
      <c r="K1583" s="152"/>
      <c r="L1583" s="152"/>
      <c r="M1583" s="152"/>
      <c r="N1583" s="152"/>
      <c r="O1583" s="152"/>
      <c r="P1583" s="152"/>
      <c r="Q1583" s="152"/>
      <c r="R1583" s="152"/>
      <c r="S1583" s="152"/>
      <c r="T1583" s="153" cm="1">
        <f t="array" ref="T1583">MATCH(1,(TDU_Info!$C$5:$C$111=$T$6)*(TDU_Info!$B$5:$B$111&lt;=$B1583),0)</f>
        <v>90</v>
      </c>
      <c r="U1583" s="152">
        <f>100*(INDEX(TDU_Info!$E$5:$E$111,$T1583)/T$11+INDEX(TDU_Info!$F$5:$F$111,$T1583))</f>
        <v>3.6638000000000002</v>
      </c>
      <c r="V1583" s="152">
        <v>3.1509999999999998</v>
      </c>
      <c r="W1583" s="152">
        <v>5.7590000000000003</v>
      </c>
      <c r="X1583" s="152">
        <v>4.96</v>
      </c>
      <c r="Y1583" s="152">
        <v>4.7949999999999999</v>
      </c>
      <c r="Z1583" s="152">
        <v>3.544</v>
      </c>
      <c r="AA1583" s="152">
        <v>6.2480000000000002</v>
      </c>
      <c r="AB1583" s="152">
        <v>5.2</v>
      </c>
      <c r="AC1583" s="152">
        <v>5.1440000000000001</v>
      </c>
      <c r="AD1583" s="152">
        <v>2.9129999999999998</v>
      </c>
      <c r="AE1583" s="152">
        <v>5.78</v>
      </c>
      <c r="AF1583" s="152">
        <v>4.8479999999999999</v>
      </c>
      <c r="AG1583" s="152">
        <v>4.548</v>
      </c>
      <c r="AH1583" s="152">
        <v>3.3079999999999998</v>
      </c>
      <c r="AI1583" s="152">
        <v>6.274</v>
      </c>
      <c r="AJ1583" s="152">
        <v>5.2</v>
      </c>
      <c r="AK1583" s="152">
        <v>5.048</v>
      </c>
      <c r="AL1583" s="152" t="e">
        <f t="shared" si="276"/>
        <v>#N/A</v>
      </c>
      <c r="AM1583" s="152" t="e">
        <f t="shared" si="277"/>
        <v>#N/A</v>
      </c>
      <c r="AN1583" s="152" t="e">
        <f>NA()</f>
        <v>#N/A</v>
      </c>
      <c r="AO1583" s="152" t="e">
        <f>NA()</f>
        <v>#N/A</v>
      </c>
      <c r="AP1583" s="152">
        <f t="shared" si="317"/>
        <v>8.2462</v>
      </c>
      <c r="AQ1583" s="152"/>
      <c r="AR1583" s="152"/>
      <c r="AS1583" s="153">
        <f t="shared" si="323"/>
        <v>106</v>
      </c>
      <c r="AT1583" s="153">
        <f t="shared" si="320"/>
        <v>1</v>
      </c>
      <c r="AU1583" s="153">
        <f t="shared" si="321"/>
        <v>0</v>
      </c>
      <c r="AV1583" s="153">
        <f t="shared" si="322"/>
        <v>0</v>
      </c>
      <c r="BA1583">
        <f t="shared" si="324"/>
        <v>16</v>
      </c>
    </row>
    <row r="1584" spans="2:53" x14ac:dyDescent="0.25">
      <c r="B1584" s="155">
        <f t="shared" si="282"/>
        <v>44303.999305555553</v>
      </c>
      <c r="C1584" s="155">
        <f t="shared" si="280"/>
        <v>44303.999305555553</v>
      </c>
      <c r="D1584" s="152">
        <f t="shared" si="273"/>
        <v>4.8479999999999999</v>
      </c>
      <c r="E1584" s="152"/>
      <c r="F1584" s="152"/>
      <c r="G1584" s="152"/>
      <c r="H1584" s="152" t="e">
        <f t="shared" si="274"/>
        <v>#N/A</v>
      </c>
      <c r="I1584" s="152"/>
      <c r="J1584" s="152" t="e">
        <f t="shared" si="275"/>
        <v>#N/A</v>
      </c>
      <c r="K1584" s="152"/>
      <c r="L1584" s="152"/>
      <c r="M1584" s="152"/>
      <c r="N1584" s="152"/>
      <c r="O1584" s="152"/>
      <c r="P1584" s="152"/>
      <c r="Q1584" s="152"/>
      <c r="R1584" s="152"/>
      <c r="S1584" s="152"/>
      <c r="T1584" s="153" cm="1">
        <f t="array" ref="T1584">MATCH(1,(TDU_Info!$C$5:$C$111=$T$6)*(TDU_Info!$B$5:$B$111&lt;=$B1584),0)</f>
        <v>90</v>
      </c>
      <c r="U1584" s="152">
        <f>100*(INDEX(TDU_Info!$E$5:$E$111,$T1584)/T$11+INDEX(TDU_Info!$F$5:$F$111,$T1584))</f>
        <v>3.6638000000000002</v>
      </c>
      <c r="V1584" s="152">
        <v>3.1509999999999998</v>
      </c>
      <c r="W1584" s="152">
        <v>5.7590000000000003</v>
      </c>
      <c r="X1584" s="152">
        <v>4.96</v>
      </c>
      <c r="Y1584" s="152">
        <v>4.7949999999999999</v>
      </c>
      <c r="Z1584" s="152">
        <v>3.544</v>
      </c>
      <c r="AA1584" s="152">
        <v>6.2480000000000002</v>
      </c>
      <c r="AB1584" s="152">
        <v>5.2</v>
      </c>
      <c r="AC1584" s="152">
        <v>5.1440000000000001</v>
      </c>
      <c r="AD1584" s="152">
        <v>2.9129999999999998</v>
      </c>
      <c r="AE1584" s="152">
        <v>5.78</v>
      </c>
      <c r="AF1584" s="152">
        <v>4.8479999999999999</v>
      </c>
      <c r="AG1584" s="152">
        <v>4.548</v>
      </c>
      <c r="AH1584" s="152">
        <v>3.3079999999999998</v>
      </c>
      <c r="AI1584" s="152">
        <v>6.274</v>
      </c>
      <c r="AJ1584" s="152">
        <v>5.2</v>
      </c>
      <c r="AK1584" s="152">
        <v>5.048</v>
      </c>
      <c r="AL1584" s="152" t="e">
        <f t="shared" si="276"/>
        <v>#N/A</v>
      </c>
      <c r="AM1584" s="152" t="e">
        <f t="shared" si="277"/>
        <v>#N/A</v>
      </c>
      <c r="AN1584" s="152" t="e">
        <f>NA()</f>
        <v>#N/A</v>
      </c>
      <c r="AO1584" s="152" t="e">
        <f>NA()</f>
        <v>#N/A</v>
      </c>
      <c r="AP1584" s="152">
        <f t="shared" si="317"/>
        <v>8.2462</v>
      </c>
      <c r="AQ1584" s="152"/>
      <c r="AR1584" s="152"/>
      <c r="AS1584" s="153">
        <f t="shared" si="323"/>
        <v>107</v>
      </c>
      <c r="AT1584" s="153">
        <f t="shared" si="320"/>
        <v>1</v>
      </c>
      <c r="AU1584" s="153">
        <f t="shared" si="321"/>
        <v>0</v>
      </c>
      <c r="AV1584" s="153">
        <f t="shared" si="322"/>
        <v>0</v>
      </c>
      <c r="BA1584">
        <f t="shared" si="324"/>
        <v>17</v>
      </c>
    </row>
    <row r="1585" spans="2:53" x14ac:dyDescent="0.25">
      <c r="B1585" s="155">
        <f t="shared" si="282"/>
        <v>44304.999305555553</v>
      </c>
      <c r="C1585" s="155">
        <f t="shared" si="280"/>
        <v>44304.999305555553</v>
      </c>
      <c r="D1585" s="152">
        <f t="shared" si="273"/>
        <v>4.8479999999999999</v>
      </c>
      <c r="E1585" s="152"/>
      <c r="F1585" s="152"/>
      <c r="G1585" s="152"/>
      <c r="H1585" s="152" t="e">
        <f t="shared" si="274"/>
        <v>#N/A</v>
      </c>
      <c r="I1585" s="152"/>
      <c r="J1585" s="152" t="e">
        <f t="shared" si="275"/>
        <v>#N/A</v>
      </c>
      <c r="K1585" s="152"/>
      <c r="L1585" s="152"/>
      <c r="M1585" s="152"/>
      <c r="N1585" s="152"/>
      <c r="O1585" s="152"/>
      <c r="P1585" s="152"/>
      <c r="Q1585" s="152"/>
      <c r="R1585" s="152"/>
      <c r="S1585" s="152"/>
      <c r="T1585" s="153" cm="1">
        <f t="array" ref="T1585">MATCH(1,(TDU_Info!$C$5:$C$111=$T$6)*(TDU_Info!$B$5:$B$111&lt;=$B1585),0)</f>
        <v>90</v>
      </c>
      <c r="U1585" s="152">
        <f>100*(INDEX(TDU_Info!$E$5:$E$111,$T1585)/T$11+INDEX(TDU_Info!$F$5:$F$111,$T1585))</f>
        <v>3.6638000000000002</v>
      </c>
      <c r="V1585" s="152">
        <v>3.1509999999999998</v>
      </c>
      <c r="W1585" s="152">
        <v>5.7590000000000003</v>
      </c>
      <c r="X1585" s="152">
        <v>4.96</v>
      </c>
      <c r="Y1585" s="152">
        <v>4.7949999999999999</v>
      </c>
      <c r="Z1585" s="152">
        <v>3.544</v>
      </c>
      <c r="AA1585" s="152">
        <v>6.2480000000000002</v>
      </c>
      <c r="AB1585" s="152">
        <v>5.2</v>
      </c>
      <c r="AC1585" s="152">
        <v>5.1440000000000001</v>
      </c>
      <c r="AD1585" s="152">
        <v>2.9129999999999998</v>
      </c>
      <c r="AE1585" s="152">
        <v>5.78</v>
      </c>
      <c r="AF1585" s="152">
        <v>4.8479999999999999</v>
      </c>
      <c r="AG1585" s="152">
        <v>4.548</v>
      </c>
      <c r="AH1585" s="152">
        <v>3.3079999999999998</v>
      </c>
      <c r="AI1585" s="152">
        <v>6.274</v>
      </c>
      <c r="AJ1585" s="152">
        <v>5.2</v>
      </c>
      <c r="AK1585" s="152">
        <v>5.048</v>
      </c>
      <c r="AL1585" s="152" t="e">
        <f t="shared" si="276"/>
        <v>#N/A</v>
      </c>
      <c r="AM1585" s="152" t="e">
        <f t="shared" si="277"/>
        <v>#N/A</v>
      </c>
      <c r="AN1585" s="152" t="e">
        <f>NA()</f>
        <v>#N/A</v>
      </c>
      <c r="AO1585" s="152" t="e">
        <f>NA()</f>
        <v>#N/A</v>
      </c>
      <c r="AP1585" s="152">
        <f t="shared" si="317"/>
        <v>8.2462</v>
      </c>
      <c r="AQ1585" s="152"/>
      <c r="AR1585" s="152"/>
      <c r="AS1585" s="153">
        <f t="shared" si="323"/>
        <v>108</v>
      </c>
      <c r="AT1585" s="153">
        <f t="shared" si="320"/>
        <v>1</v>
      </c>
      <c r="AU1585" s="153">
        <f t="shared" si="321"/>
        <v>0</v>
      </c>
      <c r="AV1585" s="153">
        <f t="shared" si="322"/>
        <v>0</v>
      </c>
      <c r="BA1585">
        <f t="shared" si="324"/>
        <v>18</v>
      </c>
    </row>
    <row r="1586" spans="2:53" x14ac:dyDescent="0.25">
      <c r="B1586" s="155">
        <f t="shared" si="282"/>
        <v>44305.999305555553</v>
      </c>
      <c r="C1586" s="155">
        <f t="shared" si="280"/>
        <v>44305.999305555553</v>
      </c>
      <c r="D1586" s="152">
        <f t="shared" si="273"/>
        <v>4.8479999999999999</v>
      </c>
      <c r="E1586" s="152"/>
      <c r="F1586" s="152"/>
      <c r="G1586" s="152"/>
      <c r="H1586" s="152" t="e">
        <f t="shared" si="274"/>
        <v>#N/A</v>
      </c>
      <c r="I1586" s="152"/>
      <c r="J1586" s="152" t="e">
        <f t="shared" si="275"/>
        <v>#N/A</v>
      </c>
      <c r="K1586" s="152"/>
      <c r="L1586" s="152"/>
      <c r="M1586" s="152"/>
      <c r="N1586" s="152"/>
      <c r="O1586" s="152"/>
      <c r="P1586" s="152"/>
      <c r="Q1586" s="152"/>
      <c r="R1586" s="152"/>
      <c r="S1586" s="152"/>
      <c r="T1586" s="153" cm="1">
        <f t="array" ref="T1586">MATCH(1,(TDU_Info!$C$5:$C$111=$T$6)*(TDU_Info!$B$5:$B$111&lt;=$B1586),0)</f>
        <v>90</v>
      </c>
      <c r="U1586" s="152">
        <f>100*(INDEX(TDU_Info!$E$5:$E$111,$T1586)/T$11+INDEX(TDU_Info!$F$5:$F$111,$T1586))</f>
        <v>3.6638000000000002</v>
      </c>
      <c r="V1586" s="152">
        <v>3.073</v>
      </c>
      <c r="W1586" s="152">
        <v>5.7469999999999999</v>
      </c>
      <c r="X1586" s="152">
        <v>4.96</v>
      </c>
      <c r="Y1586" s="152">
        <v>4.7949999999999999</v>
      </c>
      <c r="Z1586" s="152">
        <v>3.4569999999999999</v>
      </c>
      <c r="AA1586" s="152">
        <v>6.2320000000000002</v>
      </c>
      <c r="AB1586" s="152">
        <v>5.2</v>
      </c>
      <c r="AC1586" s="152">
        <v>5.1440000000000001</v>
      </c>
      <c r="AD1586" s="152">
        <v>2.8740000000000001</v>
      </c>
      <c r="AE1586" s="152">
        <v>5.774</v>
      </c>
      <c r="AF1586" s="152">
        <v>4.8479999999999999</v>
      </c>
      <c r="AG1586" s="152">
        <v>4.548</v>
      </c>
      <c r="AH1586" s="152">
        <v>3.2639999999999998</v>
      </c>
      <c r="AI1586" s="152">
        <v>6.266</v>
      </c>
      <c r="AJ1586" s="152">
        <v>5.2</v>
      </c>
      <c r="AK1586" s="152">
        <v>5.048</v>
      </c>
      <c r="AL1586" s="152" t="e">
        <f t="shared" si="276"/>
        <v>#N/A</v>
      </c>
      <c r="AM1586" s="152" t="e">
        <f t="shared" si="277"/>
        <v>#N/A</v>
      </c>
      <c r="AN1586" s="152" t="e">
        <f>NA()</f>
        <v>#N/A</v>
      </c>
      <c r="AO1586" s="152" t="e">
        <f>NA()</f>
        <v>#N/A</v>
      </c>
      <c r="AP1586" s="152">
        <f t="shared" si="317"/>
        <v>8.2462</v>
      </c>
      <c r="AQ1586" s="152"/>
      <c r="AR1586" s="152"/>
      <c r="AS1586" s="153">
        <f t="shared" si="323"/>
        <v>109</v>
      </c>
      <c r="AT1586" s="153">
        <f t="shared" si="320"/>
        <v>1</v>
      </c>
      <c r="AU1586" s="153">
        <f t="shared" si="321"/>
        <v>0</v>
      </c>
      <c r="AV1586" s="153">
        <f t="shared" si="322"/>
        <v>0</v>
      </c>
      <c r="BA1586">
        <f t="shared" si="324"/>
        <v>19</v>
      </c>
    </row>
    <row r="1587" spans="2:53" x14ac:dyDescent="0.25">
      <c r="B1587" s="155">
        <f t="shared" si="282"/>
        <v>44306.999305555553</v>
      </c>
      <c r="C1587" s="155">
        <f t="shared" si="280"/>
        <v>44306.999305555553</v>
      </c>
      <c r="D1587" s="152">
        <f t="shared" si="273"/>
        <v>4.8479999999999999</v>
      </c>
      <c r="E1587" s="152"/>
      <c r="F1587" s="152"/>
      <c r="G1587" s="152"/>
      <c r="H1587" s="152" t="e">
        <f t="shared" si="274"/>
        <v>#N/A</v>
      </c>
      <c r="I1587" s="152"/>
      <c r="J1587" s="152" t="e">
        <f t="shared" si="275"/>
        <v>#N/A</v>
      </c>
      <c r="K1587" s="152"/>
      <c r="L1587" s="152"/>
      <c r="M1587" s="152"/>
      <c r="N1587" s="152"/>
      <c r="O1587" s="152"/>
      <c r="P1587" s="152"/>
      <c r="Q1587" s="152"/>
      <c r="R1587" s="152"/>
      <c r="S1587" s="152"/>
      <c r="T1587" s="153" cm="1">
        <f t="array" ref="T1587">MATCH(1,(TDU_Info!$C$5:$C$111=$T$6)*(TDU_Info!$B$5:$B$111&lt;=$B1587),0)</f>
        <v>90</v>
      </c>
      <c r="U1587" s="152">
        <f>100*(INDEX(TDU_Info!$E$5:$E$111,$T1587)/T$11+INDEX(TDU_Info!$F$5:$F$111,$T1587))</f>
        <v>3.6638000000000002</v>
      </c>
      <c r="V1587" s="152">
        <v>3.073</v>
      </c>
      <c r="W1587" s="152">
        <v>5.7469999999999999</v>
      </c>
      <c r="X1587" s="152">
        <v>4.96</v>
      </c>
      <c r="Y1587" s="152">
        <v>4.7949999999999999</v>
      </c>
      <c r="Z1587" s="152">
        <v>3.4569999999999999</v>
      </c>
      <c r="AA1587" s="152">
        <v>6.2320000000000002</v>
      </c>
      <c r="AB1587" s="152">
        <v>5.2439999999999998</v>
      </c>
      <c r="AC1587" s="152">
        <v>5.1440000000000001</v>
      </c>
      <c r="AD1587" s="152">
        <v>2.8740000000000001</v>
      </c>
      <c r="AE1587" s="152">
        <v>5.774</v>
      </c>
      <c r="AF1587" s="152">
        <v>4.8479999999999999</v>
      </c>
      <c r="AG1587" s="152">
        <v>4.548</v>
      </c>
      <c r="AH1587" s="152">
        <v>3.2639999999999998</v>
      </c>
      <c r="AI1587" s="152">
        <v>6.266</v>
      </c>
      <c r="AJ1587" s="152">
        <v>5.2439999999999998</v>
      </c>
      <c r="AK1587" s="152">
        <v>5.048</v>
      </c>
      <c r="AL1587" s="152" t="e">
        <f t="shared" si="276"/>
        <v>#N/A</v>
      </c>
      <c r="AM1587" s="152" t="e">
        <f t="shared" si="277"/>
        <v>#N/A</v>
      </c>
      <c r="AN1587" s="152" t="e">
        <f>NA()</f>
        <v>#N/A</v>
      </c>
      <c r="AO1587" s="152" t="e">
        <f>NA()</f>
        <v>#N/A</v>
      </c>
      <c r="AP1587" s="152">
        <f t="shared" si="317"/>
        <v>8.2462</v>
      </c>
      <c r="AQ1587" s="152"/>
      <c r="AR1587" s="152"/>
      <c r="AS1587" s="153">
        <f t="shared" si="323"/>
        <v>110</v>
      </c>
      <c r="AT1587" s="153">
        <f t="shared" si="320"/>
        <v>1</v>
      </c>
      <c r="AU1587" s="153">
        <f t="shared" si="321"/>
        <v>0</v>
      </c>
      <c r="AV1587" s="153">
        <f t="shared" si="322"/>
        <v>0</v>
      </c>
      <c r="BA1587">
        <f t="shared" si="324"/>
        <v>20</v>
      </c>
    </row>
    <row r="1588" spans="2:53" x14ac:dyDescent="0.25">
      <c r="B1588" s="155">
        <f t="shared" si="282"/>
        <v>44307.999305555553</v>
      </c>
      <c r="C1588" s="155">
        <f t="shared" si="280"/>
        <v>44307.999305555553</v>
      </c>
      <c r="D1588" s="152">
        <f t="shared" si="273"/>
        <v>4.8479999999999999</v>
      </c>
      <c r="E1588" s="152"/>
      <c r="F1588" s="152"/>
      <c r="G1588" s="152"/>
      <c r="H1588" s="152" t="e">
        <f t="shared" si="274"/>
        <v>#N/A</v>
      </c>
      <c r="I1588" s="152"/>
      <c r="J1588" s="152" t="e">
        <f t="shared" si="275"/>
        <v>#N/A</v>
      </c>
      <c r="K1588" s="152"/>
      <c r="L1588" s="152"/>
      <c r="M1588" s="152"/>
      <c r="N1588" s="152"/>
      <c r="O1588" s="152"/>
      <c r="P1588" s="152"/>
      <c r="Q1588" s="152"/>
      <c r="R1588" s="152"/>
      <c r="S1588" s="152"/>
      <c r="T1588" s="153" cm="1">
        <f t="array" ref="T1588">MATCH(1,(TDU_Info!$C$5:$C$111=$T$6)*(TDU_Info!$B$5:$B$111&lt;=$B1588),0)</f>
        <v>90</v>
      </c>
      <c r="U1588" s="152">
        <f>100*(INDEX(TDU_Info!$E$5:$E$111,$T1588)/T$11+INDEX(TDU_Info!$F$5:$F$111,$T1588))</f>
        <v>3.6638000000000002</v>
      </c>
      <c r="V1588" s="152">
        <v>3.073</v>
      </c>
      <c r="W1588" s="152">
        <v>5.7469999999999999</v>
      </c>
      <c r="X1588" s="152">
        <v>4.96</v>
      </c>
      <c r="Y1588" s="152">
        <v>4.7949999999999999</v>
      </c>
      <c r="Z1588" s="152">
        <v>3.4569999999999999</v>
      </c>
      <c r="AA1588" s="152">
        <v>6.2320000000000002</v>
      </c>
      <c r="AB1588" s="152">
        <v>5.2439999999999998</v>
      </c>
      <c r="AC1588" s="152">
        <v>5.1440000000000001</v>
      </c>
      <c r="AD1588" s="152">
        <v>2.8740000000000001</v>
      </c>
      <c r="AE1588" s="152">
        <v>5.774</v>
      </c>
      <c r="AF1588" s="152">
        <v>4.8479999999999999</v>
      </c>
      <c r="AG1588" s="152">
        <v>4.548</v>
      </c>
      <c r="AH1588" s="152">
        <v>3.2639999999999998</v>
      </c>
      <c r="AI1588" s="152">
        <v>6.266</v>
      </c>
      <c r="AJ1588" s="152">
        <v>5.2439999999999998</v>
      </c>
      <c r="AK1588" s="152">
        <v>5.048</v>
      </c>
      <c r="AL1588" s="152" t="e">
        <f t="shared" si="276"/>
        <v>#N/A</v>
      </c>
      <c r="AM1588" s="152" t="e">
        <f t="shared" si="277"/>
        <v>#N/A</v>
      </c>
      <c r="AN1588" s="152" t="e">
        <f>NA()</f>
        <v>#N/A</v>
      </c>
      <c r="AO1588" s="152" t="e">
        <f>NA()</f>
        <v>#N/A</v>
      </c>
      <c r="AP1588" s="152">
        <f t="shared" si="317"/>
        <v>8.2462</v>
      </c>
      <c r="AQ1588" s="152"/>
      <c r="AR1588" s="152"/>
      <c r="AS1588" s="153">
        <f t="shared" si="323"/>
        <v>111</v>
      </c>
      <c r="AT1588" s="153">
        <f t="shared" si="320"/>
        <v>1</v>
      </c>
      <c r="AU1588" s="153">
        <f t="shared" si="321"/>
        <v>0</v>
      </c>
      <c r="AV1588" s="153">
        <f t="shared" si="322"/>
        <v>0</v>
      </c>
      <c r="BA1588">
        <f t="shared" si="324"/>
        <v>21</v>
      </c>
    </row>
    <row r="1589" spans="2:53" x14ac:dyDescent="0.25">
      <c r="B1589" s="155">
        <f t="shared" si="282"/>
        <v>44308.999305555553</v>
      </c>
      <c r="C1589" s="155">
        <f t="shared" si="280"/>
        <v>44308.999305555553</v>
      </c>
      <c r="D1589" s="152">
        <f t="shared" si="273"/>
        <v>4.8479999999999999</v>
      </c>
      <c r="E1589" s="152"/>
      <c r="F1589" s="152"/>
      <c r="G1589" s="152"/>
      <c r="H1589" s="152" t="e">
        <f t="shared" si="274"/>
        <v>#N/A</v>
      </c>
      <c r="I1589" s="152"/>
      <c r="J1589" s="152" t="e">
        <f t="shared" si="275"/>
        <v>#N/A</v>
      </c>
      <c r="K1589" s="152"/>
      <c r="L1589" s="152"/>
      <c r="M1589" s="152"/>
      <c r="N1589" s="152"/>
      <c r="O1589" s="152"/>
      <c r="P1589" s="152"/>
      <c r="Q1589" s="152"/>
      <c r="R1589" s="152"/>
      <c r="S1589" s="152"/>
      <c r="T1589" s="153" cm="1">
        <f t="array" ref="T1589">MATCH(1,(TDU_Info!$C$5:$C$111=$T$6)*(TDU_Info!$B$5:$B$111&lt;=$B1589),0)</f>
        <v>90</v>
      </c>
      <c r="U1589" s="152">
        <f>100*(INDEX(TDU_Info!$E$5:$E$111,$T1589)/T$11+INDEX(TDU_Info!$F$5:$F$111,$T1589))</f>
        <v>3.6638000000000002</v>
      </c>
      <c r="V1589" s="152">
        <v>3.1909999999999998</v>
      </c>
      <c r="W1589" s="152">
        <v>5.7469999999999999</v>
      </c>
      <c r="X1589" s="152">
        <v>4.96</v>
      </c>
      <c r="Y1589" s="152">
        <v>4.7949999999999999</v>
      </c>
      <c r="Z1589" s="152">
        <v>3.68</v>
      </c>
      <c r="AA1589" s="152">
        <v>6.2320000000000002</v>
      </c>
      <c r="AB1589" s="152">
        <v>5.3</v>
      </c>
      <c r="AC1589" s="152">
        <v>5.2</v>
      </c>
      <c r="AD1589" s="152">
        <v>3.0459999999999998</v>
      </c>
      <c r="AE1589" s="152">
        <v>5.774</v>
      </c>
      <c r="AF1589" s="152">
        <v>4.8479999999999999</v>
      </c>
      <c r="AG1589" s="152">
        <v>4.548</v>
      </c>
      <c r="AH1589" s="152">
        <v>3.54</v>
      </c>
      <c r="AI1589" s="152">
        <v>6.266</v>
      </c>
      <c r="AJ1589" s="152">
        <v>5.2480000000000002</v>
      </c>
      <c r="AK1589" s="152">
        <v>5.048</v>
      </c>
      <c r="AL1589" s="152" t="e">
        <f t="shared" si="276"/>
        <v>#N/A</v>
      </c>
      <c r="AM1589" s="152" t="e">
        <f t="shared" si="277"/>
        <v>#N/A</v>
      </c>
      <c r="AN1589" s="152" t="e">
        <f>NA()</f>
        <v>#N/A</v>
      </c>
      <c r="AO1589" s="152" t="e">
        <f>NA()</f>
        <v>#N/A</v>
      </c>
      <c r="AP1589" s="152">
        <f t="shared" si="317"/>
        <v>8.2462</v>
      </c>
      <c r="AQ1589" s="152"/>
      <c r="AR1589" s="152"/>
      <c r="AS1589" s="153">
        <f t="shared" si="323"/>
        <v>112</v>
      </c>
      <c r="AT1589" s="153">
        <f t="shared" si="320"/>
        <v>1</v>
      </c>
      <c r="AU1589" s="153">
        <f t="shared" si="321"/>
        <v>0</v>
      </c>
      <c r="AV1589" s="153">
        <f t="shared" si="322"/>
        <v>0</v>
      </c>
      <c r="BA1589">
        <f t="shared" si="324"/>
        <v>22</v>
      </c>
    </row>
    <row r="1590" spans="2:53" x14ac:dyDescent="0.25">
      <c r="B1590" s="155">
        <f t="shared" si="282"/>
        <v>44309.999305555553</v>
      </c>
      <c r="C1590" s="155">
        <f t="shared" si="280"/>
        <v>44309.999305555553</v>
      </c>
      <c r="D1590" s="152">
        <f t="shared" si="273"/>
        <v>4.8479999999999999</v>
      </c>
      <c r="E1590" s="152"/>
      <c r="F1590" s="152"/>
      <c r="G1590" s="152"/>
      <c r="H1590" s="152" t="e">
        <f t="shared" si="274"/>
        <v>#N/A</v>
      </c>
      <c r="I1590" s="152"/>
      <c r="J1590" s="152" t="e">
        <f t="shared" si="275"/>
        <v>#N/A</v>
      </c>
      <c r="K1590" s="152"/>
      <c r="L1590" s="152"/>
      <c r="M1590" s="152"/>
      <c r="N1590" s="152"/>
      <c r="O1590" s="152"/>
      <c r="P1590" s="152"/>
      <c r="Q1590" s="152"/>
      <c r="R1590" s="152"/>
      <c r="S1590" s="152"/>
      <c r="T1590" s="153" cm="1">
        <f t="array" ref="T1590">MATCH(1,(TDU_Info!$C$5:$C$111=$T$6)*(TDU_Info!$B$5:$B$111&lt;=$B1590),0)</f>
        <v>90</v>
      </c>
      <c r="U1590" s="152">
        <f>100*(INDEX(TDU_Info!$E$5:$E$111,$T1590)/T$11+INDEX(TDU_Info!$F$5:$F$111,$T1590))</f>
        <v>3.6638000000000002</v>
      </c>
      <c r="V1590" s="152">
        <v>3.86</v>
      </c>
      <c r="W1590" s="152">
        <v>5.7469999999999999</v>
      </c>
      <c r="X1590" s="152">
        <v>4.96</v>
      </c>
      <c r="Y1590" s="152">
        <v>4.7949999999999999</v>
      </c>
      <c r="Z1590" s="152">
        <v>4.149</v>
      </c>
      <c r="AA1590" s="152">
        <v>6.2320000000000002</v>
      </c>
      <c r="AB1590" s="152">
        <v>5.3</v>
      </c>
      <c r="AC1590" s="152">
        <v>5.2</v>
      </c>
      <c r="AD1590" s="152">
        <v>3.746</v>
      </c>
      <c r="AE1590" s="152">
        <v>5.774</v>
      </c>
      <c r="AF1590" s="152">
        <v>4.8479999999999999</v>
      </c>
      <c r="AG1590" s="152">
        <v>4.548</v>
      </c>
      <c r="AH1590" s="152">
        <v>4.1399999999999997</v>
      </c>
      <c r="AI1590" s="152">
        <v>6.266</v>
      </c>
      <c r="AJ1590" s="152">
        <v>5.2480000000000002</v>
      </c>
      <c r="AK1590" s="152">
        <v>5.048</v>
      </c>
      <c r="AL1590" s="152" t="e">
        <f t="shared" si="276"/>
        <v>#N/A</v>
      </c>
      <c r="AM1590" s="152" t="e">
        <f t="shared" si="277"/>
        <v>#N/A</v>
      </c>
      <c r="AN1590" s="152" t="e">
        <f>NA()</f>
        <v>#N/A</v>
      </c>
      <c r="AO1590" s="152" t="e">
        <f>NA()</f>
        <v>#N/A</v>
      </c>
      <c r="AP1590" s="152">
        <f t="shared" si="317"/>
        <v>8.2462</v>
      </c>
      <c r="AQ1590" s="152"/>
      <c r="AR1590" s="152"/>
      <c r="AS1590" s="153">
        <f t="shared" si="323"/>
        <v>113</v>
      </c>
      <c r="AT1590" s="153">
        <f t="shared" si="320"/>
        <v>1</v>
      </c>
      <c r="AU1590" s="153">
        <f t="shared" si="321"/>
        <v>0</v>
      </c>
      <c r="AV1590" s="153">
        <f t="shared" si="322"/>
        <v>0</v>
      </c>
      <c r="BA1590">
        <f t="shared" si="324"/>
        <v>23</v>
      </c>
    </row>
    <row r="1591" spans="2:53" x14ac:dyDescent="0.25">
      <c r="B1591" s="155">
        <f t="shared" si="282"/>
        <v>44310.999305555553</v>
      </c>
      <c r="C1591" s="155">
        <f t="shared" si="280"/>
        <v>44310.999305555553</v>
      </c>
      <c r="D1591" s="152">
        <f t="shared" si="273"/>
        <v>4.8479999999999999</v>
      </c>
      <c r="E1591" s="152"/>
      <c r="F1591" s="152"/>
      <c r="G1591" s="152"/>
      <c r="H1591" s="152" t="e">
        <f t="shared" si="274"/>
        <v>#N/A</v>
      </c>
      <c r="I1591" s="152"/>
      <c r="J1591" s="152" t="e">
        <f t="shared" si="275"/>
        <v>#N/A</v>
      </c>
      <c r="K1591" s="152"/>
      <c r="L1591" s="152"/>
      <c r="M1591" s="152"/>
      <c r="N1591" s="152"/>
      <c r="O1591" s="152"/>
      <c r="P1591" s="152"/>
      <c r="Q1591" s="152"/>
      <c r="R1591" s="152"/>
      <c r="S1591" s="152"/>
      <c r="T1591" s="153" cm="1">
        <f t="array" ref="T1591">MATCH(1,(TDU_Info!$C$5:$C$111=$T$6)*(TDU_Info!$B$5:$B$111&lt;=$B1591),0)</f>
        <v>90</v>
      </c>
      <c r="U1591" s="152">
        <f>100*(INDEX(TDU_Info!$E$5:$E$111,$T1591)/T$11+INDEX(TDU_Info!$F$5:$F$111,$T1591))</f>
        <v>3.6638000000000002</v>
      </c>
      <c r="V1591" s="152">
        <v>3.86</v>
      </c>
      <c r="W1591" s="152">
        <v>5.7469999999999999</v>
      </c>
      <c r="X1591" s="152">
        <v>4.96</v>
      </c>
      <c r="Y1591" s="152">
        <v>4.7949999999999999</v>
      </c>
      <c r="Z1591" s="152">
        <v>4.149</v>
      </c>
      <c r="AA1591" s="152">
        <v>6.2320000000000002</v>
      </c>
      <c r="AB1591" s="152">
        <v>5.3</v>
      </c>
      <c r="AC1591" s="152">
        <v>5.2</v>
      </c>
      <c r="AD1591" s="152">
        <v>3.746</v>
      </c>
      <c r="AE1591" s="152">
        <v>5.774</v>
      </c>
      <c r="AF1591" s="152">
        <v>4.8479999999999999</v>
      </c>
      <c r="AG1591" s="152">
        <v>4.548</v>
      </c>
      <c r="AH1591" s="152">
        <v>4.1399999999999997</v>
      </c>
      <c r="AI1591" s="152">
        <v>6.266</v>
      </c>
      <c r="AJ1591" s="152">
        <v>5.2480000000000002</v>
      </c>
      <c r="AK1591" s="152">
        <v>5.048</v>
      </c>
      <c r="AL1591" s="152" t="e">
        <f t="shared" si="276"/>
        <v>#N/A</v>
      </c>
      <c r="AM1591" s="152" t="e">
        <f t="shared" si="277"/>
        <v>#N/A</v>
      </c>
      <c r="AN1591" s="152" t="e">
        <f>NA()</f>
        <v>#N/A</v>
      </c>
      <c r="AO1591" s="152" t="e">
        <f>NA()</f>
        <v>#N/A</v>
      </c>
      <c r="AP1591" s="152">
        <f t="shared" si="317"/>
        <v>8.2462</v>
      </c>
      <c r="AQ1591" s="152"/>
      <c r="AR1591" s="152"/>
      <c r="AS1591" s="153">
        <f t="shared" si="323"/>
        <v>114</v>
      </c>
      <c r="AT1591" s="153">
        <f t="shared" si="320"/>
        <v>1</v>
      </c>
      <c r="AU1591" s="153">
        <f t="shared" si="321"/>
        <v>0</v>
      </c>
      <c r="AV1591" s="153">
        <f t="shared" si="322"/>
        <v>0</v>
      </c>
      <c r="BA1591">
        <f t="shared" si="324"/>
        <v>24</v>
      </c>
    </row>
    <row r="1592" spans="2:53" x14ac:dyDescent="0.25">
      <c r="B1592" s="155">
        <f t="shared" si="282"/>
        <v>44311.999305555553</v>
      </c>
      <c r="C1592" s="155">
        <f t="shared" si="280"/>
        <v>44311.999305555553</v>
      </c>
      <c r="D1592" s="152">
        <f t="shared" si="273"/>
        <v>4.8479999999999999</v>
      </c>
      <c r="E1592" s="152"/>
      <c r="F1592" s="152"/>
      <c r="G1592" s="152"/>
      <c r="H1592" s="152" t="e">
        <f t="shared" si="274"/>
        <v>#N/A</v>
      </c>
      <c r="I1592" s="152"/>
      <c r="J1592" s="152" t="e">
        <f t="shared" si="275"/>
        <v>#N/A</v>
      </c>
      <c r="K1592" s="152"/>
      <c r="L1592" s="152"/>
      <c r="M1592" s="152"/>
      <c r="N1592" s="152"/>
      <c r="O1592" s="152"/>
      <c r="P1592" s="152"/>
      <c r="Q1592" s="152"/>
      <c r="R1592" s="152"/>
      <c r="S1592" s="152"/>
      <c r="T1592" s="153" cm="1">
        <f t="array" ref="T1592">MATCH(1,(TDU_Info!$C$5:$C$111=$T$6)*(TDU_Info!$B$5:$B$111&lt;=$B1592),0)</f>
        <v>90</v>
      </c>
      <c r="U1592" s="152">
        <f>100*(INDEX(TDU_Info!$E$5:$E$111,$T1592)/T$11+INDEX(TDU_Info!$F$5:$F$111,$T1592))</f>
        <v>3.6638000000000002</v>
      </c>
      <c r="V1592" s="152">
        <v>3.86</v>
      </c>
      <c r="W1592" s="152">
        <v>5.7469999999999999</v>
      </c>
      <c r="X1592" s="152">
        <v>4.96</v>
      </c>
      <c r="Y1592" s="152">
        <v>4.7949999999999999</v>
      </c>
      <c r="Z1592" s="152">
        <v>4.149</v>
      </c>
      <c r="AA1592" s="152">
        <v>6.2320000000000002</v>
      </c>
      <c r="AB1592" s="152">
        <v>5.3</v>
      </c>
      <c r="AC1592" s="152">
        <v>5.2</v>
      </c>
      <c r="AD1592" s="152">
        <v>3.746</v>
      </c>
      <c r="AE1592" s="152">
        <v>5.774</v>
      </c>
      <c r="AF1592" s="152">
        <v>4.8479999999999999</v>
      </c>
      <c r="AG1592" s="152">
        <v>4.548</v>
      </c>
      <c r="AH1592" s="152">
        <v>4.1399999999999997</v>
      </c>
      <c r="AI1592" s="152">
        <v>6.266</v>
      </c>
      <c r="AJ1592" s="152">
        <v>5.2480000000000002</v>
      </c>
      <c r="AK1592" s="152">
        <v>5.048</v>
      </c>
      <c r="AL1592" s="152" t="e">
        <f t="shared" si="276"/>
        <v>#N/A</v>
      </c>
      <c r="AM1592" s="152" t="e">
        <f t="shared" si="277"/>
        <v>#N/A</v>
      </c>
      <c r="AN1592" s="152" t="e">
        <f>NA()</f>
        <v>#N/A</v>
      </c>
      <c r="AO1592" s="152" t="e">
        <f>NA()</f>
        <v>#N/A</v>
      </c>
      <c r="AP1592" s="152">
        <f t="shared" si="317"/>
        <v>8.2462</v>
      </c>
      <c r="AQ1592" s="152"/>
      <c r="AR1592" s="152"/>
      <c r="AS1592" s="153">
        <f t="shared" si="323"/>
        <v>115</v>
      </c>
      <c r="AT1592" s="153">
        <f t="shared" si="320"/>
        <v>1</v>
      </c>
      <c r="AU1592" s="153">
        <f t="shared" si="321"/>
        <v>0</v>
      </c>
      <c r="AV1592" s="153">
        <f t="shared" si="322"/>
        <v>0</v>
      </c>
      <c r="BA1592">
        <f t="shared" si="324"/>
        <v>25</v>
      </c>
    </row>
    <row r="1593" spans="2:53" x14ac:dyDescent="0.25">
      <c r="B1593" s="155">
        <f t="shared" si="282"/>
        <v>44312.999305555553</v>
      </c>
      <c r="C1593" s="155">
        <f t="shared" si="280"/>
        <v>44312.999305555553</v>
      </c>
      <c r="D1593" s="152">
        <f t="shared" si="273"/>
        <v>4.8479999999999999</v>
      </c>
      <c r="E1593" s="152"/>
      <c r="F1593" s="152"/>
      <c r="G1593" s="152"/>
      <c r="H1593" s="152" t="e">
        <f t="shared" si="274"/>
        <v>#N/A</v>
      </c>
      <c r="I1593" s="152"/>
      <c r="J1593" s="152" t="e">
        <f t="shared" si="275"/>
        <v>#N/A</v>
      </c>
      <c r="K1593" s="152"/>
      <c r="L1593" s="152"/>
      <c r="M1593" s="152"/>
      <c r="N1593" s="152"/>
      <c r="O1593" s="152"/>
      <c r="P1593" s="152"/>
      <c r="Q1593" s="152"/>
      <c r="R1593" s="152"/>
      <c r="S1593" s="152"/>
      <c r="T1593" s="153" cm="1">
        <f t="array" ref="T1593">MATCH(1,(TDU_Info!$C$5:$C$111=$T$6)*(TDU_Info!$B$5:$B$111&lt;=$B1593),0)</f>
        <v>90</v>
      </c>
      <c r="U1593" s="152">
        <f>100*(INDEX(TDU_Info!$E$5:$E$111,$T1593)/T$11+INDEX(TDU_Info!$F$5:$F$111,$T1593))</f>
        <v>3.6638000000000002</v>
      </c>
      <c r="V1593" s="152">
        <v>3.86</v>
      </c>
      <c r="W1593" s="152">
        <v>5.7469999999999999</v>
      </c>
      <c r="X1593" s="152">
        <v>4.96</v>
      </c>
      <c r="Y1593" s="152">
        <v>4.7949999999999999</v>
      </c>
      <c r="Z1593" s="152">
        <v>4.149</v>
      </c>
      <c r="AA1593" s="152">
        <v>6.2320000000000002</v>
      </c>
      <c r="AB1593" s="152">
        <v>5.3</v>
      </c>
      <c r="AC1593" s="152">
        <v>5.2</v>
      </c>
      <c r="AD1593" s="152">
        <v>3.746</v>
      </c>
      <c r="AE1593" s="152">
        <v>5.774</v>
      </c>
      <c r="AF1593" s="152">
        <v>4.8479999999999999</v>
      </c>
      <c r="AG1593" s="152">
        <v>4.548</v>
      </c>
      <c r="AH1593" s="152">
        <v>4.1399999999999997</v>
      </c>
      <c r="AI1593" s="152">
        <v>6.266</v>
      </c>
      <c r="AJ1593" s="152">
        <v>5.2480000000000002</v>
      </c>
      <c r="AK1593" s="152">
        <v>5.048</v>
      </c>
      <c r="AL1593" s="152" t="e">
        <f t="shared" si="276"/>
        <v>#N/A</v>
      </c>
      <c r="AM1593" s="152" t="e">
        <f t="shared" si="277"/>
        <v>#N/A</v>
      </c>
      <c r="AN1593" s="152" t="e">
        <f>NA()</f>
        <v>#N/A</v>
      </c>
      <c r="AO1593" s="152" t="e">
        <f>NA()</f>
        <v>#N/A</v>
      </c>
      <c r="AP1593" s="152">
        <f t="shared" si="317"/>
        <v>8.2462</v>
      </c>
      <c r="AQ1593" s="152"/>
      <c r="AR1593" s="152"/>
      <c r="AS1593" s="153">
        <f t="shared" si="323"/>
        <v>116</v>
      </c>
      <c r="AT1593" s="153">
        <f t="shared" si="320"/>
        <v>1</v>
      </c>
      <c r="AU1593" s="153">
        <f t="shared" si="321"/>
        <v>0</v>
      </c>
      <c r="AV1593" s="153">
        <f t="shared" si="322"/>
        <v>0</v>
      </c>
      <c r="BA1593">
        <f t="shared" si="324"/>
        <v>26</v>
      </c>
    </row>
    <row r="1594" spans="2:53" x14ac:dyDescent="0.25">
      <c r="B1594" s="155">
        <f t="shared" si="282"/>
        <v>44313.999305555553</v>
      </c>
      <c r="C1594" s="155">
        <f t="shared" si="280"/>
        <v>44313.999305555553</v>
      </c>
      <c r="D1594" s="152">
        <f t="shared" si="273"/>
        <v>4.8479999999999999</v>
      </c>
      <c r="E1594" s="152"/>
      <c r="F1594" s="152"/>
      <c r="G1594" s="152"/>
      <c r="H1594" s="152" t="e">
        <f t="shared" si="274"/>
        <v>#N/A</v>
      </c>
      <c r="I1594" s="152"/>
      <c r="J1594" s="152" t="e">
        <f t="shared" si="275"/>
        <v>#N/A</v>
      </c>
      <c r="K1594" s="152"/>
      <c r="L1594" s="152"/>
      <c r="M1594" s="152"/>
      <c r="N1594" s="152"/>
      <c r="O1594" s="152"/>
      <c r="P1594" s="152"/>
      <c r="Q1594" s="152"/>
      <c r="R1594" s="152"/>
      <c r="S1594" s="152"/>
      <c r="T1594" s="153" cm="1">
        <f t="array" ref="T1594">MATCH(1,(TDU_Info!$C$5:$C$111=$T$6)*(TDU_Info!$B$5:$B$111&lt;=$B1594),0)</f>
        <v>90</v>
      </c>
      <c r="U1594" s="152">
        <f>100*(INDEX(TDU_Info!$E$5:$E$111,$T1594)/T$11+INDEX(TDU_Info!$F$5:$F$111,$T1594))</f>
        <v>3.6638000000000002</v>
      </c>
      <c r="V1594" s="152">
        <v>3.86</v>
      </c>
      <c r="W1594" s="152">
        <v>5.7469999999999999</v>
      </c>
      <c r="X1594" s="152">
        <v>4.96</v>
      </c>
      <c r="Y1594" s="152">
        <v>4.7949999999999999</v>
      </c>
      <c r="Z1594" s="152">
        <v>4.149</v>
      </c>
      <c r="AA1594" s="152">
        <v>6.2320000000000002</v>
      </c>
      <c r="AB1594" s="152">
        <v>5.4</v>
      </c>
      <c r="AC1594" s="152">
        <v>5.2</v>
      </c>
      <c r="AD1594" s="152">
        <v>3.746</v>
      </c>
      <c r="AE1594" s="152">
        <v>5.774</v>
      </c>
      <c r="AF1594" s="152">
        <v>4.8479999999999999</v>
      </c>
      <c r="AG1594" s="152">
        <v>4.548</v>
      </c>
      <c r="AH1594" s="152">
        <v>4.1399999999999997</v>
      </c>
      <c r="AI1594" s="152">
        <v>6.266</v>
      </c>
      <c r="AJ1594" s="152">
        <v>5.2480000000000002</v>
      </c>
      <c r="AK1594" s="152">
        <v>5.048</v>
      </c>
      <c r="AL1594" s="152" t="e">
        <f t="shared" si="276"/>
        <v>#N/A</v>
      </c>
      <c r="AM1594" s="152" t="e">
        <f t="shared" si="277"/>
        <v>#N/A</v>
      </c>
      <c r="AN1594" s="152" t="e">
        <f>NA()</f>
        <v>#N/A</v>
      </c>
      <c r="AO1594" s="152" t="e">
        <f>NA()</f>
        <v>#N/A</v>
      </c>
      <c r="AP1594" s="152">
        <f t="shared" si="317"/>
        <v>8.2462</v>
      </c>
      <c r="AQ1594" s="152"/>
      <c r="AR1594" s="152"/>
      <c r="AS1594" s="153">
        <f t="shared" si="323"/>
        <v>117</v>
      </c>
      <c r="AT1594" s="153">
        <f t="shared" si="320"/>
        <v>1</v>
      </c>
      <c r="AU1594" s="153">
        <f t="shared" si="321"/>
        <v>0</v>
      </c>
      <c r="AV1594" s="153">
        <f t="shared" si="322"/>
        <v>0</v>
      </c>
      <c r="BA1594">
        <f t="shared" si="324"/>
        <v>27</v>
      </c>
    </row>
    <row r="1595" spans="2:53" x14ac:dyDescent="0.25">
      <c r="B1595" s="155">
        <f t="shared" si="282"/>
        <v>44314.999305555553</v>
      </c>
      <c r="C1595" s="155">
        <f t="shared" si="280"/>
        <v>44314.999305555553</v>
      </c>
      <c r="D1595" s="152">
        <f t="shared" si="273"/>
        <v>4.8479999999999999</v>
      </c>
      <c r="E1595" s="152"/>
      <c r="F1595" s="152"/>
      <c r="G1595" s="152"/>
      <c r="H1595" s="152" t="e">
        <f t="shared" si="274"/>
        <v>#N/A</v>
      </c>
      <c r="I1595" s="152"/>
      <c r="J1595" s="152" t="e">
        <f t="shared" si="275"/>
        <v>#N/A</v>
      </c>
      <c r="K1595" s="152"/>
      <c r="L1595" s="152"/>
      <c r="M1595" s="152"/>
      <c r="N1595" s="152"/>
      <c r="O1595" s="152"/>
      <c r="P1595" s="152"/>
      <c r="Q1595" s="152"/>
      <c r="R1595" s="152"/>
      <c r="S1595" s="152"/>
      <c r="T1595" s="153" cm="1">
        <f t="array" ref="T1595">MATCH(1,(TDU_Info!$C$5:$C$111=$T$6)*(TDU_Info!$B$5:$B$111&lt;=$B1595),0)</f>
        <v>90</v>
      </c>
      <c r="U1595" s="152">
        <f>100*(INDEX(TDU_Info!$E$5:$E$111,$T1595)/T$11+INDEX(TDU_Info!$F$5:$F$111,$T1595))</f>
        <v>3.6638000000000002</v>
      </c>
      <c r="V1595" s="152">
        <v>3.86</v>
      </c>
      <c r="W1595" s="152">
        <v>5.7469999999999999</v>
      </c>
      <c r="X1595" s="152">
        <v>4.96</v>
      </c>
      <c r="Y1595" s="152">
        <v>4.7949999999999999</v>
      </c>
      <c r="Z1595" s="152">
        <v>4.149</v>
      </c>
      <c r="AA1595" s="152">
        <v>6.2320000000000002</v>
      </c>
      <c r="AB1595" s="152">
        <v>5.4</v>
      </c>
      <c r="AC1595" s="152">
        <v>5.2</v>
      </c>
      <c r="AD1595" s="152">
        <v>3.746</v>
      </c>
      <c r="AE1595" s="152">
        <v>5.774</v>
      </c>
      <c r="AF1595" s="152">
        <v>4.8479999999999999</v>
      </c>
      <c r="AG1595" s="152">
        <v>4.548</v>
      </c>
      <c r="AH1595" s="152">
        <v>4.1399999999999997</v>
      </c>
      <c r="AI1595" s="152">
        <v>6.266</v>
      </c>
      <c r="AJ1595" s="152">
        <v>5.2480000000000002</v>
      </c>
      <c r="AK1595" s="152">
        <v>5.048</v>
      </c>
      <c r="AL1595" s="152" t="e">
        <f t="shared" si="276"/>
        <v>#N/A</v>
      </c>
      <c r="AM1595" s="152" t="e">
        <f t="shared" si="277"/>
        <v>#N/A</v>
      </c>
      <c r="AN1595" s="152" t="e">
        <f>NA()</f>
        <v>#N/A</v>
      </c>
      <c r="AO1595" s="152" t="e">
        <f>NA()</f>
        <v>#N/A</v>
      </c>
      <c r="AP1595" s="152">
        <f t="shared" si="317"/>
        <v>8.2462</v>
      </c>
      <c r="AQ1595" s="152"/>
      <c r="AR1595" s="152"/>
      <c r="AS1595" s="153">
        <f t="shared" si="323"/>
        <v>118</v>
      </c>
      <c r="AT1595" s="153">
        <f t="shared" si="320"/>
        <v>1</v>
      </c>
      <c r="AU1595" s="153">
        <f t="shared" si="321"/>
        <v>0</v>
      </c>
      <c r="AV1595" s="153">
        <f t="shared" si="322"/>
        <v>0</v>
      </c>
      <c r="BA1595">
        <f t="shared" si="324"/>
        <v>28</v>
      </c>
    </row>
    <row r="1596" spans="2:53" x14ac:dyDescent="0.25">
      <c r="B1596" s="155">
        <f t="shared" si="282"/>
        <v>44315.999305555553</v>
      </c>
      <c r="C1596" s="155">
        <f t="shared" si="280"/>
        <v>44315.999305555553</v>
      </c>
      <c r="D1596" s="152">
        <f t="shared" si="273"/>
        <v>4.8479999999999999</v>
      </c>
      <c r="E1596" s="152"/>
      <c r="F1596" s="152"/>
      <c r="G1596" s="152"/>
      <c r="H1596" s="152" t="e">
        <f t="shared" si="274"/>
        <v>#N/A</v>
      </c>
      <c r="I1596" s="152"/>
      <c r="J1596" s="152" t="e">
        <f t="shared" si="275"/>
        <v>#N/A</v>
      </c>
      <c r="K1596" s="152"/>
      <c r="L1596" s="152"/>
      <c r="M1596" s="152"/>
      <c r="N1596" s="152"/>
      <c r="O1596" s="152"/>
      <c r="P1596" s="152"/>
      <c r="Q1596" s="152"/>
      <c r="R1596" s="152"/>
      <c r="S1596" s="152"/>
      <c r="T1596" s="153" cm="1">
        <f t="array" ref="T1596">MATCH(1,(TDU_Info!$C$5:$C$111=$T$6)*(TDU_Info!$B$5:$B$111&lt;=$B1596),0)</f>
        <v>90</v>
      </c>
      <c r="U1596" s="152">
        <f>100*(INDEX(TDU_Info!$E$5:$E$111,$T1596)/T$11+INDEX(TDU_Info!$F$5:$F$111,$T1596))</f>
        <v>3.6638000000000002</v>
      </c>
      <c r="V1596" s="152">
        <v>3.903</v>
      </c>
      <c r="W1596" s="152">
        <v>5.7469999999999999</v>
      </c>
      <c r="X1596" s="152">
        <v>4.96</v>
      </c>
      <c r="Y1596" s="152">
        <v>4.7949999999999999</v>
      </c>
      <c r="Z1596" s="152">
        <v>4.2309999999999999</v>
      </c>
      <c r="AA1596" s="152">
        <v>6.2320000000000002</v>
      </c>
      <c r="AB1596" s="152">
        <v>5.4</v>
      </c>
      <c r="AC1596" s="152">
        <v>5.2</v>
      </c>
      <c r="AD1596" s="152">
        <v>3.8460000000000001</v>
      </c>
      <c r="AE1596" s="152">
        <v>5.774</v>
      </c>
      <c r="AF1596" s="152">
        <v>4.8479999999999999</v>
      </c>
      <c r="AG1596" s="152">
        <v>4.548</v>
      </c>
      <c r="AH1596" s="152">
        <v>4.2320000000000002</v>
      </c>
      <c r="AI1596" s="152">
        <v>6.266</v>
      </c>
      <c r="AJ1596" s="152">
        <v>5.2480000000000002</v>
      </c>
      <c r="AK1596" s="152">
        <v>5.048</v>
      </c>
      <c r="AL1596" s="152" t="e">
        <f t="shared" si="276"/>
        <v>#N/A</v>
      </c>
      <c r="AM1596" s="152" t="e">
        <f t="shared" si="277"/>
        <v>#N/A</v>
      </c>
      <c r="AN1596" s="152" t="e">
        <f>NA()</f>
        <v>#N/A</v>
      </c>
      <c r="AO1596" s="152" t="e">
        <f>NA()</f>
        <v>#N/A</v>
      </c>
      <c r="AP1596" s="152">
        <f t="shared" si="317"/>
        <v>8.2462</v>
      </c>
      <c r="AQ1596" s="152"/>
      <c r="AR1596" s="152"/>
      <c r="AS1596" s="153">
        <f t="shared" ref="AS1596:AS1605" si="325">ROUNDUP(B1596-DATE(YEAR(B1596),1,1),0)</f>
        <v>119</v>
      </c>
      <c r="AT1596" s="153">
        <f t="shared" si="320"/>
        <v>1</v>
      </c>
      <c r="AU1596" s="153">
        <f t="shared" si="321"/>
        <v>0</v>
      </c>
      <c r="AV1596" s="153">
        <f t="shared" si="322"/>
        <v>0</v>
      </c>
      <c r="BA1596">
        <f t="shared" ref="BA1596:BA1605" si="326">DAY(C1596)</f>
        <v>29</v>
      </c>
    </row>
    <row r="1597" spans="2:53" x14ac:dyDescent="0.25">
      <c r="B1597" s="155">
        <f t="shared" si="282"/>
        <v>44316.999305555553</v>
      </c>
      <c r="C1597" s="155">
        <f t="shared" si="280"/>
        <v>44316.999305555553</v>
      </c>
      <c r="D1597" s="152">
        <f t="shared" si="273"/>
        <v>4.8479999999999999</v>
      </c>
      <c r="E1597" s="152"/>
      <c r="F1597" s="152"/>
      <c r="G1597" s="152"/>
      <c r="H1597" s="152" t="e">
        <f t="shared" si="274"/>
        <v>#N/A</v>
      </c>
      <c r="I1597" s="152"/>
      <c r="J1597" s="152" t="e">
        <f t="shared" si="275"/>
        <v>#N/A</v>
      </c>
      <c r="K1597" s="152"/>
      <c r="L1597" s="152"/>
      <c r="M1597" s="152"/>
      <c r="N1597" s="152"/>
      <c r="O1597" s="152"/>
      <c r="P1597" s="152"/>
      <c r="Q1597" s="152"/>
      <c r="R1597" s="152"/>
      <c r="S1597" s="152"/>
      <c r="T1597" s="153" cm="1">
        <f t="array" ref="T1597">MATCH(1,(TDU_Info!$C$5:$C$111=$T$6)*(TDU_Info!$B$5:$B$111&lt;=$B1597),0)</f>
        <v>90</v>
      </c>
      <c r="U1597" s="152">
        <f>100*(INDEX(TDU_Info!$E$5:$E$111,$T1597)/T$11+INDEX(TDU_Info!$F$5:$F$111,$T1597))</f>
        <v>3.6638000000000002</v>
      </c>
      <c r="V1597" s="152">
        <v>3.96</v>
      </c>
      <c r="W1597" s="152">
        <v>5.7469999999999999</v>
      </c>
      <c r="X1597" s="152">
        <v>4.96</v>
      </c>
      <c r="Y1597" s="152">
        <v>4.7949999999999999</v>
      </c>
      <c r="Z1597" s="152">
        <v>4.3490000000000002</v>
      </c>
      <c r="AA1597" s="152">
        <v>6.2320000000000002</v>
      </c>
      <c r="AB1597" s="152">
        <v>5.4</v>
      </c>
      <c r="AC1597" s="152">
        <v>5.2</v>
      </c>
      <c r="AD1597" s="152">
        <v>3.8460000000000001</v>
      </c>
      <c r="AE1597" s="152">
        <v>5.774</v>
      </c>
      <c r="AF1597" s="152">
        <v>4.8479999999999999</v>
      </c>
      <c r="AG1597" s="152">
        <v>4.548</v>
      </c>
      <c r="AH1597" s="152">
        <v>4.24</v>
      </c>
      <c r="AI1597" s="152">
        <v>6.266</v>
      </c>
      <c r="AJ1597" s="152">
        <v>5.2480000000000002</v>
      </c>
      <c r="AK1597" s="152">
        <v>5.048</v>
      </c>
      <c r="AL1597" s="152" t="e">
        <f t="shared" si="276"/>
        <v>#N/A</v>
      </c>
      <c r="AM1597" s="152" t="e">
        <f t="shared" si="277"/>
        <v>#N/A</v>
      </c>
      <c r="AN1597" s="152" t="e">
        <f>NA()</f>
        <v>#N/A</v>
      </c>
      <c r="AO1597" s="152" t="e">
        <f>NA()</f>
        <v>#N/A</v>
      </c>
      <c r="AP1597" s="152">
        <f t="shared" si="317"/>
        <v>8.2462</v>
      </c>
      <c r="AQ1597" s="152"/>
      <c r="AR1597" s="152"/>
      <c r="AS1597" s="153">
        <f t="shared" si="325"/>
        <v>120</v>
      </c>
      <c r="AT1597" s="153">
        <f t="shared" si="320"/>
        <v>1</v>
      </c>
      <c r="AU1597" s="153">
        <f t="shared" si="321"/>
        <v>0</v>
      </c>
      <c r="AV1597" s="153">
        <f t="shared" si="322"/>
        <v>0</v>
      </c>
      <c r="BA1597">
        <f t="shared" si="326"/>
        <v>30</v>
      </c>
    </row>
    <row r="1598" spans="2:53" x14ac:dyDescent="0.25">
      <c r="B1598" s="155">
        <f t="shared" si="282"/>
        <v>44317.999305555553</v>
      </c>
      <c r="C1598" s="155">
        <f t="shared" si="280"/>
        <v>44317.999305555553</v>
      </c>
      <c r="D1598" s="152">
        <f t="shared" si="273"/>
        <v>4.8479999999999999</v>
      </c>
      <c r="E1598" s="152"/>
      <c r="F1598" s="152"/>
      <c r="G1598" s="152"/>
      <c r="H1598" s="152" t="e">
        <f t="shared" si="274"/>
        <v>#N/A</v>
      </c>
      <c r="I1598" s="152"/>
      <c r="J1598" s="152" t="e">
        <f t="shared" si="275"/>
        <v>#N/A</v>
      </c>
      <c r="K1598" s="152"/>
      <c r="L1598" s="152"/>
      <c r="M1598" s="152"/>
      <c r="N1598" s="152"/>
      <c r="O1598" s="152"/>
      <c r="P1598" s="152"/>
      <c r="Q1598" s="152"/>
      <c r="R1598" s="152"/>
      <c r="S1598" s="152"/>
      <c r="T1598" s="153" cm="1">
        <f t="array" ref="T1598">MATCH(1,(TDU_Info!$C$5:$C$111=$T$6)*(TDU_Info!$B$5:$B$111&lt;=$B1598),0)</f>
        <v>90</v>
      </c>
      <c r="U1598" s="152">
        <f>100*(INDEX(TDU_Info!$E$5:$E$111,$T1598)/T$11+INDEX(TDU_Info!$F$5:$F$111,$T1598))</f>
        <v>3.6638000000000002</v>
      </c>
      <c r="V1598" s="152">
        <v>3.96</v>
      </c>
      <c r="W1598" s="152">
        <v>5.7469999999999999</v>
      </c>
      <c r="X1598" s="152">
        <v>4.96</v>
      </c>
      <c r="Y1598" s="152">
        <v>4.7949999999999999</v>
      </c>
      <c r="Z1598" s="152">
        <v>4.3490000000000002</v>
      </c>
      <c r="AA1598" s="152">
        <v>6.2320000000000002</v>
      </c>
      <c r="AB1598" s="152">
        <v>5.4</v>
      </c>
      <c r="AC1598" s="152">
        <v>5.2</v>
      </c>
      <c r="AD1598" s="152">
        <v>3.8460000000000001</v>
      </c>
      <c r="AE1598" s="152">
        <v>5.774</v>
      </c>
      <c r="AF1598" s="152">
        <v>4.8479999999999999</v>
      </c>
      <c r="AG1598" s="152">
        <v>4.548</v>
      </c>
      <c r="AH1598" s="152">
        <v>4.24</v>
      </c>
      <c r="AI1598" s="152">
        <v>6.266</v>
      </c>
      <c r="AJ1598" s="152">
        <v>5.2480000000000002</v>
      </c>
      <c r="AK1598" s="152">
        <v>5.048</v>
      </c>
      <c r="AL1598" s="152" t="e">
        <f t="shared" si="276"/>
        <v>#N/A</v>
      </c>
      <c r="AM1598" s="152" t="e">
        <f t="shared" si="277"/>
        <v>#N/A</v>
      </c>
      <c r="AN1598" s="152" t="e">
        <f>NA()</f>
        <v>#N/A</v>
      </c>
      <c r="AO1598" s="152" t="e">
        <f>NA()</f>
        <v>#N/A</v>
      </c>
      <c r="AP1598" s="152" t="e">
        <f t="shared" si="317"/>
        <v>#N/A</v>
      </c>
      <c r="AQ1598" s="152"/>
      <c r="AR1598" s="152"/>
      <c r="AS1598" s="153">
        <f t="shared" si="325"/>
        <v>121</v>
      </c>
      <c r="AT1598" s="153">
        <f t="shared" si="320"/>
        <v>1</v>
      </c>
      <c r="AU1598" s="153">
        <f t="shared" si="321"/>
        <v>0</v>
      </c>
      <c r="AV1598" s="153">
        <f t="shared" si="322"/>
        <v>0</v>
      </c>
      <c r="BA1598">
        <f t="shared" si="326"/>
        <v>1</v>
      </c>
    </row>
    <row r="1599" spans="2:53" x14ac:dyDescent="0.25">
      <c r="B1599" s="155">
        <f t="shared" si="282"/>
        <v>44318.999305555553</v>
      </c>
      <c r="C1599" s="155">
        <f t="shared" si="280"/>
        <v>44318.999305555553</v>
      </c>
      <c r="D1599" s="152">
        <f t="shared" si="273"/>
        <v>4.8479999999999999</v>
      </c>
      <c r="E1599" s="152"/>
      <c r="F1599" s="152"/>
      <c r="G1599" s="152"/>
      <c r="H1599" s="152" t="e">
        <f t="shared" si="274"/>
        <v>#N/A</v>
      </c>
      <c r="I1599" s="152"/>
      <c r="J1599" s="152" t="e">
        <f t="shared" si="275"/>
        <v>#N/A</v>
      </c>
      <c r="K1599" s="152"/>
      <c r="L1599" s="152"/>
      <c r="M1599" s="152"/>
      <c r="N1599" s="152"/>
      <c r="O1599" s="152"/>
      <c r="P1599" s="152"/>
      <c r="Q1599" s="152"/>
      <c r="R1599" s="152"/>
      <c r="S1599" s="152"/>
      <c r="T1599" s="153" cm="1">
        <f t="array" ref="T1599">MATCH(1,(TDU_Info!$C$5:$C$111=$T$6)*(TDU_Info!$B$5:$B$111&lt;=$B1599),0)</f>
        <v>90</v>
      </c>
      <c r="U1599" s="152">
        <f>100*(INDEX(TDU_Info!$E$5:$E$111,$T1599)/T$11+INDEX(TDU_Info!$F$5:$F$111,$T1599))</f>
        <v>3.6638000000000002</v>
      </c>
      <c r="V1599" s="152">
        <v>3.96</v>
      </c>
      <c r="W1599" s="152">
        <v>5.7469999999999999</v>
      </c>
      <c r="X1599" s="152">
        <v>4.96</v>
      </c>
      <c r="Y1599" s="152">
        <v>4.7949999999999999</v>
      </c>
      <c r="Z1599" s="152">
        <v>4.3490000000000002</v>
      </c>
      <c r="AA1599" s="152">
        <v>6.2320000000000002</v>
      </c>
      <c r="AB1599" s="152">
        <v>5.4</v>
      </c>
      <c r="AC1599" s="152">
        <v>5.2</v>
      </c>
      <c r="AD1599" s="152">
        <v>3.8460000000000001</v>
      </c>
      <c r="AE1599" s="152">
        <v>5.774</v>
      </c>
      <c r="AF1599" s="152">
        <v>4.8479999999999999</v>
      </c>
      <c r="AG1599" s="152">
        <v>4.548</v>
      </c>
      <c r="AH1599" s="152">
        <v>4.24</v>
      </c>
      <c r="AI1599" s="152">
        <v>6.266</v>
      </c>
      <c r="AJ1599" s="152">
        <v>5.2480000000000002</v>
      </c>
      <c r="AK1599" s="152">
        <v>5.048</v>
      </c>
      <c r="AL1599" s="152" t="e">
        <f t="shared" si="276"/>
        <v>#N/A</v>
      </c>
      <c r="AM1599" s="152" t="e">
        <f t="shared" si="277"/>
        <v>#N/A</v>
      </c>
      <c r="AN1599" s="152" t="e">
        <f>NA()</f>
        <v>#N/A</v>
      </c>
      <c r="AO1599" s="152" t="e">
        <f>NA()</f>
        <v>#N/A</v>
      </c>
      <c r="AP1599" s="152">
        <f t="shared" si="317"/>
        <v>8.2761999999999993</v>
      </c>
      <c r="AQ1599" s="152"/>
      <c r="AR1599" s="152"/>
      <c r="AS1599" s="153">
        <f t="shared" si="325"/>
        <v>122</v>
      </c>
      <c r="AT1599" s="153">
        <f t="shared" si="320"/>
        <v>1</v>
      </c>
      <c r="AU1599" s="153">
        <f t="shared" si="321"/>
        <v>0</v>
      </c>
      <c r="AV1599" s="153">
        <f t="shared" si="322"/>
        <v>0</v>
      </c>
      <c r="BA1599">
        <f t="shared" si="326"/>
        <v>2</v>
      </c>
    </row>
    <row r="1600" spans="2:53" x14ac:dyDescent="0.25">
      <c r="B1600" s="155">
        <f t="shared" si="282"/>
        <v>44319.999305555553</v>
      </c>
      <c r="C1600" s="155">
        <f t="shared" ref="C1600:C1854" si="327">IF(OR($B1600&lt;C$12,$B1600&gt;C$13),NA(),$B1600)</f>
        <v>44319.999305555553</v>
      </c>
      <c r="D1600" s="152">
        <f t="shared" si="273"/>
        <v>4.8479999999999999</v>
      </c>
      <c r="E1600" s="152"/>
      <c r="F1600" s="152"/>
      <c r="G1600" s="152"/>
      <c r="H1600" s="152" t="e">
        <f t="shared" si="274"/>
        <v>#N/A</v>
      </c>
      <c r="I1600" s="152"/>
      <c r="J1600" s="152" t="e">
        <f t="shared" si="275"/>
        <v>#N/A</v>
      </c>
      <c r="K1600" s="152"/>
      <c r="L1600" s="152"/>
      <c r="M1600" s="152"/>
      <c r="N1600" s="152"/>
      <c r="O1600" s="152"/>
      <c r="P1600" s="152"/>
      <c r="Q1600" s="152"/>
      <c r="R1600" s="152"/>
      <c r="S1600" s="152"/>
      <c r="T1600" s="153" cm="1">
        <f t="array" ref="T1600">MATCH(1,(TDU_Info!$C$5:$C$111=$T$6)*(TDU_Info!$B$5:$B$111&lt;=$B1600),0)</f>
        <v>90</v>
      </c>
      <c r="U1600" s="152">
        <f>100*(INDEX(TDU_Info!$E$5:$E$111,$T1600)/T$11+INDEX(TDU_Info!$F$5:$F$111,$T1600))</f>
        <v>3.6638000000000002</v>
      </c>
      <c r="V1600" s="152">
        <v>3.9910000000000001</v>
      </c>
      <c r="W1600" s="152">
        <v>5.7469999999999999</v>
      </c>
      <c r="X1600" s="152">
        <v>5.01</v>
      </c>
      <c r="Y1600" s="152">
        <v>4.7949999999999999</v>
      </c>
      <c r="Z1600" s="152">
        <v>4.38</v>
      </c>
      <c r="AA1600" s="152">
        <v>6.2320000000000002</v>
      </c>
      <c r="AB1600" s="152">
        <v>5.4</v>
      </c>
      <c r="AC1600" s="152">
        <v>5.2</v>
      </c>
      <c r="AD1600" s="152">
        <v>3.8460000000000001</v>
      </c>
      <c r="AE1600" s="152">
        <v>5.774</v>
      </c>
      <c r="AF1600" s="152">
        <v>4.8479999999999999</v>
      </c>
      <c r="AG1600" s="152">
        <v>4.548</v>
      </c>
      <c r="AH1600" s="152">
        <v>4.24</v>
      </c>
      <c r="AI1600" s="152">
        <v>6.266</v>
      </c>
      <c r="AJ1600" s="152">
        <v>5.2480000000000002</v>
      </c>
      <c r="AK1600" s="152">
        <v>5.048</v>
      </c>
      <c r="AL1600" s="152" t="e">
        <f t="shared" si="276"/>
        <v>#N/A</v>
      </c>
      <c r="AM1600" s="152" t="e">
        <f t="shared" si="277"/>
        <v>#N/A</v>
      </c>
      <c r="AN1600" s="152" t="e">
        <f>NA()</f>
        <v>#N/A</v>
      </c>
      <c r="AO1600" s="152" t="e">
        <f>NA()</f>
        <v>#N/A</v>
      </c>
      <c r="AP1600" s="152">
        <f t="shared" si="317"/>
        <v>8.2761999999999993</v>
      </c>
      <c r="AQ1600" s="152"/>
      <c r="AR1600" s="152"/>
      <c r="AS1600" s="153">
        <f t="shared" si="325"/>
        <v>123</v>
      </c>
      <c r="AT1600" s="153">
        <f t="shared" si="320"/>
        <v>1</v>
      </c>
      <c r="AU1600" s="153">
        <f t="shared" si="321"/>
        <v>0</v>
      </c>
      <c r="AV1600" s="153">
        <f t="shared" si="322"/>
        <v>0</v>
      </c>
      <c r="BA1600">
        <f t="shared" si="326"/>
        <v>3</v>
      </c>
    </row>
    <row r="1601" spans="2:53" x14ac:dyDescent="0.25">
      <c r="B1601" s="155">
        <f t="shared" si="282"/>
        <v>44320.999305555553</v>
      </c>
      <c r="C1601" s="155">
        <f t="shared" si="327"/>
        <v>44320.999305555553</v>
      </c>
      <c r="D1601" s="152">
        <f t="shared" si="273"/>
        <v>5.01</v>
      </c>
      <c r="E1601" s="152"/>
      <c r="F1601" s="152"/>
      <c r="G1601" s="152"/>
      <c r="H1601" s="152" t="e">
        <f t="shared" si="274"/>
        <v>#N/A</v>
      </c>
      <c r="I1601" s="152"/>
      <c r="J1601" s="152" t="e">
        <f t="shared" si="275"/>
        <v>#N/A</v>
      </c>
      <c r="K1601" s="152"/>
      <c r="L1601" s="152"/>
      <c r="M1601" s="152"/>
      <c r="N1601" s="152"/>
      <c r="O1601" s="152"/>
      <c r="P1601" s="152"/>
      <c r="Q1601" s="152"/>
      <c r="R1601" s="152"/>
      <c r="S1601" s="152"/>
      <c r="T1601" s="153" cm="1">
        <f t="array" ref="T1601">MATCH(1,(TDU_Info!$C$5:$C$111=$T$6)*(TDU_Info!$B$5:$B$111&lt;=$B1601),0)</f>
        <v>90</v>
      </c>
      <c r="U1601" s="152">
        <f>100*(INDEX(TDU_Info!$E$5:$E$111,$T1601)/T$11+INDEX(TDU_Info!$F$5:$F$111,$T1601))</f>
        <v>3.6638000000000002</v>
      </c>
      <c r="V1601" s="152">
        <v>3.9910000000000001</v>
      </c>
      <c r="W1601" s="152">
        <v>5.7469999999999999</v>
      </c>
      <c r="X1601" s="152">
        <v>5.01</v>
      </c>
      <c r="Y1601" s="152">
        <v>4.9000000000000004</v>
      </c>
      <c r="Z1601" s="152">
        <v>4.38</v>
      </c>
      <c r="AA1601" s="152">
        <v>6.2320000000000002</v>
      </c>
      <c r="AB1601" s="152">
        <v>5.4</v>
      </c>
      <c r="AC1601" s="152">
        <v>5.2</v>
      </c>
      <c r="AD1601" s="152">
        <v>3.8460000000000001</v>
      </c>
      <c r="AE1601" s="152">
        <v>5.774</v>
      </c>
      <c r="AF1601" s="152">
        <v>5.01</v>
      </c>
      <c r="AG1601" s="152">
        <v>4.9000000000000004</v>
      </c>
      <c r="AH1601" s="152">
        <v>4.24</v>
      </c>
      <c r="AI1601" s="152">
        <v>6.266</v>
      </c>
      <c r="AJ1601" s="152">
        <v>5.4</v>
      </c>
      <c r="AK1601" s="152">
        <v>5.2</v>
      </c>
      <c r="AL1601" s="152" t="e">
        <f t="shared" si="276"/>
        <v>#N/A</v>
      </c>
      <c r="AM1601" s="152" t="e">
        <f t="shared" si="277"/>
        <v>#N/A</v>
      </c>
      <c r="AN1601" s="152" t="e">
        <f>NA()</f>
        <v>#N/A</v>
      </c>
      <c r="AO1601" s="152" t="e">
        <f>NA()</f>
        <v>#N/A</v>
      </c>
      <c r="AP1601" s="152">
        <f t="shared" si="317"/>
        <v>8.2761999999999993</v>
      </c>
      <c r="AQ1601" s="152"/>
      <c r="AR1601" s="152"/>
      <c r="AS1601" s="153">
        <f t="shared" si="325"/>
        <v>124</v>
      </c>
      <c r="AT1601" s="153">
        <f t="shared" si="320"/>
        <v>1</v>
      </c>
      <c r="AU1601" s="153">
        <f t="shared" si="321"/>
        <v>0</v>
      </c>
      <c r="AV1601" s="153">
        <f t="shared" si="322"/>
        <v>0</v>
      </c>
      <c r="BA1601">
        <f t="shared" si="326"/>
        <v>4</v>
      </c>
    </row>
    <row r="1602" spans="2:53" x14ac:dyDescent="0.25">
      <c r="B1602" s="155">
        <f t="shared" si="282"/>
        <v>44321.999305555553</v>
      </c>
      <c r="C1602" s="155">
        <f t="shared" si="327"/>
        <v>44321.999305555553</v>
      </c>
      <c r="D1602" s="152">
        <f t="shared" si="273"/>
        <v>5.13</v>
      </c>
      <c r="E1602" s="152"/>
      <c r="F1602" s="152"/>
      <c r="G1602" s="152"/>
      <c r="H1602" s="152" t="e">
        <f t="shared" si="274"/>
        <v>#N/A</v>
      </c>
      <c r="I1602" s="152"/>
      <c r="J1602" s="152" t="e">
        <f t="shared" si="275"/>
        <v>#N/A</v>
      </c>
      <c r="K1602" s="152"/>
      <c r="L1602" s="152"/>
      <c r="M1602" s="152"/>
      <c r="N1602" s="152"/>
      <c r="O1602" s="152"/>
      <c r="P1602" s="152"/>
      <c r="Q1602" s="152"/>
      <c r="R1602" s="152"/>
      <c r="S1602" s="152"/>
      <c r="T1602" s="153" cm="1">
        <f t="array" ref="T1602">MATCH(1,(TDU_Info!$C$5:$C$111=$T$6)*(TDU_Info!$B$5:$B$111&lt;=$B1602),0)</f>
        <v>90</v>
      </c>
      <c r="U1602" s="152">
        <f>100*(INDEX(TDU_Info!$E$5:$E$111,$T1602)/T$11+INDEX(TDU_Info!$F$5:$F$111,$T1602))</f>
        <v>3.6638000000000002</v>
      </c>
      <c r="V1602" s="152">
        <v>3.9910000000000001</v>
      </c>
      <c r="W1602" s="152">
        <v>5.7469999999999999</v>
      </c>
      <c r="X1602" s="152">
        <v>5.13</v>
      </c>
      <c r="Y1602" s="152">
        <v>5.0439999999999996</v>
      </c>
      <c r="Z1602" s="152">
        <v>4.38</v>
      </c>
      <c r="AA1602" s="152">
        <v>6.2320000000000002</v>
      </c>
      <c r="AB1602" s="152">
        <v>5.4</v>
      </c>
      <c r="AC1602" s="152">
        <v>5.3</v>
      </c>
      <c r="AD1602" s="152">
        <v>3.8460000000000001</v>
      </c>
      <c r="AE1602" s="152">
        <v>5.774</v>
      </c>
      <c r="AF1602" s="152">
        <v>5.13</v>
      </c>
      <c r="AG1602" s="152">
        <v>4.95</v>
      </c>
      <c r="AH1602" s="152">
        <v>4.24</v>
      </c>
      <c r="AI1602" s="152">
        <v>6.266</v>
      </c>
      <c r="AJ1602" s="152">
        <v>5.3479999999999999</v>
      </c>
      <c r="AK1602" s="152">
        <v>5.3</v>
      </c>
      <c r="AL1602" s="152" t="e">
        <f t="shared" si="276"/>
        <v>#N/A</v>
      </c>
      <c r="AM1602" s="152" t="e">
        <f t="shared" si="277"/>
        <v>#N/A</v>
      </c>
      <c r="AN1602" s="152" t="e">
        <f>NA()</f>
        <v>#N/A</v>
      </c>
      <c r="AO1602" s="152" t="e">
        <f>NA()</f>
        <v>#N/A</v>
      </c>
      <c r="AP1602" s="152">
        <f t="shared" si="317"/>
        <v>8.2761999999999993</v>
      </c>
      <c r="AQ1602" s="152"/>
      <c r="AR1602" s="152"/>
      <c r="AS1602" s="153">
        <f t="shared" si="325"/>
        <v>125</v>
      </c>
      <c r="AT1602" s="153">
        <f t="shared" si="320"/>
        <v>1</v>
      </c>
      <c r="AU1602" s="153">
        <f t="shared" si="321"/>
        <v>0</v>
      </c>
      <c r="AV1602" s="153">
        <f t="shared" si="322"/>
        <v>0</v>
      </c>
      <c r="BA1602">
        <f t="shared" si="326"/>
        <v>5</v>
      </c>
    </row>
    <row r="1603" spans="2:53" x14ac:dyDescent="0.25">
      <c r="B1603" s="155">
        <f t="shared" si="282"/>
        <v>44322.999305555553</v>
      </c>
      <c r="C1603" s="155">
        <f t="shared" si="327"/>
        <v>44322.999305555553</v>
      </c>
      <c r="D1603" s="152">
        <f t="shared" si="273"/>
        <v>5.13</v>
      </c>
      <c r="E1603" s="152"/>
      <c r="F1603" s="152"/>
      <c r="G1603" s="152"/>
      <c r="H1603" s="152" t="e">
        <f t="shared" si="274"/>
        <v>#N/A</v>
      </c>
      <c r="I1603" s="152"/>
      <c r="J1603" s="152" t="e">
        <f t="shared" si="275"/>
        <v>#N/A</v>
      </c>
      <c r="K1603" s="152"/>
      <c r="L1603" s="152"/>
      <c r="M1603" s="152"/>
      <c r="N1603" s="152"/>
      <c r="O1603" s="152"/>
      <c r="P1603" s="152"/>
      <c r="Q1603" s="152"/>
      <c r="R1603" s="152"/>
      <c r="S1603" s="152"/>
      <c r="T1603" s="153" cm="1">
        <f t="array" ref="T1603">MATCH(1,(TDU_Info!$C$5:$C$111=$T$6)*(TDU_Info!$B$5:$B$111&lt;=$B1603),0)</f>
        <v>90</v>
      </c>
      <c r="U1603" s="152">
        <f>100*(INDEX(TDU_Info!$E$5:$E$111,$T1603)/T$11+INDEX(TDU_Info!$F$5:$F$111,$T1603))</f>
        <v>3.6638000000000002</v>
      </c>
      <c r="V1603" s="152">
        <v>3.9910000000000001</v>
      </c>
      <c r="W1603" s="152">
        <v>6.0469999999999997</v>
      </c>
      <c r="X1603" s="152">
        <v>5.13</v>
      </c>
      <c r="Y1603" s="152">
        <v>5.0439999999999996</v>
      </c>
      <c r="Z1603" s="152">
        <v>4.38</v>
      </c>
      <c r="AA1603" s="152">
        <v>6.5209999999999999</v>
      </c>
      <c r="AB1603" s="152">
        <v>5.4</v>
      </c>
      <c r="AC1603" s="152">
        <v>5.3</v>
      </c>
      <c r="AD1603" s="152">
        <v>3.8460000000000001</v>
      </c>
      <c r="AE1603" s="152">
        <v>6</v>
      </c>
      <c r="AF1603" s="152">
        <v>5.13</v>
      </c>
      <c r="AG1603" s="152">
        <v>4.95</v>
      </c>
      <c r="AH1603" s="152">
        <v>4.24</v>
      </c>
      <c r="AI1603" s="152">
        <v>6.4930000000000003</v>
      </c>
      <c r="AJ1603" s="152">
        <v>5.4</v>
      </c>
      <c r="AK1603" s="152">
        <v>5.3</v>
      </c>
      <c r="AL1603" s="152" t="e">
        <f t="shared" si="276"/>
        <v>#N/A</v>
      </c>
      <c r="AM1603" s="152" t="e">
        <f t="shared" si="277"/>
        <v>#N/A</v>
      </c>
      <c r="AN1603" s="152" t="e">
        <f>NA()</f>
        <v>#N/A</v>
      </c>
      <c r="AO1603" s="152" t="e">
        <f>NA()</f>
        <v>#N/A</v>
      </c>
      <c r="AP1603" s="152">
        <f t="shared" si="317"/>
        <v>8.2761999999999993</v>
      </c>
      <c r="AQ1603" s="152"/>
      <c r="AR1603" s="152"/>
      <c r="AS1603" s="153">
        <f t="shared" si="325"/>
        <v>126</v>
      </c>
      <c r="AT1603" s="153">
        <f t="shared" si="320"/>
        <v>1</v>
      </c>
      <c r="AU1603" s="153">
        <f t="shared" si="321"/>
        <v>0</v>
      </c>
      <c r="AV1603" s="153">
        <f t="shared" si="322"/>
        <v>0</v>
      </c>
      <c r="BA1603">
        <f t="shared" si="326"/>
        <v>6</v>
      </c>
    </row>
    <row r="1604" spans="2:53" x14ac:dyDescent="0.25">
      <c r="B1604" s="155">
        <f t="shared" si="282"/>
        <v>44323.999305555553</v>
      </c>
      <c r="C1604" s="155">
        <f t="shared" si="327"/>
        <v>44323.999305555553</v>
      </c>
      <c r="D1604" s="152">
        <f t="shared" si="273"/>
        <v>5.13</v>
      </c>
      <c r="E1604" s="152"/>
      <c r="F1604" s="152"/>
      <c r="G1604" s="152"/>
      <c r="H1604" s="152" t="e">
        <f t="shared" si="274"/>
        <v>#N/A</v>
      </c>
      <c r="I1604" s="152"/>
      <c r="J1604" s="152" t="e">
        <f t="shared" si="275"/>
        <v>#N/A</v>
      </c>
      <c r="K1604" s="152"/>
      <c r="L1604" s="152"/>
      <c r="M1604" s="152"/>
      <c r="N1604" s="152"/>
      <c r="O1604" s="152"/>
      <c r="P1604" s="152"/>
      <c r="Q1604" s="152"/>
      <c r="R1604" s="152"/>
      <c r="S1604" s="152"/>
      <c r="T1604" s="153" cm="1">
        <f t="array" ref="T1604">MATCH(1,(TDU_Info!$C$5:$C$111=$T$6)*(TDU_Info!$B$5:$B$111&lt;=$B1604),0)</f>
        <v>90</v>
      </c>
      <c r="U1604" s="152">
        <f>100*(INDEX(TDU_Info!$E$5:$E$111,$T1604)/T$11+INDEX(TDU_Info!$F$5:$F$111,$T1604))</f>
        <v>3.6638000000000002</v>
      </c>
      <c r="V1604" s="152">
        <v>4.2160000000000002</v>
      </c>
      <c r="W1604" s="152">
        <v>6.0469999999999997</v>
      </c>
      <c r="X1604" s="152">
        <v>5.13</v>
      </c>
      <c r="Y1604" s="152">
        <v>5.0439999999999996</v>
      </c>
      <c r="Z1604" s="152">
        <v>4.38</v>
      </c>
      <c r="AA1604" s="152">
        <v>6.5209999999999999</v>
      </c>
      <c r="AB1604" s="152">
        <v>5.4</v>
      </c>
      <c r="AC1604" s="152">
        <v>5.3</v>
      </c>
      <c r="AD1604" s="152">
        <v>4.0170000000000003</v>
      </c>
      <c r="AE1604" s="152">
        <v>5.99</v>
      </c>
      <c r="AF1604" s="152">
        <v>5.13</v>
      </c>
      <c r="AG1604" s="152">
        <v>4.95</v>
      </c>
      <c r="AH1604" s="152">
        <v>4.24</v>
      </c>
      <c r="AI1604" s="152">
        <v>6.423</v>
      </c>
      <c r="AJ1604" s="152">
        <v>5.4</v>
      </c>
      <c r="AK1604" s="152">
        <v>5.3</v>
      </c>
      <c r="AL1604" s="152" t="e">
        <f t="shared" si="276"/>
        <v>#N/A</v>
      </c>
      <c r="AM1604" s="152" t="e">
        <f t="shared" si="277"/>
        <v>#N/A</v>
      </c>
      <c r="AN1604" s="152" t="e">
        <f>NA()</f>
        <v>#N/A</v>
      </c>
      <c r="AO1604" s="152" t="e">
        <f>NA()</f>
        <v>#N/A</v>
      </c>
      <c r="AP1604" s="152">
        <f t="shared" si="317"/>
        <v>8.2761999999999993</v>
      </c>
      <c r="AQ1604" s="152"/>
      <c r="AR1604" s="152"/>
      <c r="AS1604" s="153">
        <f t="shared" si="325"/>
        <v>127</v>
      </c>
      <c r="AT1604" s="153">
        <f t="shared" si="320"/>
        <v>1</v>
      </c>
      <c r="AU1604" s="153">
        <f t="shared" si="321"/>
        <v>0</v>
      </c>
      <c r="AV1604" s="153">
        <f t="shared" si="322"/>
        <v>0</v>
      </c>
      <c r="BA1604">
        <f t="shared" si="326"/>
        <v>7</v>
      </c>
    </row>
    <row r="1605" spans="2:53" x14ac:dyDescent="0.25">
      <c r="B1605" s="155">
        <f t="shared" si="282"/>
        <v>44324.999305555553</v>
      </c>
      <c r="C1605" s="155">
        <f t="shared" si="327"/>
        <v>44324.999305555553</v>
      </c>
      <c r="D1605" s="152">
        <f t="shared" si="273"/>
        <v>5.13</v>
      </c>
      <c r="E1605" s="152"/>
      <c r="F1605" s="152"/>
      <c r="G1605" s="152"/>
      <c r="H1605" s="152" t="e">
        <f t="shared" si="274"/>
        <v>#N/A</v>
      </c>
      <c r="I1605" s="152"/>
      <c r="J1605" s="152" t="e">
        <f t="shared" si="275"/>
        <v>#N/A</v>
      </c>
      <c r="K1605" s="152"/>
      <c r="L1605" s="152"/>
      <c r="M1605" s="152"/>
      <c r="N1605" s="152"/>
      <c r="O1605" s="152"/>
      <c r="P1605" s="152"/>
      <c r="Q1605" s="152"/>
      <c r="R1605" s="152"/>
      <c r="S1605" s="152"/>
      <c r="T1605" s="153" cm="1">
        <f t="array" ref="T1605">MATCH(1,(TDU_Info!$C$5:$C$111=$T$6)*(TDU_Info!$B$5:$B$111&lt;=$B1605),0)</f>
        <v>90</v>
      </c>
      <c r="U1605" s="152">
        <f>100*(INDEX(TDU_Info!$E$5:$E$111,$T1605)/T$11+INDEX(TDU_Info!$F$5:$F$111,$T1605))</f>
        <v>3.6638000000000002</v>
      </c>
      <c r="V1605" s="152">
        <v>4.2160000000000002</v>
      </c>
      <c r="W1605" s="152">
        <v>6.0469999999999997</v>
      </c>
      <c r="X1605" s="152">
        <v>5.13</v>
      </c>
      <c r="Y1605" s="152">
        <v>5.0439999999999996</v>
      </c>
      <c r="Z1605" s="152">
        <v>4.38</v>
      </c>
      <c r="AA1605" s="152">
        <v>6.5209999999999999</v>
      </c>
      <c r="AB1605" s="152">
        <v>5.4</v>
      </c>
      <c r="AC1605" s="152">
        <v>5.3</v>
      </c>
      <c r="AD1605" s="152">
        <v>4.0170000000000003</v>
      </c>
      <c r="AE1605" s="152">
        <v>5.99</v>
      </c>
      <c r="AF1605" s="152">
        <v>5.13</v>
      </c>
      <c r="AG1605" s="152">
        <v>4.95</v>
      </c>
      <c r="AH1605" s="152">
        <v>4.24</v>
      </c>
      <c r="AI1605" s="152">
        <v>6.423</v>
      </c>
      <c r="AJ1605" s="152">
        <v>5.4</v>
      </c>
      <c r="AK1605" s="152">
        <v>5.3</v>
      </c>
      <c r="AL1605" s="152" t="e">
        <f t="shared" si="276"/>
        <v>#N/A</v>
      </c>
      <c r="AM1605" s="152" t="e">
        <f t="shared" si="277"/>
        <v>#N/A</v>
      </c>
      <c r="AN1605" s="152" t="e">
        <f>NA()</f>
        <v>#N/A</v>
      </c>
      <c r="AO1605" s="152" t="e">
        <f>NA()</f>
        <v>#N/A</v>
      </c>
      <c r="AP1605" s="152">
        <f t="shared" si="317"/>
        <v>8.2761999999999993</v>
      </c>
      <c r="AQ1605" s="152"/>
      <c r="AR1605" s="152"/>
      <c r="AS1605" s="153">
        <f t="shared" si="325"/>
        <v>128</v>
      </c>
      <c r="AT1605" s="153">
        <f t="shared" si="320"/>
        <v>1</v>
      </c>
      <c r="AU1605" s="153">
        <f t="shared" si="321"/>
        <v>0</v>
      </c>
      <c r="AV1605" s="153">
        <f t="shared" si="322"/>
        <v>0</v>
      </c>
      <c r="BA1605">
        <f t="shared" si="326"/>
        <v>8</v>
      </c>
    </row>
    <row r="1606" spans="2:53" x14ac:dyDescent="0.25">
      <c r="B1606" s="155">
        <f t="shared" si="282"/>
        <v>44325.999305555553</v>
      </c>
      <c r="C1606" s="155">
        <f t="shared" si="327"/>
        <v>44325.999305555553</v>
      </c>
      <c r="D1606" s="152">
        <f t="shared" si="273"/>
        <v>5.13</v>
      </c>
      <c r="E1606" s="152"/>
      <c r="F1606" s="152"/>
      <c r="G1606" s="152"/>
      <c r="H1606" s="152" t="e">
        <f t="shared" si="274"/>
        <v>#N/A</v>
      </c>
      <c r="I1606" s="152"/>
      <c r="J1606" s="152" t="e">
        <f t="shared" si="275"/>
        <v>#N/A</v>
      </c>
      <c r="K1606" s="152"/>
      <c r="L1606" s="152"/>
      <c r="M1606" s="152"/>
      <c r="N1606" s="152"/>
      <c r="O1606" s="152"/>
      <c r="P1606" s="152"/>
      <c r="Q1606" s="152"/>
      <c r="R1606" s="152"/>
      <c r="S1606" s="152"/>
      <c r="T1606" s="153" cm="1">
        <f t="array" ref="T1606">MATCH(1,(TDU_Info!$C$5:$C$111=$T$6)*(TDU_Info!$B$5:$B$111&lt;=$B1606),0)</f>
        <v>90</v>
      </c>
      <c r="U1606" s="152">
        <f>100*(INDEX(TDU_Info!$E$5:$E$111,$T1606)/T$11+INDEX(TDU_Info!$F$5:$F$111,$T1606))</f>
        <v>3.6638000000000002</v>
      </c>
      <c r="V1606" s="152">
        <v>4.2160000000000002</v>
      </c>
      <c r="W1606" s="152">
        <v>6.0469999999999997</v>
      </c>
      <c r="X1606" s="152">
        <v>5.13</v>
      </c>
      <c r="Y1606" s="152">
        <v>5.0439999999999996</v>
      </c>
      <c r="Z1606" s="152">
        <v>4.6219999999999999</v>
      </c>
      <c r="AA1606" s="152">
        <v>6.5209999999999999</v>
      </c>
      <c r="AB1606" s="152">
        <v>5.4</v>
      </c>
      <c r="AC1606" s="152">
        <v>5.3</v>
      </c>
      <c r="AD1606" s="152">
        <v>4.0170000000000003</v>
      </c>
      <c r="AE1606" s="152">
        <v>5.99</v>
      </c>
      <c r="AF1606" s="152">
        <v>5.13</v>
      </c>
      <c r="AG1606" s="152">
        <v>4.95</v>
      </c>
      <c r="AH1606" s="152">
        <v>4.4290000000000003</v>
      </c>
      <c r="AI1606" s="152">
        <v>6.423</v>
      </c>
      <c r="AJ1606" s="152">
        <v>5.4</v>
      </c>
      <c r="AK1606" s="152">
        <v>5.3</v>
      </c>
      <c r="AL1606" s="152" t="e">
        <f t="shared" si="276"/>
        <v>#N/A</v>
      </c>
      <c r="AM1606" s="152" t="e">
        <f t="shared" si="277"/>
        <v>#N/A</v>
      </c>
      <c r="AN1606" s="152" t="e">
        <f>NA()</f>
        <v>#N/A</v>
      </c>
      <c r="AO1606" s="152" t="e">
        <f>NA()</f>
        <v>#N/A</v>
      </c>
      <c r="AP1606" s="152">
        <f t="shared" si="317"/>
        <v>8.2761999999999993</v>
      </c>
      <c r="AQ1606" s="152"/>
      <c r="AR1606" s="152"/>
      <c r="AS1606" s="153">
        <f t="shared" ref="AS1606:AS1628" si="328">ROUNDUP(B1606-DATE(YEAR(B1606),1,1),0)</f>
        <v>129</v>
      </c>
      <c r="AT1606" s="153">
        <f t="shared" si="320"/>
        <v>1</v>
      </c>
      <c r="AU1606" s="153">
        <f t="shared" si="321"/>
        <v>0</v>
      </c>
      <c r="AV1606" s="153">
        <f t="shared" si="322"/>
        <v>0</v>
      </c>
      <c r="BA1606">
        <f t="shared" ref="BA1606:BA1628" si="329">DAY(C1606)</f>
        <v>9</v>
      </c>
    </row>
    <row r="1607" spans="2:53" x14ac:dyDescent="0.25">
      <c r="B1607" s="155">
        <f t="shared" si="282"/>
        <v>44326.999305555553</v>
      </c>
      <c r="C1607" s="155">
        <f t="shared" si="327"/>
        <v>44326.999305555553</v>
      </c>
      <c r="D1607" s="152">
        <f t="shared" si="273"/>
        <v>5.13</v>
      </c>
      <c r="E1607" s="152"/>
      <c r="F1607" s="152"/>
      <c r="G1607" s="152"/>
      <c r="H1607" s="152" t="e">
        <f t="shared" si="274"/>
        <v>#N/A</v>
      </c>
      <c r="I1607" s="152"/>
      <c r="J1607" s="152" t="e">
        <f t="shared" si="275"/>
        <v>#N/A</v>
      </c>
      <c r="K1607" s="152"/>
      <c r="L1607" s="152"/>
      <c r="M1607" s="152"/>
      <c r="N1607" s="152"/>
      <c r="O1607" s="152"/>
      <c r="P1607" s="152"/>
      <c r="Q1607" s="152"/>
      <c r="R1607" s="152"/>
      <c r="S1607" s="152"/>
      <c r="T1607" s="153" cm="1">
        <f t="array" ref="T1607">MATCH(1,(TDU_Info!$C$5:$C$111=$T$6)*(TDU_Info!$B$5:$B$111&lt;=$B1607),0)</f>
        <v>90</v>
      </c>
      <c r="U1607" s="152">
        <f>100*(INDEX(TDU_Info!$E$5:$E$111,$T1607)/T$11+INDEX(TDU_Info!$F$5:$F$111,$T1607))</f>
        <v>3.6638000000000002</v>
      </c>
      <c r="V1607" s="152">
        <v>4.2160000000000002</v>
      </c>
      <c r="W1607" s="152">
        <v>6.0469999999999997</v>
      </c>
      <c r="X1607" s="152">
        <v>5.13</v>
      </c>
      <c r="Y1607" s="152">
        <v>5.0439999999999996</v>
      </c>
      <c r="Z1607" s="152">
        <v>4.6219999999999999</v>
      </c>
      <c r="AA1607" s="152">
        <v>6.5209999999999999</v>
      </c>
      <c r="AB1607" s="152">
        <v>5.4</v>
      </c>
      <c r="AC1607" s="152">
        <v>5.3</v>
      </c>
      <c r="AD1607" s="152">
        <v>4.0170000000000003</v>
      </c>
      <c r="AE1607" s="152">
        <v>5.99</v>
      </c>
      <c r="AF1607" s="152">
        <v>5.13</v>
      </c>
      <c r="AG1607" s="152">
        <v>4.95</v>
      </c>
      <c r="AH1607" s="152">
        <v>4.4290000000000003</v>
      </c>
      <c r="AI1607" s="152">
        <v>6.423</v>
      </c>
      <c r="AJ1607" s="152">
        <v>5.4</v>
      </c>
      <c r="AK1607" s="152">
        <v>5.3</v>
      </c>
      <c r="AL1607" s="152" t="e">
        <f t="shared" si="276"/>
        <v>#N/A</v>
      </c>
      <c r="AM1607" s="152" t="e">
        <f t="shared" si="277"/>
        <v>#N/A</v>
      </c>
      <c r="AN1607" s="152" t="e">
        <f>NA()</f>
        <v>#N/A</v>
      </c>
      <c r="AO1607" s="152" t="e">
        <f>NA()</f>
        <v>#N/A</v>
      </c>
      <c r="AP1607" s="152">
        <f t="shared" si="317"/>
        <v>8.2761999999999993</v>
      </c>
      <c r="AQ1607" s="152"/>
      <c r="AR1607" s="152"/>
      <c r="AS1607" s="153">
        <f t="shared" si="328"/>
        <v>130</v>
      </c>
      <c r="AT1607" s="153">
        <f t="shared" si="320"/>
        <v>1</v>
      </c>
      <c r="AU1607" s="153">
        <f t="shared" si="321"/>
        <v>0</v>
      </c>
      <c r="AV1607" s="153">
        <f t="shared" si="322"/>
        <v>0</v>
      </c>
      <c r="BA1607">
        <f t="shared" si="329"/>
        <v>10</v>
      </c>
    </row>
    <row r="1608" spans="2:53" x14ac:dyDescent="0.25">
      <c r="B1608" s="155">
        <f t="shared" si="282"/>
        <v>44327.999305555553</v>
      </c>
      <c r="C1608" s="155">
        <f t="shared" si="327"/>
        <v>44327.999305555553</v>
      </c>
      <c r="D1608" s="152">
        <f t="shared" si="273"/>
        <v>5.13</v>
      </c>
      <c r="E1608" s="152"/>
      <c r="F1608" s="152"/>
      <c r="G1608" s="152"/>
      <c r="H1608" s="152" t="e">
        <f t="shared" si="274"/>
        <v>#N/A</v>
      </c>
      <c r="I1608" s="152"/>
      <c r="J1608" s="152" t="e">
        <f t="shared" si="275"/>
        <v>#N/A</v>
      </c>
      <c r="K1608" s="152"/>
      <c r="L1608" s="152"/>
      <c r="M1608" s="152"/>
      <c r="N1608" s="152"/>
      <c r="O1608" s="152"/>
      <c r="P1608" s="152"/>
      <c r="Q1608" s="152"/>
      <c r="R1608" s="152"/>
      <c r="S1608" s="152"/>
      <c r="T1608" s="153" cm="1">
        <f t="array" ref="T1608">MATCH(1,(TDU_Info!$C$5:$C$111=$T$6)*(TDU_Info!$B$5:$B$111&lt;=$B1608),0)</f>
        <v>90</v>
      </c>
      <c r="U1608" s="152">
        <f>100*(INDEX(TDU_Info!$E$5:$E$111,$T1608)/T$11+INDEX(TDU_Info!$F$5:$F$111,$T1608))</f>
        <v>3.6638000000000002</v>
      </c>
      <c r="V1608" s="152">
        <v>4.2910000000000004</v>
      </c>
      <c r="W1608" s="152">
        <v>6.101</v>
      </c>
      <c r="X1608" s="152">
        <v>5.13</v>
      </c>
      <c r="Y1608" s="152">
        <v>5.0999999999999996</v>
      </c>
      <c r="Z1608" s="152">
        <v>4.68</v>
      </c>
      <c r="AA1608" s="152">
        <v>6.5209999999999999</v>
      </c>
      <c r="AB1608" s="152">
        <v>5.4</v>
      </c>
      <c r="AC1608" s="152">
        <v>5.3</v>
      </c>
      <c r="AD1608" s="152">
        <v>4.1459999999999999</v>
      </c>
      <c r="AE1608" s="152">
        <v>5.99</v>
      </c>
      <c r="AF1608" s="152">
        <v>5.13</v>
      </c>
      <c r="AG1608" s="152">
        <v>4.95</v>
      </c>
      <c r="AH1608" s="152">
        <v>4.54</v>
      </c>
      <c r="AI1608" s="152">
        <v>6.423</v>
      </c>
      <c r="AJ1608" s="152">
        <v>5.4</v>
      </c>
      <c r="AK1608" s="152">
        <v>5.3</v>
      </c>
      <c r="AL1608" s="152" t="e">
        <f t="shared" si="276"/>
        <v>#N/A</v>
      </c>
      <c r="AM1608" s="152" t="e">
        <f t="shared" si="277"/>
        <v>#N/A</v>
      </c>
      <c r="AN1608" s="152" t="e">
        <f>NA()</f>
        <v>#N/A</v>
      </c>
      <c r="AO1608" s="152" t="e">
        <f>NA()</f>
        <v>#N/A</v>
      </c>
      <c r="AP1608" s="152">
        <f t="shared" si="317"/>
        <v>8.2761999999999993</v>
      </c>
      <c r="AQ1608" s="152"/>
      <c r="AR1608" s="152"/>
      <c r="AS1608" s="153">
        <f t="shared" si="328"/>
        <v>131</v>
      </c>
      <c r="AT1608" s="153">
        <f t="shared" si="320"/>
        <v>1</v>
      </c>
      <c r="AU1608" s="153">
        <f t="shared" si="321"/>
        <v>0</v>
      </c>
      <c r="AV1608" s="153">
        <f t="shared" si="322"/>
        <v>0</v>
      </c>
      <c r="BA1608">
        <f t="shared" si="329"/>
        <v>11</v>
      </c>
    </row>
    <row r="1609" spans="2:53" x14ac:dyDescent="0.25">
      <c r="B1609" s="155">
        <f t="shared" si="282"/>
        <v>44328.999305555553</v>
      </c>
      <c r="C1609" s="155">
        <f t="shared" si="327"/>
        <v>44328.999305555553</v>
      </c>
      <c r="D1609" s="152">
        <f t="shared" si="273"/>
        <v>5.13</v>
      </c>
      <c r="E1609" s="152"/>
      <c r="F1609" s="152"/>
      <c r="G1609" s="152"/>
      <c r="H1609" s="152" t="e">
        <f t="shared" si="274"/>
        <v>#N/A</v>
      </c>
      <c r="I1609" s="152"/>
      <c r="J1609" s="152" t="e">
        <f t="shared" si="275"/>
        <v>#N/A</v>
      </c>
      <c r="K1609" s="152"/>
      <c r="L1609" s="152"/>
      <c r="M1609" s="152"/>
      <c r="N1609" s="152"/>
      <c r="O1609" s="152"/>
      <c r="P1609" s="152"/>
      <c r="Q1609" s="152"/>
      <c r="R1609" s="152"/>
      <c r="S1609" s="152"/>
      <c r="T1609" s="153" cm="1">
        <f t="array" ref="T1609">MATCH(1,(TDU_Info!$C$5:$C$111=$T$6)*(TDU_Info!$B$5:$B$111&lt;=$B1609),0)</f>
        <v>90</v>
      </c>
      <c r="U1609" s="152">
        <f>100*(INDEX(TDU_Info!$E$5:$E$111,$T1609)/T$11+INDEX(TDU_Info!$F$5:$F$111,$T1609))</f>
        <v>3.6638000000000002</v>
      </c>
      <c r="V1609" s="152">
        <v>4.7910000000000004</v>
      </c>
      <c r="W1609" s="152">
        <v>6.101</v>
      </c>
      <c r="X1609" s="152">
        <v>5.13</v>
      </c>
      <c r="Y1609" s="152">
        <v>5.0999999999999996</v>
      </c>
      <c r="Z1609" s="152">
        <v>5.0490000000000004</v>
      </c>
      <c r="AA1609" s="152">
        <v>6.5209999999999999</v>
      </c>
      <c r="AB1609" s="152">
        <v>5.4</v>
      </c>
      <c r="AC1609" s="152">
        <v>5.3</v>
      </c>
      <c r="AD1609" s="152">
        <v>4.6459999999999999</v>
      </c>
      <c r="AE1609" s="152">
        <v>5.96</v>
      </c>
      <c r="AF1609" s="152">
        <v>5.13</v>
      </c>
      <c r="AG1609" s="152">
        <v>4.95</v>
      </c>
      <c r="AH1609" s="152">
        <v>4.9400000000000004</v>
      </c>
      <c r="AI1609" s="152">
        <v>6.3929999999999998</v>
      </c>
      <c r="AJ1609" s="152">
        <v>5.4</v>
      </c>
      <c r="AK1609" s="152">
        <v>5.3</v>
      </c>
      <c r="AL1609" s="152" t="e">
        <f t="shared" si="276"/>
        <v>#N/A</v>
      </c>
      <c r="AM1609" s="152" t="e">
        <f t="shared" si="277"/>
        <v>#N/A</v>
      </c>
      <c r="AN1609" s="152" t="e">
        <f>NA()</f>
        <v>#N/A</v>
      </c>
      <c r="AO1609" s="152" t="e">
        <f>NA()</f>
        <v>#N/A</v>
      </c>
      <c r="AP1609" s="152">
        <f t="shared" si="317"/>
        <v>8.2761999999999993</v>
      </c>
      <c r="AQ1609" s="152"/>
      <c r="AR1609" s="152"/>
      <c r="AS1609" s="153">
        <f t="shared" si="328"/>
        <v>132</v>
      </c>
      <c r="AT1609" s="153">
        <f t="shared" si="320"/>
        <v>1</v>
      </c>
      <c r="AU1609" s="153">
        <f t="shared" si="321"/>
        <v>0</v>
      </c>
      <c r="AV1609" s="153">
        <f t="shared" si="322"/>
        <v>0</v>
      </c>
      <c r="BA1609">
        <f t="shared" si="329"/>
        <v>12</v>
      </c>
    </row>
    <row r="1610" spans="2:53" x14ac:dyDescent="0.25">
      <c r="B1610" s="155">
        <f t="shared" si="282"/>
        <v>44329.999305555553</v>
      </c>
      <c r="C1610" s="155">
        <f t="shared" si="327"/>
        <v>44329.999305555553</v>
      </c>
      <c r="D1610" s="152">
        <f t="shared" si="273"/>
        <v>5.08</v>
      </c>
      <c r="E1610" s="152"/>
      <c r="F1610" s="152"/>
      <c r="G1610" s="152"/>
      <c r="H1610" s="152" t="e">
        <f t="shared" si="274"/>
        <v>#N/A</v>
      </c>
      <c r="I1610" s="152"/>
      <c r="J1610" s="152" t="e">
        <f t="shared" si="275"/>
        <v>#N/A</v>
      </c>
      <c r="K1610" s="152"/>
      <c r="L1610" s="152"/>
      <c r="M1610" s="152"/>
      <c r="N1610" s="152"/>
      <c r="O1610" s="152"/>
      <c r="P1610" s="152"/>
      <c r="Q1610" s="152"/>
      <c r="R1610" s="152"/>
      <c r="S1610" s="152"/>
      <c r="T1610" s="153" cm="1">
        <f t="array" ref="T1610">MATCH(1,(TDU_Info!$C$5:$C$111=$T$6)*(TDU_Info!$B$5:$B$111&lt;=$B1610),0)</f>
        <v>90</v>
      </c>
      <c r="U1610" s="152">
        <f>100*(INDEX(TDU_Info!$E$5:$E$111,$T1610)/T$11+INDEX(TDU_Info!$F$5:$F$111,$T1610))</f>
        <v>3.6638000000000002</v>
      </c>
      <c r="V1610" s="152">
        <v>4.7910000000000004</v>
      </c>
      <c r="W1610" s="152">
        <v>6.101</v>
      </c>
      <c r="X1610" s="152">
        <v>5.13</v>
      </c>
      <c r="Y1610" s="152">
        <v>5.0999999999999996</v>
      </c>
      <c r="Z1610" s="152">
        <v>5.0490000000000004</v>
      </c>
      <c r="AA1610" s="152">
        <v>6.5209999999999999</v>
      </c>
      <c r="AB1610" s="152">
        <v>5.4</v>
      </c>
      <c r="AC1610" s="152">
        <v>5.3</v>
      </c>
      <c r="AD1610" s="152">
        <v>4.6459999999999999</v>
      </c>
      <c r="AE1610" s="152">
        <v>5.96</v>
      </c>
      <c r="AF1610" s="152">
        <v>5.08</v>
      </c>
      <c r="AG1610" s="152">
        <v>4.95</v>
      </c>
      <c r="AH1610" s="152">
        <v>4.9400000000000004</v>
      </c>
      <c r="AI1610" s="152">
        <v>6.3929999999999998</v>
      </c>
      <c r="AJ1610" s="152">
        <v>5.4</v>
      </c>
      <c r="AK1610" s="152">
        <v>5.3</v>
      </c>
      <c r="AL1610" s="152" t="e">
        <f t="shared" si="276"/>
        <v>#N/A</v>
      </c>
      <c r="AM1610" s="152" t="e">
        <f t="shared" si="277"/>
        <v>#N/A</v>
      </c>
      <c r="AN1610" s="152" t="e">
        <f>NA()</f>
        <v>#N/A</v>
      </c>
      <c r="AO1610" s="152" t="e">
        <f>NA()</f>
        <v>#N/A</v>
      </c>
      <c r="AP1610" s="152">
        <f t="shared" si="317"/>
        <v>8.2761999999999993</v>
      </c>
      <c r="AQ1610" s="152"/>
      <c r="AR1610" s="152"/>
      <c r="AS1610" s="153">
        <f t="shared" si="328"/>
        <v>133</v>
      </c>
      <c r="AT1610" s="153">
        <f t="shared" si="320"/>
        <v>1</v>
      </c>
      <c r="AU1610" s="153">
        <f t="shared" si="321"/>
        <v>0</v>
      </c>
      <c r="AV1610" s="153">
        <f t="shared" si="322"/>
        <v>0</v>
      </c>
      <c r="BA1610">
        <f t="shared" si="329"/>
        <v>13</v>
      </c>
    </row>
    <row r="1611" spans="2:53" x14ac:dyDescent="0.25">
      <c r="B1611" s="155">
        <f t="shared" si="282"/>
        <v>44330.999305555553</v>
      </c>
      <c r="C1611" s="155">
        <f t="shared" si="327"/>
        <v>44330.999305555553</v>
      </c>
      <c r="D1611" s="152">
        <f t="shared" si="273"/>
        <v>5.08</v>
      </c>
      <c r="E1611" s="152"/>
      <c r="F1611" s="152"/>
      <c r="G1611" s="152"/>
      <c r="H1611" s="152" t="e">
        <f t="shared" si="274"/>
        <v>#N/A</v>
      </c>
      <c r="I1611" s="152"/>
      <c r="J1611" s="152" t="e">
        <f t="shared" si="275"/>
        <v>#N/A</v>
      </c>
      <c r="K1611" s="152"/>
      <c r="L1611" s="152"/>
      <c r="M1611" s="152"/>
      <c r="N1611" s="152"/>
      <c r="O1611" s="152"/>
      <c r="P1611" s="152"/>
      <c r="Q1611" s="152"/>
      <c r="R1611" s="152"/>
      <c r="S1611" s="152"/>
      <c r="T1611" s="153" cm="1">
        <f t="array" ref="T1611">MATCH(1,(TDU_Info!$C$5:$C$111=$T$6)*(TDU_Info!$B$5:$B$111&lt;=$B1611),0)</f>
        <v>90</v>
      </c>
      <c r="U1611" s="152">
        <f>100*(INDEX(TDU_Info!$E$5:$E$111,$T1611)/T$11+INDEX(TDU_Info!$F$5:$F$111,$T1611))</f>
        <v>3.6638000000000002</v>
      </c>
      <c r="V1611" s="152">
        <v>4.4729999999999999</v>
      </c>
      <c r="W1611" s="152">
        <v>6.101</v>
      </c>
      <c r="X1611" s="152">
        <v>5.13</v>
      </c>
      <c r="Y1611" s="152">
        <v>5.0999999999999996</v>
      </c>
      <c r="Z1611" s="152">
        <v>5.0490000000000004</v>
      </c>
      <c r="AA1611" s="152">
        <v>6.5209999999999999</v>
      </c>
      <c r="AB1611" s="152">
        <v>5.4</v>
      </c>
      <c r="AC1611" s="152">
        <v>5.3</v>
      </c>
      <c r="AD1611" s="152">
        <v>4.274</v>
      </c>
      <c r="AE1611" s="152">
        <v>5.97</v>
      </c>
      <c r="AF1611" s="152">
        <v>5.08</v>
      </c>
      <c r="AG1611" s="152">
        <v>4.95</v>
      </c>
      <c r="AH1611" s="152">
        <v>4.9400000000000004</v>
      </c>
      <c r="AI1611" s="152">
        <v>6.3929999999999998</v>
      </c>
      <c r="AJ1611" s="152">
        <v>5.4</v>
      </c>
      <c r="AK1611" s="152">
        <v>5.3</v>
      </c>
      <c r="AL1611" s="152" t="e">
        <f t="shared" si="276"/>
        <v>#N/A</v>
      </c>
      <c r="AM1611" s="152" t="e">
        <f t="shared" si="277"/>
        <v>#N/A</v>
      </c>
      <c r="AN1611" s="152" t="e">
        <f>NA()</f>
        <v>#N/A</v>
      </c>
      <c r="AO1611" s="152" t="e">
        <f>NA()</f>
        <v>#N/A</v>
      </c>
      <c r="AP1611" s="152">
        <f t="shared" si="317"/>
        <v>8.2761999999999993</v>
      </c>
      <c r="AQ1611" s="152"/>
      <c r="AR1611" s="152"/>
      <c r="AS1611" s="153">
        <f t="shared" si="328"/>
        <v>134</v>
      </c>
      <c r="AT1611" s="153">
        <f t="shared" si="320"/>
        <v>1</v>
      </c>
      <c r="AU1611" s="153">
        <f t="shared" si="321"/>
        <v>0</v>
      </c>
      <c r="AV1611" s="153">
        <f t="shared" si="322"/>
        <v>0</v>
      </c>
      <c r="BA1611">
        <f t="shared" si="329"/>
        <v>14</v>
      </c>
    </row>
    <row r="1612" spans="2:53" x14ac:dyDescent="0.25">
      <c r="B1612" s="155">
        <f t="shared" si="282"/>
        <v>44331.999305555553</v>
      </c>
      <c r="C1612" s="155">
        <f t="shared" si="327"/>
        <v>44331.999305555553</v>
      </c>
      <c r="D1612" s="152">
        <f t="shared" si="273"/>
        <v>5.08</v>
      </c>
      <c r="E1612" s="152"/>
      <c r="F1612" s="152"/>
      <c r="G1612" s="152"/>
      <c r="H1612" s="152" t="e">
        <f t="shared" si="274"/>
        <v>#N/A</v>
      </c>
      <c r="I1612" s="152"/>
      <c r="J1612" s="152" t="e">
        <f t="shared" si="275"/>
        <v>#N/A</v>
      </c>
      <c r="K1612" s="152"/>
      <c r="L1612" s="152"/>
      <c r="M1612" s="152"/>
      <c r="N1612" s="152"/>
      <c r="O1612" s="152"/>
      <c r="P1612" s="152"/>
      <c r="Q1612" s="152"/>
      <c r="R1612" s="152"/>
      <c r="S1612" s="152"/>
      <c r="T1612" s="153" cm="1">
        <f t="array" ref="T1612">MATCH(1,(TDU_Info!$C$5:$C$111=$T$6)*(TDU_Info!$B$5:$B$111&lt;=$B1612),0)</f>
        <v>90</v>
      </c>
      <c r="U1612" s="152">
        <f>100*(INDEX(TDU_Info!$E$5:$E$111,$T1612)/T$11+INDEX(TDU_Info!$F$5:$F$111,$T1612))</f>
        <v>3.6638000000000002</v>
      </c>
      <c r="V1612" s="152">
        <v>4.4729999999999999</v>
      </c>
      <c r="W1612" s="152">
        <v>6.101</v>
      </c>
      <c r="X1612" s="152">
        <v>5.13</v>
      </c>
      <c r="Y1612" s="152">
        <v>5.0999999999999996</v>
      </c>
      <c r="Z1612" s="152">
        <v>5.0490000000000004</v>
      </c>
      <c r="AA1612" s="152">
        <v>6.5209999999999999</v>
      </c>
      <c r="AB1612" s="152">
        <v>5.4</v>
      </c>
      <c r="AC1612" s="152">
        <v>5.3</v>
      </c>
      <c r="AD1612" s="152">
        <v>4.274</v>
      </c>
      <c r="AE1612" s="152">
        <v>5.97</v>
      </c>
      <c r="AF1612" s="152">
        <v>5.08</v>
      </c>
      <c r="AG1612" s="152">
        <v>4.95</v>
      </c>
      <c r="AH1612" s="152">
        <v>4.9400000000000004</v>
      </c>
      <c r="AI1612" s="152">
        <v>6.3929999999999998</v>
      </c>
      <c r="AJ1612" s="152">
        <v>5.4</v>
      </c>
      <c r="AK1612" s="152">
        <v>5.3</v>
      </c>
      <c r="AL1612" s="152" t="e">
        <f t="shared" si="276"/>
        <v>#N/A</v>
      </c>
      <c r="AM1612" s="152" t="e">
        <f t="shared" si="277"/>
        <v>#N/A</v>
      </c>
      <c r="AN1612" s="152" t="e">
        <f>NA()</f>
        <v>#N/A</v>
      </c>
      <c r="AO1612" s="152" t="e">
        <f>NA()</f>
        <v>#N/A</v>
      </c>
      <c r="AP1612" s="152">
        <f t="shared" si="317"/>
        <v>8.2761999999999993</v>
      </c>
      <c r="AQ1612" s="152"/>
      <c r="AR1612" s="152"/>
      <c r="AS1612" s="153">
        <f t="shared" si="328"/>
        <v>135</v>
      </c>
      <c r="AT1612" s="153">
        <f t="shared" si="320"/>
        <v>1</v>
      </c>
      <c r="AU1612" s="153">
        <f t="shared" si="321"/>
        <v>0</v>
      </c>
      <c r="AV1612" s="153">
        <f t="shared" si="322"/>
        <v>0</v>
      </c>
      <c r="BA1612">
        <f t="shared" si="329"/>
        <v>15</v>
      </c>
    </row>
    <row r="1613" spans="2:53" x14ac:dyDescent="0.25">
      <c r="B1613" s="155">
        <f t="shared" si="282"/>
        <v>44332.999305555553</v>
      </c>
      <c r="C1613" s="155">
        <f t="shared" si="327"/>
        <v>44332.999305555553</v>
      </c>
      <c r="D1613" s="152">
        <f t="shared" si="273"/>
        <v>5.08</v>
      </c>
      <c r="E1613" s="152"/>
      <c r="F1613" s="152"/>
      <c r="G1613" s="152"/>
      <c r="H1613" s="152" t="e">
        <f t="shared" si="274"/>
        <v>#N/A</v>
      </c>
      <c r="I1613" s="152"/>
      <c r="J1613" s="152" t="e">
        <f t="shared" si="275"/>
        <v>#N/A</v>
      </c>
      <c r="K1613" s="152"/>
      <c r="L1613" s="152"/>
      <c r="M1613" s="152"/>
      <c r="N1613" s="152"/>
      <c r="O1613" s="152"/>
      <c r="P1613" s="152"/>
      <c r="Q1613" s="152"/>
      <c r="R1613" s="152"/>
      <c r="S1613" s="152"/>
      <c r="T1613" s="153" cm="1">
        <f t="array" ref="T1613">MATCH(1,(TDU_Info!$C$5:$C$111=$T$6)*(TDU_Info!$B$5:$B$111&lt;=$B1613),0)</f>
        <v>90</v>
      </c>
      <c r="U1613" s="152">
        <f>100*(INDEX(TDU_Info!$E$5:$E$111,$T1613)/T$11+INDEX(TDU_Info!$F$5:$F$111,$T1613))</f>
        <v>3.6638000000000002</v>
      </c>
      <c r="V1613" s="152">
        <v>4.4729999999999999</v>
      </c>
      <c r="W1613" s="152">
        <v>6.101</v>
      </c>
      <c r="X1613" s="152">
        <v>5.13</v>
      </c>
      <c r="Y1613" s="152">
        <v>5.0999999999999996</v>
      </c>
      <c r="Z1613" s="152">
        <v>5.0490000000000004</v>
      </c>
      <c r="AA1613" s="152">
        <v>6.5209999999999999</v>
      </c>
      <c r="AB1613" s="152">
        <v>5.5</v>
      </c>
      <c r="AC1613" s="152">
        <v>5.4</v>
      </c>
      <c r="AD1613" s="152">
        <v>4.274</v>
      </c>
      <c r="AE1613" s="152">
        <v>5.97</v>
      </c>
      <c r="AF1613" s="152">
        <v>5.08</v>
      </c>
      <c r="AG1613" s="152">
        <v>4.95</v>
      </c>
      <c r="AH1613" s="152">
        <v>4.9400000000000004</v>
      </c>
      <c r="AI1613" s="152">
        <v>6.3929999999999998</v>
      </c>
      <c r="AJ1613" s="152">
        <v>5.44</v>
      </c>
      <c r="AK1613" s="152">
        <v>5.35</v>
      </c>
      <c r="AL1613" s="152" t="e">
        <f t="shared" si="276"/>
        <v>#N/A</v>
      </c>
      <c r="AM1613" s="152" t="e">
        <f t="shared" si="277"/>
        <v>#N/A</v>
      </c>
      <c r="AN1613" s="152" t="e">
        <f>NA()</f>
        <v>#N/A</v>
      </c>
      <c r="AO1613" s="152" t="e">
        <f>NA()</f>
        <v>#N/A</v>
      </c>
      <c r="AP1613" s="152">
        <f t="shared" si="317"/>
        <v>8.2761999999999993</v>
      </c>
      <c r="AQ1613" s="152"/>
      <c r="AR1613" s="152"/>
      <c r="AS1613" s="153">
        <f t="shared" si="328"/>
        <v>136</v>
      </c>
      <c r="AT1613" s="153">
        <f t="shared" si="320"/>
        <v>1</v>
      </c>
      <c r="AU1613" s="153">
        <f t="shared" si="321"/>
        <v>0</v>
      </c>
      <c r="AV1613" s="153">
        <f t="shared" si="322"/>
        <v>0</v>
      </c>
      <c r="BA1613">
        <f t="shared" si="329"/>
        <v>16</v>
      </c>
    </row>
    <row r="1614" spans="2:53" x14ac:dyDescent="0.25">
      <c r="B1614" s="155">
        <f t="shared" si="282"/>
        <v>44333.999305555553</v>
      </c>
      <c r="C1614" s="155">
        <f t="shared" si="327"/>
        <v>44333.999305555553</v>
      </c>
      <c r="D1614" s="152">
        <f t="shared" si="273"/>
        <v>5.08</v>
      </c>
      <c r="E1614" s="152"/>
      <c r="F1614" s="152"/>
      <c r="G1614" s="152"/>
      <c r="H1614" s="152" t="e">
        <f t="shared" si="274"/>
        <v>#N/A</v>
      </c>
      <c r="I1614" s="152"/>
      <c r="J1614" s="152" t="e">
        <f t="shared" si="275"/>
        <v>#N/A</v>
      </c>
      <c r="K1614" s="152"/>
      <c r="L1614" s="152"/>
      <c r="M1614" s="152"/>
      <c r="N1614" s="152"/>
      <c r="O1614" s="152"/>
      <c r="P1614" s="152"/>
      <c r="Q1614" s="152"/>
      <c r="R1614" s="152"/>
      <c r="S1614" s="152"/>
      <c r="T1614" s="153" cm="1">
        <f t="array" ref="T1614">MATCH(1,(TDU_Info!$C$5:$C$111=$T$6)*(TDU_Info!$B$5:$B$111&lt;=$B1614),0)</f>
        <v>90</v>
      </c>
      <c r="U1614" s="152">
        <f>100*(INDEX(TDU_Info!$E$5:$E$111,$T1614)/T$11+INDEX(TDU_Info!$F$5:$F$111,$T1614))</f>
        <v>3.6638000000000002</v>
      </c>
      <c r="V1614" s="152">
        <v>4.4729999999999999</v>
      </c>
      <c r="W1614" s="152">
        <v>6.13</v>
      </c>
      <c r="X1614" s="152">
        <v>5.13</v>
      </c>
      <c r="Y1614" s="152">
        <v>5.0999999999999996</v>
      </c>
      <c r="Z1614" s="152">
        <v>4.6900000000000004</v>
      </c>
      <c r="AA1614" s="152">
        <v>6.5410000000000004</v>
      </c>
      <c r="AB1614" s="152">
        <v>5.5</v>
      </c>
      <c r="AC1614" s="152">
        <v>5.4</v>
      </c>
      <c r="AD1614" s="152">
        <v>4.274</v>
      </c>
      <c r="AE1614" s="152">
        <v>5.9889999999999999</v>
      </c>
      <c r="AF1614" s="152">
        <v>5.08</v>
      </c>
      <c r="AG1614" s="152">
        <v>4.95</v>
      </c>
      <c r="AH1614" s="152">
        <v>4.4969999999999999</v>
      </c>
      <c r="AI1614" s="152">
        <v>6.4139999999999997</v>
      </c>
      <c r="AJ1614" s="152">
        <v>5.44</v>
      </c>
      <c r="AK1614" s="152">
        <v>5.35</v>
      </c>
      <c r="AL1614" s="152" t="e">
        <f t="shared" si="276"/>
        <v>#N/A</v>
      </c>
      <c r="AM1614" s="152" t="e">
        <f t="shared" si="277"/>
        <v>#N/A</v>
      </c>
      <c r="AN1614" s="152" t="e">
        <f>NA()</f>
        <v>#N/A</v>
      </c>
      <c r="AO1614" s="152" t="e">
        <f>NA()</f>
        <v>#N/A</v>
      </c>
      <c r="AP1614" s="152">
        <f t="shared" si="317"/>
        <v>8.2761999999999993</v>
      </c>
      <c r="AQ1614" s="152"/>
      <c r="AR1614" s="152"/>
      <c r="AS1614" s="153">
        <f t="shared" si="328"/>
        <v>137</v>
      </c>
      <c r="AT1614" s="153">
        <f t="shared" si="320"/>
        <v>1</v>
      </c>
      <c r="AU1614" s="153">
        <f t="shared" si="321"/>
        <v>0</v>
      </c>
      <c r="AV1614" s="153">
        <f t="shared" si="322"/>
        <v>0</v>
      </c>
      <c r="BA1614">
        <f t="shared" si="329"/>
        <v>17</v>
      </c>
    </row>
    <row r="1615" spans="2:53" x14ac:dyDescent="0.25">
      <c r="B1615" s="155">
        <f t="shared" si="282"/>
        <v>44334.999305555553</v>
      </c>
      <c r="C1615" s="155">
        <f t="shared" si="327"/>
        <v>44334.999305555553</v>
      </c>
      <c r="D1615" s="152">
        <f t="shared" ref="D1615:D1869" si="330">(INDEX($V1615:$AP1615,D$7)*(1+D$8)+D$9*100/$T$11)*(1+D$10)+(D$11*100/$T$11)+($T$5+D$10)*$U1615</f>
        <v>5.08</v>
      </c>
      <c r="E1615" s="152"/>
      <c r="F1615" s="152"/>
      <c r="G1615" s="152"/>
      <c r="H1615" s="152" t="e">
        <f t="shared" ref="H1615:H1869" si="331">IF(ISNA($C1615),NA(),(INDEX($V1615:$AP1615,H$7)*(1+H$8)+H$9*100/$T$11)*(1+H$10)+(H$11*100/$T$11)+($T$5+H$10)*$U1615)</f>
        <v>#N/A</v>
      </c>
      <c r="I1615" s="152"/>
      <c r="J1615" s="152" t="e">
        <f t="shared" ref="J1615:J1869" si="332">(INDEX($V1615:$AP1615,J$7)*(1+J$8)+J$9*100/$T$11)*(1+J$10)+(J$11*100/$T$11)+($T$5+J$10)*$U1615</f>
        <v>#N/A</v>
      </c>
      <c r="K1615" s="152"/>
      <c r="L1615" s="152"/>
      <c r="M1615" s="152"/>
      <c r="N1615" s="152"/>
      <c r="O1615" s="152"/>
      <c r="P1615" s="152"/>
      <c r="Q1615" s="152"/>
      <c r="R1615" s="152"/>
      <c r="S1615" s="152"/>
      <c r="T1615" s="153" cm="1">
        <f t="array" ref="T1615">MATCH(1,(TDU_Info!$C$5:$C$111=$T$6)*(TDU_Info!$B$5:$B$111&lt;=$B1615),0)</f>
        <v>90</v>
      </c>
      <c r="U1615" s="152">
        <f>100*(INDEX(TDU_Info!$E$5:$E$111,$T1615)/T$11+INDEX(TDU_Info!$F$5:$F$111,$T1615))</f>
        <v>3.6638000000000002</v>
      </c>
      <c r="V1615" s="152">
        <v>4.3570000000000002</v>
      </c>
      <c r="W1615" s="152">
        <v>6.1059999999999999</v>
      </c>
      <c r="X1615" s="152">
        <v>5.13</v>
      </c>
      <c r="Y1615" s="152">
        <v>5.0999999999999996</v>
      </c>
      <c r="Z1615" s="152">
        <v>4.5609999999999999</v>
      </c>
      <c r="AA1615" s="152">
        <v>6.524</v>
      </c>
      <c r="AB1615" s="152">
        <v>5.5</v>
      </c>
      <c r="AC1615" s="152">
        <v>5.4</v>
      </c>
      <c r="AD1615" s="152">
        <v>4.2160000000000002</v>
      </c>
      <c r="AE1615" s="152">
        <v>5.9729999999999999</v>
      </c>
      <c r="AF1615" s="152">
        <v>5.08</v>
      </c>
      <c r="AG1615" s="152">
        <v>4.95</v>
      </c>
      <c r="AH1615" s="152">
        <v>4.4329999999999998</v>
      </c>
      <c r="AI1615" s="152">
        <v>6.3959999999999999</v>
      </c>
      <c r="AJ1615" s="152">
        <v>5.44</v>
      </c>
      <c r="AK1615" s="152">
        <v>5.35</v>
      </c>
      <c r="AL1615" s="152" t="e">
        <f t="shared" ref="AL1615:AL1869" si="333">IF(DAY($B1615)=1,NA(),VLOOKUP($B1615,$BB$17:$BD$64,2,TRUE))</f>
        <v>#N/A</v>
      </c>
      <c r="AM1615" s="152" t="e">
        <f t="shared" ref="AM1615:AM1869" si="334">IF(DAY($B1615)=1,NA(),VLOOKUP($B1615,$BB$17:$BD$64,3,TRUE))</f>
        <v>#N/A</v>
      </c>
      <c r="AN1615" s="152" t="e">
        <f>NA()</f>
        <v>#N/A</v>
      </c>
      <c r="AO1615" s="152" t="e">
        <f>NA()</f>
        <v>#N/A</v>
      </c>
      <c r="AP1615" s="152">
        <f t="shared" si="317"/>
        <v>8.2761999999999993</v>
      </c>
      <c r="AQ1615" s="152"/>
      <c r="AR1615" s="152"/>
      <c r="AS1615" s="153">
        <f t="shared" si="328"/>
        <v>138</v>
      </c>
      <c r="AT1615" s="153">
        <f t="shared" si="320"/>
        <v>1</v>
      </c>
      <c r="AU1615" s="153">
        <f t="shared" si="321"/>
        <v>0</v>
      </c>
      <c r="AV1615" s="153">
        <f t="shared" si="322"/>
        <v>0</v>
      </c>
      <c r="BA1615">
        <f t="shared" si="329"/>
        <v>18</v>
      </c>
    </row>
    <row r="1616" spans="2:53" x14ac:dyDescent="0.25">
      <c r="B1616" s="155">
        <f t="shared" si="282"/>
        <v>44335.999305555553</v>
      </c>
      <c r="C1616" s="155">
        <f t="shared" si="327"/>
        <v>44335.999305555553</v>
      </c>
      <c r="D1616" s="152">
        <f t="shared" si="330"/>
        <v>5.08</v>
      </c>
      <c r="E1616" s="152"/>
      <c r="F1616" s="152"/>
      <c r="G1616" s="152"/>
      <c r="H1616" s="152" t="e">
        <f t="shared" si="331"/>
        <v>#N/A</v>
      </c>
      <c r="I1616" s="152"/>
      <c r="J1616" s="152" t="e">
        <f t="shared" si="332"/>
        <v>#N/A</v>
      </c>
      <c r="K1616" s="152"/>
      <c r="L1616" s="152"/>
      <c r="M1616" s="152"/>
      <c r="N1616" s="152"/>
      <c r="O1616" s="152"/>
      <c r="P1616" s="152"/>
      <c r="Q1616" s="152"/>
      <c r="R1616" s="152"/>
      <c r="S1616" s="152"/>
      <c r="T1616" s="153" cm="1">
        <f t="array" ref="T1616">MATCH(1,(TDU_Info!$C$5:$C$111=$T$6)*(TDU_Info!$B$5:$B$111&lt;=$B1616),0)</f>
        <v>90</v>
      </c>
      <c r="U1616" s="152">
        <f>100*(INDEX(TDU_Info!$E$5:$E$111,$T1616)/T$11+INDEX(TDU_Info!$F$5:$F$111,$T1616))</f>
        <v>3.6638000000000002</v>
      </c>
      <c r="V1616" s="152">
        <v>4.157</v>
      </c>
      <c r="W1616" s="152">
        <v>6.1059999999999999</v>
      </c>
      <c r="X1616" s="152">
        <v>5.13</v>
      </c>
      <c r="Y1616" s="152">
        <v>5.0999999999999996</v>
      </c>
      <c r="Z1616" s="152">
        <v>4.2729999999999997</v>
      </c>
      <c r="AA1616" s="152">
        <v>6.524</v>
      </c>
      <c r="AB1616" s="152">
        <v>5.5</v>
      </c>
      <c r="AC1616" s="152">
        <v>5.4</v>
      </c>
      <c r="AD1616" s="152">
        <v>4.016</v>
      </c>
      <c r="AE1616" s="152">
        <v>6.0030000000000001</v>
      </c>
      <c r="AF1616" s="152">
        <v>5.08</v>
      </c>
      <c r="AG1616" s="152">
        <v>4.95</v>
      </c>
      <c r="AH1616" s="152">
        <v>4.1449999999999996</v>
      </c>
      <c r="AI1616" s="152">
        <v>6.4960000000000004</v>
      </c>
      <c r="AJ1616" s="152">
        <v>5.44</v>
      </c>
      <c r="AK1616" s="152">
        <v>5.35</v>
      </c>
      <c r="AL1616" s="152" t="e">
        <f t="shared" si="333"/>
        <v>#N/A</v>
      </c>
      <c r="AM1616" s="152" t="e">
        <f t="shared" si="334"/>
        <v>#N/A</v>
      </c>
      <c r="AN1616" s="152" t="e">
        <f>NA()</f>
        <v>#N/A</v>
      </c>
      <c r="AO1616" s="152" t="e">
        <f>NA()</f>
        <v>#N/A</v>
      </c>
      <c r="AP1616" s="152">
        <f t="shared" si="317"/>
        <v>8.2761999999999993</v>
      </c>
      <c r="AQ1616" s="152"/>
      <c r="AR1616" s="152"/>
      <c r="AS1616" s="153">
        <f t="shared" si="328"/>
        <v>139</v>
      </c>
      <c r="AT1616" s="153">
        <f t="shared" si="320"/>
        <v>1</v>
      </c>
      <c r="AU1616" s="153">
        <f t="shared" si="321"/>
        <v>0</v>
      </c>
      <c r="AV1616" s="153">
        <f t="shared" si="322"/>
        <v>0</v>
      </c>
      <c r="BA1616">
        <f t="shared" si="329"/>
        <v>19</v>
      </c>
    </row>
    <row r="1617" spans="2:53" x14ac:dyDescent="0.25">
      <c r="B1617" s="155">
        <f t="shared" si="282"/>
        <v>44336.999305555553</v>
      </c>
      <c r="C1617" s="155">
        <f t="shared" si="327"/>
        <v>44336.999305555553</v>
      </c>
      <c r="D1617" s="152">
        <f t="shared" si="330"/>
        <v>5.08</v>
      </c>
      <c r="E1617" s="152"/>
      <c r="F1617" s="152"/>
      <c r="G1617" s="152"/>
      <c r="H1617" s="152" t="e">
        <f t="shared" si="331"/>
        <v>#N/A</v>
      </c>
      <c r="I1617" s="152"/>
      <c r="J1617" s="152" t="e">
        <f t="shared" si="332"/>
        <v>#N/A</v>
      </c>
      <c r="K1617" s="152"/>
      <c r="L1617" s="152"/>
      <c r="M1617" s="152"/>
      <c r="N1617" s="152"/>
      <c r="O1617" s="152"/>
      <c r="P1617" s="152"/>
      <c r="Q1617" s="152"/>
      <c r="R1617" s="152"/>
      <c r="S1617" s="152"/>
      <c r="T1617" s="153" cm="1">
        <f t="array" ref="T1617">MATCH(1,(TDU_Info!$C$5:$C$111=$T$6)*(TDU_Info!$B$5:$B$111&lt;=$B1617),0)</f>
        <v>90</v>
      </c>
      <c r="U1617" s="152">
        <f>100*(INDEX(TDU_Info!$E$5:$E$111,$T1617)/T$11+INDEX(TDU_Info!$F$5:$F$111,$T1617))</f>
        <v>3.6638000000000002</v>
      </c>
      <c r="V1617" s="152">
        <v>4.157</v>
      </c>
      <c r="W1617" s="152">
        <v>6.1059999999999999</v>
      </c>
      <c r="X1617" s="152">
        <v>5.13</v>
      </c>
      <c r="Y1617" s="152">
        <v>5.1100000000000003</v>
      </c>
      <c r="Z1617" s="152">
        <v>4.3730000000000002</v>
      </c>
      <c r="AA1617" s="152">
        <v>6.524</v>
      </c>
      <c r="AB1617" s="152">
        <v>5.5</v>
      </c>
      <c r="AC1617" s="152">
        <v>5.4</v>
      </c>
      <c r="AD1617" s="152">
        <v>4.016</v>
      </c>
      <c r="AE1617" s="152">
        <v>6.0030000000000001</v>
      </c>
      <c r="AF1617" s="152">
        <v>5.08</v>
      </c>
      <c r="AG1617" s="152">
        <v>5.1100000000000003</v>
      </c>
      <c r="AH1617" s="152">
        <v>4.2450000000000001</v>
      </c>
      <c r="AI1617" s="152">
        <v>6.4960000000000004</v>
      </c>
      <c r="AJ1617" s="152">
        <v>5.44</v>
      </c>
      <c r="AK1617" s="152">
        <v>5.4</v>
      </c>
      <c r="AL1617" s="152" t="e">
        <f t="shared" si="333"/>
        <v>#N/A</v>
      </c>
      <c r="AM1617" s="152" t="e">
        <f t="shared" si="334"/>
        <v>#N/A</v>
      </c>
      <c r="AN1617" s="152" t="e">
        <f>NA()</f>
        <v>#N/A</v>
      </c>
      <c r="AO1617" s="152" t="e">
        <f>NA()</f>
        <v>#N/A</v>
      </c>
      <c r="AP1617" s="152">
        <f t="shared" si="317"/>
        <v>8.2761999999999993</v>
      </c>
      <c r="AQ1617" s="152"/>
      <c r="AR1617" s="152"/>
      <c r="AS1617" s="153">
        <f t="shared" si="328"/>
        <v>140</v>
      </c>
      <c r="AT1617" s="153">
        <f t="shared" si="320"/>
        <v>1</v>
      </c>
      <c r="AU1617" s="153">
        <f t="shared" si="321"/>
        <v>0</v>
      </c>
      <c r="AV1617" s="153">
        <f t="shared" si="322"/>
        <v>0</v>
      </c>
      <c r="BA1617">
        <f t="shared" si="329"/>
        <v>20</v>
      </c>
    </row>
    <row r="1618" spans="2:53" x14ac:dyDescent="0.25">
      <c r="B1618" s="155">
        <f t="shared" si="282"/>
        <v>44337.999305555553</v>
      </c>
      <c r="C1618" s="155">
        <f t="shared" si="327"/>
        <v>44337.999305555553</v>
      </c>
      <c r="D1618" s="152">
        <f t="shared" si="330"/>
        <v>5.08</v>
      </c>
      <c r="E1618" s="152"/>
      <c r="F1618" s="152"/>
      <c r="G1618" s="152"/>
      <c r="H1618" s="152" t="e">
        <f t="shared" si="331"/>
        <v>#N/A</v>
      </c>
      <c r="I1618" s="152"/>
      <c r="J1618" s="152" t="e">
        <f t="shared" si="332"/>
        <v>#N/A</v>
      </c>
      <c r="K1618" s="152"/>
      <c r="L1618" s="152"/>
      <c r="M1618" s="152"/>
      <c r="N1618" s="152"/>
      <c r="O1618" s="152"/>
      <c r="P1618" s="152"/>
      <c r="Q1618" s="152"/>
      <c r="R1618" s="152"/>
      <c r="S1618" s="152"/>
      <c r="T1618" s="153" cm="1">
        <f t="array" ref="T1618">MATCH(1,(TDU_Info!$C$5:$C$111=$T$6)*(TDU_Info!$B$5:$B$111&lt;=$B1618),0)</f>
        <v>90</v>
      </c>
      <c r="U1618" s="152">
        <f>100*(INDEX(TDU_Info!$E$5:$E$111,$T1618)/T$11+INDEX(TDU_Info!$F$5:$F$111,$T1618))</f>
        <v>3.6638000000000002</v>
      </c>
      <c r="V1618" s="152">
        <v>4.157</v>
      </c>
      <c r="W1618" s="152">
        <v>6.1059999999999999</v>
      </c>
      <c r="X1618" s="152">
        <v>5.13</v>
      </c>
      <c r="Y1618" s="152">
        <v>5.1100000000000003</v>
      </c>
      <c r="Z1618" s="152">
        <v>4.3730000000000002</v>
      </c>
      <c r="AA1618" s="152">
        <v>6.524</v>
      </c>
      <c r="AB1618" s="152">
        <v>5.5</v>
      </c>
      <c r="AC1618" s="152">
        <v>5.4</v>
      </c>
      <c r="AD1618" s="152">
        <v>4.016</v>
      </c>
      <c r="AE1618" s="152">
        <v>5.9829999999999997</v>
      </c>
      <c r="AF1618" s="152">
        <v>5.08</v>
      </c>
      <c r="AG1618" s="152">
        <v>5.1100000000000003</v>
      </c>
      <c r="AH1618" s="152">
        <v>4.2450000000000001</v>
      </c>
      <c r="AI1618" s="152">
        <v>6.4059999999999997</v>
      </c>
      <c r="AJ1618" s="152">
        <v>5.44</v>
      </c>
      <c r="AK1618" s="152">
        <v>5.4</v>
      </c>
      <c r="AL1618" s="152" t="e">
        <f t="shared" si="333"/>
        <v>#N/A</v>
      </c>
      <c r="AM1618" s="152" t="e">
        <f t="shared" si="334"/>
        <v>#N/A</v>
      </c>
      <c r="AN1618" s="152" t="e">
        <f>NA()</f>
        <v>#N/A</v>
      </c>
      <c r="AO1618" s="152" t="e">
        <f>NA()</f>
        <v>#N/A</v>
      </c>
      <c r="AP1618" s="152">
        <f t="shared" ref="AP1618:AP1681" si="335">IF(DAY($C1618)=1,NA(),VLOOKUP($C1618,$BE$17:$BF$78,2,TRUE)-$U1618)</f>
        <v>8.2761999999999993</v>
      </c>
      <c r="AQ1618" s="152"/>
      <c r="AR1618" s="152"/>
      <c r="AS1618" s="153">
        <f t="shared" si="328"/>
        <v>141</v>
      </c>
      <c r="AT1618" s="153">
        <f t="shared" si="320"/>
        <v>1</v>
      </c>
      <c r="AU1618" s="153">
        <f t="shared" si="321"/>
        <v>0</v>
      </c>
      <c r="AV1618" s="153">
        <f t="shared" si="322"/>
        <v>0</v>
      </c>
      <c r="BA1618">
        <f t="shared" si="329"/>
        <v>21</v>
      </c>
    </row>
    <row r="1619" spans="2:53" x14ac:dyDescent="0.25">
      <c r="B1619" s="155">
        <f t="shared" si="282"/>
        <v>44338.999305555553</v>
      </c>
      <c r="C1619" s="155">
        <f t="shared" si="327"/>
        <v>44338.999305555553</v>
      </c>
      <c r="D1619" s="152">
        <f t="shared" si="330"/>
        <v>5.08</v>
      </c>
      <c r="E1619" s="152"/>
      <c r="F1619" s="152"/>
      <c r="G1619" s="152"/>
      <c r="H1619" s="152" t="e">
        <f t="shared" si="331"/>
        <v>#N/A</v>
      </c>
      <c r="I1619" s="152"/>
      <c r="J1619" s="152" t="e">
        <f t="shared" si="332"/>
        <v>#N/A</v>
      </c>
      <c r="K1619" s="152"/>
      <c r="L1619" s="152"/>
      <c r="M1619" s="152"/>
      <c r="N1619" s="152"/>
      <c r="O1619" s="152"/>
      <c r="P1619" s="152"/>
      <c r="Q1619" s="152"/>
      <c r="R1619" s="152"/>
      <c r="S1619" s="152"/>
      <c r="T1619" s="153" cm="1">
        <f t="array" ref="T1619">MATCH(1,(TDU_Info!$C$5:$C$111=$T$6)*(TDU_Info!$B$5:$B$111&lt;=$B1619),0)</f>
        <v>90</v>
      </c>
      <c r="U1619" s="152">
        <f>100*(INDEX(TDU_Info!$E$5:$E$111,$T1619)/T$11+INDEX(TDU_Info!$F$5:$F$111,$T1619))</f>
        <v>3.6638000000000002</v>
      </c>
      <c r="V1619" s="152">
        <v>4.157</v>
      </c>
      <c r="W1619" s="152">
        <v>6.1059999999999999</v>
      </c>
      <c r="X1619" s="152">
        <v>5.13</v>
      </c>
      <c r="Y1619" s="152">
        <v>5.1100000000000003</v>
      </c>
      <c r="Z1619" s="152">
        <v>4.2729999999999997</v>
      </c>
      <c r="AA1619" s="152">
        <v>6.524</v>
      </c>
      <c r="AB1619" s="152">
        <v>5.5</v>
      </c>
      <c r="AC1619" s="152">
        <v>5.4</v>
      </c>
      <c r="AD1619" s="152">
        <v>4.016</v>
      </c>
      <c r="AE1619" s="152">
        <v>5.9829999999999997</v>
      </c>
      <c r="AF1619" s="152">
        <v>5.08</v>
      </c>
      <c r="AG1619" s="152">
        <v>5.1100000000000003</v>
      </c>
      <c r="AH1619" s="152">
        <v>4.1449999999999996</v>
      </c>
      <c r="AI1619" s="152">
        <v>6.4059999999999997</v>
      </c>
      <c r="AJ1619" s="152">
        <v>5.44</v>
      </c>
      <c r="AK1619" s="152">
        <v>5.4</v>
      </c>
      <c r="AL1619" s="152" t="e">
        <f t="shared" si="333"/>
        <v>#N/A</v>
      </c>
      <c r="AM1619" s="152" t="e">
        <f t="shared" si="334"/>
        <v>#N/A</v>
      </c>
      <c r="AN1619" s="152" t="e">
        <f>NA()</f>
        <v>#N/A</v>
      </c>
      <c r="AO1619" s="152" t="e">
        <f>NA()</f>
        <v>#N/A</v>
      </c>
      <c r="AP1619" s="152">
        <f t="shared" si="335"/>
        <v>8.2761999999999993</v>
      </c>
      <c r="AQ1619" s="152"/>
      <c r="AR1619" s="152"/>
      <c r="AS1619" s="153">
        <f t="shared" si="328"/>
        <v>142</v>
      </c>
      <c r="AT1619" s="153">
        <f t="shared" si="320"/>
        <v>1</v>
      </c>
      <c r="AU1619" s="153">
        <f t="shared" si="321"/>
        <v>0</v>
      </c>
      <c r="AV1619" s="153">
        <f t="shared" si="322"/>
        <v>0</v>
      </c>
      <c r="BA1619">
        <f t="shared" si="329"/>
        <v>22</v>
      </c>
    </row>
    <row r="1620" spans="2:53" x14ac:dyDescent="0.25">
      <c r="B1620" s="155">
        <f t="shared" si="282"/>
        <v>44339.999305555553</v>
      </c>
      <c r="C1620" s="155">
        <f t="shared" si="327"/>
        <v>44339.999305555553</v>
      </c>
      <c r="D1620" s="152">
        <f t="shared" si="330"/>
        <v>5.08</v>
      </c>
      <c r="E1620" s="152"/>
      <c r="F1620" s="152"/>
      <c r="G1620" s="152"/>
      <c r="H1620" s="152" t="e">
        <f t="shared" si="331"/>
        <v>#N/A</v>
      </c>
      <c r="I1620" s="152"/>
      <c r="J1620" s="152" t="e">
        <f t="shared" si="332"/>
        <v>#N/A</v>
      </c>
      <c r="K1620" s="152"/>
      <c r="L1620" s="152"/>
      <c r="M1620" s="152"/>
      <c r="N1620" s="152"/>
      <c r="O1620" s="152"/>
      <c r="P1620" s="152"/>
      <c r="Q1620" s="152"/>
      <c r="R1620" s="152"/>
      <c r="S1620" s="152"/>
      <c r="T1620" s="153" cm="1">
        <f t="array" ref="T1620">MATCH(1,(TDU_Info!$C$5:$C$111=$T$6)*(TDU_Info!$B$5:$B$111&lt;=$B1620),0)</f>
        <v>90</v>
      </c>
      <c r="U1620" s="152">
        <f>100*(INDEX(TDU_Info!$E$5:$E$111,$T1620)/T$11+INDEX(TDU_Info!$F$5:$F$111,$T1620))</f>
        <v>3.6638000000000002</v>
      </c>
      <c r="V1620" s="152">
        <v>4.157</v>
      </c>
      <c r="W1620" s="152">
        <v>6.1059999999999999</v>
      </c>
      <c r="X1620" s="152">
        <v>5.13</v>
      </c>
      <c r="Y1620" s="152">
        <v>5.1100000000000003</v>
      </c>
      <c r="Z1620" s="152">
        <v>4.2729999999999997</v>
      </c>
      <c r="AA1620" s="152">
        <v>6.524</v>
      </c>
      <c r="AB1620" s="152">
        <v>5.5</v>
      </c>
      <c r="AC1620" s="152">
        <v>5.4</v>
      </c>
      <c r="AD1620" s="152">
        <v>4.016</v>
      </c>
      <c r="AE1620" s="152">
        <v>5.9829999999999997</v>
      </c>
      <c r="AF1620" s="152">
        <v>5.08</v>
      </c>
      <c r="AG1620" s="152">
        <v>5.1100000000000003</v>
      </c>
      <c r="AH1620" s="152">
        <v>4.1449999999999996</v>
      </c>
      <c r="AI1620" s="152">
        <v>6.4059999999999997</v>
      </c>
      <c r="AJ1620" s="152">
        <v>5.44</v>
      </c>
      <c r="AK1620" s="152">
        <v>5.4</v>
      </c>
      <c r="AL1620" s="152" t="e">
        <f t="shared" si="333"/>
        <v>#N/A</v>
      </c>
      <c r="AM1620" s="152" t="e">
        <f t="shared" si="334"/>
        <v>#N/A</v>
      </c>
      <c r="AN1620" s="152" t="e">
        <f>NA()</f>
        <v>#N/A</v>
      </c>
      <c r="AO1620" s="152" t="e">
        <f>NA()</f>
        <v>#N/A</v>
      </c>
      <c r="AP1620" s="152">
        <f t="shared" si="335"/>
        <v>8.2761999999999993</v>
      </c>
      <c r="AQ1620" s="152"/>
      <c r="AR1620" s="152"/>
      <c r="AS1620" s="153">
        <f t="shared" si="328"/>
        <v>143</v>
      </c>
      <c r="AT1620" s="153">
        <f t="shared" si="320"/>
        <v>1</v>
      </c>
      <c r="AU1620" s="153">
        <f t="shared" si="321"/>
        <v>0</v>
      </c>
      <c r="AV1620" s="153">
        <f t="shared" si="322"/>
        <v>0</v>
      </c>
      <c r="BA1620">
        <f t="shared" si="329"/>
        <v>23</v>
      </c>
    </row>
    <row r="1621" spans="2:53" x14ac:dyDescent="0.25">
      <c r="B1621" s="155">
        <f t="shared" si="282"/>
        <v>44340.999305555553</v>
      </c>
      <c r="C1621" s="155">
        <f t="shared" si="327"/>
        <v>44340.999305555553</v>
      </c>
      <c r="D1621" s="152">
        <f t="shared" si="330"/>
        <v>5.08</v>
      </c>
      <c r="E1621" s="152"/>
      <c r="F1621" s="152"/>
      <c r="G1621" s="152"/>
      <c r="H1621" s="152" t="e">
        <f t="shared" si="331"/>
        <v>#N/A</v>
      </c>
      <c r="I1621" s="152"/>
      <c r="J1621" s="152" t="e">
        <f t="shared" si="332"/>
        <v>#N/A</v>
      </c>
      <c r="K1621" s="152"/>
      <c r="L1621" s="152"/>
      <c r="M1621" s="152"/>
      <c r="N1621" s="152"/>
      <c r="O1621" s="152"/>
      <c r="P1621" s="152"/>
      <c r="Q1621" s="152"/>
      <c r="R1621" s="152"/>
      <c r="S1621" s="152"/>
      <c r="T1621" s="153" cm="1">
        <f t="array" ref="T1621">MATCH(1,(TDU_Info!$C$5:$C$111=$T$6)*(TDU_Info!$B$5:$B$111&lt;=$B1621),0)</f>
        <v>90</v>
      </c>
      <c r="U1621" s="152">
        <f>100*(INDEX(TDU_Info!$E$5:$E$111,$T1621)/T$11+INDEX(TDU_Info!$F$5:$F$111,$T1621))</f>
        <v>3.6638000000000002</v>
      </c>
      <c r="V1621" s="152">
        <v>4.157</v>
      </c>
      <c r="W1621" s="152">
        <v>6.1059999999999999</v>
      </c>
      <c r="X1621" s="152">
        <v>5.13</v>
      </c>
      <c r="Y1621" s="152">
        <v>5.1100000000000003</v>
      </c>
      <c r="Z1621" s="152">
        <v>4.3730000000000002</v>
      </c>
      <c r="AA1621" s="152">
        <v>6.524</v>
      </c>
      <c r="AB1621" s="152">
        <v>5.5</v>
      </c>
      <c r="AC1621" s="152">
        <v>5.4</v>
      </c>
      <c r="AD1621" s="152">
        <v>4.016</v>
      </c>
      <c r="AE1621" s="152">
        <v>5.9829999999999997</v>
      </c>
      <c r="AF1621" s="152">
        <v>5.08</v>
      </c>
      <c r="AG1621" s="152">
        <v>5.1100000000000003</v>
      </c>
      <c r="AH1621" s="152">
        <v>4.2450000000000001</v>
      </c>
      <c r="AI1621" s="152">
        <v>6.4059999999999997</v>
      </c>
      <c r="AJ1621" s="152">
        <v>5.44</v>
      </c>
      <c r="AK1621" s="152">
        <v>5.4</v>
      </c>
      <c r="AL1621" s="152" t="e">
        <f t="shared" si="333"/>
        <v>#N/A</v>
      </c>
      <c r="AM1621" s="152" t="e">
        <f t="shared" si="334"/>
        <v>#N/A</v>
      </c>
      <c r="AN1621" s="152" t="e">
        <f>NA()</f>
        <v>#N/A</v>
      </c>
      <c r="AO1621" s="152" t="e">
        <f>NA()</f>
        <v>#N/A</v>
      </c>
      <c r="AP1621" s="152">
        <f t="shared" si="335"/>
        <v>8.2761999999999993</v>
      </c>
      <c r="AQ1621" s="152"/>
      <c r="AR1621" s="152"/>
      <c r="AS1621" s="153">
        <f t="shared" si="328"/>
        <v>144</v>
      </c>
      <c r="AT1621" s="153">
        <f t="shared" si="320"/>
        <v>1</v>
      </c>
      <c r="AU1621" s="153">
        <f t="shared" si="321"/>
        <v>0</v>
      </c>
      <c r="AV1621" s="153">
        <f t="shared" si="322"/>
        <v>0</v>
      </c>
      <c r="BA1621">
        <f t="shared" si="329"/>
        <v>24</v>
      </c>
    </row>
    <row r="1622" spans="2:53" x14ac:dyDescent="0.25">
      <c r="B1622" s="155">
        <f t="shared" si="282"/>
        <v>44341.999305555553</v>
      </c>
      <c r="C1622" s="155">
        <f t="shared" si="327"/>
        <v>44341.999305555553</v>
      </c>
      <c r="D1622" s="152">
        <f t="shared" si="330"/>
        <v>5.08</v>
      </c>
      <c r="E1622" s="152"/>
      <c r="F1622" s="152"/>
      <c r="G1622" s="152"/>
      <c r="H1622" s="152" t="e">
        <f t="shared" si="331"/>
        <v>#N/A</v>
      </c>
      <c r="I1622" s="152"/>
      <c r="J1622" s="152" t="e">
        <f t="shared" si="332"/>
        <v>#N/A</v>
      </c>
      <c r="K1622" s="152"/>
      <c r="L1622" s="152"/>
      <c r="M1622" s="152"/>
      <c r="N1622" s="152"/>
      <c r="O1622" s="152"/>
      <c r="P1622" s="152"/>
      <c r="Q1622" s="152"/>
      <c r="R1622" s="152"/>
      <c r="S1622" s="152"/>
      <c r="T1622" s="153" cm="1">
        <f t="array" ref="T1622">MATCH(1,(TDU_Info!$C$5:$C$111=$T$6)*(TDU_Info!$B$5:$B$111&lt;=$B1622),0)</f>
        <v>90</v>
      </c>
      <c r="U1622" s="152">
        <f>100*(INDEX(TDU_Info!$E$5:$E$111,$T1622)/T$11+INDEX(TDU_Info!$F$5:$F$111,$T1622))</f>
        <v>3.6638000000000002</v>
      </c>
      <c r="V1622" s="152">
        <v>4.3920000000000003</v>
      </c>
      <c r="W1622" s="152">
        <v>6.05</v>
      </c>
      <c r="X1622" s="152">
        <v>5.13</v>
      </c>
      <c r="Y1622" s="152">
        <v>5.1100000000000003</v>
      </c>
      <c r="Z1622" s="152">
        <v>4.5679999999999996</v>
      </c>
      <c r="AA1622" s="152">
        <v>6.335</v>
      </c>
      <c r="AB1622" s="152">
        <v>5.5</v>
      </c>
      <c r="AC1622" s="152">
        <v>5.4</v>
      </c>
      <c r="AD1622" s="152">
        <v>4.2960000000000003</v>
      </c>
      <c r="AE1622" s="152">
        <v>5.9829999999999997</v>
      </c>
      <c r="AF1622" s="152">
        <v>5.08</v>
      </c>
      <c r="AG1622" s="152">
        <v>5.1100000000000003</v>
      </c>
      <c r="AH1622" s="152">
        <v>4.484</v>
      </c>
      <c r="AI1622" s="152">
        <v>6.3680000000000003</v>
      </c>
      <c r="AJ1622" s="152">
        <v>5.44</v>
      </c>
      <c r="AK1622" s="152">
        <v>5.4</v>
      </c>
      <c r="AL1622" s="152" t="e">
        <f t="shared" si="333"/>
        <v>#N/A</v>
      </c>
      <c r="AM1622" s="152" t="e">
        <f t="shared" si="334"/>
        <v>#N/A</v>
      </c>
      <c r="AN1622" s="152" t="e">
        <f>NA()</f>
        <v>#N/A</v>
      </c>
      <c r="AO1622" s="152" t="e">
        <f>NA()</f>
        <v>#N/A</v>
      </c>
      <c r="AP1622" s="152">
        <f t="shared" si="335"/>
        <v>8.2761999999999993</v>
      </c>
      <c r="AQ1622" s="152"/>
      <c r="AR1622" s="152"/>
      <c r="AS1622" s="153">
        <f t="shared" si="328"/>
        <v>145</v>
      </c>
      <c r="AT1622" s="153">
        <f t="shared" si="320"/>
        <v>1</v>
      </c>
      <c r="AU1622" s="153">
        <f t="shared" si="321"/>
        <v>0</v>
      </c>
      <c r="AV1622" s="153">
        <f t="shared" si="322"/>
        <v>0</v>
      </c>
      <c r="BA1622">
        <f t="shared" si="329"/>
        <v>25</v>
      </c>
    </row>
    <row r="1623" spans="2:53" x14ac:dyDescent="0.25">
      <c r="B1623" s="155">
        <f t="shared" si="282"/>
        <v>44342.999305555553</v>
      </c>
      <c r="C1623" s="155">
        <f t="shared" si="327"/>
        <v>44342.999305555553</v>
      </c>
      <c r="D1623" s="152">
        <f t="shared" si="330"/>
        <v>5.08</v>
      </c>
      <c r="E1623" s="152"/>
      <c r="F1623" s="152"/>
      <c r="G1623" s="152"/>
      <c r="H1623" s="152" t="e">
        <f t="shared" si="331"/>
        <v>#N/A</v>
      </c>
      <c r="I1623" s="152"/>
      <c r="J1623" s="152" t="e">
        <f t="shared" si="332"/>
        <v>#N/A</v>
      </c>
      <c r="K1623" s="152"/>
      <c r="L1623" s="152"/>
      <c r="M1623" s="152"/>
      <c r="N1623" s="152"/>
      <c r="O1623" s="152"/>
      <c r="P1623" s="152"/>
      <c r="Q1623" s="152"/>
      <c r="R1623" s="152"/>
      <c r="S1623" s="152"/>
      <c r="T1623" s="153" cm="1">
        <f t="array" ref="T1623">MATCH(1,(TDU_Info!$C$5:$C$111=$T$6)*(TDU_Info!$B$5:$B$111&lt;=$B1623),0)</f>
        <v>90</v>
      </c>
      <c r="U1623" s="152">
        <f>100*(INDEX(TDU_Info!$E$5:$E$111,$T1623)/T$11+INDEX(TDU_Info!$F$5:$F$111,$T1623))</f>
        <v>3.6638000000000002</v>
      </c>
      <c r="V1623" s="152">
        <v>4.3920000000000003</v>
      </c>
      <c r="W1623" s="152">
        <v>6.05</v>
      </c>
      <c r="X1623" s="152">
        <v>5.13</v>
      </c>
      <c r="Y1623" s="152">
        <v>5.1100000000000003</v>
      </c>
      <c r="Z1623" s="152">
        <v>4.5679999999999996</v>
      </c>
      <c r="AA1623" s="152">
        <v>6.335</v>
      </c>
      <c r="AB1623" s="152">
        <v>5.5</v>
      </c>
      <c r="AC1623" s="152">
        <v>5.4</v>
      </c>
      <c r="AD1623" s="152">
        <v>4.2960000000000003</v>
      </c>
      <c r="AE1623" s="152">
        <v>5.9729999999999999</v>
      </c>
      <c r="AF1623" s="152">
        <v>5.08</v>
      </c>
      <c r="AG1623" s="152">
        <v>5.1100000000000003</v>
      </c>
      <c r="AH1623" s="152">
        <v>4.484</v>
      </c>
      <c r="AI1623" s="152">
        <v>6.3680000000000003</v>
      </c>
      <c r="AJ1623" s="152">
        <v>5.44</v>
      </c>
      <c r="AK1623" s="152">
        <v>5.4</v>
      </c>
      <c r="AL1623" s="152" t="e">
        <f t="shared" si="333"/>
        <v>#N/A</v>
      </c>
      <c r="AM1623" s="152" t="e">
        <f t="shared" si="334"/>
        <v>#N/A</v>
      </c>
      <c r="AN1623" s="152" t="e">
        <f>NA()</f>
        <v>#N/A</v>
      </c>
      <c r="AO1623" s="152" t="e">
        <f>NA()</f>
        <v>#N/A</v>
      </c>
      <c r="AP1623" s="152">
        <f t="shared" si="335"/>
        <v>8.2761999999999993</v>
      </c>
      <c r="AQ1623" s="152"/>
      <c r="AR1623" s="152"/>
      <c r="AS1623" s="153">
        <f t="shared" si="328"/>
        <v>146</v>
      </c>
      <c r="AT1623" s="153">
        <f t="shared" si="320"/>
        <v>1</v>
      </c>
      <c r="AU1623" s="153">
        <f t="shared" si="321"/>
        <v>0</v>
      </c>
      <c r="AV1623" s="153">
        <f t="shared" si="322"/>
        <v>0</v>
      </c>
      <c r="BA1623">
        <f t="shared" si="329"/>
        <v>26</v>
      </c>
    </row>
    <row r="1624" spans="2:53" x14ac:dyDescent="0.25">
      <c r="B1624" s="155">
        <f t="shared" si="282"/>
        <v>44343.999305555553</v>
      </c>
      <c r="C1624" s="155">
        <f t="shared" si="327"/>
        <v>44343.999305555553</v>
      </c>
      <c r="D1624" s="152">
        <f t="shared" si="330"/>
        <v>5.08</v>
      </c>
      <c r="E1624" s="152"/>
      <c r="F1624" s="152"/>
      <c r="G1624" s="152"/>
      <c r="H1624" s="152" t="e">
        <f t="shared" si="331"/>
        <v>#N/A</v>
      </c>
      <c r="I1624" s="152"/>
      <c r="J1624" s="152" t="e">
        <f t="shared" si="332"/>
        <v>#N/A</v>
      </c>
      <c r="K1624" s="152"/>
      <c r="L1624" s="152"/>
      <c r="M1624" s="152"/>
      <c r="N1624" s="152"/>
      <c r="O1624" s="152"/>
      <c r="P1624" s="152"/>
      <c r="Q1624" s="152"/>
      <c r="R1624" s="152"/>
      <c r="S1624" s="152"/>
      <c r="T1624" s="153" cm="1">
        <f t="array" ref="T1624">MATCH(1,(TDU_Info!$C$5:$C$111=$T$6)*(TDU_Info!$B$5:$B$111&lt;=$B1624),0)</f>
        <v>90</v>
      </c>
      <c r="U1624" s="152">
        <f>100*(INDEX(TDU_Info!$E$5:$E$111,$T1624)/T$11+INDEX(TDU_Info!$F$5:$F$111,$T1624))</f>
        <v>3.6638000000000002</v>
      </c>
      <c r="V1624" s="152">
        <v>4.6920000000000002</v>
      </c>
      <c r="W1624" s="152">
        <v>6.05</v>
      </c>
      <c r="X1624" s="152">
        <v>5.21</v>
      </c>
      <c r="Y1624" s="152">
        <v>5.1100000000000003</v>
      </c>
      <c r="Z1624" s="152">
        <v>5.0679999999999996</v>
      </c>
      <c r="AA1624" s="152">
        <v>6.335</v>
      </c>
      <c r="AB1624" s="152">
        <v>5.45</v>
      </c>
      <c r="AC1624" s="152">
        <v>5.4</v>
      </c>
      <c r="AD1624" s="152">
        <v>4.5960000000000001</v>
      </c>
      <c r="AE1624" s="152">
        <v>5.9729999999999999</v>
      </c>
      <c r="AF1624" s="152">
        <v>5.08</v>
      </c>
      <c r="AG1624" s="152">
        <v>5.1100000000000003</v>
      </c>
      <c r="AH1624" s="152">
        <v>4.9450000000000003</v>
      </c>
      <c r="AI1624" s="152">
        <v>6.3680000000000003</v>
      </c>
      <c r="AJ1624" s="152">
        <v>5.32</v>
      </c>
      <c r="AK1624" s="152">
        <v>5.4</v>
      </c>
      <c r="AL1624" s="152" t="e">
        <f t="shared" si="333"/>
        <v>#N/A</v>
      </c>
      <c r="AM1624" s="152" t="e">
        <f t="shared" si="334"/>
        <v>#N/A</v>
      </c>
      <c r="AN1624" s="152" t="e">
        <f>NA()</f>
        <v>#N/A</v>
      </c>
      <c r="AO1624" s="152" t="e">
        <f>NA()</f>
        <v>#N/A</v>
      </c>
      <c r="AP1624" s="152">
        <f t="shared" si="335"/>
        <v>8.2761999999999993</v>
      </c>
      <c r="AQ1624" s="152"/>
      <c r="AR1624" s="152"/>
      <c r="AS1624" s="153">
        <f t="shared" si="328"/>
        <v>147</v>
      </c>
      <c r="AT1624" s="153">
        <f t="shared" si="320"/>
        <v>1</v>
      </c>
      <c r="AU1624" s="153">
        <f t="shared" si="321"/>
        <v>0</v>
      </c>
      <c r="AV1624" s="153">
        <f t="shared" si="322"/>
        <v>0</v>
      </c>
      <c r="BA1624">
        <f t="shared" si="329"/>
        <v>27</v>
      </c>
    </row>
    <row r="1625" spans="2:53" x14ac:dyDescent="0.25">
      <c r="B1625" s="155">
        <f t="shared" si="282"/>
        <v>44344.999305555553</v>
      </c>
      <c r="C1625" s="155">
        <f t="shared" si="327"/>
        <v>44344.999305555553</v>
      </c>
      <c r="D1625" s="152">
        <f t="shared" si="330"/>
        <v>5.08</v>
      </c>
      <c r="E1625" s="152"/>
      <c r="F1625" s="152"/>
      <c r="G1625" s="152"/>
      <c r="H1625" s="152" t="e">
        <f t="shared" si="331"/>
        <v>#N/A</v>
      </c>
      <c r="I1625" s="152"/>
      <c r="J1625" s="152" t="e">
        <f t="shared" si="332"/>
        <v>#N/A</v>
      </c>
      <c r="K1625" s="152"/>
      <c r="L1625" s="152"/>
      <c r="M1625" s="152"/>
      <c r="N1625" s="152"/>
      <c r="O1625" s="152"/>
      <c r="P1625" s="152"/>
      <c r="Q1625" s="152"/>
      <c r="R1625" s="152"/>
      <c r="S1625" s="152"/>
      <c r="T1625" s="153" cm="1">
        <f t="array" ref="T1625">MATCH(1,(TDU_Info!$C$5:$C$111=$T$6)*(TDU_Info!$B$5:$B$111&lt;=$B1625),0)</f>
        <v>90</v>
      </c>
      <c r="U1625" s="152">
        <f>100*(INDEX(TDU_Info!$E$5:$E$111,$T1625)/T$11+INDEX(TDU_Info!$F$5:$F$111,$T1625))</f>
        <v>3.6638000000000002</v>
      </c>
      <c r="V1625" s="152">
        <v>4.6920000000000002</v>
      </c>
      <c r="W1625" s="152">
        <v>6.05</v>
      </c>
      <c r="X1625" s="152">
        <v>5.21</v>
      </c>
      <c r="Y1625" s="152">
        <v>5.1100000000000003</v>
      </c>
      <c r="Z1625" s="152">
        <v>4.673</v>
      </c>
      <c r="AA1625" s="152">
        <v>6.335</v>
      </c>
      <c r="AB1625" s="152">
        <v>5.45</v>
      </c>
      <c r="AC1625" s="152">
        <v>5.4</v>
      </c>
      <c r="AD1625" s="152">
        <v>4.5960000000000001</v>
      </c>
      <c r="AE1625" s="152">
        <v>6.0030000000000001</v>
      </c>
      <c r="AF1625" s="152">
        <v>5.08</v>
      </c>
      <c r="AG1625" s="152">
        <v>5.1100000000000003</v>
      </c>
      <c r="AH1625" s="152">
        <v>4.5449999999999999</v>
      </c>
      <c r="AI1625" s="152">
        <v>6.3680000000000003</v>
      </c>
      <c r="AJ1625" s="152">
        <v>5.32</v>
      </c>
      <c r="AK1625" s="152">
        <v>5.4</v>
      </c>
      <c r="AL1625" s="152" t="e">
        <f t="shared" si="333"/>
        <v>#N/A</v>
      </c>
      <c r="AM1625" s="152" t="e">
        <f t="shared" si="334"/>
        <v>#N/A</v>
      </c>
      <c r="AN1625" s="152" t="e">
        <f>NA()</f>
        <v>#N/A</v>
      </c>
      <c r="AO1625" s="152" t="e">
        <f>NA()</f>
        <v>#N/A</v>
      </c>
      <c r="AP1625" s="152">
        <f t="shared" si="335"/>
        <v>8.2761999999999993</v>
      </c>
      <c r="AQ1625" s="152"/>
      <c r="AR1625" s="152"/>
      <c r="AS1625" s="153">
        <f t="shared" si="328"/>
        <v>148</v>
      </c>
      <c r="AT1625" s="153">
        <f t="shared" si="320"/>
        <v>1</v>
      </c>
      <c r="AU1625" s="153">
        <f t="shared" si="321"/>
        <v>0</v>
      </c>
      <c r="AV1625" s="153">
        <f t="shared" si="322"/>
        <v>0</v>
      </c>
      <c r="BA1625">
        <f t="shared" si="329"/>
        <v>28</v>
      </c>
    </row>
    <row r="1626" spans="2:53" x14ac:dyDescent="0.25">
      <c r="B1626" s="155">
        <f t="shared" si="282"/>
        <v>44345.999305555553</v>
      </c>
      <c r="C1626" s="155">
        <f t="shared" si="327"/>
        <v>44345.999305555553</v>
      </c>
      <c r="D1626" s="152">
        <f t="shared" si="330"/>
        <v>5.08</v>
      </c>
      <c r="E1626" s="152"/>
      <c r="F1626" s="152"/>
      <c r="G1626" s="152"/>
      <c r="H1626" s="152" t="e">
        <f t="shared" si="331"/>
        <v>#N/A</v>
      </c>
      <c r="I1626" s="152"/>
      <c r="J1626" s="152" t="e">
        <f t="shared" si="332"/>
        <v>#N/A</v>
      </c>
      <c r="K1626" s="152"/>
      <c r="L1626" s="152"/>
      <c r="M1626" s="152"/>
      <c r="N1626" s="152"/>
      <c r="O1626" s="152"/>
      <c r="P1626" s="152"/>
      <c r="Q1626" s="152"/>
      <c r="R1626" s="152"/>
      <c r="S1626" s="152"/>
      <c r="T1626" s="153" cm="1">
        <f t="array" ref="T1626">MATCH(1,(TDU_Info!$C$5:$C$111=$T$6)*(TDU_Info!$B$5:$B$111&lt;=$B1626),0)</f>
        <v>90</v>
      </c>
      <c r="U1626" s="152">
        <f>100*(INDEX(TDU_Info!$E$5:$E$111,$T1626)/T$11+INDEX(TDU_Info!$F$5:$F$111,$T1626))</f>
        <v>3.6638000000000002</v>
      </c>
      <c r="V1626" s="152">
        <v>4.6920000000000002</v>
      </c>
      <c r="W1626" s="152">
        <v>6.05</v>
      </c>
      <c r="X1626" s="152">
        <v>5.21</v>
      </c>
      <c r="Y1626" s="152">
        <v>5.1100000000000003</v>
      </c>
      <c r="Z1626" s="152">
        <v>4.673</v>
      </c>
      <c r="AA1626" s="152">
        <v>6.335</v>
      </c>
      <c r="AB1626" s="152">
        <v>5.45</v>
      </c>
      <c r="AC1626" s="152">
        <v>5.4</v>
      </c>
      <c r="AD1626" s="152">
        <v>4.5960000000000001</v>
      </c>
      <c r="AE1626" s="152">
        <v>6.0030000000000001</v>
      </c>
      <c r="AF1626" s="152">
        <v>5.08</v>
      </c>
      <c r="AG1626" s="152">
        <v>5.1100000000000003</v>
      </c>
      <c r="AH1626" s="152">
        <v>4.5449999999999999</v>
      </c>
      <c r="AI1626" s="152">
        <v>6.3680000000000003</v>
      </c>
      <c r="AJ1626" s="152">
        <v>5.32</v>
      </c>
      <c r="AK1626" s="152">
        <v>5.4</v>
      </c>
      <c r="AL1626" s="152" t="e">
        <f t="shared" si="333"/>
        <v>#N/A</v>
      </c>
      <c r="AM1626" s="152" t="e">
        <f t="shared" si="334"/>
        <v>#N/A</v>
      </c>
      <c r="AN1626" s="152" t="e">
        <f>NA()</f>
        <v>#N/A</v>
      </c>
      <c r="AO1626" s="152" t="e">
        <f>NA()</f>
        <v>#N/A</v>
      </c>
      <c r="AP1626" s="152">
        <f t="shared" si="335"/>
        <v>8.2761999999999993</v>
      </c>
      <c r="AQ1626" s="152"/>
      <c r="AR1626" s="152"/>
      <c r="AS1626" s="153">
        <f t="shared" si="328"/>
        <v>149</v>
      </c>
      <c r="AT1626" s="153">
        <f t="shared" si="320"/>
        <v>1</v>
      </c>
      <c r="AU1626" s="153">
        <f t="shared" si="321"/>
        <v>0</v>
      </c>
      <c r="AV1626" s="153">
        <f t="shared" si="322"/>
        <v>0</v>
      </c>
      <c r="BA1626">
        <f t="shared" si="329"/>
        <v>29</v>
      </c>
    </row>
    <row r="1627" spans="2:53" x14ac:dyDescent="0.25">
      <c r="B1627" s="155">
        <f t="shared" si="282"/>
        <v>44346.999305555553</v>
      </c>
      <c r="C1627" s="155">
        <f t="shared" si="327"/>
        <v>44346.999305555553</v>
      </c>
      <c r="D1627" s="152">
        <f t="shared" si="330"/>
        <v>5.08</v>
      </c>
      <c r="E1627" s="152"/>
      <c r="F1627" s="152"/>
      <c r="G1627" s="152"/>
      <c r="H1627" s="152" t="e">
        <f t="shared" si="331"/>
        <v>#N/A</v>
      </c>
      <c r="I1627" s="152"/>
      <c r="J1627" s="152" t="e">
        <f t="shared" si="332"/>
        <v>#N/A</v>
      </c>
      <c r="K1627" s="152"/>
      <c r="L1627" s="152"/>
      <c r="M1627" s="152"/>
      <c r="N1627" s="152"/>
      <c r="O1627" s="152"/>
      <c r="P1627" s="152"/>
      <c r="Q1627" s="152"/>
      <c r="R1627" s="152"/>
      <c r="S1627" s="152"/>
      <c r="T1627" s="153" cm="1">
        <f t="array" ref="T1627">MATCH(1,(TDU_Info!$C$5:$C$111=$T$6)*(TDU_Info!$B$5:$B$111&lt;=$B1627),0)</f>
        <v>90</v>
      </c>
      <c r="U1627" s="152">
        <f>100*(INDEX(TDU_Info!$E$5:$E$111,$T1627)/T$11+INDEX(TDU_Info!$F$5:$F$111,$T1627))</f>
        <v>3.6638000000000002</v>
      </c>
      <c r="V1627" s="152">
        <v>4.6920000000000002</v>
      </c>
      <c r="W1627" s="152">
        <v>6.05</v>
      </c>
      <c r="X1627" s="152">
        <v>5.21</v>
      </c>
      <c r="Y1627" s="152">
        <v>5.1100000000000003</v>
      </c>
      <c r="Z1627" s="152">
        <v>4.673</v>
      </c>
      <c r="AA1627" s="152">
        <v>6.335</v>
      </c>
      <c r="AB1627" s="152">
        <v>5.45</v>
      </c>
      <c r="AC1627" s="152">
        <v>5.4</v>
      </c>
      <c r="AD1627" s="152">
        <v>4.5960000000000001</v>
      </c>
      <c r="AE1627" s="152">
        <v>6.0030000000000001</v>
      </c>
      <c r="AF1627" s="152">
        <v>5.08</v>
      </c>
      <c r="AG1627" s="152">
        <v>5.1100000000000003</v>
      </c>
      <c r="AH1627" s="152">
        <v>4.5449999999999999</v>
      </c>
      <c r="AI1627" s="152">
        <v>6.3680000000000003</v>
      </c>
      <c r="AJ1627" s="152">
        <v>5.32</v>
      </c>
      <c r="AK1627" s="152">
        <v>5.4</v>
      </c>
      <c r="AL1627" s="152" t="e">
        <f t="shared" si="333"/>
        <v>#N/A</v>
      </c>
      <c r="AM1627" s="152" t="e">
        <f t="shared" si="334"/>
        <v>#N/A</v>
      </c>
      <c r="AN1627" s="152" t="e">
        <f>NA()</f>
        <v>#N/A</v>
      </c>
      <c r="AO1627" s="152" t="e">
        <f>NA()</f>
        <v>#N/A</v>
      </c>
      <c r="AP1627" s="152">
        <f t="shared" si="335"/>
        <v>8.2761999999999993</v>
      </c>
      <c r="AQ1627" s="152"/>
      <c r="AR1627" s="152"/>
      <c r="AS1627" s="153">
        <f t="shared" si="328"/>
        <v>150</v>
      </c>
      <c r="AT1627" s="153">
        <f t="shared" si="320"/>
        <v>1</v>
      </c>
      <c r="AU1627" s="153">
        <f t="shared" si="321"/>
        <v>0</v>
      </c>
      <c r="AV1627" s="153">
        <f t="shared" si="322"/>
        <v>0</v>
      </c>
      <c r="BA1627">
        <f t="shared" si="329"/>
        <v>30</v>
      </c>
    </row>
    <row r="1628" spans="2:53" x14ac:dyDescent="0.25">
      <c r="B1628" s="155">
        <f t="shared" si="282"/>
        <v>44347.999305555553</v>
      </c>
      <c r="C1628" s="155">
        <f t="shared" si="327"/>
        <v>44347.999305555553</v>
      </c>
      <c r="D1628" s="152">
        <f t="shared" si="330"/>
        <v>5.08</v>
      </c>
      <c r="E1628" s="152"/>
      <c r="F1628" s="152"/>
      <c r="G1628" s="152"/>
      <c r="H1628" s="152" t="e">
        <f t="shared" si="331"/>
        <v>#N/A</v>
      </c>
      <c r="I1628" s="152"/>
      <c r="J1628" s="152" t="e">
        <f t="shared" si="332"/>
        <v>#N/A</v>
      </c>
      <c r="K1628" s="152"/>
      <c r="L1628" s="152"/>
      <c r="M1628" s="152"/>
      <c r="N1628" s="152"/>
      <c r="O1628" s="152"/>
      <c r="P1628" s="152"/>
      <c r="Q1628" s="152"/>
      <c r="R1628" s="152"/>
      <c r="S1628" s="152"/>
      <c r="T1628" s="153" cm="1">
        <f t="array" ref="T1628">MATCH(1,(TDU_Info!$C$5:$C$111=$T$6)*(TDU_Info!$B$5:$B$111&lt;=$B1628),0)</f>
        <v>90</v>
      </c>
      <c r="U1628" s="152">
        <f>100*(INDEX(TDU_Info!$E$5:$E$111,$T1628)/T$11+INDEX(TDU_Info!$F$5:$F$111,$T1628))</f>
        <v>3.6638000000000002</v>
      </c>
      <c r="V1628" s="152">
        <v>4.6920000000000002</v>
      </c>
      <c r="W1628" s="152">
        <v>6.05</v>
      </c>
      <c r="X1628" s="152">
        <v>5.21</v>
      </c>
      <c r="Y1628" s="152">
        <v>5.1100000000000003</v>
      </c>
      <c r="Z1628" s="152">
        <v>4.673</v>
      </c>
      <c r="AA1628" s="152">
        <v>6.335</v>
      </c>
      <c r="AB1628" s="152">
        <v>5.45</v>
      </c>
      <c r="AC1628" s="152">
        <v>5.4</v>
      </c>
      <c r="AD1628" s="152">
        <v>4.5960000000000001</v>
      </c>
      <c r="AE1628" s="152">
        <v>6.0030000000000001</v>
      </c>
      <c r="AF1628" s="152">
        <v>5.08</v>
      </c>
      <c r="AG1628" s="152">
        <v>5.1100000000000003</v>
      </c>
      <c r="AH1628" s="152">
        <v>4.5449999999999999</v>
      </c>
      <c r="AI1628" s="152">
        <v>6.3680000000000003</v>
      </c>
      <c r="AJ1628" s="152">
        <v>5.32</v>
      </c>
      <c r="AK1628" s="152">
        <v>5.4</v>
      </c>
      <c r="AL1628" s="152" t="e">
        <f t="shared" si="333"/>
        <v>#N/A</v>
      </c>
      <c r="AM1628" s="152" t="e">
        <f t="shared" si="334"/>
        <v>#N/A</v>
      </c>
      <c r="AN1628" s="152" t="e">
        <f>NA()</f>
        <v>#N/A</v>
      </c>
      <c r="AO1628" s="152" t="e">
        <f>NA()</f>
        <v>#N/A</v>
      </c>
      <c r="AP1628" s="152">
        <f t="shared" si="335"/>
        <v>8.2761999999999993</v>
      </c>
      <c r="AQ1628" s="152"/>
      <c r="AR1628" s="152"/>
      <c r="AS1628" s="153">
        <f t="shared" si="328"/>
        <v>151</v>
      </c>
      <c r="AT1628" s="153">
        <f t="shared" si="320"/>
        <v>1</v>
      </c>
      <c r="AU1628" s="153">
        <f t="shared" si="321"/>
        <v>0</v>
      </c>
      <c r="AV1628" s="153">
        <f t="shared" si="322"/>
        <v>0</v>
      </c>
      <c r="BA1628">
        <f t="shared" si="329"/>
        <v>31</v>
      </c>
    </row>
    <row r="1629" spans="2:53" x14ac:dyDescent="0.25">
      <c r="B1629" s="155">
        <f t="shared" si="282"/>
        <v>44348.999305555553</v>
      </c>
      <c r="C1629" s="155">
        <f t="shared" si="327"/>
        <v>44348.999305555553</v>
      </c>
      <c r="D1629" s="152">
        <f t="shared" si="330"/>
        <v>5.08</v>
      </c>
      <c r="E1629" s="152"/>
      <c r="F1629" s="152"/>
      <c r="G1629" s="152"/>
      <c r="H1629" s="152" t="e">
        <f t="shared" si="331"/>
        <v>#N/A</v>
      </c>
      <c r="I1629" s="152"/>
      <c r="J1629" s="152" t="e">
        <f t="shared" si="332"/>
        <v>#N/A</v>
      </c>
      <c r="K1629" s="152"/>
      <c r="L1629" s="152"/>
      <c r="M1629" s="152"/>
      <c r="N1629" s="152"/>
      <c r="O1629" s="152"/>
      <c r="P1629" s="152"/>
      <c r="Q1629" s="152"/>
      <c r="R1629" s="152"/>
      <c r="S1629" s="152"/>
      <c r="T1629" s="153" cm="1">
        <f t="array" ref="T1629">MATCH(1,(TDU_Info!$C$5:$C$111=$T$6)*(TDU_Info!$B$5:$B$111&lt;=$B1629),0)</f>
        <v>90</v>
      </c>
      <c r="U1629" s="152">
        <f>100*(INDEX(TDU_Info!$E$5:$E$111,$T1629)/T$11+INDEX(TDU_Info!$F$5:$F$111,$T1629))</f>
        <v>3.6638000000000002</v>
      </c>
      <c r="V1629" s="152">
        <v>4.6920000000000002</v>
      </c>
      <c r="W1629" s="152">
        <v>6.05</v>
      </c>
      <c r="X1629" s="152">
        <v>5.1100000000000003</v>
      </c>
      <c r="Y1629" s="152">
        <v>5.1100000000000003</v>
      </c>
      <c r="Z1629" s="152">
        <v>4.673</v>
      </c>
      <c r="AA1629" s="152">
        <v>6.335</v>
      </c>
      <c r="AB1629" s="152">
        <v>5.4</v>
      </c>
      <c r="AC1629" s="152">
        <v>5.4</v>
      </c>
      <c r="AD1629" s="152">
        <v>4.5960000000000001</v>
      </c>
      <c r="AE1629" s="152">
        <v>6.0030000000000001</v>
      </c>
      <c r="AF1629" s="152">
        <v>5.08</v>
      </c>
      <c r="AG1629" s="152">
        <v>5.1100000000000003</v>
      </c>
      <c r="AH1629" s="152">
        <v>4.5449999999999999</v>
      </c>
      <c r="AI1629" s="152">
        <v>6.3680000000000003</v>
      </c>
      <c r="AJ1629" s="152">
        <v>5.32</v>
      </c>
      <c r="AK1629" s="152">
        <v>5.4</v>
      </c>
      <c r="AL1629" s="152" t="e">
        <f t="shared" si="333"/>
        <v>#N/A</v>
      </c>
      <c r="AM1629" s="152" t="e">
        <f t="shared" si="334"/>
        <v>#N/A</v>
      </c>
      <c r="AN1629" s="152" t="e">
        <f>NA()</f>
        <v>#N/A</v>
      </c>
      <c r="AO1629" s="152" t="e">
        <f>NA()</f>
        <v>#N/A</v>
      </c>
      <c r="AP1629" s="152" t="e">
        <f t="shared" si="335"/>
        <v>#N/A</v>
      </c>
      <c r="AQ1629" s="152"/>
      <c r="AR1629" s="152"/>
      <c r="AS1629" s="153">
        <f t="shared" ref="AS1629:AS1642" si="336">ROUNDUP(B1629-DATE(YEAR(B1629),1,1),0)</f>
        <v>152</v>
      </c>
      <c r="AT1629" s="153">
        <f t="shared" si="320"/>
        <v>1</v>
      </c>
      <c r="AU1629" s="153">
        <f t="shared" si="321"/>
        <v>0</v>
      </c>
      <c r="AV1629" s="153">
        <f t="shared" si="322"/>
        <v>0</v>
      </c>
      <c r="BA1629">
        <f t="shared" ref="BA1629:BA1642" si="337">DAY(C1629)</f>
        <v>1</v>
      </c>
    </row>
    <row r="1630" spans="2:53" x14ac:dyDescent="0.25">
      <c r="B1630" s="155">
        <f t="shared" si="282"/>
        <v>44349.999305555553</v>
      </c>
      <c r="C1630" s="155">
        <f t="shared" si="327"/>
        <v>44349.999305555553</v>
      </c>
      <c r="D1630" s="152">
        <f t="shared" si="330"/>
        <v>5.0339999999999998</v>
      </c>
      <c r="E1630" s="152"/>
      <c r="F1630" s="152"/>
      <c r="G1630" s="152"/>
      <c r="H1630" s="152" t="e">
        <f t="shared" si="331"/>
        <v>#N/A</v>
      </c>
      <c r="I1630" s="152"/>
      <c r="J1630" s="152" t="e">
        <f t="shared" si="332"/>
        <v>#N/A</v>
      </c>
      <c r="K1630" s="152"/>
      <c r="L1630" s="152"/>
      <c r="M1630" s="152"/>
      <c r="N1630" s="152"/>
      <c r="O1630" s="152"/>
      <c r="P1630" s="152"/>
      <c r="Q1630" s="152"/>
      <c r="R1630" s="152"/>
      <c r="S1630" s="152"/>
      <c r="T1630" s="153" cm="1">
        <f t="array" ref="T1630">MATCH(1,(TDU_Info!$C$5:$C$111=$T$6)*(TDU_Info!$B$5:$B$111&lt;=$B1630),0)</f>
        <v>90</v>
      </c>
      <c r="U1630" s="152">
        <f>100*(INDEX(TDU_Info!$E$5:$E$111,$T1630)/T$11+INDEX(TDU_Info!$F$5:$F$111,$T1630))</f>
        <v>3.6638000000000002</v>
      </c>
      <c r="V1630" s="152">
        <v>4.4569999999999999</v>
      </c>
      <c r="W1630" s="152">
        <v>6.05</v>
      </c>
      <c r="X1630" s="152">
        <v>5.0599999999999996</v>
      </c>
      <c r="Y1630" s="152">
        <v>5.1100000000000003</v>
      </c>
      <c r="Z1630" s="152">
        <v>4.673</v>
      </c>
      <c r="AA1630" s="152">
        <v>6.335</v>
      </c>
      <c r="AB1630" s="152">
        <v>5.3010000000000002</v>
      </c>
      <c r="AC1630" s="152">
        <v>5.4</v>
      </c>
      <c r="AD1630" s="152">
        <v>4.3159999999999998</v>
      </c>
      <c r="AE1630" s="152">
        <v>6.0030000000000001</v>
      </c>
      <c r="AF1630" s="152">
        <v>5.0339999999999998</v>
      </c>
      <c r="AG1630" s="152">
        <v>5.1100000000000003</v>
      </c>
      <c r="AH1630" s="152">
        <v>4.5449999999999999</v>
      </c>
      <c r="AI1630" s="152">
        <v>6.3680000000000003</v>
      </c>
      <c r="AJ1630" s="152">
        <v>5.3230000000000004</v>
      </c>
      <c r="AK1630" s="152">
        <v>5.4</v>
      </c>
      <c r="AL1630" s="152" t="e">
        <f t="shared" si="333"/>
        <v>#N/A</v>
      </c>
      <c r="AM1630" s="152" t="e">
        <f t="shared" si="334"/>
        <v>#N/A</v>
      </c>
      <c r="AN1630" s="152" t="e">
        <f>NA()</f>
        <v>#N/A</v>
      </c>
      <c r="AO1630" s="152" t="e">
        <f>NA()</f>
        <v>#N/A</v>
      </c>
      <c r="AP1630" s="152">
        <f t="shared" si="335"/>
        <v>8.3461999999999996</v>
      </c>
      <c r="AQ1630" s="152"/>
      <c r="AR1630" s="152"/>
      <c r="AS1630" s="153">
        <f t="shared" si="336"/>
        <v>153</v>
      </c>
      <c r="AT1630" s="153">
        <f t="shared" si="320"/>
        <v>1</v>
      </c>
      <c r="AU1630" s="153">
        <f t="shared" si="321"/>
        <v>0</v>
      </c>
      <c r="AV1630" s="153">
        <f t="shared" si="322"/>
        <v>0</v>
      </c>
      <c r="BA1630">
        <f t="shared" si="337"/>
        <v>2</v>
      </c>
    </row>
    <row r="1631" spans="2:53" x14ac:dyDescent="0.25">
      <c r="B1631" s="155">
        <f t="shared" si="282"/>
        <v>44350.999305555553</v>
      </c>
      <c r="C1631" s="155">
        <f t="shared" si="327"/>
        <v>44350.999305555553</v>
      </c>
      <c r="D1631" s="152">
        <f t="shared" si="330"/>
        <v>5.0339999999999998</v>
      </c>
      <c r="E1631" s="152"/>
      <c r="F1631" s="152"/>
      <c r="G1631" s="152"/>
      <c r="H1631" s="152" t="e">
        <f t="shared" si="331"/>
        <v>#N/A</v>
      </c>
      <c r="I1631" s="152"/>
      <c r="J1631" s="152" t="e">
        <f t="shared" si="332"/>
        <v>#N/A</v>
      </c>
      <c r="K1631" s="152"/>
      <c r="L1631" s="152"/>
      <c r="M1631" s="152"/>
      <c r="N1631" s="152"/>
      <c r="O1631" s="152"/>
      <c r="P1631" s="152"/>
      <c r="Q1631" s="152"/>
      <c r="R1631" s="152"/>
      <c r="S1631" s="152"/>
      <c r="T1631" s="153" cm="1">
        <f t="array" ref="T1631">MATCH(1,(TDU_Info!$C$5:$C$111=$T$6)*(TDU_Info!$B$5:$B$111&lt;=$B1631),0)</f>
        <v>90</v>
      </c>
      <c r="U1631" s="152">
        <f>100*(INDEX(TDU_Info!$E$5:$E$111,$T1631)/T$11+INDEX(TDU_Info!$F$5:$F$111,$T1631))</f>
        <v>3.6638000000000002</v>
      </c>
      <c r="V1631" s="152">
        <v>4.6920000000000002</v>
      </c>
      <c r="W1631" s="152">
        <v>6.05</v>
      </c>
      <c r="X1631" s="152">
        <v>5.0599999999999996</v>
      </c>
      <c r="Y1631" s="152">
        <v>5.1100000000000003</v>
      </c>
      <c r="Z1631" s="152">
        <v>5.0679999999999996</v>
      </c>
      <c r="AA1631" s="152">
        <v>6.335</v>
      </c>
      <c r="AB1631" s="152">
        <v>5.3010000000000002</v>
      </c>
      <c r="AC1631" s="152">
        <v>5.4</v>
      </c>
      <c r="AD1631" s="152">
        <v>4.5960000000000001</v>
      </c>
      <c r="AE1631" s="152">
        <v>6.0030000000000001</v>
      </c>
      <c r="AF1631" s="152">
        <v>5.0339999999999998</v>
      </c>
      <c r="AG1631" s="152">
        <v>5.1100000000000003</v>
      </c>
      <c r="AH1631" s="152">
        <v>4.984</v>
      </c>
      <c r="AI1631" s="152">
        <v>6.3680000000000003</v>
      </c>
      <c r="AJ1631" s="152">
        <v>5.3230000000000004</v>
      </c>
      <c r="AK1631" s="152">
        <v>5.4</v>
      </c>
      <c r="AL1631" s="152" t="e">
        <f t="shared" si="333"/>
        <v>#N/A</v>
      </c>
      <c r="AM1631" s="152" t="e">
        <f t="shared" si="334"/>
        <v>#N/A</v>
      </c>
      <c r="AN1631" s="152" t="e">
        <f>NA()</f>
        <v>#N/A</v>
      </c>
      <c r="AO1631" s="152" t="e">
        <f>NA()</f>
        <v>#N/A</v>
      </c>
      <c r="AP1631" s="152">
        <f t="shared" si="335"/>
        <v>8.3461999999999996</v>
      </c>
      <c r="AQ1631" s="152"/>
      <c r="AR1631" s="152"/>
      <c r="AS1631" s="153">
        <f t="shared" si="336"/>
        <v>154</v>
      </c>
      <c r="AT1631" s="153">
        <f t="shared" si="320"/>
        <v>1</v>
      </c>
      <c r="AU1631" s="153">
        <f t="shared" si="321"/>
        <v>0</v>
      </c>
      <c r="AV1631" s="153">
        <f t="shared" si="322"/>
        <v>0</v>
      </c>
      <c r="BA1631">
        <f t="shared" si="337"/>
        <v>3</v>
      </c>
    </row>
    <row r="1632" spans="2:53" x14ac:dyDescent="0.25">
      <c r="B1632" s="155">
        <f t="shared" si="282"/>
        <v>44351.999305555553</v>
      </c>
      <c r="C1632" s="155">
        <f t="shared" si="327"/>
        <v>44351.999305555553</v>
      </c>
      <c r="D1632" s="152">
        <f t="shared" si="330"/>
        <v>5.0339999999999998</v>
      </c>
      <c r="E1632" s="152"/>
      <c r="F1632" s="152"/>
      <c r="G1632" s="152"/>
      <c r="H1632" s="152" t="e">
        <f t="shared" si="331"/>
        <v>#N/A</v>
      </c>
      <c r="I1632" s="152"/>
      <c r="J1632" s="152" t="e">
        <f t="shared" si="332"/>
        <v>#N/A</v>
      </c>
      <c r="K1632" s="152"/>
      <c r="L1632" s="152"/>
      <c r="M1632" s="152"/>
      <c r="N1632" s="152"/>
      <c r="O1632" s="152"/>
      <c r="P1632" s="152"/>
      <c r="Q1632" s="152"/>
      <c r="R1632" s="152"/>
      <c r="S1632" s="152"/>
      <c r="T1632" s="153" cm="1">
        <f t="array" ref="T1632">MATCH(1,(TDU_Info!$C$5:$C$111=$T$6)*(TDU_Info!$B$5:$B$111&lt;=$B1632),0)</f>
        <v>90</v>
      </c>
      <c r="U1632" s="152">
        <f>100*(INDEX(TDU_Info!$E$5:$E$111,$T1632)/T$11+INDEX(TDU_Info!$F$5:$F$111,$T1632))</f>
        <v>3.6638000000000002</v>
      </c>
      <c r="V1632" s="152">
        <v>4.6920000000000002</v>
      </c>
      <c r="W1632" s="152">
        <v>6.05</v>
      </c>
      <c r="X1632" s="152">
        <v>5.0599999999999996</v>
      </c>
      <c r="Y1632" s="152">
        <v>5.1100000000000003</v>
      </c>
      <c r="Z1632" s="152">
        <v>5.0679999999999996</v>
      </c>
      <c r="AA1632" s="152">
        <v>6.335</v>
      </c>
      <c r="AB1632" s="152">
        <v>5.3010000000000002</v>
      </c>
      <c r="AC1632" s="152">
        <v>5.4</v>
      </c>
      <c r="AD1632" s="152">
        <v>4.5960000000000001</v>
      </c>
      <c r="AE1632" s="152">
        <v>6.0030000000000001</v>
      </c>
      <c r="AF1632" s="152">
        <v>5.0339999999999998</v>
      </c>
      <c r="AG1632" s="152">
        <v>5.1100000000000003</v>
      </c>
      <c r="AH1632" s="152">
        <v>4.984</v>
      </c>
      <c r="AI1632" s="152">
        <v>6.3680000000000003</v>
      </c>
      <c r="AJ1632" s="152">
        <v>5.3230000000000004</v>
      </c>
      <c r="AK1632" s="152">
        <v>5.4</v>
      </c>
      <c r="AL1632" s="152" t="e">
        <f t="shared" si="333"/>
        <v>#N/A</v>
      </c>
      <c r="AM1632" s="152" t="e">
        <f t="shared" si="334"/>
        <v>#N/A</v>
      </c>
      <c r="AN1632" s="152" t="e">
        <f>NA()</f>
        <v>#N/A</v>
      </c>
      <c r="AO1632" s="152" t="e">
        <f>NA()</f>
        <v>#N/A</v>
      </c>
      <c r="AP1632" s="152">
        <f t="shared" si="335"/>
        <v>8.3461999999999996</v>
      </c>
      <c r="AQ1632" s="152"/>
      <c r="AR1632" s="152"/>
      <c r="AS1632" s="153">
        <f t="shared" si="336"/>
        <v>155</v>
      </c>
      <c r="AT1632" s="153">
        <f t="shared" si="320"/>
        <v>1</v>
      </c>
      <c r="AU1632" s="153">
        <f t="shared" si="321"/>
        <v>0</v>
      </c>
      <c r="AV1632" s="153">
        <f t="shared" si="322"/>
        <v>0</v>
      </c>
      <c r="BA1632">
        <f t="shared" si="337"/>
        <v>4</v>
      </c>
    </row>
    <row r="1633" spans="2:53" x14ac:dyDescent="0.25">
      <c r="B1633" s="155">
        <f t="shared" si="282"/>
        <v>44352.999305555553</v>
      </c>
      <c r="C1633" s="155">
        <f t="shared" si="327"/>
        <v>44352.999305555553</v>
      </c>
      <c r="D1633" s="152">
        <f t="shared" si="330"/>
        <v>5.0339999999999998</v>
      </c>
      <c r="E1633" s="152"/>
      <c r="F1633" s="152"/>
      <c r="G1633" s="152"/>
      <c r="H1633" s="152" t="e">
        <f t="shared" si="331"/>
        <v>#N/A</v>
      </c>
      <c r="I1633" s="152"/>
      <c r="J1633" s="152" t="e">
        <f t="shared" si="332"/>
        <v>#N/A</v>
      </c>
      <c r="K1633" s="152"/>
      <c r="L1633" s="152"/>
      <c r="M1633" s="152"/>
      <c r="N1633" s="152"/>
      <c r="O1633" s="152"/>
      <c r="P1633" s="152"/>
      <c r="Q1633" s="152"/>
      <c r="R1633" s="152"/>
      <c r="S1633" s="152"/>
      <c r="T1633" s="153" cm="1">
        <f t="array" ref="T1633">MATCH(1,(TDU_Info!$C$5:$C$111=$T$6)*(TDU_Info!$B$5:$B$111&lt;=$B1633),0)</f>
        <v>90</v>
      </c>
      <c r="U1633" s="152">
        <f>100*(INDEX(TDU_Info!$E$5:$E$111,$T1633)/T$11+INDEX(TDU_Info!$F$5:$F$111,$T1633))</f>
        <v>3.6638000000000002</v>
      </c>
      <c r="V1633" s="152">
        <v>4.6920000000000002</v>
      </c>
      <c r="W1633" s="152">
        <v>6.05</v>
      </c>
      <c r="X1633" s="152">
        <v>5.0599999999999996</v>
      </c>
      <c r="Y1633" s="152">
        <v>5.1100000000000003</v>
      </c>
      <c r="Z1633" s="152">
        <v>5.0679999999999996</v>
      </c>
      <c r="AA1633" s="152">
        <v>6.335</v>
      </c>
      <c r="AB1633" s="152">
        <v>5.3010000000000002</v>
      </c>
      <c r="AC1633" s="152">
        <v>5.4</v>
      </c>
      <c r="AD1633" s="152">
        <v>4.5960000000000001</v>
      </c>
      <c r="AE1633" s="152">
        <v>6.0030000000000001</v>
      </c>
      <c r="AF1633" s="152">
        <v>5.0339999999999998</v>
      </c>
      <c r="AG1633" s="152">
        <v>5.1100000000000003</v>
      </c>
      <c r="AH1633" s="152">
        <v>4.984</v>
      </c>
      <c r="AI1633" s="152">
        <v>6.3680000000000003</v>
      </c>
      <c r="AJ1633" s="152">
        <v>5.3230000000000004</v>
      </c>
      <c r="AK1633" s="152">
        <v>5.4</v>
      </c>
      <c r="AL1633" s="152" t="e">
        <f t="shared" si="333"/>
        <v>#N/A</v>
      </c>
      <c r="AM1633" s="152" t="e">
        <f t="shared" si="334"/>
        <v>#N/A</v>
      </c>
      <c r="AN1633" s="152" t="e">
        <f>NA()</f>
        <v>#N/A</v>
      </c>
      <c r="AO1633" s="152" t="e">
        <f>NA()</f>
        <v>#N/A</v>
      </c>
      <c r="AP1633" s="152">
        <f t="shared" si="335"/>
        <v>8.3461999999999996</v>
      </c>
      <c r="AQ1633" s="152"/>
      <c r="AR1633" s="152"/>
      <c r="AS1633" s="153">
        <f t="shared" si="336"/>
        <v>156</v>
      </c>
      <c r="AT1633" s="153">
        <f t="shared" si="320"/>
        <v>1</v>
      </c>
      <c r="AU1633" s="153">
        <f t="shared" si="321"/>
        <v>0</v>
      </c>
      <c r="AV1633" s="153">
        <f t="shared" si="322"/>
        <v>0</v>
      </c>
      <c r="BA1633">
        <f t="shared" si="337"/>
        <v>5</v>
      </c>
    </row>
    <row r="1634" spans="2:53" x14ac:dyDescent="0.25">
      <c r="B1634" s="155">
        <f t="shared" si="282"/>
        <v>44353.999305555553</v>
      </c>
      <c r="C1634" s="155">
        <f t="shared" si="327"/>
        <v>44353.999305555553</v>
      </c>
      <c r="D1634" s="152">
        <f t="shared" si="330"/>
        <v>5.0339999999999998</v>
      </c>
      <c r="E1634" s="152"/>
      <c r="F1634" s="152"/>
      <c r="G1634" s="152"/>
      <c r="H1634" s="152" t="e">
        <f t="shared" si="331"/>
        <v>#N/A</v>
      </c>
      <c r="I1634" s="152"/>
      <c r="J1634" s="152" t="e">
        <f t="shared" si="332"/>
        <v>#N/A</v>
      </c>
      <c r="K1634" s="152"/>
      <c r="L1634" s="152"/>
      <c r="M1634" s="152"/>
      <c r="N1634" s="152"/>
      <c r="O1634" s="152"/>
      <c r="P1634" s="152"/>
      <c r="Q1634" s="152"/>
      <c r="R1634" s="152"/>
      <c r="S1634" s="152"/>
      <c r="T1634" s="153" cm="1">
        <f t="array" ref="T1634">MATCH(1,(TDU_Info!$C$5:$C$111=$T$6)*(TDU_Info!$B$5:$B$111&lt;=$B1634),0)</f>
        <v>90</v>
      </c>
      <c r="U1634" s="152">
        <f>100*(INDEX(TDU_Info!$E$5:$E$111,$T1634)/T$11+INDEX(TDU_Info!$F$5:$F$111,$T1634))</f>
        <v>3.6638000000000002</v>
      </c>
      <c r="V1634" s="152">
        <v>4.6920000000000002</v>
      </c>
      <c r="W1634" s="152">
        <v>6.05</v>
      </c>
      <c r="X1634" s="152">
        <v>5.0599999999999996</v>
      </c>
      <c r="Y1634" s="152">
        <v>5.1100000000000003</v>
      </c>
      <c r="Z1634" s="152">
        <v>5.0679999999999996</v>
      </c>
      <c r="AA1634" s="152">
        <v>6.335</v>
      </c>
      <c r="AB1634" s="152">
        <v>5.3010000000000002</v>
      </c>
      <c r="AC1634" s="152">
        <v>5.4</v>
      </c>
      <c r="AD1634" s="152">
        <v>4.5960000000000001</v>
      </c>
      <c r="AE1634" s="152">
        <v>6.0030000000000001</v>
      </c>
      <c r="AF1634" s="152">
        <v>5.0339999999999998</v>
      </c>
      <c r="AG1634" s="152">
        <v>5.1100000000000003</v>
      </c>
      <c r="AH1634" s="152">
        <v>4.984</v>
      </c>
      <c r="AI1634" s="152">
        <v>6.3680000000000003</v>
      </c>
      <c r="AJ1634" s="152">
        <v>5.3230000000000004</v>
      </c>
      <c r="AK1634" s="152">
        <v>5.4</v>
      </c>
      <c r="AL1634" s="152" t="e">
        <f t="shared" si="333"/>
        <v>#N/A</v>
      </c>
      <c r="AM1634" s="152" t="e">
        <f t="shared" si="334"/>
        <v>#N/A</v>
      </c>
      <c r="AN1634" s="152" t="e">
        <f>NA()</f>
        <v>#N/A</v>
      </c>
      <c r="AO1634" s="152" t="e">
        <f>NA()</f>
        <v>#N/A</v>
      </c>
      <c r="AP1634" s="152">
        <f t="shared" si="335"/>
        <v>8.3461999999999996</v>
      </c>
      <c r="AQ1634" s="152"/>
      <c r="AR1634" s="152"/>
      <c r="AS1634" s="153">
        <f t="shared" si="336"/>
        <v>157</v>
      </c>
      <c r="AT1634" s="153">
        <f t="shared" si="320"/>
        <v>1</v>
      </c>
      <c r="AU1634" s="153">
        <f t="shared" si="321"/>
        <v>0</v>
      </c>
      <c r="AV1634" s="153">
        <f t="shared" si="322"/>
        <v>0</v>
      </c>
      <c r="BA1634">
        <f t="shared" si="337"/>
        <v>6</v>
      </c>
    </row>
    <row r="1635" spans="2:53" x14ac:dyDescent="0.25">
      <c r="B1635" s="155">
        <f t="shared" si="282"/>
        <v>44354.999305555553</v>
      </c>
      <c r="C1635" s="155">
        <f t="shared" si="327"/>
        <v>44354.999305555553</v>
      </c>
      <c r="D1635" s="152">
        <f t="shared" si="330"/>
        <v>5.0339999999999998</v>
      </c>
      <c r="E1635" s="152"/>
      <c r="F1635" s="152"/>
      <c r="G1635" s="152"/>
      <c r="H1635" s="152" t="e">
        <f t="shared" si="331"/>
        <v>#N/A</v>
      </c>
      <c r="I1635" s="152"/>
      <c r="J1635" s="152" t="e">
        <f t="shared" si="332"/>
        <v>#N/A</v>
      </c>
      <c r="K1635" s="152"/>
      <c r="L1635" s="152"/>
      <c r="M1635" s="152"/>
      <c r="N1635" s="152"/>
      <c r="O1635" s="152"/>
      <c r="P1635" s="152"/>
      <c r="Q1635" s="152"/>
      <c r="R1635" s="152"/>
      <c r="S1635" s="152"/>
      <c r="T1635" s="153" cm="1">
        <f t="array" ref="T1635">MATCH(1,(TDU_Info!$C$5:$C$111=$T$6)*(TDU_Info!$B$5:$B$111&lt;=$B1635),0)</f>
        <v>90</v>
      </c>
      <c r="U1635" s="152">
        <f>100*(INDEX(TDU_Info!$E$5:$E$111,$T1635)/T$11+INDEX(TDU_Info!$F$5:$F$111,$T1635))</f>
        <v>3.6638000000000002</v>
      </c>
      <c r="V1635" s="152">
        <v>4.6920000000000002</v>
      </c>
      <c r="W1635" s="152">
        <v>6.1059999999999999</v>
      </c>
      <c r="X1635" s="152">
        <v>5.0599999999999996</v>
      </c>
      <c r="Y1635" s="152">
        <v>5.1100000000000003</v>
      </c>
      <c r="Z1635" s="152">
        <v>5.0679999999999996</v>
      </c>
      <c r="AA1635" s="152">
        <v>6.5910000000000002</v>
      </c>
      <c r="AB1635" s="152">
        <v>5.3010000000000002</v>
      </c>
      <c r="AC1635" s="152">
        <v>5.4</v>
      </c>
      <c r="AD1635" s="152">
        <v>4.5960000000000001</v>
      </c>
      <c r="AE1635" s="152">
        <v>6.0030000000000001</v>
      </c>
      <c r="AF1635" s="152">
        <v>5.0339999999999998</v>
      </c>
      <c r="AG1635" s="152">
        <v>5.1100000000000003</v>
      </c>
      <c r="AH1635" s="152">
        <v>4.984</v>
      </c>
      <c r="AI1635" s="152">
        <v>6.4859999999999998</v>
      </c>
      <c r="AJ1635" s="152">
        <v>5.3230000000000004</v>
      </c>
      <c r="AK1635" s="152">
        <v>5.4</v>
      </c>
      <c r="AL1635" s="152" t="e">
        <f t="shared" si="333"/>
        <v>#N/A</v>
      </c>
      <c r="AM1635" s="152" t="e">
        <f t="shared" si="334"/>
        <v>#N/A</v>
      </c>
      <c r="AN1635" s="152" t="e">
        <f>NA()</f>
        <v>#N/A</v>
      </c>
      <c r="AO1635" s="152" t="e">
        <f>NA()</f>
        <v>#N/A</v>
      </c>
      <c r="AP1635" s="152">
        <f t="shared" si="335"/>
        <v>8.3461999999999996</v>
      </c>
      <c r="AQ1635" s="152"/>
      <c r="AR1635" s="152"/>
      <c r="AS1635" s="153">
        <f t="shared" si="336"/>
        <v>158</v>
      </c>
      <c r="AT1635" s="153">
        <f t="shared" si="320"/>
        <v>1</v>
      </c>
      <c r="AU1635" s="153">
        <f t="shared" si="321"/>
        <v>0</v>
      </c>
      <c r="AV1635" s="153">
        <f t="shared" si="322"/>
        <v>0</v>
      </c>
      <c r="BA1635">
        <f t="shared" si="337"/>
        <v>7</v>
      </c>
    </row>
    <row r="1636" spans="2:53" x14ac:dyDescent="0.25">
      <c r="B1636" s="155">
        <f t="shared" si="282"/>
        <v>44355.999305555553</v>
      </c>
      <c r="C1636" s="155">
        <f t="shared" si="327"/>
        <v>44355.999305555553</v>
      </c>
      <c r="D1636" s="152">
        <f t="shared" si="330"/>
        <v>5.1100000000000003</v>
      </c>
      <c r="E1636" s="152"/>
      <c r="F1636" s="152"/>
      <c r="G1636" s="152"/>
      <c r="H1636" s="152" t="e">
        <f t="shared" si="331"/>
        <v>#N/A</v>
      </c>
      <c r="I1636" s="152"/>
      <c r="J1636" s="152" t="e">
        <f t="shared" si="332"/>
        <v>#N/A</v>
      </c>
      <c r="K1636" s="152"/>
      <c r="L1636" s="152"/>
      <c r="M1636" s="152"/>
      <c r="N1636" s="152"/>
      <c r="O1636" s="152"/>
      <c r="P1636" s="152"/>
      <c r="Q1636" s="152"/>
      <c r="R1636" s="152"/>
      <c r="S1636" s="152"/>
      <c r="T1636" s="153" cm="1">
        <f t="array" ref="T1636">MATCH(1,(TDU_Info!$C$5:$C$111=$T$6)*(TDU_Info!$B$5:$B$111&lt;=$B1636),0)</f>
        <v>90</v>
      </c>
      <c r="U1636" s="152">
        <f>100*(INDEX(TDU_Info!$E$5:$E$111,$T1636)/T$11+INDEX(TDU_Info!$F$5:$F$111,$T1636))</f>
        <v>3.6638000000000002</v>
      </c>
      <c r="V1636" s="152">
        <v>4.6920000000000002</v>
      </c>
      <c r="W1636" s="152">
        <v>6.1059999999999999</v>
      </c>
      <c r="X1636" s="152">
        <v>5.1100000000000003</v>
      </c>
      <c r="Y1636" s="152">
        <v>5.1100000000000003</v>
      </c>
      <c r="Z1636" s="152">
        <v>5.0679999999999996</v>
      </c>
      <c r="AA1636" s="152">
        <v>6.5910000000000002</v>
      </c>
      <c r="AB1636" s="152">
        <v>5.4</v>
      </c>
      <c r="AC1636" s="152">
        <v>5.4</v>
      </c>
      <c r="AD1636" s="152">
        <v>4.5960000000000001</v>
      </c>
      <c r="AE1636" s="152">
        <v>6.0030000000000001</v>
      </c>
      <c r="AF1636" s="152">
        <v>5.1100000000000003</v>
      </c>
      <c r="AG1636" s="152">
        <v>5.1100000000000003</v>
      </c>
      <c r="AH1636" s="152">
        <v>4.984</v>
      </c>
      <c r="AI1636" s="152">
        <v>6.4960000000000004</v>
      </c>
      <c r="AJ1636" s="152">
        <v>5.3479999999999999</v>
      </c>
      <c r="AK1636" s="152">
        <v>5.4</v>
      </c>
      <c r="AL1636" s="152" t="e">
        <f t="shared" si="333"/>
        <v>#N/A</v>
      </c>
      <c r="AM1636" s="152" t="e">
        <f t="shared" si="334"/>
        <v>#N/A</v>
      </c>
      <c r="AN1636" s="152" t="e">
        <f>NA()</f>
        <v>#N/A</v>
      </c>
      <c r="AO1636" s="152" t="e">
        <f>NA()</f>
        <v>#N/A</v>
      </c>
      <c r="AP1636" s="152">
        <f t="shared" si="335"/>
        <v>8.3461999999999996</v>
      </c>
      <c r="AQ1636" s="152"/>
      <c r="AR1636" s="152"/>
      <c r="AS1636" s="153">
        <f t="shared" si="336"/>
        <v>159</v>
      </c>
      <c r="AT1636" s="153">
        <f t="shared" si="320"/>
        <v>1</v>
      </c>
      <c r="AU1636" s="153">
        <f t="shared" si="321"/>
        <v>0</v>
      </c>
      <c r="AV1636" s="153">
        <f t="shared" si="322"/>
        <v>0</v>
      </c>
      <c r="BA1636">
        <f t="shared" si="337"/>
        <v>8</v>
      </c>
    </row>
    <row r="1637" spans="2:53" x14ac:dyDescent="0.25">
      <c r="B1637" s="155">
        <f t="shared" si="282"/>
        <v>44356.999305555553</v>
      </c>
      <c r="C1637" s="155">
        <f t="shared" si="327"/>
        <v>44356.999305555553</v>
      </c>
      <c r="D1637" s="152">
        <f t="shared" si="330"/>
        <v>5.1100000000000003</v>
      </c>
      <c r="E1637" s="152"/>
      <c r="F1637" s="152"/>
      <c r="G1637" s="152"/>
      <c r="H1637" s="152" t="e">
        <f t="shared" si="331"/>
        <v>#N/A</v>
      </c>
      <c r="I1637" s="152"/>
      <c r="J1637" s="152" t="e">
        <f t="shared" si="332"/>
        <v>#N/A</v>
      </c>
      <c r="K1637" s="152"/>
      <c r="L1637" s="152"/>
      <c r="M1637" s="152"/>
      <c r="N1637" s="152"/>
      <c r="O1637" s="152"/>
      <c r="P1637" s="152"/>
      <c r="Q1637" s="152"/>
      <c r="R1637" s="152"/>
      <c r="S1637" s="152"/>
      <c r="T1637" s="153" cm="1">
        <f t="array" ref="T1637">MATCH(1,(TDU_Info!$C$5:$C$111=$T$6)*(TDU_Info!$B$5:$B$111&lt;=$B1637),0)</f>
        <v>90</v>
      </c>
      <c r="U1637" s="152">
        <f>100*(INDEX(TDU_Info!$E$5:$E$111,$T1637)/T$11+INDEX(TDU_Info!$F$5:$F$111,$T1637))</f>
        <v>3.6638000000000002</v>
      </c>
      <c r="V1637" s="152">
        <v>4.6920000000000002</v>
      </c>
      <c r="W1637" s="152">
        <v>6.1059999999999999</v>
      </c>
      <c r="X1637" s="152">
        <v>5.1100000000000003</v>
      </c>
      <c r="Y1637" s="152">
        <v>5.1100000000000003</v>
      </c>
      <c r="Z1637" s="152">
        <v>5.0679999999999996</v>
      </c>
      <c r="AA1637" s="152">
        <v>6.5910000000000002</v>
      </c>
      <c r="AB1637" s="152">
        <v>5.4</v>
      </c>
      <c r="AC1637" s="152">
        <v>5.4</v>
      </c>
      <c r="AD1637" s="152">
        <v>4.5960000000000001</v>
      </c>
      <c r="AE1637" s="152">
        <v>6.0030000000000001</v>
      </c>
      <c r="AF1637" s="152">
        <v>5.1100000000000003</v>
      </c>
      <c r="AG1637" s="152">
        <v>5.1100000000000003</v>
      </c>
      <c r="AH1637" s="152">
        <v>4.984</v>
      </c>
      <c r="AI1637" s="152">
        <v>6.4960000000000004</v>
      </c>
      <c r="AJ1637" s="152">
        <v>5.3479999999999999</v>
      </c>
      <c r="AK1637" s="152">
        <v>5.4</v>
      </c>
      <c r="AL1637" s="152" t="e">
        <f t="shared" si="333"/>
        <v>#N/A</v>
      </c>
      <c r="AM1637" s="152" t="e">
        <f t="shared" si="334"/>
        <v>#N/A</v>
      </c>
      <c r="AN1637" s="152" t="e">
        <f>NA()</f>
        <v>#N/A</v>
      </c>
      <c r="AO1637" s="152" t="e">
        <f>NA()</f>
        <v>#N/A</v>
      </c>
      <c r="AP1637" s="152">
        <f t="shared" si="335"/>
        <v>8.3461999999999996</v>
      </c>
      <c r="AQ1637" s="152"/>
      <c r="AR1637" s="152"/>
      <c r="AS1637" s="153">
        <f t="shared" si="336"/>
        <v>160</v>
      </c>
      <c r="AT1637" s="153">
        <f t="shared" si="320"/>
        <v>1</v>
      </c>
      <c r="AU1637" s="153">
        <f t="shared" si="321"/>
        <v>0</v>
      </c>
      <c r="AV1637" s="153">
        <f t="shared" si="322"/>
        <v>0</v>
      </c>
      <c r="BA1637">
        <f t="shared" si="337"/>
        <v>9</v>
      </c>
    </row>
    <row r="1638" spans="2:53" x14ac:dyDescent="0.25">
      <c r="B1638" s="155">
        <f t="shared" si="282"/>
        <v>44357.999305555553</v>
      </c>
      <c r="C1638" s="155">
        <f t="shared" si="327"/>
        <v>44357.999305555553</v>
      </c>
      <c r="D1638" s="152">
        <f t="shared" si="330"/>
        <v>5.1100000000000003</v>
      </c>
      <c r="E1638" s="152"/>
      <c r="F1638" s="152"/>
      <c r="G1638" s="152"/>
      <c r="H1638" s="152" t="e">
        <f t="shared" si="331"/>
        <v>#N/A</v>
      </c>
      <c r="I1638" s="152"/>
      <c r="J1638" s="152" t="e">
        <f t="shared" si="332"/>
        <v>#N/A</v>
      </c>
      <c r="K1638" s="152"/>
      <c r="L1638" s="152"/>
      <c r="M1638" s="152"/>
      <c r="N1638" s="152"/>
      <c r="O1638" s="152"/>
      <c r="P1638" s="152"/>
      <c r="Q1638" s="152"/>
      <c r="R1638" s="152"/>
      <c r="S1638" s="152"/>
      <c r="T1638" s="153" cm="1">
        <f t="array" ref="T1638">MATCH(1,(TDU_Info!$C$5:$C$111=$T$6)*(TDU_Info!$B$5:$B$111&lt;=$B1638),0)</f>
        <v>90</v>
      </c>
      <c r="U1638" s="152">
        <f>100*(INDEX(TDU_Info!$E$5:$E$111,$T1638)/T$11+INDEX(TDU_Info!$F$5:$F$111,$T1638))</f>
        <v>3.6638000000000002</v>
      </c>
      <c r="V1638" s="152">
        <v>4.6920000000000002</v>
      </c>
      <c r="W1638" s="152">
        <v>6.1059999999999999</v>
      </c>
      <c r="X1638" s="152">
        <v>5.1100000000000003</v>
      </c>
      <c r="Y1638" s="152">
        <v>5.1100000000000003</v>
      </c>
      <c r="Z1638" s="152">
        <v>5.0679999999999996</v>
      </c>
      <c r="AA1638" s="152">
        <v>6.5910000000000002</v>
      </c>
      <c r="AB1638" s="152">
        <v>5.4</v>
      </c>
      <c r="AC1638" s="152">
        <v>5.4</v>
      </c>
      <c r="AD1638" s="152">
        <v>4.5960000000000001</v>
      </c>
      <c r="AE1638" s="152">
        <v>6.0030000000000001</v>
      </c>
      <c r="AF1638" s="152">
        <v>5.1100000000000003</v>
      </c>
      <c r="AG1638" s="152">
        <v>5.1100000000000003</v>
      </c>
      <c r="AH1638" s="152">
        <v>4.984</v>
      </c>
      <c r="AI1638" s="152">
        <v>6.4960000000000004</v>
      </c>
      <c r="AJ1638" s="152">
        <v>5.3479999999999999</v>
      </c>
      <c r="AK1638" s="152">
        <v>5.4</v>
      </c>
      <c r="AL1638" s="152" t="e">
        <f t="shared" si="333"/>
        <v>#N/A</v>
      </c>
      <c r="AM1638" s="152" t="e">
        <f t="shared" si="334"/>
        <v>#N/A</v>
      </c>
      <c r="AN1638" s="152" t="e">
        <f>NA()</f>
        <v>#N/A</v>
      </c>
      <c r="AO1638" s="152" t="e">
        <f>NA()</f>
        <v>#N/A</v>
      </c>
      <c r="AP1638" s="152">
        <f t="shared" si="335"/>
        <v>8.3461999999999996</v>
      </c>
      <c r="AQ1638" s="152"/>
      <c r="AR1638" s="152"/>
      <c r="AS1638" s="153">
        <f t="shared" si="336"/>
        <v>161</v>
      </c>
      <c r="AT1638" s="153">
        <f t="shared" si="320"/>
        <v>1</v>
      </c>
      <c r="AU1638" s="153">
        <f t="shared" si="321"/>
        <v>0</v>
      </c>
      <c r="AV1638" s="153">
        <f t="shared" si="322"/>
        <v>0</v>
      </c>
      <c r="BA1638">
        <f t="shared" si="337"/>
        <v>10</v>
      </c>
    </row>
    <row r="1639" spans="2:53" x14ac:dyDescent="0.25">
      <c r="B1639" s="155">
        <f t="shared" si="282"/>
        <v>44358.999305555553</v>
      </c>
      <c r="C1639" s="155">
        <f t="shared" si="327"/>
        <v>44358.999305555553</v>
      </c>
      <c r="D1639" s="152">
        <f t="shared" si="330"/>
        <v>5.1100000000000003</v>
      </c>
      <c r="E1639" s="152"/>
      <c r="F1639" s="152"/>
      <c r="G1639" s="152"/>
      <c r="H1639" s="152" t="e">
        <f t="shared" si="331"/>
        <v>#N/A</v>
      </c>
      <c r="I1639" s="152"/>
      <c r="J1639" s="152" t="e">
        <f t="shared" si="332"/>
        <v>#N/A</v>
      </c>
      <c r="K1639" s="152"/>
      <c r="L1639" s="152"/>
      <c r="M1639" s="152"/>
      <c r="N1639" s="152"/>
      <c r="O1639" s="152"/>
      <c r="P1639" s="152"/>
      <c r="Q1639" s="152"/>
      <c r="R1639" s="152"/>
      <c r="S1639" s="152"/>
      <c r="T1639" s="153" cm="1">
        <f t="array" ref="T1639">MATCH(1,(TDU_Info!$C$5:$C$111=$T$6)*(TDU_Info!$B$5:$B$111&lt;=$B1639),0)</f>
        <v>90</v>
      </c>
      <c r="U1639" s="152">
        <f>100*(INDEX(TDU_Info!$E$5:$E$111,$T1639)/T$11+INDEX(TDU_Info!$F$5:$F$111,$T1639))</f>
        <v>3.6638000000000002</v>
      </c>
      <c r="V1639" s="152">
        <v>4.6920000000000002</v>
      </c>
      <c r="W1639" s="152">
        <v>6.1059999999999999</v>
      </c>
      <c r="X1639" s="152">
        <v>5.1100000000000003</v>
      </c>
      <c r="Y1639" s="152">
        <v>5.1100000000000003</v>
      </c>
      <c r="Z1639" s="152">
        <v>5.0679999999999996</v>
      </c>
      <c r="AA1639" s="152">
        <v>6.5910000000000002</v>
      </c>
      <c r="AB1639" s="152">
        <v>5.4</v>
      </c>
      <c r="AC1639" s="152">
        <v>5.4</v>
      </c>
      <c r="AD1639" s="152">
        <v>4.5960000000000001</v>
      </c>
      <c r="AE1639" s="152">
        <v>6.0030000000000001</v>
      </c>
      <c r="AF1639" s="152">
        <v>5.1100000000000003</v>
      </c>
      <c r="AG1639" s="152">
        <v>5.1100000000000003</v>
      </c>
      <c r="AH1639" s="152">
        <v>4.984</v>
      </c>
      <c r="AI1639" s="152">
        <v>6.4960000000000004</v>
      </c>
      <c r="AJ1639" s="152">
        <v>5.4</v>
      </c>
      <c r="AK1639" s="152">
        <v>5.4</v>
      </c>
      <c r="AL1639" s="152" t="e">
        <f t="shared" si="333"/>
        <v>#N/A</v>
      </c>
      <c r="AM1639" s="152" t="e">
        <f t="shared" si="334"/>
        <v>#N/A</v>
      </c>
      <c r="AN1639" s="152" t="e">
        <f>NA()</f>
        <v>#N/A</v>
      </c>
      <c r="AO1639" s="152" t="e">
        <f>NA()</f>
        <v>#N/A</v>
      </c>
      <c r="AP1639" s="152">
        <f t="shared" si="335"/>
        <v>8.3461999999999996</v>
      </c>
      <c r="AQ1639" s="152"/>
      <c r="AR1639" s="152"/>
      <c r="AS1639" s="153">
        <f t="shared" si="336"/>
        <v>162</v>
      </c>
      <c r="AT1639" s="153">
        <f t="shared" si="320"/>
        <v>1</v>
      </c>
      <c r="AU1639" s="153">
        <f t="shared" si="321"/>
        <v>0</v>
      </c>
      <c r="AV1639" s="153">
        <f t="shared" si="322"/>
        <v>0</v>
      </c>
      <c r="BA1639">
        <f t="shared" si="337"/>
        <v>11</v>
      </c>
    </row>
    <row r="1640" spans="2:53" x14ac:dyDescent="0.25">
      <c r="B1640" s="155">
        <f t="shared" si="282"/>
        <v>44359.999305555553</v>
      </c>
      <c r="C1640" s="155">
        <f t="shared" si="327"/>
        <v>44359.999305555553</v>
      </c>
      <c r="D1640" s="152">
        <f t="shared" si="330"/>
        <v>5.1100000000000003</v>
      </c>
      <c r="E1640" s="152"/>
      <c r="F1640" s="152"/>
      <c r="G1640" s="152"/>
      <c r="H1640" s="152" t="e">
        <f t="shared" si="331"/>
        <v>#N/A</v>
      </c>
      <c r="I1640" s="152"/>
      <c r="J1640" s="152" t="e">
        <f t="shared" si="332"/>
        <v>#N/A</v>
      </c>
      <c r="K1640" s="152"/>
      <c r="L1640" s="152"/>
      <c r="M1640" s="152"/>
      <c r="N1640" s="152"/>
      <c r="O1640" s="152"/>
      <c r="P1640" s="152"/>
      <c r="Q1640" s="152"/>
      <c r="R1640" s="152"/>
      <c r="S1640" s="152"/>
      <c r="T1640" s="153" cm="1">
        <f t="array" ref="T1640">MATCH(1,(TDU_Info!$C$5:$C$111=$T$6)*(TDU_Info!$B$5:$B$111&lt;=$B1640),0)</f>
        <v>90</v>
      </c>
      <c r="U1640" s="152">
        <f>100*(INDEX(TDU_Info!$E$5:$E$111,$T1640)/T$11+INDEX(TDU_Info!$F$5:$F$111,$T1640))</f>
        <v>3.6638000000000002</v>
      </c>
      <c r="V1640" s="152">
        <v>4.6920000000000002</v>
      </c>
      <c r="W1640" s="152">
        <v>6.306</v>
      </c>
      <c r="X1640" s="152">
        <v>5.1100000000000003</v>
      </c>
      <c r="Y1640" s="152">
        <v>5.1100000000000003</v>
      </c>
      <c r="Z1640" s="152">
        <v>5.0679999999999996</v>
      </c>
      <c r="AA1640" s="152">
        <v>6.5910000000000002</v>
      </c>
      <c r="AB1640" s="152">
        <v>5.4</v>
      </c>
      <c r="AC1640" s="152">
        <v>5.4</v>
      </c>
      <c r="AD1640" s="152">
        <v>4.5960000000000001</v>
      </c>
      <c r="AE1640" s="152">
        <v>6.2030000000000003</v>
      </c>
      <c r="AF1640" s="152">
        <v>5.1100000000000003</v>
      </c>
      <c r="AG1640" s="152">
        <v>5.1100000000000003</v>
      </c>
      <c r="AH1640" s="152">
        <v>4.984</v>
      </c>
      <c r="AI1640" s="152">
        <v>6.4960000000000004</v>
      </c>
      <c r="AJ1640" s="152">
        <v>5.4</v>
      </c>
      <c r="AK1640" s="152">
        <v>5.4</v>
      </c>
      <c r="AL1640" s="152" t="e">
        <f t="shared" si="333"/>
        <v>#N/A</v>
      </c>
      <c r="AM1640" s="152" t="e">
        <f t="shared" si="334"/>
        <v>#N/A</v>
      </c>
      <c r="AN1640" s="152" t="e">
        <f>NA()</f>
        <v>#N/A</v>
      </c>
      <c r="AO1640" s="152" t="e">
        <f>NA()</f>
        <v>#N/A</v>
      </c>
      <c r="AP1640" s="152">
        <f t="shared" si="335"/>
        <v>8.3461999999999996</v>
      </c>
      <c r="AQ1640" s="152"/>
      <c r="AR1640" s="152"/>
      <c r="AS1640" s="153">
        <f t="shared" si="336"/>
        <v>163</v>
      </c>
      <c r="AT1640" s="153">
        <f t="shared" si="320"/>
        <v>1</v>
      </c>
      <c r="AU1640" s="153">
        <f t="shared" si="321"/>
        <v>0</v>
      </c>
      <c r="AV1640" s="153">
        <f t="shared" si="322"/>
        <v>0</v>
      </c>
      <c r="BA1640">
        <f t="shared" si="337"/>
        <v>12</v>
      </c>
    </row>
    <row r="1641" spans="2:53" x14ac:dyDescent="0.25">
      <c r="B1641" s="155">
        <f t="shared" si="282"/>
        <v>44360.999305555553</v>
      </c>
      <c r="C1641" s="155">
        <f t="shared" si="327"/>
        <v>44360.999305555553</v>
      </c>
      <c r="D1641" s="152">
        <f t="shared" si="330"/>
        <v>5.1100000000000003</v>
      </c>
      <c r="E1641" s="152"/>
      <c r="F1641" s="152"/>
      <c r="G1641" s="152"/>
      <c r="H1641" s="152" t="e">
        <f t="shared" si="331"/>
        <v>#N/A</v>
      </c>
      <c r="I1641" s="152"/>
      <c r="J1641" s="152" t="e">
        <f t="shared" si="332"/>
        <v>#N/A</v>
      </c>
      <c r="K1641" s="152"/>
      <c r="L1641" s="152"/>
      <c r="M1641" s="152"/>
      <c r="N1641" s="152"/>
      <c r="O1641" s="152"/>
      <c r="P1641" s="152"/>
      <c r="Q1641" s="152"/>
      <c r="R1641" s="152"/>
      <c r="S1641" s="152"/>
      <c r="T1641" s="153" cm="1">
        <f t="array" ref="T1641">MATCH(1,(TDU_Info!$C$5:$C$111=$T$6)*(TDU_Info!$B$5:$B$111&lt;=$B1641),0)</f>
        <v>90</v>
      </c>
      <c r="U1641" s="152">
        <f>100*(INDEX(TDU_Info!$E$5:$E$111,$T1641)/T$11+INDEX(TDU_Info!$F$5:$F$111,$T1641))</f>
        <v>3.6638000000000002</v>
      </c>
      <c r="V1641" s="152">
        <v>4.6920000000000002</v>
      </c>
      <c r="W1641" s="152">
        <v>6.306</v>
      </c>
      <c r="X1641" s="152">
        <v>5.1100000000000003</v>
      </c>
      <c r="Y1641" s="152">
        <v>5.1100000000000003</v>
      </c>
      <c r="Z1641" s="152">
        <v>5.0679999999999996</v>
      </c>
      <c r="AA1641" s="152">
        <v>6.5910000000000002</v>
      </c>
      <c r="AB1641" s="152">
        <v>5.4</v>
      </c>
      <c r="AC1641" s="152">
        <v>5.4</v>
      </c>
      <c r="AD1641" s="152">
        <v>4.5960000000000001</v>
      </c>
      <c r="AE1641" s="152">
        <v>6.2030000000000003</v>
      </c>
      <c r="AF1641" s="152">
        <v>5.1100000000000003</v>
      </c>
      <c r="AG1641" s="152">
        <v>5.1100000000000003</v>
      </c>
      <c r="AH1641" s="152">
        <v>4.984</v>
      </c>
      <c r="AI1641" s="152">
        <v>6.4960000000000004</v>
      </c>
      <c r="AJ1641" s="152">
        <v>5.4</v>
      </c>
      <c r="AK1641" s="152">
        <v>5.4</v>
      </c>
      <c r="AL1641" s="152" t="e">
        <f t="shared" si="333"/>
        <v>#N/A</v>
      </c>
      <c r="AM1641" s="152" t="e">
        <f t="shared" si="334"/>
        <v>#N/A</v>
      </c>
      <c r="AN1641" s="152" t="e">
        <f>NA()</f>
        <v>#N/A</v>
      </c>
      <c r="AO1641" s="152" t="e">
        <f>NA()</f>
        <v>#N/A</v>
      </c>
      <c r="AP1641" s="152">
        <f t="shared" si="335"/>
        <v>8.3461999999999996</v>
      </c>
      <c r="AQ1641" s="152"/>
      <c r="AR1641" s="152"/>
      <c r="AS1641" s="153">
        <f t="shared" si="336"/>
        <v>164</v>
      </c>
      <c r="AT1641" s="153">
        <f t="shared" si="320"/>
        <v>1</v>
      </c>
      <c r="AU1641" s="153">
        <f t="shared" si="321"/>
        <v>0</v>
      </c>
      <c r="AV1641" s="153">
        <f t="shared" si="322"/>
        <v>0</v>
      </c>
      <c r="BA1641">
        <f t="shared" si="337"/>
        <v>13</v>
      </c>
    </row>
    <row r="1642" spans="2:53" x14ac:dyDescent="0.25">
      <c r="B1642" s="155">
        <f t="shared" si="282"/>
        <v>44361.999305555553</v>
      </c>
      <c r="C1642" s="155">
        <f t="shared" si="327"/>
        <v>44361.999305555553</v>
      </c>
      <c r="D1642" s="152">
        <f t="shared" si="330"/>
        <v>5.35</v>
      </c>
      <c r="E1642" s="152"/>
      <c r="F1642" s="152"/>
      <c r="G1642" s="152"/>
      <c r="H1642" s="152" t="e">
        <f t="shared" si="331"/>
        <v>#N/A</v>
      </c>
      <c r="I1642" s="152"/>
      <c r="J1642" s="152" t="e">
        <f t="shared" si="332"/>
        <v>#N/A</v>
      </c>
      <c r="K1642" s="152"/>
      <c r="L1642" s="152"/>
      <c r="M1642" s="152"/>
      <c r="N1642" s="152"/>
      <c r="O1642" s="152"/>
      <c r="P1642" s="152"/>
      <c r="Q1642" s="152"/>
      <c r="R1642" s="152"/>
      <c r="S1642" s="152"/>
      <c r="T1642" s="153" cm="1">
        <f t="array" ref="T1642">MATCH(1,(TDU_Info!$C$5:$C$111=$T$6)*(TDU_Info!$B$5:$B$111&lt;=$B1642),0)</f>
        <v>90</v>
      </c>
      <c r="U1642" s="152">
        <f>100*(INDEX(TDU_Info!$E$5:$E$111,$T1642)/T$11+INDEX(TDU_Info!$F$5:$F$111,$T1642))</f>
        <v>3.6638000000000002</v>
      </c>
      <c r="V1642" s="152">
        <v>4.6920000000000002</v>
      </c>
      <c r="W1642" s="152">
        <v>6.306</v>
      </c>
      <c r="X1642" s="152">
        <v>5.41</v>
      </c>
      <c r="Y1642" s="152">
        <v>5.5</v>
      </c>
      <c r="Z1642" s="152">
        <v>5.0679999999999996</v>
      </c>
      <c r="AA1642" s="152">
        <v>6.5910000000000002</v>
      </c>
      <c r="AB1642" s="152">
        <v>5.6</v>
      </c>
      <c r="AC1642" s="152">
        <v>5.75</v>
      </c>
      <c r="AD1642" s="152">
        <v>4.5960000000000001</v>
      </c>
      <c r="AE1642" s="152">
        <v>6.2030000000000003</v>
      </c>
      <c r="AF1642" s="152">
        <v>5.35</v>
      </c>
      <c r="AG1642" s="152">
        <v>5.3479999999999999</v>
      </c>
      <c r="AH1642" s="152">
        <v>4.984</v>
      </c>
      <c r="AI1642" s="152">
        <v>6.4960000000000004</v>
      </c>
      <c r="AJ1642" s="152">
        <v>5.6</v>
      </c>
      <c r="AK1642" s="152">
        <v>5.548</v>
      </c>
      <c r="AL1642" s="152" t="e">
        <f t="shared" si="333"/>
        <v>#N/A</v>
      </c>
      <c r="AM1642" s="152" t="e">
        <f t="shared" si="334"/>
        <v>#N/A</v>
      </c>
      <c r="AN1642" s="152" t="e">
        <f>NA()</f>
        <v>#N/A</v>
      </c>
      <c r="AO1642" s="152" t="e">
        <f>NA()</f>
        <v>#N/A</v>
      </c>
      <c r="AP1642" s="152">
        <f t="shared" si="335"/>
        <v>8.3461999999999996</v>
      </c>
      <c r="AQ1642" s="152"/>
      <c r="AR1642" s="152"/>
      <c r="AS1642" s="153">
        <f t="shared" si="336"/>
        <v>165</v>
      </c>
      <c r="AT1642" s="153">
        <f t="shared" si="320"/>
        <v>1</v>
      </c>
      <c r="AU1642" s="153">
        <f t="shared" si="321"/>
        <v>0</v>
      </c>
      <c r="AV1642" s="153">
        <f t="shared" si="322"/>
        <v>0</v>
      </c>
      <c r="BA1642">
        <f t="shared" si="337"/>
        <v>14</v>
      </c>
    </row>
    <row r="1643" spans="2:53" x14ac:dyDescent="0.25">
      <c r="B1643" s="155">
        <f t="shared" si="282"/>
        <v>44362.999305555553</v>
      </c>
      <c r="C1643" s="155">
        <f t="shared" si="327"/>
        <v>44362.999305555553</v>
      </c>
      <c r="D1643" s="152">
        <f t="shared" si="330"/>
        <v>5.35</v>
      </c>
      <c r="E1643" s="152"/>
      <c r="F1643" s="152"/>
      <c r="G1643" s="152"/>
      <c r="H1643" s="152" t="e">
        <f t="shared" si="331"/>
        <v>#N/A</v>
      </c>
      <c r="I1643" s="152"/>
      <c r="J1643" s="152" t="e">
        <f t="shared" si="332"/>
        <v>#N/A</v>
      </c>
      <c r="K1643" s="152"/>
      <c r="L1643" s="152"/>
      <c r="M1643" s="152"/>
      <c r="N1643" s="152"/>
      <c r="O1643" s="152"/>
      <c r="P1643" s="152"/>
      <c r="Q1643" s="152"/>
      <c r="R1643" s="152"/>
      <c r="S1643" s="152"/>
      <c r="T1643" s="153" cm="1">
        <f t="array" ref="T1643">MATCH(1,(TDU_Info!$C$5:$C$111=$T$6)*(TDU_Info!$B$5:$B$111&lt;=$B1643),0)</f>
        <v>90</v>
      </c>
      <c r="U1643" s="152">
        <f>100*(INDEX(TDU_Info!$E$5:$E$111,$T1643)/T$11+INDEX(TDU_Info!$F$5:$F$111,$T1643))</f>
        <v>3.6638000000000002</v>
      </c>
      <c r="V1643" s="152">
        <v>4.6920000000000002</v>
      </c>
      <c r="W1643" s="152">
        <v>6.306</v>
      </c>
      <c r="X1643" s="152">
        <v>5.41</v>
      </c>
      <c r="Y1643" s="152">
        <v>5.5</v>
      </c>
      <c r="Z1643" s="152">
        <v>5.0679999999999996</v>
      </c>
      <c r="AA1643" s="152">
        <v>6.5910000000000002</v>
      </c>
      <c r="AB1643" s="152">
        <v>5.6</v>
      </c>
      <c r="AC1643" s="152">
        <v>5.75</v>
      </c>
      <c r="AD1643" s="152">
        <v>4.5960000000000001</v>
      </c>
      <c r="AE1643" s="152">
        <v>6.2030000000000003</v>
      </c>
      <c r="AF1643" s="152">
        <v>5.35</v>
      </c>
      <c r="AG1643" s="152">
        <v>5.3479999999999999</v>
      </c>
      <c r="AH1643" s="152">
        <v>4.984</v>
      </c>
      <c r="AI1643" s="152">
        <v>6.4960000000000004</v>
      </c>
      <c r="AJ1643" s="152">
        <v>5.6</v>
      </c>
      <c r="AK1643" s="152">
        <v>5.548</v>
      </c>
      <c r="AL1643" s="152" t="e">
        <f t="shared" si="333"/>
        <v>#N/A</v>
      </c>
      <c r="AM1643" s="152" t="e">
        <f t="shared" si="334"/>
        <v>#N/A</v>
      </c>
      <c r="AN1643" s="152" t="e">
        <f>NA()</f>
        <v>#N/A</v>
      </c>
      <c r="AO1643" s="152" t="e">
        <f>NA()</f>
        <v>#N/A</v>
      </c>
      <c r="AP1643" s="152">
        <f t="shared" si="335"/>
        <v>8.3461999999999996</v>
      </c>
      <c r="AQ1643" s="152"/>
      <c r="AR1643" s="152"/>
      <c r="AS1643" s="153">
        <f t="shared" ref="AS1643:AS1657" si="338">ROUNDUP(B1643-DATE(YEAR(B1643),1,1),0)</f>
        <v>166</v>
      </c>
      <c r="AT1643" s="153">
        <f t="shared" si="320"/>
        <v>1</v>
      </c>
      <c r="AU1643" s="153">
        <f t="shared" si="321"/>
        <v>0</v>
      </c>
      <c r="AV1643" s="153">
        <f t="shared" si="322"/>
        <v>0</v>
      </c>
      <c r="BA1643">
        <f t="shared" ref="BA1643:BA1657" si="339">DAY(C1643)</f>
        <v>15</v>
      </c>
    </row>
    <row r="1644" spans="2:53" x14ac:dyDescent="0.25">
      <c r="B1644" s="155">
        <f t="shared" si="282"/>
        <v>44363.999305555553</v>
      </c>
      <c r="C1644" s="155">
        <f t="shared" si="327"/>
        <v>44363.999305555553</v>
      </c>
      <c r="D1644" s="152">
        <f t="shared" si="330"/>
        <v>5.41</v>
      </c>
      <c r="E1644" s="152"/>
      <c r="F1644" s="152"/>
      <c r="G1644" s="152"/>
      <c r="H1644" s="152" t="e">
        <f t="shared" si="331"/>
        <v>#N/A</v>
      </c>
      <c r="I1644" s="152"/>
      <c r="J1644" s="152" t="e">
        <f t="shared" si="332"/>
        <v>#N/A</v>
      </c>
      <c r="K1644" s="152"/>
      <c r="L1644" s="152"/>
      <c r="M1644" s="152"/>
      <c r="N1644" s="152"/>
      <c r="O1644" s="152"/>
      <c r="P1644" s="152"/>
      <c r="Q1644" s="152"/>
      <c r="R1644" s="152"/>
      <c r="S1644" s="152"/>
      <c r="T1644" s="153" cm="1">
        <f t="array" ref="T1644">MATCH(1,(TDU_Info!$C$5:$C$111=$T$6)*(TDU_Info!$B$5:$B$111&lt;=$B1644),0)</f>
        <v>90</v>
      </c>
      <c r="U1644" s="152">
        <f>100*(INDEX(TDU_Info!$E$5:$E$111,$T1644)/T$11+INDEX(TDU_Info!$F$5:$F$111,$T1644))</f>
        <v>3.6638000000000002</v>
      </c>
      <c r="V1644" s="152">
        <v>5.2919999999999998</v>
      </c>
      <c r="W1644" s="152">
        <v>6.6059999999999999</v>
      </c>
      <c r="X1644" s="152">
        <v>5.41</v>
      </c>
      <c r="Y1644" s="152">
        <v>5.51</v>
      </c>
      <c r="Z1644" s="152">
        <v>5.4880000000000004</v>
      </c>
      <c r="AA1644" s="152">
        <v>6.9909999999999997</v>
      </c>
      <c r="AB1644" s="152">
        <v>5.65</v>
      </c>
      <c r="AC1644" s="152">
        <v>5.75</v>
      </c>
      <c r="AD1644" s="152">
        <v>5.1959999999999997</v>
      </c>
      <c r="AE1644" s="152">
        <v>6.5030000000000001</v>
      </c>
      <c r="AF1644" s="152">
        <v>5.41</v>
      </c>
      <c r="AG1644" s="152">
        <v>5.51</v>
      </c>
      <c r="AH1644" s="152">
        <v>5.484</v>
      </c>
      <c r="AI1644" s="152">
        <v>6.8959999999999999</v>
      </c>
      <c r="AJ1644" s="152">
        <v>5.65</v>
      </c>
      <c r="AK1644" s="152">
        <v>5.75</v>
      </c>
      <c r="AL1644" s="152" t="e">
        <f t="shared" si="333"/>
        <v>#N/A</v>
      </c>
      <c r="AM1644" s="152" t="e">
        <f t="shared" si="334"/>
        <v>#N/A</v>
      </c>
      <c r="AN1644" s="152" t="e">
        <f>NA()</f>
        <v>#N/A</v>
      </c>
      <c r="AO1644" s="152" t="e">
        <f>NA()</f>
        <v>#N/A</v>
      </c>
      <c r="AP1644" s="152">
        <f t="shared" si="335"/>
        <v>8.3461999999999996</v>
      </c>
      <c r="AQ1644" s="152"/>
      <c r="AR1644" s="152"/>
      <c r="AS1644" s="153">
        <f t="shared" si="338"/>
        <v>167</v>
      </c>
      <c r="AT1644" s="153">
        <f t="shared" si="320"/>
        <v>0</v>
      </c>
      <c r="AU1644" s="153">
        <f t="shared" si="321"/>
        <v>1</v>
      </c>
      <c r="AV1644" s="153">
        <f t="shared" si="322"/>
        <v>0</v>
      </c>
      <c r="BA1644">
        <f t="shared" si="339"/>
        <v>16</v>
      </c>
    </row>
    <row r="1645" spans="2:53" x14ac:dyDescent="0.25">
      <c r="B1645" s="155">
        <f t="shared" si="282"/>
        <v>44364.999305555553</v>
      </c>
      <c r="C1645" s="155">
        <f t="shared" si="327"/>
        <v>44364.999305555553</v>
      </c>
      <c r="D1645" s="152">
        <f t="shared" si="330"/>
        <v>5.41</v>
      </c>
      <c r="E1645" s="152"/>
      <c r="F1645" s="152"/>
      <c r="G1645" s="152"/>
      <c r="H1645" s="152" t="e">
        <f t="shared" si="331"/>
        <v>#N/A</v>
      </c>
      <c r="I1645" s="152"/>
      <c r="J1645" s="152" t="e">
        <f t="shared" si="332"/>
        <v>#N/A</v>
      </c>
      <c r="K1645" s="152"/>
      <c r="L1645" s="152"/>
      <c r="M1645" s="152"/>
      <c r="N1645" s="152"/>
      <c r="O1645" s="152"/>
      <c r="P1645" s="152"/>
      <c r="Q1645" s="152"/>
      <c r="R1645" s="152"/>
      <c r="S1645" s="152"/>
      <c r="T1645" s="153" cm="1">
        <f t="array" ref="T1645">MATCH(1,(TDU_Info!$C$5:$C$111=$T$6)*(TDU_Info!$B$5:$B$111&lt;=$B1645),0)</f>
        <v>90</v>
      </c>
      <c r="U1645" s="152">
        <f>100*(INDEX(TDU_Info!$E$5:$E$111,$T1645)/T$11+INDEX(TDU_Info!$F$5:$F$111,$T1645))</f>
        <v>3.6638000000000002</v>
      </c>
      <c r="V1645" s="152">
        <v>5.2750000000000004</v>
      </c>
      <c r="W1645" s="152">
        <v>6.6269999999999998</v>
      </c>
      <c r="X1645" s="152">
        <v>5.41</v>
      </c>
      <c r="Y1645" s="152">
        <v>5.51</v>
      </c>
      <c r="Z1645" s="152">
        <v>5.4770000000000003</v>
      </c>
      <c r="AA1645" s="152">
        <v>7.016</v>
      </c>
      <c r="AB1645" s="152">
        <v>5.65</v>
      </c>
      <c r="AC1645" s="152">
        <v>5.75</v>
      </c>
      <c r="AD1645" s="152">
        <v>5.1870000000000003</v>
      </c>
      <c r="AE1645" s="152">
        <v>6.5129999999999999</v>
      </c>
      <c r="AF1645" s="152">
        <v>5.41</v>
      </c>
      <c r="AG1645" s="152">
        <v>5.51</v>
      </c>
      <c r="AH1645" s="152">
        <v>5.4740000000000002</v>
      </c>
      <c r="AI1645" s="152">
        <v>6.9080000000000004</v>
      </c>
      <c r="AJ1645" s="152">
        <v>5.65</v>
      </c>
      <c r="AK1645" s="152">
        <v>5.75</v>
      </c>
      <c r="AL1645" s="152" t="e">
        <f t="shared" si="333"/>
        <v>#N/A</v>
      </c>
      <c r="AM1645" s="152" t="e">
        <f t="shared" si="334"/>
        <v>#N/A</v>
      </c>
      <c r="AN1645" s="152" t="e">
        <f>NA()</f>
        <v>#N/A</v>
      </c>
      <c r="AO1645" s="152" t="e">
        <f>NA()</f>
        <v>#N/A</v>
      </c>
      <c r="AP1645" s="152">
        <f t="shared" si="335"/>
        <v>8.3461999999999996</v>
      </c>
      <c r="AQ1645" s="152"/>
      <c r="AR1645" s="152"/>
      <c r="AS1645" s="153">
        <f t="shared" si="338"/>
        <v>168</v>
      </c>
      <c r="AT1645" s="153">
        <f t="shared" si="320"/>
        <v>0</v>
      </c>
      <c r="AU1645" s="153">
        <f t="shared" si="321"/>
        <v>1</v>
      </c>
      <c r="AV1645" s="153">
        <f t="shared" si="322"/>
        <v>0</v>
      </c>
      <c r="BA1645">
        <f t="shared" si="339"/>
        <v>17</v>
      </c>
    </row>
    <row r="1646" spans="2:53" x14ac:dyDescent="0.25">
      <c r="B1646" s="155">
        <f t="shared" ref="B1646:B1900" si="340">B1645+1</f>
        <v>44365.999305555553</v>
      </c>
      <c r="C1646" s="155">
        <f t="shared" si="327"/>
        <v>44365.999305555553</v>
      </c>
      <c r="D1646" s="152">
        <f t="shared" si="330"/>
        <v>5.41</v>
      </c>
      <c r="E1646" s="152"/>
      <c r="F1646" s="152"/>
      <c r="G1646" s="152"/>
      <c r="H1646" s="152" t="e">
        <f t="shared" si="331"/>
        <v>#N/A</v>
      </c>
      <c r="I1646" s="152"/>
      <c r="J1646" s="152" t="e">
        <f t="shared" si="332"/>
        <v>#N/A</v>
      </c>
      <c r="K1646" s="152"/>
      <c r="L1646" s="152"/>
      <c r="M1646" s="152"/>
      <c r="N1646" s="152"/>
      <c r="O1646" s="152"/>
      <c r="P1646" s="152"/>
      <c r="Q1646" s="152"/>
      <c r="R1646" s="152"/>
      <c r="S1646" s="152"/>
      <c r="T1646" s="153" cm="1">
        <f t="array" ref="T1646">MATCH(1,(TDU_Info!$C$5:$C$111=$T$6)*(TDU_Info!$B$5:$B$111&lt;=$B1646),0)</f>
        <v>90</v>
      </c>
      <c r="U1646" s="152">
        <f>100*(INDEX(TDU_Info!$E$5:$E$111,$T1646)/T$11+INDEX(TDU_Info!$F$5:$F$111,$T1646))</f>
        <v>3.6638000000000002</v>
      </c>
      <c r="V1646" s="152">
        <v>5.2750000000000004</v>
      </c>
      <c r="W1646" s="152">
        <v>6.6269999999999998</v>
      </c>
      <c r="X1646" s="152">
        <v>5.41</v>
      </c>
      <c r="Y1646" s="152">
        <v>5.51</v>
      </c>
      <c r="Z1646" s="152">
        <v>5.4770000000000003</v>
      </c>
      <c r="AA1646" s="152">
        <v>7.016</v>
      </c>
      <c r="AB1646" s="152">
        <v>5.65</v>
      </c>
      <c r="AC1646" s="152">
        <v>5.75</v>
      </c>
      <c r="AD1646" s="152">
        <v>5.1870000000000003</v>
      </c>
      <c r="AE1646" s="152">
        <v>6.5129999999999999</v>
      </c>
      <c r="AF1646" s="152">
        <v>5.41</v>
      </c>
      <c r="AG1646" s="152">
        <v>5.51</v>
      </c>
      <c r="AH1646" s="152">
        <v>5.4740000000000002</v>
      </c>
      <c r="AI1646" s="152">
        <v>6.9080000000000004</v>
      </c>
      <c r="AJ1646" s="152">
        <v>5.65</v>
      </c>
      <c r="AK1646" s="152">
        <v>5.75</v>
      </c>
      <c r="AL1646" s="152" t="e">
        <f t="shared" si="333"/>
        <v>#N/A</v>
      </c>
      <c r="AM1646" s="152" t="e">
        <f t="shared" si="334"/>
        <v>#N/A</v>
      </c>
      <c r="AN1646" s="152" t="e">
        <f>NA()</f>
        <v>#N/A</v>
      </c>
      <c r="AO1646" s="152" t="e">
        <f>NA()</f>
        <v>#N/A</v>
      </c>
      <c r="AP1646" s="152">
        <f t="shared" si="335"/>
        <v>8.3461999999999996</v>
      </c>
      <c r="AQ1646" s="152"/>
      <c r="AR1646" s="152"/>
      <c r="AS1646" s="153">
        <f t="shared" si="338"/>
        <v>169</v>
      </c>
      <c r="AT1646" s="153">
        <f t="shared" si="320"/>
        <v>0</v>
      </c>
      <c r="AU1646" s="153">
        <f t="shared" si="321"/>
        <v>1</v>
      </c>
      <c r="AV1646" s="153">
        <f t="shared" si="322"/>
        <v>0</v>
      </c>
      <c r="BA1646">
        <f t="shared" si="339"/>
        <v>18</v>
      </c>
    </row>
    <row r="1647" spans="2:53" x14ac:dyDescent="0.25">
      <c r="B1647" s="155">
        <f t="shared" si="340"/>
        <v>44366.999305555553</v>
      </c>
      <c r="C1647" s="155">
        <f t="shared" si="327"/>
        <v>44366.999305555553</v>
      </c>
      <c r="D1647" s="152">
        <f t="shared" si="330"/>
        <v>5.41</v>
      </c>
      <c r="E1647" s="152"/>
      <c r="F1647" s="152"/>
      <c r="G1647" s="152"/>
      <c r="H1647" s="152" t="e">
        <f t="shared" si="331"/>
        <v>#N/A</v>
      </c>
      <c r="I1647" s="152"/>
      <c r="J1647" s="152" t="e">
        <f t="shared" si="332"/>
        <v>#N/A</v>
      </c>
      <c r="K1647" s="152"/>
      <c r="L1647" s="152"/>
      <c r="M1647" s="152"/>
      <c r="N1647" s="152"/>
      <c r="O1647" s="152"/>
      <c r="P1647" s="152"/>
      <c r="Q1647" s="152"/>
      <c r="R1647" s="152"/>
      <c r="S1647" s="152"/>
      <c r="T1647" s="153" cm="1">
        <f t="array" ref="T1647">MATCH(1,(TDU_Info!$C$5:$C$111=$T$6)*(TDU_Info!$B$5:$B$111&lt;=$B1647),0)</f>
        <v>90</v>
      </c>
      <c r="U1647" s="152">
        <f>100*(INDEX(TDU_Info!$E$5:$E$111,$T1647)/T$11+INDEX(TDU_Info!$F$5:$F$111,$T1647))</f>
        <v>3.6638000000000002</v>
      </c>
      <c r="V1647" s="152">
        <v>5.2750000000000004</v>
      </c>
      <c r="W1647" s="152">
        <v>6.6269999999999998</v>
      </c>
      <c r="X1647" s="152">
        <v>5.41</v>
      </c>
      <c r="Y1647" s="152">
        <v>5.51</v>
      </c>
      <c r="Z1647" s="152">
        <v>5.4770000000000003</v>
      </c>
      <c r="AA1647" s="152">
        <v>7.016</v>
      </c>
      <c r="AB1647" s="152">
        <v>5.65</v>
      </c>
      <c r="AC1647" s="152">
        <v>5.75</v>
      </c>
      <c r="AD1647" s="152">
        <v>5.1870000000000003</v>
      </c>
      <c r="AE1647" s="152">
        <v>6.5129999999999999</v>
      </c>
      <c r="AF1647" s="152">
        <v>5.41</v>
      </c>
      <c r="AG1647" s="152">
        <v>5.51</v>
      </c>
      <c r="AH1647" s="152">
        <v>5.4740000000000002</v>
      </c>
      <c r="AI1647" s="152">
        <v>6.9080000000000004</v>
      </c>
      <c r="AJ1647" s="152">
        <v>5.65</v>
      </c>
      <c r="AK1647" s="152">
        <v>5.75</v>
      </c>
      <c r="AL1647" s="152" t="e">
        <f t="shared" si="333"/>
        <v>#N/A</v>
      </c>
      <c r="AM1647" s="152" t="e">
        <f t="shared" si="334"/>
        <v>#N/A</v>
      </c>
      <c r="AN1647" s="152" t="e">
        <f>NA()</f>
        <v>#N/A</v>
      </c>
      <c r="AO1647" s="152" t="e">
        <f>NA()</f>
        <v>#N/A</v>
      </c>
      <c r="AP1647" s="152">
        <f t="shared" si="335"/>
        <v>8.3461999999999996</v>
      </c>
      <c r="AQ1647" s="152"/>
      <c r="AR1647" s="152"/>
      <c r="AS1647" s="153">
        <f t="shared" si="338"/>
        <v>170</v>
      </c>
      <c r="AT1647" s="153">
        <f t="shared" si="320"/>
        <v>0</v>
      </c>
      <c r="AU1647" s="153">
        <f t="shared" si="321"/>
        <v>1</v>
      </c>
      <c r="AV1647" s="153">
        <f t="shared" si="322"/>
        <v>0</v>
      </c>
      <c r="BA1647">
        <f t="shared" si="339"/>
        <v>19</v>
      </c>
    </row>
    <row r="1648" spans="2:53" x14ac:dyDescent="0.25">
      <c r="B1648" s="155">
        <f t="shared" si="340"/>
        <v>44367.999305555553</v>
      </c>
      <c r="C1648" s="155">
        <f t="shared" si="327"/>
        <v>44367.999305555553</v>
      </c>
      <c r="D1648" s="152">
        <f t="shared" si="330"/>
        <v>5.41</v>
      </c>
      <c r="E1648" s="152"/>
      <c r="F1648" s="152"/>
      <c r="G1648" s="152"/>
      <c r="H1648" s="152" t="e">
        <f t="shared" si="331"/>
        <v>#N/A</v>
      </c>
      <c r="I1648" s="152"/>
      <c r="J1648" s="152" t="e">
        <f t="shared" si="332"/>
        <v>#N/A</v>
      </c>
      <c r="K1648" s="152"/>
      <c r="L1648" s="152"/>
      <c r="M1648" s="152"/>
      <c r="N1648" s="152"/>
      <c r="O1648" s="152"/>
      <c r="P1648" s="152"/>
      <c r="Q1648" s="152"/>
      <c r="R1648" s="152"/>
      <c r="S1648" s="152"/>
      <c r="T1648" s="153" cm="1">
        <f t="array" ref="T1648">MATCH(1,(TDU_Info!$C$5:$C$111=$T$6)*(TDU_Info!$B$5:$B$111&lt;=$B1648),0)</f>
        <v>90</v>
      </c>
      <c r="U1648" s="152">
        <f>100*(INDEX(TDU_Info!$E$5:$E$111,$T1648)/T$11+INDEX(TDU_Info!$F$5:$F$111,$T1648))</f>
        <v>3.6638000000000002</v>
      </c>
      <c r="V1648" s="152">
        <v>5.2750000000000004</v>
      </c>
      <c r="W1648" s="152">
        <v>6.6269999999999998</v>
      </c>
      <c r="X1648" s="152">
        <v>5.41</v>
      </c>
      <c r="Y1648" s="152">
        <v>5.51</v>
      </c>
      <c r="Z1648" s="152">
        <v>5.4770000000000003</v>
      </c>
      <c r="AA1648" s="152">
        <v>7.016</v>
      </c>
      <c r="AB1648" s="152">
        <v>5.65</v>
      </c>
      <c r="AC1648" s="152">
        <v>5.75</v>
      </c>
      <c r="AD1648" s="152">
        <v>5.1870000000000003</v>
      </c>
      <c r="AE1648" s="152">
        <v>6.5129999999999999</v>
      </c>
      <c r="AF1648" s="152">
        <v>5.41</v>
      </c>
      <c r="AG1648" s="152">
        <v>5.51</v>
      </c>
      <c r="AH1648" s="152">
        <v>5.4740000000000002</v>
      </c>
      <c r="AI1648" s="152">
        <v>6.9080000000000004</v>
      </c>
      <c r="AJ1648" s="152">
        <v>5.65</v>
      </c>
      <c r="AK1648" s="152">
        <v>5.75</v>
      </c>
      <c r="AL1648" s="152" t="e">
        <f t="shared" si="333"/>
        <v>#N/A</v>
      </c>
      <c r="AM1648" s="152" t="e">
        <f t="shared" si="334"/>
        <v>#N/A</v>
      </c>
      <c r="AN1648" s="152" t="e">
        <f>NA()</f>
        <v>#N/A</v>
      </c>
      <c r="AO1648" s="152" t="e">
        <f>NA()</f>
        <v>#N/A</v>
      </c>
      <c r="AP1648" s="152">
        <f t="shared" si="335"/>
        <v>8.3461999999999996</v>
      </c>
      <c r="AQ1648" s="152"/>
      <c r="AR1648" s="152"/>
      <c r="AS1648" s="153">
        <f t="shared" si="338"/>
        <v>171</v>
      </c>
      <c r="AT1648" s="153">
        <f t="shared" si="320"/>
        <v>0</v>
      </c>
      <c r="AU1648" s="153">
        <f t="shared" si="321"/>
        <v>1</v>
      </c>
      <c r="AV1648" s="153">
        <f t="shared" si="322"/>
        <v>0</v>
      </c>
      <c r="BA1648">
        <f t="shared" si="339"/>
        <v>20</v>
      </c>
    </row>
    <row r="1649" spans="2:53" x14ac:dyDescent="0.25">
      <c r="B1649" s="155">
        <f t="shared" si="340"/>
        <v>44368.999305555553</v>
      </c>
      <c r="C1649" s="155">
        <f t="shared" si="327"/>
        <v>44368.999305555553</v>
      </c>
      <c r="D1649" s="152">
        <f t="shared" si="330"/>
        <v>5.41</v>
      </c>
      <c r="E1649" s="152"/>
      <c r="F1649" s="152"/>
      <c r="G1649" s="152"/>
      <c r="H1649" s="152" t="e">
        <f t="shared" si="331"/>
        <v>#N/A</v>
      </c>
      <c r="I1649" s="152"/>
      <c r="J1649" s="152" t="e">
        <f t="shared" si="332"/>
        <v>#N/A</v>
      </c>
      <c r="K1649" s="152"/>
      <c r="L1649" s="152"/>
      <c r="M1649" s="152"/>
      <c r="N1649" s="152"/>
      <c r="O1649" s="152"/>
      <c r="P1649" s="152"/>
      <c r="Q1649" s="152"/>
      <c r="R1649" s="152"/>
      <c r="S1649" s="152"/>
      <c r="T1649" s="153" cm="1">
        <f t="array" ref="T1649">MATCH(1,(TDU_Info!$C$5:$C$111=$T$6)*(TDU_Info!$B$5:$B$111&lt;=$B1649),0)</f>
        <v>90</v>
      </c>
      <c r="U1649" s="152">
        <f>100*(INDEX(TDU_Info!$E$5:$E$111,$T1649)/T$11+INDEX(TDU_Info!$F$5:$F$111,$T1649))</f>
        <v>3.6638000000000002</v>
      </c>
      <c r="V1649" s="152">
        <v>5.2750000000000004</v>
      </c>
      <c r="W1649" s="152">
        <v>6.6269999999999998</v>
      </c>
      <c r="X1649" s="152">
        <v>5.41</v>
      </c>
      <c r="Y1649" s="152">
        <v>5.51</v>
      </c>
      <c r="Z1649" s="152">
        <v>5.4770000000000003</v>
      </c>
      <c r="AA1649" s="152">
        <v>7.016</v>
      </c>
      <c r="AB1649" s="152">
        <v>5.65</v>
      </c>
      <c r="AC1649" s="152">
        <v>5.75</v>
      </c>
      <c r="AD1649" s="152">
        <v>5.1870000000000003</v>
      </c>
      <c r="AE1649" s="152">
        <v>6.5129999999999999</v>
      </c>
      <c r="AF1649" s="152">
        <v>5.41</v>
      </c>
      <c r="AG1649" s="152">
        <v>5.51</v>
      </c>
      <c r="AH1649" s="152">
        <v>5.4740000000000002</v>
      </c>
      <c r="AI1649" s="152">
        <v>6.9080000000000004</v>
      </c>
      <c r="AJ1649" s="152">
        <v>5.65</v>
      </c>
      <c r="AK1649" s="152">
        <v>5.75</v>
      </c>
      <c r="AL1649" s="152" t="e">
        <f t="shared" si="333"/>
        <v>#N/A</v>
      </c>
      <c r="AM1649" s="152" t="e">
        <f t="shared" si="334"/>
        <v>#N/A</v>
      </c>
      <c r="AN1649" s="152" t="e">
        <f>NA()</f>
        <v>#N/A</v>
      </c>
      <c r="AO1649" s="152" t="e">
        <f>NA()</f>
        <v>#N/A</v>
      </c>
      <c r="AP1649" s="152">
        <f t="shared" si="335"/>
        <v>8.3461999999999996</v>
      </c>
      <c r="AQ1649" s="152"/>
      <c r="AR1649" s="152"/>
      <c r="AS1649" s="153">
        <f t="shared" si="338"/>
        <v>172</v>
      </c>
      <c r="AT1649" s="153">
        <f t="shared" si="320"/>
        <v>0</v>
      </c>
      <c r="AU1649" s="153">
        <f t="shared" si="321"/>
        <v>1</v>
      </c>
      <c r="AV1649" s="153">
        <f t="shared" si="322"/>
        <v>0</v>
      </c>
      <c r="BA1649">
        <f t="shared" si="339"/>
        <v>21</v>
      </c>
    </row>
    <row r="1650" spans="2:53" x14ac:dyDescent="0.25">
      <c r="B1650" s="155">
        <f t="shared" si="340"/>
        <v>44369.999305555553</v>
      </c>
      <c r="C1650" s="155">
        <f t="shared" si="327"/>
        <v>44369.999305555553</v>
      </c>
      <c r="D1650" s="152">
        <f t="shared" si="330"/>
        <v>5.41</v>
      </c>
      <c r="E1650" s="152"/>
      <c r="F1650" s="152"/>
      <c r="G1650" s="152"/>
      <c r="H1650" s="152" t="e">
        <f t="shared" si="331"/>
        <v>#N/A</v>
      </c>
      <c r="I1650" s="152"/>
      <c r="J1650" s="152" t="e">
        <f t="shared" si="332"/>
        <v>#N/A</v>
      </c>
      <c r="K1650" s="152"/>
      <c r="L1650" s="152"/>
      <c r="M1650" s="152"/>
      <c r="N1650" s="152"/>
      <c r="O1650" s="152"/>
      <c r="P1650" s="152"/>
      <c r="Q1650" s="152"/>
      <c r="R1650" s="152"/>
      <c r="S1650" s="152"/>
      <c r="T1650" s="153" cm="1">
        <f t="array" ref="T1650">MATCH(1,(TDU_Info!$C$5:$C$111=$T$6)*(TDU_Info!$B$5:$B$111&lt;=$B1650),0)</f>
        <v>90</v>
      </c>
      <c r="U1650" s="152">
        <f>100*(INDEX(TDU_Info!$E$5:$E$111,$T1650)/T$11+INDEX(TDU_Info!$F$5:$F$111,$T1650))</f>
        <v>3.6638000000000002</v>
      </c>
      <c r="V1650" s="152">
        <v>5.2750000000000004</v>
      </c>
      <c r="W1650" s="152">
        <v>6.6269999999999998</v>
      </c>
      <c r="X1650" s="152">
        <v>5.41</v>
      </c>
      <c r="Y1650" s="152">
        <v>5.51</v>
      </c>
      <c r="Z1650" s="152">
        <v>5.4770000000000003</v>
      </c>
      <c r="AA1650" s="152">
        <v>7.016</v>
      </c>
      <c r="AB1650" s="152">
        <v>5.65</v>
      </c>
      <c r="AC1650" s="152">
        <v>5.75</v>
      </c>
      <c r="AD1650" s="152">
        <v>5.1870000000000003</v>
      </c>
      <c r="AE1650" s="152">
        <v>6.5129999999999999</v>
      </c>
      <c r="AF1650" s="152">
        <v>5.41</v>
      </c>
      <c r="AG1650" s="152">
        <v>5.51</v>
      </c>
      <c r="AH1650" s="152">
        <v>5.4740000000000002</v>
      </c>
      <c r="AI1650" s="152">
        <v>6.9080000000000004</v>
      </c>
      <c r="AJ1650" s="152">
        <v>5.65</v>
      </c>
      <c r="AK1650" s="152">
        <v>5.75</v>
      </c>
      <c r="AL1650" s="152" t="e">
        <f t="shared" si="333"/>
        <v>#N/A</v>
      </c>
      <c r="AM1650" s="152" t="e">
        <f t="shared" si="334"/>
        <v>#N/A</v>
      </c>
      <c r="AN1650" s="152" t="e">
        <f>NA()</f>
        <v>#N/A</v>
      </c>
      <c r="AO1650" s="152" t="e">
        <f>NA()</f>
        <v>#N/A</v>
      </c>
      <c r="AP1650" s="152">
        <f t="shared" si="335"/>
        <v>8.3461999999999996</v>
      </c>
      <c r="AQ1650" s="152"/>
      <c r="AR1650" s="152"/>
      <c r="AS1650" s="153">
        <f t="shared" si="338"/>
        <v>173</v>
      </c>
      <c r="AT1650" s="153">
        <f t="shared" si="320"/>
        <v>0</v>
      </c>
      <c r="AU1650" s="153">
        <f t="shared" si="321"/>
        <v>1</v>
      </c>
      <c r="AV1650" s="153">
        <f t="shared" si="322"/>
        <v>0</v>
      </c>
      <c r="BA1650">
        <f t="shared" si="339"/>
        <v>22</v>
      </c>
    </row>
    <row r="1651" spans="2:53" x14ac:dyDescent="0.25">
      <c r="B1651" s="155">
        <f t="shared" si="340"/>
        <v>44370.999305555553</v>
      </c>
      <c r="C1651" s="155">
        <f t="shared" si="327"/>
        <v>44370.999305555553</v>
      </c>
      <c r="D1651" s="152">
        <f t="shared" si="330"/>
        <v>5.41</v>
      </c>
      <c r="E1651" s="152"/>
      <c r="F1651" s="152"/>
      <c r="G1651" s="152"/>
      <c r="H1651" s="152" t="e">
        <f t="shared" si="331"/>
        <v>#N/A</v>
      </c>
      <c r="I1651" s="152"/>
      <c r="J1651" s="152" t="e">
        <f t="shared" si="332"/>
        <v>#N/A</v>
      </c>
      <c r="K1651" s="152"/>
      <c r="L1651" s="152"/>
      <c r="M1651" s="152"/>
      <c r="N1651" s="152"/>
      <c r="O1651" s="152"/>
      <c r="P1651" s="152"/>
      <c r="Q1651" s="152"/>
      <c r="R1651" s="152"/>
      <c r="S1651" s="152"/>
      <c r="T1651" s="153" cm="1">
        <f t="array" ref="T1651">MATCH(1,(TDU_Info!$C$5:$C$111=$T$6)*(TDU_Info!$B$5:$B$111&lt;=$B1651),0)</f>
        <v>90</v>
      </c>
      <c r="U1651" s="152">
        <f>100*(INDEX(TDU_Info!$E$5:$E$111,$T1651)/T$11+INDEX(TDU_Info!$F$5:$F$111,$T1651))</f>
        <v>3.6638000000000002</v>
      </c>
      <c r="V1651" s="152">
        <v>5.2750000000000004</v>
      </c>
      <c r="W1651" s="152">
        <v>6.6269999999999998</v>
      </c>
      <c r="X1651" s="152">
        <v>5.41</v>
      </c>
      <c r="Y1651" s="152">
        <v>5.51</v>
      </c>
      <c r="Z1651" s="152">
        <v>5.4770000000000003</v>
      </c>
      <c r="AA1651" s="152">
        <v>7.016</v>
      </c>
      <c r="AB1651" s="152">
        <v>5.65</v>
      </c>
      <c r="AC1651" s="152">
        <v>5.75</v>
      </c>
      <c r="AD1651" s="152">
        <v>5.1870000000000003</v>
      </c>
      <c r="AE1651" s="152">
        <v>6.5129999999999999</v>
      </c>
      <c r="AF1651" s="152">
        <v>5.41</v>
      </c>
      <c r="AG1651" s="152">
        <v>5.51</v>
      </c>
      <c r="AH1651" s="152">
        <v>5.4740000000000002</v>
      </c>
      <c r="AI1651" s="152">
        <v>6.9080000000000004</v>
      </c>
      <c r="AJ1651" s="152">
        <v>5.65</v>
      </c>
      <c r="AK1651" s="152">
        <v>5.75</v>
      </c>
      <c r="AL1651" s="152" t="e">
        <f t="shared" si="333"/>
        <v>#N/A</v>
      </c>
      <c r="AM1651" s="152" t="e">
        <f t="shared" si="334"/>
        <v>#N/A</v>
      </c>
      <c r="AN1651" s="152" t="e">
        <f>NA()</f>
        <v>#N/A</v>
      </c>
      <c r="AO1651" s="152" t="e">
        <f>NA()</f>
        <v>#N/A</v>
      </c>
      <c r="AP1651" s="152">
        <f t="shared" si="335"/>
        <v>8.3461999999999996</v>
      </c>
      <c r="AQ1651" s="152"/>
      <c r="AR1651" s="152"/>
      <c r="AS1651" s="153">
        <f t="shared" si="338"/>
        <v>174</v>
      </c>
      <c r="AT1651" s="153">
        <f t="shared" si="320"/>
        <v>0</v>
      </c>
      <c r="AU1651" s="153">
        <f t="shared" si="321"/>
        <v>1</v>
      </c>
      <c r="AV1651" s="153">
        <f t="shared" si="322"/>
        <v>0</v>
      </c>
      <c r="BA1651">
        <f t="shared" si="339"/>
        <v>23</v>
      </c>
    </row>
    <row r="1652" spans="2:53" x14ac:dyDescent="0.25">
      <c r="B1652" s="155">
        <f t="shared" si="340"/>
        <v>44371.999305555553</v>
      </c>
      <c r="C1652" s="155">
        <f t="shared" si="327"/>
        <v>44371.999305555553</v>
      </c>
      <c r="D1652" s="152">
        <f t="shared" si="330"/>
        <v>5.41</v>
      </c>
      <c r="E1652" s="152"/>
      <c r="F1652" s="152"/>
      <c r="G1652" s="152"/>
      <c r="H1652" s="152" t="e">
        <f t="shared" si="331"/>
        <v>#N/A</v>
      </c>
      <c r="I1652" s="152"/>
      <c r="J1652" s="152" t="e">
        <f t="shared" si="332"/>
        <v>#N/A</v>
      </c>
      <c r="K1652" s="152"/>
      <c r="L1652" s="152"/>
      <c r="M1652" s="152"/>
      <c r="N1652" s="152"/>
      <c r="O1652" s="152"/>
      <c r="P1652" s="152"/>
      <c r="Q1652" s="152"/>
      <c r="R1652" s="152"/>
      <c r="S1652" s="152"/>
      <c r="T1652" s="153" cm="1">
        <f t="array" ref="T1652">MATCH(1,(TDU_Info!$C$5:$C$111=$T$6)*(TDU_Info!$B$5:$B$111&lt;=$B1652),0)</f>
        <v>90</v>
      </c>
      <c r="U1652" s="152">
        <f>100*(INDEX(TDU_Info!$E$5:$E$111,$T1652)/T$11+INDEX(TDU_Info!$F$5:$F$111,$T1652))</f>
        <v>3.6638000000000002</v>
      </c>
      <c r="V1652" s="152">
        <v>5.2750000000000004</v>
      </c>
      <c r="W1652" s="152">
        <v>6.6269999999999998</v>
      </c>
      <c r="X1652" s="152">
        <v>5.41</v>
      </c>
      <c r="Y1652" s="152">
        <v>5.51</v>
      </c>
      <c r="Z1652" s="152">
        <v>5.4770000000000003</v>
      </c>
      <c r="AA1652" s="152">
        <v>7.016</v>
      </c>
      <c r="AB1652" s="152">
        <v>5.65</v>
      </c>
      <c r="AC1652" s="152">
        <v>5.75</v>
      </c>
      <c r="AD1652" s="152">
        <v>5.1870000000000003</v>
      </c>
      <c r="AE1652" s="152">
        <v>6.5129999999999999</v>
      </c>
      <c r="AF1652" s="152">
        <v>5.41</v>
      </c>
      <c r="AG1652" s="152">
        <v>5.51</v>
      </c>
      <c r="AH1652" s="152">
        <v>5.4740000000000002</v>
      </c>
      <c r="AI1652" s="152">
        <v>6.9080000000000004</v>
      </c>
      <c r="AJ1652" s="152">
        <v>5.65</v>
      </c>
      <c r="AK1652" s="152">
        <v>5.75</v>
      </c>
      <c r="AL1652" s="152" t="e">
        <f t="shared" si="333"/>
        <v>#N/A</v>
      </c>
      <c r="AM1652" s="152" t="e">
        <f t="shared" si="334"/>
        <v>#N/A</v>
      </c>
      <c r="AN1652" s="152" t="e">
        <f>NA()</f>
        <v>#N/A</v>
      </c>
      <c r="AO1652" s="152" t="e">
        <f>NA()</f>
        <v>#N/A</v>
      </c>
      <c r="AP1652" s="152">
        <f t="shared" si="335"/>
        <v>8.3461999999999996</v>
      </c>
      <c r="AQ1652" s="152"/>
      <c r="AR1652" s="152"/>
      <c r="AS1652" s="153">
        <f t="shared" si="338"/>
        <v>175</v>
      </c>
      <c r="AT1652" s="153">
        <f t="shared" si="320"/>
        <v>0</v>
      </c>
      <c r="AU1652" s="153">
        <f t="shared" si="321"/>
        <v>1</v>
      </c>
      <c r="AV1652" s="153">
        <f t="shared" si="322"/>
        <v>0</v>
      </c>
      <c r="BA1652">
        <f t="shared" si="339"/>
        <v>24</v>
      </c>
    </row>
    <row r="1653" spans="2:53" x14ac:dyDescent="0.25">
      <c r="B1653" s="155">
        <f t="shared" si="340"/>
        <v>44372.999305555553</v>
      </c>
      <c r="C1653" s="155">
        <f t="shared" si="327"/>
        <v>44372.999305555553</v>
      </c>
      <c r="D1653" s="152">
        <f t="shared" si="330"/>
        <v>5.41</v>
      </c>
      <c r="E1653" s="152"/>
      <c r="F1653" s="152"/>
      <c r="G1653" s="152"/>
      <c r="H1653" s="152" t="e">
        <f t="shared" si="331"/>
        <v>#N/A</v>
      </c>
      <c r="I1653" s="152"/>
      <c r="J1653" s="152" t="e">
        <f t="shared" si="332"/>
        <v>#N/A</v>
      </c>
      <c r="K1653" s="152"/>
      <c r="L1653" s="152"/>
      <c r="M1653" s="152"/>
      <c r="N1653" s="152"/>
      <c r="O1653" s="152"/>
      <c r="P1653" s="152"/>
      <c r="Q1653" s="152"/>
      <c r="R1653" s="152"/>
      <c r="S1653" s="152"/>
      <c r="T1653" s="153" cm="1">
        <f t="array" ref="T1653">MATCH(1,(TDU_Info!$C$5:$C$111=$T$6)*(TDU_Info!$B$5:$B$111&lt;=$B1653),0)</f>
        <v>90</v>
      </c>
      <c r="U1653" s="152">
        <f>100*(INDEX(TDU_Info!$E$5:$E$111,$T1653)/T$11+INDEX(TDU_Info!$F$5:$F$111,$T1653))</f>
        <v>3.6638000000000002</v>
      </c>
      <c r="V1653" s="152">
        <v>5.2750000000000004</v>
      </c>
      <c r="W1653" s="152">
        <v>6.6269999999999998</v>
      </c>
      <c r="X1653" s="152">
        <v>5.41</v>
      </c>
      <c r="Y1653" s="152">
        <v>5.51</v>
      </c>
      <c r="Z1653" s="152">
        <v>5.4770000000000003</v>
      </c>
      <c r="AA1653" s="152">
        <v>7.016</v>
      </c>
      <c r="AB1653" s="152">
        <v>5.65</v>
      </c>
      <c r="AC1653" s="152">
        <v>5.75</v>
      </c>
      <c r="AD1653" s="152">
        <v>5.1870000000000003</v>
      </c>
      <c r="AE1653" s="152">
        <v>6.5129999999999999</v>
      </c>
      <c r="AF1653" s="152">
        <v>5.41</v>
      </c>
      <c r="AG1653" s="152">
        <v>5.51</v>
      </c>
      <c r="AH1653" s="152">
        <v>5.4740000000000002</v>
      </c>
      <c r="AI1653" s="152">
        <v>6.9080000000000004</v>
      </c>
      <c r="AJ1653" s="152">
        <v>5.65</v>
      </c>
      <c r="AK1653" s="152">
        <v>5.75</v>
      </c>
      <c r="AL1653" s="152" t="e">
        <f t="shared" si="333"/>
        <v>#N/A</v>
      </c>
      <c r="AM1653" s="152" t="e">
        <f t="shared" si="334"/>
        <v>#N/A</v>
      </c>
      <c r="AN1653" s="152" t="e">
        <f>NA()</f>
        <v>#N/A</v>
      </c>
      <c r="AO1653" s="152" t="e">
        <f>NA()</f>
        <v>#N/A</v>
      </c>
      <c r="AP1653" s="152">
        <f t="shared" si="335"/>
        <v>8.3461999999999996</v>
      </c>
      <c r="AQ1653" s="152"/>
      <c r="AR1653" s="152"/>
      <c r="AS1653" s="153">
        <f t="shared" si="338"/>
        <v>176</v>
      </c>
      <c r="AT1653" s="153">
        <f t="shared" si="320"/>
        <v>0</v>
      </c>
      <c r="AU1653" s="153">
        <f t="shared" si="321"/>
        <v>1</v>
      </c>
      <c r="AV1653" s="153">
        <f t="shared" si="322"/>
        <v>0</v>
      </c>
      <c r="BA1653">
        <f t="shared" si="339"/>
        <v>25</v>
      </c>
    </row>
    <row r="1654" spans="2:53" x14ac:dyDescent="0.25">
      <c r="B1654" s="155">
        <f t="shared" si="340"/>
        <v>44373.999305555553</v>
      </c>
      <c r="C1654" s="155">
        <f t="shared" si="327"/>
        <v>44373.999305555553</v>
      </c>
      <c r="D1654" s="152">
        <f t="shared" si="330"/>
        <v>5.41</v>
      </c>
      <c r="E1654" s="152"/>
      <c r="F1654" s="152"/>
      <c r="G1654" s="152"/>
      <c r="H1654" s="152" t="e">
        <f t="shared" si="331"/>
        <v>#N/A</v>
      </c>
      <c r="I1654" s="152"/>
      <c r="J1654" s="152" t="e">
        <f t="shared" si="332"/>
        <v>#N/A</v>
      </c>
      <c r="K1654" s="152"/>
      <c r="L1654" s="152"/>
      <c r="M1654" s="152"/>
      <c r="N1654" s="152"/>
      <c r="O1654" s="152"/>
      <c r="P1654" s="152"/>
      <c r="Q1654" s="152"/>
      <c r="R1654" s="152"/>
      <c r="S1654" s="152"/>
      <c r="T1654" s="153" cm="1">
        <f t="array" ref="T1654">MATCH(1,(TDU_Info!$C$5:$C$111=$T$6)*(TDU_Info!$B$5:$B$111&lt;=$B1654),0)</f>
        <v>90</v>
      </c>
      <c r="U1654" s="152">
        <f>100*(INDEX(TDU_Info!$E$5:$E$111,$T1654)/T$11+INDEX(TDU_Info!$F$5:$F$111,$T1654))</f>
        <v>3.6638000000000002</v>
      </c>
      <c r="V1654" s="152">
        <v>5.2750000000000004</v>
      </c>
      <c r="W1654" s="152">
        <v>6.6269999999999998</v>
      </c>
      <c r="X1654" s="152">
        <v>5.41</v>
      </c>
      <c r="Y1654" s="152">
        <v>5.51</v>
      </c>
      <c r="Z1654" s="152">
        <v>5.4770000000000003</v>
      </c>
      <c r="AA1654" s="152">
        <v>7.016</v>
      </c>
      <c r="AB1654" s="152">
        <v>5.65</v>
      </c>
      <c r="AC1654" s="152">
        <v>5.75</v>
      </c>
      <c r="AD1654" s="152">
        <v>5.1870000000000003</v>
      </c>
      <c r="AE1654" s="152">
        <v>6.5129999999999999</v>
      </c>
      <c r="AF1654" s="152">
        <v>5.41</v>
      </c>
      <c r="AG1654" s="152">
        <v>5.51</v>
      </c>
      <c r="AH1654" s="152">
        <v>5.4740000000000002</v>
      </c>
      <c r="AI1654" s="152">
        <v>6.9080000000000004</v>
      </c>
      <c r="AJ1654" s="152">
        <v>5.65</v>
      </c>
      <c r="AK1654" s="152">
        <v>5.75</v>
      </c>
      <c r="AL1654" s="152" t="e">
        <f t="shared" si="333"/>
        <v>#N/A</v>
      </c>
      <c r="AM1654" s="152" t="e">
        <f t="shared" si="334"/>
        <v>#N/A</v>
      </c>
      <c r="AN1654" s="152" t="e">
        <f>NA()</f>
        <v>#N/A</v>
      </c>
      <c r="AO1654" s="152" t="e">
        <f>NA()</f>
        <v>#N/A</v>
      </c>
      <c r="AP1654" s="152">
        <f t="shared" si="335"/>
        <v>8.3461999999999996</v>
      </c>
      <c r="AQ1654" s="152"/>
      <c r="AR1654" s="152"/>
      <c r="AS1654" s="153">
        <f t="shared" si="338"/>
        <v>177</v>
      </c>
      <c r="AT1654" s="153">
        <f t="shared" si="320"/>
        <v>0</v>
      </c>
      <c r="AU1654" s="153">
        <f t="shared" si="321"/>
        <v>1</v>
      </c>
      <c r="AV1654" s="153">
        <f t="shared" si="322"/>
        <v>0</v>
      </c>
      <c r="BA1654">
        <f t="shared" si="339"/>
        <v>26</v>
      </c>
    </row>
    <row r="1655" spans="2:53" x14ac:dyDescent="0.25">
      <c r="B1655" s="155">
        <f t="shared" si="340"/>
        <v>44374.999305555553</v>
      </c>
      <c r="C1655" s="155">
        <f t="shared" si="327"/>
        <v>44374.999305555553</v>
      </c>
      <c r="D1655" s="152">
        <f t="shared" si="330"/>
        <v>5.41</v>
      </c>
      <c r="E1655" s="152"/>
      <c r="F1655" s="152"/>
      <c r="G1655" s="152"/>
      <c r="H1655" s="152" t="e">
        <f t="shared" si="331"/>
        <v>#N/A</v>
      </c>
      <c r="I1655" s="152"/>
      <c r="J1655" s="152" t="e">
        <f t="shared" si="332"/>
        <v>#N/A</v>
      </c>
      <c r="K1655" s="152"/>
      <c r="L1655" s="152"/>
      <c r="M1655" s="152"/>
      <c r="N1655" s="152"/>
      <c r="O1655" s="152"/>
      <c r="P1655" s="152"/>
      <c r="Q1655" s="152"/>
      <c r="R1655" s="152"/>
      <c r="S1655" s="152"/>
      <c r="T1655" s="153" cm="1">
        <f t="array" ref="T1655">MATCH(1,(TDU_Info!$C$5:$C$111=$T$6)*(TDU_Info!$B$5:$B$111&lt;=$B1655),0)</f>
        <v>90</v>
      </c>
      <c r="U1655" s="152">
        <f>100*(INDEX(TDU_Info!$E$5:$E$111,$T1655)/T$11+INDEX(TDU_Info!$F$5:$F$111,$T1655))</f>
        <v>3.6638000000000002</v>
      </c>
      <c r="V1655" s="152">
        <v>5.2750000000000004</v>
      </c>
      <c r="W1655" s="152">
        <v>6.6269999999999998</v>
      </c>
      <c r="X1655" s="152">
        <v>5.41</v>
      </c>
      <c r="Y1655" s="152">
        <v>5.51</v>
      </c>
      <c r="Z1655" s="152">
        <v>5.4770000000000003</v>
      </c>
      <c r="AA1655" s="152">
        <v>7.016</v>
      </c>
      <c r="AB1655" s="152">
        <v>5.65</v>
      </c>
      <c r="AC1655" s="152">
        <v>5.75</v>
      </c>
      <c r="AD1655" s="152">
        <v>5.1870000000000003</v>
      </c>
      <c r="AE1655" s="152">
        <v>6.5129999999999999</v>
      </c>
      <c r="AF1655" s="152">
        <v>5.41</v>
      </c>
      <c r="AG1655" s="152">
        <v>5.51</v>
      </c>
      <c r="AH1655" s="152">
        <v>5.4740000000000002</v>
      </c>
      <c r="AI1655" s="152">
        <v>6.9080000000000004</v>
      </c>
      <c r="AJ1655" s="152">
        <v>5.65</v>
      </c>
      <c r="AK1655" s="152">
        <v>5.75</v>
      </c>
      <c r="AL1655" s="152" t="e">
        <f t="shared" si="333"/>
        <v>#N/A</v>
      </c>
      <c r="AM1655" s="152" t="e">
        <f t="shared" si="334"/>
        <v>#N/A</v>
      </c>
      <c r="AN1655" s="152" t="e">
        <f>NA()</f>
        <v>#N/A</v>
      </c>
      <c r="AO1655" s="152" t="e">
        <f>NA()</f>
        <v>#N/A</v>
      </c>
      <c r="AP1655" s="152">
        <f t="shared" si="335"/>
        <v>8.3461999999999996</v>
      </c>
      <c r="AQ1655" s="152"/>
      <c r="AR1655" s="152"/>
      <c r="AS1655" s="153">
        <f t="shared" si="338"/>
        <v>178</v>
      </c>
      <c r="AT1655" s="153">
        <f t="shared" si="320"/>
        <v>0</v>
      </c>
      <c r="AU1655" s="153">
        <f t="shared" si="321"/>
        <v>1</v>
      </c>
      <c r="AV1655" s="153">
        <f t="shared" si="322"/>
        <v>0</v>
      </c>
      <c r="BA1655">
        <f t="shared" si="339"/>
        <v>27</v>
      </c>
    </row>
    <row r="1656" spans="2:53" x14ac:dyDescent="0.25">
      <c r="B1656" s="155">
        <f t="shared" si="340"/>
        <v>44375.999305555553</v>
      </c>
      <c r="C1656" s="155">
        <f t="shared" si="327"/>
        <v>44375.999305555553</v>
      </c>
      <c r="D1656" s="152">
        <f t="shared" si="330"/>
        <v>5.5140000000000002</v>
      </c>
      <c r="E1656" s="152"/>
      <c r="F1656" s="152"/>
      <c r="G1656" s="152"/>
      <c r="H1656" s="152" t="e">
        <f t="shared" si="331"/>
        <v>#N/A</v>
      </c>
      <c r="I1656" s="152"/>
      <c r="J1656" s="152" t="e">
        <f t="shared" si="332"/>
        <v>#N/A</v>
      </c>
      <c r="K1656" s="152"/>
      <c r="L1656" s="152"/>
      <c r="M1656" s="152"/>
      <c r="N1656" s="152"/>
      <c r="O1656" s="152"/>
      <c r="P1656" s="152"/>
      <c r="Q1656" s="152"/>
      <c r="R1656" s="152"/>
      <c r="S1656" s="152"/>
      <c r="T1656" s="153" cm="1">
        <f t="array" ref="T1656">MATCH(1,(TDU_Info!$C$5:$C$111=$T$6)*(TDU_Info!$B$5:$B$111&lt;=$B1656),0)</f>
        <v>90</v>
      </c>
      <c r="U1656" s="152">
        <f>100*(INDEX(TDU_Info!$E$5:$E$111,$T1656)/T$11+INDEX(TDU_Info!$F$5:$F$111,$T1656))</f>
        <v>3.6638000000000002</v>
      </c>
      <c r="V1656" s="152">
        <v>5.2750000000000004</v>
      </c>
      <c r="W1656" s="152">
        <v>6.6269999999999998</v>
      </c>
      <c r="X1656" s="152">
        <v>5.5140000000000002</v>
      </c>
      <c r="Y1656" s="152">
        <v>5.5140000000000002</v>
      </c>
      <c r="Z1656" s="152">
        <v>5.4770000000000003</v>
      </c>
      <c r="AA1656" s="152">
        <v>7.016</v>
      </c>
      <c r="AB1656" s="152">
        <v>5.7549999999999999</v>
      </c>
      <c r="AC1656" s="152">
        <v>5.7549999999999999</v>
      </c>
      <c r="AD1656" s="152">
        <v>5.1870000000000003</v>
      </c>
      <c r="AE1656" s="152">
        <v>6.5129999999999999</v>
      </c>
      <c r="AF1656" s="152">
        <v>5.5140000000000002</v>
      </c>
      <c r="AG1656" s="152">
        <v>5.5140000000000002</v>
      </c>
      <c r="AH1656" s="152">
        <v>5.4740000000000002</v>
      </c>
      <c r="AI1656" s="152">
        <v>6.9080000000000004</v>
      </c>
      <c r="AJ1656" s="152">
        <v>5.7549999999999999</v>
      </c>
      <c r="AK1656" s="152">
        <v>5.7549999999999999</v>
      </c>
      <c r="AL1656" s="152" t="e">
        <f t="shared" si="333"/>
        <v>#N/A</v>
      </c>
      <c r="AM1656" s="152" t="e">
        <f t="shared" si="334"/>
        <v>#N/A</v>
      </c>
      <c r="AN1656" s="152" t="e">
        <f>NA()</f>
        <v>#N/A</v>
      </c>
      <c r="AO1656" s="152" t="e">
        <f>NA()</f>
        <v>#N/A</v>
      </c>
      <c r="AP1656" s="152">
        <f t="shared" si="335"/>
        <v>8.3461999999999996</v>
      </c>
      <c r="AQ1656" s="152"/>
      <c r="AR1656" s="152"/>
      <c r="AS1656" s="153">
        <f t="shared" si="338"/>
        <v>179</v>
      </c>
      <c r="AT1656" s="153">
        <f t="shared" si="320"/>
        <v>0</v>
      </c>
      <c r="AU1656" s="153">
        <f t="shared" si="321"/>
        <v>1</v>
      </c>
      <c r="AV1656" s="153">
        <f t="shared" si="322"/>
        <v>0</v>
      </c>
      <c r="BA1656">
        <f t="shared" si="339"/>
        <v>28</v>
      </c>
    </row>
    <row r="1657" spans="2:53" x14ac:dyDescent="0.25">
      <c r="B1657" s="155">
        <f t="shared" si="340"/>
        <v>44376.999305555553</v>
      </c>
      <c r="C1657" s="155">
        <f t="shared" si="327"/>
        <v>44376.999305555553</v>
      </c>
      <c r="D1657" s="152">
        <f t="shared" si="330"/>
        <v>5.5140000000000002</v>
      </c>
      <c r="E1657" s="152"/>
      <c r="F1657" s="152"/>
      <c r="G1657" s="152"/>
      <c r="H1657" s="152" t="e">
        <f t="shared" si="331"/>
        <v>#N/A</v>
      </c>
      <c r="I1657" s="152"/>
      <c r="J1657" s="152" t="e">
        <f t="shared" si="332"/>
        <v>#N/A</v>
      </c>
      <c r="K1657" s="152"/>
      <c r="L1657" s="152"/>
      <c r="M1657" s="152"/>
      <c r="N1657" s="152"/>
      <c r="O1657" s="152"/>
      <c r="P1657" s="152"/>
      <c r="Q1657" s="152"/>
      <c r="R1657" s="152"/>
      <c r="S1657" s="152"/>
      <c r="T1657" s="153" cm="1">
        <f t="array" ref="T1657">MATCH(1,(TDU_Info!$C$5:$C$111=$T$6)*(TDU_Info!$B$5:$B$111&lt;=$B1657),0)</f>
        <v>90</v>
      </c>
      <c r="U1657" s="152">
        <f>100*(INDEX(TDU_Info!$E$5:$E$111,$T1657)/T$11+INDEX(TDU_Info!$F$5:$F$111,$T1657))</f>
        <v>3.6638000000000002</v>
      </c>
      <c r="V1657" s="152">
        <v>5.2750000000000004</v>
      </c>
      <c r="W1657" s="152">
        <v>6.6269999999999998</v>
      </c>
      <c r="X1657" s="152">
        <v>5.5140000000000002</v>
      </c>
      <c r="Y1657" s="152">
        <v>5.5140000000000002</v>
      </c>
      <c r="Z1657" s="152">
        <v>5.4770000000000003</v>
      </c>
      <c r="AA1657" s="152">
        <v>7.016</v>
      </c>
      <c r="AB1657" s="152">
        <v>5.7549999999999999</v>
      </c>
      <c r="AC1657" s="152">
        <v>5.7549999999999999</v>
      </c>
      <c r="AD1657" s="152">
        <v>5.1870000000000003</v>
      </c>
      <c r="AE1657" s="152">
        <v>6.5129999999999999</v>
      </c>
      <c r="AF1657" s="152">
        <v>5.5140000000000002</v>
      </c>
      <c r="AG1657" s="152">
        <v>5.5140000000000002</v>
      </c>
      <c r="AH1657" s="152">
        <v>5.4740000000000002</v>
      </c>
      <c r="AI1657" s="152">
        <v>6.9080000000000004</v>
      </c>
      <c r="AJ1657" s="152">
        <v>5.7549999999999999</v>
      </c>
      <c r="AK1657" s="152">
        <v>5.7549999999999999</v>
      </c>
      <c r="AL1657" s="152" t="e">
        <f t="shared" si="333"/>
        <v>#N/A</v>
      </c>
      <c r="AM1657" s="152" t="e">
        <f t="shared" si="334"/>
        <v>#N/A</v>
      </c>
      <c r="AN1657" s="152" t="e">
        <f>NA()</f>
        <v>#N/A</v>
      </c>
      <c r="AO1657" s="152" t="e">
        <f>NA()</f>
        <v>#N/A</v>
      </c>
      <c r="AP1657" s="152">
        <f t="shared" si="335"/>
        <v>8.3461999999999996</v>
      </c>
      <c r="AQ1657" s="152"/>
      <c r="AR1657" s="152"/>
      <c r="AS1657" s="153">
        <f t="shared" si="338"/>
        <v>180</v>
      </c>
      <c r="AT1657" s="153">
        <f t="shared" si="320"/>
        <v>0</v>
      </c>
      <c r="AU1657" s="153">
        <f t="shared" si="321"/>
        <v>1</v>
      </c>
      <c r="AV1657" s="153">
        <f t="shared" si="322"/>
        <v>0</v>
      </c>
      <c r="BA1657">
        <f t="shared" si="339"/>
        <v>29</v>
      </c>
    </row>
    <row r="1658" spans="2:53" x14ac:dyDescent="0.25">
      <c r="B1658" s="155">
        <f t="shared" si="340"/>
        <v>44377.999305555553</v>
      </c>
      <c r="C1658" s="155">
        <f t="shared" si="327"/>
        <v>44377.999305555553</v>
      </c>
      <c r="D1658" s="152">
        <f t="shared" si="330"/>
        <v>5.5140000000000002</v>
      </c>
      <c r="E1658" s="152"/>
      <c r="F1658" s="152"/>
      <c r="G1658" s="152"/>
      <c r="H1658" s="152" t="e">
        <f t="shared" si="331"/>
        <v>#N/A</v>
      </c>
      <c r="I1658" s="152"/>
      <c r="J1658" s="152" t="e">
        <f t="shared" si="332"/>
        <v>#N/A</v>
      </c>
      <c r="K1658" s="152"/>
      <c r="L1658" s="152"/>
      <c r="M1658" s="152"/>
      <c r="N1658" s="152"/>
      <c r="O1658" s="152"/>
      <c r="P1658" s="152"/>
      <c r="Q1658" s="152"/>
      <c r="R1658" s="152"/>
      <c r="S1658" s="152"/>
      <c r="T1658" s="153" cm="1">
        <f t="array" ref="T1658">MATCH(1,(TDU_Info!$C$5:$C$111=$T$6)*(TDU_Info!$B$5:$B$111&lt;=$B1658),0)</f>
        <v>90</v>
      </c>
      <c r="U1658" s="152">
        <f>100*(INDEX(TDU_Info!$E$5:$E$111,$T1658)/T$11+INDEX(TDU_Info!$F$5:$F$111,$T1658))</f>
        <v>3.6638000000000002</v>
      </c>
      <c r="V1658" s="152">
        <v>5.2750000000000004</v>
      </c>
      <c r="W1658" s="152">
        <v>6.6269999999999998</v>
      </c>
      <c r="X1658" s="152">
        <v>5.5140000000000002</v>
      </c>
      <c r="Y1658" s="152">
        <v>5.5140000000000002</v>
      </c>
      <c r="Z1658" s="152">
        <v>5.4770000000000003</v>
      </c>
      <c r="AA1658" s="152">
        <v>7.016</v>
      </c>
      <c r="AB1658" s="152">
        <v>5.7549999999999999</v>
      </c>
      <c r="AC1658" s="152">
        <v>5.7549999999999999</v>
      </c>
      <c r="AD1658" s="152">
        <v>5.1870000000000003</v>
      </c>
      <c r="AE1658" s="152">
        <v>6.5129999999999999</v>
      </c>
      <c r="AF1658" s="152">
        <v>5.5140000000000002</v>
      </c>
      <c r="AG1658" s="152">
        <v>5.5140000000000002</v>
      </c>
      <c r="AH1658" s="152">
        <v>5.4740000000000002</v>
      </c>
      <c r="AI1658" s="152">
        <v>6.9080000000000004</v>
      </c>
      <c r="AJ1658" s="152">
        <v>5.7549999999999999</v>
      </c>
      <c r="AK1658" s="152">
        <v>5.7549999999999999</v>
      </c>
      <c r="AL1658" s="152" t="e">
        <f t="shared" si="333"/>
        <v>#N/A</v>
      </c>
      <c r="AM1658" s="152" t="e">
        <f t="shared" si="334"/>
        <v>#N/A</v>
      </c>
      <c r="AN1658" s="152" t="e">
        <f>NA()</f>
        <v>#N/A</v>
      </c>
      <c r="AO1658" s="152" t="e">
        <f>NA()</f>
        <v>#N/A</v>
      </c>
      <c r="AP1658" s="152">
        <f t="shared" si="335"/>
        <v>8.3461999999999996</v>
      </c>
      <c r="AQ1658" s="152"/>
      <c r="AR1658" s="152"/>
      <c r="AS1658" s="153">
        <f t="shared" ref="AS1658:AS1682" si="341">ROUNDUP(B1658-DATE(YEAR(B1658),1,1),0)</f>
        <v>181</v>
      </c>
      <c r="AT1658" s="153">
        <f t="shared" si="320"/>
        <v>0</v>
      </c>
      <c r="AU1658" s="153">
        <f t="shared" si="321"/>
        <v>1</v>
      </c>
      <c r="AV1658" s="153">
        <f t="shared" si="322"/>
        <v>0</v>
      </c>
      <c r="BA1658">
        <f t="shared" ref="BA1658:BA1682" si="342">DAY(C1658)</f>
        <v>30</v>
      </c>
    </row>
    <row r="1659" spans="2:53" x14ac:dyDescent="0.25">
      <c r="B1659" s="155">
        <f t="shared" si="340"/>
        <v>44378.999305555553</v>
      </c>
      <c r="C1659" s="155">
        <f t="shared" si="327"/>
        <v>44378.999305555553</v>
      </c>
      <c r="D1659" s="152">
        <f t="shared" si="330"/>
        <v>5.5140000000000002</v>
      </c>
      <c r="E1659" s="152"/>
      <c r="F1659" s="152"/>
      <c r="G1659" s="152"/>
      <c r="H1659" s="152" t="e">
        <f t="shared" si="331"/>
        <v>#N/A</v>
      </c>
      <c r="I1659" s="152"/>
      <c r="J1659" s="152" t="e">
        <f t="shared" si="332"/>
        <v>#N/A</v>
      </c>
      <c r="K1659" s="152"/>
      <c r="L1659" s="152"/>
      <c r="M1659" s="152"/>
      <c r="N1659" s="152"/>
      <c r="O1659" s="152"/>
      <c r="P1659" s="152"/>
      <c r="Q1659" s="152"/>
      <c r="R1659" s="152"/>
      <c r="S1659" s="152"/>
      <c r="T1659" s="153" cm="1">
        <f t="array" ref="T1659">MATCH(1,(TDU_Info!$C$5:$C$111=$T$6)*(TDU_Info!$B$5:$B$111&lt;=$B1659),0)</f>
        <v>90</v>
      </c>
      <c r="U1659" s="152">
        <f>100*(INDEX(TDU_Info!$E$5:$E$111,$T1659)/T$11+INDEX(TDU_Info!$F$5:$F$111,$T1659))</f>
        <v>3.6638000000000002</v>
      </c>
      <c r="V1659" s="152">
        <v>5.2750000000000004</v>
      </c>
      <c r="W1659" s="152">
        <v>6.6269999999999998</v>
      </c>
      <c r="X1659" s="152">
        <v>5.5140000000000002</v>
      </c>
      <c r="Y1659" s="152">
        <v>5.5140000000000002</v>
      </c>
      <c r="Z1659" s="152">
        <v>5.577</v>
      </c>
      <c r="AA1659" s="152">
        <v>7.016</v>
      </c>
      <c r="AB1659" s="152">
        <v>5.7549999999999999</v>
      </c>
      <c r="AC1659" s="152">
        <v>5.7549999999999999</v>
      </c>
      <c r="AD1659" s="152">
        <v>5.1870000000000003</v>
      </c>
      <c r="AE1659" s="152">
        <v>6.5129999999999999</v>
      </c>
      <c r="AF1659" s="152">
        <v>5.5140000000000002</v>
      </c>
      <c r="AG1659" s="152">
        <v>5.5140000000000002</v>
      </c>
      <c r="AH1659" s="152">
        <v>5.5739999999999998</v>
      </c>
      <c r="AI1659" s="152">
        <v>6.9080000000000004</v>
      </c>
      <c r="AJ1659" s="152">
        <v>5.7549999999999999</v>
      </c>
      <c r="AK1659" s="152">
        <v>5.7549999999999999</v>
      </c>
      <c r="AL1659" s="152" t="e">
        <f t="shared" si="333"/>
        <v>#N/A</v>
      </c>
      <c r="AM1659" s="152" t="e">
        <f t="shared" si="334"/>
        <v>#N/A</v>
      </c>
      <c r="AN1659" s="152" t="e">
        <f>NA()</f>
        <v>#N/A</v>
      </c>
      <c r="AO1659" s="152" t="e">
        <f>NA()</f>
        <v>#N/A</v>
      </c>
      <c r="AP1659" s="152" t="e">
        <f t="shared" si="335"/>
        <v>#N/A</v>
      </c>
      <c r="AQ1659" s="152"/>
      <c r="AR1659" s="152"/>
      <c r="AS1659" s="153">
        <f t="shared" si="341"/>
        <v>182</v>
      </c>
      <c r="AT1659" s="153">
        <f t="shared" si="320"/>
        <v>0</v>
      </c>
      <c r="AU1659" s="153">
        <f t="shared" si="321"/>
        <v>1</v>
      </c>
      <c r="AV1659" s="153">
        <f t="shared" si="322"/>
        <v>0</v>
      </c>
      <c r="BA1659">
        <f t="shared" si="342"/>
        <v>1</v>
      </c>
    </row>
    <row r="1660" spans="2:53" x14ac:dyDescent="0.25">
      <c r="B1660" s="155">
        <f t="shared" si="340"/>
        <v>44379.999305555553</v>
      </c>
      <c r="C1660" s="155">
        <f t="shared" si="327"/>
        <v>44379.999305555553</v>
      </c>
      <c r="D1660" s="152">
        <f t="shared" si="330"/>
        <v>5.5140000000000002</v>
      </c>
      <c r="E1660" s="152"/>
      <c r="F1660" s="152"/>
      <c r="G1660" s="152"/>
      <c r="H1660" s="152" t="e">
        <f t="shared" si="331"/>
        <v>#N/A</v>
      </c>
      <c r="I1660" s="152"/>
      <c r="J1660" s="152" t="e">
        <f t="shared" si="332"/>
        <v>#N/A</v>
      </c>
      <c r="K1660" s="152"/>
      <c r="L1660" s="152"/>
      <c r="M1660" s="152"/>
      <c r="N1660" s="152"/>
      <c r="O1660" s="152"/>
      <c r="P1660" s="152"/>
      <c r="Q1660" s="152"/>
      <c r="R1660" s="152"/>
      <c r="S1660" s="152"/>
      <c r="T1660" s="153" cm="1">
        <f t="array" ref="T1660">MATCH(1,(TDU_Info!$C$5:$C$111=$T$6)*(TDU_Info!$B$5:$B$111&lt;=$B1660),0)</f>
        <v>90</v>
      </c>
      <c r="U1660" s="152">
        <f>100*(INDEX(TDU_Info!$E$5:$E$111,$T1660)/T$11+INDEX(TDU_Info!$F$5:$F$111,$T1660))</f>
        <v>3.6638000000000002</v>
      </c>
      <c r="V1660" s="152">
        <v>5.2750000000000004</v>
      </c>
      <c r="W1660" s="152">
        <v>6.6269999999999998</v>
      </c>
      <c r="X1660" s="152">
        <v>5.5140000000000002</v>
      </c>
      <c r="Y1660" s="152">
        <v>5.5140000000000002</v>
      </c>
      <c r="Z1660" s="152">
        <v>5.577</v>
      </c>
      <c r="AA1660" s="152">
        <v>7.016</v>
      </c>
      <c r="AB1660" s="152">
        <v>5.7549999999999999</v>
      </c>
      <c r="AC1660" s="152">
        <v>5.7549999999999999</v>
      </c>
      <c r="AD1660" s="152">
        <v>5.1870000000000003</v>
      </c>
      <c r="AE1660" s="152">
        <v>6.5129999999999999</v>
      </c>
      <c r="AF1660" s="152">
        <v>5.5140000000000002</v>
      </c>
      <c r="AG1660" s="152">
        <v>5.5140000000000002</v>
      </c>
      <c r="AH1660" s="152">
        <v>5.5739999999999998</v>
      </c>
      <c r="AI1660" s="152">
        <v>6.9080000000000004</v>
      </c>
      <c r="AJ1660" s="152">
        <v>5.7549999999999999</v>
      </c>
      <c r="AK1660" s="152">
        <v>5.7549999999999999</v>
      </c>
      <c r="AL1660" s="152" t="e">
        <f t="shared" si="333"/>
        <v>#N/A</v>
      </c>
      <c r="AM1660" s="152" t="e">
        <f t="shared" si="334"/>
        <v>#N/A</v>
      </c>
      <c r="AN1660" s="152" t="e">
        <f>NA()</f>
        <v>#N/A</v>
      </c>
      <c r="AO1660" s="152" t="e">
        <f>NA()</f>
        <v>#N/A</v>
      </c>
      <c r="AP1660" s="152">
        <f t="shared" si="335"/>
        <v>8.0361999999999991</v>
      </c>
      <c r="AQ1660" s="152"/>
      <c r="AR1660" s="152"/>
      <c r="AS1660" s="153">
        <f t="shared" si="341"/>
        <v>183</v>
      </c>
      <c r="AT1660" s="153">
        <f t="shared" si="320"/>
        <v>0</v>
      </c>
      <c r="AU1660" s="153">
        <f t="shared" si="321"/>
        <v>0</v>
      </c>
      <c r="AV1660" s="153">
        <f t="shared" si="322"/>
        <v>1</v>
      </c>
      <c r="BA1660">
        <f t="shared" si="342"/>
        <v>2</v>
      </c>
    </row>
    <row r="1661" spans="2:53" x14ac:dyDescent="0.25">
      <c r="B1661" s="155">
        <f t="shared" si="340"/>
        <v>44380.999305555553</v>
      </c>
      <c r="C1661" s="155">
        <f t="shared" si="327"/>
        <v>44380.999305555553</v>
      </c>
      <c r="D1661" s="152">
        <f t="shared" si="330"/>
        <v>5.5140000000000002</v>
      </c>
      <c r="E1661" s="152"/>
      <c r="F1661" s="152"/>
      <c r="G1661" s="152"/>
      <c r="H1661" s="152" t="e">
        <f t="shared" si="331"/>
        <v>#N/A</v>
      </c>
      <c r="I1661" s="152"/>
      <c r="J1661" s="152" t="e">
        <f t="shared" si="332"/>
        <v>#N/A</v>
      </c>
      <c r="K1661" s="152"/>
      <c r="L1661" s="152"/>
      <c r="M1661" s="152"/>
      <c r="N1661" s="152"/>
      <c r="O1661" s="152"/>
      <c r="P1661" s="152"/>
      <c r="Q1661" s="152"/>
      <c r="R1661" s="152"/>
      <c r="S1661" s="152"/>
      <c r="T1661" s="153" cm="1">
        <f t="array" ref="T1661">MATCH(1,(TDU_Info!$C$5:$C$111=$T$6)*(TDU_Info!$B$5:$B$111&lt;=$B1661),0)</f>
        <v>90</v>
      </c>
      <c r="U1661" s="152">
        <f>100*(INDEX(TDU_Info!$E$5:$E$111,$T1661)/T$11+INDEX(TDU_Info!$F$5:$F$111,$T1661))</f>
        <v>3.6638000000000002</v>
      </c>
      <c r="V1661" s="152">
        <v>5.2750000000000004</v>
      </c>
      <c r="W1661" s="152">
        <v>6.6269999999999998</v>
      </c>
      <c r="X1661" s="152">
        <v>5.5140000000000002</v>
      </c>
      <c r="Y1661" s="152">
        <v>5.5140000000000002</v>
      </c>
      <c r="Z1661" s="152">
        <v>5.577</v>
      </c>
      <c r="AA1661" s="152">
        <v>7.016</v>
      </c>
      <c r="AB1661" s="152">
        <v>5.7549999999999999</v>
      </c>
      <c r="AC1661" s="152">
        <v>5.7549999999999999</v>
      </c>
      <c r="AD1661" s="152">
        <v>5.1870000000000003</v>
      </c>
      <c r="AE1661" s="152">
        <v>6.5129999999999999</v>
      </c>
      <c r="AF1661" s="152">
        <v>5.5140000000000002</v>
      </c>
      <c r="AG1661" s="152">
        <v>5.5140000000000002</v>
      </c>
      <c r="AH1661" s="152">
        <v>5.5739999999999998</v>
      </c>
      <c r="AI1661" s="152">
        <v>6.9080000000000004</v>
      </c>
      <c r="AJ1661" s="152">
        <v>5.7549999999999999</v>
      </c>
      <c r="AK1661" s="152">
        <v>5.7549999999999999</v>
      </c>
      <c r="AL1661" s="152" t="e">
        <f t="shared" si="333"/>
        <v>#N/A</v>
      </c>
      <c r="AM1661" s="152" t="e">
        <f t="shared" si="334"/>
        <v>#N/A</v>
      </c>
      <c r="AN1661" s="152" t="e">
        <f>NA()</f>
        <v>#N/A</v>
      </c>
      <c r="AO1661" s="152" t="e">
        <f>NA()</f>
        <v>#N/A</v>
      </c>
      <c r="AP1661" s="152">
        <f t="shared" si="335"/>
        <v>8.0361999999999991</v>
      </c>
      <c r="AQ1661" s="152"/>
      <c r="AR1661" s="152"/>
      <c r="AS1661" s="153">
        <f t="shared" si="341"/>
        <v>184</v>
      </c>
      <c r="AT1661" s="153">
        <f t="shared" si="320"/>
        <v>0</v>
      </c>
      <c r="AU1661" s="153">
        <f t="shared" si="321"/>
        <v>0</v>
      </c>
      <c r="AV1661" s="153">
        <f t="shared" si="322"/>
        <v>1</v>
      </c>
      <c r="BA1661">
        <f t="shared" si="342"/>
        <v>3</v>
      </c>
    </row>
    <row r="1662" spans="2:53" x14ac:dyDescent="0.25">
      <c r="B1662" s="155">
        <f t="shared" si="340"/>
        <v>44381.999305555553</v>
      </c>
      <c r="C1662" s="155">
        <f t="shared" si="327"/>
        <v>44381.999305555553</v>
      </c>
      <c r="D1662" s="152">
        <f t="shared" si="330"/>
        <v>5.5140000000000002</v>
      </c>
      <c r="E1662" s="152"/>
      <c r="F1662" s="152"/>
      <c r="G1662" s="152"/>
      <c r="H1662" s="152" t="e">
        <f t="shared" si="331"/>
        <v>#N/A</v>
      </c>
      <c r="I1662" s="152"/>
      <c r="J1662" s="152" t="e">
        <f t="shared" si="332"/>
        <v>#N/A</v>
      </c>
      <c r="K1662" s="152"/>
      <c r="L1662" s="152"/>
      <c r="M1662" s="152"/>
      <c r="N1662" s="152"/>
      <c r="O1662" s="152"/>
      <c r="P1662" s="152"/>
      <c r="Q1662" s="152"/>
      <c r="R1662" s="152"/>
      <c r="S1662" s="152"/>
      <c r="T1662" s="153" cm="1">
        <f t="array" ref="T1662">MATCH(1,(TDU_Info!$C$5:$C$111=$T$6)*(TDU_Info!$B$5:$B$111&lt;=$B1662),0)</f>
        <v>90</v>
      </c>
      <c r="U1662" s="152">
        <f>100*(INDEX(TDU_Info!$E$5:$E$111,$T1662)/T$11+INDEX(TDU_Info!$F$5:$F$111,$T1662))</f>
        <v>3.6638000000000002</v>
      </c>
      <c r="V1662" s="152">
        <v>5.2750000000000004</v>
      </c>
      <c r="W1662" s="152">
        <v>6.6269999999999998</v>
      </c>
      <c r="X1662" s="152">
        <v>5.5140000000000002</v>
      </c>
      <c r="Y1662" s="152">
        <v>5.5140000000000002</v>
      </c>
      <c r="Z1662" s="152">
        <v>5.577</v>
      </c>
      <c r="AA1662" s="152">
        <v>7.016</v>
      </c>
      <c r="AB1662" s="152">
        <v>5.7549999999999999</v>
      </c>
      <c r="AC1662" s="152">
        <v>5.7549999999999999</v>
      </c>
      <c r="AD1662" s="152">
        <v>5.1870000000000003</v>
      </c>
      <c r="AE1662" s="152">
        <v>6.5129999999999999</v>
      </c>
      <c r="AF1662" s="152">
        <v>5.5140000000000002</v>
      </c>
      <c r="AG1662" s="152">
        <v>5.5140000000000002</v>
      </c>
      <c r="AH1662" s="152">
        <v>5.5739999999999998</v>
      </c>
      <c r="AI1662" s="152">
        <v>6.9080000000000004</v>
      </c>
      <c r="AJ1662" s="152">
        <v>5.7549999999999999</v>
      </c>
      <c r="AK1662" s="152">
        <v>5.7549999999999999</v>
      </c>
      <c r="AL1662" s="152" t="e">
        <f t="shared" si="333"/>
        <v>#N/A</v>
      </c>
      <c r="AM1662" s="152" t="e">
        <f t="shared" si="334"/>
        <v>#N/A</v>
      </c>
      <c r="AN1662" s="152" t="e">
        <f>NA()</f>
        <v>#N/A</v>
      </c>
      <c r="AO1662" s="152" t="e">
        <f>NA()</f>
        <v>#N/A</v>
      </c>
      <c r="AP1662" s="152">
        <f t="shared" si="335"/>
        <v>8.0361999999999991</v>
      </c>
      <c r="AQ1662" s="152"/>
      <c r="AR1662" s="152"/>
      <c r="AS1662" s="153">
        <f t="shared" si="341"/>
        <v>185</v>
      </c>
      <c r="AT1662" s="153">
        <f t="shared" si="320"/>
        <v>0</v>
      </c>
      <c r="AU1662" s="153">
        <f t="shared" si="321"/>
        <v>0</v>
      </c>
      <c r="AV1662" s="153">
        <f t="shared" si="322"/>
        <v>1</v>
      </c>
      <c r="BA1662">
        <f t="shared" si="342"/>
        <v>4</v>
      </c>
    </row>
    <row r="1663" spans="2:53" x14ac:dyDescent="0.25">
      <c r="B1663" s="155">
        <f t="shared" si="340"/>
        <v>44382.999305555553</v>
      </c>
      <c r="C1663" s="155">
        <f t="shared" si="327"/>
        <v>44382.999305555553</v>
      </c>
      <c r="D1663" s="152">
        <f t="shared" si="330"/>
        <v>5.5140000000000002</v>
      </c>
      <c r="E1663" s="152"/>
      <c r="F1663" s="152"/>
      <c r="G1663" s="152"/>
      <c r="H1663" s="152" t="e">
        <f t="shared" si="331"/>
        <v>#N/A</v>
      </c>
      <c r="I1663" s="152"/>
      <c r="J1663" s="152" t="e">
        <f t="shared" si="332"/>
        <v>#N/A</v>
      </c>
      <c r="K1663" s="152"/>
      <c r="L1663" s="152"/>
      <c r="M1663" s="152"/>
      <c r="N1663" s="152"/>
      <c r="O1663" s="152"/>
      <c r="P1663" s="152"/>
      <c r="Q1663" s="152"/>
      <c r="R1663" s="152"/>
      <c r="S1663" s="152"/>
      <c r="T1663" s="153" cm="1">
        <f t="array" ref="T1663">MATCH(1,(TDU_Info!$C$5:$C$111=$T$6)*(TDU_Info!$B$5:$B$111&lt;=$B1663),0)</f>
        <v>90</v>
      </c>
      <c r="U1663" s="152">
        <f>100*(INDEX(TDU_Info!$E$5:$E$111,$T1663)/T$11+INDEX(TDU_Info!$F$5:$F$111,$T1663))</f>
        <v>3.6638000000000002</v>
      </c>
      <c r="V1663" s="152">
        <v>5.2750000000000004</v>
      </c>
      <c r="W1663" s="152">
        <v>6.6269999999999998</v>
      </c>
      <c r="X1663" s="152">
        <v>5.5140000000000002</v>
      </c>
      <c r="Y1663" s="152">
        <v>5.5140000000000002</v>
      </c>
      <c r="Z1663" s="152">
        <v>5.577</v>
      </c>
      <c r="AA1663" s="152">
        <v>7.016</v>
      </c>
      <c r="AB1663" s="152">
        <v>5.7549999999999999</v>
      </c>
      <c r="AC1663" s="152">
        <v>5.7549999999999999</v>
      </c>
      <c r="AD1663" s="152">
        <v>5.1870000000000003</v>
      </c>
      <c r="AE1663" s="152">
        <v>6.5129999999999999</v>
      </c>
      <c r="AF1663" s="152">
        <v>5.5140000000000002</v>
      </c>
      <c r="AG1663" s="152">
        <v>5.5140000000000002</v>
      </c>
      <c r="AH1663" s="152">
        <v>5.5739999999999998</v>
      </c>
      <c r="AI1663" s="152">
        <v>6.9080000000000004</v>
      </c>
      <c r="AJ1663" s="152">
        <v>5.7549999999999999</v>
      </c>
      <c r="AK1663" s="152">
        <v>5.7549999999999999</v>
      </c>
      <c r="AL1663" s="152" t="e">
        <f t="shared" si="333"/>
        <v>#N/A</v>
      </c>
      <c r="AM1663" s="152" t="e">
        <f t="shared" si="334"/>
        <v>#N/A</v>
      </c>
      <c r="AN1663" s="152" t="e">
        <f>NA()</f>
        <v>#N/A</v>
      </c>
      <c r="AO1663" s="152" t="e">
        <f>NA()</f>
        <v>#N/A</v>
      </c>
      <c r="AP1663" s="152">
        <f t="shared" si="335"/>
        <v>8.0361999999999991</v>
      </c>
      <c r="AQ1663" s="152"/>
      <c r="AR1663" s="152"/>
      <c r="AS1663" s="153">
        <f t="shared" si="341"/>
        <v>186</v>
      </c>
      <c r="AT1663" s="153">
        <f t="shared" si="320"/>
        <v>0</v>
      </c>
      <c r="AU1663" s="153">
        <f t="shared" si="321"/>
        <v>0</v>
      </c>
      <c r="AV1663" s="153">
        <f t="shared" si="322"/>
        <v>1</v>
      </c>
      <c r="BA1663">
        <f t="shared" si="342"/>
        <v>5</v>
      </c>
    </row>
    <row r="1664" spans="2:53" x14ac:dyDescent="0.25">
      <c r="B1664" s="155">
        <f t="shared" si="340"/>
        <v>44383.999305555553</v>
      </c>
      <c r="C1664" s="155">
        <f t="shared" si="327"/>
        <v>44383.999305555553</v>
      </c>
      <c r="D1664" s="152">
        <f t="shared" si="330"/>
        <v>5.5140000000000002</v>
      </c>
      <c r="E1664" s="152"/>
      <c r="F1664" s="152"/>
      <c r="G1664" s="152"/>
      <c r="H1664" s="152" t="e">
        <f t="shared" si="331"/>
        <v>#N/A</v>
      </c>
      <c r="I1664" s="152"/>
      <c r="J1664" s="152" t="e">
        <f t="shared" si="332"/>
        <v>#N/A</v>
      </c>
      <c r="K1664" s="152"/>
      <c r="L1664" s="152"/>
      <c r="M1664" s="152"/>
      <c r="N1664" s="152"/>
      <c r="O1664" s="152"/>
      <c r="P1664" s="152"/>
      <c r="Q1664" s="152"/>
      <c r="R1664" s="152"/>
      <c r="S1664" s="152"/>
      <c r="T1664" s="153" cm="1">
        <f t="array" ref="T1664">MATCH(1,(TDU_Info!$C$5:$C$111=$T$6)*(TDU_Info!$B$5:$B$111&lt;=$B1664),0)</f>
        <v>90</v>
      </c>
      <c r="U1664" s="152">
        <f>100*(INDEX(TDU_Info!$E$5:$E$111,$T1664)/T$11+INDEX(TDU_Info!$F$5:$F$111,$T1664))</f>
        <v>3.6638000000000002</v>
      </c>
      <c r="V1664" s="152">
        <v>5.2750000000000004</v>
      </c>
      <c r="W1664" s="152">
        <v>6.6269999999999998</v>
      </c>
      <c r="X1664" s="152">
        <v>5.5140000000000002</v>
      </c>
      <c r="Y1664" s="152">
        <v>5.5140000000000002</v>
      </c>
      <c r="Z1664" s="152">
        <v>5.577</v>
      </c>
      <c r="AA1664" s="152">
        <v>7.016</v>
      </c>
      <c r="AB1664" s="152">
        <v>5.7549999999999999</v>
      </c>
      <c r="AC1664" s="152">
        <v>5.7549999999999999</v>
      </c>
      <c r="AD1664" s="152">
        <v>5.1870000000000003</v>
      </c>
      <c r="AE1664" s="152">
        <v>6.5129999999999999</v>
      </c>
      <c r="AF1664" s="152">
        <v>5.5140000000000002</v>
      </c>
      <c r="AG1664" s="152">
        <v>5.5140000000000002</v>
      </c>
      <c r="AH1664" s="152">
        <v>5.5739999999999998</v>
      </c>
      <c r="AI1664" s="152">
        <v>6.9080000000000004</v>
      </c>
      <c r="AJ1664" s="152">
        <v>5.7549999999999999</v>
      </c>
      <c r="AK1664" s="152">
        <v>5.7549999999999999</v>
      </c>
      <c r="AL1664" s="152" t="e">
        <f t="shared" si="333"/>
        <v>#N/A</v>
      </c>
      <c r="AM1664" s="152" t="e">
        <f t="shared" si="334"/>
        <v>#N/A</v>
      </c>
      <c r="AN1664" s="152" t="e">
        <f>NA()</f>
        <v>#N/A</v>
      </c>
      <c r="AO1664" s="152" t="e">
        <f>NA()</f>
        <v>#N/A</v>
      </c>
      <c r="AP1664" s="152">
        <f t="shared" si="335"/>
        <v>8.0361999999999991</v>
      </c>
      <c r="AQ1664" s="152"/>
      <c r="AR1664" s="152"/>
      <c r="AS1664" s="153">
        <f t="shared" si="341"/>
        <v>187</v>
      </c>
      <c r="AT1664" s="153">
        <f t="shared" si="320"/>
        <v>0</v>
      </c>
      <c r="AU1664" s="153">
        <f t="shared" si="321"/>
        <v>0</v>
      </c>
      <c r="AV1664" s="153">
        <f t="shared" si="322"/>
        <v>1</v>
      </c>
      <c r="BA1664">
        <f t="shared" si="342"/>
        <v>6</v>
      </c>
    </row>
    <row r="1665" spans="2:53" x14ac:dyDescent="0.25">
      <c r="B1665" s="155">
        <f t="shared" si="340"/>
        <v>44384.999305555553</v>
      </c>
      <c r="C1665" s="155">
        <f t="shared" si="327"/>
        <v>44384.999305555553</v>
      </c>
      <c r="D1665" s="152">
        <f t="shared" si="330"/>
        <v>5.601</v>
      </c>
      <c r="E1665" s="152"/>
      <c r="F1665" s="152"/>
      <c r="G1665" s="152"/>
      <c r="H1665" s="152" t="e">
        <f t="shared" si="331"/>
        <v>#N/A</v>
      </c>
      <c r="I1665" s="152"/>
      <c r="J1665" s="152" t="e">
        <f t="shared" si="332"/>
        <v>#N/A</v>
      </c>
      <c r="K1665" s="152"/>
      <c r="L1665" s="152"/>
      <c r="M1665" s="152"/>
      <c r="N1665" s="152"/>
      <c r="O1665" s="152"/>
      <c r="P1665" s="152"/>
      <c r="Q1665" s="152"/>
      <c r="R1665" s="152"/>
      <c r="S1665" s="152"/>
      <c r="T1665" s="153" cm="1">
        <f t="array" ref="T1665">MATCH(1,(TDU_Info!$C$5:$C$111=$T$6)*(TDU_Info!$B$5:$B$111&lt;=$B1665),0)</f>
        <v>90</v>
      </c>
      <c r="U1665" s="152">
        <f>100*(INDEX(TDU_Info!$E$5:$E$111,$T1665)/T$11+INDEX(TDU_Info!$F$5:$F$111,$T1665))</f>
        <v>3.6638000000000002</v>
      </c>
      <c r="V1665" s="152">
        <v>5.375</v>
      </c>
      <c r="W1665" s="152">
        <v>6.6269999999999998</v>
      </c>
      <c r="X1665" s="152">
        <v>5.71</v>
      </c>
      <c r="Y1665" s="152">
        <v>5.8</v>
      </c>
      <c r="Z1665" s="152">
        <v>5.6769999999999996</v>
      </c>
      <c r="AA1665" s="152">
        <v>7.016</v>
      </c>
      <c r="AB1665" s="152">
        <v>5.95</v>
      </c>
      <c r="AC1665" s="152">
        <v>6.1</v>
      </c>
      <c r="AD1665" s="152">
        <v>5.2869999999999999</v>
      </c>
      <c r="AE1665" s="152">
        <v>6.5129999999999999</v>
      </c>
      <c r="AF1665" s="152">
        <v>5.601</v>
      </c>
      <c r="AG1665" s="152">
        <v>5.65</v>
      </c>
      <c r="AH1665" s="152">
        <v>5.6740000000000004</v>
      </c>
      <c r="AI1665" s="152">
        <v>6.9080000000000004</v>
      </c>
      <c r="AJ1665" s="152">
        <v>5.9</v>
      </c>
      <c r="AK1665" s="152">
        <v>5.95</v>
      </c>
      <c r="AL1665" s="152" t="e">
        <f t="shared" si="333"/>
        <v>#N/A</v>
      </c>
      <c r="AM1665" s="152" t="e">
        <f t="shared" si="334"/>
        <v>#N/A</v>
      </c>
      <c r="AN1665" s="152" t="e">
        <f>NA()</f>
        <v>#N/A</v>
      </c>
      <c r="AO1665" s="152" t="e">
        <f>NA()</f>
        <v>#N/A</v>
      </c>
      <c r="AP1665" s="152">
        <f t="shared" si="335"/>
        <v>8.0361999999999991</v>
      </c>
      <c r="AQ1665" s="152"/>
      <c r="AR1665" s="152"/>
      <c r="AS1665" s="153">
        <f t="shared" si="341"/>
        <v>188</v>
      </c>
      <c r="AT1665" s="153">
        <f t="shared" si="320"/>
        <v>0</v>
      </c>
      <c r="AU1665" s="153">
        <f t="shared" si="321"/>
        <v>0</v>
      </c>
      <c r="AV1665" s="153">
        <f t="shared" si="322"/>
        <v>1</v>
      </c>
      <c r="BA1665">
        <f t="shared" si="342"/>
        <v>7</v>
      </c>
    </row>
    <row r="1666" spans="2:53" x14ac:dyDescent="0.25">
      <c r="B1666" s="155">
        <f t="shared" si="340"/>
        <v>44385.999305555553</v>
      </c>
      <c r="C1666" s="155">
        <f t="shared" si="327"/>
        <v>44385.999305555553</v>
      </c>
      <c r="D1666" s="152">
        <f t="shared" si="330"/>
        <v>5.601</v>
      </c>
      <c r="E1666" s="152"/>
      <c r="F1666" s="152"/>
      <c r="G1666" s="152"/>
      <c r="H1666" s="152" t="e">
        <f t="shared" si="331"/>
        <v>#N/A</v>
      </c>
      <c r="I1666" s="152"/>
      <c r="J1666" s="152" t="e">
        <f t="shared" si="332"/>
        <v>#N/A</v>
      </c>
      <c r="K1666" s="152"/>
      <c r="L1666" s="152"/>
      <c r="M1666" s="152"/>
      <c r="N1666" s="152"/>
      <c r="O1666" s="152"/>
      <c r="P1666" s="152"/>
      <c r="Q1666" s="152"/>
      <c r="R1666" s="152"/>
      <c r="S1666" s="152"/>
      <c r="T1666" s="153" cm="1">
        <f t="array" ref="T1666">MATCH(1,(TDU_Info!$C$5:$C$111=$T$6)*(TDU_Info!$B$5:$B$111&lt;=$B1666),0)</f>
        <v>90</v>
      </c>
      <c r="U1666" s="152">
        <f>100*(INDEX(TDU_Info!$E$5:$E$111,$T1666)/T$11+INDEX(TDU_Info!$F$5:$F$111,$T1666))</f>
        <v>3.6638000000000002</v>
      </c>
      <c r="V1666" s="152">
        <v>5.375</v>
      </c>
      <c r="W1666" s="152">
        <v>5.5709999999999997</v>
      </c>
      <c r="X1666" s="152">
        <v>5.61</v>
      </c>
      <c r="Y1666" s="152">
        <v>5.8</v>
      </c>
      <c r="Z1666" s="152">
        <v>5.6769999999999996</v>
      </c>
      <c r="AA1666" s="152">
        <v>5.8</v>
      </c>
      <c r="AB1666" s="152">
        <v>5.85</v>
      </c>
      <c r="AC1666" s="152">
        <v>6.1</v>
      </c>
      <c r="AD1666" s="152">
        <v>5.2869999999999999</v>
      </c>
      <c r="AE1666" s="152">
        <v>5.5910000000000002</v>
      </c>
      <c r="AF1666" s="152">
        <v>5.601</v>
      </c>
      <c r="AG1666" s="152">
        <v>5.65</v>
      </c>
      <c r="AH1666" s="152">
        <v>5.6740000000000004</v>
      </c>
      <c r="AI1666" s="152">
        <v>5.8250000000000002</v>
      </c>
      <c r="AJ1666" s="152">
        <v>5.85</v>
      </c>
      <c r="AK1666" s="152">
        <v>5.95</v>
      </c>
      <c r="AL1666" s="152" t="e">
        <f t="shared" si="333"/>
        <v>#N/A</v>
      </c>
      <c r="AM1666" s="152" t="e">
        <f t="shared" si="334"/>
        <v>#N/A</v>
      </c>
      <c r="AN1666" s="152" t="e">
        <f>NA()</f>
        <v>#N/A</v>
      </c>
      <c r="AO1666" s="152" t="e">
        <f>NA()</f>
        <v>#N/A</v>
      </c>
      <c r="AP1666" s="152">
        <f t="shared" si="335"/>
        <v>8.0361999999999991</v>
      </c>
      <c r="AQ1666" s="152"/>
      <c r="AR1666" s="152"/>
      <c r="AS1666" s="153">
        <f t="shared" si="341"/>
        <v>189</v>
      </c>
      <c r="AT1666" s="153">
        <f t="shared" si="320"/>
        <v>0</v>
      </c>
      <c r="AU1666" s="153">
        <f t="shared" si="321"/>
        <v>0</v>
      </c>
      <c r="AV1666" s="153">
        <f t="shared" si="322"/>
        <v>1</v>
      </c>
      <c r="BA1666">
        <f t="shared" si="342"/>
        <v>8</v>
      </c>
    </row>
    <row r="1667" spans="2:53" x14ac:dyDescent="0.25">
      <c r="B1667" s="155">
        <f t="shared" si="340"/>
        <v>44386.999305555553</v>
      </c>
      <c r="C1667" s="155">
        <f t="shared" si="327"/>
        <v>44386.999305555553</v>
      </c>
      <c r="D1667" s="152">
        <f t="shared" si="330"/>
        <v>5.601</v>
      </c>
      <c r="E1667" s="152"/>
      <c r="F1667" s="152"/>
      <c r="G1667" s="152"/>
      <c r="H1667" s="152" t="e">
        <f t="shared" si="331"/>
        <v>#N/A</v>
      </c>
      <c r="I1667" s="152"/>
      <c r="J1667" s="152" t="e">
        <f t="shared" si="332"/>
        <v>#N/A</v>
      </c>
      <c r="K1667" s="152"/>
      <c r="L1667" s="152"/>
      <c r="M1667" s="152"/>
      <c r="N1667" s="152"/>
      <c r="O1667" s="152"/>
      <c r="P1667" s="152"/>
      <c r="Q1667" s="152"/>
      <c r="R1667" s="152"/>
      <c r="S1667" s="152"/>
      <c r="T1667" s="153" cm="1">
        <f t="array" ref="T1667">MATCH(1,(TDU_Info!$C$5:$C$111=$T$6)*(TDU_Info!$B$5:$B$111&lt;=$B1667),0)</f>
        <v>90</v>
      </c>
      <c r="U1667" s="152">
        <f>100*(INDEX(TDU_Info!$E$5:$E$111,$T1667)/T$11+INDEX(TDU_Info!$F$5:$F$111,$T1667))</f>
        <v>3.6638000000000002</v>
      </c>
      <c r="V1667" s="152">
        <v>5.5750000000000002</v>
      </c>
      <c r="W1667" s="152">
        <v>5.6710000000000003</v>
      </c>
      <c r="X1667" s="152">
        <v>5.71</v>
      </c>
      <c r="Y1667" s="152">
        <v>5.8</v>
      </c>
      <c r="Z1667" s="152">
        <v>5.2480000000000002</v>
      </c>
      <c r="AA1667" s="152">
        <v>5.9</v>
      </c>
      <c r="AB1667" s="152">
        <v>5.95</v>
      </c>
      <c r="AC1667" s="152">
        <v>6.3</v>
      </c>
      <c r="AD1667" s="152">
        <v>5.4870000000000001</v>
      </c>
      <c r="AE1667" s="152">
        <v>5.6909999999999998</v>
      </c>
      <c r="AF1667" s="152">
        <v>5.601</v>
      </c>
      <c r="AG1667" s="152">
        <v>5.65</v>
      </c>
      <c r="AH1667" s="152">
        <v>5.1740000000000004</v>
      </c>
      <c r="AI1667" s="152">
        <v>5.9249999999999998</v>
      </c>
      <c r="AJ1667" s="152">
        <v>5.9</v>
      </c>
      <c r="AK1667" s="152">
        <v>6.15</v>
      </c>
      <c r="AL1667" s="152" t="e">
        <f t="shared" si="333"/>
        <v>#N/A</v>
      </c>
      <c r="AM1667" s="152" t="e">
        <f t="shared" si="334"/>
        <v>#N/A</v>
      </c>
      <c r="AN1667" s="152" t="e">
        <f>NA()</f>
        <v>#N/A</v>
      </c>
      <c r="AO1667" s="152" t="e">
        <f>NA()</f>
        <v>#N/A</v>
      </c>
      <c r="AP1667" s="152">
        <f t="shared" si="335"/>
        <v>8.0361999999999991</v>
      </c>
      <c r="AQ1667" s="152"/>
      <c r="AR1667" s="152"/>
      <c r="AS1667" s="153">
        <f t="shared" si="341"/>
        <v>190</v>
      </c>
      <c r="AT1667" s="153">
        <f t="shared" si="320"/>
        <v>0</v>
      </c>
      <c r="AU1667" s="153">
        <f t="shared" si="321"/>
        <v>0</v>
      </c>
      <c r="AV1667" s="153">
        <f t="shared" si="322"/>
        <v>1</v>
      </c>
      <c r="BA1667">
        <f t="shared" si="342"/>
        <v>9</v>
      </c>
    </row>
    <row r="1668" spans="2:53" x14ac:dyDescent="0.25">
      <c r="B1668" s="155">
        <f t="shared" si="340"/>
        <v>44387.999305555553</v>
      </c>
      <c r="C1668" s="155">
        <f t="shared" si="327"/>
        <v>44387.999305555553</v>
      </c>
      <c r="D1668" s="152">
        <f t="shared" si="330"/>
        <v>5.601</v>
      </c>
      <c r="E1668" s="152"/>
      <c r="F1668" s="152"/>
      <c r="G1668" s="152"/>
      <c r="H1668" s="152" t="e">
        <f t="shared" si="331"/>
        <v>#N/A</v>
      </c>
      <c r="I1668" s="152"/>
      <c r="J1668" s="152" t="e">
        <f t="shared" si="332"/>
        <v>#N/A</v>
      </c>
      <c r="K1668" s="152"/>
      <c r="L1668" s="152"/>
      <c r="M1668" s="152"/>
      <c r="N1668" s="152"/>
      <c r="O1668" s="152"/>
      <c r="P1668" s="152"/>
      <c r="Q1668" s="152"/>
      <c r="R1668" s="152"/>
      <c r="S1668" s="152"/>
      <c r="T1668" s="153" cm="1">
        <f t="array" ref="T1668">MATCH(1,(TDU_Info!$C$5:$C$111=$T$6)*(TDU_Info!$B$5:$B$111&lt;=$B1668),0)</f>
        <v>90</v>
      </c>
      <c r="U1668" s="152">
        <f>100*(INDEX(TDU_Info!$E$5:$E$111,$T1668)/T$11+INDEX(TDU_Info!$F$5:$F$111,$T1668))</f>
        <v>3.6638000000000002</v>
      </c>
      <c r="V1668" s="152">
        <v>5.5750000000000002</v>
      </c>
      <c r="W1668" s="152">
        <v>5.6710000000000003</v>
      </c>
      <c r="X1668" s="152">
        <v>5.71</v>
      </c>
      <c r="Y1668" s="152">
        <v>5.8</v>
      </c>
      <c r="Z1668" s="152">
        <v>5.2480000000000002</v>
      </c>
      <c r="AA1668" s="152">
        <v>5.9</v>
      </c>
      <c r="AB1668" s="152">
        <v>5.95</v>
      </c>
      <c r="AC1668" s="152">
        <v>6.3</v>
      </c>
      <c r="AD1668" s="152">
        <v>5.4870000000000001</v>
      </c>
      <c r="AE1668" s="152">
        <v>5.6909999999999998</v>
      </c>
      <c r="AF1668" s="152">
        <v>5.601</v>
      </c>
      <c r="AG1668" s="152">
        <v>5.65</v>
      </c>
      <c r="AH1668" s="152">
        <v>5.1740000000000004</v>
      </c>
      <c r="AI1668" s="152">
        <v>5.9249999999999998</v>
      </c>
      <c r="AJ1668" s="152">
        <v>5.9</v>
      </c>
      <c r="AK1668" s="152">
        <v>6.15</v>
      </c>
      <c r="AL1668" s="152" t="e">
        <f t="shared" si="333"/>
        <v>#N/A</v>
      </c>
      <c r="AM1668" s="152" t="e">
        <f t="shared" si="334"/>
        <v>#N/A</v>
      </c>
      <c r="AN1668" s="152" t="e">
        <f>NA()</f>
        <v>#N/A</v>
      </c>
      <c r="AO1668" s="152" t="e">
        <f>NA()</f>
        <v>#N/A</v>
      </c>
      <c r="AP1668" s="152">
        <f t="shared" si="335"/>
        <v>8.0361999999999991</v>
      </c>
      <c r="AQ1668" s="152"/>
      <c r="AR1668" s="152"/>
      <c r="AS1668" s="153">
        <f t="shared" si="341"/>
        <v>191</v>
      </c>
      <c r="AT1668" s="153">
        <f t="shared" si="320"/>
        <v>0</v>
      </c>
      <c r="AU1668" s="153">
        <f t="shared" si="321"/>
        <v>0</v>
      </c>
      <c r="AV1668" s="153">
        <f t="shared" si="322"/>
        <v>1</v>
      </c>
      <c r="BA1668">
        <f t="shared" si="342"/>
        <v>10</v>
      </c>
    </row>
    <row r="1669" spans="2:53" x14ac:dyDescent="0.25">
      <c r="B1669" s="155">
        <f t="shared" si="340"/>
        <v>44388.999305555553</v>
      </c>
      <c r="C1669" s="155">
        <f t="shared" si="327"/>
        <v>44388.999305555553</v>
      </c>
      <c r="D1669" s="152">
        <f t="shared" si="330"/>
        <v>5.601</v>
      </c>
      <c r="E1669" s="152"/>
      <c r="F1669" s="152"/>
      <c r="G1669" s="152"/>
      <c r="H1669" s="152" t="e">
        <f t="shared" si="331"/>
        <v>#N/A</v>
      </c>
      <c r="I1669" s="152"/>
      <c r="J1669" s="152" t="e">
        <f t="shared" si="332"/>
        <v>#N/A</v>
      </c>
      <c r="K1669" s="152"/>
      <c r="L1669" s="152"/>
      <c r="M1669" s="152"/>
      <c r="N1669" s="152"/>
      <c r="O1669" s="152"/>
      <c r="P1669" s="152"/>
      <c r="Q1669" s="152"/>
      <c r="R1669" s="152"/>
      <c r="S1669" s="152"/>
      <c r="T1669" s="153" cm="1">
        <f t="array" ref="T1669">MATCH(1,(TDU_Info!$C$5:$C$111=$T$6)*(TDU_Info!$B$5:$B$111&lt;=$B1669),0)</f>
        <v>90</v>
      </c>
      <c r="U1669" s="152">
        <f>100*(INDEX(TDU_Info!$E$5:$E$111,$T1669)/T$11+INDEX(TDU_Info!$F$5:$F$111,$T1669))</f>
        <v>3.6638000000000002</v>
      </c>
      <c r="V1669" s="152">
        <v>5.5750000000000002</v>
      </c>
      <c r="W1669" s="152">
        <v>5.6710000000000003</v>
      </c>
      <c r="X1669" s="152">
        <v>5.71</v>
      </c>
      <c r="Y1669" s="152">
        <v>5.8</v>
      </c>
      <c r="Z1669" s="152">
        <v>5.2480000000000002</v>
      </c>
      <c r="AA1669" s="152">
        <v>5.9</v>
      </c>
      <c r="AB1669" s="152">
        <v>5.95</v>
      </c>
      <c r="AC1669" s="152">
        <v>6.3</v>
      </c>
      <c r="AD1669" s="152">
        <v>5.4870000000000001</v>
      </c>
      <c r="AE1669" s="152">
        <v>5.6909999999999998</v>
      </c>
      <c r="AF1669" s="152">
        <v>5.601</v>
      </c>
      <c r="AG1669" s="152">
        <v>5.65</v>
      </c>
      <c r="AH1669" s="152">
        <v>5.1740000000000004</v>
      </c>
      <c r="AI1669" s="152">
        <v>5.9249999999999998</v>
      </c>
      <c r="AJ1669" s="152">
        <v>5.9</v>
      </c>
      <c r="AK1669" s="152">
        <v>6.15</v>
      </c>
      <c r="AL1669" s="152" t="e">
        <f t="shared" si="333"/>
        <v>#N/A</v>
      </c>
      <c r="AM1669" s="152" t="e">
        <f t="shared" si="334"/>
        <v>#N/A</v>
      </c>
      <c r="AN1669" s="152" t="e">
        <f>NA()</f>
        <v>#N/A</v>
      </c>
      <c r="AO1669" s="152" t="e">
        <f>NA()</f>
        <v>#N/A</v>
      </c>
      <c r="AP1669" s="152">
        <f t="shared" si="335"/>
        <v>8.0361999999999991</v>
      </c>
      <c r="AQ1669" s="152"/>
      <c r="AR1669" s="152"/>
      <c r="AS1669" s="153">
        <f t="shared" si="341"/>
        <v>192</v>
      </c>
      <c r="AT1669" s="153">
        <f t="shared" si="320"/>
        <v>0</v>
      </c>
      <c r="AU1669" s="153">
        <f t="shared" si="321"/>
        <v>0</v>
      </c>
      <c r="AV1669" s="153">
        <f t="shared" si="322"/>
        <v>1</v>
      </c>
      <c r="BA1669">
        <f t="shared" si="342"/>
        <v>11</v>
      </c>
    </row>
    <row r="1670" spans="2:53" x14ac:dyDescent="0.25">
      <c r="B1670" s="155">
        <f t="shared" si="340"/>
        <v>44389.999305555553</v>
      </c>
      <c r="C1670" s="155">
        <f t="shared" si="327"/>
        <v>44389.999305555553</v>
      </c>
      <c r="D1670" s="152">
        <f t="shared" si="330"/>
        <v>5.601</v>
      </c>
      <c r="E1670" s="152"/>
      <c r="F1670" s="152"/>
      <c r="G1670" s="152"/>
      <c r="H1670" s="152" t="e">
        <f t="shared" si="331"/>
        <v>#N/A</v>
      </c>
      <c r="I1670" s="152"/>
      <c r="J1670" s="152" t="e">
        <f t="shared" si="332"/>
        <v>#N/A</v>
      </c>
      <c r="K1670" s="152"/>
      <c r="L1670" s="152"/>
      <c r="M1670" s="152"/>
      <c r="N1670" s="152"/>
      <c r="O1670" s="152"/>
      <c r="P1670" s="152"/>
      <c r="Q1670" s="152"/>
      <c r="R1670" s="152"/>
      <c r="S1670" s="152"/>
      <c r="T1670" s="153" cm="1">
        <f t="array" ref="T1670">MATCH(1,(TDU_Info!$C$5:$C$111=$T$6)*(TDU_Info!$B$5:$B$111&lt;=$B1670),0)</f>
        <v>90</v>
      </c>
      <c r="U1670" s="152">
        <f>100*(INDEX(TDU_Info!$E$5:$E$111,$T1670)/T$11+INDEX(TDU_Info!$F$5:$F$111,$T1670))</f>
        <v>3.6638000000000002</v>
      </c>
      <c r="V1670" s="152">
        <v>5.5750000000000002</v>
      </c>
      <c r="W1670" s="152">
        <v>5.6710000000000003</v>
      </c>
      <c r="X1670" s="152">
        <v>5.71</v>
      </c>
      <c r="Y1670" s="152">
        <v>5.8</v>
      </c>
      <c r="Z1670" s="152">
        <v>5.2480000000000002</v>
      </c>
      <c r="AA1670" s="152">
        <v>5.9</v>
      </c>
      <c r="AB1670" s="152">
        <v>5.95</v>
      </c>
      <c r="AC1670" s="152">
        <v>6.3</v>
      </c>
      <c r="AD1670" s="152">
        <v>5.4870000000000001</v>
      </c>
      <c r="AE1670" s="152">
        <v>5.6909999999999998</v>
      </c>
      <c r="AF1670" s="152">
        <v>5.601</v>
      </c>
      <c r="AG1670" s="152">
        <v>5.65</v>
      </c>
      <c r="AH1670" s="152">
        <v>5.1740000000000004</v>
      </c>
      <c r="AI1670" s="152">
        <v>5.9249999999999998</v>
      </c>
      <c r="AJ1670" s="152">
        <v>5.9</v>
      </c>
      <c r="AK1670" s="152">
        <v>6.15</v>
      </c>
      <c r="AL1670" s="152" t="e">
        <f t="shared" si="333"/>
        <v>#N/A</v>
      </c>
      <c r="AM1670" s="152" t="e">
        <f t="shared" si="334"/>
        <v>#N/A</v>
      </c>
      <c r="AN1670" s="152" t="e">
        <f>NA()</f>
        <v>#N/A</v>
      </c>
      <c r="AO1670" s="152" t="e">
        <f>NA()</f>
        <v>#N/A</v>
      </c>
      <c r="AP1670" s="152">
        <f t="shared" si="335"/>
        <v>8.0361999999999991</v>
      </c>
      <c r="AQ1670" s="152"/>
      <c r="AR1670" s="152"/>
      <c r="AS1670" s="153">
        <f t="shared" si="341"/>
        <v>193</v>
      </c>
      <c r="AT1670" s="153">
        <f t="shared" si="320"/>
        <v>0</v>
      </c>
      <c r="AU1670" s="153">
        <f t="shared" si="321"/>
        <v>0</v>
      </c>
      <c r="AV1670" s="153">
        <f t="shared" si="322"/>
        <v>1</v>
      </c>
      <c r="BA1670">
        <f t="shared" si="342"/>
        <v>12</v>
      </c>
    </row>
    <row r="1671" spans="2:53" x14ac:dyDescent="0.25">
      <c r="B1671" s="155">
        <f t="shared" si="340"/>
        <v>44390.999305555553</v>
      </c>
      <c r="C1671" s="155">
        <f t="shared" si="327"/>
        <v>44390.999305555553</v>
      </c>
      <c r="D1671" s="152">
        <f t="shared" si="330"/>
        <v>5.601</v>
      </c>
      <c r="E1671" s="152"/>
      <c r="F1671" s="152"/>
      <c r="G1671" s="152"/>
      <c r="H1671" s="152" t="e">
        <f t="shared" si="331"/>
        <v>#N/A</v>
      </c>
      <c r="I1671" s="152"/>
      <c r="J1671" s="152" t="e">
        <f t="shared" si="332"/>
        <v>#N/A</v>
      </c>
      <c r="K1671" s="152"/>
      <c r="L1671" s="152"/>
      <c r="M1671" s="152"/>
      <c r="N1671" s="152"/>
      <c r="O1671" s="152"/>
      <c r="P1671" s="152"/>
      <c r="Q1671" s="152"/>
      <c r="R1671" s="152"/>
      <c r="S1671" s="152"/>
      <c r="T1671" s="153" cm="1">
        <f t="array" ref="T1671">MATCH(1,(TDU_Info!$C$5:$C$111=$T$6)*(TDU_Info!$B$5:$B$111&lt;=$B1671),0)</f>
        <v>90</v>
      </c>
      <c r="U1671" s="152">
        <f>100*(INDEX(TDU_Info!$E$5:$E$111,$T1671)/T$11+INDEX(TDU_Info!$F$5:$F$111,$T1671))</f>
        <v>3.6638000000000002</v>
      </c>
      <c r="V1671" s="152">
        <v>5.5750000000000002</v>
      </c>
      <c r="W1671" s="152">
        <v>5.6710000000000003</v>
      </c>
      <c r="X1671" s="152">
        <v>5.71</v>
      </c>
      <c r="Y1671" s="152">
        <v>5.8</v>
      </c>
      <c r="Z1671" s="152">
        <v>5.2480000000000002</v>
      </c>
      <c r="AA1671" s="152">
        <v>5.9</v>
      </c>
      <c r="AB1671" s="152">
        <v>5.95</v>
      </c>
      <c r="AC1671" s="152">
        <v>6.3</v>
      </c>
      <c r="AD1671" s="152">
        <v>5.4870000000000001</v>
      </c>
      <c r="AE1671" s="152">
        <v>5.6909999999999998</v>
      </c>
      <c r="AF1671" s="152">
        <v>5.601</v>
      </c>
      <c r="AG1671" s="152">
        <v>5.65</v>
      </c>
      <c r="AH1671" s="152">
        <v>5.1740000000000004</v>
      </c>
      <c r="AI1671" s="152">
        <v>5.9249999999999998</v>
      </c>
      <c r="AJ1671" s="152">
        <v>5.9</v>
      </c>
      <c r="AK1671" s="152">
        <v>6.15</v>
      </c>
      <c r="AL1671" s="152" t="e">
        <f t="shared" si="333"/>
        <v>#N/A</v>
      </c>
      <c r="AM1671" s="152" t="e">
        <f t="shared" si="334"/>
        <v>#N/A</v>
      </c>
      <c r="AN1671" s="152" t="e">
        <f>NA()</f>
        <v>#N/A</v>
      </c>
      <c r="AO1671" s="152" t="e">
        <f>NA()</f>
        <v>#N/A</v>
      </c>
      <c r="AP1671" s="152">
        <f t="shared" si="335"/>
        <v>8.0361999999999991</v>
      </c>
      <c r="AQ1671" s="152"/>
      <c r="AR1671" s="152"/>
      <c r="AS1671" s="153">
        <f t="shared" si="341"/>
        <v>194</v>
      </c>
      <c r="AT1671" s="153">
        <f t="shared" si="320"/>
        <v>0</v>
      </c>
      <c r="AU1671" s="153">
        <f t="shared" si="321"/>
        <v>0</v>
      </c>
      <c r="AV1671" s="153">
        <f t="shared" si="322"/>
        <v>1</v>
      </c>
      <c r="BA1671">
        <f t="shared" si="342"/>
        <v>13</v>
      </c>
    </row>
    <row r="1672" spans="2:53" x14ac:dyDescent="0.25">
      <c r="B1672" s="155">
        <f t="shared" si="340"/>
        <v>44391.999305555553</v>
      </c>
      <c r="C1672" s="155">
        <f t="shared" si="327"/>
        <v>44391.999305555553</v>
      </c>
      <c r="D1672" s="152">
        <f t="shared" si="330"/>
        <v>5.601</v>
      </c>
      <c r="E1672" s="152"/>
      <c r="F1672" s="152"/>
      <c r="G1672" s="152"/>
      <c r="H1672" s="152" t="e">
        <f t="shared" si="331"/>
        <v>#N/A</v>
      </c>
      <c r="I1672" s="152"/>
      <c r="J1672" s="152" t="e">
        <f t="shared" si="332"/>
        <v>#N/A</v>
      </c>
      <c r="K1672" s="152"/>
      <c r="L1672" s="152"/>
      <c r="M1672" s="152"/>
      <c r="N1672" s="152"/>
      <c r="O1672" s="152"/>
      <c r="P1672" s="152"/>
      <c r="Q1672" s="152"/>
      <c r="R1672" s="152"/>
      <c r="S1672" s="152"/>
      <c r="T1672" s="153" cm="1">
        <f t="array" ref="T1672">MATCH(1,(TDU_Info!$C$5:$C$111=$T$6)*(TDU_Info!$B$5:$B$111&lt;=$B1672),0)</f>
        <v>90</v>
      </c>
      <c r="U1672" s="152">
        <f>100*(INDEX(TDU_Info!$E$5:$E$111,$T1672)/T$11+INDEX(TDU_Info!$F$5:$F$111,$T1672))</f>
        <v>3.6638000000000002</v>
      </c>
      <c r="V1672" s="152">
        <v>5.5750000000000002</v>
      </c>
      <c r="W1672" s="152">
        <v>5.6710000000000003</v>
      </c>
      <c r="X1672" s="152">
        <v>5.71</v>
      </c>
      <c r="Y1672" s="152">
        <v>5.8</v>
      </c>
      <c r="Z1672" s="152">
        <v>5.2480000000000002</v>
      </c>
      <c r="AA1672" s="152">
        <v>5.9</v>
      </c>
      <c r="AB1672" s="152">
        <v>5.95</v>
      </c>
      <c r="AC1672" s="152">
        <v>6.3</v>
      </c>
      <c r="AD1672" s="152">
        <v>5.4870000000000001</v>
      </c>
      <c r="AE1672" s="152">
        <v>5.6909999999999998</v>
      </c>
      <c r="AF1672" s="152">
        <v>5.601</v>
      </c>
      <c r="AG1672" s="152">
        <v>5.65</v>
      </c>
      <c r="AH1672" s="152">
        <v>5.1740000000000004</v>
      </c>
      <c r="AI1672" s="152">
        <v>5.9249999999999998</v>
      </c>
      <c r="AJ1672" s="152">
        <v>5.9</v>
      </c>
      <c r="AK1672" s="152">
        <v>6.15</v>
      </c>
      <c r="AL1672" s="152" t="e">
        <f t="shared" si="333"/>
        <v>#N/A</v>
      </c>
      <c r="AM1672" s="152" t="e">
        <f t="shared" si="334"/>
        <v>#N/A</v>
      </c>
      <c r="AN1672" s="152" t="e">
        <f>NA()</f>
        <v>#N/A</v>
      </c>
      <c r="AO1672" s="152" t="e">
        <f>NA()</f>
        <v>#N/A</v>
      </c>
      <c r="AP1672" s="152">
        <f t="shared" si="335"/>
        <v>8.0361999999999991</v>
      </c>
      <c r="AQ1672" s="152"/>
      <c r="AR1672" s="152"/>
      <c r="AS1672" s="153">
        <f t="shared" si="341"/>
        <v>195</v>
      </c>
      <c r="AT1672" s="153">
        <f t="shared" si="320"/>
        <v>0</v>
      </c>
      <c r="AU1672" s="153">
        <f t="shared" si="321"/>
        <v>0</v>
      </c>
      <c r="AV1672" s="153">
        <f t="shared" si="322"/>
        <v>1</v>
      </c>
      <c r="BA1672">
        <f t="shared" si="342"/>
        <v>14</v>
      </c>
    </row>
    <row r="1673" spans="2:53" x14ac:dyDescent="0.25">
      <c r="B1673" s="155">
        <f t="shared" si="340"/>
        <v>44392.999305555553</v>
      </c>
      <c r="C1673" s="155">
        <f t="shared" si="327"/>
        <v>44392.999305555553</v>
      </c>
      <c r="D1673" s="152">
        <f t="shared" si="330"/>
        <v>5.601</v>
      </c>
      <c r="E1673" s="152"/>
      <c r="F1673" s="152"/>
      <c r="G1673" s="152"/>
      <c r="H1673" s="152" t="e">
        <f t="shared" si="331"/>
        <v>#N/A</v>
      </c>
      <c r="I1673" s="152"/>
      <c r="J1673" s="152" t="e">
        <f t="shared" si="332"/>
        <v>#N/A</v>
      </c>
      <c r="K1673" s="152"/>
      <c r="L1673" s="152"/>
      <c r="M1673" s="152"/>
      <c r="N1673" s="152"/>
      <c r="O1673" s="152"/>
      <c r="P1673" s="152"/>
      <c r="Q1673" s="152"/>
      <c r="R1673" s="152"/>
      <c r="S1673" s="152"/>
      <c r="T1673" s="153" cm="1">
        <f t="array" ref="T1673">MATCH(1,(TDU_Info!$C$5:$C$111=$T$6)*(TDU_Info!$B$5:$B$111&lt;=$B1673),0)</f>
        <v>90</v>
      </c>
      <c r="U1673" s="152">
        <f>100*(INDEX(TDU_Info!$E$5:$E$111,$T1673)/T$11+INDEX(TDU_Info!$F$5:$F$111,$T1673))</f>
        <v>3.6638000000000002</v>
      </c>
      <c r="V1673" s="152">
        <v>5.5750000000000002</v>
      </c>
      <c r="W1673" s="152">
        <v>5.6710000000000003</v>
      </c>
      <c r="X1673" s="152">
        <v>5.71</v>
      </c>
      <c r="Y1673" s="152">
        <v>5.8</v>
      </c>
      <c r="Z1673" s="152">
        <v>5.2480000000000002</v>
      </c>
      <c r="AA1673" s="152">
        <v>5.9</v>
      </c>
      <c r="AB1673" s="152">
        <v>5.95</v>
      </c>
      <c r="AC1673" s="152">
        <v>6.3</v>
      </c>
      <c r="AD1673" s="152">
        <v>5.4870000000000001</v>
      </c>
      <c r="AE1673" s="152">
        <v>5.6909999999999998</v>
      </c>
      <c r="AF1673" s="152">
        <v>5.601</v>
      </c>
      <c r="AG1673" s="152">
        <v>5.65</v>
      </c>
      <c r="AH1673" s="152">
        <v>5.1740000000000004</v>
      </c>
      <c r="AI1673" s="152">
        <v>5.9249999999999998</v>
      </c>
      <c r="AJ1673" s="152">
        <v>5.9</v>
      </c>
      <c r="AK1673" s="152">
        <v>6.15</v>
      </c>
      <c r="AL1673" s="152" t="e">
        <f t="shared" si="333"/>
        <v>#N/A</v>
      </c>
      <c r="AM1673" s="152" t="e">
        <f t="shared" si="334"/>
        <v>#N/A</v>
      </c>
      <c r="AN1673" s="152" t="e">
        <f>NA()</f>
        <v>#N/A</v>
      </c>
      <c r="AO1673" s="152" t="e">
        <f>NA()</f>
        <v>#N/A</v>
      </c>
      <c r="AP1673" s="152">
        <f t="shared" si="335"/>
        <v>8.0361999999999991</v>
      </c>
      <c r="AQ1673" s="152"/>
      <c r="AR1673" s="152"/>
      <c r="AS1673" s="153">
        <f t="shared" si="341"/>
        <v>196</v>
      </c>
      <c r="AT1673" s="153">
        <f t="shared" si="320"/>
        <v>0</v>
      </c>
      <c r="AU1673" s="153">
        <f t="shared" si="321"/>
        <v>0</v>
      </c>
      <c r="AV1673" s="153">
        <f t="shared" si="322"/>
        <v>1</v>
      </c>
      <c r="BA1673">
        <f t="shared" si="342"/>
        <v>15</v>
      </c>
    </row>
    <row r="1674" spans="2:53" x14ac:dyDescent="0.25">
      <c r="B1674" s="155">
        <f t="shared" si="340"/>
        <v>44393.999305555553</v>
      </c>
      <c r="C1674" s="155">
        <f t="shared" si="327"/>
        <v>44393.999305555553</v>
      </c>
      <c r="D1674" s="152">
        <f t="shared" si="330"/>
        <v>5.601</v>
      </c>
      <c r="E1674" s="152"/>
      <c r="F1674" s="152"/>
      <c r="G1674" s="152"/>
      <c r="H1674" s="152" t="e">
        <f t="shared" si="331"/>
        <v>#N/A</v>
      </c>
      <c r="I1674" s="152"/>
      <c r="J1674" s="152" t="e">
        <f t="shared" si="332"/>
        <v>#N/A</v>
      </c>
      <c r="K1674" s="152"/>
      <c r="L1674" s="152"/>
      <c r="M1674" s="152"/>
      <c r="N1674" s="152"/>
      <c r="O1674" s="152"/>
      <c r="P1674" s="152"/>
      <c r="Q1674" s="152"/>
      <c r="R1674" s="152"/>
      <c r="S1674" s="152"/>
      <c r="T1674" s="153" cm="1">
        <f t="array" ref="T1674">MATCH(1,(TDU_Info!$C$5:$C$111=$T$6)*(TDU_Info!$B$5:$B$111&lt;=$B1674),0)</f>
        <v>90</v>
      </c>
      <c r="U1674" s="152">
        <f>100*(INDEX(TDU_Info!$E$5:$E$111,$T1674)/T$11+INDEX(TDU_Info!$F$5:$F$111,$T1674))</f>
        <v>3.6638000000000002</v>
      </c>
      <c r="V1674" s="152">
        <v>5.5750000000000002</v>
      </c>
      <c r="W1674" s="152">
        <v>5.6710000000000003</v>
      </c>
      <c r="X1674" s="152">
        <v>5.71</v>
      </c>
      <c r="Y1674" s="152">
        <v>5.8</v>
      </c>
      <c r="Z1674" s="152">
        <v>5.2480000000000002</v>
      </c>
      <c r="AA1674" s="152">
        <v>5.9</v>
      </c>
      <c r="AB1674" s="152">
        <v>5.95</v>
      </c>
      <c r="AC1674" s="152">
        <v>6.3</v>
      </c>
      <c r="AD1674" s="152">
        <v>5.4870000000000001</v>
      </c>
      <c r="AE1674" s="152">
        <v>5.6909999999999998</v>
      </c>
      <c r="AF1674" s="152">
        <v>5.601</v>
      </c>
      <c r="AG1674" s="152">
        <v>5.65</v>
      </c>
      <c r="AH1674" s="152">
        <v>5.1740000000000004</v>
      </c>
      <c r="AI1674" s="152">
        <v>5.9249999999999998</v>
      </c>
      <c r="AJ1674" s="152">
        <v>5.9</v>
      </c>
      <c r="AK1674" s="152">
        <v>6.15</v>
      </c>
      <c r="AL1674" s="152" t="e">
        <f t="shared" si="333"/>
        <v>#N/A</v>
      </c>
      <c r="AM1674" s="152" t="e">
        <f t="shared" si="334"/>
        <v>#N/A</v>
      </c>
      <c r="AN1674" s="152" t="e">
        <f>NA()</f>
        <v>#N/A</v>
      </c>
      <c r="AO1674" s="152" t="e">
        <f>NA()</f>
        <v>#N/A</v>
      </c>
      <c r="AP1674" s="152">
        <f t="shared" si="335"/>
        <v>8.0361999999999991</v>
      </c>
      <c r="AQ1674" s="152"/>
      <c r="AR1674" s="152"/>
      <c r="AS1674" s="153">
        <f t="shared" si="341"/>
        <v>197</v>
      </c>
      <c r="AT1674" s="153">
        <f t="shared" si="320"/>
        <v>0</v>
      </c>
      <c r="AU1674" s="153">
        <f t="shared" si="321"/>
        <v>0</v>
      </c>
      <c r="AV1674" s="153">
        <f t="shared" si="322"/>
        <v>1</v>
      </c>
      <c r="BA1674">
        <f t="shared" si="342"/>
        <v>16</v>
      </c>
    </row>
    <row r="1675" spans="2:53" x14ac:dyDescent="0.25">
      <c r="B1675" s="155">
        <f t="shared" si="340"/>
        <v>44394.999305555553</v>
      </c>
      <c r="C1675" s="155">
        <f t="shared" si="327"/>
        <v>44394.999305555553</v>
      </c>
      <c r="D1675" s="152">
        <f t="shared" si="330"/>
        <v>5.601</v>
      </c>
      <c r="E1675" s="152"/>
      <c r="F1675" s="152"/>
      <c r="G1675" s="152"/>
      <c r="H1675" s="152" t="e">
        <f t="shared" si="331"/>
        <v>#N/A</v>
      </c>
      <c r="I1675" s="152"/>
      <c r="J1675" s="152" t="e">
        <f t="shared" si="332"/>
        <v>#N/A</v>
      </c>
      <c r="K1675" s="152"/>
      <c r="L1675" s="152"/>
      <c r="M1675" s="152"/>
      <c r="N1675" s="152"/>
      <c r="O1675" s="152"/>
      <c r="P1675" s="152"/>
      <c r="Q1675" s="152"/>
      <c r="R1675" s="152"/>
      <c r="S1675" s="152"/>
      <c r="T1675" s="153" cm="1">
        <f t="array" ref="T1675">MATCH(1,(TDU_Info!$C$5:$C$111=$T$6)*(TDU_Info!$B$5:$B$111&lt;=$B1675),0)</f>
        <v>90</v>
      </c>
      <c r="U1675" s="152">
        <f>100*(INDEX(TDU_Info!$E$5:$E$111,$T1675)/T$11+INDEX(TDU_Info!$F$5:$F$111,$T1675))</f>
        <v>3.6638000000000002</v>
      </c>
      <c r="V1675" s="152">
        <v>5.5750000000000002</v>
      </c>
      <c r="W1675" s="152">
        <v>5.6710000000000003</v>
      </c>
      <c r="X1675" s="152">
        <v>5.71</v>
      </c>
      <c r="Y1675" s="152">
        <v>5.8</v>
      </c>
      <c r="Z1675" s="152">
        <v>5.2480000000000002</v>
      </c>
      <c r="AA1675" s="152">
        <v>5.9</v>
      </c>
      <c r="AB1675" s="152">
        <v>5.95</v>
      </c>
      <c r="AC1675" s="152">
        <v>6.3</v>
      </c>
      <c r="AD1675" s="152">
        <v>5.4870000000000001</v>
      </c>
      <c r="AE1675" s="152">
        <v>5.6909999999999998</v>
      </c>
      <c r="AF1675" s="152">
        <v>5.601</v>
      </c>
      <c r="AG1675" s="152">
        <v>5.65</v>
      </c>
      <c r="AH1675" s="152">
        <v>5.1740000000000004</v>
      </c>
      <c r="AI1675" s="152">
        <v>5.9249999999999998</v>
      </c>
      <c r="AJ1675" s="152">
        <v>5.9</v>
      </c>
      <c r="AK1675" s="152">
        <v>6.15</v>
      </c>
      <c r="AL1675" s="152" t="e">
        <f t="shared" si="333"/>
        <v>#N/A</v>
      </c>
      <c r="AM1675" s="152" t="e">
        <f t="shared" si="334"/>
        <v>#N/A</v>
      </c>
      <c r="AN1675" s="152" t="e">
        <f>NA()</f>
        <v>#N/A</v>
      </c>
      <c r="AO1675" s="152" t="e">
        <f>NA()</f>
        <v>#N/A</v>
      </c>
      <c r="AP1675" s="152">
        <f t="shared" si="335"/>
        <v>8.0361999999999991</v>
      </c>
      <c r="AQ1675" s="152"/>
      <c r="AR1675" s="152"/>
      <c r="AS1675" s="153">
        <f t="shared" si="341"/>
        <v>198</v>
      </c>
      <c r="AT1675" s="153">
        <f t="shared" si="320"/>
        <v>0</v>
      </c>
      <c r="AU1675" s="153">
        <f t="shared" si="321"/>
        <v>0</v>
      </c>
      <c r="AV1675" s="153">
        <f t="shared" si="322"/>
        <v>1</v>
      </c>
      <c r="BA1675">
        <f t="shared" si="342"/>
        <v>17</v>
      </c>
    </row>
    <row r="1676" spans="2:53" x14ac:dyDescent="0.25">
      <c r="B1676" s="155">
        <f t="shared" si="340"/>
        <v>44395.999305555553</v>
      </c>
      <c r="C1676" s="155">
        <f t="shared" si="327"/>
        <v>44395.999305555553</v>
      </c>
      <c r="D1676" s="152">
        <f t="shared" si="330"/>
        <v>5.601</v>
      </c>
      <c r="E1676" s="152"/>
      <c r="F1676" s="152"/>
      <c r="G1676" s="152"/>
      <c r="H1676" s="152" t="e">
        <f t="shared" si="331"/>
        <v>#N/A</v>
      </c>
      <c r="I1676" s="152"/>
      <c r="J1676" s="152" t="e">
        <f t="shared" si="332"/>
        <v>#N/A</v>
      </c>
      <c r="K1676" s="152"/>
      <c r="L1676" s="152"/>
      <c r="M1676" s="152"/>
      <c r="N1676" s="152"/>
      <c r="O1676" s="152"/>
      <c r="P1676" s="152"/>
      <c r="Q1676" s="152"/>
      <c r="R1676" s="152"/>
      <c r="S1676" s="152"/>
      <c r="T1676" s="153" cm="1">
        <f t="array" ref="T1676">MATCH(1,(TDU_Info!$C$5:$C$111=$T$6)*(TDU_Info!$B$5:$B$111&lt;=$B1676),0)</f>
        <v>90</v>
      </c>
      <c r="U1676" s="152">
        <f>100*(INDEX(TDU_Info!$E$5:$E$111,$T1676)/T$11+INDEX(TDU_Info!$F$5:$F$111,$T1676))</f>
        <v>3.6638000000000002</v>
      </c>
      <c r="V1676" s="152">
        <v>5.5750000000000002</v>
      </c>
      <c r="W1676" s="152">
        <v>5.6710000000000003</v>
      </c>
      <c r="X1676" s="152">
        <v>5.71</v>
      </c>
      <c r="Y1676" s="152">
        <v>5.8</v>
      </c>
      <c r="Z1676" s="152">
        <v>5.2480000000000002</v>
      </c>
      <c r="AA1676" s="152">
        <v>5.9</v>
      </c>
      <c r="AB1676" s="152">
        <v>5.95</v>
      </c>
      <c r="AC1676" s="152">
        <v>6.3</v>
      </c>
      <c r="AD1676" s="152">
        <v>5.4870000000000001</v>
      </c>
      <c r="AE1676" s="152">
        <v>5.6909999999999998</v>
      </c>
      <c r="AF1676" s="152">
        <v>5.601</v>
      </c>
      <c r="AG1676" s="152">
        <v>5.65</v>
      </c>
      <c r="AH1676" s="152">
        <v>5.1740000000000004</v>
      </c>
      <c r="AI1676" s="152">
        <v>5.9249999999999998</v>
      </c>
      <c r="AJ1676" s="152">
        <v>5.9</v>
      </c>
      <c r="AK1676" s="152">
        <v>6.15</v>
      </c>
      <c r="AL1676" s="152" t="e">
        <f t="shared" si="333"/>
        <v>#N/A</v>
      </c>
      <c r="AM1676" s="152" t="e">
        <f t="shared" si="334"/>
        <v>#N/A</v>
      </c>
      <c r="AN1676" s="152" t="e">
        <f>NA()</f>
        <v>#N/A</v>
      </c>
      <c r="AO1676" s="152" t="e">
        <f>NA()</f>
        <v>#N/A</v>
      </c>
      <c r="AP1676" s="152">
        <f t="shared" si="335"/>
        <v>8.0361999999999991</v>
      </c>
      <c r="AQ1676" s="152"/>
      <c r="AR1676" s="152"/>
      <c r="AS1676" s="153">
        <f t="shared" si="341"/>
        <v>199</v>
      </c>
      <c r="AT1676" s="153">
        <f t="shared" si="320"/>
        <v>0</v>
      </c>
      <c r="AU1676" s="153">
        <f t="shared" si="321"/>
        <v>0</v>
      </c>
      <c r="AV1676" s="153">
        <f t="shared" si="322"/>
        <v>1</v>
      </c>
      <c r="BA1676">
        <f t="shared" si="342"/>
        <v>18</v>
      </c>
    </row>
    <row r="1677" spans="2:53" x14ac:dyDescent="0.25">
      <c r="B1677" s="155">
        <f t="shared" si="340"/>
        <v>44396.999305555553</v>
      </c>
      <c r="C1677" s="155">
        <f t="shared" si="327"/>
        <v>44396.999305555553</v>
      </c>
      <c r="D1677" s="152">
        <f t="shared" si="330"/>
        <v>5.601</v>
      </c>
      <c r="E1677" s="152"/>
      <c r="F1677" s="152"/>
      <c r="G1677" s="152"/>
      <c r="H1677" s="152" t="e">
        <f t="shared" si="331"/>
        <v>#N/A</v>
      </c>
      <c r="I1677" s="152"/>
      <c r="J1677" s="152" t="e">
        <f t="shared" si="332"/>
        <v>#N/A</v>
      </c>
      <c r="K1677" s="152"/>
      <c r="L1677" s="152"/>
      <c r="M1677" s="152"/>
      <c r="N1677" s="152"/>
      <c r="O1677" s="152"/>
      <c r="P1677" s="152"/>
      <c r="Q1677" s="152"/>
      <c r="R1677" s="152"/>
      <c r="S1677" s="152"/>
      <c r="T1677" s="153" cm="1">
        <f t="array" ref="T1677">MATCH(1,(TDU_Info!$C$5:$C$111=$T$6)*(TDU_Info!$B$5:$B$111&lt;=$B1677),0)</f>
        <v>90</v>
      </c>
      <c r="U1677" s="152">
        <f>100*(INDEX(TDU_Info!$E$5:$E$111,$T1677)/T$11+INDEX(TDU_Info!$F$5:$F$111,$T1677))</f>
        <v>3.6638000000000002</v>
      </c>
      <c r="V1677" s="152">
        <v>5.5750000000000002</v>
      </c>
      <c r="W1677" s="152">
        <v>5.6710000000000003</v>
      </c>
      <c r="X1677" s="152">
        <v>5.71</v>
      </c>
      <c r="Y1677" s="152">
        <v>5.8</v>
      </c>
      <c r="Z1677" s="152">
        <v>5.2480000000000002</v>
      </c>
      <c r="AA1677" s="152">
        <v>5.9</v>
      </c>
      <c r="AB1677" s="152">
        <v>5.95</v>
      </c>
      <c r="AC1677" s="152">
        <v>6.3</v>
      </c>
      <c r="AD1677" s="152">
        <v>5.4870000000000001</v>
      </c>
      <c r="AE1677" s="152">
        <v>5.6909999999999998</v>
      </c>
      <c r="AF1677" s="152">
        <v>5.601</v>
      </c>
      <c r="AG1677" s="152">
        <v>5.65</v>
      </c>
      <c r="AH1677" s="152">
        <v>5.1740000000000004</v>
      </c>
      <c r="AI1677" s="152">
        <v>5.9249999999999998</v>
      </c>
      <c r="AJ1677" s="152">
        <v>5.9</v>
      </c>
      <c r="AK1677" s="152">
        <v>6.15</v>
      </c>
      <c r="AL1677" s="152" t="e">
        <f t="shared" si="333"/>
        <v>#N/A</v>
      </c>
      <c r="AM1677" s="152" t="e">
        <f t="shared" si="334"/>
        <v>#N/A</v>
      </c>
      <c r="AN1677" s="152" t="e">
        <f>NA()</f>
        <v>#N/A</v>
      </c>
      <c r="AO1677" s="152" t="e">
        <f>NA()</f>
        <v>#N/A</v>
      </c>
      <c r="AP1677" s="152">
        <f t="shared" si="335"/>
        <v>8.0361999999999991</v>
      </c>
      <c r="AQ1677" s="152"/>
      <c r="AR1677" s="152"/>
      <c r="AS1677" s="153">
        <f t="shared" si="341"/>
        <v>200</v>
      </c>
      <c r="AT1677" s="153">
        <f t="shared" si="320"/>
        <v>0</v>
      </c>
      <c r="AU1677" s="153">
        <f t="shared" si="321"/>
        <v>0</v>
      </c>
      <c r="AV1677" s="153">
        <f t="shared" si="322"/>
        <v>1</v>
      </c>
      <c r="BA1677">
        <f t="shared" si="342"/>
        <v>19</v>
      </c>
    </row>
    <row r="1678" spans="2:53" x14ac:dyDescent="0.25">
      <c r="B1678" s="155">
        <f t="shared" si="340"/>
        <v>44397.999305555553</v>
      </c>
      <c r="C1678" s="155">
        <f t="shared" si="327"/>
        <v>44397.999305555553</v>
      </c>
      <c r="D1678" s="152">
        <f t="shared" si="330"/>
        <v>5.601</v>
      </c>
      <c r="E1678" s="152"/>
      <c r="F1678" s="152"/>
      <c r="G1678" s="152"/>
      <c r="H1678" s="152" t="e">
        <f t="shared" si="331"/>
        <v>#N/A</v>
      </c>
      <c r="I1678" s="152"/>
      <c r="J1678" s="152" t="e">
        <f t="shared" si="332"/>
        <v>#N/A</v>
      </c>
      <c r="K1678" s="152"/>
      <c r="L1678" s="152"/>
      <c r="M1678" s="152"/>
      <c r="N1678" s="152"/>
      <c r="O1678" s="152"/>
      <c r="P1678" s="152"/>
      <c r="Q1678" s="152"/>
      <c r="R1678" s="152"/>
      <c r="S1678" s="152"/>
      <c r="T1678" s="153" cm="1">
        <f t="array" ref="T1678">MATCH(1,(TDU_Info!$C$5:$C$111=$T$6)*(TDU_Info!$B$5:$B$111&lt;=$B1678),0)</f>
        <v>90</v>
      </c>
      <c r="U1678" s="152">
        <f>100*(INDEX(TDU_Info!$E$5:$E$111,$T1678)/T$11+INDEX(TDU_Info!$F$5:$F$111,$T1678))</f>
        <v>3.6638000000000002</v>
      </c>
      <c r="V1678" s="152">
        <v>5.5750000000000002</v>
      </c>
      <c r="W1678" s="152">
        <v>5.6710000000000003</v>
      </c>
      <c r="X1678" s="152">
        <v>5.71</v>
      </c>
      <c r="Y1678" s="152">
        <v>5.8</v>
      </c>
      <c r="Z1678" s="152">
        <v>5.2480000000000002</v>
      </c>
      <c r="AA1678" s="152">
        <v>5.9</v>
      </c>
      <c r="AB1678" s="152">
        <v>5.95</v>
      </c>
      <c r="AC1678" s="152">
        <v>6.3</v>
      </c>
      <c r="AD1678" s="152">
        <v>5.4870000000000001</v>
      </c>
      <c r="AE1678" s="152">
        <v>5.6909999999999998</v>
      </c>
      <c r="AF1678" s="152">
        <v>5.601</v>
      </c>
      <c r="AG1678" s="152">
        <v>5.65</v>
      </c>
      <c r="AH1678" s="152">
        <v>5.1740000000000004</v>
      </c>
      <c r="AI1678" s="152">
        <v>5.9249999999999998</v>
      </c>
      <c r="AJ1678" s="152">
        <v>5.9</v>
      </c>
      <c r="AK1678" s="152">
        <v>6.15</v>
      </c>
      <c r="AL1678" s="152" t="e">
        <f t="shared" si="333"/>
        <v>#N/A</v>
      </c>
      <c r="AM1678" s="152" t="e">
        <f t="shared" si="334"/>
        <v>#N/A</v>
      </c>
      <c r="AN1678" s="152" t="e">
        <f>NA()</f>
        <v>#N/A</v>
      </c>
      <c r="AO1678" s="152" t="e">
        <f>NA()</f>
        <v>#N/A</v>
      </c>
      <c r="AP1678" s="152">
        <f t="shared" si="335"/>
        <v>8.0361999999999991</v>
      </c>
      <c r="AQ1678" s="152"/>
      <c r="AR1678" s="152"/>
      <c r="AS1678" s="153">
        <f t="shared" si="341"/>
        <v>201</v>
      </c>
      <c r="AT1678" s="153">
        <f t="shared" si="320"/>
        <v>0</v>
      </c>
      <c r="AU1678" s="153">
        <f t="shared" si="321"/>
        <v>0</v>
      </c>
      <c r="AV1678" s="153">
        <f t="shared" si="322"/>
        <v>1</v>
      </c>
      <c r="BA1678">
        <f t="shared" si="342"/>
        <v>20</v>
      </c>
    </row>
    <row r="1679" spans="2:53" x14ac:dyDescent="0.25">
      <c r="B1679" s="155">
        <f t="shared" si="340"/>
        <v>44398.999305555553</v>
      </c>
      <c r="C1679" s="155">
        <f t="shared" si="327"/>
        <v>44398.999305555553</v>
      </c>
      <c r="D1679" s="152">
        <f t="shared" si="330"/>
        <v>5.601</v>
      </c>
      <c r="E1679" s="152"/>
      <c r="F1679" s="152"/>
      <c r="G1679" s="152"/>
      <c r="H1679" s="152" t="e">
        <f t="shared" si="331"/>
        <v>#N/A</v>
      </c>
      <c r="I1679" s="152"/>
      <c r="J1679" s="152" t="e">
        <f t="shared" si="332"/>
        <v>#N/A</v>
      </c>
      <c r="K1679" s="152"/>
      <c r="L1679" s="152"/>
      <c r="M1679" s="152"/>
      <c r="N1679" s="152"/>
      <c r="O1679" s="152"/>
      <c r="P1679" s="152"/>
      <c r="Q1679" s="152"/>
      <c r="R1679" s="152"/>
      <c r="S1679" s="152"/>
      <c r="T1679" s="153" cm="1">
        <f t="array" ref="T1679">MATCH(1,(TDU_Info!$C$5:$C$111=$T$6)*(TDU_Info!$B$5:$B$111&lt;=$B1679),0)</f>
        <v>90</v>
      </c>
      <c r="U1679" s="152">
        <f>100*(INDEX(TDU_Info!$E$5:$E$111,$T1679)/T$11+INDEX(TDU_Info!$F$5:$F$111,$T1679))</f>
        <v>3.6638000000000002</v>
      </c>
      <c r="V1679" s="152">
        <v>5.5750000000000002</v>
      </c>
      <c r="W1679" s="152">
        <v>5.6710000000000003</v>
      </c>
      <c r="X1679" s="152">
        <v>5.71</v>
      </c>
      <c r="Y1679" s="152">
        <v>5.8</v>
      </c>
      <c r="Z1679" s="152">
        <v>5.2480000000000002</v>
      </c>
      <c r="AA1679" s="152">
        <v>5.9</v>
      </c>
      <c r="AB1679" s="152">
        <v>5.95</v>
      </c>
      <c r="AC1679" s="152">
        <v>6.3</v>
      </c>
      <c r="AD1679" s="152">
        <v>5.4870000000000001</v>
      </c>
      <c r="AE1679" s="152">
        <v>5.6909999999999998</v>
      </c>
      <c r="AF1679" s="152">
        <v>5.601</v>
      </c>
      <c r="AG1679" s="152">
        <v>5.65</v>
      </c>
      <c r="AH1679" s="152">
        <v>5.1740000000000004</v>
      </c>
      <c r="AI1679" s="152">
        <v>5.9249999999999998</v>
      </c>
      <c r="AJ1679" s="152">
        <v>5.9</v>
      </c>
      <c r="AK1679" s="152">
        <v>6.15</v>
      </c>
      <c r="AL1679" s="152" t="e">
        <f t="shared" si="333"/>
        <v>#N/A</v>
      </c>
      <c r="AM1679" s="152" t="e">
        <f t="shared" si="334"/>
        <v>#N/A</v>
      </c>
      <c r="AN1679" s="152" t="e">
        <f>NA()</f>
        <v>#N/A</v>
      </c>
      <c r="AO1679" s="152" t="e">
        <f>NA()</f>
        <v>#N/A</v>
      </c>
      <c r="AP1679" s="152">
        <f t="shared" si="335"/>
        <v>8.0361999999999991</v>
      </c>
      <c r="AQ1679" s="152"/>
      <c r="AR1679" s="152"/>
      <c r="AS1679" s="153">
        <f t="shared" si="341"/>
        <v>202</v>
      </c>
      <c r="AT1679" s="153">
        <f t="shared" si="320"/>
        <v>0</v>
      </c>
      <c r="AU1679" s="153">
        <f t="shared" si="321"/>
        <v>0</v>
      </c>
      <c r="AV1679" s="153">
        <f t="shared" si="322"/>
        <v>1</v>
      </c>
      <c r="BA1679">
        <f t="shared" si="342"/>
        <v>21</v>
      </c>
    </row>
    <row r="1680" spans="2:53" x14ac:dyDescent="0.25">
      <c r="B1680" s="155">
        <f t="shared" si="340"/>
        <v>44399.999305555553</v>
      </c>
      <c r="C1680" s="155">
        <f t="shared" si="327"/>
        <v>44399.999305555553</v>
      </c>
      <c r="D1680" s="152">
        <f t="shared" si="330"/>
        <v>5.601</v>
      </c>
      <c r="E1680" s="152"/>
      <c r="F1680" s="152"/>
      <c r="G1680" s="152"/>
      <c r="H1680" s="152" t="e">
        <f t="shared" si="331"/>
        <v>#N/A</v>
      </c>
      <c r="I1680" s="152"/>
      <c r="J1680" s="152" t="e">
        <f t="shared" si="332"/>
        <v>#N/A</v>
      </c>
      <c r="K1680" s="152"/>
      <c r="L1680" s="152"/>
      <c r="M1680" s="152"/>
      <c r="N1680" s="152"/>
      <c r="O1680" s="152"/>
      <c r="P1680" s="152"/>
      <c r="Q1680" s="152"/>
      <c r="R1680" s="152"/>
      <c r="S1680" s="152"/>
      <c r="T1680" s="153" cm="1">
        <f t="array" ref="T1680">MATCH(1,(TDU_Info!$C$5:$C$111=$T$6)*(TDU_Info!$B$5:$B$111&lt;=$B1680),0)</f>
        <v>90</v>
      </c>
      <c r="U1680" s="152">
        <f>100*(INDEX(TDU_Info!$E$5:$E$111,$T1680)/T$11+INDEX(TDU_Info!$F$5:$F$111,$T1680))</f>
        <v>3.6638000000000002</v>
      </c>
      <c r="V1680" s="152">
        <v>5.5750000000000002</v>
      </c>
      <c r="W1680" s="152">
        <v>5.6710000000000003</v>
      </c>
      <c r="X1680" s="152">
        <v>5.71</v>
      </c>
      <c r="Y1680" s="152">
        <v>5.8</v>
      </c>
      <c r="Z1680" s="152">
        <v>5.2480000000000002</v>
      </c>
      <c r="AA1680" s="152">
        <v>5.9</v>
      </c>
      <c r="AB1680" s="152">
        <v>5.95</v>
      </c>
      <c r="AC1680" s="152">
        <v>6.3</v>
      </c>
      <c r="AD1680" s="152">
        <v>5.4870000000000001</v>
      </c>
      <c r="AE1680" s="152">
        <v>5.6909999999999998</v>
      </c>
      <c r="AF1680" s="152">
        <v>5.601</v>
      </c>
      <c r="AG1680" s="152">
        <v>5.65</v>
      </c>
      <c r="AH1680" s="152">
        <v>5.1740000000000004</v>
      </c>
      <c r="AI1680" s="152">
        <v>5.9249999999999998</v>
      </c>
      <c r="AJ1680" s="152">
        <v>5.9</v>
      </c>
      <c r="AK1680" s="152">
        <v>6.15</v>
      </c>
      <c r="AL1680" s="152" t="e">
        <f t="shared" si="333"/>
        <v>#N/A</v>
      </c>
      <c r="AM1680" s="152" t="e">
        <f t="shared" si="334"/>
        <v>#N/A</v>
      </c>
      <c r="AN1680" s="152" t="e">
        <f>NA()</f>
        <v>#N/A</v>
      </c>
      <c r="AO1680" s="152" t="e">
        <f>NA()</f>
        <v>#N/A</v>
      </c>
      <c r="AP1680" s="152">
        <f t="shared" si="335"/>
        <v>8.0361999999999991</v>
      </c>
      <c r="AQ1680" s="152"/>
      <c r="AR1680" s="152"/>
      <c r="AS1680" s="153">
        <f t="shared" si="341"/>
        <v>203</v>
      </c>
      <c r="AT1680" s="153">
        <f t="shared" si="320"/>
        <v>0</v>
      </c>
      <c r="AU1680" s="153">
        <f t="shared" si="321"/>
        <v>0</v>
      </c>
      <c r="AV1680" s="153">
        <f t="shared" si="322"/>
        <v>1</v>
      </c>
      <c r="BA1680">
        <f t="shared" si="342"/>
        <v>22</v>
      </c>
    </row>
    <row r="1681" spans="2:53" x14ac:dyDescent="0.25">
      <c r="B1681" s="155">
        <f t="shared" si="340"/>
        <v>44400.999305555553</v>
      </c>
      <c r="C1681" s="155">
        <f t="shared" si="327"/>
        <v>44400.999305555553</v>
      </c>
      <c r="D1681" s="152">
        <f t="shared" si="330"/>
        <v>5.601</v>
      </c>
      <c r="E1681" s="152"/>
      <c r="F1681" s="152"/>
      <c r="G1681" s="152"/>
      <c r="H1681" s="152" t="e">
        <f t="shared" si="331"/>
        <v>#N/A</v>
      </c>
      <c r="I1681" s="152"/>
      <c r="J1681" s="152" t="e">
        <f t="shared" si="332"/>
        <v>#N/A</v>
      </c>
      <c r="K1681" s="152"/>
      <c r="L1681" s="152"/>
      <c r="M1681" s="152"/>
      <c r="N1681" s="152"/>
      <c r="O1681" s="152"/>
      <c r="P1681" s="152"/>
      <c r="Q1681" s="152"/>
      <c r="R1681" s="152"/>
      <c r="S1681" s="152"/>
      <c r="T1681" s="153" cm="1">
        <f t="array" ref="T1681">MATCH(1,(TDU_Info!$C$5:$C$111=$T$6)*(TDU_Info!$B$5:$B$111&lt;=$B1681),0)</f>
        <v>90</v>
      </c>
      <c r="U1681" s="152">
        <f>100*(INDEX(TDU_Info!$E$5:$E$111,$T1681)/T$11+INDEX(TDU_Info!$F$5:$F$111,$T1681))</f>
        <v>3.6638000000000002</v>
      </c>
      <c r="V1681" s="152">
        <v>5.5750000000000002</v>
      </c>
      <c r="W1681" s="152">
        <v>5.6710000000000003</v>
      </c>
      <c r="X1681" s="152">
        <v>5.71</v>
      </c>
      <c r="Y1681" s="152">
        <v>5.8</v>
      </c>
      <c r="Z1681" s="152">
        <v>5.2480000000000002</v>
      </c>
      <c r="AA1681" s="152">
        <v>5.9</v>
      </c>
      <c r="AB1681" s="152">
        <v>5.95</v>
      </c>
      <c r="AC1681" s="152">
        <v>6.3</v>
      </c>
      <c r="AD1681" s="152">
        <v>5.4870000000000001</v>
      </c>
      <c r="AE1681" s="152">
        <v>5.6909999999999998</v>
      </c>
      <c r="AF1681" s="152">
        <v>5.601</v>
      </c>
      <c r="AG1681" s="152">
        <v>5.65</v>
      </c>
      <c r="AH1681" s="152">
        <v>5.1740000000000004</v>
      </c>
      <c r="AI1681" s="152">
        <v>5.9249999999999998</v>
      </c>
      <c r="AJ1681" s="152">
        <v>5.9</v>
      </c>
      <c r="AK1681" s="152">
        <v>6.15</v>
      </c>
      <c r="AL1681" s="152" t="e">
        <f t="shared" si="333"/>
        <v>#N/A</v>
      </c>
      <c r="AM1681" s="152" t="e">
        <f t="shared" si="334"/>
        <v>#N/A</v>
      </c>
      <c r="AN1681" s="152" t="e">
        <f>NA()</f>
        <v>#N/A</v>
      </c>
      <c r="AO1681" s="152" t="e">
        <f>NA()</f>
        <v>#N/A</v>
      </c>
      <c r="AP1681" s="152">
        <f t="shared" si="335"/>
        <v>8.0361999999999991</v>
      </c>
      <c r="AQ1681" s="152"/>
      <c r="AR1681" s="152"/>
      <c r="AS1681" s="153">
        <f t="shared" si="341"/>
        <v>204</v>
      </c>
      <c r="AT1681" s="153">
        <f t="shared" si="320"/>
        <v>0</v>
      </c>
      <c r="AU1681" s="153">
        <f t="shared" si="321"/>
        <v>0</v>
      </c>
      <c r="AV1681" s="153">
        <f t="shared" si="322"/>
        <v>1</v>
      </c>
      <c r="BA1681">
        <f t="shared" si="342"/>
        <v>23</v>
      </c>
    </row>
    <row r="1682" spans="2:53" x14ac:dyDescent="0.25">
      <c r="B1682" s="155">
        <f t="shared" si="340"/>
        <v>44401.999305555553</v>
      </c>
      <c r="C1682" s="155">
        <f t="shared" si="327"/>
        <v>44401.999305555553</v>
      </c>
      <c r="D1682" s="152">
        <f t="shared" si="330"/>
        <v>5.601</v>
      </c>
      <c r="E1682" s="152"/>
      <c r="F1682" s="152"/>
      <c r="G1682" s="152"/>
      <c r="H1682" s="152" t="e">
        <f t="shared" si="331"/>
        <v>#N/A</v>
      </c>
      <c r="I1682" s="152"/>
      <c r="J1682" s="152" t="e">
        <f t="shared" si="332"/>
        <v>#N/A</v>
      </c>
      <c r="K1682" s="152"/>
      <c r="L1682" s="152"/>
      <c r="M1682" s="152"/>
      <c r="N1682" s="152"/>
      <c r="O1682" s="152"/>
      <c r="P1682" s="152"/>
      <c r="Q1682" s="152"/>
      <c r="R1682" s="152"/>
      <c r="S1682" s="152"/>
      <c r="T1682" s="153" cm="1">
        <f t="array" ref="T1682">MATCH(1,(TDU_Info!$C$5:$C$111=$T$6)*(TDU_Info!$B$5:$B$111&lt;=$B1682),0)</f>
        <v>90</v>
      </c>
      <c r="U1682" s="152">
        <f>100*(INDEX(TDU_Info!$E$5:$E$111,$T1682)/T$11+INDEX(TDU_Info!$F$5:$F$111,$T1682))</f>
        <v>3.6638000000000002</v>
      </c>
      <c r="V1682" s="152">
        <v>5.5750000000000002</v>
      </c>
      <c r="W1682" s="152">
        <v>5.6710000000000003</v>
      </c>
      <c r="X1682" s="152">
        <v>5.71</v>
      </c>
      <c r="Y1682" s="152">
        <v>5.8</v>
      </c>
      <c r="Z1682" s="152">
        <v>5.2480000000000002</v>
      </c>
      <c r="AA1682" s="152">
        <v>5.9</v>
      </c>
      <c r="AB1682" s="152">
        <v>5.95</v>
      </c>
      <c r="AC1682" s="152">
        <v>6.3</v>
      </c>
      <c r="AD1682" s="152">
        <v>5.4870000000000001</v>
      </c>
      <c r="AE1682" s="152">
        <v>5.6909999999999998</v>
      </c>
      <c r="AF1682" s="152">
        <v>5.601</v>
      </c>
      <c r="AG1682" s="152">
        <v>5.65</v>
      </c>
      <c r="AH1682" s="152">
        <v>5.1740000000000004</v>
      </c>
      <c r="AI1682" s="152">
        <v>5.9249999999999998</v>
      </c>
      <c r="AJ1682" s="152">
        <v>5.9</v>
      </c>
      <c r="AK1682" s="152">
        <v>6.15</v>
      </c>
      <c r="AL1682" s="152" t="e">
        <f t="shared" si="333"/>
        <v>#N/A</v>
      </c>
      <c r="AM1682" s="152" t="e">
        <f t="shared" si="334"/>
        <v>#N/A</v>
      </c>
      <c r="AN1682" s="152" t="e">
        <f>NA()</f>
        <v>#N/A</v>
      </c>
      <c r="AO1682" s="152" t="e">
        <f>NA()</f>
        <v>#N/A</v>
      </c>
      <c r="AP1682" s="152">
        <f t="shared" ref="AP1682:AP1745" si="343">IF(DAY($C1682)=1,NA(),VLOOKUP($C1682,$BE$17:$BF$78,2,TRUE)-$U1682)</f>
        <v>8.0361999999999991</v>
      </c>
      <c r="AQ1682" s="152"/>
      <c r="AR1682" s="152"/>
      <c r="AS1682" s="153">
        <f t="shared" si="341"/>
        <v>205</v>
      </c>
      <c r="AT1682" s="153">
        <f t="shared" si="320"/>
        <v>0</v>
      </c>
      <c r="AU1682" s="153">
        <f t="shared" si="321"/>
        <v>0</v>
      </c>
      <c r="AV1682" s="153">
        <f t="shared" si="322"/>
        <v>1</v>
      </c>
      <c r="BA1682">
        <f t="shared" si="342"/>
        <v>24</v>
      </c>
    </row>
    <row r="1683" spans="2:53" x14ac:dyDescent="0.25">
      <c r="B1683" s="155">
        <f t="shared" si="340"/>
        <v>44402.999305555553</v>
      </c>
      <c r="C1683" s="155">
        <f t="shared" si="327"/>
        <v>44402.999305555553</v>
      </c>
      <c r="D1683" s="152">
        <f t="shared" si="330"/>
        <v>5.601</v>
      </c>
      <c r="E1683" s="152"/>
      <c r="F1683" s="152"/>
      <c r="G1683" s="152"/>
      <c r="H1683" s="152" t="e">
        <f t="shared" si="331"/>
        <v>#N/A</v>
      </c>
      <c r="I1683" s="152"/>
      <c r="J1683" s="152" t="e">
        <f t="shared" si="332"/>
        <v>#N/A</v>
      </c>
      <c r="K1683" s="152"/>
      <c r="L1683" s="152"/>
      <c r="M1683" s="152"/>
      <c r="N1683" s="152"/>
      <c r="O1683" s="152"/>
      <c r="P1683" s="152"/>
      <c r="Q1683" s="152"/>
      <c r="R1683" s="152"/>
      <c r="S1683" s="152"/>
      <c r="T1683" s="153" cm="1">
        <f t="array" ref="T1683">MATCH(1,(TDU_Info!$C$5:$C$111=$T$6)*(TDU_Info!$B$5:$B$111&lt;=$B1683),0)</f>
        <v>90</v>
      </c>
      <c r="U1683" s="152">
        <f>100*(INDEX(TDU_Info!$E$5:$E$111,$T1683)/T$11+INDEX(TDU_Info!$F$5:$F$111,$T1683))</f>
        <v>3.6638000000000002</v>
      </c>
      <c r="V1683" s="152">
        <v>5.7389999999999999</v>
      </c>
      <c r="W1683" s="152">
        <v>5.7919999999999998</v>
      </c>
      <c r="X1683" s="152">
        <v>5.91</v>
      </c>
      <c r="Y1683" s="152">
        <v>5.9139999999999997</v>
      </c>
      <c r="Z1683" s="152">
        <v>6.02</v>
      </c>
      <c r="AA1683" s="152">
        <v>6.0270000000000001</v>
      </c>
      <c r="AB1683" s="152">
        <v>6.15</v>
      </c>
      <c r="AC1683" s="152">
        <v>6.3550000000000004</v>
      </c>
      <c r="AD1683" s="152">
        <v>5.6189999999999998</v>
      </c>
      <c r="AE1683" s="152">
        <v>5.8010000000000002</v>
      </c>
      <c r="AF1683" s="152">
        <v>5.601</v>
      </c>
      <c r="AG1683" s="152">
        <v>5.9139999999999997</v>
      </c>
      <c r="AH1683" s="152">
        <v>5.91</v>
      </c>
      <c r="AI1683" s="152">
        <v>6.0389999999999997</v>
      </c>
      <c r="AJ1683" s="152">
        <v>5.9</v>
      </c>
      <c r="AK1683" s="152">
        <v>6.3310000000000004</v>
      </c>
      <c r="AL1683" s="152" t="e">
        <f t="shared" si="333"/>
        <v>#N/A</v>
      </c>
      <c r="AM1683" s="152" t="e">
        <f t="shared" si="334"/>
        <v>#N/A</v>
      </c>
      <c r="AN1683" s="152" t="e">
        <f>NA()</f>
        <v>#N/A</v>
      </c>
      <c r="AO1683" s="152" t="e">
        <f>NA()</f>
        <v>#N/A</v>
      </c>
      <c r="AP1683" s="152">
        <f t="shared" si="343"/>
        <v>8.0361999999999991</v>
      </c>
      <c r="AQ1683" s="152"/>
      <c r="AR1683" s="152"/>
      <c r="AS1683" s="153">
        <f t="shared" ref="AS1683:AS1706" si="344">ROUNDUP(B1683-DATE(YEAR(B1683),1,1),0)</f>
        <v>206</v>
      </c>
      <c r="AT1683" s="153">
        <f t="shared" si="320"/>
        <v>0</v>
      </c>
      <c r="AU1683" s="153">
        <f t="shared" si="321"/>
        <v>0</v>
      </c>
      <c r="AV1683" s="153">
        <f t="shared" si="322"/>
        <v>1</v>
      </c>
      <c r="BA1683">
        <f t="shared" ref="BA1683:BA1706" si="345">DAY(C1683)</f>
        <v>25</v>
      </c>
    </row>
    <row r="1684" spans="2:53" x14ac:dyDescent="0.25">
      <c r="B1684" s="155">
        <f t="shared" si="340"/>
        <v>44403.999305555553</v>
      </c>
      <c r="C1684" s="155">
        <f t="shared" si="327"/>
        <v>44403.999305555553</v>
      </c>
      <c r="D1684" s="152">
        <f t="shared" si="330"/>
        <v>5.601</v>
      </c>
      <c r="E1684" s="152"/>
      <c r="F1684" s="152"/>
      <c r="G1684" s="152"/>
      <c r="H1684" s="152" t="e">
        <f t="shared" si="331"/>
        <v>#N/A</v>
      </c>
      <c r="I1684" s="152"/>
      <c r="J1684" s="152" t="e">
        <f t="shared" si="332"/>
        <v>#N/A</v>
      </c>
      <c r="K1684" s="152"/>
      <c r="L1684" s="152"/>
      <c r="M1684" s="152"/>
      <c r="N1684" s="152"/>
      <c r="O1684" s="152"/>
      <c r="P1684" s="152"/>
      <c r="Q1684" s="152"/>
      <c r="R1684" s="152"/>
      <c r="S1684" s="152"/>
      <c r="T1684" s="153" cm="1">
        <f t="array" ref="T1684">MATCH(1,(TDU_Info!$C$5:$C$111=$T$6)*(TDU_Info!$B$5:$B$111&lt;=$B1684),0)</f>
        <v>90</v>
      </c>
      <c r="U1684" s="152">
        <f>100*(INDEX(TDU_Info!$E$5:$E$111,$T1684)/T$11+INDEX(TDU_Info!$F$5:$F$111,$T1684))</f>
        <v>3.6638000000000002</v>
      </c>
      <c r="V1684" s="152">
        <v>5.7389999999999999</v>
      </c>
      <c r="W1684" s="152">
        <v>5.7919999999999998</v>
      </c>
      <c r="X1684" s="152">
        <v>5.91</v>
      </c>
      <c r="Y1684" s="152">
        <v>5.9139999999999997</v>
      </c>
      <c r="Z1684" s="152">
        <v>6.02</v>
      </c>
      <c r="AA1684" s="152">
        <v>6.0270000000000001</v>
      </c>
      <c r="AB1684" s="152">
        <v>6.15</v>
      </c>
      <c r="AC1684" s="152">
        <v>6.3550000000000004</v>
      </c>
      <c r="AD1684" s="152">
        <v>5.6189999999999998</v>
      </c>
      <c r="AE1684" s="152">
        <v>5.8010000000000002</v>
      </c>
      <c r="AF1684" s="152">
        <v>5.601</v>
      </c>
      <c r="AG1684" s="152">
        <v>5.9139999999999997</v>
      </c>
      <c r="AH1684" s="152">
        <v>5.91</v>
      </c>
      <c r="AI1684" s="152">
        <v>6.0389999999999997</v>
      </c>
      <c r="AJ1684" s="152">
        <v>5.9</v>
      </c>
      <c r="AK1684" s="152">
        <v>6.3310000000000004</v>
      </c>
      <c r="AL1684" s="152" t="e">
        <f t="shared" si="333"/>
        <v>#N/A</v>
      </c>
      <c r="AM1684" s="152" t="e">
        <f t="shared" si="334"/>
        <v>#N/A</v>
      </c>
      <c r="AN1684" s="152" t="e">
        <f>NA()</f>
        <v>#N/A</v>
      </c>
      <c r="AO1684" s="152" t="e">
        <f>NA()</f>
        <v>#N/A</v>
      </c>
      <c r="AP1684" s="152">
        <f t="shared" si="343"/>
        <v>8.0361999999999991</v>
      </c>
      <c r="AQ1684" s="152"/>
      <c r="AR1684" s="152"/>
      <c r="AS1684" s="153">
        <f t="shared" si="344"/>
        <v>207</v>
      </c>
      <c r="AT1684" s="153">
        <f t="shared" si="320"/>
        <v>0</v>
      </c>
      <c r="AU1684" s="153">
        <f t="shared" si="321"/>
        <v>0</v>
      </c>
      <c r="AV1684" s="153">
        <f t="shared" si="322"/>
        <v>1</v>
      </c>
      <c r="BA1684">
        <f t="shared" si="345"/>
        <v>26</v>
      </c>
    </row>
    <row r="1685" spans="2:53" x14ac:dyDescent="0.25">
      <c r="B1685" s="155">
        <f t="shared" si="340"/>
        <v>44404.999305555553</v>
      </c>
      <c r="C1685" s="155">
        <f t="shared" si="327"/>
        <v>44404.999305555553</v>
      </c>
      <c r="D1685" s="152">
        <f t="shared" si="330"/>
        <v>5.601</v>
      </c>
      <c r="E1685" s="152"/>
      <c r="F1685" s="152"/>
      <c r="G1685" s="152"/>
      <c r="H1685" s="152" t="e">
        <f t="shared" si="331"/>
        <v>#N/A</v>
      </c>
      <c r="I1685" s="152"/>
      <c r="J1685" s="152" t="e">
        <f t="shared" si="332"/>
        <v>#N/A</v>
      </c>
      <c r="K1685" s="152"/>
      <c r="L1685" s="152"/>
      <c r="M1685" s="152"/>
      <c r="N1685" s="152"/>
      <c r="O1685" s="152"/>
      <c r="P1685" s="152"/>
      <c r="Q1685" s="152"/>
      <c r="R1685" s="152"/>
      <c r="S1685" s="152"/>
      <c r="T1685" s="153" cm="1">
        <f t="array" ref="T1685">MATCH(1,(TDU_Info!$C$5:$C$111=$T$6)*(TDU_Info!$B$5:$B$111&lt;=$B1685),0)</f>
        <v>90</v>
      </c>
      <c r="U1685" s="152">
        <f>100*(INDEX(TDU_Info!$E$5:$E$111,$T1685)/T$11+INDEX(TDU_Info!$F$5:$F$111,$T1685))</f>
        <v>3.6638000000000002</v>
      </c>
      <c r="V1685" s="152">
        <v>5.7389999999999999</v>
      </c>
      <c r="W1685" s="152">
        <v>5.7919999999999998</v>
      </c>
      <c r="X1685" s="152">
        <v>5.91</v>
      </c>
      <c r="Y1685" s="152">
        <v>5.9139999999999997</v>
      </c>
      <c r="Z1685" s="152">
        <v>6.02</v>
      </c>
      <c r="AA1685" s="152">
        <v>6.0270000000000001</v>
      </c>
      <c r="AB1685" s="152">
        <v>6.15</v>
      </c>
      <c r="AC1685" s="152">
        <v>6.3550000000000004</v>
      </c>
      <c r="AD1685" s="152">
        <v>5.6189999999999998</v>
      </c>
      <c r="AE1685" s="152">
        <v>5.8010000000000002</v>
      </c>
      <c r="AF1685" s="152">
        <v>5.601</v>
      </c>
      <c r="AG1685" s="152">
        <v>5.9139999999999997</v>
      </c>
      <c r="AH1685" s="152">
        <v>5.91</v>
      </c>
      <c r="AI1685" s="152">
        <v>6.0389999999999997</v>
      </c>
      <c r="AJ1685" s="152">
        <v>5.9</v>
      </c>
      <c r="AK1685" s="152">
        <v>6.3310000000000004</v>
      </c>
      <c r="AL1685" s="152" t="e">
        <f t="shared" si="333"/>
        <v>#N/A</v>
      </c>
      <c r="AM1685" s="152" t="e">
        <f t="shared" si="334"/>
        <v>#N/A</v>
      </c>
      <c r="AN1685" s="152" t="e">
        <f>NA()</f>
        <v>#N/A</v>
      </c>
      <c r="AO1685" s="152" t="e">
        <f>NA()</f>
        <v>#N/A</v>
      </c>
      <c r="AP1685" s="152">
        <f t="shared" si="343"/>
        <v>8.0361999999999991</v>
      </c>
      <c r="AQ1685" s="152"/>
      <c r="AR1685" s="152"/>
      <c r="AS1685" s="153">
        <f t="shared" si="344"/>
        <v>208</v>
      </c>
      <c r="AT1685" s="153">
        <f t="shared" si="320"/>
        <v>0</v>
      </c>
      <c r="AU1685" s="153">
        <f t="shared" si="321"/>
        <v>0</v>
      </c>
      <c r="AV1685" s="153">
        <f t="shared" si="322"/>
        <v>1</v>
      </c>
      <c r="BA1685">
        <f t="shared" si="345"/>
        <v>27</v>
      </c>
    </row>
    <row r="1686" spans="2:53" x14ac:dyDescent="0.25">
      <c r="B1686" s="155">
        <f t="shared" si="340"/>
        <v>44405.999305555553</v>
      </c>
      <c r="C1686" s="155">
        <f t="shared" si="327"/>
        <v>44405.999305555553</v>
      </c>
      <c r="D1686" s="152">
        <f t="shared" si="330"/>
        <v>5.91</v>
      </c>
      <c r="E1686" s="152"/>
      <c r="F1686" s="152"/>
      <c r="G1686" s="152"/>
      <c r="H1686" s="152" t="e">
        <f t="shared" si="331"/>
        <v>#N/A</v>
      </c>
      <c r="I1686" s="152"/>
      <c r="J1686" s="152" t="e">
        <f t="shared" si="332"/>
        <v>#N/A</v>
      </c>
      <c r="K1686" s="152"/>
      <c r="L1686" s="152"/>
      <c r="M1686" s="152"/>
      <c r="N1686" s="152"/>
      <c r="O1686" s="152"/>
      <c r="P1686" s="152"/>
      <c r="Q1686" s="152"/>
      <c r="R1686" s="152"/>
      <c r="S1686" s="152"/>
      <c r="T1686" s="153" cm="1">
        <f t="array" ref="T1686">MATCH(1,(TDU_Info!$C$5:$C$111=$T$6)*(TDU_Info!$B$5:$B$111&lt;=$B1686),0)</f>
        <v>90</v>
      </c>
      <c r="U1686" s="152">
        <f>100*(INDEX(TDU_Info!$E$5:$E$111,$T1686)/T$11+INDEX(TDU_Info!$F$5:$F$111,$T1686))</f>
        <v>3.6638000000000002</v>
      </c>
      <c r="V1686" s="152">
        <v>5.7389999999999999</v>
      </c>
      <c r="W1686" s="152">
        <v>5.7919999999999998</v>
      </c>
      <c r="X1686" s="152">
        <v>5.91</v>
      </c>
      <c r="Y1686" s="152">
        <v>5.9139999999999997</v>
      </c>
      <c r="Z1686" s="152">
        <v>6.02</v>
      </c>
      <c r="AA1686" s="152">
        <v>6.0270000000000001</v>
      </c>
      <c r="AB1686" s="152">
        <v>6.15</v>
      </c>
      <c r="AC1686" s="152">
        <v>6.3550000000000004</v>
      </c>
      <c r="AD1686" s="152">
        <v>5.6189999999999998</v>
      </c>
      <c r="AE1686" s="152">
        <v>5.8010000000000002</v>
      </c>
      <c r="AF1686" s="152">
        <v>5.91</v>
      </c>
      <c r="AG1686" s="152">
        <v>5.9139999999999997</v>
      </c>
      <c r="AH1686" s="152">
        <v>5.91</v>
      </c>
      <c r="AI1686" s="152">
        <v>6.0389999999999997</v>
      </c>
      <c r="AJ1686" s="152">
        <v>6.15</v>
      </c>
      <c r="AK1686" s="152">
        <v>6.3310000000000004</v>
      </c>
      <c r="AL1686" s="152" t="e">
        <f t="shared" si="333"/>
        <v>#N/A</v>
      </c>
      <c r="AM1686" s="152" t="e">
        <f t="shared" si="334"/>
        <v>#N/A</v>
      </c>
      <c r="AN1686" s="152" t="e">
        <f>NA()</f>
        <v>#N/A</v>
      </c>
      <c r="AO1686" s="152" t="e">
        <f>NA()</f>
        <v>#N/A</v>
      </c>
      <c r="AP1686" s="152">
        <f t="shared" si="343"/>
        <v>8.0361999999999991</v>
      </c>
      <c r="AQ1686" s="152"/>
      <c r="AR1686" s="152"/>
      <c r="AS1686" s="153">
        <f t="shared" si="344"/>
        <v>209</v>
      </c>
      <c r="AT1686" s="153">
        <f t="shared" si="320"/>
        <v>0</v>
      </c>
      <c r="AU1686" s="153">
        <f t="shared" si="321"/>
        <v>0</v>
      </c>
      <c r="AV1686" s="153">
        <f t="shared" si="322"/>
        <v>1</v>
      </c>
      <c r="BA1686">
        <f t="shared" si="345"/>
        <v>28</v>
      </c>
    </row>
    <row r="1687" spans="2:53" x14ac:dyDescent="0.25">
      <c r="B1687" s="155">
        <f t="shared" si="340"/>
        <v>44406.999305555553</v>
      </c>
      <c r="C1687" s="155">
        <f t="shared" si="327"/>
        <v>44406.999305555553</v>
      </c>
      <c r="D1687" s="152">
        <f t="shared" si="330"/>
        <v>6.01</v>
      </c>
      <c r="E1687" s="152"/>
      <c r="F1687" s="152"/>
      <c r="G1687" s="152"/>
      <c r="H1687" s="152" t="e">
        <f t="shared" si="331"/>
        <v>#N/A</v>
      </c>
      <c r="I1687" s="152"/>
      <c r="J1687" s="152" t="e">
        <f t="shared" si="332"/>
        <v>#N/A</v>
      </c>
      <c r="K1687" s="152"/>
      <c r="L1687" s="152"/>
      <c r="M1687" s="152"/>
      <c r="N1687" s="152"/>
      <c r="O1687" s="152"/>
      <c r="P1687" s="152"/>
      <c r="Q1687" s="152"/>
      <c r="R1687" s="152"/>
      <c r="S1687" s="152"/>
      <c r="T1687" s="153" cm="1">
        <f t="array" ref="T1687">MATCH(1,(TDU_Info!$C$5:$C$111=$T$6)*(TDU_Info!$B$5:$B$111&lt;=$B1687),0)</f>
        <v>90</v>
      </c>
      <c r="U1687" s="152">
        <f>100*(INDEX(TDU_Info!$E$5:$E$111,$T1687)/T$11+INDEX(TDU_Info!$F$5:$F$111,$T1687))</f>
        <v>3.6638000000000002</v>
      </c>
      <c r="V1687" s="152">
        <v>5.7389999999999999</v>
      </c>
      <c r="W1687" s="152">
        <v>5.8920000000000003</v>
      </c>
      <c r="X1687" s="152">
        <v>6.01</v>
      </c>
      <c r="Y1687" s="152">
        <v>5.9139999999999997</v>
      </c>
      <c r="Z1687" s="152">
        <v>6.02</v>
      </c>
      <c r="AA1687" s="152">
        <v>6.1269999999999998</v>
      </c>
      <c r="AB1687" s="152">
        <v>6.25</v>
      </c>
      <c r="AC1687" s="152">
        <v>6.3550000000000004</v>
      </c>
      <c r="AD1687" s="152">
        <v>5.6189999999999998</v>
      </c>
      <c r="AE1687" s="152">
        <v>5.9009999999999998</v>
      </c>
      <c r="AF1687" s="152">
        <v>6.01</v>
      </c>
      <c r="AG1687" s="152">
        <v>5.9139999999999997</v>
      </c>
      <c r="AH1687" s="152">
        <v>5.91</v>
      </c>
      <c r="AI1687" s="152">
        <v>6.1390000000000002</v>
      </c>
      <c r="AJ1687" s="152">
        <v>6.25</v>
      </c>
      <c r="AK1687" s="152">
        <v>6.3310000000000004</v>
      </c>
      <c r="AL1687" s="152" t="e">
        <f t="shared" si="333"/>
        <v>#N/A</v>
      </c>
      <c r="AM1687" s="152" t="e">
        <f t="shared" si="334"/>
        <v>#N/A</v>
      </c>
      <c r="AN1687" s="152" t="e">
        <f>NA()</f>
        <v>#N/A</v>
      </c>
      <c r="AO1687" s="152" t="e">
        <f>NA()</f>
        <v>#N/A</v>
      </c>
      <c r="AP1687" s="152">
        <f t="shared" si="343"/>
        <v>8.0361999999999991</v>
      </c>
      <c r="AQ1687" s="152"/>
      <c r="AR1687" s="152"/>
      <c r="AS1687" s="153">
        <f t="shared" si="344"/>
        <v>210</v>
      </c>
      <c r="AT1687" s="153">
        <f t="shared" si="320"/>
        <v>0</v>
      </c>
      <c r="AU1687" s="153">
        <f t="shared" si="321"/>
        <v>0</v>
      </c>
      <c r="AV1687" s="153">
        <f t="shared" si="322"/>
        <v>1</v>
      </c>
      <c r="BA1687">
        <f t="shared" si="345"/>
        <v>29</v>
      </c>
    </row>
    <row r="1688" spans="2:53" x14ac:dyDescent="0.25">
      <c r="B1688" s="155">
        <f t="shared" si="340"/>
        <v>44407.999305555553</v>
      </c>
      <c r="C1688" s="155">
        <f t="shared" si="327"/>
        <v>44407.999305555553</v>
      </c>
      <c r="D1688" s="152">
        <f t="shared" si="330"/>
        <v>6.01</v>
      </c>
      <c r="E1688" s="152"/>
      <c r="F1688" s="152"/>
      <c r="G1688" s="152"/>
      <c r="H1688" s="152" t="e">
        <f t="shared" si="331"/>
        <v>#N/A</v>
      </c>
      <c r="I1688" s="152"/>
      <c r="J1688" s="152" t="e">
        <f t="shared" si="332"/>
        <v>#N/A</v>
      </c>
      <c r="K1688" s="152"/>
      <c r="L1688" s="152"/>
      <c r="M1688" s="152"/>
      <c r="N1688" s="152"/>
      <c r="O1688" s="152"/>
      <c r="P1688" s="152"/>
      <c r="Q1688" s="152"/>
      <c r="R1688" s="152"/>
      <c r="S1688" s="152"/>
      <c r="T1688" s="153" cm="1">
        <f t="array" ref="T1688">MATCH(1,(TDU_Info!$C$5:$C$111=$T$6)*(TDU_Info!$B$5:$B$111&lt;=$B1688),0)</f>
        <v>90</v>
      </c>
      <c r="U1688" s="152">
        <f>100*(INDEX(TDU_Info!$E$5:$E$111,$T1688)/T$11+INDEX(TDU_Info!$F$5:$F$111,$T1688))</f>
        <v>3.6638000000000002</v>
      </c>
      <c r="V1688" s="152">
        <v>5.7389999999999999</v>
      </c>
      <c r="W1688" s="152">
        <v>5.8920000000000003</v>
      </c>
      <c r="X1688" s="152">
        <v>6.01</v>
      </c>
      <c r="Y1688" s="152">
        <v>5.9139999999999997</v>
      </c>
      <c r="Z1688" s="152">
        <v>6.02</v>
      </c>
      <c r="AA1688" s="152">
        <v>6.1269999999999998</v>
      </c>
      <c r="AB1688" s="152">
        <v>6.25</v>
      </c>
      <c r="AC1688" s="152">
        <v>6.3550000000000004</v>
      </c>
      <c r="AD1688" s="152">
        <v>5.6189999999999998</v>
      </c>
      <c r="AE1688" s="152">
        <v>5.9009999999999998</v>
      </c>
      <c r="AF1688" s="152">
        <v>6.01</v>
      </c>
      <c r="AG1688" s="152">
        <v>5.9139999999999997</v>
      </c>
      <c r="AH1688" s="152">
        <v>5.91</v>
      </c>
      <c r="AI1688" s="152">
        <v>6.1390000000000002</v>
      </c>
      <c r="AJ1688" s="152">
        <v>6.25</v>
      </c>
      <c r="AK1688" s="152">
        <v>6.3310000000000004</v>
      </c>
      <c r="AL1688" s="152" t="e">
        <f t="shared" si="333"/>
        <v>#N/A</v>
      </c>
      <c r="AM1688" s="152" t="e">
        <f t="shared" si="334"/>
        <v>#N/A</v>
      </c>
      <c r="AN1688" s="152" t="e">
        <f>NA()</f>
        <v>#N/A</v>
      </c>
      <c r="AO1688" s="152" t="e">
        <f>NA()</f>
        <v>#N/A</v>
      </c>
      <c r="AP1688" s="152">
        <f t="shared" si="343"/>
        <v>8.0361999999999991</v>
      </c>
      <c r="AQ1688" s="152"/>
      <c r="AR1688" s="152"/>
      <c r="AS1688" s="153">
        <f t="shared" si="344"/>
        <v>211</v>
      </c>
      <c r="AT1688" s="153">
        <f t="shared" si="320"/>
        <v>0</v>
      </c>
      <c r="AU1688" s="153">
        <f t="shared" si="321"/>
        <v>0</v>
      </c>
      <c r="AV1688" s="153">
        <f t="shared" si="322"/>
        <v>1</v>
      </c>
      <c r="BA1688">
        <f t="shared" si="345"/>
        <v>30</v>
      </c>
    </row>
    <row r="1689" spans="2:53" x14ac:dyDescent="0.25">
      <c r="B1689" s="155">
        <f t="shared" si="340"/>
        <v>44408.999305555553</v>
      </c>
      <c r="C1689" s="155">
        <f t="shared" si="327"/>
        <v>44408.999305555553</v>
      </c>
      <c r="D1689" s="152">
        <f t="shared" si="330"/>
        <v>6.01</v>
      </c>
      <c r="E1689" s="152"/>
      <c r="F1689" s="152"/>
      <c r="G1689" s="152"/>
      <c r="H1689" s="152" t="e">
        <f t="shared" si="331"/>
        <v>#N/A</v>
      </c>
      <c r="I1689" s="152"/>
      <c r="J1689" s="152" t="e">
        <f t="shared" si="332"/>
        <v>#N/A</v>
      </c>
      <c r="K1689" s="152"/>
      <c r="L1689" s="152"/>
      <c r="M1689" s="152"/>
      <c r="N1689" s="152"/>
      <c r="O1689" s="152"/>
      <c r="P1689" s="152"/>
      <c r="Q1689" s="152"/>
      <c r="R1689" s="152"/>
      <c r="S1689" s="152"/>
      <c r="T1689" s="153" cm="1">
        <f t="array" ref="T1689">MATCH(1,(TDU_Info!$C$5:$C$111=$T$6)*(TDU_Info!$B$5:$B$111&lt;=$B1689),0)</f>
        <v>90</v>
      </c>
      <c r="U1689" s="152">
        <f>100*(INDEX(TDU_Info!$E$5:$E$111,$T1689)/T$11+INDEX(TDU_Info!$F$5:$F$111,$T1689))</f>
        <v>3.6638000000000002</v>
      </c>
      <c r="V1689" s="152">
        <v>5.8390000000000004</v>
      </c>
      <c r="W1689" s="152">
        <v>5.8920000000000003</v>
      </c>
      <c r="X1689" s="152">
        <v>6.01</v>
      </c>
      <c r="Y1689" s="152">
        <v>5.9139999999999997</v>
      </c>
      <c r="Z1689" s="152">
        <v>6.12</v>
      </c>
      <c r="AA1689" s="152">
        <v>6.1269999999999998</v>
      </c>
      <c r="AB1689" s="152">
        <v>6.25</v>
      </c>
      <c r="AC1689" s="152">
        <v>6.3550000000000004</v>
      </c>
      <c r="AD1689" s="152">
        <v>5.7190000000000003</v>
      </c>
      <c r="AE1689" s="152">
        <v>5.9009999999999998</v>
      </c>
      <c r="AF1689" s="152">
        <v>6.01</v>
      </c>
      <c r="AG1689" s="152">
        <v>5.9139999999999997</v>
      </c>
      <c r="AH1689" s="152">
        <v>6.01</v>
      </c>
      <c r="AI1689" s="152">
        <v>6.1390000000000002</v>
      </c>
      <c r="AJ1689" s="152">
        <v>6.25</v>
      </c>
      <c r="AK1689" s="152">
        <v>6.3310000000000004</v>
      </c>
      <c r="AL1689" s="152" t="e">
        <f t="shared" si="333"/>
        <v>#N/A</v>
      </c>
      <c r="AM1689" s="152" t="e">
        <f t="shared" si="334"/>
        <v>#N/A</v>
      </c>
      <c r="AN1689" s="152" t="e">
        <f>NA()</f>
        <v>#N/A</v>
      </c>
      <c r="AO1689" s="152" t="e">
        <f>NA()</f>
        <v>#N/A</v>
      </c>
      <c r="AP1689" s="152">
        <f t="shared" si="343"/>
        <v>8.0361999999999991</v>
      </c>
      <c r="AQ1689" s="152"/>
      <c r="AR1689" s="152"/>
      <c r="AS1689" s="153">
        <f t="shared" si="344"/>
        <v>212</v>
      </c>
      <c r="AT1689" s="153">
        <f t="shared" si="320"/>
        <v>0</v>
      </c>
      <c r="AU1689" s="153">
        <f t="shared" si="321"/>
        <v>0</v>
      </c>
      <c r="AV1689" s="153">
        <f t="shared" si="322"/>
        <v>1</v>
      </c>
      <c r="BA1689">
        <f t="shared" si="345"/>
        <v>31</v>
      </c>
    </row>
    <row r="1690" spans="2:53" x14ac:dyDescent="0.25">
      <c r="B1690" s="155">
        <f t="shared" si="340"/>
        <v>44409.999305555553</v>
      </c>
      <c r="C1690" s="155">
        <f t="shared" si="327"/>
        <v>44409.999305555553</v>
      </c>
      <c r="D1690" s="152">
        <f t="shared" si="330"/>
        <v>6.01</v>
      </c>
      <c r="E1690" s="152"/>
      <c r="F1690" s="152"/>
      <c r="G1690" s="152"/>
      <c r="H1690" s="152" t="e">
        <f t="shared" si="331"/>
        <v>#N/A</v>
      </c>
      <c r="I1690" s="152"/>
      <c r="J1690" s="152" t="e">
        <f t="shared" si="332"/>
        <v>#N/A</v>
      </c>
      <c r="K1690" s="152"/>
      <c r="L1690" s="152"/>
      <c r="M1690" s="152"/>
      <c r="N1690" s="152"/>
      <c r="O1690" s="152"/>
      <c r="P1690" s="152"/>
      <c r="Q1690" s="152"/>
      <c r="R1690" s="152"/>
      <c r="S1690" s="152"/>
      <c r="T1690" s="153" cm="1">
        <f t="array" ref="T1690">MATCH(1,(TDU_Info!$C$5:$C$111=$T$6)*(TDU_Info!$B$5:$B$111&lt;=$B1690),0)</f>
        <v>90</v>
      </c>
      <c r="U1690" s="152">
        <f>100*(INDEX(TDU_Info!$E$5:$E$111,$T1690)/T$11+INDEX(TDU_Info!$F$5:$F$111,$T1690))</f>
        <v>3.6638000000000002</v>
      </c>
      <c r="V1690" s="152">
        <v>5.8390000000000004</v>
      </c>
      <c r="W1690" s="152">
        <v>5.8920000000000003</v>
      </c>
      <c r="X1690" s="152">
        <v>6.01</v>
      </c>
      <c r="Y1690" s="152">
        <v>5.9139999999999997</v>
      </c>
      <c r="Z1690" s="152">
        <v>6.12</v>
      </c>
      <c r="AA1690" s="152">
        <v>6.1269999999999998</v>
      </c>
      <c r="AB1690" s="152">
        <v>6.25</v>
      </c>
      <c r="AC1690" s="152">
        <v>6.3550000000000004</v>
      </c>
      <c r="AD1690" s="152">
        <v>5.7190000000000003</v>
      </c>
      <c r="AE1690" s="152">
        <v>5.9009999999999998</v>
      </c>
      <c r="AF1690" s="152">
        <v>6.01</v>
      </c>
      <c r="AG1690" s="152">
        <v>5.9139999999999997</v>
      </c>
      <c r="AH1690" s="152">
        <v>6.01</v>
      </c>
      <c r="AI1690" s="152">
        <v>6.1390000000000002</v>
      </c>
      <c r="AJ1690" s="152">
        <v>6.25</v>
      </c>
      <c r="AK1690" s="152">
        <v>6.3310000000000004</v>
      </c>
      <c r="AL1690" s="152" t="e">
        <f t="shared" si="333"/>
        <v>#N/A</v>
      </c>
      <c r="AM1690" s="152" t="e">
        <f t="shared" si="334"/>
        <v>#N/A</v>
      </c>
      <c r="AN1690" s="152" t="e">
        <f>NA()</f>
        <v>#N/A</v>
      </c>
      <c r="AO1690" s="152" t="e">
        <f>NA()</f>
        <v>#N/A</v>
      </c>
      <c r="AP1690" s="152" t="e">
        <f t="shared" si="343"/>
        <v>#N/A</v>
      </c>
      <c r="AQ1690" s="152"/>
      <c r="AR1690" s="152"/>
      <c r="AS1690" s="153">
        <f t="shared" si="344"/>
        <v>213</v>
      </c>
      <c r="AT1690" s="153">
        <f t="shared" si="320"/>
        <v>0</v>
      </c>
      <c r="AU1690" s="153">
        <f t="shared" si="321"/>
        <v>0</v>
      </c>
      <c r="AV1690" s="153">
        <f t="shared" si="322"/>
        <v>1</v>
      </c>
      <c r="BA1690">
        <f t="shared" si="345"/>
        <v>1</v>
      </c>
    </row>
    <row r="1691" spans="2:53" x14ac:dyDescent="0.25">
      <c r="B1691" s="155">
        <f t="shared" si="340"/>
        <v>44410.999305555553</v>
      </c>
      <c r="C1691" s="155">
        <f t="shared" si="327"/>
        <v>44410.999305555553</v>
      </c>
      <c r="D1691" s="152">
        <f t="shared" si="330"/>
        <v>6.01</v>
      </c>
      <c r="E1691" s="152"/>
      <c r="F1691" s="152"/>
      <c r="G1691" s="152"/>
      <c r="H1691" s="152" t="e">
        <f t="shared" si="331"/>
        <v>#N/A</v>
      </c>
      <c r="I1691" s="152"/>
      <c r="J1691" s="152" t="e">
        <f t="shared" si="332"/>
        <v>#N/A</v>
      </c>
      <c r="K1691" s="152"/>
      <c r="L1691" s="152"/>
      <c r="M1691" s="152"/>
      <c r="N1691" s="152"/>
      <c r="O1691" s="152"/>
      <c r="P1691" s="152"/>
      <c r="Q1691" s="152"/>
      <c r="R1691" s="152"/>
      <c r="S1691" s="152"/>
      <c r="T1691" s="153" cm="1">
        <f t="array" ref="T1691">MATCH(1,(TDU_Info!$C$5:$C$111=$T$6)*(TDU_Info!$B$5:$B$111&lt;=$B1691),0)</f>
        <v>90</v>
      </c>
      <c r="U1691" s="152">
        <f>100*(INDEX(TDU_Info!$E$5:$E$111,$T1691)/T$11+INDEX(TDU_Info!$F$5:$F$111,$T1691))</f>
        <v>3.6638000000000002</v>
      </c>
      <c r="V1691" s="152">
        <v>5.8390000000000004</v>
      </c>
      <c r="W1691" s="152">
        <v>5.8920000000000003</v>
      </c>
      <c r="X1691" s="152">
        <v>6.01</v>
      </c>
      <c r="Y1691" s="152">
        <v>5.9139999999999997</v>
      </c>
      <c r="Z1691" s="152">
        <v>6.12</v>
      </c>
      <c r="AA1691" s="152">
        <v>6.1269999999999998</v>
      </c>
      <c r="AB1691" s="152">
        <v>6.25</v>
      </c>
      <c r="AC1691" s="152">
        <v>6.3550000000000004</v>
      </c>
      <c r="AD1691" s="152">
        <v>5.7190000000000003</v>
      </c>
      <c r="AE1691" s="152">
        <v>5.9009999999999998</v>
      </c>
      <c r="AF1691" s="152">
        <v>6.01</v>
      </c>
      <c r="AG1691" s="152">
        <v>5.9139999999999997</v>
      </c>
      <c r="AH1691" s="152">
        <v>6.01</v>
      </c>
      <c r="AI1691" s="152">
        <v>6.1390000000000002</v>
      </c>
      <c r="AJ1691" s="152">
        <v>6.25</v>
      </c>
      <c r="AK1691" s="152">
        <v>6.3310000000000004</v>
      </c>
      <c r="AL1691" s="152" t="e">
        <f t="shared" si="333"/>
        <v>#N/A</v>
      </c>
      <c r="AM1691" s="152" t="e">
        <f t="shared" si="334"/>
        <v>#N/A</v>
      </c>
      <c r="AN1691" s="152" t="e">
        <f>NA()</f>
        <v>#N/A</v>
      </c>
      <c r="AO1691" s="152" t="e">
        <f>NA()</f>
        <v>#N/A</v>
      </c>
      <c r="AP1691" s="152">
        <f t="shared" si="343"/>
        <v>8.2462</v>
      </c>
      <c r="AQ1691" s="152"/>
      <c r="AR1691" s="152"/>
      <c r="AS1691" s="153">
        <f t="shared" si="344"/>
        <v>214</v>
      </c>
      <c r="AT1691" s="153">
        <f t="shared" si="320"/>
        <v>0</v>
      </c>
      <c r="AU1691" s="153">
        <f t="shared" si="321"/>
        <v>0</v>
      </c>
      <c r="AV1691" s="153">
        <f t="shared" si="322"/>
        <v>1</v>
      </c>
      <c r="BA1691">
        <f t="shared" si="345"/>
        <v>2</v>
      </c>
    </row>
    <row r="1692" spans="2:53" x14ac:dyDescent="0.25">
      <c r="B1692" s="155">
        <f t="shared" si="340"/>
        <v>44411.999305555553</v>
      </c>
      <c r="C1692" s="155">
        <f t="shared" si="327"/>
        <v>44411.999305555553</v>
      </c>
      <c r="D1692" s="152">
        <f t="shared" si="330"/>
        <v>6.01</v>
      </c>
      <c r="E1692" s="152"/>
      <c r="F1692" s="152"/>
      <c r="G1692" s="152"/>
      <c r="H1692" s="152" t="e">
        <f t="shared" si="331"/>
        <v>#N/A</v>
      </c>
      <c r="I1692" s="152"/>
      <c r="J1692" s="152" t="e">
        <f t="shared" si="332"/>
        <v>#N/A</v>
      </c>
      <c r="K1692" s="152"/>
      <c r="L1692" s="152"/>
      <c r="M1692" s="152"/>
      <c r="N1692" s="152"/>
      <c r="O1692" s="152"/>
      <c r="P1692" s="152"/>
      <c r="Q1692" s="152"/>
      <c r="R1692" s="152"/>
      <c r="S1692" s="152"/>
      <c r="T1692" s="153" cm="1">
        <f t="array" ref="T1692">MATCH(1,(TDU_Info!$C$5:$C$111=$T$6)*(TDU_Info!$B$5:$B$111&lt;=$B1692),0)</f>
        <v>90</v>
      </c>
      <c r="U1692" s="152">
        <f>100*(INDEX(TDU_Info!$E$5:$E$111,$T1692)/T$11+INDEX(TDU_Info!$F$5:$F$111,$T1692))</f>
        <v>3.6638000000000002</v>
      </c>
      <c r="V1692" s="152">
        <v>5.4109999999999996</v>
      </c>
      <c r="W1692" s="152">
        <v>5.8920000000000003</v>
      </c>
      <c r="X1692" s="152">
        <v>6.01</v>
      </c>
      <c r="Y1692" s="152">
        <v>5.9139999999999997</v>
      </c>
      <c r="Z1692" s="152">
        <v>5.4340000000000002</v>
      </c>
      <c r="AA1692" s="152">
        <v>6.1269999999999998</v>
      </c>
      <c r="AB1692" s="152">
        <v>6.25</v>
      </c>
      <c r="AC1692" s="152">
        <v>6.3550000000000004</v>
      </c>
      <c r="AD1692" s="152">
        <v>5.2430000000000003</v>
      </c>
      <c r="AE1692" s="152">
        <v>5.9009999999999998</v>
      </c>
      <c r="AF1692" s="152">
        <v>6.01</v>
      </c>
      <c r="AG1692" s="152">
        <v>5.9139999999999997</v>
      </c>
      <c r="AH1692" s="152">
        <v>5.2750000000000004</v>
      </c>
      <c r="AI1692" s="152">
        <v>6.1390000000000002</v>
      </c>
      <c r="AJ1692" s="152">
        <v>6.25</v>
      </c>
      <c r="AK1692" s="152">
        <v>6.3310000000000004</v>
      </c>
      <c r="AL1692" s="152" t="e">
        <f t="shared" si="333"/>
        <v>#N/A</v>
      </c>
      <c r="AM1692" s="152" t="e">
        <f t="shared" si="334"/>
        <v>#N/A</v>
      </c>
      <c r="AN1692" s="152" t="e">
        <f>NA()</f>
        <v>#N/A</v>
      </c>
      <c r="AO1692" s="152" t="e">
        <f>NA()</f>
        <v>#N/A</v>
      </c>
      <c r="AP1692" s="152">
        <f t="shared" si="343"/>
        <v>8.2462</v>
      </c>
      <c r="AQ1692" s="152"/>
      <c r="AR1692" s="152"/>
      <c r="AS1692" s="153">
        <f t="shared" si="344"/>
        <v>215</v>
      </c>
      <c r="AT1692" s="153">
        <f t="shared" si="320"/>
        <v>0</v>
      </c>
      <c r="AU1692" s="153">
        <f t="shared" si="321"/>
        <v>0</v>
      </c>
      <c r="AV1692" s="153">
        <f t="shared" si="322"/>
        <v>1</v>
      </c>
      <c r="BA1692">
        <f t="shared" si="345"/>
        <v>3</v>
      </c>
    </row>
    <row r="1693" spans="2:53" x14ac:dyDescent="0.25">
      <c r="B1693" s="155">
        <f t="shared" si="340"/>
        <v>44412.999305555553</v>
      </c>
      <c r="C1693" s="155">
        <f t="shared" si="327"/>
        <v>44412.999305555553</v>
      </c>
      <c r="D1693" s="152">
        <f t="shared" si="330"/>
        <v>6.01</v>
      </c>
      <c r="E1693" s="152"/>
      <c r="F1693" s="152"/>
      <c r="G1693" s="152"/>
      <c r="H1693" s="152" t="e">
        <f t="shared" si="331"/>
        <v>#N/A</v>
      </c>
      <c r="I1693" s="152"/>
      <c r="J1693" s="152" t="e">
        <f t="shared" si="332"/>
        <v>#N/A</v>
      </c>
      <c r="K1693" s="152"/>
      <c r="L1693" s="152"/>
      <c r="M1693" s="152"/>
      <c r="N1693" s="152"/>
      <c r="O1693" s="152"/>
      <c r="P1693" s="152"/>
      <c r="Q1693" s="152"/>
      <c r="R1693" s="152"/>
      <c r="S1693" s="152"/>
      <c r="T1693" s="153" cm="1">
        <f t="array" ref="T1693">MATCH(1,(TDU_Info!$C$5:$C$111=$T$6)*(TDU_Info!$B$5:$B$111&lt;=$B1693),0)</f>
        <v>90</v>
      </c>
      <c r="U1693" s="152">
        <f>100*(INDEX(TDU_Info!$E$5:$E$111,$T1693)/T$11+INDEX(TDU_Info!$F$5:$F$111,$T1693))</f>
        <v>3.6638000000000002</v>
      </c>
      <c r="V1693" s="152">
        <v>5.4109999999999996</v>
      </c>
      <c r="W1693" s="152">
        <v>5.8920000000000003</v>
      </c>
      <c r="X1693" s="152">
        <v>6.01</v>
      </c>
      <c r="Y1693" s="152">
        <v>5.9139999999999997</v>
      </c>
      <c r="Z1693" s="152">
        <v>5.4340000000000002</v>
      </c>
      <c r="AA1693" s="152">
        <v>6.1269999999999998</v>
      </c>
      <c r="AB1693" s="152">
        <v>6.25</v>
      </c>
      <c r="AC1693" s="152">
        <v>6.3550000000000004</v>
      </c>
      <c r="AD1693" s="152">
        <v>5.2430000000000003</v>
      </c>
      <c r="AE1693" s="152">
        <v>5.9009999999999998</v>
      </c>
      <c r="AF1693" s="152">
        <v>6.01</v>
      </c>
      <c r="AG1693" s="152">
        <v>5.9139999999999997</v>
      </c>
      <c r="AH1693" s="152">
        <v>5.2750000000000004</v>
      </c>
      <c r="AI1693" s="152">
        <v>6.1390000000000002</v>
      </c>
      <c r="AJ1693" s="152">
        <v>6.25</v>
      </c>
      <c r="AK1693" s="152">
        <v>6.3310000000000004</v>
      </c>
      <c r="AL1693" s="152" t="e">
        <f t="shared" si="333"/>
        <v>#N/A</v>
      </c>
      <c r="AM1693" s="152" t="e">
        <f t="shared" si="334"/>
        <v>#N/A</v>
      </c>
      <c r="AN1693" s="152" t="e">
        <f>NA()</f>
        <v>#N/A</v>
      </c>
      <c r="AO1693" s="152" t="e">
        <f>NA()</f>
        <v>#N/A</v>
      </c>
      <c r="AP1693" s="152">
        <f t="shared" si="343"/>
        <v>8.2462</v>
      </c>
      <c r="AQ1693" s="152"/>
      <c r="AR1693" s="152"/>
      <c r="AS1693" s="153">
        <f t="shared" si="344"/>
        <v>216</v>
      </c>
      <c r="AT1693" s="153">
        <f t="shared" si="320"/>
        <v>0</v>
      </c>
      <c r="AU1693" s="153">
        <f t="shared" si="321"/>
        <v>0</v>
      </c>
      <c r="AV1693" s="153">
        <f t="shared" si="322"/>
        <v>1</v>
      </c>
      <c r="BA1693">
        <f t="shared" si="345"/>
        <v>4</v>
      </c>
    </row>
    <row r="1694" spans="2:53" x14ac:dyDescent="0.25">
      <c r="B1694" s="155">
        <f t="shared" si="340"/>
        <v>44413.999305555553</v>
      </c>
      <c r="C1694" s="155">
        <f t="shared" si="327"/>
        <v>44413.999305555553</v>
      </c>
      <c r="D1694" s="152">
        <f t="shared" si="330"/>
        <v>6.01</v>
      </c>
      <c r="E1694" s="152"/>
      <c r="F1694" s="152"/>
      <c r="G1694" s="152"/>
      <c r="H1694" s="152" t="e">
        <f t="shared" si="331"/>
        <v>#N/A</v>
      </c>
      <c r="I1694" s="152"/>
      <c r="J1694" s="152" t="e">
        <f t="shared" si="332"/>
        <v>#N/A</v>
      </c>
      <c r="K1694" s="152"/>
      <c r="L1694" s="152"/>
      <c r="M1694" s="152"/>
      <c r="N1694" s="152"/>
      <c r="O1694" s="152"/>
      <c r="P1694" s="152"/>
      <c r="Q1694" s="152"/>
      <c r="R1694" s="152"/>
      <c r="S1694" s="152"/>
      <c r="T1694" s="153" cm="1">
        <f t="array" ref="T1694">MATCH(1,(TDU_Info!$C$5:$C$111=$T$6)*(TDU_Info!$B$5:$B$111&lt;=$B1694),0)</f>
        <v>90</v>
      </c>
      <c r="U1694" s="152">
        <f>100*(INDEX(TDU_Info!$E$5:$E$111,$T1694)/T$11+INDEX(TDU_Info!$F$5:$F$111,$T1694))</f>
        <v>3.6638000000000002</v>
      </c>
      <c r="V1694" s="152">
        <v>5.4109999999999996</v>
      </c>
      <c r="W1694" s="152">
        <v>5.8920000000000003</v>
      </c>
      <c r="X1694" s="152">
        <v>6.01</v>
      </c>
      <c r="Y1694" s="152">
        <v>5.9139999999999997</v>
      </c>
      <c r="Z1694" s="152">
        <v>5.6340000000000003</v>
      </c>
      <c r="AA1694" s="152">
        <v>6.1269999999999998</v>
      </c>
      <c r="AB1694" s="152">
        <v>6.25</v>
      </c>
      <c r="AC1694" s="152">
        <v>6.3550000000000004</v>
      </c>
      <c r="AD1694" s="152">
        <v>5.2430000000000003</v>
      </c>
      <c r="AE1694" s="152">
        <v>5.9009999999999998</v>
      </c>
      <c r="AF1694" s="152">
        <v>6.01</v>
      </c>
      <c r="AG1694" s="152">
        <v>5.9139999999999997</v>
      </c>
      <c r="AH1694" s="152">
        <v>5.4749999999999996</v>
      </c>
      <c r="AI1694" s="152">
        <v>6.1390000000000002</v>
      </c>
      <c r="AJ1694" s="152">
        <v>6.25</v>
      </c>
      <c r="AK1694" s="152">
        <v>6.3310000000000004</v>
      </c>
      <c r="AL1694" s="152" t="e">
        <f t="shared" si="333"/>
        <v>#N/A</v>
      </c>
      <c r="AM1694" s="152" t="e">
        <f t="shared" si="334"/>
        <v>#N/A</v>
      </c>
      <c r="AN1694" s="152" t="e">
        <f>NA()</f>
        <v>#N/A</v>
      </c>
      <c r="AO1694" s="152" t="e">
        <f>NA()</f>
        <v>#N/A</v>
      </c>
      <c r="AP1694" s="152">
        <f t="shared" si="343"/>
        <v>8.2462</v>
      </c>
      <c r="AQ1694" s="152"/>
      <c r="AR1694" s="152"/>
      <c r="AS1694" s="153">
        <f t="shared" si="344"/>
        <v>217</v>
      </c>
      <c r="AT1694" s="153">
        <f t="shared" si="320"/>
        <v>0</v>
      </c>
      <c r="AU1694" s="153">
        <f t="shared" si="321"/>
        <v>0</v>
      </c>
      <c r="AV1694" s="153">
        <f t="shared" si="322"/>
        <v>1</v>
      </c>
      <c r="BA1694">
        <f t="shared" si="345"/>
        <v>5</v>
      </c>
    </row>
    <row r="1695" spans="2:53" x14ac:dyDescent="0.25">
      <c r="B1695" s="155">
        <f t="shared" si="340"/>
        <v>44414.999305555553</v>
      </c>
      <c r="C1695" s="155">
        <f t="shared" si="327"/>
        <v>44414.999305555553</v>
      </c>
      <c r="D1695" s="152">
        <f t="shared" si="330"/>
        <v>6.01</v>
      </c>
      <c r="E1695" s="152"/>
      <c r="F1695" s="152"/>
      <c r="G1695" s="152"/>
      <c r="H1695" s="152" t="e">
        <f t="shared" si="331"/>
        <v>#N/A</v>
      </c>
      <c r="I1695" s="152"/>
      <c r="J1695" s="152" t="e">
        <f t="shared" si="332"/>
        <v>#N/A</v>
      </c>
      <c r="K1695" s="152"/>
      <c r="L1695" s="152"/>
      <c r="M1695" s="152"/>
      <c r="N1695" s="152"/>
      <c r="O1695" s="152"/>
      <c r="P1695" s="152"/>
      <c r="Q1695" s="152"/>
      <c r="R1695" s="152"/>
      <c r="S1695" s="152"/>
      <c r="T1695" s="153" cm="1">
        <f t="array" ref="T1695">MATCH(1,(TDU_Info!$C$5:$C$111=$T$6)*(TDU_Info!$B$5:$B$111&lt;=$B1695),0)</f>
        <v>90</v>
      </c>
      <c r="U1695" s="152">
        <f>100*(INDEX(TDU_Info!$E$5:$E$111,$T1695)/T$11+INDEX(TDU_Info!$F$5:$F$111,$T1695))</f>
        <v>3.6638000000000002</v>
      </c>
      <c r="V1695" s="152">
        <v>5.4109999999999996</v>
      </c>
      <c r="W1695" s="152">
        <v>5.6920000000000002</v>
      </c>
      <c r="X1695" s="152">
        <v>6.01</v>
      </c>
      <c r="Y1695" s="152">
        <v>5.9139999999999997</v>
      </c>
      <c r="Z1695" s="152">
        <v>5.4340000000000002</v>
      </c>
      <c r="AA1695" s="152">
        <v>5.9269999999999996</v>
      </c>
      <c r="AB1695" s="152">
        <v>6.25</v>
      </c>
      <c r="AC1695" s="152">
        <v>6.3550000000000004</v>
      </c>
      <c r="AD1695" s="152">
        <v>5.2430000000000003</v>
      </c>
      <c r="AE1695" s="152">
        <v>5.7009999999999996</v>
      </c>
      <c r="AF1695" s="152">
        <v>6.01</v>
      </c>
      <c r="AG1695" s="152">
        <v>5.9139999999999997</v>
      </c>
      <c r="AH1695" s="152">
        <v>5.2750000000000004</v>
      </c>
      <c r="AI1695" s="152">
        <v>5.9390000000000001</v>
      </c>
      <c r="AJ1695" s="152">
        <v>6.25</v>
      </c>
      <c r="AK1695" s="152">
        <v>6.3310000000000004</v>
      </c>
      <c r="AL1695" s="152" t="e">
        <f t="shared" si="333"/>
        <v>#N/A</v>
      </c>
      <c r="AM1695" s="152" t="e">
        <f t="shared" si="334"/>
        <v>#N/A</v>
      </c>
      <c r="AN1695" s="152" t="e">
        <f>NA()</f>
        <v>#N/A</v>
      </c>
      <c r="AO1695" s="152" t="e">
        <f>NA()</f>
        <v>#N/A</v>
      </c>
      <c r="AP1695" s="152">
        <f t="shared" si="343"/>
        <v>8.2462</v>
      </c>
      <c r="AQ1695" s="152"/>
      <c r="AR1695" s="152"/>
      <c r="AS1695" s="153">
        <f t="shared" si="344"/>
        <v>218</v>
      </c>
      <c r="AT1695" s="153">
        <f t="shared" si="320"/>
        <v>0</v>
      </c>
      <c r="AU1695" s="153">
        <f t="shared" si="321"/>
        <v>0</v>
      </c>
      <c r="AV1695" s="153">
        <f t="shared" si="322"/>
        <v>1</v>
      </c>
      <c r="BA1695">
        <f t="shared" si="345"/>
        <v>6</v>
      </c>
    </row>
    <row r="1696" spans="2:53" x14ac:dyDescent="0.25">
      <c r="B1696" s="155">
        <f t="shared" si="340"/>
        <v>44415.999305555553</v>
      </c>
      <c r="C1696" s="155">
        <f t="shared" si="327"/>
        <v>44415.999305555553</v>
      </c>
      <c r="D1696" s="152">
        <f t="shared" si="330"/>
        <v>6.01</v>
      </c>
      <c r="E1696" s="152"/>
      <c r="F1696" s="152"/>
      <c r="G1696" s="152"/>
      <c r="H1696" s="152" t="e">
        <f t="shared" si="331"/>
        <v>#N/A</v>
      </c>
      <c r="I1696" s="152"/>
      <c r="J1696" s="152" t="e">
        <f t="shared" si="332"/>
        <v>#N/A</v>
      </c>
      <c r="K1696" s="152"/>
      <c r="L1696" s="152"/>
      <c r="M1696" s="152"/>
      <c r="N1696" s="152"/>
      <c r="O1696" s="152"/>
      <c r="P1696" s="152"/>
      <c r="Q1696" s="152"/>
      <c r="R1696" s="152"/>
      <c r="S1696" s="152"/>
      <c r="T1696" s="153" cm="1">
        <f t="array" ref="T1696">MATCH(1,(TDU_Info!$C$5:$C$111=$T$6)*(TDU_Info!$B$5:$B$111&lt;=$B1696),0)</f>
        <v>90</v>
      </c>
      <c r="U1696" s="152">
        <f>100*(INDEX(TDU_Info!$E$5:$E$111,$T1696)/T$11+INDEX(TDU_Info!$F$5:$F$111,$T1696))</f>
        <v>3.6638000000000002</v>
      </c>
      <c r="V1696" s="152">
        <v>5.4109999999999996</v>
      </c>
      <c r="W1696" s="152">
        <v>5.6920000000000002</v>
      </c>
      <c r="X1696" s="152">
        <v>6.01</v>
      </c>
      <c r="Y1696" s="152">
        <v>5.9139999999999997</v>
      </c>
      <c r="Z1696" s="152">
        <v>5.4340000000000002</v>
      </c>
      <c r="AA1696" s="152">
        <v>5.9269999999999996</v>
      </c>
      <c r="AB1696" s="152">
        <v>6.25</v>
      </c>
      <c r="AC1696" s="152">
        <v>6.3550000000000004</v>
      </c>
      <c r="AD1696" s="152">
        <v>5.2430000000000003</v>
      </c>
      <c r="AE1696" s="152">
        <v>5.7009999999999996</v>
      </c>
      <c r="AF1696" s="152">
        <v>6.01</v>
      </c>
      <c r="AG1696" s="152">
        <v>5.9139999999999997</v>
      </c>
      <c r="AH1696" s="152">
        <v>5.2750000000000004</v>
      </c>
      <c r="AI1696" s="152">
        <v>5.9390000000000001</v>
      </c>
      <c r="AJ1696" s="152">
        <v>6.25</v>
      </c>
      <c r="AK1696" s="152">
        <v>6.3310000000000004</v>
      </c>
      <c r="AL1696" s="152" t="e">
        <f t="shared" si="333"/>
        <v>#N/A</v>
      </c>
      <c r="AM1696" s="152" t="e">
        <f t="shared" si="334"/>
        <v>#N/A</v>
      </c>
      <c r="AN1696" s="152" t="e">
        <f>NA()</f>
        <v>#N/A</v>
      </c>
      <c r="AO1696" s="152" t="e">
        <f>NA()</f>
        <v>#N/A</v>
      </c>
      <c r="AP1696" s="152">
        <f t="shared" si="343"/>
        <v>8.2462</v>
      </c>
      <c r="AQ1696" s="152"/>
      <c r="AR1696" s="152"/>
      <c r="AS1696" s="153">
        <f t="shared" si="344"/>
        <v>219</v>
      </c>
      <c r="AT1696" s="153">
        <f t="shared" si="320"/>
        <v>0</v>
      </c>
      <c r="AU1696" s="153">
        <f t="shared" si="321"/>
        <v>0</v>
      </c>
      <c r="AV1696" s="153">
        <f t="shared" si="322"/>
        <v>1</v>
      </c>
      <c r="BA1696">
        <f t="shared" si="345"/>
        <v>7</v>
      </c>
    </row>
    <row r="1697" spans="2:53" x14ac:dyDescent="0.25">
      <c r="B1697" s="155">
        <f t="shared" si="340"/>
        <v>44416.999305555553</v>
      </c>
      <c r="C1697" s="155">
        <f t="shared" si="327"/>
        <v>44416.999305555553</v>
      </c>
      <c r="D1697" s="152">
        <f t="shared" si="330"/>
        <v>6.01</v>
      </c>
      <c r="E1697" s="152"/>
      <c r="F1697" s="152"/>
      <c r="G1697" s="152"/>
      <c r="H1697" s="152" t="e">
        <f t="shared" si="331"/>
        <v>#N/A</v>
      </c>
      <c r="I1697" s="152"/>
      <c r="J1697" s="152" t="e">
        <f t="shared" si="332"/>
        <v>#N/A</v>
      </c>
      <c r="K1697" s="152"/>
      <c r="L1697" s="152"/>
      <c r="M1697" s="152"/>
      <c r="N1697" s="152"/>
      <c r="O1697" s="152"/>
      <c r="P1697" s="152"/>
      <c r="Q1697" s="152"/>
      <c r="R1697" s="152"/>
      <c r="S1697" s="152"/>
      <c r="T1697" s="153" cm="1">
        <f t="array" ref="T1697">MATCH(1,(TDU_Info!$C$5:$C$111=$T$6)*(TDU_Info!$B$5:$B$111&lt;=$B1697),0)</f>
        <v>90</v>
      </c>
      <c r="U1697" s="152">
        <f>100*(INDEX(TDU_Info!$E$5:$E$111,$T1697)/T$11+INDEX(TDU_Info!$F$5:$F$111,$T1697))</f>
        <v>3.6638000000000002</v>
      </c>
      <c r="V1697" s="152">
        <v>5.4109999999999996</v>
      </c>
      <c r="W1697" s="152">
        <v>5.6920000000000002</v>
      </c>
      <c r="X1697" s="152">
        <v>6.01</v>
      </c>
      <c r="Y1697" s="152">
        <v>5.9139999999999997</v>
      </c>
      <c r="Z1697" s="152">
        <v>5.4340000000000002</v>
      </c>
      <c r="AA1697" s="152">
        <v>5.9269999999999996</v>
      </c>
      <c r="AB1697" s="152">
        <v>6.25</v>
      </c>
      <c r="AC1697" s="152">
        <v>6.3550000000000004</v>
      </c>
      <c r="AD1697" s="152">
        <v>5.2430000000000003</v>
      </c>
      <c r="AE1697" s="152">
        <v>5.7009999999999996</v>
      </c>
      <c r="AF1697" s="152">
        <v>6.01</v>
      </c>
      <c r="AG1697" s="152">
        <v>5.9139999999999997</v>
      </c>
      <c r="AH1697" s="152">
        <v>5.2750000000000004</v>
      </c>
      <c r="AI1697" s="152">
        <v>5.9390000000000001</v>
      </c>
      <c r="AJ1697" s="152">
        <v>6.25</v>
      </c>
      <c r="AK1697" s="152">
        <v>6.3310000000000004</v>
      </c>
      <c r="AL1697" s="152" t="e">
        <f t="shared" si="333"/>
        <v>#N/A</v>
      </c>
      <c r="AM1697" s="152" t="e">
        <f t="shared" si="334"/>
        <v>#N/A</v>
      </c>
      <c r="AN1697" s="152" t="e">
        <f>NA()</f>
        <v>#N/A</v>
      </c>
      <c r="AO1697" s="152" t="e">
        <f>NA()</f>
        <v>#N/A</v>
      </c>
      <c r="AP1697" s="152">
        <f t="shared" si="343"/>
        <v>8.2462</v>
      </c>
      <c r="AQ1697" s="152"/>
      <c r="AR1697" s="152"/>
      <c r="AS1697" s="153">
        <f t="shared" si="344"/>
        <v>220</v>
      </c>
      <c r="AT1697" s="153">
        <f t="shared" si="320"/>
        <v>0</v>
      </c>
      <c r="AU1697" s="153">
        <f t="shared" si="321"/>
        <v>0</v>
      </c>
      <c r="AV1697" s="153">
        <f t="shared" si="322"/>
        <v>1</v>
      </c>
      <c r="BA1697">
        <f t="shared" si="345"/>
        <v>8</v>
      </c>
    </row>
    <row r="1698" spans="2:53" x14ac:dyDescent="0.25">
      <c r="B1698" s="155">
        <f t="shared" si="340"/>
        <v>44417.999305555553</v>
      </c>
      <c r="C1698" s="155">
        <f t="shared" si="327"/>
        <v>44417.999305555553</v>
      </c>
      <c r="D1698" s="152">
        <f t="shared" si="330"/>
        <v>6.01</v>
      </c>
      <c r="E1698" s="152"/>
      <c r="F1698" s="152"/>
      <c r="G1698" s="152"/>
      <c r="H1698" s="152" t="e">
        <f t="shared" si="331"/>
        <v>#N/A</v>
      </c>
      <c r="I1698" s="152"/>
      <c r="J1698" s="152" t="e">
        <f t="shared" si="332"/>
        <v>#N/A</v>
      </c>
      <c r="K1698" s="152"/>
      <c r="L1698" s="152"/>
      <c r="M1698" s="152"/>
      <c r="N1698" s="152"/>
      <c r="O1698" s="152"/>
      <c r="P1698" s="152"/>
      <c r="Q1698" s="152"/>
      <c r="R1698" s="152"/>
      <c r="S1698" s="152"/>
      <c r="T1698" s="153" cm="1">
        <f t="array" ref="T1698">MATCH(1,(TDU_Info!$C$5:$C$111=$T$6)*(TDU_Info!$B$5:$B$111&lt;=$B1698),0)</f>
        <v>90</v>
      </c>
      <c r="U1698" s="152">
        <f>100*(INDEX(TDU_Info!$E$5:$E$111,$T1698)/T$11+INDEX(TDU_Info!$F$5:$F$111,$T1698))</f>
        <v>3.6638000000000002</v>
      </c>
      <c r="V1698" s="152">
        <v>5.4109999999999996</v>
      </c>
      <c r="W1698" s="152">
        <v>5.6920000000000002</v>
      </c>
      <c r="X1698" s="152">
        <v>6.01</v>
      </c>
      <c r="Y1698" s="152">
        <v>5.9139999999999997</v>
      </c>
      <c r="Z1698" s="152">
        <v>5.4340000000000002</v>
      </c>
      <c r="AA1698" s="152">
        <v>5.9269999999999996</v>
      </c>
      <c r="AB1698" s="152">
        <v>6.25</v>
      </c>
      <c r="AC1698" s="152">
        <v>6.3550000000000004</v>
      </c>
      <c r="AD1698" s="152">
        <v>5.2430000000000003</v>
      </c>
      <c r="AE1698" s="152">
        <v>5.7009999999999996</v>
      </c>
      <c r="AF1698" s="152">
        <v>6.01</v>
      </c>
      <c r="AG1698" s="152">
        <v>5.9139999999999997</v>
      </c>
      <c r="AH1698" s="152">
        <v>5.2750000000000004</v>
      </c>
      <c r="AI1698" s="152">
        <v>5.9390000000000001</v>
      </c>
      <c r="AJ1698" s="152">
        <v>6.25</v>
      </c>
      <c r="AK1698" s="152">
        <v>6.3310000000000004</v>
      </c>
      <c r="AL1698" s="152" t="e">
        <f t="shared" si="333"/>
        <v>#N/A</v>
      </c>
      <c r="AM1698" s="152" t="e">
        <f t="shared" si="334"/>
        <v>#N/A</v>
      </c>
      <c r="AN1698" s="152" t="e">
        <f>NA()</f>
        <v>#N/A</v>
      </c>
      <c r="AO1698" s="152" t="e">
        <f>NA()</f>
        <v>#N/A</v>
      </c>
      <c r="AP1698" s="152">
        <f t="shared" si="343"/>
        <v>8.2462</v>
      </c>
      <c r="AQ1698" s="152"/>
      <c r="AR1698" s="152"/>
      <c r="AS1698" s="153">
        <f t="shared" si="344"/>
        <v>221</v>
      </c>
      <c r="AT1698" s="153">
        <f t="shared" si="320"/>
        <v>0</v>
      </c>
      <c r="AU1698" s="153">
        <f t="shared" si="321"/>
        <v>0</v>
      </c>
      <c r="AV1698" s="153">
        <f t="shared" si="322"/>
        <v>1</v>
      </c>
      <c r="BA1698">
        <f t="shared" si="345"/>
        <v>9</v>
      </c>
    </row>
    <row r="1699" spans="2:53" x14ac:dyDescent="0.25">
      <c r="B1699" s="155">
        <f t="shared" si="340"/>
        <v>44418.999305555553</v>
      </c>
      <c r="C1699" s="155">
        <f t="shared" si="327"/>
        <v>44418.999305555553</v>
      </c>
      <c r="D1699" s="152">
        <f t="shared" si="330"/>
        <v>6.01</v>
      </c>
      <c r="E1699" s="152"/>
      <c r="F1699" s="152"/>
      <c r="G1699" s="152"/>
      <c r="H1699" s="152" t="e">
        <f t="shared" si="331"/>
        <v>#N/A</v>
      </c>
      <c r="I1699" s="152"/>
      <c r="J1699" s="152" t="e">
        <f t="shared" si="332"/>
        <v>#N/A</v>
      </c>
      <c r="K1699" s="152"/>
      <c r="L1699" s="152"/>
      <c r="M1699" s="152"/>
      <c r="N1699" s="152"/>
      <c r="O1699" s="152"/>
      <c r="P1699" s="152"/>
      <c r="Q1699" s="152"/>
      <c r="R1699" s="152"/>
      <c r="S1699" s="152"/>
      <c r="T1699" s="153" cm="1">
        <f t="array" ref="T1699">MATCH(1,(TDU_Info!$C$5:$C$111=$T$6)*(TDU_Info!$B$5:$B$111&lt;=$B1699),0)</f>
        <v>90</v>
      </c>
      <c r="U1699" s="152">
        <f>100*(INDEX(TDU_Info!$E$5:$E$111,$T1699)/T$11+INDEX(TDU_Info!$F$5:$F$111,$T1699))</f>
        <v>3.6638000000000002</v>
      </c>
      <c r="V1699" s="152">
        <v>5.3109999999999999</v>
      </c>
      <c r="W1699" s="152">
        <v>5.6920000000000002</v>
      </c>
      <c r="X1699" s="152">
        <v>6.01</v>
      </c>
      <c r="Y1699" s="152">
        <v>5.9139999999999997</v>
      </c>
      <c r="Z1699" s="152">
        <v>5.3339999999999996</v>
      </c>
      <c r="AA1699" s="152">
        <v>5.9269999999999996</v>
      </c>
      <c r="AB1699" s="152">
        <v>6.25</v>
      </c>
      <c r="AC1699" s="152">
        <v>6.3550000000000004</v>
      </c>
      <c r="AD1699" s="152">
        <v>5.1429999999999998</v>
      </c>
      <c r="AE1699" s="152">
        <v>5.7009999999999996</v>
      </c>
      <c r="AF1699" s="152">
        <v>6.01</v>
      </c>
      <c r="AG1699" s="152">
        <v>5.9139999999999997</v>
      </c>
      <c r="AH1699" s="152">
        <v>5.1749999999999998</v>
      </c>
      <c r="AI1699" s="152">
        <v>5.9390000000000001</v>
      </c>
      <c r="AJ1699" s="152">
        <v>6.25</v>
      </c>
      <c r="AK1699" s="152">
        <v>6.3310000000000004</v>
      </c>
      <c r="AL1699" s="152" t="e">
        <f t="shared" si="333"/>
        <v>#N/A</v>
      </c>
      <c r="AM1699" s="152" t="e">
        <f t="shared" si="334"/>
        <v>#N/A</v>
      </c>
      <c r="AN1699" s="152" t="e">
        <f>NA()</f>
        <v>#N/A</v>
      </c>
      <c r="AO1699" s="152" t="e">
        <f>NA()</f>
        <v>#N/A</v>
      </c>
      <c r="AP1699" s="152">
        <f t="shared" si="343"/>
        <v>8.2462</v>
      </c>
      <c r="AQ1699" s="152"/>
      <c r="AR1699" s="152"/>
      <c r="AS1699" s="153">
        <f t="shared" si="344"/>
        <v>222</v>
      </c>
      <c r="AT1699" s="153">
        <f t="shared" si="320"/>
        <v>0</v>
      </c>
      <c r="AU1699" s="153">
        <f t="shared" si="321"/>
        <v>0</v>
      </c>
      <c r="AV1699" s="153">
        <f t="shared" si="322"/>
        <v>1</v>
      </c>
      <c r="BA1699">
        <f t="shared" si="345"/>
        <v>10</v>
      </c>
    </row>
    <row r="1700" spans="2:53" x14ac:dyDescent="0.25">
      <c r="B1700" s="155">
        <f t="shared" si="340"/>
        <v>44419.999305555553</v>
      </c>
      <c r="C1700" s="155">
        <f t="shared" si="327"/>
        <v>44419.999305555553</v>
      </c>
      <c r="D1700" s="152">
        <f t="shared" si="330"/>
        <v>6.01</v>
      </c>
      <c r="E1700" s="152"/>
      <c r="F1700" s="152"/>
      <c r="G1700" s="152"/>
      <c r="H1700" s="152" t="e">
        <f t="shared" si="331"/>
        <v>#N/A</v>
      </c>
      <c r="I1700" s="152"/>
      <c r="J1700" s="152" t="e">
        <f t="shared" si="332"/>
        <v>#N/A</v>
      </c>
      <c r="K1700" s="152"/>
      <c r="L1700" s="152"/>
      <c r="M1700" s="152"/>
      <c r="N1700" s="152"/>
      <c r="O1700" s="152"/>
      <c r="P1700" s="152"/>
      <c r="Q1700" s="152"/>
      <c r="R1700" s="152"/>
      <c r="S1700" s="152"/>
      <c r="T1700" s="153" cm="1">
        <f t="array" ref="T1700">MATCH(1,(TDU_Info!$C$5:$C$111=$T$6)*(TDU_Info!$B$5:$B$111&lt;=$B1700),0)</f>
        <v>90</v>
      </c>
      <c r="U1700" s="152">
        <f>100*(INDEX(TDU_Info!$E$5:$E$111,$T1700)/T$11+INDEX(TDU_Info!$F$5:$F$111,$T1700))</f>
        <v>3.6638000000000002</v>
      </c>
      <c r="V1700" s="152">
        <v>5.3109999999999999</v>
      </c>
      <c r="W1700" s="152">
        <v>5.6920000000000002</v>
      </c>
      <c r="X1700" s="152">
        <v>6.01</v>
      </c>
      <c r="Y1700" s="152">
        <v>5.9139999999999997</v>
      </c>
      <c r="Z1700" s="152">
        <v>5.3339999999999996</v>
      </c>
      <c r="AA1700" s="152">
        <v>5.9269999999999996</v>
      </c>
      <c r="AB1700" s="152">
        <v>6.25</v>
      </c>
      <c r="AC1700" s="152">
        <v>6.3550000000000004</v>
      </c>
      <c r="AD1700" s="152">
        <v>5.1429999999999998</v>
      </c>
      <c r="AE1700" s="152">
        <v>5.7009999999999996</v>
      </c>
      <c r="AF1700" s="152">
        <v>6.01</v>
      </c>
      <c r="AG1700" s="152">
        <v>5.9139999999999997</v>
      </c>
      <c r="AH1700" s="152">
        <v>5.1749999999999998</v>
      </c>
      <c r="AI1700" s="152">
        <v>5.9390000000000001</v>
      </c>
      <c r="AJ1700" s="152">
        <v>6.25</v>
      </c>
      <c r="AK1700" s="152">
        <v>6.3310000000000004</v>
      </c>
      <c r="AL1700" s="152" t="e">
        <f t="shared" si="333"/>
        <v>#N/A</v>
      </c>
      <c r="AM1700" s="152" t="e">
        <f t="shared" si="334"/>
        <v>#N/A</v>
      </c>
      <c r="AN1700" s="152" t="e">
        <f>NA()</f>
        <v>#N/A</v>
      </c>
      <c r="AO1700" s="152" t="e">
        <f>NA()</f>
        <v>#N/A</v>
      </c>
      <c r="AP1700" s="152">
        <f t="shared" si="343"/>
        <v>8.2462</v>
      </c>
      <c r="AQ1700" s="152"/>
      <c r="AR1700" s="152"/>
      <c r="AS1700" s="153">
        <f t="shared" si="344"/>
        <v>223</v>
      </c>
      <c r="AT1700" s="153">
        <f t="shared" si="320"/>
        <v>0</v>
      </c>
      <c r="AU1700" s="153">
        <f t="shared" si="321"/>
        <v>0</v>
      </c>
      <c r="AV1700" s="153">
        <f t="shared" si="322"/>
        <v>1</v>
      </c>
      <c r="BA1700">
        <f t="shared" si="345"/>
        <v>11</v>
      </c>
    </row>
    <row r="1701" spans="2:53" x14ac:dyDescent="0.25">
      <c r="B1701" s="155">
        <f t="shared" si="340"/>
        <v>44420.999305555553</v>
      </c>
      <c r="C1701" s="155">
        <f t="shared" si="327"/>
        <v>44420.999305555553</v>
      </c>
      <c r="D1701" s="152">
        <f t="shared" si="330"/>
        <v>6.01</v>
      </c>
      <c r="E1701" s="152"/>
      <c r="F1701" s="152"/>
      <c r="G1701" s="152"/>
      <c r="H1701" s="152" t="e">
        <f t="shared" si="331"/>
        <v>#N/A</v>
      </c>
      <c r="I1701" s="152"/>
      <c r="J1701" s="152" t="e">
        <f t="shared" si="332"/>
        <v>#N/A</v>
      </c>
      <c r="K1701" s="152"/>
      <c r="L1701" s="152"/>
      <c r="M1701" s="152"/>
      <c r="N1701" s="152"/>
      <c r="O1701" s="152"/>
      <c r="P1701" s="152"/>
      <c r="Q1701" s="152"/>
      <c r="R1701" s="152"/>
      <c r="S1701" s="152"/>
      <c r="T1701" s="153" cm="1">
        <f t="array" ref="T1701">MATCH(1,(TDU_Info!$C$5:$C$111=$T$6)*(TDU_Info!$B$5:$B$111&lt;=$B1701),0)</f>
        <v>90</v>
      </c>
      <c r="U1701" s="152">
        <f>100*(INDEX(TDU_Info!$E$5:$E$111,$T1701)/T$11+INDEX(TDU_Info!$F$5:$F$111,$T1701))</f>
        <v>3.6638000000000002</v>
      </c>
      <c r="V1701" s="152">
        <v>5.2110000000000003</v>
      </c>
      <c r="W1701" s="152">
        <v>5.6920000000000002</v>
      </c>
      <c r="X1701" s="152">
        <v>6.01</v>
      </c>
      <c r="Y1701" s="152">
        <v>5.9139999999999997</v>
      </c>
      <c r="Z1701" s="152">
        <v>5.3339999999999996</v>
      </c>
      <c r="AA1701" s="152">
        <v>5.9269999999999996</v>
      </c>
      <c r="AB1701" s="152">
        <v>6.25</v>
      </c>
      <c r="AC1701" s="152">
        <v>6.3550000000000004</v>
      </c>
      <c r="AD1701" s="152">
        <v>5.0430000000000001</v>
      </c>
      <c r="AE1701" s="152">
        <v>5.7009999999999996</v>
      </c>
      <c r="AF1701" s="152">
        <v>6.01</v>
      </c>
      <c r="AG1701" s="152">
        <v>5.9139999999999997</v>
      </c>
      <c r="AH1701" s="152">
        <v>5.1749999999999998</v>
      </c>
      <c r="AI1701" s="152">
        <v>5.9390000000000001</v>
      </c>
      <c r="AJ1701" s="152">
        <v>6.25</v>
      </c>
      <c r="AK1701" s="152">
        <v>6.3310000000000004</v>
      </c>
      <c r="AL1701" s="152" t="e">
        <f t="shared" si="333"/>
        <v>#N/A</v>
      </c>
      <c r="AM1701" s="152" t="e">
        <f t="shared" si="334"/>
        <v>#N/A</v>
      </c>
      <c r="AN1701" s="152" t="e">
        <f>NA()</f>
        <v>#N/A</v>
      </c>
      <c r="AO1701" s="152" t="e">
        <f>NA()</f>
        <v>#N/A</v>
      </c>
      <c r="AP1701" s="152">
        <f t="shared" si="343"/>
        <v>8.2462</v>
      </c>
      <c r="AQ1701" s="152"/>
      <c r="AR1701" s="152"/>
      <c r="AS1701" s="153">
        <f t="shared" si="344"/>
        <v>224</v>
      </c>
      <c r="AT1701" s="153">
        <f t="shared" si="320"/>
        <v>0</v>
      </c>
      <c r="AU1701" s="153">
        <f t="shared" si="321"/>
        <v>0</v>
      </c>
      <c r="AV1701" s="153">
        <f t="shared" si="322"/>
        <v>1</v>
      </c>
      <c r="BA1701">
        <f t="shared" si="345"/>
        <v>12</v>
      </c>
    </row>
    <row r="1702" spans="2:53" x14ac:dyDescent="0.25">
      <c r="B1702" s="155">
        <f t="shared" si="340"/>
        <v>44421.999305555553</v>
      </c>
      <c r="C1702" s="155">
        <f t="shared" si="327"/>
        <v>44421.999305555553</v>
      </c>
      <c r="D1702" s="152">
        <f t="shared" si="330"/>
        <v>6.01</v>
      </c>
      <c r="E1702" s="152"/>
      <c r="F1702" s="152"/>
      <c r="G1702" s="152"/>
      <c r="H1702" s="152" t="e">
        <f t="shared" si="331"/>
        <v>#N/A</v>
      </c>
      <c r="I1702" s="152"/>
      <c r="J1702" s="152" t="e">
        <f t="shared" si="332"/>
        <v>#N/A</v>
      </c>
      <c r="K1702" s="152"/>
      <c r="L1702" s="152"/>
      <c r="M1702" s="152"/>
      <c r="N1702" s="152"/>
      <c r="O1702" s="152"/>
      <c r="P1702" s="152"/>
      <c r="Q1702" s="152"/>
      <c r="R1702" s="152"/>
      <c r="S1702" s="152"/>
      <c r="T1702" s="153" cm="1">
        <f t="array" ref="T1702">MATCH(1,(TDU_Info!$C$5:$C$111=$T$6)*(TDU_Info!$B$5:$B$111&lt;=$B1702),0)</f>
        <v>90</v>
      </c>
      <c r="U1702" s="152">
        <f>100*(INDEX(TDU_Info!$E$5:$E$111,$T1702)/T$11+INDEX(TDU_Info!$F$5:$F$111,$T1702))</f>
        <v>3.6638000000000002</v>
      </c>
      <c r="V1702" s="152">
        <v>5.2110000000000003</v>
      </c>
      <c r="W1702" s="152">
        <v>5.6920000000000002</v>
      </c>
      <c r="X1702" s="152">
        <v>6.01</v>
      </c>
      <c r="Y1702" s="152">
        <v>5.9139999999999997</v>
      </c>
      <c r="Z1702" s="152">
        <v>5.3339999999999996</v>
      </c>
      <c r="AA1702" s="152">
        <v>5.9269999999999996</v>
      </c>
      <c r="AB1702" s="152">
        <v>6.25</v>
      </c>
      <c r="AC1702" s="152">
        <v>6.3550000000000004</v>
      </c>
      <c r="AD1702" s="152">
        <v>5.0430000000000001</v>
      </c>
      <c r="AE1702" s="152">
        <v>5.7009999999999996</v>
      </c>
      <c r="AF1702" s="152">
        <v>6.01</v>
      </c>
      <c r="AG1702" s="152">
        <v>5.9139999999999997</v>
      </c>
      <c r="AH1702" s="152">
        <v>5.1749999999999998</v>
      </c>
      <c r="AI1702" s="152">
        <v>5.9390000000000001</v>
      </c>
      <c r="AJ1702" s="152">
        <v>6.25</v>
      </c>
      <c r="AK1702" s="152">
        <v>6.3310000000000004</v>
      </c>
      <c r="AL1702" s="152" t="e">
        <f t="shared" si="333"/>
        <v>#N/A</v>
      </c>
      <c r="AM1702" s="152" t="e">
        <f t="shared" si="334"/>
        <v>#N/A</v>
      </c>
      <c r="AN1702" s="152" t="e">
        <f>NA()</f>
        <v>#N/A</v>
      </c>
      <c r="AO1702" s="152" t="e">
        <f>NA()</f>
        <v>#N/A</v>
      </c>
      <c r="AP1702" s="152">
        <f t="shared" si="343"/>
        <v>8.2462</v>
      </c>
      <c r="AQ1702" s="152"/>
      <c r="AR1702" s="152"/>
      <c r="AS1702" s="153">
        <f t="shared" si="344"/>
        <v>225</v>
      </c>
      <c r="AT1702" s="153">
        <f t="shared" si="320"/>
        <v>0</v>
      </c>
      <c r="AU1702" s="153">
        <f t="shared" si="321"/>
        <v>0</v>
      </c>
      <c r="AV1702" s="153">
        <f t="shared" si="322"/>
        <v>1</v>
      </c>
      <c r="BA1702">
        <f t="shared" si="345"/>
        <v>13</v>
      </c>
    </row>
    <row r="1703" spans="2:53" x14ac:dyDescent="0.25">
      <c r="B1703" s="155">
        <f t="shared" si="340"/>
        <v>44422.999305555553</v>
      </c>
      <c r="C1703" s="155">
        <f t="shared" si="327"/>
        <v>44422.999305555553</v>
      </c>
      <c r="D1703" s="152">
        <f t="shared" si="330"/>
        <v>6.01</v>
      </c>
      <c r="E1703" s="152"/>
      <c r="F1703" s="152"/>
      <c r="G1703" s="152"/>
      <c r="H1703" s="152" t="e">
        <f t="shared" si="331"/>
        <v>#N/A</v>
      </c>
      <c r="I1703" s="152"/>
      <c r="J1703" s="152" t="e">
        <f t="shared" si="332"/>
        <v>#N/A</v>
      </c>
      <c r="K1703" s="152"/>
      <c r="L1703" s="152"/>
      <c r="M1703" s="152"/>
      <c r="N1703" s="152"/>
      <c r="O1703" s="152"/>
      <c r="P1703" s="152"/>
      <c r="Q1703" s="152"/>
      <c r="R1703" s="152"/>
      <c r="S1703" s="152"/>
      <c r="T1703" s="153" cm="1">
        <f t="array" ref="T1703">MATCH(1,(TDU_Info!$C$5:$C$111=$T$6)*(TDU_Info!$B$5:$B$111&lt;=$B1703),0)</f>
        <v>90</v>
      </c>
      <c r="U1703" s="152">
        <f>100*(INDEX(TDU_Info!$E$5:$E$111,$T1703)/T$11+INDEX(TDU_Info!$F$5:$F$111,$T1703))</f>
        <v>3.6638000000000002</v>
      </c>
      <c r="V1703" s="152">
        <v>5.2110000000000003</v>
      </c>
      <c r="W1703" s="152">
        <v>5.6920000000000002</v>
      </c>
      <c r="X1703" s="152">
        <v>6.01</v>
      </c>
      <c r="Y1703" s="152">
        <v>5.9139999999999997</v>
      </c>
      <c r="Z1703" s="152">
        <v>5.3339999999999996</v>
      </c>
      <c r="AA1703" s="152">
        <v>5.9269999999999996</v>
      </c>
      <c r="AB1703" s="152">
        <v>6.25</v>
      </c>
      <c r="AC1703" s="152">
        <v>6.3550000000000004</v>
      </c>
      <c r="AD1703" s="152">
        <v>5.0430000000000001</v>
      </c>
      <c r="AE1703" s="152">
        <v>5.7009999999999996</v>
      </c>
      <c r="AF1703" s="152">
        <v>6.01</v>
      </c>
      <c r="AG1703" s="152">
        <v>5.9139999999999997</v>
      </c>
      <c r="AH1703" s="152">
        <v>5.1749999999999998</v>
      </c>
      <c r="AI1703" s="152">
        <v>5.9390000000000001</v>
      </c>
      <c r="AJ1703" s="152">
        <v>6.25</v>
      </c>
      <c r="AK1703" s="152">
        <v>6.3310000000000004</v>
      </c>
      <c r="AL1703" s="152" t="e">
        <f t="shared" si="333"/>
        <v>#N/A</v>
      </c>
      <c r="AM1703" s="152" t="e">
        <f t="shared" si="334"/>
        <v>#N/A</v>
      </c>
      <c r="AN1703" s="152" t="e">
        <f>NA()</f>
        <v>#N/A</v>
      </c>
      <c r="AO1703" s="152" t="e">
        <f>NA()</f>
        <v>#N/A</v>
      </c>
      <c r="AP1703" s="152">
        <f t="shared" si="343"/>
        <v>8.2462</v>
      </c>
      <c r="AQ1703" s="152"/>
      <c r="AR1703" s="152"/>
      <c r="AS1703" s="153">
        <f t="shared" si="344"/>
        <v>226</v>
      </c>
      <c r="AT1703" s="153">
        <f t="shared" si="320"/>
        <v>0</v>
      </c>
      <c r="AU1703" s="153">
        <f t="shared" si="321"/>
        <v>0</v>
      </c>
      <c r="AV1703" s="153">
        <f t="shared" si="322"/>
        <v>1</v>
      </c>
      <c r="BA1703">
        <f t="shared" si="345"/>
        <v>14</v>
      </c>
    </row>
    <row r="1704" spans="2:53" x14ac:dyDescent="0.25">
      <c r="B1704" s="155">
        <f t="shared" si="340"/>
        <v>44423.999305555553</v>
      </c>
      <c r="C1704" s="155">
        <f t="shared" si="327"/>
        <v>44423.999305555553</v>
      </c>
      <c r="D1704" s="152">
        <f t="shared" si="330"/>
        <v>6.01</v>
      </c>
      <c r="E1704" s="152"/>
      <c r="F1704" s="152"/>
      <c r="G1704" s="152"/>
      <c r="H1704" s="152" t="e">
        <f t="shared" si="331"/>
        <v>#N/A</v>
      </c>
      <c r="I1704" s="152"/>
      <c r="J1704" s="152" t="e">
        <f t="shared" si="332"/>
        <v>#N/A</v>
      </c>
      <c r="K1704" s="152"/>
      <c r="L1704" s="152"/>
      <c r="M1704" s="152"/>
      <c r="N1704" s="152"/>
      <c r="O1704" s="152"/>
      <c r="P1704" s="152"/>
      <c r="Q1704" s="152"/>
      <c r="R1704" s="152"/>
      <c r="S1704" s="152"/>
      <c r="T1704" s="153" cm="1">
        <f t="array" ref="T1704">MATCH(1,(TDU_Info!$C$5:$C$111=$T$6)*(TDU_Info!$B$5:$B$111&lt;=$B1704),0)</f>
        <v>90</v>
      </c>
      <c r="U1704" s="152">
        <f>100*(INDEX(TDU_Info!$E$5:$E$111,$T1704)/T$11+INDEX(TDU_Info!$F$5:$F$111,$T1704))</f>
        <v>3.6638000000000002</v>
      </c>
      <c r="V1704" s="152">
        <v>5.2110000000000003</v>
      </c>
      <c r="W1704" s="152">
        <v>5.6920000000000002</v>
      </c>
      <c r="X1704" s="152">
        <v>6.01</v>
      </c>
      <c r="Y1704" s="152">
        <v>5.9139999999999997</v>
      </c>
      <c r="Z1704" s="152">
        <v>5.3339999999999996</v>
      </c>
      <c r="AA1704" s="152">
        <v>5.9269999999999996</v>
      </c>
      <c r="AB1704" s="152">
        <v>6.25</v>
      </c>
      <c r="AC1704" s="152">
        <v>6.3550000000000004</v>
      </c>
      <c r="AD1704" s="152">
        <v>5.0430000000000001</v>
      </c>
      <c r="AE1704" s="152">
        <v>5.7009999999999996</v>
      </c>
      <c r="AF1704" s="152">
        <v>6.01</v>
      </c>
      <c r="AG1704" s="152">
        <v>5.9139999999999997</v>
      </c>
      <c r="AH1704" s="152">
        <v>5.1749999999999998</v>
      </c>
      <c r="AI1704" s="152">
        <v>5.9390000000000001</v>
      </c>
      <c r="AJ1704" s="152">
        <v>6.25</v>
      </c>
      <c r="AK1704" s="152">
        <v>6.3310000000000004</v>
      </c>
      <c r="AL1704" s="152" t="e">
        <f t="shared" si="333"/>
        <v>#N/A</v>
      </c>
      <c r="AM1704" s="152" t="e">
        <f t="shared" si="334"/>
        <v>#N/A</v>
      </c>
      <c r="AN1704" s="152" t="e">
        <f>NA()</f>
        <v>#N/A</v>
      </c>
      <c r="AO1704" s="152" t="e">
        <f>NA()</f>
        <v>#N/A</v>
      </c>
      <c r="AP1704" s="152">
        <f t="shared" si="343"/>
        <v>8.2462</v>
      </c>
      <c r="AQ1704" s="152"/>
      <c r="AR1704" s="152"/>
      <c r="AS1704" s="153">
        <f t="shared" si="344"/>
        <v>227</v>
      </c>
      <c r="AT1704" s="153">
        <f t="shared" si="320"/>
        <v>0</v>
      </c>
      <c r="AU1704" s="153">
        <f t="shared" si="321"/>
        <v>0</v>
      </c>
      <c r="AV1704" s="153">
        <f t="shared" si="322"/>
        <v>1</v>
      </c>
      <c r="BA1704">
        <f t="shared" si="345"/>
        <v>15</v>
      </c>
    </row>
    <row r="1705" spans="2:53" x14ac:dyDescent="0.25">
      <c r="B1705" s="155">
        <f t="shared" si="340"/>
        <v>44424.999305555553</v>
      </c>
      <c r="C1705" s="155">
        <f t="shared" si="327"/>
        <v>44424.999305555553</v>
      </c>
      <c r="D1705" s="152">
        <f t="shared" si="330"/>
        <v>6.01</v>
      </c>
      <c r="E1705" s="152"/>
      <c r="F1705" s="152"/>
      <c r="G1705" s="152"/>
      <c r="H1705" s="152" t="e">
        <f t="shared" si="331"/>
        <v>#N/A</v>
      </c>
      <c r="I1705" s="152"/>
      <c r="J1705" s="152" t="e">
        <f t="shared" si="332"/>
        <v>#N/A</v>
      </c>
      <c r="K1705" s="152"/>
      <c r="L1705" s="152"/>
      <c r="M1705" s="152"/>
      <c r="N1705" s="152"/>
      <c r="O1705" s="152"/>
      <c r="P1705" s="152"/>
      <c r="Q1705" s="152"/>
      <c r="R1705" s="152"/>
      <c r="S1705" s="152"/>
      <c r="T1705" s="153" cm="1">
        <f t="array" ref="T1705">MATCH(1,(TDU_Info!$C$5:$C$111=$T$6)*(TDU_Info!$B$5:$B$111&lt;=$B1705),0)</f>
        <v>90</v>
      </c>
      <c r="U1705" s="152">
        <f>100*(INDEX(TDU_Info!$E$5:$E$111,$T1705)/T$11+INDEX(TDU_Info!$F$5:$F$111,$T1705))</f>
        <v>3.6638000000000002</v>
      </c>
      <c r="V1705" s="152">
        <v>5.1109999999999998</v>
      </c>
      <c r="W1705" s="152">
        <v>5.7009999999999996</v>
      </c>
      <c r="X1705" s="152">
        <v>6.01</v>
      </c>
      <c r="Y1705" s="152">
        <v>5.9</v>
      </c>
      <c r="Z1705" s="152">
        <v>5.234</v>
      </c>
      <c r="AA1705" s="152">
        <v>5.9390000000000001</v>
      </c>
      <c r="AB1705" s="152">
        <v>6.25</v>
      </c>
      <c r="AC1705" s="152">
        <v>6.35</v>
      </c>
      <c r="AD1705" s="152">
        <v>4.9429999999999996</v>
      </c>
      <c r="AE1705" s="152">
        <v>5.7060000000000004</v>
      </c>
      <c r="AF1705" s="152">
        <v>6.01</v>
      </c>
      <c r="AG1705" s="152">
        <v>5.9</v>
      </c>
      <c r="AH1705" s="152">
        <v>5.0750000000000002</v>
      </c>
      <c r="AI1705" s="152">
        <v>5.944</v>
      </c>
      <c r="AJ1705" s="152">
        <v>6.25</v>
      </c>
      <c r="AK1705" s="152">
        <v>6.3310000000000004</v>
      </c>
      <c r="AL1705" s="152" t="e">
        <f t="shared" si="333"/>
        <v>#N/A</v>
      </c>
      <c r="AM1705" s="152" t="e">
        <f t="shared" si="334"/>
        <v>#N/A</v>
      </c>
      <c r="AN1705" s="152" t="e">
        <f>NA()</f>
        <v>#N/A</v>
      </c>
      <c r="AO1705" s="152" t="e">
        <f>NA()</f>
        <v>#N/A</v>
      </c>
      <c r="AP1705" s="152">
        <f t="shared" si="343"/>
        <v>8.2462</v>
      </c>
      <c r="AQ1705" s="152"/>
      <c r="AR1705" s="152"/>
      <c r="AS1705" s="153">
        <f t="shared" si="344"/>
        <v>228</v>
      </c>
      <c r="AT1705" s="153">
        <f t="shared" si="320"/>
        <v>0</v>
      </c>
      <c r="AU1705" s="153">
        <f t="shared" si="321"/>
        <v>0</v>
      </c>
      <c r="AV1705" s="153">
        <f t="shared" si="322"/>
        <v>1</v>
      </c>
      <c r="BA1705">
        <f t="shared" si="345"/>
        <v>16</v>
      </c>
    </row>
    <row r="1706" spans="2:53" x14ac:dyDescent="0.25">
      <c r="B1706" s="155">
        <f t="shared" si="340"/>
        <v>44425.999305555553</v>
      </c>
      <c r="C1706" s="155">
        <f t="shared" si="327"/>
        <v>44425.999305555553</v>
      </c>
      <c r="D1706" s="152">
        <f t="shared" si="330"/>
        <v>6.01</v>
      </c>
      <c r="E1706" s="152"/>
      <c r="F1706" s="152"/>
      <c r="G1706" s="152"/>
      <c r="H1706" s="152" t="e">
        <f t="shared" si="331"/>
        <v>#N/A</v>
      </c>
      <c r="I1706" s="152"/>
      <c r="J1706" s="152" t="e">
        <f t="shared" si="332"/>
        <v>#N/A</v>
      </c>
      <c r="K1706" s="152"/>
      <c r="L1706" s="152"/>
      <c r="M1706" s="152"/>
      <c r="N1706" s="152"/>
      <c r="O1706" s="152"/>
      <c r="P1706" s="152"/>
      <c r="Q1706" s="152"/>
      <c r="R1706" s="152"/>
      <c r="S1706" s="152"/>
      <c r="T1706" s="153" cm="1">
        <f t="array" ref="T1706">MATCH(1,(TDU_Info!$C$5:$C$111=$T$6)*(TDU_Info!$B$5:$B$111&lt;=$B1706),0)</f>
        <v>90</v>
      </c>
      <c r="U1706" s="152">
        <f>100*(INDEX(TDU_Info!$E$5:$E$111,$T1706)/T$11+INDEX(TDU_Info!$F$5:$F$111,$T1706))</f>
        <v>3.6638000000000002</v>
      </c>
      <c r="V1706" s="152">
        <v>5.1840000000000002</v>
      </c>
      <c r="W1706" s="152">
        <v>5.7009999999999996</v>
      </c>
      <c r="X1706" s="152">
        <v>6.01</v>
      </c>
      <c r="Y1706" s="152">
        <v>5.9</v>
      </c>
      <c r="Z1706" s="152">
        <v>5.3150000000000004</v>
      </c>
      <c r="AA1706" s="152">
        <v>5.9390000000000001</v>
      </c>
      <c r="AB1706" s="152">
        <v>6.25</v>
      </c>
      <c r="AC1706" s="152">
        <v>6.35</v>
      </c>
      <c r="AD1706" s="152">
        <v>4.9800000000000004</v>
      </c>
      <c r="AE1706" s="152">
        <v>5.7060000000000004</v>
      </c>
      <c r="AF1706" s="152">
        <v>6.01</v>
      </c>
      <c r="AG1706" s="152">
        <v>5.9</v>
      </c>
      <c r="AH1706" s="152">
        <v>5.1159999999999997</v>
      </c>
      <c r="AI1706" s="152">
        <v>5.944</v>
      </c>
      <c r="AJ1706" s="152">
        <v>6.25</v>
      </c>
      <c r="AK1706" s="152">
        <v>6.3310000000000004</v>
      </c>
      <c r="AL1706" s="152" t="e">
        <f t="shared" si="333"/>
        <v>#N/A</v>
      </c>
      <c r="AM1706" s="152" t="e">
        <f t="shared" si="334"/>
        <v>#N/A</v>
      </c>
      <c r="AN1706" s="152" t="e">
        <f>NA()</f>
        <v>#N/A</v>
      </c>
      <c r="AO1706" s="152" t="e">
        <f>NA()</f>
        <v>#N/A</v>
      </c>
      <c r="AP1706" s="152">
        <f t="shared" si="343"/>
        <v>8.2462</v>
      </c>
      <c r="AQ1706" s="152"/>
      <c r="AR1706" s="152"/>
      <c r="AS1706" s="153">
        <f t="shared" si="344"/>
        <v>229</v>
      </c>
      <c r="AT1706" s="153">
        <f t="shared" si="320"/>
        <v>0</v>
      </c>
      <c r="AU1706" s="153">
        <f t="shared" si="321"/>
        <v>0</v>
      </c>
      <c r="AV1706" s="153">
        <f t="shared" si="322"/>
        <v>1</v>
      </c>
      <c r="BA1706">
        <f t="shared" si="345"/>
        <v>17</v>
      </c>
    </row>
    <row r="1707" spans="2:53" x14ac:dyDescent="0.25">
      <c r="B1707" s="155">
        <f t="shared" si="340"/>
        <v>44426.999305555553</v>
      </c>
      <c r="C1707" s="155">
        <f t="shared" si="327"/>
        <v>44426.999305555553</v>
      </c>
      <c r="D1707" s="152">
        <f t="shared" si="330"/>
        <v>6.01</v>
      </c>
      <c r="E1707" s="152"/>
      <c r="F1707" s="152"/>
      <c r="G1707" s="152"/>
      <c r="H1707" s="152" t="e">
        <f t="shared" si="331"/>
        <v>#N/A</v>
      </c>
      <c r="I1707" s="152"/>
      <c r="J1707" s="152" t="e">
        <f t="shared" si="332"/>
        <v>#N/A</v>
      </c>
      <c r="K1707" s="152"/>
      <c r="L1707" s="152"/>
      <c r="M1707" s="152"/>
      <c r="N1707" s="152"/>
      <c r="O1707" s="152"/>
      <c r="P1707" s="152"/>
      <c r="Q1707" s="152"/>
      <c r="R1707" s="152"/>
      <c r="S1707" s="152"/>
      <c r="T1707" s="153" cm="1">
        <f t="array" ref="T1707">MATCH(1,(TDU_Info!$C$5:$C$111=$T$6)*(TDU_Info!$B$5:$B$111&lt;=$B1707),0)</f>
        <v>90</v>
      </c>
      <c r="U1707" s="152">
        <f>100*(INDEX(TDU_Info!$E$5:$E$111,$T1707)/T$11+INDEX(TDU_Info!$F$5:$F$111,$T1707))</f>
        <v>3.6638000000000002</v>
      </c>
      <c r="V1707" s="152">
        <v>5.2670000000000003</v>
      </c>
      <c r="W1707" s="152">
        <v>5.726</v>
      </c>
      <c r="X1707" s="152">
        <v>6.01</v>
      </c>
      <c r="Y1707" s="152">
        <v>5.9</v>
      </c>
      <c r="Z1707" s="152">
        <v>5.3979999999999997</v>
      </c>
      <c r="AA1707" s="152">
        <v>5.97</v>
      </c>
      <c r="AB1707" s="152">
        <v>6.25</v>
      </c>
      <c r="AC1707" s="152">
        <v>6.35</v>
      </c>
      <c r="AD1707" s="152">
        <v>5.0209999999999999</v>
      </c>
      <c r="AE1707" s="152">
        <v>5.718</v>
      </c>
      <c r="AF1707" s="152">
        <v>6.01</v>
      </c>
      <c r="AG1707" s="152">
        <v>5.9</v>
      </c>
      <c r="AH1707" s="152">
        <v>5.1619999999999999</v>
      </c>
      <c r="AI1707" s="152">
        <v>5.96</v>
      </c>
      <c r="AJ1707" s="152">
        <v>6.25</v>
      </c>
      <c r="AK1707" s="152">
        <v>6.3310000000000004</v>
      </c>
      <c r="AL1707" s="152" t="e">
        <f t="shared" si="333"/>
        <v>#N/A</v>
      </c>
      <c r="AM1707" s="152" t="e">
        <f t="shared" si="334"/>
        <v>#N/A</v>
      </c>
      <c r="AN1707" s="152" t="e">
        <f>NA()</f>
        <v>#N/A</v>
      </c>
      <c r="AO1707" s="152" t="e">
        <f>NA()</f>
        <v>#N/A</v>
      </c>
      <c r="AP1707" s="152">
        <f t="shared" si="343"/>
        <v>8.2462</v>
      </c>
      <c r="AQ1707" s="152"/>
      <c r="AR1707" s="152"/>
      <c r="AS1707" s="153">
        <f t="shared" ref="AS1707:AS1720" si="346">ROUNDUP(B1707-DATE(YEAR(B1707),1,1),0)</f>
        <v>230</v>
      </c>
      <c r="AT1707" s="153">
        <f t="shared" si="320"/>
        <v>0</v>
      </c>
      <c r="AU1707" s="153">
        <f t="shared" si="321"/>
        <v>0</v>
      </c>
      <c r="AV1707" s="153">
        <f t="shared" si="322"/>
        <v>1</v>
      </c>
      <c r="BA1707">
        <f t="shared" ref="BA1707:BA1720" si="347">DAY(C1707)</f>
        <v>18</v>
      </c>
    </row>
    <row r="1708" spans="2:53" x14ac:dyDescent="0.25">
      <c r="B1708" s="155">
        <f t="shared" si="340"/>
        <v>44427.999305555553</v>
      </c>
      <c r="C1708" s="155">
        <f t="shared" si="327"/>
        <v>44427.999305555553</v>
      </c>
      <c r="D1708" s="152">
        <f t="shared" si="330"/>
        <v>5.93</v>
      </c>
      <c r="E1708" s="152"/>
      <c r="F1708" s="152"/>
      <c r="G1708" s="152"/>
      <c r="H1708" s="152" t="e">
        <f t="shared" si="331"/>
        <v>#N/A</v>
      </c>
      <c r="I1708" s="152"/>
      <c r="J1708" s="152" t="e">
        <f t="shared" si="332"/>
        <v>#N/A</v>
      </c>
      <c r="K1708" s="152"/>
      <c r="L1708" s="152"/>
      <c r="M1708" s="152"/>
      <c r="N1708" s="152"/>
      <c r="O1708" s="152"/>
      <c r="P1708" s="152"/>
      <c r="Q1708" s="152"/>
      <c r="R1708" s="152"/>
      <c r="S1708" s="152"/>
      <c r="T1708" s="153" cm="1">
        <f t="array" ref="T1708">MATCH(1,(TDU_Info!$C$5:$C$111=$T$6)*(TDU_Info!$B$5:$B$111&lt;=$B1708),0)</f>
        <v>90</v>
      </c>
      <c r="U1708" s="152">
        <f>100*(INDEX(TDU_Info!$E$5:$E$111,$T1708)/T$11+INDEX(TDU_Info!$F$5:$F$111,$T1708))</f>
        <v>3.6638000000000002</v>
      </c>
      <c r="V1708" s="152">
        <v>5.2670000000000003</v>
      </c>
      <c r="W1708" s="152">
        <v>5.726</v>
      </c>
      <c r="X1708" s="152">
        <v>6.01</v>
      </c>
      <c r="Y1708" s="152">
        <v>5.9</v>
      </c>
      <c r="Z1708" s="152">
        <v>5.3979999999999997</v>
      </c>
      <c r="AA1708" s="152">
        <v>5.97</v>
      </c>
      <c r="AB1708" s="152">
        <v>6.25</v>
      </c>
      <c r="AC1708" s="152">
        <v>6.35</v>
      </c>
      <c r="AD1708" s="152">
        <v>5.0209999999999999</v>
      </c>
      <c r="AE1708" s="152">
        <v>5.718</v>
      </c>
      <c r="AF1708" s="152">
        <v>5.93</v>
      </c>
      <c r="AG1708" s="152">
        <v>5.9</v>
      </c>
      <c r="AH1708" s="152">
        <v>5.1619999999999999</v>
      </c>
      <c r="AI1708" s="152">
        <v>5.96</v>
      </c>
      <c r="AJ1708" s="152">
        <v>6.25</v>
      </c>
      <c r="AK1708" s="152">
        <v>6.3310000000000004</v>
      </c>
      <c r="AL1708" s="152" t="e">
        <f t="shared" si="333"/>
        <v>#N/A</v>
      </c>
      <c r="AM1708" s="152" t="e">
        <f t="shared" si="334"/>
        <v>#N/A</v>
      </c>
      <c r="AN1708" s="152" t="e">
        <f>NA()</f>
        <v>#N/A</v>
      </c>
      <c r="AO1708" s="152" t="e">
        <f>NA()</f>
        <v>#N/A</v>
      </c>
      <c r="AP1708" s="152">
        <f t="shared" si="343"/>
        <v>8.2462</v>
      </c>
      <c r="AQ1708" s="152"/>
      <c r="AR1708" s="152"/>
      <c r="AS1708" s="153">
        <f t="shared" si="346"/>
        <v>231</v>
      </c>
      <c r="AT1708" s="153">
        <f t="shared" si="320"/>
        <v>0</v>
      </c>
      <c r="AU1708" s="153">
        <f t="shared" si="321"/>
        <v>0</v>
      </c>
      <c r="AV1708" s="153">
        <f t="shared" si="322"/>
        <v>1</v>
      </c>
      <c r="BA1708">
        <f t="shared" si="347"/>
        <v>19</v>
      </c>
    </row>
    <row r="1709" spans="2:53" x14ac:dyDescent="0.25">
      <c r="B1709" s="155">
        <f t="shared" si="340"/>
        <v>44428.999305555553</v>
      </c>
      <c r="C1709" s="155">
        <f t="shared" si="327"/>
        <v>44428.999305555553</v>
      </c>
      <c r="D1709" s="152">
        <f t="shared" si="330"/>
        <v>5.93</v>
      </c>
      <c r="E1709" s="152"/>
      <c r="F1709" s="152"/>
      <c r="G1709" s="152"/>
      <c r="H1709" s="152" t="e">
        <f t="shared" si="331"/>
        <v>#N/A</v>
      </c>
      <c r="I1709" s="152"/>
      <c r="J1709" s="152" t="e">
        <f t="shared" si="332"/>
        <v>#N/A</v>
      </c>
      <c r="K1709" s="152"/>
      <c r="L1709" s="152"/>
      <c r="M1709" s="152"/>
      <c r="N1709" s="152"/>
      <c r="O1709" s="152"/>
      <c r="P1709" s="152"/>
      <c r="Q1709" s="152"/>
      <c r="R1709" s="152"/>
      <c r="S1709" s="152"/>
      <c r="T1709" s="153" cm="1">
        <f t="array" ref="T1709">MATCH(1,(TDU_Info!$C$5:$C$111=$T$6)*(TDU_Info!$B$5:$B$111&lt;=$B1709),0)</f>
        <v>90</v>
      </c>
      <c r="U1709" s="152">
        <f>100*(INDEX(TDU_Info!$E$5:$E$111,$T1709)/T$11+INDEX(TDU_Info!$F$5:$F$111,$T1709))</f>
        <v>3.6638000000000002</v>
      </c>
      <c r="V1709" s="152">
        <v>5.2670000000000003</v>
      </c>
      <c r="W1709" s="152">
        <v>5.726</v>
      </c>
      <c r="X1709" s="152">
        <v>6.01</v>
      </c>
      <c r="Y1709" s="152">
        <v>5.9139999999999997</v>
      </c>
      <c r="Z1709" s="152">
        <v>5.3979999999999997</v>
      </c>
      <c r="AA1709" s="152">
        <v>5.97</v>
      </c>
      <c r="AB1709" s="152">
        <v>6.25</v>
      </c>
      <c r="AC1709" s="152">
        <v>6.3550000000000004</v>
      </c>
      <c r="AD1709" s="152">
        <v>5.0209999999999999</v>
      </c>
      <c r="AE1709" s="152">
        <v>5.718</v>
      </c>
      <c r="AF1709" s="152">
        <v>5.93</v>
      </c>
      <c r="AG1709" s="152">
        <v>5.9139999999999997</v>
      </c>
      <c r="AH1709" s="152">
        <v>5.1619999999999999</v>
      </c>
      <c r="AI1709" s="152">
        <v>5.96</v>
      </c>
      <c r="AJ1709" s="152">
        <v>6.25</v>
      </c>
      <c r="AK1709" s="152">
        <v>6.3310000000000004</v>
      </c>
      <c r="AL1709" s="152" t="e">
        <f t="shared" si="333"/>
        <v>#N/A</v>
      </c>
      <c r="AM1709" s="152" t="e">
        <f t="shared" si="334"/>
        <v>#N/A</v>
      </c>
      <c r="AN1709" s="152" t="e">
        <f>NA()</f>
        <v>#N/A</v>
      </c>
      <c r="AO1709" s="152" t="e">
        <f>NA()</f>
        <v>#N/A</v>
      </c>
      <c r="AP1709" s="152">
        <f t="shared" si="343"/>
        <v>8.2462</v>
      </c>
      <c r="AQ1709" s="152"/>
      <c r="AR1709" s="152"/>
      <c r="AS1709" s="153">
        <f t="shared" si="346"/>
        <v>232</v>
      </c>
      <c r="AT1709" s="153">
        <f t="shared" si="320"/>
        <v>0</v>
      </c>
      <c r="AU1709" s="153">
        <f t="shared" si="321"/>
        <v>0</v>
      </c>
      <c r="AV1709" s="153">
        <f t="shared" si="322"/>
        <v>1</v>
      </c>
      <c r="BA1709">
        <f t="shared" si="347"/>
        <v>20</v>
      </c>
    </row>
    <row r="1710" spans="2:53" x14ac:dyDescent="0.25">
      <c r="B1710" s="155">
        <f t="shared" si="340"/>
        <v>44429.999305555553</v>
      </c>
      <c r="C1710" s="155">
        <f t="shared" si="327"/>
        <v>44429.999305555553</v>
      </c>
      <c r="D1710" s="152">
        <f t="shared" si="330"/>
        <v>5.86</v>
      </c>
      <c r="E1710" s="152"/>
      <c r="F1710" s="152"/>
      <c r="G1710" s="152"/>
      <c r="H1710" s="152" t="e">
        <f t="shared" si="331"/>
        <v>#N/A</v>
      </c>
      <c r="I1710" s="152"/>
      <c r="J1710" s="152" t="e">
        <f t="shared" si="332"/>
        <v>#N/A</v>
      </c>
      <c r="K1710" s="152"/>
      <c r="L1710" s="152"/>
      <c r="M1710" s="152"/>
      <c r="N1710" s="152"/>
      <c r="O1710" s="152"/>
      <c r="P1710" s="152"/>
      <c r="Q1710" s="152"/>
      <c r="R1710" s="152"/>
      <c r="S1710" s="152"/>
      <c r="T1710" s="153" cm="1">
        <f t="array" ref="T1710">MATCH(1,(TDU_Info!$C$5:$C$111=$T$6)*(TDU_Info!$B$5:$B$111&lt;=$B1710),0)</f>
        <v>90</v>
      </c>
      <c r="U1710" s="152">
        <f>100*(INDEX(TDU_Info!$E$5:$E$111,$T1710)/T$11+INDEX(TDU_Info!$F$5:$F$111,$T1710))</f>
        <v>3.6638000000000002</v>
      </c>
      <c r="V1710" s="152">
        <v>5.2670000000000003</v>
      </c>
      <c r="W1710" s="152">
        <v>5.726</v>
      </c>
      <c r="X1710" s="152">
        <v>5.97</v>
      </c>
      <c r="Y1710" s="152">
        <v>5.82</v>
      </c>
      <c r="Z1710" s="152">
        <v>5.3979999999999997</v>
      </c>
      <c r="AA1710" s="152">
        <v>5.97</v>
      </c>
      <c r="AB1710" s="152">
        <v>6.25</v>
      </c>
      <c r="AC1710" s="152">
        <v>6.26</v>
      </c>
      <c r="AD1710" s="152">
        <v>5.0209999999999999</v>
      </c>
      <c r="AE1710" s="152">
        <v>5.718</v>
      </c>
      <c r="AF1710" s="152">
        <v>5.86</v>
      </c>
      <c r="AG1710" s="152">
        <v>5.82</v>
      </c>
      <c r="AH1710" s="152">
        <v>5.1619999999999999</v>
      </c>
      <c r="AI1710" s="152">
        <v>5.96</v>
      </c>
      <c r="AJ1710" s="152">
        <v>6.25</v>
      </c>
      <c r="AK1710" s="152">
        <v>6.26</v>
      </c>
      <c r="AL1710" s="152" t="e">
        <f t="shared" si="333"/>
        <v>#N/A</v>
      </c>
      <c r="AM1710" s="152" t="e">
        <f t="shared" si="334"/>
        <v>#N/A</v>
      </c>
      <c r="AN1710" s="152" t="e">
        <f>NA()</f>
        <v>#N/A</v>
      </c>
      <c r="AO1710" s="152" t="e">
        <f>NA()</f>
        <v>#N/A</v>
      </c>
      <c r="AP1710" s="152">
        <f t="shared" si="343"/>
        <v>8.2462</v>
      </c>
      <c r="AQ1710" s="152"/>
      <c r="AR1710" s="152"/>
      <c r="AS1710" s="153">
        <f t="shared" si="346"/>
        <v>233</v>
      </c>
      <c r="AT1710" s="153">
        <f t="shared" si="320"/>
        <v>0</v>
      </c>
      <c r="AU1710" s="153">
        <f t="shared" si="321"/>
        <v>0</v>
      </c>
      <c r="AV1710" s="153">
        <f t="shared" si="322"/>
        <v>1</v>
      </c>
      <c r="BA1710">
        <f t="shared" si="347"/>
        <v>21</v>
      </c>
    </row>
    <row r="1711" spans="2:53" x14ac:dyDescent="0.25">
      <c r="B1711" s="155">
        <f t="shared" si="340"/>
        <v>44430.999305555553</v>
      </c>
      <c r="C1711" s="155">
        <f t="shared" si="327"/>
        <v>44430.999305555553</v>
      </c>
      <c r="D1711" s="152">
        <f t="shared" si="330"/>
        <v>5.86</v>
      </c>
      <c r="E1711" s="152"/>
      <c r="F1711" s="152"/>
      <c r="G1711" s="152"/>
      <c r="H1711" s="152" t="e">
        <f t="shared" si="331"/>
        <v>#N/A</v>
      </c>
      <c r="I1711" s="152"/>
      <c r="J1711" s="152" t="e">
        <f t="shared" si="332"/>
        <v>#N/A</v>
      </c>
      <c r="K1711" s="152"/>
      <c r="L1711" s="152"/>
      <c r="M1711" s="152"/>
      <c r="N1711" s="152"/>
      <c r="O1711" s="152"/>
      <c r="P1711" s="152"/>
      <c r="Q1711" s="152"/>
      <c r="R1711" s="152"/>
      <c r="S1711" s="152"/>
      <c r="T1711" s="153" cm="1">
        <f t="array" ref="T1711">MATCH(1,(TDU_Info!$C$5:$C$111=$T$6)*(TDU_Info!$B$5:$B$111&lt;=$B1711),0)</f>
        <v>90</v>
      </c>
      <c r="U1711" s="152">
        <f>100*(INDEX(TDU_Info!$E$5:$E$111,$T1711)/T$11+INDEX(TDU_Info!$F$5:$F$111,$T1711))</f>
        <v>3.6638000000000002</v>
      </c>
      <c r="V1711" s="152">
        <v>5.2670000000000003</v>
      </c>
      <c r="W1711" s="152">
        <v>5.726</v>
      </c>
      <c r="X1711" s="152">
        <v>5.97</v>
      </c>
      <c r="Y1711" s="152">
        <v>5.82</v>
      </c>
      <c r="Z1711" s="152">
        <v>5.3979999999999997</v>
      </c>
      <c r="AA1711" s="152">
        <v>5.97</v>
      </c>
      <c r="AB1711" s="152">
        <v>6.25</v>
      </c>
      <c r="AC1711" s="152">
        <v>6.26</v>
      </c>
      <c r="AD1711" s="152">
        <v>5.0209999999999999</v>
      </c>
      <c r="AE1711" s="152">
        <v>5.718</v>
      </c>
      <c r="AF1711" s="152">
        <v>5.86</v>
      </c>
      <c r="AG1711" s="152">
        <v>5.82</v>
      </c>
      <c r="AH1711" s="152">
        <v>5.1619999999999999</v>
      </c>
      <c r="AI1711" s="152">
        <v>5.96</v>
      </c>
      <c r="AJ1711" s="152">
        <v>6.25</v>
      </c>
      <c r="AK1711" s="152">
        <v>6.26</v>
      </c>
      <c r="AL1711" s="152" t="e">
        <f t="shared" si="333"/>
        <v>#N/A</v>
      </c>
      <c r="AM1711" s="152" t="e">
        <f t="shared" si="334"/>
        <v>#N/A</v>
      </c>
      <c r="AN1711" s="152" t="e">
        <f>NA()</f>
        <v>#N/A</v>
      </c>
      <c r="AO1711" s="152" t="e">
        <f>NA()</f>
        <v>#N/A</v>
      </c>
      <c r="AP1711" s="152">
        <f t="shared" si="343"/>
        <v>8.2462</v>
      </c>
      <c r="AQ1711" s="152"/>
      <c r="AR1711" s="152"/>
      <c r="AS1711" s="153">
        <f t="shared" si="346"/>
        <v>234</v>
      </c>
      <c r="AT1711" s="153">
        <f t="shared" si="320"/>
        <v>0</v>
      </c>
      <c r="AU1711" s="153">
        <f t="shared" si="321"/>
        <v>0</v>
      </c>
      <c r="AV1711" s="153">
        <f t="shared" si="322"/>
        <v>1</v>
      </c>
      <c r="BA1711">
        <f t="shared" si="347"/>
        <v>22</v>
      </c>
    </row>
    <row r="1712" spans="2:53" x14ac:dyDescent="0.25">
      <c r="B1712" s="155">
        <f t="shared" si="340"/>
        <v>44431.999305555553</v>
      </c>
      <c r="C1712" s="155">
        <f t="shared" si="327"/>
        <v>44431.999305555553</v>
      </c>
      <c r="D1712" s="152">
        <f t="shared" si="330"/>
        <v>5.86</v>
      </c>
      <c r="E1712" s="152"/>
      <c r="F1712" s="152"/>
      <c r="G1712" s="152"/>
      <c r="H1712" s="152" t="e">
        <f t="shared" si="331"/>
        <v>#N/A</v>
      </c>
      <c r="I1712" s="152"/>
      <c r="J1712" s="152" t="e">
        <f t="shared" si="332"/>
        <v>#N/A</v>
      </c>
      <c r="K1712" s="152"/>
      <c r="L1712" s="152"/>
      <c r="M1712" s="152"/>
      <c r="N1712" s="152"/>
      <c r="O1712" s="152"/>
      <c r="P1712" s="152"/>
      <c r="Q1712" s="152"/>
      <c r="R1712" s="152"/>
      <c r="S1712" s="152"/>
      <c r="T1712" s="153" cm="1">
        <f t="array" ref="T1712">MATCH(1,(TDU_Info!$C$5:$C$111=$T$6)*(TDU_Info!$B$5:$B$111&lt;=$B1712),0)</f>
        <v>90</v>
      </c>
      <c r="U1712" s="152">
        <f>100*(INDEX(TDU_Info!$E$5:$E$111,$T1712)/T$11+INDEX(TDU_Info!$F$5:$F$111,$T1712))</f>
        <v>3.6638000000000002</v>
      </c>
      <c r="V1712" s="152">
        <v>5.2670000000000003</v>
      </c>
      <c r="W1712" s="152">
        <v>5.726</v>
      </c>
      <c r="X1712" s="152">
        <v>5.97</v>
      </c>
      <c r="Y1712" s="152">
        <v>5.82</v>
      </c>
      <c r="Z1712" s="152">
        <v>5.3979999999999997</v>
      </c>
      <c r="AA1712" s="152">
        <v>5.97</v>
      </c>
      <c r="AB1712" s="152">
        <v>6.25</v>
      </c>
      <c r="AC1712" s="152">
        <v>6.26</v>
      </c>
      <c r="AD1712" s="152">
        <v>5.0209999999999999</v>
      </c>
      <c r="AE1712" s="152">
        <v>5.718</v>
      </c>
      <c r="AF1712" s="152">
        <v>5.86</v>
      </c>
      <c r="AG1712" s="152">
        <v>5.82</v>
      </c>
      <c r="AH1712" s="152">
        <v>5.1619999999999999</v>
      </c>
      <c r="AI1712" s="152">
        <v>5.96</v>
      </c>
      <c r="AJ1712" s="152">
        <v>6.25</v>
      </c>
      <c r="AK1712" s="152">
        <v>6.26</v>
      </c>
      <c r="AL1712" s="152" t="e">
        <f t="shared" si="333"/>
        <v>#N/A</v>
      </c>
      <c r="AM1712" s="152" t="e">
        <f t="shared" si="334"/>
        <v>#N/A</v>
      </c>
      <c r="AN1712" s="152" t="e">
        <f>NA()</f>
        <v>#N/A</v>
      </c>
      <c r="AO1712" s="152" t="e">
        <f>NA()</f>
        <v>#N/A</v>
      </c>
      <c r="AP1712" s="152">
        <f t="shared" si="343"/>
        <v>8.2462</v>
      </c>
      <c r="AQ1712" s="152"/>
      <c r="AR1712" s="152"/>
      <c r="AS1712" s="153">
        <f t="shared" si="346"/>
        <v>235</v>
      </c>
      <c r="AT1712" s="153">
        <f t="shared" si="320"/>
        <v>0</v>
      </c>
      <c r="AU1712" s="153">
        <f t="shared" si="321"/>
        <v>0</v>
      </c>
      <c r="AV1712" s="153">
        <f t="shared" si="322"/>
        <v>1</v>
      </c>
      <c r="BA1712">
        <f t="shared" si="347"/>
        <v>23</v>
      </c>
    </row>
    <row r="1713" spans="2:53" x14ac:dyDescent="0.25">
      <c r="B1713" s="155">
        <f t="shared" si="340"/>
        <v>44432.999305555553</v>
      </c>
      <c r="C1713" s="155">
        <f t="shared" si="327"/>
        <v>44432.999305555553</v>
      </c>
      <c r="D1713" s="152">
        <f t="shared" si="330"/>
        <v>5.91</v>
      </c>
      <c r="E1713" s="152"/>
      <c r="F1713" s="152"/>
      <c r="G1713" s="152"/>
      <c r="H1713" s="152" t="e">
        <f t="shared" si="331"/>
        <v>#N/A</v>
      </c>
      <c r="I1713" s="152"/>
      <c r="J1713" s="152" t="e">
        <f t="shared" si="332"/>
        <v>#N/A</v>
      </c>
      <c r="K1713" s="152"/>
      <c r="L1713" s="152"/>
      <c r="M1713" s="152"/>
      <c r="N1713" s="152"/>
      <c r="O1713" s="152"/>
      <c r="P1713" s="152"/>
      <c r="Q1713" s="152"/>
      <c r="R1713" s="152"/>
      <c r="S1713" s="152"/>
      <c r="T1713" s="153" cm="1">
        <f t="array" ref="T1713">MATCH(1,(TDU_Info!$C$5:$C$111=$T$6)*(TDU_Info!$B$5:$B$111&lt;=$B1713),0)</f>
        <v>90</v>
      </c>
      <c r="U1713" s="152">
        <f>100*(INDEX(TDU_Info!$E$5:$E$111,$T1713)/T$11+INDEX(TDU_Info!$F$5:$F$111,$T1713))</f>
        <v>3.6638000000000002</v>
      </c>
      <c r="V1713" s="152">
        <v>5.2670000000000003</v>
      </c>
      <c r="W1713" s="152">
        <v>5.6260000000000003</v>
      </c>
      <c r="X1713" s="152">
        <v>5.91</v>
      </c>
      <c r="Y1713" s="152">
        <v>5.81</v>
      </c>
      <c r="Z1713" s="152">
        <v>5.3979999999999997</v>
      </c>
      <c r="AA1713" s="152">
        <v>5.77</v>
      </c>
      <c r="AB1713" s="152">
        <v>6.15</v>
      </c>
      <c r="AC1713" s="152">
        <v>6.15</v>
      </c>
      <c r="AD1713" s="152">
        <v>5.0209999999999999</v>
      </c>
      <c r="AE1713" s="152">
        <v>5.6180000000000003</v>
      </c>
      <c r="AF1713" s="152">
        <v>5.91</v>
      </c>
      <c r="AG1713" s="152">
        <v>5.81</v>
      </c>
      <c r="AH1713" s="152">
        <v>5.1619999999999999</v>
      </c>
      <c r="AI1713" s="152">
        <v>5.76</v>
      </c>
      <c r="AJ1713" s="152">
        <v>6.15</v>
      </c>
      <c r="AK1713" s="152">
        <v>6.15</v>
      </c>
      <c r="AL1713" s="152" t="e">
        <f t="shared" si="333"/>
        <v>#N/A</v>
      </c>
      <c r="AM1713" s="152" t="e">
        <f t="shared" si="334"/>
        <v>#N/A</v>
      </c>
      <c r="AN1713" s="152" t="e">
        <f>NA()</f>
        <v>#N/A</v>
      </c>
      <c r="AO1713" s="152" t="e">
        <f>NA()</f>
        <v>#N/A</v>
      </c>
      <c r="AP1713" s="152">
        <f t="shared" si="343"/>
        <v>8.2462</v>
      </c>
      <c r="AQ1713" s="152"/>
      <c r="AR1713" s="152"/>
      <c r="AS1713" s="153">
        <f t="shared" si="346"/>
        <v>236</v>
      </c>
      <c r="AT1713" s="153">
        <f t="shared" si="320"/>
        <v>0</v>
      </c>
      <c r="AU1713" s="153">
        <f t="shared" si="321"/>
        <v>0</v>
      </c>
      <c r="AV1713" s="153">
        <f t="shared" si="322"/>
        <v>1</v>
      </c>
      <c r="BA1713">
        <f t="shared" si="347"/>
        <v>24</v>
      </c>
    </row>
    <row r="1714" spans="2:53" x14ac:dyDescent="0.25">
      <c r="B1714" s="155">
        <f t="shared" si="340"/>
        <v>44433.999305555553</v>
      </c>
      <c r="C1714" s="155">
        <f t="shared" si="327"/>
        <v>44433.999305555553</v>
      </c>
      <c r="D1714" s="152">
        <f t="shared" si="330"/>
        <v>5.91</v>
      </c>
      <c r="E1714" s="152"/>
      <c r="F1714" s="152"/>
      <c r="G1714" s="152"/>
      <c r="H1714" s="152" t="e">
        <f t="shared" si="331"/>
        <v>#N/A</v>
      </c>
      <c r="I1714" s="152"/>
      <c r="J1714" s="152" t="e">
        <f t="shared" si="332"/>
        <v>#N/A</v>
      </c>
      <c r="K1714" s="152"/>
      <c r="L1714" s="152"/>
      <c r="M1714" s="152"/>
      <c r="N1714" s="152"/>
      <c r="O1714" s="152"/>
      <c r="P1714" s="152"/>
      <c r="Q1714" s="152"/>
      <c r="R1714" s="152"/>
      <c r="S1714" s="152"/>
      <c r="T1714" s="153" cm="1">
        <f t="array" ref="T1714">MATCH(1,(TDU_Info!$C$5:$C$111=$T$6)*(TDU_Info!$B$5:$B$111&lt;=$B1714),0)</f>
        <v>90</v>
      </c>
      <c r="U1714" s="152">
        <f>100*(INDEX(TDU_Info!$E$5:$E$111,$T1714)/T$11+INDEX(TDU_Info!$F$5:$F$111,$T1714))</f>
        <v>3.6638000000000002</v>
      </c>
      <c r="V1714" s="152">
        <v>5.2670000000000003</v>
      </c>
      <c r="W1714" s="152">
        <v>5.6260000000000003</v>
      </c>
      <c r="X1714" s="152">
        <v>5.91</v>
      </c>
      <c r="Y1714" s="152">
        <v>5.81</v>
      </c>
      <c r="Z1714" s="152">
        <v>5.3979999999999997</v>
      </c>
      <c r="AA1714" s="152">
        <v>5.77</v>
      </c>
      <c r="AB1714" s="152">
        <v>6.15</v>
      </c>
      <c r="AC1714" s="152">
        <v>6.15</v>
      </c>
      <c r="AD1714" s="152">
        <v>5.0209999999999999</v>
      </c>
      <c r="AE1714" s="152">
        <v>5.6180000000000003</v>
      </c>
      <c r="AF1714" s="152">
        <v>5.91</v>
      </c>
      <c r="AG1714" s="152">
        <v>5.81</v>
      </c>
      <c r="AH1714" s="152">
        <v>5.1619999999999999</v>
      </c>
      <c r="AI1714" s="152">
        <v>5.76</v>
      </c>
      <c r="AJ1714" s="152">
        <v>6.15</v>
      </c>
      <c r="AK1714" s="152">
        <v>6.15</v>
      </c>
      <c r="AL1714" s="152" t="e">
        <f t="shared" si="333"/>
        <v>#N/A</v>
      </c>
      <c r="AM1714" s="152" t="e">
        <f t="shared" si="334"/>
        <v>#N/A</v>
      </c>
      <c r="AN1714" s="152" t="e">
        <f>NA()</f>
        <v>#N/A</v>
      </c>
      <c r="AO1714" s="152" t="e">
        <f>NA()</f>
        <v>#N/A</v>
      </c>
      <c r="AP1714" s="152">
        <f t="shared" si="343"/>
        <v>8.2462</v>
      </c>
      <c r="AQ1714" s="152"/>
      <c r="AR1714" s="152"/>
      <c r="AS1714" s="153">
        <f t="shared" si="346"/>
        <v>237</v>
      </c>
      <c r="AT1714" s="153">
        <f t="shared" si="320"/>
        <v>0</v>
      </c>
      <c r="AU1714" s="153">
        <f t="shared" si="321"/>
        <v>0</v>
      </c>
      <c r="AV1714" s="153">
        <f t="shared" si="322"/>
        <v>1</v>
      </c>
      <c r="BA1714">
        <f t="shared" si="347"/>
        <v>25</v>
      </c>
    </row>
    <row r="1715" spans="2:53" x14ac:dyDescent="0.25">
      <c r="B1715" s="155">
        <f t="shared" si="340"/>
        <v>44434.999305555553</v>
      </c>
      <c r="C1715" s="155">
        <f t="shared" si="327"/>
        <v>44434.999305555553</v>
      </c>
      <c r="D1715" s="152">
        <f t="shared" si="330"/>
        <v>5.81</v>
      </c>
      <c r="E1715" s="152"/>
      <c r="F1715" s="152"/>
      <c r="G1715" s="152"/>
      <c r="H1715" s="152" t="e">
        <f t="shared" si="331"/>
        <v>#N/A</v>
      </c>
      <c r="I1715" s="152"/>
      <c r="J1715" s="152" t="e">
        <f t="shared" si="332"/>
        <v>#N/A</v>
      </c>
      <c r="K1715" s="152"/>
      <c r="L1715" s="152"/>
      <c r="M1715" s="152"/>
      <c r="N1715" s="152"/>
      <c r="O1715" s="152"/>
      <c r="P1715" s="152"/>
      <c r="Q1715" s="152"/>
      <c r="R1715" s="152"/>
      <c r="S1715" s="152"/>
      <c r="T1715" s="153" cm="1">
        <f t="array" ref="T1715">MATCH(1,(TDU_Info!$C$5:$C$111=$T$6)*(TDU_Info!$B$5:$B$111&lt;=$B1715),0)</f>
        <v>90</v>
      </c>
      <c r="U1715" s="152">
        <f>100*(INDEX(TDU_Info!$E$5:$E$111,$T1715)/T$11+INDEX(TDU_Info!$F$5:$F$111,$T1715))</f>
        <v>3.6638000000000002</v>
      </c>
      <c r="V1715" s="152">
        <v>5.2990000000000004</v>
      </c>
      <c r="W1715" s="152">
        <v>5.6260000000000003</v>
      </c>
      <c r="X1715" s="152">
        <v>5.81</v>
      </c>
      <c r="Y1715" s="152">
        <v>5.71</v>
      </c>
      <c r="Z1715" s="152">
        <v>5.3979999999999997</v>
      </c>
      <c r="AA1715" s="152">
        <v>5.77</v>
      </c>
      <c r="AB1715" s="152">
        <v>6.15</v>
      </c>
      <c r="AC1715" s="152">
        <v>6.05</v>
      </c>
      <c r="AD1715" s="152">
        <v>5.2859999999999996</v>
      </c>
      <c r="AE1715" s="152">
        <v>5.6180000000000003</v>
      </c>
      <c r="AF1715" s="152">
        <v>5.81</v>
      </c>
      <c r="AG1715" s="152">
        <v>5.71</v>
      </c>
      <c r="AH1715" s="152">
        <v>5.399</v>
      </c>
      <c r="AI1715" s="152">
        <v>5.76</v>
      </c>
      <c r="AJ1715" s="152">
        <v>6.15</v>
      </c>
      <c r="AK1715" s="152">
        <v>6.05</v>
      </c>
      <c r="AL1715" s="152" t="e">
        <f t="shared" si="333"/>
        <v>#N/A</v>
      </c>
      <c r="AM1715" s="152" t="e">
        <f t="shared" si="334"/>
        <v>#N/A</v>
      </c>
      <c r="AN1715" s="152" t="e">
        <f>NA()</f>
        <v>#N/A</v>
      </c>
      <c r="AO1715" s="152" t="e">
        <f>NA()</f>
        <v>#N/A</v>
      </c>
      <c r="AP1715" s="152">
        <f t="shared" si="343"/>
        <v>8.2462</v>
      </c>
      <c r="AQ1715" s="152"/>
      <c r="AR1715" s="152"/>
      <c r="AS1715" s="153">
        <f t="shared" si="346"/>
        <v>238</v>
      </c>
      <c r="AT1715" s="153">
        <f t="shared" si="320"/>
        <v>0</v>
      </c>
      <c r="AU1715" s="153">
        <f t="shared" si="321"/>
        <v>0</v>
      </c>
      <c r="AV1715" s="153">
        <f t="shared" si="322"/>
        <v>1</v>
      </c>
      <c r="BA1715">
        <f t="shared" si="347"/>
        <v>26</v>
      </c>
    </row>
    <row r="1716" spans="2:53" x14ac:dyDescent="0.25">
      <c r="B1716" s="155">
        <f t="shared" si="340"/>
        <v>44435.999305555553</v>
      </c>
      <c r="C1716" s="155">
        <f t="shared" si="327"/>
        <v>44435.999305555553</v>
      </c>
      <c r="D1716" s="152">
        <f t="shared" si="330"/>
        <v>5.81</v>
      </c>
      <c r="E1716" s="152"/>
      <c r="F1716" s="152"/>
      <c r="G1716" s="152"/>
      <c r="H1716" s="152" t="e">
        <f t="shared" si="331"/>
        <v>#N/A</v>
      </c>
      <c r="I1716" s="152"/>
      <c r="J1716" s="152" t="e">
        <f t="shared" si="332"/>
        <v>#N/A</v>
      </c>
      <c r="K1716" s="152"/>
      <c r="L1716" s="152"/>
      <c r="M1716" s="152"/>
      <c r="N1716" s="152"/>
      <c r="O1716" s="152"/>
      <c r="P1716" s="152"/>
      <c r="Q1716" s="152"/>
      <c r="R1716" s="152"/>
      <c r="S1716" s="152"/>
      <c r="T1716" s="153" cm="1">
        <f t="array" ref="T1716">MATCH(1,(TDU_Info!$C$5:$C$111=$T$6)*(TDU_Info!$B$5:$B$111&lt;=$B1716),0)</f>
        <v>90</v>
      </c>
      <c r="U1716" s="152">
        <f>100*(INDEX(TDU_Info!$E$5:$E$111,$T1716)/T$11+INDEX(TDU_Info!$F$5:$F$111,$T1716))</f>
        <v>3.6638000000000002</v>
      </c>
      <c r="V1716" s="152">
        <v>5.2720000000000002</v>
      </c>
      <c r="W1716" s="152">
        <v>5.6260000000000003</v>
      </c>
      <c r="X1716" s="152">
        <v>5.81</v>
      </c>
      <c r="Y1716" s="152">
        <v>5.71</v>
      </c>
      <c r="Z1716" s="152">
        <v>5.3979999999999997</v>
      </c>
      <c r="AA1716" s="152">
        <v>5.77</v>
      </c>
      <c r="AB1716" s="152">
        <v>6.15</v>
      </c>
      <c r="AC1716" s="152">
        <v>6.05</v>
      </c>
      <c r="AD1716" s="152">
        <v>5.0860000000000003</v>
      </c>
      <c r="AE1716" s="152">
        <v>5.6180000000000003</v>
      </c>
      <c r="AF1716" s="152">
        <v>5.81</v>
      </c>
      <c r="AG1716" s="152">
        <v>5.71</v>
      </c>
      <c r="AH1716" s="152">
        <v>5.2859999999999996</v>
      </c>
      <c r="AI1716" s="152">
        <v>5.76</v>
      </c>
      <c r="AJ1716" s="152">
        <v>6.05</v>
      </c>
      <c r="AK1716" s="152">
        <v>6.05</v>
      </c>
      <c r="AL1716" s="152" t="e">
        <f t="shared" si="333"/>
        <v>#N/A</v>
      </c>
      <c r="AM1716" s="152" t="e">
        <f t="shared" si="334"/>
        <v>#N/A</v>
      </c>
      <c r="AN1716" s="152" t="e">
        <f>NA()</f>
        <v>#N/A</v>
      </c>
      <c r="AO1716" s="152" t="e">
        <f>NA()</f>
        <v>#N/A</v>
      </c>
      <c r="AP1716" s="152">
        <f t="shared" si="343"/>
        <v>8.2462</v>
      </c>
      <c r="AQ1716" s="152"/>
      <c r="AR1716" s="152"/>
      <c r="AS1716" s="153">
        <f t="shared" si="346"/>
        <v>239</v>
      </c>
      <c r="AT1716" s="153">
        <f t="shared" si="320"/>
        <v>0</v>
      </c>
      <c r="AU1716" s="153">
        <f t="shared" si="321"/>
        <v>0</v>
      </c>
      <c r="AV1716" s="153">
        <f t="shared" si="322"/>
        <v>1</v>
      </c>
      <c r="BA1716">
        <f t="shared" si="347"/>
        <v>27</v>
      </c>
    </row>
    <row r="1717" spans="2:53" x14ac:dyDescent="0.25">
      <c r="B1717" s="155">
        <f t="shared" si="340"/>
        <v>44436.999305555553</v>
      </c>
      <c r="C1717" s="155">
        <f t="shared" si="327"/>
        <v>44436.999305555553</v>
      </c>
      <c r="D1717" s="152">
        <f t="shared" si="330"/>
        <v>5.81</v>
      </c>
      <c r="E1717" s="152"/>
      <c r="F1717" s="152"/>
      <c r="G1717" s="152"/>
      <c r="H1717" s="152" t="e">
        <f t="shared" si="331"/>
        <v>#N/A</v>
      </c>
      <c r="I1717" s="152"/>
      <c r="J1717" s="152" t="e">
        <f t="shared" si="332"/>
        <v>#N/A</v>
      </c>
      <c r="K1717" s="152"/>
      <c r="L1717" s="152"/>
      <c r="M1717" s="152"/>
      <c r="N1717" s="152"/>
      <c r="O1717" s="152"/>
      <c r="P1717" s="152"/>
      <c r="Q1717" s="152"/>
      <c r="R1717" s="152"/>
      <c r="S1717" s="152"/>
      <c r="T1717" s="153" cm="1">
        <f t="array" ref="T1717">MATCH(1,(TDU_Info!$C$5:$C$111=$T$6)*(TDU_Info!$B$5:$B$111&lt;=$B1717),0)</f>
        <v>90</v>
      </c>
      <c r="U1717" s="152">
        <f>100*(INDEX(TDU_Info!$E$5:$E$111,$T1717)/T$11+INDEX(TDU_Info!$F$5:$F$111,$T1717))</f>
        <v>3.6638000000000002</v>
      </c>
      <c r="V1717" s="152">
        <v>5.2720000000000002</v>
      </c>
      <c r="W1717" s="152">
        <v>5.6260000000000003</v>
      </c>
      <c r="X1717" s="152">
        <v>5.81</v>
      </c>
      <c r="Y1717" s="152">
        <v>5.71</v>
      </c>
      <c r="Z1717" s="152">
        <v>5.3979999999999997</v>
      </c>
      <c r="AA1717" s="152">
        <v>5.77</v>
      </c>
      <c r="AB1717" s="152">
        <v>6.15</v>
      </c>
      <c r="AC1717" s="152">
        <v>6.05</v>
      </c>
      <c r="AD1717" s="152">
        <v>5.0860000000000003</v>
      </c>
      <c r="AE1717" s="152">
        <v>5.6180000000000003</v>
      </c>
      <c r="AF1717" s="152">
        <v>5.81</v>
      </c>
      <c r="AG1717" s="152">
        <v>5.71</v>
      </c>
      <c r="AH1717" s="152">
        <v>5.2859999999999996</v>
      </c>
      <c r="AI1717" s="152">
        <v>5.76</v>
      </c>
      <c r="AJ1717" s="152">
        <v>6.05</v>
      </c>
      <c r="AK1717" s="152">
        <v>6.05</v>
      </c>
      <c r="AL1717" s="152" t="e">
        <f t="shared" si="333"/>
        <v>#N/A</v>
      </c>
      <c r="AM1717" s="152" t="e">
        <f t="shared" si="334"/>
        <v>#N/A</v>
      </c>
      <c r="AN1717" s="152" t="e">
        <f>NA()</f>
        <v>#N/A</v>
      </c>
      <c r="AO1717" s="152" t="e">
        <f>NA()</f>
        <v>#N/A</v>
      </c>
      <c r="AP1717" s="152">
        <f t="shared" si="343"/>
        <v>8.2462</v>
      </c>
      <c r="AQ1717" s="152"/>
      <c r="AR1717" s="152"/>
      <c r="AS1717" s="153">
        <f t="shared" si="346"/>
        <v>240</v>
      </c>
      <c r="AT1717" s="153">
        <f t="shared" si="320"/>
        <v>0</v>
      </c>
      <c r="AU1717" s="153">
        <f t="shared" si="321"/>
        <v>0</v>
      </c>
      <c r="AV1717" s="153">
        <f t="shared" si="322"/>
        <v>1</v>
      </c>
      <c r="BA1717">
        <f t="shared" si="347"/>
        <v>28</v>
      </c>
    </row>
    <row r="1718" spans="2:53" x14ac:dyDescent="0.25">
      <c r="B1718" s="155">
        <f t="shared" si="340"/>
        <v>44437.999305555553</v>
      </c>
      <c r="C1718" s="155">
        <f t="shared" si="327"/>
        <v>44437.999305555553</v>
      </c>
      <c r="D1718" s="152">
        <f t="shared" si="330"/>
        <v>5.81</v>
      </c>
      <c r="E1718" s="152"/>
      <c r="F1718" s="152"/>
      <c r="G1718" s="152"/>
      <c r="H1718" s="152" t="e">
        <f t="shared" si="331"/>
        <v>#N/A</v>
      </c>
      <c r="I1718" s="152"/>
      <c r="J1718" s="152" t="e">
        <f t="shared" si="332"/>
        <v>#N/A</v>
      </c>
      <c r="K1718" s="152"/>
      <c r="L1718" s="152"/>
      <c r="M1718" s="152"/>
      <c r="N1718" s="152"/>
      <c r="O1718" s="152"/>
      <c r="P1718" s="152"/>
      <c r="Q1718" s="152"/>
      <c r="R1718" s="152"/>
      <c r="S1718" s="152"/>
      <c r="T1718" s="153" cm="1">
        <f t="array" ref="T1718">MATCH(1,(TDU_Info!$C$5:$C$111=$T$6)*(TDU_Info!$B$5:$B$111&lt;=$B1718),0)</f>
        <v>90</v>
      </c>
      <c r="U1718" s="152">
        <f>100*(INDEX(TDU_Info!$E$5:$E$111,$T1718)/T$11+INDEX(TDU_Info!$F$5:$F$111,$T1718))</f>
        <v>3.6638000000000002</v>
      </c>
      <c r="V1718" s="152">
        <v>5.2720000000000002</v>
      </c>
      <c r="W1718" s="152">
        <v>5.6260000000000003</v>
      </c>
      <c r="X1718" s="152">
        <v>5.81</v>
      </c>
      <c r="Y1718" s="152">
        <v>5.71</v>
      </c>
      <c r="Z1718" s="152">
        <v>5.3979999999999997</v>
      </c>
      <c r="AA1718" s="152">
        <v>5.77</v>
      </c>
      <c r="AB1718" s="152">
        <v>6.15</v>
      </c>
      <c r="AC1718" s="152">
        <v>6.05</v>
      </c>
      <c r="AD1718" s="152">
        <v>5.0860000000000003</v>
      </c>
      <c r="AE1718" s="152">
        <v>5.6180000000000003</v>
      </c>
      <c r="AF1718" s="152">
        <v>5.81</v>
      </c>
      <c r="AG1718" s="152">
        <v>5.71</v>
      </c>
      <c r="AH1718" s="152">
        <v>5.2859999999999996</v>
      </c>
      <c r="AI1718" s="152">
        <v>5.76</v>
      </c>
      <c r="AJ1718" s="152">
        <v>6.05</v>
      </c>
      <c r="AK1718" s="152">
        <v>6.05</v>
      </c>
      <c r="AL1718" s="152" t="e">
        <f t="shared" si="333"/>
        <v>#N/A</v>
      </c>
      <c r="AM1718" s="152" t="e">
        <f t="shared" si="334"/>
        <v>#N/A</v>
      </c>
      <c r="AN1718" s="152" t="e">
        <f>NA()</f>
        <v>#N/A</v>
      </c>
      <c r="AO1718" s="152" t="e">
        <f>NA()</f>
        <v>#N/A</v>
      </c>
      <c r="AP1718" s="152">
        <f t="shared" si="343"/>
        <v>8.2462</v>
      </c>
      <c r="AQ1718" s="152"/>
      <c r="AR1718" s="152"/>
      <c r="AS1718" s="153">
        <f t="shared" si="346"/>
        <v>241</v>
      </c>
      <c r="AT1718" s="153">
        <f t="shared" si="320"/>
        <v>0</v>
      </c>
      <c r="AU1718" s="153">
        <f t="shared" si="321"/>
        <v>0</v>
      </c>
      <c r="AV1718" s="153">
        <f t="shared" si="322"/>
        <v>1</v>
      </c>
      <c r="BA1718">
        <f t="shared" si="347"/>
        <v>29</v>
      </c>
    </row>
    <row r="1719" spans="2:53" x14ac:dyDescent="0.25">
      <c r="B1719" s="155">
        <f t="shared" si="340"/>
        <v>44438.999305555553</v>
      </c>
      <c r="C1719" s="155">
        <f t="shared" si="327"/>
        <v>44438.999305555553</v>
      </c>
      <c r="D1719" s="152">
        <f t="shared" si="330"/>
        <v>5.81</v>
      </c>
      <c r="E1719" s="152"/>
      <c r="F1719" s="152"/>
      <c r="G1719" s="152"/>
      <c r="H1719" s="152" t="e">
        <f t="shared" si="331"/>
        <v>#N/A</v>
      </c>
      <c r="I1719" s="152"/>
      <c r="J1719" s="152" t="e">
        <f t="shared" si="332"/>
        <v>#N/A</v>
      </c>
      <c r="K1719" s="152"/>
      <c r="L1719" s="152"/>
      <c r="M1719" s="152"/>
      <c r="N1719" s="152"/>
      <c r="O1719" s="152"/>
      <c r="P1719" s="152"/>
      <c r="Q1719" s="152"/>
      <c r="R1719" s="152"/>
      <c r="S1719" s="152"/>
      <c r="T1719" s="153" cm="1">
        <f t="array" ref="T1719">MATCH(1,(TDU_Info!$C$5:$C$111=$T$6)*(TDU_Info!$B$5:$B$111&lt;=$B1719),0)</f>
        <v>90</v>
      </c>
      <c r="U1719" s="152">
        <f>100*(INDEX(TDU_Info!$E$5:$E$111,$T1719)/T$11+INDEX(TDU_Info!$F$5:$F$111,$T1719))</f>
        <v>3.6638000000000002</v>
      </c>
      <c r="V1719" s="152">
        <v>5.2720000000000002</v>
      </c>
      <c r="W1719" s="152">
        <v>5.6260000000000003</v>
      </c>
      <c r="X1719" s="152">
        <v>5.81</v>
      </c>
      <c r="Y1719" s="152">
        <v>5.71</v>
      </c>
      <c r="Z1719" s="152">
        <v>5.3979999999999997</v>
      </c>
      <c r="AA1719" s="152">
        <v>5.77</v>
      </c>
      <c r="AB1719" s="152">
        <v>6.15</v>
      </c>
      <c r="AC1719" s="152">
        <v>6.05</v>
      </c>
      <c r="AD1719" s="152">
        <v>5.0860000000000003</v>
      </c>
      <c r="AE1719" s="152">
        <v>5.6180000000000003</v>
      </c>
      <c r="AF1719" s="152">
        <v>5.81</v>
      </c>
      <c r="AG1719" s="152">
        <v>5.71</v>
      </c>
      <c r="AH1719" s="152">
        <v>5.2859999999999996</v>
      </c>
      <c r="AI1719" s="152">
        <v>5.76</v>
      </c>
      <c r="AJ1719" s="152">
        <v>6.05</v>
      </c>
      <c r="AK1719" s="152">
        <v>6.05</v>
      </c>
      <c r="AL1719" s="152" t="e">
        <f t="shared" si="333"/>
        <v>#N/A</v>
      </c>
      <c r="AM1719" s="152" t="e">
        <f t="shared" si="334"/>
        <v>#N/A</v>
      </c>
      <c r="AN1719" s="152" t="e">
        <f>NA()</f>
        <v>#N/A</v>
      </c>
      <c r="AO1719" s="152" t="e">
        <f>NA()</f>
        <v>#N/A</v>
      </c>
      <c r="AP1719" s="152">
        <f t="shared" si="343"/>
        <v>8.2462</v>
      </c>
      <c r="AQ1719" s="152"/>
      <c r="AR1719" s="152"/>
      <c r="AS1719" s="153">
        <f t="shared" si="346"/>
        <v>242</v>
      </c>
      <c r="AT1719" s="153">
        <f t="shared" si="320"/>
        <v>0</v>
      </c>
      <c r="AU1719" s="153">
        <f t="shared" si="321"/>
        <v>0</v>
      </c>
      <c r="AV1719" s="153">
        <f t="shared" si="322"/>
        <v>1</v>
      </c>
      <c r="BA1719">
        <f t="shared" si="347"/>
        <v>30</v>
      </c>
    </row>
    <row r="1720" spans="2:53" x14ac:dyDescent="0.25">
      <c r="B1720" s="155">
        <f t="shared" si="340"/>
        <v>44439.999305555553</v>
      </c>
      <c r="C1720" s="155">
        <f t="shared" si="327"/>
        <v>44439.999305555553</v>
      </c>
      <c r="D1720" s="152">
        <f t="shared" si="330"/>
        <v>5.91</v>
      </c>
      <c r="E1720" s="152"/>
      <c r="F1720" s="152"/>
      <c r="G1720" s="152"/>
      <c r="H1720" s="152" t="e">
        <f t="shared" si="331"/>
        <v>#N/A</v>
      </c>
      <c r="I1720" s="152"/>
      <c r="J1720" s="152" t="e">
        <f t="shared" si="332"/>
        <v>#N/A</v>
      </c>
      <c r="K1720" s="152"/>
      <c r="L1720" s="152"/>
      <c r="M1720" s="152"/>
      <c r="N1720" s="152"/>
      <c r="O1720" s="152"/>
      <c r="P1720" s="152"/>
      <c r="Q1720" s="152"/>
      <c r="R1720" s="152"/>
      <c r="S1720" s="152"/>
      <c r="T1720" s="153" cm="1">
        <f t="array" ref="T1720">MATCH(1,(TDU_Info!$C$5:$C$111=$T$6)*(TDU_Info!$B$5:$B$111&lt;=$B1720),0)</f>
        <v>90</v>
      </c>
      <c r="U1720" s="152">
        <f>100*(INDEX(TDU_Info!$E$5:$E$111,$T1720)/T$11+INDEX(TDU_Info!$F$5:$F$111,$T1720))</f>
        <v>3.6638000000000002</v>
      </c>
      <c r="V1720" s="152">
        <v>5.2720000000000002</v>
      </c>
      <c r="W1720" s="152">
        <v>5.6260000000000003</v>
      </c>
      <c r="X1720" s="152">
        <v>5.91</v>
      </c>
      <c r="Y1720" s="152">
        <v>5.9139999999999997</v>
      </c>
      <c r="Z1720" s="152">
        <v>5.3979999999999997</v>
      </c>
      <c r="AA1720" s="152">
        <v>5.77</v>
      </c>
      <c r="AB1720" s="152">
        <v>6.15</v>
      </c>
      <c r="AC1720" s="152">
        <v>6.31</v>
      </c>
      <c r="AD1720" s="152">
        <v>5.0860000000000003</v>
      </c>
      <c r="AE1720" s="152">
        <v>5.6180000000000003</v>
      </c>
      <c r="AF1720" s="152">
        <v>5.91</v>
      </c>
      <c r="AG1720" s="152">
        <v>5.9139999999999997</v>
      </c>
      <c r="AH1720" s="152">
        <v>5.2859999999999996</v>
      </c>
      <c r="AI1720" s="152">
        <v>5.76</v>
      </c>
      <c r="AJ1720" s="152">
        <v>6.15</v>
      </c>
      <c r="AK1720" s="152">
        <v>6.31</v>
      </c>
      <c r="AL1720" s="152" t="e">
        <f t="shared" si="333"/>
        <v>#N/A</v>
      </c>
      <c r="AM1720" s="152" t="e">
        <f t="shared" si="334"/>
        <v>#N/A</v>
      </c>
      <c r="AN1720" s="152" t="e">
        <f>NA()</f>
        <v>#N/A</v>
      </c>
      <c r="AO1720" s="152" t="e">
        <f>NA()</f>
        <v>#N/A</v>
      </c>
      <c r="AP1720" s="152">
        <f t="shared" si="343"/>
        <v>8.2462</v>
      </c>
      <c r="AQ1720" s="152"/>
      <c r="AR1720" s="152"/>
      <c r="AS1720" s="153">
        <f t="shared" si="346"/>
        <v>243</v>
      </c>
      <c r="AT1720" s="153">
        <f t="shared" si="320"/>
        <v>0</v>
      </c>
      <c r="AU1720" s="153">
        <f t="shared" si="321"/>
        <v>0</v>
      </c>
      <c r="AV1720" s="153">
        <f t="shared" si="322"/>
        <v>1</v>
      </c>
      <c r="BA1720">
        <f t="shared" si="347"/>
        <v>31</v>
      </c>
    </row>
    <row r="1721" spans="2:53" x14ac:dyDescent="0.25">
      <c r="B1721" s="155">
        <f t="shared" si="340"/>
        <v>44440.999305555553</v>
      </c>
      <c r="C1721" s="155">
        <f t="shared" si="327"/>
        <v>44440.999305555553</v>
      </c>
      <c r="D1721" s="152">
        <f t="shared" si="330"/>
        <v>5.91</v>
      </c>
      <c r="E1721" s="152"/>
      <c r="F1721" s="152"/>
      <c r="G1721" s="152"/>
      <c r="H1721" s="152" t="e">
        <f t="shared" si="331"/>
        <v>#N/A</v>
      </c>
      <c r="I1721" s="152"/>
      <c r="J1721" s="152" t="e">
        <f t="shared" si="332"/>
        <v>#N/A</v>
      </c>
      <c r="K1721" s="152"/>
      <c r="L1721" s="152"/>
      <c r="M1721" s="152"/>
      <c r="N1721" s="152"/>
      <c r="O1721" s="152"/>
      <c r="P1721" s="152"/>
      <c r="Q1721" s="152"/>
      <c r="R1721" s="152"/>
      <c r="S1721" s="152"/>
      <c r="T1721" s="153" cm="1">
        <f t="array" ref="T1721">MATCH(1,(TDU_Info!$C$5:$C$111=$T$6)*(TDU_Info!$B$5:$B$111&lt;=$B1721),0)</f>
        <v>89</v>
      </c>
      <c r="U1721" s="152">
        <f>100*(INDEX(TDU_Info!$E$5:$E$111,$T1721)/T$11+INDEX(TDU_Info!$F$5:$F$111,$T1721))</f>
        <v>4.3253000000000004</v>
      </c>
      <c r="V1721" s="152">
        <v>4.5270000000000001</v>
      </c>
      <c r="W1721" s="152">
        <v>5.6260000000000003</v>
      </c>
      <c r="X1721" s="152">
        <v>5.91</v>
      </c>
      <c r="Y1721" s="152">
        <v>5.9139999999999997</v>
      </c>
      <c r="Z1721" s="152">
        <v>4.1719999999999997</v>
      </c>
      <c r="AA1721" s="152">
        <v>5.77</v>
      </c>
      <c r="AB1721" s="152">
        <v>5.7530000000000001</v>
      </c>
      <c r="AC1721" s="152">
        <v>6.31</v>
      </c>
      <c r="AD1721" s="152">
        <v>4.34</v>
      </c>
      <c r="AE1721" s="152">
        <v>5.6180000000000003</v>
      </c>
      <c r="AF1721" s="152">
        <v>5.91</v>
      </c>
      <c r="AG1721" s="152">
        <v>5.9139999999999997</v>
      </c>
      <c r="AH1721" s="152">
        <v>3.9860000000000002</v>
      </c>
      <c r="AI1721" s="152">
        <v>5.76</v>
      </c>
      <c r="AJ1721" s="152">
        <v>5.7750000000000004</v>
      </c>
      <c r="AK1721" s="152">
        <v>6.31</v>
      </c>
      <c r="AL1721" s="152" t="e">
        <f t="shared" si="333"/>
        <v>#N/A</v>
      </c>
      <c r="AM1721" s="152" t="e">
        <f t="shared" si="334"/>
        <v>#N/A</v>
      </c>
      <c r="AN1721" s="152" t="e">
        <f>NA()</f>
        <v>#N/A</v>
      </c>
      <c r="AO1721" s="152" t="e">
        <f>NA()</f>
        <v>#N/A</v>
      </c>
      <c r="AP1721" s="152" t="e">
        <f t="shared" si="343"/>
        <v>#N/A</v>
      </c>
      <c r="AQ1721" s="152"/>
      <c r="AR1721" s="152"/>
      <c r="AS1721" s="153">
        <f t="shared" ref="AS1721:AS1733" si="348">ROUNDUP(B1721-DATE(YEAR(B1721),1,1),0)</f>
        <v>244</v>
      </c>
      <c r="AT1721" s="153">
        <f t="shared" si="320"/>
        <v>0</v>
      </c>
      <c r="AU1721" s="153">
        <f t="shared" si="321"/>
        <v>0</v>
      </c>
      <c r="AV1721" s="153">
        <f t="shared" si="322"/>
        <v>1</v>
      </c>
      <c r="BA1721">
        <f t="shared" ref="BA1721:BA1733" si="349">DAY(C1721)</f>
        <v>1</v>
      </c>
    </row>
    <row r="1722" spans="2:53" x14ac:dyDescent="0.25">
      <c r="B1722" s="155">
        <f t="shared" si="340"/>
        <v>44441.999305555553</v>
      </c>
      <c r="C1722" s="155">
        <f t="shared" si="327"/>
        <v>44441.999305555553</v>
      </c>
      <c r="D1722" s="152">
        <f t="shared" si="330"/>
        <v>5.91</v>
      </c>
      <c r="E1722" s="152"/>
      <c r="F1722" s="152"/>
      <c r="G1722" s="152"/>
      <c r="H1722" s="152" t="e">
        <f t="shared" si="331"/>
        <v>#N/A</v>
      </c>
      <c r="I1722" s="152"/>
      <c r="J1722" s="152" t="e">
        <f t="shared" si="332"/>
        <v>#N/A</v>
      </c>
      <c r="K1722" s="152"/>
      <c r="L1722" s="152"/>
      <c r="M1722" s="152"/>
      <c r="N1722" s="152"/>
      <c r="O1722" s="152"/>
      <c r="P1722" s="152"/>
      <c r="Q1722" s="152"/>
      <c r="R1722" s="152"/>
      <c r="S1722" s="152"/>
      <c r="T1722" s="153" cm="1">
        <f t="array" ref="T1722">MATCH(1,(TDU_Info!$C$5:$C$111=$T$6)*(TDU_Info!$B$5:$B$111&lt;=$B1722),0)</f>
        <v>89</v>
      </c>
      <c r="U1722" s="152">
        <f>100*(INDEX(TDU_Info!$E$5:$E$111,$T1722)/T$11+INDEX(TDU_Info!$F$5:$F$111,$T1722))</f>
        <v>4.3253000000000004</v>
      </c>
      <c r="V1722" s="152">
        <v>4.5270000000000001</v>
      </c>
      <c r="W1722" s="152">
        <v>5.6260000000000003</v>
      </c>
      <c r="X1722" s="152">
        <v>5.91</v>
      </c>
      <c r="Y1722" s="152">
        <v>5.77</v>
      </c>
      <c r="Z1722" s="152">
        <v>4.1719999999999997</v>
      </c>
      <c r="AA1722" s="152">
        <v>5.77</v>
      </c>
      <c r="AB1722" s="152">
        <v>5.7530000000000001</v>
      </c>
      <c r="AC1722" s="152">
        <v>6.03</v>
      </c>
      <c r="AD1722" s="152">
        <v>4.34</v>
      </c>
      <c r="AE1722" s="152">
        <v>5.6180000000000003</v>
      </c>
      <c r="AF1722" s="152">
        <v>5.91</v>
      </c>
      <c r="AG1722" s="152">
        <v>5.77</v>
      </c>
      <c r="AH1722" s="152">
        <v>3.9860000000000002</v>
      </c>
      <c r="AI1722" s="152">
        <v>5.76</v>
      </c>
      <c r="AJ1722" s="152">
        <v>5.7750000000000004</v>
      </c>
      <c r="AK1722" s="152">
        <v>6.03</v>
      </c>
      <c r="AL1722" s="152" t="e">
        <f t="shared" si="333"/>
        <v>#N/A</v>
      </c>
      <c r="AM1722" s="152" t="e">
        <f t="shared" si="334"/>
        <v>#N/A</v>
      </c>
      <c r="AN1722" s="152" t="e">
        <f>NA()</f>
        <v>#N/A</v>
      </c>
      <c r="AO1722" s="152" t="e">
        <f>NA()</f>
        <v>#N/A</v>
      </c>
      <c r="AP1722" s="152">
        <f t="shared" si="343"/>
        <v>7.9047000000000001</v>
      </c>
      <c r="AQ1722" s="152"/>
      <c r="AR1722" s="152"/>
      <c r="AS1722" s="153">
        <f t="shared" si="348"/>
        <v>245</v>
      </c>
      <c r="AT1722" s="153">
        <f t="shared" si="320"/>
        <v>0</v>
      </c>
      <c r="AU1722" s="153">
        <f t="shared" si="321"/>
        <v>1</v>
      </c>
      <c r="AV1722" s="153">
        <f t="shared" si="322"/>
        <v>0</v>
      </c>
      <c r="BA1722">
        <f t="shared" si="349"/>
        <v>2</v>
      </c>
    </row>
    <row r="1723" spans="2:53" x14ac:dyDescent="0.25">
      <c r="B1723" s="155">
        <f t="shared" si="340"/>
        <v>44442.999305555553</v>
      </c>
      <c r="C1723" s="155">
        <f t="shared" si="327"/>
        <v>44442.999305555553</v>
      </c>
      <c r="D1723" s="152">
        <f t="shared" si="330"/>
        <v>5.91</v>
      </c>
      <c r="E1723" s="152"/>
      <c r="F1723" s="152"/>
      <c r="G1723" s="152"/>
      <c r="H1723" s="152" t="e">
        <f t="shared" si="331"/>
        <v>#N/A</v>
      </c>
      <c r="I1723" s="152"/>
      <c r="J1723" s="152" t="e">
        <f t="shared" si="332"/>
        <v>#N/A</v>
      </c>
      <c r="K1723" s="152"/>
      <c r="L1723" s="152"/>
      <c r="M1723" s="152"/>
      <c r="N1723" s="152"/>
      <c r="O1723" s="152"/>
      <c r="P1723" s="152"/>
      <c r="Q1723" s="152"/>
      <c r="R1723" s="152"/>
      <c r="S1723" s="152"/>
      <c r="T1723" s="153" cm="1">
        <f t="array" ref="T1723">MATCH(1,(TDU_Info!$C$5:$C$111=$T$6)*(TDU_Info!$B$5:$B$111&lt;=$B1723),0)</f>
        <v>89</v>
      </c>
      <c r="U1723" s="152">
        <f>100*(INDEX(TDU_Info!$E$5:$E$111,$T1723)/T$11+INDEX(TDU_Info!$F$5:$F$111,$T1723))</f>
        <v>4.3253000000000004</v>
      </c>
      <c r="V1723" s="152">
        <v>4.5270000000000001</v>
      </c>
      <c r="W1723" s="152">
        <v>5.6260000000000003</v>
      </c>
      <c r="X1723" s="152">
        <v>5.91</v>
      </c>
      <c r="Y1723" s="152">
        <v>5.77</v>
      </c>
      <c r="Z1723" s="152">
        <v>4.1719999999999997</v>
      </c>
      <c r="AA1723" s="152">
        <v>5.77</v>
      </c>
      <c r="AB1723" s="152">
        <v>6.15</v>
      </c>
      <c r="AC1723" s="152">
        <v>6.03</v>
      </c>
      <c r="AD1723" s="152">
        <v>4.34</v>
      </c>
      <c r="AE1723" s="152">
        <v>5.6180000000000003</v>
      </c>
      <c r="AF1723" s="152">
        <v>5.91</v>
      </c>
      <c r="AG1723" s="152">
        <v>5.77</v>
      </c>
      <c r="AH1723" s="152">
        <v>3.9860000000000002</v>
      </c>
      <c r="AI1723" s="152">
        <v>5.76</v>
      </c>
      <c r="AJ1723" s="152">
        <v>6.15</v>
      </c>
      <c r="AK1723" s="152">
        <v>6.03</v>
      </c>
      <c r="AL1723" s="152" t="e">
        <f t="shared" si="333"/>
        <v>#N/A</v>
      </c>
      <c r="AM1723" s="152" t="e">
        <f t="shared" si="334"/>
        <v>#N/A</v>
      </c>
      <c r="AN1723" s="152" t="e">
        <f>NA()</f>
        <v>#N/A</v>
      </c>
      <c r="AO1723" s="152" t="e">
        <f>NA()</f>
        <v>#N/A</v>
      </c>
      <c r="AP1723" s="152">
        <f t="shared" si="343"/>
        <v>7.9047000000000001</v>
      </c>
      <c r="AQ1723" s="152"/>
      <c r="AR1723" s="152"/>
      <c r="AS1723" s="153">
        <f t="shared" si="348"/>
        <v>246</v>
      </c>
      <c r="AT1723" s="153">
        <f t="shared" si="320"/>
        <v>0</v>
      </c>
      <c r="AU1723" s="153">
        <f t="shared" si="321"/>
        <v>1</v>
      </c>
      <c r="AV1723" s="153">
        <f t="shared" si="322"/>
        <v>0</v>
      </c>
      <c r="BA1723">
        <f t="shared" si="349"/>
        <v>3</v>
      </c>
    </row>
    <row r="1724" spans="2:53" x14ac:dyDescent="0.25">
      <c r="B1724" s="155">
        <f t="shared" si="340"/>
        <v>44443.999305555553</v>
      </c>
      <c r="C1724" s="155">
        <f t="shared" si="327"/>
        <v>44443.999305555553</v>
      </c>
      <c r="D1724" s="152">
        <f t="shared" si="330"/>
        <v>5.91</v>
      </c>
      <c r="E1724" s="152"/>
      <c r="F1724" s="152"/>
      <c r="G1724" s="152"/>
      <c r="H1724" s="152" t="e">
        <f t="shared" si="331"/>
        <v>#N/A</v>
      </c>
      <c r="I1724" s="152"/>
      <c r="J1724" s="152" t="e">
        <f t="shared" si="332"/>
        <v>#N/A</v>
      </c>
      <c r="K1724" s="152"/>
      <c r="L1724" s="152"/>
      <c r="M1724" s="152"/>
      <c r="N1724" s="152"/>
      <c r="O1724" s="152"/>
      <c r="P1724" s="152"/>
      <c r="Q1724" s="152"/>
      <c r="R1724" s="152"/>
      <c r="S1724" s="152"/>
      <c r="T1724" s="153" cm="1">
        <f t="array" ref="T1724">MATCH(1,(TDU_Info!$C$5:$C$111=$T$6)*(TDU_Info!$B$5:$B$111&lt;=$B1724),0)</f>
        <v>89</v>
      </c>
      <c r="U1724" s="152">
        <f>100*(INDEX(TDU_Info!$E$5:$E$111,$T1724)/T$11+INDEX(TDU_Info!$F$5:$F$111,$T1724))</f>
        <v>4.3253000000000004</v>
      </c>
      <c r="V1724" s="152">
        <v>4.5270000000000001</v>
      </c>
      <c r="W1724" s="152">
        <v>5.6260000000000003</v>
      </c>
      <c r="X1724" s="152">
        <v>5.91</v>
      </c>
      <c r="Y1724" s="152">
        <v>5.77</v>
      </c>
      <c r="Z1724" s="152">
        <v>4.1719999999999997</v>
      </c>
      <c r="AA1724" s="152">
        <v>5.77</v>
      </c>
      <c r="AB1724" s="152">
        <v>6.15</v>
      </c>
      <c r="AC1724" s="152">
        <v>6.03</v>
      </c>
      <c r="AD1724" s="152">
        <v>4.34</v>
      </c>
      <c r="AE1724" s="152">
        <v>5.6180000000000003</v>
      </c>
      <c r="AF1724" s="152">
        <v>5.91</v>
      </c>
      <c r="AG1724" s="152">
        <v>5.77</v>
      </c>
      <c r="AH1724" s="152">
        <v>3.9860000000000002</v>
      </c>
      <c r="AI1724" s="152">
        <v>5.76</v>
      </c>
      <c r="AJ1724" s="152">
        <v>6.15</v>
      </c>
      <c r="AK1724" s="152">
        <v>6.03</v>
      </c>
      <c r="AL1724" s="152" t="e">
        <f t="shared" si="333"/>
        <v>#N/A</v>
      </c>
      <c r="AM1724" s="152" t="e">
        <f t="shared" si="334"/>
        <v>#N/A</v>
      </c>
      <c r="AN1724" s="152" t="e">
        <f>NA()</f>
        <v>#N/A</v>
      </c>
      <c r="AO1724" s="152" t="e">
        <f>NA()</f>
        <v>#N/A</v>
      </c>
      <c r="AP1724" s="152">
        <f t="shared" si="343"/>
        <v>7.9047000000000001</v>
      </c>
      <c r="AQ1724" s="152"/>
      <c r="AR1724" s="152"/>
      <c r="AS1724" s="153">
        <f t="shared" si="348"/>
        <v>247</v>
      </c>
      <c r="AT1724" s="153">
        <f t="shared" si="320"/>
        <v>0</v>
      </c>
      <c r="AU1724" s="153">
        <f t="shared" si="321"/>
        <v>1</v>
      </c>
      <c r="AV1724" s="153">
        <f t="shared" si="322"/>
        <v>0</v>
      </c>
      <c r="BA1724">
        <f t="shared" si="349"/>
        <v>4</v>
      </c>
    </row>
    <row r="1725" spans="2:53" x14ac:dyDescent="0.25">
      <c r="B1725" s="155">
        <f t="shared" si="340"/>
        <v>44444.999305555553</v>
      </c>
      <c r="C1725" s="155">
        <f t="shared" si="327"/>
        <v>44444.999305555553</v>
      </c>
      <c r="D1725" s="152">
        <f t="shared" si="330"/>
        <v>5.91</v>
      </c>
      <c r="E1725" s="152"/>
      <c r="F1725" s="152"/>
      <c r="G1725" s="152"/>
      <c r="H1725" s="152" t="e">
        <f t="shared" si="331"/>
        <v>#N/A</v>
      </c>
      <c r="I1725" s="152"/>
      <c r="J1725" s="152" t="e">
        <f t="shared" si="332"/>
        <v>#N/A</v>
      </c>
      <c r="K1725" s="152"/>
      <c r="L1725" s="152"/>
      <c r="M1725" s="152"/>
      <c r="N1725" s="152"/>
      <c r="O1725" s="152"/>
      <c r="P1725" s="152"/>
      <c r="Q1725" s="152"/>
      <c r="R1725" s="152"/>
      <c r="S1725" s="152"/>
      <c r="T1725" s="153" cm="1">
        <f t="array" ref="T1725">MATCH(1,(TDU_Info!$C$5:$C$111=$T$6)*(TDU_Info!$B$5:$B$111&lt;=$B1725),0)</f>
        <v>89</v>
      </c>
      <c r="U1725" s="152">
        <f>100*(INDEX(TDU_Info!$E$5:$E$111,$T1725)/T$11+INDEX(TDU_Info!$F$5:$F$111,$T1725))</f>
        <v>4.3253000000000004</v>
      </c>
      <c r="V1725" s="152">
        <v>4.5270000000000001</v>
      </c>
      <c r="W1725" s="152">
        <v>5.6260000000000003</v>
      </c>
      <c r="X1725" s="152">
        <v>5.91</v>
      </c>
      <c r="Y1725" s="152">
        <v>5.77</v>
      </c>
      <c r="Z1725" s="152">
        <v>4.1719999999999997</v>
      </c>
      <c r="AA1725" s="152">
        <v>5.77</v>
      </c>
      <c r="AB1725" s="152">
        <v>6.15</v>
      </c>
      <c r="AC1725" s="152">
        <v>6.03</v>
      </c>
      <c r="AD1725" s="152">
        <v>4.34</v>
      </c>
      <c r="AE1725" s="152">
        <v>5.6180000000000003</v>
      </c>
      <c r="AF1725" s="152">
        <v>5.91</v>
      </c>
      <c r="AG1725" s="152">
        <v>5.77</v>
      </c>
      <c r="AH1725" s="152">
        <v>3.9860000000000002</v>
      </c>
      <c r="AI1725" s="152">
        <v>5.76</v>
      </c>
      <c r="AJ1725" s="152">
        <v>6.15</v>
      </c>
      <c r="AK1725" s="152">
        <v>6.03</v>
      </c>
      <c r="AL1725" s="152" t="e">
        <f t="shared" si="333"/>
        <v>#N/A</v>
      </c>
      <c r="AM1725" s="152" t="e">
        <f t="shared" si="334"/>
        <v>#N/A</v>
      </c>
      <c r="AN1725" s="152" t="e">
        <f>NA()</f>
        <v>#N/A</v>
      </c>
      <c r="AO1725" s="152" t="e">
        <f>NA()</f>
        <v>#N/A</v>
      </c>
      <c r="AP1725" s="152">
        <f t="shared" si="343"/>
        <v>7.9047000000000001</v>
      </c>
      <c r="AQ1725" s="152"/>
      <c r="AR1725" s="152"/>
      <c r="AS1725" s="153">
        <f t="shared" si="348"/>
        <v>248</v>
      </c>
      <c r="AT1725" s="153">
        <f t="shared" si="320"/>
        <v>0</v>
      </c>
      <c r="AU1725" s="153">
        <f t="shared" si="321"/>
        <v>1</v>
      </c>
      <c r="AV1725" s="153">
        <f t="shared" si="322"/>
        <v>0</v>
      </c>
      <c r="BA1725">
        <f t="shared" si="349"/>
        <v>5</v>
      </c>
    </row>
    <row r="1726" spans="2:53" x14ac:dyDescent="0.25">
      <c r="B1726" s="155">
        <f t="shared" si="340"/>
        <v>44445.999305555553</v>
      </c>
      <c r="C1726" s="155">
        <f t="shared" si="327"/>
        <v>44445.999305555553</v>
      </c>
      <c r="D1726" s="152">
        <f t="shared" si="330"/>
        <v>5.91</v>
      </c>
      <c r="E1726" s="152"/>
      <c r="F1726" s="152"/>
      <c r="G1726" s="152"/>
      <c r="H1726" s="152" t="e">
        <f t="shared" si="331"/>
        <v>#N/A</v>
      </c>
      <c r="I1726" s="152"/>
      <c r="J1726" s="152" t="e">
        <f t="shared" si="332"/>
        <v>#N/A</v>
      </c>
      <c r="K1726" s="152"/>
      <c r="L1726" s="152"/>
      <c r="M1726" s="152"/>
      <c r="N1726" s="152"/>
      <c r="O1726" s="152"/>
      <c r="P1726" s="152"/>
      <c r="Q1726" s="152"/>
      <c r="R1726" s="152"/>
      <c r="S1726" s="152"/>
      <c r="T1726" s="153" cm="1">
        <f t="array" ref="T1726">MATCH(1,(TDU_Info!$C$5:$C$111=$T$6)*(TDU_Info!$B$5:$B$111&lt;=$B1726),0)</f>
        <v>89</v>
      </c>
      <c r="U1726" s="152">
        <f>100*(INDEX(TDU_Info!$E$5:$E$111,$T1726)/T$11+INDEX(TDU_Info!$F$5:$F$111,$T1726))</f>
        <v>4.3253000000000004</v>
      </c>
      <c r="V1726" s="152">
        <v>4.5270000000000001</v>
      </c>
      <c r="W1726" s="152">
        <v>5.6260000000000003</v>
      </c>
      <c r="X1726" s="152">
        <v>5.91</v>
      </c>
      <c r="Y1726" s="152">
        <v>5.77</v>
      </c>
      <c r="Z1726" s="152">
        <v>4.1719999999999997</v>
      </c>
      <c r="AA1726" s="152">
        <v>5.77</v>
      </c>
      <c r="AB1726" s="152">
        <v>6.15</v>
      </c>
      <c r="AC1726" s="152">
        <v>6.03</v>
      </c>
      <c r="AD1726" s="152">
        <v>4.34</v>
      </c>
      <c r="AE1726" s="152">
        <v>5.6180000000000003</v>
      </c>
      <c r="AF1726" s="152">
        <v>5.91</v>
      </c>
      <c r="AG1726" s="152">
        <v>5.77</v>
      </c>
      <c r="AH1726" s="152">
        <v>3.9860000000000002</v>
      </c>
      <c r="AI1726" s="152">
        <v>5.76</v>
      </c>
      <c r="AJ1726" s="152">
        <v>6.15</v>
      </c>
      <c r="AK1726" s="152">
        <v>6.03</v>
      </c>
      <c r="AL1726" s="152" t="e">
        <f t="shared" si="333"/>
        <v>#N/A</v>
      </c>
      <c r="AM1726" s="152" t="e">
        <f t="shared" si="334"/>
        <v>#N/A</v>
      </c>
      <c r="AN1726" s="152" t="e">
        <f>NA()</f>
        <v>#N/A</v>
      </c>
      <c r="AO1726" s="152" t="e">
        <f>NA()</f>
        <v>#N/A</v>
      </c>
      <c r="AP1726" s="152">
        <f t="shared" si="343"/>
        <v>7.9047000000000001</v>
      </c>
      <c r="AQ1726" s="152"/>
      <c r="AR1726" s="152"/>
      <c r="AS1726" s="153">
        <f t="shared" si="348"/>
        <v>249</v>
      </c>
      <c r="AT1726" s="153">
        <f t="shared" si="320"/>
        <v>0</v>
      </c>
      <c r="AU1726" s="153">
        <f t="shared" si="321"/>
        <v>1</v>
      </c>
      <c r="AV1726" s="153">
        <f t="shared" si="322"/>
        <v>0</v>
      </c>
      <c r="BA1726">
        <f t="shared" si="349"/>
        <v>6</v>
      </c>
    </row>
    <row r="1727" spans="2:53" x14ac:dyDescent="0.25">
      <c r="B1727" s="155">
        <f t="shared" si="340"/>
        <v>44446.999305555553</v>
      </c>
      <c r="C1727" s="155">
        <f t="shared" si="327"/>
        <v>44446.999305555553</v>
      </c>
      <c r="D1727" s="152">
        <f t="shared" si="330"/>
        <v>5.91</v>
      </c>
      <c r="E1727" s="152"/>
      <c r="F1727" s="152"/>
      <c r="G1727" s="152"/>
      <c r="H1727" s="152" t="e">
        <f t="shared" si="331"/>
        <v>#N/A</v>
      </c>
      <c r="I1727" s="152"/>
      <c r="J1727" s="152" t="e">
        <f t="shared" si="332"/>
        <v>#N/A</v>
      </c>
      <c r="K1727" s="152"/>
      <c r="L1727" s="152"/>
      <c r="M1727" s="152"/>
      <c r="N1727" s="152"/>
      <c r="O1727" s="152"/>
      <c r="P1727" s="152"/>
      <c r="Q1727" s="152"/>
      <c r="R1727" s="152"/>
      <c r="S1727" s="152"/>
      <c r="T1727" s="153" cm="1">
        <f t="array" ref="T1727">MATCH(1,(TDU_Info!$C$5:$C$111=$T$6)*(TDU_Info!$B$5:$B$111&lt;=$B1727),0)</f>
        <v>89</v>
      </c>
      <c r="U1727" s="152">
        <f>100*(INDEX(TDU_Info!$E$5:$E$111,$T1727)/T$11+INDEX(TDU_Info!$F$5:$F$111,$T1727))</f>
        <v>4.3253000000000004</v>
      </c>
      <c r="V1727" s="152">
        <v>4.5270000000000001</v>
      </c>
      <c r="W1727" s="152">
        <v>5.6260000000000003</v>
      </c>
      <c r="X1727" s="152">
        <v>5.91</v>
      </c>
      <c r="Y1727" s="152">
        <v>5.9</v>
      </c>
      <c r="Z1727" s="152">
        <v>4.1719999999999997</v>
      </c>
      <c r="AA1727" s="152">
        <v>5.77</v>
      </c>
      <c r="AB1727" s="152">
        <v>6.15</v>
      </c>
      <c r="AC1727" s="152">
        <v>6.3</v>
      </c>
      <c r="AD1727" s="152">
        <v>4.34</v>
      </c>
      <c r="AE1727" s="152">
        <v>5.6180000000000003</v>
      </c>
      <c r="AF1727" s="152">
        <v>5.91</v>
      </c>
      <c r="AG1727" s="152">
        <v>5.9</v>
      </c>
      <c r="AH1727" s="152">
        <v>3.9860000000000002</v>
      </c>
      <c r="AI1727" s="152">
        <v>5.76</v>
      </c>
      <c r="AJ1727" s="152">
        <v>6.15</v>
      </c>
      <c r="AK1727" s="152">
        <v>6.3</v>
      </c>
      <c r="AL1727" s="152" t="e">
        <f t="shared" si="333"/>
        <v>#N/A</v>
      </c>
      <c r="AM1727" s="152" t="e">
        <f t="shared" si="334"/>
        <v>#N/A</v>
      </c>
      <c r="AN1727" s="152" t="e">
        <f>NA()</f>
        <v>#N/A</v>
      </c>
      <c r="AO1727" s="152" t="e">
        <f>NA()</f>
        <v>#N/A</v>
      </c>
      <c r="AP1727" s="152">
        <f t="shared" si="343"/>
        <v>7.9047000000000001</v>
      </c>
      <c r="AQ1727" s="152"/>
      <c r="AR1727" s="152"/>
      <c r="AS1727" s="153">
        <f t="shared" si="348"/>
        <v>250</v>
      </c>
      <c r="AT1727" s="153">
        <f t="shared" si="320"/>
        <v>0</v>
      </c>
      <c r="AU1727" s="153">
        <f t="shared" si="321"/>
        <v>1</v>
      </c>
      <c r="AV1727" s="153">
        <f t="shared" si="322"/>
        <v>0</v>
      </c>
      <c r="BA1727">
        <f t="shared" si="349"/>
        <v>7</v>
      </c>
    </row>
    <row r="1728" spans="2:53" x14ac:dyDescent="0.25">
      <c r="B1728" s="155">
        <f t="shared" si="340"/>
        <v>44447.999305555553</v>
      </c>
      <c r="C1728" s="155">
        <f t="shared" si="327"/>
        <v>44447.999305555553</v>
      </c>
      <c r="D1728" s="152">
        <f t="shared" si="330"/>
        <v>5.91</v>
      </c>
      <c r="E1728" s="152"/>
      <c r="F1728" s="152"/>
      <c r="G1728" s="152"/>
      <c r="H1728" s="152" t="e">
        <f t="shared" si="331"/>
        <v>#N/A</v>
      </c>
      <c r="I1728" s="152"/>
      <c r="J1728" s="152" t="e">
        <f t="shared" si="332"/>
        <v>#N/A</v>
      </c>
      <c r="K1728" s="152"/>
      <c r="L1728" s="152"/>
      <c r="M1728" s="152"/>
      <c r="N1728" s="152"/>
      <c r="O1728" s="152"/>
      <c r="P1728" s="152"/>
      <c r="Q1728" s="152"/>
      <c r="R1728" s="152"/>
      <c r="S1728" s="152"/>
      <c r="T1728" s="153" cm="1">
        <f t="array" ref="T1728">MATCH(1,(TDU_Info!$C$5:$C$111=$T$6)*(TDU_Info!$B$5:$B$111&lt;=$B1728),0)</f>
        <v>89</v>
      </c>
      <c r="U1728" s="152">
        <f>100*(INDEX(TDU_Info!$E$5:$E$111,$T1728)/T$11+INDEX(TDU_Info!$F$5:$F$111,$T1728))</f>
        <v>4.3253000000000004</v>
      </c>
      <c r="V1728" s="152">
        <v>4.5270000000000001</v>
      </c>
      <c r="W1728" s="152">
        <v>5.6260000000000003</v>
      </c>
      <c r="X1728" s="152">
        <v>5.91</v>
      </c>
      <c r="Y1728" s="152">
        <v>5.9</v>
      </c>
      <c r="Z1728" s="152">
        <v>4.1719999999999997</v>
      </c>
      <c r="AA1728" s="152">
        <v>5.77</v>
      </c>
      <c r="AB1728" s="152">
        <v>6.15</v>
      </c>
      <c r="AC1728" s="152">
        <v>6.3</v>
      </c>
      <c r="AD1728" s="152">
        <v>4.34</v>
      </c>
      <c r="AE1728" s="152">
        <v>5.6180000000000003</v>
      </c>
      <c r="AF1728" s="152">
        <v>5.91</v>
      </c>
      <c r="AG1728" s="152">
        <v>5.9</v>
      </c>
      <c r="AH1728" s="152">
        <v>3.9860000000000002</v>
      </c>
      <c r="AI1728" s="152">
        <v>5.76</v>
      </c>
      <c r="AJ1728" s="152">
        <v>6.15</v>
      </c>
      <c r="AK1728" s="152">
        <v>6.3</v>
      </c>
      <c r="AL1728" s="152" t="e">
        <f t="shared" si="333"/>
        <v>#N/A</v>
      </c>
      <c r="AM1728" s="152" t="e">
        <f t="shared" si="334"/>
        <v>#N/A</v>
      </c>
      <c r="AN1728" s="152" t="e">
        <f>NA()</f>
        <v>#N/A</v>
      </c>
      <c r="AO1728" s="152" t="e">
        <f>NA()</f>
        <v>#N/A</v>
      </c>
      <c r="AP1728" s="152">
        <f t="shared" si="343"/>
        <v>7.9047000000000001</v>
      </c>
      <c r="AQ1728" s="152"/>
      <c r="AR1728" s="152"/>
      <c r="AS1728" s="153">
        <f t="shared" si="348"/>
        <v>251</v>
      </c>
      <c r="AT1728" s="153">
        <f t="shared" si="320"/>
        <v>0</v>
      </c>
      <c r="AU1728" s="153">
        <f t="shared" si="321"/>
        <v>1</v>
      </c>
      <c r="AV1728" s="153">
        <f t="shared" si="322"/>
        <v>0</v>
      </c>
      <c r="BA1728">
        <f t="shared" si="349"/>
        <v>8</v>
      </c>
    </row>
    <row r="1729" spans="2:53" x14ac:dyDescent="0.25">
      <c r="B1729" s="155">
        <f t="shared" si="340"/>
        <v>44448.999305555553</v>
      </c>
      <c r="C1729" s="155">
        <f t="shared" si="327"/>
        <v>44448.999305555553</v>
      </c>
      <c r="D1729" s="152">
        <f t="shared" si="330"/>
        <v>5.91</v>
      </c>
      <c r="E1729" s="152"/>
      <c r="F1729" s="152"/>
      <c r="G1729" s="152"/>
      <c r="H1729" s="152" t="e">
        <f t="shared" si="331"/>
        <v>#N/A</v>
      </c>
      <c r="I1729" s="152"/>
      <c r="J1729" s="152" t="e">
        <f t="shared" si="332"/>
        <v>#N/A</v>
      </c>
      <c r="K1729" s="152"/>
      <c r="L1729" s="152"/>
      <c r="M1729" s="152"/>
      <c r="N1729" s="152"/>
      <c r="O1729" s="152"/>
      <c r="P1729" s="152"/>
      <c r="Q1729" s="152"/>
      <c r="R1729" s="152"/>
      <c r="S1729" s="152"/>
      <c r="T1729" s="153" cm="1">
        <f t="array" ref="T1729">MATCH(1,(TDU_Info!$C$5:$C$111=$T$6)*(TDU_Info!$B$5:$B$111&lt;=$B1729),0)</f>
        <v>89</v>
      </c>
      <c r="U1729" s="152">
        <f>100*(INDEX(TDU_Info!$E$5:$E$111,$T1729)/T$11+INDEX(TDU_Info!$F$5:$F$111,$T1729))</f>
        <v>4.3253000000000004</v>
      </c>
      <c r="V1729" s="152">
        <v>4.5270000000000001</v>
      </c>
      <c r="W1729" s="152">
        <v>5.6260000000000003</v>
      </c>
      <c r="X1729" s="152">
        <v>5.91</v>
      </c>
      <c r="Y1729" s="152">
        <v>5.79</v>
      </c>
      <c r="Z1729" s="152">
        <v>4.1719999999999997</v>
      </c>
      <c r="AA1729" s="152">
        <v>5.77</v>
      </c>
      <c r="AB1729" s="152">
        <v>6.15</v>
      </c>
      <c r="AC1729" s="152">
        <v>6.13</v>
      </c>
      <c r="AD1729" s="152">
        <v>4.34</v>
      </c>
      <c r="AE1729" s="152">
        <v>5.6180000000000003</v>
      </c>
      <c r="AF1729" s="152">
        <v>5.91</v>
      </c>
      <c r="AG1729" s="152">
        <v>5.79</v>
      </c>
      <c r="AH1729" s="152">
        <v>3.9860000000000002</v>
      </c>
      <c r="AI1729" s="152">
        <v>5.76</v>
      </c>
      <c r="AJ1729" s="152">
        <v>6.15</v>
      </c>
      <c r="AK1729" s="152">
        <v>6.13</v>
      </c>
      <c r="AL1729" s="152" t="e">
        <f t="shared" si="333"/>
        <v>#N/A</v>
      </c>
      <c r="AM1729" s="152" t="e">
        <f t="shared" si="334"/>
        <v>#N/A</v>
      </c>
      <c r="AN1729" s="152" t="e">
        <f>NA()</f>
        <v>#N/A</v>
      </c>
      <c r="AO1729" s="152" t="e">
        <f>NA()</f>
        <v>#N/A</v>
      </c>
      <c r="AP1729" s="152">
        <f t="shared" si="343"/>
        <v>7.9047000000000001</v>
      </c>
      <c r="AQ1729" s="152"/>
      <c r="AR1729" s="152"/>
      <c r="AS1729" s="153">
        <f t="shared" si="348"/>
        <v>252</v>
      </c>
      <c r="AT1729" s="153">
        <f t="shared" si="320"/>
        <v>0</v>
      </c>
      <c r="AU1729" s="153">
        <f t="shared" si="321"/>
        <v>1</v>
      </c>
      <c r="AV1729" s="153">
        <f t="shared" si="322"/>
        <v>0</v>
      </c>
      <c r="BA1729">
        <f t="shared" si="349"/>
        <v>9</v>
      </c>
    </row>
    <row r="1730" spans="2:53" x14ac:dyDescent="0.25">
      <c r="B1730" s="155">
        <f t="shared" si="340"/>
        <v>44449.999305555553</v>
      </c>
      <c r="C1730" s="155">
        <f t="shared" si="327"/>
        <v>44449.999305555553</v>
      </c>
      <c r="D1730" s="152">
        <f t="shared" si="330"/>
        <v>5.82</v>
      </c>
      <c r="E1730" s="152"/>
      <c r="F1730" s="152"/>
      <c r="G1730" s="152"/>
      <c r="H1730" s="152" t="e">
        <f t="shared" si="331"/>
        <v>#N/A</v>
      </c>
      <c r="I1730" s="152"/>
      <c r="J1730" s="152" t="e">
        <f t="shared" si="332"/>
        <v>#N/A</v>
      </c>
      <c r="K1730" s="152"/>
      <c r="L1730" s="152"/>
      <c r="M1730" s="152"/>
      <c r="N1730" s="152"/>
      <c r="O1730" s="152"/>
      <c r="P1730" s="152"/>
      <c r="Q1730" s="152"/>
      <c r="R1730" s="152"/>
      <c r="S1730" s="152"/>
      <c r="T1730" s="153" cm="1">
        <f t="array" ref="T1730">MATCH(1,(TDU_Info!$C$5:$C$111=$T$6)*(TDU_Info!$B$5:$B$111&lt;=$B1730),0)</f>
        <v>89</v>
      </c>
      <c r="U1730" s="152">
        <f>100*(INDEX(TDU_Info!$E$5:$E$111,$T1730)/T$11+INDEX(TDU_Info!$F$5:$F$111,$T1730))</f>
        <v>4.3253000000000004</v>
      </c>
      <c r="V1730" s="152">
        <v>4.5270000000000001</v>
      </c>
      <c r="W1730" s="152">
        <v>5.6260000000000003</v>
      </c>
      <c r="X1730" s="152">
        <v>5.82</v>
      </c>
      <c r="Y1730" s="152">
        <v>6</v>
      </c>
      <c r="Z1730" s="152">
        <v>4.1719999999999997</v>
      </c>
      <c r="AA1730" s="152">
        <v>5.77</v>
      </c>
      <c r="AB1730" s="152">
        <v>6.15</v>
      </c>
      <c r="AC1730" s="152">
        <v>6.46</v>
      </c>
      <c r="AD1730" s="152">
        <v>4.34</v>
      </c>
      <c r="AE1730" s="152">
        <v>5.6180000000000003</v>
      </c>
      <c r="AF1730" s="152">
        <v>5.82</v>
      </c>
      <c r="AG1730" s="152">
        <v>6</v>
      </c>
      <c r="AH1730" s="152">
        <v>3.9860000000000002</v>
      </c>
      <c r="AI1730" s="152">
        <v>5.76</v>
      </c>
      <c r="AJ1730" s="152">
        <v>6.15</v>
      </c>
      <c r="AK1730" s="152">
        <v>6.35</v>
      </c>
      <c r="AL1730" s="152" t="e">
        <f t="shared" si="333"/>
        <v>#N/A</v>
      </c>
      <c r="AM1730" s="152" t="e">
        <f t="shared" si="334"/>
        <v>#N/A</v>
      </c>
      <c r="AN1730" s="152" t="e">
        <f>NA()</f>
        <v>#N/A</v>
      </c>
      <c r="AO1730" s="152" t="e">
        <f>NA()</f>
        <v>#N/A</v>
      </c>
      <c r="AP1730" s="152">
        <f t="shared" si="343"/>
        <v>7.9047000000000001</v>
      </c>
      <c r="AQ1730" s="152"/>
      <c r="AR1730" s="152"/>
      <c r="AS1730" s="153">
        <f t="shared" si="348"/>
        <v>253</v>
      </c>
      <c r="AT1730" s="153">
        <f t="shared" si="320"/>
        <v>0</v>
      </c>
      <c r="AU1730" s="153">
        <f t="shared" si="321"/>
        <v>1</v>
      </c>
      <c r="AV1730" s="153">
        <f t="shared" si="322"/>
        <v>0</v>
      </c>
      <c r="BA1730">
        <f t="shared" si="349"/>
        <v>10</v>
      </c>
    </row>
    <row r="1731" spans="2:53" x14ac:dyDescent="0.25">
      <c r="B1731" s="155">
        <f t="shared" si="340"/>
        <v>44450.999305555553</v>
      </c>
      <c r="C1731" s="155">
        <f t="shared" si="327"/>
        <v>44450.999305555553</v>
      </c>
      <c r="D1731" s="152">
        <f t="shared" si="330"/>
        <v>5.82</v>
      </c>
      <c r="E1731" s="152"/>
      <c r="F1731" s="152"/>
      <c r="G1731" s="152"/>
      <c r="H1731" s="152" t="e">
        <f t="shared" si="331"/>
        <v>#N/A</v>
      </c>
      <c r="I1731" s="152"/>
      <c r="J1731" s="152" t="e">
        <f t="shared" si="332"/>
        <v>#N/A</v>
      </c>
      <c r="K1731" s="152"/>
      <c r="L1731" s="152"/>
      <c r="M1731" s="152"/>
      <c r="N1731" s="152"/>
      <c r="O1731" s="152"/>
      <c r="P1731" s="152"/>
      <c r="Q1731" s="152"/>
      <c r="R1731" s="152"/>
      <c r="S1731" s="152"/>
      <c r="T1731" s="153" cm="1">
        <f t="array" ref="T1731">MATCH(1,(TDU_Info!$C$5:$C$111=$T$6)*(TDU_Info!$B$5:$B$111&lt;=$B1731),0)</f>
        <v>89</v>
      </c>
      <c r="U1731" s="152">
        <f>100*(INDEX(TDU_Info!$E$5:$E$111,$T1731)/T$11+INDEX(TDU_Info!$F$5:$F$111,$T1731))</f>
        <v>4.3253000000000004</v>
      </c>
      <c r="V1731" s="152">
        <v>4.5270000000000001</v>
      </c>
      <c r="W1731" s="152">
        <v>5.6260000000000003</v>
      </c>
      <c r="X1731" s="152">
        <v>5.82</v>
      </c>
      <c r="Y1731" s="152">
        <v>6</v>
      </c>
      <c r="Z1731" s="152">
        <v>4.1719999999999997</v>
      </c>
      <c r="AA1731" s="152">
        <v>5.77</v>
      </c>
      <c r="AB1731" s="152">
        <v>6.15</v>
      </c>
      <c r="AC1731" s="152">
        <v>6.46</v>
      </c>
      <c r="AD1731" s="152">
        <v>4.34</v>
      </c>
      <c r="AE1731" s="152">
        <v>5.6180000000000003</v>
      </c>
      <c r="AF1731" s="152">
        <v>5.82</v>
      </c>
      <c r="AG1731" s="152">
        <v>6</v>
      </c>
      <c r="AH1731" s="152">
        <v>3.9860000000000002</v>
      </c>
      <c r="AI1731" s="152">
        <v>5.76</v>
      </c>
      <c r="AJ1731" s="152">
        <v>6.15</v>
      </c>
      <c r="AK1731" s="152">
        <v>6.35</v>
      </c>
      <c r="AL1731" s="152" t="e">
        <f t="shared" si="333"/>
        <v>#N/A</v>
      </c>
      <c r="AM1731" s="152" t="e">
        <f t="shared" si="334"/>
        <v>#N/A</v>
      </c>
      <c r="AN1731" s="152" t="e">
        <f>NA()</f>
        <v>#N/A</v>
      </c>
      <c r="AO1731" s="152" t="e">
        <f>NA()</f>
        <v>#N/A</v>
      </c>
      <c r="AP1731" s="152">
        <f t="shared" si="343"/>
        <v>7.9047000000000001</v>
      </c>
      <c r="AQ1731" s="152"/>
      <c r="AR1731" s="152"/>
      <c r="AS1731" s="153">
        <f t="shared" si="348"/>
        <v>254</v>
      </c>
      <c r="AT1731" s="153">
        <f t="shared" si="320"/>
        <v>0</v>
      </c>
      <c r="AU1731" s="153">
        <f t="shared" si="321"/>
        <v>1</v>
      </c>
      <c r="AV1731" s="153">
        <f t="shared" si="322"/>
        <v>0</v>
      </c>
      <c r="BA1731">
        <f t="shared" si="349"/>
        <v>11</v>
      </c>
    </row>
    <row r="1732" spans="2:53" x14ac:dyDescent="0.25">
      <c r="B1732" s="155">
        <f t="shared" si="340"/>
        <v>44451.999305555553</v>
      </c>
      <c r="C1732" s="155">
        <f t="shared" si="327"/>
        <v>44451.999305555553</v>
      </c>
      <c r="D1732" s="152">
        <f t="shared" si="330"/>
        <v>5.82</v>
      </c>
      <c r="E1732" s="152"/>
      <c r="F1732" s="152"/>
      <c r="G1732" s="152"/>
      <c r="H1732" s="152" t="e">
        <f t="shared" si="331"/>
        <v>#N/A</v>
      </c>
      <c r="I1732" s="152"/>
      <c r="J1732" s="152" t="e">
        <f t="shared" si="332"/>
        <v>#N/A</v>
      </c>
      <c r="K1732" s="152"/>
      <c r="L1732" s="152"/>
      <c r="M1732" s="152"/>
      <c r="N1732" s="152"/>
      <c r="O1732" s="152"/>
      <c r="P1732" s="152"/>
      <c r="Q1732" s="152"/>
      <c r="R1732" s="152"/>
      <c r="S1732" s="152"/>
      <c r="T1732" s="153" cm="1">
        <f t="array" ref="T1732">MATCH(1,(TDU_Info!$C$5:$C$111=$T$6)*(TDU_Info!$B$5:$B$111&lt;=$B1732),0)</f>
        <v>89</v>
      </c>
      <c r="U1732" s="152">
        <f>100*(INDEX(TDU_Info!$E$5:$E$111,$T1732)/T$11+INDEX(TDU_Info!$F$5:$F$111,$T1732))</f>
        <v>4.3253000000000004</v>
      </c>
      <c r="V1732" s="152">
        <v>4.5270000000000001</v>
      </c>
      <c r="W1732" s="152">
        <v>5.6260000000000003</v>
      </c>
      <c r="X1732" s="152">
        <v>5.82</v>
      </c>
      <c r="Y1732" s="152">
        <v>6</v>
      </c>
      <c r="Z1732" s="152">
        <v>4.1719999999999997</v>
      </c>
      <c r="AA1732" s="152">
        <v>5.77</v>
      </c>
      <c r="AB1732" s="152">
        <v>6.15</v>
      </c>
      <c r="AC1732" s="152">
        <v>6.46</v>
      </c>
      <c r="AD1732" s="152">
        <v>4.34</v>
      </c>
      <c r="AE1732" s="152">
        <v>5.6180000000000003</v>
      </c>
      <c r="AF1732" s="152">
        <v>5.82</v>
      </c>
      <c r="AG1732" s="152">
        <v>6</v>
      </c>
      <c r="AH1732" s="152">
        <v>3.9860000000000002</v>
      </c>
      <c r="AI1732" s="152">
        <v>5.76</v>
      </c>
      <c r="AJ1732" s="152">
        <v>6.15</v>
      </c>
      <c r="AK1732" s="152">
        <v>6.35</v>
      </c>
      <c r="AL1732" s="152" t="e">
        <f t="shared" si="333"/>
        <v>#N/A</v>
      </c>
      <c r="AM1732" s="152" t="e">
        <f t="shared" si="334"/>
        <v>#N/A</v>
      </c>
      <c r="AN1732" s="152" t="e">
        <f>NA()</f>
        <v>#N/A</v>
      </c>
      <c r="AO1732" s="152" t="e">
        <f>NA()</f>
        <v>#N/A</v>
      </c>
      <c r="AP1732" s="152">
        <f t="shared" si="343"/>
        <v>7.9047000000000001</v>
      </c>
      <c r="AQ1732" s="152"/>
      <c r="AR1732" s="152"/>
      <c r="AS1732" s="153">
        <f t="shared" si="348"/>
        <v>255</v>
      </c>
      <c r="AT1732" s="153">
        <f t="shared" si="320"/>
        <v>0</v>
      </c>
      <c r="AU1732" s="153">
        <f t="shared" si="321"/>
        <v>1</v>
      </c>
      <c r="AV1732" s="153">
        <f t="shared" si="322"/>
        <v>0</v>
      </c>
      <c r="BA1732">
        <f t="shared" si="349"/>
        <v>12</v>
      </c>
    </row>
    <row r="1733" spans="2:53" x14ac:dyDescent="0.25">
      <c r="B1733" s="155">
        <f t="shared" si="340"/>
        <v>44452.999305555553</v>
      </c>
      <c r="C1733" s="155">
        <f t="shared" si="327"/>
        <v>44452.999305555553</v>
      </c>
      <c r="D1733" s="152">
        <f t="shared" si="330"/>
        <v>5.82</v>
      </c>
      <c r="E1733" s="152"/>
      <c r="F1733" s="152"/>
      <c r="G1733" s="152"/>
      <c r="H1733" s="152" t="e">
        <f t="shared" si="331"/>
        <v>#N/A</v>
      </c>
      <c r="I1733" s="152"/>
      <c r="J1733" s="152" t="e">
        <f t="shared" si="332"/>
        <v>#N/A</v>
      </c>
      <c r="K1733" s="152"/>
      <c r="L1733" s="152"/>
      <c r="M1733" s="152"/>
      <c r="N1733" s="152"/>
      <c r="O1733" s="152"/>
      <c r="P1733" s="152"/>
      <c r="Q1733" s="152"/>
      <c r="R1733" s="152"/>
      <c r="S1733" s="152"/>
      <c r="T1733" s="153" cm="1">
        <f t="array" ref="T1733">MATCH(1,(TDU_Info!$C$5:$C$111=$T$6)*(TDU_Info!$B$5:$B$111&lt;=$B1733),0)</f>
        <v>89</v>
      </c>
      <c r="U1733" s="152">
        <f>100*(INDEX(TDU_Info!$E$5:$E$111,$T1733)/T$11+INDEX(TDU_Info!$F$5:$F$111,$T1733))</f>
        <v>4.3253000000000004</v>
      </c>
      <c r="V1733" s="152">
        <v>4.5270000000000001</v>
      </c>
      <c r="W1733" s="152">
        <v>5.6260000000000003</v>
      </c>
      <c r="X1733" s="152">
        <v>5.82</v>
      </c>
      <c r="Y1733" s="152">
        <v>6</v>
      </c>
      <c r="Z1733" s="152">
        <v>4.1719999999999997</v>
      </c>
      <c r="AA1733" s="152">
        <v>5.77</v>
      </c>
      <c r="AB1733" s="152">
        <v>6.15</v>
      </c>
      <c r="AC1733" s="152">
        <v>6.46</v>
      </c>
      <c r="AD1733" s="152">
        <v>4.34</v>
      </c>
      <c r="AE1733" s="152">
        <v>5.6180000000000003</v>
      </c>
      <c r="AF1733" s="152">
        <v>5.82</v>
      </c>
      <c r="AG1733" s="152">
        <v>6</v>
      </c>
      <c r="AH1733" s="152">
        <v>3.9860000000000002</v>
      </c>
      <c r="AI1733" s="152">
        <v>5.76</v>
      </c>
      <c r="AJ1733" s="152">
        <v>6.15</v>
      </c>
      <c r="AK1733" s="152">
        <v>6.35</v>
      </c>
      <c r="AL1733" s="152" t="e">
        <f t="shared" si="333"/>
        <v>#N/A</v>
      </c>
      <c r="AM1733" s="152" t="e">
        <f t="shared" si="334"/>
        <v>#N/A</v>
      </c>
      <c r="AN1733" s="152" t="e">
        <f>NA()</f>
        <v>#N/A</v>
      </c>
      <c r="AO1733" s="152" t="e">
        <f>NA()</f>
        <v>#N/A</v>
      </c>
      <c r="AP1733" s="152">
        <f t="shared" si="343"/>
        <v>7.9047000000000001</v>
      </c>
      <c r="AQ1733" s="152"/>
      <c r="AR1733" s="152"/>
      <c r="AS1733" s="153">
        <f t="shared" si="348"/>
        <v>256</v>
      </c>
      <c r="AT1733" s="153">
        <f t="shared" si="320"/>
        <v>0</v>
      </c>
      <c r="AU1733" s="153">
        <f t="shared" si="321"/>
        <v>1</v>
      </c>
      <c r="AV1733" s="153">
        <f t="shared" si="322"/>
        <v>0</v>
      </c>
      <c r="BA1733">
        <f t="shared" si="349"/>
        <v>13</v>
      </c>
    </row>
    <row r="1734" spans="2:53" x14ac:dyDescent="0.25">
      <c r="B1734" s="155">
        <f t="shared" si="340"/>
        <v>44453.999305555553</v>
      </c>
      <c r="C1734" s="155">
        <f t="shared" si="327"/>
        <v>44453.999305555553</v>
      </c>
      <c r="D1734" s="152">
        <f t="shared" si="330"/>
        <v>5.91</v>
      </c>
      <c r="E1734" s="152"/>
      <c r="F1734" s="152"/>
      <c r="G1734" s="152"/>
      <c r="H1734" s="152" t="e">
        <f t="shared" si="331"/>
        <v>#N/A</v>
      </c>
      <c r="I1734" s="152"/>
      <c r="J1734" s="152" t="e">
        <f t="shared" si="332"/>
        <v>#N/A</v>
      </c>
      <c r="K1734" s="152"/>
      <c r="L1734" s="152"/>
      <c r="M1734" s="152"/>
      <c r="N1734" s="152"/>
      <c r="O1734" s="152"/>
      <c r="P1734" s="152"/>
      <c r="Q1734" s="152"/>
      <c r="R1734" s="152"/>
      <c r="S1734" s="152"/>
      <c r="T1734" s="153" cm="1">
        <f t="array" ref="T1734">MATCH(1,(TDU_Info!$C$5:$C$111=$T$6)*(TDU_Info!$B$5:$B$111&lt;=$B1734),0)</f>
        <v>89</v>
      </c>
      <c r="U1734" s="152">
        <f>100*(INDEX(TDU_Info!$E$5:$E$111,$T1734)/T$11+INDEX(TDU_Info!$F$5:$F$111,$T1734))</f>
        <v>4.3253000000000004</v>
      </c>
      <c r="V1734" s="152">
        <v>4.9720000000000004</v>
      </c>
      <c r="W1734" s="152">
        <v>5.6260000000000003</v>
      </c>
      <c r="X1734" s="152">
        <v>5.91</v>
      </c>
      <c r="Y1734" s="152">
        <v>6</v>
      </c>
      <c r="Z1734" s="152">
        <v>4.3719999999999999</v>
      </c>
      <c r="AA1734" s="152">
        <v>5.77</v>
      </c>
      <c r="AB1734" s="152">
        <v>6.15</v>
      </c>
      <c r="AC1734" s="152">
        <v>6.46</v>
      </c>
      <c r="AD1734" s="152">
        <v>4.7859999999999996</v>
      </c>
      <c r="AE1734" s="152">
        <v>5.6180000000000003</v>
      </c>
      <c r="AF1734" s="152">
        <v>5.91</v>
      </c>
      <c r="AG1734" s="152">
        <v>6</v>
      </c>
      <c r="AH1734" s="152">
        <v>4.1859999999999999</v>
      </c>
      <c r="AI1734" s="152">
        <v>5.76</v>
      </c>
      <c r="AJ1734" s="152">
        <v>6.15</v>
      </c>
      <c r="AK1734" s="152">
        <v>6.35</v>
      </c>
      <c r="AL1734" s="152" t="e">
        <f t="shared" si="333"/>
        <v>#N/A</v>
      </c>
      <c r="AM1734" s="152" t="e">
        <f t="shared" si="334"/>
        <v>#N/A</v>
      </c>
      <c r="AN1734" s="152" t="e">
        <f>NA()</f>
        <v>#N/A</v>
      </c>
      <c r="AO1734" s="152" t="e">
        <f>NA()</f>
        <v>#N/A</v>
      </c>
      <c r="AP1734" s="152">
        <f t="shared" si="343"/>
        <v>7.9047000000000001</v>
      </c>
      <c r="AQ1734" s="152"/>
      <c r="AR1734" s="152"/>
      <c r="AS1734" s="153">
        <f t="shared" ref="AS1734:AS1750" si="350">ROUNDUP(B1734-DATE(YEAR(B1734),1,1),0)</f>
        <v>257</v>
      </c>
      <c r="AT1734" s="153">
        <f t="shared" si="320"/>
        <v>0</v>
      </c>
      <c r="AU1734" s="153">
        <f t="shared" si="321"/>
        <v>1</v>
      </c>
      <c r="AV1734" s="153">
        <f t="shared" si="322"/>
        <v>0</v>
      </c>
      <c r="BA1734">
        <f t="shared" ref="BA1734:BA1750" si="351">DAY(C1734)</f>
        <v>14</v>
      </c>
    </row>
    <row r="1735" spans="2:53" x14ac:dyDescent="0.25">
      <c r="B1735" s="155">
        <f t="shared" si="340"/>
        <v>44454.999305555553</v>
      </c>
      <c r="C1735" s="155">
        <f t="shared" si="327"/>
        <v>44454.999305555553</v>
      </c>
      <c r="D1735" s="152">
        <f t="shared" si="330"/>
        <v>6.05</v>
      </c>
      <c r="E1735" s="152"/>
      <c r="F1735" s="152"/>
      <c r="G1735" s="152"/>
      <c r="H1735" s="152" t="e">
        <f t="shared" si="331"/>
        <v>#N/A</v>
      </c>
      <c r="I1735" s="152"/>
      <c r="J1735" s="152" t="e">
        <f t="shared" si="332"/>
        <v>#N/A</v>
      </c>
      <c r="K1735" s="152"/>
      <c r="L1735" s="152"/>
      <c r="M1735" s="152"/>
      <c r="N1735" s="152"/>
      <c r="O1735" s="152"/>
      <c r="P1735" s="152"/>
      <c r="Q1735" s="152"/>
      <c r="R1735" s="152"/>
      <c r="S1735" s="152"/>
      <c r="T1735" s="153" cm="1">
        <f t="array" ref="T1735">MATCH(1,(TDU_Info!$C$5:$C$111=$T$6)*(TDU_Info!$B$5:$B$111&lt;=$B1735),0)</f>
        <v>89</v>
      </c>
      <c r="U1735" s="152">
        <f>100*(INDEX(TDU_Info!$E$5:$E$111,$T1735)/T$11+INDEX(TDU_Info!$F$5:$F$111,$T1735))</f>
        <v>4.3253000000000004</v>
      </c>
      <c r="V1735" s="152">
        <v>4.9720000000000004</v>
      </c>
      <c r="W1735" s="152">
        <v>5.7460000000000004</v>
      </c>
      <c r="X1735" s="152">
        <v>6.2</v>
      </c>
      <c r="Y1735" s="152">
        <v>6</v>
      </c>
      <c r="Z1735" s="152">
        <v>4.3719999999999999</v>
      </c>
      <c r="AA1735" s="152">
        <v>5.92</v>
      </c>
      <c r="AB1735" s="152">
        <v>6.4</v>
      </c>
      <c r="AC1735" s="152">
        <v>6.5</v>
      </c>
      <c r="AD1735" s="152">
        <v>4.7859999999999996</v>
      </c>
      <c r="AE1735" s="152">
        <v>5.7380000000000004</v>
      </c>
      <c r="AF1735" s="152">
        <v>6.05</v>
      </c>
      <c r="AG1735" s="152">
        <v>6</v>
      </c>
      <c r="AH1735" s="152">
        <v>4.1859999999999999</v>
      </c>
      <c r="AI1735" s="152">
        <v>5.91</v>
      </c>
      <c r="AJ1735" s="152">
        <v>6.25</v>
      </c>
      <c r="AK1735" s="152">
        <v>6.35</v>
      </c>
      <c r="AL1735" s="152" t="e">
        <f t="shared" si="333"/>
        <v>#N/A</v>
      </c>
      <c r="AM1735" s="152" t="e">
        <f t="shared" si="334"/>
        <v>#N/A</v>
      </c>
      <c r="AN1735" s="152" t="e">
        <f>NA()</f>
        <v>#N/A</v>
      </c>
      <c r="AO1735" s="152" t="e">
        <f>NA()</f>
        <v>#N/A</v>
      </c>
      <c r="AP1735" s="152">
        <f t="shared" si="343"/>
        <v>7.9047000000000001</v>
      </c>
      <c r="AQ1735" s="152"/>
      <c r="AR1735" s="152"/>
      <c r="AS1735" s="153">
        <f t="shared" si="350"/>
        <v>258</v>
      </c>
      <c r="AT1735" s="153">
        <f t="shared" si="320"/>
        <v>0</v>
      </c>
      <c r="AU1735" s="153">
        <f t="shared" si="321"/>
        <v>1</v>
      </c>
      <c r="AV1735" s="153">
        <f t="shared" si="322"/>
        <v>0</v>
      </c>
      <c r="BA1735">
        <f t="shared" si="351"/>
        <v>15</v>
      </c>
    </row>
    <row r="1736" spans="2:53" x14ac:dyDescent="0.25">
      <c r="B1736" s="155">
        <f t="shared" si="340"/>
        <v>44455.999305555553</v>
      </c>
      <c r="C1736" s="155">
        <f t="shared" si="327"/>
        <v>44455.999305555553</v>
      </c>
      <c r="D1736" s="152">
        <f t="shared" si="330"/>
        <v>6.05</v>
      </c>
      <c r="E1736" s="152"/>
      <c r="F1736" s="152"/>
      <c r="G1736" s="152"/>
      <c r="H1736" s="152" t="e">
        <f t="shared" si="331"/>
        <v>#N/A</v>
      </c>
      <c r="I1736" s="152"/>
      <c r="J1736" s="152" t="e">
        <f t="shared" si="332"/>
        <v>#N/A</v>
      </c>
      <c r="K1736" s="152"/>
      <c r="L1736" s="152"/>
      <c r="M1736" s="152"/>
      <c r="N1736" s="152"/>
      <c r="O1736" s="152"/>
      <c r="P1736" s="152"/>
      <c r="Q1736" s="152"/>
      <c r="R1736" s="152"/>
      <c r="S1736" s="152"/>
      <c r="T1736" s="153" cm="1">
        <f t="array" ref="T1736">MATCH(1,(TDU_Info!$C$5:$C$111=$T$6)*(TDU_Info!$B$5:$B$111&lt;=$B1736),0)</f>
        <v>89</v>
      </c>
      <c r="U1736" s="152">
        <f>100*(INDEX(TDU_Info!$E$5:$E$111,$T1736)/T$11+INDEX(TDU_Info!$F$5:$F$111,$T1736))</f>
        <v>4.3253000000000004</v>
      </c>
      <c r="V1736" s="152">
        <v>5.6719999999999997</v>
      </c>
      <c r="W1736" s="152">
        <v>5.7590000000000003</v>
      </c>
      <c r="X1736" s="152">
        <v>6.2</v>
      </c>
      <c r="Y1736" s="152">
        <v>6</v>
      </c>
      <c r="Z1736" s="152">
        <v>5.7720000000000002</v>
      </c>
      <c r="AA1736" s="152">
        <v>5.9370000000000003</v>
      </c>
      <c r="AB1736" s="152">
        <v>6.4</v>
      </c>
      <c r="AC1736" s="152">
        <v>6.5</v>
      </c>
      <c r="AD1736" s="152">
        <v>5.4859999999999998</v>
      </c>
      <c r="AE1736" s="152">
        <v>5.7439999999999998</v>
      </c>
      <c r="AF1736" s="152">
        <v>6.05</v>
      </c>
      <c r="AG1736" s="152">
        <v>6</v>
      </c>
      <c r="AH1736" s="152">
        <v>5.5860000000000003</v>
      </c>
      <c r="AI1736" s="152">
        <v>5.9180000000000001</v>
      </c>
      <c r="AJ1736" s="152">
        <v>6.25</v>
      </c>
      <c r="AK1736" s="152">
        <v>6.35</v>
      </c>
      <c r="AL1736" s="152" t="e">
        <f t="shared" si="333"/>
        <v>#N/A</v>
      </c>
      <c r="AM1736" s="152" t="e">
        <f t="shared" si="334"/>
        <v>#N/A</v>
      </c>
      <c r="AN1736" s="152" t="e">
        <f>NA()</f>
        <v>#N/A</v>
      </c>
      <c r="AO1736" s="152" t="e">
        <f>NA()</f>
        <v>#N/A</v>
      </c>
      <c r="AP1736" s="152">
        <f t="shared" si="343"/>
        <v>7.9047000000000001</v>
      </c>
      <c r="AQ1736" s="152"/>
      <c r="AR1736" s="152"/>
      <c r="AS1736" s="153">
        <f t="shared" si="350"/>
        <v>259</v>
      </c>
      <c r="AT1736" s="153">
        <f t="shared" si="320"/>
        <v>0</v>
      </c>
      <c r="AU1736" s="153">
        <f t="shared" si="321"/>
        <v>1</v>
      </c>
      <c r="AV1736" s="153">
        <f t="shared" si="322"/>
        <v>0</v>
      </c>
      <c r="BA1736">
        <f t="shared" si="351"/>
        <v>16</v>
      </c>
    </row>
    <row r="1737" spans="2:53" x14ac:dyDescent="0.25">
      <c r="B1737" s="155">
        <f t="shared" si="340"/>
        <v>44456.999305555553</v>
      </c>
      <c r="C1737" s="155">
        <f t="shared" si="327"/>
        <v>44456.999305555553</v>
      </c>
      <c r="D1737" s="152">
        <f t="shared" si="330"/>
        <v>6.05</v>
      </c>
      <c r="E1737" s="152"/>
      <c r="F1737" s="152"/>
      <c r="G1737" s="152"/>
      <c r="H1737" s="152" t="e">
        <f t="shared" si="331"/>
        <v>#N/A</v>
      </c>
      <c r="I1737" s="152"/>
      <c r="J1737" s="152" t="e">
        <f t="shared" si="332"/>
        <v>#N/A</v>
      </c>
      <c r="K1737" s="152"/>
      <c r="L1737" s="152"/>
      <c r="M1737" s="152"/>
      <c r="N1737" s="152"/>
      <c r="O1737" s="152"/>
      <c r="P1737" s="152"/>
      <c r="Q1737" s="152"/>
      <c r="R1737" s="152"/>
      <c r="S1737" s="152"/>
      <c r="T1737" s="153" cm="1">
        <f t="array" ref="T1737">MATCH(1,(TDU_Info!$C$5:$C$111=$T$6)*(TDU_Info!$B$5:$B$111&lt;=$B1737),0)</f>
        <v>89</v>
      </c>
      <c r="U1737" s="152">
        <f>100*(INDEX(TDU_Info!$E$5:$E$111,$T1737)/T$11+INDEX(TDU_Info!$F$5:$F$111,$T1737))</f>
        <v>4.3253000000000004</v>
      </c>
      <c r="V1737" s="152">
        <v>5.782</v>
      </c>
      <c r="W1737" s="152">
        <v>5.7830000000000004</v>
      </c>
      <c r="X1737" s="152">
        <v>6.2</v>
      </c>
      <c r="Y1737" s="152">
        <v>6</v>
      </c>
      <c r="Z1737" s="152">
        <v>5.8970000000000002</v>
      </c>
      <c r="AA1737" s="152">
        <v>5.968</v>
      </c>
      <c r="AB1737" s="152">
        <v>6.4</v>
      </c>
      <c r="AC1737" s="152">
        <v>6.5</v>
      </c>
      <c r="AD1737" s="152">
        <v>5.5410000000000004</v>
      </c>
      <c r="AE1737" s="152">
        <v>5.7569999999999997</v>
      </c>
      <c r="AF1737" s="152">
        <v>6.05</v>
      </c>
      <c r="AG1737" s="152">
        <v>6</v>
      </c>
      <c r="AH1737" s="152">
        <v>5.6479999999999997</v>
      </c>
      <c r="AI1737" s="152">
        <v>5.9340000000000002</v>
      </c>
      <c r="AJ1737" s="152">
        <v>6.25</v>
      </c>
      <c r="AK1737" s="152">
        <v>6.35</v>
      </c>
      <c r="AL1737" s="152" t="e">
        <f t="shared" si="333"/>
        <v>#N/A</v>
      </c>
      <c r="AM1737" s="152" t="e">
        <f t="shared" si="334"/>
        <v>#N/A</v>
      </c>
      <c r="AN1737" s="152" t="e">
        <f>NA()</f>
        <v>#N/A</v>
      </c>
      <c r="AO1737" s="152" t="e">
        <f>NA()</f>
        <v>#N/A</v>
      </c>
      <c r="AP1737" s="152">
        <f t="shared" si="343"/>
        <v>7.9047000000000001</v>
      </c>
      <c r="AQ1737" s="152"/>
      <c r="AR1737" s="152"/>
      <c r="AS1737" s="153">
        <f t="shared" si="350"/>
        <v>260</v>
      </c>
      <c r="AT1737" s="153">
        <f t="shared" si="320"/>
        <v>1</v>
      </c>
      <c r="AU1737" s="153">
        <f t="shared" si="321"/>
        <v>0</v>
      </c>
      <c r="AV1737" s="153">
        <f t="shared" si="322"/>
        <v>0</v>
      </c>
      <c r="BA1737">
        <f t="shared" si="351"/>
        <v>17</v>
      </c>
    </row>
    <row r="1738" spans="2:53" x14ac:dyDescent="0.25">
      <c r="B1738" s="155">
        <f t="shared" si="340"/>
        <v>44457.999305555553</v>
      </c>
      <c r="C1738" s="155">
        <f t="shared" si="327"/>
        <v>44457.999305555553</v>
      </c>
      <c r="D1738" s="152">
        <f t="shared" si="330"/>
        <v>6.1</v>
      </c>
      <c r="E1738" s="152"/>
      <c r="F1738" s="152"/>
      <c r="G1738" s="152"/>
      <c r="H1738" s="152" t="e">
        <f t="shared" si="331"/>
        <v>#N/A</v>
      </c>
      <c r="I1738" s="152"/>
      <c r="J1738" s="152" t="e">
        <f t="shared" si="332"/>
        <v>#N/A</v>
      </c>
      <c r="K1738" s="152"/>
      <c r="L1738" s="152"/>
      <c r="M1738" s="152"/>
      <c r="N1738" s="152"/>
      <c r="O1738" s="152"/>
      <c r="P1738" s="152"/>
      <c r="Q1738" s="152"/>
      <c r="R1738" s="152"/>
      <c r="S1738" s="152"/>
      <c r="T1738" s="153" cm="1">
        <f t="array" ref="T1738">MATCH(1,(TDU_Info!$C$5:$C$111=$T$6)*(TDU_Info!$B$5:$B$111&lt;=$B1738),0)</f>
        <v>89</v>
      </c>
      <c r="U1738" s="152">
        <f>100*(INDEX(TDU_Info!$E$5:$E$111,$T1738)/T$11+INDEX(TDU_Info!$F$5:$F$111,$T1738))</f>
        <v>4.3253000000000004</v>
      </c>
      <c r="V1738" s="152">
        <v>5.782</v>
      </c>
      <c r="W1738" s="152">
        <v>5.7830000000000004</v>
      </c>
      <c r="X1738" s="152">
        <v>6.33</v>
      </c>
      <c r="Y1738" s="152">
        <v>6.3</v>
      </c>
      <c r="Z1738" s="152">
        <v>5.8970000000000002</v>
      </c>
      <c r="AA1738" s="152">
        <v>5.968</v>
      </c>
      <c r="AB1738" s="152">
        <v>6.7</v>
      </c>
      <c r="AC1738" s="152">
        <v>6.6</v>
      </c>
      <c r="AD1738" s="152">
        <v>5.5410000000000004</v>
      </c>
      <c r="AE1738" s="152">
        <v>5.7569999999999997</v>
      </c>
      <c r="AF1738" s="152">
        <v>6.1</v>
      </c>
      <c r="AG1738" s="152">
        <v>6.0609999999999999</v>
      </c>
      <c r="AH1738" s="152">
        <v>5.6479999999999997</v>
      </c>
      <c r="AI1738" s="152">
        <v>5.9340000000000002</v>
      </c>
      <c r="AJ1738" s="152">
        <v>6.3</v>
      </c>
      <c r="AK1738" s="152">
        <v>6.516</v>
      </c>
      <c r="AL1738" s="152" t="e">
        <f t="shared" si="333"/>
        <v>#N/A</v>
      </c>
      <c r="AM1738" s="152" t="e">
        <f t="shared" si="334"/>
        <v>#N/A</v>
      </c>
      <c r="AN1738" s="152" t="e">
        <f>NA()</f>
        <v>#N/A</v>
      </c>
      <c r="AO1738" s="152" t="e">
        <f>NA()</f>
        <v>#N/A</v>
      </c>
      <c r="AP1738" s="152">
        <f t="shared" si="343"/>
        <v>7.9047000000000001</v>
      </c>
      <c r="AQ1738" s="152"/>
      <c r="AR1738" s="152"/>
      <c r="AS1738" s="153">
        <f t="shared" si="350"/>
        <v>261</v>
      </c>
      <c r="AT1738" s="153">
        <f t="shared" si="320"/>
        <v>1</v>
      </c>
      <c r="AU1738" s="153">
        <f t="shared" si="321"/>
        <v>0</v>
      </c>
      <c r="AV1738" s="153">
        <f t="shared" si="322"/>
        <v>0</v>
      </c>
      <c r="BA1738">
        <f t="shared" si="351"/>
        <v>18</v>
      </c>
    </row>
    <row r="1739" spans="2:53" x14ac:dyDescent="0.25">
      <c r="B1739" s="155">
        <f t="shared" si="340"/>
        <v>44458.999305555553</v>
      </c>
      <c r="C1739" s="155">
        <f t="shared" si="327"/>
        <v>44458.999305555553</v>
      </c>
      <c r="D1739" s="152">
        <f t="shared" si="330"/>
        <v>6.1</v>
      </c>
      <c r="E1739" s="152"/>
      <c r="F1739" s="152"/>
      <c r="G1739" s="152"/>
      <c r="H1739" s="152" t="e">
        <f t="shared" si="331"/>
        <v>#N/A</v>
      </c>
      <c r="I1739" s="152"/>
      <c r="J1739" s="152" t="e">
        <f t="shared" si="332"/>
        <v>#N/A</v>
      </c>
      <c r="K1739" s="152"/>
      <c r="L1739" s="152"/>
      <c r="M1739" s="152"/>
      <c r="N1739" s="152"/>
      <c r="O1739" s="152"/>
      <c r="P1739" s="152"/>
      <c r="Q1739" s="152"/>
      <c r="R1739" s="152"/>
      <c r="S1739" s="152"/>
      <c r="T1739" s="153" cm="1">
        <f t="array" ref="T1739">MATCH(1,(TDU_Info!$C$5:$C$111=$T$6)*(TDU_Info!$B$5:$B$111&lt;=$B1739),0)</f>
        <v>89</v>
      </c>
      <c r="U1739" s="152">
        <f>100*(INDEX(TDU_Info!$E$5:$E$111,$T1739)/T$11+INDEX(TDU_Info!$F$5:$F$111,$T1739))</f>
        <v>4.3253000000000004</v>
      </c>
      <c r="V1739" s="152">
        <v>5.782</v>
      </c>
      <c r="W1739" s="152">
        <v>5.7830000000000004</v>
      </c>
      <c r="X1739" s="152">
        <v>6.33</v>
      </c>
      <c r="Y1739" s="152">
        <v>6.3</v>
      </c>
      <c r="Z1739" s="152">
        <v>5.8970000000000002</v>
      </c>
      <c r="AA1739" s="152">
        <v>5.968</v>
      </c>
      <c r="AB1739" s="152">
        <v>6.7</v>
      </c>
      <c r="AC1739" s="152">
        <v>6.6</v>
      </c>
      <c r="AD1739" s="152">
        <v>5.5410000000000004</v>
      </c>
      <c r="AE1739" s="152">
        <v>5.7569999999999997</v>
      </c>
      <c r="AF1739" s="152">
        <v>6.1</v>
      </c>
      <c r="AG1739" s="152">
        <v>6.0609999999999999</v>
      </c>
      <c r="AH1739" s="152">
        <v>5.6479999999999997</v>
      </c>
      <c r="AI1739" s="152">
        <v>5.9340000000000002</v>
      </c>
      <c r="AJ1739" s="152">
        <v>6.3</v>
      </c>
      <c r="AK1739" s="152">
        <v>6.516</v>
      </c>
      <c r="AL1739" s="152" t="e">
        <f t="shared" si="333"/>
        <v>#N/A</v>
      </c>
      <c r="AM1739" s="152" t="e">
        <f t="shared" si="334"/>
        <v>#N/A</v>
      </c>
      <c r="AN1739" s="152" t="e">
        <f>NA()</f>
        <v>#N/A</v>
      </c>
      <c r="AO1739" s="152" t="e">
        <f>NA()</f>
        <v>#N/A</v>
      </c>
      <c r="AP1739" s="152">
        <f t="shared" si="343"/>
        <v>7.9047000000000001</v>
      </c>
      <c r="AQ1739" s="152"/>
      <c r="AR1739" s="152"/>
      <c r="AS1739" s="153">
        <f t="shared" si="350"/>
        <v>262</v>
      </c>
      <c r="AT1739" s="153">
        <f t="shared" si="320"/>
        <v>1</v>
      </c>
      <c r="AU1739" s="153">
        <f t="shared" si="321"/>
        <v>0</v>
      </c>
      <c r="AV1739" s="153">
        <f t="shared" si="322"/>
        <v>0</v>
      </c>
      <c r="BA1739">
        <f t="shared" si="351"/>
        <v>19</v>
      </c>
    </row>
    <row r="1740" spans="2:53" x14ac:dyDescent="0.25">
      <c r="B1740" s="155">
        <f t="shared" si="340"/>
        <v>44459.999305555553</v>
      </c>
      <c r="C1740" s="155">
        <f t="shared" si="327"/>
        <v>44459.999305555553</v>
      </c>
      <c r="D1740" s="152">
        <f t="shared" si="330"/>
        <v>6.1</v>
      </c>
      <c r="E1740" s="152"/>
      <c r="F1740" s="152"/>
      <c r="G1740" s="152"/>
      <c r="H1740" s="152" t="e">
        <f t="shared" si="331"/>
        <v>#N/A</v>
      </c>
      <c r="I1740" s="152"/>
      <c r="J1740" s="152" t="e">
        <f t="shared" si="332"/>
        <v>#N/A</v>
      </c>
      <c r="K1740" s="152"/>
      <c r="L1740" s="152"/>
      <c r="M1740" s="152"/>
      <c r="N1740" s="152"/>
      <c r="O1740" s="152"/>
      <c r="P1740" s="152"/>
      <c r="Q1740" s="152"/>
      <c r="R1740" s="152"/>
      <c r="S1740" s="152"/>
      <c r="T1740" s="153" cm="1">
        <f t="array" ref="T1740">MATCH(1,(TDU_Info!$C$5:$C$111=$T$6)*(TDU_Info!$B$5:$B$111&lt;=$B1740),0)</f>
        <v>89</v>
      </c>
      <c r="U1740" s="152">
        <f>100*(INDEX(TDU_Info!$E$5:$E$111,$T1740)/T$11+INDEX(TDU_Info!$F$5:$F$111,$T1740))</f>
        <v>4.3253000000000004</v>
      </c>
      <c r="V1740" s="152">
        <v>5.782</v>
      </c>
      <c r="W1740" s="152">
        <v>5.7830000000000004</v>
      </c>
      <c r="X1740" s="152">
        <v>6.33</v>
      </c>
      <c r="Y1740" s="152">
        <v>6.3</v>
      </c>
      <c r="Z1740" s="152">
        <v>5.8970000000000002</v>
      </c>
      <c r="AA1740" s="152">
        <v>5.968</v>
      </c>
      <c r="AB1740" s="152">
        <v>6.7</v>
      </c>
      <c r="AC1740" s="152">
        <v>6.6280000000000001</v>
      </c>
      <c r="AD1740" s="152">
        <v>5.5410000000000004</v>
      </c>
      <c r="AE1740" s="152">
        <v>5.7569999999999997</v>
      </c>
      <c r="AF1740" s="152">
        <v>6.1</v>
      </c>
      <c r="AG1740" s="152">
        <v>6.0609999999999999</v>
      </c>
      <c r="AH1740" s="152">
        <v>5.6479999999999997</v>
      </c>
      <c r="AI1740" s="152">
        <v>5.9340000000000002</v>
      </c>
      <c r="AJ1740" s="152">
        <v>6.3</v>
      </c>
      <c r="AK1740" s="152">
        <v>6.516</v>
      </c>
      <c r="AL1740" s="152" t="e">
        <f t="shared" si="333"/>
        <v>#N/A</v>
      </c>
      <c r="AM1740" s="152" t="e">
        <f t="shared" si="334"/>
        <v>#N/A</v>
      </c>
      <c r="AN1740" s="152" t="e">
        <f>NA()</f>
        <v>#N/A</v>
      </c>
      <c r="AO1740" s="152" t="e">
        <f>NA()</f>
        <v>#N/A</v>
      </c>
      <c r="AP1740" s="152">
        <f t="shared" si="343"/>
        <v>7.9047000000000001</v>
      </c>
      <c r="AQ1740" s="152"/>
      <c r="AR1740" s="152"/>
      <c r="AS1740" s="153">
        <f t="shared" si="350"/>
        <v>263</v>
      </c>
      <c r="AT1740" s="153">
        <f t="shared" si="320"/>
        <v>1</v>
      </c>
      <c r="AU1740" s="153">
        <f t="shared" si="321"/>
        <v>0</v>
      </c>
      <c r="AV1740" s="153">
        <f t="shared" si="322"/>
        <v>0</v>
      </c>
      <c r="BA1740">
        <f t="shared" si="351"/>
        <v>20</v>
      </c>
    </row>
    <row r="1741" spans="2:53" x14ac:dyDescent="0.25">
      <c r="B1741" s="155">
        <f t="shared" si="340"/>
        <v>44460.999305555553</v>
      </c>
      <c r="C1741" s="155">
        <f t="shared" si="327"/>
        <v>44460.999305555553</v>
      </c>
      <c r="D1741" s="152">
        <f t="shared" si="330"/>
        <v>5.95</v>
      </c>
      <c r="E1741" s="152"/>
      <c r="F1741" s="152"/>
      <c r="G1741" s="152"/>
      <c r="H1741" s="152" t="e">
        <f t="shared" si="331"/>
        <v>#N/A</v>
      </c>
      <c r="I1741" s="152"/>
      <c r="J1741" s="152" t="e">
        <f t="shared" si="332"/>
        <v>#N/A</v>
      </c>
      <c r="K1741" s="152"/>
      <c r="L1741" s="152"/>
      <c r="M1741" s="152"/>
      <c r="N1741" s="152"/>
      <c r="O1741" s="152"/>
      <c r="P1741" s="152"/>
      <c r="Q1741" s="152"/>
      <c r="R1741" s="152"/>
      <c r="S1741" s="152"/>
      <c r="T1741" s="153" cm="1">
        <f t="array" ref="T1741">MATCH(1,(TDU_Info!$C$5:$C$111=$T$6)*(TDU_Info!$B$5:$B$111&lt;=$B1741),0)</f>
        <v>89</v>
      </c>
      <c r="U1741" s="152">
        <f>100*(INDEX(TDU_Info!$E$5:$E$111,$T1741)/T$11+INDEX(TDU_Info!$F$5:$F$111,$T1741))</f>
        <v>4.3253000000000004</v>
      </c>
      <c r="V1741" s="152">
        <v>5.782</v>
      </c>
      <c r="W1741" s="152">
        <v>5.7830000000000004</v>
      </c>
      <c r="X1741" s="152">
        <v>5.95</v>
      </c>
      <c r="Y1741" s="152">
        <v>6.1</v>
      </c>
      <c r="Z1741" s="152">
        <v>5.8970000000000002</v>
      </c>
      <c r="AA1741" s="152">
        <v>5.968</v>
      </c>
      <c r="AB1741" s="152">
        <v>6.47</v>
      </c>
      <c r="AC1741" s="152">
        <v>6.58</v>
      </c>
      <c r="AD1741" s="152">
        <v>5.5410000000000004</v>
      </c>
      <c r="AE1741" s="152">
        <v>5.7569999999999997</v>
      </c>
      <c r="AF1741" s="152">
        <v>5.95</v>
      </c>
      <c r="AG1741" s="152">
        <v>6.0609999999999999</v>
      </c>
      <c r="AH1741" s="152">
        <v>5.6479999999999997</v>
      </c>
      <c r="AI1741" s="152">
        <v>5.9340000000000002</v>
      </c>
      <c r="AJ1741" s="152">
        <v>6.3</v>
      </c>
      <c r="AK1741" s="152">
        <v>6.516</v>
      </c>
      <c r="AL1741" s="152" t="e">
        <f t="shared" si="333"/>
        <v>#N/A</v>
      </c>
      <c r="AM1741" s="152" t="e">
        <f t="shared" si="334"/>
        <v>#N/A</v>
      </c>
      <c r="AN1741" s="152" t="e">
        <f>NA()</f>
        <v>#N/A</v>
      </c>
      <c r="AO1741" s="152" t="e">
        <f>NA()</f>
        <v>#N/A</v>
      </c>
      <c r="AP1741" s="152">
        <f t="shared" si="343"/>
        <v>7.9047000000000001</v>
      </c>
      <c r="AQ1741" s="152"/>
      <c r="AR1741" s="152"/>
      <c r="AS1741" s="153">
        <f t="shared" si="350"/>
        <v>264</v>
      </c>
      <c r="AT1741" s="153">
        <f t="shared" si="320"/>
        <v>1</v>
      </c>
      <c r="AU1741" s="153">
        <f t="shared" si="321"/>
        <v>0</v>
      </c>
      <c r="AV1741" s="153">
        <f t="shared" si="322"/>
        <v>0</v>
      </c>
      <c r="BA1741">
        <f t="shared" si="351"/>
        <v>21</v>
      </c>
    </row>
    <row r="1742" spans="2:53" x14ac:dyDescent="0.25">
      <c r="B1742" s="155">
        <f t="shared" si="340"/>
        <v>44461.999305555553</v>
      </c>
      <c r="C1742" s="155">
        <f t="shared" si="327"/>
        <v>44461.999305555553</v>
      </c>
      <c r="D1742" s="152">
        <f t="shared" si="330"/>
        <v>5.95</v>
      </c>
      <c r="E1742" s="152"/>
      <c r="F1742" s="152"/>
      <c r="G1742" s="152"/>
      <c r="H1742" s="152" t="e">
        <f t="shared" si="331"/>
        <v>#N/A</v>
      </c>
      <c r="I1742" s="152"/>
      <c r="J1742" s="152" t="e">
        <f t="shared" si="332"/>
        <v>#N/A</v>
      </c>
      <c r="K1742" s="152"/>
      <c r="L1742" s="152"/>
      <c r="M1742" s="152"/>
      <c r="N1742" s="152"/>
      <c r="O1742" s="152"/>
      <c r="P1742" s="152"/>
      <c r="Q1742" s="152"/>
      <c r="R1742" s="152"/>
      <c r="S1742" s="152"/>
      <c r="T1742" s="153" cm="1">
        <f t="array" ref="T1742">MATCH(1,(TDU_Info!$C$5:$C$111=$T$6)*(TDU_Info!$B$5:$B$111&lt;=$B1742),0)</f>
        <v>89</v>
      </c>
      <c r="U1742" s="152">
        <f>100*(INDEX(TDU_Info!$E$5:$E$111,$T1742)/T$11+INDEX(TDU_Info!$F$5:$F$111,$T1742))</f>
        <v>4.3253000000000004</v>
      </c>
      <c r="V1742" s="152">
        <v>5.782</v>
      </c>
      <c r="W1742" s="152">
        <v>5.883</v>
      </c>
      <c r="X1742" s="152">
        <v>5.95</v>
      </c>
      <c r="Y1742" s="152">
        <v>6.1</v>
      </c>
      <c r="Z1742" s="152">
        <v>5.8970000000000002</v>
      </c>
      <c r="AA1742" s="152">
        <v>6.2679999999999998</v>
      </c>
      <c r="AB1742" s="152">
        <v>6.47</v>
      </c>
      <c r="AC1742" s="152">
        <v>6.52</v>
      </c>
      <c r="AD1742" s="152">
        <v>5.5410000000000004</v>
      </c>
      <c r="AE1742" s="152">
        <v>5.8570000000000002</v>
      </c>
      <c r="AF1742" s="152">
        <v>5.95</v>
      </c>
      <c r="AG1742" s="152">
        <v>6.0609999999999999</v>
      </c>
      <c r="AH1742" s="152">
        <v>5.6479999999999997</v>
      </c>
      <c r="AI1742" s="152">
        <v>6.234</v>
      </c>
      <c r="AJ1742" s="152">
        <v>6.3</v>
      </c>
      <c r="AK1742" s="152">
        <v>6.516</v>
      </c>
      <c r="AL1742" s="152" t="e">
        <f t="shared" si="333"/>
        <v>#N/A</v>
      </c>
      <c r="AM1742" s="152" t="e">
        <f t="shared" si="334"/>
        <v>#N/A</v>
      </c>
      <c r="AN1742" s="152" t="e">
        <f>NA()</f>
        <v>#N/A</v>
      </c>
      <c r="AO1742" s="152" t="e">
        <f>NA()</f>
        <v>#N/A</v>
      </c>
      <c r="AP1742" s="152">
        <f t="shared" si="343"/>
        <v>7.9047000000000001</v>
      </c>
      <c r="AQ1742" s="152"/>
      <c r="AR1742" s="152"/>
      <c r="AS1742" s="153">
        <f t="shared" si="350"/>
        <v>265</v>
      </c>
      <c r="AT1742" s="153">
        <f t="shared" si="320"/>
        <v>1</v>
      </c>
      <c r="AU1742" s="153">
        <f t="shared" si="321"/>
        <v>0</v>
      </c>
      <c r="AV1742" s="153">
        <f t="shared" si="322"/>
        <v>0</v>
      </c>
      <c r="BA1742">
        <f t="shared" si="351"/>
        <v>22</v>
      </c>
    </row>
    <row r="1743" spans="2:53" x14ac:dyDescent="0.25">
      <c r="B1743" s="155">
        <f t="shared" si="340"/>
        <v>44462.999305555553</v>
      </c>
      <c r="C1743" s="155">
        <f t="shared" si="327"/>
        <v>44462.999305555553</v>
      </c>
      <c r="D1743" s="152">
        <f t="shared" si="330"/>
        <v>5.95</v>
      </c>
      <c r="E1743" s="152"/>
      <c r="F1743" s="152"/>
      <c r="G1743" s="152"/>
      <c r="H1743" s="152" t="e">
        <f t="shared" si="331"/>
        <v>#N/A</v>
      </c>
      <c r="I1743" s="152"/>
      <c r="J1743" s="152" t="e">
        <f t="shared" si="332"/>
        <v>#N/A</v>
      </c>
      <c r="K1743" s="152"/>
      <c r="L1743" s="152"/>
      <c r="M1743" s="152"/>
      <c r="N1743" s="152"/>
      <c r="O1743" s="152"/>
      <c r="P1743" s="152"/>
      <c r="Q1743" s="152"/>
      <c r="R1743" s="152"/>
      <c r="S1743" s="152"/>
      <c r="T1743" s="153" cm="1">
        <f t="array" ref="T1743">MATCH(1,(TDU_Info!$C$5:$C$111=$T$6)*(TDU_Info!$B$5:$B$111&lt;=$B1743),0)</f>
        <v>89</v>
      </c>
      <c r="U1743" s="152">
        <f>100*(INDEX(TDU_Info!$E$5:$E$111,$T1743)/T$11+INDEX(TDU_Info!$F$5:$F$111,$T1743))</f>
        <v>4.3253000000000004</v>
      </c>
      <c r="V1743" s="152">
        <v>5.782</v>
      </c>
      <c r="W1743" s="152">
        <v>5.883</v>
      </c>
      <c r="X1743" s="152">
        <v>5.95</v>
      </c>
      <c r="Y1743" s="152">
        <v>6.1</v>
      </c>
      <c r="Z1743" s="152">
        <v>5.8970000000000002</v>
      </c>
      <c r="AA1743" s="152">
        <v>6.2679999999999998</v>
      </c>
      <c r="AB1743" s="152">
        <v>6.47</v>
      </c>
      <c r="AC1743" s="152">
        <v>6.52</v>
      </c>
      <c r="AD1743" s="152">
        <v>5.5410000000000004</v>
      </c>
      <c r="AE1743" s="152">
        <v>5.8570000000000002</v>
      </c>
      <c r="AF1743" s="152">
        <v>5.95</v>
      </c>
      <c r="AG1743" s="152">
        <v>6.0609999999999999</v>
      </c>
      <c r="AH1743" s="152">
        <v>5.6479999999999997</v>
      </c>
      <c r="AI1743" s="152">
        <v>6.234</v>
      </c>
      <c r="AJ1743" s="152">
        <v>6.3</v>
      </c>
      <c r="AK1743" s="152">
        <v>6.516</v>
      </c>
      <c r="AL1743" s="152" t="e">
        <f t="shared" si="333"/>
        <v>#N/A</v>
      </c>
      <c r="AM1743" s="152" t="e">
        <f t="shared" si="334"/>
        <v>#N/A</v>
      </c>
      <c r="AN1743" s="152" t="e">
        <f>NA()</f>
        <v>#N/A</v>
      </c>
      <c r="AO1743" s="152" t="e">
        <f>NA()</f>
        <v>#N/A</v>
      </c>
      <c r="AP1743" s="152">
        <f t="shared" si="343"/>
        <v>7.9047000000000001</v>
      </c>
      <c r="AQ1743" s="152"/>
      <c r="AR1743" s="152"/>
      <c r="AS1743" s="153">
        <f t="shared" si="350"/>
        <v>266</v>
      </c>
      <c r="AT1743" s="153">
        <f t="shared" si="320"/>
        <v>1</v>
      </c>
      <c r="AU1743" s="153">
        <f t="shared" si="321"/>
        <v>0</v>
      </c>
      <c r="AV1743" s="153">
        <f t="shared" si="322"/>
        <v>0</v>
      </c>
      <c r="BA1743">
        <f t="shared" si="351"/>
        <v>23</v>
      </c>
    </row>
    <row r="1744" spans="2:53" x14ac:dyDescent="0.25">
      <c r="B1744" s="155">
        <f t="shared" si="340"/>
        <v>44463.999305555553</v>
      </c>
      <c r="C1744" s="155">
        <f t="shared" si="327"/>
        <v>44463.999305555553</v>
      </c>
      <c r="D1744" s="152">
        <f t="shared" si="330"/>
        <v>6.1</v>
      </c>
      <c r="E1744" s="152"/>
      <c r="F1744" s="152"/>
      <c r="G1744" s="152"/>
      <c r="H1744" s="152" t="e">
        <f t="shared" si="331"/>
        <v>#N/A</v>
      </c>
      <c r="I1744" s="152"/>
      <c r="J1744" s="152" t="e">
        <f t="shared" si="332"/>
        <v>#N/A</v>
      </c>
      <c r="K1744" s="152"/>
      <c r="L1744" s="152"/>
      <c r="M1744" s="152"/>
      <c r="N1744" s="152"/>
      <c r="O1744" s="152"/>
      <c r="P1744" s="152"/>
      <c r="Q1744" s="152"/>
      <c r="R1744" s="152"/>
      <c r="S1744" s="152"/>
      <c r="T1744" s="153" cm="1">
        <f t="array" ref="T1744">MATCH(1,(TDU_Info!$C$5:$C$111=$T$6)*(TDU_Info!$B$5:$B$111&lt;=$B1744),0)</f>
        <v>89</v>
      </c>
      <c r="U1744" s="152">
        <f>100*(INDEX(TDU_Info!$E$5:$E$111,$T1744)/T$11+INDEX(TDU_Info!$F$5:$F$111,$T1744))</f>
        <v>4.3253000000000004</v>
      </c>
      <c r="V1744" s="152">
        <v>5.8810000000000002</v>
      </c>
      <c r="W1744" s="152">
        <v>5.883</v>
      </c>
      <c r="X1744" s="152">
        <v>6.31</v>
      </c>
      <c r="Y1744" s="152">
        <v>6.15</v>
      </c>
      <c r="Z1744" s="152">
        <v>6.1970000000000001</v>
      </c>
      <c r="AA1744" s="152">
        <v>6.2679999999999998</v>
      </c>
      <c r="AB1744" s="152">
        <v>6.68</v>
      </c>
      <c r="AC1744" s="152">
        <v>6.52</v>
      </c>
      <c r="AD1744" s="152">
        <v>5.5709999999999997</v>
      </c>
      <c r="AE1744" s="152">
        <v>5.8570000000000002</v>
      </c>
      <c r="AF1744" s="152">
        <v>6.1</v>
      </c>
      <c r="AG1744" s="152">
        <v>6.0609999999999999</v>
      </c>
      <c r="AH1744" s="152">
        <v>5.9480000000000004</v>
      </c>
      <c r="AI1744" s="152">
        <v>6.234</v>
      </c>
      <c r="AJ1744" s="152">
        <v>6.3</v>
      </c>
      <c r="AK1744" s="152">
        <v>6.516</v>
      </c>
      <c r="AL1744" s="152" t="e">
        <f t="shared" si="333"/>
        <v>#N/A</v>
      </c>
      <c r="AM1744" s="152" t="e">
        <f t="shared" si="334"/>
        <v>#N/A</v>
      </c>
      <c r="AN1744" s="152" t="e">
        <f>NA()</f>
        <v>#N/A</v>
      </c>
      <c r="AO1744" s="152" t="e">
        <f>NA()</f>
        <v>#N/A</v>
      </c>
      <c r="AP1744" s="152">
        <f t="shared" si="343"/>
        <v>7.9047000000000001</v>
      </c>
      <c r="AQ1744" s="152"/>
      <c r="AR1744" s="152"/>
      <c r="AS1744" s="153">
        <f t="shared" si="350"/>
        <v>267</v>
      </c>
      <c r="AT1744" s="153">
        <f t="shared" si="320"/>
        <v>1</v>
      </c>
      <c r="AU1744" s="153">
        <f t="shared" si="321"/>
        <v>0</v>
      </c>
      <c r="AV1744" s="153">
        <f t="shared" si="322"/>
        <v>0</v>
      </c>
      <c r="BA1744">
        <f t="shared" si="351"/>
        <v>24</v>
      </c>
    </row>
    <row r="1745" spans="2:53" x14ac:dyDescent="0.25">
      <c r="B1745" s="155">
        <f t="shared" si="340"/>
        <v>44464.999305555553</v>
      </c>
      <c r="C1745" s="155">
        <f t="shared" si="327"/>
        <v>44464.999305555553</v>
      </c>
      <c r="D1745" s="152">
        <f t="shared" si="330"/>
        <v>6.1</v>
      </c>
      <c r="E1745" s="152"/>
      <c r="F1745" s="152"/>
      <c r="G1745" s="152"/>
      <c r="H1745" s="152" t="e">
        <f t="shared" si="331"/>
        <v>#N/A</v>
      </c>
      <c r="I1745" s="152"/>
      <c r="J1745" s="152" t="e">
        <f t="shared" si="332"/>
        <v>#N/A</v>
      </c>
      <c r="K1745" s="152"/>
      <c r="L1745" s="152"/>
      <c r="M1745" s="152"/>
      <c r="N1745" s="152"/>
      <c r="O1745" s="152"/>
      <c r="P1745" s="152"/>
      <c r="Q1745" s="152"/>
      <c r="R1745" s="152"/>
      <c r="S1745" s="152"/>
      <c r="T1745" s="153" cm="1">
        <f t="array" ref="T1745">MATCH(1,(TDU_Info!$C$5:$C$111=$T$6)*(TDU_Info!$B$5:$B$111&lt;=$B1745),0)</f>
        <v>89</v>
      </c>
      <c r="U1745" s="152">
        <f>100*(INDEX(TDU_Info!$E$5:$E$111,$T1745)/T$11+INDEX(TDU_Info!$F$5:$F$111,$T1745))</f>
        <v>4.3253000000000004</v>
      </c>
      <c r="V1745" s="152">
        <v>5.8819999999999997</v>
      </c>
      <c r="W1745" s="152">
        <v>5.883</v>
      </c>
      <c r="X1745" s="152">
        <v>6.31</v>
      </c>
      <c r="Y1745" s="152">
        <v>6.15</v>
      </c>
      <c r="Z1745" s="152">
        <v>6.1970000000000001</v>
      </c>
      <c r="AA1745" s="152">
        <v>6.2679999999999998</v>
      </c>
      <c r="AB1745" s="152">
        <v>6.68</v>
      </c>
      <c r="AC1745" s="152">
        <v>6.52</v>
      </c>
      <c r="AD1745" s="152">
        <v>5.641</v>
      </c>
      <c r="AE1745" s="152">
        <v>5.8570000000000002</v>
      </c>
      <c r="AF1745" s="152">
        <v>6.1</v>
      </c>
      <c r="AG1745" s="152">
        <v>6.0609999999999999</v>
      </c>
      <c r="AH1745" s="152">
        <v>5.9480000000000004</v>
      </c>
      <c r="AI1745" s="152">
        <v>6.234</v>
      </c>
      <c r="AJ1745" s="152">
        <v>6.3</v>
      </c>
      <c r="AK1745" s="152">
        <v>6.516</v>
      </c>
      <c r="AL1745" s="152" t="e">
        <f t="shared" si="333"/>
        <v>#N/A</v>
      </c>
      <c r="AM1745" s="152" t="e">
        <f t="shared" si="334"/>
        <v>#N/A</v>
      </c>
      <c r="AN1745" s="152" t="e">
        <f>NA()</f>
        <v>#N/A</v>
      </c>
      <c r="AO1745" s="152" t="e">
        <f>NA()</f>
        <v>#N/A</v>
      </c>
      <c r="AP1745" s="152">
        <f t="shared" si="343"/>
        <v>7.9047000000000001</v>
      </c>
      <c r="AQ1745" s="152"/>
      <c r="AR1745" s="152"/>
      <c r="AS1745" s="153">
        <f t="shared" si="350"/>
        <v>268</v>
      </c>
      <c r="AT1745" s="153">
        <f t="shared" si="320"/>
        <v>1</v>
      </c>
      <c r="AU1745" s="153">
        <f t="shared" si="321"/>
        <v>0</v>
      </c>
      <c r="AV1745" s="153">
        <f t="shared" si="322"/>
        <v>0</v>
      </c>
      <c r="BA1745">
        <f t="shared" si="351"/>
        <v>25</v>
      </c>
    </row>
    <row r="1746" spans="2:53" x14ac:dyDescent="0.25">
      <c r="B1746" s="155">
        <f t="shared" si="340"/>
        <v>44465.999305555553</v>
      </c>
      <c r="C1746" s="155">
        <f t="shared" si="327"/>
        <v>44465.999305555553</v>
      </c>
      <c r="D1746" s="152">
        <f t="shared" si="330"/>
        <v>6.1</v>
      </c>
      <c r="E1746" s="152"/>
      <c r="F1746" s="152"/>
      <c r="G1746" s="152"/>
      <c r="H1746" s="152" t="e">
        <f t="shared" si="331"/>
        <v>#N/A</v>
      </c>
      <c r="I1746" s="152"/>
      <c r="J1746" s="152" t="e">
        <f t="shared" si="332"/>
        <v>#N/A</v>
      </c>
      <c r="K1746" s="152"/>
      <c r="L1746" s="152"/>
      <c r="M1746" s="152"/>
      <c r="N1746" s="152"/>
      <c r="O1746" s="152"/>
      <c r="P1746" s="152"/>
      <c r="Q1746" s="152"/>
      <c r="R1746" s="152"/>
      <c r="S1746" s="152"/>
      <c r="T1746" s="153" cm="1">
        <f t="array" ref="T1746">MATCH(1,(TDU_Info!$C$5:$C$111=$T$6)*(TDU_Info!$B$5:$B$111&lt;=$B1746),0)</f>
        <v>89</v>
      </c>
      <c r="U1746" s="152">
        <f>100*(INDEX(TDU_Info!$E$5:$E$111,$T1746)/T$11+INDEX(TDU_Info!$F$5:$F$111,$T1746))</f>
        <v>4.3253000000000004</v>
      </c>
      <c r="V1746" s="152">
        <v>5.8819999999999997</v>
      </c>
      <c r="W1746" s="152">
        <v>5.883</v>
      </c>
      <c r="X1746" s="152">
        <v>6.31</v>
      </c>
      <c r="Y1746" s="152">
        <v>6.15</v>
      </c>
      <c r="Z1746" s="152">
        <v>6.1970000000000001</v>
      </c>
      <c r="AA1746" s="152">
        <v>6.2679999999999998</v>
      </c>
      <c r="AB1746" s="152">
        <v>6.68</v>
      </c>
      <c r="AC1746" s="152">
        <v>6.52</v>
      </c>
      <c r="AD1746" s="152">
        <v>5.641</v>
      </c>
      <c r="AE1746" s="152">
        <v>5.8570000000000002</v>
      </c>
      <c r="AF1746" s="152">
        <v>6.1</v>
      </c>
      <c r="AG1746" s="152">
        <v>6.0609999999999999</v>
      </c>
      <c r="AH1746" s="152">
        <v>5.9480000000000004</v>
      </c>
      <c r="AI1746" s="152">
        <v>6.234</v>
      </c>
      <c r="AJ1746" s="152">
        <v>6.3</v>
      </c>
      <c r="AK1746" s="152">
        <v>6.516</v>
      </c>
      <c r="AL1746" s="152" t="e">
        <f t="shared" si="333"/>
        <v>#N/A</v>
      </c>
      <c r="AM1746" s="152" t="e">
        <f t="shared" si="334"/>
        <v>#N/A</v>
      </c>
      <c r="AN1746" s="152" t="e">
        <f>NA()</f>
        <v>#N/A</v>
      </c>
      <c r="AO1746" s="152" t="e">
        <f>NA()</f>
        <v>#N/A</v>
      </c>
      <c r="AP1746" s="152">
        <f t="shared" ref="AP1746:AP1809" si="352">IF(DAY($C1746)=1,NA(),VLOOKUP($C1746,$BE$17:$BF$78,2,TRUE)-$U1746)</f>
        <v>7.9047000000000001</v>
      </c>
      <c r="AQ1746" s="152"/>
      <c r="AR1746" s="152"/>
      <c r="AS1746" s="153">
        <f t="shared" si="350"/>
        <v>269</v>
      </c>
      <c r="AT1746" s="153">
        <f t="shared" si="320"/>
        <v>1</v>
      </c>
      <c r="AU1746" s="153">
        <f t="shared" si="321"/>
        <v>0</v>
      </c>
      <c r="AV1746" s="153">
        <f t="shared" si="322"/>
        <v>0</v>
      </c>
      <c r="BA1746">
        <f t="shared" si="351"/>
        <v>26</v>
      </c>
    </row>
    <row r="1747" spans="2:53" x14ac:dyDescent="0.25">
      <c r="B1747" s="155">
        <f t="shared" si="340"/>
        <v>44466.999305555553</v>
      </c>
      <c r="C1747" s="155">
        <f t="shared" si="327"/>
        <v>44466.999305555553</v>
      </c>
      <c r="D1747" s="152">
        <f t="shared" si="330"/>
        <v>6.1</v>
      </c>
      <c r="E1747" s="152"/>
      <c r="F1747" s="152"/>
      <c r="G1747" s="152"/>
      <c r="H1747" s="152" t="e">
        <f t="shared" si="331"/>
        <v>#N/A</v>
      </c>
      <c r="I1747" s="152"/>
      <c r="J1747" s="152" t="e">
        <f t="shared" si="332"/>
        <v>#N/A</v>
      </c>
      <c r="K1747" s="152"/>
      <c r="L1747" s="152"/>
      <c r="M1747" s="152"/>
      <c r="N1747" s="152"/>
      <c r="O1747" s="152"/>
      <c r="P1747" s="152"/>
      <c r="Q1747" s="152"/>
      <c r="R1747" s="152"/>
      <c r="S1747" s="152"/>
      <c r="T1747" s="153" cm="1">
        <f t="array" ref="T1747">MATCH(1,(TDU_Info!$C$5:$C$111=$T$6)*(TDU_Info!$B$5:$B$111&lt;=$B1747),0)</f>
        <v>89</v>
      </c>
      <c r="U1747" s="152">
        <f>100*(INDEX(TDU_Info!$E$5:$E$111,$T1747)/T$11+INDEX(TDU_Info!$F$5:$F$111,$T1747))</f>
        <v>4.3253000000000004</v>
      </c>
      <c r="V1747" s="152">
        <v>5.8819999999999997</v>
      </c>
      <c r="W1747" s="152">
        <v>5.883</v>
      </c>
      <c r="X1747" s="152">
        <v>6.31</v>
      </c>
      <c r="Y1747" s="152">
        <v>6.15</v>
      </c>
      <c r="Z1747" s="152">
        <v>6.1970000000000001</v>
      </c>
      <c r="AA1747" s="152">
        <v>6.2679999999999998</v>
      </c>
      <c r="AB1747" s="152">
        <v>6.68</v>
      </c>
      <c r="AC1747" s="152">
        <v>6.52</v>
      </c>
      <c r="AD1747" s="152">
        <v>5.641</v>
      </c>
      <c r="AE1747" s="152">
        <v>5.8570000000000002</v>
      </c>
      <c r="AF1747" s="152">
        <v>6.1</v>
      </c>
      <c r="AG1747" s="152">
        <v>6.0609999999999999</v>
      </c>
      <c r="AH1747" s="152">
        <v>5.9480000000000004</v>
      </c>
      <c r="AI1747" s="152">
        <v>6.234</v>
      </c>
      <c r="AJ1747" s="152">
        <v>6.3</v>
      </c>
      <c r="AK1747" s="152">
        <v>6.516</v>
      </c>
      <c r="AL1747" s="152" t="e">
        <f t="shared" si="333"/>
        <v>#N/A</v>
      </c>
      <c r="AM1747" s="152" t="e">
        <f t="shared" si="334"/>
        <v>#N/A</v>
      </c>
      <c r="AN1747" s="152" t="e">
        <f>NA()</f>
        <v>#N/A</v>
      </c>
      <c r="AO1747" s="152" t="e">
        <f>NA()</f>
        <v>#N/A</v>
      </c>
      <c r="AP1747" s="152">
        <f t="shared" si="352"/>
        <v>7.9047000000000001</v>
      </c>
      <c r="AQ1747" s="152"/>
      <c r="AR1747" s="152"/>
      <c r="AS1747" s="153">
        <f t="shared" si="350"/>
        <v>270</v>
      </c>
      <c r="AT1747" s="153">
        <f t="shared" si="320"/>
        <v>1</v>
      </c>
      <c r="AU1747" s="153">
        <f t="shared" si="321"/>
        <v>0</v>
      </c>
      <c r="AV1747" s="153">
        <f t="shared" si="322"/>
        <v>0</v>
      </c>
      <c r="BA1747">
        <f t="shared" si="351"/>
        <v>27</v>
      </c>
    </row>
    <row r="1748" spans="2:53" x14ac:dyDescent="0.25">
      <c r="B1748" s="155">
        <f t="shared" si="340"/>
        <v>44467.999305555553</v>
      </c>
      <c r="C1748" s="155">
        <f t="shared" si="327"/>
        <v>44467.999305555553</v>
      </c>
      <c r="D1748" s="152">
        <f t="shared" si="330"/>
        <v>6.1</v>
      </c>
      <c r="E1748" s="152"/>
      <c r="F1748" s="152"/>
      <c r="G1748" s="152"/>
      <c r="H1748" s="152" t="e">
        <f t="shared" si="331"/>
        <v>#N/A</v>
      </c>
      <c r="I1748" s="152"/>
      <c r="J1748" s="152" t="e">
        <f t="shared" si="332"/>
        <v>#N/A</v>
      </c>
      <c r="K1748" s="152"/>
      <c r="L1748" s="152"/>
      <c r="M1748" s="152"/>
      <c r="N1748" s="152"/>
      <c r="O1748" s="152"/>
      <c r="P1748" s="152"/>
      <c r="Q1748" s="152"/>
      <c r="R1748" s="152"/>
      <c r="S1748" s="152"/>
      <c r="T1748" s="153" cm="1">
        <f t="array" ref="T1748">MATCH(1,(TDU_Info!$C$5:$C$111=$T$6)*(TDU_Info!$B$5:$B$111&lt;=$B1748),0)</f>
        <v>89</v>
      </c>
      <c r="U1748" s="152">
        <f>100*(INDEX(TDU_Info!$E$5:$E$111,$T1748)/T$11+INDEX(TDU_Info!$F$5:$F$111,$T1748))</f>
        <v>4.3253000000000004</v>
      </c>
      <c r="V1748" s="152">
        <v>5.8819999999999997</v>
      </c>
      <c r="W1748" s="152">
        <v>5.883</v>
      </c>
      <c r="X1748" s="152">
        <v>6.4</v>
      </c>
      <c r="Y1748" s="152">
        <v>6.2</v>
      </c>
      <c r="Z1748" s="152">
        <v>6.1970000000000001</v>
      </c>
      <c r="AA1748" s="152">
        <v>6.2679999999999998</v>
      </c>
      <c r="AB1748" s="152">
        <v>6.8</v>
      </c>
      <c r="AC1748" s="152">
        <v>6.6280000000000001</v>
      </c>
      <c r="AD1748" s="152">
        <v>5.641</v>
      </c>
      <c r="AE1748" s="152">
        <v>5.8570000000000002</v>
      </c>
      <c r="AF1748" s="152">
        <v>6.1</v>
      </c>
      <c r="AG1748" s="152">
        <v>6.0609999999999999</v>
      </c>
      <c r="AH1748" s="152">
        <v>5.9480000000000004</v>
      </c>
      <c r="AI1748" s="152">
        <v>6.234</v>
      </c>
      <c r="AJ1748" s="152">
        <v>6.3</v>
      </c>
      <c r="AK1748" s="152">
        <v>6.516</v>
      </c>
      <c r="AL1748" s="152" t="e">
        <f t="shared" si="333"/>
        <v>#N/A</v>
      </c>
      <c r="AM1748" s="152" t="e">
        <f t="shared" si="334"/>
        <v>#N/A</v>
      </c>
      <c r="AN1748" s="152" t="e">
        <f>NA()</f>
        <v>#N/A</v>
      </c>
      <c r="AO1748" s="152" t="e">
        <f>NA()</f>
        <v>#N/A</v>
      </c>
      <c r="AP1748" s="152">
        <f t="shared" si="352"/>
        <v>7.9047000000000001</v>
      </c>
      <c r="AQ1748" s="152"/>
      <c r="AR1748" s="152"/>
      <c r="AS1748" s="153">
        <f t="shared" si="350"/>
        <v>271</v>
      </c>
      <c r="AT1748" s="153">
        <f t="shared" si="320"/>
        <v>1</v>
      </c>
      <c r="AU1748" s="153">
        <f t="shared" si="321"/>
        <v>0</v>
      </c>
      <c r="AV1748" s="153">
        <f t="shared" si="322"/>
        <v>0</v>
      </c>
      <c r="BA1748">
        <f t="shared" si="351"/>
        <v>28</v>
      </c>
    </row>
    <row r="1749" spans="2:53" x14ac:dyDescent="0.25">
      <c r="B1749" s="155">
        <f t="shared" si="340"/>
        <v>44468.999305555553</v>
      </c>
      <c r="C1749" s="155">
        <f t="shared" si="327"/>
        <v>44468.999305555553</v>
      </c>
      <c r="D1749" s="152">
        <f t="shared" si="330"/>
        <v>6.1</v>
      </c>
      <c r="E1749" s="152"/>
      <c r="F1749" s="152"/>
      <c r="G1749" s="152"/>
      <c r="H1749" s="152" t="e">
        <f t="shared" si="331"/>
        <v>#N/A</v>
      </c>
      <c r="I1749" s="152"/>
      <c r="J1749" s="152" t="e">
        <f t="shared" si="332"/>
        <v>#N/A</v>
      </c>
      <c r="K1749" s="152"/>
      <c r="L1749" s="152"/>
      <c r="M1749" s="152"/>
      <c r="N1749" s="152"/>
      <c r="O1749" s="152"/>
      <c r="P1749" s="152"/>
      <c r="Q1749" s="152"/>
      <c r="R1749" s="152"/>
      <c r="S1749" s="152"/>
      <c r="T1749" s="153" cm="1">
        <f t="array" ref="T1749">MATCH(1,(TDU_Info!$C$5:$C$111=$T$6)*(TDU_Info!$B$5:$B$111&lt;=$B1749),0)</f>
        <v>89</v>
      </c>
      <c r="U1749" s="152">
        <f>100*(INDEX(TDU_Info!$E$5:$E$111,$T1749)/T$11+INDEX(TDU_Info!$F$5:$F$111,$T1749))</f>
        <v>4.3253000000000004</v>
      </c>
      <c r="V1749" s="152">
        <v>5.8819999999999997</v>
      </c>
      <c r="W1749" s="152">
        <v>5.883</v>
      </c>
      <c r="X1749" s="152">
        <v>6.43</v>
      </c>
      <c r="Y1749" s="152">
        <v>6.13</v>
      </c>
      <c r="Z1749" s="152">
        <v>6.1970000000000001</v>
      </c>
      <c r="AA1749" s="152">
        <v>6.2679999999999998</v>
      </c>
      <c r="AB1749" s="152">
        <v>6.8</v>
      </c>
      <c r="AC1749" s="152">
        <v>6.5</v>
      </c>
      <c r="AD1749" s="152">
        <v>5.641</v>
      </c>
      <c r="AE1749" s="152">
        <v>5.8570000000000002</v>
      </c>
      <c r="AF1749" s="152">
        <v>6.1</v>
      </c>
      <c r="AG1749" s="152">
        <v>6.0609999999999999</v>
      </c>
      <c r="AH1749" s="152">
        <v>5.9480000000000004</v>
      </c>
      <c r="AI1749" s="152">
        <v>6.234</v>
      </c>
      <c r="AJ1749" s="152">
        <v>6.3</v>
      </c>
      <c r="AK1749" s="152">
        <v>6.5</v>
      </c>
      <c r="AL1749" s="152" t="e">
        <f t="shared" si="333"/>
        <v>#N/A</v>
      </c>
      <c r="AM1749" s="152" t="e">
        <f t="shared" si="334"/>
        <v>#N/A</v>
      </c>
      <c r="AN1749" s="152" t="e">
        <f>NA()</f>
        <v>#N/A</v>
      </c>
      <c r="AO1749" s="152" t="e">
        <f>NA()</f>
        <v>#N/A</v>
      </c>
      <c r="AP1749" s="152">
        <f t="shared" si="352"/>
        <v>7.9047000000000001</v>
      </c>
      <c r="AQ1749" s="152"/>
      <c r="AR1749" s="152"/>
      <c r="AS1749" s="153">
        <f t="shared" si="350"/>
        <v>272</v>
      </c>
      <c r="AT1749" s="153">
        <f t="shared" si="320"/>
        <v>1</v>
      </c>
      <c r="AU1749" s="153">
        <f t="shared" si="321"/>
        <v>0</v>
      </c>
      <c r="AV1749" s="153">
        <f t="shared" si="322"/>
        <v>0</v>
      </c>
      <c r="BA1749">
        <f t="shared" si="351"/>
        <v>29</v>
      </c>
    </row>
    <row r="1750" spans="2:53" x14ac:dyDescent="0.25">
      <c r="B1750" s="155">
        <f t="shared" si="340"/>
        <v>44469.999305555553</v>
      </c>
      <c r="C1750" s="155">
        <f t="shared" si="327"/>
        <v>44469.999305555553</v>
      </c>
      <c r="D1750" s="152">
        <f t="shared" si="330"/>
        <v>6.1</v>
      </c>
      <c r="E1750" s="152"/>
      <c r="F1750" s="152"/>
      <c r="G1750" s="152"/>
      <c r="H1750" s="152" t="e">
        <f t="shared" si="331"/>
        <v>#N/A</v>
      </c>
      <c r="I1750" s="152"/>
      <c r="J1750" s="152" t="e">
        <f t="shared" si="332"/>
        <v>#N/A</v>
      </c>
      <c r="K1750" s="152"/>
      <c r="L1750" s="152"/>
      <c r="M1750" s="152"/>
      <c r="N1750" s="152"/>
      <c r="O1750" s="152"/>
      <c r="P1750" s="152"/>
      <c r="Q1750" s="152"/>
      <c r="R1750" s="152"/>
      <c r="S1750" s="152"/>
      <c r="T1750" s="153" cm="1">
        <f t="array" ref="T1750">MATCH(1,(TDU_Info!$C$5:$C$111=$T$6)*(TDU_Info!$B$5:$B$111&lt;=$B1750),0)</f>
        <v>89</v>
      </c>
      <c r="U1750" s="152">
        <f>100*(INDEX(TDU_Info!$E$5:$E$111,$T1750)/T$11+INDEX(TDU_Info!$F$5:$F$111,$T1750))</f>
        <v>4.3253000000000004</v>
      </c>
      <c r="V1750" s="152">
        <v>5.8819999999999997</v>
      </c>
      <c r="W1750" s="152">
        <v>5.883</v>
      </c>
      <c r="X1750" s="152">
        <v>6.43</v>
      </c>
      <c r="Y1750" s="152">
        <v>6.13</v>
      </c>
      <c r="Z1750" s="152">
        <v>6.1970000000000001</v>
      </c>
      <c r="AA1750" s="152">
        <v>6.2679999999999998</v>
      </c>
      <c r="AB1750" s="152">
        <v>6.8</v>
      </c>
      <c r="AC1750" s="152">
        <v>6.5</v>
      </c>
      <c r="AD1750" s="152">
        <v>5.641</v>
      </c>
      <c r="AE1750" s="152">
        <v>5.8570000000000002</v>
      </c>
      <c r="AF1750" s="152">
        <v>6.1</v>
      </c>
      <c r="AG1750" s="152">
        <v>6.0609999999999999</v>
      </c>
      <c r="AH1750" s="152">
        <v>5.9480000000000004</v>
      </c>
      <c r="AI1750" s="152">
        <v>6.234</v>
      </c>
      <c r="AJ1750" s="152">
        <v>6.3</v>
      </c>
      <c r="AK1750" s="152">
        <v>6.5</v>
      </c>
      <c r="AL1750" s="152" t="e">
        <f t="shared" si="333"/>
        <v>#N/A</v>
      </c>
      <c r="AM1750" s="152" t="e">
        <f t="shared" si="334"/>
        <v>#N/A</v>
      </c>
      <c r="AN1750" s="152" t="e">
        <f>NA()</f>
        <v>#N/A</v>
      </c>
      <c r="AO1750" s="152" t="e">
        <f>NA()</f>
        <v>#N/A</v>
      </c>
      <c r="AP1750" s="152">
        <f t="shared" si="352"/>
        <v>7.9047000000000001</v>
      </c>
      <c r="AQ1750" s="152"/>
      <c r="AR1750" s="152"/>
      <c r="AS1750" s="153">
        <f t="shared" si="350"/>
        <v>273</v>
      </c>
      <c r="AT1750" s="153">
        <f t="shared" si="320"/>
        <v>1</v>
      </c>
      <c r="AU1750" s="153">
        <f t="shared" si="321"/>
        <v>0</v>
      </c>
      <c r="AV1750" s="153">
        <f t="shared" si="322"/>
        <v>0</v>
      </c>
      <c r="BA1750">
        <f t="shared" si="351"/>
        <v>30</v>
      </c>
    </row>
    <row r="1751" spans="2:53" x14ac:dyDescent="0.25">
      <c r="B1751" s="155">
        <f t="shared" si="340"/>
        <v>44470.999305555553</v>
      </c>
      <c r="C1751" s="155">
        <f t="shared" si="327"/>
        <v>44470.999305555553</v>
      </c>
      <c r="D1751" s="152">
        <f t="shared" si="330"/>
        <v>6.43</v>
      </c>
      <c r="E1751" s="152"/>
      <c r="F1751" s="152"/>
      <c r="G1751" s="152"/>
      <c r="H1751" s="152" t="e">
        <f t="shared" si="331"/>
        <v>#N/A</v>
      </c>
      <c r="I1751" s="152"/>
      <c r="J1751" s="152" t="e">
        <f t="shared" si="332"/>
        <v>#N/A</v>
      </c>
      <c r="K1751" s="152"/>
      <c r="L1751" s="152"/>
      <c r="M1751" s="152"/>
      <c r="N1751" s="152"/>
      <c r="O1751" s="152"/>
      <c r="P1751" s="152"/>
      <c r="Q1751" s="152"/>
      <c r="R1751" s="152"/>
      <c r="S1751" s="152"/>
      <c r="T1751" s="153" cm="1">
        <f t="array" ref="T1751">MATCH(1,(TDU_Info!$C$5:$C$111=$T$6)*(TDU_Info!$B$5:$B$111&lt;=$B1751),0)</f>
        <v>89</v>
      </c>
      <c r="U1751" s="152">
        <f>100*(INDEX(TDU_Info!$E$5:$E$111,$T1751)/T$11+INDEX(TDU_Info!$F$5:$F$111,$T1751))</f>
        <v>4.3253000000000004</v>
      </c>
      <c r="V1751" s="152">
        <v>5.8819999999999997</v>
      </c>
      <c r="W1751" s="152">
        <v>5.9829999999999997</v>
      </c>
      <c r="X1751" s="152">
        <v>6.43</v>
      </c>
      <c r="Y1751" s="152">
        <v>6.13</v>
      </c>
      <c r="Z1751" s="152">
        <v>6.1970000000000001</v>
      </c>
      <c r="AA1751" s="152">
        <v>6.2679999999999998</v>
      </c>
      <c r="AB1751" s="152">
        <v>6.8</v>
      </c>
      <c r="AC1751" s="152">
        <v>6.5</v>
      </c>
      <c r="AD1751" s="152">
        <v>5.641</v>
      </c>
      <c r="AE1751" s="152">
        <v>5.9569999999999999</v>
      </c>
      <c r="AF1751" s="152">
        <v>6.43</v>
      </c>
      <c r="AG1751" s="152">
        <v>6.0609999999999999</v>
      </c>
      <c r="AH1751" s="152">
        <v>5.9480000000000004</v>
      </c>
      <c r="AI1751" s="152">
        <v>6.234</v>
      </c>
      <c r="AJ1751" s="152">
        <v>6.8</v>
      </c>
      <c r="AK1751" s="152">
        <v>6.5</v>
      </c>
      <c r="AL1751" s="152" t="e">
        <f t="shared" si="333"/>
        <v>#N/A</v>
      </c>
      <c r="AM1751" s="152" t="e">
        <f t="shared" si="334"/>
        <v>#N/A</v>
      </c>
      <c r="AN1751" s="152" t="e">
        <f>NA()</f>
        <v>#N/A</v>
      </c>
      <c r="AO1751" s="152" t="e">
        <f>NA()</f>
        <v>#N/A</v>
      </c>
      <c r="AP1751" s="152" t="e">
        <f t="shared" si="352"/>
        <v>#N/A</v>
      </c>
      <c r="AQ1751" s="152"/>
      <c r="AR1751" s="152"/>
      <c r="AS1751" s="153">
        <f t="shared" ref="AS1751:AS1767" si="353">ROUNDUP(B1751-DATE(YEAR(B1751),1,1),0)</f>
        <v>274</v>
      </c>
      <c r="AT1751" s="153">
        <f t="shared" si="320"/>
        <v>1</v>
      </c>
      <c r="AU1751" s="153">
        <f t="shared" si="321"/>
        <v>0</v>
      </c>
      <c r="AV1751" s="153">
        <f t="shared" si="322"/>
        <v>0</v>
      </c>
      <c r="BA1751">
        <f t="shared" ref="BA1751:BA1767" si="354">DAY(C1751)</f>
        <v>1</v>
      </c>
    </row>
    <row r="1752" spans="2:53" x14ac:dyDescent="0.25">
      <c r="B1752" s="155">
        <f t="shared" si="340"/>
        <v>44471.999305555553</v>
      </c>
      <c r="C1752" s="155">
        <f t="shared" si="327"/>
        <v>44471.999305555553</v>
      </c>
      <c r="D1752" s="152">
        <f t="shared" si="330"/>
        <v>6.43</v>
      </c>
      <c r="E1752" s="152"/>
      <c r="F1752" s="152"/>
      <c r="G1752" s="152"/>
      <c r="H1752" s="152" t="e">
        <f t="shared" si="331"/>
        <v>#N/A</v>
      </c>
      <c r="I1752" s="152"/>
      <c r="J1752" s="152" t="e">
        <f t="shared" si="332"/>
        <v>#N/A</v>
      </c>
      <c r="K1752" s="152"/>
      <c r="L1752" s="152"/>
      <c r="M1752" s="152"/>
      <c r="N1752" s="152"/>
      <c r="O1752" s="152"/>
      <c r="P1752" s="152"/>
      <c r="Q1752" s="152"/>
      <c r="R1752" s="152"/>
      <c r="S1752" s="152"/>
      <c r="T1752" s="153" cm="1">
        <f t="array" ref="T1752">MATCH(1,(TDU_Info!$C$5:$C$111=$T$6)*(TDU_Info!$B$5:$B$111&lt;=$B1752),0)</f>
        <v>89</v>
      </c>
      <c r="U1752" s="152">
        <f>100*(INDEX(TDU_Info!$E$5:$E$111,$T1752)/T$11+INDEX(TDU_Info!$F$5:$F$111,$T1752))</f>
        <v>4.3253000000000004</v>
      </c>
      <c r="V1752" s="152">
        <v>5.8819999999999997</v>
      </c>
      <c r="W1752" s="152">
        <v>5.9829999999999997</v>
      </c>
      <c r="X1752" s="152">
        <v>6.43</v>
      </c>
      <c r="Y1752" s="152">
        <v>6.13</v>
      </c>
      <c r="Z1752" s="152">
        <v>6.1970000000000001</v>
      </c>
      <c r="AA1752" s="152">
        <v>6.2679999999999998</v>
      </c>
      <c r="AB1752" s="152">
        <v>6.8</v>
      </c>
      <c r="AC1752" s="152">
        <v>6.5</v>
      </c>
      <c r="AD1752" s="152">
        <v>5.641</v>
      </c>
      <c r="AE1752" s="152">
        <v>5.9569999999999999</v>
      </c>
      <c r="AF1752" s="152">
        <v>6.43</v>
      </c>
      <c r="AG1752" s="152">
        <v>6.0609999999999999</v>
      </c>
      <c r="AH1752" s="152">
        <v>5.9480000000000004</v>
      </c>
      <c r="AI1752" s="152">
        <v>6.234</v>
      </c>
      <c r="AJ1752" s="152">
        <v>6.8</v>
      </c>
      <c r="AK1752" s="152">
        <v>6.5</v>
      </c>
      <c r="AL1752" s="152" t="e">
        <f t="shared" si="333"/>
        <v>#N/A</v>
      </c>
      <c r="AM1752" s="152" t="e">
        <f t="shared" si="334"/>
        <v>#N/A</v>
      </c>
      <c r="AN1752" s="152" t="e">
        <f>NA()</f>
        <v>#N/A</v>
      </c>
      <c r="AO1752" s="152" t="e">
        <f>NA()</f>
        <v>#N/A</v>
      </c>
      <c r="AP1752" s="152">
        <f t="shared" si="352"/>
        <v>8.1846999999999994</v>
      </c>
      <c r="AQ1752" s="152"/>
      <c r="AR1752" s="152"/>
      <c r="AS1752" s="153">
        <f t="shared" si="353"/>
        <v>275</v>
      </c>
      <c r="AT1752" s="153">
        <f t="shared" si="320"/>
        <v>1</v>
      </c>
      <c r="AU1752" s="153">
        <f t="shared" si="321"/>
        <v>0</v>
      </c>
      <c r="AV1752" s="153">
        <f t="shared" si="322"/>
        <v>0</v>
      </c>
      <c r="BA1752">
        <f t="shared" si="354"/>
        <v>2</v>
      </c>
    </row>
    <row r="1753" spans="2:53" x14ac:dyDescent="0.25">
      <c r="B1753" s="155">
        <f t="shared" si="340"/>
        <v>44472.999305555553</v>
      </c>
      <c r="C1753" s="155">
        <f t="shared" si="327"/>
        <v>44472.999305555553</v>
      </c>
      <c r="D1753" s="152">
        <f t="shared" si="330"/>
        <v>6.43</v>
      </c>
      <c r="E1753" s="152"/>
      <c r="F1753" s="152"/>
      <c r="G1753" s="152"/>
      <c r="H1753" s="152" t="e">
        <f t="shared" si="331"/>
        <v>#N/A</v>
      </c>
      <c r="I1753" s="152"/>
      <c r="J1753" s="152" t="e">
        <f t="shared" si="332"/>
        <v>#N/A</v>
      </c>
      <c r="K1753" s="152"/>
      <c r="L1753" s="152"/>
      <c r="M1753" s="152"/>
      <c r="N1753" s="152"/>
      <c r="O1753" s="152"/>
      <c r="P1753" s="152"/>
      <c r="Q1753" s="152"/>
      <c r="R1753" s="152"/>
      <c r="S1753" s="152"/>
      <c r="T1753" s="153" cm="1">
        <f t="array" ref="T1753">MATCH(1,(TDU_Info!$C$5:$C$111=$T$6)*(TDU_Info!$B$5:$B$111&lt;=$B1753),0)</f>
        <v>89</v>
      </c>
      <c r="U1753" s="152">
        <f>100*(INDEX(TDU_Info!$E$5:$E$111,$T1753)/T$11+INDEX(TDU_Info!$F$5:$F$111,$T1753))</f>
        <v>4.3253000000000004</v>
      </c>
      <c r="V1753" s="152">
        <v>5.8819999999999997</v>
      </c>
      <c r="W1753" s="152">
        <v>5.9829999999999997</v>
      </c>
      <c r="X1753" s="152">
        <v>6.43</v>
      </c>
      <c r="Y1753" s="152">
        <v>6.13</v>
      </c>
      <c r="Z1753" s="152">
        <v>6.1970000000000001</v>
      </c>
      <c r="AA1753" s="152">
        <v>6.2679999999999998</v>
      </c>
      <c r="AB1753" s="152">
        <v>6.8</v>
      </c>
      <c r="AC1753" s="152">
        <v>6.5</v>
      </c>
      <c r="AD1753" s="152">
        <v>5.641</v>
      </c>
      <c r="AE1753" s="152">
        <v>5.9569999999999999</v>
      </c>
      <c r="AF1753" s="152">
        <v>6.43</v>
      </c>
      <c r="AG1753" s="152">
        <v>6.0609999999999999</v>
      </c>
      <c r="AH1753" s="152">
        <v>5.9480000000000004</v>
      </c>
      <c r="AI1753" s="152">
        <v>6.234</v>
      </c>
      <c r="AJ1753" s="152">
        <v>6.8</v>
      </c>
      <c r="AK1753" s="152">
        <v>6.5</v>
      </c>
      <c r="AL1753" s="152" t="e">
        <f t="shared" si="333"/>
        <v>#N/A</v>
      </c>
      <c r="AM1753" s="152" t="e">
        <f t="shared" si="334"/>
        <v>#N/A</v>
      </c>
      <c r="AN1753" s="152" t="e">
        <f>NA()</f>
        <v>#N/A</v>
      </c>
      <c r="AO1753" s="152" t="e">
        <f>NA()</f>
        <v>#N/A</v>
      </c>
      <c r="AP1753" s="152">
        <f t="shared" si="352"/>
        <v>8.1846999999999994</v>
      </c>
      <c r="AQ1753" s="152"/>
      <c r="AR1753" s="152"/>
      <c r="AS1753" s="153">
        <f t="shared" si="353"/>
        <v>276</v>
      </c>
      <c r="AT1753" s="153">
        <f t="shared" si="320"/>
        <v>1</v>
      </c>
      <c r="AU1753" s="153">
        <f t="shared" si="321"/>
        <v>0</v>
      </c>
      <c r="AV1753" s="153">
        <f t="shared" si="322"/>
        <v>0</v>
      </c>
      <c r="BA1753">
        <f t="shared" si="354"/>
        <v>3</v>
      </c>
    </row>
    <row r="1754" spans="2:53" x14ac:dyDescent="0.25">
      <c r="B1754" s="155">
        <f t="shared" si="340"/>
        <v>44473.999305555553</v>
      </c>
      <c r="C1754" s="155">
        <f t="shared" si="327"/>
        <v>44473.999305555553</v>
      </c>
      <c r="D1754" s="152">
        <f t="shared" si="330"/>
        <v>6.43</v>
      </c>
      <c r="E1754" s="152"/>
      <c r="F1754" s="152"/>
      <c r="G1754" s="152"/>
      <c r="H1754" s="152" t="e">
        <f t="shared" si="331"/>
        <v>#N/A</v>
      </c>
      <c r="I1754" s="152"/>
      <c r="J1754" s="152" t="e">
        <f t="shared" si="332"/>
        <v>#N/A</v>
      </c>
      <c r="K1754" s="152"/>
      <c r="L1754" s="152"/>
      <c r="M1754" s="152"/>
      <c r="N1754" s="152"/>
      <c r="O1754" s="152"/>
      <c r="P1754" s="152"/>
      <c r="Q1754" s="152"/>
      <c r="R1754" s="152"/>
      <c r="S1754" s="152"/>
      <c r="T1754" s="153" cm="1">
        <f t="array" ref="T1754">MATCH(1,(TDU_Info!$C$5:$C$111=$T$6)*(TDU_Info!$B$5:$B$111&lt;=$B1754),0)</f>
        <v>89</v>
      </c>
      <c r="U1754" s="152">
        <f>100*(INDEX(TDU_Info!$E$5:$E$111,$T1754)/T$11+INDEX(TDU_Info!$F$5:$F$111,$T1754))</f>
        <v>4.3253000000000004</v>
      </c>
      <c r="V1754" s="152">
        <v>5.8819999999999997</v>
      </c>
      <c r="W1754" s="152">
        <v>5.9829999999999997</v>
      </c>
      <c r="X1754" s="152">
        <v>6.43</v>
      </c>
      <c r="Y1754" s="152">
        <v>6.13</v>
      </c>
      <c r="Z1754" s="152">
        <v>6.1970000000000001</v>
      </c>
      <c r="AA1754" s="152">
        <v>6.2679999999999998</v>
      </c>
      <c r="AB1754" s="152">
        <v>6.8</v>
      </c>
      <c r="AC1754" s="152">
        <v>6.5</v>
      </c>
      <c r="AD1754" s="152">
        <v>5.641</v>
      </c>
      <c r="AE1754" s="152">
        <v>5.9569999999999999</v>
      </c>
      <c r="AF1754" s="152">
        <v>6.43</v>
      </c>
      <c r="AG1754" s="152">
        <v>6.0609999999999999</v>
      </c>
      <c r="AH1754" s="152">
        <v>5.9480000000000004</v>
      </c>
      <c r="AI1754" s="152">
        <v>6.234</v>
      </c>
      <c r="AJ1754" s="152">
        <v>6.8</v>
      </c>
      <c r="AK1754" s="152">
        <v>6.5</v>
      </c>
      <c r="AL1754" s="152" t="e">
        <f t="shared" si="333"/>
        <v>#N/A</v>
      </c>
      <c r="AM1754" s="152" t="e">
        <f t="shared" si="334"/>
        <v>#N/A</v>
      </c>
      <c r="AN1754" s="152" t="e">
        <f>NA()</f>
        <v>#N/A</v>
      </c>
      <c r="AO1754" s="152" t="e">
        <f>NA()</f>
        <v>#N/A</v>
      </c>
      <c r="AP1754" s="152">
        <f t="shared" si="352"/>
        <v>8.1846999999999994</v>
      </c>
      <c r="AQ1754" s="152"/>
      <c r="AR1754" s="152"/>
      <c r="AS1754" s="153">
        <f t="shared" si="353"/>
        <v>277</v>
      </c>
      <c r="AT1754" s="153">
        <f t="shared" si="320"/>
        <v>1</v>
      </c>
      <c r="AU1754" s="153">
        <f t="shared" si="321"/>
        <v>0</v>
      </c>
      <c r="AV1754" s="153">
        <f t="shared" si="322"/>
        <v>0</v>
      </c>
      <c r="BA1754">
        <f t="shared" si="354"/>
        <v>4</v>
      </c>
    </row>
    <row r="1755" spans="2:53" x14ac:dyDescent="0.25">
      <c r="B1755" s="155">
        <f t="shared" si="340"/>
        <v>44474.999305555553</v>
      </c>
      <c r="C1755" s="155">
        <f t="shared" si="327"/>
        <v>44474.999305555553</v>
      </c>
      <c r="D1755" s="152">
        <f t="shared" si="330"/>
        <v>6.43</v>
      </c>
      <c r="E1755" s="152"/>
      <c r="F1755" s="152"/>
      <c r="G1755" s="152"/>
      <c r="H1755" s="152" t="e">
        <f t="shared" si="331"/>
        <v>#N/A</v>
      </c>
      <c r="I1755" s="152"/>
      <c r="J1755" s="152" t="e">
        <f t="shared" si="332"/>
        <v>#N/A</v>
      </c>
      <c r="K1755" s="152"/>
      <c r="L1755" s="152"/>
      <c r="M1755" s="152"/>
      <c r="N1755" s="152"/>
      <c r="O1755" s="152"/>
      <c r="P1755" s="152"/>
      <c r="Q1755" s="152"/>
      <c r="R1755" s="152"/>
      <c r="S1755" s="152"/>
      <c r="T1755" s="153" cm="1">
        <f t="array" ref="T1755">MATCH(1,(TDU_Info!$C$5:$C$111=$T$6)*(TDU_Info!$B$5:$B$111&lt;=$B1755),0)</f>
        <v>89</v>
      </c>
      <c r="U1755" s="152">
        <f>100*(INDEX(TDU_Info!$E$5:$E$111,$T1755)/T$11+INDEX(TDU_Info!$F$5:$F$111,$T1755))</f>
        <v>4.3253000000000004</v>
      </c>
      <c r="V1755" s="152">
        <v>5.8819999999999997</v>
      </c>
      <c r="W1755" s="152">
        <v>5.9829999999999997</v>
      </c>
      <c r="X1755" s="152">
        <v>6.43</v>
      </c>
      <c r="Y1755" s="152">
        <v>6.13</v>
      </c>
      <c r="Z1755" s="152">
        <v>6.1970000000000001</v>
      </c>
      <c r="AA1755" s="152">
        <v>6.2679999999999998</v>
      </c>
      <c r="AB1755" s="152">
        <v>6.8</v>
      </c>
      <c r="AC1755" s="152">
        <v>6.5</v>
      </c>
      <c r="AD1755" s="152">
        <v>5.641</v>
      </c>
      <c r="AE1755" s="152">
        <v>5.9569999999999999</v>
      </c>
      <c r="AF1755" s="152">
        <v>6.43</v>
      </c>
      <c r="AG1755" s="152">
        <v>6.0609999999999999</v>
      </c>
      <c r="AH1755" s="152">
        <v>5.9480000000000004</v>
      </c>
      <c r="AI1755" s="152">
        <v>6.234</v>
      </c>
      <c r="AJ1755" s="152">
        <v>6.8</v>
      </c>
      <c r="AK1755" s="152">
        <v>6.5</v>
      </c>
      <c r="AL1755" s="152" t="e">
        <f t="shared" si="333"/>
        <v>#N/A</v>
      </c>
      <c r="AM1755" s="152" t="e">
        <f t="shared" si="334"/>
        <v>#N/A</v>
      </c>
      <c r="AN1755" s="152" t="e">
        <f>NA()</f>
        <v>#N/A</v>
      </c>
      <c r="AO1755" s="152" t="e">
        <f>NA()</f>
        <v>#N/A</v>
      </c>
      <c r="AP1755" s="152">
        <f t="shared" si="352"/>
        <v>8.1846999999999994</v>
      </c>
      <c r="AQ1755" s="152"/>
      <c r="AR1755" s="152"/>
      <c r="AS1755" s="153">
        <f t="shared" si="353"/>
        <v>278</v>
      </c>
      <c r="AT1755" s="153">
        <f t="shared" si="320"/>
        <v>1</v>
      </c>
      <c r="AU1755" s="153">
        <f t="shared" si="321"/>
        <v>0</v>
      </c>
      <c r="AV1755" s="153">
        <f t="shared" si="322"/>
        <v>0</v>
      </c>
      <c r="BA1755">
        <f t="shared" si="354"/>
        <v>5</v>
      </c>
    </row>
    <row r="1756" spans="2:53" x14ac:dyDescent="0.25">
      <c r="B1756" s="155">
        <f t="shared" si="340"/>
        <v>44475.999305555553</v>
      </c>
      <c r="C1756" s="155">
        <f t="shared" si="327"/>
        <v>44475.999305555553</v>
      </c>
      <c r="D1756" s="152">
        <f t="shared" si="330"/>
        <v>6.43</v>
      </c>
      <c r="E1756" s="152"/>
      <c r="F1756" s="152"/>
      <c r="G1756" s="152"/>
      <c r="H1756" s="152" t="e">
        <f t="shared" si="331"/>
        <v>#N/A</v>
      </c>
      <c r="I1756" s="152"/>
      <c r="J1756" s="152" t="e">
        <f t="shared" si="332"/>
        <v>#N/A</v>
      </c>
      <c r="K1756" s="152"/>
      <c r="L1756" s="152"/>
      <c r="M1756" s="152"/>
      <c r="N1756" s="152"/>
      <c r="O1756" s="152"/>
      <c r="P1756" s="152"/>
      <c r="Q1756" s="152"/>
      <c r="R1756" s="152"/>
      <c r="S1756" s="152"/>
      <c r="T1756" s="153" cm="1">
        <f t="array" ref="T1756">MATCH(1,(TDU_Info!$C$5:$C$111=$T$6)*(TDU_Info!$B$5:$B$111&lt;=$B1756),0)</f>
        <v>89</v>
      </c>
      <c r="U1756" s="152">
        <f>100*(INDEX(TDU_Info!$E$5:$E$111,$T1756)/T$11+INDEX(TDU_Info!$F$5:$F$111,$T1756))</f>
        <v>4.3253000000000004</v>
      </c>
      <c r="V1756" s="152">
        <v>5.8819999999999997</v>
      </c>
      <c r="W1756" s="152">
        <v>5.9829999999999997</v>
      </c>
      <c r="X1756" s="152">
        <v>6.43</v>
      </c>
      <c r="Y1756" s="152">
        <v>6.13</v>
      </c>
      <c r="Z1756" s="152">
        <v>6.1970000000000001</v>
      </c>
      <c r="AA1756" s="152">
        <v>6.2679999999999998</v>
      </c>
      <c r="AB1756" s="152">
        <v>6.8</v>
      </c>
      <c r="AC1756" s="152">
        <v>6.5</v>
      </c>
      <c r="AD1756" s="152">
        <v>5.641</v>
      </c>
      <c r="AE1756" s="152">
        <v>5.9569999999999999</v>
      </c>
      <c r="AF1756" s="152">
        <v>6.43</v>
      </c>
      <c r="AG1756" s="152">
        <v>6.13</v>
      </c>
      <c r="AH1756" s="152">
        <v>5.9480000000000004</v>
      </c>
      <c r="AI1756" s="152">
        <v>6.234</v>
      </c>
      <c r="AJ1756" s="152">
        <v>6.8</v>
      </c>
      <c r="AK1756" s="152">
        <v>6.5</v>
      </c>
      <c r="AL1756" s="152" t="e">
        <f t="shared" si="333"/>
        <v>#N/A</v>
      </c>
      <c r="AM1756" s="152" t="e">
        <f t="shared" si="334"/>
        <v>#N/A</v>
      </c>
      <c r="AN1756" s="152" t="e">
        <f>NA()</f>
        <v>#N/A</v>
      </c>
      <c r="AO1756" s="152" t="e">
        <f>NA()</f>
        <v>#N/A</v>
      </c>
      <c r="AP1756" s="152">
        <f t="shared" si="352"/>
        <v>8.1846999999999994</v>
      </c>
      <c r="AQ1756" s="152"/>
      <c r="AR1756" s="152"/>
      <c r="AS1756" s="153">
        <f t="shared" si="353"/>
        <v>279</v>
      </c>
      <c r="AT1756" s="153">
        <f t="shared" si="320"/>
        <v>1</v>
      </c>
      <c r="AU1756" s="153">
        <f t="shared" si="321"/>
        <v>0</v>
      </c>
      <c r="AV1756" s="153">
        <f t="shared" si="322"/>
        <v>0</v>
      </c>
      <c r="BA1756">
        <f t="shared" si="354"/>
        <v>6</v>
      </c>
    </row>
    <row r="1757" spans="2:53" x14ac:dyDescent="0.25">
      <c r="B1757" s="155">
        <f t="shared" si="340"/>
        <v>44476.999305555553</v>
      </c>
      <c r="C1757" s="155">
        <f t="shared" si="327"/>
        <v>44476.999305555553</v>
      </c>
      <c r="D1757" s="152">
        <f t="shared" si="330"/>
        <v>6.43</v>
      </c>
      <c r="E1757" s="152"/>
      <c r="F1757" s="152"/>
      <c r="G1757" s="152"/>
      <c r="H1757" s="152" t="e">
        <f t="shared" si="331"/>
        <v>#N/A</v>
      </c>
      <c r="I1757" s="152"/>
      <c r="J1757" s="152" t="e">
        <f t="shared" si="332"/>
        <v>#N/A</v>
      </c>
      <c r="K1757" s="152"/>
      <c r="L1757" s="152"/>
      <c r="M1757" s="152"/>
      <c r="N1757" s="152"/>
      <c r="O1757" s="152"/>
      <c r="P1757" s="152"/>
      <c r="Q1757" s="152"/>
      <c r="R1757" s="152"/>
      <c r="S1757" s="152"/>
      <c r="T1757" s="153" cm="1">
        <f t="array" ref="T1757">MATCH(1,(TDU_Info!$C$5:$C$111=$T$6)*(TDU_Info!$B$5:$B$111&lt;=$B1757),0)</f>
        <v>89</v>
      </c>
      <c r="U1757" s="152">
        <f>100*(INDEX(TDU_Info!$E$5:$E$111,$T1757)/T$11+INDEX(TDU_Info!$F$5:$F$111,$T1757))</f>
        <v>4.3253000000000004</v>
      </c>
      <c r="V1757" s="152">
        <v>5.8819999999999997</v>
      </c>
      <c r="W1757" s="152">
        <v>5.9829999999999997</v>
      </c>
      <c r="X1757" s="152">
        <v>6.43</v>
      </c>
      <c r="Y1757" s="152">
        <v>6.13</v>
      </c>
      <c r="Z1757" s="152">
        <v>6.1970000000000001</v>
      </c>
      <c r="AA1757" s="152">
        <v>6.2679999999999998</v>
      </c>
      <c r="AB1757" s="152">
        <v>6.8</v>
      </c>
      <c r="AC1757" s="152">
        <v>6.5</v>
      </c>
      <c r="AD1757" s="152">
        <v>5.641</v>
      </c>
      <c r="AE1757" s="152">
        <v>5.9569999999999999</v>
      </c>
      <c r="AF1757" s="152">
        <v>6.43</v>
      </c>
      <c r="AG1757" s="152">
        <v>6.13</v>
      </c>
      <c r="AH1757" s="152">
        <v>5.9480000000000004</v>
      </c>
      <c r="AI1757" s="152">
        <v>6.234</v>
      </c>
      <c r="AJ1757" s="152">
        <v>6.8</v>
      </c>
      <c r="AK1757" s="152">
        <v>6.5</v>
      </c>
      <c r="AL1757" s="152" t="e">
        <f t="shared" si="333"/>
        <v>#N/A</v>
      </c>
      <c r="AM1757" s="152" t="e">
        <f t="shared" si="334"/>
        <v>#N/A</v>
      </c>
      <c r="AN1757" s="152" t="e">
        <f>NA()</f>
        <v>#N/A</v>
      </c>
      <c r="AO1757" s="152" t="e">
        <f>NA()</f>
        <v>#N/A</v>
      </c>
      <c r="AP1757" s="152">
        <f t="shared" si="352"/>
        <v>8.1846999999999994</v>
      </c>
      <c r="AQ1757" s="152"/>
      <c r="AR1757" s="152"/>
      <c r="AS1757" s="153">
        <f t="shared" si="353"/>
        <v>280</v>
      </c>
      <c r="AT1757" s="153">
        <f t="shared" si="320"/>
        <v>1</v>
      </c>
      <c r="AU1757" s="153">
        <f t="shared" si="321"/>
        <v>0</v>
      </c>
      <c r="AV1757" s="153">
        <f t="shared" si="322"/>
        <v>0</v>
      </c>
      <c r="BA1757">
        <f t="shared" si="354"/>
        <v>7</v>
      </c>
    </row>
    <row r="1758" spans="2:53" x14ac:dyDescent="0.25">
      <c r="B1758" s="155">
        <f t="shared" si="340"/>
        <v>44477.999305555553</v>
      </c>
      <c r="C1758" s="155">
        <f t="shared" si="327"/>
        <v>44477.999305555553</v>
      </c>
      <c r="D1758" s="152">
        <f t="shared" si="330"/>
        <v>6.43</v>
      </c>
      <c r="E1758" s="152"/>
      <c r="F1758" s="152"/>
      <c r="G1758" s="152"/>
      <c r="H1758" s="152" t="e">
        <f t="shared" si="331"/>
        <v>#N/A</v>
      </c>
      <c r="I1758" s="152"/>
      <c r="J1758" s="152" t="e">
        <f t="shared" si="332"/>
        <v>#N/A</v>
      </c>
      <c r="K1758" s="152"/>
      <c r="L1758" s="152"/>
      <c r="M1758" s="152"/>
      <c r="N1758" s="152"/>
      <c r="O1758" s="152"/>
      <c r="P1758" s="152"/>
      <c r="Q1758" s="152"/>
      <c r="R1758" s="152"/>
      <c r="S1758" s="152"/>
      <c r="T1758" s="153" cm="1">
        <f t="array" ref="T1758">MATCH(1,(TDU_Info!$C$5:$C$111=$T$6)*(TDU_Info!$B$5:$B$111&lt;=$B1758),0)</f>
        <v>89</v>
      </c>
      <c r="U1758" s="152">
        <f>100*(INDEX(TDU_Info!$E$5:$E$111,$T1758)/T$11+INDEX(TDU_Info!$F$5:$F$111,$T1758))</f>
        <v>4.3253000000000004</v>
      </c>
      <c r="V1758" s="152">
        <v>5.8819999999999997</v>
      </c>
      <c r="W1758" s="152">
        <v>6.0830000000000002</v>
      </c>
      <c r="X1758" s="152">
        <v>6.43</v>
      </c>
      <c r="Y1758" s="152">
        <v>6.13</v>
      </c>
      <c r="Z1758" s="152">
        <v>6.1970000000000001</v>
      </c>
      <c r="AA1758" s="152">
        <v>6.468</v>
      </c>
      <c r="AB1758" s="152">
        <v>6.8</v>
      </c>
      <c r="AC1758" s="152">
        <v>6.5</v>
      </c>
      <c r="AD1758" s="152">
        <v>5.641</v>
      </c>
      <c r="AE1758" s="152">
        <v>6.0570000000000004</v>
      </c>
      <c r="AF1758" s="152">
        <v>6.43</v>
      </c>
      <c r="AG1758" s="152">
        <v>6.13</v>
      </c>
      <c r="AH1758" s="152">
        <v>5.9480000000000004</v>
      </c>
      <c r="AI1758" s="152">
        <v>6.4340000000000002</v>
      </c>
      <c r="AJ1758" s="152">
        <v>6.8</v>
      </c>
      <c r="AK1758" s="152">
        <v>6.5</v>
      </c>
      <c r="AL1758" s="152" t="e">
        <f t="shared" si="333"/>
        <v>#N/A</v>
      </c>
      <c r="AM1758" s="152" t="e">
        <f t="shared" si="334"/>
        <v>#N/A</v>
      </c>
      <c r="AN1758" s="152" t="e">
        <f>NA()</f>
        <v>#N/A</v>
      </c>
      <c r="AO1758" s="152" t="e">
        <f>NA()</f>
        <v>#N/A</v>
      </c>
      <c r="AP1758" s="152">
        <f t="shared" si="352"/>
        <v>8.1846999999999994</v>
      </c>
      <c r="AQ1758" s="152"/>
      <c r="AR1758" s="152"/>
      <c r="AS1758" s="153">
        <f t="shared" si="353"/>
        <v>281</v>
      </c>
      <c r="AT1758" s="153">
        <f t="shared" si="320"/>
        <v>1</v>
      </c>
      <c r="AU1758" s="153">
        <f t="shared" si="321"/>
        <v>0</v>
      </c>
      <c r="AV1758" s="153">
        <f t="shared" si="322"/>
        <v>0</v>
      </c>
      <c r="BA1758">
        <f t="shared" si="354"/>
        <v>8</v>
      </c>
    </row>
    <row r="1759" spans="2:53" x14ac:dyDescent="0.25">
      <c r="B1759" s="155">
        <f t="shared" si="340"/>
        <v>44478.999305555553</v>
      </c>
      <c r="C1759" s="155">
        <f t="shared" si="327"/>
        <v>44478.999305555553</v>
      </c>
      <c r="D1759" s="152">
        <f t="shared" si="330"/>
        <v>6.53</v>
      </c>
      <c r="E1759" s="152"/>
      <c r="F1759" s="152"/>
      <c r="G1759" s="152"/>
      <c r="H1759" s="152" t="e">
        <f t="shared" si="331"/>
        <v>#N/A</v>
      </c>
      <c r="I1759" s="152"/>
      <c r="J1759" s="152" t="e">
        <f t="shared" si="332"/>
        <v>#N/A</v>
      </c>
      <c r="K1759" s="152"/>
      <c r="L1759" s="152"/>
      <c r="M1759" s="152"/>
      <c r="N1759" s="152"/>
      <c r="O1759" s="152"/>
      <c r="P1759" s="152"/>
      <c r="Q1759" s="152"/>
      <c r="R1759" s="152"/>
      <c r="S1759" s="152"/>
      <c r="T1759" s="153" cm="1">
        <f t="array" ref="T1759">MATCH(1,(TDU_Info!$C$5:$C$111=$T$6)*(TDU_Info!$B$5:$B$111&lt;=$B1759),0)</f>
        <v>89</v>
      </c>
      <c r="U1759" s="152">
        <f>100*(INDEX(TDU_Info!$E$5:$E$111,$T1759)/T$11+INDEX(TDU_Info!$F$5:$F$111,$T1759))</f>
        <v>4.3253000000000004</v>
      </c>
      <c r="V1759" s="152">
        <v>5.8819999999999997</v>
      </c>
      <c r="W1759" s="152">
        <v>6.0830000000000002</v>
      </c>
      <c r="X1759" s="152">
        <v>6.53</v>
      </c>
      <c r="Y1759" s="152">
        <v>6.23</v>
      </c>
      <c r="Z1759" s="152">
        <v>6.1970000000000001</v>
      </c>
      <c r="AA1759" s="152">
        <v>6.468</v>
      </c>
      <c r="AB1759" s="152">
        <v>6.9</v>
      </c>
      <c r="AC1759" s="152">
        <v>6.6</v>
      </c>
      <c r="AD1759" s="152">
        <v>5.641</v>
      </c>
      <c r="AE1759" s="152">
        <v>6.0570000000000004</v>
      </c>
      <c r="AF1759" s="152">
        <v>6.53</v>
      </c>
      <c r="AG1759" s="152">
        <v>6.23</v>
      </c>
      <c r="AH1759" s="152">
        <v>5.9480000000000004</v>
      </c>
      <c r="AI1759" s="152">
        <v>6.4340000000000002</v>
      </c>
      <c r="AJ1759" s="152">
        <v>6.9</v>
      </c>
      <c r="AK1759" s="152">
        <v>6.6</v>
      </c>
      <c r="AL1759" s="152" t="e">
        <f t="shared" si="333"/>
        <v>#N/A</v>
      </c>
      <c r="AM1759" s="152" t="e">
        <f t="shared" si="334"/>
        <v>#N/A</v>
      </c>
      <c r="AN1759" s="152" t="e">
        <f>NA()</f>
        <v>#N/A</v>
      </c>
      <c r="AO1759" s="152" t="e">
        <f>NA()</f>
        <v>#N/A</v>
      </c>
      <c r="AP1759" s="152">
        <f t="shared" si="352"/>
        <v>8.1846999999999994</v>
      </c>
      <c r="AQ1759" s="152"/>
      <c r="AR1759" s="152"/>
      <c r="AS1759" s="153">
        <f t="shared" si="353"/>
        <v>282</v>
      </c>
      <c r="AT1759" s="153">
        <f t="shared" si="320"/>
        <v>1</v>
      </c>
      <c r="AU1759" s="153">
        <f t="shared" si="321"/>
        <v>0</v>
      </c>
      <c r="AV1759" s="153">
        <f t="shared" si="322"/>
        <v>0</v>
      </c>
      <c r="BA1759">
        <f t="shared" si="354"/>
        <v>9</v>
      </c>
    </row>
    <row r="1760" spans="2:53" x14ac:dyDescent="0.25">
      <c r="B1760" s="155">
        <f t="shared" si="340"/>
        <v>44479.999305555553</v>
      </c>
      <c r="C1760" s="155">
        <f t="shared" si="327"/>
        <v>44479.999305555553</v>
      </c>
      <c r="D1760" s="152">
        <f t="shared" si="330"/>
        <v>6.53</v>
      </c>
      <c r="E1760" s="152"/>
      <c r="F1760" s="152"/>
      <c r="G1760" s="152"/>
      <c r="H1760" s="152" t="e">
        <f t="shared" si="331"/>
        <v>#N/A</v>
      </c>
      <c r="I1760" s="152"/>
      <c r="J1760" s="152" t="e">
        <f t="shared" si="332"/>
        <v>#N/A</v>
      </c>
      <c r="K1760" s="152"/>
      <c r="L1760" s="152"/>
      <c r="M1760" s="152"/>
      <c r="N1760" s="152"/>
      <c r="O1760" s="152"/>
      <c r="P1760" s="152"/>
      <c r="Q1760" s="152"/>
      <c r="R1760" s="152"/>
      <c r="S1760" s="152"/>
      <c r="T1760" s="153" cm="1">
        <f t="array" ref="T1760">MATCH(1,(TDU_Info!$C$5:$C$111=$T$6)*(TDU_Info!$B$5:$B$111&lt;=$B1760),0)</f>
        <v>89</v>
      </c>
      <c r="U1760" s="152">
        <f>100*(INDEX(TDU_Info!$E$5:$E$111,$T1760)/T$11+INDEX(TDU_Info!$F$5:$F$111,$T1760))</f>
        <v>4.3253000000000004</v>
      </c>
      <c r="V1760" s="152">
        <v>5.8819999999999997</v>
      </c>
      <c r="W1760" s="152">
        <v>6.1829999999999998</v>
      </c>
      <c r="X1760" s="152">
        <v>6.53</v>
      </c>
      <c r="Y1760" s="152">
        <v>6.23</v>
      </c>
      <c r="Z1760" s="152">
        <v>6.1970000000000001</v>
      </c>
      <c r="AA1760" s="152">
        <v>6.468</v>
      </c>
      <c r="AB1760" s="152">
        <v>6.9</v>
      </c>
      <c r="AC1760" s="152">
        <v>6.6</v>
      </c>
      <c r="AD1760" s="152">
        <v>5.641</v>
      </c>
      <c r="AE1760" s="152">
        <v>6.157</v>
      </c>
      <c r="AF1760" s="152">
        <v>6.53</v>
      </c>
      <c r="AG1760" s="152">
        <v>6.23</v>
      </c>
      <c r="AH1760" s="152">
        <v>5.9480000000000004</v>
      </c>
      <c r="AI1760" s="152">
        <v>6.4340000000000002</v>
      </c>
      <c r="AJ1760" s="152">
        <v>6.9</v>
      </c>
      <c r="AK1760" s="152">
        <v>6.6</v>
      </c>
      <c r="AL1760" s="152" t="e">
        <f t="shared" si="333"/>
        <v>#N/A</v>
      </c>
      <c r="AM1760" s="152" t="e">
        <f t="shared" si="334"/>
        <v>#N/A</v>
      </c>
      <c r="AN1760" s="152" t="e">
        <f>NA()</f>
        <v>#N/A</v>
      </c>
      <c r="AO1760" s="152" t="e">
        <f>NA()</f>
        <v>#N/A</v>
      </c>
      <c r="AP1760" s="152">
        <f t="shared" si="352"/>
        <v>8.1846999999999994</v>
      </c>
      <c r="AQ1760" s="152"/>
      <c r="AR1760" s="152"/>
      <c r="AS1760" s="153">
        <f t="shared" si="353"/>
        <v>283</v>
      </c>
      <c r="AT1760" s="153">
        <f t="shared" si="320"/>
        <v>1</v>
      </c>
      <c r="AU1760" s="153">
        <f t="shared" si="321"/>
        <v>0</v>
      </c>
      <c r="AV1760" s="153">
        <f t="shared" si="322"/>
        <v>0</v>
      </c>
      <c r="BA1760">
        <f t="shared" si="354"/>
        <v>10</v>
      </c>
    </row>
    <row r="1761" spans="2:53" x14ac:dyDescent="0.25">
      <c r="B1761" s="155">
        <f t="shared" si="340"/>
        <v>44480.999305555553</v>
      </c>
      <c r="C1761" s="155">
        <f t="shared" si="327"/>
        <v>44480.999305555553</v>
      </c>
      <c r="D1761" s="152">
        <f t="shared" si="330"/>
        <v>6.53</v>
      </c>
      <c r="E1761" s="152"/>
      <c r="F1761" s="152"/>
      <c r="G1761" s="152"/>
      <c r="H1761" s="152" t="e">
        <f t="shared" si="331"/>
        <v>#N/A</v>
      </c>
      <c r="I1761" s="152"/>
      <c r="J1761" s="152" t="e">
        <f t="shared" si="332"/>
        <v>#N/A</v>
      </c>
      <c r="K1761" s="152"/>
      <c r="L1761" s="152"/>
      <c r="M1761" s="152"/>
      <c r="N1761" s="152"/>
      <c r="O1761" s="152"/>
      <c r="P1761" s="152"/>
      <c r="Q1761" s="152"/>
      <c r="R1761" s="152"/>
      <c r="S1761" s="152"/>
      <c r="T1761" s="153" cm="1">
        <f t="array" ref="T1761">MATCH(1,(TDU_Info!$C$5:$C$111=$T$6)*(TDU_Info!$B$5:$B$111&lt;=$B1761),0)</f>
        <v>89</v>
      </c>
      <c r="U1761" s="152">
        <f>100*(INDEX(TDU_Info!$E$5:$E$111,$T1761)/T$11+INDEX(TDU_Info!$F$5:$F$111,$T1761))</f>
        <v>4.3253000000000004</v>
      </c>
      <c r="V1761" s="152">
        <v>5.8819999999999997</v>
      </c>
      <c r="W1761" s="152">
        <v>6.1829999999999998</v>
      </c>
      <c r="X1761" s="152">
        <v>6.53</v>
      </c>
      <c r="Y1761" s="152">
        <v>6.23</v>
      </c>
      <c r="Z1761" s="152">
        <v>6.1970000000000001</v>
      </c>
      <c r="AA1761" s="152">
        <v>6.468</v>
      </c>
      <c r="AB1761" s="152">
        <v>6.9</v>
      </c>
      <c r="AC1761" s="152">
        <v>6.6</v>
      </c>
      <c r="AD1761" s="152">
        <v>5.641</v>
      </c>
      <c r="AE1761" s="152">
        <v>6.157</v>
      </c>
      <c r="AF1761" s="152">
        <v>6.53</v>
      </c>
      <c r="AG1761" s="152">
        <v>6.23</v>
      </c>
      <c r="AH1761" s="152">
        <v>5.9480000000000004</v>
      </c>
      <c r="AI1761" s="152">
        <v>6.4340000000000002</v>
      </c>
      <c r="AJ1761" s="152">
        <v>6.9</v>
      </c>
      <c r="AK1761" s="152">
        <v>6.6</v>
      </c>
      <c r="AL1761" s="152" t="e">
        <f t="shared" si="333"/>
        <v>#N/A</v>
      </c>
      <c r="AM1761" s="152" t="e">
        <f t="shared" si="334"/>
        <v>#N/A</v>
      </c>
      <c r="AN1761" s="152" t="e">
        <f>NA()</f>
        <v>#N/A</v>
      </c>
      <c r="AO1761" s="152" t="e">
        <f>NA()</f>
        <v>#N/A</v>
      </c>
      <c r="AP1761" s="152">
        <f t="shared" si="352"/>
        <v>8.1846999999999994</v>
      </c>
      <c r="AQ1761" s="152"/>
      <c r="AR1761" s="152"/>
      <c r="AS1761" s="153">
        <f t="shared" si="353"/>
        <v>284</v>
      </c>
      <c r="AT1761" s="153">
        <f t="shared" si="320"/>
        <v>1</v>
      </c>
      <c r="AU1761" s="153">
        <f t="shared" si="321"/>
        <v>0</v>
      </c>
      <c r="AV1761" s="153">
        <f t="shared" si="322"/>
        <v>0</v>
      </c>
      <c r="BA1761">
        <f t="shared" si="354"/>
        <v>11</v>
      </c>
    </row>
    <row r="1762" spans="2:53" x14ac:dyDescent="0.25">
      <c r="B1762" s="155">
        <f t="shared" si="340"/>
        <v>44481.999305555553</v>
      </c>
      <c r="C1762" s="155">
        <f t="shared" si="327"/>
        <v>44481.999305555553</v>
      </c>
      <c r="D1762" s="152">
        <f t="shared" si="330"/>
        <v>6.53</v>
      </c>
      <c r="E1762" s="152"/>
      <c r="F1762" s="152"/>
      <c r="G1762" s="152"/>
      <c r="H1762" s="152" t="e">
        <f t="shared" si="331"/>
        <v>#N/A</v>
      </c>
      <c r="I1762" s="152"/>
      <c r="J1762" s="152" t="e">
        <f t="shared" si="332"/>
        <v>#N/A</v>
      </c>
      <c r="K1762" s="152"/>
      <c r="L1762" s="152"/>
      <c r="M1762" s="152"/>
      <c r="N1762" s="152"/>
      <c r="O1762" s="152"/>
      <c r="P1762" s="152"/>
      <c r="Q1762" s="152"/>
      <c r="R1762" s="152"/>
      <c r="S1762" s="152"/>
      <c r="T1762" s="153" cm="1">
        <f t="array" ref="T1762">MATCH(1,(TDU_Info!$C$5:$C$111=$T$6)*(TDU_Info!$B$5:$B$111&lt;=$B1762),0)</f>
        <v>89</v>
      </c>
      <c r="U1762" s="152">
        <f>100*(INDEX(TDU_Info!$E$5:$E$111,$T1762)/T$11+INDEX(TDU_Info!$F$5:$F$111,$T1762))</f>
        <v>4.3253000000000004</v>
      </c>
      <c r="V1762" s="152">
        <v>5.8819999999999997</v>
      </c>
      <c r="W1762" s="152">
        <v>6.1829999999999998</v>
      </c>
      <c r="X1762" s="152">
        <v>6.53</v>
      </c>
      <c r="Y1762" s="152">
        <v>6.23</v>
      </c>
      <c r="Z1762" s="152">
        <v>6.1970000000000001</v>
      </c>
      <c r="AA1762" s="152">
        <v>6.468</v>
      </c>
      <c r="AB1762" s="152">
        <v>6.9</v>
      </c>
      <c r="AC1762" s="152">
        <v>6.6</v>
      </c>
      <c r="AD1762" s="152">
        <v>5.641</v>
      </c>
      <c r="AE1762" s="152">
        <v>6.157</v>
      </c>
      <c r="AF1762" s="152">
        <v>6.53</v>
      </c>
      <c r="AG1762" s="152">
        <v>6.23</v>
      </c>
      <c r="AH1762" s="152">
        <v>5.9480000000000004</v>
      </c>
      <c r="AI1762" s="152">
        <v>6.4340000000000002</v>
      </c>
      <c r="AJ1762" s="152">
        <v>6.9</v>
      </c>
      <c r="AK1762" s="152">
        <v>6.6</v>
      </c>
      <c r="AL1762" s="152" t="e">
        <f t="shared" si="333"/>
        <v>#N/A</v>
      </c>
      <c r="AM1762" s="152" t="e">
        <f t="shared" si="334"/>
        <v>#N/A</v>
      </c>
      <c r="AN1762" s="152" t="e">
        <f>NA()</f>
        <v>#N/A</v>
      </c>
      <c r="AO1762" s="152" t="e">
        <f>NA()</f>
        <v>#N/A</v>
      </c>
      <c r="AP1762" s="152">
        <f t="shared" si="352"/>
        <v>8.1846999999999994</v>
      </c>
      <c r="AQ1762" s="152"/>
      <c r="AR1762" s="152"/>
      <c r="AS1762" s="153">
        <f t="shared" si="353"/>
        <v>285</v>
      </c>
      <c r="AT1762" s="153">
        <f t="shared" si="320"/>
        <v>1</v>
      </c>
      <c r="AU1762" s="153">
        <f t="shared" si="321"/>
        <v>0</v>
      </c>
      <c r="AV1762" s="153">
        <f t="shared" si="322"/>
        <v>0</v>
      </c>
      <c r="BA1762">
        <f t="shared" si="354"/>
        <v>12</v>
      </c>
    </row>
    <row r="1763" spans="2:53" x14ac:dyDescent="0.25">
      <c r="B1763" s="155">
        <f t="shared" si="340"/>
        <v>44482.999305555553</v>
      </c>
      <c r="C1763" s="155">
        <f t="shared" si="327"/>
        <v>44482.999305555553</v>
      </c>
      <c r="D1763" s="152">
        <f t="shared" si="330"/>
        <v>6.53</v>
      </c>
      <c r="E1763" s="152"/>
      <c r="F1763" s="152"/>
      <c r="G1763" s="152"/>
      <c r="H1763" s="152" t="e">
        <f t="shared" si="331"/>
        <v>#N/A</v>
      </c>
      <c r="I1763" s="152"/>
      <c r="J1763" s="152" t="e">
        <f t="shared" si="332"/>
        <v>#N/A</v>
      </c>
      <c r="K1763" s="152"/>
      <c r="L1763" s="152"/>
      <c r="M1763" s="152"/>
      <c r="N1763" s="152"/>
      <c r="O1763" s="152"/>
      <c r="P1763" s="152"/>
      <c r="Q1763" s="152"/>
      <c r="R1763" s="152"/>
      <c r="S1763" s="152"/>
      <c r="T1763" s="153" cm="1">
        <f t="array" ref="T1763">MATCH(1,(TDU_Info!$C$5:$C$111=$T$6)*(TDU_Info!$B$5:$B$111&lt;=$B1763),0)</f>
        <v>89</v>
      </c>
      <c r="U1763" s="152">
        <f>100*(INDEX(TDU_Info!$E$5:$E$111,$T1763)/T$11+INDEX(TDU_Info!$F$5:$F$111,$T1763))</f>
        <v>4.3253000000000004</v>
      </c>
      <c r="V1763" s="152">
        <v>5.8819999999999997</v>
      </c>
      <c r="W1763" s="152">
        <v>6.1829999999999998</v>
      </c>
      <c r="X1763" s="152">
        <v>6.53</v>
      </c>
      <c r="Y1763" s="152">
        <v>6.23</v>
      </c>
      <c r="Z1763" s="152">
        <v>6.1970000000000001</v>
      </c>
      <c r="AA1763" s="152">
        <v>6.468</v>
      </c>
      <c r="AB1763" s="152">
        <v>6.9</v>
      </c>
      <c r="AC1763" s="152">
        <v>6.6</v>
      </c>
      <c r="AD1763" s="152">
        <v>5.641</v>
      </c>
      <c r="AE1763" s="152">
        <v>6.157</v>
      </c>
      <c r="AF1763" s="152">
        <v>6.53</v>
      </c>
      <c r="AG1763" s="152">
        <v>6.23</v>
      </c>
      <c r="AH1763" s="152">
        <v>5.9480000000000004</v>
      </c>
      <c r="AI1763" s="152">
        <v>6.4340000000000002</v>
      </c>
      <c r="AJ1763" s="152">
        <v>6.9</v>
      </c>
      <c r="AK1763" s="152">
        <v>6.6</v>
      </c>
      <c r="AL1763" s="152" t="e">
        <f t="shared" si="333"/>
        <v>#N/A</v>
      </c>
      <c r="AM1763" s="152" t="e">
        <f t="shared" si="334"/>
        <v>#N/A</v>
      </c>
      <c r="AN1763" s="152" t="e">
        <f>NA()</f>
        <v>#N/A</v>
      </c>
      <c r="AO1763" s="152" t="e">
        <f>NA()</f>
        <v>#N/A</v>
      </c>
      <c r="AP1763" s="152">
        <f t="shared" si="352"/>
        <v>8.1846999999999994</v>
      </c>
      <c r="AQ1763" s="152"/>
      <c r="AR1763" s="152"/>
      <c r="AS1763" s="153">
        <f t="shared" si="353"/>
        <v>286</v>
      </c>
      <c r="AT1763" s="153">
        <f t="shared" si="320"/>
        <v>1</v>
      </c>
      <c r="AU1763" s="153">
        <f t="shared" si="321"/>
        <v>0</v>
      </c>
      <c r="AV1763" s="153">
        <f t="shared" si="322"/>
        <v>0</v>
      </c>
      <c r="BA1763">
        <f t="shared" si="354"/>
        <v>13</v>
      </c>
    </row>
    <row r="1764" spans="2:53" x14ac:dyDescent="0.25">
      <c r="B1764" s="155">
        <f t="shared" si="340"/>
        <v>44483.999305555553</v>
      </c>
      <c r="C1764" s="155">
        <f t="shared" si="327"/>
        <v>44483.999305555553</v>
      </c>
      <c r="D1764" s="152">
        <f t="shared" si="330"/>
        <v>6.53</v>
      </c>
      <c r="E1764" s="152"/>
      <c r="F1764" s="152"/>
      <c r="G1764" s="152"/>
      <c r="H1764" s="152" t="e">
        <f t="shared" si="331"/>
        <v>#N/A</v>
      </c>
      <c r="I1764" s="152"/>
      <c r="J1764" s="152" t="e">
        <f t="shared" si="332"/>
        <v>#N/A</v>
      </c>
      <c r="K1764" s="152"/>
      <c r="L1764" s="152"/>
      <c r="M1764" s="152"/>
      <c r="N1764" s="152"/>
      <c r="O1764" s="152"/>
      <c r="P1764" s="152"/>
      <c r="Q1764" s="152"/>
      <c r="R1764" s="152"/>
      <c r="S1764" s="152"/>
      <c r="T1764" s="153" cm="1">
        <f t="array" ref="T1764">MATCH(1,(TDU_Info!$C$5:$C$111=$T$6)*(TDU_Info!$B$5:$B$111&lt;=$B1764),0)</f>
        <v>89</v>
      </c>
      <c r="U1764" s="152">
        <f>100*(INDEX(TDU_Info!$E$5:$E$111,$T1764)/T$11+INDEX(TDU_Info!$F$5:$F$111,$T1764))</f>
        <v>4.3253000000000004</v>
      </c>
      <c r="V1764" s="152">
        <v>6.1820000000000004</v>
      </c>
      <c r="W1764" s="152">
        <v>6.1829999999999998</v>
      </c>
      <c r="X1764" s="152">
        <v>6.53</v>
      </c>
      <c r="Y1764" s="152">
        <v>6.23</v>
      </c>
      <c r="Z1764" s="152">
        <v>6.3970000000000002</v>
      </c>
      <c r="AA1764" s="152">
        <v>6.468</v>
      </c>
      <c r="AB1764" s="152">
        <v>6.9</v>
      </c>
      <c r="AC1764" s="152">
        <v>6.6</v>
      </c>
      <c r="AD1764" s="152">
        <v>5.9409999999999998</v>
      </c>
      <c r="AE1764" s="152">
        <v>6.157</v>
      </c>
      <c r="AF1764" s="152">
        <v>6.53</v>
      </c>
      <c r="AG1764" s="152">
        <v>6.23</v>
      </c>
      <c r="AH1764" s="152">
        <v>6.1479999999999997</v>
      </c>
      <c r="AI1764" s="152">
        <v>6.4340000000000002</v>
      </c>
      <c r="AJ1764" s="152">
        <v>6.9</v>
      </c>
      <c r="AK1764" s="152">
        <v>6.6</v>
      </c>
      <c r="AL1764" s="152" t="e">
        <f t="shared" si="333"/>
        <v>#N/A</v>
      </c>
      <c r="AM1764" s="152" t="e">
        <f t="shared" si="334"/>
        <v>#N/A</v>
      </c>
      <c r="AN1764" s="152" t="e">
        <f>NA()</f>
        <v>#N/A</v>
      </c>
      <c r="AO1764" s="152" t="e">
        <f>NA()</f>
        <v>#N/A</v>
      </c>
      <c r="AP1764" s="152">
        <f t="shared" si="352"/>
        <v>8.1846999999999994</v>
      </c>
      <c r="AQ1764" s="152"/>
      <c r="AR1764" s="152"/>
      <c r="AS1764" s="153">
        <f t="shared" si="353"/>
        <v>287</v>
      </c>
      <c r="AT1764" s="153">
        <f t="shared" si="320"/>
        <v>1</v>
      </c>
      <c r="AU1764" s="153">
        <f t="shared" si="321"/>
        <v>0</v>
      </c>
      <c r="AV1764" s="153">
        <f t="shared" si="322"/>
        <v>0</v>
      </c>
      <c r="BA1764">
        <f t="shared" si="354"/>
        <v>14</v>
      </c>
    </row>
    <row r="1765" spans="2:53" x14ac:dyDescent="0.25">
      <c r="B1765" s="155">
        <f t="shared" si="340"/>
        <v>44484.999305555553</v>
      </c>
      <c r="C1765" s="155">
        <f t="shared" si="327"/>
        <v>44484.999305555553</v>
      </c>
      <c r="D1765" s="152">
        <f t="shared" si="330"/>
        <v>6.53</v>
      </c>
      <c r="E1765" s="152"/>
      <c r="F1765" s="152"/>
      <c r="G1765" s="152"/>
      <c r="H1765" s="152" t="e">
        <f t="shared" si="331"/>
        <v>#N/A</v>
      </c>
      <c r="I1765" s="152"/>
      <c r="J1765" s="152" t="e">
        <f t="shared" si="332"/>
        <v>#N/A</v>
      </c>
      <c r="K1765" s="152"/>
      <c r="L1765" s="152"/>
      <c r="M1765" s="152"/>
      <c r="N1765" s="152"/>
      <c r="O1765" s="152"/>
      <c r="P1765" s="152"/>
      <c r="Q1765" s="152"/>
      <c r="R1765" s="152"/>
      <c r="S1765" s="152"/>
      <c r="T1765" s="153" cm="1">
        <f t="array" ref="T1765">MATCH(1,(TDU_Info!$C$5:$C$111=$T$6)*(TDU_Info!$B$5:$B$111&lt;=$B1765),0)</f>
        <v>89</v>
      </c>
      <c r="U1765" s="152">
        <f>100*(INDEX(TDU_Info!$E$5:$E$111,$T1765)/T$11+INDEX(TDU_Info!$F$5:$F$111,$T1765))</f>
        <v>4.3253000000000004</v>
      </c>
      <c r="V1765" s="152">
        <v>6.1820000000000004</v>
      </c>
      <c r="W1765" s="152">
        <v>6.194</v>
      </c>
      <c r="X1765" s="152">
        <v>6.53</v>
      </c>
      <c r="Y1765" s="152">
        <v>6.23</v>
      </c>
      <c r="Z1765" s="152">
        <v>6.4969999999999999</v>
      </c>
      <c r="AA1765" s="152">
        <v>6.4820000000000002</v>
      </c>
      <c r="AB1765" s="152">
        <v>6.9</v>
      </c>
      <c r="AC1765" s="152">
        <v>6.6</v>
      </c>
      <c r="AD1765" s="152">
        <v>5.9409999999999998</v>
      </c>
      <c r="AE1765" s="152">
        <v>6.1619999999999999</v>
      </c>
      <c r="AF1765" s="152">
        <v>6.53</v>
      </c>
      <c r="AG1765" s="152">
        <v>6.23</v>
      </c>
      <c r="AH1765" s="152">
        <v>6.2480000000000002</v>
      </c>
      <c r="AI1765" s="152">
        <v>6.4409999999999998</v>
      </c>
      <c r="AJ1765" s="152">
        <v>6.9</v>
      </c>
      <c r="AK1765" s="152">
        <v>6.6</v>
      </c>
      <c r="AL1765" s="152" t="e">
        <f t="shared" si="333"/>
        <v>#N/A</v>
      </c>
      <c r="AM1765" s="152" t="e">
        <f t="shared" si="334"/>
        <v>#N/A</v>
      </c>
      <c r="AN1765" s="152" t="e">
        <f>NA()</f>
        <v>#N/A</v>
      </c>
      <c r="AO1765" s="152" t="e">
        <f>NA()</f>
        <v>#N/A</v>
      </c>
      <c r="AP1765" s="152">
        <f t="shared" si="352"/>
        <v>8.1846999999999994</v>
      </c>
      <c r="AQ1765" s="152"/>
      <c r="AR1765" s="152"/>
      <c r="AS1765" s="153">
        <f t="shared" si="353"/>
        <v>288</v>
      </c>
      <c r="AT1765" s="153">
        <f t="shared" si="320"/>
        <v>1</v>
      </c>
      <c r="AU1765" s="153">
        <f t="shared" si="321"/>
        <v>0</v>
      </c>
      <c r="AV1765" s="153">
        <f t="shared" si="322"/>
        <v>0</v>
      </c>
      <c r="BA1765">
        <f t="shared" si="354"/>
        <v>15</v>
      </c>
    </row>
    <row r="1766" spans="2:53" x14ac:dyDescent="0.25">
      <c r="B1766" s="155">
        <f t="shared" si="340"/>
        <v>44485.999305555553</v>
      </c>
      <c r="C1766" s="155">
        <f t="shared" si="327"/>
        <v>44485.999305555553</v>
      </c>
      <c r="D1766" s="152">
        <f t="shared" si="330"/>
        <v>6.53</v>
      </c>
      <c r="E1766" s="152"/>
      <c r="F1766" s="152"/>
      <c r="G1766" s="152"/>
      <c r="H1766" s="152" t="e">
        <f t="shared" si="331"/>
        <v>#N/A</v>
      </c>
      <c r="I1766" s="152"/>
      <c r="J1766" s="152" t="e">
        <f t="shared" si="332"/>
        <v>#N/A</v>
      </c>
      <c r="K1766" s="152"/>
      <c r="L1766" s="152"/>
      <c r="M1766" s="152"/>
      <c r="N1766" s="152"/>
      <c r="O1766" s="152"/>
      <c r="P1766" s="152"/>
      <c r="Q1766" s="152"/>
      <c r="R1766" s="152"/>
      <c r="S1766" s="152"/>
      <c r="T1766" s="153" cm="1">
        <f t="array" ref="T1766">MATCH(1,(TDU_Info!$C$5:$C$111=$T$6)*(TDU_Info!$B$5:$B$111&lt;=$B1766),0)</f>
        <v>89</v>
      </c>
      <c r="U1766" s="152">
        <f>100*(INDEX(TDU_Info!$E$5:$E$111,$T1766)/T$11+INDEX(TDU_Info!$F$5:$F$111,$T1766))</f>
        <v>4.3253000000000004</v>
      </c>
      <c r="V1766" s="152">
        <v>6.1820000000000004</v>
      </c>
      <c r="W1766" s="152">
        <v>6.194</v>
      </c>
      <c r="X1766" s="152">
        <v>6.53</v>
      </c>
      <c r="Y1766" s="152">
        <v>6.23</v>
      </c>
      <c r="Z1766" s="152">
        <v>6.4969999999999999</v>
      </c>
      <c r="AA1766" s="152">
        <v>6.4820000000000002</v>
      </c>
      <c r="AB1766" s="152">
        <v>6.9</v>
      </c>
      <c r="AC1766" s="152">
        <v>6.6</v>
      </c>
      <c r="AD1766" s="152">
        <v>5.9409999999999998</v>
      </c>
      <c r="AE1766" s="152">
        <v>6.1619999999999999</v>
      </c>
      <c r="AF1766" s="152">
        <v>6.53</v>
      </c>
      <c r="AG1766" s="152">
        <v>6.23</v>
      </c>
      <c r="AH1766" s="152">
        <v>6.2480000000000002</v>
      </c>
      <c r="AI1766" s="152">
        <v>6.4409999999999998</v>
      </c>
      <c r="AJ1766" s="152">
        <v>6.9</v>
      </c>
      <c r="AK1766" s="152">
        <v>6.6</v>
      </c>
      <c r="AL1766" s="152" t="e">
        <f t="shared" si="333"/>
        <v>#N/A</v>
      </c>
      <c r="AM1766" s="152" t="e">
        <f t="shared" si="334"/>
        <v>#N/A</v>
      </c>
      <c r="AN1766" s="152" t="e">
        <f>NA()</f>
        <v>#N/A</v>
      </c>
      <c r="AO1766" s="152" t="e">
        <f>NA()</f>
        <v>#N/A</v>
      </c>
      <c r="AP1766" s="152">
        <f t="shared" si="352"/>
        <v>8.1846999999999994</v>
      </c>
      <c r="AQ1766" s="152"/>
      <c r="AR1766" s="152"/>
      <c r="AS1766" s="153">
        <f t="shared" si="353"/>
        <v>289</v>
      </c>
      <c r="AT1766" s="153">
        <f t="shared" si="320"/>
        <v>1</v>
      </c>
      <c r="AU1766" s="153">
        <f t="shared" si="321"/>
        <v>0</v>
      </c>
      <c r="AV1766" s="153">
        <f t="shared" si="322"/>
        <v>0</v>
      </c>
      <c r="BA1766">
        <f t="shared" si="354"/>
        <v>16</v>
      </c>
    </row>
    <row r="1767" spans="2:53" x14ac:dyDescent="0.25">
      <c r="B1767" s="155">
        <f t="shared" si="340"/>
        <v>44486.999305555553</v>
      </c>
      <c r="C1767" s="155">
        <f t="shared" si="327"/>
        <v>44486.999305555553</v>
      </c>
      <c r="D1767" s="152">
        <f t="shared" si="330"/>
        <v>6.53</v>
      </c>
      <c r="E1767" s="152"/>
      <c r="F1767" s="152"/>
      <c r="G1767" s="152"/>
      <c r="H1767" s="152" t="e">
        <f t="shared" si="331"/>
        <v>#N/A</v>
      </c>
      <c r="I1767" s="152"/>
      <c r="J1767" s="152" t="e">
        <f t="shared" si="332"/>
        <v>#N/A</v>
      </c>
      <c r="K1767" s="152"/>
      <c r="L1767" s="152"/>
      <c r="M1767" s="152"/>
      <c r="N1767" s="152"/>
      <c r="O1767" s="152"/>
      <c r="P1767" s="152"/>
      <c r="Q1767" s="152"/>
      <c r="R1767" s="152"/>
      <c r="S1767" s="152"/>
      <c r="T1767" s="153" cm="1">
        <f t="array" ref="T1767">MATCH(1,(TDU_Info!$C$5:$C$111=$T$6)*(TDU_Info!$B$5:$B$111&lt;=$B1767),0)</f>
        <v>89</v>
      </c>
      <c r="U1767" s="152">
        <f>100*(INDEX(TDU_Info!$E$5:$E$111,$T1767)/T$11+INDEX(TDU_Info!$F$5:$F$111,$T1767))</f>
        <v>4.3253000000000004</v>
      </c>
      <c r="V1767" s="152">
        <v>6.1820000000000004</v>
      </c>
      <c r="W1767" s="152">
        <v>6.194</v>
      </c>
      <c r="X1767" s="152">
        <v>6.53</v>
      </c>
      <c r="Y1767" s="152">
        <v>6.23</v>
      </c>
      <c r="Z1767" s="152">
        <v>6.4969999999999999</v>
      </c>
      <c r="AA1767" s="152">
        <v>6.4820000000000002</v>
      </c>
      <c r="AB1767" s="152">
        <v>6.9</v>
      </c>
      <c r="AC1767" s="152">
        <v>6.6</v>
      </c>
      <c r="AD1767" s="152">
        <v>5.9409999999999998</v>
      </c>
      <c r="AE1767" s="152">
        <v>6.1619999999999999</v>
      </c>
      <c r="AF1767" s="152">
        <v>6.53</v>
      </c>
      <c r="AG1767" s="152">
        <v>6.23</v>
      </c>
      <c r="AH1767" s="152">
        <v>6.2480000000000002</v>
      </c>
      <c r="AI1767" s="152">
        <v>6.4409999999999998</v>
      </c>
      <c r="AJ1767" s="152">
        <v>6.9</v>
      </c>
      <c r="AK1767" s="152">
        <v>6.6</v>
      </c>
      <c r="AL1767" s="152" t="e">
        <f t="shared" si="333"/>
        <v>#N/A</v>
      </c>
      <c r="AM1767" s="152" t="e">
        <f t="shared" si="334"/>
        <v>#N/A</v>
      </c>
      <c r="AN1767" s="152" t="e">
        <f>NA()</f>
        <v>#N/A</v>
      </c>
      <c r="AO1767" s="152" t="e">
        <f>NA()</f>
        <v>#N/A</v>
      </c>
      <c r="AP1767" s="152">
        <f t="shared" si="352"/>
        <v>8.1846999999999994</v>
      </c>
      <c r="AQ1767" s="152"/>
      <c r="AR1767" s="152"/>
      <c r="AS1767" s="153">
        <f t="shared" si="353"/>
        <v>290</v>
      </c>
      <c r="AT1767" s="153">
        <f t="shared" si="320"/>
        <v>1</v>
      </c>
      <c r="AU1767" s="153">
        <f t="shared" si="321"/>
        <v>0</v>
      </c>
      <c r="AV1767" s="153">
        <f t="shared" si="322"/>
        <v>0</v>
      </c>
      <c r="BA1767">
        <f t="shared" si="354"/>
        <v>17</v>
      </c>
    </row>
    <row r="1768" spans="2:53" x14ac:dyDescent="0.25">
      <c r="B1768" s="155">
        <f t="shared" si="340"/>
        <v>44487.999305555553</v>
      </c>
      <c r="C1768" s="155">
        <f t="shared" si="327"/>
        <v>44487.999305555553</v>
      </c>
      <c r="D1768" s="152">
        <f t="shared" si="330"/>
        <v>6.53</v>
      </c>
      <c r="E1768" s="152"/>
      <c r="F1768" s="152"/>
      <c r="G1768" s="152"/>
      <c r="H1768" s="152" t="e">
        <f t="shared" si="331"/>
        <v>#N/A</v>
      </c>
      <c r="I1768" s="152"/>
      <c r="J1768" s="152" t="e">
        <f t="shared" si="332"/>
        <v>#N/A</v>
      </c>
      <c r="K1768" s="152"/>
      <c r="L1768" s="152"/>
      <c r="M1768" s="152"/>
      <c r="N1768" s="152"/>
      <c r="O1768" s="152"/>
      <c r="P1768" s="152"/>
      <c r="Q1768" s="152"/>
      <c r="R1768" s="152"/>
      <c r="S1768" s="152"/>
      <c r="T1768" s="153" cm="1">
        <f t="array" ref="T1768">MATCH(1,(TDU_Info!$C$5:$C$111=$T$6)*(TDU_Info!$B$5:$B$111&lt;=$B1768),0)</f>
        <v>89</v>
      </c>
      <c r="U1768" s="152">
        <f>100*(INDEX(TDU_Info!$E$5:$E$111,$T1768)/T$11+INDEX(TDU_Info!$F$5:$F$111,$T1768))</f>
        <v>4.3253000000000004</v>
      </c>
      <c r="V1768" s="152">
        <v>6.1769999999999996</v>
      </c>
      <c r="W1768" s="152">
        <v>6.2069999999999999</v>
      </c>
      <c r="X1768" s="152">
        <v>6.53</v>
      </c>
      <c r="Y1768" s="152">
        <v>6.23</v>
      </c>
      <c r="Z1768" s="152">
        <v>6.4909999999999997</v>
      </c>
      <c r="AA1768" s="152">
        <v>6.4980000000000002</v>
      </c>
      <c r="AB1768" s="152">
        <v>6.9</v>
      </c>
      <c r="AC1768" s="152">
        <v>6.6</v>
      </c>
      <c r="AD1768" s="152">
        <v>5.9390000000000001</v>
      </c>
      <c r="AE1768" s="152">
        <v>6.1680000000000001</v>
      </c>
      <c r="AF1768" s="152">
        <v>6.53</v>
      </c>
      <c r="AG1768" s="152">
        <v>6.23</v>
      </c>
      <c r="AH1768" s="152">
        <v>6.2460000000000004</v>
      </c>
      <c r="AI1768" s="152">
        <v>6.4489999999999998</v>
      </c>
      <c r="AJ1768" s="152">
        <v>6.9</v>
      </c>
      <c r="AK1768" s="152">
        <v>6.6</v>
      </c>
      <c r="AL1768" s="152" t="e">
        <f t="shared" si="333"/>
        <v>#N/A</v>
      </c>
      <c r="AM1768" s="152" t="e">
        <f t="shared" si="334"/>
        <v>#N/A</v>
      </c>
      <c r="AN1768" s="152" t="e">
        <f>NA()</f>
        <v>#N/A</v>
      </c>
      <c r="AO1768" s="152" t="e">
        <f>NA()</f>
        <v>#N/A</v>
      </c>
      <c r="AP1768" s="152">
        <f t="shared" si="352"/>
        <v>8.1846999999999994</v>
      </c>
      <c r="AQ1768" s="152"/>
      <c r="AR1768" s="152"/>
      <c r="AS1768" s="153">
        <f t="shared" ref="AS1768:AS1781" si="355">ROUNDUP(B1768-DATE(YEAR(B1768),1,1),0)</f>
        <v>291</v>
      </c>
      <c r="AT1768" s="153">
        <f t="shared" si="320"/>
        <v>1</v>
      </c>
      <c r="AU1768" s="153">
        <f t="shared" si="321"/>
        <v>0</v>
      </c>
      <c r="AV1768" s="153">
        <f t="shared" si="322"/>
        <v>0</v>
      </c>
      <c r="BA1768">
        <f t="shared" ref="BA1768:BA1781" si="356">DAY(C1768)</f>
        <v>18</v>
      </c>
    </row>
    <row r="1769" spans="2:53" x14ac:dyDescent="0.25">
      <c r="B1769" s="155">
        <f t="shared" si="340"/>
        <v>44488.999305555553</v>
      </c>
      <c r="C1769" s="155">
        <f t="shared" si="327"/>
        <v>44488.999305555553</v>
      </c>
      <c r="D1769" s="152">
        <f t="shared" si="330"/>
        <v>6.53</v>
      </c>
      <c r="E1769" s="152"/>
      <c r="F1769" s="152"/>
      <c r="G1769" s="152"/>
      <c r="H1769" s="152" t="e">
        <f t="shared" si="331"/>
        <v>#N/A</v>
      </c>
      <c r="I1769" s="152"/>
      <c r="J1769" s="152" t="e">
        <f t="shared" si="332"/>
        <v>#N/A</v>
      </c>
      <c r="K1769" s="152"/>
      <c r="L1769" s="152"/>
      <c r="M1769" s="152"/>
      <c r="N1769" s="152"/>
      <c r="O1769" s="152"/>
      <c r="P1769" s="152"/>
      <c r="Q1769" s="152"/>
      <c r="R1769" s="152"/>
      <c r="S1769" s="152"/>
      <c r="T1769" s="153" cm="1">
        <f t="array" ref="T1769">MATCH(1,(TDU_Info!$C$5:$C$111=$T$6)*(TDU_Info!$B$5:$B$111&lt;=$B1769),0)</f>
        <v>89</v>
      </c>
      <c r="U1769" s="152">
        <f>100*(INDEX(TDU_Info!$E$5:$E$111,$T1769)/T$11+INDEX(TDU_Info!$F$5:$F$111,$T1769))</f>
        <v>4.3253000000000004</v>
      </c>
      <c r="V1769" s="152">
        <v>6.1769999999999996</v>
      </c>
      <c r="W1769" s="152">
        <v>5.9169999999999998</v>
      </c>
      <c r="X1769" s="152">
        <v>6.53</v>
      </c>
      <c r="Y1769" s="152">
        <v>6.23</v>
      </c>
      <c r="Z1769" s="152">
        <v>6.4909999999999997</v>
      </c>
      <c r="AA1769" s="152">
        <v>6.3179999999999996</v>
      </c>
      <c r="AB1769" s="152">
        <v>6.9</v>
      </c>
      <c r="AC1769" s="152">
        <v>6.6</v>
      </c>
      <c r="AD1769" s="152">
        <v>5.9390000000000001</v>
      </c>
      <c r="AE1769" s="152">
        <v>5.8780000000000001</v>
      </c>
      <c r="AF1769" s="152">
        <v>6.53</v>
      </c>
      <c r="AG1769" s="152">
        <v>6.23</v>
      </c>
      <c r="AH1769" s="152">
        <v>6.2460000000000004</v>
      </c>
      <c r="AI1769" s="152">
        <v>6.2690000000000001</v>
      </c>
      <c r="AJ1769" s="152">
        <v>6.9</v>
      </c>
      <c r="AK1769" s="152">
        <v>6.6</v>
      </c>
      <c r="AL1769" s="152" t="e">
        <f t="shared" si="333"/>
        <v>#N/A</v>
      </c>
      <c r="AM1769" s="152" t="e">
        <f t="shared" si="334"/>
        <v>#N/A</v>
      </c>
      <c r="AN1769" s="152" t="e">
        <f>NA()</f>
        <v>#N/A</v>
      </c>
      <c r="AO1769" s="152" t="e">
        <f>NA()</f>
        <v>#N/A</v>
      </c>
      <c r="AP1769" s="152">
        <f t="shared" si="352"/>
        <v>8.1846999999999994</v>
      </c>
      <c r="AQ1769" s="152"/>
      <c r="AR1769" s="152"/>
      <c r="AS1769" s="153">
        <f t="shared" si="355"/>
        <v>292</v>
      </c>
      <c r="AT1769" s="153">
        <f t="shared" si="320"/>
        <v>1</v>
      </c>
      <c r="AU1769" s="153">
        <f t="shared" si="321"/>
        <v>0</v>
      </c>
      <c r="AV1769" s="153">
        <f t="shared" si="322"/>
        <v>0</v>
      </c>
      <c r="BA1769">
        <f t="shared" si="356"/>
        <v>19</v>
      </c>
    </row>
    <row r="1770" spans="2:53" x14ac:dyDescent="0.25">
      <c r="B1770" s="155">
        <f t="shared" si="340"/>
        <v>44489.999305555553</v>
      </c>
      <c r="C1770" s="155">
        <f t="shared" si="327"/>
        <v>44489.999305555553</v>
      </c>
      <c r="D1770" s="152">
        <f t="shared" si="330"/>
        <v>6.53</v>
      </c>
      <c r="E1770" s="152"/>
      <c r="F1770" s="152"/>
      <c r="G1770" s="152"/>
      <c r="H1770" s="152" t="e">
        <f t="shared" si="331"/>
        <v>#N/A</v>
      </c>
      <c r="I1770" s="152"/>
      <c r="J1770" s="152" t="e">
        <f t="shared" si="332"/>
        <v>#N/A</v>
      </c>
      <c r="K1770" s="152"/>
      <c r="L1770" s="152"/>
      <c r="M1770" s="152"/>
      <c r="N1770" s="152"/>
      <c r="O1770" s="152"/>
      <c r="P1770" s="152"/>
      <c r="Q1770" s="152"/>
      <c r="R1770" s="152"/>
      <c r="S1770" s="152"/>
      <c r="T1770" s="153" cm="1">
        <f t="array" ref="T1770">MATCH(1,(TDU_Info!$C$5:$C$111=$T$6)*(TDU_Info!$B$5:$B$111&lt;=$B1770),0)</f>
        <v>89</v>
      </c>
      <c r="U1770" s="152">
        <f>100*(INDEX(TDU_Info!$E$5:$E$111,$T1770)/T$11+INDEX(TDU_Info!$F$5:$F$111,$T1770))</f>
        <v>4.3253000000000004</v>
      </c>
      <c r="V1770" s="152">
        <v>6.1769999999999996</v>
      </c>
      <c r="W1770" s="152">
        <v>5.9169999999999998</v>
      </c>
      <c r="X1770" s="152">
        <v>6.53</v>
      </c>
      <c r="Y1770" s="152">
        <v>6.23</v>
      </c>
      <c r="Z1770" s="152">
        <v>6.4909999999999997</v>
      </c>
      <c r="AA1770" s="152">
        <v>6.3179999999999996</v>
      </c>
      <c r="AB1770" s="152">
        <v>6.9</v>
      </c>
      <c r="AC1770" s="152">
        <v>6.6</v>
      </c>
      <c r="AD1770" s="152">
        <v>5.9390000000000001</v>
      </c>
      <c r="AE1770" s="152">
        <v>5.8780000000000001</v>
      </c>
      <c r="AF1770" s="152">
        <v>6.53</v>
      </c>
      <c r="AG1770" s="152">
        <v>6.23</v>
      </c>
      <c r="AH1770" s="152">
        <v>6.2460000000000004</v>
      </c>
      <c r="AI1770" s="152">
        <v>6.2690000000000001</v>
      </c>
      <c r="AJ1770" s="152">
        <v>6.9</v>
      </c>
      <c r="AK1770" s="152">
        <v>6.6</v>
      </c>
      <c r="AL1770" s="152" t="e">
        <f t="shared" si="333"/>
        <v>#N/A</v>
      </c>
      <c r="AM1770" s="152" t="e">
        <f t="shared" si="334"/>
        <v>#N/A</v>
      </c>
      <c r="AN1770" s="152" t="e">
        <f>NA()</f>
        <v>#N/A</v>
      </c>
      <c r="AO1770" s="152" t="e">
        <f>NA()</f>
        <v>#N/A</v>
      </c>
      <c r="AP1770" s="152">
        <f t="shared" si="352"/>
        <v>8.1846999999999994</v>
      </c>
      <c r="AQ1770" s="152"/>
      <c r="AR1770" s="152"/>
      <c r="AS1770" s="153">
        <f t="shared" si="355"/>
        <v>293</v>
      </c>
      <c r="AT1770" s="153">
        <f t="shared" si="320"/>
        <v>1</v>
      </c>
      <c r="AU1770" s="153">
        <f t="shared" si="321"/>
        <v>0</v>
      </c>
      <c r="AV1770" s="153">
        <f t="shared" si="322"/>
        <v>0</v>
      </c>
      <c r="BA1770">
        <f t="shared" si="356"/>
        <v>20</v>
      </c>
    </row>
    <row r="1771" spans="2:53" x14ac:dyDescent="0.25">
      <c r="B1771" s="155">
        <f t="shared" si="340"/>
        <v>44490.999305555553</v>
      </c>
      <c r="C1771" s="155">
        <f t="shared" si="327"/>
        <v>44490.999305555553</v>
      </c>
      <c r="D1771" s="152">
        <f t="shared" si="330"/>
        <v>6.53</v>
      </c>
      <c r="E1771" s="152"/>
      <c r="F1771" s="152"/>
      <c r="G1771" s="152"/>
      <c r="H1771" s="152" t="e">
        <f t="shared" si="331"/>
        <v>#N/A</v>
      </c>
      <c r="I1771" s="152"/>
      <c r="J1771" s="152" t="e">
        <f t="shared" si="332"/>
        <v>#N/A</v>
      </c>
      <c r="K1771" s="152"/>
      <c r="L1771" s="152"/>
      <c r="M1771" s="152"/>
      <c r="N1771" s="152"/>
      <c r="O1771" s="152"/>
      <c r="P1771" s="152"/>
      <c r="Q1771" s="152"/>
      <c r="R1771" s="152"/>
      <c r="S1771" s="152"/>
      <c r="T1771" s="153" cm="1">
        <f t="array" ref="T1771">MATCH(1,(TDU_Info!$C$5:$C$111=$T$6)*(TDU_Info!$B$5:$B$111&lt;=$B1771),0)</f>
        <v>89</v>
      </c>
      <c r="U1771" s="152">
        <f>100*(INDEX(TDU_Info!$E$5:$E$111,$T1771)/T$11+INDEX(TDU_Info!$F$5:$F$111,$T1771))</f>
        <v>4.3253000000000004</v>
      </c>
      <c r="V1771" s="152">
        <v>6.1769999999999996</v>
      </c>
      <c r="W1771" s="152">
        <v>5.9169999999999998</v>
      </c>
      <c r="X1771" s="152">
        <v>6.53</v>
      </c>
      <c r="Y1771" s="152">
        <v>6.23</v>
      </c>
      <c r="Z1771" s="152">
        <v>6.4909999999999997</v>
      </c>
      <c r="AA1771" s="152">
        <v>6.3179999999999996</v>
      </c>
      <c r="AB1771" s="152">
        <v>6.9</v>
      </c>
      <c r="AC1771" s="152">
        <v>6.6</v>
      </c>
      <c r="AD1771" s="152">
        <v>5.9390000000000001</v>
      </c>
      <c r="AE1771" s="152">
        <v>5.8780000000000001</v>
      </c>
      <c r="AF1771" s="152">
        <v>6.53</v>
      </c>
      <c r="AG1771" s="152">
        <v>6.23</v>
      </c>
      <c r="AH1771" s="152">
        <v>6.2460000000000004</v>
      </c>
      <c r="AI1771" s="152">
        <v>6.2690000000000001</v>
      </c>
      <c r="AJ1771" s="152">
        <v>6.9</v>
      </c>
      <c r="AK1771" s="152">
        <v>6.6</v>
      </c>
      <c r="AL1771" s="152" t="e">
        <f t="shared" si="333"/>
        <v>#N/A</v>
      </c>
      <c r="AM1771" s="152" t="e">
        <f t="shared" si="334"/>
        <v>#N/A</v>
      </c>
      <c r="AN1771" s="152" t="e">
        <f>NA()</f>
        <v>#N/A</v>
      </c>
      <c r="AO1771" s="152" t="e">
        <f>NA()</f>
        <v>#N/A</v>
      </c>
      <c r="AP1771" s="152">
        <f t="shared" si="352"/>
        <v>8.1846999999999994</v>
      </c>
      <c r="AQ1771" s="152"/>
      <c r="AR1771" s="152"/>
      <c r="AS1771" s="153">
        <f t="shared" si="355"/>
        <v>294</v>
      </c>
      <c r="AT1771" s="153">
        <f t="shared" si="320"/>
        <v>1</v>
      </c>
      <c r="AU1771" s="153">
        <f t="shared" si="321"/>
        <v>0</v>
      </c>
      <c r="AV1771" s="153">
        <f t="shared" si="322"/>
        <v>0</v>
      </c>
      <c r="BA1771">
        <f t="shared" si="356"/>
        <v>21</v>
      </c>
    </row>
    <row r="1772" spans="2:53" x14ac:dyDescent="0.25">
      <c r="B1772" s="155">
        <f t="shared" si="340"/>
        <v>44491.999305555553</v>
      </c>
      <c r="C1772" s="155">
        <f t="shared" si="327"/>
        <v>44491.999305555553</v>
      </c>
      <c r="D1772" s="152">
        <f t="shared" si="330"/>
        <v>6.53</v>
      </c>
      <c r="E1772" s="152"/>
      <c r="F1772" s="152"/>
      <c r="G1772" s="152"/>
      <c r="H1772" s="152" t="e">
        <f t="shared" si="331"/>
        <v>#N/A</v>
      </c>
      <c r="I1772" s="152"/>
      <c r="J1772" s="152" t="e">
        <f t="shared" si="332"/>
        <v>#N/A</v>
      </c>
      <c r="K1772" s="152"/>
      <c r="L1772" s="152"/>
      <c r="M1772" s="152"/>
      <c r="N1772" s="152"/>
      <c r="O1772" s="152"/>
      <c r="P1772" s="152"/>
      <c r="Q1772" s="152"/>
      <c r="R1772" s="152"/>
      <c r="S1772" s="152"/>
      <c r="T1772" s="153" cm="1">
        <f t="array" ref="T1772">MATCH(1,(TDU_Info!$C$5:$C$111=$T$6)*(TDU_Info!$B$5:$B$111&lt;=$B1772),0)</f>
        <v>89</v>
      </c>
      <c r="U1772" s="152">
        <f>100*(INDEX(TDU_Info!$E$5:$E$111,$T1772)/T$11+INDEX(TDU_Info!$F$5:$F$111,$T1772))</f>
        <v>4.3253000000000004</v>
      </c>
      <c r="V1772" s="152">
        <v>6.1769999999999996</v>
      </c>
      <c r="W1772" s="152">
        <v>5.9169999999999998</v>
      </c>
      <c r="X1772" s="152">
        <v>6.53</v>
      </c>
      <c r="Y1772" s="152">
        <v>6.23</v>
      </c>
      <c r="Z1772" s="152">
        <v>6.4909999999999997</v>
      </c>
      <c r="AA1772" s="152">
        <v>6.3179999999999996</v>
      </c>
      <c r="AB1772" s="152">
        <v>6.9</v>
      </c>
      <c r="AC1772" s="152">
        <v>6.6</v>
      </c>
      <c r="AD1772" s="152">
        <v>5.9390000000000001</v>
      </c>
      <c r="AE1772" s="152">
        <v>5.8780000000000001</v>
      </c>
      <c r="AF1772" s="152">
        <v>6.53</v>
      </c>
      <c r="AG1772" s="152">
        <v>6.23</v>
      </c>
      <c r="AH1772" s="152">
        <v>6.2460000000000004</v>
      </c>
      <c r="AI1772" s="152">
        <v>6.2690000000000001</v>
      </c>
      <c r="AJ1772" s="152">
        <v>6.9</v>
      </c>
      <c r="AK1772" s="152">
        <v>6.6</v>
      </c>
      <c r="AL1772" s="152" t="e">
        <f t="shared" si="333"/>
        <v>#N/A</v>
      </c>
      <c r="AM1772" s="152" t="e">
        <f t="shared" si="334"/>
        <v>#N/A</v>
      </c>
      <c r="AN1772" s="152" t="e">
        <f>NA()</f>
        <v>#N/A</v>
      </c>
      <c r="AO1772" s="152" t="e">
        <f>NA()</f>
        <v>#N/A</v>
      </c>
      <c r="AP1772" s="152">
        <f t="shared" si="352"/>
        <v>8.1846999999999994</v>
      </c>
      <c r="AQ1772" s="152"/>
      <c r="AR1772" s="152"/>
      <c r="AS1772" s="153">
        <f t="shared" si="355"/>
        <v>295</v>
      </c>
      <c r="AT1772" s="153">
        <f t="shared" si="320"/>
        <v>1</v>
      </c>
      <c r="AU1772" s="153">
        <f t="shared" si="321"/>
        <v>0</v>
      </c>
      <c r="AV1772" s="153">
        <f t="shared" si="322"/>
        <v>0</v>
      </c>
      <c r="BA1772">
        <f t="shared" si="356"/>
        <v>22</v>
      </c>
    </row>
    <row r="1773" spans="2:53" x14ac:dyDescent="0.25">
      <c r="B1773" s="155">
        <f t="shared" si="340"/>
        <v>44492.999305555553</v>
      </c>
      <c r="C1773" s="155">
        <f t="shared" si="327"/>
        <v>44492.999305555553</v>
      </c>
      <c r="D1773" s="152">
        <f t="shared" si="330"/>
        <v>6.53</v>
      </c>
      <c r="E1773" s="152"/>
      <c r="F1773" s="152"/>
      <c r="G1773" s="152"/>
      <c r="H1773" s="152" t="e">
        <f t="shared" si="331"/>
        <v>#N/A</v>
      </c>
      <c r="I1773" s="152"/>
      <c r="J1773" s="152" t="e">
        <f t="shared" si="332"/>
        <v>#N/A</v>
      </c>
      <c r="K1773" s="152"/>
      <c r="L1773" s="152"/>
      <c r="M1773" s="152"/>
      <c r="N1773" s="152"/>
      <c r="O1773" s="152"/>
      <c r="P1773" s="152"/>
      <c r="Q1773" s="152"/>
      <c r="R1773" s="152"/>
      <c r="S1773" s="152"/>
      <c r="T1773" s="153" cm="1">
        <f t="array" ref="T1773">MATCH(1,(TDU_Info!$C$5:$C$111=$T$6)*(TDU_Info!$B$5:$B$111&lt;=$B1773),0)</f>
        <v>89</v>
      </c>
      <c r="U1773" s="152">
        <f>100*(INDEX(TDU_Info!$E$5:$E$111,$T1773)/T$11+INDEX(TDU_Info!$F$5:$F$111,$T1773))</f>
        <v>4.3253000000000004</v>
      </c>
      <c r="V1773" s="152">
        <v>5.8769999999999998</v>
      </c>
      <c r="W1773" s="152">
        <v>5.9169999999999998</v>
      </c>
      <c r="X1773" s="152">
        <v>6.53</v>
      </c>
      <c r="Y1773" s="152">
        <v>6.23</v>
      </c>
      <c r="Z1773" s="152">
        <v>6.2910000000000004</v>
      </c>
      <c r="AA1773" s="152">
        <v>6.3179999999999996</v>
      </c>
      <c r="AB1773" s="152">
        <v>6.9</v>
      </c>
      <c r="AC1773" s="152">
        <v>6.6</v>
      </c>
      <c r="AD1773" s="152">
        <v>5.6390000000000002</v>
      </c>
      <c r="AE1773" s="152">
        <v>5.8780000000000001</v>
      </c>
      <c r="AF1773" s="152">
        <v>6.53</v>
      </c>
      <c r="AG1773" s="152">
        <v>6.23</v>
      </c>
      <c r="AH1773" s="152">
        <v>6.0460000000000003</v>
      </c>
      <c r="AI1773" s="152">
        <v>6.2690000000000001</v>
      </c>
      <c r="AJ1773" s="152">
        <v>6.9</v>
      </c>
      <c r="AK1773" s="152">
        <v>6.6</v>
      </c>
      <c r="AL1773" s="152" t="e">
        <f t="shared" si="333"/>
        <v>#N/A</v>
      </c>
      <c r="AM1773" s="152" t="e">
        <f t="shared" si="334"/>
        <v>#N/A</v>
      </c>
      <c r="AN1773" s="152" t="e">
        <f>NA()</f>
        <v>#N/A</v>
      </c>
      <c r="AO1773" s="152" t="e">
        <f>NA()</f>
        <v>#N/A</v>
      </c>
      <c r="AP1773" s="152">
        <f t="shared" si="352"/>
        <v>8.1846999999999994</v>
      </c>
      <c r="AQ1773" s="152"/>
      <c r="AR1773" s="152"/>
      <c r="AS1773" s="153">
        <f t="shared" si="355"/>
        <v>296</v>
      </c>
      <c r="AT1773" s="153">
        <f t="shared" si="320"/>
        <v>1</v>
      </c>
      <c r="AU1773" s="153">
        <f t="shared" si="321"/>
        <v>0</v>
      </c>
      <c r="AV1773" s="153">
        <f t="shared" si="322"/>
        <v>0</v>
      </c>
      <c r="BA1773">
        <f t="shared" si="356"/>
        <v>23</v>
      </c>
    </row>
    <row r="1774" spans="2:53" x14ac:dyDescent="0.25">
      <c r="B1774" s="155">
        <f t="shared" si="340"/>
        <v>44493.999305555553</v>
      </c>
      <c r="C1774" s="155">
        <f t="shared" si="327"/>
        <v>44493.999305555553</v>
      </c>
      <c r="D1774" s="152">
        <f t="shared" si="330"/>
        <v>6.53</v>
      </c>
      <c r="E1774" s="152"/>
      <c r="F1774" s="152"/>
      <c r="G1774" s="152"/>
      <c r="H1774" s="152" t="e">
        <f t="shared" si="331"/>
        <v>#N/A</v>
      </c>
      <c r="I1774" s="152"/>
      <c r="J1774" s="152" t="e">
        <f t="shared" si="332"/>
        <v>#N/A</v>
      </c>
      <c r="K1774" s="152"/>
      <c r="L1774" s="152"/>
      <c r="M1774" s="152"/>
      <c r="N1774" s="152"/>
      <c r="O1774" s="152"/>
      <c r="P1774" s="152"/>
      <c r="Q1774" s="152"/>
      <c r="R1774" s="152"/>
      <c r="S1774" s="152"/>
      <c r="T1774" s="153" cm="1">
        <f t="array" ref="T1774">MATCH(1,(TDU_Info!$C$5:$C$111=$T$6)*(TDU_Info!$B$5:$B$111&lt;=$B1774),0)</f>
        <v>89</v>
      </c>
      <c r="U1774" s="152">
        <f>100*(INDEX(TDU_Info!$E$5:$E$111,$T1774)/T$11+INDEX(TDU_Info!$F$5:$F$111,$T1774))</f>
        <v>4.3253000000000004</v>
      </c>
      <c r="V1774" s="152">
        <v>5.8769999999999998</v>
      </c>
      <c r="W1774" s="152">
        <v>5.9169999999999998</v>
      </c>
      <c r="X1774" s="152">
        <v>6.53</v>
      </c>
      <c r="Y1774" s="152">
        <v>6.23</v>
      </c>
      <c r="Z1774" s="152">
        <v>6.2910000000000004</v>
      </c>
      <c r="AA1774" s="152">
        <v>6.3179999999999996</v>
      </c>
      <c r="AB1774" s="152">
        <v>6.9</v>
      </c>
      <c r="AC1774" s="152">
        <v>6.6</v>
      </c>
      <c r="AD1774" s="152">
        <v>5.6390000000000002</v>
      </c>
      <c r="AE1774" s="152">
        <v>5.8780000000000001</v>
      </c>
      <c r="AF1774" s="152">
        <v>6.53</v>
      </c>
      <c r="AG1774" s="152">
        <v>6.23</v>
      </c>
      <c r="AH1774" s="152">
        <v>6.0460000000000003</v>
      </c>
      <c r="AI1774" s="152">
        <v>6.2690000000000001</v>
      </c>
      <c r="AJ1774" s="152">
        <v>6.9</v>
      </c>
      <c r="AK1774" s="152">
        <v>6.6</v>
      </c>
      <c r="AL1774" s="152" t="e">
        <f t="shared" si="333"/>
        <v>#N/A</v>
      </c>
      <c r="AM1774" s="152" t="e">
        <f t="shared" si="334"/>
        <v>#N/A</v>
      </c>
      <c r="AN1774" s="152" t="e">
        <f>NA()</f>
        <v>#N/A</v>
      </c>
      <c r="AO1774" s="152" t="e">
        <f>NA()</f>
        <v>#N/A</v>
      </c>
      <c r="AP1774" s="152">
        <f t="shared" si="352"/>
        <v>8.1846999999999994</v>
      </c>
      <c r="AQ1774" s="152"/>
      <c r="AR1774" s="152"/>
      <c r="AS1774" s="153">
        <f t="shared" si="355"/>
        <v>297</v>
      </c>
      <c r="AT1774" s="153">
        <f t="shared" si="320"/>
        <v>1</v>
      </c>
      <c r="AU1774" s="153">
        <f t="shared" si="321"/>
        <v>0</v>
      </c>
      <c r="AV1774" s="153">
        <f t="shared" si="322"/>
        <v>0</v>
      </c>
      <c r="BA1774">
        <f t="shared" si="356"/>
        <v>24</v>
      </c>
    </row>
    <row r="1775" spans="2:53" x14ac:dyDescent="0.25">
      <c r="B1775" s="155">
        <f t="shared" si="340"/>
        <v>44494.999305555553</v>
      </c>
      <c r="C1775" s="155">
        <f t="shared" si="327"/>
        <v>44494.999305555553</v>
      </c>
      <c r="D1775" s="152">
        <f t="shared" si="330"/>
        <v>6.53</v>
      </c>
      <c r="E1775" s="152"/>
      <c r="F1775" s="152"/>
      <c r="G1775" s="152"/>
      <c r="H1775" s="152" t="e">
        <f t="shared" si="331"/>
        <v>#N/A</v>
      </c>
      <c r="I1775" s="152"/>
      <c r="J1775" s="152" t="e">
        <f t="shared" si="332"/>
        <v>#N/A</v>
      </c>
      <c r="K1775" s="152"/>
      <c r="L1775" s="152"/>
      <c r="M1775" s="152"/>
      <c r="N1775" s="152"/>
      <c r="O1775" s="152"/>
      <c r="P1775" s="152"/>
      <c r="Q1775" s="152"/>
      <c r="R1775" s="152"/>
      <c r="S1775" s="152"/>
      <c r="T1775" s="153" cm="1">
        <f t="array" ref="T1775">MATCH(1,(TDU_Info!$C$5:$C$111=$T$6)*(TDU_Info!$B$5:$B$111&lt;=$B1775),0)</f>
        <v>89</v>
      </c>
      <c r="U1775" s="152">
        <f>100*(INDEX(TDU_Info!$E$5:$E$111,$T1775)/T$11+INDEX(TDU_Info!$F$5:$F$111,$T1775))</f>
        <v>4.3253000000000004</v>
      </c>
      <c r="V1775" s="152">
        <v>5.8769999999999998</v>
      </c>
      <c r="W1775" s="152">
        <v>5.9169999999999998</v>
      </c>
      <c r="X1775" s="152">
        <v>6.53</v>
      </c>
      <c r="Y1775" s="152">
        <v>6.23</v>
      </c>
      <c r="Z1775" s="152">
        <v>6.2910000000000004</v>
      </c>
      <c r="AA1775" s="152">
        <v>6.3179999999999996</v>
      </c>
      <c r="AB1775" s="152">
        <v>6.9</v>
      </c>
      <c r="AC1775" s="152">
        <v>6.6</v>
      </c>
      <c r="AD1775" s="152">
        <v>5.6390000000000002</v>
      </c>
      <c r="AE1775" s="152">
        <v>5.8780000000000001</v>
      </c>
      <c r="AF1775" s="152">
        <v>6.53</v>
      </c>
      <c r="AG1775" s="152">
        <v>6.23</v>
      </c>
      <c r="AH1775" s="152">
        <v>6.0460000000000003</v>
      </c>
      <c r="AI1775" s="152">
        <v>6.2690000000000001</v>
      </c>
      <c r="AJ1775" s="152">
        <v>6.9</v>
      </c>
      <c r="AK1775" s="152">
        <v>6.6</v>
      </c>
      <c r="AL1775" s="152" t="e">
        <f t="shared" si="333"/>
        <v>#N/A</v>
      </c>
      <c r="AM1775" s="152" t="e">
        <f t="shared" si="334"/>
        <v>#N/A</v>
      </c>
      <c r="AN1775" s="152" t="e">
        <f>NA()</f>
        <v>#N/A</v>
      </c>
      <c r="AO1775" s="152" t="e">
        <f>NA()</f>
        <v>#N/A</v>
      </c>
      <c r="AP1775" s="152">
        <f t="shared" si="352"/>
        <v>8.1846999999999994</v>
      </c>
      <c r="AQ1775" s="152"/>
      <c r="AR1775" s="152"/>
      <c r="AS1775" s="153">
        <f t="shared" si="355"/>
        <v>298</v>
      </c>
      <c r="AT1775" s="153">
        <f t="shared" si="320"/>
        <v>1</v>
      </c>
      <c r="AU1775" s="153">
        <f t="shared" si="321"/>
        <v>0</v>
      </c>
      <c r="AV1775" s="153">
        <f t="shared" si="322"/>
        <v>0</v>
      </c>
      <c r="BA1775">
        <f t="shared" si="356"/>
        <v>25</v>
      </c>
    </row>
    <row r="1776" spans="2:53" x14ac:dyDescent="0.25">
      <c r="B1776" s="155">
        <f t="shared" si="340"/>
        <v>44495.999305555553</v>
      </c>
      <c r="C1776" s="155">
        <f t="shared" si="327"/>
        <v>44495.999305555553</v>
      </c>
      <c r="D1776" s="152">
        <f t="shared" si="330"/>
        <v>6.53</v>
      </c>
      <c r="E1776" s="152"/>
      <c r="F1776" s="152"/>
      <c r="G1776" s="152"/>
      <c r="H1776" s="152" t="e">
        <f t="shared" si="331"/>
        <v>#N/A</v>
      </c>
      <c r="I1776" s="152"/>
      <c r="J1776" s="152" t="e">
        <f t="shared" si="332"/>
        <v>#N/A</v>
      </c>
      <c r="K1776" s="152"/>
      <c r="L1776" s="152"/>
      <c r="M1776" s="152"/>
      <c r="N1776" s="152"/>
      <c r="O1776" s="152"/>
      <c r="P1776" s="152"/>
      <c r="Q1776" s="152"/>
      <c r="R1776" s="152"/>
      <c r="S1776" s="152"/>
      <c r="T1776" s="153" cm="1">
        <f t="array" ref="T1776">MATCH(1,(TDU_Info!$C$5:$C$111=$T$6)*(TDU_Info!$B$5:$B$111&lt;=$B1776),0)</f>
        <v>89</v>
      </c>
      <c r="U1776" s="152">
        <f>100*(INDEX(TDU_Info!$E$5:$E$111,$T1776)/T$11+INDEX(TDU_Info!$F$5:$F$111,$T1776))</f>
        <v>4.3253000000000004</v>
      </c>
      <c r="V1776" s="152">
        <v>5.8769999999999998</v>
      </c>
      <c r="W1776" s="152">
        <v>5.9169999999999998</v>
      </c>
      <c r="X1776" s="152">
        <v>6.53</v>
      </c>
      <c r="Y1776" s="152">
        <v>6.23</v>
      </c>
      <c r="Z1776" s="152">
        <v>6.2910000000000004</v>
      </c>
      <c r="AA1776" s="152">
        <v>6.3179999999999996</v>
      </c>
      <c r="AB1776" s="152">
        <v>6.9</v>
      </c>
      <c r="AC1776" s="152">
        <v>6.6</v>
      </c>
      <c r="AD1776" s="152">
        <v>5.6390000000000002</v>
      </c>
      <c r="AE1776" s="152">
        <v>5.8780000000000001</v>
      </c>
      <c r="AF1776" s="152">
        <v>6.53</v>
      </c>
      <c r="AG1776" s="152">
        <v>6.23</v>
      </c>
      <c r="AH1776" s="152">
        <v>6.0460000000000003</v>
      </c>
      <c r="AI1776" s="152">
        <v>6.2690000000000001</v>
      </c>
      <c r="AJ1776" s="152">
        <v>6.9</v>
      </c>
      <c r="AK1776" s="152">
        <v>6.6</v>
      </c>
      <c r="AL1776" s="152" t="e">
        <f t="shared" si="333"/>
        <v>#N/A</v>
      </c>
      <c r="AM1776" s="152" t="e">
        <f t="shared" si="334"/>
        <v>#N/A</v>
      </c>
      <c r="AN1776" s="152" t="e">
        <f>NA()</f>
        <v>#N/A</v>
      </c>
      <c r="AO1776" s="152" t="e">
        <f>NA()</f>
        <v>#N/A</v>
      </c>
      <c r="AP1776" s="152">
        <f t="shared" si="352"/>
        <v>8.1846999999999994</v>
      </c>
      <c r="AQ1776" s="152"/>
      <c r="AR1776" s="152"/>
      <c r="AS1776" s="153">
        <f t="shared" si="355"/>
        <v>299</v>
      </c>
      <c r="AT1776" s="153">
        <f t="shared" si="320"/>
        <v>1</v>
      </c>
      <c r="AU1776" s="153">
        <f t="shared" si="321"/>
        <v>0</v>
      </c>
      <c r="AV1776" s="153">
        <f t="shared" si="322"/>
        <v>0</v>
      </c>
      <c r="BA1776">
        <f t="shared" si="356"/>
        <v>26</v>
      </c>
    </row>
    <row r="1777" spans="2:53" x14ac:dyDescent="0.25">
      <c r="B1777" s="155">
        <f t="shared" si="340"/>
        <v>44496.999305555553</v>
      </c>
      <c r="C1777" s="155">
        <f t="shared" si="327"/>
        <v>44496.999305555553</v>
      </c>
      <c r="D1777" s="152">
        <f t="shared" si="330"/>
        <v>6.53</v>
      </c>
      <c r="E1777" s="152"/>
      <c r="F1777" s="152"/>
      <c r="G1777" s="152"/>
      <c r="H1777" s="152" t="e">
        <f t="shared" si="331"/>
        <v>#N/A</v>
      </c>
      <c r="I1777" s="152"/>
      <c r="J1777" s="152" t="e">
        <f t="shared" si="332"/>
        <v>#N/A</v>
      </c>
      <c r="K1777" s="152"/>
      <c r="L1777" s="152"/>
      <c r="M1777" s="152"/>
      <c r="N1777" s="152"/>
      <c r="O1777" s="152"/>
      <c r="P1777" s="152"/>
      <c r="Q1777" s="152"/>
      <c r="R1777" s="152"/>
      <c r="S1777" s="152"/>
      <c r="T1777" s="153" cm="1">
        <f t="array" ref="T1777">MATCH(1,(TDU_Info!$C$5:$C$111=$T$6)*(TDU_Info!$B$5:$B$111&lt;=$B1777),0)</f>
        <v>89</v>
      </c>
      <c r="U1777" s="152">
        <f>100*(INDEX(TDU_Info!$E$5:$E$111,$T1777)/T$11+INDEX(TDU_Info!$F$5:$F$111,$T1777))</f>
        <v>4.3253000000000004</v>
      </c>
      <c r="V1777" s="152">
        <v>5.8769999999999998</v>
      </c>
      <c r="W1777" s="152">
        <v>5.9169999999999998</v>
      </c>
      <c r="X1777" s="152">
        <v>6.53</v>
      </c>
      <c r="Y1777" s="152">
        <v>6.23</v>
      </c>
      <c r="Z1777" s="152">
        <v>6.2910000000000004</v>
      </c>
      <c r="AA1777" s="152">
        <v>6.3179999999999996</v>
      </c>
      <c r="AB1777" s="152">
        <v>6.9</v>
      </c>
      <c r="AC1777" s="152">
        <v>6.6</v>
      </c>
      <c r="AD1777" s="152">
        <v>5.6390000000000002</v>
      </c>
      <c r="AE1777" s="152">
        <v>5.8780000000000001</v>
      </c>
      <c r="AF1777" s="152">
        <v>6.53</v>
      </c>
      <c r="AG1777" s="152">
        <v>6.23</v>
      </c>
      <c r="AH1777" s="152">
        <v>6.0460000000000003</v>
      </c>
      <c r="AI1777" s="152">
        <v>6.2690000000000001</v>
      </c>
      <c r="AJ1777" s="152">
        <v>6.9</v>
      </c>
      <c r="AK1777" s="152">
        <v>6.6</v>
      </c>
      <c r="AL1777" s="152" t="e">
        <f t="shared" si="333"/>
        <v>#N/A</v>
      </c>
      <c r="AM1777" s="152" t="e">
        <f t="shared" si="334"/>
        <v>#N/A</v>
      </c>
      <c r="AN1777" s="152" t="e">
        <f>NA()</f>
        <v>#N/A</v>
      </c>
      <c r="AO1777" s="152" t="e">
        <f>NA()</f>
        <v>#N/A</v>
      </c>
      <c r="AP1777" s="152">
        <f t="shared" si="352"/>
        <v>8.1846999999999994</v>
      </c>
      <c r="AQ1777" s="152"/>
      <c r="AR1777" s="152"/>
      <c r="AS1777" s="153">
        <f t="shared" si="355"/>
        <v>300</v>
      </c>
      <c r="AT1777" s="153">
        <f t="shared" si="320"/>
        <v>1</v>
      </c>
      <c r="AU1777" s="153">
        <f t="shared" si="321"/>
        <v>0</v>
      </c>
      <c r="AV1777" s="153">
        <f t="shared" si="322"/>
        <v>0</v>
      </c>
      <c r="BA1777">
        <f t="shared" si="356"/>
        <v>27</v>
      </c>
    </row>
    <row r="1778" spans="2:53" x14ac:dyDescent="0.25">
      <c r="B1778" s="155">
        <f t="shared" si="340"/>
        <v>44497.999305555553</v>
      </c>
      <c r="C1778" s="155">
        <f t="shared" si="327"/>
        <v>44497.999305555553</v>
      </c>
      <c r="D1778" s="152">
        <f t="shared" si="330"/>
        <v>6.53</v>
      </c>
      <c r="E1778" s="152"/>
      <c r="F1778" s="152"/>
      <c r="G1778" s="152"/>
      <c r="H1778" s="152" t="e">
        <f t="shared" si="331"/>
        <v>#N/A</v>
      </c>
      <c r="I1778" s="152"/>
      <c r="J1778" s="152" t="e">
        <f t="shared" si="332"/>
        <v>#N/A</v>
      </c>
      <c r="K1778" s="152"/>
      <c r="L1778" s="152"/>
      <c r="M1778" s="152"/>
      <c r="N1778" s="152"/>
      <c r="O1778" s="152"/>
      <c r="P1778" s="152"/>
      <c r="Q1778" s="152"/>
      <c r="R1778" s="152"/>
      <c r="S1778" s="152"/>
      <c r="T1778" s="153" cm="1">
        <f t="array" ref="T1778">MATCH(1,(TDU_Info!$C$5:$C$111=$T$6)*(TDU_Info!$B$5:$B$111&lt;=$B1778),0)</f>
        <v>89</v>
      </c>
      <c r="U1778" s="152">
        <f>100*(INDEX(TDU_Info!$E$5:$E$111,$T1778)/T$11+INDEX(TDU_Info!$F$5:$F$111,$T1778))</f>
        <v>4.3253000000000004</v>
      </c>
      <c r="V1778" s="152">
        <v>5.8769999999999998</v>
      </c>
      <c r="W1778" s="152">
        <v>5.9169999999999998</v>
      </c>
      <c r="X1778" s="152">
        <v>6.53</v>
      </c>
      <c r="Y1778" s="152">
        <v>6.23</v>
      </c>
      <c r="Z1778" s="152">
        <v>6.2910000000000004</v>
      </c>
      <c r="AA1778" s="152">
        <v>6.3179999999999996</v>
      </c>
      <c r="AB1778" s="152">
        <v>6.9</v>
      </c>
      <c r="AC1778" s="152">
        <v>6.6</v>
      </c>
      <c r="AD1778" s="152">
        <v>5.6390000000000002</v>
      </c>
      <c r="AE1778" s="152">
        <v>5.8780000000000001</v>
      </c>
      <c r="AF1778" s="152">
        <v>6.53</v>
      </c>
      <c r="AG1778" s="152">
        <v>6.23</v>
      </c>
      <c r="AH1778" s="152">
        <v>6.0460000000000003</v>
      </c>
      <c r="AI1778" s="152">
        <v>6.2690000000000001</v>
      </c>
      <c r="AJ1778" s="152">
        <v>6.9</v>
      </c>
      <c r="AK1778" s="152">
        <v>6.6</v>
      </c>
      <c r="AL1778" s="152" t="e">
        <f t="shared" si="333"/>
        <v>#N/A</v>
      </c>
      <c r="AM1778" s="152" t="e">
        <f t="shared" si="334"/>
        <v>#N/A</v>
      </c>
      <c r="AN1778" s="152" t="e">
        <f>NA()</f>
        <v>#N/A</v>
      </c>
      <c r="AO1778" s="152" t="e">
        <f>NA()</f>
        <v>#N/A</v>
      </c>
      <c r="AP1778" s="152">
        <f t="shared" si="352"/>
        <v>8.1846999999999994</v>
      </c>
      <c r="AQ1778" s="152"/>
      <c r="AR1778" s="152"/>
      <c r="AS1778" s="153">
        <f t="shared" si="355"/>
        <v>301</v>
      </c>
      <c r="AT1778" s="153">
        <f t="shared" si="320"/>
        <v>1</v>
      </c>
      <c r="AU1778" s="153">
        <f t="shared" si="321"/>
        <v>0</v>
      </c>
      <c r="AV1778" s="153">
        <f t="shared" si="322"/>
        <v>0</v>
      </c>
      <c r="BA1778">
        <f t="shared" si="356"/>
        <v>28</v>
      </c>
    </row>
    <row r="1779" spans="2:53" x14ac:dyDescent="0.25">
      <c r="B1779" s="155">
        <f t="shared" si="340"/>
        <v>44498.999305555553</v>
      </c>
      <c r="C1779" s="155">
        <f t="shared" si="327"/>
        <v>44498.999305555553</v>
      </c>
      <c r="D1779" s="152">
        <f t="shared" si="330"/>
        <v>6.53</v>
      </c>
      <c r="E1779" s="152"/>
      <c r="F1779" s="152"/>
      <c r="G1779" s="152"/>
      <c r="H1779" s="152" t="e">
        <f t="shared" si="331"/>
        <v>#N/A</v>
      </c>
      <c r="I1779" s="152"/>
      <c r="J1779" s="152" t="e">
        <f t="shared" si="332"/>
        <v>#N/A</v>
      </c>
      <c r="K1779" s="152"/>
      <c r="L1779" s="152"/>
      <c r="M1779" s="152"/>
      <c r="N1779" s="152"/>
      <c r="O1779" s="152"/>
      <c r="P1779" s="152"/>
      <c r="Q1779" s="152"/>
      <c r="R1779" s="152"/>
      <c r="S1779" s="152"/>
      <c r="T1779" s="153" cm="1">
        <f t="array" ref="T1779">MATCH(1,(TDU_Info!$C$5:$C$111=$T$6)*(TDU_Info!$B$5:$B$111&lt;=$B1779),0)</f>
        <v>89</v>
      </c>
      <c r="U1779" s="152">
        <f>100*(INDEX(TDU_Info!$E$5:$E$111,$T1779)/T$11+INDEX(TDU_Info!$F$5:$F$111,$T1779))</f>
        <v>4.3253000000000004</v>
      </c>
      <c r="V1779" s="152">
        <v>5.8769999999999998</v>
      </c>
      <c r="W1779" s="152">
        <v>5.9169999999999998</v>
      </c>
      <c r="X1779" s="152">
        <v>6.53</v>
      </c>
      <c r="Y1779" s="152">
        <v>6.23</v>
      </c>
      <c r="Z1779" s="152">
        <v>6.2910000000000004</v>
      </c>
      <c r="AA1779" s="152">
        <v>6.3179999999999996</v>
      </c>
      <c r="AB1779" s="152">
        <v>6.9</v>
      </c>
      <c r="AC1779" s="152">
        <v>6.6</v>
      </c>
      <c r="AD1779" s="152">
        <v>5.6390000000000002</v>
      </c>
      <c r="AE1779" s="152">
        <v>5.8780000000000001</v>
      </c>
      <c r="AF1779" s="152">
        <v>6.53</v>
      </c>
      <c r="AG1779" s="152">
        <v>6.23</v>
      </c>
      <c r="AH1779" s="152">
        <v>6.0460000000000003</v>
      </c>
      <c r="AI1779" s="152">
        <v>6.2690000000000001</v>
      </c>
      <c r="AJ1779" s="152">
        <v>6.9</v>
      </c>
      <c r="AK1779" s="152">
        <v>6.6</v>
      </c>
      <c r="AL1779" s="152" t="e">
        <f t="shared" si="333"/>
        <v>#N/A</v>
      </c>
      <c r="AM1779" s="152" t="e">
        <f t="shared" si="334"/>
        <v>#N/A</v>
      </c>
      <c r="AN1779" s="152" t="e">
        <f>NA()</f>
        <v>#N/A</v>
      </c>
      <c r="AO1779" s="152" t="e">
        <f>NA()</f>
        <v>#N/A</v>
      </c>
      <c r="AP1779" s="152">
        <f t="shared" si="352"/>
        <v>8.1846999999999994</v>
      </c>
      <c r="AQ1779" s="152"/>
      <c r="AR1779" s="152"/>
      <c r="AS1779" s="153">
        <f t="shared" si="355"/>
        <v>302</v>
      </c>
      <c r="AT1779" s="153">
        <f t="shared" si="320"/>
        <v>1</v>
      </c>
      <c r="AU1779" s="153">
        <f t="shared" si="321"/>
        <v>0</v>
      </c>
      <c r="AV1779" s="153">
        <f t="shared" si="322"/>
        <v>0</v>
      </c>
      <c r="BA1779">
        <f t="shared" si="356"/>
        <v>29</v>
      </c>
    </row>
    <row r="1780" spans="2:53" x14ac:dyDescent="0.25">
      <c r="B1780" s="155">
        <f t="shared" si="340"/>
        <v>44499.999305555553</v>
      </c>
      <c r="C1780" s="155">
        <f t="shared" si="327"/>
        <v>44499.999305555553</v>
      </c>
      <c r="D1780" s="152">
        <f t="shared" si="330"/>
        <v>6.53</v>
      </c>
      <c r="E1780" s="152"/>
      <c r="F1780" s="152"/>
      <c r="G1780" s="152"/>
      <c r="H1780" s="152" t="e">
        <f t="shared" si="331"/>
        <v>#N/A</v>
      </c>
      <c r="I1780" s="152"/>
      <c r="J1780" s="152" t="e">
        <f t="shared" si="332"/>
        <v>#N/A</v>
      </c>
      <c r="K1780" s="152"/>
      <c r="L1780" s="152"/>
      <c r="M1780" s="152"/>
      <c r="N1780" s="152"/>
      <c r="O1780" s="152"/>
      <c r="P1780" s="152"/>
      <c r="Q1780" s="152"/>
      <c r="R1780" s="152"/>
      <c r="S1780" s="152"/>
      <c r="T1780" s="153" cm="1">
        <f t="array" ref="T1780">MATCH(1,(TDU_Info!$C$5:$C$111=$T$6)*(TDU_Info!$B$5:$B$111&lt;=$B1780),0)</f>
        <v>89</v>
      </c>
      <c r="U1780" s="152">
        <f>100*(INDEX(TDU_Info!$E$5:$E$111,$T1780)/T$11+INDEX(TDU_Info!$F$5:$F$111,$T1780))</f>
        <v>4.3253000000000004</v>
      </c>
      <c r="V1780" s="152">
        <v>5.8769999999999998</v>
      </c>
      <c r="W1780" s="152">
        <v>5.9169999999999998</v>
      </c>
      <c r="X1780" s="152">
        <v>6.53</v>
      </c>
      <c r="Y1780" s="152">
        <v>6.23</v>
      </c>
      <c r="Z1780" s="152">
        <v>6.2910000000000004</v>
      </c>
      <c r="AA1780" s="152">
        <v>6.3179999999999996</v>
      </c>
      <c r="AB1780" s="152">
        <v>6.9</v>
      </c>
      <c r="AC1780" s="152">
        <v>6.6</v>
      </c>
      <c r="AD1780" s="152">
        <v>5.6390000000000002</v>
      </c>
      <c r="AE1780" s="152">
        <v>5.8780000000000001</v>
      </c>
      <c r="AF1780" s="152">
        <v>6.53</v>
      </c>
      <c r="AG1780" s="152">
        <v>6.23</v>
      </c>
      <c r="AH1780" s="152">
        <v>6.0460000000000003</v>
      </c>
      <c r="AI1780" s="152">
        <v>6.2690000000000001</v>
      </c>
      <c r="AJ1780" s="152">
        <v>6.9</v>
      </c>
      <c r="AK1780" s="152">
        <v>6.6</v>
      </c>
      <c r="AL1780" s="152" t="e">
        <f t="shared" si="333"/>
        <v>#N/A</v>
      </c>
      <c r="AM1780" s="152" t="e">
        <f t="shared" si="334"/>
        <v>#N/A</v>
      </c>
      <c r="AN1780" s="152" t="e">
        <f>NA()</f>
        <v>#N/A</v>
      </c>
      <c r="AO1780" s="152" t="e">
        <f>NA()</f>
        <v>#N/A</v>
      </c>
      <c r="AP1780" s="152">
        <f t="shared" si="352"/>
        <v>8.1846999999999994</v>
      </c>
      <c r="AQ1780" s="152"/>
      <c r="AR1780" s="152"/>
      <c r="AS1780" s="153">
        <f t="shared" si="355"/>
        <v>303</v>
      </c>
      <c r="AT1780" s="153">
        <f t="shared" si="320"/>
        <v>1</v>
      </c>
      <c r="AU1780" s="153">
        <f t="shared" si="321"/>
        <v>0</v>
      </c>
      <c r="AV1780" s="153">
        <f t="shared" si="322"/>
        <v>0</v>
      </c>
      <c r="BA1780">
        <f t="shared" si="356"/>
        <v>30</v>
      </c>
    </row>
    <row r="1781" spans="2:53" x14ac:dyDescent="0.25">
      <c r="B1781" s="155">
        <f t="shared" si="340"/>
        <v>44500.999305555553</v>
      </c>
      <c r="C1781" s="155">
        <f t="shared" si="327"/>
        <v>44500.999305555553</v>
      </c>
      <c r="D1781" s="152">
        <f t="shared" si="330"/>
        <v>6.53</v>
      </c>
      <c r="E1781" s="152"/>
      <c r="F1781" s="152"/>
      <c r="G1781" s="152"/>
      <c r="H1781" s="152" t="e">
        <f t="shared" si="331"/>
        <v>#N/A</v>
      </c>
      <c r="I1781" s="152"/>
      <c r="J1781" s="152" t="e">
        <f t="shared" si="332"/>
        <v>#N/A</v>
      </c>
      <c r="K1781" s="152"/>
      <c r="L1781" s="152"/>
      <c r="M1781" s="152"/>
      <c r="N1781" s="152"/>
      <c r="O1781" s="152"/>
      <c r="P1781" s="152"/>
      <c r="Q1781" s="152"/>
      <c r="R1781" s="152"/>
      <c r="S1781" s="152"/>
      <c r="T1781" s="153" cm="1">
        <f t="array" ref="T1781">MATCH(1,(TDU_Info!$C$5:$C$111=$T$6)*(TDU_Info!$B$5:$B$111&lt;=$B1781),0)</f>
        <v>89</v>
      </c>
      <c r="U1781" s="152">
        <f>100*(INDEX(TDU_Info!$E$5:$E$111,$T1781)/T$11+INDEX(TDU_Info!$F$5:$F$111,$T1781))</f>
        <v>4.3253000000000004</v>
      </c>
      <c r="V1781" s="152">
        <v>5.8769999999999998</v>
      </c>
      <c r="W1781" s="152">
        <v>5.9169999999999998</v>
      </c>
      <c r="X1781" s="152">
        <v>6.53</v>
      </c>
      <c r="Y1781" s="152">
        <v>6.23</v>
      </c>
      <c r="Z1781" s="152">
        <v>6.2910000000000004</v>
      </c>
      <c r="AA1781" s="152">
        <v>6.3179999999999996</v>
      </c>
      <c r="AB1781" s="152">
        <v>6.9</v>
      </c>
      <c r="AC1781" s="152">
        <v>6.6</v>
      </c>
      <c r="AD1781" s="152">
        <v>5.6390000000000002</v>
      </c>
      <c r="AE1781" s="152">
        <v>5.8780000000000001</v>
      </c>
      <c r="AF1781" s="152">
        <v>6.53</v>
      </c>
      <c r="AG1781" s="152">
        <v>6.23</v>
      </c>
      <c r="AH1781" s="152">
        <v>6.0460000000000003</v>
      </c>
      <c r="AI1781" s="152">
        <v>6.2690000000000001</v>
      </c>
      <c r="AJ1781" s="152">
        <v>6.9</v>
      </c>
      <c r="AK1781" s="152">
        <v>6.6</v>
      </c>
      <c r="AL1781" s="152" t="e">
        <f t="shared" si="333"/>
        <v>#N/A</v>
      </c>
      <c r="AM1781" s="152" t="e">
        <f t="shared" si="334"/>
        <v>#N/A</v>
      </c>
      <c r="AN1781" s="152" t="e">
        <f>NA()</f>
        <v>#N/A</v>
      </c>
      <c r="AO1781" s="152" t="e">
        <f>NA()</f>
        <v>#N/A</v>
      </c>
      <c r="AP1781" s="152">
        <f t="shared" si="352"/>
        <v>8.1846999999999994</v>
      </c>
      <c r="AQ1781" s="152"/>
      <c r="AR1781" s="152"/>
      <c r="AS1781" s="153">
        <f t="shared" si="355"/>
        <v>304</v>
      </c>
      <c r="AT1781" s="153">
        <f t="shared" si="320"/>
        <v>1</v>
      </c>
      <c r="AU1781" s="153">
        <f t="shared" si="321"/>
        <v>0</v>
      </c>
      <c r="AV1781" s="153">
        <f t="shared" si="322"/>
        <v>0</v>
      </c>
      <c r="BA1781">
        <f t="shared" si="356"/>
        <v>31</v>
      </c>
    </row>
    <row r="1782" spans="2:53" x14ac:dyDescent="0.25">
      <c r="B1782" s="155">
        <f t="shared" si="340"/>
        <v>44501.999305555553</v>
      </c>
      <c r="C1782" s="155">
        <f t="shared" si="327"/>
        <v>44501.999305555553</v>
      </c>
      <c r="D1782" s="152">
        <f t="shared" si="330"/>
        <v>6.53</v>
      </c>
      <c r="E1782" s="152"/>
      <c r="F1782" s="152"/>
      <c r="G1782" s="152"/>
      <c r="H1782" s="152" t="e">
        <f t="shared" si="331"/>
        <v>#N/A</v>
      </c>
      <c r="I1782" s="152"/>
      <c r="J1782" s="152" t="e">
        <f t="shared" si="332"/>
        <v>#N/A</v>
      </c>
      <c r="K1782" s="152"/>
      <c r="L1782" s="152"/>
      <c r="M1782" s="152"/>
      <c r="N1782" s="152"/>
      <c r="O1782" s="152"/>
      <c r="P1782" s="152"/>
      <c r="Q1782" s="152"/>
      <c r="R1782" s="152"/>
      <c r="S1782" s="152"/>
      <c r="T1782" s="153" cm="1">
        <f t="array" ref="T1782">MATCH(1,(TDU_Info!$C$5:$C$111=$T$6)*(TDU_Info!$B$5:$B$111&lt;=$B1782),0)</f>
        <v>89</v>
      </c>
      <c r="U1782" s="152">
        <f>100*(INDEX(TDU_Info!$E$5:$E$111,$T1782)/T$11+INDEX(TDU_Info!$F$5:$F$111,$T1782))</f>
        <v>4.3253000000000004</v>
      </c>
      <c r="V1782" s="152">
        <v>5.8769999999999998</v>
      </c>
      <c r="W1782" s="152">
        <v>5.9169999999999998</v>
      </c>
      <c r="X1782" s="152">
        <v>6.53</v>
      </c>
      <c r="Y1782" s="152">
        <v>6.23</v>
      </c>
      <c r="Z1782" s="152">
        <v>6.2910000000000004</v>
      </c>
      <c r="AA1782" s="152">
        <v>6.3179999999999996</v>
      </c>
      <c r="AB1782" s="152">
        <v>6.9</v>
      </c>
      <c r="AC1782" s="152">
        <v>6.6</v>
      </c>
      <c r="AD1782" s="152">
        <v>5.6390000000000002</v>
      </c>
      <c r="AE1782" s="152">
        <v>5.8780000000000001</v>
      </c>
      <c r="AF1782" s="152">
        <v>6.53</v>
      </c>
      <c r="AG1782" s="152">
        <v>6.23</v>
      </c>
      <c r="AH1782" s="152">
        <v>6.0460000000000003</v>
      </c>
      <c r="AI1782" s="152">
        <v>6.2690000000000001</v>
      </c>
      <c r="AJ1782" s="152">
        <v>6.9</v>
      </c>
      <c r="AK1782" s="152">
        <v>6.6</v>
      </c>
      <c r="AL1782" s="152" t="e">
        <f t="shared" si="333"/>
        <v>#N/A</v>
      </c>
      <c r="AM1782" s="152" t="e">
        <f t="shared" si="334"/>
        <v>#N/A</v>
      </c>
      <c r="AN1782" s="152" t="e">
        <f>NA()</f>
        <v>#N/A</v>
      </c>
      <c r="AO1782" s="152" t="e">
        <f>NA()</f>
        <v>#N/A</v>
      </c>
      <c r="AP1782" s="152" t="e">
        <f t="shared" si="352"/>
        <v>#N/A</v>
      </c>
      <c r="AQ1782" s="152"/>
      <c r="AR1782" s="152"/>
      <c r="AS1782" s="153">
        <f t="shared" ref="AS1782:AS1790" si="357">ROUNDUP(B1782-DATE(YEAR(B1782),1,1),0)</f>
        <v>305</v>
      </c>
      <c r="AT1782" s="153">
        <f t="shared" si="320"/>
        <v>1</v>
      </c>
      <c r="AU1782" s="153">
        <f t="shared" si="321"/>
        <v>0</v>
      </c>
      <c r="AV1782" s="153">
        <f t="shared" si="322"/>
        <v>0</v>
      </c>
      <c r="BA1782">
        <f t="shared" ref="BA1782:BA1790" si="358">DAY(C1782)</f>
        <v>1</v>
      </c>
    </row>
    <row r="1783" spans="2:53" x14ac:dyDescent="0.25">
      <c r="B1783" s="155">
        <f t="shared" si="340"/>
        <v>44502.999305555553</v>
      </c>
      <c r="C1783" s="155">
        <f t="shared" si="327"/>
        <v>44502.999305555553</v>
      </c>
      <c r="D1783" s="152">
        <f t="shared" si="330"/>
        <v>6.53</v>
      </c>
      <c r="E1783" s="152"/>
      <c r="F1783" s="152"/>
      <c r="G1783" s="152"/>
      <c r="H1783" s="152" t="e">
        <f t="shared" si="331"/>
        <v>#N/A</v>
      </c>
      <c r="I1783" s="152"/>
      <c r="J1783" s="152" t="e">
        <f t="shared" si="332"/>
        <v>#N/A</v>
      </c>
      <c r="K1783" s="152"/>
      <c r="L1783" s="152"/>
      <c r="M1783" s="152"/>
      <c r="N1783" s="152"/>
      <c r="O1783" s="152"/>
      <c r="P1783" s="152"/>
      <c r="Q1783" s="152"/>
      <c r="R1783" s="152"/>
      <c r="S1783" s="152"/>
      <c r="T1783" s="153" cm="1">
        <f t="array" ref="T1783">MATCH(1,(TDU_Info!$C$5:$C$111=$T$6)*(TDU_Info!$B$5:$B$111&lt;=$B1783),0)</f>
        <v>89</v>
      </c>
      <c r="U1783" s="152">
        <f>100*(INDEX(TDU_Info!$E$5:$E$111,$T1783)/T$11+INDEX(TDU_Info!$F$5:$F$111,$T1783))</f>
        <v>4.3253000000000004</v>
      </c>
      <c r="V1783" s="152">
        <v>5.8769999999999998</v>
      </c>
      <c r="W1783" s="152">
        <v>5.9169999999999998</v>
      </c>
      <c r="X1783" s="152">
        <v>6.53</v>
      </c>
      <c r="Y1783" s="152">
        <v>6.23</v>
      </c>
      <c r="Z1783" s="152">
        <v>6.2910000000000004</v>
      </c>
      <c r="AA1783" s="152">
        <v>6.3179999999999996</v>
      </c>
      <c r="AB1783" s="152">
        <v>6.9</v>
      </c>
      <c r="AC1783" s="152">
        <v>6.6</v>
      </c>
      <c r="AD1783" s="152">
        <v>5.6390000000000002</v>
      </c>
      <c r="AE1783" s="152">
        <v>5.8780000000000001</v>
      </c>
      <c r="AF1783" s="152">
        <v>6.53</v>
      </c>
      <c r="AG1783" s="152">
        <v>6.23</v>
      </c>
      <c r="AH1783" s="152">
        <v>6.0460000000000003</v>
      </c>
      <c r="AI1783" s="152">
        <v>6.2690000000000001</v>
      </c>
      <c r="AJ1783" s="152">
        <v>6.9</v>
      </c>
      <c r="AK1783" s="152">
        <v>6.6</v>
      </c>
      <c r="AL1783" s="152" t="e">
        <f t="shared" si="333"/>
        <v>#N/A</v>
      </c>
      <c r="AM1783" s="152" t="e">
        <f t="shared" si="334"/>
        <v>#N/A</v>
      </c>
      <c r="AN1783" s="152" t="e">
        <f>NA()</f>
        <v>#N/A</v>
      </c>
      <c r="AO1783" s="152" t="e">
        <f>NA()</f>
        <v>#N/A</v>
      </c>
      <c r="AP1783" s="152">
        <f t="shared" si="352"/>
        <v>8.4446999999999992</v>
      </c>
      <c r="AQ1783" s="152"/>
      <c r="AR1783" s="152"/>
      <c r="AS1783" s="153">
        <f t="shared" si="357"/>
        <v>306</v>
      </c>
      <c r="AT1783" s="153">
        <f t="shared" si="320"/>
        <v>1</v>
      </c>
      <c r="AU1783" s="153">
        <f t="shared" si="321"/>
        <v>0</v>
      </c>
      <c r="AV1783" s="153">
        <f t="shared" si="322"/>
        <v>0</v>
      </c>
      <c r="BA1783">
        <f t="shared" si="358"/>
        <v>2</v>
      </c>
    </row>
    <row r="1784" spans="2:53" x14ac:dyDescent="0.25">
      <c r="B1784" s="155">
        <f t="shared" si="340"/>
        <v>44503.999305555553</v>
      </c>
      <c r="C1784" s="155">
        <f t="shared" si="327"/>
        <v>44503.999305555553</v>
      </c>
      <c r="D1784" s="152">
        <f t="shared" si="330"/>
        <v>6.45</v>
      </c>
      <c r="E1784" s="152"/>
      <c r="F1784" s="152"/>
      <c r="G1784" s="152"/>
      <c r="H1784" s="152" t="e">
        <f t="shared" si="331"/>
        <v>#N/A</v>
      </c>
      <c r="I1784" s="152"/>
      <c r="J1784" s="152" t="e">
        <f t="shared" si="332"/>
        <v>#N/A</v>
      </c>
      <c r="K1784" s="152"/>
      <c r="L1784" s="152"/>
      <c r="M1784" s="152"/>
      <c r="N1784" s="152"/>
      <c r="O1784" s="152"/>
      <c r="P1784" s="152"/>
      <c r="Q1784" s="152"/>
      <c r="R1784" s="152"/>
      <c r="S1784" s="152"/>
      <c r="T1784" s="153" cm="1">
        <f t="array" ref="T1784">MATCH(1,(TDU_Info!$C$5:$C$111=$T$6)*(TDU_Info!$B$5:$B$111&lt;=$B1784),0)</f>
        <v>89</v>
      </c>
      <c r="U1784" s="152">
        <f>100*(INDEX(TDU_Info!$E$5:$E$111,$T1784)/T$11+INDEX(TDU_Info!$F$5:$F$111,$T1784))</f>
        <v>4.3253000000000004</v>
      </c>
      <c r="V1784" s="152">
        <v>5.8769999999999998</v>
      </c>
      <c r="W1784" s="152">
        <v>5.9169999999999998</v>
      </c>
      <c r="X1784" s="152">
        <v>6.53</v>
      </c>
      <c r="Y1784" s="152">
        <v>6.2</v>
      </c>
      <c r="Z1784" s="152">
        <v>6.2910000000000004</v>
      </c>
      <c r="AA1784" s="152">
        <v>6.3179999999999996</v>
      </c>
      <c r="AB1784" s="152">
        <v>6.9</v>
      </c>
      <c r="AC1784" s="152">
        <v>6.55</v>
      </c>
      <c r="AD1784" s="152">
        <v>5.6390000000000002</v>
      </c>
      <c r="AE1784" s="152">
        <v>5.8780000000000001</v>
      </c>
      <c r="AF1784" s="152">
        <v>6.45</v>
      </c>
      <c r="AG1784" s="152">
        <v>6.2</v>
      </c>
      <c r="AH1784" s="152">
        <v>6.0460000000000003</v>
      </c>
      <c r="AI1784" s="152">
        <v>6.2690000000000001</v>
      </c>
      <c r="AJ1784" s="152">
        <v>6.9</v>
      </c>
      <c r="AK1784" s="152">
        <v>6.55</v>
      </c>
      <c r="AL1784" s="152" t="e">
        <f t="shared" si="333"/>
        <v>#N/A</v>
      </c>
      <c r="AM1784" s="152" t="e">
        <f t="shared" si="334"/>
        <v>#N/A</v>
      </c>
      <c r="AN1784" s="152" t="e">
        <f>NA()</f>
        <v>#N/A</v>
      </c>
      <c r="AO1784" s="152" t="e">
        <f>NA()</f>
        <v>#N/A</v>
      </c>
      <c r="AP1784" s="152">
        <f t="shared" si="352"/>
        <v>8.4446999999999992</v>
      </c>
      <c r="AQ1784" s="152"/>
      <c r="AR1784" s="152"/>
      <c r="AS1784" s="153">
        <f t="shared" si="357"/>
        <v>307</v>
      </c>
      <c r="AT1784" s="153">
        <f t="shared" si="320"/>
        <v>1</v>
      </c>
      <c r="AU1784" s="153">
        <f t="shared" si="321"/>
        <v>0</v>
      </c>
      <c r="AV1784" s="153">
        <f t="shared" si="322"/>
        <v>0</v>
      </c>
      <c r="BA1784">
        <f t="shared" si="358"/>
        <v>3</v>
      </c>
    </row>
    <row r="1785" spans="2:53" x14ac:dyDescent="0.25">
      <c r="B1785" s="155">
        <f t="shared" si="340"/>
        <v>44504.999305555553</v>
      </c>
      <c r="C1785" s="155">
        <f t="shared" si="327"/>
        <v>44504.999305555553</v>
      </c>
      <c r="D1785" s="152">
        <f t="shared" si="330"/>
        <v>6.53</v>
      </c>
      <c r="E1785" s="152"/>
      <c r="F1785" s="152"/>
      <c r="G1785" s="152"/>
      <c r="H1785" s="152" t="e">
        <f t="shared" si="331"/>
        <v>#N/A</v>
      </c>
      <c r="I1785" s="152"/>
      <c r="J1785" s="152" t="e">
        <f t="shared" si="332"/>
        <v>#N/A</v>
      </c>
      <c r="K1785" s="152"/>
      <c r="L1785" s="152"/>
      <c r="M1785" s="152"/>
      <c r="N1785" s="152"/>
      <c r="O1785" s="152"/>
      <c r="P1785" s="152"/>
      <c r="Q1785" s="152"/>
      <c r="R1785" s="152"/>
      <c r="S1785" s="152"/>
      <c r="T1785" s="153" cm="1">
        <f t="array" ref="T1785">MATCH(1,(TDU_Info!$C$5:$C$111=$T$6)*(TDU_Info!$B$5:$B$111&lt;=$B1785),0)</f>
        <v>89</v>
      </c>
      <c r="U1785" s="152">
        <f>100*(INDEX(TDU_Info!$E$5:$E$111,$T1785)/T$11+INDEX(TDU_Info!$F$5:$F$111,$T1785))</f>
        <v>4.3253000000000004</v>
      </c>
      <c r="V1785" s="152">
        <v>5.8769999999999998</v>
      </c>
      <c r="W1785" s="152">
        <v>5.9169999999999998</v>
      </c>
      <c r="X1785" s="152">
        <v>6.53</v>
      </c>
      <c r="Y1785" s="152">
        <v>6.23</v>
      </c>
      <c r="Z1785" s="152">
        <v>6.2910000000000004</v>
      </c>
      <c r="AA1785" s="152">
        <v>6.3179999999999996</v>
      </c>
      <c r="AB1785" s="152">
        <v>6.9</v>
      </c>
      <c r="AC1785" s="152">
        <v>6.6</v>
      </c>
      <c r="AD1785" s="152">
        <v>5.6390000000000002</v>
      </c>
      <c r="AE1785" s="152">
        <v>5.8780000000000001</v>
      </c>
      <c r="AF1785" s="152">
        <v>6.53</v>
      </c>
      <c r="AG1785" s="152">
        <v>6.23</v>
      </c>
      <c r="AH1785" s="152">
        <v>6.0460000000000003</v>
      </c>
      <c r="AI1785" s="152">
        <v>6.2690000000000001</v>
      </c>
      <c r="AJ1785" s="152">
        <v>6.9</v>
      </c>
      <c r="AK1785" s="152">
        <v>6.6</v>
      </c>
      <c r="AL1785" s="152" t="e">
        <f t="shared" si="333"/>
        <v>#N/A</v>
      </c>
      <c r="AM1785" s="152" t="e">
        <f t="shared" si="334"/>
        <v>#N/A</v>
      </c>
      <c r="AN1785" s="152" t="e">
        <f>NA()</f>
        <v>#N/A</v>
      </c>
      <c r="AO1785" s="152" t="e">
        <f>NA()</f>
        <v>#N/A</v>
      </c>
      <c r="AP1785" s="152">
        <f t="shared" si="352"/>
        <v>8.4446999999999992</v>
      </c>
      <c r="AQ1785" s="152"/>
      <c r="AR1785" s="152"/>
      <c r="AS1785" s="153">
        <f t="shared" si="357"/>
        <v>308</v>
      </c>
      <c r="AT1785" s="153">
        <f t="shared" si="320"/>
        <v>1</v>
      </c>
      <c r="AU1785" s="153">
        <f t="shared" si="321"/>
        <v>0</v>
      </c>
      <c r="AV1785" s="153">
        <f t="shared" si="322"/>
        <v>0</v>
      </c>
      <c r="BA1785">
        <f t="shared" si="358"/>
        <v>4</v>
      </c>
    </row>
    <row r="1786" spans="2:53" x14ac:dyDescent="0.25">
      <c r="B1786" s="155">
        <f t="shared" si="340"/>
        <v>44505.999305555553</v>
      </c>
      <c r="C1786" s="155">
        <f t="shared" si="327"/>
        <v>44505.999305555553</v>
      </c>
      <c r="D1786" s="152">
        <f t="shared" si="330"/>
        <v>6.53</v>
      </c>
      <c r="E1786" s="152"/>
      <c r="F1786" s="152"/>
      <c r="G1786" s="152"/>
      <c r="H1786" s="152" t="e">
        <f t="shared" si="331"/>
        <v>#N/A</v>
      </c>
      <c r="I1786" s="152"/>
      <c r="J1786" s="152" t="e">
        <f t="shared" si="332"/>
        <v>#N/A</v>
      </c>
      <c r="K1786" s="152"/>
      <c r="L1786" s="152"/>
      <c r="M1786" s="152"/>
      <c r="N1786" s="152"/>
      <c r="O1786" s="152"/>
      <c r="P1786" s="152"/>
      <c r="Q1786" s="152"/>
      <c r="R1786" s="152"/>
      <c r="S1786" s="152"/>
      <c r="T1786" s="153" cm="1">
        <f t="array" ref="T1786">MATCH(1,(TDU_Info!$C$5:$C$111=$T$6)*(TDU_Info!$B$5:$B$111&lt;=$B1786),0)</f>
        <v>89</v>
      </c>
      <c r="U1786" s="152">
        <f>100*(INDEX(TDU_Info!$E$5:$E$111,$T1786)/T$11+INDEX(TDU_Info!$F$5:$F$111,$T1786))</f>
        <v>4.3253000000000004</v>
      </c>
      <c r="V1786" s="152">
        <v>5.9770000000000003</v>
      </c>
      <c r="W1786" s="152">
        <v>5.9169999999999998</v>
      </c>
      <c r="X1786" s="152">
        <v>6.53</v>
      </c>
      <c r="Y1786" s="152">
        <v>6.23</v>
      </c>
      <c r="Z1786" s="152">
        <v>6.2910000000000004</v>
      </c>
      <c r="AA1786" s="152">
        <v>6.3179999999999996</v>
      </c>
      <c r="AB1786" s="152">
        <v>6.9</v>
      </c>
      <c r="AC1786" s="152">
        <v>6.6</v>
      </c>
      <c r="AD1786" s="152">
        <v>5.7389999999999999</v>
      </c>
      <c r="AE1786" s="152">
        <v>5.8780000000000001</v>
      </c>
      <c r="AF1786" s="152">
        <v>6.53</v>
      </c>
      <c r="AG1786" s="152">
        <v>6.23</v>
      </c>
      <c r="AH1786" s="152">
        <v>6.0460000000000003</v>
      </c>
      <c r="AI1786" s="152">
        <v>6.2690000000000001</v>
      </c>
      <c r="AJ1786" s="152">
        <v>6.9</v>
      </c>
      <c r="AK1786" s="152">
        <v>6.6</v>
      </c>
      <c r="AL1786" s="152" t="e">
        <f t="shared" si="333"/>
        <v>#N/A</v>
      </c>
      <c r="AM1786" s="152" t="e">
        <f t="shared" si="334"/>
        <v>#N/A</v>
      </c>
      <c r="AN1786" s="152" t="e">
        <f>NA()</f>
        <v>#N/A</v>
      </c>
      <c r="AO1786" s="152" t="e">
        <f>NA()</f>
        <v>#N/A</v>
      </c>
      <c r="AP1786" s="152">
        <f t="shared" si="352"/>
        <v>8.4446999999999992</v>
      </c>
      <c r="AQ1786" s="152"/>
      <c r="AR1786" s="152"/>
      <c r="AS1786" s="153">
        <f t="shared" si="357"/>
        <v>309</v>
      </c>
      <c r="AT1786" s="153">
        <f t="shared" si="320"/>
        <v>1</v>
      </c>
      <c r="AU1786" s="153">
        <f t="shared" si="321"/>
        <v>0</v>
      </c>
      <c r="AV1786" s="153">
        <f t="shared" si="322"/>
        <v>0</v>
      </c>
      <c r="BA1786">
        <f t="shared" si="358"/>
        <v>5</v>
      </c>
    </row>
    <row r="1787" spans="2:53" x14ac:dyDescent="0.25">
      <c r="B1787" s="155">
        <f t="shared" si="340"/>
        <v>44506.999305555553</v>
      </c>
      <c r="C1787" s="155">
        <f t="shared" si="327"/>
        <v>44506.999305555553</v>
      </c>
      <c r="D1787" s="152">
        <f t="shared" si="330"/>
        <v>6.53</v>
      </c>
      <c r="E1787" s="152"/>
      <c r="F1787" s="152"/>
      <c r="G1787" s="152"/>
      <c r="H1787" s="152" t="e">
        <f t="shared" si="331"/>
        <v>#N/A</v>
      </c>
      <c r="I1787" s="152"/>
      <c r="J1787" s="152" t="e">
        <f t="shared" si="332"/>
        <v>#N/A</v>
      </c>
      <c r="K1787" s="152"/>
      <c r="L1787" s="152"/>
      <c r="M1787" s="152"/>
      <c r="N1787" s="152"/>
      <c r="O1787" s="152"/>
      <c r="P1787" s="152"/>
      <c r="Q1787" s="152"/>
      <c r="R1787" s="152"/>
      <c r="S1787" s="152"/>
      <c r="T1787" s="153" cm="1">
        <f t="array" ref="T1787">MATCH(1,(TDU_Info!$C$5:$C$111=$T$6)*(TDU_Info!$B$5:$B$111&lt;=$B1787),0)</f>
        <v>89</v>
      </c>
      <c r="U1787" s="152">
        <f>100*(INDEX(TDU_Info!$E$5:$E$111,$T1787)/T$11+INDEX(TDU_Info!$F$5:$F$111,$T1787))</f>
        <v>4.3253000000000004</v>
      </c>
      <c r="V1787" s="152">
        <v>5.9770000000000003</v>
      </c>
      <c r="W1787" s="152">
        <v>5.9169999999999998</v>
      </c>
      <c r="X1787" s="152">
        <v>6.53</v>
      </c>
      <c r="Y1787" s="152">
        <v>6.23</v>
      </c>
      <c r="Z1787" s="152">
        <v>6.2910000000000004</v>
      </c>
      <c r="AA1787" s="152">
        <v>6.3179999999999996</v>
      </c>
      <c r="AB1787" s="152">
        <v>6.9</v>
      </c>
      <c r="AC1787" s="152">
        <v>6.6</v>
      </c>
      <c r="AD1787" s="152">
        <v>5.7389999999999999</v>
      </c>
      <c r="AE1787" s="152">
        <v>5.8780000000000001</v>
      </c>
      <c r="AF1787" s="152">
        <v>6.53</v>
      </c>
      <c r="AG1787" s="152">
        <v>6.23</v>
      </c>
      <c r="AH1787" s="152">
        <v>6.0460000000000003</v>
      </c>
      <c r="AI1787" s="152">
        <v>6.2690000000000001</v>
      </c>
      <c r="AJ1787" s="152">
        <v>6.9</v>
      </c>
      <c r="AK1787" s="152">
        <v>6.6</v>
      </c>
      <c r="AL1787" s="152" t="e">
        <f t="shared" si="333"/>
        <v>#N/A</v>
      </c>
      <c r="AM1787" s="152" t="e">
        <f t="shared" si="334"/>
        <v>#N/A</v>
      </c>
      <c r="AN1787" s="152" t="e">
        <f>NA()</f>
        <v>#N/A</v>
      </c>
      <c r="AO1787" s="152" t="e">
        <f>NA()</f>
        <v>#N/A</v>
      </c>
      <c r="AP1787" s="152">
        <f t="shared" si="352"/>
        <v>8.4446999999999992</v>
      </c>
      <c r="AQ1787" s="152"/>
      <c r="AR1787" s="152"/>
      <c r="AS1787" s="153">
        <f t="shared" si="357"/>
        <v>310</v>
      </c>
      <c r="AT1787" s="153">
        <f t="shared" si="320"/>
        <v>1</v>
      </c>
      <c r="AU1787" s="153">
        <f t="shared" si="321"/>
        <v>0</v>
      </c>
      <c r="AV1787" s="153">
        <f t="shared" si="322"/>
        <v>0</v>
      </c>
      <c r="BA1787">
        <f t="shared" si="358"/>
        <v>6</v>
      </c>
    </row>
    <row r="1788" spans="2:53" x14ac:dyDescent="0.25">
      <c r="B1788" s="155">
        <f t="shared" si="340"/>
        <v>44507.999305555553</v>
      </c>
      <c r="C1788" s="155">
        <f t="shared" si="327"/>
        <v>44507.999305555553</v>
      </c>
      <c r="D1788" s="152">
        <f t="shared" si="330"/>
        <v>6.53</v>
      </c>
      <c r="E1788" s="152"/>
      <c r="F1788" s="152"/>
      <c r="G1788" s="152"/>
      <c r="H1788" s="152" t="e">
        <f t="shared" si="331"/>
        <v>#N/A</v>
      </c>
      <c r="I1788" s="152"/>
      <c r="J1788" s="152" t="e">
        <f t="shared" si="332"/>
        <v>#N/A</v>
      </c>
      <c r="K1788" s="152"/>
      <c r="L1788" s="152"/>
      <c r="M1788" s="152"/>
      <c r="N1788" s="152"/>
      <c r="O1788" s="152"/>
      <c r="P1788" s="152"/>
      <c r="Q1788" s="152"/>
      <c r="R1788" s="152"/>
      <c r="S1788" s="152"/>
      <c r="T1788" s="153" cm="1">
        <f t="array" ref="T1788">MATCH(1,(TDU_Info!$C$5:$C$111=$T$6)*(TDU_Info!$B$5:$B$111&lt;=$B1788),0)</f>
        <v>89</v>
      </c>
      <c r="U1788" s="152">
        <f>100*(INDEX(TDU_Info!$E$5:$E$111,$T1788)/T$11+INDEX(TDU_Info!$F$5:$F$111,$T1788))</f>
        <v>4.3253000000000004</v>
      </c>
      <c r="V1788" s="152">
        <v>5.9770000000000003</v>
      </c>
      <c r="W1788" s="152">
        <v>5.9169999999999998</v>
      </c>
      <c r="X1788" s="152">
        <v>6.53</v>
      </c>
      <c r="Y1788" s="152">
        <v>6.23</v>
      </c>
      <c r="Z1788" s="152">
        <v>6.2910000000000004</v>
      </c>
      <c r="AA1788" s="152">
        <v>6.3179999999999996</v>
      </c>
      <c r="AB1788" s="152">
        <v>6.9</v>
      </c>
      <c r="AC1788" s="152">
        <v>6.6</v>
      </c>
      <c r="AD1788" s="152">
        <v>5.7389999999999999</v>
      </c>
      <c r="AE1788" s="152">
        <v>5.8780000000000001</v>
      </c>
      <c r="AF1788" s="152">
        <v>6.53</v>
      </c>
      <c r="AG1788" s="152">
        <v>6.23</v>
      </c>
      <c r="AH1788" s="152">
        <v>6.0460000000000003</v>
      </c>
      <c r="AI1788" s="152">
        <v>6.2690000000000001</v>
      </c>
      <c r="AJ1788" s="152">
        <v>6.9</v>
      </c>
      <c r="AK1788" s="152">
        <v>6.6</v>
      </c>
      <c r="AL1788" s="152" t="e">
        <f t="shared" si="333"/>
        <v>#N/A</v>
      </c>
      <c r="AM1788" s="152" t="e">
        <f t="shared" si="334"/>
        <v>#N/A</v>
      </c>
      <c r="AN1788" s="152" t="e">
        <f>NA()</f>
        <v>#N/A</v>
      </c>
      <c r="AO1788" s="152" t="e">
        <f>NA()</f>
        <v>#N/A</v>
      </c>
      <c r="AP1788" s="152">
        <f t="shared" si="352"/>
        <v>8.4446999999999992</v>
      </c>
      <c r="AQ1788" s="152"/>
      <c r="AR1788" s="152"/>
      <c r="AS1788" s="153">
        <f t="shared" si="357"/>
        <v>311</v>
      </c>
      <c r="AT1788" s="153">
        <f t="shared" si="320"/>
        <v>1</v>
      </c>
      <c r="AU1788" s="153">
        <f t="shared" si="321"/>
        <v>0</v>
      </c>
      <c r="AV1788" s="153">
        <f t="shared" si="322"/>
        <v>0</v>
      </c>
      <c r="BA1788">
        <f t="shared" si="358"/>
        <v>7</v>
      </c>
    </row>
    <row r="1789" spans="2:53" x14ac:dyDescent="0.25">
      <c r="B1789" s="155">
        <f t="shared" si="340"/>
        <v>44508.999305555553</v>
      </c>
      <c r="C1789" s="155">
        <f t="shared" si="327"/>
        <v>44508.999305555553</v>
      </c>
      <c r="D1789" s="152">
        <f t="shared" si="330"/>
        <v>6.53</v>
      </c>
      <c r="E1789" s="152"/>
      <c r="F1789" s="152"/>
      <c r="G1789" s="152"/>
      <c r="H1789" s="152" t="e">
        <f t="shared" si="331"/>
        <v>#N/A</v>
      </c>
      <c r="I1789" s="152"/>
      <c r="J1789" s="152" t="e">
        <f t="shared" si="332"/>
        <v>#N/A</v>
      </c>
      <c r="K1789" s="152"/>
      <c r="L1789" s="152"/>
      <c r="M1789" s="152"/>
      <c r="N1789" s="152"/>
      <c r="O1789" s="152"/>
      <c r="P1789" s="152"/>
      <c r="Q1789" s="152"/>
      <c r="R1789" s="152"/>
      <c r="S1789" s="152"/>
      <c r="T1789" s="153" cm="1">
        <f t="array" ref="T1789">MATCH(1,(TDU_Info!$C$5:$C$111=$T$6)*(TDU_Info!$B$5:$B$111&lt;=$B1789),0)</f>
        <v>89</v>
      </c>
      <c r="U1789" s="152">
        <f>100*(INDEX(TDU_Info!$E$5:$E$111,$T1789)/T$11+INDEX(TDU_Info!$F$5:$F$111,$T1789))</f>
        <v>4.3253000000000004</v>
      </c>
      <c r="V1789" s="152">
        <v>5.9770000000000003</v>
      </c>
      <c r="W1789" s="152">
        <v>5.9169999999999998</v>
      </c>
      <c r="X1789" s="152">
        <v>6.53</v>
      </c>
      <c r="Y1789" s="152">
        <v>6.23</v>
      </c>
      <c r="Z1789" s="152">
        <v>6.2910000000000004</v>
      </c>
      <c r="AA1789" s="152">
        <v>6.3179999999999996</v>
      </c>
      <c r="AB1789" s="152">
        <v>6.9</v>
      </c>
      <c r="AC1789" s="152">
        <v>6.6</v>
      </c>
      <c r="AD1789" s="152">
        <v>5.7389999999999999</v>
      </c>
      <c r="AE1789" s="152">
        <v>5.8780000000000001</v>
      </c>
      <c r="AF1789" s="152">
        <v>6.53</v>
      </c>
      <c r="AG1789" s="152">
        <v>6.23</v>
      </c>
      <c r="AH1789" s="152">
        <v>6.0460000000000003</v>
      </c>
      <c r="AI1789" s="152">
        <v>6.2690000000000001</v>
      </c>
      <c r="AJ1789" s="152">
        <v>6.9</v>
      </c>
      <c r="AK1789" s="152">
        <v>6.6</v>
      </c>
      <c r="AL1789" s="152" t="e">
        <f t="shared" si="333"/>
        <v>#N/A</v>
      </c>
      <c r="AM1789" s="152" t="e">
        <f t="shared" si="334"/>
        <v>#N/A</v>
      </c>
      <c r="AN1789" s="152" t="e">
        <f>NA()</f>
        <v>#N/A</v>
      </c>
      <c r="AO1789" s="152" t="e">
        <f>NA()</f>
        <v>#N/A</v>
      </c>
      <c r="AP1789" s="152">
        <f t="shared" si="352"/>
        <v>8.4446999999999992</v>
      </c>
      <c r="AQ1789" s="152"/>
      <c r="AR1789" s="152"/>
      <c r="AS1789" s="153">
        <f t="shared" si="357"/>
        <v>312</v>
      </c>
      <c r="AT1789" s="153">
        <f t="shared" si="320"/>
        <v>1</v>
      </c>
      <c r="AU1789" s="153">
        <f t="shared" si="321"/>
        <v>0</v>
      </c>
      <c r="AV1789" s="153">
        <f t="shared" si="322"/>
        <v>0</v>
      </c>
      <c r="BA1789">
        <f t="shared" si="358"/>
        <v>8</v>
      </c>
    </row>
    <row r="1790" spans="2:53" x14ac:dyDescent="0.25">
      <c r="B1790" s="155">
        <f t="shared" si="340"/>
        <v>44509.999305555553</v>
      </c>
      <c r="C1790" s="155">
        <f t="shared" si="327"/>
        <v>44509.999305555553</v>
      </c>
      <c r="D1790" s="152">
        <f t="shared" si="330"/>
        <v>6.29</v>
      </c>
      <c r="E1790" s="152"/>
      <c r="F1790" s="152"/>
      <c r="G1790" s="152"/>
      <c r="H1790" s="152" t="e">
        <f t="shared" si="331"/>
        <v>#N/A</v>
      </c>
      <c r="I1790" s="152"/>
      <c r="J1790" s="152" t="e">
        <f t="shared" si="332"/>
        <v>#N/A</v>
      </c>
      <c r="K1790" s="152"/>
      <c r="L1790" s="152"/>
      <c r="M1790" s="152"/>
      <c r="N1790" s="152"/>
      <c r="O1790" s="152"/>
      <c r="P1790" s="152"/>
      <c r="Q1790" s="152"/>
      <c r="R1790" s="152"/>
      <c r="S1790" s="152"/>
      <c r="T1790" s="153" cm="1">
        <f t="array" ref="T1790">MATCH(1,(TDU_Info!$C$5:$C$111=$T$6)*(TDU_Info!$B$5:$B$111&lt;=$B1790),0)</f>
        <v>89</v>
      </c>
      <c r="U1790" s="152">
        <f>100*(INDEX(TDU_Info!$E$5:$E$111,$T1790)/T$11+INDEX(TDU_Info!$F$5:$F$111,$T1790))</f>
        <v>4.3253000000000004</v>
      </c>
      <c r="V1790" s="152">
        <v>5.9770000000000003</v>
      </c>
      <c r="W1790" s="152">
        <v>5.9169999999999998</v>
      </c>
      <c r="X1790" s="152">
        <v>6.4889999999999999</v>
      </c>
      <c r="Y1790" s="152">
        <v>6.19</v>
      </c>
      <c r="Z1790" s="152">
        <v>6.2910000000000004</v>
      </c>
      <c r="AA1790" s="152">
        <v>6.3179999999999996</v>
      </c>
      <c r="AB1790" s="152">
        <v>6.8789999999999996</v>
      </c>
      <c r="AC1790" s="152">
        <v>6.58</v>
      </c>
      <c r="AD1790" s="152">
        <v>5.7389999999999999</v>
      </c>
      <c r="AE1790" s="152">
        <v>5.8780000000000001</v>
      </c>
      <c r="AF1790" s="152">
        <v>6.29</v>
      </c>
      <c r="AG1790" s="152">
        <v>6.19</v>
      </c>
      <c r="AH1790" s="152">
        <v>6.0460000000000003</v>
      </c>
      <c r="AI1790" s="152">
        <v>6.2690000000000001</v>
      </c>
      <c r="AJ1790" s="152">
        <v>6.68</v>
      </c>
      <c r="AK1790" s="152">
        <v>6.58</v>
      </c>
      <c r="AL1790" s="152" t="e">
        <f t="shared" si="333"/>
        <v>#N/A</v>
      </c>
      <c r="AM1790" s="152" t="e">
        <f t="shared" si="334"/>
        <v>#N/A</v>
      </c>
      <c r="AN1790" s="152" t="e">
        <f>NA()</f>
        <v>#N/A</v>
      </c>
      <c r="AO1790" s="152" t="e">
        <f>NA()</f>
        <v>#N/A</v>
      </c>
      <c r="AP1790" s="152">
        <f t="shared" si="352"/>
        <v>8.4446999999999992</v>
      </c>
      <c r="AQ1790" s="152"/>
      <c r="AR1790" s="152"/>
      <c r="AS1790" s="153">
        <f t="shared" si="357"/>
        <v>313</v>
      </c>
      <c r="AT1790" s="153">
        <f t="shared" si="320"/>
        <v>1</v>
      </c>
      <c r="AU1790" s="153">
        <f t="shared" si="321"/>
        <v>0</v>
      </c>
      <c r="AV1790" s="153">
        <f t="shared" si="322"/>
        <v>0</v>
      </c>
      <c r="BA1790">
        <f t="shared" si="358"/>
        <v>9</v>
      </c>
    </row>
    <row r="1791" spans="2:53" x14ac:dyDescent="0.25">
      <c r="B1791" s="155">
        <f t="shared" si="340"/>
        <v>44510.999305555553</v>
      </c>
      <c r="C1791" s="155">
        <f t="shared" si="327"/>
        <v>44510.999305555553</v>
      </c>
      <c r="D1791" s="152">
        <f t="shared" si="330"/>
        <v>6.29</v>
      </c>
      <c r="E1791" s="152"/>
      <c r="F1791" s="152"/>
      <c r="G1791" s="152"/>
      <c r="H1791" s="152" t="e">
        <f t="shared" si="331"/>
        <v>#N/A</v>
      </c>
      <c r="I1791" s="152"/>
      <c r="J1791" s="152" t="e">
        <f t="shared" si="332"/>
        <v>#N/A</v>
      </c>
      <c r="K1791" s="152"/>
      <c r="L1791" s="152"/>
      <c r="M1791" s="152"/>
      <c r="N1791" s="152"/>
      <c r="O1791" s="152"/>
      <c r="P1791" s="152"/>
      <c r="Q1791" s="152"/>
      <c r="R1791" s="152"/>
      <c r="S1791" s="152"/>
      <c r="T1791" s="153" cm="1">
        <f t="array" ref="T1791">MATCH(1,(TDU_Info!$C$5:$C$111=$T$6)*(TDU_Info!$B$5:$B$111&lt;=$B1791),0)</f>
        <v>89</v>
      </c>
      <c r="U1791" s="152">
        <f>100*(INDEX(TDU_Info!$E$5:$E$111,$T1791)/T$11+INDEX(TDU_Info!$F$5:$F$111,$T1791))</f>
        <v>4.3253000000000004</v>
      </c>
      <c r="V1791" s="152">
        <v>5.9770000000000003</v>
      </c>
      <c r="W1791" s="152">
        <v>5.9169999999999998</v>
      </c>
      <c r="X1791" s="152">
        <v>6.4889999999999999</v>
      </c>
      <c r="Y1791" s="152">
        <v>6.19</v>
      </c>
      <c r="Z1791" s="152">
        <v>6.2910000000000004</v>
      </c>
      <c r="AA1791" s="152">
        <v>6.3179999999999996</v>
      </c>
      <c r="AB1791" s="152">
        <v>6.8789999999999996</v>
      </c>
      <c r="AC1791" s="152">
        <v>6.58</v>
      </c>
      <c r="AD1791" s="152">
        <v>5.7389999999999999</v>
      </c>
      <c r="AE1791" s="152">
        <v>5.8780000000000001</v>
      </c>
      <c r="AF1791" s="152">
        <v>6.29</v>
      </c>
      <c r="AG1791" s="152">
        <v>6.19</v>
      </c>
      <c r="AH1791" s="152">
        <v>6.0460000000000003</v>
      </c>
      <c r="AI1791" s="152">
        <v>6.2690000000000001</v>
      </c>
      <c r="AJ1791" s="152">
        <v>6.68</v>
      </c>
      <c r="AK1791" s="152">
        <v>6.58</v>
      </c>
      <c r="AL1791" s="152" t="e">
        <f t="shared" si="333"/>
        <v>#N/A</v>
      </c>
      <c r="AM1791" s="152" t="e">
        <f t="shared" si="334"/>
        <v>#N/A</v>
      </c>
      <c r="AN1791" s="152" t="e">
        <f>NA()</f>
        <v>#N/A</v>
      </c>
      <c r="AO1791" s="152" t="e">
        <f>NA()</f>
        <v>#N/A</v>
      </c>
      <c r="AP1791" s="152">
        <f t="shared" si="352"/>
        <v>8.4446999999999992</v>
      </c>
      <c r="AQ1791" s="152"/>
      <c r="AR1791" s="152"/>
      <c r="AS1791" s="153">
        <f t="shared" ref="AS1791:AS1811" si="359">ROUNDUP(B1791-DATE(YEAR(B1791),1,1),0)</f>
        <v>314</v>
      </c>
      <c r="AT1791" s="153">
        <f t="shared" si="320"/>
        <v>1</v>
      </c>
      <c r="AU1791" s="153">
        <f t="shared" si="321"/>
        <v>0</v>
      </c>
      <c r="AV1791" s="153">
        <f t="shared" si="322"/>
        <v>0</v>
      </c>
      <c r="BA1791">
        <f t="shared" ref="BA1791:BA1811" si="360">DAY(C1791)</f>
        <v>10</v>
      </c>
    </row>
    <row r="1792" spans="2:53" x14ac:dyDescent="0.25">
      <c r="B1792" s="155">
        <f t="shared" si="340"/>
        <v>44511.999305555553</v>
      </c>
      <c r="C1792" s="155">
        <f t="shared" si="327"/>
        <v>44511.999305555553</v>
      </c>
      <c r="D1792" s="152">
        <f t="shared" si="330"/>
        <v>6.34</v>
      </c>
      <c r="E1792" s="152"/>
      <c r="F1792" s="152"/>
      <c r="G1792" s="152"/>
      <c r="H1792" s="152" t="e">
        <f t="shared" si="331"/>
        <v>#N/A</v>
      </c>
      <c r="I1792" s="152"/>
      <c r="J1792" s="152" t="e">
        <f t="shared" si="332"/>
        <v>#N/A</v>
      </c>
      <c r="K1792" s="152"/>
      <c r="L1792" s="152"/>
      <c r="M1792" s="152"/>
      <c r="N1792" s="152"/>
      <c r="O1792" s="152"/>
      <c r="P1792" s="152"/>
      <c r="Q1792" s="152"/>
      <c r="R1792" s="152"/>
      <c r="S1792" s="152"/>
      <c r="T1792" s="153" cm="1">
        <f t="array" ref="T1792">MATCH(1,(TDU_Info!$C$5:$C$111=$T$6)*(TDU_Info!$B$5:$B$111&lt;=$B1792),0)</f>
        <v>89</v>
      </c>
      <c r="U1792" s="152">
        <f>100*(INDEX(TDU_Info!$E$5:$E$111,$T1792)/T$11+INDEX(TDU_Info!$F$5:$F$111,$T1792))</f>
        <v>4.3253000000000004</v>
      </c>
      <c r="V1792" s="152">
        <v>5.9770000000000003</v>
      </c>
      <c r="W1792" s="152">
        <v>5.9169999999999998</v>
      </c>
      <c r="X1792" s="152">
        <v>6.34</v>
      </c>
      <c r="Y1792" s="152">
        <v>6.09</v>
      </c>
      <c r="Z1792" s="152">
        <v>6.2910000000000004</v>
      </c>
      <c r="AA1792" s="152">
        <v>6.3179999999999996</v>
      </c>
      <c r="AB1792" s="152">
        <v>6.73</v>
      </c>
      <c r="AC1792" s="152">
        <v>6.48</v>
      </c>
      <c r="AD1792" s="152">
        <v>5.7389999999999999</v>
      </c>
      <c r="AE1792" s="152">
        <v>5.8780000000000001</v>
      </c>
      <c r="AF1792" s="152">
        <v>6.34</v>
      </c>
      <c r="AG1792" s="152">
        <v>6.09</v>
      </c>
      <c r="AH1792" s="152">
        <v>6.0460000000000003</v>
      </c>
      <c r="AI1792" s="152">
        <v>6.2690000000000001</v>
      </c>
      <c r="AJ1792" s="152">
        <v>6.73</v>
      </c>
      <c r="AK1792" s="152">
        <v>6.48</v>
      </c>
      <c r="AL1792" s="152" t="e">
        <f t="shared" si="333"/>
        <v>#N/A</v>
      </c>
      <c r="AM1792" s="152" t="e">
        <f t="shared" si="334"/>
        <v>#N/A</v>
      </c>
      <c r="AN1792" s="152" t="e">
        <f>NA()</f>
        <v>#N/A</v>
      </c>
      <c r="AO1792" s="152" t="e">
        <f>NA()</f>
        <v>#N/A</v>
      </c>
      <c r="AP1792" s="152">
        <f t="shared" si="352"/>
        <v>8.4446999999999992</v>
      </c>
      <c r="AQ1792" s="152"/>
      <c r="AR1792" s="152"/>
      <c r="AS1792" s="153">
        <f t="shared" si="359"/>
        <v>315</v>
      </c>
      <c r="AT1792" s="153">
        <f t="shared" si="320"/>
        <v>1</v>
      </c>
      <c r="AU1792" s="153">
        <f t="shared" si="321"/>
        <v>0</v>
      </c>
      <c r="AV1792" s="153">
        <f t="shared" si="322"/>
        <v>0</v>
      </c>
      <c r="BA1792">
        <f t="shared" si="360"/>
        <v>11</v>
      </c>
    </row>
    <row r="1793" spans="2:53" x14ac:dyDescent="0.25">
      <c r="B1793" s="155">
        <f t="shared" si="340"/>
        <v>44512.999305555553</v>
      </c>
      <c r="C1793" s="155">
        <f t="shared" si="327"/>
        <v>44512.999305555553</v>
      </c>
      <c r="D1793" s="152">
        <f t="shared" si="330"/>
        <v>6.34</v>
      </c>
      <c r="E1793" s="152"/>
      <c r="F1793" s="152"/>
      <c r="G1793" s="152"/>
      <c r="H1793" s="152" t="e">
        <f t="shared" si="331"/>
        <v>#N/A</v>
      </c>
      <c r="I1793" s="152"/>
      <c r="J1793" s="152" t="e">
        <f t="shared" si="332"/>
        <v>#N/A</v>
      </c>
      <c r="K1793" s="152"/>
      <c r="L1793" s="152"/>
      <c r="M1793" s="152"/>
      <c r="N1793" s="152"/>
      <c r="O1793" s="152"/>
      <c r="P1793" s="152"/>
      <c r="Q1793" s="152"/>
      <c r="R1793" s="152"/>
      <c r="S1793" s="152"/>
      <c r="T1793" s="153" cm="1">
        <f t="array" ref="T1793">MATCH(1,(TDU_Info!$C$5:$C$111=$T$6)*(TDU_Info!$B$5:$B$111&lt;=$B1793),0)</f>
        <v>89</v>
      </c>
      <c r="U1793" s="152">
        <f>100*(INDEX(TDU_Info!$E$5:$E$111,$T1793)/T$11+INDEX(TDU_Info!$F$5:$F$111,$T1793))</f>
        <v>4.3253000000000004</v>
      </c>
      <c r="V1793" s="152">
        <v>5.9770000000000003</v>
      </c>
      <c r="W1793" s="152">
        <v>5.9169999999999998</v>
      </c>
      <c r="X1793" s="152">
        <v>6.34</v>
      </c>
      <c r="Y1793" s="152">
        <v>6.09</v>
      </c>
      <c r="Z1793" s="152">
        <v>6.2910000000000004</v>
      </c>
      <c r="AA1793" s="152">
        <v>6.3179999999999996</v>
      </c>
      <c r="AB1793" s="152">
        <v>6.73</v>
      </c>
      <c r="AC1793" s="152">
        <v>6.48</v>
      </c>
      <c r="AD1793" s="152">
        <v>5.7389999999999999</v>
      </c>
      <c r="AE1793" s="152">
        <v>5.8780000000000001</v>
      </c>
      <c r="AF1793" s="152">
        <v>6.34</v>
      </c>
      <c r="AG1793" s="152">
        <v>6.09</v>
      </c>
      <c r="AH1793" s="152">
        <v>6.0460000000000003</v>
      </c>
      <c r="AI1793" s="152">
        <v>6.2690000000000001</v>
      </c>
      <c r="AJ1793" s="152">
        <v>6.73</v>
      </c>
      <c r="AK1793" s="152">
        <v>6.48</v>
      </c>
      <c r="AL1793" s="152" t="e">
        <f t="shared" si="333"/>
        <v>#N/A</v>
      </c>
      <c r="AM1793" s="152" t="e">
        <f t="shared" si="334"/>
        <v>#N/A</v>
      </c>
      <c r="AN1793" s="152" t="e">
        <f>NA()</f>
        <v>#N/A</v>
      </c>
      <c r="AO1793" s="152" t="e">
        <f>NA()</f>
        <v>#N/A</v>
      </c>
      <c r="AP1793" s="152">
        <f t="shared" si="352"/>
        <v>8.4446999999999992</v>
      </c>
      <c r="AQ1793" s="152"/>
      <c r="AR1793" s="152"/>
      <c r="AS1793" s="153">
        <f t="shared" si="359"/>
        <v>316</v>
      </c>
      <c r="AT1793" s="153">
        <f t="shared" si="320"/>
        <v>1</v>
      </c>
      <c r="AU1793" s="153">
        <f t="shared" si="321"/>
        <v>0</v>
      </c>
      <c r="AV1793" s="153">
        <f t="shared" si="322"/>
        <v>0</v>
      </c>
      <c r="BA1793">
        <f t="shared" si="360"/>
        <v>12</v>
      </c>
    </row>
    <row r="1794" spans="2:53" x14ac:dyDescent="0.25">
      <c r="B1794" s="155">
        <f t="shared" si="340"/>
        <v>44513.999305555553</v>
      </c>
      <c r="C1794" s="155">
        <f t="shared" si="327"/>
        <v>44513.999305555553</v>
      </c>
      <c r="D1794" s="152">
        <f t="shared" si="330"/>
        <v>6.34</v>
      </c>
      <c r="E1794" s="152"/>
      <c r="F1794" s="152"/>
      <c r="G1794" s="152"/>
      <c r="H1794" s="152" t="e">
        <f t="shared" si="331"/>
        <v>#N/A</v>
      </c>
      <c r="I1794" s="152"/>
      <c r="J1794" s="152" t="e">
        <f t="shared" si="332"/>
        <v>#N/A</v>
      </c>
      <c r="K1794" s="152"/>
      <c r="L1794" s="152"/>
      <c r="M1794" s="152"/>
      <c r="N1794" s="152"/>
      <c r="O1794" s="152"/>
      <c r="P1794" s="152"/>
      <c r="Q1794" s="152"/>
      <c r="R1794" s="152"/>
      <c r="S1794" s="152"/>
      <c r="T1794" s="153" cm="1">
        <f t="array" ref="T1794">MATCH(1,(TDU_Info!$C$5:$C$111=$T$6)*(TDU_Info!$B$5:$B$111&lt;=$B1794),0)</f>
        <v>89</v>
      </c>
      <c r="U1794" s="152">
        <f>100*(INDEX(TDU_Info!$E$5:$E$111,$T1794)/T$11+INDEX(TDU_Info!$F$5:$F$111,$T1794))</f>
        <v>4.3253000000000004</v>
      </c>
      <c r="V1794" s="152">
        <v>5.9770000000000003</v>
      </c>
      <c r="W1794" s="152">
        <v>5.9169999999999998</v>
      </c>
      <c r="X1794" s="152">
        <v>6.34</v>
      </c>
      <c r="Y1794" s="152">
        <v>6.09</v>
      </c>
      <c r="Z1794" s="152">
        <v>6.2910000000000004</v>
      </c>
      <c r="AA1794" s="152">
        <v>6.3179999999999996</v>
      </c>
      <c r="AB1794" s="152">
        <v>6.73</v>
      </c>
      <c r="AC1794" s="152">
        <v>6.48</v>
      </c>
      <c r="AD1794" s="152">
        <v>5.7389999999999999</v>
      </c>
      <c r="AE1794" s="152">
        <v>5.8780000000000001</v>
      </c>
      <c r="AF1794" s="152">
        <v>6.34</v>
      </c>
      <c r="AG1794" s="152">
        <v>6.09</v>
      </c>
      <c r="AH1794" s="152">
        <v>6.0460000000000003</v>
      </c>
      <c r="AI1794" s="152">
        <v>6.2690000000000001</v>
      </c>
      <c r="AJ1794" s="152">
        <v>6.73</v>
      </c>
      <c r="AK1794" s="152">
        <v>6.48</v>
      </c>
      <c r="AL1794" s="152" t="e">
        <f t="shared" si="333"/>
        <v>#N/A</v>
      </c>
      <c r="AM1794" s="152" t="e">
        <f t="shared" si="334"/>
        <v>#N/A</v>
      </c>
      <c r="AN1794" s="152" t="e">
        <f>NA()</f>
        <v>#N/A</v>
      </c>
      <c r="AO1794" s="152" t="e">
        <f>NA()</f>
        <v>#N/A</v>
      </c>
      <c r="AP1794" s="152">
        <f t="shared" si="352"/>
        <v>8.4446999999999992</v>
      </c>
      <c r="AQ1794" s="152"/>
      <c r="AR1794" s="152"/>
      <c r="AS1794" s="153">
        <f t="shared" si="359"/>
        <v>317</v>
      </c>
      <c r="AT1794" s="153">
        <f t="shared" si="320"/>
        <v>1</v>
      </c>
      <c r="AU1794" s="153">
        <f t="shared" si="321"/>
        <v>0</v>
      </c>
      <c r="AV1794" s="153">
        <f t="shared" si="322"/>
        <v>0</v>
      </c>
      <c r="BA1794">
        <f t="shared" si="360"/>
        <v>13</v>
      </c>
    </row>
    <row r="1795" spans="2:53" x14ac:dyDescent="0.25">
      <c r="B1795" s="155">
        <f t="shared" si="340"/>
        <v>44514.999305555553</v>
      </c>
      <c r="C1795" s="155">
        <f t="shared" si="327"/>
        <v>44514.999305555553</v>
      </c>
      <c r="D1795" s="152">
        <f t="shared" si="330"/>
        <v>6.34</v>
      </c>
      <c r="E1795" s="152"/>
      <c r="F1795" s="152"/>
      <c r="G1795" s="152"/>
      <c r="H1795" s="152" t="e">
        <f t="shared" si="331"/>
        <v>#N/A</v>
      </c>
      <c r="I1795" s="152"/>
      <c r="J1795" s="152" t="e">
        <f t="shared" si="332"/>
        <v>#N/A</v>
      </c>
      <c r="K1795" s="152"/>
      <c r="L1795" s="152"/>
      <c r="M1795" s="152"/>
      <c r="N1795" s="152"/>
      <c r="O1795" s="152"/>
      <c r="P1795" s="152"/>
      <c r="Q1795" s="152"/>
      <c r="R1795" s="152"/>
      <c r="S1795" s="152"/>
      <c r="T1795" s="153" cm="1">
        <f t="array" ref="T1795">MATCH(1,(TDU_Info!$C$5:$C$111=$T$6)*(TDU_Info!$B$5:$B$111&lt;=$B1795),0)</f>
        <v>89</v>
      </c>
      <c r="U1795" s="152">
        <f>100*(INDEX(TDU_Info!$E$5:$E$111,$T1795)/T$11+INDEX(TDU_Info!$F$5:$F$111,$T1795))</f>
        <v>4.3253000000000004</v>
      </c>
      <c r="V1795" s="152">
        <v>5.9770000000000003</v>
      </c>
      <c r="W1795" s="152">
        <v>5.9169999999999998</v>
      </c>
      <c r="X1795" s="152">
        <v>6.34</v>
      </c>
      <c r="Y1795" s="152">
        <v>6.09</v>
      </c>
      <c r="Z1795" s="152">
        <v>6.2910000000000004</v>
      </c>
      <c r="AA1795" s="152">
        <v>6.3179999999999996</v>
      </c>
      <c r="AB1795" s="152">
        <v>6.73</v>
      </c>
      <c r="AC1795" s="152">
        <v>6.48</v>
      </c>
      <c r="AD1795" s="152">
        <v>5.7389999999999999</v>
      </c>
      <c r="AE1795" s="152">
        <v>5.8780000000000001</v>
      </c>
      <c r="AF1795" s="152">
        <v>6.34</v>
      </c>
      <c r="AG1795" s="152">
        <v>6.09</v>
      </c>
      <c r="AH1795" s="152">
        <v>6.0460000000000003</v>
      </c>
      <c r="AI1795" s="152">
        <v>6.2690000000000001</v>
      </c>
      <c r="AJ1795" s="152">
        <v>6.73</v>
      </c>
      <c r="AK1795" s="152">
        <v>6.48</v>
      </c>
      <c r="AL1795" s="152" t="e">
        <f t="shared" si="333"/>
        <v>#N/A</v>
      </c>
      <c r="AM1795" s="152" t="e">
        <f t="shared" si="334"/>
        <v>#N/A</v>
      </c>
      <c r="AN1795" s="152" t="e">
        <f>NA()</f>
        <v>#N/A</v>
      </c>
      <c r="AO1795" s="152" t="e">
        <f>NA()</f>
        <v>#N/A</v>
      </c>
      <c r="AP1795" s="152">
        <f t="shared" si="352"/>
        <v>8.4446999999999992</v>
      </c>
      <c r="AQ1795" s="152"/>
      <c r="AR1795" s="152"/>
      <c r="AS1795" s="153">
        <f t="shared" si="359"/>
        <v>318</v>
      </c>
      <c r="AT1795" s="153">
        <f t="shared" si="320"/>
        <v>1</v>
      </c>
      <c r="AU1795" s="153">
        <f t="shared" si="321"/>
        <v>0</v>
      </c>
      <c r="AV1795" s="153">
        <f t="shared" si="322"/>
        <v>0</v>
      </c>
      <c r="BA1795">
        <f t="shared" si="360"/>
        <v>14</v>
      </c>
    </row>
    <row r="1796" spans="2:53" x14ac:dyDescent="0.25">
      <c r="B1796" s="155">
        <f t="shared" si="340"/>
        <v>44515.999305555553</v>
      </c>
      <c r="C1796" s="155">
        <f t="shared" si="327"/>
        <v>44515.999305555553</v>
      </c>
      <c r="D1796" s="152">
        <f t="shared" si="330"/>
        <v>6.34</v>
      </c>
      <c r="E1796" s="152"/>
      <c r="F1796" s="152"/>
      <c r="G1796" s="152"/>
      <c r="H1796" s="152" t="e">
        <f t="shared" si="331"/>
        <v>#N/A</v>
      </c>
      <c r="I1796" s="152"/>
      <c r="J1796" s="152" t="e">
        <f t="shared" si="332"/>
        <v>#N/A</v>
      </c>
      <c r="K1796" s="152"/>
      <c r="L1796" s="152"/>
      <c r="M1796" s="152"/>
      <c r="N1796" s="152"/>
      <c r="O1796" s="152"/>
      <c r="P1796" s="152"/>
      <c r="Q1796" s="152"/>
      <c r="R1796" s="152"/>
      <c r="S1796" s="152"/>
      <c r="T1796" s="153" cm="1">
        <f t="array" ref="T1796">MATCH(1,(TDU_Info!$C$5:$C$111=$T$6)*(TDU_Info!$B$5:$B$111&lt;=$B1796),0)</f>
        <v>89</v>
      </c>
      <c r="U1796" s="152">
        <f>100*(INDEX(TDU_Info!$E$5:$E$111,$T1796)/T$11+INDEX(TDU_Info!$F$5:$F$111,$T1796))</f>
        <v>4.3253000000000004</v>
      </c>
      <c r="V1796" s="152">
        <v>5.9809999999999999</v>
      </c>
      <c r="W1796" s="152">
        <v>5.9160000000000004</v>
      </c>
      <c r="X1796" s="152">
        <v>6.34</v>
      </c>
      <c r="Y1796" s="152">
        <v>6.09</v>
      </c>
      <c r="Z1796" s="152">
        <v>6.2960000000000003</v>
      </c>
      <c r="AA1796" s="152">
        <v>6.3179999999999996</v>
      </c>
      <c r="AB1796" s="152">
        <v>6.73</v>
      </c>
      <c r="AC1796" s="152">
        <v>6.48</v>
      </c>
      <c r="AD1796" s="152">
        <v>5.7409999999999997</v>
      </c>
      <c r="AE1796" s="152">
        <v>5.8780000000000001</v>
      </c>
      <c r="AF1796" s="152">
        <v>6.34</v>
      </c>
      <c r="AG1796" s="152">
        <v>6.09</v>
      </c>
      <c r="AH1796" s="152">
        <v>6.048</v>
      </c>
      <c r="AI1796" s="152">
        <v>6.2690000000000001</v>
      </c>
      <c r="AJ1796" s="152">
        <v>6.73</v>
      </c>
      <c r="AK1796" s="152">
        <v>6.48</v>
      </c>
      <c r="AL1796" s="152" t="e">
        <f t="shared" si="333"/>
        <v>#N/A</v>
      </c>
      <c r="AM1796" s="152" t="e">
        <f t="shared" si="334"/>
        <v>#N/A</v>
      </c>
      <c r="AN1796" s="152" t="e">
        <f>NA()</f>
        <v>#N/A</v>
      </c>
      <c r="AO1796" s="152" t="e">
        <f>NA()</f>
        <v>#N/A</v>
      </c>
      <c r="AP1796" s="152">
        <f t="shared" si="352"/>
        <v>8.4446999999999992</v>
      </c>
      <c r="AQ1796" s="152"/>
      <c r="AR1796" s="152"/>
      <c r="AS1796" s="153">
        <f t="shared" si="359"/>
        <v>319</v>
      </c>
      <c r="AT1796" s="153">
        <f t="shared" si="320"/>
        <v>1</v>
      </c>
      <c r="AU1796" s="153">
        <f t="shared" si="321"/>
        <v>0</v>
      </c>
      <c r="AV1796" s="153">
        <f t="shared" si="322"/>
        <v>0</v>
      </c>
      <c r="BA1796">
        <f t="shared" si="360"/>
        <v>15</v>
      </c>
    </row>
    <row r="1797" spans="2:53" x14ac:dyDescent="0.25">
      <c r="B1797" s="155">
        <f t="shared" si="340"/>
        <v>44516.999305555553</v>
      </c>
      <c r="C1797" s="155">
        <f t="shared" si="327"/>
        <v>44516.999305555553</v>
      </c>
      <c r="D1797" s="152">
        <f t="shared" si="330"/>
        <v>6.2</v>
      </c>
      <c r="E1797" s="152"/>
      <c r="F1797" s="152"/>
      <c r="G1797" s="152"/>
      <c r="H1797" s="152" t="e">
        <f t="shared" si="331"/>
        <v>#N/A</v>
      </c>
      <c r="I1797" s="152"/>
      <c r="J1797" s="152" t="e">
        <f t="shared" si="332"/>
        <v>#N/A</v>
      </c>
      <c r="K1797" s="152"/>
      <c r="L1797" s="152"/>
      <c r="M1797" s="152"/>
      <c r="N1797" s="152"/>
      <c r="O1797" s="152"/>
      <c r="P1797" s="152"/>
      <c r="Q1797" s="152"/>
      <c r="R1797" s="152"/>
      <c r="S1797" s="152"/>
      <c r="T1797" s="153" cm="1">
        <f t="array" ref="T1797">MATCH(1,(TDU_Info!$C$5:$C$111=$T$6)*(TDU_Info!$B$5:$B$111&lt;=$B1797),0)</f>
        <v>89</v>
      </c>
      <c r="U1797" s="152">
        <f>100*(INDEX(TDU_Info!$E$5:$E$111,$T1797)/T$11+INDEX(TDU_Info!$F$5:$F$111,$T1797))</f>
        <v>4.3253000000000004</v>
      </c>
      <c r="V1797" s="152">
        <v>5.9809999999999999</v>
      </c>
      <c r="W1797" s="152">
        <v>5.9160000000000004</v>
      </c>
      <c r="X1797" s="152">
        <v>6.34</v>
      </c>
      <c r="Y1797" s="152">
        <v>6.14</v>
      </c>
      <c r="Z1797" s="152">
        <v>6.2960000000000003</v>
      </c>
      <c r="AA1797" s="152">
        <v>6.3179999999999996</v>
      </c>
      <c r="AB1797" s="152">
        <v>6.73</v>
      </c>
      <c r="AC1797" s="152">
        <v>6.53</v>
      </c>
      <c r="AD1797" s="152">
        <v>5.7409999999999997</v>
      </c>
      <c r="AE1797" s="152">
        <v>5.8780000000000001</v>
      </c>
      <c r="AF1797" s="152">
        <v>6.2</v>
      </c>
      <c r="AG1797" s="152">
        <v>6.14</v>
      </c>
      <c r="AH1797" s="152">
        <v>6.048</v>
      </c>
      <c r="AI1797" s="152">
        <v>6.2690000000000001</v>
      </c>
      <c r="AJ1797" s="152">
        <v>6.5</v>
      </c>
      <c r="AK1797" s="152">
        <v>6.53</v>
      </c>
      <c r="AL1797" s="152" t="e">
        <f t="shared" si="333"/>
        <v>#N/A</v>
      </c>
      <c r="AM1797" s="152" t="e">
        <f t="shared" si="334"/>
        <v>#N/A</v>
      </c>
      <c r="AN1797" s="152" t="e">
        <f>NA()</f>
        <v>#N/A</v>
      </c>
      <c r="AO1797" s="152" t="e">
        <f>NA()</f>
        <v>#N/A</v>
      </c>
      <c r="AP1797" s="152">
        <f t="shared" si="352"/>
        <v>8.4446999999999992</v>
      </c>
      <c r="AQ1797" s="152"/>
      <c r="AR1797" s="152"/>
      <c r="AS1797" s="153">
        <f t="shared" si="359"/>
        <v>320</v>
      </c>
      <c r="AT1797" s="153">
        <f t="shared" si="320"/>
        <v>1</v>
      </c>
      <c r="AU1797" s="153">
        <f t="shared" si="321"/>
        <v>0</v>
      </c>
      <c r="AV1797" s="153">
        <f t="shared" si="322"/>
        <v>0</v>
      </c>
      <c r="BA1797">
        <f t="shared" si="360"/>
        <v>16</v>
      </c>
    </row>
    <row r="1798" spans="2:53" x14ac:dyDescent="0.25">
      <c r="B1798" s="155">
        <f t="shared" si="340"/>
        <v>44517.999305555553</v>
      </c>
      <c r="C1798" s="155">
        <f t="shared" si="327"/>
        <v>44517.999305555553</v>
      </c>
      <c r="D1798" s="152">
        <f t="shared" si="330"/>
        <v>6.2</v>
      </c>
      <c r="E1798" s="152"/>
      <c r="F1798" s="152"/>
      <c r="G1798" s="152"/>
      <c r="H1798" s="152" t="e">
        <f t="shared" si="331"/>
        <v>#N/A</v>
      </c>
      <c r="I1798" s="152"/>
      <c r="J1798" s="152" t="e">
        <f t="shared" si="332"/>
        <v>#N/A</v>
      </c>
      <c r="K1798" s="152"/>
      <c r="L1798" s="152"/>
      <c r="M1798" s="152"/>
      <c r="N1798" s="152"/>
      <c r="O1798" s="152"/>
      <c r="P1798" s="152"/>
      <c r="Q1798" s="152"/>
      <c r="R1798" s="152"/>
      <c r="S1798" s="152"/>
      <c r="T1798" s="153" cm="1">
        <f t="array" ref="T1798">MATCH(1,(TDU_Info!$C$5:$C$111=$T$6)*(TDU_Info!$B$5:$B$111&lt;=$B1798),0)</f>
        <v>89</v>
      </c>
      <c r="U1798" s="152">
        <f>100*(INDEX(TDU_Info!$E$5:$E$111,$T1798)/T$11+INDEX(TDU_Info!$F$5:$F$111,$T1798))</f>
        <v>4.3253000000000004</v>
      </c>
      <c r="V1798" s="152">
        <v>5.9470000000000001</v>
      </c>
      <c r="W1798" s="152">
        <v>5.9109999999999996</v>
      </c>
      <c r="X1798" s="152">
        <v>6.54</v>
      </c>
      <c r="Y1798" s="152">
        <v>6.14</v>
      </c>
      <c r="Z1798" s="152">
        <v>6.2569999999999997</v>
      </c>
      <c r="AA1798" s="152">
        <v>6.3120000000000003</v>
      </c>
      <c r="AB1798" s="152">
        <v>6.87</v>
      </c>
      <c r="AC1798" s="152">
        <v>6.53</v>
      </c>
      <c r="AD1798" s="152">
        <v>5.7229999999999999</v>
      </c>
      <c r="AE1798" s="152">
        <v>5.8760000000000003</v>
      </c>
      <c r="AF1798" s="152">
        <v>6.2</v>
      </c>
      <c r="AG1798" s="152">
        <v>6.14</v>
      </c>
      <c r="AH1798" s="152">
        <v>6.0279999999999996</v>
      </c>
      <c r="AI1798" s="152">
        <v>6.266</v>
      </c>
      <c r="AJ1798" s="152">
        <v>6.5</v>
      </c>
      <c r="AK1798" s="152">
        <v>6.53</v>
      </c>
      <c r="AL1798" s="152" t="e">
        <f t="shared" si="333"/>
        <v>#N/A</v>
      </c>
      <c r="AM1798" s="152" t="e">
        <f t="shared" si="334"/>
        <v>#N/A</v>
      </c>
      <c r="AN1798" s="152" t="e">
        <f>NA()</f>
        <v>#N/A</v>
      </c>
      <c r="AO1798" s="152" t="e">
        <f>NA()</f>
        <v>#N/A</v>
      </c>
      <c r="AP1798" s="152">
        <f t="shared" si="352"/>
        <v>8.4446999999999992</v>
      </c>
      <c r="AQ1798" s="152"/>
      <c r="AR1798" s="152"/>
      <c r="AS1798" s="153">
        <f t="shared" si="359"/>
        <v>321</v>
      </c>
      <c r="AT1798" s="153">
        <f t="shared" si="320"/>
        <v>1</v>
      </c>
      <c r="AU1798" s="153">
        <f t="shared" si="321"/>
        <v>0</v>
      </c>
      <c r="AV1798" s="153">
        <f t="shared" si="322"/>
        <v>0</v>
      </c>
      <c r="BA1798">
        <f t="shared" si="360"/>
        <v>17</v>
      </c>
    </row>
    <row r="1799" spans="2:53" x14ac:dyDescent="0.25">
      <c r="B1799" s="155">
        <f t="shared" si="340"/>
        <v>44518.999305555553</v>
      </c>
      <c r="C1799" s="155">
        <f t="shared" si="327"/>
        <v>44518.999305555553</v>
      </c>
      <c r="D1799" s="152">
        <f t="shared" si="330"/>
        <v>6.2</v>
      </c>
      <c r="E1799" s="152"/>
      <c r="F1799" s="152"/>
      <c r="G1799" s="152"/>
      <c r="H1799" s="152" t="e">
        <f t="shared" si="331"/>
        <v>#N/A</v>
      </c>
      <c r="I1799" s="152"/>
      <c r="J1799" s="152" t="e">
        <f t="shared" si="332"/>
        <v>#N/A</v>
      </c>
      <c r="K1799" s="152"/>
      <c r="L1799" s="152"/>
      <c r="M1799" s="152"/>
      <c r="N1799" s="152"/>
      <c r="O1799" s="152"/>
      <c r="P1799" s="152"/>
      <c r="Q1799" s="152"/>
      <c r="R1799" s="152"/>
      <c r="S1799" s="152"/>
      <c r="T1799" s="153" cm="1">
        <f t="array" ref="T1799">MATCH(1,(TDU_Info!$C$5:$C$111=$T$6)*(TDU_Info!$B$5:$B$111&lt;=$B1799),0)</f>
        <v>89</v>
      </c>
      <c r="U1799" s="152">
        <f>100*(INDEX(TDU_Info!$E$5:$E$111,$T1799)/T$11+INDEX(TDU_Info!$F$5:$F$111,$T1799))</f>
        <v>4.3253000000000004</v>
      </c>
      <c r="V1799" s="152">
        <v>5.9470000000000001</v>
      </c>
      <c r="W1799" s="152">
        <v>5.9109999999999996</v>
      </c>
      <c r="X1799" s="152">
        <v>6.3</v>
      </c>
      <c r="Y1799" s="152">
        <v>6.14</v>
      </c>
      <c r="Z1799" s="152">
        <v>6.2569999999999997</v>
      </c>
      <c r="AA1799" s="152">
        <v>6.3120000000000003</v>
      </c>
      <c r="AB1799" s="152">
        <v>6.87</v>
      </c>
      <c r="AC1799" s="152">
        <v>6.53</v>
      </c>
      <c r="AD1799" s="152">
        <v>5.7229999999999999</v>
      </c>
      <c r="AE1799" s="152">
        <v>5.8760000000000003</v>
      </c>
      <c r="AF1799" s="152">
        <v>6.2</v>
      </c>
      <c r="AG1799" s="152">
        <v>6.14</v>
      </c>
      <c r="AH1799" s="152">
        <v>6.0279999999999996</v>
      </c>
      <c r="AI1799" s="152">
        <v>6.266</v>
      </c>
      <c r="AJ1799" s="152">
        <v>6.5</v>
      </c>
      <c r="AK1799" s="152">
        <v>6.53</v>
      </c>
      <c r="AL1799" s="152" t="e">
        <f t="shared" si="333"/>
        <v>#N/A</v>
      </c>
      <c r="AM1799" s="152" t="e">
        <f t="shared" si="334"/>
        <v>#N/A</v>
      </c>
      <c r="AN1799" s="152" t="e">
        <f>NA()</f>
        <v>#N/A</v>
      </c>
      <c r="AO1799" s="152" t="e">
        <f>NA()</f>
        <v>#N/A</v>
      </c>
      <c r="AP1799" s="152">
        <f t="shared" si="352"/>
        <v>8.4446999999999992</v>
      </c>
      <c r="AQ1799" s="152"/>
      <c r="AR1799" s="152"/>
      <c r="AS1799" s="153">
        <f t="shared" si="359"/>
        <v>322</v>
      </c>
      <c r="AT1799" s="153">
        <f t="shared" si="320"/>
        <v>1</v>
      </c>
      <c r="AU1799" s="153">
        <f t="shared" si="321"/>
        <v>0</v>
      </c>
      <c r="AV1799" s="153">
        <f t="shared" si="322"/>
        <v>0</v>
      </c>
      <c r="BA1799">
        <f t="shared" si="360"/>
        <v>18</v>
      </c>
    </row>
    <row r="1800" spans="2:53" x14ac:dyDescent="0.25">
      <c r="B1800" s="155">
        <f t="shared" si="340"/>
        <v>44519.999305555553</v>
      </c>
      <c r="C1800" s="155">
        <f t="shared" si="327"/>
        <v>44519.999305555553</v>
      </c>
      <c r="D1800" s="152">
        <f t="shared" si="330"/>
        <v>6.2</v>
      </c>
      <c r="E1800" s="152"/>
      <c r="F1800" s="152"/>
      <c r="G1800" s="152"/>
      <c r="H1800" s="152" t="e">
        <f t="shared" si="331"/>
        <v>#N/A</v>
      </c>
      <c r="I1800" s="152"/>
      <c r="J1800" s="152" t="e">
        <f t="shared" si="332"/>
        <v>#N/A</v>
      </c>
      <c r="K1800" s="152"/>
      <c r="L1800" s="152"/>
      <c r="M1800" s="152"/>
      <c r="N1800" s="152"/>
      <c r="O1800" s="152"/>
      <c r="P1800" s="152"/>
      <c r="Q1800" s="152"/>
      <c r="R1800" s="152"/>
      <c r="S1800" s="152"/>
      <c r="T1800" s="153" cm="1">
        <f t="array" ref="T1800">MATCH(1,(TDU_Info!$C$5:$C$111=$T$6)*(TDU_Info!$B$5:$B$111&lt;=$B1800),0)</f>
        <v>89</v>
      </c>
      <c r="U1800" s="152">
        <f>100*(INDEX(TDU_Info!$E$5:$E$111,$T1800)/T$11+INDEX(TDU_Info!$F$5:$F$111,$T1800))</f>
        <v>4.3253000000000004</v>
      </c>
      <c r="V1800" s="152">
        <v>5.9470000000000001</v>
      </c>
      <c r="W1800" s="152">
        <v>5.9109999999999996</v>
      </c>
      <c r="X1800" s="152">
        <v>6.3</v>
      </c>
      <c r="Y1800" s="152">
        <v>6.14</v>
      </c>
      <c r="Z1800" s="152">
        <v>6.2569999999999997</v>
      </c>
      <c r="AA1800" s="152">
        <v>6.3120000000000003</v>
      </c>
      <c r="AB1800" s="152">
        <v>6.87</v>
      </c>
      <c r="AC1800" s="152">
        <v>6.53</v>
      </c>
      <c r="AD1800" s="152">
        <v>5.7229999999999999</v>
      </c>
      <c r="AE1800" s="152">
        <v>5.8760000000000003</v>
      </c>
      <c r="AF1800" s="152">
        <v>6.2</v>
      </c>
      <c r="AG1800" s="152">
        <v>6.14</v>
      </c>
      <c r="AH1800" s="152">
        <v>6.0279999999999996</v>
      </c>
      <c r="AI1800" s="152">
        <v>6.266</v>
      </c>
      <c r="AJ1800" s="152">
        <v>6.5</v>
      </c>
      <c r="AK1800" s="152">
        <v>6.53</v>
      </c>
      <c r="AL1800" s="152" t="e">
        <f t="shared" si="333"/>
        <v>#N/A</v>
      </c>
      <c r="AM1800" s="152" t="e">
        <f t="shared" si="334"/>
        <v>#N/A</v>
      </c>
      <c r="AN1800" s="152" t="e">
        <f>NA()</f>
        <v>#N/A</v>
      </c>
      <c r="AO1800" s="152" t="e">
        <f>NA()</f>
        <v>#N/A</v>
      </c>
      <c r="AP1800" s="152">
        <f t="shared" si="352"/>
        <v>8.4446999999999992</v>
      </c>
      <c r="AQ1800" s="152"/>
      <c r="AR1800" s="152"/>
      <c r="AS1800" s="153">
        <f t="shared" si="359"/>
        <v>323</v>
      </c>
      <c r="AT1800" s="153">
        <f t="shared" si="320"/>
        <v>1</v>
      </c>
      <c r="AU1800" s="153">
        <f t="shared" si="321"/>
        <v>0</v>
      </c>
      <c r="AV1800" s="153">
        <f t="shared" si="322"/>
        <v>0</v>
      </c>
      <c r="BA1800">
        <f t="shared" si="360"/>
        <v>19</v>
      </c>
    </row>
    <row r="1801" spans="2:53" x14ac:dyDescent="0.25">
      <c r="B1801" s="155">
        <f t="shared" si="340"/>
        <v>44520.999305555553</v>
      </c>
      <c r="C1801" s="155">
        <f t="shared" si="327"/>
        <v>44520.999305555553</v>
      </c>
      <c r="D1801" s="152">
        <f t="shared" si="330"/>
        <v>6.0780000000000003</v>
      </c>
      <c r="E1801" s="152"/>
      <c r="F1801" s="152"/>
      <c r="G1801" s="152"/>
      <c r="H1801" s="152" t="e">
        <f t="shared" si="331"/>
        <v>#N/A</v>
      </c>
      <c r="I1801" s="152"/>
      <c r="J1801" s="152" t="e">
        <f t="shared" si="332"/>
        <v>#N/A</v>
      </c>
      <c r="K1801" s="152"/>
      <c r="L1801" s="152"/>
      <c r="M1801" s="152"/>
      <c r="N1801" s="152"/>
      <c r="O1801" s="152"/>
      <c r="P1801" s="152"/>
      <c r="Q1801" s="152"/>
      <c r="R1801" s="152"/>
      <c r="S1801" s="152"/>
      <c r="T1801" s="153" cm="1">
        <f t="array" ref="T1801">MATCH(1,(TDU_Info!$C$5:$C$111=$T$6)*(TDU_Info!$B$5:$B$111&lt;=$B1801),0)</f>
        <v>89</v>
      </c>
      <c r="U1801" s="152">
        <f>100*(INDEX(TDU_Info!$E$5:$E$111,$T1801)/T$11+INDEX(TDU_Info!$F$5:$F$111,$T1801))</f>
        <v>4.3253000000000004</v>
      </c>
      <c r="V1801" s="152">
        <v>5.9470000000000001</v>
      </c>
      <c r="W1801" s="152">
        <v>5.9109999999999996</v>
      </c>
      <c r="X1801" s="152">
        <v>6.3</v>
      </c>
      <c r="Y1801" s="152">
        <v>5.99</v>
      </c>
      <c r="Z1801" s="152">
        <v>6.2569999999999997</v>
      </c>
      <c r="AA1801" s="152">
        <v>6.12</v>
      </c>
      <c r="AB1801" s="152">
        <v>5.8250000000000002</v>
      </c>
      <c r="AC1801" s="152">
        <v>5.625</v>
      </c>
      <c r="AD1801" s="152">
        <v>5.7229999999999999</v>
      </c>
      <c r="AE1801" s="152">
        <v>5.8760000000000003</v>
      </c>
      <c r="AF1801" s="152">
        <v>6.0780000000000003</v>
      </c>
      <c r="AG1801" s="152">
        <v>5.8780000000000001</v>
      </c>
      <c r="AH1801" s="152">
        <v>6.0279999999999996</v>
      </c>
      <c r="AI1801" s="152">
        <v>5.7750000000000004</v>
      </c>
      <c r="AJ1801" s="152">
        <v>5.5780000000000003</v>
      </c>
      <c r="AK1801" s="152">
        <v>5.3780000000000001</v>
      </c>
      <c r="AL1801" s="152" t="e">
        <f t="shared" si="333"/>
        <v>#N/A</v>
      </c>
      <c r="AM1801" s="152" t="e">
        <f t="shared" si="334"/>
        <v>#N/A</v>
      </c>
      <c r="AN1801" s="152" t="e">
        <f>NA()</f>
        <v>#N/A</v>
      </c>
      <c r="AO1801" s="152" t="e">
        <f>NA()</f>
        <v>#N/A</v>
      </c>
      <c r="AP1801" s="152">
        <f t="shared" si="352"/>
        <v>8.4446999999999992</v>
      </c>
      <c r="AQ1801" s="152"/>
      <c r="AR1801" s="152"/>
      <c r="AS1801" s="153">
        <f t="shared" si="359"/>
        <v>324</v>
      </c>
      <c r="AT1801" s="153">
        <f t="shared" si="320"/>
        <v>1</v>
      </c>
      <c r="AU1801" s="153">
        <f t="shared" si="321"/>
        <v>0</v>
      </c>
      <c r="AV1801" s="153">
        <f t="shared" si="322"/>
        <v>0</v>
      </c>
      <c r="BA1801">
        <f t="shared" si="360"/>
        <v>20</v>
      </c>
    </row>
    <row r="1802" spans="2:53" x14ac:dyDescent="0.25">
      <c r="B1802" s="155">
        <f t="shared" si="340"/>
        <v>44521.999305555553</v>
      </c>
      <c r="C1802" s="155">
        <f t="shared" si="327"/>
        <v>44521.999305555553</v>
      </c>
      <c r="D1802" s="152">
        <f t="shared" si="330"/>
        <v>6.0780000000000003</v>
      </c>
      <c r="E1802" s="152"/>
      <c r="F1802" s="152"/>
      <c r="G1802" s="152"/>
      <c r="H1802" s="152" t="e">
        <f t="shared" si="331"/>
        <v>#N/A</v>
      </c>
      <c r="I1802" s="152"/>
      <c r="J1802" s="152" t="e">
        <f t="shared" si="332"/>
        <v>#N/A</v>
      </c>
      <c r="K1802" s="152"/>
      <c r="L1802" s="152"/>
      <c r="M1802" s="152"/>
      <c r="N1802" s="152"/>
      <c r="O1802" s="152"/>
      <c r="P1802" s="152"/>
      <c r="Q1802" s="152"/>
      <c r="R1802" s="152"/>
      <c r="S1802" s="152"/>
      <c r="T1802" s="153" cm="1">
        <f t="array" ref="T1802">MATCH(1,(TDU_Info!$C$5:$C$111=$T$6)*(TDU_Info!$B$5:$B$111&lt;=$B1802),0)</f>
        <v>89</v>
      </c>
      <c r="U1802" s="152">
        <f>100*(INDEX(TDU_Info!$E$5:$E$111,$T1802)/T$11+INDEX(TDU_Info!$F$5:$F$111,$T1802))</f>
        <v>4.3253000000000004</v>
      </c>
      <c r="V1802" s="152">
        <v>5.9470000000000001</v>
      </c>
      <c r="W1802" s="152">
        <v>5.9109999999999996</v>
      </c>
      <c r="X1802" s="152">
        <v>6.3</v>
      </c>
      <c r="Y1802" s="152">
        <v>5.99</v>
      </c>
      <c r="Z1802" s="152">
        <v>6.2569999999999997</v>
      </c>
      <c r="AA1802" s="152">
        <v>6.12</v>
      </c>
      <c r="AB1802" s="152">
        <v>5.8250000000000002</v>
      </c>
      <c r="AC1802" s="152">
        <v>5.625</v>
      </c>
      <c r="AD1802" s="152">
        <v>5.7229999999999999</v>
      </c>
      <c r="AE1802" s="152">
        <v>5.8760000000000003</v>
      </c>
      <c r="AF1802" s="152">
        <v>6.0780000000000003</v>
      </c>
      <c r="AG1802" s="152">
        <v>5.8780000000000001</v>
      </c>
      <c r="AH1802" s="152">
        <v>6.0279999999999996</v>
      </c>
      <c r="AI1802" s="152">
        <v>5.7750000000000004</v>
      </c>
      <c r="AJ1802" s="152">
        <v>5.5780000000000003</v>
      </c>
      <c r="AK1802" s="152">
        <v>5.3780000000000001</v>
      </c>
      <c r="AL1802" s="152" t="e">
        <f t="shared" si="333"/>
        <v>#N/A</v>
      </c>
      <c r="AM1802" s="152" t="e">
        <f t="shared" si="334"/>
        <v>#N/A</v>
      </c>
      <c r="AN1802" s="152" t="e">
        <f>NA()</f>
        <v>#N/A</v>
      </c>
      <c r="AO1802" s="152" t="e">
        <f>NA()</f>
        <v>#N/A</v>
      </c>
      <c r="AP1802" s="152">
        <f t="shared" si="352"/>
        <v>8.4446999999999992</v>
      </c>
      <c r="AQ1802" s="152"/>
      <c r="AR1802" s="152"/>
      <c r="AS1802" s="153">
        <f t="shared" si="359"/>
        <v>325</v>
      </c>
      <c r="AT1802" s="153">
        <f t="shared" si="320"/>
        <v>1</v>
      </c>
      <c r="AU1802" s="153">
        <f t="shared" si="321"/>
        <v>0</v>
      </c>
      <c r="AV1802" s="153">
        <f t="shared" si="322"/>
        <v>0</v>
      </c>
      <c r="BA1802">
        <f t="shared" si="360"/>
        <v>21</v>
      </c>
    </row>
    <row r="1803" spans="2:53" x14ac:dyDescent="0.25">
      <c r="B1803" s="155">
        <f t="shared" si="340"/>
        <v>44522.999305555553</v>
      </c>
      <c r="C1803" s="155">
        <f t="shared" si="327"/>
        <v>44522.999305555553</v>
      </c>
      <c r="D1803" s="152">
        <f t="shared" si="330"/>
        <v>6.0780000000000003</v>
      </c>
      <c r="E1803" s="152"/>
      <c r="F1803" s="152"/>
      <c r="G1803" s="152"/>
      <c r="H1803" s="152" t="e">
        <f t="shared" si="331"/>
        <v>#N/A</v>
      </c>
      <c r="I1803" s="152"/>
      <c r="J1803" s="152" t="e">
        <f t="shared" si="332"/>
        <v>#N/A</v>
      </c>
      <c r="K1803" s="152"/>
      <c r="L1803" s="152"/>
      <c r="M1803" s="152"/>
      <c r="N1803" s="152"/>
      <c r="O1803" s="152"/>
      <c r="P1803" s="152"/>
      <c r="Q1803" s="152"/>
      <c r="R1803" s="152"/>
      <c r="S1803" s="152"/>
      <c r="T1803" s="153" cm="1">
        <f t="array" ref="T1803">MATCH(1,(TDU_Info!$C$5:$C$111=$T$6)*(TDU_Info!$B$5:$B$111&lt;=$B1803),0)</f>
        <v>89</v>
      </c>
      <c r="U1803" s="152">
        <f>100*(INDEX(TDU_Info!$E$5:$E$111,$T1803)/T$11+INDEX(TDU_Info!$F$5:$F$111,$T1803))</f>
        <v>4.3253000000000004</v>
      </c>
      <c r="V1803" s="152">
        <v>5.9470000000000001</v>
      </c>
      <c r="W1803" s="152">
        <v>5.9109999999999996</v>
      </c>
      <c r="X1803" s="152">
        <v>6.3</v>
      </c>
      <c r="Y1803" s="152">
        <v>5.99</v>
      </c>
      <c r="Z1803" s="152">
        <v>6.2569999999999997</v>
      </c>
      <c r="AA1803" s="152">
        <v>6.12</v>
      </c>
      <c r="AB1803" s="152">
        <v>5.8250000000000002</v>
      </c>
      <c r="AC1803" s="152">
        <v>5.625</v>
      </c>
      <c r="AD1803" s="152">
        <v>5.7229999999999999</v>
      </c>
      <c r="AE1803" s="152">
        <v>5.8760000000000003</v>
      </c>
      <c r="AF1803" s="152">
        <v>6.0780000000000003</v>
      </c>
      <c r="AG1803" s="152">
        <v>5.8780000000000001</v>
      </c>
      <c r="AH1803" s="152">
        <v>6.0279999999999996</v>
      </c>
      <c r="AI1803" s="152">
        <v>5.7750000000000004</v>
      </c>
      <c r="AJ1803" s="152">
        <v>5.5780000000000003</v>
      </c>
      <c r="AK1803" s="152">
        <v>5.3780000000000001</v>
      </c>
      <c r="AL1803" s="152" t="e">
        <f t="shared" si="333"/>
        <v>#N/A</v>
      </c>
      <c r="AM1803" s="152" t="e">
        <f t="shared" si="334"/>
        <v>#N/A</v>
      </c>
      <c r="AN1803" s="152" t="e">
        <f>NA()</f>
        <v>#N/A</v>
      </c>
      <c r="AO1803" s="152" t="e">
        <f>NA()</f>
        <v>#N/A</v>
      </c>
      <c r="AP1803" s="152">
        <f t="shared" si="352"/>
        <v>8.4446999999999992</v>
      </c>
      <c r="AQ1803" s="152"/>
      <c r="AR1803" s="152"/>
      <c r="AS1803" s="153">
        <f t="shared" si="359"/>
        <v>326</v>
      </c>
      <c r="AT1803" s="153">
        <f t="shared" si="320"/>
        <v>1</v>
      </c>
      <c r="AU1803" s="153">
        <f t="shared" si="321"/>
        <v>0</v>
      </c>
      <c r="AV1803" s="153">
        <f t="shared" si="322"/>
        <v>0</v>
      </c>
      <c r="BA1803">
        <f t="shared" si="360"/>
        <v>22</v>
      </c>
    </row>
    <row r="1804" spans="2:53" x14ac:dyDescent="0.25">
      <c r="B1804" s="155">
        <f t="shared" si="340"/>
        <v>44523.999305555553</v>
      </c>
      <c r="C1804" s="155">
        <f t="shared" si="327"/>
        <v>44523.999305555553</v>
      </c>
      <c r="D1804" s="152">
        <f t="shared" si="330"/>
        <v>6.0780000000000003</v>
      </c>
      <c r="E1804" s="152"/>
      <c r="F1804" s="152"/>
      <c r="G1804" s="152"/>
      <c r="H1804" s="152" t="e">
        <f t="shared" si="331"/>
        <v>#N/A</v>
      </c>
      <c r="I1804" s="152"/>
      <c r="J1804" s="152" t="e">
        <f t="shared" si="332"/>
        <v>#N/A</v>
      </c>
      <c r="K1804" s="152"/>
      <c r="L1804" s="152"/>
      <c r="M1804" s="152"/>
      <c r="N1804" s="152"/>
      <c r="O1804" s="152"/>
      <c r="P1804" s="152"/>
      <c r="Q1804" s="152"/>
      <c r="R1804" s="152"/>
      <c r="S1804" s="152"/>
      <c r="T1804" s="153" cm="1">
        <f t="array" ref="T1804">MATCH(1,(TDU_Info!$C$5:$C$111=$T$6)*(TDU_Info!$B$5:$B$111&lt;=$B1804),0)</f>
        <v>89</v>
      </c>
      <c r="U1804" s="152">
        <f>100*(INDEX(TDU_Info!$E$5:$E$111,$T1804)/T$11+INDEX(TDU_Info!$F$5:$F$111,$T1804))</f>
        <v>4.3253000000000004</v>
      </c>
      <c r="V1804" s="152">
        <v>5.9470000000000001</v>
      </c>
      <c r="W1804" s="152">
        <v>5.9109999999999996</v>
      </c>
      <c r="X1804" s="152">
        <v>6.3</v>
      </c>
      <c r="Y1804" s="152">
        <v>5.99</v>
      </c>
      <c r="Z1804" s="152">
        <v>6.2569999999999997</v>
      </c>
      <c r="AA1804" s="152">
        <v>6.12</v>
      </c>
      <c r="AB1804" s="152">
        <v>5.8250000000000002</v>
      </c>
      <c r="AC1804" s="152">
        <v>5.625</v>
      </c>
      <c r="AD1804" s="152">
        <v>5.7229999999999999</v>
      </c>
      <c r="AE1804" s="152">
        <v>5.8760000000000003</v>
      </c>
      <c r="AF1804" s="152">
        <v>6.0780000000000003</v>
      </c>
      <c r="AG1804" s="152">
        <v>5.8780000000000001</v>
      </c>
      <c r="AH1804" s="152">
        <v>6.0279999999999996</v>
      </c>
      <c r="AI1804" s="152">
        <v>5.7750000000000004</v>
      </c>
      <c r="AJ1804" s="152">
        <v>5.5780000000000003</v>
      </c>
      <c r="AK1804" s="152">
        <v>5.3780000000000001</v>
      </c>
      <c r="AL1804" s="152" t="e">
        <f t="shared" si="333"/>
        <v>#N/A</v>
      </c>
      <c r="AM1804" s="152" t="e">
        <f t="shared" si="334"/>
        <v>#N/A</v>
      </c>
      <c r="AN1804" s="152" t="e">
        <f>NA()</f>
        <v>#N/A</v>
      </c>
      <c r="AO1804" s="152" t="e">
        <f>NA()</f>
        <v>#N/A</v>
      </c>
      <c r="AP1804" s="152">
        <f t="shared" si="352"/>
        <v>8.4446999999999992</v>
      </c>
      <c r="AQ1804" s="152"/>
      <c r="AR1804" s="152"/>
      <c r="AS1804" s="153">
        <f t="shared" si="359"/>
        <v>327</v>
      </c>
      <c r="AT1804" s="153">
        <f t="shared" si="320"/>
        <v>1</v>
      </c>
      <c r="AU1804" s="153">
        <f t="shared" si="321"/>
        <v>0</v>
      </c>
      <c r="AV1804" s="153">
        <f t="shared" si="322"/>
        <v>0</v>
      </c>
      <c r="BA1804">
        <f t="shared" si="360"/>
        <v>23</v>
      </c>
    </row>
    <row r="1805" spans="2:53" x14ac:dyDescent="0.25">
      <c r="B1805" s="155">
        <f t="shared" si="340"/>
        <v>44524.999305555553</v>
      </c>
      <c r="C1805" s="155">
        <f t="shared" si="327"/>
        <v>44524.999305555553</v>
      </c>
      <c r="D1805" s="152">
        <f t="shared" si="330"/>
        <v>6.0780000000000003</v>
      </c>
      <c r="E1805" s="152"/>
      <c r="F1805" s="152"/>
      <c r="G1805" s="152"/>
      <c r="H1805" s="152" t="e">
        <f t="shared" si="331"/>
        <v>#N/A</v>
      </c>
      <c r="I1805" s="152"/>
      <c r="J1805" s="152" t="e">
        <f t="shared" si="332"/>
        <v>#N/A</v>
      </c>
      <c r="K1805" s="152"/>
      <c r="L1805" s="152"/>
      <c r="M1805" s="152"/>
      <c r="N1805" s="152"/>
      <c r="O1805" s="152"/>
      <c r="P1805" s="152"/>
      <c r="Q1805" s="152"/>
      <c r="R1805" s="152"/>
      <c r="S1805" s="152"/>
      <c r="T1805" s="153" cm="1">
        <f t="array" ref="T1805">MATCH(1,(TDU_Info!$C$5:$C$111=$T$6)*(TDU_Info!$B$5:$B$111&lt;=$B1805),0)</f>
        <v>89</v>
      </c>
      <c r="U1805" s="152">
        <f>100*(INDEX(TDU_Info!$E$5:$E$111,$T1805)/T$11+INDEX(TDU_Info!$F$5:$F$111,$T1805))</f>
        <v>4.3253000000000004</v>
      </c>
      <c r="V1805" s="152">
        <v>5.9470000000000001</v>
      </c>
      <c r="W1805" s="152">
        <v>5.9109999999999996</v>
      </c>
      <c r="X1805" s="152">
        <v>6.3</v>
      </c>
      <c r="Y1805" s="152">
        <v>5.99</v>
      </c>
      <c r="Z1805" s="152">
        <v>6.2569999999999997</v>
      </c>
      <c r="AA1805" s="152">
        <v>6.12</v>
      </c>
      <c r="AB1805" s="152">
        <v>5.8250000000000002</v>
      </c>
      <c r="AC1805" s="152">
        <v>5.625</v>
      </c>
      <c r="AD1805" s="152">
        <v>5.7229999999999999</v>
      </c>
      <c r="AE1805" s="152">
        <v>5.8760000000000003</v>
      </c>
      <c r="AF1805" s="152">
        <v>6.0780000000000003</v>
      </c>
      <c r="AG1805" s="152">
        <v>5.8780000000000001</v>
      </c>
      <c r="AH1805" s="152">
        <v>6.0279999999999996</v>
      </c>
      <c r="AI1805" s="152">
        <v>5.7750000000000004</v>
      </c>
      <c r="AJ1805" s="152">
        <v>5.5780000000000003</v>
      </c>
      <c r="AK1805" s="152">
        <v>5.3780000000000001</v>
      </c>
      <c r="AL1805" s="152" t="e">
        <f t="shared" si="333"/>
        <v>#N/A</v>
      </c>
      <c r="AM1805" s="152" t="e">
        <f t="shared" si="334"/>
        <v>#N/A</v>
      </c>
      <c r="AN1805" s="152" t="e">
        <f>NA()</f>
        <v>#N/A</v>
      </c>
      <c r="AO1805" s="152" t="e">
        <f>NA()</f>
        <v>#N/A</v>
      </c>
      <c r="AP1805" s="152">
        <f t="shared" si="352"/>
        <v>8.4446999999999992</v>
      </c>
      <c r="AQ1805" s="152"/>
      <c r="AR1805" s="152"/>
      <c r="AS1805" s="153">
        <f t="shared" si="359"/>
        <v>328</v>
      </c>
      <c r="AT1805" s="153">
        <f t="shared" si="320"/>
        <v>1</v>
      </c>
      <c r="AU1805" s="153">
        <f t="shared" si="321"/>
        <v>0</v>
      </c>
      <c r="AV1805" s="153">
        <f t="shared" si="322"/>
        <v>0</v>
      </c>
      <c r="BA1805">
        <f t="shared" si="360"/>
        <v>24</v>
      </c>
    </row>
    <row r="1806" spans="2:53" x14ac:dyDescent="0.25">
      <c r="B1806" s="155">
        <f t="shared" si="340"/>
        <v>44525.999305555553</v>
      </c>
      <c r="C1806" s="155">
        <f t="shared" si="327"/>
        <v>44525.999305555553</v>
      </c>
      <c r="D1806" s="152">
        <f t="shared" si="330"/>
        <v>6.0780000000000003</v>
      </c>
      <c r="E1806" s="152"/>
      <c r="F1806" s="152"/>
      <c r="G1806" s="152"/>
      <c r="H1806" s="152" t="e">
        <f t="shared" si="331"/>
        <v>#N/A</v>
      </c>
      <c r="I1806" s="152"/>
      <c r="J1806" s="152" t="e">
        <f t="shared" si="332"/>
        <v>#N/A</v>
      </c>
      <c r="K1806" s="152"/>
      <c r="L1806" s="152"/>
      <c r="M1806" s="152"/>
      <c r="N1806" s="152"/>
      <c r="O1806" s="152"/>
      <c r="P1806" s="152"/>
      <c r="Q1806" s="152"/>
      <c r="R1806" s="152"/>
      <c r="S1806" s="152"/>
      <c r="T1806" s="153" cm="1">
        <f t="array" ref="T1806">MATCH(1,(TDU_Info!$C$5:$C$111=$T$6)*(TDU_Info!$B$5:$B$111&lt;=$B1806),0)</f>
        <v>89</v>
      </c>
      <c r="U1806" s="152">
        <f>100*(INDEX(TDU_Info!$E$5:$E$111,$T1806)/T$11+INDEX(TDU_Info!$F$5:$F$111,$T1806))</f>
        <v>4.3253000000000004</v>
      </c>
      <c r="V1806" s="152">
        <v>5.9470000000000001</v>
      </c>
      <c r="W1806" s="152">
        <v>5.9109999999999996</v>
      </c>
      <c r="X1806" s="152">
        <v>6.3</v>
      </c>
      <c r="Y1806" s="152">
        <v>5.99</v>
      </c>
      <c r="Z1806" s="152">
        <v>6.2569999999999997</v>
      </c>
      <c r="AA1806" s="152">
        <v>6.12</v>
      </c>
      <c r="AB1806" s="152">
        <v>5.8250000000000002</v>
      </c>
      <c r="AC1806" s="152">
        <v>5.625</v>
      </c>
      <c r="AD1806" s="152">
        <v>5.7229999999999999</v>
      </c>
      <c r="AE1806" s="152">
        <v>5.8760000000000003</v>
      </c>
      <c r="AF1806" s="152">
        <v>6.0780000000000003</v>
      </c>
      <c r="AG1806" s="152">
        <v>5.8780000000000001</v>
      </c>
      <c r="AH1806" s="152">
        <v>6.0279999999999996</v>
      </c>
      <c r="AI1806" s="152">
        <v>5.7750000000000004</v>
      </c>
      <c r="AJ1806" s="152">
        <v>5.5780000000000003</v>
      </c>
      <c r="AK1806" s="152">
        <v>5.3780000000000001</v>
      </c>
      <c r="AL1806" s="152" t="e">
        <f t="shared" si="333"/>
        <v>#N/A</v>
      </c>
      <c r="AM1806" s="152" t="e">
        <f t="shared" si="334"/>
        <v>#N/A</v>
      </c>
      <c r="AN1806" s="152" t="e">
        <f>NA()</f>
        <v>#N/A</v>
      </c>
      <c r="AO1806" s="152" t="e">
        <f>NA()</f>
        <v>#N/A</v>
      </c>
      <c r="AP1806" s="152">
        <f t="shared" si="352"/>
        <v>8.4446999999999992</v>
      </c>
      <c r="AQ1806" s="152"/>
      <c r="AR1806" s="152"/>
      <c r="AS1806" s="153">
        <f t="shared" si="359"/>
        <v>329</v>
      </c>
      <c r="AT1806" s="153">
        <f t="shared" si="320"/>
        <v>1</v>
      </c>
      <c r="AU1806" s="153">
        <f t="shared" si="321"/>
        <v>0</v>
      </c>
      <c r="AV1806" s="153">
        <f t="shared" si="322"/>
        <v>0</v>
      </c>
      <c r="BA1806">
        <f t="shared" si="360"/>
        <v>25</v>
      </c>
    </row>
    <row r="1807" spans="2:53" x14ac:dyDescent="0.25">
      <c r="B1807" s="155">
        <f t="shared" si="340"/>
        <v>44526.999305555553</v>
      </c>
      <c r="C1807" s="155">
        <f t="shared" si="327"/>
        <v>44526.999305555553</v>
      </c>
      <c r="D1807" s="152">
        <f t="shared" si="330"/>
        <v>6.0780000000000003</v>
      </c>
      <c r="E1807" s="152"/>
      <c r="F1807" s="152"/>
      <c r="G1807" s="152"/>
      <c r="H1807" s="152" t="e">
        <f t="shared" si="331"/>
        <v>#N/A</v>
      </c>
      <c r="I1807" s="152"/>
      <c r="J1807" s="152" t="e">
        <f t="shared" si="332"/>
        <v>#N/A</v>
      </c>
      <c r="K1807" s="152"/>
      <c r="L1807" s="152"/>
      <c r="M1807" s="152"/>
      <c r="N1807" s="152"/>
      <c r="O1807" s="152"/>
      <c r="P1807" s="152"/>
      <c r="Q1807" s="152"/>
      <c r="R1807" s="152"/>
      <c r="S1807" s="152"/>
      <c r="T1807" s="153" cm="1">
        <f t="array" ref="T1807">MATCH(1,(TDU_Info!$C$5:$C$111=$T$6)*(TDU_Info!$B$5:$B$111&lt;=$B1807),0)</f>
        <v>89</v>
      </c>
      <c r="U1807" s="152">
        <f>100*(INDEX(TDU_Info!$E$5:$E$111,$T1807)/T$11+INDEX(TDU_Info!$F$5:$F$111,$T1807))</f>
        <v>4.3253000000000004</v>
      </c>
      <c r="V1807" s="152">
        <v>5.9470000000000001</v>
      </c>
      <c r="W1807" s="152">
        <v>5.9109999999999996</v>
      </c>
      <c r="X1807" s="152">
        <v>6.1</v>
      </c>
      <c r="Y1807" s="152">
        <v>5.99</v>
      </c>
      <c r="Z1807" s="152">
        <v>6.2569999999999997</v>
      </c>
      <c r="AA1807" s="152">
        <v>6.12</v>
      </c>
      <c r="AB1807" s="152">
        <v>5.8250000000000002</v>
      </c>
      <c r="AC1807" s="152">
        <v>5.625</v>
      </c>
      <c r="AD1807" s="152">
        <v>5.7229999999999999</v>
      </c>
      <c r="AE1807" s="152">
        <v>5.8760000000000003</v>
      </c>
      <c r="AF1807" s="152">
        <v>6.0780000000000003</v>
      </c>
      <c r="AG1807" s="152">
        <v>5.8780000000000001</v>
      </c>
      <c r="AH1807" s="152">
        <v>6.0279999999999996</v>
      </c>
      <c r="AI1807" s="152">
        <v>5.7750000000000004</v>
      </c>
      <c r="AJ1807" s="152">
        <v>5.5780000000000003</v>
      </c>
      <c r="AK1807" s="152">
        <v>5.3780000000000001</v>
      </c>
      <c r="AL1807" s="152" t="e">
        <f t="shared" si="333"/>
        <v>#N/A</v>
      </c>
      <c r="AM1807" s="152" t="e">
        <f t="shared" si="334"/>
        <v>#N/A</v>
      </c>
      <c r="AN1807" s="152" t="e">
        <f>NA()</f>
        <v>#N/A</v>
      </c>
      <c r="AO1807" s="152" t="e">
        <f>NA()</f>
        <v>#N/A</v>
      </c>
      <c r="AP1807" s="152">
        <f t="shared" si="352"/>
        <v>8.4446999999999992</v>
      </c>
      <c r="AQ1807" s="152"/>
      <c r="AR1807" s="152"/>
      <c r="AS1807" s="153">
        <f t="shared" si="359"/>
        <v>330</v>
      </c>
      <c r="AT1807" s="153">
        <f t="shared" si="320"/>
        <v>1</v>
      </c>
      <c r="AU1807" s="153">
        <f t="shared" si="321"/>
        <v>0</v>
      </c>
      <c r="AV1807" s="153">
        <f t="shared" si="322"/>
        <v>0</v>
      </c>
      <c r="BA1807">
        <f t="shared" si="360"/>
        <v>26</v>
      </c>
    </row>
    <row r="1808" spans="2:53" x14ac:dyDescent="0.25">
      <c r="B1808" s="155">
        <f t="shared" si="340"/>
        <v>44527.999305555553</v>
      </c>
      <c r="C1808" s="155">
        <f t="shared" si="327"/>
        <v>44527.999305555553</v>
      </c>
      <c r="D1808" s="152">
        <f t="shared" si="330"/>
        <v>6.0780000000000003</v>
      </c>
      <c r="E1808" s="152"/>
      <c r="F1808" s="152"/>
      <c r="G1808" s="152"/>
      <c r="H1808" s="152" t="e">
        <f t="shared" si="331"/>
        <v>#N/A</v>
      </c>
      <c r="I1808" s="152"/>
      <c r="J1808" s="152" t="e">
        <f t="shared" si="332"/>
        <v>#N/A</v>
      </c>
      <c r="K1808" s="152"/>
      <c r="L1808" s="152"/>
      <c r="M1808" s="152"/>
      <c r="N1808" s="152"/>
      <c r="O1808" s="152"/>
      <c r="P1808" s="152"/>
      <c r="Q1808" s="152"/>
      <c r="R1808" s="152"/>
      <c r="S1808" s="152"/>
      <c r="T1808" s="153" cm="1">
        <f t="array" ref="T1808">MATCH(1,(TDU_Info!$C$5:$C$111=$T$6)*(TDU_Info!$B$5:$B$111&lt;=$B1808),0)</f>
        <v>89</v>
      </c>
      <c r="U1808" s="152">
        <f>100*(INDEX(TDU_Info!$E$5:$E$111,$T1808)/T$11+INDEX(TDU_Info!$F$5:$F$111,$T1808))</f>
        <v>4.3253000000000004</v>
      </c>
      <c r="V1808" s="152">
        <v>5.9470000000000001</v>
      </c>
      <c r="W1808" s="152">
        <v>5.9109999999999996</v>
      </c>
      <c r="X1808" s="152">
        <v>6.1</v>
      </c>
      <c r="Y1808" s="152">
        <v>5.99</v>
      </c>
      <c r="Z1808" s="152">
        <v>6.2569999999999997</v>
      </c>
      <c r="AA1808" s="152">
        <v>6.12</v>
      </c>
      <c r="AB1808" s="152">
        <v>5.8250000000000002</v>
      </c>
      <c r="AC1808" s="152">
        <v>5.625</v>
      </c>
      <c r="AD1808" s="152">
        <v>5.7229999999999999</v>
      </c>
      <c r="AE1808" s="152">
        <v>5.8760000000000003</v>
      </c>
      <c r="AF1808" s="152">
        <v>6.0780000000000003</v>
      </c>
      <c r="AG1808" s="152">
        <v>5.8780000000000001</v>
      </c>
      <c r="AH1808" s="152">
        <v>6.0279999999999996</v>
      </c>
      <c r="AI1808" s="152">
        <v>5.7750000000000004</v>
      </c>
      <c r="AJ1808" s="152">
        <v>5.5780000000000003</v>
      </c>
      <c r="AK1808" s="152">
        <v>5.3780000000000001</v>
      </c>
      <c r="AL1808" s="152" t="e">
        <f t="shared" si="333"/>
        <v>#N/A</v>
      </c>
      <c r="AM1808" s="152" t="e">
        <f t="shared" si="334"/>
        <v>#N/A</v>
      </c>
      <c r="AN1808" s="152" t="e">
        <f>NA()</f>
        <v>#N/A</v>
      </c>
      <c r="AO1808" s="152" t="e">
        <f>NA()</f>
        <v>#N/A</v>
      </c>
      <c r="AP1808" s="152">
        <f t="shared" si="352"/>
        <v>8.4446999999999992</v>
      </c>
      <c r="AQ1808" s="152"/>
      <c r="AR1808" s="152"/>
      <c r="AS1808" s="153">
        <f t="shared" si="359"/>
        <v>331</v>
      </c>
      <c r="AT1808" s="153">
        <f t="shared" si="320"/>
        <v>1</v>
      </c>
      <c r="AU1808" s="153">
        <f t="shared" si="321"/>
        <v>0</v>
      </c>
      <c r="AV1808" s="153">
        <f t="shared" si="322"/>
        <v>0</v>
      </c>
      <c r="BA1808">
        <f t="shared" si="360"/>
        <v>27</v>
      </c>
    </row>
    <row r="1809" spans="2:53" x14ac:dyDescent="0.25">
      <c r="B1809" s="155">
        <f t="shared" si="340"/>
        <v>44528.999305555553</v>
      </c>
      <c r="C1809" s="155">
        <f t="shared" si="327"/>
        <v>44528.999305555553</v>
      </c>
      <c r="D1809" s="152">
        <f t="shared" si="330"/>
        <v>6.0780000000000003</v>
      </c>
      <c r="E1809" s="152"/>
      <c r="F1809" s="152"/>
      <c r="G1809" s="152"/>
      <c r="H1809" s="152" t="e">
        <f t="shared" si="331"/>
        <v>#N/A</v>
      </c>
      <c r="I1809" s="152"/>
      <c r="J1809" s="152" t="e">
        <f t="shared" si="332"/>
        <v>#N/A</v>
      </c>
      <c r="K1809" s="152"/>
      <c r="L1809" s="152"/>
      <c r="M1809" s="152"/>
      <c r="N1809" s="152"/>
      <c r="O1809" s="152"/>
      <c r="P1809" s="152"/>
      <c r="Q1809" s="152"/>
      <c r="R1809" s="152"/>
      <c r="S1809" s="152"/>
      <c r="T1809" s="153" cm="1">
        <f t="array" ref="T1809">MATCH(1,(TDU_Info!$C$5:$C$111=$T$6)*(TDU_Info!$B$5:$B$111&lt;=$B1809),0)</f>
        <v>89</v>
      </c>
      <c r="U1809" s="152">
        <f>100*(INDEX(TDU_Info!$E$5:$E$111,$T1809)/T$11+INDEX(TDU_Info!$F$5:$F$111,$T1809))</f>
        <v>4.3253000000000004</v>
      </c>
      <c r="V1809" s="152">
        <v>5.9470000000000001</v>
      </c>
      <c r="W1809" s="152">
        <v>5.9109999999999996</v>
      </c>
      <c r="X1809" s="152">
        <v>6.1</v>
      </c>
      <c r="Y1809" s="152">
        <v>5.99</v>
      </c>
      <c r="Z1809" s="152">
        <v>6.2569999999999997</v>
      </c>
      <c r="AA1809" s="152">
        <v>6.12</v>
      </c>
      <c r="AB1809" s="152">
        <v>5.8250000000000002</v>
      </c>
      <c r="AC1809" s="152">
        <v>5.625</v>
      </c>
      <c r="AD1809" s="152">
        <v>5.7229999999999999</v>
      </c>
      <c r="AE1809" s="152">
        <v>5.8760000000000003</v>
      </c>
      <c r="AF1809" s="152">
        <v>6.0780000000000003</v>
      </c>
      <c r="AG1809" s="152">
        <v>5.8780000000000001</v>
      </c>
      <c r="AH1809" s="152">
        <v>6.0279999999999996</v>
      </c>
      <c r="AI1809" s="152">
        <v>5.7750000000000004</v>
      </c>
      <c r="AJ1809" s="152">
        <v>5.5780000000000003</v>
      </c>
      <c r="AK1809" s="152">
        <v>5.3780000000000001</v>
      </c>
      <c r="AL1809" s="152" t="e">
        <f t="shared" si="333"/>
        <v>#N/A</v>
      </c>
      <c r="AM1809" s="152" t="e">
        <f t="shared" si="334"/>
        <v>#N/A</v>
      </c>
      <c r="AN1809" s="152" t="e">
        <f>NA()</f>
        <v>#N/A</v>
      </c>
      <c r="AO1809" s="152" t="e">
        <f>NA()</f>
        <v>#N/A</v>
      </c>
      <c r="AP1809" s="152">
        <f t="shared" si="352"/>
        <v>8.4446999999999992</v>
      </c>
      <c r="AQ1809" s="152"/>
      <c r="AR1809" s="152"/>
      <c r="AS1809" s="153">
        <f t="shared" si="359"/>
        <v>332</v>
      </c>
      <c r="AT1809" s="153">
        <f t="shared" si="320"/>
        <v>1</v>
      </c>
      <c r="AU1809" s="153">
        <f t="shared" si="321"/>
        <v>0</v>
      </c>
      <c r="AV1809" s="153">
        <f t="shared" si="322"/>
        <v>0</v>
      </c>
      <c r="BA1809">
        <f t="shared" si="360"/>
        <v>28</v>
      </c>
    </row>
    <row r="1810" spans="2:53" x14ac:dyDescent="0.25">
      <c r="B1810" s="155">
        <f t="shared" si="340"/>
        <v>44529.999305555553</v>
      </c>
      <c r="C1810" s="155">
        <f t="shared" si="327"/>
        <v>44529.999305555553</v>
      </c>
      <c r="D1810" s="152">
        <f t="shared" si="330"/>
        <v>6.0780000000000003</v>
      </c>
      <c r="E1810" s="152"/>
      <c r="F1810" s="152"/>
      <c r="G1810" s="152"/>
      <c r="H1810" s="152" t="e">
        <f t="shared" si="331"/>
        <v>#N/A</v>
      </c>
      <c r="I1810" s="152"/>
      <c r="J1810" s="152" t="e">
        <f t="shared" si="332"/>
        <v>#N/A</v>
      </c>
      <c r="K1810" s="152"/>
      <c r="L1810" s="152"/>
      <c r="M1810" s="152"/>
      <c r="N1810" s="152"/>
      <c r="O1810" s="152"/>
      <c r="P1810" s="152"/>
      <c r="Q1810" s="152"/>
      <c r="R1810" s="152"/>
      <c r="S1810" s="152"/>
      <c r="T1810" s="153" cm="1">
        <f t="array" ref="T1810">MATCH(1,(TDU_Info!$C$5:$C$111=$T$6)*(TDU_Info!$B$5:$B$111&lt;=$B1810),0)</f>
        <v>89</v>
      </c>
      <c r="U1810" s="152">
        <f>100*(INDEX(TDU_Info!$E$5:$E$111,$T1810)/T$11+INDEX(TDU_Info!$F$5:$F$111,$T1810))</f>
        <v>4.3253000000000004</v>
      </c>
      <c r="V1810" s="152">
        <v>5.9470000000000001</v>
      </c>
      <c r="W1810" s="152">
        <v>5.9109999999999996</v>
      </c>
      <c r="X1810" s="152">
        <v>6.1</v>
      </c>
      <c r="Y1810" s="152">
        <v>5.99</v>
      </c>
      <c r="Z1810" s="152">
        <v>5.7569999999999997</v>
      </c>
      <c r="AA1810" s="152">
        <v>6.12</v>
      </c>
      <c r="AB1810" s="152">
        <v>5.8250000000000002</v>
      </c>
      <c r="AC1810" s="152">
        <v>5.625</v>
      </c>
      <c r="AD1810" s="152">
        <v>5.7229999999999999</v>
      </c>
      <c r="AE1810" s="152">
        <v>5.8760000000000003</v>
      </c>
      <c r="AF1810" s="152">
        <v>6.0780000000000003</v>
      </c>
      <c r="AG1810" s="152">
        <v>5.8780000000000001</v>
      </c>
      <c r="AH1810" s="152">
        <v>5.5279999999999996</v>
      </c>
      <c r="AI1810" s="152">
        <v>5.7750000000000004</v>
      </c>
      <c r="AJ1810" s="152">
        <v>5.5780000000000003</v>
      </c>
      <c r="AK1810" s="152">
        <v>5.3780000000000001</v>
      </c>
      <c r="AL1810" s="152" t="e">
        <f t="shared" si="333"/>
        <v>#N/A</v>
      </c>
      <c r="AM1810" s="152" t="e">
        <f t="shared" si="334"/>
        <v>#N/A</v>
      </c>
      <c r="AN1810" s="152" t="e">
        <f>NA()</f>
        <v>#N/A</v>
      </c>
      <c r="AO1810" s="152" t="e">
        <f>NA()</f>
        <v>#N/A</v>
      </c>
      <c r="AP1810" s="152">
        <f t="shared" ref="AP1810:AP1873" si="361">IF(DAY($C1810)=1,NA(),VLOOKUP($C1810,$BE$17:$BF$78,2,TRUE)-$U1810)</f>
        <v>8.4446999999999992</v>
      </c>
      <c r="AQ1810" s="152"/>
      <c r="AR1810" s="152"/>
      <c r="AS1810" s="153">
        <f t="shared" si="359"/>
        <v>333</v>
      </c>
      <c r="AT1810" s="153">
        <f t="shared" si="320"/>
        <v>1</v>
      </c>
      <c r="AU1810" s="153">
        <f t="shared" si="321"/>
        <v>0</v>
      </c>
      <c r="AV1810" s="153">
        <f t="shared" si="322"/>
        <v>0</v>
      </c>
      <c r="BA1810">
        <f t="shared" si="360"/>
        <v>29</v>
      </c>
    </row>
    <row r="1811" spans="2:53" x14ac:dyDescent="0.25">
      <c r="B1811" s="155">
        <f t="shared" si="340"/>
        <v>44530.999305555553</v>
      </c>
      <c r="C1811" s="155">
        <f t="shared" si="327"/>
        <v>44530.999305555553</v>
      </c>
      <c r="D1811" s="152">
        <f t="shared" si="330"/>
        <v>6.0780000000000003</v>
      </c>
      <c r="E1811" s="152"/>
      <c r="F1811" s="152"/>
      <c r="G1811" s="152"/>
      <c r="H1811" s="152" t="e">
        <f t="shared" si="331"/>
        <v>#N/A</v>
      </c>
      <c r="I1811" s="152"/>
      <c r="J1811" s="152" t="e">
        <f t="shared" si="332"/>
        <v>#N/A</v>
      </c>
      <c r="K1811" s="152"/>
      <c r="L1811" s="152"/>
      <c r="M1811" s="152"/>
      <c r="N1811" s="152"/>
      <c r="O1811" s="152"/>
      <c r="P1811" s="152"/>
      <c r="Q1811" s="152"/>
      <c r="R1811" s="152"/>
      <c r="S1811" s="152"/>
      <c r="T1811" s="153" cm="1">
        <f t="array" ref="T1811">MATCH(1,(TDU_Info!$C$5:$C$111=$T$6)*(TDU_Info!$B$5:$B$111&lt;=$B1811),0)</f>
        <v>89</v>
      </c>
      <c r="U1811" s="152">
        <f>100*(INDEX(TDU_Info!$E$5:$E$111,$T1811)/T$11+INDEX(TDU_Info!$F$5:$F$111,$T1811))</f>
        <v>4.3253000000000004</v>
      </c>
      <c r="V1811" s="152">
        <v>5.9470000000000001</v>
      </c>
      <c r="W1811" s="152">
        <v>5.9109999999999996</v>
      </c>
      <c r="X1811" s="152">
        <v>6.1</v>
      </c>
      <c r="Y1811" s="152">
        <v>5.99</v>
      </c>
      <c r="Z1811" s="152">
        <v>5.7569999999999997</v>
      </c>
      <c r="AA1811" s="152">
        <v>5.5620000000000003</v>
      </c>
      <c r="AB1811" s="152">
        <v>5.8250000000000002</v>
      </c>
      <c r="AC1811" s="152">
        <v>5.625</v>
      </c>
      <c r="AD1811" s="152">
        <v>5.7229999999999999</v>
      </c>
      <c r="AE1811" s="152">
        <v>5.8760000000000003</v>
      </c>
      <c r="AF1811" s="152">
        <v>6.0780000000000003</v>
      </c>
      <c r="AG1811" s="152">
        <v>5.8780000000000001</v>
      </c>
      <c r="AH1811" s="152">
        <v>5.5279999999999996</v>
      </c>
      <c r="AI1811" s="152">
        <v>5.516</v>
      </c>
      <c r="AJ1811" s="152">
        <v>5.5780000000000003</v>
      </c>
      <c r="AK1811" s="152">
        <v>5.3780000000000001</v>
      </c>
      <c r="AL1811" s="152" t="e">
        <f t="shared" si="333"/>
        <v>#N/A</v>
      </c>
      <c r="AM1811" s="152" t="e">
        <f t="shared" si="334"/>
        <v>#N/A</v>
      </c>
      <c r="AN1811" s="152" t="e">
        <f>NA()</f>
        <v>#N/A</v>
      </c>
      <c r="AO1811" s="152" t="e">
        <f>NA()</f>
        <v>#N/A</v>
      </c>
      <c r="AP1811" s="152">
        <f t="shared" si="361"/>
        <v>8.4446999999999992</v>
      </c>
      <c r="AQ1811" s="152"/>
      <c r="AR1811" s="152"/>
      <c r="AS1811" s="153">
        <f t="shared" si="359"/>
        <v>334</v>
      </c>
      <c r="AT1811" s="153">
        <f t="shared" ref="AT1811:AT2065" si="362">1-$AU1811-$AV1811</f>
        <v>1</v>
      </c>
      <c r="AU1811" s="153">
        <f t="shared" ref="AU1811:AU2065" si="363">IF(AND($AS1811&gt;=AU$12,$AS1811&lt;=AU$13),1-$AV1811,0)</f>
        <v>0</v>
      </c>
      <c r="AV1811" s="153">
        <f t="shared" ref="AV1811:AV2065" si="364">IF(AND($AS1811&gt;=AV$12,$AS1811&lt;=AV$13),1,0)</f>
        <v>0</v>
      </c>
      <c r="BA1811">
        <f t="shared" si="360"/>
        <v>30</v>
      </c>
    </row>
    <row r="1812" spans="2:53" x14ac:dyDescent="0.25">
      <c r="B1812" s="155">
        <f t="shared" si="340"/>
        <v>44531.999305555553</v>
      </c>
      <c r="C1812" s="155">
        <f t="shared" si="327"/>
        <v>44531.999305555553</v>
      </c>
      <c r="D1812" s="152">
        <f t="shared" si="330"/>
        <v>6.0780000000000003</v>
      </c>
      <c r="E1812" s="152"/>
      <c r="F1812" s="152"/>
      <c r="G1812" s="152"/>
      <c r="H1812" s="152" t="e">
        <f t="shared" si="331"/>
        <v>#N/A</v>
      </c>
      <c r="I1812" s="152"/>
      <c r="J1812" s="152" t="e">
        <f t="shared" si="332"/>
        <v>#N/A</v>
      </c>
      <c r="K1812" s="152"/>
      <c r="L1812" s="152"/>
      <c r="M1812" s="152"/>
      <c r="N1812" s="152"/>
      <c r="O1812" s="152"/>
      <c r="P1812" s="152"/>
      <c r="Q1812" s="152"/>
      <c r="R1812" s="152"/>
      <c r="S1812" s="152"/>
      <c r="T1812" s="153" cm="1">
        <f t="array" ref="T1812">MATCH(1,(TDU_Info!$C$5:$C$111=$T$6)*(TDU_Info!$B$5:$B$111&lt;=$B1812),0)</f>
        <v>89</v>
      </c>
      <c r="U1812" s="152">
        <f>100*(INDEX(TDU_Info!$E$5:$E$111,$T1812)/T$11+INDEX(TDU_Info!$F$5:$F$111,$T1812))</f>
        <v>4.3253000000000004</v>
      </c>
      <c r="V1812" s="152">
        <v>5.9470000000000001</v>
      </c>
      <c r="W1812" s="152">
        <v>5.9109999999999996</v>
      </c>
      <c r="X1812" s="152">
        <v>6.1</v>
      </c>
      <c r="Y1812" s="152">
        <v>5.99</v>
      </c>
      <c r="Z1812" s="152">
        <v>5.6440000000000001</v>
      </c>
      <c r="AA1812" s="152">
        <v>5.5620000000000003</v>
      </c>
      <c r="AB1812" s="152">
        <v>5.8250000000000002</v>
      </c>
      <c r="AC1812" s="152">
        <v>5.625</v>
      </c>
      <c r="AD1812" s="152">
        <v>5.7229999999999999</v>
      </c>
      <c r="AE1812" s="152">
        <v>5.8760000000000003</v>
      </c>
      <c r="AF1812" s="152">
        <v>6.0780000000000003</v>
      </c>
      <c r="AG1812" s="152">
        <v>5.8780000000000001</v>
      </c>
      <c r="AH1812" s="152">
        <v>5.5279999999999996</v>
      </c>
      <c r="AI1812" s="152">
        <v>5.516</v>
      </c>
      <c r="AJ1812" s="152">
        <v>5.5780000000000003</v>
      </c>
      <c r="AK1812" s="152">
        <v>5.3780000000000001</v>
      </c>
      <c r="AL1812" s="152" t="e">
        <f t="shared" si="333"/>
        <v>#N/A</v>
      </c>
      <c r="AM1812" s="152" t="e">
        <f t="shared" si="334"/>
        <v>#N/A</v>
      </c>
      <c r="AN1812" s="152" t="e">
        <f>NA()</f>
        <v>#N/A</v>
      </c>
      <c r="AO1812" s="152" t="e">
        <f>NA()</f>
        <v>#N/A</v>
      </c>
      <c r="AP1812" s="152" t="e">
        <f t="shared" si="361"/>
        <v>#N/A</v>
      </c>
      <c r="AQ1812" s="152"/>
      <c r="AR1812" s="152"/>
      <c r="AS1812" s="153">
        <f t="shared" ref="AS1812:AS1824" si="365">ROUNDUP(B1812-DATE(YEAR(B1812),1,1),0)</f>
        <v>335</v>
      </c>
      <c r="AT1812" s="153">
        <f t="shared" si="362"/>
        <v>1</v>
      </c>
      <c r="AU1812" s="153">
        <f t="shared" si="363"/>
        <v>0</v>
      </c>
      <c r="AV1812" s="153">
        <f t="shared" si="364"/>
        <v>0</v>
      </c>
      <c r="BA1812">
        <f t="shared" ref="BA1812:BA1824" si="366">DAY(C1812)</f>
        <v>1</v>
      </c>
    </row>
    <row r="1813" spans="2:53" x14ac:dyDescent="0.25">
      <c r="B1813" s="155">
        <f t="shared" si="340"/>
        <v>44532.999305555553</v>
      </c>
      <c r="C1813" s="155">
        <f t="shared" si="327"/>
        <v>44532.999305555553</v>
      </c>
      <c r="D1813" s="152">
        <f t="shared" si="330"/>
        <v>6.0780000000000003</v>
      </c>
      <c r="E1813" s="152"/>
      <c r="F1813" s="152"/>
      <c r="G1813" s="152"/>
      <c r="H1813" s="152" t="e">
        <f t="shared" si="331"/>
        <v>#N/A</v>
      </c>
      <c r="I1813" s="152"/>
      <c r="J1813" s="152" t="e">
        <f t="shared" si="332"/>
        <v>#N/A</v>
      </c>
      <c r="K1813" s="152"/>
      <c r="L1813" s="152"/>
      <c r="M1813" s="152"/>
      <c r="N1813" s="152"/>
      <c r="O1813" s="152"/>
      <c r="P1813" s="152"/>
      <c r="Q1813" s="152"/>
      <c r="R1813" s="152"/>
      <c r="S1813" s="152"/>
      <c r="T1813" s="153" cm="1">
        <f t="array" ref="T1813">MATCH(1,(TDU_Info!$C$5:$C$111=$T$6)*(TDU_Info!$B$5:$B$111&lt;=$B1813),0)</f>
        <v>89</v>
      </c>
      <c r="U1813" s="152">
        <f>100*(INDEX(TDU_Info!$E$5:$E$111,$T1813)/T$11+INDEX(TDU_Info!$F$5:$F$111,$T1813))</f>
        <v>4.3253000000000004</v>
      </c>
      <c r="V1813" s="152">
        <v>5.9470000000000001</v>
      </c>
      <c r="W1813" s="152">
        <v>5.9109999999999996</v>
      </c>
      <c r="X1813" s="152">
        <v>6.1</v>
      </c>
      <c r="Y1813" s="152">
        <v>6.09</v>
      </c>
      <c r="Z1813" s="152">
        <v>5.6440000000000001</v>
      </c>
      <c r="AA1813" s="152">
        <v>5.5620000000000003</v>
      </c>
      <c r="AB1813" s="152">
        <v>5.8250000000000002</v>
      </c>
      <c r="AC1813" s="152">
        <v>5.625</v>
      </c>
      <c r="AD1813" s="152">
        <v>5.7229999999999999</v>
      </c>
      <c r="AE1813" s="152">
        <v>5.8760000000000003</v>
      </c>
      <c r="AF1813" s="152">
        <v>6.0780000000000003</v>
      </c>
      <c r="AG1813" s="152">
        <v>5.8780000000000001</v>
      </c>
      <c r="AH1813" s="152">
        <v>5.5279999999999996</v>
      </c>
      <c r="AI1813" s="152">
        <v>5.516</v>
      </c>
      <c r="AJ1813" s="152">
        <v>5.5780000000000003</v>
      </c>
      <c r="AK1813" s="152">
        <v>5.3780000000000001</v>
      </c>
      <c r="AL1813" s="152" t="e">
        <f t="shared" si="333"/>
        <v>#N/A</v>
      </c>
      <c r="AM1813" s="152" t="e">
        <f t="shared" si="334"/>
        <v>#N/A</v>
      </c>
      <c r="AN1813" s="152" t="e">
        <f>NA()</f>
        <v>#N/A</v>
      </c>
      <c r="AO1813" s="152" t="e">
        <f>NA()</f>
        <v>#N/A</v>
      </c>
      <c r="AP1813" s="152">
        <f t="shared" si="361"/>
        <v>8.2247000000000003</v>
      </c>
      <c r="AQ1813" s="152"/>
      <c r="AR1813" s="152"/>
      <c r="AS1813" s="153">
        <f t="shared" si="365"/>
        <v>336</v>
      </c>
      <c r="AT1813" s="153">
        <f t="shared" si="362"/>
        <v>1</v>
      </c>
      <c r="AU1813" s="153">
        <f t="shared" si="363"/>
        <v>0</v>
      </c>
      <c r="AV1813" s="153">
        <f t="shared" si="364"/>
        <v>0</v>
      </c>
      <c r="BA1813">
        <f t="shared" si="366"/>
        <v>2</v>
      </c>
    </row>
    <row r="1814" spans="2:53" x14ac:dyDescent="0.25">
      <c r="B1814" s="155">
        <f t="shared" si="340"/>
        <v>44533.999305555553</v>
      </c>
      <c r="C1814" s="155">
        <f t="shared" si="327"/>
        <v>44533.999305555553</v>
      </c>
      <c r="D1814" s="152">
        <f t="shared" si="330"/>
        <v>6.0780000000000003</v>
      </c>
      <c r="E1814" s="152"/>
      <c r="F1814" s="152"/>
      <c r="G1814" s="152"/>
      <c r="H1814" s="152" t="e">
        <f t="shared" si="331"/>
        <v>#N/A</v>
      </c>
      <c r="I1814" s="152"/>
      <c r="J1814" s="152" t="e">
        <f t="shared" si="332"/>
        <v>#N/A</v>
      </c>
      <c r="K1814" s="152"/>
      <c r="L1814" s="152"/>
      <c r="M1814" s="152"/>
      <c r="N1814" s="152"/>
      <c r="O1814" s="152"/>
      <c r="P1814" s="152"/>
      <c r="Q1814" s="152"/>
      <c r="R1814" s="152"/>
      <c r="S1814" s="152"/>
      <c r="T1814" s="153" cm="1">
        <f t="array" ref="T1814">MATCH(1,(TDU_Info!$C$5:$C$111=$T$6)*(TDU_Info!$B$5:$B$111&lt;=$B1814),0)</f>
        <v>89</v>
      </c>
      <c r="U1814" s="152">
        <f>100*(INDEX(TDU_Info!$E$5:$E$111,$T1814)/T$11+INDEX(TDU_Info!$F$5:$F$111,$T1814))</f>
        <v>4.3253000000000004</v>
      </c>
      <c r="V1814" s="152">
        <v>5.9470000000000001</v>
      </c>
      <c r="W1814" s="152">
        <v>5.9109999999999996</v>
      </c>
      <c r="X1814" s="152">
        <v>6.1</v>
      </c>
      <c r="Y1814" s="152">
        <v>6.0529999999999999</v>
      </c>
      <c r="Z1814" s="152">
        <v>5.6440000000000001</v>
      </c>
      <c r="AA1814" s="152">
        <v>5.5620000000000003</v>
      </c>
      <c r="AB1814" s="152">
        <v>5.8250000000000002</v>
      </c>
      <c r="AC1814" s="152">
        <v>5.625</v>
      </c>
      <c r="AD1814" s="152">
        <v>5.7229999999999999</v>
      </c>
      <c r="AE1814" s="152">
        <v>5.8760000000000003</v>
      </c>
      <c r="AF1814" s="152">
        <v>6.0780000000000003</v>
      </c>
      <c r="AG1814" s="152">
        <v>5.8780000000000001</v>
      </c>
      <c r="AH1814" s="152">
        <v>5.5279999999999996</v>
      </c>
      <c r="AI1814" s="152">
        <v>5.516</v>
      </c>
      <c r="AJ1814" s="152">
        <v>5.5780000000000003</v>
      </c>
      <c r="AK1814" s="152">
        <v>5.3780000000000001</v>
      </c>
      <c r="AL1814" s="152" t="e">
        <f t="shared" si="333"/>
        <v>#N/A</v>
      </c>
      <c r="AM1814" s="152" t="e">
        <f t="shared" si="334"/>
        <v>#N/A</v>
      </c>
      <c r="AN1814" s="152" t="e">
        <f>NA()</f>
        <v>#N/A</v>
      </c>
      <c r="AO1814" s="152" t="e">
        <f>NA()</f>
        <v>#N/A</v>
      </c>
      <c r="AP1814" s="152">
        <f t="shared" si="361"/>
        <v>8.2247000000000003</v>
      </c>
      <c r="AQ1814" s="152"/>
      <c r="AR1814" s="152"/>
      <c r="AS1814" s="153">
        <f t="shared" si="365"/>
        <v>337</v>
      </c>
      <c r="AT1814" s="153">
        <f t="shared" si="362"/>
        <v>1</v>
      </c>
      <c r="AU1814" s="153">
        <f t="shared" si="363"/>
        <v>0</v>
      </c>
      <c r="AV1814" s="153">
        <f t="shared" si="364"/>
        <v>0</v>
      </c>
      <c r="BA1814">
        <f t="shared" si="366"/>
        <v>3</v>
      </c>
    </row>
    <row r="1815" spans="2:53" x14ac:dyDescent="0.25">
      <c r="B1815" s="155">
        <f t="shared" si="340"/>
        <v>44534.999305555553</v>
      </c>
      <c r="C1815" s="155">
        <f t="shared" si="327"/>
        <v>44534.999305555553</v>
      </c>
      <c r="D1815" s="152">
        <f t="shared" si="330"/>
        <v>5.7779999999999996</v>
      </c>
      <c r="E1815" s="152"/>
      <c r="F1815" s="152"/>
      <c r="G1815" s="152"/>
      <c r="H1815" s="152" t="e">
        <f t="shared" si="331"/>
        <v>#N/A</v>
      </c>
      <c r="I1815" s="152"/>
      <c r="J1815" s="152" t="e">
        <f t="shared" si="332"/>
        <v>#N/A</v>
      </c>
      <c r="K1815" s="152"/>
      <c r="L1815" s="152"/>
      <c r="M1815" s="152"/>
      <c r="N1815" s="152"/>
      <c r="O1815" s="152"/>
      <c r="P1815" s="152"/>
      <c r="Q1815" s="152"/>
      <c r="R1815" s="152"/>
      <c r="S1815" s="152"/>
      <c r="T1815" s="153" cm="1">
        <f t="array" ref="T1815">MATCH(1,(TDU_Info!$C$5:$C$111=$T$6)*(TDU_Info!$B$5:$B$111&lt;=$B1815),0)</f>
        <v>89</v>
      </c>
      <c r="U1815" s="152">
        <f>100*(INDEX(TDU_Info!$E$5:$E$111,$T1815)/T$11+INDEX(TDU_Info!$F$5:$F$111,$T1815))</f>
        <v>4.3253000000000004</v>
      </c>
      <c r="V1815" s="152">
        <v>5.9470000000000001</v>
      </c>
      <c r="W1815" s="152">
        <v>5.9109999999999996</v>
      </c>
      <c r="X1815" s="152">
        <v>6.0250000000000004</v>
      </c>
      <c r="Y1815" s="152">
        <v>5.8250000000000002</v>
      </c>
      <c r="Z1815" s="152">
        <v>5.6440000000000001</v>
      </c>
      <c r="AA1815" s="152">
        <v>5.5620000000000003</v>
      </c>
      <c r="AB1815" s="152">
        <v>5.8550000000000004</v>
      </c>
      <c r="AC1815" s="152">
        <v>5.6550000000000002</v>
      </c>
      <c r="AD1815" s="152">
        <v>5.7229999999999999</v>
      </c>
      <c r="AE1815" s="152">
        <v>5.8760000000000003</v>
      </c>
      <c r="AF1815" s="152">
        <v>5.7779999999999996</v>
      </c>
      <c r="AG1815" s="152">
        <v>5.5780000000000003</v>
      </c>
      <c r="AH1815" s="152">
        <v>5.5279999999999996</v>
      </c>
      <c r="AI1815" s="152">
        <v>5.516</v>
      </c>
      <c r="AJ1815" s="152">
        <v>5.6079999999999997</v>
      </c>
      <c r="AK1815" s="152">
        <v>5.4080000000000004</v>
      </c>
      <c r="AL1815" s="152" t="e">
        <f t="shared" si="333"/>
        <v>#N/A</v>
      </c>
      <c r="AM1815" s="152" t="e">
        <f t="shared" si="334"/>
        <v>#N/A</v>
      </c>
      <c r="AN1815" s="152" t="e">
        <f>NA()</f>
        <v>#N/A</v>
      </c>
      <c r="AO1815" s="152" t="e">
        <f>NA()</f>
        <v>#N/A</v>
      </c>
      <c r="AP1815" s="152">
        <f t="shared" si="361"/>
        <v>8.2247000000000003</v>
      </c>
      <c r="AQ1815" s="152"/>
      <c r="AR1815" s="152"/>
      <c r="AS1815" s="153">
        <f t="shared" si="365"/>
        <v>338</v>
      </c>
      <c r="AT1815" s="153">
        <f t="shared" si="362"/>
        <v>1</v>
      </c>
      <c r="AU1815" s="153">
        <f t="shared" si="363"/>
        <v>0</v>
      </c>
      <c r="AV1815" s="153">
        <f t="shared" si="364"/>
        <v>0</v>
      </c>
      <c r="BA1815">
        <f t="shared" si="366"/>
        <v>4</v>
      </c>
    </row>
    <row r="1816" spans="2:53" x14ac:dyDescent="0.25">
      <c r="B1816" s="155">
        <f t="shared" si="340"/>
        <v>44535.999305555553</v>
      </c>
      <c r="C1816" s="155">
        <f t="shared" si="327"/>
        <v>44535.999305555553</v>
      </c>
      <c r="D1816" s="152">
        <f t="shared" si="330"/>
        <v>5.7779999999999996</v>
      </c>
      <c r="E1816" s="152"/>
      <c r="F1816" s="152"/>
      <c r="G1816" s="152"/>
      <c r="H1816" s="152" t="e">
        <f t="shared" si="331"/>
        <v>#N/A</v>
      </c>
      <c r="I1816" s="152"/>
      <c r="J1816" s="152" t="e">
        <f t="shared" si="332"/>
        <v>#N/A</v>
      </c>
      <c r="K1816" s="152"/>
      <c r="L1816" s="152"/>
      <c r="M1816" s="152"/>
      <c r="N1816" s="152"/>
      <c r="O1816" s="152"/>
      <c r="P1816" s="152"/>
      <c r="Q1816" s="152"/>
      <c r="R1816" s="152"/>
      <c r="S1816" s="152"/>
      <c r="T1816" s="153" cm="1">
        <f t="array" ref="T1816">MATCH(1,(TDU_Info!$C$5:$C$111=$T$6)*(TDU_Info!$B$5:$B$111&lt;=$B1816),0)</f>
        <v>89</v>
      </c>
      <c r="U1816" s="152">
        <f>100*(INDEX(TDU_Info!$E$5:$E$111,$T1816)/T$11+INDEX(TDU_Info!$F$5:$F$111,$T1816))</f>
        <v>4.3253000000000004</v>
      </c>
      <c r="V1816" s="152">
        <v>5.9470000000000001</v>
      </c>
      <c r="W1816" s="152">
        <v>5.9109999999999996</v>
      </c>
      <c r="X1816" s="152">
        <v>6.0250000000000004</v>
      </c>
      <c r="Y1816" s="152">
        <v>5.8250000000000002</v>
      </c>
      <c r="Z1816" s="152">
        <v>5.6440000000000001</v>
      </c>
      <c r="AA1816" s="152">
        <v>5.5620000000000003</v>
      </c>
      <c r="AB1816" s="152">
        <v>5.8550000000000004</v>
      </c>
      <c r="AC1816" s="152">
        <v>5.6550000000000002</v>
      </c>
      <c r="AD1816" s="152">
        <v>5.7229999999999999</v>
      </c>
      <c r="AE1816" s="152">
        <v>5.8760000000000003</v>
      </c>
      <c r="AF1816" s="152">
        <v>5.7779999999999996</v>
      </c>
      <c r="AG1816" s="152">
        <v>5.5780000000000003</v>
      </c>
      <c r="AH1816" s="152">
        <v>5.5279999999999996</v>
      </c>
      <c r="AI1816" s="152">
        <v>5.516</v>
      </c>
      <c r="AJ1816" s="152">
        <v>5.6079999999999997</v>
      </c>
      <c r="AK1816" s="152">
        <v>5.4080000000000004</v>
      </c>
      <c r="AL1816" s="152" t="e">
        <f t="shared" si="333"/>
        <v>#N/A</v>
      </c>
      <c r="AM1816" s="152" t="e">
        <f t="shared" si="334"/>
        <v>#N/A</v>
      </c>
      <c r="AN1816" s="152" t="e">
        <f>NA()</f>
        <v>#N/A</v>
      </c>
      <c r="AO1816" s="152" t="e">
        <f>NA()</f>
        <v>#N/A</v>
      </c>
      <c r="AP1816" s="152">
        <f t="shared" si="361"/>
        <v>8.2247000000000003</v>
      </c>
      <c r="AQ1816" s="152"/>
      <c r="AR1816" s="152"/>
      <c r="AS1816" s="153">
        <f t="shared" si="365"/>
        <v>339</v>
      </c>
      <c r="AT1816" s="153">
        <f t="shared" si="362"/>
        <v>1</v>
      </c>
      <c r="AU1816" s="153">
        <f t="shared" si="363"/>
        <v>0</v>
      </c>
      <c r="AV1816" s="153">
        <f t="shared" si="364"/>
        <v>0</v>
      </c>
      <c r="BA1816">
        <f t="shared" si="366"/>
        <v>5</v>
      </c>
    </row>
    <row r="1817" spans="2:53" x14ac:dyDescent="0.25">
      <c r="B1817" s="155">
        <f t="shared" si="340"/>
        <v>44536.999305555553</v>
      </c>
      <c r="C1817" s="155">
        <f t="shared" si="327"/>
        <v>44536.999305555553</v>
      </c>
      <c r="D1817" s="152">
        <f t="shared" si="330"/>
        <v>5.7779999999999996</v>
      </c>
      <c r="E1817" s="152"/>
      <c r="F1817" s="152"/>
      <c r="G1817" s="152"/>
      <c r="H1817" s="152" t="e">
        <f t="shared" si="331"/>
        <v>#N/A</v>
      </c>
      <c r="I1817" s="152"/>
      <c r="J1817" s="152" t="e">
        <f t="shared" si="332"/>
        <v>#N/A</v>
      </c>
      <c r="K1817" s="152"/>
      <c r="L1817" s="152"/>
      <c r="M1817" s="152"/>
      <c r="N1817" s="152"/>
      <c r="O1817" s="152"/>
      <c r="P1817" s="152"/>
      <c r="Q1817" s="152"/>
      <c r="R1817" s="152"/>
      <c r="S1817" s="152"/>
      <c r="T1817" s="153" cm="1">
        <f t="array" ref="T1817">MATCH(1,(TDU_Info!$C$5:$C$111=$T$6)*(TDU_Info!$B$5:$B$111&lt;=$B1817),0)</f>
        <v>89</v>
      </c>
      <c r="U1817" s="152">
        <f>100*(INDEX(TDU_Info!$E$5:$E$111,$T1817)/T$11+INDEX(TDU_Info!$F$5:$F$111,$T1817))</f>
        <v>4.3253000000000004</v>
      </c>
      <c r="V1817" s="152">
        <v>5.9470000000000001</v>
      </c>
      <c r="W1817" s="152">
        <v>5.9109999999999996</v>
      </c>
      <c r="X1817" s="152">
        <v>6.0250000000000004</v>
      </c>
      <c r="Y1817" s="152">
        <v>5.8250000000000002</v>
      </c>
      <c r="Z1817" s="152">
        <v>5.6440000000000001</v>
      </c>
      <c r="AA1817" s="152">
        <v>5.5620000000000003</v>
      </c>
      <c r="AB1817" s="152">
        <v>5.8550000000000004</v>
      </c>
      <c r="AC1817" s="152">
        <v>5.6550000000000002</v>
      </c>
      <c r="AD1817" s="152">
        <v>5.7229999999999999</v>
      </c>
      <c r="AE1817" s="152">
        <v>5.8760000000000003</v>
      </c>
      <c r="AF1817" s="152">
        <v>5.7779999999999996</v>
      </c>
      <c r="AG1817" s="152">
        <v>5.5780000000000003</v>
      </c>
      <c r="AH1817" s="152">
        <v>5.5279999999999996</v>
      </c>
      <c r="AI1817" s="152">
        <v>5.516</v>
      </c>
      <c r="AJ1817" s="152">
        <v>5.6079999999999997</v>
      </c>
      <c r="AK1817" s="152">
        <v>5.4080000000000004</v>
      </c>
      <c r="AL1817" s="152" t="e">
        <f t="shared" si="333"/>
        <v>#N/A</v>
      </c>
      <c r="AM1817" s="152" t="e">
        <f t="shared" si="334"/>
        <v>#N/A</v>
      </c>
      <c r="AN1817" s="152" t="e">
        <f>NA()</f>
        <v>#N/A</v>
      </c>
      <c r="AO1817" s="152" t="e">
        <f>NA()</f>
        <v>#N/A</v>
      </c>
      <c r="AP1817" s="152">
        <f t="shared" si="361"/>
        <v>8.2247000000000003</v>
      </c>
      <c r="AQ1817" s="152"/>
      <c r="AR1817" s="152"/>
      <c r="AS1817" s="153">
        <f t="shared" si="365"/>
        <v>340</v>
      </c>
      <c r="AT1817" s="153">
        <f t="shared" si="362"/>
        <v>1</v>
      </c>
      <c r="AU1817" s="153">
        <f t="shared" si="363"/>
        <v>0</v>
      </c>
      <c r="AV1817" s="153">
        <f t="shared" si="364"/>
        <v>0</v>
      </c>
      <c r="BA1817">
        <f t="shared" si="366"/>
        <v>6</v>
      </c>
    </row>
    <row r="1818" spans="2:53" x14ac:dyDescent="0.25">
      <c r="B1818" s="155">
        <f t="shared" si="340"/>
        <v>44537.999305555553</v>
      </c>
      <c r="C1818" s="155">
        <f t="shared" si="327"/>
        <v>44537.999305555553</v>
      </c>
      <c r="D1818" s="152">
        <f t="shared" si="330"/>
        <v>5.7779999999999996</v>
      </c>
      <c r="E1818" s="152"/>
      <c r="F1818" s="152"/>
      <c r="G1818" s="152"/>
      <c r="H1818" s="152" t="e">
        <f t="shared" si="331"/>
        <v>#N/A</v>
      </c>
      <c r="I1818" s="152"/>
      <c r="J1818" s="152" t="e">
        <f t="shared" si="332"/>
        <v>#N/A</v>
      </c>
      <c r="K1818" s="152"/>
      <c r="L1818" s="152"/>
      <c r="M1818" s="152"/>
      <c r="N1818" s="152"/>
      <c r="O1818" s="152"/>
      <c r="P1818" s="152"/>
      <c r="Q1818" s="152"/>
      <c r="R1818" s="152"/>
      <c r="S1818" s="152"/>
      <c r="T1818" s="153" cm="1">
        <f t="array" ref="T1818">MATCH(1,(TDU_Info!$C$5:$C$111=$T$6)*(TDU_Info!$B$5:$B$111&lt;=$B1818),0)</f>
        <v>89</v>
      </c>
      <c r="U1818" s="152">
        <f>100*(INDEX(TDU_Info!$E$5:$E$111,$T1818)/T$11+INDEX(TDU_Info!$F$5:$F$111,$T1818))</f>
        <v>4.3253000000000004</v>
      </c>
      <c r="V1818" s="152">
        <v>5.4930000000000003</v>
      </c>
      <c r="W1818" s="152">
        <v>5.7060000000000004</v>
      </c>
      <c r="X1818" s="152">
        <v>5.94</v>
      </c>
      <c r="Y1818" s="152">
        <v>5.79</v>
      </c>
      <c r="Z1818" s="152">
        <v>5.3869999999999996</v>
      </c>
      <c r="AA1818" s="152">
        <v>5.4649999999999999</v>
      </c>
      <c r="AB1818" s="152">
        <v>5.8550000000000004</v>
      </c>
      <c r="AC1818" s="152">
        <v>5.6550000000000002</v>
      </c>
      <c r="AD1818" s="152">
        <v>5.2030000000000003</v>
      </c>
      <c r="AE1818" s="152">
        <v>5.2480000000000002</v>
      </c>
      <c r="AF1818" s="152">
        <v>5.7779999999999996</v>
      </c>
      <c r="AG1818" s="152">
        <v>5.5780000000000003</v>
      </c>
      <c r="AH1818" s="152">
        <v>5.093</v>
      </c>
      <c r="AI1818" s="152">
        <v>5.516</v>
      </c>
      <c r="AJ1818" s="152">
        <v>5.6079999999999997</v>
      </c>
      <c r="AK1818" s="152">
        <v>5.4080000000000004</v>
      </c>
      <c r="AL1818" s="152" t="e">
        <f t="shared" si="333"/>
        <v>#N/A</v>
      </c>
      <c r="AM1818" s="152" t="e">
        <f t="shared" si="334"/>
        <v>#N/A</v>
      </c>
      <c r="AN1818" s="152" t="e">
        <f>NA()</f>
        <v>#N/A</v>
      </c>
      <c r="AO1818" s="152" t="e">
        <f>NA()</f>
        <v>#N/A</v>
      </c>
      <c r="AP1818" s="152">
        <f t="shared" si="361"/>
        <v>8.2247000000000003</v>
      </c>
      <c r="AQ1818" s="152"/>
      <c r="AR1818" s="152"/>
      <c r="AS1818" s="153">
        <f t="shared" si="365"/>
        <v>341</v>
      </c>
      <c r="AT1818" s="153">
        <f t="shared" si="362"/>
        <v>1</v>
      </c>
      <c r="AU1818" s="153">
        <f t="shared" si="363"/>
        <v>0</v>
      </c>
      <c r="AV1818" s="153">
        <f t="shared" si="364"/>
        <v>0</v>
      </c>
      <c r="BA1818">
        <f t="shared" si="366"/>
        <v>7</v>
      </c>
    </row>
    <row r="1819" spans="2:53" x14ac:dyDescent="0.25">
      <c r="B1819" s="155">
        <f t="shared" si="340"/>
        <v>44538.999305555553</v>
      </c>
      <c r="C1819" s="155">
        <f t="shared" si="327"/>
        <v>44538.999305555553</v>
      </c>
      <c r="D1819" s="152">
        <f t="shared" si="330"/>
        <v>5.7779999999999996</v>
      </c>
      <c r="E1819" s="152"/>
      <c r="F1819" s="152"/>
      <c r="G1819" s="152"/>
      <c r="H1819" s="152" t="e">
        <f t="shared" si="331"/>
        <v>#N/A</v>
      </c>
      <c r="I1819" s="152"/>
      <c r="J1819" s="152" t="e">
        <f t="shared" si="332"/>
        <v>#N/A</v>
      </c>
      <c r="K1819" s="152"/>
      <c r="L1819" s="152"/>
      <c r="M1819" s="152"/>
      <c r="N1819" s="152"/>
      <c r="O1819" s="152"/>
      <c r="P1819" s="152"/>
      <c r="Q1819" s="152"/>
      <c r="R1819" s="152"/>
      <c r="S1819" s="152"/>
      <c r="T1819" s="153" cm="1">
        <f t="array" ref="T1819">MATCH(1,(TDU_Info!$C$5:$C$111=$T$6)*(TDU_Info!$B$5:$B$111&lt;=$B1819),0)</f>
        <v>89</v>
      </c>
      <c r="U1819" s="152">
        <f>100*(INDEX(TDU_Info!$E$5:$E$111,$T1819)/T$11+INDEX(TDU_Info!$F$5:$F$111,$T1819))</f>
        <v>4.3253000000000004</v>
      </c>
      <c r="V1819" s="152">
        <v>5.2930000000000001</v>
      </c>
      <c r="W1819" s="152">
        <v>5.4340000000000002</v>
      </c>
      <c r="X1819" s="152">
        <v>5.94</v>
      </c>
      <c r="Y1819" s="152">
        <v>5.79</v>
      </c>
      <c r="Z1819" s="152">
        <v>5.3869999999999996</v>
      </c>
      <c r="AA1819" s="152">
        <v>5.4649999999999999</v>
      </c>
      <c r="AB1819" s="152">
        <v>5.8550000000000004</v>
      </c>
      <c r="AC1819" s="152">
        <v>5.6550000000000002</v>
      </c>
      <c r="AD1819" s="152">
        <v>5.0030000000000001</v>
      </c>
      <c r="AE1819" s="152">
        <v>5.2480000000000002</v>
      </c>
      <c r="AF1819" s="152">
        <v>5.7779999999999996</v>
      </c>
      <c r="AG1819" s="152">
        <v>5.5780000000000003</v>
      </c>
      <c r="AH1819" s="152">
        <v>5.093</v>
      </c>
      <c r="AI1819" s="152">
        <v>5.516</v>
      </c>
      <c r="AJ1819" s="152">
        <v>5.6079999999999997</v>
      </c>
      <c r="AK1819" s="152">
        <v>5.4080000000000004</v>
      </c>
      <c r="AL1819" s="152" t="e">
        <f t="shared" si="333"/>
        <v>#N/A</v>
      </c>
      <c r="AM1819" s="152" t="e">
        <f t="shared" si="334"/>
        <v>#N/A</v>
      </c>
      <c r="AN1819" s="152" t="e">
        <f>NA()</f>
        <v>#N/A</v>
      </c>
      <c r="AO1819" s="152" t="e">
        <f>NA()</f>
        <v>#N/A</v>
      </c>
      <c r="AP1819" s="152">
        <f t="shared" si="361"/>
        <v>8.2247000000000003</v>
      </c>
      <c r="AQ1819" s="152"/>
      <c r="AR1819" s="152"/>
      <c r="AS1819" s="153">
        <f t="shared" si="365"/>
        <v>342</v>
      </c>
      <c r="AT1819" s="153">
        <f t="shared" si="362"/>
        <v>1</v>
      </c>
      <c r="AU1819" s="153">
        <f t="shared" si="363"/>
        <v>0</v>
      </c>
      <c r="AV1819" s="153">
        <f t="shared" si="364"/>
        <v>0</v>
      </c>
      <c r="BA1819">
        <f t="shared" si="366"/>
        <v>8</v>
      </c>
    </row>
    <row r="1820" spans="2:53" x14ac:dyDescent="0.25">
      <c r="B1820" s="155">
        <f t="shared" si="340"/>
        <v>44539.999305555553</v>
      </c>
      <c r="C1820" s="155">
        <f t="shared" si="327"/>
        <v>44539.999305555553</v>
      </c>
      <c r="D1820" s="152">
        <f t="shared" si="330"/>
        <v>5.7779999999999996</v>
      </c>
      <c r="E1820" s="152"/>
      <c r="F1820" s="152"/>
      <c r="G1820" s="152"/>
      <c r="H1820" s="152" t="e">
        <f t="shared" si="331"/>
        <v>#N/A</v>
      </c>
      <c r="I1820" s="152"/>
      <c r="J1820" s="152" t="e">
        <f t="shared" si="332"/>
        <v>#N/A</v>
      </c>
      <c r="K1820" s="152"/>
      <c r="L1820" s="152"/>
      <c r="M1820" s="152"/>
      <c r="N1820" s="152"/>
      <c r="O1820" s="152"/>
      <c r="P1820" s="152"/>
      <c r="Q1820" s="152"/>
      <c r="R1820" s="152"/>
      <c r="S1820" s="152"/>
      <c r="T1820" s="153" cm="1">
        <f t="array" ref="T1820">MATCH(1,(TDU_Info!$C$5:$C$111=$T$6)*(TDU_Info!$B$5:$B$111&lt;=$B1820),0)</f>
        <v>89</v>
      </c>
      <c r="U1820" s="152">
        <f>100*(INDEX(TDU_Info!$E$5:$E$111,$T1820)/T$11+INDEX(TDU_Info!$F$5:$F$111,$T1820))</f>
        <v>4.3253000000000004</v>
      </c>
      <c r="V1820" s="152">
        <v>5.093</v>
      </c>
      <c r="W1820" s="152">
        <v>5.4340000000000002</v>
      </c>
      <c r="X1820" s="152">
        <v>5.94</v>
      </c>
      <c r="Y1820" s="152">
        <v>5.79</v>
      </c>
      <c r="Z1820" s="152">
        <v>5.0869999999999997</v>
      </c>
      <c r="AA1820" s="152">
        <v>5.4649999999999999</v>
      </c>
      <c r="AB1820" s="152">
        <v>5.8550000000000004</v>
      </c>
      <c r="AC1820" s="152">
        <v>5.6550000000000002</v>
      </c>
      <c r="AD1820" s="152">
        <v>4.8029999999999999</v>
      </c>
      <c r="AE1820" s="152">
        <v>5.2480000000000002</v>
      </c>
      <c r="AF1820" s="152">
        <v>5.7779999999999996</v>
      </c>
      <c r="AG1820" s="152">
        <v>5.5780000000000003</v>
      </c>
      <c r="AH1820" s="152">
        <v>4.7930000000000001</v>
      </c>
      <c r="AI1820" s="152">
        <v>5.516</v>
      </c>
      <c r="AJ1820" s="152">
        <v>5.6079999999999997</v>
      </c>
      <c r="AK1820" s="152">
        <v>5.4080000000000004</v>
      </c>
      <c r="AL1820" s="152" t="e">
        <f t="shared" si="333"/>
        <v>#N/A</v>
      </c>
      <c r="AM1820" s="152" t="e">
        <f t="shared" si="334"/>
        <v>#N/A</v>
      </c>
      <c r="AN1820" s="152" t="e">
        <f>NA()</f>
        <v>#N/A</v>
      </c>
      <c r="AO1820" s="152" t="e">
        <f>NA()</f>
        <v>#N/A</v>
      </c>
      <c r="AP1820" s="152">
        <f t="shared" si="361"/>
        <v>8.2247000000000003</v>
      </c>
      <c r="AQ1820" s="152"/>
      <c r="AR1820" s="152"/>
      <c r="AS1820" s="153">
        <f t="shared" si="365"/>
        <v>343</v>
      </c>
      <c r="AT1820" s="153">
        <f t="shared" si="362"/>
        <v>1</v>
      </c>
      <c r="AU1820" s="153">
        <f t="shared" si="363"/>
        <v>0</v>
      </c>
      <c r="AV1820" s="153">
        <f t="shared" si="364"/>
        <v>0</v>
      </c>
      <c r="BA1820">
        <f t="shared" si="366"/>
        <v>9</v>
      </c>
    </row>
    <row r="1821" spans="2:53" x14ac:dyDescent="0.25">
      <c r="B1821" s="155">
        <f t="shared" si="340"/>
        <v>44540.999305555553</v>
      </c>
      <c r="C1821" s="155">
        <f t="shared" si="327"/>
        <v>44540.999305555553</v>
      </c>
      <c r="D1821" s="152">
        <f t="shared" si="330"/>
        <v>5.7779999999999996</v>
      </c>
      <c r="E1821" s="152"/>
      <c r="F1821" s="152"/>
      <c r="G1821" s="152"/>
      <c r="H1821" s="152" t="e">
        <f t="shared" si="331"/>
        <v>#N/A</v>
      </c>
      <c r="I1821" s="152"/>
      <c r="J1821" s="152" t="e">
        <f t="shared" si="332"/>
        <v>#N/A</v>
      </c>
      <c r="K1821" s="152"/>
      <c r="L1821" s="152"/>
      <c r="M1821" s="152"/>
      <c r="N1821" s="152"/>
      <c r="O1821" s="152"/>
      <c r="P1821" s="152"/>
      <c r="Q1821" s="152"/>
      <c r="R1821" s="152"/>
      <c r="S1821" s="152"/>
      <c r="T1821" s="153" cm="1">
        <f t="array" ref="T1821">MATCH(1,(TDU_Info!$C$5:$C$111=$T$6)*(TDU_Info!$B$5:$B$111&lt;=$B1821),0)</f>
        <v>89</v>
      </c>
      <c r="U1821" s="152">
        <f>100*(INDEX(TDU_Info!$E$5:$E$111,$T1821)/T$11+INDEX(TDU_Info!$F$5:$F$111,$T1821))</f>
        <v>4.3253000000000004</v>
      </c>
      <c r="V1821" s="152">
        <v>5.093</v>
      </c>
      <c r="W1821" s="152">
        <v>5.4340000000000002</v>
      </c>
      <c r="X1821" s="152">
        <v>5.94</v>
      </c>
      <c r="Y1821" s="152">
        <v>5.6230000000000002</v>
      </c>
      <c r="Z1821" s="152">
        <v>5.0869999999999997</v>
      </c>
      <c r="AA1821" s="152">
        <v>5.4649999999999999</v>
      </c>
      <c r="AB1821" s="152">
        <v>5.8550000000000004</v>
      </c>
      <c r="AC1821" s="152">
        <v>5.6550000000000002</v>
      </c>
      <c r="AD1821" s="152">
        <v>4.8029999999999999</v>
      </c>
      <c r="AE1821" s="152">
        <v>5.2480000000000002</v>
      </c>
      <c r="AF1821" s="152">
        <v>5.7779999999999996</v>
      </c>
      <c r="AG1821" s="152">
        <v>5.5780000000000003</v>
      </c>
      <c r="AH1821" s="152">
        <v>4.7930000000000001</v>
      </c>
      <c r="AI1821" s="152">
        <v>5.516</v>
      </c>
      <c r="AJ1821" s="152">
        <v>5.6079999999999997</v>
      </c>
      <c r="AK1821" s="152">
        <v>5.4080000000000004</v>
      </c>
      <c r="AL1821" s="152" t="e">
        <f t="shared" si="333"/>
        <v>#N/A</v>
      </c>
      <c r="AM1821" s="152" t="e">
        <f t="shared" si="334"/>
        <v>#N/A</v>
      </c>
      <c r="AN1821" s="152" t="e">
        <f>NA()</f>
        <v>#N/A</v>
      </c>
      <c r="AO1821" s="152" t="e">
        <f>NA()</f>
        <v>#N/A</v>
      </c>
      <c r="AP1821" s="152">
        <f t="shared" si="361"/>
        <v>8.2247000000000003</v>
      </c>
      <c r="AQ1821" s="152"/>
      <c r="AR1821" s="152"/>
      <c r="AS1821" s="153">
        <f t="shared" si="365"/>
        <v>344</v>
      </c>
      <c r="AT1821" s="153">
        <f t="shared" si="362"/>
        <v>1</v>
      </c>
      <c r="AU1821" s="153">
        <f t="shared" si="363"/>
        <v>0</v>
      </c>
      <c r="AV1821" s="153">
        <f t="shared" si="364"/>
        <v>0</v>
      </c>
      <c r="BA1821">
        <f t="shared" si="366"/>
        <v>10</v>
      </c>
    </row>
    <row r="1822" spans="2:53" x14ac:dyDescent="0.25">
      <c r="B1822" s="155">
        <f t="shared" si="340"/>
        <v>44541.999305555553</v>
      </c>
      <c r="C1822" s="155">
        <f t="shared" si="327"/>
        <v>44541.999305555553</v>
      </c>
      <c r="D1822" s="152">
        <f t="shared" si="330"/>
        <v>5.3</v>
      </c>
      <c r="E1822" s="152"/>
      <c r="F1822" s="152"/>
      <c r="G1822" s="152"/>
      <c r="H1822" s="152" t="e">
        <f t="shared" si="331"/>
        <v>#N/A</v>
      </c>
      <c r="I1822" s="152"/>
      <c r="J1822" s="152" t="e">
        <f t="shared" si="332"/>
        <v>#N/A</v>
      </c>
      <c r="K1822" s="152"/>
      <c r="L1822" s="152"/>
      <c r="M1822" s="152"/>
      <c r="N1822" s="152"/>
      <c r="O1822" s="152"/>
      <c r="P1822" s="152"/>
      <c r="Q1822" s="152"/>
      <c r="R1822" s="152"/>
      <c r="S1822" s="152"/>
      <c r="T1822" s="153" cm="1">
        <f t="array" ref="T1822">MATCH(1,(TDU_Info!$C$5:$C$111=$T$6)*(TDU_Info!$B$5:$B$111&lt;=$B1822),0)</f>
        <v>89</v>
      </c>
      <c r="U1822" s="152">
        <f>100*(INDEX(TDU_Info!$E$5:$E$111,$T1822)/T$11+INDEX(TDU_Info!$F$5:$F$111,$T1822))</f>
        <v>4.3253000000000004</v>
      </c>
      <c r="V1822" s="152">
        <v>5.093</v>
      </c>
      <c r="W1822" s="152">
        <v>5.4340000000000002</v>
      </c>
      <c r="X1822" s="152">
        <v>5.7530000000000001</v>
      </c>
      <c r="Y1822" s="152">
        <v>5.5229999999999997</v>
      </c>
      <c r="Z1822" s="152">
        <v>5.0869999999999997</v>
      </c>
      <c r="AA1822" s="152">
        <v>5.4649999999999999</v>
      </c>
      <c r="AB1822" s="152">
        <v>5.6</v>
      </c>
      <c r="AC1822" s="152">
        <v>5.6550000000000002</v>
      </c>
      <c r="AD1822" s="152">
        <v>4.8029999999999999</v>
      </c>
      <c r="AE1822" s="152">
        <v>5.1479999999999997</v>
      </c>
      <c r="AF1822" s="152">
        <v>5.3</v>
      </c>
      <c r="AG1822" s="152">
        <v>5.5229999999999997</v>
      </c>
      <c r="AH1822" s="152">
        <v>4.7930000000000001</v>
      </c>
      <c r="AI1822" s="152">
        <v>5.516</v>
      </c>
      <c r="AJ1822" s="152">
        <v>5.26</v>
      </c>
      <c r="AK1822" s="152">
        <v>5.4080000000000004</v>
      </c>
      <c r="AL1822" s="152" t="e">
        <f t="shared" si="333"/>
        <v>#N/A</v>
      </c>
      <c r="AM1822" s="152" t="e">
        <f t="shared" si="334"/>
        <v>#N/A</v>
      </c>
      <c r="AN1822" s="152" t="e">
        <f>NA()</f>
        <v>#N/A</v>
      </c>
      <c r="AO1822" s="152" t="e">
        <f>NA()</f>
        <v>#N/A</v>
      </c>
      <c r="AP1822" s="152">
        <f t="shared" si="361"/>
        <v>8.2247000000000003</v>
      </c>
      <c r="AQ1822" s="152"/>
      <c r="AR1822" s="152"/>
      <c r="AS1822" s="153">
        <f t="shared" si="365"/>
        <v>345</v>
      </c>
      <c r="AT1822" s="153">
        <f t="shared" si="362"/>
        <v>1</v>
      </c>
      <c r="AU1822" s="153">
        <f t="shared" si="363"/>
        <v>0</v>
      </c>
      <c r="AV1822" s="153">
        <f t="shared" si="364"/>
        <v>0</v>
      </c>
      <c r="BA1822">
        <f t="shared" si="366"/>
        <v>11</v>
      </c>
    </row>
    <row r="1823" spans="2:53" x14ac:dyDescent="0.25">
      <c r="B1823" s="155">
        <f t="shared" si="340"/>
        <v>44542.999305555553</v>
      </c>
      <c r="C1823" s="155">
        <f t="shared" si="327"/>
        <v>44542.999305555553</v>
      </c>
      <c r="D1823" s="152">
        <f t="shared" si="330"/>
        <v>5.3</v>
      </c>
      <c r="E1823" s="152"/>
      <c r="F1823" s="152"/>
      <c r="G1823" s="152"/>
      <c r="H1823" s="152" t="e">
        <f t="shared" si="331"/>
        <v>#N/A</v>
      </c>
      <c r="I1823" s="152"/>
      <c r="J1823" s="152" t="e">
        <f t="shared" si="332"/>
        <v>#N/A</v>
      </c>
      <c r="K1823" s="152"/>
      <c r="L1823" s="152"/>
      <c r="M1823" s="152"/>
      <c r="N1823" s="152"/>
      <c r="O1823" s="152"/>
      <c r="P1823" s="152"/>
      <c r="Q1823" s="152"/>
      <c r="R1823" s="152"/>
      <c r="S1823" s="152"/>
      <c r="T1823" s="153" cm="1">
        <f t="array" ref="T1823">MATCH(1,(TDU_Info!$C$5:$C$111=$T$6)*(TDU_Info!$B$5:$B$111&lt;=$B1823),0)</f>
        <v>89</v>
      </c>
      <c r="U1823" s="152">
        <f>100*(INDEX(TDU_Info!$E$5:$E$111,$T1823)/T$11+INDEX(TDU_Info!$F$5:$F$111,$T1823))</f>
        <v>4.3253000000000004</v>
      </c>
      <c r="V1823" s="152">
        <v>5.093</v>
      </c>
      <c r="W1823" s="152">
        <v>5.4340000000000002</v>
      </c>
      <c r="X1823" s="152">
        <v>5.7530000000000001</v>
      </c>
      <c r="Y1823" s="152">
        <v>5.5229999999999997</v>
      </c>
      <c r="Z1823" s="152">
        <v>5.0869999999999997</v>
      </c>
      <c r="AA1823" s="152">
        <v>5.4649999999999999</v>
      </c>
      <c r="AB1823" s="152">
        <v>5.6</v>
      </c>
      <c r="AC1823" s="152">
        <v>5.6550000000000002</v>
      </c>
      <c r="AD1823" s="152">
        <v>4.8029999999999999</v>
      </c>
      <c r="AE1823" s="152">
        <v>5.1479999999999997</v>
      </c>
      <c r="AF1823" s="152">
        <v>5.3</v>
      </c>
      <c r="AG1823" s="152">
        <v>5.5229999999999997</v>
      </c>
      <c r="AH1823" s="152">
        <v>4.7930000000000001</v>
      </c>
      <c r="AI1823" s="152">
        <v>5.516</v>
      </c>
      <c r="AJ1823" s="152">
        <v>5.26</v>
      </c>
      <c r="AK1823" s="152">
        <v>5.4080000000000004</v>
      </c>
      <c r="AL1823" s="152" t="e">
        <f t="shared" si="333"/>
        <v>#N/A</v>
      </c>
      <c r="AM1823" s="152" t="e">
        <f t="shared" si="334"/>
        <v>#N/A</v>
      </c>
      <c r="AN1823" s="152" t="e">
        <f>NA()</f>
        <v>#N/A</v>
      </c>
      <c r="AO1823" s="152" t="e">
        <f>NA()</f>
        <v>#N/A</v>
      </c>
      <c r="AP1823" s="152">
        <f t="shared" si="361"/>
        <v>8.2247000000000003</v>
      </c>
      <c r="AQ1823" s="152"/>
      <c r="AR1823" s="152"/>
      <c r="AS1823" s="153">
        <f t="shared" si="365"/>
        <v>346</v>
      </c>
      <c r="AT1823" s="153">
        <f t="shared" si="362"/>
        <v>1</v>
      </c>
      <c r="AU1823" s="153">
        <f t="shared" si="363"/>
        <v>0</v>
      </c>
      <c r="AV1823" s="153">
        <f t="shared" si="364"/>
        <v>0</v>
      </c>
      <c r="BA1823">
        <f t="shared" si="366"/>
        <v>12</v>
      </c>
    </row>
    <row r="1824" spans="2:53" x14ac:dyDescent="0.25">
      <c r="B1824" s="155">
        <f t="shared" si="340"/>
        <v>44543.999305555553</v>
      </c>
      <c r="C1824" s="155">
        <f t="shared" si="327"/>
        <v>44543.999305555553</v>
      </c>
      <c r="D1824" s="152">
        <f t="shared" si="330"/>
        <v>5.3</v>
      </c>
      <c r="E1824" s="152"/>
      <c r="F1824" s="152"/>
      <c r="G1824" s="152"/>
      <c r="H1824" s="152" t="e">
        <f t="shared" si="331"/>
        <v>#N/A</v>
      </c>
      <c r="I1824" s="152"/>
      <c r="J1824" s="152" t="e">
        <f t="shared" si="332"/>
        <v>#N/A</v>
      </c>
      <c r="K1824" s="152"/>
      <c r="L1824" s="152"/>
      <c r="M1824" s="152"/>
      <c r="N1824" s="152"/>
      <c r="O1824" s="152"/>
      <c r="P1824" s="152"/>
      <c r="Q1824" s="152"/>
      <c r="R1824" s="152"/>
      <c r="S1824" s="152"/>
      <c r="T1824" s="153" cm="1">
        <f t="array" ref="T1824">MATCH(1,(TDU_Info!$C$5:$C$111=$T$6)*(TDU_Info!$B$5:$B$111&lt;=$B1824),0)</f>
        <v>89</v>
      </c>
      <c r="U1824" s="152">
        <f>100*(INDEX(TDU_Info!$E$5:$E$111,$T1824)/T$11+INDEX(TDU_Info!$F$5:$F$111,$T1824))</f>
        <v>4.3253000000000004</v>
      </c>
      <c r="V1824" s="152">
        <v>5.093</v>
      </c>
      <c r="W1824" s="152">
        <v>5.4340000000000002</v>
      </c>
      <c r="X1824" s="152">
        <v>5.7530000000000001</v>
      </c>
      <c r="Y1824" s="152">
        <v>5.5229999999999997</v>
      </c>
      <c r="Z1824" s="152">
        <v>5.0869999999999997</v>
      </c>
      <c r="AA1824" s="152">
        <v>5.4649999999999999</v>
      </c>
      <c r="AB1824" s="152">
        <v>5.6</v>
      </c>
      <c r="AC1824" s="152">
        <v>5.6550000000000002</v>
      </c>
      <c r="AD1824" s="152">
        <v>4.8029999999999999</v>
      </c>
      <c r="AE1824" s="152">
        <v>5.1479999999999997</v>
      </c>
      <c r="AF1824" s="152">
        <v>5.3</v>
      </c>
      <c r="AG1824" s="152">
        <v>5.5229999999999997</v>
      </c>
      <c r="AH1824" s="152">
        <v>4.7930000000000001</v>
      </c>
      <c r="AI1824" s="152">
        <v>5.516</v>
      </c>
      <c r="AJ1824" s="152">
        <v>5.26</v>
      </c>
      <c r="AK1824" s="152">
        <v>5.4080000000000004</v>
      </c>
      <c r="AL1824" s="152" t="e">
        <f t="shared" si="333"/>
        <v>#N/A</v>
      </c>
      <c r="AM1824" s="152" t="e">
        <f t="shared" si="334"/>
        <v>#N/A</v>
      </c>
      <c r="AN1824" s="152" t="e">
        <f>NA()</f>
        <v>#N/A</v>
      </c>
      <c r="AO1824" s="152" t="e">
        <f>NA()</f>
        <v>#N/A</v>
      </c>
      <c r="AP1824" s="152">
        <f t="shared" si="361"/>
        <v>8.2247000000000003</v>
      </c>
      <c r="AQ1824" s="152"/>
      <c r="AR1824" s="152"/>
      <c r="AS1824" s="153">
        <f t="shared" si="365"/>
        <v>347</v>
      </c>
      <c r="AT1824" s="153">
        <f t="shared" si="362"/>
        <v>1</v>
      </c>
      <c r="AU1824" s="153">
        <f t="shared" si="363"/>
        <v>0</v>
      </c>
      <c r="AV1824" s="153">
        <f t="shared" si="364"/>
        <v>0</v>
      </c>
      <c r="BA1824">
        <f t="shared" si="366"/>
        <v>13</v>
      </c>
    </row>
    <row r="1825" spans="2:53" x14ac:dyDescent="0.25">
      <c r="B1825" s="155">
        <f t="shared" si="340"/>
        <v>44544.999305555553</v>
      </c>
      <c r="C1825" s="155">
        <f t="shared" si="327"/>
        <v>44544.999305555553</v>
      </c>
      <c r="D1825" s="152">
        <f t="shared" si="330"/>
        <v>5.3</v>
      </c>
      <c r="E1825" s="152"/>
      <c r="F1825" s="152"/>
      <c r="G1825" s="152"/>
      <c r="H1825" s="152" t="e">
        <f t="shared" si="331"/>
        <v>#N/A</v>
      </c>
      <c r="I1825" s="152"/>
      <c r="J1825" s="152" t="e">
        <f t="shared" si="332"/>
        <v>#N/A</v>
      </c>
      <c r="K1825" s="152"/>
      <c r="L1825" s="152"/>
      <c r="M1825" s="152"/>
      <c r="N1825" s="152"/>
      <c r="O1825" s="152"/>
      <c r="P1825" s="152"/>
      <c r="Q1825" s="152"/>
      <c r="R1825" s="152"/>
      <c r="S1825" s="152"/>
      <c r="T1825" s="153" cm="1">
        <f t="array" ref="T1825">MATCH(1,(TDU_Info!$C$5:$C$111=$T$6)*(TDU_Info!$B$5:$B$111&lt;=$B1825),0)</f>
        <v>89</v>
      </c>
      <c r="U1825" s="152">
        <f>100*(INDEX(TDU_Info!$E$5:$E$111,$T1825)/T$11+INDEX(TDU_Info!$F$5:$F$111,$T1825))</f>
        <v>4.3253000000000004</v>
      </c>
      <c r="V1825" s="152">
        <v>5.093</v>
      </c>
      <c r="W1825" s="152">
        <v>5.3339999999999996</v>
      </c>
      <c r="X1825" s="152">
        <v>5.7530000000000001</v>
      </c>
      <c r="Y1825" s="152">
        <v>5.5229999999999997</v>
      </c>
      <c r="Z1825" s="152">
        <v>5.0869999999999997</v>
      </c>
      <c r="AA1825" s="152">
        <v>5.3650000000000002</v>
      </c>
      <c r="AB1825" s="152">
        <v>5.76</v>
      </c>
      <c r="AC1825" s="152">
        <v>5.6550000000000002</v>
      </c>
      <c r="AD1825" s="152">
        <v>4.8029999999999999</v>
      </c>
      <c r="AE1825" s="152">
        <v>5.1479999999999997</v>
      </c>
      <c r="AF1825" s="152">
        <v>5.3</v>
      </c>
      <c r="AG1825" s="152">
        <v>5.5229999999999997</v>
      </c>
      <c r="AH1825" s="152">
        <v>4.7930000000000001</v>
      </c>
      <c r="AI1825" s="152">
        <v>5.5679999999999996</v>
      </c>
      <c r="AJ1825" s="152">
        <v>5.26</v>
      </c>
      <c r="AK1825" s="152">
        <v>5.4080000000000004</v>
      </c>
      <c r="AL1825" s="152" t="e">
        <f t="shared" si="333"/>
        <v>#N/A</v>
      </c>
      <c r="AM1825" s="152" t="e">
        <f t="shared" si="334"/>
        <v>#N/A</v>
      </c>
      <c r="AN1825" s="152" t="e">
        <f>NA()</f>
        <v>#N/A</v>
      </c>
      <c r="AO1825" s="152" t="e">
        <f>NA()</f>
        <v>#N/A</v>
      </c>
      <c r="AP1825" s="152">
        <f t="shared" si="361"/>
        <v>8.2247000000000003</v>
      </c>
      <c r="AQ1825" s="152"/>
      <c r="AR1825" s="152"/>
      <c r="AS1825" s="153">
        <f t="shared" ref="AS1825:AS1842" si="367">ROUNDUP(B1825-DATE(YEAR(B1825),1,1),0)</f>
        <v>348</v>
      </c>
      <c r="AT1825" s="153">
        <f t="shared" si="362"/>
        <v>1</v>
      </c>
      <c r="AU1825" s="153">
        <f t="shared" si="363"/>
        <v>0</v>
      </c>
      <c r="AV1825" s="153">
        <f t="shared" si="364"/>
        <v>0</v>
      </c>
      <c r="BA1825">
        <f t="shared" ref="BA1825:BA1842" si="368">DAY(C1825)</f>
        <v>14</v>
      </c>
    </row>
    <row r="1826" spans="2:53" x14ac:dyDescent="0.25">
      <c r="B1826" s="155">
        <f t="shared" si="340"/>
        <v>44545.999305555553</v>
      </c>
      <c r="C1826" s="155">
        <f t="shared" si="327"/>
        <v>44545.999305555553</v>
      </c>
      <c r="D1826" s="152">
        <f t="shared" si="330"/>
        <v>5.3</v>
      </c>
      <c r="E1826" s="152"/>
      <c r="F1826" s="152"/>
      <c r="G1826" s="152"/>
      <c r="H1826" s="152" t="e">
        <f t="shared" si="331"/>
        <v>#N/A</v>
      </c>
      <c r="I1826" s="152"/>
      <c r="J1826" s="152" t="e">
        <f t="shared" si="332"/>
        <v>#N/A</v>
      </c>
      <c r="K1826" s="152"/>
      <c r="L1826" s="152"/>
      <c r="M1826" s="152"/>
      <c r="N1826" s="152"/>
      <c r="O1826" s="152"/>
      <c r="P1826" s="152"/>
      <c r="Q1826" s="152"/>
      <c r="R1826" s="152"/>
      <c r="S1826" s="152"/>
      <c r="T1826" s="153" cm="1">
        <f t="array" ref="T1826">MATCH(1,(TDU_Info!$C$5:$C$111=$T$6)*(TDU_Info!$B$5:$B$111&lt;=$B1826),0)</f>
        <v>89</v>
      </c>
      <c r="U1826" s="152">
        <f>100*(INDEX(TDU_Info!$E$5:$E$111,$T1826)/T$11+INDEX(TDU_Info!$F$5:$F$111,$T1826))</f>
        <v>4.3253000000000004</v>
      </c>
      <c r="V1826" s="152">
        <v>5.1429999999999998</v>
      </c>
      <c r="W1826" s="152">
        <v>5.3339999999999996</v>
      </c>
      <c r="X1826" s="152">
        <v>5.8</v>
      </c>
      <c r="Y1826" s="152">
        <v>5.5229999999999997</v>
      </c>
      <c r="Z1826" s="152">
        <v>5.1429999999999998</v>
      </c>
      <c r="AA1826" s="152">
        <v>5.2460000000000004</v>
      </c>
      <c r="AB1826" s="152">
        <v>5.6</v>
      </c>
      <c r="AC1826" s="152">
        <v>5.5</v>
      </c>
      <c r="AD1826" s="152">
        <v>4.8280000000000003</v>
      </c>
      <c r="AE1826" s="152">
        <v>5.4169999999999998</v>
      </c>
      <c r="AF1826" s="152">
        <v>5.3</v>
      </c>
      <c r="AG1826" s="152">
        <v>5.4</v>
      </c>
      <c r="AH1826" s="152">
        <v>4.8209999999999997</v>
      </c>
      <c r="AI1826" s="152">
        <v>5.2130000000000001</v>
      </c>
      <c r="AJ1826" s="152">
        <v>5.3</v>
      </c>
      <c r="AK1826" s="152">
        <v>5.4</v>
      </c>
      <c r="AL1826" s="152" t="e">
        <f t="shared" si="333"/>
        <v>#N/A</v>
      </c>
      <c r="AM1826" s="152" t="e">
        <f t="shared" si="334"/>
        <v>#N/A</v>
      </c>
      <c r="AN1826" s="152" t="e">
        <f>NA()</f>
        <v>#N/A</v>
      </c>
      <c r="AO1826" s="152" t="e">
        <f>NA()</f>
        <v>#N/A</v>
      </c>
      <c r="AP1826" s="152">
        <f t="shared" si="361"/>
        <v>8.2247000000000003</v>
      </c>
      <c r="AQ1826" s="152"/>
      <c r="AR1826" s="152"/>
      <c r="AS1826" s="153">
        <f t="shared" si="367"/>
        <v>349</v>
      </c>
      <c r="AT1826" s="153">
        <f t="shared" si="362"/>
        <v>1</v>
      </c>
      <c r="AU1826" s="153">
        <f t="shared" si="363"/>
        <v>0</v>
      </c>
      <c r="AV1826" s="153">
        <f t="shared" si="364"/>
        <v>0</v>
      </c>
      <c r="BA1826">
        <f t="shared" si="368"/>
        <v>15</v>
      </c>
    </row>
    <row r="1827" spans="2:53" x14ac:dyDescent="0.25">
      <c r="B1827" s="155">
        <f t="shared" si="340"/>
        <v>44546.999305555553</v>
      </c>
      <c r="C1827" s="155">
        <f t="shared" si="327"/>
        <v>44546.999305555553</v>
      </c>
      <c r="D1827" s="152">
        <f t="shared" si="330"/>
        <v>5.3</v>
      </c>
      <c r="E1827" s="152"/>
      <c r="F1827" s="152"/>
      <c r="G1827" s="152"/>
      <c r="H1827" s="152" t="e">
        <f t="shared" si="331"/>
        <v>#N/A</v>
      </c>
      <c r="I1827" s="152"/>
      <c r="J1827" s="152" t="e">
        <f t="shared" si="332"/>
        <v>#N/A</v>
      </c>
      <c r="K1827" s="152"/>
      <c r="L1827" s="152"/>
      <c r="M1827" s="152"/>
      <c r="N1827" s="152"/>
      <c r="O1827" s="152"/>
      <c r="P1827" s="152"/>
      <c r="Q1827" s="152"/>
      <c r="R1827" s="152"/>
      <c r="S1827" s="152"/>
      <c r="T1827" s="153" cm="1">
        <f t="array" ref="T1827">MATCH(1,(TDU_Info!$C$5:$C$111=$T$6)*(TDU_Info!$B$5:$B$111&lt;=$B1827),0)</f>
        <v>89</v>
      </c>
      <c r="U1827" s="152">
        <f>100*(INDEX(TDU_Info!$E$5:$E$111,$T1827)/T$11+INDEX(TDU_Info!$F$5:$F$111,$T1827))</f>
        <v>4.3253000000000004</v>
      </c>
      <c r="V1827" s="152">
        <v>5.1429999999999998</v>
      </c>
      <c r="W1827" s="152">
        <v>5.3339999999999996</v>
      </c>
      <c r="X1827" s="152">
        <v>5.8</v>
      </c>
      <c r="Y1827" s="152">
        <v>5.5229999999999997</v>
      </c>
      <c r="Z1827" s="152">
        <v>5.1429999999999998</v>
      </c>
      <c r="AA1827" s="152">
        <v>5.2460000000000004</v>
      </c>
      <c r="AB1827" s="152">
        <v>5.6</v>
      </c>
      <c r="AC1827" s="152">
        <v>5.5</v>
      </c>
      <c r="AD1827" s="152">
        <v>4.8280000000000003</v>
      </c>
      <c r="AE1827" s="152">
        <v>5.4169999999999998</v>
      </c>
      <c r="AF1827" s="152">
        <v>5.3</v>
      </c>
      <c r="AG1827" s="152">
        <v>5.4</v>
      </c>
      <c r="AH1827" s="152">
        <v>4.8209999999999997</v>
      </c>
      <c r="AI1827" s="152">
        <v>5.2130000000000001</v>
      </c>
      <c r="AJ1827" s="152">
        <v>5.3</v>
      </c>
      <c r="AK1827" s="152">
        <v>5.4</v>
      </c>
      <c r="AL1827" s="152" t="e">
        <f t="shared" si="333"/>
        <v>#N/A</v>
      </c>
      <c r="AM1827" s="152" t="e">
        <f t="shared" si="334"/>
        <v>#N/A</v>
      </c>
      <c r="AN1827" s="152" t="e">
        <f>NA()</f>
        <v>#N/A</v>
      </c>
      <c r="AO1827" s="152" t="e">
        <f>NA()</f>
        <v>#N/A</v>
      </c>
      <c r="AP1827" s="152">
        <f t="shared" si="361"/>
        <v>8.2247000000000003</v>
      </c>
      <c r="AQ1827" s="152"/>
      <c r="AR1827" s="152"/>
      <c r="AS1827" s="153">
        <f t="shared" si="367"/>
        <v>350</v>
      </c>
      <c r="AT1827" s="153">
        <f t="shared" si="362"/>
        <v>1</v>
      </c>
      <c r="AU1827" s="153">
        <f t="shared" si="363"/>
        <v>0</v>
      </c>
      <c r="AV1827" s="153">
        <f t="shared" si="364"/>
        <v>0</v>
      </c>
      <c r="BA1827">
        <f t="shared" si="368"/>
        <v>16</v>
      </c>
    </row>
    <row r="1828" spans="2:53" x14ac:dyDescent="0.25">
      <c r="B1828" s="155">
        <f t="shared" si="340"/>
        <v>44547.999305555553</v>
      </c>
      <c r="C1828" s="155">
        <f t="shared" si="327"/>
        <v>44547.999305555553</v>
      </c>
      <c r="D1828" s="152">
        <f t="shared" si="330"/>
        <v>5.3</v>
      </c>
      <c r="E1828" s="152"/>
      <c r="F1828" s="152"/>
      <c r="G1828" s="152"/>
      <c r="H1828" s="152" t="e">
        <f t="shared" si="331"/>
        <v>#N/A</v>
      </c>
      <c r="I1828" s="152"/>
      <c r="J1828" s="152" t="e">
        <f t="shared" si="332"/>
        <v>#N/A</v>
      </c>
      <c r="K1828" s="152"/>
      <c r="L1828" s="152"/>
      <c r="M1828" s="152"/>
      <c r="N1828" s="152"/>
      <c r="O1828" s="152"/>
      <c r="P1828" s="152"/>
      <c r="Q1828" s="152"/>
      <c r="R1828" s="152"/>
      <c r="S1828" s="152"/>
      <c r="T1828" s="153" cm="1">
        <f t="array" ref="T1828">MATCH(1,(TDU_Info!$C$5:$C$111=$T$6)*(TDU_Info!$B$5:$B$111&lt;=$B1828),0)</f>
        <v>89</v>
      </c>
      <c r="U1828" s="152">
        <f>100*(INDEX(TDU_Info!$E$5:$E$111,$T1828)/T$11+INDEX(TDU_Info!$F$5:$F$111,$T1828))</f>
        <v>4.3253000000000004</v>
      </c>
      <c r="V1828" s="152">
        <v>5.1429999999999998</v>
      </c>
      <c r="W1828" s="152">
        <v>4.9340000000000002</v>
      </c>
      <c r="X1828" s="152">
        <v>5.74</v>
      </c>
      <c r="Y1828" s="152">
        <v>5.5229999999999997</v>
      </c>
      <c r="Z1828" s="152">
        <v>5.1429999999999998</v>
      </c>
      <c r="AA1828" s="152">
        <v>4.9610000000000003</v>
      </c>
      <c r="AB1828" s="152">
        <v>5.6</v>
      </c>
      <c r="AC1828" s="152">
        <v>5.5</v>
      </c>
      <c r="AD1828" s="152">
        <v>4.8280000000000003</v>
      </c>
      <c r="AE1828" s="152">
        <v>5.1050000000000004</v>
      </c>
      <c r="AF1828" s="152">
        <v>5.3</v>
      </c>
      <c r="AG1828" s="152">
        <v>5.4</v>
      </c>
      <c r="AH1828" s="152">
        <v>4.8209999999999997</v>
      </c>
      <c r="AI1828" s="152">
        <v>5.181</v>
      </c>
      <c r="AJ1828" s="152">
        <v>5.3</v>
      </c>
      <c r="AK1828" s="152">
        <v>5.4</v>
      </c>
      <c r="AL1828" s="152" t="e">
        <f t="shared" si="333"/>
        <v>#N/A</v>
      </c>
      <c r="AM1828" s="152" t="e">
        <f t="shared" si="334"/>
        <v>#N/A</v>
      </c>
      <c r="AN1828" s="152" t="e">
        <f>NA()</f>
        <v>#N/A</v>
      </c>
      <c r="AO1828" s="152" t="e">
        <f>NA()</f>
        <v>#N/A</v>
      </c>
      <c r="AP1828" s="152">
        <f t="shared" si="361"/>
        <v>8.2247000000000003</v>
      </c>
      <c r="AQ1828" s="152"/>
      <c r="AR1828" s="152"/>
      <c r="AS1828" s="153">
        <f t="shared" si="367"/>
        <v>351</v>
      </c>
      <c r="AT1828" s="153">
        <f t="shared" si="362"/>
        <v>1</v>
      </c>
      <c r="AU1828" s="153">
        <f t="shared" si="363"/>
        <v>0</v>
      </c>
      <c r="AV1828" s="153">
        <f t="shared" si="364"/>
        <v>0</v>
      </c>
      <c r="BA1828">
        <f t="shared" si="368"/>
        <v>17</v>
      </c>
    </row>
    <row r="1829" spans="2:53" x14ac:dyDescent="0.25">
      <c r="B1829" s="155">
        <f t="shared" si="340"/>
        <v>44548.999305555553</v>
      </c>
      <c r="C1829" s="155">
        <f t="shared" si="327"/>
        <v>44548.999305555553</v>
      </c>
      <c r="D1829" s="152">
        <f t="shared" si="330"/>
        <v>5.3</v>
      </c>
      <c r="E1829" s="152"/>
      <c r="F1829" s="152"/>
      <c r="G1829" s="152"/>
      <c r="H1829" s="152" t="e">
        <f t="shared" si="331"/>
        <v>#N/A</v>
      </c>
      <c r="I1829" s="152"/>
      <c r="J1829" s="152" t="e">
        <f t="shared" si="332"/>
        <v>#N/A</v>
      </c>
      <c r="K1829" s="152"/>
      <c r="L1829" s="152"/>
      <c r="M1829" s="152"/>
      <c r="N1829" s="152"/>
      <c r="O1829" s="152"/>
      <c r="P1829" s="152"/>
      <c r="Q1829" s="152"/>
      <c r="R1829" s="152"/>
      <c r="S1829" s="152"/>
      <c r="T1829" s="153" cm="1">
        <f t="array" ref="T1829">MATCH(1,(TDU_Info!$C$5:$C$111=$T$6)*(TDU_Info!$B$5:$B$111&lt;=$B1829),0)</f>
        <v>89</v>
      </c>
      <c r="U1829" s="152">
        <f>100*(INDEX(TDU_Info!$E$5:$E$111,$T1829)/T$11+INDEX(TDU_Info!$F$5:$F$111,$T1829))</f>
        <v>4.3253000000000004</v>
      </c>
      <c r="V1829" s="152">
        <v>5.1429999999999998</v>
      </c>
      <c r="W1829" s="152">
        <v>4.9340000000000002</v>
      </c>
      <c r="X1829" s="152">
        <v>5.74</v>
      </c>
      <c r="Y1829" s="152">
        <v>5.5229999999999997</v>
      </c>
      <c r="Z1829" s="152">
        <v>5.1429999999999998</v>
      </c>
      <c r="AA1829" s="152">
        <v>4.9610000000000003</v>
      </c>
      <c r="AB1829" s="152">
        <v>5.6</v>
      </c>
      <c r="AC1829" s="152">
        <v>5.5</v>
      </c>
      <c r="AD1829" s="152">
        <v>4.8280000000000003</v>
      </c>
      <c r="AE1829" s="152">
        <v>5.1050000000000004</v>
      </c>
      <c r="AF1829" s="152">
        <v>5.3</v>
      </c>
      <c r="AG1829" s="152">
        <v>5.4</v>
      </c>
      <c r="AH1829" s="152">
        <v>4.8209999999999997</v>
      </c>
      <c r="AI1829" s="152">
        <v>5.181</v>
      </c>
      <c r="AJ1829" s="152">
        <v>5.3</v>
      </c>
      <c r="AK1829" s="152">
        <v>5.4</v>
      </c>
      <c r="AL1829" s="152" t="e">
        <f t="shared" si="333"/>
        <v>#N/A</v>
      </c>
      <c r="AM1829" s="152" t="e">
        <f t="shared" si="334"/>
        <v>#N/A</v>
      </c>
      <c r="AN1829" s="152" t="e">
        <f>NA()</f>
        <v>#N/A</v>
      </c>
      <c r="AO1829" s="152" t="e">
        <f>NA()</f>
        <v>#N/A</v>
      </c>
      <c r="AP1829" s="152">
        <f t="shared" si="361"/>
        <v>8.2247000000000003</v>
      </c>
      <c r="AQ1829" s="152"/>
      <c r="AR1829" s="152"/>
      <c r="AS1829" s="153">
        <f t="shared" si="367"/>
        <v>352</v>
      </c>
      <c r="AT1829" s="153">
        <f t="shared" si="362"/>
        <v>1</v>
      </c>
      <c r="AU1829" s="153">
        <f t="shared" si="363"/>
        <v>0</v>
      </c>
      <c r="AV1829" s="153">
        <f t="shared" si="364"/>
        <v>0</v>
      </c>
      <c r="BA1829">
        <f t="shared" si="368"/>
        <v>18</v>
      </c>
    </row>
    <row r="1830" spans="2:53" x14ac:dyDescent="0.25">
      <c r="B1830" s="155">
        <f t="shared" si="340"/>
        <v>44549.999305555553</v>
      </c>
      <c r="C1830" s="155">
        <f t="shared" si="327"/>
        <v>44549.999305555553</v>
      </c>
      <c r="D1830" s="152">
        <f t="shared" si="330"/>
        <v>5.3</v>
      </c>
      <c r="E1830" s="152"/>
      <c r="F1830" s="152"/>
      <c r="G1830" s="152"/>
      <c r="H1830" s="152" t="e">
        <f t="shared" si="331"/>
        <v>#N/A</v>
      </c>
      <c r="I1830" s="152"/>
      <c r="J1830" s="152" t="e">
        <f t="shared" si="332"/>
        <v>#N/A</v>
      </c>
      <c r="K1830" s="152"/>
      <c r="L1830" s="152"/>
      <c r="M1830" s="152"/>
      <c r="N1830" s="152"/>
      <c r="O1830" s="152"/>
      <c r="P1830" s="152"/>
      <c r="Q1830" s="152"/>
      <c r="R1830" s="152"/>
      <c r="S1830" s="152"/>
      <c r="T1830" s="153" cm="1">
        <f t="array" ref="T1830">MATCH(1,(TDU_Info!$C$5:$C$111=$T$6)*(TDU_Info!$B$5:$B$111&lt;=$B1830),0)</f>
        <v>89</v>
      </c>
      <c r="U1830" s="152">
        <f>100*(INDEX(TDU_Info!$E$5:$E$111,$T1830)/T$11+INDEX(TDU_Info!$F$5:$F$111,$T1830))</f>
        <v>4.3253000000000004</v>
      </c>
      <c r="V1830" s="152">
        <v>5.1429999999999998</v>
      </c>
      <c r="W1830" s="152">
        <v>4.9340000000000002</v>
      </c>
      <c r="X1830" s="152">
        <v>5.74</v>
      </c>
      <c r="Y1830" s="152">
        <v>5.5229999999999997</v>
      </c>
      <c r="Z1830" s="152">
        <v>5.1429999999999998</v>
      </c>
      <c r="AA1830" s="152">
        <v>4.9610000000000003</v>
      </c>
      <c r="AB1830" s="152">
        <v>5.6</v>
      </c>
      <c r="AC1830" s="152">
        <v>5.5</v>
      </c>
      <c r="AD1830" s="152">
        <v>4.8280000000000003</v>
      </c>
      <c r="AE1830" s="152">
        <v>5.1050000000000004</v>
      </c>
      <c r="AF1830" s="152">
        <v>5.3</v>
      </c>
      <c r="AG1830" s="152">
        <v>5.4</v>
      </c>
      <c r="AH1830" s="152">
        <v>4.8209999999999997</v>
      </c>
      <c r="AI1830" s="152">
        <v>5.181</v>
      </c>
      <c r="AJ1830" s="152">
        <v>5.3</v>
      </c>
      <c r="AK1830" s="152">
        <v>5.4</v>
      </c>
      <c r="AL1830" s="152" t="e">
        <f t="shared" si="333"/>
        <v>#N/A</v>
      </c>
      <c r="AM1830" s="152" t="e">
        <f t="shared" si="334"/>
        <v>#N/A</v>
      </c>
      <c r="AN1830" s="152" t="e">
        <f>NA()</f>
        <v>#N/A</v>
      </c>
      <c r="AO1830" s="152" t="e">
        <f>NA()</f>
        <v>#N/A</v>
      </c>
      <c r="AP1830" s="152">
        <f t="shared" si="361"/>
        <v>8.2247000000000003</v>
      </c>
      <c r="AQ1830" s="152"/>
      <c r="AR1830" s="152"/>
      <c r="AS1830" s="153">
        <f t="shared" si="367"/>
        <v>353</v>
      </c>
      <c r="AT1830" s="153">
        <f t="shared" si="362"/>
        <v>1</v>
      </c>
      <c r="AU1830" s="153">
        <f t="shared" si="363"/>
        <v>0</v>
      </c>
      <c r="AV1830" s="153">
        <f t="shared" si="364"/>
        <v>0</v>
      </c>
      <c r="BA1830">
        <f t="shared" si="368"/>
        <v>19</v>
      </c>
    </row>
    <row r="1831" spans="2:53" x14ac:dyDescent="0.25">
      <c r="B1831" s="155">
        <f t="shared" si="340"/>
        <v>44550.999305555553</v>
      </c>
      <c r="C1831" s="155">
        <f t="shared" si="327"/>
        <v>44550.999305555553</v>
      </c>
      <c r="D1831" s="152">
        <f t="shared" si="330"/>
        <v>5.3</v>
      </c>
      <c r="E1831" s="152"/>
      <c r="F1831" s="152"/>
      <c r="G1831" s="152"/>
      <c r="H1831" s="152" t="e">
        <f t="shared" si="331"/>
        <v>#N/A</v>
      </c>
      <c r="I1831" s="152"/>
      <c r="J1831" s="152" t="e">
        <f t="shared" si="332"/>
        <v>#N/A</v>
      </c>
      <c r="K1831" s="152"/>
      <c r="L1831" s="152"/>
      <c r="M1831" s="152"/>
      <c r="N1831" s="152"/>
      <c r="O1831" s="152"/>
      <c r="P1831" s="152"/>
      <c r="Q1831" s="152"/>
      <c r="R1831" s="152"/>
      <c r="S1831" s="152"/>
      <c r="T1831" s="153" cm="1">
        <f t="array" ref="T1831">MATCH(1,(TDU_Info!$C$5:$C$111=$T$6)*(TDU_Info!$B$5:$B$111&lt;=$B1831),0)</f>
        <v>89</v>
      </c>
      <c r="U1831" s="152">
        <f>100*(INDEX(TDU_Info!$E$5:$E$111,$T1831)/T$11+INDEX(TDU_Info!$F$5:$F$111,$T1831))</f>
        <v>4.3253000000000004</v>
      </c>
      <c r="V1831" s="152">
        <v>5.1429999999999998</v>
      </c>
      <c r="W1831" s="152">
        <v>4.9340000000000002</v>
      </c>
      <c r="X1831" s="152">
        <v>5.74</v>
      </c>
      <c r="Y1831" s="152">
        <v>5.5229999999999997</v>
      </c>
      <c r="Z1831" s="152">
        <v>5.1429999999999998</v>
      </c>
      <c r="AA1831" s="152">
        <v>4.9610000000000003</v>
      </c>
      <c r="AB1831" s="152">
        <v>5.6</v>
      </c>
      <c r="AC1831" s="152">
        <v>5.5</v>
      </c>
      <c r="AD1831" s="152">
        <v>4.8280000000000003</v>
      </c>
      <c r="AE1831" s="152">
        <v>5.1050000000000004</v>
      </c>
      <c r="AF1831" s="152">
        <v>5.3</v>
      </c>
      <c r="AG1831" s="152">
        <v>5.4</v>
      </c>
      <c r="AH1831" s="152">
        <v>4.8209999999999997</v>
      </c>
      <c r="AI1831" s="152">
        <v>5.181</v>
      </c>
      <c r="AJ1831" s="152">
        <v>5.3</v>
      </c>
      <c r="AK1831" s="152">
        <v>5.4</v>
      </c>
      <c r="AL1831" s="152" t="e">
        <f t="shared" si="333"/>
        <v>#N/A</v>
      </c>
      <c r="AM1831" s="152" t="e">
        <f t="shared" si="334"/>
        <v>#N/A</v>
      </c>
      <c r="AN1831" s="152" t="e">
        <f>NA()</f>
        <v>#N/A</v>
      </c>
      <c r="AO1831" s="152" t="e">
        <f>NA()</f>
        <v>#N/A</v>
      </c>
      <c r="AP1831" s="152">
        <f t="shared" si="361"/>
        <v>8.2247000000000003</v>
      </c>
      <c r="AQ1831" s="152"/>
      <c r="AR1831" s="152"/>
      <c r="AS1831" s="153">
        <f t="shared" si="367"/>
        <v>354</v>
      </c>
      <c r="AT1831" s="153">
        <f t="shared" si="362"/>
        <v>1</v>
      </c>
      <c r="AU1831" s="153">
        <f t="shared" si="363"/>
        <v>0</v>
      </c>
      <c r="AV1831" s="153">
        <f t="shared" si="364"/>
        <v>0</v>
      </c>
      <c r="BA1831">
        <f t="shared" si="368"/>
        <v>20</v>
      </c>
    </row>
    <row r="1832" spans="2:53" x14ac:dyDescent="0.25">
      <c r="B1832" s="155">
        <f t="shared" si="340"/>
        <v>44551.999305555553</v>
      </c>
      <c r="C1832" s="155">
        <f t="shared" si="327"/>
        <v>44551.999305555553</v>
      </c>
      <c r="D1832" s="152">
        <f t="shared" si="330"/>
        <v>5.3</v>
      </c>
      <c r="E1832" s="152"/>
      <c r="F1832" s="152"/>
      <c r="G1832" s="152"/>
      <c r="H1832" s="152" t="e">
        <f t="shared" si="331"/>
        <v>#N/A</v>
      </c>
      <c r="I1832" s="152"/>
      <c r="J1832" s="152" t="e">
        <f t="shared" si="332"/>
        <v>#N/A</v>
      </c>
      <c r="K1832" s="152"/>
      <c r="L1832" s="152"/>
      <c r="M1832" s="152"/>
      <c r="N1832" s="152"/>
      <c r="O1832" s="152"/>
      <c r="P1832" s="152"/>
      <c r="Q1832" s="152"/>
      <c r="R1832" s="152"/>
      <c r="S1832" s="152"/>
      <c r="T1832" s="153" cm="1">
        <f t="array" ref="T1832">MATCH(1,(TDU_Info!$C$5:$C$111=$T$6)*(TDU_Info!$B$5:$B$111&lt;=$B1832),0)</f>
        <v>89</v>
      </c>
      <c r="U1832" s="152">
        <f>100*(INDEX(TDU_Info!$E$5:$E$111,$T1832)/T$11+INDEX(TDU_Info!$F$5:$F$111,$T1832))</f>
        <v>4.3253000000000004</v>
      </c>
      <c r="V1832" s="152">
        <v>5.0549999999999997</v>
      </c>
      <c r="W1832" s="152">
        <v>4.9340000000000002</v>
      </c>
      <c r="X1832" s="152">
        <v>5.74</v>
      </c>
      <c r="Y1832" s="152">
        <v>5.5229999999999997</v>
      </c>
      <c r="Z1832" s="152">
        <v>5.1429999999999998</v>
      </c>
      <c r="AA1832" s="152">
        <v>4.9610000000000003</v>
      </c>
      <c r="AB1832" s="152">
        <v>5.6</v>
      </c>
      <c r="AC1832" s="152">
        <v>5.5</v>
      </c>
      <c r="AD1832" s="152">
        <v>4.8280000000000003</v>
      </c>
      <c r="AE1832" s="152">
        <v>5.1050000000000004</v>
      </c>
      <c r="AF1832" s="152">
        <v>5.3</v>
      </c>
      <c r="AG1832" s="152">
        <v>5.4</v>
      </c>
      <c r="AH1832" s="152">
        <v>4.8209999999999997</v>
      </c>
      <c r="AI1832" s="152">
        <v>5.181</v>
      </c>
      <c r="AJ1832" s="152">
        <v>5.3</v>
      </c>
      <c r="AK1832" s="152">
        <v>5.4</v>
      </c>
      <c r="AL1832" s="152" t="e">
        <f t="shared" si="333"/>
        <v>#N/A</v>
      </c>
      <c r="AM1832" s="152" t="e">
        <f t="shared" si="334"/>
        <v>#N/A</v>
      </c>
      <c r="AN1832" s="152" t="e">
        <f>NA()</f>
        <v>#N/A</v>
      </c>
      <c r="AO1832" s="152" t="e">
        <f>NA()</f>
        <v>#N/A</v>
      </c>
      <c r="AP1832" s="152">
        <f t="shared" si="361"/>
        <v>8.2247000000000003</v>
      </c>
      <c r="AQ1832" s="152"/>
      <c r="AR1832" s="152"/>
      <c r="AS1832" s="153">
        <f t="shared" si="367"/>
        <v>355</v>
      </c>
      <c r="AT1832" s="153">
        <f t="shared" si="362"/>
        <v>1</v>
      </c>
      <c r="AU1832" s="153">
        <f t="shared" si="363"/>
        <v>0</v>
      </c>
      <c r="AV1832" s="153">
        <f t="shared" si="364"/>
        <v>0</v>
      </c>
      <c r="BA1832">
        <f t="shared" si="368"/>
        <v>21</v>
      </c>
    </row>
    <row r="1833" spans="2:53" x14ac:dyDescent="0.25">
      <c r="B1833" s="155">
        <f t="shared" si="340"/>
        <v>44552.999305555553</v>
      </c>
      <c r="C1833" s="155">
        <f t="shared" si="327"/>
        <v>44552.999305555553</v>
      </c>
      <c r="D1833" s="152">
        <f t="shared" si="330"/>
        <v>5.3</v>
      </c>
      <c r="E1833" s="152"/>
      <c r="F1833" s="152"/>
      <c r="G1833" s="152"/>
      <c r="H1833" s="152" t="e">
        <f t="shared" si="331"/>
        <v>#N/A</v>
      </c>
      <c r="I1833" s="152"/>
      <c r="J1833" s="152" t="e">
        <f t="shared" si="332"/>
        <v>#N/A</v>
      </c>
      <c r="K1833" s="152"/>
      <c r="L1833" s="152"/>
      <c r="M1833" s="152"/>
      <c r="N1833" s="152"/>
      <c r="O1833" s="152"/>
      <c r="P1833" s="152"/>
      <c r="Q1833" s="152"/>
      <c r="R1833" s="152"/>
      <c r="S1833" s="152"/>
      <c r="T1833" s="153" cm="1">
        <f t="array" ref="T1833">MATCH(1,(TDU_Info!$C$5:$C$111=$T$6)*(TDU_Info!$B$5:$B$111&lt;=$B1833),0)</f>
        <v>89</v>
      </c>
      <c r="U1833" s="152">
        <f>100*(INDEX(TDU_Info!$E$5:$E$111,$T1833)/T$11+INDEX(TDU_Info!$F$5:$F$111,$T1833))</f>
        <v>4.3253000000000004</v>
      </c>
      <c r="V1833" s="152">
        <v>5.0549999999999997</v>
      </c>
      <c r="W1833" s="152">
        <v>4.9340000000000002</v>
      </c>
      <c r="X1833" s="152">
        <v>5.74</v>
      </c>
      <c r="Y1833" s="152">
        <v>5.5229999999999997</v>
      </c>
      <c r="Z1833" s="152">
        <v>5.1429999999999998</v>
      </c>
      <c r="AA1833" s="152">
        <v>4.9610000000000003</v>
      </c>
      <c r="AB1833" s="152">
        <v>5.6</v>
      </c>
      <c r="AC1833" s="152">
        <v>5.5</v>
      </c>
      <c r="AD1833" s="152">
        <v>4.8280000000000003</v>
      </c>
      <c r="AE1833" s="152">
        <v>5.1050000000000004</v>
      </c>
      <c r="AF1833" s="152">
        <v>5.3</v>
      </c>
      <c r="AG1833" s="152">
        <v>5.4</v>
      </c>
      <c r="AH1833" s="152">
        <v>4.8209999999999997</v>
      </c>
      <c r="AI1833" s="152">
        <v>5.181</v>
      </c>
      <c r="AJ1833" s="152">
        <v>5.3</v>
      </c>
      <c r="AK1833" s="152">
        <v>5.4</v>
      </c>
      <c r="AL1833" s="152" t="e">
        <f t="shared" si="333"/>
        <v>#N/A</v>
      </c>
      <c r="AM1833" s="152" t="e">
        <f t="shared" si="334"/>
        <v>#N/A</v>
      </c>
      <c r="AN1833" s="152" t="e">
        <f>NA()</f>
        <v>#N/A</v>
      </c>
      <c r="AO1833" s="152" t="e">
        <f>NA()</f>
        <v>#N/A</v>
      </c>
      <c r="AP1833" s="152">
        <f t="shared" si="361"/>
        <v>8.2247000000000003</v>
      </c>
      <c r="AQ1833" s="152"/>
      <c r="AR1833" s="152"/>
      <c r="AS1833" s="153">
        <f t="shared" si="367"/>
        <v>356</v>
      </c>
      <c r="AT1833" s="153">
        <f t="shared" si="362"/>
        <v>1</v>
      </c>
      <c r="AU1833" s="153">
        <f t="shared" si="363"/>
        <v>0</v>
      </c>
      <c r="AV1833" s="153">
        <f t="shared" si="364"/>
        <v>0</v>
      </c>
      <c r="BA1833">
        <f t="shared" si="368"/>
        <v>22</v>
      </c>
    </row>
    <row r="1834" spans="2:53" x14ac:dyDescent="0.25">
      <c r="B1834" s="155">
        <f t="shared" si="340"/>
        <v>44553.999305555553</v>
      </c>
      <c r="C1834" s="155">
        <f t="shared" si="327"/>
        <v>44553.999305555553</v>
      </c>
      <c r="D1834" s="152">
        <f t="shared" si="330"/>
        <v>5.3</v>
      </c>
      <c r="E1834" s="152"/>
      <c r="F1834" s="152"/>
      <c r="G1834" s="152"/>
      <c r="H1834" s="152" t="e">
        <f t="shared" si="331"/>
        <v>#N/A</v>
      </c>
      <c r="I1834" s="152"/>
      <c r="J1834" s="152" t="e">
        <f t="shared" si="332"/>
        <v>#N/A</v>
      </c>
      <c r="K1834" s="152"/>
      <c r="L1834" s="152"/>
      <c r="M1834" s="152"/>
      <c r="N1834" s="152"/>
      <c r="O1834" s="152"/>
      <c r="P1834" s="152"/>
      <c r="Q1834" s="152"/>
      <c r="R1834" s="152"/>
      <c r="S1834" s="152"/>
      <c r="T1834" s="153" cm="1">
        <f t="array" ref="T1834">MATCH(1,(TDU_Info!$C$5:$C$111=$T$6)*(TDU_Info!$B$5:$B$111&lt;=$B1834),0)</f>
        <v>89</v>
      </c>
      <c r="U1834" s="152">
        <f>100*(INDEX(TDU_Info!$E$5:$E$111,$T1834)/T$11+INDEX(TDU_Info!$F$5:$F$111,$T1834))</f>
        <v>4.3253000000000004</v>
      </c>
      <c r="V1834" s="152">
        <v>5.0549999999999997</v>
      </c>
      <c r="W1834" s="152">
        <v>4.9340000000000002</v>
      </c>
      <c r="X1834" s="152">
        <v>5.74</v>
      </c>
      <c r="Y1834" s="152">
        <v>5.5229999999999997</v>
      </c>
      <c r="Z1834" s="152">
        <v>5.1429999999999998</v>
      </c>
      <c r="AA1834" s="152">
        <v>4.9610000000000003</v>
      </c>
      <c r="AB1834" s="152">
        <v>5.6</v>
      </c>
      <c r="AC1834" s="152">
        <v>5.5</v>
      </c>
      <c r="AD1834" s="152">
        <v>4.8280000000000003</v>
      </c>
      <c r="AE1834" s="152">
        <v>5.1050000000000004</v>
      </c>
      <c r="AF1834" s="152">
        <v>5.3</v>
      </c>
      <c r="AG1834" s="152">
        <v>5.4</v>
      </c>
      <c r="AH1834" s="152">
        <v>4.8209999999999997</v>
      </c>
      <c r="AI1834" s="152">
        <v>5.181</v>
      </c>
      <c r="AJ1834" s="152">
        <v>5.3</v>
      </c>
      <c r="AK1834" s="152">
        <v>5.4</v>
      </c>
      <c r="AL1834" s="152" t="e">
        <f t="shared" si="333"/>
        <v>#N/A</v>
      </c>
      <c r="AM1834" s="152" t="e">
        <f t="shared" si="334"/>
        <v>#N/A</v>
      </c>
      <c r="AN1834" s="152" t="e">
        <f>NA()</f>
        <v>#N/A</v>
      </c>
      <c r="AO1834" s="152" t="e">
        <f>NA()</f>
        <v>#N/A</v>
      </c>
      <c r="AP1834" s="152">
        <f t="shared" si="361"/>
        <v>8.2247000000000003</v>
      </c>
      <c r="AQ1834" s="152"/>
      <c r="AR1834" s="152"/>
      <c r="AS1834" s="153">
        <f t="shared" si="367"/>
        <v>357</v>
      </c>
      <c r="AT1834" s="153">
        <f t="shared" si="362"/>
        <v>1</v>
      </c>
      <c r="AU1834" s="153">
        <f t="shared" si="363"/>
        <v>0</v>
      </c>
      <c r="AV1834" s="153">
        <f t="shared" si="364"/>
        <v>0</v>
      </c>
      <c r="BA1834">
        <f t="shared" si="368"/>
        <v>23</v>
      </c>
    </row>
    <row r="1835" spans="2:53" x14ac:dyDescent="0.25">
      <c r="B1835" s="155">
        <f t="shared" si="340"/>
        <v>44554.999305555553</v>
      </c>
      <c r="C1835" s="155">
        <f t="shared" si="327"/>
        <v>44554.999305555553</v>
      </c>
      <c r="D1835" s="152">
        <f t="shared" si="330"/>
        <v>5.3</v>
      </c>
      <c r="E1835" s="152"/>
      <c r="F1835" s="152"/>
      <c r="G1835" s="152"/>
      <c r="H1835" s="152" t="e">
        <f t="shared" si="331"/>
        <v>#N/A</v>
      </c>
      <c r="I1835" s="152"/>
      <c r="J1835" s="152" t="e">
        <f t="shared" si="332"/>
        <v>#N/A</v>
      </c>
      <c r="K1835" s="152"/>
      <c r="L1835" s="152"/>
      <c r="M1835" s="152"/>
      <c r="N1835" s="152"/>
      <c r="O1835" s="152"/>
      <c r="P1835" s="152"/>
      <c r="Q1835" s="152"/>
      <c r="R1835" s="152"/>
      <c r="S1835" s="152"/>
      <c r="T1835" s="153" cm="1">
        <f t="array" ref="T1835">MATCH(1,(TDU_Info!$C$5:$C$111=$T$6)*(TDU_Info!$B$5:$B$111&lt;=$B1835),0)</f>
        <v>89</v>
      </c>
      <c r="U1835" s="152">
        <f>100*(INDEX(TDU_Info!$E$5:$E$111,$T1835)/T$11+INDEX(TDU_Info!$F$5:$F$111,$T1835))</f>
        <v>4.3253000000000004</v>
      </c>
      <c r="V1835" s="152">
        <v>5.0549999999999997</v>
      </c>
      <c r="W1835" s="152">
        <v>4.9340000000000002</v>
      </c>
      <c r="X1835" s="152">
        <v>5.74</v>
      </c>
      <c r="Y1835" s="152">
        <v>5.5229999999999997</v>
      </c>
      <c r="Z1835" s="152">
        <v>5.1429999999999998</v>
      </c>
      <c r="AA1835" s="152">
        <v>4.9610000000000003</v>
      </c>
      <c r="AB1835" s="152">
        <v>5.6</v>
      </c>
      <c r="AC1835" s="152">
        <v>5.5</v>
      </c>
      <c r="AD1835" s="152">
        <v>4.8280000000000003</v>
      </c>
      <c r="AE1835" s="152">
        <v>5.1050000000000004</v>
      </c>
      <c r="AF1835" s="152">
        <v>5.3</v>
      </c>
      <c r="AG1835" s="152">
        <v>5.4</v>
      </c>
      <c r="AH1835" s="152">
        <v>4.8209999999999997</v>
      </c>
      <c r="AI1835" s="152">
        <v>5.181</v>
      </c>
      <c r="AJ1835" s="152">
        <v>5.3</v>
      </c>
      <c r="AK1835" s="152">
        <v>5.4</v>
      </c>
      <c r="AL1835" s="152" t="e">
        <f t="shared" si="333"/>
        <v>#N/A</v>
      </c>
      <c r="AM1835" s="152" t="e">
        <f t="shared" si="334"/>
        <v>#N/A</v>
      </c>
      <c r="AN1835" s="152" t="e">
        <f>NA()</f>
        <v>#N/A</v>
      </c>
      <c r="AO1835" s="152" t="e">
        <f>NA()</f>
        <v>#N/A</v>
      </c>
      <c r="AP1835" s="152">
        <f t="shared" si="361"/>
        <v>8.2247000000000003</v>
      </c>
      <c r="AQ1835" s="152"/>
      <c r="AR1835" s="152"/>
      <c r="AS1835" s="153">
        <f t="shared" si="367"/>
        <v>358</v>
      </c>
      <c r="AT1835" s="153">
        <f t="shared" si="362"/>
        <v>1</v>
      </c>
      <c r="AU1835" s="153">
        <f t="shared" si="363"/>
        <v>0</v>
      </c>
      <c r="AV1835" s="153">
        <f t="shared" si="364"/>
        <v>0</v>
      </c>
      <c r="BA1835">
        <f t="shared" si="368"/>
        <v>24</v>
      </c>
    </row>
    <row r="1836" spans="2:53" x14ac:dyDescent="0.25">
      <c r="B1836" s="155">
        <f t="shared" si="340"/>
        <v>44555.999305555553</v>
      </c>
      <c r="C1836" s="155">
        <f t="shared" si="327"/>
        <v>44555.999305555553</v>
      </c>
      <c r="D1836" s="152">
        <f t="shared" si="330"/>
        <v>5.3</v>
      </c>
      <c r="E1836" s="152"/>
      <c r="F1836" s="152"/>
      <c r="G1836" s="152"/>
      <c r="H1836" s="152" t="e">
        <f t="shared" si="331"/>
        <v>#N/A</v>
      </c>
      <c r="I1836" s="152"/>
      <c r="J1836" s="152" t="e">
        <f t="shared" si="332"/>
        <v>#N/A</v>
      </c>
      <c r="K1836" s="152"/>
      <c r="L1836" s="152"/>
      <c r="M1836" s="152"/>
      <c r="N1836" s="152"/>
      <c r="O1836" s="152"/>
      <c r="P1836" s="152"/>
      <c r="Q1836" s="152"/>
      <c r="R1836" s="152"/>
      <c r="S1836" s="152"/>
      <c r="T1836" s="153" cm="1">
        <f t="array" ref="T1836">MATCH(1,(TDU_Info!$C$5:$C$111=$T$6)*(TDU_Info!$B$5:$B$111&lt;=$B1836),0)</f>
        <v>89</v>
      </c>
      <c r="U1836" s="152">
        <f>100*(INDEX(TDU_Info!$E$5:$E$111,$T1836)/T$11+INDEX(TDU_Info!$F$5:$F$111,$T1836))</f>
        <v>4.3253000000000004</v>
      </c>
      <c r="V1836" s="152">
        <v>5.0549999999999997</v>
      </c>
      <c r="W1836" s="152">
        <v>4.9340000000000002</v>
      </c>
      <c r="X1836" s="152">
        <v>5.74</v>
      </c>
      <c r="Y1836" s="152">
        <v>5.5229999999999997</v>
      </c>
      <c r="Z1836" s="152">
        <v>5.1429999999999998</v>
      </c>
      <c r="AA1836" s="152">
        <v>4.9610000000000003</v>
      </c>
      <c r="AB1836" s="152">
        <v>5.6</v>
      </c>
      <c r="AC1836" s="152">
        <v>5.5</v>
      </c>
      <c r="AD1836" s="152">
        <v>4.8280000000000003</v>
      </c>
      <c r="AE1836" s="152">
        <v>5.1050000000000004</v>
      </c>
      <c r="AF1836" s="152">
        <v>5.3</v>
      </c>
      <c r="AG1836" s="152">
        <v>5.4</v>
      </c>
      <c r="AH1836" s="152">
        <v>4.8209999999999997</v>
      </c>
      <c r="AI1836" s="152">
        <v>5.181</v>
      </c>
      <c r="AJ1836" s="152">
        <v>5.3</v>
      </c>
      <c r="AK1836" s="152">
        <v>5.4</v>
      </c>
      <c r="AL1836" s="152" t="e">
        <f t="shared" si="333"/>
        <v>#N/A</v>
      </c>
      <c r="AM1836" s="152" t="e">
        <f t="shared" si="334"/>
        <v>#N/A</v>
      </c>
      <c r="AN1836" s="152" t="e">
        <f>NA()</f>
        <v>#N/A</v>
      </c>
      <c r="AO1836" s="152" t="e">
        <f>NA()</f>
        <v>#N/A</v>
      </c>
      <c r="AP1836" s="152">
        <f t="shared" si="361"/>
        <v>8.2247000000000003</v>
      </c>
      <c r="AQ1836" s="152"/>
      <c r="AR1836" s="152"/>
      <c r="AS1836" s="153">
        <f t="shared" si="367"/>
        <v>359</v>
      </c>
      <c r="AT1836" s="153">
        <f t="shared" si="362"/>
        <v>1</v>
      </c>
      <c r="AU1836" s="153">
        <f t="shared" si="363"/>
        <v>0</v>
      </c>
      <c r="AV1836" s="153">
        <f t="shared" si="364"/>
        <v>0</v>
      </c>
      <c r="BA1836">
        <f t="shared" si="368"/>
        <v>25</v>
      </c>
    </row>
    <row r="1837" spans="2:53" x14ac:dyDescent="0.25">
      <c r="B1837" s="155">
        <f t="shared" si="340"/>
        <v>44556.999305555553</v>
      </c>
      <c r="C1837" s="155">
        <f t="shared" si="327"/>
        <v>44556.999305555553</v>
      </c>
      <c r="D1837" s="152">
        <f t="shared" si="330"/>
        <v>5.3</v>
      </c>
      <c r="E1837" s="152"/>
      <c r="F1837" s="152"/>
      <c r="G1837" s="152"/>
      <c r="H1837" s="152" t="e">
        <f t="shared" si="331"/>
        <v>#N/A</v>
      </c>
      <c r="I1837" s="152"/>
      <c r="J1837" s="152" t="e">
        <f t="shared" si="332"/>
        <v>#N/A</v>
      </c>
      <c r="K1837" s="152"/>
      <c r="L1837" s="152"/>
      <c r="M1837" s="152"/>
      <c r="N1837" s="152"/>
      <c r="O1837" s="152"/>
      <c r="P1837" s="152"/>
      <c r="Q1837" s="152"/>
      <c r="R1837" s="152"/>
      <c r="S1837" s="152"/>
      <c r="T1837" s="153" cm="1">
        <f t="array" ref="T1837">MATCH(1,(TDU_Info!$C$5:$C$111=$T$6)*(TDU_Info!$B$5:$B$111&lt;=$B1837),0)</f>
        <v>89</v>
      </c>
      <c r="U1837" s="152">
        <f>100*(INDEX(TDU_Info!$E$5:$E$111,$T1837)/T$11+INDEX(TDU_Info!$F$5:$F$111,$T1837))</f>
        <v>4.3253000000000004</v>
      </c>
      <c r="V1837" s="152">
        <v>5.0549999999999997</v>
      </c>
      <c r="W1837" s="152">
        <v>4.9340000000000002</v>
      </c>
      <c r="X1837" s="152">
        <v>5.74</v>
      </c>
      <c r="Y1837" s="152">
        <v>5.5229999999999997</v>
      </c>
      <c r="Z1837" s="152">
        <v>5.1429999999999998</v>
      </c>
      <c r="AA1837" s="152">
        <v>4.9610000000000003</v>
      </c>
      <c r="AB1837" s="152">
        <v>5.6</v>
      </c>
      <c r="AC1837" s="152">
        <v>5.5</v>
      </c>
      <c r="AD1837" s="152">
        <v>4.8280000000000003</v>
      </c>
      <c r="AE1837" s="152">
        <v>5.1050000000000004</v>
      </c>
      <c r="AF1837" s="152">
        <v>5.3</v>
      </c>
      <c r="AG1837" s="152">
        <v>5.4</v>
      </c>
      <c r="AH1837" s="152">
        <v>4.8209999999999997</v>
      </c>
      <c r="AI1837" s="152">
        <v>5.181</v>
      </c>
      <c r="AJ1837" s="152">
        <v>5.3</v>
      </c>
      <c r="AK1837" s="152">
        <v>5.4</v>
      </c>
      <c r="AL1837" s="152" t="e">
        <f t="shared" si="333"/>
        <v>#N/A</v>
      </c>
      <c r="AM1837" s="152" t="e">
        <f t="shared" si="334"/>
        <v>#N/A</v>
      </c>
      <c r="AN1837" s="152" t="e">
        <f>NA()</f>
        <v>#N/A</v>
      </c>
      <c r="AO1837" s="152" t="e">
        <f>NA()</f>
        <v>#N/A</v>
      </c>
      <c r="AP1837" s="152">
        <f t="shared" si="361"/>
        <v>8.2247000000000003</v>
      </c>
      <c r="AQ1837" s="152"/>
      <c r="AR1837" s="152"/>
      <c r="AS1837" s="153">
        <f t="shared" si="367"/>
        <v>360</v>
      </c>
      <c r="AT1837" s="153">
        <f t="shared" si="362"/>
        <v>1</v>
      </c>
      <c r="AU1837" s="153">
        <f t="shared" si="363"/>
        <v>0</v>
      </c>
      <c r="AV1837" s="153">
        <f t="shared" si="364"/>
        <v>0</v>
      </c>
      <c r="BA1837">
        <f t="shared" si="368"/>
        <v>26</v>
      </c>
    </row>
    <row r="1838" spans="2:53" x14ac:dyDescent="0.25">
      <c r="B1838" s="155">
        <f t="shared" si="340"/>
        <v>44557.999305555553</v>
      </c>
      <c r="C1838" s="155">
        <f t="shared" si="327"/>
        <v>44557.999305555553</v>
      </c>
      <c r="D1838" s="152">
        <f t="shared" si="330"/>
        <v>5.3</v>
      </c>
      <c r="E1838" s="152"/>
      <c r="F1838" s="152"/>
      <c r="G1838" s="152"/>
      <c r="H1838" s="152" t="e">
        <f t="shared" si="331"/>
        <v>#N/A</v>
      </c>
      <c r="I1838" s="152"/>
      <c r="J1838" s="152" t="e">
        <f t="shared" si="332"/>
        <v>#N/A</v>
      </c>
      <c r="K1838" s="152"/>
      <c r="L1838" s="152"/>
      <c r="M1838" s="152"/>
      <c r="N1838" s="152"/>
      <c r="O1838" s="152"/>
      <c r="P1838" s="152"/>
      <c r="Q1838" s="152"/>
      <c r="R1838" s="152"/>
      <c r="S1838" s="152"/>
      <c r="T1838" s="153" cm="1">
        <f t="array" ref="T1838">MATCH(1,(TDU_Info!$C$5:$C$111=$T$6)*(TDU_Info!$B$5:$B$111&lt;=$B1838),0)</f>
        <v>89</v>
      </c>
      <c r="U1838" s="152">
        <f>100*(INDEX(TDU_Info!$E$5:$E$111,$T1838)/T$11+INDEX(TDU_Info!$F$5:$F$111,$T1838))</f>
        <v>4.3253000000000004</v>
      </c>
      <c r="V1838" s="152">
        <v>5.0549999999999997</v>
      </c>
      <c r="W1838" s="152">
        <v>4.9340000000000002</v>
      </c>
      <c r="X1838" s="152">
        <v>5.74</v>
      </c>
      <c r="Y1838" s="152">
        <v>5.5229999999999997</v>
      </c>
      <c r="Z1838" s="152">
        <v>5.1429999999999998</v>
      </c>
      <c r="AA1838" s="152">
        <v>4.9610000000000003</v>
      </c>
      <c r="AB1838" s="152">
        <v>5.6</v>
      </c>
      <c r="AC1838" s="152">
        <v>5.5</v>
      </c>
      <c r="AD1838" s="152">
        <v>4.8280000000000003</v>
      </c>
      <c r="AE1838" s="152">
        <v>5.1050000000000004</v>
      </c>
      <c r="AF1838" s="152">
        <v>5.3</v>
      </c>
      <c r="AG1838" s="152">
        <v>5.4</v>
      </c>
      <c r="AH1838" s="152">
        <v>4.8209999999999997</v>
      </c>
      <c r="AI1838" s="152">
        <v>5.181</v>
      </c>
      <c r="AJ1838" s="152">
        <v>5.3</v>
      </c>
      <c r="AK1838" s="152">
        <v>5.4</v>
      </c>
      <c r="AL1838" s="152" t="e">
        <f t="shared" si="333"/>
        <v>#N/A</v>
      </c>
      <c r="AM1838" s="152" t="e">
        <f t="shared" si="334"/>
        <v>#N/A</v>
      </c>
      <c r="AN1838" s="152" t="e">
        <f>NA()</f>
        <v>#N/A</v>
      </c>
      <c r="AO1838" s="152" t="e">
        <f>NA()</f>
        <v>#N/A</v>
      </c>
      <c r="AP1838" s="152">
        <f t="shared" si="361"/>
        <v>8.2247000000000003</v>
      </c>
      <c r="AQ1838" s="152"/>
      <c r="AR1838" s="152"/>
      <c r="AS1838" s="153">
        <f t="shared" si="367"/>
        <v>361</v>
      </c>
      <c r="AT1838" s="153">
        <f t="shared" si="362"/>
        <v>1</v>
      </c>
      <c r="AU1838" s="153">
        <f t="shared" si="363"/>
        <v>0</v>
      </c>
      <c r="AV1838" s="153">
        <f t="shared" si="364"/>
        <v>0</v>
      </c>
      <c r="BA1838">
        <f t="shared" si="368"/>
        <v>27</v>
      </c>
    </row>
    <row r="1839" spans="2:53" x14ac:dyDescent="0.25">
      <c r="B1839" s="155">
        <f t="shared" si="340"/>
        <v>44558.999305555553</v>
      </c>
      <c r="C1839" s="155">
        <f t="shared" si="327"/>
        <v>44558.999305555553</v>
      </c>
      <c r="D1839" s="152">
        <f t="shared" si="330"/>
        <v>5.3</v>
      </c>
      <c r="E1839" s="152"/>
      <c r="F1839" s="152"/>
      <c r="G1839" s="152"/>
      <c r="H1839" s="152" t="e">
        <f t="shared" si="331"/>
        <v>#N/A</v>
      </c>
      <c r="I1839" s="152"/>
      <c r="J1839" s="152" t="e">
        <f t="shared" si="332"/>
        <v>#N/A</v>
      </c>
      <c r="K1839" s="152"/>
      <c r="L1839" s="152"/>
      <c r="M1839" s="152"/>
      <c r="N1839" s="152"/>
      <c r="O1839" s="152"/>
      <c r="P1839" s="152"/>
      <c r="Q1839" s="152"/>
      <c r="R1839" s="152"/>
      <c r="S1839" s="152"/>
      <c r="T1839" s="153" cm="1">
        <f t="array" ref="T1839">MATCH(1,(TDU_Info!$C$5:$C$111=$T$6)*(TDU_Info!$B$5:$B$111&lt;=$B1839),0)</f>
        <v>89</v>
      </c>
      <c r="U1839" s="152">
        <f>100*(INDEX(TDU_Info!$E$5:$E$111,$T1839)/T$11+INDEX(TDU_Info!$F$5:$F$111,$T1839))</f>
        <v>4.3253000000000004</v>
      </c>
      <c r="V1839" s="152">
        <v>4.843</v>
      </c>
      <c r="W1839" s="152">
        <v>4.9340000000000002</v>
      </c>
      <c r="X1839" s="152">
        <v>5.74</v>
      </c>
      <c r="Y1839" s="152">
        <v>5.5229999999999997</v>
      </c>
      <c r="Z1839" s="152">
        <v>4.8760000000000003</v>
      </c>
      <c r="AA1839" s="152">
        <v>4.9610000000000003</v>
      </c>
      <c r="AB1839" s="152">
        <v>5.6</v>
      </c>
      <c r="AC1839" s="152">
        <v>5.5</v>
      </c>
      <c r="AD1839" s="152">
        <v>4.5279999999999996</v>
      </c>
      <c r="AE1839" s="152">
        <v>5.1050000000000004</v>
      </c>
      <c r="AF1839" s="152">
        <v>5.3</v>
      </c>
      <c r="AG1839" s="152">
        <v>5.4</v>
      </c>
      <c r="AH1839" s="152">
        <v>4.5540000000000003</v>
      </c>
      <c r="AI1839" s="152">
        <v>5.181</v>
      </c>
      <c r="AJ1839" s="152">
        <v>5.3</v>
      </c>
      <c r="AK1839" s="152">
        <v>5.4</v>
      </c>
      <c r="AL1839" s="152" t="e">
        <f t="shared" si="333"/>
        <v>#N/A</v>
      </c>
      <c r="AM1839" s="152" t="e">
        <f t="shared" si="334"/>
        <v>#N/A</v>
      </c>
      <c r="AN1839" s="152" t="e">
        <f>NA()</f>
        <v>#N/A</v>
      </c>
      <c r="AO1839" s="152" t="e">
        <f>NA()</f>
        <v>#N/A</v>
      </c>
      <c r="AP1839" s="152">
        <f t="shared" si="361"/>
        <v>8.2247000000000003</v>
      </c>
      <c r="AQ1839" s="152"/>
      <c r="AR1839" s="152"/>
      <c r="AS1839" s="153">
        <f t="shared" si="367"/>
        <v>362</v>
      </c>
      <c r="AT1839" s="153">
        <f t="shared" si="362"/>
        <v>1</v>
      </c>
      <c r="AU1839" s="153">
        <f t="shared" si="363"/>
        <v>0</v>
      </c>
      <c r="AV1839" s="153">
        <f t="shared" si="364"/>
        <v>0</v>
      </c>
      <c r="BA1839">
        <f t="shared" si="368"/>
        <v>28</v>
      </c>
    </row>
    <row r="1840" spans="2:53" x14ac:dyDescent="0.25">
      <c r="B1840" s="155">
        <f t="shared" si="340"/>
        <v>44559.999305555553</v>
      </c>
      <c r="C1840" s="155">
        <f t="shared" si="327"/>
        <v>44559.999305555553</v>
      </c>
      <c r="D1840" s="152">
        <f t="shared" si="330"/>
        <v>5.3</v>
      </c>
      <c r="E1840" s="152"/>
      <c r="F1840" s="152"/>
      <c r="G1840" s="152"/>
      <c r="H1840" s="152" t="e">
        <f t="shared" si="331"/>
        <v>#N/A</v>
      </c>
      <c r="I1840" s="152"/>
      <c r="J1840" s="152" t="e">
        <f t="shared" si="332"/>
        <v>#N/A</v>
      </c>
      <c r="K1840" s="152"/>
      <c r="L1840" s="152"/>
      <c r="M1840" s="152"/>
      <c r="N1840" s="152"/>
      <c r="O1840" s="152"/>
      <c r="P1840" s="152"/>
      <c r="Q1840" s="152"/>
      <c r="R1840" s="152"/>
      <c r="S1840" s="152"/>
      <c r="T1840" s="153" cm="1">
        <f t="array" ref="T1840">MATCH(1,(TDU_Info!$C$5:$C$111=$T$6)*(TDU_Info!$B$5:$B$111&lt;=$B1840),0)</f>
        <v>89</v>
      </c>
      <c r="U1840" s="152">
        <f>100*(INDEX(TDU_Info!$E$5:$E$111,$T1840)/T$11+INDEX(TDU_Info!$F$5:$F$111,$T1840))</f>
        <v>4.3253000000000004</v>
      </c>
      <c r="V1840" s="152">
        <v>4.843</v>
      </c>
      <c r="W1840" s="152">
        <v>4.9340000000000002</v>
      </c>
      <c r="X1840" s="152">
        <v>5.74</v>
      </c>
      <c r="Y1840" s="152">
        <v>5.5229999999999997</v>
      </c>
      <c r="Z1840" s="152">
        <v>4.8760000000000003</v>
      </c>
      <c r="AA1840" s="152">
        <v>4.9610000000000003</v>
      </c>
      <c r="AB1840" s="152">
        <v>5.76</v>
      </c>
      <c r="AC1840" s="152">
        <v>5.6550000000000002</v>
      </c>
      <c r="AD1840" s="152">
        <v>4.5279999999999996</v>
      </c>
      <c r="AE1840" s="152">
        <v>5.1050000000000004</v>
      </c>
      <c r="AF1840" s="152">
        <v>5.3</v>
      </c>
      <c r="AG1840" s="152">
        <v>5.4</v>
      </c>
      <c r="AH1840" s="152">
        <v>4.5540000000000003</v>
      </c>
      <c r="AI1840" s="152">
        <v>5.181</v>
      </c>
      <c r="AJ1840" s="152">
        <v>5.3</v>
      </c>
      <c r="AK1840" s="152">
        <v>5.4</v>
      </c>
      <c r="AL1840" s="152" t="e">
        <f t="shared" si="333"/>
        <v>#N/A</v>
      </c>
      <c r="AM1840" s="152" t="e">
        <f t="shared" si="334"/>
        <v>#N/A</v>
      </c>
      <c r="AN1840" s="152" t="e">
        <f>NA()</f>
        <v>#N/A</v>
      </c>
      <c r="AO1840" s="152" t="e">
        <f>NA()</f>
        <v>#N/A</v>
      </c>
      <c r="AP1840" s="152">
        <f t="shared" si="361"/>
        <v>8.2247000000000003</v>
      </c>
      <c r="AQ1840" s="152"/>
      <c r="AR1840" s="152"/>
      <c r="AS1840" s="153">
        <f t="shared" si="367"/>
        <v>363</v>
      </c>
      <c r="AT1840" s="153">
        <f t="shared" si="362"/>
        <v>1</v>
      </c>
      <c r="AU1840" s="153">
        <f t="shared" si="363"/>
        <v>0</v>
      </c>
      <c r="AV1840" s="153">
        <f t="shared" si="364"/>
        <v>0</v>
      </c>
      <c r="BA1840">
        <f t="shared" si="368"/>
        <v>29</v>
      </c>
    </row>
    <row r="1841" spans="2:53" x14ac:dyDescent="0.25">
      <c r="B1841" s="155">
        <f t="shared" si="340"/>
        <v>44560.999305555553</v>
      </c>
      <c r="C1841" s="155">
        <f t="shared" si="327"/>
        <v>44560.999305555553</v>
      </c>
      <c r="D1841" s="152">
        <f t="shared" si="330"/>
        <v>5.3</v>
      </c>
      <c r="E1841" s="152"/>
      <c r="F1841" s="152"/>
      <c r="G1841" s="152"/>
      <c r="H1841" s="152" t="e">
        <f t="shared" si="331"/>
        <v>#N/A</v>
      </c>
      <c r="I1841" s="152"/>
      <c r="J1841" s="152" t="e">
        <f t="shared" si="332"/>
        <v>#N/A</v>
      </c>
      <c r="K1841" s="152"/>
      <c r="L1841" s="152"/>
      <c r="M1841" s="152"/>
      <c r="N1841" s="152"/>
      <c r="O1841" s="152"/>
      <c r="P1841" s="152"/>
      <c r="Q1841" s="152"/>
      <c r="R1841" s="152"/>
      <c r="S1841" s="152"/>
      <c r="T1841" s="153" cm="1">
        <f t="array" ref="T1841">MATCH(1,(TDU_Info!$C$5:$C$111=$T$6)*(TDU_Info!$B$5:$B$111&lt;=$B1841),0)</f>
        <v>89</v>
      </c>
      <c r="U1841" s="152">
        <f>100*(INDEX(TDU_Info!$E$5:$E$111,$T1841)/T$11+INDEX(TDU_Info!$F$5:$F$111,$T1841))</f>
        <v>4.3253000000000004</v>
      </c>
      <c r="V1841" s="152">
        <v>4.843</v>
      </c>
      <c r="W1841" s="152">
        <v>4.9340000000000002</v>
      </c>
      <c r="X1841" s="152">
        <v>5.74</v>
      </c>
      <c r="Y1841" s="152">
        <v>5.5229999999999997</v>
      </c>
      <c r="Z1841" s="152">
        <v>4.8760000000000003</v>
      </c>
      <c r="AA1841" s="152">
        <v>4.9610000000000003</v>
      </c>
      <c r="AB1841" s="152">
        <v>5.76</v>
      </c>
      <c r="AC1841" s="152">
        <v>5.6550000000000002</v>
      </c>
      <c r="AD1841" s="152">
        <v>4.5279999999999996</v>
      </c>
      <c r="AE1841" s="152">
        <v>5.1050000000000004</v>
      </c>
      <c r="AF1841" s="152">
        <v>5.3</v>
      </c>
      <c r="AG1841" s="152">
        <v>5.4</v>
      </c>
      <c r="AH1841" s="152">
        <v>4.5540000000000003</v>
      </c>
      <c r="AI1841" s="152">
        <v>5.181</v>
      </c>
      <c r="AJ1841" s="152">
        <v>5.3</v>
      </c>
      <c r="AK1841" s="152">
        <v>5.4</v>
      </c>
      <c r="AL1841" s="152" t="e">
        <f t="shared" si="333"/>
        <v>#N/A</v>
      </c>
      <c r="AM1841" s="152" t="e">
        <f t="shared" si="334"/>
        <v>#N/A</v>
      </c>
      <c r="AN1841" s="152" t="e">
        <f>NA()</f>
        <v>#N/A</v>
      </c>
      <c r="AO1841" s="152" t="e">
        <f>NA()</f>
        <v>#N/A</v>
      </c>
      <c r="AP1841" s="152">
        <f t="shared" si="361"/>
        <v>8.2247000000000003</v>
      </c>
      <c r="AQ1841" s="152"/>
      <c r="AR1841" s="152"/>
      <c r="AS1841" s="153">
        <f t="shared" si="367"/>
        <v>364</v>
      </c>
      <c r="AT1841" s="153">
        <f t="shared" si="362"/>
        <v>1</v>
      </c>
      <c r="AU1841" s="153">
        <f t="shared" si="363"/>
        <v>0</v>
      </c>
      <c r="AV1841" s="153">
        <f t="shared" si="364"/>
        <v>0</v>
      </c>
      <c r="BA1841">
        <f t="shared" si="368"/>
        <v>30</v>
      </c>
    </row>
    <row r="1842" spans="2:53" x14ac:dyDescent="0.25">
      <c r="B1842" s="155">
        <f t="shared" si="340"/>
        <v>44561.999305555553</v>
      </c>
      <c r="C1842" s="155">
        <f t="shared" si="327"/>
        <v>44561.999305555553</v>
      </c>
      <c r="D1842" s="152">
        <f t="shared" si="330"/>
        <v>5.3</v>
      </c>
      <c r="E1842" s="152"/>
      <c r="F1842" s="152"/>
      <c r="G1842" s="152"/>
      <c r="H1842" s="152" t="e">
        <f t="shared" si="331"/>
        <v>#N/A</v>
      </c>
      <c r="I1842" s="152"/>
      <c r="J1842" s="152" t="e">
        <f t="shared" si="332"/>
        <v>#N/A</v>
      </c>
      <c r="K1842" s="152"/>
      <c r="L1842" s="152"/>
      <c r="M1842" s="152"/>
      <c r="N1842" s="152"/>
      <c r="O1842" s="152"/>
      <c r="P1842" s="152"/>
      <c r="Q1842" s="152"/>
      <c r="R1842" s="152"/>
      <c r="S1842" s="152"/>
      <c r="T1842" s="153" cm="1">
        <f t="array" ref="T1842">MATCH(1,(TDU_Info!$C$5:$C$111=$T$6)*(TDU_Info!$B$5:$B$111&lt;=$B1842),0)</f>
        <v>89</v>
      </c>
      <c r="U1842" s="152">
        <f>100*(INDEX(TDU_Info!$E$5:$E$111,$T1842)/T$11+INDEX(TDU_Info!$F$5:$F$111,$T1842))</f>
        <v>4.3253000000000004</v>
      </c>
      <c r="V1842" s="152">
        <v>4.843</v>
      </c>
      <c r="W1842" s="152">
        <v>4.9340000000000002</v>
      </c>
      <c r="X1842" s="152">
        <v>5.74</v>
      </c>
      <c r="Y1842" s="152">
        <v>5.5229999999999997</v>
      </c>
      <c r="Z1842" s="152">
        <v>4.8760000000000003</v>
      </c>
      <c r="AA1842" s="152">
        <v>4.9610000000000003</v>
      </c>
      <c r="AB1842" s="152">
        <v>5.8</v>
      </c>
      <c r="AC1842" s="152">
        <v>5.6550000000000002</v>
      </c>
      <c r="AD1842" s="152">
        <v>4.5279999999999996</v>
      </c>
      <c r="AE1842" s="152">
        <v>5.1050000000000004</v>
      </c>
      <c r="AF1842" s="152">
        <v>5.3</v>
      </c>
      <c r="AG1842" s="152">
        <v>5.4</v>
      </c>
      <c r="AH1842" s="152">
        <v>4.5540000000000003</v>
      </c>
      <c r="AI1842" s="152">
        <v>5.181</v>
      </c>
      <c r="AJ1842" s="152">
        <v>5.3</v>
      </c>
      <c r="AK1842" s="152">
        <v>5.4</v>
      </c>
      <c r="AL1842" s="152" t="e">
        <f t="shared" si="333"/>
        <v>#N/A</v>
      </c>
      <c r="AM1842" s="152" t="e">
        <f t="shared" si="334"/>
        <v>#N/A</v>
      </c>
      <c r="AN1842" s="152" t="e">
        <f>NA()</f>
        <v>#N/A</v>
      </c>
      <c r="AO1842" s="152" t="e">
        <f>NA()</f>
        <v>#N/A</v>
      </c>
      <c r="AP1842" s="152">
        <f t="shared" si="361"/>
        <v>8.2247000000000003</v>
      </c>
      <c r="AQ1842" s="152"/>
      <c r="AR1842" s="152"/>
      <c r="AS1842" s="153">
        <f t="shared" si="367"/>
        <v>365</v>
      </c>
      <c r="AT1842" s="153">
        <f t="shared" si="362"/>
        <v>1</v>
      </c>
      <c r="AU1842" s="153">
        <f t="shared" si="363"/>
        <v>0</v>
      </c>
      <c r="AV1842" s="153">
        <f t="shared" si="364"/>
        <v>0</v>
      </c>
      <c r="BA1842">
        <f t="shared" si="368"/>
        <v>31</v>
      </c>
    </row>
    <row r="1843" spans="2:53" x14ac:dyDescent="0.25">
      <c r="B1843" s="155">
        <f t="shared" si="340"/>
        <v>44562.999305555553</v>
      </c>
      <c r="C1843" s="155">
        <f t="shared" si="327"/>
        <v>44562.999305555553</v>
      </c>
      <c r="D1843" s="152">
        <f t="shared" si="330"/>
        <v>5.2779999999999996</v>
      </c>
      <c r="E1843" s="152"/>
      <c r="F1843" s="152"/>
      <c r="G1843" s="152"/>
      <c r="H1843" s="152" t="e">
        <f t="shared" si="331"/>
        <v>#N/A</v>
      </c>
      <c r="I1843" s="152"/>
      <c r="J1843" s="152" t="e">
        <f t="shared" si="332"/>
        <v>#N/A</v>
      </c>
      <c r="K1843" s="152"/>
      <c r="L1843" s="152"/>
      <c r="M1843" s="152"/>
      <c r="N1843" s="152"/>
      <c r="O1843" s="152"/>
      <c r="P1843" s="152"/>
      <c r="Q1843" s="152"/>
      <c r="R1843" s="152"/>
      <c r="S1843" s="152"/>
      <c r="T1843" s="153" cm="1">
        <f t="array" ref="T1843">MATCH(1,(TDU_Info!$C$5:$C$111=$T$6)*(TDU_Info!$B$5:$B$111&lt;=$B1843),0)</f>
        <v>89</v>
      </c>
      <c r="U1843" s="152">
        <f>100*(INDEX(TDU_Info!$E$5:$E$111,$T1843)/T$11+INDEX(TDU_Info!$F$5:$F$111,$T1843))</f>
        <v>4.3253000000000004</v>
      </c>
      <c r="V1843" s="152">
        <v>4.843</v>
      </c>
      <c r="W1843" s="152">
        <v>4.9340000000000002</v>
      </c>
      <c r="X1843" s="152">
        <v>5.5250000000000004</v>
      </c>
      <c r="Y1843" s="152">
        <v>5.3250000000000002</v>
      </c>
      <c r="Z1843" s="152">
        <v>4.8760000000000003</v>
      </c>
      <c r="AA1843" s="152">
        <v>4.9610000000000003</v>
      </c>
      <c r="AB1843" s="152">
        <v>5.3550000000000004</v>
      </c>
      <c r="AC1843" s="152">
        <v>5.1550000000000002</v>
      </c>
      <c r="AD1843" s="152">
        <v>4.5279999999999996</v>
      </c>
      <c r="AE1843" s="152">
        <v>5.1050000000000004</v>
      </c>
      <c r="AF1843" s="152">
        <v>5.2779999999999996</v>
      </c>
      <c r="AG1843" s="152">
        <v>5.0780000000000003</v>
      </c>
      <c r="AH1843" s="152">
        <v>4.5540000000000003</v>
      </c>
      <c r="AI1843" s="152">
        <v>5.181</v>
      </c>
      <c r="AJ1843" s="152">
        <v>5.1079999999999997</v>
      </c>
      <c r="AK1843" s="152">
        <v>4.9080000000000004</v>
      </c>
      <c r="AL1843" s="152" t="e">
        <f t="shared" si="333"/>
        <v>#N/A</v>
      </c>
      <c r="AM1843" s="152" t="e">
        <f t="shared" si="334"/>
        <v>#N/A</v>
      </c>
      <c r="AN1843" s="152" t="e">
        <f>NA()</f>
        <v>#N/A</v>
      </c>
      <c r="AO1843" s="152" t="e">
        <f>NA()</f>
        <v>#N/A</v>
      </c>
      <c r="AP1843" s="152" t="e">
        <f t="shared" si="361"/>
        <v>#N/A</v>
      </c>
      <c r="AQ1843" s="152"/>
      <c r="AR1843" s="152"/>
      <c r="AS1843" s="153">
        <f t="shared" ref="AS1843:AS1854" si="369">ROUNDUP(B1843-DATE(YEAR(B1843),1,1),0)</f>
        <v>1</v>
      </c>
      <c r="AT1843" s="153">
        <f t="shared" si="362"/>
        <v>1</v>
      </c>
      <c r="AU1843" s="153">
        <f t="shared" si="363"/>
        <v>0</v>
      </c>
      <c r="AV1843" s="153">
        <f t="shared" si="364"/>
        <v>0</v>
      </c>
      <c r="BA1843">
        <f t="shared" ref="BA1843:BA1854" si="370">DAY(C1843)</f>
        <v>1</v>
      </c>
    </row>
    <row r="1844" spans="2:53" x14ac:dyDescent="0.25">
      <c r="B1844" s="155">
        <f t="shared" si="340"/>
        <v>44563.999305555553</v>
      </c>
      <c r="C1844" s="155">
        <f t="shared" si="327"/>
        <v>44563.999305555553</v>
      </c>
      <c r="D1844" s="152">
        <f t="shared" si="330"/>
        <v>5.2779999999999996</v>
      </c>
      <c r="E1844" s="152"/>
      <c r="F1844" s="152"/>
      <c r="G1844" s="152"/>
      <c r="H1844" s="152" t="e">
        <f t="shared" si="331"/>
        <v>#N/A</v>
      </c>
      <c r="I1844" s="152"/>
      <c r="J1844" s="152" t="e">
        <f t="shared" si="332"/>
        <v>#N/A</v>
      </c>
      <c r="K1844" s="152"/>
      <c r="L1844" s="152"/>
      <c r="M1844" s="152"/>
      <c r="N1844" s="152"/>
      <c r="O1844" s="152"/>
      <c r="P1844" s="152"/>
      <c r="Q1844" s="152"/>
      <c r="R1844" s="152"/>
      <c r="S1844" s="152"/>
      <c r="T1844" s="153" cm="1">
        <f t="array" ref="T1844">MATCH(1,(TDU_Info!$C$5:$C$111=$T$6)*(TDU_Info!$B$5:$B$111&lt;=$B1844),0)</f>
        <v>89</v>
      </c>
      <c r="U1844" s="152">
        <f>100*(INDEX(TDU_Info!$E$5:$E$111,$T1844)/T$11+INDEX(TDU_Info!$F$5:$F$111,$T1844))</f>
        <v>4.3253000000000004</v>
      </c>
      <c r="V1844" s="152">
        <v>4.843</v>
      </c>
      <c r="W1844" s="152">
        <v>4.9340000000000002</v>
      </c>
      <c r="X1844" s="152">
        <v>5.5250000000000004</v>
      </c>
      <c r="Y1844" s="152">
        <v>5.3230000000000004</v>
      </c>
      <c r="Z1844" s="152">
        <v>4.8760000000000003</v>
      </c>
      <c r="AA1844" s="152">
        <v>4.9610000000000003</v>
      </c>
      <c r="AB1844" s="152">
        <v>5.3550000000000004</v>
      </c>
      <c r="AC1844" s="152">
        <v>5.1550000000000002</v>
      </c>
      <c r="AD1844" s="152">
        <v>4.5279999999999996</v>
      </c>
      <c r="AE1844" s="152">
        <v>5.1050000000000004</v>
      </c>
      <c r="AF1844" s="152">
        <v>5.2779999999999996</v>
      </c>
      <c r="AG1844" s="152">
        <v>5.0780000000000003</v>
      </c>
      <c r="AH1844" s="152">
        <v>4.5540000000000003</v>
      </c>
      <c r="AI1844" s="152">
        <v>5.181</v>
      </c>
      <c r="AJ1844" s="152">
        <v>5.1079999999999997</v>
      </c>
      <c r="AK1844" s="152">
        <v>4.9080000000000004</v>
      </c>
      <c r="AL1844" s="152" t="e">
        <f t="shared" si="333"/>
        <v>#N/A</v>
      </c>
      <c r="AM1844" s="152" t="e">
        <f t="shared" si="334"/>
        <v>#N/A</v>
      </c>
      <c r="AN1844" s="152" t="e">
        <f>NA()</f>
        <v>#N/A</v>
      </c>
      <c r="AO1844" s="152" t="e">
        <f>NA()</f>
        <v>#N/A</v>
      </c>
      <c r="AP1844" s="152">
        <f t="shared" si="361"/>
        <v>7.9146999999999998</v>
      </c>
      <c r="AQ1844" s="152"/>
      <c r="AR1844" s="152"/>
      <c r="AS1844" s="153">
        <f t="shared" si="369"/>
        <v>2</v>
      </c>
      <c r="AT1844" s="153">
        <f t="shared" si="362"/>
        <v>1</v>
      </c>
      <c r="AU1844" s="153">
        <f t="shared" si="363"/>
        <v>0</v>
      </c>
      <c r="AV1844" s="153">
        <f t="shared" si="364"/>
        <v>0</v>
      </c>
      <c r="BA1844">
        <f t="shared" si="370"/>
        <v>2</v>
      </c>
    </row>
    <row r="1845" spans="2:53" x14ac:dyDescent="0.25">
      <c r="B1845" s="155">
        <f t="shared" si="340"/>
        <v>44564.999305555553</v>
      </c>
      <c r="C1845" s="155">
        <f t="shared" si="327"/>
        <v>44564.999305555553</v>
      </c>
      <c r="D1845" s="152">
        <f t="shared" si="330"/>
        <v>5.2779999999999996</v>
      </c>
      <c r="E1845" s="152"/>
      <c r="F1845" s="152"/>
      <c r="G1845" s="152"/>
      <c r="H1845" s="152" t="e">
        <f t="shared" si="331"/>
        <v>#N/A</v>
      </c>
      <c r="I1845" s="152"/>
      <c r="J1845" s="152" t="e">
        <f t="shared" si="332"/>
        <v>#N/A</v>
      </c>
      <c r="K1845" s="152"/>
      <c r="L1845" s="152"/>
      <c r="M1845" s="152"/>
      <c r="N1845" s="152"/>
      <c r="O1845" s="152"/>
      <c r="P1845" s="152"/>
      <c r="Q1845" s="152"/>
      <c r="R1845" s="152"/>
      <c r="S1845" s="152"/>
      <c r="T1845" s="153" cm="1">
        <f t="array" ref="T1845">MATCH(1,(TDU_Info!$C$5:$C$111=$T$6)*(TDU_Info!$B$5:$B$111&lt;=$B1845),0)</f>
        <v>89</v>
      </c>
      <c r="U1845" s="152">
        <f>100*(INDEX(TDU_Info!$E$5:$E$111,$T1845)/T$11+INDEX(TDU_Info!$F$5:$F$111,$T1845))</f>
        <v>4.3253000000000004</v>
      </c>
      <c r="V1845" s="152">
        <v>4.843</v>
      </c>
      <c r="W1845" s="152">
        <v>4.9340000000000002</v>
      </c>
      <c r="X1845" s="152">
        <v>5.5250000000000004</v>
      </c>
      <c r="Y1845" s="152">
        <v>5.3230000000000004</v>
      </c>
      <c r="Z1845" s="152">
        <v>4.8760000000000003</v>
      </c>
      <c r="AA1845" s="152">
        <v>4.9610000000000003</v>
      </c>
      <c r="AB1845" s="152">
        <v>5.3550000000000004</v>
      </c>
      <c r="AC1845" s="152">
        <v>5.1550000000000002</v>
      </c>
      <c r="AD1845" s="152">
        <v>4.5279999999999996</v>
      </c>
      <c r="AE1845" s="152">
        <v>5.1050000000000004</v>
      </c>
      <c r="AF1845" s="152">
        <v>5.2779999999999996</v>
      </c>
      <c r="AG1845" s="152">
        <v>5.0780000000000003</v>
      </c>
      <c r="AH1845" s="152">
        <v>4.5540000000000003</v>
      </c>
      <c r="AI1845" s="152">
        <v>5.181</v>
      </c>
      <c r="AJ1845" s="152">
        <v>5.1079999999999997</v>
      </c>
      <c r="AK1845" s="152">
        <v>4.9080000000000004</v>
      </c>
      <c r="AL1845" s="152" t="e">
        <f t="shared" si="333"/>
        <v>#N/A</v>
      </c>
      <c r="AM1845" s="152" t="e">
        <f t="shared" si="334"/>
        <v>#N/A</v>
      </c>
      <c r="AN1845" s="152" t="e">
        <f>NA()</f>
        <v>#N/A</v>
      </c>
      <c r="AO1845" s="152" t="e">
        <f>NA()</f>
        <v>#N/A</v>
      </c>
      <c r="AP1845" s="152">
        <f t="shared" si="361"/>
        <v>7.9146999999999998</v>
      </c>
      <c r="AQ1845" s="152"/>
      <c r="AR1845" s="152"/>
      <c r="AS1845" s="153">
        <f t="shared" si="369"/>
        <v>3</v>
      </c>
      <c r="AT1845" s="153">
        <f t="shared" si="362"/>
        <v>1</v>
      </c>
      <c r="AU1845" s="153">
        <f t="shared" si="363"/>
        <v>0</v>
      </c>
      <c r="AV1845" s="153">
        <f t="shared" si="364"/>
        <v>0</v>
      </c>
      <c r="BA1845">
        <f t="shared" si="370"/>
        <v>3</v>
      </c>
    </row>
    <row r="1846" spans="2:53" x14ac:dyDescent="0.25">
      <c r="B1846" s="155">
        <f t="shared" si="340"/>
        <v>44565.999305555553</v>
      </c>
      <c r="C1846" s="155">
        <f t="shared" si="327"/>
        <v>44565.999305555553</v>
      </c>
      <c r="D1846" s="152">
        <f t="shared" si="330"/>
        <v>5.2779999999999996</v>
      </c>
      <c r="E1846" s="152"/>
      <c r="F1846" s="152"/>
      <c r="G1846" s="152"/>
      <c r="H1846" s="152" t="e">
        <f t="shared" si="331"/>
        <v>#N/A</v>
      </c>
      <c r="I1846" s="152"/>
      <c r="J1846" s="152" t="e">
        <f t="shared" si="332"/>
        <v>#N/A</v>
      </c>
      <c r="K1846" s="152"/>
      <c r="L1846" s="152"/>
      <c r="M1846" s="152"/>
      <c r="N1846" s="152"/>
      <c r="O1846" s="152"/>
      <c r="P1846" s="152"/>
      <c r="Q1846" s="152"/>
      <c r="R1846" s="152"/>
      <c r="S1846" s="152"/>
      <c r="T1846" s="153" cm="1">
        <f t="array" ref="T1846">MATCH(1,(TDU_Info!$C$5:$C$111=$T$6)*(TDU_Info!$B$5:$B$111&lt;=$B1846),0)</f>
        <v>89</v>
      </c>
      <c r="U1846" s="152">
        <f>100*(INDEX(TDU_Info!$E$5:$E$111,$T1846)/T$11+INDEX(TDU_Info!$F$5:$F$111,$T1846))</f>
        <v>4.3253000000000004</v>
      </c>
      <c r="V1846" s="152">
        <v>4.8550000000000004</v>
      </c>
      <c r="W1846" s="152">
        <v>4.9340000000000002</v>
      </c>
      <c r="X1846" s="152">
        <v>5.5250000000000004</v>
      </c>
      <c r="Y1846" s="152">
        <v>5.3230000000000004</v>
      </c>
      <c r="Z1846" s="152">
        <v>4.9710000000000001</v>
      </c>
      <c r="AA1846" s="152">
        <v>4.9610000000000003</v>
      </c>
      <c r="AB1846" s="152">
        <v>5.3550000000000004</v>
      </c>
      <c r="AC1846" s="152">
        <v>5.1550000000000002</v>
      </c>
      <c r="AD1846" s="152">
        <v>4.6449999999999996</v>
      </c>
      <c r="AE1846" s="152">
        <v>5.1050000000000004</v>
      </c>
      <c r="AF1846" s="152">
        <v>5.2779999999999996</v>
      </c>
      <c r="AG1846" s="152">
        <v>5.0780000000000003</v>
      </c>
      <c r="AH1846" s="152">
        <v>4.7530000000000001</v>
      </c>
      <c r="AI1846" s="152">
        <v>5.181</v>
      </c>
      <c r="AJ1846" s="152">
        <v>5.1079999999999997</v>
      </c>
      <c r="AK1846" s="152">
        <v>4.9080000000000004</v>
      </c>
      <c r="AL1846" s="152" t="e">
        <f t="shared" si="333"/>
        <v>#N/A</v>
      </c>
      <c r="AM1846" s="152" t="e">
        <f t="shared" si="334"/>
        <v>#N/A</v>
      </c>
      <c r="AN1846" s="152" t="e">
        <f>NA()</f>
        <v>#N/A</v>
      </c>
      <c r="AO1846" s="152" t="e">
        <f>NA()</f>
        <v>#N/A</v>
      </c>
      <c r="AP1846" s="152">
        <f t="shared" si="361"/>
        <v>7.9146999999999998</v>
      </c>
      <c r="AQ1846" s="152"/>
      <c r="AR1846" s="152"/>
      <c r="AS1846" s="153">
        <f t="shared" si="369"/>
        <v>4</v>
      </c>
      <c r="AT1846" s="153">
        <f t="shared" si="362"/>
        <v>1</v>
      </c>
      <c r="AU1846" s="153">
        <f t="shared" si="363"/>
        <v>0</v>
      </c>
      <c r="AV1846" s="153">
        <f t="shared" si="364"/>
        <v>0</v>
      </c>
      <c r="BA1846">
        <f t="shared" si="370"/>
        <v>4</v>
      </c>
    </row>
    <row r="1847" spans="2:53" x14ac:dyDescent="0.25">
      <c r="B1847" s="155">
        <f t="shared" si="340"/>
        <v>44566.999305555553</v>
      </c>
      <c r="C1847" s="155">
        <f t="shared" si="327"/>
        <v>44566.999305555553</v>
      </c>
      <c r="D1847" s="152">
        <f t="shared" si="330"/>
        <v>5.2779999999999996</v>
      </c>
      <c r="E1847" s="152"/>
      <c r="F1847" s="152"/>
      <c r="G1847" s="152"/>
      <c r="H1847" s="152" t="e">
        <f t="shared" si="331"/>
        <v>#N/A</v>
      </c>
      <c r="I1847" s="152"/>
      <c r="J1847" s="152" t="e">
        <f t="shared" si="332"/>
        <v>#N/A</v>
      </c>
      <c r="K1847" s="152"/>
      <c r="L1847" s="152"/>
      <c r="M1847" s="152"/>
      <c r="N1847" s="152"/>
      <c r="O1847" s="152"/>
      <c r="P1847" s="152"/>
      <c r="Q1847" s="152"/>
      <c r="R1847" s="152"/>
      <c r="S1847" s="152"/>
      <c r="T1847" s="153" cm="1">
        <f t="array" ref="T1847">MATCH(1,(TDU_Info!$C$5:$C$111=$T$6)*(TDU_Info!$B$5:$B$111&lt;=$B1847),0)</f>
        <v>89</v>
      </c>
      <c r="U1847" s="152">
        <f>100*(INDEX(TDU_Info!$E$5:$E$111,$T1847)/T$11+INDEX(TDU_Info!$F$5:$F$111,$T1847))</f>
        <v>4.3253000000000004</v>
      </c>
      <c r="V1847" s="152">
        <v>4.6429999999999998</v>
      </c>
      <c r="W1847" s="152">
        <v>4.9340000000000002</v>
      </c>
      <c r="X1847" s="152">
        <v>5.5250000000000004</v>
      </c>
      <c r="Y1847" s="152">
        <v>5.3230000000000004</v>
      </c>
      <c r="Z1847" s="152">
        <v>4.6760000000000002</v>
      </c>
      <c r="AA1847" s="152">
        <v>4.9610000000000003</v>
      </c>
      <c r="AB1847" s="152">
        <v>5.3550000000000004</v>
      </c>
      <c r="AC1847" s="152">
        <v>5.1550000000000002</v>
      </c>
      <c r="AD1847" s="152">
        <v>4.3280000000000003</v>
      </c>
      <c r="AE1847" s="152">
        <v>5.1050000000000004</v>
      </c>
      <c r="AF1847" s="152">
        <v>5.2779999999999996</v>
      </c>
      <c r="AG1847" s="152">
        <v>5.0780000000000003</v>
      </c>
      <c r="AH1847" s="152">
        <v>4.3540000000000001</v>
      </c>
      <c r="AI1847" s="152">
        <v>5.181</v>
      </c>
      <c r="AJ1847" s="152">
        <v>5.1079999999999997</v>
      </c>
      <c r="AK1847" s="152">
        <v>4.9080000000000004</v>
      </c>
      <c r="AL1847" s="152" t="e">
        <f t="shared" si="333"/>
        <v>#N/A</v>
      </c>
      <c r="AM1847" s="152" t="e">
        <f t="shared" si="334"/>
        <v>#N/A</v>
      </c>
      <c r="AN1847" s="152" t="e">
        <f>NA()</f>
        <v>#N/A</v>
      </c>
      <c r="AO1847" s="152" t="e">
        <f>NA()</f>
        <v>#N/A</v>
      </c>
      <c r="AP1847" s="152">
        <f t="shared" si="361"/>
        <v>7.9146999999999998</v>
      </c>
      <c r="AQ1847" s="152"/>
      <c r="AR1847" s="152"/>
      <c r="AS1847" s="153">
        <f t="shared" si="369"/>
        <v>5</v>
      </c>
      <c r="AT1847" s="153">
        <f t="shared" si="362"/>
        <v>1</v>
      </c>
      <c r="AU1847" s="153">
        <f t="shared" si="363"/>
        <v>0</v>
      </c>
      <c r="AV1847" s="153">
        <f t="shared" si="364"/>
        <v>0</v>
      </c>
      <c r="BA1847">
        <f t="shared" si="370"/>
        <v>5</v>
      </c>
    </row>
    <row r="1848" spans="2:53" x14ac:dyDescent="0.25">
      <c r="B1848" s="155">
        <f t="shared" si="340"/>
        <v>44567.999305555553</v>
      </c>
      <c r="C1848" s="155">
        <f t="shared" si="327"/>
        <v>44567.999305555553</v>
      </c>
      <c r="D1848" s="152">
        <f t="shared" si="330"/>
        <v>5.2779999999999996</v>
      </c>
      <c r="E1848" s="152"/>
      <c r="F1848" s="152"/>
      <c r="G1848" s="152"/>
      <c r="H1848" s="152" t="e">
        <f t="shared" si="331"/>
        <v>#N/A</v>
      </c>
      <c r="I1848" s="152"/>
      <c r="J1848" s="152" t="e">
        <f t="shared" si="332"/>
        <v>#N/A</v>
      </c>
      <c r="K1848" s="152"/>
      <c r="L1848" s="152"/>
      <c r="M1848" s="152"/>
      <c r="N1848" s="152"/>
      <c r="O1848" s="152"/>
      <c r="P1848" s="152"/>
      <c r="Q1848" s="152"/>
      <c r="R1848" s="152"/>
      <c r="S1848" s="152"/>
      <c r="T1848" s="153" cm="1">
        <f t="array" ref="T1848">MATCH(1,(TDU_Info!$C$5:$C$111=$T$6)*(TDU_Info!$B$5:$B$111&lt;=$B1848),0)</f>
        <v>89</v>
      </c>
      <c r="U1848" s="152">
        <f>100*(INDEX(TDU_Info!$E$5:$E$111,$T1848)/T$11+INDEX(TDU_Info!$F$5:$F$111,$T1848))</f>
        <v>4.3253000000000004</v>
      </c>
      <c r="V1848" s="152">
        <v>4.4429999999999996</v>
      </c>
      <c r="W1848" s="152">
        <v>4.9340000000000002</v>
      </c>
      <c r="X1848" s="152">
        <v>5.5250000000000004</v>
      </c>
      <c r="Y1848" s="152">
        <v>5.3230000000000004</v>
      </c>
      <c r="Z1848" s="152">
        <v>4.476</v>
      </c>
      <c r="AA1848" s="152">
        <v>4.915</v>
      </c>
      <c r="AB1848" s="152">
        <v>5.3550000000000004</v>
      </c>
      <c r="AC1848" s="152">
        <v>5.1550000000000002</v>
      </c>
      <c r="AD1848" s="152">
        <v>4.1280000000000001</v>
      </c>
      <c r="AE1848" s="152">
        <v>5.1050000000000004</v>
      </c>
      <c r="AF1848" s="152">
        <v>5.2779999999999996</v>
      </c>
      <c r="AG1848" s="152">
        <v>5.0780000000000003</v>
      </c>
      <c r="AH1848" s="152">
        <v>4.1539999999999999</v>
      </c>
      <c r="AI1848" s="152">
        <v>4.8819999999999997</v>
      </c>
      <c r="AJ1848" s="152">
        <v>5.1079999999999997</v>
      </c>
      <c r="AK1848" s="152">
        <v>4.9080000000000004</v>
      </c>
      <c r="AL1848" s="152" t="e">
        <f t="shared" si="333"/>
        <v>#N/A</v>
      </c>
      <c r="AM1848" s="152" t="e">
        <f t="shared" si="334"/>
        <v>#N/A</v>
      </c>
      <c r="AN1848" s="152" t="e">
        <f>NA()</f>
        <v>#N/A</v>
      </c>
      <c r="AO1848" s="152" t="e">
        <f>NA()</f>
        <v>#N/A</v>
      </c>
      <c r="AP1848" s="152">
        <f t="shared" si="361"/>
        <v>7.9146999999999998</v>
      </c>
      <c r="AQ1848" s="152"/>
      <c r="AR1848" s="152"/>
      <c r="AS1848" s="153">
        <f t="shared" si="369"/>
        <v>6</v>
      </c>
      <c r="AT1848" s="153">
        <f t="shared" si="362"/>
        <v>1</v>
      </c>
      <c r="AU1848" s="153">
        <f t="shared" si="363"/>
        <v>0</v>
      </c>
      <c r="AV1848" s="153">
        <f t="shared" si="364"/>
        <v>0</v>
      </c>
      <c r="BA1848">
        <f t="shared" si="370"/>
        <v>6</v>
      </c>
    </row>
    <row r="1849" spans="2:53" x14ac:dyDescent="0.25">
      <c r="B1849" s="155">
        <f t="shared" si="340"/>
        <v>44568.999305555553</v>
      </c>
      <c r="C1849" s="155">
        <f t="shared" si="327"/>
        <v>44568.999305555553</v>
      </c>
      <c r="D1849" s="152">
        <f t="shared" si="330"/>
        <v>4.9000000000000004</v>
      </c>
      <c r="E1849" s="152"/>
      <c r="F1849" s="152"/>
      <c r="G1849" s="152"/>
      <c r="H1849" s="152" t="e">
        <f t="shared" si="331"/>
        <v>#N/A</v>
      </c>
      <c r="I1849" s="152"/>
      <c r="J1849" s="152" t="e">
        <f t="shared" si="332"/>
        <v>#N/A</v>
      </c>
      <c r="K1849" s="152"/>
      <c r="L1849" s="152"/>
      <c r="M1849" s="152"/>
      <c r="N1849" s="152"/>
      <c r="O1849" s="152"/>
      <c r="P1849" s="152"/>
      <c r="Q1849" s="152"/>
      <c r="R1849" s="152"/>
      <c r="S1849" s="152"/>
      <c r="T1849" s="153" cm="1">
        <f t="array" ref="T1849">MATCH(1,(TDU_Info!$C$5:$C$111=$T$6)*(TDU_Info!$B$5:$B$111&lt;=$B1849),0)</f>
        <v>89</v>
      </c>
      <c r="U1849" s="152">
        <f>100*(INDEX(TDU_Info!$E$5:$E$111,$T1849)/T$11+INDEX(TDU_Info!$F$5:$F$111,$T1849))</f>
        <v>4.3253000000000004</v>
      </c>
      <c r="V1849" s="152">
        <v>4.4429999999999996</v>
      </c>
      <c r="W1849" s="152">
        <v>4.9340000000000002</v>
      </c>
      <c r="X1849" s="152">
        <v>5.4</v>
      </c>
      <c r="Y1849" s="152">
        <v>5.3</v>
      </c>
      <c r="Z1849" s="152">
        <v>4.476</v>
      </c>
      <c r="AA1849" s="152">
        <v>4.915</v>
      </c>
      <c r="AB1849" s="152">
        <v>5.3550000000000004</v>
      </c>
      <c r="AC1849" s="152">
        <v>5.1550000000000002</v>
      </c>
      <c r="AD1849" s="152">
        <v>4.1280000000000001</v>
      </c>
      <c r="AE1849" s="152">
        <v>5.1050000000000004</v>
      </c>
      <c r="AF1849" s="152">
        <v>4.9000000000000004</v>
      </c>
      <c r="AG1849" s="152">
        <v>4.8</v>
      </c>
      <c r="AH1849" s="152">
        <v>4.1539999999999999</v>
      </c>
      <c r="AI1849" s="152">
        <v>4.8819999999999997</v>
      </c>
      <c r="AJ1849" s="152">
        <v>5.1079999999999997</v>
      </c>
      <c r="AK1849" s="152">
        <v>4.9080000000000004</v>
      </c>
      <c r="AL1849" s="152" t="e">
        <f t="shared" si="333"/>
        <v>#N/A</v>
      </c>
      <c r="AM1849" s="152" t="e">
        <f t="shared" si="334"/>
        <v>#N/A</v>
      </c>
      <c r="AN1849" s="152" t="e">
        <f>NA()</f>
        <v>#N/A</v>
      </c>
      <c r="AO1849" s="152" t="e">
        <f>NA()</f>
        <v>#N/A</v>
      </c>
      <c r="AP1849" s="152">
        <f t="shared" si="361"/>
        <v>7.9146999999999998</v>
      </c>
      <c r="AQ1849" s="152"/>
      <c r="AR1849" s="152"/>
      <c r="AS1849" s="153">
        <f t="shared" si="369"/>
        <v>7</v>
      </c>
      <c r="AT1849" s="153">
        <f t="shared" si="362"/>
        <v>1</v>
      </c>
      <c r="AU1849" s="153">
        <f t="shared" si="363"/>
        <v>0</v>
      </c>
      <c r="AV1849" s="153">
        <f t="shared" si="364"/>
        <v>0</v>
      </c>
      <c r="BA1849">
        <f t="shared" si="370"/>
        <v>7</v>
      </c>
    </row>
    <row r="1850" spans="2:53" x14ac:dyDescent="0.25">
      <c r="B1850" s="155">
        <f t="shared" si="340"/>
        <v>44569.999305555553</v>
      </c>
      <c r="C1850" s="155">
        <f t="shared" si="327"/>
        <v>44569.999305555553</v>
      </c>
      <c r="D1850" s="152">
        <f t="shared" si="330"/>
        <v>4.9000000000000004</v>
      </c>
      <c r="E1850" s="152"/>
      <c r="F1850" s="152"/>
      <c r="G1850" s="152"/>
      <c r="H1850" s="152" t="e">
        <f t="shared" si="331"/>
        <v>#N/A</v>
      </c>
      <c r="I1850" s="152"/>
      <c r="J1850" s="152" t="e">
        <f t="shared" si="332"/>
        <v>#N/A</v>
      </c>
      <c r="K1850" s="152"/>
      <c r="L1850" s="152"/>
      <c r="M1850" s="152"/>
      <c r="N1850" s="152"/>
      <c r="O1850" s="152"/>
      <c r="P1850" s="152"/>
      <c r="Q1850" s="152"/>
      <c r="R1850" s="152"/>
      <c r="S1850" s="152"/>
      <c r="T1850" s="153" cm="1">
        <f t="array" ref="T1850">MATCH(1,(TDU_Info!$C$5:$C$111=$T$6)*(TDU_Info!$B$5:$B$111&lt;=$B1850),0)</f>
        <v>89</v>
      </c>
      <c r="U1850" s="152">
        <f>100*(INDEX(TDU_Info!$E$5:$E$111,$T1850)/T$11+INDEX(TDU_Info!$F$5:$F$111,$T1850))</f>
        <v>4.3253000000000004</v>
      </c>
      <c r="V1850" s="152">
        <v>4.2430000000000003</v>
      </c>
      <c r="W1850" s="152">
        <v>4.9340000000000002</v>
      </c>
      <c r="X1850" s="152">
        <v>5.4</v>
      </c>
      <c r="Y1850" s="152">
        <v>5.1230000000000002</v>
      </c>
      <c r="Z1850" s="152">
        <v>4.2759999999999998</v>
      </c>
      <c r="AA1850" s="152">
        <v>4.915</v>
      </c>
      <c r="AB1850" s="152">
        <v>5.3550000000000004</v>
      </c>
      <c r="AC1850" s="152">
        <v>5.1550000000000002</v>
      </c>
      <c r="AD1850" s="152">
        <v>3.9279999999999999</v>
      </c>
      <c r="AE1850" s="152">
        <v>5.1050000000000004</v>
      </c>
      <c r="AF1850" s="152">
        <v>4.9000000000000004</v>
      </c>
      <c r="AG1850" s="152">
        <v>4.8</v>
      </c>
      <c r="AH1850" s="152">
        <v>3.9540000000000002</v>
      </c>
      <c r="AI1850" s="152">
        <v>4.8819999999999997</v>
      </c>
      <c r="AJ1850" s="152">
        <v>5.1079999999999997</v>
      </c>
      <c r="AK1850" s="152">
        <v>4.9080000000000004</v>
      </c>
      <c r="AL1850" s="152" t="e">
        <f t="shared" si="333"/>
        <v>#N/A</v>
      </c>
      <c r="AM1850" s="152" t="e">
        <f t="shared" si="334"/>
        <v>#N/A</v>
      </c>
      <c r="AN1850" s="152" t="e">
        <f>NA()</f>
        <v>#N/A</v>
      </c>
      <c r="AO1850" s="152" t="e">
        <f>NA()</f>
        <v>#N/A</v>
      </c>
      <c r="AP1850" s="152">
        <f t="shared" si="361"/>
        <v>7.9146999999999998</v>
      </c>
      <c r="AQ1850" s="152"/>
      <c r="AR1850" s="152"/>
      <c r="AS1850" s="153">
        <f t="shared" si="369"/>
        <v>8</v>
      </c>
      <c r="AT1850" s="153">
        <f t="shared" si="362"/>
        <v>1</v>
      </c>
      <c r="AU1850" s="153">
        <f t="shared" si="363"/>
        <v>0</v>
      </c>
      <c r="AV1850" s="153">
        <f t="shared" si="364"/>
        <v>0</v>
      </c>
      <c r="BA1850">
        <f t="shared" si="370"/>
        <v>8</v>
      </c>
    </row>
    <row r="1851" spans="2:53" x14ac:dyDescent="0.25">
      <c r="B1851" s="155">
        <f t="shared" si="340"/>
        <v>44570.999305555553</v>
      </c>
      <c r="C1851" s="155">
        <f t="shared" si="327"/>
        <v>44570.999305555553</v>
      </c>
      <c r="D1851" s="152">
        <f t="shared" si="330"/>
        <v>4.9000000000000004</v>
      </c>
      <c r="E1851" s="152"/>
      <c r="F1851" s="152"/>
      <c r="G1851" s="152"/>
      <c r="H1851" s="152" t="e">
        <f t="shared" si="331"/>
        <v>#N/A</v>
      </c>
      <c r="I1851" s="152"/>
      <c r="J1851" s="152" t="e">
        <f t="shared" si="332"/>
        <v>#N/A</v>
      </c>
      <c r="K1851" s="152"/>
      <c r="L1851" s="152"/>
      <c r="M1851" s="152"/>
      <c r="N1851" s="152"/>
      <c r="O1851" s="152"/>
      <c r="P1851" s="152"/>
      <c r="Q1851" s="152"/>
      <c r="R1851" s="152"/>
      <c r="S1851" s="152"/>
      <c r="T1851" s="153" cm="1">
        <f t="array" ref="T1851">MATCH(1,(TDU_Info!$C$5:$C$111=$T$6)*(TDU_Info!$B$5:$B$111&lt;=$B1851),0)</f>
        <v>89</v>
      </c>
      <c r="U1851" s="152">
        <f>100*(INDEX(TDU_Info!$E$5:$E$111,$T1851)/T$11+INDEX(TDU_Info!$F$5:$F$111,$T1851))</f>
        <v>4.3253000000000004</v>
      </c>
      <c r="V1851" s="152">
        <v>4.2430000000000003</v>
      </c>
      <c r="W1851" s="152">
        <v>4.9340000000000002</v>
      </c>
      <c r="X1851" s="152">
        <v>5.4</v>
      </c>
      <c r="Y1851" s="152">
        <v>5.1230000000000002</v>
      </c>
      <c r="Z1851" s="152">
        <v>4.2759999999999998</v>
      </c>
      <c r="AA1851" s="152">
        <v>4.915</v>
      </c>
      <c r="AB1851" s="152">
        <v>5.3550000000000004</v>
      </c>
      <c r="AC1851" s="152">
        <v>5.1550000000000002</v>
      </c>
      <c r="AD1851" s="152">
        <v>3.9279999999999999</v>
      </c>
      <c r="AE1851" s="152">
        <v>5.1050000000000004</v>
      </c>
      <c r="AF1851" s="152">
        <v>4.9000000000000004</v>
      </c>
      <c r="AG1851" s="152">
        <v>4.8</v>
      </c>
      <c r="AH1851" s="152">
        <v>3.9540000000000002</v>
      </c>
      <c r="AI1851" s="152">
        <v>4.8819999999999997</v>
      </c>
      <c r="AJ1851" s="152">
        <v>5.1079999999999997</v>
      </c>
      <c r="AK1851" s="152">
        <v>4.9080000000000004</v>
      </c>
      <c r="AL1851" s="152" t="e">
        <f t="shared" si="333"/>
        <v>#N/A</v>
      </c>
      <c r="AM1851" s="152" t="e">
        <f t="shared" si="334"/>
        <v>#N/A</v>
      </c>
      <c r="AN1851" s="152" t="e">
        <f>NA()</f>
        <v>#N/A</v>
      </c>
      <c r="AO1851" s="152" t="e">
        <f>NA()</f>
        <v>#N/A</v>
      </c>
      <c r="AP1851" s="152">
        <f t="shared" si="361"/>
        <v>7.9146999999999998</v>
      </c>
      <c r="AQ1851" s="152"/>
      <c r="AR1851" s="152"/>
      <c r="AS1851" s="153">
        <f t="shared" si="369"/>
        <v>9</v>
      </c>
      <c r="AT1851" s="153">
        <f t="shared" si="362"/>
        <v>1</v>
      </c>
      <c r="AU1851" s="153">
        <f t="shared" si="363"/>
        <v>0</v>
      </c>
      <c r="AV1851" s="153">
        <f t="shared" si="364"/>
        <v>0</v>
      </c>
      <c r="BA1851">
        <f t="shared" si="370"/>
        <v>9</v>
      </c>
    </row>
    <row r="1852" spans="2:53" x14ac:dyDescent="0.25">
      <c r="B1852" s="155">
        <f t="shared" si="340"/>
        <v>44571.999305555553</v>
      </c>
      <c r="C1852" s="155">
        <f t="shared" si="327"/>
        <v>44571.999305555553</v>
      </c>
      <c r="D1852" s="152">
        <f t="shared" si="330"/>
        <v>4.9000000000000004</v>
      </c>
      <c r="E1852" s="152"/>
      <c r="F1852" s="152"/>
      <c r="G1852" s="152"/>
      <c r="H1852" s="152" t="e">
        <f t="shared" si="331"/>
        <v>#N/A</v>
      </c>
      <c r="I1852" s="152"/>
      <c r="J1852" s="152" t="e">
        <f t="shared" si="332"/>
        <v>#N/A</v>
      </c>
      <c r="K1852" s="152"/>
      <c r="L1852" s="152"/>
      <c r="M1852" s="152"/>
      <c r="N1852" s="152"/>
      <c r="O1852" s="152"/>
      <c r="P1852" s="152"/>
      <c r="Q1852" s="152"/>
      <c r="R1852" s="152"/>
      <c r="S1852" s="152"/>
      <c r="T1852" s="153" cm="1">
        <f t="array" ref="T1852">MATCH(1,(TDU_Info!$C$5:$C$111=$T$6)*(TDU_Info!$B$5:$B$111&lt;=$B1852),0)</f>
        <v>89</v>
      </c>
      <c r="U1852" s="152">
        <f>100*(INDEX(TDU_Info!$E$5:$E$111,$T1852)/T$11+INDEX(TDU_Info!$F$5:$F$111,$T1852))</f>
        <v>4.3253000000000004</v>
      </c>
      <c r="V1852" s="152">
        <v>4.2430000000000003</v>
      </c>
      <c r="W1852" s="152">
        <v>4.9340000000000002</v>
      </c>
      <c r="X1852" s="152">
        <v>5.4</v>
      </c>
      <c r="Y1852" s="152">
        <v>5.1230000000000002</v>
      </c>
      <c r="Z1852" s="152">
        <v>4.2759999999999998</v>
      </c>
      <c r="AA1852" s="152">
        <v>4.915</v>
      </c>
      <c r="AB1852" s="152">
        <v>5.3550000000000004</v>
      </c>
      <c r="AC1852" s="152">
        <v>5.1550000000000002</v>
      </c>
      <c r="AD1852" s="152">
        <v>3.9279999999999999</v>
      </c>
      <c r="AE1852" s="152">
        <v>5.1050000000000004</v>
      </c>
      <c r="AF1852" s="152">
        <v>4.9000000000000004</v>
      </c>
      <c r="AG1852" s="152">
        <v>4.8</v>
      </c>
      <c r="AH1852" s="152">
        <v>3.9540000000000002</v>
      </c>
      <c r="AI1852" s="152">
        <v>4.8819999999999997</v>
      </c>
      <c r="AJ1852" s="152">
        <v>5.1079999999999997</v>
      </c>
      <c r="AK1852" s="152">
        <v>4.9080000000000004</v>
      </c>
      <c r="AL1852" s="152" t="e">
        <f t="shared" si="333"/>
        <v>#N/A</v>
      </c>
      <c r="AM1852" s="152" t="e">
        <f t="shared" si="334"/>
        <v>#N/A</v>
      </c>
      <c r="AN1852" s="152" t="e">
        <f>NA()</f>
        <v>#N/A</v>
      </c>
      <c r="AO1852" s="152" t="e">
        <f>NA()</f>
        <v>#N/A</v>
      </c>
      <c r="AP1852" s="152">
        <f t="shared" si="361"/>
        <v>7.9146999999999998</v>
      </c>
      <c r="AQ1852" s="152"/>
      <c r="AR1852" s="152"/>
      <c r="AS1852" s="153">
        <f t="shared" si="369"/>
        <v>10</v>
      </c>
      <c r="AT1852" s="153">
        <f t="shared" si="362"/>
        <v>1</v>
      </c>
      <c r="AU1852" s="153">
        <f t="shared" si="363"/>
        <v>0</v>
      </c>
      <c r="AV1852" s="153">
        <f t="shared" si="364"/>
        <v>0</v>
      </c>
      <c r="BA1852">
        <f t="shared" si="370"/>
        <v>10</v>
      </c>
    </row>
    <row r="1853" spans="2:53" x14ac:dyDescent="0.25">
      <c r="B1853" s="155">
        <f t="shared" si="340"/>
        <v>44572.999305555553</v>
      </c>
      <c r="C1853" s="155">
        <f t="shared" si="327"/>
        <v>44572.999305555553</v>
      </c>
      <c r="D1853" s="152">
        <f t="shared" si="330"/>
        <v>4.9000000000000004</v>
      </c>
      <c r="E1853" s="152"/>
      <c r="F1853" s="152"/>
      <c r="G1853" s="152"/>
      <c r="H1853" s="152" t="e">
        <f t="shared" si="331"/>
        <v>#N/A</v>
      </c>
      <c r="I1853" s="152"/>
      <c r="J1853" s="152" t="e">
        <f t="shared" si="332"/>
        <v>#N/A</v>
      </c>
      <c r="K1853" s="152"/>
      <c r="L1853" s="152"/>
      <c r="M1853" s="152"/>
      <c r="N1853" s="152"/>
      <c r="O1853" s="152"/>
      <c r="P1853" s="152"/>
      <c r="Q1853" s="152"/>
      <c r="R1853" s="152"/>
      <c r="S1853" s="152"/>
      <c r="T1853" s="153" cm="1">
        <f t="array" ref="T1853">MATCH(1,(TDU_Info!$C$5:$C$111=$T$6)*(TDU_Info!$B$5:$B$111&lt;=$B1853),0)</f>
        <v>89</v>
      </c>
      <c r="U1853" s="152">
        <f>100*(INDEX(TDU_Info!$E$5:$E$111,$T1853)/T$11+INDEX(TDU_Info!$F$5:$F$111,$T1853))</f>
        <v>4.3253000000000004</v>
      </c>
      <c r="V1853" s="152">
        <v>4.1429999999999998</v>
      </c>
      <c r="W1853" s="152">
        <v>4.9340000000000002</v>
      </c>
      <c r="X1853" s="152">
        <v>5.4</v>
      </c>
      <c r="Y1853" s="152">
        <v>5.1230000000000002</v>
      </c>
      <c r="Z1853" s="152">
        <v>4.1760000000000002</v>
      </c>
      <c r="AA1853" s="152">
        <v>4.915</v>
      </c>
      <c r="AB1853" s="152">
        <v>5.3550000000000004</v>
      </c>
      <c r="AC1853" s="152">
        <v>5.1550000000000002</v>
      </c>
      <c r="AD1853" s="152">
        <v>3.8279999999999998</v>
      </c>
      <c r="AE1853" s="152">
        <v>5.1050000000000004</v>
      </c>
      <c r="AF1853" s="152">
        <v>4.9000000000000004</v>
      </c>
      <c r="AG1853" s="152">
        <v>4.8</v>
      </c>
      <c r="AH1853" s="152">
        <v>3.8540000000000001</v>
      </c>
      <c r="AI1853" s="152">
        <v>4.8819999999999997</v>
      </c>
      <c r="AJ1853" s="152">
        <v>5.1079999999999997</v>
      </c>
      <c r="AK1853" s="152">
        <v>4.9080000000000004</v>
      </c>
      <c r="AL1853" s="152" t="e">
        <f t="shared" si="333"/>
        <v>#N/A</v>
      </c>
      <c r="AM1853" s="152" t="e">
        <f t="shared" si="334"/>
        <v>#N/A</v>
      </c>
      <c r="AN1853" s="152" t="e">
        <f>NA()</f>
        <v>#N/A</v>
      </c>
      <c r="AO1853" s="152" t="e">
        <f>NA()</f>
        <v>#N/A</v>
      </c>
      <c r="AP1853" s="152">
        <f t="shared" si="361"/>
        <v>7.9146999999999998</v>
      </c>
      <c r="AQ1853" s="152"/>
      <c r="AR1853" s="152"/>
      <c r="AS1853" s="153">
        <f t="shared" si="369"/>
        <v>11</v>
      </c>
      <c r="AT1853" s="153">
        <f t="shared" si="362"/>
        <v>1</v>
      </c>
      <c r="AU1853" s="153">
        <f t="shared" si="363"/>
        <v>0</v>
      </c>
      <c r="AV1853" s="153">
        <f t="shared" si="364"/>
        <v>0</v>
      </c>
      <c r="BA1853">
        <f t="shared" si="370"/>
        <v>11</v>
      </c>
    </row>
    <row r="1854" spans="2:53" x14ac:dyDescent="0.25">
      <c r="B1854" s="155">
        <f t="shared" si="340"/>
        <v>44573.999305555553</v>
      </c>
      <c r="C1854" s="155">
        <f t="shared" si="327"/>
        <v>44573.999305555553</v>
      </c>
      <c r="D1854" s="152">
        <f t="shared" si="330"/>
        <v>4.9000000000000004</v>
      </c>
      <c r="E1854" s="152"/>
      <c r="F1854" s="152"/>
      <c r="G1854" s="152"/>
      <c r="H1854" s="152" t="e">
        <f t="shared" si="331"/>
        <v>#N/A</v>
      </c>
      <c r="I1854" s="152"/>
      <c r="J1854" s="152" t="e">
        <f t="shared" si="332"/>
        <v>#N/A</v>
      </c>
      <c r="K1854" s="152"/>
      <c r="L1854" s="152"/>
      <c r="M1854" s="152"/>
      <c r="N1854" s="152"/>
      <c r="O1854" s="152"/>
      <c r="P1854" s="152"/>
      <c r="Q1854" s="152"/>
      <c r="R1854" s="152"/>
      <c r="S1854" s="152"/>
      <c r="T1854" s="153" cm="1">
        <f t="array" ref="T1854">MATCH(1,(TDU_Info!$C$5:$C$111=$T$6)*(TDU_Info!$B$5:$B$111&lt;=$B1854),0)</f>
        <v>89</v>
      </c>
      <c r="U1854" s="152">
        <f>100*(INDEX(TDU_Info!$E$5:$E$111,$T1854)/T$11+INDEX(TDU_Info!$F$5:$F$111,$T1854))</f>
        <v>4.3253000000000004</v>
      </c>
      <c r="V1854" s="152">
        <v>4.1429999999999998</v>
      </c>
      <c r="W1854" s="152">
        <v>4.9340000000000002</v>
      </c>
      <c r="X1854" s="152">
        <v>5.4</v>
      </c>
      <c r="Y1854" s="152">
        <v>5.2240000000000002</v>
      </c>
      <c r="Z1854" s="152">
        <v>4.1760000000000002</v>
      </c>
      <c r="AA1854" s="152">
        <v>4.915</v>
      </c>
      <c r="AB1854" s="152">
        <v>5.56</v>
      </c>
      <c r="AC1854" s="152">
        <v>5.5019999999999998</v>
      </c>
      <c r="AD1854" s="152">
        <v>3.8279999999999998</v>
      </c>
      <c r="AE1854" s="152">
        <v>5.1050000000000004</v>
      </c>
      <c r="AF1854" s="152">
        <v>4.9000000000000004</v>
      </c>
      <c r="AG1854" s="152">
        <v>4.8</v>
      </c>
      <c r="AH1854" s="152">
        <v>3.8540000000000001</v>
      </c>
      <c r="AI1854" s="152">
        <v>4.8819999999999997</v>
      </c>
      <c r="AJ1854" s="152">
        <v>5.3</v>
      </c>
      <c r="AK1854" s="152">
        <v>5.2</v>
      </c>
      <c r="AL1854" s="152" t="e">
        <f t="shared" si="333"/>
        <v>#N/A</v>
      </c>
      <c r="AM1854" s="152" t="e">
        <f t="shared" si="334"/>
        <v>#N/A</v>
      </c>
      <c r="AN1854" s="152" t="e">
        <f>NA()</f>
        <v>#N/A</v>
      </c>
      <c r="AO1854" s="152" t="e">
        <f>NA()</f>
        <v>#N/A</v>
      </c>
      <c r="AP1854" s="152">
        <f t="shared" si="361"/>
        <v>7.9146999999999998</v>
      </c>
      <c r="AQ1854" s="152"/>
      <c r="AR1854" s="152"/>
      <c r="AS1854" s="153">
        <f t="shared" si="369"/>
        <v>12</v>
      </c>
      <c r="AT1854" s="153">
        <f t="shared" si="362"/>
        <v>1</v>
      </c>
      <c r="AU1854" s="153">
        <f t="shared" si="363"/>
        <v>0</v>
      </c>
      <c r="AV1854" s="153">
        <f t="shared" si="364"/>
        <v>0</v>
      </c>
      <c r="BA1854">
        <f t="shared" si="370"/>
        <v>12</v>
      </c>
    </row>
    <row r="1855" spans="2:53" x14ac:dyDescent="0.25">
      <c r="B1855" s="155">
        <f t="shared" si="340"/>
        <v>44574.999305555553</v>
      </c>
      <c r="C1855" s="155">
        <f t="shared" ref="C1855:C2109" si="371">IF(OR($B1855&lt;C$12,$B1855&gt;C$13),NA(),$B1855)</f>
        <v>44574.999305555553</v>
      </c>
      <c r="D1855" s="152">
        <f t="shared" si="330"/>
        <v>4.9000000000000004</v>
      </c>
      <c r="E1855" s="152"/>
      <c r="F1855" s="152"/>
      <c r="G1855" s="152"/>
      <c r="H1855" s="152" t="e">
        <f t="shared" si="331"/>
        <v>#N/A</v>
      </c>
      <c r="I1855" s="152"/>
      <c r="J1855" s="152" t="e">
        <f t="shared" si="332"/>
        <v>#N/A</v>
      </c>
      <c r="K1855" s="152"/>
      <c r="L1855" s="152"/>
      <c r="M1855" s="152"/>
      <c r="N1855" s="152"/>
      <c r="O1855" s="152"/>
      <c r="P1855" s="152"/>
      <c r="Q1855" s="152"/>
      <c r="R1855" s="152"/>
      <c r="S1855" s="152"/>
      <c r="T1855" s="153" cm="1">
        <f t="array" ref="T1855">MATCH(1,(TDU_Info!$C$5:$C$111=$T$6)*(TDU_Info!$B$5:$B$111&lt;=$B1855),0)</f>
        <v>89</v>
      </c>
      <c r="U1855" s="152">
        <f>100*(INDEX(TDU_Info!$E$5:$E$111,$T1855)/T$11+INDEX(TDU_Info!$F$5:$F$111,$T1855))</f>
        <v>4.3253000000000004</v>
      </c>
      <c r="V1855" s="152">
        <v>4.6550000000000002</v>
      </c>
      <c r="W1855" s="152">
        <v>4.9340000000000002</v>
      </c>
      <c r="X1855" s="152">
        <v>5.4</v>
      </c>
      <c r="Y1855" s="152">
        <v>5.3</v>
      </c>
      <c r="Z1855" s="152">
        <v>4.7709999999999999</v>
      </c>
      <c r="AA1855" s="152">
        <v>4.915</v>
      </c>
      <c r="AB1855" s="152">
        <v>5.56</v>
      </c>
      <c r="AC1855" s="152">
        <v>5.7</v>
      </c>
      <c r="AD1855" s="152">
        <v>4.6269999999999998</v>
      </c>
      <c r="AE1855" s="152">
        <v>5.1050000000000004</v>
      </c>
      <c r="AF1855" s="152">
        <v>4.9000000000000004</v>
      </c>
      <c r="AG1855" s="152">
        <v>4.8</v>
      </c>
      <c r="AH1855" s="152">
        <v>4.5540000000000003</v>
      </c>
      <c r="AI1855" s="152">
        <v>4.8819999999999997</v>
      </c>
      <c r="AJ1855" s="152">
        <v>5.3</v>
      </c>
      <c r="AK1855" s="152">
        <v>5.2</v>
      </c>
      <c r="AL1855" s="152" t="e">
        <f t="shared" si="333"/>
        <v>#N/A</v>
      </c>
      <c r="AM1855" s="152" t="e">
        <f t="shared" si="334"/>
        <v>#N/A</v>
      </c>
      <c r="AN1855" s="152" t="e">
        <f>NA()</f>
        <v>#N/A</v>
      </c>
      <c r="AO1855" s="152" t="e">
        <f>NA()</f>
        <v>#N/A</v>
      </c>
      <c r="AP1855" s="152">
        <f t="shared" si="361"/>
        <v>7.9146999999999998</v>
      </c>
      <c r="AQ1855" s="152"/>
      <c r="AR1855" s="152"/>
      <c r="AS1855" s="153">
        <f t="shared" ref="AS1855:AS1872" si="372">ROUNDUP(B1855-DATE(YEAR(B1855),1,1),0)</f>
        <v>13</v>
      </c>
      <c r="AT1855" s="153">
        <f t="shared" si="362"/>
        <v>1</v>
      </c>
      <c r="AU1855" s="153">
        <f t="shared" si="363"/>
        <v>0</v>
      </c>
      <c r="AV1855" s="153">
        <f t="shared" si="364"/>
        <v>0</v>
      </c>
      <c r="BA1855">
        <f t="shared" ref="BA1855:BA1872" si="373">DAY(C1855)</f>
        <v>13</v>
      </c>
    </row>
    <row r="1856" spans="2:53" x14ac:dyDescent="0.25">
      <c r="B1856" s="155">
        <f t="shared" si="340"/>
        <v>44575.999305555553</v>
      </c>
      <c r="C1856" s="155">
        <f t="shared" si="371"/>
        <v>44575.999305555553</v>
      </c>
      <c r="D1856" s="152">
        <f t="shared" si="330"/>
        <v>4.9000000000000004</v>
      </c>
      <c r="E1856" s="152"/>
      <c r="F1856" s="152"/>
      <c r="G1856" s="152"/>
      <c r="H1856" s="152" t="e">
        <f t="shared" si="331"/>
        <v>#N/A</v>
      </c>
      <c r="I1856" s="152"/>
      <c r="J1856" s="152" t="e">
        <f t="shared" si="332"/>
        <v>#N/A</v>
      </c>
      <c r="K1856" s="152"/>
      <c r="L1856" s="152"/>
      <c r="M1856" s="152"/>
      <c r="N1856" s="152"/>
      <c r="O1856" s="152"/>
      <c r="P1856" s="152"/>
      <c r="Q1856" s="152"/>
      <c r="R1856" s="152"/>
      <c r="S1856" s="152"/>
      <c r="T1856" s="153" cm="1">
        <f t="array" ref="T1856">MATCH(1,(TDU_Info!$C$5:$C$111=$T$6)*(TDU_Info!$B$5:$B$111&lt;=$B1856),0)</f>
        <v>89</v>
      </c>
      <c r="U1856" s="152">
        <f>100*(INDEX(TDU_Info!$E$5:$E$111,$T1856)/T$11+INDEX(TDU_Info!$F$5:$F$111,$T1856))</f>
        <v>4.3253000000000004</v>
      </c>
      <c r="V1856" s="152">
        <v>4.8550000000000004</v>
      </c>
      <c r="W1856" s="152">
        <v>4.9340000000000002</v>
      </c>
      <c r="X1856" s="152">
        <v>5.4</v>
      </c>
      <c r="Y1856" s="152">
        <v>5.3</v>
      </c>
      <c r="Z1856" s="152">
        <v>4.8710000000000004</v>
      </c>
      <c r="AA1856" s="152">
        <v>4.915</v>
      </c>
      <c r="AB1856" s="152">
        <v>5.8</v>
      </c>
      <c r="AC1856" s="152">
        <v>5.7</v>
      </c>
      <c r="AD1856" s="152">
        <v>4.6449999999999996</v>
      </c>
      <c r="AE1856" s="152">
        <v>5.1050000000000004</v>
      </c>
      <c r="AF1856" s="152">
        <v>4.9000000000000004</v>
      </c>
      <c r="AG1856" s="152">
        <v>4.8</v>
      </c>
      <c r="AH1856" s="152">
        <v>4.5540000000000003</v>
      </c>
      <c r="AI1856" s="152">
        <v>4.8819999999999997</v>
      </c>
      <c r="AJ1856" s="152">
        <v>5.3</v>
      </c>
      <c r="AK1856" s="152">
        <v>5.2</v>
      </c>
      <c r="AL1856" s="152" t="e">
        <f t="shared" si="333"/>
        <v>#N/A</v>
      </c>
      <c r="AM1856" s="152" t="e">
        <f t="shared" si="334"/>
        <v>#N/A</v>
      </c>
      <c r="AN1856" s="152" t="e">
        <f>NA()</f>
        <v>#N/A</v>
      </c>
      <c r="AO1856" s="152" t="e">
        <f>NA()</f>
        <v>#N/A</v>
      </c>
      <c r="AP1856" s="152">
        <f t="shared" si="361"/>
        <v>7.9146999999999998</v>
      </c>
      <c r="AQ1856" s="152"/>
      <c r="AR1856" s="152"/>
      <c r="AS1856" s="153">
        <f t="shared" si="372"/>
        <v>14</v>
      </c>
      <c r="AT1856" s="153">
        <f t="shared" si="362"/>
        <v>1</v>
      </c>
      <c r="AU1856" s="153">
        <f t="shared" si="363"/>
        <v>0</v>
      </c>
      <c r="AV1856" s="153">
        <f t="shared" si="364"/>
        <v>0</v>
      </c>
      <c r="BA1856">
        <f t="shared" si="373"/>
        <v>14</v>
      </c>
    </row>
    <row r="1857" spans="2:53" x14ac:dyDescent="0.25">
      <c r="B1857" s="155">
        <f t="shared" si="340"/>
        <v>44576.999305555553</v>
      </c>
      <c r="C1857" s="155">
        <f t="shared" si="371"/>
        <v>44576.999305555553</v>
      </c>
      <c r="D1857" s="152">
        <f t="shared" si="330"/>
        <v>4.9000000000000004</v>
      </c>
      <c r="E1857" s="152"/>
      <c r="F1857" s="152"/>
      <c r="G1857" s="152"/>
      <c r="H1857" s="152" t="e">
        <f t="shared" si="331"/>
        <v>#N/A</v>
      </c>
      <c r="I1857" s="152"/>
      <c r="J1857" s="152" t="e">
        <f t="shared" si="332"/>
        <v>#N/A</v>
      </c>
      <c r="K1857" s="152"/>
      <c r="L1857" s="152"/>
      <c r="M1857" s="152"/>
      <c r="N1857" s="152"/>
      <c r="O1857" s="152"/>
      <c r="P1857" s="152"/>
      <c r="Q1857" s="152"/>
      <c r="R1857" s="152"/>
      <c r="S1857" s="152"/>
      <c r="T1857" s="153" cm="1">
        <f t="array" ref="T1857">MATCH(1,(TDU_Info!$C$5:$C$111=$T$6)*(TDU_Info!$B$5:$B$111&lt;=$B1857),0)</f>
        <v>89</v>
      </c>
      <c r="U1857" s="152">
        <f>100*(INDEX(TDU_Info!$E$5:$E$111,$T1857)/T$11+INDEX(TDU_Info!$F$5:$F$111,$T1857))</f>
        <v>4.3253000000000004</v>
      </c>
      <c r="V1857" s="152">
        <v>4.875</v>
      </c>
      <c r="W1857" s="152">
        <v>4.9340000000000002</v>
      </c>
      <c r="X1857" s="152">
        <v>5.4</v>
      </c>
      <c r="Y1857" s="152">
        <v>5.3</v>
      </c>
      <c r="Z1857" s="152">
        <v>4.8959999999999999</v>
      </c>
      <c r="AA1857" s="152">
        <v>4.915</v>
      </c>
      <c r="AB1857" s="152">
        <v>5.8</v>
      </c>
      <c r="AC1857" s="152">
        <v>5.7</v>
      </c>
      <c r="AD1857" s="152">
        <v>4.665</v>
      </c>
      <c r="AE1857" s="152">
        <v>5.1050000000000004</v>
      </c>
      <c r="AF1857" s="152">
        <v>4.9000000000000004</v>
      </c>
      <c r="AG1857" s="152">
        <v>4.8</v>
      </c>
      <c r="AH1857" s="152">
        <v>4.5810000000000004</v>
      </c>
      <c r="AI1857" s="152">
        <v>4.8819999999999997</v>
      </c>
      <c r="AJ1857" s="152">
        <v>5.3</v>
      </c>
      <c r="AK1857" s="152">
        <v>5.2</v>
      </c>
      <c r="AL1857" s="152" t="e">
        <f t="shared" si="333"/>
        <v>#N/A</v>
      </c>
      <c r="AM1857" s="152" t="e">
        <f t="shared" si="334"/>
        <v>#N/A</v>
      </c>
      <c r="AN1857" s="152" t="e">
        <f>NA()</f>
        <v>#N/A</v>
      </c>
      <c r="AO1857" s="152" t="e">
        <f>NA()</f>
        <v>#N/A</v>
      </c>
      <c r="AP1857" s="152">
        <f t="shared" si="361"/>
        <v>7.9146999999999998</v>
      </c>
      <c r="AQ1857" s="152"/>
      <c r="AR1857" s="152"/>
      <c r="AS1857" s="153">
        <f t="shared" si="372"/>
        <v>15</v>
      </c>
      <c r="AT1857" s="153">
        <f t="shared" si="362"/>
        <v>1</v>
      </c>
      <c r="AU1857" s="153">
        <f t="shared" si="363"/>
        <v>0</v>
      </c>
      <c r="AV1857" s="153">
        <f t="shared" si="364"/>
        <v>0</v>
      </c>
      <c r="BA1857">
        <f t="shared" si="373"/>
        <v>15</v>
      </c>
    </row>
    <row r="1858" spans="2:53" x14ac:dyDescent="0.25">
      <c r="B1858" s="155">
        <f t="shared" si="340"/>
        <v>44577.999305555553</v>
      </c>
      <c r="C1858" s="155">
        <f t="shared" si="371"/>
        <v>44577.999305555553</v>
      </c>
      <c r="D1858" s="152">
        <f t="shared" si="330"/>
        <v>4.9000000000000004</v>
      </c>
      <c r="E1858" s="152"/>
      <c r="F1858" s="152"/>
      <c r="G1858" s="152"/>
      <c r="H1858" s="152" t="e">
        <f t="shared" si="331"/>
        <v>#N/A</v>
      </c>
      <c r="I1858" s="152"/>
      <c r="J1858" s="152" t="e">
        <f t="shared" si="332"/>
        <v>#N/A</v>
      </c>
      <c r="K1858" s="152"/>
      <c r="L1858" s="152"/>
      <c r="M1858" s="152"/>
      <c r="N1858" s="152"/>
      <c r="O1858" s="152"/>
      <c r="P1858" s="152"/>
      <c r="Q1858" s="152"/>
      <c r="R1858" s="152"/>
      <c r="S1858" s="152"/>
      <c r="T1858" s="153" cm="1">
        <f t="array" ref="T1858">MATCH(1,(TDU_Info!$C$5:$C$111=$T$6)*(TDU_Info!$B$5:$B$111&lt;=$B1858),0)</f>
        <v>89</v>
      </c>
      <c r="U1858" s="152">
        <f>100*(INDEX(TDU_Info!$E$5:$E$111,$T1858)/T$11+INDEX(TDU_Info!$F$5:$F$111,$T1858))</f>
        <v>4.3253000000000004</v>
      </c>
      <c r="V1858" s="152">
        <v>4.875</v>
      </c>
      <c r="W1858" s="152">
        <v>4.9340000000000002</v>
      </c>
      <c r="X1858" s="152">
        <v>5.4</v>
      </c>
      <c r="Y1858" s="152">
        <v>5.3</v>
      </c>
      <c r="Z1858" s="152">
        <v>4.8959999999999999</v>
      </c>
      <c r="AA1858" s="152">
        <v>4.915</v>
      </c>
      <c r="AB1858" s="152">
        <v>5.8</v>
      </c>
      <c r="AC1858" s="152">
        <v>5.7</v>
      </c>
      <c r="AD1858" s="152">
        <v>4.665</v>
      </c>
      <c r="AE1858" s="152">
        <v>5.1050000000000004</v>
      </c>
      <c r="AF1858" s="152">
        <v>4.9000000000000004</v>
      </c>
      <c r="AG1858" s="152">
        <v>4.8</v>
      </c>
      <c r="AH1858" s="152">
        <v>4.5810000000000004</v>
      </c>
      <c r="AI1858" s="152">
        <v>4.8819999999999997</v>
      </c>
      <c r="AJ1858" s="152">
        <v>5.3</v>
      </c>
      <c r="AK1858" s="152">
        <v>5.2</v>
      </c>
      <c r="AL1858" s="152" t="e">
        <f t="shared" si="333"/>
        <v>#N/A</v>
      </c>
      <c r="AM1858" s="152" t="e">
        <f t="shared" si="334"/>
        <v>#N/A</v>
      </c>
      <c r="AN1858" s="152" t="e">
        <f>NA()</f>
        <v>#N/A</v>
      </c>
      <c r="AO1858" s="152" t="e">
        <f>NA()</f>
        <v>#N/A</v>
      </c>
      <c r="AP1858" s="152">
        <f t="shared" si="361"/>
        <v>7.9146999999999998</v>
      </c>
      <c r="AQ1858" s="152"/>
      <c r="AR1858" s="152"/>
      <c r="AS1858" s="153">
        <f t="shared" si="372"/>
        <v>16</v>
      </c>
      <c r="AT1858" s="153">
        <f t="shared" si="362"/>
        <v>1</v>
      </c>
      <c r="AU1858" s="153">
        <f t="shared" si="363"/>
        <v>0</v>
      </c>
      <c r="AV1858" s="153">
        <f t="shared" si="364"/>
        <v>0</v>
      </c>
      <c r="BA1858">
        <f t="shared" si="373"/>
        <v>16</v>
      </c>
    </row>
    <row r="1859" spans="2:53" x14ac:dyDescent="0.25">
      <c r="B1859" s="155">
        <f t="shared" si="340"/>
        <v>44578.999305555553</v>
      </c>
      <c r="C1859" s="155">
        <f t="shared" si="371"/>
        <v>44578.999305555553</v>
      </c>
      <c r="D1859" s="152">
        <f t="shared" si="330"/>
        <v>4.9000000000000004</v>
      </c>
      <c r="E1859" s="152"/>
      <c r="F1859" s="152">
        <f>D1859</f>
        <v>4.9000000000000004</v>
      </c>
      <c r="G1859" s="152" t="str">
        <f>IF(G$13,"↗
Russia","")</f>
        <v/>
      </c>
      <c r="H1859" s="152" t="e">
        <f t="shared" si="331"/>
        <v>#N/A</v>
      </c>
      <c r="I1859" s="152"/>
      <c r="J1859" s="152" t="e">
        <f t="shared" si="332"/>
        <v>#N/A</v>
      </c>
      <c r="K1859" s="152"/>
      <c r="L1859" s="152"/>
      <c r="M1859" s="152"/>
      <c r="N1859" s="152"/>
      <c r="O1859" s="152"/>
      <c r="P1859" s="152"/>
      <c r="Q1859" s="152"/>
      <c r="R1859" s="152"/>
      <c r="S1859" s="152"/>
      <c r="T1859" s="153" cm="1">
        <f t="array" ref="T1859">MATCH(1,(TDU_Info!$C$5:$C$111=$T$6)*(TDU_Info!$B$5:$B$111&lt;=$B1859),0)</f>
        <v>89</v>
      </c>
      <c r="U1859" s="152">
        <f>100*(INDEX(TDU_Info!$E$5:$E$111,$T1859)/T$11+INDEX(TDU_Info!$F$5:$F$111,$T1859))</f>
        <v>4.3253000000000004</v>
      </c>
      <c r="V1859" s="152">
        <v>4.875</v>
      </c>
      <c r="W1859" s="152">
        <v>4.9340000000000002</v>
      </c>
      <c r="X1859" s="152">
        <v>5.4</v>
      </c>
      <c r="Y1859" s="152">
        <v>5.3</v>
      </c>
      <c r="Z1859" s="152">
        <v>4.8959999999999999</v>
      </c>
      <c r="AA1859" s="152">
        <v>4.915</v>
      </c>
      <c r="AB1859" s="152">
        <v>5.8</v>
      </c>
      <c r="AC1859" s="152">
        <v>5.7</v>
      </c>
      <c r="AD1859" s="152">
        <v>4.665</v>
      </c>
      <c r="AE1859" s="152">
        <v>5.1050000000000004</v>
      </c>
      <c r="AF1859" s="152">
        <v>4.9000000000000004</v>
      </c>
      <c r="AG1859" s="152">
        <v>4.8</v>
      </c>
      <c r="AH1859" s="152">
        <v>4.5810000000000004</v>
      </c>
      <c r="AI1859" s="152">
        <v>4.8819999999999997</v>
      </c>
      <c r="AJ1859" s="152">
        <v>5.3</v>
      </c>
      <c r="AK1859" s="152">
        <v>5.2</v>
      </c>
      <c r="AL1859" s="152" t="e">
        <f t="shared" si="333"/>
        <v>#N/A</v>
      </c>
      <c r="AM1859" s="152" t="e">
        <f t="shared" si="334"/>
        <v>#N/A</v>
      </c>
      <c r="AN1859" s="152" t="e">
        <f>NA()</f>
        <v>#N/A</v>
      </c>
      <c r="AO1859" s="152" t="e">
        <f>NA()</f>
        <v>#N/A</v>
      </c>
      <c r="AP1859" s="152">
        <f t="shared" si="361"/>
        <v>7.9146999999999998</v>
      </c>
      <c r="AQ1859" s="152"/>
      <c r="AR1859" s="152"/>
      <c r="AS1859" s="153">
        <f t="shared" si="372"/>
        <v>17</v>
      </c>
      <c r="AT1859" s="153">
        <f t="shared" si="362"/>
        <v>1</v>
      </c>
      <c r="AU1859" s="153">
        <f t="shared" si="363"/>
        <v>0</v>
      </c>
      <c r="AV1859" s="153">
        <f t="shared" si="364"/>
        <v>0</v>
      </c>
      <c r="BA1859">
        <f t="shared" si="373"/>
        <v>17</v>
      </c>
    </row>
    <row r="1860" spans="2:53" x14ac:dyDescent="0.25">
      <c r="B1860" s="155">
        <f t="shared" si="340"/>
        <v>44579.999305555553</v>
      </c>
      <c r="C1860" s="155">
        <f t="shared" si="371"/>
        <v>44579.999305555553</v>
      </c>
      <c r="D1860" s="152">
        <f t="shared" si="330"/>
        <v>4.9000000000000004</v>
      </c>
      <c r="E1860" s="152"/>
      <c r="F1860" s="152"/>
      <c r="G1860" s="152"/>
      <c r="H1860" s="152" t="e">
        <f t="shared" si="331"/>
        <v>#N/A</v>
      </c>
      <c r="I1860" s="152"/>
      <c r="J1860" s="152" t="e">
        <f t="shared" si="332"/>
        <v>#N/A</v>
      </c>
      <c r="K1860" s="152"/>
      <c r="L1860" s="152"/>
      <c r="M1860" s="152"/>
      <c r="N1860" s="152"/>
      <c r="O1860" s="152"/>
      <c r="P1860" s="152"/>
      <c r="Q1860" s="152"/>
      <c r="R1860" s="152"/>
      <c r="S1860" s="152"/>
      <c r="T1860" s="153" cm="1">
        <f t="array" ref="T1860">MATCH(1,(TDU_Info!$C$5:$C$111=$T$6)*(TDU_Info!$B$5:$B$111&lt;=$B1860),0)</f>
        <v>89</v>
      </c>
      <c r="U1860" s="152">
        <f>100*(INDEX(TDU_Info!$E$5:$E$111,$T1860)/T$11+INDEX(TDU_Info!$F$5:$F$111,$T1860))</f>
        <v>4.3253000000000004</v>
      </c>
      <c r="V1860" s="152">
        <v>4.6740000000000004</v>
      </c>
      <c r="W1860" s="152">
        <v>4.9340000000000002</v>
      </c>
      <c r="X1860" s="152">
        <v>5.4</v>
      </c>
      <c r="Y1860" s="152">
        <v>5.3</v>
      </c>
      <c r="Z1860" s="152">
        <v>4.7220000000000004</v>
      </c>
      <c r="AA1860" s="152">
        <v>4.875</v>
      </c>
      <c r="AB1860" s="152">
        <v>5.8</v>
      </c>
      <c r="AC1860" s="152">
        <v>5.7</v>
      </c>
      <c r="AD1860" s="152">
        <v>4.2939999999999996</v>
      </c>
      <c r="AE1860" s="152">
        <v>5.1050000000000004</v>
      </c>
      <c r="AF1860" s="152">
        <v>4.9000000000000004</v>
      </c>
      <c r="AG1860" s="152">
        <v>4.8</v>
      </c>
      <c r="AH1860" s="152">
        <v>4.327</v>
      </c>
      <c r="AI1860" s="152">
        <v>4.8630000000000004</v>
      </c>
      <c r="AJ1860" s="152">
        <v>5.3</v>
      </c>
      <c r="AK1860" s="152">
        <v>5.2</v>
      </c>
      <c r="AL1860" s="152" t="e">
        <f t="shared" si="333"/>
        <v>#N/A</v>
      </c>
      <c r="AM1860" s="152" t="e">
        <f t="shared" si="334"/>
        <v>#N/A</v>
      </c>
      <c r="AN1860" s="152" t="e">
        <f>NA()</f>
        <v>#N/A</v>
      </c>
      <c r="AO1860" s="152" t="e">
        <f>NA()</f>
        <v>#N/A</v>
      </c>
      <c r="AP1860" s="152">
        <f t="shared" si="361"/>
        <v>7.9146999999999998</v>
      </c>
      <c r="AQ1860" s="152"/>
      <c r="AR1860" s="152"/>
      <c r="AS1860" s="153">
        <f t="shared" si="372"/>
        <v>18</v>
      </c>
      <c r="AT1860" s="153">
        <f t="shared" si="362"/>
        <v>1</v>
      </c>
      <c r="AU1860" s="153">
        <f t="shared" si="363"/>
        <v>0</v>
      </c>
      <c r="AV1860" s="153">
        <f t="shared" si="364"/>
        <v>0</v>
      </c>
      <c r="BA1860">
        <f t="shared" si="373"/>
        <v>18</v>
      </c>
    </row>
    <row r="1861" spans="2:53" x14ac:dyDescent="0.25">
      <c r="B1861" s="155">
        <f t="shared" si="340"/>
        <v>44580.999305555553</v>
      </c>
      <c r="C1861" s="155">
        <f t="shared" si="371"/>
        <v>44580.999305555553</v>
      </c>
      <c r="D1861" s="152">
        <f t="shared" si="330"/>
        <v>4.9000000000000004</v>
      </c>
      <c r="E1861" s="152"/>
      <c r="F1861" s="152"/>
      <c r="G1861" s="152"/>
      <c r="H1861" s="152" t="e">
        <f t="shared" si="331"/>
        <v>#N/A</v>
      </c>
      <c r="I1861" s="152"/>
      <c r="J1861" s="152" t="e">
        <f t="shared" si="332"/>
        <v>#N/A</v>
      </c>
      <c r="K1861" s="152"/>
      <c r="L1861" s="152"/>
      <c r="M1861" s="152"/>
      <c r="N1861" s="152"/>
      <c r="O1861" s="152"/>
      <c r="P1861" s="152"/>
      <c r="Q1861" s="152"/>
      <c r="R1861" s="152"/>
      <c r="S1861" s="152"/>
      <c r="T1861" s="153" cm="1">
        <f t="array" ref="T1861">MATCH(1,(TDU_Info!$C$5:$C$111=$T$6)*(TDU_Info!$B$5:$B$111&lt;=$B1861),0)</f>
        <v>89</v>
      </c>
      <c r="U1861" s="152">
        <f>100*(INDEX(TDU_Info!$E$5:$E$111,$T1861)/T$11+INDEX(TDU_Info!$F$5:$F$111,$T1861))</f>
        <v>4.3253000000000004</v>
      </c>
      <c r="V1861" s="152">
        <v>4.3739999999999997</v>
      </c>
      <c r="W1861" s="152">
        <v>4.9340000000000002</v>
      </c>
      <c r="X1861" s="152">
        <v>5.4</v>
      </c>
      <c r="Y1861" s="152">
        <v>5.3</v>
      </c>
      <c r="Z1861" s="152">
        <v>4.4219999999999997</v>
      </c>
      <c r="AA1861" s="152">
        <v>4.875</v>
      </c>
      <c r="AB1861" s="152">
        <v>5.8</v>
      </c>
      <c r="AC1861" s="152">
        <v>5.7</v>
      </c>
      <c r="AD1861" s="152">
        <v>3.9940000000000002</v>
      </c>
      <c r="AE1861" s="152">
        <v>5.1050000000000004</v>
      </c>
      <c r="AF1861" s="152">
        <v>4.9000000000000004</v>
      </c>
      <c r="AG1861" s="152">
        <v>4.8</v>
      </c>
      <c r="AH1861" s="152">
        <v>4.0270000000000001</v>
      </c>
      <c r="AI1861" s="152">
        <v>4.8630000000000004</v>
      </c>
      <c r="AJ1861" s="152">
        <v>5.3</v>
      </c>
      <c r="AK1861" s="152">
        <v>5.2</v>
      </c>
      <c r="AL1861" s="152" t="e">
        <f t="shared" si="333"/>
        <v>#N/A</v>
      </c>
      <c r="AM1861" s="152" t="e">
        <f t="shared" si="334"/>
        <v>#N/A</v>
      </c>
      <c r="AN1861" s="152" t="e">
        <f>NA()</f>
        <v>#N/A</v>
      </c>
      <c r="AO1861" s="152" t="e">
        <f>NA()</f>
        <v>#N/A</v>
      </c>
      <c r="AP1861" s="152">
        <f t="shared" si="361"/>
        <v>7.9146999999999998</v>
      </c>
      <c r="AQ1861" s="152"/>
      <c r="AR1861" s="152"/>
      <c r="AS1861" s="153">
        <f t="shared" si="372"/>
        <v>19</v>
      </c>
      <c r="AT1861" s="153">
        <f t="shared" si="362"/>
        <v>1</v>
      </c>
      <c r="AU1861" s="153">
        <f t="shared" si="363"/>
        <v>0</v>
      </c>
      <c r="AV1861" s="153">
        <f t="shared" si="364"/>
        <v>0</v>
      </c>
      <c r="BA1861">
        <f t="shared" si="373"/>
        <v>19</v>
      </c>
    </row>
    <row r="1862" spans="2:53" x14ac:dyDescent="0.25">
      <c r="B1862" s="155">
        <f t="shared" si="340"/>
        <v>44581.999305555553</v>
      </c>
      <c r="C1862" s="155">
        <f t="shared" si="371"/>
        <v>44581.999305555553</v>
      </c>
      <c r="D1862" s="152">
        <f t="shared" si="330"/>
        <v>4.9000000000000004</v>
      </c>
      <c r="E1862" s="152"/>
      <c r="F1862" s="152"/>
      <c r="G1862" s="152"/>
      <c r="H1862" s="152" t="e">
        <f t="shared" si="331"/>
        <v>#N/A</v>
      </c>
      <c r="I1862" s="152"/>
      <c r="J1862" s="152" t="e">
        <f t="shared" si="332"/>
        <v>#N/A</v>
      </c>
      <c r="K1862" s="152"/>
      <c r="L1862" s="152"/>
      <c r="M1862" s="152"/>
      <c r="N1862" s="152"/>
      <c r="O1862" s="152"/>
      <c r="P1862" s="152"/>
      <c r="Q1862" s="152"/>
      <c r="R1862" s="152"/>
      <c r="S1862" s="152"/>
      <c r="T1862" s="153" cm="1">
        <f t="array" ref="T1862">MATCH(1,(TDU_Info!$C$5:$C$111=$T$6)*(TDU_Info!$B$5:$B$111&lt;=$B1862),0)</f>
        <v>89</v>
      </c>
      <c r="U1862" s="152">
        <f>100*(INDEX(TDU_Info!$E$5:$E$111,$T1862)/T$11+INDEX(TDU_Info!$F$5:$F$111,$T1862))</f>
        <v>4.3253000000000004</v>
      </c>
      <c r="V1862" s="152">
        <v>4.3739999999999997</v>
      </c>
      <c r="W1862" s="152">
        <v>4.9340000000000002</v>
      </c>
      <c r="X1862" s="152">
        <v>5.4</v>
      </c>
      <c r="Y1862" s="152">
        <v>5.3</v>
      </c>
      <c r="Z1862" s="152">
        <v>4.4219999999999997</v>
      </c>
      <c r="AA1862" s="152">
        <v>4.875</v>
      </c>
      <c r="AB1862" s="152">
        <v>5.8</v>
      </c>
      <c r="AC1862" s="152">
        <v>5.7</v>
      </c>
      <c r="AD1862" s="152">
        <v>3.9940000000000002</v>
      </c>
      <c r="AE1862" s="152">
        <v>5.1050000000000004</v>
      </c>
      <c r="AF1862" s="152">
        <v>4.9000000000000004</v>
      </c>
      <c r="AG1862" s="152">
        <v>4.8</v>
      </c>
      <c r="AH1862" s="152">
        <v>4.0270000000000001</v>
      </c>
      <c r="AI1862" s="152">
        <v>4.8630000000000004</v>
      </c>
      <c r="AJ1862" s="152">
        <v>5.3</v>
      </c>
      <c r="AK1862" s="152">
        <v>5.2</v>
      </c>
      <c r="AL1862" s="152" t="e">
        <f t="shared" si="333"/>
        <v>#N/A</v>
      </c>
      <c r="AM1862" s="152" t="e">
        <f t="shared" si="334"/>
        <v>#N/A</v>
      </c>
      <c r="AN1862" s="152" t="e">
        <f>NA()</f>
        <v>#N/A</v>
      </c>
      <c r="AO1862" s="152" t="e">
        <f>NA()</f>
        <v>#N/A</v>
      </c>
      <c r="AP1862" s="152">
        <f t="shared" si="361"/>
        <v>7.9146999999999998</v>
      </c>
      <c r="AQ1862" s="152"/>
      <c r="AR1862" s="152"/>
      <c r="AS1862" s="153">
        <f t="shared" si="372"/>
        <v>20</v>
      </c>
      <c r="AT1862" s="153">
        <f t="shared" si="362"/>
        <v>1</v>
      </c>
      <c r="AU1862" s="153">
        <f t="shared" si="363"/>
        <v>0</v>
      </c>
      <c r="AV1862" s="153">
        <f t="shared" si="364"/>
        <v>0</v>
      </c>
      <c r="BA1862">
        <f t="shared" si="373"/>
        <v>20</v>
      </c>
    </row>
    <row r="1863" spans="2:53" x14ac:dyDescent="0.25">
      <c r="B1863" s="155">
        <f t="shared" si="340"/>
        <v>44582.999305555553</v>
      </c>
      <c r="C1863" s="155">
        <f t="shared" si="371"/>
        <v>44582.999305555553</v>
      </c>
      <c r="D1863" s="152">
        <f t="shared" si="330"/>
        <v>4.9000000000000004</v>
      </c>
      <c r="E1863" s="152"/>
      <c r="F1863" s="152"/>
      <c r="G1863" s="152"/>
      <c r="H1863" s="152" t="e">
        <f t="shared" si="331"/>
        <v>#N/A</v>
      </c>
      <c r="I1863" s="152"/>
      <c r="J1863" s="152" t="e">
        <f t="shared" si="332"/>
        <v>#N/A</v>
      </c>
      <c r="K1863" s="152"/>
      <c r="L1863" s="152"/>
      <c r="M1863" s="152"/>
      <c r="N1863" s="152"/>
      <c r="O1863" s="152"/>
      <c r="P1863" s="152"/>
      <c r="Q1863" s="152"/>
      <c r="R1863" s="152"/>
      <c r="S1863" s="152"/>
      <c r="T1863" s="153" cm="1">
        <f t="array" ref="T1863">MATCH(1,(TDU_Info!$C$5:$C$111=$T$6)*(TDU_Info!$B$5:$B$111&lt;=$B1863),0)</f>
        <v>89</v>
      </c>
      <c r="U1863" s="152">
        <f>100*(INDEX(TDU_Info!$E$5:$E$111,$T1863)/T$11+INDEX(TDU_Info!$F$5:$F$111,$T1863))</f>
        <v>4.3253000000000004</v>
      </c>
      <c r="V1863" s="152">
        <v>4.1740000000000004</v>
      </c>
      <c r="W1863" s="152">
        <v>4.9340000000000002</v>
      </c>
      <c r="X1863" s="152">
        <v>5.4</v>
      </c>
      <c r="Y1863" s="152">
        <v>5.3</v>
      </c>
      <c r="Z1863" s="152">
        <v>4.2220000000000004</v>
      </c>
      <c r="AA1863" s="152">
        <v>4.875</v>
      </c>
      <c r="AB1863" s="152">
        <v>5.8</v>
      </c>
      <c r="AC1863" s="152">
        <v>5.7</v>
      </c>
      <c r="AD1863" s="152">
        <v>3.794</v>
      </c>
      <c r="AE1863" s="152">
        <v>5.1050000000000004</v>
      </c>
      <c r="AF1863" s="152">
        <v>4.9000000000000004</v>
      </c>
      <c r="AG1863" s="152">
        <v>4.8</v>
      </c>
      <c r="AH1863" s="152">
        <v>3.827</v>
      </c>
      <c r="AI1863" s="152">
        <v>4.8630000000000004</v>
      </c>
      <c r="AJ1863" s="152">
        <v>5.3</v>
      </c>
      <c r="AK1863" s="152">
        <v>5.2</v>
      </c>
      <c r="AL1863" s="152" t="e">
        <f t="shared" si="333"/>
        <v>#N/A</v>
      </c>
      <c r="AM1863" s="152" t="e">
        <f t="shared" si="334"/>
        <v>#N/A</v>
      </c>
      <c r="AN1863" s="152" t="e">
        <f>NA()</f>
        <v>#N/A</v>
      </c>
      <c r="AO1863" s="152" t="e">
        <f>NA()</f>
        <v>#N/A</v>
      </c>
      <c r="AP1863" s="152">
        <f t="shared" si="361"/>
        <v>7.9146999999999998</v>
      </c>
      <c r="AQ1863" s="152"/>
      <c r="AR1863" s="152"/>
      <c r="AS1863" s="153">
        <f t="shared" si="372"/>
        <v>21</v>
      </c>
      <c r="AT1863" s="153">
        <f t="shared" si="362"/>
        <v>1</v>
      </c>
      <c r="AU1863" s="153">
        <f t="shared" si="363"/>
        <v>0</v>
      </c>
      <c r="AV1863" s="153">
        <f t="shared" si="364"/>
        <v>0</v>
      </c>
      <c r="BA1863">
        <f t="shared" si="373"/>
        <v>21</v>
      </c>
    </row>
    <row r="1864" spans="2:53" x14ac:dyDescent="0.25">
      <c r="B1864" s="155">
        <f t="shared" si="340"/>
        <v>44583.999305555553</v>
      </c>
      <c r="C1864" s="155">
        <f t="shared" si="371"/>
        <v>44583.999305555553</v>
      </c>
      <c r="D1864" s="152">
        <f t="shared" si="330"/>
        <v>4.9000000000000004</v>
      </c>
      <c r="E1864" s="152"/>
      <c r="F1864" s="152"/>
      <c r="G1864" s="152"/>
      <c r="H1864" s="152" t="e">
        <f t="shared" si="331"/>
        <v>#N/A</v>
      </c>
      <c r="I1864" s="152"/>
      <c r="J1864" s="152" t="e">
        <f t="shared" si="332"/>
        <v>#N/A</v>
      </c>
      <c r="K1864" s="152"/>
      <c r="L1864" s="152"/>
      <c r="M1864" s="152"/>
      <c r="N1864" s="152"/>
      <c r="O1864" s="152"/>
      <c r="P1864" s="152"/>
      <c r="Q1864" s="152"/>
      <c r="R1864" s="152"/>
      <c r="S1864" s="152"/>
      <c r="T1864" s="153" cm="1">
        <f t="array" ref="T1864">MATCH(1,(TDU_Info!$C$5:$C$111=$T$6)*(TDU_Info!$B$5:$B$111&lt;=$B1864),0)</f>
        <v>89</v>
      </c>
      <c r="U1864" s="152">
        <f>100*(INDEX(TDU_Info!$E$5:$E$111,$T1864)/T$11+INDEX(TDU_Info!$F$5:$F$111,$T1864))</f>
        <v>4.3253000000000004</v>
      </c>
      <c r="V1864" s="152">
        <v>4.1740000000000004</v>
      </c>
      <c r="W1864" s="152">
        <v>4.9340000000000002</v>
      </c>
      <c r="X1864" s="152">
        <v>5.4</v>
      </c>
      <c r="Y1864" s="152">
        <v>5.3</v>
      </c>
      <c r="Z1864" s="152">
        <v>4.2220000000000004</v>
      </c>
      <c r="AA1864" s="152">
        <v>4.875</v>
      </c>
      <c r="AB1864" s="152">
        <v>5.8</v>
      </c>
      <c r="AC1864" s="152">
        <v>5.7</v>
      </c>
      <c r="AD1864" s="152">
        <v>3.794</v>
      </c>
      <c r="AE1864" s="152">
        <v>5.1050000000000004</v>
      </c>
      <c r="AF1864" s="152">
        <v>4.9000000000000004</v>
      </c>
      <c r="AG1864" s="152">
        <v>4.8</v>
      </c>
      <c r="AH1864" s="152">
        <v>3.827</v>
      </c>
      <c r="AI1864" s="152">
        <v>4.8630000000000004</v>
      </c>
      <c r="AJ1864" s="152">
        <v>5.3</v>
      </c>
      <c r="AK1864" s="152">
        <v>5.2</v>
      </c>
      <c r="AL1864" s="152" t="e">
        <f t="shared" si="333"/>
        <v>#N/A</v>
      </c>
      <c r="AM1864" s="152" t="e">
        <f t="shared" si="334"/>
        <v>#N/A</v>
      </c>
      <c r="AN1864" s="152" t="e">
        <f>NA()</f>
        <v>#N/A</v>
      </c>
      <c r="AO1864" s="152" t="e">
        <f>NA()</f>
        <v>#N/A</v>
      </c>
      <c r="AP1864" s="152">
        <f t="shared" si="361"/>
        <v>7.9146999999999998</v>
      </c>
      <c r="AQ1864" s="152"/>
      <c r="AR1864" s="152"/>
      <c r="AS1864" s="153">
        <f t="shared" si="372"/>
        <v>22</v>
      </c>
      <c r="AT1864" s="153">
        <f t="shared" si="362"/>
        <v>1</v>
      </c>
      <c r="AU1864" s="153">
        <f t="shared" si="363"/>
        <v>0</v>
      </c>
      <c r="AV1864" s="153">
        <f t="shared" si="364"/>
        <v>0</v>
      </c>
      <c r="BA1864">
        <f t="shared" si="373"/>
        <v>22</v>
      </c>
    </row>
    <row r="1865" spans="2:53" x14ac:dyDescent="0.25">
      <c r="B1865" s="155">
        <f t="shared" si="340"/>
        <v>44584.999305555553</v>
      </c>
      <c r="C1865" s="155">
        <f t="shared" si="371"/>
        <v>44584.999305555553</v>
      </c>
      <c r="D1865" s="152">
        <f t="shared" si="330"/>
        <v>4.9000000000000004</v>
      </c>
      <c r="E1865" s="152"/>
      <c r="F1865" s="152"/>
      <c r="G1865" s="152"/>
      <c r="H1865" s="152" t="e">
        <f t="shared" si="331"/>
        <v>#N/A</v>
      </c>
      <c r="I1865" s="152"/>
      <c r="J1865" s="152" t="e">
        <f t="shared" si="332"/>
        <v>#N/A</v>
      </c>
      <c r="K1865" s="152"/>
      <c r="L1865" s="152"/>
      <c r="M1865" s="152"/>
      <c r="N1865" s="152"/>
      <c r="O1865" s="152"/>
      <c r="P1865" s="152"/>
      <c r="Q1865" s="152"/>
      <c r="R1865" s="152"/>
      <c r="S1865" s="152"/>
      <c r="T1865" s="153" cm="1">
        <f t="array" ref="T1865">MATCH(1,(TDU_Info!$C$5:$C$111=$T$6)*(TDU_Info!$B$5:$B$111&lt;=$B1865),0)</f>
        <v>89</v>
      </c>
      <c r="U1865" s="152">
        <f>100*(INDEX(TDU_Info!$E$5:$E$111,$T1865)/T$11+INDEX(TDU_Info!$F$5:$F$111,$T1865))</f>
        <v>4.3253000000000004</v>
      </c>
      <c r="V1865" s="152">
        <v>4.1740000000000004</v>
      </c>
      <c r="W1865" s="152">
        <v>4.9340000000000002</v>
      </c>
      <c r="X1865" s="152">
        <v>5.4</v>
      </c>
      <c r="Y1865" s="152">
        <v>5.3</v>
      </c>
      <c r="Z1865" s="152">
        <v>4.2220000000000004</v>
      </c>
      <c r="AA1865" s="152">
        <v>4.875</v>
      </c>
      <c r="AB1865" s="152">
        <v>5.8</v>
      </c>
      <c r="AC1865" s="152">
        <v>5.7</v>
      </c>
      <c r="AD1865" s="152">
        <v>3.794</v>
      </c>
      <c r="AE1865" s="152">
        <v>5.1050000000000004</v>
      </c>
      <c r="AF1865" s="152">
        <v>4.9000000000000004</v>
      </c>
      <c r="AG1865" s="152">
        <v>4.8</v>
      </c>
      <c r="AH1865" s="152">
        <v>3.827</v>
      </c>
      <c r="AI1865" s="152">
        <v>4.8630000000000004</v>
      </c>
      <c r="AJ1865" s="152">
        <v>5.3</v>
      </c>
      <c r="AK1865" s="152">
        <v>5.2</v>
      </c>
      <c r="AL1865" s="152" t="e">
        <f t="shared" si="333"/>
        <v>#N/A</v>
      </c>
      <c r="AM1865" s="152" t="e">
        <f t="shared" si="334"/>
        <v>#N/A</v>
      </c>
      <c r="AN1865" s="152" t="e">
        <f>NA()</f>
        <v>#N/A</v>
      </c>
      <c r="AO1865" s="152" t="e">
        <f>NA()</f>
        <v>#N/A</v>
      </c>
      <c r="AP1865" s="152">
        <f t="shared" si="361"/>
        <v>7.9146999999999998</v>
      </c>
      <c r="AQ1865" s="152"/>
      <c r="AR1865" s="152"/>
      <c r="AS1865" s="153">
        <f t="shared" si="372"/>
        <v>23</v>
      </c>
      <c r="AT1865" s="153">
        <f t="shared" si="362"/>
        <v>1</v>
      </c>
      <c r="AU1865" s="153">
        <f t="shared" si="363"/>
        <v>0</v>
      </c>
      <c r="AV1865" s="153">
        <f t="shared" si="364"/>
        <v>0</v>
      </c>
      <c r="BA1865">
        <f t="shared" si="373"/>
        <v>23</v>
      </c>
    </row>
    <row r="1866" spans="2:53" x14ac:dyDescent="0.25">
      <c r="B1866" s="155">
        <f t="shared" si="340"/>
        <v>44585.999305555553</v>
      </c>
      <c r="C1866" s="155">
        <f t="shared" si="371"/>
        <v>44585.999305555553</v>
      </c>
      <c r="D1866" s="152">
        <f t="shared" si="330"/>
        <v>4.9000000000000004</v>
      </c>
      <c r="E1866" s="152"/>
      <c r="F1866" s="152"/>
      <c r="G1866" s="152"/>
      <c r="H1866" s="152" t="e">
        <f t="shared" si="331"/>
        <v>#N/A</v>
      </c>
      <c r="I1866" s="152"/>
      <c r="J1866" s="152" t="e">
        <f t="shared" si="332"/>
        <v>#N/A</v>
      </c>
      <c r="K1866" s="152"/>
      <c r="L1866" s="152"/>
      <c r="M1866" s="152"/>
      <c r="N1866" s="152"/>
      <c r="O1866" s="152"/>
      <c r="P1866" s="152"/>
      <c r="Q1866" s="152"/>
      <c r="R1866" s="152"/>
      <c r="S1866" s="152"/>
      <c r="T1866" s="153" cm="1">
        <f t="array" ref="T1866">MATCH(1,(TDU_Info!$C$5:$C$111=$T$6)*(TDU_Info!$B$5:$B$111&lt;=$B1866),0)</f>
        <v>89</v>
      </c>
      <c r="U1866" s="152">
        <f>100*(INDEX(TDU_Info!$E$5:$E$111,$T1866)/T$11+INDEX(TDU_Info!$F$5:$F$111,$T1866))</f>
        <v>4.3253000000000004</v>
      </c>
      <c r="V1866" s="152">
        <v>4.1740000000000004</v>
      </c>
      <c r="W1866" s="152">
        <v>4.9340000000000002</v>
      </c>
      <c r="X1866" s="152">
        <v>5.4</v>
      </c>
      <c r="Y1866" s="152">
        <v>5.3</v>
      </c>
      <c r="Z1866" s="152">
        <v>4.2220000000000004</v>
      </c>
      <c r="AA1866" s="152">
        <v>4.875</v>
      </c>
      <c r="AB1866" s="152">
        <v>5.8</v>
      </c>
      <c r="AC1866" s="152">
        <v>5.7</v>
      </c>
      <c r="AD1866" s="152">
        <v>3.794</v>
      </c>
      <c r="AE1866" s="152">
        <v>5.1050000000000004</v>
      </c>
      <c r="AF1866" s="152">
        <v>4.9000000000000004</v>
      </c>
      <c r="AG1866" s="152">
        <v>4.8</v>
      </c>
      <c r="AH1866" s="152">
        <v>3.827</v>
      </c>
      <c r="AI1866" s="152">
        <v>4.8630000000000004</v>
      </c>
      <c r="AJ1866" s="152">
        <v>5.3</v>
      </c>
      <c r="AK1866" s="152">
        <v>5.2</v>
      </c>
      <c r="AL1866" s="152" t="e">
        <f t="shared" si="333"/>
        <v>#N/A</v>
      </c>
      <c r="AM1866" s="152" t="e">
        <f t="shared" si="334"/>
        <v>#N/A</v>
      </c>
      <c r="AN1866" s="152" t="e">
        <f>NA()</f>
        <v>#N/A</v>
      </c>
      <c r="AO1866" s="152" t="e">
        <f>NA()</f>
        <v>#N/A</v>
      </c>
      <c r="AP1866" s="152">
        <f t="shared" si="361"/>
        <v>7.9146999999999998</v>
      </c>
      <c r="AQ1866" s="152"/>
      <c r="AR1866" s="152"/>
      <c r="AS1866" s="153">
        <f t="shared" si="372"/>
        <v>24</v>
      </c>
      <c r="AT1866" s="153">
        <f t="shared" si="362"/>
        <v>1</v>
      </c>
      <c r="AU1866" s="153">
        <f t="shared" si="363"/>
        <v>0</v>
      </c>
      <c r="AV1866" s="153">
        <f t="shared" si="364"/>
        <v>0</v>
      </c>
      <c r="BA1866">
        <f t="shared" si="373"/>
        <v>24</v>
      </c>
    </row>
    <row r="1867" spans="2:53" x14ac:dyDescent="0.25">
      <c r="B1867" s="155">
        <f t="shared" si="340"/>
        <v>44586.999305555553</v>
      </c>
      <c r="C1867" s="155">
        <f t="shared" si="371"/>
        <v>44586.999305555553</v>
      </c>
      <c r="D1867" s="152">
        <f t="shared" si="330"/>
        <v>4.9000000000000004</v>
      </c>
      <c r="E1867" s="152"/>
      <c r="F1867" s="152"/>
      <c r="G1867" s="152"/>
      <c r="H1867" s="152" t="e">
        <f t="shared" si="331"/>
        <v>#N/A</v>
      </c>
      <c r="I1867" s="152"/>
      <c r="J1867" s="152" t="e">
        <f t="shared" si="332"/>
        <v>#N/A</v>
      </c>
      <c r="K1867" s="152"/>
      <c r="L1867" s="152"/>
      <c r="M1867" s="152"/>
      <c r="N1867" s="152"/>
      <c r="O1867" s="152"/>
      <c r="P1867" s="152"/>
      <c r="Q1867" s="152"/>
      <c r="R1867" s="152"/>
      <c r="S1867" s="152"/>
      <c r="T1867" s="153" cm="1">
        <f t="array" ref="T1867">MATCH(1,(TDU_Info!$C$5:$C$111=$T$6)*(TDU_Info!$B$5:$B$111&lt;=$B1867),0)</f>
        <v>89</v>
      </c>
      <c r="U1867" s="152">
        <f>100*(INDEX(TDU_Info!$E$5:$E$111,$T1867)/T$11+INDEX(TDU_Info!$F$5:$F$111,$T1867))</f>
        <v>4.3253000000000004</v>
      </c>
      <c r="V1867" s="152">
        <v>4.1740000000000004</v>
      </c>
      <c r="W1867" s="152">
        <v>4.9340000000000002</v>
      </c>
      <c r="X1867" s="152">
        <v>5.4</v>
      </c>
      <c r="Y1867" s="152">
        <v>5.3</v>
      </c>
      <c r="Z1867" s="152">
        <v>4.2220000000000004</v>
      </c>
      <c r="AA1867" s="152">
        <v>4.875</v>
      </c>
      <c r="AB1867" s="152">
        <v>5.8</v>
      </c>
      <c r="AC1867" s="152">
        <v>5.7</v>
      </c>
      <c r="AD1867" s="152">
        <v>3.794</v>
      </c>
      <c r="AE1867" s="152">
        <v>5.1050000000000004</v>
      </c>
      <c r="AF1867" s="152">
        <v>4.9000000000000004</v>
      </c>
      <c r="AG1867" s="152">
        <v>4.8</v>
      </c>
      <c r="AH1867" s="152">
        <v>3.827</v>
      </c>
      <c r="AI1867" s="152">
        <v>4.8630000000000004</v>
      </c>
      <c r="AJ1867" s="152">
        <v>5.3</v>
      </c>
      <c r="AK1867" s="152">
        <v>5.2</v>
      </c>
      <c r="AL1867" s="152" t="e">
        <f t="shared" si="333"/>
        <v>#N/A</v>
      </c>
      <c r="AM1867" s="152" t="e">
        <f t="shared" si="334"/>
        <v>#N/A</v>
      </c>
      <c r="AN1867" s="152" t="e">
        <f>NA()</f>
        <v>#N/A</v>
      </c>
      <c r="AO1867" s="152" t="e">
        <f>NA()</f>
        <v>#N/A</v>
      </c>
      <c r="AP1867" s="152">
        <f t="shared" si="361"/>
        <v>7.9146999999999998</v>
      </c>
      <c r="AQ1867" s="152"/>
      <c r="AR1867" s="152"/>
      <c r="AS1867" s="153">
        <f t="shared" si="372"/>
        <v>25</v>
      </c>
      <c r="AT1867" s="153">
        <f t="shared" si="362"/>
        <v>1</v>
      </c>
      <c r="AU1867" s="153">
        <f t="shared" si="363"/>
        <v>0</v>
      </c>
      <c r="AV1867" s="153">
        <f t="shared" si="364"/>
        <v>0</v>
      </c>
      <c r="BA1867">
        <f t="shared" si="373"/>
        <v>25</v>
      </c>
    </row>
    <row r="1868" spans="2:53" x14ac:dyDescent="0.25">
      <c r="B1868" s="155">
        <f t="shared" si="340"/>
        <v>44587.999305555553</v>
      </c>
      <c r="C1868" s="155">
        <f t="shared" si="371"/>
        <v>44587.999305555553</v>
      </c>
      <c r="D1868" s="152">
        <f t="shared" si="330"/>
        <v>4.9000000000000004</v>
      </c>
      <c r="E1868" s="152"/>
      <c r="F1868" s="152"/>
      <c r="G1868" s="152"/>
      <c r="H1868" s="152" t="e">
        <f t="shared" si="331"/>
        <v>#N/A</v>
      </c>
      <c r="I1868" s="152"/>
      <c r="J1868" s="152" t="e">
        <f t="shared" si="332"/>
        <v>#N/A</v>
      </c>
      <c r="K1868" s="152"/>
      <c r="L1868" s="152"/>
      <c r="M1868" s="152"/>
      <c r="N1868" s="152"/>
      <c r="O1868" s="152"/>
      <c r="P1868" s="152"/>
      <c r="Q1868" s="152"/>
      <c r="R1868" s="152"/>
      <c r="S1868" s="152"/>
      <c r="T1868" s="153" cm="1">
        <f t="array" ref="T1868">MATCH(1,(TDU_Info!$C$5:$C$111=$T$6)*(TDU_Info!$B$5:$B$111&lt;=$B1868),0)</f>
        <v>89</v>
      </c>
      <c r="U1868" s="152">
        <f>100*(INDEX(TDU_Info!$E$5:$E$111,$T1868)/T$11+INDEX(TDU_Info!$F$5:$F$111,$T1868))</f>
        <v>4.3253000000000004</v>
      </c>
      <c r="V1868" s="152">
        <v>4.1740000000000004</v>
      </c>
      <c r="W1868" s="152">
        <v>4.9340000000000002</v>
      </c>
      <c r="X1868" s="152">
        <v>5.4</v>
      </c>
      <c r="Y1868" s="152">
        <v>5.3</v>
      </c>
      <c r="Z1868" s="152">
        <v>4.2220000000000004</v>
      </c>
      <c r="AA1868" s="152">
        <v>4.585</v>
      </c>
      <c r="AB1868" s="152">
        <v>5.8</v>
      </c>
      <c r="AC1868" s="152">
        <v>5.7</v>
      </c>
      <c r="AD1868" s="152">
        <v>3.794</v>
      </c>
      <c r="AE1868" s="152">
        <v>5.1050000000000004</v>
      </c>
      <c r="AF1868" s="152">
        <v>4.9000000000000004</v>
      </c>
      <c r="AG1868" s="152">
        <v>4.8</v>
      </c>
      <c r="AH1868" s="152">
        <v>3.827</v>
      </c>
      <c r="AI1868" s="152">
        <v>4.5730000000000004</v>
      </c>
      <c r="AJ1868" s="152">
        <v>5.3</v>
      </c>
      <c r="AK1868" s="152">
        <v>5.2</v>
      </c>
      <c r="AL1868" s="152" t="e">
        <f t="shared" si="333"/>
        <v>#N/A</v>
      </c>
      <c r="AM1868" s="152" t="e">
        <f t="shared" si="334"/>
        <v>#N/A</v>
      </c>
      <c r="AN1868" s="152" t="e">
        <f>NA()</f>
        <v>#N/A</v>
      </c>
      <c r="AO1868" s="152" t="e">
        <f>NA()</f>
        <v>#N/A</v>
      </c>
      <c r="AP1868" s="152">
        <f t="shared" si="361"/>
        <v>7.9146999999999998</v>
      </c>
      <c r="AQ1868" s="152"/>
      <c r="AR1868" s="152"/>
      <c r="AS1868" s="153">
        <f t="shared" si="372"/>
        <v>26</v>
      </c>
      <c r="AT1868" s="153">
        <f t="shared" si="362"/>
        <v>1</v>
      </c>
      <c r="AU1868" s="153">
        <f t="shared" si="363"/>
        <v>0</v>
      </c>
      <c r="AV1868" s="153">
        <f t="shared" si="364"/>
        <v>0</v>
      </c>
      <c r="BA1868">
        <f t="shared" si="373"/>
        <v>26</v>
      </c>
    </row>
    <row r="1869" spans="2:53" x14ac:dyDescent="0.25">
      <c r="B1869" s="155">
        <f t="shared" si="340"/>
        <v>44588.999305555553</v>
      </c>
      <c r="C1869" s="155">
        <f t="shared" si="371"/>
        <v>44588.999305555553</v>
      </c>
      <c r="D1869" s="152">
        <f t="shared" si="330"/>
        <v>4.9000000000000004</v>
      </c>
      <c r="E1869" s="152"/>
      <c r="F1869" s="152"/>
      <c r="G1869" s="152"/>
      <c r="H1869" s="152" t="e">
        <f t="shared" si="331"/>
        <v>#N/A</v>
      </c>
      <c r="I1869" s="152"/>
      <c r="J1869" s="152" t="e">
        <f t="shared" si="332"/>
        <v>#N/A</v>
      </c>
      <c r="K1869" s="152"/>
      <c r="L1869" s="152"/>
      <c r="M1869" s="152"/>
      <c r="N1869" s="152"/>
      <c r="O1869" s="152"/>
      <c r="P1869" s="152"/>
      <c r="Q1869" s="152"/>
      <c r="R1869" s="152"/>
      <c r="S1869" s="152"/>
      <c r="T1869" s="153" cm="1">
        <f t="array" ref="T1869">MATCH(1,(TDU_Info!$C$5:$C$111=$T$6)*(TDU_Info!$B$5:$B$111&lt;=$B1869),0)</f>
        <v>89</v>
      </c>
      <c r="U1869" s="152">
        <f>100*(INDEX(TDU_Info!$E$5:$E$111,$T1869)/T$11+INDEX(TDU_Info!$F$5:$F$111,$T1869))</f>
        <v>4.3253000000000004</v>
      </c>
      <c r="V1869" s="152">
        <v>4.1740000000000004</v>
      </c>
      <c r="W1869" s="152">
        <v>4.9340000000000002</v>
      </c>
      <c r="X1869" s="152">
        <v>5.4</v>
      </c>
      <c r="Y1869" s="152">
        <v>5.3</v>
      </c>
      <c r="Z1869" s="152">
        <v>4.2220000000000004</v>
      </c>
      <c r="AA1869" s="152">
        <v>4.585</v>
      </c>
      <c r="AB1869" s="152">
        <v>5.8</v>
      </c>
      <c r="AC1869" s="152">
        <v>5.7</v>
      </c>
      <c r="AD1869" s="152">
        <v>3.794</v>
      </c>
      <c r="AE1869" s="152">
        <v>5.1050000000000004</v>
      </c>
      <c r="AF1869" s="152">
        <v>4.9000000000000004</v>
      </c>
      <c r="AG1869" s="152">
        <v>4.8</v>
      </c>
      <c r="AH1869" s="152">
        <v>3.827</v>
      </c>
      <c r="AI1869" s="152">
        <v>4.5730000000000004</v>
      </c>
      <c r="AJ1869" s="152">
        <v>5.3</v>
      </c>
      <c r="AK1869" s="152">
        <v>5.2</v>
      </c>
      <c r="AL1869" s="152" t="e">
        <f t="shared" si="333"/>
        <v>#N/A</v>
      </c>
      <c r="AM1869" s="152" t="e">
        <f t="shared" si="334"/>
        <v>#N/A</v>
      </c>
      <c r="AN1869" s="152" t="e">
        <f>NA()</f>
        <v>#N/A</v>
      </c>
      <c r="AO1869" s="152" t="e">
        <f>NA()</f>
        <v>#N/A</v>
      </c>
      <c r="AP1869" s="152">
        <f t="shared" si="361"/>
        <v>7.9146999999999998</v>
      </c>
      <c r="AQ1869" s="152"/>
      <c r="AR1869" s="152"/>
      <c r="AS1869" s="153">
        <f t="shared" si="372"/>
        <v>27</v>
      </c>
      <c r="AT1869" s="153">
        <f t="shared" si="362"/>
        <v>1</v>
      </c>
      <c r="AU1869" s="153">
        <f t="shared" si="363"/>
        <v>0</v>
      </c>
      <c r="AV1869" s="153">
        <f t="shared" si="364"/>
        <v>0</v>
      </c>
      <c r="BA1869">
        <f t="shared" si="373"/>
        <v>27</v>
      </c>
    </row>
    <row r="1870" spans="2:53" x14ac:dyDescent="0.25">
      <c r="B1870" s="155">
        <f t="shared" si="340"/>
        <v>44589.999305555553</v>
      </c>
      <c r="C1870" s="155">
        <f t="shared" si="371"/>
        <v>44589.999305555553</v>
      </c>
      <c r="D1870" s="152">
        <f t="shared" ref="D1870:D2124" si="374">(INDEX($V1870:$AP1870,D$7)*(1+D$8)+D$9*100/$T$11)*(1+D$10)+(D$11*100/$T$11)+($T$5+D$10)*$U1870</f>
        <v>4.9000000000000004</v>
      </c>
      <c r="E1870" s="152"/>
      <c r="F1870" s="152"/>
      <c r="G1870" s="152"/>
      <c r="H1870" s="152" t="e">
        <f t="shared" ref="H1870:H2124" si="375">IF(ISNA($C1870),NA(),(INDEX($V1870:$AP1870,H$7)*(1+H$8)+H$9*100/$T$11)*(1+H$10)+(H$11*100/$T$11)+($T$5+H$10)*$U1870)</f>
        <v>#N/A</v>
      </c>
      <c r="I1870" s="152"/>
      <c r="J1870" s="152" t="e">
        <f t="shared" ref="J1870:J2124" si="376">(INDEX($V1870:$AP1870,J$7)*(1+J$8)+J$9*100/$T$11)*(1+J$10)+(J$11*100/$T$11)+($T$5+J$10)*$U1870</f>
        <v>#N/A</v>
      </c>
      <c r="K1870" s="152"/>
      <c r="L1870" s="152"/>
      <c r="M1870" s="152"/>
      <c r="N1870" s="152"/>
      <c r="O1870" s="152"/>
      <c r="P1870" s="152"/>
      <c r="Q1870" s="152"/>
      <c r="R1870" s="152"/>
      <c r="S1870" s="152"/>
      <c r="T1870" s="153" cm="1">
        <f t="array" ref="T1870">MATCH(1,(TDU_Info!$C$5:$C$111=$T$6)*(TDU_Info!$B$5:$B$111&lt;=$B1870),0)</f>
        <v>89</v>
      </c>
      <c r="U1870" s="152">
        <f>100*(INDEX(TDU_Info!$E$5:$E$111,$T1870)/T$11+INDEX(TDU_Info!$F$5:$F$111,$T1870))</f>
        <v>4.3253000000000004</v>
      </c>
      <c r="V1870" s="152">
        <v>4.1740000000000004</v>
      </c>
      <c r="W1870" s="152">
        <v>4.9340000000000002</v>
      </c>
      <c r="X1870" s="152">
        <v>5.4</v>
      </c>
      <c r="Y1870" s="152">
        <v>5.3</v>
      </c>
      <c r="Z1870" s="152">
        <v>4.2220000000000004</v>
      </c>
      <c r="AA1870" s="152">
        <v>4.585</v>
      </c>
      <c r="AB1870" s="152">
        <v>5.8</v>
      </c>
      <c r="AC1870" s="152">
        <v>5.7</v>
      </c>
      <c r="AD1870" s="152">
        <v>3.794</v>
      </c>
      <c r="AE1870" s="152">
        <v>5.1050000000000004</v>
      </c>
      <c r="AF1870" s="152">
        <v>4.9000000000000004</v>
      </c>
      <c r="AG1870" s="152">
        <v>4.8</v>
      </c>
      <c r="AH1870" s="152">
        <v>3.827</v>
      </c>
      <c r="AI1870" s="152">
        <v>4.5730000000000004</v>
      </c>
      <c r="AJ1870" s="152">
        <v>5.3</v>
      </c>
      <c r="AK1870" s="152">
        <v>5.2</v>
      </c>
      <c r="AL1870" s="152" t="e">
        <f t="shared" ref="AL1870:AL2124" si="377">IF(DAY($B1870)=1,NA(),VLOOKUP($B1870,$BB$17:$BD$64,2,TRUE))</f>
        <v>#N/A</v>
      </c>
      <c r="AM1870" s="152" t="e">
        <f t="shared" ref="AM1870:AM2124" si="378">IF(DAY($B1870)=1,NA(),VLOOKUP($B1870,$BB$17:$BD$64,3,TRUE))</f>
        <v>#N/A</v>
      </c>
      <c r="AN1870" s="152" t="e">
        <f>NA()</f>
        <v>#N/A</v>
      </c>
      <c r="AO1870" s="152" t="e">
        <f>NA()</f>
        <v>#N/A</v>
      </c>
      <c r="AP1870" s="152">
        <f t="shared" si="361"/>
        <v>7.9146999999999998</v>
      </c>
      <c r="AQ1870" s="152"/>
      <c r="AR1870" s="152"/>
      <c r="AS1870" s="153">
        <f t="shared" si="372"/>
        <v>28</v>
      </c>
      <c r="AT1870" s="153">
        <f t="shared" si="362"/>
        <v>1</v>
      </c>
      <c r="AU1870" s="153">
        <f t="shared" si="363"/>
        <v>0</v>
      </c>
      <c r="AV1870" s="153">
        <f t="shared" si="364"/>
        <v>0</v>
      </c>
      <c r="BA1870">
        <f t="shared" si="373"/>
        <v>28</v>
      </c>
    </row>
    <row r="1871" spans="2:53" x14ac:dyDescent="0.25">
      <c r="B1871" s="155">
        <f t="shared" si="340"/>
        <v>44590.999305555553</v>
      </c>
      <c r="C1871" s="155">
        <f t="shared" si="371"/>
        <v>44590.999305555553</v>
      </c>
      <c r="D1871" s="152">
        <f t="shared" si="374"/>
        <v>4.9000000000000004</v>
      </c>
      <c r="E1871" s="152"/>
      <c r="F1871" s="152"/>
      <c r="G1871" s="152"/>
      <c r="H1871" s="152" t="e">
        <f t="shared" si="375"/>
        <v>#N/A</v>
      </c>
      <c r="I1871" s="152"/>
      <c r="J1871" s="152" t="e">
        <f t="shared" si="376"/>
        <v>#N/A</v>
      </c>
      <c r="K1871" s="152"/>
      <c r="L1871" s="152"/>
      <c r="M1871" s="152"/>
      <c r="N1871" s="152"/>
      <c r="O1871" s="152"/>
      <c r="P1871" s="152"/>
      <c r="Q1871" s="152"/>
      <c r="R1871" s="152"/>
      <c r="S1871" s="152"/>
      <c r="T1871" s="153" cm="1">
        <f t="array" ref="T1871">MATCH(1,(TDU_Info!$C$5:$C$111=$T$6)*(TDU_Info!$B$5:$B$111&lt;=$B1871),0)</f>
        <v>89</v>
      </c>
      <c r="U1871" s="152">
        <f>100*(INDEX(TDU_Info!$E$5:$E$111,$T1871)/T$11+INDEX(TDU_Info!$F$5:$F$111,$T1871))</f>
        <v>4.3253000000000004</v>
      </c>
      <c r="V1871" s="152">
        <v>4.1740000000000004</v>
      </c>
      <c r="W1871" s="152">
        <v>4.9340000000000002</v>
      </c>
      <c r="X1871" s="152">
        <v>5.4</v>
      </c>
      <c r="Y1871" s="152">
        <v>5.3</v>
      </c>
      <c r="Z1871" s="152">
        <v>4.2220000000000004</v>
      </c>
      <c r="AA1871" s="152">
        <v>4.585</v>
      </c>
      <c r="AB1871" s="152">
        <v>5.8</v>
      </c>
      <c r="AC1871" s="152">
        <v>5.7</v>
      </c>
      <c r="AD1871" s="152">
        <v>3.794</v>
      </c>
      <c r="AE1871" s="152">
        <v>5.1050000000000004</v>
      </c>
      <c r="AF1871" s="152">
        <v>4.9000000000000004</v>
      </c>
      <c r="AG1871" s="152">
        <v>4.8</v>
      </c>
      <c r="AH1871" s="152">
        <v>3.827</v>
      </c>
      <c r="AI1871" s="152">
        <v>4.5730000000000004</v>
      </c>
      <c r="AJ1871" s="152">
        <v>5.3</v>
      </c>
      <c r="AK1871" s="152">
        <v>5.2</v>
      </c>
      <c r="AL1871" s="152" t="e">
        <f t="shared" si="377"/>
        <v>#N/A</v>
      </c>
      <c r="AM1871" s="152" t="e">
        <f t="shared" si="378"/>
        <v>#N/A</v>
      </c>
      <c r="AN1871" s="152" t="e">
        <f>NA()</f>
        <v>#N/A</v>
      </c>
      <c r="AO1871" s="152" t="e">
        <f>NA()</f>
        <v>#N/A</v>
      </c>
      <c r="AP1871" s="152">
        <f t="shared" si="361"/>
        <v>7.9146999999999998</v>
      </c>
      <c r="AQ1871" s="152"/>
      <c r="AR1871" s="152"/>
      <c r="AS1871" s="153">
        <f t="shared" si="372"/>
        <v>29</v>
      </c>
      <c r="AT1871" s="153">
        <f t="shared" si="362"/>
        <v>1</v>
      </c>
      <c r="AU1871" s="153">
        <f t="shared" si="363"/>
        <v>0</v>
      </c>
      <c r="AV1871" s="153">
        <f t="shared" si="364"/>
        <v>0</v>
      </c>
      <c r="BA1871">
        <f t="shared" si="373"/>
        <v>29</v>
      </c>
    </row>
    <row r="1872" spans="2:53" x14ac:dyDescent="0.25">
      <c r="B1872" s="155">
        <f t="shared" si="340"/>
        <v>44591.999305555553</v>
      </c>
      <c r="C1872" s="155">
        <f t="shared" si="371"/>
        <v>44591.999305555553</v>
      </c>
      <c r="D1872" s="152">
        <f t="shared" si="374"/>
        <v>4.9000000000000004</v>
      </c>
      <c r="E1872" s="152"/>
      <c r="F1872" s="152"/>
      <c r="G1872" s="152"/>
      <c r="H1872" s="152" t="e">
        <f t="shared" si="375"/>
        <v>#N/A</v>
      </c>
      <c r="I1872" s="152"/>
      <c r="J1872" s="152" t="e">
        <f t="shared" si="376"/>
        <v>#N/A</v>
      </c>
      <c r="K1872" s="152"/>
      <c r="L1872" s="152"/>
      <c r="M1872" s="152"/>
      <c r="N1872" s="152"/>
      <c r="O1872" s="152"/>
      <c r="P1872" s="152"/>
      <c r="Q1872" s="152"/>
      <c r="R1872" s="152"/>
      <c r="S1872" s="152"/>
      <c r="T1872" s="153" cm="1">
        <f t="array" ref="T1872">MATCH(1,(TDU_Info!$C$5:$C$111=$T$6)*(TDU_Info!$B$5:$B$111&lt;=$B1872),0)</f>
        <v>89</v>
      </c>
      <c r="U1872" s="152">
        <f>100*(INDEX(TDU_Info!$E$5:$E$111,$T1872)/T$11+INDEX(TDU_Info!$F$5:$F$111,$T1872))</f>
        <v>4.3253000000000004</v>
      </c>
      <c r="V1872" s="152">
        <v>4.1740000000000004</v>
      </c>
      <c r="W1872" s="152">
        <v>4.9340000000000002</v>
      </c>
      <c r="X1872" s="152">
        <v>5.4</v>
      </c>
      <c r="Y1872" s="152">
        <v>5.3</v>
      </c>
      <c r="Z1872" s="152">
        <v>4.2220000000000004</v>
      </c>
      <c r="AA1872" s="152">
        <v>4.585</v>
      </c>
      <c r="AB1872" s="152">
        <v>5.8</v>
      </c>
      <c r="AC1872" s="152">
        <v>5.7</v>
      </c>
      <c r="AD1872" s="152">
        <v>3.794</v>
      </c>
      <c r="AE1872" s="152">
        <v>5.1050000000000004</v>
      </c>
      <c r="AF1872" s="152">
        <v>4.9000000000000004</v>
      </c>
      <c r="AG1872" s="152">
        <v>4.8</v>
      </c>
      <c r="AH1872" s="152">
        <v>3.827</v>
      </c>
      <c r="AI1872" s="152">
        <v>4.5730000000000004</v>
      </c>
      <c r="AJ1872" s="152">
        <v>5.3</v>
      </c>
      <c r="AK1872" s="152">
        <v>5.2</v>
      </c>
      <c r="AL1872" s="152" t="e">
        <f t="shared" si="377"/>
        <v>#N/A</v>
      </c>
      <c r="AM1872" s="152" t="e">
        <f t="shared" si="378"/>
        <v>#N/A</v>
      </c>
      <c r="AN1872" s="152" t="e">
        <f>NA()</f>
        <v>#N/A</v>
      </c>
      <c r="AO1872" s="152" t="e">
        <f>NA()</f>
        <v>#N/A</v>
      </c>
      <c r="AP1872" s="152">
        <f t="shared" si="361"/>
        <v>7.9146999999999998</v>
      </c>
      <c r="AQ1872" s="152"/>
      <c r="AR1872" s="152"/>
      <c r="AS1872" s="153">
        <f t="shared" si="372"/>
        <v>30</v>
      </c>
      <c r="AT1872" s="153">
        <f t="shared" si="362"/>
        <v>1</v>
      </c>
      <c r="AU1872" s="153">
        <f t="shared" si="363"/>
        <v>0</v>
      </c>
      <c r="AV1872" s="153">
        <f t="shared" si="364"/>
        <v>0</v>
      </c>
      <c r="BA1872">
        <f t="shared" si="373"/>
        <v>30</v>
      </c>
    </row>
    <row r="1873" spans="2:53" x14ac:dyDescent="0.25">
      <c r="B1873" s="155">
        <f t="shared" si="340"/>
        <v>44592.999305555553</v>
      </c>
      <c r="C1873" s="155">
        <f t="shared" si="371"/>
        <v>44592.999305555553</v>
      </c>
      <c r="D1873" s="152">
        <f t="shared" si="374"/>
        <v>6.2</v>
      </c>
      <c r="E1873" s="152"/>
      <c r="F1873" s="152"/>
      <c r="G1873" s="152"/>
      <c r="H1873" s="152" t="e">
        <f t="shared" si="375"/>
        <v>#N/A</v>
      </c>
      <c r="I1873" s="152"/>
      <c r="J1873" s="152" t="e">
        <f t="shared" si="376"/>
        <v>#N/A</v>
      </c>
      <c r="K1873" s="152"/>
      <c r="L1873" s="152"/>
      <c r="M1873" s="152"/>
      <c r="N1873" s="152"/>
      <c r="O1873" s="152"/>
      <c r="P1873" s="152"/>
      <c r="Q1873" s="152"/>
      <c r="R1873" s="152"/>
      <c r="S1873" s="152"/>
      <c r="T1873" s="153" cm="1">
        <f t="array" ref="T1873">MATCH(1,(TDU_Info!$C$5:$C$111=$T$6)*(TDU_Info!$B$5:$B$111&lt;=$B1873),0)</f>
        <v>89</v>
      </c>
      <c r="U1873" s="152">
        <f>100*(INDEX(TDU_Info!$E$5:$E$111,$T1873)/T$11+INDEX(TDU_Info!$F$5:$F$111,$T1873))</f>
        <v>4.3253000000000004</v>
      </c>
      <c r="V1873" s="152">
        <v>6.4189999999999996</v>
      </c>
      <c r="W1873" s="152">
        <v>6.12</v>
      </c>
      <c r="X1873" s="152">
        <v>6.2</v>
      </c>
      <c r="Y1873" s="152">
        <v>6.048</v>
      </c>
      <c r="Z1873" s="152">
        <v>6.2</v>
      </c>
      <c r="AA1873" s="152">
        <v>4.585</v>
      </c>
      <c r="AB1873" s="152">
        <v>6.6</v>
      </c>
      <c r="AC1873" s="152">
        <v>6.4619999999999997</v>
      </c>
      <c r="AD1873" s="152">
        <v>5.9039999999999999</v>
      </c>
      <c r="AE1873" s="152">
        <v>6.11</v>
      </c>
      <c r="AF1873" s="152">
        <v>6.2</v>
      </c>
      <c r="AG1873" s="152">
        <v>5.851</v>
      </c>
      <c r="AH1873" s="152">
        <v>5.67</v>
      </c>
      <c r="AI1873" s="152">
        <v>4.5730000000000004</v>
      </c>
      <c r="AJ1873" s="152">
        <v>6.4379999999999997</v>
      </c>
      <c r="AK1873" s="152">
        <v>6.2380000000000004</v>
      </c>
      <c r="AL1873" s="152" t="e">
        <f t="shared" si="377"/>
        <v>#N/A</v>
      </c>
      <c r="AM1873" s="152" t="e">
        <f t="shared" si="378"/>
        <v>#N/A</v>
      </c>
      <c r="AN1873" s="152" t="e">
        <f>NA()</f>
        <v>#N/A</v>
      </c>
      <c r="AO1873" s="152" t="e">
        <f>NA()</f>
        <v>#N/A</v>
      </c>
      <c r="AP1873" s="152">
        <f t="shared" si="361"/>
        <v>7.9146999999999998</v>
      </c>
      <c r="AQ1873" s="152"/>
      <c r="AR1873" s="152"/>
      <c r="AS1873" s="153">
        <f t="shared" ref="AS1873:AS1877" si="379">ROUNDUP(B1873-DATE(YEAR(B1873),1,1),0)</f>
        <v>31</v>
      </c>
      <c r="AT1873" s="153">
        <f t="shared" si="362"/>
        <v>1</v>
      </c>
      <c r="AU1873" s="153">
        <f t="shared" si="363"/>
        <v>0</v>
      </c>
      <c r="AV1873" s="153">
        <f t="shared" si="364"/>
        <v>0</v>
      </c>
      <c r="BA1873">
        <f t="shared" ref="BA1873:BA1877" si="380">DAY(C1873)</f>
        <v>31</v>
      </c>
    </row>
    <row r="1874" spans="2:53" x14ac:dyDescent="0.25">
      <c r="B1874" s="155">
        <f t="shared" si="340"/>
        <v>44593.999305555553</v>
      </c>
      <c r="C1874" s="155">
        <f t="shared" si="371"/>
        <v>44593.999305555553</v>
      </c>
      <c r="D1874" s="152">
        <f t="shared" si="374"/>
        <v>6.2</v>
      </c>
      <c r="E1874" s="152"/>
      <c r="F1874" s="152"/>
      <c r="G1874" s="152"/>
      <c r="H1874" s="152" t="e">
        <f t="shared" si="375"/>
        <v>#N/A</v>
      </c>
      <c r="I1874" s="152"/>
      <c r="J1874" s="152" t="e">
        <f t="shared" si="376"/>
        <v>#N/A</v>
      </c>
      <c r="K1874" s="152"/>
      <c r="L1874" s="152"/>
      <c r="M1874" s="152"/>
      <c r="N1874" s="152"/>
      <c r="O1874" s="152"/>
      <c r="P1874" s="152"/>
      <c r="Q1874" s="152"/>
      <c r="R1874" s="152"/>
      <c r="S1874" s="152"/>
      <c r="T1874" s="153" cm="1">
        <f t="array" ref="T1874">MATCH(1,(TDU_Info!$C$5:$C$111=$T$6)*(TDU_Info!$B$5:$B$111&lt;=$B1874),0)</f>
        <v>89</v>
      </c>
      <c r="U1874" s="152">
        <f>100*(INDEX(TDU_Info!$E$5:$E$111,$T1874)/T$11+INDEX(TDU_Info!$F$5:$F$111,$T1874))</f>
        <v>4.3253000000000004</v>
      </c>
      <c r="V1874" s="152">
        <v>6.4189999999999996</v>
      </c>
      <c r="W1874" s="152">
        <v>6.12</v>
      </c>
      <c r="X1874" s="152">
        <v>6.2</v>
      </c>
      <c r="Y1874" s="152">
        <v>6.048</v>
      </c>
      <c r="Z1874" s="152">
        <v>6.2</v>
      </c>
      <c r="AA1874" s="152">
        <v>6.0250000000000004</v>
      </c>
      <c r="AB1874" s="152">
        <v>6.6</v>
      </c>
      <c r="AC1874" s="152">
        <v>6.4619999999999997</v>
      </c>
      <c r="AD1874" s="152">
        <v>5.9039999999999999</v>
      </c>
      <c r="AE1874" s="152">
        <v>6.11</v>
      </c>
      <c r="AF1874" s="152">
        <v>6.2</v>
      </c>
      <c r="AG1874" s="152">
        <v>5.851</v>
      </c>
      <c r="AH1874" s="152">
        <v>5.67</v>
      </c>
      <c r="AI1874" s="152">
        <v>6.0129999999999999</v>
      </c>
      <c r="AJ1874" s="152">
        <v>6.4379999999999997</v>
      </c>
      <c r="AK1874" s="152">
        <v>6.2380000000000004</v>
      </c>
      <c r="AL1874" s="152" t="e">
        <f t="shared" si="377"/>
        <v>#N/A</v>
      </c>
      <c r="AM1874" s="152" t="e">
        <f t="shared" si="378"/>
        <v>#N/A</v>
      </c>
      <c r="AN1874" s="152" t="e">
        <f>NA()</f>
        <v>#N/A</v>
      </c>
      <c r="AO1874" s="152" t="e">
        <f>NA()</f>
        <v>#N/A</v>
      </c>
      <c r="AP1874" s="152" t="e">
        <f t="shared" ref="AP1874:AP1937" si="381">IF(DAY($C1874)=1,NA(),VLOOKUP($C1874,$BE$17:$BF$78,2,TRUE)-$U1874)</f>
        <v>#N/A</v>
      </c>
      <c r="AQ1874" s="152"/>
      <c r="AR1874" s="152"/>
      <c r="AS1874" s="153">
        <f t="shared" si="379"/>
        <v>32</v>
      </c>
      <c r="AT1874" s="153">
        <f t="shared" si="362"/>
        <v>1</v>
      </c>
      <c r="AU1874" s="153">
        <f t="shared" si="363"/>
        <v>0</v>
      </c>
      <c r="AV1874" s="153">
        <f t="shared" si="364"/>
        <v>0</v>
      </c>
      <c r="BA1874">
        <f t="shared" si="380"/>
        <v>1</v>
      </c>
    </row>
    <row r="1875" spans="2:53" x14ac:dyDescent="0.25">
      <c r="B1875" s="155">
        <f t="shared" si="340"/>
        <v>44594.999305555553</v>
      </c>
      <c r="C1875" s="155">
        <f t="shared" si="371"/>
        <v>44594.999305555553</v>
      </c>
      <c r="D1875" s="152">
        <f t="shared" si="374"/>
        <v>6.3780000000000001</v>
      </c>
      <c r="E1875" s="152"/>
      <c r="F1875" s="152"/>
      <c r="G1875" s="152"/>
      <c r="H1875" s="152" t="e">
        <f t="shared" si="375"/>
        <v>#N/A</v>
      </c>
      <c r="I1875" s="152"/>
      <c r="J1875" s="152" t="e">
        <f t="shared" si="376"/>
        <v>#N/A</v>
      </c>
      <c r="K1875" s="152"/>
      <c r="L1875" s="152"/>
      <c r="M1875" s="152"/>
      <c r="N1875" s="152"/>
      <c r="O1875" s="152"/>
      <c r="P1875" s="152"/>
      <c r="Q1875" s="152"/>
      <c r="R1875" s="152"/>
      <c r="S1875" s="152"/>
      <c r="T1875" s="153" cm="1">
        <f t="array" ref="T1875">MATCH(1,(TDU_Info!$C$5:$C$111=$T$6)*(TDU_Info!$B$5:$B$111&lt;=$B1875),0)</f>
        <v>89</v>
      </c>
      <c r="U1875" s="152">
        <f>100*(INDEX(TDU_Info!$E$5:$E$111,$T1875)/T$11+INDEX(TDU_Info!$F$5:$F$111,$T1875))</f>
        <v>4.3253000000000004</v>
      </c>
      <c r="V1875" s="152">
        <v>7.06</v>
      </c>
      <c r="W1875" s="152">
        <v>6.2619999999999996</v>
      </c>
      <c r="X1875" s="152">
        <v>6.625</v>
      </c>
      <c r="Y1875" s="152">
        <v>6.125</v>
      </c>
      <c r="Z1875" s="152">
        <v>6.6230000000000002</v>
      </c>
      <c r="AA1875" s="152">
        <v>6.3109999999999999</v>
      </c>
      <c r="AB1875" s="152">
        <v>6.6849999999999996</v>
      </c>
      <c r="AC1875" s="152">
        <v>6.4850000000000003</v>
      </c>
      <c r="AD1875" s="152">
        <v>6.8739999999999997</v>
      </c>
      <c r="AE1875" s="152">
        <v>6.1470000000000002</v>
      </c>
      <c r="AF1875" s="152">
        <v>6.3780000000000001</v>
      </c>
      <c r="AG1875" s="152">
        <v>5.8780000000000001</v>
      </c>
      <c r="AH1875" s="152">
        <v>6.4219999999999997</v>
      </c>
      <c r="AI1875" s="152">
        <v>6.1920000000000002</v>
      </c>
      <c r="AJ1875" s="152">
        <v>6.4379999999999997</v>
      </c>
      <c r="AK1875" s="152">
        <v>6.2380000000000004</v>
      </c>
      <c r="AL1875" s="152" t="e">
        <f t="shared" si="377"/>
        <v>#N/A</v>
      </c>
      <c r="AM1875" s="152" t="e">
        <f t="shared" si="378"/>
        <v>#N/A</v>
      </c>
      <c r="AN1875" s="152" t="e">
        <f>NA()</f>
        <v>#N/A</v>
      </c>
      <c r="AO1875" s="152" t="e">
        <f>NA()</f>
        <v>#N/A</v>
      </c>
      <c r="AP1875" s="152">
        <f t="shared" si="381"/>
        <v>7.954699999999999</v>
      </c>
      <c r="AQ1875" s="152"/>
      <c r="AR1875" s="152"/>
      <c r="AS1875" s="153">
        <f t="shared" si="379"/>
        <v>33</v>
      </c>
      <c r="AT1875" s="153">
        <f t="shared" si="362"/>
        <v>1</v>
      </c>
      <c r="AU1875" s="153">
        <f t="shared" si="363"/>
        <v>0</v>
      </c>
      <c r="AV1875" s="153">
        <f t="shared" si="364"/>
        <v>0</v>
      </c>
      <c r="BA1875">
        <f t="shared" si="380"/>
        <v>2</v>
      </c>
    </row>
    <row r="1876" spans="2:53" x14ac:dyDescent="0.25">
      <c r="B1876" s="155">
        <f t="shared" si="340"/>
        <v>44595.999305555553</v>
      </c>
      <c r="C1876" s="155">
        <f t="shared" si="371"/>
        <v>44595.999305555553</v>
      </c>
      <c r="D1876" s="152">
        <f t="shared" si="374"/>
        <v>6.65</v>
      </c>
      <c r="E1876" s="152"/>
      <c r="F1876" s="152"/>
      <c r="G1876" s="152"/>
      <c r="H1876" s="152" t="e">
        <f t="shared" si="375"/>
        <v>#N/A</v>
      </c>
      <c r="I1876" s="152"/>
      <c r="J1876" s="152" t="e">
        <f t="shared" si="376"/>
        <v>#N/A</v>
      </c>
      <c r="K1876" s="152"/>
      <c r="L1876" s="152"/>
      <c r="M1876" s="152"/>
      <c r="N1876" s="152"/>
      <c r="O1876" s="152"/>
      <c r="P1876" s="152"/>
      <c r="Q1876" s="152"/>
      <c r="R1876" s="152"/>
      <c r="S1876" s="152"/>
      <c r="T1876" s="153" cm="1">
        <f t="array" ref="T1876">MATCH(1,(TDU_Info!$C$5:$C$111=$T$6)*(TDU_Info!$B$5:$B$111&lt;=$B1876),0)</f>
        <v>89</v>
      </c>
      <c r="U1876" s="152">
        <f>100*(INDEX(TDU_Info!$E$5:$E$111,$T1876)/T$11+INDEX(TDU_Info!$F$5:$F$111,$T1876))</f>
        <v>4.3253000000000004</v>
      </c>
      <c r="V1876" s="152">
        <v>7.4029999999999996</v>
      </c>
      <c r="W1876" s="152">
        <v>7.5369999999999999</v>
      </c>
      <c r="X1876" s="152">
        <v>6.65</v>
      </c>
      <c r="Y1876" s="152">
        <v>6.2</v>
      </c>
      <c r="Z1876" s="152">
        <v>7.8339999999999996</v>
      </c>
      <c r="AA1876" s="152">
        <v>7.8419999999999996</v>
      </c>
      <c r="AB1876" s="152">
        <v>7.2</v>
      </c>
      <c r="AC1876" s="152">
        <v>6.7</v>
      </c>
      <c r="AD1876" s="152">
        <v>7.1520000000000001</v>
      </c>
      <c r="AE1876" s="152">
        <v>7.3680000000000003</v>
      </c>
      <c r="AF1876" s="152">
        <v>6.65</v>
      </c>
      <c r="AG1876" s="152">
        <v>6.05</v>
      </c>
      <c r="AH1876" s="152">
        <v>7.5670000000000002</v>
      </c>
      <c r="AI1876" s="152">
        <v>7.6710000000000003</v>
      </c>
      <c r="AJ1876" s="152">
        <v>7.05</v>
      </c>
      <c r="AK1876" s="152">
        <v>6.55</v>
      </c>
      <c r="AL1876" s="152" t="e">
        <f t="shared" si="377"/>
        <v>#N/A</v>
      </c>
      <c r="AM1876" s="152" t="e">
        <f t="shared" si="378"/>
        <v>#N/A</v>
      </c>
      <c r="AN1876" s="152" t="e">
        <f>NA()</f>
        <v>#N/A</v>
      </c>
      <c r="AO1876" s="152" t="e">
        <f>NA()</f>
        <v>#N/A</v>
      </c>
      <c r="AP1876" s="152">
        <f t="shared" si="381"/>
        <v>7.954699999999999</v>
      </c>
      <c r="AQ1876" s="152"/>
      <c r="AR1876" s="152"/>
      <c r="AS1876" s="153">
        <f t="shared" si="379"/>
        <v>34</v>
      </c>
      <c r="AT1876" s="153">
        <f t="shared" si="362"/>
        <v>1</v>
      </c>
      <c r="AU1876" s="153">
        <f t="shared" si="363"/>
        <v>0</v>
      </c>
      <c r="AV1876" s="153">
        <f t="shared" si="364"/>
        <v>0</v>
      </c>
      <c r="BA1876">
        <f t="shared" si="380"/>
        <v>3</v>
      </c>
    </row>
    <row r="1877" spans="2:53" x14ac:dyDescent="0.25">
      <c r="B1877" s="155">
        <f t="shared" si="340"/>
        <v>44596.999305555553</v>
      </c>
      <c r="C1877" s="155">
        <f t="shared" si="371"/>
        <v>44596.999305555553</v>
      </c>
      <c r="D1877" s="152">
        <f t="shared" si="374"/>
        <v>6.65</v>
      </c>
      <c r="E1877" s="152"/>
      <c r="F1877" s="152"/>
      <c r="G1877" s="152"/>
      <c r="H1877" s="152" t="e">
        <f t="shared" si="375"/>
        <v>#N/A</v>
      </c>
      <c r="I1877" s="152"/>
      <c r="J1877" s="152" t="e">
        <f t="shared" si="376"/>
        <v>#N/A</v>
      </c>
      <c r="K1877" s="152"/>
      <c r="L1877" s="152"/>
      <c r="M1877" s="152"/>
      <c r="N1877" s="152"/>
      <c r="O1877" s="152"/>
      <c r="P1877" s="152"/>
      <c r="Q1877" s="152"/>
      <c r="R1877" s="152"/>
      <c r="S1877" s="152"/>
      <c r="T1877" s="153" cm="1">
        <f t="array" ref="T1877">MATCH(1,(TDU_Info!$C$5:$C$111=$T$6)*(TDU_Info!$B$5:$B$111&lt;=$B1877),0)</f>
        <v>89</v>
      </c>
      <c r="U1877" s="152">
        <f>100*(INDEX(TDU_Info!$E$5:$E$111,$T1877)/T$11+INDEX(TDU_Info!$F$5:$F$111,$T1877))</f>
        <v>4.3253000000000004</v>
      </c>
      <c r="V1877" s="152">
        <v>7.4029999999999996</v>
      </c>
      <c r="W1877" s="152">
        <v>7.5369999999999999</v>
      </c>
      <c r="X1877" s="152">
        <v>6.65</v>
      </c>
      <c r="Y1877" s="152">
        <v>6.2</v>
      </c>
      <c r="Z1877" s="152">
        <v>7.8339999999999996</v>
      </c>
      <c r="AA1877" s="152">
        <v>7.8419999999999996</v>
      </c>
      <c r="AB1877" s="152">
        <v>7.2</v>
      </c>
      <c r="AC1877" s="152">
        <v>6.7</v>
      </c>
      <c r="AD1877" s="152">
        <v>7.1520000000000001</v>
      </c>
      <c r="AE1877" s="152">
        <v>7.3680000000000003</v>
      </c>
      <c r="AF1877" s="152">
        <v>6.65</v>
      </c>
      <c r="AG1877" s="152">
        <v>6.05</v>
      </c>
      <c r="AH1877" s="152">
        <v>7.5670000000000002</v>
      </c>
      <c r="AI1877" s="152">
        <v>7.6710000000000003</v>
      </c>
      <c r="AJ1877" s="152">
        <v>7.05</v>
      </c>
      <c r="AK1877" s="152">
        <v>6.55</v>
      </c>
      <c r="AL1877" s="152" t="e">
        <f t="shared" si="377"/>
        <v>#N/A</v>
      </c>
      <c r="AM1877" s="152" t="e">
        <f t="shared" si="378"/>
        <v>#N/A</v>
      </c>
      <c r="AN1877" s="152" t="e">
        <f>NA()</f>
        <v>#N/A</v>
      </c>
      <c r="AO1877" s="152" t="e">
        <f>NA()</f>
        <v>#N/A</v>
      </c>
      <c r="AP1877" s="152">
        <f t="shared" si="381"/>
        <v>7.954699999999999</v>
      </c>
      <c r="AQ1877" s="152"/>
      <c r="AR1877" s="152"/>
      <c r="AS1877" s="153">
        <f t="shared" si="379"/>
        <v>35</v>
      </c>
      <c r="AT1877" s="153">
        <f t="shared" si="362"/>
        <v>1</v>
      </c>
      <c r="AU1877" s="153">
        <f t="shared" si="363"/>
        <v>0</v>
      </c>
      <c r="AV1877" s="153">
        <f t="shared" si="364"/>
        <v>0</v>
      </c>
      <c r="BA1877">
        <f t="shared" si="380"/>
        <v>4</v>
      </c>
    </row>
    <row r="1878" spans="2:53" x14ac:dyDescent="0.25">
      <c r="B1878" s="155">
        <f t="shared" si="340"/>
        <v>44597.999305555553</v>
      </c>
      <c r="C1878" s="155">
        <f t="shared" si="371"/>
        <v>44597.999305555553</v>
      </c>
      <c r="D1878" s="152">
        <f t="shared" si="374"/>
        <v>6</v>
      </c>
      <c r="E1878" s="152"/>
      <c r="F1878" s="152"/>
      <c r="G1878" s="152"/>
      <c r="H1878" s="152" t="e">
        <f t="shared" si="375"/>
        <v>#N/A</v>
      </c>
      <c r="I1878" s="152"/>
      <c r="J1878" s="152" t="e">
        <f t="shared" si="376"/>
        <v>#N/A</v>
      </c>
      <c r="K1878" s="152"/>
      <c r="L1878" s="152"/>
      <c r="M1878" s="152"/>
      <c r="N1878" s="152"/>
      <c r="O1878" s="152"/>
      <c r="P1878" s="152"/>
      <c r="Q1878" s="152"/>
      <c r="R1878" s="152"/>
      <c r="S1878" s="152"/>
      <c r="T1878" s="153" cm="1">
        <f t="array" ref="T1878">MATCH(1,(TDU_Info!$C$5:$C$111=$T$6)*(TDU_Info!$B$5:$B$111&lt;=$B1878),0)</f>
        <v>89</v>
      </c>
      <c r="U1878" s="152">
        <f>100*(INDEX(TDU_Info!$E$5:$E$111,$T1878)/T$11+INDEX(TDU_Info!$F$5:$F$111,$T1878))</f>
        <v>4.3253000000000004</v>
      </c>
      <c r="V1878" s="152">
        <v>6.1079999999999997</v>
      </c>
      <c r="W1878" s="152">
        <v>7.7530000000000001</v>
      </c>
      <c r="X1878" s="152">
        <v>6.5</v>
      </c>
      <c r="Y1878" s="152">
        <v>6</v>
      </c>
      <c r="Z1878" s="152">
        <v>7.9390000000000001</v>
      </c>
      <c r="AA1878" s="152">
        <v>6.1950000000000003</v>
      </c>
      <c r="AB1878" s="152">
        <v>7.1</v>
      </c>
      <c r="AC1878" s="152">
        <v>6.3209999999999997</v>
      </c>
      <c r="AD1878" s="152">
        <v>6.0540000000000003</v>
      </c>
      <c r="AE1878" s="152">
        <v>7.4820000000000002</v>
      </c>
      <c r="AF1878" s="152">
        <v>6</v>
      </c>
      <c r="AG1878" s="152">
        <v>5.5</v>
      </c>
      <c r="AH1878" s="152">
        <v>7.87</v>
      </c>
      <c r="AI1878" s="152">
        <v>6.1829999999999998</v>
      </c>
      <c r="AJ1878" s="152">
        <v>6.6</v>
      </c>
      <c r="AK1878" s="152">
        <v>5.9</v>
      </c>
      <c r="AL1878" s="152" t="e">
        <f t="shared" si="377"/>
        <v>#N/A</v>
      </c>
      <c r="AM1878" s="152" t="e">
        <f t="shared" si="378"/>
        <v>#N/A</v>
      </c>
      <c r="AN1878" s="152" t="e">
        <f>NA()</f>
        <v>#N/A</v>
      </c>
      <c r="AO1878" s="152" t="e">
        <f>NA()</f>
        <v>#N/A</v>
      </c>
      <c r="AP1878" s="152">
        <f t="shared" si="381"/>
        <v>7.954699999999999</v>
      </c>
      <c r="AQ1878" s="152"/>
      <c r="AR1878" s="152"/>
      <c r="AS1878" s="153">
        <f t="shared" ref="AS1878:AS1902" si="382">ROUNDUP(B1878-DATE(YEAR(B1878),1,1),0)</f>
        <v>36</v>
      </c>
      <c r="AT1878" s="153">
        <f t="shared" si="362"/>
        <v>1</v>
      </c>
      <c r="AU1878" s="153">
        <f t="shared" si="363"/>
        <v>0</v>
      </c>
      <c r="AV1878" s="153">
        <f t="shared" si="364"/>
        <v>0</v>
      </c>
      <c r="BA1878">
        <f t="shared" ref="BA1878:BA1902" si="383">DAY(C1878)</f>
        <v>5</v>
      </c>
    </row>
    <row r="1879" spans="2:53" x14ac:dyDescent="0.25">
      <c r="B1879" s="155">
        <f t="shared" si="340"/>
        <v>44598.999305555553</v>
      </c>
      <c r="C1879" s="155">
        <f t="shared" si="371"/>
        <v>44598.999305555553</v>
      </c>
      <c r="D1879" s="152">
        <f t="shared" si="374"/>
        <v>6</v>
      </c>
      <c r="E1879" s="152"/>
      <c r="F1879" s="152"/>
      <c r="G1879" s="152"/>
      <c r="H1879" s="152" t="e">
        <f t="shared" si="375"/>
        <v>#N/A</v>
      </c>
      <c r="I1879" s="152"/>
      <c r="J1879" s="152" t="e">
        <f t="shared" si="376"/>
        <v>#N/A</v>
      </c>
      <c r="K1879" s="152"/>
      <c r="L1879" s="152"/>
      <c r="M1879" s="152"/>
      <c r="N1879" s="152"/>
      <c r="O1879" s="152"/>
      <c r="P1879" s="152"/>
      <c r="Q1879" s="152"/>
      <c r="R1879" s="152"/>
      <c r="S1879" s="152"/>
      <c r="T1879" s="153" cm="1">
        <f t="array" ref="T1879">MATCH(1,(TDU_Info!$C$5:$C$111=$T$6)*(TDU_Info!$B$5:$B$111&lt;=$B1879),0)</f>
        <v>89</v>
      </c>
      <c r="U1879" s="152">
        <f>100*(INDEX(TDU_Info!$E$5:$E$111,$T1879)/T$11+INDEX(TDU_Info!$F$5:$F$111,$T1879))</f>
        <v>4.3253000000000004</v>
      </c>
      <c r="V1879" s="152">
        <v>6.1079999999999997</v>
      </c>
      <c r="W1879" s="152">
        <v>7.7530000000000001</v>
      </c>
      <c r="X1879" s="152">
        <v>6.5</v>
      </c>
      <c r="Y1879" s="152">
        <v>6</v>
      </c>
      <c r="Z1879" s="152">
        <v>7.9390000000000001</v>
      </c>
      <c r="AA1879" s="152">
        <v>6.1950000000000003</v>
      </c>
      <c r="AB1879" s="152">
        <v>7.1</v>
      </c>
      <c r="AC1879" s="152">
        <v>6.3209999999999997</v>
      </c>
      <c r="AD1879" s="152">
        <v>6.0540000000000003</v>
      </c>
      <c r="AE1879" s="152">
        <v>7.4820000000000002</v>
      </c>
      <c r="AF1879" s="152">
        <v>6</v>
      </c>
      <c r="AG1879" s="152">
        <v>5.5</v>
      </c>
      <c r="AH1879" s="152">
        <v>7.87</v>
      </c>
      <c r="AI1879" s="152">
        <v>6.1829999999999998</v>
      </c>
      <c r="AJ1879" s="152">
        <v>6.6</v>
      </c>
      <c r="AK1879" s="152">
        <v>5.9</v>
      </c>
      <c r="AL1879" s="152" t="e">
        <f t="shared" si="377"/>
        <v>#N/A</v>
      </c>
      <c r="AM1879" s="152" t="e">
        <f t="shared" si="378"/>
        <v>#N/A</v>
      </c>
      <c r="AN1879" s="152" t="e">
        <f>NA()</f>
        <v>#N/A</v>
      </c>
      <c r="AO1879" s="152" t="e">
        <f>NA()</f>
        <v>#N/A</v>
      </c>
      <c r="AP1879" s="152">
        <f t="shared" si="381"/>
        <v>7.954699999999999</v>
      </c>
      <c r="AQ1879" s="152"/>
      <c r="AR1879" s="152"/>
      <c r="AS1879" s="153">
        <f t="shared" si="382"/>
        <v>37</v>
      </c>
      <c r="AT1879" s="153">
        <f t="shared" si="362"/>
        <v>1</v>
      </c>
      <c r="AU1879" s="153">
        <f t="shared" si="363"/>
        <v>0</v>
      </c>
      <c r="AV1879" s="153">
        <f t="shared" si="364"/>
        <v>0</v>
      </c>
      <c r="BA1879">
        <f t="shared" si="383"/>
        <v>6</v>
      </c>
    </row>
    <row r="1880" spans="2:53" x14ac:dyDescent="0.25">
      <c r="B1880" s="155">
        <f t="shared" si="340"/>
        <v>44599.999305555553</v>
      </c>
      <c r="C1880" s="155">
        <f t="shared" si="371"/>
        <v>44599.999305555553</v>
      </c>
      <c r="D1880" s="152">
        <f t="shared" si="374"/>
        <v>6</v>
      </c>
      <c r="E1880" s="152"/>
      <c r="F1880" s="152"/>
      <c r="G1880" s="152"/>
      <c r="H1880" s="152" t="e">
        <f t="shared" si="375"/>
        <v>#N/A</v>
      </c>
      <c r="I1880" s="152"/>
      <c r="J1880" s="152" t="e">
        <f t="shared" si="376"/>
        <v>#N/A</v>
      </c>
      <c r="K1880" s="152"/>
      <c r="L1880" s="152"/>
      <c r="M1880" s="152"/>
      <c r="N1880" s="152"/>
      <c r="O1880" s="152"/>
      <c r="P1880" s="152"/>
      <c r="Q1880" s="152"/>
      <c r="R1880" s="152"/>
      <c r="S1880" s="152"/>
      <c r="T1880" s="153" cm="1">
        <f t="array" ref="T1880">MATCH(1,(TDU_Info!$C$5:$C$111=$T$6)*(TDU_Info!$B$5:$B$111&lt;=$B1880),0)</f>
        <v>89</v>
      </c>
      <c r="U1880" s="152">
        <f>100*(INDEX(TDU_Info!$E$5:$E$111,$T1880)/T$11+INDEX(TDU_Info!$F$5:$F$111,$T1880))</f>
        <v>4.3253000000000004</v>
      </c>
      <c r="V1880" s="152">
        <v>6.1079999999999997</v>
      </c>
      <c r="W1880" s="152">
        <v>7.7530000000000001</v>
      </c>
      <c r="X1880" s="152">
        <v>6.5</v>
      </c>
      <c r="Y1880" s="152">
        <v>6</v>
      </c>
      <c r="Z1880" s="152">
        <v>7.9390000000000001</v>
      </c>
      <c r="AA1880" s="152">
        <v>6.1950000000000003</v>
      </c>
      <c r="AB1880" s="152">
        <v>7.1</v>
      </c>
      <c r="AC1880" s="152">
        <v>6.3209999999999997</v>
      </c>
      <c r="AD1880" s="152">
        <v>6.0540000000000003</v>
      </c>
      <c r="AE1880" s="152">
        <v>7.4820000000000002</v>
      </c>
      <c r="AF1880" s="152">
        <v>6</v>
      </c>
      <c r="AG1880" s="152">
        <v>5.5</v>
      </c>
      <c r="AH1880" s="152">
        <v>7.87</v>
      </c>
      <c r="AI1880" s="152">
        <v>6.1829999999999998</v>
      </c>
      <c r="AJ1880" s="152">
        <v>6.6</v>
      </c>
      <c r="AK1880" s="152">
        <v>5.9</v>
      </c>
      <c r="AL1880" s="152" t="e">
        <f t="shared" si="377"/>
        <v>#N/A</v>
      </c>
      <c r="AM1880" s="152" t="e">
        <f t="shared" si="378"/>
        <v>#N/A</v>
      </c>
      <c r="AN1880" s="152" t="e">
        <f>NA()</f>
        <v>#N/A</v>
      </c>
      <c r="AO1880" s="152" t="e">
        <f>NA()</f>
        <v>#N/A</v>
      </c>
      <c r="AP1880" s="152">
        <f t="shared" si="381"/>
        <v>7.954699999999999</v>
      </c>
      <c r="AQ1880" s="152"/>
      <c r="AR1880" s="152"/>
      <c r="AS1880" s="153">
        <f t="shared" si="382"/>
        <v>38</v>
      </c>
      <c r="AT1880" s="153">
        <f t="shared" si="362"/>
        <v>1</v>
      </c>
      <c r="AU1880" s="153">
        <f t="shared" si="363"/>
        <v>0</v>
      </c>
      <c r="AV1880" s="153">
        <f t="shared" si="364"/>
        <v>0</v>
      </c>
      <c r="BA1880">
        <f t="shared" si="383"/>
        <v>7</v>
      </c>
    </row>
    <row r="1881" spans="2:53" x14ac:dyDescent="0.25">
      <c r="B1881" s="155">
        <f t="shared" si="340"/>
        <v>44600.999305555553</v>
      </c>
      <c r="C1881" s="155">
        <f t="shared" si="371"/>
        <v>44600.999305555553</v>
      </c>
      <c r="D1881" s="152">
        <f t="shared" si="374"/>
        <v>6</v>
      </c>
      <c r="E1881" s="152"/>
      <c r="F1881" s="152"/>
      <c r="G1881" s="152"/>
      <c r="H1881" s="152" t="e">
        <f t="shared" si="375"/>
        <v>#N/A</v>
      </c>
      <c r="I1881" s="152"/>
      <c r="J1881" s="152" t="e">
        <f t="shared" si="376"/>
        <v>#N/A</v>
      </c>
      <c r="K1881" s="152"/>
      <c r="L1881" s="152"/>
      <c r="M1881" s="152"/>
      <c r="N1881" s="152"/>
      <c r="O1881" s="152"/>
      <c r="P1881" s="152"/>
      <c r="Q1881" s="152"/>
      <c r="R1881" s="152"/>
      <c r="S1881" s="152"/>
      <c r="T1881" s="153" cm="1">
        <f t="array" ref="T1881">MATCH(1,(TDU_Info!$C$5:$C$111=$T$6)*(TDU_Info!$B$5:$B$111&lt;=$B1881),0)</f>
        <v>89</v>
      </c>
      <c r="U1881" s="152">
        <f>100*(INDEX(TDU_Info!$E$5:$E$111,$T1881)/T$11+INDEX(TDU_Info!$F$5:$F$111,$T1881))</f>
        <v>4.3253000000000004</v>
      </c>
      <c r="V1881" s="152">
        <v>5.7080000000000002</v>
      </c>
      <c r="W1881" s="152">
        <v>7.7530000000000001</v>
      </c>
      <c r="X1881" s="152">
        <v>6.4</v>
      </c>
      <c r="Y1881" s="152">
        <v>5.7</v>
      </c>
      <c r="Z1881" s="152">
        <v>6.0389999999999997</v>
      </c>
      <c r="AA1881" s="152">
        <v>6.1950000000000003</v>
      </c>
      <c r="AB1881" s="152">
        <v>6.9</v>
      </c>
      <c r="AC1881" s="152">
        <v>6.2</v>
      </c>
      <c r="AD1881" s="152">
        <v>5.3940000000000001</v>
      </c>
      <c r="AE1881" s="152">
        <v>7.4820000000000002</v>
      </c>
      <c r="AF1881" s="152">
        <v>6</v>
      </c>
      <c r="AG1881" s="152">
        <v>5.5</v>
      </c>
      <c r="AH1881" s="152">
        <v>5.827</v>
      </c>
      <c r="AI1881" s="152">
        <v>6.1829999999999998</v>
      </c>
      <c r="AJ1881" s="152">
        <v>6.6</v>
      </c>
      <c r="AK1881" s="152">
        <v>5.9</v>
      </c>
      <c r="AL1881" s="152" t="e">
        <f t="shared" si="377"/>
        <v>#N/A</v>
      </c>
      <c r="AM1881" s="152" t="e">
        <f t="shared" si="378"/>
        <v>#N/A</v>
      </c>
      <c r="AN1881" s="152" t="e">
        <f>NA()</f>
        <v>#N/A</v>
      </c>
      <c r="AO1881" s="152" t="e">
        <f>NA()</f>
        <v>#N/A</v>
      </c>
      <c r="AP1881" s="152">
        <f t="shared" si="381"/>
        <v>7.954699999999999</v>
      </c>
      <c r="AQ1881" s="152"/>
      <c r="AR1881" s="152"/>
      <c r="AS1881" s="153">
        <f t="shared" si="382"/>
        <v>39</v>
      </c>
      <c r="AT1881" s="153">
        <f t="shared" si="362"/>
        <v>1</v>
      </c>
      <c r="AU1881" s="153">
        <f t="shared" si="363"/>
        <v>0</v>
      </c>
      <c r="AV1881" s="153">
        <f t="shared" si="364"/>
        <v>0</v>
      </c>
      <c r="BA1881">
        <f t="shared" si="383"/>
        <v>8</v>
      </c>
    </row>
    <row r="1882" spans="2:53" x14ac:dyDescent="0.25">
      <c r="B1882" s="155">
        <f t="shared" si="340"/>
        <v>44601.999305555553</v>
      </c>
      <c r="C1882" s="155">
        <f t="shared" si="371"/>
        <v>44601.999305555553</v>
      </c>
      <c r="D1882" s="152">
        <f t="shared" si="374"/>
        <v>6</v>
      </c>
      <c r="E1882" s="152"/>
      <c r="F1882" s="152"/>
      <c r="G1882" s="152"/>
      <c r="H1882" s="152" t="e">
        <f t="shared" si="375"/>
        <v>#N/A</v>
      </c>
      <c r="I1882" s="152"/>
      <c r="J1882" s="152" t="e">
        <f t="shared" si="376"/>
        <v>#N/A</v>
      </c>
      <c r="K1882" s="152"/>
      <c r="L1882" s="152"/>
      <c r="M1882" s="152"/>
      <c r="N1882" s="152"/>
      <c r="O1882" s="152"/>
      <c r="P1882" s="152"/>
      <c r="Q1882" s="152"/>
      <c r="R1882" s="152"/>
      <c r="S1882" s="152"/>
      <c r="T1882" s="153" cm="1">
        <f t="array" ref="T1882">MATCH(1,(TDU_Info!$C$5:$C$111=$T$6)*(TDU_Info!$B$5:$B$111&lt;=$B1882),0)</f>
        <v>89</v>
      </c>
      <c r="U1882" s="152">
        <f>100*(INDEX(TDU_Info!$E$5:$E$111,$T1882)/T$11+INDEX(TDU_Info!$F$5:$F$111,$T1882))</f>
        <v>4.3253000000000004</v>
      </c>
      <c r="V1882" s="152">
        <v>5.5739999999999998</v>
      </c>
      <c r="W1882" s="152">
        <v>7.72</v>
      </c>
      <c r="X1882" s="152">
        <v>6.3</v>
      </c>
      <c r="Y1882" s="152">
        <v>5.7</v>
      </c>
      <c r="Z1882" s="152">
        <v>6.0220000000000002</v>
      </c>
      <c r="AA1882" s="152">
        <v>6.1950000000000003</v>
      </c>
      <c r="AB1882" s="152">
        <v>6.9390000000000001</v>
      </c>
      <c r="AC1882" s="152">
        <v>6.3019999999999996</v>
      </c>
      <c r="AD1882" s="152">
        <v>5.194</v>
      </c>
      <c r="AE1882" s="152">
        <v>7.4820000000000002</v>
      </c>
      <c r="AF1882" s="152">
        <v>6</v>
      </c>
      <c r="AG1882" s="152">
        <v>5.5</v>
      </c>
      <c r="AH1882" s="152">
        <v>5.6269999999999998</v>
      </c>
      <c r="AI1882" s="152">
        <v>6.1829999999999998</v>
      </c>
      <c r="AJ1882" s="152">
        <v>6.6</v>
      </c>
      <c r="AK1882" s="152">
        <v>5.9</v>
      </c>
      <c r="AL1882" s="152" t="e">
        <f t="shared" si="377"/>
        <v>#N/A</v>
      </c>
      <c r="AM1882" s="152" t="e">
        <f t="shared" si="378"/>
        <v>#N/A</v>
      </c>
      <c r="AN1882" s="152" t="e">
        <f>NA()</f>
        <v>#N/A</v>
      </c>
      <c r="AO1882" s="152" t="e">
        <f>NA()</f>
        <v>#N/A</v>
      </c>
      <c r="AP1882" s="152">
        <f t="shared" si="381"/>
        <v>7.954699999999999</v>
      </c>
      <c r="AQ1882" s="152"/>
      <c r="AR1882" s="152"/>
      <c r="AS1882" s="153">
        <f t="shared" si="382"/>
        <v>40</v>
      </c>
      <c r="AT1882" s="153">
        <f t="shared" si="362"/>
        <v>1</v>
      </c>
      <c r="AU1882" s="153">
        <f t="shared" si="363"/>
        <v>0</v>
      </c>
      <c r="AV1882" s="153">
        <f t="shared" si="364"/>
        <v>0</v>
      </c>
      <c r="BA1882">
        <f t="shared" si="383"/>
        <v>9</v>
      </c>
    </row>
    <row r="1883" spans="2:53" x14ac:dyDescent="0.25">
      <c r="B1883" s="155">
        <f t="shared" si="340"/>
        <v>44602.999305555553</v>
      </c>
      <c r="C1883" s="155">
        <f t="shared" si="371"/>
        <v>44602.999305555553</v>
      </c>
      <c r="D1883" s="152">
        <f t="shared" si="374"/>
        <v>6</v>
      </c>
      <c r="E1883" s="152"/>
      <c r="F1883" s="152"/>
      <c r="G1883" s="152"/>
      <c r="H1883" s="152" t="e">
        <f t="shared" si="375"/>
        <v>#N/A</v>
      </c>
      <c r="I1883" s="152"/>
      <c r="J1883" s="152" t="e">
        <f t="shared" si="376"/>
        <v>#N/A</v>
      </c>
      <c r="K1883" s="152"/>
      <c r="L1883" s="152"/>
      <c r="M1883" s="152"/>
      <c r="N1883" s="152"/>
      <c r="O1883" s="152"/>
      <c r="P1883" s="152"/>
      <c r="Q1883" s="152"/>
      <c r="R1883" s="152"/>
      <c r="S1883" s="152"/>
      <c r="T1883" s="153" cm="1">
        <f t="array" ref="T1883">MATCH(1,(TDU_Info!$C$5:$C$111=$T$6)*(TDU_Info!$B$5:$B$111&lt;=$B1883),0)</f>
        <v>89</v>
      </c>
      <c r="U1883" s="152">
        <f>100*(INDEX(TDU_Info!$E$5:$E$111,$T1883)/T$11+INDEX(TDU_Info!$F$5:$F$111,$T1883))</f>
        <v>4.3253000000000004</v>
      </c>
      <c r="V1883" s="152">
        <v>5.3079999999999998</v>
      </c>
      <c r="W1883" s="152">
        <v>7.7530000000000001</v>
      </c>
      <c r="X1883" s="152">
        <v>6.4989999999999997</v>
      </c>
      <c r="Y1883" s="152">
        <v>5.8479999999999999</v>
      </c>
      <c r="Z1883" s="152">
        <v>5.7389999999999999</v>
      </c>
      <c r="AA1883" s="152">
        <v>6.1950000000000003</v>
      </c>
      <c r="AB1883" s="152">
        <v>6.9390000000000001</v>
      </c>
      <c r="AC1883" s="152">
        <v>6.202</v>
      </c>
      <c r="AD1883" s="152">
        <v>5.1040000000000001</v>
      </c>
      <c r="AE1883" s="152">
        <v>7.4820000000000002</v>
      </c>
      <c r="AF1883" s="152">
        <v>6</v>
      </c>
      <c r="AG1883" s="152">
        <v>5.5</v>
      </c>
      <c r="AH1883" s="152">
        <v>5.52</v>
      </c>
      <c r="AI1883" s="152">
        <v>6.1829999999999998</v>
      </c>
      <c r="AJ1883" s="152">
        <v>6.6</v>
      </c>
      <c r="AK1883" s="152">
        <v>5.9</v>
      </c>
      <c r="AL1883" s="152" t="e">
        <f t="shared" si="377"/>
        <v>#N/A</v>
      </c>
      <c r="AM1883" s="152" t="e">
        <f t="shared" si="378"/>
        <v>#N/A</v>
      </c>
      <c r="AN1883" s="152" t="e">
        <f>NA()</f>
        <v>#N/A</v>
      </c>
      <c r="AO1883" s="152" t="e">
        <f>NA()</f>
        <v>#N/A</v>
      </c>
      <c r="AP1883" s="152">
        <f t="shared" si="381"/>
        <v>7.954699999999999</v>
      </c>
      <c r="AQ1883" s="152"/>
      <c r="AR1883" s="152"/>
      <c r="AS1883" s="153">
        <f t="shared" si="382"/>
        <v>41</v>
      </c>
      <c r="AT1883" s="153">
        <f t="shared" si="362"/>
        <v>1</v>
      </c>
      <c r="AU1883" s="153">
        <f t="shared" si="363"/>
        <v>0</v>
      </c>
      <c r="AV1883" s="153">
        <f t="shared" si="364"/>
        <v>0</v>
      </c>
      <c r="BA1883">
        <f t="shared" si="383"/>
        <v>10</v>
      </c>
    </row>
    <row r="1884" spans="2:53" x14ac:dyDescent="0.25">
      <c r="B1884" s="155">
        <f t="shared" si="340"/>
        <v>44603.999305555553</v>
      </c>
      <c r="C1884" s="155">
        <f t="shared" si="371"/>
        <v>44603.999305555553</v>
      </c>
      <c r="D1884" s="152">
        <f t="shared" si="374"/>
        <v>5.7</v>
      </c>
      <c r="E1884" s="152"/>
      <c r="F1884" s="152"/>
      <c r="G1884" s="152"/>
      <c r="H1884" s="152" t="e">
        <f t="shared" si="375"/>
        <v>#N/A</v>
      </c>
      <c r="I1884" s="152"/>
      <c r="J1884" s="152" t="e">
        <f t="shared" si="376"/>
        <v>#N/A</v>
      </c>
      <c r="K1884" s="152"/>
      <c r="L1884" s="152"/>
      <c r="M1884" s="152"/>
      <c r="N1884" s="152"/>
      <c r="O1884" s="152"/>
      <c r="P1884" s="152"/>
      <c r="Q1884" s="152"/>
      <c r="R1884" s="152"/>
      <c r="S1884" s="152"/>
      <c r="T1884" s="153" cm="1">
        <f t="array" ref="T1884">MATCH(1,(TDU_Info!$C$5:$C$111=$T$6)*(TDU_Info!$B$5:$B$111&lt;=$B1884),0)</f>
        <v>89</v>
      </c>
      <c r="U1884" s="152">
        <f>100*(INDEX(TDU_Info!$E$5:$E$111,$T1884)/T$11+INDEX(TDU_Info!$F$5:$F$111,$T1884))</f>
        <v>4.3253000000000004</v>
      </c>
      <c r="V1884" s="152">
        <v>5.2080000000000002</v>
      </c>
      <c r="W1884" s="152">
        <v>7.8970000000000002</v>
      </c>
      <c r="X1884" s="152">
        <v>6.2</v>
      </c>
      <c r="Y1884" s="152">
        <v>5.8479999999999999</v>
      </c>
      <c r="Z1884" s="152">
        <v>5.5389999999999997</v>
      </c>
      <c r="AA1884" s="152">
        <v>6.1950000000000003</v>
      </c>
      <c r="AB1884" s="152">
        <v>6.6</v>
      </c>
      <c r="AC1884" s="152">
        <v>6.0019999999999998</v>
      </c>
      <c r="AD1884" s="152">
        <v>4.9939999999999998</v>
      </c>
      <c r="AE1884" s="152">
        <v>7.6280000000000001</v>
      </c>
      <c r="AF1884" s="152">
        <v>5.7</v>
      </c>
      <c r="AG1884" s="152">
        <v>5.5</v>
      </c>
      <c r="AH1884" s="152">
        <v>5.4269999999999996</v>
      </c>
      <c r="AI1884" s="152">
        <v>6.1829999999999998</v>
      </c>
      <c r="AJ1884" s="152">
        <v>6.1</v>
      </c>
      <c r="AK1884" s="152">
        <v>5.7779999999999996</v>
      </c>
      <c r="AL1884" s="152" t="e">
        <f t="shared" si="377"/>
        <v>#N/A</v>
      </c>
      <c r="AM1884" s="152" t="e">
        <f t="shared" si="378"/>
        <v>#N/A</v>
      </c>
      <c r="AN1884" s="152" t="e">
        <f>NA()</f>
        <v>#N/A</v>
      </c>
      <c r="AO1884" s="152" t="e">
        <f>NA()</f>
        <v>#N/A</v>
      </c>
      <c r="AP1884" s="152">
        <f t="shared" si="381"/>
        <v>7.954699999999999</v>
      </c>
      <c r="AQ1884" s="152"/>
      <c r="AR1884" s="152"/>
      <c r="AS1884" s="153">
        <f t="shared" si="382"/>
        <v>42</v>
      </c>
      <c r="AT1884" s="153">
        <f t="shared" si="362"/>
        <v>1</v>
      </c>
      <c r="AU1884" s="153">
        <f t="shared" si="363"/>
        <v>0</v>
      </c>
      <c r="AV1884" s="153">
        <f t="shared" si="364"/>
        <v>0</v>
      </c>
      <c r="BA1884">
        <f t="shared" si="383"/>
        <v>11</v>
      </c>
    </row>
    <row r="1885" spans="2:53" x14ac:dyDescent="0.25">
      <c r="B1885" s="155">
        <f t="shared" si="340"/>
        <v>44604.999305555553</v>
      </c>
      <c r="C1885" s="155">
        <f t="shared" si="371"/>
        <v>44604.999305555553</v>
      </c>
      <c r="D1885" s="152">
        <f t="shared" si="374"/>
        <v>5.7</v>
      </c>
      <c r="E1885" s="152"/>
      <c r="F1885" s="152"/>
      <c r="G1885" s="152"/>
      <c r="H1885" s="152" t="e">
        <f t="shared" si="375"/>
        <v>#N/A</v>
      </c>
      <c r="I1885" s="152"/>
      <c r="J1885" s="152" t="e">
        <f t="shared" si="376"/>
        <v>#N/A</v>
      </c>
      <c r="K1885" s="152"/>
      <c r="L1885" s="152"/>
      <c r="M1885" s="152"/>
      <c r="N1885" s="152"/>
      <c r="O1885" s="152"/>
      <c r="P1885" s="152"/>
      <c r="Q1885" s="152"/>
      <c r="R1885" s="152"/>
      <c r="S1885" s="152"/>
      <c r="T1885" s="153" cm="1">
        <f t="array" ref="T1885">MATCH(1,(TDU_Info!$C$5:$C$111=$T$6)*(TDU_Info!$B$5:$B$111&lt;=$B1885),0)</f>
        <v>89</v>
      </c>
      <c r="U1885" s="152">
        <f>100*(INDEX(TDU_Info!$E$5:$E$111,$T1885)/T$11+INDEX(TDU_Info!$F$5:$F$111,$T1885))</f>
        <v>4.3253000000000004</v>
      </c>
      <c r="V1885" s="152">
        <v>5.2080000000000002</v>
      </c>
      <c r="W1885" s="152">
        <v>7.8970000000000002</v>
      </c>
      <c r="X1885" s="152">
        <v>6.2</v>
      </c>
      <c r="Y1885" s="152">
        <v>5.8479999999999999</v>
      </c>
      <c r="Z1885" s="152">
        <v>5.5389999999999997</v>
      </c>
      <c r="AA1885" s="152">
        <v>5.7850000000000001</v>
      </c>
      <c r="AB1885" s="152">
        <v>6.6</v>
      </c>
      <c r="AC1885" s="152">
        <v>6.0019999999999998</v>
      </c>
      <c r="AD1885" s="152">
        <v>4.8940000000000001</v>
      </c>
      <c r="AE1885" s="152">
        <v>7.6280000000000001</v>
      </c>
      <c r="AF1885" s="152">
        <v>5.7</v>
      </c>
      <c r="AG1885" s="152">
        <v>5.5</v>
      </c>
      <c r="AH1885" s="152">
        <v>5.2270000000000003</v>
      </c>
      <c r="AI1885" s="152">
        <v>5.7729999999999997</v>
      </c>
      <c r="AJ1885" s="152">
        <v>6.1</v>
      </c>
      <c r="AK1885" s="152">
        <v>5.7779999999999996</v>
      </c>
      <c r="AL1885" s="152" t="e">
        <f t="shared" si="377"/>
        <v>#N/A</v>
      </c>
      <c r="AM1885" s="152" t="e">
        <f t="shared" si="378"/>
        <v>#N/A</v>
      </c>
      <c r="AN1885" s="152" t="e">
        <f>NA()</f>
        <v>#N/A</v>
      </c>
      <c r="AO1885" s="152" t="e">
        <f>NA()</f>
        <v>#N/A</v>
      </c>
      <c r="AP1885" s="152">
        <f t="shared" si="381"/>
        <v>7.954699999999999</v>
      </c>
      <c r="AQ1885" s="152"/>
      <c r="AR1885" s="152"/>
      <c r="AS1885" s="153">
        <f t="shared" si="382"/>
        <v>43</v>
      </c>
      <c r="AT1885" s="153">
        <f t="shared" si="362"/>
        <v>1</v>
      </c>
      <c r="AU1885" s="153">
        <f t="shared" si="363"/>
        <v>0</v>
      </c>
      <c r="AV1885" s="153">
        <f t="shared" si="364"/>
        <v>0</v>
      </c>
      <c r="BA1885">
        <f t="shared" si="383"/>
        <v>12</v>
      </c>
    </row>
    <row r="1886" spans="2:53" x14ac:dyDescent="0.25">
      <c r="B1886" s="155">
        <f t="shared" si="340"/>
        <v>44605.999305555553</v>
      </c>
      <c r="C1886" s="155">
        <f t="shared" si="371"/>
        <v>44605.999305555553</v>
      </c>
      <c r="D1886" s="152">
        <f t="shared" si="374"/>
        <v>5.7</v>
      </c>
      <c r="E1886" s="152"/>
      <c r="F1886" s="152"/>
      <c r="G1886" s="152"/>
      <c r="H1886" s="152" t="e">
        <f t="shared" si="375"/>
        <v>#N/A</v>
      </c>
      <c r="I1886" s="152"/>
      <c r="J1886" s="152" t="e">
        <f t="shared" si="376"/>
        <v>#N/A</v>
      </c>
      <c r="K1886" s="152"/>
      <c r="L1886" s="152"/>
      <c r="M1886" s="152"/>
      <c r="N1886" s="152"/>
      <c r="O1886" s="152"/>
      <c r="P1886" s="152"/>
      <c r="Q1886" s="152"/>
      <c r="R1886" s="152"/>
      <c r="S1886" s="152"/>
      <c r="T1886" s="153" cm="1">
        <f t="array" ref="T1886">MATCH(1,(TDU_Info!$C$5:$C$111=$T$6)*(TDU_Info!$B$5:$B$111&lt;=$B1886),0)</f>
        <v>89</v>
      </c>
      <c r="U1886" s="152">
        <f>100*(INDEX(TDU_Info!$E$5:$E$111,$T1886)/T$11+INDEX(TDU_Info!$F$5:$F$111,$T1886))</f>
        <v>4.3253000000000004</v>
      </c>
      <c r="V1886" s="152">
        <v>5.2080000000000002</v>
      </c>
      <c r="W1886" s="152">
        <v>7.8970000000000002</v>
      </c>
      <c r="X1886" s="152">
        <v>6.2</v>
      </c>
      <c r="Y1886" s="152">
        <v>5.8479999999999999</v>
      </c>
      <c r="Z1886" s="152">
        <v>5.5389999999999997</v>
      </c>
      <c r="AA1886" s="152">
        <v>5.7850000000000001</v>
      </c>
      <c r="AB1886" s="152">
        <v>6.6</v>
      </c>
      <c r="AC1886" s="152">
        <v>6.0019999999999998</v>
      </c>
      <c r="AD1886" s="152">
        <v>4.8940000000000001</v>
      </c>
      <c r="AE1886" s="152">
        <v>7.6280000000000001</v>
      </c>
      <c r="AF1886" s="152">
        <v>5.7</v>
      </c>
      <c r="AG1886" s="152">
        <v>5.5</v>
      </c>
      <c r="AH1886" s="152">
        <v>5.2270000000000003</v>
      </c>
      <c r="AI1886" s="152">
        <v>5.7729999999999997</v>
      </c>
      <c r="AJ1886" s="152">
        <v>6.1</v>
      </c>
      <c r="AK1886" s="152">
        <v>5.7779999999999996</v>
      </c>
      <c r="AL1886" s="152" t="e">
        <f t="shared" si="377"/>
        <v>#N/A</v>
      </c>
      <c r="AM1886" s="152" t="e">
        <f t="shared" si="378"/>
        <v>#N/A</v>
      </c>
      <c r="AN1886" s="152" t="e">
        <f>NA()</f>
        <v>#N/A</v>
      </c>
      <c r="AO1886" s="152" t="e">
        <f>NA()</f>
        <v>#N/A</v>
      </c>
      <c r="AP1886" s="152">
        <f t="shared" si="381"/>
        <v>7.954699999999999</v>
      </c>
      <c r="AQ1886" s="152"/>
      <c r="AR1886" s="152"/>
      <c r="AS1886" s="153">
        <f t="shared" si="382"/>
        <v>44</v>
      </c>
      <c r="AT1886" s="153">
        <f t="shared" si="362"/>
        <v>1</v>
      </c>
      <c r="AU1886" s="153">
        <f t="shared" si="363"/>
        <v>0</v>
      </c>
      <c r="AV1886" s="153">
        <f t="shared" si="364"/>
        <v>0</v>
      </c>
      <c r="BA1886">
        <f t="shared" si="383"/>
        <v>13</v>
      </c>
    </row>
    <row r="1887" spans="2:53" x14ac:dyDescent="0.25">
      <c r="B1887" s="155">
        <f t="shared" si="340"/>
        <v>44606.999305555553</v>
      </c>
      <c r="C1887" s="155">
        <f t="shared" si="371"/>
        <v>44606.999305555553</v>
      </c>
      <c r="D1887" s="152">
        <f t="shared" si="374"/>
        <v>5.7</v>
      </c>
      <c r="E1887" s="152"/>
      <c r="F1887" s="152"/>
      <c r="G1887" s="152"/>
      <c r="H1887" s="152" t="e">
        <f t="shared" si="375"/>
        <v>#N/A</v>
      </c>
      <c r="I1887" s="152"/>
      <c r="J1887" s="152" t="e">
        <f t="shared" si="376"/>
        <v>#N/A</v>
      </c>
      <c r="K1887" s="152"/>
      <c r="L1887" s="152"/>
      <c r="M1887" s="152"/>
      <c r="N1887" s="152"/>
      <c r="O1887" s="152"/>
      <c r="P1887" s="152"/>
      <c r="Q1887" s="152"/>
      <c r="R1887" s="152"/>
      <c r="S1887" s="152"/>
      <c r="T1887" s="153" cm="1">
        <f t="array" ref="T1887">MATCH(1,(TDU_Info!$C$5:$C$111=$T$6)*(TDU_Info!$B$5:$B$111&lt;=$B1887),0)</f>
        <v>89</v>
      </c>
      <c r="U1887" s="152">
        <f>100*(INDEX(TDU_Info!$E$5:$E$111,$T1887)/T$11+INDEX(TDU_Info!$F$5:$F$111,$T1887))</f>
        <v>4.3253000000000004</v>
      </c>
      <c r="V1887" s="152">
        <v>5.2080000000000002</v>
      </c>
      <c r="W1887" s="152">
        <v>7.8970000000000002</v>
      </c>
      <c r="X1887" s="152">
        <v>6.2</v>
      </c>
      <c r="Y1887" s="152">
        <v>5.8479999999999999</v>
      </c>
      <c r="Z1887" s="152">
        <v>5.5389999999999997</v>
      </c>
      <c r="AA1887" s="152">
        <v>5.7850000000000001</v>
      </c>
      <c r="AB1887" s="152">
        <v>6.6</v>
      </c>
      <c r="AC1887" s="152">
        <v>6.0019999999999998</v>
      </c>
      <c r="AD1887" s="152">
        <v>4.8940000000000001</v>
      </c>
      <c r="AE1887" s="152">
        <v>7.6280000000000001</v>
      </c>
      <c r="AF1887" s="152">
        <v>5.7</v>
      </c>
      <c r="AG1887" s="152">
        <v>5.5</v>
      </c>
      <c r="AH1887" s="152">
        <v>5.2270000000000003</v>
      </c>
      <c r="AI1887" s="152">
        <v>5.7729999999999997</v>
      </c>
      <c r="AJ1887" s="152">
        <v>6.1</v>
      </c>
      <c r="AK1887" s="152">
        <v>5.7779999999999996</v>
      </c>
      <c r="AL1887" s="152" t="e">
        <f t="shared" si="377"/>
        <v>#N/A</v>
      </c>
      <c r="AM1887" s="152" t="e">
        <f t="shared" si="378"/>
        <v>#N/A</v>
      </c>
      <c r="AN1887" s="152" t="e">
        <f>NA()</f>
        <v>#N/A</v>
      </c>
      <c r="AO1887" s="152" t="e">
        <f>NA()</f>
        <v>#N/A</v>
      </c>
      <c r="AP1887" s="152">
        <f t="shared" si="381"/>
        <v>7.954699999999999</v>
      </c>
      <c r="AQ1887" s="152"/>
      <c r="AR1887" s="152"/>
      <c r="AS1887" s="153">
        <f t="shared" si="382"/>
        <v>45</v>
      </c>
      <c r="AT1887" s="153">
        <f t="shared" si="362"/>
        <v>1</v>
      </c>
      <c r="AU1887" s="153">
        <f t="shared" si="363"/>
        <v>0</v>
      </c>
      <c r="AV1887" s="153">
        <f t="shared" si="364"/>
        <v>0</v>
      </c>
      <c r="BA1887">
        <f t="shared" si="383"/>
        <v>14</v>
      </c>
    </row>
    <row r="1888" spans="2:53" x14ac:dyDescent="0.25">
      <c r="B1888" s="155">
        <f t="shared" si="340"/>
        <v>44607.999305555553</v>
      </c>
      <c r="C1888" s="155">
        <f t="shared" si="371"/>
        <v>44607.999305555553</v>
      </c>
      <c r="D1888" s="152">
        <f t="shared" si="374"/>
        <v>5.7</v>
      </c>
      <c r="E1888" s="152"/>
      <c r="F1888" s="152"/>
      <c r="G1888" s="152"/>
      <c r="H1888" s="152" t="e">
        <f t="shared" si="375"/>
        <v>#N/A</v>
      </c>
      <c r="I1888" s="152"/>
      <c r="J1888" s="152" t="e">
        <f t="shared" si="376"/>
        <v>#N/A</v>
      </c>
      <c r="K1888" s="152"/>
      <c r="L1888" s="152"/>
      <c r="M1888" s="152"/>
      <c r="N1888" s="152"/>
      <c r="O1888" s="152"/>
      <c r="P1888" s="152"/>
      <c r="Q1888" s="152"/>
      <c r="R1888" s="152"/>
      <c r="S1888" s="152"/>
      <c r="T1888" s="153" cm="1">
        <f t="array" ref="T1888">MATCH(1,(TDU_Info!$C$5:$C$111=$T$6)*(TDU_Info!$B$5:$B$111&lt;=$B1888),0)</f>
        <v>89</v>
      </c>
      <c r="U1888" s="152">
        <f>100*(INDEX(TDU_Info!$E$5:$E$111,$T1888)/T$11+INDEX(TDU_Info!$F$5:$F$111,$T1888))</f>
        <v>4.3253000000000004</v>
      </c>
      <c r="V1888" s="152">
        <v>5.1159999999999997</v>
      </c>
      <c r="W1888" s="152">
        <v>7.8810000000000002</v>
      </c>
      <c r="X1888" s="152">
        <v>6.1</v>
      </c>
      <c r="Y1888" s="152">
        <v>5.8</v>
      </c>
      <c r="Z1888" s="152">
        <v>5.4489999999999998</v>
      </c>
      <c r="AA1888" s="152">
        <v>5.7770000000000001</v>
      </c>
      <c r="AB1888" s="152">
        <v>6.5</v>
      </c>
      <c r="AC1888" s="152">
        <v>5.9</v>
      </c>
      <c r="AD1888" s="152">
        <v>4.9029999999999996</v>
      </c>
      <c r="AE1888" s="152">
        <v>7.62</v>
      </c>
      <c r="AF1888" s="152">
        <v>5.7</v>
      </c>
      <c r="AG1888" s="152">
        <v>5.5</v>
      </c>
      <c r="AH1888" s="152">
        <v>5.2370000000000001</v>
      </c>
      <c r="AI1888" s="152">
        <v>5.7679999999999998</v>
      </c>
      <c r="AJ1888" s="152">
        <v>6.1</v>
      </c>
      <c r="AK1888" s="152">
        <v>5.7779999999999996</v>
      </c>
      <c r="AL1888" s="152" t="e">
        <f t="shared" si="377"/>
        <v>#N/A</v>
      </c>
      <c r="AM1888" s="152" t="e">
        <f t="shared" si="378"/>
        <v>#N/A</v>
      </c>
      <c r="AN1888" s="152" t="e">
        <f>NA()</f>
        <v>#N/A</v>
      </c>
      <c r="AO1888" s="152" t="e">
        <f>NA()</f>
        <v>#N/A</v>
      </c>
      <c r="AP1888" s="152">
        <f t="shared" si="381"/>
        <v>7.954699999999999</v>
      </c>
      <c r="AQ1888" s="152"/>
      <c r="AR1888" s="152"/>
      <c r="AS1888" s="153">
        <f t="shared" si="382"/>
        <v>46</v>
      </c>
      <c r="AT1888" s="153">
        <f t="shared" si="362"/>
        <v>1</v>
      </c>
      <c r="AU1888" s="153">
        <f t="shared" si="363"/>
        <v>0</v>
      </c>
      <c r="AV1888" s="153">
        <f t="shared" si="364"/>
        <v>0</v>
      </c>
      <c r="BA1888">
        <f t="shared" si="383"/>
        <v>15</v>
      </c>
    </row>
    <row r="1889" spans="2:53" x14ac:dyDescent="0.25">
      <c r="B1889" s="155">
        <f t="shared" si="340"/>
        <v>44608.999305555553</v>
      </c>
      <c r="C1889" s="155">
        <f t="shared" si="371"/>
        <v>44608.999305555553</v>
      </c>
      <c r="D1889" s="152">
        <f t="shared" si="374"/>
        <v>5.7</v>
      </c>
      <c r="E1889" s="152"/>
      <c r="F1889" s="152"/>
      <c r="G1889" s="152"/>
      <c r="H1889" s="152" t="e">
        <f t="shared" si="375"/>
        <v>#N/A</v>
      </c>
      <c r="I1889" s="152"/>
      <c r="J1889" s="152" t="e">
        <f t="shared" si="376"/>
        <v>#N/A</v>
      </c>
      <c r="K1889" s="152"/>
      <c r="L1889" s="152"/>
      <c r="M1889" s="152"/>
      <c r="N1889" s="152"/>
      <c r="O1889" s="152"/>
      <c r="P1889" s="152"/>
      <c r="Q1889" s="152"/>
      <c r="R1889" s="152"/>
      <c r="S1889" s="152"/>
      <c r="T1889" s="153" cm="1">
        <f t="array" ref="T1889">MATCH(1,(TDU_Info!$C$5:$C$111=$T$6)*(TDU_Info!$B$5:$B$111&lt;=$B1889),0)</f>
        <v>89</v>
      </c>
      <c r="U1889" s="152">
        <f>100*(INDEX(TDU_Info!$E$5:$E$111,$T1889)/T$11+INDEX(TDU_Info!$F$5:$F$111,$T1889))</f>
        <v>4.3253000000000004</v>
      </c>
      <c r="V1889" s="152">
        <v>5.1159999999999997</v>
      </c>
      <c r="W1889" s="152">
        <v>7.8860000000000001</v>
      </c>
      <c r="X1889" s="152">
        <v>6.2</v>
      </c>
      <c r="Y1889" s="152">
        <v>5.8</v>
      </c>
      <c r="Z1889" s="152">
        <v>5.4489999999999998</v>
      </c>
      <c r="AA1889" s="152">
        <v>5.7409999999999997</v>
      </c>
      <c r="AB1889" s="152">
        <v>6.6</v>
      </c>
      <c r="AC1889" s="152">
        <v>6</v>
      </c>
      <c r="AD1889" s="152">
        <v>4.9029999999999996</v>
      </c>
      <c r="AE1889" s="152">
        <v>7.7370000000000001</v>
      </c>
      <c r="AF1889" s="152">
        <v>5.7</v>
      </c>
      <c r="AG1889" s="152">
        <v>5.5</v>
      </c>
      <c r="AH1889" s="152">
        <v>5.2370000000000001</v>
      </c>
      <c r="AI1889" s="152">
        <v>5.7510000000000003</v>
      </c>
      <c r="AJ1889" s="152">
        <v>6.1</v>
      </c>
      <c r="AK1889" s="152">
        <v>5.7779999999999996</v>
      </c>
      <c r="AL1889" s="152" t="e">
        <f t="shared" si="377"/>
        <v>#N/A</v>
      </c>
      <c r="AM1889" s="152" t="e">
        <f t="shared" si="378"/>
        <v>#N/A</v>
      </c>
      <c r="AN1889" s="152" t="e">
        <f>NA()</f>
        <v>#N/A</v>
      </c>
      <c r="AO1889" s="152" t="e">
        <f>NA()</f>
        <v>#N/A</v>
      </c>
      <c r="AP1889" s="152">
        <f t="shared" si="381"/>
        <v>7.954699999999999</v>
      </c>
      <c r="AQ1889" s="152"/>
      <c r="AR1889" s="152"/>
      <c r="AS1889" s="153">
        <f t="shared" si="382"/>
        <v>47</v>
      </c>
      <c r="AT1889" s="153">
        <f t="shared" si="362"/>
        <v>1</v>
      </c>
      <c r="AU1889" s="153">
        <f t="shared" si="363"/>
        <v>0</v>
      </c>
      <c r="AV1889" s="153">
        <f t="shared" si="364"/>
        <v>0</v>
      </c>
      <c r="BA1889">
        <f t="shared" si="383"/>
        <v>16</v>
      </c>
    </row>
    <row r="1890" spans="2:53" x14ac:dyDescent="0.25">
      <c r="B1890" s="155">
        <f t="shared" si="340"/>
        <v>44609.999305555553</v>
      </c>
      <c r="C1890" s="155">
        <f t="shared" si="371"/>
        <v>44609.999305555553</v>
      </c>
      <c r="D1890" s="152">
        <f t="shared" si="374"/>
        <v>5.7</v>
      </c>
      <c r="E1890" s="152"/>
      <c r="F1890" s="152"/>
      <c r="G1890" s="152"/>
      <c r="H1890" s="152" t="e">
        <f t="shared" si="375"/>
        <v>#N/A</v>
      </c>
      <c r="I1890" s="152"/>
      <c r="J1890" s="152" t="e">
        <f t="shared" si="376"/>
        <v>#N/A</v>
      </c>
      <c r="K1890" s="152"/>
      <c r="L1890" s="152"/>
      <c r="M1890" s="152"/>
      <c r="N1890" s="152"/>
      <c r="O1890" s="152"/>
      <c r="P1890" s="152"/>
      <c r="Q1890" s="152"/>
      <c r="R1890" s="152"/>
      <c r="S1890" s="152"/>
      <c r="T1890" s="153" cm="1">
        <f t="array" ref="T1890">MATCH(1,(TDU_Info!$C$5:$C$111=$T$6)*(TDU_Info!$B$5:$B$111&lt;=$B1890),0)</f>
        <v>89</v>
      </c>
      <c r="U1890" s="152">
        <f>100*(INDEX(TDU_Info!$E$5:$E$111,$T1890)/T$11+INDEX(TDU_Info!$F$5:$F$111,$T1890))</f>
        <v>4.3253000000000004</v>
      </c>
      <c r="V1890" s="152">
        <v>5.1159999999999997</v>
      </c>
      <c r="W1890" s="152">
        <v>7.9640000000000004</v>
      </c>
      <c r="X1890" s="152">
        <v>6</v>
      </c>
      <c r="Y1890" s="152">
        <v>5.8</v>
      </c>
      <c r="Z1890" s="152">
        <v>5.4489999999999998</v>
      </c>
      <c r="AA1890" s="152">
        <v>5.7409999999999997</v>
      </c>
      <c r="AB1890" s="152">
        <v>6.4</v>
      </c>
      <c r="AC1890" s="152">
        <v>5.9</v>
      </c>
      <c r="AD1890" s="152">
        <v>4.9029999999999996</v>
      </c>
      <c r="AE1890" s="152">
        <v>7.7370000000000001</v>
      </c>
      <c r="AF1890" s="152">
        <v>5.7</v>
      </c>
      <c r="AG1890" s="152">
        <v>5.5</v>
      </c>
      <c r="AH1890" s="152">
        <v>5.2370000000000001</v>
      </c>
      <c r="AI1890" s="152">
        <v>5.7510000000000003</v>
      </c>
      <c r="AJ1890" s="152">
        <v>6.1</v>
      </c>
      <c r="AK1890" s="152">
        <v>5.9</v>
      </c>
      <c r="AL1890" s="152" t="e">
        <f t="shared" si="377"/>
        <v>#N/A</v>
      </c>
      <c r="AM1890" s="152" t="e">
        <f t="shared" si="378"/>
        <v>#N/A</v>
      </c>
      <c r="AN1890" s="152" t="e">
        <f>NA()</f>
        <v>#N/A</v>
      </c>
      <c r="AO1890" s="152" t="e">
        <f>NA()</f>
        <v>#N/A</v>
      </c>
      <c r="AP1890" s="152">
        <f t="shared" si="381"/>
        <v>7.954699999999999</v>
      </c>
      <c r="AQ1890" s="152"/>
      <c r="AR1890" s="152"/>
      <c r="AS1890" s="153">
        <f t="shared" si="382"/>
        <v>48</v>
      </c>
      <c r="AT1890" s="153">
        <f t="shared" si="362"/>
        <v>1</v>
      </c>
      <c r="AU1890" s="153">
        <f t="shared" si="363"/>
        <v>0</v>
      </c>
      <c r="AV1890" s="153">
        <f t="shared" si="364"/>
        <v>0</v>
      </c>
      <c r="BA1890">
        <f t="shared" si="383"/>
        <v>17</v>
      </c>
    </row>
    <row r="1891" spans="2:53" x14ac:dyDescent="0.25">
      <c r="B1891" s="155">
        <f t="shared" si="340"/>
        <v>44610.999305555553</v>
      </c>
      <c r="C1891" s="155">
        <f t="shared" si="371"/>
        <v>44610.999305555553</v>
      </c>
      <c r="D1891" s="152">
        <f t="shared" si="374"/>
        <v>5.7</v>
      </c>
      <c r="E1891" s="152"/>
      <c r="F1891" s="152"/>
      <c r="G1891" s="152"/>
      <c r="H1891" s="152" t="e">
        <f t="shared" si="375"/>
        <v>#N/A</v>
      </c>
      <c r="I1891" s="152"/>
      <c r="J1891" s="152" t="e">
        <f t="shared" si="376"/>
        <v>#N/A</v>
      </c>
      <c r="K1891" s="152"/>
      <c r="L1891" s="152"/>
      <c r="M1891" s="152"/>
      <c r="N1891" s="152"/>
      <c r="O1891" s="152"/>
      <c r="P1891" s="152"/>
      <c r="Q1891" s="152"/>
      <c r="R1891" s="152"/>
      <c r="S1891" s="152"/>
      <c r="T1891" s="153" cm="1">
        <f t="array" ref="T1891">MATCH(1,(TDU_Info!$C$5:$C$111=$T$6)*(TDU_Info!$B$5:$B$111&lt;=$B1891),0)</f>
        <v>89</v>
      </c>
      <c r="U1891" s="152">
        <f>100*(INDEX(TDU_Info!$E$5:$E$111,$T1891)/T$11+INDEX(TDU_Info!$F$5:$F$111,$T1891))</f>
        <v>4.3253000000000004</v>
      </c>
      <c r="V1891" s="152">
        <v>5.1159999999999997</v>
      </c>
      <c r="W1891" s="152">
        <v>7.6859999999999999</v>
      </c>
      <c r="X1891" s="152">
        <v>5.95</v>
      </c>
      <c r="Y1891" s="152">
        <v>5.8</v>
      </c>
      <c r="Z1891" s="152">
        <v>5.3490000000000002</v>
      </c>
      <c r="AA1891" s="152">
        <v>5.7409999999999997</v>
      </c>
      <c r="AB1891" s="152">
        <v>6.4</v>
      </c>
      <c r="AC1891" s="152">
        <v>5.9</v>
      </c>
      <c r="AD1891" s="152">
        <v>4.9029999999999996</v>
      </c>
      <c r="AE1891" s="152">
        <v>7.6929999999999996</v>
      </c>
      <c r="AF1891" s="152">
        <v>5.7</v>
      </c>
      <c r="AG1891" s="152">
        <v>5.5</v>
      </c>
      <c r="AH1891" s="152">
        <v>5.1369999999999996</v>
      </c>
      <c r="AI1891" s="152">
        <v>5.7510000000000003</v>
      </c>
      <c r="AJ1891" s="152">
        <v>6.1</v>
      </c>
      <c r="AK1891" s="152">
        <v>5.9</v>
      </c>
      <c r="AL1891" s="152" t="e">
        <f t="shared" si="377"/>
        <v>#N/A</v>
      </c>
      <c r="AM1891" s="152" t="e">
        <f t="shared" si="378"/>
        <v>#N/A</v>
      </c>
      <c r="AN1891" s="152" t="e">
        <f>NA()</f>
        <v>#N/A</v>
      </c>
      <c r="AO1891" s="152" t="e">
        <f>NA()</f>
        <v>#N/A</v>
      </c>
      <c r="AP1891" s="152">
        <f t="shared" si="381"/>
        <v>7.954699999999999</v>
      </c>
      <c r="AQ1891" s="152"/>
      <c r="AR1891" s="152"/>
      <c r="AS1891" s="153">
        <f t="shared" si="382"/>
        <v>49</v>
      </c>
      <c r="AT1891" s="153">
        <f t="shared" si="362"/>
        <v>1</v>
      </c>
      <c r="AU1891" s="153">
        <f t="shared" si="363"/>
        <v>0</v>
      </c>
      <c r="AV1891" s="153">
        <f t="shared" si="364"/>
        <v>0</v>
      </c>
      <c r="BA1891">
        <f t="shared" si="383"/>
        <v>18</v>
      </c>
    </row>
    <row r="1892" spans="2:53" x14ac:dyDescent="0.25">
      <c r="B1892" s="155">
        <f t="shared" si="340"/>
        <v>44611.999305555553</v>
      </c>
      <c r="C1892" s="155">
        <f t="shared" si="371"/>
        <v>44611.999305555553</v>
      </c>
      <c r="D1892" s="152">
        <f t="shared" si="374"/>
        <v>5.7</v>
      </c>
      <c r="E1892" s="152"/>
      <c r="F1892" s="152"/>
      <c r="G1892" s="152"/>
      <c r="H1892" s="152" t="e">
        <f t="shared" si="375"/>
        <v>#N/A</v>
      </c>
      <c r="I1892" s="152"/>
      <c r="J1892" s="152" t="e">
        <f t="shared" si="376"/>
        <v>#N/A</v>
      </c>
      <c r="K1892" s="152"/>
      <c r="L1892" s="152"/>
      <c r="M1892" s="152"/>
      <c r="N1892" s="152"/>
      <c r="O1892" s="152"/>
      <c r="P1892" s="152"/>
      <c r="Q1892" s="152"/>
      <c r="R1892" s="152"/>
      <c r="S1892" s="152"/>
      <c r="T1892" s="153" cm="1">
        <f t="array" ref="T1892">MATCH(1,(TDU_Info!$C$5:$C$111=$T$6)*(TDU_Info!$B$5:$B$111&lt;=$B1892),0)</f>
        <v>89</v>
      </c>
      <c r="U1892" s="152">
        <f>100*(INDEX(TDU_Info!$E$5:$E$111,$T1892)/T$11+INDEX(TDU_Info!$F$5:$F$111,$T1892))</f>
        <v>4.3253000000000004</v>
      </c>
      <c r="V1892" s="152">
        <v>5.1159999999999997</v>
      </c>
      <c r="W1892" s="152">
        <v>7.6859999999999999</v>
      </c>
      <c r="X1892" s="152">
        <v>5.95</v>
      </c>
      <c r="Y1892" s="152">
        <v>5.8</v>
      </c>
      <c r="Z1892" s="152">
        <v>5.3490000000000002</v>
      </c>
      <c r="AA1892" s="152">
        <v>5.7409999999999997</v>
      </c>
      <c r="AB1892" s="152">
        <v>6.4</v>
      </c>
      <c r="AC1892" s="152">
        <v>5.9</v>
      </c>
      <c r="AD1892" s="152">
        <v>4.9029999999999996</v>
      </c>
      <c r="AE1892" s="152">
        <v>7.6929999999999996</v>
      </c>
      <c r="AF1892" s="152">
        <v>5.7</v>
      </c>
      <c r="AG1892" s="152">
        <v>5.5</v>
      </c>
      <c r="AH1892" s="152">
        <v>5.1369999999999996</v>
      </c>
      <c r="AI1892" s="152">
        <v>5.7510000000000003</v>
      </c>
      <c r="AJ1892" s="152">
        <v>6.1</v>
      </c>
      <c r="AK1892" s="152">
        <v>5.9</v>
      </c>
      <c r="AL1892" s="152" t="e">
        <f t="shared" si="377"/>
        <v>#N/A</v>
      </c>
      <c r="AM1892" s="152" t="e">
        <f t="shared" si="378"/>
        <v>#N/A</v>
      </c>
      <c r="AN1892" s="152" t="e">
        <f>NA()</f>
        <v>#N/A</v>
      </c>
      <c r="AO1892" s="152" t="e">
        <f>NA()</f>
        <v>#N/A</v>
      </c>
      <c r="AP1892" s="152">
        <f t="shared" si="381"/>
        <v>7.954699999999999</v>
      </c>
      <c r="AQ1892" s="152"/>
      <c r="AR1892" s="152"/>
      <c r="AS1892" s="153">
        <f t="shared" si="382"/>
        <v>50</v>
      </c>
      <c r="AT1892" s="153">
        <f t="shared" si="362"/>
        <v>1</v>
      </c>
      <c r="AU1892" s="153">
        <f t="shared" si="363"/>
        <v>0</v>
      </c>
      <c r="AV1892" s="153">
        <f t="shared" si="364"/>
        <v>0</v>
      </c>
      <c r="BA1892">
        <f t="shared" si="383"/>
        <v>19</v>
      </c>
    </row>
    <row r="1893" spans="2:53" x14ac:dyDescent="0.25">
      <c r="B1893" s="155">
        <f t="shared" si="340"/>
        <v>44612.999305555553</v>
      </c>
      <c r="C1893" s="155">
        <f t="shared" si="371"/>
        <v>44612.999305555553</v>
      </c>
      <c r="D1893" s="152">
        <f t="shared" si="374"/>
        <v>5.7</v>
      </c>
      <c r="E1893" s="152"/>
      <c r="F1893" s="152"/>
      <c r="G1893" s="152"/>
      <c r="H1893" s="152" t="e">
        <f t="shared" si="375"/>
        <v>#N/A</v>
      </c>
      <c r="I1893" s="152"/>
      <c r="J1893" s="152" t="e">
        <f t="shared" si="376"/>
        <v>#N/A</v>
      </c>
      <c r="K1893" s="152"/>
      <c r="L1893" s="152"/>
      <c r="M1893" s="152"/>
      <c r="N1893" s="152"/>
      <c r="O1893" s="152"/>
      <c r="P1893" s="152"/>
      <c r="Q1893" s="152"/>
      <c r="R1893" s="152"/>
      <c r="S1893" s="152"/>
      <c r="T1893" s="153" cm="1">
        <f t="array" ref="T1893">MATCH(1,(TDU_Info!$C$5:$C$111=$T$6)*(TDU_Info!$B$5:$B$111&lt;=$B1893),0)</f>
        <v>89</v>
      </c>
      <c r="U1893" s="152">
        <f>100*(INDEX(TDU_Info!$E$5:$E$111,$T1893)/T$11+INDEX(TDU_Info!$F$5:$F$111,$T1893))</f>
        <v>4.3253000000000004</v>
      </c>
      <c r="V1893" s="152">
        <v>5.1159999999999997</v>
      </c>
      <c r="W1893" s="152">
        <v>7.6859999999999999</v>
      </c>
      <c r="X1893" s="152">
        <v>5.95</v>
      </c>
      <c r="Y1893" s="152">
        <v>5.8</v>
      </c>
      <c r="Z1893" s="152">
        <v>5.3490000000000002</v>
      </c>
      <c r="AA1893" s="152">
        <v>5.7409999999999997</v>
      </c>
      <c r="AB1893" s="152">
        <v>6.4</v>
      </c>
      <c r="AC1893" s="152">
        <v>5.9</v>
      </c>
      <c r="AD1893" s="152">
        <v>4.9029999999999996</v>
      </c>
      <c r="AE1893" s="152">
        <v>7.6929999999999996</v>
      </c>
      <c r="AF1893" s="152">
        <v>5.7</v>
      </c>
      <c r="AG1893" s="152">
        <v>5.5</v>
      </c>
      <c r="AH1893" s="152">
        <v>5.1369999999999996</v>
      </c>
      <c r="AI1893" s="152">
        <v>5.7510000000000003</v>
      </c>
      <c r="AJ1893" s="152">
        <v>6.1</v>
      </c>
      <c r="AK1893" s="152">
        <v>5.9</v>
      </c>
      <c r="AL1893" s="152" t="e">
        <f t="shared" si="377"/>
        <v>#N/A</v>
      </c>
      <c r="AM1893" s="152" t="e">
        <f t="shared" si="378"/>
        <v>#N/A</v>
      </c>
      <c r="AN1893" s="152" t="e">
        <f>NA()</f>
        <v>#N/A</v>
      </c>
      <c r="AO1893" s="152" t="e">
        <f>NA()</f>
        <v>#N/A</v>
      </c>
      <c r="AP1893" s="152">
        <f t="shared" si="381"/>
        <v>7.954699999999999</v>
      </c>
      <c r="AQ1893" s="152"/>
      <c r="AR1893" s="152"/>
      <c r="AS1893" s="153">
        <f t="shared" si="382"/>
        <v>51</v>
      </c>
      <c r="AT1893" s="153">
        <f t="shared" si="362"/>
        <v>1</v>
      </c>
      <c r="AU1893" s="153">
        <f t="shared" si="363"/>
        <v>0</v>
      </c>
      <c r="AV1893" s="153">
        <f t="shared" si="364"/>
        <v>0</v>
      </c>
      <c r="BA1893">
        <f t="shared" si="383"/>
        <v>20</v>
      </c>
    </row>
    <row r="1894" spans="2:53" x14ac:dyDescent="0.25">
      <c r="B1894" s="155">
        <f t="shared" si="340"/>
        <v>44613.999305555553</v>
      </c>
      <c r="C1894" s="155">
        <f t="shared" si="371"/>
        <v>44613.999305555553</v>
      </c>
      <c r="D1894" s="152">
        <f t="shared" si="374"/>
        <v>5.7</v>
      </c>
      <c r="E1894" s="152"/>
      <c r="F1894" s="152"/>
      <c r="G1894" s="152"/>
      <c r="H1894" s="152" t="e">
        <f t="shared" si="375"/>
        <v>#N/A</v>
      </c>
      <c r="I1894" s="152"/>
      <c r="J1894" s="152" t="e">
        <f t="shared" si="376"/>
        <v>#N/A</v>
      </c>
      <c r="K1894" s="152"/>
      <c r="L1894" s="152"/>
      <c r="M1894" s="152"/>
      <c r="N1894" s="152"/>
      <c r="O1894" s="152"/>
      <c r="P1894" s="152"/>
      <c r="Q1894" s="152"/>
      <c r="R1894" s="152"/>
      <c r="S1894" s="152"/>
      <c r="T1894" s="153" cm="1">
        <f t="array" ref="T1894">MATCH(1,(TDU_Info!$C$5:$C$111=$T$6)*(TDU_Info!$B$5:$B$111&lt;=$B1894),0)</f>
        <v>89</v>
      </c>
      <c r="U1894" s="152">
        <f>100*(INDEX(TDU_Info!$E$5:$E$111,$T1894)/T$11+INDEX(TDU_Info!$F$5:$F$111,$T1894))</f>
        <v>4.3253000000000004</v>
      </c>
      <c r="V1894" s="152">
        <v>5.1159999999999997</v>
      </c>
      <c r="W1894" s="152">
        <v>7.6859999999999999</v>
      </c>
      <c r="X1894" s="152">
        <v>5.95</v>
      </c>
      <c r="Y1894" s="152">
        <v>5.8</v>
      </c>
      <c r="Z1894" s="152">
        <v>5.3490000000000002</v>
      </c>
      <c r="AA1894" s="152">
        <v>5.7409999999999997</v>
      </c>
      <c r="AB1894" s="152">
        <v>6.4</v>
      </c>
      <c r="AC1894" s="152">
        <v>5.9</v>
      </c>
      <c r="AD1894" s="152">
        <v>4.9029999999999996</v>
      </c>
      <c r="AE1894" s="152">
        <v>7.6929999999999996</v>
      </c>
      <c r="AF1894" s="152">
        <v>5.7</v>
      </c>
      <c r="AG1894" s="152">
        <v>5.5</v>
      </c>
      <c r="AH1894" s="152">
        <v>5.1369999999999996</v>
      </c>
      <c r="AI1894" s="152">
        <v>5.7510000000000003</v>
      </c>
      <c r="AJ1894" s="152">
        <v>6.1</v>
      </c>
      <c r="AK1894" s="152">
        <v>5.9</v>
      </c>
      <c r="AL1894" s="152" t="e">
        <f t="shared" si="377"/>
        <v>#N/A</v>
      </c>
      <c r="AM1894" s="152" t="e">
        <f t="shared" si="378"/>
        <v>#N/A</v>
      </c>
      <c r="AN1894" s="152" t="e">
        <f>NA()</f>
        <v>#N/A</v>
      </c>
      <c r="AO1894" s="152" t="e">
        <f>NA()</f>
        <v>#N/A</v>
      </c>
      <c r="AP1894" s="152">
        <f t="shared" si="381"/>
        <v>7.954699999999999</v>
      </c>
      <c r="AQ1894" s="152"/>
      <c r="AR1894" s="152"/>
      <c r="AS1894" s="153">
        <f t="shared" si="382"/>
        <v>52</v>
      </c>
      <c r="AT1894" s="153">
        <f t="shared" si="362"/>
        <v>1</v>
      </c>
      <c r="AU1894" s="153">
        <f t="shared" si="363"/>
        <v>0</v>
      </c>
      <c r="AV1894" s="153">
        <f t="shared" si="364"/>
        <v>0</v>
      </c>
      <c r="BA1894">
        <f t="shared" si="383"/>
        <v>21</v>
      </c>
    </row>
    <row r="1895" spans="2:53" x14ac:dyDescent="0.25">
      <c r="B1895" s="155">
        <f t="shared" si="340"/>
        <v>44614.999305555553</v>
      </c>
      <c r="C1895" s="155">
        <f t="shared" si="371"/>
        <v>44614.999305555553</v>
      </c>
      <c r="D1895" s="152">
        <f t="shared" si="374"/>
        <v>5.7</v>
      </c>
      <c r="E1895" s="152"/>
      <c r="F1895" s="152"/>
      <c r="G1895" s="152"/>
      <c r="H1895" s="152" t="e">
        <f t="shared" si="375"/>
        <v>#N/A</v>
      </c>
      <c r="I1895" s="152"/>
      <c r="J1895" s="152" t="e">
        <f t="shared" si="376"/>
        <v>#N/A</v>
      </c>
      <c r="K1895" s="152"/>
      <c r="L1895" s="152"/>
      <c r="M1895" s="152"/>
      <c r="N1895" s="152"/>
      <c r="O1895" s="152"/>
      <c r="P1895" s="152"/>
      <c r="Q1895" s="152"/>
      <c r="R1895" s="152"/>
      <c r="S1895" s="152"/>
      <c r="T1895" s="153" cm="1">
        <f t="array" ref="T1895">MATCH(1,(TDU_Info!$C$5:$C$111=$T$6)*(TDU_Info!$B$5:$B$111&lt;=$B1895),0)</f>
        <v>89</v>
      </c>
      <c r="U1895" s="152">
        <f>100*(INDEX(TDU_Info!$E$5:$E$111,$T1895)/T$11+INDEX(TDU_Info!$F$5:$F$111,$T1895))</f>
        <v>4.3253000000000004</v>
      </c>
      <c r="V1895" s="152">
        <v>5.1159999999999997</v>
      </c>
      <c r="W1895" s="152">
        <v>7.8860000000000001</v>
      </c>
      <c r="X1895" s="152">
        <v>5.9</v>
      </c>
      <c r="Y1895" s="152">
        <v>5.8</v>
      </c>
      <c r="Z1895" s="152">
        <v>5.3490000000000002</v>
      </c>
      <c r="AA1895" s="152">
        <v>5.7409999999999997</v>
      </c>
      <c r="AB1895" s="152">
        <v>6.3</v>
      </c>
      <c r="AC1895" s="152">
        <v>5.9</v>
      </c>
      <c r="AD1895" s="152">
        <v>4.9029999999999996</v>
      </c>
      <c r="AE1895" s="152">
        <v>7.8929999999999998</v>
      </c>
      <c r="AF1895" s="152">
        <v>5.7</v>
      </c>
      <c r="AG1895" s="152">
        <v>5.5</v>
      </c>
      <c r="AH1895" s="152">
        <v>5.1369999999999996</v>
      </c>
      <c r="AI1895" s="152">
        <v>5.7510000000000003</v>
      </c>
      <c r="AJ1895" s="152">
        <v>6.1</v>
      </c>
      <c r="AK1895" s="152">
        <v>5.9</v>
      </c>
      <c r="AL1895" s="152" t="e">
        <f t="shared" si="377"/>
        <v>#N/A</v>
      </c>
      <c r="AM1895" s="152" t="e">
        <f t="shared" si="378"/>
        <v>#N/A</v>
      </c>
      <c r="AN1895" s="152" t="e">
        <f>NA()</f>
        <v>#N/A</v>
      </c>
      <c r="AO1895" s="152" t="e">
        <f>NA()</f>
        <v>#N/A</v>
      </c>
      <c r="AP1895" s="152">
        <f t="shared" si="381"/>
        <v>7.954699999999999</v>
      </c>
      <c r="AQ1895" s="152"/>
      <c r="AR1895" s="152"/>
      <c r="AS1895" s="153">
        <f t="shared" si="382"/>
        <v>53</v>
      </c>
      <c r="AT1895" s="153">
        <f t="shared" si="362"/>
        <v>1</v>
      </c>
      <c r="AU1895" s="153">
        <f t="shared" si="363"/>
        <v>0</v>
      </c>
      <c r="AV1895" s="153">
        <f t="shared" si="364"/>
        <v>0</v>
      </c>
      <c r="BA1895">
        <f t="shared" si="383"/>
        <v>22</v>
      </c>
    </row>
    <row r="1896" spans="2:53" x14ac:dyDescent="0.25">
      <c r="B1896" s="155">
        <f t="shared" si="340"/>
        <v>44615.999305555553</v>
      </c>
      <c r="C1896" s="155">
        <f t="shared" si="371"/>
        <v>44615.999305555553</v>
      </c>
      <c r="D1896" s="152">
        <f t="shared" si="374"/>
        <v>5.7</v>
      </c>
      <c r="E1896" s="152"/>
      <c r="F1896" s="152"/>
      <c r="G1896" s="152"/>
      <c r="H1896" s="152" t="e">
        <f t="shared" si="375"/>
        <v>#N/A</v>
      </c>
      <c r="I1896" s="152"/>
      <c r="J1896" s="152" t="e">
        <f t="shared" si="376"/>
        <v>#N/A</v>
      </c>
      <c r="K1896" s="152"/>
      <c r="L1896" s="152"/>
      <c r="M1896" s="152"/>
      <c r="N1896" s="152"/>
      <c r="O1896" s="152"/>
      <c r="P1896" s="152"/>
      <c r="Q1896" s="152"/>
      <c r="R1896" s="152"/>
      <c r="S1896" s="152"/>
      <c r="T1896" s="153" cm="1">
        <f t="array" ref="T1896">MATCH(1,(TDU_Info!$C$5:$C$111=$T$6)*(TDU_Info!$B$5:$B$111&lt;=$B1896),0)</f>
        <v>89</v>
      </c>
      <c r="U1896" s="152">
        <f>100*(INDEX(TDU_Info!$E$5:$E$111,$T1896)/T$11+INDEX(TDU_Info!$F$5:$F$111,$T1896))</f>
        <v>4.3253000000000004</v>
      </c>
      <c r="V1896" s="152">
        <v>5.1159999999999997</v>
      </c>
      <c r="W1896" s="152">
        <v>7.8860000000000001</v>
      </c>
      <c r="X1896" s="152">
        <v>5.9</v>
      </c>
      <c r="Y1896" s="152">
        <v>5.8</v>
      </c>
      <c r="Z1896" s="152">
        <v>5.3490000000000002</v>
      </c>
      <c r="AA1896" s="152">
        <v>5.7409999999999997</v>
      </c>
      <c r="AB1896" s="152">
        <v>6.3</v>
      </c>
      <c r="AC1896" s="152">
        <v>5.9</v>
      </c>
      <c r="AD1896" s="152">
        <v>4.9029999999999996</v>
      </c>
      <c r="AE1896" s="152">
        <v>7.8929999999999998</v>
      </c>
      <c r="AF1896" s="152">
        <v>5.7</v>
      </c>
      <c r="AG1896" s="152">
        <v>5.5</v>
      </c>
      <c r="AH1896" s="152">
        <v>5.1369999999999996</v>
      </c>
      <c r="AI1896" s="152">
        <v>5.7510000000000003</v>
      </c>
      <c r="AJ1896" s="152">
        <v>6.1</v>
      </c>
      <c r="AK1896" s="152">
        <v>5.9</v>
      </c>
      <c r="AL1896" s="152" t="e">
        <f t="shared" si="377"/>
        <v>#N/A</v>
      </c>
      <c r="AM1896" s="152" t="e">
        <f t="shared" si="378"/>
        <v>#N/A</v>
      </c>
      <c r="AN1896" s="152" t="e">
        <f>NA()</f>
        <v>#N/A</v>
      </c>
      <c r="AO1896" s="152" t="e">
        <f>NA()</f>
        <v>#N/A</v>
      </c>
      <c r="AP1896" s="152">
        <f t="shared" si="381"/>
        <v>7.954699999999999</v>
      </c>
      <c r="AQ1896" s="152"/>
      <c r="AR1896" s="152"/>
      <c r="AS1896" s="153">
        <f t="shared" si="382"/>
        <v>54</v>
      </c>
      <c r="AT1896" s="153">
        <f t="shared" si="362"/>
        <v>1</v>
      </c>
      <c r="AU1896" s="153">
        <f t="shared" si="363"/>
        <v>0</v>
      </c>
      <c r="AV1896" s="153">
        <f t="shared" si="364"/>
        <v>0</v>
      </c>
      <c r="BA1896">
        <f t="shared" si="383"/>
        <v>23</v>
      </c>
    </row>
    <row r="1897" spans="2:53" x14ac:dyDescent="0.25">
      <c r="B1897" s="155">
        <f t="shared" si="340"/>
        <v>44616.999305555553</v>
      </c>
      <c r="C1897" s="155">
        <f t="shared" si="371"/>
        <v>44616.999305555553</v>
      </c>
      <c r="D1897" s="152">
        <f t="shared" si="374"/>
        <v>5.7</v>
      </c>
      <c r="E1897" s="152"/>
      <c r="F1897" s="152"/>
      <c r="G1897" s="152"/>
      <c r="H1897" s="152" t="e">
        <f t="shared" si="375"/>
        <v>#N/A</v>
      </c>
      <c r="I1897" s="152"/>
      <c r="J1897" s="152" t="e">
        <f t="shared" si="376"/>
        <v>#N/A</v>
      </c>
      <c r="K1897" s="152"/>
      <c r="L1897" s="152"/>
      <c r="M1897" s="152"/>
      <c r="N1897" s="152"/>
      <c r="O1897" s="152"/>
      <c r="P1897" s="152"/>
      <c r="Q1897" s="152"/>
      <c r="R1897" s="152"/>
      <c r="S1897" s="152"/>
      <c r="T1897" s="153" cm="1">
        <f t="array" ref="T1897">MATCH(1,(TDU_Info!$C$5:$C$111=$T$6)*(TDU_Info!$B$5:$B$111&lt;=$B1897),0)</f>
        <v>89</v>
      </c>
      <c r="U1897" s="152">
        <f>100*(INDEX(TDU_Info!$E$5:$E$111,$T1897)/T$11+INDEX(TDU_Info!$F$5:$F$111,$T1897))</f>
        <v>4.3253000000000004</v>
      </c>
      <c r="V1897" s="152">
        <v>5.1159999999999997</v>
      </c>
      <c r="W1897" s="152">
        <v>7.7859999999999996</v>
      </c>
      <c r="X1897" s="152">
        <v>5.9</v>
      </c>
      <c r="Y1897" s="152">
        <v>5.8</v>
      </c>
      <c r="Z1897" s="152">
        <v>5.3490000000000002</v>
      </c>
      <c r="AA1897" s="152">
        <v>5.7409999999999997</v>
      </c>
      <c r="AB1897" s="152">
        <v>6.4</v>
      </c>
      <c r="AC1897" s="152">
        <v>6.1020000000000003</v>
      </c>
      <c r="AD1897" s="152">
        <v>4.9029999999999996</v>
      </c>
      <c r="AE1897" s="152">
        <v>7.7930000000000001</v>
      </c>
      <c r="AF1897" s="152">
        <v>5.7</v>
      </c>
      <c r="AG1897" s="152">
        <v>5.5</v>
      </c>
      <c r="AH1897" s="152">
        <v>5.1369999999999996</v>
      </c>
      <c r="AI1897" s="152">
        <v>5.7510000000000003</v>
      </c>
      <c r="AJ1897" s="152">
        <v>6.1</v>
      </c>
      <c r="AK1897" s="152">
        <v>5.9</v>
      </c>
      <c r="AL1897" s="152" t="e">
        <f t="shared" si="377"/>
        <v>#N/A</v>
      </c>
      <c r="AM1897" s="152" t="e">
        <f t="shared" si="378"/>
        <v>#N/A</v>
      </c>
      <c r="AN1897" s="152" t="e">
        <f>NA()</f>
        <v>#N/A</v>
      </c>
      <c r="AO1897" s="152" t="e">
        <f>NA()</f>
        <v>#N/A</v>
      </c>
      <c r="AP1897" s="152">
        <f t="shared" si="381"/>
        <v>7.954699999999999</v>
      </c>
      <c r="AQ1897" s="152"/>
      <c r="AR1897" s="152"/>
      <c r="AS1897" s="153">
        <f t="shared" si="382"/>
        <v>55</v>
      </c>
      <c r="AT1897" s="153">
        <f t="shared" si="362"/>
        <v>1</v>
      </c>
      <c r="AU1897" s="153">
        <f t="shared" si="363"/>
        <v>0</v>
      </c>
      <c r="AV1897" s="153">
        <f t="shared" si="364"/>
        <v>0</v>
      </c>
      <c r="BA1897">
        <f t="shared" si="383"/>
        <v>24</v>
      </c>
    </row>
    <row r="1898" spans="2:53" x14ac:dyDescent="0.25">
      <c r="B1898" s="155">
        <f t="shared" si="340"/>
        <v>44617.999305555553</v>
      </c>
      <c r="C1898" s="155">
        <f t="shared" si="371"/>
        <v>44617.999305555553</v>
      </c>
      <c r="D1898" s="152">
        <f t="shared" si="374"/>
        <v>5.7</v>
      </c>
      <c r="E1898" s="152"/>
      <c r="F1898" s="152"/>
      <c r="G1898" s="152"/>
      <c r="H1898" s="152" t="e">
        <f t="shared" si="375"/>
        <v>#N/A</v>
      </c>
      <c r="I1898" s="152"/>
      <c r="J1898" s="152" t="e">
        <f t="shared" si="376"/>
        <v>#N/A</v>
      </c>
      <c r="K1898" s="152"/>
      <c r="L1898" s="152"/>
      <c r="M1898" s="152"/>
      <c r="N1898" s="152"/>
      <c r="O1898" s="152"/>
      <c r="P1898" s="152"/>
      <c r="Q1898" s="152"/>
      <c r="R1898" s="152"/>
      <c r="S1898" s="152"/>
      <c r="T1898" s="153" cm="1">
        <f t="array" ref="T1898">MATCH(1,(TDU_Info!$C$5:$C$111=$T$6)*(TDU_Info!$B$5:$B$111&lt;=$B1898),0)</f>
        <v>89</v>
      </c>
      <c r="U1898" s="152">
        <f>100*(INDEX(TDU_Info!$E$5:$E$111,$T1898)/T$11+INDEX(TDU_Info!$F$5:$F$111,$T1898))</f>
        <v>4.3253000000000004</v>
      </c>
      <c r="V1898" s="152">
        <v>5.1159999999999997</v>
      </c>
      <c r="W1898" s="152">
        <v>8.173</v>
      </c>
      <c r="X1898" s="152">
        <v>6.2</v>
      </c>
      <c r="Y1898" s="152">
        <v>5.8079999999999998</v>
      </c>
      <c r="Z1898" s="152">
        <v>5.3490000000000002</v>
      </c>
      <c r="AA1898" s="152">
        <v>7.3609999999999998</v>
      </c>
      <c r="AB1898" s="152">
        <v>6.8209999999999997</v>
      </c>
      <c r="AC1898" s="152">
        <v>6.2690000000000001</v>
      </c>
      <c r="AD1898" s="152">
        <v>4.9029999999999996</v>
      </c>
      <c r="AE1898" s="152">
        <v>7.9969999999999999</v>
      </c>
      <c r="AF1898" s="152">
        <v>5.7</v>
      </c>
      <c r="AG1898" s="152">
        <v>5.8079999999999998</v>
      </c>
      <c r="AH1898" s="152">
        <v>5.1369999999999996</v>
      </c>
      <c r="AI1898" s="152">
        <v>7.3710000000000004</v>
      </c>
      <c r="AJ1898" s="152">
        <v>6.3209999999999997</v>
      </c>
      <c r="AK1898" s="152">
        <v>6.2690000000000001</v>
      </c>
      <c r="AL1898" s="152" t="e">
        <f t="shared" si="377"/>
        <v>#N/A</v>
      </c>
      <c r="AM1898" s="152" t="e">
        <f t="shared" si="378"/>
        <v>#N/A</v>
      </c>
      <c r="AN1898" s="152" t="e">
        <f>NA()</f>
        <v>#N/A</v>
      </c>
      <c r="AO1898" s="152" t="e">
        <f>NA()</f>
        <v>#N/A</v>
      </c>
      <c r="AP1898" s="152">
        <f t="shared" si="381"/>
        <v>7.954699999999999</v>
      </c>
      <c r="AQ1898" s="152"/>
      <c r="AR1898" s="152"/>
      <c r="AS1898" s="153">
        <f t="shared" si="382"/>
        <v>56</v>
      </c>
      <c r="AT1898" s="153">
        <f t="shared" si="362"/>
        <v>1</v>
      </c>
      <c r="AU1898" s="153">
        <f t="shared" si="363"/>
        <v>0</v>
      </c>
      <c r="AV1898" s="153">
        <f t="shared" si="364"/>
        <v>0</v>
      </c>
      <c r="BA1898">
        <f t="shared" si="383"/>
        <v>25</v>
      </c>
    </row>
    <row r="1899" spans="2:53" x14ac:dyDescent="0.25">
      <c r="B1899" s="155">
        <f t="shared" si="340"/>
        <v>44618.999305555553</v>
      </c>
      <c r="C1899" s="155">
        <f t="shared" si="371"/>
        <v>44618.999305555553</v>
      </c>
      <c r="D1899" s="152">
        <f t="shared" si="374"/>
        <v>5.7</v>
      </c>
      <c r="E1899" s="152"/>
      <c r="F1899" s="152"/>
      <c r="G1899" s="152"/>
      <c r="H1899" s="152" t="e">
        <f t="shared" si="375"/>
        <v>#N/A</v>
      </c>
      <c r="I1899" s="152"/>
      <c r="J1899" s="152" t="e">
        <f t="shared" si="376"/>
        <v>#N/A</v>
      </c>
      <c r="K1899" s="152"/>
      <c r="L1899" s="152"/>
      <c r="M1899" s="152"/>
      <c r="N1899" s="152"/>
      <c r="O1899" s="152"/>
      <c r="P1899" s="152"/>
      <c r="Q1899" s="152"/>
      <c r="R1899" s="152"/>
      <c r="S1899" s="152"/>
      <c r="T1899" s="153" cm="1">
        <f t="array" ref="T1899">MATCH(1,(TDU_Info!$C$5:$C$111=$T$6)*(TDU_Info!$B$5:$B$111&lt;=$B1899),0)</f>
        <v>89</v>
      </c>
      <c r="U1899" s="152">
        <f>100*(INDEX(TDU_Info!$E$5:$E$111,$T1899)/T$11+INDEX(TDU_Info!$F$5:$F$111,$T1899))</f>
        <v>4.3253000000000004</v>
      </c>
      <c r="V1899" s="152">
        <v>5.1159999999999997</v>
      </c>
      <c r="W1899" s="152">
        <v>8.173</v>
      </c>
      <c r="X1899" s="152">
        <v>6.2</v>
      </c>
      <c r="Y1899" s="152">
        <v>5.8079999999999998</v>
      </c>
      <c r="Z1899" s="152">
        <v>5.3490000000000002</v>
      </c>
      <c r="AA1899" s="152">
        <v>7.3609999999999998</v>
      </c>
      <c r="AB1899" s="152">
        <v>6.8209999999999997</v>
      </c>
      <c r="AC1899" s="152">
        <v>6.2690000000000001</v>
      </c>
      <c r="AD1899" s="152">
        <v>4.9029999999999996</v>
      </c>
      <c r="AE1899" s="152">
        <v>7.9969999999999999</v>
      </c>
      <c r="AF1899" s="152">
        <v>5.7</v>
      </c>
      <c r="AG1899" s="152">
        <v>5.8079999999999998</v>
      </c>
      <c r="AH1899" s="152">
        <v>5.1369999999999996</v>
      </c>
      <c r="AI1899" s="152">
        <v>7.3710000000000004</v>
      </c>
      <c r="AJ1899" s="152">
        <v>6.3209999999999997</v>
      </c>
      <c r="AK1899" s="152">
        <v>6.2690000000000001</v>
      </c>
      <c r="AL1899" s="152" t="e">
        <f t="shared" si="377"/>
        <v>#N/A</v>
      </c>
      <c r="AM1899" s="152" t="e">
        <f t="shared" si="378"/>
        <v>#N/A</v>
      </c>
      <c r="AN1899" s="152" t="e">
        <f>NA()</f>
        <v>#N/A</v>
      </c>
      <c r="AO1899" s="152" t="e">
        <f>NA()</f>
        <v>#N/A</v>
      </c>
      <c r="AP1899" s="152">
        <f t="shared" si="381"/>
        <v>7.954699999999999</v>
      </c>
      <c r="AQ1899" s="152"/>
      <c r="AR1899" s="152"/>
      <c r="AS1899" s="153">
        <f t="shared" si="382"/>
        <v>57</v>
      </c>
      <c r="AT1899" s="153">
        <f t="shared" si="362"/>
        <v>1</v>
      </c>
      <c r="AU1899" s="153">
        <f t="shared" si="363"/>
        <v>0</v>
      </c>
      <c r="AV1899" s="153">
        <f t="shared" si="364"/>
        <v>0</v>
      </c>
      <c r="BA1899">
        <f t="shared" si="383"/>
        <v>26</v>
      </c>
    </row>
    <row r="1900" spans="2:53" x14ac:dyDescent="0.25">
      <c r="B1900" s="155">
        <f t="shared" si="340"/>
        <v>44619.999305555553</v>
      </c>
      <c r="C1900" s="155">
        <f t="shared" si="371"/>
        <v>44619.999305555553</v>
      </c>
      <c r="D1900" s="152">
        <f t="shared" si="374"/>
        <v>5.7</v>
      </c>
      <c r="E1900" s="152"/>
      <c r="F1900" s="152"/>
      <c r="G1900" s="152"/>
      <c r="H1900" s="152" t="e">
        <f t="shared" si="375"/>
        <v>#N/A</v>
      </c>
      <c r="I1900" s="152"/>
      <c r="J1900" s="152" t="e">
        <f t="shared" si="376"/>
        <v>#N/A</v>
      </c>
      <c r="K1900" s="152"/>
      <c r="L1900" s="152"/>
      <c r="M1900" s="152"/>
      <c r="N1900" s="152"/>
      <c r="O1900" s="152"/>
      <c r="P1900" s="152"/>
      <c r="Q1900" s="152"/>
      <c r="R1900" s="152"/>
      <c r="S1900" s="152"/>
      <c r="T1900" s="153" cm="1">
        <f t="array" ref="T1900">MATCH(1,(TDU_Info!$C$5:$C$111=$T$6)*(TDU_Info!$B$5:$B$111&lt;=$B1900),0)</f>
        <v>89</v>
      </c>
      <c r="U1900" s="152">
        <f>100*(INDEX(TDU_Info!$E$5:$E$111,$T1900)/T$11+INDEX(TDU_Info!$F$5:$F$111,$T1900))</f>
        <v>4.3253000000000004</v>
      </c>
      <c r="V1900" s="152">
        <v>5.1159999999999997</v>
      </c>
      <c r="W1900" s="152">
        <v>8.173</v>
      </c>
      <c r="X1900" s="152">
        <v>6.2</v>
      </c>
      <c r="Y1900" s="152">
        <v>5.8079999999999998</v>
      </c>
      <c r="Z1900" s="152">
        <v>5.3490000000000002</v>
      </c>
      <c r="AA1900" s="152">
        <v>7.3609999999999998</v>
      </c>
      <c r="AB1900" s="152">
        <v>6.8209999999999997</v>
      </c>
      <c r="AC1900" s="152">
        <v>6.2690000000000001</v>
      </c>
      <c r="AD1900" s="152">
        <v>4.9029999999999996</v>
      </c>
      <c r="AE1900" s="152">
        <v>7.9969999999999999</v>
      </c>
      <c r="AF1900" s="152">
        <v>5.7</v>
      </c>
      <c r="AG1900" s="152">
        <v>5.8079999999999998</v>
      </c>
      <c r="AH1900" s="152">
        <v>5.1369999999999996</v>
      </c>
      <c r="AI1900" s="152">
        <v>7.3710000000000004</v>
      </c>
      <c r="AJ1900" s="152">
        <v>6.3209999999999997</v>
      </c>
      <c r="AK1900" s="152">
        <v>6.2690000000000001</v>
      </c>
      <c r="AL1900" s="152" t="e">
        <f t="shared" si="377"/>
        <v>#N/A</v>
      </c>
      <c r="AM1900" s="152" t="e">
        <f t="shared" si="378"/>
        <v>#N/A</v>
      </c>
      <c r="AN1900" s="152" t="e">
        <f>NA()</f>
        <v>#N/A</v>
      </c>
      <c r="AO1900" s="152" t="e">
        <f>NA()</f>
        <v>#N/A</v>
      </c>
      <c r="AP1900" s="152">
        <f t="shared" si="381"/>
        <v>7.954699999999999</v>
      </c>
      <c r="AQ1900" s="152"/>
      <c r="AR1900" s="152"/>
      <c r="AS1900" s="153">
        <f t="shared" si="382"/>
        <v>58</v>
      </c>
      <c r="AT1900" s="153">
        <f t="shared" si="362"/>
        <v>1</v>
      </c>
      <c r="AU1900" s="153">
        <f t="shared" si="363"/>
        <v>0</v>
      </c>
      <c r="AV1900" s="153">
        <f t="shared" si="364"/>
        <v>0</v>
      </c>
      <c r="BA1900">
        <f t="shared" si="383"/>
        <v>27</v>
      </c>
    </row>
    <row r="1901" spans="2:53" x14ac:dyDescent="0.25">
      <c r="B1901" s="155">
        <f t="shared" ref="B1901:B2155" si="384">B1900+1</f>
        <v>44620.999305555553</v>
      </c>
      <c r="C1901" s="155">
        <f t="shared" si="371"/>
        <v>44620.999305555553</v>
      </c>
      <c r="D1901" s="152">
        <f t="shared" si="374"/>
        <v>5.7</v>
      </c>
      <c r="E1901" s="152"/>
      <c r="F1901" s="152"/>
      <c r="G1901" s="152"/>
      <c r="H1901" s="152" t="e">
        <f t="shared" si="375"/>
        <v>#N/A</v>
      </c>
      <c r="I1901" s="152"/>
      <c r="J1901" s="152" t="e">
        <f t="shared" si="376"/>
        <v>#N/A</v>
      </c>
      <c r="K1901" s="152"/>
      <c r="L1901" s="152"/>
      <c r="M1901" s="152"/>
      <c r="N1901" s="152"/>
      <c r="O1901" s="152"/>
      <c r="P1901" s="152"/>
      <c r="Q1901" s="152"/>
      <c r="R1901" s="152"/>
      <c r="S1901" s="152"/>
      <c r="T1901" s="153" cm="1">
        <f t="array" ref="T1901">MATCH(1,(TDU_Info!$C$5:$C$111=$T$6)*(TDU_Info!$B$5:$B$111&lt;=$B1901),0)</f>
        <v>89</v>
      </c>
      <c r="U1901" s="152">
        <f>100*(INDEX(TDU_Info!$E$5:$E$111,$T1901)/T$11+INDEX(TDU_Info!$F$5:$F$111,$T1901))</f>
        <v>4.3253000000000004</v>
      </c>
      <c r="V1901" s="152">
        <v>5.1159999999999997</v>
      </c>
      <c r="W1901" s="152">
        <v>8.173</v>
      </c>
      <c r="X1901" s="152">
        <v>6.2</v>
      </c>
      <c r="Y1901" s="152">
        <v>5.8079999999999998</v>
      </c>
      <c r="Z1901" s="152">
        <v>5.3490000000000002</v>
      </c>
      <c r="AA1901" s="152">
        <v>7.3609999999999998</v>
      </c>
      <c r="AB1901" s="152">
        <v>6.8</v>
      </c>
      <c r="AC1901" s="152">
        <v>6.2</v>
      </c>
      <c r="AD1901" s="152">
        <v>4.9029999999999996</v>
      </c>
      <c r="AE1901" s="152">
        <v>7.9969999999999999</v>
      </c>
      <c r="AF1901" s="152">
        <v>5.7</v>
      </c>
      <c r="AG1901" s="152">
        <v>5.8079999999999998</v>
      </c>
      <c r="AH1901" s="152">
        <v>5.1369999999999996</v>
      </c>
      <c r="AI1901" s="152">
        <v>7.3710000000000004</v>
      </c>
      <c r="AJ1901" s="152">
        <v>6.3209999999999997</v>
      </c>
      <c r="AK1901" s="152">
        <v>6.2</v>
      </c>
      <c r="AL1901" s="152" t="e">
        <f t="shared" si="377"/>
        <v>#N/A</v>
      </c>
      <c r="AM1901" s="152" t="e">
        <f t="shared" si="378"/>
        <v>#N/A</v>
      </c>
      <c r="AN1901" s="152" t="e">
        <f>NA()</f>
        <v>#N/A</v>
      </c>
      <c r="AO1901" s="152" t="e">
        <f>NA()</f>
        <v>#N/A</v>
      </c>
      <c r="AP1901" s="152">
        <f t="shared" si="381"/>
        <v>7.954699999999999</v>
      </c>
      <c r="AQ1901" s="152"/>
      <c r="AR1901" s="152"/>
      <c r="AS1901" s="153">
        <f t="shared" si="382"/>
        <v>59</v>
      </c>
      <c r="AT1901" s="153">
        <f t="shared" si="362"/>
        <v>1</v>
      </c>
      <c r="AU1901" s="153">
        <f t="shared" si="363"/>
        <v>0</v>
      </c>
      <c r="AV1901" s="153">
        <f t="shared" si="364"/>
        <v>0</v>
      </c>
      <c r="BA1901">
        <f t="shared" si="383"/>
        <v>28</v>
      </c>
    </row>
    <row r="1902" spans="2:53" x14ac:dyDescent="0.25">
      <c r="B1902" s="155">
        <f t="shared" si="384"/>
        <v>44621.999305555553</v>
      </c>
      <c r="C1902" s="155">
        <f t="shared" si="371"/>
        <v>44621.999305555553</v>
      </c>
      <c r="D1902" s="152">
        <f t="shared" si="374"/>
        <v>5.7</v>
      </c>
      <c r="E1902" s="152"/>
      <c r="F1902" s="152"/>
      <c r="G1902" s="152"/>
      <c r="H1902" s="152" t="e">
        <f t="shared" si="375"/>
        <v>#N/A</v>
      </c>
      <c r="I1902" s="152"/>
      <c r="J1902" s="152" t="e">
        <f t="shared" si="376"/>
        <v>#N/A</v>
      </c>
      <c r="K1902" s="152"/>
      <c r="L1902" s="152"/>
      <c r="M1902" s="152"/>
      <c r="N1902" s="152"/>
      <c r="O1902" s="152"/>
      <c r="P1902" s="152"/>
      <c r="Q1902" s="152"/>
      <c r="R1902" s="152"/>
      <c r="S1902" s="152"/>
      <c r="T1902" s="153" cm="1">
        <f t="array" ref="T1902">MATCH(1,(TDU_Info!$C$5:$C$111=$T$6)*(TDU_Info!$B$5:$B$111&lt;=$B1902),0)</f>
        <v>88</v>
      </c>
      <c r="U1902" s="152">
        <f>100*(INDEX(TDU_Info!$E$5:$E$111,$T1902)/T$11+INDEX(TDU_Info!$F$5:$F$111,$T1902))</f>
        <v>4.0617000000000001</v>
      </c>
      <c r="V1902" s="152">
        <v>5.1159999999999997</v>
      </c>
      <c r="W1902" s="152">
        <v>8.173</v>
      </c>
      <c r="X1902" s="152">
        <v>6.2</v>
      </c>
      <c r="Y1902" s="152">
        <v>5.8079999999999998</v>
      </c>
      <c r="Z1902" s="152">
        <v>5.3490000000000002</v>
      </c>
      <c r="AA1902" s="152">
        <v>7.3609999999999998</v>
      </c>
      <c r="AB1902" s="152">
        <v>6.8</v>
      </c>
      <c r="AC1902" s="152">
        <v>6.2</v>
      </c>
      <c r="AD1902" s="152">
        <v>4.9029999999999996</v>
      </c>
      <c r="AE1902" s="152">
        <v>7.9969999999999999</v>
      </c>
      <c r="AF1902" s="152">
        <v>5.7</v>
      </c>
      <c r="AG1902" s="152">
        <v>5.8079999999999998</v>
      </c>
      <c r="AH1902" s="152">
        <v>5.1369999999999996</v>
      </c>
      <c r="AI1902" s="152">
        <v>7.3710000000000004</v>
      </c>
      <c r="AJ1902" s="152">
        <v>6.3209999999999997</v>
      </c>
      <c r="AK1902" s="152">
        <v>6.2</v>
      </c>
      <c r="AL1902" s="152" t="e">
        <f t="shared" si="377"/>
        <v>#N/A</v>
      </c>
      <c r="AM1902" s="152" t="e">
        <f t="shared" si="378"/>
        <v>#N/A</v>
      </c>
      <c r="AN1902" s="152" t="e">
        <f>NA()</f>
        <v>#N/A</v>
      </c>
      <c r="AO1902" s="152" t="e">
        <f>NA()</f>
        <v>#N/A</v>
      </c>
      <c r="AP1902" s="152" t="e">
        <f t="shared" si="381"/>
        <v>#N/A</v>
      </c>
      <c r="AQ1902" s="152"/>
      <c r="AR1902" s="152"/>
      <c r="AS1902" s="153">
        <f t="shared" si="382"/>
        <v>60</v>
      </c>
      <c r="AT1902" s="153">
        <f t="shared" si="362"/>
        <v>1</v>
      </c>
      <c r="AU1902" s="153">
        <f t="shared" si="363"/>
        <v>0</v>
      </c>
      <c r="AV1902" s="153">
        <f t="shared" si="364"/>
        <v>0</v>
      </c>
      <c r="BA1902">
        <f t="shared" si="383"/>
        <v>1</v>
      </c>
    </row>
    <row r="1903" spans="2:53" x14ac:dyDescent="0.25">
      <c r="B1903" s="155">
        <f t="shared" si="384"/>
        <v>44622.999305555553</v>
      </c>
      <c r="C1903" s="155">
        <f t="shared" si="371"/>
        <v>44622.999305555553</v>
      </c>
      <c r="D1903" s="152">
        <f t="shared" si="374"/>
        <v>5.7039999999999997</v>
      </c>
      <c r="E1903" s="152"/>
      <c r="F1903" s="152"/>
      <c r="G1903" s="152"/>
      <c r="H1903" s="152" t="e">
        <f t="shared" si="375"/>
        <v>#N/A</v>
      </c>
      <c r="I1903" s="152"/>
      <c r="J1903" s="152" t="e">
        <f t="shared" si="376"/>
        <v>#N/A</v>
      </c>
      <c r="K1903" s="152"/>
      <c r="L1903" s="152"/>
      <c r="M1903" s="152"/>
      <c r="N1903" s="152"/>
      <c r="O1903" s="152"/>
      <c r="P1903" s="152"/>
      <c r="Q1903" s="152"/>
      <c r="R1903" s="152"/>
      <c r="S1903" s="152"/>
      <c r="T1903" s="153" cm="1">
        <f t="array" ref="T1903">MATCH(1,(TDU_Info!$C$5:$C$111=$T$6)*(TDU_Info!$B$5:$B$111&lt;=$B1903),0)</f>
        <v>88</v>
      </c>
      <c r="U1903" s="152">
        <f>100*(INDEX(TDU_Info!$E$5:$E$111,$T1903)/T$11+INDEX(TDU_Info!$F$5:$F$111,$T1903))</f>
        <v>4.0617000000000001</v>
      </c>
      <c r="V1903" s="152">
        <v>5.4160000000000004</v>
      </c>
      <c r="W1903" s="152">
        <v>8.173</v>
      </c>
      <c r="X1903" s="152">
        <v>6.2039999999999997</v>
      </c>
      <c r="Y1903" s="152">
        <v>5.9690000000000003</v>
      </c>
      <c r="Z1903" s="152">
        <v>5.9489999999999998</v>
      </c>
      <c r="AA1903" s="152">
        <v>7.3609999999999998</v>
      </c>
      <c r="AB1903" s="152">
        <v>6.8209999999999997</v>
      </c>
      <c r="AC1903" s="152">
        <v>6.5529999999999999</v>
      </c>
      <c r="AD1903" s="152">
        <v>5.1669999999999998</v>
      </c>
      <c r="AE1903" s="152">
        <v>8.0359999999999996</v>
      </c>
      <c r="AF1903" s="152">
        <v>5.7039999999999997</v>
      </c>
      <c r="AG1903" s="152">
        <v>5.9690000000000003</v>
      </c>
      <c r="AH1903" s="152">
        <v>5.875</v>
      </c>
      <c r="AI1903" s="152">
        <v>7.3710000000000004</v>
      </c>
      <c r="AJ1903" s="152">
        <v>6.3209999999999997</v>
      </c>
      <c r="AK1903" s="152">
        <v>6.55</v>
      </c>
      <c r="AL1903" s="152" t="e">
        <f t="shared" si="377"/>
        <v>#N/A</v>
      </c>
      <c r="AM1903" s="152" t="e">
        <f t="shared" si="378"/>
        <v>#N/A</v>
      </c>
      <c r="AN1903" s="152" t="e">
        <f>NA()</f>
        <v>#N/A</v>
      </c>
      <c r="AO1903" s="152" t="e">
        <f>NA()</f>
        <v>#N/A</v>
      </c>
      <c r="AP1903" s="152">
        <f t="shared" si="381"/>
        <v>8.2182999999999993</v>
      </c>
      <c r="AQ1903" s="152"/>
      <c r="AR1903" s="152"/>
      <c r="AS1903" s="153">
        <f t="shared" ref="AS1903:AS1920" si="385">ROUNDUP(B1903-DATE(YEAR(B1903),1,1),0)</f>
        <v>61</v>
      </c>
      <c r="AT1903" s="153">
        <f t="shared" si="362"/>
        <v>1</v>
      </c>
      <c r="AU1903" s="153">
        <f t="shared" si="363"/>
        <v>0</v>
      </c>
      <c r="AV1903" s="153">
        <f t="shared" si="364"/>
        <v>0</v>
      </c>
      <c r="BA1903">
        <f t="shared" ref="BA1903:BA1920" si="386">DAY(C1903)</f>
        <v>2</v>
      </c>
    </row>
    <row r="1904" spans="2:53" x14ac:dyDescent="0.25">
      <c r="B1904" s="155">
        <f t="shared" si="384"/>
        <v>44623.999305555553</v>
      </c>
      <c r="C1904" s="155">
        <f t="shared" si="371"/>
        <v>44623.999305555553</v>
      </c>
      <c r="D1904" s="152">
        <f t="shared" si="374"/>
        <v>5.7039999999999997</v>
      </c>
      <c r="E1904" s="152"/>
      <c r="F1904" s="152"/>
      <c r="G1904" s="152"/>
      <c r="H1904" s="152" t="e">
        <f t="shared" si="375"/>
        <v>#N/A</v>
      </c>
      <c r="I1904" s="152"/>
      <c r="J1904" s="152" t="e">
        <f t="shared" si="376"/>
        <v>#N/A</v>
      </c>
      <c r="K1904" s="152"/>
      <c r="L1904" s="152"/>
      <c r="M1904" s="152"/>
      <c r="N1904" s="152"/>
      <c r="O1904" s="152"/>
      <c r="P1904" s="152"/>
      <c r="Q1904" s="152"/>
      <c r="R1904" s="152"/>
      <c r="S1904" s="152"/>
      <c r="T1904" s="153" cm="1">
        <f t="array" ref="T1904">MATCH(1,(TDU_Info!$C$5:$C$111=$T$6)*(TDU_Info!$B$5:$B$111&lt;=$B1904),0)</f>
        <v>88</v>
      </c>
      <c r="U1904" s="152">
        <f>100*(INDEX(TDU_Info!$E$5:$E$111,$T1904)/T$11+INDEX(TDU_Info!$F$5:$F$111,$T1904))</f>
        <v>4.0617000000000001</v>
      </c>
      <c r="V1904" s="152">
        <v>5.4160000000000004</v>
      </c>
      <c r="W1904" s="152">
        <v>8.173</v>
      </c>
      <c r="X1904" s="152">
        <v>6.2039999999999997</v>
      </c>
      <c r="Y1904" s="152">
        <v>6.069</v>
      </c>
      <c r="Z1904" s="152">
        <v>5.9489999999999998</v>
      </c>
      <c r="AA1904" s="152">
        <v>7.3609999999999998</v>
      </c>
      <c r="AB1904" s="152">
        <v>6.8209999999999997</v>
      </c>
      <c r="AC1904" s="152">
        <v>6.62</v>
      </c>
      <c r="AD1904" s="152">
        <v>5.1669999999999998</v>
      </c>
      <c r="AE1904" s="152">
        <v>8.0359999999999996</v>
      </c>
      <c r="AF1904" s="152">
        <v>5.7039999999999997</v>
      </c>
      <c r="AG1904" s="152">
        <v>6.069</v>
      </c>
      <c r="AH1904" s="152">
        <v>5.875</v>
      </c>
      <c r="AI1904" s="152">
        <v>7.3710000000000004</v>
      </c>
      <c r="AJ1904" s="152">
        <v>6.3209999999999997</v>
      </c>
      <c r="AK1904" s="152">
        <v>6.55</v>
      </c>
      <c r="AL1904" s="152" t="e">
        <f t="shared" si="377"/>
        <v>#N/A</v>
      </c>
      <c r="AM1904" s="152" t="e">
        <f t="shared" si="378"/>
        <v>#N/A</v>
      </c>
      <c r="AN1904" s="152" t="e">
        <f>NA()</f>
        <v>#N/A</v>
      </c>
      <c r="AO1904" s="152" t="e">
        <f>NA()</f>
        <v>#N/A</v>
      </c>
      <c r="AP1904" s="152">
        <f t="shared" si="381"/>
        <v>8.2182999999999993</v>
      </c>
      <c r="AQ1904" s="152"/>
      <c r="AR1904" s="152"/>
      <c r="AS1904" s="153">
        <f t="shared" si="385"/>
        <v>62</v>
      </c>
      <c r="AT1904" s="153">
        <f t="shared" si="362"/>
        <v>1</v>
      </c>
      <c r="AU1904" s="153">
        <f t="shared" si="363"/>
        <v>0</v>
      </c>
      <c r="AV1904" s="153">
        <f t="shared" si="364"/>
        <v>0</v>
      </c>
      <c r="BA1904">
        <f t="shared" si="386"/>
        <v>3</v>
      </c>
    </row>
    <row r="1905" spans="2:53" x14ac:dyDescent="0.25">
      <c r="B1905" s="155">
        <f t="shared" si="384"/>
        <v>44624.999305555553</v>
      </c>
      <c r="C1905" s="155">
        <f t="shared" si="371"/>
        <v>44624.999305555553</v>
      </c>
      <c r="D1905" s="152">
        <f t="shared" si="374"/>
        <v>5.7039999999999997</v>
      </c>
      <c r="E1905" s="152"/>
      <c r="F1905" s="152"/>
      <c r="G1905" s="152"/>
      <c r="H1905" s="152" t="e">
        <f t="shared" si="375"/>
        <v>#N/A</v>
      </c>
      <c r="I1905" s="152"/>
      <c r="J1905" s="152" t="e">
        <f t="shared" si="376"/>
        <v>#N/A</v>
      </c>
      <c r="K1905" s="152"/>
      <c r="L1905" s="152"/>
      <c r="M1905" s="152"/>
      <c r="N1905" s="152"/>
      <c r="O1905" s="152"/>
      <c r="P1905" s="152"/>
      <c r="Q1905" s="152"/>
      <c r="R1905" s="152"/>
      <c r="S1905" s="152"/>
      <c r="T1905" s="153" cm="1">
        <f t="array" ref="T1905">MATCH(1,(TDU_Info!$C$5:$C$111=$T$6)*(TDU_Info!$B$5:$B$111&lt;=$B1905),0)</f>
        <v>88</v>
      </c>
      <c r="U1905" s="152">
        <f>100*(INDEX(TDU_Info!$E$5:$E$111,$T1905)/T$11+INDEX(TDU_Info!$F$5:$F$111,$T1905))</f>
        <v>4.0617000000000001</v>
      </c>
      <c r="V1905" s="152">
        <v>5.4160000000000004</v>
      </c>
      <c r="W1905" s="152">
        <v>7.6059999999999999</v>
      </c>
      <c r="X1905" s="152">
        <v>6.2039999999999997</v>
      </c>
      <c r="Y1905" s="152">
        <v>6.1689999999999996</v>
      </c>
      <c r="Z1905" s="152">
        <v>5.9489999999999998</v>
      </c>
      <c r="AA1905" s="152">
        <v>7.3609999999999998</v>
      </c>
      <c r="AB1905" s="152">
        <v>6.8209999999999997</v>
      </c>
      <c r="AC1905" s="152">
        <v>6.5140000000000002</v>
      </c>
      <c r="AD1905" s="152">
        <v>5.1669999999999998</v>
      </c>
      <c r="AE1905" s="152">
        <v>7.6130000000000004</v>
      </c>
      <c r="AF1905" s="152">
        <v>5.7039999999999997</v>
      </c>
      <c r="AG1905" s="152">
        <v>6.1689999999999996</v>
      </c>
      <c r="AH1905" s="152">
        <v>5.7249999999999996</v>
      </c>
      <c r="AI1905" s="152">
        <v>7.3710000000000004</v>
      </c>
      <c r="AJ1905" s="152">
        <v>6.3209999999999997</v>
      </c>
      <c r="AK1905" s="152">
        <v>6.5140000000000002</v>
      </c>
      <c r="AL1905" s="152" t="e">
        <f t="shared" si="377"/>
        <v>#N/A</v>
      </c>
      <c r="AM1905" s="152" t="e">
        <f t="shared" si="378"/>
        <v>#N/A</v>
      </c>
      <c r="AN1905" s="152" t="e">
        <f>NA()</f>
        <v>#N/A</v>
      </c>
      <c r="AO1905" s="152" t="e">
        <f>NA()</f>
        <v>#N/A</v>
      </c>
      <c r="AP1905" s="152">
        <f t="shared" si="381"/>
        <v>8.2182999999999993</v>
      </c>
      <c r="AQ1905" s="152"/>
      <c r="AR1905" s="152"/>
      <c r="AS1905" s="153">
        <f t="shared" si="385"/>
        <v>63</v>
      </c>
      <c r="AT1905" s="153">
        <f t="shared" si="362"/>
        <v>1</v>
      </c>
      <c r="AU1905" s="153">
        <f t="shared" si="363"/>
        <v>0</v>
      </c>
      <c r="AV1905" s="153">
        <f t="shared" si="364"/>
        <v>0</v>
      </c>
      <c r="BA1905">
        <f t="shared" si="386"/>
        <v>4</v>
      </c>
    </row>
    <row r="1906" spans="2:53" x14ac:dyDescent="0.25">
      <c r="B1906" s="155">
        <f t="shared" si="384"/>
        <v>44625.999305555553</v>
      </c>
      <c r="C1906" s="155">
        <f t="shared" si="371"/>
        <v>44625.999305555553</v>
      </c>
      <c r="D1906" s="152">
        <f t="shared" si="374"/>
        <v>5.7039999999999997</v>
      </c>
      <c r="E1906" s="152"/>
      <c r="F1906" s="152"/>
      <c r="G1906" s="152"/>
      <c r="H1906" s="152" t="e">
        <f t="shared" si="375"/>
        <v>#N/A</v>
      </c>
      <c r="I1906" s="152"/>
      <c r="J1906" s="152" t="e">
        <f t="shared" si="376"/>
        <v>#N/A</v>
      </c>
      <c r="K1906" s="152"/>
      <c r="L1906" s="152"/>
      <c r="M1906" s="152"/>
      <c r="N1906" s="152"/>
      <c r="O1906" s="152"/>
      <c r="P1906" s="152"/>
      <c r="Q1906" s="152"/>
      <c r="R1906" s="152"/>
      <c r="S1906" s="152"/>
      <c r="T1906" s="153" cm="1">
        <f t="array" ref="T1906">MATCH(1,(TDU_Info!$C$5:$C$111=$T$6)*(TDU_Info!$B$5:$B$111&lt;=$B1906),0)</f>
        <v>88</v>
      </c>
      <c r="U1906" s="152">
        <f>100*(INDEX(TDU_Info!$E$5:$E$111,$T1906)/T$11+INDEX(TDU_Info!$F$5:$F$111,$T1906))</f>
        <v>4.0617000000000001</v>
      </c>
      <c r="V1906" s="152">
        <v>5.4160000000000004</v>
      </c>
      <c r="W1906" s="152">
        <v>7.6059999999999999</v>
      </c>
      <c r="X1906" s="152">
        <v>6.2039999999999997</v>
      </c>
      <c r="Y1906" s="152">
        <v>6.1689999999999996</v>
      </c>
      <c r="Z1906" s="152">
        <v>5.8490000000000002</v>
      </c>
      <c r="AA1906" s="152">
        <v>7.3609999999999998</v>
      </c>
      <c r="AB1906" s="152">
        <v>6.8209999999999997</v>
      </c>
      <c r="AC1906" s="152">
        <v>6.5140000000000002</v>
      </c>
      <c r="AD1906" s="152">
        <v>5.1669999999999998</v>
      </c>
      <c r="AE1906" s="152">
        <v>7.6130000000000004</v>
      </c>
      <c r="AF1906" s="152">
        <v>5.7039999999999997</v>
      </c>
      <c r="AG1906" s="152">
        <v>6.1689999999999996</v>
      </c>
      <c r="AH1906" s="152">
        <v>5.7249999999999996</v>
      </c>
      <c r="AI1906" s="152">
        <v>7.3710000000000004</v>
      </c>
      <c r="AJ1906" s="152">
        <v>6.3209999999999997</v>
      </c>
      <c r="AK1906" s="152">
        <v>6.5140000000000002</v>
      </c>
      <c r="AL1906" s="152" t="e">
        <f t="shared" si="377"/>
        <v>#N/A</v>
      </c>
      <c r="AM1906" s="152" t="e">
        <f t="shared" si="378"/>
        <v>#N/A</v>
      </c>
      <c r="AN1906" s="152" t="e">
        <f>NA()</f>
        <v>#N/A</v>
      </c>
      <c r="AO1906" s="152" t="e">
        <f>NA()</f>
        <v>#N/A</v>
      </c>
      <c r="AP1906" s="152">
        <f t="shared" si="381"/>
        <v>8.2182999999999993</v>
      </c>
      <c r="AQ1906" s="152"/>
      <c r="AR1906" s="152"/>
      <c r="AS1906" s="153">
        <f t="shared" si="385"/>
        <v>64</v>
      </c>
      <c r="AT1906" s="153">
        <f t="shared" si="362"/>
        <v>1</v>
      </c>
      <c r="AU1906" s="153">
        <f t="shared" si="363"/>
        <v>0</v>
      </c>
      <c r="AV1906" s="153">
        <f t="shared" si="364"/>
        <v>0</v>
      </c>
      <c r="BA1906">
        <f t="shared" si="386"/>
        <v>5</v>
      </c>
    </row>
    <row r="1907" spans="2:53" x14ac:dyDescent="0.25">
      <c r="B1907" s="155">
        <f t="shared" si="384"/>
        <v>44626.999305555553</v>
      </c>
      <c r="C1907" s="155">
        <f t="shared" si="371"/>
        <v>44626.999305555553</v>
      </c>
      <c r="D1907" s="152">
        <f t="shared" si="374"/>
        <v>5.7039999999999997</v>
      </c>
      <c r="E1907" s="152"/>
      <c r="F1907" s="152"/>
      <c r="G1907" s="152"/>
      <c r="H1907" s="152" t="e">
        <f t="shared" si="375"/>
        <v>#N/A</v>
      </c>
      <c r="I1907" s="152"/>
      <c r="J1907" s="152" t="e">
        <f t="shared" si="376"/>
        <v>#N/A</v>
      </c>
      <c r="K1907" s="152"/>
      <c r="L1907" s="152"/>
      <c r="M1907" s="152"/>
      <c r="N1907" s="152"/>
      <c r="O1907" s="152"/>
      <c r="P1907" s="152"/>
      <c r="Q1907" s="152"/>
      <c r="R1907" s="152"/>
      <c r="S1907" s="152"/>
      <c r="T1907" s="153" cm="1">
        <f t="array" ref="T1907">MATCH(1,(TDU_Info!$C$5:$C$111=$T$6)*(TDU_Info!$B$5:$B$111&lt;=$B1907),0)</f>
        <v>88</v>
      </c>
      <c r="U1907" s="152">
        <f>100*(INDEX(TDU_Info!$E$5:$E$111,$T1907)/T$11+INDEX(TDU_Info!$F$5:$F$111,$T1907))</f>
        <v>4.0617000000000001</v>
      </c>
      <c r="V1907" s="152">
        <v>5.4160000000000004</v>
      </c>
      <c r="W1907" s="152">
        <v>7.6059999999999999</v>
      </c>
      <c r="X1907" s="152">
        <v>6.2039999999999997</v>
      </c>
      <c r="Y1907" s="152">
        <v>6.1689999999999996</v>
      </c>
      <c r="Z1907" s="152">
        <v>5.8490000000000002</v>
      </c>
      <c r="AA1907" s="152">
        <v>7.3609999999999998</v>
      </c>
      <c r="AB1907" s="152">
        <v>6.8209999999999997</v>
      </c>
      <c r="AC1907" s="152">
        <v>6.5140000000000002</v>
      </c>
      <c r="AD1907" s="152">
        <v>5.1669999999999998</v>
      </c>
      <c r="AE1907" s="152">
        <v>7.6130000000000004</v>
      </c>
      <c r="AF1907" s="152">
        <v>5.7039999999999997</v>
      </c>
      <c r="AG1907" s="152">
        <v>6.1689999999999996</v>
      </c>
      <c r="AH1907" s="152">
        <v>5.7249999999999996</v>
      </c>
      <c r="AI1907" s="152">
        <v>7.3710000000000004</v>
      </c>
      <c r="AJ1907" s="152">
        <v>6.3209999999999997</v>
      </c>
      <c r="AK1907" s="152">
        <v>6.5140000000000002</v>
      </c>
      <c r="AL1907" s="152" t="e">
        <f t="shared" si="377"/>
        <v>#N/A</v>
      </c>
      <c r="AM1907" s="152" t="e">
        <f t="shared" si="378"/>
        <v>#N/A</v>
      </c>
      <c r="AN1907" s="152" t="e">
        <f>NA()</f>
        <v>#N/A</v>
      </c>
      <c r="AO1907" s="152" t="e">
        <f>NA()</f>
        <v>#N/A</v>
      </c>
      <c r="AP1907" s="152">
        <f t="shared" si="381"/>
        <v>8.2182999999999993</v>
      </c>
      <c r="AQ1907" s="152"/>
      <c r="AR1907" s="152"/>
      <c r="AS1907" s="153">
        <f t="shared" si="385"/>
        <v>65</v>
      </c>
      <c r="AT1907" s="153">
        <f t="shared" si="362"/>
        <v>1</v>
      </c>
      <c r="AU1907" s="153">
        <f t="shared" si="363"/>
        <v>0</v>
      </c>
      <c r="AV1907" s="153">
        <f t="shared" si="364"/>
        <v>0</v>
      </c>
      <c r="BA1907">
        <f t="shared" si="386"/>
        <v>6</v>
      </c>
    </row>
    <row r="1908" spans="2:53" x14ac:dyDescent="0.25">
      <c r="B1908" s="155">
        <f t="shared" si="384"/>
        <v>44627.999305555553</v>
      </c>
      <c r="C1908" s="155">
        <f t="shared" si="371"/>
        <v>44627.999305555553</v>
      </c>
      <c r="D1908" s="152">
        <f t="shared" si="374"/>
        <v>5.7039999999999997</v>
      </c>
      <c r="E1908" s="152"/>
      <c r="F1908" s="152"/>
      <c r="G1908" s="152"/>
      <c r="H1908" s="152" t="e">
        <f t="shared" si="375"/>
        <v>#N/A</v>
      </c>
      <c r="I1908" s="152"/>
      <c r="J1908" s="152" t="e">
        <f t="shared" si="376"/>
        <v>#N/A</v>
      </c>
      <c r="K1908" s="152"/>
      <c r="L1908" s="152"/>
      <c r="M1908" s="152"/>
      <c r="N1908" s="152"/>
      <c r="O1908" s="152"/>
      <c r="P1908" s="152"/>
      <c r="Q1908" s="152"/>
      <c r="R1908" s="152"/>
      <c r="S1908" s="152"/>
      <c r="T1908" s="153" cm="1">
        <f t="array" ref="T1908">MATCH(1,(TDU_Info!$C$5:$C$111=$T$6)*(TDU_Info!$B$5:$B$111&lt;=$B1908),0)</f>
        <v>88</v>
      </c>
      <c r="U1908" s="152">
        <f>100*(INDEX(TDU_Info!$E$5:$E$111,$T1908)/T$11+INDEX(TDU_Info!$F$5:$F$111,$T1908))</f>
        <v>4.0617000000000001</v>
      </c>
      <c r="V1908" s="152">
        <v>5.4160000000000004</v>
      </c>
      <c r="W1908" s="152">
        <v>7.6059999999999999</v>
      </c>
      <c r="X1908" s="152">
        <v>6.2039999999999997</v>
      </c>
      <c r="Y1908" s="152">
        <v>6.1689999999999996</v>
      </c>
      <c r="Z1908" s="152">
        <v>5.8490000000000002</v>
      </c>
      <c r="AA1908" s="152">
        <v>7.3609999999999998</v>
      </c>
      <c r="AB1908" s="152">
        <v>6.8209999999999997</v>
      </c>
      <c r="AC1908" s="152">
        <v>6.5140000000000002</v>
      </c>
      <c r="AD1908" s="152">
        <v>5.1669999999999998</v>
      </c>
      <c r="AE1908" s="152">
        <v>7.6130000000000004</v>
      </c>
      <c r="AF1908" s="152">
        <v>5.7039999999999997</v>
      </c>
      <c r="AG1908" s="152">
        <v>6.1689999999999996</v>
      </c>
      <c r="AH1908" s="152">
        <v>5.7249999999999996</v>
      </c>
      <c r="AI1908" s="152">
        <v>7.3710000000000004</v>
      </c>
      <c r="AJ1908" s="152">
        <v>6.3209999999999997</v>
      </c>
      <c r="AK1908" s="152">
        <v>6.5140000000000002</v>
      </c>
      <c r="AL1908" s="152" t="e">
        <f t="shared" si="377"/>
        <v>#N/A</v>
      </c>
      <c r="AM1908" s="152" t="e">
        <f t="shared" si="378"/>
        <v>#N/A</v>
      </c>
      <c r="AN1908" s="152" t="e">
        <f>NA()</f>
        <v>#N/A</v>
      </c>
      <c r="AO1908" s="152" t="e">
        <f>NA()</f>
        <v>#N/A</v>
      </c>
      <c r="AP1908" s="152">
        <f t="shared" si="381"/>
        <v>8.2182999999999993</v>
      </c>
      <c r="AQ1908" s="152"/>
      <c r="AR1908" s="152"/>
      <c r="AS1908" s="153">
        <f t="shared" si="385"/>
        <v>66</v>
      </c>
      <c r="AT1908" s="153">
        <f t="shared" si="362"/>
        <v>1</v>
      </c>
      <c r="AU1908" s="153">
        <f t="shared" si="363"/>
        <v>0</v>
      </c>
      <c r="AV1908" s="153">
        <f t="shared" si="364"/>
        <v>0</v>
      </c>
      <c r="BA1908">
        <f t="shared" si="386"/>
        <v>7</v>
      </c>
    </row>
    <row r="1909" spans="2:53" x14ac:dyDescent="0.25">
      <c r="B1909" s="155">
        <f t="shared" si="384"/>
        <v>44628.999305555553</v>
      </c>
      <c r="C1909" s="155">
        <f t="shared" si="371"/>
        <v>44628.999305555553</v>
      </c>
      <c r="D1909" s="152">
        <f t="shared" si="374"/>
        <v>5.7039999999999997</v>
      </c>
      <c r="E1909" s="152"/>
      <c r="F1909" s="152"/>
      <c r="G1909" s="152"/>
      <c r="H1909" s="152" t="e">
        <f t="shared" si="375"/>
        <v>#N/A</v>
      </c>
      <c r="I1909" s="152"/>
      <c r="J1909" s="152" t="e">
        <f t="shared" si="376"/>
        <v>#N/A</v>
      </c>
      <c r="K1909" s="152"/>
      <c r="L1909" s="152"/>
      <c r="M1909" s="152"/>
      <c r="N1909" s="152"/>
      <c r="O1909" s="152"/>
      <c r="P1909" s="152"/>
      <c r="Q1909" s="152"/>
      <c r="R1909" s="152"/>
      <c r="S1909" s="152"/>
      <c r="T1909" s="153" cm="1">
        <f t="array" ref="T1909">MATCH(1,(TDU_Info!$C$5:$C$111=$T$6)*(TDU_Info!$B$5:$B$111&lt;=$B1909),0)</f>
        <v>88</v>
      </c>
      <c r="U1909" s="152">
        <f>100*(INDEX(TDU_Info!$E$5:$E$111,$T1909)/T$11+INDEX(TDU_Info!$F$5:$F$111,$T1909))</f>
        <v>4.0617000000000001</v>
      </c>
      <c r="V1909" s="152">
        <v>5.4160000000000004</v>
      </c>
      <c r="W1909" s="152">
        <v>7.6059999999999999</v>
      </c>
      <c r="X1909" s="152">
        <v>6.2039999999999997</v>
      </c>
      <c r="Y1909" s="152">
        <v>6.3689999999999998</v>
      </c>
      <c r="Z1909" s="152">
        <v>5.8490000000000002</v>
      </c>
      <c r="AA1909" s="152">
        <v>7.3609999999999998</v>
      </c>
      <c r="AB1909" s="152">
        <v>6.8209999999999997</v>
      </c>
      <c r="AC1909" s="152">
        <v>6.8</v>
      </c>
      <c r="AD1909" s="152">
        <v>5.0670000000000002</v>
      </c>
      <c r="AE1909" s="152">
        <v>7.6130000000000004</v>
      </c>
      <c r="AF1909" s="152">
        <v>5.7039999999999997</v>
      </c>
      <c r="AG1909" s="152">
        <v>6.3689999999999998</v>
      </c>
      <c r="AH1909" s="152">
        <v>5.5250000000000004</v>
      </c>
      <c r="AI1909" s="152">
        <v>7.3710000000000004</v>
      </c>
      <c r="AJ1909" s="152">
        <v>6.3209999999999997</v>
      </c>
      <c r="AK1909" s="152">
        <v>6.8</v>
      </c>
      <c r="AL1909" s="152" t="e">
        <f t="shared" si="377"/>
        <v>#N/A</v>
      </c>
      <c r="AM1909" s="152" t="e">
        <f t="shared" si="378"/>
        <v>#N/A</v>
      </c>
      <c r="AN1909" s="152" t="e">
        <f>NA()</f>
        <v>#N/A</v>
      </c>
      <c r="AO1909" s="152" t="e">
        <f>NA()</f>
        <v>#N/A</v>
      </c>
      <c r="AP1909" s="152">
        <f t="shared" si="381"/>
        <v>8.2182999999999993</v>
      </c>
      <c r="AQ1909" s="152"/>
      <c r="AR1909" s="152"/>
      <c r="AS1909" s="153">
        <f t="shared" si="385"/>
        <v>67</v>
      </c>
      <c r="AT1909" s="153">
        <f t="shared" si="362"/>
        <v>1</v>
      </c>
      <c r="AU1909" s="153">
        <f t="shared" si="363"/>
        <v>0</v>
      </c>
      <c r="AV1909" s="153">
        <f t="shared" si="364"/>
        <v>0</v>
      </c>
      <c r="BA1909">
        <f t="shared" si="386"/>
        <v>8</v>
      </c>
    </row>
    <row r="1910" spans="2:53" x14ac:dyDescent="0.25">
      <c r="B1910" s="155">
        <f t="shared" si="384"/>
        <v>44629.999305555553</v>
      </c>
      <c r="C1910" s="155">
        <f t="shared" si="371"/>
        <v>44629.999305555553</v>
      </c>
      <c r="D1910" s="152">
        <f t="shared" si="374"/>
        <v>5.7039999999999997</v>
      </c>
      <c r="E1910" s="152"/>
      <c r="F1910" s="152"/>
      <c r="G1910" s="152"/>
      <c r="H1910" s="152" t="e">
        <f t="shared" si="375"/>
        <v>#N/A</v>
      </c>
      <c r="I1910" s="152"/>
      <c r="J1910" s="152" t="e">
        <f t="shared" si="376"/>
        <v>#N/A</v>
      </c>
      <c r="K1910" s="152"/>
      <c r="L1910" s="152"/>
      <c r="M1910" s="152"/>
      <c r="N1910" s="152"/>
      <c r="O1910" s="152"/>
      <c r="P1910" s="152"/>
      <c r="Q1910" s="152"/>
      <c r="R1910" s="152"/>
      <c r="S1910" s="152"/>
      <c r="T1910" s="153" cm="1">
        <f t="array" ref="T1910">MATCH(1,(TDU_Info!$C$5:$C$111=$T$6)*(TDU_Info!$B$5:$B$111&lt;=$B1910),0)</f>
        <v>88</v>
      </c>
      <c r="U1910" s="152">
        <f>100*(INDEX(TDU_Info!$E$5:$E$111,$T1910)/T$11+INDEX(TDU_Info!$F$5:$F$111,$T1910))</f>
        <v>4.0617000000000001</v>
      </c>
      <c r="V1910" s="152">
        <v>5.4160000000000004</v>
      </c>
      <c r="W1910" s="152">
        <v>7.6059999999999999</v>
      </c>
      <c r="X1910" s="152">
        <v>6.2039999999999997</v>
      </c>
      <c r="Y1910" s="152">
        <v>6.3689999999999998</v>
      </c>
      <c r="Z1910" s="152">
        <v>5.8490000000000002</v>
      </c>
      <c r="AA1910" s="152">
        <v>7.3609999999999998</v>
      </c>
      <c r="AB1910" s="152">
        <v>6.8209999999999997</v>
      </c>
      <c r="AC1910" s="152">
        <v>6.8</v>
      </c>
      <c r="AD1910" s="152">
        <v>5.0670000000000002</v>
      </c>
      <c r="AE1910" s="152">
        <v>7.6130000000000004</v>
      </c>
      <c r="AF1910" s="152">
        <v>5.7039999999999997</v>
      </c>
      <c r="AG1910" s="152">
        <v>6.3689999999999998</v>
      </c>
      <c r="AH1910" s="152">
        <v>5.5250000000000004</v>
      </c>
      <c r="AI1910" s="152">
        <v>7.3710000000000004</v>
      </c>
      <c r="AJ1910" s="152">
        <v>6.3209999999999997</v>
      </c>
      <c r="AK1910" s="152">
        <v>6.8</v>
      </c>
      <c r="AL1910" s="152" t="e">
        <f t="shared" si="377"/>
        <v>#N/A</v>
      </c>
      <c r="AM1910" s="152" t="e">
        <f t="shared" si="378"/>
        <v>#N/A</v>
      </c>
      <c r="AN1910" s="152" t="e">
        <f>NA()</f>
        <v>#N/A</v>
      </c>
      <c r="AO1910" s="152" t="e">
        <f>NA()</f>
        <v>#N/A</v>
      </c>
      <c r="AP1910" s="152">
        <f t="shared" si="381"/>
        <v>8.2182999999999993</v>
      </c>
      <c r="AQ1910" s="152"/>
      <c r="AR1910" s="152"/>
      <c r="AS1910" s="153">
        <f t="shared" si="385"/>
        <v>68</v>
      </c>
      <c r="AT1910" s="153">
        <f t="shared" si="362"/>
        <v>1</v>
      </c>
      <c r="AU1910" s="153">
        <f t="shared" si="363"/>
        <v>0</v>
      </c>
      <c r="AV1910" s="153">
        <f t="shared" si="364"/>
        <v>0</v>
      </c>
      <c r="BA1910">
        <f t="shared" si="386"/>
        <v>9</v>
      </c>
    </row>
    <row r="1911" spans="2:53" x14ac:dyDescent="0.25">
      <c r="B1911" s="155">
        <f t="shared" si="384"/>
        <v>44630.999305555553</v>
      </c>
      <c r="C1911" s="155">
        <f t="shared" si="371"/>
        <v>44630.999305555553</v>
      </c>
      <c r="D1911" s="152">
        <f t="shared" si="374"/>
        <v>5.7039999999999997</v>
      </c>
      <c r="E1911" s="152"/>
      <c r="F1911" s="152"/>
      <c r="G1911" s="152"/>
      <c r="H1911" s="152" t="e">
        <f t="shared" si="375"/>
        <v>#N/A</v>
      </c>
      <c r="I1911" s="152"/>
      <c r="J1911" s="152" t="e">
        <f t="shared" si="376"/>
        <v>#N/A</v>
      </c>
      <c r="K1911" s="152"/>
      <c r="L1911" s="152"/>
      <c r="M1911" s="152"/>
      <c r="N1911" s="152"/>
      <c r="O1911" s="152"/>
      <c r="P1911" s="152"/>
      <c r="Q1911" s="152"/>
      <c r="R1911" s="152"/>
      <c r="S1911" s="152"/>
      <c r="T1911" s="153" cm="1">
        <f t="array" ref="T1911">MATCH(1,(TDU_Info!$C$5:$C$111=$T$6)*(TDU_Info!$B$5:$B$111&lt;=$B1911),0)</f>
        <v>88</v>
      </c>
      <c r="U1911" s="152">
        <f>100*(INDEX(TDU_Info!$E$5:$E$111,$T1911)/T$11+INDEX(TDU_Info!$F$5:$F$111,$T1911))</f>
        <v>4.0617000000000001</v>
      </c>
      <c r="V1911" s="152">
        <v>5.2160000000000002</v>
      </c>
      <c r="W1911" s="152">
        <v>7.6059999999999999</v>
      </c>
      <c r="X1911" s="152">
        <v>6.2039999999999997</v>
      </c>
      <c r="Y1911" s="152">
        <v>6.4690000000000003</v>
      </c>
      <c r="Z1911" s="152">
        <v>5.649</v>
      </c>
      <c r="AA1911" s="152">
        <v>7.3609999999999998</v>
      </c>
      <c r="AB1911" s="152">
        <v>6.8209999999999997</v>
      </c>
      <c r="AC1911" s="152">
        <v>6.8</v>
      </c>
      <c r="AD1911" s="152">
        <v>4.9669999999999996</v>
      </c>
      <c r="AE1911" s="152">
        <v>7.6130000000000004</v>
      </c>
      <c r="AF1911" s="152">
        <v>5.7039999999999997</v>
      </c>
      <c r="AG1911" s="152">
        <v>6.45</v>
      </c>
      <c r="AH1911" s="152">
        <v>5.4249999999999998</v>
      </c>
      <c r="AI1911" s="152">
        <v>7.3710000000000004</v>
      </c>
      <c r="AJ1911" s="152">
        <v>6.3209999999999997</v>
      </c>
      <c r="AK1911" s="152">
        <v>6.8</v>
      </c>
      <c r="AL1911" s="152" t="e">
        <f t="shared" si="377"/>
        <v>#N/A</v>
      </c>
      <c r="AM1911" s="152" t="e">
        <f t="shared" si="378"/>
        <v>#N/A</v>
      </c>
      <c r="AN1911" s="152" t="e">
        <f>NA()</f>
        <v>#N/A</v>
      </c>
      <c r="AO1911" s="152" t="e">
        <f>NA()</f>
        <v>#N/A</v>
      </c>
      <c r="AP1911" s="152">
        <f t="shared" si="381"/>
        <v>8.2182999999999993</v>
      </c>
      <c r="AQ1911" s="152"/>
      <c r="AR1911" s="152"/>
      <c r="AS1911" s="153">
        <f t="shared" si="385"/>
        <v>69</v>
      </c>
      <c r="AT1911" s="153">
        <f t="shared" si="362"/>
        <v>1</v>
      </c>
      <c r="AU1911" s="153">
        <f t="shared" si="363"/>
        <v>0</v>
      </c>
      <c r="AV1911" s="153">
        <f t="shared" si="364"/>
        <v>0</v>
      </c>
      <c r="BA1911">
        <f t="shared" si="386"/>
        <v>10</v>
      </c>
    </row>
    <row r="1912" spans="2:53" x14ac:dyDescent="0.25">
      <c r="B1912" s="155">
        <f t="shared" si="384"/>
        <v>44631.999305555553</v>
      </c>
      <c r="C1912" s="155">
        <f t="shared" si="371"/>
        <v>44631.999305555553</v>
      </c>
      <c r="D1912" s="152">
        <f t="shared" si="374"/>
        <v>5.7039999999999997</v>
      </c>
      <c r="E1912" s="152"/>
      <c r="F1912" s="152"/>
      <c r="G1912" s="152"/>
      <c r="H1912" s="152" t="e">
        <f t="shared" si="375"/>
        <v>#N/A</v>
      </c>
      <c r="I1912" s="152"/>
      <c r="J1912" s="152" t="e">
        <f t="shared" si="376"/>
        <v>#N/A</v>
      </c>
      <c r="K1912" s="152"/>
      <c r="L1912" s="152"/>
      <c r="M1912" s="152"/>
      <c r="N1912" s="152"/>
      <c r="O1912" s="152"/>
      <c r="P1912" s="152"/>
      <c r="Q1912" s="152"/>
      <c r="R1912" s="152"/>
      <c r="S1912" s="152"/>
      <c r="T1912" s="153" cm="1">
        <f t="array" ref="T1912">MATCH(1,(TDU_Info!$C$5:$C$111=$T$6)*(TDU_Info!$B$5:$B$111&lt;=$B1912),0)</f>
        <v>88</v>
      </c>
      <c r="U1912" s="152">
        <f>100*(INDEX(TDU_Info!$E$5:$E$111,$T1912)/T$11+INDEX(TDU_Info!$F$5:$F$111,$T1912))</f>
        <v>4.0617000000000001</v>
      </c>
      <c r="V1912" s="152">
        <v>5.2160000000000002</v>
      </c>
      <c r="W1912" s="152">
        <v>7.6059999999999999</v>
      </c>
      <c r="X1912" s="152">
        <v>6.2039999999999997</v>
      </c>
      <c r="Y1912" s="152">
        <v>6.4690000000000003</v>
      </c>
      <c r="Z1912" s="152">
        <v>5.649</v>
      </c>
      <c r="AA1912" s="152">
        <v>7.3609999999999998</v>
      </c>
      <c r="AB1912" s="152">
        <v>6.9</v>
      </c>
      <c r="AC1912" s="152">
        <v>6.8140000000000001</v>
      </c>
      <c r="AD1912" s="152">
        <v>4.9470000000000001</v>
      </c>
      <c r="AE1912" s="152">
        <v>7.6130000000000004</v>
      </c>
      <c r="AF1912" s="152">
        <v>5.7039999999999997</v>
      </c>
      <c r="AG1912" s="152">
        <v>6.45</v>
      </c>
      <c r="AH1912" s="152">
        <v>5.4249999999999998</v>
      </c>
      <c r="AI1912" s="152">
        <v>7.3710000000000004</v>
      </c>
      <c r="AJ1912" s="152">
        <v>6.7089999999999996</v>
      </c>
      <c r="AK1912" s="152">
        <v>6.8140000000000001</v>
      </c>
      <c r="AL1912" s="152" t="e">
        <f t="shared" si="377"/>
        <v>#N/A</v>
      </c>
      <c r="AM1912" s="152" t="e">
        <f t="shared" si="378"/>
        <v>#N/A</v>
      </c>
      <c r="AN1912" s="152" t="e">
        <f>NA()</f>
        <v>#N/A</v>
      </c>
      <c r="AO1912" s="152" t="e">
        <f>NA()</f>
        <v>#N/A</v>
      </c>
      <c r="AP1912" s="152">
        <f t="shared" si="381"/>
        <v>8.2182999999999993</v>
      </c>
      <c r="AQ1912" s="152"/>
      <c r="AR1912" s="152"/>
      <c r="AS1912" s="153">
        <f t="shared" si="385"/>
        <v>70</v>
      </c>
      <c r="AT1912" s="153">
        <f t="shared" si="362"/>
        <v>1</v>
      </c>
      <c r="AU1912" s="153">
        <f t="shared" si="363"/>
        <v>0</v>
      </c>
      <c r="AV1912" s="153">
        <f t="shared" si="364"/>
        <v>0</v>
      </c>
      <c r="BA1912">
        <f t="shared" si="386"/>
        <v>11</v>
      </c>
    </row>
    <row r="1913" spans="2:53" x14ac:dyDescent="0.25">
      <c r="B1913" s="155">
        <f t="shared" si="384"/>
        <v>44632.999305555553</v>
      </c>
      <c r="C1913" s="155">
        <f t="shared" si="371"/>
        <v>44632.999305555553</v>
      </c>
      <c r="D1913" s="152">
        <f t="shared" si="374"/>
        <v>5.7039999999999997</v>
      </c>
      <c r="E1913" s="152"/>
      <c r="F1913" s="152"/>
      <c r="G1913" s="152"/>
      <c r="H1913" s="152" t="e">
        <f t="shared" si="375"/>
        <v>#N/A</v>
      </c>
      <c r="I1913" s="152"/>
      <c r="J1913" s="152" t="e">
        <f t="shared" si="376"/>
        <v>#N/A</v>
      </c>
      <c r="K1913" s="152"/>
      <c r="L1913" s="152"/>
      <c r="M1913" s="152"/>
      <c r="N1913" s="152"/>
      <c r="O1913" s="152"/>
      <c r="P1913" s="152"/>
      <c r="Q1913" s="152"/>
      <c r="R1913" s="152"/>
      <c r="S1913" s="152"/>
      <c r="T1913" s="153" cm="1">
        <f t="array" ref="T1913">MATCH(1,(TDU_Info!$C$5:$C$111=$T$6)*(TDU_Info!$B$5:$B$111&lt;=$B1913),0)</f>
        <v>88</v>
      </c>
      <c r="U1913" s="152">
        <f>100*(INDEX(TDU_Info!$E$5:$E$111,$T1913)/T$11+INDEX(TDU_Info!$F$5:$F$111,$T1913))</f>
        <v>4.0617000000000001</v>
      </c>
      <c r="V1913" s="152">
        <v>5.2160000000000002</v>
      </c>
      <c r="W1913" s="152">
        <v>7.6059999999999999</v>
      </c>
      <c r="X1913" s="152">
        <v>6.2039999999999997</v>
      </c>
      <c r="Y1913" s="152">
        <v>6.4690000000000003</v>
      </c>
      <c r="Z1913" s="152">
        <v>5.649</v>
      </c>
      <c r="AA1913" s="152">
        <v>7.3609999999999998</v>
      </c>
      <c r="AB1913" s="152">
        <v>6.9</v>
      </c>
      <c r="AC1913" s="152">
        <v>6.8140000000000001</v>
      </c>
      <c r="AD1913" s="152">
        <v>4.9470000000000001</v>
      </c>
      <c r="AE1913" s="152">
        <v>7.6130000000000004</v>
      </c>
      <c r="AF1913" s="152">
        <v>5.7039999999999997</v>
      </c>
      <c r="AG1913" s="152">
        <v>6.45</v>
      </c>
      <c r="AH1913" s="152">
        <v>5.4249999999999998</v>
      </c>
      <c r="AI1913" s="152">
        <v>7.3710000000000004</v>
      </c>
      <c r="AJ1913" s="152">
        <v>6.7089999999999996</v>
      </c>
      <c r="AK1913" s="152">
        <v>6.8140000000000001</v>
      </c>
      <c r="AL1913" s="152" t="e">
        <f t="shared" si="377"/>
        <v>#N/A</v>
      </c>
      <c r="AM1913" s="152" t="e">
        <f t="shared" si="378"/>
        <v>#N/A</v>
      </c>
      <c r="AN1913" s="152" t="e">
        <f>NA()</f>
        <v>#N/A</v>
      </c>
      <c r="AO1913" s="152" t="e">
        <f>NA()</f>
        <v>#N/A</v>
      </c>
      <c r="AP1913" s="152">
        <f t="shared" si="381"/>
        <v>8.2182999999999993</v>
      </c>
      <c r="AQ1913" s="152"/>
      <c r="AR1913" s="152"/>
      <c r="AS1913" s="153">
        <f t="shared" si="385"/>
        <v>71</v>
      </c>
      <c r="AT1913" s="153">
        <f t="shared" si="362"/>
        <v>1</v>
      </c>
      <c r="AU1913" s="153">
        <f t="shared" si="363"/>
        <v>0</v>
      </c>
      <c r="AV1913" s="153">
        <f t="shared" si="364"/>
        <v>0</v>
      </c>
      <c r="BA1913">
        <f t="shared" si="386"/>
        <v>12</v>
      </c>
    </row>
    <row r="1914" spans="2:53" x14ac:dyDescent="0.25">
      <c r="B1914" s="155">
        <f t="shared" si="384"/>
        <v>44633.999305555553</v>
      </c>
      <c r="C1914" s="155">
        <f t="shared" si="371"/>
        <v>44633.999305555553</v>
      </c>
      <c r="D1914" s="152">
        <f t="shared" si="374"/>
        <v>5.7039999999999997</v>
      </c>
      <c r="E1914" s="152"/>
      <c r="F1914" s="152"/>
      <c r="G1914" s="152"/>
      <c r="H1914" s="152" t="e">
        <f t="shared" si="375"/>
        <v>#N/A</v>
      </c>
      <c r="I1914" s="152"/>
      <c r="J1914" s="152" t="e">
        <f t="shared" si="376"/>
        <v>#N/A</v>
      </c>
      <c r="K1914" s="152"/>
      <c r="L1914" s="152"/>
      <c r="M1914" s="152"/>
      <c r="N1914" s="152"/>
      <c r="O1914" s="152"/>
      <c r="P1914" s="152"/>
      <c r="Q1914" s="152"/>
      <c r="R1914" s="152"/>
      <c r="S1914" s="152"/>
      <c r="T1914" s="153" cm="1">
        <f t="array" ref="T1914">MATCH(1,(TDU_Info!$C$5:$C$111=$T$6)*(TDU_Info!$B$5:$B$111&lt;=$B1914),0)</f>
        <v>88</v>
      </c>
      <c r="U1914" s="152">
        <f>100*(INDEX(TDU_Info!$E$5:$E$111,$T1914)/T$11+INDEX(TDU_Info!$F$5:$F$111,$T1914))</f>
        <v>4.0617000000000001</v>
      </c>
      <c r="V1914" s="152">
        <v>5.2160000000000002</v>
      </c>
      <c r="W1914" s="152">
        <v>7.6059999999999999</v>
      </c>
      <c r="X1914" s="152">
        <v>6.2039999999999997</v>
      </c>
      <c r="Y1914" s="152">
        <v>6.4690000000000003</v>
      </c>
      <c r="Z1914" s="152">
        <v>5.649</v>
      </c>
      <c r="AA1914" s="152">
        <v>7.3609999999999998</v>
      </c>
      <c r="AB1914" s="152">
        <v>6.9</v>
      </c>
      <c r="AC1914" s="152">
        <v>6.8140000000000001</v>
      </c>
      <c r="AD1914" s="152">
        <v>4.9470000000000001</v>
      </c>
      <c r="AE1914" s="152">
        <v>7.6130000000000004</v>
      </c>
      <c r="AF1914" s="152">
        <v>5.7039999999999997</v>
      </c>
      <c r="AG1914" s="152">
        <v>6.45</v>
      </c>
      <c r="AH1914" s="152">
        <v>5.4249999999999998</v>
      </c>
      <c r="AI1914" s="152">
        <v>7.3710000000000004</v>
      </c>
      <c r="AJ1914" s="152">
        <v>6.7089999999999996</v>
      </c>
      <c r="AK1914" s="152">
        <v>6.8140000000000001</v>
      </c>
      <c r="AL1914" s="152" t="e">
        <f t="shared" si="377"/>
        <v>#N/A</v>
      </c>
      <c r="AM1914" s="152" t="e">
        <f t="shared" si="378"/>
        <v>#N/A</v>
      </c>
      <c r="AN1914" s="152" t="e">
        <f>NA()</f>
        <v>#N/A</v>
      </c>
      <c r="AO1914" s="152" t="e">
        <f>NA()</f>
        <v>#N/A</v>
      </c>
      <c r="AP1914" s="152">
        <f t="shared" si="381"/>
        <v>8.2182999999999993</v>
      </c>
      <c r="AQ1914" s="152"/>
      <c r="AR1914" s="152"/>
      <c r="AS1914" s="153">
        <f t="shared" si="385"/>
        <v>72</v>
      </c>
      <c r="AT1914" s="153">
        <f t="shared" si="362"/>
        <v>1</v>
      </c>
      <c r="AU1914" s="153">
        <f t="shared" si="363"/>
        <v>0</v>
      </c>
      <c r="AV1914" s="153">
        <f t="shared" si="364"/>
        <v>0</v>
      </c>
      <c r="BA1914">
        <f t="shared" si="386"/>
        <v>13</v>
      </c>
    </row>
    <row r="1915" spans="2:53" x14ac:dyDescent="0.25">
      <c r="B1915" s="155">
        <f t="shared" si="384"/>
        <v>44634.999305555553</v>
      </c>
      <c r="C1915" s="155">
        <f t="shared" si="371"/>
        <v>44634.999305555553</v>
      </c>
      <c r="D1915" s="152">
        <f t="shared" si="374"/>
        <v>5.7039999999999997</v>
      </c>
      <c r="E1915" s="152"/>
      <c r="F1915" s="152"/>
      <c r="G1915" s="152"/>
      <c r="H1915" s="152" t="e">
        <f t="shared" si="375"/>
        <v>#N/A</v>
      </c>
      <c r="I1915" s="152"/>
      <c r="J1915" s="152" t="e">
        <f t="shared" si="376"/>
        <v>#N/A</v>
      </c>
      <c r="K1915" s="152"/>
      <c r="L1915" s="152"/>
      <c r="M1915" s="152"/>
      <c r="N1915" s="152"/>
      <c r="O1915" s="152"/>
      <c r="P1915" s="152"/>
      <c r="Q1915" s="152"/>
      <c r="R1915" s="152"/>
      <c r="S1915" s="152"/>
      <c r="T1915" s="153" cm="1">
        <f t="array" ref="T1915">MATCH(1,(TDU_Info!$C$5:$C$111=$T$6)*(TDU_Info!$B$5:$B$111&lt;=$B1915),0)</f>
        <v>88</v>
      </c>
      <c r="U1915" s="152">
        <f>100*(INDEX(TDU_Info!$E$5:$E$111,$T1915)/T$11+INDEX(TDU_Info!$F$5:$F$111,$T1915))</f>
        <v>4.0617000000000001</v>
      </c>
      <c r="V1915" s="152">
        <v>5.2160000000000002</v>
      </c>
      <c r="W1915" s="152">
        <v>7.6059999999999999</v>
      </c>
      <c r="X1915" s="152">
        <v>6.2039999999999997</v>
      </c>
      <c r="Y1915" s="152">
        <v>6.4690000000000003</v>
      </c>
      <c r="Z1915" s="152">
        <v>5.5490000000000004</v>
      </c>
      <c r="AA1915" s="152">
        <v>7.3609999999999998</v>
      </c>
      <c r="AB1915" s="152">
        <v>6.9</v>
      </c>
      <c r="AC1915" s="152">
        <v>6.8140000000000001</v>
      </c>
      <c r="AD1915" s="152">
        <v>4.9470000000000001</v>
      </c>
      <c r="AE1915" s="152">
        <v>7.6130000000000004</v>
      </c>
      <c r="AF1915" s="152">
        <v>5.7039999999999997</v>
      </c>
      <c r="AG1915" s="152">
        <v>6.45</v>
      </c>
      <c r="AH1915" s="152">
        <v>5.4249999999999998</v>
      </c>
      <c r="AI1915" s="152">
        <v>7.3710000000000004</v>
      </c>
      <c r="AJ1915" s="152">
        <v>6.7089999999999996</v>
      </c>
      <c r="AK1915" s="152">
        <v>6.8140000000000001</v>
      </c>
      <c r="AL1915" s="152" t="e">
        <f t="shared" si="377"/>
        <v>#N/A</v>
      </c>
      <c r="AM1915" s="152" t="e">
        <f t="shared" si="378"/>
        <v>#N/A</v>
      </c>
      <c r="AN1915" s="152" t="e">
        <f>NA()</f>
        <v>#N/A</v>
      </c>
      <c r="AO1915" s="152" t="e">
        <f>NA()</f>
        <v>#N/A</v>
      </c>
      <c r="AP1915" s="152">
        <f t="shared" si="381"/>
        <v>8.2182999999999993</v>
      </c>
      <c r="AQ1915" s="152"/>
      <c r="AR1915" s="152"/>
      <c r="AS1915" s="153">
        <f t="shared" si="385"/>
        <v>73</v>
      </c>
      <c r="AT1915" s="153">
        <f t="shared" si="362"/>
        <v>1</v>
      </c>
      <c r="AU1915" s="153">
        <f t="shared" si="363"/>
        <v>0</v>
      </c>
      <c r="AV1915" s="153">
        <f t="shared" si="364"/>
        <v>0</v>
      </c>
      <c r="BA1915">
        <f t="shared" si="386"/>
        <v>14</v>
      </c>
    </row>
    <row r="1916" spans="2:53" x14ac:dyDescent="0.25">
      <c r="B1916" s="155">
        <f t="shared" si="384"/>
        <v>44635.999305555553</v>
      </c>
      <c r="C1916" s="155">
        <f t="shared" si="371"/>
        <v>44635.999305555553</v>
      </c>
      <c r="D1916" s="152">
        <f t="shared" si="374"/>
        <v>6.1669999999999998</v>
      </c>
      <c r="E1916" s="152"/>
      <c r="F1916" s="152"/>
      <c r="G1916" s="152"/>
      <c r="H1916" s="152" t="e">
        <f t="shared" si="375"/>
        <v>#N/A</v>
      </c>
      <c r="I1916" s="152"/>
      <c r="J1916" s="152" t="e">
        <f t="shared" si="376"/>
        <v>#N/A</v>
      </c>
      <c r="K1916" s="152"/>
      <c r="L1916" s="152"/>
      <c r="M1916" s="152"/>
      <c r="N1916" s="152"/>
      <c r="O1916" s="152"/>
      <c r="P1916" s="152"/>
      <c r="Q1916" s="152"/>
      <c r="R1916" s="152"/>
      <c r="S1916" s="152"/>
      <c r="T1916" s="153" cm="1">
        <f t="array" ref="T1916">MATCH(1,(TDU_Info!$C$5:$C$111=$T$6)*(TDU_Info!$B$5:$B$111&lt;=$B1916),0)</f>
        <v>88</v>
      </c>
      <c r="U1916" s="152">
        <f>100*(INDEX(TDU_Info!$E$5:$E$111,$T1916)/T$11+INDEX(TDU_Info!$F$5:$F$111,$T1916))</f>
        <v>4.0617000000000001</v>
      </c>
      <c r="V1916" s="152">
        <v>5.2160000000000002</v>
      </c>
      <c r="W1916" s="152">
        <v>7.6059999999999999</v>
      </c>
      <c r="X1916" s="152">
        <v>6.35</v>
      </c>
      <c r="Y1916" s="152">
        <v>6.4690000000000003</v>
      </c>
      <c r="Z1916" s="152">
        <v>5.5490000000000004</v>
      </c>
      <c r="AA1916" s="152">
        <v>7.3609999999999998</v>
      </c>
      <c r="AB1916" s="152">
        <v>6.9</v>
      </c>
      <c r="AC1916" s="152">
        <v>6.8140000000000001</v>
      </c>
      <c r="AD1916" s="152">
        <v>4.9470000000000001</v>
      </c>
      <c r="AE1916" s="152">
        <v>7.6130000000000004</v>
      </c>
      <c r="AF1916" s="152">
        <v>6.1669999999999998</v>
      </c>
      <c r="AG1916" s="152">
        <v>6.45</v>
      </c>
      <c r="AH1916" s="152">
        <v>5.3250000000000002</v>
      </c>
      <c r="AI1916" s="152">
        <v>7.3710000000000004</v>
      </c>
      <c r="AJ1916" s="152">
        <v>6.7089999999999996</v>
      </c>
      <c r="AK1916" s="152">
        <v>6.8140000000000001</v>
      </c>
      <c r="AL1916" s="152" t="e">
        <f t="shared" si="377"/>
        <v>#N/A</v>
      </c>
      <c r="AM1916" s="152" t="e">
        <f t="shared" si="378"/>
        <v>#N/A</v>
      </c>
      <c r="AN1916" s="152" t="e">
        <f>NA()</f>
        <v>#N/A</v>
      </c>
      <c r="AO1916" s="152" t="e">
        <f>NA()</f>
        <v>#N/A</v>
      </c>
      <c r="AP1916" s="152">
        <f t="shared" si="381"/>
        <v>8.2182999999999993</v>
      </c>
      <c r="AQ1916" s="152"/>
      <c r="AR1916" s="152"/>
      <c r="AS1916" s="153">
        <f t="shared" si="385"/>
        <v>74</v>
      </c>
      <c r="AT1916" s="153">
        <f t="shared" si="362"/>
        <v>1</v>
      </c>
      <c r="AU1916" s="153">
        <f t="shared" si="363"/>
        <v>0</v>
      </c>
      <c r="AV1916" s="153">
        <f t="shared" si="364"/>
        <v>0</v>
      </c>
      <c r="BA1916">
        <f t="shared" si="386"/>
        <v>15</v>
      </c>
    </row>
    <row r="1917" spans="2:53" x14ac:dyDescent="0.25">
      <c r="B1917" s="155">
        <f t="shared" si="384"/>
        <v>44636.999305555553</v>
      </c>
      <c r="C1917" s="155">
        <f t="shared" si="371"/>
        <v>44636.999305555553</v>
      </c>
      <c r="D1917" s="152">
        <f t="shared" si="374"/>
        <v>7.02</v>
      </c>
      <c r="E1917" s="152"/>
      <c r="F1917" s="152"/>
      <c r="G1917" s="152"/>
      <c r="H1917" s="152" t="e">
        <f t="shared" si="375"/>
        <v>#N/A</v>
      </c>
      <c r="I1917" s="152"/>
      <c r="J1917" s="152" t="e">
        <f t="shared" si="376"/>
        <v>#N/A</v>
      </c>
      <c r="K1917" s="152"/>
      <c r="L1917" s="152"/>
      <c r="M1917" s="152"/>
      <c r="N1917" s="152"/>
      <c r="O1917" s="152"/>
      <c r="P1917" s="152"/>
      <c r="Q1917" s="152"/>
      <c r="R1917" s="152"/>
      <c r="S1917" s="152"/>
      <c r="T1917" s="153" cm="1">
        <f t="array" ref="T1917">MATCH(1,(TDU_Info!$C$5:$C$111=$T$6)*(TDU_Info!$B$5:$B$111&lt;=$B1917),0)</f>
        <v>88</v>
      </c>
      <c r="U1917" s="152">
        <f>100*(INDEX(TDU_Info!$E$5:$E$111,$T1917)/T$11+INDEX(TDU_Info!$F$5:$F$111,$T1917))</f>
        <v>4.0617000000000001</v>
      </c>
      <c r="V1917" s="152">
        <v>5.2160000000000002</v>
      </c>
      <c r="W1917" s="152">
        <v>7.6059999999999999</v>
      </c>
      <c r="X1917" s="152">
        <v>7.04</v>
      </c>
      <c r="Y1917" s="152">
        <v>6.47</v>
      </c>
      <c r="Z1917" s="152">
        <v>5.5490000000000004</v>
      </c>
      <c r="AA1917" s="152">
        <v>7.3609999999999998</v>
      </c>
      <c r="AB1917" s="152">
        <v>6.3</v>
      </c>
      <c r="AC1917" s="152">
        <v>6.8140000000000001</v>
      </c>
      <c r="AD1917" s="152">
        <v>4.9470000000000001</v>
      </c>
      <c r="AE1917" s="152">
        <v>7.6130000000000004</v>
      </c>
      <c r="AF1917" s="152">
        <v>7.02</v>
      </c>
      <c r="AG1917" s="152">
        <v>6.45</v>
      </c>
      <c r="AH1917" s="152">
        <v>5.3250000000000002</v>
      </c>
      <c r="AI1917" s="152">
        <v>7.3710000000000004</v>
      </c>
      <c r="AJ1917" s="152">
        <v>6.3</v>
      </c>
      <c r="AK1917" s="152">
        <v>6.8140000000000001</v>
      </c>
      <c r="AL1917" s="152" t="e">
        <f t="shared" si="377"/>
        <v>#N/A</v>
      </c>
      <c r="AM1917" s="152" t="e">
        <f t="shared" si="378"/>
        <v>#N/A</v>
      </c>
      <c r="AN1917" s="152" t="e">
        <f>NA()</f>
        <v>#N/A</v>
      </c>
      <c r="AO1917" s="152" t="e">
        <f>NA()</f>
        <v>#N/A</v>
      </c>
      <c r="AP1917" s="152">
        <f t="shared" si="381"/>
        <v>8.2182999999999993</v>
      </c>
      <c r="AQ1917" s="152"/>
      <c r="AR1917" s="152"/>
      <c r="AS1917" s="153">
        <f t="shared" si="385"/>
        <v>75</v>
      </c>
      <c r="AT1917" s="153">
        <f t="shared" si="362"/>
        <v>1</v>
      </c>
      <c r="AU1917" s="153">
        <f t="shared" si="363"/>
        <v>0</v>
      </c>
      <c r="AV1917" s="153">
        <f t="shared" si="364"/>
        <v>0</v>
      </c>
      <c r="BA1917">
        <f t="shared" si="386"/>
        <v>16</v>
      </c>
    </row>
    <row r="1918" spans="2:53" x14ac:dyDescent="0.25">
      <c r="B1918" s="155">
        <f t="shared" si="384"/>
        <v>44637.999305555553</v>
      </c>
      <c r="C1918" s="155">
        <f t="shared" si="371"/>
        <v>44637.999305555553</v>
      </c>
      <c r="D1918" s="152">
        <f t="shared" si="374"/>
        <v>6.5670000000000002</v>
      </c>
      <c r="E1918" s="152"/>
      <c r="F1918" s="152"/>
      <c r="G1918" s="152"/>
      <c r="H1918" s="152" t="e">
        <f t="shared" si="375"/>
        <v>#N/A</v>
      </c>
      <c r="I1918" s="152"/>
      <c r="J1918" s="152" t="e">
        <f t="shared" si="376"/>
        <v>#N/A</v>
      </c>
      <c r="K1918" s="152"/>
      <c r="L1918" s="152"/>
      <c r="M1918" s="152"/>
      <c r="N1918" s="152"/>
      <c r="O1918" s="152"/>
      <c r="P1918" s="152"/>
      <c r="Q1918" s="152"/>
      <c r="R1918" s="152"/>
      <c r="S1918" s="152"/>
      <c r="T1918" s="153" cm="1">
        <f t="array" ref="T1918">MATCH(1,(TDU_Info!$C$5:$C$111=$T$6)*(TDU_Info!$B$5:$B$111&lt;=$B1918),0)</f>
        <v>88</v>
      </c>
      <c r="U1918" s="152">
        <f>100*(INDEX(TDU_Info!$E$5:$E$111,$T1918)/T$11+INDEX(TDU_Info!$F$5:$F$111,$T1918))</f>
        <v>4.0617000000000001</v>
      </c>
      <c r="V1918" s="152">
        <v>5.165</v>
      </c>
      <c r="W1918" s="152">
        <v>7.5960000000000001</v>
      </c>
      <c r="X1918" s="152">
        <v>7.04</v>
      </c>
      <c r="Y1918" s="152">
        <v>6.47</v>
      </c>
      <c r="Z1918" s="152">
        <v>5.4829999999999997</v>
      </c>
      <c r="AA1918" s="152">
        <v>7.3490000000000002</v>
      </c>
      <c r="AB1918" s="152">
        <v>7.3</v>
      </c>
      <c r="AC1918" s="152">
        <v>6.8140000000000001</v>
      </c>
      <c r="AD1918" s="152">
        <v>4.8840000000000003</v>
      </c>
      <c r="AE1918" s="152">
        <v>7.6079999999999997</v>
      </c>
      <c r="AF1918" s="152">
        <v>6.5670000000000002</v>
      </c>
      <c r="AG1918" s="152">
        <v>6.45</v>
      </c>
      <c r="AH1918" s="152">
        <v>5.2539999999999996</v>
      </c>
      <c r="AI1918" s="152">
        <v>7.3650000000000002</v>
      </c>
      <c r="AJ1918" s="152">
        <v>6.8090000000000002</v>
      </c>
      <c r="AK1918" s="152">
        <v>6.8140000000000001</v>
      </c>
      <c r="AL1918" s="152" t="e">
        <f t="shared" si="377"/>
        <v>#N/A</v>
      </c>
      <c r="AM1918" s="152" t="e">
        <f t="shared" si="378"/>
        <v>#N/A</v>
      </c>
      <c r="AN1918" s="152" t="e">
        <f>NA()</f>
        <v>#N/A</v>
      </c>
      <c r="AO1918" s="152" t="e">
        <f>NA()</f>
        <v>#N/A</v>
      </c>
      <c r="AP1918" s="152">
        <f t="shared" si="381"/>
        <v>8.2182999999999993</v>
      </c>
      <c r="AQ1918" s="152"/>
      <c r="AR1918" s="152"/>
      <c r="AS1918" s="153">
        <f t="shared" si="385"/>
        <v>76</v>
      </c>
      <c r="AT1918" s="153">
        <f t="shared" si="362"/>
        <v>1</v>
      </c>
      <c r="AU1918" s="153">
        <f t="shared" si="363"/>
        <v>0</v>
      </c>
      <c r="AV1918" s="153">
        <f t="shared" si="364"/>
        <v>0</v>
      </c>
      <c r="BA1918">
        <f t="shared" si="386"/>
        <v>17</v>
      </c>
    </row>
    <row r="1919" spans="2:53" x14ac:dyDescent="0.25">
      <c r="B1919" s="155">
        <f t="shared" si="384"/>
        <v>44638.999305555553</v>
      </c>
      <c r="C1919" s="155">
        <f t="shared" si="371"/>
        <v>44638.999305555553</v>
      </c>
      <c r="D1919" s="152">
        <f t="shared" si="374"/>
        <v>6.5670000000000002</v>
      </c>
      <c r="E1919" s="152"/>
      <c r="F1919" s="152"/>
      <c r="G1919" s="152"/>
      <c r="H1919" s="152" t="e">
        <f t="shared" si="375"/>
        <v>#N/A</v>
      </c>
      <c r="I1919" s="152"/>
      <c r="J1919" s="152" t="e">
        <f t="shared" si="376"/>
        <v>#N/A</v>
      </c>
      <c r="K1919" s="152"/>
      <c r="L1919" s="152"/>
      <c r="M1919" s="152"/>
      <c r="N1919" s="152"/>
      <c r="O1919" s="152"/>
      <c r="P1919" s="152"/>
      <c r="Q1919" s="152"/>
      <c r="R1919" s="152"/>
      <c r="S1919" s="152"/>
      <c r="T1919" s="153" cm="1">
        <f t="array" ref="T1919">MATCH(1,(TDU_Info!$C$5:$C$111=$T$6)*(TDU_Info!$B$5:$B$111&lt;=$B1919),0)</f>
        <v>88</v>
      </c>
      <c r="U1919" s="152">
        <f>100*(INDEX(TDU_Info!$E$5:$E$111,$T1919)/T$11+INDEX(TDU_Info!$F$5:$F$111,$T1919))</f>
        <v>4.0617000000000001</v>
      </c>
      <c r="V1919" s="152">
        <v>5.165</v>
      </c>
      <c r="W1919" s="152">
        <v>7.5960000000000001</v>
      </c>
      <c r="X1919" s="152">
        <v>7.04</v>
      </c>
      <c r="Y1919" s="152">
        <v>6.47</v>
      </c>
      <c r="Z1919" s="152">
        <v>5.4829999999999997</v>
      </c>
      <c r="AA1919" s="152">
        <v>7.3490000000000002</v>
      </c>
      <c r="AB1919" s="152">
        <v>7.3</v>
      </c>
      <c r="AC1919" s="152">
        <v>6.8140000000000001</v>
      </c>
      <c r="AD1919" s="152">
        <v>4.8840000000000003</v>
      </c>
      <c r="AE1919" s="152">
        <v>7.6079999999999997</v>
      </c>
      <c r="AF1919" s="152">
        <v>6.5670000000000002</v>
      </c>
      <c r="AG1919" s="152">
        <v>6.45</v>
      </c>
      <c r="AH1919" s="152">
        <v>5.2539999999999996</v>
      </c>
      <c r="AI1919" s="152">
        <v>7.3650000000000002</v>
      </c>
      <c r="AJ1919" s="152">
        <v>6.8090000000000002</v>
      </c>
      <c r="AK1919" s="152">
        <v>6.8140000000000001</v>
      </c>
      <c r="AL1919" s="152" t="e">
        <f t="shared" si="377"/>
        <v>#N/A</v>
      </c>
      <c r="AM1919" s="152" t="e">
        <f t="shared" si="378"/>
        <v>#N/A</v>
      </c>
      <c r="AN1919" s="152" t="e">
        <f>NA()</f>
        <v>#N/A</v>
      </c>
      <c r="AO1919" s="152" t="e">
        <f>NA()</f>
        <v>#N/A</v>
      </c>
      <c r="AP1919" s="152">
        <f t="shared" si="381"/>
        <v>8.2182999999999993</v>
      </c>
      <c r="AQ1919" s="152"/>
      <c r="AR1919" s="152"/>
      <c r="AS1919" s="153">
        <f t="shared" si="385"/>
        <v>77</v>
      </c>
      <c r="AT1919" s="153">
        <f t="shared" si="362"/>
        <v>1</v>
      </c>
      <c r="AU1919" s="153">
        <f t="shared" si="363"/>
        <v>0</v>
      </c>
      <c r="AV1919" s="153">
        <f t="shared" si="364"/>
        <v>0</v>
      </c>
      <c r="BA1919">
        <f t="shared" si="386"/>
        <v>18</v>
      </c>
    </row>
    <row r="1920" spans="2:53" x14ac:dyDescent="0.25">
      <c r="B1920" s="155">
        <f t="shared" si="384"/>
        <v>44639.999305555553</v>
      </c>
      <c r="C1920" s="155">
        <f t="shared" si="371"/>
        <v>44639.999305555553</v>
      </c>
      <c r="D1920" s="152">
        <f t="shared" si="374"/>
        <v>6.5670000000000002</v>
      </c>
      <c r="E1920" s="152"/>
      <c r="F1920" s="152"/>
      <c r="G1920" s="152"/>
      <c r="H1920" s="152" t="e">
        <f t="shared" si="375"/>
        <v>#N/A</v>
      </c>
      <c r="I1920" s="152"/>
      <c r="J1920" s="152" t="e">
        <f t="shared" si="376"/>
        <v>#N/A</v>
      </c>
      <c r="K1920" s="152"/>
      <c r="L1920" s="152"/>
      <c r="M1920" s="152"/>
      <c r="N1920" s="152"/>
      <c r="O1920" s="152"/>
      <c r="P1920" s="152"/>
      <c r="Q1920" s="152"/>
      <c r="R1920" s="152"/>
      <c r="S1920" s="152"/>
      <c r="T1920" s="153" cm="1">
        <f t="array" ref="T1920">MATCH(1,(TDU_Info!$C$5:$C$111=$T$6)*(TDU_Info!$B$5:$B$111&lt;=$B1920),0)</f>
        <v>88</v>
      </c>
      <c r="U1920" s="152">
        <f>100*(INDEX(TDU_Info!$E$5:$E$111,$T1920)/T$11+INDEX(TDU_Info!$F$5:$F$111,$T1920))</f>
        <v>4.0617000000000001</v>
      </c>
      <c r="V1920" s="152">
        <v>5.1459999999999999</v>
      </c>
      <c r="W1920" s="152">
        <v>7.5789999999999997</v>
      </c>
      <c r="X1920" s="152">
        <v>7.04</v>
      </c>
      <c r="Y1920" s="152">
        <v>6.47</v>
      </c>
      <c r="Z1920" s="152">
        <v>5.4589999999999996</v>
      </c>
      <c r="AA1920" s="152">
        <v>7.3280000000000003</v>
      </c>
      <c r="AB1920" s="152">
        <v>7.3</v>
      </c>
      <c r="AC1920" s="152">
        <v>6.92</v>
      </c>
      <c r="AD1920" s="152">
        <v>4.8609999999999998</v>
      </c>
      <c r="AE1920" s="152">
        <v>7.6</v>
      </c>
      <c r="AF1920" s="152">
        <v>6.5670000000000002</v>
      </c>
      <c r="AG1920" s="152">
        <v>6.47</v>
      </c>
      <c r="AH1920" s="152">
        <v>5.2290000000000001</v>
      </c>
      <c r="AI1920" s="152">
        <v>7.3540000000000001</v>
      </c>
      <c r="AJ1920" s="152">
        <v>6.8090000000000002</v>
      </c>
      <c r="AK1920" s="152">
        <v>6.9</v>
      </c>
      <c r="AL1920" s="152" t="e">
        <f t="shared" si="377"/>
        <v>#N/A</v>
      </c>
      <c r="AM1920" s="152" t="e">
        <f t="shared" si="378"/>
        <v>#N/A</v>
      </c>
      <c r="AN1920" s="152" t="e">
        <f>NA()</f>
        <v>#N/A</v>
      </c>
      <c r="AO1920" s="152" t="e">
        <f>NA()</f>
        <v>#N/A</v>
      </c>
      <c r="AP1920" s="152">
        <f t="shared" si="381"/>
        <v>8.2182999999999993</v>
      </c>
      <c r="AQ1920" s="152"/>
      <c r="AR1920" s="152"/>
      <c r="AS1920" s="153">
        <f t="shared" si="385"/>
        <v>78</v>
      </c>
      <c r="AT1920" s="153">
        <f t="shared" si="362"/>
        <v>1</v>
      </c>
      <c r="AU1920" s="153">
        <f t="shared" si="363"/>
        <v>0</v>
      </c>
      <c r="AV1920" s="153">
        <f t="shared" si="364"/>
        <v>0</v>
      </c>
      <c r="BA1920">
        <f t="shared" si="386"/>
        <v>19</v>
      </c>
    </row>
    <row r="1921" spans="2:53" x14ac:dyDescent="0.25">
      <c r="B1921" s="155">
        <f t="shared" si="384"/>
        <v>44640.999305555553</v>
      </c>
      <c r="C1921" s="155">
        <f t="shared" si="371"/>
        <v>44640.999305555553</v>
      </c>
      <c r="D1921" s="152">
        <f t="shared" si="374"/>
        <v>6.5670000000000002</v>
      </c>
      <c r="E1921" s="152"/>
      <c r="F1921" s="152"/>
      <c r="G1921" s="152"/>
      <c r="H1921" s="152" t="e">
        <f t="shared" si="375"/>
        <v>#N/A</v>
      </c>
      <c r="I1921" s="152"/>
      <c r="J1921" s="152" t="e">
        <f t="shared" si="376"/>
        <v>#N/A</v>
      </c>
      <c r="K1921" s="152"/>
      <c r="L1921" s="152"/>
      <c r="M1921" s="152"/>
      <c r="N1921" s="152"/>
      <c r="O1921" s="152"/>
      <c r="P1921" s="152"/>
      <c r="Q1921" s="152"/>
      <c r="R1921" s="152"/>
      <c r="S1921" s="152"/>
      <c r="T1921" s="153" cm="1">
        <f t="array" ref="T1921">MATCH(1,(TDU_Info!$C$5:$C$111=$T$6)*(TDU_Info!$B$5:$B$111&lt;=$B1921),0)</f>
        <v>88</v>
      </c>
      <c r="U1921" s="152">
        <f>100*(INDEX(TDU_Info!$E$5:$E$111,$T1921)/T$11+INDEX(TDU_Info!$F$5:$F$111,$T1921))</f>
        <v>4.0617000000000001</v>
      </c>
      <c r="V1921" s="152">
        <v>5.1459999999999999</v>
      </c>
      <c r="W1921" s="152">
        <v>7.5789999999999997</v>
      </c>
      <c r="X1921" s="152">
        <v>7.04</v>
      </c>
      <c r="Y1921" s="152">
        <v>6.47</v>
      </c>
      <c r="Z1921" s="152">
        <v>5.4589999999999996</v>
      </c>
      <c r="AA1921" s="152">
        <v>7.3280000000000003</v>
      </c>
      <c r="AB1921" s="152">
        <v>7.3</v>
      </c>
      <c r="AC1921" s="152">
        <v>6.92</v>
      </c>
      <c r="AD1921" s="152">
        <v>4.8609999999999998</v>
      </c>
      <c r="AE1921" s="152">
        <v>7.6</v>
      </c>
      <c r="AF1921" s="152">
        <v>6.5670000000000002</v>
      </c>
      <c r="AG1921" s="152">
        <v>6.47</v>
      </c>
      <c r="AH1921" s="152">
        <v>5.2290000000000001</v>
      </c>
      <c r="AI1921" s="152">
        <v>7.3540000000000001</v>
      </c>
      <c r="AJ1921" s="152">
        <v>6.8090000000000002</v>
      </c>
      <c r="AK1921" s="152">
        <v>6.9</v>
      </c>
      <c r="AL1921" s="152" t="e">
        <f t="shared" si="377"/>
        <v>#N/A</v>
      </c>
      <c r="AM1921" s="152" t="e">
        <f t="shared" si="378"/>
        <v>#N/A</v>
      </c>
      <c r="AN1921" s="152" t="e">
        <f>NA()</f>
        <v>#N/A</v>
      </c>
      <c r="AO1921" s="152" t="e">
        <f>NA()</f>
        <v>#N/A</v>
      </c>
      <c r="AP1921" s="152">
        <f t="shared" si="381"/>
        <v>8.2182999999999993</v>
      </c>
      <c r="AQ1921" s="152"/>
      <c r="AR1921" s="152"/>
      <c r="AS1921" s="153">
        <f t="shared" ref="AS1921:AS1925" si="387">ROUNDUP(B1921-DATE(YEAR(B1921),1,1),0)</f>
        <v>79</v>
      </c>
      <c r="AT1921" s="153">
        <f t="shared" si="362"/>
        <v>1</v>
      </c>
      <c r="AU1921" s="153">
        <f t="shared" si="363"/>
        <v>0</v>
      </c>
      <c r="AV1921" s="153">
        <f t="shared" si="364"/>
        <v>0</v>
      </c>
      <c r="BA1921">
        <f t="shared" ref="BA1921:BA1925" si="388">DAY(C1921)</f>
        <v>20</v>
      </c>
    </row>
    <row r="1922" spans="2:53" x14ac:dyDescent="0.25">
      <c r="B1922" s="155">
        <f t="shared" si="384"/>
        <v>44641.999305555553</v>
      </c>
      <c r="C1922" s="155">
        <f t="shared" si="371"/>
        <v>44641.999305555553</v>
      </c>
      <c r="D1922" s="152">
        <f t="shared" si="374"/>
        <v>6.5670000000000002</v>
      </c>
      <c r="E1922" s="152"/>
      <c r="F1922" s="152"/>
      <c r="G1922" s="152"/>
      <c r="H1922" s="152" t="e">
        <f t="shared" si="375"/>
        <v>#N/A</v>
      </c>
      <c r="I1922" s="152"/>
      <c r="J1922" s="152" t="e">
        <f t="shared" si="376"/>
        <v>#N/A</v>
      </c>
      <c r="K1922" s="152"/>
      <c r="L1922" s="152"/>
      <c r="M1922" s="152"/>
      <c r="N1922" s="152"/>
      <c r="O1922" s="152"/>
      <c r="P1922" s="152"/>
      <c r="Q1922" s="152"/>
      <c r="R1922" s="152"/>
      <c r="S1922" s="152"/>
      <c r="T1922" s="153" cm="1">
        <f t="array" ref="T1922">MATCH(1,(TDU_Info!$C$5:$C$111=$T$6)*(TDU_Info!$B$5:$B$111&lt;=$B1922),0)</f>
        <v>88</v>
      </c>
      <c r="U1922" s="152">
        <f>100*(INDEX(TDU_Info!$E$5:$E$111,$T1922)/T$11+INDEX(TDU_Info!$F$5:$F$111,$T1922))</f>
        <v>4.0617000000000001</v>
      </c>
      <c r="V1922" s="152">
        <v>5.1459999999999999</v>
      </c>
      <c r="W1922" s="152">
        <v>7.5789999999999997</v>
      </c>
      <c r="X1922" s="152">
        <v>7.04</v>
      </c>
      <c r="Y1922" s="152">
        <v>6.47</v>
      </c>
      <c r="Z1922" s="152">
        <v>5.4589999999999996</v>
      </c>
      <c r="AA1922" s="152">
        <v>7.3280000000000003</v>
      </c>
      <c r="AB1922" s="152">
        <v>7.3</v>
      </c>
      <c r="AC1922" s="152">
        <v>6.92</v>
      </c>
      <c r="AD1922" s="152">
        <v>4.8609999999999998</v>
      </c>
      <c r="AE1922" s="152">
        <v>7.6</v>
      </c>
      <c r="AF1922" s="152">
        <v>6.5670000000000002</v>
      </c>
      <c r="AG1922" s="152">
        <v>6.47</v>
      </c>
      <c r="AH1922" s="152">
        <v>5.2290000000000001</v>
      </c>
      <c r="AI1922" s="152">
        <v>7.3540000000000001</v>
      </c>
      <c r="AJ1922" s="152">
        <v>6.8090000000000002</v>
      </c>
      <c r="AK1922" s="152">
        <v>6.9</v>
      </c>
      <c r="AL1922" s="152" t="e">
        <f t="shared" si="377"/>
        <v>#N/A</v>
      </c>
      <c r="AM1922" s="152" t="e">
        <f t="shared" si="378"/>
        <v>#N/A</v>
      </c>
      <c r="AN1922" s="152" t="e">
        <f>NA()</f>
        <v>#N/A</v>
      </c>
      <c r="AO1922" s="152" t="e">
        <f>NA()</f>
        <v>#N/A</v>
      </c>
      <c r="AP1922" s="152">
        <f t="shared" si="381"/>
        <v>8.2182999999999993</v>
      </c>
      <c r="AQ1922" s="152"/>
      <c r="AR1922" s="152"/>
      <c r="AS1922" s="153">
        <f t="shared" si="387"/>
        <v>80</v>
      </c>
      <c r="AT1922" s="153">
        <f t="shared" si="362"/>
        <v>1</v>
      </c>
      <c r="AU1922" s="153">
        <f t="shared" si="363"/>
        <v>0</v>
      </c>
      <c r="AV1922" s="153">
        <f t="shared" si="364"/>
        <v>0</v>
      </c>
      <c r="BA1922">
        <f t="shared" si="388"/>
        <v>21</v>
      </c>
    </row>
    <row r="1923" spans="2:53" x14ac:dyDescent="0.25">
      <c r="B1923" s="155">
        <f t="shared" si="384"/>
        <v>44642.999305555553</v>
      </c>
      <c r="C1923" s="155">
        <f t="shared" si="371"/>
        <v>44642.999305555553</v>
      </c>
      <c r="D1923" s="152">
        <f t="shared" si="374"/>
        <v>6.5670000000000002</v>
      </c>
      <c r="E1923" s="152"/>
      <c r="F1923" s="152"/>
      <c r="G1923" s="152"/>
      <c r="H1923" s="152" t="e">
        <f t="shared" si="375"/>
        <v>#N/A</v>
      </c>
      <c r="I1923" s="152"/>
      <c r="J1923" s="152" t="e">
        <f t="shared" si="376"/>
        <v>#N/A</v>
      </c>
      <c r="K1923" s="152"/>
      <c r="L1923" s="152"/>
      <c r="M1923" s="152"/>
      <c r="N1923" s="152"/>
      <c r="O1923" s="152"/>
      <c r="P1923" s="152"/>
      <c r="Q1923" s="152"/>
      <c r="R1923" s="152"/>
      <c r="S1923" s="152"/>
      <c r="T1923" s="153" cm="1">
        <f t="array" ref="T1923">MATCH(1,(TDU_Info!$C$5:$C$111=$T$6)*(TDU_Info!$B$5:$B$111&lt;=$B1923),0)</f>
        <v>88</v>
      </c>
      <c r="U1923" s="152">
        <f>100*(INDEX(TDU_Info!$E$5:$E$111,$T1923)/T$11+INDEX(TDU_Info!$F$5:$F$111,$T1923))</f>
        <v>4.0617000000000001</v>
      </c>
      <c r="V1923" s="152">
        <v>5.1459999999999999</v>
      </c>
      <c r="W1923" s="152">
        <v>7.5789999999999997</v>
      </c>
      <c r="X1923" s="152">
        <v>7.04</v>
      </c>
      <c r="Y1923" s="152">
        <v>6.47</v>
      </c>
      <c r="Z1923" s="152">
        <v>5.4589999999999996</v>
      </c>
      <c r="AA1923" s="152">
        <v>7.3280000000000003</v>
      </c>
      <c r="AB1923" s="152">
        <v>7.3</v>
      </c>
      <c r="AC1923" s="152">
        <v>7.0140000000000002</v>
      </c>
      <c r="AD1923" s="152">
        <v>4.8609999999999998</v>
      </c>
      <c r="AE1923" s="152">
        <v>7.6</v>
      </c>
      <c r="AF1923" s="152">
        <v>6.5670000000000002</v>
      </c>
      <c r="AG1923" s="152">
        <v>6.47</v>
      </c>
      <c r="AH1923" s="152">
        <v>5.2290000000000001</v>
      </c>
      <c r="AI1923" s="152">
        <v>7.3540000000000001</v>
      </c>
      <c r="AJ1923" s="152">
        <v>6.8090000000000002</v>
      </c>
      <c r="AK1923" s="152">
        <v>6.9</v>
      </c>
      <c r="AL1923" s="152" t="e">
        <f t="shared" si="377"/>
        <v>#N/A</v>
      </c>
      <c r="AM1923" s="152" t="e">
        <f t="shared" si="378"/>
        <v>#N/A</v>
      </c>
      <c r="AN1923" s="152" t="e">
        <f>NA()</f>
        <v>#N/A</v>
      </c>
      <c r="AO1923" s="152" t="e">
        <f>NA()</f>
        <v>#N/A</v>
      </c>
      <c r="AP1923" s="152">
        <f t="shared" si="381"/>
        <v>8.2182999999999993</v>
      </c>
      <c r="AQ1923" s="152"/>
      <c r="AR1923" s="152"/>
      <c r="AS1923" s="153">
        <f t="shared" si="387"/>
        <v>81</v>
      </c>
      <c r="AT1923" s="153">
        <f t="shared" si="362"/>
        <v>1</v>
      </c>
      <c r="AU1923" s="153">
        <f t="shared" si="363"/>
        <v>0</v>
      </c>
      <c r="AV1923" s="153">
        <f t="shared" si="364"/>
        <v>0</v>
      </c>
      <c r="BA1923">
        <f t="shared" si="388"/>
        <v>22</v>
      </c>
    </row>
    <row r="1924" spans="2:53" x14ac:dyDescent="0.25">
      <c r="B1924" s="155">
        <f t="shared" si="384"/>
        <v>44643.999305555553</v>
      </c>
      <c r="C1924" s="155">
        <f t="shared" si="371"/>
        <v>44643.999305555553</v>
      </c>
      <c r="D1924" s="152">
        <f t="shared" si="374"/>
        <v>6.5670000000000002</v>
      </c>
      <c r="E1924" s="152"/>
      <c r="F1924" s="152"/>
      <c r="G1924" s="152"/>
      <c r="H1924" s="152" t="e">
        <f t="shared" si="375"/>
        <v>#N/A</v>
      </c>
      <c r="I1924" s="152"/>
      <c r="J1924" s="152" t="e">
        <f t="shared" si="376"/>
        <v>#N/A</v>
      </c>
      <c r="K1924" s="152"/>
      <c r="L1924" s="152"/>
      <c r="M1924" s="152"/>
      <c r="N1924" s="152"/>
      <c r="O1924" s="152"/>
      <c r="P1924" s="152"/>
      <c r="Q1924" s="152"/>
      <c r="R1924" s="152"/>
      <c r="S1924" s="152"/>
      <c r="T1924" s="153" cm="1">
        <f t="array" ref="T1924">MATCH(1,(TDU_Info!$C$5:$C$111=$T$6)*(TDU_Info!$B$5:$B$111&lt;=$B1924),0)</f>
        <v>88</v>
      </c>
      <c r="U1924" s="152">
        <f>100*(INDEX(TDU_Info!$E$5:$E$111,$T1924)/T$11+INDEX(TDU_Info!$F$5:$F$111,$T1924))</f>
        <v>4.0617000000000001</v>
      </c>
      <c r="V1924" s="152">
        <v>5.1459999999999999</v>
      </c>
      <c r="W1924" s="152">
        <v>7.5789999999999997</v>
      </c>
      <c r="X1924" s="152">
        <v>7.04</v>
      </c>
      <c r="Y1924" s="152">
        <v>6.6689999999999996</v>
      </c>
      <c r="Z1924" s="152">
        <v>5.4589999999999996</v>
      </c>
      <c r="AA1924" s="152">
        <v>7.3280000000000003</v>
      </c>
      <c r="AB1924" s="152">
        <v>7.3</v>
      </c>
      <c r="AC1924" s="152">
        <v>7.2140000000000004</v>
      </c>
      <c r="AD1924" s="152">
        <v>4.8609999999999998</v>
      </c>
      <c r="AE1924" s="152">
        <v>7.6</v>
      </c>
      <c r="AF1924" s="152">
        <v>6.5670000000000002</v>
      </c>
      <c r="AG1924" s="152">
        <v>6.5</v>
      </c>
      <c r="AH1924" s="152">
        <v>5.2290000000000001</v>
      </c>
      <c r="AI1924" s="152">
        <v>7.3540000000000001</v>
      </c>
      <c r="AJ1924" s="152">
        <v>6.8090000000000002</v>
      </c>
      <c r="AK1924" s="152">
        <v>6.9</v>
      </c>
      <c r="AL1924" s="152" t="e">
        <f t="shared" si="377"/>
        <v>#N/A</v>
      </c>
      <c r="AM1924" s="152" t="e">
        <f t="shared" si="378"/>
        <v>#N/A</v>
      </c>
      <c r="AN1924" s="152" t="e">
        <f>NA()</f>
        <v>#N/A</v>
      </c>
      <c r="AO1924" s="152" t="e">
        <f>NA()</f>
        <v>#N/A</v>
      </c>
      <c r="AP1924" s="152">
        <f t="shared" si="381"/>
        <v>8.2182999999999993</v>
      </c>
      <c r="AQ1924" s="152"/>
      <c r="AR1924" s="152"/>
      <c r="AS1924" s="153">
        <f t="shared" si="387"/>
        <v>82</v>
      </c>
      <c r="AT1924" s="153">
        <f t="shared" si="362"/>
        <v>1</v>
      </c>
      <c r="AU1924" s="153">
        <f t="shared" si="363"/>
        <v>0</v>
      </c>
      <c r="AV1924" s="153">
        <f t="shared" si="364"/>
        <v>0</v>
      </c>
      <c r="BA1924">
        <f t="shared" si="388"/>
        <v>23</v>
      </c>
    </row>
    <row r="1925" spans="2:53" x14ac:dyDescent="0.25">
      <c r="B1925" s="155">
        <f t="shared" si="384"/>
        <v>44644.999305555553</v>
      </c>
      <c r="C1925" s="155">
        <f t="shared" si="371"/>
        <v>44644.999305555553</v>
      </c>
      <c r="D1925" s="152">
        <f t="shared" si="374"/>
        <v>6.5670000000000002</v>
      </c>
      <c r="E1925" s="152"/>
      <c r="F1925" s="152"/>
      <c r="G1925" s="152"/>
      <c r="H1925" s="152" t="e">
        <f t="shared" si="375"/>
        <v>#N/A</v>
      </c>
      <c r="I1925" s="152"/>
      <c r="J1925" s="152" t="e">
        <f t="shared" si="376"/>
        <v>#N/A</v>
      </c>
      <c r="K1925" s="152"/>
      <c r="L1925" s="152"/>
      <c r="M1925" s="152"/>
      <c r="N1925" s="152"/>
      <c r="O1925" s="152"/>
      <c r="P1925" s="152"/>
      <c r="Q1925" s="152"/>
      <c r="R1925" s="152"/>
      <c r="S1925" s="152"/>
      <c r="T1925" s="153" cm="1">
        <f t="array" ref="T1925">MATCH(1,(TDU_Info!$C$5:$C$111=$T$6)*(TDU_Info!$B$5:$B$111&lt;=$B1925),0)</f>
        <v>88</v>
      </c>
      <c r="U1925" s="152">
        <f>100*(INDEX(TDU_Info!$E$5:$E$111,$T1925)/T$11+INDEX(TDU_Info!$F$5:$F$111,$T1925))</f>
        <v>4.0617000000000001</v>
      </c>
      <c r="V1925" s="152">
        <v>5.1459999999999999</v>
      </c>
      <c r="W1925" s="152">
        <v>7.5789999999999997</v>
      </c>
      <c r="X1925" s="152">
        <v>7.04</v>
      </c>
      <c r="Y1925" s="152">
        <v>6.9690000000000003</v>
      </c>
      <c r="Z1925" s="152">
        <v>5.4589999999999996</v>
      </c>
      <c r="AA1925" s="152">
        <v>7.3280000000000003</v>
      </c>
      <c r="AB1925" s="152">
        <v>7.3</v>
      </c>
      <c r="AC1925" s="152">
        <v>7.109</v>
      </c>
      <c r="AD1925" s="152">
        <v>4.8609999999999998</v>
      </c>
      <c r="AE1925" s="152">
        <v>7.6</v>
      </c>
      <c r="AF1925" s="152">
        <v>6.5670000000000002</v>
      </c>
      <c r="AG1925" s="152">
        <v>6.5</v>
      </c>
      <c r="AH1925" s="152">
        <v>5.2290000000000001</v>
      </c>
      <c r="AI1925" s="152">
        <v>7.3540000000000001</v>
      </c>
      <c r="AJ1925" s="152">
        <v>6.8090000000000002</v>
      </c>
      <c r="AK1925" s="152">
        <v>6.8609999999999998</v>
      </c>
      <c r="AL1925" s="152" t="e">
        <f t="shared" si="377"/>
        <v>#N/A</v>
      </c>
      <c r="AM1925" s="152" t="e">
        <f t="shared" si="378"/>
        <v>#N/A</v>
      </c>
      <c r="AN1925" s="152" t="e">
        <f>NA()</f>
        <v>#N/A</v>
      </c>
      <c r="AO1925" s="152" t="e">
        <f>NA()</f>
        <v>#N/A</v>
      </c>
      <c r="AP1925" s="152">
        <f t="shared" si="381"/>
        <v>8.2182999999999993</v>
      </c>
      <c r="AQ1925" s="152"/>
      <c r="AR1925" s="152"/>
      <c r="AS1925" s="153">
        <f t="shared" si="387"/>
        <v>83</v>
      </c>
      <c r="AT1925" s="153">
        <f t="shared" si="362"/>
        <v>1</v>
      </c>
      <c r="AU1925" s="153">
        <f t="shared" si="363"/>
        <v>0</v>
      </c>
      <c r="AV1925" s="153">
        <f t="shared" si="364"/>
        <v>0</v>
      </c>
      <c r="BA1925">
        <f t="shared" si="388"/>
        <v>24</v>
      </c>
    </row>
    <row r="1926" spans="2:53" x14ac:dyDescent="0.25">
      <c r="B1926" s="155">
        <f t="shared" si="384"/>
        <v>44645.999305555553</v>
      </c>
      <c r="C1926" s="155">
        <f t="shared" si="371"/>
        <v>44645.999305555553</v>
      </c>
      <c r="D1926" s="152">
        <f t="shared" si="374"/>
        <v>6.867</v>
      </c>
      <c r="E1926" s="152"/>
      <c r="F1926" s="152"/>
      <c r="G1926" s="152"/>
      <c r="H1926" s="152" t="e">
        <f t="shared" si="375"/>
        <v>#N/A</v>
      </c>
      <c r="I1926" s="152"/>
      <c r="J1926" s="152" t="e">
        <f t="shared" si="376"/>
        <v>#N/A</v>
      </c>
      <c r="K1926" s="152"/>
      <c r="L1926" s="152"/>
      <c r="M1926" s="152"/>
      <c r="N1926" s="152"/>
      <c r="O1926" s="152"/>
      <c r="P1926" s="152"/>
      <c r="Q1926" s="152"/>
      <c r="R1926" s="152"/>
      <c r="S1926" s="152"/>
      <c r="T1926" s="153" cm="1">
        <f t="array" ref="T1926">MATCH(1,(TDU_Info!$C$5:$C$111=$T$6)*(TDU_Info!$B$5:$B$111&lt;=$B1926),0)</f>
        <v>88</v>
      </c>
      <c r="U1926" s="152">
        <f>100*(INDEX(TDU_Info!$E$5:$E$111,$T1926)/T$11+INDEX(TDU_Info!$F$5:$F$111,$T1926))</f>
        <v>4.0617000000000001</v>
      </c>
      <c r="V1926" s="152">
        <v>5.1459999999999999</v>
      </c>
      <c r="W1926" s="152">
        <v>7.5789999999999997</v>
      </c>
      <c r="X1926" s="152">
        <v>7.04</v>
      </c>
      <c r="Y1926" s="152">
        <v>6.9749999999999996</v>
      </c>
      <c r="Z1926" s="152">
        <v>5.4589999999999996</v>
      </c>
      <c r="AA1926" s="152">
        <v>7.3280000000000003</v>
      </c>
      <c r="AB1926" s="152">
        <v>7.3</v>
      </c>
      <c r="AC1926" s="152">
        <v>7.109</v>
      </c>
      <c r="AD1926" s="152">
        <v>4.8609999999999998</v>
      </c>
      <c r="AE1926" s="152">
        <v>7.6</v>
      </c>
      <c r="AF1926" s="152">
        <v>6.867</v>
      </c>
      <c r="AG1926" s="152">
        <v>6.5</v>
      </c>
      <c r="AH1926" s="152">
        <v>5.2290000000000001</v>
      </c>
      <c r="AI1926" s="152">
        <v>7.3540000000000001</v>
      </c>
      <c r="AJ1926" s="152">
        <v>7.3</v>
      </c>
      <c r="AK1926" s="152">
        <v>6.8609999999999998</v>
      </c>
      <c r="AL1926" s="152" t="e">
        <f t="shared" si="377"/>
        <v>#N/A</v>
      </c>
      <c r="AM1926" s="152" t="e">
        <f t="shared" si="378"/>
        <v>#N/A</v>
      </c>
      <c r="AN1926" s="152" t="e">
        <f>NA()</f>
        <v>#N/A</v>
      </c>
      <c r="AO1926" s="152" t="e">
        <f>NA()</f>
        <v>#N/A</v>
      </c>
      <c r="AP1926" s="152">
        <f t="shared" si="381"/>
        <v>8.2182999999999993</v>
      </c>
      <c r="AQ1926" s="152"/>
      <c r="AR1926" s="152"/>
      <c r="AS1926" s="153">
        <f t="shared" ref="AS1926:AS1937" si="389">ROUNDUP(B1926-DATE(YEAR(B1926),1,1),0)</f>
        <v>84</v>
      </c>
      <c r="AT1926" s="153">
        <f t="shared" si="362"/>
        <v>1</v>
      </c>
      <c r="AU1926" s="153">
        <f t="shared" si="363"/>
        <v>0</v>
      </c>
      <c r="AV1926" s="153">
        <f t="shared" si="364"/>
        <v>0</v>
      </c>
      <c r="BA1926">
        <f t="shared" ref="BA1926:BA1937" si="390">DAY(C1926)</f>
        <v>25</v>
      </c>
    </row>
    <row r="1927" spans="2:53" x14ac:dyDescent="0.25">
      <c r="B1927" s="155">
        <f t="shared" si="384"/>
        <v>44646.999305555553</v>
      </c>
      <c r="C1927" s="155">
        <f t="shared" si="371"/>
        <v>44646.999305555553</v>
      </c>
      <c r="D1927" s="152">
        <f t="shared" si="374"/>
        <v>6.867</v>
      </c>
      <c r="E1927" s="152"/>
      <c r="F1927" s="152"/>
      <c r="G1927" s="152"/>
      <c r="H1927" s="152" t="e">
        <f t="shared" si="375"/>
        <v>#N/A</v>
      </c>
      <c r="I1927" s="152"/>
      <c r="J1927" s="152" t="e">
        <f t="shared" si="376"/>
        <v>#N/A</v>
      </c>
      <c r="K1927" s="152"/>
      <c r="L1927" s="152"/>
      <c r="M1927" s="152"/>
      <c r="N1927" s="152"/>
      <c r="O1927" s="152"/>
      <c r="P1927" s="152"/>
      <c r="Q1927" s="152"/>
      <c r="R1927" s="152"/>
      <c r="S1927" s="152"/>
      <c r="T1927" s="153" cm="1">
        <f t="array" ref="T1927">MATCH(1,(TDU_Info!$C$5:$C$111=$T$6)*(TDU_Info!$B$5:$B$111&lt;=$B1927),0)</f>
        <v>88</v>
      </c>
      <c r="U1927" s="152">
        <f>100*(INDEX(TDU_Info!$E$5:$E$111,$T1927)/T$11+INDEX(TDU_Info!$F$5:$F$111,$T1927))</f>
        <v>4.0617000000000001</v>
      </c>
      <c r="V1927" s="152">
        <v>5.1459999999999999</v>
      </c>
      <c r="W1927" s="152">
        <v>7.5789999999999997</v>
      </c>
      <c r="X1927" s="152">
        <v>7.04</v>
      </c>
      <c r="Y1927" s="152">
        <v>6.9749999999999996</v>
      </c>
      <c r="Z1927" s="152">
        <v>5.4589999999999996</v>
      </c>
      <c r="AA1927" s="152">
        <v>7.3280000000000003</v>
      </c>
      <c r="AB1927" s="152">
        <v>7.3</v>
      </c>
      <c r="AC1927" s="152">
        <v>7.109</v>
      </c>
      <c r="AD1927" s="152">
        <v>4.8609999999999998</v>
      </c>
      <c r="AE1927" s="152">
        <v>7.6</v>
      </c>
      <c r="AF1927" s="152">
        <v>6.867</v>
      </c>
      <c r="AG1927" s="152">
        <v>6.5</v>
      </c>
      <c r="AH1927" s="152">
        <v>5.2290000000000001</v>
      </c>
      <c r="AI1927" s="152">
        <v>7.3540000000000001</v>
      </c>
      <c r="AJ1927" s="152">
        <v>7.3</v>
      </c>
      <c r="AK1927" s="152">
        <v>6.8609999999999998</v>
      </c>
      <c r="AL1927" s="152" t="e">
        <f t="shared" si="377"/>
        <v>#N/A</v>
      </c>
      <c r="AM1927" s="152" t="e">
        <f t="shared" si="378"/>
        <v>#N/A</v>
      </c>
      <c r="AN1927" s="152" t="e">
        <f>NA()</f>
        <v>#N/A</v>
      </c>
      <c r="AO1927" s="152" t="e">
        <f>NA()</f>
        <v>#N/A</v>
      </c>
      <c r="AP1927" s="152">
        <f t="shared" si="381"/>
        <v>8.2182999999999993</v>
      </c>
      <c r="AQ1927" s="152"/>
      <c r="AR1927" s="152"/>
      <c r="AS1927" s="153">
        <f t="shared" si="389"/>
        <v>85</v>
      </c>
      <c r="AT1927" s="153">
        <f t="shared" si="362"/>
        <v>1</v>
      </c>
      <c r="AU1927" s="153">
        <f t="shared" si="363"/>
        <v>0</v>
      </c>
      <c r="AV1927" s="153">
        <f t="shared" si="364"/>
        <v>0</v>
      </c>
      <c r="BA1927">
        <f t="shared" si="390"/>
        <v>26</v>
      </c>
    </row>
    <row r="1928" spans="2:53" x14ac:dyDescent="0.25">
      <c r="B1928" s="155">
        <f t="shared" si="384"/>
        <v>44647.999305555553</v>
      </c>
      <c r="C1928" s="155">
        <f t="shared" si="371"/>
        <v>44647.999305555553</v>
      </c>
      <c r="D1928" s="152">
        <f t="shared" si="374"/>
        <v>6.867</v>
      </c>
      <c r="E1928" s="152"/>
      <c r="F1928" s="152"/>
      <c r="G1928" s="152"/>
      <c r="H1928" s="152" t="e">
        <f t="shared" si="375"/>
        <v>#N/A</v>
      </c>
      <c r="I1928" s="152"/>
      <c r="J1928" s="152" t="e">
        <f t="shared" si="376"/>
        <v>#N/A</v>
      </c>
      <c r="K1928" s="152"/>
      <c r="L1928" s="152"/>
      <c r="M1928" s="152"/>
      <c r="N1928" s="152"/>
      <c r="O1928" s="152"/>
      <c r="P1928" s="152"/>
      <c r="Q1928" s="152"/>
      <c r="R1928" s="152"/>
      <c r="S1928" s="152"/>
      <c r="T1928" s="153" cm="1">
        <f t="array" ref="T1928">MATCH(1,(TDU_Info!$C$5:$C$111=$T$6)*(TDU_Info!$B$5:$B$111&lt;=$B1928),0)</f>
        <v>88</v>
      </c>
      <c r="U1928" s="152">
        <f>100*(INDEX(TDU_Info!$E$5:$E$111,$T1928)/T$11+INDEX(TDU_Info!$F$5:$F$111,$T1928))</f>
        <v>4.0617000000000001</v>
      </c>
      <c r="V1928" s="152">
        <v>5.1459999999999999</v>
      </c>
      <c r="W1928" s="152">
        <v>7.5789999999999997</v>
      </c>
      <c r="X1928" s="152">
        <v>7.04</v>
      </c>
      <c r="Y1928" s="152">
        <v>6.9749999999999996</v>
      </c>
      <c r="Z1928" s="152">
        <v>5.4589999999999996</v>
      </c>
      <c r="AA1928" s="152">
        <v>7.3280000000000003</v>
      </c>
      <c r="AB1928" s="152">
        <v>7.3</v>
      </c>
      <c r="AC1928" s="152">
        <v>7.109</v>
      </c>
      <c r="AD1928" s="152">
        <v>4.8609999999999998</v>
      </c>
      <c r="AE1928" s="152">
        <v>7.6</v>
      </c>
      <c r="AF1928" s="152">
        <v>6.867</v>
      </c>
      <c r="AG1928" s="152">
        <v>6.5</v>
      </c>
      <c r="AH1928" s="152">
        <v>5.2290000000000001</v>
      </c>
      <c r="AI1928" s="152">
        <v>7.3540000000000001</v>
      </c>
      <c r="AJ1928" s="152">
        <v>7.3</v>
      </c>
      <c r="AK1928" s="152">
        <v>6.8609999999999998</v>
      </c>
      <c r="AL1928" s="152" t="e">
        <f t="shared" si="377"/>
        <v>#N/A</v>
      </c>
      <c r="AM1928" s="152" t="e">
        <f t="shared" si="378"/>
        <v>#N/A</v>
      </c>
      <c r="AN1928" s="152" t="e">
        <f>NA()</f>
        <v>#N/A</v>
      </c>
      <c r="AO1928" s="152" t="e">
        <f>NA()</f>
        <v>#N/A</v>
      </c>
      <c r="AP1928" s="152">
        <f t="shared" si="381"/>
        <v>8.2182999999999993</v>
      </c>
      <c r="AQ1928" s="152"/>
      <c r="AR1928" s="152"/>
      <c r="AS1928" s="153">
        <f t="shared" si="389"/>
        <v>86</v>
      </c>
      <c r="AT1928" s="153">
        <f t="shared" si="362"/>
        <v>1</v>
      </c>
      <c r="AU1928" s="153">
        <f t="shared" si="363"/>
        <v>0</v>
      </c>
      <c r="AV1928" s="153">
        <f t="shared" si="364"/>
        <v>0</v>
      </c>
      <c r="BA1928">
        <f t="shared" si="390"/>
        <v>27</v>
      </c>
    </row>
    <row r="1929" spans="2:53" x14ac:dyDescent="0.25">
      <c r="B1929" s="155">
        <f t="shared" si="384"/>
        <v>44648.999305555553</v>
      </c>
      <c r="C1929" s="155">
        <f t="shared" si="371"/>
        <v>44648.999305555553</v>
      </c>
      <c r="D1929" s="152">
        <f t="shared" si="374"/>
        <v>6.867</v>
      </c>
      <c r="E1929" s="152"/>
      <c r="F1929" s="152"/>
      <c r="G1929" s="152"/>
      <c r="H1929" s="152" t="e">
        <f t="shared" si="375"/>
        <v>#N/A</v>
      </c>
      <c r="I1929" s="152"/>
      <c r="J1929" s="152" t="e">
        <f t="shared" si="376"/>
        <v>#N/A</v>
      </c>
      <c r="K1929" s="152"/>
      <c r="L1929" s="152"/>
      <c r="M1929" s="152"/>
      <c r="N1929" s="152"/>
      <c r="O1929" s="152"/>
      <c r="P1929" s="152"/>
      <c r="Q1929" s="152"/>
      <c r="R1929" s="152"/>
      <c r="S1929" s="152"/>
      <c r="T1929" s="153" cm="1">
        <f t="array" ref="T1929">MATCH(1,(TDU_Info!$C$5:$C$111=$T$6)*(TDU_Info!$B$5:$B$111&lt;=$B1929),0)</f>
        <v>88</v>
      </c>
      <c r="U1929" s="152">
        <f>100*(INDEX(TDU_Info!$E$5:$E$111,$T1929)/T$11+INDEX(TDU_Info!$F$5:$F$111,$T1929))</f>
        <v>4.0617000000000001</v>
      </c>
      <c r="V1929" s="152">
        <v>5.1459999999999999</v>
      </c>
      <c r="W1929" s="152">
        <v>7.5789999999999997</v>
      </c>
      <c r="X1929" s="152">
        <v>7.04</v>
      </c>
      <c r="Y1929" s="152">
        <v>6.9749999999999996</v>
      </c>
      <c r="Z1929" s="152">
        <v>5.4589999999999996</v>
      </c>
      <c r="AA1929" s="152">
        <v>7.3280000000000003</v>
      </c>
      <c r="AB1929" s="152">
        <v>7.3</v>
      </c>
      <c r="AC1929" s="152">
        <v>7.109</v>
      </c>
      <c r="AD1929" s="152">
        <v>4.8609999999999998</v>
      </c>
      <c r="AE1929" s="152">
        <v>7.6</v>
      </c>
      <c r="AF1929" s="152">
        <v>6.867</v>
      </c>
      <c r="AG1929" s="152">
        <v>6.5</v>
      </c>
      <c r="AH1929" s="152">
        <v>5.2290000000000001</v>
      </c>
      <c r="AI1929" s="152">
        <v>7.3540000000000001</v>
      </c>
      <c r="AJ1929" s="152">
        <v>7.3</v>
      </c>
      <c r="AK1929" s="152">
        <v>6.8609999999999998</v>
      </c>
      <c r="AL1929" s="152" t="e">
        <f t="shared" si="377"/>
        <v>#N/A</v>
      </c>
      <c r="AM1929" s="152" t="e">
        <f t="shared" si="378"/>
        <v>#N/A</v>
      </c>
      <c r="AN1929" s="152" t="e">
        <f>NA()</f>
        <v>#N/A</v>
      </c>
      <c r="AO1929" s="152" t="e">
        <f>NA()</f>
        <v>#N/A</v>
      </c>
      <c r="AP1929" s="152">
        <f t="shared" si="381"/>
        <v>8.2182999999999993</v>
      </c>
      <c r="AQ1929" s="152"/>
      <c r="AR1929" s="152"/>
      <c r="AS1929" s="153">
        <f t="shared" si="389"/>
        <v>87</v>
      </c>
      <c r="AT1929" s="153">
        <f t="shared" si="362"/>
        <v>1</v>
      </c>
      <c r="AU1929" s="153">
        <f t="shared" si="363"/>
        <v>0</v>
      </c>
      <c r="AV1929" s="153">
        <f t="shared" si="364"/>
        <v>0</v>
      </c>
      <c r="BA1929">
        <f t="shared" si="390"/>
        <v>28</v>
      </c>
    </row>
    <row r="1930" spans="2:53" x14ac:dyDescent="0.25">
      <c r="B1930" s="155">
        <f t="shared" si="384"/>
        <v>44649.999305555553</v>
      </c>
      <c r="C1930" s="155">
        <f t="shared" si="371"/>
        <v>44649.999305555553</v>
      </c>
      <c r="D1930" s="152">
        <f t="shared" si="374"/>
        <v>6.867</v>
      </c>
      <c r="E1930" s="152"/>
      <c r="F1930" s="152"/>
      <c r="G1930" s="152"/>
      <c r="H1930" s="152" t="e">
        <f t="shared" si="375"/>
        <v>#N/A</v>
      </c>
      <c r="I1930" s="152"/>
      <c r="J1930" s="152" t="e">
        <f t="shared" si="376"/>
        <v>#N/A</v>
      </c>
      <c r="K1930" s="152"/>
      <c r="L1930" s="152"/>
      <c r="M1930" s="152"/>
      <c r="N1930" s="152"/>
      <c r="O1930" s="152"/>
      <c r="P1930" s="152"/>
      <c r="Q1930" s="152"/>
      <c r="R1930" s="152"/>
      <c r="S1930" s="152"/>
      <c r="T1930" s="153" cm="1">
        <f t="array" ref="T1930">MATCH(1,(TDU_Info!$C$5:$C$111=$T$6)*(TDU_Info!$B$5:$B$111&lt;=$B1930),0)</f>
        <v>88</v>
      </c>
      <c r="U1930" s="152">
        <f>100*(INDEX(TDU_Info!$E$5:$E$111,$T1930)/T$11+INDEX(TDU_Info!$F$5:$F$111,$T1930))</f>
        <v>4.0617000000000001</v>
      </c>
      <c r="V1930" s="152">
        <v>5.1459999999999999</v>
      </c>
      <c r="W1930" s="152">
        <v>7.5789999999999997</v>
      </c>
      <c r="X1930" s="152">
        <v>7.04</v>
      </c>
      <c r="Y1930" s="152">
        <v>6.9749999999999996</v>
      </c>
      <c r="Z1930" s="152">
        <v>5.4589999999999996</v>
      </c>
      <c r="AA1930" s="152">
        <v>7.3280000000000003</v>
      </c>
      <c r="AB1930" s="152">
        <v>7.3</v>
      </c>
      <c r="AC1930" s="152">
        <v>7.109</v>
      </c>
      <c r="AD1930" s="152">
        <v>4.8609999999999998</v>
      </c>
      <c r="AE1930" s="152">
        <v>7.6</v>
      </c>
      <c r="AF1930" s="152">
        <v>6.867</v>
      </c>
      <c r="AG1930" s="152">
        <v>6.5</v>
      </c>
      <c r="AH1930" s="152">
        <v>5.2290000000000001</v>
      </c>
      <c r="AI1930" s="152">
        <v>7.3540000000000001</v>
      </c>
      <c r="AJ1930" s="152">
        <v>7.3</v>
      </c>
      <c r="AK1930" s="152">
        <v>6.8609999999999998</v>
      </c>
      <c r="AL1930" s="152" t="e">
        <f t="shared" si="377"/>
        <v>#N/A</v>
      </c>
      <c r="AM1930" s="152" t="e">
        <f t="shared" si="378"/>
        <v>#N/A</v>
      </c>
      <c r="AN1930" s="152" t="e">
        <f>NA()</f>
        <v>#N/A</v>
      </c>
      <c r="AO1930" s="152" t="e">
        <f>NA()</f>
        <v>#N/A</v>
      </c>
      <c r="AP1930" s="152">
        <f t="shared" si="381"/>
        <v>8.2182999999999993</v>
      </c>
      <c r="AQ1930" s="152"/>
      <c r="AR1930" s="152"/>
      <c r="AS1930" s="153">
        <f t="shared" si="389"/>
        <v>88</v>
      </c>
      <c r="AT1930" s="153">
        <f t="shared" si="362"/>
        <v>1</v>
      </c>
      <c r="AU1930" s="153">
        <f t="shared" si="363"/>
        <v>0</v>
      </c>
      <c r="AV1930" s="153">
        <f t="shared" si="364"/>
        <v>0</v>
      </c>
      <c r="BA1930">
        <f t="shared" si="390"/>
        <v>29</v>
      </c>
    </row>
    <row r="1931" spans="2:53" x14ac:dyDescent="0.25">
      <c r="B1931" s="155">
        <f t="shared" si="384"/>
        <v>44650.999305555553</v>
      </c>
      <c r="C1931" s="155">
        <f t="shared" si="371"/>
        <v>44650.999305555553</v>
      </c>
      <c r="D1931" s="152">
        <f t="shared" si="374"/>
        <v>6.867</v>
      </c>
      <c r="E1931" s="152"/>
      <c r="F1931" s="152"/>
      <c r="G1931" s="152"/>
      <c r="H1931" s="152" t="e">
        <f t="shared" si="375"/>
        <v>#N/A</v>
      </c>
      <c r="I1931" s="152"/>
      <c r="J1931" s="152" t="e">
        <f t="shared" si="376"/>
        <v>#N/A</v>
      </c>
      <c r="K1931" s="152"/>
      <c r="L1931" s="152"/>
      <c r="M1931" s="152"/>
      <c r="N1931" s="152"/>
      <c r="O1931" s="152"/>
      <c r="P1931" s="152"/>
      <c r="Q1931" s="152"/>
      <c r="R1931" s="152"/>
      <c r="S1931" s="152"/>
      <c r="T1931" s="153" cm="1">
        <f t="array" ref="T1931">MATCH(1,(TDU_Info!$C$5:$C$111=$T$6)*(TDU_Info!$B$5:$B$111&lt;=$B1931),0)</f>
        <v>88</v>
      </c>
      <c r="U1931" s="152">
        <f>100*(INDEX(TDU_Info!$E$5:$E$111,$T1931)/T$11+INDEX(TDU_Info!$F$5:$F$111,$T1931))</f>
        <v>4.0617000000000001</v>
      </c>
      <c r="V1931" s="152">
        <v>5.1459999999999999</v>
      </c>
      <c r="W1931" s="152">
        <v>8.6289999999999996</v>
      </c>
      <c r="X1931" s="152">
        <v>7.04</v>
      </c>
      <c r="Y1931" s="152">
        <v>6.9749999999999996</v>
      </c>
      <c r="Z1931" s="152">
        <v>5.4589999999999996</v>
      </c>
      <c r="AA1931" s="152">
        <v>7.3280000000000003</v>
      </c>
      <c r="AB1931" s="152">
        <v>7.3</v>
      </c>
      <c r="AC1931" s="152">
        <v>7.109</v>
      </c>
      <c r="AD1931" s="152">
        <v>4.8609999999999998</v>
      </c>
      <c r="AE1931" s="152">
        <v>8.65</v>
      </c>
      <c r="AF1931" s="152">
        <v>6.867</v>
      </c>
      <c r="AG1931" s="152">
        <v>6.9749999999999996</v>
      </c>
      <c r="AH1931" s="152">
        <v>5.2290000000000001</v>
      </c>
      <c r="AI1931" s="152">
        <v>7.3540000000000001</v>
      </c>
      <c r="AJ1931" s="152">
        <v>7.3</v>
      </c>
      <c r="AK1931" s="152">
        <v>6.8609999999999998</v>
      </c>
      <c r="AL1931" s="152" t="e">
        <f t="shared" si="377"/>
        <v>#N/A</v>
      </c>
      <c r="AM1931" s="152" t="e">
        <f t="shared" si="378"/>
        <v>#N/A</v>
      </c>
      <c r="AN1931" s="152" t="e">
        <f>NA()</f>
        <v>#N/A</v>
      </c>
      <c r="AO1931" s="152" t="e">
        <f>NA()</f>
        <v>#N/A</v>
      </c>
      <c r="AP1931" s="152">
        <f t="shared" si="381"/>
        <v>8.2182999999999993</v>
      </c>
      <c r="AQ1931" s="152"/>
      <c r="AR1931" s="152"/>
      <c r="AS1931" s="153">
        <f t="shared" si="389"/>
        <v>89</v>
      </c>
      <c r="AT1931" s="153">
        <f t="shared" si="362"/>
        <v>1</v>
      </c>
      <c r="AU1931" s="153">
        <f t="shared" si="363"/>
        <v>0</v>
      </c>
      <c r="AV1931" s="153">
        <f t="shared" si="364"/>
        <v>0</v>
      </c>
      <c r="BA1931">
        <f t="shared" si="390"/>
        <v>30</v>
      </c>
    </row>
    <row r="1932" spans="2:53" x14ac:dyDescent="0.25">
      <c r="B1932" s="155">
        <f t="shared" si="384"/>
        <v>44651.999305555553</v>
      </c>
      <c r="C1932" s="155">
        <f t="shared" si="371"/>
        <v>44651.999305555553</v>
      </c>
      <c r="D1932" s="152">
        <f t="shared" si="374"/>
        <v>6.867</v>
      </c>
      <c r="E1932" s="152"/>
      <c r="F1932" s="152"/>
      <c r="G1932" s="152"/>
      <c r="H1932" s="152" t="e">
        <f t="shared" si="375"/>
        <v>#N/A</v>
      </c>
      <c r="I1932" s="152"/>
      <c r="J1932" s="152" t="e">
        <f t="shared" si="376"/>
        <v>#N/A</v>
      </c>
      <c r="K1932" s="152"/>
      <c r="L1932" s="152"/>
      <c r="M1932" s="152"/>
      <c r="N1932" s="152"/>
      <c r="O1932" s="152"/>
      <c r="P1932" s="152"/>
      <c r="Q1932" s="152"/>
      <c r="R1932" s="152"/>
      <c r="S1932" s="152"/>
      <c r="T1932" s="153" cm="1">
        <f t="array" ref="T1932">MATCH(1,(TDU_Info!$C$5:$C$111=$T$6)*(TDU_Info!$B$5:$B$111&lt;=$B1932),0)</f>
        <v>88</v>
      </c>
      <c r="U1932" s="152">
        <f>100*(INDEX(TDU_Info!$E$5:$E$111,$T1932)/T$11+INDEX(TDU_Info!$F$5:$F$111,$T1932))</f>
        <v>4.0617000000000001</v>
      </c>
      <c r="V1932" s="152">
        <v>5.1459999999999999</v>
      </c>
      <c r="W1932" s="152">
        <v>8.6289999999999996</v>
      </c>
      <c r="X1932" s="152">
        <v>7.04</v>
      </c>
      <c r="Y1932" s="152">
        <v>6.9749999999999996</v>
      </c>
      <c r="Z1932" s="152">
        <v>5.4589999999999996</v>
      </c>
      <c r="AA1932" s="152">
        <v>7.3280000000000003</v>
      </c>
      <c r="AB1932" s="152">
        <v>7.3</v>
      </c>
      <c r="AC1932" s="152">
        <v>7.7</v>
      </c>
      <c r="AD1932" s="152">
        <v>4.8609999999999998</v>
      </c>
      <c r="AE1932" s="152">
        <v>8.65</v>
      </c>
      <c r="AF1932" s="152">
        <v>6.867</v>
      </c>
      <c r="AG1932" s="152">
        <v>6.9749999999999996</v>
      </c>
      <c r="AH1932" s="152">
        <v>5.2290000000000001</v>
      </c>
      <c r="AI1932" s="152">
        <v>7.3540000000000001</v>
      </c>
      <c r="AJ1932" s="152">
        <v>7.3</v>
      </c>
      <c r="AK1932" s="152">
        <v>7.55</v>
      </c>
      <c r="AL1932" s="152" t="e">
        <f t="shared" si="377"/>
        <v>#N/A</v>
      </c>
      <c r="AM1932" s="152" t="e">
        <f t="shared" si="378"/>
        <v>#N/A</v>
      </c>
      <c r="AN1932" s="152" t="e">
        <f>NA()</f>
        <v>#N/A</v>
      </c>
      <c r="AO1932" s="152" t="e">
        <f>NA()</f>
        <v>#N/A</v>
      </c>
      <c r="AP1932" s="152">
        <f t="shared" si="381"/>
        <v>8.2182999999999993</v>
      </c>
      <c r="AQ1932" s="152"/>
      <c r="AR1932" s="152"/>
      <c r="AS1932" s="153">
        <f t="shared" si="389"/>
        <v>90</v>
      </c>
      <c r="AT1932" s="153">
        <f t="shared" si="362"/>
        <v>1</v>
      </c>
      <c r="AU1932" s="153">
        <f t="shared" si="363"/>
        <v>0</v>
      </c>
      <c r="AV1932" s="153">
        <f t="shared" si="364"/>
        <v>0</v>
      </c>
      <c r="BA1932">
        <f t="shared" si="390"/>
        <v>31</v>
      </c>
    </row>
    <row r="1933" spans="2:53" x14ac:dyDescent="0.25">
      <c r="B1933" s="155">
        <f t="shared" si="384"/>
        <v>44652.999305555553</v>
      </c>
      <c r="C1933" s="155">
        <f t="shared" si="371"/>
        <v>44652.999305555553</v>
      </c>
      <c r="D1933" s="152">
        <f t="shared" si="374"/>
        <v>7.04</v>
      </c>
      <c r="E1933" s="152"/>
      <c r="F1933" s="152"/>
      <c r="G1933" s="152"/>
      <c r="H1933" s="152" t="e">
        <f t="shared" si="375"/>
        <v>#N/A</v>
      </c>
      <c r="I1933" s="152"/>
      <c r="J1933" s="152" t="e">
        <f t="shared" si="376"/>
        <v>#N/A</v>
      </c>
      <c r="K1933" s="152"/>
      <c r="L1933" s="152"/>
      <c r="M1933" s="152"/>
      <c r="N1933" s="152"/>
      <c r="O1933" s="152"/>
      <c r="P1933" s="152"/>
      <c r="Q1933" s="152"/>
      <c r="R1933" s="152"/>
      <c r="S1933" s="152"/>
      <c r="T1933" s="153" cm="1">
        <f t="array" ref="T1933">MATCH(1,(TDU_Info!$C$5:$C$111=$T$6)*(TDU_Info!$B$5:$B$111&lt;=$B1933),0)</f>
        <v>88</v>
      </c>
      <c r="U1933" s="152">
        <f>100*(INDEX(TDU_Info!$E$5:$E$111,$T1933)/T$11+INDEX(TDU_Info!$F$5:$F$111,$T1933))</f>
        <v>4.0617000000000001</v>
      </c>
      <c r="V1933" s="152">
        <v>5.1459999999999999</v>
      </c>
      <c r="W1933" s="152">
        <v>8.6289999999999996</v>
      </c>
      <c r="X1933" s="152">
        <v>7.04</v>
      </c>
      <c r="Y1933" s="152">
        <v>6.9749999999999996</v>
      </c>
      <c r="Z1933" s="152">
        <v>5.4589999999999996</v>
      </c>
      <c r="AA1933" s="152">
        <v>7.3280000000000003</v>
      </c>
      <c r="AB1933" s="152">
        <v>7.3</v>
      </c>
      <c r="AC1933" s="152">
        <v>7.7</v>
      </c>
      <c r="AD1933" s="152">
        <v>4.8609999999999998</v>
      </c>
      <c r="AE1933" s="152">
        <v>8.65</v>
      </c>
      <c r="AF1933" s="152">
        <v>7.04</v>
      </c>
      <c r="AG1933" s="152">
        <v>6.9749999999999996</v>
      </c>
      <c r="AH1933" s="152">
        <v>5.2290000000000001</v>
      </c>
      <c r="AI1933" s="152">
        <v>7.3540000000000001</v>
      </c>
      <c r="AJ1933" s="152">
        <v>7.3</v>
      </c>
      <c r="AK1933" s="152">
        <v>7.55</v>
      </c>
      <c r="AL1933" s="152" t="e">
        <f t="shared" si="377"/>
        <v>#N/A</v>
      </c>
      <c r="AM1933" s="152" t="e">
        <f t="shared" si="378"/>
        <v>#N/A</v>
      </c>
      <c r="AN1933" s="152" t="e">
        <f>NA()</f>
        <v>#N/A</v>
      </c>
      <c r="AO1933" s="152" t="e">
        <f>NA()</f>
        <v>#N/A</v>
      </c>
      <c r="AP1933" s="152" t="e">
        <f t="shared" si="381"/>
        <v>#N/A</v>
      </c>
      <c r="AQ1933" s="152"/>
      <c r="AR1933" s="152"/>
      <c r="AS1933" s="153">
        <f t="shared" si="389"/>
        <v>91</v>
      </c>
      <c r="AT1933" s="153">
        <f t="shared" si="362"/>
        <v>1</v>
      </c>
      <c r="AU1933" s="153">
        <f t="shared" si="363"/>
        <v>0</v>
      </c>
      <c r="AV1933" s="153">
        <f t="shared" si="364"/>
        <v>0</v>
      </c>
      <c r="BA1933">
        <f t="shared" si="390"/>
        <v>1</v>
      </c>
    </row>
    <row r="1934" spans="2:53" x14ac:dyDescent="0.25">
      <c r="B1934" s="155">
        <f t="shared" si="384"/>
        <v>44653.999305555553</v>
      </c>
      <c r="C1934" s="155">
        <f t="shared" si="371"/>
        <v>44653.999305555553</v>
      </c>
      <c r="D1934" s="152">
        <f t="shared" si="374"/>
        <v>7.04</v>
      </c>
      <c r="E1934" s="152"/>
      <c r="F1934" s="152"/>
      <c r="G1934" s="152"/>
      <c r="H1934" s="152" t="e">
        <f t="shared" si="375"/>
        <v>#N/A</v>
      </c>
      <c r="I1934" s="152"/>
      <c r="J1934" s="152" t="e">
        <f t="shared" si="376"/>
        <v>#N/A</v>
      </c>
      <c r="K1934" s="152"/>
      <c r="L1934" s="152"/>
      <c r="M1934" s="152"/>
      <c r="N1934" s="152"/>
      <c r="O1934" s="152"/>
      <c r="P1934" s="152"/>
      <c r="Q1934" s="152"/>
      <c r="R1934" s="152"/>
      <c r="S1934" s="152"/>
      <c r="T1934" s="153" cm="1">
        <f t="array" ref="T1934">MATCH(1,(TDU_Info!$C$5:$C$111=$T$6)*(TDU_Info!$B$5:$B$111&lt;=$B1934),0)</f>
        <v>88</v>
      </c>
      <c r="U1934" s="152">
        <f>100*(INDEX(TDU_Info!$E$5:$E$111,$T1934)/T$11+INDEX(TDU_Info!$F$5:$F$111,$T1934))</f>
        <v>4.0617000000000001</v>
      </c>
      <c r="V1934" s="152">
        <v>5.1459999999999999</v>
      </c>
      <c r="W1934" s="152">
        <v>9.9239999999999995</v>
      </c>
      <c r="X1934" s="152">
        <v>7.04</v>
      </c>
      <c r="Y1934" s="152">
        <v>6.9749999999999996</v>
      </c>
      <c r="Z1934" s="152">
        <v>5.4589999999999996</v>
      </c>
      <c r="AA1934" s="152">
        <v>10.112</v>
      </c>
      <c r="AB1934" s="152">
        <v>7.3</v>
      </c>
      <c r="AC1934" s="152">
        <v>7.7</v>
      </c>
      <c r="AD1934" s="152">
        <v>5.1230000000000002</v>
      </c>
      <c r="AE1934" s="152">
        <v>9.8119999999999994</v>
      </c>
      <c r="AF1934" s="152">
        <v>7.04</v>
      </c>
      <c r="AG1934" s="152">
        <v>6.9749999999999996</v>
      </c>
      <c r="AH1934" s="152">
        <v>5.43</v>
      </c>
      <c r="AI1934" s="152">
        <v>10.006</v>
      </c>
      <c r="AJ1934" s="152">
        <v>7.3</v>
      </c>
      <c r="AK1934" s="152">
        <v>7.55</v>
      </c>
      <c r="AL1934" s="152" t="e">
        <f t="shared" si="377"/>
        <v>#N/A</v>
      </c>
      <c r="AM1934" s="152" t="e">
        <f t="shared" si="378"/>
        <v>#N/A</v>
      </c>
      <c r="AN1934" s="152" t="e">
        <f>NA()</f>
        <v>#N/A</v>
      </c>
      <c r="AO1934" s="152" t="e">
        <f>NA()</f>
        <v>#N/A</v>
      </c>
      <c r="AP1934" s="152">
        <f t="shared" si="381"/>
        <v>8.2182999999999993</v>
      </c>
      <c r="AQ1934" s="152"/>
      <c r="AR1934" s="152"/>
      <c r="AS1934" s="153">
        <f t="shared" si="389"/>
        <v>92</v>
      </c>
      <c r="AT1934" s="153">
        <f t="shared" si="362"/>
        <v>1</v>
      </c>
      <c r="AU1934" s="153">
        <f t="shared" si="363"/>
        <v>0</v>
      </c>
      <c r="AV1934" s="153">
        <f t="shared" si="364"/>
        <v>0</v>
      </c>
      <c r="BA1934">
        <f t="shared" si="390"/>
        <v>2</v>
      </c>
    </row>
    <row r="1935" spans="2:53" x14ac:dyDescent="0.25">
      <c r="B1935" s="155">
        <f t="shared" si="384"/>
        <v>44654.999305555553</v>
      </c>
      <c r="C1935" s="155">
        <f t="shared" si="371"/>
        <v>44654.999305555553</v>
      </c>
      <c r="D1935" s="152">
        <f t="shared" si="374"/>
        <v>7.04</v>
      </c>
      <c r="E1935" s="152"/>
      <c r="F1935" s="152"/>
      <c r="G1935" s="152"/>
      <c r="H1935" s="152" t="e">
        <f t="shared" si="375"/>
        <v>#N/A</v>
      </c>
      <c r="I1935" s="152"/>
      <c r="J1935" s="152" t="e">
        <f t="shared" si="376"/>
        <v>#N/A</v>
      </c>
      <c r="K1935" s="152"/>
      <c r="L1935" s="152"/>
      <c r="M1935" s="152"/>
      <c r="N1935" s="152"/>
      <c r="O1935" s="152"/>
      <c r="P1935" s="152"/>
      <c r="Q1935" s="152"/>
      <c r="R1935" s="152"/>
      <c r="S1935" s="152"/>
      <c r="T1935" s="153" cm="1">
        <f t="array" ref="T1935">MATCH(1,(TDU_Info!$C$5:$C$111=$T$6)*(TDU_Info!$B$5:$B$111&lt;=$B1935),0)</f>
        <v>88</v>
      </c>
      <c r="U1935" s="152">
        <f>100*(INDEX(TDU_Info!$E$5:$E$111,$T1935)/T$11+INDEX(TDU_Info!$F$5:$F$111,$T1935))</f>
        <v>4.0617000000000001</v>
      </c>
      <c r="V1935" s="152">
        <v>5.1459999999999999</v>
      </c>
      <c r="W1935" s="152">
        <v>9.9239999999999995</v>
      </c>
      <c r="X1935" s="152">
        <v>7.04</v>
      </c>
      <c r="Y1935" s="152">
        <v>6.9749999999999996</v>
      </c>
      <c r="Z1935" s="152">
        <v>5.4589999999999996</v>
      </c>
      <c r="AA1935" s="152">
        <v>10.112</v>
      </c>
      <c r="AB1935" s="152">
        <v>7.3</v>
      </c>
      <c r="AC1935" s="152">
        <v>7.7</v>
      </c>
      <c r="AD1935" s="152">
        <v>5.1230000000000002</v>
      </c>
      <c r="AE1935" s="152">
        <v>9.8119999999999994</v>
      </c>
      <c r="AF1935" s="152">
        <v>7.04</v>
      </c>
      <c r="AG1935" s="152">
        <v>6.9749999999999996</v>
      </c>
      <c r="AH1935" s="152">
        <v>5.43</v>
      </c>
      <c r="AI1935" s="152">
        <v>10.006</v>
      </c>
      <c r="AJ1935" s="152">
        <v>7.3</v>
      </c>
      <c r="AK1935" s="152">
        <v>7.55</v>
      </c>
      <c r="AL1935" s="152" t="e">
        <f t="shared" si="377"/>
        <v>#N/A</v>
      </c>
      <c r="AM1935" s="152" t="e">
        <f t="shared" si="378"/>
        <v>#N/A</v>
      </c>
      <c r="AN1935" s="152" t="e">
        <f>NA()</f>
        <v>#N/A</v>
      </c>
      <c r="AO1935" s="152" t="e">
        <f>NA()</f>
        <v>#N/A</v>
      </c>
      <c r="AP1935" s="152">
        <f t="shared" si="381"/>
        <v>8.2182999999999993</v>
      </c>
      <c r="AQ1935" s="152"/>
      <c r="AR1935" s="152"/>
      <c r="AS1935" s="153">
        <f t="shared" si="389"/>
        <v>93</v>
      </c>
      <c r="AT1935" s="153">
        <f t="shared" si="362"/>
        <v>1</v>
      </c>
      <c r="AU1935" s="153">
        <f t="shared" si="363"/>
        <v>0</v>
      </c>
      <c r="AV1935" s="153">
        <f t="shared" si="364"/>
        <v>0</v>
      </c>
      <c r="BA1935">
        <f t="shared" si="390"/>
        <v>3</v>
      </c>
    </row>
    <row r="1936" spans="2:53" x14ac:dyDescent="0.25">
      <c r="B1936" s="155">
        <f t="shared" si="384"/>
        <v>44655.999305555553</v>
      </c>
      <c r="C1936" s="155">
        <f t="shared" si="371"/>
        <v>44655.999305555553</v>
      </c>
      <c r="D1936" s="152">
        <f t="shared" si="374"/>
        <v>7.04</v>
      </c>
      <c r="E1936" s="152"/>
      <c r="F1936" s="152"/>
      <c r="G1936" s="152"/>
      <c r="H1936" s="152" t="e">
        <f t="shared" si="375"/>
        <v>#N/A</v>
      </c>
      <c r="I1936" s="152"/>
      <c r="J1936" s="152" t="e">
        <f t="shared" si="376"/>
        <v>#N/A</v>
      </c>
      <c r="K1936" s="152"/>
      <c r="L1936" s="152"/>
      <c r="M1936" s="152"/>
      <c r="N1936" s="152"/>
      <c r="O1936" s="152"/>
      <c r="P1936" s="152"/>
      <c r="Q1936" s="152"/>
      <c r="R1936" s="152"/>
      <c r="S1936" s="152"/>
      <c r="T1936" s="153" cm="1">
        <f t="array" ref="T1936">MATCH(1,(TDU_Info!$C$5:$C$111=$T$6)*(TDU_Info!$B$5:$B$111&lt;=$B1936),0)</f>
        <v>88</v>
      </c>
      <c r="U1936" s="152">
        <f>100*(INDEX(TDU_Info!$E$5:$E$111,$T1936)/T$11+INDEX(TDU_Info!$F$5:$F$111,$T1936))</f>
        <v>4.0617000000000001</v>
      </c>
      <c r="V1936" s="152">
        <v>5.1459999999999999</v>
      </c>
      <c r="W1936" s="152">
        <v>9.9239999999999995</v>
      </c>
      <c r="X1936" s="152">
        <v>7.04</v>
      </c>
      <c r="Y1936" s="152">
        <v>6.9749999999999996</v>
      </c>
      <c r="Z1936" s="152">
        <v>5.4589999999999996</v>
      </c>
      <c r="AA1936" s="152">
        <v>10.112</v>
      </c>
      <c r="AB1936" s="152">
        <v>7.3</v>
      </c>
      <c r="AC1936" s="152">
        <v>7.7</v>
      </c>
      <c r="AD1936" s="152">
        <v>5.1230000000000002</v>
      </c>
      <c r="AE1936" s="152">
        <v>9.8119999999999994</v>
      </c>
      <c r="AF1936" s="152">
        <v>7.04</v>
      </c>
      <c r="AG1936" s="152">
        <v>6.9749999999999996</v>
      </c>
      <c r="AH1936" s="152">
        <v>5.43</v>
      </c>
      <c r="AI1936" s="152">
        <v>10.006</v>
      </c>
      <c r="AJ1936" s="152">
        <v>7.3</v>
      </c>
      <c r="AK1936" s="152">
        <v>7.55</v>
      </c>
      <c r="AL1936" s="152" t="e">
        <f t="shared" si="377"/>
        <v>#N/A</v>
      </c>
      <c r="AM1936" s="152" t="e">
        <f t="shared" si="378"/>
        <v>#N/A</v>
      </c>
      <c r="AN1936" s="152" t="e">
        <f>NA()</f>
        <v>#N/A</v>
      </c>
      <c r="AO1936" s="152" t="e">
        <f>NA()</f>
        <v>#N/A</v>
      </c>
      <c r="AP1936" s="152">
        <f t="shared" si="381"/>
        <v>8.2182999999999993</v>
      </c>
      <c r="AQ1936" s="152"/>
      <c r="AR1936" s="152"/>
      <c r="AS1936" s="153">
        <f t="shared" si="389"/>
        <v>94</v>
      </c>
      <c r="AT1936" s="153">
        <f t="shared" si="362"/>
        <v>1</v>
      </c>
      <c r="AU1936" s="153">
        <f t="shared" si="363"/>
        <v>0</v>
      </c>
      <c r="AV1936" s="153">
        <f t="shared" si="364"/>
        <v>0</v>
      </c>
      <c r="BA1936">
        <f t="shared" si="390"/>
        <v>4</v>
      </c>
    </row>
    <row r="1937" spans="2:53" x14ac:dyDescent="0.25">
      <c r="B1937" s="155">
        <f t="shared" si="384"/>
        <v>44656.999305555553</v>
      </c>
      <c r="C1937" s="155">
        <f t="shared" si="371"/>
        <v>44656.999305555553</v>
      </c>
      <c r="D1937" s="152">
        <f t="shared" si="374"/>
        <v>7.04</v>
      </c>
      <c r="E1937" s="152"/>
      <c r="F1937" s="152"/>
      <c r="G1937" s="152"/>
      <c r="H1937" s="152" t="e">
        <f t="shared" si="375"/>
        <v>#N/A</v>
      </c>
      <c r="I1937" s="152"/>
      <c r="J1937" s="152" t="e">
        <f t="shared" si="376"/>
        <v>#N/A</v>
      </c>
      <c r="K1937" s="152"/>
      <c r="L1937" s="152"/>
      <c r="M1937" s="152"/>
      <c r="N1937" s="152"/>
      <c r="O1937" s="152"/>
      <c r="P1937" s="152"/>
      <c r="Q1937" s="152"/>
      <c r="R1937" s="152"/>
      <c r="S1937" s="152"/>
      <c r="T1937" s="153" cm="1">
        <f t="array" ref="T1937">MATCH(1,(TDU_Info!$C$5:$C$111=$T$6)*(TDU_Info!$B$5:$B$111&lt;=$B1937),0)</f>
        <v>88</v>
      </c>
      <c r="U1937" s="152">
        <f>100*(INDEX(TDU_Info!$E$5:$E$111,$T1937)/T$11+INDEX(TDU_Info!$F$5:$F$111,$T1937))</f>
        <v>4.0617000000000001</v>
      </c>
      <c r="V1937" s="152">
        <v>5.1459999999999999</v>
      </c>
      <c r="W1937" s="152">
        <v>9.9239999999999995</v>
      </c>
      <c r="X1937" s="152">
        <v>7.04</v>
      </c>
      <c r="Y1937" s="152">
        <v>7.3150000000000004</v>
      </c>
      <c r="Z1937" s="152">
        <v>5.5090000000000003</v>
      </c>
      <c r="AA1937" s="152">
        <v>10.112</v>
      </c>
      <c r="AB1937" s="152">
        <v>7.3</v>
      </c>
      <c r="AC1937" s="152">
        <v>7.7</v>
      </c>
      <c r="AD1937" s="152">
        <v>5.1230000000000002</v>
      </c>
      <c r="AE1937" s="152">
        <v>9.8119999999999994</v>
      </c>
      <c r="AF1937" s="152">
        <v>7.04</v>
      </c>
      <c r="AG1937" s="152">
        <v>7.3150000000000004</v>
      </c>
      <c r="AH1937" s="152">
        <v>5.48</v>
      </c>
      <c r="AI1937" s="152">
        <v>10.006</v>
      </c>
      <c r="AJ1937" s="152">
        <v>7.3</v>
      </c>
      <c r="AK1937" s="152">
        <v>7.55</v>
      </c>
      <c r="AL1937" s="152" t="e">
        <f t="shared" si="377"/>
        <v>#N/A</v>
      </c>
      <c r="AM1937" s="152" t="e">
        <f t="shared" si="378"/>
        <v>#N/A</v>
      </c>
      <c r="AN1937" s="152" t="e">
        <f>NA()</f>
        <v>#N/A</v>
      </c>
      <c r="AO1937" s="152" t="e">
        <f>NA()</f>
        <v>#N/A</v>
      </c>
      <c r="AP1937" s="152">
        <f t="shared" si="381"/>
        <v>8.2182999999999993</v>
      </c>
      <c r="AQ1937" s="152"/>
      <c r="AR1937" s="152"/>
      <c r="AS1937" s="153">
        <f t="shared" si="389"/>
        <v>95</v>
      </c>
      <c r="AT1937" s="153">
        <f t="shared" si="362"/>
        <v>1</v>
      </c>
      <c r="AU1937" s="153">
        <f t="shared" si="363"/>
        <v>0</v>
      </c>
      <c r="AV1937" s="153">
        <f t="shared" si="364"/>
        <v>0</v>
      </c>
      <c r="BA1937">
        <f t="shared" si="390"/>
        <v>5</v>
      </c>
    </row>
    <row r="1938" spans="2:53" x14ac:dyDescent="0.25">
      <c r="B1938" s="155">
        <f t="shared" si="384"/>
        <v>44657.999305555553</v>
      </c>
      <c r="C1938" s="155">
        <f t="shared" si="371"/>
        <v>44657.999305555553</v>
      </c>
      <c r="D1938" s="152">
        <f t="shared" si="374"/>
        <v>7.1669999999999998</v>
      </c>
      <c r="E1938" s="152"/>
      <c r="F1938" s="152"/>
      <c r="G1938" s="152"/>
      <c r="H1938" s="152" t="e">
        <f t="shared" si="375"/>
        <v>#N/A</v>
      </c>
      <c r="I1938" s="152"/>
      <c r="J1938" s="152" t="e">
        <f t="shared" si="376"/>
        <v>#N/A</v>
      </c>
      <c r="K1938" s="152"/>
      <c r="L1938" s="152"/>
      <c r="M1938" s="152"/>
      <c r="N1938" s="152"/>
      <c r="O1938" s="152"/>
      <c r="P1938" s="152"/>
      <c r="Q1938" s="152"/>
      <c r="R1938" s="152"/>
      <c r="S1938" s="152"/>
      <c r="T1938" s="153" cm="1">
        <f t="array" ref="T1938">MATCH(1,(TDU_Info!$C$5:$C$111=$T$6)*(TDU_Info!$B$5:$B$111&lt;=$B1938),0)</f>
        <v>88</v>
      </c>
      <c r="U1938" s="152">
        <f>100*(INDEX(TDU_Info!$E$5:$E$111,$T1938)/T$11+INDEX(TDU_Info!$F$5:$F$111,$T1938))</f>
        <v>4.0617000000000001</v>
      </c>
      <c r="V1938" s="152">
        <v>5.4459999999999997</v>
      </c>
      <c r="W1938" s="152">
        <v>10.321</v>
      </c>
      <c r="X1938" s="152">
        <v>7.6669999999999998</v>
      </c>
      <c r="Y1938" s="152">
        <v>7.3150000000000004</v>
      </c>
      <c r="Z1938" s="152">
        <v>5.859</v>
      </c>
      <c r="AA1938" s="152">
        <v>10.712</v>
      </c>
      <c r="AB1938" s="152">
        <v>8.109</v>
      </c>
      <c r="AC1938" s="152">
        <v>7.8550000000000004</v>
      </c>
      <c r="AD1938" s="152">
        <v>5.423</v>
      </c>
      <c r="AE1938" s="152">
        <v>10.125</v>
      </c>
      <c r="AF1938" s="152">
        <v>7.1669999999999998</v>
      </c>
      <c r="AG1938" s="152">
        <v>7.3150000000000004</v>
      </c>
      <c r="AH1938" s="152">
        <v>5.83</v>
      </c>
      <c r="AI1938" s="152">
        <v>10.606</v>
      </c>
      <c r="AJ1938" s="152">
        <v>7.609</v>
      </c>
      <c r="AK1938" s="152">
        <v>7.8550000000000004</v>
      </c>
      <c r="AL1938" s="152" t="e">
        <f t="shared" si="377"/>
        <v>#N/A</v>
      </c>
      <c r="AM1938" s="152" t="e">
        <f t="shared" si="378"/>
        <v>#N/A</v>
      </c>
      <c r="AN1938" s="152" t="e">
        <f>NA()</f>
        <v>#N/A</v>
      </c>
      <c r="AO1938" s="152" t="e">
        <f>NA()</f>
        <v>#N/A</v>
      </c>
      <c r="AP1938" s="152">
        <f t="shared" ref="AP1938:AP3547" si="391">IF(DAY($C1938)=1,NA(),VLOOKUP($C1938,$BE$17:$BF$78,2,TRUE)-$U1938)</f>
        <v>8.2182999999999993</v>
      </c>
      <c r="AQ1938" s="152"/>
      <c r="AR1938" s="152"/>
      <c r="AS1938" s="153">
        <f t="shared" ref="AS1938:AS1943" si="392">ROUNDUP(B1938-DATE(YEAR(B1938),1,1),0)</f>
        <v>96</v>
      </c>
      <c r="AT1938" s="153">
        <f t="shared" si="362"/>
        <v>1</v>
      </c>
      <c r="AU1938" s="153">
        <f t="shared" si="363"/>
        <v>0</v>
      </c>
      <c r="AV1938" s="153">
        <f t="shared" si="364"/>
        <v>0</v>
      </c>
      <c r="BA1938">
        <f t="shared" ref="BA1938:BA1943" si="393">DAY(C1938)</f>
        <v>6</v>
      </c>
    </row>
    <row r="1939" spans="2:53" x14ac:dyDescent="0.25">
      <c r="B1939" s="155">
        <f t="shared" si="384"/>
        <v>44658.999305555553</v>
      </c>
      <c r="C1939" s="155">
        <f t="shared" si="371"/>
        <v>44658.999305555553</v>
      </c>
      <c r="D1939" s="152">
        <f t="shared" si="374"/>
        <v>7.1669999999999998</v>
      </c>
      <c r="E1939" s="152"/>
      <c r="F1939" s="152"/>
      <c r="G1939" s="152"/>
      <c r="H1939" s="152" t="e">
        <f t="shared" si="375"/>
        <v>#N/A</v>
      </c>
      <c r="I1939" s="152"/>
      <c r="J1939" s="152" t="e">
        <f t="shared" si="376"/>
        <v>#N/A</v>
      </c>
      <c r="K1939" s="152"/>
      <c r="L1939" s="152"/>
      <c r="M1939" s="152"/>
      <c r="N1939" s="152"/>
      <c r="O1939" s="152"/>
      <c r="P1939" s="152"/>
      <c r="Q1939" s="152"/>
      <c r="R1939" s="152"/>
      <c r="S1939" s="152"/>
      <c r="T1939" s="153" cm="1">
        <f t="array" ref="T1939">MATCH(1,(TDU_Info!$C$5:$C$111=$T$6)*(TDU_Info!$B$5:$B$111&lt;=$B1939),0)</f>
        <v>88</v>
      </c>
      <c r="U1939" s="152">
        <f>100*(INDEX(TDU_Info!$E$5:$E$111,$T1939)/T$11+INDEX(TDU_Info!$F$5:$F$111,$T1939))</f>
        <v>4.0617000000000001</v>
      </c>
      <c r="V1939" s="152">
        <v>6.5460000000000003</v>
      </c>
      <c r="W1939" s="152">
        <v>10.321</v>
      </c>
      <c r="X1939" s="152">
        <v>7.6669999999999998</v>
      </c>
      <c r="Y1939" s="152">
        <v>7.3150000000000004</v>
      </c>
      <c r="Z1939" s="152">
        <v>6.5590000000000002</v>
      </c>
      <c r="AA1939" s="152">
        <v>10.712</v>
      </c>
      <c r="AB1939" s="152">
        <v>8.109</v>
      </c>
      <c r="AC1939" s="152">
        <v>7.8550000000000004</v>
      </c>
      <c r="AD1939" s="152">
        <v>6.5229999999999997</v>
      </c>
      <c r="AE1939" s="152">
        <v>10.125</v>
      </c>
      <c r="AF1939" s="152">
        <v>7.1669999999999998</v>
      </c>
      <c r="AG1939" s="152">
        <v>7.3150000000000004</v>
      </c>
      <c r="AH1939" s="152">
        <v>6.53</v>
      </c>
      <c r="AI1939" s="152">
        <v>10.606</v>
      </c>
      <c r="AJ1939" s="152">
        <v>7.609</v>
      </c>
      <c r="AK1939" s="152">
        <v>7.8550000000000004</v>
      </c>
      <c r="AL1939" s="152" t="e">
        <f t="shared" si="377"/>
        <v>#N/A</v>
      </c>
      <c r="AM1939" s="152" t="e">
        <f t="shared" si="378"/>
        <v>#N/A</v>
      </c>
      <c r="AN1939" s="152" t="e">
        <f>NA()</f>
        <v>#N/A</v>
      </c>
      <c r="AO1939" s="152" t="e">
        <f>NA()</f>
        <v>#N/A</v>
      </c>
      <c r="AP1939" s="152">
        <f t="shared" si="391"/>
        <v>8.2182999999999993</v>
      </c>
      <c r="AQ1939" s="152"/>
      <c r="AR1939" s="152"/>
      <c r="AS1939" s="153">
        <f t="shared" si="392"/>
        <v>97</v>
      </c>
      <c r="AT1939" s="153">
        <f t="shared" si="362"/>
        <v>1</v>
      </c>
      <c r="AU1939" s="153">
        <f t="shared" si="363"/>
        <v>0</v>
      </c>
      <c r="AV1939" s="153">
        <f t="shared" si="364"/>
        <v>0</v>
      </c>
      <c r="BA1939">
        <f t="shared" si="393"/>
        <v>7</v>
      </c>
    </row>
    <row r="1940" spans="2:53" x14ac:dyDescent="0.25">
      <c r="B1940" s="155">
        <f t="shared" si="384"/>
        <v>44659.999305555553</v>
      </c>
      <c r="C1940" s="155">
        <f t="shared" si="371"/>
        <v>44659.999305555553</v>
      </c>
      <c r="D1940" s="152">
        <f t="shared" si="374"/>
        <v>7.1669999999999998</v>
      </c>
      <c r="E1940" s="152"/>
      <c r="F1940" s="152"/>
      <c r="G1940" s="152"/>
      <c r="H1940" s="152" t="e">
        <f t="shared" si="375"/>
        <v>#N/A</v>
      </c>
      <c r="I1940" s="152"/>
      <c r="J1940" s="152" t="e">
        <f t="shared" si="376"/>
        <v>#N/A</v>
      </c>
      <c r="K1940" s="152"/>
      <c r="L1940" s="152"/>
      <c r="M1940" s="152"/>
      <c r="N1940" s="152"/>
      <c r="O1940" s="152"/>
      <c r="P1940" s="152"/>
      <c r="Q1940" s="152"/>
      <c r="R1940" s="152"/>
      <c r="S1940" s="152"/>
      <c r="T1940" s="153" cm="1">
        <f t="array" ref="T1940">MATCH(1,(TDU_Info!$C$5:$C$111=$T$6)*(TDU_Info!$B$5:$B$111&lt;=$B1940),0)</f>
        <v>88</v>
      </c>
      <c r="U1940" s="152">
        <f>100*(INDEX(TDU_Info!$E$5:$E$111,$T1940)/T$11+INDEX(TDU_Info!$F$5:$F$111,$T1940))</f>
        <v>4.0617000000000001</v>
      </c>
      <c r="V1940" s="152">
        <v>6.5460000000000003</v>
      </c>
      <c r="W1940" s="152">
        <v>10.624000000000001</v>
      </c>
      <c r="X1940" s="152">
        <v>7.6669999999999998</v>
      </c>
      <c r="Y1940" s="152">
        <v>7.3150000000000004</v>
      </c>
      <c r="Z1940" s="152">
        <v>6.5590000000000002</v>
      </c>
      <c r="AA1940" s="152">
        <v>10.712</v>
      </c>
      <c r="AB1940" s="152">
        <v>8.109</v>
      </c>
      <c r="AC1940" s="152">
        <v>7.8550000000000004</v>
      </c>
      <c r="AD1940" s="152">
        <v>6.5229999999999997</v>
      </c>
      <c r="AE1940" s="152">
        <v>10.475</v>
      </c>
      <c r="AF1940" s="152">
        <v>7.1669999999999998</v>
      </c>
      <c r="AG1940" s="152">
        <v>7.3150000000000004</v>
      </c>
      <c r="AH1940" s="152">
        <v>6.53</v>
      </c>
      <c r="AI1940" s="152">
        <v>10.606</v>
      </c>
      <c r="AJ1940" s="152">
        <v>7.609</v>
      </c>
      <c r="AK1940" s="152">
        <v>7.8550000000000004</v>
      </c>
      <c r="AL1940" s="152" t="e">
        <f t="shared" si="377"/>
        <v>#N/A</v>
      </c>
      <c r="AM1940" s="152" t="e">
        <f t="shared" si="378"/>
        <v>#N/A</v>
      </c>
      <c r="AN1940" s="152" t="e">
        <f>NA()</f>
        <v>#N/A</v>
      </c>
      <c r="AO1940" s="152" t="e">
        <f>NA()</f>
        <v>#N/A</v>
      </c>
      <c r="AP1940" s="152">
        <f t="shared" si="391"/>
        <v>8.2182999999999993</v>
      </c>
      <c r="AQ1940" s="152"/>
      <c r="AR1940" s="152"/>
      <c r="AS1940" s="153">
        <f t="shared" si="392"/>
        <v>98</v>
      </c>
      <c r="AT1940" s="153">
        <f t="shared" si="362"/>
        <v>1</v>
      </c>
      <c r="AU1940" s="153">
        <f t="shared" si="363"/>
        <v>0</v>
      </c>
      <c r="AV1940" s="153">
        <f t="shared" si="364"/>
        <v>0</v>
      </c>
      <c r="BA1940">
        <f t="shared" si="393"/>
        <v>8</v>
      </c>
    </row>
    <row r="1941" spans="2:53" x14ac:dyDescent="0.25">
      <c r="B1941" s="155">
        <f t="shared" si="384"/>
        <v>44660.999305555553</v>
      </c>
      <c r="C1941" s="155">
        <f t="shared" si="371"/>
        <v>44660.999305555553</v>
      </c>
      <c r="D1941" s="152">
        <f t="shared" si="374"/>
        <v>7.1669999999999998</v>
      </c>
      <c r="E1941" s="152"/>
      <c r="F1941" s="152"/>
      <c r="G1941" s="152"/>
      <c r="H1941" s="152" t="e">
        <f t="shared" si="375"/>
        <v>#N/A</v>
      </c>
      <c r="I1941" s="152"/>
      <c r="J1941" s="152" t="e">
        <f t="shared" si="376"/>
        <v>#N/A</v>
      </c>
      <c r="K1941" s="152"/>
      <c r="L1941" s="152"/>
      <c r="M1941" s="152"/>
      <c r="N1941" s="152"/>
      <c r="O1941" s="152"/>
      <c r="P1941" s="152"/>
      <c r="Q1941" s="152"/>
      <c r="R1941" s="152"/>
      <c r="S1941" s="152"/>
      <c r="T1941" s="153" cm="1">
        <f t="array" ref="T1941">MATCH(1,(TDU_Info!$C$5:$C$111=$T$6)*(TDU_Info!$B$5:$B$111&lt;=$B1941),0)</f>
        <v>88</v>
      </c>
      <c r="U1941" s="152">
        <f>100*(INDEX(TDU_Info!$E$5:$E$111,$T1941)/T$11+INDEX(TDU_Info!$F$5:$F$111,$T1941))</f>
        <v>4.0617000000000001</v>
      </c>
      <c r="V1941" s="152">
        <v>6.4459999999999997</v>
      </c>
      <c r="W1941" s="152">
        <v>10.624000000000001</v>
      </c>
      <c r="X1941" s="152">
        <v>7.6669999999999998</v>
      </c>
      <c r="Y1941" s="152">
        <v>7.5670000000000002</v>
      </c>
      <c r="Z1941" s="152">
        <v>6.859</v>
      </c>
      <c r="AA1941" s="152">
        <v>10.712</v>
      </c>
      <c r="AB1941" s="152">
        <v>8.109</v>
      </c>
      <c r="AC1941" s="152">
        <v>8.0139999999999993</v>
      </c>
      <c r="AD1941" s="152">
        <v>6.423</v>
      </c>
      <c r="AE1941" s="152">
        <v>10.475</v>
      </c>
      <c r="AF1941" s="152">
        <v>7.1669999999999998</v>
      </c>
      <c r="AG1941" s="152">
        <v>7.32</v>
      </c>
      <c r="AH1941" s="152">
        <v>6.83</v>
      </c>
      <c r="AI1941" s="152">
        <v>10.606</v>
      </c>
      <c r="AJ1941" s="152">
        <v>7.609</v>
      </c>
      <c r="AK1941" s="152">
        <v>7.9610000000000003</v>
      </c>
      <c r="AL1941" s="152" t="e">
        <f t="shared" si="377"/>
        <v>#N/A</v>
      </c>
      <c r="AM1941" s="152" t="e">
        <f t="shared" si="378"/>
        <v>#N/A</v>
      </c>
      <c r="AN1941" s="152" t="e">
        <f>NA()</f>
        <v>#N/A</v>
      </c>
      <c r="AO1941" s="152" t="e">
        <f>NA()</f>
        <v>#N/A</v>
      </c>
      <c r="AP1941" s="152">
        <f t="shared" si="391"/>
        <v>8.2182999999999993</v>
      </c>
      <c r="AQ1941" s="152"/>
      <c r="AR1941" s="152"/>
      <c r="AS1941" s="153">
        <f t="shared" si="392"/>
        <v>99</v>
      </c>
      <c r="AT1941" s="153">
        <f t="shared" si="362"/>
        <v>1</v>
      </c>
      <c r="AU1941" s="153">
        <f t="shared" si="363"/>
        <v>0</v>
      </c>
      <c r="AV1941" s="153">
        <f t="shared" si="364"/>
        <v>0</v>
      </c>
      <c r="BA1941">
        <f t="shared" si="393"/>
        <v>9</v>
      </c>
    </row>
    <row r="1942" spans="2:53" x14ac:dyDescent="0.25">
      <c r="B1942" s="155">
        <f t="shared" si="384"/>
        <v>44661.999305555553</v>
      </c>
      <c r="C1942" s="155">
        <f t="shared" si="371"/>
        <v>44661.999305555553</v>
      </c>
      <c r="D1942" s="152">
        <f t="shared" si="374"/>
        <v>7.1669999999999998</v>
      </c>
      <c r="E1942" s="152"/>
      <c r="F1942" s="152"/>
      <c r="G1942" s="152"/>
      <c r="H1942" s="152" t="e">
        <f t="shared" si="375"/>
        <v>#N/A</v>
      </c>
      <c r="I1942" s="152"/>
      <c r="J1942" s="152" t="e">
        <f t="shared" si="376"/>
        <v>#N/A</v>
      </c>
      <c r="K1942" s="152"/>
      <c r="L1942" s="152"/>
      <c r="M1942" s="152"/>
      <c r="N1942" s="152"/>
      <c r="O1942" s="152"/>
      <c r="P1942" s="152"/>
      <c r="Q1942" s="152"/>
      <c r="R1942" s="152"/>
      <c r="S1942" s="152"/>
      <c r="T1942" s="153" cm="1">
        <f t="array" ref="T1942">MATCH(1,(TDU_Info!$C$5:$C$111=$T$6)*(TDU_Info!$B$5:$B$111&lt;=$B1942),0)</f>
        <v>88</v>
      </c>
      <c r="U1942" s="152">
        <f>100*(INDEX(TDU_Info!$E$5:$E$111,$T1942)/T$11+INDEX(TDU_Info!$F$5:$F$111,$T1942))</f>
        <v>4.0617000000000001</v>
      </c>
      <c r="V1942" s="152">
        <v>6.4459999999999997</v>
      </c>
      <c r="W1942" s="152">
        <v>10.624000000000001</v>
      </c>
      <c r="X1942" s="152">
        <v>7.6669999999999998</v>
      </c>
      <c r="Y1942" s="152">
        <v>7.5670000000000002</v>
      </c>
      <c r="Z1942" s="152">
        <v>6.859</v>
      </c>
      <c r="AA1942" s="152">
        <v>10.712</v>
      </c>
      <c r="AB1942" s="152">
        <v>8.109</v>
      </c>
      <c r="AC1942" s="152">
        <v>8.0139999999999993</v>
      </c>
      <c r="AD1942" s="152">
        <v>6.423</v>
      </c>
      <c r="AE1942" s="152">
        <v>10.475</v>
      </c>
      <c r="AF1942" s="152">
        <v>7.1669999999999998</v>
      </c>
      <c r="AG1942" s="152">
        <v>7.32</v>
      </c>
      <c r="AH1942" s="152">
        <v>6.83</v>
      </c>
      <c r="AI1942" s="152">
        <v>10.606</v>
      </c>
      <c r="AJ1942" s="152">
        <v>7.609</v>
      </c>
      <c r="AK1942" s="152">
        <v>7.9610000000000003</v>
      </c>
      <c r="AL1942" s="152" t="e">
        <f t="shared" si="377"/>
        <v>#N/A</v>
      </c>
      <c r="AM1942" s="152" t="e">
        <f t="shared" si="378"/>
        <v>#N/A</v>
      </c>
      <c r="AN1942" s="152" t="e">
        <f>NA()</f>
        <v>#N/A</v>
      </c>
      <c r="AO1942" s="152" t="e">
        <f>NA()</f>
        <v>#N/A</v>
      </c>
      <c r="AP1942" s="152">
        <f t="shared" si="391"/>
        <v>8.2182999999999993</v>
      </c>
      <c r="AQ1942" s="152"/>
      <c r="AR1942" s="152"/>
      <c r="AS1942" s="153">
        <f t="shared" si="392"/>
        <v>100</v>
      </c>
      <c r="AT1942" s="153">
        <f t="shared" si="362"/>
        <v>1</v>
      </c>
      <c r="AU1942" s="153">
        <f t="shared" si="363"/>
        <v>0</v>
      </c>
      <c r="AV1942" s="153">
        <f t="shared" si="364"/>
        <v>0</v>
      </c>
      <c r="BA1942">
        <f t="shared" si="393"/>
        <v>10</v>
      </c>
    </row>
    <row r="1943" spans="2:53" x14ac:dyDescent="0.25">
      <c r="B1943" s="155">
        <f t="shared" si="384"/>
        <v>44662.999305555553</v>
      </c>
      <c r="C1943" s="155">
        <f t="shared" si="371"/>
        <v>44662.999305555553</v>
      </c>
      <c r="D1943" s="152">
        <f t="shared" si="374"/>
        <v>7.1669999999999998</v>
      </c>
      <c r="E1943" s="152"/>
      <c r="F1943" s="152"/>
      <c r="G1943" s="152"/>
      <c r="H1943" s="152" t="e">
        <f t="shared" si="375"/>
        <v>#N/A</v>
      </c>
      <c r="I1943" s="152"/>
      <c r="J1943" s="152" t="e">
        <f t="shared" si="376"/>
        <v>#N/A</v>
      </c>
      <c r="K1943" s="152"/>
      <c r="L1943" s="152"/>
      <c r="M1943" s="152"/>
      <c r="N1943" s="152"/>
      <c r="O1943" s="152"/>
      <c r="P1943" s="152"/>
      <c r="Q1943" s="152"/>
      <c r="R1943" s="152"/>
      <c r="S1943" s="152"/>
      <c r="T1943" s="153" cm="1">
        <f t="array" ref="T1943">MATCH(1,(TDU_Info!$C$5:$C$111=$T$6)*(TDU_Info!$B$5:$B$111&lt;=$B1943),0)</f>
        <v>88</v>
      </c>
      <c r="U1943" s="152">
        <f>100*(INDEX(TDU_Info!$E$5:$E$111,$T1943)/T$11+INDEX(TDU_Info!$F$5:$F$111,$T1943))</f>
        <v>4.0617000000000001</v>
      </c>
      <c r="V1943" s="152">
        <v>6.4459999999999997</v>
      </c>
      <c r="W1943" s="152">
        <v>10.624000000000001</v>
      </c>
      <c r="X1943" s="152">
        <v>7.6669999999999998</v>
      </c>
      <c r="Y1943" s="152">
        <v>7.5670000000000002</v>
      </c>
      <c r="Z1943" s="152">
        <v>6.859</v>
      </c>
      <c r="AA1943" s="152">
        <v>10.712</v>
      </c>
      <c r="AB1943" s="152">
        <v>8.109</v>
      </c>
      <c r="AC1943" s="152">
        <v>8.0139999999999993</v>
      </c>
      <c r="AD1943" s="152">
        <v>6.423</v>
      </c>
      <c r="AE1943" s="152">
        <v>10.475</v>
      </c>
      <c r="AF1943" s="152">
        <v>7.1669999999999998</v>
      </c>
      <c r="AG1943" s="152">
        <v>7.32</v>
      </c>
      <c r="AH1943" s="152">
        <v>6.83</v>
      </c>
      <c r="AI1943" s="152">
        <v>10.606</v>
      </c>
      <c r="AJ1943" s="152">
        <v>7.609</v>
      </c>
      <c r="AK1943" s="152">
        <v>7.9610000000000003</v>
      </c>
      <c r="AL1943" s="152" t="e">
        <f t="shared" si="377"/>
        <v>#N/A</v>
      </c>
      <c r="AM1943" s="152" t="e">
        <f t="shared" si="378"/>
        <v>#N/A</v>
      </c>
      <c r="AN1943" s="152" t="e">
        <f>NA()</f>
        <v>#N/A</v>
      </c>
      <c r="AO1943" s="152" t="e">
        <f>NA()</f>
        <v>#N/A</v>
      </c>
      <c r="AP1943" s="152">
        <f t="shared" si="391"/>
        <v>8.2182999999999993</v>
      </c>
      <c r="AQ1943" s="152"/>
      <c r="AR1943" s="152"/>
      <c r="AS1943" s="153">
        <f t="shared" si="392"/>
        <v>101</v>
      </c>
      <c r="AT1943" s="153">
        <f t="shared" si="362"/>
        <v>1</v>
      </c>
      <c r="AU1943" s="153">
        <f t="shared" si="363"/>
        <v>0</v>
      </c>
      <c r="AV1943" s="153">
        <f t="shared" si="364"/>
        <v>0</v>
      </c>
      <c r="BA1943">
        <f t="shared" si="393"/>
        <v>11</v>
      </c>
    </row>
    <row r="1944" spans="2:53" x14ac:dyDescent="0.25">
      <c r="B1944" s="155">
        <f t="shared" si="384"/>
        <v>44663.999305555553</v>
      </c>
      <c r="C1944" s="155">
        <f t="shared" si="371"/>
        <v>44663.999305555553</v>
      </c>
      <c r="D1944" s="152">
        <f t="shared" si="374"/>
        <v>8.1669999999999998</v>
      </c>
      <c r="E1944" s="152"/>
      <c r="F1944" s="152"/>
      <c r="G1944" s="152"/>
      <c r="H1944" s="152" t="e">
        <f t="shared" si="375"/>
        <v>#N/A</v>
      </c>
      <c r="I1944" s="152"/>
      <c r="J1944" s="152" t="e">
        <f t="shared" si="376"/>
        <v>#N/A</v>
      </c>
      <c r="K1944" s="152"/>
      <c r="L1944" s="152"/>
      <c r="M1944" s="152"/>
      <c r="N1944" s="152"/>
      <c r="O1944" s="152"/>
      <c r="P1944" s="152"/>
      <c r="Q1944" s="152"/>
      <c r="R1944" s="152"/>
      <c r="S1944" s="152"/>
      <c r="T1944" s="153" cm="1">
        <f t="array" ref="T1944">MATCH(1,(TDU_Info!$C$5:$C$111=$T$6)*(TDU_Info!$B$5:$B$111&lt;=$B1944),0)</f>
        <v>88</v>
      </c>
      <c r="U1944" s="152">
        <f>100*(INDEX(TDU_Info!$E$5:$E$111,$T1944)/T$11+INDEX(TDU_Info!$F$5:$F$111,$T1944))</f>
        <v>4.0617000000000001</v>
      </c>
      <c r="V1944" s="152">
        <v>6.9459999999999997</v>
      </c>
      <c r="W1944" s="152">
        <v>10.624000000000001</v>
      </c>
      <c r="X1944" s="152">
        <v>8.4619999999999997</v>
      </c>
      <c r="Y1944" s="152">
        <v>7.8689999999999998</v>
      </c>
      <c r="Z1944" s="152">
        <v>7.0590000000000002</v>
      </c>
      <c r="AA1944" s="152">
        <v>10.712</v>
      </c>
      <c r="AB1944" s="152">
        <v>8.74</v>
      </c>
      <c r="AC1944" s="152">
        <v>8.3140000000000001</v>
      </c>
      <c r="AD1944" s="152">
        <v>6.923</v>
      </c>
      <c r="AE1944" s="152">
        <v>10.475</v>
      </c>
      <c r="AF1944" s="152">
        <v>8.1669999999999998</v>
      </c>
      <c r="AG1944" s="152">
        <v>7.798</v>
      </c>
      <c r="AH1944" s="152">
        <v>7.03</v>
      </c>
      <c r="AI1944" s="152">
        <v>10.606</v>
      </c>
      <c r="AJ1944" s="152">
        <v>8.609</v>
      </c>
      <c r="AK1944" s="152">
        <v>8.2859999999999996</v>
      </c>
      <c r="AL1944" s="152" t="e">
        <f t="shared" si="377"/>
        <v>#N/A</v>
      </c>
      <c r="AM1944" s="152" t="e">
        <f t="shared" si="378"/>
        <v>#N/A</v>
      </c>
      <c r="AN1944" s="152" t="e">
        <f>NA()</f>
        <v>#N/A</v>
      </c>
      <c r="AO1944" s="152" t="e">
        <f>NA()</f>
        <v>#N/A</v>
      </c>
      <c r="AP1944" s="152">
        <f t="shared" si="391"/>
        <v>8.2182999999999993</v>
      </c>
      <c r="AQ1944" s="152"/>
      <c r="AR1944" s="152"/>
      <c r="AS1944" s="153">
        <f t="shared" ref="AS1944:AS1960" si="394">ROUNDUP(B1944-DATE(YEAR(B1944),1,1),0)</f>
        <v>102</v>
      </c>
      <c r="AT1944" s="153">
        <f t="shared" si="362"/>
        <v>1</v>
      </c>
      <c r="AU1944" s="153">
        <f t="shared" si="363"/>
        <v>0</v>
      </c>
      <c r="AV1944" s="153">
        <f t="shared" si="364"/>
        <v>0</v>
      </c>
      <c r="BA1944">
        <f t="shared" ref="BA1944:BA1960" si="395">DAY(C1944)</f>
        <v>12</v>
      </c>
    </row>
    <row r="1945" spans="2:53" x14ac:dyDescent="0.25">
      <c r="B1945" s="155">
        <f t="shared" si="384"/>
        <v>44664.999305555553</v>
      </c>
      <c r="C1945" s="155">
        <f t="shared" si="371"/>
        <v>44664.999305555553</v>
      </c>
      <c r="D1945" s="152">
        <f t="shared" si="374"/>
        <v>8.3859999999999992</v>
      </c>
      <c r="E1945" s="152"/>
      <c r="F1945" s="152"/>
      <c r="G1945" s="152"/>
      <c r="H1945" s="152" t="e">
        <f t="shared" si="375"/>
        <v>#N/A</v>
      </c>
      <c r="I1945" s="152"/>
      <c r="J1945" s="152" t="e">
        <f t="shared" si="376"/>
        <v>#N/A</v>
      </c>
      <c r="K1945" s="152"/>
      <c r="L1945" s="152"/>
      <c r="M1945" s="152"/>
      <c r="N1945" s="152"/>
      <c r="O1945" s="152"/>
      <c r="P1945" s="152"/>
      <c r="Q1945" s="152"/>
      <c r="R1945" s="152"/>
      <c r="S1945" s="152"/>
      <c r="T1945" s="153" cm="1">
        <f t="array" ref="T1945">MATCH(1,(TDU_Info!$C$5:$C$111=$T$6)*(TDU_Info!$B$5:$B$111&lt;=$B1945),0)</f>
        <v>88</v>
      </c>
      <c r="U1945" s="152">
        <f>100*(INDEX(TDU_Info!$E$5:$E$111,$T1945)/T$11+INDEX(TDU_Info!$F$5:$F$111,$T1945))</f>
        <v>4.0617000000000001</v>
      </c>
      <c r="V1945" s="152">
        <v>6.649</v>
      </c>
      <c r="W1945" s="152">
        <v>11.423999999999999</v>
      </c>
      <c r="X1945" s="152">
        <v>8.4619999999999997</v>
      </c>
      <c r="Y1945" s="152">
        <v>7.8879999999999999</v>
      </c>
      <c r="Z1945" s="152">
        <v>6.9020000000000001</v>
      </c>
      <c r="AA1945" s="152">
        <v>11.512</v>
      </c>
      <c r="AB1945" s="152">
        <v>8.74</v>
      </c>
      <c r="AC1945" s="152">
        <v>8.3140000000000001</v>
      </c>
      <c r="AD1945" s="152">
        <v>6.9089999999999998</v>
      </c>
      <c r="AE1945" s="152">
        <v>11.295</v>
      </c>
      <c r="AF1945" s="152">
        <v>8.3859999999999992</v>
      </c>
      <c r="AG1945" s="152">
        <v>7.798</v>
      </c>
      <c r="AH1945" s="152">
        <v>7.03</v>
      </c>
      <c r="AI1945" s="152">
        <v>11.406000000000001</v>
      </c>
      <c r="AJ1945" s="152">
        <v>8.74</v>
      </c>
      <c r="AK1945" s="152">
        <v>8.2859999999999996</v>
      </c>
      <c r="AL1945" s="152" t="e">
        <f t="shared" si="377"/>
        <v>#N/A</v>
      </c>
      <c r="AM1945" s="152" t="e">
        <f t="shared" si="378"/>
        <v>#N/A</v>
      </c>
      <c r="AN1945" s="152" t="e">
        <f>NA()</f>
        <v>#N/A</v>
      </c>
      <c r="AO1945" s="152" t="e">
        <f>NA()</f>
        <v>#N/A</v>
      </c>
      <c r="AP1945" s="152">
        <f t="shared" si="391"/>
        <v>8.2182999999999993</v>
      </c>
      <c r="AQ1945" s="152"/>
      <c r="AR1945" s="152"/>
      <c r="AS1945" s="153">
        <f t="shared" si="394"/>
        <v>103</v>
      </c>
      <c r="AT1945" s="153">
        <f t="shared" si="362"/>
        <v>1</v>
      </c>
      <c r="AU1945" s="153">
        <f t="shared" si="363"/>
        <v>0</v>
      </c>
      <c r="AV1945" s="153">
        <f t="shared" si="364"/>
        <v>0</v>
      </c>
      <c r="BA1945">
        <f t="shared" si="395"/>
        <v>13</v>
      </c>
    </row>
    <row r="1946" spans="2:53" x14ac:dyDescent="0.25">
      <c r="B1946" s="155">
        <f t="shared" si="384"/>
        <v>44665.999305555553</v>
      </c>
      <c r="C1946" s="155">
        <f t="shared" si="371"/>
        <v>44665.999305555553</v>
      </c>
      <c r="D1946" s="152">
        <f t="shared" si="374"/>
        <v>8.3859999999999992</v>
      </c>
      <c r="E1946" s="152"/>
      <c r="F1946" s="152"/>
      <c r="G1946" s="152"/>
      <c r="H1946" s="152" t="e">
        <f t="shared" si="375"/>
        <v>#N/A</v>
      </c>
      <c r="I1946" s="152"/>
      <c r="J1946" s="152" t="e">
        <f t="shared" si="376"/>
        <v>#N/A</v>
      </c>
      <c r="K1946" s="152"/>
      <c r="L1946" s="152"/>
      <c r="M1946" s="152"/>
      <c r="N1946" s="152"/>
      <c r="O1946" s="152"/>
      <c r="P1946" s="152"/>
      <c r="Q1946" s="152"/>
      <c r="R1946" s="152"/>
      <c r="S1946" s="152"/>
      <c r="T1946" s="153" cm="1">
        <f t="array" ref="T1946">MATCH(1,(TDU_Info!$C$5:$C$111=$T$6)*(TDU_Info!$B$5:$B$111&lt;=$B1946),0)</f>
        <v>88</v>
      </c>
      <c r="U1946" s="152">
        <f>100*(INDEX(TDU_Info!$E$5:$E$111,$T1946)/T$11+INDEX(TDU_Info!$F$5:$F$111,$T1946))</f>
        <v>4.0617000000000001</v>
      </c>
      <c r="V1946" s="152">
        <v>6.649</v>
      </c>
      <c r="W1946" s="152">
        <v>11.423999999999999</v>
      </c>
      <c r="X1946" s="152">
        <v>8.4619999999999997</v>
      </c>
      <c r="Y1946" s="152">
        <v>7.8879999999999999</v>
      </c>
      <c r="Z1946" s="152">
        <v>6.9020000000000001</v>
      </c>
      <c r="AA1946" s="152">
        <v>11.512</v>
      </c>
      <c r="AB1946" s="152">
        <v>8.74</v>
      </c>
      <c r="AC1946" s="152">
        <v>8.3140000000000001</v>
      </c>
      <c r="AD1946" s="152">
        <v>6.9089999999999998</v>
      </c>
      <c r="AE1946" s="152">
        <v>11.295</v>
      </c>
      <c r="AF1946" s="152">
        <v>8.3859999999999992</v>
      </c>
      <c r="AG1946" s="152">
        <v>7.798</v>
      </c>
      <c r="AH1946" s="152">
        <v>7.03</v>
      </c>
      <c r="AI1946" s="152">
        <v>11.406000000000001</v>
      </c>
      <c r="AJ1946" s="152">
        <v>8.74</v>
      </c>
      <c r="AK1946" s="152">
        <v>8.2859999999999996</v>
      </c>
      <c r="AL1946" s="152" t="e">
        <f t="shared" si="377"/>
        <v>#N/A</v>
      </c>
      <c r="AM1946" s="152" t="e">
        <f t="shared" si="378"/>
        <v>#N/A</v>
      </c>
      <c r="AN1946" s="152" t="e">
        <f>NA()</f>
        <v>#N/A</v>
      </c>
      <c r="AO1946" s="152" t="e">
        <f>NA()</f>
        <v>#N/A</v>
      </c>
      <c r="AP1946" s="152">
        <f t="shared" si="391"/>
        <v>8.2182999999999993</v>
      </c>
      <c r="AQ1946" s="152"/>
      <c r="AR1946" s="152"/>
      <c r="AS1946" s="153">
        <f t="shared" si="394"/>
        <v>104</v>
      </c>
      <c r="AT1946" s="153">
        <f t="shared" si="362"/>
        <v>1</v>
      </c>
      <c r="AU1946" s="153">
        <f t="shared" si="363"/>
        <v>0</v>
      </c>
      <c r="AV1946" s="153">
        <f t="shared" si="364"/>
        <v>0</v>
      </c>
      <c r="BA1946">
        <f t="shared" si="395"/>
        <v>14</v>
      </c>
    </row>
    <row r="1947" spans="2:53" x14ac:dyDescent="0.25">
      <c r="B1947" s="155">
        <f t="shared" si="384"/>
        <v>44666.999305555553</v>
      </c>
      <c r="C1947" s="155">
        <f t="shared" si="371"/>
        <v>44666.999305555553</v>
      </c>
      <c r="D1947" s="152">
        <f t="shared" si="374"/>
        <v>8.3859999999999992</v>
      </c>
      <c r="E1947" s="152"/>
      <c r="F1947" s="152"/>
      <c r="G1947" s="152"/>
      <c r="H1947" s="152" t="e">
        <f t="shared" si="375"/>
        <v>#N/A</v>
      </c>
      <c r="I1947" s="152"/>
      <c r="J1947" s="152" t="e">
        <f t="shared" si="376"/>
        <v>#N/A</v>
      </c>
      <c r="K1947" s="152"/>
      <c r="L1947" s="152"/>
      <c r="M1947" s="152"/>
      <c r="N1947" s="152"/>
      <c r="O1947" s="152"/>
      <c r="P1947" s="152"/>
      <c r="Q1947" s="152"/>
      <c r="R1947" s="152"/>
      <c r="S1947" s="152"/>
      <c r="T1947" s="153" cm="1">
        <f t="array" ref="T1947">MATCH(1,(TDU_Info!$C$5:$C$111=$T$6)*(TDU_Info!$B$5:$B$111&lt;=$B1947),0)</f>
        <v>88</v>
      </c>
      <c r="U1947" s="152">
        <f>100*(INDEX(TDU_Info!$E$5:$E$111,$T1947)/T$11+INDEX(TDU_Info!$F$5:$F$111,$T1947))</f>
        <v>4.0617000000000001</v>
      </c>
      <c r="V1947" s="152">
        <v>6.649</v>
      </c>
      <c r="W1947" s="152">
        <v>11.491</v>
      </c>
      <c r="X1947" s="152">
        <v>8.4619999999999997</v>
      </c>
      <c r="Y1947" s="152">
        <v>7.9619999999999997</v>
      </c>
      <c r="Z1947" s="152">
        <v>6.9020000000000001</v>
      </c>
      <c r="AA1947" s="152">
        <v>12.099</v>
      </c>
      <c r="AB1947" s="152">
        <v>8.74</v>
      </c>
      <c r="AC1947" s="152">
        <v>8.3140000000000001</v>
      </c>
      <c r="AD1947" s="152">
        <v>6.9089999999999998</v>
      </c>
      <c r="AE1947" s="152">
        <v>11.295</v>
      </c>
      <c r="AF1947" s="152">
        <v>8.3859999999999992</v>
      </c>
      <c r="AG1947" s="152">
        <v>7.798</v>
      </c>
      <c r="AH1947" s="152">
        <v>7.1559999999999997</v>
      </c>
      <c r="AI1947" s="152">
        <v>11.91</v>
      </c>
      <c r="AJ1947" s="152">
        <v>8.74</v>
      </c>
      <c r="AK1947" s="152">
        <v>8.2859999999999996</v>
      </c>
      <c r="AL1947" s="152" t="e">
        <f t="shared" si="377"/>
        <v>#N/A</v>
      </c>
      <c r="AM1947" s="152" t="e">
        <f t="shared" si="378"/>
        <v>#N/A</v>
      </c>
      <c r="AN1947" s="152" t="e">
        <f>NA()</f>
        <v>#N/A</v>
      </c>
      <c r="AO1947" s="152" t="e">
        <f>NA()</f>
        <v>#N/A</v>
      </c>
      <c r="AP1947" s="152">
        <f t="shared" si="391"/>
        <v>8.2182999999999993</v>
      </c>
      <c r="AQ1947" s="152"/>
      <c r="AR1947" s="152"/>
      <c r="AS1947" s="153">
        <f t="shared" si="394"/>
        <v>105</v>
      </c>
      <c r="AT1947" s="153">
        <f t="shared" si="362"/>
        <v>1</v>
      </c>
      <c r="AU1947" s="153">
        <f t="shared" si="363"/>
        <v>0</v>
      </c>
      <c r="AV1947" s="153">
        <f t="shared" si="364"/>
        <v>0</v>
      </c>
      <c r="BA1947">
        <f t="shared" si="395"/>
        <v>15</v>
      </c>
    </row>
    <row r="1948" spans="2:53" x14ac:dyDescent="0.25">
      <c r="B1948" s="155">
        <f t="shared" si="384"/>
        <v>44667.999305555553</v>
      </c>
      <c r="C1948" s="155">
        <f t="shared" si="371"/>
        <v>44667.999305555553</v>
      </c>
      <c r="D1948" s="152">
        <f t="shared" si="374"/>
        <v>8.3859999999999992</v>
      </c>
      <c r="E1948" s="152"/>
      <c r="F1948" s="152"/>
      <c r="G1948" s="152"/>
      <c r="H1948" s="152" t="e">
        <f t="shared" si="375"/>
        <v>#N/A</v>
      </c>
      <c r="I1948" s="152"/>
      <c r="J1948" s="152" t="e">
        <f t="shared" si="376"/>
        <v>#N/A</v>
      </c>
      <c r="K1948" s="152"/>
      <c r="L1948" s="152"/>
      <c r="M1948" s="152"/>
      <c r="N1948" s="152"/>
      <c r="O1948" s="152"/>
      <c r="P1948" s="152"/>
      <c r="Q1948" s="152"/>
      <c r="R1948" s="152"/>
      <c r="S1948" s="152"/>
      <c r="T1948" s="153" cm="1">
        <f t="array" ref="T1948">MATCH(1,(TDU_Info!$C$5:$C$111=$T$6)*(TDU_Info!$B$5:$B$111&lt;=$B1948),0)</f>
        <v>88</v>
      </c>
      <c r="U1948" s="152">
        <f>100*(INDEX(TDU_Info!$E$5:$E$111,$T1948)/T$11+INDEX(TDU_Info!$F$5:$F$111,$T1948))</f>
        <v>4.0617000000000001</v>
      </c>
      <c r="V1948" s="152">
        <v>6.7489999999999997</v>
      </c>
      <c r="W1948" s="152">
        <v>11.491</v>
      </c>
      <c r="X1948" s="152">
        <v>8.4619999999999997</v>
      </c>
      <c r="Y1948" s="152">
        <v>7.9619999999999997</v>
      </c>
      <c r="Z1948" s="152">
        <v>7.202</v>
      </c>
      <c r="AA1948" s="152">
        <v>12.099</v>
      </c>
      <c r="AB1948" s="152">
        <v>8.74</v>
      </c>
      <c r="AC1948" s="152">
        <v>8.3140000000000001</v>
      </c>
      <c r="AD1948" s="152">
        <v>7.0090000000000003</v>
      </c>
      <c r="AE1948" s="152">
        <v>11.295</v>
      </c>
      <c r="AF1948" s="152">
        <v>8.3859999999999992</v>
      </c>
      <c r="AG1948" s="152">
        <v>7.798</v>
      </c>
      <c r="AH1948" s="152">
        <v>7.4560000000000004</v>
      </c>
      <c r="AI1948" s="152">
        <v>11.91</v>
      </c>
      <c r="AJ1948" s="152">
        <v>8.74</v>
      </c>
      <c r="AK1948" s="152">
        <v>8.2859999999999996</v>
      </c>
      <c r="AL1948" s="152" t="e">
        <f t="shared" si="377"/>
        <v>#N/A</v>
      </c>
      <c r="AM1948" s="152" t="e">
        <f t="shared" si="378"/>
        <v>#N/A</v>
      </c>
      <c r="AN1948" s="152" t="e">
        <f>NA()</f>
        <v>#N/A</v>
      </c>
      <c r="AO1948" s="152" t="e">
        <f>NA()</f>
        <v>#N/A</v>
      </c>
      <c r="AP1948" s="152">
        <f t="shared" si="391"/>
        <v>8.2182999999999993</v>
      </c>
      <c r="AQ1948" s="152"/>
      <c r="AR1948" s="152"/>
      <c r="AS1948" s="153">
        <f t="shared" si="394"/>
        <v>106</v>
      </c>
      <c r="AT1948" s="153">
        <f t="shared" si="362"/>
        <v>1</v>
      </c>
      <c r="AU1948" s="153">
        <f t="shared" si="363"/>
        <v>0</v>
      </c>
      <c r="AV1948" s="153">
        <f t="shared" si="364"/>
        <v>0</v>
      </c>
      <c r="BA1948">
        <f t="shared" si="395"/>
        <v>16</v>
      </c>
    </row>
    <row r="1949" spans="2:53" x14ac:dyDescent="0.25">
      <c r="B1949" s="155">
        <f t="shared" si="384"/>
        <v>44668.999305555553</v>
      </c>
      <c r="C1949" s="155">
        <f t="shared" si="371"/>
        <v>44668.999305555553</v>
      </c>
      <c r="D1949" s="152">
        <f t="shared" si="374"/>
        <v>8.3859999999999992</v>
      </c>
      <c r="E1949" s="152"/>
      <c r="F1949" s="152"/>
      <c r="G1949" s="152"/>
      <c r="H1949" s="152" t="e">
        <f t="shared" si="375"/>
        <v>#N/A</v>
      </c>
      <c r="I1949" s="152"/>
      <c r="J1949" s="152" t="e">
        <f t="shared" si="376"/>
        <v>#N/A</v>
      </c>
      <c r="K1949" s="152"/>
      <c r="L1949" s="152"/>
      <c r="M1949" s="152"/>
      <c r="N1949" s="152"/>
      <c r="O1949" s="152"/>
      <c r="P1949" s="152"/>
      <c r="Q1949" s="152"/>
      <c r="R1949" s="152"/>
      <c r="S1949" s="152"/>
      <c r="T1949" s="153" cm="1">
        <f t="array" ref="T1949">MATCH(1,(TDU_Info!$C$5:$C$111=$T$6)*(TDU_Info!$B$5:$B$111&lt;=$B1949),0)</f>
        <v>88</v>
      </c>
      <c r="U1949" s="152">
        <f>100*(INDEX(TDU_Info!$E$5:$E$111,$T1949)/T$11+INDEX(TDU_Info!$F$5:$F$111,$T1949))</f>
        <v>4.0617000000000001</v>
      </c>
      <c r="V1949" s="152">
        <v>6.7489999999999997</v>
      </c>
      <c r="W1949" s="152">
        <v>11.491</v>
      </c>
      <c r="X1949" s="152">
        <v>8.4619999999999997</v>
      </c>
      <c r="Y1949" s="152">
        <v>7.9619999999999997</v>
      </c>
      <c r="Z1949" s="152">
        <v>7.202</v>
      </c>
      <c r="AA1949" s="152">
        <v>12.099</v>
      </c>
      <c r="AB1949" s="152">
        <v>8.74</v>
      </c>
      <c r="AC1949" s="152">
        <v>8.3140000000000001</v>
      </c>
      <c r="AD1949" s="152">
        <v>7.0090000000000003</v>
      </c>
      <c r="AE1949" s="152">
        <v>11.295</v>
      </c>
      <c r="AF1949" s="152">
        <v>8.3859999999999992</v>
      </c>
      <c r="AG1949" s="152">
        <v>7.798</v>
      </c>
      <c r="AH1949" s="152">
        <v>7.4560000000000004</v>
      </c>
      <c r="AI1949" s="152">
        <v>11.91</v>
      </c>
      <c r="AJ1949" s="152">
        <v>8.74</v>
      </c>
      <c r="AK1949" s="152">
        <v>8.2859999999999996</v>
      </c>
      <c r="AL1949" s="152" t="e">
        <f t="shared" si="377"/>
        <v>#N/A</v>
      </c>
      <c r="AM1949" s="152" t="e">
        <f t="shared" si="378"/>
        <v>#N/A</v>
      </c>
      <c r="AN1949" s="152" t="e">
        <f>NA()</f>
        <v>#N/A</v>
      </c>
      <c r="AO1949" s="152" t="e">
        <f>NA()</f>
        <v>#N/A</v>
      </c>
      <c r="AP1949" s="152">
        <f t="shared" si="391"/>
        <v>8.2182999999999993</v>
      </c>
      <c r="AQ1949" s="152"/>
      <c r="AR1949" s="152"/>
      <c r="AS1949" s="153">
        <f t="shared" si="394"/>
        <v>107</v>
      </c>
      <c r="AT1949" s="153">
        <f t="shared" si="362"/>
        <v>1</v>
      </c>
      <c r="AU1949" s="153">
        <f t="shared" si="363"/>
        <v>0</v>
      </c>
      <c r="AV1949" s="153">
        <f t="shared" si="364"/>
        <v>0</v>
      </c>
      <c r="BA1949">
        <f t="shared" si="395"/>
        <v>17</v>
      </c>
    </row>
    <row r="1950" spans="2:53" x14ac:dyDescent="0.25">
      <c r="B1950" s="155">
        <f t="shared" si="384"/>
        <v>44669.999305555553</v>
      </c>
      <c r="C1950" s="155">
        <f t="shared" si="371"/>
        <v>44669.999305555553</v>
      </c>
      <c r="D1950" s="152">
        <f t="shared" si="374"/>
        <v>8.3859999999999992</v>
      </c>
      <c r="E1950" s="152"/>
      <c r="F1950" s="152"/>
      <c r="G1950" s="152"/>
      <c r="H1950" s="152" t="e">
        <f t="shared" si="375"/>
        <v>#N/A</v>
      </c>
      <c r="I1950" s="152"/>
      <c r="J1950" s="152" t="e">
        <f t="shared" si="376"/>
        <v>#N/A</v>
      </c>
      <c r="K1950" s="152"/>
      <c r="L1950" s="152"/>
      <c r="M1950" s="152"/>
      <c r="N1950" s="152"/>
      <c r="O1950" s="152"/>
      <c r="P1950" s="152"/>
      <c r="Q1950" s="152"/>
      <c r="R1950" s="152"/>
      <c r="S1950" s="152"/>
      <c r="T1950" s="153" cm="1">
        <f t="array" ref="T1950">MATCH(1,(TDU_Info!$C$5:$C$111=$T$6)*(TDU_Info!$B$5:$B$111&lt;=$B1950),0)</f>
        <v>88</v>
      </c>
      <c r="U1950" s="152">
        <f>100*(INDEX(TDU_Info!$E$5:$E$111,$T1950)/T$11+INDEX(TDU_Info!$F$5:$F$111,$T1950))</f>
        <v>4.0617000000000001</v>
      </c>
      <c r="V1950" s="152">
        <v>6.7880000000000003</v>
      </c>
      <c r="W1950" s="152">
        <v>11.46</v>
      </c>
      <c r="X1950" s="152">
        <v>8.4619999999999997</v>
      </c>
      <c r="Y1950" s="152">
        <v>7.9619999999999997</v>
      </c>
      <c r="Z1950" s="152">
        <v>7.2169999999999996</v>
      </c>
      <c r="AA1950" s="152">
        <v>12.065</v>
      </c>
      <c r="AB1950" s="152">
        <v>8.74</v>
      </c>
      <c r="AC1950" s="152">
        <v>8.3140000000000001</v>
      </c>
      <c r="AD1950" s="152">
        <v>6.98</v>
      </c>
      <c r="AE1950" s="152">
        <v>11.28</v>
      </c>
      <c r="AF1950" s="152">
        <v>8.3859999999999992</v>
      </c>
      <c r="AG1950" s="152">
        <v>7.798</v>
      </c>
      <c r="AH1950" s="152">
        <v>7.4640000000000004</v>
      </c>
      <c r="AI1950" s="152">
        <v>11.893000000000001</v>
      </c>
      <c r="AJ1950" s="152">
        <v>8.74</v>
      </c>
      <c r="AK1950" s="152">
        <v>8.2859999999999996</v>
      </c>
      <c r="AL1950" s="152" t="e">
        <f t="shared" si="377"/>
        <v>#N/A</v>
      </c>
      <c r="AM1950" s="152" t="e">
        <f t="shared" si="378"/>
        <v>#N/A</v>
      </c>
      <c r="AN1950" s="152" t="e">
        <f>NA()</f>
        <v>#N/A</v>
      </c>
      <c r="AO1950" s="152" t="e">
        <f>NA()</f>
        <v>#N/A</v>
      </c>
      <c r="AP1950" s="152">
        <f t="shared" si="391"/>
        <v>8.2182999999999993</v>
      </c>
      <c r="AQ1950" s="152"/>
      <c r="AR1950" s="152"/>
      <c r="AS1950" s="153">
        <f t="shared" si="394"/>
        <v>108</v>
      </c>
      <c r="AT1950" s="153">
        <f t="shared" si="362"/>
        <v>1</v>
      </c>
      <c r="AU1950" s="153">
        <f t="shared" si="363"/>
        <v>0</v>
      </c>
      <c r="AV1950" s="153">
        <f t="shared" si="364"/>
        <v>0</v>
      </c>
      <c r="BA1950">
        <f t="shared" si="395"/>
        <v>18</v>
      </c>
    </row>
    <row r="1951" spans="2:53" x14ac:dyDescent="0.25">
      <c r="B1951" s="155">
        <f t="shared" si="384"/>
        <v>44670.999305555553</v>
      </c>
      <c r="C1951" s="155">
        <f t="shared" si="371"/>
        <v>44670.999305555553</v>
      </c>
      <c r="D1951" s="152">
        <f t="shared" si="374"/>
        <v>8.3859999999999992</v>
      </c>
      <c r="E1951" s="152"/>
      <c r="F1951" s="152"/>
      <c r="G1951" s="152"/>
      <c r="H1951" s="152" t="e">
        <f t="shared" si="375"/>
        <v>#N/A</v>
      </c>
      <c r="I1951" s="152"/>
      <c r="J1951" s="152" t="e">
        <f t="shared" si="376"/>
        <v>#N/A</v>
      </c>
      <c r="K1951" s="152"/>
      <c r="L1951" s="152"/>
      <c r="M1951" s="152"/>
      <c r="N1951" s="152"/>
      <c r="O1951" s="152"/>
      <c r="P1951" s="152"/>
      <c r="Q1951" s="152"/>
      <c r="R1951" s="152"/>
      <c r="S1951" s="152"/>
      <c r="T1951" s="153" cm="1">
        <f t="array" ref="T1951">MATCH(1,(TDU_Info!$C$5:$C$111=$T$6)*(TDU_Info!$B$5:$B$111&lt;=$B1951),0)</f>
        <v>88</v>
      </c>
      <c r="U1951" s="152">
        <f>100*(INDEX(TDU_Info!$E$5:$E$111,$T1951)/T$11+INDEX(TDU_Info!$F$5:$F$111,$T1951))</f>
        <v>4.0617000000000001</v>
      </c>
      <c r="V1951" s="152">
        <v>6.96</v>
      </c>
      <c r="W1951" s="152">
        <v>12.301</v>
      </c>
      <c r="X1951" s="152">
        <v>8.4619999999999997</v>
      </c>
      <c r="Y1951" s="152">
        <v>7.9619999999999997</v>
      </c>
      <c r="Z1951" s="152">
        <v>7.4489999999999998</v>
      </c>
      <c r="AA1951" s="152">
        <v>12.885999999999999</v>
      </c>
      <c r="AB1951" s="152">
        <v>8.74</v>
      </c>
      <c r="AC1951" s="152">
        <v>8.3140000000000001</v>
      </c>
      <c r="AD1951" s="152">
        <v>6.98</v>
      </c>
      <c r="AE1951" s="152">
        <v>12.2</v>
      </c>
      <c r="AF1951" s="152">
        <v>8.3859999999999992</v>
      </c>
      <c r="AG1951" s="152">
        <v>7.798</v>
      </c>
      <c r="AH1951" s="152">
        <v>7.4740000000000002</v>
      </c>
      <c r="AI1951" s="152">
        <v>12.792999999999999</v>
      </c>
      <c r="AJ1951" s="152">
        <v>8.74</v>
      </c>
      <c r="AK1951" s="152">
        <v>8.2859999999999996</v>
      </c>
      <c r="AL1951" s="152" t="e">
        <f t="shared" si="377"/>
        <v>#N/A</v>
      </c>
      <c r="AM1951" s="152" t="e">
        <f t="shared" si="378"/>
        <v>#N/A</v>
      </c>
      <c r="AN1951" s="152" t="e">
        <f>NA()</f>
        <v>#N/A</v>
      </c>
      <c r="AO1951" s="152" t="e">
        <f>NA()</f>
        <v>#N/A</v>
      </c>
      <c r="AP1951" s="152">
        <f t="shared" si="391"/>
        <v>8.2182999999999993</v>
      </c>
      <c r="AQ1951" s="152"/>
      <c r="AR1951" s="152"/>
      <c r="AS1951" s="153">
        <f t="shared" si="394"/>
        <v>109</v>
      </c>
      <c r="AT1951" s="153">
        <f t="shared" si="362"/>
        <v>1</v>
      </c>
      <c r="AU1951" s="153">
        <f t="shared" si="363"/>
        <v>0</v>
      </c>
      <c r="AV1951" s="153">
        <f t="shared" si="364"/>
        <v>0</v>
      </c>
      <c r="BA1951">
        <f t="shared" si="395"/>
        <v>19</v>
      </c>
    </row>
    <row r="1952" spans="2:53" x14ac:dyDescent="0.25">
      <c r="B1952" s="155">
        <f t="shared" si="384"/>
        <v>44671.999305555553</v>
      </c>
      <c r="C1952" s="155">
        <f t="shared" si="371"/>
        <v>44671.999305555553</v>
      </c>
      <c r="D1952" s="152">
        <f t="shared" si="374"/>
        <v>8.3859999999999992</v>
      </c>
      <c r="E1952" s="152"/>
      <c r="F1952" s="152"/>
      <c r="G1952" s="152"/>
      <c r="H1952" s="152" t="e">
        <f t="shared" si="375"/>
        <v>#N/A</v>
      </c>
      <c r="I1952" s="152"/>
      <c r="J1952" s="152" t="e">
        <f t="shared" si="376"/>
        <v>#N/A</v>
      </c>
      <c r="K1952" s="152"/>
      <c r="L1952" s="152"/>
      <c r="M1952" s="152"/>
      <c r="N1952" s="152"/>
      <c r="O1952" s="152"/>
      <c r="P1952" s="152"/>
      <c r="Q1952" s="152"/>
      <c r="R1952" s="152"/>
      <c r="S1952" s="152"/>
      <c r="T1952" s="153" cm="1">
        <f t="array" ref="T1952">MATCH(1,(TDU_Info!$C$5:$C$111=$T$6)*(TDU_Info!$B$5:$B$111&lt;=$B1952),0)</f>
        <v>88</v>
      </c>
      <c r="U1952" s="152">
        <f>100*(INDEX(TDU_Info!$E$5:$E$111,$T1952)/T$11+INDEX(TDU_Info!$F$5:$F$111,$T1952))</f>
        <v>4.0617000000000001</v>
      </c>
      <c r="V1952" s="152">
        <v>7.36</v>
      </c>
      <c r="W1952" s="152">
        <v>12.301</v>
      </c>
      <c r="X1952" s="152">
        <v>8.4619999999999997</v>
      </c>
      <c r="Y1952" s="152">
        <v>7.9619999999999997</v>
      </c>
      <c r="Z1952" s="152">
        <v>7.649</v>
      </c>
      <c r="AA1952" s="152">
        <v>12.885999999999999</v>
      </c>
      <c r="AB1952" s="152">
        <v>8.74</v>
      </c>
      <c r="AC1952" s="152">
        <v>8.3140000000000001</v>
      </c>
      <c r="AD1952" s="152">
        <v>7.38</v>
      </c>
      <c r="AE1952" s="152">
        <v>12.2</v>
      </c>
      <c r="AF1952" s="152">
        <v>8.3859999999999992</v>
      </c>
      <c r="AG1952" s="152">
        <v>7.798</v>
      </c>
      <c r="AH1952" s="152">
        <v>7.6740000000000004</v>
      </c>
      <c r="AI1952" s="152">
        <v>12.792999999999999</v>
      </c>
      <c r="AJ1952" s="152">
        <v>8.74</v>
      </c>
      <c r="AK1952" s="152">
        <v>8.2859999999999996</v>
      </c>
      <c r="AL1952" s="152" t="e">
        <f t="shared" si="377"/>
        <v>#N/A</v>
      </c>
      <c r="AM1952" s="152" t="e">
        <f t="shared" si="378"/>
        <v>#N/A</v>
      </c>
      <c r="AN1952" s="152" t="e">
        <f>NA()</f>
        <v>#N/A</v>
      </c>
      <c r="AO1952" s="152" t="e">
        <f>NA()</f>
        <v>#N/A</v>
      </c>
      <c r="AP1952" s="152">
        <f t="shared" si="391"/>
        <v>8.2182999999999993</v>
      </c>
      <c r="AQ1952" s="152"/>
      <c r="AR1952" s="152"/>
      <c r="AS1952" s="153">
        <f t="shared" si="394"/>
        <v>110</v>
      </c>
      <c r="AT1952" s="153">
        <f t="shared" si="362"/>
        <v>1</v>
      </c>
      <c r="AU1952" s="153">
        <f t="shared" si="363"/>
        <v>0</v>
      </c>
      <c r="AV1952" s="153">
        <f t="shared" si="364"/>
        <v>0</v>
      </c>
      <c r="BA1952">
        <f t="shared" si="395"/>
        <v>20</v>
      </c>
    </row>
    <row r="1953" spans="2:53" x14ac:dyDescent="0.25">
      <c r="B1953" s="155">
        <f t="shared" si="384"/>
        <v>44672.999305555553</v>
      </c>
      <c r="C1953" s="155">
        <f t="shared" si="371"/>
        <v>44672.999305555553</v>
      </c>
      <c r="D1953" s="152">
        <f t="shared" si="374"/>
        <v>8.3859999999999992</v>
      </c>
      <c r="E1953" s="152"/>
      <c r="F1953" s="152"/>
      <c r="G1953" s="152"/>
      <c r="H1953" s="152" t="e">
        <f t="shared" si="375"/>
        <v>#N/A</v>
      </c>
      <c r="I1953" s="152"/>
      <c r="J1953" s="152" t="e">
        <f t="shared" si="376"/>
        <v>#N/A</v>
      </c>
      <c r="K1953" s="152"/>
      <c r="L1953" s="152"/>
      <c r="M1953" s="152"/>
      <c r="N1953" s="152"/>
      <c r="O1953" s="152"/>
      <c r="P1953" s="152"/>
      <c r="Q1953" s="152"/>
      <c r="R1953" s="152"/>
      <c r="S1953" s="152"/>
      <c r="T1953" s="153" cm="1">
        <f t="array" ref="T1953">MATCH(1,(TDU_Info!$C$5:$C$111=$T$6)*(TDU_Info!$B$5:$B$111&lt;=$B1953),0)</f>
        <v>88</v>
      </c>
      <c r="U1953" s="152">
        <f>100*(INDEX(TDU_Info!$E$5:$E$111,$T1953)/T$11+INDEX(TDU_Info!$F$5:$F$111,$T1953))</f>
        <v>4.0617000000000001</v>
      </c>
      <c r="V1953" s="152">
        <v>7.36</v>
      </c>
      <c r="W1953" s="152">
        <v>12.301</v>
      </c>
      <c r="X1953" s="152">
        <v>8.4619999999999997</v>
      </c>
      <c r="Y1953" s="152">
        <v>7.9619999999999997</v>
      </c>
      <c r="Z1953" s="152">
        <v>7.649</v>
      </c>
      <c r="AA1953" s="152">
        <v>12.885999999999999</v>
      </c>
      <c r="AB1953" s="152">
        <v>8.74</v>
      </c>
      <c r="AC1953" s="152">
        <v>8.3140000000000001</v>
      </c>
      <c r="AD1953" s="152">
        <v>7.38</v>
      </c>
      <c r="AE1953" s="152">
        <v>12.2</v>
      </c>
      <c r="AF1953" s="152">
        <v>8.3859999999999992</v>
      </c>
      <c r="AG1953" s="152">
        <v>7.798</v>
      </c>
      <c r="AH1953" s="152">
        <v>7.6740000000000004</v>
      </c>
      <c r="AI1953" s="152">
        <v>12.792999999999999</v>
      </c>
      <c r="AJ1953" s="152">
        <v>8.74</v>
      </c>
      <c r="AK1953" s="152">
        <v>8.2859999999999996</v>
      </c>
      <c r="AL1953" s="152" t="e">
        <f t="shared" si="377"/>
        <v>#N/A</v>
      </c>
      <c r="AM1953" s="152" t="e">
        <f t="shared" si="378"/>
        <v>#N/A</v>
      </c>
      <c r="AN1953" s="152" t="e">
        <f>NA()</f>
        <v>#N/A</v>
      </c>
      <c r="AO1953" s="152" t="e">
        <f>NA()</f>
        <v>#N/A</v>
      </c>
      <c r="AP1953" s="152">
        <f t="shared" si="391"/>
        <v>8.2182999999999993</v>
      </c>
      <c r="AQ1953" s="152"/>
      <c r="AR1953" s="152"/>
      <c r="AS1953" s="153">
        <f t="shared" si="394"/>
        <v>111</v>
      </c>
      <c r="AT1953" s="153">
        <f t="shared" si="362"/>
        <v>1</v>
      </c>
      <c r="AU1953" s="153">
        <f t="shared" si="363"/>
        <v>0</v>
      </c>
      <c r="AV1953" s="153">
        <f t="shared" si="364"/>
        <v>0</v>
      </c>
      <c r="BA1953">
        <f t="shared" si="395"/>
        <v>21</v>
      </c>
    </row>
    <row r="1954" spans="2:53" x14ac:dyDescent="0.25">
      <c r="B1954" s="155">
        <f t="shared" si="384"/>
        <v>44673.999305555553</v>
      </c>
      <c r="C1954" s="155">
        <f t="shared" si="371"/>
        <v>44673.999305555553</v>
      </c>
      <c r="D1954" s="152">
        <f t="shared" si="374"/>
        <v>8.3859999999999992</v>
      </c>
      <c r="E1954" s="152"/>
      <c r="F1954" s="152"/>
      <c r="G1954" s="152"/>
      <c r="H1954" s="152" t="e">
        <f t="shared" si="375"/>
        <v>#N/A</v>
      </c>
      <c r="I1954" s="152"/>
      <c r="J1954" s="152" t="e">
        <f t="shared" si="376"/>
        <v>#N/A</v>
      </c>
      <c r="K1954" s="152"/>
      <c r="L1954" s="152"/>
      <c r="M1954" s="152"/>
      <c r="N1954" s="152"/>
      <c r="O1954" s="152"/>
      <c r="P1954" s="152"/>
      <c r="Q1954" s="152"/>
      <c r="R1954" s="152"/>
      <c r="S1954" s="152"/>
      <c r="T1954" s="153" cm="1">
        <f t="array" ref="T1954">MATCH(1,(TDU_Info!$C$5:$C$111=$T$6)*(TDU_Info!$B$5:$B$111&lt;=$B1954),0)</f>
        <v>88</v>
      </c>
      <c r="U1954" s="152">
        <f>100*(INDEX(TDU_Info!$E$5:$E$111,$T1954)/T$11+INDEX(TDU_Info!$F$5:$F$111,$T1954))</f>
        <v>4.0617000000000001</v>
      </c>
      <c r="V1954" s="152">
        <v>7.26</v>
      </c>
      <c r="W1954" s="152">
        <v>12.01</v>
      </c>
      <c r="X1954" s="152">
        <v>8.4619999999999997</v>
      </c>
      <c r="Y1954" s="152">
        <v>7.9619999999999997</v>
      </c>
      <c r="Z1954" s="152">
        <v>7.5490000000000004</v>
      </c>
      <c r="AA1954" s="152">
        <v>12.645</v>
      </c>
      <c r="AB1954" s="152">
        <v>8.8140000000000001</v>
      </c>
      <c r="AC1954" s="152">
        <v>8.3140000000000001</v>
      </c>
      <c r="AD1954" s="152">
        <v>7.28</v>
      </c>
      <c r="AE1954" s="152">
        <v>11.83</v>
      </c>
      <c r="AF1954" s="152">
        <v>8.3859999999999992</v>
      </c>
      <c r="AG1954" s="152">
        <v>7.798</v>
      </c>
      <c r="AH1954" s="152">
        <v>7.5739999999999998</v>
      </c>
      <c r="AI1954" s="152">
        <v>12.473000000000001</v>
      </c>
      <c r="AJ1954" s="152">
        <v>8.7859999999999996</v>
      </c>
      <c r="AK1954" s="152">
        <v>8.2859999999999996</v>
      </c>
      <c r="AL1954" s="152" t="e">
        <f t="shared" si="377"/>
        <v>#N/A</v>
      </c>
      <c r="AM1954" s="152" t="e">
        <f t="shared" si="378"/>
        <v>#N/A</v>
      </c>
      <c r="AN1954" s="152" t="e">
        <f>NA()</f>
        <v>#N/A</v>
      </c>
      <c r="AO1954" s="152" t="e">
        <f>NA()</f>
        <v>#N/A</v>
      </c>
      <c r="AP1954" s="152">
        <f t="shared" si="391"/>
        <v>8.2182999999999993</v>
      </c>
      <c r="AQ1954" s="152"/>
      <c r="AR1954" s="152"/>
      <c r="AS1954" s="153">
        <f t="shared" si="394"/>
        <v>112</v>
      </c>
      <c r="AT1954" s="153">
        <f t="shared" si="362"/>
        <v>1</v>
      </c>
      <c r="AU1954" s="153">
        <f t="shared" si="363"/>
        <v>0</v>
      </c>
      <c r="AV1954" s="153">
        <f t="shared" si="364"/>
        <v>0</v>
      </c>
      <c r="BA1954">
        <f t="shared" si="395"/>
        <v>22</v>
      </c>
    </row>
    <row r="1955" spans="2:53" x14ac:dyDescent="0.25">
      <c r="B1955" s="155">
        <f t="shared" si="384"/>
        <v>44674.999305555553</v>
      </c>
      <c r="C1955" s="155">
        <f t="shared" si="371"/>
        <v>44674.999305555553</v>
      </c>
      <c r="D1955" s="152">
        <f t="shared" si="374"/>
        <v>8.3859999999999992</v>
      </c>
      <c r="E1955" s="152"/>
      <c r="F1955" s="152"/>
      <c r="G1955" s="152"/>
      <c r="H1955" s="152" t="e">
        <f t="shared" si="375"/>
        <v>#N/A</v>
      </c>
      <c r="I1955" s="152"/>
      <c r="J1955" s="152" t="e">
        <f t="shared" si="376"/>
        <v>#N/A</v>
      </c>
      <c r="K1955" s="152"/>
      <c r="L1955" s="152"/>
      <c r="M1955" s="152"/>
      <c r="N1955" s="152"/>
      <c r="O1955" s="152"/>
      <c r="P1955" s="152"/>
      <c r="Q1955" s="152"/>
      <c r="R1955" s="152"/>
      <c r="S1955" s="152"/>
      <c r="T1955" s="153" cm="1">
        <f t="array" ref="T1955">MATCH(1,(TDU_Info!$C$5:$C$111=$T$6)*(TDU_Info!$B$5:$B$111&lt;=$B1955),0)</f>
        <v>88</v>
      </c>
      <c r="U1955" s="152">
        <f>100*(INDEX(TDU_Info!$E$5:$E$111,$T1955)/T$11+INDEX(TDU_Info!$F$5:$F$111,$T1955))</f>
        <v>4.0617000000000001</v>
      </c>
      <c r="V1955" s="152">
        <v>7.26</v>
      </c>
      <c r="W1955" s="152">
        <v>12.01</v>
      </c>
      <c r="X1955" s="152">
        <v>8.4619999999999997</v>
      </c>
      <c r="Y1955" s="152">
        <v>7.9619999999999997</v>
      </c>
      <c r="Z1955" s="152">
        <v>7.5490000000000004</v>
      </c>
      <c r="AA1955" s="152">
        <v>12.645</v>
      </c>
      <c r="AB1955" s="152">
        <v>8.8140000000000001</v>
      </c>
      <c r="AC1955" s="152">
        <v>8.3140000000000001</v>
      </c>
      <c r="AD1955" s="152">
        <v>7.28</v>
      </c>
      <c r="AE1955" s="152">
        <v>11.83</v>
      </c>
      <c r="AF1955" s="152">
        <v>8.3859999999999992</v>
      </c>
      <c r="AG1955" s="152">
        <v>7.798</v>
      </c>
      <c r="AH1955" s="152">
        <v>7.5739999999999998</v>
      </c>
      <c r="AI1955" s="152">
        <v>12.473000000000001</v>
      </c>
      <c r="AJ1955" s="152">
        <v>8.7859999999999996</v>
      </c>
      <c r="AK1955" s="152">
        <v>8.2859999999999996</v>
      </c>
      <c r="AL1955" s="152" t="e">
        <f t="shared" si="377"/>
        <v>#N/A</v>
      </c>
      <c r="AM1955" s="152" t="e">
        <f t="shared" si="378"/>
        <v>#N/A</v>
      </c>
      <c r="AN1955" s="152" t="e">
        <f>NA()</f>
        <v>#N/A</v>
      </c>
      <c r="AO1955" s="152" t="e">
        <f>NA()</f>
        <v>#N/A</v>
      </c>
      <c r="AP1955" s="152">
        <f t="shared" si="391"/>
        <v>8.2182999999999993</v>
      </c>
      <c r="AQ1955" s="152"/>
      <c r="AR1955" s="152"/>
      <c r="AS1955" s="153">
        <f t="shared" si="394"/>
        <v>113</v>
      </c>
      <c r="AT1955" s="153">
        <f t="shared" si="362"/>
        <v>1</v>
      </c>
      <c r="AU1955" s="153">
        <f t="shared" si="363"/>
        <v>0</v>
      </c>
      <c r="AV1955" s="153">
        <f t="shared" si="364"/>
        <v>0</v>
      </c>
      <c r="BA1955">
        <f t="shared" si="395"/>
        <v>23</v>
      </c>
    </row>
    <row r="1956" spans="2:53" x14ac:dyDescent="0.25">
      <c r="B1956" s="155">
        <f t="shared" si="384"/>
        <v>44675.999305555553</v>
      </c>
      <c r="C1956" s="155">
        <f t="shared" si="371"/>
        <v>44675.999305555553</v>
      </c>
      <c r="D1956" s="152">
        <f t="shared" si="374"/>
        <v>8.3859999999999992</v>
      </c>
      <c r="E1956" s="152"/>
      <c r="F1956" s="152"/>
      <c r="G1956" s="152"/>
      <c r="H1956" s="152" t="e">
        <f t="shared" si="375"/>
        <v>#N/A</v>
      </c>
      <c r="I1956" s="152"/>
      <c r="J1956" s="152" t="e">
        <f t="shared" si="376"/>
        <v>#N/A</v>
      </c>
      <c r="K1956" s="152"/>
      <c r="L1956" s="152"/>
      <c r="M1956" s="152"/>
      <c r="N1956" s="152"/>
      <c r="O1956" s="152"/>
      <c r="P1956" s="152"/>
      <c r="Q1956" s="152"/>
      <c r="R1956" s="152"/>
      <c r="S1956" s="152"/>
      <c r="T1956" s="153" cm="1">
        <f t="array" ref="T1956">MATCH(1,(TDU_Info!$C$5:$C$111=$T$6)*(TDU_Info!$B$5:$B$111&lt;=$B1956),0)</f>
        <v>88</v>
      </c>
      <c r="U1956" s="152">
        <f>100*(INDEX(TDU_Info!$E$5:$E$111,$T1956)/T$11+INDEX(TDU_Info!$F$5:$F$111,$T1956))</f>
        <v>4.0617000000000001</v>
      </c>
      <c r="V1956" s="152">
        <v>7.26</v>
      </c>
      <c r="W1956" s="152">
        <v>12.01</v>
      </c>
      <c r="X1956" s="152">
        <v>8.4619999999999997</v>
      </c>
      <c r="Y1956" s="152">
        <v>7.9619999999999997</v>
      </c>
      <c r="Z1956" s="152">
        <v>7.5490000000000004</v>
      </c>
      <c r="AA1956" s="152">
        <v>12.645</v>
      </c>
      <c r="AB1956" s="152">
        <v>8.8140000000000001</v>
      </c>
      <c r="AC1956" s="152">
        <v>8.3140000000000001</v>
      </c>
      <c r="AD1956" s="152">
        <v>7.28</v>
      </c>
      <c r="AE1956" s="152">
        <v>11.83</v>
      </c>
      <c r="AF1956" s="152">
        <v>8.3859999999999992</v>
      </c>
      <c r="AG1956" s="152">
        <v>7.798</v>
      </c>
      <c r="AH1956" s="152">
        <v>7.5739999999999998</v>
      </c>
      <c r="AI1956" s="152">
        <v>12.473000000000001</v>
      </c>
      <c r="AJ1956" s="152">
        <v>8.7859999999999996</v>
      </c>
      <c r="AK1956" s="152">
        <v>8.2859999999999996</v>
      </c>
      <c r="AL1956" s="152" t="e">
        <f t="shared" si="377"/>
        <v>#N/A</v>
      </c>
      <c r="AM1956" s="152" t="e">
        <f t="shared" si="378"/>
        <v>#N/A</v>
      </c>
      <c r="AN1956" s="152" t="e">
        <f>NA()</f>
        <v>#N/A</v>
      </c>
      <c r="AO1956" s="152" t="e">
        <f>NA()</f>
        <v>#N/A</v>
      </c>
      <c r="AP1956" s="152">
        <f t="shared" si="391"/>
        <v>8.2182999999999993</v>
      </c>
      <c r="AQ1956" s="152"/>
      <c r="AR1956" s="152"/>
      <c r="AS1956" s="153">
        <f t="shared" si="394"/>
        <v>114</v>
      </c>
      <c r="AT1956" s="153">
        <f t="shared" si="362"/>
        <v>1</v>
      </c>
      <c r="AU1956" s="153">
        <f t="shared" si="363"/>
        <v>0</v>
      </c>
      <c r="AV1956" s="153">
        <f t="shared" si="364"/>
        <v>0</v>
      </c>
      <c r="BA1956">
        <f t="shared" si="395"/>
        <v>24</v>
      </c>
    </row>
    <row r="1957" spans="2:53" x14ac:dyDescent="0.25">
      <c r="B1957" s="155">
        <f t="shared" si="384"/>
        <v>44676.999305555553</v>
      </c>
      <c r="C1957" s="155">
        <f t="shared" si="371"/>
        <v>44676.999305555553</v>
      </c>
      <c r="D1957" s="152">
        <f t="shared" si="374"/>
        <v>8.3859999999999992</v>
      </c>
      <c r="E1957" s="152"/>
      <c r="F1957" s="152"/>
      <c r="G1957" s="152"/>
      <c r="H1957" s="152" t="e">
        <f t="shared" si="375"/>
        <v>#N/A</v>
      </c>
      <c r="I1957" s="152"/>
      <c r="J1957" s="152" t="e">
        <f t="shared" si="376"/>
        <v>#N/A</v>
      </c>
      <c r="K1957" s="152"/>
      <c r="L1957" s="152"/>
      <c r="M1957" s="152"/>
      <c r="N1957" s="152"/>
      <c r="O1957" s="152"/>
      <c r="P1957" s="152"/>
      <c r="Q1957" s="152"/>
      <c r="R1957" s="152"/>
      <c r="S1957" s="152"/>
      <c r="T1957" s="153" cm="1">
        <f t="array" ref="T1957">MATCH(1,(TDU_Info!$C$5:$C$111=$T$6)*(TDU_Info!$B$5:$B$111&lt;=$B1957),0)</f>
        <v>88</v>
      </c>
      <c r="U1957" s="152">
        <f>100*(INDEX(TDU_Info!$E$5:$E$111,$T1957)/T$11+INDEX(TDU_Info!$F$5:$F$111,$T1957))</f>
        <v>4.0617000000000001</v>
      </c>
      <c r="V1957" s="152">
        <v>7.26</v>
      </c>
      <c r="W1957" s="152">
        <v>12.01</v>
      </c>
      <c r="X1957" s="152">
        <v>8.4619999999999997</v>
      </c>
      <c r="Y1957" s="152">
        <v>7.9619999999999997</v>
      </c>
      <c r="Z1957" s="152">
        <v>7.5490000000000004</v>
      </c>
      <c r="AA1957" s="152">
        <v>12.645</v>
      </c>
      <c r="AB1957" s="152">
        <v>8.8140000000000001</v>
      </c>
      <c r="AC1957" s="152">
        <v>8.3140000000000001</v>
      </c>
      <c r="AD1957" s="152">
        <v>7.28</v>
      </c>
      <c r="AE1957" s="152">
        <v>11.83</v>
      </c>
      <c r="AF1957" s="152">
        <v>8.3859999999999992</v>
      </c>
      <c r="AG1957" s="152">
        <v>7.798</v>
      </c>
      <c r="AH1957" s="152">
        <v>7.5739999999999998</v>
      </c>
      <c r="AI1957" s="152">
        <v>12.473000000000001</v>
      </c>
      <c r="AJ1957" s="152">
        <v>8.7859999999999996</v>
      </c>
      <c r="AK1957" s="152">
        <v>8.2859999999999996</v>
      </c>
      <c r="AL1957" s="152" t="e">
        <f t="shared" si="377"/>
        <v>#N/A</v>
      </c>
      <c r="AM1957" s="152" t="e">
        <f t="shared" si="378"/>
        <v>#N/A</v>
      </c>
      <c r="AN1957" s="152" t="e">
        <f>NA()</f>
        <v>#N/A</v>
      </c>
      <c r="AO1957" s="152" t="e">
        <f>NA()</f>
        <v>#N/A</v>
      </c>
      <c r="AP1957" s="152">
        <f t="shared" si="391"/>
        <v>8.2182999999999993</v>
      </c>
      <c r="AQ1957" s="152"/>
      <c r="AR1957" s="152"/>
      <c r="AS1957" s="153">
        <f t="shared" si="394"/>
        <v>115</v>
      </c>
      <c r="AT1957" s="153">
        <f t="shared" si="362"/>
        <v>1</v>
      </c>
      <c r="AU1957" s="153">
        <f t="shared" si="363"/>
        <v>0</v>
      </c>
      <c r="AV1957" s="153">
        <f t="shared" si="364"/>
        <v>0</v>
      </c>
      <c r="BA1957">
        <f t="shared" si="395"/>
        <v>25</v>
      </c>
    </row>
    <row r="1958" spans="2:53" x14ac:dyDescent="0.25">
      <c r="B1958" s="155">
        <f t="shared" si="384"/>
        <v>44677.999305555553</v>
      </c>
      <c r="C1958" s="155">
        <f t="shared" si="371"/>
        <v>44677.999305555553</v>
      </c>
      <c r="D1958" s="152">
        <f t="shared" si="374"/>
        <v>8.3859999999999992</v>
      </c>
      <c r="E1958" s="152"/>
      <c r="F1958" s="152"/>
      <c r="G1958" s="152"/>
      <c r="H1958" s="152" t="e">
        <f t="shared" si="375"/>
        <v>#N/A</v>
      </c>
      <c r="I1958" s="152"/>
      <c r="J1958" s="152" t="e">
        <f t="shared" si="376"/>
        <v>#N/A</v>
      </c>
      <c r="K1958" s="152"/>
      <c r="L1958" s="152"/>
      <c r="M1958" s="152"/>
      <c r="N1958" s="152"/>
      <c r="O1958" s="152"/>
      <c r="P1958" s="152"/>
      <c r="Q1958" s="152"/>
      <c r="R1958" s="152"/>
      <c r="S1958" s="152"/>
      <c r="T1958" s="153" cm="1">
        <f t="array" ref="T1958">MATCH(1,(TDU_Info!$C$5:$C$111=$T$6)*(TDU_Info!$B$5:$B$111&lt;=$B1958),0)</f>
        <v>88</v>
      </c>
      <c r="U1958" s="152">
        <f>100*(INDEX(TDU_Info!$E$5:$E$111,$T1958)/T$11+INDEX(TDU_Info!$F$5:$F$111,$T1958))</f>
        <v>4.0617000000000001</v>
      </c>
      <c r="V1958" s="152">
        <v>7.17</v>
      </c>
      <c r="W1958" s="152">
        <v>12.01</v>
      </c>
      <c r="X1958" s="152">
        <v>8.4619999999999997</v>
      </c>
      <c r="Y1958" s="152">
        <v>7.9109999999999996</v>
      </c>
      <c r="Z1958" s="152">
        <v>7.5090000000000003</v>
      </c>
      <c r="AA1958" s="152">
        <v>12.645</v>
      </c>
      <c r="AB1958" s="152">
        <v>8.8140000000000001</v>
      </c>
      <c r="AC1958" s="152">
        <v>8.3140000000000001</v>
      </c>
      <c r="AD1958" s="152">
        <v>7.19</v>
      </c>
      <c r="AE1958" s="152">
        <v>11.83</v>
      </c>
      <c r="AF1958" s="152">
        <v>8.3859999999999992</v>
      </c>
      <c r="AG1958" s="152">
        <v>7.798</v>
      </c>
      <c r="AH1958" s="152">
        <v>7.5339999999999998</v>
      </c>
      <c r="AI1958" s="152">
        <v>12.473000000000001</v>
      </c>
      <c r="AJ1958" s="152">
        <v>8.7859999999999996</v>
      </c>
      <c r="AK1958" s="152">
        <v>8.2859999999999996</v>
      </c>
      <c r="AL1958" s="152" t="e">
        <f t="shared" si="377"/>
        <v>#N/A</v>
      </c>
      <c r="AM1958" s="152" t="e">
        <f t="shared" si="378"/>
        <v>#N/A</v>
      </c>
      <c r="AN1958" s="152" t="e">
        <f>NA()</f>
        <v>#N/A</v>
      </c>
      <c r="AO1958" s="152" t="e">
        <f>NA()</f>
        <v>#N/A</v>
      </c>
      <c r="AP1958" s="152">
        <f t="shared" si="391"/>
        <v>8.2182999999999993</v>
      </c>
      <c r="AQ1958" s="152"/>
      <c r="AR1958" s="152"/>
      <c r="AS1958" s="153">
        <f t="shared" si="394"/>
        <v>116</v>
      </c>
      <c r="AT1958" s="153">
        <f t="shared" si="362"/>
        <v>1</v>
      </c>
      <c r="AU1958" s="153">
        <f t="shared" si="363"/>
        <v>0</v>
      </c>
      <c r="AV1958" s="153">
        <f t="shared" si="364"/>
        <v>0</v>
      </c>
      <c r="BA1958">
        <f t="shared" si="395"/>
        <v>26</v>
      </c>
    </row>
    <row r="1959" spans="2:53" x14ac:dyDescent="0.25">
      <c r="B1959" s="155">
        <f t="shared" si="384"/>
        <v>44678.999305555553</v>
      </c>
      <c r="C1959" s="155">
        <f t="shared" si="371"/>
        <v>44678.999305555553</v>
      </c>
      <c r="D1959" s="152">
        <f t="shared" si="374"/>
        <v>9.31</v>
      </c>
      <c r="E1959" s="152"/>
      <c r="F1959" s="152"/>
      <c r="G1959" s="152"/>
      <c r="H1959" s="152" t="e">
        <f t="shared" si="375"/>
        <v>#N/A</v>
      </c>
      <c r="I1959" s="152"/>
      <c r="J1959" s="152" t="e">
        <f t="shared" si="376"/>
        <v>#N/A</v>
      </c>
      <c r="K1959" s="152"/>
      <c r="L1959" s="152"/>
      <c r="M1959" s="152"/>
      <c r="N1959" s="152"/>
      <c r="O1959" s="152"/>
      <c r="P1959" s="152"/>
      <c r="Q1959" s="152"/>
      <c r="R1959" s="152"/>
      <c r="S1959" s="152"/>
      <c r="T1959" s="153" cm="1">
        <f t="array" ref="T1959">MATCH(1,(TDU_Info!$C$5:$C$111=$T$6)*(TDU_Info!$B$5:$B$111&lt;=$B1959),0)</f>
        <v>88</v>
      </c>
      <c r="U1959" s="152">
        <f>100*(INDEX(TDU_Info!$E$5:$E$111,$T1959)/T$11+INDEX(TDU_Info!$F$5:$F$111,$T1959))</f>
        <v>4.0617000000000001</v>
      </c>
      <c r="V1959" s="152">
        <v>7.06</v>
      </c>
      <c r="W1959" s="152">
        <v>12.301</v>
      </c>
      <c r="X1959" s="152">
        <v>9.31</v>
      </c>
      <c r="Y1959" s="152">
        <v>8.2110000000000003</v>
      </c>
      <c r="Z1959" s="152">
        <v>7.3490000000000002</v>
      </c>
      <c r="AA1959" s="152">
        <v>12.885999999999999</v>
      </c>
      <c r="AB1959" s="152">
        <v>9.8190000000000008</v>
      </c>
      <c r="AC1959" s="152">
        <v>8.9529999999999994</v>
      </c>
      <c r="AD1959" s="152">
        <v>7.08</v>
      </c>
      <c r="AE1959" s="152">
        <v>12.2</v>
      </c>
      <c r="AF1959" s="152">
        <v>9.31</v>
      </c>
      <c r="AG1959" s="152">
        <v>7.798</v>
      </c>
      <c r="AH1959" s="152">
        <v>7.3739999999999997</v>
      </c>
      <c r="AI1959" s="152">
        <v>12.792999999999999</v>
      </c>
      <c r="AJ1959" s="152">
        <v>9.5719999999999992</v>
      </c>
      <c r="AK1959" s="152">
        <v>8.5980000000000008</v>
      </c>
      <c r="AL1959" s="152" t="e">
        <f t="shared" si="377"/>
        <v>#N/A</v>
      </c>
      <c r="AM1959" s="152" t="e">
        <f t="shared" si="378"/>
        <v>#N/A</v>
      </c>
      <c r="AN1959" s="152" t="e">
        <f>NA()</f>
        <v>#N/A</v>
      </c>
      <c r="AO1959" s="152" t="e">
        <f>NA()</f>
        <v>#N/A</v>
      </c>
      <c r="AP1959" s="152">
        <f t="shared" si="391"/>
        <v>8.2182999999999993</v>
      </c>
      <c r="AQ1959" s="152"/>
      <c r="AR1959" s="152"/>
      <c r="AS1959" s="153">
        <f t="shared" si="394"/>
        <v>117</v>
      </c>
      <c r="AT1959" s="153">
        <f t="shared" si="362"/>
        <v>1</v>
      </c>
      <c r="AU1959" s="153">
        <f t="shared" si="363"/>
        <v>0</v>
      </c>
      <c r="AV1959" s="153">
        <f t="shared" si="364"/>
        <v>0</v>
      </c>
      <c r="BA1959">
        <f t="shared" si="395"/>
        <v>27</v>
      </c>
    </row>
    <row r="1960" spans="2:53" x14ac:dyDescent="0.25">
      <c r="B1960" s="155">
        <f t="shared" si="384"/>
        <v>44679.999305555553</v>
      </c>
      <c r="C1960" s="155">
        <f t="shared" si="371"/>
        <v>44679.999305555553</v>
      </c>
      <c r="D1960" s="152">
        <f t="shared" si="374"/>
        <v>9.31</v>
      </c>
      <c r="E1960" s="152"/>
      <c r="F1960" s="152"/>
      <c r="G1960" s="152"/>
      <c r="H1960" s="152" t="e">
        <f t="shared" si="375"/>
        <v>#N/A</v>
      </c>
      <c r="I1960" s="152"/>
      <c r="J1960" s="152" t="e">
        <f t="shared" si="376"/>
        <v>#N/A</v>
      </c>
      <c r="K1960" s="152"/>
      <c r="L1960" s="152"/>
      <c r="M1960" s="152"/>
      <c r="N1960" s="152"/>
      <c r="O1960" s="152"/>
      <c r="P1960" s="152"/>
      <c r="Q1960" s="152"/>
      <c r="R1960" s="152"/>
      <c r="S1960" s="152"/>
      <c r="T1960" s="153" cm="1">
        <f t="array" ref="T1960">MATCH(1,(TDU_Info!$C$5:$C$111=$T$6)*(TDU_Info!$B$5:$B$111&lt;=$B1960),0)</f>
        <v>88</v>
      </c>
      <c r="U1960" s="152">
        <f>100*(INDEX(TDU_Info!$E$5:$E$111,$T1960)/T$11+INDEX(TDU_Info!$F$5:$F$111,$T1960))</f>
        <v>4.0617000000000001</v>
      </c>
      <c r="V1960" s="152">
        <v>7.06</v>
      </c>
      <c r="W1960" s="152">
        <v>12.301</v>
      </c>
      <c r="X1960" s="152">
        <v>9.31</v>
      </c>
      <c r="Y1960" s="152">
        <v>8.8109999999999999</v>
      </c>
      <c r="Z1960" s="152">
        <v>7.3490000000000002</v>
      </c>
      <c r="AA1960" s="152">
        <v>12.885999999999999</v>
      </c>
      <c r="AB1960" s="152">
        <v>10.16</v>
      </c>
      <c r="AC1960" s="152">
        <v>9.3529999999999998</v>
      </c>
      <c r="AD1960" s="152">
        <v>7.08</v>
      </c>
      <c r="AE1960" s="152">
        <v>12.2</v>
      </c>
      <c r="AF1960" s="152">
        <v>9.31</v>
      </c>
      <c r="AG1960" s="152">
        <v>8.8109999999999999</v>
      </c>
      <c r="AH1960" s="152">
        <v>7.3739999999999997</v>
      </c>
      <c r="AI1960" s="152">
        <v>12.792999999999999</v>
      </c>
      <c r="AJ1960" s="152">
        <v>9.7189999999999994</v>
      </c>
      <c r="AK1960" s="152">
        <v>9.1769999999999996</v>
      </c>
      <c r="AL1960" s="152" t="e">
        <f t="shared" si="377"/>
        <v>#N/A</v>
      </c>
      <c r="AM1960" s="152" t="e">
        <f t="shared" si="378"/>
        <v>#N/A</v>
      </c>
      <c r="AN1960" s="152" t="e">
        <f>NA()</f>
        <v>#N/A</v>
      </c>
      <c r="AO1960" s="152" t="e">
        <f>NA()</f>
        <v>#N/A</v>
      </c>
      <c r="AP1960" s="152">
        <f t="shared" si="391"/>
        <v>8.2182999999999993</v>
      </c>
      <c r="AQ1960" s="152"/>
      <c r="AR1960" s="152"/>
      <c r="AS1960" s="153">
        <f t="shared" si="394"/>
        <v>118</v>
      </c>
      <c r="AT1960" s="153">
        <f t="shared" si="362"/>
        <v>1</v>
      </c>
      <c r="AU1960" s="153">
        <f t="shared" si="363"/>
        <v>0</v>
      </c>
      <c r="AV1960" s="153">
        <f t="shared" si="364"/>
        <v>0</v>
      </c>
      <c r="BA1960">
        <f t="shared" si="395"/>
        <v>28</v>
      </c>
    </row>
    <row r="1961" spans="2:53" x14ac:dyDescent="0.25">
      <c r="B1961" s="155">
        <f t="shared" si="384"/>
        <v>44680.999305555553</v>
      </c>
      <c r="C1961" s="155">
        <f t="shared" si="371"/>
        <v>44680.999305555553</v>
      </c>
      <c r="D1961" s="152">
        <f t="shared" si="374"/>
        <v>9.3670000000000009</v>
      </c>
      <c r="E1961" s="152"/>
      <c r="F1961" s="152"/>
      <c r="G1961" s="152"/>
      <c r="H1961" s="152" t="e">
        <f t="shared" si="375"/>
        <v>#N/A</v>
      </c>
      <c r="I1961" s="152"/>
      <c r="J1961" s="152" t="e">
        <f t="shared" si="376"/>
        <v>#N/A</v>
      </c>
      <c r="K1961" s="152"/>
      <c r="L1961" s="152"/>
      <c r="M1961" s="152"/>
      <c r="N1961" s="152"/>
      <c r="O1961" s="152"/>
      <c r="P1961" s="152"/>
      <c r="Q1961" s="152"/>
      <c r="R1961" s="152"/>
      <c r="S1961" s="152"/>
      <c r="T1961" s="153" cm="1">
        <f t="array" ref="T1961">MATCH(1,(TDU_Info!$C$5:$C$111=$T$6)*(TDU_Info!$B$5:$B$111&lt;=$B1961),0)</f>
        <v>88</v>
      </c>
      <c r="U1961" s="152">
        <f>100*(INDEX(TDU_Info!$E$5:$E$111,$T1961)/T$11+INDEX(TDU_Info!$F$5:$F$111,$T1961))</f>
        <v>4.0617000000000001</v>
      </c>
      <c r="V1961" s="152">
        <v>7.06</v>
      </c>
      <c r="W1961" s="152">
        <v>12.301</v>
      </c>
      <c r="X1961" s="152">
        <v>9.7100000000000009</v>
      </c>
      <c r="Y1961" s="152">
        <v>8.8109999999999999</v>
      </c>
      <c r="Z1961" s="152">
        <v>7.3490000000000002</v>
      </c>
      <c r="AA1961" s="152">
        <v>12.885999999999999</v>
      </c>
      <c r="AB1961" s="152">
        <v>10.218999999999999</v>
      </c>
      <c r="AC1961" s="152">
        <v>9.3529999999999998</v>
      </c>
      <c r="AD1961" s="152">
        <v>7.08</v>
      </c>
      <c r="AE1961" s="152">
        <v>12.2</v>
      </c>
      <c r="AF1961" s="152">
        <v>9.3670000000000009</v>
      </c>
      <c r="AG1961" s="152">
        <v>8.8109999999999999</v>
      </c>
      <c r="AH1961" s="152">
        <v>7.3739999999999997</v>
      </c>
      <c r="AI1961" s="152">
        <v>12.792999999999999</v>
      </c>
      <c r="AJ1961" s="152">
        <v>9.7189999999999994</v>
      </c>
      <c r="AK1961" s="152">
        <v>9.3529999999999998</v>
      </c>
      <c r="AL1961" s="152" t="e">
        <f t="shared" si="377"/>
        <v>#N/A</v>
      </c>
      <c r="AM1961" s="152" t="e">
        <f t="shared" si="378"/>
        <v>#N/A</v>
      </c>
      <c r="AN1961" s="152" t="e">
        <f>NA()</f>
        <v>#N/A</v>
      </c>
      <c r="AO1961" s="152" t="e">
        <f>NA()</f>
        <v>#N/A</v>
      </c>
      <c r="AP1961" s="152">
        <f t="shared" si="391"/>
        <v>8.2182999999999993</v>
      </c>
      <c r="AQ1961" s="152"/>
      <c r="AR1961" s="152"/>
      <c r="AS1961" s="153">
        <f t="shared" ref="AS1961:AS1971" si="396">ROUNDUP(B1961-DATE(YEAR(B1961),1,1),0)</f>
        <v>119</v>
      </c>
      <c r="AT1961" s="153">
        <f t="shared" si="362"/>
        <v>1</v>
      </c>
      <c r="AU1961" s="153">
        <f t="shared" si="363"/>
        <v>0</v>
      </c>
      <c r="AV1961" s="153">
        <f t="shared" si="364"/>
        <v>0</v>
      </c>
      <c r="BA1961">
        <f t="shared" ref="BA1961:BA1971" si="397">DAY(C1961)</f>
        <v>29</v>
      </c>
    </row>
    <row r="1962" spans="2:53" x14ac:dyDescent="0.25">
      <c r="B1962" s="155">
        <f t="shared" si="384"/>
        <v>44681.999305555553</v>
      </c>
      <c r="C1962" s="155">
        <f t="shared" si="371"/>
        <v>44681.999305555553</v>
      </c>
      <c r="D1962" s="152">
        <f t="shared" si="374"/>
        <v>9.3979999999999997</v>
      </c>
      <c r="E1962" s="152"/>
      <c r="F1962" s="152"/>
      <c r="G1962" s="152"/>
      <c r="H1962" s="152" t="e">
        <f t="shared" si="375"/>
        <v>#N/A</v>
      </c>
      <c r="I1962" s="152"/>
      <c r="J1962" s="152" t="e">
        <f t="shared" si="376"/>
        <v>#N/A</v>
      </c>
      <c r="K1962" s="152"/>
      <c r="L1962" s="152"/>
      <c r="M1962" s="152"/>
      <c r="N1962" s="152"/>
      <c r="O1962" s="152"/>
      <c r="P1962" s="152"/>
      <c r="Q1962" s="152"/>
      <c r="R1962" s="152"/>
      <c r="S1962" s="152"/>
      <c r="T1962" s="153" cm="1">
        <f t="array" ref="T1962">MATCH(1,(TDU_Info!$C$5:$C$111=$T$6)*(TDU_Info!$B$5:$B$111&lt;=$B1962),0)</f>
        <v>88</v>
      </c>
      <c r="U1962" s="152">
        <f>100*(INDEX(TDU_Info!$E$5:$E$111,$T1962)/T$11+INDEX(TDU_Info!$F$5:$F$111,$T1962))</f>
        <v>4.0617000000000001</v>
      </c>
      <c r="V1962" s="152">
        <v>7.26</v>
      </c>
      <c r="W1962" s="152">
        <v>12.301</v>
      </c>
      <c r="X1962" s="152">
        <v>9.7100000000000009</v>
      </c>
      <c r="Y1962" s="152">
        <v>8.9109999999999996</v>
      </c>
      <c r="Z1962" s="152">
        <v>7.7489999999999997</v>
      </c>
      <c r="AA1962" s="152">
        <v>12.885999999999999</v>
      </c>
      <c r="AB1962" s="152">
        <v>10.56</v>
      </c>
      <c r="AC1962" s="152">
        <v>9.5530000000000008</v>
      </c>
      <c r="AD1962" s="152">
        <v>7.28</v>
      </c>
      <c r="AE1962" s="152">
        <v>12.2</v>
      </c>
      <c r="AF1962" s="152">
        <v>9.3979999999999997</v>
      </c>
      <c r="AG1962" s="152">
        <v>8.9109999999999996</v>
      </c>
      <c r="AH1962" s="152">
        <v>7.774</v>
      </c>
      <c r="AI1962" s="152">
        <v>12.792999999999999</v>
      </c>
      <c r="AJ1962" s="152">
        <v>10.398</v>
      </c>
      <c r="AK1962" s="152">
        <v>9.5500000000000007</v>
      </c>
      <c r="AL1962" s="152" t="e">
        <f t="shared" si="377"/>
        <v>#N/A</v>
      </c>
      <c r="AM1962" s="152" t="e">
        <f t="shared" si="378"/>
        <v>#N/A</v>
      </c>
      <c r="AN1962" s="152" t="e">
        <f>NA()</f>
        <v>#N/A</v>
      </c>
      <c r="AO1962" s="152" t="e">
        <f>NA()</f>
        <v>#N/A</v>
      </c>
      <c r="AP1962" s="152">
        <f t="shared" si="391"/>
        <v>8.2182999999999993</v>
      </c>
      <c r="AQ1962" s="152"/>
      <c r="AR1962" s="152"/>
      <c r="AS1962" s="153">
        <f t="shared" si="396"/>
        <v>120</v>
      </c>
      <c r="AT1962" s="153">
        <f t="shared" si="362"/>
        <v>1</v>
      </c>
      <c r="AU1962" s="153">
        <f t="shared" si="363"/>
        <v>0</v>
      </c>
      <c r="AV1962" s="153">
        <f t="shared" si="364"/>
        <v>0</v>
      </c>
      <c r="BA1962">
        <f t="shared" si="397"/>
        <v>30</v>
      </c>
    </row>
    <row r="1963" spans="2:53" x14ac:dyDescent="0.25">
      <c r="B1963" s="155">
        <f t="shared" si="384"/>
        <v>44682.999305555553</v>
      </c>
      <c r="C1963" s="155">
        <f t="shared" si="371"/>
        <v>44682.999305555553</v>
      </c>
      <c r="D1963" s="152">
        <f t="shared" si="374"/>
        <v>9.3979999999999997</v>
      </c>
      <c r="E1963" s="152"/>
      <c r="F1963" s="152"/>
      <c r="G1963" s="152"/>
      <c r="H1963" s="152" t="e">
        <f t="shared" si="375"/>
        <v>#N/A</v>
      </c>
      <c r="I1963" s="152"/>
      <c r="J1963" s="152" t="e">
        <f t="shared" si="376"/>
        <v>#N/A</v>
      </c>
      <c r="K1963" s="152"/>
      <c r="L1963" s="152"/>
      <c r="M1963" s="152"/>
      <c r="N1963" s="152"/>
      <c r="O1963" s="152"/>
      <c r="P1963" s="152"/>
      <c r="Q1963" s="152"/>
      <c r="R1963" s="152"/>
      <c r="S1963" s="152"/>
      <c r="T1963" s="153" cm="1">
        <f t="array" ref="T1963">MATCH(1,(TDU_Info!$C$5:$C$111=$T$6)*(TDU_Info!$B$5:$B$111&lt;=$B1963),0)</f>
        <v>88</v>
      </c>
      <c r="U1963" s="152">
        <f>100*(INDEX(TDU_Info!$E$5:$E$111,$T1963)/T$11+INDEX(TDU_Info!$F$5:$F$111,$T1963))</f>
        <v>4.0617000000000001</v>
      </c>
      <c r="V1963" s="152">
        <v>7.26</v>
      </c>
      <c r="W1963" s="152">
        <v>12.301</v>
      </c>
      <c r="X1963" s="152">
        <v>9.7100000000000009</v>
      </c>
      <c r="Y1963" s="152">
        <v>8.9109999999999996</v>
      </c>
      <c r="Z1963" s="152">
        <v>7.7489999999999997</v>
      </c>
      <c r="AA1963" s="152">
        <v>12.885999999999999</v>
      </c>
      <c r="AB1963" s="152">
        <v>10.56</v>
      </c>
      <c r="AC1963" s="152">
        <v>9.5530000000000008</v>
      </c>
      <c r="AD1963" s="152">
        <v>7.28</v>
      </c>
      <c r="AE1963" s="152">
        <v>12.2</v>
      </c>
      <c r="AF1963" s="152">
        <v>9.3979999999999997</v>
      </c>
      <c r="AG1963" s="152">
        <v>8.9109999999999996</v>
      </c>
      <c r="AH1963" s="152">
        <v>7.774</v>
      </c>
      <c r="AI1963" s="152">
        <v>12.792999999999999</v>
      </c>
      <c r="AJ1963" s="152">
        <v>10.398</v>
      </c>
      <c r="AK1963" s="152">
        <v>9.5500000000000007</v>
      </c>
      <c r="AL1963" s="152" t="e">
        <f t="shared" si="377"/>
        <v>#N/A</v>
      </c>
      <c r="AM1963" s="152" t="e">
        <f t="shared" si="378"/>
        <v>#N/A</v>
      </c>
      <c r="AN1963" s="152" t="e">
        <f>NA()</f>
        <v>#N/A</v>
      </c>
      <c r="AO1963" s="152" t="e">
        <f>NA()</f>
        <v>#N/A</v>
      </c>
      <c r="AP1963" s="152" t="e">
        <f t="shared" si="391"/>
        <v>#N/A</v>
      </c>
      <c r="AQ1963" s="152"/>
      <c r="AR1963" s="152"/>
      <c r="AS1963" s="153">
        <f t="shared" si="396"/>
        <v>121</v>
      </c>
      <c r="AT1963" s="153">
        <f t="shared" si="362"/>
        <v>1</v>
      </c>
      <c r="AU1963" s="153">
        <f t="shared" si="363"/>
        <v>0</v>
      </c>
      <c r="AV1963" s="153">
        <f t="shared" si="364"/>
        <v>0</v>
      </c>
      <c r="BA1963">
        <f t="shared" si="397"/>
        <v>1</v>
      </c>
    </row>
    <row r="1964" spans="2:53" x14ac:dyDescent="0.25">
      <c r="B1964" s="155">
        <f t="shared" si="384"/>
        <v>44683.999305555553</v>
      </c>
      <c r="C1964" s="155">
        <f t="shared" si="371"/>
        <v>44683.999305555553</v>
      </c>
      <c r="D1964" s="152">
        <f t="shared" si="374"/>
        <v>9.3979999999999997</v>
      </c>
      <c r="E1964" s="152"/>
      <c r="F1964" s="152"/>
      <c r="G1964" s="152"/>
      <c r="H1964" s="152" t="e">
        <f t="shared" si="375"/>
        <v>#N/A</v>
      </c>
      <c r="I1964" s="152"/>
      <c r="J1964" s="152" t="e">
        <f t="shared" si="376"/>
        <v>#N/A</v>
      </c>
      <c r="K1964" s="152"/>
      <c r="L1964" s="152"/>
      <c r="M1964" s="152"/>
      <c r="N1964" s="152"/>
      <c r="O1964" s="152"/>
      <c r="P1964" s="152"/>
      <c r="Q1964" s="152"/>
      <c r="R1964" s="152"/>
      <c r="S1964" s="152"/>
      <c r="T1964" s="153" cm="1">
        <f t="array" ref="T1964">MATCH(1,(TDU_Info!$C$5:$C$111=$T$6)*(TDU_Info!$B$5:$B$111&lt;=$B1964),0)</f>
        <v>88</v>
      </c>
      <c r="U1964" s="152">
        <f>100*(INDEX(TDU_Info!$E$5:$E$111,$T1964)/T$11+INDEX(TDU_Info!$F$5:$F$111,$T1964))</f>
        <v>4.0617000000000001</v>
      </c>
      <c r="V1964" s="152">
        <v>7.26</v>
      </c>
      <c r="W1964" s="152">
        <v>12.301</v>
      </c>
      <c r="X1964" s="152">
        <v>9.7100000000000009</v>
      </c>
      <c r="Y1964" s="152">
        <v>8.9109999999999996</v>
      </c>
      <c r="Z1964" s="152">
        <v>7.7489999999999997</v>
      </c>
      <c r="AA1964" s="152">
        <v>12.885999999999999</v>
      </c>
      <c r="AB1964" s="152">
        <v>10.56</v>
      </c>
      <c r="AC1964" s="152">
        <v>9.5530000000000008</v>
      </c>
      <c r="AD1964" s="152">
        <v>7.28</v>
      </c>
      <c r="AE1964" s="152">
        <v>12.2</v>
      </c>
      <c r="AF1964" s="152">
        <v>9.3979999999999997</v>
      </c>
      <c r="AG1964" s="152">
        <v>8.9109999999999996</v>
      </c>
      <c r="AH1964" s="152">
        <v>7.774</v>
      </c>
      <c r="AI1964" s="152">
        <v>12.792999999999999</v>
      </c>
      <c r="AJ1964" s="152">
        <v>10.398</v>
      </c>
      <c r="AK1964" s="152">
        <v>9.5500000000000007</v>
      </c>
      <c r="AL1964" s="152" t="e">
        <f t="shared" si="377"/>
        <v>#N/A</v>
      </c>
      <c r="AM1964" s="152" t="e">
        <f t="shared" si="378"/>
        <v>#N/A</v>
      </c>
      <c r="AN1964" s="152" t="e">
        <f>NA()</f>
        <v>#N/A</v>
      </c>
      <c r="AO1964" s="152" t="e">
        <f>NA()</f>
        <v>#N/A</v>
      </c>
      <c r="AP1964" s="152">
        <f t="shared" si="391"/>
        <v>8.2182999999999993</v>
      </c>
      <c r="AQ1964" s="152"/>
      <c r="AR1964" s="152"/>
      <c r="AS1964" s="153">
        <f t="shared" si="396"/>
        <v>122</v>
      </c>
      <c r="AT1964" s="153">
        <f t="shared" si="362"/>
        <v>1</v>
      </c>
      <c r="AU1964" s="153">
        <f t="shared" si="363"/>
        <v>0</v>
      </c>
      <c r="AV1964" s="153">
        <f t="shared" si="364"/>
        <v>0</v>
      </c>
      <c r="BA1964">
        <f t="shared" si="397"/>
        <v>2</v>
      </c>
    </row>
    <row r="1965" spans="2:53" x14ac:dyDescent="0.25">
      <c r="B1965" s="155">
        <f t="shared" si="384"/>
        <v>44684.999305555553</v>
      </c>
      <c r="C1965" s="155">
        <f t="shared" si="371"/>
        <v>44684.999305555553</v>
      </c>
      <c r="D1965" s="152">
        <f t="shared" si="374"/>
        <v>9.7100000000000009</v>
      </c>
      <c r="E1965" s="152"/>
      <c r="F1965" s="152"/>
      <c r="G1965" s="152"/>
      <c r="H1965" s="152" t="e">
        <f t="shared" si="375"/>
        <v>#N/A</v>
      </c>
      <c r="I1965" s="152"/>
      <c r="J1965" s="152" t="e">
        <f t="shared" si="376"/>
        <v>#N/A</v>
      </c>
      <c r="K1965" s="152"/>
      <c r="L1965" s="152"/>
      <c r="M1965" s="152"/>
      <c r="N1965" s="152"/>
      <c r="O1965" s="152"/>
      <c r="P1965" s="152"/>
      <c r="Q1965" s="152"/>
      <c r="R1965" s="152"/>
      <c r="S1965" s="152"/>
      <c r="T1965" s="153" cm="1">
        <f t="array" ref="T1965">MATCH(1,(TDU_Info!$C$5:$C$111=$T$6)*(TDU_Info!$B$5:$B$111&lt;=$B1965),0)</f>
        <v>88</v>
      </c>
      <c r="U1965" s="152">
        <f>100*(INDEX(TDU_Info!$E$5:$E$111,$T1965)/T$11+INDEX(TDU_Info!$F$5:$F$111,$T1965))</f>
        <v>4.0617000000000001</v>
      </c>
      <c r="V1965" s="152">
        <v>7.26</v>
      </c>
      <c r="W1965" s="152">
        <v>12.301</v>
      </c>
      <c r="X1965" s="152">
        <v>9.7100000000000009</v>
      </c>
      <c r="Y1965" s="152">
        <v>8.9879999999999995</v>
      </c>
      <c r="Z1965" s="152">
        <v>7.7489999999999997</v>
      </c>
      <c r="AA1965" s="152">
        <v>12.885999999999999</v>
      </c>
      <c r="AB1965" s="152">
        <v>10.56</v>
      </c>
      <c r="AC1965" s="152">
        <v>9.5890000000000004</v>
      </c>
      <c r="AD1965" s="152">
        <v>7.28</v>
      </c>
      <c r="AE1965" s="152">
        <v>12.2</v>
      </c>
      <c r="AF1965" s="152">
        <v>9.7100000000000009</v>
      </c>
      <c r="AG1965" s="152">
        <v>8.9499999999999993</v>
      </c>
      <c r="AH1965" s="152">
        <v>7.774</v>
      </c>
      <c r="AI1965" s="152">
        <v>12.792999999999999</v>
      </c>
      <c r="AJ1965" s="152">
        <v>10.56</v>
      </c>
      <c r="AK1965" s="152">
        <v>9.5500000000000007</v>
      </c>
      <c r="AL1965" s="152" t="e">
        <f t="shared" si="377"/>
        <v>#N/A</v>
      </c>
      <c r="AM1965" s="152" t="e">
        <f t="shared" si="378"/>
        <v>#N/A</v>
      </c>
      <c r="AN1965" s="152" t="e">
        <f>NA()</f>
        <v>#N/A</v>
      </c>
      <c r="AO1965" s="152" t="e">
        <f>NA()</f>
        <v>#N/A</v>
      </c>
      <c r="AP1965" s="152">
        <f t="shared" si="391"/>
        <v>8.2182999999999993</v>
      </c>
      <c r="AQ1965" s="152"/>
      <c r="AR1965" s="152"/>
      <c r="AS1965" s="153">
        <f t="shared" si="396"/>
        <v>123</v>
      </c>
      <c r="AT1965" s="153">
        <f t="shared" si="362"/>
        <v>1</v>
      </c>
      <c r="AU1965" s="153">
        <f t="shared" si="363"/>
        <v>0</v>
      </c>
      <c r="AV1965" s="153">
        <f t="shared" si="364"/>
        <v>0</v>
      </c>
      <c r="BA1965">
        <f t="shared" si="397"/>
        <v>3</v>
      </c>
    </row>
    <row r="1966" spans="2:53" x14ac:dyDescent="0.25">
      <c r="B1966" s="155">
        <f t="shared" si="384"/>
        <v>44685.999305555553</v>
      </c>
      <c r="C1966" s="155">
        <f t="shared" si="371"/>
        <v>44685.999305555553</v>
      </c>
      <c r="D1966" s="152">
        <f t="shared" si="374"/>
        <v>9.7100000000000009</v>
      </c>
      <c r="E1966" s="152"/>
      <c r="F1966" s="152"/>
      <c r="G1966" s="152"/>
      <c r="H1966" s="152" t="e">
        <f t="shared" si="375"/>
        <v>#N/A</v>
      </c>
      <c r="I1966" s="152"/>
      <c r="J1966" s="152" t="e">
        <f t="shared" si="376"/>
        <v>#N/A</v>
      </c>
      <c r="K1966" s="152"/>
      <c r="L1966" s="152"/>
      <c r="M1966" s="152"/>
      <c r="N1966" s="152"/>
      <c r="O1966" s="152"/>
      <c r="P1966" s="152"/>
      <c r="Q1966" s="152"/>
      <c r="R1966" s="152"/>
      <c r="S1966" s="152"/>
      <c r="T1966" s="153" cm="1">
        <f t="array" ref="T1966">MATCH(1,(TDU_Info!$C$5:$C$111=$T$6)*(TDU_Info!$B$5:$B$111&lt;=$B1966),0)</f>
        <v>88</v>
      </c>
      <c r="U1966" s="152">
        <f>100*(INDEX(TDU_Info!$E$5:$E$111,$T1966)/T$11+INDEX(TDU_Info!$F$5:$F$111,$T1966))</f>
        <v>4.0617000000000001</v>
      </c>
      <c r="V1966" s="152">
        <v>7.26</v>
      </c>
      <c r="W1966" s="152">
        <v>12.301</v>
      </c>
      <c r="X1966" s="152">
        <v>9.7100000000000009</v>
      </c>
      <c r="Y1966" s="152">
        <v>9.1</v>
      </c>
      <c r="Z1966" s="152">
        <v>7.7489999999999997</v>
      </c>
      <c r="AA1966" s="152">
        <v>12.885999999999999</v>
      </c>
      <c r="AB1966" s="152">
        <v>10.56</v>
      </c>
      <c r="AC1966" s="152">
        <v>9.6999999999999993</v>
      </c>
      <c r="AD1966" s="152">
        <v>7.28</v>
      </c>
      <c r="AE1966" s="152">
        <v>12.2</v>
      </c>
      <c r="AF1966" s="152">
        <v>9.7100000000000009</v>
      </c>
      <c r="AG1966" s="152">
        <v>8.9499999999999993</v>
      </c>
      <c r="AH1966" s="152">
        <v>7.774</v>
      </c>
      <c r="AI1966" s="152">
        <v>12.792999999999999</v>
      </c>
      <c r="AJ1966" s="152">
        <v>10.56</v>
      </c>
      <c r="AK1966" s="152">
        <v>9.5500000000000007</v>
      </c>
      <c r="AL1966" s="152" t="e">
        <f t="shared" si="377"/>
        <v>#N/A</v>
      </c>
      <c r="AM1966" s="152" t="e">
        <f t="shared" si="378"/>
        <v>#N/A</v>
      </c>
      <c r="AN1966" s="152" t="e">
        <f>NA()</f>
        <v>#N/A</v>
      </c>
      <c r="AO1966" s="152" t="e">
        <f>NA()</f>
        <v>#N/A</v>
      </c>
      <c r="AP1966" s="152">
        <f t="shared" si="391"/>
        <v>8.2182999999999993</v>
      </c>
      <c r="AQ1966" s="152"/>
      <c r="AR1966" s="152"/>
      <c r="AS1966" s="153">
        <f t="shared" si="396"/>
        <v>124</v>
      </c>
      <c r="AT1966" s="153">
        <f t="shared" si="362"/>
        <v>1</v>
      </c>
      <c r="AU1966" s="153">
        <f t="shared" si="363"/>
        <v>0</v>
      </c>
      <c r="AV1966" s="153">
        <f t="shared" si="364"/>
        <v>0</v>
      </c>
      <c r="BA1966">
        <f t="shared" si="397"/>
        <v>4</v>
      </c>
    </row>
    <row r="1967" spans="2:53" x14ac:dyDescent="0.25">
      <c r="B1967" s="155">
        <f t="shared" si="384"/>
        <v>44686.999305555553</v>
      </c>
      <c r="C1967" s="155">
        <f t="shared" si="371"/>
        <v>44686.999305555553</v>
      </c>
      <c r="D1967" s="152">
        <f t="shared" si="374"/>
        <v>10.667</v>
      </c>
      <c r="E1967" s="152"/>
      <c r="F1967" s="152"/>
      <c r="G1967" s="152"/>
      <c r="H1967" s="152" t="e">
        <f t="shared" si="375"/>
        <v>#N/A</v>
      </c>
      <c r="I1967" s="152"/>
      <c r="J1967" s="152" t="e">
        <f t="shared" si="376"/>
        <v>#N/A</v>
      </c>
      <c r="K1967" s="152"/>
      <c r="L1967" s="152"/>
      <c r="M1967" s="152"/>
      <c r="N1967" s="152"/>
      <c r="O1967" s="152"/>
      <c r="P1967" s="152"/>
      <c r="Q1967" s="152"/>
      <c r="R1967" s="152"/>
      <c r="S1967" s="152"/>
      <c r="T1967" s="153" cm="1">
        <f t="array" ref="T1967">MATCH(1,(TDU_Info!$C$5:$C$111=$T$6)*(TDU_Info!$B$5:$B$111&lt;=$B1967),0)</f>
        <v>88</v>
      </c>
      <c r="U1967" s="152">
        <f>100*(INDEX(TDU_Info!$E$5:$E$111,$T1967)/T$11+INDEX(TDU_Info!$F$5:$F$111,$T1967))</f>
        <v>4.0617000000000001</v>
      </c>
      <c r="V1967" s="152">
        <v>19.125</v>
      </c>
      <c r="W1967" s="152">
        <v>15.701000000000001</v>
      </c>
      <c r="X1967" s="152">
        <v>11.11</v>
      </c>
      <c r="Y1967" s="152">
        <v>10.587999999999999</v>
      </c>
      <c r="Z1967" s="152">
        <v>19.414000000000001</v>
      </c>
      <c r="AA1967" s="152">
        <v>16.686</v>
      </c>
      <c r="AB1967" s="152">
        <v>11.8</v>
      </c>
      <c r="AC1967" s="152">
        <v>10.4</v>
      </c>
      <c r="AD1967" s="152">
        <v>19.013000000000002</v>
      </c>
      <c r="AE1967" s="152">
        <v>15.6</v>
      </c>
      <c r="AF1967" s="152">
        <v>10.667</v>
      </c>
      <c r="AG1967" s="152">
        <v>10.587999999999999</v>
      </c>
      <c r="AH1967" s="152">
        <v>19.306999999999999</v>
      </c>
      <c r="AI1967" s="152">
        <v>16.593</v>
      </c>
      <c r="AJ1967" s="152">
        <v>11.419</v>
      </c>
      <c r="AK1967" s="152">
        <v>10.4</v>
      </c>
      <c r="AL1967" s="152" t="e">
        <f t="shared" si="377"/>
        <v>#N/A</v>
      </c>
      <c r="AM1967" s="152" t="e">
        <f t="shared" si="378"/>
        <v>#N/A</v>
      </c>
      <c r="AN1967" s="152" t="e">
        <f>NA()</f>
        <v>#N/A</v>
      </c>
      <c r="AO1967" s="152" t="e">
        <f>NA()</f>
        <v>#N/A</v>
      </c>
      <c r="AP1967" s="152">
        <f t="shared" si="391"/>
        <v>8.2182999999999993</v>
      </c>
      <c r="AQ1967" s="152"/>
      <c r="AR1967" s="152"/>
      <c r="AS1967" s="153">
        <f t="shared" si="396"/>
        <v>125</v>
      </c>
      <c r="AT1967" s="153">
        <f t="shared" si="362"/>
        <v>1</v>
      </c>
      <c r="AU1967" s="153">
        <f t="shared" si="363"/>
        <v>0</v>
      </c>
      <c r="AV1967" s="153">
        <f t="shared" si="364"/>
        <v>0</v>
      </c>
      <c r="BA1967">
        <f t="shared" si="397"/>
        <v>5</v>
      </c>
    </row>
    <row r="1968" spans="2:53" x14ac:dyDescent="0.25">
      <c r="B1968" s="155">
        <f t="shared" si="384"/>
        <v>44687.999305555553</v>
      </c>
      <c r="C1968" s="155">
        <f t="shared" si="371"/>
        <v>44687.999305555553</v>
      </c>
      <c r="D1968" s="152">
        <f t="shared" si="374"/>
        <v>10.667</v>
      </c>
      <c r="E1968" s="152"/>
      <c r="F1968" s="152"/>
      <c r="G1968" s="152"/>
      <c r="H1968" s="152" t="e">
        <f t="shared" si="375"/>
        <v>#N/A</v>
      </c>
      <c r="I1968" s="152"/>
      <c r="J1968" s="152" t="e">
        <f t="shared" si="376"/>
        <v>#N/A</v>
      </c>
      <c r="K1968" s="152"/>
      <c r="L1968" s="152"/>
      <c r="M1968" s="152"/>
      <c r="N1968" s="152"/>
      <c r="O1968" s="152"/>
      <c r="P1968" s="152"/>
      <c r="Q1968" s="152"/>
      <c r="R1968" s="152"/>
      <c r="S1968" s="152"/>
      <c r="T1968" s="153" cm="1">
        <f t="array" ref="T1968">MATCH(1,(TDU_Info!$C$5:$C$111=$T$6)*(TDU_Info!$B$5:$B$111&lt;=$B1968),0)</f>
        <v>88</v>
      </c>
      <c r="U1968" s="152">
        <f>100*(INDEX(TDU_Info!$E$5:$E$111,$T1968)/T$11+INDEX(TDU_Info!$F$5:$F$111,$T1968))</f>
        <v>4.0617000000000001</v>
      </c>
      <c r="V1968" s="152">
        <v>19.125</v>
      </c>
      <c r="W1968" s="152">
        <v>15.701000000000001</v>
      </c>
      <c r="X1968" s="152">
        <v>11.11</v>
      </c>
      <c r="Y1968" s="152">
        <v>10.587999999999999</v>
      </c>
      <c r="Z1968" s="152">
        <v>19.414000000000001</v>
      </c>
      <c r="AA1968" s="152">
        <v>16.686</v>
      </c>
      <c r="AB1968" s="152">
        <v>11.8</v>
      </c>
      <c r="AC1968" s="152">
        <v>10.4</v>
      </c>
      <c r="AD1968" s="152">
        <v>19.013000000000002</v>
      </c>
      <c r="AE1968" s="152">
        <v>15.6</v>
      </c>
      <c r="AF1968" s="152">
        <v>10.667</v>
      </c>
      <c r="AG1968" s="152">
        <v>10.587999999999999</v>
      </c>
      <c r="AH1968" s="152">
        <v>19.306999999999999</v>
      </c>
      <c r="AI1968" s="152">
        <v>16.593</v>
      </c>
      <c r="AJ1968" s="152">
        <v>11.419</v>
      </c>
      <c r="AK1968" s="152">
        <v>10.4</v>
      </c>
      <c r="AL1968" s="152" t="e">
        <f t="shared" si="377"/>
        <v>#N/A</v>
      </c>
      <c r="AM1968" s="152" t="e">
        <f t="shared" si="378"/>
        <v>#N/A</v>
      </c>
      <c r="AN1968" s="152" t="e">
        <f>NA()</f>
        <v>#N/A</v>
      </c>
      <c r="AO1968" s="152" t="e">
        <f>NA()</f>
        <v>#N/A</v>
      </c>
      <c r="AP1968" s="152">
        <f t="shared" si="391"/>
        <v>8.2182999999999993</v>
      </c>
      <c r="AQ1968" s="152"/>
      <c r="AR1968" s="152"/>
      <c r="AS1968" s="153">
        <f t="shared" si="396"/>
        <v>126</v>
      </c>
      <c r="AT1968" s="153">
        <f t="shared" si="362"/>
        <v>1</v>
      </c>
      <c r="AU1968" s="153">
        <f t="shared" si="363"/>
        <v>0</v>
      </c>
      <c r="AV1968" s="153">
        <f t="shared" si="364"/>
        <v>0</v>
      </c>
      <c r="BA1968">
        <f t="shared" si="397"/>
        <v>6</v>
      </c>
    </row>
    <row r="1969" spans="2:53" x14ac:dyDescent="0.25">
      <c r="B1969" s="155">
        <f t="shared" si="384"/>
        <v>44688.999305555553</v>
      </c>
      <c r="C1969" s="155">
        <f t="shared" si="371"/>
        <v>44688.999305555553</v>
      </c>
      <c r="D1969" s="152">
        <f t="shared" si="374"/>
        <v>10.667</v>
      </c>
      <c r="E1969" s="152"/>
      <c r="F1969" s="152"/>
      <c r="G1969" s="152"/>
      <c r="H1969" s="152" t="e">
        <f t="shared" si="375"/>
        <v>#N/A</v>
      </c>
      <c r="I1969" s="152"/>
      <c r="J1969" s="152" t="e">
        <f t="shared" si="376"/>
        <v>#N/A</v>
      </c>
      <c r="K1969" s="152"/>
      <c r="L1969" s="152"/>
      <c r="M1969" s="152"/>
      <c r="N1969" s="152"/>
      <c r="O1969" s="152"/>
      <c r="P1969" s="152"/>
      <c r="Q1969" s="152"/>
      <c r="R1969" s="152"/>
      <c r="S1969" s="152"/>
      <c r="T1969" s="153" cm="1">
        <f t="array" ref="T1969">MATCH(1,(TDU_Info!$C$5:$C$111=$T$6)*(TDU_Info!$B$5:$B$111&lt;=$B1969),0)</f>
        <v>88</v>
      </c>
      <c r="U1969" s="152">
        <f>100*(INDEX(TDU_Info!$E$5:$E$111,$T1969)/T$11+INDEX(TDU_Info!$F$5:$F$111,$T1969))</f>
        <v>4.0617000000000001</v>
      </c>
      <c r="V1969" s="152">
        <v>8.4600000000000009</v>
      </c>
      <c r="W1969" s="152">
        <v>15.701000000000001</v>
      </c>
      <c r="X1969" s="152">
        <v>11.11</v>
      </c>
      <c r="Y1969" s="152">
        <v>10.688000000000001</v>
      </c>
      <c r="Z1969" s="152">
        <v>9.1489999999999991</v>
      </c>
      <c r="AA1969" s="152">
        <v>16.686</v>
      </c>
      <c r="AB1969" s="152">
        <v>11.919</v>
      </c>
      <c r="AC1969" s="152">
        <v>11.489000000000001</v>
      </c>
      <c r="AD1969" s="152">
        <v>8.48</v>
      </c>
      <c r="AE1969" s="152">
        <v>15.6</v>
      </c>
      <c r="AF1969" s="152">
        <v>10.667</v>
      </c>
      <c r="AG1969" s="152">
        <v>10.6</v>
      </c>
      <c r="AH1969" s="152">
        <v>9.1739999999999995</v>
      </c>
      <c r="AI1969" s="152">
        <v>16.593</v>
      </c>
      <c r="AJ1969" s="152">
        <v>11.419</v>
      </c>
      <c r="AK1969" s="152">
        <v>11.2</v>
      </c>
      <c r="AL1969" s="152" t="e">
        <f t="shared" si="377"/>
        <v>#N/A</v>
      </c>
      <c r="AM1969" s="152" t="e">
        <f t="shared" si="378"/>
        <v>#N/A</v>
      </c>
      <c r="AN1969" s="152" t="e">
        <f>NA()</f>
        <v>#N/A</v>
      </c>
      <c r="AO1969" s="152" t="e">
        <f>NA()</f>
        <v>#N/A</v>
      </c>
      <c r="AP1969" s="152">
        <f t="shared" si="391"/>
        <v>8.2182999999999993</v>
      </c>
      <c r="AQ1969" s="152"/>
      <c r="AR1969" s="152"/>
      <c r="AS1969" s="153">
        <f t="shared" si="396"/>
        <v>127</v>
      </c>
      <c r="AT1969" s="153">
        <f t="shared" si="362"/>
        <v>1</v>
      </c>
      <c r="AU1969" s="153">
        <f t="shared" si="363"/>
        <v>0</v>
      </c>
      <c r="AV1969" s="153">
        <f t="shared" si="364"/>
        <v>0</v>
      </c>
      <c r="BA1969">
        <f t="shared" si="397"/>
        <v>7</v>
      </c>
    </row>
    <row r="1970" spans="2:53" x14ac:dyDescent="0.25">
      <c r="B1970" s="155">
        <f t="shared" si="384"/>
        <v>44689.999305555553</v>
      </c>
      <c r="C1970" s="155">
        <f t="shared" si="371"/>
        <v>44689.999305555553</v>
      </c>
      <c r="D1970" s="152">
        <f t="shared" si="374"/>
        <v>10.667</v>
      </c>
      <c r="E1970" s="152"/>
      <c r="F1970" s="152"/>
      <c r="G1970" s="152"/>
      <c r="H1970" s="152" t="e">
        <f t="shared" si="375"/>
        <v>#N/A</v>
      </c>
      <c r="I1970" s="152"/>
      <c r="J1970" s="152" t="e">
        <f t="shared" si="376"/>
        <v>#N/A</v>
      </c>
      <c r="K1970" s="152"/>
      <c r="L1970" s="152"/>
      <c r="M1970" s="152"/>
      <c r="N1970" s="152"/>
      <c r="O1970" s="152"/>
      <c r="P1970" s="152"/>
      <c r="Q1970" s="152"/>
      <c r="R1970" s="152"/>
      <c r="S1970" s="152"/>
      <c r="T1970" s="153" cm="1">
        <f t="array" ref="T1970">MATCH(1,(TDU_Info!$C$5:$C$111=$T$6)*(TDU_Info!$B$5:$B$111&lt;=$B1970),0)</f>
        <v>88</v>
      </c>
      <c r="U1970" s="152">
        <f>100*(INDEX(TDU_Info!$E$5:$E$111,$T1970)/T$11+INDEX(TDU_Info!$F$5:$F$111,$T1970))</f>
        <v>4.0617000000000001</v>
      </c>
      <c r="V1970" s="152">
        <v>8.4600000000000009</v>
      </c>
      <c r="W1970" s="152">
        <v>15.701000000000001</v>
      </c>
      <c r="X1970" s="152">
        <v>11.11</v>
      </c>
      <c r="Y1970" s="152">
        <v>10.688000000000001</v>
      </c>
      <c r="Z1970" s="152">
        <v>9.1489999999999991</v>
      </c>
      <c r="AA1970" s="152">
        <v>16.686</v>
      </c>
      <c r="AB1970" s="152">
        <v>11.919</v>
      </c>
      <c r="AC1970" s="152">
        <v>11.489000000000001</v>
      </c>
      <c r="AD1970" s="152">
        <v>8.48</v>
      </c>
      <c r="AE1970" s="152">
        <v>15.6</v>
      </c>
      <c r="AF1970" s="152">
        <v>10.667</v>
      </c>
      <c r="AG1970" s="152">
        <v>10.6</v>
      </c>
      <c r="AH1970" s="152">
        <v>9.1739999999999995</v>
      </c>
      <c r="AI1970" s="152">
        <v>16.593</v>
      </c>
      <c r="AJ1970" s="152">
        <v>11.419</v>
      </c>
      <c r="AK1970" s="152">
        <v>11.2</v>
      </c>
      <c r="AL1970" s="152" t="e">
        <f t="shared" si="377"/>
        <v>#N/A</v>
      </c>
      <c r="AM1970" s="152" t="e">
        <f t="shared" si="378"/>
        <v>#N/A</v>
      </c>
      <c r="AN1970" s="152" t="e">
        <f>NA()</f>
        <v>#N/A</v>
      </c>
      <c r="AO1970" s="152" t="e">
        <f>NA()</f>
        <v>#N/A</v>
      </c>
      <c r="AP1970" s="152">
        <f t="shared" si="391"/>
        <v>8.2182999999999993</v>
      </c>
      <c r="AQ1970" s="152"/>
      <c r="AR1970" s="152"/>
      <c r="AS1970" s="153">
        <f t="shared" si="396"/>
        <v>128</v>
      </c>
      <c r="AT1970" s="153">
        <f t="shared" si="362"/>
        <v>1</v>
      </c>
      <c r="AU1970" s="153">
        <f t="shared" si="363"/>
        <v>0</v>
      </c>
      <c r="AV1970" s="153">
        <f t="shared" si="364"/>
        <v>0</v>
      </c>
      <c r="BA1970">
        <f t="shared" si="397"/>
        <v>8</v>
      </c>
    </row>
    <row r="1971" spans="2:53" x14ac:dyDescent="0.25">
      <c r="B1971" s="155">
        <f t="shared" si="384"/>
        <v>44690.999305555553</v>
      </c>
      <c r="C1971" s="155">
        <f t="shared" si="371"/>
        <v>44690.999305555553</v>
      </c>
      <c r="D1971" s="152">
        <f t="shared" si="374"/>
        <v>10.667</v>
      </c>
      <c r="E1971" s="152"/>
      <c r="F1971" s="152"/>
      <c r="G1971" s="152"/>
      <c r="H1971" s="152" t="e">
        <f t="shared" si="375"/>
        <v>#N/A</v>
      </c>
      <c r="I1971" s="152"/>
      <c r="J1971" s="152" t="e">
        <f t="shared" si="376"/>
        <v>#N/A</v>
      </c>
      <c r="K1971" s="152"/>
      <c r="L1971" s="152"/>
      <c r="M1971" s="152"/>
      <c r="N1971" s="152"/>
      <c r="O1971" s="152"/>
      <c r="P1971" s="152"/>
      <c r="Q1971" s="152"/>
      <c r="R1971" s="152"/>
      <c r="S1971" s="152"/>
      <c r="T1971" s="153" cm="1">
        <f t="array" ref="T1971">MATCH(1,(TDU_Info!$C$5:$C$111=$T$6)*(TDU_Info!$B$5:$B$111&lt;=$B1971),0)</f>
        <v>88</v>
      </c>
      <c r="U1971" s="152">
        <f>100*(INDEX(TDU_Info!$E$5:$E$111,$T1971)/T$11+INDEX(TDU_Info!$F$5:$F$111,$T1971))</f>
        <v>4.0617000000000001</v>
      </c>
      <c r="V1971" s="152">
        <v>8.4600000000000009</v>
      </c>
      <c r="W1971" s="152">
        <v>15.701000000000001</v>
      </c>
      <c r="X1971" s="152">
        <v>11.11</v>
      </c>
      <c r="Y1971" s="152">
        <v>10.688000000000001</v>
      </c>
      <c r="Z1971" s="152">
        <v>9.1489999999999991</v>
      </c>
      <c r="AA1971" s="152">
        <v>16.686</v>
      </c>
      <c r="AB1971" s="152">
        <v>11.919</v>
      </c>
      <c r="AC1971" s="152">
        <v>11.489000000000001</v>
      </c>
      <c r="AD1971" s="152">
        <v>8.48</v>
      </c>
      <c r="AE1971" s="152">
        <v>15.6</v>
      </c>
      <c r="AF1971" s="152">
        <v>10.667</v>
      </c>
      <c r="AG1971" s="152">
        <v>10.6</v>
      </c>
      <c r="AH1971" s="152">
        <v>9.1739999999999995</v>
      </c>
      <c r="AI1971" s="152">
        <v>16.593</v>
      </c>
      <c r="AJ1971" s="152">
        <v>11.419</v>
      </c>
      <c r="AK1971" s="152">
        <v>11.2</v>
      </c>
      <c r="AL1971" s="152" t="e">
        <f t="shared" si="377"/>
        <v>#N/A</v>
      </c>
      <c r="AM1971" s="152" t="e">
        <f t="shared" si="378"/>
        <v>#N/A</v>
      </c>
      <c r="AN1971" s="152" t="e">
        <f>NA()</f>
        <v>#N/A</v>
      </c>
      <c r="AO1971" s="152" t="e">
        <f>NA()</f>
        <v>#N/A</v>
      </c>
      <c r="AP1971" s="152">
        <f t="shared" si="391"/>
        <v>8.2182999999999993</v>
      </c>
      <c r="AQ1971" s="152"/>
      <c r="AR1971" s="152"/>
      <c r="AS1971" s="153">
        <f t="shared" si="396"/>
        <v>129</v>
      </c>
      <c r="AT1971" s="153">
        <f t="shared" si="362"/>
        <v>1</v>
      </c>
      <c r="AU1971" s="153">
        <f t="shared" si="363"/>
        <v>0</v>
      </c>
      <c r="AV1971" s="153">
        <f t="shared" si="364"/>
        <v>0</v>
      </c>
      <c r="BA1971">
        <f t="shared" si="397"/>
        <v>9</v>
      </c>
    </row>
    <row r="1972" spans="2:53" x14ac:dyDescent="0.25">
      <c r="B1972" s="155">
        <f t="shared" si="384"/>
        <v>44691.999305555553</v>
      </c>
      <c r="C1972" s="155">
        <f t="shared" si="371"/>
        <v>44691.999305555553</v>
      </c>
      <c r="D1972" s="152">
        <f t="shared" si="374"/>
        <v>12</v>
      </c>
      <c r="E1972" s="152"/>
      <c r="F1972" s="152"/>
      <c r="G1972" s="152"/>
      <c r="H1972" s="152" t="e">
        <f t="shared" si="375"/>
        <v>#N/A</v>
      </c>
      <c r="I1972" s="152"/>
      <c r="J1972" s="152" t="e">
        <f t="shared" si="376"/>
        <v>#N/A</v>
      </c>
      <c r="K1972" s="152"/>
      <c r="L1972" s="152"/>
      <c r="M1972" s="152"/>
      <c r="N1972" s="152"/>
      <c r="O1972" s="152"/>
      <c r="P1972" s="152"/>
      <c r="Q1972" s="152"/>
      <c r="R1972" s="152"/>
      <c r="S1972" s="152"/>
      <c r="T1972" s="153" cm="1">
        <f t="array" ref="T1972">MATCH(1,(TDU_Info!$C$5:$C$111=$T$6)*(TDU_Info!$B$5:$B$111&lt;=$B1972),0)</f>
        <v>88</v>
      </c>
      <c r="U1972" s="152">
        <f>100*(INDEX(TDU_Info!$E$5:$E$111,$T1972)/T$11+INDEX(TDU_Info!$F$5:$F$111,$T1972))</f>
        <v>4.0617000000000001</v>
      </c>
      <c r="V1972" s="152">
        <v>9.56</v>
      </c>
      <c r="W1972" s="152">
        <v>16.46</v>
      </c>
      <c r="X1972" s="152">
        <v>12</v>
      </c>
      <c r="Y1972" s="152">
        <v>10.688000000000001</v>
      </c>
      <c r="Z1972" s="152">
        <v>10.249000000000001</v>
      </c>
      <c r="AA1972" s="152">
        <v>17.405000000000001</v>
      </c>
      <c r="AB1972" s="152">
        <v>12.36</v>
      </c>
      <c r="AC1972" s="152">
        <v>11.489000000000001</v>
      </c>
      <c r="AD1972" s="152">
        <v>9.58</v>
      </c>
      <c r="AE1972" s="152">
        <v>16.28</v>
      </c>
      <c r="AF1972" s="152">
        <v>12</v>
      </c>
      <c r="AG1972" s="152">
        <v>10.6</v>
      </c>
      <c r="AH1972" s="152">
        <v>10.273999999999999</v>
      </c>
      <c r="AI1972" s="152">
        <v>17.233000000000001</v>
      </c>
      <c r="AJ1972" s="152">
        <v>12.36</v>
      </c>
      <c r="AK1972" s="152">
        <v>11.2</v>
      </c>
      <c r="AL1972" s="152" t="e">
        <f t="shared" si="377"/>
        <v>#N/A</v>
      </c>
      <c r="AM1972" s="152" t="e">
        <f t="shared" si="378"/>
        <v>#N/A</v>
      </c>
      <c r="AN1972" s="152" t="e">
        <f>NA()</f>
        <v>#N/A</v>
      </c>
      <c r="AO1972" s="152" t="e">
        <f>NA()</f>
        <v>#N/A</v>
      </c>
      <c r="AP1972" s="152">
        <f t="shared" si="391"/>
        <v>8.2182999999999993</v>
      </c>
      <c r="AQ1972" s="152"/>
      <c r="AR1972" s="152"/>
      <c r="AS1972" s="153">
        <f t="shared" ref="AS1972:AS1978" si="398">ROUNDUP(B1972-DATE(YEAR(B1972),1,1),0)</f>
        <v>130</v>
      </c>
      <c r="AT1972" s="153">
        <f t="shared" si="362"/>
        <v>1</v>
      </c>
      <c r="AU1972" s="153">
        <f t="shared" si="363"/>
        <v>0</v>
      </c>
      <c r="AV1972" s="153">
        <f t="shared" si="364"/>
        <v>0</v>
      </c>
      <c r="BA1972">
        <f t="shared" ref="BA1972:BA1978" si="399">DAY(C1972)</f>
        <v>10</v>
      </c>
    </row>
    <row r="1973" spans="2:53" x14ac:dyDescent="0.25">
      <c r="B1973" s="155">
        <f t="shared" si="384"/>
        <v>44692.999305555553</v>
      </c>
      <c r="C1973" s="155">
        <f t="shared" si="371"/>
        <v>44692.999305555553</v>
      </c>
      <c r="D1973" s="152">
        <f t="shared" si="374"/>
        <v>11.567</v>
      </c>
      <c r="E1973" s="152"/>
      <c r="F1973" s="152"/>
      <c r="G1973" s="152"/>
      <c r="H1973" s="152" t="e">
        <f t="shared" si="375"/>
        <v>#N/A</v>
      </c>
      <c r="I1973" s="152"/>
      <c r="J1973" s="152" t="e">
        <f t="shared" si="376"/>
        <v>#N/A</v>
      </c>
      <c r="K1973" s="152"/>
      <c r="L1973" s="152"/>
      <c r="M1973" s="152"/>
      <c r="N1973" s="152"/>
      <c r="O1973" s="152"/>
      <c r="P1973" s="152"/>
      <c r="Q1973" s="152"/>
      <c r="R1973" s="152"/>
      <c r="S1973" s="152"/>
      <c r="T1973" s="153" cm="1">
        <f t="array" ref="T1973">MATCH(1,(TDU_Info!$C$5:$C$111=$T$6)*(TDU_Info!$B$5:$B$111&lt;=$B1973),0)</f>
        <v>88</v>
      </c>
      <c r="U1973" s="152">
        <f>100*(INDEX(TDU_Info!$E$5:$E$111,$T1973)/T$11+INDEX(TDU_Info!$F$5:$F$111,$T1973))</f>
        <v>4.0617000000000001</v>
      </c>
      <c r="V1973" s="152">
        <v>9.56</v>
      </c>
      <c r="W1973" s="152">
        <v>14.6</v>
      </c>
      <c r="X1973" s="152">
        <v>12</v>
      </c>
      <c r="Y1973" s="152">
        <v>10.688000000000001</v>
      </c>
      <c r="Z1973" s="152">
        <v>10.249000000000001</v>
      </c>
      <c r="AA1973" s="152">
        <v>15.645</v>
      </c>
      <c r="AB1973" s="152">
        <v>12.36</v>
      </c>
      <c r="AC1973" s="152">
        <v>11.489000000000001</v>
      </c>
      <c r="AD1973" s="152">
        <v>9.58</v>
      </c>
      <c r="AE1973" s="152">
        <v>14.42</v>
      </c>
      <c r="AF1973" s="152">
        <v>11.567</v>
      </c>
      <c r="AG1973" s="152">
        <v>10.6</v>
      </c>
      <c r="AH1973" s="152">
        <v>10.273999999999999</v>
      </c>
      <c r="AI1973" s="152">
        <v>15.473000000000001</v>
      </c>
      <c r="AJ1973" s="152">
        <v>12.36</v>
      </c>
      <c r="AK1973" s="152">
        <v>11.2</v>
      </c>
      <c r="AL1973" s="152" t="e">
        <f t="shared" si="377"/>
        <v>#N/A</v>
      </c>
      <c r="AM1973" s="152" t="e">
        <f t="shared" si="378"/>
        <v>#N/A</v>
      </c>
      <c r="AN1973" s="152" t="e">
        <f>NA()</f>
        <v>#N/A</v>
      </c>
      <c r="AO1973" s="152" t="e">
        <f>NA()</f>
        <v>#N/A</v>
      </c>
      <c r="AP1973" s="152">
        <f t="shared" si="391"/>
        <v>8.2182999999999993</v>
      </c>
      <c r="AQ1973" s="152"/>
      <c r="AR1973" s="152"/>
      <c r="AS1973" s="153">
        <f t="shared" si="398"/>
        <v>131</v>
      </c>
      <c r="AT1973" s="153">
        <f t="shared" si="362"/>
        <v>1</v>
      </c>
      <c r="AU1973" s="153">
        <f t="shared" si="363"/>
        <v>0</v>
      </c>
      <c r="AV1973" s="153">
        <f t="shared" si="364"/>
        <v>0</v>
      </c>
      <c r="BA1973">
        <f t="shared" si="399"/>
        <v>11</v>
      </c>
    </row>
    <row r="1974" spans="2:53" x14ac:dyDescent="0.25">
      <c r="B1974" s="155">
        <f t="shared" si="384"/>
        <v>44693.999305555553</v>
      </c>
      <c r="C1974" s="155">
        <f t="shared" si="371"/>
        <v>44693.999305555553</v>
      </c>
      <c r="D1974" s="152">
        <f t="shared" si="374"/>
        <v>12</v>
      </c>
      <c r="E1974" s="152"/>
      <c r="F1974" s="152"/>
      <c r="G1974" s="152"/>
      <c r="H1974" s="152" t="e">
        <f t="shared" si="375"/>
        <v>#N/A</v>
      </c>
      <c r="I1974" s="152"/>
      <c r="J1974" s="152" t="e">
        <f t="shared" si="376"/>
        <v>#N/A</v>
      </c>
      <c r="K1974" s="152"/>
      <c r="L1974" s="152"/>
      <c r="M1974" s="152"/>
      <c r="N1974" s="152"/>
      <c r="O1974" s="152"/>
      <c r="P1974" s="152"/>
      <c r="Q1974" s="152"/>
      <c r="R1974" s="152"/>
      <c r="S1974" s="152"/>
      <c r="T1974" s="153" cm="1">
        <f t="array" ref="T1974">MATCH(1,(TDU_Info!$C$5:$C$111=$T$6)*(TDU_Info!$B$5:$B$111&lt;=$B1974),0)</f>
        <v>88</v>
      </c>
      <c r="U1974" s="152">
        <f>100*(INDEX(TDU_Info!$E$5:$E$111,$T1974)/T$11+INDEX(TDU_Info!$F$5:$F$111,$T1974))</f>
        <v>4.0617000000000001</v>
      </c>
      <c r="V1974" s="152">
        <v>9.56</v>
      </c>
      <c r="W1974" s="152">
        <v>14.6</v>
      </c>
      <c r="X1974" s="152">
        <v>12</v>
      </c>
      <c r="Y1974" s="152">
        <v>10.667</v>
      </c>
      <c r="Z1974" s="152">
        <v>15.901</v>
      </c>
      <c r="AA1974" s="152">
        <v>15.645</v>
      </c>
      <c r="AB1974" s="152">
        <v>12.36</v>
      </c>
      <c r="AC1974" s="152">
        <v>11.489000000000001</v>
      </c>
      <c r="AD1974" s="152">
        <v>9.58</v>
      </c>
      <c r="AE1974" s="152">
        <v>14.42</v>
      </c>
      <c r="AF1974" s="152">
        <v>12</v>
      </c>
      <c r="AG1974" s="152">
        <v>10.42</v>
      </c>
      <c r="AH1974" s="152">
        <v>15.71</v>
      </c>
      <c r="AI1974" s="152">
        <v>15.473000000000001</v>
      </c>
      <c r="AJ1974" s="152">
        <v>12.36</v>
      </c>
      <c r="AK1974" s="152">
        <v>11.2</v>
      </c>
      <c r="AL1974" s="152" t="e">
        <f t="shared" si="377"/>
        <v>#N/A</v>
      </c>
      <c r="AM1974" s="152" t="e">
        <f t="shared" si="378"/>
        <v>#N/A</v>
      </c>
      <c r="AN1974" s="152" t="e">
        <f>NA()</f>
        <v>#N/A</v>
      </c>
      <c r="AO1974" s="152" t="e">
        <f>NA()</f>
        <v>#N/A</v>
      </c>
      <c r="AP1974" s="152">
        <f t="shared" si="391"/>
        <v>8.2182999999999993</v>
      </c>
      <c r="AQ1974" s="152"/>
      <c r="AR1974" s="152"/>
      <c r="AS1974" s="153">
        <f t="shared" si="398"/>
        <v>132</v>
      </c>
      <c r="AT1974" s="153">
        <f t="shared" si="362"/>
        <v>1</v>
      </c>
      <c r="AU1974" s="153">
        <f t="shared" si="363"/>
        <v>0</v>
      </c>
      <c r="AV1974" s="153">
        <f t="shared" si="364"/>
        <v>0</v>
      </c>
      <c r="BA1974">
        <f t="shared" si="399"/>
        <v>12</v>
      </c>
    </row>
    <row r="1975" spans="2:53" x14ac:dyDescent="0.25">
      <c r="B1975" s="155">
        <f t="shared" si="384"/>
        <v>44694.999305555553</v>
      </c>
      <c r="C1975" s="155">
        <f t="shared" si="371"/>
        <v>44694.999305555553</v>
      </c>
      <c r="D1975" s="152">
        <f t="shared" si="374"/>
        <v>12.11</v>
      </c>
      <c r="E1975" s="152"/>
      <c r="F1975" s="152"/>
      <c r="G1975" s="152"/>
      <c r="H1975" s="152" t="e">
        <f t="shared" si="375"/>
        <v>#N/A</v>
      </c>
      <c r="I1975" s="152"/>
      <c r="J1975" s="152" t="e">
        <f t="shared" si="376"/>
        <v>#N/A</v>
      </c>
      <c r="K1975" s="152"/>
      <c r="L1975" s="152"/>
      <c r="M1975" s="152"/>
      <c r="N1975" s="152"/>
      <c r="O1975" s="152"/>
      <c r="P1975" s="152"/>
      <c r="Q1975" s="152"/>
      <c r="R1975" s="152"/>
      <c r="S1975" s="152"/>
      <c r="T1975" s="153" cm="1">
        <f t="array" ref="T1975">MATCH(1,(TDU_Info!$C$5:$C$111=$T$6)*(TDU_Info!$B$5:$B$111&lt;=$B1975),0)</f>
        <v>88</v>
      </c>
      <c r="U1975" s="152">
        <f>100*(INDEX(TDU_Info!$E$5:$E$111,$T1975)/T$11+INDEX(TDU_Info!$F$5:$F$111,$T1975))</f>
        <v>4.0617000000000001</v>
      </c>
      <c r="V1975" s="152">
        <v>17.452000000000002</v>
      </c>
      <c r="W1975" s="152">
        <v>16.809999999999999</v>
      </c>
      <c r="X1975" s="152">
        <v>12.11</v>
      </c>
      <c r="Y1975" s="152">
        <v>10.667</v>
      </c>
      <c r="Z1975" s="152">
        <v>19.501000000000001</v>
      </c>
      <c r="AA1975" s="152">
        <v>18.635000000000002</v>
      </c>
      <c r="AB1975" s="152">
        <v>12.96</v>
      </c>
      <c r="AC1975" s="152">
        <v>11.5</v>
      </c>
      <c r="AD1975" s="152">
        <v>17.256</v>
      </c>
      <c r="AE1975" s="152">
        <v>16.63</v>
      </c>
      <c r="AF1975" s="152">
        <v>12.11</v>
      </c>
      <c r="AG1975" s="152">
        <v>10.42</v>
      </c>
      <c r="AH1975" s="152">
        <v>19.309999999999999</v>
      </c>
      <c r="AI1975" s="152">
        <v>18.463000000000001</v>
      </c>
      <c r="AJ1975" s="152">
        <v>12.96</v>
      </c>
      <c r="AK1975" s="152">
        <v>11.5</v>
      </c>
      <c r="AL1975" s="152" t="e">
        <f t="shared" si="377"/>
        <v>#N/A</v>
      </c>
      <c r="AM1975" s="152" t="e">
        <f t="shared" si="378"/>
        <v>#N/A</v>
      </c>
      <c r="AN1975" s="152" t="e">
        <f>NA()</f>
        <v>#N/A</v>
      </c>
      <c r="AO1975" s="152" t="e">
        <f>NA()</f>
        <v>#N/A</v>
      </c>
      <c r="AP1975" s="152">
        <f t="shared" si="391"/>
        <v>8.2182999999999993</v>
      </c>
      <c r="AQ1975" s="152"/>
      <c r="AR1975" s="152"/>
      <c r="AS1975" s="153">
        <f t="shared" si="398"/>
        <v>133</v>
      </c>
      <c r="AT1975" s="153">
        <f t="shared" si="362"/>
        <v>1</v>
      </c>
      <c r="AU1975" s="153">
        <f t="shared" si="363"/>
        <v>0</v>
      </c>
      <c r="AV1975" s="153">
        <f t="shared" si="364"/>
        <v>0</v>
      </c>
      <c r="BA1975">
        <f t="shared" si="399"/>
        <v>13</v>
      </c>
    </row>
    <row r="1976" spans="2:53" x14ac:dyDescent="0.25">
      <c r="B1976" s="155">
        <f t="shared" si="384"/>
        <v>44695.999305555553</v>
      </c>
      <c r="C1976" s="155">
        <f t="shared" si="371"/>
        <v>44695.999305555553</v>
      </c>
      <c r="D1976" s="152">
        <f t="shared" si="374"/>
        <v>12.11</v>
      </c>
      <c r="E1976" s="152"/>
      <c r="F1976" s="152"/>
      <c r="G1976" s="152"/>
      <c r="H1976" s="152" t="e">
        <f t="shared" si="375"/>
        <v>#N/A</v>
      </c>
      <c r="I1976" s="152"/>
      <c r="J1976" s="152" t="e">
        <f t="shared" si="376"/>
        <v>#N/A</v>
      </c>
      <c r="K1976" s="152"/>
      <c r="L1976" s="152"/>
      <c r="M1976" s="152"/>
      <c r="N1976" s="152"/>
      <c r="O1976" s="152"/>
      <c r="P1976" s="152"/>
      <c r="Q1976" s="152"/>
      <c r="R1976" s="152"/>
      <c r="S1976" s="152"/>
      <c r="T1976" s="153" cm="1">
        <f t="array" ref="T1976">MATCH(1,(TDU_Info!$C$5:$C$111=$T$6)*(TDU_Info!$B$5:$B$111&lt;=$B1976),0)</f>
        <v>88</v>
      </c>
      <c r="U1976" s="152">
        <f>100*(INDEX(TDU_Info!$E$5:$E$111,$T1976)/T$11+INDEX(TDU_Info!$F$5:$F$111,$T1976))</f>
        <v>4.0617000000000001</v>
      </c>
      <c r="V1976" s="152">
        <v>17.452000000000002</v>
      </c>
      <c r="W1976" s="152">
        <v>16.809999999999999</v>
      </c>
      <c r="X1976" s="152">
        <v>12.11</v>
      </c>
      <c r="Y1976" s="152">
        <v>10.667</v>
      </c>
      <c r="Z1976" s="152">
        <v>19.501000000000001</v>
      </c>
      <c r="AA1976" s="152">
        <v>18.635000000000002</v>
      </c>
      <c r="AB1976" s="152">
        <v>12.96</v>
      </c>
      <c r="AC1976" s="152">
        <v>11.5</v>
      </c>
      <c r="AD1976" s="152">
        <v>17.256</v>
      </c>
      <c r="AE1976" s="152">
        <v>16.63</v>
      </c>
      <c r="AF1976" s="152">
        <v>12.11</v>
      </c>
      <c r="AG1976" s="152">
        <v>10.42</v>
      </c>
      <c r="AH1976" s="152">
        <v>19.309999999999999</v>
      </c>
      <c r="AI1976" s="152">
        <v>18.463000000000001</v>
      </c>
      <c r="AJ1976" s="152">
        <v>12.96</v>
      </c>
      <c r="AK1976" s="152">
        <v>11.5</v>
      </c>
      <c r="AL1976" s="152" t="e">
        <f t="shared" si="377"/>
        <v>#N/A</v>
      </c>
      <c r="AM1976" s="152" t="e">
        <f t="shared" si="378"/>
        <v>#N/A</v>
      </c>
      <c r="AN1976" s="152" t="e">
        <f>NA()</f>
        <v>#N/A</v>
      </c>
      <c r="AO1976" s="152" t="e">
        <f>NA()</f>
        <v>#N/A</v>
      </c>
      <c r="AP1976" s="152">
        <f t="shared" si="391"/>
        <v>8.2182999999999993</v>
      </c>
      <c r="AQ1976" s="152"/>
      <c r="AR1976" s="152"/>
      <c r="AS1976" s="153">
        <f t="shared" si="398"/>
        <v>134</v>
      </c>
      <c r="AT1976" s="153">
        <f t="shared" si="362"/>
        <v>1</v>
      </c>
      <c r="AU1976" s="153">
        <f t="shared" si="363"/>
        <v>0</v>
      </c>
      <c r="AV1976" s="153">
        <f t="shared" si="364"/>
        <v>0</v>
      </c>
      <c r="BA1976">
        <f t="shared" si="399"/>
        <v>14</v>
      </c>
    </row>
    <row r="1977" spans="2:53" x14ac:dyDescent="0.25">
      <c r="B1977" s="155">
        <f t="shared" si="384"/>
        <v>44696.999305555553</v>
      </c>
      <c r="C1977" s="155">
        <f t="shared" si="371"/>
        <v>44696.999305555553</v>
      </c>
      <c r="D1977" s="152">
        <f t="shared" si="374"/>
        <v>12.11</v>
      </c>
      <c r="E1977" s="152"/>
      <c r="F1977" s="152"/>
      <c r="G1977" s="152"/>
      <c r="H1977" s="152" t="e">
        <f t="shared" si="375"/>
        <v>#N/A</v>
      </c>
      <c r="I1977" s="152"/>
      <c r="J1977" s="152" t="e">
        <f t="shared" si="376"/>
        <v>#N/A</v>
      </c>
      <c r="K1977" s="152"/>
      <c r="L1977" s="152"/>
      <c r="M1977" s="152"/>
      <c r="N1977" s="152"/>
      <c r="O1977" s="152"/>
      <c r="P1977" s="152"/>
      <c r="Q1977" s="152"/>
      <c r="R1977" s="152"/>
      <c r="S1977" s="152"/>
      <c r="T1977" s="153" cm="1">
        <f t="array" ref="T1977">MATCH(1,(TDU_Info!$C$5:$C$111=$T$6)*(TDU_Info!$B$5:$B$111&lt;=$B1977),0)</f>
        <v>88</v>
      </c>
      <c r="U1977" s="152">
        <f>100*(INDEX(TDU_Info!$E$5:$E$111,$T1977)/T$11+INDEX(TDU_Info!$F$5:$F$111,$T1977))</f>
        <v>4.0617000000000001</v>
      </c>
      <c r="V1977" s="152">
        <v>17.452000000000002</v>
      </c>
      <c r="W1977" s="152">
        <v>16.809999999999999</v>
      </c>
      <c r="X1977" s="152">
        <v>12.11</v>
      </c>
      <c r="Y1977" s="152">
        <v>10.667</v>
      </c>
      <c r="Z1977" s="152">
        <v>19.501000000000001</v>
      </c>
      <c r="AA1977" s="152">
        <v>18.635000000000002</v>
      </c>
      <c r="AB1977" s="152">
        <v>12.96</v>
      </c>
      <c r="AC1977" s="152">
        <v>11.5</v>
      </c>
      <c r="AD1977" s="152">
        <v>17.256</v>
      </c>
      <c r="AE1977" s="152">
        <v>16.63</v>
      </c>
      <c r="AF1977" s="152">
        <v>12.11</v>
      </c>
      <c r="AG1977" s="152">
        <v>10.42</v>
      </c>
      <c r="AH1977" s="152">
        <v>19.309999999999999</v>
      </c>
      <c r="AI1977" s="152">
        <v>18.463000000000001</v>
      </c>
      <c r="AJ1977" s="152">
        <v>12.96</v>
      </c>
      <c r="AK1977" s="152">
        <v>11.5</v>
      </c>
      <c r="AL1977" s="152" t="e">
        <f t="shared" si="377"/>
        <v>#N/A</v>
      </c>
      <c r="AM1977" s="152" t="e">
        <f t="shared" si="378"/>
        <v>#N/A</v>
      </c>
      <c r="AN1977" s="152" t="e">
        <f>NA()</f>
        <v>#N/A</v>
      </c>
      <c r="AO1977" s="152" t="e">
        <f>NA()</f>
        <v>#N/A</v>
      </c>
      <c r="AP1977" s="152">
        <f t="shared" si="391"/>
        <v>8.2182999999999993</v>
      </c>
      <c r="AQ1977" s="152"/>
      <c r="AR1977" s="152"/>
      <c r="AS1977" s="153">
        <f t="shared" si="398"/>
        <v>135</v>
      </c>
      <c r="AT1977" s="153">
        <f t="shared" si="362"/>
        <v>1</v>
      </c>
      <c r="AU1977" s="153">
        <f t="shared" si="363"/>
        <v>0</v>
      </c>
      <c r="AV1977" s="153">
        <f t="shared" si="364"/>
        <v>0</v>
      </c>
      <c r="BA1977">
        <f t="shared" si="399"/>
        <v>15</v>
      </c>
    </row>
    <row r="1978" spans="2:53" x14ac:dyDescent="0.25">
      <c r="B1978" s="155">
        <f t="shared" si="384"/>
        <v>44697.999305555553</v>
      </c>
      <c r="C1978" s="155">
        <f t="shared" si="371"/>
        <v>44697.999305555553</v>
      </c>
      <c r="D1978" s="152">
        <f t="shared" si="374"/>
        <v>12.11</v>
      </c>
      <c r="E1978" s="152"/>
      <c r="F1978" s="152"/>
      <c r="G1978" s="152"/>
      <c r="H1978" s="152" t="e">
        <f t="shared" si="375"/>
        <v>#N/A</v>
      </c>
      <c r="I1978" s="152"/>
      <c r="J1978" s="152" t="e">
        <f t="shared" si="376"/>
        <v>#N/A</v>
      </c>
      <c r="K1978" s="152"/>
      <c r="L1978" s="152"/>
      <c r="M1978" s="152"/>
      <c r="N1978" s="152"/>
      <c r="O1978" s="152"/>
      <c r="P1978" s="152"/>
      <c r="Q1978" s="152"/>
      <c r="R1978" s="152"/>
      <c r="S1978" s="152"/>
      <c r="T1978" s="153" cm="1">
        <f t="array" ref="T1978">MATCH(1,(TDU_Info!$C$5:$C$111=$T$6)*(TDU_Info!$B$5:$B$111&lt;=$B1978),0)</f>
        <v>88</v>
      </c>
      <c r="U1978" s="152">
        <f>100*(INDEX(TDU_Info!$E$5:$E$111,$T1978)/T$11+INDEX(TDU_Info!$F$5:$F$111,$T1978))</f>
        <v>4.0617000000000001</v>
      </c>
      <c r="V1978" s="152">
        <v>17.452000000000002</v>
      </c>
      <c r="W1978" s="152">
        <v>16.809999999999999</v>
      </c>
      <c r="X1978" s="152">
        <v>12.11</v>
      </c>
      <c r="Y1978" s="152">
        <v>10.667</v>
      </c>
      <c r="Z1978" s="152">
        <v>19.501000000000001</v>
      </c>
      <c r="AA1978" s="152">
        <v>18.635000000000002</v>
      </c>
      <c r="AB1978" s="152">
        <v>12.96</v>
      </c>
      <c r="AC1978" s="152">
        <v>11.5</v>
      </c>
      <c r="AD1978" s="152">
        <v>17.256</v>
      </c>
      <c r="AE1978" s="152">
        <v>16.63</v>
      </c>
      <c r="AF1978" s="152">
        <v>12.11</v>
      </c>
      <c r="AG1978" s="152">
        <v>10.42</v>
      </c>
      <c r="AH1978" s="152">
        <v>19.309999999999999</v>
      </c>
      <c r="AI1978" s="152">
        <v>18.463000000000001</v>
      </c>
      <c r="AJ1978" s="152">
        <v>12.96</v>
      </c>
      <c r="AK1978" s="152">
        <v>11.5</v>
      </c>
      <c r="AL1978" s="152" t="e">
        <f t="shared" si="377"/>
        <v>#N/A</v>
      </c>
      <c r="AM1978" s="152" t="e">
        <f t="shared" si="378"/>
        <v>#N/A</v>
      </c>
      <c r="AN1978" s="152" t="e">
        <f>NA()</f>
        <v>#N/A</v>
      </c>
      <c r="AO1978" s="152" t="e">
        <f>NA()</f>
        <v>#N/A</v>
      </c>
      <c r="AP1978" s="152">
        <f t="shared" si="391"/>
        <v>8.2182999999999993</v>
      </c>
      <c r="AQ1978" s="152"/>
      <c r="AR1978" s="152"/>
      <c r="AS1978" s="153">
        <f t="shared" si="398"/>
        <v>136</v>
      </c>
      <c r="AT1978" s="153">
        <f t="shared" si="362"/>
        <v>1</v>
      </c>
      <c r="AU1978" s="153">
        <f t="shared" si="363"/>
        <v>0</v>
      </c>
      <c r="AV1978" s="153">
        <f t="shared" si="364"/>
        <v>0</v>
      </c>
      <c r="BA1978">
        <f t="shared" si="399"/>
        <v>16</v>
      </c>
    </row>
    <row r="1979" spans="2:53" x14ac:dyDescent="0.25">
      <c r="B1979" s="155">
        <f t="shared" si="384"/>
        <v>44698.999305555553</v>
      </c>
      <c r="C1979" s="155">
        <f t="shared" si="371"/>
        <v>44698.999305555553</v>
      </c>
      <c r="D1979" s="152">
        <f t="shared" si="374"/>
        <v>12.180000000000001</v>
      </c>
      <c r="E1979" s="152"/>
      <c r="F1979" s="152"/>
      <c r="G1979" s="152"/>
      <c r="H1979" s="152" t="e">
        <f t="shared" si="375"/>
        <v>#N/A</v>
      </c>
      <c r="I1979" s="152"/>
      <c r="J1979" s="152" t="e">
        <f t="shared" si="376"/>
        <v>#N/A</v>
      </c>
      <c r="K1979" s="152"/>
      <c r="L1979" s="152"/>
      <c r="M1979" s="152"/>
      <c r="N1979" s="152"/>
      <c r="O1979" s="152"/>
      <c r="P1979" s="152"/>
      <c r="Q1979" s="152"/>
      <c r="R1979" s="152"/>
      <c r="S1979" s="152"/>
      <c r="T1979" s="153" cm="1">
        <f t="array" ref="T1979">MATCH(1,(TDU_Info!$C$5:$C$111=$T$6)*(TDU_Info!$B$5:$B$111&lt;=$B1979),0)</f>
        <v>88</v>
      </c>
      <c r="U1979" s="152">
        <f>100*(INDEX(TDU_Info!$E$5:$E$111,$T1979)/T$11+INDEX(TDU_Info!$F$5:$F$111,$T1979))</f>
        <v>4.0617000000000001</v>
      </c>
      <c r="V1979" s="152">
        <v>17.452162032355922</v>
      </c>
      <c r="W1979" s="152">
        <v>16.810465836255894</v>
      </c>
      <c r="X1979" s="152">
        <v>12.180000000000001</v>
      </c>
      <c r="Y1979" s="152">
        <v>10.667299999999997</v>
      </c>
      <c r="Z1979" s="152">
        <v>19.500858442871589</v>
      </c>
      <c r="AA1979" s="152">
        <v>18.635462450114879</v>
      </c>
      <c r="AB1979" s="152">
        <v>13.260000000000003</v>
      </c>
      <c r="AC1979" s="152">
        <v>11.500000000000002</v>
      </c>
      <c r="AD1979" s="152">
        <v>17.256081016177959</v>
      </c>
      <c r="AE1979" s="152">
        <v>16.630232918127945</v>
      </c>
      <c r="AF1979" s="152">
        <v>12.180000000000001</v>
      </c>
      <c r="AG1979" s="152">
        <v>10.4198</v>
      </c>
      <c r="AH1979" s="152">
        <v>19.310429221435793</v>
      </c>
      <c r="AI1979" s="152">
        <v>18.462731225057439</v>
      </c>
      <c r="AJ1979" s="152">
        <v>13.259999999999998</v>
      </c>
      <c r="AK1979" s="152">
        <v>11.5</v>
      </c>
      <c r="AL1979" s="152" t="e">
        <f t="shared" si="377"/>
        <v>#N/A</v>
      </c>
      <c r="AM1979" s="152" t="e">
        <f t="shared" si="378"/>
        <v>#N/A</v>
      </c>
      <c r="AN1979" s="152" t="e">
        <f>NA()</f>
        <v>#N/A</v>
      </c>
      <c r="AO1979" s="152" t="e">
        <f>NA()</f>
        <v>#N/A</v>
      </c>
      <c r="AP1979" s="152">
        <f t="shared" si="391"/>
        <v>8.2182999999999993</v>
      </c>
      <c r="AQ1979" s="152"/>
      <c r="AR1979" s="152"/>
      <c r="AS1979" s="153">
        <f t="shared" ref="AS1979:AS1988" si="400">ROUNDUP(B1979-DATE(YEAR(B1979),1,1),0)</f>
        <v>137</v>
      </c>
      <c r="AT1979" s="153">
        <f t="shared" si="362"/>
        <v>1</v>
      </c>
      <c r="AU1979" s="153">
        <f t="shared" si="363"/>
        <v>0</v>
      </c>
      <c r="AV1979" s="153">
        <f t="shared" si="364"/>
        <v>0</v>
      </c>
      <c r="BA1979">
        <f t="shared" ref="BA1979:BA1988" si="401">DAY(C1979)</f>
        <v>17</v>
      </c>
    </row>
    <row r="1980" spans="2:53" x14ac:dyDescent="0.25">
      <c r="B1980" s="155">
        <f t="shared" si="384"/>
        <v>44699.999305555553</v>
      </c>
      <c r="C1980" s="155">
        <f t="shared" si="371"/>
        <v>44699.999305555553</v>
      </c>
      <c r="D1980" s="152">
        <f t="shared" si="374"/>
        <v>12.180000000000001</v>
      </c>
      <c r="E1980" s="152"/>
      <c r="F1980" s="152"/>
      <c r="G1980" s="152"/>
      <c r="H1980" s="152" t="e">
        <f t="shared" si="375"/>
        <v>#N/A</v>
      </c>
      <c r="I1980" s="152"/>
      <c r="J1980" s="152" t="e">
        <f t="shared" si="376"/>
        <v>#N/A</v>
      </c>
      <c r="K1980" s="152"/>
      <c r="L1980" s="152"/>
      <c r="M1980" s="152"/>
      <c r="N1980" s="152"/>
      <c r="O1980" s="152"/>
      <c r="P1980" s="152"/>
      <c r="Q1980" s="152"/>
      <c r="R1980" s="152"/>
      <c r="S1980" s="152"/>
      <c r="T1980" s="153" cm="1">
        <f t="array" ref="T1980">MATCH(1,(TDU_Info!$C$5:$C$111=$T$6)*(TDU_Info!$B$5:$B$111&lt;=$B1980),0)</f>
        <v>88</v>
      </c>
      <c r="U1980" s="152">
        <f>100*(INDEX(TDU_Info!$E$5:$E$111,$T1980)/T$11+INDEX(TDU_Info!$F$5:$F$111,$T1980))</f>
        <v>4.0617000000000001</v>
      </c>
      <c r="V1980" s="152">
        <v>17.997395393474086</v>
      </c>
      <c r="W1980" s="152">
        <v>16.676722547584184</v>
      </c>
      <c r="X1980" s="152">
        <v>12.180000000000001</v>
      </c>
      <c r="Y1980" s="152">
        <v>10.667299999999997</v>
      </c>
      <c r="Z1980" s="152">
        <v>19.542695457453611</v>
      </c>
      <c r="AA1980" s="152">
        <v>18.222449487554904</v>
      </c>
      <c r="AB1980" s="152">
        <v>13.260000000000003</v>
      </c>
      <c r="AC1980" s="152">
        <v>11.500000000000002</v>
      </c>
      <c r="AD1980" s="152">
        <v>17.858697696737046</v>
      </c>
      <c r="AE1980" s="152">
        <v>16.49336127379209</v>
      </c>
      <c r="AF1980" s="152">
        <v>12.180000000000001</v>
      </c>
      <c r="AG1980" s="152">
        <v>10.4198</v>
      </c>
      <c r="AH1980" s="152">
        <v>19.416347728726802</v>
      </c>
      <c r="AI1980" s="152">
        <v>18.046224743777451</v>
      </c>
      <c r="AJ1980" s="152">
        <v>13.259999999999998</v>
      </c>
      <c r="AK1980" s="152">
        <v>11.5</v>
      </c>
      <c r="AL1980" s="152" t="e">
        <f t="shared" si="377"/>
        <v>#N/A</v>
      </c>
      <c r="AM1980" s="152" t="e">
        <f t="shared" si="378"/>
        <v>#N/A</v>
      </c>
      <c r="AN1980" s="152" t="e">
        <f>NA()</f>
        <v>#N/A</v>
      </c>
      <c r="AO1980" s="152" t="e">
        <f>NA()</f>
        <v>#N/A</v>
      </c>
      <c r="AP1980" s="152">
        <f t="shared" si="391"/>
        <v>8.2182999999999993</v>
      </c>
      <c r="AQ1980" s="152"/>
      <c r="AR1980" s="152"/>
      <c r="AS1980" s="153">
        <f t="shared" si="400"/>
        <v>138</v>
      </c>
      <c r="AT1980" s="153">
        <f t="shared" si="362"/>
        <v>1</v>
      </c>
      <c r="AU1980" s="153">
        <f t="shared" si="363"/>
        <v>0</v>
      </c>
      <c r="AV1980" s="153">
        <f t="shared" si="364"/>
        <v>0</v>
      </c>
      <c r="BA1980">
        <f t="shared" si="401"/>
        <v>18</v>
      </c>
    </row>
    <row r="1981" spans="2:53" x14ac:dyDescent="0.25">
      <c r="B1981" s="155">
        <f t="shared" si="384"/>
        <v>44700.999305555553</v>
      </c>
      <c r="C1981" s="155">
        <f t="shared" si="371"/>
        <v>44700.999305555553</v>
      </c>
      <c r="D1981" s="152">
        <f t="shared" si="374"/>
        <v>12.509999999999996</v>
      </c>
      <c r="E1981" s="152"/>
      <c r="F1981" s="152"/>
      <c r="G1981" s="152"/>
      <c r="H1981" s="152" t="e">
        <f t="shared" si="375"/>
        <v>#N/A</v>
      </c>
      <c r="I1981" s="152"/>
      <c r="J1981" s="152" t="e">
        <f t="shared" si="376"/>
        <v>#N/A</v>
      </c>
      <c r="K1981" s="152"/>
      <c r="L1981" s="152"/>
      <c r="M1981" s="152"/>
      <c r="N1981" s="152"/>
      <c r="O1981" s="152"/>
      <c r="P1981" s="152"/>
      <c r="Q1981" s="152"/>
      <c r="R1981" s="152"/>
      <c r="S1981" s="152"/>
      <c r="T1981" s="153" cm="1">
        <f t="array" ref="T1981">MATCH(1,(TDU_Info!$C$5:$C$111=$T$6)*(TDU_Info!$B$5:$B$111&lt;=$B1981),0)</f>
        <v>88</v>
      </c>
      <c r="U1981" s="152">
        <f>100*(INDEX(TDU_Info!$E$5:$E$111,$T1981)/T$11+INDEX(TDU_Info!$F$5:$F$111,$T1981))</f>
        <v>4.0617000000000001</v>
      </c>
      <c r="V1981" s="152">
        <v>17.997395393474086</v>
      </c>
      <c r="W1981" s="152">
        <v>16.676722547584184</v>
      </c>
      <c r="X1981" s="152">
        <v>12.509999999999996</v>
      </c>
      <c r="Y1981" s="152">
        <v>10.667299999999997</v>
      </c>
      <c r="Z1981" s="152">
        <v>19.542695457453611</v>
      </c>
      <c r="AA1981" s="152">
        <v>18.222449487554904</v>
      </c>
      <c r="AB1981" s="152">
        <v>13.459999999999996</v>
      </c>
      <c r="AC1981" s="152">
        <v>11.500000000000002</v>
      </c>
      <c r="AD1981" s="152">
        <v>17.858697696737046</v>
      </c>
      <c r="AE1981" s="152">
        <v>16.49336127379209</v>
      </c>
      <c r="AF1981" s="152">
        <v>12.509999999999996</v>
      </c>
      <c r="AG1981" s="152">
        <v>10.4198</v>
      </c>
      <c r="AH1981" s="152">
        <v>19.416347728726802</v>
      </c>
      <c r="AI1981" s="152">
        <v>18.046224743777451</v>
      </c>
      <c r="AJ1981" s="152">
        <v>13.46</v>
      </c>
      <c r="AK1981" s="152">
        <v>11.5</v>
      </c>
      <c r="AL1981" s="152" t="e">
        <f t="shared" si="377"/>
        <v>#N/A</v>
      </c>
      <c r="AM1981" s="152" t="e">
        <f t="shared" si="378"/>
        <v>#N/A</v>
      </c>
      <c r="AN1981" s="152" t="e">
        <f>NA()</f>
        <v>#N/A</v>
      </c>
      <c r="AO1981" s="152" t="e">
        <f>NA()</f>
        <v>#N/A</v>
      </c>
      <c r="AP1981" s="152">
        <f t="shared" si="391"/>
        <v>8.2182999999999993</v>
      </c>
      <c r="AQ1981" s="152"/>
      <c r="AR1981" s="152"/>
      <c r="AS1981" s="153">
        <f t="shared" si="400"/>
        <v>139</v>
      </c>
      <c r="AT1981" s="153">
        <f t="shared" si="362"/>
        <v>1</v>
      </c>
      <c r="AU1981" s="153">
        <f t="shared" si="363"/>
        <v>0</v>
      </c>
      <c r="AV1981" s="153">
        <f t="shared" si="364"/>
        <v>0</v>
      </c>
      <c r="BA1981">
        <f t="shared" si="401"/>
        <v>19</v>
      </c>
    </row>
    <row r="1982" spans="2:53" x14ac:dyDescent="0.25">
      <c r="B1982" s="155">
        <f t="shared" si="384"/>
        <v>44701.999305555553</v>
      </c>
      <c r="C1982" s="155">
        <f t="shared" si="371"/>
        <v>44701.999305555553</v>
      </c>
      <c r="D1982" s="152">
        <f t="shared" si="374"/>
        <v>12.509999999999996</v>
      </c>
      <c r="E1982" s="152"/>
      <c r="F1982" s="152"/>
      <c r="G1982" s="152"/>
      <c r="H1982" s="152" t="e">
        <f t="shared" si="375"/>
        <v>#N/A</v>
      </c>
      <c r="I1982" s="152"/>
      <c r="J1982" s="152" t="e">
        <f t="shared" si="376"/>
        <v>#N/A</v>
      </c>
      <c r="K1982" s="152"/>
      <c r="L1982" s="152"/>
      <c r="M1982" s="152"/>
      <c r="N1982" s="152"/>
      <c r="O1982" s="152"/>
      <c r="P1982" s="152"/>
      <c r="Q1982" s="152"/>
      <c r="R1982" s="152"/>
      <c r="S1982" s="152"/>
      <c r="T1982" s="153" cm="1">
        <f t="array" ref="T1982">MATCH(1,(TDU_Info!$C$5:$C$111=$T$6)*(TDU_Info!$B$5:$B$111&lt;=$B1982),0)</f>
        <v>88</v>
      </c>
      <c r="U1982" s="152">
        <f>100*(INDEX(TDU_Info!$E$5:$E$111,$T1982)/T$11+INDEX(TDU_Info!$F$5:$F$111,$T1982))</f>
        <v>4.0617000000000001</v>
      </c>
      <c r="V1982" s="152">
        <v>16.767395393474089</v>
      </c>
      <c r="W1982" s="152">
        <v>15.956722547584183</v>
      </c>
      <c r="X1982" s="152">
        <v>12.509999999999996</v>
      </c>
      <c r="Y1982" s="152">
        <v>10.667299999999997</v>
      </c>
      <c r="Z1982" s="152">
        <v>18.782695457453613</v>
      </c>
      <c r="AA1982" s="152">
        <v>17.622449487554903</v>
      </c>
      <c r="AB1982" s="152">
        <v>13.459999999999996</v>
      </c>
      <c r="AC1982" s="152">
        <v>11.500000000000002</v>
      </c>
      <c r="AD1982" s="152">
        <v>16.628697696737035</v>
      </c>
      <c r="AE1982" s="152">
        <v>15.773361273792089</v>
      </c>
      <c r="AF1982" s="152">
        <v>12.509999999999996</v>
      </c>
      <c r="AG1982" s="152">
        <v>10.4198</v>
      </c>
      <c r="AH1982" s="152">
        <v>18.656347728726807</v>
      </c>
      <c r="AI1982" s="152">
        <v>17.446224743777446</v>
      </c>
      <c r="AJ1982" s="152">
        <v>13.46</v>
      </c>
      <c r="AK1982" s="152">
        <v>11.5</v>
      </c>
      <c r="AL1982" s="152" t="e">
        <f t="shared" si="377"/>
        <v>#N/A</v>
      </c>
      <c r="AM1982" s="152" t="e">
        <f t="shared" si="378"/>
        <v>#N/A</v>
      </c>
      <c r="AN1982" s="152" t="e">
        <f>NA()</f>
        <v>#N/A</v>
      </c>
      <c r="AO1982" s="152" t="e">
        <f>NA()</f>
        <v>#N/A</v>
      </c>
      <c r="AP1982" s="152">
        <f t="shared" si="391"/>
        <v>8.2182999999999993</v>
      </c>
      <c r="AQ1982" s="152"/>
      <c r="AR1982" s="152"/>
      <c r="AS1982" s="153">
        <f t="shared" si="400"/>
        <v>140</v>
      </c>
      <c r="AT1982" s="153">
        <f t="shared" si="362"/>
        <v>1</v>
      </c>
      <c r="AU1982" s="153">
        <f t="shared" si="363"/>
        <v>0</v>
      </c>
      <c r="AV1982" s="153">
        <f t="shared" si="364"/>
        <v>0</v>
      </c>
      <c r="BA1982">
        <f t="shared" si="401"/>
        <v>20</v>
      </c>
    </row>
    <row r="1983" spans="2:53" x14ac:dyDescent="0.25">
      <c r="B1983" s="155">
        <f t="shared" si="384"/>
        <v>44702.999305555553</v>
      </c>
      <c r="C1983" s="155">
        <f t="shared" si="371"/>
        <v>44702.999305555553</v>
      </c>
      <c r="D1983" s="152">
        <f t="shared" si="374"/>
        <v>12.509999999999996</v>
      </c>
      <c r="E1983" s="152"/>
      <c r="F1983" s="152"/>
      <c r="G1983" s="152"/>
      <c r="H1983" s="152" t="e">
        <f t="shared" si="375"/>
        <v>#N/A</v>
      </c>
      <c r="I1983" s="152"/>
      <c r="J1983" s="152" t="e">
        <f t="shared" si="376"/>
        <v>#N/A</v>
      </c>
      <c r="K1983" s="152"/>
      <c r="L1983" s="152"/>
      <c r="M1983" s="152"/>
      <c r="N1983" s="152"/>
      <c r="O1983" s="152"/>
      <c r="P1983" s="152"/>
      <c r="Q1983" s="152"/>
      <c r="R1983" s="152"/>
      <c r="S1983" s="152"/>
      <c r="T1983" s="153" cm="1">
        <f t="array" ref="T1983">MATCH(1,(TDU_Info!$C$5:$C$111=$T$6)*(TDU_Info!$B$5:$B$111&lt;=$B1983),0)</f>
        <v>88</v>
      </c>
      <c r="U1983" s="152">
        <f>100*(INDEX(TDU_Info!$E$5:$E$111,$T1983)/T$11+INDEX(TDU_Info!$F$5:$F$111,$T1983))</f>
        <v>4.0617000000000001</v>
      </c>
      <c r="V1983" s="152">
        <v>19.436522072936661</v>
      </c>
      <c r="W1983" s="152">
        <v>17.905532942898972</v>
      </c>
      <c r="X1983" s="152">
        <v>12.509999999999996</v>
      </c>
      <c r="Y1983" s="152">
        <v>10.667299999999997</v>
      </c>
      <c r="Z1983" s="152">
        <v>21.811822136916184</v>
      </c>
      <c r="AA1983" s="152">
        <v>18.89125988286969</v>
      </c>
      <c r="AB1983" s="152">
        <v>13.459999999999996</v>
      </c>
      <c r="AC1983" s="152">
        <v>11.500000000000002</v>
      </c>
      <c r="AD1983" s="152">
        <v>19.368261036468333</v>
      </c>
      <c r="AE1983" s="152">
        <v>17.80276647144948</v>
      </c>
      <c r="AF1983" s="152">
        <v>12.509999999999996</v>
      </c>
      <c r="AG1983" s="152">
        <v>10.4198</v>
      </c>
      <c r="AH1983" s="152">
        <v>21.755911068458094</v>
      </c>
      <c r="AI1983" s="152">
        <v>18.795629941434843</v>
      </c>
      <c r="AJ1983" s="152">
        <v>13.46</v>
      </c>
      <c r="AK1983" s="152">
        <v>11.5</v>
      </c>
      <c r="AL1983" s="152" t="e">
        <f t="shared" si="377"/>
        <v>#N/A</v>
      </c>
      <c r="AM1983" s="152" t="e">
        <f t="shared" si="378"/>
        <v>#N/A</v>
      </c>
      <c r="AN1983" s="152" t="e">
        <f>NA()</f>
        <v>#N/A</v>
      </c>
      <c r="AO1983" s="152" t="e">
        <f>NA()</f>
        <v>#N/A</v>
      </c>
      <c r="AP1983" s="152">
        <f t="shared" si="391"/>
        <v>8.2182999999999993</v>
      </c>
      <c r="AQ1983" s="152"/>
      <c r="AR1983" s="152"/>
      <c r="AS1983" s="153">
        <f t="shared" si="400"/>
        <v>141</v>
      </c>
      <c r="AT1983" s="153">
        <f t="shared" si="362"/>
        <v>1</v>
      </c>
      <c r="AU1983" s="153">
        <f t="shared" si="363"/>
        <v>0</v>
      </c>
      <c r="AV1983" s="153">
        <f t="shared" si="364"/>
        <v>0</v>
      </c>
      <c r="BA1983">
        <f t="shared" si="401"/>
        <v>21</v>
      </c>
    </row>
    <row r="1984" spans="2:53" x14ac:dyDescent="0.25">
      <c r="B1984" s="155">
        <f t="shared" si="384"/>
        <v>44703.999305555553</v>
      </c>
      <c r="C1984" s="155">
        <f t="shared" si="371"/>
        <v>44703.999305555553</v>
      </c>
      <c r="D1984" s="152">
        <f t="shared" si="374"/>
        <v>12.509999999999996</v>
      </c>
      <c r="E1984" s="152"/>
      <c r="F1984" s="152"/>
      <c r="G1984" s="152"/>
      <c r="H1984" s="152" t="e">
        <f t="shared" si="375"/>
        <v>#N/A</v>
      </c>
      <c r="I1984" s="152"/>
      <c r="J1984" s="152" t="e">
        <f t="shared" si="376"/>
        <v>#N/A</v>
      </c>
      <c r="K1984" s="152"/>
      <c r="L1984" s="152"/>
      <c r="M1984" s="152"/>
      <c r="N1984" s="152"/>
      <c r="O1984" s="152"/>
      <c r="P1984" s="152"/>
      <c r="Q1984" s="152"/>
      <c r="R1984" s="152"/>
      <c r="S1984" s="152"/>
      <c r="T1984" s="153" cm="1">
        <f t="array" ref="T1984">MATCH(1,(TDU_Info!$C$5:$C$111=$T$6)*(TDU_Info!$B$5:$B$111&lt;=$B1984),0)</f>
        <v>88</v>
      </c>
      <c r="U1984" s="152">
        <f>100*(INDEX(TDU_Info!$E$5:$E$111,$T1984)/T$11+INDEX(TDU_Info!$F$5:$F$111,$T1984))</f>
        <v>4.0617000000000001</v>
      </c>
      <c r="V1984" s="152">
        <v>19.436522072936661</v>
      </c>
      <c r="W1984" s="152">
        <v>17.905532942898972</v>
      </c>
      <c r="X1984" s="152">
        <v>12.509999999999996</v>
      </c>
      <c r="Y1984" s="152">
        <v>10.667299999999997</v>
      </c>
      <c r="Z1984" s="152">
        <v>21.811822136916184</v>
      </c>
      <c r="AA1984" s="152">
        <v>18.89125988286969</v>
      </c>
      <c r="AB1984" s="152">
        <v>13.459999999999996</v>
      </c>
      <c r="AC1984" s="152">
        <v>11.500000000000002</v>
      </c>
      <c r="AD1984" s="152">
        <v>19.368261036468333</v>
      </c>
      <c r="AE1984" s="152">
        <v>17.80276647144948</v>
      </c>
      <c r="AF1984" s="152">
        <v>12.509999999999996</v>
      </c>
      <c r="AG1984" s="152">
        <v>10.4198</v>
      </c>
      <c r="AH1984" s="152">
        <v>21.755911068458094</v>
      </c>
      <c r="AI1984" s="152">
        <v>18.795629941434843</v>
      </c>
      <c r="AJ1984" s="152">
        <v>13.46</v>
      </c>
      <c r="AK1984" s="152">
        <v>11.5</v>
      </c>
      <c r="AL1984" s="152" t="e">
        <f t="shared" si="377"/>
        <v>#N/A</v>
      </c>
      <c r="AM1984" s="152" t="e">
        <f t="shared" si="378"/>
        <v>#N/A</v>
      </c>
      <c r="AN1984" s="152" t="e">
        <f>NA()</f>
        <v>#N/A</v>
      </c>
      <c r="AO1984" s="152" t="e">
        <f>NA()</f>
        <v>#N/A</v>
      </c>
      <c r="AP1984" s="152">
        <f t="shared" si="391"/>
        <v>8.2182999999999993</v>
      </c>
      <c r="AQ1984" s="152"/>
      <c r="AR1984" s="152"/>
      <c r="AS1984" s="153">
        <f t="shared" si="400"/>
        <v>142</v>
      </c>
      <c r="AT1984" s="153">
        <f t="shared" si="362"/>
        <v>1</v>
      </c>
      <c r="AU1984" s="153">
        <f t="shared" si="363"/>
        <v>0</v>
      </c>
      <c r="AV1984" s="153">
        <f t="shared" si="364"/>
        <v>0</v>
      </c>
      <c r="BA1984">
        <f t="shared" si="401"/>
        <v>22</v>
      </c>
    </row>
    <row r="1985" spans="2:53" x14ac:dyDescent="0.25">
      <c r="B1985" s="155">
        <f t="shared" si="384"/>
        <v>44704.999305555553</v>
      </c>
      <c r="C1985" s="155">
        <f t="shared" si="371"/>
        <v>44704.999305555553</v>
      </c>
      <c r="D1985" s="152">
        <f t="shared" si="374"/>
        <v>12.509999999999996</v>
      </c>
      <c r="E1985" s="152"/>
      <c r="F1985" s="152"/>
      <c r="G1985" s="152"/>
      <c r="H1985" s="152" t="e">
        <f t="shared" si="375"/>
        <v>#N/A</v>
      </c>
      <c r="I1985" s="152"/>
      <c r="J1985" s="152" t="e">
        <f t="shared" si="376"/>
        <v>#N/A</v>
      </c>
      <c r="K1985" s="152"/>
      <c r="L1985" s="152"/>
      <c r="M1985" s="152"/>
      <c r="N1985" s="152"/>
      <c r="O1985" s="152"/>
      <c r="P1985" s="152"/>
      <c r="Q1985" s="152"/>
      <c r="R1985" s="152"/>
      <c r="S1985" s="152"/>
      <c r="T1985" s="153" cm="1">
        <f t="array" ref="T1985">MATCH(1,(TDU_Info!$C$5:$C$111=$T$6)*(TDU_Info!$B$5:$B$111&lt;=$B1985),0)</f>
        <v>88</v>
      </c>
      <c r="U1985" s="152">
        <f>100*(INDEX(TDU_Info!$E$5:$E$111,$T1985)/T$11+INDEX(TDU_Info!$F$5:$F$111,$T1985))</f>
        <v>4.0617000000000001</v>
      </c>
      <c r="V1985" s="152">
        <v>19.436522072936661</v>
      </c>
      <c r="W1985" s="152">
        <v>17.905532942898972</v>
      </c>
      <c r="X1985" s="152">
        <v>12.509999999999996</v>
      </c>
      <c r="Y1985" s="152">
        <v>10.667299999999997</v>
      </c>
      <c r="Z1985" s="152">
        <v>21.811822136916184</v>
      </c>
      <c r="AA1985" s="152">
        <v>18.89125988286969</v>
      </c>
      <c r="AB1985" s="152">
        <v>13.459999999999996</v>
      </c>
      <c r="AC1985" s="152">
        <v>11.500000000000002</v>
      </c>
      <c r="AD1985" s="152">
        <v>19.368261036468333</v>
      </c>
      <c r="AE1985" s="152">
        <v>17.80276647144948</v>
      </c>
      <c r="AF1985" s="152">
        <v>12.509999999999996</v>
      </c>
      <c r="AG1985" s="152">
        <v>10.4198</v>
      </c>
      <c r="AH1985" s="152">
        <v>21.755911068458094</v>
      </c>
      <c r="AI1985" s="152">
        <v>18.795629941434843</v>
      </c>
      <c r="AJ1985" s="152">
        <v>13.46</v>
      </c>
      <c r="AK1985" s="152">
        <v>11.5</v>
      </c>
      <c r="AL1985" s="152" t="e">
        <f t="shared" si="377"/>
        <v>#N/A</v>
      </c>
      <c r="AM1985" s="152" t="e">
        <f t="shared" si="378"/>
        <v>#N/A</v>
      </c>
      <c r="AN1985" s="152" t="e">
        <f>NA()</f>
        <v>#N/A</v>
      </c>
      <c r="AO1985" s="152" t="e">
        <f>NA()</f>
        <v>#N/A</v>
      </c>
      <c r="AP1985" s="152">
        <f t="shared" si="391"/>
        <v>8.2182999999999993</v>
      </c>
      <c r="AQ1985" s="152"/>
      <c r="AR1985" s="152"/>
      <c r="AS1985" s="153">
        <f t="shared" si="400"/>
        <v>143</v>
      </c>
      <c r="AT1985" s="153">
        <f t="shared" si="362"/>
        <v>1</v>
      </c>
      <c r="AU1985" s="153">
        <f t="shared" si="363"/>
        <v>0</v>
      </c>
      <c r="AV1985" s="153">
        <f t="shared" si="364"/>
        <v>0</v>
      </c>
      <c r="BA1985">
        <f t="shared" si="401"/>
        <v>23</v>
      </c>
    </row>
    <row r="1986" spans="2:53" x14ac:dyDescent="0.25">
      <c r="B1986" s="155">
        <f t="shared" si="384"/>
        <v>44705.999305555553</v>
      </c>
      <c r="C1986" s="155">
        <f t="shared" si="371"/>
        <v>44705.999305555553</v>
      </c>
      <c r="D1986" s="152">
        <f t="shared" si="374"/>
        <v>12.509999999999996</v>
      </c>
      <c r="E1986" s="152"/>
      <c r="F1986" s="152"/>
      <c r="G1986" s="152"/>
      <c r="H1986" s="152" t="e">
        <f t="shared" si="375"/>
        <v>#N/A</v>
      </c>
      <c r="I1986" s="152"/>
      <c r="J1986" s="152" t="e">
        <f t="shared" si="376"/>
        <v>#N/A</v>
      </c>
      <c r="K1986" s="152"/>
      <c r="L1986" s="152"/>
      <c r="M1986" s="152"/>
      <c r="N1986" s="152"/>
      <c r="O1986" s="152"/>
      <c r="P1986" s="152"/>
      <c r="Q1986" s="152"/>
      <c r="R1986" s="152"/>
      <c r="S1986" s="152"/>
      <c r="T1986" s="153" cm="1">
        <f t="array" ref="T1986">MATCH(1,(TDU_Info!$C$5:$C$111=$T$6)*(TDU_Info!$B$5:$B$111&lt;=$B1986),0)</f>
        <v>88</v>
      </c>
      <c r="U1986" s="152">
        <f>100*(INDEX(TDU_Info!$E$5:$E$111,$T1986)/T$11+INDEX(TDU_Info!$F$5:$F$111,$T1986))</f>
        <v>4.0617000000000001</v>
      </c>
      <c r="V1986" s="152">
        <v>19.436522072936661</v>
      </c>
      <c r="W1986" s="152">
        <v>17.905532942898972</v>
      </c>
      <c r="X1986" s="152">
        <v>12.509999999999996</v>
      </c>
      <c r="Y1986" s="152">
        <v>10.667299999999997</v>
      </c>
      <c r="Z1986" s="152">
        <v>21.811822136916184</v>
      </c>
      <c r="AA1986" s="152">
        <v>18.89125988286969</v>
      </c>
      <c r="AB1986" s="152">
        <v>13.459999999999996</v>
      </c>
      <c r="AC1986" s="152">
        <v>11.500000000000002</v>
      </c>
      <c r="AD1986" s="152">
        <v>19.368261036468333</v>
      </c>
      <c r="AE1986" s="152">
        <v>17.80276647144948</v>
      </c>
      <c r="AF1986" s="152">
        <v>12.509999999999996</v>
      </c>
      <c r="AG1986" s="152">
        <v>10.4198</v>
      </c>
      <c r="AH1986" s="152">
        <v>21.755911068458094</v>
      </c>
      <c r="AI1986" s="152">
        <v>18.795629941434843</v>
      </c>
      <c r="AJ1986" s="152">
        <v>13.46</v>
      </c>
      <c r="AK1986" s="152">
        <v>11.5</v>
      </c>
      <c r="AL1986" s="152" t="e">
        <f t="shared" si="377"/>
        <v>#N/A</v>
      </c>
      <c r="AM1986" s="152" t="e">
        <f t="shared" si="378"/>
        <v>#N/A</v>
      </c>
      <c r="AN1986" s="152" t="e">
        <f>NA()</f>
        <v>#N/A</v>
      </c>
      <c r="AO1986" s="152" t="e">
        <f>NA()</f>
        <v>#N/A</v>
      </c>
      <c r="AP1986" s="152">
        <f t="shared" si="391"/>
        <v>8.2182999999999993</v>
      </c>
      <c r="AQ1986" s="152"/>
      <c r="AR1986" s="152"/>
      <c r="AS1986" s="153">
        <f t="shared" si="400"/>
        <v>144</v>
      </c>
      <c r="AT1986" s="153">
        <f t="shared" si="362"/>
        <v>1</v>
      </c>
      <c r="AU1986" s="153">
        <f t="shared" si="363"/>
        <v>0</v>
      </c>
      <c r="AV1986" s="153">
        <f t="shared" si="364"/>
        <v>0</v>
      </c>
      <c r="BA1986">
        <f t="shared" si="401"/>
        <v>24</v>
      </c>
    </row>
    <row r="1987" spans="2:53" x14ac:dyDescent="0.25">
      <c r="B1987" s="155">
        <f t="shared" si="384"/>
        <v>44706.999305555553</v>
      </c>
      <c r="C1987" s="155">
        <f t="shared" si="371"/>
        <v>44706.999305555553</v>
      </c>
      <c r="D1987" s="152">
        <f t="shared" si="374"/>
        <v>12.51</v>
      </c>
      <c r="E1987" s="152"/>
      <c r="F1987" s="152"/>
      <c r="G1987" s="152"/>
      <c r="H1987" s="152" t="e">
        <f t="shared" si="375"/>
        <v>#N/A</v>
      </c>
      <c r="I1987" s="152"/>
      <c r="J1987" s="152" t="e">
        <f t="shared" si="376"/>
        <v>#N/A</v>
      </c>
      <c r="K1987" s="152"/>
      <c r="L1987" s="152"/>
      <c r="M1987" s="152"/>
      <c r="N1987" s="152"/>
      <c r="O1987" s="152"/>
      <c r="P1987" s="152"/>
      <c r="Q1987" s="152"/>
      <c r="R1987" s="152"/>
      <c r="S1987" s="152"/>
      <c r="T1987" s="153" cm="1">
        <f t="array" ref="T1987">MATCH(1,(TDU_Info!$C$5:$C$111=$T$6)*(TDU_Info!$B$5:$B$111&lt;=$B1987),0)</f>
        <v>88</v>
      </c>
      <c r="U1987" s="152">
        <f>100*(INDEX(TDU_Info!$E$5:$E$111,$T1987)/T$11+INDEX(TDU_Info!$F$5:$F$111,$T1987))</f>
        <v>4.0617000000000001</v>
      </c>
      <c r="V1987" s="152">
        <v>19.437000000000001</v>
      </c>
      <c r="W1987" s="152">
        <v>17.905999999999999</v>
      </c>
      <c r="X1987" s="152">
        <v>12.51</v>
      </c>
      <c r="Y1987" s="152">
        <v>10.667</v>
      </c>
      <c r="Z1987" s="152"/>
      <c r="AA1987" s="152">
        <v>18.890999999999998</v>
      </c>
      <c r="AB1987" s="152">
        <v>13.46</v>
      </c>
      <c r="AC1987" s="152">
        <v>12.7</v>
      </c>
      <c r="AD1987" s="152">
        <v>19.367999999999999</v>
      </c>
      <c r="AE1987" s="152">
        <v>17.803000000000001</v>
      </c>
      <c r="AF1987" s="152">
        <v>12.51</v>
      </c>
      <c r="AG1987" s="152">
        <v>10.42</v>
      </c>
      <c r="AH1987" s="152"/>
      <c r="AI1987" s="152">
        <v>18.795999999999999</v>
      </c>
      <c r="AJ1987" s="152">
        <v>13.46</v>
      </c>
      <c r="AK1987" s="152">
        <v>12.571999999999999</v>
      </c>
      <c r="AL1987" s="152" t="e">
        <f t="shared" si="377"/>
        <v>#N/A</v>
      </c>
      <c r="AM1987" s="152" t="e">
        <f t="shared" si="378"/>
        <v>#N/A</v>
      </c>
      <c r="AN1987" s="152" t="e">
        <f>NA()</f>
        <v>#N/A</v>
      </c>
      <c r="AO1987" s="152" t="e">
        <f>NA()</f>
        <v>#N/A</v>
      </c>
      <c r="AP1987" s="152">
        <f t="shared" si="391"/>
        <v>8.2182999999999993</v>
      </c>
      <c r="AQ1987" s="152"/>
      <c r="AR1987" s="152"/>
      <c r="AS1987" s="153">
        <f t="shared" si="400"/>
        <v>145</v>
      </c>
      <c r="AT1987" s="153">
        <f t="shared" si="362"/>
        <v>1</v>
      </c>
      <c r="AU1987" s="153">
        <f t="shared" si="363"/>
        <v>0</v>
      </c>
      <c r="AV1987" s="153">
        <f t="shared" si="364"/>
        <v>0</v>
      </c>
      <c r="BA1987">
        <f t="shared" si="401"/>
        <v>25</v>
      </c>
    </row>
    <row r="1988" spans="2:53" x14ac:dyDescent="0.25">
      <c r="B1988" s="155">
        <f t="shared" si="384"/>
        <v>44707.999305555553</v>
      </c>
      <c r="C1988" s="155">
        <f t="shared" si="371"/>
        <v>44707.999305555553</v>
      </c>
      <c r="D1988" s="152">
        <f t="shared" si="374"/>
        <v>12.96</v>
      </c>
      <c r="E1988" s="152"/>
      <c r="F1988" s="152"/>
      <c r="G1988" s="152"/>
      <c r="H1988" s="152" t="e">
        <f t="shared" si="375"/>
        <v>#N/A</v>
      </c>
      <c r="I1988" s="152"/>
      <c r="J1988" s="152" t="e">
        <f t="shared" si="376"/>
        <v>#N/A</v>
      </c>
      <c r="K1988" s="152"/>
      <c r="L1988" s="152"/>
      <c r="M1988" s="152"/>
      <c r="N1988" s="152"/>
      <c r="O1988" s="152"/>
      <c r="P1988" s="152"/>
      <c r="Q1988" s="152"/>
      <c r="R1988" s="152"/>
      <c r="S1988" s="152"/>
      <c r="T1988" s="153" cm="1">
        <f t="array" ref="T1988">MATCH(1,(TDU_Info!$C$5:$C$111=$T$6)*(TDU_Info!$B$5:$B$111&lt;=$B1988),0)</f>
        <v>88</v>
      </c>
      <c r="U1988" s="152">
        <f>100*(INDEX(TDU_Info!$E$5:$E$111,$T1988)/T$11+INDEX(TDU_Info!$F$5:$F$111,$T1988))</f>
        <v>4.0617000000000001</v>
      </c>
      <c r="V1988" s="152">
        <v>19.437000000000001</v>
      </c>
      <c r="W1988" s="152">
        <v>17.905999999999999</v>
      </c>
      <c r="X1988" s="152">
        <v>12.96</v>
      </c>
      <c r="Y1988" s="152">
        <v>10.667</v>
      </c>
      <c r="Z1988" s="152"/>
      <c r="AA1988" s="152">
        <v>18.890999999999998</v>
      </c>
      <c r="AB1988" s="152">
        <v>13.92</v>
      </c>
      <c r="AC1988" s="152">
        <v>12.7</v>
      </c>
      <c r="AD1988" s="152">
        <v>19.367999999999999</v>
      </c>
      <c r="AE1988" s="152">
        <v>17.803000000000001</v>
      </c>
      <c r="AF1988" s="152">
        <v>12.96</v>
      </c>
      <c r="AG1988" s="152">
        <v>10.42</v>
      </c>
      <c r="AH1988" s="152"/>
      <c r="AI1988" s="152">
        <v>18.795999999999999</v>
      </c>
      <c r="AJ1988" s="152">
        <v>13.92</v>
      </c>
      <c r="AK1988" s="152">
        <v>12.571999999999999</v>
      </c>
      <c r="AL1988" s="152" t="e">
        <f t="shared" si="377"/>
        <v>#N/A</v>
      </c>
      <c r="AM1988" s="152" t="e">
        <f t="shared" si="378"/>
        <v>#N/A</v>
      </c>
      <c r="AN1988" s="152" t="e">
        <f>NA()</f>
        <v>#N/A</v>
      </c>
      <c r="AO1988" s="152" t="e">
        <f>NA()</f>
        <v>#N/A</v>
      </c>
      <c r="AP1988" s="152">
        <f t="shared" si="391"/>
        <v>8.2182999999999993</v>
      </c>
      <c r="AQ1988" s="152"/>
      <c r="AR1988" s="152"/>
      <c r="AS1988" s="153">
        <f t="shared" si="400"/>
        <v>146</v>
      </c>
      <c r="AT1988" s="153">
        <f t="shared" si="362"/>
        <v>1</v>
      </c>
      <c r="AU1988" s="153">
        <f t="shared" si="363"/>
        <v>0</v>
      </c>
      <c r="AV1988" s="153">
        <f t="shared" si="364"/>
        <v>0</v>
      </c>
      <c r="BA1988">
        <f t="shared" si="401"/>
        <v>26</v>
      </c>
    </row>
    <row r="1989" spans="2:53" x14ac:dyDescent="0.25">
      <c r="B1989" s="155">
        <f t="shared" si="384"/>
        <v>44708.999305555553</v>
      </c>
      <c r="C1989" s="155">
        <f t="shared" si="371"/>
        <v>44708.999305555553</v>
      </c>
      <c r="D1989" s="152">
        <f t="shared" si="374"/>
        <v>13.31</v>
      </c>
      <c r="E1989" s="152"/>
      <c r="F1989" s="152"/>
      <c r="G1989" s="152"/>
      <c r="H1989" s="152" t="e">
        <f t="shared" si="375"/>
        <v>#N/A</v>
      </c>
      <c r="I1989" s="152"/>
      <c r="J1989" s="152" t="e">
        <f t="shared" si="376"/>
        <v>#N/A</v>
      </c>
      <c r="K1989" s="152"/>
      <c r="L1989" s="152"/>
      <c r="M1989" s="152"/>
      <c r="N1989" s="152"/>
      <c r="O1989" s="152"/>
      <c r="P1989" s="152"/>
      <c r="Q1989" s="152"/>
      <c r="R1989" s="152"/>
      <c r="S1989" s="152"/>
      <c r="T1989" s="153" cm="1">
        <f t="array" ref="T1989">MATCH(1,(TDU_Info!$C$5:$C$111=$T$6)*(TDU_Info!$B$5:$B$111&lt;=$B1989),0)</f>
        <v>88</v>
      </c>
      <c r="U1989" s="152">
        <f>100*(INDEX(TDU_Info!$E$5:$E$111,$T1989)/T$11+INDEX(TDU_Info!$F$5:$F$111,$T1989))</f>
        <v>4.0617000000000001</v>
      </c>
      <c r="V1989" s="152">
        <v>19.437000000000001</v>
      </c>
      <c r="W1989" s="152">
        <v>17.905999999999999</v>
      </c>
      <c r="X1989" s="152">
        <v>13.31</v>
      </c>
      <c r="Y1989" s="152">
        <v>10.667</v>
      </c>
      <c r="Z1989" s="152">
        <v>21.812000000000001</v>
      </c>
      <c r="AA1989" s="152">
        <v>18.890999999999998</v>
      </c>
      <c r="AB1989" s="152">
        <v>14.16</v>
      </c>
      <c r="AC1989" s="152">
        <v>12.494999999999999</v>
      </c>
      <c r="AD1989" s="152">
        <v>19.367999999999999</v>
      </c>
      <c r="AE1989" s="152">
        <v>17.803000000000001</v>
      </c>
      <c r="AF1989" s="152">
        <v>13.31</v>
      </c>
      <c r="AG1989" s="152">
        <v>10.42</v>
      </c>
      <c r="AH1989" s="152">
        <v>21.756</v>
      </c>
      <c r="AI1989" s="152">
        <v>18.795999999999999</v>
      </c>
      <c r="AJ1989" s="152">
        <v>14.16</v>
      </c>
      <c r="AK1989" s="152">
        <v>12.247999999999999</v>
      </c>
      <c r="AL1989" s="152" t="e">
        <f t="shared" si="377"/>
        <v>#N/A</v>
      </c>
      <c r="AM1989" s="152" t="e">
        <f t="shared" si="378"/>
        <v>#N/A</v>
      </c>
      <c r="AN1989" s="152" t="e">
        <f>NA()</f>
        <v>#N/A</v>
      </c>
      <c r="AO1989" s="152" t="e">
        <f>NA()</f>
        <v>#N/A</v>
      </c>
      <c r="AP1989" s="152">
        <f t="shared" si="391"/>
        <v>8.2182999999999993</v>
      </c>
      <c r="AQ1989" s="152"/>
      <c r="AR1989" s="152"/>
      <c r="AS1989" s="153">
        <f t="shared" ref="AS1989:AS2001" si="402">ROUNDUP(B1989-DATE(YEAR(B1989),1,1),0)</f>
        <v>147</v>
      </c>
      <c r="AT1989" s="153">
        <f t="shared" si="362"/>
        <v>1</v>
      </c>
      <c r="AU1989" s="153">
        <f t="shared" si="363"/>
        <v>0</v>
      </c>
      <c r="AV1989" s="153">
        <f t="shared" si="364"/>
        <v>0</v>
      </c>
      <c r="BA1989">
        <f t="shared" ref="BA1989:BA2001" si="403">DAY(C1989)</f>
        <v>27</v>
      </c>
    </row>
    <row r="1990" spans="2:53" x14ac:dyDescent="0.25">
      <c r="B1990" s="155">
        <f t="shared" si="384"/>
        <v>44709.999305555553</v>
      </c>
      <c r="C1990" s="155">
        <f t="shared" si="371"/>
        <v>44709.999305555553</v>
      </c>
      <c r="D1990" s="152">
        <f t="shared" si="374"/>
        <v>13.31</v>
      </c>
      <c r="E1990" s="152"/>
      <c r="F1990" s="152"/>
      <c r="G1990" s="152"/>
      <c r="H1990" s="152" t="e">
        <f t="shared" si="375"/>
        <v>#N/A</v>
      </c>
      <c r="I1990" s="152"/>
      <c r="J1990" s="152" t="e">
        <f t="shared" si="376"/>
        <v>#N/A</v>
      </c>
      <c r="K1990" s="152"/>
      <c r="L1990" s="152"/>
      <c r="M1990" s="152"/>
      <c r="N1990" s="152"/>
      <c r="O1990" s="152"/>
      <c r="P1990" s="152"/>
      <c r="Q1990" s="152"/>
      <c r="R1990" s="152"/>
      <c r="S1990" s="152"/>
      <c r="T1990" s="153" cm="1">
        <f t="array" ref="T1990">MATCH(1,(TDU_Info!$C$5:$C$111=$T$6)*(TDU_Info!$B$5:$B$111&lt;=$B1990),0)</f>
        <v>88</v>
      </c>
      <c r="U1990" s="152">
        <f>100*(INDEX(TDU_Info!$E$5:$E$111,$T1990)/T$11+INDEX(TDU_Info!$F$5:$F$111,$T1990))</f>
        <v>4.0617000000000001</v>
      </c>
      <c r="V1990" s="152">
        <v>19.437000000000001</v>
      </c>
      <c r="W1990" s="152">
        <v>17.905999999999999</v>
      </c>
      <c r="X1990" s="152">
        <v>13.31</v>
      </c>
      <c r="Y1990" s="152">
        <v>10.667</v>
      </c>
      <c r="Z1990" s="152">
        <v>21.812000000000001</v>
      </c>
      <c r="AA1990" s="152">
        <v>18.890999999999998</v>
      </c>
      <c r="AB1990" s="152">
        <v>14.16</v>
      </c>
      <c r="AC1990" s="152">
        <v>12.494999999999999</v>
      </c>
      <c r="AD1990" s="152">
        <v>19.367999999999999</v>
      </c>
      <c r="AE1990" s="152">
        <v>17.803000000000001</v>
      </c>
      <c r="AF1990" s="152">
        <v>13.31</v>
      </c>
      <c r="AG1990" s="152">
        <v>10.42</v>
      </c>
      <c r="AH1990" s="152">
        <v>21.756</v>
      </c>
      <c r="AI1990" s="152">
        <v>18.795999999999999</v>
      </c>
      <c r="AJ1990" s="152">
        <v>14.16</v>
      </c>
      <c r="AK1990" s="152">
        <v>12.247999999999999</v>
      </c>
      <c r="AL1990" s="152" t="e">
        <f t="shared" si="377"/>
        <v>#N/A</v>
      </c>
      <c r="AM1990" s="152" t="e">
        <f t="shared" si="378"/>
        <v>#N/A</v>
      </c>
      <c r="AN1990" s="152" t="e">
        <f>NA()</f>
        <v>#N/A</v>
      </c>
      <c r="AO1990" s="152" t="e">
        <f>NA()</f>
        <v>#N/A</v>
      </c>
      <c r="AP1990" s="152">
        <f t="shared" si="391"/>
        <v>8.2182999999999993</v>
      </c>
      <c r="AQ1990" s="152"/>
      <c r="AR1990" s="152"/>
      <c r="AS1990" s="153">
        <f t="shared" si="402"/>
        <v>148</v>
      </c>
      <c r="AT1990" s="153">
        <f t="shared" si="362"/>
        <v>1</v>
      </c>
      <c r="AU1990" s="153">
        <f t="shared" si="363"/>
        <v>0</v>
      </c>
      <c r="AV1990" s="153">
        <f t="shared" si="364"/>
        <v>0</v>
      </c>
      <c r="BA1990">
        <f t="shared" si="403"/>
        <v>28</v>
      </c>
    </row>
    <row r="1991" spans="2:53" x14ac:dyDescent="0.25">
      <c r="B1991" s="155">
        <f t="shared" si="384"/>
        <v>44710.999305555553</v>
      </c>
      <c r="C1991" s="155">
        <f t="shared" si="371"/>
        <v>44710.999305555553</v>
      </c>
      <c r="D1991" s="152">
        <f t="shared" si="374"/>
        <v>13.31</v>
      </c>
      <c r="E1991" s="152"/>
      <c r="F1991" s="152"/>
      <c r="G1991" s="152"/>
      <c r="H1991" s="152" t="e">
        <f t="shared" si="375"/>
        <v>#N/A</v>
      </c>
      <c r="I1991" s="152"/>
      <c r="J1991" s="152" t="e">
        <f t="shared" si="376"/>
        <v>#N/A</v>
      </c>
      <c r="K1991" s="152"/>
      <c r="L1991" s="152"/>
      <c r="M1991" s="152"/>
      <c r="N1991" s="152"/>
      <c r="O1991" s="152"/>
      <c r="P1991" s="152"/>
      <c r="Q1991" s="152"/>
      <c r="R1991" s="152"/>
      <c r="S1991" s="152"/>
      <c r="T1991" s="153" cm="1">
        <f t="array" ref="T1991">MATCH(1,(TDU_Info!$C$5:$C$111=$T$6)*(TDU_Info!$B$5:$B$111&lt;=$B1991),0)</f>
        <v>88</v>
      </c>
      <c r="U1991" s="152">
        <f>100*(INDEX(TDU_Info!$E$5:$E$111,$T1991)/T$11+INDEX(TDU_Info!$F$5:$F$111,$T1991))</f>
        <v>4.0617000000000001</v>
      </c>
      <c r="V1991" s="152">
        <v>19.437000000000001</v>
      </c>
      <c r="W1991" s="152">
        <v>17.905999999999999</v>
      </c>
      <c r="X1991" s="152">
        <v>13.31</v>
      </c>
      <c r="Y1991" s="152">
        <v>10.667</v>
      </c>
      <c r="Z1991" s="152">
        <v>21.812000000000001</v>
      </c>
      <c r="AA1991" s="152">
        <v>18.890999999999998</v>
      </c>
      <c r="AB1991" s="152">
        <v>14.16</v>
      </c>
      <c r="AC1991" s="152">
        <v>12.494999999999999</v>
      </c>
      <c r="AD1991" s="152">
        <v>19.367999999999999</v>
      </c>
      <c r="AE1991" s="152">
        <v>17.803000000000001</v>
      </c>
      <c r="AF1991" s="152">
        <v>13.31</v>
      </c>
      <c r="AG1991" s="152">
        <v>10.42</v>
      </c>
      <c r="AH1991" s="152">
        <v>21.756</v>
      </c>
      <c r="AI1991" s="152">
        <v>18.795999999999999</v>
      </c>
      <c r="AJ1991" s="152">
        <v>14.16</v>
      </c>
      <c r="AK1991" s="152">
        <v>12.247999999999999</v>
      </c>
      <c r="AL1991" s="152" t="e">
        <f t="shared" si="377"/>
        <v>#N/A</v>
      </c>
      <c r="AM1991" s="152" t="e">
        <f t="shared" si="378"/>
        <v>#N/A</v>
      </c>
      <c r="AN1991" s="152" t="e">
        <f>NA()</f>
        <v>#N/A</v>
      </c>
      <c r="AO1991" s="152" t="e">
        <f>NA()</f>
        <v>#N/A</v>
      </c>
      <c r="AP1991" s="152">
        <f t="shared" si="391"/>
        <v>8.2182999999999993</v>
      </c>
      <c r="AQ1991" s="152"/>
      <c r="AR1991" s="152"/>
      <c r="AS1991" s="153">
        <f t="shared" si="402"/>
        <v>149</v>
      </c>
      <c r="AT1991" s="153">
        <f t="shared" si="362"/>
        <v>1</v>
      </c>
      <c r="AU1991" s="153">
        <f t="shared" si="363"/>
        <v>0</v>
      </c>
      <c r="AV1991" s="153">
        <f t="shared" si="364"/>
        <v>0</v>
      </c>
      <c r="BA1991">
        <f t="shared" si="403"/>
        <v>29</v>
      </c>
    </row>
    <row r="1992" spans="2:53" x14ac:dyDescent="0.25">
      <c r="B1992" s="155">
        <f t="shared" si="384"/>
        <v>44711.999305555553</v>
      </c>
      <c r="C1992" s="155">
        <f t="shared" si="371"/>
        <v>44711.999305555553</v>
      </c>
      <c r="D1992" s="152">
        <f t="shared" si="374"/>
        <v>13.31</v>
      </c>
      <c r="E1992" s="152"/>
      <c r="F1992" s="152"/>
      <c r="G1992" s="152"/>
      <c r="H1992" s="152" t="e">
        <f t="shared" si="375"/>
        <v>#N/A</v>
      </c>
      <c r="I1992" s="152"/>
      <c r="J1992" s="152" t="e">
        <f t="shared" si="376"/>
        <v>#N/A</v>
      </c>
      <c r="K1992" s="152"/>
      <c r="L1992" s="152"/>
      <c r="M1992" s="152"/>
      <c r="N1992" s="152"/>
      <c r="O1992" s="152"/>
      <c r="P1992" s="152"/>
      <c r="Q1992" s="152"/>
      <c r="R1992" s="152"/>
      <c r="S1992" s="152"/>
      <c r="T1992" s="153" cm="1">
        <f t="array" ref="T1992">MATCH(1,(TDU_Info!$C$5:$C$111=$T$6)*(TDU_Info!$B$5:$B$111&lt;=$B1992),0)</f>
        <v>88</v>
      </c>
      <c r="U1992" s="152">
        <f>100*(INDEX(TDU_Info!$E$5:$E$111,$T1992)/T$11+INDEX(TDU_Info!$F$5:$F$111,$T1992))</f>
        <v>4.0617000000000001</v>
      </c>
      <c r="V1992" s="152">
        <v>19.437000000000001</v>
      </c>
      <c r="W1992" s="152">
        <v>17.905999999999999</v>
      </c>
      <c r="X1992" s="152">
        <v>13.31</v>
      </c>
      <c r="Y1992" s="152">
        <v>10.667</v>
      </c>
      <c r="Z1992" s="152">
        <v>21.812000000000001</v>
      </c>
      <c r="AA1992" s="152">
        <v>18.890999999999998</v>
      </c>
      <c r="AB1992" s="152">
        <v>14.16</v>
      </c>
      <c r="AC1992" s="152">
        <v>12.494999999999999</v>
      </c>
      <c r="AD1992" s="152">
        <v>19.367999999999999</v>
      </c>
      <c r="AE1992" s="152">
        <v>17.803000000000001</v>
      </c>
      <c r="AF1992" s="152">
        <v>13.31</v>
      </c>
      <c r="AG1992" s="152">
        <v>10.42</v>
      </c>
      <c r="AH1992" s="152">
        <v>21.756</v>
      </c>
      <c r="AI1992" s="152">
        <v>18.795999999999999</v>
      </c>
      <c r="AJ1992" s="152">
        <v>14.16</v>
      </c>
      <c r="AK1992" s="152">
        <v>12.247999999999999</v>
      </c>
      <c r="AL1992" s="152" t="e">
        <f t="shared" si="377"/>
        <v>#N/A</v>
      </c>
      <c r="AM1992" s="152" t="e">
        <f t="shared" si="378"/>
        <v>#N/A</v>
      </c>
      <c r="AN1992" s="152" t="e">
        <f>NA()</f>
        <v>#N/A</v>
      </c>
      <c r="AO1992" s="152" t="e">
        <f>NA()</f>
        <v>#N/A</v>
      </c>
      <c r="AP1992" s="152">
        <f t="shared" si="391"/>
        <v>8.2182999999999993</v>
      </c>
      <c r="AQ1992" s="152"/>
      <c r="AR1992" s="152"/>
      <c r="AS1992" s="153">
        <f t="shared" si="402"/>
        <v>150</v>
      </c>
      <c r="AT1992" s="153">
        <f t="shared" si="362"/>
        <v>1</v>
      </c>
      <c r="AU1992" s="153">
        <f t="shared" si="363"/>
        <v>0</v>
      </c>
      <c r="AV1992" s="153">
        <f t="shared" si="364"/>
        <v>0</v>
      </c>
      <c r="BA1992">
        <f t="shared" si="403"/>
        <v>30</v>
      </c>
    </row>
    <row r="1993" spans="2:53" x14ac:dyDescent="0.25">
      <c r="B1993" s="155">
        <f t="shared" si="384"/>
        <v>44712.999305555553</v>
      </c>
      <c r="C1993" s="155">
        <f t="shared" si="371"/>
        <v>44712.999305555553</v>
      </c>
      <c r="D1993" s="152">
        <f t="shared" si="374"/>
        <v>13.31</v>
      </c>
      <c r="E1993" s="152"/>
      <c r="F1993" s="152"/>
      <c r="G1993" s="152"/>
      <c r="H1993" s="152" t="e">
        <f t="shared" si="375"/>
        <v>#N/A</v>
      </c>
      <c r="I1993" s="152"/>
      <c r="J1993" s="152" t="e">
        <f t="shared" si="376"/>
        <v>#N/A</v>
      </c>
      <c r="K1993" s="152"/>
      <c r="L1993" s="152"/>
      <c r="M1993" s="152"/>
      <c r="N1993" s="152"/>
      <c r="O1993" s="152"/>
      <c r="P1993" s="152"/>
      <c r="Q1993" s="152"/>
      <c r="R1993" s="152"/>
      <c r="S1993" s="152"/>
      <c r="T1993" s="153" cm="1">
        <f t="array" ref="T1993">MATCH(1,(TDU_Info!$C$5:$C$111=$T$6)*(TDU_Info!$B$5:$B$111&lt;=$B1993),0)</f>
        <v>88</v>
      </c>
      <c r="U1993" s="152">
        <f>100*(INDEX(TDU_Info!$E$5:$E$111,$T1993)/T$11+INDEX(TDU_Info!$F$5:$F$111,$T1993))</f>
        <v>4.0617000000000001</v>
      </c>
      <c r="V1993" s="152">
        <v>19.437000000000001</v>
      </c>
      <c r="W1993" s="152">
        <v>17.905999999999999</v>
      </c>
      <c r="X1993" s="152">
        <v>13.31</v>
      </c>
      <c r="Y1993" s="152">
        <v>10.667</v>
      </c>
      <c r="Z1993" s="152">
        <v>21.812000000000001</v>
      </c>
      <c r="AA1993" s="152">
        <v>18.890999999999998</v>
      </c>
      <c r="AB1993" s="152">
        <v>14.16</v>
      </c>
      <c r="AC1993" s="152">
        <v>12.494999999999999</v>
      </c>
      <c r="AD1993" s="152">
        <v>19.367999999999999</v>
      </c>
      <c r="AE1993" s="152">
        <v>17.803000000000001</v>
      </c>
      <c r="AF1993" s="152">
        <v>13.31</v>
      </c>
      <c r="AG1993" s="152">
        <v>10.42</v>
      </c>
      <c r="AH1993" s="152">
        <v>21.756</v>
      </c>
      <c r="AI1993" s="152">
        <v>18.795999999999999</v>
      </c>
      <c r="AJ1993" s="152">
        <v>14.16</v>
      </c>
      <c r="AK1993" s="152">
        <v>12.247999999999999</v>
      </c>
      <c r="AL1993" s="152" t="e">
        <f t="shared" si="377"/>
        <v>#N/A</v>
      </c>
      <c r="AM1993" s="152" t="e">
        <f t="shared" si="378"/>
        <v>#N/A</v>
      </c>
      <c r="AN1993" s="152" t="e">
        <f>NA()</f>
        <v>#N/A</v>
      </c>
      <c r="AO1993" s="152" t="e">
        <f>NA()</f>
        <v>#N/A</v>
      </c>
      <c r="AP1993" s="152">
        <f t="shared" si="391"/>
        <v>8.2182999999999993</v>
      </c>
      <c r="AQ1993" s="152"/>
      <c r="AR1993" s="152"/>
      <c r="AS1993" s="153">
        <f t="shared" si="402"/>
        <v>151</v>
      </c>
      <c r="AT1993" s="153">
        <f t="shared" si="362"/>
        <v>1</v>
      </c>
      <c r="AU1993" s="153">
        <f t="shared" si="363"/>
        <v>0</v>
      </c>
      <c r="AV1993" s="153">
        <f t="shared" si="364"/>
        <v>0</v>
      </c>
      <c r="BA1993">
        <f t="shared" si="403"/>
        <v>31</v>
      </c>
    </row>
    <row r="1994" spans="2:53" x14ac:dyDescent="0.25">
      <c r="B1994" s="155">
        <f t="shared" si="384"/>
        <v>44713.999305555553</v>
      </c>
      <c r="C1994" s="155">
        <f t="shared" si="371"/>
        <v>44713.999305555553</v>
      </c>
      <c r="D1994" s="152">
        <f t="shared" si="374"/>
        <v>13.81</v>
      </c>
      <c r="E1994" s="152"/>
      <c r="F1994" s="152"/>
      <c r="G1994" s="152"/>
      <c r="H1994" s="152" t="e">
        <f t="shared" si="375"/>
        <v>#N/A</v>
      </c>
      <c r="I1994" s="152"/>
      <c r="J1994" s="152" t="e">
        <f t="shared" si="376"/>
        <v>#N/A</v>
      </c>
      <c r="K1994" s="152"/>
      <c r="L1994" s="152"/>
      <c r="M1994" s="152"/>
      <c r="N1994" s="152"/>
      <c r="O1994" s="152"/>
      <c r="P1994" s="152"/>
      <c r="Q1994" s="152"/>
      <c r="R1994" s="152"/>
      <c r="S1994" s="152"/>
      <c r="T1994" s="153" cm="1">
        <f t="array" ref="T1994">MATCH(1,(TDU_Info!$C$5:$C$111=$T$6)*(TDU_Info!$B$5:$B$111&lt;=$B1994),0)</f>
        <v>88</v>
      </c>
      <c r="U1994" s="152">
        <f>100*(INDEX(TDU_Info!$E$5:$E$111,$T1994)/T$11+INDEX(TDU_Info!$F$5:$F$111,$T1994))</f>
        <v>4.0617000000000001</v>
      </c>
      <c r="V1994" s="152">
        <v>19.437000000000001</v>
      </c>
      <c r="W1994" s="152">
        <v>17.905999999999999</v>
      </c>
      <c r="X1994" s="152">
        <v>13.81</v>
      </c>
      <c r="Y1994" s="152">
        <v>10.667</v>
      </c>
      <c r="Z1994" s="152">
        <v>21.812000000000001</v>
      </c>
      <c r="AA1994" s="152">
        <v>18.890999999999998</v>
      </c>
      <c r="AB1994" s="152">
        <v>14.76</v>
      </c>
      <c r="AC1994" s="152">
        <v>12.494999999999999</v>
      </c>
      <c r="AD1994" s="152">
        <v>19.367999999999999</v>
      </c>
      <c r="AE1994" s="152">
        <v>17.803000000000001</v>
      </c>
      <c r="AF1994" s="152">
        <v>13.81</v>
      </c>
      <c r="AG1994" s="152">
        <v>10.42</v>
      </c>
      <c r="AH1994" s="152">
        <v>21.756</v>
      </c>
      <c r="AI1994" s="152">
        <v>18.795999999999999</v>
      </c>
      <c r="AJ1994" s="152">
        <v>14.76</v>
      </c>
      <c r="AK1994" s="152">
        <v>12.247999999999999</v>
      </c>
      <c r="AL1994" s="152" t="e">
        <f t="shared" si="377"/>
        <v>#N/A</v>
      </c>
      <c r="AM1994" s="152" t="e">
        <f t="shared" si="378"/>
        <v>#N/A</v>
      </c>
      <c r="AN1994" s="152" t="e">
        <f>NA()</f>
        <v>#N/A</v>
      </c>
      <c r="AO1994" s="152" t="e">
        <f>NA()</f>
        <v>#N/A</v>
      </c>
      <c r="AP1994" s="152" t="e">
        <f t="shared" si="391"/>
        <v>#N/A</v>
      </c>
      <c r="AQ1994" s="152"/>
      <c r="AR1994" s="152"/>
      <c r="AS1994" s="153">
        <f t="shared" si="402"/>
        <v>152</v>
      </c>
      <c r="AT1994" s="153">
        <f t="shared" si="362"/>
        <v>1</v>
      </c>
      <c r="AU1994" s="153">
        <f t="shared" si="363"/>
        <v>0</v>
      </c>
      <c r="AV1994" s="153">
        <f t="shared" si="364"/>
        <v>0</v>
      </c>
      <c r="BA1994">
        <f t="shared" si="403"/>
        <v>1</v>
      </c>
    </row>
    <row r="1995" spans="2:53" x14ac:dyDescent="0.25">
      <c r="B1995" s="155">
        <f t="shared" si="384"/>
        <v>44714.999305555553</v>
      </c>
      <c r="C1995" s="155">
        <f t="shared" si="371"/>
        <v>44714.999305555553</v>
      </c>
      <c r="D1995" s="152">
        <f t="shared" si="374"/>
        <v>13.81</v>
      </c>
      <c r="E1995" s="152"/>
      <c r="F1995" s="152"/>
      <c r="G1995" s="152"/>
      <c r="H1995" s="152" t="e">
        <f t="shared" si="375"/>
        <v>#N/A</v>
      </c>
      <c r="I1995" s="152"/>
      <c r="J1995" s="152" t="e">
        <f t="shared" si="376"/>
        <v>#N/A</v>
      </c>
      <c r="K1995" s="152"/>
      <c r="L1995" s="152"/>
      <c r="M1995" s="152"/>
      <c r="N1995" s="152"/>
      <c r="O1995" s="152"/>
      <c r="P1995" s="152"/>
      <c r="Q1995" s="152"/>
      <c r="R1995" s="152"/>
      <c r="S1995" s="152"/>
      <c r="T1995" s="153" cm="1">
        <f t="array" ref="T1995">MATCH(1,(TDU_Info!$C$5:$C$111=$T$6)*(TDU_Info!$B$5:$B$111&lt;=$B1995),0)</f>
        <v>88</v>
      </c>
      <c r="U1995" s="152">
        <f>100*(INDEX(TDU_Info!$E$5:$E$111,$T1995)/T$11+INDEX(TDU_Info!$F$5:$F$111,$T1995))</f>
        <v>4.0617000000000001</v>
      </c>
      <c r="V1995" s="152">
        <v>19.437000000000001</v>
      </c>
      <c r="W1995" s="152">
        <v>17.905999999999999</v>
      </c>
      <c r="X1995" s="152">
        <v>13.81</v>
      </c>
      <c r="Y1995" s="152">
        <v>11.295</v>
      </c>
      <c r="Z1995" s="152">
        <v>21.812000000000001</v>
      </c>
      <c r="AA1995" s="152">
        <v>18.890999999999998</v>
      </c>
      <c r="AB1995" s="152">
        <v>14.76</v>
      </c>
      <c r="AC1995" s="152">
        <v>12.494999999999999</v>
      </c>
      <c r="AD1995" s="152">
        <v>19.367999999999999</v>
      </c>
      <c r="AE1995" s="152">
        <v>17.803000000000001</v>
      </c>
      <c r="AF1995" s="152">
        <v>13.81</v>
      </c>
      <c r="AG1995" s="152">
        <v>11.048</v>
      </c>
      <c r="AH1995" s="152">
        <v>21.756</v>
      </c>
      <c r="AI1995" s="152">
        <v>18.795999999999999</v>
      </c>
      <c r="AJ1995" s="152">
        <v>14.76</v>
      </c>
      <c r="AK1995" s="152">
        <v>12.247999999999999</v>
      </c>
      <c r="AL1995" s="152" t="e">
        <f t="shared" si="377"/>
        <v>#N/A</v>
      </c>
      <c r="AM1995" s="152" t="e">
        <f t="shared" si="378"/>
        <v>#N/A</v>
      </c>
      <c r="AN1995" s="152" t="e">
        <f>NA()</f>
        <v>#N/A</v>
      </c>
      <c r="AO1995" s="152" t="e">
        <f>NA()</f>
        <v>#N/A</v>
      </c>
      <c r="AP1995" s="152">
        <f t="shared" si="391"/>
        <v>8.2182999999999993</v>
      </c>
      <c r="AQ1995" s="152"/>
      <c r="AR1995" s="152"/>
      <c r="AS1995" s="153">
        <f t="shared" si="402"/>
        <v>153</v>
      </c>
      <c r="AT1995" s="153">
        <f t="shared" si="362"/>
        <v>1</v>
      </c>
      <c r="AU1995" s="153">
        <f t="shared" si="363"/>
        <v>0</v>
      </c>
      <c r="AV1995" s="153">
        <f t="shared" si="364"/>
        <v>0</v>
      </c>
      <c r="BA1995">
        <f t="shared" si="403"/>
        <v>2</v>
      </c>
    </row>
    <row r="1996" spans="2:53" x14ac:dyDescent="0.25">
      <c r="B1996" s="155">
        <f t="shared" si="384"/>
        <v>44715.999305555553</v>
      </c>
      <c r="C1996" s="155">
        <f t="shared" si="371"/>
        <v>44715.999305555553</v>
      </c>
      <c r="D1996" s="152">
        <f t="shared" si="374"/>
        <v>13.81</v>
      </c>
      <c r="E1996" s="152"/>
      <c r="F1996" s="152"/>
      <c r="G1996" s="152"/>
      <c r="H1996" s="152" t="e">
        <f t="shared" si="375"/>
        <v>#N/A</v>
      </c>
      <c r="I1996" s="152"/>
      <c r="J1996" s="152" t="e">
        <f t="shared" si="376"/>
        <v>#N/A</v>
      </c>
      <c r="K1996" s="152"/>
      <c r="L1996" s="152"/>
      <c r="M1996" s="152"/>
      <c r="N1996" s="152"/>
      <c r="O1996" s="152"/>
      <c r="P1996" s="152"/>
      <c r="Q1996" s="152"/>
      <c r="R1996" s="152"/>
      <c r="S1996" s="152"/>
      <c r="T1996" s="153" cm="1">
        <f t="array" ref="T1996">MATCH(1,(TDU_Info!$C$5:$C$111=$T$6)*(TDU_Info!$B$5:$B$111&lt;=$B1996),0)</f>
        <v>88</v>
      </c>
      <c r="U1996" s="152">
        <f>100*(INDEX(TDU_Info!$E$5:$E$111,$T1996)/T$11+INDEX(TDU_Info!$F$5:$F$111,$T1996))</f>
        <v>4.0617000000000001</v>
      </c>
      <c r="V1996" s="152">
        <v>19.437000000000001</v>
      </c>
      <c r="W1996" s="152">
        <v>17.905999999999999</v>
      </c>
      <c r="X1996" s="152">
        <v>13.81</v>
      </c>
      <c r="Y1996" s="152">
        <v>11.295</v>
      </c>
      <c r="Z1996" s="152">
        <v>21.812000000000001</v>
      </c>
      <c r="AA1996" s="152">
        <v>18.890999999999998</v>
      </c>
      <c r="AB1996" s="152">
        <v>14.76</v>
      </c>
      <c r="AC1996" s="152">
        <v>12.462999999999999</v>
      </c>
      <c r="AD1996" s="152">
        <v>19.367999999999999</v>
      </c>
      <c r="AE1996" s="152">
        <v>17.803000000000001</v>
      </c>
      <c r="AF1996" s="152">
        <v>13.81</v>
      </c>
      <c r="AG1996" s="152">
        <v>11.048</v>
      </c>
      <c r="AH1996" s="152">
        <v>21.756</v>
      </c>
      <c r="AI1996" s="152">
        <v>18.795999999999999</v>
      </c>
      <c r="AJ1996" s="152">
        <v>14.76</v>
      </c>
      <c r="AK1996" s="152">
        <v>12.247999999999999</v>
      </c>
      <c r="AL1996" s="152" t="e">
        <f t="shared" si="377"/>
        <v>#N/A</v>
      </c>
      <c r="AM1996" s="152" t="e">
        <f t="shared" si="378"/>
        <v>#N/A</v>
      </c>
      <c r="AN1996" s="152" t="e">
        <f>NA()</f>
        <v>#N/A</v>
      </c>
      <c r="AO1996" s="152" t="e">
        <f>NA()</f>
        <v>#N/A</v>
      </c>
      <c r="AP1996" s="152">
        <f t="shared" si="391"/>
        <v>8.2182999999999993</v>
      </c>
      <c r="AQ1996" s="152"/>
      <c r="AR1996" s="152"/>
      <c r="AS1996" s="153">
        <f t="shared" si="402"/>
        <v>154</v>
      </c>
      <c r="AT1996" s="153">
        <f t="shared" si="362"/>
        <v>1</v>
      </c>
      <c r="AU1996" s="153">
        <f t="shared" si="363"/>
        <v>0</v>
      </c>
      <c r="AV1996" s="153">
        <f t="shared" si="364"/>
        <v>0</v>
      </c>
      <c r="BA1996">
        <f t="shared" si="403"/>
        <v>3</v>
      </c>
    </row>
    <row r="1997" spans="2:53" x14ac:dyDescent="0.25">
      <c r="B1997" s="155">
        <f t="shared" si="384"/>
        <v>44716.999305555553</v>
      </c>
      <c r="C1997" s="155">
        <f t="shared" si="371"/>
        <v>44716.999305555553</v>
      </c>
      <c r="D1997" s="152">
        <f t="shared" si="374"/>
        <v>14.01</v>
      </c>
      <c r="E1997" s="152"/>
      <c r="F1997" s="152"/>
      <c r="G1997" s="152"/>
      <c r="H1997" s="152" t="e">
        <f t="shared" si="375"/>
        <v>#N/A</v>
      </c>
      <c r="I1997" s="152"/>
      <c r="J1997" s="152" t="e">
        <f t="shared" si="376"/>
        <v>#N/A</v>
      </c>
      <c r="K1997" s="152"/>
      <c r="L1997" s="152"/>
      <c r="M1997" s="152"/>
      <c r="N1997" s="152"/>
      <c r="O1997" s="152"/>
      <c r="P1997" s="152"/>
      <c r="Q1997" s="152"/>
      <c r="R1997" s="152"/>
      <c r="S1997" s="152"/>
      <c r="T1997" s="153" cm="1">
        <f t="array" ref="T1997">MATCH(1,(TDU_Info!$C$5:$C$111=$T$6)*(TDU_Info!$B$5:$B$111&lt;=$B1997),0)</f>
        <v>88</v>
      </c>
      <c r="U1997" s="152">
        <f>100*(INDEX(TDU_Info!$E$5:$E$111,$T1997)/T$11+INDEX(TDU_Info!$F$5:$F$111,$T1997))</f>
        <v>4.0617000000000001</v>
      </c>
      <c r="V1997" s="152">
        <v>19.437000000000001</v>
      </c>
      <c r="W1997" s="152">
        <v>17.905999999999999</v>
      </c>
      <c r="X1997" s="152">
        <v>14.01</v>
      </c>
      <c r="Y1997" s="152">
        <v>11.295</v>
      </c>
      <c r="Z1997" s="152">
        <v>21.812000000000001</v>
      </c>
      <c r="AA1997" s="152">
        <v>18.890999999999998</v>
      </c>
      <c r="AB1997" s="152">
        <v>14.76</v>
      </c>
      <c r="AC1997" s="152">
        <v>12.494999999999999</v>
      </c>
      <c r="AD1997" s="152">
        <v>19.367999999999999</v>
      </c>
      <c r="AE1997" s="152">
        <v>17.803000000000001</v>
      </c>
      <c r="AF1997" s="152">
        <v>14.01</v>
      </c>
      <c r="AG1997" s="152">
        <v>11.048</v>
      </c>
      <c r="AH1997" s="152">
        <v>21.756</v>
      </c>
      <c r="AI1997" s="152">
        <v>18.795999999999999</v>
      </c>
      <c r="AJ1997" s="152">
        <v>14.76</v>
      </c>
      <c r="AK1997" s="152">
        <v>12.247999999999999</v>
      </c>
      <c r="AL1997" s="152" t="e">
        <f t="shared" si="377"/>
        <v>#N/A</v>
      </c>
      <c r="AM1997" s="152" t="e">
        <f t="shared" si="378"/>
        <v>#N/A</v>
      </c>
      <c r="AN1997" s="152" t="e">
        <f>NA()</f>
        <v>#N/A</v>
      </c>
      <c r="AO1997" s="152" t="e">
        <f>NA()</f>
        <v>#N/A</v>
      </c>
      <c r="AP1997" s="152">
        <f t="shared" si="391"/>
        <v>8.2182999999999993</v>
      </c>
      <c r="AQ1997" s="152"/>
      <c r="AR1997" s="152"/>
      <c r="AS1997" s="153">
        <f t="shared" si="402"/>
        <v>155</v>
      </c>
      <c r="AT1997" s="153">
        <f t="shared" si="362"/>
        <v>1</v>
      </c>
      <c r="AU1997" s="153">
        <f t="shared" si="363"/>
        <v>0</v>
      </c>
      <c r="AV1997" s="153">
        <f t="shared" si="364"/>
        <v>0</v>
      </c>
      <c r="BA1997">
        <f t="shared" si="403"/>
        <v>4</v>
      </c>
    </row>
    <row r="1998" spans="2:53" x14ac:dyDescent="0.25">
      <c r="B1998" s="155">
        <f t="shared" si="384"/>
        <v>44717.999305555553</v>
      </c>
      <c r="C1998" s="155">
        <f t="shared" si="371"/>
        <v>44717.999305555553</v>
      </c>
      <c r="D1998" s="152">
        <f t="shared" si="374"/>
        <v>14.01</v>
      </c>
      <c r="E1998" s="152"/>
      <c r="F1998" s="152"/>
      <c r="G1998" s="152"/>
      <c r="H1998" s="152" t="e">
        <f t="shared" si="375"/>
        <v>#N/A</v>
      </c>
      <c r="I1998" s="152"/>
      <c r="J1998" s="152" t="e">
        <f t="shared" si="376"/>
        <v>#N/A</v>
      </c>
      <c r="K1998" s="152"/>
      <c r="L1998" s="152"/>
      <c r="M1998" s="152"/>
      <c r="N1998" s="152"/>
      <c r="O1998" s="152"/>
      <c r="P1998" s="152"/>
      <c r="Q1998" s="152"/>
      <c r="R1998" s="152"/>
      <c r="S1998" s="152"/>
      <c r="T1998" s="153" cm="1">
        <f t="array" ref="T1998">MATCH(1,(TDU_Info!$C$5:$C$111=$T$6)*(TDU_Info!$B$5:$B$111&lt;=$B1998),0)</f>
        <v>88</v>
      </c>
      <c r="U1998" s="152">
        <f>100*(INDEX(TDU_Info!$E$5:$E$111,$T1998)/T$11+INDEX(TDU_Info!$F$5:$F$111,$T1998))</f>
        <v>4.0617000000000001</v>
      </c>
      <c r="V1998" s="152">
        <v>19.437000000000001</v>
      </c>
      <c r="W1998" s="152">
        <v>17.905999999999999</v>
      </c>
      <c r="X1998" s="152">
        <v>14.01</v>
      </c>
      <c r="Y1998" s="152">
        <v>11.295</v>
      </c>
      <c r="Z1998" s="152">
        <v>21.812000000000001</v>
      </c>
      <c r="AA1998" s="152">
        <v>18.890999999999998</v>
      </c>
      <c r="AB1998" s="152">
        <v>14.76</v>
      </c>
      <c r="AC1998" s="152">
        <v>12.494999999999999</v>
      </c>
      <c r="AD1998" s="152">
        <v>19.367999999999999</v>
      </c>
      <c r="AE1998" s="152">
        <v>17.803000000000001</v>
      </c>
      <c r="AF1998" s="152">
        <v>14.01</v>
      </c>
      <c r="AG1998" s="152">
        <v>11.048</v>
      </c>
      <c r="AH1998" s="152">
        <v>21.756</v>
      </c>
      <c r="AI1998" s="152">
        <v>18.795999999999999</v>
      </c>
      <c r="AJ1998" s="152">
        <v>14.76</v>
      </c>
      <c r="AK1998" s="152">
        <v>12.247999999999999</v>
      </c>
      <c r="AL1998" s="152" t="e">
        <f t="shared" si="377"/>
        <v>#N/A</v>
      </c>
      <c r="AM1998" s="152" t="e">
        <f t="shared" si="378"/>
        <v>#N/A</v>
      </c>
      <c r="AN1998" s="152" t="e">
        <f>NA()</f>
        <v>#N/A</v>
      </c>
      <c r="AO1998" s="152" t="e">
        <f>NA()</f>
        <v>#N/A</v>
      </c>
      <c r="AP1998" s="152">
        <f t="shared" si="391"/>
        <v>8.2182999999999993</v>
      </c>
      <c r="AQ1998" s="152"/>
      <c r="AR1998" s="152"/>
      <c r="AS1998" s="153">
        <f t="shared" si="402"/>
        <v>156</v>
      </c>
      <c r="AT1998" s="153">
        <f t="shared" si="362"/>
        <v>1</v>
      </c>
      <c r="AU1998" s="153">
        <f t="shared" si="363"/>
        <v>0</v>
      </c>
      <c r="AV1998" s="153">
        <f t="shared" si="364"/>
        <v>0</v>
      </c>
      <c r="BA1998">
        <f t="shared" si="403"/>
        <v>5</v>
      </c>
    </row>
    <row r="1999" spans="2:53" x14ac:dyDescent="0.25">
      <c r="B1999" s="155">
        <f t="shared" si="384"/>
        <v>44718.999305555553</v>
      </c>
      <c r="C1999" s="155">
        <f t="shared" si="371"/>
        <v>44718.999305555553</v>
      </c>
      <c r="D1999" s="152">
        <f t="shared" si="374"/>
        <v>14.01</v>
      </c>
      <c r="E1999" s="152"/>
      <c r="F1999" s="152"/>
      <c r="G1999" s="152"/>
      <c r="H1999" s="152" t="e">
        <f t="shared" si="375"/>
        <v>#N/A</v>
      </c>
      <c r="I1999" s="152"/>
      <c r="J1999" s="152" t="e">
        <f t="shared" si="376"/>
        <v>#N/A</v>
      </c>
      <c r="K1999" s="152"/>
      <c r="L1999" s="152"/>
      <c r="M1999" s="152"/>
      <c r="N1999" s="152"/>
      <c r="O1999" s="152"/>
      <c r="P1999" s="152"/>
      <c r="Q1999" s="152"/>
      <c r="R1999" s="152"/>
      <c r="S1999" s="152"/>
      <c r="T1999" s="153" cm="1">
        <f t="array" ref="T1999">MATCH(1,(TDU_Info!$C$5:$C$111=$T$6)*(TDU_Info!$B$5:$B$111&lt;=$B1999),0)</f>
        <v>88</v>
      </c>
      <c r="U1999" s="152">
        <f>100*(INDEX(TDU_Info!$E$5:$E$111,$T1999)/T$11+INDEX(TDU_Info!$F$5:$F$111,$T1999))</f>
        <v>4.0617000000000001</v>
      </c>
      <c r="V1999" s="152">
        <v>19.437000000000001</v>
      </c>
      <c r="W1999" s="152">
        <v>17.905999999999999</v>
      </c>
      <c r="X1999" s="152">
        <v>14.01</v>
      </c>
      <c r="Y1999" s="152">
        <v>11.295</v>
      </c>
      <c r="Z1999" s="152">
        <v>21.812000000000001</v>
      </c>
      <c r="AA1999" s="152">
        <v>18.890999999999998</v>
      </c>
      <c r="AB1999" s="152">
        <v>14.76</v>
      </c>
      <c r="AC1999" s="152">
        <v>12.494999999999999</v>
      </c>
      <c r="AD1999" s="152">
        <v>19.367999999999999</v>
      </c>
      <c r="AE1999" s="152">
        <v>17.803000000000001</v>
      </c>
      <c r="AF1999" s="152">
        <v>14.01</v>
      </c>
      <c r="AG1999" s="152">
        <v>11.048</v>
      </c>
      <c r="AH1999" s="152">
        <v>21.756</v>
      </c>
      <c r="AI1999" s="152">
        <v>18.795999999999999</v>
      </c>
      <c r="AJ1999" s="152">
        <v>14.76</v>
      </c>
      <c r="AK1999" s="152">
        <v>12.247999999999999</v>
      </c>
      <c r="AL1999" s="152" t="e">
        <f t="shared" si="377"/>
        <v>#N/A</v>
      </c>
      <c r="AM1999" s="152" t="e">
        <f t="shared" si="378"/>
        <v>#N/A</v>
      </c>
      <c r="AN1999" s="152" t="e">
        <f>NA()</f>
        <v>#N/A</v>
      </c>
      <c r="AO1999" s="152" t="e">
        <f>NA()</f>
        <v>#N/A</v>
      </c>
      <c r="AP1999" s="152">
        <f t="shared" si="391"/>
        <v>8.2182999999999993</v>
      </c>
      <c r="AQ1999" s="152"/>
      <c r="AR1999" s="152"/>
      <c r="AS1999" s="153">
        <f t="shared" si="402"/>
        <v>157</v>
      </c>
      <c r="AT1999" s="153">
        <f t="shared" si="362"/>
        <v>1</v>
      </c>
      <c r="AU1999" s="153">
        <f t="shared" si="363"/>
        <v>0</v>
      </c>
      <c r="AV1999" s="153">
        <f t="shared" si="364"/>
        <v>0</v>
      </c>
      <c r="BA1999">
        <f t="shared" si="403"/>
        <v>6</v>
      </c>
    </row>
    <row r="2000" spans="2:53" x14ac:dyDescent="0.25">
      <c r="B2000" s="155">
        <f t="shared" si="384"/>
        <v>44719.999305555553</v>
      </c>
      <c r="C2000" s="155">
        <f t="shared" si="371"/>
        <v>44719.999305555553</v>
      </c>
      <c r="D2000" s="152">
        <f t="shared" si="374"/>
        <v>14.01</v>
      </c>
      <c r="E2000" s="152"/>
      <c r="F2000" s="152"/>
      <c r="G2000" s="152"/>
      <c r="H2000" s="152" t="e">
        <f t="shared" si="375"/>
        <v>#N/A</v>
      </c>
      <c r="I2000" s="152"/>
      <c r="J2000" s="152" t="e">
        <f t="shared" si="376"/>
        <v>#N/A</v>
      </c>
      <c r="K2000" s="152"/>
      <c r="L2000" s="152"/>
      <c r="M2000" s="152"/>
      <c r="N2000" s="152"/>
      <c r="O2000" s="152"/>
      <c r="P2000" s="152"/>
      <c r="Q2000" s="152"/>
      <c r="R2000" s="152"/>
      <c r="S2000" s="152"/>
      <c r="T2000" s="153" cm="1">
        <f t="array" ref="T2000">MATCH(1,(TDU_Info!$C$5:$C$111=$T$6)*(TDU_Info!$B$5:$B$111&lt;=$B2000),0)</f>
        <v>88</v>
      </c>
      <c r="U2000" s="152">
        <f>100*(INDEX(TDU_Info!$E$5:$E$111,$T2000)/T$11+INDEX(TDU_Info!$F$5:$F$111,$T2000))</f>
        <v>4.0617000000000001</v>
      </c>
      <c r="V2000" s="152">
        <v>22.837</v>
      </c>
      <c r="W2000" s="152">
        <v>17.905999999999999</v>
      </c>
      <c r="X2000" s="152">
        <v>14.01</v>
      </c>
      <c r="Y2000" s="152">
        <v>11.295</v>
      </c>
      <c r="Z2000" s="152">
        <v>22.812000000000001</v>
      </c>
      <c r="AA2000" s="152">
        <v>18.890999999999998</v>
      </c>
      <c r="AB2000" s="152">
        <v>15.4</v>
      </c>
      <c r="AC2000" s="152">
        <v>12.494999999999999</v>
      </c>
      <c r="AD2000" s="152">
        <v>22.768000000000001</v>
      </c>
      <c r="AE2000" s="152">
        <v>17.803000000000001</v>
      </c>
      <c r="AF2000" s="152">
        <v>14.01</v>
      </c>
      <c r="AG2000" s="152">
        <v>11.048</v>
      </c>
      <c r="AH2000" s="152">
        <v>22.756</v>
      </c>
      <c r="AI2000" s="152">
        <v>18.795999999999999</v>
      </c>
      <c r="AJ2000" s="152">
        <v>15.4</v>
      </c>
      <c r="AK2000" s="152">
        <v>12.247999999999999</v>
      </c>
      <c r="AL2000" s="152" t="e">
        <f t="shared" si="377"/>
        <v>#N/A</v>
      </c>
      <c r="AM2000" s="152" t="e">
        <f t="shared" si="378"/>
        <v>#N/A</v>
      </c>
      <c r="AN2000" s="152" t="e">
        <f>NA()</f>
        <v>#N/A</v>
      </c>
      <c r="AO2000" s="152" t="e">
        <f>NA()</f>
        <v>#N/A</v>
      </c>
      <c r="AP2000" s="152">
        <f t="shared" si="391"/>
        <v>8.2182999999999993</v>
      </c>
      <c r="AQ2000" s="152"/>
      <c r="AR2000" s="152"/>
      <c r="AS2000" s="153">
        <f t="shared" si="402"/>
        <v>158</v>
      </c>
      <c r="AT2000" s="153">
        <f t="shared" si="362"/>
        <v>1</v>
      </c>
      <c r="AU2000" s="153">
        <f t="shared" si="363"/>
        <v>0</v>
      </c>
      <c r="AV2000" s="153">
        <f t="shared" si="364"/>
        <v>0</v>
      </c>
      <c r="BA2000">
        <f t="shared" si="403"/>
        <v>7</v>
      </c>
    </row>
    <row r="2001" spans="2:53" x14ac:dyDescent="0.25">
      <c r="B2001" s="155">
        <f t="shared" si="384"/>
        <v>44720.999305555553</v>
      </c>
      <c r="C2001" s="155">
        <f t="shared" si="371"/>
        <v>44720.999305555553</v>
      </c>
      <c r="D2001" s="152">
        <f t="shared" si="374"/>
        <v>14.01</v>
      </c>
      <c r="E2001" s="152"/>
      <c r="F2001" s="152"/>
      <c r="G2001" s="152"/>
      <c r="H2001" s="152" t="e">
        <f t="shared" si="375"/>
        <v>#N/A</v>
      </c>
      <c r="I2001" s="152"/>
      <c r="J2001" s="152" t="e">
        <f t="shared" si="376"/>
        <v>#N/A</v>
      </c>
      <c r="K2001" s="152"/>
      <c r="L2001" s="152"/>
      <c r="M2001" s="152"/>
      <c r="N2001" s="152"/>
      <c r="O2001" s="152"/>
      <c r="P2001" s="152"/>
      <c r="Q2001" s="152"/>
      <c r="R2001" s="152"/>
      <c r="S2001" s="152"/>
      <c r="T2001" s="153" cm="1">
        <f t="array" ref="T2001">MATCH(1,(TDU_Info!$C$5:$C$111=$T$6)*(TDU_Info!$B$5:$B$111&lt;=$B2001),0)</f>
        <v>88</v>
      </c>
      <c r="U2001" s="152">
        <f>100*(INDEX(TDU_Info!$E$5:$E$111,$T2001)/T$11+INDEX(TDU_Info!$F$5:$F$111,$T2001))</f>
        <v>4.0617000000000001</v>
      </c>
      <c r="V2001" s="152">
        <v>22.837</v>
      </c>
      <c r="W2001" s="152">
        <v>17.905999999999999</v>
      </c>
      <c r="X2001" s="152">
        <v>14.01</v>
      </c>
      <c r="Y2001" s="152">
        <v>11.295</v>
      </c>
      <c r="Z2001" s="152">
        <v>22.812000000000001</v>
      </c>
      <c r="AA2001" s="152">
        <v>18.890999999999998</v>
      </c>
      <c r="AB2001" s="152">
        <v>15.4</v>
      </c>
      <c r="AC2001" s="152">
        <v>12.494999999999999</v>
      </c>
      <c r="AD2001" s="152">
        <v>22.768000000000001</v>
      </c>
      <c r="AE2001" s="152">
        <v>17.803000000000001</v>
      </c>
      <c r="AF2001" s="152">
        <v>14.01</v>
      </c>
      <c r="AG2001" s="152">
        <v>11.048</v>
      </c>
      <c r="AH2001" s="152">
        <v>22.756</v>
      </c>
      <c r="AI2001" s="152">
        <v>18.795999999999999</v>
      </c>
      <c r="AJ2001" s="152">
        <v>15.4</v>
      </c>
      <c r="AK2001" s="152">
        <v>12.247999999999999</v>
      </c>
      <c r="AL2001" s="152" t="e">
        <f t="shared" si="377"/>
        <v>#N/A</v>
      </c>
      <c r="AM2001" s="152" t="e">
        <f t="shared" si="378"/>
        <v>#N/A</v>
      </c>
      <c r="AN2001" s="152" t="e">
        <f>NA()</f>
        <v>#N/A</v>
      </c>
      <c r="AO2001" s="152" t="e">
        <f>NA()</f>
        <v>#N/A</v>
      </c>
      <c r="AP2001" s="152">
        <f t="shared" si="391"/>
        <v>8.2182999999999993</v>
      </c>
      <c r="AQ2001" s="152"/>
      <c r="AR2001" s="152"/>
      <c r="AS2001" s="153">
        <f t="shared" si="402"/>
        <v>159</v>
      </c>
      <c r="AT2001" s="153">
        <f t="shared" si="362"/>
        <v>1</v>
      </c>
      <c r="AU2001" s="153">
        <f t="shared" si="363"/>
        <v>0</v>
      </c>
      <c r="AV2001" s="153">
        <f t="shared" si="364"/>
        <v>0</v>
      </c>
      <c r="BA2001">
        <f t="shared" si="403"/>
        <v>8</v>
      </c>
    </row>
    <row r="2002" spans="2:53" x14ac:dyDescent="0.25">
      <c r="B2002" s="155">
        <f t="shared" si="384"/>
        <v>44721.999305555553</v>
      </c>
      <c r="C2002" s="155">
        <f t="shared" si="371"/>
        <v>44721.999305555553</v>
      </c>
      <c r="D2002" s="152">
        <f t="shared" si="374"/>
        <v>14.7</v>
      </c>
      <c r="E2002" s="152"/>
      <c r="F2002" s="152"/>
      <c r="G2002" s="152"/>
      <c r="H2002" s="152" t="e">
        <f t="shared" si="375"/>
        <v>#N/A</v>
      </c>
      <c r="I2002" s="152"/>
      <c r="J2002" s="152" t="e">
        <f t="shared" si="376"/>
        <v>#N/A</v>
      </c>
      <c r="K2002" s="152"/>
      <c r="L2002" s="152"/>
      <c r="M2002" s="152"/>
      <c r="N2002" s="152"/>
      <c r="O2002" s="152"/>
      <c r="P2002" s="152"/>
      <c r="Q2002" s="152"/>
      <c r="R2002" s="152"/>
      <c r="S2002" s="152"/>
      <c r="T2002" s="153" cm="1">
        <f t="array" ref="T2002">MATCH(1,(TDU_Info!$C$5:$C$111=$T$6)*(TDU_Info!$B$5:$B$111&lt;=$B2002),0)</f>
        <v>88</v>
      </c>
      <c r="U2002" s="152">
        <f>100*(INDEX(TDU_Info!$E$5:$E$111,$T2002)/T$11+INDEX(TDU_Info!$F$5:$F$111,$T2002))</f>
        <v>4.0617000000000001</v>
      </c>
      <c r="V2002" s="152">
        <v>22.837</v>
      </c>
      <c r="W2002" s="152">
        <v>18.905999999999999</v>
      </c>
      <c r="X2002" s="152">
        <v>14.7</v>
      </c>
      <c r="Y2002" s="152">
        <v>11.795</v>
      </c>
      <c r="Z2002" s="152">
        <v>23.312000000000001</v>
      </c>
      <c r="AA2002" s="152">
        <v>19.890999999999998</v>
      </c>
      <c r="AB2002" s="152">
        <v>15.7</v>
      </c>
      <c r="AC2002" s="152">
        <v>12.994999999999999</v>
      </c>
      <c r="AD2002" s="152">
        <v>22.768000000000001</v>
      </c>
      <c r="AE2002" s="152">
        <v>18.803000000000001</v>
      </c>
      <c r="AF2002" s="152">
        <v>14.7</v>
      </c>
      <c r="AG2002" s="152">
        <v>11.548</v>
      </c>
      <c r="AH2002" s="152">
        <v>23.256</v>
      </c>
      <c r="AI2002" s="152">
        <v>19.795999999999999</v>
      </c>
      <c r="AJ2002" s="152">
        <v>15.7</v>
      </c>
      <c r="AK2002" s="152">
        <v>12.747999999999999</v>
      </c>
      <c r="AL2002" s="152" t="e">
        <f t="shared" si="377"/>
        <v>#N/A</v>
      </c>
      <c r="AM2002" s="152" t="e">
        <f t="shared" si="378"/>
        <v>#N/A</v>
      </c>
      <c r="AN2002" s="152" t="e">
        <f>NA()</f>
        <v>#N/A</v>
      </c>
      <c r="AO2002" s="152" t="e">
        <f>NA()</f>
        <v>#N/A</v>
      </c>
      <c r="AP2002" s="152">
        <f t="shared" si="391"/>
        <v>8.2182999999999993</v>
      </c>
      <c r="AQ2002" s="152"/>
      <c r="AR2002" s="152"/>
      <c r="AS2002" s="153">
        <f t="shared" ref="AS2002:AS2013" si="404">ROUNDUP(B2002-DATE(YEAR(B2002),1,1),0)</f>
        <v>160</v>
      </c>
      <c r="AT2002" s="153">
        <f t="shared" si="362"/>
        <v>1</v>
      </c>
      <c r="AU2002" s="153">
        <f t="shared" si="363"/>
        <v>0</v>
      </c>
      <c r="AV2002" s="153">
        <f t="shared" si="364"/>
        <v>0</v>
      </c>
      <c r="BA2002">
        <f t="shared" ref="BA2002:BA2013" si="405">DAY(C2002)</f>
        <v>9</v>
      </c>
    </row>
    <row r="2003" spans="2:53" x14ac:dyDescent="0.25">
      <c r="B2003" s="155">
        <f t="shared" si="384"/>
        <v>44722.999305555553</v>
      </c>
      <c r="C2003" s="155">
        <f t="shared" si="371"/>
        <v>44722.999305555553</v>
      </c>
      <c r="D2003" s="152">
        <f t="shared" si="374"/>
        <v>14.7</v>
      </c>
      <c r="E2003" s="152"/>
      <c r="F2003" s="152"/>
      <c r="G2003" s="152"/>
      <c r="H2003" s="152" t="e">
        <f t="shared" si="375"/>
        <v>#N/A</v>
      </c>
      <c r="I2003" s="152"/>
      <c r="J2003" s="152" t="e">
        <f t="shared" si="376"/>
        <v>#N/A</v>
      </c>
      <c r="K2003" s="152"/>
      <c r="L2003" s="152"/>
      <c r="M2003" s="152"/>
      <c r="N2003" s="152"/>
      <c r="O2003" s="152"/>
      <c r="P2003" s="152"/>
      <c r="Q2003" s="152"/>
      <c r="R2003" s="152"/>
      <c r="S2003" s="152"/>
      <c r="T2003" s="153" cm="1">
        <f t="array" ref="T2003">MATCH(1,(TDU_Info!$C$5:$C$111=$T$6)*(TDU_Info!$B$5:$B$111&lt;=$B2003),0)</f>
        <v>88</v>
      </c>
      <c r="U2003" s="152">
        <f>100*(INDEX(TDU_Info!$E$5:$E$111,$T2003)/T$11+INDEX(TDU_Info!$F$5:$F$111,$T2003))</f>
        <v>4.0617000000000001</v>
      </c>
      <c r="V2003" s="152">
        <v>22.837</v>
      </c>
      <c r="W2003" s="152">
        <v>18.905999999999999</v>
      </c>
      <c r="X2003" s="152">
        <v>14.7</v>
      </c>
      <c r="Y2003" s="152">
        <v>11.795</v>
      </c>
      <c r="Z2003" s="152">
        <v>23.312000000000001</v>
      </c>
      <c r="AA2003" s="152">
        <v>19.890999999999998</v>
      </c>
      <c r="AB2003" s="152">
        <v>15.7</v>
      </c>
      <c r="AC2003" s="152">
        <v>12.994999999999999</v>
      </c>
      <c r="AD2003" s="152">
        <v>22.768000000000001</v>
      </c>
      <c r="AE2003" s="152">
        <v>18.803000000000001</v>
      </c>
      <c r="AF2003" s="152">
        <v>14.7</v>
      </c>
      <c r="AG2003" s="152">
        <v>11.548</v>
      </c>
      <c r="AH2003" s="152">
        <v>23.256</v>
      </c>
      <c r="AI2003" s="152">
        <v>19.795999999999999</v>
      </c>
      <c r="AJ2003" s="152">
        <v>15.7</v>
      </c>
      <c r="AK2003" s="152">
        <v>12.747999999999999</v>
      </c>
      <c r="AL2003" s="152" t="e">
        <f t="shared" si="377"/>
        <v>#N/A</v>
      </c>
      <c r="AM2003" s="152" t="e">
        <f t="shared" si="378"/>
        <v>#N/A</v>
      </c>
      <c r="AN2003" s="152" t="e">
        <f>NA()</f>
        <v>#N/A</v>
      </c>
      <c r="AO2003" s="152" t="e">
        <f>NA()</f>
        <v>#N/A</v>
      </c>
      <c r="AP2003" s="152">
        <f t="shared" si="391"/>
        <v>8.2182999999999993</v>
      </c>
      <c r="AQ2003" s="152"/>
      <c r="AR2003" s="152"/>
      <c r="AS2003" s="153">
        <f t="shared" si="404"/>
        <v>161</v>
      </c>
      <c r="AT2003" s="153">
        <f t="shared" si="362"/>
        <v>1</v>
      </c>
      <c r="AU2003" s="153">
        <f t="shared" si="363"/>
        <v>0</v>
      </c>
      <c r="AV2003" s="153">
        <f t="shared" si="364"/>
        <v>0</v>
      </c>
      <c r="BA2003">
        <f t="shared" si="405"/>
        <v>10</v>
      </c>
    </row>
    <row r="2004" spans="2:53" x14ac:dyDescent="0.25">
      <c r="B2004" s="155">
        <f t="shared" si="384"/>
        <v>44723.999305555553</v>
      </c>
      <c r="C2004" s="155">
        <f t="shared" si="371"/>
        <v>44723.999305555553</v>
      </c>
      <c r="D2004" s="152">
        <f t="shared" si="374"/>
        <v>14.7</v>
      </c>
      <c r="E2004" s="152"/>
      <c r="F2004" s="152"/>
      <c r="G2004" s="152"/>
      <c r="H2004" s="152" t="e">
        <f t="shared" si="375"/>
        <v>#N/A</v>
      </c>
      <c r="I2004" s="152"/>
      <c r="J2004" s="152" t="e">
        <f t="shared" si="376"/>
        <v>#N/A</v>
      </c>
      <c r="K2004" s="152"/>
      <c r="L2004" s="152"/>
      <c r="M2004" s="152"/>
      <c r="N2004" s="152"/>
      <c r="O2004" s="152"/>
      <c r="P2004" s="152"/>
      <c r="Q2004" s="152"/>
      <c r="R2004" s="152"/>
      <c r="S2004" s="152"/>
      <c r="T2004" s="153" cm="1">
        <f t="array" ref="T2004">MATCH(1,(TDU_Info!$C$5:$C$111=$T$6)*(TDU_Info!$B$5:$B$111&lt;=$B2004),0)</f>
        <v>88</v>
      </c>
      <c r="U2004" s="152">
        <f>100*(INDEX(TDU_Info!$E$5:$E$111,$T2004)/T$11+INDEX(TDU_Info!$F$5:$F$111,$T2004))</f>
        <v>4.0617000000000001</v>
      </c>
      <c r="V2004" s="152">
        <v>22.837</v>
      </c>
      <c r="W2004" s="152">
        <v>18.905999999999999</v>
      </c>
      <c r="X2004" s="152">
        <v>14.7</v>
      </c>
      <c r="Y2004" s="152">
        <v>11.795</v>
      </c>
      <c r="Z2004" s="152">
        <v>23.312000000000001</v>
      </c>
      <c r="AA2004" s="152">
        <v>19.890999999999998</v>
      </c>
      <c r="AB2004" s="152">
        <v>15.7</v>
      </c>
      <c r="AC2004" s="152">
        <v>12.994999999999999</v>
      </c>
      <c r="AD2004" s="152">
        <v>22.768000000000001</v>
      </c>
      <c r="AE2004" s="152">
        <v>18.803000000000001</v>
      </c>
      <c r="AF2004" s="152">
        <v>14.7</v>
      </c>
      <c r="AG2004" s="152">
        <v>11.548</v>
      </c>
      <c r="AH2004" s="152">
        <v>23.256</v>
      </c>
      <c r="AI2004" s="152">
        <v>19.795999999999999</v>
      </c>
      <c r="AJ2004" s="152">
        <v>15.7</v>
      </c>
      <c r="AK2004" s="152">
        <v>12.747999999999999</v>
      </c>
      <c r="AL2004" s="152" t="e">
        <f t="shared" si="377"/>
        <v>#N/A</v>
      </c>
      <c r="AM2004" s="152" t="e">
        <f t="shared" si="378"/>
        <v>#N/A</v>
      </c>
      <c r="AN2004" s="152" t="e">
        <f>NA()</f>
        <v>#N/A</v>
      </c>
      <c r="AO2004" s="152" t="e">
        <f>NA()</f>
        <v>#N/A</v>
      </c>
      <c r="AP2004" s="152">
        <f t="shared" si="391"/>
        <v>8.2182999999999993</v>
      </c>
      <c r="AQ2004" s="152"/>
      <c r="AR2004" s="152"/>
      <c r="AS2004" s="153">
        <f t="shared" si="404"/>
        <v>162</v>
      </c>
      <c r="AT2004" s="153">
        <f t="shared" si="362"/>
        <v>1</v>
      </c>
      <c r="AU2004" s="153">
        <f t="shared" si="363"/>
        <v>0</v>
      </c>
      <c r="AV2004" s="153">
        <f t="shared" si="364"/>
        <v>0</v>
      </c>
      <c r="BA2004">
        <f t="shared" si="405"/>
        <v>11</v>
      </c>
    </row>
    <row r="2005" spans="2:53" x14ac:dyDescent="0.25">
      <c r="B2005" s="155">
        <f t="shared" si="384"/>
        <v>44724.999305555553</v>
      </c>
      <c r="C2005" s="155">
        <f t="shared" si="371"/>
        <v>44724.999305555553</v>
      </c>
      <c r="D2005" s="152">
        <f t="shared" si="374"/>
        <v>14.7</v>
      </c>
      <c r="E2005" s="152"/>
      <c r="F2005" s="152"/>
      <c r="G2005" s="152"/>
      <c r="H2005" s="152" t="e">
        <f t="shared" si="375"/>
        <v>#N/A</v>
      </c>
      <c r="I2005" s="152"/>
      <c r="J2005" s="152" t="e">
        <f t="shared" si="376"/>
        <v>#N/A</v>
      </c>
      <c r="K2005" s="152"/>
      <c r="L2005" s="152"/>
      <c r="M2005" s="152"/>
      <c r="N2005" s="152"/>
      <c r="O2005" s="152"/>
      <c r="P2005" s="152"/>
      <c r="Q2005" s="152"/>
      <c r="R2005" s="152"/>
      <c r="S2005" s="152"/>
      <c r="T2005" s="153" cm="1">
        <f t="array" ref="T2005">MATCH(1,(TDU_Info!$C$5:$C$111=$T$6)*(TDU_Info!$B$5:$B$111&lt;=$B2005),0)</f>
        <v>88</v>
      </c>
      <c r="U2005" s="152">
        <f>100*(INDEX(TDU_Info!$E$5:$E$111,$T2005)/T$11+INDEX(TDU_Info!$F$5:$F$111,$T2005))</f>
        <v>4.0617000000000001</v>
      </c>
      <c r="V2005" s="152">
        <v>22.837</v>
      </c>
      <c r="W2005" s="152">
        <v>18.905999999999999</v>
      </c>
      <c r="X2005" s="152">
        <v>14.7</v>
      </c>
      <c r="Y2005" s="152">
        <v>11.795</v>
      </c>
      <c r="Z2005" s="152">
        <v>23.312000000000001</v>
      </c>
      <c r="AA2005" s="152">
        <v>19.890999999999998</v>
      </c>
      <c r="AB2005" s="152">
        <v>15.7</v>
      </c>
      <c r="AC2005" s="152">
        <v>12.994999999999999</v>
      </c>
      <c r="AD2005" s="152">
        <v>22.768000000000001</v>
      </c>
      <c r="AE2005" s="152">
        <v>18.803000000000001</v>
      </c>
      <c r="AF2005" s="152">
        <v>14.7</v>
      </c>
      <c r="AG2005" s="152">
        <v>11.548</v>
      </c>
      <c r="AH2005" s="152">
        <v>23.256</v>
      </c>
      <c r="AI2005" s="152">
        <v>19.795999999999999</v>
      </c>
      <c r="AJ2005" s="152">
        <v>15.7</v>
      </c>
      <c r="AK2005" s="152">
        <v>12.747999999999999</v>
      </c>
      <c r="AL2005" s="152" t="e">
        <f t="shared" si="377"/>
        <v>#N/A</v>
      </c>
      <c r="AM2005" s="152" t="e">
        <f t="shared" si="378"/>
        <v>#N/A</v>
      </c>
      <c r="AN2005" s="152" t="e">
        <f>NA()</f>
        <v>#N/A</v>
      </c>
      <c r="AO2005" s="152" t="e">
        <f>NA()</f>
        <v>#N/A</v>
      </c>
      <c r="AP2005" s="152">
        <f t="shared" si="391"/>
        <v>8.2182999999999993</v>
      </c>
      <c r="AQ2005" s="152"/>
      <c r="AR2005" s="152"/>
      <c r="AS2005" s="153">
        <f t="shared" si="404"/>
        <v>163</v>
      </c>
      <c r="AT2005" s="153">
        <f t="shared" si="362"/>
        <v>1</v>
      </c>
      <c r="AU2005" s="153">
        <f t="shared" si="363"/>
        <v>0</v>
      </c>
      <c r="AV2005" s="153">
        <f t="shared" si="364"/>
        <v>0</v>
      </c>
      <c r="BA2005">
        <f t="shared" si="405"/>
        <v>12</v>
      </c>
    </row>
    <row r="2006" spans="2:53" x14ac:dyDescent="0.25">
      <c r="B2006" s="155">
        <f t="shared" si="384"/>
        <v>44725.999305555553</v>
      </c>
      <c r="C2006" s="155">
        <f t="shared" si="371"/>
        <v>44725.999305555553</v>
      </c>
      <c r="D2006" s="152">
        <f t="shared" si="374"/>
        <v>14.7</v>
      </c>
      <c r="E2006" s="152"/>
      <c r="F2006" s="152"/>
      <c r="G2006" s="152"/>
      <c r="H2006" s="152" t="e">
        <f t="shared" si="375"/>
        <v>#N/A</v>
      </c>
      <c r="I2006" s="152"/>
      <c r="J2006" s="152" t="e">
        <f t="shared" si="376"/>
        <v>#N/A</v>
      </c>
      <c r="K2006" s="152"/>
      <c r="L2006" s="152"/>
      <c r="M2006" s="152"/>
      <c r="N2006" s="152"/>
      <c r="O2006" s="152"/>
      <c r="P2006" s="152"/>
      <c r="Q2006" s="152"/>
      <c r="R2006" s="152"/>
      <c r="S2006" s="152"/>
      <c r="T2006" s="153" cm="1">
        <f t="array" ref="T2006">MATCH(1,(TDU_Info!$C$5:$C$111=$T$6)*(TDU_Info!$B$5:$B$111&lt;=$B2006),0)</f>
        <v>88</v>
      </c>
      <c r="U2006" s="152">
        <f>100*(INDEX(TDU_Info!$E$5:$E$111,$T2006)/T$11+INDEX(TDU_Info!$F$5:$F$111,$T2006))</f>
        <v>4.0617000000000001</v>
      </c>
      <c r="V2006" s="152">
        <v>22.837</v>
      </c>
      <c r="W2006" s="152">
        <v>18.905999999999999</v>
      </c>
      <c r="X2006" s="152">
        <v>14.7</v>
      </c>
      <c r="Y2006" s="152">
        <v>11.795</v>
      </c>
      <c r="Z2006" s="152">
        <v>23.312000000000001</v>
      </c>
      <c r="AA2006" s="152">
        <v>19.890999999999998</v>
      </c>
      <c r="AB2006" s="152">
        <v>15.7</v>
      </c>
      <c r="AC2006" s="152">
        <v>12.994999999999999</v>
      </c>
      <c r="AD2006" s="152">
        <v>22.768000000000001</v>
      </c>
      <c r="AE2006" s="152">
        <v>18.803000000000001</v>
      </c>
      <c r="AF2006" s="152">
        <v>14.7</v>
      </c>
      <c r="AG2006" s="152">
        <v>11.548</v>
      </c>
      <c r="AH2006" s="152">
        <v>23.256</v>
      </c>
      <c r="AI2006" s="152">
        <v>19.795999999999999</v>
      </c>
      <c r="AJ2006" s="152">
        <v>15.7</v>
      </c>
      <c r="AK2006" s="152">
        <v>12.747999999999999</v>
      </c>
      <c r="AL2006" s="152" t="e">
        <f t="shared" si="377"/>
        <v>#N/A</v>
      </c>
      <c r="AM2006" s="152" t="e">
        <f t="shared" si="378"/>
        <v>#N/A</v>
      </c>
      <c r="AN2006" s="152" t="e">
        <f>NA()</f>
        <v>#N/A</v>
      </c>
      <c r="AO2006" s="152" t="e">
        <f>NA()</f>
        <v>#N/A</v>
      </c>
      <c r="AP2006" s="152">
        <f t="shared" si="391"/>
        <v>8.2182999999999993</v>
      </c>
      <c r="AQ2006" s="152"/>
      <c r="AR2006" s="152"/>
      <c r="AS2006" s="153">
        <f t="shared" si="404"/>
        <v>164</v>
      </c>
      <c r="AT2006" s="153">
        <f t="shared" si="362"/>
        <v>1</v>
      </c>
      <c r="AU2006" s="153">
        <f t="shared" si="363"/>
        <v>0</v>
      </c>
      <c r="AV2006" s="153">
        <f t="shared" si="364"/>
        <v>0</v>
      </c>
      <c r="BA2006">
        <f t="shared" si="405"/>
        <v>13</v>
      </c>
    </row>
    <row r="2007" spans="2:53" x14ac:dyDescent="0.25">
      <c r="B2007" s="155">
        <f t="shared" si="384"/>
        <v>44726.999305555553</v>
      </c>
      <c r="C2007" s="155">
        <f t="shared" si="371"/>
        <v>44726.999305555553</v>
      </c>
      <c r="D2007" s="152">
        <f t="shared" si="374"/>
        <v>14.51</v>
      </c>
      <c r="E2007" s="152"/>
      <c r="F2007" s="152"/>
      <c r="G2007" s="152"/>
      <c r="H2007" s="152" t="e">
        <f t="shared" si="375"/>
        <v>#N/A</v>
      </c>
      <c r="I2007" s="152"/>
      <c r="J2007" s="152" t="e">
        <f t="shared" si="376"/>
        <v>#N/A</v>
      </c>
      <c r="K2007" s="152"/>
      <c r="L2007" s="152"/>
      <c r="M2007" s="152"/>
      <c r="N2007" s="152"/>
      <c r="O2007" s="152"/>
      <c r="P2007" s="152"/>
      <c r="Q2007" s="152"/>
      <c r="R2007" s="152"/>
      <c r="S2007" s="152"/>
      <c r="T2007" s="153" cm="1">
        <f t="array" ref="T2007">MATCH(1,(TDU_Info!$C$5:$C$111=$T$6)*(TDU_Info!$B$5:$B$111&lt;=$B2007),0)</f>
        <v>88</v>
      </c>
      <c r="U2007" s="152">
        <f>100*(INDEX(TDU_Info!$E$5:$E$111,$T2007)/T$11+INDEX(TDU_Info!$F$5:$F$111,$T2007))</f>
        <v>4.0617000000000001</v>
      </c>
      <c r="V2007" s="152">
        <v>22.837</v>
      </c>
      <c r="W2007" s="152">
        <v>18.905999999999999</v>
      </c>
      <c r="X2007" s="152">
        <v>14.51</v>
      </c>
      <c r="Y2007" s="152">
        <v>11.795</v>
      </c>
      <c r="Z2007" s="152">
        <v>23.312000000000001</v>
      </c>
      <c r="AA2007" s="152">
        <v>19.890999999999998</v>
      </c>
      <c r="AB2007" s="152">
        <v>15.6</v>
      </c>
      <c r="AC2007" s="152">
        <v>12.994999999999999</v>
      </c>
      <c r="AD2007" s="152">
        <v>22.768000000000001</v>
      </c>
      <c r="AE2007" s="152">
        <v>18.803000000000001</v>
      </c>
      <c r="AF2007" s="152">
        <v>14.51</v>
      </c>
      <c r="AG2007" s="152">
        <v>11.548</v>
      </c>
      <c r="AH2007" s="152">
        <v>23.256</v>
      </c>
      <c r="AI2007" s="152">
        <v>19.795999999999999</v>
      </c>
      <c r="AJ2007" s="152">
        <v>15.6</v>
      </c>
      <c r="AK2007" s="152">
        <v>12.747999999999999</v>
      </c>
      <c r="AL2007" s="152" t="e">
        <f t="shared" si="377"/>
        <v>#N/A</v>
      </c>
      <c r="AM2007" s="152" t="e">
        <f t="shared" si="378"/>
        <v>#N/A</v>
      </c>
      <c r="AN2007" s="152" t="e">
        <f>NA()</f>
        <v>#N/A</v>
      </c>
      <c r="AO2007" s="152" t="e">
        <f>NA()</f>
        <v>#N/A</v>
      </c>
      <c r="AP2007" s="152">
        <f t="shared" si="391"/>
        <v>8.2182999999999993</v>
      </c>
      <c r="AQ2007" s="152"/>
      <c r="AR2007" s="152"/>
      <c r="AS2007" s="153">
        <f t="shared" si="404"/>
        <v>165</v>
      </c>
      <c r="AT2007" s="153">
        <f t="shared" si="362"/>
        <v>1</v>
      </c>
      <c r="AU2007" s="153">
        <f t="shared" si="363"/>
        <v>0</v>
      </c>
      <c r="AV2007" s="153">
        <f t="shared" si="364"/>
        <v>0</v>
      </c>
      <c r="BA2007">
        <f t="shared" si="405"/>
        <v>14</v>
      </c>
    </row>
    <row r="2008" spans="2:53" x14ac:dyDescent="0.25">
      <c r="B2008" s="155">
        <f t="shared" si="384"/>
        <v>44727.999305555553</v>
      </c>
      <c r="C2008" s="155">
        <f t="shared" si="371"/>
        <v>44727.999305555553</v>
      </c>
      <c r="D2008" s="152">
        <f t="shared" si="374"/>
        <v>14.51</v>
      </c>
      <c r="E2008" s="152"/>
      <c r="F2008" s="152"/>
      <c r="G2008" s="152"/>
      <c r="H2008" s="152" t="e">
        <f t="shared" si="375"/>
        <v>#N/A</v>
      </c>
      <c r="I2008" s="152"/>
      <c r="J2008" s="152" t="e">
        <f t="shared" si="376"/>
        <v>#N/A</v>
      </c>
      <c r="K2008" s="152"/>
      <c r="L2008" s="152"/>
      <c r="M2008" s="152"/>
      <c r="N2008" s="152"/>
      <c r="O2008" s="152"/>
      <c r="P2008" s="152"/>
      <c r="Q2008" s="152"/>
      <c r="R2008" s="152"/>
      <c r="S2008" s="152"/>
      <c r="T2008" s="153" cm="1">
        <f t="array" ref="T2008">MATCH(1,(TDU_Info!$C$5:$C$111=$T$6)*(TDU_Info!$B$5:$B$111&lt;=$B2008),0)</f>
        <v>88</v>
      </c>
      <c r="U2008" s="152">
        <f>100*(INDEX(TDU_Info!$E$5:$E$111,$T2008)/T$11+INDEX(TDU_Info!$F$5:$F$111,$T2008))</f>
        <v>4.0617000000000001</v>
      </c>
      <c r="V2008" s="152">
        <v>22.837</v>
      </c>
      <c r="W2008" s="152">
        <v>18.905999999999999</v>
      </c>
      <c r="X2008" s="152">
        <v>14.51</v>
      </c>
      <c r="Y2008" s="152">
        <v>11.795</v>
      </c>
      <c r="Z2008" s="152">
        <v>23.312000000000001</v>
      </c>
      <c r="AA2008" s="152">
        <v>19.890999999999998</v>
      </c>
      <c r="AB2008" s="152">
        <v>15.6</v>
      </c>
      <c r="AC2008" s="152">
        <v>12.994999999999999</v>
      </c>
      <c r="AD2008" s="152">
        <v>22.768000000000001</v>
      </c>
      <c r="AE2008" s="152">
        <v>18.803000000000001</v>
      </c>
      <c r="AF2008" s="152">
        <v>14.51</v>
      </c>
      <c r="AG2008" s="152">
        <v>11.548</v>
      </c>
      <c r="AH2008" s="152">
        <v>23.256</v>
      </c>
      <c r="AI2008" s="152">
        <v>19.795999999999999</v>
      </c>
      <c r="AJ2008" s="152">
        <v>15.6</v>
      </c>
      <c r="AK2008" s="152">
        <v>12.747999999999999</v>
      </c>
      <c r="AL2008" s="152" t="e">
        <f t="shared" si="377"/>
        <v>#N/A</v>
      </c>
      <c r="AM2008" s="152" t="e">
        <f t="shared" si="378"/>
        <v>#N/A</v>
      </c>
      <c r="AN2008" s="152" t="e">
        <f>NA()</f>
        <v>#N/A</v>
      </c>
      <c r="AO2008" s="152" t="e">
        <f>NA()</f>
        <v>#N/A</v>
      </c>
      <c r="AP2008" s="152">
        <f t="shared" si="391"/>
        <v>8.2182999999999993</v>
      </c>
      <c r="AQ2008" s="152"/>
      <c r="AR2008" s="152"/>
      <c r="AS2008" s="153">
        <f t="shared" si="404"/>
        <v>166</v>
      </c>
      <c r="AT2008" s="153">
        <f t="shared" si="362"/>
        <v>1</v>
      </c>
      <c r="AU2008" s="153">
        <f t="shared" si="363"/>
        <v>0</v>
      </c>
      <c r="AV2008" s="153">
        <f t="shared" si="364"/>
        <v>0</v>
      </c>
      <c r="BA2008">
        <f t="shared" si="405"/>
        <v>15</v>
      </c>
    </row>
    <row r="2009" spans="2:53" x14ac:dyDescent="0.25">
      <c r="B2009" s="155">
        <f t="shared" si="384"/>
        <v>44728.999305555553</v>
      </c>
      <c r="C2009" s="155">
        <f t="shared" si="371"/>
        <v>44728.999305555553</v>
      </c>
      <c r="D2009" s="152">
        <f t="shared" si="374"/>
        <v>14.411</v>
      </c>
      <c r="E2009" s="152"/>
      <c r="F2009" s="152"/>
      <c r="G2009" s="152"/>
      <c r="H2009" s="152" t="e">
        <f t="shared" si="375"/>
        <v>#N/A</v>
      </c>
      <c r="I2009" s="152"/>
      <c r="J2009" s="152" t="e">
        <f t="shared" si="376"/>
        <v>#N/A</v>
      </c>
      <c r="K2009" s="152"/>
      <c r="L2009" s="152"/>
      <c r="M2009" s="152"/>
      <c r="N2009" s="152"/>
      <c r="O2009" s="152"/>
      <c r="P2009" s="152"/>
      <c r="Q2009" s="152"/>
      <c r="R2009" s="152"/>
      <c r="S2009" s="152"/>
      <c r="T2009" s="153" cm="1">
        <f t="array" ref="T2009">MATCH(1,(TDU_Info!$C$5:$C$111=$T$6)*(TDU_Info!$B$5:$B$111&lt;=$B2009),0)</f>
        <v>88</v>
      </c>
      <c r="U2009" s="152">
        <f>100*(INDEX(TDU_Info!$E$5:$E$111,$T2009)/T$11+INDEX(TDU_Info!$F$5:$F$111,$T2009))</f>
        <v>4.0617000000000001</v>
      </c>
      <c r="V2009" s="152">
        <v>22.837</v>
      </c>
      <c r="W2009" s="152">
        <v>18.905999999999999</v>
      </c>
      <c r="X2009" s="152">
        <v>14.411</v>
      </c>
      <c r="Y2009" s="152">
        <v>12.115</v>
      </c>
      <c r="Z2009" s="152">
        <v>23.312000000000001</v>
      </c>
      <c r="AA2009" s="152">
        <v>19.890999999999998</v>
      </c>
      <c r="AB2009" s="152">
        <v>15.6</v>
      </c>
      <c r="AC2009" s="152">
        <v>13.11</v>
      </c>
      <c r="AD2009" s="152">
        <v>22.768000000000001</v>
      </c>
      <c r="AE2009" s="152">
        <v>18.803000000000001</v>
      </c>
      <c r="AF2009" s="152">
        <v>14.411</v>
      </c>
      <c r="AG2009" s="152">
        <v>12.115</v>
      </c>
      <c r="AH2009" s="152">
        <v>23.256</v>
      </c>
      <c r="AI2009" s="152">
        <v>19.795999999999999</v>
      </c>
      <c r="AJ2009" s="152">
        <v>15.6</v>
      </c>
      <c r="AK2009" s="152">
        <v>13.11</v>
      </c>
      <c r="AL2009" s="152" t="e">
        <f t="shared" si="377"/>
        <v>#N/A</v>
      </c>
      <c r="AM2009" s="152" t="e">
        <f t="shared" si="378"/>
        <v>#N/A</v>
      </c>
      <c r="AN2009" s="152" t="e">
        <f>NA()</f>
        <v>#N/A</v>
      </c>
      <c r="AO2009" s="152" t="e">
        <f>NA()</f>
        <v>#N/A</v>
      </c>
      <c r="AP2009" s="152">
        <f t="shared" si="391"/>
        <v>8.2182999999999993</v>
      </c>
      <c r="AQ2009" s="152"/>
      <c r="AR2009" s="152"/>
      <c r="AS2009" s="153">
        <f t="shared" si="404"/>
        <v>167</v>
      </c>
      <c r="AT2009" s="153">
        <f t="shared" si="362"/>
        <v>0</v>
      </c>
      <c r="AU2009" s="153">
        <f t="shared" si="363"/>
        <v>1</v>
      </c>
      <c r="AV2009" s="153">
        <f t="shared" si="364"/>
        <v>0</v>
      </c>
      <c r="BA2009">
        <f t="shared" si="405"/>
        <v>16</v>
      </c>
    </row>
    <row r="2010" spans="2:53" x14ac:dyDescent="0.25">
      <c r="B2010" s="155">
        <f t="shared" si="384"/>
        <v>44729.999305555553</v>
      </c>
      <c r="C2010" s="155">
        <f t="shared" si="371"/>
        <v>44729.999305555553</v>
      </c>
      <c r="D2010" s="152">
        <f t="shared" si="374"/>
        <v>14.215</v>
      </c>
      <c r="E2010" s="152"/>
      <c r="F2010" s="152"/>
      <c r="G2010" s="152"/>
      <c r="H2010" s="152" t="e">
        <f t="shared" si="375"/>
        <v>#N/A</v>
      </c>
      <c r="I2010" s="152"/>
      <c r="J2010" s="152" t="e">
        <f t="shared" si="376"/>
        <v>#N/A</v>
      </c>
      <c r="K2010" s="152"/>
      <c r="L2010" s="152"/>
      <c r="M2010" s="152"/>
      <c r="N2010" s="152"/>
      <c r="O2010" s="152"/>
      <c r="P2010" s="152"/>
      <c r="Q2010" s="152"/>
      <c r="R2010" s="152"/>
      <c r="S2010" s="152"/>
      <c r="T2010" s="153" cm="1">
        <f t="array" ref="T2010">MATCH(1,(TDU_Info!$C$5:$C$111=$T$6)*(TDU_Info!$B$5:$B$111&lt;=$B2010),0)</f>
        <v>88</v>
      </c>
      <c r="U2010" s="152">
        <f>100*(INDEX(TDU_Info!$E$5:$E$111,$T2010)/T$11+INDEX(TDU_Info!$F$5:$F$111,$T2010))</f>
        <v>4.0617000000000001</v>
      </c>
      <c r="V2010" s="152">
        <v>22.821000000000002</v>
      </c>
      <c r="W2010" s="152">
        <v>16.873999999999999</v>
      </c>
      <c r="X2010" s="152">
        <v>14.459</v>
      </c>
      <c r="Y2010" s="152">
        <v>12.115</v>
      </c>
      <c r="Z2010" s="152">
        <v>23.294</v>
      </c>
      <c r="AA2010" s="152">
        <v>18.233000000000001</v>
      </c>
      <c r="AB2010" s="152">
        <v>15.558999999999999</v>
      </c>
      <c r="AC2010" s="152">
        <v>13.11</v>
      </c>
      <c r="AD2010" s="152">
        <v>22.76</v>
      </c>
      <c r="AE2010" s="152">
        <v>16.677</v>
      </c>
      <c r="AF2010" s="152">
        <v>14.215</v>
      </c>
      <c r="AG2010" s="152">
        <v>12.115</v>
      </c>
      <c r="AH2010" s="152">
        <v>23.247</v>
      </c>
      <c r="AI2010" s="152">
        <v>18.042000000000002</v>
      </c>
      <c r="AJ2010" s="152">
        <v>15.315</v>
      </c>
      <c r="AK2010" s="152">
        <v>13.11</v>
      </c>
      <c r="AL2010" s="152" t="e">
        <f t="shared" si="377"/>
        <v>#N/A</v>
      </c>
      <c r="AM2010" s="152" t="e">
        <f t="shared" si="378"/>
        <v>#N/A</v>
      </c>
      <c r="AN2010" s="152" t="e">
        <f>NA()</f>
        <v>#N/A</v>
      </c>
      <c r="AO2010" s="152" t="e">
        <f>NA()</f>
        <v>#N/A</v>
      </c>
      <c r="AP2010" s="152">
        <f t="shared" si="391"/>
        <v>8.2182999999999993</v>
      </c>
      <c r="AQ2010" s="152"/>
      <c r="AR2010" s="152"/>
      <c r="AS2010" s="153">
        <f t="shared" si="404"/>
        <v>168</v>
      </c>
      <c r="AT2010" s="153">
        <f t="shared" si="362"/>
        <v>0</v>
      </c>
      <c r="AU2010" s="153">
        <f t="shared" si="363"/>
        <v>1</v>
      </c>
      <c r="AV2010" s="153">
        <f t="shared" si="364"/>
        <v>0</v>
      </c>
      <c r="BA2010">
        <f t="shared" si="405"/>
        <v>17</v>
      </c>
    </row>
    <row r="2011" spans="2:53" x14ac:dyDescent="0.25">
      <c r="B2011" s="155">
        <f t="shared" si="384"/>
        <v>44730.999305555553</v>
      </c>
      <c r="C2011" s="155">
        <f t="shared" si="371"/>
        <v>44730.999305555553</v>
      </c>
      <c r="D2011" s="152">
        <f t="shared" si="374"/>
        <v>14.215</v>
      </c>
      <c r="E2011" s="152"/>
      <c r="F2011" s="152"/>
      <c r="G2011" s="152"/>
      <c r="H2011" s="152" t="e">
        <f t="shared" si="375"/>
        <v>#N/A</v>
      </c>
      <c r="I2011" s="152"/>
      <c r="J2011" s="152" t="e">
        <f t="shared" si="376"/>
        <v>#N/A</v>
      </c>
      <c r="K2011" s="152"/>
      <c r="L2011" s="152"/>
      <c r="M2011" s="152"/>
      <c r="N2011" s="152"/>
      <c r="O2011" s="152"/>
      <c r="P2011" s="152"/>
      <c r="Q2011" s="152"/>
      <c r="R2011" s="152"/>
      <c r="S2011" s="152"/>
      <c r="T2011" s="153" cm="1">
        <f t="array" ref="T2011">MATCH(1,(TDU_Info!$C$5:$C$111=$T$6)*(TDU_Info!$B$5:$B$111&lt;=$B2011),0)</f>
        <v>88</v>
      </c>
      <c r="U2011" s="152">
        <f>100*(INDEX(TDU_Info!$E$5:$E$111,$T2011)/T$11+INDEX(TDU_Info!$F$5:$F$111,$T2011))</f>
        <v>4.0617000000000001</v>
      </c>
      <c r="V2011" s="152">
        <v>22.821000000000002</v>
      </c>
      <c r="W2011" s="152">
        <v>16.873999999999999</v>
      </c>
      <c r="X2011" s="152">
        <v>14.459</v>
      </c>
      <c r="Y2011" s="152">
        <v>12.115</v>
      </c>
      <c r="Z2011" s="152">
        <v>23.294</v>
      </c>
      <c r="AA2011" s="152">
        <v>18.233000000000001</v>
      </c>
      <c r="AB2011" s="152">
        <v>15.558999999999999</v>
      </c>
      <c r="AC2011" s="152">
        <v>13.11</v>
      </c>
      <c r="AD2011" s="152">
        <v>22.76</v>
      </c>
      <c r="AE2011" s="152">
        <v>16.677</v>
      </c>
      <c r="AF2011" s="152">
        <v>14.215</v>
      </c>
      <c r="AG2011" s="152">
        <v>12.115</v>
      </c>
      <c r="AH2011" s="152">
        <v>23.247</v>
      </c>
      <c r="AI2011" s="152">
        <v>18.042000000000002</v>
      </c>
      <c r="AJ2011" s="152">
        <v>15.315</v>
      </c>
      <c r="AK2011" s="152">
        <v>13.11</v>
      </c>
      <c r="AL2011" s="152" t="e">
        <f t="shared" si="377"/>
        <v>#N/A</v>
      </c>
      <c r="AM2011" s="152" t="e">
        <f t="shared" si="378"/>
        <v>#N/A</v>
      </c>
      <c r="AN2011" s="152" t="e">
        <f>NA()</f>
        <v>#N/A</v>
      </c>
      <c r="AO2011" s="152" t="e">
        <f>NA()</f>
        <v>#N/A</v>
      </c>
      <c r="AP2011" s="152">
        <f t="shared" si="391"/>
        <v>8.2182999999999993</v>
      </c>
      <c r="AQ2011" s="152"/>
      <c r="AR2011" s="152"/>
      <c r="AS2011" s="153">
        <f t="shared" si="404"/>
        <v>169</v>
      </c>
      <c r="AT2011" s="153">
        <f t="shared" si="362"/>
        <v>0</v>
      </c>
      <c r="AU2011" s="153">
        <f t="shared" si="363"/>
        <v>1</v>
      </c>
      <c r="AV2011" s="153">
        <f t="shared" si="364"/>
        <v>0</v>
      </c>
      <c r="BA2011">
        <f t="shared" si="405"/>
        <v>18</v>
      </c>
    </row>
    <row r="2012" spans="2:53" x14ac:dyDescent="0.25">
      <c r="B2012" s="155">
        <f t="shared" si="384"/>
        <v>44731.999305555553</v>
      </c>
      <c r="C2012" s="155">
        <f t="shared" si="371"/>
        <v>44731.999305555553</v>
      </c>
      <c r="D2012" s="152">
        <f t="shared" si="374"/>
        <v>14.215</v>
      </c>
      <c r="E2012" s="152"/>
      <c r="F2012" s="152"/>
      <c r="G2012" s="152"/>
      <c r="H2012" s="152" t="e">
        <f t="shared" si="375"/>
        <v>#N/A</v>
      </c>
      <c r="I2012" s="152"/>
      <c r="J2012" s="152" t="e">
        <f t="shared" si="376"/>
        <v>#N/A</v>
      </c>
      <c r="K2012" s="152"/>
      <c r="L2012" s="152"/>
      <c r="M2012" s="152"/>
      <c r="N2012" s="152"/>
      <c r="O2012" s="152"/>
      <c r="P2012" s="152"/>
      <c r="Q2012" s="152"/>
      <c r="R2012" s="152"/>
      <c r="S2012" s="152"/>
      <c r="T2012" s="153" cm="1">
        <f t="array" ref="T2012">MATCH(1,(TDU_Info!$C$5:$C$111=$T$6)*(TDU_Info!$B$5:$B$111&lt;=$B2012),0)</f>
        <v>88</v>
      </c>
      <c r="U2012" s="152">
        <f>100*(INDEX(TDU_Info!$E$5:$E$111,$T2012)/T$11+INDEX(TDU_Info!$F$5:$F$111,$T2012))</f>
        <v>4.0617000000000001</v>
      </c>
      <c r="V2012" s="152">
        <v>22.821000000000002</v>
      </c>
      <c r="W2012" s="152">
        <v>16.873999999999999</v>
      </c>
      <c r="X2012" s="152">
        <v>14.459</v>
      </c>
      <c r="Y2012" s="152">
        <v>12.115</v>
      </c>
      <c r="Z2012" s="152">
        <v>23.294</v>
      </c>
      <c r="AA2012" s="152">
        <v>18.233000000000001</v>
      </c>
      <c r="AB2012" s="152">
        <v>15.558999999999999</v>
      </c>
      <c r="AC2012" s="152">
        <v>13.11</v>
      </c>
      <c r="AD2012" s="152">
        <v>22.76</v>
      </c>
      <c r="AE2012" s="152">
        <v>16.677</v>
      </c>
      <c r="AF2012" s="152">
        <v>14.215</v>
      </c>
      <c r="AG2012" s="152">
        <v>12.115</v>
      </c>
      <c r="AH2012" s="152">
        <v>23.247</v>
      </c>
      <c r="AI2012" s="152">
        <v>18.042000000000002</v>
      </c>
      <c r="AJ2012" s="152">
        <v>15.315</v>
      </c>
      <c r="AK2012" s="152">
        <v>13.11</v>
      </c>
      <c r="AL2012" s="152" t="e">
        <f t="shared" si="377"/>
        <v>#N/A</v>
      </c>
      <c r="AM2012" s="152" t="e">
        <f t="shared" si="378"/>
        <v>#N/A</v>
      </c>
      <c r="AN2012" s="152" t="e">
        <f>NA()</f>
        <v>#N/A</v>
      </c>
      <c r="AO2012" s="152" t="e">
        <f>NA()</f>
        <v>#N/A</v>
      </c>
      <c r="AP2012" s="152">
        <f t="shared" si="391"/>
        <v>8.2182999999999993</v>
      </c>
      <c r="AQ2012" s="152"/>
      <c r="AR2012" s="152"/>
      <c r="AS2012" s="153">
        <f t="shared" si="404"/>
        <v>170</v>
      </c>
      <c r="AT2012" s="153">
        <f t="shared" si="362"/>
        <v>0</v>
      </c>
      <c r="AU2012" s="153">
        <f t="shared" si="363"/>
        <v>1</v>
      </c>
      <c r="AV2012" s="153">
        <f t="shared" si="364"/>
        <v>0</v>
      </c>
      <c r="BA2012">
        <f t="shared" si="405"/>
        <v>19</v>
      </c>
    </row>
    <row r="2013" spans="2:53" x14ac:dyDescent="0.25">
      <c r="B2013" s="155">
        <f t="shared" si="384"/>
        <v>44732.999305555553</v>
      </c>
      <c r="C2013" s="155">
        <f t="shared" si="371"/>
        <v>44732.999305555553</v>
      </c>
      <c r="D2013" s="152">
        <f t="shared" si="374"/>
        <v>14.215</v>
      </c>
      <c r="E2013" s="152"/>
      <c r="F2013" s="152"/>
      <c r="G2013" s="152"/>
      <c r="H2013" s="152" t="e">
        <f t="shared" si="375"/>
        <v>#N/A</v>
      </c>
      <c r="I2013" s="152"/>
      <c r="J2013" s="152" t="e">
        <f t="shared" si="376"/>
        <v>#N/A</v>
      </c>
      <c r="K2013" s="152"/>
      <c r="L2013" s="152"/>
      <c r="M2013" s="152"/>
      <c r="N2013" s="152"/>
      <c r="O2013" s="152"/>
      <c r="P2013" s="152"/>
      <c r="Q2013" s="152"/>
      <c r="R2013" s="152"/>
      <c r="S2013" s="152"/>
      <c r="T2013" s="153" cm="1">
        <f t="array" ref="T2013">MATCH(1,(TDU_Info!$C$5:$C$111=$T$6)*(TDU_Info!$B$5:$B$111&lt;=$B2013),0)</f>
        <v>88</v>
      </c>
      <c r="U2013" s="152">
        <f>100*(INDEX(TDU_Info!$E$5:$E$111,$T2013)/T$11+INDEX(TDU_Info!$F$5:$F$111,$T2013))</f>
        <v>4.0617000000000001</v>
      </c>
      <c r="V2013" s="152">
        <v>22.821000000000002</v>
      </c>
      <c r="W2013" s="152">
        <v>16.873999999999999</v>
      </c>
      <c r="X2013" s="152">
        <v>14.31</v>
      </c>
      <c r="Y2013" s="152">
        <v>12.115</v>
      </c>
      <c r="Z2013" s="152">
        <v>23.294</v>
      </c>
      <c r="AA2013" s="152">
        <v>18.233000000000001</v>
      </c>
      <c r="AB2013" s="152">
        <v>15.5</v>
      </c>
      <c r="AC2013" s="152">
        <v>13.11</v>
      </c>
      <c r="AD2013" s="152">
        <v>22.76</v>
      </c>
      <c r="AE2013" s="152">
        <v>16.677</v>
      </c>
      <c r="AF2013" s="152">
        <v>14.215</v>
      </c>
      <c r="AG2013" s="152">
        <v>12.115</v>
      </c>
      <c r="AH2013" s="152">
        <v>23.247</v>
      </c>
      <c r="AI2013" s="152">
        <v>18.042000000000002</v>
      </c>
      <c r="AJ2013" s="152">
        <v>15.315</v>
      </c>
      <c r="AK2013" s="152">
        <v>13.11</v>
      </c>
      <c r="AL2013" s="152" t="e">
        <f t="shared" si="377"/>
        <v>#N/A</v>
      </c>
      <c r="AM2013" s="152" t="e">
        <f t="shared" si="378"/>
        <v>#N/A</v>
      </c>
      <c r="AN2013" s="152" t="e">
        <f>NA()</f>
        <v>#N/A</v>
      </c>
      <c r="AO2013" s="152" t="e">
        <f>NA()</f>
        <v>#N/A</v>
      </c>
      <c r="AP2013" s="152">
        <f t="shared" si="391"/>
        <v>8.2182999999999993</v>
      </c>
      <c r="AQ2013" s="152"/>
      <c r="AR2013" s="152"/>
      <c r="AS2013" s="153">
        <f t="shared" si="404"/>
        <v>171</v>
      </c>
      <c r="AT2013" s="153">
        <f t="shared" si="362"/>
        <v>0</v>
      </c>
      <c r="AU2013" s="153">
        <f t="shared" si="363"/>
        <v>1</v>
      </c>
      <c r="AV2013" s="153">
        <f t="shared" si="364"/>
        <v>0</v>
      </c>
      <c r="BA2013">
        <f t="shared" si="405"/>
        <v>20</v>
      </c>
    </row>
    <row r="2014" spans="2:53" x14ac:dyDescent="0.25">
      <c r="B2014" s="155">
        <f t="shared" si="384"/>
        <v>44733.999305555553</v>
      </c>
      <c r="C2014" s="155">
        <f t="shared" si="371"/>
        <v>44733.999305555553</v>
      </c>
      <c r="D2014" s="152">
        <f t="shared" si="374"/>
        <v>14</v>
      </c>
      <c r="E2014" s="152"/>
      <c r="F2014" s="152"/>
      <c r="G2014" s="152"/>
      <c r="H2014" s="152" t="e">
        <f t="shared" si="375"/>
        <v>#N/A</v>
      </c>
      <c r="I2014" s="152"/>
      <c r="J2014" s="152" t="e">
        <f t="shared" si="376"/>
        <v>#N/A</v>
      </c>
      <c r="K2014" s="152"/>
      <c r="L2014" s="152"/>
      <c r="M2014" s="152"/>
      <c r="N2014" s="152"/>
      <c r="O2014" s="152"/>
      <c r="P2014" s="152"/>
      <c r="Q2014" s="152"/>
      <c r="R2014" s="152"/>
      <c r="S2014" s="152"/>
      <c r="T2014" s="153" cm="1">
        <f t="array" ref="T2014">MATCH(1,(TDU_Info!$C$5:$C$111=$T$6)*(TDU_Info!$B$5:$B$111&lt;=$B2014),0)</f>
        <v>88</v>
      </c>
      <c r="U2014" s="152">
        <f>100*(INDEX(TDU_Info!$E$5:$E$111,$T2014)/T$11+INDEX(TDU_Info!$F$5:$F$111,$T2014))</f>
        <v>4.0617000000000001</v>
      </c>
      <c r="V2014" s="152">
        <v>22.821000000000002</v>
      </c>
      <c r="W2014" s="152">
        <v>16.873999999999999</v>
      </c>
      <c r="X2014" s="152">
        <v>14</v>
      </c>
      <c r="Y2014" s="152">
        <v>11.9</v>
      </c>
      <c r="Z2014" s="152">
        <v>23.294</v>
      </c>
      <c r="AA2014" s="152">
        <v>18.233000000000001</v>
      </c>
      <c r="AB2014" s="152">
        <v>15.1</v>
      </c>
      <c r="AC2014" s="152">
        <v>12.8</v>
      </c>
      <c r="AD2014" s="152">
        <v>22.76</v>
      </c>
      <c r="AE2014" s="152">
        <v>16.677</v>
      </c>
      <c r="AF2014" s="152">
        <v>14</v>
      </c>
      <c r="AG2014" s="152">
        <v>11.9</v>
      </c>
      <c r="AH2014" s="152">
        <v>23.247</v>
      </c>
      <c r="AI2014" s="152">
        <v>18.042000000000002</v>
      </c>
      <c r="AJ2014" s="152">
        <v>15.1</v>
      </c>
      <c r="AK2014" s="152">
        <v>12.8</v>
      </c>
      <c r="AL2014" s="152" t="e">
        <f t="shared" si="377"/>
        <v>#N/A</v>
      </c>
      <c r="AM2014" s="152" t="e">
        <f t="shared" si="378"/>
        <v>#N/A</v>
      </c>
      <c r="AN2014" s="152" t="e">
        <f>NA()</f>
        <v>#N/A</v>
      </c>
      <c r="AO2014" s="152" t="e">
        <f>NA()</f>
        <v>#N/A</v>
      </c>
      <c r="AP2014" s="152">
        <f t="shared" si="391"/>
        <v>8.2182999999999993</v>
      </c>
      <c r="AQ2014" s="152"/>
      <c r="AR2014" s="152"/>
      <c r="AS2014" s="153">
        <f t="shared" ref="AS2014:AS2023" si="406">ROUNDUP(B2014-DATE(YEAR(B2014),1,1),0)</f>
        <v>172</v>
      </c>
      <c r="AT2014" s="153">
        <f t="shared" si="362"/>
        <v>0</v>
      </c>
      <c r="AU2014" s="153">
        <f t="shared" si="363"/>
        <v>1</v>
      </c>
      <c r="AV2014" s="153">
        <f t="shared" si="364"/>
        <v>0</v>
      </c>
      <c r="BA2014">
        <f t="shared" ref="BA2014:BA2023" si="407">DAY(C2014)</f>
        <v>21</v>
      </c>
    </row>
    <row r="2015" spans="2:53" x14ac:dyDescent="0.25">
      <c r="B2015" s="155">
        <f t="shared" si="384"/>
        <v>44734.999305555553</v>
      </c>
      <c r="C2015" s="155">
        <f t="shared" si="371"/>
        <v>44734.999305555553</v>
      </c>
      <c r="D2015" s="152">
        <f t="shared" si="374"/>
        <v>13.625</v>
      </c>
      <c r="E2015" s="152"/>
      <c r="F2015" s="152"/>
      <c r="G2015" s="152"/>
      <c r="H2015" s="152" t="e">
        <f t="shared" si="375"/>
        <v>#N/A</v>
      </c>
      <c r="I2015" s="152"/>
      <c r="J2015" s="152" t="e">
        <f t="shared" si="376"/>
        <v>#N/A</v>
      </c>
      <c r="K2015" s="152"/>
      <c r="L2015" s="152"/>
      <c r="M2015" s="152"/>
      <c r="N2015" s="152"/>
      <c r="O2015" s="152"/>
      <c r="P2015" s="152"/>
      <c r="Q2015" s="152"/>
      <c r="R2015" s="152"/>
      <c r="S2015" s="152"/>
      <c r="T2015" s="153" cm="1">
        <f t="array" ref="T2015">MATCH(1,(TDU_Info!$C$5:$C$111=$T$6)*(TDU_Info!$B$5:$B$111&lt;=$B2015),0)</f>
        <v>88</v>
      </c>
      <c r="U2015" s="152">
        <f>100*(INDEX(TDU_Info!$E$5:$E$111,$T2015)/T$11+INDEX(TDU_Info!$F$5:$F$111,$T2015))</f>
        <v>4.0617000000000001</v>
      </c>
      <c r="V2015" s="152">
        <v>18.356999999999999</v>
      </c>
      <c r="W2015" s="152">
        <v>16.603999999999999</v>
      </c>
      <c r="X2015" s="152">
        <v>13.869</v>
      </c>
      <c r="Y2015" s="152">
        <v>11.798999999999999</v>
      </c>
      <c r="Z2015" s="152">
        <v>19.690000000000001</v>
      </c>
      <c r="AA2015" s="152">
        <v>17.933</v>
      </c>
      <c r="AB2015" s="152">
        <v>14.919</v>
      </c>
      <c r="AC2015" s="152">
        <v>12.8</v>
      </c>
      <c r="AD2015" s="152">
        <v>18.228000000000002</v>
      </c>
      <c r="AE2015" s="152">
        <v>16.407</v>
      </c>
      <c r="AF2015" s="152">
        <v>13.625</v>
      </c>
      <c r="AG2015" s="152">
        <v>11.555</v>
      </c>
      <c r="AH2015" s="152">
        <v>19.574999999999999</v>
      </c>
      <c r="AI2015" s="152">
        <v>17.742000000000001</v>
      </c>
      <c r="AJ2015" s="152">
        <v>14.675000000000001</v>
      </c>
      <c r="AK2015" s="152">
        <v>12.565</v>
      </c>
      <c r="AL2015" s="152" t="e">
        <f t="shared" si="377"/>
        <v>#N/A</v>
      </c>
      <c r="AM2015" s="152" t="e">
        <f t="shared" si="378"/>
        <v>#N/A</v>
      </c>
      <c r="AN2015" s="152" t="e">
        <f>NA()</f>
        <v>#N/A</v>
      </c>
      <c r="AO2015" s="152" t="e">
        <f>NA()</f>
        <v>#N/A</v>
      </c>
      <c r="AP2015" s="152">
        <f t="shared" si="391"/>
        <v>8.2182999999999993</v>
      </c>
      <c r="AQ2015" s="152"/>
      <c r="AR2015" s="152"/>
      <c r="AS2015" s="153">
        <f t="shared" si="406"/>
        <v>173</v>
      </c>
      <c r="AT2015" s="153">
        <f t="shared" si="362"/>
        <v>0</v>
      </c>
      <c r="AU2015" s="153">
        <f t="shared" si="363"/>
        <v>1</v>
      </c>
      <c r="AV2015" s="153">
        <f t="shared" si="364"/>
        <v>0</v>
      </c>
      <c r="BA2015">
        <f t="shared" si="407"/>
        <v>22</v>
      </c>
    </row>
    <row r="2016" spans="2:53" x14ac:dyDescent="0.25">
      <c r="B2016" s="155">
        <f t="shared" si="384"/>
        <v>44735.999305555553</v>
      </c>
      <c r="C2016" s="155">
        <f t="shared" si="371"/>
        <v>44735.999305555553</v>
      </c>
      <c r="D2016" s="152">
        <f t="shared" si="374"/>
        <v>13.625</v>
      </c>
      <c r="E2016" s="152"/>
      <c r="F2016" s="152"/>
      <c r="G2016" s="152"/>
      <c r="H2016" s="152" t="e">
        <f t="shared" si="375"/>
        <v>#N/A</v>
      </c>
      <c r="I2016" s="152"/>
      <c r="J2016" s="152" t="e">
        <f t="shared" si="376"/>
        <v>#N/A</v>
      </c>
      <c r="K2016" s="152"/>
      <c r="L2016" s="152"/>
      <c r="M2016" s="152"/>
      <c r="N2016" s="152"/>
      <c r="O2016" s="152"/>
      <c r="P2016" s="152"/>
      <c r="Q2016" s="152"/>
      <c r="R2016" s="152"/>
      <c r="S2016" s="152"/>
      <c r="T2016" s="153" cm="1">
        <f t="array" ref="T2016">MATCH(1,(TDU_Info!$C$5:$C$111=$T$6)*(TDU_Info!$B$5:$B$111&lt;=$B2016),0)</f>
        <v>88</v>
      </c>
      <c r="U2016" s="152">
        <f>100*(INDEX(TDU_Info!$E$5:$E$111,$T2016)/T$11+INDEX(TDU_Info!$F$5:$F$111,$T2016))</f>
        <v>4.0617000000000001</v>
      </c>
      <c r="V2016" s="152">
        <v>18.356999999999999</v>
      </c>
      <c r="W2016" s="152">
        <v>16.603999999999999</v>
      </c>
      <c r="X2016" s="152">
        <v>13.71</v>
      </c>
      <c r="Y2016" s="152">
        <v>11.61</v>
      </c>
      <c r="Z2016" s="152">
        <v>19.690000000000001</v>
      </c>
      <c r="AA2016" s="152">
        <v>17.933</v>
      </c>
      <c r="AB2016" s="152">
        <v>14.863</v>
      </c>
      <c r="AC2016" s="152">
        <v>12.763</v>
      </c>
      <c r="AD2016" s="152">
        <v>18.228000000000002</v>
      </c>
      <c r="AE2016" s="152">
        <v>16.407</v>
      </c>
      <c r="AF2016" s="152">
        <v>13.625</v>
      </c>
      <c r="AG2016" s="152">
        <v>11.555</v>
      </c>
      <c r="AH2016" s="152">
        <v>19.574999999999999</v>
      </c>
      <c r="AI2016" s="152">
        <v>17.742000000000001</v>
      </c>
      <c r="AJ2016" s="152">
        <v>14.675000000000001</v>
      </c>
      <c r="AK2016" s="152">
        <v>12.565</v>
      </c>
      <c r="AL2016" s="152" t="e">
        <f t="shared" si="377"/>
        <v>#N/A</v>
      </c>
      <c r="AM2016" s="152" t="e">
        <f t="shared" si="378"/>
        <v>#N/A</v>
      </c>
      <c r="AN2016" s="152" t="e">
        <f>NA()</f>
        <v>#N/A</v>
      </c>
      <c r="AO2016" s="152" t="e">
        <f>NA()</f>
        <v>#N/A</v>
      </c>
      <c r="AP2016" s="152">
        <f t="shared" si="391"/>
        <v>8.2182999999999993</v>
      </c>
      <c r="AQ2016" s="152"/>
      <c r="AR2016" s="152"/>
      <c r="AS2016" s="153">
        <f t="shared" si="406"/>
        <v>174</v>
      </c>
      <c r="AT2016" s="153">
        <f t="shared" si="362"/>
        <v>0</v>
      </c>
      <c r="AU2016" s="153">
        <f t="shared" si="363"/>
        <v>1</v>
      </c>
      <c r="AV2016" s="153">
        <f t="shared" si="364"/>
        <v>0</v>
      </c>
      <c r="BA2016">
        <f t="shared" si="407"/>
        <v>23</v>
      </c>
    </row>
    <row r="2017" spans="2:53" x14ac:dyDescent="0.25">
      <c r="B2017" s="155">
        <f t="shared" si="384"/>
        <v>44736.999305555553</v>
      </c>
      <c r="C2017" s="155">
        <f t="shared" si="371"/>
        <v>44736.999305555553</v>
      </c>
      <c r="D2017" s="152">
        <f t="shared" si="374"/>
        <v>13.255000000000001</v>
      </c>
      <c r="E2017" s="152"/>
      <c r="F2017" s="152"/>
      <c r="G2017" s="152"/>
      <c r="H2017" s="152" t="e">
        <f t="shared" si="375"/>
        <v>#N/A</v>
      </c>
      <c r="I2017" s="152"/>
      <c r="J2017" s="152" t="e">
        <f t="shared" si="376"/>
        <v>#N/A</v>
      </c>
      <c r="K2017" s="152"/>
      <c r="L2017" s="152"/>
      <c r="M2017" s="152"/>
      <c r="N2017" s="152"/>
      <c r="O2017" s="152"/>
      <c r="P2017" s="152"/>
      <c r="Q2017" s="152"/>
      <c r="R2017" s="152"/>
      <c r="S2017" s="152"/>
      <c r="T2017" s="153" cm="1">
        <f t="array" ref="T2017">MATCH(1,(TDU_Info!$C$5:$C$111=$T$6)*(TDU_Info!$B$5:$B$111&lt;=$B2017),0)</f>
        <v>88</v>
      </c>
      <c r="U2017" s="152">
        <f>100*(INDEX(TDU_Info!$E$5:$E$111,$T2017)/T$11+INDEX(TDU_Info!$F$5:$F$111,$T2017))</f>
        <v>4.0617000000000001</v>
      </c>
      <c r="V2017" s="152">
        <v>17.986999999999998</v>
      </c>
      <c r="W2017" s="152">
        <v>16.283999999999999</v>
      </c>
      <c r="X2017" s="152">
        <v>13.499000000000001</v>
      </c>
      <c r="Y2017" s="152">
        <v>11.478999999999999</v>
      </c>
      <c r="Z2017" s="152">
        <v>19.27</v>
      </c>
      <c r="AA2017" s="152">
        <v>17.562999999999999</v>
      </c>
      <c r="AB2017" s="152">
        <v>14.509</v>
      </c>
      <c r="AC2017" s="152">
        <v>12.263</v>
      </c>
      <c r="AD2017" s="152">
        <v>17.858000000000001</v>
      </c>
      <c r="AE2017" s="152">
        <v>16.087</v>
      </c>
      <c r="AF2017" s="152">
        <v>13.255000000000001</v>
      </c>
      <c r="AG2017" s="152">
        <v>11.234999999999999</v>
      </c>
      <c r="AH2017" s="152">
        <v>19.155000000000001</v>
      </c>
      <c r="AI2017" s="152">
        <v>17.372</v>
      </c>
      <c r="AJ2017" s="152">
        <v>14.265000000000001</v>
      </c>
      <c r="AK2017" s="152">
        <v>12.215</v>
      </c>
      <c r="AL2017" s="152" t="e">
        <f t="shared" si="377"/>
        <v>#N/A</v>
      </c>
      <c r="AM2017" s="152" t="e">
        <f t="shared" si="378"/>
        <v>#N/A</v>
      </c>
      <c r="AN2017" s="152" t="e">
        <f>NA()</f>
        <v>#N/A</v>
      </c>
      <c r="AO2017" s="152" t="e">
        <f>NA()</f>
        <v>#N/A</v>
      </c>
      <c r="AP2017" s="152">
        <f t="shared" si="391"/>
        <v>8.2182999999999993</v>
      </c>
      <c r="AQ2017" s="152"/>
      <c r="AR2017" s="152"/>
      <c r="AS2017" s="153">
        <f t="shared" si="406"/>
        <v>175</v>
      </c>
      <c r="AT2017" s="153">
        <f t="shared" si="362"/>
        <v>0</v>
      </c>
      <c r="AU2017" s="153">
        <f t="shared" si="363"/>
        <v>1</v>
      </c>
      <c r="AV2017" s="153">
        <f t="shared" si="364"/>
        <v>0</v>
      </c>
      <c r="BA2017">
        <f t="shared" si="407"/>
        <v>24</v>
      </c>
    </row>
    <row r="2018" spans="2:53" x14ac:dyDescent="0.25">
      <c r="B2018" s="155">
        <f t="shared" si="384"/>
        <v>44737.999305555553</v>
      </c>
      <c r="C2018" s="155">
        <f t="shared" si="371"/>
        <v>44737.999305555553</v>
      </c>
      <c r="D2018" s="152">
        <f t="shared" si="374"/>
        <v>13.255000000000001</v>
      </c>
      <c r="E2018" s="152"/>
      <c r="F2018" s="152"/>
      <c r="G2018" s="152"/>
      <c r="H2018" s="152" t="e">
        <f t="shared" si="375"/>
        <v>#N/A</v>
      </c>
      <c r="I2018" s="152"/>
      <c r="J2018" s="152" t="e">
        <f t="shared" si="376"/>
        <v>#N/A</v>
      </c>
      <c r="K2018" s="152"/>
      <c r="L2018" s="152"/>
      <c r="M2018" s="152"/>
      <c r="N2018" s="152"/>
      <c r="O2018" s="152"/>
      <c r="P2018" s="152"/>
      <c r="Q2018" s="152"/>
      <c r="R2018" s="152"/>
      <c r="S2018" s="152"/>
      <c r="T2018" s="153" cm="1">
        <f t="array" ref="T2018">MATCH(1,(TDU_Info!$C$5:$C$111=$T$6)*(TDU_Info!$B$5:$B$111&lt;=$B2018),0)</f>
        <v>88</v>
      </c>
      <c r="U2018" s="152">
        <f>100*(INDEX(TDU_Info!$E$5:$E$111,$T2018)/T$11+INDEX(TDU_Info!$F$5:$F$111,$T2018))</f>
        <v>4.0617000000000001</v>
      </c>
      <c r="V2018" s="152">
        <v>17.986999999999998</v>
      </c>
      <c r="W2018" s="152">
        <v>16.283999999999999</v>
      </c>
      <c r="X2018" s="152">
        <v>13.499000000000001</v>
      </c>
      <c r="Y2018" s="152">
        <v>11.478999999999999</v>
      </c>
      <c r="Z2018" s="152">
        <v>19.27</v>
      </c>
      <c r="AA2018" s="152">
        <v>17.562999999999999</v>
      </c>
      <c r="AB2018" s="152">
        <v>14.509</v>
      </c>
      <c r="AC2018" s="152">
        <v>12.459</v>
      </c>
      <c r="AD2018" s="152">
        <v>17.858000000000001</v>
      </c>
      <c r="AE2018" s="152">
        <v>16.087</v>
      </c>
      <c r="AF2018" s="152">
        <v>13.255000000000001</v>
      </c>
      <c r="AG2018" s="152">
        <v>11.234999999999999</v>
      </c>
      <c r="AH2018" s="152">
        <v>19.155000000000001</v>
      </c>
      <c r="AI2018" s="152">
        <v>17.372</v>
      </c>
      <c r="AJ2018" s="152">
        <v>14.265000000000001</v>
      </c>
      <c r="AK2018" s="152">
        <v>12.215</v>
      </c>
      <c r="AL2018" s="152" t="e">
        <f t="shared" si="377"/>
        <v>#N/A</v>
      </c>
      <c r="AM2018" s="152" t="e">
        <f t="shared" si="378"/>
        <v>#N/A</v>
      </c>
      <c r="AN2018" s="152" t="e">
        <f>NA()</f>
        <v>#N/A</v>
      </c>
      <c r="AO2018" s="152" t="e">
        <f>NA()</f>
        <v>#N/A</v>
      </c>
      <c r="AP2018" s="152">
        <f t="shared" si="391"/>
        <v>8.2182999999999993</v>
      </c>
      <c r="AQ2018" s="152"/>
      <c r="AR2018" s="152"/>
      <c r="AS2018" s="153">
        <f t="shared" si="406"/>
        <v>176</v>
      </c>
      <c r="AT2018" s="153">
        <f t="shared" si="362"/>
        <v>0</v>
      </c>
      <c r="AU2018" s="153">
        <f t="shared" si="363"/>
        <v>1</v>
      </c>
      <c r="AV2018" s="153">
        <f t="shared" si="364"/>
        <v>0</v>
      </c>
      <c r="BA2018">
        <f t="shared" si="407"/>
        <v>25</v>
      </c>
    </row>
    <row r="2019" spans="2:53" x14ac:dyDescent="0.25">
      <c r="B2019" s="155">
        <f t="shared" si="384"/>
        <v>44738.999305555553</v>
      </c>
      <c r="C2019" s="155">
        <f t="shared" si="371"/>
        <v>44738.999305555553</v>
      </c>
      <c r="D2019" s="152">
        <f t="shared" si="374"/>
        <v>13.255000000000001</v>
      </c>
      <c r="E2019" s="152"/>
      <c r="F2019" s="152"/>
      <c r="G2019" s="152"/>
      <c r="H2019" s="152" t="e">
        <f t="shared" si="375"/>
        <v>#N/A</v>
      </c>
      <c r="I2019" s="152"/>
      <c r="J2019" s="152" t="e">
        <f t="shared" si="376"/>
        <v>#N/A</v>
      </c>
      <c r="K2019" s="152"/>
      <c r="L2019" s="152"/>
      <c r="M2019" s="152"/>
      <c r="N2019" s="152"/>
      <c r="O2019" s="152"/>
      <c r="P2019" s="152"/>
      <c r="Q2019" s="152"/>
      <c r="R2019" s="152"/>
      <c r="S2019" s="152"/>
      <c r="T2019" s="153" cm="1">
        <f t="array" ref="T2019">MATCH(1,(TDU_Info!$C$5:$C$111=$T$6)*(TDU_Info!$B$5:$B$111&lt;=$B2019),0)</f>
        <v>88</v>
      </c>
      <c r="U2019" s="152">
        <f>100*(INDEX(TDU_Info!$E$5:$E$111,$T2019)/T$11+INDEX(TDU_Info!$F$5:$F$111,$T2019))</f>
        <v>4.0617000000000001</v>
      </c>
      <c r="V2019" s="152">
        <v>17.986999999999998</v>
      </c>
      <c r="W2019" s="152">
        <v>16.283999999999999</v>
      </c>
      <c r="X2019" s="152">
        <v>13.499000000000001</v>
      </c>
      <c r="Y2019" s="152">
        <v>11.478999999999999</v>
      </c>
      <c r="Z2019" s="152">
        <v>19.27</v>
      </c>
      <c r="AA2019" s="152">
        <v>17.562999999999999</v>
      </c>
      <c r="AB2019" s="152">
        <v>14.509</v>
      </c>
      <c r="AC2019" s="152">
        <v>12.459</v>
      </c>
      <c r="AD2019" s="152">
        <v>17.858000000000001</v>
      </c>
      <c r="AE2019" s="152">
        <v>16.087</v>
      </c>
      <c r="AF2019" s="152">
        <v>13.255000000000001</v>
      </c>
      <c r="AG2019" s="152">
        <v>11.234999999999999</v>
      </c>
      <c r="AH2019" s="152">
        <v>19.155000000000001</v>
      </c>
      <c r="AI2019" s="152">
        <v>17.372</v>
      </c>
      <c r="AJ2019" s="152">
        <v>14.265000000000001</v>
      </c>
      <c r="AK2019" s="152">
        <v>12.215</v>
      </c>
      <c r="AL2019" s="152" t="e">
        <f t="shared" si="377"/>
        <v>#N/A</v>
      </c>
      <c r="AM2019" s="152" t="e">
        <f t="shared" si="378"/>
        <v>#N/A</v>
      </c>
      <c r="AN2019" s="152" t="e">
        <f>NA()</f>
        <v>#N/A</v>
      </c>
      <c r="AO2019" s="152" t="e">
        <f>NA()</f>
        <v>#N/A</v>
      </c>
      <c r="AP2019" s="152">
        <f t="shared" si="391"/>
        <v>8.2182999999999993</v>
      </c>
      <c r="AQ2019" s="152"/>
      <c r="AR2019" s="152"/>
      <c r="AS2019" s="153">
        <f t="shared" si="406"/>
        <v>177</v>
      </c>
      <c r="AT2019" s="153">
        <f t="shared" si="362"/>
        <v>0</v>
      </c>
      <c r="AU2019" s="153">
        <f t="shared" si="363"/>
        <v>1</v>
      </c>
      <c r="AV2019" s="153">
        <f t="shared" si="364"/>
        <v>0</v>
      </c>
      <c r="BA2019">
        <f t="shared" si="407"/>
        <v>26</v>
      </c>
    </row>
    <row r="2020" spans="2:53" x14ac:dyDescent="0.25">
      <c r="B2020" s="155">
        <f t="shared" si="384"/>
        <v>44739.999305555553</v>
      </c>
      <c r="C2020" s="155">
        <f t="shared" si="371"/>
        <v>44739.999305555553</v>
      </c>
      <c r="D2020" s="152">
        <f t="shared" si="374"/>
        <v>13.255000000000001</v>
      </c>
      <c r="E2020" s="152"/>
      <c r="F2020" s="152"/>
      <c r="G2020" s="152"/>
      <c r="H2020" s="152" t="e">
        <f t="shared" si="375"/>
        <v>#N/A</v>
      </c>
      <c r="I2020" s="152"/>
      <c r="J2020" s="152" t="e">
        <f t="shared" si="376"/>
        <v>#N/A</v>
      </c>
      <c r="K2020" s="152"/>
      <c r="L2020" s="152"/>
      <c r="M2020" s="152"/>
      <c r="N2020" s="152"/>
      <c r="O2020" s="152"/>
      <c r="P2020" s="152"/>
      <c r="Q2020" s="152"/>
      <c r="R2020" s="152"/>
      <c r="S2020" s="152"/>
      <c r="T2020" s="153" cm="1">
        <f t="array" ref="T2020">MATCH(1,(TDU_Info!$C$5:$C$111=$T$6)*(TDU_Info!$B$5:$B$111&lt;=$B2020),0)</f>
        <v>88</v>
      </c>
      <c r="U2020" s="152">
        <f>100*(INDEX(TDU_Info!$E$5:$E$111,$T2020)/T$11+INDEX(TDU_Info!$F$5:$F$111,$T2020))</f>
        <v>4.0617000000000001</v>
      </c>
      <c r="V2020" s="152">
        <v>17.986999999999998</v>
      </c>
      <c r="W2020" s="152">
        <v>16.283999999999999</v>
      </c>
      <c r="X2020" s="152">
        <v>13.499000000000001</v>
      </c>
      <c r="Y2020" s="152">
        <v>11.478999999999999</v>
      </c>
      <c r="Z2020" s="152">
        <v>19.27</v>
      </c>
      <c r="AA2020" s="152">
        <v>17.562999999999999</v>
      </c>
      <c r="AB2020" s="152">
        <v>14.509</v>
      </c>
      <c r="AC2020" s="152">
        <v>12.459</v>
      </c>
      <c r="AD2020" s="152">
        <v>17.858000000000001</v>
      </c>
      <c r="AE2020" s="152">
        <v>16.087</v>
      </c>
      <c r="AF2020" s="152">
        <v>13.255000000000001</v>
      </c>
      <c r="AG2020" s="152">
        <v>11.234999999999999</v>
      </c>
      <c r="AH2020" s="152">
        <v>19.155000000000001</v>
      </c>
      <c r="AI2020" s="152">
        <v>17.372</v>
      </c>
      <c r="AJ2020" s="152">
        <v>14.265000000000001</v>
      </c>
      <c r="AK2020" s="152">
        <v>12.215</v>
      </c>
      <c r="AL2020" s="152" t="e">
        <f t="shared" si="377"/>
        <v>#N/A</v>
      </c>
      <c r="AM2020" s="152" t="e">
        <f t="shared" si="378"/>
        <v>#N/A</v>
      </c>
      <c r="AN2020" s="152" t="e">
        <f>NA()</f>
        <v>#N/A</v>
      </c>
      <c r="AO2020" s="152" t="e">
        <f>NA()</f>
        <v>#N/A</v>
      </c>
      <c r="AP2020" s="152">
        <f t="shared" si="391"/>
        <v>8.2182999999999993</v>
      </c>
      <c r="AQ2020" s="152"/>
      <c r="AR2020" s="152"/>
      <c r="AS2020" s="153">
        <f t="shared" si="406"/>
        <v>178</v>
      </c>
      <c r="AT2020" s="153">
        <f t="shared" si="362"/>
        <v>0</v>
      </c>
      <c r="AU2020" s="153">
        <f t="shared" si="363"/>
        <v>1</v>
      </c>
      <c r="AV2020" s="153">
        <f t="shared" si="364"/>
        <v>0</v>
      </c>
      <c r="BA2020">
        <f t="shared" si="407"/>
        <v>27</v>
      </c>
    </row>
    <row r="2021" spans="2:53" x14ac:dyDescent="0.25">
      <c r="B2021" s="155">
        <f t="shared" si="384"/>
        <v>44740.999305555553</v>
      </c>
      <c r="C2021" s="155">
        <f t="shared" si="371"/>
        <v>44740.999305555553</v>
      </c>
      <c r="D2021" s="152">
        <f t="shared" si="374"/>
        <v>12.648</v>
      </c>
      <c r="E2021" s="152"/>
      <c r="F2021" s="152"/>
      <c r="G2021" s="152"/>
      <c r="H2021" s="152" t="e">
        <f t="shared" si="375"/>
        <v>#N/A</v>
      </c>
      <c r="I2021" s="152"/>
      <c r="J2021" s="152" t="e">
        <f t="shared" si="376"/>
        <v>#N/A</v>
      </c>
      <c r="K2021" s="152"/>
      <c r="L2021" s="152"/>
      <c r="M2021" s="152"/>
      <c r="N2021" s="152"/>
      <c r="O2021" s="152"/>
      <c r="P2021" s="152"/>
      <c r="Q2021" s="152"/>
      <c r="R2021" s="152"/>
      <c r="S2021" s="152"/>
      <c r="T2021" s="153" cm="1">
        <f t="array" ref="T2021">MATCH(1,(TDU_Info!$C$5:$C$111=$T$6)*(TDU_Info!$B$5:$B$111&lt;=$B2021),0)</f>
        <v>88</v>
      </c>
      <c r="U2021" s="152">
        <f>100*(INDEX(TDU_Info!$E$5:$E$111,$T2021)/T$11+INDEX(TDU_Info!$F$5:$F$111,$T2021))</f>
        <v>4.0617000000000001</v>
      </c>
      <c r="V2021" s="152">
        <v>17.986999999999998</v>
      </c>
      <c r="W2021" s="152">
        <v>16.283999999999999</v>
      </c>
      <c r="X2021" s="152">
        <v>12.895</v>
      </c>
      <c r="Y2021" s="152">
        <v>11.295</v>
      </c>
      <c r="Z2021" s="152">
        <v>19.27</v>
      </c>
      <c r="AA2021" s="152">
        <v>17.562999999999999</v>
      </c>
      <c r="AB2021" s="152">
        <v>14.095000000000001</v>
      </c>
      <c r="AC2021" s="152">
        <v>12.063000000000001</v>
      </c>
      <c r="AD2021" s="152">
        <v>17.858000000000001</v>
      </c>
      <c r="AE2021" s="152">
        <v>16.087</v>
      </c>
      <c r="AF2021" s="152">
        <v>12.648</v>
      </c>
      <c r="AG2021" s="152">
        <v>11.048</v>
      </c>
      <c r="AH2021" s="152">
        <v>19.155000000000001</v>
      </c>
      <c r="AI2021" s="152">
        <v>17.372</v>
      </c>
      <c r="AJ2021" s="152">
        <v>13.848000000000001</v>
      </c>
      <c r="AK2021" s="152">
        <v>11.848000000000001</v>
      </c>
      <c r="AL2021" s="152" t="e">
        <f t="shared" si="377"/>
        <v>#N/A</v>
      </c>
      <c r="AM2021" s="152" t="e">
        <f t="shared" si="378"/>
        <v>#N/A</v>
      </c>
      <c r="AN2021" s="152" t="e">
        <f>NA()</f>
        <v>#N/A</v>
      </c>
      <c r="AO2021" s="152" t="e">
        <f>NA()</f>
        <v>#N/A</v>
      </c>
      <c r="AP2021" s="152">
        <f t="shared" si="391"/>
        <v>8.2182999999999993</v>
      </c>
      <c r="AQ2021" s="152"/>
      <c r="AR2021" s="152"/>
      <c r="AS2021" s="153">
        <f t="shared" si="406"/>
        <v>179</v>
      </c>
      <c r="AT2021" s="153">
        <f t="shared" si="362"/>
        <v>0</v>
      </c>
      <c r="AU2021" s="153">
        <f t="shared" si="363"/>
        <v>1</v>
      </c>
      <c r="AV2021" s="153">
        <f t="shared" si="364"/>
        <v>0</v>
      </c>
      <c r="BA2021">
        <f t="shared" si="407"/>
        <v>28</v>
      </c>
    </row>
    <row r="2022" spans="2:53" x14ac:dyDescent="0.25">
      <c r="B2022" s="155">
        <f t="shared" si="384"/>
        <v>44741.999305555553</v>
      </c>
      <c r="C2022" s="155">
        <f t="shared" si="371"/>
        <v>44741.999305555553</v>
      </c>
      <c r="D2022" s="152">
        <f t="shared" si="374"/>
        <v>13.02</v>
      </c>
      <c r="E2022" s="152"/>
      <c r="F2022" s="152"/>
      <c r="G2022" s="152"/>
      <c r="H2022" s="152" t="e">
        <f t="shared" si="375"/>
        <v>#N/A</v>
      </c>
      <c r="I2022" s="152"/>
      <c r="J2022" s="152" t="e">
        <f t="shared" si="376"/>
        <v>#N/A</v>
      </c>
      <c r="K2022" s="152"/>
      <c r="L2022" s="152"/>
      <c r="M2022" s="152"/>
      <c r="N2022" s="152"/>
      <c r="O2022" s="152"/>
      <c r="P2022" s="152"/>
      <c r="Q2022" s="152"/>
      <c r="R2022" s="152"/>
      <c r="S2022" s="152"/>
      <c r="T2022" s="153" cm="1">
        <f t="array" ref="T2022">MATCH(1,(TDU_Info!$C$5:$C$111=$T$6)*(TDU_Info!$B$5:$B$111&lt;=$B2022),0)</f>
        <v>88</v>
      </c>
      <c r="U2022" s="152">
        <f>100*(INDEX(TDU_Info!$E$5:$E$111,$T2022)/T$11+INDEX(TDU_Info!$F$5:$F$111,$T2022))</f>
        <v>4.0617000000000001</v>
      </c>
      <c r="V2022" s="152">
        <v>17.407</v>
      </c>
      <c r="W2022" s="152">
        <v>15.794</v>
      </c>
      <c r="X2022" s="152">
        <v>13.266999999999999</v>
      </c>
      <c r="Y2022" s="152">
        <v>11.295</v>
      </c>
      <c r="Z2022" s="152">
        <v>18.440000000000001</v>
      </c>
      <c r="AA2022" s="152">
        <v>16.952999999999999</v>
      </c>
      <c r="AB2022" s="152">
        <v>14.363</v>
      </c>
      <c r="AC2022" s="152">
        <v>11.962999999999999</v>
      </c>
      <c r="AD2022" s="152">
        <v>17.277999999999999</v>
      </c>
      <c r="AE2022" s="152">
        <v>15.597</v>
      </c>
      <c r="AF2022" s="152">
        <v>13.02</v>
      </c>
      <c r="AG2022" s="152">
        <v>11.048</v>
      </c>
      <c r="AH2022" s="152">
        <v>18.324999999999999</v>
      </c>
      <c r="AI2022" s="152">
        <v>16.762</v>
      </c>
      <c r="AJ2022" s="152">
        <v>14.148</v>
      </c>
      <c r="AK2022" s="152">
        <v>11.848000000000001</v>
      </c>
      <c r="AL2022" s="152" t="e">
        <f t="shared" si="377"/>
        <v>#N/A</v>
      </c>
      <c r="AM2022" s="152" t="e">
        <f t="shared" si="378"/>
        <v>#N/A</v>
      </c>
      <c r="AN2022" s="152" t="e">
        <f>NA()</f>
        <v>#N/A</v>
      </c>
      <c r="AO2022" s="152" t="e">
        <f>NA()</f>
        <v>#N/A</v>
      </c>
      <c r="AP2022" s="152">
        <f t="shared" si="391"/>
        <v>8.2182999999999993</v>
      </c>
      <c r="AQ2022" s="152"/>
      <c r="AR2022" s="152"/>
      <c r="AS2022" s="153">
        <f t="shared" si="406"/>
        <v>180</v>
      </c>
      <c r="AT2022" s="153">
        <f t="shared" si="362"/>
        <v>0</v>
      </c>
      <c r="AU2022" s="153">
        <f t="shared" si="363"/>
        <v>1</v>
      </c>
      <c r="AV2022" s="153">
        <f t="shared" si="364"/>
        <v>0</v>
      </c>
      <c r="BA2022">
        <f t="shared" si="407"/>
        <v>29</v>
      </c>
    </row>
    <row r="2023" spans="2:53" x14ac:dyDescent="0.25">
      <c r="B2023" s="155">
        <f t="shared" si="384"/>
        <v>44742.999305555553</v>
      </c>
      <c r="C2023" s="155">
        <f t="shared" si="371"/>
        <v>44742.999305555553</v>
      </c>
      <c r="D2023" s="152">
        <f t="shared" si="374"/>
        <v>13.02</v>
      </c>
      <c r="E2023" s="152"/>
      <c r="F2023" s="152"/>
      <c r="G2023" s="152"/>
      <c r="H2023" s="152" t="e">
        <f t="shared" si="375"/>
        <v>#N/A</v>
      </c>
      <c r="I2023" s="152"/>
      <c r="J2023" s="152" t="e">
        <f t="shared" si="376"/>
        <v>#N/A</v>
      </c>
      <c r="K2023" s="152"/>
      <c r="L2023" s="152"/>
      <c r="M2023" s="152"/>
      <c r="N2023" s="152"/>
      <c r="O2023" s="152"/>
      <c r="P2023" s="152"/>
      <c r="Q2023" s="152"/>
      <c r="R2023" s="152"/>
      <c r="S2023" s="152"/>
      <c r="T2023" s="153" cm="1">
        <f t="array" ref="T2023">MATCH(1,(TDU_Info!$C$5:$C$111=$T$6)*(TDU_Info!$B$5:$B$111&lt;=$B2023),0)</f>
        <v>88</v>
      </c>
      <c r="U2023" s="152">
        <f>100*(INDEX(TDU_Info!$E$5:$E$111,$T2023)/T$11+INDEX(TDU_Info!$F$5:$F$111,$T2023))</f>
        <v>4.0617000000000001</v>
      </c>
      <c r="V2023" s="152">
        <v>17.407</v>
      </c>
      <c r="W2023" s="152">
        <v>15.794</v>
      </c>
      <c r="X2023" s="152">
        <v>13.266999999999999</v>
      </c>
      <c r="Y2023" s="152">
        <v>11.295</v>
      </c>
      <c r="Z2023" s="152">
        <v>18.440000000000001</v>
      </c>
      <c r="AA2023" s="152">
        <v>16.952999999999999</v>
      </c>
      <c r="AB2023" s="152">
        <v>14.363</v>
      </c>
      <c r="AC2023" s="152">
        <v>11.962999999999999</v>
      </c>
      <c r="AD2023" s="152">
        <v>17.277999999999999</v>
      </c>
      <c r="AE2023" s="152">
        <v>15.597</v>
      </c>
      <c r="AF2023" s="152">
        <v>13.02</v>
      </c>
      <c r="AG2023" s="152">
        <v>11.048</v>
      </c>
      <c r="AH2023" s="152">
        <v>18.324999999999999</v>
      </c>
      <c r="AI2023" s="152">
        <v>16.762</v>
      </c>
      <c r="AJ2023" s="152">
        <v>14.148</v>
      </c>
      <c r="AK2023" s="152">
        <v>11.848000000000001</v>
      </c>
      <c r="AL2023" s="152" t="e">
        <f t="shared" si="377"/>
        <v>#N/A</v>
      </c>
      <c r="AM2023" s="152" t="e">
        <f t="shared" si="378"/>
        <v>#N/A</v>
      </c>
      <c r="AN2023" s="152" t="e">
        <f>NA()</f>
        <v>#N/A</v>
      </c>
      <c r="AO2023" s="152" t="e">
        <f>NA()</f>
        <v>#N/A</v>
      </c>
      <c r="AP2023" s="152">
        <f t="shared" si="391"/>
        <v>8.2182999999999993</v>
      </c>
      <c r="AQ2023" s="152"/>
      <c r="AR2023" s="152"/>
      <c r="AS2023" s="153">
        <f t="shared" si="406"/>
        <v>181</v>
      </c>
      <c r="AT2023" s="153">
        <f t="shared" si="362"/>
        <v>0</v>
      </c>
      <c r="AU2023" s="153">
        <f t="shared" si="363"/>
        <v>1</v>
      </c>
      <c r="AV2023" s="153">
        <f t="shared" si="364"/>
        <v>0</v>
      </c>
      <c r="BA2023">
        <f t="shared" si="407"/>
        <v>30</v>
      </c>
    </row>
    <row r="2024" spans="2:53" x14ac:dyDescent="0.25">
      <c r="B2024" s="155">
        <f t="shared" si="384"/>
        <v>44743.999305555553</v>
      </c>
      <c r="C2024" s="155">
        <f t="shared" si="371"/>
        <v>44743.999305555553</v>
      </c>
      <c r="D2024" s="152">
        <f t="shared" si="374"/>
        <v>12.805</v>
      </c>
      <c r="E2024" s="152"/>
      <c r="F2024" s="152"/>
      <c r="G2024" s="152"/>
      <c r="H2024" s="152" t="e">
        <f t="shared" si="375"/>
        <v>#N/A</v>
      </c>
      <c r="I2024" s="152"/>
      <c r="J2024" s="152" t="e">
        <f t="shared" si="376"/>
        <v>#N/A</v>
      </c>
      <c r="K2024" s="152"/>
      <c r="L2024" s="152"/>
      <c r="M2024" s="152"/>
      <c r="N2024" s="152"/>
      <c r="O2024" s="152"/>
      <c r="P2024" s="152"/>
      <c r="Q2024" s="152"/>
      <c r="R2024" s="152"/>
      <c r="S2024" s="152"/>
      <c r="T2024" s="153" cm="1">
        <f t="array" ref="T2024">MATCH(1,(TDU_Info!$C$5:$C$111=$T$6)*(TDU_Info!$B$5:$B$111&lt;=$B2024),0)</f>
        <v>88</v>
      </c>
      <c r="U2024" s="152">
        <f>100*(INDEX(TDU_Info!$E$5:$E$111,$T2024)/T$11+INDEX(TDU_Info!$F$5:$F$111,$T2024))</f>
        <v>4.0617000000000001</v>
      </c>
      <c r="V2024" s="152">
        <v>16.536999999999999</v>
      </c>
      <c r="W2024" s="152">
        <v>15.124000000000001</v>
      </c>
      <c r="X2024" s="152">
        <v>13.048999999999999</v>
      </c>
      <c r="Y2024" s="152">
        <v>11.209</v>
      </c>
      <c r="Z2024" s="152">
        <v>17.53</v>
      </c>
      <c r="AA2024" s="152">
        <v>16.253</v>
      </c>
      <c r="AB2024" s="152">
        <v>13.863</v>
      </c>
      <c r="AC2024" s="152">
        <v>11.962999999999999</v>
      </c>
      <c r="AD2024" s="152">
        <v>16.408000000000001</v>
      </c>
      <c r="AE2024" s="152">
        <v>14.927</v>
      </c>
      <c r="AF2024" s="152">
        <v>12.805</v>
      </c>
      <c r="AG2024" s="152">
        <v>10.965</v>
      </c>
      <c r="AH2024" s="152">
        <v>17.414999999999999</v>
      </c>
      <c r="AI2024" s="152">
        <v>16.062000000000001</v>
      </c>
      <c r="AJ2024" s="152">
        <v>13.775</v>
      </c>
      <c r="AK2024" s="152">
        <v>11.848000000000001</v>
      </c>
      <c r="AL2024" s="152" t="e">
        <f t="shared" si="377"/>
        <v>#N/A</v>
      </c>
      <c r="AM2024" s="152" t="e">
        <f t="shared" si="378"/>
        <v>#N/A</v>
      </c>
      <c r="AN2024" s="152" t="e">
        <f>NA()</f>
        <v>#N/A</v>
      </c>
      <c r="AO2024" s="152" t="e">
        <f>NA()</f>
        <v>#N/A</v>
      </c>
      <c r="AP2024" s="152" t="e">
        <f t="shared" si="391"/>
        <v>#N/A</v>
      </c>
      <c r="AQ2024" s="152"/>
      <c r="AR2024" s="152"/>
      <c r="AS2024" s="153">
        <f t="shared" ref="AS2024:AS2036" si="408">ROUNDUP(B2024-DATE(YEAR(B2024),1,1),0)</f>
        <v>182</v>
      </c>
      <c r="AT2024" s="153">
        <f t="shared" si="362"/>
        <v>0</v>
      </c>
      <c r="AU2024" s="153">
        <f t="shared" si="363"/>
        <v>1</v>
      </c>
      <c r="AV2024" s="153">
        <f t="shared" si="364"/>
        <v>0</v>
      </c>
      <c r="BA2024">
        <f t="shared" ref="BA2024:BA2036" si="409">DAY(C2024)</f>
        <v>1</v>
      </c>
    </row>
    <row r="2025" spans="2:53" x14ac:dyDescent="0.25">
      <c r="B2025" s="155">
        <f t="shared" si="384"/>
        <v>44744.999305555553</v>
      </c>
      <c r="C2025" s="155">
        <f t="shared" si="371"/>
        <v>44744.999305555553</v>
      </c>
      <c r="D2025" s="152">
        <f t="shared" si="374"/>
        <v>12.648</v>
      </c>
      <c r="E2025" s="152"/>
      <c r="F2025" s="152"/>
      <c r="G2025" s="152"/>
      <c r="H2025" s="152" t="e">
        <f t="shared" si="375"/>
        <v>#N/A</v>
      </c>
      <c r="I2025" s="152"/>
      <c r="J2025" s="152" t="e">
        <f t="shared" si="376"/>
        <v>#N/A</v>
      </c>
      <c r="K2025" s="152"/>
      <c r="L2025" s="152"/>
      <c r="M2025" s="152"/>
      <c r="N2025" s="152"/>
      <c r="O2025" s="152"/>
      <c r="P2025" s="152"/>
      <c r="Q2025" s="152"/>
      <c r="R2025" s="152"/>
      <c r="S2025" s="152"/>
      <c r="T2025" s="153" cm="1">
        <f t="array" ref="T2025">MATCH(1,(TDU_Info!$C$5:$C$111=$T$6)*(TDU_Info!$B$5:$B$111&lt;=$B2025),0)</f>
        <v>88</v>
      </c>
      <c r="U2025" s="152">
        <f>100*(INDEX(TDU_Info!$E$5:$E$111,$T2025)/T$11+INDEX(TDU_Info!$F$5:$F$111,$T2025))</f>
        <v>4.0617000000000001</v>
      </c>
      <c r="V2025" s="152">
        <v>16.536999999999999</v>
      </c>
      <c r="W2025" s="152">
        <v>15.042999999999999</v>
      </c>
      <c r="X2025" s="152">
        <v>12.895</v>
      </c>
      <c r="Y2025" s="152">
        <v>11.195</v>
      </c>
      <c r="Z2025" s="152">
        <v>17.53</v>
      </c>
      <c r="AA2025" s="152">
        <v>16.013000000000002</v>
      </c>
      <c r="AB2025" s="152">
        <v>13.895</v>
      </c>
      <c r="AC2025" s="152">
        <v>12.095000000000001</v>
      </c>
      <c r="AD2025" s="152">
        <v>16.408000000000001</v>
      </c>
      <c r="AE2025" s="152">
        <v>14.927</v>
      </c>
      <c r="AF2025" s="152">
        <v>12.648</v>
      </c>
      <c r="AG2025" s="152">
        <v>10.948</v>
      </c>
      <c r="AH2025" s="152">
        <v>17.414999999999999</v>
      </c>
      <c r="AI2025" s="152">
        <v>16.038</v>
      </c>
      <c r="AJ2025" s="152">
        <v>13.648</v>
      </c>
      <c r="AK2025" s="152">
        <v>11.848000000000001</v>
      </c>
      <c r="AL2025" s="152" t="e">
        <f t="shared" si="377"/>
        <v>#N/A</v>
      </c>
      <c r="AM2025" s="152" t="e">
        <f t="shared" si="378"/>
        <v>#N/A</v>
      </c>
      <c r="AN2025" s="152" t="e">
        <f>NA()</f>
        <v>#N/A</v>
      </c>
      <c r="AO2025" s="152" t="e">
        <f>NA()</f>
        <v>#N/A</v>
      </c>
      <c r="AP2025" s="152">
        <f t="shared" si="391"/>
        <v>8.2182999999999993</v>
      </c>
      <c r="AQ2025" s="152"/>
      <c r="AR2025" s="152"/>
      <c r="AS2025" s="153">
        <f t="shared" si="408"/>
        <v>183</v>
      </c>
      <c r="AT2025" s="153">
        <f t="shared" si="362"/>
        <v>0</v>
      </c>
      <c r="AU2025" s="153">
        <f t="shared" si="363"/>
        <v>0</v>
      </c>
      <c r="AV2025" s="153">
        <f t="shared" si="364"/>
        <v>1</v>
      </c>
      <c r="BA2025">
        <f t="shared" si="409"/>
        <v>2</v>
      </c>
    </row>
    <row r="2026" spans="2:53" x14ac:dyDescent="0.25">
      <c r="B2026" s="155">
        <f t="shared" si="384"/>
        <v>44745.999305555553</v>
      </c>
      <c r="C2026" s="155">
        <f t="shared" si="371"/>
        <v>44745.999305555553</v>
      </c>
      <c r="D2026" s="152">
        <f t="shared" si="374"/>
        <v>12.648</v>
      </c>
      <c r="E2026" s="152"/>
      <c r="F2026" s="152"/>
      <c r="G2026" s="152"/>
      <c r="H2026" s="152" t="e">
        <f t="shared" si="375"/>
        <v>#N/A</v>
      </c>
      <c r="I2026" s="152"/>
      <c r="J2026" s="152" t="e">
        <f t="shared" si="376"/>
        <v>#N/A</v>
      </c>
      <c r="K2026" s="152"/>
      <c r="L2026" s="152"/>
      <c r="M2026" s="152"/>
      <c r="N2026" s="152"/>
      <c r="O2026" s="152"/>
      <c r="P2026" s="152"/>
      <c r="Q2026" s="152"/>
      <c r="R2026" s="152"/>
      <c r="S2026" s="152"/>
      <c r="T2026" s="153" cm="1">
        <f t="array" ref="T2026">MATCH(1,(TDU_Info!$C$5:$C$111=$T$6)*(TDU_Info!$B$5:$B$111&lt;=$B2026),0)</f>
        <v>88</v>
      </c>
      <c r="U2026" s="152">
        <f>100*(INDEX(TDU_Info!$E$5:$E$111,$T2026)/T$11+INDEX(TDU_Info!$F$5:$F$111,$T2026))</f>
        <v>4.0617000000000001</v>
      </c>
      <c r="V2026" s="152">
        <v>16.536999999999999</v>
      </c>
      <c r="W2026" s="152">
        <v>15.042999999999999</v>
      </c>
      <c r="X2026" s="152">
        <v>12.895</v>
      </c>
      <c r="Y2026" s="152">
        <v>11.195</v>
      </c>
      <c r="Z2026" s="152">
        <v>17.53</v>
      </c>
      <c r="AA2026" s="152">
        <v>16.013000000000002</v>
      </c>
      <c r="AB2026" s="152">
        <v>13.895</v>
      </c>
      <c r="AC2026" s="152">
        <v>12.095000000000001</v>
      </c>
      <c r="AD2026" s="152">
        <v>16.408000000000001</v>
      </c>
      <c r="AE2026" s="152">
        <v>14.927</v>
      </c>
      <c r="AF2026" s="152">
        <v>12.648</v>
      </c>
      <c r="AG2026" s="152">
        <v>10.948</v>
      </c>
      <c r="AH2026" s="152">
        <v>17.414999999999999</v>
      </c>
      <c r="AI2026" s="152">
        <v>16.038</v>
      </c>
      <c r="AJ2026" s="152">
        <v>13.648</v>
      </c>
      <c r="AK2026" s="152">
        <v>11.848000000000001</v>
      </c>
      <c r="AL2026" s="152" t="e">
        <f t="shared" si="377"/>
        <v>#N/A</v>
      </c>
      <c r="AM2026" s="152" t="e">
        <f t="shared" si="378"/>
        <v>#N/A</v>
      </c>
      <c r="AN2026" s="152" t="e">
        <f>NA()</f>
        <v>#N/A</v>
      </c>
      <c r="AO2026" s="152" t="e">
        <f>NA()</f>
        <v>#N/A</v>
      </c>
      <c r="AP2026" s="152">
        <f t="shared" si="391"/>
        <v>8.2182999999999993</v>
      </c>
      <c r="AQ2026" s="152"/>
      <c r="AR2026" s="152"/>
      <c r="AS2026" s="153">
        <f t="shared" si="408"/>
        <v>184</v>
      </c>
      <c r="AT2026" s="153">
        <f t="shared" si="362"/>
        <v>0</v>
      </c>
      <c r="AU2026" s="153">
        <f t="shared" si="363"/>
        <v>0</v>
      </c>
      <c r="AV2026" s="153">
        <f t="shared" si="364"/>
        <v>1</v>
      </c>
      <c r="BA2026">
        <f t="shared" si="409"/>
        <v>3</v>
      </c>
    </row>
    <row r="2027" spans="2:53" x14ac:dyDescent="0.25">
      <c r="B2027" s="155">
        <f t="shared" si="384"/>
        <v>44746.999305555553</v>
      </c>
      <c r="C2027" s="155">
        <f t="shared" si="371"/>
        <v>44746.999305555553</v>
      </c>
      <c r="D2027" s="152">
        <f t="shared" si="374"/>
        <v>12.648</v>
      </c>
      <c r="E2027" s="152"/>
      <c r="F2027" s="152"/>
      <c r="G2027" s="152"/>
      <c r="H2027" s="152" t="e">
        <f t="shared" si="375"/>
        <v>#N/A</v>
      </c>
      <c r="I2027" s="152"/>
      <c r="J2027" s="152" t="e">
        <f t="shared" si="376"/>
        <v>#N/A</v>
      </c>
      <c r="K2027" s="152"/>
      <c r="L2027" s="152"/>
      <c r="M2027" s="152"/>
      <c r="N2027" s="152"/>
      <c r="O2027" s="152"/>
      <c r="P2027" s="152"/>
      <c r="Q2027" s="152"/>
      <c r="R2027" s="152"/>
      <c r="S2027" s="152"/>
      <c r="T2027" s="153" cm="1">
        <f t="array" ref="T2027">MATCH(1,(TDU_Info!$C$5:$C$111=$T$6)*(TDU_Info!$B$5:$B$111&lt;=$B2027),0)</f>
        <v>88</v>
      </c>
      <c r="U2027" s="152">
        <f>100*(INDEX(TDU_Info!$E$5:$E$111,$T2027)/T$11+INDEX(TDU_Info!$F$5:$F$111,$T2027))</f>
        <v>4.0617000000000001</v>
      </c>
      <c r="V2027" s="152">
        <v>16.536999999999999</v>
      </c>
      <c r="W2027" s="152">
        <v>15.042999999999999</v>
      </c>
      <c r="X2027" s="152">
        <v>12.895</v>
      </c>
      <c r="Y2027" s="152">
        <v>11.195</v>
      </c>
      <c r="Z2027" s="152">
        <v>17.53</v>
      </c>
      <c r="AA2027" s="152">
        <v>16.013000000000002</v>
      </c>
      <c r="AB2027" s="152">
        <v>13.895</v>
      </c>
      <c r="AC2027" s="152">
        <v>12.095000000000001</v>
      </c>
      <c r="AD2027" s="152">
        <v>16.408000000000001</v>
      </c>
      <c r="AE2027" s="152">
        <v>14.927</v>
      </c>
      <c r="AF2027" s="152">
        <v>12.648</v>
      </c>
      <c r="AG2027" s="152">
        <v>10.948</v>
      </c>
      <c r="AH2027" s="152">
        <v>17.414999999999999</v>
      </c>
      <c r="AI2027" s="152">
        <v>16.038</v>
      </c>
      <c r="AJ2027" s="152">
        <v>13.648</v>
      </c>
      <c r="AK2027" s="152">
        <v>11.848000000000001</v>
      </c>
      <c r="AL2027" s="152" t="e">
        <f t="shared" si="377"/>
        <v>#N/A</v>
      </c>
      <c r="AM2027" s="152" t="e">
        <f t="shared" si="378"/>
        <v>#N/A</v>
      </c>
      <c r="AN2027" s="152" t="e">
        <f>NA()</f>
        <v>#N/A</v>
      </c>
      <c r="AO2027" s="152" t="e">
        <f>NA()</f>
        <v>#N/A</v>
      </c>
      <c r="AP2027" s="152">
        <f t="shared" si="391"/>
        <v>8.2182999999999993</v>
      </c>
      <c r="AQ2027" s="152"/>
      <c r="AR2027" s="152"/>
      <c r="AS2027" s="153">
        <f t="shared" si="408"/>
        <v>185</v>
      </c>
      <c r="AT2027" s="153">
        <f t="shared" si="362"/>
        <v>0</v>
      </c>
      <c r="AU2027" s="153">
        <f t="shared" si="363"/>
        <v>0</v>
      </c>
      <c r="AV2027" s="153">
        <f t="shared" si="364"/>
        <v>1</v>
      </c>
      <c r="BA2027">
        <f t="shared" si="409"/>
        <v>4</v>
      </c>
    </row>
    <row r="2028" spans="2:53" x14ac:dyDescent="0.25">
      <c r="B2028" s="155">
        <f t="shared" si="384"/>
        <v>44747.999305555553</v>
      </c>
      <c r="C2028" s="155">
        <f t="shared" si="371"/>
        <v>44747.999305555553</v>
      </c>
      <c r="D2028" s="152">
        <f t="shared" si="374"/>
        <v>12.135</v>
      </c>
      <c r="E2028" s="152"/>
      <c r="F2028" s="152"/>
      <c r="G2028" s="152"/>
      <c r="H2028" s="152" t="e">
        <f t="shared" si="375"/>
        <v>#N/A</v>
      </c>
      <c r="I2028" s="152"/>
      <c r="J2028" s="152" t="e">
        <f t="shared" si="376"/>
        <v>#N/A</v>
      </c>
      <c r="K2028" s="152"/>
      <c r="L2028" s="152"/>
      <c r="M2028" s="152"/>
      <c r="N2028" s="152"/>
      <c r="O2028" s="152"/>
      <c r="P2028" s="152"/>
      <c r="Q2028" s="152"/>
      <c r="R2028" s="152"/>
      <c r="S2028" s="152"/>
      <c r="T2028" s="153" cm="1">
        <f t="array" ref="T2028">MATCH(1,(TDU_Info!$C$5:$C$111=$T$6)*(TDU_Info!$B$5:$B$111&lt;=$B2028),0)</f>
        <v>88</v>
      </c>
      <c r="U2028" s="152">
        <f>100*(INDEX(TDU_Info!$E$5:$E$111,$T2028)/T$11+INDEX(TDU_Info!$F$5:$F$111,$T2028))</f>
        <v>4.0617000000000001</v>
      </c>
      <c r="V2028" s="152">
        <v>16.966999999999999</v>
      </c>
      <c r="W2028" s="152">
        <v>14.843999999999999</v>
      </c>
      <c r="X2028" s="152">
        <v>12.379</v>
      </c>
      <c r="Y2028" s="152">
        <v>10.609</v>
      </c>
      <c r="Z2028" s="152">
        <v>18.2</v>
      </c>
      <c r="AA2028" s="152">
        <v>16.013000000000002</v>
      </c>
      <c r="AB2028" s="152">
        <v>13.388999999999999</v>
      </c>
      <c r="AC2028" s="152">
        <v>11.569000000000001</v>
      </c>
      <c r="AD2028" s="152">
        <v>16.838000000000001</v>
      </c>
      <c r="AE2028" s="152">
        <v>14.647</v>
      </c>
      <c r="AF2028" s="152">
        <v>12.135</v>
      </c>
      <c r="AG2028" s="152">
        <v>10.365</v>
      </c>
      <c r="AH2028" s="152">
        <v>18.085000000000001</v>
      </c>
      <c r="AI2028" s="152">
        <v>15.922000000000001</v>
      </c>
      <c r="AJ2028" s="152">
        <v>13.145</v>
      </c>
      <c r="AK2028" s="152">
        <v>11.324999999999999</v>
      </c>
      <c r="AL2028" s="152" t="e">
        <f t="shared" si="377"/>
        <v>#N/A</v>
      </c>
      <c r="AM2028" s="152" t="e">
        <f t="shared" si="378"/>
        <v>#N/A</v>
      </c>
      <c r="AN2028" s="152" t="e">
        <f>NA()</f>
        <v>#N/A</v>
      </c>
      <c r="AO2028" s="152" t="e">
        <f>NA()</f>
        <v>#N/A</v>
      </c>
      <c r="AP2028" s="152">
        <f t="shared" si="391"/>
        <v>8.2182999999999993</v>
      </c>
      <c r="AQ2028" s="152"/>
      <c r="AR2028" s="152"/>
      <c r="AS2028" s="153">
        <f t="shared" si="408"/>
        <v>186</v>
      </c>
      <c r="AT2028" s="153">
        <f t="shared" si="362"/>
        <v>0</v>
      </c>
      <c r="AU2028" s="153">
        <f t="shared" si="363"/>
        <v>0</v>
      </c>
      <c r="AV2028" s="153">
        <f t="shared" si="364"/>
        <v>1</v>
      </c>
      <c r="BA2028">
        <f t="shared" si="409"/>
        <v>5</v>
      </c>
    </row>
    <row r="2029" spans="2:53" x14ac:dyDescent="0.25">
      <c r="B2029" s="155">
        <f t="shared" si="384"/>
        <v>44748.999305555553</v>
      </c>
      <c r="C2029" s="155">
        <f t="shared" si="371"/>
        <v>44748.999305555553</v>
      </c>
      <c r="D2029" s="152">
        <f t="shared" si="374"/>
        <v>12.135</v>
      </c>
      <c r="E2029" s="152"/>
      <c r="F2029" s="152"/>
      <c r="G2029" s="152"/>
      <c r="H2029" s="152" t="e">
        <f t="shared" si="375"/>
        <v>#N/A</v>
      </c>
      <c r="I2029" s="152"/>
      <c r="J2029" s="152" t="e">
        <f t="shared" si="376"/>
        <v>#N/A</v>
      </c>
      <c r="K2029" s="152"/>
      <c r="L2029" s="152"/>
      <c r="M2029" s="152"/>
      <c r="N2029" s="152"/>
      <c r="O2029" s="152"/>
      <c r="P2029" s="152"/>
      <c r="Q2029" s="152"/>
      <c r="R2029" s="152"/>
      <c r="S2029" s="152"/>
      <c r="T2029" s="153" cm="1">
        <f t="array" ref="T2029">MATCH(1,(TDU_Info!$C$5:$C$111=$T$6)*(TDU_Info!$B$5:$B$111&lt;=$B2029),0)</f>
        <v>88</v>
      </c>
      <c r="U2029" s="152">
        <f>100*(INDEX(TDU_Info!$E$5:$E$111,$T2029)/T$11+INDEX(TDU_Info!$F$5:$F$111,$T2029))</f>
        <v>4.0617000000000001</v>
      </c>
      <c r="V2029" s="152">
        <v>16.966999999999999</v>
      </c>
      <c r="W2029" s="152">
        <v>14.843999999999999</v>
      </c>
      <c r="X2029" s="152">
        <v>12.379</v>
      </c>
      <c r="Y2029" s="152">
        <v>10.609</v>
      </c>
      <c r="Z2029" s="152">
        <v>18.2</v>
      </c>
      <c r="AA2029" s="152">
        <v>16.013000000000002</v>
      </c>
      <c r="AB2029" s="152">
        <v>13.388999999999999</v>
      </c>
      <c r="AC2029" s="152">
        <v>11.569000000000001</v>
      </c>
      <c r="AD2029" s="152">
        <v>16.838000000000001</v>
      </c>
      <c r="AE2029" s="152">
        <v>14.647</v>
      </c>
      <c r="AF2029" s="152">
        <v>12.135</v>
      </c>
      <c r="AG2029" s="152">
        <v>10.365</v>
      </c>
      <c r="AH2029" s="152">
        <v>18.085000000000001</v>
      </c>
      <c r="AI2029" s="152">
        <v>15.922000000000001</v>
      </c>
      <c r="AJ2029" s="152">
        <v>13.145</v>
      </c>
      <c r="AK2029" s="152">
        <v>11.324999999999999</v>
      </c>
      <c r="AL2029" s="152" t="e">
        <f t="shared" si="377"/>
        <v>#N/A</v>
      </c>
      <c r="AM2029" s="152" t="e">
        <f t="shared" si="378"/>
        <v>#N/A</v>
      </c>
      <c r="AN2029" s="152" t="e">
        <f>NA()</f>
        <v>#N/A</v>
      </c>
      <c r="AO2029" s="152" t="e">
        <f>NA()</f>
        <v>#N/A</v>
      </c>
      <c r="AP2029" s="152">
        <f t="shared" si="391"/>
        <v>8.2182999999999993</v>
      </c>
      <c r="AQ2029" s="152"/>
      <c r="AR2029" s="152"/>
      <c r="AS2029" s="153">
        <f t="shared" si="408"/>
        <v>187</v>
      </c>
      <c r="AT2029" s="153">
        <f t="shared" si="362"/>
        <v>0</v>
      </c>
      <c r="AU2029" s="153">
        <f t="shared" si="363"/>
        <v>0</v>
      </c>
      <c r="AV2029" s="153">
        <f t="shared" si="364"/>
        <v>1</v>
      </c>
      <c r="BA2029">
        <f t="shared" si="409"/>
        <v>6</v>
      </c>
    </row>
    <row r="2030" spans="2:53" x14ac:dyDescent="0.25">
      <c r="B2030" s="155">
        <f t="shared" si="384"/>
        <v>44749.999305555553</v>
      </c>
      <c r="C2030" s="155">
        <f t="shared" si="371"/>
        <v>44749.999305555553</v>
      </c>
      <c r="D2030" s="152">
        <f t="shared" si="374"/>
        <v>12.135</v>
      </c>
      <c r="E2030" s="152"/>
      <c r="F2030" s="152"/>
      <c r="G2030" s="152"/>
      <c r="H2030" s="152" t="e">
        <f t="shared" si="375"/>
        <v>#N/A</v>
      </c>
      <c r="I2030" s="152"/>
      <c r="J2030" s="152" t="e">
        <f t="shared" si="376"/>
        <v>#N/A</v>
      </c>
      <c r="K2030" s="152"/>
      <c r="L2030" s="152"/>
      <c r="M2030" s="152"/>
      <c r="N2030" s="152"/>
      <c r="O2030" s="152"/>
      <c r="P2030" s="152"/>
      <c r="Q2030" s="152"/>
      <c r="R2030" s="152"/>
      <c r="S2030" s="152"/>
      <c r="T2030" s="153" cm="1">
        <f t="array" ref="T2030">MATCH(1,(TDU_Info!$C$5:$C$111=$T$6)*(TDU_Info!$B$5:$B$111&lt;=$B2030),0)</f>
        <v>88</v>
      </c>
      <c r="U2030" s="152">
        <f>100*(INDEX(TDU_Info!$E$5:$E$111,$T2030)/T$11+INDEX(TDU_Info!$F$5:$F$111,$T2030))</f>
        <v>4.0617000000000001</v>
      </c>
      <c r="V2030" s="152">
        <v>16.966999999999999</v>
      </c>
      <c r="W2030" s="152">
        <v>14.843999999999999</v>
      </c>
      <c r="X2030" s="152">
        <v>12.379</v>
      </c>
      <c r="Y2030" s="152">
        <v>10.609</v>
      </c>
      <c r="Z2030" s="152">
        <v>18.2</v>
      </c>
      <c r="AA2030" s="152">
        <v>16.113</v>
      </c>
      <c r="AB2030" s="152">
        <v>13.388999999999999</v>
      </c>
      <c r="AC2030" s="152">
        <v>11.569000000000001</v>
      </c>
      <c r="AD2030" s="152">
        <v>16.838000000000001</v>
      </c>
      <c r="AE2030" s="152">
        <v>14.647</v>
      </c>
      <c r="AF2030" s="152">
        <v>12.135</v>
      </c>
      <c r="AG2030" s="152">
        <v>10.365</v>
      </c>
      <c r="AH2030" s="152">
        <v>18.085000000000001</v>
      </c>
      <c r="AI2030" s="152">
        <v>15.922000000000001</v>
      </c>
      <c r="AJ2030" s="152">
        <v>13.145</v>
      </c>
      <c r="AK2030" s="152">
        <v>11.324999999999999</v>
      </c>
      <c r="AL2030" s="152" t="e">
        <f t="shared" si="377"/>
        <v>#N/A</v>
      </c>
      <c r="AM2030" s="152" t="e">
        <f t="shared" si="378"/>
        <v>#N/A</v>
      </c>
      <c r="AN2030" s="152" t="e">
        <f>NA()</f>
        <v>#N/A</v>
      </c>
      <c r="AO2030" s="152" t="e">
        <f>NA()</f>
        <v>#N/A</v>
      </c>
      <c r="AP2030" s="152">
        <f t="shared" si="391"/>
        <v>8.2182999999999993</v>
      </c>
      <c r="AQ2030" s="152"/>
      <c r="AR2030" s="152"/>
      <c r="AS2030" s="153">
        <f t="shared" si="408"/>
        <v>188</v>
      </c>
      <c r="AT2030" s="153">
        <f t="shared" si="362"/>
        <v>0</v>
      </c>
      <c r="AU2030" s="153">
        <f t="shared" si="363"/>
        <v>0</v>
      </c>
      <c r="AV2030" s="153">
        <f t="shared" si="364"/>
        <v>1</v>
      </c>
      <c r="BA2030">
        <f t="shared" si="409"/>
        <v>7</v>
      </c>
    </row>
    <row r="2031" spans="2:53" x14ac:dyDescent="0.25">
      <c r="B2031" s="155">
        <f t="shared" si="384"/>
        <v>44750.999305555553</v>
      </c>
      <c r="C2031" s="155">
        <f t="shared" si="371"/>
        <v>44750.999305555553</v>
      </c>
      <c r="D2031" s="152">
        <f t="shared" si="374"/>
        <v>12.164999999999999</v>
      </c>
      <c r="E2031" s="152"/>
      <c r="F2031" s="152"/>
      <c r="G2031" s="152"/>
      <c r="H2031" s="152" t="e">
        <f t="shared" si="375"/>
        <v>#N/A</v>
      </c>
      <c r="I2031" s="152"/>
      <c r="J2031" s="152" t="e">
        <f t="shared" si="376"/>
        <v>#N/A</v>
      </c>
      <c r="K2031" s="152"/>
      <c r="L2031" s="152"/>
      <c r="M2031" s="152"/>
      <c r="N2031" s="152"/>
      <c r="O2031" s="152"/>
      <c r="P2031" s="152"/>
      <c r="Q2031" s="152"/>
      <c r="R2031" s="152"/>
      <c r="S2031" s="152"/>
      <c r="T2031" s="153" cm="1">
        <f t="array" ref="T2031">MATCH(1,(TDU_Info!$C$5:$C$111=$T$6)*(TDU_Info!$B$5:$B$111&lt;=$B2031),0)</f>
        <v>88</v>
      </c>
      <c r="U2031" s="152">
        <f>100*(INDEX(TDU_Info!$E$5:$E$111,$T2031)/T$11+INDEX(TDU_Info!$F$5:$F$111,$T2031))</f>
        <v>4.0617000000000001</v>
      </c>
      <c r="V2031" s="152">
        <v>17.286999999999999</v>
      </c>
      <c r="W2031" s="152">
        <v>14.772</v>
      </c>
      <c r="X2031" s="152">
        <v>12.281000000000001</v>
      </c>
      <c r="Y2031" s="152">
        <v>10.510999999999999</v>
      </c>
      <c r="Z2031" s="152">
        <v>18.48</v>
      </c>
      <c r="AA2031" s="152">
        <v>16.013000000000002</v>
      </c>
      <c r="AB2031" s="152">
        <v>13.163</v>
      </c>
      <c r="AC2031" s="152">
        <v>11.363</v>
      </c>
      <c r="AD2031" s="152">
        <v>17.158000000000001</v>
      </c>
      <c r="AE2031" s="152">
        <v>14.792</v>
      </c>
      <c r="AF2031" s="152">
        <v>12.164999999999999</v>
      </c>
      <c r="AG2031" s="152">
        <v>10.345000000000001</v>
      </c>
      <c r="AH2031" s="152">
        <v>18.364999999999998</v>
      </c>
      <c r="AI2031" s="152">
        <v>16.038</v>
      </c>
      <c r="AJ2031" s="152">
        <v>13.145</v>
      </c>
      <c r="AK2031" s="152">
        <v>11.295</v>
      </c>
      <c r="AL2031" s="152" t="e">
        <f t="shared" si="377"/>
        <v>#N/A</v>
      </c>
      <c r="AM2031" s="152" t="e">
        <f t="shared" si="378"/>
        <v>#N/A</v>
      </c>
      <c r="AN2031" s="152" t="e">
        <f>NA()</f>
        <v>#N/A</v>
      </c>
      <c r="AO2031" s="152" t="e">
        <f>NA()</f>
        <v>#N/A</v>
      </c>
      <c r="AP2031" s="152">
        <f t="shared" si="391"/>
        <v>8.2182999999999993</v>
      </c>
      <c r="AQ2031" s="152"/>
      <c r="AR2031" s="152"/>
      <c r="AS2031" s="153">
        <f t="shared" si="408"/>
        <v>189</v>
      </c>
      <c r="AT2031" s="153">
        <f t="shared" si="362"/>
        <v>0</v>
      </c>
      <c r="AU2031" s="153">
        <f t="shared" si="363"/>
        <v>0</v>
      </c>
      <c r="AV2031" s="153">
        <f t="shared" si="364"/>
        <v>1</v>
      </c>
      <c r="BA2031">
        <f t="shared" si="409"/>
        <v>8</v>
      </c>
    </row>
    <row r="2032" spans="2:53" x14ac:dyDescent="0.25">
      <c r="B2032" s="155">
        <f t="shared" si="384"/>
        <v>44751.999305555553</v>
      </c>
      <c r="C2032" s="155">
        <f t="shared" si="371"/>
        <v>44751.999305555553</v>
      </c>
      <c r="D2032" s="152">
        <f t="shared" si="374"/>
        <v>12.164999999999999</v>
      </c>
      <c r="E2032" s="152"/>
      <c r="F2032" s="152"/>
      <c r="G2032" s="152"/>
      <c r="H2032" s="152" t="e">
        <f t="shared" si="375"/>
        <v>#N/A</v>
      </c>
      <c r="I2032" s="152"/>
      <c r="J2032" s="152" t="e">
        <f t="shared" si="376"/>
        <v>#N/A</v>
      </c>
      <c r="K2032" s="152"/>
      <c r="L2032" s="152"/>
      <c r="M2032" s="152"/>
      <c r="N2032" s="152"/>
      <c r="O2032" s="152"/>
      <c r="P2032" s="152"/>
      <c r="Q2032" s="152"/>
      <c r="R2032" s="152"/>
      <c r="S2032" s="152"/>
      <c r="T2032" s="153" cm="1">
        <f t="array" ref="T2032">MATCH(1,(TDU_Info!$C$5:$C$111=$T$6)*(TDU_Info!$B$5:$B$111&lt;=$B2032),0)</f>
        <v>88</v>
      </c>
      <c r="U2032" s="152">
        <f>100*(INDEX(TDU_Info!$E$5:$E$111,$T2032)/T$11+INDEX(TDU_Info!$F$5:$F$111,$T2032))</f>
        <v>4.0617000000000001</v>
      </c>
      <c r="V2032" s="152">
        <v>17.286999999999999</v>
      </c>
      <c r="W2032" s="152">
        <v>15.054</v>
      </c>
      <c r="X2032" s="152">
        <v>12.409000000000001</v>
      </c>
      <c r="Y2032" s="152">
        <v>10.589</v>
      </c>
      <c r="Z2032" s="152">
        <v>18.48</v>
      </c>
      <c r="AA2032" s="152">
        <v>16.273</v>
      </c>
      <c r="AB2032" s="152">
        <v>13.388999999999999</v>
      </c>
      <c r="AC2032" s="152">
        <v>11.539</v>
      </c>
      <c r="AD2032" s="152">
        <v>17.158000000000001</v>
      </c>
      <c r="AE2032" s="152">
        <v>14.856999999999999</v>
      </c>
      <c r="AF2032" s="152">
        <v>12.164999999999999</v>
      </c>
      <c r="AG2032" s="152">
        <v>10.345000000000001</v>
      </c>
      <c r="AH2032" s="152">
        <v>18.364999999999998</v>
      </c>
      <c r="AI2032" s="152">
        <v>16.082000000000001</v>
      </c>
      <c r="AJ2032" s="152">
        <v>13.145</v>
      </c>
      <c r="AK2032" s="152">
        <v>11.295</v>
      </c>
      <c r="AL2032" s="152" t="e">
        <f t="shared" si="377"/>
        <v>#N/A</v>
      </c>
      <c r="AM2032" s="152" t="e">
        <f t="shared" si="378"/>
        <v>#N/A</v>
      </c>
      <c r="AN2032" s="152" t="e">
        <f>NA()</f>
        <v>#N/A</v>
      </c>
      <c r="AO2032" s="152" t="e">
        <f>NA()</f>
        <v>#N/A</v>
      </c>
      <c r="AP2032" s="152">
        <f t="shared" si="391"/>
        <v>8.2182999999999993</v>
      </c>
      <c r="AQ2032" s="152"/>
      <c r="AR2032" s="152"/>
      <c r="AS2032" s="153">
        <f t="shared" si="408"/>
        <v>190</v>
      </c>
      <c r="AT2032" s="153">
        <f t="shared" si="362"/>
        <v>0</v>
      </c>
      <c r="AU2032" s="153">
        <f t="shared" si="363"/>
        <v>0</v>
      </c>
      <c r="AV2032" s="153">
        <f t="shared" si="364"/>
        <v>1</v>
      </c>
      <c r="BA2032">
        <f t="shared" si="409"/>
        <v>9</v>
      </c>
    </row>
    <row r="2033" spans="2:53" x14ac:dyDescent="0.25">
      <c r="B2033" s="155">
        <f t="shared" si="384"/>
        <v>44752.999305555553</v>
      </c>
      <c r="C2033" s="155">
        <f t="shared" si="371"/>
        <v>44752.999305555553</v>
      </c>
      <c r="D2033" s="152">
        <f t="shared" si="374"/>
        <v>12.164999999999999</v>
      </c>
      <c r="E2033" s="152"/>
      <c r="F2033" s="152"/>
      <c r="G2033" s="152"/>
      <c r="H2033" s="152" t="e">
        <f t="shared" si="375"/>
        <v>#N/A</v>
      </c>
      <c r="I2033" s="152"/>
      <c r="J2033" s="152" t="e">
        <f t="shared" si="376"/>
        <v>#N/A</v>
      </c>
      <c r="K2033" s="152"/>
      <c r="L2033" s="152"/>
      <c r="M2033" s="152"/>
      <c r="N2033" s="152"/>
      <c r="O2033" s="152"/>
      <c r="P2033" s="152"/>
      <c r="Q2033" s="152"/>
      <c r="R2033" s="152"/>
      <c r="S2033" s="152"/>
      <c r="T2033" s="153" cm="1">
        <f t="array" ref="T2033">MATCH(1,(TDU_Info!$C$5:$C$111=$T$6)*(TDU_Info!$B$5:$B$111&lt;=$B2033),0)</f>
        <v>88</v>
      </c>
      <c r="U2033" s="152">
        <f>100*(INDEX(TDU_Info!$E$5:$E$111,$T2033)/T$11+INDEX(TDU_Info!$F$5:$F$111,$T2033))</f>
        <v>4.0617000000000001</v>
      </c>
      <c r="V2033" s="152">
        <v>17.286999999999999</v>
      </c>
      <c r="W2033" s="152">
        <v>15.054</v>
      </c>
      <c r="X2033" s="152">
        <v>12.409000000000001</v>
      </c>
      <c r="Y2033" s="152">
        <v>10.589</v>
      </c>
      <c r="Z2033" s="152">
        <v>18.48</v>
      </c>
      <c r="AA2033" s="152">
        <v>16.273</v>
      </c>
      <c r="AB2033" s="152">
        <v>13.388999999999999</v>
      </c>
      <c r="AC2033" s="152">
        <v>11.539</v>
      </c>
      <c r="AD2033" s="152">
        <v>17.158000000000001</v>
      </c>
      <c r="AE2033" s="152">
        <v>14.856999999999999</v>
      </c>
      <c r="AF2033" s="152">
        <v>12.164999999999999</v>
      </c>
      <c r="AG2033" s="152">
        <v>10.345000000000001</v>
      </c>
      <c r="AH2033" s="152">
        <v>18.364999999999998</v>
      </c>
      <c r="AI2033" s="152">
        <v>16.082000000000001</v>
      </c>
      <c r="AJ2033" s="152">
        <v>13.145</v>
      </c>
      <c r="AK2033" s="152">
        <v>11.295</v>
      </c>
      <c r="AL2033" s="152" t="e">
        <f t="shared" si="377"/>
        <v>#N/A</v>
      </c>
      <c r="AM2033" s="152" t="e">
        <f t="shared" si="378"/>
        <v>#N/A</v>
      </c>
      <c r="AN2033" s="152" t="e">
        <f>NA()</f>
        <v>#N/A</v>
      </c>
      <c r="AO2033" s="152" t="e">
        <f>NA()</f>
        <v>#N/A</v>
      </c>
      <c r="AP2033" s="152">
        <f t="shared" si="391"/>
        <v>8.2182999999999993</v>
      </c>
      <c r="AQ2033" s="152"/>
      <c r="AR2033" s="152"/>
      <c r="AS2033" s="153">
        <f t="shared" si="408"/>
        <v>191</v>
      </c>
      <c r="AT2033" s="153">
        <f t="shared" si="362"/>
        <v>0</v>
      </c>
      <c r="AU2033" s="153">
        <f t="shared" si="363"/>
        <v>0</v>
      </c>
      <c r="AV2033" s="153">
        <f t="shared" si="364"/>
        <v>1</v>
      </c>
      <c r="BA2033">
        <f t="shared" si="409"/>
        <v>10</v>
      </c>
    </row>
    <row r="2034" spans="2:53" x14ac:dyDescent="0.25">
      <c r="B2034" s="155">
        <f t="shared" si="384"/>
        <v>44753.999305555553</v>
      </c>
      <c r="C2034" s="155">
        <f t="shared" si="371"/>
        <v>44753.999305555553</v>
      </c>
      <c r="D2034" s="152">
        <f t="shared" si="374"/>
        <v>12.164999999999999</v>
      </c>
      <c r="E2034" s="152"/>
      <c r="F2034" s="152"/>
      <c r="G2034" s="152"/>
      <c r="H2034" s="152" t="e">
        <f t="shared" si="375"/>
        <v>#N/A</v>
      </c>
      <c r="I2034" s="152"/>
      <c r="J2034" s="152" t="e">
        <f t="shared" si="376"/>
        <v>#N/A</v>
      </c>
      <c r="K2034" s="152"/>
      <c r="L2034" s="152"/>
      <c r="M2034" s="152"/>
      <c r="N2034" s="152"/>
      <c r="O2034" s="152"/>
      <c r="P2034" s="152"/>
      <c r="Q2034" s="152"/>
      <c r="R2034" s="152"/>
      <c r="S2034" s="152"/>
      <c r="T2034" s="153" cm="1">
        <f t="array" ref="T2034">MATCH(1,(TDU_Info!$C$5:$C$111=$T$6)*(TDU_Info!$B$5:$B$111&lt;=$B2034),0)</f>
        <v>88</v>
      </c>
      <c r="U2034" s="152">
        <f>100*(INDEX(TDU_Info!$E$5:$E$111,$T2034)/T$11+INDEX(TDU_Info!$F$5:$F$111,$T2034))</f>
        <v>4.0617000000000001</v>
      </c>
      <c r="V2034" s="152">
        <v>17.286999999999999</v>
      </c>
      <c r="W2034" s="152">
        <v>14.972</v>
      </c>
      <c r="X2034" s="152">
        <v>12.409000000000001</v>
      </c>
      <c r="Y2034" s="152">
        <v>10.589</v>
      </c>
      <c r="Z2034" s="152">
        <v>18.48</v>
      </c>
      <c r="AA2034" s="152">
        <v>16.013000000000002</v>
      </c>
      <c r="AB2034" s="152">
        <v>13.388999999999999</v>
      </c>
      <c r="AC2034" s="152">
        <v>11.539</v>
      </c>
      <c r="AD2034" s="152">
        <v>17.158000000000001</v>
      </c>
      <c r="AE2034" s="152">
        <v>14.856999999999999</v>
      </c>
      <c r="AF2034" s="152">
        <v>12.164999999999999</v>
      </c>
      <c r="AG2034" s="152">
        <v>10.345000000000001</v>
      </c>
      <c r="AH2034" s="152">
        <v>18.364999999999998</v>
      </c>
      <c r="AI2034" s="152">
        <v>16.038</v>
      </c>
      <c r="AJ2034" s="152">
        <v>13.145</v>
      </c>
      <c r="AK2034" s="152">
        <v>11.295</v>
      </c>
      <c r="AL2034" s="152" t="e">
        <f t="shared" si="377"/>
        <v>#N/A</v>
      </c>
      <c r="AM2034" s="152" t="e">
        <f t="shared" si="378"/>
        <v>#N/A</v>
      </c>
      <c r="AN2034" s="152" t="e">
        <f>NA()</f>
        <v>#N/A</v>
      </c>
      <c r="AO2034" s="152" t="e">
        <f>NA()</f>
        <v>#N/A</v>
      </c>
      <c r="AP2034" s="152">
        <f t="shared" si="391"/>
        <v>8.2182999999999993</v>
      </c>
      <c r="AQ2034" s="152"/>
      <c r="AR2034" s="152"/>
      <c r="AS2034" s="153">
        <f t="shared" si="408"/>
        <v>192</v>
      </c>
      <c r="AT2034" s="153">
        <f t="shared" si="362"/>
        <v>0</v>
      </c>
      <c r="AU2034" s="153">
        <f t="shared" si="363"/>
        <v>0</v>
      </c>
      <c r="AV2034" s="153">
        <f t="shared" si="364"/>
        <v>1</v>
      </c>
      <c r="BA2034">
        <f t="shared" si="409"/>
        <v>11</v>
      </c>
    </row>
    <row r="2035" spans="2:53" x14ac:dyDescent="0.25">
      <c r="B2035" s="155">
        <f t="shared" si="384"/>
        <v>44754.999305555553</v>
      </c>
      <c r="C2035" s="155">
        <f t="shared" si="371"/>
        <v>44754.999305555553</v>
      </c>
      <c r="D2035" s="152">
        <f t="shared" si="374"/>
        <v>12.164999999999999</v>
      </c>
      <c r="E2035" s="152"/>
      <c r="F2035" s="152"/>
      <c r="G2035" s="152"/>
      <c r="H2035" s="152" t="e">
        <f t="shared" si="375"/>
        <v>#N/A</v>
      </c>
      <c r="I2035" s="152"/>
      <c r="J2035" s="152" t="e">
        <f t="shared" si="376"/>
        <v>#N/A</v>
      </c>
      <c r="K2035" s="152"/>
      <c r="L2035" s="152"/>
      <c r="M2035" s="152"/>
      <c r="N2035" s="152"/>
      <c r="O2035" s="152"/>
      <c r="P2035" s="152"/>
      <c r="Q2035" s="152"/>
      <c r="R2035" s="152"/>
      <c r="S2035" s="152"/>
      <c r="T2035" s="153" cm="1">
        <f t="array" ref="T2035">MATCH(1,(TDU_Info!$C$5:$C$111=$T$6)*(TDU_Info!$B$5:$B$111&lt;=$B2035),0)</f>
        <v>88</v>
      </c>
      <c r="U2035" s="152">
        <f>100*(INDEX(TDU_Info!$E$5:$E$111,$T2035)/T$11+INDEX(TDU_Info!$F$5:$F$111,$T2035))</f>
        <v>4.0617000000000001</v>
      </c>
      <c r="V2035" s="152">
        <v>17.286999999999999</v>
      </c>
      <c r="W2035" s="152">
        <v>14.972</v>
      </c>
      <c r="X2035" s="152">
        <v>12.409000000000001</v>
      </c>
      <c r="Y2035" s="152">
        <v>10.589</v>
      </c>
      <c r="Z2035" s="152">
        <v>18.48</v>
      </c>
      <c r="AA2035" s="152">
        <v>16.013000000000002</v>
      </c>
      <c r="AB2035" s="152">
        <v>13.388999999999999</v>
      </c>
      <c r="AC2035" s="152">
        <v>11.539</v>
      </c>
      <c r="AD2035" s="152">
        <v>17.158000000000001</v>
      </c>
      <c r="AE2035" s="152">
        <v>14.856999999999999</v>
      </c>
      <c r="AF2035" s="152">
        <v>12.164999999999999</v>
      </c>
      <c r="AG2035" s="152">
        <v>10.345000000000001</v>
      </c>
      <c r="AH2035" s="152">
        <v>18.364999999999998</v>
      </c>
      <c r="AI2035" s="152">
        <v>16.038</v>
      </c>
      <c r="AJ2035" s="152">
        <v>13.145</v>
      </c>
      <c r="AK2035" s="152">
        <v>11.295</v>
      </c>
      <c r="AL2035" s="152" t="e">
        <f t="shared" si="377"/>
        <v>#N/A</v>
      </c>
      <c r="AM2035" s="152" t="e">
        <f t="shared" si="378"/>
        <v>#N/A</v>
      </c>
      <c r="AN2035" s="152" t="e">
        <f>NA()</f>
        <v>#N/A</v>
      </c>
      <c r="AO2035" s="152" t="e">
        <f>NA()</f>
        <v>#N/A</v>
      </c>
      <c r="AP2035" s="152">
        <f t="shared" si="391"/>
        <v>8.2182999999999993</v>
      </c>
      <c r="AQ2035" s="152"/>
      <c r="AR2035" s="152"/>
      <c r="AS2035" s="153">
        <f t="shared" si="408"/>
        <v>193</v>
      </c>
      <c r="AT2035" s="153">
        <f t="shared" si="362"/>
        <v>0</v>
      </c>
      <c r="AU2035" s="153">
        <f t="shared" si="363"/>
        <v>0</v>
      </c>
      <c r="AV2035" s="153">
        <f t="shared" si="364"/>
        <v>1</v>
      </c>
      <c r="BA2035">
        <f t="shared" si="409"/>
        <v>12</v>
      </c>
    </row>
    <row r="2036" spans="2:53" x14ac:dyDescent="0.25">
      <c r="B2036" s="155">
        <f t="shared" si="384"/>
        <v>44755.999305555553</v>
      </c>
      <c r="C2036" s="155">
        <f t="shared" si="371"/>
        <v>44755.999305555553</v>
      </c>
      <c r="D2036" s="152">
        <f t="shared" si="374"/>
        <v>12.355</v>
      </c>
      <c r="E2036" s="152"/>
      <c r="F2036" s="152"/>
      <c r="G2036" s="152"/>
      <c r="H2036" s="152" t="e">
        <f t="shared" si="375"/>
        <v>#N/A</v>
      </c>
      <c r="I2036" s="152"/>
      <c r="J2036" s="152" t="e">
        <f t="shared" si="376"/>
        <v>#N/A</v>
      </c>
      <c r="K2036" s="152"/>
      <c r="L2036" s="152"/>
      <c r="M2036" s="152"/>
      <c r="N2036" s="152"/>
      <c r="O2036" s="152"/>
      <c r="P2036" s="152"/>
      <c r="Q2036" s="152"/>
      <c r="R2036" s="152"/>
      <c r="S2036" s="152"/>
      <c r="T2036" s="153" cm="1">
        <f t="array" ref="T2036">MATCH(1,(TDU_Info!$C$5:$C$111=$T$6)*(TDU_Info!$B$5:$B$111&lt;=$B2036),0)</f>
        <v>88</v>
      </c>
      <c r="U2036" s="152">
        <f>100*(INDEX(TDU_Info!$E$5:$E$111,$T2036)/T$11+INDEX(TDU_Info!$F$5:$F$111,$T2036))</f>
        <v>4.0617000000000001</v>
      </c>
      <c r="V2036" s="152">
        <v>17.437000000000001</v>
      </c>
      <c r="W2036" s="152">
        <v>14.972</v>
      </c>
      <c r="X2036" s="152">
        <v>12.381</v>
      </c>
      <c r="Y2036" s="152">
        <v>10.789</v>
      </c>
      <c r="Z2036" s="152">
        <v>18.64</v>
      </c>
      <c r="AA2036" s="152">
        <v>16.013000000000002</v>
      </c>
      <c r="AB2036" s="152">
        <v>13.462999999999999</v>
      </c>
      <c r="AC2036" s="152">
        <v>11.739000000000001</v>
      </c>
      <c r="AD2036" s="152">
        <v>17.308</v>
      </c>
      <c r="AE2036" s="152">
        <v>14.992000000000001</v>
      </c>
      <c r="AF2036" s="152">
        <v>12.355</v>
      </c>
      <c r="AG2036" s="152">
        <v>10.545</v>
      </c>
      <c r="AH2036" s="152">
        <v>18.524999999999999</v>
      </c>
      <c r="AI2036" s="152">
        <v>16.038</v>
      </c>
      <c r="AJ2036" s="152">
        <v>13.335000000000001</v>
      </c>
      <c r="AK2036" s="152">
        <v>11.494999999999999</v>
      </c>
      <c r="AL2036" s="152" t="e">
        <f t="shared" si="377"/>
        <v>#N/A</v>
      </c>
      <c r="AM2036" s="152" t="e">
        <f t="shared" si="378"/>
        <v>#N/A</v>
      </c>
      <c r="AN2036" s="152" t="e">
        <f>NA()</f>
        <v>#N/A</v>
      </c>
      <c r="AO2036" s="152" t="e">
        <f>NA()</f>
        <v>#N/A</v>
      </c>
      <c r="AP2036" s="152">
        <f t="shared" si="391"/>
        <v>8.2182999999999993</v>
      </c>
      <c r="AQ2036" s="152"/>
      <c r="AR2036" s="152"/>
      <c r="AS2036" s="153">
        <f t="shared" si="408"/>
        <v>194</v>
      </c>
      <c r="AT2036" s="153">
        <f t="shared" si="362"/>
        <v>0</v>
      </c>
      <c r="AU2036" s="153">
        <f t="shared" si="363"/>
        <v>0</v>
      </c>
      <c r="AV2036" s="153">
        <f t="shared" si="364"/>
        <v>1</v>
      </c>
      <c r="BA2036">
        <f t="shared" si="409"/>
        <v>13</v>
      </c>
    </row>
    <row r="2037" spans="2:53" x14ac:dyDescent="0.25">
      <c r="B2037" s="155">
        <f t="shared" si="384"/>
        <v>44756.999305555553</v>
      </c>
      <c r="C2037" s="155">
        <f t="shared" si="371"/>
        <v>44756.999305555553</v>
      </c>
      <c r="D2037" s="152">
        <f t="shared" si="374"/>
        <v>12.355</v>
      </c>
      <c r="E2037" s="152"/>
      <c r="F2037" s="152"/>
      <c r="G2037" s="152"/>
      <c r="H2037" s="152" t="e">
        <f t="shared" si="375"/>
        <v>#N/A</v>
      </c>
      <c r="I2037" s="152"/>
      <c r="J2037" s="152" t="e">
        <f t="shared" si="376"/>
        <v>#N/A</v>
      </c>
      <c r="K2037" s="152"/>
      <c r="L2037" s="152"/>
      <c r="M2037" s="152"/>
      <c r="N2037" s="152"/>
      <c r="O2037" s="152"/>
      <c r="P2037" s="152"/>
      <c r="Q2037" s="152"/>
      <c r="R2037" s="152"/>
      <c r="S2037" s="152"/>
      <c r="T2037" s="153" cm="1">
        <f t="array" ref="T2037">MATCH(1,(TDU_Info!$C$5:$C$111=$T$6)*(TDU_Info!$B$5:$B$111&lt;=$B2037),0)</f>
        <v>88</v>
      </c>
      <c r="U2037" s="152">
        <f>100*(INDEX(TDU_Info!$E$5:$E$111,$T2037)/T$11+INDEX(TDU_Info!$F$5:$F$111,$T2037))</f>
        <v>4.0617000000000001</v>
      </c>
      <c r="V2037" s="152">
        <v>17.437000000000001</v>
      </c>
      <c r="W2037" s="152">
        <v>15.272</v>
      </c>
      <c r="X2037" s="152">
        <v>12.581</v>
      </c>
      <c r="Y2037" s="152">
        <v>10.789</v>
      </c>
      <c r="Z2037" s="152">
        <v>18.64</v>
      </c>
      <c r="AA2037" s="152">
        <v>16.413</v>
      </c>
      <c r="AB2037" s="152">
        <v>13.462999999999999</v>
      </c>
      <c r="AC2037" s="152">
        <v>11.739000000000001</v>
      </c>
      <c r="AD2037" s="152">
        <v>17.308</v>
      </c>
      <c r="AE2037" s="152">
        <v>15.087</v>
      </c>
      <c r="AF2037" s="152">
        <v>12.355</v>
      </c>
      <c r="AG2037" s="152">
        <v>10.545</v>
      </c>
      <c r="AH2037" s="152">
        <v>18.524999999999999</v>
      </c>
      <c r="AI2037" s="152">
        <v>16.321999999999999</v>
      </c>
      <c r="AJ2037" s="152">
        <v>13.335000000000001</v>
      </c>
      <c r="AK2037" s="152">
        <v>11.494999999999999</v>
      </c>
      <c r="AL2037" s="152" t="e">
        <f t="shared" si="377"/>
        <v>#N/A</v>
      </c>
      <c r="AM2037" s="152" t="e">
        <f t="shared" si="378"/>
        <v>#N/A</v>
      </c>
      <c r="AN2037" s="152" t="e">
        <f>NA()</f>
        <v>#N/A</v>
      </c>
      <c r="AO2037" s="152" t="e">
        <f>NA()</f>
        <v>#N/A</v>
      </c>
      <c r="AP2037" s="152">
        <f t="shared" si="391"/>
        <v>8.2182999999999993</v>
      </c>
      <c r="AQ2037" s="152"/>
      <c r="AR2037" s="152"/>
      <c r="AS2037" s="153">
        <f t="shared" ref="AS2037:AS2045" si="410">ROUNDUP(B2037-DATE(YEAR(B2037),1,1),0)</f>
        <v>195</v>
      </c>
      <c r="AT2037" s="153">
        <f t="shared" si="362"/>
        <v>0</v>
      </c>
      <c r="AU2037" s="153">
        <f t="shared" si="363"/>
        <v>0</v>
      </c>
      <c r="AV2037" s="153">
        <f t="shared" si="364"/>
        <v>1</v>
      </c>
      <c r="BA2037">
        <f t="shared" ref="BA2037:BA2045" si="411">DAY(C2037)</f>
        <v>14</v>
      </c>
    </row>
    <row r="2038" spans="2:53" x14ac:dyDescent="0.25">
      <c r="B2038" s="155">
        <f t="shared" si="384"/>
        <v>44757.999305555553</v>
      </c>
      <c r="C2038" s="155">
        <f t="shared" si="371"/>
        <v>44757.999305555553</v>
      </c>
      <c r="D2038" s="152">
        <f t="shared" si="374"/>
        <v>13.01</v>
      </c>
      <c r="E2038" s="152"/>
      <c r="F2038" s="152"/>
      <c r="G2038" s="152"/>
      <c r="H2038" s="152" t="e">
        <f t="shared" si="375"/>
        <v>#N/A</v>
      </c>
      <c r="I2038" s="152"/>
      <c r="J2038" s="152" t="e">
        <f t="shared" si="376"/>
        <v>#N/A</v>
      </c>
      <c r="K2038" s="152"/>
      <c r="L2038" s="152"/>
      <c r="M2038" s="152"/>
      <c r="N2038" s="152"/>
      <c r="O2038" s="152"/>
      <c r="P2038" s="152"/>
      <c r="Q2038" s="152"/>
      <c r="R2038" s="152"/>
      <c r="S2038" s="152"/>
      <c r="T2038" s="153" cm="1">
        <f t="array" ref="T2038">MATCH(1,(TDU_Info!$C$5:$C$111=$T$6)*(TDU_Info!$B$5:$B$111&lt;=$B2038),0)</f>
        <v>88</v>
      </c>
      <c r="U2038" s="152">
        <f>100*(INDEX(TDU_Info!$E$5:$E$111,$T2038)/T$11+INDEX(TDU_Info!$F$5:$F$111,$T2038))</f>
        <v>4.0617000000000001</v>
      </c>
      <c r="V2038" s="152">
        <v>20.821000000000002</v>
      </c>
      <c r="W2038" s="152">
        <v>15.272</v>
      </c>
      <c r="X2038" s="152">
        <v>13.01</v>
      </c>
      <c r="Y2038" s="152">
        <v>11.21</v>
      </c>
      <c r="Z2038" s="152">
        <v>20.794</v>
      </c>
      <c r="AA2038" s="152">
        <v>16.413</v>
      </c>
      <c r="AB2038" s="152">
        <v>14</v>
      </c>
      <c r="AC2038" s="152">
        <v>12.1</v>
      </c>
      <c r="AD2038" s="152">
        <v>20.76</v>
      </c>
      <c r="AE2038" s="152">
        <v>15.292</v>
      </c>
      <c r="AF2038" s="152">
        <v>13.01</v>
      </c>
      <c r="AG2038" s="152">
        <v>11.21</v>
      </c>
      <c r="AH2038" s="152">
        <v>20.747</v>
      </c>
      <c r="AI2038" s="152">
        <v>16.437999999999999</v>
      </c>
      <c r="AJ2038" s="152">
        <v>14</v>
      </c>
      <c r="AK2038" s="152">
        <v>12.1</v>
      </c>
      <c r="AL2038" s="152" t="e">
        <f t="shared" si="377"/>
        <v>#N/A</v>
      </c>
      <c r="AM2038" s="152" t="e">
        <f t="shared" si="378"/>
        <v>#N/A</v>
      </c>
      <c r="AN2038" s="152" t="e">
        <f>NA()</f>
        <v>#N/A</v>
      </c>
      <c r="AO2038" s="152" t="e">
        <f>NA()</f>
        <v>#N/A</v>
      </c>
      <c r="AP2038" s="152">
        <f t="shared" si="391"/>
        <v>8.2182999999999993</v>
      </c>
      <c r="AQ2038" s="152"/>
      <c r="AR2038" s="152"/>
      <c r="AS2038" s="153">
        <f t="shared" si="410"/>
        <v>196</v>
      </c>
      <c r="AT2038" s="153">
        <f t="shared" si="362"/>
        <v>0</v>
      </c>
      <c r="AU2038" s="153">
        <f t="shared" si="363"/>
        <v>0</v>
      </c>
      <c r="AV2038" s="153">
        <f t="shared" si="364"/>
        <v>1</v>
      </c>
      <c r="BA2038">
        <f t="shared" si="411"/>
        <v>15</v>
      </c>
    </row>
    <row r="2039" spans="2:53" x14ac:dyDescent="0.25">
      <c r="B2039" s="155">
        <f t="shared" si="384"/>
        <v>44758.999305555553</v>
      </c>
      <c r="C2039" s="155">
        <f t="shared" si="371"/>
        <v>44758.999305555553</v>
      </c>
      <c r="D2039" s="152">
        <f t="shared" si="374"/>
        <v>13.01</v>
      </c>
      <c r="E2039" s="152"/>
      <c r="F2039" s="152"/>
      <c r="G2039" s="152"/>
      <c r="H2039" s="152" t="e">
        <f t="shared" si="375"/>
        <v>#N/A</v>
      </c>
      <c r="I2039" s="152"/>
      <c r="J2039" s="152" t="e">
        <f t="shared" si="376"/>
        <v>#N/A</v>
      </c>
      <c r="K2039" s="152"/>
      <c r="L2039" s="152"/>
      <c r="M2039" s="152"/>
      <c r="N2039" s="152"/>
      <c r="O2039" s="152"/>
      <c r="P2039" s="152"/>
      <c r="Q2039" s="152"/>
      <c r="R2039" s="152"/>
      <c r="S2039" s="152"/>
      <c r="T2039" s="153" cm="1">
        <f t="array" ref="T2039">MATCH(1,(TDU_Info!$C$5:$C$111=$T$6)*(TDU_Info!$B$5:$B$111&lt;=$B2039),0)</f>
        <v>88</v>
      </c>
      <c r="U2039" s="152">
        <f>100*(INDEX(TDU_Info!$E$5:$E$111,$T2039)/T$11+INDEX(TDU_Info!$F$5:$F$111,$T2039))</f>
        <v>4.0617000000000001</v>
      </c>
      <c r="V2039" s="152">
        <v>20.821000000000002</v>
      </c>
      <c r="W2039" s="152">
        <v>15.872</v>
      </c>
      <c r="X2039" s="152">
        <v>13.01</v>
      </c>
      <c r="Y2039" s="152">
        <v>11.21</v>
      </c>
      <c r="Z2039" s="152">
        <v>20.794</v>
      </c>
      <c r="AA2039" s="152">
        <v>16.913</v>
      </c>
      <c r="AB2039" s="152">
        <v>14</v>
      </c>
      <c r="AC2039" s="152">
        <v>12.1</v>
      </c>
      <c r="AD2039" s="152">
        <v>20.76</v>
      </c>
      <c r="AE2039" s="152">
        <v>15.891999999999999</v>
      </c>
      <c r="AF2039" s="152">
        <v>13.01</v>
      </c>
      <c r="AG2039" s="152">
        <v>11.21</v>
      </c>
      <c r="AH2039" s="152">
        <v>20.747</v>
      </c>
      <c r="AI2039" s="152">
        <v>16.937999999999999</v>
      </c>
      <c r="AJ2039" s="152">
        <v>14</v>
      </c>
      <c r="AK2039" s="152">
        <v>12.1</v>
      </c>
      <c r="AL2039" s="152" t="e">
        <f t="shared" si="377"/>
        <v>#N/A</v>
      </c>
      <c r="AM2039" s="152" t="e">
        <f t="shared" si="378"/>
        <v>#N/A</v>
      </c>
      <c r="AN2039" s="152" t="e">
        <f>NA()</f>
        <v>#N/A</v>
      </c>
      <c r="AO2039" s="152" t="e">
        <f>NA()</f>
        <v>#N/A</v>
      </c>
      <c r="AP2039" s="152">
        <f t="shared" si="391"/>
        <v>8.2182999999999993</v>
      </c>
      <c r="AQ2039" s="152"/>
      <c r="AR2039" s="152"/>
      <c r="AS2039" s="153">
        <f t="shared" si="410"/>
        <v>197</v>
      </c>
      <c r="AT2039" s="153">
        <f t="shared" si="362"/>
        <v>0</v>
      </c>
      <c r="AU2039" s="153">
        <f t="shared" si="363"/>
        <v>0</v>
      </c>
      <c r="AV2039" s="153">
        <f t="shared" si="364"/>
        <v>1</v>
      </c>
      <c r="BA2039">
        <f t="shared" si="411"/>
        <v>16</v>
      </c>
    </row>
    <row r="2040" spans="2:53" x14ac:dyDescent="0.25">
      <c r="B2040" s="155">
        <f t="shared" si="384"/>
        <v>44759.999305555553</v>
      </c>
      <c r="C2040" s="155">
        <f t="shared" si="371"/>
        <v>44759.999305555553</v>
      </c>
      <c r="D2040" s="152">
        <f t="shared" si="374"/>
        <v>13.01</v>
      </c>
      <c r="E2040" s="152"/>
      <c r="F2040" s="152"/>
      <c r="G2040" s="152"/>
      <c r="H2040" s="152" t="e">
        <f t="shared" si="375"/>
        <v>#N/A</v>
      </c>
      <c r="I2040" s="152"/>
      <c r="J2040" s="152" t="e">
        <f t="shared" si="376"/>
        <v>#N/A</v>
      </c>
      <c r="K2040" s="152"/>
      <c r="L2040" s="152"/>
      <c r="M2040" s="152"/>
      <c r="N2040" s="152"/>
      <c r="O2040" s="152"/>
      <c r="P2040" s="152"/>
      <c r="Q2040" s="152"/>
      <c r="R2040" s="152"/>
      <c r="S2040" s="152"/>
      <c r="T2040" s="153" cm="1">
        <f t="array" ref="T2040">MATCH(1,(TDU_Info!$C$5:$C$111=$T$6)*(TDU_Info!$B$5:$B$111&lt;=$B2040),0)</f>
        <v>88</v>
      </c>
      <c r="U2040" s="152">
        <f>100*(INDEX(TDU_Info!$E$5:$E$111,$T2040)/T$11+INDEX(TDU_Info!$F$5:$F$111,$T2040))</f>
        <v>4.0617000000000001</v>
      </c>
      <c r="V2040" s="152">
        <v>20.821000000000002</v>
      </c>
      <c r="W2040" s="152">
        <v>15.872</v>
      </c>
      <c r="X2040" s="152">
        <v>13.01</v>
      </c>
      <c r="Y2040" s="152">
        <v>11.21</v>
      </c>
      <c r="Z2040" s="152">
        <v>20.794</v>
      </c>
      <c r="AA2040" s="152">
        <v>16.913</v>
      </c>
      <c r="AB2040" s="152">
        <v>14</v>
      </c>
      <c r="AC2040" s="152">
        <v>12.1</v>
      </c>
      <c r="AD2040" s="152">
        <v>20.76</v>
      </c>
      <c r="AE2040" s="152">
        <v>15.891999999999999</v>
      </c>
      <c r="AF2040" s="152">
        <v>13.01</v>
      </c>
      <c r="AG2040" s="152">
        <v>11.21</v>
      </c>
      <c r="AH2040" s="152">
        <v>20.747</v>
      </c>
      <c r="AI2040" s="152">
        <v>16.937999999999999</v>
      </c>
      <c r="AJ2040" s="152">
        <v>14</v>
      </c>
      <c r="AK2040" s="152">
        <v>12.1</v>
      </c>
      <c r="AL2040" s="152" t="e">
        <f t="shared" si="377"/>
        <v>#N/A</v>
      </c>
      <c r="AM2040" s="152" t="e">
        <f t="shared" si="378"/>
        <v>#N/A</v>
      </c>
      <c r="AN2040" s="152" t="e">
        <f>NA()</f>
        <v>#N/A</v>
      </c>
      <c r="AO2040" s="152" t="e">
        <f>NA()</f>
        <v>#N/A</v>
      </c>
      <c r="AP2040" s="152">
        <f t="shared" si="391"/>
        <v>8.2182999999999993</v>
      </c>
      <c r="AQ2040" s="152"/>
      <c r="AR2040" s="152"/>
      <c r="AS2040" s="153">
        <f t="shared" si="410"/>
        <v>198</v>
      </c>
      <c r="AT2040" s="153">
        <f t="shared" si="362"/>
        <v>0</v>
      </c>
      <c r="AU2040" s="153">
        <f t="shared" si="363"/>
        <v>0</v>
      </c>
      <c r="AV2040" s="153">
        <f t="shared" si="364"/>
        <v>1</v>
      </c>
      <c r="BA2040">
        <f t="shared" si="411"/>
        <v>17</v>
      </c>
    </row>
    <row r="2041" spans="2:53" x14ac:dyDescent="0.25">
      <c r="B2041" s="155">
        <f t="shared" si="384"/>
        <v>44760.999305555553</v>
      </c>
      <c r="C2041" s="155">
        <f t="shared" si="371"/>
        <v>44760.999305555553</v>
      </c>
      <c r="D2041" s="152">
        <f t="shared" si="374"/>
        <v>10.802</v>
      </c>
      <c r="E2041" s="152"/>
      <c r="F2041" s="152"/>
      <c r="G2041" s="152"/>
      <c r="H2041" s="152" t="e">
        <f t="shared" si="375"/>
        <v>#N/A</v>
      </c>
      <c r="I2041" s="152"/>
      <c r="J2041" s="152" t="e">
        <f t="shared" si="376"/>
        <v>#N/A</v>
      </c>
      <c r="K2041" s="152"/>
      <c r="L2041" s="152"/>
      <c r="M2041" s="152"/>
      <c r="N2041" s="152"/>
      <c r="O2041" s="152"/>
      <c r="P2041" s="152"/>
      <c r="Q2041" s="152"/>
      <c r="R2041" s="152"/>
      <c r="S2041" s="152"/>
      <c r="T2041" s="153" cm="1">
        <f t="array" ref="T2041">MATCH(1,(TDU_Info!$C$5:$C$111=$T$6)*(TDU_Info!$B$5:$B$111&lt;=$B2041),0)</f>
        <v>88</v>
      </c>
      <c r="U2041" s="152">
        <f>100*(INDEX(TDU_Info!$E$5:$E$111,$T2041)/T$11+INDEX(TDU_Info!$F$5:$F$111,$T2041))</f>
        <v>4.0617000000000001</v>
      </c>
      <c r="V2041" s="152">
        <v>20.878</v>
      </c>
      <c r="W2041" s="152">
        <v>15.89</v>
      </c>
      <c r="X2041" s="152">
        <v>10.802</v>
      </c>
      <c r="Y2041" s="152">
        <v>11.21</v>
      </c>
      <c r="Z2041" s="152">
        <v>20.86</v>
      </c>
      <c r="AA2041" s="152">
        <v>16.937000000000001</v>
      </c>
      <c r="AB2041" s="152">
        <v>10.802</v>
      </c>
      <c r="AC2041" s="152">
        <v>12.1</v>
      </c>
      <c r="AD2041" s="152">
        <v>20.789000000000001</v>
      </c>
      <c r="AE2041" s="152">
        <v>15.901</v>
      </c>
      <c r="AF2041" s="152">
        <v>10.802</v>
      </c>
      <c r="AG2041" s="152">
        <v>11.21</v>
      </c>
      <c r="AH2041" s="152">
        <v>20.78</v>
      </c>
      <c r="AI2041" s="152">
        <v>16.95</v>
      </c>
      <c r="AJ2041" s="152">
        <v>10.802</v>
      </c>
      <c r="AK2041" s="152">
        <v>12.1</v>
      </c>
      <c r="AL2041" s="152" t="e">
        <f t="shared" si="377"/>
        <v>#N/A</v>
      </c>
      <c r="AM2041" s="152" t="e">
        <f t="shared" si="378"/>
        <v>#N/A</v>
      </c>
      <c r="AN2041" s="152" t="e">
        <f>NA()</f>
        <v>#N/A</v>
      </c>
      <c r="AO2041" s="152" t="e">
        <f>NA()</f>
        <v>#N/A</v>
      </c>
      <c r="AP2041" s="152">
        <f t="shared" si="391"/>
        <v>8.2182999999999993</v>
      </c>
      <c r="AQ2041" s="152"/>
      <c r="AR2041" s="152"/>
      <c r="AS2041" s="153">
        <f t="shared" si="410"/>
        <v>199</v>
      </c>
      <c r="AT2041" s="153">
        <f t="shared" si="362"/>
        <v>0</v>
      </c>
      <c r="AU2041" s="153">
        <f t="shared" si="363"/>
        <v>0</v>
      </c>
      <c r="AV2041" s="153">
        <f t="shared" si="364"/>
        <v>1</v>
      </c>
      <c r="BA2041">
        <f t="shared" si="411"/>
        <v>18</v>
      </c>
    </row>
    <row r="2042" spans="2:53" x14ac:dyDescent="0.25">
      <c r="B2042" s="155">
        <f t="shared" si="384"/>
        <v>44761.999305555553</v>
      </c>
      <c r="C2042" s="155">
        <f t="shared" si="371"/>
        <v>44761.999305555553</v>
      </c>
      <c r="D2042" s="152">
        <f t="shared" si="374"/>
        <v>10.802</v>
      </c>
      <c r="E2042" s="152"/>
      <c r="F2042" s="152"/>
      <c r="G2042" s="152"/>
      <c r="H2042" s="152" t="e">
        <f t="shared" si="375"/>
        <v>#N/A</v>
      </c>
      <c r="I2042" s="152"/>
      <c r="J2042" s="152" t="e">
        <f t="shared" si="376"/>
        <v>#N/A</v>
      </c>
      <c r="K2042" s="152"/>
      <c r="L2042" s="152"/>
      <c r="M2042" s="152"/>
      <c r="N2042" s="152"/>
      <c r="O2042" s="152"/>
      <c r="P2042" s="152"/>
      <c r="Q2042" s="152"/>
      <c r="R2042" s="152"/>
      <c r="S2042" s="152"/>
      <c r="T2042" s="153" cm="1">
        <f t="array" ref="T2042">MATCH(1,(TDU_Info!$C$5:$C$111=$T$6)*(TDU_Info!$B$5:$B$111&lt;=$B2042),0)</f>
        <v>88</v>
      </c>
      <c r="U2042" s="152">
        <f>100*(INDEX(TDU_Info!$E$5:$E$111,$T2042)/T$11+INDEX(TDU_Info!$F$5:$F$111,$T2042))</f>
        <v>4.0617000000000001</v>
      </c>
      <c r="V2042" s="152">
        <v>20.878</v>
      </c>
      <c r="W2042" s="152">
        <v>16.792999999999999</v>
      </c>
      <c r="X2042" s="152">
        <v>10.802</v>
      </c>
      <c r="Y2042" s="152">
        <v>11.21</v>
      </c>
      <c r="Z2042" s="152">
        <v>20.86</v>
      </c>
      <c r="AA2042" s="152">
        <v>16.940000000000001</v>
      </c>
      <c r="AB2042" s="152">
        <v>10.802</v>
      </c>
      <c r="AC2042" s="152">
        <v>12.1</v>
      </c>
      <c r="AD2042" s="152">
        <v>20.789000000000001</v>
      </c>
      <c r="AE2042" s="152">
        <v>16.802</v>
      </c>
      <c r="AF2042" s="152">
        <v>10.802</v>
      </c>
      <c r="AG2042" s="152">
        <v>11.21</v>
      </c>
      <c r="AH2042" s="152">
        <v>20.78</v>
      </c>
      <c r="AI2042" s="152">
        <v>16.952000000000002</v>
      </c>
      <c r="AJ2042" s="152">
        <v>10.802</v>
      </c>
      <c r="AK2042" s="152">
        <v>12.1</v>
      </c>
      <c r="AL2042" s="152" t="e">
        <f t="shared" si="377"/>
        <v>#N/A</v>
      </c>
      <c r="AM2042" s="152" t="e">
        <f t="shared" si="378"/>
        <v>#N/A</v>
      </c>
      <c r="AN2042" s="152" t="e">
        <f>NA()</f>
        <v>#N/A</v>
      </c>
      <c r="AO2042" s="152" t="e">
        <f>NA()</f>
        <v>#N/A</v>
      </c>
      <c r="AP2042" s="152">
        <f t="shared" si="391"/>
        <v>8.2182999999999993</v>
      </c>
      <c r="AQ2042" s="152"/>
      <c r="AR2042" s="152"/>
      <c r="AS2042" s="153">
        <f t="shared" si="410"/>
        <v>200</v>
      </c>
      <c r="AT2042" s="153">
        <f t="shared" si="362"/>
        <v>0</v>
      </c>
      <c r="AU2042" s="153">
        <f t="shared" si="363"/>
        <v>0</v>
      </c>
      <c r="AV2042" s="153">
        <f t="shared" si="364"/>
        <v>1</v>
      </c>
      <c r="BA2042">
        <f t="shared" si="411"/>
        <v>19</v>
      </c>
    </row>
    <row r="2043" spans="2:53" x14ac:dyDescent="0.25">
      <c r="B2043" s="155">
        <f t="shared" si="384"/>
        <v>44762.999305555553</v>
      </c>
      <c r="C2043" s="155">
        <f t="shared" si="371"/>
        <v>44762.999305555553</v>
      </c>
      <c r="D2043" s="152">
        <f t="shared" si="374"/>
        <v>10.802</v>
      </c>
      <c r="E2043" s="152"/>
      <c r="F2043" s="152"/>
      <c r="G2043" s="152"/>
      <c r="H2043" s="152" t="e">
        <f t="shared" si="375"/>
        <v>#N/A</v>
      </c>
      <c r="I2043" s="152"/>
      <c r="J2043" s="152" t="e">
        <f t="shared" si="376"/>
        <v>#N/A</v>
      </c>
      <c r="K2043" s="152"/>
      <c r="L2043" s="152"/>
      <c r="M2043" s="152"/>
      <c r="N2043" s="152"/>
      <c r="O2043" s="152"/>
      <c r="P2043" s="152"/>
      <c r="Q2043" s="152"/>
      <c r="R2043" s="152"/>
      <c r="S2043" s="152"/>
      <c r="T2043" s="153" cm="1">
        <f t="array" ref="T2043">MATCH(1,(TDU_Info!$C$5:$C$111=$T$6)*(TDU_Info!$B$5:$B$111&lt;=$B2043),0)</f>
        <v>88</v>
      </c>
      <c r="U2043" s="152">
        <f>100*(INDEX(TDU_Info!$E$5:$E$111,$T2043)/T$11+INDEX(TDU_Info!$F$5:$F$111,$T2043))</f>
        <v>4.0617000000000001</v>
      </c>
      <c r="V2043" s="152">
        <v>20.878</v>
      </c>
      <c r="W2043" s="152">
        <v>16.966999999999999</v>
      </c>
      <c r="X2043" s="152">
        <v>10.802</v>
      </c>
      <c r="Y2043" s="152">
        <v>11.21</v>
      </c>
      <c r="Z2043" s="152">
        <v>20.86</v>
      </c>
      <c r="AA2043" s="152">
        <v>17.161999999999999</v>
      </c>
      <c r="AB2043" s="152">
        <v>10.802</v>
      </c>
      <c r="AC2043" s="152">
        <v>12.1</v>
      </c>
      <c r="AD2043" s="152">
        <v>20.789000000000001</v>
      </c>
      <c r="AE2043" s="152">
        <v>16.832999999999998</v>
      </c>
      <c r="AF2043" s="152">
        <v>10.802</v>
      </c>
      <c r="AG2043" s="152">
        <v>11.21</v>
      </c>
      <c r="AH2043" s="152">
        <v>20.78</v>
      </c>
      <c r="AI2043" s="152">
        <v>17.030999999999999</v>
      </c>
      <c r="AJ2043" s="152">
        <v>10.802</v>
      </c>
      <c r="AK2043" s="152">
        <v>12.1</v>
      </c>
      <c r="AL2043" s="152" t="e">
        <f t="shared" si="377"/>
        <v>#N/A</v>
      </c>
      <c r="AM2043" s="152" t="e">
        <f t="shared" si="378"/>
        <v>#N/A</v>
      </c>
      <c r="AN2043" s="152" t="e">
        <f>NA()</f>
        <v>#N/A</v>
      </c>
      <c r="AO2043" s="152" t="e">
        <f>NA()</f>
        <v>#N/A</v>
      </c>
      <c r="AP2043" s="152">
        <f t="shared" si="391"/>
        <v>8.2182999999999993</v>
      </c>
      <c r="AQ2043" s="152"/>
      <c r="AR2043" s="152"/>
      <c r="AS2043" s="153">
        <f t="shared" si="410"/>
        <v>201</v>
      </c>
      <c r="AT2043" s="153">
        <f t="shared" si="362"/>
        <v>0</v>
      </c>
      <c r="AU2043" s="153">
        <f t="shared" si="363"/>
        <v>0</v>
      </c>
      <c r="AV2043" s="153">
        <f t="shared" si="364"/>
        <v>1</v>
      </c>
      <c r="BA2043">
        <f t="shared" si="411"/>
        <v>20</v>
      </c>
    </row>
    <row r="2044" spans="2:53" x14ac:dyDescent="0.25">
      <c r="B2044" s="155">
        <f t="shared" si="384"/>
        <v>44763.999305555553</v>
      </c>
      <c r="C2044" s="155">
        <f t="shared" si="371"/>
        <v>44763.999305555553</v>
      </c>
      <c r="D2044" s="152">
        <f t="shared" si="374"/>
        <v>10.802</v>
      </c>
      <c r="E2044" s="152"/>
      <c r="F2044" s="152"/>
      <c r="G2044" s="152"/>
      <c r="H2044" s="152" t="e">
        <f t="shared" si="375"/>
        <v>#N/A</v>
      </c>
      <c r="I2044" s="152"/>
      <c r="J2044" s="152" t="e">
        <f t="shared" si="376"/>
        <v>#N/A</v>
      </c>
      <c r="K2044" s="152"/>
      <c r="L2044" s="152"/>
      <c r="M2044" s="152"/>
      <c r="N2044" s="152"/>
      <c r="O2044" s="152"/>
      <c r="P2044" s="152"/>
      <c r="Q2044" s="152"/>
      <c r="R2044" s="152"/>
      <c r="S2044" s="152"/>
      <c r="T2044" s="153" cm="1">
        <f t="array" ref="T2044">MATCH(1,(TDU_Info!$C$5:$C$111=$T$6)*(TDU_Info!$B$5:$B$111&lt;=$B2044),0)</f>
        <v>88</v>
      </c>
      <c r="U2044" s="152">
        <f>100*(INDEX(TDU_Info!$E$5:$E$111,$T2044)/T$11+INDEX(TDU_Info!$F$5:$F$111,$T2044))</f>
        <v>4.0617000000000001</v>
      </c>
      <c r="V2044" s="152">
        <v>20.878</v>
      </c>
      <c r="W2044" s="152">
        <v>16.966999999999999</v>
      </c>
      <c r="X2044" s="152">
        <v>10.802</v>
      </c>
      <c r="Y2044" s="152">
        <v>11.21</v>
      </c>
      <c r="Z2044" s="152">
        <v>20.86</v>
      </c>
      <c r="AA2044" s="152">
        <v>16.940000000000001</v>
      </c>
      <c r="AB2044" s="152">
        <v>10.802</v>
      </c>
      <c r="AC2044" s="152">
        <v>11.962999999999999</v>
      </c>
      <c r="AD2044" s="152">
        <v>20.789000000000001</v>
      </c>
      <c r="AE2044" s="152">
        <v>16.832999999999998</v>
      </c>
      <c r="AF2044" s="152">
        <v>10.802</v>
      </c>
      <c r="AG2044" s="152">
        <v>11.21</v>
      </c>
      <c r="AH2044" s="152">
        <v>20.78</v>
      </c>
      <c r="AI2044" s="152">
        <v>16.952000000000002</v>
      </c>
      <c r="AJ2044" s="152">
        <v>10.802</v>
      </c>
      <c r="AK2044" s="152">
        <v>11.962999999999999</v>
      </c>
      <c r="AL2044" s="152" t="e">
        <f t="shared" si="377"/>
        <v>#N/A</v>
      </c>
      <c r="AM2044" s="152" t="e">
        <f t="shared" si="378"/>
        <v>#N/A</v>
      </c>
      <c r="AN2044" s="152" t="e">
        <f>NA()</f>
        <v>#N/A</v>
      </c>
      <c r="AO2044" s="152" t="e">
        <f>NA()</f>
        <v>#N/A</v>
      </c>
      <c r="AP2044" s="152">
        <f t="shared" si="391"/>
        <v>8.2182999999999993</v>
      </c>
      <c r="AQ2044" s="152"/>
      <c r="AR2044" s="152"/>
      <c r="AS2044" s="153">
        <f t="shared" si="410"/>
        <v>202</v>
      </c>
      <c r="AT2044" s="153">
        <f t="shared" si="362"/>
        <v>0</v>
      </c>
      <c r="AU2044" s="153">
        <f t="shared" si="363"/>
        <v>0</v>
      </c>
      <c r="AV2044" s="153">
        <f t="shared" si="364"/>
        <v>1</v>
      </c>
      <c r="BA2044">
        <f t="shared" si="411"/>
        <v>21</v>
      </c>
    </row>
    <row r="2045" spans="2:53" x14ac:dyDescent="0.25">
      <c r="B2045" s="155">
        <f t="shared" si="384"/>
        <v>44764.999305555553</v>
      </c>
      <c r="C2045" s="155">
        <f t="shared" si="371"/>
        <v>44764.999305555553</v>
      </c>
      <c r="D2045" s="152">
        <f t="shared" si="374"/>
        <v>10.802</v>
      </c>
      <c r="E2045" s="152"/>
      <c r="F2045" s="152"/>
      <c r="G2045" s="152"/>
      <c r="H2045" s="152" t="e">
        <f t="shared" si="375"/>
        <v>#N/A</v>
      </c>
      <c r="I2045" s="152"/>
      <c r="J2045" s="152" t="e">
        <f t="shared" si="376"/>
        <v>#N/A</v>
      </c>
      <c r="K2045" s="152"/>
      <c r="L2045" s="152"/>
      <c r="M2045" s="152"/>
      <c r="N2045" s="152"/>
      <c r="O2045" s="152"/>
      <c r="P2045" s="152"/>
      <c r="Q2045" s="152"/>
      <c r="R2045" s="152"/>
      <c r="S2045" s="152"/>
      <c r="T2045" s="153" cm="1">
        <f t="array" ref="T2045">MATCH(1,(TDU_Info!$C$5:$C$111=$T$6)*(TDU_Info!$B$5:$B$111&lt;=$B2045),0)</f>
        <v>88</v>
      </c>
      <c r="U2045" s="152">
        <f>100*(INDEX(TDU_Info!$E$5:$E$111,$T2045)/T$11+INDEX(TDU_Info!$F$5:$F$111,$T2045))</f>
        <v>4.0617000000000001</v>
      </c>
      <c r="V2045" s="152">
        <v>21.081</v>
      </c>
      <c r="W2045" s="152">
        <v>18.245999999999999</v>
      </c>
      <c r="X2045" s="152">
        <v>10.802</v>
      </c>
      <c r="Y2045" s="152">
        <v>11.21</v>
      </c>
      <c r="Z2045" s="152">
        <v>22.253</v>
      </c>
      <c r="AA2045" s="152">
        <v>19.460999999999999</v>
      </c>
      <c r="AB2045" s="152">
        <v>10.802</v>
      </c>
      <c r="AC2045" s="152">
        <v>11.962999999999999</v>
      </c>
      <c r="AD2045" s="152">
        <v>20.916</v>
      </c>
      <c r="AE2045" s="152">
        <v>18.023</v>
      </c>
      <c r="AF2045" s="152">
        <v>10.802</v>
      </c>
      <c r="AG2045" s="152">
        <v>11.21</v>
      </c>
      <c r="AH2045" s="152">
        <v>22.096</v>
      </c>
      <c r="AI2045" s="152">
        <v>19.241</v>
      </c>
      <c r="AJ2045" s="152">
        <v>10.802</v>
      </c>
      <c r="AK2045" s="152">
        <v>11.962999999999999</v>
      </c>
      <c r="AL2045" s="152" t="e">
        <f t="shared" si="377"/>
        <v>#N/A</v>
      </c>
      <c r="AM2045" s="152" t="e">
        <f t="shared" si="378"/>
        <v>#N/A</v>
      </c>
      <c r="AN2045" s="152" t="e">
        <f>NA()</f>
        <v>#N/A</v>
      </c>
      <c r="AO2045" s="152" t="e">
        <f>NA()</f>
        <v>#N/A</v>
      </c>
      <c r="AP2045" s="152">
        <f t="shared" si="391"/>
        <v>8.2182999999999993</v>
      </c>
      <c r="AQ2045" s="152"/>
      <c r="AR2045" s="152"/>
      <c r="AS2045" s="153">
        <f t="shared" si="410"/>
        <v>203</v>
      </c>
      <c r="AT2045" s="153">
        <f t="shared" si="362"/>
        <v>0</v>
      </c>
      <c r="AU2045" s="153">
        <f t="shared" si="363"/>
        <v>0</v>
      </c>
      <c r="AV2045" s="153">
        <f t="shared" si="364"/>
        <v>1</v>
      </c>
      <c r="BA2045">
        <f t="shared" si="411"/>
        <v>22</v>
      </c>
    </row>
    <row r="2046" spans="2:53" x14ac:dyDescent="0.25">
      <c r="B2046" s="155">
        <f t="shared" si="384"/>
        <v>44765.999305555553</v>
      </c>
      <c r="C2046" s="155">
        <f t="shared" si="371"/>
        <v>44765.999305555553</v>
      </c>
      <c r="D2046" s="152">
        <f t="shared" si="374"/>
        <v>10.802</v>
      </c>
      <c r="E2046" s="152"/>
      <c r="F2046" s="152"/>
      <c r="G2046" s="152"/>
      <c r="H2046" s="152" t="e">
        <f t="shared" si="375"/>
        <v>#N/A</v>
      </c>
      <c r="I2046" s="152"/>
      <c r="J2046" s="152" t="e">
        <f t="shared" si="376"/>
        <v>#N/A</v>
      </c>
      <c r="K2046" s="152"/>
      <c r="L2046" s="152"/>
      <c r="M2046" s="152"/>
      <c r="N2046" s="152"/>
      <c r="O2046" s="152"/>
      <c r="P2046" s="152"/>
      <c r="Q2046" s="152"/>
      <c r="R2046" s="152"/>
      <c r="S2046" s="152"/>
      <c r="T2046" s="153" cm="1">
        <f t="array" ref="T2046">MATCH(1,(TDU_Info!$C$5:$C$111=$T$6)*(TDU_Info!$B$5:$B$111&lt;=$B2046),0)</f>
        <v>88</v>
      </c>
      <c r="U2046" s="152">
        <f>100*(INDEX(TDU_Info!$E$5:$E$111,$T2046)/T$11+INDEX(TDU_Info!$F$5:$F$111,$T2046))</f>
        <v>4.0617000000000001</v>
      </c>
      <c r="V2046" s="152">
        <v>21.081</v>
      </c>
      <c r="W2046" s="152">
        <v>18.193000000000001</v>
      </c>
      <c r="X2046" s="152">
        <v>10.802</v>
      </c>
      <c r="Y2046" s="152">
        <v>11.31</v>
      </c>
      <c r="Z2046" s="152">
        <v>22.253</v>
      </c>
      <c r="AA2046" s="152">
        <v>19.34</v>
      </c>
      <c r="AB2046" s="152">
        <v>10.802</v>
      </c>
      <c r="AC2046" s="152">
        <v>11.962999999999999</v>
      </c>
      <c r="AD2046" s="152">
        <v>20.916</v>
      </c>
      <c r="AE2046" s="152">
        <v>18.023</v>
      </c>
      <c r="AF2046" s="152">
        <v>10.802</v>
      </c>
      <c r="AG2046" s="152">
        <v>11.31</v>
      </c>
      <c r="AH2046" s="152">
        <v>22.096</v>
      </c>
      <c r="AI2046" s="152">
        <v>19.241</v>
      </c>
      <c r="AJ2046" s="152">
        <v>10.802</v>
      </c>
      <c r="AK2046" s="152">
        <v>11.962999999999999</v>
      </c>
      <c r="AL2046" s="152" t="e">
        <f t="shared" si="377"/>
        <v>#N/A</v>
      </c>
      <c r="AM2046" s="152" t="e">
        <f t="shared" si="378"/>
        <v>#N/A</v>
      </c>
      <c r="AN2046" s="152" t="e">
        <f>NA()</f>
        <v>#N/A</v>
      </c>
      <c r="AO2046" s="152" t="e">
        <f>NA()</f>
        <v>#N/A</v>
      </c>
      <c r="AP2046" s="152">
        <f t="shared" si="391"/>
        <v>8.2182999999999993</v>
      </c>
      <c r="AQ2046" s="152"/>
      <c r="AR2046" s="152"/>
      <c r="AS2046" s="153">
        <f t="shared" ref="AS2046:AS2054" si="412">ROUNDUP(B2046-DATE(YEAR(B2046),1,1),0)</f>
        <v>204</v>
      </c>
      <c r="AT2046" s="153">
        <f t="shared" si="362"/>
        <v>0</v>
      </c>
      <c r="AU2046" s="153">
        <f t="shared" si="363"/>
        <v>0</v>
      </c>
      <c r="AV2046" s="153">
        <f t="shared" si="364"/>
        <v>1</v>
      </c>
      <c r="BA2046">
        <f t="shared" ref="BA2046:BA2054" si="413">DAY(C2046)</f>
        <v>23</v>
      </c>
    </row>
    <row r="2047" spans="2:53" x14ac:dyDescent="0.25">
      <c r="B2047" s="155">
        <f t="shared" si="384"/>
        <v>44766.999305555553</v>
      </c>
      <c r="C2047" s="155">
        <f t="shared" si="371"/>
        <v>44766.999305555553</v>
      </c>
      <c r="D2047" s="152">
        <f t="shared" si="374"/>
        <v>12.166</v>
      </c>
      <c r="E2047" s="152"/>
      <c r="F2047" s="152"/>
      <c r="G2047" s="152"/>
      <c r="H2047" s="152" t="e">
        <f t="shared" si="375"/>
        <v>#N/A</v>
      </c>
      <c r="I2047" s="152"/>
      <c r="J2047" s="152" t="e">
        <f t="shared" si="376"/>
        <v>#N/A</v>
      </c>
      <c r="K2047" s="152"/>
      <c r="L2047" s="152"/>
      <c r="M2047" s="152"/>
      <c r="N2047" s="152"/>
      <c r="O2047" s="152"/>
      <c r="P2047" s="152"/>
      <c r="Q2047" s="152"/>
      <c r="R2047" s="152"/>
      <c r="S2047" s="152"/>
      <c r="T2047" s="153" cm="1">
        <f t="array" ref="T2047">MATCH(1,(TDU_Info!$C$5:$C$111=$T$6)*(TDU_Info!$B$5:$B$111&lt;=$B2047),0)</f>
        <v>88</v>
      </c>
      <c r="U2047" s="152">
        <f>100*(INDEX(TDU_Info!$E$5:$E$111,$T2047)/T$11+INDEX(TDU_Info!$F$5:$F$111,$T2047))</f>
        <v>4.0617000000000001</v>
      </c>
      <c r="V2047" s="152">
        <v>21.081</v>
      </c>
      <c r="W2047" s="152">
        <v>15.965</v>
      </c>
      <c r="X2047" s="152">
        <v>12.166</v>
      </c>
      <c r="Y2047" s="152">
        <v>11.31</v>
      </c>
      <c r="Z2047" s="152">
        <v>22.253</v>
      </c>
      <c r="AA2047" s="152">
        <v>15.96</v>
      </c>
      <c r="AB2047" s="152">
        <v>12.166</v>
      </c>
      <c r="AC2047" s="152">
        <v>11.962999999999999</v>
      </c>
      <c r="AD2047" s="152">
        <v>20.916</v>
      </c>
      <c r="AE2047" s="152">
        <v>15.974</v>
      </c>
      <c r="AF2047" s="152">
        <v>12.166</v>
      </c>
      <c r="AG2047" s="152">
        <v>11.31</v>
      </c>
      <c r="AH2047" s="152">
        <v>22.096</v>
      </c>
      <c r="AI2047" s="152">
        <v>15.972</v>
      </c>
      <c r="AJ2047" s="152">
        <v>12.166</v>
      </c>
      <c r="AK2047" s="152">
        <v>11.962999999999999</v>
      </c>
      <c r="AL2047" s="152" t="e">
        <f t="shared" si="377"/>
        <v>#N/A</v>
      </c>
      <c r="AM2047" s="152" t="e">
        <f t="shared" si="378"/>
        <v>#N/A</v>
      </c>
      <c r="AN2047" s="152" t="e">
        <f>NA()</f>
        <v>#N/A</v>
      </c>
      <c r="AO2047" s="152" t="e">
        <f>NA()</f>
        <v>#N/A</v>
      </c>
      <c r="AP2047" s="152">
        <f t="shared" si="391"/>
        <v>8.2182999999999993</v>
      </c>
      <c r="AQ2047" s="152"/>
      <c r="AR2047" s="152"/>
      <c r="AS2047" s="153">
        <f t="shared" si="412"/>
        <v>205</v>
      </c>
      <c r="AT2047" s="153">
        <f t="shared" si="362"/>
        <v>0</v>
      </c>
      <c r="AU2047" s="153">
        <f t="shared" si="363"/>
        <v>0</v>
      </c>
      <c r="AV2047" s="153">
        <f t="shared" si="364"/>
        <v>1</v>
      </c>
      <c r="BA2047">
        <f t="shared" si="413"/>
        <v>24</v>
      </c>
    </row>
    <row r="2048" spans="2:53" x14ac:dyDescent="0.25">
      <c r="B2048" s="155">
        <f t="shared" si="384"/>
        <v>44767.999305555553</v>
      </c>
      <c r="C2048" s="155">
        <f t="shared" si="371"/>
        <v>44767.999305555553</v>
      </c>
      <c r="D2048" s="152">
        <f t="shared" si="374"/>
        <v>12.166</v>
      </c>
      <c r="E2048" s="152"/>
      <c r="F2048" s="152"/>
      <c r="G2048" s="152"/>
      <c r="H2048" s="152" t="e">
        <f t="shared" si="375"/>
        <v>#N/A</v>
      </c>
      <c r="I2048" s="152"/>
      <c r="J2048" s="152" t="e">
        <f t="shared" si="376"/>
        <v>#N/A</v>
      </c>
      <c r="K2048" s="152"/>
      <c r="L2048" s="152"/>
      <c r="M2048" s="152"/>
      <c r="N2048" s="152"/>
      <c r="O2048" s="152"/>
      <c r="P2048" s="152"/>
      <c r="Q2048" s="152"/>
      <c r="R2048" s="152"/>
      <c r="S2048" s="152"/>
      <c r="T2048" s="153" cm="1">
        <f t="array" ref="T2048">MATCH(1,(TDU_Info!$C$5:$C$111=$T$6)*(TDU_Info!$B$5:$B$111&lt;=$B2048),0)</f>
        <v>88</v>
      </c>
      <c r="U2048" s="152">
        <f>100*(INDEX(TDU_Info!$E$5:$E$111,$T2048)/T$11+INDEX(TDU_Info!$F$5:$F$111,$T2048))</f>
        <v>4.0617000000000001</v>
      </c>
      <c r="V2048" s="152">
        <v>21.081</v>
      </c>
      <c r="W2048" s="152">
        <v>15.965</v>
      </c>
      <c r="X2048" s="152">
        <v>12.166</v>
      </c>
      <c r="Y2048" s="152">
        <v>11.31</v>
      </c>
      <c r="Z2048" s="152">
        <v>22.253</v>
      </c>
      <c r="AA2048" s="152">
        <v>15.96</v>
      </c>
      <c r="AB2048" s="152">
        <v>12.166</v>
      </c>
      <c r="AC2048" s="152">
        <v>11.962999999999999</v>
      </c>
      <c r="AD2048" s="152">
        <v>20.916</v>
      </c>
      <c r="AE2048" s="152">
        <v>15.974</v>
      </c>
      <c r="AF2048" s="152">
        <v>12.166</v>
      </c>
      <c r="AG2048" s="152">
        <v>11.31</v>
      </c>
      <c r="AH2048" s="152">
        <v>22.096</v>
      </c>
      <c r="AI2048" s="152">
        <v>15.972</v>
      </c>
      <c r="AJ2048" s="152">
        <v>12.166</v>
      </c>
      <c r="AK2048" s="152">
        <v>11.962999999999999</v>
      </c>
      <c r="AL2048" s="152" t="e">
        <f t="shared" si="377"/>
        <v>#N/A</v>
      </c>
      <c r="AM2048" s="152" t="e">
        <f t="shared" si="378"/>
        <v>#N/A</v>
      </c>
      <c r="AN2048" s="152" t="e">
        <f>NA()</f>
        <v>#N/A</v>
      </c>
      <c r="AO2048" s="152" t="e">
        <f>NA()</f>
        <v>#N/A</v>
      </c>
      <c r="AP2048" s="152">
        <f t="shared" si="391"/>
        <v>8.2182999999999993</v>
      </c>
      <c r="AQ2048" s="152"/>
      <c r="AR2048" s="152"/>
      <c r="AS2048" s="153">
        <f t="shared" si="412"/>
        <v>206</v>
      </c>
      <c r="AT2048" s="153">
        <f t="shared" si="362"/>
        <v>0</v>
      </c>
      <c r="AU2048" s="153">
        <f t="shared" si="363"/>
        <v>0</v>
      </c>
      <c r="AV2048" s="153">
        <f t="shared" si="364"/>
        <v>1</v>
      </c>
      <c r="BA2048">
        <f t="shared" si="413"/>
        <v>25</v>
      </c>
    </row>
    <row r="2049" spans="2:53" x14ac:dyDescent="0.25">
      <c r="B2049" s="155">
        <f t="shared" si="384"/>
        <v>44768.999305555553</v>
      </c>
      <c r="C2049" s="155">
        <f t="shared" si="371"/>
        <v>44768.999305555553</v>
      </c>
      <c r="D2049" s="152">
        <f t="shared" si="374"/>
        <v>12.166</v>
      </c>
      <c r="E2049" s="152"/>
      <c r="F2049" s="152"/>
      <c r="G2049" s="152"/>
      <c r="H2049" s="152" t="e">
        <f t="shared" si="375"/>
        <v>#N/A</v>
      </c>
      <c r="I2049" s="152"/>
      <c r="J2049" s="152" t="e">
        <f t="shared" si="376"/>
        <v>#N/A</v>
      </c>
      <c r="K2049" s="152"/>
      <c r="L2049" s="152"/>
      <c r="M2049" s="152"/>
      <c r="N2049" s="152"/>
      <c r="O2049" s="152"/>
      <c r="P2049" s="152"/>
      <c r="Q2049" s="152"/>
      <c r="R2049" s="152"/>
      <c r="S2049" s="152"/>
      <c r="T2049" s="153" cm="1">
        <f t="array" ref="T2049">MATCH(1,(TDU_Info!$C$5:$C$111=$T$6)*(TDU_Info!$B$5:$B$111&lt;=$B2049),0)</f>
        <v>88</v>
      </c>
      <c r="U2049" s="152">
        <f>100*(INDEX(TDU_Info!$E$5:$E$111,$T2049)/T$11+INDEX(TDU_Info!$F$5:$F$111,$T2049))</f>
        <v>4.0617000000000001</v>
      </c>
      <c r="V2049" s="152">
        <v>21.081</v>
      </c>
      <c r="W2049" s="152">
        <v>15.965</v>
      </c>
      <c r="X2049" s="152">
        <v>12.166</v>
      </c>
      <c r="Y2049" s="152">
        <v>11.31</v>
      </c>
      <c r="Z2049" s="152">
        <v>22.253</v>
      </c>
      <c r="AA2049" s="152">
        <v>15.96</v>
      </c>
      <c r="AB2049" s="152">
        <v>12.166</v>
      </c>
      <c r="AC2049" s="152">
        <v>11.962999999999999</v>
      </c>
      <c r="AD2049" s="152">
        <v>20.916</v>
      </c>
      <c r="AE2049" s="152">
        <v>15.974</v>
      </c>
      <c r="AF2049" s="152">
        <v>12.166</v>
      </c>
      <c r="AG2049" s="152">
        <v>11.31</v>
      </c>
      <c r="AH2049" s="152">
        <v>22.096</v>
      </c>
      <c r="AI2049" s="152">
        <v>15.972</v>
      </c>
      <c r="AJ2049" s="152">
        <v>12.166</v>
      </c>
      <c r="AK2049" s="152">
        <v>11.962999999999999</v>
      </c>
      <c r="AL2049" s="152" t="e">
        <f t="shared" si="377"/>
        <v>#N/A</v>
      </c>
      <c r="AM2049" s="152" t="e">
        <f t="shared" si="378"/>
        <v>#N/A</v>
      </c>
      <c r="AN2049" s="152" t="e">
        <f>NA()</f>
        <v>#N/A</v>
      </c>
      <c r="AO2049" s="152" t="e">
        <f>NA()</f>
        <v>#N/A</v>
      </c>
      <c r="AP2049" s="152">
        <f t="shared" si="391"/>
        <v>8.2182999999999993</v>
      </c>
      <c r="AQ2049" s="152"/>
      <c r="AR2049" s="152"/>
      <c r="AS2049" s="153">
        <f t="shared" si="412"/>
        <v>207</v>
      </c>
      <c r="AT2049" s="153">
        <f t="shared" si="362"/>
        <v>0</v>
      </c>
      <c r="AU2049" s="153">
        <f t="shared" si="363"/>
        <v>0</v>
      </c>
      <c r="AV2049" s="153">
        <f t="shared" si="364"/>
        <v>1</v>
      </c>
      <c r="BA2049">
        <f t="shared" si="413"/>
        <v>26</v>
      </c>
    </row>
    <row r="2050" spans="2:53" x14ac:dyDescent="0.25">
      <c r="B2050" s="155">
        <f t="shared" si="384"/>
        <v>44769.999305555553</v>
      </c>
      <c r="C2050" s="155">
        <f t="shared" si="371"/>
        <v>44769.999305555553</v>
      </c>
      <c r="D2050" s="152">
        <f t="shared" si="374"/>
        <v>12.166</v>
      </c>
      <c r="E2050" s="152"/>
      <c r="F2050" s="152"/>
      <c r="G2050" s="152"/>
      <c r="H2050" s="152" t="e">
        <f t="shared" si="375"/>
        <v>#N/A</v>
      </c>
      <c r="I2050" s="152"/>
      <c r="J2050" s="152" t="e">
        <f t="shared" si="376"/>
        <v>#N/A</v>
      </c>
      <c r="K2050" s="152"/>
      <c r="L2050" s="152"/>
      <c r="M2050" s="152"/>
      <c r="N2050" s="152"/>
      <c r="O2050" s="152"/>
      <c r="P2050" s="152"/>
      <c r="Q2050" s="152"/>
      <c r="R2050" s="152"/>
      <c r="S2050" s="152"/>
      <c r="T2050" s="153" cm="1">
        <f t="array" ref="T2050">MATCH(1,(TDU_Info!$C$5:$C$111=$T$6)*(TDU_Info!$B$5:$B$111&lt;=$B2050),0)</f>
        <v>88</v>
      </c>
      <c r="U2050" s="152">
        <f>100*(INDEX(TDU_Info!$E$5:$E$111,$T2050)/T$11+INDEX(TDU_Info!$F$5:$F$111,$T2050))</f>
        <v>4.0617000000000001</v>
      </c>
      <c r="V2050" s="152">
        <v>21.561</v>
      </c>
      <c r="W2050" s="152">
        <v>15.965</v>
      </c>
      <c r="X2050" s="152">
        <v>12.166</v>
      </c>
      <c r="Y2050" s="152">
        <v>11.31</v>
      </c>
      <c r="Z2050" s="152">
        <v>22.632999999999999</v>
      </c>
      <c r="AA2050" s="152">
        <v>15.96</v>
      </c>
      <c r="AB2050" s="152">
        <v>12.166</v>
      </c>
      <c r="AC2050" s="152">
        <v>11.962999999999999</v>
      </c>
      <c r="AD2050" s="152">
        <v>21.396000000000001</v>
      </c>
      <c r="AE2050" s="152">
        <v>15.974</v>
      </c>
      <c r="AF2050" s="152">
        <v>12.166</v>
      </c>
      <c r="AG2050" s="152">
        <v>11.31</v>
      </c>
      <c r="AH2050" s="152">
        <v>22.475999999999999</v>
      </c>
      <c r="AI2050" s="152">
        <v>15.972</v>
      </c>
      <c r="AJ2050" s="152">
        <v>12.166</v>
      </c>
      <c r="AK2050" s="152">
        <v>11.962999999999999</v>
      </c>
      <c r="AL2050" s="152" t="e">
        <f t="shared" si="377"/>
        <v>#N/A</v>
      </c>
      <c r="AM2050" s="152" t="e">
        <f t="shared" si="378"/>
        <v>#N/A</v>
      </c>
      <c r="AN2050" s="152" t="e">
        <f>NA()</f>
        <v>#N/A</v>
      </c>
      <c r="AO2050" s="152" t="e">
        <f>NA()</f>
        <v>#N/A</v>
      </c>
      <c r="AP2050" s="152">
        <f t="shared" si="391"/>
        <v>8.2182999999999993</v>
      </c>
      <c r="AQ2050" s="152"/>
      <c r="AR2050" s="152"/>
      <c r="AS2050" s="153">
        <f t="shared" si="412"/>
        <v>208</v>
      </c>
      <c r="AT2050" s="153">
        <f t="shared" si="362"/>
        <v>0</v>
      </c>
      <c r="AU2050" s="153">
        <f t="shared" si="363"/>
        <v>0</v>
      </c>
      <c r="AV2050" s="153">
        <f t="shared" si="364"/>
        <v>1</v>
      </c>
      <c r="BA2050">
        <f t="shared" si="413"/>
        <v>27</v>
      </c>
    </row>
    <row r="2051" spans="2:53" x14ac:dyDescent="0.25">
      <c r="B2051" s="155">
        <f t="shared" si="384"/>
        <v>44770.999305555553</v>
      </c>
      <c r="C2051" s="155">
        <f t="shared" si="371"/>
        <v>44770.999305555553</v>
      </c>
      <c r="D2051" s="152">
        <f t="shared" si="374"/>
        <v>12.166</v>
      </c>
      <c r="E2051" s="152"/>
      <c r="F2051" s="152"/>
      <c r="G2051" s="152"/>
      <c r="H2051" s="152" t="e">
        <f t="shared" si="375"/>
        <v>#N/A</v>
      </c>
      <c r="I2051" s="152"/>
      <c r="J2051" s="152" t="e">
        <f t="shared" si="376"/>
        <v>#N/A</v>
      </c>
      <c r="K2051" s="152"/>
      <c r="L2051" s="152"/>
      <c r="M2051" s="152"/>
      <c r="N2051" s="152"/>
      <c r="O2051" s="152"/>
      <c r="P2051" s="152"/>
      <c r="Q2051" s="152"/>
      <c r="R2051" s="152"/>
      <c r="S2051" s="152"/>
      <c r="T2051" s="153" cm="1">
        <f t="array" ref="T2051">MATCH(1,(TDU_Info!$C$5:$C$111=$T$6)*(TDU_Info!$B$5:$B$111&lt;=$B2051),0)</f>
        <v>88</v>
      </c>
      <c r="U2051" s="152">
        <f>100*(INDEX(TDU_Info!$E$5:$E$111,$T2051)/T$11+INDEX(TDU_Info!$F$5:$F$111,$T2051))</f>
        <v>4.0617000000000001</v>
      </c>
      <c r="V2051" s="152">
        <v>21.561</v>
      </c>
      <c r="W2051" s="152">
        <v>15.965</v>
      </c>
      <c r="X2051" s="152">
        <v>12.166</v>
      </c>
      <c r="Y2051" s="152">
        <v>11.31</v>
      </c>
      <c r="Z2051" s="152">
        <v>22.632999999999999</v>
      </c>
      <c r="AA2051" s="152">
        <v>15.96</v>
      </c>
      <c r="AB2051" s="152">
        <v>12.166</v>
      </c>
      <c r="AC2051" s="152">
        <v>11.962999999999999</v>
      </c>
      <c r="AD2051" s="152">
        <v>21.396000000000001</v>
      </c>
      <c r="AE2051" s="152">
        <v>15.974</v>
      </c>
      <c r="AF2051" s="152">
        <v>12.166</v>
      </c>
      <c r="AG2051" s="152">
        <v>11.31</v>
      </c>
      <c r="AH2051" s="152">
        <v>22.475999999999999</v>
      </c>
      <c r="AI2051" s="152">
        <v>15.972</v>
      </c>
      <c r="AJ2051" s="152">
        <v>12.166</v>
      </c>
      <c r="AK2051" s="152">
        <v>11.962999999999999</v>
      </c>
      <c r="AL2051" s="152" t="e">
        <f t="shared" si="377"/>
        <v>#N/A</v>
      </c>
      <c r="AM2051" s="152" t="e">
        <f t="shared" si="378"/>
        <v>#N/A</v>
      </c>
      <c r="AN2051" s="152" t="e">
        <f>NA()</f>
        <v>#N/A</v>
      </c>
      <c r="AO2051" s="152" t="e">
        <f>NA()</f>
        <v>#N/A</v>
      </c>
      <c r="AP2051" s="152">
        <f t="shared" si="391"/>
        <v>8.2182999999999993</v>
      </c>
      <c r="AQ2051" s="152"/>
      <c r="AR2051" s="152"/>
      <c r="AS2051" s="153">
        <f t="shared" si="412"/>
        <v>209</v>
      </c>
      <c r="AT2051" s="153">
        <f t="shared" si="362"/>
        <v>0</v>
      </c>
      <c r="AU2051" s="153">
        <f t="shared" si="363"/>
        <v>0</v>
      </c>
      <c r="AV2051" s="153">
        <f t="shared" si="364"/>
        <v>1</v>
      </c>
      <c r="BA2051">
        <f t="shared" si="413"/>
        <v>28</v>
      </c>
    </row>
    <row r="2052" spans="2:53" x14ac:dyDescent="0.25">
      <c r="B2052" s="155">
        <f t="shared" si="384"/>
        <v>44771.999305555553</v>
      </c>
      <c r="C2052" s="155">
        <f t="shared" si="371"/>
        <v>44771.999305555553</v>
      </c>
      <c r="D2052" s="152">
        <f t="shared" si="374"/>
        <v>12.166</v>
      </c>
      <c r="E2052" s="152"/>
      <c r="F2052" s="152"/>
      <c r="G2052" s="152"/>
      <c r="H2052" s="152" t="e">
        <f t="shared" si="375"/>
        <v>#N/A</v>
      </c>
      <c r="I2052" s="152"/>
      <c r="J2052" s="152" t="e">
        <f t="shared" si="376"/>
        <v>#N/A</v>
      </c>
      <c r="K2052" s="152"/>
      <c r="L2052" s="152"/>
      <c r="M2052" s="152"/>
      <c r="N2052" s="152"/>
      <c r="O2052" s="152"/>
      <c r="P2052" s="152"/>
      <c r="Q2052" s="152"/>
      <c r="R2052" s="152"/>
      <c r="S2052" s="152"/>
      <c r="T2052" s="153" cm="1">
        <f t="array" ref="T2052">MATCH(1,(TDU_Info!$C$5:$C$111=$T$6)*(TDU_Info!$B$5:$B$111&lt;=$B2052),0)</f>
        <v>88</v>
      </c>
      <c r="U2052" s="152">
        <f>100*(INDEX(TDU_Info!$E$5:$E$111,$T2052)/T$11+INDEX(TDU_Info!$F$5:$F$111,$T2052))</f>
        <v>4.0617000000000001</v>
      </c>
      <c r="V2052" s="152">
        <v>20.210999999999999</v>
      </c>
      <c r="W2052" s="152">
        <v>15.965</v>
      </c>
      <c r="X2052" s="152">
        <v>12.166</v>
      </c>
      <c r="Y2052" s="152">
        <v>11.31</v>
      </c>
      <c r="Z2052" s="152">
        <v>20.922999999999998</v>
      </c>
      <c r="AA2052" s="152">
        <v>15.96</v>
      </c>
      <c r="AB2052" s="152">
        <v>12.166</v>
      </c>
      <c r="AC2052" s="152">
        <v>11.962999999999999</v>
      </c>
      <c r="AD2052" s="152">
        <v>20.045999999999999</v>
      </c>
      <c r="AE2052" s="152">
        <v>15.974</v>
      </c>
      <c r="AF2052" s="152">
        <v>12.166</v>
      </c>
      <c r="AG2052" s="152">
        <v>11.31</v>
      </c>
      <c r="AH2052" s="152">
        <v>20.765999999999998</v>
      </c>
      <c r="AI2052" s="152">
        <v>15.972</v>
      </c>
      <c r="AJ2052" s="152">
        <v>12.166</v>
      </c>
      <c r="AK2052" s="152">
        <v>11.962999999999999</v>
      </c>
      <c r="AL2052" s="152" t="e">
        <f t="shared" si="377"/>
        <v>#N/A</v>
      </c>
      <c r="AM2052" s="152" t="e">
        <f t="shared" si="378"/>
        <v>#N/A</v>
      </c>
      <c r="AN2052" s="152" t="e">
        <f>NA()</f>
        <v>#N/A</v>
      </c>
      <c r="AO2052" s="152" t="e">
        <f>NA()</f>
        <v>#N/A</v>
      </c>
      <c r="AP2052" s="152">
        <f t="shared" si="391"/>
        <v>8.2182999999999993</v>
      </c>
      <c r="AQ2052" s="152"/>
      <c r="AR2052" s="152"/>
      <c r="AS2052" s="153">
        <f t="shared" si="412"/>
        <v>210</v>
      </c>
      <c r="AT2052" s="153">
        <f t="shared" si="362"/>
        <v>0</v>
      </c>
      <c r="AU2052" s="153">
        <f t="shared" si="363"/>
        <v>0</v>
      </c>
      <c r="AV2052" s="153">
        <f t="shared" si="364"/>
        <v>1</v>
      </c>
      <c r="BA2052">
        <f t="shared" si="413"/>
        <v>29</v>
      </c>
    </row>
    <row r="2053" spans="2:53" x14ac:dyDescent="0.25">
      <c r="B2053" s="155">
        <f t="shared" si="384"/>
        <v>44772.999305555553</v>
      </c>
      <c r="C2053" s="155">
        <f t="shared" si="371"/>
        <v>44772.999305555553</v>
      </c>
      <c r="D2053" s="152">
        <f t="shared" si="374"/>
        <v>12.166</v>
      </c>
      <c r="E2053" s="152"/>
      <c r="F2053" s="152"/>
      <c r="G2053" s="152"/>
      <c r="H2053" s="152" t="e">
        <f t="shared" si="375"/>
        <v>#N/A</v>
      </c>
      <c r="I2053" s="152"/>
      <c r="J2053" s="152" t="e">
        <f t="shared" si="376"/>
        <v>#N/A</v>
      </c>
      <c r="K2053" s="152"/>
      <c r="L2053" s="152"/>
      <c r="M2053" s="152"/>
      <c r="N2053" s="152"/>
      <c r="O2053" s="152"/>
      <c r="P2053" s="152"/>
      <c r="Q2053" s="152"/>
      <c r="R2053" s="152"/>
      <c r="S2053" s="152"/>
      <c r="T2053" s="153" cm="1">
        <f t="array" ref="T2053">MATCH(1,(TDU_Info!$C$5:$C$111=$T$6)*(TDU_Info!$B$5:$B$111&lt;=$B2053),0)</f>
        <v>88</v>
      </c>
      <c r="U2053" s="152">
        <f>100*(INDEX(TDU_Info!$E$5:$E$111,$T2053)/T$11+INDEX(TDU_Info!$F$5:$F$111,$T2053))</f>
        <v>4.0617000000000001</v>
      </c>
      <c r="V2053" s="152">
        <v>20.210999999999999</v>
      </c>
      <c r="W2053" s="152">
        <v>15.965</v>
      </c>
      <c r="X2053" s="152">
        <v>12.166</v>
      </c>
      <c r="Y2053" s="152">
        <v>11.31</v>
      </c>
      <c r="Z2053" s="152">
        <v>20.922999999999998</v>
      </c>
      <c r="AA2053" s="152">
        <v>15.96</v>
      </c>
      <c r="AB2053" s="152">
        <v>12.166</v>
      </c>
      <c r="AC2053" s="152">
        <v>11.962999999999999</v>
      </c>
      <c r="AD2053" s="152">
        <v>20.045999999999999</v>
      </c>
      <c r="AE2053" s="152">
        <v>15.974</v>
      </c>
      <c r="AF2053" s="152">
        <v>12.166</v>
      </c>
      <c r="AG2053" s="152">
        <v>11.31</v>
      </c>
      <c r="AH2053" s="152">
        <v>20.765999999999998</v>
      </c>
      <c r="AI2053" s="152">
        <v>15.972</v>
      </c>
      <c r="AJ2053" s="152">
        <v>12.166</v>
      </c>
      <c r="AK2053" s="152">
        <v>11.962999999999999</v>
      </c>
      <c r="AL2053" s="152" t="e">
        <f t="shared" si="377"/>
        <v>#N/A</v>
      </c>
      <c r="AM2053" s="152" t="e">
        <f t="shared" si="378"/>
        <v>#N/A</v>
      </c>
      <c r="AN2053" s="152" t="e">
        <f>NA()</f>
        <v>#N/A</v>
      </c>
      <c r="AO2053" s="152" t="e">
        <f>NA()</f>
        <v>#N/A</v>
      </c>
      <c r="AP2053" s="152">
        <f t="shared" si="391"/>
        <v>8.2182999999999993</v>
      </c>
      <c r="AQ2053" s="152"/>
      <c r="AR2053" s="152"/>
      <c r="AS2053" s="153">
        <f t="shared" si="412"/>
        <v>211</v>
      </c>
      <c r="AT2053" s="153">
        <f t="shared" si="362"/>
        <v>0</v>
      </c>
      <c r="AU2053" s="153">
        <f t="shared" si="363"/>
        <v>0</v>
      </c>
      <c r="AV2053" s="153">
        <f t="shared" si="364"/>
        <v>1</v>
      </c>
      <c r="BA2053">
        <f t="shared" si="413"/>
        <v>30</v>
      </c>
    </row>
    <row r="2054" spans="2:53" x14ac:dyDescent="0.25">
      <c r="B2054" s="155">
        <f t="shared" si="384"/>
        <v>44773.999305555553</v>
      </c>
      <c r="C2054" s="155">
        <f t="shared" si="371"/>
        <v>44773.999305555553</v>
      </c>
      <c r="D2054" s="152">
        <f t="shared" si="374"/>
        <v>12.166</v>
      </c>
      <c r="E2054" s="152"/>
      <c r="F2054" s="152"/>
      <c r="G2054" s="152"/>
      <c r="H2054" s="152" t="e">
        <f t="shared" si="375"/>
        <v>#N/A</v>
      </c>
      <c r="I2054" s="152"/>
      <c r="J2054" s="152" t="e">
        <f t="shared" si="376"/>
        <v>#N/A</v>
      </c>
      <c r="K2054" s="152"/>
      <c r="L2054" s="152"/>
      <c r="M2054" s="152"/>
      <c r="N2054" s="152"/>
      <c r="O2054" s="152"/>
      <c r="P2054" s="152"/>
      <c r="Q2054" s="152"/>
      <c r="R2054" s="152"/>
      <c r="S2054" s="152"/>
      <c r="T2054" s="153" cm="1">
        <f t="array" ref="T2054">MATCH(1,(TDU_Info!$C$5:$C$111=$T$6)*(TDU_Info!$B$5:$B$111&lt;=$B2054),0)</f>
        <v>88</v>
      </c>
      <c r="U2054" s="152">
        <f>100*(INDEX(TDU_Info!$E$5:$E$111,$T2054)/T$11+INDEX(TDU_Info!$F$5:$F$111,$T2054))</f>
        <v>4.0617000000000001</v>
      </c>
      <c r="V2054" s="152">
        <v>20.210999999999999</v>
      </c>
      <c r="W2054" s="152">
        <v>15.965</v>
      </c>
      <c r="X2054" s="152">
        <v>12.166</v>
      </c>
      <c r="Y2054" s="152">
        <v>11.31</v>
      </c>
      <c r="Z2054" s="152">
        <v>20.922999999999998</v>
      </c>
      <c r="AA2054" s="152">
        <v>15.96</v>
      </c>
      <c r="AB2054" s="152">
        <v>12.166</v>
      </c>
      <c r="AC2054" s="152">
        <v>12.1</v>
      </c>
      <c r="AD2054" s="152">
        <v>20.045999999999999</v>
      </c>
      <c r="AE2054" s="152">
        <v>15.974</v>
      </c>
      <c r="AF2054" s="152">
        <v>12.166</v>
      </c>
      <c r="AG2054" s="152">
        <v>11.31</v>
      </c>
      <c r="AH2054" s="152">
        <v>20.765999999999998</v>
      </c>
      <c r="AI2054" s="152">
        <v>15.972</v>
      </c>
      <c r="AJ2054" s="152">
        <v>12.166</v>
      </c>
      <c r="AK2054" s="152">
        <v>12.1</v>
      </c>
      <c r="AL2054" s="152" t="e">
        <f t="shared" si="377"/>
        <v>#N/A</v>
      </c>
      <c r="AM2054" s="152" t="e">
        <f t="shared" si="378"/>
        <v>#N/A</v>
      </c>
      <c r="AN2054" s="152" t="e">
        <f>NA()</f>
        <v>#N/A</v>
      </c>
      <c r="AO2054" s="152" t="e">
        <f>NA()</f>
        <v>#N/A</v>
      </c>
      <c r="AP2054" s="152">
        <f t="shared" si="391"/>
        <v>8.2182999999999993</v>
      </c>
      <c r="AQ2054" s="152"/>
      <c r="AR2054" s="152"/>
      <c r="AS2054" s="153">
        <f t="shared" si="412"/>
        <v>212</v>
      </c>
      <c r="AT2054" s="153">
        <f t="shared" si="362"/>
        <v>0</v>
      </c>
      <c r="AU2054" s="153">
        <f t="shared" si="363"/>
        <v>0</v>
      </c>
      <c r="AV2054" s="153">
        <f t="shared" si="364"/>
        <v>1</v>
      </c>
      <c r="BA2054">
        <f t="shared" si="413"/>
        <v>31</v>
      </c>
    </row>
    <row r="2055" spans="2:53" x14ac:dyDescent="0.25">
      <c r="B2055" s="155">
        <f t="shared" si="384"/>
        <v>44774.999305555553</v>
      </c>
      <c r="C2055" s="155">
        <f t="shared" si="371"/>
        <v>44774.999305555553</v>
      </c>
      <c r="D2055" s="152">
        <f t="shared" si="374"/>
        <v>12.166</v>
      </c>
      <c r="E2055" s="152"/>
      <c r="F2055" s="152"/>
      <c r="G2055" s="152"/>
      <c r="H2055" s="152" t="e">
        <f t="shared" si="375"/>
        <v>#N/A</v>
      </c>
      <c r="I2055" s="152"/>
      <c r="J2055" s="152" t="e">
        <f t="shared" si="376"/>
        <v>#N/A</v>
      </c>
      <c r="K2055" s="152"/>
      <c r="L2055" s="152"/>
      <c r="M2055" s="152"/>
      <c r="N2055" s="152"/>
      <c r="O2055" s="152"/>
      <c r="P2055" s="152"/>
      <c r="Q2055" s="152"/>
      <c r="R2055" s="152"/>
      <c r="S2055" s="152"/>
      <c r="T2055" s="153" cm="1">
        <f t="array" ref="T2055">MATCH(1,(TDU_Info!$C$5:$C$111=$T$6)*(TDU_Info!$B$5:$B$111&lt;=$B2055),0)</f>
        <v>88</v>
      </c>
      <c r="U2055" s="152">
        <f>100*(INDEX(TDU_Info!$E$5:$E$111,$T2055)/T$11+INDEX(TDU_Info!$F$5:$F$111,$T2055))</f>
        <v>4.0617000000000001</v>
      </c>
      <c r="V2055" s="152">
        <v>20.210999999999999</v>
      </c>
      <c r="W2055" s="152">
        <v>15.965</v>
      </c>
      <c r="X2055" s="152">
        <v>12.166</v>
      </c>
      <c r="Y2055" s="152">
        <v>11.31</v>
      </c>
      <c r="Z2055" s="152">
        <v>20.922999999999998</v>
      </c>
      <c r="AA2055" s="152">
        <v>15.96</v>
      </c>
      <c r="AB2055" s="152">
        <v>12.166</v>
      </c>
      <c r="AC2055" s="152">
        <v>11.962999999999999</v>
      </c>
      <c r="AD2055" s="152">
        <v>20.045999999999999</v>
      </c>
      <c r="AE2055" s="152">
        <v>15.974</v>
      </c>
      <c r="AF2055" s="152">
        <v>12.166</v>
      </c>
      <c r="AG2055" s="152">
        <v>11.31</v>
      </c>
      <c r="AH2055" s="152">
        <v>20.765999999999998</v>
      </c>
      <c r="AI2055" s="152">
        <v>15.972</v>
      </c>
      <c r="AJ2055" s="152">
        <v>12.166</v>
      </c>
      <c r="AK2055" s="152">
        <v>11.962999999999999</v>
      </c>
      <c r="AL2055" s="152" t="e">
        <f t="shared" si="377"/>
        <v>#N/A</v>
      </c>
      <c r="AM2055" s="152" t="e">
        <f t="shared" si="378"/>
        <v>#N/A</v>
      </c>
      <c r="AN2055" s="152" t="e">
        <f>NA()</f>
        <v>#N/A</v>
      </c>
      <c r="AO2055" s="152" t="e">
        <f>NA()</f>
        <v>#N/A</v>
      </c>
      <c r="AP2055" s="152" t="e">
        <f t="shared" si="391"/>
        <v>#N/A</v>
      </c>
      <c r="AQ2055" s="152"/>
      <c r="AR2055" s="152"/>
      <c r="AS2055" s="153">
        <f t="shared" ref="AS2055:AS2065" si="414">ROUNDUP(B2055-DATE(YEAR(B2055),1,1),0)</f>
        <v>213</v>
      </c>
      <c r="AT2055" s="153">
        <f t="shared" si="362"/>
        <v>0</v>
      </c>
      <c r="AU2055" s="153">
        <f t="shared" si="363"/>
        <v>0</v>
      </c>
      <c r="AV2055" s="153">
        <f t="shared" si="364"/>
        <v>1</v>
      </c>
      <c r="BA2055">
        <f t="shared" ref="BA2055:BA2065" si="415">DAY(C2055)</f>
        <v>1</v>
      </c>
    </row>
    <row r="2056" spans="2:53" x14ac:dyDescent="0.25">
      <c r="B2056" s="155">
        <f t="shared" si="384"/>
        <v>44775.999305555553</v>
      </c>
      <c r="C2056" s="155">
        <f t="shared" si="371"/>
        <v>44775.999305555553</v>
      </c>
      <c r="D2056" s="152">
        <f t="shared" si="374"/>
        <v>12.166</v>
      </c>
      <c r="E2056" s="152"/>
      <c r="F2056" s="152"/>
      <c r="G2056" s="152"/>
      <c r="H2056" s="152" t="e">
        <f t="shared" si="375"/>
        <v>#N/A</v>
      </c>
      <c r="I2056" s="152"/>
      <c r="J2056" s="152" t="e">
        <f t="shared" si="376"/>
        <v>#N/A</v>
      </c>
      <c r="K2056" s="152"/>
      <c r="L2056" s="152"/>
      <c r="M2056" s="152"/>
      <c r="N2056" s="152"/>
      <c r="O2056" s="152"/>
      <c r="P2056" s="152"/>
      <c r="Q2056" s="152"/>
      <c r="R2056" s="152"/>
      <c r="S2056" s="152"/>
      <c r="T2056" s="153" cm="1">
        <f t="array" ref="T2056">MATCH(1,(TDU_Info!$C$5:$C$111=$T$6)*(TDU_Info!$B$5:$B$111&lt;=$B2056),0)</f>
        <v>88</v>
      </c>
      <c r="U2056" s="152">
        <f>100*(INDEX(TDU_Info!$E$5:$E$111,$T2056)/T$11+INDEX(TDU_Info!$F$5:$F$111,$T2056))</f>
        <v>4.0617000000000001</v>
      </c>
      <c r="V2056" s="152">
        <v>20.210999999999999</v>
      </c>
      <c r="W2056" s="152">
        <v>15.965</v>
      </c>
      <c r="X2056" s="152">
        <v>12.166</v>
      </c>
      <c r="Y2056" s="152">
        <v>11.31</v>
      </c>
      <c r="Z2056" s="152">
        <v>20.922999999999998</v>
      </c>
      <c r="AA2056" s="152">
        <v>15.96</v>
      </c>
      <c r="AB2056" s="152">
        <v>12.166</v>
      </c>
      <c r="AC2056" s="152">
        <v>11.863</v>
      </c>
      <c r="AD2056" s="152">
        <v>20.045999999999999</v>
      </c>
      <c r="AE2056" s="152">
        <v>15.974</v>
      </c>
      <c r="AF2056" s="152">
        <v>12.166</v>
      </c>
      <c r="AG2056" s="152">
        <v>11.31</v>
      </c>
      <c r="AH2056" s="152">
        <v>20.765999999999998</v>
      </c>
      <c r="AI2056" s="152">
        <v>15.972</v>
      </c>
      <c r="AJ2056" s="152">
        <v>12.166</v>
      </c>
      <c r="AK2056" s="152">
        <v>11.863</v>
      </c>
      <c r="AL2056" s="152" t="e">
        <f t="shared" si="377"/>
        <v>#N/A</v>
      </c>
      <c r="AM2056" s="152" t="e">
        <f t="shared" si="378"/>
        <v>#N/A</v>
      </c>
      <c r="AN2056" s="152" t="e">
        <f>NA()</f>
        <v>#N/A</v>
      </c>
      <c r="AO2056" s="152" t="e">
        <f>NA()</f>
        <v>#N/A</v>
      </c>
      <c r="AP2056" s="152">
        <f t="shared" si="391"/>
        <v>8.2182999999999993</v>
      </c>
      <c r="AQ2056" s="152"/>
      <c r="AR2056" s="152"/>
      <c r="AS2056" s="153">
        <f t="shared" si="414"/>
        <v>214</v>
      </c>
      <c r="AT2056" s="153">
        <f t="shared" si="362"/>
        <v>0</v>
      </c>
      <c r="AU2056" s="153">
        <f t="shared" si="363"/>
        <v>0</v>
      </c>
      <c r="AV2056" s="153">
        <f t="shared" si="364"/>
        <v>1</v>
      </c>
      <c r="BA2056">
        <f t="shared" si="415"/>
        <v>2</v>
      </c>
    </row>
    <row r="2057" spans="2:53" x14ac:dyDescent="0.25">
      <c r="B2057" s="155">
        <f t="shared" si="384"/>
        <v>44776.999305555553</v>
      </c>
      <c r="C2057" s="155">
        <f t="shared" si="371"/>
        <v>44776.999305555553</v>
      </c>
      <c r="D2057" s="152">
        <f t="shared" si="374"/>
        <v>12.166</v>
      </c>
      <c r="E2057" s="152"/>
      <c r="F2057" s="152"/>
      <c r="G2057" s="152"/>
      <c r="H2057" s="152" t="e">
        <f t="shared" si="375"/>
        <v>#N/A</v>
      </c>
      <c r="I2057" s="152"/>
      <c r="J2057" s="152" t="e">
        <f t="shared" si="376"/>
        <v>#N/A</v>
      </c>
      <c r="K2057" s="152"/>
      <c r="L2057" s="152"/>
      <c r="M2057" s="152"/>
      <c r="N2057" s="152"/>
      <c r="O2057" s="152"/>
      <c r="P2057" s="152"/>
      <c r="Q2057" s="152"/>
      <c r="R2057" s="152"/>
      <c r="S2057" s="152"/>
      <c r="T2057" s="153" cm="1">
        <f t="array" ref="T2057">MATCH(1,(TDU_Info!$C$5:$C$111=$T$6)*(TDU_Info!$B$5:$B$111&lt;=$B2057),0)</f>
        <v>88</v>
      </c>
      <c r="U2057" s="152">
        <f>100*(INDEX(TDU_Info!$E$5:$E$111,$T2057)/T$11+INDEX(TDU_Info!$F$5:$F$111,$T2057))</f>
        <v>4.0617000000000001</v>
      </c>
      <c r="V2057" s="152">
        <v>17.291</v>
      </c>
      <c r="W2057" s="152">
        <v>15.726000000000001</v>
      </c>
      <c r="X2057" s="152">
        <v>12.166</v>
      </c>
      <c r="Y2057" s="152">
        <v>11.079000000000001</v>
      </c>
      <c r="Z2057" s="152">
        <v>18.323</v>
      </c>
      <c r="AA2057" s="152">
        <v>15.96</v>
      </c>
      <c r="AB2057" s="152">
        <v>12.166</v>
      </c>
      <c r="AC2057" s="152">
        <v>11.863</v>
      </c>
      <c r="AD2057" s="152">
        <v>17.126000000000001</v>
      </c>
      <c r="AE2057" s="152">
        <v>15.503</v>
      </c>
      <c r="AF2057" s="152">
        <v>12.166</v>
      </c>
      <c r="AG2057" s="152">
        <v>10.835000000000001</v>
      </c>
      <c r="AH2057" s="152">
        <v>18.166</v>
      </c>
      <c r="AI2057" s="152">
        <v>15.972</v>
      </c>
      <c r="AJ2057" s="152">
        <v>12.166</v>
      </c>
      <c r="AK2057" s="152">
        <v>11.664999999999999</v>
      </c>
      <c r="AL2057" s="152" t="e">
        <f t="shared" si="377"/>
        <v>#N/A</v>
      </c>
      <c r="AM2057" s="152" t="e">
        <f t="shared" si="378"/>
        <v>#N/A</v>
      </c>
      <c r="AN2057" s="152" t="e">
        <f>NA()</f>
        <v>#N/A</v>
      </c>
      <c r="AO2057" s="152" t="e">
        <f>NA()</f>
        <v>#N/A</v>
      </c>
      <c r="AP2057" s="152">
        <f t="shared" si="391"/>
        <v>8.2182999999999993</v>
      </c>
      <c r="AQ2057" s="152"/>
      <c r="AR2057" s="152"/>
      <c r="AS2057" s="153">
        <f t="shared" si="414"/>
        <v>215</v>
      </c>
      <c r="AT2057" s="153">
        <f t="shared" si="362"/>
        <v>0</v>
      </c>
      <c r="AU2057" s="153">
        <f t="shared" si="363"/>
        <v>0</v>
      </c>
      <c r="AV2057" s="153">
        <f t="shared" si="364"/>
        <v>1</v>
      </c>
      <c r="BA2057">
        <f t="shared" si="415"/>
        <v>3</v>
      </c>
    </row>
    <row r="2058" spans="2:53" x14ac:dyDescent="0.25">
      <c r="B2058" s="155">
        <f t="shared" si="384"/>
        <v>44777.999305555553</v>
      </c>
      <c r="C2058" s="155">
        <f t="shared" si="371"/>
        <v>44777.999305555553</v>
      </c>
      <c r="D2058" s="152">
        <f t="shared" si="374"/>
        <v>12.166</v>
      </c>
      <c r="E2058" s="152"/>
      <c r="F2058" s="152"/>
      <c r="G2058" s="152"/>
      <c r="H2058" s="152" t="e">
        <f t="shared" si="375"/>
        <v>#N/A</v>
      </c>
      <c r="I2058" s="152"/>
      <c r="J2058" s="152" t="e">
        <f t="shared" si="376"/>
        <v>#N/A</v>
      </c>
      <c r="K2058" s="152"/>
      <c r="L2058" s="152"/>
      <c r="M2058" s="152"/>
      <c r="N2058" s="152"/>
      <c r="O2058" s="152"/>
      <c r="P2058" s="152"/>
      <c r="Q2058" s="152"/>
      <c r="R2058" s="152"/>
      <c r="S2058" s="152"/>
      <c r="T2058" s="153" cm="1">
        <f t="array" ref="T2058">MATCH(1,(TDU_Info!$C$5:$C$111=$T$6)*(TDU_Info!$B$5:$B$111&lt;=$B2058),0)</f>
        <v>88</v>
      </c>
      <c r="U2058" s="152">
        <f>100*(INDEX(TDU_Info!$E$5:$E$111,$T2058)/T$11+INDEX(TDU_Info!$F$5:$F$111,$T2058))</f>
        <v>4.0617000000000001</v>
      </c>
      <c r="V2058" s="152">
        <v>17.291</v>
      </c>
      <c r="W2058" s="152">
        <v>15.693</v>
      </c>
      <c r="X2058" s="152">
        <v>12.166</v>
      </c>
      <c r="Y2058" s="152">
        <v>10.91</v>
      </c>
      <c r="Z2058" s="152">
        <v>18.323</v>
      </c>
      <c r="AA2058" s="152">
        <v>15.96</v>
      </c>
      <c r="AB2058" s="152">
        <v>12.166</v>
      </c>
      <c r="AC2058" s="152">
        <v>11.663</v>
      </c>
      <c r="AD2058" s="152">
        <v>17.126000000000001</v>
      </c>
      <c r="AE2058" s="152">
        <v>15.503</v>
      </c>
      <c r="AF2058" s="152">
        <v>12.166</v>
      </c>
      <c r="AG2058" s="152">
        <v>10.835000000000001</v>
      </c>
      <c r="AH2058" s="152">
        <v>18.166</v>
      </c>
      <c r="AI2058" s="152">
        <v>15.972</v>
      </c>
      <c r="AJ2058" s="152">
        <v>12.166</v>
      </c>
      <c r="AK2058" s="152">
        <v>11.663</v>
      </c>
      <c r="AL2058" s="152" t="e">
        <f t="shared" si="377"/>
        <v>#N/A</v>
      </c>
      <c r="AM2058" s="152" t="e">
        <f t="shared" si="378"/>
        <v>#N/A</v>
      </c>
      <c r="AN2058" s="152" t="e">
        <f>NA()</f>
        <v>#N/A</v>
      </c>
      <c r="AO2058" s="152" t="e">
        <f>NA()</f>
        <v>#N/A</v>
      </c>
      <c r="AP2058" s="152">
        <f t="shared" si="391"/>
        <v>8.2182999999999993</v>
      </c>
      <c r="AQ2058" s="152"/>
      <c r="AR2058" s="152"/>
      <c r="AS2058" s="153">
        <f t="shared" si="414"/>
        <v>216</v>
      </c>
      <c r="AT2058" s="153">
        <f t="shared" si="362"/>
        <v>0</v>
      </c>
      <c r="AU2058" s="153">
        <f t="shared" si="363"/>
        <v>0</v>
      </c>
      <c r="AV2058" s="153">
        <f t="shared" si="364"/>
        <v>1</v>
      </c>
      <c r="BA2058">
        <f t="shared" si="415"/>
        <v>4</v>
      </c>
    </row>
    <row r="2059" spans="2:53" x14ac:dyDescent="0.25">
      <c r="B2059" s="155">
        <f t="shared" si="384"/>
        <v>44778.999305555553</v>
      </c>
      <c r="C2059" s="155">
        <f t="shared" si="371"/>
        <v>44778.999305555553</v>
      </c>
      <c r="D2059" s="152">
        <f t="shared" si="374"/>
        <v>12.166</v>
      </c>
      <c r="E2059" s="152"/>
      <c r="F2059" s="152"/>
      <c r="G2059" s="152"/>
      <c r="H2059" s="152" t="e">
        <f t="shared" si="375"/>
        <v>#N/A</v>
      </c>
      <c r="I2059" s="152"/>
      <c r="J2059" s="152" t="e">
        <f t="shared" si="376"/>
        <v>#N/A</v>
      </c>
      <c r="K2059" s="152"/>
      <c r="L2059" s="152"/>
      <c r="M2059" s="152"/>
      <c r="N2059" s="152"/>
      <c r="O2059" s="152"/>
      <c r="P2059" s="152"/>
      <c r="Q2059" s="152"/>
      <c r="R2059" s="152"/>
      <c r="S2059" s="152"/>
      <c r="T2059" s="153" cm="1">
        <f t="array" ref="T2059">MATCH(1,(TDU_Info!$C$5:$C$111=$T$6)*(TDU_Info!$B$5:$B$111&lt;=$B2059),0)</f>
        <v>88</v>
      </c>
      <c r="U2059" s="152">
        <f>100*(INDEX(TDU_Info!$E$5:$E$111,$T2059)/T$11+INDEX(TDU_Info!$F$5:$F$111,$T2059))</f>
        <v>4.0617000000000001</v>
      </c>
      <c r="V2059" s="152">
        <v>17.291</v>
      </c>
      <c r="W2059" s="152">
        <v>15.693</v>
      </c>
      <c r="X2059" s="152">
        <v>12.166</v>
      </c>
      <c r="Y2059" s="152">
        <v>10.91</v>
      </c>
      <c r="Z2059" s="152">
        <v>18.323</v>
      </c>
      <c r="AA2059" s="152">
        <v>15.96</v>
      </c>
      <c r="AB2059" s="152">
        <v>12.166</v>
      </c>
      <c r="AC2059" s="152">
        <v>11.663</v>
      </c>
      <c r="AD2059" s="152">
        <v>17.126000000000001</v>
      </c>
      <c r="AE2059" s="152">
        <v>15.503</v>
      </c>
      <c r="AF2059" s="152">
        <v>12.166</v>
      </c>
      <c r="AG2059" s="152">
        <v>10.835000000000001</v>
      </c>
      <c r="AH2059" s="152">
        <v>18.166</v>
      </c>
      <c r="AI2059" s="152">
        <v>15.972</v>
      </c>
      <c r="AJ2059" s="152">
        <v>12.166</v>
      </c>
      <c r="AK2059" s="152">
        <v>11.663</v>
      </c>
      <c r="AL2059" s="152" t="e">
        <f t="shared" si="377"/>
        <v>#N/A</v>
      </c>
      <c r="AM2059" s="152" t="e">
        <f t="shared" si="378"/>
        <v>#N/A</v>
      </c>
      <c r="AN2059" s="152" t="e">
        <f>NA()</f>
        <v>#N/A</v>
      </c>
      <c r="AO2059" s="152" t="e">
        <f>NA()</f>
        <v>#N/A</v>
      </c>
      <c r="AP2059" s="152">
        <f t="shared" si="391"/>
        <v>8.2182999999999993</v>
      </c>
      <c r="AQ2059" s="152"/>
      <c r="AR2059" s="152"/>
      <c r="AS2059" s="153">
        <f t="shared" si="414"/>
        <v>217</v>
      </c>
      <c r="AT2059" s="153">
        <f t="shared" si="362"/>
        <v>0</v>
      </c>
      <c r="AU2059" s="153">
        <f t="shared" si="363"/>
        <v>0</v>
      </c>
      <c r="AV2059" s="153">
        <f t="shared" si="364"/>
        <v>1</v>
      </c>
      <c r="BA2059">
        <f t="shared" si="415"/>
        <v>5</v>
      </c>
    </row>
    <row r="2060" spans="2:53" x14ac:dyDescent="0.25">
      <c r="B2060" s="155">
        <f t="shared" si="384"/>
        <v>44779.999305555553</v>
      </c>
      <c r="C2060" s="155">
        <f t="shared" si="371"/>
        <v>44779.999305555553</v>
      </c>
      <c r="D2060" s="152">
        <f t="shared" si="374"/>
        <v>12.166</v>
      </c>
      <c r="E2060" s="152"/>
      <c r="F2060" s="152"/>
      <c r="G2060" s="152"/>
      <c r="H2060" s="152" t="e">
        <f t="shared" si="375"/>
        <v>#N/A</v>
      </c>
      <c r="I2060" s="152"/>
      <c r="J2060" s="152" t="e">
        <f t="shared" si="376"/>
        <v>#N/A</v>
      </c>
      <c r="K2060" s="152"/>
      <c r="L2060" s="152"/>
      <c r="M2060" s="152"/>
      <c r="N2060" s="152"/>
      <c r="O2060" s="152"/>
      <c r="P2060" s="152"/>
      <c r="Q2060" s="152"/>
      <c r="R2060" s="152"/>
      <c r="S2060" s="152"/>
      <c r="T2060" s="153" cm="1">
        <f t="array" ref="T2060">MATCH(1,(TDU_Info!$C$5:$C$111=$T$6)*(TDU_Info!$B$5:$B$111&lt;=$B2060),0)</f>
        <v>88</v>
      </c>
      <c r="U2060" s="152">
        <f>100*(INDEX(TDU_Info!$E$5:$E$111,$T2060)/T$11+INDEX(TDU_Info!$F$5:$F$111,$T2060))</f>
        <v>4.0617000000000001</v>
      </c>
      <c r="V2060" s="152">
        <v>17.541</v>
      </c>
      <c r="W2060" s="152">
        <v>15.693</v>
      </c>
      <c r="X2060" s="152">
        <v>12.166</v>
      </c>
      <c r="Y2060" s="152">
        <v>10.91</v>
      </c>
      <c r="Z2060" s="152">
        <v>18.523</v>
      </c>
      <c r="AA2060" s="152">
        <v>15.96</v>
      </c>
      <c r="AB2060" s="152">
        <v>12.166</v>
      </c>
      <c r="AC2060" s="152">
        <v>11.8</v>
      </c>
      <c r="AD2060" s="152">
        <v>17.376000000000001</v>
      </c>
      <c r="AE2060" s="152">
        <v>15.683</v>
      </c>
      <c r="AF2060" s="152">
        <v>12.166</v>
      </c>
      <c r="AG2060" s="152">
        <v>10.824999999999999</v>
      </c>
      <c r="AH2060" s="152">
        <v>18.366</v>
      </c>
      <c r="AI2060" s="152">
        <v>15.972</v>
      </c>
      <c r="AJ2060" s="152">
        <v>12.166</v>
      </c>
      <c r="AK2060" s="152">
        <v>11.664999999999999</v>
      </c>
      <c r="AL2060" s="152" t="e">
        <f t="shared" si="377"/>
        <v>#N/A</v>
      </c>
      <c r="AM2060" s="152" t="e">
        <f t="shared" si="378"/>
        <v>#N/A</v>
      </c>
      <c r="AN2060" s="152" t="e">
        <f>NA()</f>
        <v>#N/A</v>
      </c>
      <c r="AO2060" s="152" t="e">
        <f>NA()</f>
        <v>#N/A</v>
      </c>
      <c r="AP2060" s="152">
        <f t="shared" si="391"/>
        <v>8.2182999999999993</v>
      </c>
      <c r="AQ2060" s="152"/>
      <c r="AR2060" s="152"/>
      <c r="AS2060" s="153">
        <f t="shared" si="414"/>
        <v>218</v>
      </c>
      <c r="AT2060" s="153">
        <f t="shared" si="362"/>
        <v>0</v>
      </c>
      <c r="AU2060" s="153">
        <f t="shared" si="363"/>
        <v>0</v>
      </c>
      <c r="AV2060" s="153">
        <f t="shared" si="364"/>
        <v>1</v>
      </c>
      <c r="BA2060">
        <f t="shared" si="415"/>
        <v>6</v>
      </c>
    </row>
    <row r="2061" spans="2:53" x14ac:dyDescent="0.25">
      <c r="B2061" s="155">
        <f t="shared" si="384"/>
        <v>44780.999305555553</v>
      </c>
      <c r="C2061" s="155">
        <f t="shared" si="371"/>
        <v>44780.999305555553</v>
      </c>
      <c r="D2061" s="152">
        <f t="shared" si="374"/>
        <v>12.166</v>
      </c>
      <c r="E2061" s="152"/>
      <c r="F2061" s="152"/>
      <c r="G2061" s="152"/>
      <c r="H2061" s="152" t="e">
        <f t="shared" si="375"/>
        <v>#N/A</v>
      </c>
      <c r="I2061" s="152"/>
      <c r="J2061" s="152" t="e">
        <f t="shared" si="376"/>
        <v>#N/A</v>
      </c>
      <c r="K2061" s="152"/>
      <c r="L2061" s="152"/>
      <c r="M2061" s="152"/>
      <c r="N2061" s="152"/>
      <c r="O2061" s="152"/>
      <c r="P2061" s="152"/>
      <c r="Q2061" s="152"/>
      <c r="R2061" s="152"/>
      <c r="S2061" s="152"/>
      <c r="T2061" s="153" cm="1">
        <f t="array" ref="T2061">MATCH(1,(TDU_Info!$C$5:$C$111=$T$6)*(TDU_Info!$B$5:$B$111&lt;=$B2061),0)</f>
        <v>88</v>
      </c>
      <c r="U2061" s="152">
        <f>100*(INDEX(TDU_Info!$E$5:$E$111,$T2061)/T$11+INDEX(TDU_Info!$F$5:$F$111,$T2061))</f>
        <v>4.0617000000000001</v>
      </c>
      <c r="V2061" s="152">
        <v>17.541</v>
      </c>
      <c r="W2061" s="152">
        <v>15.693</v>
      </c>
      <c r="X2061" s="152">
        <v>12.166</v>
      </c>
      <c r="Y2061" s="152">
        <v>10.91</v>
      </c>
      <c r="Z2061" s="152">
        <v>18.523</v>
      </c>
      <c r="AA2061" s="152">
        <v>15.96</v>
      </c>
      <c r="AB2061" s="152">
        <v>12.166</v>
      </c>
      <c r="AC2061" s="152">
        <v>11.8</v>
      </c>
      <c r="AD2061" s="152">
        <v>17.376000000000001</v>
      </c>
      <c r="AE2061" s="152">
        <v>15.683</v>
      </c>
      <c r="AF2061" s="152">
        <v>12.166</v>
      </c>
      <c r="AG2061" s="152">
        <v>10.824999999999999</v>
      </c>
      <c r="AH2061" s="152">
        <v>18.366</v>
      </c>
      <c r="AI2061" s="152">
        <v>15.972</v>
      </c>
      <c r="AJ2061" s="152">
        <v>12.166</v>
      </c>
      <c r="AK2061" s="152">
        <v>11.664999999999999</v>
      </c>
      <c r="AL2061" s="152" t="e">
        <f t="shared" si="377"/>
        <v>#N/A</v>
      </c>
      <c r="AM2061" s="152" t="e">
        <f t="shared" si="378"/>
        <v>#N/A</v>
      </c>
      <c r="AN2061" s="152" t="e">
        <f>NA()</f>
        <v>#N/A</v>
      </c>
      <c r="AO2061" s="152" t="e">
        <f>NA()</f>
        <v>#N/A</v>
      </c>
      <c r="AP2061" s="152">
        <f t="shared" si="391"/>
        <v>8.2182999999999993</v>
      </c>
      <c r="AQ2061" s="152"/>
      <c r="AR2061" s="152"/>
      <c r="AS2061" s="153">
        <f t="shared" si="414"/>
        <v>219</v>
      </c>
      <c r="AT2061" s="153">
        <f t="shared" si="362"/>
        <v>0</v>
      </c>
      <c r="AU2061" s="153">
        <f t="shared" si="363"/>
        <v>0</v>
      </c>
      <c r="AV2061" s="153">
        <f t="shared" si="364"/>
        <v>1</v>
      </c>
      <c r="BA2061">
        <f t="shared" si="415"/>
        <v>7</v>
      </c>
    </row>
    <row r="2062" spans="2:53" x14ac:dyDescent="0.25">
      <c r="B2062" s="155">
        <f t="shared" si="384"/>
        <v>44781.999305555553</v>
      </c>
      <c r="C2062" s="155">
        <f t="shared" si="371"/>
        <v>44781.999305555553</v>
      </c>
      <c r="D2062" s="152">
        <f t="shared" si="374"/>
        <v>12.166</v>
      </c>
      <c r="E2062" s="152"/>
      <c r="F2062" s="152"/>
      <c r="G2062" s="152"/>
      <c r="H2062" s="152" t="e">
        <f t="shared" si="375"/>
        <v>#N/A</v>
      </c>
      <c r="I2062" s="152"/>
      <c r="J2062" s="152" t="e">
        <f t="shared" si="376"/>
        <v>#N/A</v>
      </c>
      <c r="K2062" s="152"/>
      <c r="L2062" s="152"/>
      <c r="M2062" s="152"/>
      <c r="N2062" s="152"/>
      <c r="O2062" s="152"/>
      <c r="P2062" s="152"/>
      <c r="Q2062" s="152"/>
      <c r="R2062" s="152"/>
      <c r="S2062" s="152"/>
      <c r="T2062" s="153" cm="1">
        <f t="array" ref="T2062">MATCH(1,(TDU_Info!$C$5:$C$111=$T$6)*(TDU_Info!$B$5:$B$111&lt;=$B2062),0)</f>
        <v>88</v>
      </c>
      <c r="U2062" s="152">
        <f>100*(INDEX(TDU_Info!$E$5:$E$111,$T2062)/T$11+INDEX(TDU_Info!$F$5:$F$111,$T2062))</f>
        <v>4.0617000000000001</v>
      </c>
      <c r="V2062" s="152">
        <v>17.541</v>
      </c>
      <c r="W2062" s="152">
        <v>15.693</v>
      </c>
      <c r="X2062" s="152">
        <v>12.166</v>
      </c>
      <c r="Y2062" s="152">
        <v>10.91</v>
      </c>
      <c r="Z2062" s="152">
        <v>18.523</v>
      </c>
      <c r="AA2062" s="152">
        <v>15.96</v>
      </c>
      <c r="AB2062" s="152">
        <v>12.166</v>
      </c>
      <c r="AC2062" s="152">
        <v>11.8</v>
      </c>
      <c r="AD2062" s="152">
        <v>17.376000000000001</v>
      </c>
      <c r="AE2062" s="152">
        <v>15.683</v>
      </c>
      <c r="AF2062" s="152">
        <v>12.166</v>
      </c>
      <c r="AG2062" s="152">
        <v>10.824999999999999</v>
      </c>
      <c r="AH2062" s="152">
        <v>18.366</v>
      </c>
      <c r="AI2062" s="152">
        <v>15.972</v>
      </c>
      <c r="AJ2062" s="152">
        <v>12.166</v>
      </c>
      <c r="AK2062" s="152">
        <v>11.664999999999999</v>
      </c>
      <c r="AL2062" s="152" t="e">
        <f t="shared" si="377"/>
        <v>#N/A</v>
      </c>
      <c r="AM2062" s="152" t="e">
        <f t="shared" si="378"/>
        <v>#N/A</v>
      </c>
      <c r="AN2062" s="152" t="e">
        <f>NA()</f>
        <v>#N/A</v>
      </c>
      <c r="AO2062" s="152" t="e">
        <f>NA()</f>
        <v>#N/A</v>
      </c>
      <c r="AP2062" s="152">
        <f t="shared" si="391"/>
        <v>8.2182999999999993</v>
      </c>
      <c r="AQ2062" s="152"/>
      <c r="AR2062" s="152"/>
      <c r="AS2062" s="153">
        <f t="shared" si="414"/>
        <v>220</v>
      </c>
      <c r="AT2062" s="153">
        <f t="shared" si="362"/>
        <v>0</v>
      </c>
      <c r="AU2062" s="153">
        <f t="shared" si="363"/>
        <v>0</v>
      </c>
      <c r="AV2062" s="153">
        <f t="shared" si="364"/>
        <v>1</v>
      </c>
      <c r="BA2062">
        <f t="shared" si="415"/>
        <v>8</v>
      </c>
    </row>
    <row r="2063" spans="2:53" x14ac:dyDescent="0.25">
      <c r="B2063" s="155">
        <f t="shared" si="384"/>
        <v>44782.999305555553</v>
      </c>
      <c r="C2063" s="155">
        <f t="shared" si="371"/>
        <v>44782.999305555553</v>
      </c>
      <c r="D2063" s="152">
        <f t="shared" si="374"/>
        <v>12.166</v>
      </c>
      <c r="E2063" s="152"/>
      <c r="F2063" s="152"/>
      <c r="G2063" s="152"/>
      <c r="H2063" s="152" t="e">
        <f t="shared" si="375"/>
        <v>#N/A</v>
      </c>
      <c r="I2063" s="152"/>
      <c r="J2063" s="152" t="e">
        <f t="shared" si="376"/>
        <v>#N/A</v>
      </c>
      <c r="K2063" s="152"/>
      <c r="L2063" s="152"/>
      <c r="M2063" s="152"/>
      <c r="N2063" s="152"/>
      <c r="O2063" s="152"/>
      <c r="P2063" s="152"/>
      <c r="Q2063" s="152"/>
      <c r="R2063" s="152"/>
      <c r="S2063" s="152"/>
      <c r="T2063" s="153" cm="1">
        <f t="array" ref="T2063">MATCH(1,(TDU_Info!$C$5:$C$111=$T$6)*(TDU_Info!$B$5:$B$111&lt;=$B2063),0)</f>
        <v>88</v>
      </c>
      <c r="U2063" s="152">
        <f>100*(INDEX(TDU_Info!$E$5:$E$111,$T2063)/T$11+INDEX(TDU_Info!$F$5:$F$111,$T2063))</f>
        <v>4.0617000000000001</v>
      </c>
      <c r="V2063" s="152">
        <v>17.541</v>
      </c>
      <c r="W2063" s="152">
        <v>15.693</v>
      </c>
      <c r="X2063" s="152">
        <v>12.166</v>
      </c>
      <c r="Y2063" s="152">
        <v>10.91</v>
      </c>
      <c r="Z2063" s="152">
        <v>18.523</v>
      </c>
      <c r="AA2063" s="152">
        <v>15.96</v>
      </c>
      <c r="AB2063" s="152">
        <v>12.166</v>
      </c>
      <c r="AC2063" s="152">
        <v>11.705</v>
      </c>
      <c r="AD2063" s="152">
        <v>17.376000000000001</v>
      </c>
      <c r="AE2063" s="152">
        <v>15.683</v>
      </c>
      <c r="AF2063" s="152">
        <v>12.166</v>
      </c>
      <c r="AG2063" s="152">
        <v>10.824999999999999</v>
      </c>
      <c r="AH2063" s="152">
        <v>18.366</v>
      </c>
      <c r="AI2063" s="152">
        <v>15.972</v>
      </c>
      <c r="AJ2063" s="152">
        <v>12.166</v>
      </c>
      <c r="AK2063" s="152">
        <v>11.664999999999999</v>
      </c>
      <c r="AL2063" s="152" t="e">
        <f t="shared" si="377"/>
        <v>#N/A</v>
      </c>
      <c r="AM2063" s="152" t="e">
        <f t="shared" si="378"/>
        <v>#N/A</v>
      </c>
      <c r="AN2063" s="152" t="e">
        <f>NA()</f>
        <v>#N/A</v>
      </c>
      <c r="AO2063" s="152" t="e">
        <f>NA()</f>
        <v>#N/A</v>
      </c>
      <c r="AP2063" s="152">
        <f t="shared" si="391"/>
        <v>8.2182999999999993</v>
      </c>
      <c r="AQ2063" s="152"/>
      <c r="AR2063" s="152"/>
      <c r="AS2063" s="153">
        <f t="shared" si="414"/>
        <v>221</v>
      </c>
      <c r="AT2063" s="153">
        <f t="shared" si="362"/>
        <v>0</v>
      </c>
      <c r="AU2063" s="153">
        <f t="shared" si="363"/>
        <v>0</v>
      </c>
      <c r="AV2063" s="153">
        <f t="shared" si="364"/>
        <v>1</v>
      </c>
      <c r="BA2063">
        <f t="shared" si="415"/>
        <v>9</v>
      </c>
    </row>
    <row r="2064" spans="2:53" x14ac:dyDescent="0.25">
      <c r="B2064" s="155">
        <f t="shared" si="384"/>
        <v>44783.999305555553</v>
      </c>
      <c r="C2064" s="155">
        <f t="shared" si="371"/>
        <v>44783.999305555553</v>
      </c>
      <c r="D2064" s="152">
        <f t="shared" si="374"/>
        <v>12.166</v>
      </c>
      <c r="E2064" s="152"/>
      <c r="F2064" s="152"/>
      <c r="G2064" s="152"/>
      <c r="H2064" s="152" t="e">
        <f t="shared" si="375"/>
        <v>#N/A</v>
      </c>
      <c r="I2064" s="152"/>
      <c r="J2064" s="152" t="e">
        <f t="shared" si="376"/>
        <v>#N/A</v>
      </c>
      <c r="K2064" s="152"/>
      <c r="L2064" s="152"/>
      <c r="M2064" s="152"/>
      <c r="N2064" s="152"/>
      <c r="O2064" s="152"/>
      <c r="P2064" s="152"/>
      <c r="Q2064" s="152"/>
      <c r="R2064" s="152"/>
      <c r="S2064" s="152"/>
      <c r="T2064" s="153" cm="1">
        <f t="array" ref="T2064">MATCH(1,(TDU_Info!$C$5:$C$111=$T$6)*(TDU_Info!$B$5:$B$111&lt;=$B2064),0)</f>
        <v>88</v>
      </c>
      <c r="U2064" s="152">
        <f>100*(INDEX(TDU_Info!$E$5:$E$111,$T2064)/T$11+INDEX(TDU_Info!$F$5:$F$111,$T2064))</f>
        <v>4.0617000000000001</v>
      </c>
      <c r="V2064" s="152">
        <v>16.741</v>
      </c>
      <c r="W2064" s="152">
        <v>15.226000000000001</v>
      </c>
      <c r="X2064" s="152">
        <v>12.166</v>
      </c>
      <c r="Y2064" s="152">
        <v>10.808999999999999</v>
      </c>
      <c r="Z2064" s="152">
        <v>17.753</v>
      </c>
      <c r="AA2064" s="152">
        <v>15.96</v>
      </c>
      <c r="AB2064" s="152">
        <v>12.166</v>
      </c>
      <c r="AC2064" s="152">
        <v>11.689</v>
      </c>
      <c r="AD2064" s="152">
        <v>16.576000000000001</v>
      </c>
      <c r="AE2064" s="152">
        <v>15.003</v>
      </c>
      <c r="AF2064" s="152">
        <v>12.166</v>
      </c>
      <c r="AG2064" s="152">
        <v>10.565</v>
      </c>
      <c r="AH2064" s="152">
        <v>17.596</v>
      </c>
      <c r="AI2064" s="152">
        <v>15.972</v>
      </c>
      <c r="AJ2064" s="152">
        <v>12.166</v>
      </c>
      <c r="AK2064" s="152">
        <v>11.445</v>
      </c>
      <c r="AL2064" s="152" t="e">
        <f t="shared" si="377"/>
        <v>#N/A</v>
      </c>
      <c r="AM2064" s="152" t="e">
        <f t="shared" si="378"/>
        <v>#N/A</v>
      </c>
      <c r="AN2064" s="152" t="e">
        <f>NA()</f>
        <v>#N/A</v>
      </c>
      <c r="AO2064" s="152" t="e">
        <f>NA()</f>
        <v>#N/A</v>
      </c>
      <c r="AP2064" s="152">
        <f t="shared" si="391"/>
        <v>8.2182999999999993</v>
      </c>
      <c r="AQ2064" s="152"/>
      <c r="AR2064" s="152"/>
      <c r="AS2064" s="153">
        <f t="shared" si="414"/>
        <v>222</v>
      </c>
      <c r="AT2064" s="153">
        <f t="shared" si="362"/>
        <v>0</v>
      </c>
      <c r="AU2064" s="153">
        <f t="shared" si="363"/>
        <v>0</v>
      </c>
      <c r="AV2064" s="153">
        <f t="shared" si="364"/>
        <v>1</v>
      </c>
      <c r="BA2064">
        <f t="shared" si="415"/>
        <v>10</v>
      </c>
    </row>
    <row r="2065" spans="2:53" x14ac:dyDescent="0.25">
      <c r="B2065" s="155">
        <f t="shared" si="384"/>
        <v>44784.999305555553</v>
      </c>
      <c r="C2065" s="155">
        <f t="shared" si="371"/>
        <v>44784.999305555553</v>
      </c>
      <c r="D2065" s="152">
        <f t="shared" si="374"/>
        <v>12.166</v>
      </c>
      <c r="E2065" s="152"/>
      <c r="F2065" s="152"/>
      <c r="G2065" s="152"/>
      <c r="H2065" s="152" t="e">
        <f t="shared" si="375"/>
        <v>#N/A</v>
      </c>
      <c r="I2065" s="152"/>
      <c r="J2065" s="152" t="e">
        <f t="shared" si="376"/>
        <v>#N/A</v>
      </c>
      <c r="K2065" s="152"/>
      <c r="L2065" s="152"/>
      <c r="M2065" s="152"/>
      <c r="N2065" s="152"/>
      <c r="O2065" s="152"/>
      <c r="P2065" s="152"/>
      <c r="Q2065" s="152"/>
      <c r="R2065" s="152"/>
      <c r="S2065" s="152"/>
      <c r="T2065" s="153" cm="1">
        <f t="array" ref="T2065">MATCH(1,(TDU_Info!$C$5:$C$111=$T$6)*(TDU_Info!$B$5:$B$111&lt;=$B2065),0)</f>
        <v>88</v>
      </c>
      <c r="U2065" s="152">
        <f>100*(INDEX(TDU_Info!$E$5:$E$111,$T2065)/T$11+INDEX(TDU_Info!$F$5:$F$111,$T2065))</f>
        <v>4.0617000000000001</v>
      </c>
      <c r="V2065" s="152">
        <v>16.600999999999999</v>
      </c>
      <c r="W2065" s="152">
        <v>15.305999999999999</v>
      </c>
      <c r="X2065" s="152">
        <v>12.166</v>
      </c>
      <c r="Y2065" s="152">
        <v>10.695</v>
      </c>
      <c r="Z2065" s="152">
        <v>17.663</v>
      </c>
      <c r="AA2065" s="152">
        <v>15.96</v>
      </c>
      <c r="AB2065" s="152">
        <v>12.166</v>
      </c>
      <c r="AC2065" s="152">
        <v>11.494999999999999</v>
      </c>
      <c r="AD2065" s="152">
        <v>16.436</v>
      </c>
      <c r="AE2065" s="152">
        <v>15.083</v>
      </c>
      <c r="AF2065" s="152">
        <v>12.166</v>
      </c>
      <c r="AG2065" s="152">
        <v>10.448</v>
      </c>
      <c r="AH2065" s="152">
        <v>17.506</v>
      </c>
      <c r="AI2065" s="152">
        <v>15.972</v>
      </c>
      <c r="AJ2065" s="152">
        <v>12.166</v>
      </c>
      <c r="AK2065" s="152">
        <v>11.247999999999999</v>
      </c>
      <c r="AL2065" s="152" t="e">
        <f t="shared" si="377"/>
        <v>#N/A</v>
      </c>
      <c r="AM2065" s="152" t="e">
        <f t="shared" si="378"/>
        <v>#N/A</v>
      </c>
      <c r="AN2065" s="152" t="e">
        <f>NA()</f>
        <v>#N/A</v>
      </c>
      <c r="AO2065" s="152" t="e">
        <f>NA()</f>
        <v>#N/A</v>
      </c>
      <c r="AP2065" s="152">
        <f t="shared" si="391"/>
        <v>8.2182999999999993</v>
      </c>
      <c r="AQ2065" s="152"/>
      <c r="AR2065" s="152"/>
      <c r="AS2065" s="153">
        <f t="shared" si="414"/>
        <v>223</v>
      </c>
      <c r="AT2065" s="153">
        <f t="shared" si="362"/>
        <v>0</v>
      </c>
      <c r="AU2065" s="153">
        <f t="shared" si="363"/>
        <v>0</v>
      </c>
      <c r="AV2065" s="153">
        <f t="shared" si="364"/>
        <v>1</v>
      </c>
      <c r="BA2065">
        <f t="shared" si="415"/>
        <v>11</v>
      </c>
    </row>
    <row r="2066" spans="2:53" x14ac:dyDescent="0.25">
      <c r="B2066" s="155">
        <f t="shared" si="384"/>
        <v>44785.999305555553</v>
      </c>
      <c r="C2066" s="155">
        <f t="shared" si="371"/>
        <v>44785.999305555553</v>
      </c>
      <c r="D2066" s="152">
        <f t="shared" si="374"/>
        <v>12.166</v>
      </c>
      <c r="E2066" s="152"/>
      <c r="F2066" s="152"/>
      <c r="G2066" s="152"/>
      <c r="H2066" s="152" t="e">
        <f t="shared" si="375"/>
        <v>#N/A</v>
      </c>
      <c r="I2066" s="152"/>
      <c r="J2066" s="152" t="e">
        <f t="shared" si="376"/>
        <v>#N/A</v>
      </c>
      <c r="K2066" s="152"/>
      <c r="L2066" s="152"/>
      <c r="M2066" s="152"/>
      <c r="N2066" s="152"/>
      <c r="O2066" s="152"/>
      <c r="P2066" s="152"/>
      <c r="Q2066" s="152"/>
      <c r="R2066" s="152"/>
      <c r="S2066" s="152"/>
      <c r="T2066" s="153" cm="1">
        <f t="array" ref="T2066">MATCH(1,(TDU_Info!$C$5:$C$111=$T$6)*(TDU_Info!$B$5:$B$111&lt;=$B2066),0)</f>
        <v>88</v>
      </c>
      <c r="U2066" s="152">
        <f>100*(INDEX(TDU_Info!$E$5:$E$111,$T2066)/T$11+INDEX(TDU_Info!$F$5:$F$111,$T2066))</f>
        <v>4.0617000000000001</v>
      </c>
      <c r="V2066" s="152">
        <v>16.600999999999999</v>
      </c>
      <c r="W2066" s="152">
        <v>15.305999999999999</v>
      </c>
      <c r="X2066" s="152">
        <v>12.166</v>
      </c>
      <c r="Y2066" s="152">
        <v>10.695</v>
      </c>
      <c r="Z2066" s="152">
        <v>17.663</v>
      </c>
      <c r="AA2066" s="152">
        <v>15.96</v>
      </c>
      <c r="AB2066" s="152">
        <v>12.166</v>
      </c>
      <c r="AC2066" s="152">
        <v>11.494999999999999</v>
      </c>
      <c r="AD2066" s="152">
        <v>16.436</v>
      </c>
      <c r="AE2066" s="152">
        <v>15.083</v>
      </c>
      <c r="AF2066" s="152">
        <v>12.166</v>
      </c>
      <c r="AG2066" s="152">
        <v>10.448</v>
      </c>
      <c r="AH2066" s="152">
        <v>17.506</v>
      </c>
      <c r="AI2066" s="152">
        <v>15.972</v>
      </c>
      <c r="AJ2066" s="152">
        <v>12.166</v>
      </c>
      <c r="AK2066" s="152">
        <v>11.247999999999999</v>
      </c>
      <c r="AL2066" s="152" t="e">
        <f t="shared" si="377"/>
        <v>#N/A</v>
      </c>
      <c r="AM2066" s="152" t="e">
        <f t="shared" si="378"/>
        <v>#N/A</v>
      </c>
      <c r="AN2066" s="152" t="e">
        <f>NA()</f>
        <v>#N/A</v>
      </c>
      <c r="AO2066" s="152" t="e">
        <f>NA()</f>
        <v>#N/A</v>
      </c>
      <c r="AP2066" s="152">
        <f t="shared" si="391"/>
        <v>8.2182999999999993</v>
      </c>
      <c r="AQ2066" s="152"/>
      <c r="AR2066" s="152"/>
      <c r="AS2066" s="153">
        <f t="shared" ref="AS2066:AS2077" si="416">ROUNDUP(B2066-DATE(YEAR(B2066),1,1),0)</f>
        <v>224</v>
      </c>
      <c r="AT2066" s="153">
        <f t="shared" ref="AT2066:AT2320" si="417">1-$AU2066-$AV2066</f>
        <v>0</v>
      </c>
      <c r="AU2066" s="153">
        <f t="shared" ref="AU2066:AU2320" si="418">IF(AND($AS2066&gt;=AU$12,$AS2066&lt;=AU$13),1-$AV2066,0)</f>
        <v>0</v>
      </c>
      <c r="AV2066" s="153">
        <f t="shared" ref="AV2066:AV2320" si="419">IF(AND($AS2066&gt;=AV$12,$AS2066&lt;=AV$13),1,0)</f>
        <v>1</v>
      </c>
      <c r="BA2066">
        <f t="shared" ref="BA2066:BA2077" si="420">DAY(C2066)</f>
        <v>12</v>
      </c>
    </row>
    <row r="2067" spans="2:53" x14ac:dyDescent="0.25">
      <c r="B2067" s="155">
        <f t="shared" si="384"/>
        <v>44786.999305555553</v>
      </c>
      <c r="C2067" s="155">
        <f t="shared" si="371"/>
        <v>44786.999305555553</v>
      </c>
      <c r="D2067" s="152">
        <f t="shared" si="374"/>
        <v>12.166</v>
      </c>
      <c r="E2067" s="152"/>
      <c r="F2067" s="152"/>
      <c r="G2067" s="152"/>
      <c r="H2067" s="152" t="e">
        <f t="shared" si="375"/>
        <v>#N/A</v>
      </c>
      <c r="I2067" s="152"/>
      <c r="J2067" s="152" t="e">
        <f t="shared" si="376"/>
        <v>#N/A</v>
      </c>
      <c r="K2067" s="152"/>
      <c r="L2067" s="152"/>
      <c r="M2067" s="152"/>
      <c r="N2067" s="152"/>
      <c r="O2067" s="152"/>
      <c r="P2067" s="152"/>
      <c r="Q2067" s="152"/>
      <c r="R2067" s="152"/>
      <c r="S2067" s="152"/>
      <c r="T2067" s="153" cm="1">
        <f t="array" ref="T2067">MATCH(1,(TDU_Info!$C$5:$C$111=$T$6)*(TDU_Info!$B$5:$B$111&lt;=$B2067),0)</f>
        <v>88</v>
      </c>
      <c r="U2067" s="152">
        <f>100*(INDEX(TDU_Info!$E$5:$E$111,$T2067)/T$11+INDEX(TDU_Info!$F$5:$F$111,$T2067))</f>
        <v>4.0617000000000001</v>
      </c>
      <c r="V2067" s="152">
        <v>16.600999999999999</v>
      </c>
      <c r="W2067" s="152">
        <v>15.305999999999999</v>
      </c>
      <c r="X2067" s="152">
        <v>12.166</v>
      </c>
      <c r="Y2067" s="152">
        <v>10.695</v>
      </c>
      <c r="Z2067" s="152">
        <v>17.663</v>
      </c>
      <c r="AA2067" s="152">
        <v>15.96</v>
      </c>
      <c r="AB2067" s="152">
        <v>12.166</v>
      </c>
      <c r="AC2067" s="152">
        <v>11.494999999999999</v>
      </c>
      <c r="AD2067" s="152">
        <v>16.436</v>
      </c>
      <c r="AE2067" s="152">
        <v>15.083</v>
      </c>
      <c r="AF2067" s="152">
        <v>12.166</v>
      </c>
      <c r="AG2067" s="152">
        <v>10.448</v>
      </c>
      <c r="AH2067" s="152">
        <v>17.506</v>
      </c>
      <c r="AI2067" s="152">
        <v>15.972</v>
      </c>
      <c r="AJ2067" s="152">
        <v>12.166</v>
      </c>
      <c r="AK2067" s="152">
        <v>11.247999999999999</v>
      </c>
      <c r="AL2067" s="152" t="e">
        <f t="shared" si="377"/>
        <v>#N/A</v>
      </c>
      <c r="AM2067" s="152" t="e">
        <f t="shared" si="378"/>
        <v>#N/A</v>
      </c>
      <c r="AN2067" s="152" t="e">
        <f>NA()</f>
        <v>#N/A</v>
      </c>
      <c r="AO2067" s="152" t="e">
        <f>NA()</f>
        <v>#N/A</v>
      </c>
      <c r="AP2067" s="152">
        <f t="shared" si="391"/>
        <v>8.2182999999999993</v>
      </c>
      <c r="AQ2067" s="152"/>
      <c r="AR2067" s="152"/>
      <c r="AS2067" s="153">
        <f t="shared" si="416"/>
        <v>225</v>
      </c>
      <c r="AT2067" s="153">
        <f t="shared" si="417"/>
        <v>0</v>
      </c>
      <c r="AU2067" s="153">
        <f t="shared" si="418"/>
        <v>0</v>
      </c>
      <c r="AV2067" s="153">
        <f t="shared" si="419"/>
        <v>1</v>
      </c>
      <c r="BA2067">
        <f t="shared" si="420"/>
        <v>13</v>
      </c>
    </row>
    <row r="2068" spans="2:53" x14ac:dyDescent="0.25">
      <c r="B2068" s="155">
        <f t="shared" si="384"/>
        <v>44787.999305555553</v>
      </c>
      <c r="C2068" s="155">
        <f t="shared" si="371"/>
        <v>44787.999305555553</v>
      </c>
      <c r="D2068" s="152">
        <f t="shared" si="374"/>
        <v>12.166</v>
      </c>
      <c r="E2068" s="152"/>
      <c r="F2068" s="152"/>
      <c r="G2068" s="152"/>
      <c r="H2068" s="152" t="e">
        <f t="shared" si="375"/>
        <v>#N/A</v>
      </c>
      <c r="I2068" s="152"/>
      <c r="J2068" s="152" t="e">
        <f t="shared" si="376"/>
        <v>#N/A</v>
      </c>
      <c r="K2068" s="152"/>
      <c r="L2068" s="152"/>
      <c r="M2068" s="152"/>
      <c r="N2068" s="152"/>
      <c r="O2068" s="152"/>
      <c r="P2068" s="152"/>
      <c r="Q2068" s="152"/>
      <c r="R2068" s="152"/>
      <c r="S2068" s="152"/>
      <c r="T2068" s="153" cm="1">
        <f t="array" ref="T2068">MATCH(1,(TDU_Info!$C$5:$C$111=$T$6)*(TDU_Info!$B$5:$B$111&lt;=$B2068),0)</f>
        <v>88</v>
      </c>
      <c r="U2068" s="152">
        <f>100*(INDEX(TDU_Info!$E$5:$E$111,$T2068)/T$11+INDEX(TDU_Info!$F$5:$F$111,$T2068))</f>
        <v>4.0617000000000001</v>
      </c>
      <c r="V2068" s="152">
        <v>16.600999999999999</v>
      </c>
      <c r="W2068" s="152">
        <v>15.093</v>
      </c>
      <c r="X2068" s="152">
        <v>12.166</v>
      </c>
      <c r="Y2068" s="152">
        <v>10.695</v>
      </c>
      <c r="Z2068" s="152">
        <v>17.663</v>
      </c>
      <c r="AA2068" s="152">
        <v>15.882</v>
      </c>
      <c r="AB2068" s="152">
        <v>12.166</v>
      </c>
      <c r="AC2068" s="152">
        <v>11.494999999999999</v>
      </c>
      <c r="AD2068" s="152">
        <v>16.436</v>
      </c>
      <c r="AE2068" s="152">
        <v>15.083</v>
      </c>
      <c r="AF2068" s="152">
        <v>12.166</v>
      </c>
      <c r="AG2068" s="152">
        <v>10.448</v>
      </c>
      <c r="AH2068" s="152">
        <v>17.506</v>
      </c>
      <c r="AI2068" s="152">
        <v>15.894</v>
      </c>
      <c r="AJ2068" s="152">
        <v>12.166</v>
      </c>
      <c r="AK2068" s="152">
        <v>11.247999999999999</v>
      </c>
      <c r="AL2068" s="152" t="e">
        <f t="shared" si="377"/>
        <v>#N/A</v>
      </c>
      <c r="AM2068" s="152" t="e">
        <f t="shared" si="378"/>
        <v>#N/A</v>
      </c>
      <c r="AN2068" s="152" t="e">
        <f>NA()</f>
        <v>#N/A</v>
      </c>
      <c r="AO2068" s="152" t="e">
        <f>NA()</f>
        <v>#N/A</v>
      </c>
      <c r="AP2068" s="152">
        <f t="shared" si="391"/>
        <v>8.2182999999999993</v>
      </c>
      <c r="AQ2068" s="152"/>
      <c r="AR2068" s="152"/>
      <c r="AS2068" s="153">
        <f t="shared" si="416"/>
        <v>226</v>
      </c>
      <c r="AT2068" s="153">
        <f t="shared" si="417"/>
        <v>0</v>
      </c>
      <c r="AU2068" s="153">
        <f t="shared" si="418"/>
        <v>0</v>
      </c>
      <c r="AV2068" s="153">
        <f t="shared" si="419"/>
        <v>1</v>
      </c>
      <c r="BA2068">
        <f t="shared" si="420"/>
        <v>14</v>
      </c>
    </row>
    <row r="2069" spans="2:53" x14ac:dyDescent="0.25">
      <c r="B2069" s="155">
        <f t="shared" si="384"/>
        <v>44788.999305555553</v>
      </c>
      <c r="C2069" s="155">
        <f t="shared" si="371"/>
        <v>44788.999305555553</v>
      </c>
      <c r="D2069" s="152">
        <f t="shared" si="374"/>
        <v>12.166</v>
      </c>
      <c r="E2069" s="152"/>
      <c r="F2069" s="152"/>
      <c r="G2069" s="152"/>
      <c r="H2069" s="152" t="e">
        <f t="shared" si="375"/>
        <v>#N/A</v>
      </c>
      <c r="I2069" s="152"/>
      <c r="J2069" s="152" t="e">
        <f t="shared" si="376"/>
        <v>#N/A</v>
      </c>
      <c r="K2069" s="152"/>
      <c r="L2069" s="152"/>
      <c r="M2069" s="152"/>
      <c r="N2069" s="152"/>
      <c r="O2069" s="152"/>
      <c r="P2069" s="152"/>
      <c r="Q2069" s="152"/>
      <c r="R2069" s="152"/>
      <c r="S2069" s="152"/>
      <c r="T2069" s="153" cm="1">
        <f t="array" ref="T2069">MATCH(1,(TDU_Info!$C$5:$C$111=$T$6)*(TDU_Info!$B$5:$B$111&lt;=$B2069),0)</f>
        <v>88</v>
      </c>
      <c r="U2069" s="152">
        <f>100*(INDEX(TDU_Info!$E$5:$E$111,$T2069)/T$11+INDEX(TDU_Info!$F$5:$F$111,$T2069))</f>
        <v>4.0617000000000001</v>
      </c>
      <c r="V2069" s="152">
        <v>16.600999999999999</v>
      </c>
      <c r="W2069" s="152">
        <v>15.305999999999999</v>
      </c>
      <c r="X2069" s="152">
        <v>12.166</v>
      </c>
      <c r="Y2069" s="152">
        <v>10.695</v>
      </c>
      <c r="Z2069" s="152">
        <v>17.663</v>
      </c>
      <c r="AA2069" s="152">
        <v>15.96</v>
      </c>
      <c r="AB2069" s="152">
        <v>12.166</v>
      </c>
      <c r="AC2069" s="152">
        <v>11.494999999999999</v>
      </c>
      <c r="AD2069" s="152">
        <v>16.436</v>
      </c>
      <c r="AE2069" s="152">
        <v>15.083</v>
      </c>
      <c r="AF2069" s="152">
        <v>12.166</v>
      </c>
      <c r="AG2069" s="152">
        <v>10.448</v>
      </c>
      <c r="AH2069" s="152">
        <v>17.506</v>
      </c>
      <c r="AI2069" s="152">
        <v>15.972</v>
      </c>
      <c r="AJ2069" s="152">
        <v>12.166</v>
      </c>
      <c r="AK2069" s="152">
        <v>11.247999999999999</v>
      </c>
      <c r="AL2069" s="152" t="e">
        <f t="shared" si="377"/>
        <v>#N/A</v>
      </c>
      <c r="AM2069" s="152" t="e">
        <f t="shared" si="378"/>
        <v>#N/A</v>
      </c>
      <c r="AN2069" s="152" t="e">
        <f>NA()</f>
        <v>#N/A</v>
      </c>
      <c r="AO2069" s="152" t="e">
        <f>NA()</f>
        <v>#N/A</v>
      </c>
      <c r="AP2069" s="152">
        <f t="shared" si="391"/>
        <v>8.2182999999999993</v>
      </c>
      <c r="AQ2069" s="152"/>
      <c r="AR2069" s="152"/>
      <c r="AS2069" s="153">
        <f t="shared" si="416"/>
        <v>227</v>
      </c>
      <c r="AT2069" s="153">
        <f t="shared" si="417"/>
        <v>0</v>
      </c>
      <c r="AU2069" s="153">
        <f t="shared" si="418"/>
        <v>0</v>
      </c>
      <c r="AV2069" s="153">
        <f t="shared" si="419"/>
        <v>1</v>
      </c>
      <c r="BA2069">
        <f t="shared" si="420"/>
        <v>15</v>
      </c>
    </row>
    <row r="2070" spans="2:53" x14ac:dyDescent="0.25">
      <c r="B2070" s="155">
        <f t="shared" si="384"/>
        <v>44789.999305555553</v>
      </c>
      <c r="C2070" s="155">
        <f t="shared" si="371"/>
        <v>44789.999305555553</v>
      </c>
      <c r="D2070" s="152">
        <f t="shared" si="374"/>
        <v>12.166</v>
      </c>
      <c r="E2070" s="152"/>
      <c r="F2070" s="152"/>
      <c r="G2070" s="152"/>
      <c r="H2070" s="152" t="e">
        <f t="shared" si="375"/>
        <v>#N/A</v>
      </c>
      <c r="I2070" s="152"/>
      <c r="J2070" s="152" t="e">
        <f t="shared" si="376"/>
        <v>#N/A</v>
      </c>
      <c r="K2070" s="152"/>
      <c r="L2070" s="152"/>
      <c r="M2070" s="152"/>
      <c r="N2070" s="152"/>
      <c r="O2070" s="152"/>
      <c r="P2070" s="152"/>
      <c r="Q2070" s="152"/>
      <c r="R2070" s="152"/>
      <c r="S2070" s="152"/>
      <c r="T2070" s="153" cm="1">
        <f t="array" ref="T2070">MATCH(1,(TDU_Info!$C$5:$C$111=$T$6)*(TDU_Info!$B$5:$B$111&lt;=$B2070),0)</f>
        <v>88</v>
      </c>
      <c r="U2070" s="152">
        <f>100*(INDEX(TDU_Info!$E$5:$E$111,$T2070)/T$11+INDEX(TDU_Info!$F$5:$F$111,$T2070))</f>
        <v>4.0617000000000001</v>
      </c>
      <c r="V2070" s="152">
        <v>16.600999999999999</v>
      </c>
      <c r="W2070" s="152">
        <v>15.305999999999999</v>
      </c>
      <c r="X2070" s="152">
        <v>12.166</v>
      </c>
      <c r="Y2070" s="152">
        <v>10.695</v>
      </c>
      <c r="Z2070" s="152">
        <v>17.663</v>
      </c>
      <c r="AA2070" s="152">
        <v>15.96</v>
      </c>
      <c r="AB2070" s="152">
        <v>12.166</v>
      </c>
      <c r="AC2070" s="152">
        <v>11.494999999999999</v>
      </c>
      <c r="AD2070" s="152">
        <v>16.436</v>
      </c>
      <c r="AE2070" s="152">
        <v>15.083</v>
      </c>
      <c r="AF2070" s="152">
        <v>12.166</v>
      </c>
      <c r="AG2070" s="152">
        <v>10.448</v>
      </c>
      <c r="AH2070" s="152">
        <v>17.506</v>
      </c>
      <c r="AI2070" s="152">
        <v>15.972</v>
      </c>
      <c r="AJ2070" s="152">
        <v>12.166</v>
      </c>
      <c r="AK2070" s="152">
        <v>11.247999999999999</v>
      </c>
      <c r="AL2070" s="152" t="e">
        <f t="shared" si="377"/>
        <v>#N/A</v>
      </c>
      <c r="AM2070" s="152" t="e">
        <f t="shared" si="378"/>
        <v>#N/A</v>
      </c>
      <c r="AN2070" s="152" t="e">
        <f>NA()</f>
        <v>#N/A</v>
      </c>
      <c r="AO2070" s="152" t="e">
        <f>NA()</f>
        <v>#N/A</v>
      </c>
      <c r="AP2070" s="152">
        <f t="shared" si="391"/>
        <v>8.2182999999999993</v>
      </c>
      <c r="AQ2070" s="152"/>
      <c r="AR2070" s="152"/>
      <c r="AS2070" s="153">
        <f t="shared" si="416"/>
        <v>228</v>
      </c>
      <c r="AT2070" s="153">
        <f t="shared" si="417"/>
        <v>0</v>
      </c>
      <c r="AU2070" s="153">
        <f t="shared" si="418"/>
        <v>0</v>
      </c>
      <c r="AV2070" s="153">
        <f t="shared" si="419"/>
        <v>1</v>
      </c>
      <c r="BA2070">
        <f t="shared" si="420"/>
        <v>16</v>
      </c>
    </row>
    <row r="2071" spans="2:53" x14ac:dyDescent="0.25">
      <c r="B2071" s="155">
        <f t="shared" si="384"/>
        <v>44790.999305555553</v>
      </c>
      <c r="C2071" s="155">
        <f t="shared" si="371"/>
        <v>44790.999305555553</v>
      </c>
      <c r="D2071" s="152">
        <f t="shared" si="374"/>
        <v>12.074999999999999</v>
      </c>
      <c r="E2071" s="152"/>
      <c r="F2071" s="152"/>
      <c r="G2071" s="152"/>
      <c r="H2071" s="152" t="e">
        <f t="shared" si="375"/>
        <v>#N/A</v>
      </c>
      <c r="I2071" s="152"/>
      <c r="J2071" s="152" t="e">
        <f t="shared" si="376"/>
        <v>#N/A</v>
      </c>
      <c r="K2071" s="152"/>
      <c r="L2071" s="152"/>
      <c r="M2071" s="152"/>
      <c r="N2071" s="152"/>
      <c r="O2071" s="152"/>
      <c r="P2071" s="152"/>
      <c r="Q2071" s="152"/>
      <c r="R2071" s="152"/>
      <c r="S2071" s="152"/>
      <c r="T2071" s="153" cm="1">
        <f t="array" ref="T2071">MATCH(1,(TDU_Info!$C$5:$C$111=$T$6)*(TDU_Info!$B$5:$B$111&lt;=$B2071),0)</f>
        <v>88</v>
      </c>
      <c r="U2071" s="152">
        <f>100*(INDEX(TDU_Info!$E$5:$E$111,$T2071)/T$11+INDEX(TDU_Info!$F$5:$F$111,$T2071))</f>
        <v>4.0617000000000001</v>
      </c>
      <c r="V2071" s="152">
        <v>14.654</v>
      </c>
      <c r="W2071" s="152">
        <v>14.148</v>
      </c>
      <c r="X2071" s="152">
        <v>12.166</v>
      </c>
      <c r="Y2071" s="152">
        <v>10.667</v>
      </c>
      <c r="Z2071" s="152">
        <v>15.57</v>
      </c>
      <c r="AA2071" s="152">
        <v>15.135</v>
      </c>
      <c r="AB2071" s="152">
        <v>12.166</v>
      </c>
      <c r="AC2071" s="152">
        <v>11.461</v>
      </c>
      <c r="AD2071" s="152">
        <v>14.452</v>
      </c>
      <c r="AE2071" s="152">
        <v>13.914</v>
      </c>
      <c r="AF2071" s="152">
        <v>12.074999999999999</v>
      </c>
      <c r="AG2071" s="152">
        <v>10.42</v>
      </c>
      <c r="AH2071" s="152">
        <v>15.37</v>
      </c>
      <c r="AI2071" s="152">
        <v>14.903</v>
      </c>
      <c r="AJ2071" s="152">
        <v>12.166</v>
      </c>
      <c r="AK2071" s="152">
        <v>11.214</v>
      </c>
      <c r="AL2071" s="152" t="e">
        <f t="shared" si="377"/>
        <v>#N/A</v>
      </c>
      <c r="AM2071" s="152" t="e">
        <f t="shared" si="378"/>
        <v>#N/A</v>
      </c>
      <c r="AN2071" s="152" t="e">
        <f>NA()</f>
        <v>#N/A</v>
      </c>
      <c r="AO2071" s="152" t="e">
        <f>NA()</f>
        <v>#N/A</v>
      </c>
      <c r="AP2071" s="152">
        <f t="shared" si="391"/>
        <v>8.2182999999999993</v>
      </c>
      <c r="AQ2071" s="152"/>
      <c r="AR2071" s="152"/>
      <c r="AS2071" s="153">
        <f t="shared" si="416"/>
        <v>229</v>
      </c>
      <c r="AT2071" s="153">
        <f t="shared" si="417"/>
        <v>0</v>
      </c>
      <c r="AU2071" s="153">
        <f t="shared" si="418"/>
        <v>0</v>
      </c>
      <c r="AV2071" s="153">
        <f t="shared" si="419"/>
        <v>1</v>
      </c>
      <c r="BA2071">
        <f t="shared" si="420"/>
        <v>17</v>
      </c>
    </row>
    <row r="2072" spans="2:53" x14ac:dyDescent="0.25">
      <c r="B2072" s="155">
        <f t="shared" si="384"/>
        <v>44791.999305555553</v>
      </c>
      <c r="C2072" s="155">
        <f t="shared" si="371"/>
        <v>44791.999305555553</v>
      </c>
      <c r="D2072" s="152">
        <f t="shared" si="374"/>
        <v>12.074999999999999</v>
      </c>
      <c r="E2072" s="152"/>
      <c r="F2072" s="152"/>
      <c r="G2072" s="152"/>
      <c r="H2072" s="152" t="e">
        <f t="shared" si="375"/>
        <v>#N/A</v>
      </c>
      <c r="I2072" s="152"/>
      <c r="J2072" s="152" t="e">
        <f t="shared" si="376"/>
        <v>#N/A</v>
      </c>
      <c r="K2072" s="152"/>
      <c r="L2072" s="152"/>
      <c r="M2072" s="152"/>
      <c r="N2072" s="152"/>
      <c r="O2072" s="152"/>
      <c r="P2072" s="152"/>
      <c r="Q2072" s="152"/>
      <c r="R2072" s="152"/>
      <c r="S2072" s="152"/>
      <c r="T2072" s="153" cm="1">
        <f t="array" ref="T2072">MATCH(1,(TDU_Info!$C$5:$C$111=$T$6)*(TDU_Info!$B$5:$B$111&lt;=$B2072),0)</f>
        <v>88</v>
      </c>
      <c r="U2072" s="152">
        <f>100*(INDEX(TDU_Info!$E$5:$E$111,$T2072)/T$11+INDEX(TDU_Info!$F$5:$F$111,$T2072))</f>
        <v>4.0617000000000001</v>
      </c>
      <c r="V2072" s="152">
        <v>14.736000000000001</v>
      </c>
      <c r="W2072" s="152">
        <v>14.207000000000001</v>
      </c>
      <c r="X2072" s="152">
        <v>12.166</v>
      </c>
      <c r="Y2072" s="152">
        <v>10.667</v>
      </c>
      <c r="Z2072" s="152">
        <v>15.663</v>
      </c>
      <c r="AA2072" s="152">
        <v>15.202</v>
      </c>
      <c r="AB2072" s="152">
        <v>12.166</v>
      </c>
      <c r="AC2072" s="152">
        <v>11.132999999999999</v>
      </c>
      <c r="AD2072" s="152">
        <v>14.493</v>
      </c>
      <c r="AE2072" s="152">
        <v>13.944000000000001</v>
      </c>
      <c r="AF2072" s="152">
        <v>12.074999999999999</v>
      </c>
      <c r="AG2072" s="152">
        <v>10.42</v>
      </c>
      <c r="AH2072" s="152">
        <v>15.417</v>
      </c>
      <c r="AI2072" s="152">
        <v>14.936</v>
      </c>
      <c r="AJ2072" s="152">
        <v>12.166</v>
      </c>
      <c r="AK2072" s="152">
        <v>10.885999999999999</v>
      </c>
      <c r="AL2072" s="152" t="e">
        <f t="shared" si="377"/>
        <v>#N/A</v>
      </c>
      <c r="AM2072" s="152" t="e">
        <f t="shared" si="378"/>
        <v>#N/A</v>
      </c>
      <c r="AN2072" s="152" t="e">
        <f>NA()</f>
        <v>#N/A</v>
      </c>
      <c r="AO2072" s="152" t="e">
        <f>NA()</f>
        <v>#N/A</v>
      </c>
      <c r="AP2072" s="152">
        <f t="shared" si="391"/>
        <v>8.2182999999999993</v>
      </c>
      <c r="AQ2072" s="152"/>
      <c r="AR2072" s="152"/>
      <c r="AS2072" s="153">
        <f t="shared" si="416"/>
        <v>230</v>
      </c>
      <c r="AT2072" s="153">
        <f t="shared" si="417"/>
        <v>0</v>
      </c>
      <c r="AU2072" s="153">
        <f t="shared" si="418"/>
        <v>0</v>
      </c>
      <c r="AV2072" s="153">
        <f t="shared" si="419"/>
        <v>1</v>
      </c>
      <c r="BA2072">
        <f t="shared" si="420"/>
        <v>18</v>
      </c>
    </row>
    <row r="2073" spans="2:53" x14ac:dyDescent="0.25">
      <c r="B2073" s="155">
        <f t="shared" si="384"/>
        <v>44792.999305555553</v>
      </c>
      <c r="C2073" s="155">
        <f t="shared" si="371"/>
        <v>44792.999305555553</v>
      </c>
      <c r="D2073" s="152">
        <f t="shared" si="374"/>
        <v>12.074999999999999</v>
      </c>
      <c r="E2073" s="152"/>
      <c r="F2073" s="152"/>
      <c r="G2073" s="152"/>
      <c r="H2073" s="152" t="e">
        <f t="shared" si="375"/>
        <v>#N/A</v>
      </c>
      <c r="I2073" s="152"/>
      <c r="J2073" s="152" t="e">
        <f t="shared" si="376"/>
        <v>#N/A</v>
      </c>
      <c r="K2073" s="152"/>
      <c r="L2073" s="152"/>
      <c r="M2073" s="152"/>
      <c r="N2073" s="152"/>
      <c r="O2073" s="152"/>
      <c r="P2073" s="152"/>
      <c r="Q2073" s="152"/>
      <c r="R2073" s="152"/>
      <c r="S2073" s="152"/>
      <c r="T2073" s="153" cm="1">
        <f t="array" ref="T2073">MATCH(1,(TDU_Info!$C$5:$C$111=$T$6)*(TDU_Info!$B$5:$B$111&lt;=$B2073),0)</f>
        <v>88</v>
      </c>
      <c r="U2073" s="152">
        <f>100*(INDEX(TDU_Info!$E$5:$E$111,$T2073)/T$11+INDEX(TDU_Info!$F$5:$F$111,$T2073))</f>
        <v>4.0617000000000001</v>
      </c>
      <c r="V2073" s="152">
        <v>14.736000000000001</v>
      </c>
      <c r="W2073" s="152">
        <v>14.207000000000001</v>
      </c>
      <c r="X2073" s="152">
        <v>12.166</v>
      </c>
      <c r="Y2073" s="152">
        <v>10.667</v>
      </c>
      <c r="Z2073" s="152">
        <v>15.663</v>
      </c>
      <c r="AA2073" s="152">
        <v>15.202</v>
      </c>
      <c r="AB2073" s="152">
        <v>12.166</v>
      </c>
      <c r="AC2073" s="152">
        <v>11.132999999999999</v>
      </c>
      <c r="AD2073" s="152">
        <v>14.493</v>
      </c>
      <c r="AE2073" s="152">
        <v>13.944000000000001</v>
      </c>
      <c r="AF2073" s="152">
        <v>12.074999999999999</v>
      </c>
      <c r="AG2073" s="152">
        <v>10.42</v>
      </c>
      <c r="AH2073" s="152">
        <v>15.417</v>
      </c>
      <c r="AI2073" s="152">
        <v>14.936</v>
      </c>
      <c r="AJ2073" s="152">
        <v>12.166</v>
      </c>
      <c r="AK2073" s="152">
        <v>10.885999999999999</v>
      </c>
      <c r="AL2073" s="152" t="e">
        <f t="shared" si="377"/>
        <v>#N/A</v>
      </c>
      <c r="AM2073" s="152" t="e">
        <f t="shared" si="378"/>
        <v>#N/A</v>
      </c>
      <c r="AN2073" s="152" t="e">
        <f>NA()</f>
        <v>#N/A</v>
      </c>
      <c r="AO2073" s="152" t="e">
        <f>NA()</f>
        <v>#N/A</v>
      </c>
      <c r="AP2073" s="152">
        <f t="shared" si="391"/>
        <v>8.2182999999999993</v>
      </c>
      <c r="AQ2073" s="152"/>
      <c r="AR2073" s="152"/>
      <c r="AS2073" s="153">
        <f t="shared" si="416"/>
        <v>231</v>
      </c>
      <c r="AT2073" s="153">
        <f t="shared" si="417"/>
        <v>0</v>
      </c>
      <c r="AU2073" s="153">
        <f t="shared" si="418"/>
        <v>0</v>
      </c>
      <c r="AV2073" s="153">
        <f t="shared" si="419"/>
        <v>1</v>
      </c>
      <c r="BA2073">
        <f t="shared" si="420"/>
        <v>19</v>
      </c>
    </row>
    <row r="2074" spans="2:53" x14ac:dyDescent="0.25">
      <c r="B2074" s="155">
        <f t="shared" si="384"/>
        <v>44793.999305555553</v>
      </c>
      <c r="C2074" s="155">
        <f t="shared" si="371"/>
        <v>44793.999305555553</v>
      </c>
      <c r="D2074" s="152">
        <f t="shared" si="374"/>
        <v>12.083</v>
      </c>
      <c r="E2074" s="152"/>
      <c r="F2074" s="152"/>
      <c r="G2074" s="152"/>
      <c r="H2074" s="152" t="e">
        <f t="shared" si="375"/>
        <v>#N/A</v>
      </c>
      <c r="I2074" s="152"/>
      <c r="J2074" s="152" t="e">
        <f t="shared" si="376"/>
        <v>#N/A</v>
      </c>
      <c r="K2074" s="152"/>
      <c r="L2074" s="152"/>
      <c r="M2074" s="152"/>
      <c r="N2074" s="152"/>
      <c r="O2074" s="152"/>
      <c r="P2074" s="152"/>
      <c r="Q2074" s="152"/>
      <c r="R2074" s="152"/>
      <c r="S2074" s="152"/>
      <c r="T2074" s="153" cm="1">
        <f t="array" ref="T2074">MATCH(1,(TDU_Info!$C$5:$C$111=$T$6)*(TDU_Info!$B$5:$B$111&lt;=$B2074),0)</f>
        <v>88</v>
      </c>
      <c r="U2074" s="152">
        <f>100*(INDEX(TDU_Info!$E$5:$E$111,$T2074)/T$11+INDEX(TDU_Info!$F$5:$F$111,$T2074))</f>
        <v>4.0617000000000001</v>
      </c>
      <c r="V2074" s="152">
        <v>14.215999999999999</v>
      </c>
      <c r="W2074" s="152">
        <v>13.827</v>
      </c>
      <c r="X2074" s="152">
        <v>12.166</v>
      </c>
      <c r="Y2074" s="152">
        <v>10.510999999999999</v>
      </c>
      <c r="Z2074" s="152">
        <v>15.406000000000001</v>
      </c>
      <c r="AA2074" s="152">
        <v>14.925000000000001</v>
      </c>
      <c r="AB2074" s="152">
        <v>12.166</v>
      </c>
      <c r="AC2074" s="152">
        <v>11.132999999999999</v>
      </c>
      <c r="AD2074" s="152">
        <v>13.973000000000001</v>
      </c>
      <c r="AE2074" s="152">
        <v>13.804</v>
      </c>
      <c r="AF2074" s="152">
        <v>12.083</v>
      </c>
      <c r="AG2074" s="152">
        <v>10.42</v>
      </c>
      <c r="AH2074" s="152">
        <v>15.163</v>
      </c>
      <c r="AI2074" s="152">
        <v>14.795999999999999</v>
      </c>
      <c r="AJ2074" s="152">
        <v>12.166</v>
      </c>
      <c r="AK2074" s="152">
        <v>10.885999999999999</v>
      </c>
      <c r="AL2074" s="152" t="e">
        <f t="shared" si="377"/>
        <v>#N/A</v>
      </c>
      <c r="AM2074" s="152" t="e">
        <f t="shared" si="378"/>
        <v>#N/A</v>
      </c>
      <c r="AN2074" s="152" t="e">
        <f>NA()</f>
        <v>#N/A</v>
      </c>
      <c r="AO2074" s="152" t="e">
        <f>NA()</f>
        <v>#N/A</v>
      </c>
      <c r="AP2074" s="152">
        <f t="shared" si="391"/>
        <v>8.2182999999999993</v>
      </c>
      <c r="AQ2074" s="152"/>
      <c r="AR2074" s="152"/>
      <c r="AS2074" s="153">
        <f t="shared" si="416"/>
        <v>232</v>
      </c>
      <c r="AT2074" s="153">
        <f t="shared" si="417"/>
        <v>0</v>
      </c>
      <c r="AU2074" s="153">
        <f t="shared" si="418"/>
        <v>0</v>
      </c>
      <c r="AV2074" s="153">
        <f t="shared" si="419"/>
        <v>1</v>
      </c>
      <c r="BA2074">
        <f t="shared" si="420"/>
        <v>20</v>
      </c>
    </row>
    <row r="2075" spans="2:53" x14ac:dyDescent="0.25">
      <c r="B2075" s="155">
        <f t="shared" si="384"/>
        <v>44794.999305555553</v>
      </c>
      <c r="C2075" s="155">
        <f t="shared" si="371"/>
        <v>44794.999305555553</v>
      </c>
      <c r="D2075" s="152">
        <f t="shared" si="374"/>
        <v>12.083</v>
      </c>
      <c r="E2075" s="152"/>
      <c r="F2075" s="152"/>
      <c r="G2075" s="152"/>
      <c r="H2075" s="152" t="e">
        <f t="shared" si="375"/>
        <v>#N/A</v>
      </c>
      <c r="I2075" s="152"/>
      <c r="J2075" s="152" t="e">
        <f t="shared" si="376"/>
        <v>#N/A</v>
      </c>
      <c r="K2075" s="152"/>
      <c r="L2075" s="152"/>
      <c r="M2075" s="152"/>
      <c r="N2075" s="152"/>
      <c r="O2075" s="152"/>
      <c r="P2075" s="152"/>
      <c r="Q2075" s="152"/>
      <c r="R2075" s="152"/>
      <c r="S2075" s="152"/>
      <c r="T2075" s="153" cm="1">
        <f t="array" ref="T2075">MATCH(1,(TDU_Info!$C$5:$C$111=$T$6)*(TDU_Info!$B$5:$B$111&lt;=$B2075),0)</f>
        <v>88</v>
      </c>
      <c r="U2075" s="152">
        <f>100*(INDEX(TDU_Info!$E$5:$E$111,$T2075)/T$11+INDEX(TDU_Info!$F$5:$F$111,$T2075))</f>
        <v>4.0617000000000001</v>
      </c>
      <c r="V2075" s="152">
        <v>14.215999999999999</v>
      </c>
      <c r="W2075" s="152">
        <v>13.827</v>
      </c>
      <c r="X2075" s="152">
        <v>12.166</v>
      </c>
      <c r="Y2075" s="152">
        <v>10.510999999999999</v>
      </c>
      <c r="Z2075" s="152">
        <v>15.406000000000001</v>
      </c>
      <c r="AA2075" s="152">
        <v>14.925000000000001</v>
      </c>
      <c r="AB2075" s="152">
        <v>12.166</v>
      </c>
      <c r="AC2075" s="152">
        <v>11.132999999999999</v>
      </c>
      <c r="AD2075" s="152">
        <v>13.973000000000001</v>
      </c>
      <c r="AE2075" s="152">
        <v>13.804</v>
      </c>
      <c r="AF2075" s="152">
        <v>12.083</v>
      </c>
      <c r="AG2075" s="152">
        <v>10.42</v>
      </c>
      <c r="AH2075" s="152">
        <v>15.163</v>
      </c>
      <c r="AI2075" s="152">
        <v>14.795999999999999</v>
      </c>
      <c r="AJ2075" s="152">
        <v>12.166</v>
      </c>
      <c r="AK2075" s="152">
        <v>10.885999999999999</v>
      </c>
      <c r="AL2075" s="152" t="e">
        <f t="shared" si="377"/>
        <v>#N/A</v>
      </c>
      <c r="AM2075" s="152" t="e">
        <f t="shared" si="378"/>
        <v>#N/A</v>
      </c>
      <c r="AN2075" s="152" t="e">
        <f>NA()</f>
        <v>#N/A</v>
      </c>
      <c r="AO2075" s="152" t="e">
        <f>NA()</f>
        <v>#N/A</v>
      </c>
      <c r="AP2075" s="152">
        <f t="shared" si="391"/>
        <v>8.2182999999999993</v>
      </c>
      <c r="AQ2075" s="152"/>
      <c r="AR2075" s="152"/>
      <c r="AS2075" s="153">
        <f t="shared" si="416"/>
        <v>233</v>
      </c>
      <c r="AT2075" s="153">
        <f t="shared" si="417"/>
        <v>0</v>
      </c>
      <c r="AU2075" s="153">
        <f t="shared" si="418"/>
        <v>0</v>
      </c>
      <c r="AV2075" s="153">
        <f t="shared" si="419"/>
        <v>1</v>
      </c>
      <c r="BA2075">
        <f t="shared" si="420"/>
        <v>21</v>
      </c>
    </row>
    <row r="2076" spans="2:53" x14ac:dyDescent="0.25">
      <c r="B2076" s="155">
        <f t="shared" si="384"/>
        <v>44795.999305555553</v>
      </c>
      <c r="C2076" s="155">
        <f t="shared" si="371"/>
        <v>44795.999305555553</v>
      </c>
      <c r="D2076" s="152">
        <f t="shared" si="374"/>
        <v>12.083</v>
      </c>
      <c r="E2076" s="152"/>
      <c r="F2076" s="152"/>
      <c r="G2076" s="152"/>
      <c r="H2076" s="152" t="e">
        <f t="shared" si="375"/>
        <v>#N/A</v>
      </c>
      <c r="I2076" s="152"/>
      <c r="J2076" s="152" t="e">
        <f t="shared" si="376"/>
        <v>#N/A</v>
      </c>
      <c r="K2076" s="152"/>
      <c r="L2076" s="152"/>
      <c r="M2076" s="152"/>
      <c r="N2076" s="152"/>
      <c r="O2076" s="152"/>
      <c r="P2076" s="152"/>
      <c r="Q2076" s="152"/>
      <c r="R2076" s="152"/>
      <c r="S2076" s="152"/>
      <c r="T2076" s="153" cm="1">
        <f t="array" ref="T2076">MATCH(1,(TDU_Info!$C$5:$C$111=$T$6)*(TDU_Info!$B$5:$B$111&lt;=$B2076),0)</f>
        <v>88</v>
      </c>
      <c r="U2076" s="152">
        <f>100*(INDEX(TDU_Info!$E$5:$E$111,$T2076)/T$11+INDEX(TDU_Info!$F$5:$F$111,$T2076))</f>
        <v>4.0617000000000001</v>
      </c>
      <c r="V2076" s="152">
        <v>14.215999999999999</v>
      </c>
      <c r="W2076" s="152">
        <v>13.827</v>
      </c>
      <c r="X2076" s="152">
        <v>12.166</v>
      </c>
      <c r="Y2076" s="152">
        <v>10.510999999999999</v>
      </c>
      <c r="Z2076" s="152">
        <v>15.406000000000001</v>
      </c>
      <c r="AA2076" s="152">
        <v>14.925000000000001</v>
      </c>
      <c r="AB2076" s="152">
        <v>12.166</v>
      </c>
      <c r="AC2076" s="152">
        <v>11.132999999999999</v>
      </c>
      <c r="AD2076" s="152">
        <v>13.973000000000001</v>
      </c>
      <c r="AE2076" s="152">
        <v>13.804</v>
      </c>
      <c r="AF2076" s="152">
        <v>12.083</v>
      </c>
      <c r="AG2076" s="152">
        <v>10.42</v>
      </c>
      <c r="AH2076" s="152">
        <v>15.163</v>
      </c>
      <c r="AI2076" s="152">
        <v>14.795999999999999</v>
      </c>
      <c r="AJ2076" s="152">
        <v>12.166</v>
      </c>
      <c r="AK2076" s="152">
        <v>10.885999999999999</v>
      </c>
      <c r="AL2076" s="152" t="e">
        <f t="shared" si="377"/>
        <v>#N/A</v>
      </c>
      <c r="AM2076" s="152" t="e">
        <f t="shared" si="378"/>
        <v>#N/A</v>
      </c>
      <c r="AN2076" s="152" t="e">
        <f>NA()</f>
        <v>#N/A</v>
      </c>
      <c r="AO2076" s="152" t="e">
        <f>NA()</f>
        <v>#N/A</v>
      </c>
      <c r="AP2076" s="152">
        <f t="shared" si="391"/>
        <v>8.2182999999999993</v>
      </c>
      <c r="AQ2076" s="152"/>
      <c r="AR2076" s="152"/>
      <c r="AS2076" s="153">
        <f t="shared" si="416"/>
        <v>234</v>
      </c>
      <c r="AT2076" s="153">
        <f t="shared" si="417"/>
        <v>0</v>
      </c>
      <c r="AU2076" s="153">
        <f t="shared" si="418"/>
        <v>0</v>
      </c>
      <c r="AV2076" s="153">
        <f t="shared" si="419"/>
        <v>1</v>
      </c>
      <c r="BA2076">
        <f t="shared" si="420"/>
        <v>22</v>
      </c>
    </row>
    <row r="2077" spans="2:53" x14ac:dyDescent="0.25">
      <c r="B2077" s="155">
        <f t="shared" si="384"/>
        <v>44796.999305555553</v>
      </c>
      <c r="C2077" s="155">
        <f t="shared" si="371"/>
        <v>44796.999305555553</v>
      </c>
      <c r="D2077" s="152">
        <f t="shared" si="374"/>
        <v>12.083</v>
      </c>
      <c r="E2077" s="152"/>
      <c r="F2077" s="152"/>
      <c r="G2077" s="152"/>
      <c r="H2077" s="152" t="e">
        <f t="shared" si="375"/>
        <v>#N/A</v>
      </c>
      <c r="I2077" s="152"/>
      <c r="J2077" s="152" t="e">
        <f t="shared" si="376"/>
        <v>#N/A</v>
      </c>
      <c r="K2077" s="152"/>
      <c r="L2077" s="152"/>
      <c r="M2077" s="152"/>
      <c r="N2077" s="152"/>
      <c r="O2077" s="152"/>
      <c r="P2077" s="152"/>
      <c r="Q2077" s="152"/>
      <c r="R2077" s="152"/>
      <c r="S2077" s="152"/>
      <c r="T2077" s="153" cm="1">
        <f t="array" ref="T2077">MATCH(1,(TDU_Info!$C$5:$C$111=$T$6)*(TDU_Info!$B$5:$B$111&lt;=$B2077),0)</f>
        <v>88</v>
      </c>
      <c r="U2077" s="152">
        <f>100*(INDEX(TDU_Info!$E$5:$E$111,$T2077)/T$11+INDEX(TDU_Info!$F$5:$F$111,$T2077))</f>
        <v>4.0617000000000001</v>
      </c>
      <c r="V2077" s="152">
        <v>14.215999999999999</v>
      </c>
      <c r="W2077" s="152">
        <v>13.827</v>
      </c>
      <c r="X2077" s="152">
        <v>12.166</v>
      </c>
      <c r="Y2077" s="152">
        <v>10.510999999999999</v>
      </c>
      <c r="Z2077" s="152">
        <v>15.406000000000001</v>
      </c>
      <c r="AA2077" s="152">
        <v>14.925000000000001</v>
      </c>
      <c r="AB2077" s="152">
        <v>12.166</v>
      </c>
      <c r="AC2077" s="152">
        <v>11.132999999999999</v>
      </c>
      <c r="AD2077" s="152">
        <v>13.973000000000001</v>
      </c>
      <c r="AE2077" s="152">
        <v>13.804</v>
      </c>
      <c r="AF2077" s="152">
        <v>12.083</v>
      </c>
      <c r="AG2077" s="152">
        <v>10.42</v>
      </c>
      <c r="AH2077" s="152">
        <v>15.163</v>
      </c>
      <c r="AI2077" s="152">
        <v>14.795999999999999</v>
      </c>
      <c r="AJ2077" s="152">
        <v>12.166</v>
      </c>
      <c r="AK2077" s="152">
        <v>10.885999999999999</v>
      </c>
      <c r="AL2077" s="152" t="e">
        <f t="shared" si="377"/>
        <v>#N/A</v>
      </c>
      <c r="AM2077" s="152" t="e">
        <f t="shared" si="378"/>
        <v>#N/A</v>
      </c>
      <c r="AN2077" s="152" t="e">
        <f>NA()</f>
        <v>#N/A</v>
      </c>
      <c r="AO2077" s="152" t="e">
        <f>NA()</f>
        <v>#N/A</v>
      </c>
      <c r="AP2077" s="152">
        <f t="shared" si="391"/>
        <v>8.2182999999999993</v>
      </c>
      <c r="AQ2077" s="152"/>
      <c r="AR2077" s="152"/>
      <c r="AS2077" s="153">
        <f t="shared" si="416"/>
        <v>235</v>
      </c>
      <c r="AT2077" s="153">
        <f t="shared" si="417"/>
        <v>0</v>
      </c>
      <c r="AU2077" s="153">
        <f t="shared" si="418"/>
        <v>0</v>
      </c>
      <c r="AV2077" s="153">
        <f t="shared" si="419"/>
        <v>1</v>
      </c>
      <c r="BA2077">
        <f t="shared" si="420"/>
        <v>23</v>
      </c>
    </row>
    <row r="2078" spans="2:53" x14ac:dyDescent="0.25">
      <c r="B2078" s="155">
        <f t="shared" si="384"/>
        <v>44797.999305555553</v>
      </c>
      <c r="C2078" s="155">
        <f t="shared" si="371"/>
        <v>44797.999305555553</v>
      </c>
      <c r="D2078" s="152">
        <f t="shared" si="374"/>
        <v>12.183</v>
      </c>
      <c r="E2078" s="152"/>
      <c r="F2078" s="152"/>
      <c r="G2078" s="152"/>
      <c r="H2078" s="152" t="e">
        <f t="shared" si="375"/>
        <v>#N/A</v>
      </c>
      <c r="I2078" s="152"/>
      <c r="J2078" s="152" t="e">
        <f t="shared" si="376"/>
        <v>#N/A</v>
      </c>
      <c r="K2078" s="152"/>
      <c r="L2078" s="152"/>
      <c r="M2078" s="152"/>
      <c r="N2078" s="152"/>
      <c r="O2078" s="152"/>
      <c r="P2078" s="152"/>
      <c r="Q2078" s="152"/>
      <c r="R2078" s="152"/>
      <c r="S2078" s="152"/>
      <c r="T2078" s="153" cm="1">
        <f t="array" ref="T2078">MATCH(1,(TDU_Info!$C$5:$C$111=$T$6)*(TDU_Info!$B$5:$B$111&lt;=$B2078),0)</f>
        <v>88</v>
      </c>
      <c r="U2078" s="152">
        <f>100*(INDEX(TDU_Info!$E$5:$E$111,$T2078)/T$11+INDEX(TDU_Info!$F$5:$F$111,$T2078))</f>
        <v>4.0617000000000001</v>
      </c>
      <c r="V2078" s="152">
        <v>13.696</v>
      </c>
      <c r="W2078" s="152">
        <v>13.917</v>
      </c>
      <c r="X2078" s="152">
        <v>12.31</v>
      </c>
      <c r="Y2078" s="152">
        <v>10.61</v>
      </c>
      <c r="Z2078" s="152">
        <v>14.996</v>
      </c>
      <c r="AA2078" s="152">
        <v>14.925000000000001</v>
      </c>
      <c r="AB2078" s="152">
        <v>12.760999999999999</v>
      </c>
      <c r="AC2078" s="152">
        <v>11.132999999999999</v>
      </c>
      <c r="AD2078" s="152">
        <v>13.452999999999999</v>
      </c>
      <c r="AE2078" s="152">
        <v>13.654</v>
      </c>
      <c r="AF2078" s="152">
        <v>12.183</v>
      </c>
      <c r="AG2078" s="152">
        <v>10.42</v>
      </c>
      <c r="AH2078" s="152">
        <v>14.753</v>
      </c>
      <c r="AI2078" s="152">
        <v>14.666</v>
      </c>
      <c r="AJ2078" s="152">
        <v>12.513999999999999</v>
      </c>
      <c r="AK2078" s="152">
        <v>10.885999999999999</v>
      </c>
      <c r="AL2078" s="152" t="e">
        <f t="shared" si="377"/>
        <v>#N/A</v>
      </c>
      <c r="AM2078" s="152" t="e">
        <f t="shared" si="378"/>
        <v>#N/A</v>
      </c>
      <c r="AN2078" s="152" t="e">
        <f>NA()</f>
        <v>#N/A</v>
      </c>
      <c r="AO2078" s="152" t="e">
        <f>NA()</f>
        <v>#N/A</v>
      </c>
      <c r="AP2078" s="152">
        <f t="shared" si="391"/>
        <v>8.2182999999999993</v>
      </c>
      <c r="AQ2078" s="152"/>
      <c r="AR2078" s="152"/>
      <c r="AS2078" s="153">
        <f t="shared" ref="AS2078:AS2085" si="421">ROUNDUP(B2078-DATE(YEAR(B2078),1,1),0)</f>
        <v>236</v>
      </c>
      <c r="AT2078" s="153">
        <f t="shared" si="417"/>
        <v>0</v>
      </c>
      <c r="AU2078" s="153">
        <f t="shared" si="418"/>
        <v>0</v>
      </c>
      <c r="AV2078" s="153">
        <f t="shared" si="419"/>
        <v>1</v>
      </c>
      <c r="BA2078">
        <f t="shared" ref="BA2078:BA2085" si="422">DAY(C2078)</f>
        <v>24</v>
      </c>
    </row>
    <row r="2079" spans="2:53" x14ac:dyDescent="0.25">
      <c r="B2079" s="155">
        <f t="shared" si="384"/>
        <v>44798.999305555553</v>
      </c>
      <c r="C2079" s="155">
        <f t="shared" si="371"/>
        <v>44798.999305555553</v>
      </c>
      <c r="D2079" s="152">
        <f t="shared" si="374"/>
        <v>12.215</v>
      </c>
      <c r="E2079" s="152"/>
      <c r="F2079" s="152"/>
      <c r="G2079" s="152"/>
      <c r="H2079" s="152" t="e">
        <f t="shared" si="375"/>
        <v>#N/A</v>
      </c>
      <c r="I2079" s="152"/>
      <c r="J2079" s="152" t="e">
        <f t="shared" si="376"/>
        <v>#N/A</v>
      </c>
      <c r="K2079" s="152"/>
      <c r="L2079" s="152"/>
      <c r="M2079" s="152"/>
      <c r="N2079" s="152"/>
      <c r="O2079" s="152"/>
      <c r="P2079" s="152"/>
      <c r="Q2079" s="152"/>
      <c r="R2079" s="152"/>
      <c r="S2079" s="152"/>
      <c r="T2079" s="153" cm="1">
        <f t="array" ref="T2079">MATCH(1,(TDU_Info!$C$5:$C$111=$T$6)*(TDU_Info!$B$5:$B$111&lt;=$B2079),0)</f>
        <v>88</v>
      </c>
      <c r="U2079" s="152">
        <f>100*(INDEX(TDU_Info!$E$5:$E$111,$T2079)/T$11+INDEX(TDU_Info!$F$5:$F$111,$T2079))</f>
        <v>4.0617000000000001</v>
      </c>
      <c r="V2079" s="152">
        <v>13.696</v>
      </c>
      <c r="W2079" s="152">
        <v>13.727</v>
      </c>
      <c r="X2079" s="152">
        <v>12.31</v>
      </c>
      <c r="Y2079" s="152">
        <v>10.61</v>
      </c>
      <c r="Z2079" s="152">
        <v>14.996</v>
      </c>
      <c r="AA2079" s="152">
        <v>14.725</v>
      </c>
      <c r="AB2079" s="152">
        <v>12.961</v>
      </c>
      <c r="AC2079" s="152">
        <v>11.132999999999999</v>
      </c>
      <c r="AD2079" s="152">
        <v>13.452999999999999</v>
      </c>
      <c r="AE2079" s="152">
        <v>13.654</v>
      </c>
      <c r="AF2079" s="152">
        <v>12.215</v>
      </c>
      <c r="AG2079" s="152">
        <v>10.448</v>
      </c>
      <c r="AH2079" s="152">
        <v>14.753</v>
      </c>
      <c r="AI2079" s="152">
        <v>14.666</v>
      </c>
      <c r="AJ2079" s="152">
        <v>12.714</v>
      </c>
      <c r="AK2079" s="152">
        <v>10.885999999999999</v>
      </c>
      <c r="AL2079" s="152" t="e">
        <f t="shared" si="377"/>
        <v>#N/A</v>
      </c>
      <c r="AM2079" s="152" t="e">
        <f t="shared" si="378"/>
        <v>#N/A</v>
      </c>
      <c r="AN2079" s="152" t="e">
        <f>NA()</f>
        <v>#N/A</v>
      </c>
      <c r="AO2079" s="152" t="e">
        <f>NA()</f>
        <v>#N/A</v>
      </c>
      <c r="AP2079" s="152">
        <f t="shared" si="391"/>
        <v>8.2182999999999993</v>
      </c>
      <c r="AQ2079" s="152"/>
      <c r="AR2079" s="152"/>
      <c r="AS2079" s="153">
        <f t="shared" si="421"/>
        <v>237</v>
      </c>
      <c r="AT2079" s="153">
        <f t="shared" si="417"/>
        <v>0</v>
      </c>
      <c r="AU2079" s="153">
        <f t="shared" si="418"/>
        <v>0</v>
      </c>
      <c r="AV2079" s="153">
        <f t="shared" si="419"/>
        <v>1</v>
      </c>
      <c r="BA2079">
        <f t="shared" si="422"/>
        <v>25</v>
      </c>
    </row>
    <row r="2080" spans="2:53" x14ac:dyDescent="0.25">
      <c r="B2080" s="155">
        <f t="shared" si="384"/>
        <v>44799.999305555553</v>
      </c>
      <c r="C2080" s="155">
        <f t="shared" si="371"/>
        <v>44799.999305555553</v>
      </c>
      <c r="D2080" s="152">
        <f t="shared" si="374"/>
        <v>12.265000000000001</v>
      </c>
      <c r="E2080" s="152"/>
      <c r="F2080" s="152"/>
      <c r="G2080" s="152"/>
      <c r="H2080" s="152" t="e">
        <f t="shared" si="375"/>
        <v>#N/A</v>
      </c>
      <c r="I2080" s="152"/>
      <c r="J2080" s="152" t="e">
        <f t="shared" si="376"/>
        <v>#N/A</v>
      </c>
      <c r="K2080" s="152"/>
      <c r="L2080" s="152"/>
      <c r="M2080" s="152"/>
      <c r="N2080" s="152"/>
      <c r="O2080" s="152"/>
      <c r="P2080" s="152"/>
      <c r="Q2080" s="152"/>
      <c r="R2080" s="152"/>
      <c r="S2080" s="152"/>
      <c r="T2080" s="153" cm="1">
        <f t="array" ref="T2080">MATCH(1,(TDU_Info!$C$5:$C$111=$T$6)*(TDU_Info!$B$5:$B$111&lt;=$B2080),0)</f>
        <v>88</v>
      </c>
      <c r="U2080" s="152">
        <f>100*(INDEX(TDU_Info!$E$5:$E$111,$T2080)/T$11+INDEX(TDU_Info!$F$5:$F$111,$T2080))</f>
        <v>4.0617000000000001</v>
      </c>
      <c r="V2080" s="152">
        <v>13.366</v>
      </c>
      <c r="W2080" s="152">
        <v>13.696999999999999</v>
      </c>
      <c r="X2080" s="152">
        <v>12.31</v>
      </c>
      <c r="Y2080" s="152">
        <v>10.587999999999999</v>
      </c>
      <c r="Z2080" s="152">
        <v>14.686</v>
      </c>
      <c r="AA2080" s="152">
        <v>14.702</v>
      </c>
      <c r="AB2080" s="152">
        <v>12.961</v>
      </c>
      <c r="AC2080" s="152">
        <v>11.132999999999999</v>
      </c>
      <c r="AD2080" s="152">
        <v>13.122999999999999</v>
      </c>
      <c r="AE2080" s="152">
        <v>13.433999999999999</v>
      </c>
      <c r="AF2080" s="152">
        <v>12.265000000000001</v>
      </c>
      <c r="AG2080" s="152">
        <v>10.448</v>
      </c>
      <c r="AH2080" s="152">
        <v>14.443</v>
      </c>
      <c r="AI2080" s="152">
        <v>14.436</v>
      </c>
      <c r="AJ2080" s="152">
        <v>12.714</v>
      </c>
      <c r="AK2080" s="152">
        <v>10.885999999999999</v>
      </c>
      <c r="AL2080" s="152" t="e">
        <f t="shared" si="377"/>
        <v>#N/A</v>
      </c>
      <c r="AM2080" s="152" t="e">
        <f t="shared" si="378"/>
        <v>#N/A</v>
      </c>
      <c r="AN2080" s="152" t="e">
        <f>NA()</f>
        <v>#N/A</v>
      </c>
      <c r="AO2080" s="152" t="e">
        <f>NA()</f>
        <v>#N/A</v>
      </c>
      <c r="AP2080" s="152">
        <f t="shared" si="391"/>
        <v>8.2182999999999993</v>
      </c>
      <c r="AQ2080" s="152"/>
      <c r="AR2080" s="152"/>
      <c r="AS2080" s="153">
        <f t="shared" si="421"/>
        <v>238</v>
      </c>
      <c r="AT2080" s="153">
        <f t="shared" si="417"/>
        <v>0</v>
      </c>
      <c r="AU2080" s="153">
        <f t="shared" si="418"/>
        <v>0</v>
      </c>
      <c r="AV2080" s="153">
        <f t="shared" si="419"/>
        <v>1</v>
      </c>
      <c r="BA2080">
        <f t="shared" si="422"/>
        <v>26</v>
      </c>
    </row>
    <row r="2081" spans="2:53" x14ac:dyDescent="0.25">
      <c r="B2081" s="155">
        <f t="shared" si="384"/>
        <v>44800.999305555553</v>
      </c>
      <c r="C2081" s="155">
        <f t="shared" si="371"/>
        <v>44800.999305555553</v>
      </c>
      <c r="D2081" s="152">
        <f t="shared" si="374"/>
        <v>12.265000000000001</v>
      </c>
      <c r="E2081" s="152"/>
      <c r="F2081" s="152"/>
      <c r="G2081" s="152"/>
      <c r="H2081" s="152" t="e">
        <f t="shared" si="375"/>
        <v>#N/A</v>
      </c>
      <c r="I2081" s="152"/>
      <c r="J2081" s="152" t="e">
        <f t="shared" si="376"/>
        <v>#N/A</v>
      </c>
      <c r="K2081" s="152"/>
      <c r="L2081" s="152"/>
      <c r="M2081" s="152"/>
      <c r="N2081" s="152"/>
      <c r="O2081" s="152"/>
      <c r="P2081" s="152"/>
      <c r="Q2081" s="152"/>
      <c r="R2081" s="152"/>
      <c r="S2081" s="152"/>
      <c r="T2081" s="153" cm="1">
        <f t="array" ref="T2081">MATCH(1,(TDU_Info!$C$5:$C$111=$T$6)*(TDU_Info!$B$5:$B$111&lt;=$B2081),0)</f>
        <v>88</v>
      </c>
      <c r="U2081" s="152">
        <f>100*(INDEX(TDU_Info!$E$5:$E$111,$T2081)/T$11+INDEX(TDU_Info!$F$5:$F$111,$T2081))</f>
        <v>4.0617000000000001</v>
      </c>
      <c r="V2081" s="152">
        <v>13.366</v>
      </c>
      <c r="W2081" s="152">
        <v>13.526999999999999</v>
      </c>
      <c r="X2081" s="152">
        <v>12.31</v>
      </c>
      <c r="Y2081" s="152">
        <v>10.510999999999999</v>
      </c>
      <c r="Z2081" s="152">
        <v>14.686</v>
      </c>
      <c r="AA2081" s="152">
        <v>14.525</v>
      </c>
      <c r="AB2081" s="152">
        <v>12.961</v>
      </c>
      <c r="AC2081" s="152">
        <v>11.132999999999999</v>
      </c>
      <c r="AD2081" s="152">
        <v>13.122999999999999</v>
      </c>
      <c r="AE2081" s="152">
        <v>13.433999999999999</v>
      </c>
      <c r="AF2081" s="152">
        <v>12.265000000000001</v>
      </c>
      <c r="AG2081" s="152">
        <v>10.448</v>
      </c>
      <c r="AH2081" s="152">
        <v>14.443</v>
      </c>
      <c r="AI2081" s="152">
        <v>14.436</v>
      </c>
      <c r="AJ2081" s="152">
        <v>12.714</v>
      </c>
      <c r="AK2081" s="152">
        <v>10.885999999999999</v>
      </c>
      <c r="AL2081" s="152" t="e">
        <f t="shared" si="377"/>
        <v>#N/A</v>
      </c>
      <c r="AM2081" s="152" t="e">
        <f t="shared" si="378"/>
        <v>#N/A</v>
      </c>
      <c r="AN2081" s="152" t="e">
        <f>NA()</f>
        <v>#N/A</v>
      </c>
      <c r="AO2081" s="152" t="e">
        <f>NA()</f>
        <v>#N/A</v>
      </c>
      <c r="AP2081" s="152">
        <f t="shared" si="391"/>
        <v>8.2182999999999993</v>
      </c>
      <c r="AQ2081" s="152"/>
      <c r="AR2081" s="152"/>
      <c r="AS2081" s="153">
        <f t="shared" si="421"/>
        <v>239</v>
      </c>
      <c r="AT2081" s="153">
        <f t="shared" si="417"/>
        <v>0</v>
      </c>
      <c r="AU2081" s="153">
        <f t="shared" si="418"/>
        <v>0</v>
      </c>
      <c r="AV2081" s="153">
        <f t="shared" si="419"/>
        <v>1</v>
      </c>
      <c r="BA2081">
        <f t="shared" si="422"/>
        <v>27</v>
      </c>
    </row>
    <row r="2082" spans="2:53" x14ac:dyDescent="0.25">
      <c r="B2082" s="155">
        <f t="shared" si="384"/>
        <v>44801.999305555553</v>
      </c>
      <c r="C2082" s="155">
        <f t="shared" si="371"/>
        <v>44801.999305555553</v>
      </c>
      <c r="D2082" s="152">
        <f t="shared" si="374"/>
        <v>12.265000000000001</v>
      </c>
      <c r="E2082" s="152"/>
      <c r="F2082" s="152"/>
      <c r="G2082" s="152"/>
      <c r="H2082" s="152" t="e">
        <f t="shared" si="375"/>
        <v>#N/A</v>
      </c>
      <c r="I2082" s="152"/>
      <c r="J2082" s="152" t="e">
        <f t="shared" si="376"/>
        <v>#N/A</v>
      </c>
      <c r="K2082" s="152"/>
      <c r="L2082" s="152"/>
      <c r="M2082" s="152"/>
      <c r="N2082" s="152"/>
      <c r="O2082" s="152"/>
      <c r="P2082" s="152"/>
      <c r="Q2082" s="152"/>
      <c r="R2082" s="152"/>
      <c r="S2082" s="152"/>
      <c r="T2082" s="153" cm="1">
        <f t="array" ref="T2082">MATCH(1,(TDU_Info!$C$5:$C$111=$T$6)*(TDU_Info!$B$5:$B$111&lt;=$B2082),0)</f>
        <v>88</v>
      </c>
      <c r="U2082" s="152">
        <f>100*(INDEX(TDU_Info!$E$5:$E$111,$T2082)/T$11+INDEX(TDU_Info!$F$5:$F$111,$T2082))</f>
        <v>4.0617000000000001</v>
      </c>
      <c r="V2082" s="152">
        <v>13.366</v>
      </c>
      <c r="W2082" s="152">
        <v>13.526999999999999</v>
      </c>
      <c r="X2082" s="152">
        <v>12.31</v>
      </c>
      <c r="Y2082" s="152">
        <v>10.510999999999999</v>
      </c>
      <c r="Z2082" s="152">
        <v>14.686</v>
      </c>
      <c r="AA2082" s="152">
        <v>14.525</v>
      </c>
      <c r="AB2082" s="152">
        <v>12.961</v>
      </c>
      <c r="AC2082" s="152">
        <v>11.132999999999999</v>
      </c>
      <c r="AD2082" s="152">
        <v>13.122999999999999</v>
      </c>
      <c r="AE2082" s="152">
        <v>13.433999999999999</v>
      </c>
      <c r="AF2082" s="152">
        <v>12.265000000000001</v>
      </c>
      <c r="AG2082" s="152">
        <v>10.448</v>
      </c>
      <c r="AH2082" s="152">
        <v>14.443</v>
      </c>
      <c r="AI2082" s="152">
        <v>14.436</v>
      </c>
      <c r="AJ2082" s="152">
        <v>12.714</v>
      </c>
      <c r="AK2082" s="152">
        <v>10.885999999999999</v>
      </c>
      <c r="AL2082" s="152" t="e">
        <f t="shared" si="377"/>
        <v>#N/A</v>
      </c>
      <c r="AM2082" s="152" t="e">
        <f t="shared" si="378"/>
        <v>#N/A</v>
      </c>
      <c r="AN2082" s="152" t="e">
        <f>NA()</f>
        <v>#N/A</v>
      </c>
      <c r="AO2082" s="152" t="e">
        <f>NA()</f>
        <v>#N/A</v>
      </c>
      <c r="AP2082" s="152">
        <f t="shared" si="391"/>
        <v>8.2182999999999993</v>
      </c>
      <c r="AQ2082" s="152"/>
      <c r="AR2082" s="152"/>
      <c r="AS2082" s="153">
        <f t="shared" si="421"/>
        <v>240</v>
      </c>
      <c r="AT2082" s="153">
        <f t="shared" si="417"/>
        <v>0</v>
      </c>
      <c r="AU2082" s="153">
        <f t="shared" si="418"/>
        <v>0</v>
      </c>
      <c r="AV2082" s="153">
        <f t="shared" si="419"/>
        <v>1</v>
      </c>
      <c r="BA2082">
        <f t="shared" si="422"/>
        <v>28</v>
      </c>
    </row>
    <row r="2083" spans="2:53" x14ac:dyDescent="0.25">
      <c r="B2083" s="155">
        <f t="shared" si="384"/>
        <v>44802.999305555553</v>
      </c>
      <c r="C2083" s="155">
        <f t="shared" si="371"/>
        <v>44802.999305555553</v>
      </c>
      <c r="D2083" s="152">
        <f t="shared" si="374"/>
        <v>12.265000000000001</v>
      </c>
      <c r="E2083" s="152"/>
      <c r="F2083" s="152"/>
      <c r="G2083" s="152"/>
      <c r="H2083" s="152" t="e">
        <f t="shared" si="375"/>
        <v>#N/A</v>
      </c>
      <c r="I2083" s="152"/>
      <c r="J2083" s="152" t="e">
        <f t="shared" si="376"/>
        <v>#N/A</v>
      </c>
      <c r="K2083" s="152"/>
      <c r="L2083" s="152"/>
      <c r="M2083" s="152"/>
      <c r="N2083" s="152"/>
      <c r="O2083" s="152"/>
      <c r="P2083" s="152"/>
      <c r="Q2083" s="152"/>
      <c r="R2083" s="152"/>
      <c r="S2083" s="152"/>
      <c r="T2083" s="153" cm="1">
        <f t="array" ref="T2083">MATCH(1,(TDU_Info!$C$5:$C$111=$T$6)*(TDU_Info!$B$5:$B$111&lt;=$B2083),0)</f>
        <v>88</v>
      </c>
      <c r="U2083" s="152">
        <f>100*(INDEX(TDU_Info!$E$5:$E$111,$T2083)/T$11+INDEX(TDU_Info!$F$5:$F$111,$T2083))</f>
        <v>4.0617000000000001</v>
      </c>
      <c r="V2083" s="152">
        <v>13.366</v>
      </c>
      <c r="W2083" s="152">
        <v>13.526999999999999</v>
      </c>
      <c r="X2083" s="152">
        <v>12.31</v>
      </c>
      <c r="Y2083" s="152">
        <v>10.510999999999999</v>
      </c>
      <c r="Z2083" s="152">
        <v>14.686</v>
      </c>
      <c r="AA2083" s="152">
        <v>14.525</v>
      </c>
      <c r="AB2083" s="152">
        <v>12.961</v>
      </c>
      <c r="AC2083" s="152">
        <v>11.132999999999999</v>
      </c>
      <c r="AD2083" s="152">
        <v>13.122999999999999</v>
      </c>
      <c r="AE2083" s="152">
        <v>13.433999999999999</v>
      </c>
      <c r="AF2083" s="152">
        <v>12.265000000000001</v>
      </c>
      <c r="AG2083" s="152">
        <v>10.448</v>
      </c>
      <c r="AH2083" s="152">
        <v>14.443</v>
      </c>
      <c r="AI2083" s="152">
        <v>14.436</v>
      </c>
      <c r="AJ2083" s="152">
        <v>12.714</v>
      </c>
      <c r="AK2083" s="152">
        <v>10.885999999999999</v>
      </c>
      <c r="AL2083" s="152" t="e">
        <f t="shared" si="377"/>
        <v>#N/A</v>
      </c>
      <c r="AM2083" s="152" t="e">
        <f t="shared" si="378"/>
        <v>#N/A</v>
      </c>
      <c r="AN2083" s="152" t="e">
        <f>NA()</f>
        <v>#N/A</v>
      </c>
      <c r="AO2083" s="152" t="e">
        <f>NA()</f>
        <v>#N/A</v>
      </c>
      <c r="AP2083" s="152">
        <f t="shared" si="391"/>
        <v>8.2182999999999993</v>
      </c>
      <c r="AQ2083" s="152"/>
      <c r="AR2083" s="152"/>
      <c r="AS2083" s="153">
        <f t="shared" si="421"/>
        <v>241</v>
      </c>
      <c r="AT2083" s="153">
        <f t="shared" si="417"/>
        <v>0</v>
      </c>
      <c r="AU2083" s="153">
        <f t="shared" si="418"/>
        <v>0</v>
      </c>
      <c r="AV2083" s="153">
        <f t="shared" si="419"/>
        <v>1</v>
      </c>
      <c r="BA2083">
        <f t="shared" si="422"/>
        <v>29</v>
      </c>
    </row>
    <row r="2084" spans="2:53" x14ac:dyDescent="0.25">
      <c r="B2084" s="155">
        <f t="shared" si="384"/>
        <v>44803.999305555553</v>
      </c>
      <c r="C2084" s="155">
        <f t="shared" si="371"/>
        <v>44803.999305555553</v>
      </c>
      <c r="D2084" s="152">
        <f t="shared" si="374"/>
        <v>11.925000000000001</v>
      </c>
      <c r="E2084" s="152"/>
      <c r="F2084" s="152"/>
      <c r="G2084" s="152"/>
      <c r="H2084" s="152" t="e">
        <f t="shared" si="375"/>
        <v>#N/A</v>
      </c>
      <c r="I2084" s="152"/>
      <c r="J2084" s="152" t="e">
        <f t="shared" si="376"/>
        <v>#N/A</v>
      </c>
      <c r="K2084" s="152"/>
      <c r="L2084" s="152"/>
      <c r="M2084" s="152"/>
      <c r="N2084" s="152"/>
      <c r="O2084" s="152"/>
      <c r="P2084" s="152"/>
      <c r="Q2084" s="152"/>
      <c r="R2084" s="152"/>
      <c r="S2084" s="152"/>
      <c r="T2084" s="153" cm="1">
        <f t="array" ref="T2084">MATCH(1,(TDU_Info!$C$5:$C$111=$T$6)*(TDU_Info!$B$5:$B$111&lt;=$B2084),0)</f>
        <v>88</v>
      </c>
      <c r="U2084" s="152">
        <f>100*(INDEX(TDU_Info!$E$5:$E$111,$T2084)/T$11+INDEX(TDU_Info!$F$5:$F$111,$T2084))</f>
        <v>4.0617000000000001</v>
      </c>
      <c r="V2084" s="152">
        <v>13.366</v>
      </c>
      <c r="W2084" s="152">
        <v>13.526999999999999</v>
      </c>
      <c r="X2084" s="152">
        <v>12.172000000000001</v>
      </c>
      <c r="Y2084" s="152">
        <v>10.311</v>
      </c>
      <c r="Z2084" s="152">
        <v>14.686</v>
      </c>
      <c r="AA2084" s="152">
        <v>14.525</v>
      </c>
      <c r="AB2084" s="152">
        <v>12.866</v>
      </c>
      <c r="AC2084" s="152">
        <v>11.132999999999999</v>
      </c>
      <c r="AD2084" s="152">
        <v>13.122999999999999</v>
      </c>
      <c r="AE2084" s="152">
        <v>13.433999999999999</v>
      </c>
      <c r="AF2084" s="152">
        <v>11.925000000000001</v>
      </c>
      <c r="AG2084" s="152">
        <v>10.311</v>
      </c>
      <c r="AH2084" s="152">
        <v>14.443</v>
      </c>
      <c r="AI2084" s="152">
        <v>14.436</v>
      </c>
      <c r="AJ2084" s="152">
        <v>12.619</v>
      </c>
      <c r="AK2084" s="152">
        <v>10.885999999999999</v>
      </c>
      <c r="AL2084" s="152" t="e">
        <f t="shared" si="377"/>
        <v>#N/A</v>
      </c>
      <c r="AM2084" s="152" t="e">
        <f t="shared" si="378"/>
        <v>#N/A</v>
      </c>
      <c r="AN2084" s="152" t="e">
        <f>NA()</f>
        <v>#N/A</v>
      </c>
      <c r="AO2084" s="152" t="e">
        <f>NA()</f>
        <v>#N/A</v>
      </c>
      <c r="AP2084" s="152">
        <f t="shared" si="391"/>
        <v>8.2182999999999993</v>
      </c>
      <c r="AQ2084" s="152"/>
      <c r="AR2084" s="152"/>
      <c r="AS2084" s="153">
        <f t="shared" si="421"/>
        <v>242</v>
      </c>
      <c r="AT2084" s="153">
        <f t="shared" si="417"/>
        <v>0</v>
      </c>
      <c r="AU2084" s="153">
        <f t="shared" si="418"/>
        <v>0</v>
      </c>
      <c r="AV2084" s="153">
        <f t="shared" si="419"/>
        <v>1</v>
      </c>
      <c r="BA2084">
        <f t="shared" si="422"/>
        <v>30</v>
      </c>
    </row>
    <row r="2085" spans="2:53" x14ac:dyDescent="0.25">
      <c r="B2085" s="155">
        <f t="shared" si="384"/>
        <v>44804.999305555553</v>
      </c>
      <c r="C2085" s="155">
        <f t="shared" si="371"/>
        <v>44804.999305555553</v>
      </c>
      <c r="D2085" s="152">
        <f t="shared" si="374"/>
        <v>11.882999999999999</v>
      </c>
      <c r="E2085" s="152"/>
      <c r="F2085" s="152"/>
      <c r="G2085" s="152"/>
      <c r="H2085" s="152" t="e">
        <f t="shared" si="375"/>
        <v>#N/A</v>
      </c>
      <c r="I2085" s="152"/>
      <c r="J2085" s="152" t="e">
        <f t="shared" si="376"/>
        <v>#N/A</v>
      </c>
      <c r="K2085" s="152"/>
      <c r="L2085" s="152"/>
      <c r="M2085" s="152"/>
      <c r="N2085" s="152"/>
      <c r="O2085" s="152"/>
      <c r="P2085" s="152"/>
      <c r="Q2085" s="152"/>
      <c r="R2085" s="152"/>
      <c r="S2085" s="152"/>
      <c r="T2085" s="153" cm="1">
        <f t="array" ref="T2085">MATCH(1,(TDU_Info!$C$5:$C$111=$T$6)*(TDU_Info!$B$5:$B$111&lt;=$B2085),0)</f>
        <v>88</v>
      </c>
      <c r="U2085" s="152">
        <f>100*(INDEX(TDU_Info!$E$5:$E$111,$T2085)/T$11+INDEX(TDU_Info!$F$5:$F$111,$T2085))</f>
        <v>4.0617000000000001</v>
      </c>
      <c r="V2085" s="152">
        <v>13.569000000000001</v>
      </c>
      <c r="W2085" s="152">
        <v>13.526999999999999</v>
      </c>
      <c r="X2085" s="152">
        <v>12.08</v>
      </c>
      <c r="Y2085" s="152">
        <v>10.311</v>
      </c>
      <c r="Z2085" s="152">
        <v>14.555999999999999</v>
      </c>
      <c r="AA2085" s="152">
        <v>14.481999999999999</v>
      </c>
      <c r="AB2085" s="152">
        <v>12.961</v>
      </c>
      <c r="AC2085" s="152">
        <v>11.132999999999999</v>
      </c>
      <c r="AD2085" s="152">
        <v>13.323</v>
      </c>
      <c r="AE2085" s="152">
        <v>13.484</v>
      </c>
      <c r="AF2085" s="152">
        <v>11.882999999999999</v>
      </c>
      <c r="AG2085" s="152">
        <v>10.311</v>
      </c>
      <c r="AH2085" s="152">
        <v>14.313000000000001</v>
      </c>
      <c r="AI2085" s="152">
        <v>14.215999999999999</v>
      </c>
      <c r="AJ2085" s="152">
        <v>12.714</v>
      </c>
      <c r="AK2085" s="152">
        <v>10.885999999999999</v>
      </c>
      <c r="AL2085" s="152" t="e">
        <f t="shared" si="377"/>
        <v>#N/A</v>
      </c>
      <c r="AM2085" s="152" t="e">
        <f t="shared" si="378"/>
        <v>#N/A</v>
      </c>
      <c r="AN2085" s="152" t="e">
        <f>NA()</f>
        <v>#N/A</v>
      </c>
      <c r="AO2085" s="152" t="e">
        <f>NA()</f>
        <v>#N/A</v>
      </c>
      <c r="AP2085" s="152">
        <f t="shared" si="391"/>
        <v>8.2182999999999993</v>
      </c>
      <c r="AQ2085" s="152"/>
      <c r="AR2085" s="152"/>
      <c r="AS2085" s="153">
        <f t="shared" si="421"/>
        <v>243</v>
      </c>
      <c r="AT2085" s="153">
        <f t="shared" si="417"/>
        <v>0</v>
      </c>
      <c r="AU2085" s="153">
        <f t="shared" si="418"/>
        <v>0</v>
      </c>
      <c r="AV2085" s="153">
        <f t="shared" si="419"/>
        <v>1</v>
      </c>
      <c r="BA2085">
        <f t="shared" si="422"/>
        <v>31</v>
      </c>
    </row>
    <row r="2086" spans="2:53" x14ac:dyDescent="0.25">
      <c r="B2086" s="155">
        <f t="shared" si="384"/>
        <v>44805.999305555553</v>
      </c>
      <c r="C2086" s="155">
        <f t="shared" si="371"/>
        <v>44805.999305555553</v>
      </c>
      <c r="D2086" s="152">
        <f t="shared" si="374"/>
        <v>11.646000000000001</v>
      </c>
      <c r="E2086" s="152"/>
      <c r="F2086" s="152"/>
      <c r="G2086" s="152"/>
      <c r="H2086" s="152" t="e">
        <f t="shared" si="375"/>
        <v>#N/A</v>
      </c>
      <c r="I2086" s="152"/>
      <c r="J2086" s="152" t="e">
        <f t="shared" si="376"/>
        <v>#N/A</v>
      </c>
      <c r="K2086" s="152"/>
      <c r="L2086" s="152"/>
      <c r="M2086" s="152"/>
      <c r="N2086" s="152"/>
      <c r="O2086" s="152"/>
      <c r="P2086" s="152"/>
      <c r="Q2086" s="152"/>
      <c r="R2086" s="152"/>
      <c r="S2086" s="152"/>
      <c r="T2086" s="153" cm="1">
        <f t="array" ref="T2086">MATCH(1,(TDU_Info!$C$5:$C$111=$T$6)*(TDU_Info!$B$5:$B$111&lt;=$B2086),0)</f>
        <v>87</v>
      </c>
      <c r="U2086" s="152">
        <f>100*(INDEX(TDU_Info!$E$5:$E$111,$T2086)/T$11+INDEX(TDU_Info!$F$5:$F$111,$T2086))</f>
        <v>4.5786000000000007</v>
      </c>
      <c r="V2086" s="152">
        <v>13.569000000000001</v>
      </c>
      <c r="W2086" s="152">
        <v>13.747</v>
      </c>
      <c r="X2086" s="152">
        <v>11.646000000000001</v>
      </c>
      <c r="Y2086" s="152">
        <v>10.5</v>
      </c>
      <c r="Z2086" s="152">
        <v>14.555999999999999</v>
      </c>
      <c r="AA2086" s="152">
        <v>14.481999999999999</v>
      </c>
      <c r="AB2086" s="152">
        <v>12.013999999999999</v>
      </c>
      <c r="AC2086" s="152">
        <v>11.132999999999999</v>
      </c>
      <c r="AD2086" s="152">
        <v>13.323</v>
      </c>
      <c r="AE2086" s="152">
        <v>13.484</v>
      </c>
      <c r="AF2086" s="152">
        <v>11.646000000000001</v>
      </c>
      <c r="AG2086" s="152">
        <v>10.448</v>
      </c>
      <c r="AH2086" s="152">
        <v>14.313000000000001</v>
      </c>
      <c r="AI2086" s="152">
        <v>14.215999999999999</v>
      </c>
      <c r="AJ2086" s="152">
        <v>12.013999999999999</v>
      </c>
      <c r="AK2086" s="152">
        <v>10.885999999999999</v>
      </c>
      <c r="AL2086" s="152" t="e">
        <f t="shared" si="377"/>
        <v>#N/A</v>
      </c>
      <c r="AM2086" s="152" t="e">
        <f t="shared" si="378"/>
        <v>#N/A</v>
      </c>
      <c r="AN2086" s="152" t="e">
        <f>NA()</f>
        <v>#N/A</v>
      </c>
      <c r="AO2086" s="152" t="e">
        <f>NA()</f>
        <v>#N/A</v>
      </c>
      <c r="AP2086" s="152" t="e">
        <f t="shared" si="391"/>
        <v>#N/A</v>
      </c>
      <c r="AQ2086" s="152"/>
      <c r="AR2086" s="152"/>
      <c r="AS2086" s="153">
        <f t="shared" ref="AS2086:AS2104" si="423">ROUNDUP(B2086-DATE(YEAR(B2086),1,1),0)</f>
        <v>244</v>
      </c>
      <c r="AT2086" s="153">
        <f t="shared" si="417"/>
        <v>0</v>
      </c>
      <c r="AU2086" s="153">
        <f t="shared" si="418"/>
        <v>0</v>
      </c>
      <c r="AV2086" s="153">
        <f t="shared" si="419"/>
        <v>1</v>
      </c>
      <c r="BA2086">
        <f t="shared" ref="BA2086:BA2104" si="424">DAY(C2086)</f>
        <v>1</v>
      </c>
    </row>
    <row r="2087" spans="2:53" x14ac:dyDescent="0.25">
      <c r="B2087" s="155">
        <f t="shared" si="384"/>
        <v>44806.999305555553</v>
      </c>
      <c r="C2087" s="155">
        <f t="shared" si="371"/>
        <v>44806.999305555553</v>
      </c>
      <c r="D2087" s="152">
        <f t="shared" si="374"/>
        <v>11.646000000000001</v>
      </c>
      <c r="E2087" s="152"/>
      <c r="F2087" s="152"/>
      <c r="G2087" s="152"/>
      <c r="H2087" s="152" t="e">
        <f t="shared" si="375"/>
        <v>#N/A</v>
      </c>
      <c r="I2087" s="152"/>
      <c r="J2087" s="152" t="e">
        <f t="shared" si="376"/>
        <v>#N/A</v>
      </c>
      <c r="K2087" s="152"/>
      <c r="L2087" s="152"/>
      <c r="M2087" s="152"/>
      <c r="N2087" s="152"/>
      <c r="O2087" s="152"/>
      <c r="P2087" s="152"/>
      <c r="Q2087" s="152"/>
      <c r="R2087" s="152"/>
      <c r="S2087" s="152"/>
      <c r="T2087" s="153" cm="1">
        <f t="array" ref="T2087">MATCH(1,(TDU_Info!$C$5:$C$111=$T$6)*(TDU_Info!$B$5:$B$111&lt;=$B2087),0)</f>
        <v>87</v>
      </c>
      <c r="U2087" s="152">
        <f>100*(INDEX(TDU_Info!$E$5:$E$111,$T2087)/T$11+INDEX(TDU_Info!$F$5:$F$111,$T2087))</f>
        <v>4.5786000000000007</v>
      </c>
      <c r="V2087" s="152">
        <v>12.226000000000001</v>
      </c>
      <c r="W2087" s="152">
        <v>12.837</v>
      </c>
      <c r="X2087" s="152">
        <v>11.646000000000001</v>
      </c>
      <c r="Y2087" s="152">
        <v>10.294</v>
      </c>
      <c r="Z2087" s="152">
        <v>13.465999999999999</v>
      </c>
      <c r="AA2087" s="152">
        <v>13.170999999999999</v>
      </c>
      <c r="AB2087" s="152">
        <v>12.013999999999999</v>
      </c>
      <c r="AC2087" s="152">
        <v>10.651</v>
      </c>
      <c r="AD2087" s="152">
        <v>11.983000000000001</v>
      </c>
      <c r="AE2087" s="152">
        <v>12.574</v>
      </c>
      <c r="AF2087" s="152">
        <v>11.646000000000001</v>
      </c>
      <c r="AG2087" s="152">
        <v>10.294</v>
      </c>
      <c r="AH2087" s="152">
        <v>13.223000000000001</v>
      </c>
      <c r="AI2087" s="152">
        <v>13.161</v>
      </c>
      <c r="AJ2087" s="152">
        <v>12.013999999999999</v>
      </c>
      <c r="AK2087" s="152">
        <v>10.651</v>
      </c>
      <c r="AL2087" s="152" t="e">
        <f t="shared" si="377"/>
        <v>#N/A</v>
      </c>
      <c r="AM2087" s="152" t="e">
        <f t="shared" si="378"/>
        <v>#N/A</v>
      </c>
      <c r="AN2087" s="152" t="e">
        <f>NA()</f>
        <v>#N/A</v>
      </c>
      <c r="AO2087" s="152" t="e">
        <f>NA()</f>
        <v>#N/A</v>
      </c>
      <c r="AP2087" s="152">
        <f t="shared" si="391"/>
        <v>7.7013999999999987</v>
      </c>
      <c r="AQ2087" s="152"/>
      <c r="AR2087" s="152"/>
      <c r="AS2087" s="153">
        <f t="shared" si="423"/>
        <v>245</v>
      </c>
      <c r="AT2087" s="153">
        <f t="shared" si="417"/>
        <v>0</v>
      </c>
      <c r="AU2087" s="153">
        <f t="shared" si="418"/>
        <v>1</v>
      </c>
      <c r="AV2087" s="153">
        <f t="shared" si="419"/>
        <v>0</v>
      </c>
      <c r="BA2087">
        <f t="shared" si="424"/>
        <v>2</v>
      </c>
    </row>
    <row r="2088" spans="2:53" x14ac:dyDescent="0.25">
      <c r="B2088" s="155">
        <f t="shared" si="384"/>
        <v>44807.999305555553</v>
      </c>
      <c r="C2088" s="155">
        <f t="shared" si="371"/>
        <v>44807.999305555553</v>
      </c>
      <c r="D2088" s="152">
        <f t="shared" si="374"/>
        <v>11.646000000000001</v>
      </c>
      <c r="E2088" s="152"/>
      <c r="F2088" s="152"/>
      <c r="G2088" s="152"/>
      <c r="H2088" s="152" t="e">
        <f t="shared" si="375"/>
        <v>#N/A</v>
      </c>
      <c r="I2088" s="152"/>
      <c r="J2088" s="152" t="e">
        <f t="shared" si="376"/>
        <v>#N/A</v>
      </c>
      <c r="K2088" s="152"/>
      <c r="L2088" s="152"/>
      <c r="M2088" s="152"/>
      <c r="N2088" s="152"/>
      <c r="O2088" s="152"/>
      <c r="P2088" s="152"/>
      <c r="Q2088" s="152"/>
      <c r="R2088" s="152"/>
      <c r="S2088" s="152"/>
      <c r="T2088" s="153" cm="1">
        <f t="array" ref="T2088">MATCH(1,(TDU_Info!$C$5:$C$111=$T$6)*(TDU_Info!$B$5:$B$111&lt;=$B2088),0)</f>
        <v>87</v>
      </c>
      <c r="U2088" s="152">
        <f>100*(INDEX(TDU_Info!$E$5:$E$111,$T2088)/T$11+INDEX(TDU_Info!$F$5:$F$111,$T2088))</f>
        <v>4.5786000000000007</v>
      </c>
      <c r="V2088" s="152">
        <v>12.153</v>
      </c>
      <c r="W2088" s="152">
        <v>12.61</v>
      </c>
      <c r="X2088" s="152">
        <v>11.646000000000001</v>
      </c>
      <c r="Y2088" s="152">
        <v>10.294</v>
      </c>
      <c r="Z2088" s="152">
        <v>13.417</v>
      </c>
      <c r="AA2088" s="152">
        <v>13.571</v>
      </c>
      <c r="AB2088" s="152">
        <v>11.816000000000001</v>
      </c>
      <c r="AC2088" s="152">
        <v>10.651</v>
      </c>
      <c r="AD2088" s="152">
        <v>11.906000000000001</v>
      </c>
      <c r="AE2088" s="152">
        <v>12.574</v>
      </c>
      <c r="AF2088" s="152">
        <v>11.646000000000001</v>
      </c>
      <c r="AG2088" s="152">
        <v>10.294</v>
      </c>
      <c r="AH2088" s="152">
        <v>13.172000000000001</v>
      </c>
      <c r="AI2088" s="152">
        <v>13.561</v>
      </c>
      <c r="AJ2088" s="152">
        <v>11.568</v>
      </c>
      <c r="AK2088" s="152">
        <v>10.651</v>
      </c>
      <c r="AL2088" s="152" t="e">
        <f t="shared" si="377"/>
        <v>#N/A</v>
      </c>
      <c r="AM2088" s="152" t="e">
        <f t="shared" si="378"/>
        <v>#N/A</v>
      </c>
      <c r="AN2088" s="152" t="e">
        <f>NA()</f>
        <v>#N/A</v>
      </c>
      <c r="AO2088" s="152" t="e">
        <f>NA()</f>
        <v>#N/A</v>
      </c>
      <c r="AP2088" s="152">
        <f t="shared" si="391"/>
        <v>7.7013999999999987</v>
      </c>
      <c r="AQ2088" s="152"/>
      <c r="AR2088" s="152"/>
      <c r="AS2088" s="153">
        <f t="shared" si="423"/>
        <v>246</v>
      </c>
      <c r="AT2088" s="153">
        <f t="shared" si="417"/>
        <v>0</v>
      </c>
      <c r="AU2088" s="153">
        <f t="shared" si="418"/>
        <v>1</v>
      </c>
      <c r="AV2088" s="153">
        <f t="shared" si="419"/>
        <v>0</v>
      </c>
      <c r="BA2088">
        <f t="shared" si="424"/>
        <v>3</v>
      </c>
    </row>
    <row r="2089" spans="2:53" x14ac:dyDescent="0.25">
      <c r="B2089" s="155">
        <f t="shared" si="384"/>
        <v>44808.999305555553</v>
      </c>
      <c r="C2089" s="155">
        <f t="shared" si="371"/>
        <v>44808.999305555553</v>
      </c>
      <c r="D2089" s="152">
        <f t="shared" si="374"/>
        <v>11.646000000000001</v>
      </c>
      <c r="E2089" s="152"/>
      <c r="F2089" s="152"/>
      <c r="G2089" s="152"/>
      <c r="H2089" s="152" t="e">
        <f t="shared" si="375"/>
        <v>#N/A</v>
      </c>
      <c r="I2089" s="152"/>
      <c r="J2089" s="152" t="e">
        <f t="shared" si="376"/>
        <v>#N/A</v>
      </c>
      <c r="K2089" s="152"/>
      <c r="L2089" s="152"/>
      <c r="M2089" s="152"/>
      <c r="N2089" s="152"/>
      <c r="O2089" s="152"/>
      <c r="P2089" s="152"/>
      <c r="Q2089" s="152"/>
      <c r="R2089" s="152"/>
      <c r="S2089" s="152"/>
      <c r="T2089" s="153" cm="1">
        <f t="array" ref="T2089">MATCH(1,(TDU_Info!$C$5:$C$111=$T$6)*(TDU_Info!$B$5:$B$111&lt;=$B2089),0)</f>
        <v>87</v>
      </c>
      <c r="U2089" s="152">
        <f>100*(INDEX(TDU_Info!$E$5:$E$111,$T2089)/T$11+INDEX(TDU_Info!$F$5:$F$111,$T2089))</f>
        <v>4.5786000000000007</v>
      </c>
      <c r="V2089" s="152">
        <v>12.153</v>
      </c>
      <c r="W2089" s="152">
        <v>12.61</v>
      </c>
      <c r="X2089" s="152">
        <v>11.646000000000001</v>
      </c>
      <c r="Y2089" s="152">
        <v>10.294</v>
      </c>
      <c r="Z2089" s="152">
        <v>13.417</v>
      </c>
      <c r="AA2089" s="152">
        <v>13.571</v>
      </c>
      <c r="AB2089" s="152">
        <v>11.816000000000001</v>
      </c>
      <c r="AC2089" s="152">
        <v>10.651</v>
      </c>
      <c r="AD2089" s="152">
        <v>11.906000000000001</v>
      </c>
      <c r="AE2089" s="152">
        <v>12.574</v>
      </c>
      <c r="AF2089" s="152">
        <v>11.646000000000001</v>
      </c>
      <c r="AG2089" s="152">
        <v>10.294</v>
      </c>
      <c r="AH2089" s="152">
        <v>13.172000000000001</v>
      </c>
      <c r="AI2089" s="152">
        <v>13.561</v>
      </c>
      <c r="AJ2089" s="152">
        <v>11.568</v>
      </c>
      <c r="AK2089" s="152">
        <v>10.651</v>
      </c>
      <c r="AL2089" s="152" t="e">
        <f t="shared" si="377"/>
        <v>#N/A</v>
      </c>
      <c r="AM2089" s="152" t="e">
        <f t="shared" si="378"/>
        <v>#N/A</v>
      </c>
      <c r="AN2089" s="152" t="e">
        <f>NA()</f>
        <v>#N/A</v>
      </c>
      <c r="AO2089" s="152" t="e">
        <f>NA()</f>
        <v>#N/A</v>
      </c>
      <c r="AP2089" s="152">
        <f t="shared" si="391"/>
        <v>7.7013999999999987</v>
      </c>
      <c r="AQ2089" s="152"/>
      <c r="AR2089" s="152"/>
      <c r="AS2089" s="153">
        <f t="shared" si="423"/>
        <v>247</v>
      </c>
      <c r="AT2089" s="153">
        <f t="shared" si="417"/>
        <v>0</v>
      </c>
      <c r="AU2089" s="153">
        <f t="shared" si="418"/>
        <v>1</v>
      </c>
      <c r="AV2089" s="153">
        <f t="shared" si="419"/>
        <v>0</v>
      </c>
      <c r="BA2089">
        <f t="shared" si="424"/>
        <v>4</v>
      </c>
    </row>
    <row r="2090" spans="2:53" x14ac:dyDescent="0.25">
      <c r="B2090" s="155">
        <f t="shared" si="384"/>
        <v>44809.999305555553</v>
      </c>
      <c r="C2090" s="155">
        <f t="shared" si="371"/>
        <v>44809.999305555553</v>
      </c>
      <c r="D2090" s="152">
        <f t="shared" si="374"/>
        <v>11.646000000000001</v>
      </c>
      <c r="E2090" s="152"/>
      <c r="F2090" s="152"/>
      <c r="G2090" s="152"/>
      <c r="H2090" s="152" t="e">
        <f t="shared" si="375"/>
        <v>#N/A</v>
      </c>
      <c r="I2090" s="152"/>
      <c r="J2090" s="152" t="e">
        <f t="shared" si="376"/>
        <v>#N/A</v>
      </c>
      <c r="K2090" s="152"/>
      <c r="L2090" s="152"/>
      <c r="M2090" s="152"/>
      <c r="N2090" s="152"/>
      <c r="O2090" s="152"/>
      <c r="P2090" s="152"/>
      <c r="Q2090" s="152"/>
      <c r="R2090" s="152"/>
      <c r="S2090" s="152"/>
      <c r="T2090" s="153" cm="1">
        <f t="array" ref="T2090">MATCH(1,(TDU_Info!$C$5:$C$111=$T$6)*(TDU_Info!$B$5:$B$111&lt;=$B2090),0)</f>
        <v>87</v>
      </c>
      <c r="U2090" s="152">
        <f>100*(INDEX(TDU_Info!$E$5:$E$111,$T2090)/T$11+INDEX(TDU_Info!$F$5:$F$111,$T2090))</f>
        <v>4.5786000000000007</v>
      </c>
      <c r="V2090" s="152">
        <v>12.153</v>
      </c>
      <c r="W2090" s="152">
        <v>12.61</v>
      </c>
      <c r="X2090" s="152">
        <v>11.646000000000001</v>
      </c>
      <c r="Y2090" s="152">
        <v>10.294</v>
      </c>
      <c r="Z2090" s="152">
        <v>13.417</v>
      </c>
      <c r="AA2090" s="152">
        <v>13.571</v>
      </c>
      <c r="AB2090" s="152">
        <v>11.816000000000001</v>
      </c>
      <c r="AC2090" s="152">
        <v>10.651</v>
      </c>
      <c r="AD2090" s="152">
        <v>11.906000000000001</v>
      </c>
      <c r="AE2090" s="152">
        <v>12.574</v>
      </c>
      <c r="AF2090" s="152">
        <v>11.646000000000001</v>
      </c>
      <c r="AG2090" s="152">
        <v>10.294</v>
      </c>
      <c r="AH2090" s="152">
        <v>13.172000000000001</v>
      </c>
      <c r="AI2090" s="152">
        <v>13.561</v>
      </c>
      <c r="AJ2090" s="152">
        <v>11.568</v>
      </c>
      <c r="AK2090" s="152">
        <v>10.651</v>
      </c>
      <c r="AL2090" s="152" t="e">
        <f t="shared" si="377"/>
        <v>#N/A</v>
      </c>
      <c r="AM2090" s="152" t="e">
        <f t="shared" si="378"/>
        <v>#N/A</v>
      </c>
      <c r="AN2090" s="152" t="e">
        <f>NA()</f>
        <v>#N/A</v>
      </c>
      <c r="AO2090" s="152" t="e">
        <f>NA()</f>
        <v>#N/A</v>
      </c>
      <c r="AP2090" s="152">
        <f t="shared" si="391"/>
        <v>7.7013999999999987</v>
      </c>
      <c r="AQ2090" s="152"/>
      <c r="AR2090" s="152"/>
      <c r="AS2090" s="153">
        <f t="shared" si="423"/>
        <v>248</v>
      </c>
      <c r="AT2090" s="153">
        <f t="shared" si="417"/>
        <v>0</v>
      </c>
      <c r="AU2090" s="153">
        <f t="shared" si="418"/>
        <v>1</v>
      </c>
      <c r="AV2090" s="153">
        <f t="shared" si="419"/>
        <v>0</v>
      </c>
      <c r="BA2090">
        <f t="shared" si="424"/>
        <v>5</v>
      </c>
    </row>
    <row r="2091" spans="2:53" x14ac:dyDescent="0.25">
      <c r="B2091" s="155">
        <f t="shared" si="384"/>
        <v>44810.999305555553</v>
      </c>
      <c r="C2091" s="155">
        <f t="shared" si="371"/>
        <v>44810.999305555553</v>
      </c>
      <c r="D2091" s="152">
        <f t="shared" si="374"/>
        <v>11.646000000000001</v>
      </c>
      <c r="E2091" s="152"/>
      <c r="F2091" s="152"/>
      <c r="G2091" s="152"/>
      <c r="H2091" s="152" t="e">
        <f t="shared" si="375"/>
        <v>#N/A</v>
      </c>
      <c r="I2091" s="152"/>
      <c r="J2091" s="152" t="e">
        <f t="shared" si="376"/>
        <v>#N/A</v>
      </c>
      <c r="K2091" s="152"/>
      <c r="L2091" s="152"/>
      <c r="M2091" s="152"/>
      <c r="N2091" s="152"/>
      <c r="O2091" s="152"/>
      <c r="P2091" s="152"/>
      <c r="Q2091" s="152"/>
      <c r="R2091" s="152"/>
      <c r="S2091" s="152"/>
      <c r="T2091" s="153" cm="1">
        <f t="array" ref="T2091">MATCH(1,(TDU_Info!$C$5:$C$111=$T$6)*(TDU_Info!$B$5:$B$111&lt;=$B2091),0)</f>
        <v>87</v>
      </c>
      <c r="U2091" s="152">
        <f>100*(INDEX(TDU_Info!$E$5:$E$111,$T2091)/T$11+INDEX(TDU_Info!$F$5:$F$111,$T2091))</f>
        <v>4.5786000000000007</v>
      </c>
      <c r="V2091" s="152">
        <v>12.153</v>
      </c>
      <c r="W2091" s="152">
        <v>12.61</v>
      </c>
      <c r="X2091" s="152">
        <v>11.646000000000001</v>
      </c>
      <c r="Y2091" s="152">
        <v>10.294</v>
      </c>
      <c r="Z2091" s="152">
        <v>13.417</v>
      </c>
      <c r="AA2091" s="152">
        <v>13.571</v>
      </c>
      <c r="AB2091" s="152">
        <v>11.816000000000001</v>
      </c>
      <c r="AC2091" s="152">
        <v>10.651</v>
      </c>
      <c r="AD2091" s="152">
        <v>11.906000000000001</v>
      </c>
      <c r="AE2091" s="152">
        <v>12.574</v>
      </c>
      <c r="AF2091" s="152">
        <v>11.646000000000001</v>
      </c>
      <c r="AG2091" s="152">
        <v>10.294</v>
      </c>
      <c r="AH2091" s="152">
        <v>13.172000000000001</v>
      </c>
      <c r="AI2091" s="152">
        <v>13.561</v>
      </c>
      <c r="AJ2091" s="152">
        <v>11.568</v>
      </c>
      <c r="AK2091" s="152">
        <v>10.651</v>
      </c>
      <c r="AL2091" s="152" t="e">
        <f t="shared" si="377"/>
        <v>#N/A</v>
      </c>
      <c r="AM2091" s="152" t="e">
        <f t="shared" si="378"/>
        <v>#N/A</v>
      </c>
      <c r="AN2091" s="152" t="e">
        <f>NA()</f>
        <v>#N/A</v>
      </c>
      <c r="AO2091" s="152" t="e">
        <f>NA()</f>
        <v>#N/A</v>
      </c>
      <c r="AP2091" s="152">
        <f t="shared" si="391"/>
        <v>7.7013999999999987</v>
      </c>
      <c r="AQ2091" s="152"/>
      <c r="AR2091" s="152"/>
      <c r="AS2091" s="153">
        <f t="shared" si="423"/>
        <v>249</v>
      </c>
      <c r="AT2091" s="153">
        <f t="shared" si="417"/>
        <v>0</v>
      </c>
      <c r="AU2091" s="153">
        <f t="shared" si="418"/>
        <v>1</v>
      </c>
      <c r="AV2091" s="153">
        <f t="shared" si="419"/>
        <v>0</v>
      </c>
      <c r="BA2091">
        <f t="shared" si="424"/>
        <v>6</v>
      </c>
    </row>
    <row r="2092" spans="2:53" x14ac:dyDescent="0.25">
      <c r="B2092" s="155">
        <f t="shared" si="384"/>
        <v>44811.999305555553</v>
      </c>
      <c r="C2092" s="155">
        <f t="shared" si="371"/>
        <v>44811.999305555553</v>
      </c>
      <c r="D2092" s="152">
        <f t="shared" si="374"/>
        <v>11.555</v>
      </c>
      <c r="E2092" s="152"/>
      <c r="F2092" s="152"/>
      <c r="G2092" s="152"/>
      <c r="H2092" s="152" t="e">
        <f t="shared" si="375"/>
        <v>#N/A</v>
      </c>
      <c r="I2092" s="152"/>
      <c r="J2092" s="152" t="e">
        <f t="shared" si="376"/>
        <v>#N/A</v>
      </c>
      <c r="K2092" s="152"/>
      <c r="L2092" s="152"/>
      <c r="M2092" s="152"/>
      <c r="N2092" s="152"/>
      <c r="O2092" s="152"/>
      <c r="P2092" s="152"/>
      <c r="Q2092" s="152"/>
      <c r="R2092" s="152"/>
      <c r="S2092" s="152"/>
      <c r="T2092" s="153" cm="1">
        <f t="array" ref="T2092">MATCH(1,(TDU_Info!$C$5:$C$111=$T$6)*(TDU_Info!$B$5:$B$111&lt;=$B2092),0)</f>
        <v>87</v>
      </c>
      <c r="U2092" s="152">
        <f>100*(INDEX(TDU_Info!$E$5:$E$111,$T2092)/T$11+INDEX(TDU_Info!$F$5:$F$111,$T2092))</f>
        <v>4.5786000000000007</v>
      </c>
      <c r="V2092" s="152">
        <v>12.096</v>
      </c>
      <c r="W2092" s="152">
        <v>12.587</v>
      </c>
      <c r="X2092" s="152">
        <v>11.555</v>
      </c>
      <c r="Y2092" s="152">
        <v>10.093999999999999</v>
      </c>
      <c r="Z2092" s="152">
        <v>13.305999999999999</v>
      </c>
      <c r="AA2092" s="152">
        <v>13.571</v>
      </c>
      <c r="AB2092" s="152">
        <v>11.816000000000001</v>
      </c>
      <c r="AC2092" s="152">
        <v>10.651</v>
      </c>
      <c r="AD2092" s="152">
        <v>11.853</v>
      </c>
      <c r="AE2092" s="152">
        <v>12.324</v>
      </c>
      <c r="AF2092" s="152">
        <v>11.555</v>
      </c>
      <c r="AG2092" s="152">
        <v>10.093999999999999</v>
      </c>
      <c r="AH2092" s="152">
        <v>13.063000000000001</v>
      </c>
      <c r="AI2092" s="152">
        <v>13.316000000000001</v>
      </c>
      <c r="AJ2092" s="152">
        <v>11.568</v>
      </c>
      <c r="AK2092" s="152">
        <v>10.651</v>
      </c>
      <c r="AL2092" s="152" t="e">
        <f t="shared" si="377"/>
        <v>#N/A</v>
      </c>
      <c r="AM2092" s="152" t="e">
        <f t="shared" si="378"/>
        <v>#N/A</v>
      </c>
      <c r="AN2092" s="152" t="e">
        <f>NA()</f>
        <v>#N/A</v>
      </c>
      <c r="AO2092" s="152" t="e">
        <f>NA()</f>
        <v>#N/A</v>
      </c>
      <c r="AP2092" s="152">
        <f t="shared" si="391"/>
        <v>7.7013999999999987</v>
      </c>
      <c r="AQ2092" s="152"/>
      <c r="AR2092" s="152"/>
      <c r="AS2092" s="153">
        <f t="shared" si="423"/>
        <v>250</v>
      </c>
      <c r="AT2092" s="153">
        <f t="shared" si="417"/>
        <v>0</v>
      </c>
      <c r="AU2092" s="153">
        <f t="shared" si="418"/>
        <v>1</v>
      </c>
      <c r="AV2092" s="153">
        <f t="shared" si="419"/>
        <v>0</v>
      </c>
      <c r="BA2092">
        <f t="shared" si="424"/>
        <v>7</v>
      </c>
    </row>
    <row r="2093" spans="2:53" x14ac:dyDescent="0.25">
      <c r="B2093" s="155">
        <f t="shared" si="384"/>
        <v>44812.999305555553</v>
      </c>
      <c r="C2093" s="155">
        <f t="shared" si="371"/>
        <v>44812.999305555553</v>
      </c>
      <c r="D2093" s="152">
        <f t="shared" si="374"/>
        <v>11.555</v>
      </c>
      <c r="E2093" s="152"/>
      <c r="F2093" s="152"/>
      <c r="G2093" s="152"/>
      <c r="H2093" s="152" t="e">
        <f t="shared" si="375"/>
        <v>#N/A</v>
      </c>
      <c r="I2093" s="152"/>
      <c r="J2093" s="152" t="e">
        <f t="shared" si="376"/>
        <v>#N/A</v>
      </c>
      <c r="K2093" s="152"/>
      <c r="L2093" s="152"/>
      <c r="M2093" s="152"/>
      <c r="N2093" s="152"/>
      <c r="O2093" s="152"/>
      <c r="P2093" s="152"/>
      <c r="Q2093" s="152"/>
      <c r="R2093" s="152"/>
      <c r="S2093" s="152"/>
      <c r="T2093" s="153" cm="1">
        <f t="array" ref="T2093">MATCH(1,(TDU_Info!$C$5:$C$111=$T$6)*(TDU_Info!$B$5:$B$111&lt;=$B2093),0)</f>
        <v>87</v>
      </c>
      <c r="U2093" s="152">
        <f>100*(INDEX(TDU_Info!$E$5:$E$111,$T2093)/T$11+INDEX(TDU_Info!$F$5:$F$111,$T2093))</f>
        <v>4.5786000000000007</v>
      </c>
      <c r="V2093" s="152">
        <v>12.096</v>
      </c>
      <c r="W2093" s="152">
        <v>12.41</v>
      </c>
      <c r="X2093" s="152">
        <v>11.555</v>
      </c>
      <c r="Y2093" s="152">
        <v>10.093999999999999</v>
      </c>
      <c r="Z2093" s="152">
        <v>13.305999999999999</v>
      </c>
      <c r="AA2093" s="152">
        <v>13.371</v>
      </c>
      <c r="AB2093" s="152">
        <v>12.013999999999999</v>
      </c>
      <c r="AC2093" s="152">
        <v>10.651</v>
      </c>
      <c r="AD2093" s="152">
        <v>11.853</v>
      </c>
      <c r="AE2093" s="152">
        <v>12.324</v>
      </c>
      <c r="AF2093" s="152">
        <v>11.555</v>
      </c>
      <c r="AG2093" s="152">
        <v>10.093999999999999</v>
      </c>
      <c r="AH2093" s="152">
        <v>13.063000000000001</v>
      </c>
      <c r="AI2093" s="152">
        <v>13.316000000000001</v>
      </c>
      <c r="AJ2093" s="152">
        <v>12.013999999999999</v>
      </c>
      <c r="AK2093" s="152">
        <v>10.651</v>
      </c>
      <c r="AL2093" s="152" t="e">
        <f t="shared" si="377"/>
        <v>#N/A</v>
      </c>
      <c r="AM2093" s="152" t="e">
        <f t="shared" si="378"/>
        <v>#N/A</v>
      </c>
      <c r="AN2093" s="152" t="e">
        <f>NA()</f>
        <v>#N/A</v>
      </c>
      <c r="AO2093" s="152" t="e">
        <f>NA()</f>
        <v>#N/A</v>
      </c>
      <c r="AP2093" s="152">
        <f t="shared" si="391"/>
        <v>7.7013999999999987</v>
      </c>
      <c r="AQ2093" s="152"/>
      <c r="AR2093" s="152"/>
      <c r="AS2093" s="153">
        <f t="shared" si="423"/>
        <v>251</v>
      </c>
      <c r="AT2093" s="153">
        <f t="shared" si="417"/>
        <v>0</v>
      </c>
      <c r="AU2093" s="153">
        <f t="shared" si="418"/>
        <v>1</v>
      </c>
      <c r="AV2093" s="153">
        <f t="shared" si="419"/>
        <v>0</v>
      </c>
      <c r="BA2093">
        <f t="shared" si="424"/>
        <v>8</v>
      </c>
    </row>
    <row r="2094" spans="2:53" x14ac:dyDescent="0.25">
      <c r="B2094" s="155">
        <f t="shared" si="384"/>
        <v>44813.999305555553</v>
      </c>
      <c r="C2094" s="155">
        <f t="shared" si="371"/>
        <v>44813.999305555553</v>
      </c>
      <c r="D2094" s="152">
        <f t="shared" si="374"/>
        <v>11.365</v>
      </c>
      <c r="E2094" s="152"/>
      <c r="F2094" s="152"/>
      <c r="G2094" s="152"/>
      <c r="H2094" s="152" t="e">
        <f t="shared" si="375"/>
        <v>#N/A</v>
      </c>
      <c r="I2094" s="152"/>
      <c r="J2094" s="152" t="e">
        <f t="shared" si="376"/>
        <v>#N/A</v>
      </c>
      <c r="K2094" s="152"/>
      <c r="L2094" s="152"/>
      <c r="M2094" s="152"/>
      <c r="N2094" s="152"/>
      <c r="O2094" s="152"/>
      <c r="P2094" s="152"/>
      <c r="Q2094" s="152"/>
      <c r="R2094" s="152"/>
      <c r="S2094" s="152"/>
      <c r="T2094" s="153" cm="1">
        <f t="array" ref="T2094">MATCH(1,(TDU_Info!$C$5:$C$111=$T$6)*(TDU_Info!$B$5:$B$111&lt;=$B2094),0)</f>
        <v>87</v>
      </c>
      <c r="U2094" s="152">
        <f>100*(INDEX(TDU_Info!$E$5:$E$111,$T2094)/T$11+INDEX(TDU_Info!$F$5:$F$111,$T2094))</f>
        <v>4.5786000000000007</v>
      </c>
      <c r="V2094" s="152">
        <v>11.576000000000001</v>
      </c>
      <c r="W2094" s="152">
        <v>11.946999999999999</v>
      </c>
      <c r="X2094" s="152">
        <v>11.555</v>
      </c>
      <c r="Y2094" s="152">
        <v>10.095000000000001</v>
      </c>
      <c r="Z2094" s="152">
        <v>12.746</v>
      </c>
      <c r="AA2094" s="152">
        <v>12.932</v>
      </c>
      <c r="AB2094" s="152">
        <v>12.013999999999999</v>
      </c>
      <c r="AC2094" s="152">
        <v>10.651</v>
      </c>
      <c r="AD2094" s="152">
        <v>11.333</v>
      </c>
      <c r="AE2094" s="152">
        <v>11.683999999999999</v>
      </c>
      <c r="AF2094" s="152">
        <v>11.365</v>
      </c>
      <c r="AG2094" s="152">
        <v>9.8480000000000008</v>
      </c>
      <c r="AH2094" s="152">
        <v>12.503</v>
      </c>
      <c r="AI2094" s="152">
        <v>12.666</v>
      </c>
      <c r="AJ2094" s="152">
        <v>12.013999999999999</v>
      </c>
      <c r="AK2094" s="152">
        <v>10.651</v>
      </c>
      <c r="AL2094" s="152" t="e">
        <f t="shared" si="377"/>
        <v>#N/A</v>
      </c>
      <c r="AM2094" s="152" t="e">
        <f t="shared" si="378"/>
        <v>#N/A</v>
      </c>
      <c r="AN2094" s="152" t="e">
        <f>NA()</f>
        <v>#N/A</v>
      </c>
      <c r="AO2094" s="152" t="e">
        <f>NA()</f>
        <v>#N/A</v>
      </c>
      <c r="AP2094" s="152">
        <f t="shared" si="391"/>
        <v>7.7013999999999987</v>
      </c>
      <c r="AQ2094" s="152"/>
      <c r="AR2094" s="152"/>
      <c r="AS2094" s="153">
        <f t="shared" si="423"/>
        <v>252</v>
      </c>
      <c r="AT2094" s="153">
        <f t="shared" si="417"/>
        <v>0</v>
      </c>
      <c r="AU2094" s="153">
        <f t="shared" si="418"/>
        <v>1</v>
      </c>
      <c r="AV2094" s="153">
        <f t="shared" si="419"/>
        <v>0</v>
      </c>
      <c r="BA2094">
        <f t="shared" si="424"/>
        <v>9</v>
      </c>
    </row>
    <row r="2095" spans="2:53" x14ac:dyDescent="0.25">
      <c r="B2095" s="155">
        <f t="shared" si="384"/>
        <v>44814.999305555553</v>
      </c>
      <c r="C2095" s="155">
        <f t="shared" si="371"/>
        <v>44814.999305555553</v>
      </c>
      <c r="D2095" s="152">
        <f t="shared" si="374"/>
        <v>11.365</v>
      </c>
      <c r="E2095" s="152"/>
      <c r="F2095" s="152"/>
      <c r="G2095" s="152"/>
      <c r="H2095" s="152" t="e">
        <f t="shared" si="375"/>
        <v>#N/A</v>
      </c>
      <c r="I2095" s="152"/>
      <c r="J2095" s="152" t="e">
        <f t="shared" si="376"/>
        <v>#N/A</v>
      </c>
      <c r="K2095" s="152"/>
      <c r="L2095" s="152"/>
      <c r="M2095" s="152"/>
      <c r="N2095" s="152"/>
      <c r="O2095" s="152"/>
      <c r="P2095" s="152"/>
      <c r="Q2095" s="152"/>
      <c r="R2095" s="152"/>
      <c r="S2095" s="152"/>
      <c r="T2095" s="153" cm="1">
        <f t="array" ref="T2095">MATCH(1,(TDU_Info!$C$5:$C$111=$T$6)*(TDU_Info!$B$5:$B$111&lt;=$B2095),0)</f>
        <v>87</v>
      </c>
      <c r="U2095" s="152">
        <f>100*(INDEX(TDU_Info!$E$5:$E$111,$T2095)/T$11+INDEX(TDU_Info!$F$5:$F$111,$T2095))</f>
        <v>4.5786000000000007</v>
      </c>
      <c r="V2095" s="152">
        <v>11.576000000000001</v>
      </c>
      <c r="W2095" s="152">
        <v>11.946999999999999</v>
      </c>
      <c r="X2095" s="152">
        <v>11.555</v>
      </c>
      <c r="Y2095" s="152">
        <v>10.095000000000001</v>
      </c>
      <c r="Z2095" s="152">
        <v>12.746</v>
      </c>
      <c r="AA2095" s="152">
        <v>12.932</v>
      </c>
      <c r="AB2095" s="152">
        <v>12.013999999999999</v>
      </c>
      <c r="AC2095" s="152">
        <v>10.651</v>
      </c>
      <c r="AD2095" s="152">
        <v>11.333</v>
      </c>
      <c r="AE2095" s="152">
        <v>11.683999999999999</v>
      </c>
      <c r="AF2095" s="152">
        <v>11.365</v>
      </c>
      <c r="AG2095" s="152">
        <v>9.8480000000000008</v>
      </c>
      <c r="AH2095" s="152">
        <v>12.503</v>
      </c>
      <c r="AI2095" s="152">
        <v>12.666</v>
      </c>
      <c r="AJ2095" s="152">
        <v>12.013999999999999</v>
      </c>
      <c r="AK2095" s="152">
        <v>10.651</v>
      </c>
      <c r="AL2095" s="152" t="e">
        <f t="shared" si="377"/>
        <v>#N/A</v>
      </c>
      <c r="AM2095" s="152" t="e">
        <f t="shared" si="378"/>
        <v>#N/A</v>
      </c>
      <c r="AN2095" s="152" t="e">
        <f>NA()</f>
        <v>#N/A</v>
      </c>
      <c r="AO2095" s="152" t="e">
        <f>NA()</f>
        <v>#N/A</v>
      </c>
      <c r="AP2095" s="152">
        <f t="shared" si="391"/>
        <v>7.7013999999999987</v>
      </c>
      <c r="AQ2095" s="152"/>
      <c r="AR2095" s="152"/>
      <c r="AS2095" s="153">
        <f t="shared" si="423"/>
        <v>253</v>
      </c>
      <c r="AT2095" s="153">
        <f t="shared" si="417"/>
        <v>0</v>
      </c>
      <c r="AU2095" s="153">
        <f t="shared" si="418"/>
        <v>1</v>
      </c>
      <c r="AV2095" s="153">
        <f t="shared" si="419"/>
        <v>0</v>
      </c>
      <c r="BA2095">
        <f t="shared" si="424"/>
        <v>10</v>
      </c>
    </row>
    <row r="2096" spans="2:53" x14ac:dyDescent="0.25">
      <c r="B2096" s="155">
        <f t="shared" si="384"/>
        <v>44815.999305555553</v>
      </c>
      <c r="C2096" s="155">
        <f t="shared" si="371"/>
        <v>44815.999305555553</v>
      </c>
      <c r="D2096" s="152">
        <f t="shared" si="374"/>
        <v>10.776999999999999</v>
      </c>
      <c r="E2096" s="152"/>
      <c r="F2096" s="152"/>
      <c r="G2096" s="152"/>
      <c r="H2096" s="152" t="e">
        <f t="shared" si="375"/>
        <v>#N/A</v>
      </c>
      <c r="I2096" s="152"/>
      <c r="J2096" s="152" t="e">
        <f t="shared" si="376"/>
        <v>#N/A</v>
      </c>
      <c r="K2096" s="152"/>
      <c r="L2096" s="152"/>
      <c r="M2096" s="152"/>
      <c r="N2096" s="152"/>
      <c r="O2096" s="152"/>
      <c r="P2096" s="152"/>
      <c r="Q2096" s="152"/>
      <c r="R2096" s="152"/>
      <c r="S2096" s="152"/>
      <c r="T2096" s="153" cm="1">
        <f t="array" ref="T2096">MATCH(1,(TDU_Info!$C$5:$C$111=$T$6)*(TDU_Info!$B$5:$B$111&lt;=$B2096),0)</f>
        <v>87</v>
      </c>
      <c r="U2096" s="152">
        <f>100*(INDEX(TDU_Info!$E$5:$E$111,$T2096)/T$11+INDEX(TDU_Info!$F$5:$F$111,$T2096))</f>
        <v>4.5786000000000007</v>
      </c>
      <c r="V2096" s="152">
        <v>11.576000000000001</v>
      </c>
      <c r="W2096" s="152">
        <v>11.91</v>
      </c>
      <c r="X2096" s="152">
        <v>10.776999999999999</v>
      </c>
      <c r="Y2096" s="152">
        <v>9.9939999999999998</v>
      </c>
      <c r="Z2096" s="152">
        <v>12.746</v>
      </c>
      <c r="AA2096" s="152">
        <v>12.771000000000001</v>
      </c>
      <c r="AB2096" s="152">
        <v>11.433999999999999</v>
      </c>
      <c r="AC2096" s="152">
        <v>10.651</v>
      </c>
      <c r="AD2096" s="152">
        <v>11.333</v>
      </c>
      <c r="AE2096" s="152">
        <v>11.683999999999999</v>
      </c>
      <c r="AF2096" s="152">
        <v>10.776999999999999</v>
      </c>
      <c r="AG2096" s="152">
        <v>9.8480000000000008</v>
      </c>
      <c r="AH2096" s="152">
        <v>12.503</v>
      </c>
      <c r="AI2096" s="152">
        <v>12.666</v>
      </c>
      <c r="AJ2096" s="152">
        <v>11.433999999999999</v>
      </c>
      <c r="AK2096" s="152">
        <v>10.651</v>
      </c>
      <c r="AL2096" s="152" t="e">
        <f t="shared" si="377"/>
        <v>#N/A</v>
      </c>
      <c r="AM2096" s="152" t="e">
        <f t="shared" si="378"/>
        <v>#N/A</v>
      </c>
      <c r="AN2096" s="152" t="e">
        <f>NA()</f>
        <v>#N/A</v>
      </c>
      <c r="AO2096" s="152" t="e">
        <f>NA()</f>
        <v>#N/A</v>
      </c>
      <c r="AP2096" s="152">
        <f t="shared" si="391"/>
        <v>7.7013999999999987</v>
      </c>
      <c r="AQ2096" s="152"/>
      <c r="AR2096" s="152"/>
      <c r="AS2096" s="153">
        <f t="shared" si="423"/>
        <v>254</v>
      </c>
      <c r="AT2096" s="153">
        <f t="shared" si="417"/>
        <v>0</v>
      </c>
      <c r="AU2096" s="153">
        <f t="shared" si="418"/>
        <v>1</v>
      </c>
      <c r="AV2096" s="153">
        <f t="shared" si="419"/>
        <v>0</v>
      </c>
      <c r="BA2096">
        <f t="shared" si="424"/>
        <v>11</v>
      </c>
    </row>
    <row r="2097" spans="2:53" x14ac:dyDescent="0.25">
      <c r="B2097" s="155">
        <f t="shared" si="384"/>
        <v>44816.999305555553</v>
      </c>
      <c r="C2097" s="155">
        <f t="shared" si="371"/>
        <v>44816.999305555553</v>
      </c>
      <c r="D2097" s="152">
        <f t="shared" si="374"/>
        <v>10.776999999999999</v>
      </c>
      <c r="E2097" s="152"/>
      <c r="F2097" s="152"/>
      <c r="G2097" s="152"/>
      <c r="H2097" s="152" t="e">
        <f t="shared" si="375"/>
        <v>#N/A</v>
      </c>
      <c r="I2097" s="152"/>
      <c r="J2097" s="152" t="e">
        <f t="shared" si="376"/>
        <v>#N/A</v>
      </c>
      <c r="K2097" s="152"/>
      <c r="L2097" s="152"/>
      <c r="M2097" s="152"/>
      <c r="N2097" s="152"/>
      <c r="O2097" s="152"/>
      <c r="P2097" s="152"/>
      <c r="Q2097" s="152"/>
      <c r="R2097" s="152"/>
      <c r="S2097" s="152"/>
      <c r="T2097" s="153" cm="1">
        <f t="array" ref="T2097">MATCH(1,(TDU_Info!$C$5:$C$111=$T$6)*(TDU_Info!$B$5:$B$111&lt;=$B2097),0)</f>
        <v>87</v>
      </c>
      <c r="U2097" s="152">
        <f>100*(INDEX(TDU_Info!$E$5:$E$111,$T2097)/T$11+INDEX(TDU_Info!$F$5:$F$111,$T2097))</f>
        <v>4.5786000000000007</v>
      </c>
      <c r="V2097" s="152">
        <v>11.576000000000001</v>
      </c>
      <c r="W2097" s="152">
        <v>11.91</v>
      </c>
      <c r="X2097" s="152">
        <v>10.776999999999999</v>
      </c>
      <c r="Y2097" s="152">
        <v>9.9939999999999998</v>
      </c>
      <c r="Z2097" s="152">
        <v>12.746</v>
      </c>
      <c r="AA2097" s="152">
        <v>12.771000000000001</v>
      </c>
      <c r="AB2097" s="152">
        <v>11.433999999999999</v>
      </c>
      <c r="AC2097" s="152">
        <v>10.651</v>
      </c>
      <c r="AD2097" s="152">
        <v>11.333</v>
      </c>
      <c r="AE2097" s="152">
        <v>11.683999999999999</v>
      </c>
      <c r="AF2097" s="152">
        <v>10.776999999999999</v>
      </c>
      <c r="AG2097" s="152">
        <v>9.8480000000000008</v>
      </c>
      <c r="AH2097" s="152">
        <v>12.503</v>
      </c>
      <c r="AI2097" s="152">
        <v>12.666</v>
      </c>
      <c r="AJ2097" s="152">
        <v>11.433999999999999</v>
      </c>
      <c r="AK2097" s="152">
        <v>10.651</v>
      </c>
      <c r="AL2097" s="152" t="e">
        <f t="shared" si="377"/>
        <v>#N/A</v>
      </c>
      <c r="AM2097" s="152" t="e">
        <f t="shared" si="378"/>
        <v>#N/A</v>
      </c>
      <c r="AN2097" s="152" t="e">
        <f>NA()</f>
        <v>#N/A</v>
      </c>
      <c r="AO2097" s="152" t="e">
        <f>NA()</f>
        <v>#N/A</v>
      </c>
      <c r="AP2097" s="152">
        <f t="shared" si="391"/>
        <v>7.7013999999999987</v>
      </c>
      <c r="AQ2097" s="152"/>
      <c r="AR2097" s="152"/>
      <c r="AS2097" s="153">
        <f t="shared" si="423"/>
        <v>255</v>
      </c>
      <c r="AT2097" s="153">
        <f t="shared" si="417"/>
        <v>0</v>
      </c>
      <c r="AU2097" s="153">
        <f t="shared" si="418"/>
        <v>1</v>
      </c>
      <c r="AV2097" s="153">
        <f t="shared" si="419"/>
        <v>0</v>
      </c>
      <c r="BA2097">
        <f t="shared" si="424"/>
        <v>12</v>
      </c>
    </row>
    <row r="2098" spans="2:53" x14ac:dyDescent="0.25">
      <c r="B2098" s="155">
        <f t="shared" si="384"/>
        <v>44817.999305555553</v>
      </c>
      <c r="C2098" s="155">
        <f t="shared" si="371"/>
        <v>44817.999305555553</v>
      </c>
      <c r="D2098" s="152">
        <f t="shared" si="374"/>
        <v>10.776999999999999</v>
      </c>
      <c r="E2098" s="152"/>
      <c r="F2098" s="152"/>
      <c r="G2098" s="152"/>
      <c r="H2098" s="152" t="e">
        <f t="shared" si="375"/>
        <v>#N/A</v>
      </c>
      <c r="I2098" s="152"/>
      <c r="J2098" s="152" t="e">
        <f t="shared" si="376"/>
        <v>#N/A</v>
      </c>
      <c r="K2098" s="152"/>
      <c r="L2098" s="152"/>
      <c r="M2098" s="152"/>
      <c r="N2098" s="152"/>
      <c r="O2098" s="152"/>
      <c r="P2098" s="152"/>
      <c r="Q2098" s="152"/>
      <c r="R2098" s="152"/>
      <c r="S2098" s="152"/>
      <c r="T2098" s="153" cm="1">
        <f t="array" ref="T2098">MATCH(1,(TDU_Info!$C$5:$C$111=$T$6)*(TDU_Info!$B$5:$B$111&lt;=$B2098),0)</f>
        <v>87</v>
      </c>
      <c r="U2098" s="152">
        <f>100*(INDEX(TDU_Info!$E$5:$E$111,$T2098)/T$11+INDEX(TDU_Info!$F$5:$F$111,$T2098))</f>
        <v>4.5786000000000007</v>
      </c>
      <c r="V2098" s="152">
        <v>11.576000000000001</v>
      </c>
      <c r="W2098" s="152">
        <v>11.946999999999999</v>
      </c>
      <c r="X2098" s="152">
        <v>10.776999999999999</v>
      </c>
      <c r="Y2098" s="152">
        <v>9.9939999999999998</v>
      </c>
      <c r="Z2098" s="152">
        <v>12.746</v>
      </c>
      <c r="AA2098" s="152">
        <v>12.932</v>
      </c>
      <c r="AB2098" s="152">
        <v>11.433999999999999</v>
      </c>
      <c r="AC2098" s="152">
        <v>10.851000000000001</v>
      </c>
      <c r="AD2098" s="152">
        <v>11.333</v>
      </c>
      <c r="AE2098" s="152">
        <v>11.683999999999999</v>
      </c>
      <c r="AF2098" s="152">
        <v>10.776999999999999</v>
      </c>
      <c r="AG2098" s="152">
        <v>9.9939999999999998</v>
      </c>
      <c r="AH2098" s="152">
        <v>12.503</v>
      </c>
      <c r="AI2098" s="152">
        <v>12.666</v>
      </c>
      <c r="AJ2098" s="152">
        <v>11.433999999999999</v>
      </c>
      <c r="AK2098" s="152">
        <v>10.851000000000001</v>
      </c>
      <c r="AL2098" s="152" t="e">
        <f t="shared" si="377"/>
        <v>#N/A</v>
      </c>
      <c r="AM2098" s="152" t="e">
        <f t="shared" si="378"/>
        <v>#N/A</v>
      </c>
      <c r="AN2098" s="152" t="e">
        <f>NA()</f>
        <v>#N/A</v>
      </c>
      <c r="AO2098" s="152" t="e">
        <f>NA()</f>
        <v>#N/A</v>
      </c>
      <c r="AP2098" s="152">
        <f t="shared" si="391"/>
        <v>7.7013999999999987</v>
      </c>
      <c r="AQ2098" s="152"/>
      <c r="AR2098" s="152"/>
      <c r="AS2098" s="153">
        <f t="shared" si="423"/>
        <v>256</v>
      </c>
      <c r="AT2098" s="153">
        <f t="shared" si="417"/>
        <v>0</v>
      </c>
      <c r="AU2098" s="153">
        <f t="shared" si="418"/>
        <v>1</v>
      </c>
      <c r="AV2098" s="153">
        <f t="shared" si="419"/>
        <v>0</v>
      </c>
      <c r="BA2098">
        <f t="shared" si="424"/>
        <v>13</v>
      </c>
    </row>
    <row r="2099" spans="2:53" x14ac:dyDescent="0.25">
      <c r="B2099" s="155">
        <f t="shared" si="384"/>
        <v>44818.999305555553</v>
      </c>
      <c r="C2099" s="155">
        <f t="shared" si="371"/>
        <v>44818.999305555553</v>
      </c>
      <c r="D2099" s="152">
        <f t="shared" si="374"/>
        <v>10.776999999999999</v>
      </c>
      <c r="E2099" s="152"/>
      <c r="F2099" s="152"/>
      <c r="G2099" s="152"/>
      <c r="H2099" s="152" t="e">
        <f t="shared" si="375"/>
        <v>#N/A</v>
      </c>
      <c r="I2099" s="152"/>
      <c r="J2099" s="152" t="e">
        <f t="shared" si="376"/>
        <v>#N/A</v>
      </c>
      <c r="K2099" s="152"/>
      <c r="L2099" s="152"/>
      <c r="M2099" s="152"/>
      <c r="N2099" s="152"/>
      <c r="O2099" s="152"/>
      <c r="P2099" s="152"/>
      <c r="Q2099" s="152"/>
      <c r="R2099" s="152"/>
      <c r="S2099" s="152"/>
      <c r="T2099" s="153" cm="1">
        <f t="array" ref="T2099">MATCH(1,(TDU_Info!$C$5:$C$111=$T$6)*(TDU_Info!$B$5:$B$111&lt;=$B2099),0)</f>
        <v>87</v>
      </c>
      <c r="U2099" s="152">
        <f>100*(INDEX(TDU_Info!$E$5:$E$111,$T2099)/T$11+INDEX(TDU_Info!$F$5:$F$111,$T2099))</f>
        <v>4.5786000000000007</v>
      </c>
      <c r="V2099" s="152">
        <v>9.0990000000000002</v>
      </c>
      <c r="W2099" s="152">
        <v>11.81</v>
      </c>
      <c r="X2099" s="152">
        <v>10.776999999999999</v>
      </c>
      <c r="Y2099" s="152">
        <v>10.093999999999999</v>
      </c>
      <c r="Z2099" s="152">
        <v>9.8979999999999997</v>
      </c>
      <c r="AA2099" s="152">
        <v>12.771000000000001</v>
      </c>
      <c r="AB2099" s="152">
        <v>11.433999999999999</v>
      </c>
      <c r="AC2099" s="152">
        <v>10.95</v>
      </c>
      <c r="AD2099" s="152">
        <v>9.0990000000000002</v>
      </c>
      <c r="AE2099" s="152">
        <v>11.683999999999999</v>
      </c>
      <c r="AF2099" s="152">
        <v>10.776999999999999</v>
      </c>
      <c r="AG2099" s="152">
        <v>10.048</v>
      </c>
      <c r="AH2099" s="152">
        <v>9.8989999999999991</v>
      </c>
      <c r="AI2099" s="152">
        <v>12.715999999999999</v>
      </c>
      <c r="AJ2099" s="152">
        <v>11.433999999999999</v>
      </c>
      <c r="AK2099" s="152">
        <v>10.95</v>
      </c>
      <c r="AL2099" s="152" t="e">
        <f t="shared" si="377"/>
        <v>#N/A</v>
      </c>
      <c r="AM2099" s="152" t="e">
        <f t="shared" si="378"/>
        <v>#N/A</v>
      </c>
      <c r="AN2099" s="152" t="e">
        <f>NA()</f>
        <v>#N/A</v>
      </c>
      <c r="AO2099" s="152" t="e">
        <f>NA()</f>
        <v>#N/A</v>
      </c>
      <c r="AP2099" s="152">
        <f t="shared" si="391"/>
        <v>7.7013999999999987</v>
      </c>
      <c r="AQ2099" s="152"/>
      <c r="AR2099" s="152"/>
      <c r="AS2099" s="153">
        <f t="shared" si="423"/>
        <v>257</v>
      </c>
      <c r="AT2099" s="153">
        <f t="shared" si="417"/>
        <v>0</v>
      </c>
      <c r="AU2099" s="153">
        <f t="shared" si="418"/>
        <v>1</v>
      </c>
      <c r="AV2099" s="153">
        <f t="shared" si="419"/>
        <v>0</v>
      </c>
      <c r="BA2099">
        <f t="shared" si="424"/>
        <v>14</v>
      </c>
    </row>
    <row r="2100" spans="2:53" x14ac:dyDescent="0.25">
      <c r="B2100" s="155">
        <f t="shared" si="384"/>
        <v>44819.999305555553</v>
      </c>
      <c r="C2100" s="155">
        <f t="shared" si="371"/>
        <v>44819.999305555553</v>
      </c>
      <c r="D2100" s="152">
        <f t="shared" si="374"/>
        <v>10.776999999999999</v>
      </c>
      <c r="E2100" s="152"/>
      <c r="F2100" s="152"/>
      <c r="G2100" s="152"/>
      <c r="H2100" s="152" t="e">
        <f t="shared" si="375"/>
        <v>#N/A</v>
      </c>
      <c r="I2100" s="152"/>
      <c r="J2100" s="152" t="e">
        <f t="shared" si="376"/>
        <v>#N/A</v>
      </c>
      <c r="K2100" s="152"/>
      <c r="L2100" s="152"/>
      <c r="M2100" s="152"/>
      <c r="N2100" s="152"/>
      <c r="O2100" s="152"/>
      <c r="P2100" s="152"/>
      <c r="Q2100" s="152"/>
      <c r="R2100" s="152"/>
      <c r="S2100" s="152"/>
      <c r="T2100" s="153" cm="1">
        <f t="array" ref="T2100">MATCH(1,(TDU_Info!$C$5:$C$111=$T$6)*(TDU_Info!$B$5:$B$111&lt;=$B2100),0)</f>
        <v>87</v>
      </c>
      <c r="U2100" s="152">
        <f>100*(INDEX(TDU_Info!$E$5:$E$111,$T2100)/T$11+INDEX(TDU_Info!$F$5:$F$111,$T2100))</f>
        <v>4.5786000000000007</v>
      </c>
      <c r="V2100" s="152">
        <v>9.0990000000000002</v>
      </c>
      <c r="W2100" s="152">
        <v>11.91</v>
      </c>
      <c r="X2100" s="152">
        <v>10.776999999999999</v>
      </c>
      <c r="Y2100" s="152">
        <v>10.19</v>
      </c>
      <c r="Z2100" s="152">
        <v>9.8979999999999997</v>
      </c>
      <c r="AA2100" s="152">
        <v>12.871</v>
      </c>
      <c r="AB2100" s="152">
        <v>11.433999999999999</v>
      </c>
      <c r="AC2100" s="152">
        <v>10.95</v>
      </c>
      <c r="AD2100" s="152">
        <v>9.0990000000000002</v>
      </c>
      <c r="AE2100" s="152">
        <v>11.683999999999999</v>
      </c>
      <c r="AF2100" s="152">
        <v>10.776999999999999</v>
      </c>
      <c r="AG2100" s="152">
        <v>10.048</v>
      </c>
      <c r="AH2100" s="152">
        <v>9.8989999999999991</v>
      </c>
      <c r="AI2100" s="152">
        <v>12.715999999999999</v>
      </c>
      <c r="AJ2100" s="152">
        <v>11.433999999999999</v>
      </c>
      <c r="AK2100" s="152">
        <v>10.95</v>
      </c>
      <c r="AL2100" s="152" t="e">
        <f t="shared" si="377"/>
        <v>#N/A</v>
      </c>
      <c r="AM2100" s="152" t="e">
        <f t="shared" si="378"/>
        <v>#N/A</v>
      </c>
      <c r="AN2100" s="152" t="e">
        <f>NA()</f>
        <v>#N/A</v>
      </c>
      <c r="AO2100" s="152" t="e">
        <f>NA()</f>
        <v>#N/A</v>
      </c>
      <c r="AP2100" s="152">
        <f t="shared" si="391"/>
        <v>7.7013999999999987</v>
      </c>
      <c r="AQ2100" s="152"/>
      <c r="AR2100" s="152"/>
      <c r="AS2100" s="153">
        <f t="shared" si="423"/>
        <v>258</v>
      </c>
      <c r="AT2100" s="153">
        <f t="shared" si="417"/>
        <v>0</v>
      </c>
      <c r="AU2100" s="153">
        <f t="shared" si="418"/>
        <v>1</v>
      </c>
      <c r="AV2100" s="153">
        <f t="shared" si="419"/>
        <v>0</v>
      </c>
      <c r="BA2100">
        <f t="shared" si="424"/>
        <v>15</v>
      </c>
    </row>
    <row r="2101" spans="2:53" x14ac:dyDescent="0.25">
      <c r="B2101" s="155">
        <f t="shared" si="384"/>
        <v>44820.999305555553</v>
      </c>
      <c r="C2101" s="155">
        <f t="shared" si="371"/>
        <v>44820.999305555553</v>
      </c>
      <c r="D2101" s="152">
        <f t="shared" si="374"/>
        <v>10.776999999999999</v>
      </c>
      <c r="E2101" s="152"/>
      <c r="F2101" s="152"/>
      <c r="G2101" s="152"/>
      <c r="H2101" s="152" t="e">
        <f t="shared" si="375"/>
        <v>#N/A</v>
      </c>
      <c r="I2101" s="152"/>
      <c r="J2101" s="152" t="e">
        <f t="shared" si="376"/>
        <v>#N/A</v>
      </c>
      <c r="K2101" s="152"/>
      <c r="L2101" s="152"/>
      <c r="M2101" s="152"/>
      <c r="N2101" s="152"/>
      <c r="O2101" s="152"/>
      <c r="P2101" s="152"/>
      <c r="Q2101" s="152"/>
      <c r="R2101" s="152"/>
      <c r="S2101" s="152"/>
      <c r="T2101" s="153" cm="1">
        <f t="array" ref="T2101">MATCH(1,(TDU_Info!$C$5:$C$111=$T$6)*(TDU_Info!$B$5:$B$111&lt;=$B2101),0)</f>
        <v>87</v>
      </c>
      <c r="U2101" s="152">
        <f>100*(INDEX(TDU_Info!$E$5:$E$111,$T2101)/T$11+INDEX(TDU_Info!$F$5:$F$111,$T2101))</f>
        <v>4.5786000000000007</v>
      </c>
      <c r="V2101" s="152">
        <v>8.9990000000000006</v>
      </c>
      <c r="W2101" s="152">
        <v>11.923</v>
      </c>
      <c r="X2101" s="152">
        <v>10.776999999999999</v>
      </c>
      <c r="Y2101" s="152">
        <v>10.19</v>
      </c>
      <c r="Z2101" s="152">
        <v>9.798</v>
      </c>
      <c r="AA2101" s="152">
        <v>12.788</v>
      </c>
      <c r="AB2101" s="152">
        <v>11.433999999999999</v>
      </c>
      <c r="AC2101" s="152">
        <v>10.95</v>
      </c>
      <c r="AD2101" s="152">
        <v>8.9990000000000006</v>
      </c>
      <c r="AE2101" s="152">
        <v>11.749000000000001</v>
      </c>
      <c r="AF2101" s="152">
        <v>10.776999999999999</v>
      </c>
      <c r="AG2101" s="152">
        <v>10.048</v>
      </c>
      <c r="AH2101" s="152">
        <v>9.7989999999999995</v>
      </c>
      <c r="AI2101" s="152">
        <v>12.683999999999999</v>
      </c>
      <c r="AJ2101" s="152">
        <v>11.433999999999999</v>
      </c>
      <c r="AK2101" s="152">
        <v>10.95</v>
      </c>
      <c r="AL2101" s="152" t="e">
        <f t="shared" si="377"/>
        <v>#N/A</v>
      </c>
      <c r="AM2101" s="152" t="e">
        <f t="shared" si="378"/>
        <v>#N/A</v>
      </c>
      <c r="AN2101" s="152" t="e">
        <f>NA()</f>
        <v>#N/A</v>
      </c>
      <c r="AO2101" s="152" t="e">
        <f>NA()</f>
        <v>#N/A</v>
      </c>
      <c r="AP2101" s="152">
        <f t="shared" si="391"/>
        <v>7.7013999999999987</v>
      </c>
      <c r="AQ2101" s="152"/>
      <c r="AR2101" s="152"/>
      <c r="AS2101" s="153">
        <f t="shared" si="423"/>
        <v>259</v>
      </c>
      <c r="AT2101" s="153">
        <f t="shared" si="417"/>
        <v>0</v>
      </c>
      <c r="AU2101" s="153">
        <f t="shared" si="418"/>
        <v>1</v>
      </c>
      <c r="AV2101" s="153">
        <f t="shared" si="419"/>
        <v>0</v>
      </c>
      <c r="BA2101">
        <f t="shared" si="424"/>
        <v>16</v>
      </c>
    </row>
    <row r="2102" spans="2:53" x14ac:dyDescent="0.25">
      <c r="B2102" s="155">
        <f t="shared" si="384"/>
        <v>44821.999305555553</v>
      </c>
      <c r="C2102" s="155">
        <f t="shared" si="371"/>
        <v>44821.999305555553</v>
      </c>
      <c r="D2102" s="152">
        <f t="shared" si="374"/>
        <v>10.776999999999999</v>
      </c>
      <c r="E2102" s="152"/>
      <c r="F2102" s="152"/>
      <c r="G2102" s="152"/>
      <c r="H2102" s="152" t="e">
        <f t="shared" si="375"/>
        <v>#N/A</v>
      </c>
      <c r="I2102" s="152"/>
      <c r="J2102" s="152" t="e">
        <f t="shared" si="376"/>
        <v>#N/A</v>
      </c>
      <c r="K2102" s="152"/>
      <c r="L2102" s="152"/>
      <c r="M2102" s="152"/>
      <c r="N2102" s="152"/>
      <c r="O2102" s="152"/>
      <c r="P2102" s="152"/>
      <c r="Q2102" s="152"/>
      <c r="R2102" s="152"/>
      <c r="S2102" s="152"/>
      <c r="T2102" s="153" cm="1">
        <f t="array" ref="T2102">MATCH(1,(TDU_Info!$C$5:$C$111=$T$6)*(TDU_Info!$B$5:$B$111&lt;=$B2102),0)</f>
        <v>87</v>
      </c>
      <c r="U2102" s="152">
        <f>100*(INDEX(TDU_Info!$E$5:$E$111,$T2102)/T$11+INDEX(TDU_Info!$F$5:$F$111,$T2102))</f>
        <v>4.5786000000000007</v>
      </c>
      <c r="V2102" s="152">
        <v>9.0510000000000002</v>
      </c>
      <c r="W2102" s="152">
        <v>11.747999999999999</v>
      </c>
      <c r="X2102" s="152">
        <v>10.776999999999999</v>
      </c>
      <c r="Y2102" s="152">
        <v>9.9649999999999999</v>
      </c>
      <c r="Z2102" s="152">
        <v>9.8659999999999997</v>
      </c>
      <c r="AA2102" s="152">
        <v>12.819000000000001</v>
      </c>
      <c r="AB2102" s="152">
        <v>11.433999999999999</v>
      </c>
      <c r="AC2102" s="152">
        <v>10.95</v>
      </c>
      <c r="AD2102" s="152">
        <v>9.0259999999999998</v>
      </c>
      <c r="AE2102" s="152">
        <v>11.722</v>
      </c>
      <c r="AF2102" s="152">
        <v>10.776999999999999</v>
      </c>
      <c r="AG2102" s="152">
        <v>9.9649999999999999</v>
      </c>
      <c r="AH2102" s="152">
        <v>9.8330000000000002</v>
      </c>
      <c r="AI2102" s="152">
        <v>12.785</v>
      </c>
      <c r="AJ2102" s="152">
        <v>11.433999999999999</v>
      </c>
      <c r="AK2102" s="152">
        <v>10.95</v>
      </c>
      <c r="AL2102" s="152" t="e">
        <f t="shared" si="377"/>
        <v>#N/A</v>
      </c>
      <c r="AM2102" s="152" t="e">
        <f t="shared" si="378"/>
        <v>#N/A</v>
      </c>
      <c r="AN2102" s="152" t="e">
        <f>NA()</f>
        <v>#N/A</v>
      </c>
      <c r="AO2102" s="152" t="e">
        <f>NA()</f>
        <v>#N/A</v>
      </c>
      <c r="AP2102" s="152">
        <f t="shared" si="391"/>
        <v>7.7013999999999987</v>
      </c>
      <c r="AQ2102" s="152"/>
      <c r="AR2102" s="152"/>
      <c r="AS2102" s="153">
        <f t="shared" si="423"/>
        <v>260</v>
      </c>
      <c r="AT2102" s="153">
        <f t="shared" si="417"/>
        <v>1</v>
      </c>
      <c r="AU2102" s="153">
        <f t="shared" si="418"/>
        <v>0</v>
      </c>
      <c r="AV2102" s="153">
        <f t="shared" si="419"/>
        <v>0</v>
      </c>
      <c r="BA2102">
        <f t="shared" si="424"/>
        <v>17</v>
      </c>
    </row>
    <row r="2103" spans="2:53" x14ac:dyDescent="0.25">
      <c r="B2103" s="155">
        <f t="shared" si="384"/>
        <v>44822.999305555553</v>
      </c>
      <c r="C2103" s="155">
        <f t="shared" si="371"/>
        <v>44822.999305555553</v>
      </c>
      <c r="D2103" s="152">
        <f t="shared" si="374"/>
        <v>10.776999999999999</v>
      </c>
      <c r="E2103" s="152"/>
      <c r="F2103" s="152"/>
      <c r="G2103" s="152"/>
      <c r="H2103" s="152" t="e">
        <f t="shared" si="375"/>
        <v>#N/A</v>
      </c>
      <c r="I2103" s="152"/>
      <c r="J2103" s="152" t="e">
        <f t="shared" si="376"/>
        <v>#N/A</v>
      </c>
      <c r="K2103" s="152"/>
      <c r="L2103" s="152"/>
      <c r="M2103" s="152"/>
      <c r="N2103" s="152"/>
      <c r="O2103" s="152"/>
      <c r="P2103" s="152"/>
      <c r="Q2103" s="152"/>
      <c r="R2103" s="152"/>
      <c r="S2103" s="152"/>
      <c r="T2103" s="153" cm="1">
        <f t="array" ref="T2103">MATCH(1,(TDU_Info!$C$5:$C$111=$T$6)*(TDU_Info!$B$5:$B$111&lt;=$B2103),0)</f>
        <v>87</v>
      </c>
      <c r="U2103" s="152">
        <f>100*(INDEX(TDU_Info!$E$5:$E$111,$T2103)/T$11+INDEX(TDU_Info!$F$5:$F$111,$T2103))</f>
        <v>4.5786000000000007</v>
      </c>
      <c r="V2103" s="152">
        <v>8.9510000000000005</v>
      </c>
      <c r="W2103" s="152">
        <v>11.747999999999999</v>
      </c>
      <c r="X2103" s="152">
        <v>10.776999999999999</v>
      </c>
      <c r="Y2103" s="152">
        <v>9.9649999999999999</v>
      </c>
      <c r="Z2103" s="152">
        <v>9.8659999999999997</v>
      </c>
      <c r="AA2103" s="152">
        <v>12.819000000000001</v>
      </c>
      <c r="AB2103" s="152">
        <v>11.433999999999999</v>
      </c>
      <c r="AC2103" s="152">
        <v>10.95</v>
      </c>
      <c r="AD2103" s="152">
        <v>8.9260000000000002</v>
      </c>
      <c r="AE2103" s="152">
        <v>11.722</v>
      </c>
      <c r="AF2103" s="152">
        <v>10.776999999999999</v>
      </c>
      <c r="AG2103" s="152">
        <v>9.9649999999999999</v>
      </c>
      <c r="AH2103" s="152">
        <v>9.8330000000000002</v>
      </c>
      <c r="AI2103" s="152">
        <v>12.785</v>
      </c>
      <c r="AJ2103" s="152">
        <v>11.433999999999999</v>
      </c>
      <c r="AK2103" s="152">
        <v>10.95</v>
      </c>
      <c r="AL2103" s="152" t="e">
        <f t="shared" si="377"/>
        <v>#N/A</v>
      </c>
      <c r="AM2103" s="152" t="e">
        <f t="shared" si="378"/>
        <v>#N/A</v>
      </c>
      <c r="AN2103" s="152" t="e">
        <f>NA()</f>
        <v>#N/A</v>
      </c>
      <c r="AO2103" s="152" t="e">
        <f>NA()</f>
        <v>#N/A</v>
      </c>
      <c r="AP2103" s="152">
        <f t="shared" si="391"/>
        <v>7.7013999999999987</v>
      </c>
      <c r="AQ2103" s="152"/>
      <c r="AR2103" s="152"/>
      <c r="AS2103" s="153">
        <f t="shared" si="423"/>
        <v>261</v>
      </c>
      <c r="AT2103" s="153">
        <f t="shared" si="417"/>
        <v>1</v>
      </c>
      <c r="AU2103" s="153">
        <f t="shared" si="418"/>
        <v>0</v>
      </c>
      <c r="AV2103" s="153">
        <f t="shared" si="419"/>
        <v>0</v>
      </c>
      <c r="BA2103">
        <f t="shared" si="424"/>
        <v>18</v>
      </c>
    </row>
    <row r="2104" spans="2:53" x14ac:dyDescent="0.25">
      <c r="B2104" s="155">
        <f t="shared" si="384"/>
        <v>44823.999305555553</v>
      </c>
      <c r="C2104" s="155">
        <f t="shared" si="371"/>
        <v>44823.999305555553</v>
      </c>
      <c r="D2104" s="152">
        <f t="shared" si="374"/>
        <v>10.776999999999999</v>
      </c>
      <c r="E2104" s="152"/>
      <c r="F2104" s="152"/>
      <c r="G2104" s="152"/>
      <c r="H2104" s="152" t="e">
        <f t="shared" si="375"/>
        <v>#N/A</v>
      </c>
      <c r="I2104" s="152"/>
      <c r="J2104" s="152" t="e">
        <f t="shared" si="376"/>
        <v>#N/A</v>
      </c>
      <c r="K2104" s="152"/>
      <c r="L2104" s="152"/>
      <c r="M2104" s="152"/>
      <c r="N2104" s="152"/>
      <c r="O2104" s="152"/>
      <c r="P2104" s="152"/>
      <c r="Q2104" s="152"/>
      <c r="R2104" s="152"/>
      <c r="S2104" s="152"/>
      <c r="T2104" s="153" cm="1">
        <f t="array" ref="T2104">MATCH(1,(TDU_Info!$C$5:$C$111=$T$6)*(TDU_Info!$B$5:$B$111&lt;=$B2104),0)</f>
        <v>87</v>
      </c>
      <c r="U2104" s="152">
        <f>100*(INDEX(TDU_Info!$E$5:$E$111,$T2104)/T$11+INDEX(TDU_Info!$F$5:$F$111,$T2104))</f>
        <v>4.5786000000000007</v>
      </c>
      <c r="V2104" s="152">
        <v>8.9510000000000005</v>
      </c>
      <c r="W2104" s="152">
        <v>11.747999999999999</v>
      </c>
      <c r="X2104" s="152">
        <v>10.776999999999999</v>
      </c>
      <c r="Y2104" s="152">
        <v>9.9649999999999999</v>
      </c>
      <c r="Z2104" s="152">
        <v>9.8659999999999997</v>
      </c>
      <c r="AA2104" s="152">
        <v>12.819000000000001</v>
      </c>
      <c r="AB2104" s="152">
        <v>11.433999999999999</v>
      </c>
      <c r="AC2104" s="152">
        <v>10.95</v>
      </c>
      <c r="AD2104" s="152">
        <v>8.9260000000000002</v>
      </c>
      <c r="AE2104" s="152">
        <v>11.722</v>
      </c>
      <c r="AF2104" s="152">
        <v>10.776999999999999</v>
      </c>
      <c r="AG2104" s="152">
        <v>9.9649999999999999</v>
      </c>
      <c r="AH2104" s="152">
        <v>9.8330000000000002</v>
      </c>
      <c r="AI2104" s="152">
        <v>12.785</v>
      </c>
      <c r="AJ2104" s="152">
        <v>11.433999999999999</v>
      </c>
      <c r="AK2104" s="152">
        <v>10.95</v>
      </c>
      <c r="AL2104" s="152" t="e">
        <f t="shared" si="377"/>
        <v>#N/A</v>
      </c>
      <c r="AM2104" s="152" t="e">
        <f t="shared" si="378"/>
        <v>#N/A</v>
      </c>
      <c r="AN2104" s="152" t="e">
        <f>NA()</f>
        <v>#N/A</v>
      </c>
      <c r="AO2104" s="152" t="e">
        <f>NA()</f>
        <v>#N/A</v>
      </c>
      <c r="AP2104" s="152">
        <f t="shared" si="391"/>
        <v>7.7013999999999987</v>
      </c>
      <c r="AQ2104" s="152"/>
      <c r="AR2104" s="152"/>
      <c r="AS2104" s="153">
        <f t="shared" si="423"/>
        <v>262</v>
      </c>
      <c r="AT2104" s="153">
        <f t="shared" si="417"/>
        <v>1</v>
      </c>
      <c r="AU2104" s="153">
        <f t="shared" si="418"/>
        <v>0</v>
      </c>
      <c r="AV2104" s="153">
        <f t="shared" si="419"/>
        <v>0</v>
      </c>
      <c r="BA2104">
        <f t="shared" si="424"/>
        <v>19</v>
      </c>
    </row>
    <row r="2105" spans="2:53" x14ac:dyDescent="0.25">
      <c r="B2105" s="155">
        <f t="shared" si="384"/>
        <v>44824.999305555553</v>
      </c>
      <c r="C2105" s="155">
        <f t="shared" si="371"/>
        <v>44824.999305555553</v>
      </c>
      <c r="D2105" s="152">
        <f t="shared" si="374"/>
        <v>10.776999999999999</v>
      </c>
      <c r="E2105" s="152"/>
      <c r="F2105" s="152"/>
      <c r="G2105" s="152"/>
      <c r="H2105" s="152" t="e">
        <f t="shared" si="375"/>
        <v>#N/A</v>
      </c>
      <c r="I2105" s="152"/>
      <c r="J2105" s="152" t="e">
        <f t="shared" si="376"/>
        <v>#N/A</v>
      </c>
      <c r="K2105" s="152"/>
      <c r="L2105" s="152"/>
      <c r="M2105" s="152"/>
      <c r="N2105" s="152"/>
      <c r="O2105" s="152"/>
      <c r="P2105" s="152"/>
      <c r="Q2105" s="152"/>
      <c r="R2105" s="152"/>
      <c r="S2105" s="152"/>
      <c r="T2105" s="153" cm="1">
        <f t="array" ref="T2105">MATCH(1,(TDU_Info!$C$5:$C$111=$T$6)*(TDU_Info!$B$5:$B$111&lt;=$B2105),0)</f>
        <v>87</v>
      </c>
      <c r="U2105" s="152">
        <f>100*(INDEX(TDU_Info!$E$5:$E$111,$T2105)/T$11+INDEX(TDU_Info!$F$5:$F$111,$T2105))</f>
        <v>4.5786000000000007</v>
      </c>
      <c r="V2105" s="152">
        <v>9.0410000000000004</v>
      </c>
      <c r="W2105" s="152">
        <v>12.218</v>
      </c>
      <c r="X2105" s="152">
        <v>10.776999999999999</v>
      </c>
      <c r="Y2105" s="152">
        <v>9.9949999999999992</v>
      </c>
      <c r="Z2105" s="152">
        <v>9.8659999999999997</v>
      </c>
      <c r="AA2105" s="152">
        <v>13.319000000000001</v>
      </c>
      <c r="AB2105" s="152">
        <v>11.433999999999999</v>
      </c>
      <c r="AC2105" s="152">
        <v>10.95</v>
      </c>
      <c r="AD2105" s="152">
        <v>9.016</v>
      </c>
      <c r="AE2105" s="152">
        <v>12.192</v>
      </c>
      <c r="AF2105" s="152">
        <v>10.776999999999999</v>
      </c>
      <c r="AG2105" s="152">
        <v>9.7479999999999993</v>
      </c>
      <c r="AH2105" s="152">
        <v>9.8330000000000002</v>
      </c>
      <c r="AI2105" s="152">
        <v>13.285</v>
      </c>
      <c r="AJ2105" s="152">
        <v>11.433999999999999</v>
      </c>
      <c r="AK2105" s="152">
        <v>10.747999999999999</v>
      </c>
      <c r="AL2105" s="152" t="e">
        <f t="shared" si="377"/>
        <v>#N/A</v>
      </c>
      <c r="AM2105" s="152" t="e">
        <f t="shared" si="378"/>
        <v>#N/A</v>
      </c>
      <c r="AN2105" s="152" t="e">
        <f>NA()</f>
        <v>#N/A</v>
      </c>
      <c r="AO2105" s="152" t="e">
        <f>NA()</f>
        <v>#N/A</v>
      </c>
      <c r="AP2105" s="152">
        <f t="shared" si="391"/>
        <v>7.7013999999999987</v>
      </c>
      <c r="AQ2105" s="152"/>
      <c r="AR2105" s="152"/>
      <c r="AS2105" s="153">
        <f t="shared" ref="AS2105:AS2112" si="425">ROUNDUP(B2105-DATE(YEAR(B2105),1,1),0)</f>
        <v>263</v>
      </c>
      <c r="AT2105" s="153">
        <f t="shared" si="417"/>
        <v>1</v>
      </c>
      <c r="AU2105" s="153">
        <f t="shared" si="418"/>
        <v>0</v>
      </c>
      <c r="AV2105" s="153">
        <f t="shared" si="419"/>
        <v>0</v>
      </c>
      <c r="BA2105">
        <f t="shared" ref="BA2105:BA2112" si="426">DAY(C2105)</f>
        <v>20</v>
      </c>
    </row>
    <row r="2106" spans="2:53" x14ac:dyDescent="0.25">
      <c r="B2106" s="155">
        <f t="shared" si="384"/>
        <v>44825.999305555553</v>
      </c>
      <c r="C2106" s="155">
        <f t="shared" si="371"/>
        <v>44825.999305555553</v>
      </c>
      <c r="D2106" s="152">
        <f t="shared" si="374"/>
        <v>10.776999999999999</v>
      </c>
      <c r="E2106" s="152"/>
      <c r="F2106" s="152"/>
      <c r="G2106" s="152"/>
      <c r="H2106" s="152" t="e">
        <f t="shared" si="375"/>
        <v>#N/A</v>
      </c>
      <c r="I2106" s="152"/>
      <c r="J2106" s="152" t="e">
        <f t="shared" si="376"/>
        <v>#N/A</v>
      </c>
      <c r="K2106" s="152"/>
      <c r="L2106" s="152"/>
      <c r="M2106" s="152"/>
      <c r="N2106" s="152"/>
      <c r="O2106" s="152"/>
      <c r="P2106" s="152"/>
      <c r="Q2106" s="152"/>
      <c r="R2106" s="152"/>
      <c r="S2106" s="152"/>
      <c r="T2106" s="153" cm="1">
        <f t="array" ref="T2106">MATCH(1,(TDU_Info!$C$5:$C$111=$T$6)*(TDU_Info!$B$5:$B$111&lt;=$B2106),0)</f>
        <v>87</v>
      </c>
      <c r="U2106" s="152">
        <f>100*(INDEX(TDU_Info!$E$5:$E$111,$T2106)/T$11+INDEX(TDU_Info!$F$5:$F$111,$T2106))</f>
        <v>4.5786000000000007</v>
      </c>
      <c r="V2106" s="152">
        <v>8.8510000000000009</v>
      </c>
      <c r="W2106" s="152">
        <v>12.218</v>
      </c>
      <c r="X2106" s="152">
        <v>10.776999999999999</v>
      </c>
      <c r="Y2106" s="152">
        <v>9.8650000000000002</v>
      </c>
      <c r="Z2106" s="152">
        <v>9.766</v>
      </c>
      <c r="AA2106" s="152">
        <v>12.523</v>
      </c>
      <c r="AB2106" s="152">
        <v>11.433999999999999</v>
      </c>
      <c r="AC2106" s="152">
        <v>10.750999999999999</v>
      </c>
      <c r="AD2106" s="152">
        <v>8.8260000000000005</v>
      </c>
      <c r="AE2106" s="152">
        <v>12.192</v>
      </c>
      <c r="AF2106" s="152">
        <v>10.776999999999999</v>
      </c>
      <c r="AG2106" s="152">
        <v>9.5299999999999994</v>
      </c>
      <c r="AH2106" s="152">
        <v>9.7330000000000005</v>
      </c>
      <c r="AI2106" s="152">
        <v>12.381</v>
      </c>
      <c r="AJ2106" s="152">
        <v>11.433999999999999</v>
      </c>
      <c r="AK2106" s="152">
        <v>10.49</v>
      </c>
      <c r="AL2106" s="152" t="e">
        <f t="shared" si="377"/>
        <v>#N/A</v>
      </c>
      <c r="AM2106" s="152" t="e">
        <f t="shared" si="378"/>
        <v>#N/A</v>
      </c>
      <c r="AN2106" s="152" t="e">
        <f>NA()</f>
        <v>#N/A</v>
      </c>
      <c r="AO2106" s="152" t="e">
        <f>NA()</f>
        <v>#N/A</v>
      </c>
      <c r="AP2106" s="152">
        <f t="shared" si="391"/>
        <v>7.7013999999999987</v>
      </c>
      <c r="AQ2106" s="152"/>
      <c r="AR2106" s="152"/>
      <c r="AS2106" s="153">
        <f t="shared" si="425"/>
        <v>264</v>
      </c>
      <c r="AT2106" s="153">
        <f t="shared" si="417"/>
        <v>1</v>
      </c>
      <c r="AU2106" s="153">
        <f t="shared" si="418"/>
        <v>0</v>
      </c>
      <c r="AV2106" s="153">
        <f t="shared" si="419"/>
        <v>0</v>
      </c>
      <c r="BA2106">
        <f t="shared" si="426"/>
        <v>21</v>
      </c>
    </row>
    <row r="2107" spans="2:53" x14ac:dyDescent="0.25">
      <c r="B2107" s="155">
        <f t="shared" si="384"/>
        <v>44826.999305555553</v>
      </c>
      <c r="C2107" s="155">
        <f t="shared" si="371"/>
        <v>44826.999305555553</v>
      </c>
      <c r="D2107" s="152">
        <f t="shared" si="374"/>
        <v>10.776999999999999</v>
      </c>
      <c r="E2107" s="152"/>
      <c r="F2107" s="152"/>
      <c r="G2107" s="152"/>
      <c r="H2107" s="152" t="e">
        <f t="shared" si="375"/>
        <v>#N/A</v>
      </c>
      <c r="I2107" s="152"/>
      <c r="J2107" s="152" t="e">
        <f t="shared" si="376"/>
        <v>#N/A</v>
      </c>
      <c r="K2107" s="152"/>
      <c r="L2107" s="152"/>
      <c r="M2107" s="152"/>
      <c r="N2107" s="152"/>
      <c r="O2107" s="152"/>
      <c r="P2107" s="152"/>
      <c r="Q2107" s="152"/>
      <c r="R2107" s="152"/>
      <c r="S2107" s="152"/>
      <c r="T2107" s="153" cm="1">
        <f t="array" ref="T2107">MATCH(1,(TDU_Info!$C$5:$C$111=$T$6)*(TDU_Info!$B$5:$B$111&lt;=$B2107),0)</f>
        <v>87</v>
      </c>
      <c r="U2107" s="152">
        <f>100*(INDEX(TDU_Info!$E$5:$E$111,$T2107)/T$11+INDEX(TDU_Info!$F$5:$F$111,$T2107))</f>
        <v>4.5786000000000007</v>
      </c>
      <c r="V2107" s="152">
        <v>8.8510000000000009</v>
      </c>
      <c r="W2107" s="152">
        <v>12.218</v>
      </c>
      <c r="X2107" s="152">
        <v>10.776999999999999</v>
      </c>
      <c r="Y2107" s="152">
        <v>9.8650000000000002</v>
      </c>
      <c r="Z2107" s="152">
        <v>9.766</v>
      </c>
      <c r="AA2107" s="152">
        <v>12.319000000000001</v>
      </c>
      <c r="AB2107" s="152">
        <v>11.433999999999999</v>
      </c>
      <c r="AC2107" s="152">
        <v>10.695</v>
      </c>
      <c r="AD2107" s="152">
        <v>8.8260000000000005</v>
      </c>
      <c r="AE2107" s="152">
        <v>12.192</v>
      </c>
      <c r="AF2107" s="152">
        <v>10.776999999999999</v>
      </c>
      <c r="AG2107" s="152">
        <v>9.5299999999999994</v>
      </c>
      <c r="AH2107" s="152">
        <v>9.7330000000000005</v>
      </c>
      <c r="AI2107" s="152">
        <v>12.285</v>
      </c>
      <c r="AJ2107" s="152">
        <v>11.433999999999999</v>
      </c>
      <c r="AK2107" s="152">
        <v>10.448</v>
      </c>
      <c r="AL2107" s="152" t="e">
        <f t="shared" si="377"/>
        <v>#N/A</v>
      </c>
      <c r="AM2107" s="152" t="e">
        <f t="shared" si="378"/>
        <v>#N/A</v>
      </c>
      <c r="AN2107" s="152" t="e">
        <f>NA()</f>
        <v>#N/A</v>
      </c>
      <c r="AO2107" s="152" t="e">
        <f>NA()</f>
        <v>#N/A</v>
      </c>
      <c r="AP2107" s="152">
        <f t="shared" si="391"/>
        <v>7.7013999999999987</v>
      </c>
      <c r="AQ2107" s="152"/>
      <c r="AR2107" s="152"/>
      <c r="AS2107" s="153">
        <f t="shared" si="425"/>
        <v>265</v>
      </c>
      <c r="AT2107" s="153">
        <f t="shared" si="417"/>
        <v>1</v>
      </c>
      <c r="AU2107" s="153">
        <f t="shared" si="418"/>
        <v>0</v>
      </c>
      <c r="AV2107" s="153">
        <f t="shared" si="419"/>
        <v>0</v>
      </c>
      <c r="BA2107">
        <f t="shared" si="426"/>
        <v>22</v>
      </c>
    </row>
    <row r="2108" spans="2:53" x14ac:dyDescent="0.25">
      <c r="B2108" s="155">
        <f t="shared" si="384"/>
        <v>44827.999305555553</v>
      </c>
      <c r="C2108" s="155">
        <f t="shared" si="371"/>
        <v>44827.999305555553</v>
      </c>
      <c r="D2108" s="152">
        <f t="shared" si="374"/>
        <v>9.7100000000000009</v>
      </c>
      <c r="E2108" s="152"/>
      <c r="F2108" s="152"/>
      <c r="G2108" s="152"/>
      <c r="H2108" s="152" t="e">
        <f t="shared" si="375"/>
        <v>#N/A</v>
      </c>
      <c r="I2108" s="152"/>
      <c r="J2108" s="152" t="e">
        <f t="shared" si="376"/>
        <v>#N/A</v>
      </c>
      <c r="K2108" s="152"/>
      <c r="L2108" s="152"/>
      <c r="M2108" s="152"/>
      <c r="N2108" s="152"/>
      <c r="O2108" s="152"/>
      <c r="P2108" s="152"/>
      <c r="Q2108" s="152"/>
      <c r="R2108" s="152"/>
      <c r="S2108" s="152"/>
      <c r="T2108" s="153" cm="1">
        <f t="array" ref="T2108">MATCH(1,(TDU_Info!$C$5:$C$111=$T$6)*(TDU_Info!$B$5:$B$111&lt;=$B2108),0)</f>
        <v>87</v>
      </c>
      <c r="U2108" s="152">
        <f>100*(INDEX(TDU_Info!$E$5:$E$111,$T2108)/T$11+INDEX(TDU_Info!$F$5:$F$111,$T2108))</f>
        <v>4.5786000000000007</v>
      </c>
      <c r="V2108" s="152">
        <v>8.7509999999999994</v>
      </c>
      <c r="W2108" s="152">
        <v>11.218</v>
      </c>
      <c r="X2108" s="152">
        <v>10.209</v>
      </c>
      <c r="Y2108" s="152">
        <v>9.0990000000000002</v>
      </c>
      <c r="Z2108" s="152">
        <v>9.6660000000000004</v>
      </c>
      <c r="AA2108" s="152">
        <v>11.919</v>
      </c>
      <c r="AB2108" s="152">
        <v>11.058999999999999</v>
      </c>
      <c r="AC2108" s="152">
        <v>9.9290000000000003</v>
      </c>
      <c r="AD2108" s="152">
        <v>8.7260000000000009</v>
      </c>
      <c r="AE2108" s="152">
        <v>10.784000000000001</v>
      </c>
      <c r="AF2108" s="152">
        <v>9.7100000000000009</v>
      </c>
      <c r="AG2108" s="152">
        <v>8.6</v>
      </c>
      <c r="AH2108" s="152">
        <v>9.6329999999999991</v>
      </c>
      <c r="AI2108" s="152">
        <v>11.510999999999999</v>
      </c>
      <c r="AJ2108" s="152">
        <v>10.56</v>
      </c>
      <c r="AK2108" s="152">
        <v>9.43</v>
      </c>
      <c r="AL2108" s="152" t="e">
        <f t="shared" si="377"/>
        <v>#N/A</v>
      </c>
      <c r="AM2108" s="152" t="e">
        <f t="shared" si="378"/>
        <v>#N/A</v>
      </c>
      <c r="AN2108" s="152" t="e">
        <f>NA()</f>
        <v>#N/A</v>
      </c>
      <c r="AO2108" s="152" t="e">
        <f>NA()</f>
        <v>#N/A</v>
      </c>
      <c r="AP2108" s="152">
        <f t="shared" si="391"/>
        <v>7.7013999999999987</v>
      </c>
      <c r="AQ2108" s="152"/>
      <c r="AR2108" s="152"/>
      <c r="AS2108" s="153">
        <f t="shared" si="425"/>
        <v>266</v>
      </c>
      <c r="AT2108" s="153">
        <f t="shared" si="417"/>
        <v>1</v>
      </c>
      <c r="AU2108" s="153">
        <f t="shared" si="418"/>
        <v>0</v>
      </c>
      <c r="AV2108" s="153">
        <f t="shared" si="419"/>
        <v>0</v>
      </c>
      <c r="BA2108">
        <f t="shared" si="426"/>
        <v>23</v>
      </c>
    </row>
    <row r="2109" spans="2:53" x14ac:dyDescent="0.25">
      <c r="B2109" s="155">
        <f t="shared" si="384"/>
        <v>44828.999305555553</v>
      </c>
      <c r="C2109" s="155">
        <f t="shared" si="371"/>
        <v>44828.999305555553</v>
      </c>
      <c r="D2109" s="152">
        <f t="shared" si="374"/>
        <v>9.7100000000000009</v>
      </c>
      <c r="E2109" s="152"/>
      <c r="F2109" s="152"/>
      <c r="G2109" s="152"/>
      <c r="H2109" s="152" t="e">
        <f t="shared" si="375"/>
        <v>#N/A</v>
      </c>
      <c r="I2109" s="152"/>
      <c r="J2109" s="152" t="e">
        <f t="shared" si="376"/>
        <v>#N/A</v>
      </c>
      <c r="K2109" s="152"/>
      <c r="L2109" s="152"/>
      <c r="M2109" s="152"/>
      <c r="N2109" s="152"/>
      <c r="O2109" s="152"/>
      <c r="P2109" s="152"/>
      <c r="Q2109" s="152"/>
      <c r="R2109" s="152"/>
      <c r="S2109" s="152"/>
      <c r="T2109" s="153" cm="1">
        <f t="array" ref="T2109">MATCH(1,(TDU_Info!$C$5:$C$111=$T$6)*(TDU_Info!$B$5:$B$111&lt;=$B2109),0)</f>
        <v>87</v>
      </c>
      <c r="U2109" s="152">
        <f>100*(INDEX(TDU_Info!$E$5:$E$111,$T2109)/T$11+INDEX(TDU_Info!$F$5:$F$111,$T2109))</f>
        <v>4.5786000000000007</v>
      </c>
      <c r="V2109" s="152">
        <v>8.7509999999999994</v>
      </c>
      <c r="W2109" s="152">
        <v>11.218</v>
      </c>
      <c r="X2109" s="152">
        <v>10.209</v>
      </c>
      <c r="Y2109" s="152">
        <v>9.0990000000000002</v>
      </c>
      <c r="Z2109" s="152">
        <v>9.6660000000000004</v>
      </c>
      <c r="AA2109" s="152">
        <v>11.919</v>
      </c>
      <c r="AB2109" s="152">
        <v>11.058999999999999</v>
      </c>
      <c r="AC2109" s="152">
        <v>9.9290000000000003</v>
      </c>
      <c r="AD2109" s="152">
        <v>8.7260000000000009</v>
      </c>
      <c r="AE2109" s="152">
        <v>10.784000000000001</v>
      </c>
      <c r="AF2109" s="152">
        <v>9.7100000000000009</v>
      </c>
      <c r="AG2109" s="152">
        <v>8.6</v>
      </c>
      <c r="AH2109" s="152">
        <v>9.6329999999999991</v>
      </c>
      <c r="AI2109" s="152">
        <v>11.510999999999999</v>
      </c>
      <c r="AJ2109" s="152">
        <v>10.56</v>
      </c>
      <c r="AK2109" s="152">
        <v>9.43</v>
      </c>
      <c r="AL2109" s="152" t="e">
        <f t="shared" si="377"/>
        <v>#N/A</v>
      </c>
      <c r="AM2109" s="152" t="e">
        <f t="shared" si="378"/>
        <v>#N/A</v>
      </c>
      <c r="AN2109" s="152" t="e">
        <f>NA()</f>
        <v>#N/A</v>
      </c>
      <c r="AO2109" s="152" t="e">
        <f>NA()</f>
        <v>#N/A</v>
      </c>
      <c r="AP2109" s="152">
        <f t="shared" si="391"/>
        <v>7.7013999999999987</v>
      </c>
      <c r="AQ2109" s="152"/>
      <c r="AR2109" s="152"/>
      <c r="AS2109" s="153">
        <f t="shared" si="425"/>
        <v>267</v>
      </c>
      <c r="AT2109" s="153">
        <f t="shared" si="417"/>
        <v>1</v>
      </c>
      <c r="AU2109" s="153">
        <f t="shared" si="418"/>
        <v>0</v>
      </c>
      <c r="AV2109" s="153">
        <f t="shared" si="419"/>
        <v>0</v>
      </c>
      <c r="BA2109">
        <f t="shared" si="426"/>
        <v>24</v>
      </c>
    </row>
    <row r="2110" spans="2:53" x14ac:dyDescent="0.25">
      <c r="B2110" s="155">
        <f t="shared" si="384"/>
        <v>44829.999305555553</v>
      </c>
      <c r="C2110" s="155">
        <f t="shared" ref="C2110:C2364" si="427">IF(OR($B2110&lt;C$12,$B2110&gt;C$13),NA(),$B2110)</f>
        <v>44829.999305555553</v>
      </c>
      <c r="D2110" s="152">
        <f t="shared" si="374"/>
        <v>9.7100000000000009</v>
      </c>
      <c r="E2110" s="152"/>
      <c r="F2110" s="152"/>
      <c r="G2110" s="152"/>
      <c r="H2110" s="152" t="e">
        <f t="shared" si="375"/>
        <v>#N/A</v>
      </c>
      <c r="I2110" s="152"/>
      <c r="J2110" s="152" t="e">
        <f t="shared" si="376"/>
        <v>#N/A</v>
      </c>
      <c r="K2110" s="152"/>
      <c r="L2110" s="152"/>
      <c r="M2110" s="152"/>
      <c r="N2110" s="152"/>
      <c r="O2110" s="152"/>
      <c r="P2110" s="152"/>
      <c r="Q2110" s="152"/>
      <c r="R2110" s="152"/>
      <c r="S2110" s="152"/>
      <c r="T2110" s="153" cm="1">
        <f t="array" ref="T2110">MATCH(1,(TDU_Info!$C$5:$C$111=$T$6)*(TDU_Info!$B$5:$B$111&lt;=$B2110),0)</f>
        <v>87</v>
      </c>
      <c r="U2110" s="152">
        <f>100*(INDEX(TDU_Info!$E$5:$E$111,$T2110)/T$11+INDEX(TDU_Info!$F$5:$F$111,$T2110))</f>
        <v>4.5786000000000007</v>
      </c>
      <c r="V2110" s="152">
        <v>8.6509999999999998</v>
      </c>
      <c r="W2110" s="152">
        <v>11.018000000000001</v>
      </c>
      <c r="X2110" s="152">
        <v>10.209</v>
      </c>
      <c r="Y2110" s="152">
        <v>9.0990000000000002</v>
      </c>
      <c r="Z2110" s="152">
        <v>9.4659999999999993</v>
      </c>
      <c r="AA2110" s="152">
        <v>11.718999999999999</v>
      </c>
      <c r="AB2110" s="152">
        <v>11.010999999999999</v>
      </c>
      <c r="AC2110" s="152">
        <v>9.9290000000000003</v>
      </c>
      <c r="AD2110" s="152">
        <v>8.6259999999999994</v>
      </c>
      <c r="AE2110" s="152">
        <v>10.784000000000001</v>
      </c>
      <c r="AF2110" s="152">
        <v>9.7100000000000009</v>
      </c>
      <c r="AG2110" s="152">
        <v>8.6</v>
      </c>
      <c r="AH2110" s="152">
        <v>9.4329999999999998</v>
      </c>
      <c r="AI2110" s="152">
        <v>11.510999999999999</v>
      </c>
      <c r="AJ2110" s="152">
        <v>10.56</v>
      </c>
      <c r="AK2110" s="152">
        <v>9.43</v>
      </c>
      <c r="AL2110" s="152" t="e">
        <f t="shared" si="377"/>
        <v>#N/A</v>
      </c>
      <c r="AM2110" s="152" t="e">
        <f t="shared" si="378"/>
        <v>#N/A</v>
      </c>
      <c r="AN2110" s="152" t="e">
        <f>NA()</f>
        <v>#N/A</v>
      </c>
      <c r="AO2110" s="152" t="e">
        <f>NA()</f>
        <v>#N/A</v>
      </c>
      <c r="AP2110" s="152">
        <f t="shared" si="391"/>
        <v>7.7013999999999987</v>
      </c>
      <c r="AQ2110" s="152"/>
      <c r="AR2110" s="152"/>
      <c r="AS2110" s="153">
        <f t="shared" si="425"/>
        <v>268</v>
      </c>
      <c r="AT2110" s="153">
        <f t="shared" si="417"/>
        <v>1</v>
      </c>
      <c r="AU2110" s="153">
        <f t="shared" si="418"/>
        <v>0</v>
      </c>
      <c r="AV2110" s="153">
        <f t="shared" si="419"/>
        <v>0</v>
      </c>
      <c r="BA2110">
        <f t="shared" si="426"/>
        <v>25</v>
      </c>
    </row>
    <row r="2111" spans="2:53" x14ac:dyDescent="0.25">
      <c r="B2111" s="155">
        <f t="shared" si="384"/>
        <v>44830.999305555553</v>
      </c>
      <c r="C2111" s="155">
        <f t="shared" si="427"/>
        <v>44830.999305555553</v>
      </c>
      <c r="D2111" s="152">
        <f t="shared" si="374"/>
        <v>9.7100000000000009</v>
      </c>
      <c r="E2111" s="152"/>
      <c r="F2111" s="152"/>
      <c r="G2111" s="152"/>
      <c r="H2111" s="152" t="e">
        <f t="shared" si="375"/>
        <v>#N/A</v>
      </c>
      <c r="I2111" s="152"/>
      <c r="J2111" s="152" t="e">
        <f t="shared" si="376"/>
        <v>#N/A</v>
      </c>
      <c r="K2111" s="152"/>
      <c r="L2111" s="152"/>
      <c r="M2111" s="152"/>
      <c r="N2111" s="152"/>
      <c r="O2111" s="152"/>
      <c r="P2111" s="152"/>
      <c r="Q2111" s="152"/>
      <c r="R2111" s="152"/>
      <c r="S2111" s="152"/>
      <c r="T2111" s="153" cm="1">
        <f t="array" ref="T2111">MATCH(1,(TDU_Info!$C$5:$C$111=$T$6)*(TDU_Info!$B$5:$B$111&lt;=$B2111),0)</f>
        <v>87</v>
      </c>
      <c r="U2111" s="152">
        <f>100*(INDEX(TDU_Info!$E$5:$E$111,$T2111)/T$11+INDEX(TDU_Info!$F$5:$F$111,$T2111))</f>
        <v>4.5786000000000007</v>
      </c>
      <c r="V2111" s="152">
        <v>8.6509999999999998</v>
      </c>
      <c r="W2111" s="152">
        <v>11.018000000000001</v>
      </c>
      <c r="X2111" s="152">
        <v>10.209</v>
      </c>
      <c r="Y2111" s="152">
        <v>9.0990000000000002</v>
      </c>
      <c r="Z2111" s="152">
        <v>9.4659999999999993</v>
      </c>
      <c r="AA2111" s="152">
        <v>11.718999999999999</v>
      </c>
      <c r="AB2111" s="152">
        <v>11.010999999999999</v>
      </c>
      <c r="AC2111" s="152">
        <v>9.9290000000000003</v>
      </c>
      <c r="AD2111" s="152">
        <v>8.6259999999999994</v>
      </c>
      <c r="AE2111" s="152">
        <v>10.784000000000001</v>
      </c>
      <c r="AF2111" s="152">
        <v>9.7100000000000009</v>
      </c>
      <c r="AG2111" s="152">
        <v>8.6</v>
      </c>
      <c r="AH2111" s="152">
        <v>9.4329999999999998</v>
      </c>
      <c r="AI2111" s="152">
        <v>11.510999999999999</v>
      </c>
      <c r="AJ2111" s="152">
        <v>10.56</v>
      </c>
      <c r="AK2111" s="152">
        <v>9.43</v>
      </c>
      <c r="AL2111" s="152" t="e">
        <f t="shared" si="377"/>
        <v>#N/A</v>
      </c>
      <c r="AM2111" s="152" t="e">
        <f t="shared" si="378"/>
        <v>#N/A</v>
      </c>
      <c r="AN2111" s="152" t="e">
        <f>NA()</f>
        <v>#N/A</v>
      </c>
      <c r="AO2111" s="152" t="e">
        <f>NA()</f>
        <v>#N/A</v>
      </c>
      <c r="AP2111" s="152">
        <f t="shared" si="391"/>
        <v>7.7013999999999987</v>
      </c>
      <c r="AQ2111" s="152"/>
      <c r="AR2111" s="152"/>
      <c r="AS2111" s="153">
        <f t="shared" si="425"/>
        <v>269</v>
      </c>
      <c r="AT2111" s="153">
        <f t="shared" si="417"/>
        <v>1</v>
      </c>
      <c r="AU2111" s="153">
        <f t="shared" si="418"/>
        <v>0</v>
      </c>
      <c r="AV2111" s="153">
        <f t="shared" si="419"/>
        <v>0</v>
      </c>
      <c r="BA2111">
        <f t="shared" si="426"/>
        <v>26</v>
      </c>
    </row>
    <row r="2112" spans="2:53" x14ac:dyDescent="0.25">
      <c r="B2112" s="155">
        <f t="shared" si="384"/>
        <v>44831.999305555553</v>
      </c>
      <c r="C2112" s="155">
        <f t="shared" si="427"/>
        <v>44831.999305555553</v>
      </c>
      <c r="D2112" s="152">
        <f t="shared" si="374"/>
        <v>9.5299999999999994</v>
      </c>
      <c r="E2112" s="152"/>
      <c r="F2112" s="152"/>
      <c r="G2112" s="152"/>
      <c r="H2112" s="152" t="e">
        <f t="shared" si="375"/>
        <v>#N/A</v>
      </c>
      <c r="I2112" s="152"/>
      <c r="J2112" s="152" t="e">
        <f t="shared" si="376"/>
        <v>#N/A</v>
      </c>
      <c r="K2112" s="152"/>
      <c r="L2112" s="152"/>
      <c r="M2112" s="152"/>
      <c r="N2112" s="152"/>
      <c r="O2112" s="152"/>
      <c r="P2112" s="152"/>
      <c r="Q2112" s="152"/>
      <c r="R2112" s="152"/>
      <c r="S2112" s="152"/>
      <c r="T2112" s="153" cm="1">
        <f t="array" ref="T2112">MATCH(1,(TDU_Info!$C$5:$C$111=$T$6)*(TDU_Info!$B$5:$B$111&lt;=$B2112),0)</f>
        <v>87</v>
      </c>
      <c r="U2112" s="152">
        <f>100*(INDEX(TDU_Info!$E$5:$E$111,$T2112)/T$11+INDEX(TDU_Info!$F$5:$F$111,$T2112))</f>
        <v>4.5786000000000007</v>
      </c>
      <c r="V2112" s="152">
        <v>8.2409999999999997</v>
      </c>
      <c r="W2112" s="152">
        <v>10.718</v>
      </c>
      <c r="X2112" s="152">
        <v>9.89</v>
      </c>
      <c r="Y2112" s="152">
        <v>8.89</v>
      </c>
      <c r="Z2112" s="152">
        <v>9.1159999999999997</v>
      </c>
      <c r="AA2112" s="152">
        <v>11.682</v>
      </c>
      <c r="AB2112" s="152">
        <v>10.75</v>
      </c>
      <c r="AC2112" s="152">
        <v>9.65</v>
      </c>
      <c r="AD2112" s="152">
        <v>8.2159999999999993</v>
      </c>
      <c r="AE2112" s="152">
        <v>10.374000000000001</v>
      </c>
      <c r="AF2112" s="152">
        <v>9.5299999999999994</v>
      </c>
      <c r="AG2112" s="152">
        <v>8.6</v>
      </c>
      <c r="AH2112" s="152">
        <v>9.0830000000000002</v>
      </c>
      <c r="AI2112" s="152">
        <v>11.071</v>
      </c>
      <c r="AJ2112" s="152">
        <v>10.38</v>
      </c>
      <c r="AK2112" s="152">
        <v>9.43</v>
      </c>
      <c r="AL2112" s="152" t="e">
        <f t="shared" si="377"/>
        <v>#N/A</v>
      </c>
      <c r="AM2112" s="152" t="e">
        <f t="shared" si="378"/>
        <v>#N/A</v>
      </c>
      <c r="AN2112" s="152" t="e">
        <f>NA()</f>
        <v>#N/A</v>
      </c>
      <c r="AO2112" s="152" t="e">
        <f>NA()</f>
        <v>#N/A</v>
      </c>
      <c r="AP2112" s="152">
        <f t="shared" si="391"/>
        <v>7.7013999999999987</v>
      </c>
      <c r="AQ2112" s="152"/>
      <c r="AR2112" s="152"/>
      <c r="AS2112" s="153">
        <f t="shared" si="425"/>
        <v>270</v>
      </c>
      <c r="AT2112" s="153">
        <f t="shared" si="417"/>
        <v>1</v>
      </c>
      <c r="AU2112" s="153">
        <f t="shared" si="418"/>
        <v>0</v>
      </c>
      <c r="AV2112" s="153">
        <f t="shared" si="419"/>
        <v>0</v>
      </c>
      <c r="BA2112">
        <f t="shared" si="426"/>
        <v>27</v>
      </c>
    </row>
    <row r="2113" spans="2:53" x14ac:dyDescent="0.25">
      <c r="B2113" s="155">
        <f t="shared" si="384"/>
        <v>44832.999305555553</v>
      </c>
      <c r="C2113" s="155">
        <f t="shared" si="427"/>
        <v>44832.999305555553</v>
      </c>
      <c r="D2113" s="152">
        <f t="shared" si="374"/>
        <v>9.5299999999999994</v>
      </c>
      <c r="E2113" s="152"/>
      <c r="F2113" s="152"/>
      <c r="G2113" s="152"/>
      <c r="H2113" s="152" t="e">
        <f t="shared" si="375"/>
        <v>#N/A</v>
      </c>
      <c r="I2113" s="152"/>
      <c r="J2113" s="152" t="e">
        <f t="shared" si="376"/>
        <v>#N/A</v>
      </c>
      <c r="K2113" s="152"/>
      <c r="L2113" s="152"/>
      <c r="M2113" s="152"/>
      <c r="N2113" s="152"/>
      <c r="O2113" s="152"/>
      <c r="P2113" s="152"/>
      <c r="Q2113" s="152"/>
      <c r="R2113" s="152"/>
      <c r="S2113" s="152"/>
      <c r="T2113" s="153" cm="1">
        <f t="array" ref="T2113">MATCH(1,(TDU_Info!$C$5:$C$111=$T$6)*(TDU_Info!$B$5:$B$111&lt;=$B2113),0)</f>
        <v>87</v>
      </c>
      <c r="U2113" s="152">
        <f>100*(INDEX(TDU_Info!$E$5:$E$111,$T2113)/T$11+INDEX(TDU_Info!$F$5:$F$111,$T2113))</f>
        <v>4.5786000000000007</v>
      </c>
      <c r="V2113" s="152">
        <v>8.141</v>
      </c>
      <c r="W2113" s="152">
        <v>10.718</v>
      </c>
      <c r="X2113" s="152">
        <v>9.7550000000000008</v>
      </c>
      <c r="Y2113" s="152">
        <v>8.8650000000000002</v>
      </c>
      <c r="Z2113" s="152">
        <v>9.016</v>
      </c>
      <c r="AA2113" s="152">
        <v>11.319000000000001</v>
      </c>
      <c r="AB2113" s="152">
        <v>10.621</v>
      </c>
      <c r="AC2113" s="152">
        <v>9.65</v>
      </c>
      <c r="AD2113" s="152">
        <v>8.1159999999999997</v>
      </c>
      <c r="AE2113" s="152">
        <v>10.374000000000001</v>
      </c>
      <c r="AF2113" s="152">
        <v>9.5299999999999994</v>
      </c>
      <c r="AG2113" s="152">
        <v>8.6</v>
      </c>
      <c r="AH2113" s="152">
        <v>8.9830000000000005</v>
      </c>
      <c r="AI2113" s="152">
        <v>11.071</v>
      </c>
      <c r="AJ2113" s="152">
        <v>10.38</v>
      </c>
      <c r="AK2113" s="152">
        <v>9.43</v>
      </c>
      <c r="AL2113" s="152" t="e">
        <f t="shared" si="377"/>
        <v>#N/A</v>
      </c>
      <c r="AM2113" s="152" t="e">
        <f t="shared" si="378"/>
        <v>#N/A</v>
      </c>
      <c r="AN2113" s="152" t="e">
        <f>NA()</f>
        <v>#N/A</v>
      </c>
      <c r="AO2113" s="152" t="e">
        <f>NA()</f>
        <v>#N/A</v>
      </c>
      <c r="AP2113" s="152">
        <f t="shared" si="391"/>
        <v>7.7013999999999987</v>
      </c>
      <c r="AQ2113" s="152"/>
      <c r="AR2113" s="152"/>
      <c r="AS2113" s="153">
        <f t="shared" ref="AS2113:AS2129" si="428">ROUNDUP(B2113-DATE(YEAR(B2113),1,1),0)</f>
        <v>271</v>
      </c>
      <c r="AT2113" s="153">
        <f t="shared" si="417"/>
        <v>1</v>
      </c>
      <c r="AU2113" s="153">
        <f t="shared" si="418"/>
        <v>0</v>
      </c>
      <c r="AV2113" s="153">
        <f t="shared" si="419"/>
        <v>0</v>
      </c>
      <c r="BA2113">
        <f t="shared" ref="BA2113:BA2129" si="429">DAY(C2113)</f>
        <v>28</v>
      </c>
    </row>
    <row r="2114" spans="2:53" x14ac:dyDescent="0.25">
      <c r="B2114" s="155">
        <f t="shared" si="384"/>
        <v>44833.999305555553</v>
      </c>
      <c r="C2114" s="155">
        <f t="shared" si="427"/>
        <v>44833.999305555553</v>
      </c>
      <c r="D2114" s="152">
        <f t="shared" si="374"/>
        <v>9.4700000000000006</v>
      </c>
      <c r="E2114" s="152"/>
      <c r="F2114" s="152"/>
      <c r="G2114" s="152"/>
      <c r="H2114" s="152" t="e">
        <f t="shared" si="375"/>
        <v>#N/A</v>
      </c>
      <c r="I2114" s="152"/>
      <c r="J2114" s="152" t="e">
        <f t="shared" si="376"/>
        <v>#N/A</v>
      </c>
      <c r="K2114" s="152"/>
      <c r="L2114" s="152"/>
      <c r="M2114" s="152"/>
      <c r="N2114" s="152"/>
      <c r="O2114" s="152"/>
      <c r="P2114" s="152"/>
      <c r="Q2114" s="152"/>
      <c r="R2114" s="152"/>
      <c r="S2114" s="152"/>
      <c r="T2114" s="153" cm="1">
        <f t="array" ref="T2114">MATCH(1,(TDU_Info!$C$5:$C$111=$T$6)*(TDU_Info!$B$5:$B$111&lt;=$B2114),0)</f>
        <v>87</v>
      </c>
      <c r="U2114" s="152">
        <f>100*(INDEX(TDU_Info!$E$5:$E$111,$T2114)/T$11+INDEX(TDU_Info!$F$5:$F$111,$T2114))</f>
        <v>4.5786000000000007</v>
      </c>
      <c r="V2114" s="152">
        <v>8.0510000000000002</v>
      </c>
      <c r="W2114" s="152">
        <v>10.718</v>
      </c>
      <c r="X2114" s="152">
        <v>9.4700000000000006</v>
      </c>
      <c r="Y2114" s="152">
        <v>8.6</v>
      </c>
      <c r="Z2114" s="152">
        <v>8.9659999999999993</v>
      </c>
      <c r="AA2114" s="152">
        <v>11.319000000000001</v>
      </c>
      <c r="AB2114" s="152">
        <v>10.24</v>
      </c>
      <c r="AC2114" s="152">
        <v>9.34</v>
      </c>
      <c r="AD2114" s="152">
        <v>8.0259999999999998</v>
      </c>
      <c r="AE2114" s="152">
        <v>10.374000000000001</v>
      </c>
      <c r="AF2114" s="152">
        <v>9.4700000000000006</v>
      </c>
      <c r="AG2114" s="152">
        <v>8.6</v>
      </c>
      <c r="AH2114" s="152">
        <v>8.9329999999999998</v>
      </c>
      <c r="AI2114" s="152">
        <v>11.071</v>
      </c>
      <c r="AJ2114" s="152">
        <v>10.24</v>
      </c>
      <c r="AK2114" s="152">
        <v>9.34</v>
      </c>
      <c r="AL2114" s="152" t="e">
        <f t="shared" si="377"/>
        <v>#N/A</v>
      </c>
      <c r="AM2114" s="152" t="e">
        <f t="shared" si="378"/>
        <v>#N/A</v>
      </c>
      <c r="AN2114" s="152" t="e">
        <f>NA()</f>
        <v>#N/A</v>
      </c>
      <c r="AO2114" s="152" t="e">
        <f>NA()</f>
        <v>#N/A</v>
      </c>
      <c r="AP2114" s="152">
        <f t="shared" si="391"/>
        <v>7.7013999999999987</v>
      </c>
      <c r="AQ2114" s="152"/>
      <c r="AR2114" s="152"/>
      <c r="AS2114" s="153">
        <f t="shared" si="428"/>
        <v>272</v>
      </c>
      <c r="AT2114" s="153">
        <f t="shared" si="417"/>
        <v>1</v>
      </c>
      <c r="AU2114" s="153">
        <f t="shared" si="418"/>
        <v>0</v>
      </c>
      <c r="AV2114" s="153">
        <f t="shared" si="419"/>
        <v>0</v>
      </c>
      <c r="BA2114">
        <f t="shared" si="429"/>
        <v>29</v>
      </c>
    </row>
    <row r="2115" spans="2:53" x14ac:dyDescent="0.25">
      <c r="B2115" s="155">
        <f t="shared" si="384"/>
        <v>44834.999305555553</v>
      </c>
      <c r="C2115" s="155">
        <f t="shared" si="427"/>
        <v>44834.999305555553</v>
      </c>
      <c r="D2115" s="152">
        <f t="shared" si="374"/>
        <v>9.452</v>
      </c>
      <c r="E2115" s="152"/>
      <c r="F2115" s="152"/>
      <c r="G2115" s="152"/>
      <c r="H2115" s="152" t="e">
        <f t="shared" si="375"/>
        <v>#N/A</v>
      </c>
      <c r="I2115" s="152"/>
      <c r="J2115" s="152" t="e">
        <f t="shared" si="376"/>
        <v>#N/A</v>
      </c>
      <c r="K2115" s="152"/>
      <c r="L2115" s="152"/>
      <c r="M2115" s="152"/>
      <c r="N2115" s="152"/>
      <c r="O2115" s="152"/>
      <c r="P2115" s="152"/>
      <c r="Q2115" s="152"/>
      <c r="R2115" s="152"/>
      <c r="S2115" s="152"/>
      <c r="T2115" s="153" cm="1">
        <f t="array" ref="T2115">MATCH(1,(TDU_Info!$C$5:$C$111=$T$6)*(TDU_Info!$B$5:$B$111&lt;=$B2115),0)</f>
        <v>87</v>
      </c>
      <c r="U2115" s="152">
        <f>100*(INDEX(TDU_Info!$E$5:$E$111,$T2115)/T$11+INDEX(TDU_Info!$F$5:$F$111,$T2115))</f>
        <v>4.5786000000000007</v>
      </c>
      <c r="V2115" s="152">
        <v>7.8410000000000002</v>
      </c>
      <c r="W2115" s="152">
        <v>10.318</v>
      </c>
      <c r="X2115" s="152">
        <v>9.452</v>
      </c>
      <c r="Y2115" s="152">
        <v>8.5649999999999995</v>
      </c>
      <c r="Z2115" s="152">
        <v>8.7159999999999993</v>
      </c>
      <c r="AA2115" s="152">
        <v>11.319000000000001</v>
      </c>
      <c r="AB2115" s="152">
        <v>10.212</v>
      </c>
      <c r="AC2115" s="152">
        <v>9.34</v>
      </c>
      <c r="AD2115" s="152">
        <v>7.8159999999999998</v>
      </c>
      <c r="AE2115" s="152">
        <v>10.292</v>
      </c>
      <c r="AF2115" s="152">
        <v>9.452</v>
      </c>
      <c r="AG2115" s="152">
        <v>8.5649999999999995</v>
      </c>
      <c r="AH2115" s="152">
        <v>8.6829999999999998</v>
      </c>
      <c r="AI2115" s="152">
        <v>11.071</v>
      </c>
      <c r="AJ2115" s="152">
        <v>10.212</v>
      </c>
      <c r="AK2115" s="152">
        <v>9.34</v>
      </c>
      <c r="AL2115" s="152" t="e">
        <f t="shared" si="377"/>
        <v>#N/A</v>
      </c>
      <c r="AM2115" s="152" t="e">
        <f t="shared" si="378"/>
        <v>#N/A</v>
      </c>
      <c r="AN2115" s="152" t="e">
        <f>NA()</f>
        <v>#N/A</v>
      </c>
      <c r="AO2115" s="152" t="e">
        <f>NA()</f>
        <v>#N/A</v>
      </c>
      <c r="AP2115" s="152">
        <f t="shared" si="391"/>
        <v>7.7013999999999987</v>
      </c>
      <c r="AQ2115" s="152"/>
      <c r="AR2115" s="152"/>
      <c r="AS2115" s="153">
        <f t="shared" si="428"/>
        <v>273</v>
      </c>
      <c r="AT2115" s="153">
        <f t="shared" si="417"/>
        <v>1</v>
      </c>
      <c r="AU2115" s="153">
        <f t="shared" si="418"/>
        <v>0</v>
      </c>
      <c r="AV2115" s="153">
        <f t="shared" si="419"/>
        <v>0</v>
      </c>
      <c r="BA2115">
        <f t="shared" si="429"/>
        <v>30</v>
      </c>
    </row>
    <row r="2116" spans="2:53" x14ac:dyDescent="0.25">
      <c r="B2116" s="155">
        <f t="shared" si="384"/>
        <v>44835.999305555553</v>
      </c>
      <c r="C2116" s="155">
        <f t="shared" si="427"/>
        <v>44835.999305555553</v>
      </c>
      <c r="D2116" s="152">
        <f t="shared" si="374"/>
        <v>9.452</v>
      </c>
      <c r="E2116" s="152"/>
      <c r="F2116" s="152"/>
      <c r="G2116" s="152"/>
      <c r="H2116" s="152" t="e">
        <f t="shared" si="375"/>
        <v>#N/A</v>
      </c>
      <c r="I2116" s="152"/>
      <c r="J2116" s="152" t="e">
        <f t="shared" si="376"/>
        <v>#N/A</v>
      </c>
      <c r="K2116" s="152"/>
      <c r="L2116" s="152"/>
      <c r="M2116" s="152"/>
      <c r="N2116" s="152"/>
      <c r="O2116" s="152"/>
      <c r="P2116" s="152"/>
      <c r="Q2116" s="152"/>
      <c r="R2116" s="152"/>
      <c r="S2116" s="152"/>
      <c r="T2116" s="153" cm="1">
        <f t="array" ref="T2116">MATCH(1,(TDU_Info!$C$5:$C$111=$T$6)*(TDU_Info!$B$5:$B$111&lt;=$B2116),0)</f>
        <v>87</v>
      </c>
      <c r="U2116" s="152">
        <f>100*(INDEX(TDU_Info!$E$5:$E$111,$T2116)/T$11+INDEX(TDU_Info!$F$5:$F$111,$T2116))</f>
        <v>4.5786000000000007</v>
      </c>
      <c r="V2116" s="152">
        <v>7.8410000000000002</v>
      </c>
      <c r="W2116" s="152">
        <v>10.318</v>
      </c>
      <c r="X2116" s="152">
        <v>9.452</v>
      </c>
      <c r="Y2116" s="152">
        <v>8.3650000000000002</v>
      </c>
      <c r="Z2116" s="152">
        <v>8.6590000000000007</v>
      </c>
      <c r="AA2116" s="152">
        <v>11.319000000000001</v>
      </c>
      <c r="AB2116" s="152">
        <v>10.212</v>
      </c>
      <c r="AC2116" s="152">
        <v>9.2509999999999994</v>
      </c>
      <c r="AD2116" s="152">
        <v>7.4569999999999999</v>
      </c>
      <c r="AE2116" s="152">
        <v>10.292</v>
      </c>
      <c r="AF2116" s="152">
        <v>9.452</v>
      </c>
      <c r="AG2116" s="152">
        <v>8.3650000000000002</v>
      </c>
      <c r="AH2116" s="152">
        <v>8.2249999999999996</v>
      </c>
      <c r="AI2116" s="152">
        <v>11.285</v>
      </c>
      <c r="AJ2116" s="152">
        <v>10.212</v>
      </c>
      <c r="AK2116" s="152">
        <v>9.2509999999999994</v>
      </c>
      <c r="AL2116" s="152" t="e">
        <f t="shared" si="377"/>
        <v>#N/A</v>
      </c>
      <c r="AM2116" s="152" t="e">
        <f t="shared" si="378"/>
        <v>#N/A</v>
      </c>
      <c r="AN2116" s="152" t="e">
        <f>NA()</f>
        <v>#N/A</v>
      </c>
      <c r="AO2116" s="152" t="e">
        <f>NA()</f>
        <v>#N/A</v>
      </c>
      <c r="AP2116" s="152" t="e">
        <f t="shared" si="391"/>
        <v>#N/A</v>
      </c>
      <c r="AQ2116" s="152"/>
      <c r="AR2116" s="152"/>
      <c r="AS2116" s="153">
        <f t="shared" si="428"/>
        <v>274</v>
      </c>
      <c r="AT2116" s="153">
        <f t="shared" si="417"/>
        <v>1</v>
      </c>
      <c r="AU2116" s="153">
        <f t="shared" si="418"/>
        <v>0</v>
      </c>
      <c r="AV2116" s="153">
        <f t="shared" si="419"/>
        <v>0</v>
      </c>
      <c r="BA2116">
        <f t="shared" si="429"/>
        <v>1</v>
      </c>
    </row>
    <row r="2117" spans="2:53" x14ac:dyDescent="0.25">
      <c r="B2117" s="155">
        <f t="shared" si="384"/>
        <v>44836.999305555553</v>
      </c>
      <c r="C2117" s="155">
        <f t="shared" si="427"/>
        <v>44836.999305555553</v>
      </c>
      <c r="D2117" s="152">
        <f t="shared" si="374"/>
        <v>9.39</v>
      </c>
      <c r="E2117" s="152"/>
      <c r="F2117" s="152"/>
      <c r="G2117" s="152"/>
      <c r="H2117" s="152" t="e">
        <f t="shared" si="375"/>
        <v>#N/A</v>
      </c>
      <c r="I2117" s="152"/>
      <c r="J2117" s="152" t="e">
        <f t="shared" si="376"/>
        <v>#N/A</v>
      </c>
      <c r="K2117" s="152"/>
      <c r="L2117" s="152"/>
      <c r="M2117" s="152"/>
      <c r="N2117" s="152"/>
      <c r="O2117" s="152"/>
      <c r="P2117" s="152"/>
      <c r="Q2117" s="152"/>
      <c r="R2117" s="152"/>
      <c r="S2117" s="152"/>
      <c r="T2117" s="153" cm="1">
        <f t="array" ref="T2117">MATCH(1,(TDU_Info!$C$5:$C$111=$T$6)*(TDU_Info!$B$5:$B$111&lt;=$B2117),0)</f>
        <v>87</v>
      </c>
      <c r="U2117" s="152">
        <f>100*(INDEX(TDU_Info!$E$5:$E$111,$T2117)/T$11+INDEX(TDU_Info!$F$5:$F$111,$T2117))</f>
        <v>4.5786000000000007</v>
      </c>
      <c r="V2117" s="152">
        <v>7.7409999999999997</v>
      </c>
      <c r="W2117" s="152">
        <v>10.318</v>
      </c>
      <c r="X2117" s="152">
        <v>9.39</v>
      </c>
      <c r="Y2117" s="152">
        <v>8.3650000000000002</v>
      </c>
      <c r="Z2117" s="152">
        <v>8.6159999999999997</v>
      </c>
      <c r="AA2117" s="152">
        <v>11.319000000000001</v>
      </c>
      <c r="AB2117" s="152">
        <v>10.15</v>
      </c>
      <c r="AC2117" s="152">
        <v>9.25</v>
      </c>
      <c r="AD2117" s="152">
        <v>7.4569999999999999</v>
      </c>
      <c r="AE2117" s="152">
        <v>10.292</v>
      </c>
      <c r="AF2117" s="152">
        <v>9.39</v>
      </c>
      <c r="AG2117" s="152">
        <v>8.3650000000000002</v>
      </c>
      <c r="AH2117" s="152">
        <v>8.2249999999999996</v>
      </c>
      <c r="AI2117" s="152">
        <v>11.285</v>
      </c>
      <c r="AJ2117" s="152">
        <v>10.15</v>
      </c>
      <c r="AK2117" s="152">
        <v>9.25</v>
      </c>
      <c r="AL2117" s="152" t="e">
        <f t="shared" si="377"/>
        <v>#N/A</v>
      </c>
      <c r="AM2117" s="152" t="e">
        <f t="shared" si="378"/>
        <v>#N/A</v>
      </c>
      <c r="AN2117" s="152" t="e">
        <f>NA()</f>
        <v>#N/A</v>
      </c>
      <c r="AO2117" s="152" t="e">
        <f>NA()</f>
        <v>#N/A</v>
      </c>
      <c r="AP2117" s="152">
        <f t="shared" si="391"/>
        <v>7.7013999999999987</v>
      </c>
      <c r="AQ2117" s="152"/>
      <c r="AR2117" s="152"/>
      <c r="AS2117" s="153">
        <f t="shared" si="428"/>
        <v>275</v>
      </c>
      <c r="AT2117" s="153">
        <f t="shared" si="417"/>
        <v>1</v>
      </c>
      <c r="AU2117" s="153">
        <f t="shared" si="418"/>
        <v>0</v>
      </c>
      <c r="AV2117" s="153">
        <f t="shared" si="419"/>
        <v>0</v>
      </c>
      <c r="BA2117">
        <f t="shared" si="429"/>
        <v>2</v>
      </c>
    </row>
    <row r="2118" spans="2:53" x14ac:dyDescent="0.25">
      <c r="B2118" s="155">
        <f t="shared" si="384"/>
        <v>44837.999305555553</v>
      </c>
      <c r="C2118" s="155">
        <f t="shared" si="427"/>
        <v>44837.999305555553</v>
      </c>
      <c r="D2118" s="152">
        <f t="shared" si="374"/>
        <v>9.39</v>
      </c>
      <c r="E2118" s="152"/>
      <c r="F2118" s="152"/>
      <c r="G2118" s="152"/>
      <c r="H2118" s="152" t="e">
        <f t="shared" si="375"/>
        <v>#N/A</v>
      </c>
      <c r="I2118" s="152"/>
      <c r="J2118" s="152" t="e">
        <f t="shared" si="376"/>
        <v>#N/A</v>
      </c>
      <c r="K2118" s="152"/>
      <c r="L2118" s="152"/>
      <c r="M2118" s="152"/>
      <c r="N2118" s="152"/>
      <c r="O2118" s="152"/>
      <c r="P2118" s="152"/>
      <c r="Q2118" s="152"/>
      <c r="R2118" s="152"/>
      <c r="S2118" s="152"/>
      <c r="T2118" s="153" cm="1">
        <f t="array" ref="T2118">MATCH(1,(TDU_Info!$C$5:$C$111=$T$6)*(TDU_Info!$B$5:$B$111&lt;=$B2118),0)</f>
        <v>87</v>
      </c>
      <c r="U2118" s="152">
        <f>100*(INDEX(TDU_Info!$E$5:$E$111,$T2118)/T$11+INDEX(TDU_Info!$F$5:$F$111,$T2118))</f>
        <v>4.5786000000000007</v>
      </c>
      <c r="V2118" s="152">
        <v>7.6509999999999998</v>
      </c>
      <c r="W2118" s="152">
        <v>10.318</v>
      </c>
      <c r="X2118" s="152">
        <v>9.39</v>
      </c>
      <c r="Y2118" s="152">
        <v>8.3650000000000002</v>
      </c>
      <c r="Z2118" s="152">
        <v>8.4659999999999993</v>
      </c>
      <c r="AA2118" s="152">
        <v>11.319000000000001</v>
      </c>
      <c r="AB2118" s="152">
        <v>10.15</v>
      </c>
      <c r="AC2118" s="152">
        <v>9.25</v>
      </c>
      <c r="AD2118" s="152">
        <v>7.4569999999999999</v>
      </c>
      <c r="AE2118" s="152">
        <v>10.292</v>
      </c>
      <c r="AF2118" s="152">
        <v>9.39</v>
      </c>
      <c r="AG2118" s="152">
        <v>8.3650000000000002</v>
      </c>
      <c r="AH2118" s="152">
        <v>8.2249999999999996</v>
      </c>
      <c r="AI2118" s="152">
        <v>11.285</v>
      </c>
      <c r="AJ2118" s="152">
        <v>10.15</v>
      </c>
      <c r="AK2118" s="152">
        <v>9.25</v>
      </c>
      <c r="AL2118" s="152" t="e">
        <f t="shared" si="377"/>
        <v>#N/A</v>
      </c>
      <c r="AM2118" s="152" t="e">
        <f t="shared" si="378"/>
        <v>#N/A</v>
      </c>
      <c r="AN2118" s="152" t="e">
        <f>NA()</f>
        <v>#N/A</v>
      </c>
      <c r="AO2118" s="152" t="e">
        <f>NA()</f>
        <v>#N/A</v>
      </c>
      <c r="AP2118" s="152">
        <f t="shared" si="391"/>
        <v>7.7013999999999987</v>
      </c>
      <c r="AQ2118" s="152"/>
      <c r="AR2118" s="152"/>
      <c r="AS2118" s="153">
        <f t="shared" si="428"/>
        <v>276</v>
      </c>
      <c r="AT2118" s="153">
        <f t="shared" si="417"/>
        <v>1</v>
      </c>
      <c r="AU2118" s="153">
        <f t="shared" si="418"/>
        <v>0</v>
      </c>
      <c r="AV2118" s="153">
        <f t="shared" si="419"/>
        <v>0</v>
      </c>
      <c r="BA2118">
        <f t="shared" si="429"/>
        <v>3</v>
      </c>
    </row>
    <row r="2119" spans="2:53" x14ac:dyDescent="0.25">
      <c r="B2119" s="155">
        <f t="shared" si="384"/>
        <v>44838.999305555553</v>
      </c>
      <c r="C2119" s="155">
        <f t="shared" si="427"/>
        <v>44838.999305555553</v>
      </c>
      <c r="D2119" s="152">
        <f t="shared" si="374"/>
        <v>8.82</v>
      </c>
      <c r="E2119" s="152"/>
      <c r="F2119" s="152"/>
      <c r="G2119" s="152"/>
      <c r="H2119" s="152" t="e">
        <f t="shared" si="375"/>
        <v>#N/A</v>
      </c>
      <c r="I2119" s="152"/>
      <c r="J2119" s="152" t="e">
        <f t="shared" si="376"/>
        <v>#N/A</v>
      </c>
      <c r="K2119" s="152"/>
      <c r="L2119" s="152"/>
      <c r="M2119" s="152"/>
      <c r="N2119" s="152"/>
      <c r="O2119" s="152"/>
      <c r="P2119" s="152"/>
      <c r="Q2119" s="152"/>
      <c r="R2119" s="152"/>
      <c r="S2119" s="152"/>
      <c r="T2119" s="153" cm="1">
        <f t="array" ref="T2119">MATCH(1,(TDU_Info!$C$5:$C$111=$T$6)*(TDU_Info!$B$5:$B$111&lt;=$B2119),0)</f>
        <v>87</v>
      </c>
      <c r="U2119" s="152">
        <f>100*(INDEX(TDU_Info!$E$5:$E$111,$T2119)/T$11+INDEX(TDU_Info!$F$5:$F$111,$T2119))</f>
        <v>4.5786000000000007</v>
      </c>
      <c r="V2119" s="152">
        <v>7.5510000000000002</v>
      </c>
      <c r="W2119" s="152">
        <v>10.318</v>
      </c>
      <c r="X2119" s="152">
        <v>9.3190000000000008</v>
      </c>
      <c r="Y2119" s="152">
        <v>8.3650000000000002</v>
      </c>
      <c r="Z2119" s="152">
        <v>8.3659999999999997</v>
      </c>
      <c r="AA2119" s="152">
        <v>11.319000000000001</v>
      </c>
      <c r="AB2119" s="152">
        <v>10.069000000000001</v>
      </c>
      <c r="AC2119" s="152">
        <v>9.25</v>
      </c>
      <c r="AD2119" s="152">
        <v>7.4569999999999999</v>
      </c>
      <c r="AE2119" s="152">
        <v>10.292</v>
      </c>
      <c r="AF2119" s="152">
        <v>8.82</v>
      </c>
      <c r="AG2119" s="152">
        <v>8.3650000000000002</v>
      </c>
      <c r="AH2119" s="152">
        <v>8.2249999999999996</v>
      </c>
      <c r="AI2119" s="152">
        <v>11.285</v>
      </c>
      <c r="AJ2119" s="152">
        <v>9.57</v>
      </c>
      <c r="AK2119" s="152">
        <v>9.25</v>
      </c>
      <c r="AL2119" s="152" t="e">
        <f t="shared" si="377"/>
        <v>#N/A</v>
      </c>
      <c r="AM2119" s="152" t="e">
        <f t="shared" si="378"/>
        <v>#N/A</v>
      </c>
      <c r="AN2119" s="152" t="e">
        <f>NA()</f>
        <v>#N/A</v>
      </c>
      <c r="AO2119" s="152" t="e">
        <f>NA()</f>
        <v>#N/A</v>
      </c>
      <c r="AP2119" s="152">
        <f t="shared" si="391"/>
        <v>7.7013999999999987</v>
      </c>
      <c r="AQ2119" s="152"/>
      <c r="AR2119" s="152"/>
      <c r="AS2119" s="153">
        <f t="shared" si="428"/>
        <v>277</v>
      </c>
      <c r="AT2119" s="153">
        <f t="shared" si="417"/>
        <v>1</v>
      </c>
      <c r="AU2119" s="153">
        <f t="shared" si="418"/>
        <v>0</v>
      </c>
      <c r="AV2119" s="153">
        <f t="shared" si="419"/>
        <v>0</v>
      </c>
      <c r="BA2119">
        <f t="shared" si="429"/>
        <v>4</v>
      </c>
    </row>
    <row r="2120" spans="2:53" x14ac:dyDescent="0.25">
      <c r="B2120" s="155">
        <f t="shared" si="384"/>
        <v>44839.999305555553</v>
      </c>
      <c r="C2120" s="155">
        <f t="shared" si="427"/>
        <v>44839.999305555553</v>
      </c>
      <c r="D2120" s="152">
        <f t="shared" si="374"/>
        <v>8.82</v>
      </c>
      <c r="E2120" s="152"/>
      <c r="F2120" s="152"/>
      <c r="G2120" s="152"/>
      <c r="H2120" s="152" t="e">
        <f t="shared" si="375"/>
        <v>#N/A</v>
      </c>
      <c r="I2120" s="152"/>
      <c r="J2120" s="152" t="e">
        <f t="shared" si="376"/>
        <v>#N/A</v>
      </c>
      <c r="K2120" s="152"/>
      <c r="L2120" s="152"/>
      <c r="M2120" s="152"/>
      <c r="N2120" s="152"/>
      <c r="O2120" s="152"/>
      <c r="P2120" s="152"/>
      <c r="Q2120" s="152"/>
      <c r="R2120" s="152"/>
      <c r="S2120" s="152"/>
      <c r="T2120" s="153" cm="1">
        <f t="array" ref="T2120">MATCH(1,(TDU_Info!$C$5:$C$111=$T$6)*(TDU_Info!$B$5:$B$111&lt;=$B2120),0)</f>
        <v>87</v>
      </c>
      <c r="U2120" s="152">
        <f>100*(INDEX(TDU_Info!$E$5:$E$111,$T2120)/T$11+INDEX(TDU_Info!$F$5:$F$111,$T2120))</f>
        <v>4.5786000000000007</v>
      </c>
      <c r="V2120" s="152">
        <v>7.5510000000000002</v>
      </c>
      <c r="W2120" s="152">
        <v>10.318</v>
      </c>
      <c r="X2120" s="152">
        <v>9.2550000000000008</v>
      </c>
      <c r="Y2120" s="152">
        <v>8.3650000000000002</v>
      </c>
      <c r="Z2120" s="152">
        <v>8.3659999999999997</v>
      </c>
      <c r="AA2120" s="152">
        <v>11.319000000000001</v>
      </c>
      <c r="AB2120" s="152">
        <v>9.9499999999999993</v>
      </c>
      <c r="AC2120" s="152">
        <v>9.25</v>
      </c>
      <c r="AD2120" s="152">
        <v>7.4569999999999999</v>
      </c>
      <c r="AE2120" s="152">
        <v>10.292</v>
      </c>
      <c r="AF2120" s="152">
        <v>8.82</v>
      </c>
      <c r="AG2120" s="152">
        <v>8.3650000000000002</v>
      </c>
      <c r="AH2120" s="152">
        <v>8.2249999999999996</v>
      </c>
      <c r="AI2120" s="152">
        <v>11.285</v>
      </c>
      <c r="AJ2120" s="152">
        <v>9.57</v>
      </c>
      <c r="AK2120" s="152">
        <v>9.25</v>
      </c>
      <c r="AL2120" s="152" t="e">
        <f t="shared" si="377"/>
        <v>#N/A</v>
      </c>
      <c r="AM2120" s="152" t="e">
        <f t="shared" si="378"/>
        <v>#N/A</v>
      </c>
      <c r="AN2120" s="152" t="e">
        <f>NA()</f>
        <v>#N/A</v>
      </c>
      <c r="AO2120" s="152" t="e">
        <f>NA()</f>
        <v>#N/A</v>
      </c>
      <c r="AP2120" s="152">
        <f t="shared" si="391"/>
        <v>7.7013999999999987</v>
      </c>
      <c r="AQ2120" s="152"/>
      <c r="AR2120" s="152"/>
      <c r="AS2120" s="153">
        <f t="shared" si="428"/>
        <v>278</v>
      </c>
      <c r="AT2120" s="153">
        <f t="shared" si="417"/>
        <v>1</v>
      </c>
      <c r="AU2120" s="153">
        <f t="shared" si="418"/>
        <v>0</v>
      </c>
      <c r="AV2120" s="153">
        <f t="shared" si="419"/>
        <v>0</v>
      </c>
      <c r="BA2120">
        <f t="shared" si="429"/>
        <v>5</v>
      </c>
    </row>
    <row r="2121" spans="2:53" x14ac:dyDescent="0.25">
      <c r="B2121" s="155">
        <f t="shared" si="384"/>
        <v>44840.999305555553</v>
      </c>
      <c r="C2121" s="155">
        <f t="shared" si="427"/>
        <v>44840.999305555553</v>
      </c>
      <c r="D2121" s="152">
        <f t="shared" si="374"/>
        <v>8.82</v>
      </c>
      <c r="E2121" s="152"/>
      <c r="F2121" s="152"/>
      <c r="G2121" s="152"/>
      <c r="H2121" s="152" t="e">
        <f t="shared" si="375"/>
        <v>#N/A</v>
      </c>
      <c r="I2121" s="152"/>
      <c r="J2121" s="152" t="e">
        <f t="shared" si="376"/>
        <v>#N/A</v>
      </c>
      <c r="K2121" s="152"/>
      <c r="L2121" s="152"/>
      <c r="M2121" s="152"/>
      <c r="N2121" s="152"/>
      <c r="O2121" s="152"/>
      <c r="P2121" s="152"/>
      <c r="Q2121" s="152"/>
      <c r="R2121" s="152"/>
      <c r="S2121" s="152"/>
      <c r="T2121" s="153" cm="1">
        <f t="array" ref="T2121">MATCH(1,(TDU_Info!$C$5:$C$111=$T$6)*(TDU_Info!$B$5:$B$111&lt;=$B2121),0)</f>
        <v>87</v>
      </c>
      <c r="U2121" s="152">
        <f>100*(INDEX(TDU_Info!$E$5:$E$111,$T2121)/T$11+INDEX(TDU_Info!$F$5:$F$111,$T2121))</f>
        <v>4.5786000000000007</v>
      </c>
      <c r="V2121" s="152">
        <v>7.5410000000000004</v>
      </c>
      <c r="W2121" s="152">
        <v>10.318</v>
      </c>
      <c r="X2121" s="152">
        <v>9.2550000000000008</v>
      </c>
      <c r="Y2121" s="152">
        <v>8.3650000000000002</v>
      </c>
      <c r="Z2121" s="152">
        <v>7.7549999999999999</v>
      </c>
      <c r="AA2121" s="152">
        <v>11.319000000000001</v>
      </c>
      <c r="AB2121" s="152">
        <v>9.92</v>
      </c>
      <c r="AC2121" s="152">
        <v>9.25</v>
      </c>
      <c r="AD2121" s="152">
        <v>7.4569999999999999</v>
      </c>
      <c r="AE2121" s="152">
        <v>10.292</v>
      </c>
      <c r="AF2121" s="152">
        <v>8.82</v>
      </c>
      <c r="AG2121" s="152">
        <v>8.3650000000000002</v>
      </c>
      <c r="AH2121" s="152">
        <v>7.4379999999999997</v>
      </c>
      <c r="AI2121" s="152">
        <v>11.285</v>
      </c>
      <c r="AJ2121" s="152">
        <v>9.57</v>
      </c>
      <c r="AK2121" s="152">
        <v>9.25</v>
      </c>
      <c r="AL2121" s="152" t="e">
        <f t="shared" si="377"/>
        <v>#N/A</v>
      </c>
      <c r="AM2121" s="152" t="e">
        <f t="shared" si="378"/>
        <v>#N/A</v>
      </c>
      <c r="AN2121" s="152" t="e">
        <f>NA()</f>
        <v>#N/A</v>
      </c>
      <c r="AO2121" s="152" t="e">
        <f>NA()</f>
        <v>#N/A</v>
      </c>
      <c r="AP2121" s="152">
        <f t="shared" si="391"/>
        <v>7.7013999999999987</v>
      </c>
      <c r="AQ2121" s="152"/>
      <c r="AR2121" s="152"/>
      <c r="AS2121" s="153">
        <f t="shared" si="428"/>
        <v>279</v>
      </c>
      <c r="AT2121" s="153">
        <f t="shared" si="417"/>
        <v>1</v>
      </c>
      <c r="AU2121" s="153">
        <f t="shared" si="418"/>
        <v>0</v>
      </c>
      <c r="AV2121" s="153">
        <f t="shared" si="419"/>
        <v>0</v>
      </c>
      <c r="BA2121">
        <f t="shared" si="429"/>
        <v>6</v>
      </c>
    </row>
    <row r="2122" spans="2:53" x14ac:dyDescent="0.25">
      <c r="B2122" s="155">
        <f t="shared" si="384"/>
        <v>44841.999305555553</v>
      </c>
      <c r="C2122" s="155">
        <f t="shared" si="427"/>
        <v>44841.999305555553</v>
      </c>
      <c r="D2122" s="152">
        <f t="shared" si="374"/>
        <v>8.82</v>
      </c>
      <c r="E2122" s="152"/>
      <c r="F2122" s="152"/>
      <c r="G2122" s="152"/>
      <c r="H2122" s="152" t="e">
        <f t="shared" si="375"/>
        <v>#N/A</v>
      </c>
      <c r="I2122" s="152"/>
      <c r="J2122" s="152" t="e">
        <f t="shared" si="376"/>
        <v>#N/A</v>
      </c>
      <c r="K2122" s="152"/>
      <c r="L2122" s="152"/>
      <c r="M2122" s="152"/>
      <c r="N2122" s="152"/>
      <c r="O2122" s="152"/>
      <c r="P2122" s="152"/>
      <c r="Q2122" s="152"/>
      <c r="R2122" s="152"/>
      <c r="S2122" s="152"/>
      <c r="T2122" s="153" cm="1">
        <f t="array" ref="T2122">MATCH(1,(TDU_Info!$C$5:$C$111=$T$6)*(TDU_Info!$B$5:$B$111&lt;=$B2122),0)</f>
        <v>87</v>
      </c>
      <c r="U2122" s="152">
        <f>100*(INDEX(TDU_Info!$E$5:$E$111,$T2122)/T$11+INDEX(TDU_Info!$F$5:$F$111,$T2122))</f>
        <v>4.5786000000000007</v>
      </c>
      <c r="V2122" s="152">
        <v>7.351</v>
      </c>
      <c r="W2122" s="152">
        <v>10.318</v>
      </c>
      <c r="X2122" s="152">
        <v>9.2550000000000008</v>
      </c>
      <c r="Y2122" s="152">
        <v>8.3650000000000002</v>
      </c>
      <c r="Z2122" s="152">
        <v>7.5659999999999998</v>
      </c>
      <c r="AA2122" s="152">
        <v>11.319000000000001</v>
      </c>
      <c r="AB2122" s="152">
        <v>9.92</v>
      </c>
      <c r="AC2122" s="152">
        <v>9.25</v>
      </c>
      <c r="AD2122" s="152">
        <v>7.3259999999999996</v>
      </c>
      <c r="AE2122" s="152">
        <v>10.292</v>
      </c>
      <c r="AF2122" s="152">
        <v>8.82</v>
      </c>
      <c r="AG2122" s="152">
        <v>8.3650000000000002</v>
      </c>
      <c r="AH2122" s="152">
        <v>7.4379999999999997</v>
      </c>
      <c r="AI2122" s="152">
        <v>11.285</v>
      </c>
      <c r="AJ2122" s="152">
        <v>9.57</v>
      </c>
      <c r="AK2122" s="152">
        <v>9.1479999999999997</v>
      </c>
      <c r="AL2122" s="152" t="e">
        <f t="shared" si="377"/>
        <v>#N/A</v>
      </c>
      <c r="AM2122" s="152" t="e">
        <f t="shared" si="378"/>
        <v>#N/A</v>
      </c>
      <c r="AN2122" s="152" t="e">
        <f>NA()</f>
        <v>#N/A</v>
      </c>
      <c r="AO2122" s="152" t="e">
        <f>NA()</f>
        <v>#N/A</v>
      </c>
      <c r="AP2122" s="152">
        <f t="shared" si="391"/>
        <v>7.7013999999999987</v>
      </c>
      <c r="AQ2122" s="152"/>
      <c r="AR2122" s="152"/>
      <c r="AS2122" s="153">
        <f t="shared" si="428"/>
        <v>280</v>
      </c>
      <c r="AT2122" s="153">
        <f t="shared" si="417"/>
        <v>1</v>
      </c>
      <c r="AU2122" s="153">
        <f t="shared" si="418"/>
        <v>0</v>
      </c>
      <c r="AV2122" s="153">
        <f t="shared" si="419"/>
        <v>0</v>
      </c>
      <c r="BA2122">
        <f t="shared" si="429"/>
        <v>7</v>
      </c>
    </row>
    <row r="2123" spans="2:53" x14ac:dyDescent="0.25">
      <c r="B2123" s="155">
        <f t="shared" si="384"/>
        <v>44842.999305555553</v>
      </c>
      <c r="C2123" s="155">
        <f t="shared" si="427"/>
        <v>44842.999305555553</v>
      </c>
      <c r="D2123" s="152">
        <f t="shared" si="374"/>
        <v>8.73</v>
      </c>
      <c r="E2123" s="152"/>
      <c r="F2123" s="152"/>
      <c r="G2123" s="152"/>
      <c r="H2123" s="152" t="e">
        <f t="shared" si="375"/>
        <v>#N/A</v>
      </c>
      <c r="I2123" s="152"/>
      <c r="J2123" s="152" t="e">
        <f t="shared" si="376"/>
        <v>#N/A</v>
      </c>
      <c r="K2123" s="152"/>
      <c r="L2123" s="152"/>
      <c r="M2123" s="152"/>
      <c r="N2123" s="152"/>
      <c r="O2123" s="152"/>
      <c r="P2123" s="152"/>
      <c r="Q2123" s="152"/>
      <c r="R2123" s="152"/>
      <c r="S2123" s="152"/>
      <c r="T2123" s="153" cm="1">
        <f t="array" ref="T2123">MATCH(1,(TDU_Info!$C$5:$C$111=$T$6)*(TDU_Info!$B$5:$B$111&lt;=$B2123),0)</f>
        <v>87</v>
      </c>
      <c r="U2123" s="152">
        <f>100*(INDEX(TDU_Info!$E$5:$E$111,$T2123)/T$11+INDEX(TDU_Info!$F$5:$F$111,$T2123))</f>
        <v>4.5786000000000007</v>
      </c>
      <c r="V2123" s="152">
        <v>7.351</v>
      </c>
      <c r="W2123" s="152">
        <v>9.8049999999999997</v>
      </c>
      <c r="X2123" s="152">
        <v>9.2289999999999992</v>
      </c>
      <c r="Y2123" s="152">
        <v>8.3190000000000008</v>
      </c>
      <c r="Z2123" s="152">
        <v>7.5659999999999998</v>
      </c>
      <c r="AA2123" s="152">
        <v>11.319000000000001</v>
      </c>
      <c r="AB2123" s="152">
        <v>9.8989999999999991</v>
      </c>
      <c r="AC2123" s="152">
        <v>9.1989999999999998</v>
      </c>
      <c r="AD2123" s="152">
        <v>7.2569999999999997</v>
      </c>
      <c r="AE2123" s="152">
        <v>9.7789999999999999</v>
      </c>
      <c r="AF2123" s="152">
        <v>8.73</v>
      </c>
      <c r="AG2123" s="152">
        <v>7.82</v>
      </c>
      <c r="AH2123" s="152">
        <v>7.4379999999999997</v>
      </c>
      <c r="AI2123" s="152">
        <v>11.285</v>
      </c>
      <c r="AJ2123" s="152">
        <v>9.4</v>
      </c>
      <c r="AK2123" s="152">
        <v>8.6999999999999993</v>
      </c>
      <c r="AL2123" s="152" t="e">
        <f t="shared" si="377"/>
        <v>#N/A</v>
      </c>
      <c r="AM2123" s="152" t="e">
        <f t="shared" si="378"/>
        <v>#N/A</v>
      </c>
      <c r="AN2123" s="152" t="e">
        <f>NA()</f>
        <v>#N/A</v>
      </c>
      <c r="AO2123" s="152" t="e">
        <f>NA()</f>
        <v>#N/A</v>
      </c>
      <c r="AP2123" s="152">
        <f t="shared" si="391"/>
        <v>7.7013999999999987</v>
      </c>
      <c r="AQ2123" s="152"/>
      <c r="AR2123" s="152"/>
      <c r="AS2123" s="153">
        <f t="shared" si="428"/>
        <v>281</v>
      </c>
      <c r="AT2123" s="153">
        <f t="shared" si="417"/>
        <v>1</v>
      </c>
      <c r="AU2123" s="153">
        <f t="shared" si="418"/>
        <v>0</v>
      </c>
      <c r="AV2123" s="153">
        <f t="shared" si="419"/>
        <v>0</v>
      </c>
      <c r="BA2123">
        <f t="shared" si="429"/>
        <v>8</v>
      </c>
    </row>
    <row r="2124" spans="2:53" x14ac:dyDescent="0.25">
      <c r="B2124" s="155">
        <f t="shared" si="384"/>
        <v>44843.999305555553</v>
      </c>
      <c r="C2124" s="155">
        <f t="shared" si="427"/>
        <v>44843.999305555553</v>
      </c>
      <c r="D2124" s="152">
        <f t="shared" si="374"/>
        <v>8.73</v>
      </c>
      <c r="E2124" s="152"/>
      <c r="F2124" s="152"/>
      <c r="G2124" s="152"/>
      <c r="H2124" s="152" t="e">
        <f t="shared" si="375"/>
        <v>#N/A</v>
      </c>
      <c r="I2124" s="152"/>
      <c r="J2124" s="152" t="e">
        <f t="shared" si="376"/>
        <v>#N/A</v>
      </c>
      <c r="K2124" s="152"/>
      <c r="L2124" s="152"/>
      <c r="M2124" s="152"/>
      <c r="N2124" s="152"/>
      <c r="O2124" s="152"/>
      <c r="P2124" s="152"/>
      <c r="Q2124" s="152"/>
      <c r="R2124" s="152"/>
      <c r="S2124" s="152"/>
      <c r="T2124" s="153" cm="1">
        <f t="array" ref="T2124">MATCH(1,(TDU_Info!$C$5:$C$111=$T$6)*(TDU_Info!$B$5:$B$111&lt;=$B2124),0)</f>
        <v>87</v>
      </c>
      <c r="U2124" s="152">
        <f>100*(INDEX(TDU_Info!$E$5:$E$111,$T2124)/T$11+INDEX(TDU_Info!$F$5:$F$111,$T2124))</f>
        <v>4.5786000000000007</v>
      </c>
      <c r="V2124" s="152">
        <v>7.351</v>
      </c>
      <c r="W2124" s="152">
        <v>9.8049999999999997</v>
      </c>
      <c r="X2124" s="152">
        <v>9.2289999999999992</v>
      </c>
      <c r="Y2124" s="152">
        <v>8.3190000000000008</v>
      </c>
      <c r="Z2124" s="152">
        <v>7.5659999999999998</v>
      </c>
      <c r="AA2124" s="152">
        <v>11.319000000000001</v>
      </c>
      <c r="AB2124" s="152">
        <v>9.8989999999999991</v>
      </c>
      <c r="AC2124" s="152">
        <v>9.1989999999999998</v>
      </c>
      <c r="AD2124" s="152">
        <v>7.2569999999999997</v>
      </c>
      <c r="AE2124" s="152">
        <v>9.7789999999999999</v>
      </c>
      <c r="AF2124" s="152">
        <v>8.73</v>
      </c>
      <c r="AG2124" s="152">
        <v>7.82</v>
      </c>
      <c r="AH2124" s="152">
        <v>7.4379999999999997</v>
      </c>
      <c r="AI2124" s="152">
        <v>11.285</v>
      </c>
      <c r="AJ2124" s="152">
        <v>9.4</v>
      </c>
      <c r="AK2124" s="152">
        <v>8.6999999999999993</v>
      </c>
      <c r="AL2124" s="152" t="e">
        <f t="shared" si="377"/>
        <v>#N/A</v>
      </c>
      <c r="AM2124" s="152" t="e">
        <f t="shared" si="378"/>
        <v>#N/A</v>
      </c>
      <c r="AN2124" s="152" t="e">
        <f>NA()</f>
        <v>#N/A</v>
      </c>
      <c r="AO2124" s="152" t="e">
        <f>NA()</f>
        <v>#N/A</v>
      </c>
      <c r="AP2124" s="152">
        <f t="shared" si="391"/>
        <v>7.7013999999999987</v>
      </c>
      <c r="AQ2124" s="152"/>
      <c r="AR2124" s="152"/>
      <c r="AS2124" s="153">
        <f t="shared" si="428"/>
        <v>282</v>
      </c>
      <c r="AT2124" s="153">
        <f t="shared" si="417"/>
        <v>1</v>
      </c>
      <c r="AU2124" s="153">
        <f t="shared" si="418"/>
        <v>0</v>
      </c>
      <c r="AV2124" s="153">
        <f t="shared" si="419"/>
        <v>0</v>
      </c>
      <c r="BA2124">
        <f t="shared" si="429"/>
        <v>9</v>
      </c>
    </row>
    <row r="2125" spans="2:53" x14ac:dyDescent="0.25">
      <c r="B2125" s="155">
        <f t="shared" si="384"/>
        <v>44844.999305555553</v>
      </c>
      <c r="C2125" s="155">
        <f t="shared" si="427"/>
        <v>44844.999305555553</v>
      </c>
      <c r="D2125" s="152">
        <f t="shared" ref="D2125:D2379" si="430">(INDEX($V2125:$AP2125,D$7)*(1+D$8)+D$9*100/$T$11)*(1+D$10)+(D$11*100/$T$11)+($T$5+D$10)*$U2125</f>
        <v>8.73</v>
      </c>
      <c r="E2125" s="152"/>
      <c r="F2125" s="152"/>
      <c r="G2125" s="152"/>
      <c r="H2125" s="152" t="e">
        <f t="shared" ref="H2125:H2379" si="431">IF(ISNA($C2125),NA(),(INDEX($V2125:$AP2125,H$7)*(1+H$8)+H$9*100/$T$11)*(1+H$10)+(H$11*100/$T$11)+($T$5+H$10)*$U2125)</f>
        <v>#N/A</v>
      </c>
      <c r="I2125" s="152"/>
      <c r="J2125" s="152" t="e">
        <f t="shared" ref="J2125:J2379" si="432">(INDEX($V2125:$AP2125,J$7)*(1+J$8)+J$9*100/$T$11)*(1+J$10)+(J$11*100/$T$11)+($T$5+J$10)*$U2125</f>
        <v>#N/A</v>
      </c>
      <c r="K2125" s="152"/>
      <c r="L2125" s="152"/>
      <c r="M2125" s="152"/>
      <c r="N2125" s="152"/>
      <c r="O2125" s="152"/>
      <c r="P2125" s="152"/>
      <c r="Q2125" s="152"/>
      <c r="R2125" s="152"/>
      <c r="S2125" s="152"/>
      <c r="T2125" s="153" cm="1">
        <f t="array" ref="T2125">MATCH(1,(TDU_Info!$C$5:$C$111=$T$6)*(TDU_Info!$B$5:$B$111&lt;=$B2125),0)</f>
        <v>87</v>
      </c>
      <c r="U2125" s="152">
        <f>100*(INDEX(TDU_Info!$E$5:$E$111,$T2125)/T$11+INDEX(TDU_Info!$F$5:$F$111,$T2125))</f>
        <v>4.5786000000000007</v>
      </c>
      <c r="V2125" s="152">
        <v>7.351</v>
      </c>
      <c r="W2125" s="152">
        <v>9.8049999999999997</v>
      </c>
      <c r="X2125" s="152">
        <v>9.2289999999999992</v>
      </c>
      <c r="Y2125" s="152">
        <v>8.2650000000000006</v>
      </c>
      <c r="Z2125" s="152">
        <v>7.5659999999999998</v>
      </c>
      <c r="AA2125" s="152">
        <v>11.319000000000001</v>
      </c>
      <c r="AB2125" s="152">
        <v>9.8989999999999991</v>
      </c>
      <c r="AC2125" s="152">
        <v>9.1509999999999998</v>
      </c>
      <c r="AD2125" s="152">
        <v>7.2569999999999997</v>
      </c>
      <c r="AE2125" s="152">
        <v>9.7789999999999999</v>
      </c>
      <c r="AF2125" s="152">
        <v>8.73</v>
      </c>
      <c r="AG2125" s="152">
        <v>7.82</v>
      </c>
      <c r="AH2125" s="152">
        <v>7.4379999999999997</v>
      </c>
      <c r="AI2125" s="152">
        <v>11.285</v>
      </c>
      <c r="AJ2125" s="152">
        <v>9.4</v>
      </c>
      <c r="AK2125" s="152">
        <v>8.6999999999999993</v>
      </c>
      <c r="AL2125" s="152" t="e">
        <f t="shared" ref="AL2125:AL2379" si="433">IF(DAY($B2125)=1,NA(),VLOOKUP($B2125,$BB$17:$BD$64,2,TRUE))</f>
        <v>#N/A</v>
      </c>
      <c r="AM2125" s="152" t="e">
        <f t="shared" ref="AM2125:AM2379" si="434">IF(DAY($B2125)=1,NA(),VLOOKUP($B2125,$BB$17:$BD$64,3,TRUE))</f>
        <v>#N/A</v>
      </c>
      <c r="AN2125" s="152" t="e">
        <f>NA()</f>
        <v>#N/A</v>
      </c>
      <c r="AO2125" s="152" t="e">
        <f>NA()</f>
        <v>#N/A</v>
      </c>
      <c r="AP2125" s="152">
        <f t="shared" si="391"/>
        <v>7.7013999999999987</v>
      </c>
      <c r="AQ2125" s="152"/>
      <c r="AR2125" s="152"/>
      <c r="AS2125" s="153">
        <f t="shared" si="428"/>
        <v>283</v>
      </c>
      <c r="AT2125" s="153">
        <f t="shared" si="417"/>
        <v>1</v>
      </c>
      <c r="AU2125" s="153">
        <f t="shared" si="418"/>
        <v>0</v>
      </c>
      <c r="AV2125" s="153">
        <f t="shared" si="419"/>
        <v>0</v>
      </c>
      <c r="BA2125">
        <f t="shared" si="429"/>
        <v>10</v>
      </c>
    </row>
    <row r="2126" spans="2:53" x14ac:dyDescent="0.25">
      <c r="B2126" s="155">
        <f t="shared" si="384"/>
        <v>44845.999305555553</v>
      </c>
      <c r="C2126" s="155">
        <f t="shared" si="427"/>
        <v>44845.999305555553</v>
      </c>
      <c r="D2126" s="152">
        <f t="shared" si="430"/>
        <v>8.73</v>
      </c>
      <c r="E2126" s="152"/>
      <c r="F2126" s="152"/>
      <c r="G2126" s="152"/>
      <c r="H2126" s="152" t="e">
        <f t="shared" si="431"/>
        <v>#N/A</v>
      </c>
      <c r="I2126" s="152"/>
      <c r="J2126" s="152" t="e">
        <f t="shared" si="432"/>
        <v>#N/A</v>
      </c>
      <c r="K2126" s="152"/>
      <c r="L2126" s="152"/>
      <c r="M2126" s="152"/>
      <c r="N2126" s="152"/>
      <c r="O2126" s="152"/>
      <c r="P2126" s="152"/>
      <c r="Q2126" s="152"/>
      <c r="R2126" s="152"/>
      <c r="S2126" s="152"/>
      <c r="T2126" s="153" cm="1">
        <f t="array" ref="T2126">MATCH(1,(TDU_Info!$C$5:$C$111=$T$6)*(TDU_Info!$B$5:$B$111&lt;=$B2126),0)</f>
        <v>87</v>
      </c>
      <c r="U2126" s="152">
        <f>100*(INDEX(TDU_Info!$E$5:$E$111,$T2126)/T$11+INDEX(TDU_Info!$F$5:$F$111,$T2126))</f>
        <v>4.5786000000000007</v>
      </c>
      <c r="V2126" s="152">
        <v>7.351</v>
      </c>
      <c r="W2126" s="152">
        <v>9.8049999999999997</v>
      </c>
      <c r="X2126" s="152">
        <v>9.2289999999999992</v>
      </c>
      <c r="Y2126" s="152">
        <v>8.2650000000000006</v>
      </c>
      <c r="Z2126" s="152">
        <v>7.5659999999999998</v>
      </c>
      <c r="AA2126" s="152">
        <v>11.319000000000001</v>
      </c>
      <c r="AB2126" s="152">
        <v>9.8989999999999991</v>
      </c>
      <c r="AC2126" s="152">
        <v>9.1509999999999998</v>
      </c>
      <c r="AD2126" s="152">
        <v>7.2569999999999997</v>
      </c>
      <c r="AE2126" s="152">
        <v>9.7789999999999999</v>
      </c>
      <c r="AF2126" s="152">
        <v>8.73</v>
      </c>
      <c r="AG2126" s="152">
        <v>7.82</v>
      </c>
      <c r="AH2126" s="152">
        <v>7.4379999999999997</v>
      </c>
      <c r="AI2126" s="152">
        <v>11.285</v>
      </c>
      <c r="AJ2126" s="152">
        <v>9.4</v>
      </c>
      <c r="AK2126" s="152">
        <v>8.6999999999999993</v>
      </c>
      <c r="AL2126" s="152" t="e">
        <f t="shared" si="433"/>
        <v>#N/A</v>
      </c>
      <c r="AM2126" s="152" t="e">
        <f t="shared" si="434"/>
        <v>#N/A</v>
      </c>
      <c r="AN2126" s="152" t="e">
        <f>NA()</f>
        <v>#N/A</v>
      </c>
      <c r="AO2126" s="152" t="e">
        <f>NA()</f>
        <v>#N/A</v>
      </c>
      <c r="AP2126" s="152">
        <f t="shared" si="391"/>
        <v>7.7013999999999987</v>
      </c>
      <c r="AQ2126" s="152"/>
      <c r="AR2126" s="152"/>
      <c r="AS2126" s="153">
        <f t="shared" si="428"/>
        <v>284</v>
      </c>
      <c r="AT2126" s="153">
        <f t="shared" si="417"/>
        <v>1</v>
      </c>
      <c r="AU2126" s="153">
        <f t="shared" si="418"/>
        <v>0</v>
      </c>
      <c r="AV2126" s="153">
        <f t="shared" si="419"/>
        <v>0</v>
      </c>
      <c r="BA2126">
        <f t="shared" si="429"/>
        <v>11</v>
      </c>
    </row>
    <row r="2127" spans="2:53" x14ac:dyDescent="0.25">
      <c r="B2127" s="155">
        <f t="shared" si="384"/>
        <v>44846.999305555553</v>
      </c>
      <c r="C2127" s="155">
        <f t="shared" si="427"/>
        <v>44846.999305555553</v>
      </c>
      <c r="D2127" s="152">
        <f t="shared" si="430"/>
        <v>8.73</v>
      </c>
      <c r="E2127" s="152"/>
      <c r="F2127" s="152"/>
      <c r="G2127" s="152"/>
      <c r="H2127" s="152" t="e">
        <f t="shared" si="431"/>
        <v>#N/A</v>
      </c>
      <c r="I2127" s="152"/>
      <c r="J2127" s="152" t="e">
        <f t="shared" si="432"/>
        <v>#N/A</v>
      </c>
      <c r="K2127" s="152"/>
      <c r="L2127" s="152"/>
      <c r="M2127" s="152"/>
      <c r="N2127" s="152"/>
      <c r="O2127" s="152"/>
      <c r="P2127" s="152"/>
      <c r="Q2127" s="152"/>
      <c r="R2127" s="152"/>
      <c r="S2127" s="152"/>
      <c r="T2127" s="153" cm="1">
        <f t="array" ref="T2127">MATCH(1,(TDU_Info!$C$5:$C$111=$T$6)*(TDU_Info!$B$5:$B$111&lt;=$B2127),0)</f>
        <v>87</v>
      </c>
      <c r="U2127" s="152">
        <f>100*(INDEX(TDU_Info!$E$5:$E$111,$T2127)/T$11+INDEX(TDU_Info!$F$5:$F$111,$T2127))</f>
        <v>4.5786000000000007</v>
      </c>
      <c r="V2127" s="152">
        <v>7.319</v>
      </c>
      <c r="W2127" s="152">
        <v>9.8049999999999997</v>
      </c>
      <c r="X2127" s="152">
        <v>9.1519999999999992</v>
      </c>
      <c r="Y2127" s="152">
        <v>8.2650000000000006</v>
      </c>
      <c r="Z2127" s="152">
        <v>7.5659999999999998</v>
      </c>
      <c r="AA2127" s="152">
        <v>11.319000000000001</v>
      </c>
      <c r="AB2127" s="152">
        <v>9.8119999999999994</v>
      </c>
      <c r="AC2127" s="152">
        <v>9.1509999999999998</v>
      </c>
      <c r="AD2127" s="152">
        <v>7.0090000000000003</v>
      </c>
      <c r="AE2127" s="152">
        <v>9.7789999999999999</v>
      </c>
      <c r="AF2127" s="152">
        <v>8.73</v>
      </c>
      <c r="AG2127" s="152">
        <v>7.82</v>
      </c>
      <c r="AH2127" s="152">
        <v>7.4379999999999997</v>
      </c>
      <c r="AI2127" s="152">
        <v>11.285</v>
      </c>
      <c r="AJ2127" s="152">
        <v>9.4</v>
      </c>
      <c r="AK2127" s="152">
        <v>8.6999999999999993</v>
      </c>
      <c r="AL2127" s="152" t="e">
        <f t="shared" si="433"/>
        <v>#N/A</v>
      </c>
      <c r="AM2127" s="152" t="e">
        <f t="shared" si="434"/>
        <v>#N/A</v>
      </c>
      <c r="AN2127" s="152" t="e">
        <f>NA()</f>
        <v>#N/A</v>
      </c>
      <c r="AO2127" s="152" t="e">
        <f>NA()</f>
        <v>#N/A</v>
      </c>
      <c r="AP2127" s="152">
        <f t="shared" si="391"/>
        <v>7.7013999999999987</v>
      </c>
      <c r="AQ2127" s="152"/>
      <c r="AR2127" s="152"/>
      <c r="AS2127" s="153">
        <f t="shared" si="428"/>
        <v>285</v>
      </c>
      <c r="AT2127" s="153">
        <f t="shared" si="417"/>
        <v>1</v>
      </c>
      <c r="AU2127" s="153">
        <f t="shared" si="418"/>
        <v>0</v>
      </c>
      <c r="AV2127" s="153">
        <f t="shared" si="419"/>
        <v>0</v>
      </c>
      <c r="BA2127">
        <f t="shared" si="429"/>
        <v>12</v>
      </c>
    </row>
    <row r="2128" spans="2:53" x14ac:dyDescent="0.25">
      <c r="B2128" s="155">
        <f t="shared" si="384"/>
        <v>44847.999305555553</v>
      </c>
      <c r="C2128" s="155">
        <f t="shared" si="427"/>
        <v>44847.999305555553</v>
      </c>
      <c r="D2128" s="152">
        <f t="shared" si="430"/>
        <v>8.73</v>
      </c>
      <c r="E2128" s="152"/>
      <c r="F2128" s="152"/>
      <c r="G2128" s="152"/>
      <c r="H2128" s="152" t="e">
        <f t="shared" si="431"/>
        <v>#N/A</v>
      </c>
      <c r="I2128" s="152"/>
      <c r="J2128" s="152" t="e">
        <f t="shared" si="432"/>
        <v>#N/A</v>
      </c>
      <c r="K2128" s="152"/>
      <c r="L2128" s="152"/>
      <c r="M2128" s="152"/>
      <c r="N2128" s="152"/>
      <c r="O2128" s="152"/>
      <c r="P2128" s="152"/>
      <c r="Q2128" s="152"/>
      <c r="R2128" s="152"/>
      <c r="S2128" s="152"/>
      <c r="T2128" s="153" cm="1">
        <f t="array" ref="T2128">MATCH(1,(TDU_Info!$C$5:$C$111=$T$6)*(TDU_Info!$B$5:$B$111&lt;=$B2128),0)</f>
        <v>87</v>
      </c>
      <c r="U2128" s="152">
        <f>100*(INDEX(TDU_Info!$E$5:$E$111,$T2128)/T$11+INDEX(TDU_Info!$F$5:$F$111,$T2128))</f>
        <v>4.5786000000000007</v>
      </c>
      <c r="V2128" s="152">
        <v>7.1509999999999998</v>
      </c>
      <c r="W2128" s="152">
        <v>9.8049999999999997</v>
      </c>
      <c r="X2128" s="152">
        <v>9.1519999999999992</v>
      </c>
      <c r="Y2128" s="152">
        <v>8.2650000000000006</v>
      </c>
      <c r="Z2128" s="152">
        <v>7.4660000000000002</v>
      </c>
      <c r="AA2128" s="152">
        <v>11.319000000000001</v>
      </c>
      <c r="AB2128" s="152">
        <v>9.8119999999999994</v>
      </c>
      <c r="AC2128" s="152">
        <v>9.1509999999999998</v>
      </c>
      <c r="AD2128" s="152">
        <v>7.0090000000000003</v>
      </c>
      <c r="AE2128" s="152">
        <v>9.7789999999999999</v>
      </c>
      <c r="AF2128" s="152">
        <v>8.73</v>
      </c>
      <c r="AG2128" s="152">
        <v>7.82</v>
      </c>
      <c r="AH2128" s="152">
        <v>7.4329999999999998</v>
      </c>
      <c r="AI2128" s="152">
        <v>11.285</v>
      </c>
      <c r="AJ2128" s="152">
        <v>9.4</v>
      </c>
      <c r="AK2128" s="152">
        <v>8.6999999999999993</v>
      </c>
      <c r="AL2128" s="152" t="e">
        <f t="shared" si="433"/>
        <v>#N/A</v>
      </c>
      <c r="AM2128" s="152" t="e">
        <f t="shared" si="434"/>
        <v>#N/A</v>
      </c>
      <c r="AN2128" s="152" t="e">
        <f>NA()</f>
        <v>#N/A</v>
      </c>
      <c r="AO2128" s="152" t="e">
        <f>NA()</f>
        <v>#N/A</v>
      </c>
      <c r="AP2128" s="152">
        <f t="shared" si="391"/>
        <v>7.7013999999999987</v>
      </c>
      <c r="AQ2128" s="152"/>
      <c r="AR2128" s="152"/>
      <c r="AS2128" s="153">
        <f t="shared" si="428"/>
        <v>286</v>
      </c>
      <c r="AT2128" s="153">
        <f t="shared" si="417"/>
        <v>1</v>
      </c>
      <c r="AU2128" s="153">
        <f t="shared" si="418"/>
        <v>0</v>
      </c>
      <c r="AV2128" s="153">
        <f t="shared" si="419"/>
        <v>0</v>
      </c>
      <c r="BA2128">
        <f t="shared" si="429"/>
        <v>13</v>
      </c>
    </row>
    <row r="2129" spans="2:53" x14ac:dyDescent="0.25">
      <c r="B2129" s="155">
        <f t="shared" si="384"/>
        <v>44848.999305555553</v>
      </c>
      <c r="C2129" s="155">
        <f t="shared" si="427"/>
        <v>44848.999305555553</v>
      </c>
      <c r="D2129" s="152">
        <f t="shared" si="430"/>
        <v>8.73</v>
      </c>
      <c r="E2129" s="152"/>
      <c r="F2129" s="152"/>
      <c r="G2129" s="152"/>
      <c r="H2129" s="152" t="e">
        <f t="shared" si="431"/>
        <v>#N/A</v>
      </c>
      <c r="I2129" s="152"/>
      <c r="J2129" s="152" t="e">
        <f t="shared" si="432"/>
        <v>#N/A</v>
      </c>
      <c r="K2129" s="152"/>
      <c r="L2129" s="152"/>
      <c r="M2129" s="152"/>
      <c r="N2129" s="152"/>
      <c r="O2129" s="152"/>
      <c r="P2129" s="152"/>
      <c r="Q2129" s="152"/>
      <c r="R2129" s="152"/>
      <c r="S2129" s="152"/>
      <c r="T2129" s="153" cm="1">
        <f t="array" ref="T2129">MATCH(1,(TDU_Info!$C$5:$C$111=$T$6)*(TDU_Info!$B$5:$B$111&lt;=$B2129),0)</f>
        <v>87</v>
      </c>
      <c r="U2129" s="152">
        <f>100*(INDEX(TDU_Info!$E$5:$E$111,$T2129)/T$11+INDEX(TDU_Info!$F$5:$F$111,$T2129))</f>
        <v>4.5786000000000007</v>
      </c>
      <c r="V2129" s="152">
        <v>6.9509999999999996</v>
      </c>
      <c r="W2129" s="152">
        <v>9.0050000000000008</v>
      </c>
      <c r="X2129" s="152">
        <v>8.8520000000000003</v>
      </c>
      <c r="Y2129" s="152">
        <v>8.0649999999999995</v>
      </c>
      <c r="Z2129" s="152">
        <v>7.4660000000000002</v>
      </c>
      <c r="AA2129" s="152">
        <v>9.5190000000000001</v>
      </c>
      <c r="AB2129" s="152">
        <v>9.6270000000000007</v>
      </c>
      <c r="AC2129" s="152">
        <v>8.9510000000000005</v>
      </c>
      <c r="AD2129" s="152">
        <v>6.7770000000000001</v>
      </c>
      <c r="AE2129" s="152">
        <v>8.9789999999999992</v>
      </c>
      <c r="AF2129" s="152">
        <v>8.73</v>
      </c>
      <c r="AG2129" s="152">
        <v>7.82</v>
      </c>
      <c r="AH2129" s="152">
        <v>7.4329999999999998</v>
      </c>
      <c r="AI2129" s="152">
        <v>9.4849999999999994</v>
      </c>
      <c r="AJ2129" s="152">
        <v>9.4</v>
      </c>
      <c r="AK2129" s="152">
        <v>8.6999999999999993</v>
      </c>
      <c r="AL2129" s="152" t="e">
        <f t="shared" si="433"/>
        <v>#N/A</v>
      </c>
      <c r="AM2129" s="152" t="e">
        <f t="shared" si="434"/>
        <v>#N/A</v>
      </c>
      <c r="AN2129" s="152" t="e">
        <f>NA()</f>
        <v>#N/A</v>
      </c>
      <c r="AO2129" s="152" t="e">
        <f>NA()</f>
        <v>#N/A</v>
      </c>
      <c r="AP2129" s="152">
        <f t="shared" si="391"/>
        <v>7.7013999999999987</v>
      </c>
      <c r="AQ2129" s="152"/>
      <c r="AR2129" s="152"/>
      <c r="AS2129" s="153">
        <f t="shared" si="428"/>
        <v>287</v>
      </c>
      <c r="AT2129" s="153">
        <f t="shared" si="417"/>
        <v>1</v>
      </c>
      <c r="AU2129" s="153">
        <f t="shared" si="418"/>
        <v>0</v>
      </c>
      <c r="AV2129" s="153">
        <f t="shared" si="419"/>
        <v>0</v>
      </c>
      <c r="BA2129">
        <f t="shared" si="429"/>
        <v>14</v>
      </c>
    </row>
    <row r="2130" spans="2:53" x14ac:dyDescent="0.25">
      <c r="B2130" s="155">
        <f t="shared" si="384"/>
        <v>44849.999305555553</v>
      </c>
      <c r="C2130" s="155">
        <f t="shared" si="427"/>
        <v>44849.999305555553</v>
      </c>
      <c r="D2130" s="152">
        <f t="shared" si="430"/>
        <v>8.73</v>
      </c>
      <c r="E2130" s="152"/>
      <c r="F2130" s="152"/>
      <c r="G2130" s="152"/>
      <c r="H2130" s="152" t="e">
        <f t="shared" si="431"/>
        <v>#N/A</v>
      </c>
      <c r="I2130" s="152"/>
      <c r="J2130" s="152" t="e">
        <f t="shared" si="432"/>
        <v>#N/A</v>
      </c>
      <c r="K2130" s="152"/>
      <c r="L2130" s="152"/>
      <c r="M2130" s="152"/>
      <c r="N2130" s="152"/>
      <c r="O2130" s="152"/>
      <c r="P2130" s="152"/>
      <c r="Q2130" s="152"/>
      <c r="R2130" s="152"/>
      <c r="S2130" s="152"/>
      <c r="T2130" s="153" cm="1">
        <f t="array" ref="T2130">MATCH(1,(TDU_Info!$C$5:$C$111=$T$6)*(TDU_Info!$B$5:$B$111&lt;=$B2130),0)</f>
        <v>87</v>
      </c>
      <c r="U2130" s="152">
        <f>100*(INDEX(TDU_Info!$E$5:$E$111,$T2130)/T$11+INDEX(TDU_Info!$F$5:$F$111,$T2130))</f>
        <v>4.5786000000000007</v>
      </c>
      <c r="V2130" s="152">
        <v>6.9189999999999996</v>
      </c>
      <c r="W2130" s="152">
        <v>9.0050000000000008</v>
      </c>
      <c r="X2130" s="152">
        <v>8.8520000000000003</v>
      </c>
      <c r="Y2130" s="152">
        <v>8.0649999999999995</v>
      </c>
      <c r="Z2130" s="152">
        <v>7.4660000000000002</v>
      </c>
      <c r="AA2130" s="152">
        <v>9.5190000000000001</v>
      </c>
      <c r="AB2130" s="152">
        <v>9.5960000000000001</v>
      </c>
      <c r="AC2130" s="152">
        <v>8.9510000000000005</v>
      </c>
      <c r="AD2130" s="152">
        <v>6.7770000000000001</v>
      </c>
      <c r="AE2130" s="152">
        <v>8.9789999999999992</v>
      </c>
      <c r="AF2130" s="152">
        <v>8.73</v>
      </c>
      <c r="AG2130" s="152">
        <v>7.82</v>
      </c>
      <c r="AH2130" s="152">
        <v>7.4329999999999998</v>
      </c>
      <c r="AI2130" s="152">
        <v>9.4849999999999994</v>
      </c>
      <c r="AJ2130" s="152">
        <v>9.4</v>
      </c>
      <c r="AK2130" s="152">
        <v>8.6999999999999993</v>
      </c>
      <c r="AL2130" s="152" t="e">
        <f t="shared" si="433"/>
        <v>#N/A</v>
      </c>
      <c r="AM2130" s="152" t="e">
        <f t="shared" si="434"/>
        <v>#N/A</v>
      </c>
      <c r="AN2130" s="152" t="e">
        <f>NA()</f>
        <v>#N/A</v>
      </c>
      <c r="AO2130" s="152" t="e">
        <f>NA()</f>
        <v>#N/A</v>
      </c>
      <c r="AP2130" s="152">
        <f t="shared" si="391"/>
        <v>7.7013999999999987</v>
      </c>
      <c r="AQ2130" s="152"/>
      <c r="AR2130" s="152"/>
      <c r="AS2130" s="153">
        <f t="shared" ref="AS2130:AS2146" si="435">ROUNDUP(B2130-DATE(YEAR(B2130),1,1),0)</f>
        <v>288</v>
      </c>
      <c r="AT2130" s="153">
        <f t="shared" si="417"/>
        <v>1</v>
      </c>
      <c r="AU2130" s="153">
        <f t="shared" si="418"/>
        <v>0</v>
      </c>
      <c r="AV2130" s="153">
        <f t="shared" si="419"/>
        <v>0</v>
      </c>
      <c r="BA2130">
        <f t="shared" ref="BA2130:BA2146" si="436">DAY(C2130)</f>
        <v>15</v>
      </c>
    </row>
    <row r="2131" spans="2:53" x14ac:dyDescent="0.25">
      <c r="B2131" s="155">
        <f t="shared" si="384"/>
        <v>44850.999305555553</v>
      </c>
      <c r="C2131" s="155">
        <f t="shared" si="427"/>
        <v>44850.999305555553</v>
      </c>
      <c r="D2131" s="152">
        <f t="shared" si="430"/>
        <v>8.73</v>
      </c>
      <c r="E2131" s="152"/>
      <c r="F2131" s="152"/>
      <c r="G2131" s="152"/>
      <c r="H2131" s="152" t="e">
        <f t="shared" si="431"/>
        <v>#N/A</v>
      </c>
      <c r="I2131" s="152"/>
      <c r="J2131" s="152" t="e">
        <f t="shared" si="432"/>
        <v>#N/A</v>
      </c>
      <c r="K2131" s="152"/>
      <c r="L2131" s="152"/>
      <c r="M2131" s="152"/>
      <c r="N2131" s="152"/>
      <c r="O2131" s="152"/>
      <c r="P2131" s="152"/>
      <c r="Q2131" s="152"/>
      <c r="R2131" s="152"/>
      <c r="S2131" s="152"/>
      <c r="T2131" s="153" cm="1">
        <f t="array" ref="T2131">MATCH(1,(TDU_Info!$C$5:$C$111=$T$6)*(TDU_Info!$B$5:$B$111&lt;=$B2131),0)</f>
        <v>87</v>
      </c>
      <c r="U2131" s="152">
        <f>100*(INDEX(TDU_Info!$E$5:$E$111,$T2131)/T$11+INDEX(TDU_Info!$F$5:$F$111,$T2131))</f>
        <v>4.5786000000000007</v>
      </c>
      <c r="V2131" s="152">
        <v>6.9189999999999996</v>
      </c>
      <c r="W2131" s="152">
        <v>9.0050000000000008</v>
      </c>
      <c r="X2131" s="152">
        <v>8.8520000000000003</v>
      </c>
      <c r="Y2131" s="152">
        <v>8.0649999999999995</v>
      </c>
      <c r="Z2131" s="152">
        <v>7.4660000000000002</v>
      </c>
      <c r="AA2131" s="152">
        <v>9.5190000000000001</v>
      </c>
      <c r="AB2131" s="152">
        <v>9.5960000000000001</v>
      </c>
      <c r="AC2131" s="152">
        <v>8.9510000000000005</v>
      </c>
      <c r="AD2131" s="152">
        <v>6.7770000000000001</v>
      </c>
      <c r="AE2131" s="152">
        <v>8.9789999999999992</v>
      </c>
      <c r="AF2131" s="152">
        <v>8.73</v>
      </c>
      <c r="AG2131" s="152">
        <v>7.82</v>
      </c>
      <c r="AH2131" s="152">
        <v>7.4329999999999998</v>
      </c>
      <c r="AI2131" s="152">
        <v>9.4849999999999994</v>
      </c>
      <c r="AJ2131" s="152">
        <v>9.4</v>
      </c>
      <c r="AK2131" s="152">
        <v>8.6999999999999993</v>
      </c>
      <c r="AL2131" s="152" t="e">
        <f t="shared" si="433"/>
        <v>#N/A</v>
      </c>
      <c r="AM2131" s="152" t="e">
        <f t="shared" si="434"/>
        <v>#N/A</v>
      </c>
      <c r="AN2131" s="152" t="e">
        <f>NA()</f>
        <v>#N/A</v>
      </c>
      <c r="AO2131" s="152" t="e">
        <f>NA()</f>
        <v>#N/A</v>
      </c>
      <c r="AP2131" s="152">
        <f t="shared" si="391"/>
        <v>7.7013999999999987</v>
      </c>
      <c r="AQ2131" s="152"/>
      <c r="AR2131" s="152"/>
      <c r="AS2131" s="153">
        <f t="shared" si="435"/>
        <v>289</v>
      </c>
      <c r="AT2131" s="153">
        <f t="shared" si="417"/>
        <v>1</v>
      </c>
      <c r="AU2131" s="153">
        <f t="shared" si="418"/>
        <v>0</v>
      </c>
      <c r="AV2131" s="153">
        <f t="shared" si="419"/>
        <v>0</v>
      </c>
      <c r="BA2131">
        <f t="shared" si="436"/>
        <v>16</v>
      </c>
    </row>
    <row r="2132" spans="2:53" x14ac:dyDescent="0.25">
      <c r="B2132" s="155">
        <f t="shared" si="384"/>
        <v>44851.999305555553</v>
      </c>
      <c r="C2132" s="155">
        <f t="shared" si="427"/>
        <v>44851.999305555553</v>
      </c>
      <c r="D2132" s="152">
        <f t="shared" si="430"/>
        <v>8.34</v>
      </c>
      <c r="E2132" s="152"/>
      <c r="F2132" s="152"/>
      <c r="G2132" s="152"/>
      <c r="H2132" s="152" t="e">
        <f t="shared" si="431"/>
        <v>#N/A</v>
      </c>
      <c r="I2132" s="152"/>
      <c r="J2132" s="152" t="e">
        <f t="shared" si="432"/>
        <v>#N/A</v>
      </c>
      <c r="K2132" s="152"/>
      <c r="L2132" s="152"/>
      <c r="M2132" s="152"/>
      <c r="N2132" s="152"/>
      <c r="O2132" s="152"/>
      <c r="P2132" s="152"/>
      <c r="Q2132" s="152"/>
      <c r="R2132" s="152"/>
      <c r="S2132" s="152"/>
      <c r="T2132" s="153" cm="1">
        <f t="array" ref="T2132">MATCH(1,(TDU_Info!$C$5:$C$111=$T$6)*(TDU_Info!$B$5:$B$111&lt;=$B2132),0)</f>
        <v>87</v>
      </c>
      <c r="U2132" s="152">
        <f>100*(INDEX(TDU_Info!$E$5:$E$111,$T2132)/T$11+INDEX(TDU_Info!$F$5:$F$111,$T2132))</f>
        <v>4.5786000000000007</v>
      </c>
      <c r="V2132" s="152">
        <v>6.3970000000000002</v>
      </c>
      <c r="W2132" s="152">
        <v>9.016</v>
      </c>
      <c r="X2132" s="152">
        <v>8.6300000000000008</v>
      </c>
      <c r="Y2132" s="152">
        <v>8.0289999999999999</v>
      </c>
      <c r="Z2132" s="152">
        <v>7.3129999999999997</v>
      </c>
      <c r="AA2132" s="152">
        <v>9.5329999999999995</v>
      </c>
      <c r="AB2132" s="152">
        <v>9.23</v>
      </c>
      <c r="AC2132" s="152">
        <v>8.9510000000000005</v>
      </c>
      <c r="AD2132" s="152">
        <v>6.3710000000000004</v>
      </c>
      <c r="AE2132" s="152">
        <v>8.984</v>
      </c>
      <c r="AF2132" s="152">
        <v>8.34</v>
      </c>
      <c r="AG2132" s="152">
        <v>7.53</v>
      </c>
      <c r="AH2132" s="152">
        <v>7.165</v>
      </c>
      <c r="AI2132" s="152">
        <v>9.4920000000000009</v>
      </c>
      <c r="AJ2132" s="152">
        <v>9.0399999999999991</v>
      </c>
      <c r="AK2132" s="152">
        <v>8.5</v>
      </c>
      <c r="AL2132" s="152" t="e">
        <f t="shared" si="433"/>
        <v>#N/A</v>
      </c>
      <c r="AM2132" s="152" t="e">
        <f t="shared" si="434"/>
        <v>#N/A</v>
      </c>
      <c r="AN2132" s="152" t="e">
        <f>NA()</f>
        <v>#N/A</v>
      </c>
      <c r="AO2132" s="152" t="e">
        <f>NA()</f>
        <v>#N/A</v>
      </c>
      <c r="AP2132" s="152">
        <f t="shared" si="391"/>
        <v>7.7013999999999987</v>
      </c>
      <c r="AQ2132" s="152"/>
      <c r="AR2132" s="152"/>
      <c r="AS2132" s="153">
        <f t="shared" si="435"/>
        <v>290</v>
      </c>
      <c r="AT2132" s="153">
        <f t="shared" si="417"/>
        <v>1</v>
      </c>
      <c r="AU2132" s="153">
        <f t="shared" si="418"/>
        <v>0</v>
      </c>
      <c r="AV2132" s="153">
        <f t="shared" si="419"/>
        <v>0</v>
      </c>
      <c r="BA2132">
        <f t="shared" si="436"/>
        <v>17</v>
      </c>
    </row>
    <row r="2133" spans="2:53" x14ac:dyDescent="0.25">
      <c r="B2133" s="155">
        <f t="shared" si="384"/>
        <v>44852.999305555553</v>
      </c>
      <c r="C2133" s="155">
        <f t="shared" si="427"/>
        <v>44852.999305555553</v>
      </c>
      <c r="D2133" s="152">
        <f t="shared" si="430"/>
        <v>8.34</v>
      </c>
      <c r="E2133" s="152"/>
      <c r="F2133" s="152"/>
      <c r="G2133" s="152"/>
      <c r="H2133" s="152" t="e">
        <f t="shared" si="431"/>
        <v>#N/A</v>
      </c>
      <c r="I2133" s="152"/>
      <c r="J2133" s="152" t="e">
        <f t="shared" si="432"/>
        <v>#N/A</v>
      </c>
      <c r="K2133" s="152"/>
      <c r="L2133" s="152"/>
      <c r="M2133" s="152"/>
      <c r="N2133" s="152"/>
      <c r="O2133" s="152"/>
      <c r="P2133" s="152"/>
      <c r="Q2133" s="152"/>
      <c r="R2133" s="152"/>
      <c r="S2133" s="152"/>
      <c r="T2133" s="153" cm="1">
        <f t="array" ref="T2133">MATCH(1,(TDU_Info!$C$5:$C$111=$T$6)*(TDU_Info!$B$5:$B$111&lt;=$B2133),0)</f>
        <v>87</v>
      </c>
      <c r="U2133" s="152">
        <f>100*(INDEX(TDU_Info!$E$5:$E$111,$T2133)/T$11+INDEX(TDU_Info!$F$5:$F$111,$T2133))</f>
        <v>4.5786000000000007</v>
      </c>
      <c r="V2133" s="152">
        <v>6.3949999999999996</v>
      </c>
      <c r="W2133" s="152">
        <v>9.0289999999999999</v>
      </c>
      <c r="X2133" s="152">
        <v>8.6300000000000008</v>
      </c>
      <c r="Y2133" s="152">
        <v>8.0289999999999999</v>
      </c>
      <c r="Z2133" s="152">
        <v>7.31</v>
      </c>
      <c r="AA2133" s="152">
        <v>9.5489999999999995</v>
      </c>
      <c r="AB2133" s="152">
        <v>9.23</v>
      </c>
      <c r="AC2133" s="152">
        <v>8.9510000000000005</v>
      </c>
      <c r="AD2133" s="152">
        <v>6.37</v>
      </c>
      <c r="AE2133" s="152">
        <v>8.99</v>
      </c>
      <c r="AF2133" s="152">
        <v>8.34</v>
      </c>
      <c r="AG2133" s="152">
        <v>7.53</v>
      </c>
      <c r="AH2133" s="152">
        <v>7.1609999999999996</v>
      </c>
      <c r="AI2133" s="152">
        <v>9.5</v>
      </c>
      <c r="AJ2133" s="152">
        <v>9.0399999999999991</v>
      </c>
      <c r="AK2133" s="152">
        <v>8.5</v>
      </c>
      <c r="AL2133" s="152" t="e">
        <f t="shared" si="433"/>
        <v>#N/A</v>
      </c>
      <c r="AM2133" s="152" t="e">
        <f t="shared" si="434"/>
        <v>#N/A</v>
      </c>
      <c r="AN2133" s="152" t="e">
        <f>NA()</f>
        <v>#N/A</v>
      </c>
      <c r="AO2133" s="152" t="e">
        <f>NA()</f>
        <v>#N/A</v>
      </c>
      <c r="AP2133" s="152">
        <f t="shared" si="391"/>
        <v>7.7013999999999987</v>
      </c>
      <c r="AQ2133" s="152"/>
      <c r="AR2133" s="152"/>
      <c r="AS2133" s="153">
        <f t="shared" si="435"/>
        <v>291</v>
      </c>
      <c r="AT2133" s="153">
        <f t="shared" si="417"/>
        <v>1</v>
      </c>
      <c r="AU2133" s="153">
        <f t="shared" si="418"/>
        <v>0</v>
      </c>
      <c r="AV2133" s="153">
        <f t="shared" si="419"/>
        <v>0</v>
      </c>
      <c r="BA2133">
        <f t="shared" si="436"/>
        <v>18</v>
      </c>
    </row>
    <row r="2134" spans="2:53" x14ac:dyDescent="0.25">
      <c r="B2134" s="155">
        <f t="shared" si="384"/>
        <v>44853.999305555553</v>
      </c>
      <c r="C2134" s="155">
        <f t="shared" si="427"/>
        <v>44853.999305555553</v>
      </c>
      <c r="D2134" s="152">
        <f t="shared" si="430"/>
        <v>8.1999999999999993</v>
      </c>
      <c r="E2134" s="152"/>
      <c r="F2134" s="152"/>
      <c r="G2134" s="152"/>
      <c r="H2134" s="152" t="e">
        <f t="shared" si="431"/>
        <v>#N/A</v>
      </c>
      <c r="I2134" s="152"/>
      <c r="J2134" s="152" t="e">
        <f t="shared" si="432"/>
        <v>#N/A</v>
      </c>
      <c r="K2134" s="152"/>
      <c r="L2134" s="152"/>
      <c r="M2134" s="152"/>
      <c r="N2134" s="152"/>
      <c r="O2134" s="152"/>
      <c r="P2134" s="152"/>
      <c r="Q2134" s="152"/>
      <c r="R2134" s="152"/>
      <c r="S2134" s="152"/>
      <c r="T2134" s="153" cm="1">
        <f t="array" ref="T2134">MATCH(1,(TDU_Info!$C$5:$C$111=$T$6)*(TDU_Info!$B$5:$B$111&lt;=$B2134),0)</f>
        <v>87</v>
      </c>
      <c r="U2134" s="152">
        <f>100*(INDEX(TDU_Info!$E$5:$E$111,$T2134)/T$11+INDEX(TDU_Info!$F$5:$F$111,$T2134))</f>
        <v>4.5786000000000007</v>
      </c>
      <c r="V2134" s="152">
        <v>6.5490000000000004</v>
      </c>
      <c r="W2134" s="152">
        <v>9.0820000000000007</v>
      </c>
      <c r="X2134" s="152">
        <v>8.6300000000000008</v>
      </c>
      <c r="Y2134" s="152">
        <v>8.0289999999999999</v>
      </c>
      <c r="Z2134" s="152">
        <v>6.9630000000000001</v>
      </c>
      <c r="AA2134" s="152">
        <v>9.5039999999999996</v>
      </c>
      <c r="AB2134" s="152">
        <v>9.4120000000000008</v>
      </c>
      <c r="AC2134" s="152">
        <v>8.8510000000000009</v>
      </c>
      <c r="AD2134" s="152">
        <v>6.4240000000000004</v>
      </c>
      <c r="AE2134" s="152">
        <v>8.7409999999999997</v>
      </c>
      <c r="AF2134" s="152">
        <v>8.1999999999999993</v>
      </c>
      <c r="AG2134" s="152">
        <v>7.53</v>
      </c>
      <c r="AH2134" s="152">
        <v>6.8010000000000002</v>
      </c>
      <c r="AI2134" s="152">
        <v>9.1519999999999992</v>
      </c>
      <c r="AJ2134" s="152">
        <v>8.98</v>
      </c>
      <c r="AK2134" s="152">
        <v>8.39</v>
      </c>
      <c r="AL2134" s="152" t="e">
        <f t="shared" si="433"/>
        <v>#N/A</v>
      </c>
      <c r="AM2134" s="152" t="e">
        <f t="shared" si="434"/>
        <v>#N/A</v>
      </c>
      <c r="AN2134" s="152" t="e">
        <f>NA()</f>
        <v>#N/A</v>
      </c>
      <c r="AO2134" s="152" t="e">
        <f>NA()</f>
        <v>#N/A</v>
      </c>
      <c r="AP2134" s="152">
        <f t="shared" si="391"/>
        <v>7.7013999999999987</v>
      </c>
      <c r="AQ2134" s="152"/>
      <c r="AR2134" s="152"/>
      <c r="AS2134" s="153">
        <f t="shared" si="435"/>
        <v>292</v>
      </c>
      <c r="AT2134" s="153">
        <f t="shared" si="417"/>
        <v>1</v>
      </c>
      <c r="AU2134" s="153">
        <f t="shared" si="418"/>
        <v>0</v>
      </c>
      <c r="AV2134" s="153">
        <f t="shared" si="419"/>
        <v>0</v>
      </c>
      <c r="BA2134">
        <f t="shared" si="436"/>
        <v>19</v>
      </c>
    </row>
    <row r="2135" spans="2:53" x14ac:dyDescent="0.25">
      <c r="B2135" s="155">
        <f t="shared" si="384"/>
        <v>44854.999305555553</v>
      </c>
      <c r="C2135" s="155">
        <f t="shared" si="427"/>
        <v>44854.999305555553</v>
      </c>
      <c r="D2135" s="152">
        <f t="shared" si="430"/>
        <v>8.1999999999999993</v>
      </c>
      <c r="E2135" s="152"/>
      <c r="F2135" s="152"/>
      <c r="G2135" s="152"/>
      <c r="H2135" s="152" t="e">
        <f t="shared" si="431"/>
        <v>#N/A</v>
      </c>
      <c r="I2135" s="152"/>
      <c r="J2135" s="152" t="e">
        <f t="shared" si="432"/>
        <v>#N/A</v>
      </c>
      <c r="K2135" s="152"/>
      <c r="L2135" s="152"/>
      <c r="M2135" s="152"/>
      <c r="N2135" s="152"/>
      <c r="O2135" s="152"/>
      <c r="P2135" s="152"/>
      <c r="Q2135" s="152"/>
      <c r="R2135" s="152"/>
      <c r="S2135" s="152"/>
      <c r="T2135" s="153" cm="1">
        <f t="array" ref="T2135">MATCH(1,(TDU_Info!$C$5:$C$111=$T$6)*(TDU_Info!$B$5:$B$111&lt;=$B2135),0)</f>
        <v>87</v>
      </c>
      <c r="U2135" s="152">
        <f>100*(INDEX(TDU_Info!$E$5:$E$111,$T2135)/T$11+INDEX(TDU_Info!$F$5:$F$111,$T2135))</f>
        <v>4.5786000000000007</v>
      </c>
      <c r="V2135" s="152">
        <v>6.5490000000000004</v>
      </c>
      <c r="W2135" s="152">
        <v>9.0820000000000007</v>
      </c>
      <c r="X2135" s="152">
        <v>8.6300000000000008</v>
      </c>
      <c r="Y2135" s="152">
        <v>7.952</v>
      </c>
      <c r="Z2135" s="152">
        <v>6.9630000000000001</v>
      </c>
      <c r="AA2135" s="152">
        <v>9.5039999999999996</v>
      </c>
      <c r="AB2135" s="152">
        <v>9.4120000000000008</v>
      </c>
      <c r="AC2135" s="152">
        <v>8.8510000000000009</v>
      </c>
      <c r="AD2135" s="152">
        <v>6.4240000000000004</v>
      </c>
      <c r="AE2135" s="152">
        <v>8.7409999999999997</v>
      </c>
      <c r="AF2135" s="152">
        <v>8.1999999999999993</v>
      </c>
      <c r="AG2135" s="152">
        <v>7.53</v>
      </c>
      <c r="AH2135" s="152">
        <v>6.8010000000000002</v>
      </c>
      <c r="AI2135" s="152">
        <v>9.1519999999999992</v>
      </c>
      <c r="AJ2135" s="152">
        <v>8.98</v>
      </c>
      <c r="AK2135" s="152">
        <v>8.39</v>
      </c>
      <c r="AL2135" s="152" t="e">
        <f t="shared" si="433"/>
        <v>#N/A</v>
      </c>
      <c r="AM2135" s="152" t="e">
        <f t="shared" si="434"/>
        <v>#N/A</v>
      </c>
      <c r="AN2135" s="152" t="e">
        <f>NA()</f>
        <v>#N/A</v>
      </c>
      <c r="AO2135" s="152" t="e">
        <f>NA()</f>
        <v>#N/A</v>
      </c>
      <c r="AP2135" s="152">
        <f t="shared" si="391"/>
        <v>7.7013999999999987</v>
      </c>
      <c r="AQ2135" s="152"/>
      <c r="AR2135" s="152"/>
      <c r="AS2135" s="153">
        <f t="shared" si="435"/>
        <v>293</v>
      </c>
      <c r="AT2135" s="153">
        <f t="shared" si="417"/>
        <v>1</v>
      </c>
      <c r="AU2135" s="153">
        <f t="shared" si="418"/>
        <v>0</v>
      </c>
      <c r="AV2135" s="153">
        <f t="shared" si="419"/>
        <v>0</v>
      </c>
      <c r="BA2135">
        <f t="shared" si="436"/>
        <v>20</v>
      </c>
    </row>
    <row r="2136" spans="2:53" x14ac:dyDescent="0.25">
      <c r="B2136" s="155">
        <f t="shared" si="384"/>
        <v>44855.999305555553</v>
      </c>
      <c r="C2136" s="155">
        <f t="shared" si="427"/>
        <v>44855.999305555553</v>
      </c>
      <c r="D2136" s="152">
        <f t="shared" si="430"/>
        <v>7.99</v>
      </c>
      <c r="E2136" s="152"/>
      <c r="F2136" s="152"/>
      <c r="G2136" s="152"/>
      <c r="H2136" s="152" t="e">
        <f t="shared" si="431"/>
        <v>#N/A</v>
      </c>
      <c r="I2136" s="152"/>
      <c r="J2136" s="152" t="e">
        <f t="shared" si="432"/>
        <v>#N/A</v>
      </c>
      <c r="K2136" s="152"/>
      <c r="L2136" s="152"/>
      <c r="M2136" s="152"/>
      <c r="N2136" s="152"/>
      <c r="O2136" s="152"/>
      <c r="P2136" s="152"/>
      <c r="Q2136" s="152"/>
      <c r="R2136" s="152"/>
      <c r="S2136" s="152"/>
      <c r="T2136" s="153" cm="1">
        <f t="array" ref="T2136">MATCH(1,(TDU_Info!$C$5:$C$111=$T$6)*(TDU_Info!$B$5:$B$111&lt;=$B2136),0)</f>
        <v>87</v>
      </c>
      <c r="U2136" s="152">
        <f>100*(INDEX(TDU_Info!$E$5:$E$111,$T2136)/T$11+INDEX(TDU_Info!$F$5:$F$111,$T2136))</f>
        <v>4.5786000000000007</v>
      </c>
      <c r="V2136" s="152">
        <v>6.4489999999999998</v>
      </c>
      <c r="W2136" s="152">
        <v>9.0820000000000007</v>
      </c>
      <c r="X2136" s="152">
        <v>8.4890000000000008</v>
      </c>
      <c r="Y2136" s="152">
        <v>7.819</v>
      </c>
      <c r="Z2136" s="152">
        <v>6.8630000000000004</v>
      </c>
      <c r="AA2136" s="152">
        <v>9.5039999999999996</v>
      </c>
      <c r="AB2136" s="152">
        <v>9.0890000000000004</v>
      </c>
      <c r="AC2136" s="152">
        <v>8.6489999999999991</v>
      </c>
      <c r="AD2136" s="152">
        <v>6.3140000000000001</v>
      </c>
      <c r="AE2136" s="152">
        <v>8.7409999999999997</v>
      </c>
      <c r="AF2136" s="152">
        <v>7.99</v>
      </c>
      <c r="AG2136" s="152">
        <v>7.32</v>
      </c>
      <c r="AH2136" s="152">
        <v>6.6710000000000003</v>
      </c>
      <c r="AI2136" s="152">
        <v>9.1519999999999992</v>
      </c>
      <c r="AJ2136" s="152">
        <v>8.59</v>
      </c>
      <c r="AK2136" s="152">
        <v>8.15</v>
      </c>
      <c r="AL2136" s="152" t="e">
        <f t="shared" si="433"/>
        <v>#N/A</v>
      </c>
      <c r="AM2136" s="152" t="e">
        <f t="shared" si="434"/>
        <v>#N/A</v>
      </c>
      <c r="AN2136" s="152" t="e">
        <f>NA()</f>
        <v>#N/A</v>
      </c>
      <c r="AO2136" s="152" t="e">
        <f>NA()</f>
        <v>#N/A</v>
      </c>
      <c r="AP2136" s="152">
        <f t="shared" si="391"/>
        <v>7.7013999999999987</v>
      </c>
      <c r="AQ2136" s="152"/>
      <c r="AR2136" s="152"/>
      <c r="AS2136" s="153">
        <f t="shared" si="435"/>
        <v>294</v>
      </c>
      <c r="AT2136" s="153">
        <f t="shared" si="417"/>
        <v>1</v>
      </c>
      <c r="AU2136" s="153">
        <f t="shared" si="418"/>
        <v>0</v>
      </c>
      <c r="AV2136" s="153">
        <f t="shared" si="419"/>
        <v>0</v>
      </c>
      <c r="BA2136">
        <f t="shared" si="436"/>
        <v>21</v>
      </c>
    </row>
    <row r="2137" spans="2:53" x14ac:dyDescent="0.25">
      <c r="B2137" s="155">
        <f t="shared" si="384"/>
        <v>44856.999305555553</v>
      </c>
      <c r="C2137" s="155">
        <f t="shared" si="427"/>
        <v>44856.999305555553</v>
      </c>
      <c r="D2137" s="152">
        <f t="shared" si="430"/>
        <v>7.99</v>
      </c>
      <c r="E2137" s="152"/>
      <c r="F2137" s="152"/>
      <c r="G2137" s="152"/>
      <c r="H2137" s="152" t="e">
        <f t="shared" si="431"/>
        <v>#N/A</v>
      </c>
      <c r="I2137" s="152"/>
      <c r="J2137" s="152" t="e">
        <f t="shared" si="432"/>
        <v>#N/A</v>
      </c>
      <c r="K2137" s="152"/>
      <c r="L2137" s="152"/>
      <c r="M2137" s="152"/>
      <c r="N2137" s="152"/>
      <c r="O2137" s="152"/>
      <c r="P2137" s="152"/>
      <c r="Q2137" s="152"/>
      <c r="R2137" s="152"/>
      <c r="S2137" s="152"/>
      <c r="T2137" s="153" cm="1">
        <f t="array" ref="T2137">MATCH(1,(TDU_Info!$C$5:$C$111=$T$6)*(TDU_Info!$B$5:$B$111&lt;=$B2137),0)</f>
        <v>87</v>
      </c>
      <c r="U2137" s="152">
        <f>100*(INDEX(TDU_Info!$E$5:$E$111,$T2137)/T$11+INDEX(TDU_Info!$F$5:$F$111,$T2137))</f>
        <v>4.5786000000000007</v>
      </c>
      <c r="V2137" s="152">
        <v>6.4489999999999998</v>
      </c>
      <c r="W2137" s="152">
        <v>9.0820000000000007</v>
      </c>
      <c r="X2137" s="152">
        <v>8.4890000000000008</v>
      </c>
      <c r="Y2137" s="152">
        <v>7.819</v>
      </c>
      <c r="Z2137" s="152">
        <v>6.8630000000000004</v>
      </c>
      <c r="AA2137" s="152">
        <v>9.5039999999999996</v>
      </c>
      <c r="AB2137" s="152">
        <v>9.0890000000000004</v>
      </c>
      <c r="AC2137" s="152">
        <v>8.6489999999999991</v>
      </c>
      <c r="AD2137" s="152">
        <v>6.2679999999999998</v>
      </c>
      <c r="AE2137" s="152">
        <v>8.7409999999999997</v>
      </c>
      <c r="AF2137" s="152">
        <v>7.99</v>
      </c>
      <c r="AG2137" s="152">
        <v>7.32</v>
      </c>
      <c r="AH2137" s="152">
        <v>6.64</v>
      </c>
      <c r="AI2137" s="152">
        <v>9.1519999999999992</v>
      </c>
      <c r="AJ2137" s="152">
        <v>8.59</v>
      </c>
      <c r="AK2137" s="152">
        <v>8.15</v>
      </c>
      <c r="AL2137" s="152" t="e">
        <f t="shared" si="433"/>
        <v>#N/A</v>
      </c>
      <c r="AM2137" s="152" t="e">
        <f t="shared" si="434"/>
        <v>#N/A</v>
      </c>
      <c r="AN2137" s="152" t="e">
        <f>NA()</f>
        <v>#N/A</v>
      </c>
      <c r="AO2137" s="152" t="e">
        <f>NA()</f>
        <v>#N/A</v>
      </c>
      <c r="AP2137" s="152">
        <f t="shared" si="391"/>
        <v>7.7013999999999987</v>
      </c>
      <c r="AQ2137" s="152"/>
      <c r="AR2137" s="152"/>
      <c r="AS2137" s="153">
        <f t="shared" si="435"/>
        <v>295</v>
      </c>
      <c r="AT2137" s="153">
        <f t="shared" si="417"/>
        <v>1</v>
      </c>
      <c r="AU2137" s="153">
        <f t="shared" si="418"/>
        <v>0</v>
      </c>
      <c r="AV2137" s="153">
        <f t="shared" si="419"/>
        <v>0</v>
      </c>
      <c r="BA2137">
        <f t="shared" si="436"/>
        <v>22</v>
      </c>
    </row>
    <row r="2138" spans="2:53" x14ac:dyDescent="0.25">
      <c r="B2138" s="155">
        <f t="shared" si="384"/>
        <v>44857.999305555553</v>
      </c>
      <c r="C2138" s="155">
        <f t="shared" si="427"/>
        <v>44857.999305555553</v>
      </c>
      <c r="D2138" s="152">
        <f t="shared" si="430"/>
        <v>7.99</v>
      </c>
      <c r="E2138" s="152"/>
      <c r="F2138" s="152"/>
      <c r="G2138" s="152"/>
      <c r="H2138" s="152" t="e">
        <f t="shared" si="431"/>
        <v>#N/A</v>
      </c>
      <c r="I2138" s="152"/>
      <c r="J2138" s="152" t="e">
        <f t="shared" si="432"/>
        <v>#N/A</v>
      </c>
      <c r="K2138" s="152"/>
      <c r="L2138" s="152"/>
      <c r="M2138" s="152"/>
      <c r="N2138" s="152"/>
      <c r="O2138" s="152"/>
      <c r="P2138" s="152"/>
      <c r="Q2138" s="152"/>
      <c r="R2138" s="152"/>
      <c r="S2138" s="152"/>
      <c r="T2138" s="153" cm="1">
        <f t="array" ref="T2138">MATCH(1,(TDU_Info!$C$5:$C$111=$T$6)*(TDU_Info!$B$5:$B$111&lt;=$B2138),0)</f>
        <v>87</v>
      </c>
      <c r="U2138" s="152">
        <f>100*(INDEX(TDU_Info!$E$5:$E$111,$T2138)/T$11+INDEX(TDU_Info!$F$5:$F$111,$T2138))</f>
        <v>4.5786000000000007</v>
      </c>
      <c r="V2138" s="152">
        <v>6.4489999999999998</v>
      </c>
      <c r="W2138" s="152">
        <v>9.0820000000000007</v>
      </c>
      <c r="X2138" s="152">
        <v>8.4890000000000008</v>
      </c>
      <c r="Y2138" s="152">
        <v>7.819</v>
      </c>
      <c r="Z2138" s="152">
        <v>6.8630000000000004</v>
      </c>
      <c r="AA2138" s="152">
        <v>9.5039999999999996</v>
      </c>
      <c r="AB2138" s="152">
        <v>9.0890000000000004</v>
      </c>
      <c r="AC2138" s="152">
        <v>8.6489999999999991</v>
      </c>
      <c r="AD2138" s="152">
        <v>6.2679999999999998</v>
      </c>
      <c r="AE2138" s="152">
        <v>8.7409999999999997</v>
      </c>
      <c r="AF2138" s="152">
        <v>7.99</v>
      </c>
      <c r="AG2138" s="152">
        <v>7.32</v>
      </c>
      <c r="AH2138" s="152">
        <v>6.64</v>
      </c>
      <c r="AI2138" s="152">
        <v>9.1519999999999992</v>
      </c>
      <c r="AJ2138" s="152">
        <v>8.59</v>
      </c>
      <c r="AK2138" s="152">
        <v>8.15</v>
      </c>
      <c r="AL2138" s="152" t="e">
        <f t="shared" si="433"/>
        <v>#N/A</v>
      </c>
      <c r="AM2138" s="152" t="e">
        <f t="shared" si="434"/>
        <v>#N/A</v>
      </c>
      <c r="AN2138" s="152" t="e">
        <f>NA()</f>
        <v>#N/A</v>
      </c>
      <c r="AO2138" s="152" t="e">
        <f>NA()</f>
        <v>#N/A</v>
      </c>
      <c r="AP2138" s="152">
        <f t="shared" si="391"/>
        <v>7.7013999999999987</v>
      </c>
      <c r="AQ2138" s="152"/>
      <c r="AR2138" s="152"/>
      <c r="AS2138" s="153">
        <f t="shared" si="435"/>
        <v>296</v>
      </c>
      <c r="AT2138" s="153">
        <f t="shared" si="417"/>
        <v>1</v>
      </c>
      <c r="AU2138" s="153">
        <f t="shared" si="418"/>
        <v>0</v>
      </c>
      <c r="AV2138" s="153">
        <f t="shared" si="419"/>
        <v>0</v>
      </c>
      <c r="BA2138">
        <f t="shared" si="436"/>
        <v>23</v>
      </c>
    </row>
    <row r="2139" spans="2:53" x14ac:dyDescent="0.25">
      <c r="B2139" s="155">
        <f t="shared" si="384"/>
        <v>44858.999305555553</v>
      </c>
      <c r="C2139" s="155">
        <f t="shared" si="427"/>
        <v>44858.999305555553</v>
      </c>
      <c r="D2139" s="152">
        <f t="shared" si="430"/>
        <v>7.99</v>
      </c>
      <c r="E2139" s="152"/>
      <c r="F2139" s="152"/>
      <c r="G2139" s="152"/>
      <c r="H2139" s="152" t="e">
        <f t="shared" si="431"/>
        <v>#N/A</v>
      </c>
      <c r="I2139" s="152"/>
      <c r="J2139" s="152" t="e">
        <f t="shared" si="432"/>
        <v>#N/A</v>
      </c>
      <c r="K2139" s="152"/>
      <c r="L2139" s="152"/>
      <c r="M2139" s="152"/>
      <c r="N2139" s="152"/>
      <c r="O2139" s="152"/>
      <c r="P2139" s="152"/>
      <c r="Q2139" s="152"/>
      <c r="R2139" s="152"/>
      <c r="S2139" s="152"/>
      <c r="T2139" s="153" cm="1">
        <f t="array" ref="T2139">MATCH(1,(TDU_Info!$C$5:$C$111=$T$6)*(TDU_Info!$B$5:$B$111&lt;=$B2139),0)</f>
        <v>87</v>
      </c>
      <c r="U2139" s="152">
        <f>100*(INDEX(TDU_Info!$E$5:$E$111,$T2139)/T$11+INDEX(TDU_Info!$F$5:$F$111,$T2139))</f>
        <v>4.5786000000000007</v>
      </c>
      <c r="V2139" s="152">
        <v>6.4489999999999998</v>
      </c>
      <c r="W2139" s="152">
        <v>8.0939999999999994</v>
      </c>
      <c r="X2139" s="152">
        <v>8.26</v>
      </c>
      <c r="Y2139" s="152">
        <v>7.819</v>
      </c>
      <c r="Z2139" s="152">
        <v>6.8630000000000004</v>
      </c>
      <c r="AA2139" s="152">
        <v>8.6280000000000001</v>
      </c>
      <c r="AB2139" s="152">
        <v>8.875</v>
      </c>
      <c r="AC2139" s="152">
        <v>8.6489999999999991</v>
      </c>
      <c r="AD2139" s="152">
        <v>6.2679999999999998</v>
      </c>
      <c r="AE2139" s="152">
        <v>8.0559999999999992</v>
      </c>
      <c r="AF2139" s="152">
        <v>7.99</v>
      </c>
      <c r="AG2139" s="152">
        <v>7.32</v>
      </c>
      <c r="AH2139" s="152">
        <v>6.64</v>
      </c>
      <c r="AI2139" s="152">
        <v>8.5790000000000006</v>
      </c>
      <c r="AJ2139" s="152">
        <v>8.59</v>
      </c>
      <c r="AK2139" s="152">
        <v>8.15</v>
      </c>
      <c r="AL2139" s="152" t="e">
        <f t="shared" si="433"/>
        <v>#N/A</v>
      </c>
      <c r="AM2139" s="152" t="e">
        <f t="shared" si="434"/>
        <v>#N/A</v>
      </c>
      <c r="AN2139" s="152" t="e">
        <f>NA()</f>
        <v>#N/A</v>
      </c>
      <c r="AO2139" s="152" t="e">
        <f>NA()</f>
        <v>#N/A</v>
      </c>
      <c r="AP2139" s="152">
        <f t="shared" si="391"/>
        <v>7.7013999999999987</v>
      </c>
      <c r="AQ2139" s="152"/>
      <c r="AR2139" s="152"/>
      <c r="AS2139" s="153">
        <f t="shared" si="435"/>
        <v>297</v>
      </c>
      <c r="AT2139" s="153">
        <f t="shared" si="417"/>
        <v>1</v>
      </c>
      <c r="AU2139" s="153">
        <f t="shared" si="418"/>
        <v>0</v>
      </c>
      <c r="AV2139" s="153">
        <f t="shared" si="419"/>
        <v>0</v>
      </c>
      <c r="BA2139">
        <f t="shared" si="436"/>
        <v>24</v>
      </c>
    </row>
    <row r="2140" spans="2:53" x14ac:dyDescent="0.25">
      <c r="B2140" s="155">
        <f t="shared" si="384"/>
        <v>44859.999305555553</v>
      </c>
      <c r="C2140" s="155">
        <f t="shared" si="427"/>
        <v>44859.999305555553</v>
      </c>
      <c r="D2140" s="152">
        <f t="shared" si="430"/>
        <v>7.99</v>
      </c>
      <c r="E2140" s="152"/>
      <c r="F2140" s="152"/>
      <c r="G2140" s="152"/>
      <c r="H2140" s="152" t="e">
        <f t="shared" si="431"/>
        <v>#N/A</v>
      </c>
      <c r="I2140" s="152"/>
      <c r="J2140" s="152" t="e">
        <f t="shared" si="432"/>
        <v>#N/A</v>
      </c>
      <c r="K2140" s="152"/>
      <c r="L2140" s="152"/>
      <c r="M2140" s="152"/>
      <c r="N2140" s="152"/>
      <c r="O2140" s="152"/>
      <c r="P2140" s="152"/>
      <c r="Q2140" s="152"/>
      <c r="R2140" s="152"/>
      <c r="S2140" s="152"/>
      <c r="T2140" s="153" cm="1">
        <f t="array" ref="T2140">MATCH(1,(TDU_Info!$C$5:$C$111=$T$6)*(TDU_Info!$B$5:$B$111&lt;=$B2140),0)</f>
        <v>87</v>
      </c>
      <c r="U2140" s="152">
        <f>100*(INDEX(TDU_Info!$E$5:$E$111,$T2140)/T$11+INDEX(TDU_Info!$F$5:$F$111,$T2140))</f>
        <v>4.5786000000000007</v>
      </c>
      <c r="V2140" s="152">
        <v>6.4489999999999998</v>
      </c>
      <c r="W2140" s="152">
        <v>8.0939999999999994</v>
      </c>
      <c r="X2140" s="152">
        <v>8.26</v>
      </c>
      <c r="Y2140" s="152">
        <v>7.79</v>
      </c>
      <c r="Z2140" s="152">
        <v>6.8630000000000004</v>
      </c>
      <c r="AA2140" s="152">
        <v>8.6280000000000001</v>
      </c>
      <c r="AB2140" s="152">
        <v>8.875</v>
      </c>
      <c r="AC2140" s="152">
        <v>8.64</v>
      </c>
      <c r="AD2140" s="152">
        <v>6.2679999999999998</v>
      </c>
      <c r="AE2140" s="152">
        <v>8.0559999999999992</v>
      </c>
      <c r="AF2140" s="152">
        <v>7.99</v>
      </c>
      <c r="AG2140" s="152">
        <v>7.32</v>
      </c>
      <c r="AH2140" s="152">
        <v>6.64</v>
      </c>
      <c r="AI2140" s="152">
        <v>8.5790000000000006</v>
      </c>
      <c r="AJ2140" s="152">
        <v>8.59</v>
      </c>
      <c r="AK2140" s="152">
        <v>8.15</v>
      </c>
      <c r="AL2140" s="152" t="e">
        <f t="shared" si="433"/>
        <v>#N/A</v>
      </c>
      <c r="AM2140" s="152" t="e">
        <f t="shared" si="434"/>
        <v>#N/A</v>
      </c>
      <c r="AN2140" s="152" t="e">
        <f>NA()</f>
        <v>#N/A</v>
      </c>
      <c r="AO2140" s="152" t="e">
        <f>NA()</f>
        <v>#N/A</v>
      </c>
      <c r="AP2140" s="152">
        <f t="shared" si="391"/>
        <v>7.7013999999999987</v>
      </c>
      <c r="AQ2140" s="152"/>
      <c r="AR2140" s="152"/>
      <c r="AS2140" s="153">
        <f t="shared" si="435"/>
        <v>298</v>
      </c>
      <c r="AT2140" s="153">
        <f t="shared" si="417"/>
        <v>1</v>
      </c>
      <c r="AU2140" s="153">
        <f t="shared" si="418"/>
        <v>0</v>
      </c>
      <c r="AV2140" s="153">
        <f t="shared" si="419"/>
        <v>0</v>
      </c>
      <c r="BA2140">
        <f t="shared" si="436"/>
        <v>25</v>
      </c>
    </row>
    <row r="2141" spans="2:53" x14ac:dyDescent="0.25">
      <c r="B2141" s="155">
        <f t="shared" si="384"/>
        <v>44860.999305555553</v>
      </c>
      <c r="C2141" s="155">
        <f t="shared" si="427"/>
        <v>44860.999305555553</v>
      </c>
      <c r="D2141" s="152">
        <f t="shared" si="430"/>
        <v>7.99</v>
      </c>
      <c r="E2141" s="152"/>
      <c r="F2141" s="152"/>
      <c r="G2141" s="152"/>
      <c r="H2141" s="152" t="e">
        <f t="shared" si="431"/>
        <v>#N/A</v>
      </c>
      <c r="I2141" s="152"/>
      <c r="J2141" s="152" t="e">
        <f t="shared" si="432"/>
        <v>#N/A</v>
      </c>
      <c r="K2141" s="152"/>
      <c r="L2141" s="152"/>
      <c r="M2141" s="152"/>
      <c r="N2141" s="152"/>
      <c r="O2141" s="152"/>
      <c r="P2141" s="152"/>
      <c r="Q2141" s="152"/>
      <c r="R2141" s="152"/>
      <c r="S2141" s="152"/>
      <c r="T2141" s="153" cm="1">
        <f t="array" ref="T2141">MATCH(1,(TDU_Info!$C$5:$C$111=$T$6)*(TDU_Info!$B$5:$B$111&lt;=$B2141),0)</f>
        <v>87</v>
      </c>
      <c r="U2141" s="152">
        <f>100*(INDEX(TDU_Info!$E$5:$E$111,$T2141)/T$11+INDEX(TDU_Info!$F$5:$F$111,$T2141))</f>
        <v>4.5786000000000007</v>
      </c>
      <c r="V2141" s="152">
        <v>6.3490000000000002</v>
      </c>
      <c r="W2141" s="152">
        <v>8.0939999999999994</v>
      </c>
      <c r="X2141" s="152">
        <v>8.26</v>
      </c>
      <c r="Y2141" s="152">
        <v>7.79</v>
      </c>
      <c r="Z2141" s="152">
        <v>6.7629999999999999</v>
      </c>
      <c r="AA2141" s="152">
        <v>8.6280000000000001</v>
      </c>
      <c r="AB2141" s="152">
        <v>8.875</v>
      </c>
      <c r="AC2141" s="152">
        <v>8.64</v>
      </c>
      <c r="AD2141" s="152">
        <v>6.2679999999999998</v>
      </c>
      <c r="AE2141" s="152">
        <v>8.0559999999999992</v>
      </c>
      <c r="AF2141" s="152">
        <v>7.99</v>
      </c>
      <c r="AG2141" s="152">
        <v>7.32</v>
      </c>
      <c r="AH2141" s="152">
        <v>6.64</v>
      </c>
      <c r="AI2141" s="152">
        <v>8.5790000000000006</v>
      </c>
      <c r="AJ2141" s="152">
        <v>8.59</v>
      </c>
      <c r="AK2141" s="152">
        <v>8.15</v>
      </c>
      <c r="AL2141" s="152" t="e">
        <f t="shared" si="433"/>
        <v>#N/A</v>
      </c>
      <c r="AM2141" s="152" t="e">
        <f t="shared" si="434"/>
        <v>#N/A</v>
      </c>
      <c r="AN2141" s="152" t="e">
        <f>NA()</f>
        <v>#N/A</v>
      </c>
      <c r="AO2141" s="152" t="e">
        <f>NA()</f>
        <v>#N/A</v>
      </c>
      <c r="AP2141" s="152">
        <f t="shared" si="391"/>
        <v>7.7013999999999987</v>
      </c>
      <c r="AQ2141" s="152"/>
      <c r="AR2141" s="152"/>
      <c r="AS2141" s="153">
        <f t="shared" si="435"/>
        <v>299</v>
      </c>
      <c r="AT2141" s="153">
        <f t="shared" si="417"/>
        <v>1</v>
      </c>
      <c r="AU2141" s="153">
        <f t="shared" si="418"/>
        <v>0</v>
      </c>
      <c r="AV2141" s="153">
        <f t="shared" si="419"/>
        <v>0</v>
      </c>
      <c r="BA2141">
        <f t="shared" si="436"/>
        <v>26</v>
      </c>
    </row>
    <row r="2142" spans="2:53" x14ac:dyDescent="0.25">
      <c r="B2142" s="155">
        <f t="shared" si="384"/>
        <v>44861.999305555553</v>
      </c>
      <c r="C2142" s="155">
        <f t="shared" si="427"/>
        <v>44861.999305555553</v>
      </c>
      <c r="D2142" s="152">
        <f t="shared" si="430"/>
        <v>7.99</v>
      </c>
      <c r="E2142" s="152"/>
      <c r="F2142" s="152"/>
      <c r="G2142" s="152"/>
      <c r="H2142" s="152" t="e">
        <f t="shared" si="431"/>
        <v>#N/A</v>
      </c>
      <c r="I2142" s="152"/>
      <c r="J2142" s="152" t="e">
        <f t="shared" si="432"/>
        <v>#N/A</v>
      </c>
      <c r="K2142" s="152"/>
      <c r="L2142" s="152"/>
      <c r="M2142" s="152"/>
      <c r="N2142" s="152"/>
      <c r="O2142" s="152"/>
      <c r="P2142" s="152"/>
      <c r="Q2142" s="152"/>
      <c r="R2142" s="152"/>
      <c r="S2142" s="152"/>
      <c r="T2142" s="153" cm="1">
        <f t="array" ref="T2142">MATCH(1,(TDU_Info!$C$5:$C$111=$T$6)*(TDU_Info!$B$5:$B$111&lt;=$B2142),0)</f>
        <v>87</v>
      </c>
      <c r="U2142" s="152">
        <f>100*(INDEX(TDU_Info!$E$5:$E$111,$T2142)/T$11+INDEX(TDU_Info!$F$5:$F$111,$T2142))</f>
        <v>4.5786000000000007</v>
      </c>
      <c r="V2142" s="152">
        <v>6.3490000000000002</v>
      </c>
      <c r="W2142" s="152">
        <v>8.0939999999999994</v>
      </c>
      <c r="X2142" s="152">
        <v>8.1</v>
      </c>
      <c r="Y2142" s="152">
        <v>7.7</v>
      </c>
      <c r="Z2142" s="152">
        <v>6.7629999999999999</v>
      </c>
      <c r="AA2142" s="152">
        <v>8.6280000000000001</v>
      </c>
      <c r="AB2142" s="152">
        <v>8.8000000000000007</v>
      </c>
      <c r="AC2142" s="152">
        <v>8.5</v>
      </c>
      <c r="AD2142" s="152">
        <v>6.2679999999999998</v>
      </c>
      <c r="AE2142" s="152">
        <v>8.0559999999999992</v>
      </c>
      <c r="AF2142" s="152">
        <v>7.99</v>
      </c>
      <c r="AG2142" s="152">
        <v>7.32</v>
      </c>
      <c r="AH2142" s="152">
        <v>6.64</v>
      </c>
      <c r="AI2142" s="152">
        <v>8.5790000000000006</v>
      </c>
      <c r="AJ2142" s="152">
        <v>8.59</v>
      </c>
      <c r="AK2142" s="152">
        <v>8.15</v>
      </c>
      <c r="AL2142" s="152" t="e">
        <f t="shared" si="433"/>
        <v>#N/A</v>
      </c>
      <c r="AM2142" s="152" t="e">
        <f t="shared" si="434"/>
        <v>#N/A</v>
      </c>
      <c r="AN2142" s="152" t="e">
        <f>NA()</f>
        <v>#N/A</v>
      </c>
      <c r="AO2142" s="152" t="e">
        <f>NA()</f>
        <v>#N/A</v>
      </c>
      <c r="AP2142" s="152">
        <f t="shared" si="391"/>
        <v>7.7013999999999987</v>
      </c>
      <c r="AQ2142" s="152"/>
      <c r="AR2142" s="152"/>
      <c r="AS2142" s="153">
        <f t="shared" si="435"/>
        <v>300</v>
      </c>
      <c r="AT2142" s="153">
        <f t="shared" si="417"/>
        <v>1</v>
      </c>
      <c r="AU2142" s="153">
        <f t="shared" si="418"/>
        <v>0</v>
      </c>
      <c r="AV2142" s="153">
        <f t="shared" si="419"/>
        <v>0</v>
      </c>
      <c r="BA2142">
        <f t="shared" si="436"/>
        <v>27</v>
      </c>
    </row>
    <row r="2143" spans="2:53" x14ac:dyDescent="0.25">
      <c r="B2143" s="155">
        <f t="shared" si="384"/>
        <v>44862.999305555553</v>
      </c>
      <c r="C2143" s="155">
        <f t="shared" si="427"/>
        <v>44862.999305555553</v>
      </c>
      <c r="D2143" s="152">
        <f t="shared" si="430"/>
        <v>7.99</v>
      </c>
      <c r="E2143" s="152"/>
      <c r="F2143" s="152"/>
      <c r="G2143" s="152"/>
      <c r="H2143" s="152" t="e">
        <f t="shared" si="431"/>
        <v>#N/A</v>
      </c>
      <c r="I2143" s="152"/>
      <c r="J2143" s="152" t="e">
        <f t="shared" si="432"/>
        <v>#N/A</v>
      </c>
      <c r="K2143" s="152"/>
      <c r="L2143" s="152"/>
      <c r="M2143" s="152"/>
      <c r="N2143" s="152"/>
      <c r="O2143" s="152"/>
      <c r="P2143" s="152"/>
      <c r="Q2143" s="152"/>
      <c r="R2143" s="152"/>
      <c r="S2143" s="152"/>
      <c r="T2143" s="153" cm="1">
        <f t="array" ref="T2143">MATCH(1,(TDU_Info!$C$5:$C$111=$T$6)*(TDU_Info!$B$5:$B$111&lt;=$B2143),0)</f>
        <v>87</v>
      </c>
      <c r="U2143" s="152">
        <f>100*(INDEX(TDU_Info!$E$5:$E$111,$T2143)/T$11+INDEX(TDU_Info!$F$5:$F$111,$T2143))</f>
        <v>4.5786000000000007</v>
      </c>
      <c r="V2143" s="152">
        <v>6.3490000000000002</v>
      </c>
      <c r="W2143" s="152">
        <v>8.0939999999999994</v>
      </c>
      <c r="X2143" s="152">
        <v>8.1</v>
      </c>
      <c r="Y2143" s="152">
        <v>7.7</v>
      </c>
      <c r="Z2143" s="152">
        <v>6.7629999999999999</v>
      </c>
      <c r="AA2143" s="152">
        <v>8.6280000000000001</v>
      </c>
      <c r="AB2143" s="152">
        <v>8.8000000000000007</v>
      </c>
      <c r="AC2143" s="152">
        <v>8.5</v>
      </c>
      <c r="AD2143" s="152">
        <v>6.2679999999999998</v>
      </c>
      <c r="AE2143" s="152">
        <v>8.0559999999999992</v>
      </c>
      <c r="AF2143" s="152">
        <v>7.99</v>
      </c>
      <c r="AG2143" s="152">
        <v>7.32</v>
      </c>
      <c r="AH2143" s="152">
        <v>6.64</v>
      </c>
      <c r="AI2143" s="152">
        <v>8.5790000000000006</v>
      </c>
      <c r="AJ2143" s="152">
        <v>8.59</v>
      </c>
      <c r="AK2143" s="152">
        <v>8.15</v>
      </c>
      <c r="AL2143" s="152" t="e">
        <f t="shared" si="433"/>
        <v>#N/A</v>
      </c>
      <c r="AM2143" s="152" t="e">
        <f t="shared" si="434"/>
        <v>#N/A</v>
      </c>
      <c r="AN2143" s="152" t="e">
        <f>NA()</f>
        <v>#N/A</v>
      </c>
      <c r="AO2143" s="152" t="e">
        <f>NA()</f>
        <v>#N/A</v>
      </c>
      <c r="AP2143" s="152">
        <f t="shared" si="391"/>
        <v>7.7013999999999987</v>
      </c>
      <c r="AQ2143" s="152"/>
      <c r="AR2143" s="152"/>
      <c r="AS2143" s="153">
        <f t="shared" si="435"/>
        <v>301</v>
      </c>
      <c r="AT2143" s="153">
        <f t="shared" si="417"/>
        <v>1</v>
      </c>
      <c r="AU2143" s="153">
        <f t="shared" si="418"/>
        <v>0</v>
      </c>
      <c r="AV2143" s="153">
        <f t="shared" si="419"/>
        <v>0</v>
      </c>
      <c r="BA2143">
        <f t="shared" si="436"/>
        <v>28</v>
      </c>
    </row>
    <row r="2144" spans="2:53" x14ac:dyDescent="0.25">
      <c r="B2144" s="155">
        <f t="shared" si="384"/>
        <v>44863.999305555553</v>
      </c>
      <c r="C2144" s="155">
        <f t="shared" si="427"/>
        <v>44863.999305555553</v>
      </c>
      <c r="D2144" s="152">
        <f t="shared" si="430"/>
        <v>7.99</v>
      </c>
      <c r="E2144" s="152"/>
      <c r="F2144" s="152"/>
      <c r="G2144" s="152"/>
      <c r="H2144" s="152" t="e">
        <f t="shared" si="431"/>
        <v>#N/A</v>
      </c>
      <c r="I2144" s="152"/>
      <c r="J2144" s="152" t="e">
        <f t="shared" si="432"/>
        <v>#N/A</v>
      </c>
      <c r="K2144" s="152"/>
      <c r="L2144" s="152"/>
      <c r="M2144" s="152"/>
      <c r="N2144" s="152"/>
      <c r="O2144" s="152"/>
      <c r="P2144" s="152"/>
      <c r="Q2144" s="152"/>
      <c r="R2144" s="152"/>
      <c r="S2144" s="152"/>
      <c r="T2144" s="153" cm="1">
        <f t="array" ref="T2144">MATCH(1,(TDU_Info!$C$5:$C$111=$T$6)*(TDU_Info!$B$5:$B$111&lt;=$B2144),0)</f>
        <v>87</v>
      </c>
      <c r="U2144" s="152">
        <f>100*(INDEX(TDU_Info!$E$5:$E$111,$T2144)/T$11+INDEX(TDU_Info!$F$5:$F$111,$T2144))</f>
        <v>4.5786000000000007</v>
      </c>
      <c r="V2144" s="152">
        <v>6.3490000000000002</v>
      </c>
      <c r="W2144" s="152">
        <v>8.0939999999999994</v>
      </c>
      <c r="X2144" s="152">
        <v>8.1</v>
      </c>
      <c r="Y2144" s="152">
        <v>7.7</v>
      </c>
      <c r="Z2144" s="152">
        <v>6.7629999999999999</v>
      </c>
      <c r="AA2144" s="152">
        <v>8.6280000000000001</v>
      </c>
      <c r="AB2144" s="152">
        <v>8.8000000000000007</v>
      </c>
      <c r="AC2144" s="152">
        <v>8.5</v>
      </c>
      <c r="AD2144" s="152">
        <v>6.2679999999999998</v>
      </c>
      <c r="AE2144" s="152">
        <v>8.0559999999999992</v>
      </c>
      <c r="AF2144" s="152">
        <v>7.99</v>
      </c>
      <c r="AG2144" s="152">
        <v>7.32</v>
      </c>
      <c r="AH2144" s="152">
        <v>6.64</v>
      </c>
      <c r="AI2144" s="152">
        <v>8.5790000000000006</v>
      </c>
      <c r="AJ2144" s="152">
        <v>8.59</v>
      </c>
      <c r="AK2144" s="152">
        <v>8.15</v>
      </c>
      <c r="AL2144" s="152" t="e">
        <f t="shared" si="433"/>
        <v>#N/A</v>
      </c>
      <c r="AM2144" s="152" t="e">
        <f t="shared" si="434"/>
        <v>#N/A</v>
      </c>
      <c r="AN2144" s="152" t="e">
        <f>NA()</f>
        <v>#N/A</v>
      </c>
      <c r="AO2144" s="152" t="e">
        <f>NA()</f>
        <v>#N/A</v>
      </c>
      <c r="AP2144" s="152">
        <f t="shared" si="391"/>
        <v>7.7013999999999987</v>
      </c>
      <c r="AQ2144" s="152"/>
      <c r="AR2144" s="152"/>
      <c r="AS2144" s="153">
        <f t="shared" si="435"/>
        <v>302</v>
      </c>
      <c r="AT2144" s="153">
        <f t="shared" si="417"/>
        <v>1</v>
      </c>
      <c r="AU2144" s="153">
        <f t="shared" si="418"/>
        <v>0</v>
      </c>
      <c r="AV2144" s="153">
        <f t="shared" si="419"/>
        <v>0</v>
      </c>
      <c r="BA2144">
        <f t="shared" si="436"/>
        <v>29</v>
      </c>
    </row>
    <row r="2145" spans="2:53" x14ac:dyDescent="0.25">
      <c r="B2145" s="155">
        <f t="shared" si="384"/>
        <v>44864.999305555553</v>
      </c>
      <c r="C2145" s="155">
        <f t="shared" si="427"/>
        <v>44864.999305555553</v>
      </c>
      <c r="D2145" s="152">
        <f t="shared" si="430"/>
        <v>7.99</v>
      </c>
      <c r="E2145" s="152"/>
      <c r="F2145" s="152"/>
      <c r="G2145" s="152"/>
      <c r="H2145" s="152" t="e">
        <f t="shared" si="431"/>
        <v>#N/A</v>
      </c>
      <c r="I2145" s="152"/>
      <c r="J2145" s="152" t="e">
        <f t="shared" si="432"/>
        <v>#N/A</v>
      </c>
      <c r="K2145" s="152"/>
      <c r="L2145" s="152"/>
      <c r="M2145" s="152"/>
      <c r="N2145" s="152"/>
      <c r="O2145" s="152"/>
      <c r="P2145" s="152"/>
      <c r="Q2145" s="152"/>
      <c r="R2145" s="152"/>
      <c r="S2145" s="152"/>
      <c r="T2145" s="153" cm="1">
        <f t="array" ref="T2145">MATCH(1,(TDU_Info!$C$5:$C$111=$T$6)*(TDU_Info!$B$5:$B$111&lt;=$B2145),0)</f>
        <v>87</v>
      </c>
      <c r="U2145" s="152">
        <f>100*(INDEX(TDU_Info!$E$5:$E$111,$T2145)/T$11+INDEX(TDU_Info!$F$5:$F$111,$T2145))</f>
        <v>4.5786000000000007</v>
      </c>
      <c r="V2145" s="152">
        <v>6.194</v>
      </c>
      <c r="W2145" s="152">
        <v>7.8289999999999997</v>
      </c>
      <c r="X2145" s="152">
        <v>8.0779999999999994</v>
      </c>
      <c r="Y2145" s="152">
        <v>7.7</v>
      </c>
      <c r="Z2145" s="152">
        <v>6.6870000000000003</v>
      </c>
      <c r="AA2145" s="152">
        <v>8.3680000000000003</v>
      </c>
      <c r="AB2145" s="152">
        <v>8.7050000000000001</v>
      </c>
      <c r="AC2145" s="152">
        <v>8.5</v>
      </c>
      <c r="AD2145" s="152">
        <v>6.1689999999999996</v>
      </c>
      <c r="AE2145" s="152">
        <v>7.7910000000000004</v>
      </c>
      <c r="AF2145" s="152">
        <v>7.99</v>
      </c>
      <c r="AG2145" s="152">
        <v>7.32</v>
      </c>
      <c r="AH2145" s="152">
        <v>6.64</v>
      </c>
      <c r="AI2145" s="152">
        <v>8.3179999999999996</v>
      </c>
      <c r="AJ2145" s="152">
        <v>8.59</v>
      </c>
      <c r="AK2145" s="152">
        <v>8.15</v>
      </c>
      <c r="AL2145" s="152" t="e">
        <f t="shared" si="433"/>
        <v>#N/A</v>
      </c>
      <c r="AM2145" s="152" t="e">
        <f t="shared" si="434"/>
        <v>#N/A</v>
      </c>
      <c r="AN2145" s="152" t="e">
        <f>NA()</f>
        <v>#N/A</v>
      </c>
      <c r="AO2145" s="152" t="e">
        <f>NA()</f>
        <v>#N/A</v>
      </c>
      <c r="AP2145" s="152">
        <f t="shared" si="391"/>
        <v>7.7013999999999987</v>
      </c>
      <c r="AQ2145" s="152"/>
      <c r="AR2145" s="152"/>
      <c r="AS2145" s="153">
        <f t="shared" si="435"/>
        <v>303</v>
      </c>
      <c r="AT2145" s="153">
        <f t="shared" si="417"/>
        <v>1</v>
      </c>
      <c r="AU2145" s="153">
        <f t="shared" si="418"/>
        <v>0</v>
      </c>
      <c r="AV2145" s="153">
        <f t="shared" si="419"/>
        <v>0</v>
      </c>
      <c r="BA2145">
        <f t="shared" si="436"/>
        <v>30</v>
      </c>
    </row>
    <row r="2146" spans="2:53" x14ac:dyDescent="0.25">
      <c r="B2146" s="155">
        <f t="shared" si="384"/>
        <v>44865.999305555553</v>
      </c>
      <c r="C2146" s="155">
        <f t="shared" si="427"/>
        <v>44865.999305555553</v>
      </c>
      <c r="D2146" s="152">
        <f t="shared" si="430"/>
        <v>8.0779999999999994</v>
      </c>
      <c r="E2146" s="152"/>
      <c r="F2146" s="152"/>
      <c r="G2146" s="152"/>
      <c r="H2146" s="152" t="e">
        <f t="shared" si="431"/>
        <v>#N/A</v>
      </c>
      <c r="I2146" s="152"/>
      <c r="J2146" s="152" t="e">
        <f t="shared" si="432"/>
        <v>#N/A</v>
      </c>
      <c r="K2146" s="152"/>
      <c r="L2146" s="152"/>
      <c r="M2146" s="152"/>
      <c r="N2146" s="152"/>
      <c r="O2146" s="152"/>
      <c r="P2146" s="152"/>
      <c r="Q2146" s="152"/>
      <c r="R2146" s="152"/>
      <c r="S2146" s="152"/>
      <c r="T2146" s="153" cm="1">
        <f t="array" ref="T2146">MATCH(1,(TDU_Info!$C$5:$C$111=$T$6)*(TDU_Info!$B$5:$B$111&lt;=$B2146),0)</f>
        <v>87</v>
      </c>
      <c r="U2146" s="152">
        <f>100*(INDEX(TDU_Info!$E$5:$E$111,$T2146)/T$11+INDEX(TDU_Info!$F$5:$F$111,$T2146))</f>
        <v>4.5786000000000007</v>
      </c>
      <c r="V2146" s="152">
        <v>6.194</v>
      </c>
      <c r="W2146" s="152">
        <v>7.8289999999999997</v>
      </c>
      <c r="X2146" s="152">
        <v>8.0779999999999994</v>
      </c>
      <c r="Y2146" s="152">
        <v>7.7</v>
      </c>
      <c r="Z2146" s="152">
        <v>6.6870000000000003</v>
      </c>
      <c r="AA2146" s="152">
        <v>8.3680000000000003</v>
      </c>
      <c r="AB2146" s="152">
        <v>8.7050000000000001</v>
      </c>
      <c r="AC2146" s="152">
        <v>8.5</v>
      </c>
      <c r="AD2146" s="152">
        <v>6.1689999999999996</v>
      </c>
      <c r="AE2146" s="152">
        <v>7.7910000000000004</v>
      </c>
      <c r="AF2146" s="152">
        <v>8.0779999999999994</v>
      </c>
      <c r="AG2146" s="152">
        <v>7.7</v>
      </c>
      <c r="AH2146" s="152">
        <v>6.5609999999999999</v>
      </c>
      <c r="AI2146" s="152">
        <v>8.3179999999999996</v>
      </c>
      <c r="AJ2146" s="152">
        <v>8.7050000000000001</v>
      </c>
      <c r="AK2146" s="152">
        <v>8.5</v>
      </c>
      <c r="AL2146" s="152" t="e">
        <f t="shared" si="433"/>
        <v>#N/A</v>
      </c>
      <c r="AM2146" s="152" t="e">
        <f t="shared" si="434"/>
        <v>#N/A</v>
      </c>
      <c r="AN2146" s="152" t="e">
        <f>NA()</f>
        <v>#N/A</v>
      </c>
      <c r="AO2146" s="152" t="e">
        <f>NA()</f>
        <v>#N/A</v>
      </c>
      <c r="AP2146" s="152">
        <f t="shared" si="391"/>
        <v>7.7013999999999987</v>
      </c>
      <c r="AQ2146" s="152"/>
      <c r="AR2146" s="152"/>
      <c r="AS2146" s="153">
        <f t="shared" si="435"/>
        <v>304</v>
      </c>
      <c r="AT2146" s="153">
        <f t="shared" si="417"/>
        <v>1</v>
      </c>
      <c r="AU2146" s="153">
        <f t="shared" si="418"/>
        <v>0</v>
      </c>
      <c r="AV2146" s="153">
        <f t="shared" si="419"/>
        <v>0</v>
      </c>
      <c r="BA2146">
        <f t="shared" si="436"/>
        <v>31</v>
      </c>
    </row>
    <row r="2147" spans="2:53" x14ac:dyDescent="0.25">
      <c r="B2147" s="155">
        <f t="shared" si="384"/>
        <v>44866.999305555553</v>
      </c>
      <c r="C2147" s="155">
        <f t="shared" si="427"/>
        <v>44866.999305555553</v>
      </c>
      <c r="D2147" s="152">
        <f t="shared" si="430"/>
        <v>8.0779999999999994</v>
      </c>
      <c r="E2147" s="152"/>
      <c r="F2147" s="152"/>
      <c r="G2147" s="152"/>
      <c r="H2147" s="152" t="e">
        <f t="shared" si="431"/>
        <v>#N/A</v>
      </c>
      <c r="I2147" s="152"/>
      <c r="J2147" s="152" t="e">
        <f t="shared" si="432"/>
        <v>#N/A</v>
      </c>
      <c r="K2147" s="152"/>
      <c r="L2147" s="152"/>
      <c r="M2147" s="152"/>
      <c r="N2147" s="152"/>
      <c r="O2147" s="152"/>
      <c r="P2147" s="152"/>
      <c r="Q2147" s="152"/>
      <c r="R2147" s="152"/>
      <c r="S2147" s="152"/>
      <c r="T2147" s="153" cm="1">
        <f t="array" ref="T2147">MATCH(1,(TDU_Info!$C$5:$C$111=$T$6)*(TDU_Info!$B$5:$B$111&lt;=$B2147),0)</f>
        <v>87</v>
      </c>
      <c r="U2147" s="152">
        <f>100*(INDEX(TDU_Info!$E$5:$E$111,$T2147)/T$11+INDEX(TDU_Info!$F$5:$F$111,$T2147))</f>
        <v>4.5786000000000007</v>
      </c>
      <c r="V2147" s="152">
        <v>6.194</v>
      </c>
      <c r="W2147" s="152">
        <v>7.8289999999999997</v>
      </c>
      <c r="X2147" s="152">
        <v>8.0779999999999994</v>
      </c>
      <c r="Y2147" s="152">
        <v>7.7</v>
      </c>
      <c r="Z2147" s="152">
        <v>6.6870000000000003</v>
      </c>
      <c r="AA2147" s="152">
        <v>8.3680000000000003</v>
      </c>
      <c r="AB2147" s="152">
        <v>8.7050000000000001</v>
      </c>
      <c r="AC2147" s="152">
        <v>8.5</v>
      </c>
      <c r="AD2147" s="152">
        <v>6.1680000000000001</v>
      </c>
      <c r="AE2147" s="152">
        <v>7.7910000000000004</v>
      </c>
      <c r="AF2147" s="152">
        <v>8.0779999999999994</v>
      </c>
      <c r="AG2147" s="152">
        <v>7.57</v>
      </c>
      <c r="AH2147" s="152">
        <v>6.54</v>
      </c>
      <c r="AI2147" s="152">
        <v>8.3179999999999996</v>
      </c>
      <c r="AJ2147" s="152">
        <v>8.7050000000000001</v>
      </c>
      <c r="AK2147" s="152">
        <v>8.31</v>
      </c>
      <c r="AL2147" s="152" t="e">
        <f t="shared" si="433"/>
        <v>#N/A</v>
      </c>
      <c r="AM2147" s="152" t="e">
        <f t="shared" si="434"/>
        <v>#N/A</v>
      </c>
      <c r="AN2147" s="152" t="e">
        <f>NA()</f>
        <v>#N/A</v>
      </c>
      <c r="AO2147" s="152" t="e">
        <f>NA()</f>
        <v>#N/A</v>
      </c>
      <c r="AP2147" s="152" t="e">
        <f t="shared" si="391"/>
        <v>#N/A</v>
      </c>
      <c r="AQ2147" s="152"/>
      <c r="AR2147" s="152"/>
      <c r="AS2147" s="153">
        <f t="shared" ref="AS2147:AS2154" si="437">ROUNDUP(B2147-DATE(YEAR(B2147),1,1),0)</f>
        <v>305</v>
      </c>
      <c r="AT2147" s="153">
        <f t="shared" si="417"/>
        <v>1</v>
      </c>
      <c r="AU2147" s="153">
        <f t="shared" si="418"/>
        <v>0</v>
      </c>
      <c r="AV2147" s="153">
        <f t="shared" si="419"/>
        <v>0</v>
      </c>
      <c r="BA2147">
        <f t="shared" ref="BA2147:BA2154" si="438">DAY(C2147)</f>
        <v>1</v>
      </c>
    </row>
    <row r="2148" spans="2:53" x14ac:dyDescent="0.25">
      <c r="B2148" s="155">
        <f t="shared" si="384"/>
        <v>44867.999305555553</v>
      </c>
      <c r="C2148" s="155">
        <f t="shared" si="427"/>
        <v>44867.999305555553</v>
      </c>
      <c r="D2148" s="152">
        <f t="shared" si="430"/>
        <v>8.0779999999999994</v>
      </c>
      <c r="E2148" s="152"/>
      <c r="F2148" s="152"/>
      <c r="G2148" s="152"/>
      <c r="H2148" s="152" t="e">
        <f t="shared" si="431"/>
        <v>#N/A</v>
      </c>
      <c r="I2148" s="152"/>
      <c r="J2148" s="152" t="e">
        <f t="shared" si="432"/>
        <v>#N/A</v>
      </c>
      <c r="K2148" s="152"/>
      <c r="L2148" s="152"/>
      <c r="M2148" s="152"/>
      <c r="N2148" s="152"/>
      <c r="O2148" s="152"/>
      <c r="P2148" s="152"/>
      <c r="Q2148" s="152"/>
      <c r="R2148" s="152"/>
      <c r="S2148" s="152"/>
      <c r="T2148" s="153" cm="1">
        <f t="array" ref="T2148">MATCH(1,(TDU_Info!$C$5:$C$111=$T$6)*(TDU_Info!$B$5:$B$111&lt;=$B2148),0)</f>
        <v>87</v>
      </c>
      <c r="U2148" s="152">
        <f>100*(INDEX(TDU_Info!$E$5:$E$111,$T2148)/T$11+INDEX(TDU_Info!$F$5:$F$111,$T2148))</f>
        <v>4.5786000000000007</v>
      </c>
      <c r="V2148" s="152">
        <v>6.194</v>
      </c>
      <c r="W2148" s="152">
        <v>7.8289999999999997</v>
      </c>
      <c r="X2148" s="152">
        <v>8.0779999999999994</v>
      </c>
      <c r="Y2148" s="152">
        <v>7.7</v>
      </c>
      <c r="Z2148" s="152">
        <v>6.6870000000000003</v>
      </c>
      <c r="AA2148" s="152">
        <v>8.3680000000000003</v>
      </c>
      <c r="AB2148" s="152">
        <v>8.7050000000000001</v>
      </c>
      <c r="AC2148" s="152">
        <v>8.5</v>
      </c>
      <c r="AD2148" s="152">
        <v>6.1680000000000001</v>
      </c>
      <c r="AE2148" s="152">
        <v>7.7910000000000004</v>
      </c>
      <c r="AF2148" s="152">
        <v>8.0779999999999994</v>
      </c>
      <c r="AG2148" s="152">
        <v>7.57</v>
      </c>
      <c r="AH2148" s="152">
        <v>6.54</v>
      </c>
      <c r="AI2148" s="152">
        <v>8.3179999999999996</v>
      </c>
      <c r="AJ2148" s="152">
        <v>8.7050000000000001</v>
      </c>
      <c r="AK2148" s="152">
        <v>8.31</v>
      </c>
      <c r="AL2148" s="152" t="e">
        <f t="shared" si="433"/>
        <v>#N/A</v>
      </c>
      <c r="AM2148" s="152" t="e">
        <f t="shared" si="434"/>
        <v>#N/A</v>
      </c>
      <c r="AN2148" s="152" t="e">
        <f>NA()</f>
        <v>#N/A</v>
      </c>
      <c r="AO2148" s="152" t="e">
        <f>NA()</f>
        <v>#N/A</v>
      </c>
      <c r="AP2148" s="152">
        <f t="shared" si="391"/>
        <v>7.7013999999999987</v>
      </c>
      <c r="AQ2148" s="152"/>
      <c r="AR2148" s="152"/>
      <c r="AS2148" s="153">
        <f t="shared" si="437"/>
        <v>306</v>
      </c>
      <c r="AT2148" s="153">
        <f t="shared" si="417"/>
        <v>1</v>
      </c>
      <c r="AU2148" s="153">
        <f t="shared" si="418"/>
        <v>0</v>
      </c>
      <c r="AV2148" s="153">
        <f t="shared" si="419"/>
        <v>0</v>
      </c>
      <c r="BA2148">
        <f t="shared" si="438"/>
        <v>2</v>
      </c>
    </row>
    <row r="2149" spans="2:53" x14ac:dyDescent="0.25">
      <c r="B2149" s="155">
        <f t="shared" si="384"/>
        <v>44868.999305555553</v>
      </c>
      <c r="C2149" s="155">
        <f t="shared" si="427"/>
        <v>44868.999305555553</v>
      </c>
      <c r="D2149" s="152">
        <f t="shared" si="430"/>
        <v>8.0779999999999994</v>
      </c>
      <c r="E2149" s="152"/>
      <c r="F2149" s="152"/>
      <c r="G2149" s="152"/>
      <c r="H2149" s="152" t="e">
        <f t="shared" si="431"/>
        <v>#N/A</v>
      </c>
      <c r="I2149" s="152"/>
      <c r="J2149" s="152" t="e">
        <f t="shared" si="432"/>
        <v>#N/A</v>
      </c>
      <c r="K2149" s="152"/>
      <c r="L2149" s="152"/>
      <c r="M2149" s="152"/>
      <c r="N2149" s="152"/>
      <c r="O2149" s="152"/>
      <c r="P2149" s="152"/>
      <c r="Q2149" s="152"/>
      <c r="R2149" s="152"/>
      <c r="S2149" s="152"/>
      <c r="T2149" s="153" cm="1">
        <f t="array" ref="T2149">MATCH(1,(TDU_Info!$C$5:$C$111=$T$6)*(TDU_Info!$B$5:$B$111&lt;=$B2149),0)</f>
        <v>87</v>
      </c>
      <c r="U2149" s="152">
        <f>100*(INDEX(TDU_Info!$E$5:$E$111,$T2149)/T$11+INDEX(TDU_Info!$F$5:$F$111,$T2149))</f>
        <v>4.5786000000000007</v>
      </c>
      <c r="V2149" s="152">
        <v>6.194</v>
      </c>
      <c r="W2149" s="152">
        <v>7.8289999999999997</v>
      </c>
      <c r="X2149" s="152">
        <v>8.0779999999999994</v>
      </c>
      <c r="Y2149" s="152">
        <v>7.7</v>
      </c>
      <c r="Z2149" s="152">
        <v>6.6870000000000003</v>
      </c>
      <c r="AA2149" s="152">
        <v>8.3680000000000003</v>
      </c>
      <c r="AB2149" s="152">
        <v>8.7050000000000001</v>
      </c>
      <c r="AC2149" s="152">
        <v>8.5</v>
      </c>
      <c r="AD2149" s="152">
        <v>6.1680000000000001</v>
      </c>
      <c r="AE2149" s="152">
        <v>7.7910000000000004</v>
      </c>
      <c r="AF2149" s="152">
        <v>8.0779999999999994</v>
      </c>
      <c r="AG2149" s="152">
        <v>7.57</v>
      </c>
      <c r="AH2149" s="152">
        <v>6.54</v>
      </c>
      <c r="AI2149" s="152">
        <v>8.3179999999999996</v>
      </c>
      <c r="AJ2149" s="152">
        <v>8.7050000000000001</v>
      </c>
      <c r="AK2149" s="152">
        <v>8.31</v>
      </c>
      <c r="AL2149" s="152" t="e">
        <f t="shared" si="433"/>
        <v>#N/A</v>
      </c>
      <c r="AM2149" s="152" t="e">
        <f t="shared" si="434"/>
        <v>#N/A</v>
      </c>
      <c r="AN2149" s="152" t="e">
        <f>NA()</f>
        <v>#N/A</v>
      </c>
      <c r="AO2149" s="152" t="e">
        <f>NA()</f>
        <v>#N/A</v>
      </c>
      <c r="AP2149" s="152">
        <f t="shared" si="391"/>
        <v>7.7013999999999987</v>
      </c>
      <c r="AQ2149" s="152"/>
      <c r="AR2149" s="152"/>
      <c r="AS2149" s="153">
        <f t="shared" si="437"/>
        <v>307</v>
      </c>
      <c r="AT2149" s="153">
        <f t="shared" si="417"/>
        <v>1</v>
      </c>
      <c r="AU2149" s="153">
        <f t="shared" si="418"/>
        <v>0</v>
      </c>
      <c r="AV2149" s="153">
        <f t="shared" si="419"/>
        <v>0</v>
      </c>
      <c r="BA2149">
        <f t="shared" si="438"/>
        <v>3</v>
      </c>
    </row>
    <row r="2150" spans="2:53" x14ac:dyDescent="0.25">
      <c r="B2150" s="155">
        <f t="shared" si="384"/>
        <v>44869.999305555553</v>
      </c>
      <c r="C2150" s="155">
        <f t="shared" si="427"/>
        <v>44869.999305555553</v>
      </c>
      <c r="D2150" s="152">
        <f t="shared" si="430"/>
        <v>7.69</v>
      </c>
      <c r="E2150" s="152"/>
      <c r="F2150" s="152"/>
      <c r="G2150" s="152"/>
      <c r="H2150" s="152" t="e">
        <f t="shared" si="431"/>
        <v>#N/A</v>
      </c>
      <c r="I2150" s="152"/>
      <c r="J2150" s="152" t="e">
        <f t="shared" si="432"/>
        <v>#N/A</v>
      </c>
      <c r="K2150" s="152"/>
      <c r="L2150" s="152"/>
      <c r="M2150" s="152"/>
      <c r="N2150" s="152"/>
      <c r="O2150" s="152"/>
      <c r="P2150" s="152"/>
      <c r="Q2150" s="152"/>
      <c r="R2150" s="152"/>
      <c r="S2150" s="152"/>
      <c r="T2150" s="153" cm="1">
        <f t="array" ref="T2150">MATCH(1,(TDU_Info!$C$5:$C$111=$T$6)*(TDU_Info!$B$5:$B$111&lt;=$B2150),0)</f>
        <v>87</v>
      </c>
      <c r="U2150" s="152">
        <f>100*(INDEX(TDU_Info!$E$5:$E$111,$T2150)/T$11+INDEX(TDU_Info!$F$5:$F$111,$T2150))</f>
        <v>4.5786000000000007</v>
      </c>
      <c r="V2150" s="152">
        <v>6.0490000000000004</v>
      </c>
      <c r="W2150" s="152">
        <v>7.8289999999999997</v>
      </c>
      <c r="X2150" s="152">
        <v>8.0779999999999994</v>
      </c>
      <c r="Y2150" s="152">
        <v>7.5990000000000002</v>
      </c>
      <c r="Z2150" s="152">
        <v>6.5629999999999997</v>
      </c>
      <c r="AA2150" s="152">
        <v>8.3680000000000003</v>
      </c>
      <c r="AB2150" s="152">
        <v>8.7050000000000001</v>
      </c>
      <c r="AC2150" s="152">
        <v>8.4489999999999998</v>
      </c>
      <c r="AD2150" s="152">
        <v>5.8680000000000003</v>
      </c>
      <c r="AE2150" s="152">
        <v>7.7910000000000004</v>
      </c>
      <c r="AF2150" s="152">
        <v>7.69</v>
      </c>
      <c r="AG2150" s="152">
        <v>7.1</v>
      </c>
      <c r="AH2150" s="152">
        <v>6.34</v>
      </c>
      <c r="AI2150" s="152">
        <v>8.3179999999999996</v>
      </c>
      <c r="AJ2150" s="152">
        <v>8.2899999999999991</v>
      </c>
      <c r="AK2150" s="152">
        <v>7.95</v>
      </c>
      <c r="AL2150" s="152" t="e">
        <f t="shared" si="433"/>
        <v>#N/A</v>
      </c>
      <c r="AM2150" s="152" t="e">
        <f t="shared" si="434"/>
        <v>#N/A</v>
      </c>
      <c r="AN2150" s="152" t="e">
        <f>NA()</f>
        <v>#N/A</v>
      </c>
      <c r="AO2150" s="152" t="e">
        <f>NA()</f>
        <v>#N/A</v>
      </c>
      <c r="AP2150" s="152">
        <f t="shared" si="391"/>
        <v>7.7013999999999987</v>
      </c>
      <c r="AQ2150" s="152"/>
      <c r="AR2150" s="152"/>
      <c r="AS2150" s="153">
        <f t="shared" si="437"/>
        <v>308</v>
      </c>
      <c r="AT2150" s="153">
        <f t="shared" si="417"/>
        <v>1</v>
      </c>
      <c r="AU2150" s="153">
        <f t="shared" si="418"/>
        <v>0</v>
      </c>
      <c r="AV2150" s="153">
        <f t="shared" si="419"/>
        <v>0</v>
      </c>
      <c r="BA2150">
        <f t="shared" si="438"/>
        <v>4</v>
      </c>
    </row>
    <row r="2151" spans="2:53" x14ac:dyDescent="0.25">
      <c r="B2151" s="155">
        <f t="shared" si="384"/>
        <v>44870.999305555553</v>
      </c>
      <c r="C2151" s="155">
        <f t="shared" si="427"/>
        <v>44870.999305555553</v>
      </c>
      <c r="D2151" s="152">
        <f t="shared" si="430"/>
        <v>7.69</v>
      </c>
      <c r="E2151" s="152"/>
      <c r="F2151" s="152"/>
      <c r="G2151" s="152"/>
      <c r="H2151" s="152" t="e">
        <f t="shared" si="431"/>
        <v>#N/A</v>
      </c>
      <c r="I2151" s="152"/>
      <c r="J2151" s="152" t="e">
        <f t="shared" si="432"/>
        <v>#N/A</v>
      </c>
      <c r="K2151" s="152"/>
      <c r="L2151" s="152"/>
      <c r="M2151" s="152"/>
      <c r="N2151" s="152"/>
      <c r="O2151" s="152"/>
      <c r="P2151" s="152"/>
      <c r="Q2151" s="152"/>
      <c r="R2151" s="152"/>
      <c r="S2151" s="152"/>
      <c r="T2151" s="153" cm="1">
        <f t="array" ref="T2151">MATCH(1,(TDU_Info!$C$5:$C$111=$T$6)*(TDU_Info!$B$5:$B$111&lt;=$B2151),0)</f>
        <v>87</v>
      </c>
      <c r="U2151" s="152">
        <f>100*(INDEX(TDU_Info!$E$5:$E$111,$T2151)/T$11+INDEX(TDU_Info!$F$5:$F$111,$T2151))</f>
        <v>4.5786000000000007</v>
      </c>
      <c r="V2151" s="152">
        <v>6.0490000000000004</v>
      </c>
      <c r="W2151" s="152">
        <v>7.8289999999999997</v>
      </c>
      <c r="X2151" s="152">
        <v>8.0779999999999994</v>
      </c>
      <c r="Y2151" s="152">
        <v>7.5990000000000002</v>
      </c>
      <c r="Z2151" s="152">
        <v>6.5629999999999997</v>
      </c>
      <c r="AA2151" s="152">
        <v>8.3680000000000003</v>
      </c>
      <c r="AB2151" s="152">
        <v>8.7050000000000001</v>
      </c>
      <c r="AC2151" s="152">
        <v>8.4489999999999998</v>
      </c>
      <c r="AD2151" s="152">
        <v>5.8680000000000003</v>
      </c>
      <c r="AE2151" s="152">
        <v>7.7910000000000004</v>
      </c>
      <c r="AF2151" s="152">
        <v>7.69</v>
      </c>
      <c r="AG2151" s="152">
        <v>7.1</v>
      </c>
      <c r="AH2151" s="152">
        <v>6.34</v>
      </c>
      <c r="AI2151" s="152">
        <v>8.3179999999999996</v>
      </c>
      <c r="AJ2151" s="152">
        <v>8.2899999999999991</v>
      </c>
      <c r="AK2151" s="152">
        <v>7.95</v>
      </c>
      <c r="AL2151" s="152" t="e">
        <f t="shared" si="433"/>
        <v>#N/A</v>
      </c>
      <c r="AM2151" s="152" t="e">
        <f t="shared" si="434"/>
        <v>#N/A</v>
      </c>
      <c r="AN2151" s="152" t="e">
        <f>NA()</f>
        <v>#N/A</v>
      </c>
      <c r="AO2151" s="152" t="e">
        <f>NA()</f>
        <v>#N/A</v>
      </c>
      <c r="AP2151" s="152">
        <f t="shared" si="391"/>
        <v>7.7013999999999987</v>
      </c>
      <c r="AQ2151" s="152"/>
      <c r="AR2151" s="152"/>
      <c r="AS2151" s="153">
        <f t="shared" si="437"/>
        <v>309</v>
      </c>
      <c r="AT2151" s="153">
        <f t="shared" si="417"/>
        <v>1</v>
      </c>
      <c r="AU2151" s="153">
        <f t="shared" si="418"/>
        <v>0</v>
      </c>
      <c r="AV2151" s="153">
        <f t="shared" si="419"/>
        <v>0</v>
      </c>
      <c r="BA2151">
        <f t="shared" si="438"/>
        <v>5</v>
      </c>
    </row>
    <row r="2152" spans="2:53" x14ac:dyDescent="0.25">
      <c r="B2152" s="155">
        <f t="shared" si="384"/>
        <v>44871.999305555553</v>
      </c>
      <c r="C2152" s="155">
        <f t="shared" si="427"/>
        <v>44871.999305555553</v>
      </c>
      <c r="D2152" s="152">
        <f t="shared" si="430"/>
        <v>7.69</v>
      </c>
      <c r="E2152" s="152"/>
      <c r="F2152" s="152"/>
      <c r="G2152" s="152"/>
      <c r="H2152" s="152" t="e">
        <f t="shared" si="431"/>
        <v>#N/A</v>
      </c>
      <c r="I2152" s="152"/>
      <c r="J2152" s="152" t="e">
        <f t="shared" si="432"/>
        <v>#N/A</v>
      </c>
      <c r="K2152" s="152"/>
      <c r="L2152" s="152"/>
      <c r="M2152" s="152"/>
      <c r="N2152" s="152"/>
      <c r="O2152" s="152"/>
      <c r="P2152" s="152"/>
      <c r="Q2152" s="152"/>
      <c r="R2152" s="152"/>
      <c r="S2152" s="152"/>
      <c r="T2152" s="153" cm="1">
        <f t="array" ref="T2152">MATCH(1,(TDU_Info!$C$5:$C$111=$T$6)*(TDU_Info!$B$5:$B$111&lt;=$B2152),0)</f>
        <v>87</v>
      </c>
      <c r="U2152" s="152">
        <f>100*(INDEX(TDU_Info!$E$5:$E$111,$T2152)/T$11+INDEX(TDU_Info!$F$5:$F$111,$T2152))</f>
        <v>4.5786000000000007</v>
      </c>
      <c r="V2152" s="152">
        <v>5.9489999999999998</v>
      </c>
      <c r="W2152" s="152">
        <v>7.8289999999999997</v>
      </c>
      <c r="X2152" s="152">
        <v>8.0779999999999994</v>
      </c>
      <c r="Y2152" s="152">
        <v>7.5990000000000002</v>
      </c>
      <c r="Z2152" s="152">
        <v>6.4630000000000001</v>
      </c>
      <c r="AA2152" s="152">
        <v>8.3680000000000003</v>
      </c>
      <c r="AB2152" s="152">
        <v>8.7050000000000001</v>
      </c>
      <c r="AC2152" s="152">
        <v>8.4489999999999998</v>
      </c>
      <c r="AD2152" s="152">
        <v>5.8680000000000003</v>
      </c>
      <c r="AE2152" s="152">
        <v>7.7910000000000004</v>
      </c>
      <c r="AF2152" s="152">
        <v>7.69</v>
      </c>
      <c r="AG2152" s="152">
        <v>7.1</v>
      </c>
      <c r="AH2152" s="152">
        <v>6.34</v>
      </c>
      <c r="AI2152" s="152">
        <v>8.3179999999999996</v>
      </c>
      <c r="AJ2152" s="152">
        <v>8.2899999999999991</v>
      </c>
      <c r="AK2152" s="152">
        <v>7.95</v>
      </c>
      <c r="AL2152" s="152" t="e">
        <f t="shared" si="433"/>
        <v>#N/A</v>
      </c>
      <c r="AM2152" s="152" t="e">
        <f t="shared" si="434"/>
        <v>#N/A</v>
      </c>
      <c r="AN2152" s="152" t="e">
        <f>NA()</f>
        <v>#N/A</v>
      </c>
      <c r="AO2152" s="152" t="e">
        <f>NA()</f>
        <v>#N/A</v>
      </c>
      <c r="AP2152" s="152">
        <f t="shared" si="391"/>
        <v>7.7013999999999987</v>
      </c>
      <c r="AQ2152" s="152"/>
      <c r="AR2152" s="152"/>
      <c r="AS2152" s="153">
        <f t="shared" si="437"/>
        <v>310</v>
      </c>
      <c r="AT2152" s="153">
        <f t="shared" si="417"/>
        <v>1</v>
      </c>
      <c r="AU2152" s="153">
        <f t="shared" si="418"/>
        <v>0</v>
      </c>
      <c r="AV2152" s="153">
        <f t="shared" si="419"/>
        <v>0</v>
      </c>
      <c r="BA2152">
        <f t="shared" si="438"/>
        <v>6</v>
      </c>
    </row>
    <row r="2153" spans="2:53" x14ac:dyDescent="0.25">
      <c r="B2153" s="155">
        <f t="shared" si="384"/>
        <v>44872.999305555553</v>
      </c>
      <c r="C2153" s="155">
        <f t="shared" si="427"/>
        <v>44872.999305555553</v>
      </c>
      <c r="D2153" s="152">
        <f t="shared" si="430"/>
        <v>7.69</v>
      </c>
      <c r="E2153" s="152"/>
      <c r="F2153" s="152"/>
      <c r="G2153" s="152"/>
      <c r="H2153" s="152" t="e">
        <f t="shared" si="431"/>
        <v>#N/A</v>
      </c>
      <c r="I2153" s="152"/>
      <c r="J2153" s="152" t="e">
        <f t="shared" si="432"/>
        <v>#N/A</v>
      </c>
      <c r="K2153" s="152"/>
      <c r="L2153" s="152"/>
      <c r="M2153" s="152"/>
      <c r="N2153" s="152"/>
      <c r="O2153" s="152"/>
      <c r="P2153" s="152"/>
      <c r="Q2153" s="152"/>
      <c r="R2153" s="152"/>
      <c r="S2153" s="152"/>
      <c r="T2153" s="153" cm="1">
        <f t="array" ref="T2153">MATCH(1,(TDU_Info!$C$5:$C$111=$T$6)*(TDU_Info!$B$5:$B$111&lt;=$B2153),0)</f>
        <v>87</v>
      </c>
      <c r="U2153" s="152">
        <f>100*(INDEX(TDU_Info!$E$5:$E$111,$T2153)/T$11+INDEX(TDU_Info!$F$5:$F$111,$T2153))</f>
        <v>4.5786000000000007</v>
      </c>
      <c r="V2153" s="152">
        <v>5.9489999999999998</v>
      </c>
      <c r="W2153" s="152">
        <v>7.8289999999999997</v>
      </c>
      <c r="X2153" s="152">
        <v>8.0779999999999994</v>
      </c>
      <c r="Y2153" s="152">
        <v>7.5990000000000002</v>
      </c>
      <c r="Z2153" s="152">
        <v>6.4630000000000001</v>
      </c>
      <c r="AA2153" s="152">
        <v>8.3680000000000003</v>
      </c>
      <c r="AB2153" s="152">
        <v>8.7050000000000001</v>
      </c>
      <c r="AC2153" s="152">
        <v>8.4489999999999998</v>
      </c>
      <c r="AD2153" s="152">
        <v>5.8680000000000003</v>
      </c>
      <c r="AE2153" s="152">
        <v>7.7910000000000004</v>
      </c>
      <c r="AF2153" s="152">
        <v>7.69</v>
      </c>
      <c r="AG2153" s="152">
        <v>7.1</v>
      </c>
      <c r="AH2153" s="152">
        <v>6.34</v>
      </c>
      <c r="AI2153" s="152">
        <v>8.3179999999999996</v>
      </c>
      <c r="AJ2153" s="152">
        <v>8.2899999999999991</v>
      </c>
      <c r="AK2153" s="152">
        <v>7.95</v>
      </c>
      <c r="AL2153" s="152" t="e">
        <f t="shared" si="433"/>
        <v>#N/A</v>
      </c>
      <c r="AM2153" s="152" t="e">
        <f t="shared" si="434"/>
        <v>#N/A</v>
      </c>
      <c r="AN2153" s="152" t="e">
        <f>NA()</f>
        <v>#N/A</v>
      </c>
      <c r="AO2153" s="152" t="e">
        <f>NA()</f>
        <v>#N/A</v>
      </c>
      <c r="AP2153" s="152">
        <f t="shared" si="391"/>
        <v>7.7013999999999987</v>
      </c>
      <c r="AQ2153" s="152"/>
      <c r="AR2153" s="152"/>
      <c r="AS2153" s="153">
        <f t="shared" si="437"/>
        <v>311</v>
      </c>
      <c r="AT2153" s="153">
        <f t="shared" si="417"/>
        <v>1</v>
      </c>
      <c r="AU2153" s="153">
        <f t="shared" si="418"/>
        <v>0</v>
      </c>
      <c r="AV2153" s="153">
        <f t="shared" si="419"/>
        <v>0</v>
      </c>
      <c r="BA2153">
        <f t="shared" si="438"/>
        <v>7</v>
      </c>
    </row>
    <row r="2154" spans="2:53" x14ac:dyDescent="0.25">
      <c r="B2154" s="155">
        <f t="shared" si="384"/>
        <v>44873.999305555553</v>
      </c>
      <c r="C2154" s="155">
        <f t="shared" si="427"/>
        <v>44873.999305555553</v>
      </c>
      <c r="D2154" s="152">
        <f t="shared" si="430"/>
        <v>7.69</v>
      </c>
      <c r="E2154" s="152"/>
      <c r="F2154" s="152"/>
      <c r="G2154" s="152"/>
      <c r="H2154" s="152" t="e">
        <f t="shared" si="431"/>
        <v>#N/A</v>
      </c>
      <c r="I2154" s="152"/>
      <c r="J2154" s="152" t="e">
        <f t="shared" si="432"/>
        <v>#N/A</v>
      </c>
      <c r="K2154" s="152"/>
      <c r="L2154" s="152"/>
      <c r="M2154" s="152"/>
      <c r="N2154" s="152"/>
      <c r="O2154" s="152"/>
      <c r="P2154" s="152"/>
      <c r="Q2154" s="152"/>
      <c r="R2154" s="152"/>
      <c r="S2154" s="152"/>
      <c r="T2154" s="153" cm="1">
        <f t="array" ref="T2154">MATCH(1,(TDU_Info!$C$5:$C$111=$T$6)*(TDU_Info!$B$5:$B$111&lt;=$B2154),0)</f>
        <v>87</v>
      </c>
      <c r="U2154" s="152">
        <f>100*(INDEX(TDU_Info!$E$5:$E$111,$T2154)/T$11+INDEX(TDU_Info!$F$5:$F$111,$T2154))</f>
        <v>4.5786000000000007</v>
      </c>
      <c r="V2154" s="152">
        <v>5.9489999999999998</v>
      </c>
      <c r="W2154" s="152">
        <v>7.8289999999999997</v>
      </c>
      <c r="X2154" s="152">
        <v>8.0779999999999994</v>
      </c>
      <c r="Y2154" s="152">
        <v>7.5990000000000002</v>
      </c>
      <c r="Z2154" s="152">
        <v>6.4630000000000001</v>
      </c>
      <c r="AA2154" s="152">
        <v>8.3680000000000003</v>
      </c>
      <c r="AB2154" s="152">
        <v>8.7050000000000001</v>
      </c>
      <c r="AC2154" s="152">
        <v>8.4489999999999998</v>
      </c>
      <c r="AD2154" s="152">
        <v>5.8680000000000003</v>
      </c>
      <c r="AE2154" s="152">
        <v>7.7910000000000004</v>
      </c>
      <c r="AF2154" s="152">
        <v>7.69</v>
      </c>
      <c r="AG2154" s="152">
        <v>7.1</v>
      </c>
      <c r="AH2154" s="152">
        <v>6.34</v>
      </c>
      <c r="AI2154" s="152">
        <v>8.3179999999999996</v>
      </c>
      <c r="AJ2154" s="152">
        <v>8.2899999999999991</v>
      </c>
      <c r="AK2154" s="152">
        <v>7.95</v>
      </c>
      <c r="AL2154" s="152" t="e">
        <f t="shared" si="433"/>
        <v>#N/A</v>
      </c>
      <c r="AM2154" s="152" t="e">
        <f t="shared" si="434"/>
        <v>#N/A</v>
      </c>
      <c r="AN2154" s="152" t="e">
        <f>NA()</f>
        <v>#N/A</v>
      </c>
      <c r="AO2154" s="152" t="e">
        <f>NA()</f>
        <v>#N/A</v>
      </c>
      <c r="AP2154" s="152">
        <f t="shared" si="391"/>
        <v>7.7013999999999987</v>
      </c>
      <c r="AQ2154" s="152"/>
      <c r="AR2154" s="152"/>
      <c r="AS2154" s="153">
        <f t="shared" si="437"/>
        <v>312</v>
      </c>
      <c r="AT2154" s="153">
        <f t="shared" si="417"/>
        <v>1</v>
      </c>
      <c r="AU2154" s="153">
        <f t="shared" si="418"/>
        <v>0</v>
      </c>
      <c r="AV2154" s="153">
        <f t="shared" si="419"/>
        <v>0</v>
      </c>
      <c r="BA2154">
        <f t="shared" si="438"/>
        <v>8</v>
      </c>
    </row>
    <row r="2155" spans="2:53" x14ac:dyDescent="0.25">
      <c r="B2155" s="155">
        <f t="shared" si="384"/>
        <v>44874.999305555553</v>
      </c>
      <c r="C2155" s="155">
        <f t="shared" si="427"/>
        <v>44874.999305555553</v>
      </c>
      <c r="D2155" s="152">
        <f t="shared" si="430"/>
        <v>8.0779999999999994</v>
      </c>
      <c r="E2155" s="152"/>
      <c r="F2155" s="152"/>
      <c r="G2155" s="152"/>
      <c r="H2155" s="152" t="e">
        <f t="shared" si="431"/>
        <v>#N/A</v>
      </c>
      <c r="I2155" s="152"/>
      <c r="J2155" s="152" t="e">
        <f t="shared" si="432"/>
        <v>#N/A</v>
      </c>
      <c r="K2155" s="152"/>
      <c r="L2155" s="152"/>
      <c r="M2155" s="152"/>
      <c r="N2155" s="152"/>
      <c r="O2155" s="152"/>
      <c r="P2155" s="152"/>
      <c r="Q2155" s="152"/>
      <c r="R2155" s="152"/>
      <c r="S2155" s="152"/>
      <c r="T2155" s="153" cm="1">
        <f t="array" ref="T2155">MATCH(1,(TDU_Info!$C$5:$C$111=$T$6)*(TDU_Info!$B$5:$B$111&lt;=$B2155),0)</f>
        <v>87</v>
      </c>
      <c r="U2155" s="152">
        <f>100*(INDEX(TDU_Info!$E$5:$E$111,$T2155)/T$11+INDEX(TDU_Info!$F$5:$F$111,$T2155))</f>
        <v>4.5786000000000007</v>
      </c>
      <c r="V2155" s="152">
        <v>5.9489999999999998</v>
      </c>
      <c r="W2155" s="152">
        <v>7.8289999999999997</v>
      </c>
      <c r="X2155" s="152">
        <v>8.0779999999999994</v>
      </c>
      <c r="Y2155" s="152">
        <v>7.7</v>
      </c>
      <c r="Z2155" s="152">
        <v>6.4630000000000001</v>
      </c>
      <c r="AA2155" s="152">
        <v>8.3680000000000003</v>
      </c>
      <c r="AB2155" s="152">
        <v>8.7050000000000001</v>
      </c>
      <c r="AC2155" s="152">
        <v>8.4489999999999998</v>
      </c>
      <c r="AD2155" s="152">
        <v>5.8680000000000003</v>
      </c>
      <c r="AE2155" s="152">
        <v>7.7910000000000004</v>
      </c>
      <c r="AF2155" s="152">
        <v>8.0779999999999994</v>
      </c>
      <c r="AG2155" s="152">
        <v>7.7</v>
      </c>
      <c r="AH2155" s="152">
        <v>6.34</v>
      </c>
      <c r="AI2155" s="152">
        <v>8.3179999999999996</v>
      </c>
      <c r="AJ2155" s="152">
        <v>8.7050000000000001</v>
      </c>
      <c r="AK2155" s="152">
        <v>7.95</v>
      </c>
      <c r="AL2155" s="152" t="e">
        <f t="shared" si="433"/>
        <v>#N/A</v>
      </c>
      <c r="AM2155" s="152" t="e">
        <f t="shared" si="434"/>
        <v>#N/A</v>
      </c>
      <c r="AN2155" s="152" t="e">
        <f>NA()</f>
        <v>#N/A</v>
      </c>
      <c r="AO2155" s="152" t="e">
        <f>NA()</f>
        <v>#N/A</v>
      </c>
      <c r="AP2155" s="152">
        <f t="shared" si="391"/>
        <v>7.7013999999999987</v>
      </c>
      <c r="AQ2155" s="152"/>
      <c r="AR2155" s="152"/>
      <c r="AS2155" s="153">
        <f t="shared" ref="AS2155:AS2171" si="439">ROUNDUP(B2155-DATE(YEAR(B2155),1,1),0)</f>
        <v>313</v>
      </c>
      <c r="AT2155" s="153">
        <f t="shared" si="417"/>
        <v>1</v>
      </c>
      <c r="AU2155" s="153">
        <f t="shared" si="418"/>
        <v>0</v>
      </c>
      <c r="AV2155" s="153">
        <f t="shared" si="419"/>
        <v>0</v>
      </c>
      <c r="BA2155">
        <f t="shared" ref="BA2155:BA2171" si="440">DAY(C2155)</f>
        <v>9</v>
      </c>
    </row>
    <row r="2156" spans="2:53" x14ac:dyDescent="0.25">
      <c r="B2156" s="155">
        <f t="shared" ref="B2156:B2410" si="441">B2155+1</f>
        <v>44875.999305555553</v>
      </c>
      <c r="C2156" s="155">
        <f t="shared" si="427"/>
        <v>44875.999305555553</v>
      </c>
      <c r="D2156" s="152">
        <f t="shared" si="430"/>
        <v>8.0779999999999994</v>
      </c>
      <c r="E2156" s="152"/>
      <c r="F2156" s="152"/>
      <c r="G2156" s="152"/>
      <c r="H2156" s="152" t="e">
        <f t="shared" si="431"/>
        <v>#N/A</v>
      </c>
      <c r="I2156" s="152"/>
      <c r="J2156" s="152" t="e">
        <f t="shared" si="432"/>
        <v>#N/A</v>
      </c>
      <c r="K2156" s="152"/>
      <c r="L2156" s="152"/>
      <c r="M2156" s="152"/>
      <c r="N2156" s="152"/>
      <c r="O2156" s="152"/>
      <c r="P2156" s="152"/>
      <c r="Q2156" s="152"/>
      <c r="R2156" s="152"/>
      <c r="S2156" s="152"/>
      <c r="T2156" s="153" cm="1">
        <f t="array" ref="T2156">MATCH(1,(TDU_Info!$C$5:$C$111=$T$6)*(TDU_Info!$B$5:$B$111&lt;=$B2156),0)</f>
        <v>87</v>
      </c>
      <c r="U2156" s="152">
        <f>100*(INDEX(TDU_Info!$E$5:$E$111,$T2156)/T$11+INDEX(TDU_Info!$F$5:$F$111,$T2156))</f>
        <v>4.5786000000000007</v>
      </c>
      <c r="V2156" s="152">
        <v>5.9489999999999998</v>
      </c>
      <c r="W2156" s="152">
        <v>7.8289999999999997</v>
      </c>
      <c r="X2156" s="152">
        <v>8.0779999999999994</v>
      </c>
      <c r="Y2156" s="152">
        <v>7.5910000000000002</v>
      </c>
      <c r="Z2156" s="152">
        <v>6.4630000000000001</v>
      </c>
      <c r="AA2156" s="152">
        <v>8.3680000000000003</v>
      </c>
      <c r="AB2156" s="152">
        <v>8.7050000000000001</v>
      </c>
      <c r="AC2156" s="152">
        <v>8.3650000000000002</v>
      </c>
      <c r="AD2156" s="152">
        <v>5.8680000000000003</v>
      </c>
      <c r="AE2156" s="152">
        <v>7.7910000000000004</v>
      </c>
      <c r="AF2156" s="152">
        <v>8.0779999999999994</v>
      </c>
      <c r="AG2156" s="152">
        <v>7.5910000000000002</v>
      </c>
      <c r="AH2156" s="152">
        <v>6.34</v>
      </c>
      <c r="AI2156" s="152">
        <v>8.3179999999999996</v>
      </c>
      <c r="AJ2156" s="152">
        <v>8.7050000000000001</v>
      </c>
      <c r="AK2156" s="152">
        <v>8.17</v>
      </c>
      <c r="AL2156" s="152" t="e">
        <f t="shared" si="433"/>
        <v>#N/A</v>
      </c>
      <c r="AM2156" s="152" t="e">
        <f t="shared" si="434"/>
        <v>#N/A</v>
      </c>
      <c r="AN2156" s="152" t="e">
        <f>NA()</f>
        <v>#N/A</v>
      </c>
      <c r="AO2156" s="152" t="e">
        <f>NA()</f>
        <v>#N/A</v>
      </c>
      <c r="AP2156" s="152">
        <f t="shared" si="391"/>
        <v>7.7013999999999987</v>
      </c>
      <c r="AQ2156" s="152"/>
      <c r="AR2156" s="152"/>
      <c r="AS2156" s="153">
        <f t="shared" si="439"/>
        <v>314</v>
      </c>
      <c r="AT2156" s="153">
        <f t="shared" si="417"/>
        <v>1</v>
      </c>
      <c r="AU2156" s="153">
        <f t="shared" si="418"/>
        <v>0</v>
      </c>
      <c r="AV2156" s="153">
        <f t="shared" si="419"/>
        <v>0</v>
      </c>
      <c r="BA2156">
        <f t="shared" si="440"/>
        <v>10</v>
      </c>
    </row>
    <row r="2157" spans="2:53" x14ac:dyDescent="0.25">
      <c r="B2157" s="155">
        <f t="shared" si="441"/>
        <v>44876.999305555553</v>
      </c>
      <c r="C2157" s="155">
        <f t="shared" si="427"/>
        <v>44876.999305555553</v>
      </c>
      <c r="D2157" s="152">
        <f t="shared" si="430"/>
        <v>8.0779999999999994</v>
      </c>
      <c r="E2157" s="152"/>
      <c r="F2157" s="152"/>
      <c r="G2157" s="152"/>
      <c r="H2157" s="152" t="e">
        <f t="shared" si="431"/>
        <v>#N/A</v>
      </c>
      <c r="I2157" s="152"/>
      <c r="J2157" s="152" t="e">
        <f t="shared" si="432"/>
        <v>#N/A</v>
      </c>
      <c r="K2157" s="152"/>
      <c r="L2157" s="152"/>
      <c r="M2157" s="152"/>
      <c r="N2157" s="152"/>
      <c r="O2157" s="152"/>
      <c r="P2157" s="152"/>
      <c r="Q2157" s="152"/>
      <c r="R2157" s="152"/>
      <c r="S2157" s="152"/>
      <c r="T2157" s="153" cm="1">
        <f t="array" ref="T2157">MATCH(1,(TDU_Info!$C$5:$C$111=$T$6)*(TDU_Info!$B$5:$B$111&lt;=$B2157),0)</f>
        <v>87</v>
      </c>
      <c r="U2157" s="152">
        <f>100*(INDEX(TDU_Info!$E$5:$E$111,$T2157)/T$11+INDEX(TDU_Info!$F$5:$F$111,$T2157))</f>
        <v>4.5786000000000007</v>
      </c>
      <c r="V2157" s="152">
        <v>5.9489999999999998</v>
      </c>
      <c r="W2157" s="152">
        <v>7.8289999999999997</v>
      </c>
      <c r="X2157" s="152">
        <v>8.0779999999999994</v>
      </c>
      <c r="Y2157" s="152">
        <v>7.7519999999999998</v>
      </c>
      <c r="Z2157" s="152">
        <v>6.4630000000000001</v>
      </c>
      <c r="AA2157" s="152">
        <v>8.3680000000000003</v>
      </c>
      <c r="AB2157" s="152">
        <v>8.7050000000000001</v>
      </c>
      <c r="AC2157" s="152">
        <v>8.3510000000000009</v>
      </c>
      <c r="AD2157" s="152">
        <v>5.8680000000000003</v>
      </c>
      <c r="AE2157" s="152">
        <v>7.7910000000000004</v>
      </c>
      <c r="AF2157" s="152">
        <v>8.0779999999999994</v>
      </c>
      <c r="AG2157" s="152">
        <v>7.64</v>
      </c>
      <c r="AH2157" s="152">
        <v>6.34</v>
      </c>
      <c r="AI2157" s="152">
        <v>8.3179999999999996</v>
      </c>
      <c r="AJ2157" s="152">
        <v>8.7050000000000001</v>
      </c>
      <c r="AK2157" s="152">
        <v>8.17</v>
      </c>
      <c r="AL2157" s="152" t="e">
        <f t="shared" si="433"/>
        <v>#N/A</v>
      </c>
      <c r="AM2157" s="152" t="e">
        <f t="shared" si="434"/>
        <v>#N/A</v>
      </c>
      <c r="AN2157" s="152" t="e">
        <f>NA()</f>
        <v>#N/A</v>
      </c>
      <c r="AO2157" s="152" t="e">
        <f>NA()</f>
        <v>#N/A</v>
      </c>
      <c r="AP2157" s="152">
        <f t="shared" si="391"/>
        <v>7.7013999999999987</v>
      </c>
      <c r="AQ2157" s="152"/>
      <c r="AR2157" s="152"/>
      <c r="AS2157" s="153">
        <f t="shared" si="439"/>
        <v>315</v>
      </c>
      <c r="AT2157" s="153">
        <f t="shared" si="417"/>
        <v>1</v>
      </c>
      <c r="AU2157" s="153">
        <f t="shared" si="418"/>
        <v>0</v>
      </c>
      <c r="AV2157" s="153">
        <f t="shared" si="419"/>
        <v>0</v>
      </c>
      <c r="BA2157">
        <f t="shared" si="440"/>
        <v>11</v>
      </c>
    </row>
    <row r="2158" spans="2:53" x14ac:dyDescent="0.25">
      <c r="B2158" s="155">
        <f t="shared" si="441"/>
        <v>44877.999305555553</v>
      </c>
      <c r="C2158" s="155">
        <f t="shared" si="427"/>
        <v>44877.999305555553</v>
      </c>
      <c r="D2158" s="152">
        <f t="shared" si="430"/>
        <v>8.0779999999999994</v>
      </c>
      <c r="E2158" s="152"/>
      <c r="F2158" s="152"/>
      <c r="G2158" s="152"/>
      <c r="H2158" s="152" t="e">
        <f t="shared" si="431"/>
        <v>#N/A</v>
      </c>
      <c r="I2158" s="152"/>
      <c r="J2158" s="152" t="e">
        <f t="shared" si="432"/>
        <v>#N/A</v>
      </c>
      <c r="K2158" s="152"/>
      <c r="L2158" s="152"/>
      <c r="M2158" s="152"/>
      <c r="N2158" s="152"/>
      <c r="O2158" s="152"/>
      <c r="P2158" s="152"/>
      <c r="Q2158" s="152"/>
      <c r="R2158" s="152"/>
      <c r="S2158" s="152"/>
      <c r="T2158" s="153" cm="1">
        <f t="array" ref="T2158">MATCH(1,(TDU_Info!$C$5:$C$111=$T$6)*(TDU_Info!$B$5:$B$111&lt;=$B2158),0)</f>
        <v>87</v>
      </c>
      <c r="U2158" s="152">
        <f>100*(INDEX(TDU_Info!$E$5:$E$111,$T2158)/T$11+INDEX(TDU_Info!$F$5:$F$111,$T2158))</f>
        <v>4.5786000000000007</v>
      </c>
      <c r="V2158" s="152">
        <v>5.9489999999999998</v>
      </c>
      <c r="W2158" s="152">
        <v>7.8289999999999997</v>
      </c>
      <c r="X2158" s="152">
        <v>8.0779999999999994</v>
      </c>
      <c r="Y2158" s="152">
        <v>7.7519999999999998</v>
      </c>
      <c r="Z2158" s="152">
        <v>6.4630000000000001</v>
      </c>
      <c r="AA2158" s="152">
        <v>8.3680000000000003</v>
      </c>
      <c r="AB2158" s="152">
        <v>8.7050000000000001</v>
      </c>
      <c r="AC2158" s="152">
        <v>8.3510000000000009</v>
      </c>
      <c r="AD2158" s="152">
        <v>5.8680000000000003</v>
      </c>
      <c r="AE2158" s="152">
        <v>7.7910000000000004</v>
      </c>
      <c r="AF2158" s="152">
        <v>8.0779999999999994</v>
      </c>
      <c r="AG2158" s="152">
        <v>7.64</v>
      </c>
      <c r="AH2158" s="152">
        <v>6.34</v>
      </c>
      <c r="AI2158" s="152">
        <v>8.3179999999999996</v>
      </c>
      <c r="AJ2158" s="152">
        <v>8.7050000000000001</v>
      </c>
      <c r="AK2158" s="152">
        <v>8.17</v>
      </c>
      <c r="AL2158" s="152" t="e">
        <f t="shared" si="433"/>
        <v>#N/A</v>
      </c>
      <c r="AM2158" s="152" t="e">
        <f t="shared" si="434"/>
        <v>#N/A</v>
      </c>
      <c r="AN2158" s="152" t="e">
        <f>NA()</f>
        <v>#N/A</v>
      </c>
      <c r="AO2158" s="152" t="e">
        <f>NA()</f>
        <v>#N/A</v>
      </c>
      <c r="AP2158" s="152">
        <f t="shared" si="391"/>
        <v>7.7013999999999987</v>
      </c>
      <c r="AQ2158" s="152"/>
      <c r="AR2158" s="152"/>
      <c r="AS2158" s="153">
        <f t="shared" si="439"/>
        <v>316</v>
      </c>
      <c r="AT2158" s="153">
        <f t="shared" si="417"/>
        <v>1</v>
      </c>
      <c r="AU2158" s="153">
        <f t="shared" si="418"/>
        <v>0</v>
      </c>
      <c r="AV2158" s="153">
        <f t="shared" si="419"/>
        <v>0</v>
      </c>
      <c r="BA2158">
        <f t="shared" si="440"/>
        <v>12</v>
      </c>
    </row>
    <row r="2159" spans="2:53" x14ac:dyDescent="0.25">
      <c r="B2159" s="155">
        <f t="shared" si="441"/>
        <v>44878.999305555553</v>
      </c>
      <c r="C2159" s="155">
        <f t="shared" si="427"/>
        <v>44878.999305555553</v>
      </c>
      <c r="D2159" s="152">
        <f t="shared" si="430"/>
        <v>8.0779999999999994</v>
      </c>
      <c r="E2159" s="152"/>
      <c r="F2159" s="152"/>
      <c r="G2159" s="152"/>
      <c r="H2159" s="152" t="e">
        <f t="shared" si="431"/>
        <v>#N/A</v>
      </c>
      <c r="I2159" s="152"/>
      <c r="J2159" s="152" t="e">
        <f t="shared" si="432"/>
        <v>#N/A</v>
      </c>
      <c r="K2159" s="152"/>
      <c r="L2159" s="152"/>
      <c r="M2159" s="152"/>
      <c r="N2159" s="152"/>
      <c r="O2159" s="152"/>
      <c r="P2159" s="152"/>
      <c r="Q2159" s="152"/>
      <c r="R2159" s="152"/>
      <c r="S2159" s="152"/>
      <c r="T2159" s="153" cm="1">
        <f t="array" ref="T2159">MATCH(1,(TDU_Info!$C$5:$C$111=$T$6)*(TDU_Info!$B$5:$B$111&lt;=$B2159),0)</f>
        <v>87</v>
      </c>
      <c r="U2159" s="152">
        <f>100*(INDEX(TDU_Info!$E$5:$E$111,$T2159)/T$11+INDEX(TDU_Info!$F$5:$F$111,$T2159))</f>
        <v>4.5786000000000007</v>
      </c>
      <c r="V2159" s="152">
        <v>5.9489999999999998</v>
      </c>
      <c r="W2159" s="152">
        <v>7.8289999999999997</v>
      </c>
      <c r="X2159" s="152">
        <v>8.0779999999999994</v>
      </c>
      <c r="Y2159" s="152">
        <v>7.7519999999999998</v>
      </c>
      <c r="Z2159" s="152">
        <v>6.4630000000000001</v>
      </c>
      <c r="AA2159" s="152">
        <v>8.3680000000000003</v>
      </c>
      <c r="AB2159" s="152">
        <v>8.7050000000000001</v>
      </c>
      <c r="AC2159" s="152">
        <v>8.3510000000000009</v>
      </c>
      <c r="AD2159" s="152">
        <v>5.8680000000000003</v>
      </c>
      <c r="AE2159" s="152">
        <v>7.7910000000000004</v>
      </c>
      <c r="AF2159" s="152">
        <v>8.0779999999999994</v>
      </c>
      <c r="AG2159" s="152">
        <v>7.64</v>
      </c>
      <c r="AH2159" s="152">
        <v>6.34</v>
      </c>
      <c r="AI2159" s="152">
        <v>8.3179999999999996</v>
      </c>
      <c r="AJ2159" s="152">
        <v>8.7050000000000001</v>
      </c>
      <c r="AK2159" s="152">
        <v>8.17</v>
      </c>
      <c r="AL2159" s="152" t="e">
        <f t="shared" si="433"/>
        <v>#N/A</v>
      </c>
      <c r="AM2159" s="152" t="e">
        <f t="shared" si="434"/>
        <v>#N/A</v>
      </c>
      <c r="AN2159" s="152" t="e">
        <f>NA()</f>
        <v>#N/A</v>
      </c>
      <c r="AO2159" s="152" t="e">
        <f>NA()</f>
        <v>#N/A</v>
      </c>
      <c r="AP2159" s="152">
        <f t="shared" si="391"/>
        <v>7.7013999999999987</v>
      </c>
      <c r="AQ2159" s="152"/>
      <c r="AR2159" s="152"/>
      <c r="AS2159" s="153">
        <f t="shared" si="439"/>
        <v>317</v>
      </c>
      <c r="AT2159" s="153">
        <f t="shared" si="417"/>
        <v>1</v>
      </c>
      <c r="AU2159" s="153">
        <f t="shared" si="418"/>
        <v>0</v>
      </c>
      <c r="AV2159" s="153">
        <f t="shared" si="419"/>
        <v>0</v>
      </c>
      <c r="BA2159">
        <f t="shared" si="440"/>
        <v>13</v>
      </c>
    </row>
    <row r="2160" spans="2:53" x14ac:dyDescent="0.25">
      <c r="B2160" s="155">
        <f t="shared" si="441"/>
        <v>44879.999305555553</v>
      </c>
      <c r="C2160" s="155">
        <f t="shared" si="427"/>
        <v>44879.999305555553</v>
      </c>
      <c r="D2160" s="152">
        <f t="shared" si="430"/>
        <v>8.09</v>
      </c>
      <c r="E2160" s="152"/>
      <c r="F2160" s="152"/>
      <c r="G2160" s="152"/>
      <c r="H2160" s="152" t="e">
        <f t="shared" si="431"/>
        <v>#N/A</v>
      </c>
      <c r="I2160" s="152"/>
      <c r="J2160" s="152" t="e">
        <f t="shared" si="432"/>
        <v>#N/A</v>
      </c>
      <c r="K2160" s="152"/>
      <c r="L2160" s="152"/>
      <c r="M2160" s="152"/>
      <c r="N2160" s="152"/>
      <c r="O2160" s="152"/>
      <c r="P2160" s="152"/>
      <c r="Q2160" s="152"/>
      <c r="R2160" s="152"/>
      <c r="S2160" s="152"/>
      <c r="T2160" s="153" cm="1">
        <f t="array" ref="T2160">MATCH(1,(TDU_Info!$C$5:$C$111=$T$6)*(TDU_Info!$B$5:$B$111&lt;=$B2160),0)</f>
        <v>87</v>
      </c>
      <c r="U2160" s="152">
        <f>100*(INDEX(TDU_Info!$E$5:$E$111,$T2160)/T$11+INDEX(TDU_Info!$F$5:$F$111,$T2160))</f>
        <v>4.5786000000000007</v>
      </c>
      <c r="V2160" s="152">
        <v>5.9489999999999998</v>
      </c>
      <c r="W2160" s="152">
        <v>8.109</v>
      </c>
      <c r="X2160" s="152">
        <v>8.09</v>
      </c>
      <c r="Y2160" s="152">
        <v>7.7519999999999998</v>
      </c>
      <c r="Z2160" s="152">
        <v>6.4630000000000001</v>
      </c>
      <c r="AA2160" s="152">
        <v>8.5399999999999991</v>
      </c>
      <c r="AB2160" s="152">
        <v>8.75</v>
      </c>
      <c r="AC2160" s="152">
        <v>8.3510000000000009</v>
      </c>
      <c r="AD2160" s="152">
        <v>5.8680000000000003</v>
      </c>
      <c r="AE2160" s="152">
        <v>8.0709999999999997</v>
      </c>
      <c r="AF2160" s="152">
        <v>8.09</v>
      </c>
      <c r="AG2160" s="152">
        <v>7.64</v>
      </c>
      <c r="AH2160" s="152">
        <v>6.34</v>
      </c>
      <c r="AI2160" s="152">
        <v>8.4909999999999997</v>
      </c>
      <c r="AJ2160" s="152">
        <v>8.73</v>
      </c>
      <c r="AK2160" s="152">
        <v>8.17</v>
      </c>
      <c r="AL2160" s="152" t="e">
        <f t="shared" si="433"/>
        <v>#N/A</v>
      </c>
      <c r="AM2160" s="152" t="e">
        <f t="shared" si="434"/>
        <v>#N/A</v>
      </c>
      <c r="AN2160" s="152" t="e">
        <f>NA()</f>
        <v>#N/A</v>
      </c>
      <c r="AO2160" s="152" t="e">
        <f>NA()</f>
        <v>#N/A</v>
      </c>
      <c r="AP2160" s="152">
        <f t="shared" si="391"/>
        <v>7.7013999999999987</v>
      </c>
      <c r="AQ2160" s="152"/>
      <c r="AR2160" s="152"/>
      <c r="AS2160" s="153">
        <f t="shared" si="439"/>
        <v>318</v>
      </c>
      <c r="AT2160" s="153">
        <f t="shared" si="417"/>
        <v>1</v>
      </c>
      <c r="AU2160" s="153">
        <f t="shared" si="418"/>
        <v>0</v>
      </c>
      <c r="AV2160" s="153">
        <f t="shared" si="419"/>
        <v>0</v>
      </c>
      <c r="BA2160">
        <f t="shared" si="440"/>
        <v>14</v>
      </c>
    </row>
    <row r="2161" spans="2:53" x14ac:dyDescent="0.25">
      <c r="B2161" s="155">
        <f t="shared" si="441"/>
        <v>44880.999305555553</v>
      </c>
      <c r="C2161" s="155">
        <f t="shared" si="427"/>
        <v>44880.999305555553</v>
      </c>
      <c r="D2161" s="152">
        <f t="shared" si="430"/>
        <v>8.09</v>
      </c>
      <c r="E2161" s="152"/>
      <c r="F2161" s="152"/>
      <c r="G2161" s="152"/>
      <c r="H2161" s="152" t="e">
        <f t="shared" si="431"/>
        <v>#N/A</v>
      </c>
      <c r="I2161" s="152"/>
      <c r="J2161" s="152" t="e">
        <f t="shared" si="432"/>
        <v>#N/A</v>
      </c>
      <c r="K2161" s="152"/>
      <c r="L2161" s="152"/>
      <c r="M2161" s="152"/>
      <c r="N2161" s="152"/>
      <c r="O2161" s="152"/>
      <c r="P2161" s="152"/>
      <c r="Q2161" s="152"/>
      <c r="R2161" s="152"/>
      <c r="S2161" s="152"/>
      <c r="T2161" s="153" cm="1">
        <f t="array" ref="T2161">MATCH(1,(TDU_Info!$C$5:$C$111=$T$6)*(TDU_Info!$B$5:$B$111&lt;=$B2161),0)</f>
        <v>87</v>
      </c>
      <c r="U2161" s="152">
        <f>100*(INDEX(TDU_Info!$E$5:$E$111,$T2161)/T$11+INDEX(TDU_Info!$F$5:$F$111,$T2161))</f>
        <v>4.5786000000000007</v>
      </c>
      <c r="V2161" s="152">
        <v>5.9509999999999996</v>
      </c>
      <c r="W2161" s="152">
        <v>8.109</v>
      </c>
      <c r="X2161" s="152">
        <v>8.09</v>
      </c>
      <c r="Y2161" s="152">
        <v>7.79</v>
      </c>
      <c r="Z2161" s="152">
        <v>6.4649999999999999</v>
      </c>
      <c r="AA2161" s="152">
        <v>8.5399999999999991</v>
      </c>
      <c r="AB2161" s="152">
        <v>8.75</v>
      </c>
      <c r="AC2161" s="152">
        <v>8.3650000000000002</v>
      </c>
      <c r="AD2161" s="152">
        <v>5.87</v>
      </c>
      <c r="AE2161" s="152">
        <v>8.0709999999999997</v>
      </c>
      <c r="AF2161" s="152">
        <v>8.09</v>
      </c>
      <c r="AG2161" s="152">
        <v>7.64</v>
      </c>
      <c r="AH2161" s="152">
        <v>6.343</v>
      </c>
      <c r="AI2161" s="152">
        <v>8.4909999999999997</v>
      </c>
      <c r="AJ2161" s="152">
        <v>8.73</v>
      </c>
      <c r="AK2161" s="152">
        <v>8.17</v>
      </c>
      <c r="AL2161" s="152" t="e">
        <f t="shared" si="433"/>
        <v>#N/A</v>
      </c>
      <c r="AM2161" s="152" t="e">
        <f t="shared" si="434"/>
        <v>#N/A</v>
      </c>
      <c r="AN2161" s="152" t="e">
        <f>NA()</f>
        <v>#N/A</v>
      </c>
      <c r="AO2161" s="152" t="e">
        <f>NA()</f>
        <v>#N/A</v>
      </c>
      <c r="AP2161" s="152">
        <f t="shared" si="391"/>
        <v>7.7013999999999987</v>
      </c>
      <c r="AQ2161" s="152"/>
      <c r="AR2161" s="152"/>
      <c r="AS2161" s="153">
        <f t="shared" si="439"/>
        <v>319</v>
      </c>
      <c r="AT2161" s="153">
        <f t="shared" si="417"/>
        <v>1</v>
      </c>
      <c r="AU2161" s="153">
        <f t="shared" si="418"/>
        <v>0</v>
      </c>
      <c r="AV2161" s="153">
        <f t="shared" si="419"/>
        <v>0</v>
      </c>
      <c r="BA2161">
        <f t="shared" si="440"/>
        <v>15</v>
      </c>
    </row>
    <row r="2162" spans="2:53" x14ac:dyDescent="0.25">
      <c r="B2162" s="155">
        <f t="shared" si="441"/>
        <v>44881.999305555553</v>
      </c>
      <c r="C2162" s="155">
        <f t="shared" si="427"/>
        <v>44881.999305555553</v>
      </c>
      <c r="D2162" s="152">
        <f t="shared" si="430"/>
        <v>8.09</v>
      </c>
      <c r="E2162" s="152"/>
      <c r="F2162" s="152"/>
      <c r="G2162" s="152"/>
      <c r="H2162" s="152" t="e">
        <f t="shared" si="431"/>
        <v>#N/A</v>
      </c>
      <c r="I2162" s="152"/>
      <c r="J2162" s="152" t="e">
        <f t="shared" si="432"/>
        <v>#N/A</v>
      </c>
      <c r="K2162" s="152"/>
      <c r="L2162" s="152"/>
      <c r="M2162" s="152"/>
      <c r="N2162" s="152"/>
      <c r="O2162" s="152"/>
      <c r="P2162" s="152"/>
      <c r="Q2162" s="152"/>
      <c r="R2162" s="152"/>
      <c r="S2162" s="152"/>
      <c r="T2162" s="153" cm="1">
        <f t="array" ref="T2162">MATCH(1,(TDU_Info!$C$5:$C$111=$T$6)*(TDU_Info!$B$5:$B$111&lt;=$B2162),0)</f>
        <v>87</v>
      </c>
      <c r="U2162" s="152">
        <f>100*(INDEX(TDU_Info!$E$5:$E$111,$T2162)/T$11+INDEX(TDU_Info!$F$5:$F$111,$T2162))</f>
        <v>4.5786000000000007</v>
      </c>
      <c r="V2162" s="152">
        <v>5.9509999999999996</v>
      </c>
      <c r="W2162" s="152">
        <v>8.109</v>
      </c>
      <c r="X2162" s="152">
        <v>8.09</v>
      </c>
      <c r="Y2162" s="152">
        <v>7.79</v>
      </c>
      <c r="Z2162" s="152">
        <v>6.4649999999999999</v>
      </c>
      <c r="AA2162" s="152">
        <v>8.5399999999999991</v>
      </c>
      <c r="AB2162" s="152">
        <v>8.75</v>
      </c>
      <c r="AC2162" s="152">
        <v>8.3650000000000002</v>
      </c>
      <c r="AD2162" s="152">
        <v>5.87</v>
      </c>
      <c r="AE2162" s="152">
        <v>8.0709999999999997</v>
      </c>
      <c r="AF2162" s="152">
        <v>8.09</v>
      </c>
      <c r="AG2162" s="152">
        <v>7.64</v>
      </c>
      <c r="AH2162" s="152">
        <v>6.343</v>
      </c>
      <c r="AI2162" s="152">
        <v>8.4909999999999997</v>
      </c>
      <c r="AJ2162" s="152">
        <v>8.73</v>
      </c>
      <c r="AK2162" s="152">
        <v>8.17</v>
      </c>
      <c r="AL2162" s="152" t="e">
        <f t="shared" si="433"/>
        <v>#N/A</v>
      </c>
      <c r="AM2162" s="152" t="e">
        <f t="shared" si="434"/>
        <v>#N/A</v>
      </c>
      <c r="AN2162" s="152" t="e">
        <f>NA()</f>
        <v>#N/A</v>
      </c>
      <c r="AO2162" s="152" t="e">
        <f>NA()</f>
        <v>#N/A</v>
      </c>
      <c r="AP2162" s="152">
        <f t="shared" si="391"/>
        <v>7.7013999999999987</v>
      </c>
      <c r="AQ2162" s="152"/>
      <c r="AR2162" s="152"/>
      <c r="AS2162" s="153">
        <f t="shared" si="439"/>
        <v>320</v>
      </c>
      <c r="AT2162" s="153">
        <f t="shared" si="417"/>
        <v>1</v>
      </c>
      <c r="AU2162" s="153">
        <f t="shared" si="418"/>
        <v>0</v>
      </c>
      <c r="AV2162" s="153">
        <f t="shared" si="419"/>
        <v>0</v>
      </c>
      <c r="BA2162">
        <f t="shared" si="440"/>
        <v>16</v>
      </c>
    </row>
    <row r="2163" spans="2:53" x14ac:dyDescent="0.25">
      <c r="B2163" s="155">
        <f t="shared" si="441"/>
        <v>44882.999305555553</v>
      </c>
      <c r="C2163" s="155">
        <f t="shared" si="427"/>
        <v>44882.999305555553</v>
      </c>
      <c r="D2163" s="152">
        <f t="shared" si="430"/>
        <v>8.09</v>
      </c>
      <c r="E2163" s="152"/>
      <c r="F2163" s="152"/>
      <c r="G2163" s="152"/>
      <c r="H2163" s="152" t="e">
        <f t="shared" si="431"/>
        <v>#N/A</v>
      </c>
      <c r="I2163" s="152"/>
      <c r="J2163" s="152" t="e">
        <f t="shared" si="432"/>
        <v>#N/A</v>
      </c>
      <c r="K2163" s="152"/>
      <c r="L2163" s="152"/>
      <c r="M2163" s="152"/>
      <c r="N2163" s="152"/>
      <c r="O2163" s="152"/>
      <c r="P2163" s="152"/>
      <c r="Q2163" s="152"/>
      <c r="R2163" s="152"/>
      <c r="S2163" s="152"/>
      <c r="T2163" s="153" cm="1">
        <f t="array" ref="T2163">MATCH(1,(TDU_Info!$C$5:$C$111=$T$6)*(TDU_Info!$B$5:$B$111&lt;=$B2163),0)</f>
        <v>87</v>
      </c>
      <c r="U2163" s="152">
        <f>100*(INDEX(TDU_Info!$E$5:$E$111,$T2163)/T$11+INDEX(TDU_Info!$F$5:$F$111,$T2163))</f>
        <v>4.5786000000000007</v>
      </c>
      <c r="V2163" s="152">
        <v>5.9340000000000002</v>
      </c>
      <c r="W2163" s="152">
        <v>8.0619999999999994</v>
      </c>
      <c r="X2163" s="152">
        <v>8.09</v>
      </c>
      <c r="Y2163" s="152">
        <v>7.7519999999999998</v>
      </c>
      <c r="Z2163" s="152">
        <v>6.444</v>
      </c>
      <c r="AA2163" s="152">
        <v>8.3569999999999993</v>
      </c>
      <c r="AB2163" s="152">
        <v>8.75</v>
      </c>
      <c r="AC2163" s="152">
        <v>8.3510000000000009</v>
      </c>
      <c r="AD2163" s="152">
        <v>5.85</v>
      </c>
      <c r="AE2163" s="152">
        <v>8.0269999999999992</v>
      </c>
      <c r="AF2163" s="152">
        <v>8.09</v>
      </c>
      <c r="AG2163" s="152">
        <v>7.64</v>
      </c>
      <c r="AH2163" s="152">
        <v>6.32</v>
      </c>
      <c r="AI2163" s="152">
        <v>8.3109999999999999</v>
      </c>
      <c r="AJ2163" s="152">
        <v>8.73</v>
      </c>
      <c r="AK2163" s="152">
        <v>8.17</v>
      </c>
      <c r="AL2163" s="152" t="e">
        <f t="shared" si="433"/>
        <v>#N/A</v>
      </c>
      <c r="AM2163" s="152" t="e">
        <f t="shared" si="434"/>
        <v>#N/A</v>
      </c>
      <c r="AN2163" s="152" t="e">
        <f>NA()</f>
        <v>#N/A</v>
      </c>
      <c r="AO2163" s="152" t="e">
        <f>NA()</f>
        <v>#N/A</v>
      </c>
      <c r="AP2163" s="152">
        <f t="shared" si="391"/>
        <v>7.7013999999999987</v>
      </c>
      <c r="AQ2163" s="152"/>
      <c r="AR2163" s="152"/>
      <c r="AS2163" s="153">
        <f t="shared" si="439"/>
        <v>321</v>
      </c>
      <c r="AT2163" s="153">
        <f t="shared" si="417"/>
        <v>1</v>
      </c>
      <c r="AU2163" s="153">
        <f t="shared" si="418"/>
        <v>0</v>
      </c>
      <c r="AV2163" s="153">
        <f t="shared" si="419"/>
        <v>0</v>
      </c>
      <c r="BA2163">
        <f t="shared" si="440"/>
        <v>17</v>
      </c>
    </row>
    <row r="2164" spans="2:53" x14ac:dyDescent="0.25">
      <c r="B2164" s="155">
        <f t="shared" si="441"/>
        <v>44883.999305555553</v>
      </c>
      <c r="C2164" s="155">
        <f t="shared" si="427"/>
        <v>44883.999305555553</v>
      </c>
      <c r="D2164" s="152">
        <f t="shared" si="430"/>
        <v>8.09</v>
      </c>
      <c r="E2164" s="152"/>
      <c r="F2164" s="152"/>
      <c r="G2164" s="152"/>
      <c r="H2164" s="152" t="e">
        <f t="shared" si="431"/>
        <v>#N/A</v>
      </c>
      <c r="I2164" s="152"/>
      <c r="J2164" s="152" t="e">
        <f t="shared" si="432"/>
        <v>#N/A</v>
      </c>
      <c r="K2164" s="152"/>
      <c r="L2164" s="152"/>
      <c r="M2164" s="152"/>
      <c r="N2164" s="152"/>
      <c r="O2164" s="152"/>
      <c r="P2164" s="152"/>
      <c r="Q2164" s="152"/>
      <c r="R2164" s="152"/>
      <c r="S2164" s="152"/>
      <c r="T2164" s="153" cm="1">
        <f t="array" ref="T2164">MATCH(1,(TDU_Info!$C$5:$C$111=$T$6)*(TDU_Info!$B$5:$B$111&lt;=$B2164),0)</f>
        <v>87</v>
      </c>
      <c r="U2164" s="152">
        <f>100*(INDEX(TDU_Info!$E$5:$E$111,$T2164)/T$11+INDEX(TDU_Info!$F$5:$F$111,$T2164))</f>
        <v>4.5786000000000007</v>
      </c>
      <c r="V2164" s="152">
        <v>5.9340000000000002</v>
      </c>
      <c r="W2164" s="152">
        <v>8.0619999999999994</v>
      </c>
      <c r="X2164" s="152">
        <v>8.09</v>
      </c>
      <c r="Y2164" s="152">
        <v>7.7519999999999998</v>
      </c>
      <c r="Z2164" s="152">
        <v>6.444</v>
      </c>
      <c r="AA2164" s="152">
        <v>8.3569999999999993</v>
      </c>
      <c r="AB2164" s="152">
        <v>8.75</v>
      </c>
      <c r="AC2164" s="152">
        <v>8.3510000000000009</v>
      </c>
      <c r="AD2164" s="152">
        <v>5.85</v>
      </c>
      <c r="AE2164" s="152">
        <v>8.0269999999999992</v>
      </c>
      <c r="AF2164" s="152">
        <v>8.09</v>
      </c>
      <c r="AG2164" s="152">
        <v>7.64</v>
      </c>
      <c r="AH2164" s="152">
        <v>6.32</v>
      </c>
      <c r="AI2164" s="152">
        <v>8.3109999999999999</v>
      </c>
      <c r="AJ2164" s="152">
        <v>8.73</v>
      </c>
      <c r="AK2164" s="152">
        <v>8.17</v>
      </c>
      <c r="AL2164" s="152" t="e">
        <f t="shared" si="433"/>
        <v>#N/A</v>
      </c>
      <c r="AM2164" s="152" t="e">
        <f t="shared" si="434"/>
        <v>#N/A</v>
      </c>
      <c r="AN2164" s="152" t="e">
        <f>NA()</f>
        <v>#N/A</v>
      </c>
      <c r="AO2164" s="152" t="e">
        <f>NA()</f>
        <v>#N/A</v>
      </c>
      <c r="AP2164" s="152">
        <f t="shared" si="391"/>
        <v>7.7013999999999987</v>
      </c>
      <c r="AQ2164" s="152"/>
      <c r="AR2164" s="152"/>
      <c r="AS2164" s="153">
        <f t="shared" si="439"/>
        <v>322</v>
      </c>
      <c r="AT2164" s="153">
        <f t="shared" si="417"/>
        <v>1</v>
      </c>
      <c r="AU2164" s="153">
        <f t="shared" si="418"/>
        <v>0</v>
      </c>
      <c r="AV2164" s="153">
        <f t="shared" si="419"/>
        <v>0</v>
      </c>
      <c r="BA2164">
        <f t="shared" si="440"/>
        <v>18</v>
      </c>
    </row>
    <row r="2165" spans="2:53" x14ac:dyDescent="0.25">
      <c r="B2165" s="155">
        <f t="shared" si="441"/>
        <v>44884.999305555553</v>
      </c>
      <c r="C2165" s="155">
        <f t="shared" si="427"/>
        <v>44884.999305555553</v>
      </c>
      <c r="D2165" s="152">
        <f t="shared" si="430"/>
        <v>8.09</v>
      </c>
      <c r="E2165" s="152"/>
      <c r="F2165" s="152"/>
      <c r="G2165" s="152"/>
      <c r="H2165" s="152" t="e">
        <f t="shared" si="431"/>
        <v>#N/A</v>
      </c>
      <c r="I2165" s="152"/>
      <c r="J2165" s="152" t="e">
        <f t="shared" si="432"/>
        <v>#N/A</v>
      </c>
      <c r="K2165" s="152"/>
      <c r="L2165" s="152"/>
      <c r="M2165" s="152"/>
      <c r="N2165" s="152"/>
      <c r="O2165" s="152"/>
      <c r="P2165" s="152"/>
      <c r="Q2165" s="152"/>
      <c r="R2165" s="152"/>
      <c r="S2165" s="152"/>
      <c r="T2165" s="153" cm="1">
        <f t="array" ref="T2165">MATCH(1,(TDU_Info!$C$5:$C$111=$T$6)*(TDU_Info!$B$5:$B$111&lt;=$B2165),0)</f>
        <v>87</v>
      </c>
      <c r="U2165" s="152">
        <f>100*(INDEX(TDU_Info!$E$5:$E$111,$T2165)/T$11+INDEX(TDU_Info!$F$5:$F$111,$T2165))</f>
        <v>4.5786000000000007</v>
      </c>
      <c r="V2165" s="152">
        <v>5.9340000000000002</v>
      </c>
      <c r="W2165" s="152">
        <v>7.9720000000000004</v>
      </c>
      <c r="X2165" s="152">
        <v>8.09</v>
      </c>
      <c r="Y2165" s="152">
        <v>7.7519999999999998</v>
      </c>
      <c r="Z2165" s="152">
        <v>6.444</v>
      </c>
      <c r="AA2165" s="152">
        <v>8.0370000000000008</v>
      </c>
      <c r="AB2165" s="152">
        <v>8.75</v>
      </c>
      <c r="AC2165" s="152">
        <v>8.35</v>
      </c>
      <c r="AD2165" s="152">
        <v>5.85</v>
      </c>
      <c r="AE2165" s="152">
        <v>7.7350000000000003</v>
      </c>
      <c r="AF2165" s="152">
        <v>8.09</v>
      </c>
      <c r="AG2165" s="152">
        <v>7.64</v>
      </c>
      <c r="AH2165" s="152">
        <v>6.32</v>
      </c>
      <c r="AI2165" s="152">
        <v>7.9909999999999997</v>
      </c>
      <c r="AJ2165" s="152">
        <v>8.73</v>
      </c>
      <c r="AK2165" s="152">
        <v>8.17</v>
      </c>
      <c r="AL2165" s="152" t="e">
        <f t="shared" si="433"/>
        <v>#N/A</v>
      </c>
      <c r="AM2165" s="152" t="e">
        <f t="shared" si="434"/>
        <v>#N/A</v>
      </c>
      <c r="AN2165" s="152" t="e">
        <f>NA()</f>
        <v>#N/A</v>
      </c>
      <c r="AO2165" s="152" t="e">
        <f>NA()</f>
        <v>#N/A</v>
      </c>
      <c r="AP2165" s="152">
        <f t="shared" si="391"/>
        <v>7.7013999999999987</v>
      </c>
      <c r="AQ2165" s="152"/>
      <c r="AR2165" s="152"/>
      <c r="AS2165" s="153">
        <f t="shared" si="439"/>
        <v>323</v>
      </c>
      <c r="AT2165" s="153">
        <f t="shared" si="417"/>
        <v>1</v>
      </c>
      <c r="AU2165" s="153">
        <f t="shared" si="418"/>
        <v>0</v>
      </c>
      <c r="AV2165" s="153">
        <f t="shared" si="419"/>
        <v>0</v>
      </c>
      <c r="BA2165">
        <f t="shared" si="440"/>
        <v>19</v>
      </c>
    </row>
    <row r="2166" spans="2:53" x14ac:dyDescent="0.25">
      <c r="B2166" s="155">
        <f t="shared" si="441"/>
        <v>44885.999305555553</v>
      </c>
      <c r="C2166" s="155">
        <f t="shared" si="427"/>
        <v>44885.999305555553</v>
      </c>
      <c r="D2166" s="152">
        <f t="shared" si="430"/>
        <v>8.09</v>
      </c>
      <c r="E2166" s="152"/>
      <c r="F2166" s="152"/>
      <c r="G2166" s="152"/>
      <c r="H2166" s="152" t="e">
        <f t="shared" si="431"/>
        <v>#N/A</v>
      </c>
      <c r="I2166" s="152"/>
      <c r="J2166" s="152" t="e">
        <f t="shared" si="432"/>
        <v>#N/A</v>
      </c>
      <c r="K2166" s="152"/>
      <c r="L2166" s="152"/>
      <c r="M2166" s="152"/>
      <c r="N2166" s="152"/>
      <c r="O2166" s="152"/>
      <c r="P2166" s="152"/>
      <c r="Q2166" s="152"/>
      <c r="R2166" s="152"/>
      <c r="S2166" s="152"/>
      <c r="T2166" s="153" cm="1">
        <f t="array" ref="T2166">MATCH(1,(TDU_Info!$C$5:$C$111=$T$6)*(TDU_Info!$B$5:$B$111&lt;=$B2166),0)</f>
        <v>87</v>
      </c>
      <c r="U2166" s="152">
        <f>100*(INDEX(TDU_Info!$E$5:$E$111,$T2166)/T$11+INDEX(TDU_Info!$F$5:$F$111,$T2166))</f>
        <v>4.5786000000000007</v>
      </c>
      <c r="V2166" s="152">
        <v>5.9340000000000002</v>
      </c>
      <c r="W2166" s="152">
        <v>7.9720000000000004</v>
      </c>
      <c r="X2166" s="152">
        <v>8.09</v>
      </c>
      <c r="Y2166" s="152">
        <v>7.7519999999999998</v>
      </c>
      <c r="Z2166" s="152">
        <v>6.444</v>
      </c>
      <c r="AA2166" s="152">
        <v>8.0370000000000008</v>
      </c>
      <c r="AB2166" s="152">
        <v>8.75</v>
      </c>
      <c r="AC2166" s="152">
        <v>8.35</v>
      </c>
      <c r="AD2166" s="152">
        <v>5.85</v>
      </c>
      <c r="AE2166" s="152">
        <v>7.7350000000000003</v>
      </c>
      <c r="AF2166" s="152">
        <v>8.09</v>
      </c>
      <c r="AG2166" s="152">
        <v>7.64</v>
      </c>
      <c r="AH2166" s="152">
        <v>6.32</v>
      </c>
      <c r="AI2166" s="152">
        <v>7.9909999999999997</v>
      </c>
      <c r="AJ2166" s="152">
        <v>8.73</v>
      </c>
      <c r="AK2166" s="152">
        <v>8.17</v>
      </c>
      <c r="AL2166" s="152" t="e">
        <f t="shared" si="433"/>
        <v>#N/A</v>
      </c>
      <c r="AM2166" s="152" t="e">
        <f t="shared" si="434"/>
        <v>#N/A</v>
      </c>
      <c r="AN2166" s="152" t="e">
        <f>NA()</f>
        <v>#N/A</v>
      </c>
      <c r="AO2166" s="152" t="e">
        <f>NA()</f>
        <v>#N/A</v>
      </c>
      <c r="AP2166" s="152">
        <f t="shared" si="391"/>
        <v>7.7013999999999987</v>
      </c>
      <c r="AQ2166" s="152"/>
      <c r="AR2166" s="152"/>
      <c r="AS2166" s="153">
        <f t="shared" si="439"/>
        <v>324</v>
      </c>
      <c r="AT2166" s="153">
        <f t="shared" si="417"/>
        <v>1</v>
      </c>
      <c r="AU2166" s="153">
        <f t="shared" si="418"/>
        <v>0</v>
      </c>
      <c r="AV2166" s="153">
        <f t="shared" si="419"/>
        <v>0</v>
      </c>
      <c r="BA2166">
        <f t="shared" si="440"/>
        <v>20</v>
      </c>
    </row>
    <row r="2167" spans="2:53" x14ac:dyDescent="0.25">
      <c r="B2167" s="155">
        <f t="shared" si="441"/>
        <v>44886.999305555553</v>
      </c>
      <c r="C2167" s="155">
        <f t="shared" si="427"/>
        <v>44886.999305555553</v>
      </c>
      <c r="D2167" s="152">
        <f t="shared" si="430"/>
        <v>8.09</v>
      </c>
      <c r="E2167" s="152"/>
      <c r="F2167" s="152"/>
      <c r="G2167" s="152"/>
      <c r="H2167" s="152" t="e">
        <f t="shared" si="431"/>
        <v>#N/A</v>
      </c>
      <c r="I2167" s="152"/>
      <c r="J2167" s="152" t="e">
        <f t="shared" si="432"/>
        <v>#N/A</v>
      </c>
      <c r="K2167" s="152"/>
      <c r="L2167" s="152"/>
      <c r="M2167" s="152"/>
      <c r="N2167" s="152"/>
      <c r="O2167" s="152"/>
      <c r="P2167" s="152"/>
      <c r="Q2167" s="152"/>
      <c r="R2167" s="152"/>
      <c r="S2167" s="152"/>
      <c r="T2167" s="153" cm="1">
        <f t="array" ref="T2167">MATCH(1,(TDU_Info!$C$5:$C$111=$T$6)*(TDU_Info!$B$5:$B$111&lt;=$B2167),0)</f>
        <v>87</v>
      </c>
      <c r="U2167" s="152">
        <f>100*(INDEX(TDU_Info!$E$5:$E$111,$T2167)/T$11+INDEX(TDU_Info!$F$5:$F$111,$T2167))</f>
        <v>4.5786000000000007</v>
      </c>
      <c r="V2167" s="152">
        <v>5.9340000000000002</v>
      </c>
      <c r="W2167" s="152">
        <v>7.9720000000000004</v>
      </c>
      <c r="X2167" s="152">
        <v>8.09</v>
      </c>
      <c r="Y2167" s="152">
        <v>7.7519999999999998</v>
      </c>
      <c r="Z2167" s="152">
        <v>6.444</v>
      </c>
      <c r="AA2167" s="152">
        <v>8.0370000000000008</v>
      </c>
      <c r="AB2167" s="152">
        <v>8.7449999999999992</v>
      </c>
      <c r="AC2167" s="152">
        <v>8.35</v>
      </c>
      <c r="AD2167" s="152">
        <v>5.85</v>
      </c>
      <c r="AE2167" s="152">
        <v>7.7350000000000003</v>
      </c>
      <c r="AF2167" s="152">
        <v>8.09</v>
      </c>
      <c r="AG2167" s="152">
        <v>7.64</v>
      </c>
      <c r="AH2167" s="152">
        <v>6.32</v>
      </c>
      <c r="AI2167" s="152">
        <v>7.9909999999999997</v>
      </c>
      <c r="AJ2167" s="152">
        <v>8.4979999999999993</v>
      </c>
      <c r="AK2167" s="152">
        <v>8.17</v>
      </c>
      <c r="AL2167" s="152" t="e">
        <f t="shared" si="433"/>
        <v>#N/A</v>
      </c>
      <c r="AM2167" s="152" t="e">
        <f t="shared" si="434"/>
        <v>#N/A</v>
      </c>
      <c r="AN2167" s="152" t="e">
        <f>NA()</f>
        <v>#N/A</v>
      </c>
      <c r="AO2167" s="152" t="e">
        <f>NA()</f>
        <v>#N/A</v>
      </c>
      <c r="AP2167" s="152">
        <f t="shared" si="391"/>
        <v>7.7013999999999987</v>
      </c>
      <c r="AQ2167" s="152"/>
      <c r="AR2167" s="152"/>
      <c r="AS2167" s="153">
        <f t="shared" si="439"/>
        <v>325</v>
      </c>
      <c r="AT2167" s="153">
        <f t="shared" si="417"/>
        <v>1</v>
      </c>
      <c r="AU2167" s="153">
        <f t="shared" si="418"/>
        <v>0</v>
      </c>
      <c r="AV2167" s="153">
        <f t="shared" si="419"/>
        <v>0</v>
      </c>
      <c r="BA2167">
        <f t="shared" si="440"/>
        <v>21</v>
      </c>
    </row>
    <row r="2168" spans="2:53" x14ac:dyDescent="0.25">
      <c r="B2168" s="155">
        <f t="shared" si="441"/>
        <v>44887.999305555553</v>
      </c>
      <c r="C2168" s="155">
        <f t="shared" si="427"/>
        <v>44887.999305555553</v>
      </c>
      <c r="D2168" s="152">
        <f t="shared" si="430"/>
        <v>8.09</v>
      </c>
      <c r="E2168" s="152"/>
      <c r="F2168" s="152"/>
      <c r="G2168" s="152"/>
      <c r="H2168" s="152" t="e">
        <f t="shared" si="431"/>
        <v>#N/A</v>
      </c>
      <c r="I2168" s="152"/>
      <c r="J2168" s="152" t="e">
        <f t="shared" si="432"/>
        <v>#N/A</v>
      </c>
      <c r="K2168" s="152"/>
      <c r="L2168" s="152"/>
      <c r="M2168" s="152"/>
      <c r="N2168" s="152"/>
      <c r="O2168" s="152"/>
      <c r="P2168" s="152"/>
      <c r="Q2168" s="152"/>
      <c r="R2168" s="152"/>
      <c r="S2168" s="152"/>
      <c r="T2168" s="153" cm="1">
        <f t="array" ref="T2168">MATCH(1,(TDU_Info!$C$5:$C$111=$T$6)*(TDU_Info!$B$5:$B$111&lt;=$B2168),0)</f>
        <v>87</v>
      </c>
      <c r="U2168" s="152">
        <f>100*(INDEX(TDU_Info!$E$5:$E$111,$T2168)/T$11+INDEX(TDU_Info!$F$5:$F$111,$T2168))</f>
        <v>4.5786000000000007</v>
      </c>
      <c r="V2168" s="152">
        <v>5.9340000000000002</v>
      </c>
      <c r="W2168" s="152">
        <v>7.6619999999999999</v>
      </c>
      <c r="X2168" s="152">
        <v>8.09</v>
      </c>
      <c r="Y2168" s="152">
        <v>7.6909999999999998</v>
      </c>
      <c r="Z2168" s="152">
        <v>6.444</v>
      </c>
      <c r="AA2168" s="152">
        <v>7.7569999999999997</v>
      </c>
      <c r="AB2168" s="152">
        <v>8.75</v>
      </c>
      <c r="AC2168" s="152">
        <v>8.35</v>
      </c>
      <c r="AD2168" s="152">
        <v>5.85</v>
      </c>
      <c r="AE2168" s="152">
        <v>7.6269999999999998</v>
      </c>
      <c r="AF2168" s="152">
        <v>8.09</v>
      </c>
      <c r="AG2168" s="152">
        <v>7.64</v>
      </c>
      <c r="AH2168" s="152">
        <v>6.32</v>
      </c>
      <c r="AI2168" s="152">
        <v>7.7110000000000003</v>
      </c>
      <c r="AJ2168" s="152">
        <v>8.73</v>
      </c>
      <c r="AK2168" s="152">
        <v>8.17</v>
      </c>
      <c r="AL2168" s="152" t="e">
        <f t="shared" si="433"/>
        <v>#N/A</v>
      </c>
      <c r="AM2168" s="152" t="e">
        <f t="shared" si="434"/>
        <v>#N/A</v>
      </c>
      <c r="AN2168" s="152" t="e">
        <f>NA()</f>
        <v>#N/A</v>
      </c>
      <c r="AO2168" s="152" t="e">
        <f>NA()</f>
        <v>#N/A</v>
      </c>
      <c r="AP2168" s="152">
        <f t="shared" si="391"/>
        <v>7.7013999999999987</v>
      </c>
      <c r="AQ2168" s="152"/>
      <c r="AR2168" s="152"/>
      <c r="AS2168" s="153">
        <f t="shared" si="439"/>
        <v>326</v>
      </c>
      <c r="AT2168" s="153">
        <f t="shared" si="417"/>
        <v>1</v>
      </c>
      <c r="AU2168" s="153">
        <f t="shared" si="418"/>
        <v>0</v>
      </c>
      <c r="AV2168" s="153">
        <f t="shared" si="419"/>
        <v>0</v>
      </c>
      <c r="BA2168">
        <f t="shared" si="440"/>
        <v>22</v>
      </c>
    </row>
    <row r="2169" spans="2:53" x14ac:dyDescent="0.25">
      <c r="B2169" s="155">
        <f t="shared" si="441"/>
        <v>44888.999305555553</v>
      </c>
      <c r="C2169" s="155">
        <f t="shared" si="427"/>
        <v>44888.999305555553</v>
      </c>
      <c r="D2169" s="152">
        <f t="shared" si="430"/>
        <v>8.09</v>
      </c>
      <c r="E2169" s="152"/>
      <c r="F2169" s="152"/>
      <c r="G2169" s="152"/>
      <c r="H2169" s="152" t="e">
        <f t="shared" si="431"/>
        <v>#N/A</v>
      </c>
      <c r="I2169" s="152"/>
      <c r="J2169" s="152" t="e">
        <f t="shared" si="432"/>
        <v>#N/A</v>
      </c>
      <c r="K2169" s="152"/>
      <c r="L2169" s="152"/>
      <c r="M2169" s="152"/>
      <c r="N2169" s="152"/>
      <c r="O2169" s="152"/>
      <c r="P2169" s="152"/>
      <c r="Q2169" s="152"/>
      <c r="R2169" s="152"/>
      <c r="S2169" s="152"/>
      <c r="T2169" s="153" cm="1">
        <f t="array" ref="T2169">MATCH(1,(TDU_Info!$C$5:$C$111=$T$6)*(TDU_Info!$B$5:$B$111&lt;=$B2169),0)</f>
        <v>87</v>
      </c>
      <c r="U2169" s="152">
        <f>100*(INDEX(TDU_Info!$E$5:$E$111,$T2169)/T$11+INDEX(TDU_Info!$F$5:$F$111,$T2169))</f>
        <v>4.5786000000000007</v>
      </c>
      <c r="V2169" s="152">
        <v>5.9340000000000002</v>
      </c>
      <c r="W2169" s="152">
        <v>8.0619999999999994</v>
      </c>
      <c r="X2169" s="152">
        <v>8.09</v>
      </c>
      <c r="Y2169" s="152">
        <v>7.79</v>
      </c>
      <c r="Z2169" s="152">
        <v>6.444</v>
      </c>
      <c r="AA2169" s="152">
        <v>8.157</v>
      </c>
      <c r="AB2169" s="152">
        <v>8.75</v>
      </c>
      <c r="AC2169" s="152">
        <v>8.35</v>
      </c>
      <c r="AD2169" s="152">
        <v>5.85</v>
      </c>
      <c r="AE2169" s="152">
        <v>7.7350000000000003</v>
      </c>
      <c r="AF2169" s="152">
        <v>8.09</v>
      </c>
      <c r="AG2169" s="152">
        <v>7.79</v>
      </c>
      <c r="AH2169" s="152">
        <v>6.32</v>
      </c>
      <c r="AI2169" s="152">
        <v>8.0449999999999999</v>
      </c>
      <c r="AJ2169" s="152">
        <v>8.73</v>
      </c>
      <c r="AK2169" s="152">
        <v>8.35</v>
      </c>
      <c r="AL2169" s="152" t="e">
        <f t="shared" si="433"/>
        <v>#N/A</v>
      </c>
      <c r="AM2169" s="152" t="e">
        <f t="shared" si="434"/>
        <v>#N/A</v>
      </c>
      <c r="AN2169" s="152" t="e">
        <f>NA()</f>
        <v>#N/A</v>
      </c>
      <c r="AO2169" s="152" t="e">
        <f>NA()</f>
        <v>#N/A</v>
      </c>
      <c r="AP2169" s="152">
        <f t="shared" si="391"/>
        <v>7.7013999999999987</v>
      </c>
      <c r="AQ2169" s="152"/>
      <c r="AR2169" s="152"/>
      <c r="AS2169" s="153">
        <f t="shared" si="439"/>
        <v>327</v>
      </c>
      <c r="AT2169" s="153">
        <f t="shared" si="417"/>
        <v>1</v>
      </c>
      <c r="AU2169" s="153">
        <f t="shared" si="418"/>
        <v>0</v>
      </c>
      <c r="AV2169" s="153">
        <f t="shared" si="419"/>
        <v>0</v>
      </c>
      <c r="BA2169">
        <f t="shared" si="440"/>
        <v>23</v>
      </c>
    </row>
    <row r="2170" spans="2:53" x14ac:dyDescent="0.25">
      <c r="B2170" s="155">
        <f t="shared" si="441"/>
        <v>44889.999305555553</v>
      </c>
      <c r="C2170" s="155">
        <f t="shared" si="427"/>
        <v>44889.999305555553</v>
      </c>
      <c r="D2170" s="152">
        <f t="shared" si="430"/>
        <v>7.7480000000000002</v>
      </c>
      <c r="E2170" s="152"/>
      <c r="F2170" s="152"/>
      <c r="G2170" s="152"/>
      <c r="H2170" s="152" t="e">
        <f t="shared" si="431"/>
        <v>#N/A</v>
      </c>
      <c r="I2170" s="152"/>
      <c r="J2170" s="152" t="e">
        <f t="shared" si="432"/>
        <v>#N/A</v>
      </c>
      <c r="K2170" s="152"/>
      <c r="L2170" s="152"/>
      <c r="M2170" s="152"/>
      <c r="N2170" s="152"/>
      <c r="O2170" s="152"/>
      <c r="P2170" s="152"/>
      <c r="Q2170" s="152"/>
      <c r="R2170" s="152"/>
      <c r="S2170" s="152"/>
      <c r="T2170" s="153" cm="1">
        <f t="array" ref="T2170">MATCH(1,(TDU_Info!$C$5:$C$111=$T$6)*(TDU_Info!$B$5:$B$111&lt;=$B2170),0)</f>
        <v>87</v>
      </c>
      <c r="U2170" s="152">
        <f>100*(INDEX(TDU_Info!$E$5:$E$111,$T2170)/T$11+INDEX(TDU_Info!$F$5:$F$111,$T2170))</f>
        <v>4.5786000000000007</v>
      </c>
      <c r="V2170" s="152">
        <v>5.9340000000000002</v>
      </c>
      <c r="W2170" s="152">
        <v>8.0619999999999994</v>
      </c>
      <c r="X2170" s="152">
        <v>7.9950000000000001</v>
      </c>
      <c r="Y2170" s="152">
        <v>7.79</v>
      </c>
      <c r="Z2170" s="152">
        <v>6.444</v>
      </c>
      <c r="AA2170" s="152">
        <v>8.157</v>
      </c>
      <c r="AB2170" s="152">
        <v>8.4949999999999992</v>
      </c>
      <c r="AC2170" s="152">
        <v>8.35</v>
      </c>
      <c r="AD2170" s="152">
        <v>5.85</v>
      </c>
      <c r="AE2170" s="152">
        <v>7.7350000000000003</v>
      </c>
      <c r="AF2170" s="152">
        <v>7.7480000000000002</v>
      </c>
      <c r="AG2170" s="152">
        <v>7.45</v>
      </c>
      <c r="AH2170" s="152">
        <v>6.32</v>
      </c>
      <c r="AI2170" s="152">
        <v>8.0449999999999999</v>
      </c>
      <c r="AJ2170" s="152">
        <v>8.2479999999999993</v>
      </c>
      <c r="AK2170" s="152">
        <v>7.93</v>
      </c>
      <c r="AL2170" s="152" t="e">
        <f t="shared" si="433"/>
        <v>#N/A</v>
      </c>
      <c r="AM2170" s="152" t="e">
        <f t="shared" si="434"/>
        <v>#N/A</v>
      </c>
      <c r="AN2170" s="152" t="e">
        <f>NA()</f>
        <v>#N/A</v>
      </c>
      <c r="AO2170" s="152" t="e">
        <f>NA()</f>
        <v>#N/A</v>
      </c>
      <c r="AP2170" s="152">
        <f t="shared" si="391"/>
        <v>7.7013999999999987</v>
      </c>
      <c r="AQ2170" s="152"/>
      <c r="AR2170" s="152"/>
      <c r="AS2170" s="153">
        <f t="shared" si="439"/>
        <v>328</v>
      </c>
      <c r="AT2170" s="153">
        <f t="shared" si="417"/>
        <v>1</v>
      </c>
      <c r="AU2170" s="153">
        <f t="shared" si="418"/>
        <v>0</v>
      </c>
      <c r="AV2170" s="153">
        <f t="shared" si="419"/>
        <v>0</v>
      </c>
      <c r="BA2170">
        <f t="shared" si="440"/>
        <v>24</v>
      </c>
    </row>
    <row r="2171" spans="2:53" x14ac:dyDescent="0.25">
      <c r="B2171" s="155">
        <f t="shared" si="441"/>
        <v>44890.999305555553</v>
      </c>
      <c r="C2171" s="155">
        <f t="shared" si="427"/>
        <v>44890.999305555553</v>
      </c>
      <c r="D2171" s="152">
        <f t="shared" si="430"/>
        <v>7.7480000000000002</v>
      </c>
      <c r="E2171" s="152"/>
      <c r="F2171" s="152"/>
      <c r="G2171" s="152"/>
      <c r="H2171" s="152" t="e">
        <f t="shared" si="431"/>
        <v>#N/A</v>
      </c>
      <c r="I2171" s="152"/>
      <c r="J2171" s="152" t="e">
        <f t="shared" si="432"/>
        <v>#N/A</v>
      </c>
      <c r="K2171" s="152"/>
      <c r="L2171" s="152"/>
      <c r="M2171" s="152"/>
      <c r="N2171" s="152"/>
      <c r="O2171" s="152"/>
      <c r="P2171" s="152"/>
      <c r="Q2171" s="152"/>
      <c r="R2171" s="152"/>
      <c r="S2171" s="152"/>
      <c r="T2171" s="153" cm="1">
        <f t="array" ref="T2171">MATCH(1,(TDU_Info!$C$5:$C$111=$T$6)*(TDU_Info!$B$5:$B$111&lt;=$B2171),0)</f>
        <v>87</v>
      </c>
      <c r="U2171" s="152">
        <f>100*(INDEX(TDU_Info!$E$5:$E$111,$T2171)/T$11+INDEX(TDU_Info!$F$5:$F$111,$T2171))</f>
        <v>4.5786000000000007</v>
      </c>
      <c r="V2171" s="152">
        <v>5.9340000000000002</v>
      </c>
      <c r="W2171" s="152">
        <v>8.0619999999999994</v>
      </c>
      <c r="X2171" s="152">
        <v>7.9950000000000001</v>
      </c>
      <c r="Y2171" s="152">
        <v>7.79</v>
      </c>
      <c r="Z2171" s="152">
        <v>6.444</v>
      </c>
      <c r="AA2171" s="152">
        <v>8.157</v>
      </c>
      <c r="AB2171" s="152">
        <v>8.4949999999999992</v>
      </c>
      <c r="AC2171" s="152">
        <v>8.35</v>
      </c>
      <c r="AD2171" s="152">
        <v>5.85</v>
      </c>
      <c r="AE2171" s="152">
        <v>7.7350000000000003</v>
      </c>
      <c r="AF2171" s="152">
        <v>7.7480000000000002</v>
      </c>
      <c r="AG2171" s="152">
        <v>7.45</v>
      </c>
      <c r="AH2171" s="152">
        <v>6.32</v>
      </c>
      <c r="AI2171" s="152">
        <v>8.0449999999999999</v>
      </c>
      <c r="AJ2171" s="152">
        <v>8.2479999999999993</v>
      </c>
      <c r="AK2171" s="152">
        <v>7.93</v>
      </c>
      <c r="AL2171" s="152" t="e">
        <f t="shared" si="433"/>
        <v>#N/A</v>
      </c>
      <c r="AM2171" s="152" t="e">
        <f t="shared" si="434"/>
        <v>#N/A</v>
      </c>
      <c r="AN2171" s="152" t="e">
        <f>NA()</f>
        <v>#N/A</v>
      </c>
      <c r="AO2171" s="152" t="e">
        <f>NA()</f>
        <v>#N/A</v>
      </c>
      <c r="AP2171" s="152">
        <f t="shared" si="391"/>
        <v>7.7013999999999987</v>
      </c>
      <c r="AQ2171" s="152"/>
      <c r="AR2171" s="152"/>
      <c r="AS2171" s="153">
        <f t="shared" si="439"/>
        <v>329</v>
      </c>
      <c r="AT2171" s="153">
        <f t="shared" si="417"/>
        <v>1</v>
      </c>
      <c r="AU2171" s="153">
        <f t="shared" si="418"/>
        <v>0</v>
      </c>
      <c r="AV2171" s="153">
        <f t="shared" si="419"/>
        <v>0</v>
      </c>
      <c r="BA2171">
        <f t="shared" si="440"/>
        <v>25</v>
      </c>
    </row>
    <row r="2172" spans="2:53" x14ac:dyDescent="0.25">
      <c r="B2172" s="155">
        <f t="shared" si="441"/>
        <v>44891.999305555553</v>
      </c>
      <c r="C2172" s="155">
        <f t="shared" si="427"/>
        <v>44891.999305555553</v>
      </c>
      <c r="D2172" s="152">
        <f t="shared" si="430"/>
        <v>7.7480000000000002</v>
      </c>
      <c r="E2172" s="152"/>
      <c r="F2172" s="152"/>
      <c r="G2172" s="152"/>
      <c r="H2172" s="152" t="e">
        <f t="shared" si="431"/>
        <v>#N/A</v>
      </c>
      <c r="I2172" s="152"/>
      <c r="J2172" s="152" t="e">
        <f t="shared" si="432"/>
        <v>#N/A</v>
      </c>
      <c r="K2172" s="152"/>
      <c r="L2172" s="152"/>
      <c r="M2172" s="152"/>
      <c r="N2172" s="152"/>
      <c r="O2172" s="152"/>
      <c r="P2172" s="152"/>
      <c r="Q2172" s="152"/>
      <c r="R2172" s="152"/>
      <c r="S2172" s="152"/>
      <c r="T2172" s="153" cm="1">
        <f t="array" ref="T2172">MATCH(1,(TDU_Info!$C$5:$C$111=$T$6)*(TDU_Info!$B$5:$B$111&lt;=$B2172),0)</f>
        <v>87</v>
      </c>
      <c r="U2172" s="152">
        <f>100*(INDEX(TDU_Info!$E$5:$E$111,$T2172)/T$11+INDEX(TDU_Info!$F$5:$F$111,$T2172))</f>
        <v>4.5786000000000007</v>
      </c>
      <c r="V2172" s="152">
        <v>5.9340000000000002</v>
      </c>
      <c r="W2172" s="152">
        <v>8.0619999999999994</v>
      </c>
      <c r="X2172" s="152">
        <v>7.9950000000000001</v>
      </c>
      <c r="Y2172" s="152">
        <v>7.79</v>
      </c>
      <c r="Z2172" s="152">
        <v>6.444</v>
      </c>
      <c r="AA2172" s="152">
        <v>8.157</v>
      </c>
      <c r="AB2172" s="152">
        <v>8.4949999999999992</v>
      </c>
      <c r="AC2172" s="152">
        <v>8.35</v>
      </c>
      <c r="AD2172" s="152">
        <v>5.85</v>
      </c>
      <c r="AE2172" s="152">
        <v>7.7350000000000003</v>
      </c>
      <c r="AF2172" s="152">
        <v>7.7480000000000002</v>
      </c>
      <c r="AG2172" s="152">
        <v>7.45</v>
      </c>
      <c r="AH2172" s="152">
        <v>6.32</v>
      </c>
      <c r="AI2172" s="152">
        <v>8.0449999999999999</v>
      </c>
      <c r="AJ2172" s="152">
        <v>8.2479999999999993</v>
      </c>
      <c r="AK2172" s="152">
        <v>7.93</v>
      </c>
      <c r="AL2172" s="152" t="e">
        <f t="shared" si="433"/>
        <v>#N/A</v>
      </c>
      <c r="AM2172" s="152" t="e">
        <f t="shared" si="434"/>
        <v>#N/A</v>
      </c>
      <c r="AN2172" s="152" t="e">
        <f>NA()</f>
        <v>#N/A</v>
      </c>
      <c r="AO2172" s="152" t="e">
        <f>NA()</f>
        <v>#N/A</v>
      </c>
      <c r="AP2172" s="152">
        <f t="shared" si="391"/>
        <v>7.7013999999999987</v>
      </c>
      <c r="AQ2172" s="152"/>
      <c r="AR2172" s="152"/>
      <c r="AS2172" s="153">
        <f t="shared" ref="AS2172:AS2182" si="442">ROUNDUP(B2172-DATE(YEAR(B2172),1,1),0)</f>
        <v>330</v>
      </c>
      <c r="AT2172" s="153">
        <f t="shared" si="417"/>
        <v>1</v>
      </c>
      <c r="AU2172" s="153">
        <f t="shared" si="418"/>
        <v>0</v>
      </c>
      <c r="AV2172" s="153">
        <f t="shared" si="419"/>
        <v>0</v>
      </c>
      <c r="BA2172">
        <f t="shared" ref="BA2172:BA2182" si="443">DAY(C2172)</f>
        <v>26</v>
      </c>
    </row>
    <row r="2173" spans="2:53" x14ac:dyDescent="0.25">
      <c r="B2173" s="155">
        <f t="shared" si="441"/>
        <v>44892.999305555553</v>
      </c>
      <c r="C2173" s="155">
        <f t="shared" si="427"/>
        <v>44892.999305555553</v>
      </c>
      <c r="D2173" s="152">
        <f t="shared" si="430"/>
        <v>7.7480000000000002</v>
      </c>
      <c r="E2173" s="152"/>
      <c r="F2173" s="152"/>
      <c r="G2173" s="152"/>
      <c r="H2173" s="152" t="e">
        <f t="shared" si="431"/>
        <v>#N/A</v>
      </c>
      <c r="I2173" s="152"/>
      <c r="J2173" s="152" t="e">
        <f t="shared" si="432"/>
        <v>#N/A</v>
      </c>
      <c r="K2173" s="152"/>
      <c r="L2173" s="152"/>
      <c r="M2173" s="152"/>
      <c r="N2173" s="152"/>
      <c r="O2173" s="152"/>
      <c r="P2173" s="152"/>
      <c r="Q2173" s="152"/>
      <c r="R2173" s="152"/>
      <c r="S2173" s="152"/>
      <c r="T2173" s="153" cm="1">
        <f t="array" ref="T2173">MATCH(1,(TDU_Info!$C$5:$C$111=$T$6)*(TDU_Info!$B$5:$B$111&lt;=$B2173),0)</f>
        <v>87</v>
      </c>
      <c r="U2173" s="152">
        <f>100*(INDEX(TDU_Info!$E$5:$E$111,$T2173)/T$11+INDEX(TDU_Info!$F$5:$F$111,$T2173))</f>
        <v>4.5786000000000007</v>
      </c>
      <c r="V2173" s="152">
        <v>5.9340000000000002</v>
      </c>
      <c r="W2173" s="152">
        <v>8.0619999999999994</v>
      </c>
      <c r="X2173" s="152">
        <v>7.9950000000000001</v>
      </c>
      <c r="Y2173" s="152">
        <v>7.79</v>
      </c>
      <c r="Z2173" s="152">
        <v>6.444</v>
      </c>
      <c r="AA2173" s="152">
        <v>8.157</v>
      </c>
      <c r="AB2173" s="152">
        <v>8.4949999999999992</v>
      </c>
      <c r="AC2173" s="152">
        <v>8.35</v>
      </c>
      <c r="AD2173" s="152">
        <v>5.85</v>
      </c>
      <c r="AE2173" s="152">
        <v>7.7350000000000003</v>
      </c>
      <c r="AF2173" s="152">
        <v>7.7480000000000002</v>
      </c>
      <c r="AG2173" s="152">
        <v>7.45</v>
      </c>
      <c r="AH2173" s="152">
        <v>6.32</v>
      </c>
      <c r="AI2173" s="152">
        <v>8.0449999999999999</v>
      </c>
      <c r="AJ2173" s="152">
        <v>8.2479999999999993</v>
      </c>
      <c r="AK2173" s="152">
        <v>7.93</v>
      </c>
      <c r="AL2173" s="152" t="e">
        <f t="shared" si="433"/>
        <v>#N/A</v>
      </c>
      <c r="AM2173" s="152" t="e">
        <f t="shared" si="434"/>
        <v>#N/A</v>
      </c>
      <c r="AN2173" s="152" t="e">
        <f>NA()</f>
        <v>#N/A</v>
      </c>
      <c r="AO2173" s="152" t="e">
        <f>NA()</f>
        <v>#N/A</v>
      </c>
      <c r="AP2173" s="152">
        <f t="shared" si="391"/>
        <v>7.7013999999999987</v>
      </c>
      <c r="AQ2173" s="152"/>
      <c r="AR2173" s="152"/>
      <c r="AS2173" s="153">
        <f t="shared" si="442"/>
        <v>331</v>
      </c>
      <c r="AT2173" s="153">
        <f t="shared" si="417"/>
        <v>1</v>
      </c>
      <c r="AU2173" s="153">
        <f t="shared" si="418"/>
        <v>0</v>
      </c>
      <c r="AV2173" s="153">
        <f t="shared" si="419"/>
        <v>0</v>
      </c>
      <c r="BA2173">
        <f t="shared" si="443"/>
        <v>27</v>
      </c>
    </row>
    <row r="2174" spans="2:53" x14ac:dyDescent="0.25">
      <c r="B2174" s="155">
        <f t="shared" si="441"/>
        <v>44893.999305555553</v>
      </c>
      <c r="C2174" s="155">
        <f t="shared" si="427"/>
        <v>44893.999305555553</v>
      </c>
      <c r="D2174" s="152">
        <f t="shared" si="430"/>
        <v>7.7480000000000002</v>
      </c>
      <c r="E2174" s="152"/>
      <c r="F2174" s="152"/>
      <c r="G2174" s="152"/>
      <c r="H2174" s="152" t="e">
        <f t="shared" si="431"/>
        <v>#N/A</v>
      </c>
      <c r="I2174" s="152"/>
      <c r="J2174" s="152" t="e">
        <f t="shared" si="432"/>
        <v>#N/A</v>
      </c>
      <c r="K2174" s="152"/>
      <c r="L2174" s="152"/>
      <c r="M2174" s="152"/>
      <c r="N2174" s="152"/>
      <c r="O2174" s="152"/>
      <c r="P2174" s="152"/>
      <c r="Q2174" s="152"/>
      <c r="R2174" s="152"/>
      <c r="S2174" s="152"/>
      <c r="T2174" s="153" cm="1">
        <f t="array" ref="T2174">MATCH(1,(TDU_Info!$C$5:$C$111=$T$6)*(TDU_Info!$B$5:$B$111&lt;=$B2174),0)</f>
        <v>87</v>
      </c>
      <c r="U2174" s="152">
        <f>100*(INDEX(TDU_Info!$E$5:$E$111,$T2174)/T$11+INDEX(TDU_Info!$F$5:$F$111,$T2174))</f>
        <v>4.5786000000000007</v>
      </c>
      <c r="V2174" s="152">
        <v>5.9340000000000002</v>
      </c>
      <c r="W2174" s="152">
        <v>8.0619999999999994</v>
      </c>
      <c r="X2174" s="152">
        <v>7.9950000000000001</v>
      </c>
      <c r="Y2174" s="152">
        <v>7.79</v>
      </c>
      <c r="Z2174" s="152">
        <v>6.444</v>
      </c>
      <c r="AA2174" s="152">
        <v>8.157</v>
      </c>
      <c r="AB2174" s="152">
        <v>8.4949999999999992</v>
      </c>
      <c r="AC2174" s="152">
        <v>8.35</v>
      </c>
      <c r="AD2174" s="152">
        <v>5.85</v>
      </c>
      <c r="AE2174" s="152">
        <v>7.7350000000000003</v>
      </c>
      <c r="AF2174" s="152">
        <v>7.7480000000000002</v>
      </c>
      <c r="AG2174" s="152">
        <v>7.45</v>
      </c>
      <c r="AH2174" s="152">
        <v>6.32</v>
      </c>
      <c r="AI2174" s="152">
        <v>8.0449999999999999</v>
      </c>
      <c r="AJ2174" s="152">
        <v>8.2479999999999993</v>
      </c>
      <c r="AK2174" s="152">
        <v>7.93</v>
      </c>
      <c r="AL2174" s="152" t="e">
        <f t="shared" si="433"/>
        <v>#N/A</v>
      </c>
      <c r="AM2174" s="152" t="e">
        <f t="shared" si="434"/>
        <v>#N/A</v>
      </c>
      <c r="AN2174" s="152" t="e">
        <f>NA()</f>
        <v>#N/A</v>
      </c>
      <c r="AO2174" s="152" t="e">
        <f>NA()</f>
        <v>#N/A</v>
      </c>
      <c r="AP2174" s="152">
        <f t="shared" si="391"/>
        <v>7.7013999999999987</v>
      </c>
      <c r="AQ2174" s="152"/>
      <c r="AR2174" s="152"/>
      <c r="AS2174" s="153">
        <f t="shared" si="442"/>
        <v>332</v>
      </c>
      <c r="AT2174" s="153">
        <f t="shared" si="417"/>
        <v>1</v>
      </c>
      <c r="AU2174" s="153">
        <f t="shared" si="418"/>
        <v>0</v>
      </c>
      <c r="AV2174" s="153">
        <f t="shared" si="419"/>
        <v>0</v>
      </c>
      <c r="BA2174">
        <f t="shared" si="443"/>
        <v>28</v>
      </c>
    </row>
    <row r="2175" spans="2:53" x14ac:dyDescent="0.25">
      <c r="B2175" s="155">
        <f t="shared" si="441"/>
        <v>44894.999305555553</v>
      </c>
      <c r="C2175" s="155">
        <f t="shared" si="427"/>
        <v>44894.999305555553</v>
      </c>
      <c r="D2175" s="152">
        <f t="shared" si="430"/>
        <v>7.7480000000000002</v>
      </c>
      <c r="E2175" s="152"/>
      <c r="F2175" s="152"/>
      <c r="G2175" s="152"/>
      <c r="H2175" s="152" t="e">
        <f t="shared" si="431"/>
        <v>#N/A</v>
      </c>
      <c r="I2175" s="152"/>
      <c r="J2175" s="152" t="e">
        <f t="shared" si="432"/>
        <v>#N/A</v>
      </c>
      <c r="K2175" s="152"/>
      <c r="L2175" s="152"/>
      <c r="M2175" s="152"/>
      <c r="N2175" s="152"/>
      <c r="O2175" s="152"/>
      <c r="P2175" s="152"/>
      <c r="Q2175" s="152"/>
      <c r="R2175" s="152"/>
      <c r="S2175" s="152"/>
      <c r="T2175" s="153" cm="1">
        <f t="array" ref="T2175">MATCH(1,(TDU_Info!$C$5:$C$111=$T$6)*(TDU_Info!$B$5:$B$111&lt;=$B2175),0)</f>
        <v>87</v>
      </c>
      <c r="U2175" s="152">
        <f>100*(INDEX(TDU_Info!$E$5:$E$111,$T2175)/T$11+INDEX(TDU_Info!$F$5:$F$111,$T2175))</f>
        <v>4.5786000000000007</v>
      </c>
      <c r="V2175" s="152">
        <v>5.9340000000000002</v>
      </c>
      <c r="W2175" s="152">
        <v>8.07</v>
      </c>
      <c r="X2175" s="152">
        <v>7.9950000000000001</v>
      </c>
      <c r="Y2175" s="152">
        <v>7.8520000000000003</v>
      </c>
      <c r="Z2175" s="152">
        <v>6.444</v>
      </c>
      <c r="AA2175" s="152">
        <v>8.2569999999999997</v>
      </c>
      <c r="AB2175" s="152">
        <v>8.4949999999999992</v>
      </c>
      <c r="AC2175" s="152">
        <v>8.5510000000000002</v>
      </c>
      <c r="AD2175" s="152">
        <v>5.85</v>
      </c>
      <c r="AE2175" s="152">
        <v>7.7350000000000003</v>
      </c>
      <c r="AF2175" s="152">
        <v>7.7480000000000002</v>
      </c>
      <c r="AG2175" s="152">
        <v>7.55</v>
      </c>
      <c r="AH2175" s="152">
        <v>6.32</v>
      </c>
      <c r="AI2175" s="152">
        <v>8.0449999999999999</v>
      </c>
      <c r="AJ2175" s="152">
        <v>8.2479999999999993</v>
      </c>
      <c r="AK2175" s="152">
        <v>8.07</v>
      </c>
      <c r="AL2175" s="152" t="e">
        <f t="shared" si="433"/>
        <v>#N/A</v>
      </c>
      <c r="AM2175" s="152" t="e">
        <f t="shared" si="434"/>
        <v>#N/A</v>
      </c>
      <c r="AN2175" s="152" t="e">
        <f>NA()</f>
        <v>#N/A</v>
      </c>
      <c r="AO2175" s="152" t="e">
        <f>NA()</f>
        <v>#N/A</v>
      </c>
      <c r="AP2175" s="152">
        <f t="shared" si="391"/>
        <v>7.7013999999999987</v>
      </c>
      <c r="AQ2175" s="152"/>
      <c r="AR2175" s="152"/>
      <c r="AS2175" s="153">
        <f t="shared" si="442"/>
        <v>333</v>
      </c>
      <c r="AT2175" s="153">
        <f t="shared" si="417"/>
        <v>1</v>
      </c>
      <c r="AU2175" s="153">
        <f t="shared" si="418"/>
        <v>0</v>
      </c>
      <c r="AV2175" s="153">
        <f t="shared" si="419"/>
        <v>0</v>
      </c>
      <c r="BA2175">
        <f t="shared" si="443"/>
        <v>29</v>
      </c>
    </row>
    <row r="2176" spans="2:53" x14ac:dyDescent="0.25">
      <c r="B2176" s="155">
        <f t="shared" si="441"/>
        <v>44895.999305555553</v>
      </c>
      <c r="C2176" s="155">
        <f t="shared" si="427"/>
        <v>44895.999305555553</v>
      </c>
      <c r="D2176" s="152">
        <f t="shared" si="430"/>
        <v>8.048</v>
      </c>
      <c r="E2176" s="152"/>
      <c r="F2176" s="152"/>
      <c r="G2176" s="152"/>
      <c r="H2176" s="152" t="e">
        <f t="shared" si="431"/>
        <v>#N/A</v>
      </c>
      <c r="I2176" s="152"/>
      <c r="J2176" s="152" t="e">
        <f t="shared" si="432"/>
        <v>#N/A</v>
      </c>
      <c r="K2176" s="152"/>
      <c r="L2176" s="152"/>
      <c r="M2176" s="152"/>
      <c r="N2176" s="152"/>
      <c r="O2176" s="152"/>
      <c r="P2176" s="152"/>
      <c r="Q2176" s="152"/>
      <c r="R2176" s="152"/>
      <c r="S2176" s="152"/>
      <c r="T2176" s="153" cm="1">
        <f t="array" ref="T2176">MATCH(1,(TDU_Info!$C$5:$C$111=$T$6)*(TDU_Info!$B$5:$B$111&lt;=$B2176),0)</f>
        <v>87</v>
      </c>
      <c r="U2176" s="152">
        <f>100*(INDEX(TDU_Info!$E$5:$E$111,$T2176)/T$11+INDEX(TDU_Info!$F$5:$F$111,$T2176))</f>
        <v>4.5786000000000007</v>
      </c>
      <c r="V2176" s="152">
        <v>5.9340000000000002</v>
      </c>
      <c r="W2176" s="152">
        <v>8.07</v>
      </c>
      <c r="X2176" s="152">
        <v>8.2949999999999999</v>
      </c>
      <c r="Y2176" s="152">
        <v>7.952</v>
      </c>
      <c r="Z2176" s="152">
        <v>6.444</v>
      </c>
      <c r="AA2176" s="152">
        <v>8.2569999999999997</v>
      </c>
      <c r="AB2176" s="152">
        <v>8.7949999999999999</v>
      </c>
      <c r="AC2176" s="152">
        <v>8.5690000000000008</v>
      </c>
      <c r="AD2176" s="152">
        <v>5.85</v>
      </c>
      <c r="AE2176" s="152">
        <v>7.7350000000000003</v>
      </c>
      <c r="AF2176" s="152">
        <v>8.048</v>
      </c>
      <c r="AG2176" s="152">
        <v>7.55</v>
      </c>
      <c r="AH2176" s="152">
        <v>6.32</v>
      </c>
      <c r="AI2176" s="152">
        <v>8.0449999999999999</v>
      </c>
      <c r="AJ2176" s="152">
        <v>8.548</v>
      </c>
      <c r="AK2176" s="152">
        <v>8.07</v>
      </c>
      <c r="AL2176" s="152" t="e">
        <f t="shared" si="433"/>
        <v>#N/A</v>
      </c>
      <c r="AM2176" s="152" t="e">
        <f t="shared" si="434"/>
        <v>#N/A</v>
      </c>
      <c r="AN2176" s="152" t="e">
        <f>NA()</f>
        <v>#N/A</v>
      </c>
      <c r="AO2176" s="152" t="e">
        <f>NA()</f>
        <v>#N/A</v>
      </c>
      <c r="AP2176" s="152">
        <f t="shared" si="391"/>
        <v>7.7013999999999987</v>
      </c>
      <c r="AQ2176" s="152"/>
      <c r="AR2176" s="152"/>
      <c r="AS2176" s="153">
        <f t="shared" si="442"/>
        <v>334</v>
      </c>
      <c r="AT2176" s="153">
        <f t="shared" si="417"/>
        <v>1</v>
      </c>
      <c r="AU2176" s="153">
        <f t="shared" si="418"/>
        <v>0</v>
      </c>
      <c r="AV2176" s="153">
        <f t="shared" si="419"/>
        <v>0</v>
      </c>
      <c r="BA2176">
        <f t="shared" si="443"/>
        <v>30</v>
      </c>
    </row>
    <row r="2177" spans="2:53" x14ac:dyDescent="0.25">
      <c r="B2177" s="155">
        <f t="shared" si="441"/>
        <v>44896.999305555553</v>
      </c>
      <c r="C2177" s="155">
        <f t="shared" si="427"/>
        <v>44896.999305555553</v>
      </c>
      <c r="D2177" s="152">
        <f t="shared" si="430"/>
        <v>8.048</v>
      </c>
      <c r="E2177" s="152"/>
      <c r="F2177" s="152"/>
      <c r="G2177" s="152"/>
      <c r="H2177" s="152" t="e">
        <f t="shared" si="431"/>
        <v>#N/A</v>
      </c>
      <c r="I2177" s="152"/>
      <c r="J2177" s="152" t="e">
        <f t="shared" si="432"/>
        <v>#N/A</v>
      </c>
      <c r="K2177" s="152"/>
      <c r="L2177" s="152"/>
      <c r="M2177" s="152"/>
      <c r="N2177" s="152"/>
      <c r="O2177" s="152"/>
      <c r="P2177" s="152"/>
      <c r="Q2177" s="152"/>
      <c r="R2177" s="152"/>
      <c r="S2177" s="152"/>
      <c r="T2177" s="153" cm="1">
        <f t="array" ref="T2177">MATCH(1,(TDU_Info!$C$5:$C$111=$T$6)*(TDU_Info!$B$5:$B$111&lt;=$B2177),0)</f>
        <v>87</v>
      </c>
      <c r="U2177" s="152">
        <f>100*(INDEX(TDU_Info!$E$5:$E$111,$T2177)/T$11+INDEX(TDU_Info!$F$5:$F$111,$T2177))</f>
        <v>4.5786000000000007</v>
      </c>
      <c r="V2177" s="152">
        <v>5.9340000000000002</v>
      </c>
      <c r="W2177" s="152">
        <v>8.07</v>
      </c>
      <c r="X2177" s="152">
        <v>8.2949999999999999</v>
      </c>
      <c r="Y2177" s="152">
        <v>7.6520000000000001</v>
      </c>
      <c r="Z2177" s="152">
        <v>6.444</v>
      </c>
      <c r="AA2177" s="152">
        <v>8.2569999999999997</v>
      </c>
      <c r="AB2177" s="152">
        <v>8.7949999999999999</v>
      </c>
      <c r="AC2177" s="152">
        <v>8.2509999999999994</v>
      </c>
      <c r="AD2177" s="152">
        <v>5.75</v>
      </c>
      <c r="AE2177" s="152">
        <v>7.7350000000000003</v>
      </c>
      <c r="AF2177" s="152">
        <v>8.048</v>
      </c>
      <c r="AG2177" s="152">
        <v>7.55</v>
      </c>
      <c r="AH2177" s="152">
        <v>6.22</v>
      </c>
      <c r="AI2177" s="152">
        <v>8.0449999999999999</v>
      </c>
      <c r="AJ2177" s="152">
        <v>8.548</v>
      </c>
      <c r="AK2177" s="152">
        <v>8.07</v>
      </c>
      <c r="AL2177" s="152" t="e">
        <f t="shared" si="433"/>
        <v>#N/A</v>
      </c>
      <c r="AM2177" s="152" t="e">
        <f t="shared" si="434"/>
        <v>#N/A</v>
      </c>
      <c r="AN2177" s="152" t="e">
        <f>NA()</f>
        <v>#N/A</v>
      </c>
      <c r="AO2177" s="152" t="e">
        <f>NA()</f>
        <v>#N/A</v>
      </c>
      <c r="AP2177" s="152" t="e">
        <f t="shared" si="391"/>
        <v>#N/A</v>
      </c>
      <c r="AQ2177" s="152"/>
      <c r="AR2177" s="152"/>
      <c r="AS2177" s="153">
        <f t="shared" si="442"/>
        <v>335</v>
      </c>
      <c r="AT2177" s="153">
        <f t="shared" si="417"/>
        <v>1</v>
      </c>
      <c r="AU2177" s="153">
        <f t="shared" si="418"/>
        <v>0</v>
      </c>
      <c r="AV2177" s="153">
        <f t="shared" si="419"/>
        <v>0</v>
      </c>
      <c r="BA2177">
        <f t="shared" si="443"/>
        <v>1</v>
      </c>
    </row>
    <row r="2178" spans="2:53" x14ac:dyDescent="0.25">
      <c r="B2178" s="155">
        <f t="shared" si="441"/>
        <v>44897.999305555553</v>
      </c>
      <c r="C2178" s="155">
        <f t="shared" si="427"/>
        <v>44897.999305555553</v>
      </c>
      <c r="D2178" s="152">
        <f t="shared" si="430"/>
        <v>8.048</v>
      </c>
      <c r="E2178" s="152"/>
      <c r="F2178" s="152"/>
      <c r="G2178" s="152"/>
      <c r="H2178" s="152" t="e">
        <f t="shared" si="431"/>
        <v>#N/A</v>
      </c>
      <c r="I2178" s="152"/>
      <c r="J2178" s="152" t="e">
        <f t="shared" si="432"/>
        <v>#N/A</v>
      </c>
      <c r="K2178" s="152"/>
      <c r="L2178" s="152"/>
      <c r="M2178" s="152"/>
      <c r="N2178" s="152"/>
      <c r="O2178" s="152"/>
      <c r="P2178" s="152"/>
      <c r="Q2178" s="152"/>
      <c r="R2178" s="152"/>
      <c r="S2178" s="152"/>
      <c r="T2178" s="153" cm="1">
        <f t="array" ref="T2178">MATCH(1,(TDU_Info!$C$5:$C$111=$T$6)*(TDU_Info!$B$5:$B$111&lt;=$B2178),0)</f>
        <v>87</v>
      </c>
      <c r="U2178" s="152">
        <f>100*(INDEX(TDU_Info!$E$5:$E$111,$T2178)/T$11+INDEX(TDU_Info!$F$5:$F$111,$T2178))</f>
        <v>4.5786000000000007</v>
      </c>
      <c r="V2178" s="152">
        <v>5.8339999999999996</v>
      </c>
      <c r="W2178" s="152">
        <v>8.2430000000000003</v>
      </c>
      <c r="X2178" s="152">
        <v>8.2949999999999999</v>
      </c>
      <c r="Y2178" s="152">
        <v>8.0489999999999995</v>
      </c>
      <c r="Z2178" s="152">
        <v>6.3440000000000003</v>
      </c>
      <c r="AA2178" s="152">
        <v>8.2569999999999997</v>
      </c>
      <c r="AB2178" s="152">
        <v>8.7949999999999999</v>
      </c>
      <c r="AC2178" s="152">
        <v>8.5690000000000008</v>
      </c>
      <c r="AD2178" s="152">
        <v>5.75</v>
      </c>
      <c r="AE2178" s="152">
        <v>8.2070000000000007</v>
      </c>
      <c r="AF2178" s="152">
        <v>8.048</v>
      </c>
      <c r="AG2178" s="152">
        <v>7.55</v>
      </c>
      <c r="AH2178" s="152">
        <v>6.22</v>
      </c>
      <c r="AI2178" s="152">
        <v>8.2110000000000003</v>
      </c>
      <c r="AJ2178" s="152">
        <v>8.548</v>
      </c>
      <c r="AK2178" s="152">
        <v>8.07</v>
      </c>
      <c r="AL2178" s="152" t="e">
        <f t="shared" si="433"/>
        <v>#N/A</v>
      </c>
      <c r="AM2178" s="152" t="e">
        <f t="shared" si="434"/>
        <v>#N/A</v>
      </c>
      <c r="AN2178" s="152" t="e">
        <f>NA()</f>
        <v>#N/A</v>
      </c>
      <c r="AO2178" s="152" t="e">
        <f>NA()</f>
        <v>#N/A</v>
      </c>
      <c r="AP2178" s="152">
        <f t="shared" si="391"/>
        <v>7.7013999999999987</v>
      </c>
      <c r="AQ2178" s="152"/>
      <c r="AR2178" s="152"/>
      <c r="AS2178" s="153">
        <f t="shared" si="442"/>
        <v>336</v>
      </c>
      <c r="AT2178" s="153">
        <f t="shared" si="417"/>
        <v>1</v>
      </c>
      <c r="AU2178" s="153">
        <f t="shared" si="418"/>
        <v>0</v>
      </c>
      <c r="AV2178" s="153">
        <f t="shared" si="419"/>
        <v>0</v>
      </c>
      <c r="BA2178">
        <f t="shared" si="443"/>
        <v>2</v>
      </c>
    </row>
    <row r="2179" spans="2:53" x14ac:dyDescent="0.25">
      <c r="B2179" s="155">
        <f t="shared" si="441"/>
        <v>44898.999305555553</v>
      </c>
      <c r="C2179" s="155">
        <f t="shared" si="427"/>
        <v>44898.999305555553</v>
      </c>
      <c r="D2179" s="152">
        <f t="shared" si="430"/>
        <v>8.048</v>
      </c>
      <c r="E2179" s="152"/>
      <c r="F2179" s="152"/>
      <c r="G2179" s="152"/>
      <c r="H2179" s="152" t="e">
        <f t="shared" si="431"/>
        <v>#N/A</v>
      </c>
      <c r="I2179" s="152"/>
      <c r="J2179" s="152" t="e">
        <f t="shared" si="432"/>
        <v>#N/A</v>
      </c>
      <c r="K2179" s="152"/>
      <c r="L2179" s="152"/>
      <c r="M2179" s="152"/>
      <c r="N2179" s="152"/>
      <c r="O2179" s="152"/>
      <c r="P2179" s="152"/>
      <c r="Q2179" s="152"/>
      <c r="R2179" s="152"/>
      <c r="S2179" s="152"/>
      <c r="T2179" s="153" cm="1">
        <f t="array" ref="T2179">MATCH(1,(TDU_Info!$C$5:$C$111=$T$6)*(TDU_Info!$B$5:$B$111&lt;=$B2179),0)</f>
        <v>87</v>
      </c>
      <c r="U2179" s="152">
        <f>100*(INDEX(TDU_Info!$E$5:$E$111,$T2179)/T$11+INDEX(TDU_Info!$F$5:$F$111,$T2179))</f>
        <v>4.5786000000000007</v>
      </c>
      <c r="V2179" s="152">
        <v>5.8339999999999996</v>
      </c>
      <c r="W2179" s="152">
        <v>8.0619999999999994</v>
      </c>
      <c r="X2179" s="152">
        <v>8.2520000000000007</v>
      </c>
      <c r="Y2179" s="152">
        <v>7.9710000000000001</v>
      </c>
      <c r="Z2179" s="152">
        <v>6.3440000000000003</v>
      </c>
      <c r="AA2179" s="152">
        <v>8.2569999999999997</v>
      </c>
      <c r="AB2179" s="152">
        <v>8.7949999999999999</v>
      </c>
      <c r="AC2179" s="152">
        <v>8.4510000000000005</v>
      </c>
      <c r="AD2179" s="152">
        <v>5.75</v>
      </c>
      <c r="AE2179" s="152">
        <v>8.0269999999999992</v>
      </c>
      <c r="AF2179" s="152">
        <v>8.048</v>
      </c>
      <c r="AG2179" s="152">
        <v>7.55</v>
      </c>
      <c r="AH2179" s="152">
        <v>6.22</v>
      </c>
      <c r="AI2179" s="152">
        <v>8.2110000000000003</v>
      </c>
      <c r="AJ2179" s="152">
        <v>8.548</v>
      </c>
      <c r="AK2179" s="152">
        <v>8.07</v>
      </c>
      <c r="AL2179" s="152" t="e">
        <f t="shared" si="433"/>
        <v>#N/A</v>
      </c>
      <c r="AM2179" s="152" t="e">
        <f t="shared" si="434"/>
        <v>#N/A</v>
      </c>
      <c r="AN2179" s="152" t="e">
        <f>NA()</f>
        <v>#N/A</v>
      </c>
      <c r="AO2179" s="152" t="e">
        <f>NA()</f>
        <v>#N/A</v>
      </c>
      <c r="AP2179" s="152">
        <f t="shared" si="391"/>
        <v>7.7013999999999987</v>
      </c>
      <c r="AQ2179" s="152"/>
      <c r="AR2179" s="152"/>
      <c r="AS2179" s="153">
        <f t="shared" si="442"/>
        <v>337</v>
      </c>
      <c r="AT2179" s="153">
        <f t="shared" si="417"/>
        <v>1</v>
      </c>
      <c r="AU2179" s="153">
        <f t="shared" si="418"/>
        <v>0</v>
      </c>
      <c r="AV2179" s="153">
        <f t="shared" si="419"/>
        <v>0</v>
      </c>
      <c r="BA2179">
        <f t="shared" si="443"/>
        <v>3</v>
      </c>
    </row>
    <row r="2180" spans="2:53" x14ac:dyDescent="0.25">
      <c r="B2180" s="155">
        <f t="shared" si="441"/>
        <v>44899.999305555553</v>
      </c>
      <c r="C2180" s="155">
        <f t="shared" si="427"/>
        <v>44899.999305555553</v>
      </c>
      <c r="D2180" s="152">
        <f t="shared" si="430"/>
        <v>8.048</v>
      </c>
      <c r="E2180" s="152"/>
      <c r="F2180" s="152"/>
      <c r="G2180" s="152"/>
      <c r="H2180" s="152" t="e">
        <f t="shared" si="431"/>
        <v>#N/A</v>
      </c>
      <c r="I2180" s="152"/>
      <c r="J2180" s="152" t="e">
        <f t="shared" si="432"/>
        <v>#N/A</v>
      </c>
      <c r="K2180" s="152"/>
      <c r="L2180" s="152"/>
      <c r="M2180" s="152"/>
      <c r="N2180" s="152"/>
      <c r="O2180" s="152"/>
      <c r="P2180" s="152"/>
      <c r="Q2180" s="152"/>
      <c r="R2180" s="152"/>
      <c r="S2180" s="152"/>
      <c r="T2180" s="153" cm="1">
        <f t="array" ref="T2180">MATCH(1,(TDU_Info!$C$5:$C$111=$T$6)*(TDU_Info!$B$5:$B$111&lt;=$B2180),0)</f>
        <v>87</v>
      </c>
      <c r="U2180" s="152">
        <f>100*(INDEX(TDU_Info!$E$5:$E$111,$T2180)/T$11+INDEX(TDU_Info!$F$5:$F$111,$T2180))</f>
        <v>4.5786000000000007</v>
      </c>
      <c r="V2180" s="152">
        <v>5.8339999999999996</v>
      </c>
      <c r="W2180" s="152">
        <v>8.0619999999999994</v>
      </c>
      <c r="X2180" s="152">
        <v>8.2520000000000007</v>
      </c>
      <c r="Y2180" s="152">
        <v>7.9710000000000001</v>
      </c>
      <c r="Z2180" s="152">
        <v>6.3440000000000003</v>
      </c>
      <c r="AA2180" s="152">
        <v>8.2569999999999997</v>
      </c>
      <c r="AB2180" s="152">
        <v>8.7949999999999999</v>
      </c>
      <c r="AC2180" s="152">
        <v>8.4510000000000005</v>
      </c>
      <c r="AD2180" s="152">
        <v>5.75</v>
      </c>
      <c r="AE2180" s="152">
        <v>8.0269999999999992</v>
      </c>
      <c r="AF2180" s="152">
        <v>8.048</v>
      </c>
      <c r="AG2180" s="152">
        <v>7.55</v>
      </c>
      <c r="AH2180" s="152">
        <v>6.22</v>
      </c>
      <c r="AI2180" s="152">
        <v>8.2110000000000003</v>
      </c>
      <c r="AJ2180" s="152">
        <v>8.548</v>
      </c>
      <c r="AK2180" s="152">
        <v>8.07</v>
      </c>
      <c r="AL2180" s="152" t="e">
        <f t="shared" si="433"/>
        <v>#N/A</v>
      </c>
      <c r="AM2180" s="152" t="e">
        <f t="shared" si="434"/>
        <v>#N/A</v>
      </c>
      <c r="AN2180" s="152" t="e">
        <f>NA()</f>
        <v>#N/A</v>
      </c>
      <c r="AO2180" s="152" t="e">
        <f>NA()</f>
        <v>#N/A</v>
      </c>
      <c r="AP2180" s="152">
        <f t="shared" si="391"/>
        <v>7.7013999999999987</v>
      </c>
      <c r="AQ2180" s="152"/>
      <c r="AR2180" s="152"/>
      <c r="AS2180" s="153">
        <f t="shared" si="442"/>
        <v>338</v>
      </c>
      <c r="AT2180" s="153">
        <f t="shared" si="417"/>
        <v>1</v>
      </c>
      <c r="AU2180" s="153">
        <f t="shared" si="418"/>
        <v>0</v>
      </c>
      <c r="AV2180" s="153">
        <f t="shared" si="419"/>
        <v>0</v>
      </c>
      <c r="BA2180">
        <f t="shared" si="443"/>
        <v>4</v>
      </c>
    </row>
    <row r="2181" spans="2:53" x14ac:dyDescent="0.25">
      <c r="B2181" s="155">
        <f t="shared" si="441"/>
        <v>44900.999305555553</v>
      </c>
      <c r="C2181" s="155">
        <f t="shared" si="427"/>
        <v>44900.999305555553</v>
      </c>
      <c r="D2181" s="152">
        <f t="shared" si="430"/>
        <v>8.048</v>
      </c>
      <c r="E2181" s="152"/>
      <c r="F2181" s="152"/>
      <c r="G2181" s="152"/>
      <c r="H2181" s="152" t="e">
        <f t="shared" si="431"/>
        <v>#N/A</v>
      </c>
      <c r="I2181" s="152"/>
      <c r="J2181" s="152" t="e">
        <f t="shared" si="432"/>
        <v>#N/A</v>
      </c>
      <c r="K2181" s="152"/>
      <c r="L2181" s="152"/>
      <c r="M2181" s="152"/>
      <c r="N2181" s="152"/>
      <c r="O2181" s="152"/>
      <c r="P2181" s="152"/>
      <c r="Q2181" s="152"/>
      <c r="R2181" s="152"/>
      <c r="S2181" s="152"/>
      <c r="T2181" s="153" cm="1">
        <f t="array" ref="T2181">MATCH(1,(TDU_Info!$C$5:$C$111=$T$6)*(TDU_Info!$B$5:$B$111&lt;=$B2181),0)</f>
        <v>87</v>
      </c>
      <c r="U2181" s="152">
        <f>100*(INDEX(TDU_Info!$E$5:$E$111,$T2181)/T$11+INDEX(TDU_Info!$F$5:$F$111,$T2181))</f>
        <v>4.5786000000000007</v>
      </c>
      <c r="V2181" s="152">
        <v>5.8339999999999996</v>
      </c>
      <c r="W2181" s="152">
        <v>8.0619999999999994</v>
      </c>
      <c r="X2181" s="152">
        <v>8.2520000000000007</v>
      </c>
      <c r="Y2181" s="152">
        <v>7.9710000000000001</v>
      </c>
      <c r="Z2181" s="152">
        <v>6.3440000000000003</v>
      </c>
      <c r="AA2181" s="152">
        <v>8.2569999999999997</v>
      </c>
      <c r="AB2181" s="152">
        <v>8.7949999999999999</v>
      </c>
      <c r="AC2181" s="152">
        <v>8.4510000000000005</v>
      </c>
      <c r="AD2181" s="152">
        <v>5.75</v>
      </c>
      <c r="AE2181" s="152">
        <v>8.0269999999999992</v>
      </c>
      <c r="AF2181" s="152">
        <v>8.048</v>
      </c>
      <c r="AG2181" s="152">
        <v>7.55</v>
      </c>
      <c r="AH2181" s="152">
        <v>6.22</v>
      </c>
      <c r="AI2181" s="152">
        <v>8.2110000000000003</v>
      </c>
      <c r="AJ2181" s="152">
        <v>8.548</v>
      </c>
      <c r="AK2181" s="152">
        <v>8.07</v>
      </c>
      <c r="AL2181" s="152" t="e">
        <f t="shared" si="433"/>
        <v>#N/A</v>
      </c>
      <c r="AM2181" s="152" t="e">
        <f t="shared" si="434"/>
        <v>#N/A</v>
      </c>
      <c r="AN2181" s="152" t="e">
        <f>NA()</f>
        <v>#N/A</v>
      </c>
      <c r="AO2181" s="152" t="e">
        <f>NA()</f>
        <v>#N/A</v>
      </c>
      <c r="AP2181" s="152">
        <f t="shared" si="391"/>
        <v>7.7013999999999987</v>
      </c>
      <c r="AQ2181" s="152"/>
      <c r="AR2181" s="152"/>
      <c r="AS2181" s="153">
        <f t="shared" si="442"/>
        <v>339</v>
      </c>
      <c r="AT2181" s="153">
        <f t="shared" si="417"/>
        <v>1</v>
      </c>
      <c r="AU2181" s="153">
        <f t="shared" si="418"/>
        <v>0</v>
      </c>
      <c r="AV2181" s="153">
        <f t="shared" si="419"/>
        <v>0</v>
      </c>
      <c r="BA2181">
        <f t="shared" si="443"/>
        <v>5</v>
      </c>
    </row>
    <row r="2182" spans="2:53" x14ac:dyDescent="0.25">
      <c r="B2182" s="155">
        <f t="shared" si="441"/>
        <v>44901.999305555553</v>
      </c>
      <c r="C2182" s="155">
        <f t="shared" si="427"/>
        <v>44901.999305555553</v>
      </c>
      <c r="D2182" s="152">
        <f t="shared" si="430"/>
        <v>7.9080000000000004</v>
      </c>
      <c r="E2182" s="152"/>
      <c r="F2182" s="152"/>
      <c r="G2182" s="152"/>
      <c r="H2182" s="152" t="e">
        <f t="shared" si="431"/>
        <v>#N/A</v>
      </c>
      <c r="I2182" s="152"/>
      <c r="J2182" s="152" t="e">
        <f t="shared" si="432"/>
        <v>#N/A</v>
      </c>
      <c r="K2182" s="152"/>
      <c r="L2182" s="152"/>
      <c r="M2182" s="152"/>
      <c r="N2182" s="152"/>
      <c r="O2182" s="152"/>
      <c r="P2182" s="152"/>
      <c r="Q2182" s="152"/>
      <c r="R2182" s="152"/>
      <c r="S2182" s="152"/>
      <c r="T2182" s="153" cm="1">
        <f t="array" ref="T2182">MATCH(1,(TDU_Info!$C$5:$C$111=$T$6)*(TDU_Info!$B$5:$B$111&lt;=$B2182),0)</f>
        <v>87</v>
      </c>
      <c r="U2182" s="152">
        <f>100*(INDEX(TDU_Info!$E$5:$E$111,$T2182)/T$11+INDEX(TDU_Info!$F$5:$F$111,$T2182))</f>
        <v>4.5786000000000007</v>
      </c>
      <c r="V2182" s="152">
        <v>5.8339999999999996</v>
      </c>
      <c r="W2182" s="152">
        <v>7.7619999999999996</v>
      </c>
      <c r="X2182" s="152">
        <v>8.1549999999999994</v>
      </c>
      <c r="Y2182" s="152">
        <v>7.952</v>
      </c>
      <c r="Z2182" s="152">
        <v>6.3440000000000003</v>
      </c>
      <c r="AA2182" s="152">
        <v>7.8570000000000002</v>
      </c>
      <c r="AB2182" s="152">
        <v>8.7210000000000001</v>
      </c>
      <c r="AC2182" s="152">
        <v>8.5510000000000002</v>
      </c>
      <c r="AD2182" s="152">
        <v>5.8170000000000002</v>
      </c>
      <c r="AE2182" s="152">
        <v>7.7270000000000003</v>
      </c>
      <c r="AF2182" s="152">
        <v>7.9080000000000004</v>
      </c>
      <c r="AG2182" s="152">
        <v>7.52</v>
      </c>
      <c r="AH2182" s="152">
        <v>6.3220000000000001</v>
      </c>
      <c r="AI2182" s="152">
        <v>7.8109999999999999</v>
      </c>
      <c r="AJ2182" s="152">
        <v>8.4730000000000008</v>
      </c>
      <c r="AK2182" s="152">
        <v>8.08</v>
      </c>
      <c r="AL2182" s="152" t="e">
        <f t="shared" si="433"/>
        <v>#N/A</v>
      </c>
      <c r="AM2182" s="152" t="e">
        <f t="shared" si="434"/>
        <v>#N/A</v>
      </c>
      <c r="AN2182" s="152" t="e">
        <f>NA()</f>
        <v>#N/A</v>
      </c>
      <c r="AO2182" s="152" t="e">
        <f>NA()</f>
        <v>#N/A</v>
      </c>
      <c r="AP2182" s="152">
        <f t="shared" si="391"/>
        <v>7.7013999999999987</v>
      </c>
      <c r="AQ2182" s="152"/>
      <c r="AR2182" s="152"/>
      <c r="AS2182" s="153">
        <f t="shared" si="442"/>
        <v>340</v>
      </c>
      <c r="AT2182" s="153">
        <f t="shared" si="417"/>
        <v>1</v>
      </c>
      <c r="AU2182" s="153">
        <f t="shared" si="418"/>
        <v>0</v>
      </c>
      <c r="AV2182" s="153">
        <f t="shared" si="419"/>
        <v>0</v>
      </c>
      <c r="BA2182">
        <f t="shared" si="443"/>
        <v>6</v>
      </c>
    </row>
    <row r="2183" spans="2:53" x14ac:dyDescent="0.25">
      <c r="B2183" s="155">
        <f t="shared" si="441"/>
        <v>44902.999305555553</v>
      </c>
      <c r="C2183" s="155">
        <f t="shared" si="427"/>
        <v>44902.999305555553</v>
      </c>
      <c r="D2183" s="152">
        <f t="shared" si="430"/>
        <v>7.9080000000000004</v>
      </c>
      <c r="E2183" s="152"/>
      <c r="F2183" s="152"/>
      <c r="G2183" s="152"/>
      <c r="H2183" s="152" t="e">
        <f t="shared" si="431"/>
        <v>#N/A</v>
      </c>
      <c r="I2183" s="152"/>
      <c r="J2183" s="152" t="e">
        <f t="shared" si="432"/>
        <v>#N/A</v>
      </c>
      <c r="K2183" s="152"/>
      <c r="L2183" s="152"/>
      <c r="M2183" s="152"/>
      <c r="N2183" s="152"/>
      <c r="O2183" s="152"/>
      <c r="P2183" s="152"/>
      <c r="Q2183" s="152"/>
      <c r="R2183" s="152"/>
      <c r="S2183" s="152"/>
      <c r="T2183" s="153" cm="1">
        <f t="array" ref="T2183">MATCH(1,(TDU_Info!$C$5:$C$111=$T$6)*(TDU_Info!$B$5:$B$111&lt;=$B2183),0)</f>
        <v>87</v>
      </c>
      <c r="U2183" s="152">
        <f>100*(INDEX(TDU_Info!$E$5:$E$111,$T2183)/T$11+INDEX(TDU_Info!$F$5:$F$111,$T2183))</f>
        <v>4.5786000000000007</v>
      </c>
      <c r="V2183" s="152">
        <v>6.734</v>
      </c>
      <c r="W2183" s="152">
        <v>7.2619999999999996</v>
      </c>
      <c r="X2183" s="152">
        <v>8.1549999999999994</v>
      </c>
      <c r="Y2183" s="152">
        <v>7.7910000000000004</v>
      </c>
      <c r="Z2183" s="152">
        <v>6.8440000000000003</v>
      </c>
      <c r="AA2183" s="152">
        <v>7.4569999999999999</v>
      </c>
      <c r="AB2183" s="152">
        <v>8.7210000000000001</v>
      </c>
      <c r="AC2183" s="152">
        <v>8.4499999999999993</v>
      </c>
      <c r="AD2183" s="152">
        <v>6.7169999999999996</v>
      </c>
      <c r="AE2183" s="152">
        <v>7.2270000000000003</v>
      </c>
      <c r="AF2183" s="152">
        <v>7.9080000000000004</v>
      </c>
      <c r="AG2183" s="152">
        <v>7.52</v>
      </c>
      <c r="AH2183" s="152">
        <v>6.82</v>
      </c>
      <c r="AI2183" s="152">
        <v>7.4109999999999996</v>
      </c>
      <c r="AJ2183" s="152">
        <v>8.4730000000000008</v>
      </c>
      <c r="AK2183" s="152">
        <v>8.08</v>
      </c>
      <c r="AL2183" s="152" t="e">
        <f t="shared" si="433"/>
        <v>#N/A</v>
      </c>
      <c r="AM2183" s="152" t="e">
        <f t="shared" si="434"/>
        <v>#N/A</v>
      </c>
      <c r="AN2183" s="152" t="e">
        <f>NA()</f>
        <v>#N/A</v>
      </c>
      <c r="AO2183" s="152" t="e">
        <f>NA()</f>
        <v>#N/A</v>
      </c>
      <c r="AP2183" s="152">
        <f t="shared" si="391"/>
        <v>7.7013999999999987</v>
      </c>
      <c r="AQ2183" s="152"/>
      <c r="AR2183" s="152"/>
      <c r="AS2183" s="153">
        <f t="shared" ref="AS2183:AS2198" si="444">ROUNDUP(B2183-DATE(YEAR(B2183),1,1),0)</f>
        <v>341</v>
      </c>
      <c r="AT2183" s="153">
        <f t="shared" si="417"/>
        <v>1</v>
      </c>
      <c r="AU2183" s="153">
        <f t="shared" si="418"/>
        <v>0</v>
      </c>
      <c r="AV2183" s="153">
        <f t="shared" si="419"/>
        <v>0</v>
      </c>
      <c r="BA2183">
        <f t="shared" ref="BA2183:BA2198" si="445">DAY(C2183)</f>
        <v>7</v>
      </c>
    </row>
    <row r="2184" spans="2:53" x14ac:dyDescent="0.25">
      <c r="B2184" s="155">
        <f t="shared" si="441"/>
        <v>44903.999305555553</v>
      </c>
      <c r="C2184" s="155">
        <f t="shared" si="427"/>
        <v>44903.999305555553</v>
      </c>
      <c r="D2184" s="152">
        <f t="shared" si="430"/>
        <v>7.7080000000000002</v>
      </c>
      <c r="E2184" s="152"/>
      <c r="F2184" s="152"/>
      <c r="G2184" s="152"/>
      <c r="H2184" s="152" t="e">
        <f t="shared" si="431"/>
        <v>#N/A</v>
      </c>
      <c r="I2184" s="152"/>
      <c r="J2184" s="152" t="e">
        <f t="shared" si="432"/>
        <v>#N/A</v>
      </c>
      <c r="K2184" s="152"/>
      <c r="L2184" s="152"/>
      <c r="M2184" s="152"/>
      <c r="N2184" s="152"/>
      <c r="O2184" s="152"/>
      <c r="P2184" s="152"/>
      <c r="Q2184" s="152"/>
      <c r="R2184" s="152"/>
      <c r="S2184" s="152"/>
      <c r="T2184" s="153" cm="1">
        <f t="array" ref="T2184">MATCH(1,(TDU_Info!$C$5:$C$111=$T$6)*(TDU_Info!$B$5:$B$111&lt;=$B2184),0)</f>
        <v>87</v>
      </c>
      <c r="U2184" s="152">
        <f>100*(INDEX(TDU_Info!$E$5:$E$111,$T2184)/T$11+INDEX(TDU_Info!$F$5:$F$111,$T2184))</f>
        <v>4.5786000000000007</v>
      </c>
      <c r="V2184" s="152">
        <v>6.734</v>
      </c>
      <c r="W2184" s="152">
        <v>6.9619999999999997</v>
      </c>
      <c r="X2184" s="152">
        <v>7.9550000000000001</v>
      </c>
      <c r="Y2184" s="152">
        <v>7.4909999999999997</v>
      </c>
      <c r="Z2184" s="152">
        <v>6.8440000000000003</v>
      </c>
      <c r="AA2184" s="152">
        <v>7.0570000000000004</v>
      </c>
      <c r="AB2184" s="152">
        <v>8.5210000000000008</v>
      </c>
      <c r="AC2184" s="152">
        <v>8.0649999999999995</v>
      </c>
      <c r="AD2184" s="152">
        <v>6.65</v>
      </c>
      <c r="AE2184" s="152">
        <v>6.9269999999999996</v>
      </c>
      <c r="AF2184" s="152">
        <v>7.7080000000000002</v>
      </c>
      <c r="AG2184" s="152">
        <v>7.4909999999999997</v>
      </c>
      <c r="AH2184" s="152">
        <v>6.72</v>
      </c>
      <c r="AI2184" s="152">
        <v>7.0110000000000001</v>
      </c>
      <c r="AJ2184" s="152">
        <v>8.2729999999999997</v>
      </c>
      <c r="AK2184" s="152">
        <v>8.0649999999999995</v>
      </c>
      <c r="AL2184" s="152" t="e">
        <f t="shared" si="433"/>
        <v>#N/A</v>
      </c>
      <c r="AM2184" s="152" t="e">
        <f t="shared" si="434"/>
        <v>#N/A</v>
      </c>
      <c r="AN2184" s="152" t="e">
        <f>NA()</f>
        <v>#N/A</v>
      </c>
      <c r="AO2184" s="152" t="e">
        <f>NA()</f>
        <v>#N/A</v>
      </c>
      <c r="AP2184" s="152">
        <f t="shared" si="391"/>
        <v>7.7013999999999987</v>
      </c>
      <c r="AQ2184" s="152"/>
      <c r="AR2184" s="152"/>
      <c r="AS2184" s="153">
        <f t="shared" si="444"/>
        <v>342</v>
      </c>
      <c r="AT2184" s="153">
        <f t="shared" si="417"/>
        <v>1</v>
      </c>
      <c r="AU2184" s="153">
        <f t="shared" si="418"/>
        <v>0</v>
      </c>
      <c r="AV2184" s="153">
        <f t="shared" si="419"/>
        <v>0</v>
      </c>
      <c r="BA2184">
        <f t="shared" si="445"/>
        <v>8</v>
      </c>
    </row>
    <row r="2185" spans="2:53" x14ac:dyDescent="0.25">
      <c r="B2185" s="155">
        <f t="shared" si="441"/>
        <v>44904.999305555553</v>
      </c>
      <c r="C2185" s="155">
        <f t="shared" si="427"/>
        <v>44904.999305555553</v>
      </c>
      <c r="D2185" s="152">
        <f t="shared" si="430"/>
        <v>7.7080000000000002</v>
      </c>
      <c r="E2185" s="152"/>
      <c r="F2185" s="152"/>
      <c r="G2185" s="152"/>
      <c r="H2185" s="152" t="e">
        <f t="shared" si="431"/>
        <v>#N/A</v>
      </c>
      <c r="I2185" s="152"/>
      <c r="J2185" s="152" t="e">
        <f t="shared" si="432"/>
        <v>#N/A</v>
      </c>
      <c r="K2185" s="152"/>
      <c r="L2185" s="152"/>
      <c r="M2185" s="152"/>
      <c r="N2185" s="152"/>
      <c r="O2185" s="152"/>
      <c r="P2185" s="152"/>
      <c r="Q2185" s="152"/>
      <c r="R2185" s="152"/>
      <c r="S2185" s="152"/>
      <c r="T2185" s="153" cm="1">
        <f t="array" ref="T2185">MATCH(1,(TDU_Info!$C$5:$C$111=$T$6)*(TDU_Info!$B$5:$B$111&lt;=$B2185),0)</f>
        <v>87</v>
      </c>
      <c r="U2185" s="152">
        <f>100*(INDEX(TDU_Info!$E$5:$E$111,$T2185)/T$11+INDEX(TDU_Info!$F$5:$F$111,$T2185))</f>
        <v>4.5786000000000007</v>
      </c>
      <c r="V2185" s="152">
        <v>6.734</v>
      </c>
      <c r="W2185" s="152">
        <v>7.1619999999999999</v>
      </c>
      <c r="X2185" s="152">
        <v>7.9550000000000001</v>
      </c>
      <c r="Y2185" s="152">
        <v>7.6909999999999998</v>
      </c>
      <c r="Z2185" s="152">
        <v>6.8440000000000003</v>
      </c>
      <c r="AA2185" s="152">
        <v>7.2569999999999997</v>
      </c>
      <c r="AB2185" s="152">
        <v>8.5210000000000008</v>
      </c>
      <c r="AC2185" s="152">
        <v>8.2650000000000006</v>
      </c>
      <c r="AD2185" s="152">
        <v>6.65</v>
      </c>
      <c r="AE2185" s="152">
        <v>7.1269999999999998</v>
      </c>
      <c r="AF2185" s="152">
        <v>7.7080000000000002</v>
      </c>
      <c r="AG2185" s="152">
        <v>7.6909999999999998</v>
      </c>
      <c r="AH2185" s="152">
        <v>6.72</v>
      </c>
      <c r="AI2185" s="152">
        <v>7.2110000000000003</v>
      </c>
      <c r="AJ2185" s="152">
        <v>8.2729999999999997</v>
      </c>
      <c r="AK2185" s="152">
        <v>8.2650000000000006</v>
      </c>
      <c r="AL2185" s="152" t="e">
        <f t="shared" si="433"/>
        <v>#N/A</v>
      </c>
      <c r="AM2185" s="152" t="e">
        <f t="shared" si="434"/>
        <v>#N/A</v>
      </c>
      <c r="AN2185" s="152" t="e">
        <f>NA()</f>
        <v>#N/A</v>
      </c>
      <c r="AO2185" s="152" t="e">
        <f>NA()</f>
        <v>#N/A</v>
      </c>
      <c r="AP2185" s="152">
        <f t="shared" si="391"/>
        <v>7.7013999999999987</v>
      </c>
      <c r="AQ2185" s="152"/>
      <c r="AR2185" s="152"/>
      <c r="AS2185" s="153">
        <f t="shared" si="444"/>
        <v>343</v>
      </c>
      <c r="AT2185" s="153">
        <f t="shared" si="417"/>
        <v>1</v>
      </c>
      <c r="AU2185" s="153">
        <f t="shared" si="418"/>
        <v>0</v>
      </c>
      <c r="AV2185" s="153">
        <f t="shared" si="419"/>
        <v>0</v>
      </c>
      <c r="BA2185">
        <f t="shared" si="445"/>
        <v>9</v>
      </c>
    </row>
    <row r="2186" spans="2:53" x14ac:dyDescent="0.25">
      <c r="B2186" s="155">
        <f t="shared" si="441"/>
        <v>44905.999305555553</v>
      </c>
      <c r="C2186" s="155">
        <f t="shared" si="427"/>
        <v>44905.999305555553</v>
      </c>
      <c r="D2186" s="152">
        <f t="shared" si="430"/>
        <v>7.7080000000000002</v>
      </c>
      <c r="E2186" s="152"/>
      <c r="F2186" s="152"/>
      <c r="G2186" s="152"/>
      <c r="H2186" s="152" t="e">
        <f t="shared" si="431"/>
        <v>#N/A</v>
      </c>
      <c r="I2186" s="152"/>
      <c r="J2186" s="152" t="e">
        <f t="shared" si="432"/>
        <v>#N/A</v>
      </c>
      <c r="K2186" s="152"/>
      <c r="L2186" s="152"/>
      <c r="M2186" s="152"/>
      <c r="N2186" s="152"/>
      <c r="O2186" s="152"/>
      <c r="P2186" s="152"/>
      <c r="Q2186" s="152"/>
      <c r="R2186" s="152"/>
      <c r="S2186" s="152"/>
      <c r="T2186" s="153" cm="1">
        <f t="array" ref="T2186">MATCH(1,(TDU_Info!$C$5:$C$111=$T$6)*(TDU_Info!$B$5:$B$111&lt;=$B2186),0)</f>
        <v>87</v>
      </c>
      <c r="U2186" s="152">
        <f>100*(INDEX(TDU_Info!$E$5:$E$111,$T2186)/T$11+INDEX(TDU_Info!$F$5:$F$111,$T2186))</f>
        <v>4.5786000000000007</v>
      </c>
      <c r="V2186" s="152">
        <v>6.734</v>
      </c>
      <c r="W2186" s="152">
        <v>7.6619999999999999</v>
      </c>
      <c r="X2186" s="152">
        <v>7.9550000000000001</v>
      </c>
      <c r="Y2186" s="152">
        <v>7.7290000000000001</v>
      </c>
      <c r="Z2186" s="152">
        <v>6.8440000000000003</v>
      </c>
      <c r="AA2186" s="152">
        <v>7.657</v>
      </c>
      <c r="AB2186" s="152">
        <v>8.5210000000000008</v>
      </c>
      <c r="AC2186" s="152">
        <v>8.2590000000000003</v>
      </c>
      <c r="AD2186" s="152">
        <v>6.65</v>
      </c>
      <c r="AE2186" s="152">
        <v>7.4989999999999997</v>
      </c>
      <c r="AF2186" s="152">
        <v>7.7080000000000002</v>
      </c>
      <c r="AG2186" s="152">
        <v>7.23</v>
      </c>
      <c r="AH2186" s="152">
        <v>6.72</v>
      </c>
      <c r="AI2186" s="152">
        <v>7.6109999999999998</v>
      </c>
      <c r="AJ2186" s="152">
        <v>8.2729999999999997</v>
      </c>
      <c r="AK2186" s="152">
        <v>7.76</v>
      </c>
      <c r="AL2186" s="152" t="e">
        <f t="shared" si="433"/>
        <v>#N/A</v>
      </c>
      <c r="AM2186" s="152" t="e">
        <f t="shared" si="434"/>
        <v>#N/A</v>
      </c>
      <c r="AN2186" s="152" t="e">
        <f>NA()</f>
        <v>#N/A</v>
      </c>
      <c r="AO2186" s="152" t="e">
        <f>NA()</f>
        <v>#N/A</v>
      </c>
      <c r="AP2186" s="152">
        <f t="shared" si="391"/>
        <v>7.7013999999999987</v>
      </c>
      <c r="AQ2186" s="152"/>
      <c r="AR2186" s="152"/>
      <c r="AS2186" s="153">
        <f t="shared" si="444"/>
        <v>344</v>
      </c>
      <c r="AT2186" s="153">
        <f t="shared" si="417"/>
        <v>1</v>
      </c>
      <c r="AU2186" s="153">
        <f t="shared" si="418"/>
        <v>0</v>
      </c>
      <c r="AV2186" s="153">
        <f t="shared" si="419"/>
        <v>0</v>
      </c>
      <c r="BA2186">
        <f t="shared" si="445"/>
        <v>10</v>
      </c>
    </row>
    <row r="2187" spans="2:53" x14ac:dyDescent="0.25">
      <c r="B2187" s="155">
        <f t="shared" si="441"/>
        <v>44906.999305555553</v>
      </c>
      <c r="C2187" s="155">
        <f t="shared" si="427"/>
        <v>44906.999305555553</v>
      </c>
      <c r="D2187" s="152">
        <f t="shared" si="430"/>
        <v>7.7080000000000002</v>
      </c>
      <c r="E2187" s="152"/>
      <c r="F2187" s="152"/>
      <c r="G2187" s="152"/>
      <c r="H2187" s="152" t="e">
        <f t="shared" si="431"/>
        <v>#N/A</v>
      </c>
      <c r="I2187" s="152"/>
      <c r="J2187" s="152" t="e">
        <f t="shared" si="432"/>
        <v>#N/A</v>
      </c>
      <c r="K2187" s="152"/>
      <c r="L2187" s="152"/>
      <c r="M2187" s="152"/>
      <c r="N2187" s="152"/>
      <c r="O2187" s="152"/>
      <c r="P2187" s="152"/>
      <c r="Q2187" s="152"/>
      <c r="R2187" s="152"/>
      <c r="S2187" s="152"/>
      <c r="T2187" s="153" cm="1">
        <f t="array" ref="T2187">MATCH(1,(TDU_Info!$C$5:$C$111=$T$6)*(TDU_Info!$B$5:$B$111&lt;=$B2187),0)</f>
        <v>87</v>
      </c>
      <c r="U2187" s="152">
        <f>100*(INDEX(TDU_Info!$E$5:$E$111,$T2187)/T$11+INDEX(TDU_Info!$F$5:$F$111,$T2187))</f>
        <v>4.5786000000000007</v>
      </c>
      <c r="V2187" s="152">
        <v>6.734</v>
      </c>
      <c r="W2187" s="152">
        <v>7.6619999999999999</v>
      </c>
      <c r="X2187" s="152">
        <v>7.9550000000000001</v>
      </c>
      <c r="Y2187" s="152">
        <v>7.7290000000000001</v>
      </c>
      <c r="Z2187" s="152">
        <v>6.8440000000000003</v>
      </c>
      <c r="AA2187" s="152">
        <v>7.657</v>
      </c>
      <c r="AB2187" s="152">
        <v>8.5210000000000008</v>
      </c>
      <c r="AC2187" s="152">
        <v>8.2590000000000003</v>
      </c>
      <c r="AD2187" s="152">
        <v>6.65</v>
      </c>
      <c r="AE2187" s="152">
        <v>7.4989999999999997</v>
      </c>
      <c r="AF2187" s="152">
        <v>7.7080000000000002</v>
      </c>
      <c r="AG2187" s="152">
        <v>7.23</v>
      </c>
      <c r="AH2187" s="152">
        <v>6.72</v>
      </c>
      <c r="AI2187" s="152">
        <v>7.6109999999999998</v>
      </c>
      <c r="AJ2187" s="152">
        <v>8.2729999999999997</v>
      </c>
      <c r="AK2187" s="152">
        <v>7.76</v>
      </c>
      <c r="AL2187" s="152" t="e">
        <f t="shared" si="433"/>
        <v>#N/A</v>
      </c>
      <c r="AM2187" s="152" t="e">
        <f t="shared" si="434"/>
        <v>#N/A</v>
      </c>
      <c r="AN2187" s="152" t="e">
        <f>NA()</f>
        <v>#N/A</v>
      </c>
      <c r="AO2187" s="152" t="e">
        <f>NA()</f>
        <v>#N/A</v>
      </c>
      <c r="AP2187" s="152">
        <f t="shared" si="391"/>
        <v>7.7013999999999987</v>
      </c>
      <c r="AQ2187" s="152"/>
      <c r="AR2187" s="152"/>
      <c r="AS2187" s="153">
        <f t="shared" si="444"/>
        <v>345</v>
      </c>
      <c r="AT2187" s="153">
        <f t="shared" si="417"/>
        <v>1</v>
      </c>
      <c r="AU2187" s="153">
        <f t="shared" si="418"/>
        <v>0</v>
      </c>
      <c r="AV2187" s="153">
        <f t="shared" si="419"/>
        <v>0</v>
      </c>
      <c r="BA2187">
        <f t="shared" si="445"/>
        <v>11</v>
      </c>
    </row>
    <row r="2188" spans="2:53" x14ac:dyDescent="0.25">
      <c r="B2188" s="155">
        <f t="shared" si="441"/>
        <v>44907.999305555553</v>
      </c>
      <c r="C2188" s="155">
        <f t="shared" si="427"/>
        <v>44907.999305555553</v>
      </c>
      <c r="D2188" s="152">
        <f t="shared" si="430"/>
        <v>7.7080000000000002</v>
      </c>
      <c r="E2188" s="152"/>
      <c r="F2188" s="152"/>
      <c r="G2188" s="152"/>
      <c r="H2188" s="152" t="e">
        <f t="shared" si="431"/>
        <v>#N/A</v>
      </c>
      <c r="I2188" s="152"/>
      <c r="J2188" s="152" t="e">
        <f t="shared" si="432"/>
        <v>#N/A</v>
      </c>
      <c r="K2188" s="152"/>
      <c r="L2188" s="152"/>
      <c r="M2188" s="152"/>
      <c r="N2188" s="152"/>
      <c r="O2188" s="152"/>
      <c r="P2188" s="152"/>
      <c r="Q2188" s="152"/>
      <c r="R2188" s="152"/>
      <c r="S2188" s="152"/>
      <c r="T2188" s="153" cm="1">
        <f t="array" ref="T2188">MATCH(1,(TDU_Info!$C$5:$C$111=$T$6)*(TDU_Info!$B$5:$B$111&lt;=$B2188),0)</f>
        <v>87</v>
      </c>
      <c r="U2188" s="152">
        <f>100*(INDEX(TDU_Info!$E$5:$E$111,$T2188)/T$11+INDEX(TDU_Info!$F$5:$F$111,$T2188))</f>
        <v>4.5786000000000007</v>
      </c>
      <c r="V2188" s="152">
        <v>6.734</v>
      </c>
      <c r="W2188" s="152">
        <v>7.6619999999999999</v>
      </c>
      <c r="X2188" s="152">
        <v>7.9550000000000001</v>
      </c>
      <c r="Y2188" s="152">
        <v>7.7290000000000001</v>
      </c>
      <c r="Z2188" s="152">
        <v>6.8440000000000003</v>
      </c>
      <c r="AA2188" s="152">
        <v>7.657</v>
      </c>
      <c r="AB2188" s="152">
        <v>8.5</v>
      </c>
      <c r="AC2188" s="152">
        <v>8.2590000000000003</v>
      </c>
      <c r="AD2188" s="152">
        <v>6.65</v>
      </c>
      <c r="AE2188" s="152">
        <v>7.4989999999999997</v>
      </c>
      <c r="AF2188" s="152">
        <v>7.7080000000000002</v>
      </c>
      <c r="AG2188" s="152">
        <v>7.23</v>
      </c>
      <c r="AH2188" s="152">
        <v>6.72</v>
      </c>
      <c r="AI2188" s="152">
        <v>7.6109999999999998</v>
      </c>
      <c r="AJ2188" s="152">
        <v>8.2729999999999997</v>
      </c>
      <c r="AK2188" s="152">
        <v>7.76</v>
      </c>
      <c r="AL2188" s="152" t="e">
        <f t="shared" si="433"/>
        <v>#N/A</v>
      </c>
      <c r="AM2188" s="152" t="e">
        <f t="shared" si="434"/>
        <v>#N/A</v>
      </c>
      <c r="AN2188" s="152" t="e">
        <f>NA()</f>
        <v>#N/A</v>
      </c>
      <c r="AO2188" s="152" t="e">
        <f>NA()</f>
        <v>#N/A</v>
      </c>
      <c r="AP2188" s="152">
        <f t="shared" si="391"/>
        <v>7.7013999999999987</v>
      </c>
      <c r="AQ2188" s="152"/>
      <c r="AR2188" s="152"/>
      <c r="AS2188" s="153">
        <f t="shared" si="444"/>
        <v>346</v>
      </c>
      <c r="AT2188" s="153">
        <f t="shared" si="417"/>
        <v>1</v>
      </c>
      <c r="AU2188" s="153">
        <f t="shared" si="418"/>
        <v>0</v>
      </c>
      <c r="AV2188" s="153">
        <f t="shared" si="419"/>
        <v>0</v>
      </c>
      <c r="BA2188">
        <f t="shared" si="445"/>
        <v>12</v>
      </c>
    </row>
    <row r="2189" spans="2:53" x14ac:dyDescent="0.25">
      <c r="B2189" s="155">
        <f t="shared" si="441"/>
        <v>44908.999305555553</v>
      </c>
      <c r="C2189" s="155">
        <f t="shared" si="427"/>
        <v>44908.999305555553</v>
      </c>
      <c r="D2189" s="152">
        <f t="shared" si="430"/>
        <v>8.0190000000000001</v>
      </c>
      <c r="E2189" s="152"/>
      <c r="F2189" s="152"/>
      <c r="G2189" s="152"/>
      <c r="H2189" s="152" t="e">
        <f t="shared" si="431"/>
        <v>#N/A</v>
      </c>
      <c r="I2189" s="152"/>
      <c r="J2189" s="152" t="e">
        <f t="shared" si="432"/>
        <v>#N/A</v>
      </c>
      <c r="K2189" s="152"/>
      <c r="L2189" s="152"/>
      <c r="M2189" s="152"/>
      <c r="N2189" s="152"/>
      <c r="O2189" s="152"/>
      <c r="P2189" s="152"/>
      <c r="Q2189" s="152"/>
      <c r="R2189" s="152"/>
      <c r="S2189" s="152"/>
      <c r="T2189" s="153" cm="1">
        <f t="array" ref="T2189">MATCH(1,(TDU_Info!$C$5:$C$111=$T$6)*(TDU_Info!$B$5:$B$111&lt;=$B2189),0)</f>
        <v>87</v>
      </c>
      <c r="U2189" s="152">
        <f>100*(INDEX(TDU_Info!$E$5:$E$111,$T2189)/T$11+INDEX(TDU_Info!$F$5:$F$111,$T2189))</f>
        <v>4.5786000000000007</v>
      </c>
      <c r="V2189" s="152">
        <v>6.734</v>
      </c>
      <c r="W2189" s="152">
        <v>7.7619999999999996</v>
      </c>
      <c r="X2189" s="152">
        <v>8.0449999999999999</v>
      </c>
      <c r="Y2189" s="152">
        <v>7.8090000000000002</v>
      </c>
      <c r="Z2189" s="152">
        <v>6.8440000000000003</v>
      </c>
      <c r="AA2189" s="152">
        <v>7.8570000000000002</v>
      </c>
      <c r="AB2189" s="152">
        <v>8.6110000000000007</v>
      </c>
      <c r="AC2189" s="152">
        <v>8.4290000000000003</v>
      </c>
      <c r="AD2189" s="152">
        <v>6.7169999999999996</v>
      </c>
      <c r="AE2189" s="152">
        <v>7.2089999999999996</v>
      </c>
      <c r="AF2189" s="152">
        <v>8.0190000000000001</v>
      </c>
      <c r="AG2189" s="152">
        <v>7.31</v>
      </c>
      <c r="AH2189" s="152">
        <v>6.8220000000000001</v>
      </c>
      <c r="AI2189" s="152">
        <v>7.6890000000000001</v>
      </c>
      <c r="AJ2189" s="152">
        <v>8.548</v>
      </c>
      <c r="AK2189" s="152">
        <v>7.93</v>
      </c>
      <c r="AL2189" s="152" t="e">
        <f t="shared" si="433"/>
        <v>#N/A</v>
      </c>
      <c r="AM2189" s="152" t="e">
        <f t="shared" si="434"/>
        <v>#N/A</v>
      </c>
      <c r="AN2189" s="152" t="e">
        <f>NA()</f>
        <v>#N/A</v>
      </c>
      <c r="AO2189" s="152" t="e">
        <f>NA()</f>
        <v>#N/A</v>
      </c>
      <c r="AP2189" s="152">
        <f t="shared" si="391"/>
        <v>7.7013999999999987</v>
      </c>
      <c r="AQ2189" s="152"/>
      <c r="AR2189" s="152"/>
      <c r="AS2189" s="153">
        <f t="shared" si="444"/>
        <v>347</v>
      </c>
      <c r="AT2189" s="153">
        <f t="shared" si="417"/>
        <v>1</v>
      </c>
      <c r="AU2189" s="153">
        <f t="shared" si="418"/>
        <v>0</v>
      </c>
      <c r="AV2189" s="153">
        <f t="shared" si="419"/>
        <v>0</v>
      </c>
      <c r="BA2189">
        <f t="shared" si="445"/>
        <v>13</v>
      </c>
    </row>
    <row r="2190" spans="2:53" x14ac:dyDescent="0.25">
      <c r="B2190" s="155">
        <f t="shared" si="441"/>
        <v>44909.999305555553</v>
      </c>
      <c r="C2190" s="155">
        <f t="shared" si="427"/>
        <v>44909.999305555553</v>
      </c>
      <c r="D2190" s="152">
        <f t="shared" si="430"/>
        <v>8.19</v>
      </c>
      <c r="E2190" s="152"/>
      <c r="F2190" s="152"/>
      <c r="G2190" s="152"/>
      <c r="H2190" s="152" t="e">
        <f t="shared" si="431"/>
        <v>#N/A</v>
      </c>
      <c r="I2190" s="152"/>
      <c r="J2190" s="152" t="e">
        <f t="shared" si="432"/>
        <v>#N/A</v>
      </c>
      <c r="K2190" s="152"/>
      <c r="L2190" s="152"/>
      <c r="M2190" s="152"/>
      <c r="N2190" s="152"/>
      <c r="O2190" s="152"/>
      <c r="P2190" s="152"/>
      <c r="Q2190" s="152"/>
      <c r="R2190" s="152"/>
      <c r="S2190" s="152"/>
      <c r="T2190" s="153" cm="1">
        <f t="array" ref="T2190">MATCH(1,(TDU_Info!$C$5:$C$111=$T$6)*(TDU_Info!$B$5:$B$111&lt;=$B2190),0)</f>
        <v>87</v>
      </c>
      <c r="U2190" s="152">
        <f>100*(INDEX(TDU_Info!$E$5:$E$111,$T2190)/T$11+INDEX(TDU_Info!$F$5:$F$111,$T2190))</f>
        <v>4.5786000000000007</v>
      </c>
      <c r="V2190" s="152">
        <v>6.734</v>
      </c>
      <c r="W2190" s="152">
        <v>8.1300000000000008</v>
      </c>
      <c r="X2190" s="152">
        <v>8.19</v>
      </c>
      <c r="Y2190" s="152">
        <v>7.89</v>
      </c>
      <c r="Z2190" s="152">
        <v>6.8440000000000003</v>
      </c>
      <c r="AA2190" s="152">
        <v>8.3149999999999995</v>
      </c>
      <c r="AB2190" s="152">
        <v>8.75</v>
      </c>
      <c r="AC2190" s="152">
        <v>8.4499999999999993</v>
      </c>
      <c r="AD2190" s="152">
        <v>6.7169999999999996</v>
      </c>
      <c r="AE2190" s="152">
        <v>7.7949999999999999</v>
      </c>
      <c r="AF2190" s="152">
        <v>8.19</v>
      </c>
      <c r="AG2190" s="152">
        <v>7.85</v>
      </c>
      <c r="AH2190" s="152">
        <v>6.8220000000000001</v>
      </c>
      <c r="AI2190" s="152">
        <v>7.97</v>
      </c>
      <c r="AJ2190" s="152">
        <v>8.75</v>
      </c>
      <c r="AK2190" s="152">
        <v>8.4499999999999993</v>
      </c>
      <c r="AL2190" s="152" t="e">
        <f t="shared" si="433"/>
        <v>#N/A</v>
      </c>
      <c r="AM2190" s="152" t="e">
        <f t="shared" si="434"/>
        <v>#N/A</v>
      </c>
      <c r="AN2190" s="152" t="e">
        <f>NA()</f>
        <v>#N/A</v>
      </c>
      <c r="AO2190" s="152" t="e">
        <f>NA()</f>
        <v>#N/A</v>
      </c>
      <c r="AP2190" s="152">
        <f t="shared" si="391"/>
        <v>7.7013999999999987</v>
      </c>
      <c r="AQ2190" s="152"/>
      <c r="AR2190" s="152"/>
      <c r="AS2190" s="153">
        <f t="shared" si="444"/>
        <v>348</v>
      </c>
      <c r="AT2190" s="153">
        <f t="shared" si="417"/>
        <v>1</v>
      </c>
      <c r="AU2190" s="153">
        <f t="shared" si="418"/>
        <v>0</v>
      </c>
      <c r="AV2190" s="153">
        <f t="shared" si="419"/>
        <v>0</v>
      </c>
      <c r="BA2190">
        <f t="shared" si="445"/>
        <v>14</v>
      </c>
    </row>
    <row r="2191" spans="2:53" x14ac:dyDescent="0.25">
      <c r="B2191" s="155">
        <f t="shared" si="441"/>
        <v>44910.999305555553</v>
      </c>
      <c r="C2191" s="155">
        <f t="shared" si="427"/>
        <v>44910.999305555553</v>
      </c>
      <c r="D2191" s="152">
        <f t="shared" si="430"/>
        <v>8.19</v>
      </c>
      <c r="E2191" s="152"/>
      <c r="F2191" s="152"/>
      <c r="G2191" s="152"/>
      <c r="H2191" s="152" t="e">
        <f t="shared" si="431"/>
        <v>#N/A</v>
      </c>
      <c r="I2191" s="152"/>
      <c r="J2191" s="152" t="e">
        <f t="shared" si="432"/>
        <v>#N/A</v>
      </c>
      <c r="K2191" s="152"/>
      <c r="L2191" s="152"/>
      <c r="M2191" s="152"/>
      <c r="N2191" s="152"/>
      <c r="O2191" s="152"/>
      <c r="P2191" s="152"/>
      <c r="Q2191" s="152"/>
      <c r="R2191" s="152"/>
      <c r="S2191" s="152"/>
      <c r="T2191" s="153" cm="1">
        <f t="array" ref="T2191">MATCH(1,(TDU_Info!$C$5:$C$111=$T$6)*(TDU_Info!$B$5:$B$111&lt;=$B2191),0)</f>
        <v>87</v>
      </c>
      <c r="U2191" s="152">
        <f>100*(INDEX(TDU_Info!$E$5:$E$111,$T2191)/T$11+INDEX(TDU_Info!$F$5:$F$111,$T2191))</f>
        <v>4.5786000000000007</v>
      </c>
      <c r="V2191" s="152">
        <v>6.734</v>
      </c>
      <c r="W2191" s="152">
        <v>8.1300000000000008</v>
      </c>
      <c r="X2191" s="152">
        <v>8.19</v>
      </c>
      <c r="Y2191" s="152">
        <v>7.89</v>
      </c>
      <c r="Z2191" s="152">
        <v>6.8440000000000003</v>
      </c>
      <c r="AA2191" s="152">
        <v>8.3149999999999995</v>
      </c>
      <c r="AB2191" s="152">
        <v>8.75</v>
      </c>
      <c r="AC2191" s="152">
        <v>8.4499999999999993</v>
      </c>
      <c r="AD2191" s="152">
        <v>6.7169999999999996</v>
      </c>
      <c r="AE2191" s="152">
        <v>7.7949999999999999</v>
      </c>
      <c r="AF2191" s="152">
        <v>8.19</v>
      </c>
      <c r="AG2191" s="152">
        <v>7.85</v>
      </c>
      <c r="AH2191" s="152">
        <v>6.8220000000000001</v>
      </c>
      <c r="AI2191" s="152">
        <v>7.97</v>
      </c>
      <c r="AJ2191" s="152">
        <v>8.75</v>
      </c>
      <c r="AK2191" s="152">
        <v>8.4499999999999993</v>
      </c>
      <c r="AL2191" s="152" t="e">
        <f t="shared" si="433"/>
        <v>#N/A</v>
      </c>
      <c r="AM2191" s="152" t="e">
        <f t="shared" si="434"/>
        <v>#N/A</v>
      </c>
      <c r="AN2191" s="152" t="e">
        <f>NA()</f>
        <v>#N/A</v>
      </c>
      <c r="AO2191" s="152" t="e">
        <f>NA()</f>
        <v>#N/A</v>
      </c>
      <c r="AP2191" s="152">
        <f t="shared" si="391"/>
        <v>7.7013999999999987</v>
      </c>
      <c r="AQ2191" s="152"/>
      <c r="AR2191" s="152"/>
      <c r="AS2191" s="153">
        <f t="shared" si="444"/>
        <v>349</v>
      </c>
      <c r="AT2191" s="153">
        <f t="shared" si="417"/>
        <v>1</v>
      </c>
      <c r="AU2191" s="153">
        <f t="shared" si="418"/>
        <v>0</v>
      </c>
      <c r="AV2191" s="153">
        <f t="shared" si="419"/>
        <v>0</v>
      </c>
      <c r="BA2191">
        <f t="shared" si="445"/>
        <v>15</v>
      </c>
    </row>
    <row r="2192" spans="2:53" x14ac:dyDescent="0.25">
      <c r="B2192" s="155">
        <f t="shared" si="441"/>
        <v>44911.999305555553</v>
      </c>
      <c r="C2192" s="155">
        <f t="shared" si="427"/>
        <v>44911.999305555553</v>
      </c>
      <c r="D2192" s="152">
        <f t="shared" si="430"/>
        <v>8.39</v>
      </c>
      <c r="E2192" s="152"/>
      <c r="F2192" s="152"/>
      <c r="G2192" s="152"/>
      <c r="H2192" s="152" t="e">
        <f t="shared" si="431"/>
        <v>#N/A</v>
      </c>
      <c r="I2192" s="152"/>
      <c r="J2192" s="152" t="e">
        <f t="shared" si="432"/>
        <v>#N/A</v>
      </c>
      <c r="K2192" s="152"/>
      <c r="L2192" s="152"/>
      <c r="M2192" s="152"/>
      <c r="N2192" s="152"/>
      <c r="O2192" s="152"/>
      <c r="P2192" s="152"/>
      <c r="Q2192" s="152"/>
      <c r="R2192" s="152"/>
      <c r="S2192" s="152"/>
      <c r="T2192" s="153" cm="1">
        <f t="array" ref="T2192">MATCH(1,(TDU_Info!$C$5:$C$111=$T$6)*(TDU_Info!$B$5:$B$111&lt;=$B2192),0)</f>
        <v>87</v>
      </c>
      <c r="U2192" s="152">
        <f>100*(INDEX(TDU_Info!$E$5:$E$111,$T2192)/T$11+INDEX(TDU_Info!$F$5:$F$111,$T2192))</f>
        <v>4.5786000000000007</v>
      </c>
      <c r="V2192" s="152">
        <v>6.7549999999999999</v>
      </c>
      <c r="W2192" s="152">
        <v>8.2219999999999995</v>
      </c>
      <c r="X2192" s="152">
        <v>8.39</v>
      </c>
      <c r="Y2192" s="152">
        <v>7.9710000000000001</v>
      </c>
      <c r="Z2192" s="152">
        <v>6.8710000000000004</v>
      </c>
      <c r="AA2192" s="152">
        <v>8.26</v>
      </c>
      <c r="AB2192" s="152">
        <v>8.86</v>
      </c>
      <c r="AC2192" s="152">
        <v>8.4849999999999994</v>
      </c>
      <c r="AD2192" s="152">
        <v>6.7270000000000003</v>
      </c>
      <c r="AE2192" s="152">
        <v>8.1969999999999992</v>
      </c>
      <c r="AF2192" s="152">
        <v>8.39</v>
      </c>
      <c r="AG2192" s="152">
        <v>7.9710000000000001</v>
      </c>
      <c r="AH2192" s="152">
        <v>6.835</v>
      </c>
      <c r="AI2192" s="152">
        <v>7.9429999999999996</v>
      </c>
      <c r="AJ2192" s="152">
        <v>8.86</v>
      </c>
      <c r="AK2192" s="152">
        <v>8.4849999999999994</v>
      </c>
      <c r="AL2192" s="152" t="e">
        <f t="shared" si="433"/>
        <v>#N/A</v>
      </c>
      <c r="AM2192" s="152" t="e">
        <f t="shared" si="434"/>
        <v>#N/A</v>
      </c>
      <c r="AN2192" s="152" t="e">
        <f>NA()</f>
        <v>#N/A</v>
      </c>
      <c r="AO2192" s="152" t="e">
        <f>NA()</f>
        <v>#N/A</v>
      </c>
      <c r="AP2192" s="152">
        <f t="shared" ref="AP2192:AP2446" si="446">IF(DAY($C2192)=1,NA(),VLOOKUP($C2192,$BE$17:$BF$78,2,TRUE)-$U2192)</f>
        <v>7.7013999999999987</v>
      </c>
      <c r="AQ2192" s="152"/>
      <c r="AR2192" s="152"/>
      <c r="AS2192" s="153">
        <f t="shared" si="444"/>
        <v>350</v>
      </c>
      <c r="AT2192" s="153">
        <f t="shared" si="417"/>
        <v>1</v>
      </c>
      <c r="AU2192" s="153">
        <f t="shared" si="418"/>
        <v>0</v>
      </c>
      <c r="AV2192" s="153">
        <f t="shared" si="419"/>
        <v>0</v>
      </c>
      <c r="BA2192">
        <f t="shared" si="445"/>
        <v>16</v>
      </c>
    </row>
    <row r="2193" spans="2:53" x14ac:dyDescent="0.25">
      <c r="B2193" s="155">
        <f t="shared" si="441"/>
        <v>44912.999305555553</v>
      </c>
      <c r="C2193" s="155">
        <f t="shared" si="427"/>
        <v>44912.999305555553</v>
      </c>
      <c r="D2193" s="152">
        <f t="shared" si="430"/>
        <v>8.39</v>
      </c>
      <c r="E2193" s="152"/>
      <c r="F2193" s="152"/>
      <c r="G2193" s="152"/>
      <c r="H2193" s="152" t="e">
        <f t="shared" si="431"/>
        <v>#N/A</v>
      </c>
      <c r="I2193" s="152"/>
      <c r="J2193" s="152" t="e">
        <f t="shared" si="432"/>
        <v>#N/A</v>
      </c>
      <c r="K2193" s="152"/>
      <c r="L2193" s="152"/>
      <c r="M2193" s="152"/>
      <c r="N2193" s="152"/>
      <c r="O2193" s="152"/>
      <c r="P2193" s="152"/>
      <c r="Q2193" s="152"/>
      <c r="R2193" s="152"/>
      <c r="S2193" s="152"/>
      <c r="T2193" s="153" cm="1">
        <f t="array" ref="T2193">MATCH(1,(TDU_Info!$C$5:$C$111=$T$6)*(TDU_Info!$B$5:$B$111&lt;=$B2193),0)</f>
        <v>87</v>
      </c>
      <c r="U2193" s="152">
        <f>100*(INDEX(TDU_Info!$E$5:$E$111,$T2193)/T$11+INDEX(TDU_Info!$F$5:$F$111,$T2193))</f>
        <v>4.5786000000000007</v>
      </c>
      <c r="V2193" s="152">
        <v>6.7549999999999999</v>
      </c>
      <c r="W2193" s="152">
        <v>8.2219999999999995</v>
      </c>
      <c r="X2193" s="152">
        <v>8.39</v>
      </c>
      <c r="Y2193" s="152">
        <v>7.9710000000000001</v>
      </c>
      <c r="Z2193" s="152">
        <v>6.8710000000000004</v>
      </c>
      <c r="AA2193" s="152">
        <v>8.26</v>
      </c>
      <c r="AB2193" s="152">
        <v>8.86</v>
      </c>
      <c r="AC2193" s="152">
        <v>8.4849999999999994</v>
      </c>
      <c r="AD2193" s="152">
        <v>6.7270000000000003</v>
      </c>
      <c r="AE2193" s="152">
        <v>8.1969999999999992</v>
      </c>
      <c r="AF2193" s="152">
        <v>8.39</v>
      </c>
      <c r="AG2193" s="152">
        <v>7.9710000000000001</v>
      </c>
      <c r="AH2193" s="152">
        <v>6.835</v>
      </c>
      <c r="AI2193" s="152">
        <v>7.9429999999999996</v>
      </c>
      <c r="AJ2193" s="152">
        <v>8.86</v>
      </c>
      <c r="AK2193" s="152">
        <v>8.4849999999999994</v>
      </c>
      <c r="AL2193" s="152" t="e">
        <f t="shared" si="433"/>
        <v>#N/A</v>
      </c>
      <c r="AM2193" s="152" t="e">
        <f t="shared" si="434"/>
        <v>#N/A</v>
      </c>
      <c r="AN2193" s="152" t="e">
        <f>NA()</f>
        <v>#N/A</v>
      </c>
      <c r="AO2193" s="152" t="e">
        <f>NA()</f>
        <v>#N/A</v>
      </c>
      <c r="AP2193" s="152">
        <f t="shared" si="446"/>
        <v>7.7013999999999987</v>
      </c>
      <c r="AQ2193" s="152"/>
      <c r="AR2193" s="152"/>
      <c r="AS2193" s="153">
        <f t="shared" si="444"/>
        <v>351</v>
      </c>
      <c r="AT2193" s="153">
        <f t="shared" si="417"/>
        <v>1</v>
      </c>
      <c r="AU2193" s="153">
        <f t="shared" si="418"/>
        <v>0</v>
      </c>
      <c r="AV2193" s="153">
        <f t="shared" si="419"/>
        <v>0</v>
      </c>
      <c r="BA2193">
        <f t="shared" si="445"/>
        <v>17</v>
      </c>
    </row>
    <row r="2194" spans="2:53" x14ac:dyDescent="0.25">
      <c r="B2194" s="155">
        <f t="shared" si="441"/>
        <v>44913.999305555553</v>
      </c>
      <c r="C2194" s="155">
        <f t="shared" si="427"/>
        <v>44913.999305555553</v>
      </c>
      <c r="D2194" s="152">
        <f t="shared" si="430"/>
        <v>8.39</v>
      </c>
      <c r="E2194" s="152"/>
      <c r="F2194" s="152"/>
      <c r="G2194" s="152"/>
      <c r="H2194" s="152" t="e">
        <f t="shared" si="431"/>
        <v>#N/A</v>
      </c>
      <c r="I2194" s="152"/>
      <c r="J2194" s="152" t="e">
        <f t="shared" si="432"/>
        <v>#N/A</v>
      </c>
      <c r="K2194" s="152"/>
      <c r="L2194" s="152"/>
      <c r="M2194" s="152"/>
      <c r="N2194" s="152"/>
      <c r="O2194" s="152"/>
      <c r="P2194" s="152"/>
      <c r="Q2194" s="152"/>
      <c r="R2194" s="152"/>
      <c r="S2194" s="152"/>
      <c r="T2194" s="153" cm="1">
        <f t="array" ref="T2194">MATCH(1,(TDU_Info!$C$5:$C$111=$T$6)*(TDU_Info!$B$5:$B$111&lt;=$B2194),0)</f>
        <v>87</v>
      </c>
      <c r="U2194" s="152">
        <f>100*(INDEX(TDU_Info!$E$5:$E$111,$T2194)/T$11+INDEX(TDU_Info!$F$5:$F$111,$T2194))</f>
        <v>4.5786000000000007</v>
      </c>
      <c r="V2194" s="152">
        <v>6.9550000000000001</v>
      </c>
      <c r="W2194" s="152">
        <v>8.2219999999999995</v>
      </c>
      <c r="X2194" s="152">
        <v>8.39</v>
      </c>
      <c r="Y2194" s="152">
        <v>7.9710000000000001</v>
      </c>
      <c r="Z2194" s="152">
        <v>7.2709999999999999</v>
      </c>
      <c r="AA2194" s="152">
        <v>8.2579999999999991</v>
      </c>
      <c r="AB2194" s="152">
        <v>8.86</v>
      </c>
      <c r="AC2194" s="152">
        <v>8.4849999999999994</v>
      </c>
      <c r="AD2194" s="152">
        <v>6.9269999999999996</v>
      </c>
      <c r="AE2194" s="152">
        <v>8.1969999999999992</v>
      </c>
      <c r="AF2194" s="152">
        <v>8.39</v>
      </c>
      <c r="AG2194" s="152">
        <v>7.9710000000000001</v>
      </c>
      <c r="AH2194" s="152">
        <v>7.2350000000000003</v>
      </c>
      <c r="AI2194" s="152">
        <v>7.9420000000000002</v>
      </c>
      <c r="AJ2194" s="152">
        <v>8.86</v>
      </c>
      <c r="AK2194" s="152">
        <v>8.4849999999999994</v>
      </c>
      <c r="AL2194" s="152" t="e">
        <f t="shared" si="433"/>
        <v>#N/A</v>
      </c>
      <c r="AM2194" s="152" t="e">
        <f t="shared" si="434"/>
        <v>#N/A</v>
      </c>
      <c r="AN2194" s="152" t="e">
        <f>NA()</f>
        <v>#N/A</v>
      </c>
      <c r="AO2194" s="152" t="e">
        <f>NA()</f>
        <v>#N/A</v>
      </c>
      <c r="AP2194" s="152">
        <f t="shared" si="446"/>
        <v>7.7013999999999987</v>
      </c>
      <c r="AQ2194" s="152"/>
      <c r="AR2194" s="152"/>
      <c r="AS2194" s="153">
        <f t="shared" si="444"/>
        <v>352</v>
      </c>
      <c r="AT2194" s="153">
        <f t="shared" si="417"/>
        <v>1</v>
      </c>
      <c r="AU2194" s="153">
        <f t="shared" si="418"/>
        <v>0</v>
      </c>
      <c r="AV2194" s="153">
        <f t="shared" si="419"/>
        <v>0</v>
      </c>
      <c r="BA2194">
        <f t="shared" si="445"/>
        <v>18</v>
      </c>
    </row>
    <row r="2195" spans="2:53" x14ac:dyDescent="0.25">
      <c r="B2195" s="155">
        <f t="shared" si="441"/>
        <v>44914.999305555553</v>
      </c>
      <c r="C2195" s="155">
        <f t="shared" si="427"/>
        <v>44914.999305555553</v>
      </c>
      <c r="D2195" s="152">
        <f t="shared" si="430"/>
        <v>8.39</v>
      </c>
      <c r="E2195" s="152"/>
      <c r="F2195" s="152"/>
      <c r="G2195" s="152"/>
      <c r="H2195" s="152" t="e">
        <f t="shared" si="431"/>
        <v>#N/A</v>
      </c>
      <c r="I2195" s="152"/>
      <c r="J2195" s="152" t="e">
        <f t="shared" si="432"/>
        <v>#N/A</v>
      </c>
      <c r="K2195" s="152"/>
      <c r="L2195" s="152"/>
      <c r="M2195" s="152"/>
      <c r="N2195" s="152"/>
      <c r="O2195" s="152"/>
      <c r="P2195" s="152"/>
      <c r="Q2195" s="152"/>
      <c r="R2195" s="152"/>
      <c r="S2195" s="152"/>
      <c r="T2195" s="153" cm="1">
        <f t="array" ref="T2195">MATCH(1,(TDU_Info!$C$5:$C$111=$T$6)*(TDU_Info!$B$5:$B$111&lt;=$B2195),0)</f>
        <v>87</v>
      </c>
      <c r="U2195" s="152">
        <f>100*(INDEX(TDU_Info!$E$5:$E$111,$T2195)/T$11+INDEX(TDU_Info!$F$5:$F$111,$T2195))</f>
        <v>4.5786000000000007</v>
      </c>
      <c r="V2195" s="152">
        <v>6.9550000000000001</v>
      </c>
      <c r="W2195" s="152">
        <v>8.2219999999999995</v>
      </c>
      <c r="X2195" s="152">
        <v>8.39</v>
      </c>
      <c r="Y2195" s="152">
        <v>7.9710000000000001</v>
      </c>
      <c r="Z2195" s="152">
        <v>7.2709999999999999</v>
      </c>
      <c r="AA2195" s="152">
        <v>8.2579999999999991</v>
      </c>
      <c r="AB2195" s="152">
        <v>8.86</v>
      </c>
      <c r="AC2195" s="152">
        <v>8.4849999999999994</v>
      </c>
      <c r="AD2195" s="152">
        <v>6.9269999999999996</v>
      </c>
      <c r="AE2195" s="152">
        <v>8.1969999999999992</v>
      </c>
      <c r="AF2195" s="152">
        <v>8.39</v>
      </c>
      <c r="AG2195" s="152">
        <v>7.9710000000000001</v>
      </c>
      <c r="AH2195" s="152">
        <v>7.2350000000000003</v>
      </c>
      <c r="AI2195" s="152">
        <v>7.9420000000000002</v>
      </c>
      <c r="AJ2195" s="152">
        <v>8.86</v>
      </c>
      <c r="AK2195" s="152">
        <v>8.4849999999999994</v>
      </c>
      <c r="AL2195" s="152" t="e">
        <f t="shared" si="433"/>
        <v>#N/A</v>
      </c>
      <c r="AM2195" s="152" t="e">
        <f t="shared" si="434"/>
        <v>#N/A</v>
      </c>
      <c r="AN2195" s="152" t="e">
        <f>NA()</f>
        <v>#N/A</v>
      </c>
      <c r="AO2195" s="152" t="e">
        <f>NA()</f>
        <v>#N/A</v>
      </c>
      <c r="AP2195" s="152">
        <f t="shared" si="446"/>
        <v>7.7013999999999987</v>
      </c>
      <c r="AQ2195" s="152"/>
      <c r="AR2195" s="152"/>
      <c r="AS2195" s="153">
        <f t="shared" si="444"/>
        <v>353</v>
      </c>
      <c r="AT2195" s="153">
        <f t="shared" si="417"/>
        <v>1</v>
      </c>
      <c r="AU2195" s="153">
        <f t="shared" si="418"/>
        <v>0</v>
      </c>
      <c r="AV2195" s="153">
        <f t="shared" si="419"/>
        <v>0</v>
      </c>
      <c r="BA2195">
        <f t="shared" si="445"/>
        <v>19</v>
      </c>
    </row>
    <row r="2196" spans="2:53" x14ac:dyDescent="0.25">
      <c r="B2196" s="155">
        <f t="shared" si="441"/>
        <v>44915.999305555553</v>
      </c>
      <c r="C2196" s="155">
        <f t="shared" si="427"/>
        <v>44915.999305555553</v>
      </c>
      <c r="D2196" s="152">
        <f t="shared" si="430"/>
        <v>8.5709999999999997</v>
      </c>
      <c r="E2196" s="152"/>
      <c r="F2196" s="152"/>
      <c r="G2196" s="152"/>
      <c r="H2196" s="152" t="e">
        <f t="shared" si="431"/>
        <v>#N/A</v>
      </c>
      <c r="I2196" s="152"/>
      <c r="J2196" s="152" t="e">
        <f t="shared" si="432"/>
        <v>#N/A</v>
      </c>
      <c r="K2196" s="152"/>
      <c r="L2196" s="152"/>
      <c r="M2196" s="152"/>
      <c r="N2196" s="152"/>
      <c r="O2196" s="152"/>
      <c r="P2196" s="152"/>
      <c r="Q2196" s="152"/>
      <c r="R2196" s="152"/>
      <c r="S2196" s="152"/>
      <c r="T2196" s="153" cm="1">
        <f t="array" ref="T2196">MATCH(1,(TDU_Info!$C$5:$C$111=$T$6)*(TDU_Info!$B$5:$B$111&lt;=$B2196),0)</f>
        <v>87</v>
      </c>
      <c r="U2196" s="152">
        <f>100*(INDEX(TDU_Info!$E$5:$E$111,$T2196)/T$11+INDEX(TDU_Info!$F$5:$F$111,$T2196))</f>
        <v>4.5786000000000007</v>
      </c>
      <c r="V2196" s="152">
        <v>6.9550000000000001</v>
      </c>
      <c r="W2196" s="152">
        <v>8.2219999999999995</v>
      </c>
      <c r="X2196" s="152">
        <v>8.5709999999999997</v>
      </c>
      <c r="Y2196" s="152">
        <v>7.9710000000000001</v>
      </c>
      <c r="Z2196" s="152">
        <v>7.2709999999999999</v>
      </c>
      <c r="AA2196" s="152">
        <v>8.5500000000000007</v>
      </c>
      <c r="AB2196" s="152">
        <v>8.8849999999999998</v>
      </c>
      <c r="AC2196" s="152">
        <v>8.4849999999999994</v>
      </c>
      <c r="AD2196" s="152">
        <v>6.9269999999999996</v>
      </c>
      <c r="AE2196" s="152">
        <v>8.1969999999999992</v>
      </c>
      <c r="AF2196" s="152">
        <v>8.5709999999999997</v>
      </c>
      <c r="AG2196" s="152">
        <v>7.9710000000000001</v>
      </c>
      <c r="AH2196" s="152">
        <v>7.2350000000000003</v>
      </c>
      <c r="AI2196" s="152">
        <v>8.5169999999999995</v>
      </c>
      <c r="AJ2196" s="152">
        <v>8.8849999999999998</v>
      </c>
      <c r="AK2196" s="152">
        <v>8.4849999999999994</v>
      </c>
      <c r="AL2196" s="152" t="e">
        <f t="shared" si="433"/>
        <v>#N/A</v>
      </c>
      <c r="AM2196" s="152" t="e">
        <f t="shared" si="434"/>
        <v>#N/A</v>
      </c>
      <c r="AN2196" s="152" t="e">
        <f>NA()</f>
        <v>#N/A</v>
      </c>
      <c r="AO2196" s="152" t="e">
        <f>NA()</f>
        <v>#N/A</v>
      </c>
      <c r="AP2196" s="152">
        <f t="shared" si="446"/>
        <v>7.7013999999999987</v>
      </c>
      <c r="AQ2196" s="152"/>
      <c r="AR2196" s="152"/>
      <c r="AS2196" s="153">
        <f t="shared" si="444"/>
        <v>354</v>
      </c>
      <c r="AT2196" s="153">
        <f t="shared" si="417"/>
        <v>1</v>
      </c>
      <c r="AU2196" s="153">
        <f t="shared" si="418"/>
        <v>0</v>
      </c>
      <c r="AV2196" s="153">
        <f t="shared" si="419"/>
        <v>0</v>
      </c>
      <c r="BA2196">
        <f t="shared" si="445"/>
        <v>20</v>
      </c>
    </row>
    <row r="2197" spans="2:53" x14ac:dyDescent="0.25">
      <c r="B2197" s="155">
        <f t="shared" si="441"/>
        <v>44916.999305555553</v>
      </c>
      <c r="C2197" s="155">
        <f t="shared" si="427"/>
        <v>44916.999305555553</v>
      </c>
      <c r="D2197" s="152">
        <f t="shared" si="430"/>
        <v>8.7479999999999993</v>
      </c>
      <c r="E2197" s="152"/>
      <c r="F2197" s="152"/>
      <c r="G2197" s="152"/>
      <c r="H2197" s="152" t="e">
        <f t="shared" si="431"/>
        <v>#N/A</v>
      </c>
      <c r="I2197" s="152"/>
      <c r="J2197" s="152" t="e">
        <f t="shared" si="432"/>
        <v>#N/A</v>
      </c>
      <c r="K2197" s="152"/>
      <c r="L2197" s="152"/>
      <c r="M2197" s="152"/>
      <c r="N2197" s="152"/>
      <c r="O2197" s="152"/>
      <c r="P2197" s="152"/>
      <c r="Q2197" s="152"/>
      <c r="R2197" s="152"/>
      <c r="S2197" s="152"/>
      <c r="T2197" s="153" cm="1">
        <f t="array" ref="T2197">MATCH(1,(TDU_Info!$C$5:$C$111=$T$6)*(TDU_Info!$B$5:$B$111&lt;=$B2197),0)</f>
        <v>87</v>
      </c>
      <c r="U2197" s="152">
        <f>100*(INDEX(TDU_Info!$E$5:$E$111,$T2197)/T$11+INDEX(TDU_Info!$F$5:$F$111,$T2197))</f>
        <v>4.5786000000000007</v>
      </c>
      <c r="V2197" s="152">
        <v>7.7450000000000001</v>
      </c>
      <c r="W2197" s="152">
        <v>8.4410000000000007</v>
      </c>
      <c r="X2197" s="152">
        <v>8.89</v>
      </c>
      <c r="Y2197" s="152">
        <v>8.2910000000000004</v>
      </c>
      <c r="Z2197" s="152">
        <v>8.3710000000000004</v>
      </c>
      <c r="AA2197" s="152">
        <v>8.5589999999999993</v>
      </c>
      <c r="AB2197" s="152">
        <v>9.6950000000000003</v>
      </c>
      <c r="AC2197" s="152">
        <v>8.76</v>
      </c>
      <c r="AD2197" s="152">
        <v>7.7169999999999996</v>
      </c>
      <c r="AE2197" s="152">
        <v>8.4160000000000004</v>
      </c>
      <c r="AF2197" s="152">
        <v>8.7479999999999993</v>
      </c>
      <c r="AG2197" s="152">
        <v>8.2910000000000004</v>
      </c>
      <c r="AH2197" s="152">
        <v>8.3350000000000009</v>
      </c>
      <c r="AI2197" s="152">
        <v>8.5259999999999998</v>
      </c>
      <c r="AJ2197" s="152">
        <v>9.4480000000000004</v>
      </c>
      <c r="AK2197" s="152">
        <v>8.76</v>
      </c>
      <c r="AL2197" s="152" t="e">
        <f t="shared" si="433"/>
        <v>#N/A</v>
      </c>
      <c r="AM2197" s="152" t="e">
        <f t="shared" si="434"/>
        <v>#N/A</v>
      </c>
      <c r="AN2197" s="152" t="e">
        <f>NA()</f>
        <v>#N/A</v>
      </c>
      <c r="AO2197" s="152" t="e">
        <f>NA()</f>
        <v>#N/A</v>
      </c>
      <c r="AP2197" s="152">
        <f t="shared" si="446"/>
        <v>7.7013999999999987</v>
      </c>
      <c r="AQ2197" s="152"/>
      <c r="AR2197" s="152"/>
      <c r="AS2197" s="153">
        <f t="shared" si="444"/>
        <v>355</v>
      </c>
      <c r="AT2197" s="153">
        <f t="shared" si="417"/>
        <v>1</v>
      </c>
      <c r="AU2197" s="153">
        <f t="shared" si="418"/>
        <v>0</v>
      </c>
      <c r="AV2197" s="153">
        <f t="shared" si="419"/>
        <v>0</v>
      </c>
      <c r="BA2197">
        <f t="shared" si="445"/>
        <v>21</v>
      </c>
    </row>
    <row r="2198" spans="2:53" x14ac:dyDescent="0.25">
      <c r="B2198" s="155">
        <f t="shared" si="441"/>
        <v>44917.999305555553</v>
      </c>
      <c r="C2198" s="155">
        <f t="shared" si="427"/>
        <v>44917.999305555553</v>
      </c>
      <c r="D2198" s="152">
        <f t="shared" si="430"/>
        <v>8.7479999999999993</v>
      </c>
      <c r="E2198" s="152"/>
      <c r="F2198" s="152"/>
      <c r="G2198" s="152"/>
      <c r="H2198" s="152" t="e">
        <f t="shared" si="431"/>
        <v>#N/A</v>
      </c>
      <c r="I2198" s="152"/>
      <c r="J2198" s="152" t="e">
        <f t="shared" si="432"/>
        <v>#N/A</v>
      </c>
      <c r="K2198" s="152"/>
      <c r="L2198" s="152"/>
      <c r="M2198" s="152"/>
      <c r="N2198" s="152"/>
      <c r="O2198" s="152"/>
      <c r="P2198" s="152"/>
      <c r="Q2198" s="152"/>
      <c r="R2198" s="152"/>
      <c r="S2198" s="152"/>
      <c r="T2198" s="153" cm="1">
        <f t="array" ref="T2198">MATCH(1,(TDU_Info!$C$5:$C$111=$T$6)*(TDU_Info!$B$5:$B$111&lt;=$B2198),0)</f>
        <v>87</v>
      </c>
      <c r="U2198" s="152">
        <f>100*(INDEX(TDU_Info!$E$5:$E$111,$T2198)/T$11+INDEX(TDU_Info!$F$5:$F$111,$T2198))</f>
        <v>4.5786000000000007</v>
      </c>
      <c r="V2198" s="152">
        <v>7.7450000000000001</v>
      </c>
      <c r="W2198" s="152">
        <v>8.8219999999999992</v>
      </c>
      <c r="X2198" s="152">
        <v>8.89</v>
      </c>
      <c r="Y2198" s="152">
        <v>8.5519999999999996</v>
      </c>
      <c r="Z2198" s="152">
        <v>8.3209999999999997</v>
      </c>
      <c r="AA2198" s="152">
        <v>8.5589999999999993</v>
      </c>
      <c r="AB2198" s="152">
        <v>9.26</v>
      </c>
      <c r="AC2198" s="152">
        <v>8.8879999999999999</v>
      </c>
      <c r="AD2198" s="152">
        <v>7.7169999999999996</v>
      </c>
      <c r="AE2198" s="152">
        <v>8.609</v>
      </c>
      <c r="AF2198" s="152">
        <v>8.7479999999999993</v>
      </c>
      <c r="AG2198" s="152">
        <v>8.3480000000000008</v>
      </c>
      <c r="AH2198" s="152">
        <v>8.2850000000000001</v>
      </c>
      <c r="AI2198" s="152">
        <v>8.5259999999999998</v>
      </c>
      <c r="AJ2198" s="152">
        <v>9.26</v>
      </c>
      <c r="AK2198" s="152">
        <v>8.8879999999999999</v>
      </c>
      <c r="AL2198" s="152" t="e">
        <f t="shared" si="433"/>
        <v>#N/A</v>
      </c>
      <c r="AM2198" s="152" t="e">
        <f t="shared" si="434"/>
        <v>#N/A</v>
      </c>
      <c r="AN2198" s="152" t="e">
        <f>NA()</f>
        <v>#N/A</v>
      </c>
      <c r="AO2198" s="152" t="e">
        <f>NA()</f>
        <v>#N/A</v>
      </c>
      <c r="AP2198" s="152">
        <f t="shared" si="446"/>
        <v>7.7013999999999987</v>
      </c>
      <c r="AQ2198" s="152"/>
      <c r="AR2198" s="152"/>
      <c r="AS2198" s="153">
        <f t="shared" si="444"/>
        <v>356</v>
      </c>
      <c r="AT2198" s="153">
        <f t="shared" si="417"/>
        <v>1</v>
      </c>
      <c r="AU2198" s="153">
        <f t="shared" si="418"/>
        <v>0</v>
      </c>
      <c r="AV2198" s="153">
        <f t="shared" si="419"/>
        <v>0</v>
      </c>
      <c r="BA2198">
        <f t="shared" si="445"/>
        <v>22</v>
      </c>
    </row>
    <row r="2199" spans="2:53" x14ac:dyDescent="0.25">
      <c r="B2199" s="155">
        <f t="shared" si="441"/>
        <v>44918.999305555553</v>
      </c>
      <c r="C2199" s="155">
        <f t="shared" si="427"/>
        <v>44918.999305555553</v>
      </c>
      <c r="D2199" s="152">
        <f t="shared" si="430"/>
        <v>8.2899999999999991</v>
      </c>
      <c r="E2199" s="152"/>
      <c r="F2199" s="152"/>
      <c r="G2199" s="152"/>
      <c r="H2199" s="152" t="e">
        <f t="shared" si="431"/>
        <v>#N/A</v>
      </c>
      <c r="I2199" s="152"/>
      <c r="J2199" s="152" t="e">
        <f t="shared" si="432"/>
        <v>#N/A</v>
      </c>
      <c r="K2199" s="152"/>
      <c r="L2199" s="152"/>
      <c r="M2199" s="152"/>
      <c r="N2199" s="152"/>
      <c r="O2199" s="152"/>
      <c r="P2199" s="152"/>
      <c r="Q2199" s="152"/>
      <c r="R2199" s="152"/>
      <c r="S2199" s="152"/>
      <c r="T2199" s="153" cm="1">
        <f t="array" ref="T2199">MATCH(1,(TDU_Info!$C$5:$C$111=$T$6)*(TDU_Info!$B$5:$B$111&lt;=$B2199),0)</f>
        <v>87</v>
      </c>
      <c r="U2199" s="152">
        <f>100*(INDEX(TDU_Info!$E$5:$E$111,$T2199)/T$11+INDEX(TDU_Info!$F$5:$F$111,$T2199))</f>
        <v>4.5786000000000007</v>
      </c>
      <c r="V2199" s="152">
        <v>7.7450000000000001</v>
      </c>
      <c r="W2199" s="152">
        <v>8.141</v>
      </c>
      <c r="X2199" s="152">
        <v>8.7889999999999997</v>
      </c>
      <c r="Y2199" s="152">
        <v>8.4789999999999992</v>
      </c>
      <c r="Z2199" s="152">
        <v>8.3209999999999997</v>
      </c>
      <c r="AA2199" s="152">
        <v>8.4589999999999996</v>
      </c>
      <c r="AB2199" s="152">
        <v>9.1890000000000001</v>
      </c>
      <c r="AC2199" s="152">
        <v>8.7490000000000006</v>
      </c>
      <c r="AD2199" s="152">
        <v>7.7169999999999996</v>
      </c>
      <c r="AE2199" s="152">
        <v>8.1159999999999997</v>
      </c>
      <c r="AF2199" s="152">
        <v>8.2899999999999991</v>
      </c>
      <c r="AG2199" s="152">
        <v>7.98</v>
      </c>
      <c r="AH2199" s="152">
        <v>8.2850000000000001</v>
      </c>
      <c r="AI2199" s="152">
        <v>7.976</v>
      </c>
      <c r="AJ2199" s="152">
        <v>8.69</v>
      </c>
      <c r="AK2199" s="152">
        <v>8.25</v>
      </c>
      <c r="AL2199" s="152" t="e">
        <f t="shared" si="433"/>
        <v>#N/A</v>
      </c>
      <c r="AM2199" s="152" t="e">
        <f t="shared" si="434"/>
        <v>#N/A</v>
      </c>
      <c r="AN2199" s="152" t="e">
        <f>NA()</f>
        <v>#N/A</v>
      </c>
      <c r="AO2199" s="152" t="e">
        <f>NA()</f>
        <v>#N/A</v>
      </c>
      <c r="AP2199" s="152">
        <f t="shared" si="446"/>
        <v>7.7013999999999987</v>
      </c>
      <c r="AQ2199" s="152"/>
      <c r="AR2199" s="152"/>
      <c r="AS2199" s="153">
        <f t="shared" ref="AS2199:AS2213" si="447">ROUNDUP(B2199-DATE(YEAR(B2199),1,1),0)</f>
        <v>357</v>
      </c>
      <c r="AT2199" s="153">
        <f t="shared" si="417"/>
        <v>1</v>
      </c>
      <c r="AU2199" s="153">
        <f t="shared" si="418"/>
        <v>0</v>
      </c>
      <c r="AV2199" s="153">
        <f t="shared" si="419"/>
        <v>0</v>
      </c>
      <c r="BA2199">
        <f t="shared" ref="BA2199:BA2213" si="448">DAY(C2199)</f>
        <v>23</v>
      </c>
    </row>
    <row r="2200" spans="2:53" x14ac:dyDescent="0.25">
      <c r="B2200" s="155">
        <f t="shared" si="441"/>
        <v>44919.999305555553</v>
      </c>
      <c r="C2200" s="155">
        <f t="shared" si="427"/>
        <v>44919.999305555553</v>
      </c>
      <c r="D2200" s="152">
        <f t="shared" si="430"/>
        <v>8.2899999999999991</v>
      </c>
      <c r="E2200" s="152"/>
      <c r="F2200" s="152"/>
      <c r="G2200" s="152"/>
      <c r="H2200" s="152" t="e">
        <f t="shared" si="431"/>
        <v>#N/A</v>
      </c>
      <c r="I2200" s="152"/>
      <c r="J2200" s="152" t="e">
        <f t="shared" si="432"/>
        <v>#N/A</v>
      </c>
      <c r="K2200" s="152"/>
      <c r="L2200" s="152"/>
      <c r="M2200" s="152"/>
      <c r="N2200" s="152"/>
      <c r="O2200" s="152"/>
      <c r="P2200" s="152"/>
      <c r="Q2200" s="152"/>
      <c r="R2200" s="152"/>
      <c r="S2200" s="152"/>
      <c r="T2200" s="153" cm="1">
        <f t="array" ref="T2200">MATCH(1,(TDU_Info!$C$5:$C$111=$T$6)*(TDU_Info!$B$5:$B$111&lt;=$B2200),0)</f>
        <v>87</v>
      </c>
      <c r="U2200" s="152">
        <f>100*(INDEX(TDU_Info!$E$5:$E$111,$T2200)/T$11+INDEX(TDU_Info!$F$5:$F$111,$T2200))</f>
        <v>4.5786000000000007</v>
      </c>
      <c r="V2200" s="152">
        <v>7.6550000000000002</v>
      </c>
      <c r="W2200" s="152">
        <v>8.141</v>
      </c>
      <c r="X2200" s="152">
        <v>8.7889999999999997</v>
      </c>
      <c r="Y2200" s="152">
        <v>8.4789999999999992</v>
      </c>
      <c r="Z2200" s="152">
        <v>8.1709999999999994</v>
      </c>
      <c r="AA2200" s="152">
        <v>8.359</v>
      </c>
      <c r="AB2200" s="152">
        <v>9.1890000000000001</v>
      </c>
      <c r="AC2200" s="152">
        <v>8.7490000000000006</v>
      </c>
      <c r="AD2200" s="152">
        <v>7.6269999999999998</v>
      </c>
      <c r="AE2200" s="152">
        <v>8.1159999999999997</v>
      </c>
      <c r="AF2200" s="152">
        <v>8.2899999999999991</v>
      </c>
      <c r="AG2200" s="152">
        <v>7.98</v>
      </c>
      <c r="AH2200" s="152">
        <v>8.1349999999999998</v>
      </c>
      <c r="AI2200" s="152">
        <v>7.976</v>
      </c>
      <c r="AJ2200" s="152">
        <v>8.69</v>
      </c>
      <c r="AK2200" s="152">
        <v>8.25</v>
      </c>
      <c r="AL2200" s="152" t="e">
        <f t="shared" si="433"/>
        <v>#N/A</v>
      </c>
      <c r="AM2200" s="152" t="e">
        <f t="shared" si="434"/>
        <v>#N/A</v>
      </c>
      <c r="AN2200" s="152" t="e">
        <f>NA()</f>
        <v>#N/A</v>
      </c>
      <c r="AO2200" s="152" t="e">
        <f>NA()</f>
        <v>#N/A</v>
      </c>
      <c r="AP2200" s="152">
        <f t="shared" si="446"/>
        <v>7.7013999999999987</v>
      </c>
      <c r="AQ2200" s="152"/>
      <c r="AR2200" s="152"/>
      <c r="AS2200" s="153">
        <f t="shared" si="447"/>
        <v>358</v>
      </c>
      <c r="AT2200" s="153">
        <f t="shared" si="417"/>
        <v>1</v>
      </c>
      <c r="AU2200" s="153">
        <f t="shared" si="418"/>
        <v>0</v>
      </c>
      <c r="AV2200" s="153">
        <f t="shared" si="419"/>
        <v>0</v>
      </c>
      <c r="BA2200">
        <f t="shared" si="448"/>
        <v>24</v>
      </c>
    </row>
    <row r="2201" spans="2:53" x14ac:dyDescent="0.25">
      <c r="B2201" s="155">
        <f t="shared" si="441"/>
        <v>44920.999305555553</v>
      </c>
      <c r="C2201" s="155">
        <f t="shared" si="427"/>
        <v>44920.999305555553</v>
      </c>
      <c r="D2201" s="152">
        <f t="shared" si="430"/>
        <v>8.2899999999999991</v>
      </c>
      <c r="E2201" s="152"/>
      <c r="F2201" s="152"/>
      <c r="G2201" s="152"/>
      <c r="H2201" s="152" t="e">
        <f t="shared" si="431"/>
        <v>#N/A</v>
      </c>
      <c r="I2201" s="152"/>
      <c r="J2201" s="152" t="e">
        <f t="shared" si="432"/>
        <v>#N/A</v>
      </c>
      <c r="K2201" s="152"/>
      <c r="L2201" s="152"/>
      <c r="M2201" s="152"/>
      <c r="N2201" s="152"/>
      <c r="O2201" s="152"/>
      <c r="P2201" s="152"/>
      <c r="Q2201" s="152"/>
      <c r="R2201" s="152"/>
      <c r="S2201" s="152"/>
      <c r="T2201" s="153" cm="1">
        <f t="array" ref="T2201">MATCH(1,(TDU_Info!$C$5:$C$111=$T$6)*(TDU_Info!$B$5:$B$111&lt;=$B2201),0)</f>
        <v>87</v>
      </c>
      <c r="U2201" s="152">
        <f>100*(INDEX(TDU_Info!$E$5:$E$111,$T2201)/T$11+INDEX(TDU_Info!$F$5:$F$111,$T2201))</f>
        <v>4.5786000000000007</v>
      </c>
      <c r="V2201" s="152">
        <v>7.6550000000000002</v>
      </c>
      <c r="W2201" s="152">
        <v>8.141</v>
      </c>
      <c r="X2201" s="152">
        <v>8.7889999999999997</v>
      </c>
      <c r="Y2201" s="152">
        <v>8.4789999999999992</v>
      </c>
      <c r="Z2201" s="152">
        <v>8.1709999999999994</v>
      </c>
      <c r="AA2201" s="152">
        <v>8.359</v>
      </c>
      <c r="AB2201" s="152">
        <v>9.1890000000000001</v>
      </c>
      <c r="AC2201" s="152">
        <v>8.7490000000000006</v>
      </c>
      <c r="AD2201" s="152">
        <v>7.6269999999999998</v>
      </c>
      <c r="AE2201" s="152">
        <v>8.1159999999999997</v>
      </c>
      <c r="AF2201" s="152">
        <v>8.2899999999999991</v>
      </c>
      <c r="AG2201" s="152">
        <v>7.98</v>
      </c>
      <c r="AH2201" s="152">
        <v>8.1349999999999998</v>
      </c>
      <c r="AI2201" s="152">
        <v>7.976</v>
      </c>
      <c r="AJ2201" s="152">
        <v>8.69</v>
      </c>
      <c r="AK2201" s="152">
        <v>8.25</v>
      </c>
      <c r="AL2201" s="152" t="e">
        <f t="shared" si="433"/>
        <v>#N/A</v>
      </c>
      <c r="AM2201" s="152" t="e">
        <f t="shared" si="434"/>
        <v>#N/A</v>
      </c>
      <c r="AN2201" s="152" t="e">
        <f>NA()</f>
        <v>#N/A</v>
      </c>
      <c r="AO2201" s="152" t="e">
        <f>NA()</f>
        <v>#N/A</v>
      </c>
      <c r="AP2201" s="152">
        <f t="shared" si="446"/>
        <v>7.7013999999999987</v>
      </c>
      <c r="AQ2201" s="152"/>
      <c r="AR2201" s="152"/>
      <c r="AS2201" s="153">
        <f t="shared" si="447"/>
        <v>359</v>
      </c>
      <c r="AT2201" s="153">
        <f t="shared" si="417"/>
        <v>1</v>
      </c>
      <c r="AU2201" s="153">
        <f t="shared" si="418"/>
        <v>0</v>
      </c>
      <c r="AV2201" s="153">
        <f t="shared" si="419"/>
        <v>0</v>
      </c>
      <c r="BA2201">
        <f t="shared" si="448"/>
        <v>25</v>
      </c>
    </row>
    <row r="2202" spans="2:53" x14ac:dyDescent="0.25">
      <c r="B2202" s="155">
        <f t="shared" si="441"/>
        <v>44921.999305555553</v>
      </c>
      <c r="C2202" s="155">
        <f t="shared" si="427"/>
        <v>44921.999305555553</v>
      </c>
      <c r="D2202" s="152">
        <f t="shared" si="430"/>
        <v>8.2899999999999991</v>
      </c>
      <c r="E2202" s="152"/>
      <c r="F2202" s="152"/>
      <c r="G2202" s="152"/>
      <c r="H2202" s="152" t="e">
        <f t="shared" si="431"/>
        <v>#N/A</v>
      </c>
      <c r="I2202" s="152"/>
      <c r="J2202" s="152" t="e">
        <f t="shared" si="432"/>
        <v>#N/A</v>
      </c>
      <c r="K2202" s="152"/>
      <c r="L2202" s="152"/>
      <c r="M2202" s="152"/>
      <c r="N2202" s="152"/>
      <c r="O2202" s="152"/>
      <c r="P2202" s="152"/>
      <c r="Q2202" s="152"/>
      <c r="R2202" s="152"/>
      <c r="S2202" s="152"/>
      <c r="T2202" s="153" cm="1">
        <f t="array" ref="T2202">MATCH(1,(TDU_Info!$C$5:$C$111=$T$6)*(TDU_Info!$B$5:$B$111&lt;=$B2202),0)</f>
        <v>87</v>
      </c>
      <c r="U2202" s="152">
        <f>100*(INDEX(TDU_Info!$E$5:$E$111,$T2202)/T$11+INDEX(TDU_Info!$F$5:$F$111,$T2202))</f>
        <v>4.5786000000000007</v>
      </c>
      <c r="V2202" s="152">
        <v>7.6550000000000002</v>
      </c>
      <c r="W2202" s="152">
        <v>8.141</v>
      </c>
      <c r="X2202" s="152">
        <v>8.7889999999999997</v>
      </c>
      <c r="Y2202" s="152">
        <v>8.4789999999999992</v>
      </c>
      <c r="Z2202" s="152">
        <v>8.1709999999999994</v>
      </c>
      <c r="AA2202" s="152">
        <v>8.359</v>
      </c>
      <c r="AB2202" s="152">
        <v>9.1890000000000001</v>
      </c>
      <c r="AC2202" s="152">
        <v>8.7490000000000006</v>
      </c>
      <c r="AD2202" s="152">
        <v>7.6269999999999998</v>
      </c>
      <c r="AE2202" s="152">
        <v>8.1159999999999997</v>
      </c>
      <c r="AF2202" s="152">
        <v>8.2899999999999991</v>
      </c>
      <c r="AG2202" s="152">
        <v>7.98</v>
      </c>
      <c r="AH2202" s="152">
        <v>8.1349999999999998</v>
      </c>
      <c r="AI2202" s="152">
        <v>7.976</v>
      </c>
      <c r="AJ2202" s="152">
        <v>8.69</v>
      </c>
      <c r="AK2202" s="152">
        <v>8.25</v>
      </c>
      <c r="AL2202" s="152" t="e">
        <f t="shared" si="433"/>
        <v>#N/A</v>
      </c>
      <c r="AM2202" s="152" t="e">
        <f t="shared" si="434"/>
        <v>#N/A</v>
      </c>
      <c r="AN2202" s="152" t="e">
        <f>NA()</f>
        <v>#N/A</v>
      </c>
      <c r="AO2202" s="152" t="e">
        <f>NA()</f>
        <v>#N/A</v>
      </c>
      <c r="AP2202" s="152">
        <f t="shared" si="446"/>
        <v>7.7013999999999987</v>
      </c>
      <c r="AQ2202" s="152"/>
      <c r="AR2202" s="152"/>
      <c r="AS2202" s="153">
        <f t="shared" si="447"/>
        <v>360</v>
      </c>
      <c r="AT2202" s="153">
        <f t="shared" si="417"/>
        <v>1</v>
      </c>
      <c r="AU2202" s="153">
        <f t="shared" si="418"/>
        <v>0</v>
      </c>
      <c r="AV2202" s="153">
        <f t="shared" si="419"/>
        <v>0</v>
      </c>
      <c r="BA2202">
        <f t="shared" si="448"/>
        <v>26</v>
      </c>
    </row>
    <row r="2203" spans="2:53" x14ac:dyDescent="0.25">
      <c r="B2203" s="155">
        <f t="shared" si="441"/>
        <v>44922.999305555553</v>
      </c>
      <c r="C2203" s="155">
        <f t="shared" si="427"/>
        <v>44922.999305555553</v>
      </c>
      <c r="D2203" s="152">
        <f t="shared" si="430"/>
        <v>8.2899999999999991</v>
      </c>
      <c r="E2203" s="152"/>
      <c r="F2203" s="152"/>
      <c r="G2203" s="152"/>
      <c r="H2203" s="152" t="e">
        <f t="shared" si="431"/>
        <v>#N/A</v>
      </c>
      <c r="I2203" s="152"/>
      <c r="J2203" s="152" t="e">
        <f t="shared" si="432"/>
        <v>#N/A</v>
      </c>
      <c r="K2203" s="152"/>
      <c r="L2203" s="152"/>
      <c r="M2203" s="152"/>
      <c r="N2203" s="152"/>
      <c r="O2203" s="152"/>
      <c r="P2203" s="152"/>
      <c r="Q2203" s="152"/>
      <c r="R2203" s="152"/>
      <c r="S2203" s="152"/>
      <c r="T2203" s="153" cm="1">
        <f t="array" ref="T2203">MATCH(1,(TDU_Info!$C$5:$C$111=$T$6)*(TDU_Info!$B$5:$B$111&lt;=$B2203),0)</f>
        <v>87</v>
      </c>
      <c r="U2203" s="152">
        <f>100*(INDEX(TDU_Info!$E$5:$E$111,$T2203)/T$11+INDEX(TDU_Info!$F$5:$F$111,$T2203))</f>
        <v>4.5786000000000007</v>
      </c>
      <c r="V2203" s="152">
        <v>7.6550000000000002</v>
      </c>
      <c r="W2203" s="152">
        <v>8.141</v>
      </c>
      <c r="X2203" s="152">
        <v>8.7889999999999997</v>
      </c>
      <c r="Y2203" s="152">
        <v>8.4789999999999992</v>
      </c>
      <c r="Z2203" s="152">
        <v>8.1709999999999994</v>
      </c>
      <c r="AA2203" s="152">
        <v>8.359</v>
      </c>
      <c r="AB2203" s="152">
        <v>9.1890000000000001</v>
      </c>
      <c r="AC2203" s="152">
        <v>8.7490000000000006</v>
      </c>
      <c r="AD2203" s="152">
        <v>7.6269999999999998</v>
      </c>
      <c r="AE2203" s="152">
        <v>8.1159999999999997</v>
      </c>
      <c r="AF2203" s="152">
        <v>8.2899999999999991</v>
      </c>
      <c r="AG2203" s="152">
        <v>7.98</v>
      </c>
      <c r="AH2203" s="152">
        <v>8.1349999999999998</v>
      </c>
      <c r="AI2203" s="152">
        <v>7.976</v>
      </c>
      <c r="AJ2203" s="152">
        <v>8.69</v>
      </c>
      <c r="AK2203" s="152">
        <v>8.25</v>
      </c>
      <c r="AL2203" s="152" t="e">
        <f t="shared" si="433"/>
        <v>#N/A</v>
      </c>
      <c r="AM2203" s="152" t="e">
        <f t="shared" si="434"/>
        <v>#N/A</v>
      </c>
      <c r="AN2203" s="152" t="e">
        <f>NA()</f>
        <v>#N/A</v>
      </c>
      <c r="AO2203" s="152" t="e">
        <f>NA()</f>
        <v>#N/A</v>
      </c>
      <c r="AP2203" s="152">
        <f t="shared" si="446"/>
        <v>7.7013999999999987</v>
      </c>
      <c r="AQ2203" s="152"/>
      <c r="AR2203" s="152"/>
      <c r="AS2203" s="153">
        <f t="shared" si="447"/>
        <v>361</v>
      </c>
      <c r="AT2203" s="153">
        <f t="shared" si="417"/>
        <v>1</v>
      </c>
      <c r="AU2203" s="153">
        <f t="shared" si="418"/>
        <v>0</v>
      </c>
      <c r="AV2203" s="153">
        <f t="shared" si="419"/>
        <v>0</v>
      </c>
      <c r="BA2203">
        <f t="shared" si="448"/>
        <v>27</v>
      </c>
    </row>
    <row r="2204" spans="2:53" x14ac:dyDescent="0.25">
      <c r="B2204" s="155">
        <f t="shared" si="441"/>
        <v>44923.999305555553</v>
      </c>
      <c r="C2204" s="155">
        <f t="shared" si="427"/>
        <v>44923.999305555553</v>
      </c>
      <c r="D2204" s="152">
        <f t="shared" si="430"/>
        <v>8.2899999999999991</v>
      </c>
      <c r="E2204" s="152"/>
      <c r="F2204" s="152"/>
      <c r="G2204" s="152"/>
      <c r="H2204" s="152" t="e">
        <f t="shared" si="431"/>
        <v>#N/A</v>
      </c>
      <c r="I2204" s="152"/>
      <c r="J2204" s="152" t="e">
        <f t="shared" si="432"/>
        <v>#N/A</v>
      </c>
      <c r="K2204" s="152"/>
      <c r="L2204" s="152"/>
      <c r="M2204" s="152"/>
      <c r="N2204" s="152"/>
      <c r="O2204" s="152"/>
      <c r="P2204" s="152"/>
      <c r="Q2204" s="152"/>
      <c r="R2204" s="152"/>
      <c r="S2204" s="152"/>
      <c r="T2204" s="153" cm="1">
        <f t="array" ref="T2204">MATCH(1,(TDU_Info!$C$5:$C$111=$T$6)*(TDU_Info!$B$5:$B$111&lt;=$B2204),0)</f>
        <v>87</v>
      </c>
      <c r="U2204" s="152">
        <f>100*(INDEX(TDU_Info!$E$5:$E$111,$T2204)/T$11+INDEX(TDU_Info!$F$5:$F$111,$T2204))</f>
        <v>4.5786000000000007</v>
      </c>
      <c r="V2204" s="152">
        <v>7.6550000000000002</v>
      </c>
      <c r="W2204" s="152">
        <v>8.141</v>
      </c>
      <c r="X2204" s="152">
        <v>8.7889999999999997</v>
      </c>
      <c r="Y2204" s="152">
        <v>8.4789999999999992</v>
      </c>
      <c r="Z2204" s="152">
        <v>8.1709999999999994</v>
      </c>
      <c r="AA2204" s="152">
        <v>8.359</v>
      </c>
      <c r="AB2204" s="152">
        <v>9.1890000000000001</v>
      </c>
      <c r="AC2204" s="152">
        <v>8.7490000000000006</v>
      </c>
      <c r="AD2204" s="152">
        <v>7.6269999999999998</v>
      </c>
      <c r="AE2204" s="152">
        <v>8.1159999999999997</v>
      </c>
      <c r="AF2204" s="152">
        <v>8.2899999999999991</v>
      </c>
      <c r="AG2204" s="152">
        <v>7.98</v>
      </c>
      <c r="AH2204" s="152">
        <v>8.1349999999999998</v>
      </c>
      <c r="AI2204" s="152">
        <v>7.976</v>
      </c>
      <c r="AJ2204" s="152">
        <v>8.69</v>
      </c>
      <c r="AK2204" s="152">
        <v>8.25</v>
      </c>
      <c r="AL2204" s="152" t="e">
        <f t="shared" si="433"/>
        <v>#N/A</v>
      </c>
      <c r="AM2204" s="152" t="e">
        <f t="shared" si="434"/>
        <v>#N/A</v>
      </c>
      <c r="AN2204" s="152" t="e">
        <f>NA()</f>
        <v>#N/A</v>
      </c>
      <c r="AO2204" s="152" t="e">
        <f>NA()</f>
        <v>#N/A</v>
      </c>
      <c r="AP2204" s="152">
        <f t="shared" si="446"/>
        <v>7.7013999999999987</v>
      </c>
      <c r="AQ2204" s="152"/>
      <c r="AR2204" s="152"/>
      <c r="AS2204" s="153">
        <f t="shared" si="447"/>
        <v>362</v>
      </c>
      <c r="AT2204" s="153">
        <f t="shared" si="417"/>
        <v>1</v>
      </c>
      <c r="AU2204" s="153">
        <f t="shared" si="418"/>
        <v>0</v>
      </c>
      <c r="AV2204" s="153">
        <f t="shared" si="419"/>
        <v>0</v>
      </c>
      <c r="BA2204">
        <f t="shared" si="448"/>
        <v>28</v>
      </c>
    </row>
    <row r="2205" spans="2:53" x14ac:dyDescent="0.25">
      <c r="B2205" s="155">
        <f t="shared" si="441"/>
        <v>44924.999305555553</v>
      </c>
      <c r="C2205" s="155">
        <f t="shared" si="427"/>
        <v>44924.999305555553</v>
      </c>
      <c r="D2205" s="152">
        <f t="shared" si="430"/>
        <v>8.1300000000000008</v>
      </c>
      <c r="E2205" s="152"/>
      <c r="F2205" s="152"/>
      <c r="G2205" s="152"/>
      <c r="H2205" s="152" t="e">
        <f t="shared" si="431"/>
        <v>#N/A</v>
      </c>
      <c r="I2205" s="152"/>
      <c r="J2205" s="152" t="e">
        <f t="shared" si="432"/>
        <v>#N/A</v>
      </c>
      <c r="K2205" s="152"/>
      <c r="L2205" s="152"/>
      <c r="M2205" s="152"/>
      <c r="N2205" s="152"/>
      <c r="O2205" s="152"/>
      <c r="P2205" s="152"/>
      <c r="Q2205" s="152"/>
      <c r="R2205" s="152"/>
      <c r="S2205" s="152"/>
      <c r="T2205" s="153" cm="1">
        <f t="array" ref="T2205">MATCH(1,(TDU_Info!$C$5:$C$111=$T$6)*(TDU_Info!$B$5:$B$111&lt;=$B2205),0)</f>
        <v>87</v>
      </c>
      <c r="U2205" s="152">
        <f>100*(INDEX(TDU_Info!$E$5:$E$111,$T2205)/T$11+INDEX(TDU_Info!$F$5:$F$111,$T2205))</f>
        <v>4.5786000000000007</v>
      </c>
      <c r="V2205" s="152">
        <v>7.6550000000000002</v>
      </c>
      <c r="W2205" s="152">
        <v>8.141</v>
      </c>
      <c r="X2205" s="152">
        <v>8.6</v>
      </c>
      <c r="Y2205" s="152">
        <v>8.3290000000000006</v>
      </c>
      <c r="Z2205" s="152">
        <v>8.1709999999999994</v>
      </c>
      <c r="AA2205" s="152">
        <v>8.359</v>
      </c>
      <c r="AB2205" s="152">
        <v>8.9990000000000006</v>
      </c>
      <c r="AC2205" s="152">
        <v>8.7490000000000006</v>
      </c>
      <c r="AD2205" s="152">
        <v>7.4749999999999996</v>
      </c>
      <c r="AE2205" s="152">
        <v>7.5979999999999999</v>
      </c>
      <c r="AF2205" s="152">
        <v>8.1300000000000008</v>
      </c>
      <c r="AG2205" s="152">
        <v>7.83</v>
      </c>
      <c r="AH2205" s="152">
        <v>7.9770000000000003</v>
      </c>
      <c r="AI2205" s="152">
        <v>7.8259999999999996</v>
      </c>
      <c r="AJ2205" s="152">
        <v>8.5</v>
      </c>
      <c r="AK2205" s="152">
        <v>8.25</v>
      </c>
      <c r="AL2205" s="152" t="e">
        <f t="shared" si="433"/>
        <v>#N/A</v>
      </c>
      <c r="AM2205" s="152" t="e">
        <f t="shared" si="434"/>
        <v>#N/A</v>
      </c>
      <c r="AN2205" s="152" t="e">
        <f>NA()</f>
        <v>#N/A</v>
      </c>
      <c r="AO2205" s="152" t="e">
        <f>NA()</f>
        <v>#N/A</v>
      </c>
      <c r="AP2205" s="152">
        <f t="shared" si="446"/>
        <v>7.7013999999999987</v>
      </c>
      <c r="AQ2205" s="152"/>
      <c r="AR2205" s="152"/>
      <c r="AS2205" s="153">
        <f t="shared" si="447"/>
        <v>363</v>
      </c>
      <c r="AT2205" s="153">
        <f t="shared" si="417"/>
        <v>1</v>
      </c>
      <c r="AU2205" s="153">
        <f t="shared" si="418"/>
        <v>0</v>
      </c>
      <c r="AV2205" s="153">
        <f t="shared" si="419"/>
        <v>0</v>
      </c>
      <c r="BA2205">
        <f t="shared" si="448"/>
        <v>29</v>
      </c>
    </row>
    <row r="2206" spans="2:53" x14ac:dyDescent="0.25">
      <c r="B2206" s="155">
        <f t="shared" si="441"/>
        <v>44925.999305555553</v>
      </c>
      <c r="C2206" s="155">
        <f t="shared" si="427"/>
        <v>44925.999305555553</v>
      </c>
      <c r="D2206" s="152">
        <f t="shared" si="430"/>
        <v>8.1300000000000008</v>
      </c>
      <c r="E2206" s="152"/>
      <c r="F2206" s="152"/>
      <c r="G2206" s="152"/>
      <c r="H2206" s="152" t="e">
        <f t="shared" si="431"/>
        <v>#N/A</v>
      </c>
      <c r="I2206" s="152"/>
      <c r="J2206" s="152" t="e">
        <f t="shared" si="432"/>
        <v>#N/A</v>
      </c>
      <c r="K2206" s="152"/>
      <c r="L2206" s="152"/>
      <c r="M2206" s="152"/>
      <c r="N2206" s="152"/>
      <c r="O2206" s="152"/>
      <c r="P2206" s="152"/>
      <c r="Q2206" s="152"/>
      <c r="R2206" s="152"/>
      <c r="S2206" s="152"/>
      <c r="T2206" s="153" cm="1">
        <f t="array" ref="T2206">MATCH(1,(TDU_Info!$C$5:$C$111=$T$6)*(TDU_Info!$B$5:$B$111&lt;=$B2206),0)</f>
        <v>87</v>
      </c>
      <c r="U2206" s="152">
        <f>100*(INDEX(TDU_Info!$E$5:$E$111,$T2206)/T$11+INDEX(TDU_Info!$F$5:$F$111,$T2206))</f>
        <v>4.5786000000000007</v>
      </c>
      <c r="V2206" s="152">
        <v>7.6550000000000002</v>
      </c>
      <c r="W2206" s="152">
        <v>8.141</v>
      </c>
      <c r="X2206" s="152">
        <v>8.6</v>
      </c>
      <c r="Y2206" s="152">
        <v>8.3290000000000006</v>
      </c>
      <c r="Z2206" s="152">
        <v>8.1709999999999994</v>
      </c>
      <c r="AA2206" s="152">
        <v>8.359</v>
      </c>
      <c r="AB2206" s="152">
        <v>8.9990000000000006</v>
      </c>
      <c r="AC2206" s="152">
        <v>8.7490000000000006</v>
      </c>
      <c r="AD2206" s="152">
        <v>7.4749999999999996</v>
      </c>
      <c r="AE2206" s="152">
        <v>7.5979999999999999</v>
      </c>
      <c r="AF2206" s="152">
        <v>8.1300000000000008</v>
      </c>
      <c r="AG2206" s="152">
        <v>7.83</v>
      </c>
      <c r="AH2206" s="152">
        <v>7.9770000000000003</v>
      </c>
      <c r="AI2206" s="152">
        <v>7.8259999999999996</v>
      </c>
      <c r="AJ2206" s="152">
        <v>8.5</v>
      </c>
      <c r="AK2206" s="152">
        <v>8.25</v>
      </c>
      <c r="AL2206" s="152" t="e">
        <f t="shared" si="433"/>
        <v>#N/A</v>
      </c>
      <c r="AM2206" s="152" t="e">
        <f t="shared" si="434"/>
        <v>#N/A</v>
      </c>
      <c r="AN2206" s="152" t="e">
        <f>NA()</f>
        <v>#N/A</v>
      </c>
      <c r="AO2206" s="152" t="e">
        <f>NA()</f>
        <v>#N/A</v>
      </c>
      <c r="AP2206" s="152">
        <f t="shared" si="446"/>
        <v>7.7013999999999987</v>
      </c>
      <c r="AQ2206" s="152"/>
      <c r="AR2206" s="152"/>
      <c r="AS2206" s="153">
        <f t="shared" si="447"/>
        <v>364</v>
      </c>
      <c r="AT2206" s="153">
        <f t="shared" si="417"/>
        <v>1</v>
      </c>
      <c r="AU2206" s="153">
        <f t="shared" si="418"/>
        <v>0</v>
      </c>
      <c r="AV2206" s="153">
        <f t="shared" si="419"/>
        <v>0</v>
      </c>
      <c r="BA2206">
        <f t="shared" si="448"/>
        <v>30</v>
      </c>
    </row>
    <row r="2207" spans="2:53" x14ac:dyDescent="0.25">
      <c r="B2207" s="155">
        <f t="shared" si="441"/>
        <v>44926.999305555553</v>
      </c>
      <c r="C2207" s="155">
        <f t="shared" si="427"/>
        <v>44926.999305555553</v>
      </c>
      <c r="D2207" s="152">
        <f t="shared" si="430"/>
        <v>7.93</v>
      </c>
      <c r="E2207" s="152"/>
      <c r="F2207" s="152"/>
      <c r="G2207" s="152"/>
      <c r="H2207" s="152" t="e">
        <f t="shared" si="431"/>
        <v>#N/A</v>
      </c>
      <c r="I2207" s="152"/>
      <c r="J2207" s="152" t="e">
        <f t="shared" si="432"/>
        <v>#N/A</v>
      </c>
      <c r="K2207" s="152"/>
      <c r="L2207" s="152"/>
      <c r="M2207" s="152"/>
      <c r="N2207" s="152"/>
      <c r="O2207" s="152"/>
      <c r="P2207" s="152"/>
      <c r="Q2207" s="152"/>
      <c r="R2207" s="152"/>
      <c r="S2207" s="152"/>
      <c r="T2207" s="153" cm="1">
        <f t="array" ref="T2207">MATCH(1,(TDU_Info!$C$5:$C$111=$T$6)*(TDU_Info!$B$5:$B$111&lt;=$B2207),0)</f>
        <v>87</v>
      </c>
      <c r="U2207" s="152">
        <f>100*(INDEX(TDU_Info!$E$5:$E$111,$T2207)/T$11+INDEX(TDU_Info!$F$5:$F$111,$T2207))</f>
        <v>4.5786000000000007</v>
      </c>
      <c r="V2207" s="152">
        <v>7.6550000000000002</v>
      </c>
      <c r="W2207" s="152">
        <v>7.641</v>
      </c>
      <c r="X2207" s="152">
        <v>8.2949999999999999</v>
      </c>
      <c r="Y2207" s="152">
        <v>8.1289999999999996</v>
      </c>
      <c r="Z2207" s="152">
        <v>8.0649999999999995</v>
      </c>
      <c r="AA2207" s="152">
        <v>8.1310000000000002</v>
      </c>
      <c r="AB2207" s="152">
        <v>8.6950000000000003</v>
      </c>
      <c r="AC2207" s="152">
        <v>8.6189999999999998</v>
      </c>
      <c r="AD2207" s="152">
        <v>7.2169999999999996</v>
      </c>
      <c r="AE2207" s="152">
        <v>7.1280000000000001</v>
      </c>
      <c r="AF2207" s="152">
        <v>7.93</v>
      </c>
      <c r="AG2207" s="152">
        <v>7.63</v>
      </c>
      <c r="AH2207" s="152">
        <v>7.5350000000000001</v>
      </c>
      <c r="AI2207" s="152">
        <v>7.5259999999999998</v>
      </c>
      <c r="AJ2207" s="152">
        <v>8.4480000000000004</v>
      </c>
      <c r="AK2207" s="152">
        <v>8.1199999999999992</v>
      </c>
      <c r="AL2207" s="152" t="e">
        <f t="shared" si="433"/>
        <v>#N/A</v>
      </c>
      <c r="AM2207" s="152" t="e">
        <f t="shared" si="434"/>
        <v>#N/A</v>
      </c>
      <c r="AN2207" s="152" t="e">
        <f>NA()</f>
        <v>#N/A</v>
      </c>
      <c r="AO2207" s="152" t="e">
        <f>NA()</f>
        <v>#N/A</v>
      </c>
      <c r="AP2207" s="152">
        <f t="shared" si="446"/>
        <v>7.7013999999999987</v>
      </c>
      <c r="AQ2207" s="152"/>
      <c r="AR2207" s="152"/>
      <c r="AS2207" s="153">
        <f t="shared" si="447"/>
        <v>365</v>
      </c>
      <c r="AT2207" s="153">
        <f t="shared" si="417"/>
        <v>1</v>
      </c>
      <c r="AU2207" s="153">
        <f t="shared" si="418"/>
        <v>0</v>
      </c>
      <c r="AV2207" s="153">
        <f t="shared" si="419"/>
        <v>0</v>
      </c>
      <c r="BA2207">
        <f t="shared" si="448"/>
        <v>31</v>
      </c>
    </row>
    <row r="2208" spans="2:53" x14ac:dyDescent="0.25">
      <c r="B2208" s="155">
        <f t="shared" si="441"/>
        <v>44927.999305555553</v>
      </c>
      <c r="C2208" s="155">
        <f t="shared" si="427"/>
        <v>44927.999305555553</v>
      </c>
      <c r="D2208" s="152">
        <f t="shared" si="430"/>
        <v>7.93</v>
      </c>
      <c r="E2208" s="152"/>
      <c r="F2208" s="152"/>
      <c r="G2208" s="152"/>
      <c r="H2208" s="152" t="e">
        <f t="shared" si="431"/>
        <v>#N/A</v>
      </c>
      <c r="I2208" s="152"/>
      <c r="J2208" s="152" t="e">
        <f t="shared" si="432"/>
        <v>#N/A</v>
      </c>
      <c r="K2208" s="152"/>
      <c r="L2208" s="152"/>
      <c r="M2208" s="152"/>
      <c r="N2208" s="152"/>
      <c r="O2208" s="152"/>
      <c r="P2208" s="152"/>
      <c r="Q2208" s="152"/>
      <c r="R2208" s="152"/>
      <c r="S2208" s="152"/>
      <c r="T2208" s="153" cm="1">
        <f t="array" ref="T2208">MATCH(1,(TDU_Info!$C$5:$C$111=$T$6)*(TDU_Info!$B$5:$B$111&lt;=$B2208),0)</f>
        <v>87</v>
      </c>
      <c r="U2208" s="152">
        <f>100*(INDEX(TDU_Info!$E$5:$E$111,$T2208)/T$11+INDEX(TDU_Info!$F$5:$F$111,$T2208))</f>
        <v>4.5786000000000007</v>
      </c>
      <c r="V2208" s="152">
        <v>7.6550000000000002</v>
      </c>
      <c r="W2208" s="152">
        <v>7.641</v>
      </c>
      <c r="X2208" s="152">
        <v>8.2949999999999999</v>
      </c>
      <c r="Y2208" s="152">
        <v>8.1289999999999996</v>
      </c>
      <c r="Z2208" s="152">
        <v>8.0649999999999995</v>
      </c>
      <c r="AA2208" s="152">
        <v>8.1310000000000002</v>
      </c>
      <c r="AB2208" s="152">
        <v>8.6950000000000003</v>
      </c>
      <c r="AC2208" s="152">
        <v>8.6189999999999998</v>
      </c>
      <c r="AD2208" s="152">
        <v>7.2169999999999996</v>
      </c>
      <c r="AE2208" s="152">
        <v>7.1280000000000001</v>
      </c>
      <c r="AF2208" s="152">
        <v>7.93</v>
      </c>
      <c r="AG2208" s="152">
        <v>7.63</v>
      </c>
      <c r="AH2208" s="152">
        <v>7.5350000000000001</v>
      </c>
      <c r="AI2208" s="152">
        <v>7.5259999999999998</v>
      </c>
      <c r="AJ2208" s="152">
        <v>8.4480000000000004</v>
      </c>
      <c r="AK2208" s="152">
        <v>8.1199999999999992</v>
      </c>
      <c r="AL2208" s="152" t="e">
        <f t="shared" si="433"/>
        <v>#N/A</v>
      </c>
      <c r="AM2208" s="152" t="e">
        <f t="shared" si="434"/>
        <v>#N/A</v>
      </c>
      <c r="AN2208" s="152" t="e">
        <f>NA()</f>
        <v>#N/A</v>
      </c>
      <c r="AO2208" s="152" t="e">
        <f>NA()</f>
        <v>#N/A</v>
      </c>
      <c r="AP2208" s="152" t="e">
        <f t="shared" si="446"/>
        <v>#N/A</v>
      </c>
      <c r="AQ2208" s="152"/>
      <c r="AR2208" s="152"/>
      <c r="AS2208" s="153">
        <f t="shared" si="447"/>
        <v>1</v>
      </c>
      <c r="AT2208" s="153">
        <f t="shared" si="417"/>
        <v>1</v>
      </c>
      <c r="AU2208" s="153">
        <f t="shared" si="418"/>
        <v>0</v>
      </c>
      <c r="AV2208" s="153">
        <f t="shared" si="419"/>
        <v>0</v>
      </c>
      <c r="BA2208">
        <f t="shared" si="448"/>
        <v>1</v>
      </c>
    </row>
    <row r="2209" spans="2:53" x14ac:dyDescent="0.25">
      <c r="B2209" s="155">
        <f t="shared" si="441"/>
        <v>44928.999305555553</v>
      </c>
      <c r="C2209" s="155">
        <f t="shared" si="427"/>
        <v>44928.999305555553</v>
      </c>
      <c r="D2209" s="152">
        <f t="shared" si="430"/>
        <v>7.93</v>
      </c>
      <c r="E2209" s="152"/>
      <c r="F2209" s="152"/>
      <c r="G2209" s="152"/>
      <c r="H2209" s="152" t="e">
        <f t="shared" si="431"/>
        <v>#N/A</v>
      </c>
      <c r="I2209" s="152"/>
      <c r="J2209" s="152" t="e">
        <f t="shared" si="432"/>
        <v>#N/A</v>
      </c>
      <c r="K2209" s="152"/>
      <c r="L2209" s="152"/>
      <c r="M2209" s="152"/>
      <c r="N2209" s="152"/>
      <c r="O2209" s="152"/>
      <c r="P2209" s="152"/>
      <c r="Q2209" s="152"/>
      <c r="R2209" s="152"/>
      <c r="S2209" s="152"/>
      <c r="T2209" s="153" cm="1">
        <f t="array" ref="T2209">MATCH(1,(TDU_Info!$C$5:$C$111=$T$6)*(TDU_Info!$B$5:$B$111&lt;=$B2209),0)</f>
        <v>87</v>
      </c>
      <c r="U2209" s="152">
        <f>100*(INDEX(TDU_Info!$E$5:$E$111,$T2209)/T$11+INDEX(TDU_Info!$F$5:$F$111,$T2209))</f>
        <v>4.5786000000000007</v>
      </c>
      <c r="V2209" s="152">
        <v>7.4550000000000001</v>
      </c>
      <c r="W2209" s="152">
        <v>7.641</v>
      </c>
      <c r="X2209" s="152">
        <v>8.2949999999999999</v>
      </c>
      <c r="Y2209" s="152">
        <v>8.1289999999999996</v>
      </c>
      <c r="Z2209" s="152">
        <v>7.8710000000000004</v>
      </c>
      <c r="AA2209" s="152">
        <v>8.1310000000000002</v>
      </c>
      <c r="AB2209" s="152">
        <v>8.6950000000000003</v>
      </c>
      <c r="AC2209" s="152">
        <v>8.6189999999999998</v>
      </c>
      <c r="AD2209" s="152">
        <v>7.2169999999999996</v>
      </c>
      <c r="AE2209" s="152">
        <v>7.1280000000000001</v>
      </c>
      <c r="AF2209" s="152">
        <v>7.93</v>
      </c>
      <c r="AG2209" s="152">
        <v>7.63</v>
      </c>
      <c r="AH2209" s="152">
        <v>7.5350000000000001</v>
      </c>
      <c r="AI2209" s="152">
        <v>7.5259999999999998</v>
      </c>
      <c r="AJ2209" s="152">
        <v>8.4480000000000004</v>
      </c>
      <c r="AK2209" s="152">
        <v>8.1199999999999992</v>
      </c>
      <c r="AL2209" s="152" t="e">
        <f t="shared" si="433"/>
        <v>#N/A</v>
      </c>
      <c r="AM2209" s="152" t="e">
        <f t="shared" si="434"/>
        <v>#N/A</v>
      </c>
      <c r="AN2209" s="152" t="e">
        <f>NA()</f>
        <v>#N/A</v>
      </c>
      <c r="AO2209" s="152" t="e">
        <f>NA()</f>
        <v>#N/A</v>
      </c>
      <c r="AP2209" s="152">
        <f t="shared" si="446"/>
        <v>7.7013999999999987</v>
      </c>
      <c r="AQ2209" s="152"/>
      <c r="AR2209" s="152"/>
      <c r="AS2209" s="153">
        <f t="shared" si="447"/>
        <v>2</v>
      </c>
      <c r="AT2209" s="153">
        <f t="shared" si="417"/>
        <v>1</v>
      </c>
      <c r="AU2209" s="153">
        <f t="shared" si="418"/>
        <v>0</v>
      </c>
      <c r="AV2209" s="153">
        <f t="shared" si="419"/>
        <v>0</v>
      </c>
      <c r="BA2209">
        <f t="shared" si="448"/>
        <v>2</v>
      </c>
    </row>
    <row r="2210" spans="2:53" x14ac:dyDescent="0.25">
      <c r="B2210" s="155">
        <f t="shared" si="441"/>
        <v>44929.999305555553</v>
      </c>
      <c r="C2210" s="155">
        <f t="shared" si="427"/>
        <v>44929.999305555553</v>
      </c>
      <c r="D2210" s="152">
        <f t="shared" si="430"/>
        <v>7.93</v>
      </c>
      <c r="E2210" s="152"/>
      <c r="F2210" s="152"/>
      <c r="G2210" s="152"/>
      <c r="H2210" s="152" t="e">
        <f t="shared" si="431"/>
        <v>#N/A</v>
      </c>
      <c r="I2210" s="152"/>
      <c r="J2210" s="152" t="e">
        <f t="shared" si="432"/>
        <v>#N/A</v>
      </c>
      <c r="K2210" s="152"/>
      <c r="L2210" s="152"/>
      <c r="M2210" s="152"/>
      <c r="N2210" s="152"/>
      <c r="O2210" s="152"/>
      <c r="P2210" s="152"/>
      <c r="Q2210" s="152"/>
      <c r="R2210" s="152"/>
      <c r="S2210" s="152"/>
      <c r="T2210" s="153" cm="1">
        <f t="array" ref="T2210">MATCH(1,(TDU_Info!$C$5:$C$111=$T$6)*(TDU_Info!$B$5:$B$111&lt;=$B2210),0)</f>
        <v>87</v>
      </c>
      <c r="U2210" s="152">
        <f>100*(INDEX(TDU_Info!$E$5:$E$111,$T2210)/T$11+INDEX(TDU_Info!$F$5:$F$111,$T2210))</f>
        <v>4.5786000000000007</v>
      </c>
      <c r="V2210" s="152">
        <v>7.4550000000000001</v>
      </c>
      <c r="W2210" s="152">
        <v>7.641</v>
      </c>
      <c r="X2210" s="152">
        <v>8.2949999999999999</v>
      </c>
      <c r="Y2210" s="152">
        <v>8.1289999999999996</v>
      </c>
      <c r="Z2210" s="152">
        <v>7.8710000000000004</v>
      </c>
      <c r="AA2210" s="152">
        <v>8.1310000000000002</v>
      </c>
      <c r="AB2210" s="152">
        <v>8.6950000000000003</v>
      </c>
      <c r="AC2210" s="152">
        <v>8.6189999999999998</v>
      </c>
      <c r="AD2210" s="152">
        <v>7.2169999999999996</v>
      </c>
      <c r="AE2210" s="152">
        <v>7.1280000000000001</v>
      </c>
      <c r="AF2210" s="152">
        <v>7.93</v>
      </c>
      <c r="AG2210" s="152">
        <v>7.63</v>
      </c>
      <c r="AH2210" s="152">
        <v>7.5350000000000001</v>
      </c>
      <c r="AI2210" s="152">
        <v>7.5259999999999998</v>
      </c>
      <c r="AJ2210" s="152">
        <v>8.4480000000000004</v>
      </c>
      <c r="AK2210" s="152">
        <v>8.1199999999999992</v>
      </c>
      <c r="AL2210" s="152" t="e">
        <f t="shared" si="433"/>
        <v>#N/A</v>
      </c>
      <c r="AM2210" s="152" t="e">
        <f t="shared" si="434"/>
        <v>#N/A</v>
      </c>
      <c r="AN2210" s="152" t="e">
        <f>NA()</f>
        <v>#N/A</v>
      </c>
      <c r="AO2210" s="152" t="e">
        <f>NA()</f>
        <v>#N/A</v>
      </c>
      <c r="AP2210" s="152">
        <f t="shared" si="446"/>
        <v>7.7013999999999987</v>
      </c>
      <c r="AQ2210" s="152"/>
      <c r="AR2210" s="152"/>
      <c r="AS2210" s="153">
        <f t="shared" si="447"/>
        <v>3</v>
      </c>
      <c r="AT2210" s="153">
        <f t="shared" si="417"/>
        <v>1</v>
      </c>
      <c r="AU2210" s="153">
        <f t="shared" si="418"/>
        <v>0</v>
      </c>
      <c r="AV2210" s="153">
        <f t="shared" si="419"/>
        <v>0</v>
      </c>
      <c r="BA2210">
        <f t="shared" si="448"/>
        <v>3</v>
      </c>
    </row>
    <row r="2211" spans="2:53" x14ac:dyDescent="0.25">
      <c r="B2211" s="155">
        <f t="shared" si="441"/>
        <v>44930.999305555553</v>
      </c>
      <c r="C2211" s="155">
        <f t="shared" si="427"/>
        <v>44930.999305555553</v>
      </c>
      <c r="D2211" s="152">
        <f t="shared" si="430"/>
        <v>7.49</v>
      </c>
      <c r="E2211" s="152"/>
      <c r="F2211" s="152"/>
      <c r="G2211" s="152"/>
      <c r="H2211" s="152" t="e">
        <f t="shared" si="431"/>
        <v>#N/A</v>
      </c>
      <c r="I2211" s="152"/>
      <c r="J2211" s="152" t="e">
        <f t="shared" si="432"/>
        <v>#N/A</v>
      </c>
      <c r="K2211" s="152"/>
      <c r="L2211" s="152"/>
      <c r="M2211" s="152"/>
      <c r="N2211" s="152"/>
      <c r="O2211" s="152"/>
      <c r="P2211" s="152"/>
      <c r="Q2211" s="152"/>
      <c r="R2211" s="152"/>
      <c r="S2211" s="152"/>
      <c r="T2211" s="153" cm="1">
        <f t="array" ref="T2211">MATCH(1,(TDU_Info!$C$5:$C$111=$T$6)*(TDU_Info!$B$5:$B$111&lt;=$B2211),0)</f>
        <v>87</v>
      </c>
      <c r="U2211" s="152">
        <f>100*(INDEX(TDU_Info!$E$5:$E$111,$T2211)/T$11+INDEX(TDU_Info!$F$5:$F$111,$T2211))</f>
        <v>4.5786000000000007</v>
      </c>
      <c r="V2211" s="152">
        <v>7.3460000000000001</v>
      </c>
      <c r="W2211" s="152">
        <v>7.3410000000000002</v>
      </c>
      <c r="X2211" s="152">
        <v>7.9889999999999999</v>
      </c>
      <c r="Y2211" s="152">
        <v>8.09</v>
      </c>
      <c r="Z2211" s="152">
        <v>7.7649999999999997</v>
      </c>
      <c r="AA2211" s="152">
        <v>7.7590000000000003</v>
      </c>
      <c r="AB2211" s="152">
        <v>8.1940000000000008</v>
      </c>
      <c r="AC2211" s="152">
        <v>8.56</v>
      </c>
      <c r="AD2211" s="152">
        <v>6.9169999999999998</v>
      </c>
      <c r="AE2211" s="152">
        <v>6.8179999999999996</v>
      </c>
      <c r="AF2211" s="152">
        <v>7.49</v>
      </c>
      <c r="AG2211" s="152">
        <v>7.63</v>
      </c>
      <c r="AH2211" s="152">
        <v>7.335</v>
      </c>
      <c r="AI2211" s="152">
        <v>7.5259999999999998</v>
      </c>
      <c r="AJ2211" s="152">
        <v>8.1940000000000008</v>
      </c>
      <c r="AK2211" s="152">
        <v>8.1199999999999992</v>
      </c>
      <c r="AL2211" s="152" t="e">
        <f t="shared" si="433"/>
        <v>#N/A</v>
      </c>
      <c r="AM2211" s="152" t="e">
        <f t="shared" si="434"/>
        <v>#N/A</v>
      </c>
      <c r="AN2211" s="152" t="e">
        <f>NA()</f>
        <v>#N/A</v>
      </c>
      <c r="AO2211" s="152" t="e">
        <f>NA()</f>
        <v>#N/A</v>
      </c>
      <c r="AP2211" s="152">
        <f t="shared" si="446"/>
        <v>7.7013999999999987</v>
      </c>
      <c r="AQ2211" s="152"/>
      <c r="AR2211" s="152"/>
      <c r="AS2211" s="153">
        <f t="shared" si="447"/>
        <v>4</v>
      </c>
      <c r="AT2211" s="153">
        <f t="shared" si="417"/>
        <v>1</v>
      </c>
      <c r="AU2211" s="153">
        <f t="shared" si="418"/>
        <v>0</v>
      </c>
      <c r="AV2211" s="153">
        <f t="shared" si="419"/>
        <v>0</v>
      </c>
      <c r="BA2211">
        <f t="shared" si="448"/>
        <v>4</v>
      </c>
    </row>
    <row r="2212" spans="2:53" x14ac:dyDescent="0.25">
      <c r="B2212" s="155">
        <f t="shared" si="441"/>
        <v>44931.999305555553</v>
      </c>
      <c r="C2212" s="155">
        <f t="shared" si="427"/>
        <v>44931.999305555553</v>
      </c>
      <c r="D2212" s="152">
        <f t="shared" si="430"/>
        <v>7.49</v>
      </c>
      <c r="E2212" s="152"/>
      <c r="F2212" s="152"/>
      <c r="G2212" s="152"/>
      <c r="H2212" s="152" t="e">
        <f t="shared" si="431"/>
        <v>#N/A</v>
      </c>
      <c r="I2212" s="152"/>
      <c r="J2212" s="152" t="e">
        <f t="shared" si="432"/>
        <v>#N/A</v>
      </c>
      <c r="K2212" s="152"/>
      <c r="L2212" s="152"/>
      <c r="M2212" s="152"/>
      <c r="N2212" s="152"/>
      <c r="O2212" s="152"/>
      <c r="P2212" s="152"/>
      <c r="Q2212" s="152"/>
      <c r="R2212" s="152"/>
      <c r="S2212" s="152"/>
      <c r="T2212" s="153" cm="1">
        <f t="array" ref="T2212">MATCH(1,(TDU_Info!$C$5:$C$111=$T$6)*(TDU_Info!$B$5:$B$111&lt;=$B2212),0)</f>
        <v>87</v>
      </c>
      <c r="U2212" s="152">
        <f>100*(INDEX(TDU_Info!$E$5:$E$111,$T2212)/T$11+INDEX(TDU_Info!$F$5:$F$111,$T2212))</f>
        <v>4.5786000000000007</v>
      </c>
      <c r="V2212" s="152">
        <v>7.0549999999999997</v>
      </c>
      <c r="W2212" s="152">
        <v>7.15</v>
      </c>
      <c r="X2212" s="152">
        <v>7.57</v>
      </c>
      <c r="Y2212" s="152">
        <v>7.44</v>
      </c>
      <c r="Z2212" s="152">
        <v>7.5709999999999997</v>
      </c>
      <c r="AA2212" s="152">
        <v>7.665</v>
      </c>
      <c r="AB2212" s="152">
        <v>8.1</v>
      </c>
      <c r="AC2212" s="152">
        <v>7.9</v>
      </c>
      <c r="AD2212" s="152">
        <v>6.9169999999999998</v>
      </c>
      <c r="AE2212" s="152">
        <v>6.8179999999999996</v>
      </c>
      <c r="AF2212" s="152">
        <v>7.49</v>
      </c>
      <c r="AG2212" s="152">
        <v>7.43</v>
      </c>
      <c r="AH2212" s="152">
        <v>7.335</v>
      </c>
      <c r="AI2212" s="152">
        <v>7.4059999999999997</v>
      </c>
      <c r="AJ2212" s="152">
        <v>7.72</v>
      </c>
      <c r="AK2212" s="152">
        <v>7.52</v>
      </c>
      <c r="AL2212" s="152" t="e">
        <f t="shared" si="433"/>
        <v>#N/A</v>
      </c>
      <c r="AM2212" s="152" t="e">
        <f t="shared" si="434"/>
        <v>#N/A</v>
      </c>
      <c r="AN2212" s="152" t="e">
        <f>NA()</f>
        <v>#N/A</v>
      </c>
      <c r="AO2212" s="152" t="e">
        <f>NA()</f>
        <v>#N/A</v>
      </c>
      <c r="AP2212" s="152">
        <f t="shared" si="446"/>
        <v>7.7013999999999987</v>
      </c>
      <c r="AQ2212" s="152"/>
      <c r="AR2212" s="152"/>
      <c r="AS2212" s="153">
        <f t="shared" si="447"/>
        <v>5</v>
      </c>
      <c r="AT2212" s="153">
        <f t="shared" si="417"/>
        <v>1</v>
      </c>
      <c r="AU2212" s="153">
        <f t="shared" si="418"/>
        <v>0</v>
      </c>
      <c r="AV2212" s="153">
        <f t="shared" si="419"/>
        <v>0</v>
      </c>
      <c r="BA2212">
        <f t="shared" si="448"/>
        <v>5</v>
      </c>
    </row>
    <row r="2213" spans="2:53" x14ac:dyDescent="0.25">
      <c r="B2213" s="155">
        <f t="shared" si="441"/>
        <v>44932.999305555553</v>
      </c>
      <c r="C2213" s="155">
        <f t="shared" si="427"/>
        <v>44932.999305555553</v>
      </c>
      <c r="D2213" s="152">
        <f t="shared" si="430"/>
        <v>7.2080000000000002</v>
      </c>
      <c r="E2213" s="152"/>
      <c r="F2213" s="152"/>
      <c r="G2213" s="152"/>
      <c r="H2213" s="152" t="e">
        <f t="shared" si="431"/>
        <v>#N/A</v>
      </c>
      <c r="I2213" s="152"/>
      <c r="J2213" s="152" t="e">
        <f t="shared" si="432"/>
        <v>#N/A</v>
      </c>
      <c r="K2213" s="152"/>
      <c r="L2213" s="152"/>
      <c r="M2213" s="152"/>
      <c r="N2213" s="152"/>
      <c r="O2213" s="152"/>
      <c r="P2213" s="152"/>
      <c r="Q2213" s="152"/>
      <c r="R2213" s="152"/>
      <c r="S2213" s="152"/>
      <c r="T2213" s="153" cm="1">
        <f t="array" ref="T2213">MATCH(1,(TDU_Info!$C$5:$C$111=$T$6)*(TDU_Info!$B$5:$B$111&lt;=$B2213),0)</f>
        <v>87</v>
      </c>
      <c r="U2213" s="152">
        <f>100*(INDEX(TDU_Info!$E$5:$E$111,$T2213)/T$11+INDEX(TDU_Info!$F$5:$F$111,$T2213))</f>
        <v>4.5786000000000007</v>
      </c>
      <c r="V2213" s="152">
        <v>6.6449999999999996</v>
      </c>
      <c r="W2213" s="152">
        <v>6.9020000000000001</v>
      </c>
      <c r="X2213" s="152">
        <v>7.4550000000000001</v>
      </c>
      <c r="Y2213" s="152">
        <v>7.44</v>
      </c>
      <c r="Z2213" s="152">
        <v>7.1210000000000004</v>
      </c>
      <c r="AA2213" s="152">
        <v>7.5650000000000004</v>
      </c>
      <c r="AB2213" s="152">
        <v>8</v>
      </c>
      <c r="AC2213" s="152">
        <v>7.8</v>
      </c>
      <c r="AD2213" s="152">
        <v>6.617</v>
      </c>
      <c r="AE2213" s="152">
        <v>6.6280000000000001</v>
      </c>
      <c r="AF2213" s="152">
        <v>7.2080000000000002</v>
      </c>
      <c r="AG2213" s="152">
        <v>7.2480000000000002</v>
      </c>
      <c r="AH2213" s="152">
        <v>7.085</v>
      </c>
      <c r="AI2213" s="152">
        <v>7.226</v>
      </c>
      <c r="AJ2213" s="152">
        <v>7.72</v>
      </c>
      <c r="AK2213" s="152">
        <v>7.42</v>
      </c>
      <c r="AL2213" s="152" t="e">
        <f t="shared" si="433"/>
        <v>#N/A</v>
      </c>
      <c r="AM2213" s="152" t="e">
        <f t="shared" si="434"/>
        <v>#N/A</v>
      </c>
      <c r="AN2213" s="152" t="e">
        <f>NA()</f>
        <v>#N/A</v>
      </c>
      <c r="AO2213" s="152" t="e">
        <f>NA()</f>
        <v>#N/A</v>
      </c>
      <c r="AP2213" s="152">
        <f t="shared" si="446"/>
        <v>7.7013999999999987</v>
      </c>
      <c r="AQ2213" s="152"/>
      <c r="AR2213" s="152"/>
      <c r="AS2213" s="153">
        <f t="shared" si="447"/>
        <v>6</v>
      </c>
      <c r="AT2213" s="153">
        <f t="shared" si="417"/>
        <v>1</v>
      </c>
      <c r="AU2213" s="153">
        <f t="shared" si="418"/>
        <v>0</v>
      </c>
      <c r="AV2213" s="153">
        <f t="shared" si="419"/>
        <v>0</v>
      </c>
      <c r="BA2213">
        <f t="shared" si="448"/>
        <v>6</v>
      </c>
    </row>
    <row r="2214" spans="2:53" x14ac:dyDescent="0.25">
      <c r="B2214" s="155">
        <f t="shared" si="441"/>
        <v>44933.999305555553</v>
      </c>
      <c r="C2214" s="155">
        <f t="shared" si="427"/>
        <v>44933.999305555553</v>
      </c>
      <c r="D2214" s="152">
        <f t="shared" si="430"/>
        <v>7.03</v>
      </c>
      <c r="E2214" s="152"/>
      <c r="F2214" s="152"/>
      <c r="G2214" s="152"/>
      <c r="H2214" s="152" t="e">
        <f t="shared" si="431"/>
        <v>#N/A</v>
      </c>
      <c r="I2214" s="152"/>
      <c r="J2214" s="152" t="e">
        <f t="shared" si="432"/>
        <v>#N/A</v>
      </c>
      <c r="K2214" s="152"/>
      <c r="L2214" s="152"/>
      <c r="M2214" s="152"/>
      <c r="N2214" s="152"/>
      <c r="O2214" s="152"/>
      <c r="P2214" s="152"/>
      <c r="Q2214" s="152"/>
      <c r="R2214" s="152"/>
      <c r="S2214" s="152"/>
      <c r="T2214" s="153" cm="1">
        <f t="array" ref="T2214">MATCH(1,(TDU_Info!$C$5:$C$111=$T$6)*(TDU_Info!$B$5:$B$111&lt;=$B2214),0)</f>
        <v>87</v>
      </c>
      <c r="U2214" s="152">
        <f>100*(INDEX(TDU_Info!$E$5:$E$111,$T2214)/T$11+INDEX(TDU_Info!$F$5:$F$111,$T2214))</f>
        <v>4.5786000000000007</v>
      </c>
      <c r="V2214" s="152">
        <v>6.39</v>
      </c>
      <c r="W2214" s="152">
        <v>6.641</v>
      </c>
      <c r="X2214" s="152">
        <v>7.3550000000000004</v>
      </c>
      <c r="Y2214" s="152">
        <v>7.4290000000000003</v>
      </c>
      <c r="Z2214" s="152">
        <v>6.7990000000000004</v>
      </c>
      <c r="AA2214" s="152">
        <v>7.1589999999999998</v>
      </c>
      <c r="AB2214" s="152">
        <v>7.8490000000000002</v>
      </c>
      <c r="AC2214" s="152">
        <v>7.7190000000000003</v>
      </c>
      <c r="AD2214" s="152">
        <v>6.0750000000000002</v>
      </c>
      <c r="AE2214" s="152">
        <v>6.2279999999999998</v>
      </c>
      <c r="AF2214" s="152">
        <v>7.03</v>
      </c>
      <c r="AG2214" s="152">
        <v>6.93</v>
      </c>
      <c r="AH2214" s="152">
        <v>6.4770000000000003</v>
      </c>
      <c r="AI2214" s="152">
        <v>6.8360000000000003</v>
      </c>
      <c r="AJ2214" s="152">
        <v>7.52</v>
      </c>
      <c r="AK2214" s="152">
        <v>7.22</v>
      </c>
      <c r="AL2214" s="152" t="e">
        <f t="shared" si="433"/>
        <v>#N/A</v>
      </c>
      <c r="AM2214" s="152" t="e">
        <f t="shared" si="434"/>
        <v>#N/A</v>
      </c>
      <c r="AN2214" s="152" t="e">
        <f>NA()</f>
        <v>#N/A</v>
      </c>
      <c r="AO2214" s="152" t="e">
        <f>NA()</f>
        <v>#N/A</v>
      </c>
      <c r="AP2214" s="152">
        <f t="shared" si="446"/>
        <v>7.7013999999999987</v>
      </c>
      <c r="AQ2214" s="152"/>
      <c r="AR2214" s="152"/>
      <c r="AS2214" s="153">
        <f t="shared" ref="AS2214:AS2223" si="449">ROUNDUP(B2214-DATE(YEAR(B2214),1,1),0)</f>
        <v>7</v>
      </c>
      <c r="AT2214" s="153">
        <f t="shared" si="417"/>
        <v>1</v>
      </c>
      <c r="AU2214" s="153">
        <f t="shared" si="418"/>
        <v>0</v>
      </c>
      <c r="AV2214" s="153">
        <f t="shared" si="419"/>
        <v>0</v>
      </c>
      <c r="BA2214">
        <f t="shared" ref="BA2214:BA2223" si="450">DAY(C2214)</f>
        <v>7</v>
      </c>
    </row>
    <row r="2215" spans="2:53" x14ac:dyDescent="0.25">
      <c r="B2215" s="155">
        <f t="shared" si="441"/>
        <v>44934.999305555553</v>
      </c>
      <c r="C2215" s="155">
        <f t="shared" si="427"/>
        <v>44934.999305555553</v>
      </c>
      <c r="D2215" s="152">
        <f t="shared" si="430"/>
        <v>7.03</v>
      </c>
      <c r="E2215" s="152"/>
      <c r="F2215" s="152"/>
      <c r="G2215" s="152"/>
      <c r="H2215" s="152" t="e">
        <f t="shared" si="431"/>
        <v>#N/A</v>
      </c>
      <c r="I2215" s="152"/>
      <c r="J2215" s="152" t="e">
        <f t="shared" si="432"/>
        <v>#N/A</v>
      </c>
      <c r="K2215" s="152"/>
      <c r="L2215" s="152"/>
      <c r="M2215" s="152"/>
      <c r="N2215" s="152"/>
      <c r="O2215" s="152"/>
      <c r="P2215" s="152"/>
      <c r="Q2215" s="152"/>
      <c r="R2215" s="152"/>
      <c r="S2215" s="152"/>
      <c r="T2215" s="153" cm="1">
        <f t="array" ref="T2215">MATCH(1,(TDU_Info!$C$5:$C$111=$T$6)*(TDU_Info!$B$5:$B$111&lt;=$B2215),0)</f>
        <v>87</v>
      </c>
      <c r="U2215" s="152">
        <f>100*(INDEX(TDU_Info!$E$5:$E$111,$T2215)/T$11+INDEX(TDU_Info!$F$5:$F$111,$T2215))</f>
        <v>4.5786000000000007</v>
      </c>
      <c r="V2215" s="152">
        <v>6.39</v>
      </c>
      <c r="W2215" s="152">
        <v>6.641</v>
      </c>
      <c r="X2215" s="152">
        <v>7.3550000000000004</v>
      </c>
      <c r="Y2215" s="152">
        <v>7.4290000000000003</v>
      </c>
      <c r="Z2215" s="152">
        <v>6.7990000000000004</v>
      </c>
      <c r="AA2215" s="152">
        <v>7.1589999999999998</v>
      </c>
      <c r="AB2215" s="152">
        <v>7.8490000000000002</v>
      </c>
      <c r="AC2215" s="152">
        <v>7.7190000000000003</v>
      </c>
      <c r="AD2215" s="152">
        <v>6.0750000000000002</v>
      </c>
      <c r="AE2215" s="152">
        <v>6.2279999999999998</v>
      </c>
      <c r="AF2215" s="152">
        <v>7.03</v>
      </c>
      <c r="AG2215" s="152">
        <v>6.93</v>
      </c>
      <c r="AH2215" s="152">
        <v>6.4770000000000003</v>
      </c>
      <c r="AI2215" s="152">
        <v>6.8360000000000003</v>
      </c>
      <c r="AJ2215" s="152">
        <v>7.52</v>
      </c>
      <c r="AK2215" s="152">
        <v>7.22</v>
      </c>
      <c r="AL2215" s="152" t="e">
        <f t="shared" si="433"/>
        <v>#N/A</v>
      </c>
      <c r="AM2215" s="152" t="e">
        <f t="shared" si="434"/>
        <v>#N/A</v>
      </c>
      <c r="AN2215" s="152" t="e">
        <f>NA()</f>
        <v>#N/A</v>
      </c>
      <c r="AO2215" s="152" t="e">
        <f>NA()</f>
        <v>#N/A</v>
      </c>
      <c r="AP2215" s="152">
        <f t="shared" si="446"/>
        <v>7.7013999999999987</v>
      </c>
      <c r="AQ2215" s="152"/>
      <c r="AR2215" s="152"/>
      <c r="AS2215" s="153">
        <f t="shared" si="449"/>
        <v>8</v>
      </c>
      <c r="AT2215" s="153">
        <f t="shared" si="417"/>
        <v>1</v>
      </c>
      <c r="AU2215" s="153">
        <f t="shared" si="418"/>
        <v>0</v>
      </c>
      <c r="AV2215" s="153">
        <f t="shared" si="419"/>
        <v>0</v>
      </c>
      <c r="BA2215">
        <f t="shared" si="450"/>
        <v>8</v>
      </c>
    </row>
    <row r="2216" spans="2:53" x14ac:dyDescent="0.25">
      <c r="B2216" s="155">
        <f t="shared" si="441"/>
        <v>44935.999305555553</v>
      </c>
      <c r="C2216" s="155">
        <f t="shared" si="427"/>
        <v>44935.999305555553</v>
      </c>
      <c r="D2216" s="152">
        <f t="shared" si="430"/>
        <v>7.03</v>
      </c>
      <c r="E2216" s="152"/>
      <c r="F2216" s="152"/>
      <c r="G2216" s="152"/>
      <c r="H2216" s="152" t="e">
        <f t="shared" si="431"/>
        <v>#N/A</v>
      </c>
      <c r="I2216" s="152"/>
      <c r="J2216" s="152" t="e">
        <f t="shared" si="432"/>
        <v>#N/A</v>
      </c>
      <c r="K2216" s="152"/>
      <c r="L2216" s="152"/>
      <c r="M2216" s="152"/>
      <c r="N2216" s="152"/>
      <c r="O2216" s="152"/>
      <c r="P2216" s="152"/>
      <c r="Q2216" s="152"/>
      <c r="R2216" s="152"/>
      <c r="S2216" s="152"/>
      <c r="T2216" s="153" cm="1">
        <f t="array" ref="T2216">MATCH(1,(TDU_Info!$C$5:$C$111=$T$6)*(TDU_Info!$B$5:$B$111&lt;=$B2216),0)</f>
        <v>87</v>
      </c>
      <c r="U2216" s="152">
        <f>100*(INDEX(TDU_Info!$E$5:$E$111,$T2216)/T$11+INDEX(TDU_Info!$F$5:$F$111,$T2216))</f>
        <v>4.5786000000000007</v>
      </c>
      <c r="V2216" s="152">
        <v>6.2549999999999999</v>
      </c>
      <c r="W2216" s="152">
        <v>6.3410000000000002</v>
      </c>
      <c r="X2216" s="152">
        <v>7.3550000000000004</v>
      </c>
      <c r="Y2216" s="152">
        <v>7.4290000000000003</v>
      </c>
      <c r="Z2216" s="152">
        <v>6.6710000000000003</v>
      </c>
      <c r="AA2216" s="152">
        <v>6.859</v>
      </c>
      <c r="AB2216" s="152">
        <v>7.8490000000000002</v>
      </c>
      <c r="AC2216" s="152">
        <v>7.7190000000000003</v>
      </c>
      <c r="AD2216" s="152">
        <v>6.0750000000000002</v>
      </c>
      <c r="AE2216" s="152">
        <v>6.2279999999999998</v>
      </c>
      <c r="AF2216" s="152">
        <v>7.03</v>
      </c>
      <c r="AG2216" s="152">
        <v>6.93</v>
      </c>
      <c r="AH2216" s="152">
        <v>6.4770000000000003</v>
      </c>
      <c r="AI2216" s="152">
        <v>6.8259999999999996</v>
      </c>
      <c r="AJ2216" s="152">
        <v>7.52</v>
      </c>
      <c r="AK2216" s="152">
        <v>7.22</v>
      </c>
      <c r="AL2216" s="152" t="e">
        <f t="shared" si="433"/>
        <v>#N/A</v>
      </c>
      <c r="AM2216" s="152" t="e">
        <f t="shared" si="434"/>
        <v>#N/A</v>
      </c>
      <c r="AN2216" s="152" t="e">
        <f>NA()</f>
        <v>#N/A</v>
      </c>
      <c r="AO2216" s="152" t="e">
        <f>NA()</f>
        <v>#N/A</v>
      </c>
      <c r="AP2216" s="152">
        <f t="shared" si="446"/>
        <v>7.7013999999999987</v>
      </c>
      <c r="AQ2216" s="152"/>
      <c r="AR2216" s="152"/>
      <c r="AS2216" s="153">
        <f t="shared" si="449"/>
        <v>9</v>
      </c>
      <c r="AT2216" s="153">
        <f t="shared" si="417"/>
        <v>1</v>
      </c>
      <c r="AU2216" s="153">
        <f t="shared" si="418"/>
        <v>0</v>
      </c>
      <c r="AV2216" s="153">
        <f t="shared" si="419"/>
        <v>0</v>
      </c>
      <c r="BA2216">
        <f t="shared" si="450"/>
        <v>9</v>
      </c>
    </row>
    <row r="2217" spans="2:53" x14ac:dyDescent="0.25">
      <c r="B2217" s="155">
        <f t="shared" si="441"/>
        <v>44936.999305555553</v>
      </c>
      <c r="C2217" s="155">
        <f t="shared" si="427"/>
        <v>44936.999305555553</v>
      </c>
      <c r="D2217" s="152">
        <f t="shared" si="430"/>
        <v>6.93</v>
      </c>
      <c r="E2217" s="152"/>
      <c r="F2217" s="152"/>
      <c r="G2217" s="152"/>
      <c r="H2217" s="152" t="e">
        <f t="shared" si="431"/>
        <v>#N/A</v>
      </c>
      <c r="I2217" s="152"/>
      <c r="J2217" s="152" t="e">
        <f t="shared" si="432"/>
        <v>#N/A</v>
      </c>
      <c r="K2217" s="152"/>
      <c r="L2217" s="152"/>
      <c r="M2217" s="152"/>
      <c r="N2217" s="152"/>
      <c r="O2217" s="152"/>
      <c r="P2217" s="152"/>
      <c r="Q2217" s="152"/>
      <c r="R2217" s="152"/>
      <c r="S2217" s="152"/>
      <c r="T2217" s="153" cm="1">
        <f t="array" ref="T2217">MATCH(1,(TDU_Info!$C$5:$C$111=$T$6)*(TDU_Info!$B$5:$B$111&lt;=$B2217),0)</f>
        <v>87</v>
      </c>
      <c r="U2217" s="152">
        <f>100*(INDEX(TDU_Info!$E$5:$E$111,$T2217)/T$11+INDEX(TDU_Info!$F$5:$F$111,$T2217))</f>
        <v>4.5786000000000007</v>
      </c>
      <c r="V2217" s="152">
        <v>6.2450000000000001</v>
      </c>
      <c r="W2217" s="152">
        <v>6.3410000000000002</v>
      </c>
      <c r="X2217" s="152">
        <v>7.3550000000000004</v>
      </c>
      <c r="Y2217" s="152">
        <v>7.4290000000000003</v>
      </c>
      <c r="Z2217" s="152">
        <v>6.6210000000000004</v>
      </c>
      <c r="AA2217" s="152">
        <v>6.859</v>
      </c>
      <c r="AB2217" s="152">
        <v>7.8490000000000002</v>
      </c>
      <c r="AC2217" s="152">
        <v>7.7190000000000003</v>
      </c>
      <c r="AD2217" s="152">
        <v>6.0750000000000002</v>
      </c>
      <c r="AE2217" s="152">
        <v>6.1280000000000001</v>
      </c>
      <c r="AF2217" s="152">
        <v>6.93</v>
      </c>
      <c r="AG2217" s="152">
        <v>6.93</v>
      </c>
      <c r="AH2217" s="152">
        <v>6.4770000000000003</v>
      </c>
      <c r="AI2217" s="152">
        <v>6.6260000000000003</v>
      </c>
      <c r="AJ2217" s="152">
        <v>7.42</v>
      </c>
      <c r="AK2217" s="152">
        <v>7.22</v>
      </c>
      <c r="AL2217" s="152" t="e">
        <f t="shared" si="433"/>
        <v>#N/A</v>
      </c>
      <c r="AM2217" s="152" t="e">
        <f t="shared" si="434"/>
        <v>#N/A</v>
      </c>
      <c r="AN2217" s="152" t="e">
        <f>NA()</f>
        <v>#N/A</v>
      </c>
      <c r="AO2217" s="152" t="e">
        <f>NA()</f>
        <v>#N/A</v>
      </c>
      <c r="AP2217" s="152">
        <f t="shared" si="446"/>
        <v>7.7013999999999987</v>
      </c>
      <c r="AQ2217" s="152"/>
      <c r="AR2217" s="152"/>
      <c r="AS2217" s="153">
        <f t="shared" si="449"/>
        <v>10</v>
      </c>
      <c r="AT2217" s="153">
        <f t="shared" si="417"/>
        <v>1</v>
      </c>
      <c r="AU2217" s="153">
        <f t="shared" si="418"/>
        <v>0</v>
      </c>
      <c r="AV2217" s="153">
        <f t="shared" si="419"/>
        <v>0</v>
      </c>
      <c r="BA2217">
        <f t="shared" si="450"/>
        <v>10</v>
      </c>
    </row>
    <row r="2218" spans="2:53" x14ac:dyDescent="0.25">
      <c r="B2218" s="155">
        <f t="shared" si="441"/>
        <v>44937.999305555553</v>
      </c>
      <c r="C2218" s="155">
        <f t="shared" si="427"/>
        <v>44937.999305555553</v>
      </c>
      <c r="D2218" s="152">
        <f t="shared" si="430"/>
        <v>7.008</v>
      </c>
      <c r="E2218" s="152"/>
      <c r="F2218" s="152"/>
      <c r="G2218" s="152"/>
      <c r="H2218" s="152" t="e">
        <f t="shared" si="431"/>
        <v>#N/A</v>
      </c>
      <c r="I2218" s="152"/>
      <c r="J2218" s="152" t="e">
        <f t="shared" si="432"/>
        <v>#N/A</v>
      </c>
      <c r="K2218" s="152"/>
      <c r="L2218" s="152"/>
      <c r="M2218" s="152"/>
      <c r="N2218" s="152"/>
      <c r="O2218" s="152"/>
      <c r="P2218" s="152"/>
      <c r="Q2218" s="152"/>
      <c r="R2218" s="152"/>
      <c r="S2218" s="152"/>
      <c r="T2218" s="153" cm="1">
        <f t="array" ref="T2218">MATCH(1,(TDU_Info!$C$5:$C$111=$T$6)*(TDU_Info!$B$5:$B$111&lt;=$B2218),0)</f>
        <v>87</v>
      </c>
      <c r="U2218" s="152">
        <f>100*(INDEX(TDU_Info!$E$5:$E$111,$T2218)/T$11+INDEX(TDU_Info!$F$5:$F$111,$T2218))</f>
        <v>4.5786000000000007</v>
      </c>
      <c r="V2218" s="152">
        <v>6.0549999999999997</v>
      </c>
      <c r="W2218" s="152">
        <v>6.141</v>
      </c>
      <c r="X2218" s="152">
        <v>7.2549999999999999</v>
      </c>
      <c r="Y2218" s="152">
        <v>7.4290000000000003</v>
      </c>
      <c r="Z2218" s="152">
        <v>6.3710000000000004</v>
      </c>
      <c r="AA2218" s="152">
        <v>6.5590000000000002</v>
      </c>
      <c r="AB2218" s="152">
        <v>7.7489999999999997</v>
      </c>
      <c r="AC2218" s="152">
        <v>7.7190000000000003</v>
      </c>
      <c r="AD2218" s="152">
        <v>5.7370000000000001</v>
      </c>
      <c r="AE2218" s="152">
        <v>5.7279999999999998</v>
      </c>
      <c r="AF2218" s="152">
        <v>7.008</v>
      </c>
      <c r="AG2218" s="152">
        <v>6.93</v>
      </c>
      <c r="AH2218" s="152">
        <v>6.0350000000000001</v>
      </c>
      <c r="AI2218" s="152">
        <v>6.226</v>
      </c>
      <c r="AJ2218" s="152">
        <v>7.5019999999999998</v>
      </c>
      <c r="AK2218" s="152">
        <v>7.22</v>
      </c>
      <c r="AL2218" s="152" t="e">
        <f t="shared" si="433"/>
        <v>#N/A</v>
      </c>
      <c r="AM2218" s="152" t="e">
        <f t="shared" si="434"/>
        <v>#N/A</v>
      </c>
      <c r="AN2218" s="152" t="e">
        <f>NA()</f>
        <v>#N/A</v>
      </c>
      <c r="AO2218" s="152" t="e">
        <f>NA()</f>
        <v>#N/A</v>
      </c>
      <c r="AP2218" s="152">
        <f t="shared" si="446"/>
        <v>7.7013999999999987</v>
      </c>
      <c r="AQ2218" s="152"/>
      <c r="AR2218" s="152"/>
      <c r="AS2218" s="153">
        <f t="shared" si="449"/>
        <v>11</v>
      </c>
      <c r="AT2218" s="153">
        <f t="shared" si="417"/>
        <v>1</v>
      </c>
      <c r="AU2218" s="153">
        <f t="shared" si="418"/>
        <v>0</v>
      </c>
      <c r="AV2218" s="153">
        <f t="shared" si="419"/>
        <v>0</v>
      </c>
      <c r="BA2218">
        <f t="shared" si="450"/>
        <v>11</v>
      </c>
    </row>
    <row r="2219" spans="2:53" x14ac:dyDescent="0.25">
      <c r="B2219" s="155">
        <f t="shared" si="441"/>
        <v>44938.999305555553</v>
      </c>
      <c r="C2219" s="155">
        <f t="shared" si="427"/>
        <v>44938.999305555553</v>
      </c>
      <c r="D2219" s="152">
        <f t="shared" si="430"/>
        <v>7.008</v>
      </c>
      <c r="E2219" s="152"/>
      <c r="F2219" s="152"/>
      <c r="G2219" s="152"/>
      <c r="H2219" s="152" t="e">
        <f t="shared" si="431"/>
        <v>#N/A</v>
      </c>
      <c r="I2219" s="152"/>
      <c r="J2219" s="152" t="e">
        <f t="shared" si="432"/>
        <v>#N/A</v>
      </c>
      <c r="K2219" s="152"/>
      <c r="L2219" s="152"/>
      <c r="M2219" s="152"/>
      <c r="N2219" s="152"/>
      <c r="O2219" s="152"/>
      <c r="P2219" s="152"/>
      <c r="Q2219" s="152"/>
      <c r="R2219" s="152"/>
      <c r="S2219" s="152"/>
      <c r="T2219" s="153" cm="1">
        <f t="array" ref="T2219">MATCH(1,(TDU_Info!$C$5:$C$111=$T$6)*(TDU_Info!$B$5:$B$111&lt;=$B2219),0)</f>
        <v>87</v>
      </c>
      <c r="U2219" s="152">
        <f>100*(INDEX(TDU_Info!$E$5:$E$111,$T2219)/T$11+INDEX(TDU_Info!$F$5:$F$111,$T2219))</f>
        <v>4.5786000000000007</v>
      </c>
      <c r="V2219" s="152">
        <v>5.7549999999999999</v>
      </c>
      <c r="W2219" s="152">
        <v>6.141</v>
      </c>
      <c r="X2219" s="152">
        <v>7.2549999999999999</v>
      </c>
      <c r="Y2219" s="152">
        <v>7.4290000000000003</v>
      </c>
      <c r="Z2219" s="152">
        <v>6.2210000000000001</v>
      </c>
      <c r="AA2219" s="152">
        <v>6.5590000000000002</v>
      </c>
      <c r="AB2219" s="152">
        <v>7.7489999999999997</v>
      </c>
      <c r="AC2219" s="152">
        <v>7.7190000000000003</v>
      </c>
      <c r="AD2219" s="152">
        <v>5.6369999999999996</v>
      </c>
      <c r="AE2219" s="152">
        <v>5.6280000000000001</v>
      </c>
      <c r="AF2219" s="152">
        <v>7.008</v>
      </c>
      <c r="AG2219" s="152">
        <v>6.93</v>
      </c>
      <c r="AH2219" s="152">
        <v>5.9349999999999996</v>
      </c>
      <c r="AI2219" s="152">
        <v>6.226</v>
      </c>
      <c r="AJ2219" s="152">
        <v>7.5019999999999998</v>
      </c>
      <c r="AK2219" s="152">
        <v>7.22</v>
      </c>
      <c r="AL2219" s="152" t="e">
        <f t="shared" si="433"/>
        <v>#N/A</v>
      </c>
      <c r="AM2219" s="152" t="e">
        <f t="shared" si="434"/>
        <v>#N/A</v>
      </c>
      <c r="AN2219" s="152" t="e">
        <f>NA()</f>
        <v>#N/A</v>
      </c>
      <c r="AO2219" s="152" t="e">
        <f>NA()</f>
        <v>#N/A</v>
      </c>
      <c r="AP2219" s="152">
        <f t="shared" si="446"/>
        <v>7.7013999999999987</v>
      </c>
      <c r="AQ2219" s="152"/>
      <c r="AR2219" s="152"/>
      <c r="AS2219" s="153">
        <f t="shared" si="449"/>
        <v>12</v>
      </c>
      <c r="AT2219" s="153">
        <f t="shared" si="417"/>
        <v>1</v>
      </c>
      <c r="AU2219" s="153">
        <f t="shared" si="418"/>
        <v>0</v>
      </c>
      <c r="AV2219" s="153">
        <f t="shared" si="419"/>
        <v>0</v>
      </c>
      <c r="BA2219">
        <f t="shared" si="450"/>
        <v>12</v>
      </c>
    </row>
    <row r="2220" spans="2:53" x14ac:dyDescent="0.25">
      <c r="B2220" s="155">
        <f t="shared" si="441"/>
        <v>44939.999305555553</v>
      </c>
      <c r="C2220" s="155">
        <f t="shared" si="427"/>
        <v>44939.999305555553</v>
      </c>
      <c r="D2220" s="152">
        <f t="shared" si="430"/>
        <v>6.9080000000000004</v>
      </c>
      <c r="E2220" s="152"/>
      <c r="F2220" s="152"/>
      <c r="G2220" s="152"/>
      <c r="H2220" s="152" t="e">
        <f t="shared" si="431"/>
        <v>#N/A</v>
      </c>
      <c r="I2220" s="152"/>
      <c r="J2220" s="152" t="e">
        <f t="shared" si="432"/>
        <v>#N/A</v>
      </c>
      <c r="K2220" s="152"/>
      <c r="L2220" s="152"/>
      <c r="M2220" s="152"/>
      <c r="N2220" s="152"/>
      <c r="O2220" s="152"/>
      <c r="P2220" s="152"/>
      <c r="Q2220" s="152"/>
      <c r="R2220" s="152"/>
      <c r="S2220" s="152"/>
      <c r="T2220" s="153" cm="1">
        <f t="array" ref="T2220">MATCH(1,(TDU_Info!$C$5:$C$111=$T$6)*(TDU_Info!$B$5:$B$111&lt;=$B2220),0)</f>
        <v>87</v>
      </c>
      <c r="U2220" s="152">
        <f>100*(INDEX(TDU_Info!$E$5:$E$111,$T2220)/T$11+INDEX(TDU_Info!$F$5:$F$111,$T2220))</f>
        <v>4.5786000000000007</v>
      </c>
      <c r="V2220" s="152">
        <v>5.5549999999999997</v>
      </c>
      <c r="W2220" s="152">
        <v>5.9790000000000001</v>
      </c>
      <c r="X2220" s="152">
        <v>7.14</v>
      </c>
      <c r="Y2220" s="152">
        <v>7.05</v>
      </c>
      <c r="Z2220" s="152">
        <v>5.8710000000000004</v>
      </c>
      <c r="AA2220" s="152">
        <v>6.1589999999999998</v>
      </c>
      <c r="AB2220" s="152">
        <v>7.649</v>
      </c>
      <c r="AC2220" s="152">
        <v>7.65</v>
      </c>
      <c r="AD2220" s="152">
        <v>5.4749999999999996</v>
      </c>
      <c r="AE2220" s="152">
        <v>5.6280000000000001</v>
      </c>
      <c r="AF2220" s="152">
        <v>6.9080000000000004</v>
      </c>
      <c r="AG2220" s="152">
        <v>6.93</v>
      </c>
      <c r="AH2220" s="152">
        <v>5.7770000000000001</v>
      </c>
      <c r="AI2220" s="152">
        <v>6.1260000000000003</v>
      </c>
      <c r="AJ2220" s="152">
        <v>7.4020000000000001</v>
      </c>
      <c r="AK2220" s="152">
        <v>7.22</v>
      </c>
      <c r="AL2220" s="152" t="e">
        <f t="shared" si="433"/>
        <v>#N/A</v>
      </c>
      <c r="AM2220" s="152" t="e">
        <f t="shared" si="434"/>
        <v>#N/A</v>
      </c>
      <c r="AN2220" s="152" t="e">
        <f>NA()</f>
        <v>#N/A</v>
      </c>
      <c r="AO2220" s="152" t="e">
        <f>NA()</f>
        <v>#N/A</v>
      </c>
      <c r="AP2220" s="152">
        <f t="shared" si="446"/>
        <v>7.7013999999999987</v>
      </c>
      <c r="AQ2220" s="152"/>
      <c r="AR2220" s="152"/>
      <c r="AS2220" s="153">
        <f t="shared" si="449"/>
        <v>13</v>
      </c>
      <c r="AT2220" s="153">
        <f t="shared" si="417"/>
        <v>1</v>
      </c>
      <c r="AU2220" s="153">
        <f t="shared" si="418"/>
        <v>0</v>
      </c>
      <c r="AV2220" s="153">
        <f t="shared" si="419"/>
        <v>0</v>
      </c>
      <c r="BA2220">
        <f t="shared" si="450"/>
        <v>13</v>
      </c>
    </row>
    <row r="2221" spans="2:53" x14ac:dyDescent="0.25">
      <c r="B2221" s="155">
        <f t="shared" si="441"/>
        <v>44940.999305555553</v>
      </c>
      <c r="C2221" s="155">
        <f t="shared" si="427"/>
        <v>44940.999305555553</v>
      </c>
      <c r="D2221" s="152">
        <f t="shared" si="430"/>
        <v>6.9080000000000004</v>
      </c>
      <c r="E2221" s="152"/>
      <c r="F2221" s="152"/>
      <c r="G2221" s="152"/>
      <c r="H2221" s="152" t="e">
        <f t="shared" si="431"/>
        <v>#N/A</v>
      </c>
      <c r="I2221" s="152"/>
      <c r="J2221" s="152" t="e">
        <f t="shared" si="432"/>
        <v>#N/A</v>
      </c>
      <c r="K2221" s="152"/>
      <c r="L2221" s="152"/>
      <c r="M2221" s="152"/>
      <c r="N2221" s="152"/>
      <c r="O2221" s="152"/>
      <c r="P2221" s="152"/>
      <c r="Q2221" s="152"/>
      <c r="R2221" s="152"/>
      <c r="S2221" s="152"/>
      <c r="T2221" s="153" cm="1">
        <f t="array" ref="T2221">MATCH(1,(TDU_Info!$C$5:$C$111=$T$6)*(TDU_Info!$B$5:$B$111&lt;=$B2221),0)</f>
        <v>87</v>
      </c>
      <c r="U2221" s="152">
        <f>100*(INDEX(TDU_Info!$E$5:$E$111,$T2221)/T$11+INDEX(TDU_Info!$F$5:$F$111,$T2221))</f>
        <v>4.5786000000000007</v>
      </c>
      <c r="V2221" s="152">
        <v>5.5549999999999997</v>
      </c>
      <c r="W2221" s="152">
        <v>5.9790000000000001</v>
      </c>
      <c r="X2221" s="152">
        <v>7.14</v>
      </c>
      <c r="Y2221" s="152">
        <v>7.05</v>
      </c>
      <c r="Z2221" s="152">
        <v>5.8710000000000004</v>
      </c>
      <c r="AA2221" s="152">
        <v>6.1589999999999998</v>
      </c>
      <c r="AB2221" s="152">
        <v>7.649</v>
      </c>
      <c r="AC2221" s="152">
        <v>7.65</v>
      </c>
      <c r="AD2221" s="152">
        <v>5.4749999999999996</v>
      </c>
      <c r="AE2221" s="152">
        <v>5.6280000000000001</v>
      </c>
      <c r="AF2221" s="152">
        <v>6.9080000000000004</v>
      </c>
      <c r="AG2221" s="152">
        <v>6.93</v>
      </c>
      <c r="AH2221" s="152">
        <v>5.7770000000000001</v>
      </c>
      <c r="AI2221" s="152">
        <v>6.1260000000000003</v>
      </c>
      <c r="AJ2221" s="152">
        <v>7.4020000000000001</v>
      </c>
      <c r="AK2221" s="152">
        <v>7.22</v>
      </c>
      <c r="AL2221" s="152" t="e">
        <f t="shared" si="433"/>
        <v>#N/A</v>
      </c>
      <c r="AM2221" s="152" t="e">
        <f t="shared" si="434"/>
        <v>#N/A</v>
      </c>
      <c r="AN2221" s="152" t="e">
        <f>NA()</f>
        <v>#N/A</v>
      </c>
      <c r="AO2221" s="152" t="e">
        <f>NA()</f>
        <v>#N/A</v>
      </c>
      <c r="AP2221" s="152">
        <f t="shared" si="446"/>
        <v>7.7013999999999987</v>
      </c>
      <c r="AQ2221" s="152"/>
      <c r="AR2221" s="152"/>
      <c r="AS2221" s="153">
        <f t="shared" si="449"/>
        <v>14</v>
      </c>
      <c r="AT2221" s="153">
        <f t="shared" si="417"/>
        <v>1</v>
      </c>
      <c r="AU2221" s="153">
        <f t="shared" si="418"/>
        <v>0</v>
      </c>
      <c r="AV2221" s="153">
        <f t="shared" si="419"/>
        <v>0</v>
      </c>
      <c r="BA2221">
        <f t="shared" si="450"/>
        <v>14</v>
      </c>
    </row>
    <row r="2222" spans="2:53" x14ac:dyDescent="0.25">
      <c r="B2222" s="155">
        <f t="shared" si="441"/>
        <v>44941.999305555553</v>
      </c>
      <c r="C2222" s="155">
        <f t="shared" si="427"/>
        <v>44941.999305555553</v>
      </c>
      <c r="D2222" s="152">
        <f t="shared" si="430"/>
        <v>6.85</v>
      </c>
      <c r="E2222" s="152"/>
      <c r="F2222" s="152"/>
      <c r="G2222" s="152"/>
      <c r="H2222" s="152" t="e">
        <f t="shared" si="431"/>
        <v>#N/A</v>
      </c>
      <c r="I2222" s="152"/>
      <c r="J2222" s="152" t="e">
        <f t="shared" si="432"/>
        <v>#N/A</v>
      </c>
      <c r="K2222" s="152"/>
      <c r="L2222" s="152"/>
      <c r="M2222" s="152"/>
      <c r="N2222" s="152"/>
      <c r="O2222" s="152"/>
      <c r="P2222" s="152"/>
      <c r="Q2222" s="152"/>
      <c r="R2222" s="152"/>
      <c r="S2222" s="152"/>
      <c r="T2222" s="153" cm="1">
        <f t="array" ref="T2222">MATCH(1,(TDU_Info!$C$5:$C$111=$T$6)*(TDU_Info!$B$5:$B$111&lt;=$B2222),0)</f>
        <v>87</v>
      </c>
      <c r="U2222" s="152">
        <f>100*(INDEX(TDU_Info!$E$5:$E$111,$T2222)/T$11+INDEX(TDU_Info!$F$5:$F$111,$T2222))</f>
        <v>4.5786000000000007</v>
      </c>
      <c r="V2222" s="152">
        <v>5.5750000000000002</v>
      </c>
      <c r="W2222" s="152">
        <v>5.9790000000000001</v>
      </c>
      <c r="X2222" s="152">
        <v>7.1</v>
      </c>
      <c r="Y2222" s="152">
        <v>6.9889999999999999</v>
      </c>
      <c r="Z2222" s="152">
        <v>5.8959999999999999</v>
      </c>
      <c r="AA2222" s="152">
        <v>6.1589999999999998</v>
      </c>
      <c r="AB2222" s="152">
        <v>7.5490000000000004</v>
      </c>
      <c r="AC2222" s="152">
        <v>7.609</v>
      </c>
      <c r="AD2222" s="152">
        <v>5.4989999999999997</v>
      </c>
      <c r="AE2222" s="152">
        <v>5.5880000000000001</v>
      </c>
      <c r="AF2222" s="152">
        <v>6.85</v>
      </c>
      <c r="AG2222" s="152">
        <v>6.49</v>
      </c>
      <c r="AH2222" s="152">
        <v>5.8040000000000003</v>
      </c>
      <c r="AI2222" s="152">
        <v>6.1260000000000003</v>
      </c>
      <c r="AJ2222" s="152">
        <v>7.05</v>
      </c>
      <c r="AK2222" s="152">
        <v>7.11</v>
      </c>
      <c r="AL2222" s="152" t="e">
        <f t="shared" si="433"/>
        <v>#N/A</v>
      </c>
      <c r="AM2222" s="152" t="e">
        <f t="shared" si="434"/>
        <v>#N/A</v>
      </c>
      <c r="AN2222" s="152" t="e">
        <f>NA()</f>
        <v>#N/A</v>
      </c>
      <c r="AO2222" s="152" t="e">
        <f>NA()</f>
        <v>#N/A</v>
      </c>
      <c r="AP2222" s="152">
        <f t="shared" si="446"/>
        <v>7.7013999999999987</v>
      </c>
      <c r="AQ2222" s="152"/>
      <c r="AR2222" s="152"/>
      <c r="AS2222" s="153">
        <f t="shared" si="449"/>
        <v>15</v>
      </c>
      <c r="AT2222" s="153">
        <f t="shared" si="417"/>
        <v>1</v>
      </c>
      <c r="AU2222" s="153">
        <f t="shared" si="418"/>
        <v>0</v>
      </c>
      <c r="AV2222" s="153">
        <f t="shared" si="419"/>
        <v>0</v>
      </c>
      <c r="BA2222">
        <f t="shared" si="450"/>
        <v>15</v>
      </c>
    </row>
    <row r="2223" spans="2:53" x14ac:dyDescent="0.25">
      <c r="B2223" s="155">
        <f t="shared" si="441"/>
        <v>44942.999305555553</v>
      </c>
      <c r="C2223" s="155">
        <f t="shared" si="427"/>
        <v>44942.999305555553</v>
      </c>
      <c r="D2223" s="152">
        <f t="shared" si="430"/>
        <v>6.85</v>
      </c>
      <c r="E2223" s="152"/>
      <c r="F2223" s="152"/>
      <c r="G2223" s="152"/>
      <c r="H2223" s="152" t="e">
        <f t="shared" si="431"/>
        <v>#N/A</v>
      </c>
      <c r="I2223" s="152"/>
      <c r="J2223" s="152" t="e">
        <f t="shared" si="432"/>
        <v>#N/A</v>
      </c>
      <c r="K2223" s="152"/>
      <c r="L2223" s="152"/>
      <c r="M2223" s="152"/>
      <c r="N2223" s="152"/>
      <c r="O2223" s="152"/>
      <c r="P2223" s="152"/>
      <c r="Q2223" s="152"/>
      <c r="R2223" s="152"/>
      <c r="S2223" s="152"/>
      <c r="T2223" s="153" cm="1">
        <f t="array" ref="T2223">MATCH(1,(TDU_Info!$C$5:$C$111=$T$6)*(TDU_Info!$B$5:$B$111&lt;=$B2223),0)</f>
        <v>87</v>
      </c>
      <c r="U2223" s="152">
        <f>100*(INDEX(TDU_Info!$E$5:$E$111,$T2223)/T$11+INDEX(TDU_Info!$F$5:$F$111,$T2223))</f>
        <v>4.5786000000000007</v>
      </c>
      <c r="V2223" s="152">
        <v>5.5750000000000002</v>
      </c>
      <c r="W2223" s="152">
        <v>5.8959999999999999</v>
      </c>
      <c r="X2223" s="152">
        <v>7.14</v>
      </c>
      <c r="Y2223" s="152">
        <v>6.9889999999999999</v>
      </c>
      <c r="Z2223" s="152">
        <v>5.8959999999999999</v>
      </c>
      <c r="AA2223" s="152">
        <v>6.1150000000000002</v>
      </c>
      <c r="AB2223" s="152">
        <v>7.5490000000000004</v>
      </c>
      <c r="AC2223" s="152">
        <v>7.609</v>
      </c>
      <c r="AD2223" s="152">
        <v>5.4989999999999997</v>
      </c>
      <c r="AE2223" s="152">
        <v>5.5220000000000002</v>
      </c>
      <c r="AF2223" s="152">
        <v>6.85</v>
      </c>
      <c r="AG2223" s="152">
        <v>6.49</v>
      </c>
      <c r="AH2223" s="152">
        <v>5.8040000000000003</v>
      </c>
      <c r="AI2223" s="152">
        <v>6.0839999999999996</v>
      </c>
      <c r="AJ2223" s="152">
        <v>7.05</v>
      </c>
      <c r="AK2223" s="152">
        <v>7.11</v>
      </c>
      <c r="AL2223" s="152" t="e">
        <f t="shared" si="433"/>
        <v>#N/A</v>
      </c>
      <c r="AM2223" s="152" t="e">
        <f t="shared" si="434"/>
        <v>#N/A</v>
      </c>
      <c r="AN2223" s="152" t="e">
        <f>NA()</f>
        <v>#N/A</v>
      </c>
      <c r="AO2223" s="152" t="e">
        <f>NA()</f>
        <v>#N/A</v>
      </c>
      <c r="AP2223" s="152">
        <f t="shared" si="446"/>
        <v>7.7013999999999987</v>
      </c>
      <c r="AQ2223" s="152"/>
      <c r="AR2223" s="152"/>
      <c r="AS2223" s="153">
        <f t="shared" si="449"/>
        <v>16</v>
      </c>
      <c r="AT2223" s="153">
        <f t="shared" si="417"/>
        <v>1</v>
      </c>
      <c r="AU2223" s="153">
        <f t="shared" si="418"/>
        <v>0</v>
      </c>
      <c r="AV2223" s="153">
        <f t="shared" si="419"/>
        <v>0</v>
      </c>
      <c r="BA2223">
        <f t="shared" si="450"/>
        <v>16</v>
      </c>
    </row>
    <row r="2224" spans="2:53" x14ac:dyDescent="0.25">
      <c r="B2224" s="155">
        <f t="shared" si="441"/>
        <v>44943.999305555553</v>
      </c>
      <c r="C2224" s="155">
        <f t="shared" si="427"/>
        <v>44943.999305555553</v>
      </c>
      <c r="D2224" s="152">
        <f t="shared" si="430"/>
        <v>6.85</v>
      </c>
      <c r="E2224" s="152"/>
      <c r="F2224" s="152"/>
      <c r="G2224" s="152"/>
      <c r="H2224" s="152" t="e">
        <f t="shared" si="431"/>
        <v>#N/A</v>
      </c>
      <c r="I2224" s="152"/>
      <c r="J2224" s="152" t="e">
        <f t="shared" si="432"/>
        <v>#N/A</v>
      </c>
      <c r="K2224" s="152"/>
      <c r="L2224" s="152"/>
      <c r="M2224" s="152"/>
      <c r="N2224" s="152"/>
      <c r="O2224" s="152"/>
      <c r="P2224" s="152"/>
      <c r="Q2224" s="152"/>
      <c r="R2224" s="152"/>
      <c r="S2224" s="152"/>
      <c r="T2224" s="153" cm="1">
        <f t="array" ref="T2224">MATCH(1,(TDU_Info!$C$5:$C$111=$T$6)*(TDU_Info!$B$5:$B$111&lt;=$B2224),0)</f>
        <v>87</v>
      </c>
      <c r="U2224" s="152">
        <f>100*(INDEX(TDU_Info!$E$5:$E$111,$T2224)/T$11+INDEX(TDU_Info!$F$5:$F$111,$T2224))</f>
        <v>4.5786000000000007</v>
      </c>
      <c r="V2224" s="152">
        <v>5.5750000000000002</v>
      </c>
      <c r="W2224" s="152">
        <v>6.0529999999999999</v>
      </c>
      <c r="X2224" s="152">
        <v>7.14</v>
      </c>
      <c r="Y2224" s="152">
        <v>6.9889999999999999</v>
      </c>
      <c r="Z2224" s="152">
        <v>5.8959999999999999</v>
      </c>
      <c r="AA2224" s="152">
        <v>6.1150000000000002</v>
      </c>
      <c r="AB2224" s="152">
        <v>7.5490000000000004</v>
      </c>
      <c r="AC2224" s="152">
        <v>7.609</v>
      </c>
      <c r="AD2224" s="152">
        <v>5.2990000000000004</v>
      </c>
      <c r="AE2224" s="152">
        <v>5.5220000000000002</v>
      </c>
      <c r="AF2224" s="152">
        <v>6.85</v>
      </c>
      <c r="AG2224" s="152">
        <v>6.49</v>
      </c>
      <c r="AH2224" s="152">
        <v>5.6040000000000001</v>
      </c>
      <c r="AI2224" s="152">
        <v>6.0839999999999996</v>
      </c>
      <c r="AJ2224" s="152">
        <v>7.05</v>
      </c>
      <c r="AK2224" s="152">
        <v>7.11</v>
      </c>
      <c r="AL2224" s="152" t="e">
        <f t="shared" si="433"/>
        <v>#N/A</v>
      </c>
      <c r="AM2224" s="152" t="e">
        <f t="shared" si="434"/>
        <v>#N/A</v>
      </c>
      <c r="AN2224" s="152" t="e">
        <f>NA()</f>
        <v>#N/A</v>
      </c>
      <c r="AO2224" s="152" t="e">
        <f>NA()</f>
        <v>#N/A</v>
      </c>
      <c r="AP2224" s="152">
        <f t="shared" si="446"/>
        <v>7.7013999999999987</v>
      </c>
      <c r="AQ2224" s="152"/>
      <c r="AR2224" s="152"/>
      <c r="AS2224" s="153">
        <f t="shared" ref="AS2224:AS2257" si="451">ROUNDUP(B2224-DATE(YEAR(B2224),1,1),0)</f>
        <v>17</v>
      </c>
      <c r="AT2224" s="153">
        <f t="shared" si="417"/>
        <v>1</v>
      </c>
      <c r="AU2224" s="153">
        <f t="shared" si="418"/>
        <v>0</v>
      </c>
      <c r="AV2224" s="153">
        <f t="shared" si="419"/>
        <v>0</v>
      </c>
      <c r="BA2224">
        <f t="shared" ref="BA2224:BA2257" si="452">DAY(C2224)</f>
        <v>17</v>
      </c>
    </row>
    <row r="2225" spans="2:53" x14ac:dyDescent="0.25">
      <c r="B2225" s="155">
        <f t="shared" si="441"/>
        <v>44944.999305555553</v>
      </c>
      <c r="C2225" s="155">
        <f t="shared" si="427"/>
        <v>44944.999305555553</v>
      </c>
      <c r="D2225" s="152">
        <f t="shared" si="430"/>
        <v>6.85</v>
      </c>
      <c r="E2225" s="152"/>
      <c r="F2225" s="152"/>
      <c r="G2225" s="152"/>
      <c r="H2225" s="152" t="e">
        <f t="shared" si="431"/>
        <v>#N/A</v>
      </c>
      <c r="I2225" s="152"/>
      <c r="J2225" s="152" t="e">
        <f t="shared" si="432"/>
        <v>#N/A</v>
      </c>
      <c r="K2225" s="152"/>
      <c r="L2225" s="152"/>
      <c r="M2225" s="152"/>
      <c r="N2225" s="152"/>
      <c r="O2225" s="152"/>
      <c r="P2225" s="152"/>
      <c r="Q2225" s="152"/>
      <c r="R2225" s="152"/>
      <c r="S2225" s="152"/>
      <c r="T2225" s="153" cm="1">
        <f t="array" ref="T2225">MATCH(1,(TDU_Info!$C$5:$C$111=$T$6)*(TDU_Info!$B$5:$B$111&lt;=$B2225),0)</f>
        <v>87</v>
      </c>
      <c r="U2225" s="152">
        <f>100*(INDEX(TDU_Info!$E$5:$E$111,$T2225)/T$11+INDEX(TDU_Info!$F$5:$F$111,$T2225))</f>
        <v>4.5786000000000007</v>
      </c>
      <c r="V2225" s="152">
        <v>5.5979999999999999</v>
      </c>
      <c r="W2225" s="152">
        <v>6.0659999999999998</v>
      </c>
      <c r="X2225" s="152">
        <v>7.14</v>
      </c>
      <c r="Y2225" s="152">
        <v>6.9889999999999999</v>
      </c>
      <c r="Z2225" s="152">
        <v>5.8890000000000002</v>
      </c>
      <c r="AA2225" s="152">
        <v>6.1189999999999998</v>
      </c>
      <c r="AB2225" s="152">
        <v>7.5490000000000004</v>
      </c>
      <c r="AC2225" s="152">
        <v>7.609</v>
      </c>
      <c r="AD2225" s="152">
        <v>5.3410000000000002</v>
      </c>
      <c r="AE2225" s="152">
        <v>5.5279999999999996</v>
      </c>
      <c r="AF2225" s="152">
        <v>6.85</v>
      </c>
      <c r="AG2225" s="152">
        <v>6.49</v>
      </c>
      <c r="AH2225" s="152">
        <v>5.65</v>
      </c>
      <c r="AI2225" s="152">
        <v>6.0910000000000002</v>
      </c>
      <c r="AJ2225" s="152">
        <v>7.05</v>
      </c>
      <c r="AK2225" s="152">
        <v>7.11</v>
      </c>
      <c r="AL2225" s="152" t="e">
        <f t="shared" si="433"/>
        <v>#N/A</v>
      </c>
      <c r="AM2225" s="152" t="e">
        <f t="shared" si="434"/>
        <v>#N/A</v>
      </c>
      <c r="AN2225" s="152" t="e">
        <f>NA()</f>
        <v>#N/A</v>
      </c>
      <c r="AO2225" s="152" t="e">
        <f>NA()</f>
        <v>#N/A</v>
      </c>
      <c r="AP2225" s="152">
        <f t="shared" si="446"/>
        <v>7.7013999999999987</v>
      </c>
      <c r="AQ2225" s="152"/>
      <c r="AR2225" s="152"/>
      <c r="AS2225" s="153">
        <f t="shared" si="451"/>
        <v>18</v>
      </c>
      <c r="AT2225" s="153">
        <f t="shared" si="417"/>
        <v>1</v>
      </c>
      <c r="AU2225" s="153">
        <f t="shared" si="418"/>
        <v>0</v>
      </c>
      <c r="AV2225" s="153">
        <f t="shared" si="419"/>
        <v>0</v>
      </c>
      <c r="BA2225">
        <f t="shared" si="452"/>
        <v>18</v>
      </c>
    </row>
    <row r="2226" spans="2:53" x14ac:dyDescent="0.25">
      <c r="B2226" s="155">
        <f t="shared" si="441"/>
        <v>44945.999305555553</v>
      </c>
      <c r="C2226" s="155">
        <f t="shared" si="427"/>
        <v>44945.999305555553</v>
      </c>
      <c r="D2226" s="152">
        <f t="shared" si="430"/>
        <v>6.7080000000000002</v>
      </c>
      <c r="E2226" s="152"/>
      <c r="F2226" s="152"/>
      <c r="G2226" s="152"/>
      <c r="H2226" s="152" t="e">
        <f t="shared" si="431"/>
        <v>#N/A</v>
      </c>
      <c r="I2226" s="152"/>
      <c r="J2226" s="152" t="e">
        <f t="shared" si="432"/>
        <v>#N/A</v>
      </c>
      <c r="K2226" s="152"/>
      <c r="L2226" s="152"/>
      <c r="M2226" s="152"/>
      <c r="N2226" s="152"/>
      <c r="O2226" s="152"/>
      <c r="P2226" s="152"/>
      <c r="Q2226" s="152"/>
      <c r="R2226" s="152"/>
      <c r="S2226" s="152"/>
      <c r="T2226" s="153" cm="1">
        <f t="array" ref="T2226">MATCH(1,(TDU_Info!$C$5:$C$111=$T$6)*(TDU_Info!$B$5:$B$111&lt;=$B2226),0)</f>
        <v>87</v>
      </c>
      <c r="U2226" s="152">
        <f>100*(INDEX(TDU_Info!$E$5:$E$111,$T2226)/T$11+INDEX(TDU_Info!$F$5:$F$111,$T2226))</f>
        <v>4.5786000000000007</v>
      </c>
      <c r="V2226" s="152">
        <v>5.508</v>
      </c>
      <c r="W2226" s="152">
        <v>6.0039999999999996</v>
      </c>
      <c r="X2226" s="152">
        <v>6.9550000000000001</v>
      </c>
      <c r="Y2226" s="152">
        <v>7.0289999999999999</v>
      </c>
      <c r="Z2226" s="152">
        <v>5.8390000000000004</v>
      </c>
      <c r="AA2226" s="152">
        <v>6.0030000000000001</v>
      </c>
      <c r="AB2226" s="152">
        <v>7.4489999999999998</v>
      </c>
      <c r="AC2226" s="152">
        <v>7.609</v>
      </c>
      <c r="AD2226" s="152">
        <v>5.2409999999999997</v>
      </c>
      <c r="AE2226" s="152">
        <v>5.7320000000000002</v>
      </c>
      <c r="AF2226" s="152">
        <v>6.7080000000000002</v>
      </c>
      <c r="AG2226" s="152">
        <v>6.53</v>
      </c>
      <c r="AH2226" s="152">
        <v>5.55</v>
      </c>
      <c r="AI2226" s="152">
        <v>5.7290000000000001</v>
      </c>
      <c r="AJ2226" s="152">
        <v>7.202</v>
      </c>
      <c r="AK2226" s="152">
        <v>7.11</v>
      </c>
      <c r="AL2226" s="152" t="e">
        <f t="shared" si="433"/>
        <v>#N/A</v>
      </c>
      <c r="AM2226" s="152" t="e">
        <f t="shared" si="434"/>
        <v>#N/A</v>
      </c>
      <c r="AN2226" s="152" t="e">
        <f>NA()</f>
        <v>#N/A</v>
      </c>
      <c r="AO2226" s="152" t="e">
        <f>NA()</f>
        <v>#N/A</v>
      </c>
      <c r="AP2226" s="152">
        <f t="shared" si="446"/>
        <v>7.7013999999999987</v>
      </c>
      <c r="AQ2226" s="152"/>
      <c r="AR2226" s="152"/>
      <c r="AS2226" s="153">
        <f t="shared" si="451"/>
        <v>19</v>
      </c>
      <c r="AT2226" s="153">
        <f t="shared" si="417"/>
        <v>1</v>
      </c>
      <c r="AU2226" s="153">
        <f t="shared" si="418"/>
        <v>0</v>
      </c>
      <c r="AV2226" s="153">
        <f t="shared" si="419"/>
        <v>0</v>
      </c>
      <c r="BA2226">
        <f t="shared" si="452"/>
        <v>19</v>
      </c>
    </row>
    <row r="2227" spans="2:53" x14ac:dyDescent="0.25">
      <c r="B2227" s="155">
        <f t="shared" si="441"/>
        <v>44946.999305555553</v>
      </c>
      <c r="C2227" s="155">
        <f t="shared" si="427"/>
        <v>44946.999305555553</v>
      </c>
      <c r="D2227" s="152">
        <f t="shared" si="430"/>
        <v>6.7080000000000002</v>
      </c>
      <c r="E2227" s="152"/>
      <c r="F2227" s="152"/>
      <c r="G2227" s="152"/>
      <c r="H2227" s="152" t="e">
        <f t="shared" si="431"/>
        <v>#N/A</v>
      </c>
      <c r="I2227" s="152"/>
      <c r="J2227" s="152" t="e">
        <f t="shared" si="432"/>
        <v>#N/A</v>
      </c>
      <c r="K2227" s="152"/>
      <c r="L2227" s="152"/>
      <c r="M2227" s="152"/>
      <c r="N2227" s="152"/>
      <c r="O2227" s="152"/>
      <c r="P2227" s="152"/>
      <c r="Q2227" s="152"/>
      <c r="R2227" s="152"/>
      <c r="S2227" s="152"/>
      <c r="T2227" s="153" cm="1">
        <f t="array" ref="T2227">MATCH(1,(TDU_Info!$C$5:$C$111=$T$6)*(TDU_Info!$B$5:$B$111&lt;=$B2227),0)</f>
        <v>87</v>
      </c>
      <c r="U2227" s="152">
        <f>100*(INDEX(TDU_Info!$E$5:$E$111,$T2227)/T$11+INDEX(TDU_Info!$F$5:$F$111,$T2227))</f>
        <v>4.5786000000000007</v>
      </c>
      <c r="V2227" s="152">
        <v>5.508</v>
      </c>
      <c r="W2227" s="152">
        <v>6.0039999999999996</v>
      </c>
      <c r="X2227" s="152">
        <v>6.9550000000000001</v>
      </c>
      <c r="Y2227" s="152">
        <v>7.0289999999999999</v>
      </c>
      <c r="Z2227" s="152">
        <v>5.8390000000000004</v>
      </c>
      <c r="AA2227" s="152">
        <v>6.0030000000000001</v>
      </c>
      <c r="AB2227" s="152">
        <v>7.4489999999999998</v>
      </c>
      <c r="AC2227" s="152">
        <v>7.609</v>
      </c>
      <c r="AD2227" s="152">
        <v>5.2409999999999997</v>
      </c>
      <c r="AE2227" s="152">
        <v>5.7320000000000002</v>
      </c>
      <c r="AF2227" s="152">
        <v>6.7080000000000002</v>
      </c>
      <c r="AG2227" s="152">
        <v>6.53</v>
      </c>
      <c r="AH2227" s="152">
        <v>5.55</v>
      </c>
      <c r="AI2227" s="152">
        <v>5.7290000000000001</v>
      </c>
      <c r="AJ2227" s="152">
        <v>7.18</v>
      </c>
      <c r="AK2227" s="152">
        <v>7.11</v>
      </c>
      <c r="AL2227" s="152" t="e">
        <f t="shared" si="433"/>
        <v>#N/A</v>
      </c>
      <c r="AM2227" s="152" t="e">
        <f t="shared" si="434"/>
        <v>#N/A</v>
      </c>
      <c r="AN2227" s="152" t="e">
        <f>NA()</f>
        <v>#N/A</v>
      </c>
      <c r="AO2227" s="152" t="e">
        <f>NA()</f>
        <v>#N/A</v>
      </c>
      <c r="AP2227" s="152">
        <f t="shared" si="446"/>
        <v>7.7013999999999987</v>
      </c>
      <c r="AQ2227" s="152"/>
      <c r="AR2227" s="152"/>
      <c r="AS2227" s="153">
        <f t="shared" si="451"/>
        <v>20</v>
      </c>
      <c r="AT2227" s="153">
        <f t="shared" si="417"/>
        <v>1</v>
      </c>
      <c r="AU2227" s="153">
        <f t="shared" si="418"/>
        <v>0</v>
      </c>
      <c r="AV2227" s="153">
        <f t="shared" si="419"/>
        <v>0</v>
      </c>
      <c r="BA2227">
        <f t="shared" si="452"/>
        <v>20</v>
      </c>
    </row>
    <row r="2228" spans="2:53" x14ac:dyDescent="0.25">
      <c r="B2228" s="155">
        <f t="shared" si="441"/>
        <v>44947.999305555553</v>
      </c>
      <c r="C2228" s="155">
        <f t="shared" si="427"/>
        <v>44947.999305555553</v>
      </c>
      <c r="D2228" s="152">
        <f t="shared" si="430"/>
        <v>6.73</v>
      </c>
      <c r="E2228" s="152"/>
      <c r="F2228" s="152"/>
      <c r="G2228" s="152"/>
      <c r="H2228" s="152" t="e">
        <f t="shared" si="431"/>
        <v>#N/A</v>
      </c>
      <c r="I2228" s="152"/>
      <c r="J2228" s="152" t="e">
        <f t="shared" si="432"/>
        <v>#N/A</v>
      </c>
      <c r="K2228" s="152"/>
      <c r="L2228" s="152"/>
      <c r="M2228" s="152"/>
      <c r="N2228" s="152"/>
      <c r="O2228" s="152"/>
      <c r="P2228" s="152"/>
      <c r="Q2228" s="152"/>
      <c r="R2228" s="152"/>
      <c r="S2228" s="152"/>
      <c r="T2228" s="153" cm="1">
        <f t="array" ref="T2228">MATCH(1,(TDU_Info!$C$5:$C$111=$T$6)*(TDU_Info!$B$5:$B$111&lt;=$B2228),0)</f>
        <v>87</v>
      </c>
      <c r="U2228" s="152">
        <f>100*(INDEX(TDU_Info!$E$5:$E$111,$T2228)/T$11+INDEX(TDU_Info!$F$5:$F$111,$T2228))</f>
        <v>4.5786000000000007</v>
      </c>
      <c r="V2228" s="152">
        <v>5.508</v>
      </c>
      <c r="W2228" s="152">
        <v>6.0039999999999996</v>
      </c>
      <c r="X2228" s="152">
        <v>7.0449999999999999</v>
      </c>
      <c r="Y2228" s="152">
        <v>6.8949999999999996</v>
      </c>
      <c r="Z2228" s="152">
        <v>5.8390000000000004</v>
      </c>
      <c r="AA2228" s="152">
        <v>6.0030000000000001</v>
      </c>
      <c r="AB2228" s="152">
        <v>7.5</v>
      </c>
      <c r="AC2228" s="152">
        <v>7.3949999999999996</v>
      </c>
      <c r="AD2228" s="152">
        <v>5.2409999999999997</v>
      </c>
      <c r="AE2228" s="152">
        <v>5.7320000000000002</v>
      </c>
      <c r="AF2228" s="152">
        <v>6.73</v>
      </c>
      <c r="AG2228" s="152">
        <v>6.53</v>
      </c>
      <c r="AH2228" s="152">
        <v>5.55</v>
      </c>
      <c r="AI2228" s="152">
        <v>5.7290000000000001</v>
      </c>
      <c r="AJ2228" s="152">
        <v>7.18</v>
      </c>
      <c r="AK2228" s="152">
        <v>7.11</v>
      </c>
      <c r="AL2228" s="152" t="e">
        <f t="shared" si="433"/>
        <v>#N/A</v>
      </c>
      <c r="AM2228" s="152" t="e">
        <f t="shared" si="434"/>
        <v>#N/A</v>
      </c>
      <c r="AN2228" s="152" t="e">
        <f>NA()</f>
        <v>#N/A</v>
      </c>
      <c r="AO2228" s="152" t="e">
        <f>NA()</f>
        <v>#N/A</v>
      </c>
      <c r="AP2228" s="152">
        <f t="shared" si="446"/>
        <v>7.7013999999999987</v>
      </c>
      <c r="AQ2228" s="152"/>
      <c r="AR2228" s="152"/>
      <c r="AS2228" s="153">
        <f t="shared" si="451"/>
        <v>21</v>
      </c>
      <c r="AT2228" s="153">
        <f t="shared" si="417"/>
        <v>1</v>
      </c>
      <c r="AU2228" s="153">
        <f t="shared" si="418"/>
        <v>0</v>
      </c>
      <c r="AV2228" s="153">
        <f t="shared" si="419"/>
        <v>0</v>
      </c>
      <c r="BA2228">
        <f t="shared" si="452"/>
        <v>21</v>
      </c>
    </row>
    <row r="2229" spans="2:53" x14ac:dyDescent="0.25">
      <c r="B2229" s="155">
        <f t="shared" si="441"/>
        <v>44948.999305555553</v>
      </c>
      <c r="C2229" s="155">
        <f t="shared" si="427"/>
        <v>44948.999305555553</v>
      </c>
      <c r="D2229" s="152">
        <f t="shared" si="430"/>
        <v>6.73</v>
      </c>
      <c r="E2229" s="152"/>
      <c r="F2229" s="152"/>
      <c r="G2229" s="152"/>
      <c r="H2229" s="152" t="e">
        <f t="shared" si="431"/>
        <v>#N/A</v>
      </c>
      <c r="I2229" s="152"/>
      <c r="J2229" s="152" t="e">
        <f t="shared" si="432"/>
        <v>#N/A</v>
      </c>
      <c r="K2229" s="152"/>
      <c r="L2229" s="152"/>
      <c r="M2229" s="152"/>
      <c r="N2229" s="152"/>
      <c r="O2229" s="152"/>
      <c r="P2229" s="152"/>
      <c r="Q2229" s="152"/>
      <c r="R2229" s="152"/>
      <c r="S2229" s="152"/>
      <c r="T2229" s="153" cm="1">
        <f t="array" ref="T2229">MATCH(1,(TDU_Info!$C$5:$C$111=$T$6)*(TDU_Info!$B$5:$B$111&lt;=$B2229),0)</f>
        <v>87</v>
      </c>
      <c r="U2229" s="152">
        <f>100*(INDEX(TDU_Info!$E$5:$E$111,$T2229)/T$11+INDEX(TDU_Info!$F$5:$F$111,$T2229))</f>
        <v>4.5786000000000007</v>
      </c>
      <c r="V2229" s="152">
        <v>5.508</v>
      </c>
      <c r="W2229" s="152">
        <v>6.0039999999999996</v>
      </c>
      <c r="X2229" s="152">
        <v>7.0449999999999999</v>
      </c>
      <c r="Y2229" s="152">
        <v>6.8949999999999996</v>
      </c>
      <c r="Z2229" s="152">
        <v>5.8390000000000004</v>
      </c>
      <c r="AA2229" s="152">
        <v>6.0030000000000001</v>
      </c>
      <c r="AB2229" s="152">
        <v>7.5</v>
      </c>
      <c r="AC2229" s="152">
        <v>7.3949999999999996</v>
      </c>
      <c r="AD2229" s="152">
        <v>5.2409999999999997</v>
      </c>
      <c r="AE2229" s="152">
        <v>5.7320000000000002</v>
      </c>
      <c r="AF2229" s="152">
        <v>6.73</v>
      </c>
      <c r="AG2229" s="152">
        <v>6.53</v>
      </c>
      <c r="AH2229" s="152">
        <v>5.55</v>
      </c>
      <c r="AI2229" s="152">
        <v>5.7290000000000001</v>
      </c>
      <c r="AJ2229" s="152">
        <v>7.18</v>
      </c>
      <c r="AK2229" s="152">
        <v>7.11</v>
      </c>
      <c r="AL2229" s="152" t="e">
        <f t="shared" si="433"/>
        <v>#N/A</v>
      </c>
      <c r="AM2229" s="152" t="e">
        <f t="shared" si="434"/>
        <v>#N/A</v>
      </c>
      <c r="AN2229" s="152" t="e">
        <f>NA()</f>
        <v>#N/A</v>
      </c>
      <c r="AO2229" s="152" t="e">
        <f>NA()</f>
        <v>#N/A</v>
      </c>
      <c r="AP2229" s="152">
        <f t="shared" si="446"/>
        <v>7.7013999999999987</v>
      </c>
      <c r="AQ2229" s="152"/>
      <c r="AR2229" s="152"/>
      <c r="AS2229" s="153">
        <f t="shared" si="451"/>
        <v>22</v>
      </c>
      <c r="AT2229" s="153">
        <f t="shared" si="417"/>
        <v>1</v>
      </c>
      <c r="AU2229" s="153">
        <f t="shared" si="418"/>
        <v>0</v>
      </c>
      <c r="AV2229" s="153">
        <f t="shared" si="419"/>
        <v>0</v>
      </c>
      <c r="BA2229">
        <f t="shared" si="452"/>
        <v>22</v>
      </c>
    </row>
    <row r="2230" spans="2:53" x14ac:dyDescent="0.25">
      <c r="B2230" s="155">
        <f t="shared" si="441"/>
        <v>44949.999305555553</v>
      </c>
      <c r="C2230" s="155">
        <f t="shared" si="427"/>
        <v>44949.999305555553</v>
      </c>
      <c r="D2230" s="152">
        <f t="shared" si="430"/>
        <v>6.73</v>
      </c>
      <c r="E2230" s="152"/>
      <c r="F2230" s="152"/>
      <c r="G2230" s="152"/>
      <c r="H2230" s="152" t="e">
        <f t="shared" si="431"/>
        <v>#N/A</v>
      </c>
      <c r="I2230" s="152"/>
      <c r="J2230" s="152" t="e">
        <f t="shared" si="432"/>
        <v>#N/A</v>
      </c>
      <c r="K2230" s="152"/>
      <c r="L2230" s="152"/>
      <c r="M2230" s="152"/>
      <c r="N2230" s="152"/>
      <c r="O2230" s="152"/>
      <c r="P2230" s="152"/>
      <c r="Q2230" s="152"/>
      <c r="R2230" s="152"/>
      <c r="S2230" s="152"/>
      <c r="T2230" s="153" cm="1">
        <f t="array" ref="T2230">MATCH(1,(TDU_Info!$C$5:$C$111=$T$6)*(TDU_Info!$B$5:$B$111&lt;=$B2230),0)</f>
        <v>87</v>
      </c>
      <c r="U2230" s="152">
        <f>100*(INDEX(TDU_Info!$E$5:$E$111,$T2230)/T$11+INDEX(TDU_Info!$F$5:$F$111,$T2230))</f>
        <v>4.5786000000000007</v>
      </c>
      <c r="V2230" s="152">
        <v>5.508</v>
      </c>
      <c r="W2230" s="152">
        <v>6.0039999999999996</v>
      </c>
      <c r="X2230" s="152">
        <v>7.0449999999999999</v>
      </c>
      <c r="Y2230" s="152">
        <v>6.8949999999999996</v>
      </c>
      <c r="Z2230" s="152">
        <v>5.8390000000000004</v>
      </c>
      <c r="AA2230" s="152">
        <v>6.0030000000000001</v>
      </c>
      <c r="AB2230" s="152">
        <v>7.5</v>
      </c>
      <c r="AC2230" s="152">
        <v>7.3949999999999996</v>
      </c>
      <c r="AD2230" s="152">
        <v>5.2409999999999997</v>
      </c>
      <c r="AE2230" s="152">
        <v>5.7320000000000002</v>
      </c>
      <c r="AF2230" s="152">
        <v>6.73</v>
      </c>
      <c r="AG2230" s="152">
        <v>6.53</v>
      </c>
      <c r="AH2230" s="152">
        <v>5.55</v>
      </c>
      <c r="AI2230" s="152">
        <v>5.7290000000000001</v>
      </c>
      <c r="AJ2230" s="152">
        <v>7.18</v>
      </c>
      <c r="AK2230" s="152">
        <v>7.11</v>
      </c>
      <c r="AL2230" s="152" t="e">
        <f t="shared" si="433"/>
        <v>#N/A</v>
      </c>
      <c r="AM2230" s="152" t="e">
        <f t="shared" si="434"/>
        <v>#N/A</v>
      </c>
      <c r="AN2230" s="152" t="e">
        <f>NA()</f>
        <v>#N/A</v>
      </c>
      <c r="AO2230" s="152" t="e">
        <f>NA()</f>
        <v>#N/A</v>
      </c>
      <c r="AP2230" s="152">
        <f t="shared" si="446"/>
        <v>7.7013999999999987</v>
      </c>
      <c r="AQ2230" s="152"/>
      <c r="AR2230" s="152"/>
      <c r="AS2230" s="153">
        <f t="shared" si="451"/>
        <v>23</v>
      </c>
      <c r="AT2230" s="153">
        <f t="shared" si="417"/>
        <v>1</v>
      </c>
      <c r="AU2230" s="153">
        <f t="shared" si="418"/>
        <v>0</v>
      </c>
      <c r="AV2230" s="153">
        <f t="shared" si="419"/>
        <v>0</v>
      </c>
      <c r="BA2230">
        <f t="shared" si="452"/>
        <v>23</v>
      </c>
    </row>
    <row r="2231" spans="2:53" x14ac:dyDescent="0.25">
      <c r="B2231" s="155">
        <f t="shared" si="441"/>
        <v>44950.999305555553</v>
      </c>
      <c r="C2231" s="155">
        <f t="shared" si="427"/>
        <v>44950.999305555553</v>
      </c>
      <c r="D2231" s="152">
        <f t="shared" si="430"/>
        <v>6.63</v>
      </c>
      <c r="E2231" s="152"/>
      <c r="F2231" s="152"/>
      <c r="G2231" s="152"/>
      <c r="H2231" s="152" t="e">
        <f t="shared" si="431"/>
        <v>#N/A</v>
      </c>
      <c r="I2231" s="152"/>
      <c r="J2231" s="152" t="e">
        <f t="shared" si="432"/>
        <v>#N/A</v>
      </c>
      <c r="K2231" s="152"/>
      <c r="L2231" s="152"/>
      <c r="M2231" s="152"/>
      <c r="N2231" s="152"/>
      <c r="O2231" s="152"/>
      <c r="P2231" s="152"/>
      <c r="Q2231" s="152"/>
      <c r="R2231" s="152"/>
      <c r="S2231" s="152"/>
      <c r="T2231" s="153" cm="1">
        <f t="array" ref="T2231">MATCH(1,(TDU_Info!$C$5:$C$111=$T$6)*(TDU_Info!$B$5:$B$111&lt;=$B2231),0)</f>
        <v>87</v>
      </c>
      <c r="U2231" s="152">
        <f>100*(INDEX(TDU_Info!$E$5:$E$111,$T2231)/T$11+INDEX(TDU_Info!$F$5:$F$111,$T2231))</f>
        <v>4.5786000000000007</v>
      </c>
      <c r="V2231" s="152">
        <v>5.4080000000000004</v>
      </c>
      <c r="W2231" s="152">
        <v>6.7039999999999997</v>
      </c>
      <c r="X2231" s="152">
        <v>6.9550000000000001</v>
      </c>
      <c r="Y2231" s="152">
        <v>6.8949999999999996</v>
      </c>
      <c r="Z2231" s="152">
        <v>5.7389999999999999</v>
      </c>
      <c r="AA2231" s="152">
        <v>7.3019999999999996</v>
      </c>
      <c r="AB2231" s="152">
        <v>7.4489999999999998</v>
      </c>
      <c r="AC2231" s="152">
        <v>7.3949999999999996</v>
      </c>
      <c r="AD2231" s="152">
        <v>5.2409999999999997</v>
      </c>
      <c r="AE2231" s="152">
        <v>6.1680000000000001</v>
      </c>
      <c r="AF2231" s="152">
        <v>6.63</v>
      </c>
      <c r="AG2231" s="152">
        <v>6.43</v>
      </c>
      <c r="AH2231" s="152">
        <v>5.55</v>
      </c>
      <c r="AI2231" s="152">
        <v>6.7610000000000001</v>
      </c>
      <c r="AJ2231" s="152">
        <v>7.02</v>
      </c>
      <c r="AK2231" s="152">
        <v>7.02</v>
      </c>
      <c r="AL2231" s="152" t="e">
        <f t="shared" si="433"/>
        <v>#N/A</v>
      </c>
      <c r="AM2231" s="152" t="e">
        <f t="shared" si="434"/>
        <v>#N/A</v>
      </c>
      <c r="AN2231" s="152" t="e">
        <f>NA()</f>
        <v>#N/A</v>
      </c>
      <c r="AO2231" s="152" t="e">
        <f>NA()</f>
        <v>#N/A</v>
      </c>
      <c r="AP2231" s="152">
        <f t="shared" si="446"/>
        <v>7.7013999999999987</v>
      </c>
      <c r="AQ2231" s="152"/>
      <c r="AR2231" s="152"/>
      <c r="AS2231" s="153">
        <f t="shared" si="451"/>
        <v>24</v>
      </c>
      <c r="AT2231" s="153">
        <f t="shared" si="417"/>
        <v>1</v>
      </c>
      <c r="AU2231" s="153">
        <f t="shared" si="418"/>
        <v>0</v>
      </c>
      <c r="AV2231" s="153">
        <f t="shared" si="419"/>
        <v>0</v>
      </c>
      <c r="BA2231">
        <f t="shared" si="452"/>
        <v>24</v>
      </c>
    </row>
    <row r="2232" spans="2:53" x14ac:dyDescent="0.25">
      <c r="B2232" s="155">
        <f t="shared" si="441"/>
        <v>44951.999305555553</v>
      </c>
      <c r="C2232" s="155">
        <f t="shared" si="427"/>
        <v>44951.999305555553</v>
      </c>
      <c r="D2232" s="152">
        <f t="shared" si="430"/>
        <v>6.548</v>
      </c>
      <c r="E2232" s="152"/>
      <c r="F2232" s="152"/>
      <c r="G2232" s="152"/>
      <c r="H2232" s="152" t="e">
        <f t="shared" si="431"/>
        <v>#N/A</v>
      </c>
      <c r="I2232" s="152"/>
      <c r="J2232" s="152" t="e">
        <f t="shared" si="432"/>
        <v>#N/A</v>
      </c>
      <c r="K2232" s="152"/>
      <c r="L2232" s="152"/>
      <c r="M2232" s="152"/>
      <c r="N2232" s="152"/>
      <c r="O2232" s="152"/>
      <c r="P2232" s="152"/>
      <c r="Q2232" s="152"/>
      <c r="R2232" s="152"/>
      <c r="S2232" s="152"/>
      <c r="T2232" s="153" cm="1">
        <f t="array" ref="T2232">MATCH(1,(TDU_Info!$C$5:$C$111=$T$6)*(TDU_Info!$B$5:$B$111&lt;=$B2232),0)</f>
        <v>87</v>
      </c>
      <c r="U2232" s="152">
        <f>100*(INDEX(TDU_Info!$E$5:$E$111,$T2232)/T$11+INDEX(TDU_Info!$F$5:$F$111,$T2232))</f>
        <v>4.5786000000000007</v>
      </c>
      <c r="V2232" s="152">
        <v>5.4080000000000004</v>
      </c>
      <c r="W2232" s="152">
        <v>6.5039999999999996</v>
      </c>
      <c r="X2232" s="152">
        <v>6.7949999999999999</v>
      </c>
      <c r="Y2232" s="152">
        <v>6.8949999999999996</v>
      </c>
      <c r="Z2232" s="152">
        <v>5.7389999999999999</v>
      </c>
      <c r="AA2232" s="152">
        <v>7.1029999999999998</v>
      </c>
      <c r="AB2232" s="152">
        <v>7.1950000000000003</v>
      </c>
      <c r="AC2232" s="152">
        <v>7.3949999999999996</v>
      </c>
      <c r="AD2232" s="152">
        <v>5.2409999999999997</v>
      </c>
      <c r="AE2232" s="152">
        <v>6.1680000000000001</v>
      </c>
      <c r="AF2232" s="152">
        <v>6.548</v>
      </c>
      <c r="AG2232" s="152">
        <v>6.43</v>
      </c>
      <c r="AH2232" s="152">
        <v>5.55</v>
      </c>
      <c r="AI2232" s="152">
        <v>6.7610000000000001</v>
      </c>
      <c r="AJ2232" s="152">
        <v>6.9480000000000004</v>
      </c>
      <c r="AK2232" s="152">
        <v>6.92</v>
      </c>
      <c r="AL2232" s="152" t="e">
        <f t="shared" si="433"/>
        <v>#N/A</v>
      </c>
      <c r="AM2232" s="152" t="e">
        <f t="shared" si="434"/>
        <v>#N/A</v>
      </c>
      <c r="AN2232" s="152" t="e">
        <f>NA()</f>
        <v>#N/A</v>
      </c>
      <c r="AO2232" s="152" t="e">
        <f>NA()</f>
        <v>#N/A</v>
      </c>
      <c r="AP2232" s="152">
        <f t="shared" si="446"/>
        <v>7.7013999999999987</v>
      </c>
      <c r="AQ2232" s="152"/>
      <c r="AR2232" s="152"/>
      <c r="AS2232" s="153">
        <f t="shared" si="451"/>
        <v>25</v>
      </c>
      <c r="AT2232" s="153">
        <f t="shared" si="417"/>
        <v>1</v>
      </c>
      <c r="AU2232" s="153">
        <f t="shared" si="418"/>
        <v>0</v>
      </c>
      <c r="AV2232" s="153">
        <f t="shared" si="419"/>
        <v>0</v>
      </c>
      <c r="BA2232">
        <f t="shared" si="452"/>
        <v>25</v>
      </c>
    </row>
    <row r="2233" spans="2:53" x14ac:dyDescent="0.25">
      <c r="B2233" s="155">
        <f t="shared" si="441"/>
        <v>44952.999305555553</v>
      </c>
      <c r="C2233" s="155">
        <f t="shared" si="427"/>
        <v>44952.999305555553</v>
      </c>
      <c r="D2233" s="152">
        <f t="shared" si="430"/>
        <v>6.4080000000000004</v>
      </c>
      <c r="E2233" s="152"/>
      <c r="F2233" s="152"/>
      <c r="G2233" s="152"/>
      <c r="H2233" s="152" t="e">
        <f t="shared" si="431"/>
        <v>#N/A</v>
      </c>
      <c r="I2233" s="152"/>
      <c r="J2233" s="152" t="e">
        <f t="shared" si="432"/>
        <v>#N/A</v>
      </c>
      <c r="K2233" s="152"/>
      <c r="L2233" s="152"/>
      <c r="M2233" s="152"/>
      <c r="N2233" s="152"/>
      <c r="O2233" s="152"/>
      <c r="P2233" s="152"/>
      <c r="Q2233" s="152"/>
      <c r="R2233" s="152"/>
      <c r="S2233" s="152"/>
      <c r="T2233" s="153" cm="1">
        <f t="array" ref="T2233">MATCH(1,(TDU_Info!$C$5:$C$111=$T$6)*(TDU_Info!$B$5:$B$111&lt;=$B2233),0)</f>
        <v>87</v>
      </c>
      <c r="U2233" s="152">
        <f>100*(INDEX(TDU_Info!$E$5:$E$111,$T2233)/T$11+INDEX(TDU_Info!$F$5:$F$111,$T2233))</f>
        <v>4.5786000000000007</v>
      </c>
      <c r="V2233" s="152">
        <v>5.4080000000000004</v>
      </c>
      <c r="W2233" s="152">
        <v>6.5039999999999996</v>
      </c>
      <c r="X2233" s="152">
        <v>6.6550000000000002</v>
      </c>
      <c r="Y2233" s="152">
        <v>6.8890000000000002</v>
      </c>
      <c r="Z2233" s="152">
        <v>5.7389999999999999</v>
      </c>
      <c r="AA2233" s="152">
        <v>7.1020000000000003</v>
      </c>
      <c r="AB2233" s="152">
        <v>7.149</v>
      </c>
      <c r="AC2233" s="152">
        <v>7.3949999999999996</v>
      </c>
      <c r="AD2233" s="152">
        <v>5.2409999999999997</v>
      </c>
      <c r="AE2233" s="152">
        <v>6.0780000000000003</v>
      </c>
      <c r="AF2233" s="152">
        <v>6.4080000000000004</v>
      </c>
      <c r="AG2233" s="152">
        <v>6.39</v>
      </c>
      <c r="AH2233" s="152">
        <v>5.55</v>
      </c>
      <c r="AI2233" s="152">
        <v>6.5609999999999999</v>
      </c>
      <c r="AJ2233" s="152">
        <v>6.9020000000000001</v>
      </c>
      <c r="AK2233" s="152">
        <v>6.9</v>
      </c>
      <c r="AL2233" s="152" t="e">
        <f t="shared" si="433"/>
        <v>#N/A</v>
      </c>
      <c r="AM2233" s="152" t="e">
        <f t="shared" si="434"/>
        <v>#N/A</v>
      </c>
      <c r="AN2233" s="152" t="e">
        <f>NA()</f>
        <v>#N/A</v>
      </c>
      <c r="AO2233" s="152" t="e">
        <f>NA()</f>
        <v>#N/A</v>
      </c>
      <c r="AP2233" s="152">
        <f t="shared" si="446"/>
        <v>7.7013999999999987</v>
      </c>
      <c r="AQ2233" s="152"/>
      <c r="AR2233" s="152"/>
      <c r="AS2233" s="153">
        <f t="shared" si="451"/>
        <v>26</v>
      </c>
      <c r="AT2233" s="153">
        <f t="shared" si="417"/>
        <v>1</v>
      </c>
      <c r="AU2233" s="153">
        <f t="shared" si="418"/>
        <v>0</v>
      </c>
      <c r="AV2233" s="153">
        <f t="shared" si="419"/>
        <v>0</v>
      </c>
      <c r="BA2233">
        <f t="shared" si="452"/>
        <v>26</v>
      </c>
    </row>
    <row r="2234" spans="2:53" x14ac:dyDescent="0.25">
      <c r="B2234" s="155">
        <f t="shared" si="441"/>
        <v>44953.999305555553</v>
      </c>
      <c r="C2234" s="155">
        <f t="shared" si="427"/>
        <v>44953.999305555553</v>
      </c>
      <c r="D2234" s="152">
        <f t="shared" si="430"/>
        <v>6.4080000000000004</v>
      </c>
      <c r="E2234" s="152"/>
      <c r="F2234" s="152"/>
      <c r="G2234" s="152"/>
      <c r="H2234" s="152" t="e">
        <f t="shared" si="431"/>
        <v>#N/A</v>
      </c>
      <c r="I2234" s="152"/>
      <c r="J2234" s="152" t="e">
        <f t="shared" si="432"/>
        <v>#N/A</v>
      </c>
      <c r="K2234" s="152"/>
      <c r="L2234" s="152"/>
      <c r="M2234" s="152"/>
      <c r="N2234" s="152"/>
      <c r="O2234" s="152"/>
      <c r="P2234" s="152"/>
      <c r="Q2234" s="152"/>
      <c r="R2234" s="152"/>
      <c r="S2234" s="152"/>
      <c r="T2234" s="153" cm="1">
        <f t="array" ref="T2234">MATCH(1,(TDU_Info!$C$5:$C$111=$T$6)*(TDU_Info!$B$5:$B$111&lt;=$B2234),0)</f>
        <v>87</v>
      </c>
      <c r="U2234" s="152">
        <f>100*(INDEX(TDU_Info!$E$5:$E$111,$T2234)/T$11+INDEX(TDU_Info!$F$5:$F$111,$T2234))</f>
        <v>4.5786000000000007</v>
      </c>
      <c r="V2234" s="152">
        <v>5.4080000000000004</v>
      </c>
      <c r="W2234" s="152">
        <v>6.5039999999999996</v>
      </c>
      <c r="X2234" s="152">
        <v>6.5449999999999999</v>
      </c>
      <c r="Y2234" s="152">
        <v>6.8890000000000002</v>
      </c>
      <c r="Z2234" s="152">
        <v>5.7389999999999999</v>
      </c>
      <c r="AA2234" s="152">
        <v>7.1020000000000003</v>
      </c>
      <c r="AB2234" s="152">
        <v>7.0389999999999997</v>
      </c>
      <c r="AC2234" s="152">
        <v>7.3949999999999996</v>
      </c>
      <c r="AD2234" s="152">
        <v>5.2409999999999997</v>
      </c>
      <c r="AE2234" s="152">
        <v>6.0780000000000003</v>
      </c>
      <c r="AF2234" s="152">
        <v>6.4080000000000004</v>
      </c>
      <c r="AG2234" s="152">
        <v>6.39</v>
      </c>
      <c r="AH2234" s="152">
        <v>5.55</v>
      </c>
      <c r="AI2234" s="152">
        <v>6.5609999999999999</v>
      </c>
      <c r="AJ2234" s="152">
        <v>6.9020000000000001</v>
      </c>
      <c r="AK2234" s="152">
        <v>6.9</v>
      </c>
      <c r="AL2234" s="152" t="e">
        <f t="shared" si="433"/>
        <v>#N/A</v>
      </c>
      <c r="AM2234" s="152" t="e">
        <f t="shared" si="434"/>
        <v>#N/A</v>
      </c>
      <c r="AN2234" s="152" t="e">
        <f>NA()</f>
        <v>#N/A</v>
      </c>
      <c r="AO2234" s="152" t="e">
        <f>NA()</f>
        <v>#N/A</v>
      </c>
      <c r="AP2234" s="152">
        <f t="shared" si="446"/>
        <v>7.7013999999999987</v>
      </c>
      <c r="AQ2234" s="152"/>
      <c r="AR2234" s="152"/>
      <c r="AS2234" s="153">
        <f t="shared" si="451"/>
        <v>27</v>
      </c>
      <c r="AT2234" s="153">
        <f t="shared" si="417"/>
        <v>1</v>
      </c>
      <c r="AU2234" s="153">
        <f t="shared" si="418"/>
        <v>0</v>
      </c>
      <c r="AV2234" s="153">
        <f t="shared" si="419"/>
        <v>0</v>
      </c>
      <c r="BA2234">
        <f t="shared" si="452"/>
        <v>27</v>
      </c>
    </row>
    <row r="2235" spans="2:53" x14ac:dyDescent="0.25">
      <c r="B2235" s="155">
        <f t="shared" si="441"/>
        <v>44954.999305555553</v>
      </c>
      <c r="C2235" s="155">
        <f t="shared" si="427"/>
        <v>44954.999305555553</v>
      </c>
      <c r="D2235" s="152">
        <f t="shared" si="430"/>
        <v>6.4080000000000004</v>
      </c>
      <c r="E2235" s="152"/>
      <c r="F2235" s="152"/>
      <c r="G2235" s="152"/>
      <c r="H2235" s="152" t="e">
        <f t="shared" si="431"/>
        <v>#N/A</v>
      </c>
      <c r="I2235" s="152"/>
      <c r="J2235" s="152" t="e">
        <f t="shared" si="432"/>
        <v>#N/A</v>
      </c>
      <c r="K2235" s="152"/>
      <c r="L2235" s="152"/>
      <c r="M2235" s="152"/>
      <c r="N2235" s="152"/>
      <c r="O2235" s="152"/>
      <c r="P2235" s="152"/>
      <c r="Q2235" s="152"/>
      <c r="R2235" s="152"/>
      <c r="S2235" s="152"/>
      <c r="T2235" s="153" cm="1">
        <f t="array" ref="T2235">MATCH(1,(TDU_Info!$C$5:$C$111=$T$6)*(TDU_Info!$B$5:$B$111&lt;=$B2235),0)</f>
        <v>87</v>
      </c>
      <c r="U2235" s="152">
        <f>100*(INDEX(TDU_Info!$E$5:$E$111,$T2235)/T$11+INDEX(TDU_Info!$F$5:$F$111,$T2235))</f>
        <v>4.5786000000000007</v>
      </c>
      <c r="V2235" s="152">
        <v>5.2380000000000004</v>
      </c>
      <c r="W2235" s="152">
        <v>6.5039999999999996</v>
      </c>
      <c r="X2235" s="152">
        <v>6.5449999999999999</v>
      </c>
      <c r="Y2235" s="152">
        <v>6.8</v>
      </c>
      <c r="Z2235" s="152">
        <v>5.7089999999999996</v>
      </c>
      <c r="AA2235" s="152">
        <v>7.1029999999999998</v>
      </c>
      <c r="AB2235" s="152">
        <v>7.0389999999999997</v>
      </c>
      <c r="AC2235" s="152">
        <v>7.39</v>
      </c>
      <c r="AD2235" s="152">
        <v>5.141</v>
      </c>
      <c r="AE2235" s="152">
        <v>6.2320000000000002</v>
      </c>
      <c r="AF2235" s="152">
        <v>6.4080000000000004</v>
      </c>
      <c r="AG2235" s="152">
        <v>6.8</v>
      </c>
      <c r="AH2235" s="152">
        <v>5.45</v>
      </c>
      <c r="AI2235" s="152">
        <v>6.8289999999999997</v>
      </c>
      <c r="AJ2235" s="152">
        <v>6.9020000000000001</v>
      </c>
      <c r="AK2235" s="152">
        <v>7.39</v>
      </c>
      <c r="AL2235" s="152" t="e">
        <f t="shared" si="433"/>
        <v>#N/A</v>
      </c>
      <c r="AM2235" s="152" t="e">
        <f t="shared" si="434"/>
        <v>#N/A</v>
      </c>
      <c r="AN2235" s="152" t="e">
        <f>NA()</f>
        <v>#N/A</v>
      </c>
      <c r="AO2235" s="152" t="e">
        <f>NA()</f>
        <v>#N/A</v>
      </c>
      <c r="AP2235" s="152">
        <f t="shared" si="446"/>
        <v>7.7013999999999987</v>
      </c>
      <c r="AQ2235" s="152"/>
      <c r="AR2235" s="152"/>
      <c r="AS2235" s="153">
        <f t="shared" si="451"/>
        <v>28</v>
      </c>
      <c r="AT2235" s="153">
        <f t="shared" si="417"/>
        <v>1</v>
      </c>
      <c r="AU2235" s="153">
        <f t="shared" si="418"/>
        <v>0</v>
      </c>
      <c r="AV2235" s="153">
        <f t="shared" si="419"/>
        <v>0</v>
      </c>
      <c r="BA2235">
        <f t="shared" si="452"/>
        <v>28</v>
      </c>
    </row>
    <row r="2236" spans="2:53" x14ac:dyDescent="0.25">
      <c r="B2236" s="155">
        <f t="shared" si="441"/>
        <v>44955.999305555553</v>
      </c>
      <c r="C2236" s="155">
        <f t="shared" si="427"/>
        <v>44955.999305555553</v>
      </c>
      <c r="D2236" s="152">
        <f t="shared" si="430"/>
        <v>6.4080000000000004</v>
      </c>
      <c r="E2236" s="152"/>
      <c r="F2236" s="152"/>
      <c r="G2236" s="152"/>
      <c r="H2236" s="152" t="e">
        <f t="shared" si="431"/>
        <v>#N/A</v>
      </c>
      <c r="I2236" s="152"/>
      <c r="J2236" s="152" t="e">
        <f t="shared" si="432"/>
        <v>#N/A</v>
      </c>
      <c r="K2236" s="152"/>
      <c r="L2236" s="152"/>
      <c r="M2236" s="152"/>
      <c r="N2236" s="152"/>
      <c r="O2236" s="152"/>
      <c r="P2236" s="152"/>
      <c r="Q2236" s="152"/>
      <c r="R2236" s="152"/>
      <c r="S2236" s="152"/>
      <c r="T2236" s="153" cm="1">
        <f t="array" ref="T2236">MATCH(1,(TDU_Info!$C$5:$C$111=$T$6)*(TDU_Info!$B$5:$B$111&lt;=$B2236),0)</f>
        <v>87</v>
      </c>
      <c r="U2236" s="152">
        <f>100*(INDEX(TDU_Info!$E$5:$E$111,$T2236)/T$11+INDEX(TDU_Info!$F$5:$F$111,$T2236))</f>
        <v>4.5786000000000007</v>
      </c>
      <c r="V2236" s="152">
        <v>5.2380000000000004</v>
      </c>
      <c r="W2236" s="152">
        <v>6.5039999999999996</v>
      </c>
      <c r="X2236" s="152">
        <v>6.5449999999999999</v>
      </c>
      <c r="Y2236" s="152">
        <v>6.8</v>
      </c>
      <c r="Z2236" s="152">
        <v>5.7089999999999996</v>
      </c>
      <c r="AA2236" s="152">
        <v>7.1029999999999998</v>
      </c>
      <c r="AB2236" s="152">
        <v>7.0389999999999997</v>
      </c>
      <c r="AC2236" s="152">
        <v>7.39</v>
      </c>
      <c r="AD2236" s="152">
        <v>5.141</v>
      </c>
      <c r="AE2236" s="152">
        <v>6.2320000000000002</v>
      </c>
      <c r="AF2236" s="152">
        <v>6.4080000000000004</v>
      </c>
      <c r="AG2236" s="152">
        <v>6.8</v>
      </c>
      <c r="AH2236" s="152">
        <v>5.45</v>
      </c>
      <c r="AI2236" s="152">
        <v>6.8289999999999997</v>
      </c>
      <c r="AJ2236" s="152">
        <v>6.9020000000000001</v>
      </c>
      <c r="AK2236" s="152">
        <v>7.39</v>
      </c>
      <c r="AL2236" s="152" t="e">
        <f t="shared" si="433"/>
        <v>#N/A</v>
      </c>
      <c r="AM2236" s="152" t="e">
        <f t="shared" si="434"/>
        <v>#N/A</v>
      </c>
      <c r="AN2236" s="152" t="e">
        <f>NA()</f>
        <v>#N/A</v>
      </c>
      <c r="AO2236" s="152" t="e">
        <f>NA()</f>
        <v>#N/A</v>
      </c>
      <c r="AP2236" s="152">
        <f t="shared" si="446"/>
        <v>7.7013999999999987</v>
      </c>
      <c r="AQ2236" s="152"/>
      <c r="AR2236" s="152"/>
      <c r="AS2236" s="153">
        <f t="shared" si="451"/>
        <v>29</v>
      </c>
      <c r="AT2236" s="153">
        <f t="shared" si="417"/>
        <v>1</v>
      </c>
      <c r="AU2236" s="153">
        <f t="shared" si="418"/>
        <v>0</v>
      </c>
      <c r="AV2236" s="153">
        <f t="shared" si="419"/>
        <v>0</v>
      </c>
      <c r="BA2236">
        <f t="shared" si="452"/>
        <v>29</v>
      </c>
    </row>
    <row r="2237" spans="2:53" x14ac:dyDescent="0.25">
      <c r="B2237" s="155">
        <f t="shared" si="441"/>
        <v>44956.999305555553</v>
      </c>
      <c r="C2237" s="155">
        <f t="shared" si="427"/>
        <v>44956.999305555553</v>
      </c>
      <c r="D2237" s="152">
        <f t="shared" si="430"/>
        <v>6.4080000000000004</v>
      </c>
      <c r="E2237" s="152"/>
      <c r="F2237" s="152"/>
      <c r="G2237" s="152"/>
      <c r="H2237" s="152" t="e">
        <f t="shared" si="431"/>
        <v>#N/A</v>
      </c>
      <c r="I2237" s="152"/>
      <c r="J2237" s="152" t="e">
        <f t="shared" si="432"/>
        <v>#N/A</v>
      </c>
      <c r="K2237" s="152"/>
      <c r="L2237" s="152"/>
      <c r="M2237" s="152"/>
      <c r="N2237" s="152"/>
      <c r="O2237" s="152"/>
      <c r="P2237" s="152"/>
      <c r="Q2237" s="152"/>
      <c r="R2237" s="152"/>
      <c r="S2237" s="152"/>
      <c r="T2237" s="153" cm="1">
        <f t="array" ref="T2237">MATCH(1,(TDU_Info!$C$5:$C$111=$T$6)*(TDU_Info!$B$5:$B$111&lt;=$B2237),0)</f>
        <v>87</v>
      </c>
      <c r="U2237" s="152">
        <f>100*(INDEX(TDU_Info!$E$5:$E$111,$T2237)/T$11+INDEX(TDU_Info!$F$5:$F$111,$T2237))</f>
        <v>4.5786000000000007</v>
      </c>
      <c r="V2237" s="152">
        <v>5.2380000000000004</v>
      </c>
      <c r="W2237" s="152">
        <v>6.5039999999999996</v>
      </c>
      <c r="X2237" s="152">
        <v>6.5449999999999999</v>
      </c>
      <c r="Y2237" s="152">
        <v>6.8</v>
      </c>
      <c r="Z2237" s="152">
        <v>5.7089999999999996</v>
      </c>
      <c r="AA2237" s="152">
        <v>7.1029999999999998</v>
      </c>
      <c r="AB2237" s="152">
        <v>7.0389999999999997</v>
      </c>
      <c r="AC2237" s="152">
        <v>7.39</v>
      </c>
      <c r="AD2237" s="152">
        <v>5.141</v>
      </c>
      <c r="AE2237" s="152">
        <v>6.2320000000000002</v>
      </c>
      <c r="AF2237" s="152">
        <v>6.4080000000000004</v>
      </c>
      <c r="AG2237" s="152">
        <v>6.8</v>
      </c>
      <c r="AH2237" s="152">
        <v>5.45</v>
      </c>
      <c r="AI2237" s="152">
        <v>6.8289999999999997</v>
      </c>
      <c r="AJ2237" s="152">
        <v>6.9020000000000001</v>
      </c>
      <c r="AK2237" s="152">
        <v>7.39</v>
      </c>
      <c r="AL2237" s="152" t="e">
        <f t="shared" si="433"/>
        <v>#N/A</v>
      </c>
      <c r="AM2237" s="152" t="e">
        <f t="shared" si="434"/>
        <v>#N/A</v>
      </c>
      <c r="AN2237" s="152" t="e">
        <f>NA()</f>
        <v>#N/A</v>
      </c>
      <c r="AO2237" s="152" t="e">
        <f>NA()</f>
        <v>#N/A</v>
      </c>
      <c r="AP2237" s="152">
        <f t="shared" si="446"/>
        <v>7.7013999999999987</v>
      </c>
      <c r="AQ2237" s="152"/>
      <c r="AR2237" s="152"/>
      <c r="AS2237" s="153">
        <f t="shared" si="451"/>
        <v>30</v>
      </c>
      <c r="AT2237" s="153">
        <f t="shared" si="417"/>
        <v>1</v>
      </c>
      <c r="AU2237" s="153">
        <f t="shared" si="418"/>
        <v>0</v>
      </c>
      <c r="AV2237" s="153">
        <f t="shared" si="419"/>
        <v>0</v>
      </c>
      <c r="BA2237">
        <f t="shared" si="452"/>
        <v>30</v>
      </c>
    </row>
    <row r="2238" spans="2:53" x14ac:dyDescent="0.25">
      <c r="B2238" s="155">
        <f t="shared" si="441"/>
        <v>44957.999305555553</v>
      </c>
      <c r="C2238" s="155">
        <f t="shared" si="427"/>
        <v>44957.999305555553</v>
      </c>
      <c r="D2238" s="152">
        <f t="shared" si="430"/>
        <v>6.4080000000000004</v>
      </c>
      <c r="E2238" s="152"/>
      <c r="F2238" s="152"/>
      <c r="G2238" s="152"/>
      <c r="H2238" s="152" t="e">
        <f t="shared" si="431"/>
        <v>#N/A</v>
      </c>
      <c r="I2238" s="152"/>
      <c r="J2238" s="152" t="e">
        <f t="shared" si="432"/>
        <v>#N/A</v>
      </c>
      <c r="K2238" s="152"/>
      <c r="L2238" s="152"/>
      <c r="M2238" s="152"/>
      <c r="N2238" s="152"/>
      <c r="O2238" s="152"/>
      <c r="P2238" s="152"/>
      <c r="Q2238" s="152"/>
      <c r="R2238" s="152"/>
      <c r="S2238" s="152"/>
      <c r="T2238" s="153" cm="1">
        <f t="array" ref="T2238">MATCH(1,(TDU_Info!$C$5:$C$111=$T$6)*(TDU_Info!$B$5:$B$111&lt;=$B2238),0)</f>
        <v>87</v>
      </c>
      <c r="U2238" s="152">
        <f>100*(INDEX(TDU_Info!$E$5:$E$111,$T2238)/T$11+INDEX(TDU_Info!$F$5:$F$111,$T2238))</f>
        <v>4.5786000000000007</v>
      </c>
      <c r="V2238" s="152">
        <v>5.3079999999999998</v>
      </c>
      <c r="W2238" s="152">
        <v>6.5039999999999996</v>
      </c>
      <c r="X2238" s="152">
        <v>6.5449999999999999</v>
      </c>
      <c r="Y2238" s="152">
        <v>6.9</v>
      </c>
      <c r="Z2238" s="152">
        <v>5.6390000000000002</v>
      </c>
      <c r="AA2238" s="152">
        <v>7.1029999999999998</v>
      </c>
      <c r="AB2238" s="152">
        <v>7.0389999999999997</v>
      </c>
      <c r="AC2238" s="152">
        <v>7.4880000000000004</v>
      </c>
      <c r="AD2238" s="152">
        <v>5.141</v>
      </c>
      <c r="AE2238" s="152">
        <v>6.2320000000000002</v>
      </c>
      <c r="AF2238" s="152">
        <v>6.4080000000000004</v>
      </c>
      <c r="AG2238" s="152">
        <v>6.9</v>
      </c>
      <c r="AH2238" s="152">
        <v>5.45</v>
      </c>
      <c r="AI2238" s="152">
        <v>6.8289999999999997</v>
      </c>
      <c r="AJ2238" s="152">
        <v>6.9020000000000001</v>
      </c>
      <c r="AK2238" s="152">
        <v>7.4880000000000004</v>
      </c>
      <c r="AL2238" s="152" t="e">
        <f t="shared" si="433"/>
        <v>#N/A</v>
      </c>
      <c r="AM2238" s="152" t="e">
        <f t="shared" si="434"/>
        <v>#N/A</v>
      </c>
      <c r="AN2238" s="152" t="e">
        <f>NA()</f>
        <v>#N/A</v>
      </c>
      <c r="AO2238" s="152" t="e">
        <f>NA()</f>
        <v>#N/A</v>
      </c>
      <c r="AP2238" s="152">
        <f t="shared" si="446"/>
        <v>7.7013999999999987</v>
      </c>
      <c r="AQ2238" s="152"/>
      <c r="AR2238" s="152"/>
      <c r="AS2238" s="153">
        <f t="shared" si="451"/>
        <v>31</v>
      </c>
      <c r="AT2238" s="153">
        <f t="shared" si="417"/>
        <v>1</v>
      </c>
      <c r="AU2238" s="153">
        <f t="shared" si="418"/>
        <v>0</v>
      </c>
      <c r="AV2238" s="153">
        <f t="shared" si="419"/>
        <v>0</v>
      </c>
      <c r="BA2238">
        <f t="shared" si="452"/>
        <v>31</v>
      </c>
    </row>
    <row r="2239" spans="2:53" x14ac:dyDescent="0.25">
      <c r="B2239" s="155">
        <f t="shared" si="441"/>
        <v>44958.999305555553</v>
      </c>
      <c r="C2239" s="155">
        <f t="shared" si="427"/>
        <v>44958.999305555553</v>
      </c>
      <c r="D2239" s="152">
        <f t="shared" si="430"/>
        <v>6.4080000000000004</v>
      </c>
      <c r="E2239" s="152"/>
      <c r="F2239" s="152"/>
      <c r="G2239" s="152"/>
      <c r="H2239" s="152" t="e">
        <f t="shared" si="431"/>
        <v>#N/A</v>
      </c>
      <c r="I2239" s="152"/>
      <c r="J2239" s="152" t="e">
        <f t="shared" si="432"/>
        <v>#N/A</v>
      </c>
      <c r="K2239" s="152"/>
      <c r="L2239" s="152"/>
      <c r="M2239" s="152"/>
      <c r="N2239" s="152"/>
      <c r="O2239" s="152"/>
      <c r="P2239" s="152"/>
      <c r="Q2239" s="152"/>
      <c r="R2239" s="152"/>
      <c r="S2239" s="152"/>
      <c r="T2239" s="153" cm="1">
        <f t="array" ref="T2239">MATCH(1,(TDU_Info!$C$5:$C$111=$T$6)*(TDU_Info!$B$5:$B$111&lt;=$B2239),0)</f>
        <v>87</v>
      </c>
      <c r="U2239" s="152">
        <f>100*(INDEX(TDU_Info!$E$5:$E$111,$T2239)/T$11+INDEX(TDU_Info!$F$5:$F$111,$T2239))</f>
        <v>4.5786000000000007</v>
      </c>
      <c r="V2239" s="152">
        <v>5.3079999999999998</v>
      </c>
      <c r="W2239" s="152">
        <v>6.3470000000000004</v>
      </c>
      <c r="X2239" s="152">
        <v>6.5449999999999999</v>
      </c>
      <c r="Y2239" s="152">
        <v>6.9</v>
      </c>
      <c r="Z2239" s="152">
        <v>5.6390000000000002</v>
      </c>
      <c r="AA2239" s="152">
        <v>6.952</v>
      </c>
      <c r="AB2239" s="152">
        <v>7.0389999999999997</v>
      </c>
      <c r="AC2239" s="152">
        <v>7.4880000000000004</v>
      </c>
      <c r="AD2239" s="152">
        <v>5.2359999999999998</v>
      </c>
      <c r="AE2239" s="152">
        <v>6.0780000000000003</v>
      </c>
      <c r="AF2239" s="152">
        <v>6.4080000000000004</v>
      </c>
      <c r="AG2239" s="152">
        <v>6.9</v>
      </c>
      <c r="AH2239" s="152">
        <v>5.5419999999999998</v>
      </c>
      <c r="AI2239" s="152">
        <v>6.681</v>
      </c>
      <c r="AJ2239" s="152">
        <v>6.9020000000000001</v>
      </c>
      <c r="AK2239" s="152">
        <v>7.4880000000000004</v>
      </c>
      <c r="AL2239" s="152" t="e">
        <f t="shared" si="433"/>
        <v>#N/A</v>
      </c>
      <c r="AM2239" s="152" t="e">
        <f t="shared" si="434"/>
        <v>#N/A</v>
      </c>
      <c r="AN2239" s="152" t="e">
        <f>NA()</f>
        <v>#N/A</v>
      </c>
      <c r="AO2239" s="152" t="e">
        <f>NA()</f>
        <v>#N/A</v>
      </c>
      <c r="AP2239" s="152" t="e">
        <f t="shared" si="446"/>
        <v>#N/A</v>
      </c>
      <c r="AQ2239" s="152"/>
      <c r="AR2239" s="152"/>
      <c r="AS2239" s="153">
        <f t="shared" si="451"/>
        <v>32</v>
      </c>
      <c r="AT2239" s="153">
        <f t="shared" si="417"/>
        <v>1</v>
      </c>
      <c r="AU2239" s="153">
        <f t="shared" si="418"/>
        <v>0</v>
      </c>
      <c r="AV2239" s="153">
        <f t="shared" si="419"/>
        <v>0</v>
      </c>
      <c r="BA2239">
        <f t="shared" si="452"/>
        <v>1</v>
      </c>
    </row>
    <row r="2240" spans="2:53" x14ac:dyDescent="0.25">
      <c r="B2240" s="155">
        <f t="shared" si="441"/>
        <v>44959.999305555553</v>
      </c>
      <c r="C2240" s="155">
        <f t="shared" si="427"/>
        <v>44959.999305555553</v>
      </c>
      <c r="D2240" s="152">
        <f t="shared" si="430"/>
        <v>6.2080000000000002</v>
      </c>
      <c r="E2240" s="152"/>
      <c r="F2240" s="152"/>
      <c r="G2240" s="152"/>
      <c r="H2240" s="152" t="e">
        <f t="shared" si="431"/>
        <v>#N/A</v>
      </c>
      <c r="I2240" s="152"/>
      <c r="J2240" s="152" t="e">
        <f t="shared" si="432"/>
        <v>#N/A</v>
      </c>
      <c r="K2240" s="152"/>
      <c r="L2240" s="152"/>
      <c r="M2240" s="152"/>
      <c r="N2240" s="152"/>
      <c r="O2240" s="152"/>
      <c r="P2240" s="152"/>
      <c r="Q2240" s="152"/>
      <c r="R2240" s="152"/>
      <c r="S2240" s="152"/>
      <c r="T2240" s="153" cm="1">
        <f t="array" ref="T2240">MATCH(1,(TDU_Info!$C$5:$C$111=$T$6)*(TDU_Info!$B$5:$B$111&lt;=$B2240),0)</f>
        <v>87</v>
      </c>
      <c r="U2240" s="152">
        <f>100*(INDEX(TDU_Info!$E$5:$E$111,$T2240)/T$11+INDEX(TDU_Info!$F$5:$F$111,$T2240))</f>
        <v>4.5786000000000007</v>
      </c>
      <c r="V2240" s="152">
        <v>5.2080000000000002</v>
      </c>
      <c r="W2240" s="152">
        <v>6.3470000000000004</v>
      </c>
      <c r="X2240" s="152">
        <v>6.4550000000000001</v>
      </c>
      <c r="Y2240" s="152">
        <v>6.83</v>
      </c>
      <c r="Z2240" s="152">
        <v>5.5389999999999997</v>
      </c>
      <c r="AA2240" s="152">
        <v>6.952</v>
      </c>
      <c r="AB2240" s="152">
        <v>6.9489999999999998</v>
      </c>
      <c r="AC2240" s="152">
        <v>7.42</v>
      </c>
      <c r="AD2240" s="152">
        <v>4.9409999999999998</v>
      </c>
      <c r="AE2240" s="152">
        <v>6.0780000000000003</v>
      </c>
      <c r="AF2240" s="152">
        <v>6.2080000000000002</v>
      </c>
      <c r="AG2240" s="152">
        <v>6.83</v>
      </c>
      <c r="AH2240" s="152">
        <v>5.25</v>
      </c>
      <c r="AI2240" s="152">
        <v>6.681</v>
      </c>
      <c r="AJ2240" s="152">
        <v>6.702</v>
      </c>
      <c r="AK2240" s="152">
        <v>7.42</v>
      </c>
      <c r="AL2240" s="152" t="e">
        <f t="shared" si="433"/>
        <v>#N/A</v>
      </c>
      <c r="AM2240" s="152" t="e">
        <f t="shared" si="434"/>
        <v>#N/A</v>
      </c>
      <c r="AN2240" s="152" t="e">
        <f>NA()</f>
        <v>#N/A</v>
      </c>
      <c r="AO2240" s="152" t="e">
        <f>NA()</f>
        <v>#N/A</v>
      </c>
      <c r="AP2240" s="152">
        <f t="shared" si="446"/>
        <v>7.7013999999999987</v>
      </c>
      <c r="AQ2240" s="152"/>
      <c r="AR2240" s="152"/>
      <c r="AS2240" s="153">
        <f t="shared" si="451"/>
        <v>33</v>
      </c>
      <c r="AT2240" s="153">
        <f t="shared" si="417"/>
        <v>1</v>
      </c>
      <c r="AU2240" s="153">
        <f t="shared" si="418"/>
        <v>0</v>
      </c>
      <c r="AV2240" s="153">
        <f t="shared" si="419"/>
        <v>0</v>
      </c>
      <c r="BA2240">
        <f t="shared" si="452"/>
        <v>2</v>
      </c>
    </row>
    <row r="2241" spans="2:53" x14ac:dyDescent="0.25">
      <c r="B2241" s="155">
        <f t="shared" si="441"/>
        <v>44960.999305555553</v>
      </c>
      <c r="C2241" s="155">
        <f t="shared" si="427"/>
        <v>44960.999305555553</v>
      </c>
      <c r="D2241" s="152">
        <f t="shared" si="430"/>
        <v>6.2080000000000002</v>
      </c>
      <c r="E2241" s="152"/>
      <c r="F2241" s="152"/>
      <c r="G2241" s="152"/>
      <c r="H2241" s="152" t="e">
        <f t="shared" si="431"/>
        <v>#N/A</v>
      </c>
      <c r="I2241" s="152"/>
      <c r="J2241" s="152" t="e">
        <f t="shared" si="432"/>
        <v>#N/A</v>
      </c>
      <c r="K2241" s="152"/>
      <c r="L2241" s="152"/>
      <c r="M2241" s="152"/>
      <c r="N2241" s="152"/>
      <c r="O2241" s="152"/>
      <c r="P2241" s="152"/>
      <c r="Q2241" s="152"/>
      <c r="R2241" s="152"/>
      <c r="S2241" s="152"/>
      <c r="T2241" s="153" cm="1">
        <f t="array" ref="T2241">MATCH(1,(TDU_Info!$C$5:$C$111=$T$6)*(TDU_Info!$B$5:$B$111&lt;=$B2241),0)</f>
        <v>87</v>
      </c>
      <c r="U2241" s="152">
        <f>100*(INDEX(TDU_Info!$E$5:$E$111,$T2241)/T$11+INDEX(TDU_Info!$F$5:$F$111,$T2241))</f>
        <v>4.5786000000000007</v>
      </c>
      <c r="V2241" s="152">
        <v>5.1079999999999997</v>
      </c>
      <c r="W2241" s="152">
        <v>6.5039999999999996</v>
      </c>
      <c r="X2241" s="152">
        <v>6.4550000000000001</v>
      </c>
      <c r="Y2241" s="152">
        <v>6.83</v>
      </c>
      <c r="Z2241" s="152">
        <v>5.4390000000000001</v>
      </c>
      <c r="AA2241" s="152">
        <v>7.1029999999999998</v>
      </c>
      <c r="AB2241" s="152">
        <v>6.9489999999999998</v>
      </c>
      <c r="AC2241" s="152">
        <v>7.42</v>
      </c>
      <c r="AD2241" s="152">
        <v>4.9409999999999998</v>
      </c>
      <c r="AE2241" s="152">
        <v>6.2320000000000002</v>
      </c>
      <c r="AF2241" s="152">
        <v>6.2080000000000002</v>
      </c>
      <c r="AG2241" s="152">
        <v>6.83</v>
      </c>
      <c r="AH2241" s="152">
        <v>5.25</v>
      </c>
      <c r="AI2241" s="152">
        <v>6.8289999999999997</v>
      </c>
      <c r="AJ2241" s="152">
        <v>6.702</v>
      </c>
      <c r="AK2241" s="152">
        <v>7.42</v>
      </c>
      <c r="AL2241" s="152" t="e">
        <f t="shared" si="433"/>
        <v>#N/A</v>
      </c>
      <c r="AM2241" s="152" t="e">
        <f t="shared" si="434"/>
        <v>#N/A</v>
      </c>
      <c r="AN2241" s="152" t="e">
        <f>NA()</f>
        <v>#N/A</v>
      </c>
      <c r="AO2241" s="152" t="e">
        <f>NA()</f>
        <v>#N/A</v>
      </c>
      <c r="AP2241" s="152">
        <f t="shared" si="446"/>
        <v>7.7013999999999987</v>
      </c>
      <c r="AQ2241" s="152"/>
      <c r="AR2241" s="152"/>
      <c r="AS2241" s="153">
        <f t="shared" si="451"/>
        <v>34</v>
      </c>
      <c r="AT2241" s="153">
        <f t="shared" si="417"/>
        <v>1</v>
      </c>
      <c r="AU2241" s="153">
        <f t="shared" si="418"/>
        <v>0</v>
      </c>
      <c r="AV2241" s="153">
        <f t="shared" si="419"/>
        <v>0</v>
      </c>
      <c r="BA2241">
        <f t="shared" si="452"/>
        <v>3</v>
      </c>
    </row>
    <row r="2242" spans="2:53" x14ac:dyDescent="0.25">
      <c r="B2242" s="155">
        <f t="shared" si="441"/>
        <v>44961.999305555553</v>
      </c>
      <c r="C2242" s="155">
        <f t="shared" si="427"/>
        <v>44961.999305555553</v>
      </c>
      <c r="D2242" s="152">
        <f t="shared" si="430"/>
        <v>6.2080000000000002</v>
      </c>
      <c r="E2242" s="152"/>
      <c r="F2242" s="152"/>
      <c r="G2242" s="152"/>
      <c r="H2242" s="152" t="e">
        <f t="shared" si="431"/>
        <v>#N/A</v>
      </c>
      <c r="I2242" s="152"/>
      <c r="J2242" s="152" t="e">
        <f t="shared" si="432"/>
        <v>#N/A</v>
      </c>
      <c r="K2242" s="152"/>
      <c r="L2242" s="152"/>
      <c r="M2242" s="152"/>
      <c r="N2242" s="152"/>
      <c r="O2242" s="152"/>
      <c r="P2242" s="152"/>
      <c r="Q2242" s="152"/>
      <c r="R2242" s="152"/>
      <c r="S2242" s="152"/>
      <c r="T2242" s="153" cm="1">
        <f t="array" ref="T2242">MATCH(1,(TDU_Info!$C$5:$C$111=$T$6)*(TDU_Info!$B$5:$B$111&lt;=$B2242),0)</f>
        <v>87</v>
      </c>
      <c r="U2242" s="152">
        <f>100*(INDEX(TDU_Info!$E$5:$E$111,$T2242)/T$11+INDEX(TDU_Info!$F$5:$F$111,$T2242))</f>
        <v>4.5786000000000007</v>
      </c>
      <c r="V2242" s="152">
        <v>5.1079999999999997</v>
      </c>
      <c r="W2242" s="152">
        <v>6.5039999999999996</v>
      </c>
      <c r="X2242" s="152">
        <v>6.4550000000000001</v>
      </c>
      <c r="Y2242" s="152">
        <v>6.83</v>
      </c>
      <c r="Z2242" s="152">
        <v>5.4390000000000001</v>
      </c>
      <c r="AA2242" s="152">
        <v>7.1029999999999998</v>
      </c>
      <c r="AB2242" s="152">
        <v>6.9489999999999998</v>
      </c>
      <c r="AC2242" s="152">
        <v>7.42</v>
      </c>
      <c r="AD2242" s="152">
        <v>4.7409999999999997</v>
      </c>
      <c r="AE2242" s="152">
        <v>6.2320000000000002</v>
      </c>
      <c r="AF2242" s="152">
        <v>6.2080000000000002</v>
      </c>
      <c r="AG2242" s="152">
        <v>6.83</v>
      </c>
      <c r="AH2242" s="152">
        <v>5.05</v>
      </c>
      <c r="AI2242" s="152">
        <v>6.8289999999999997</v>
      </c>
      <c r="AJ2242" s="152">
        <v>6.702</v>
      </c>
      <c r="AK2242" s="152">
        <v>7.42</v>
      </c>
      <c r="AL2242" s="152" t="e">
        <f t="shared" si="433"/>
        <v>#N/A</v>
      </c>
      <c r="AM2242" s="152" t="e">
        <f t="shared" si="434"/>
        <v>#N/A</v>
      </c>
      <c r="AN2242" s="152" t="e">
        <f>NA()</f>
        <v>#N/A</v>
      </c>
      <c r="AO2242" s="152" t="e">
        <f>NA()</f>
        <v>#N/A</v>
      </c>
      <c r="AP2242" s="152">
        <f t="shared" si="446"/>
        <v>7.7013999999999987</v>
      </c>
      <c r="AQ2242" s="152"/>
      <c r="AR2242" s="152"/>
      <c r="AS2242" s="153">
        <f t="shared" si="451"/>
        <v>35</v>
      </c>
      <c r="AT2242" s="153">
        <f t="shared" si="417"/>
        <v>1</v>
      </c>
      <c r="AU2242" s="153">
        <f t="shared" si="418"/>
        <v>0</v>
      </c>
      <c r="AV2242" s="153">
        <f t="shared" si="419"/>
        <v>0</v>
      </c>
      <c r="BA2242">
        <f t="shared" si="452"/>
        <v>4</v>
      </c>
    </row>
    <row r="2243" spans="2:53" x14ac:dyDescent="0.25">
      <c r="B2243" s="155">
        <f t="shared" si="441"/>
        <v>44962.999305555553</v>
      </c>
      <c r="C2243" s="155">
        <f t="shared" si="427"/>
        <v>44962.999305555553</v>
      </c>
      <c r="D2243" s="152">
        <f t="shared" si="430"/>
        <v>6.2080000000000002</v>
      </c>
      <c r="E2243" s="152"/>
      <c r="F2243" s="152"/>
      <c r="G2243" s="152"/>
      <c r="H2243" s="152" t="e">
        <f t="shared" si="431"/>
        <v>#N/A</v>
      </c>
      <c r="I2243" s="152"/>
      <c r="J2243" s="152" t="e">
        <f t="shared" si="432"/>
        <v>#N/A</v>
      </c>
      <c r="K2243" s="152"/>
      <c r="L2243" s="152"/>
      <c r="M2243" s="152"/>
      <c r="N2243" s="152"/>
      <c r="O2243" s="152"/>
      <c r="P2243" s="152"/>
      <c r="Q2243" s="152"/>
      <c r="R2243" s="152"/>
      <c r="S2243" s="152"/>
      <c r="T2243" s="153" cm="1">
        <f t="array" ref="T2243">MATCH(1,(TDU_Info!$C$5:$C$111=$T$6)*(TDU_Info!$B$5:$B$111&lt;=$B2243),0)</f>
        <v>87</v>
      </c>
      <c r="U2243" s="152">
        <f>100*(INDEX(TDU_Info!$E$5:$E$111,$T2243)/T$11+INDEX(TDU_Info!$F$5:$F$111,$T2243))</f>
        <v>4.5786000000000007</v>
      </c>
      <c r="V2243" s="152">
        <v>4.9080000000000004</v>
      </c>
      <c r="W2243" s="152">
        <v>6.5039999999999996</v>
      </c>
      <c r="X2243" s="152">
        <v>6.4550000000000001</v>
      </c>
      <c r="Y2243" s="152">
        <v>6.83</v>
      </c>
      <c r="Z2243" s="152">
        <v>5.2389999999999999</v>
      </c>
      <c r="AA2243" s="152">
        <v>7.1029999999999998</v>
      </c>
      <c r="AB2243" s="152">
        <v>6.9489999999999998</v>
      </c>
      <c r="AC2243" s="152">
        <v>7.42</v>
      </c>
      <c r="AD2243" s="152">
        <v>4.7409999999999997</v>
      </c>
      <c r="AE2243" s="152">
        <v>6.2320000000000002</v>
      </c>
      <c r="AF2243" s="152">
        <v>6.2080000000000002</v>
      </c>
      <c r="AG2243" s="152">
        <v>6.83</v>
      </c>
      <c r="AH2243" s="152">
        <v>5.05</v>
      </c>
      <c r="AI2243" s="152">
        <v>6.8289999999999997</v>
      </c>
      <c r="AJ2243" s="152">
        <v>6.702</v>
      </c>
      <c r="AK2243" s="152">
        <v>7.42</v>
      </c>
      <c r="AL2243" s="152" t="e">
        <f t="shared" si="433"/>
        <v>#N/A</v>
      </c>
      <c r="AM2243" s="152" t="e">
        <f t="shared" si="434"/>
        <v>#N/A</v>
      </c>
      <c r="AN2243" s="152" t="e">
        <f>NA()</f>
        <v>#N/A</v>
      </c>
      <c r="AO2243" s="152" t="e">
        <f>NA()</f>
        <v>#N/A</v>
      </c>
      <c r="AP2243" s="152">
        <f t="shared" si="446"/>
        <v>7.7013999999999987</v>
      </c>
      <c r="AQ2243" s="152"/>
      <c r="AR2243" s="152"/>
      <c r="AS2243" s="153">
        <f t="shared" si="451"/>
        <v>36</v>
      </c>
      <c r="AT2243" s="153">
        <f t="shared" si="417"/>
        <v>1</v>
      </c>
      <c r="AU2243" s="153">
        <f t="shared" si="418"/>
        <v>0</v>
      </c>
      <c r="AV2243" s="153">
        <f t="shared" si="419"/>
        <v>0</v>
      </c>
      <c r="BA2243">
        <f t="shared" si="452"/>
        <v>5</v>
      </c>
    </row>
    <row r="2244" spans="2:53" x14ac:dyDescent="0.25">
      <c r="B2244" s="155">
        <f t="shared" si="441"/>
        <v>44963.999305555553</v>
      </c>
      <c r="C2244" s="155">
        <f t="shared" si="427"/>
        <v>44963.999305555553</v>
      </c>
      <c r="D2244" s="152">
        <f t="shared" si="430"/>
        <v>6.2080000000000002</v>
      </c>
      <c r="E2244" s="152"/>
      <c r="F2244" s="152"/>
      <c r="G2244" s="152"/>
      <c r="H2244" s="152" t="e">
        <f t="shared" si="431"/>
        <v>#N/A</v>
      </c>
      <c r="I2244" s="152"/>
      <c r="J2244" s="152" t="e">
        <f t="shared" si="432"/>
        <v>#N/A</v>
      </c>
      <c r="K2244" s="152"/>
      <c r="L2244" s="152"/>
      <c r="M2244" s="152"/>
      <c r="N2244" s="152"/>
      <c r="O2244" s="152"/>
      <c r="P2244" s="152"/>
      <c r="Q2244" s="152"/>
      <c r="R2244" s="152"/>
      <c r="S2244" s="152"/>
      <c r="T2244" s="153" cm="1">
        <f t="array" ref="T2244">MATCH(1,(TDU_Info!$C$5:$C$111=$T$6)*(TDU_Info!$B$5:$B$111&lt;=$B2244),0)</f>
        <v>87</v>
      </c>
      <c r="U2244" s="152">
        <f>100*(INDEX(TDU_Info!$E$5:$E$111,$T2244)/T$11+INDEX(TDU_Info!$F$5:$F$111,$T2244))</f>
        <v>4.5786000000000007</v>
      </c>
      <c r="V2244" s="152">
        <v>4.9080000000000004</v>
      </c>
      <c r="W2244" s="152">
        <v>6.5039999999999996</v>
      </c>
      <c r="X2244" s="152">
        <v>6.4550000000000001</v>
      </c>
      <c r="Y2244" s="152">
        <v>6.83</v>
      </c>
      <c r="Z2244" s="152">
        <v>5.2389999999999999</v>
      </c>
      <c r="AA2244" s="152">
        <v>7.1029999999999998</v>
      </c>
      <c r="AB2244" s="152">
        <v>6.9489999999999998</v>
      </c>
      <c r="AC2244" s="152">
        <v>7.42</v>
      </c>
      <c r="AD2244" s="152">
        <v>4.7409999999999997</v>
      </c>
      <c r="AE2244" s="152">
        <v>6.2320000000000002</v>
      </c>
      <c r="AF2244" s="152">
        <v>6.2080000000000002</v>
      </c>
      <c r="AG2244" s="152">
        <v>6.83</v>
      </c>
      <c r="AH2244" s="152">
        <v>5.05</v>
      </c>
      <c r="AI2244" s="152">
        <v>6.8289999999999997</v>
      </c>
      <c r="AJ2244" s="152">
        <v>6.702</v>
      </c>
      <c r="AK2244" s="152">
        <v>7.42</v>
      </c>
      <c r="AL2244" s="152" t="e">
        <f t="shared" si="433"/>
        <v>#N/A</v>
      </c>
      <c r="AM2244" s="152" t="e">
        <f t="shared" si="434"/>
        <v>#N/A</v>
      </c>
      <c r="AN2244" s="152" t="e">
        <f>NA()</f>
        <v>#N/A</v>
      </c>
      <c r="AO2244" s="152" t="e">
        <f>NA()</f>
        <v>#N/A</v>
      </c>
      <c r="AP2244" s="152">
        <f t="shared" si="446"/>
        <v>7.7013999999999987</v>
      </c>
      <c r="AQ2244" s="152"/>
      <c r="AR2244" s="152"/>
      <c r="AS2244" s="153">
        <f t="shared" si="451"/>
        <v>37</v>
      </c>
      <c r="AT2244" s="153">
        <f t="shared" si="417"/>
        <v>1</v>
      </c>
      <c r="AU2244" s="153">
        <f t="shared" si="418"/>
        <v>0</v>
      </c>
      <c r="AV2244" s="153">
        <f t="shared" si="419"/>
        <v>0</v>
      </c>
      <c r="BA2244">
        <f t="shared" si="452"/>
        <v>6</v>
      </c>
    </row>
    <row r="2245" spans="2:53" x14ac:dyDescent="0.25">
      <c r="B2245" s="155">
        <f t="shared" si="441"/>
        <v>44964.999305555553</v>
      </c>
      <c r="C2245" s="155">
        <f t="shared" si="427"/>
        <v>44964.999305555553</v>
      </c>
      <c r="D2245" s="152">
        <f t="shared" si="430"/>
        <v>6.2080000000000002</v>
      </c>
      <c r="E2245" s="152"/>
      <c r="F2245" s="152"/>
      <c r="G2245" s="152"/>
      <c r="H2245" s="152" t="e">
        <f t="shared" si="431"/>
        <v>#N/A</v>
      </c>
      <c r="I2245" s="152"/>
      <c r="J2245" s="152" t="e">
        <f t="shared" si="432"/>
        <v>#N/A</v>
      </c>
      <c r="K2245" s="152"/>
      <c r="L2245" s="152"/>
      <c r="M2245" s="152"/>
      <c r="N2245" s="152"/>
      <c r="O2245" s="152"/>
      <c r="P2245" s="152"/>
      <c r="Q2245" s="152"/>
      <c r="R2245" s="152"/>
      <c r="S2245" s="152"/>
      <c r="T2245" s="153" cm="1">
        <f t="array" ref="T2245">MATCH(1,(TDU_Info!$C$5:$C$111=$T$6)*(TDU_Info!$B$5:$B$111&lt;=$B2245),0)</f>
        <v>87</v>
      </c>
      <c r="U2245" s="152">
        <f>100*(INDEX(TDU_Info!$E$5:$E$111,$T2245)/T$11+INDEX(TDU_Info!$F$5:$F$111,$T2245))</f>
        <v>4.5786000000000007</v>
      </c>
      <c r="V2245" s="152">
        <v>4.508</v>
      </c>
      <c r="W2245" s="152">
        <v>6.8040000000000003</v>
      </c>
      <c r="X2245" s="152">
        <v>6.4550000000000001</v>
      </c>
      <c r="Y2245" s="152">
        <v>6.83</v>
      </c>
      <c r="Z2245" s="152">
        <v>4.8109999999999999</v>
      </c>
      <c r="AA2245" s="152">
        <v>7.1029999999999998</v>
      </c>
      <c r="AB2245" s="152">
        <v>6.9489999999999998</v>
      </c>
      <c r="AC2245" s="152">
        <v>7.3879999999999999</v>
      </c>
      <c r="AD2245" s="152">
        <v>4.4539999999999997</v>
      </c>
      <c r="AE2245" s="152">
        <v>6.532</v>
      </c>
      <c r="AF2245" s="152">
        <v>6.2080000000000002</v>
      </c>
      <c r="AG2245" s="152">
        <v>6.6710000000000003</v>
      </c>
      <c r="AH2245" s="152">
        <v>4.742</v>
      </c>
      <c r="AI2245" s="152">
        <v>6.8289999999999997</v>
      </c>
      <c r="AJ2245" s="152">
        <v>6.702</v>
      </c>
      <c r="AK2245" s="152">
        <v>7.1479999999999997</v>
      </c>
      <c r="AL2245" s="152" t="e">
        <f t="shared" si="433"/>
        <v>#N/A</v>
      </c>
      <c r="AM2245" s="152" t="e">
        <f t="shared" si="434"/>
        <v>#N/A</v>
      </c>
      <c r="AN2245" s="152" t="e">
        <f>NA()</f>
        <v>#N/A</v>
      </c>
      <c r="AO2245" s="152" t="e">
        <f>NA()</f>
        <v>#N/A</v>
      </c>
      <c r="AP2245" s="152">
        <f t="shared" si="446"/>
        <v>7.7013999999999987</v>
      </c>
      <c r="AQ2245" s="152"/>
      <c r="AR2245" s="152"/>
      <c r="AS2245" s="153">
        <f t="shared" si="451"/>
        <v>38</v>
      </c>
      <c r="AT2245" s="153">
        <f t="shared" si="417"/>
        <v>1</v>
      </c>
      <c r="AU2245" s="153">
        <f t="shared" si="418"/>
        <v>0</v>
      </c>
      <c r="AV2245" s="153">
        <f t="shared" si="419"/>
        <v>0</v>
      </c>
      <c r="BA2245">
        <f t="shared" si="452"/>
        <v>7</v>
      </c>
    </row>
    <row r="2246" spans="2:53" x14ac:dyDescent="0.25">
      <c r="B2246" s="155">
        <f t="shared" si="441"/>
        <v>44965.999305555553</v>
      </c>
      <c r="C2246" s="155">
        <f t="shared" si="427"/>
        <v>44965.999305555553</v>
      </c>
      <c r="D2246" s="152">
        <f t="shared" si="430"/>
        <v>6.2080000000000002</v>
      </c>
      <c r="E2246" s="152"/>
      <c r="F2246" s="152"/>
      <c r="G2246" s="152"/>
      <c r="H2246" s="152" t="e">
        <f t="shared" si="431"/>
        <v>#N/A</v>
      </c>
      <c r="I2246" s="152"/>
      <c r="J2246" s="152" t="e">
        <f t="shared" si="432"/>
        <v>#N/A</v>
      </c>
      <c r="K2246" s="152"/>
      <c r="L2246" s="152"/>
      <c r="M2246" s="152"/>
      <c r="N2246" s="152"/>
      <c r="O2246" s="152"/>
      <c r="P2246" s="152"/>
      <c r="Q2246" s="152"/>
      <c r="R2246" s="152"/>
      <c r="S2246" s="152"/>
      <c r="T2246" s="153" cm="1">
        <f t="array" ref="T2246">MATCH(1,(TDU_Info!$C$5:$C$111=$T$6)*(TDU_Info!$B$5:$B$111&lt;=$B2246),0)</f>
        <v>87</v>
      </c>
      <c r="U2246" s="152">
        <f>100*(INDEX(TDU_Info!$E$5:$E$111,$T2246)/T$11+INDEX(TDU_Info!$F$5:$F$111,$T2246))</f>
        <v>4.5786000000000007</v>
      </c>
      <c r="V2246" s="152">
        <v>4.4080000000000004</v>
      </c>
      <c r="W2246" s="152">
        <v>6.8040000000000003</v>
      </c>
      <c r="X2246" s="152">
        <v>6.4550000000000001</v>
      </c>
      <c r="Y2246" s="152">
        <v>6.7519999999999998</v>
      </c>
      <c r="Z2246" s="152">
        <v>4.7389999999999999</v>
      </c>
      <c r="AA2246" s="152">
        <v>7.1029999999999998</v>
      </c>
      <c r="AB2246" s="152">
        <v>6.9489999999999998</v>
      </c>
      <c r="AC2246" s="152">
        <v>7.22</v>
      </c>
      <c r="AD2246" s="152">
        <v>4.24</v>
      </c>
      <c r="AE2246" s="152">
        <v>6.532</v>
      </c>
      <c r="AF2246" s="152">
        <v>6.2080000000000002</v>
      </c>
      <c r="AG2246" s="152">
        <v>6.6710000000000003</v>
      </c>
      <c r="AH2246" s="152">
        <v>4.5940000000000003</v>
      </c>
      <c r="AI2246" s="152">
        <v>6.8289999999999997</v>
      </c>
      <c r="AJ2246" s="152">
        <v>6.702</v>
      </c>
      <c r="AK2246" s="152">
        <v>7.1479999999999997</v>
      </c>
      <c r="AL2246" s="152" t="e">
        <f t="shared" si="433"/>
        <v>#N/A</v>
      </c>
      <c r="AM2246" s="152" t="e">
        <f t="shared" si="434"/>
        <v>#N/A</v>
      </c>
      <c r="AN2246" s="152" t="e">
        <f>NA()</f>
        <v>#N/A</v>
      </c>
      <c r="AO2246" s="152" t="e">
        <f>NA()</f>
        <v>#N/A</v>
      </c>
      <c r="AP2246" s="152">
        <f t="shared" si="446"/>
        <v>7.7013999999999987</v>
      </c>
      <c r="AQ2246" s="152"/>
      <c r="AR2246" s="152"/>
      <c r="AS2246" s="153">
        <f t="shared" si="451"/>
        <v>39</v>
      </c>
      <c r="AT2246" s="153">
        <f t="shared" si="417"/>
        <v>1</v>
      </c>
      <c r="AU2246" s="153">
        <f t="shared" si="418"/>
        <v>0</v>
      </c>
      <c r="AV2246" s="153">
        <f t="shared" si="419"/>
        <v>0</v>
      </c>
      <c r="BA2246">
        <f t="shared" si="452"/>
        <v>8</v>
      </c>
    </row>
    <row r="2247" spans="2:53" x14ac:dyDescent="0.25">
      <c r="B2247" s="155">
        <f t="shared" si="441"/>
        <v>44966.999305555553</v>
      </c>
      <c r="C2247" s="155">
        <f t="shared" si="427"/>
        <v>44966.999305555553</v>
      </c>
      <c r="D2247" s="152">
        <f t="shared" si="430"/>
        <v>6.2080000000000002</v>
      </c>
      <c r="E2247" s="152"/>
      <c r="F2247" s="152"/>
      <c r="G2247" s="152"/>
      <c r="H2247" s="152" t="e">
        <f t="shared" si="431"/>
        <v>#N/A</v>
      </c>
      <c r="I2247" s="152"/>
      <c r="J2247" s="152" t="e">
        <f t="shared" si="432"/>
        <v>#N/A</v>
      </c>
      <c r="K2247" s="152"/>
      <c r="L2247" s="152"/>
      <c r="M2247" s="152"/>
      <c r="N2247" s="152"/>
      <c r="O2247" s="152"/>
      <c r="P2247" s="152"/>
      <c r="Q2247" s="152"/>
      <c r="R2247" s="152"/>
      <c r="S2247" s="152"/>
      <c r="T2247" s="153" cm="1">
        <f t="array" ref="T2247">MATCH(1,(TDU_Info!$C$5:$C$111=$T$6)*(TDU_Info!$B$5:$B$111&lt;=$B2247),0)</f>
        <v>87</v>
      </c>
      <c r="U2247" s="152">
        <f>100*(INDEX(TDU_Info!$E$5:$E$111,$T2247)/T$11+INDEX(TDU_Info!$F$5:$F$111,$T2247))</f>
        <v>4.5786000000000007</v>
      </c>
      <c r="V2247" s="152">
        <v>4.4080000000000004</v>
      </c>
      <c r="W2247" s="152">
        <v>6.8040000000000003</v>
      </c>
      <c r="X2247" s="152">
        <v>6.4550000000000001</v>
      </c>
      <c r="Y2247" s="152">
        <v>6.7519999999999998</v>
      </c>
      <c r="Z2247" s="152">
        <v>4.7229999999999999</v>
      </c>
      <c r="AA2247" s="152">
        <v>7.1029999999999998</v>
      </c>
      <c r="AB2247" s="152">
        <v>6.9489999999999998</v>
      </c>
      <c r="AC2247" s="152">
        <v>7.22</v>
      </c>
      <c r="AD2247" s="152">
        <v>4.24</v>
      </c>
      <c r="AE2247" s="152">
        <v>6.532</v>
      </c>
      <c r="AF2247" s="152">
        <v>6.2080000000000002</v>
      </c>
      <c r="AG2247" s="152">
        <v>6.6710000000000003</v>
      </c>
      <c r="AH2247" s="152">
        <v>4.5940000000000003</v>
      </c>
      <c r="AI2247" s="152">
        <v>6.8289999999999997</v>
      </c>
      <c r="AJ2247" s="152">
        <v>6.702</v>
      </c>
      <c r="AK2247" s="152">
        <v>7.1479999999999997</v>
      </c>
      <c r="AL2247" s="152" t="e">
        <f t="shared" si="433"/>
        <v>#N/A</v>
      </c>
      <c r="AM2247" s="152" t="e">
        <f t="shared" si="434"/>
        <v>#N/A</v>
      </c>
      <c r="AN2247" s="152" t="e">
        <f>NA()</f>
        <v>#N/A</v>
      </c>
      <c r="AO2247" s="152" t="e">
        <f>NA()</f>
        <v>#N/A</v>
      </c>
      <c r="AP2247" s="152">
        <f t="shared" si="446"/>
        <v>7.7013999999999987</v>
      </c>
      <c r="AQ2247" s="152"/>
      <c r="AR2247" s="152"/>
      <c r="AS2247" s="153">
        <f t="shared" si="451"/>
        <v>40</v>
      </c>
      <c r="AT2247" s="153">
        <f t="shared" si="417"/>
        <v>1</v>
      </c>
      <c r="AU2247" s="153">
        <f t="shared" si="418"/>
        <v>0</v>
      </c>
      <c r="AV2247" s="153">
        <f t="shared" si="419"/>
        <v>0</v>
      </c>
      <c r="BA2247">
        <f t="shared" si="452"/>
        <v>9</v>
      </c>
    </row>
    <row r="2248" spans="2:53" x14ac:dyDescent="0.25">
      <c r="B2248" s="155">
        <f t="shared" si="441"/>
        <v>44967.999305555553</v>
      </c>
      <c r="C2248" s="155">
        <f t="shared" si="427"/>
        <v>44967.999305555553</v>
      </c>
      <c r="D2248" s="152">
        <f t="shared" si="430"/>
        <v>6.4550000000000001</v>
      </c>
      <c r="E2248" s="152"/>
      <c r="F2248" s="152"/>
      <c r="G2248" s="152"/>
      <c r="H2248" s="152" t="e">
        <f t="shared" si="431"/>
        <v>#N/A</v>
      </c>
      <c r="I2248" s="152"/>
      <c r="J2248" s="152" t="e">
        <f t="shared" si="432"/>
        <v>#N/A</v>
      </c>
      <c r="K2248" s="152"/>
      <c r="L2248" s="152"/>
      <c r="M2248" s="152"/>
      <c r="N2248" s="152"/>
      <c r="O2248" s="152"/>
      <c r="P2248" s="152"/>
      <c r="Q2248" s="152"/>
      <c r="R2248" s="152"/>
      <c r="S2248" s="152"/>
      <c r="T2248" s="153" cm="1">
        <f t="array" ref="T2248">MATCH(1,(TDU_Info!$C$5:$C$111=$T$6)*(TDU_Info!$B$5:$B$111&lt;=$B2248),0)</f>
        <v>87</v>
      </c>
      <c r="U2248" s="152">
        <f>100*(INDEX(TDU_Info!$E$5:$E$111,$T2248)/T$11+INDEX(TDU_Info!$F$5:$F$111,$T2248))</f>
        <v>4.5786000000000007</v>
      </c>
      <c r="V2248" s="152">
        <v>4.3979999999999997</v>
      </c>
      <c r="W2248" s="152">
        <v>6.8040000000000003</v>
      </c>
      <c r="X2248" s="152">
        <v>6.4550000000000001</v>
      </c>
      <c r="Y2248" s="152">
        <v>6.73</v>
      </c>
      <c r="Z2248" s="152">
        <v>4.6890000000000001</v>
      </c>
      <c r="AA2248" s="152">
        <v>7.1029999999999998</v>
      </c>
      <c r="AB2248" s="152">
        <v>6.9489999999999998</v>
      </c>
      <c r="AC2248" s="152">
        <v>7.22</v>
      </c>
      <c r="AD2248" s="152">
        <v>4.24</v>
      </c>
      <c r="AE2248" s="152">
        <v>6.532</v>
      </c>
      <c r="AF2248" s="152">
        <v>6.4550000000000001</v>
      </c>
      <c r="AG2248" s="152">
        <v>6.6710000000000003</v>
      </c>
      <c r="AH2248" s="152">
        <v>4.5940000000000003</v>
      </c>
      <c r="AI2248" s="152">
        <v>6.8289999999999997</v>
      </c>
      <c r="AJ2248" s="152">
        <v>6.9489999999999998</v>
      </c>
      <c r="AK2248" s="152">
        <v>7.1479999999999997</v>
      </c>
      <c r="AL2248" s="152" t="e">
        <f t="shared" si="433"/>
        <v>#N/A</v>
      </c>
      <c r="AM2248" s="152" t="e">
        <f t="shared" si="434"/>
        <v>#N/A</v>
      </c>
      <c r="AN2248" s="152" t="e">
        <f>NA()</f>
        <v>#N/A</v>
      </c>
      <c r="AO2248" s="152" t="e">
        <f>NA()</f>
        <v>#N/A</v>
      </c>
      <c r="AP2248" s="152">
        <f t="shared" si="446"/>
        <v>7.7013999999999987</v>
      </c>
      <c r="AQ2248" s="152"/>
      <c r="AR2248" s="152"/>
      <c r="AS2248" s="153">
        <f t="shared" si="451"/>
        <v>41</v>
      </c>
      <c r="AT2248" s="153">
        <f t="shared" si="417"/>
        <v>1</v>
      </c>
      <c r="AU2248" s="153">
        <f t="shared" si="418"/>
        <v>0</v>
      </c>
      <c r="AV2248" s="153">
        <f t="shared" si="419"/>
        <v>0</v>
      </c>
      <c r="BA2248">
        <f t="shared" si="452"/>
        <v>10</v>
      </c>
    </row>
    <row r="2249" spans="2:53" x14ac:dyDescent="0.25">
      <c r="B2249" s="155">
        <f t="shared" si="441"/>
        <v>44968.999305555553</v>
      </c>
      <c r="C2249" s="155">
        <f t="shared" si="427"/>
        <v>44968.999305555553</v>
      </c>
      <c r="D2249" s="152">
        <f t="shared" si="430"/>
        <v>6.4550000000000001</v>
      </c>
      <c r="E2249" s="152"/>
      <c r="F2249" s="152"/>
      <c r="G2249" s="152"/>
      <c r="H2249" s="152" t="e">
        <f t="shared" si="431"/>
        <v>#N/A</v>
      </c>
      <c r="I2249" s="152"/>
      <c r="J2249" s="152" t="e">
        <f t="shared" si="432"/>
        <v>#N/A</v>
      </c>
      <c r="K2249" s="152"/>
      <c r="L2249" s="152"/>
      <c r="M2249" s="152"/>
      <c r="N2249" s="152"/>
      <c r="O2249" s="152"/>
      <c r="P2249" s="152"/>
      <c r="Q2249" s="152"/>
      <c r="R2249" s="152"/>
      <c r="S2249" s="152"/>
      <c r="T2249" s="153" cm="1">
        <f t="array" ref="T2249">MATCH(1,(TDU_Info!$C$5:$C$111=$T$6)*(TDU_Info!$B$5:$B$111&lt;=$B2249),0)</f>
        <v>87</v>
      </c>
      <c r="U2249" s="152">
        <f>100*(INDEX(TDU_Info!$E$5:$E$111,$T2249)/T$11+INDEX(TDU_Info!$F$5:$F$111,$T2249))</f>
        <v>4.5786000000000007</v>
      </c>
      <c r="V2249" s="152">
        <v>4.3079999999999998</v>
      </c>
      <c r="W2249" s="152">
        <v>6.8040000000000003</v>
      </c>
      <c r="X2249" s="152">
        <v>6.4550000000000001</v>
      </c>
      <c r="Y2249" s="152">
        <v>6.73</v>
      </c>
      <c r="Z2249" s="152">
        <v>4.6390000000000002</v>
      </c>
      <c r="AA2249" s="152">
        <v>7.1029999999999998</v>
      </c>
      <c r="AB2249" s="152">
        <v>6.9489999999999998</v>
      </c>
      <c r="AC2249" s="152">
        <v>7.22</v>
      </c>
      <c r="AD2249" s="152">
        <v>4.24</v>
      </c>
      <c r="AE2249" s="152">
        <v>6.532</v>
      </c>
      <c r="AF2249" s="152">
        <v>6.4550000000000001</v>
      </c>
      <c r="AG2249" s="152">
        <v>6.6710000000000003</v>
      </c>
      <c r="AH2249" s="152">
        <v>4.57</v>
      </c>
      <c r="AI2249" s="152">
        <v>6.8289999999999997</v>
      </c>
      <c r="AJ2249" s="152">
        <v>6.9489999999999998</v>
      </c>
      <c r="AK2249" s="152">
        <v>7.1479999999999997</v>
      </c>
      <c r="AL2249" s="152" t="e">
        <f t="shared" si="433"/>
        <v>#N/A</v>
      </c>
      <c r="AM2249" s="152" t="e">
        <f t="shared" si="434"/>
        <v>#N/A</v>
      </c>
      <c r="AN2249" s="152" t="e">
        <f>NA()</f>
        <v>#N/A</v>
      </c>
      <c r="AO2249" s="152" t="e">
        <f>NA()</f>
        <v>#N/A</v>
      </c>
      <c r="AP2249" s="152">
        <f t="shared" si="446"/>
        <v>7.7013999999999987</v>
      </c>
      <c r="AQ2249" s="152"/>
      <c r="AR2249" s="152"/>
      <c r="AS2249" s="153">
        <f t="shared" si="451"/>
        <v>42</v>
      </c>
      <c r="AT2249" s="153">
        <f t="shared" si="417"/>
        <v>1</v>
      </c>
      <c r="AU2249" s="153">
        <f t="shared" si="418"/>
        <v>0</v>
      </c>
      <c r="AV2249" s="153">
        <f t="shared" si="419"/>
        <v>0</v>
      </c>
      <c r="BA2249">
        <f t="shared" si="452"/>
        <v>11</v>
      </c>
    </row>
    <row r="2250" spans="2:53" x14ac:dyDescent="0.25">
      <c r="B2250" s="155">
        <f t="shared" si="441"/>
        <v>44969.999305555553</v>
      </c>
      <c r="C2250" s="155">
        <f t="shared" si="427"/>
        <v>44969.999305555553</v>
      </c>
      <c r="D2250" s="152">
        <f t="shared" si="430"/>
        <v>6.4550000000000001</v>
      </c>
      <c r="E2250" s="152"/>
      <c r="F2250" s="152"/>
      <c r="G2250" s="152"/>
      <c r="H2250" s="152" t="e">
        <f t="shared" si="431"/>
        <v>#N/A</v>
      </c>
      <c r="I2250" s="152"/>
      <c r="J2250" s="152" t="e">
        <f t="shared" si="432"/>
        <v>#N/A</v>
      </c>
      <c r="K2250" s="152"/>
      <c r="L2250" s="152"/>
      <c r="M2250" s="152"/>
      <c r="N2250" s="152"/>
      <c r="O2250" s="152"/>
      <c r="P2250" s="152"/>
      <c r="Q2250" s="152"/>
      <c r="R2250" s="152"/>
      <c r="S2250" s="152"/>
      <c r="T2250" s="153" cm="1">
        <f t="array" ref="T2250">MATCH(1,(TDU_Info!$C$5:$C$111=$T$6)*(TDU_Info!$B$5:$B$111&lt;=$B2250),0)</f>
        <v>87</v>
      </c>
      <c r="U2250" s="152">
        <f>100*(INDEX(TDU_Info!$E$5:$E$111,$T2250)/T$11+INDEX(TDU_Info!$F$5:$F$111,$T2250))</f>
        <v>4.5786000000000007</v>
      </c>
      <c r="V2250" s="152">
        <v>4.3079999999999998</v>
      </c>
      <c r="W2250" s="152">
        <v>6.8040000000000003</v>
      </c>
      <c r="X2250" s="152">
        <v>6.4550000000000001</v>
      </c>
      <c r="Y2250" s="152">
        <v>6.73</v>
      </c>
      <c r="Z2250" s="152">
        <v>4.6390000000000002</v>
      </c>
      <c r="AA2250" s="152">
        <v>7.1029999999999998</v>
      </c>
      <c r="AB2250" s="152">
        <v>6.9489999999999998</v>
      </c>
      <c r="AC2250" s="152">
        <v>7.22</v>
      </c>
      <c r="AD2250" s="152">
        <v>4.24</v>
      </c>
      <c r="AE2250" s="152">
        <v>6.532</v>
      </c>
      <c r="AF2250" s="152">
        <v>6.4550000000000001</v>
      </c>
      <c r="AG2250" s="152">
        <v>6.6710000000000003</v>
      </c>
      <c r="AH2250" s="152">
        <v>4.57</v>
      </c>
      <c r="AI2250" s="152">
        <v>6.8289999999999997</v>
      </c>
      <c r="AJ2250" s="152">
        <v>6.9489999999999998</v>
      </c>
      <c r="AK2250" s="152">
        <v>7.1479999999999997</v>
      </c>
      <c r="AL2250" s="152" t="e">
        <f t="shared" si="433"/>
        <v>#N/A</v>
      </c>
      <c r="AM2250" s="152" t="e">
        <f t="shared" si="434"/>
        <v>#N/A</v>
      </c>
      <c r="AN2250" s="152" t="e">
        <f>NA()</f>
        <v>#N/A</v>
      </c>
      <c r="AO2250" s="152" t="e">
        <f>NA()</f>
        <v>#N/A</v>
      </c>
      <c r="AP2250" s="152">
        <f t="shared" si="446"/>
        <v>7.7013999999999987</v>
      </c>
      <c r="AQ2250" s="152"/>
      <c r="AR2250" s="152"/>
      <c r="AS2250" s="153">
        <f t="shared" si="451"/>
        <v>43</v>
      </c>
      <c r="AT2250" s="153">
        <f t="shared" si="417"/>
        <v>1</v>
      </c>
      <c r="AU2250" s="153">
        <f t="shared" si="418"/>
        <v>0</v>
      </c>
      <c r="AV2250" s="153">
        <f t="shared" si="419"/>
        <v>0</v>
      </c>
      <c r="BA2250">
        <f t="shared" si="452"/>
        <v>12</v>
      </c>
    </row>
    <row r="2251" spans="2:53" x14ac:dyDescent="0.25">
      <c r="B2251" s="155">
        <f t="shared" si="441"/>
        <v>44970.999305555553</v>
      </c>
      <c r="C2251" s="155">
        <f t="shared" si="427"/>
        <v>44970.999305555553</v>
      </c>
      <c r="D2251" s="152">
        <f t="shared" si="430"/>
        <v>6.4550000000000001</v>
      </c>
      <c r="E2251" s="152"/>
      <c r="F2251" s="152"/>
      <c r="G2251" s="152"/>
      <c r="H2251" s="152" t="e">
        <f t="shared" si="431"/>
        <v>#N/A</v>
      </c>
      <c r="I2251" s="152"/>
      <c r="J2251" s="152" t="e">
        <f t="shared" si="432"/>
        <v>#N/A</v>
      </c>
      <c r="K2251" s="152"/>
      <c r="L2251" s="152"/>
      <c r="M2251" s="152"/>
      <c r="N2251" s="152"/>
      <c r="O2251" s="152"/>
      <c r="P2251" s="152"/>
      <c r="Q2251" s="152"/>
      <c r="R2251" s="152"/>
      <c r="S2251" s="152"/>
      <c r="T2251" s="153" cm="1">
        <f t="array" ref="T2251">MATCH(1,(TDU_Info!$C$5:$C$111=$T$6)*(TDU_Info!$B$5:$B$111&lt;=$B2251),0)</f>
        <v>87</v>
      </c>
      <c r="U2251" s="152">
        <f>100*(INDEX(TDU_Info!$E$5:$E$111,$T2251)/T$11+INDEX(TDU_Info!$F$5:$F$111,$T2251))</f>
        <v>4.5786000000000007</v>
      </c>
      <c r="V2251" s="152">
        <v>4.3079999999999998</v>
      </c>
      <c r="W2251" s="152">
        <v>6.8040000000000003</v>
      </c>
      <c r="X2251" s="152">
        <v>6.4550000000000001</v>
      </c>
      <c r="Y2251" s="152">
        <v>6.73</v>
      </c>
      <c r="Z2251" s="152">
        <v>4.6390000000000002</v>
      </c>
      <c r="AA2251" s="152">
        <v>7.1029999999999998</v>
      </c>
      <c r="AB2251" s="152">
        <v>6.9489999999999998</v>
      </c>
      <c r="AC2251" s="152">
        <v>7.22</v>
      </c>
      <c r="AD2251" s="152">
        <v>4.24</v>
      </c>
      <c r="AE2251" s="152">
        <v>6.532</v>
      </c>
      <c r="AF2251" s="152">
        <v>6.4550000000000001</v>
      </c>
      <c r="AG2251" s="152">
        <v>6.6710000000000003</v>
      </c>
      <c r="AH2251" s="152">
        <v>4.57</v>
      </c>
      <c r="AI2251" s="152">
        <v>6.8289999999999997</v>
      </c>
      <c r="AJ2251" s="152">
        <v>6.9489999999999998</v>
      </c>
      <c r="AK2251" s="152">
        <v>7.1479999999999997</v>
      </c>
      <c r="AL2251" s="152" t="e">
        <f t="shared" si="433"/>
        <v>#N/A</v>
      </c>
      <c r="AM2251" s="152" t="e">
        <f t="shared" si="434"/>
        <v>#N/A</v>
      </c>
      <c r="AN2251" s="152" t="e">
        <f>NA()</f>
        <v>#N/A</v>
      </c>
      <c r="AO2251" s="152" t="e">
        <f>NA()</f>
        <v>#N/A</v>
      </c>
      <c r="AP2251" s="152">
        <f t="shared" si="446"/>
        <v>7.7013999999999987</v>
      </c>
      <c r="AQ2251" s="152"/>
      <c r="AR2251" s="152"/>
      <c r="AS2251" s="153">
        <f t="shared" si="451"/>
        <v>44</v>
      </c>
      <c r="AT2251" s="153">
        <f t="shared" si="417"/>
        <v>1</v>
      </c>
      <c r="AU2251" s="153">
        <f t="shared" si="418"/>
        <v>0</v>
      </c>
      <c r="AV2251" s="153">
        <f t="shared" si="419"/>
        <v>0</v>
      </c>
      <c r="BA2251">
        <f t="shared" si="452"/>
        <v>13</v>
      </c>
    </row>
    <row r="2252" spans="2:53" x14ac:dyDescent="0.25">
      <c r="B2252" s="155">
        <f t="shared" si="441"/>
        <v>44971.999305555553</v>
      </c>
      <c r="C2252" s="155">
        <f t="shared" si="427"/>
        <v>44971.999305555553</v>
      </c>
      <c r="D2252" s="152">
        <f t="shared" si="430"/>
        <v>6.4550000000000001</v>
      </c>
      <c r="E2252" s="152"/>
      <c r="F2252" s="152"/>
      <c r="G2252" s="152"/>
      <c r="H2252" s="152" t="e">
        <f t="shared" si="431"/>
        <v>#N/A</v>
      </c>
      <c r="I2252" s="152"/>
      <c r="J2252" s="152" t="e">
        <f t="shared" si="432"/>
        <v>#N/A</v>
      </c>
      <c r="K2252" s="152"/>
      <c r="L2252" s="152"/>
      <c r="M2252" s="152"/>
      <c r="N2252" s="152"/>
      <c r="O2252" s="152"/>
      <c r="P2252" s="152"/>
      <c r="Q2252" s="152"/>
      <c r="R2252" s="152"/>
      <c r="S2252" s="152"/>
      <c r="T2252" s="153" cm="1">
        <f t="array" ref="T2252">MATCH(1,(TDU_Info!$C$5:$C$111=$T$6)*(TDU_Info!$B$5:$B$111&lt;=$B2252),0)</f>
        <v>87</v>
      </c>
      <c r="U2252" s="152">
        <f>100*(INDEX(TDU_Info!$E$5:$E$111,$T2252)/T$11+INDEX(TDU_Info!$F$5:$F$111,$T2252))</f>
        <v>4.5786000000000007</v>
      </c>
      <c r="V2252" s="152">
        <v>4.3079999999999998</v>
      </c>
      <c r="W2252" s="152">
        <v>6.8040000000000003</v>
      </c>
      <c r="X2252" s="152">
        <v>6.4550000000000001</v>
      </c>
      <c r="Y2252" s="152">
        <v>6.73</v>
      </c>
      <c r="Z2252" s="152">
        <v>4.6390000000000002</v>
      </c>
      <c r="AA2252" s="152">
        <v>7.1029999999999998</v>
      </c>
      <c r="AB2252" s="152">
        <v>6.9489999999999998</v>
      </c>
      <c r="AC2252" s="152">
        <v>7.22</v>
      </c>
      <c r="AD2252" s="152">
        <v>4.141</v>
      </c>
      <c r="AE2252" s="152">
        <v>6.532</v>
      </c>
      <c r="AF2252" s="152">
        <v>6.4550000000000001</v>
      </c>
      <c r="AG2252" s="152">
        <v>6.6710000000000003</v>
      </c>
      <c r="AH2252" s="152">
        <v>4.45</v>
      </c>
      <c r="AI2252" s="152">
        <v>6.8289999999999997</v>
      </c>
      <c r="AJ2252" s="152">
        <v>6.9489999999999998</v>
      </c>
      <c r="AK2252" s="152">
        <v>7.1479999999999997</v>
      </c>
      <c r="AL2252" s="152" t="e">
        <f t="shared" si="433"/>
        <v>#N/A</v>
      </c>
      <c r="AM2252" s="152" t="e">
        <f t="shared" si="434"/>
        <v>#N/A</v>
      </c>
      <c r="AN2252" s="152" t="e">
        <f>NA()</f>
        <v>#N/A</v>
      </c>
      <c r="AO2252" s="152" t="e">
        <f>NA()</f>
        <v>#N/A</v>
      </c>
      <c r="AP2252" s="152">
        <f t="shared" si="446"/>
        <v>7.7013999999999987</v>
      </c>
      <c r="AQ2252" s="152"/>
      <c r="AR2252" s="152"/>
      <c r="AS2252" s="153">
        <f t="shared" si="451"/>
        <v>45</v>
      </c>
      <c r="AT2252" s="153">
        <f t="shared" si="417"/>
        <v>1</v>
      </c>
      <c r="AU2252" s="153">
        <f t="shared" si="418"/>
        <v>0</v>
      </c>
      <c r="AV2252" s="153">
        <f t="shared" si="419"/>
        <v>0</v>
      </c>
      <c r="BA2252">
        <f t="shared" si="452"/>
        <v>14</v>
      </c>
    </row>
    <row r="2253" spans="2:53" x14ac:dyDescent="0.25">
      <c r="B2253" s="155">
        <f t="shared" si="441"/>
        <v>44972.999305555553</v>
      </c>
      <c r="C2253" s="155">
        <f t="shared" si="427"/>
        <v>44972.999305555553</v>
      </c>
      <c r="D2253" s="152">
        <f t="shared" si="430"/>
        <v>5.95</v>
      </c>
      <c r="E2253" s="152"/>
      <c r="F2253" s="152"/>
      <c r="G2253" s="152"/>
      <c r="H2253" s="152" t="e">
        <f t="shared" si="431"/>
        <v>#N/A</v>
      </c>
      <c r="I2253" s="152"/>
      <c r="J2253" s="152" t="e">
        <f t="shared" si="432"/>
        <v>#N/A</v>
      </c>
      <c r="K2253" s="152"/>
      <c r="L2253" s="152"/>
      <c r="M2253" s="152"/>
      <c r="N2253" s="152"/>
      <c r="O2253" s="152"/>
      <c r="P2253" s="152"/>
      <c r="Q2253" s="152"/>
      <c r="R2253" s="152"/>
      <c r="S2253" s="152"/>
      <c r="T2253" s="153" cm="1">
        <f t="array" ref="T2253">MATCH(1,(TDU_Info!$C$5:$C$111=$T$6)*(TDU_Info!$B$5:$B$111&lt;=$B2253),0)</f>
        <v>87</v>
      </c>
      <c r="U2253" s="152">
        <f>100*(INDEX(TDU_Info!$E$5:$E$111,$T2253)/T$11+INDEX(TDU_Info!$F$5:$F$111,$T2253))</f>
        <v>4.5786000000000007</v>
      </c>
      <c r="V2253" s="152">
        <v>4.3159999999999998</v>
      </c>
      <c r="W2253" s="152">
        <v>6.673</v>
      </c>
      <c r="X2253" s="152">
        <v>6.4</v>
      </c>
      <c r="Y2253" s="152">
        <v>6.73</v>
      </c>
      <c r="Z2253" s="152">
        <v>4.649</v>
      </c>
      <c r="AA2253" s="152">
        <v>7.01</v>
      </c>
      <c r="AB2253" s="152">
        <v>6.9489999999999998</v>
      </c>
      <c r="AC2253" s="152">
        <v>7.22</v>
      </c>
      <c r="AD2253" s="152">
        <v>4.1500000000000004</v>
      </c>
      <c r="AE2253" s="152">
        <v>6.49</v>
      </c>
      <c r="AF2253" s="152">
        <v>5.95</v>
      </c>
      <c r="AG2253" s="152">
        <v>6.6710000000000003</v>
      </c>
      <c r="AH2253" s="152">
        <v>4.46</v>
      </c>
      <c r="AI2253" s="152">
        <v>6.782</v>
      </c>
      <c r="AJ2253" s="152">
        <v>6.5439999999999996</v>
      </c>
      <c r="AK2253" s="152">
        <v>7.1479999999999997</v>
      </c>
      <c r="AL2253" s="152" t="e">
        <f t="shared" si="433"/>
        <v>#N/A</v>
      </c>
      <c r="AM2253" s="152" t="e">
        <f t="shared" si="434"/>
        <v>#N/A</v>
      </c>
      <c r="AN2253" s="152" t="e">
        <f>NA()</f>
        <v>#N/A</v>
      </c>
      <c r="AO2253" s="152" t="e">
        <f>NA()</f>
        <v>#N/A</v>
      </c>
      <c r="AP2253" s="152">
        <f t="shared" si="446"/>
        <v>7.7013999999999987</v>
      </c>
      <c r="AQ2253" s="152"/>
      <c r="AR2253" s="152"/>
      <c r="AS2253" s="153">
        <f t="shared" si="451"/>
        <v>46</v>
      </c>
      <c r="AT2253" s="153">
        <f t="shared" si="417"/>
        <v>1</v>
      </c>
      <c r="AU2253" s="153">
        <f t="shared" si="418"/>
        <v>0</v>
      </c>
      <c r="AV2253" s="153">
        <f t="shared" si="419"/>
        <v>0</v>
      </c>
      <c r="BA2253">
        <f t="shared" si="452"/>
        <v>15</v>
      </c>
    </row>
    <row r="2254" spans="2:53" x14ac:dyDescent="0.25">
      <c r="B2254" s="155">
        <f t="shared" si="441"/>
        <v>44973.999305555553</v>
      </c>
      <c r="C2254" s="155">
        <f t="shared" si="427"/>
        <v>44973.999305555553</v>
      </c>
      <c r="D2254" s="152">
        <f t="shared" si="430"/>
        <v>6.3479999999999999</v>
      </c>
      <c r="E2254" s="152"/>
      <c r="F2254" s="152"/>
      <c r="G2254" s="152"/>
      <c r="H2254" s="152" t="e">
        <f t="shared" si="431"/>
        <v>#N/A</v>
      </c>
      <c r="I2254" s="152"/>
      <c r="J2254" s="152" t="e">
        <f t="shared" si="432"/>
        <v>#N/A</v>
      </c>
      <c r="K2254" s="152"/>
      <c r="L2254" s="152"/>
      <c r="M2254" s="152"/>
      <c r="N2254" s="152"/>
      <c r="O2254" s="152"/>
      <c r="P2254" s="152"/>
      <c r="Q2254" s="152"/>
      <c r="R2254" s="152"/>
      <c r="S2254" s="152"/>
      <c r="T2254" s="153" cm="1">
        <f t="array" ref="T2254">MATCH(1,(TDU_Info!$C$5:$C$111=$T$6)*(TDU_Info!$B$5:$B$111&lt;=$B2254),0)</f>
        <v>87</v>
      </c>
      <c r="U2254" s="152">
        <f>100*(INDEX(TDU_Info!$E$5:$E$111,$T2254)/T$11+INDEX(TDU_Info!$F$5:$F$111,$T2254))</f>
        <v>4.5786000000000007</v>
      </c>
      <c r="V2254" s="152">
        <v>4.3159999999999998</v>
      </c>
      <c r="W2254" s="152">
        <v>6.673</v>
      </c>
      <c r="X2254" s="152">
        <v>6.4</v>
      </c>
      <c r="Y2254" s="152">
        <v>6.73</v>
      </c>
      <c r="Z2254" s="152">
        <v>4.649</v>
      </c>
      <c r="AA2254" s="152">
        <v>7.01</v>
      </c>
      <c r="AB2254" s="152">
        <v>6.9489999999999998</v>
      </c>
      <c r="AC2254" s="152">
        <v>7.22</v>
      </c>
      <c r="AD2254" s="152">
        <v>4.1500000000000004</v>
      </c>
      <c r="AE2254" s="152">
        <v>6.49</v>
      </c>
      <c r="AF2254" s="152">
        <v>6.3479999999999999</v>
      </c>
      <c r="AG2254" s="152">
        <v>6.625</v>
      </c>
      <c r="AH2254" s="152">
        <v>4.46</v>
      </c>
      <c r="AI2254" s="152">
        <v>6.782</v>
      </c>
      <c r="AJ2254" s="152">
        <v>6.718</v>
      </c>
      <c r="AK2254" s="152">
        <v>7.1479999999999997</v>
      </c>
      <c r="AL2254" s="152" t="e">
        <f t="shared" si="433"/>
        <v>#N/A</v>
      </c>
      <c r="AM2254" s="152" t="e">
        <f t="shared" si="434"/>
        <v>#N/A</v>
      </c>
      <c r="AN2254" s="152" t="e">
        <f>NA()</f>
        <v>#N/A</v>
      </c>
      <c r="AO2254" s="152" t="e">
        <f>NA()</f>
        <v>#N/A</v>
      </c>
      <c r="AP2254" s="152">
        <f t="shared" si="446"/>
        <v>7.7013999999999987</v>
      </c>
      <c r="AQ2254" s="152"/>
      <c r="AR2254" s="152"/>
      <c r="AS2254" s="153">
        <f t="shared" si="451"/>
        <v>47</v>
      </c>
      <c r="AT2254" s="153">
        <f t="shared" si="417"/>
        <v>1</v>
      </c>
      <c r="AU2254" s="153">
        <f t="shared" si="418"/>
        <v>0</v>
      </c>
      <c r="AV2254" s="153">
        <f t="shared" si="419"/>
        <v>0</v>
      </c>
      <c r="BA2254">
        <f t="shared" si="452"/>
        <v>16</v>
      </c>
    </row>
    <row r="2255" spans="2:53" x14ac:dyDescent="0.25">
      <c r="B2255" s="155">
        <f t="shared" si="441"/>
        <v>44974.999305555553</v>
      </c>
      <c r="C2255" s="155">
        <f t="shared" si="427"/>
        <v>44974.999305555553</v>
      </c>
      <c r="D2255" s="152">
        <f t="shared" si="430"/>
        <v>6.2549999999999999</v>
      </c>
      <c r="E2255" s="152"/>
      <c r="F2255" s="152"/>
      <c r="G2255" s="152"/>
      <c r="H2255" s="152" t="e">
        <f t="shared" si="431"/>
        <v>#N/A</v>
      </c>
      <c r="I2255" s="152"/>
      <c r="J2255" s="152" t="e">
        <f t="shared" si="432"/>
        <v>#N/A</v>
      </c>
      <c r="K2255" s="152"/>
      <c r="L2255" s="152"/>
      <c r="M2255" s="152"/>
      <c r="N2255" s="152"/>
      <c r="O2255" s="152"/>
      <c r="P2255" s="152"/>
      <c r="Q2255" s="152"/>
      <c r="R2255" s="152"/>
      <c r="S2255" s="152"/>
      <c r="T2255" s="153" cm="1">
        <f t="array" ref="T2255">MATCH(1,(TDU_Info!$C$5:$C$111=$T$6)*(TDU_Info!$B$5:$B$111&lt;=$B2255),0)</f>
        <v>87</v>
      </c>
      <c r="U2255" s="152">
        <f>100*(INDEX(TDU_Info!$E$5:$E$111,$T2255)/T$11+INDEX(TDU_Info!$F$5:$F$111,$T2255))</f>
        <v>4.5786000000000007</v>
      </c>
      <c r="V2255" s="152">
        <v>4.3070000000000004</v>
      </c>
      <c r="W2255" s="152">
        <v>6.64</v>
      </c>
      <c r="X2255" s="152">
        <v>6.2549999999999999</v>
      </c>
      <c r="Y2255" s="152">
        <v>6.5</v>
      </c>
      <c r="Z2255" s="152">
        <v>4.649</v>
      </c>
      <c r="AA2255" s="152">
        <v>7.01</v>
      </c>
      <c r="AB2255" s="152">
        <v>6.8</v>
      </c>
      <c r="AC2255" s="152">
        <v>7</v>
      </c>
      <c r="AD2255" s="152">
        <v>4.1150000000000002</v>
      </c>
      <c r="AE2255" s="152">
        <v>6.49</v>
      </c>
      <c r="AF2255" s="152">
        <v>6.2549999999999999</v>
      </c>
      <c r="AG2255" s="152">
        <v>6.55</v>
      </c>
      <c r="AH2255" s="152">
        <v>4.46</v>
      </c>
      <c r="AI2255" s="152">
        <v>6.782</v>
      </c>
      <c r="AJ2255" s="152">
        <v>6.718</v>
      </c>
      <c r="AK2255" s="152">
        <v>7.05</v>
      </c>
      <c r="AL2255" s="152" t="e">
        <f t="shared" si="433"/>
        <v>#N/A</v>
      </c>
      <c r="AM2255" s="152" t="e">
        <f t="shared" si="434"/>
        <v>#N/A</v>
      </c>
      <c r="AN2255" s="152" t="e">
        <f>NA()</f>
        <v>#N/A</v>
      </c>
      <c r="AO2255" s="152" t="e">
        <f>NA()</f>
        <v>#N/A</v>
      </c>
      <c r="AP2255" s="152">
        <f t="shared" si="446"/>
        <v>7.7013999999999987</v>
      </c>
      <c r="AQ2255" s="152"/>
      <c r="AR2255" s="152"/>
      <c r="AS2255" s="153">
        <f t="shared" si="451"/>
        <v>48</v>
      </c>
      <c r="AT2255" s="153">
        <f t="shared" si="417"/>
        <v>1</v>
      </c>
      <c r="AU2255" s="153">
        <f t="shared" si="418"/>
        <v>0</v>
      </c>
      <c r="AV2255" s="153">
        <f t="shared" si="419"/>
        <v>0</v>
      </c>
      <c r="BA2255">
        <f t="shared" si="452"/>
        <v>17</v>
      </c>
    </row>
    <row r="2256" spans="2:53" x14ac:dyDescent="0.25">
      <c r="B2256" s="155">
        <f t="shared" si="441"/>
        <v>44975.999305555553</v>
      </c>
      <c r="C2256" s="155">
        <f t="shared" si="427"/>
        <v>44975.999305555553</v>
      </c>
      <c r="D2256" s="152">
        <f t="shared" si="430"/>
        <v>6.2549999999999999</v>
      </c>
      <c r="E2256" s="152"/>
      <c r="F2256" s="152"/>
      <c r="G2256" s="152"/>
      <c r="H2256" s="152" t="e">
        <f t="shared" si="431"/>
        <v>#N/A</v>
      </c>
      <c r="I2256" s="152"/>
      <c r="J2256" s="152" t="e">
        <f t="shared" si="432"/>
        <v>#N/A</v>
      </c>
      <c r="K2256" s="152"/>
      <c r="L2256" s="152"/>
      <c r="M2256" s="152"/>
      <c r="N2256" s="152"/>
      <c r="O2256" s="152"/>
      <c r="P2256" s="152"/>
      <c r="Q2256" s="152"/>
      <c r="R2256" s="152"/>
      <c r="S2256" s="152"/>
      <c r="T2256" s="153" cm="1">
        <f t="array" ref="T2256">MATCH(1,(TDU_Info!$C$5:$C$111=$T$6)*(TDU_Info!$B$5:$B$111&lt;=$B2256),0)</f>
        <v>87</v>
      </c>
      <c r="U2256" s="152">
        <f>100*(INDEX(TDU_Info!$E$5:$E$111,$T2256)/T$11+INDEX(TDU_Info!$F$5:$F$111,$T2256))</f>
        <v>4.5786000000000007</v>
      </c>
      <c r="V2256" s="152">
        <v>4.3070000000000004</v>
      </c>
      <c r="W2256" s="152">
        <v>6.64</v>
      </c>
      <c r="X2256" s="152">
        <v>6.2549999999999999</v>
      </c>
      <c r="Y2256" s="152">
        <v>6.5</v>
      </c>
      <c r="Z2256" s="152">
        <v>4.649</v>
      </c>
      <c r="AA2256" s="152">
        <v>7.01</v>
      </c>
      <c r="AB2256" s="152">
        <v>6.8</v>
      </c>
      <c r="AC2256" s="152">
        <v>7</v>
      </c>
      <c r="AD2256" s="152">
        <v>4.1150000000000002</v>
      </c>
      <c r="AE2256" s="152">
        <v>6.49</v>
      </c>
      <c r="AF2256" s="152">
        <v>6.2549999999999999</v>
      </c>
      <c r="AG2256" s="152">
        <v>6.55</v>
      </c>
      <c r="AH2256" s="152">
        <v>4.46</v>
      </c>
      <c r="AI2256" s="152">
        <v>6.782</v>
      </c>
      <c r="AJ2256" s="152">
        <v>6.718</v>
      </c>
      <c r="AK2256" s="152">
        <v>7.05</v>
      </c>
      <c r="AL2256" s="152" t="e">
        <f t="shared" si="433"/>
        <v>#N/A</v>
      </c>
      <c r="AM2256" s="152" t="e">
        <f t="shared" si="434"/>
        <v>#N/A</v>
      </c>
      <c r="AN2256" s="152" t="e">
        <f>NA()</f>
        <v>#N/A</v>
      </c>
      <c r="AO2256" s="152" t="e">
        <f>NA()</f>
        <v>#N/A</v>
      </c>
      <c r="AP2256" s="152">
        <f t="shared" si="446"/>
        <v>7.7013999999999987</v>
      </c>
      <c r="AQ2256" s="152"/>
      <c r="AR2256" s="152"/>
      <c r="AS2256" s="153">
        <f t="shared" si="451"/>
        <v>49</v>
      </c>
      <c r="AT2256" s="153">
        <f t="shared" si="417"/>
        <v>1</v>
      </c>
      <c r="AU2256" s="153">
        <f t="shared" si="418"/>
        <v>0</v>
      </c>
      <c r="AV2256" s="153">
        <f t="shared" si="419"/>
        <v>0</v>
      </c>
      <c r="BA2256">
        <f t="shared" si="452"/>
        <v>18</v>
      </c>
    </row>
    <row r="2257" spans="2:53" x14ac:dyDescent="0.25">
      <c r="B2257" s="155">
        <f t="shared" si="441"/>
        <v>44976.999305555553</v>
      </c>
      <c r="C2257" s="155">
        <f t="shared" si="427"/>
        <v>44976.999305555553</v>
      </c>
      <c r="D2257" s="152">
        <f t="shared" si="430"/>
        <v>6.25</v>
      </c>
      <c r="E2257" s="152"/>
      <c r="F2257" s="152"/>
      <c r="G2257" s="152"/>
      <c r="H2257" s="152" t="e">
        <f t="shared" si="431"/>
        <v>#N/A</v>
      </c>
      <c r="I2257" s="152"/>
      <c r="J2257" s="152" t="e">
        <f t="shared" si="432"/>
        <v>#N/A</v>
      </c>
      <c r="K2257" s="152"/>
      <c r="L2257" s="152"/>
      <c r="M2257" s="152"/>
      <c r="N2257" s="152"/>
      <c r="O2257" s="152"/>
      <c r="P2257" s="152"/>
      <c r="Q2257" s="152"/>
      <c r="R2257" s="152"/>
      <c r="S2257" s="152"/>
      <c r="T2257" s="153" cm="1">
        <f t="array" ref="T2257">MATCH(1,(TDU_Info!$C$5:$C$111=$T$6)*(TDU_Info!$B$5:$B$111&lt;=$B2257),0)</f>
        <v>87</v>
      </c>
      <c r="U2257" s="152">
        <f>100*(INDEX(TDU_Info!$E$5:$E$111,$T2257)/T$11+INDEX(TDU_Info!$F$5:$F$111,$T2257))</f>
        <v>4.5786000000000007</v>
      </c>
      <c r="V2257" s="152">
        <v>4.2160000000000002</v>
      </c>
      <c r="W2257" s="152">
        <v>6.6509999999999998</v>
      </c>
      <c r="X2257" s="152">
        <v>6.25</v>
      </c>
      <c r="Y2257" s="152">
        <v>6.5</v>
      </c>
      <c r="Z2257" s="152">
        <v>4.649</v>
      </c>
      <c r="AA2257" s="152">
        <v>7.01</v>
      </c>
      <c r="AB2257" s="152">
        <v>6.8</v>
      </c>
      <c r="AC2257" s="152">
        <v>7</v>
      </c>
      <c r="AD2257" s="152">
        <v>4.0609999999999999</v>
      </c>
      <c r="AE2257" s="152">
        <v>6.49</v>
      </c>
      <c r="AF2257" s="152">
        <v>6.25</v>
      </c>
      <c r="AG2257" s="152">
        <v>6.53</v>
      </c>
      <c r="AH2257" s="152">
        <v>4.46</v>
      </c>
      <c r="AI2257" s="152">
        <v>6.782</v>
      </c>
      <c r="AJ2257" s="152">
        <v>6.718</v>
      </c>
      <c r="AK2257" s="152">
        <v>7.02</v>
      </c>
      <c r="AL2257" s="152" t="e">
        <f t="shared" si="433"/>
        <v>#N/A</v>
      </c>
      <c r="AM2257" s="152" t="e">
        <f t="shared" si="434"/>
        <v>#N/A</v>
      </c>
      <c r="AN2257" s="152" t="e">
        <f>NA()</f>
        <v>#N/A</v>
      </c>
      <c r="AO2257" s="152" t="e">
        <f>NA()</f>
        <v>#N/A</v>
      </c>
      <c r="AP2257" s="152">
        <f t="shared" si="446"/>
        <v>7.7013999999999987</v>
      </c>
      <c r="AQ2257" s="152"/>
      <c r="AR2257" s="152"/>
      <c r="AS2257" s="153">
        <f t="shared" si="451"/>
        <v>50</v>
      </c>
      <c r="AT2257" s="153">
        <f t="shared" si="417"/>
        <v>1</v>
      </c>
      <c r="AU2257" s="153">
        <f t="shared" si="418"/>
        <v>0</v>
      </c>
      <c r="AV2257" s="153">
        <f t="shared" si="419"/>
        <v>0</v>
      </c>
      <c r="BA2257">
        <f t="shared" si="452"/>
        <v>19</v>
      </c>
    </row>
    <row r="2258" spans="2:53" x14ac:dyDescent="0.25">
      <c r="B2258" s="155">
        <f t="shared" si="441"/>
        <v>44977.999305555553</v>
      </c>
      <c r="C2258" s="155">
        <f t="shared" si="427"/>
        <v>44977.999305555553</v>
      </c>
      <c r="D2258" s="152">
        <f t="shared" si="430"/>
        <v>6.25</v>
      </c>
      <c r="E2258" s="152"/>
      <c r="F2258" s="152"/>
      <c r="G2258" s="152"/>
      <c r="H2258" s="152" t="e">
        <f t="shared" si="431"/>
        <v>#N/A</v>
      </c>
      <c r="I2258" s="152"/>
      <c r="J2258" s="152" t="e">
        <f t="shared" si="432"/>
        <v>#N/A</v>
      </c>
      <c r="K2258" s="152"/>
      <c r="L2258" s="152"/>
      <c r="M2258" s="152"/>
      <c r="N2258" s="152"/>
      <c r="O2258" s="152"/>
      <c r="P2258" s="152"/>
      <c r="Q2258" s="152"/>
      <c r="R2258" s="152"/>
      <c r="S2258" s="152"/>
      <c r="T2258" s="153" cm="1">
        <f t="array" ref="T2258">MATCH(1,(TDU_Info!$C$5:$C$111=$T$6)*(TDU_Info!$B$5:$B$111&lt;=$B2258),0)</f>
        <v>87</v>
      </c>
      <c r="U2258" s="152">
        <f>100*(INDEX(TDU_Info!$E$5:$E$111,$T2258)/T$11+INDEX(TDU_Info!$F$5:$F$111,$T2258))</f>
        <v>4.5786000000000007</v>
      </c>
      <c r="V2258" s="152">
        <v>4.2160000000000002</v>
      </c>
      <c r="W2258" s="152">
        <v>6.6509999999999998</v>
      </c>
      <c r="X2258" s="152">
        <v>6.25</v>
      </c>
      <c r="Y2258" s="152">
        <v>6.5</v>
      </c>
      <c r="Z2258" s="152">
        <v>4.649</v>
      </c>
      <c r="AA2258" s="152">
        <v>7.01</v>
      </c>
      <c r="AB2258" s="152">
        <v>6.8</v>
      </c>
      <c r="AC2258" s="152">
        <v>7</v>
      </c>
      <c r="AD2258" s="152">
        <v>4.0609999999999999</v>
      </c>
      <c r="AE2258" s="152">
        <v>6.49</v>
      </c>
      <c r="AF2258" s="152">
        <v>6.25</v>
      </c>
      <c r="AG2258" s="152">
        <v>6.53</v>
      </c>
      <c r="AH2258" s="152">
        <v>4.46</v>
      </c>
      <c r="AI2258" s="152">
        <v>6.782</v>
      </c>
      <c r="AJ2258" s="152">
        <v>6.718</v>
      </c>
      <c r="AK2258" s="152">
        <v>7.02</v>
      </c>
      <c r="AL2258" s="152" t="e">
        <f t="shared" si="433"/>
        <v>#N/A</v>
      </c>
      <c r="AM2258" s="152" t="e">
        <f t="shared" si="434"/>
        <v>#N/A</v>
      </c>
      <c r="AN2258" s="152" t="e">
        <f>NA()</f>
        <v>#N/A</v>
      </c>
      <c r="AO2258" s="152" t="e">
        <f>NA()</f>
        <v>#N/A</v>
      </c>
      <c r="AP2258" s="152">
        <f t="shared" si="446"/>
        <v>7.7013999999999987</v>
      </c>
      <c r="AQ2258" s="152"/>
      <c r="AR2258" s="152"/>
      <c r="AS2258" s="153">
        <f t="shared" ref="AS2258:AS2266" si="453">ROUNDUP(B2258-DATE(YEAR(B2258),1,1),0)</f>
        <v>51</v>
      </c>
      <c r="AT2258" s="153">
        <f t="shared" si="417"/>
        <v>1</v>
      </c>
      <c r="AU2258" s="153">
        <f t="shared" si="418"/>
        <v>0</v>
      </c>
      <c r="AV2258" s="153">
        <f t="shared" si="419"/>
        <v>0</v>
      </c>
      <c r="BA2258">
        <f t="shared" ref="BA2258:BA2266" si="454">DAY(C2258)</f>
        <v>20</v>
      </c>
    </row>
    <row r="2259" spans="2:53" x14ac:dyDescent="0.25">
      <c r="B2259" s="155">
        <f t="shared" si="441"/>
        <v>44978.999305555553</v>
      </c>
      <c r="C2259" s="155">
        <f t="shared" si="427"/>
        <v>44978.999305555553</v>
      </c>
      <c r="D2259" s="152">
        <f t="shared" si="430"/>
        <v>6.1550000000000002</v>
      </c>
      <c r="E2259" s="152"/>
      <c r="F2259" s="152"/>
      <c r="G2259" s="152"/>
      <c r="H2259" s="152" t="e">
        <f t="shared" si="431"/>
        <v>#N/A</v>
      </c>
      <c r="I2259" s="152"/>
      <c r="J2259" s="152" t="e">
        <f t="shared" si="432"/>
        <v>#N/A</v>
      </c>
      <c r="K2259" s="152"/>
      <c r="L2259" s="152"/>
      <c r="M2259" s="152"/>
      <c r="N2259" s="152"/>
      <c r="O2259" s="152"/>
      <c r="P2259" s="152"/>
      <c r="Q2259" s="152"/>
      <c r="R2259" s="152"/>
      <c r="S2259" s="152"/>
      <c r="T2259" s="153" cm="1">
        <f t="array" ref="T2259">MATCH(1,(TDU_Info!$C$5:$C$111=$T$6)*(TDU_Info!$B$5:$B$111&lt;=$B2259),0)</f>
        <v>87</v>
      </c>
      <c r="U2259" s="152">
        <f>100*(INDEX(TDU_Info!$E$5:$E$111,$T2259)/T$11+INDEX(TDU_Info!$F$5:$F$111,$T2259))</f>
        <v>4.5786000000000007</v>
      </c>
      <c r="V2259" s="152">
        <v>4.1210000000000004</v>
      </c>
      <c r="W2259" s="152">
        <v>6.6260000000000003</v>
      </c>
      <c r="X2259" s="152">
        <v>6.1550000000000002</v>
      </c>
      <c r="Y2259" s="152">
        <v>6.5</v>
      </c>
      <c r="Z2259" s="152">
        <v>4.649</v>
      </c>
      <c r="AA2259" s="152">
        <v>7.01</v>
      </c>
      <c r="AB2259" s="152">
        <v>6.7489999999999997</v>
      </c>
      <c r="AC2259" s="152">
        <v>6.9880000000000004</v>
      </c>
      <c r="AD2259" s="152">
        <v>3.85</v>
      </c>
      <c r="AE2259" s="152">
        <v>6.49</v>
      </c>
      <c r="AF2259" s="152">
        <v>6.1550000000000002</v>
      </c>
      <c r="AG2259" s="152">
        <v>6.53</v>
      </c>
      <c r="AH2259" s="152">
        <v>4.3600000000000003</v>
      </c>
      <c r="AI2259" s="152">
        <v>6.782</v>
      </c>
      <c r="AJ2259" s="152">
        <v>6.718</v>
      </c>
      <c r="AK2259" s="152">
        <v>6.9880000000000004</v>
      </c>
      <c r="AL2259" s="152" t="e">
        <f t="shared" si="433"/>
        <v>#N/A</v>
      </c>
      <c r="AM2259" s="152" t="e">
        <f t="shared" si="434"/>
        <v>#N/A</v>
      </c>
      <c r="AN2259" s="152" t="e">
        <f>NA()</f>
        <v>#N/A</v>
      </c>
      <c r="AO2259" s="152" t="e">
        <f>NA()</f>
        <v>#N/A</v>
      </c>
      <c r="AP2259" s="152">
        <f t="shared" si="446"/>
        <v>7.7013999999999987</v>
      </c>
      <c r="AQ2259" s="152"/>
      <c r="AR2259" s="152"/>
      <c r="AS2259" s="153">
        <f t="shared" si="453"/>
        <v>52</v>
      </c>
      <c r="AT2259" s="153">
        <f t="shared" si="417"/>
        <v>1</v>
      </c>
      <c r="AU2259" s="153">
        <f t="shared" si="418"/>
        <v>0</v>
      </c>
      <c r="AV2259" s="153">
        <f t="shared" si="419"/>
        <v>0</v>
      </c>
      <c r="BA2259">
        <f t="shared" si="454"/>
        <v>21</v>
      </c>
    </row>
    <row r="2260" spans="2:53" x14ac:dyDescent="0.25">
      <c r="B2260" s="155">
        <f t="shared" si="441"/>
        <v>44979.999305555553</v>
      </c>
      <c r="C2260" s="155">
        <f t="shared" si="427"/>
        <v>44979.999305555553</v>
      </c>
      <c r="D2260" s="152">
        <f t="shared" si="430"/>
        <v>6.1550000000000002</v>
      </c>
      <c r="E2260" s="152"/>
      <c r="F2260" s="152"/>
      <c r="G2260" s="152"/>
      <c r="H2260" s="152" t="e">
        <f t="shared" si="431"/>
        <v>#N/A</v>
      </c>
      <c r="I2260" s="152"/>
      <c r="J2260" s="152" t="e">
        <f t="shared" si="432"/>
        <v>#N/A</v>
      </c>
      <c r="K2260" s="152"/>
      <c r="L2260" s="152"/>
      <c r="M2260" s="152"/>
      <c r="N2260" s="152"/>
      <c r="O2260" s="152"/>
      <c r="P2260" s="152"/>
      <c r="Q2260" s="152"/>
      <c r="R2260" s="152"/>
      <c r="S2260" s="152"/>
      <c r="T2260" s="153" cm="1">
        <f t="array" ref="T2260">MATCH(1,(TDU_Info!$C$5:$C$111=$T$6)*(TDU_Info!$B$5:$B$111&lt;=$B2260),0)</f>
        <v>87</v>
      </c>
      <c r="U2260" s="152">
        <f>100*(INDEX(TDU_Info!$E$5:$E$111,$T2260)/T$11+INDEX(TDU_Info!$F$5:$F$111,$T2260))</f>
        <v>4.5786000000000007</v>
      </c>
      <c r="V2260" s="152">
        <v>3.9159999999999999</v>
      </c>
      <c r="W2260" s="152">
        <v>6.4249999999999998</v>
      </c>
      <c r="X2260" s="152">
        <v>6.1550000000000002</v>
      </c>
      <c r="Y2260" s="152">
        <v>6.42</v>
      </c>
      <c r="Z2260" s="152">
        <v>4.4489999999999998</v>
      </c>
      <c r="AA2260" s="152">
        <v>6.9989999999999997</v>
      </c>
      <c r="AB2260" s="152">
        <v>6.72</v>
      </c>
      <c r="AC2260" s="152">
        <v>6.92</v>
      </c>
      <c r="AD2260" s="152">
        <v>3.75</v>
      </c>
      <c r="AE2260" s="152">
        <v>6.3369999999999997</v>
      </c>
      <c r="AF2260" s="152">
        <v>6.1550000000000002</v>
      </c>
      <c r="AG2260" s="152">
        <v>6.42</v>
      </c>
      <c r="AH2260" s="152">
        <v>4.26</v>
      </c>
      <c r="AI2260" s="152">
        <v>6.782</v>
      </c>
      <c r="AJ2260" s="152">
        <v>6.718</v>
      </c>
      <c r="AK2260" s="152">
        <v>6.92</v>
      </c>
      <c r="AL2260" s="152" t="e">
        <f t="shared" si="433"/>
        <v>#N/A</v>
      </c>
      <c r="AM2260" s="152" t="e">
        <f t="shared" si="434"/>
        <v>#N/A</v>
      </c>
      <c r="AN2260" s="152" t="e">
        <f>NA()</f>
        <v>#N/A</v>
      </c>
      <c r="AO2260" s="152" t="e">
        <f>NA()</f>
        <v>#N/A</v>
      </c>
      <c r="AP2260" s="152">
        <f t="shared" si="446"/>
        <v>7.7013999999999987</v>
      </c>
      <c r="AQ2260" s="152"/>
      <c r="AR2260" s="152"/>
      <c r="AS2260" s="153">
        <f t="shared" si="453"/>
        <v>53</v>
      </c>
      <c r="AT2260" s="153">
        <f t="shared" si="417"/>
        <v>1</v>
      </c>
      <c r="AU2260" s="153">
        <f t="shared" si="418"/>
        <v>0</v>
      </c>
      <c r="AV2260" s="153">
        <f t="shared" si="419"/>
        <v>0</v>
      </c>
      <c r="BA2260">
        <f t="shared" si="454"/>
        <v>22</v>
      </c>
    </row>
    <row r="2261" spans="2:53" x14ac:dyDescent="0.25">
      <c r="B2261" s="155">
        <f t="shared" si="441"/>
        <v>44980.999305555553</v>
      </c>
      <c r="C2261" s="155">
        <f t="shared" si="427"/>
        <v>44980.999305555553</v>
      </c>
      <c r="D2261" s="152">
        <f t="shared" si="430"/>
        <v>6.1</v>
      </c>
      <c r="E2261" s="152"/>
      <c r="F2261" s="152"/>
      <c r="G2261" s="152"/>
      <c r="H2261" s="152" t="e">
        <f t="shared" si="431"/>
        <v>#N/A</v>
      </c>
      <c r="I2261" s="152"/>
      <c r="J2261" s="152" t="e">
        <f t="shared" si="432"/>
        <v>#N/A</v>
      </c>
      <c r="K2261" s="152"/>
      <c r="L2261" s="152"/>
      <c r="M2261" s="152"/>
      <c r="N2261" s="152"/>
      <c r="O2261" s="152"/>
      <c r="P2261" s="152"/>
      <c r="Q2261" s="152"/>
      <c r="R2261" s="152"/>
      <c r="S2261" s="152"/>
      <c r="T2261" s="153" cm="1">
        <f t="array" ref="T2261">MATCH(1,(TDU_Info!$C$5:$C$111=$T$6)*(TDU_Info!$B$5:$B$111&lt;=$B2261),0)</f>
        <v>87</v>
      </c>
      <c r="U2261" s="152">
        <f>100*(INDEX(TDU_Info!$E$5:$E$111,$T2261)/T$11+INDEX(TDU_Info!$F$5:$F$111,$T2261))</f>
        <v>4.5786000000000007</v>
      </c>
      <c r="V2261" s="152">
        <v>3.9159999999999999</v>
      </c>
      <c r="W2261" s="152">
        <v>6.72</v>
      </c>
      <c r="X2261" s="152">
        <v>6.1</v>
      </c>
      <c r="Y2261" s="152">
        <v>6.4</v>
      </c>
      <c r="Z2261" s="152">
        <v>4.4489999999999998</v>
      </c>
      <c r="AA2261" s="152">
        <v>7.01</v>
      </c>
      <c r="AB2261" s="152">
        <v>6.67</v>
      </c>
      <c r="AC2261" s="152">
        <v>6.92</v>
      </c>
      <c r="AD2261" s="152">
        <v>3.75</v>
      </c>
      <c r="AE2261" s="152">
        <v>6.49</v>
      </c>
      <c r="AF2261" s="152">
        <v>6.1</v>
      </c>
      <c r="AG2261" s="152">
        <v>6.4</v>
      </c>
      <c r="AH2261" s="152">
        <v>4.26</v>
      </c>
      <c r="AI2261" s="152">
        <v>6.782</v>
      </c>
      <c r="AJ2261" s="152">
        <v>6.67</v>
      </c>
      <c r="AK2261" s="152">
        <v>6.92</v>
      </c>
      <c r="AL2261" s="152" t="e">
        <f t="shared" si="433"/>
        <v>#N/A</v>
      </c>
      <c r="AM2261" s="152" t="e">
        <f t="shared" si="434"/>
        <v>#N/A</v>
      </c>
      <c r="AN2261" s="152" t="e">
        <f>NA()</f>
        <v>#N/A</v>
      </c>
      <c r="AO2261" s="152" t="e">
        <f>NA()</f>
        <v>#N/A</v>
      </c>
      <c r="AP2261" s="152">
        <f t="shared" si="446"/>
        <v>7.7013999999999987</v>
      </c>
      <c r="AQ2261" s="152"/>
      <c r="AR2261" s="152"/>
      <c r="AS2261" s="153">
        <f t="shared" si="453"/>
        <v>54</v>
      </c>
      <c r="AT2261" s="153">
        <f t="shared" si="417"/>
        <v>1</v>
      </c>
      <c r="AU2261" s="153">
        <f t="shared" si="418"/>
        <v>0</v>
      </c>
      <c r="AV2261" s="153">
        <f t="shared" si="419"/>
        <v>0</v>
      </c>
      <c r="BA2261">
        <f t="shared" si="454"/>
        <v>23</v>
      </c>
    </row>
    <row r="2262" spans="2:53" x14ac:dyDescent="0.25">
      <c r="B2262" s="155">
        <f t="shared" si="441"/>
        <v>44981.999305555553</v>
      </c>
      <c r="C2262" s="155">
        <f t="shared" si="427"/>
        <v>44981.999305555553</v>
      </c>
      <c r="D2262" s="152">
        <f t="shared" si="430"/>
        <v>6.0549999999999997</v>
      </c>
      <c r="E2262" s="152"/>
      <c r="F2262" s="152"/>
      <c r="G2262" s="152"/>
      <c r="H2262" s="152" t="e">
        <f t="shared" si="431"/>
        <v>#N/A</v>
      </c>
      <c r="I2262" s="152"/>
      <c r="J2262" s="152" t="e">
        <f t="shared" si="432"/>
        <v>#N/A</v>
      </c>
      <c r="K2262" s="152"/>
      <c r="L2262" s="152"/>
      <c r="M2262" s="152"/>
      <c r="N2262" s="152"/>
      <c r="O2262" s="152"/>
      <c r="P2262" s="152"/>
      <c r="Q2262" s="152"/>
      <c r="R2262" s="152"/>
      <c r="S2262" s="152"/>
      <c r="T2262" s="153" cm="1">
        <f t="array" ref="T2262">MATCH(1,(TDU_Info!$C$5:$C$111=$T$6)*(TDU_Info!$B$5:$B$111&lt;=$B2262),0)</f>
        <v>87</v>
      </c>
      <c r="U2262" s="152">
        <f>100*(INDEX(TDU_Info!$E$5:$E$111,$T2262)/T$11+INDEX(TDU_Info!$F$5:$F$111,$T2262))</f>
        <v>4.5786000000000007</v>
      </c>
      <c r="V2262" s="152">
        <v>3.9159999999999999</v>
      </c>
      <c r="W2262" s="152">
        <v>6.72</v>
      </c>
      <c r="X2262" s="152">
        <v>6.0549999999999997</v>
      </c>
      <c r="Y2262" s="152">
        <v>6.33</v>
      </c>
      <c r="Z2262" s="152">
        <v>4.4489999999999998</v>
      </c>
      <c r="AA2262" s="152">
        <v>7.01</v>
      </c>
      <c r="AB2262" s="152">
        <v>6.649</v>
      </c>
      <c r="AC2262" s="152">
        <v>6.92</v>
      </c>
      <c r="AD2262" s="152">
        <v>3.75</v>
      </c>
      <c r="AE2262" s="152">
        <v>6.49</v>
      </c>
      <c r="AF2262" s="152">
        <v>6.0549999999999997</v>
      </c>
      <c r="AG2262" s="152">
        <v>6.33</v>
      </c>
      <c r="AH2262" s="152">
        <v>4.26</v>
      </c>
      <c r="AI2262" s="152">
        <v>6.782</v>
      </c>
      <c r="AJ2262" s="152">
        <v>6.649</v>
      </c>
      <c r="AK2262" s="152">
        <v>6.92</v>
      </c>
      <c r="AL2262" s="152" t="e">
        <f t="shared" si="433"/>
        <v>#N/A</v>
      </c>
      <c r="AM2262" s="152" t="e">
        <f t="shared" si="434"/>
        <v>#N/A</v>
      </c>
      <c r="AN2262" s="152" t="e">
        <f>NA()</f>
        <v>#N/A</v>
      </c>
      <c r="AO2262" s="152" t="e">
        <f>NA()</f>
        <v>#N/A</v>
      </c>
      <c r="AP2262" s="152">
        <f t="shared" si="446"/>
        <v>7.7013999999999987</v>
      </c>
      <c r="AQ2262" s="152"/>
      <c r="AR2262" s="152"/>
      <c r="AS2262" s="153">
        <f t="shared" si="453"/>
        <v>55</v>
      </c>
      <c r="AT2262" s="153">
        <f t="shared" si="417"/>
        <v>1</v>
      </c>
      <c r="AU2262" s="153">
        <f t="shared" si="418"/>
        <v>0</v>
      </c>
      <c r="AV2262" s="153">
        <f t="shared" si="419"/>
        <v>0</v>
      </c>
      <c r="BA2262">
        <f t="shared" si="454"/>
        <v>24</v>
      </c>
    </row>
    <row r="2263" spans="2:53" x14ac:dyDescent="0.25">
      <c r="B2263" s="155">
        <f t="shared" si="441"/>
        <v>44982.999305555553</v>
      </c>
      <c r="C2263" s="155">
        <f t="shared" si="427"/>
        <v>44982.999305555553</v>
      </c>
      <c r="D2263" s="152">
        <f t="shared" si="430"/>
        <v>6.0549999999999997</v>
      </c>
      <c r="E2263" s="152"/>
      <c r="F2263" s="152"/>
      <c r="G2263" s="152"/>
      <c r="H2263" s="152" t="e">
        <f t="shared" si="431"/>
        <v>#N/A</v>
      </c>
      <c r="I2263" s="152"/>
      <c r="J2263" s="152" t="e">
        <f t="shared" si="432"/>
        <v>#N/A</v>
      </c>
      <c r="K2263" s="152"/>
      <c r="L2263" s="152"/>
      <c r="M2263" s="152"/>
      <c r="N2263" s="152"/>
      <c r="O2263" s="152"/>
      <c r="P2263" s="152"/>
      <c r="Q2263" s="152"/>
      <c r="R2263" s="152"/>
      <c r="S2263" s="152"/>
      <c r="T2263" s="153" cm="1">
        <f t="array" ref="T2263">MATCH(1,(TDU_Info!$C$5:$C$111=$T$6)*(TDU_Info!$B$5:$B$111&lt;=$B2263),0)</f>
        <v>87</v>
      </c>
      <c r="U2263" s="152">
        <f>100*(INDEX(TDU_Info!$E$5:$E$111,$T2263)/T$11+INDEX(TDU_Info!$F$5:$F$111,$T2263))</f>
        <v>4.5786000000000007</v>
      </c>
      <c r="V2263" s="152">
        <v>3.9159999999999999</v>
      </c>
      <c r="W2263" s="152">
        <v>6.72</v>
      </c>
      <c r="X2263" s="152">
        <v>6.0549999999999997</v>
      </c>
      <c r="Y2263" s="152">
        <v>6.33</v>
      </c>
      <c r="Z2263" s="152">
        <v>4.4489999999999998</v>
      </c>
      <c r="AA2263" s="152">
        <v>7.01</v>
      </c>
      <c r="AB2263" s="152">
        <v>6.649</v>
      </c>
      <c r="AC2263" s="152">
        <v>6.92</v>
      </c>
      <c r="AD2263" s="152">
        <v>3.75</v>
      </c>
      <c r="AE2263" s="152">
        <v>6.49</v>
      </c>
      <c r="AF2263" s="152">
        <v>6.0549999999999997</v>
      </c>
      <c r="AG2263" s="152">
        <v>6.33</v>
      </c>
      <c r="AH2263" s="152">
        <v>4.26</v>
      </c>
      <c r="AI2263" s="152">
        <v>6.782</v>
      </c>
      <c r="AJ2263" s="152">
        <v>6.649</v>
      </c>
      <c r="AK2263" s="152">
        <v>6.92</v>
      </c>
      <c r="AL2263" s="152" t="e">
        <f t="shared" si="433"/>
        <v>#N/A</v>
      </c>
      <c r="AM2263" s="152" t="e">
        <f t="shared" si="434"/>
        <v>#N/A</v>
      </c>
      <c r="AN2263" s="152" t="e">
        <f>NA()</f>
        <v>#N/A</v>
      </c>
      <c r="AO2263" s="152" t="e">
        <f>NA()</f>
        <v>#N/A</v>
      </c>
      <c r="AP2263" s="152">
        <f t="shared" si="446"/>
        <v>7.7013999999999987</v>
      </c>
      <c r="AQ2263" s="152"/>
      <c r="AR2263" s="152"/>
      <c r="AS2263" s="153">
        <f t="shared" si="453"/>
        <v>56</v>
      </c>
      <c r="AT2263" s="153">
        <f t="shared" si="417"/>
        <v>1</v>
      </c>
      <c r="AU2263" s="153">
        <f t="shared" si="418"/>
        <v>0</v>
      </c>
      <c r="AV2263" s="153">
        <f t="shared" si="419"/>
        <v>0</v>
      </c>
      <c r="BA2263">
        <f t="shared" si="454"/>
        <v>25</v>
      </c>
    </row>
    <row r="2264" spans="2:53" x14ac:dyDescent="0.25">
      <c r="B2264" s="155">
        <f t="shared" si="441"/>
        <v>44983.999305555553</v>
      </c>
      <c r="C2264" s="155">
        <f t="shared" si="427"/>
        <v>44983.999305555553</v>
      </c>
      <c r="D2264" s="152">
        <f t="shared" si="430"/>
        <v>6.0549999999999997</v>
      </c>
      <c r="E2264" s="152"/>
      <c r="F2264" s="152"/>
      <c r="G2264" s="152"/>
      <c r="H2264" s="152" t="e">
        <f t="shared" si="431"/>
        <v>#N/A</v>
      </c>
      <c r="I2264" s="152"/>
      <c r="J2264" s="152" t="e">
        <f t="shared" si="432"/>
        <v>#N/A</v>
      </c>
      <c r="K2264" s="152"/>
      <c r="L2264" s="152"/>
      <c r="M2264" s="152"/>
      <c r="N2264" s="152"/>
      <c r="O2264" s="152"/>
      <c r="P2264" s="152"/>
      <c r="Q2264" s="152"/>
      <c r="R2264" s="152"/>
      <c r="S2264" s="152"/>
      <c r="T2264" s="153" cm="1">
        <f t="array" ref="T2264">MATCH(1,(TDU_Info!$C$5:$C$111=$T$6)*(TDU_Info!$B$5:$B$111&lt;=$B2264),0)</f>
        <v>87</v>
      </c>
      <c r="U2264" s="152">
        <f>100*(INDEX(TDU_Info!$E$5:$E$111,$T2264)/T$11+INDEX(TDU_Info!$F$5:$F$111,$T2264))</f>
        <v>4.5786000000000007</v>
      </c>
      <c r="V2264" s="152">
        <v>3.9159999999999999</v>
      </c>
      <c r="W2264" s="152">
        <v>6.72</v>
      </c>
      <c r="X2264" s="152">
        <v>6.0549999999999997</v>
      </c>
      <c r="Y2264" s="152">
        <v>6.33</v>
      </c>
      <c r="Z2264" s="152">
        <v>4.4489999999999998</v>
      </c>
      <c r="AA2264" s="152">
        <v>7.01</v>
      </c>
      <c r="AB2264" s="152">
        <v>6.649</v>
      </c>
      <c r="AC2264" s="152">
        <v>6.92</v>
      </c>
      <c r="AD2264" s="152">
        <v>3.75</v>
      </c>
      <c r="AE2264" s="152">
        <v>6.49</v>
      </c>
      <c r="AF2264" s="152">
        <v>6.0549999999999997</v>
      </c>
      <c r="AG2264" s="152">
        <v>6.33</v>
      </c>
      <c r="AH2264" s="152">
        <v>4.26</v>
      </c>
      <c r="AI2264" s="152">
        <v>6.782</v>
      </c>
      <c r="AJ2264" s="152">
        <v>6.649</v>
      </c>
      <c r="AK2264" s="152">
        <v>6.92</v>
      </c>
      <c r="AL2264" s="152" t="e">
        <f t="shared" si="433"/>
        <v>#N/A</v>
      </c>
      <c r="AM2264" s="152" t="e">
        <f t="shared" si="434"/>
        <v>#N/A</v>
      </c>
      <c r="AN2264" s="152" t="e">
        <f>NA()</f>
        <v>#N/A</v>
      </c>
      <c r="AO2264" s="152" t="e">
        <f>NA()</f>
        <v>#N/A</v>
      </c>
      <c r="AP2264" s="152">
        <f t="shared" si="446"/>
        <v>7.7013999999999987</v>
      </c>
      <c r="AQ2264" s="152"/>
      <c r="AR2264" s="152"/>
      <c r="AS2264" s="153">
        <f t="shared" si="453"/>
        <v>57</v>
      </c>
      <c r="AT2264" s="153">
        <f t="shared" si="417"/>
        <v>1</v>
      </c>
      <c r="AU2264" s="153">
        <f t="shared" si="418"/>
        <v>0</v>
      </c>
      <c r="AV2264" s="153">
        <f t="shared" si="419"/>
        <v>0</v>
      </c>
      <c r="BA2264">
        <f t="shared" si="454"/>
        <v>26</v>
      </c>
    </row>
    <row r="2265" spans="2:53" x14ac:dyDescent="0.25">
      <c r="B2265" s="155">
        <f t="shared" si="441"/>
        <v>44984.999305555553</v>
      </c>
      <c r="C2265" s="155">
        <f t="shared" si="427"/>
        <v>44984.999305555553</v>
      </c>
      <c r="D2265" s="152">
        <f t="shared" si="430"/>
        <v>6.19</v>
      </c>
      <c r="E2265" s="152"/>
      <c r="F2265" s="152"/>
      <c r="G2265" s="152"/>
      <c r="H2265" s="152" t="e">
        <f t="shared" si="431"/>
        <v>#N/A</v>
      </c>
      <c r="I2265" s="152"/>
      <c r="J2265" s="152" t="e">
        <f t="shared" si="432"/>
        <v>#N/A</v>
      </c>
      <c r="K2265" s="152"/>
      <c r="L2265" s="152"/>
      <c r="M2265" s="152"/>
      <c r="N2265" s="152"/>
      <c r="O2265" s="152"/>
      <c r="P2265" s="152"/>
      <c r="Q2265" s="152"/>
      <c r="R2265" s="152"/>
      <c r="S2265" s="152"/>
      <c r="T2265" s="153" cm="1">
        <f t="array" ref="T2265">MATCH(1,(TDU_Info!$C$5:$C$111=$T$6)*(TDU_Info!$B$5:$B$111&lt;=$B2265),0)</f>
        <v>87</v>
      </c>
      <c r="U2265" s="152">
        <f>100*(INDEX(TDU_Info!$E$5:$E$111,$T2265)/T$11+INDEX(TDU_Info!$F$5:$F$111,$T2265))</f>
        <v>4.5786000000000007</v>
      </c>
      <c r="V2265" s="152">
        <v>3.9159999999999999</v>
      </c>
      <c r="W2265" s="152">
        <v>6.976</v>
      </c>
      <c r="X2265" s="152">
        <v>6.19</v>
      </c>
      <c r="Y2265" s="152">
        <v>6.42</v>
      </c>
      <c r="Z2265" s="152">
        <v>4.4489999999999998</v>
      </c>
      <c r="AA2265" s="152">
        <v>7.5709999999999997</v>
      </c>
      <c r="AB2265" s="152">
        <v>6.67</v>
      </c>
      <c r="AC2265" s="152">
        <v>6.92</v>
      </c>
      <c r="AD2265" s="152">
        <v>3.75</v>
      </c>
      <c r="AE2265" s="152">
        <v>6.9119999999999999</v>
      </c>
      <c r="AF2265" s="152">
        <v>6.19</v>
      </c>
      <c r="AG2265" s="152">
        <v>6.42</v>
      </c>
      <c r="AH2265" s="152">
        <v>4.26</v>
      </c>
      <c r="AI2265" s="152">
        <v>7.5810000000000004</v>
      </c>
      <c r="AJ2265" s="152">
        <v>6.67</v>
      </c>
      <c r="AK2265" s="152">
        <v>6.92</v>
      </c>
      <c r="AL2265" s="152" t="e">
        <f t="shared" si="433"/>
        <v>#N/A</v>
      </c>
      <c r="AM2265" s="152" t="e">
        <f t="shared" si="434"/>
        <v>#N/A</v>
      </c>
      <c r="AN2265" s="152" t="e">
        <f>NA()</f>
        <v>#N/A</v>
      </c>
      <c r="AO2265" s="152" t="e">
        <f>NA()</f>
        <v>#N/A</v>
      </c>
      <c r="AP2265" s="152">
        <f t="shared" si="446"/>
        <v>7.7013999999999987</v>
      </c>
      <c r="AQ2265" s="152"/>
      <c r="AR2265" s="152"/>
      <c r="AS2265" s="153">
        <f t="shared" si="453"/>
        <v>58</v>
      </c>
      <c r="AT2265" s="153">
        <f t="shared" si="417"/>
        <v>1</v>
      </c>
      <c r="AU2265" s="153">
        <f t="shared" si="418"/>
        <v>0</v>
      </c>
      <c r="AV2265" s="153">
        <f t="shared" si="419"/>
        <v>0</v>
      </c>
      <c r="BA2265">
        <f t="shared" si="454"/>
        <v>27</v>
      </c>
    </row>
    <row r="2266" spans="2:53" x14ac:dyDescent="0.25">
      <c r="B2266" s="155">
        <f t="shared" si="441"/>
        <v>44985.999305555553</v>
      </c>
      <c r="C2266" s="155">
        <f t="shared" si="427"/>
        <v>44985.999305555553</v>
      </c>
      <c r="D2266" s="152">
        <f t="shared" si="430"/>
        <v>6.1509999999999998</v>
      </c>
      <c r="E2266" s="152"/>
      <c r="F2266" s="152"/>
      <c r="G2266" s="152"/>
      <c r="H2266" s="152" t="e">
        <f t="shared" si="431"/>
        <v>#N/A</v>
      </c>
      <c r="I2266" s="152"/>
      <c r="J2266" s="152" t="e">
        <f t="shared" si="432"/>
        <v>#N/A</v>
      </c>
      <c r="K2266" s="152"/>
      <c r="L2266" s="152"/>
      <c r="M2266" s="152"/>
      <c r="N2266" s="152"/>
      <c r="O2266" s="152"/>
      <c r="P2266" s="152"/>
      <c r="Q2266" s="152"/>
      <c r="R2266" s="152"/>
      <c r="S2266" s="152"/>
      <c r="T2266" s="153" cm="1">
        <f t="array" ref="T2266">MATCH(1,(TDU_Info!$C$5:$C$111=$T$6)*(TDU_Info!$B$5:$B$111&lt;=$B2266),0)</f>
        <v>87</v>
      </c>
      <c r="U2266" s="152">
        <f>100*(INDEX(TDU_Info!$E$5:$E$111,$T2266)/T$11+INDEX(TDU_Info!$F$5:$F$111,$T2266))</f>
        <v>4.5786000000000007</v>
      </c>
      <c r="V2266" s="152">
        <v>3.9159999999999999</v>
      </c>
      <c r="W2266" s="152">
        <v>7</v>
      </c>
      <c r="X2266" s="152">
        <v>6.1509999999999998</v>
      </c>
      <c r="Y2266" s="152">
        <v>6.42</v>
      </c>
      <c r="Z2266" s="152">
        <v>4.4489999999999998</v>
      </c>
      <c r="AA2266" s="152">
        <v>7.609</v>
      </c>
      <c r="AB2266" s="152">
        <v>6.5640000000000001</v>
      </c>
      <c r="AC2266" s="152">
        <v>6.92</v>
      </c>
      <c r="AD2266" s="152">
        <v>3.75</v>
      </c>
      <c r="AE2266" s="152">
        <v>6.9119999999999999</v>
      </c>
      <c r="AF2266" s="152">
        <v>6.1509999999999998</v>
      </c>
      <c r="AG2266" s="152">
        <v>6.42</v>
      </c>
      <c r="AH2266" s="152">
        <v>4.26</v>
      </c>
      <c r="AI2266" s="152">
        <v>7.6180000000000003</v>
      </c>
      <c r="AJ2266" s="152">
        <v>6.5640000000000001</v>
      </c>
      <c r="AK2266" s="152">
        <v>6.92</v>
      </c>
      <c r="AL2266" s="152" t="e">
        <f t="shared" si="433"/>
        <v>#N/A</v>
      </c>
      <c r="AM2266" s="152" t="e">
        <f t="shared" si="434"/>
        <v>#N/A</v>
      </c>
      <c r="AN2266" s="152" t="e">
        <f>NA()</f>
        <v>#N/A</v>
      </c>
      <c r="AO2266" s="152" t="e">
        <f>NA()</f>
        <v>#N/A</v>
      </c>
      <c r="AP2266" s="152">
        <f t="shared" si="446"/>
        <v>7.7013999999999987</v>
      </c>
      <c r="AQ2266" s="152"/>
      <c r="AR2266" s="152"/>
      <c r="AS2266" s="153">
        <f t="shared" si="453"/>
        <v>59</v>
      </c>
      <c r="AT2266" s="153">
        <f t="shared" si="417"/>
        <v>1</v>
      </c>
      <c r="AU2266" s="153">
        <f t="shared" si="418"/>
        <v>0</v>
      </c>
      <c r="AV2266" s="153">
        <f t="shared" si="419"/>
        <v>0</v>
      </c>
      <c r="BA2266">
        <f t="shared" si="454"/>
        <v>28</v>
      </c>
    </row>
    <row r="2267" spans="2:53" x14ac:dyDescent="0.25">
      <c r="B2267" s="155">
        <f t="shared" si="441"/>
        <v>44986.999305555553</v>
      </c>
      <c r="C2267" s="155">
        <f t="shared" si="427"/>
        <v>44986.999305555553</v>
      </c>
      <c r="D2267" s="152">
        <f t="shared" si="430"/>
        <v>5.97</v>
      </c>
      <c r="E2267" s="152"/>
      <c r="F2267" s="152"/>
      <c r="G2267" s="152"/>
      <c r="H2267" s="152" t="e">
        <f t="shared" si="431"/>
        <v>#N/A</v>
      </c>
      <c r="I2267" s="152"/>
      <c r="J2267" s="152" t="e">
        <f t="shared" si="432"/>
        <v>#N/A</v>
      </c>
      <c r="K2267" s="152"/>
      <c r="L2267" s="152"/>
      <c r="M2267" s="152"/>
      <c r="N2267" s="152"/>
      <c r="O2267" s="152"/>
      <c r="P2267" s="152"/>
      <c r="Q2267" s="152"/>
      <c r="R2267" s="152"/>
      <c r="S2267" s="152"/>
      <c r="T2267" s="153" cm="1">
        <f t="array" ref="T2267">MATCH(1,(TDU_Info!$C$5:$C$111=$T$6)*(TDU_Info!$B$5:$B$111&lt;=$B2267),0)</f>
        <v>86</v>
      </c>
      <c r="U2267" s="152">
        <f>100*(INDEX(TDU_Info!$E$5:$E$111,$T2267)/T$11+INDEX(TDU_Info!$F$5:$F$111,$T2267))</f>
        <v>3.7609000000000004</v>
      </c>
      <c r="V2267" s="152">
        <v>3.9159999999999999</v>
      </c>
      <c r="W2267" s="152">
        <v>7.0860000000000003</v>
      </c>
      <c r="X2267" s="152">
        <v>5.97</v>
      </c>
      <c r="Y2267" s="152">
        <v>6.9</v>
      </c>
      <c r="Z2267" s="152">
        <v>4.4489999999999998</v>
      </c>
      <c r="AA2267" s="152">
        <v>7.5810000000000004</v>
      </c>
      <c r="AB2267" s="152">
        <v>6.67</v>
      </c>
      <c r="AC2267" s="152">
        <v>7.2</v>
      </c>
      <c r="AD2267" s="152">
        <v>3.8580000000000001</v>
      </c>
      <c r="AE2267" s="152">
        <v>7.093</v>
      </c>
      <c r="AF2267" s="152">
        <v>5.97</v>
      </c>
      <c r="AG2267" s="152">
        <v>6.7480000000000002</v>
      </c>
      <c r="AH2267" s="152">
        <v>4.375</v>
      </c>
      <c r="AI2267" s="152">
        <v>7.5910000000000002</v>
      </c>
      <c r="AJ2267" s="152">
        <v>6.67</v>
      </c>
      <c r="AK2267" s="152">
        <v>7.2480000000000002</v>
      </c>
      <c r="AL2267" s="152" t="e">
        <f t="shared" si="433"/>
        <v>#N/A</v>
      </c>
      <c r="AM2267" s="152" t="e">
        <f t="shared" si="434"/>
        <v>#N/A</v>
      </c>
      <c r="AN2267" s="152" t="e">
        <f>NA()</f>
        <v>#N/A</v>
      </c>
      <c r="AO2267" s="152" t="e">
        <f>NA()</f>
        <v>#N/A</v>
      </c>
      <c r="AP2267" s="152" t="e">
        <f t="shared" si="446"/>
        <v>#N/A</v>
      </c>
      <c r="AQ2267" s="152"/>
      <c r="AR2267" s="152"/>
      <c r="AS2267" s="153">
        <f t="shared" ref="AS2267:AS2289" si="455">ROUNDUP(B2267-DATE(YEAR(B2267),1,1),0)</f>
        <v>60</v>
      </c>
      <c r="AT2267" s="153">
        <f t="shared" si="417"/>
        <v>1</v>
      </c>
      <c r="AU2267" s="153">
        <f t="shared" si="418"/>
        <v>0</v>
      </c>
      <c r="AV2267" s="153">
        <f t="shared" si="419"/>
        <v>0</v>
      </c>
      <c r="BA2267">
        <f t="shared" ref="BA2267:BA2289" si="456">DAY(C2267)</f>
        <v>1</v>
      </c>
    </row>
    <row r="2268" spans="2:53" x14ac:dyDescent="0.25">
      <c r="B2268" s="155">
        <f t="shared" si="441"/>
        <v>44987.999305555553</v>
      </c>
      <c r="C2268" s="155">
        <f t="shared" si="427"/>
        <v>44987.999305555553</v>
      </c>
      <c r="D2268" s="152">
        <f t="shared" si="430"/>
        <v>6.5119999999999996</v>
      </c>
      <c r="E2268" s="152"/>
      <c r="F2268" s="152"/>
      <c r="G2268" s="152"/>
      <c r="H2268" s="152" t="e">
        <f t="shared" si="431"/>
        <v>#N/A</v>
      </c>
      <c r="I2268" s="152"/>
      <c r="J2268" s="152" t="e">
        <f t="shared" si="432"/>
        <v>#N/A</v>
      </c>
      <c r="K2268" s="152"/>
      <c r="L2268" s="152"/>
      <c r="M2268" s="152"/>
      <c r="N2268" s="152"/>
      <c r="O2268" s="152"/>
      <c r="P2268" s="152"/>
      <c r="Q2268" s="152"/>
      <c r="R2268" s="152"/>
      <c r="S2268" s="152"/>
      <c r="T2268" s="153" cm="1">
        <f t="array" ref="T2268">MATCH(1,(TDU_Info!$C$5:$C$111=$T$6)*(TDU_Info!$B$5:$B$111&lt;=$B2268),0)</f>
        <v>86</v>
      </c>
      <c r="U2268" s="152">
        <f>100*(INDEX(TDU_Info!$E$5:$E$111,$T2268)/T$11+INDEX(TDU_Info!$F$5:$F$111,$T2268))</f>
        <v>3.7609000000000004</v>
      </c>
      <c r="V2268" s="152">
        <v>4.2160000000000002</v>
      </c>
      <c r="W2268" s="152">
        <v>7.0860000000000003</v>
      </c>
      <c r="X2268" s="152">
        <v>6.5119999999999996</v>
      </c>
      <c r="Y2268" s="152">
        <v>6.87</v>
      </c>
      <c r="Z2268" s="152">
        <v>4.883</v>
      </c>
      <c r="AA2268" s="152">
        <v>7.5810000000000004</v>
      </c>
      <c r="AB2268" s="152">
        <v>6.9429999999999996</v>
      </c>
      <c r="AC2268" s="152">
        <v>7.2</v>
      </c>
      <c r="AD2268" s="152">
        <v>4.1580000000000004</v>
      </c>
      <c r="AE2268" s="152">
        <v>7.093</v>
      </c>
      <c r="AF2268" s="152">
        <v>6.5119999999999996</v>
      </c>
      <c r="AG2268" s="152">
        <v>6.7480000000000002</v>
      </c>
      <c r="AH2268" s="152">
        <v>4.4770000000000003</v>
      </c>
      <c r="AI2268" s="152">
        <v>7.5910000000000002</v>
      </c>
      <c r="AJ2268" s="152">
        <v>6.9429999999999996</v>
      </c>
      <c r="AK2268" s="152">
        <v>7.2480000000000002</v>
      </c>
      <c r="AL2268" s="152" t="e">
        <f t="shared" si="433"/>
        <v>#N/A</v>
      </c>
      <c r="AM2268" s="152" t="e">
        <f t="shared" si="434"/>
        <v>#N/A</v>
      </c>
      <c r="AN2268" s="152" t="e">
        <f>NA()</f>
        <v>#N/A</v>
      </c>
      <c r="AO2268" s="152" t="e">
        <f>NA()</f>
        <v>#N/A</v>
      </c>
      <c r="AP2268" s="152">
        <f t="shared" si="446"/>
        <v>8.5190999999999981</v>
      </c>
      <c r="AQ2268" s="152"/>
      <c r="AR2268" s="152"/>
      <c r="AS2268" s="153">
        <f t="shared" si="455"/>
        <v>61</v>
      </c>
      <c r="AT2268" s="153">
        <f t="shared" si="417"/>
        <v>1</v>
      </c>
      <c r="AU2268" s="153">
        <f t="shared" si="418"/>
        <v>0</v>
      </c>
      <c r="AV2268" s="153">
        <f t="shared" si="419"/>
        <v>0</v>
      </c>
      <c r="BA2268">
        <f t="shared" si="456"/>
        <v>2</v>
      </c>
    </row>
    <row r="2269" spans="2:53" x14ac:dyDescent="0.25">
      <c r="B2269" s="155">
        <f t="shared" si="441"/>
        <v>44988.999305555553</v>
      </c>
      <c r="C2269" s="155">
        <f t="shared" si="427"/>
        <v>44988.999305555553</v>
      </c>
      <c r="D2269" s="152">
        <f t="shared" si="430"/>
        <v>6.3259999999999996</v>
      </c>
      <c r="E2269" s="152"/>
      <c r="F2269" s="152"/>
      <c r="G2269" s="152"/>
      <c r="H2269" s="152" t="e">
        <f t="shared" si="431"/>
        <v>#N/A</v>
      </c>
      <c r="I2269" s="152"/>
      <c r="J2269" s="152" t="e">
        <f t="shared" si="432"/>
        <v>#N/A</v>
      </c>
      <c r="K2269" s="152"/>
      <c r="L2269" s="152"/>
      <c r="M2269" s="152"/>
      <c r="N2269" s="152"/>
      <c r="O2269" s="152"/>
      <c r="P2269" s="152"/>
      <c r="Q2269" s="152"/>
      <c r="R2269" s="152"/>
      <c r="S2269" s="152"/>
      <c r="T2269" s="153" cm="1">
        <f t="array" ref="T2269">MATCH(1,(TDU_Info!$C$5:$C$111=$T$6)*(TDU_Info!$B$5:$B$111&lt;=$B2269),0)</f>
        <v>86</v>
      </c>
      <c r="U2269" s="152">
        <f>100*(INDEX(TDU_Info!$E$5:$E$111,$T2269)/T$11+INDEX(TDU_Info!$F$5:$F$111,$T2269))</f>
        <v>3.7609000000000004</v>
      </c>
      <c r="V2269" s="152">
        <v>4.2160000000000002</v>
      </c>
      <c r="W2269" s="152">
        <v>7.0860000000000003</v>
      </c>
      <c r="X2269" s="152">
        <v>6.47</v>
      </c>
      <c r="Y2269" s="152">
        <v>6.75</v>
      </c>
      <c r="Z2269" s="152">
        <v>4.883</v>
      </c>
      <c r="AA2269" s="152">
        <v>7.5810000000000004</v>
      </c>
      <c r="AB2269" s="152">
        <v>6.9429999999999996</v>
      </c>
      <c r="AC2269" s="152">
        <v>7.18</v>
      </c>
      <c r="AD2269" s="152">
        <v>3.968</v>
      </c>
      <c r="AE2269" s="152">
        <v>7.093</v>
      </c>
      <c r="AF2269" s="152">
        <v>6.3259999999999996</v>
      </c>
      <c r="AG2269" s="152">
        <v>6.7480000000000002</v>
      </c>
      <c r="AH2269" s="152">
        <v>4.4770000000000003</v>
      </c>
      <c r="AI2269" s="152">
        <v>7.5910000000000002</v>
      </c>
      <c r="AJ2269" s="152">
        <v>6.9429999999999996</v>
      </c>
      <c r="AK2269" s="152">
        <v>7.18</v>
      </c>
      <c r="AL2269" s="152" t="e">
        <f t="shared" si="433"/>
        <v>#N/A</v>
      </c>
      <c r="AM2269" s="152" t="e">
        <f t="shared" si="434"/>
        <v>#N/A</v>
      </c>
      <c r="AN2269" s="152" t="e">
        <f>NA()</f>
        <v>#N/A</v>
      </c>
      <c r="AO2269" s="152" t="e">
        <f>NA()</f>
        <v>#N/A</v>
      </c>
      <c r="AP2269" s="152">
        <f t="shared" si="446"/>
        <v>8.5190999999999981</v>
      </c>
      <c r="AQ2269" s="152"/>
      <c r="AR2269" s="152"/>
      <c r="AS2269" s="153">
        <f t="shared" si="455"/>
        <v>62</v>
      </c>
      <c r="AT2269" s="153">
        <f t="shared" si="417"/>
        <v>1</v>
      </c>
      <c r="AU2269" s="153">
        <f t="shared" si="418"/>
        <v>0</v>
      </c>
      <c r="AV2269" s="153">
        <f t="shared" si="419"/>
        <v>0</v>
      </c>
      <c r="BA2269">
        <f t="shared" si="456"/>
        <v>3</v>
      </c>
    </row>
    <row r="2270" spans="2:53" x14ac:dyDescent="0.25">
      <c r="B2270" s="155">
        <f t="shared" si="441"/>
        <v>44989.999305555553</v>
      </c>
      <c r="C2270" s="155">
        <f t="shared" si="427"/>
        <v>44989.999305555553</v>
      </c>
      <c r="D2270" s="152">
        <f t="shared" si="430"/>
        <v>6.3259999999999996</v>
      </c>
      <c r="E2270" s="152"/>
      <c r="F2270" s="152"/>
      <c r="G2270" s="152"/>
      <c r="H2270" s="152" t="e">
        <f t="shared" si="431"/>
        <v>#N/A</v>
      </c>
      <c r="I2270" s="152"/>
      <c r="J2270" s="152" t="e">
        <f t="shared" si="432"/>
        <v>#N/A</v>
      </c>
      <c r="K2270" s="152"/>
      <c r="L2270" s="152"/>
      <c r="M2270" s="152"/>
      <c r="N2270" s="152"/>
      <c r="O2270" s="152"/>
      <c r="P2270" s="152"/>
      <c r="Q2270" s="152"/>
      <c r="R2270" s="152"/>
      <c r="S2270" s="152"/>
      <c r="T2270" s="153" cm="1">
        <f t="array" ref="T2270">MATCH(1,(TDU_Info!$C$5:$C$111=$T$6)*(TDU_Info!$B$5:$B$111&lt;=$B2270),0)</f>
        <v>86</v>
      </c>
      <c r="U2270" s="152">
        <f>100*(INDEX(TDU_Info!$E$5:$E$111,$T2270)/T$11+INDEX(TDU_Info!$F$5:$F$111,$T2270))</f>
        <v>3.7609000000000004</v>
      </c>
      <c r="V2270" s="152">
        <v>4.2160000000000002</v>
      </c>
      <c r="W2270" s="152">
        <v>7.0860000000000003</v>
      </c>
      <c r="X2270" s="152">
        <v>6.4720000000000004</v>
      </c>
      <c r="Y2270" s="152">
        <v>6.75</v>
      </c>
      <c r="Z2270" s="152">
        <v>4.883</v>
      </c>
      <c r="AA2270" s="152">
        <v>7.5810000000000004</v>
      </c>
      <c r="AB2270" s="152">
        <v>6.9429999999999996</v>
      </c>
      <c r="AC2270" s="152">
        <v>7.18</v>
      </c>
      <c r="AD2270" s="152">
        <v>3.968</v>
      </c>
      <c r="AE2270" s="152">
        <v>7.093</v>
      </c>
      <c r="AF2270" s="152">
        <v>6.3259999999999996</v>
      </c>
      <c r="AG2270" s="152">
        <v>6.7480000000000002</v>
      </c>
      <c r="AH2270" s="152">
        <v>4.4770000000000003</v>
      </c>
      <c r="AI2270" s="152">
        <v>7.5910000000000002</v>
      </c>
      <c r="AJ2270" s="152">
        <v>6.9429999999999996</v>
      </c>
      <c r="AK2270" s="152">
        <v>7.18</v>
      </c>
      <c r="AL2270" s="152" t="e">
        <f t="shared" si="433"/>
        <v>#N/A</v>
      </c>
      <c r="AM2270" s="152" t="e">
        <f t="shared" si="434"/>
        <v>#N/A</v>
      </c>
      <c r="AN2270" s="152" t="e">
        <f>NA()</f>
        <v>#N/A</v>
      </c>
      <c r="AO2270" s="152" t="e">
        <f>NA()</f>
        <v>#N/A</v>
      </c>
      <c r="AP2270" s="152">
        <f t="shared" si="446"/>
        <v>8.5190999999999981</v>
      </c>
      <c r="AQ2270" s="152"/>
      <c r="AR2270" s="152"/>
      <c r="AS2270" s="153">
        <f t="shared" si="455"/>
        <v>63</v>
      </c>
      <c r="AT2270" s="153">
        <f t="shared" si="417"/>
        <v>1</v>
      </c>
      <c r="AU2270" s="153">
        <f t="shared" si="418"/>
        <v>0</v>
      </c>
      <c r="AV2270" s="153">
        <f t="shared" si="419"/>
        <v>0</v>
      </c>
      <c r="BA2270">
        <f t="shared" si="456"/>
        <v>4</v>
      </c>
    </row>
    <row r="2271" spans="2:53" x14ac:dyDescent="0.25">
      <c r="B2271" s="155">
        <f t="shared" si="441"/>
        <v>44990.999305555553</v>
      </c>
      <c r="C2271" s="155">
        <f t="shared" si="427"/>
        <v>44990.999305555553</v>
      </c>
      <c r="D2271" s="152">
        <f t="shared" si="430"/>
        <v>6.3259999999999996</v>
      </c>
      <c r="E2271" s="152"/>
      <c r="F2271" s="152"/>
      <c r="G2271" s="152"/>
      <c r="H2271" s="152" t="e">
        <f t="shared" si="431"/>
        <v>#N/A</v>
      </c>
      <c r="I2271" s="152"/>
      <c r="J2271" s="152" t="e">
        <f t="shared" si="432"/>
        <v>#N/A</v>
      </c>
      <c r="K2271" s="152"/>
      <c r="L2271" s="152"/>
      <c r="M2271" s="152"/>
      <c r="N2271" s="152"/>
      <c r="O2271" s="152"/>
      <c r="P2271" s="152"/>
      <c r="Q2271" s="152"/>
      <c r="R2271" s="152"/>
      <c r="S2271" s="152"/>
      <c r="T2271" s="153" cm="1">
        <f t="array" ref="T2271">MATCH(1,(TDU_Info!$C$5:$C$111=$T$6)*(TDU_Info!$B$5:$B$111&lt;=$B2271),0)</f>
        <v>86</v>
      </c>
      <c r="U2271" s="152">
        <f>100*(INDEX(TDU_Info!$E$5:$E$111,$T2271)/T$11+INDEX(TDU_Info!$F$5:$F$111,$T2271))</f>
        <v>3.7609000000000004</v>
      </c>
      <c r="V2271" s="152">
        <v>4.1159999999999997</v>
      </c>
      <c r="W2271" s="152">
        <v>7.0860000000000003</v>
      </c>
      <c r="X2271" s="152">
        <v>6.4720000000000004</v>
      </c>
      <c r="Y2271" s="152">
        <v>6.75</v>
      </c>
      <c r="Z2271" s="152">
        <v>4.8490000000000002</v>
      </c>
      <c r="AA2271" s="152">
        <v>7.5810000000000004</v>
      </c>
      <c r="AB2271" s="152">
        <v>6.9429999999999996</v>
      </c>
      <c r="AC2271" s="152">
        <v>7.18</v>
      </c>
      <c r="AD2271" s="152">
        <v>3.968</v>
      </c>
      <c r="AE2271" s="152">
        <v>7.093</v>
      </c>
      <c r="AF2271" s="152">
        <v>6.3259999999999996</v>
      </c>
      <c r="AG2271" s="152">
        <v>6.7480000000000002</v>
      </c>
      <c r="AH2271" s="152">
        <v>4.4770000000000003</v>
      </c>
      <c r="AI2271" s="152">
        <v>7.5910000000000002</v>
      </c>
      <c r="AJ2271" s="152">
        <v>6.9429999999999996</v>
      </c>
      <c r="AK2271" s="152">
        <v>7.18</v>
      </c>
      <c r="AL2271" s="152" t="e">
        <f t="shared" si="433"/>
        <v>#N/A</v>
      </c>
      <c r="AM2271" s="152" t="e">
        <f t="shared" si="434"/>
        <v>#N/A</v>
      </c>
      <c r="AN2271" s="152" t="e">
        <f>NA()</f>
        <v>#N/A</v>
      </c>
      <c r="AO2271" s="152" t="e">
        <f>NA()</f>
        <v>#N/A</v>
      </c>
      <c r="AP2271" s="152">
        <f t="shared" si="446"/>
        <v>8.5190999999999981</v>
      </c>
      <c r="AQ2271" s="152"/>
      <c r="AR2271" s="152"/>
      <c r="AS2271" s="153">
        <f t="shared" si="455"/>
        <v>64</v>
      </c>
      <c r="AT2271" s="153">
        <f t="shared" si="417"/>
        <v>1</v>
      </c>
      <c r="AU2271" s="153">
        <f t="shared" si="418"/>
        <v>0</v>
      </c>
      <c r="AV2271" s="153">
        <f t="shared" si="419"/>
        <v>0</v>
      </c>
      <c r="BA2271">
        <f t="shared" si="456"/>
        <v>5</v>
      </c>
    </row>
    <row r="2272" spans="2:53" x14ac:dyDescent="0.25">
      <c r="B2272" s="155">
        <f t="shared" si="441"/>
        <v>44991.999305555553</v>
      </c>
      <c r="C2272" s="155">
        <f t="shared" si="427"/>
        <v>44991.999305555553</v>
      </c>
      <c r="D2272" s="152">
        <f t="shared" si="430"/>
        <v>6.19</v>
      </c>
      <c r="E2272" s="152"/>
      <c r="F2272" s="152"/>
      <c r="G2272" s="152"/>
      <c r="H2272" s="152" t="e">
        <f t="shared" si="431"/>
        <v>#N/A</v>
      </c>
      <c r="I2272" s="152"/>
      <c r="J2272" s="152" t="e">
        <f t="shared" si="432"/>
        <v>#N/A</v>
      </c>
      <c r="K2272" s="152"/>
      <c r="L2272" s="152"/>
      <c r="M2272" s="152"/>
      <c r="N2272" s="152"/>
      <c r="O2272" s="152"/>
      <c r="P2272" s="152"/>
      <c r="Q2272" s="152"/>
      <c r="R2272" s="152"/>
      <c r="S2272" s="152"/>
      <c r="T2272" s="153" cm="1">
        <f t="array" ref="T2272">MATCH(1,(TDU_Info!$C$5:$C$111=$T$6)*(TDU_Info!$B$5:$B$111&lt;=$B2272),0)</f>
        <v>86</v>
      </c>
      <c r="U2272" s="152">
        <f>100*(INDEX(TDU_Info!$E$5:$E$111,$T2272)/T$11+INDEX(TDU_Info!$F$5:$F$111,$T2272))</f>
        <v>3.7609000000000004</v>
      </c>
      <c r="V2272" s="152">
        <v>4.0060000000000002</v>
      </c>
      <c r="W2272" s="152">
        <v>7.0860000000000003</v>
      </c>
      <c r="X2272" s="152">
        <v>6.19</v>
      </c>
      <c r="Y2272" s="152">
        <v>6.75</v>
      </c>
      <c r="Z2272" s="152">
        <v>4.4989999999999997</v>
      </c>
      <c r="AA2272" s="152">
        <v>7.5810000000000004</v>
      </c>
      <c r="AB2272" s="152">
        <v>6.67</v>
      </c>
      <c r="AC2272" s="152">
        <v>7.18</v>
      </c>
      <c r="AD2272" s="152">
        <v>3.948</v>
      </c>
      <c r="AE2272" s="152">
        <v>7.093</v>
      </c>
      <c r="AF2272" s="152">
        <v>6.19</v>
      </c>
      <c r="AG2272" s="152">
        <v>6.75</v>
      </c>
      <c r="AH2272" s="152">
        <v>4.4249999999999998</v>
      </c>
      <c r="AI2272" s="152">
        <v>7.5910000000000002</v>
      </c>
      <c r="AJ2272" s="152">
        <v>6.67</v>
      </c>
      <c r="AK2272" s="152">
        <v>7.18</v>
      </c>
      <c r="AL2272" s="152" t="e">
        <f t="shared" si="433"/>
        <v>#N/A</v>
      </c>
      <c r="AM2272" s="152" t="e">
        <f t="shared" si="434"/>
        <v>#N/A</v>
      </c>
      <c r="AN2272" s="152" t="e">
        <f>NA()</f>
        <v>#N/A</v>
      </c>
      <c r="AO2272" s="152" t="e">
        <f>NA()</f>
        <v>#N/A</v>
      </c>
      <c r="AP2272" s="152">
        <f t="shared" si="446"/>
        <v>8.5190999999999981</v>
      </c>
      <c r="AQ2272" s="152"/>
      <c r="AR2272" s="152"/>
      <c r="AS2272" s="153">
        <f t="shared" si="455"/>
        <v>65</v>
      </c>
      <c r="AT2272" s="153">
        <f t="shared" si="417"/>
        <v>1</v>
      </c>
      <c r="AU2272" s="153">
        <f t="shared" si="418"/>
        <v>0</v>
      </c>
      <c r="AV2272" s="153">
        <f t="shared" si="419"/>
        <v>0</v>
      </c>
      <c r="BA2272">
        <f t="shared" si="456"/>
        <v>6</v>
      </c>
    </row>
    <row r="2273" spans="2:53" x14ac:dyDescent="0.25">
      <c r="B2273" s="155">
        <f t="shared" si="441"/>
        <v>44992.999305555553</v>
      </c>
      <c r="C2273" s="155">
        <f t="shared" si="427"/>
        <v>44992.999305555553</v>
      </c>
      <c r="D2273" s="152">
        <f t="shared" si="430"/>
        <v>6.3259999999999996</v>
      </c>
      <c r="E2273" s="152"/>
      <c r="F2273" s="152"/>
      <c r="G2273" s="152"/>
      <c r="H2273" s="152" t="e">
        <f t="shared" si="431"/>
        <v>#N/A</v>
      </c>
      <c r="I2273" s="152"/>
      <c r="J2273" s="152" t="e">
        <f t="shared" si="432"/>
        <v>#N/A</v>
      </c>
      <c r="K2273" s="152"/>
      <c r="L2273" s="152"/>
      <c r="M2273" s="152"/>
      <c r="N2273" s="152"/>
      <c r="O2273" s="152"/>
      <c r="P2273" s="152"/>
      <c r="Q2273" s="152"/>
      <c r="R2273" s="152"/>
      <c r="S2273" s="152"/>
      <c r="T2273" s="153" cm="1">
        <f t="array" ref="T2273">MATCH(1,(TDU_Info!$C$5:$C$111=$T$6)*(TDU_Info!$B$5:$B$111&lt;=$B2273),0)</f>
        <v>86</v>
      </c>
      <c r="U2273" s="152">
        <f>100*(INDEX(TDU_Info!$E$5:$E$111,$T2273)/T$11+INDEX(TDU_Info!$F$5:$F$111,$T2273))</f>
        <v>3.7609000000000004</v>
      </c>
      <c r="V2273" s="152">
        <v>3.9889999999999999</v>
      </c>
      <c r="W2273" s="152">
        <v>7.0860000000000003</v>
      </c>
      <c r="X2273" s="152">
        <v>6.39</v>
      </c>
      <c r="Y2273" s="152">
        <v>6.75</v>
      </c>
      <c r="Z2273" s="152">
        <v>4.5529999999999999</v>
      </c>
      <c r="AA2273" s="152">
        <v>7.5810000000000004</v>
      </c>
      <c r="AB2273" s="152">
        <v>6.92</v>
      </c>
      <c r="AC2273" s="152">
        <v>7.18</v>
      </c>
      <c r="AD2273" s="152">
        <v>3.6680000000000001</v>
      </c>
      <c r="AE2273" s="152">
        <v>7.093</v>
      </c>
      <c r="AF2273" s="152">
        <v>6.3259999999999996</v>
      </c>
      <c r="AG2273" s="152">
        <v>6.75</v>
      </c>
      <c r="AH2273" s="152">
        <v>4.2149999999999999</v>
      </c>
      <c r="AI2273" s="152">
        <v>7.5910000000000002</v>
      </c>
      <c r="AJ2273" s="152">
        <v>6.92</v>
      </c>
      <c r="AK2273" s="152">
        <v>7.18</v>
      </c>
      <c r="AL2273" s="152" t="e">
        <f t="shared" si="433"/>
        <v>#N/A</v>
      </c>
      <c r="AM2273" s="152" t="e">
        <f t="shared" si="434"/>
        <v>#N/A</v>
      </c>
      <c r="AN2273" s="152" t="e">
        <f>NA()</f>
        <v>#N/A</v>
      </c>
      <c r="AO2273" s="152" t="e">
        <f>NA()</f>
        <v>#N/A</v>
      </c>
      <c r="AP2273" s="152">
        <f t="shared" si="446"/>
        <v>8.5190999999999981</v>
      </c>
      <c r="AQ2273" s="152"/>
      <c r="AR2273" s="152"/>
      <c r="AS2273" s="153">
        <f t="shared" si="455"/>
        <v>66</v>
      </c>
      <c r="AT2273" s="153">
        <f t="shared" si="417"/>
        <v>1</v>
      </c>
      <c r="AU2273" s="153">
        <f t="shared" si="418"/>
        <v>0</v>
      </c>
      <c r="AV2273" s="153">
        <f t="shared" si="419"/>
        <v>0</v>
      </c>
      <c r="BA2273">
        <f t="shared" si="456"/>
        <v>7</v>
      </c>
    </row>
    <row r="2274" spans="2:53" x14ac:dyDescent="0.25">
      <c r="B2274" s="155">
        <f t="shared" si="441"/>
        <v>44993.999305555553</v>
      </c>
      <c r="C2274" s="155">
        <f t="shared" si="427"/>
        <v>44993.999305555553</v>
      </c>
      <c r="D2274" s="152">
        <f t="shared" si="430"/>
        <v>6.3259999999999996</v>
      </c>
      <c r="E2274" s="152"/>
      <c r="F2274" s="152"/>
      <c r="G2274" s="152"/>
      <c r="H2274" s="152" t="e">
        <f t="shared" si="431"/>
        <v>#N/A</v>
      </c>
      <c r="I2274" s="152"/>
      <c r="J2274" s="152" t="e">
        <f t="shared" si="432"/>
        <v>#N/A</v>
      </c>
      <c r="K2274" s="152"/>
      <c r="L2274" s="152"/>
      <c r="M2274" s="152"/>
      <c r="N2274" s="152"/>
      <c r="O2274" s="152"/>
      <c r="P2274" s="152"/>
      <c r="Q2274" s="152"/>
      <c r="R2274" s="152"/>
      <c r="S2274" s="152"/>
      <c r="T2274" s="153" cm="1">
        <f t="array" ref="T2274">MATCH(1,(TDU_Info!$C$5:$C$111=$T$6)*(TDU_Info!$B$5:$B$111&lt;=$B2274),0)</f>
        <v>86</v>
      </c>
      <c r="U2274" s="152">
        <f>100*(INDEX(TDU_Info!$E$5:$E$111,$T2274)/T$11+INDEX(TDU_Info!$F$5:$F$111,$T2274))</f>
        <v>3.7609000000000004</v>
      </c>
      <c r="V2274" s="152">
        <v>3.9889999999999999</v>
      </c>
      <c r="W2274" s="152">
        <v>7.0860000000000003</v>
      </c>
      <c r="X2274" s="152">
        <v>6.39</v>
      </c>
      <c r="Y2274" s="152">
        <v>6.75</v>
      </c>
      <c r="Z2274" s="152">
        <v>4.5529999999999999</v>
      </c>
      <c r="AA2274" s="152">
        <v>7.5810000000000004</v>
      </c>
      <c r="AB2274" s="152">
        <v>6.97</v>
      </c>
      <c r="AC2274" s="152">
        <v>7.1</v>
      </c>
      <c r="AD2274" s="152">
        <v>3.931</v>
      </c>
      <c r="AE2274" s="152">
        <v>7.093</v>
      </c>
      <c r="AF2274" s="152">
        <v>6.3259999999999996</v>
      </c>
      <c r="AG2274" s="152">
        <v>6.65</v>
      </c>
      <c r="AH2274" s="152">
        <v>4.4779999999999998</v>
      </c>
      <c r="AI2274" s="152">
        <v>7.5910000000000002</v>
      </c>
      <c r="AJ2274" s="152">
        <v>6.9569999999999999</v>
      </c>
      <c r="AK2274" s="152">
        <v>6.95</v>
      </c>
      <c r="AL2274" s="152" t="e">
        <f t="shared" si="433"/>
        <v>#N/A</v>
      </c>
      <c r="AM2274" s="152" t="e">
        <f t="shared" si="434"/>
        <v>#N/A</v>
      </c>
      <c r="AN2274" s="152" t="e">
        <f>NA()</f>
        <v>#N/A</v>
      </c>
      <c r="AO2274" s="152" t="e">
        <f>NA()</f>
        <v>#N/A</v>
      </c>
      <c r="AP2274" s="152">
        <f t="shared" si="446"/>
        <v>8.5190999999999981</v>
      </c>
      <c r="AQ2274" s="152"/>
      <c r="AR2274" s="152"/>
      <c r="AS2274" s="153">
        <f t="shared" si="455"/>
        <v>67</v>
      </c>
      <c r="AT2274" s="153">
        <f t="shared" si="417"/>
        <v>1</v>
      </c>
      <c r="AU2274" s="153">
        <f t="shared" si="418"/>
        <v>0</v>
      </c>
      <c r="AV2274" s="153">
        <f t="shared" si="419"/>
        <v>0</v>
      </c>
      <c r="BA2274">
        <f t="shared" si="456"/>
        <v>8</v>
      </c>
    </row>
    <row r="2275" spans="2:53" x14ac:dyDescent="0.25">
      <c r="B2275" s="155">
        <f t="shared" si="441"/>
        <v>44994.999305555553</v>
      </c>
      <c r="C2275" s="155">
        <f t="shared" si="427"/>
        <v>44994.999305555553</v>
      </c>
      <c r="D2275" s="152">
        <f t="shared" si="430"/>
        <v>6.3259999999999996</v>
      </c>
      <c r="E2275" s="152"/>
      <c r="F2275" s="152"/>
      <c r="G2275" s="152"/>
      <c r="H2275" s="152" t="e">
        <f t="shared" si="431"/>
        <v>#N/A</v>
      </c>
      <c r="I2275" s="152"/>
      <c r="J2275" s="152" t="e">
        <f t="shared" si="432"/>
        <v>#N/A</v>
      </c>
      <c r="K2275" s="152"/>
      <c r="L2275" s="152"/>
      <c r="M2275" s="152"/>
      <c r="N2275" s="152"/>
      <c r="O2275" s="152"/>
      <c r="P2275" s="152"/>
      <c r="Q2275" s="152"/>
      <c r="R2275" s="152"/>
      <c r="S2275" s="152"/>
      <c r="T2275" s="153" cm="1">
        <f t="array" ref="T2275">MATCH(1,(TDU_Info!$C$5:$C$111=$T$6)*(TDU_Info!$B$5:$B$111&lt;=$B2275),0)</f>
        <v>86</v>
      </c>
      <c r="U2275" s="152">
        <f>100*(INDEX(TDU_Info!$E$5:$E$111,$T2275)/T$11+INDEX(TDU_Info!$F$5:$F$111,$T2275))</f>
        <v>3.7609000000000004</v>
      </c>
      <c r="V2275" s="152">
        <v>3.9889999999999999</v>
      </c>
      <c r="W2275" s="152">
        <v>7.0860000000000003</v>
      </c>
      <c r="X2275" s="152">
        <v>6.45</v>
      </c>
      <c r="Y2275" s="152">
        <v>6.75</v>
      </c>
      <c r="Z2275" s="152">
        <v>4.7530000000000001</v>
      </c>
      <c r="AA2275" s="152">
        <v>7.5810000000000004</v>
      </c>
      <c r="AB2275" s="152">
        <v>6.97</v>
      </c>
      <c r="AC2275" s="152">
        <v>7.08</v>
      </c>
      <c r="AD2275" s="152">
        <v>3.6680000000000001</v>
      </c>
      <c r="AE2275" s="152">
        <v>7.093</v>
      </c>
      <c r="AF2275" s="152">
        <v>6.3259999999999996</v>
      </c>
      <c r="AG2275" s="152">
        <v>6.65</v>
      </c>
      <c r="AH2275" s="152">
        <v>4.415</v>
      </c>
      <c r="AI2275" s="152">
        <v>7.5910000000000002</v>
      </c>
      <c r="AJ2275" s="152">
        <v>6.9569999999999999</v>
      </c>
      <c r="AK2275" s="152">
        <v>6.95</v>
      </c>
      <c r="AL2275" s="152" t="e">
        <f t="shared" si="433"/>
        <v>#N/A</v>
      </c>
      <c r="AM2275" s="152" t="e">
        <f t="shared" si="434"/>
        <v>#N/A</v>
      </c>
      <c r="AN2275" s="152" t="e">
        <f>NA()</f>
        <v>#N/A</v>
      </c>
      <c r="AO2275" s="152" t="e">
        <f>NA()</f>
        <v>#N/A</v>
      </c>
      <c r="AP2275" s="152">
        <f t="shared" si="446"/>
        <v>8.5190999999999981</v>
      </c>
      <c r="AQ2275" s="152"/>
      <c r="AR2275" s="152"/>
      <c r="AS2275" s="153">
        <f t="shared" si="455"/>
        <v>68</v>
      </c>
      <c r="AT2275" s="153">
        <f t="shared" si="417"/>
        <v>1</v>
      </c>
      <c r="AU2275" s="153">
        <f t="shared" si="418"/>
        <v>0</v>
      </c>
      <c r="AV2275" s="153">
        <f t="shared" si="419"/>
        <v>0</v>
      </c>
      <c r="BA2275">
        <f t="shared" si="456"/>
        <v>9</v>
      </c>
    </row>
    <row r="2276" spans="2:53" x14ac:dyDescent="0.25">
      <c r="B2276" s="155">
        <f t="shared" si="441"/>
        <v>44995.999305555553</v>
      </c>
      <c r="C2276" s="155">
        <f t="shared" si="427"/>
        <v>44995.999305555553</v>
      </c>
      <c r="D2276" s="152">
        <f t="shared" si="430"/>
        <v>6.3259999999999996</v>
      </c>
      <c r="E2276" s="152"/>
      <c r="F2276" s="152"/>
      <c r="G2276" s="152"/>
      <c r="H2276" s="152" t="e">
        <f t="shared" si="431"/>
        <v>#N/A</v>
      </c>
      <c r="I2276" s="152"/>
      <c r="J2276" s="152" t="e">
        <f t="shared" si="432"/>
        <v>#N/A</v>
      </c>
      <c r="K2276" s="152"/>
      <c r="L2276" s="152"/>
      <c r="M2276" s="152"/>
      <c r="N2276" s="152"/>
      <c r="O2276" s="152"/>
      <c r="P2276" s="152"/>
      <c r="Q2276" s="152"/>
      <c r="R2276" s="152"/>
      <c r="S2276" s="152"/>
      <c r="T2276" s="153" cm="1">
        <f t="array" ref="T2276">MATCH(1,(TDU_Info!$C$5:$C$111=$T$6)*(TDU_Info!$B$5:$B$111&lt;=$B2276),0)</f>
        <v>86</v>
      </c>
      <c r="U2276" s="152">
        <f>100*(INDEX(TDU_Info!$E$5:$E$111,$T2276)/T$11+INDEX(TDU_Info!$F$5:$F$111,$T2276))</f>
        <v>3.7609000000000004</v>
      </c>
      <c r="V2276" s="152">
        <v>3.9889999999999999</v>
      </c>
      <c r="W2276" s="152">
        <v>7.0860000000000003</v>
      </c>
      <c r="X2276" s="152">
        <v>6.444</v>
      </c>
      <c r="Y2276" s="152">
        <v>6.7119999999999997</v>
      </c>
      <c r="Z2276" s="152">
        <v>4.7530000000000001</v>
      </c>
      <c r="AA2276" s="152">
        <v>7.5810000000000004</v>
      </c>
      <c r="AB2276" s="152">
        <v>6.9660000000000002</v>
      </c>
      <c r="AC2276" s="152">
        <v>7.1429999999999998</v>
      </c>
      <c r="AD2276" s="152">
        <v>3.6680000000000001</v>
      </c>
      <c r="AE2276" s="152">
        <v>7.093</v>
      </c>
      <c r="AF2276" s="152">
        <v>6.3259999999999996</v>
      </c>
      <c r="AG2276" s="152">
        <v>6.7119999999999997</v>
      </c>
      <c r="AH2276" s="152">
        <v>4.415</v>
      </c>
      <c r="AI2276" s="152">
        <v>7.5910000000000002</v>
      </c>
      <c r="AJ2276" s="152">
        <v>6.9569999999999999</v>
      </c>
      <c r="AK2276" s="152">
        <v>7.1429999999999998</v>
      </c>
      <c r="AL2276" s="152" t="e">
        <f t="shared" si="433"/>
        <v>#N/A</v>
      </c>
      <c r="AM2276" s="152" t="e">
        <f t="shared" si="434"/>
        <v>#N/A</v>
      </c>
      <c r="AN2276" s="152" t="e">
        <f>NA()</f>
        <v>#N/A</v>
      </c>
      <c r="AO2276" s="152" t="e">
        <f>NA()</f>
        <v>#N/A</v>
      </c>
      <c r="AP2276" s="152">
        <f t="shared" si="446"/>
        <v>8.5190999999999981</v>
      </c>
      <c r="AQ2276" s="152"/>
      <c r="AR2276" s="152"/>
      <c r="AS2276" s="153">
        <f t="shared" si="455"/>
        <v>69</v>
      </c>
      <c r="AT2276" s="153">
        <f t="shared" si="417"/>
        <v>1</v>
      </c>
      <c r="AU2276" s="153">
        <f t="shared" si="418"/>
        <v>0</v>
      </c>
      <c r="AV2276" s="153">
        <f t="shared" si="419"/>
        <v>0</v>
      </c>
      <c r="BA2276">
        <f t="shared" si="456"/>
        <v>10</v>
      </c>
    </row>
    <row r="2277" spans="2:53" x14ac:dyDescent="0.25">
      <c r="B2277" s="155">
        <f t="shared" si="441"/>
        <v>44996.999305555553</v>
      </c>
      <c r="C2277" s="155">
        <f t="shared" si="427"/>
        <v>44996.999305555553</v>
      </c>
      <c r="D2277" s="152">
        <f t="shared" si="430"/>
        <v>6.3259999999999996</v>
      </c>
      <c r="E2277" s="152"/>
      <c r="F2277" s="152"/>
      <c r="G2277" s="152"/>
      <c r="H2277" s="152" t="e">
        <f t="shared" si="431"/>
        <v>#N/A</v>
      </c>
      <c r="I2277" s="152"/>
      <c r="J2277" s="152" t="e">
        <f t="shared" si="432"/>
        <v>#N/A</v>
      </c>
      <c r="K2277" s="152"/>
      <c r="L2277" s="152"/>
      <c r="M2277" s="152"/>
      <c r="N2277" s="152"/>
      <c r="O2277" s="152"/>
      <c r="P2277" s="152"/>
      <c r="Q2277" s="152"/>
      <c r="R2277" s="152"/>
      <c r="S2277" s="152"/>
      <c r="T2277" s="153" cm="1">
        <f t="array" ref="T2277">MATCH(1,(TDU_Info!$C$5:$C$111=$T$6)*(TDU_Info!$B$5:$B$111&lt;=$B2277),0)</f>
        <v>86</v>
      </c>
      <c r="U2277" s="152">
        <f>100*(INDEX(TDU_Info!$E$5:$E$111,$T2277)/T$11+INDEX(TDU_Info!$F$5:$F$111,$T2277))</f>
        <v>3.7609000000000004</v>
      </c>
      <c r="V2277" s="152">
        <v>3.9889999999999999</v>
      </c>
      <c r="W2277" s="152">
        <v>7.0860000000000003</v>
      </c>
      <c r="X2277" s="152">
        <v>6.444</v>
      </c>
      <c r="Y2277" s="152">
        <v>6.7119999999999997</v>
      </c>
      <c r="Z2277" s="152">
        <v>4.7530000000000001</v>
      </c>
      <c r="AA2277" s="152">
        <v>7.5810000000000004</v>
      </c>
      <c r="AB2277" s="152">
        <v>6.9660000000000002</v>
      </c>
      <c r="AC2277" s="152">
        <v>7.1429999999999998</v>
      </c>
      <c r="AD2277" s="152">
        <v>3.6680000000000001</v>
      </c>
      <c r="AE2277" s="152">
        <v>7.093</v>
      </c>
      <c r="AF2277" s="152">
        <v>6.3259999999999996</v>
      </c>
      <c r="AG2277" s="152">
        <v>6.7119999999999997</v>
      </c>
      <c r="AH2277" s="152">
        <v>4.415</v>
      </c>
      <c r="AI2277" s="152">
        <v>7.5910000000000002</v>
      </c>
      <c r="AJ2277" s="152">
        <v>6.9569999999999999</v>
      </c>
      <c r="AK2277" s="152">
        <v>7.1429999999999998</v>
      </c>
      <c r="AL2277" s="152" t="e">
        <f t="shared" si="433"/>
        <v>#N/A</v>
      </c>
      <c r="AM2277" s="152" t="e">
        <f t="shared" si="434"/>
        <v>#N/A</v>
      </c>
      <c r="AN2277" s="152" t="e">
        <f>NA()</f>
        <v>#N/A</v>
      </c>
      <c r="AO2277" s="152" t="e">
        <f>NA()</f>
        <v>#N/A</v>
      </c>
      <c r="AP2277" s="152">
        <f t="shared" si="446"/>
        <v>8.5190999999999981</v>
      </c>
      <c r="AQ2277" s="152"/>
      <c r="AR2277" s="152"/>
      <c r="AS2277" s="153">
        <f t="shared" si="455"/>
        <v>70</v>
      </c>
      <c r="AT2277" s="153">
        <f t="shared" si="417"/>
        <v>1</v>
      </c>
      <c r="AU2277" s="153">
        <f t="shared" si="418"/>
        <v>0</v>
      </c>
      <c r="AV2277" s="153">
        <f t="shared" si="419"/>
        <v>0</v>
      </c>
      <c r="BA2277">
        <f t="shared" si="456"/>
        <v>11</v>
      </c>
    </row>
    <row r="2278" spans="2:53" x14ac:dyDescent="0.25">
      <c r="B2278" s="155">
        <f t="shared" si="441"/>
        <v>44997.999305555553</v>
      </c>
      <c r="C2278" s="155">
        <f t="shared" si="427"/>
        <v>44997.999305555553</v>
      </c>
      <c r="D2278" s="152">
        <f t="shared" si="430"/>
        <v>6.3259999999999996</v>
      </c>
      <c r="E2278" s="152"/>
      <c r="F2278" s="152"/>
      <c r="G2278" s="152"/>
      <c r="H2278" s="152" t="e">
        <f t="shared" si="431"/>
        <v>#N/A</v>
      </c>
      <c r="I2278" s="152"/>
      <c r="J2278" s="152" t="e">
        <f t="shared" si="432"/>
        <v>#N/A</v>
      </c>
      <c r="K2278" s="152"/>
      <c r="L2278" s="152"/>
      <c r="M2278" s="152"/>
      <c r="N2278" s="152"/>
      <c r="O2278" s="152"/>
      <c r="P2278" s="152"/>
      <c r="Q2278" s="152"/>
      <c r="R2278" s="152"/>
      <c r="S2278" s="152"/>
      <c r="T2278" s="153" cm="1">
        <f t="array" ref="T2278">MATCH(1,(TDU_Info!$C$5:$C$111=$T$6)*(TDU_Info!$B$5:$B$111&lt;=$B2278),0)</f>
        <v>86</v>
      </c>
      <c r="U2278" s="152">
        <f>100*(INDEX(TDU_Info!$E$5:$E$111,$T2278)/T$11+INDEX(TDU_Info!$F$5:$F$111,$T2278))</f>
        <v>3.7609000000000004</v>
      </c>
      <c r="V2278" s="152">
        <v>3.9889999999999999</v>
      </c>
      <c r="W2278" s="152">
        <v>7.0860000000000003</v>
      </c>
      <c r="X2278" s="152">
        <v>6.444</v>
      </c>
      <c r="Y2278" s="152">
        <v>6.7119999999999997</v>
      </c>
      <c r="Z2278" s="152">
        <v>4.7530000000000001</v>
      </c>
      <c r="AA2278" s="152">
        <v>7.5810000000000004</v>
      </c>
      <c r="AB2278" s="152">
        <v>6.9660000000000002</v>
      </c>
      <c r="AC2278" s="152">
        <v>7.1429999999999998</v>
      </c>
      <c r="AD2278" s="152">
        <v>3.6680000000000001</v>
      </c>
      <c r="AE2278" s="152">
        <v>7.093</v>
      </c>
      <c r="AF2278" s="152">
        <v>6.3259999999999996</v>
      </c>
      <c r="AG2278" s="152">
        <v>6.7119999999999997</v>
      </c>
      <c r="AH2278" s="152">
        <v>4.415</v>
      </c>
      <c r="AI2278" s="152">
        <v>7.5910000000000002</v>
      </c>
      <c r="AJ2278" s="152">
        <v>6.9569999999999999</v>
      </c>
      <c r="AK2278" s="152">
        <v>7.1429999999999998</v>
      </c>
      <c r="AL2278" s="152" t="e">
        <f t="shared" si="433"/>
        <v>#N/A</v>
      </c>
      <c r="AM2278" s="152" t="e">
        <f t="shared" si="434"/>
        <v>#N/A</v>
      </c>
      <c r="AN2278" s="152" t="e">
        <f>NA()</f>
        <v>#N/A</v>
      </c>
      <c r="AO2278" s="152" t="e">
        <f>NA()</f>
        <v>#N/A</v>
      </c>
      <c r="AP2278" s="152">
        <f t="shared" si="446"/>
        <v>8.5190999999999981</v>
      </c>
      <c r="AQ2278" s="152"/>
      <c r="AR2278" s="152"/>
      <c r="AS2278" s="153">
        <f t="shared" si="455"/>
        <v>71</v>
      </c>
      <c r="AT2278" s="153">
        <f t="shared" si="417"/>
        <v>1</v>
      </c>
      <c r="AU2278" s="153">
        <f t="shared" si="418"/>
        <v>0</v>
      </c>
      <c r="AV2278" s="153">
        <f t="shared" si="419"/>
        <v>0</v>
      </c>
      <c r="BA2278">
        <f t="shared" si="456"/>
        <v>12</v>
      </c>
    </row>
    <row r="2279" spans="2:53" x14ac:dyDescent="0.25">
      <c r="B2279" s="155">
        <f t="shared" si="441"/>
        <v>44998.999305555553</v>
      </c>
      <c r="C2279" s="155">
        <f t="shared" si="427"/>
        <v>44998.999305555553</v>
      </c>
      <c r="D2279" s="152">
        <f t="shared" si="430"/>
        <v>6.3259999999999996</v>
      </c>
      <c r="E2279" s="152"/>
      <c r="F2279" s="152"/>
      <c r="G2279" s="152"/>
      <c r="H2279" s="152" t="e">
        <f t="shared" si="431"/>
        <v>#N/A</v>
      </c>
      <c r="I2279" s="152"/>
      <c r="J2279" s="152" t="e">
        <f t="shared" si="432"/>
        <v>#N/A</v>
      </c>
      <c r="K2279" s="152"/>
      <c r="L2279" s="152"/>
      <c r="M2279" s="152"/>
      <c r="N2279" s="152"/>
      <c r="O2279" s="152"/>
      <c r="P2279" s="152"/>
      <c r="Q2279" s="152"/>
      <c r="R2279" s="152"/>
      <c r="S2279" s="152"/>
      <c r="T2279" s="153" cm="1">
        <f t="array" ref="T2279">MATCH(1,(TDU_Info!$C$5:$C$111=$T$6)*(TDU_Info!$B$5:$B$111&lt;=$B2279),0)</f>
        <v>86</v>
      </c>
      <c r="U2279" s="152">
        <f>100*(INDEX(TDU_Info!$E$5:$E$111,$T2279)/T$11+INDEX(TDU_Info!$F$5:$F$111,$T2279))</f>
        <v>3.7609000000000004</v>
      </c>
      <c r="V2279" s="152">
        <v>3.9889999999999999</v>
      </c>
      <c r="W2279" s="152">
        <v>7.0860000000000003</v>
      </c>
      <c r="X2279" s="152">
        <v>6.444</v>
      </c>
      <c r="Y2279" s="152">
        <v>6.7119999999999997</v>
      </c>
      <c r="Z2279" s="152">
        <v>4.7530000000000001</v>
      </c>
      <c r="AA2279" s="152">
        <v>7.5810000000000004</v>
      </c>
      <c r="AB2279" s="152">
        <v>6.9660000000000002</v>
      </c>
      <c r="AC2279" s="152">
        <v>7.1429999999999998</v>
      </c>
      <c r="AD2279" s="152">
        <v>3.6680000000000001</v>
      </c>
      <c r="AE2279" s="152">
        <v>7.093</v>
      </c>
      <c r="AF2279" s="152">
        <v>6.3259999999999996</v>
      </c>
      <c r="AG2279" s="152">
        <v>6.7119999999999997</v>
      </c>
      <c r="AH2279" s="152">
        <v>4.415</v>
      </c>
      <c r="AI2279" s="152">
        <v>7.5910000000000002</v>
      </c>
      <c r="AJ2279" s="152">
        <v>6.9569999999999999</v>
      </c>
      <c r="AK2279" s="152">
        <v>7.1429999999999998</v>
      </c>
      <c r="AL2279" s="152" t="e">
        <f t="shared" si="433"/>
        <v>#N/A</v>
      </c>
      <c r="AM2279" s="152" t="e">
        <f t="shared" si="434"/>
        <v>#N/A</v>
      </c>
      <c r="AN2279" s="152" t="e">
        <f>NA()</f>
        <v>#N/A</v>
      </c>
      <c r="AO2279" s="152" t="e">
        <f>NA()</f>
        <v>#N/A</v>
      </c>
      <c r="AP2279" s="152">
        <f t="shared" si="446"/>
        <v>8.5190999999999981</v>
      </c>
      <c r="AQ2279" s="152"/>
      <c r="AR2279" s="152"/>
      <c r="AS2279" s="153">
        <f t="shared" si="455"/>
        <v>72</v>
      </c>
      <c r="AT2279" s="153">
        <f t="shared" si="417"/>
        <v>1</v>
      </c>
      <c r="AU2279" s="153">
        <f t="shared" si="418"/>
        <v>0</v>
      </c>
      <c r="AV2279" s="153">
        <f t="shared" si="419"/>
        <v>0</v>
      </c>
      <c r="BA2279">
        <f t="shared" si="456"/>
        <v>13</v>
      </c>
    </row>
    <row r="2280" spans="2:53" x14ac:dyDescent="0.25">
      <c r="B2280" s="155">
        <f t="shared" si="441"/>
        <v>44999.999305555553</v>
      </c>
      <c r="C2280" s="155">
        <f t="shared" si="427"/>
        <v>44999.999305555553</v>
      </c>
      <c r="D2280" s="152">
        <f t="shared" si="430"/>
        <v>6.3259999999999996</v>
      </c>
      <c r="E2280" s="152"/>
      <c r="F2280" s="152"/>
      <c r="G2280" s="152"/>
      <c r="H2280" s="152" t="e">
        <f t="shared" si="431"/>
        <v>#N/A</v>
      </c>
      <c r="I2280" s="152"/>
      <c r="J2280" s="152" t="e">
        <f t="shared" si="432"/>
        <v>#N/A</v>
      </c>
      <c r="K2280" s="152"/>
      <c r="L2280" s="152"/>
      <c r="M2280" s="152"/>
      <c r="N2280" s="152"/>
      <c r="O2280" s="152"/>
      <c r="P2280" s="152"/>
      <c r="Q2280" s="152"/>
      <c r="R2280" s="152"/>
      <c r="S2280" s="152"/>
      <c r="T2280" s="153" cm="1">
        <f t="array" ref="T2280">MATCH(1,(TDU_Info!$C$5:$C$111=$T$6)*(TDU_Info!$B$5:$B$111&lt;=$B2280),0)</f>
        <v>86</v>
      </c>
      <c r="U2280" s="152">
        <f>100*(INDEX(TDU_Info!$E$5:$E$111,$T2280)/T$11+INDEX(TDU_Info!$F$5:$F$111,$T2280))</f>
        <v>3.7609000000000004</v>
      </c>
      <c r="V2280" s="152">
        <v>3.8159999999999998</v>
      </c>
      <c r="W2280" s="152">
        <v>7.0860000000000003</v>
      </c>
      <c r="X2280" s="152">
        <v>6.45</v>
      </c>
      <c r="Y2280" s="152">
        <v>6.6120000000000001</v>
      </c>
      <c r="Z2280" s="152">
        <v>4.5490000000000004</v>
      </c>
      <c r="AA2280" s="152">
        <v>7.5810000000000004</v>
      </c>
      <c r="AB2280" s="152">
        <v>6.9660000000000002</v>
      </c>
      <c r="AC2280" s="152">
        <v>7.08</v>
      </c>
      <c r="AD2280" s="152">
        <v>3.6680000000000001</v>
      </c>
      <c r="AE2280" s="152">
        <v>7.093</v>
      </c>
      <c r="AF2280" s="152">
        <v>6.3259999999999996</v>
      </c>
      <c r="AG2280" s="152">
        <v>6.6120000000000001</v>
      </c>
      <c r="AH2280" s="152">
        <v>4.415</v>
      </c>
      <c r="AI2280" s="152">
        <v>7.5910000000000002</v>
      </c>
      <c r="AJ2280" s="152">
        <v>6.9009999999999998</v>
      </c>
      <c r="AK2280" s="152">
        <v>7.08</v>
      </c>
      <c r="AL2280" s="152" t="e">
        <f t="shared" si="433"/>
        <v>#N/A</v>
      </c>
      <c r="AM2280" s="152" t="e">
        <f t="shared" si="434"/>
        <v>#N/A</v>
      </c>
      <c r="AN2280" s="152" t="e">
        <f>NA()</f>
        <v>#N/A</v>
      </c>
      <c r="AO2280" s="152" t="e">
        <f>NA()</f>
        <v>#N/A</v>
      </c>
      <c r="AP2280" s="152">
        <f t="shared" si="446"/>
        <v>8.5190999999999981</v>
      </c>
      <c r="AQ2280" s="152"/>
      <c r="AR2280" s="152"/>
      <c r="AS2280" s="153">
        <f t="shared" si="455"/>
        <v>73</v>
      </c>
      <c r="AT2280" s="153">
        <f t="shared" si="417"/>
        <v>1</v>
      </c>
      <c r="AU2280" s="153">
        <f t="shared" si="418"/>
        <v>0</v>
      </c>
      <c r="AV2280" s="153">
        <f t="shared" si="419"/>
        <v>0</v>
      </c>
      <c r="BA2280">
        <f t="shared" si="456"/>
        <v>14</v>
      </c>
    </row>
    <row r="2281" spans="2:53" x14ac:dyDescent="0.25">
      <c r="B2281" s="155">
        <f t="shared" si="441"/>
        <v>45000.999305555553</v>
      </c>
      <c r="C2281" s="155">
        <f t="shared" si="427"/>
        <v>45000.999305555553</v>
      </c>
      <c r="D2281" s="152">
        <f t="shared" si="430"/>
        <v>6.3259999999999996</v>
      </c>
      <c r="E2281" s="152"/>
      <c r="F2281" s="152"/>
      <c r="G2281" s="152"/>
      <c r="H2281" s="152" t="e">
        <f t="shared" si="431"/>
        <v>#N/A</v>
      </c>
      <c r="I2281" s="152"/>
      <c r="J2281" s="152" t="e">
        <f t="shared" si="432"/>
        <v>#N/A</v>
      </c>
      <c r="K2281" s="152"/>
      <c r="L2281" s="152"/>
      <c r="M2281" s="152"/>
      <c r="N2281" s="152"/>
      <c r="O2281" s="152"/>
      <c r="P2281" s="152"/>
      <c r="Q2281" s="152"/>
      <c r="R2281" s="152"/>
      <c r="S2281" s="152"/>
      <c r="T2281" s="153" cm="1">
        <f t="array" ref="T2281">MATCH(1,(TDU_Info!$C$5:$C$111=$T$6)*(TDU_Info!$B$5:$B$111&lt;=$B2281),0)</f>
        <v>86</v>
      </c>
      <c r="U2281" s="152">
        <f>100*(INDEX(TDU_Info!$E$5:$E$111,$T2281)/T$11+INDEX(TDU_Info!$F$5:$F$111,$T2281))</f>
        <v>3.7609000000000004</v>
      </c>
      <c r="V2281" s="152">
        <v>3.8159999999999998</v>
      </c>
      <c r="W2281" s="152">
        <v>7.3860000000000001</v>
      </c>
      <c r="X2281" s="152">
        <v>6.4</v>
      </c>
      <c r="Y2281" s="152">
        <v>6.6120000000000001</v>
      </c>
      <c r="Z2281" s="152">
        <v>4.5490000000000004</v>
      </c>
      <c r="AA2281" s="152">
        <v>7.9809999999999999</v>
      </c>
      <c r="AB2281" s="152">
        <v>6.95</v>
      </c>
      <c r="AC2281" s="152">
        <v>7.03</v>
      </c>
      <c r="AD2281" s="152">
        <v>3.6680000000000001</v>
      </c>
      <c r="AE2281" s="152">
        <v>7.3929999999999998</v>
      </c>
      <c r="AF2281" s="152">
        <v>6.3259999999999996</v>
      </c>
      <c r="AG2281" s="152">
        <v>6.6120000000000001</v>
      </c>
      <c r="AH2281" s="152">
        <v>4.415</v>
      </c>
      <c r="AI2281" s="152">
        <v>7.9909999999999997</v>
      </c>
      <c r="AJ2281" s="152">
        <v>6.9009999999999998</v>
      </c>
      <c r="AK2281" s="152">
        <v>7.03</v>
      </c>
      <c r="AL2281" s="152" t="e">
        <f t="shared" si="433"/>
        <v>#N/A</v>
      </c>
      <c r="AM2281" s="152" t="e">
        <f t="shared" si="434"/>
        <v>#N/A</v>
      </c>
      <c r="AN2281" s="152" t="e">
        <f>NA()</f>
        <v>#N/A</v>
      </c>
      <c r="AO2281" s="152" t="e">
        <f>NA()</f>
        <v>#N/A</v>
      </c>
      <c r="AP2281" s="152">
        <f t="shared" si="446"/>
        <v>8.5190999999999981</v>
      </c>
      <c r="AQ2281" s="152"/>
      <c r="AR2281" s="152"/>
      <c r="AS2281" s="153">
        <f t="shared" si="455"/>
        <v>74</v>
      </c>
      <c r="AT2281" s="153">
        <f t="shared" si="417"/>
        <v>1</v>
      </c>
      <c r="AU2281" s="153">
        <f t="shared" si="418"/>
        <v>0</v>
      </c>
      <c r="AV2281" s="153">
        <f t="shared" si="419"/>
        <v>0</v>
      </c>
      <c r="BA2281">
        <f t="shared" si="456"/>
        <v>15</v>
      </c>
    </row>
    <row r="2282" spans="2:53" x14ac:dyDescent="0.25">
      <c r="B2282" s="155">
        <f t="shared" si="441"/>
        <v>45001.999305555553</v>
      </c>
      <c r="C2282" s="155">
        <f t="shared" si="427"/>
        <v>45001.999305555553</v>
      </c>
      <c r="D2282" s="152">
        <f t="shared" si="430"/>
        <v>6.3259999999999996</v>
      </c>
      <c r="E2282" s="152"/>
      <c r="F2282" s="152"/>
      <c r="G2282" s="152"/>
      <c r="H2282" s="152" t="e">
        <f t="shared" si="431"/>
        <v>#N/A</v>
      </c>
      <c r="I2282" s="152"/>
      <c r="J2282" s="152" t="e">
        <f t="shared" si="432"/>
        <v>#N/A</v>
      </c>
      <c r="K2282" s="152"/>
      <c r="L2282" s="152"/>
      <c r="M2282" s="152"/>
      <c r="N2282" s="152"/>
      <c r="O2282" s="152"/>
      <c r="P2282" s="152"/>
      <c r="Q2282" s="152"/>
      <c r="R2282" s="152"/>
      <c r="S2282" s="152"/>
      <c r="T2282" s="153" cm="1">
        <f t="array" ref="T2282">MATCH(1,(TDU_Info!$C$5:$C$111=$T$6)*(TDU_Info!$B$5:$B$111&lt;=$B2282),0)</f>
        <v>86</v>
      </c>
      <c r="U2282" s="152">
        <f>100*(INDEX(TDU_Info!$E$5:$E$111,$T2282)/T$11+INDEX(TDU_Info!$F$5:$F$111,$T2282))</f>
        <v>3.7609000000000004</v>
      </c>
      <c r="V2282" s="152">
        <v>3.8159999999999998</v>
      </c>
      <c r="W2282" s="152">
        <v>7.3860000000000001</v>
      </c>
      <c r="X2282" s="152">
        <v>6.4</v>
      </c>
      <c r="Y2282" s="152">
        <v>6.6120000000000001</v>
      </c>
      <c r="Z2282" s="152">
        <v>4.5490000000000004</v>
      </c>
      <c r="AA2282" s="152">
        <v>7.9809999999999999</v>
      </c>
      <c r="AB2282" s="152">
        <v>6.95</v>
      </c>
      <c r="AC2282" s="152">
        <v>7.03</v>
      </c>
      <c r="AD2282" s="152">
        <v>3.6680000000000001</v>
      </c>
      <c r="AE2282" s="152">
        <v>7.3929999999999998</v>
      </c>
      <c r="AF2282" s="152">
        <v>6.3259999999999996</v>
      </c>
      <c r="AG2282" s="152">
        <v>6.6120000000000001</v>
      </c>
      <c r="AH2282" s="152">
        <v>4.415</v>
      </c>
      <c r="AI2282" s="152">
        <v>7.9909999999999997</v>
      </c>
      <c r="AJ2282" s="152">
        <v>6.9009999999999998</v>
      </c>
      <c r="AK2282" s="152">
        <v>7.03</v>
      </c>
      <c r="AL2282" s="152" t="e">
        <f t="shared" si="433"/>
        <v>#N/A</v>
      </c>
      <c r="AM2282" s="152" t="e">
        <f t="shared" si="434"/>
        <v>#N/A</v>
      </c>
      <c r="AN2282" s="152" t="e">
        <f>NA()</f>
        <v>#N/A</v>
      </c>
      <c r="AO2282" s="152" t="e">
        <f>NA()</f>
        <v>#N/A</v>
      </c>
      <c r="AP2282" s="152">
        <f t="shared" si="446"/>
        <v>8.5190999999999981</v>
      </c>
      <c r="AQ2282" s="152"/>
      <c r="AR2282" s="152"/>
      <c r="AS2282" s="153">
        <f t="shared" si="455"/>
        <v>75</v>
      </c>
      <c r="AT2282" s="153">
        <f t="shared" si="417"/>
        <v>1</v>
      </c>
      <c r="AU2282" s="153">
        <f t="shared" si="418"/>
        <v>0</v>
      </c>
      <c r="AV2282" s="153">
        <f t="shared" si="419"/>
        <v>0</v>
      </c>
      <c r="BA2282">
        <f t="shared" si="456"/>
        <v>16</v>
      </c>
    </row>
    <row r="2283" spans="2:53" x14ac:dyDescent="0.25">
      <c r="B2283" s="155">
        <f t="shared" si="441"/>
        <v>45002.999305555553</v>
      </c>
      <c r="C2283" s="155">
        <f t="shared" si="427"/>
        <v>45002.999305555553</v>
      </c>
      <c r="D2283" s="152">
        <f t="shared" si="430"/>
        <v>6.3259999999999996</v>
      </c>
      <c r="E2283" s="152"/>
      <c r="F2283" s="152"/>
      <c r="G2283" s="152"/>
      <c r="H2283" s="152" t="e">
        <f t="shared" si="431"/>
        <v>#N/A</v>
      </c>
      <c r="I2283" s="152"/>
      <c r="J2283" s="152" t="e">
        <f t="shared" si="432"/>
        <v>#N/A</v>
      </c>
      <c r="K2283" s="152"/>
      <c r="L2283" s="152"/>
      <c r="M2283" s="152"/>
      <c r="N2283" s="152"/>
      <c r="O2283" s="152"/>
      <c r="P2283" s="152"/>
      <c r="Q2283" s="152"/>
      <c r="R2283" s="152"/>
      <c r="S2283" s="152"/>
      <c r="T2283" s="153" cm="1">
        <f t="array" ref="T2283">MATCH(1,(TDU_Info!$C$5:$C$111=$T$6)*(TDU_Info!$B$5:$B$111&lt;=$B2283),0)</f>
        <v>86</v>
      </c>
      <c r="U2283" s="152">
        <f>100*(INDEX(TDU_Info!$E$5:$E$111,$T2283)/T$11+INDEX(TDU_Info!$F$5:$F$111,$T2283))</f>
        <v>3.7609000000000004</v>
      </c>
      <c r="V2283" s="152">
        <v>3.7650000000000001</v>
      </c>
      <c r="W2283" s="152">
        <v>7.3860000000000001</v>
      </c>
      <c r="X2283" s="152">
        <v>6.4340000000000002</v>
      </c>
      <c r="Y2283" s="152">
        <v>6.64</v>
      </c>
      <c r="Z2283" s="152">
        <v>4.4829999999999997</v>
      </c>
      <c r="AA2283" s="152">
        <v>7.9809999999999999</v>
      </c>
      <c r="AB2283" s="152">
        <v>6.7910000000000004</v>
      </c>
      <c r="AC2283" s="152">
        <v>7.07</v>
      </c>
      <c r="AD2283" s="152">
        <v>3.605</v>
      </c>
      <c r="AE2283" s="152">
        <v>7.3929999999999998</v>
      </c>
      <c r="AF2283" s="152">
        <v>6.3259999999999996</v>
      </c>
      <c r="AG2283" s="152">
        <v>6.64</v>
      </c>
      <c r="AH2283" s="152">
        <v>4.3449999999999998</v>
      </c>
      <c r="AI2283" s="152">
        <v>7.9909999999999997</v>
      </c>
      <c r="AJ2283" s="152">
        <v>6.7910000000000004</v>
      </c>
      <c r="AK2283" s="152">
        <v>7.07</v>
      </c>
      <c r="AL2283" s="152" t="e">
        <f t="shared" si="433"/>
        <v>#N/A</v>
      </c>
      <c r="AM2283" s="152" t="e">
        <f t="shared" si="434"/>
        <v>#N/A</v>
      </c>
      <c r="AN2283" s="152" t="e">
        <f>NA()</f>
        <v>#N/A</v>
      </c>
      <c r="AO2283" s="152" t="e">
        <f>NA()</f>
        <v>#N/A</v>
      </c>
      <c r="AP2283" s="152">
        <f t="shared" si="446"/>
        <v>8.5190999999999981</v>
      </c>
      <c r="AQ2283" s="152"/>
      <c r="AR2283" s="152"/>
      <c r="AS2283" s="153">
        <f t="shared" si="455"/>
        <v>76</v>
      </c>
      <c r="AT2283" s="153">
        <f t="shared" si="417"/>
        <v>1</v>
      </c>
      <c r="AU2283" s="153">
        <f t="shared" si="418"/>
        <v>0</v>
      </c>
      <c r="AV2283" s="153">
        <f t="shared" si="419"/>
        <v>0</v>
      </c>
      <c r="BA2283">
        <f t="shared" si="456"/>
        <v>17</v>
      </c>
    </row>
    <row r="2284" spans="2:53" x14ac:dyDescent="0.25">
      <c r="B2284" s="155">
        <f t="shared" si="441"/>
        <v>45003.999305555553</v>
      </c>
      <c r="C2284" s="155">
        <f t="shared" si="427"/>
        <v>45003.999305555553</v>
      </c>
      <c r="D2284" s="152">
        <f t="shared" si="430"/>
        <v>6.3259999999999996</v>
      </c>
      <c r="E2284" s="152"/>
      <c r="F2284" s="152"/>
      <c r="G2284" s="152"/>
      <c r="H2284" s="152" t="e">
        <f t="shared" si="431"/>
        <v>#N/A</v>
      </c>
      <c r="I2284" s="152"/>
      <c r="J2284" s="152" t="e">
        <f t="shared" si="432"/>
        <v>#N/A</v>
      </c>
      <c r="K2284" s="152"/>
      <c r="L2284" s="152"/>
      <c r="M2284" s="152"/>
      <c r="N2284" s="152"/>
      <c r="O2284" s="152"/>
      <c r="P2284" s="152"/>
      <c r="Q2284" s="152"/>
      <c r="R2284" s="152"/>
      <c r="S2284" s="152"/>
      <c r="T2284" s="153" cm="1">
        <f t="array" ref="T2284">MATCH(1,(TDU_Info!$C$5:$C$111=$T$6)*(TDU_Info!$B$5:$B$111&lt;=$B2284),0)</f>
        <v>86</v>
      </c>
      <c r="U2284" s="152">
        <f>100*(INDEX(TDU_Info!$E$5:$E$111,$T2284)/T$11+INDEX(TDU_Info!$F$5:$F$111,$T2284))</f>
        <v>3.7609000000000004</v>
      </c>
      <c r="V2284" s="152">
        <v>3.746</v>
      </c>
      <c r="W2284" s="152">
        <v>7.359</v>
      </c>
      <c r="X2284" s="152">
        <v>6.45</v>
      </c>
      <c r="Y2284" s="152">
        <v>6.6120000000000001</v>
      </c>
      <c r="Z2284" s="152">
        <v>4.4589999999999996</v>
      </c>
      <c r="AA2284" s="152">
        <v>7.9480000000000004</v>
      </c>
      <c r="AB2284" s="152">
        <v>6.9340000000000002</v>
      </c>
      <c r="AC2284" s="152">
        <v>7.07</v>
      </c>
      <c r="AD2284" s="152">
        <v>3.5819999999999999</v>
      </c>
      <c r="AE2284" s="152">
        <v>7.38</v>
      </c>
      <c r="AF2284" s="152">
        <v>6.3259999999999996</v>
      </c>
      <c r="AG2284" s="152">
        <v>6.6120000000000001</v>
      </c>
      <c r="AH2284" s="152">
        <v>4.319</v>
      </c>
      <c r="AI2284" s="152">
        <v>7.9740000000000002</v>
      </c>
      <c r="AJ2284" s="152">
        <v>6.8710000000000004</v>
      </c>
      <c r="AK2284" s="152">
        <v>7.07</v>
      </c>
      <c r="AL2284" s="152" t="e">
        <f t="shared" si="433"/>
        <v>#N/A</v>
      </c>
      <c r="AM2284" s="152" t="e">
        <f t="shared" si="434"/>
        <v>#N/A</v>
      </c>
      <c r="AN2284" s="152" t="e">
        <f>NA()</f>
        <v>#N/A</v>
      </c>
      <c r="AO2284" s="152" t="e">
        <f>NA()</f>
        <v>#N/A</v>
      </c>
      <c r="AP2284" s="152">
        <f t="shared" si="446"/>
        <v>8.5190999999999981</v>
      </c>
      <c r="AQ2284" s="152"/>
      <c r="AR2284" s="152"/>
      <c r="AS2284" s="153">
        <f t="shared" si="455"/>
        <v>77</v>
      </c>
      <c r="AT2284" s="153">
        <f t="shared" si="417"/>
        <v>1</v>
      </c>
      <c r="AU2284" s="153">
        <f t="shared" si="418"/>
        <v>0</v>
      </c>
      <c r="AV2284" s="153">
        <f t="shared" si="419"/>
        <v>0</v>
      </c>
      <c r="BA2284">
        <f t="shared" si="456"/>
        <v>18</v>
      </c>
    </row>
    <row r="2285" spans="2:53" x14ac:dyDescent="0.25">
      <c r="B2285" s="155">
        <f t="shared" si="441"/>
        <v>45004.999305555553</v>
      </c>
      <c r="C2285" s="155">
        <f t="shared" si="427"/>
        <v>45004.999305555553</v>
      </c>
      <c r="D2285" s="152">
        <f t="shared" si="430"/>
        <v>6.3259999999999996</v>
      </c>
      <c r="E2285" s="152"/>
      <c r="F2285" s="152"/>
      <c r="G2285" s="152"/>
      <c r="H2285" s="152" t="e">
        <f t="shared" si="431"/>
        <v>#N/A</v>
      </c>
      <c r="I2285" s="152"/>
      <c r="J2285" s="152" t="e">
        <f t="shared" si="432"/>
        <v>#N/A</v>
      </c>
      <c r="K2285" s="152"/>
      <c r="L2285" s="152"/>
      <c r="M2285" s="152"/>
      <c r="N2285" s="152"/>
      <c r="O2285" s="152"/>
      <c r="P2285" s="152"/>
      <c r="Q2285" s="152"/>
      <c r="R2285" s="152"/>
      <c r="S2285" s="152"/>
      <c r="T2285" s="153" cm="1">
        <f t="array" ref="T2285">MATCH(1,(TDU_Info!$C$5:$C$111=$T$6)*(TDU_Info!$B$5:$B$111&lt;=$B2285),0)</f>
        <v>86</v>
      </c>
      <c r="U2285" s="152">
        <f>100*(INDEX(TDU_Info!$E$5:$E$111,$T2285)/T$11+INDEX(TDU_Info!$F$5:$F$111,$T2285))</f>
        <v>3.7609000000000004</v>
      </c>
      <c r="V2285" s="152">
        <v>3.746</v>
      </c>
      <c r="W2285" s="152">
        <v>7.359</v>
      </c>
      <c r="X2285" s="152">
        <v>6.45</v>
      </c>
      <c r="Y2285" s="152">
        <v>6.6120000000000001</v>
      </c>
      <c r="Z2285" s="152">
        <v>4.4589999999999996</v>
      </c>
      <c r="AA2285" s="152">
        <v>7.9480000000000004</v>
      </c>
      <c r="AB2285" s="152">
        <v>6.9340000000000002</v>
      </c>
      <c r="AC2285" s="152">
        <v>7.07</v>
      </c>
      <c r="AD2285" s="152">
        <v>3.5819999999999999</v>
      </c>
      <c r="AE2285" s="152">
        <v>7.38</v>
      </c>
      <c r="AF2285" s="152">
        <v>6.3259999999999996</v>
      </c>
      <c r="AG2285" s="152">
        <v>6.6120000000000001</v>
      </c>
      <c r="AH2285" s="152">
        <v>4.319</v>
      </c>
      <c r="AI2285" s="152">
        <v>7.9740000000000002</v>
      </c>
      <c r="AJ2285" s="152">
        <v>6.8710000000000004</v>
      </c>
      <c r="AK2285" s="152">
        <v>7.07</v>
      </c>
      <c r="AL2285" s="152" t="e">
        <f t="shared" si="433"/>
        <v>#N/A</v>
      </c>
      <c r="AM2285" s="152" t="e">
        <f t="shared" si="434"/>
        <v>#N/A</v>
      </c>
      <c r="AN2285" s="152" t="e">
        <f>NA()</f>
        <v>#N/A</v>
      </c>
      <c r="AO2285" s="152" t="e">
        <f>NA()</f>
        <v>#N/A</v>
      </c>
      <c r="AP2285" s="152">
        <f t="shared" si="446"/>
        <v>8.5190999999999981</v>
      </c>
      <c r="AQ2285" s="152"/>
      <c r="AR2285" s="152"/>
      <c r="AS2285" s="153">
        <f t="shared" si="455"/>
        <v>78</v>
      </c>
      <c r="AT2285" s="153">
        <f t="shared" si="417"/>
        <v>1</v>
      </c>
      <c r="AU2285" s="153">
        <f t="shared" si="418"/>
        <v>0</v>
      </c>
      <c r="AV2285" s="153">
        <f t="shared" si="419"/>
        <v>0</v>
      </c>
      <c r="BA2285">
        <f t="shared" si="456"/>
        <v>19</v>
      </c>
    </row>
    <row r="2286" spans="2:53" x14ac:dyDescent="0.25">
      <c r="B2286" s="155">
        <f t="shared" si="441"/>
        <v>45005.999305555553</v>
      </c>
      <c r="C2286" s="155">
        <f t="shared" si="427"/>
        <v>45005.999305555553</v>
      </c>
      <c r="D2286" s="152">
        <f t="shared" si="430"/>
        <v>6.3259999999999996</v>
      </c>
      <c r="E2286" s="152"/>
      <c r="F2286" s="152"/>
      <c r="G2286" s="152"/>
      <c r="H2286" s="152" t="e">
        <f t="shared" si="431"/>
        <v>#N/A</v>
      </c>
      <c r="I2286" s="152"/>
      <c r="J2286" s="152" t="e">
        <f t="shared" si="432"/>
        <v>#N/A</v>
      </c>
      <c r="K2286" s="152"/>
      <c r="L2286" s="152"/>
      <c r="M2286" s="152"/>
      <c r="N2286" s="152"/>
      <c r="O2286" s="152"/>
      <c r="P2286" s="152"/>
      <c r="Q2286" s="152"/>
      <c r="R2286" s="152"/>
      <c r="S2286" s="152"/>
      <c r="T2286" s="153" cm="1">
        <f t="array" ref="T2286">MATCH(1,(TDU_Info!$C$5:$C$111=$T$6)*(TDU_Info!$B$5:$B$111&lt;=$B2286),0)</f>
        <v>86</v>
      </c>
      <c r="U2286" s="152">
        <f>100*(INDEX(TDU_Info!$E$5:$E$111,$T2286)/T$11+INDEX(TDU_Info!$F$5:$F$111,$T2286))</f>
        <v>3.7609000000000004</v>
      </c>
      <c r="V2286" s="152">
        <v>3.746</v>
      </c>
      <c r="W2286" s="152">
        <v>7.359</v>
      </c>
      <c r="X2286" s="152">
        <v>6.45</v>
      </c>
      <c r="Y2286" s="152">
        <v>6.6120000000000001</v>
      </c>
      <c r="Z2286" s="152">
        <v>4.4589999999999996</v>
      </c>
      <c r="AA2286" s="152">
        <v>7.9480000000000004</v>
      </c>
      <c r="AB2286" s="152">
        <v>6.827</v>
      </c>
      <c r="AC2286" s="152">
        <v>7.07</v>
      </c>
      <c r="AD2286" s="152">
        <v>3.5819999999999999</v>
      </c>
      <c r="AE2286" s="152">
        <v>7.38</v>
      </c>
      <c r="AF2286" s="152">
        <v>6.3259999999999996</v>
      </c>
      <c r="AG2286" s="152">
        <v>6.6120000000000001</v>
      </c>
      <c r="AH2286" s="152">
        <v>4.319</v>
      </c>
      <c r="AI2286" s="152">
        <v>7.9740000000000002</v>
      </c>
      <c r="AJ2286" s="152">
        <v>6.827</v>
      </c>
      <c r="AK2286" s="152">
        <v>7.07</v>
      </c>
      <c r="AL2286" s="152" t="e">
        <f t="shared" si="433"/>
        <v>#N/A</v>
      </c>
      <c r="AM2286" s="152" t="e">
        <f t="shared" si="434"/>
        <v>#N/A</v>
      </c>
      <c r="AN2286" s="152" t="e">
        <f>NA()</f>
        <v>#N/A</v>
      </c>
      <c r="AO2286" s="152" t="e">
        <f>NA()</f>
        <v>#N/A</v>
      </c>
      <c r="AP2286" s="152">
        <f t="shared" si="446"/>
        <v>8.5190999999999981</v>
      </c>
      <c r="AQ2286" s="152"/>
      <c r="AR2286" s="152"/>
      <c r="AS2286" s="153">
        <f t="shared" si="455"/>
        <v>79</v>
      </c>
      <c r="AT2286" s="153">
        <f t="shared" si="417"/>
        <v>1</v>
      </c>
      <c r="AU2286" s="153">
        <f t="shared" si="418"/>
        <v>0</v>
      </c>
      <c r="AV2286" s="153">
        <f t="shared" si="419"/>
        <v>0</v>
      </c>
      <c r="BA2286">
        <f t="shared" si="456"/>
        <v>20</v>
      </c>
    </row>
    <row r="2287" spans="2:53" x14ac:dyDescent="0.25">
      <c r="B2287" s="155">
        <f t="shared" si="441"/>
        <v>45006.999305555553</v>
      </c>
      <c r="C2287" s="155">
        <f t="shared" si="427"/>
        <v>45006.999305555553</v>
      </c>
      <c r="D2287" s="152">
        <f t="shared" si="430"/>
        <v>6.3259999999999996</v>
      </c>
      <c r="E2287" s="152"/>
      <c r="F2287" s="152"/>
      <c r="G2287" s="152"/>
      <c r="H2287" s="152" t="e">
        <f t="shared" si="431"/>
        <v>#N/A</v>
      </c>
      <c r="I2287" s="152"/>
      <c r="J2287" s="152" t="e">
        <f t="shared" si="432"/>
        <v>#N/A</v>
      </c>
      <c r="K2287" s="152"/>
      <c r="L2287" s="152"/>
      <c r="M2287" s="152"/>
      <c r="N2287" s="152"/>
      <c r="O2287" s="152"/>
      <c r="P2287" s="152"/>
      <c r="Q2287" s="152"/>
      <c r="R2287" s="152"/>
      <c r="S2287" s="152"/>
      <c r="T2287" s="153" cm="1">
        <f t="array" ref="T2287">MATCH(1,(TDU_Info!$C$5:$C$111=$T$6)*(TDU_Info!$B$5:$B$111&lt;=$B2287),0)</f>
        <v>86</v>
      </c>
      <c r="U2287" s="152">
        <f>100*(INDEX(TDU_Info!$E$5:$E$111,$T2287)/T$11+INDEX(TDU_Info!$F$5:$F$111,$T2287))</f>
        <v>3.7609000000000004</v>
      </c>
      <c r="V2287" s="152">
        <v>3.746</v>
      </c>
      <c r="W2287" s="152">
        <v>7.359</v>
      </c>
      <c r="X2287" s="152">
        <v>6.39</v>
      </c>
      <c r="Y2287" s="152">
        <v>6.6120000000000001</v>
      </c>
      <c r="Z2287" s="152">
        <v>4.4589999999999996</v>
      </c>
      <c r="AA2287" s="152">
        <v>7.9480000000000004</v>
      </c>
      <c r="AB2287" s="152">
        <v>6.827</v>
      </c>
      <c r="AC2287" s="152">
        <v>7.07</v>
      </c>
      <c r="AD2287" s="152">
        <v>3.5819999999999999</v>
      </c>
      <c r="AE2287" s="152">
        <v>7.38</v>
      </c>
      <c r="AF2287" s="152">
        <v>6.3259999999999996</v>
      </c>
      <c r="AG2287" s="152">
        <v>6.6120000000000001</v>
      </c>
      <c r="AH2287" s="152">
        <v>4.319</v>
      </c>
      <c r="AI2287" s="152">
        <v>7.9740000000000002</v>
      </c>
      <c r="AJ2287" s="152">
        <v>6.827</v>
      </c>
      <c r="AK2287" s="152">
        <v>7.07</v>
      </c>
      <c r="AL2287" s="152" t="e">
        <f t="shared" si="433"/>
        <v>#N/A</v>
      </c>
      <c r="AM2287" s="152" t="e">
        <f t="shared" si="434"/>
        <v>#N/A</v>
      </c>
      <c r="AN2287" s="152" t="e">
        <f>NA()</f>
        <v>#N/A</v>
      </c>
      <c r="AO2287" s="152" t="e">
        <f>NA()</f>
        <v>#N/A</v>
      </c>
      <c r="AP2287" s="152">
        <f t="shared" si="446"/>
        <v>8.5190999999999981</v>
      </c>
      <c r="AQ2287" s="152"/>
      <c r="AR2287" s="152"/>
      <c r="AS2287" s="153">
        <f t="shared" si="455"/>
        <v>80</v>
      </c>
      <c r="AT2287" s="153">
        <f t="shared" si="417"/>
        <v>1</v>
      </c>
      <c r="AU2287" s="153">
        <f t="shared" si="418"/>
        <v>0</v>
      </c>
      <c r="AV2287" s="153">
        <f t="shared" si="419"/>
        <v>0</v>
      </c>
      <c r="BA2287">
        <f t="shared" si="456"/>
        <v>21</v>
      </c>
    </row>
    <row r="2288" spans="2:53" x14ac:dyDescent="0.25">
      <c r="B2288" s="155">
        <f t="shared" si="441"/>
        <v>45007.999305555553</v>
      </c>
      <c r="C2288" s="155">
        <f t="shared" si="427"/>
        <v>45007.999305555553</v>
      </c>
      <c r="D2288" s="152">
        <f t="shared" si="430"/>
        <v>6.3259999999999996</v>
      </c>
      <c r="E2288" s="152"/>
      <c r="F2288" s="152"/>
      <c r="G2288" s="152"/>
      <c r="H2288" s="152" t="e">
        <f t="shared" si="431"/>
        <v>#N/A</v>
      </c>
      <c r="I2288" s="152"/>
      <c r="J2288" s="152" t="e">
        <f t="shared" si="432"/>
        <v>#N/A</v>
      </c>
      <c r="K2288" s="152"/>
      <c r="L2288" s="152"/>
      <c r="M2288" s="152"/>
      <c r="N2288" s="152"/>
      <c r="O2288" s="152"/>
      <c r="P2288" s="152"/>
      <c r="Q2288" s="152"/>
      <c r="R2288" s="152"/>
      <c r="S2288" s="152"/>
      <c r="T2288" s="153" cm="1">
        <f t="array" ref="T2288">MATCH(1,(TDU_Info!$C$5:$C$111=$T$6)*(TDU_Info!$B$5:$B$111&lt;=$B2288),0)</f>
        <v>86</v>
      </c>
      <c r="U2288" s="152">
        <f>100*(INDEX(TDU_Info!$E$5:$E$111,$T2288)/T$11+INDEX(TDU_Info!$F$5:$F$111,$T2288))</f>
        <v>3.7609000000000004</v>
      </c>
      <c r="V2288" s="152">
        <v>3.746</v>
      </c>
      <c r="W2288" s="152">
        <v>7.359</v>
      </c>
      <c r="X2288" s="152">
        <v>6.39</v>
      </c>
      <c r="Y2288" s="152">
        <v>6.55</v>
      </c>
      <c r="Z2288" s="152">
        <v>4.4589999999999996</v>
      </c>
      <c r="AA2288" s="152">
        <v>7.9480000000000004</v>
      </c>
      <c r="AB2288" s="152">
        <v>6.78</v>
      </c>
      <c r="AC2288" s="152">
        <v>6.98</v>
      </c>
      <c r="AD2288" s="152">
        <v>3.5819999999999999</v>
      </c>
      <c r="AE2288" s="152">
        <v>7.38</v>
      </c>
      <c r="AF2288" s="152">
        <v>6.3259999999999996</v>
      </c>
      <c r="AG2288" s="152">
        <v>6.55</v>
      </c>
      <c r="AH2288" s="152">
        <v>4.319</v>
      </c>
      <c r="AI2288" s="152">
        <v>7.9740000000000002</v>
      </c>
      <c r="AJ2288" s="152">
        <v>6.78</v>
      </c>
      <c r="AK2288" s="152">
        <v>6.98</v>
      </c>
      <c r="AL2288" s="152" t="e">
        <f t="shared" si="433"/>
        <v>#N/A</v>
      </c>
      <c r="AM2288" s="152" t="e">
        <f t="shared" si="434"/>
        <v>#N/A</v>
      </c>
      <c r="AN2288" s="152" t="e">
        <f>NA()</f>
        <v>#N/A</v>
      </c>
      <c r="AO2288" s="152" t="e">
        <f>NA()</f>
        <v>#N/A</v>
      </c>
      <c r="AP2288" s="152">
        <f t="shared" si="446"/>
        <v>8.5190999999999981</v>
      </c>
      <c r="AQ2288" s="152"/>
      <c r="AR2288" s="152"/>
      <c r="AS2288" s="153">
        <f t="shared" si="455"/>
        <v>81</v>
      </c>
      <c r="AT2288" s="153">
        <f t="shared" si="417"/>
        <v>1</v>
      </c>
      <c r="AU2288" s="153">
        <f t="shared" si="418"/>
        <v>0</v>
      </c>
      <c r="AV2288" s="153">
        <f t="shared" si="419"/>
        <v>0</v>
      </c>
      <c r="BA2288">
        <f t="shared" si="456"/>
        <v>22</v>
      </c>
    </row>
    <row r="2289" spans="2:53" x14ac:dyDescent="0.25">
      <c r="B2289" s="155">
        <f t="shared" si="441"/>
        <v>45008.999305555553</v>
      </c>
      <c r="C2289" s="155">
        <f t="shared" si="427"/>
        <v>45008.999305555553</v>
      </c>
      <c r="D2289" s="152">
        <f t="shared" si="430"/>
        <v>6.3259999999999996</v>
      </c>
      <c r="E2289" s="152"/>
      <c r="F2289" s="152"/>
      <c r="G2289" s="152"/>
      <c r="H2289" s="152" t="e">
        <f t="shared" si="431"/>
        <v>#N/A</v>
      </c>
      <c r="I2289" s="152"/>
      <c r="J2289" s="152" t="e">
        <f t="shared" si="432"/>
        <v>#N/A</v>
      </c>
      <c r="K2289" s="152"/>
      <c r="L2289" s="152"/>
      <c r="M2289" s="152"/>
      <c r="N2289" s="152"/>
      <c r="O2289" s="152"/>
      <c r="P2289" s="152"/>
      <c r="Q2289" s="152"/>
      <c r="R2289" s="152"/>
      <c r="S2289" s="152"/>
      <c r="T2289" s="153" cm="1">
        <f t="array" ref="T2289">MATCH(1,(TDU_Info!$C$5:$C$111=$T$6)*(TDU_Info!$B$5:$B$111&lt;=$B2289),0)</f>
        <v>86</v>
      </c>
      <c r="U2289" s="152">
        <f>100*(INDEX(TDU_Info!$E$5:$E$111,$T2289)/T$11+INDEX(TDU_Info!$F$5:$F$111,$T2289))</f>
        <v>3.7609000000000004</v>
      </c>
      <c r="V2289" s="152">
        <v>3.746</v>
      </c>
      <c r="W2289" s="152">
        <v>7.359</v>
      </c>
      <c r="X2289" s="152">
        <v>6.39</v>
      </c>
      <c r="Y2289" s="152">
        <v>6.5119999999999996</v>
      </c>
      <c r="Z2289" s="152">
        <v>4.4589999999999996</v>
      </c>
      <c r="AA2289" s="152">
        <v>7.9480000000000004</v>
      </c>
      <c r="AB2289" s="152">
        <v>6.78</v>
      </c>
      <c r="AC2289" s="152">
        <v>6.98</v>
      </c>
      <c r="AD2289" s="152">
        <v>3.5819999999999999</v>
      </c>
      <c r="AE2289" s="152">
        <v>7.38</v>
      </c>
      <c r="AF2289" s="152">
        <v>6.3259999999999996</v>
      </c>
      <c r="AG2289" s="152">
        <v>6.5119999999999996</v>
      </c>
      <c r="AH2289" s="152">
        <v>4.319</v>
      </c>
      <c r="AI2289" s="152">
        <v>7.9740000000000002</v>
      </c>
      <c r="AJ2289" s="152">
        <v>6.78</v>
      </c>
      <c r="AK2289" s="152">
        <v>6.98</v>
      </c>
      <c r="AL2289" s="152" t="e">
        <f t="shared" si="433"/>
        <v>#N/A</v>
      </c>
      <c r="AM2289" s="152" t="e">
        <f t="shared" si="434"/>
        <v>#N/A</v>
      </c>
      <c r="AN2289" s="152" t="e">
        <f>NA()</f>
        <v>#N/A</v>
      </c>
      <c r="AO2289" s="152" t="e">
        <f>NA()</f>
        <v>#N/A</v>
      </c>
      <c r="AP2289" s="152">
        <f t="shared" si="446"/>
        <v>8.5190999999999981</v>
      </c>
      <c r="AQ2289" s="152"/>
      <c r="AR2289" s="152"/>
      <c r="AS2289" s="153">
        <f t="shared" si="455"/>
        <v>82</v>
      </c>
      <c r="AT2289" s="153">
        <f t="shared" si="417"/>
        <v>1</v>
      </c>
      <c r="AU2289" s="153">
        <f t="shared" si="418"/>
        <v>0</v>
      </c>
      <c r="AV2289" s="153">
        <f t="shared" si="419"/>
        <v>0</v>
      </c>
      <c r="BA2289">
        <f t="shared" si="456"/>
        <v>23</v>
      </c>
    </row>
    <row r="2290" spans="2:53" x14ac:dyDescent="0.25">
      <c r="B2290" s="155">
        <f t="shared" si="441"/>
        <v>45009.999305555553</v>
      </c>
      <c r="C2290" s="155">
        <f t="shared" si="427"/>
        <v>45009.999305555553</v>
      </c>
      <c r="D2290" s="152">
        <f t="shared" si="430"/>
        <v>6.3259999999999996</v>
      </c>
      <c r="E2290" s="152"/>
      <c r="F2290" s="152"/>
      <c r="G2290" s="152"/>
      <c r="H2290" s="152" t="e">
        <f t="shared" si="431"/>
        <v>#N/A</v>
      </c>
      <c r="I2290" s="152"/>
      <c r="J2290" s="152" t="e">
        <f t="shared" si="432"/>
        <v>#N/A</v>
      </c>
      <c r="K2290" s="152"/>
      <c r="L2290" s="152"/>
      <c r="M2290" s="152"/>
      <c r="N2290" s="152"/>
      <c r="O2290" s="152"/>
      <c r="P2290" s="152"/>
      <c r="Q2290" s="152"/>
      <c r="R2290" s="152"/>
      <c r="S2290" s="152"/>
      <c r="T2290" s="153" cm="1">
        <f t="array" ref="T2290">MATCH(1,(TDU_Info!$C$5:$C$111=$T$6)*(TDU_Info!$B$5:$B$111&lt;=$B2290),0)</f>
        <v>86</v>
      </c>
      <c r="U2290" s="152">
        <f>100*(INDEX(TDU_Info!$E$5:$E$111,$T2290)/T$11+INDEX(TDU_Info!$F$5:$F$111,$T2290))</f>
        <v>3.7609000000000004</v>
      </c>
      <c r="V2290" s="152">
        <v>3.746</v>
      </c>
      <c r="W2290" s="152">
        <v>7.359</v>
      </c>
      <c r="X2290" s="152">
        <v>6.39</v>
      </c>
      <c r="Y2290" s="152">
        <v>6.5119999999999996</v>
      </c>
      <c r="Z2290" s="152">
        <v>4.4589999999999996</v>
      </c>
      <c r="AA2290" s="152">
        <v>7.9480000000000004</v>
      </c>
      <c r="AB2290" s="152">
        <v>6.78</v>
      </c>
      <c r="AC2290" s="152">
        <v>6.98</v>
      </c>
      <c r="AD2290" s="152">
        <v>3.5819999999999999</v>
      </c>
      <c r="AE2290" s="152">
        <v>7.38</v>
      </c>
      <c r="AF2290" s="152">
        <v>6.3259999999999996</v>
      </c>
      <c r="AG2290" s="152">
        <v>6.5119999999999996</v>
      </c>
      <c r="AH2290" s="152">
        <v>4.319</v>
      </c>
      <c r="AI2290" s="152">
        <v>7.93</v>
      </c>
      <c r="AJ2290" s="152">
        <v>6.78</v>
      </c>
      <c r="AK2290" s="152">
        <v>6.98</v>
      </c>
      <c r="AL2290" s="152" t="e">
        <f t="shared" si="433"/>
        <v>#N/A</v>
      </c>
      <c r="AM2290" s="152" t="e">
        <f t="shared" si="434"/>
        <v>#N/A</v>
      </c>
      <c r="AN2290" s="152" t="e">
        <f>NA()</f>
        <v>#N/A</v>
      </c>
      <c r="AO2290" s="152" t="e">
        <f>NA()</f>
        <v>#N/A</v>
      </c>
      <c r="AP2290" s="152">
        <f t="shared" si="446"/>
        <v>8.5190999999999981</v>
      </c>
      <c r="AQ2290" s="152"/>
      <c r="AR2290" s="152"/>
      <c r="AS2290" s="153">
        <f t="shared" ref="AS2290:AS2297" si="457">ROUNDUP(B2290-DATE(YEAR(B2290),1,1),0)</f>
        <v>83</v>
      </c>
      <c r="AT2290" s="153">
        <f t="shared" si="417"/>
        <v>1</v>
      </c>
      <c r="AU2290" s="153">
        <f t="shared" si="418"/>
        <v>0</v>
      </c>
      <c r="AV2290" s="153">
        <f t="shared" si="419"/>
        <v>0</v>
      </c>
      <c r="BA2290">
        <f t="shared" ref="BA2290:BA2297" si="458">DAY(C2290)</f>
        <v>24</v>
      </c>
    </row>
    <row r="2291" spans="2:53" x14ac:dyDescent="0.25">
      <c r="B2291" s="155">
        <f t="shared" si="441"/>
        <v>45010.999305555553</v>
      </c>
      <c r="C2291" s="155">
        <f t="shared" si="427"/>
        <v>45010.999305555553</v>
      </c>
      <c r="D2291" s="152">
        <f t="shared" si="430"/>
        <v>6.3259999999999996</v>
      </c>
      <c r="E2291" s="152"/>
      <c r="F2291" s="152"/>
      <c r="G2291" s="152"/>
      <c r="H2291" s="152" t="e">
        <f t="shared" si="431"/>
        <v>#N/A</v>
      </c>
      <c r="I2291" s="152"/>
      <c r="J2291" s="152" t="e">
        <f t="shared" si="432"/>
        <v>#N/A</v>
      </c>
      <c r="K2291" s="152"/>
      <c r="L2291" s="152"/>
      <c r="M2291" s="152"/>
      <c r="N2291" s="152"/>
      <c r="O2291" s="152"/>
      <c r="P2291" s="152"/>
      <c r="Q2291" s="152"/>
      <c r="R2291" s="152"/>
      <c r="S2291" s="152"/>
      <c r="T2291" s="153" cm="1">
        <f t="array" ref="T2291">MATCH(1,(TDU_Info!$C$5:$C$111=$T$6)*(TDU_Info!$B$5:$B$111&lt;=$B2291),0)</f>
        <v>86</v>
      </c>
      <c r="U2291" s="152">
        <f>100*(INDEX(TDU_Info!$E$5:$E$111,$T2291)/T$11+INDEX(TDU_Info!$F$5:$F$111,$T2291))</f>
        <v>3.7609000000000004</v>
      </c>
      <c r="V2291" s="152">
        <v>3.746</v>
      </c>
      <c r="W2291" s="152">
        <v>7.359</v>
      </c>
      <c r="X2291" s="152">
        <v>6.39</v>
      </c>
      <c r="Y2291" s="152">
        <v>6.55</v>
      </c>
      <c r="Z2291" s="152">
        <v>4.4589999999999996</v>
      </c>
      <c r="AA2291" s="152">
        <v>7.9480000000000004</v>
      </c>
      <c r="AB2291" s="152">
        <v>6.78</v>
      </c>
      <c r="AC2291" s="152">
        <v>6.98</v>
      </c>
      <c r="AD2291" s="152">
        <v>3.5819999999999999</v>
      </c>
      <c r="AE2291" s="152">
        <v>7.38</v>
      </c>
      <c r="AF2291" s="152">
        <v>6.3259999999999996</v>
      </c>
      <c r="AG2291" s="152">
        <v>6.55</v>
      </c>
      <c r="AH2291" s="152">
        <v>4.319</v>
      </c>
      <c r="AI2291" s="152">
        <v>7.93</v>
      </c>
      <c r="AJ2291" s="152">
        <v>6.78</v>
      </c>
      <c r="AK2291" s="152">
        <v>6.98</v>
      </c>
      <c r="AL2291" s="152" t="e">
        <f t="shared" si="433"/>
        <v>#N/A</v>
      </c>
      <c r="AM2291" s="152" t="e">
        <f t="shared" si="434"/>
        <v>#N/A</v>
      </c>
      <c r="AN2291" s="152" t="e">
        <f>NA()</f>
        <v>#N/A</v>
      </c>
      <c r="AO2291" s="152" t="e">
        <f>NA()</f>
        <v>#N/A</v>
      </c>
      <c r="AP2291" s="152">
        <f t="shared" si="446"/>
        <v>8.5190999999999981</v>
      </c>
      <c r="AQ2291" s="152"/>
      <c r="AR2291" s="152"/>
      <c r="AS2291" s="153">
        <f t="shared" si="457"/>
        <v>84</v>
      </c>
      <c r="AT2291" s="153">
        <f t="shared" si="417"/>
        <v>1</v>
      </c>
      <c r="AU2291" s="153">
        <f t="shared" si="418"/>
        <v>0</v>
      </c>
      <c r="AV2291" s="153">
        <f t="shared" si="419"/>
        <v>0</v>
      </c>
      <c r="BA2291">
        <f t="shared" si="458"/>
        <v>25</v>
      </c>
    </row>
    <row r="2292" spans="2:53" x14ac:dyDescent="0.25">
      <c r="B2292" s="155">
        <f t="shared" si="441"/>
        <v>45011.999305555553</v>
      </c>
      <c r="C2292" s="155">
        <f t="shared" si="427"/>
        <v>45011.999305555553</v>
      </c>
      <c r="D2292" s="152">
        <f t="shared" si="430"/>
        <v>6.3259999999999996</v>
      </c>
      <c r="E2292" s="152"/>
      <c r="F2292" s="152"/>
      <c r="G2292" s="152"/>
      <c r="H2292" s="152" t="e">
        <f t="shared" si="431"/>
        <v>#N/A</v>
      </c>
      <c r="I2292" s="152"/>
      <c r="J2292" s="152" t="e">
        <f t="shared" si="432"/>
        <v>#N/A</v>
      </c>
      <c r="K2292" s="152"/>
      <c r="L2292" s="152"/>
      <c r="M2292" s="152"/>
      <c r="N2292" s="152"/>
      <c r="O2292" s="152"/>
      <c r="P2292" s="152"/>
      <c r="Q2292" s="152"/>
      <c r="R2292" s="152"/>
      <c r="S2292" s="152"/>
      <c r="T2292" s="153" cm="1">
        <f t="array" ref="T2292">MATCH(1,(TDU_Info!$C$5:$C$111=$T$6)*(TDU_Info!$B$5:$B$111&lt;=$B2292),0)</f>
        <v>86</v>
      </c>
      <c r="U2292" s="152">
        <f>100*(INDEX(TDU_Info!$E$5:$E$111,$T2292)/T$11+INDEX(TDU_Info!$F$5:$F$111,$T2292))</f>
        <v>3.7609000000000004</v>
      </c>
      <c r="V2292" s="152">
        <v>3.746</v>
      </c>
      <c r="W2292" s="152">
        <v>7.359</v>
      </c>
      <c r="X2292" s="152">
        <v>6.39</v>
      </c>
      <c r="Y2292" s="152">
        <v>6.55</v>
      </c>
      <c r="Z2292" s="152">
        <v>4.4589999999999996</v>
      </c>
      <c r="AA2292" s="152">
        <v>7.9480000000000004</v>
      </c>
      <c r="AB2292" s="152">
        <v>6.78</v>
      </c>
      <c r="AC2292" s="152">
        <v>6.98</v>
      </c>
      <c r="AD2292" s="152">
        <v>3.5819999999999999</v>
      </c>
      <c r="AE2292" s="152">
        <v>7.38</v>
      </c>
      <c r="AF2292" s="152">
        <v>6.3259999999999996</v>
      </c>
      <c r="AG2292" s="152">
        <v>6.55</v>
      </c>
      <c r="AH2292" s="152">
        <v>4.319</v>
      </c>
      <c r="AI2292" s="152">
        <v>7.93</v>
      </c>
      <c r="AJ2292" s="152">
        <v>6.78</v>
      </c>
      <c r="AK2292" s="152">
        <v>6.98</v>
      </c>
      <c r="AL2292" s="152" t="e">
        <f t="shared" si="433"/>
        <v>#N/A</v>
      </c>
      <c r="AM2292" s="152" t="e">
        <f t="shared" si="434"/>
        <v>#N/A</v>
      </c>
      <c r="AN2292" s="152" t="e">
        <f>NA()</f>
        <v>#N/A</v>
      </c>
      <c r="AO2292" s="152" t="e">
        <f>NA()</f>
        <v>#N/A</v>
      </c>
      <c r="AP2292" s="152">
        <f t="shared" si="446"/>
        <v>8.5190999999999981</v>
      </c>
      <c r="AQ2292" s="152"/>
      <c r="AR2292" s="152"/>
      <c r="AS2292" s="153">
        <f t="shared" si="457"/>
        <v>85</v>
      </c>
      <c r="AT2292" s="153">
        <f t="shared" si="417"/>
        <v>1</v>
      </c>
      <c r="AU2292" s="153">
        <f t="shared" si="418"/>
        <v>0</v>
      </c>
      <c r="AV2292" s="153">
        <f t="shared" si="419"/>
        <v>0</v>
      </c>
      <c r="BA2292">
        <f t="shared" si="458"/>
        <v>26</v>
      </c>
    </row>
    <row r="2293" spans="2:53" x14ac:dyDescent="0.25">
      <c r="B2293" s="155">
        <f t="shared" si="441"/>
        <v>45012.999305555553</v>
      </c>
      <c r="C2293" s="155">
        <f t="shared" si="427"/>
        <v>45012.999305555553</v>
      </c>
      <c r="D2293" s="152">
        <f t="shared" si="430"/>
        <v>6.3259999999999996</v>
      </c>
      <c r="E2293" s="152"/>
      <c r="F2293" s="152"/>
      <c r="G2293" s="152"/>
      <c r="H2293" s="152" t="e">
        <f t="shared" si="431"/>
        <v>#N/A</v>
      </c>
      <c r="I2293" s="152"/>
      <c r="J2293" s="152" t="e">
        <f t="shared" si="432"/>
        <v>#N/A</v>
      </c>
      <c r="K2293" s="152"/>
      <c r="L2293" s="152"/>
      <c r="M2293" s="152"/>
      <c r="N2293" s="152"/>
      <c r="O2293" s="152"/>
      <c r="P2293" s="152"/>
      <c r="Q2293" s="152"/>
      <c r="R2293" s="152"/>
      <c r="S2293" s="152"/>
      <c r="T2293" s="153" cm="1">
        <f t="array" ref="T2293">MATCH(1,(TDU_Info!$C$5:$C$111=$T$6)*(TDU_Info!$B$5:$B$111&lt;=$B2293),0)</f>
        <v>86</v>
      </c>
      <c r="U2293" s="152">
        <f>100*(INDEX(TDU_Info!$E$5:$E$111,$T2293)/T$11+INDEX(TDU_Info!$F$5:$F$111,$T2293))</f>
        <v>3.7609000000000004</v>
      </c>
      <c r="V2293" s="152">
        <v>3.746</v>
      </c>
      <c r="W2293" s="152">
        <v>7.359</v>
      </c>
      <c r="X2293" s="152">
        <v>6.39</v>
      </c>
      <c r="Y2293" s="152">
        <v>6.55</v>
      </c>
      <c r="Z2293" s="152">
        <v>4.4589999999999996</v>
      </c>
      <c r="AA2293" s="152">
        <v>7.9480000000000004</v>
      </c>
      <c r="AB2293" s="152">
        <v>6.78</v>
      </c>
      <c r="AC2293" s="152">
        <v>6.98</v>
      </c>
      <c r="AD2293" s="152">
        <v>3.5819999999999999</v>
      </c>
      <c r="AE2293" s="152">
        <v>7.38</v>
      </c>
      <c r="AF2293" s="152">
        <v>6.3259999999999996</v>
      </c>
      <c r="AG2293" s="152">
        <v>6.55</v>
      </c>
      <c r="AH2293" s="152">
        <v>4.319</v>
      </c>
      <c r="AI2293" s="152">
        <v>7.93</v>
      </c>
      <c r="AJ2293" s="152">
        <v>6.78</v>
      </c>
      <c r="AK2293" s="152">
        <v>6.98</v>
      </c>
      <c r="AL2293" s="152" t="e">
        <f t="shared" si="433"/>
        <v>#N/A</v>
      </c>
      <c r="AM2293" s="152" t="e">
        <f t="shared" si="434"/>
        <v>#N/A</v>
      </c>
      <c r="AN2293" s="152" t="e">
        <f>NA()</f>
        <v>#N/A</v>
      </c>
      <c r="AO2293" s="152" t="e">
        <f>NA()</f>
        <v>#N/A</v>
      </c>
      <c r="AP2293" s="152">
        <f t="shared" si="446"/>
        <v>8.5190999999999981</v>
      </c>
      <c r="AQ2293" s="152"/>
      <c r="AR2293" s="152"/>
      <c r="AS2293" s="153">
        <f t="shared" si="457"/>
        <v>86</v>
      </c>
      <c r="AT2293" s="153">
        <f t="shared" si="417"/>
        <v>1</v>
      </c>
      <c r="AU2293" s="153">
        <f t="shared" si="418"/>
        <v>0</v>
      </c>
      <c r="AV2293" s="153">
        <f t="shared" si="419"/>
        <v>0</v>
      </c>
      <c r="BA2293">
        <f t="shared" si="458"/>
        <v>27</v>
      </c>
    </row>
    <row r="2294" spans="2:53" x14ac:dyDescent="0.25">
      <c r="B2294" s="155">
        <f t="shared" si="441"/>
        <v>45013.999305555553</v>
      </c>
      <c r="C2294" s="155">
        <f t="shared" si="427"/>
        <v>45013.999305555553</v>
      </c>
      <c r="D2294" s="152">
        <f t="shared" si="430"/>
        <v>6.39</v>
      </c>
      <c r="E2294" s="152"/>
      <c r="F2294" s="152"/>
      <c r="G2294" s="152"/>
      <c r="H2294" s="152" t="e">
        <f t="shared" si="431"/>
        <v>#N/A</v>
      </c>
      <c r="I2294" s="152"/>
      <c r="J2294" s="152" t="e">
        <f t="shared" si="432"/>
        <v>#N/A</v>
      </c>
      <c r="K2294" s="152"/>
      <c r="L2294" s="152"/>
      <c r="M2294" s="152"/>
      <c r="N2294" s="152"/>
      <c r="O2294" s="152"/>
      <c r="P2294" s="152"/>
      <c r="Q2294" s="152"/>
      <c r="R2294" s="152"/>
      <c r="S2294" s="152"/>
      <c r="T2294" s="153" cm="1">
        <f t="array" ref="T2294">MATCH(1,(TDU_Info!$C$5:$C$111=$T$6)*(TDU_Info!$B$5:$B$111&lt;=$B2294),0)</f>
        <v>86</v>
      </c>
      <c r="U2294" s="152">
        <f>100*(INDEX(TDU_Info!$E$5:$E$111,$T2294)/T$11+INDEX(TDU_Info!$F$5:$F$111,$T2294))</f>
        <v>3.7609000000000004</v>
      </c>
      <c r="V2294" s="152">
        <v>3.746</v>
      </c>
      <c r="W2294" s="152">
        <v>7.359</v>
      </c>
      <c r="X2294" s="152">
        <v>6.39</v>
      </c>
      <c r="Y2294" s="152">
        <v>6.65</v>
      </c>
      <c r="Z2294" s="152">
        <v>4.4589999999999996</v>
      </c>
      <c r="AA2294" s="152">
        <v>7.9480000000000004</v>
      </c>
      <c r="AB2294" s="152">
        <v>6.87</v>
      </c>
      <c r="AC2294" s="152">
        <v>7.343</v>
      </c>
      <c r="AD2294" s="152">
        <v>3.5819999999999999</v>
      </c>
      <c r="AE2294" s="152">
        <v>7.38</v>
      </c>
      <c r="AF2294" s="152">
        <v>6.39</v>
      </c>
      <c r="AG2294" s="152">
        <v>6.65</v>
      </c>
      <c r="AH2294" s="152">
        <v>4.319</v>
      </c>
      <c r="AI2294" s="152">
        <v>7.93</v>
      </c>
      <c r="AJ2294" s="152">
        <v>6.87</v>
      </c>
      <c r="AK2294" s="152">
        <v>7.25</v>
      </c>
      <c r="AL2294" s="152" t="e">
        <f t="shared" si="433"/>
        <v>#N/A</v>
      </c>
      <c r="AM2294" s="152" t="e">
        <f t="shared" si="434"/>
        <v>#N/A</v>
      </c>
      <c r="AN2294" s="152" t="e">
        <f>NA()</f>
        <v>#N/A</v>
      </c>
      <c r="AO2294" s="152" t="e">
        <f>NA()</f>
        <v>#N/A</v>
      </c>
      <c r="AP2294" s="152">
        <f t="shared" si="446"/>
        <v>8.5190999999999981</v>
      </c>
      <c r="AQ2294" s="152"/>
      <c r="AR2294" s="152"/>
      <c r="AS2294" s="153">
        <f t="shared" si="457"/>
        <v>87</v>
      </c>
      <c r="AT2294" s="153">
        <f t="shared" si="417"/>
        <v>1</v>
      </c>
      <c r="AU2294" s="153">
        <f t="shared" si="418"/>
        <v>0</v>
      </c>
      <c r="AV2294" s="153">
        <f t="shared" si="419"/>
        <v>0</v>
      </c>
      <c r="BA2294">
        <f t="shared" si="458"/>
        <v>28</v>
      </c>
    </row>
    <row r="2295" spans="2:53" x14ac:dyDescent="0.25">
      <c r="B2295" s="155">
        <f t="shared" si="441"/>
        <v>45014.999305555553</v>
      </c>
      <c r="C2295" s="155">
        <f t="shared" si="427"/>
        <v>45014.999305555553</v>
      </c>
      <c r="D2295" s="152">
        <f t="shared" si="430"/>
        <v>6.39</v>
      </c>
      <c r="E2295" s="152"/>
      <c r="F2295" s="152"/>
      <c r="G2295" s="152"/>
      <c r="H2295" s="152" t="e">
        <f t="shared" si="431"/>
        <v>#N/A</v>
      </c>
      <c r="I2295" s="152"/>
      <c r="J2295" s="152" t="e">
        <f t="shared" si="432"/>
        <v>#N/A</v>
      </c>
      <c r="K2295" s="152"/>
      <c r="L2295" s="152"/>
      <c r="M2295" s="152"/>
      <c r="N2295" s="152"/>
      <c r="O2295" s="152"/>
      <c r="P2295" s="152"/>
      <c r="Q2295" s="152"/>
      <c r="R2295" s="152"/>
      <c r="S2295" s="152"/>
      <c r="T2295" s="153" cm="1">
        <f t="array" ref="T2295">MATCH(1,(TDU_Info!$C$5:$C$111=$T$6)*(TDU_Info!$B$5:$B$111&lt;=$B2295),0)</f>
        <v>86</v>
      </c>
      <c r="U2295" s="152">
        <f>100*(INDEX(TDU_Info!$E$5:$E$111,$T2295)/T$11+INDEX(TDU_Info!$F$5:$F$111,$T2295))</f>
        <v>3.7609000000000004</v>
      </c>
      <c r="V2295" s="152">
        <v>3.746</v>
      </c>
      <c r="W2295" s="152">
        <v>7.359</v>
      </c>
      <c r="X2295" s="152">
        <v>6.39</v>
      </c>
      <c r="Y2295" s="152">
        <v>6.7119999999999997</v>
      </c>
      <c r="Z2295" s="152">
        <v>4.4589999999999996</v>
      </c>
      <c r="AA2295" s="152">
        <v>7.9480000000000004</v>
      </c>
      <c r="AB2295" s="152">
        <v>6.87</v>
      </c>
      <c r="AC2295" s="152">
        <v>7.343</v>
      </c>
      <c r="AD2295" s="152">
        <v>3.5819999999999999</v>
      </c>
      <c r="AE2295" s="152">
        <v>7.38</v>
      </c>
      <c r="AF2295" s="152">
        <v>6.39</v>
      </c>
      <c r="AG2295" s="152">
        <v>6.7119999999999997</v>
      </c>
      <c r="AH2295" s="152">
        <v>4.319</v>
      </c>
      <c r="AI2295" s="152">
        <v>7.97</v>
      </c>
      <c r="AJ2295" s="152">
        <v>6.87</v>
      </c>
      <c r="AK2295" s="152">
        <v>7.25</v>
      </c>
      <c r="AL2295" s="152" t="e">
        <f t="shared" si="433"/>
        <v>#N/A</v>
      </c>
      <c r="AM2295" s="152" t="e">
        <f t="shared" si="434"/>
        <v>#N/A</v>
      </c>
      <c r="AN2295" s="152" t="e">
        <f>NA()</f>
        <v>#N/A</v>
      </c>
      <c r="AO2295" s="152" t="e">
        <f>NA()</f>
        <v>#N/A</v>
      </c>
      <c r="AP2295" s="152">
        <f t="shared" si="446"/>
        <v>8.5190999999999981</v>
      </c>
      <c r="AQ2295" s="152"/>
      <c r="AR2295" s="152"/>
      <c r="AS2295" s="153">
        <f t="shared" si="457"/>
        <v>88</v>
      </c>
      <c r="AT2295" s="153">
        <f t="shared" si="417"/>
        <v>1</v>
      </c>
      <c r="AU2295" s="153">
        <f t="shared" si="418"/>
        <v>0</v>
      </c>
      <c r="AV2295" s="153">
        <f t="shared" si="419"/>
        <v>0</v>
      </c>
      <c r="BA2295">
        <f t="shared" si="458"/>
        <v>29</v>
      </c>
    </row>
    <row r="2296" spans="2:53" x14ac:dyDescent="0.25">
      <c r="B2296" s="155">
        <f t="shared" si="441"/>
        <v>45015.999305555553</v>
      </c>
      <c r="C2296" s="155">
        <f t="shared" si="427"/>
        <v>45015.999305555553</v>
      </c>
      <c r="D2296" s="152">
        <f t="shared" si="430"/>
        <v>6.39</v>
      </c>
      <c r="E2296" s="152"/>
      <c r="F2296" s="152"/>
      <c r="G2296" s="152"/>
      <c r="H2296" s="152" t="e">
        <f t="shared" si="431"/>
        <v>#N/A</v>
      </c>
      <c r="I2296" s="152"/>
      <c r="J2296" s="152" t="e">
        <f t="shared" si="432"/>
        <v>#N/A</v>
      </c>
      <c r="K2296" s="152"/>
      <c r="L2296" s="152"/>
      <c r="M2296" s="152"/>
      <c r="N2296" s="152"/>
      <c r="O2296" s="152"/>
      <c r="P2296" s="152"/>
      <c r="Q2296" s="152"/>
      <c r="R2296" s="152"/>
      <c r="S2296" s="152"/>
      <c r="T2296" s="153" cm="1">
        <f t="array" ref="T2296">MATCH(1,(TDU_Info!$C$5:$C$111=$T$6)*(TDU_Info!$B$5:$B$111&lt;=$B2296),0)</f>
        <v>86</v>
      </c>
      <c r="U2296" s="152">
        <f>100*(INDEX(TDU_Info!$E$5:$E$111,$T2296)/T$11+INDEX(TDU_Info!$F$5:$F$111,$T2296))</f>
        <v>3.7609000000000004</v>
      </c>
      <c r="V2296" s="152">
        <v>3.746</v>
      </c>
      <c r="W2296" s="152">
        <v>7.359</v>
      </c>
      <c r="X2296" s="152">
        <v>6.39</v>
      </c>
      <c r="Y2296" s="152">
        <v>6.65</v>
      </c>
      <c r="Z2296" s="152">
        <v>4.4589999999999996</v>
      </c>
      <c r="AA2296" s="152">
        <v>7.9480000000000004</v>
      </c>
      <c r="AB2296" s="152">
        <v>6.87</v>
      </c>
      <c r="AC2296" s="152">
        <v>7.343</v>
      </c>
      <c r="AD2296" s="152">
        <v>3.5819999999999999</v>
      </c>
      <c r="AE2296" s="152">
        <v>7.38</v>
      </c>
      <c r="AF2296" s="152">
        <v>6.39</v>
      </c>
      <c r="AG2296" s="152">
        <v>6.65</v>
      </c>
      <c r="AH2296" s="152">
        <v>4.319</v>
      </c>
      <c r="AI2296" s="152">
        <v>7.97</v>
      </c>
      <c r="AJ2296" s="152">
        <v>6.87</v>
      </c>
      <c r="AK2296" s="152">
        <v>7.25</v>
      </c>
      <c r="AL2296" s="152" t="e">
        <f t="shared" si="433"/>
        <v>#N/A</v>
      </c>
      <c r="AM2296" s="152" t="e">
        <f t="shared" si="434"/>
        <v>#N/A</v>
      </c>
      <c r="AN2296" s="152" t="e">
        <f>NA()</f>
        <v>#N/A</v>
      </c>
      <c r="AO2296" s="152" t="e">
        <f>NA()</f>
        <v>#N/A</v>
      </c>
      <c r="AP2296" s="152">
        <f t="shared" si="446"/>
        <v>8.5190999999999981</v>
      </c>
      <c r="AQ2296" s="152"/>
      <c r="AR2296" s="152"/>
      <c r="AS2296" s="153">
        <f t="shared" si="457"/>
        <v>89</v>
      </c>
      <c r="AT2296" s="153">
        <f t="shared" si="417"/>
        <v>1</v>
      </c>
      <c r="AU2296" s="153">
        <f t="shared" si="418"/>
        <v>0</v>
      </c>
      <c r="AV2296" s="153">
        <f t="shared" si="419"/>
        <v>0</v>
      </c>
      <c r="BA2296">
        <f t="shared" si="458"/>
        <v>30</v>
      </c>
    </row>
    <row r="2297" spans="2:53" x14ac:dyDescent="0.25">
      <c r="B2297" s="155">
        <f t="shared" si="441"/>
        <v>45016.999305555553</v>
      </c>
      <c r="C2297" s="155">
        <f t="shared" si="427"/>
        <v>45016.999305555553</v>
      </c>
      <c r="D2297" s="152">
        <f t="shared" si="430"/>
        <v>6.39</v>
      </c>
      <c r="E2297" s="152"/>
      <c r="F2297" s="152"/>
      <c r="G2297" s="152"/>
      <c r="H2297" s="152" t="e">
        <f t="shared" si="431"/>
        <v>#N/A</v>
      </c>
      <c r="I2297" s="152"/>
      <c r="J2297" s="152" t="e">
        <f t="shared" si="432"/>
        <v>#N/A</v>
      </c>
      <c r="K2297" s="152"/>
      <c r="L2297" s="152"/>
      <c r="M2297" s="152"/>
      <c r="N2297" s="152"/>
      <c r="O2297" s="152"/>
      <c r="P2297" s="152"/>
      <c r="Q2297" s="152"/>
      <c r="R2297" s="152"/>
      <c r="S2297" s="152"/>
      <c r="T2297" s="153" cm="1">
        <f t="array" ref="T2297">MATCH(1,(TDU_Info!$C$5:$C$111=$T$6)*(TDU_Info!$B$5:$B$111&lt;=$B2297),0)</f>
        <v>86</v>
      </c>
      <c r="U2297" s="152">
        <f>100*(INDEX(TDU_Info!$E$5:$E$111,$T2297)/T$11+INDEX(TDU_Info!$F$5:$F$111,$T2297))</f>
        <v>3.7609000000000004</v>
      </c>
      <c r="V2297" s="152">
        <v>3.746</v>
      </c>
      <c r="W2297" s="152">
        <v>7.359</v>
      </c>
      <c r="X2297" s="152">
        <v>6.39</v>
      </c>
      <c r="Y2297" s="152">
        <v>6.6120000000000001</v>
      </c>
      <c r="Z2297" s="152">
        <v>4.4589999999999996</v>
      </c>
      <c r="AA2297" s="152">
        <v>7.9480000000000004</v>
      </c>
      <c r="AB2297" s="152">
        <v>6.851</v>
      </c>
      <c r="AC2297" s="152">
        <v>7.2430000000000003</v>
      </c>
      <c r="AD2297" s="152">
        <v>3.5819999999999999</v>
      </c>
      <c r="AE2297" s="152">
        <v>7.38</v>
      </c>
      <c r="AF2297" s="152">
        <v>6.39</v>
      </c>
      <c r="AG2297" s="152">
        <v>6.6120000000000001</v>
      </c>
      <c r="AH2297" s="152">
        <v>4.319</v>
      </c>
      <c r="AI2297" s="152">
        <v>7.9740000000000002</v>
      </c>
      <c r="AJ2297" s="152">
        <v>6.851</v>
      </c>
      <c r="AK2297" s="152">
        <v>7.2430000000000003</v>
      </c>
      <c r="AL2297" s="152" t="e">
        <f t="shared" si="433"/>
        <v>#N/A</v>
      </c>
      <c r="AM2297" s="152" t="e">
        <f t="shared" si="434"/>
        <v>#N/A</v>
      </c>
      <c r="AN2297" s="152" t="e">
        <f>NA()</f>
        <v>#N/A</v>
      </c>
      <c r="AO2297" s="152" t="e">
        <f>NA()</f>
        <v>#N/A</v>
      </c>
      <c r="AP2297" s="152">
        <f t="shared" si="446"/>
        <v>8.5190999999999981</v>
      </c>
      <c r="AQ2297" s="152"/>
      <c r="AR2297" s="152"/>
      <c r="AS2297" s="153">
        <f t="shared" si="457"/>
        <v>90</v>
      </c>
      <c r="AT2297" s="153">
        <f t="shared" si="417"/>
        <v>1</v>
      </c>
      <c r="AU2297" s="153">
        <f t="shared" si="418"/>
        <v>0</v>
      </c>
      <c r="AV2297" s="153">
        <f t="shared" si="419"/>
        <v>0</v>
      </c>
      <c r="BA2297">
        <f t="shared" si="458"/>
        <v>31</v>
      </c>
    </row>
    <row r="2298" spans="2:53" x14ac:dyDescent="0.25">
      <c r="B2298" s="155">
        <f t="shared" si="441"/>
        <v>45017.999305555553</v>
      </c>
      <c r="C2298" s="155">
        <f t="shared" si="427"/>
        <v>45017.999305555553</v>
      </c>
      <c r="D2298" s="152">
        <f t="shared" si="430"/>
        <v>6.39</v>
      </c>
      <c r="E2298" s="152"/>
      <c r="F2298" s="152"/>
      <c r="G2298" s="152"/>
      <c r="H2298" s="152" t="e">
        <f t="shared" si="431"/>
        <v>#N/A</v>
      </c>
      <c r="I2298" s="152"/>
      <c r="J2298" s="152" t="e">
        <f t="shared" si="432"/>
        <v>#N/A</v>
      </c>
      <c r="K2298" s="152"/>
      <c r="L2298" s="152"/>
      <c r="M2298" s="152"/>
      <c r="N2298" s="152"/>
      <c r="O2298" s="152"/>
      <c r="P2298" s="152"/>
      <c r="Q2298" s="152"/>
      <c r="R2298" s="152"/>
      <c r="S2298" s="152"/>
      <c r="T2298" s="153" cm="1">
        <f t="array" ref="T2298">MATCH(1,(TDU_Info!$C$5:$C$111=$T$6)*(TDU_Info!$B$5:$B$111&lt;=$B2298),0)</f>
        <v>86</v>
      </c>
      <c r="U2298" s="152">
        <f>100*(INDEX(TDU_Info!$E$5:$E$111,$T2298)/T$11+INDEX(TDU_Info!$F$5:$F$111,$T2298))</f>
        <v>3.7609000000000004</v>
      </c>
      <c r="V2298" s="152">
        <v>3.746</v>
      </c>
      <c r="W2298" s="152">
        <v>7.359</v>
      </c>
      <c r="X2298" s="152">
        <v>6.39</v>
      </c>
      <c r="Y2298" s="152">
        <v>6.55</v>
      </c>
      <c r="Z2298" s="152">
        <v>4.4589999999999996</v>
      </c>
      <c r="AA2298" s="152">
        <v>7.9480000000000004</v>
      </c>
      <c r="AB2298" s="152">
        <v>6.851</v>
      </c>
      <c r="AC2298" s="152">
        <v>7.18</v>
      </c>
      <c r="AD2298" s="152">
        <v>3.5819999999999999</v>
      </c>
      <c r="AE2298" s="152">
        <v>7.38</v>
      </c>
      <c r="AF2298" s="152">
        <v>6.39</v>
      </c>
      <c r="AG2298" s="152">
        <v>6.55</v>
      </c>
      <c r="AH2298" s="152">
        <v>4.319</v>
      </c>
      <c r="AI2298" s="152">
        <v>7.9740000000000002</v>
      </c>
      <c r="AJ2298" s="152">
        <v>6.851</v>
      </c>
      <c r="AK2298" s="152">
        <v>7.18</v>
      </c>
      <c r="AL2298" s="152" t="e">
        <f t="shared" si="433"/>
        <v>#N/A</v>
      </c>
      <c r="AM2298" s="152" t="e">
        <f t="shared" si="434"/>
        <v>#N/A</v>
      </c>
      <c r="AN2298" s="152" t="e">
        <f>NA()</f>
        <v>#N/A</v>
      </c>
      <c r="AO2298" s="152" t="e">
        <f>NA()</f>
        <v>#N/A</v>
      </c>
      <c r="AP2298" s="152" t="e">
        <f t="shared" si="446"/>
        <v>#N/A</v>
      </c>
      <c r="AQ2298" s="152"/>
      <c r="AR2298" s="152"/>
      <c r="AS2298" s="153">
        <f t="shared" ref="AS2298:AS2311" si="459">ROUNDUP(B2298-DATE(YEAR(B2298),1,1),0)</f>
        <v>91</v>
      </c>
      <c r="AT2298" s="153">
        <f t="shared" si="417"/>
        <v>1</v>
      </c>
      <c r="AU2298" s="153">
        <f t="shared" si="418"/>
        <v>0</v>
      </c>
      <c r="AV2298" s="153">
        <f t="shared" si="419"/>
        <v>0</v>
      </c>
      <c r="BA2298">
        <f t="shared" ref="BA2298:BA2311" si="460">DAY(C2298)</f>
        <v>1</v>
      </c>
    </row>
    <row r="2299" spans="2:53" x14ac:dyDescent="0.25">
      <c r="B2299" s="155">
        <f t="shared" si="441"/>
        <v>45018.999305555553</v>
      </c>
      <c r="C2299" s="155">
        <f t="shared" si="427"/>
        <v>45018.999305555553</v>
      </c>
      <c r="D2299" s="152">
        <f t="shared" si="430"/>
        <v>6.39</v>
      </c>
      <c r="E2299" s="152"/>
      <c r="F2299" s="152"/>
      <c r="G2299" s="152"/>
      <c r="H2299" s="152" t="e">
        <f t="shared" si="431"/>
        <v>#N/A</v>
      </c>
      <c r="I2299" s="152"/>
      <c r="J2299" s="152" t="e">
        <f t="shared" si="432"/>
        <v>#N/A</v>
      </c>
      <c r="K2299" s="152"/>
      <c r="L2299" s="152"/>
      <c r="M2299" s="152"/>
      <c r="N2299" s="152"/>
      <c r="O2299" s="152"/>
      <c r="P2299" s="152"/>
      <c r="Q2299" s="152"/>
      <c r="R2299" s="152"/>
      <c r="S2299" s="152"/>
      <c r="T2299" s="153" cm="1">
        <f t="array" ref="T2299">MATCH(1,(TDU_Info!$C$5:$C$111=$T$6)*(TDU_Info!$B$5:$B$111&lt;=$B2299),0)</f>
        <v>86</v>
      </c>
      <c r="U2299" s="152">
        <f>100*(INDEX(TDU_Info!$E$5:$E$111,$T2299)/T$11+INDEX(TDU_Info!$F$5:$F$111,$T2299))</f>
        <v>3.7609000000000004</v>
      </c>
      <c r="V2299" s="152">
        <v>3.746</v>
      </c>
      <c r="W2299" s="152">
        <v>7.359</v>
      </c>
      <c r="X2299" s="152">
        <v>6.39</v>
      </c>
      <c r="Y2299" s="152">
        <v>6.55</v>
      </c>
      <c r="Z2299" s="152">
        <v>4.4589999999999996</v>
      </c>
      <c r="AA2299" s="152">
        <v>7.9480000000000004</v>
      </c>
      <c r="AB2299" s="152">
        <v>6.851</v>
      </c>
      <c r="AC2299" s="152">
        <v>7.18</v>
      </c>
      <c r="AD2299" s="152">
        <v>3.5819999999999999</v>
      </c>
      <c r="AE2299" s="152">
        <v>7.38</v>
      </c>
      <c r="AF2299" s="152">
        <v>6.39</v>
      </c>
      <c r="AG2299" s="152">
        <v>6.55</v>
      </c>
      <c r="AH2299" s="152">
        <v>4.319</v>
      </c>
      <c r="AI2299" s="152">
        <v>7.9740000000000002</v>
      </c>
      <c r="AJ2299" s="152">
        <v>6.851</v>
      </c>
      <c r="AK2299" s="152">
        <v>7.18</v>
      </c>
      <c r="AL2299" s="152" t="e">
        <f t="shared" si="433"/>
        <v>#N/A</v>
      </c>
      <c r="AM2299" s="152" t="e">
        <f t="shared" si="434"/>
        <v>#N/A</v>
      </c>
      <c r="AN2299" s="152" t="e">
        <f>NA()</f>
        <v>#N/A</v>
      </c>
      <c r="AO2299" s="152" t="e">
        <f>NA()</f>
        <v>#N/A</v>
      </c>
      <c r="AP2299" s="152">
        <f t="shared" si="446"/>
        <v>8.5190999999999981</v>
      </c>
      <c r="AQ2299" s="152"/>
      <c r="AR2299" s="152"/>
      <c r="AS2299" s="153">
        <f t="shared" si="459"/>
        <v>92</v>
      </c>
      <c r="AT2299" s="153">
        <f t="shared" si="417"/>
        <v>1</v>
      </c>
      <c r="AU2299" s="153">
        <f t="shared" si="418"/>
        <v>0</v>
      </c>
      <c r="AV2299" s="153">
        <f t="shared" si="419"/>
        <v>0</v>
      </c>
      <c r="BA2299">
        <f t="shared" si="460"/>
        <v>2</v>
      </c>
    </row>
    <row r="2300" spans="2:53" x14ac:dyDescent="0.25">
      <c r="B2300" s="155">
        <f t="shared" si="441"/>
        <v>45019.999305555553</v>
      </c>
      <c r="C2300" s="155">
        <f t="shared" si="427"/>
        <v>45019.999305555553</v>
      </c>
      <c r="D2300" s="152">
        <f t="shared" si="430"/>
        <v>6.39</v>
      </c>
      <c r="E2300" s="152"/>
      <c r="F2300" s="152"/>
      <c r="G2300" s="152"/>
      <c r="H2300" s="152" t="e">
        <f t="shared" si="431"/>
        <v>#N/A</v>
      </c>
      <c r="I2300" s="152"/>
      <c r="J2300" s="152" t="e">
        <f t="shared" si="432"/>
        <v>#N/A</v>
      </c>
      <c r="K2300" s="152"/>
      <c r="L2300" s="152"/>
      <c r="M2300" s="152"/>
      <c r="N2300" s="152"/>
      <c r="O2300" s="152"/>
      <c r="P2300" s="152"/>
      <c r="Q2300" s="152"/>
      <c r="R2300" s="152"/>
      <c r="S2300" s="152"/>
      <c r="T2300" s="153" cm="1">
        <f t="array" ref="T2300">MATCH(1,(TDU_Info!$C$5:$C$111=$T$6)*(TDU_Info!$B$5:$B$111&lt;=$B2300),0)</f>
        <v>86</v>
      </c>
      <c r="U2300" s="152">
        <f>100*(INDEX(TDU_Info!$E$5:$E$111,$T2300)/T$11+INDEX(TDU_Info!$F$5:$F$111,$T2300))</f>
        <v>3.7609000000000004</v>
      </c>
      <c r="V2300" s="152">
        <v>3.746</v>
      </c>
      <c r="W2300" s="152">
        <v>7.359</v>
      </c>
      <c r="X2300" s="152">
        <v>6.39</v>
      </c>
      <c r="Y2300" s="152">
        <v>6.55</v>
      </c>
      <c r="Z2300" s="152">
        <v>4.4589999999999996</v>
      </c>
      <c r="AA2300" s="152">
        <v>7.9480000000000004</v>
      </c>
      <c r="AB2300" s="152">
        <v>6.851</v>
      </c>
      <c r="AC2300" s="152">
        <v>7.18</v>
      </c>
      <c r="AD2300" s="152">
        <v>3.5819999999999999</v>
      </c>
      <c r="AE2300" s="152">
        <v>7.38</v>
      </c>
      <c r="AF2300" s="152">
        <v>6.39</v>
      </c>
      <c r="AG2300" s="152">
        <v>6.55</v>
      </c>
      <c r="AH2300" s="152">
        <v>4.319</v>
      </c>
      <c r="AI2300" s="152">
        <v>7.9740000000000002</v>
      </c>
      <c r="AJ2300" s="152">
        <v>6.851</v>
      </c>
      <c r="AK2300" s="152">
        <v>7.18</v>
      </c>
      <c r="AL2300" s="152" t="e">
        <f t="shared" si="433"/>
        <v>#N/A</v>
      </c>
      <c r="AM2300" s="152" t="e">
        <f t="shared" si="434"/>
        <v>#N/A</v>
      </c>
      <c r="AN2300" s="152" t="e">
        <f>NA()</f>
        <v>#N/A</v>
      </c>
      <c r="AO2300" s="152" t="e">
        <f>NA()</f>
        <v>#N/A</v>
      </c>
      <c r="AP2300" s="152">
        <f t="shared" si="446"/>
        <v>8.5190999999999981</v>
      </c>
      <c r="AQ2300" s="152"/>
      <c r="AR2300" s="152"/>
      <c r="AS2300" s="153">
        <f t="shared" si="459"/>
        <v>93</v>
      </c>
      <c r="AT2300" s="153">
        <f t="shared" si="417"/>
        <v>1</v>
      </c>
      <c r="AU2300" s="153">
        <f t="shared" si="418"/>
        <v>0</v>
      </c>
      <c r="AV2300" s="153">
        <f t="shared" si="419"/>
        <v>0</v>
      </c>
      <c r="BA2300">
        <f t="shared" si="460"/>
        <v>3</v>
      </c>
    </row>
    <row r="2301" spans="2:53" x14ac:dyDescent="0.25">
      <c r="B2301" s="155">
        <f t="shared" si="441"/>
        <v>45020.999305555553</v>
      </c>
      <c r="C2301" s="155">
        <f t="shared" si="427"/>
        <v>45020.999305555553</v>
      </c>
      <c r="D2301" s="152">
        <f t="shared" si="430"/>
        <v>6.39</v>
      </c>
      <c r="E2301" s="152"/>
      <c r="F2301" s="152"/>
      <c r="G2301" s="152"/>
      <c r="H2301" s="152" t="e">
        <f t="shared" si="431"/>
        <v>#N/A</v>
      </c>
      <c r="I2301" s="152"/>
      <c r="J2301" s="152" t="e">
        <f t="shared" si="432"/>
        <v>#N/A</v>
      </c>
      <c r="K2301" s="152"/>
      <c r="L2301" s="152"/>
      <c r="M2301" s="152"/>
      <c r="N2301" s="152"/>
      <c r="O2301" s="152"/>
      <c r="P2301" s="152"/>
      <c r="Q2301" s="152"/>
      <c r="R2301" s="152"/>
      <c r="S2301" s="152"/>
      <c r="T2301" s="153" cm="1">
        <f t="array" ref="T2301">MATCH(1,(TDU_Info!$C$5:$C$111=$T$6)*(TDU_Info!$B$5:$B$111&lt;=$B2301),0)</f>
        <v>86</v>
      </c>
      <c r="U2301" s="152">
        <f>100*(INDEX(TDU_Info!$E$5:$E$111,$T2301)/T$11+INDEX(TDU_Info!$F$5:$F$111,$T2301))</f>
        <v>3.7609000000000004</v>
      </c>
      <c r="V2301" s="152">
        <v>3.746</v>
      </c>
      <c r="W2301" s="152">
        <v>7.359</v>
      </c>
      <c r="X2301" s="152">
        <v>6.39</v>
      </c>
      <c r="Y2301" s="152">
        <v>6.55</v>
      </c>
      <c r="Z2301" s="152">
        <v>4.4589999999999996</v>
      </c>
      <c r="AA2301" s="152">
        <v>7.9480000000000004</v>
      </c>
      <c r="AB2301" s="152">
        <v>6.87</v>
      </c>
      <c r="AC2301" s="152">
        <v>7.18</v>
      </c>
      <c r="AD2301" s="152">
        <v>3.5819999999999999</v>
      </c>
      <c r="AE2301" s="152">
        <v>7.38</v>
      </c>
      <c r="AF2301" s="152">
        <v>6.39</v>
      </c>
      <c r="AG2301" s="152">
        <v>6.55</v>
      </c>
      <c r="AH2301" s="152">
        <v>4.319</v>
      </c>
      <c r="AI2301" s="152">
        <v>7.9740000000000002</v>
      </c>
      <c r="AJ2301" s="152">
        <v>6.87</v>
      </c>
      <c r="AK2301" s="152">
        <v>7.18</v>
      </c>
      <c r="AL2301" s="152" t="e">
        <f t="shared" si="433"/>
        <v>#N/A</v>
      </c>
      <c r="AM2301" s="152" t="e">
        <f t="shared" si="434"/>
        <v>#N/A</v>
      </c>
      <c r="AN2301" s="152" t="e">
        <f>NA()</f>
        <v>#N/A</v>
      </c>
      <c r="AO2301" s="152" t="e">
        <f>NA()</f>
        <v>#N/A</v>
      </c>
      <c r="AP2301" s="152">
        <f t="shared" si="446"/>
        <v>8.5190999999999981</v>
      </c>
      <c r="AQ2301" s="152"/>
      <c r="AR2301" s="152"/>
      <c r="AS2301" s="153">
        <f t="shared" si="459"/>
        <v>94</v>
      </c>
      <c r="AT2301" s="153">
        <f t="shared" si="417"/>
        <v>1</v>
      </c>
      <c r="AU2301" s="153">
        <f t="shared" si="418"/>
        <v>0</v>
      </c>
      <c r="AV2301" s="153">
        <f t="shared" si="419"/>
        <v>0</v>
      </c>
      <c r="BA2301">
        <f t="shared" si="460"/>
        <v>4</v>
      </c>
    </row>
    <row r="2302" spans="2:53" x14ac:dyDescent="0.25">
      <c r="B2302" s="155">
        <f t="shared" si="441"/>
        <v>45021.999305555553</v>
      </c>
      <c r="C2302" s="155">
        <f t="shared" si="427"/>
        <v>45021.999305555553</v>
      </c>
      <c r="D2302" s="152">
        <f t="shared" si="430"/>
        <v>6.39</v>
      </c>
      <c r="E2302" s="152"/>
      <c r="F2302" s="152"/>
      <c r="G2302" s="152"/>
      <c r="H2302" s="152" t="e">
        <f t="shared" si="431"/>
        <v>#N/A</v>
      </c>
      <c r="I2302" s="152"/>
      <c r="J2302" s="152" t="e">
        <f t="shared" si="432"/>
        <v>#N/A</v>
      </c>
      <c r="K2302" s="152"/>
      <c r="L2302" s="152"/>
      <c r="M2302" s="152"/>
      <c r="N2302" s="152"/>
      <c r="O2302" s="152"/>
      <c r="P2302" s="152"/>
      <c r="Q2302" s="152"/>
      <c r="R2302" s="152"/>
      <c r="S2302" s="152"/>
      <c r="T2302" s="153" cm="1">
        <f t="array" ref="T2302">MATCH(1,(TDU_Info!$C$5:$C$111=$T$6)*(TDU_Info!$B$5:$B$111&lt;=$B2302),0)</f>
        <v>86</v>
      </c>
      <c r="U2302" s="152">
        <f>100*(INDEX(TDU_Info!$E$5:$E$111,$T2302)/T$11+INDEX(TDU_Info!$F$5:$F$111,$T2302))</f>
        <v>3.7609000000000004</v>
      </c>
      <c r="V2302" s="152">
        <v>3.746</v>
      </c>
      <c r="W2302" s="152">
        <v>7.359</v>
      </c>
      <c r="X2302" s="152">
        <v>6.39</v>
      </c>
      <c r="Y2302" s="152">
        <v>6.55</v>
      </c>
      <c r="Z2302" s="152">
        <v>4.4589999999999996</v>
      </c>
      <c r="AA2302" s="152">
        <v>7.9480000000000004</v>
      </c>
      <c r="AB2302" s="152">
        <v>6.77</v>
      </c>
      <c r="AC2302" s="152">
        <v>7.18</v>
      </c>
      <c r="AD2302" s="152">
        <v>3.5819999999999999</v>
      </c>
      <c r="AE2302" s="152">
        <v>7.38</v>
      </c>
      <c r="AF2302" s="152">
        <v>6.39</v>
      </c>
      <c r="AG2302" s="152">
        <v>6.55</v>
      </c>
      <c r="AH2302" s="152">
        <v>4.319</v>
      </c>
      <c r="AI2302" s="152">
        <v>7.95</v>
      </c>
      <c r="AJ2302" s="152">
        <v>6.77</v>
      </c>
      <c r="AK2302" s="152">
        <v>7.18</v>
      </c>
      <c r="AL2302" s="152" t="e">
        <f t="shared" si="433"/>
        <v>#N/A</v>
      </c>
      <c r="AM2302" s="152" t="e">
        <f t="shared" si="434"/>
        <v>#N/A</v>
      </c>
      <c r="AN2302" s="152" t="e">
        <f>NA()</f>
        <v>#N/A</v>
      </c>
      <c r="AO2302" s="152" t="e">
        <f>NA()</f>
        <v>#N/A</v>
      </c>
      <c r="AP2302" s="152">
        <f t="shared" si="446"/>
        <v>8.5190999999999981</v>
      </c>
      <c r="AQ2302" s="152"/>
      <c r="AR2302" s="152"/>
      <c r="AS2302" s="153">
        <f t="shared" si="459"/>
        <v>95</v>
      </c>
      <c r="AT2302" s="153">
        <f t="shared" si="417"/>
        <v>1</v>
      </c>
      <c r="AU2302" s="153">
        <f t="shared" si="418"/>
        <v>0</v>
      </c>
      <c r="AV2302" s="153">
        <f t="shared" si="419"/>
        <v>0</v>
      </c>
      <c r="BA2302">
        <f t="shared" si="460"/>
        <v>5</v>
      </c>
    </row>
    <row r="2303" spans="2:53" x14ac:dyDescent="0.25">
      <c r="B2303" s="155">
        <f t="shared" si="441"/>
        <v>45022.999305555553</v>
      </c>
      <c r="C2303" s="155">
        <f t="shared" si="427"/>
        <v>45022.999305555553</v>
      </c>
      <c r="D2303" s="152">
        <f t="shared" si="430"/>
        <v>6.35</v>
      </c>
      <c r="E2303" s="152"/>
      <c r="F2303" s="152"/>
      <c r="G2303" s="152"/>
      <c r="H2303" s="152" t="e">
        <f t="shared" si="431"/>
        <v>#N/A</v>
      </c>
      <c r="I2303" s="152"/>
      <c r="J2303" s="152" t="e">
        <f t="shared" si="432"/>
        <v>#N/A</v>
      </c>
      <c r="K2303" s="152"/>
      <c r="L2303" s="152"/>
      <c r="M2303" s="152"/>
      <c r="N2303" s="152"/>
      <c r="O2303" s="152"/>
      <c r="P2303" s="152"/>
      <c r="Q2303" s="152"/>
      <c r="R2303" s="152"/>
      <c r="S2303" s="152"/>
      <c r="T2303" s="153" cm="1">
        <f t="array" ref="T2303">MATCH(1,(TDU_Info!$C$5:$C$111=$T$6)*(TDU_Info!$B$5:$B$111&lt;=$B2303),0)</f>
        <v>86</v>
      </c>
      <c r="U2303" s="152">
        <f>100*(INDEX(TDU_Info!$E$5:$E$111,$T2303)/T$11+INDEX(TDU_Info!$F$5:$F$111,$T2303))</f>
        <v>3.7609000000000004</v>
      </c>
      <c r="V2303" s="152">
        <v>3.746</v>
      </c>
      <c r="W2303" s="152">
        <v>7.359</v>
      </c>
      <c r="X2303" s="152">
        <v>6.3</v>
      </c>
      <c r="Y2303" s="152">
        <v>6.65</v>
      </c>
      <c r="Z2303" s="152">
        <v>4.4589999999999996</v>
      </c>
      <c r="AA2303" s="152">
        <v>7.9480000000000004</v>
      </c>
      <c r="AB2303" s="152">
        <v>6.77</v>
      </c>
      <c r="AC2303" s="152">
        <v>7.2430000000000003</v>
      </c>
      <c r="AD2303" s="152">
        <v>3.5819999999999999</v>
      </c>
      <c r="AE2303" s="152">
        <v>7.38</v>
      </c>
      <c r="AF2303" s="152">
        <v>6.35</v>
      </c>
      <c r="AG2303" s="152">
        <v>6.65</v>
      </c>
      <c r="AH2303" s="152">
        <v>4.319</v>
      </c>
      <c r="AI2303" s="152">
        <v>7.95</v>
      </c>
      <c r="AJ2303" s="152">
        <v>6.77</v>
      </c>
      <c r="AK2303" s="152">
        <v>7.2430000000000003</v>
      </c>
      <c r="AL2303" s="152" t="e">
        <f t="shared" si="433"/>
        <v>#N/A</v>
      </c>
      <c r="AM2303" s="152" t="e">
        <f t="shared" si="434"/>
        <v>#N/A</v>
      </c>
      <c r="AN2303" s="152" t="e">
        <f>NA()</f>
        <v>#N/A</v>
      </c>
      <c r="AO2303" s="152" t="e">
        <f>NA()</f>
        <v>#N/A</v>
      </c>
      <c r="AP2303" s="152">
        <f t="shared" si="446"/>
        <v>8.5190999999999981</v>
      </c>
      <c r="AQ2303" s="152"/>
      <c r="AR2303" s="152"/>
      <c r="AS2303" s="153">
        <f t="shared" si="459"/>
        <v>96</v>
      </c>
      <c r="AT2303" s="153">
        <f t="shared" si="417"/>
        <v>1</v>
      </c>
      <c r="AU2303" s="153">
        <f t="shared" si="418"/>
        <v>0</v>
      </c>
      <c r="AV2303" s="153">
        <f t="shared" si="419"/>
        <v>0</v>
      </c>
      <c r="BA2303">
        <f t="shared" si="460"/>
        <v>6</v>
      </c>
    </row>
    <row r="2304" spans="2:53" x14ac:dyDescent="0.25">
      <c r="B2304" s="155">
        <f t="shared" si="441"/>
        <v>45023.999305555553</v>
      </c>
      <c r="C2304" s="155">
        <f t="shared" si="427"/>
        <v>45023.999305555553</v>
      </c>
      <c r="D2304" s="152">
        <f t="shared" si="430"/>
        <v>6.35</v>
      </c>
      <c r="E2304" s="152"/>
      <c r="F2304" s="152"/>
      <c r="G2304" s="152"/>
      <c r="H2304" s="152" t="e">
        <f t="shared" si="431"/>
        <v>#N/A</v>
      </c>
      <c r="I2304" s="152"/>
      <c r="J2304" s="152" t="e">
        <f t="shared" si="432"/>
        <v>#N/A</v>
      </c>
      <c r="K2304" s="152"/>
      <c r="L2304" s="152"/>
      <c r="M2304" s="152"/>
      <c r="N2304" s="152"/>
      <c r="O2304" s="152"/>
      <c r="P2304" s="152"/>
      <c r="Q2304" s="152"/>
      <c r="R2304" s="152"/>
      <c r="S2304" s="152"/>
      <c r="T2304" s="153" cm="1">
        <f t="array" ref="T2304">MATCH(1,(TDU_Info!$C$5:$C$111=$T$6)*(TDU_Info!$B$5:$B$111&lt;=$B2304),0)</f>
        <v>86</v>
      </c>
      <c r="U2304" s="152">
        <f>100*(INDEX(TDU_Info!$E$5:$E$111,$T2304)/T$11+INDEX(TDU_Info!$F$5:$F$111,$T2304))</f>
        <v>3.7609000000000004</v>
      </c>
      <c r="V2304" s="152">
        <v>3.746</v>
      </c>
      <c r="W2304" s="152">
        <v>7.359</v>
      </c>
      <c r="X2304" s="152">
        <v>6.3</v>
      </c>
      <c r="Y2304" s="152">
        <v>6.6120000000000001</v>
      </c>
      <c r="Z2304" s="152">
        <v>4.4589999999999996</v>
      </c>
      <c r="AA2304" s="152">
        <v>7.9480000000000004</v>
      </c>
      <c r="AB2304" s="152">
        <v>6.77</v>
      </c>
      <c r="AC2304" s="152">
        <v>7.2430000000000003</v>
      </c>
      <c r="AD2304" s="152">
        <v>3.5819999999999999</v>
      </c>
      <c r="AE2304" s="152">
        <v>7.38</v>
      </c>
      <c r="AF2304" s="152">
        <v>6.35</v>
      </c>
      <c r="AG2304" s="152">
        <v>6.6120000000000001</v>
      </c>
      <c r="AH2304" s="152">
        <v>4.319</v>
      </c>
      <c r="AI2304" s="152">
        <v>7.95</v>
      </c>
      <c r="AJ2304" s="152">
        <v>6.77</v>
      </c>
      <c r="AK2304" s="152">
        <v>7.2430000000000003</v>
      </c>
      <c r="AL2304" s="152" t="e">
        <f t="shared" si="433"/>
        <v>#N/A</v>
      </c>
      <c r="AM2304" s="152" t="e">
        <f t="shared" si="434"/>
        <v>#N/A</v>
      </c>
      <c r="AN2304" s="152" t="e">
        <f>NA()</f>
        <v>#N/A</v>
      </c>
      <c r="AO2304" s="152" t="e">
        <f>NA()</f>
        <v>#N/A</v>
      </c>
      <c r="AP2304" s="152">
        <f t="shared" si="446"/>
        <v>8.5190999999999981</v>
      </c>
      <c r="AQ2304" s="152"/>
      <c r="AR2304" s="152"/>
      <c r="AS2304" s="153">
        <f t="shared" si="459"/>
        <v>97</v>
      </c>
      <c r="AT2304" s="153">
        <f t="shared" si="417"/>
        <v>1</v>
      </c>
      <c r="AU2304" s="153">
        <f t="shared" si="418"/>
        <v>0</v>
      </c>
      <c r="AV2304" s="153">
        <f t="shared" si="419"/>
        <v>0</v>
      </c>
      <c r="BA2304">
        <f t="shared" si="460"/>
        <v>7</v>
      </c>
    </row>
    <row r="2305" spans="2:53" x14ac:dyDescent="0.25">
      <c r="B2305" s="155">
        <f t="shared" si="441"/>
        <v>45024.999305555553</v>
      </c>
      <c r="C2305" s="155">
        <f t="shared" si="427"/>
        <v>45024.999305555553</v>
      </c>
      <c r="D2305" s="152">
        <f t="shared" si="430"/>
        <v>6.35</v>
      </c>
      <c r="E2305" s="152"/>
      <c r="F2305" s="152"/>
      <c r="G2305" s="152"/>
      <c r="H2305" s="152" t="e">
        <f t="shared" si="431"/>
        <v>#N/A</v>
      </c>
      <c r="I2305" s="152"/>
      <c r="J2305" s="152" t="e">
        <f t="shared" si="432"/>
        <v>#N/A</v>
      </c>
      <c r="K2305" s="152"/>
      <c r="L2305" s="152"/>
      <c r="M2305" s="152"/>
      <c r="N2305" s="152"/>
      <c r="O2305" s="152"/>
      <c r="P2305" s="152"/>
      <c r="Q2305" s="152"/>
      <c r="R2305" s="152"/>
      <c r="S2305" s="152"/>
      <c r="T2305" s="153" cm="1">
        <f t="array" ref="T2305">MATCH(1,(TDU_Info!$C$5:$C$111=$T$6)*(TDU_Info!$B$5:$B$111&lt;=$B2305),0)</f>
        <v>86</v>
      </c>
      <c r="U2305" s="152">
        <f>100*(INDEX(TDU_Info!$E$5:$E$111,$T2305)/T$11+INDEX(TDU_Info!$F$5:$F$111,$T2305))</f>
        <v>3.7609000000000004</v>
      </c>
      <c r="V2305" s="152">
        <v>3.746</v>
      </c>
      <c r="W2305" s="152">
        <v>7.1710000000000003</v>
      </c>
      <c r="X2305" s="152">
        <v>6.3</v>
      </c>
      <c r="Y2305" s="152">
        <v>6.6120000000000001</v>
      </c>
      <c r="Z2305" s="152">
        <v>4.4589999999999996</v>
      </c>
      <c r="AA2305" s="152">
        <v>7.8490000000000002</v>
      </c>
      <c r="AB2305" s="152">
        <v>6.77</v>
      </c>
      <c r="AC2305" s="152">
        <v>7.2430000000000003</v>
      </c>
      <c r="AD2305" s="152">
        <v>3.5819999999999999</v>
      </c>
      <c r="AE2305" s="152">
        <v>7.1029999999999998</v>
      </c>
      <c r="AF2305" s="152">
        <v>6.35</v>
      </c>
      <c r="AG2305" s="152">
        <v>6.6120000000000001</v>
      </c>
      <c r="AH2305" s="152">
        <v>4.319</v>
      </c>
      <c r="AI2305" s="152">
        <v>7.7869999999999999</v>
      </c>
      <c r="AJ2305" s="152">
        <v>6.77</v>
      </c>
      <c r="AK2305" s="152">
        <v>7.2430000000000003</v>
      </c>
      <c r="AL2305" s="152" t="e">
        <f t="shared" si="433"/>
        <v>#N/A</v>
      </c>
      <c r="AM2305" s="152" t="e">
        <f t="shared" si="434"/>
        <v>#N/A</v>
      </c>
      <c r="AN2305" s="152" t="e">
        <f>NA()</f>
        <v>#N/A</v>
      </c>
      <c r="AO2305" s="152" t="e">
        <f>NA()</f>
        <v>#N/A</v>
      </c>
      <c r="AP2305" s="152">
        <f t="shared" si="446"/>
        <v>8.5190999999999981</v>
      </c>
      <c r="AQ2305" s="152"/>
      <c r="AR2305" s="152"/>
      <c r="AS2305" s="153">
        <f t="shared" si="459"/>
        <v>98</v>
      </c>
      <c r="AT2305" s="153">
        <f t="shared" si="417"/>
        <v>1</v>
      </c>
      <c r="AU2305" s="153">
        <f t="shared" si="418"/>
        <v>0</v>
      </c>
      <c r="AV2305" s="153">
        <f t="shared" si="419"/>
        <v>0</v>
      </c>
      <c r="BA2305">
        <f t="shared" si="460"/>
        <v>8</v>
      </c>
    </row>
    <row r="2306" spans="2:53" x14ac:dyDescent="0.25">
      <c r="B2306" s="155">
        <f t="shared" si="441"/>
        <v>45025.999305555553</v>
      </c>
      <c r="C2306" s="155">
        <f t="shared" si="427"/>
        <v>45025.999305555553</v>
      </c>
      <c r="D2306" s="152">
        <f t="shared" si="430"/>
        <v>6.35</v>
      </c>
      <c r="E2306" s="152"/>
      <c r="F2306" s="152"/>
      <c r="G2306" s="152"/>
      <c r="H2306" s="152" t="e">
        <f t="shared" si="431"/>
        <v>#N/A</v>
      </c>
      <c r="I2306" s="152"/>
      <c r="J2306" s="152" t="e">
        <f t="shared" si="432"/>
        <v>#N/A</v>
      </c>
      <c r="K2306" s="152"/>
      <c r="L2306" s="152"/>
      <c r="M2306" s="152"/>
      <c r="N2306" s="152"/>
      <c r="O2306" s="152"/>
      <c r="P2306" s="152"/>
      <c r="Q2306" s="152"/>
      <c r="R2306" s="152"/>
      <c r="S2306" s="152"/>
      <c r="T2306" s="153" cm="1">
        <f t="array" ref="T2306">MATCH(1,(TDU_Info!$C$5:$C$111=$T$6)*(TDU_Info!$B$5:$B$111&lt;=$B2306),0)</f>
        <v>86</v>
      </c>
      <c r="U2306" s="152">
        <f>100*(INDEX(TDU_Info!$E$5:$E$111,$T2306)/T$11+INDEX(TDU_Info!$F$5:$F$111,$T2306))</f>
        <v>3.7609000000000004</v>
      </c>
      <c r="V2306" s="152">
        <v>3.746</v>
      </c>
      <c r="W2306" s="152">
        <v>7.1710000000000003</v>
      </c>
      <c r="X2306" s="152">
        <v>6.3</v>
      </c>
      <c r="Y2306" s="152">
        <v>6.6120000000000001</v>
      </c>
      <c r="Z2306" s="152">
        <v>4.4589999999999996</v>
      </c>
      <c r="AA2306" s="152">
        <v>7.8490000000000002</v>
      </c>
      <c r="AB2306" s="152">
        <v>6.77</v>
      </c>
      <c r="AC2306" s="152">
        <v>7.2430000000000003</v>
      </c>
      <c r="AD2306" s="152">
        <v>3.5819999999999999</v>
      </c>
      <c r="AE2306" s="152">
        <v>7.1029999999999998</v>
      </c>
      <c r="AF2306" s="152">
        <v>6.35</v>
      </c>
      <c r="AG2306" s="152">
        <v>6.6120000000000001</v>
      </c>
      <c r="AH2306" s="152">
        <v>4.319</v>
      </c>
      <c r="AI2306" s="152">
        <v>7.7869999999999999</v>
      </c>
      <c r="AJ2306" s="152">
        <v>6.77</v>
      </c>
      <c r="AK2306" s="152">
        <v>7.2430000000000003</v>
      </c>
      <c r="AL2306" s="152" t="e">
        <f t="shared" si="433"/>
        <v>#N/A</v>
      </c>
      <c r="AM2306" s="152" t="e">
        <f t="shared" si="434"/>
        <v>#N/A</v>
      </c>
      <c r="AN2306" s="152" t="e">
        <f>NA()</f>
        <v>#N/A</v>
      </c>
      <c r="AO2306" s="152" t="e">
        <f>NA()</f>
        <v>#N/A</v>
      </c>
      <c r="AP2306" s="152">
        <f t="shared" si="446"/>
        <v>8.5190999999999981</v>
      </c>
      <c r="AQ2306" s="152"/>
      <c r="AR2306" s="152"/>
      <c r="AS2306" s="153">
        <f t="shared" si="459"/>
        <v>99</v>
      </c>
      <c r="AT2306" s="153">
        <f t="shared" si="417"/>
        <v>1</v>
      </c>
      <c r="AU2306" s="153">
        <f t="shared" si="418"/>
        <v>0</v>
      </c>
      <c r="AV2306" s="153">
        <f t="shared" si="419"/>
        <v>0</v>
      </c>
      <c r="BA2306">
        <f t="shared" si="460"/>
        <v>9</v>
      </c>
    </row>
    <row r="2307" spans="2:53" x14ac:dyDescent="0.25">
      <c r="B2307" s="155">
        <f t="shared" si="441"/>
        <v>45026.999305555553</v>
      </c>
      <c r="C2307" s="155">
        <f t="shared" si="427"/>
        <v>45026.999305555553</v>
      </c>
      <c r="D2307" s="152">
        <f t="shared" si="430"/>
        <v>6.35</v>
      </c>
      <c r="E2307" s="152"/>
      <c r="F2307" s="152"/>
      <c r="G2307" s="152"/>
      <c r="H2307" s="152" t="e">
        <f t="shared" si="431"/>
        <v>#N/A</v>
      </c>
      <c r="I2307" s="152"/>
      <c r="J2307" s="152" t="e">
        <f t="shared" si="432"/>
        <v>#N/A</v>
      </c>
      <c r="K2307" s="152"/>
      <c r="L2307" s="152"/>
      <c r="M2307" s="152"/>
      <c r="N2307" s="152"/>
      <c r="O2307" s="152"/>
      <c r="P2307" s="152"/>
      <c r="Q2307" s="152"/>
      <c r="R2307" s="152"/>
      <c r="S2307" s="152"/>
      <c r="T2307" s="153" cm="1">
        <f t="array" ref="T2307">MATCH(1,(TDU_Info!$C$5:$C$111=$T$6)*(TDU_Info!$B$5:$B$111&lt;=$B2307),0)</f>
        <v>86</v>
      </c>
      <c r="U2307" s="152">
        <f>100*(INDEX(TDU_Info!$E$5:$E$111,$T2307)/T$11+INDEX(TDU_Info!$F$5:$F$111,$T2307))</f>
        <v>3.7609000000000004</v>
      </c>
      <c r="V2307" s="152">
        <v>3.746</v>
      </c>
      <c r="W2307" s="152">
        <v>7.1710000000000003</v>
      </c>
      <c r="X2307" s="152">
        <v>6.3</v>
      </c>
      <c r="Y2307" s="152">
        <v>6.65</v>
      </c>
      <c r="Z2307" s="152">
        <v>4.4589999999999996</v>
      </c>
      <c r="AA2307" s="152">
        <v>7.8490000000000002</v>
      </c>
      <c r="AB2307" s="152">
        <v>6.77</v>
      </c>
      <c r="AC2307" s="152">
        <v>7.28</v>
      </c>
      <c r="AD2307" s="152">
        <v>3.5819999999999999</v>
      </c>
      <c r="AE2307" s="152">
        <v>7.1029999999999998</v>
      </c>
      <c r="AF2307" s="152">
        <v>6.35</v>
      </c>
      <c r="AG2307" s="152">
        <v>6.65</v>
      </c>
      <c r="AH2307" s="152">
        <v>4.319</v>
      </c>
      <c r="AI2307" s="152">
        <v>7.7869999999999999</v>
      </c>
      <c r="AJ2307" s="152">
        <v>6.77</v>
      </c>
      <c r="AK2307" s="152">
        <v>7.25</v>
      </c>
      <c r="AL2307" s="152" t="e">
        <f t="shared" si="433"/>
        <v>#N/A</v>
      </c>
      <c r="AM2307" s="152" t="e">
        <f t="shared" si="434"/>
        <v>#N/A</v>
      </c>
      <c r="AN2307" s="152" t="e">
        <f>NA()</f>
        <v>#N/A</v>
      </c>
      <c r="AO2307" s="152" t="e">
        <f>NA()</f>
        <v>#N/A</v>
      </c>
      <c r="AP2307" s="152">
        <f t="shared" si="446"/>
        <v>8.5190999999999981</v>
      </c>
      <c r="AQ2307" s="152"/>
      <c r="AR2307" s="152"/>
      <c r="AS2307" s="153">
        <f t="shared" si="459"/>
        <v>100</v>
      </c>
      <c r="AT2307" s="153">
        <f t="shared" si="417"/>
        <v>1</v>
      </c>
      <c r="AU2307" s="153">
        <f t="shared" si="418"/>
        <v>0</v>
      </c>
      <c r="AV2307" s="153">
        <f t="shared" si="419"/>
        <v>0</v>
      </c>
      <c r="BA2307">
        <f t="shared" si="460"/>
        <v>10</v>
      </c>
    </row>
    <row r="2308" spans="2:53" x14ac:dyDescent="0.25">
      <c r="B2308" s="155">
        <f t="shared" si="441"/>
        <v>45027.999305555553</v>
      </c>
      <c r="C2308" s="155">
        <f t="shared" si="427"/>
        <v>45027.999305555553</v>
      </c>
      <c r="D2308" s="152">
        <f t="shared" si="430"/>
        <v>6.3479999999999999</v>
      </c>
      <c r="E2308" s="152"/>
      <c r="F2308" s="152"/>
      <c r="G2308" s="152"/>
      <c r="H2308" s="152" t="e">
        <f t="shared" si="431"/>
        <v>#N/A</v>
      </c>
      <c r="I2308" s="152"/>
      <c r="J2308" s="152" t="e">
        <f t="shared" si="432"/>
        <v>#N/A</v>
      </c>
      <c r="K2308" s="152"/>
      <c r="L2308" s="152"/>
      <c r="M2308" s="152"/>
      <c r="N2308" s="152"/>
      <c r="O2308" s="152"/>
      <c r="P2308" s="152"/>
      <c r="Q2308" s="152"/>
      <c r="R2308" s="152"/>
      <c r="S2308" s="152"/>
      <c r="T2308" s="153" cm="1">
        <f t="array" ref="T2308">MATCH(1,(TDU_Info!$C$5:$C$111=$T$6)*(TDU_Info!$B$5:$B$111&lt;=$B2308),0)</f>
        <v>86</v>
      </c>
      <c r="U2308" s="152">
        <f>100*(INDEX(TDU_Info!$E$5:$E$111,$T2308)/T$11+INDEX(TDU_Info!$F$5:$F$111,$T2308))</f>
        <v>3.7609000000000004</v>
      </c>
      <c r="V2308" s="152">
        <v>3.746</v>
      </c>
      <c r="W2308" s="152">
        <v>7.1710000000000003</v>
      </c>
      <c r="X2308" s="152">
        <v>6.3</v>
      </c>
      <c r="Y2308" s="152">
        <v>6.7119999999999997</v>
      </c>
      <c r="Z2308" s="152">
        <v>4.4589999999999996</v>
      </c>
      <c r="AA2308" s="152">
        <v>7.8490000000000002</v>
      </c>
      <c r="AB2308" s="152">
        <v>6.77</v>
      </c>
      <c r="AC2308" s="152">
        <v>7.28</v>
      </c>
      <c r="AD2308" s="152">
        <v>3.5819999999999999</v>
      </c>
      <c r="AE2308" s="152">
        <v>7.1029999999999998</v>
      </c>
      <c r="AF2308" s="152">
        <v>6.3479999999999999</v>
      </c>
      <c r="AG2308" s="152">
        <v>6.7119999999999997</v>
      </c>
      <c r="AH2308" s="152">
        <v>4.319</v>
      </c>
      <c r="AI2308" s="152">
        <v>7.7869999999999999</v>
      </c>
      <c r="AJ2308" s="152">
        <v>6.77</v>
      </c>
      <c r="AK2308" s="152">
        <v>7.1479999999999997</v>
      </c>
      <c r="AL2308" s="152" t="e">
        <f t="shared" si="433"/>
        <v>#N/A</v>
      </c>
      <c r="AM2308" s="152" t="e">
        <f t="shared" si="434"/>
        <v>#N/A</v>
      </c>
      <c r="AN2308" s="152" t="e">
        <f>NA()</f>
        <v>#N/A</v>
      </c>
      <c r="AO2308" s="152" t="e">
        <f>NA()</f>
        <v>#N/A</v>
      </c>
      <c r="AP2308" s="152">
        <f t="shared" si="446"/>
        <v>8.5190999999999981</v>
      </c>
      <c r="AQ2308" s="152"/>
      <c r="AR2308" s="152"/>
      <c r="AS2308" s="153">
        <f t="shared" si="459"/>
        <v>101</v>
      </c>
      <c r="AT2308" s="153">
        <f t="shared" si="417"/>
        <v>1</v>
      </c>
      <c r="AU2308" s="153">
        <f t="shared" si="418"/>
        <v>0</v>
      </c>
      <c r="AV2308" s="153">
        <f t="shared" si="419"/>
        <v>0</v>
      </c>
      <c r="BA2308">
        <f t="shared" si="460"/>
        <v>11</v>
      </c>
    </row>
    <row r="2309" spans="2:53" x14ac:dyDescent="0.25">
      <c r="B2309" s="155">
        <f t="shared" si="441"/>
        <v>45028.999305555553</v>
      </c>
      <c r="C2309" s="155">
        <f t="shared" si="427"/>
        <v>45028.999305555553</v>
      </c>
      <c r="D2309" s="152">
        <f t="shared" si="430"/>
        <v>6.3479999999999999</v>
      </c>
      <c r="E2309" s="152"/>
      <c r="F2309" s="152"/>
      <c r="G2309" s="152"/>
      <c r="H2309" s="152" t="e">
        <f t="shared" si="431"/>
        <v>#N/A</v>
      </c>
      <c r="I2309" s="152"/>
      <c r="J2309" s="152" t="e">
        <f t="shared" si="432"/>
        <v>#N/A</v>
      </c>
      <c r="K2309" s="152"/>
      <c r="L2309" s="152"/>
      <c r="M2309" s="152"/>
      <c r="N2309" s="152"/>
      <c r="O2309" s="152"/>
      <c r="P2309" s="152"/>
      <c r="Q2309" s="152"/>
      <c r="R2309" s="152"/>
      <c r="S2309" s="152"/>
      <c r="T2309" s="153" cm="1">
        <f t="array" ref="T2309">MATCH(1,(TDU_Info!$C$5:$C$111=$T$6)*(TDU_Info!$B$5:$B$111&lt;=$B2309),0)</f>
        <v>86</v>
      </c>
      <c r="U2309" s="152">
        <f>100*(INDEX(TDU_Info!$E$5:$E$111,$T2309)/T$11+INDEX(TDU_Info!$F$5:$F$111,$T2309))</f>
        <v>3.7609000000000004</v>
      </c>
      <c r="V2309" s="152">
        <v>3.746</v>
      </c>
      <c r="W2309" s="152">
        <v>7.1710000000000003</v>
      </c>
      <c r="X2309" s="152">
        <v>6.3</v>
      </c>
      <c r="Y2309" s="152">
        <v>6.75</v>
      </c>
      <c r="Z2309" s="152">
        <v>4.4589999999999996</v>
      </c>
      <c r="AA2309" s="152">
        <v>7.548</v>
      </c>
      <c r="AB2309" s="152">
        <v>6.77</v>
      </c>
      <c r="AC2309" s="152">
        <v>7.18</v>
      </c>
      <c r="AD2309" s="152">
        <v>3.5819999999999999</v>
      </c>
      <c r="AE2309" s="152">
        <v>7.1029999999999998</v>
      </c>
      <c r="AF2309" s="152">
        <v>6.3479999999999999</v>
      </c>
      <c r="AG2309" s="152">
        <v>6.7480000000000002</v>
      </c>
      <c r="AH2309" s="152">
        <v>4.319</v>
      </c>
      <c r="AI2309" s="152">
        <v>7.5739999999999998</v>
      </c>
      <c r="AJ2309" s="152">
        <v>6.77</v>
      </c>
      <c r="AK2309" s="152">
        <v>7.1479999999999997</v>
      </c>
      <c r="AL2309" s="152" t="e">
        <f t="shared" si="433"/>
        <v>#N/A</v>
      </c>
      <c r="AM2309" s="152" t="e">
        <f t="shared" si="434"/>
        <v>#N/A</v>
      </c>
      <c r="AN2309" s="152" t="e">
        <f>NA()</f>
        <v>#N/A</v>
      </c>
      <c r="AO2309" s="152" t="e">
        <f>NA()</f>
        <v>#N/A</v>
      </c>
      <c r="AP2309" s="152">
        <f t="shared" si="446"/>
        <v>8.5190999999999981</v>
      </c>
      <c r="AQ2309" s="152"/>
      <c r="AR2309" s="152"/>
      <c r="AS2309" s="153">
        <f t="shared" si="459"/>
        <v>102</v>
      </c>
      <c r="AT2309" s="153">
        <f t="shared" si="417"/>
        <v>1</v>
      </c>
      <c r="AU2309" s="153">
        <f t="shared" si="418"/>
        <v>0</v>
      </c>
      <c r="AV2309" s="153">
        <f t="shared" si="419"/>
        <v>0</v>
      </c>
      <c r="BA2309">
        <f t="shared" si="460"/>
        <v>12</v>
      </c>
    </row>
    <row r="2310" spans="2:53" x14ac:dyDescent="0.25">
      <c r="B2310" s="155">
        <f t="shared" si="441"/>
        <v>45029.999305555553</v>
      </c>
      <c r="C2310" s="155">
        <f t="shared" si="427"/>
        <v>45029.999305555553</v>
      </c>
      <c r="D2310" s="152">
        <f t="shared" si="430"/>
        <v>6.3029999999999999</v>
      </c>
      <c r="E2310" s="152"/>
      <c r="F2310" s="152"/>
      <c r="G2310" s="152"/>
      <c r="H2310" s="152" t="e">
        <f t="shared" si="431"/>
        <v>#N/A</v>
      </c>
      <c r="I2310" s="152"/>
      <c r="J2310" s="152" t="e">
        <f t="shared" si="432"/>
        <v>#N/A</v>
      </c>
      <c r="K2310" s="152"/>
      <c r="L2310" s="152"/>
      <c r="M2310" s="152"/>
      <c r="N2310" s="152"/>
      <c r="O2310" s="152"/>
      <c r="P2310" s="152"/>
      <c r="Q2310" s="152"/>
      <c r="R2310" s="152"/>
      <c r="S2310" s="152"/>
      <c r="T2310" s="153" cm="1">
        <f t="array" ref="T2310">MATCH(1,(TDU_Info!$C$5:$C$111=$T$6)*(TDU_Info!$B$5:$B$111&lt;=$B2310),0)</f>
        <v>86</v>
      </c>
      <c r="U2310" s="152">
        <f>100*(INDEX(TDU_Info!$E$5:$E$111,$T2310)/T$11+INDEX(TDU_Info!$F$5:$F$111,$T2310))</f>
        <v>3.7609000000000004</v>
      </c>
      <c r="V2310" s="152">
        <v>3.746</v>
      </c>
      <c r="W2310" s="152">
        <v>7.2590000000000003</v>
      </c>
      <c r="X2310" s="152">
        <v>6.3</v>
      </c>
      <c r="Y2310" s="152">
        <v>6.6509999999999998</v>
      </c>
      <c r="Z2310" s="152">
        <v>4.4589999999999996</v>
      </c>
      <c r="AA2310" s="152">
        <v>7.548</v>
      </c>
      <c r="AB2310" s="152">
        <v>6.77</v>
      </c>
      <c r="AC2310" s="152">
        <v>7.1429999999999998</v>
      </c>
      <c r="AD2310" s="152">
        <v>3.5819999999999999</v>
      </c>
      <c r="AE2310" s="152">
        <v>7.28</v>
      </c>
      <c r="AF2310" s="152">
        <v>6.3029999999999999</v>
      </c>
      <c r="AG2310" s="152">
        <v>6.4029999999999996</v>
      </c>
      <c r="AH2310" s="152">
        <v>4.319</v>
      </c>
      <c r="AI2310" s="152">
        <v>7.5739999999999998</v>
      </c>
      <c r="AJ2310" s="152">
        <v>6.77</v>
      </c>
      <c r="AK2310" s="152">
        <v>7.1429999999999998</v>
      </c>
      <c r="AL2310" s="152" t="e">
        <f t="shared" si="433"/>
        <v>#N/A</v>
      </c>
      <c r="AM2310" s="152" t="e">
        <f t="shared" si="434"/>
        <v>#N/A</v>
      </c>
      <c r="AN2310" s="152" t="e">
        <f>NA()</f>
        <v>#N/A</v>
      </c>
      <c r="AO2310" s="152" t="e">
        <f>NA()</f>
        <v>#N/A</v>
      </c>
      <c r="AP2310" s="152">
        <f t="shared" si="446"/>
        <v>8.5190999999999981</v>
      </c>
      <c r="AQ2310" s="152"/>
      <c r="AR2310" s="152"/>
      <c r="AS2310" s="153">
        <f t="shared" si="459"/>
        <v>103</v>
      </c>
      <c r="AT2310" s="153">
        <f t="shared" si="417"/>
        <v>1</v>
      </c>
      <c r="AU2310" s="153">
        <f t="shared" si="418"/>
        <v>0</v>
      </c>
      <c r="AV2310" s="153">
        <f t="shared" si="419"/>
        <v>0</v>
      </c>
      <c r="BA2310">
        <f t="shared" si="460"/>
        <v>13</v>
      </c>
    </row>
    <row r="2311" spans="2:53" x14ac:dyDescent="0.25">
      <c r="B2311" s="155">
        <f t="shared" si="441"/>
        <v>45030.999305555553</v>
      </c>
      <c r="C2311" s="155">
        <f t="shared" si="427"/>
        <v>45030.999305555553</v>
      </c>
      <c r="D2311" s="152">
        <f t="shared" si="430"/>
        <v>6.3029999999999999</v>
      </c>
      <c r="E2311" s="152"/>
      <c r="F2311" s="152"/>
      <c r="G2311" s="152"/>
      <c r="H2311" s="152" t="e">
        <f t="shared" si="431"/>
        <v>#N/A</v>
      </c>
      <c r="I2311" s="152"/>
      <c r="J2311" s="152" t="e">
        <f t="shared" si="432"/>
        <v>#N/A</v>
      </c>
      <c r="K2311" s="152"/>
      <c r="L2311" s="152"/>
      <c r="M2311" s="152"/>
      <c r="N2311" s="152"/>
      <c r="O2311" s="152"/>
      <c r="P2311" s="152"/>
      <c r="Q2311" s="152"/>
      <c r="R2311" s="152"/>
      <c r="S2311" s="152"/>
      <c r="T2311" s="153" cm="1">
        <f t="array" ref="T2311">MATCH(1,(TDU_Info!$C$5:$C$111=$T$6)*(TDU_Info!$B$5:$B$111&lt;=$B2311),0)</f>
        <v>86</v>
      </c>
      <c r="U2311" s="152">
        <f>100*(INDEX(TDU_Info!$E$5:$E$111,$T2311)/T$11+INDEX(TDU_Info!$F$5:$F$111,$T2311))</f>
        <v>3.7609000000000004</v>
      </c>
      <c r="V2311" s="152">
        <v>3.746</v>
      </c>
      <c r="W2311" s="152">
        <v>7.2590000000000003</v>
      </c>
      <c r="X2311" s="152">
        <v>6.3</v>
      </c>
      <c r="Y2311" s="152">
        <v>6.6509999999999998</v>
      </c>
      <c r="Z2311" s="152">
        <v>4.4589999999999996</v>
      </c>
      <c r="AA2311" s="152">
        <v>7.548</v>
      </c>
      <c r="AB2311" s="152">
        <v>6.77</v>
      </c>
      <c r="AC2311" s="152">
        <v>7.1429999999999998</v>
      </c>
      <c r="AD2311" s="152">
        <v>3.5819999999999999</v>
      </c>
      <c r="AE2311" s="152">
        <v>7.28</v>
      </c>
      <c r="AF2311" s="152">
        <v>6.3029999999999999</v>
      </c>
      <c r="AG2311" s="152">
        <v>6.4029999999999996</v>
      </c>
      <c r="AH2311" s="152">
        <v>4.319</v>
      </c>
      <c r="AI2311" s="152">
        <v>7.5739999999999998</v>
      </c>
      <c r="AJ2311" s="152">
        <v>6.77</v>
      </c>
      <c r="AK2311" s="152">
        <v>7.1429999999999998</v>
      </c>
      <c r="AL2311" s="152" t="e">
        <f t="shared" si="433"/>
        <v>#N/A</v>
      </c>
      <c r="AM2311" s="152" t="e">
        <f t="shared" si="434"/>
        <v>#N/A</v>
      </c>
      <c r="AN2311" s="152" t="e">
        <f>NA()</f>
        <v>#N/A</v>
      </c>
      <c r="AO2311" s="152" t="e">
        <f>NA()</f>
        <v>#N/A</v>
      </c>
      <c r="AP2311" s="152">
        <f t="shared" si="446"/>
        <v>8.5190999999999981</v>
      </c>
      <c r="AQ2311" s="152"/>
      <c r="AR2311" s="152"/>
      <c r="AS2311" s="153">
        <f t="shared" si="459"/>
        <v>104</v>
      </c>
      <c r="AT2311" s="153">
        <f t="shared" si="417"/>
        <v>1</v>
      </c>
      <c r="AU2311" s="153">
        <f t="shared" si="418"/>
        <v>0</v>
      </c>
      <c r="AV2311" s="153">
        <f t="shared" si="419"/>
        <v>0</v>
      </c>
      <c r="BA2311">
        <f t="shared" si="460"/>
        <v>14</v>
      </c>
    </row>
    <row r="2312" spans="2:53" x14ac:dyDescent="0.25">
      <c r="B2312" s="155">
        <f t="shared" si="441"/>
        <v>45031.999305555553</v>
      </c>
      <c r="C2312" s="155">
        <f t="shared" si="427"/>
        <v>45031.999305555553</v>
      </c>
      <c r="D2312" s="152">
        <f t="shared" si="430"/>
        <v>6.15</v>
      </c>
      <c r="E2312" s="152"/>
      <c r="F2312" s="152"/>
      <c r="G2312" s="152"/>
      <c r="H2312" s="152" t="e">
        <f t="shared" si="431"/>
        <v>#N/A</v>
      </c>
      <c r="I2312" s="152"/>
      <c r="J2312" s="152" t="e">
        <f t="shared" si="432"/>
        <v>#N/A</v>
      </c>
      <c r="K2312" s="152"/>
      <c r="L2312" s="152"/>
      <c r="M2312" s="152"/>
      <c r="N2312" s="152"/>
      <c r="O2312" s="152"/>
      <c r="P2312" s="152"/>
      <c r="Q2312" s="152"/>
      <c r="R2312" s="152"/>
      <c r="S2312" s="152"/>
      <c r="T2312" s="153" cm="1">
        <f t="array" ref="T2312">MATCH(1,(TDU_Info!$C$5:$C$111=$T$6)*(TDU_Info!$B$5:$B$111&lt;=$B2312),0)</f>
        <v>86</v>
      </c>
      <c r="U2312" s="152">
        <f>100*(INDEX(TDU_Info!$E$5:$E$111,$T2312)/T$11+INDEX(TDU_Info!$F$5:$F$111,$T2312))</f>
        <v>3.7609000000000004</v>
      </c>
      <c r="V2312" s="152">
        <v>3.746</v>
      </c>
      <c r="W2312" s="152">
        <v>5.6230000000000002</v>
      </c>
      <c r="X2312" s="152">
        <v>6.15</v>
      </c>
      <c r="Y2312" s="152">
        <v>6.55</v>
      </c>
      <c r="Z2312" s="152">
        <v>4.4589999999999996</v>
      </c>
      <c r="AA2312" s="152">
        <v>6.109</v>
      </c>
      <c r="AB2312" s="152">
        <v>6.68</v>
      </c>
      <c r="AC2312" s="152">
        <v>7.0430000000000001</v>
      </c>
      <c r="AD2312" s="152">
        <v>3.5819999999999999</v>
      </c>
      <c r="AE2312" s="152">
        <v>7.0750000000000002</v>
      </c>
      <c r="AF2312" s="152">
        <v>6.15</v>
      </c>
      <c r="AG2312" s="152">
        <v>6.4029999999999996</v>
      </c>
      <c r="AH2312" s="152">
        <v>4.319</v>
      </c>
      <c r="AI2312" s="152">
        <v>7.5739999999999998</v>
      </c>
      <c r="AJ2312" s="152">
        <v>6.68</v>
      </c>
      <c r="AK2312" s="152">
        <v>6.9480000000000004</v>
      </c>
      <c r="AL2312" s="152" t="e">
        <f t="shared" si="433"/>
        <v>#N/A</v>
      </c>
      <c r="AM2312" s="152" t="e">
        <f t="shared" si="434"/>
        <v>#N/A</v>
      </c>
      <c r="AN2312" s="152" t="e">
        <f>NA()</f>
        <v>#N/A</v>
      </c>
      <c r="AO2312" s="152" t="e">
        <f>NA()</f>
        <v>#N/A</v>
      </c>
      <c r="AP2312" s="152">
        <f t="shared" si="446"/>
        <v>8.5190999999999981</v>
      </c>
      <c r="AQ2312" s="152"/>
      <c r="AR2312" s="152"/>
      <c r="AS2312" s="153">
        <f t="shared" ref="AS2312:AS2328" si="461">ROUNDUP(B2312-DATE(YEAR(B2312),1,1),0)</f>
        <v>105</v>
      </c>
      <c r="AT2312" s="153">
        <f t="shared" si="417"/>
        <v>1</v>
      </c>
      <c r="AU2312" s="153">
        <f t="shared" si="418"/>
        <v>0</v>
      </c>
      <c r="AV2312" s="153">
        <f t="shared" si="419"/>
        <v>0</v>
      </c>
      <c r="BA2312">
        <f t="shared" ref="BA2312:BA2328" si="462">DAY(C2312)</f>
        <v>15</v>
      </c>
    </row>
    <row r="2313" spans="2:53" x14ac:dyDescent="0.25">
      <c r="B2313" s="155">
        <f t="shared" si="441"/>
        <v>45032.999305555553</v>
      </c>
      <c r="C2313" s="155">
        <f t="shared" si="427"/>
        <v>45032.999305555553</v>
      </c>
      <c r="D2313" s="152">
        <f t="shared" si="430"/>
        <v>6.15</v>
      </c>
      <c r="E2313" s="152"/>
      <c r="F2313" s="152"/>
      <c r="G2313" s="152"/>
      <c r="H2313" s="152" t="e">
        <f t="shared" si="431"/>
        <v>#N/A</v>
      </c>
      <c r="I2313" s="152"/>
      <c r="J2313" s="152" t="e">
        <f t="shared" si="432"/>
        <v>#N/A</v>
      </c>
      <c r="K2313" s="152"/>
      <c r="L2313" s="152"/>
      <c r="M2313" s="152"/>
      <c r="N2313" s="152"/>
      <c r="O2313" s="152"/>
      <c r="P2313" s="152"/>
      <c r="Q2313" s="152"/>
      <c r="R2313" s="152"/>
      <c r="S2313" s="152"/>
      <c r="T2313" s="153" cm="1">
        <f t="array" ref="T2313">MATCH(1,(TDU_Info!$C$5:$C$111=$T$6)*(TDU_Info!$B$5:$B$111&lt;=$B2313),0)</f>
        <v>86</v>
      </c>
      <c r="U2313" s="152">
        <f>100*(INDEX(TDU_Info!$E$5:$E$111,$T2313)/T$11+INDEX(TDU_Info!$F$5:$F$111,$T2313))</f>
        <v>3.7609000000000004</v>
      </c>
      <c r="V2313" s="152">
        <v>3.746</v>
      </c>
      <c r="W2313" s="152">
        <v>5.6230000000000002</v>
      </c>
      <c r="X2313" s="152">
        <v>6.15</v>
      </c>
      <c r="Y2313" s="152">
        <v>6.55</v>
      </c>
      <c r="Z2313" s="152">
        <v>4.4589999999999996</v>
      </c>
      <c r="AA2313" s="152">
        <v>6.109</v>
      </c>
      <c r="AB2313" s="152">
        <v>6.68</v>
      </c>
      <c r="AC2313" s="152">
        <v>7.0430000000000001</v>
      </c>
      <c r="AD2313" s="152">
        <v>3.5819999999999999</v>
      </c>
      <c r="AE2313" s="152">
        <v>7.0750000000000002</v>
      </c>
      <c r="AF2313" s="152">
        <v>6.15</v>
      </c>
      <c r="AG2313" s="152">
        <v>6.4029999999999996</v>
      </c>
      <c r="AH2313" s="152">
        <v>4.319</v>
      </c>
      <c r="AI2313" s="152">
        <v>7.5739999999999998</v>
      </c>
      <c r="AJ2313" s="152">
        <v>6.68</v>
      </c>
      <c r="AK2313" s="152">
        <v>6.9480000000000004</v>
      </c>
      <c r="AL2313" s="152" t="e">
        <f t="shared" si="433"/>
        <v>#N/A</v>
      </c>
      <c r="AM2313" s="152" t="e">
        <f t="shared" si="434"/>
        <v>#N/A</v>
      </c>
      <c r="AN2313" s="152" t="e">
        <f>NA()</f>
        <v>#N/A</v>
      </c>
      <c r="AO2313" s="152" t="e">
        <f>NA()</f>
        <v>#N/A</v>
      </c>
      <c r="AP2313" s="152">
        <f t="shared" si="446"/>
        <v>8.5190999999999981</v>
      </c>
      <c r="AQ2313" s="152"/>
      <c r="AR2313" s="152"/>
      <c r="AS2313" s="153">
        <f t="shared" si="461"/>
        <v>106</v>
      </c>
      <c r="AT2313" s="153">
        <f t="shared" si="417"/>
        <v>1</v>
      </c>
      <c r="AU2313" s="153">
        <f t="shared" si="418"/>
        <v>0</v>
      </c>
      <c r="AV2313" s="153">
        <f t="shared" si="419"/>
        <v>0</v>
      </c>
      <c r="BA2313">
        <f t="shared" si="462"/>
        <v>16</v>
      </c>
    </row>
    <row r="2314" spans="2:53" x14ac:dyDescent="0.25">
      <c r="B2314" s="155">
        <f t="shared" si="441"/>
        <v>45033.999305555553</v>
      </c>
      <c r="C2314" s="155">
        <f t="shared" si="427"/>
        <v>45033.999305555553</v>
      </c>
      <c r="D2314" s="152">
        <f t="shared" si="430"/>
        <v>6.15</v>
      </c>
      <c r="E2314" s="152"/>
      <c r="F2314" s="152"/>
      <c r="G2314" s="152"/>
      <c r="H2314" s="152" t="e">
        <f t="shared" si="431"/>
        <v>#N/A</v>
      </c>
      <c r="I2314" s="152"/>
      <c r="J2314" s="152" t="e">
        <f t="shared" si="432"/>
        <v>#N/A</v>
      </c>
      <c r="K2314" s="152"/>
      <c r="L2314" s="152"/>
      <c r="M2314" s="152"/>
      <c r="N2314" s="152"/>
      <c r="O2314" s="152"/>
      <c r="P2314" s="152"/>
      <c r="Q2314" s="152"/>
      <c r="R2314" s="152"/>
      <c r="S2314" s="152"/>
      <c r="T2314" s="153" cm="1">
        <f t="array" ref="T2314">MATCH(1,(TDU_Info!$C$5:$C$111=$T$6)*(TDU_Info!$B$5:$B$111&lt;=$B2314),0)</f>
        <v>86</v>
      </c>
      <c r="U2314" s="152">
        <f>100*(INDEX(TDU_Info!$E$5:$E$111,$T2314)/T$11+INDEX(TDU_Info!$F$5:$F$111,$T2314))</f>
        <v>3.7609000000000004</v>
      </c>
      <c r="V2314" s="152">
        <v>3.66</v>
      </c>
      <c r="W2314" s="152">
        <v>5.7309999999999999</v>
      </c>
      <c r="X2314" s="152">
        <v>6.15</v>
      </c>
      <c r="Y2314" s="152">
        <v>6.55</v>
      </c>
      <c r="Z2314" s="152">
        <v>4.3490000000000002</v>
      </c>
      <c r="AA2314" s="152">
        <v>6.2140000000000004</v>
      </c>
      <c r="AB2314" s="152">
        <v>6.68</v>
      </c>
      <c r="AC2314" s="152">
        <v>7.08</v>
      </c>
      <c r="AD2314" s="152">
        <v>3.4769999999999999</v>
      </c>
      <c r="AE2314" s="152">
        <v>7.06</v>
      </c>
      <c r="AF2314" s="152">
        <v>6.15</v>
      </c>
      <c r="AG2314" s="152">
        <v>6.4029999999999996</v>
      </c>
      <c r="AH2314" s="152">
        <v>4.202</v>
      </c>
      <c r="AI2314" s="152">
        <v>7.5659999999999998</v>
      </c>
      <c r="AJ2314" s="152">
        <v>6.68</v>
      </c>
      <c r="AK2314" s="152">
        <v>6.9480000000000004</v>
      </c>
      <c r="AL2314" s="152" t="e">
        <f t="shared" si="433"/>
        <v>#N/A</v>
      </c>
      <c r="AM2314" s="152" t="e">
        <f t="shared" si="434"/>
        <v>#N/A</v>
      </c>
      <c r="AN2314" s="152" t="e">
        <f>NA()</f>
        <v>#N/A</v>
      </c>
      <c r="AO2314" s="152" t="e">
        <f>NA()</f>
        <v>#N/A</v>
      </c>
      <c r="AP2314" s="152">
        <f t="shared" si="446"/>
        <v>8.5190999999999981</v>
      </c>
      <c r="AQ2314" s="152"/>
      <c r="AR2314" s="152"/>
      <c r="AS2314" s="153">
        <f t="shared" si="461"/>
        <v>107</v>
      </c>
      <c r="AT2314" s="153">
        <f t="shared" si="417"/>
        <v>1</v>
      </c>
      <c r="AU2314" s="153">
        <f t="shared" si="418"/>
        <v>0</v>
      </c>
      <c r="AV2314" s="153">
        <f t="shared" si="419"/>
        <v>0</v>
      </c>
      <c r="BA2314">
        <f t="shared" si="462"/>
        <v>17</v>
      </c>
    </row>
    <row r="2315" spans="2:53" x14ac:dyDescent="0.25">
      <c r="B2315" s="155">
        <f t="shared" si="441"/>
        <v>45034.999305555553</v>
      </c>
      <c r="C2315" s="155">
        <f t="shared" si="427"/>
        <v>45034.999305555553</v>
      </c>
      <c r="D2315" s="152">
        <f t="shared" si="430"/>
        <v>6.15</v>
      </c>
      <c r="E2315" s="152"/>
      <c r="F2315" s="152"/>
      <c r="G2315" s="152"/>
      <c r="H2315" s="152" t="e">
        <f t="shared" si="431"/>
        <v>#N/A</v>
      </c>
      <c r="I2315" s="152"/>
      <c r="J2315" s="152" t="e">
        <f t="shared" si="432"/>
        <v>#N/A</v>
      </c>
      <c r="K2315" s="152"/>
      <c r="L2315" s="152"/>
      <c r="M2315" s="152"/>
      <c r="N2315" s="152"/>
      <c r="O2315" s="152"/>
      <c r="P2315" s="152"/>
      <c r="Q2315" s="152"/>
      <c r="R2315" s="152"/>
      <c r="S2315" s="152"/>
      <c r="T2315" s="153" cm="1">
        <f t="array" ref="T2315">MATCH(1,(TDU_Info!$C$5:$C$111=$T$6)*(TDU_Info!$B$5:$B$111&lt;=$B2315),0)</f>
        <v>86</v>
      </c>
      <c r="U2315" s="152">
        <f>100*(INDEX(TDU_Info!$E$5:$E$111,$T2315)/T$11+INDEX(TDU_Info!$F$5:$F$111,$T2315))</f>
        <v>3.7609000000000004</v>
      </c>
      <c r="V2315" s="152">
        <v>3.66</v>
      </c>
      <c r="W2315" s="152">
        <v>5.7309999999999999</v>
      </c>
      <c r="X2315" s="152">
        <v>6.15</v>
      </c>
      <c r="Y2315" s="152">
        <v>6.55</v>
      </c>
      <c r="Z2315" s="152">
        <v>4.3490000000000002</v>
      </c>
      <c r="AA2315" s="152">
        <v>6.2140000000000004</v>
      </c>
      <c r="AB2315" s="152">
        <v>6.649</v>
      </c>
      <c r="AC2315" s="152">
        <v>7.08</v>
      </c>
      <c r="AD2315" s="152">
        <v>3.4769999999999999</v>
      </c>
      <c r="AE2315" s="152">
        <v>7.06</v>
      </c>
      <c r="AF2315" s="152">
        <v>6.15</v>
      </c>
      <c r="AG2315" s="152">
        <v>6.4029999999999996</v>
      </c>
      <c r="AH2315" s="152">
        <v>4.202</v>
      </c>
      <c r="AI2315" s="152">
        <v>7.5659999999999998</v>
      </c>
      <c r="AJ2315" s="152">
        <v>6.649</v>
      </c>
      <c r="AK2315" s="152">
        <v>6.9480000000000004</v>
      </c>
      <c r="AL2315" s="152" t="e">
        <f t="shared" si="433"/>
        <v>#N/A</v>
      </c>
      <c r="AM2315" s="152" t="e">
        <f t="shared" si="434"/>
        <v>#N/A</v>
      </c>
      <c r="AN2315" s="152" t="e">
        <f>NA()</f>
        <v>#N/A</v>
      </c>
      <c r="AO2315" s="152" t="e">
        <f>NA()</f>
        <v>#N/A</v>
      </c>
      <c r="AP2315" s="152">
        <f t="shared" si="446"/>
        <v>8.5190999999999981</v>
      </c>
      <c r="AQ2315" s="152"/>
      <c r="AR2315" s="152"/>
      <c r="AS2315" s="153">
        <f t="shared" si="461"/>
        <v>108</v>
      </c>
      <c r="AT2315" s="153">
        <f t="shared" si="417"/>
        <v>1</v>
      </c>
      <c r="AU2315" s="153">
        <f t="shared" si="418"/>
        <v>0</v>
      </c>
      <c r="AV2315" s="153">
        <f t="shared" si="419"/>
        <v>0</v>
      </c>
      <c r="BA2315">
        <f t="shared" si="462"/>
        <v>18</v>
      </c>
    </row>
    <row r="2316" spans="2:53" x14ac:dyDescent="0.25">
      <c r="B2316" s="155">
        <f t="shared" si="441"/>
        <v>45035.999305555553</v>
      </c>
      <c r="C2316" s="155">
        <f t="shared" si="427"/>
        <v>45035.999305555553</v>
      </c>
      <c r="D2316" s="152">
        <f t="shared" si="430"/>
        <v>6.09</v>
      </c>
      <c r="E2316" s="152"/>
      <c r="F2316" s="152"/>
      <c r="G2316" s="152"/>
      <c r="H2316" s="152" t="e">
        <f t="shared" si="431"/>
        <v>#N/A</v>
      </c>
      <c r="I2316" s="152"/>
      <c r="J2316" s="152" t="e">
        <f t="shared" si="432"/>
        <v>#N/A</v>
      </c>
      <c r="K2316" s="152"/>
      <c r="L2316" s="152"/>
      <c r="M2316" s="152"/>
      <c r="N2316" s="152"/>
      <c r="O2316" s="152"/>
      <c r="P2316" s="152"/>
      <c r="Q2316" s="152"/>
      <c r="R2316" s="152"/>
      <c r="S2316" s="152"/>
      <c r="T2316" s="153" cm="1">
        <f t="array" ref="T2316">MATCH(1,(TDU_Info!$C$5:$C$111=$T$6)*(TDU_Info!$B$5:$B$111&lt;=$B2316),0)</f>
        <v>86</v>
      </c>
      <c r="U2316" s="152">
        <f>100*(INDEX(TDU_Info!$E$5:$E$111,$T2316)/T$11+INDEX(TDU_Info!$F$5:$F$111,$T2316))</f>
        <v>3.7609000000000004</v>
      </c>
      <c r="V2316" s="152">
        <v>3.6760000000000002</v>
      </c>
      <c r="W2316" s="152">
        <v>5.7309999999999999</v>
      </c>
      <c r="X2316" s="152">
        <v>6.09</v>
      </c>
      <c r="Y2316" s="152">
        <v>6.5</v>
      </c>
      <c r="Z2316" s="152">
        <v>4.3949999999999996</v>
      </c>
      <c r="AA2316" s="152">
        <v>6.2140000000000004</v>
      </c>
      <c r="AB2316" s="152">
        <v>6.44</v>
      </c>
      <c r="AC2316" s="152">
        <v>7.08</v>
      </c>
      <c r="AD2316" s="152">
        <v>3.4769999999999999</v>
      </c>
      <c r="AE2316" s="152">
        <v>7.27</v>
      </c>
      <c r="AF2316" s="152">
        <v>6.09</v>
      </c>
      <c r="AG2316" s="152">
        <v>6.4029999999999996</v>
      </c>
      <c r="AH2316" s="152">
        <v>4.202</v>
      </c>
      <c r="AI2316" s="152">
        <v>7.5659999999999998</v>
      </c>
      <c r="AJ2316" s="152">
        <v>6.44</v>
      </c>
      <c r="AK2316" s="152">
        <v>6.9480000000000004</v>
      </c>
      <c r="AL2316" s="152" t="e">
        <f t="shared" si="433"/>
        <v>#N/A</v>
      </c>
      <c r="AM2316" s="152" t="e">
        <f t="shared" si="434"/>
        <v>#N/A</v>
      </c>
      <c r="AN2316" s="152" t="e">
        <f>NA()</f>
        <v>#N/A</v>
      </c>
      <c r="AO2316" s="152" t="e">
        <f>NA()</f>
        <v>#N/A</v>
      </c>
      <c r="AP2316" s="152">
        <f t="shared" si="446"/>
        <v>8.5190999999999981</v>
      </c>
      <c r="AQ2316" s="152"/>
      <c r="AR2316" s="152"/>
      <c r="AS2316" s="153">
        <f t="shared" si="461"/>
        <v>109</v>
      </c>
      <c r="AT2316" s="153">
        <f t="shared" si="417"/>
        <v>1</v>
      </c>
      <c r="AU2316" s="153">
        <f t="shared" si="418"/>
        <v>0</v>
      </c>
      <c r="AV2316" s="153">
        <f t="shared" si="419"/>
        <v>0</v>
      </c>
      <c r="BA2316">
        <f t="shared" si="462"/>
        <v>19</v>
      </c>
    </row>
    <row r="2317" spans="2:53" x14ac:dyDescent="0.25">
      <c r="B2317" s="155">
        <f t="shared" si="441"/>
        <v>45036.999305555553</v>
      </c>
      <c r="C2317" s="155">
        <f t="shared" si="427"/>
        <v>45036.999305555553</v>
      </c>
      <c r="D2317" s="152">
        <f t="shared" si="430"/>
        <v>6.09</v>
      </c>
      <c r="E2317" s="152"/>
      <c r="F2317" s="152"/>
      <c r="G2317" s="152"/>
      <c r="H2317" s="152" t="e">
        <f t="shared" si="431"/>
        <v>#N/A</v>
      </c>
      <c r="I2317" s="152"/>
      <c r="J2317" s="152" t="e">
        <f t="shared" si="432"/>
        <v>#N/A</v>
      </c>
      <c r="K2317" s="152"/>
      <c r="L2317" s="152"/>
      <c r="M2317" s="152"/>
      <c r="N2317" s="152"/>
      <c r="O2317" s="152"/>
      <c r="P2317" s="152"/>
      <c r="Q2317" s="152"/>
      <c r="R2317" s="152"/>
      <c r="S2317" s="152"/>
      <c r="T2317" s="153" cm="1">
        <f t="array" ref="T2317">MATCH(1,(TDU_Info!$C$5:$C$111=$T$6)*(TDU_Info!$B$5:$B$111&lt;=$B2317),0)</f>
        <v>86</v>
      </c>
      <c r="U2317" s="152">
        <f>100*(INDEX(TDU_Info!$E$5:$E$111,$T2317)/T$11+INDEX(TDU_Info!$F$5:$F$111,$T2317))</f>
        <v>3.7609000000000004</v>
      </c>
      <c r="V2317" s="152">
        <v>4.3499999999999996</v>
      </c>
      <c r="W2317" s="152">
        <v>5.7309999999999999</v>
      </c>
      <c r="X2317" s="152">
        <v>6.09</v>
      </c>
      <c r="Y2317" s="152">
        <v>6.45</v>
      </c>
      <c r="Z2317" s="152">
        <v>4.4980000000000002</v>
      </c>
      <c r="AA2317" s="152">
        <v>6.2140000000000004</v>
      </c>
      <c r="AB2317" s="152">
        <v>6.44</v>
      </c>
      <c r="AC2317" s="152">
        <v>7.08</v>
      </c>
      <c r="AD2317" s="152">
        <v>4.1769999999999996</v>
      </c>
      <c r="AE2317" s="152">
        <v>7.27</v>
      </c>
      <c r="AF2317" s="152">
        <v>6.09</v>
      </c>
      <c r="AG2317" s="152">
        <v>6.3890000000000002</v>
      </c>
      <c r="AH2317" s="152">
        <v>4.5229999999999997</v>
      </c>
      <c r="AI2317" s="152">
        <v>7.5659999999999998</v>
      </c>
      <c r="AJ2317" s="152">
        <v>6.44</v>
      </c>
      <c r="AK2317" s="152">
        <v>6.8680000000000003</v>
      </c>
      <c r="AL2317" s="152" t="e">
        <f t="shared" si="433"/>
        <v>#N/A</v>
      </c>
      <c r="AM2317" s="152" t="e">
        <f t="shared" si="434"/>
        <v>#N/A</v>
      </c>
      <c r="AN2317" s="152" t="e">
        <f>NA()</f>
        <v>#N/A</v>
      </c>
      <c r="AO2317" s="152" t="e">
        <f>NA()</f>
        <v>#N/A</v>
      </c>
      <c r="AP2317" s="152">
        <f t="shared" si="446"/>
        <v>8.5190999999999981</v>
      </c>
      <c r="AQ2317" s="152"/>
      <c r="AR2317" s="152"/>
      <c r="AS2317" s="153">
        <f t="shared" si="461"/>
        <v>110</v>
      </c>
      <c r="AT2317" s="153">
        <f t="shared" si="417"/>
        <v>1</v>
      </c>
      <c r="AU2317" s="153">
        <f t="shared" si="418"/>
        <v>0</v>
      </c>
      <c r="AV2317" s="153">
        <f t="shared" si="419"/>
        <v>0</v>
      </c>
      <c r="BA2317">
        <f t="shared" si="462"/>
        <v>20</v>
      </c>
    </row>
    <row r="2318" spans="2:53" x14ac:dyDescent="0.25">
      <c r="B2318" s="155">
        <f t="shared" si="441"/>
        <v>45037.999305555553</v>
      </c>
      <c r="C2318" s="155">
        <f t="shared" si="427"/>
        <v>45037.999305555553</v>
      </c>
      <c r="D2318" s="152">
        <f t="shared" si="430"/>
        <v>6.09</v>
      </c>
      <c r="E2318" s="152"/>
      <c r="F2318" s="152"/>
      <c r="G2318" s="152"/>
      <c r="H2318" s="152" t="e">
        <f t="shared" si="431"/>
        <v>#N/A</v>
      </c>
      <c r="I2318" s="152"/>
      <c r="J2318" s="152" t="e">
        <f t="shared" si="432"/>
        <v>#N/A</v>
      </c>
      <c r="K2318" s="152"/>
      <c r="L2318" s="152"/>
      <c r="M2318" s="152"/>
      <c r="N2318" s="152"/>
      <c r="O2318" s="152"/>
      <c r="P2318" s="152"/>
      <c r="Q2318" s="152"/>
      <c r="R2318" s="152"/>
      <c r="S2318" s="152"/>
      <c r="T2318" s="153" cm="1">
        <f t="array" ref="T2318">MATCH(1,(TDU_Info!$C$5:$C$111=$T$6)*(TDU_Info!$B$5:$B$111&lt;=$B2318),0)</f>
        <v>86</v>
      </c>
      <c r="U2318" s="152">
        <f>100*(INDEX(TDU_Info!$E$5:$E$111,$T2318)/T$11+INDEX(TDU_Info!$F$5:$F$111,$T2318))</f>
        <v>3.7609000000000004</v>
      </c>
      <c r="V2318" s="152">
        <v>4.26</v>
      </c>
      <c r="W2318" s="152">
        <v>5.5069999999999997</v>
      </c>
      <c r="X2318" s="152">
        <v>6.09</v>
      </c>
      <c r="Y2318" s="152">
        <v>6.55</v>
      </c>
      <c r="Z2318" s="152">
        <v>4.3490000000000002</v>
      </c>
      <c r="AA2318" s="152">
        <v>6.1130000000000004</v>
      </c>
      <c r="AB2318" s="152">
        <v>6.44</v>
      </c>
      <c r="AC2318" s="152">
        <v>7.08</v>
      </c>
      <c r="AD2318" s="152">
        <v>4.1769999999999996</v>
      </c>
      <c r="AE2318" s="152">
        <v>7.26</v>
      </c>
      <c r="AF2318" s="152">
        <v>6.09</v>
      </c>
      <c r="AG2318" s="152">
        <v>6.3890000000000002</v>
      </c>
      <c r="AH2318" s="152">
        <v>4.3739999999999997</v>
      </c>
      <c r="AI2318" s="152">
        <v>7.5659999999999998</v>
      </c>
      <c r="AJ2318" s="152">
        <v>6.44</v>
      </c>
      <c r="AK2318" s="152">
        <v>6.8680000000000003</v>
      </c>
      <c r="AL2318" s="152" t="e">
        <f t="shared" si="433"/>
        <v>#N/A</v>
      </c>
      <c r="AM2318" s="152" t="e">
        <f t="shared" si="434"/>
        <v>#N/A</v>
      </c>
      <c r="AN2318" s="152" t="e">
        <f>NA()</f>
        <v>#N/A</v>
      </c>
      <c r="AO2318" s="152" t="e">
        <f>NA()</f>
        <v>#N/A</v>
      </c>
      <c r="AP2318" s="152">
        <f t="shared" si="446"/>
        <v>8.5190999999999981</v>
      </c>
      <c r="AQ2318" s="152"/>
      <c r="AR2318" s="152"/>
      <c r="AS2318" s="153">
        <f t="shared" si="461"/>
        <v>111</v>
      </c>
      <c r="AT2318" s="153">
        <f t="shared" si="417"/>
        <v>1</v>
      </c>
      <c r="AU2318" s="153">
        <f t="shared" si="418"/>
        <v>0</v>
      </c>
      <c r="AV2318" s="153">
        <f t="shared" si="419"/>
        <v>0</v>
      </c>
      <c r="BA2318">
        <f t="shared" si="462"/>
        <v>21</v>
      </c>
    </row>
    <row r="2319" spans="2:53" x14ac:dyDescent="0.25">
      <c r="B2319" s="155">
        <f t="shared" si="441"/>
        <v>45038.999305555553</v>
      </c>
      <c r="C2319" s="155">
        <f t="shared" si="427"/>
        <v>45038.999305555553</v>
      </c>
      <c r="D2319" s="152">
        <f t="shared" si="430"/>
        <v>6.09</v>
      </c>
      <c r="E2319" s="152"/>
      <c r="F2319" s="152"/>
      <c r="G2319" s="152"/>
      <c r="H2319" s="152" t="e">
        <f t="shared" si="431"/>
        <v>#N/A</v>
      </c>
      <c r="I2319" s="152"/>
      <c r="J2319" s="152" t="e">
        <f t="shared" si="432"/>
        <v>#N/A</v>
      </c>
      <c r="K2319" s="152"/>
      <c r="L2319" s="152"/>
      <c r="M2319" s="152"/>
      <c r="N2319" s="152"/>
      <c r="O2319" s="152"/>
      <c r="P2319" s="152"/>
      <c r="Q2319" s="152"/>
      <c r="R2319" s="152"/>
      <c r="S2319" s="152"/>
      <c r="T2319" s="153" cm="1">
        <f t="array" ref="T2319">MATCH(1,(TDU_Info!$C$5:$C$111=$T$6)*(TDU_Info!$B$5:$B$111&lt;=$B2319),0)</f>
        <v>86</v>
      </c>
      <c r="U2319" s="152">
        <f>100*(INDEX(TDU_Info!$E$5:$E$111,$T2319)/T$11+INDEX(TDU_Info!$F$5:$F$111,$T2319))</f>
        <v>3.7609000000000004</v>
      </c>
      <c r="V2319" s="152">
        <v>4.26</v>
      </c>
      <c r="W2319" s="152">
        <v>5.5069999999999997</v>
      </c>
      <c r="X2319" s="152">
        <v>6.09</v>
      </c>
      <c r="Y2319" s="152">
        <v>6.5</v>
      </c>
      <c r="Z2319" s="152">
        <v>4.3490000000000002</v>
      </c>
      <c r="AA2319" s="152">
        <v>6.1130000000000004</v>
      </c>
      <c r="AB2319" s="152">
        <v>6.44</v>
      </c>
      <c r="AC2319" s="152">
        <v>7.08</v>
      </c>
      <c r="AD2319" s="152">
        <v>4.1769999999999996</v>
      </c>
      <c r="AE2319" s="152">
        <v>7.26</v>
      </c>
      <c r="AF2319" s="152">
        <v>6.09</v>
      </c>
      <c r="AG2319" s="152">
        <v>6.3890000000000002</v>
      </c>
      <c r="AH2319" s="152">
        <v>4.3739999999999997</v>
      </c>
      <c r="AI2319" s="152">
        <v>7.5659999999999998</v>
      </c>
      <c r="AJ2319" s="152">
        <v>6.44</v>
      </c>
      <c r="AK2319" s="152">
        <v>6.9480000000000004</v>
      </c>
      <c r="AL2319" s="152" t="e">
        <f t="shared" si="433"/>
        <v>#N/A</v>
      </c>
      <c r="AM2319" s="152" t="e">
        <f t="shared" si="434"/>
        <v>#N/A</v>
      </c>
      <c r="AN2319" s="152" t="e">
        <f>NA()</f>
        <v>#N/A</v>
      </c>
      <c r="AO2319" s="152" t="e">
        <f>NA()</f>
        <v>#N/A</v>
      </c>
      <c r="AP2319" s="152">
        <f t="shared" si="446"/>
        <v>8.5190999999999981</v>
      </c>
      <c r="AQ2319" s="152"/>
      <c r="AR2319" s="152"/>
      <c r="AS2319" s="153">
        <f t="shared" si="461"/>
        <v>112</v>
      </c>
      <c r="AT2319" s="153">
        <f t="shared" si="417"/>
        <v>1</v>
      </c>
      <c r="AU2319" s="153">
        <f t="shared" si="418"/>
        <v>0</v>
      </c>
      <c r="AV2319" s="153">
        <f t="shared" si="419"/>
        <v>0</v>
      </c>
      <c r="BA2319">
        <f t="shared" si="462"/>
        <v>22</v>
      </c>
    </row>
    <row r="2320" spans="2:53" x14ac:dyDescent="0.25">
      <c r="B2320" s="155">
        <f t="shared" si="441"/>
        <v>45039.999305555553</v>
      </c>
      <c r="C2320" s="155">
        <f t="shared" si="427"/>
        <v>45039.999305555553</v>
      </c>
      <c r="D2320" s="152">
        <f t="shared" si="430"/>
        <v>6.09</v>
      </c>
      <c r="E2320" s="152"/>
      <c r="F2320" s="152"/>
      <c r="G2320" s="152"/>
      <c r="H2320" s="152" t="e">
        <f t="shared" si="431"/>
        <v>#N/A</v>
      </c>
      <c r="I2320" s="152"/>
      <c r="J2320" s="152" t="e">
        <f t="shared" si="432"/>
        <v>#N/A</v>
      </c>
      <c r="K2320" s="152"/>
      <c r="L2320" s="152"/>
      <c r="M2320" s="152"/>
      <c r="N2320" s="152"/>
      <c r="O2320" s="152"/>
      <c r="P2320" s="152"/>
      <c r="Q2320" s="152"/>
      <c r="R2320" s="152"/>
      <c r="S2320" s="152"/>
      <c r="T2320" s="153" cm="1">
        <f t="array" ref="T2320">MATCH(1,(TDU_Info!$C$5:$C$111=$T$6)*(TDU_Info!$B$5:$B$111&lt;=$B2320),0)</f>
        <v>86</v>
      </c>
      <c r="U2320" s="152">
        <f>100*(INDEX(TDU_Info!$E$5:$E$111,$T2320)/T$11+INDEX(TDU_Info!$F$5:$F$111,$T2320))</f>
        <v>3.7609000000000004</v>
      </c>
      <c r="V2320" s="152">
        <v>4.26</v>
      </c>
      <c r="W2320" s="152">
        <v>5.5069999999999997</v>
      </c>
      <c r="X2320" s="152">
        <v>6.09</v>
      </c>
      <c r="Y2320" s="152">
        <v>6.5</v>
      </c>
      <c r="Z2320" s="152">
        <v>4.3490000000000002</v>
      </c>
      <c r="AA2320" s="152">
        <v>6.1130000000000004</v>
      </c>
      <c r="AB2320" s="152">
        <v>6.44</v>
      </c>
      <c r="AC2320" s="152">
        <v>7.08</v>
      </c>
      <c r="AD2320" s="152">
        <v>4.1769999999999996</v>
      </c>
      <c r="AE2320" s="152">
        <v>7.26</v>
      </c>
      <c r="AF2320" s="152">
        <v>6.09</v>
      </c>
      <c r="AG2320" s="152">
        <v>6.3890000000000002</v>
      </c>
      <c r="AH2320" s="152">
        <v>4.3739999999999997</v>
      </c>
      <c r="AI2320" s="152">
        <v>7.5659999999999998</v>
      </c>
      <c r="AJ2320" s="152">
        <v>6.44</v>
      </c>
      <c r="AK2320" s="152">
        <v>6.9480000000000004</v>
      </c>
      <c r="AL2320" s="152" t="e">
        <f t="shared" si="433"/>
        <v>#N/A</v>
      </c>
      <c r="AM2320" s="152" t="e">
        <f t="shared" si="434"/>
        <v>#N/A</v>
      </c>
      <c r="AN2320" s="152" t="e">
        <f>NA()</f>
        <v>#N/A</v>
      </c>
      <c r="AO2320" s="152" t="e">
        <f>NA()</f>
        <v>#N/A</v>
      </c>
      <c r="AP2320" s="152">
        <f t="shared" si="446"/>
        <v>8.5190999999999981</v>
      </c>
      <c r="AQ2320" s="152"/>
      <c r="AR2320" s="152"/>
      <c r="AS2320" s="153">
        <f t="shared" si="461"/>
        <v>113</v>
      </c>
      <c r="AT2320" s="153">
        <f t="shared" si="417"/>
        <v>1</v>
      </c>
      <c r="AU2320" s="153">
        <f t="shared" si="418"/>
        <v>0</v>
      </c>
      <c r="AV2320" s="153">
        <f t="shared" si="419"/>
        <v>0</v>
      </c>
      <c r="BA2320">
        <f t="shared" si="462"/>
        <v>23</v>
      </c>
    </row>
    <row r="2321" spans="2:53" x14ac:dyDescent="0.25">
      <c r="B2321" s="155">
        <f t="shared" si="441"/>
        <v>45040.999305555553</v>
      </c>
      <c r="C2321" s="155">
        <f t="shared" si="427"/>
        <v>45040.999305555553</v>
      </c>
      <c r="D2321" s="152">
        <f t="shared" si="430"/>
        <v>6.09</v>
      </c>
      <c r="E2321" s="152"/>
      <c r="F2321" s="152"/>
      <c r="G2321" s="152"/>
      <c r="H2321" s="152" t="e">
        <f t="shared" si="431"/>
        <v>#N/A</v>
      </c>
      <c r="I2321" s="152"/>
      <c r="J2321" s="152" t="e">
        <f t="shared" si="432"/>
        <v>#N/A</v>
      </c>
      <c r="K2321" s="152"/>
      <c r="L2321" s="152"/>
      <c r="M2321" s="152"/>
      <c r="N2321" s="152"/>
      <c r="O2321" s="152"/>
      <c r="P2321" s="152"/>
      <c r="Q2321" s="152"/>
      <c r="R2321" s="152"/>
      <c r="S2321" s="152"/>
      <c r="T2321" s="153" cm="1">
        <f t="array" ref="T2321">MATCH(1,(TDU_Info!$C$5:$C$111=$T$6)*(TDU_Info!$B$5:$B$111&lt;=$B2321),0)</f>
        <v>86</v>
      </c>
      <c r="U2321" s="152">
        <f>100*(INDEX(TDU_Info!$E$5:$E$111,$T2321)/T$11+INDEX(TDU_Info!$F$5:$F$111,$T2321))</f>
        <v>3.7609000000000004</v>
      </c>
      <c r="V2321" s="152">
        <v>4.26</v>
      </c>
      <c r="W2321" s="152">
        <v>5.5069999999999997</v>
      </c>
      <c r="X2321" s="152">
        <v>6.09</v>
      </c>
      <c r="Y2321" s="152">
        <v>6.5</v>
      </c>
      <c r="Z2321" s="152">
        <v>4.3490000000000002</v>
      </c>
      <c r="AA2321" s="152">
        <v>6.1130000000000004</v>
      </c>
      <c r="AB2321" s="152">
        <v>6.44</v>
      </c>
      <c r="AC2321" s="152">
        <v>7.08</v>
      </c>
      <c r="AD2321" s="152">
        <v>4.1769999999999996</v>
      </c>
      <c r="AE2321" s="152">
        <v>7.26</v>
      </c>
      <c r="AF2321" s="152">
        <v>6.09</v>
      </c>
      <c r="AG2321" s="152">
        <v>6.3890000000000002</v>
      </c>
      <c r="AH2321" s="152">
        <v>4.3739999999999997</v>
      </c>
      <c r="AI2321" s="152">
        <v>7.5659999999999998</v>
      </c>
      <c r="AJ2321" s="152">
        <v>6.44</v>
      </c>
      <c r="AK2321" s="152">
        <v>6.9480000000000004</v>
      </c>
      <c r="AL2321" s="152" t="e">
        <f t="shared" si="433"/>
        <v>#N/A</v>
      </c>
      <c r="AM2321" s="152" t="e">
        <f t="shared" si="434"/>
        <v>#N/A</v>
      </c>
      <c r="AN2321" s="152" t="e">
        <f>NA()</f>
        <v>#N/A</v>
      </c>
      <c r="AO2321" s="152" t="e">
        <f>NA()</f>
        <v>#N/A</v>
      </c>
      <c r="AP2321" s="152">
        <f t="shared" si="446"/>
        <v>8.5190999999999981</v>
      </c>
      <c r="AQ2321" s="152"/>
      <c r="AR2321" s="152"/>
      <c r="AS2321" s="153">
        <f t="shared" si="461"/>
        <v>114</v>
      </c>
      <c r="AT2321" s="153">
        <f t="shared" ref="AT2321:AT2575" si="463">1-$AU2321-$AV2321</f>
        <v>1</v>
      </c>
      <c r="AU2321" s="153">
        <f t="shared" ref="AU2321:AU2575" si="464">IF(AND($AS2321&gt;=AU$12,$AS2321&lt;=AU$13),1-$AV2321,0)</f>
        <v>0</v>
      </c>
      <c r="AV2321" s="153">
        <f t="shared" ref="AV2321:AV2575" si="465">IF(AND($AS2321&gt;=AV$12,$AS2321&lt;=AV$13),1,0)</f>
        <v>0</v>
      </c>
      <c r="BA2321">
        <f t="shared" si="462"/>
        <v>24</v>
      </c>
    </row>
    <row r="2322" spans="2:53" x14ac:dyDescent="0.25">
      <c r="B2322" s="155">
        <f t="shared" si="441"/>
        <v>45041.999305555553</v>
      </c>
      <c r="C2322" s="155">
        <f t="shared" si="427"/>
        <v>45041.999305555553</v>
      </c>
      <c r="D2322" s="152">
        <f t="shared" si="430"/>
        <v>6.0890000000000004</v>
      </c>
      <c r="E2322" s="152"/>
      <c r="F2322" s="152"/>
      <c r="G2322" s="152"/>
      <c r="H2322" s="152" t="e">
        <f t="shared" si="431"/>
        <v>#N/A</v>
      </c>
      <c r="I2322" s="152"/>
      <c r="J2322" s="152" t="e">
        <f t="shared" si="432"/>
        <v>#N/A</v>
      </c>
      <c r="K2322" s="152"/>
      <c r="L2322" s="152"/>
      <c r="M2322" s="152"/>
      <c r="N2322" s="152"/>
      <c r="O2322" s="152"/>
      <c r="P2322" s="152"/>
      <c r="Q2322" s="152"/>
      <c r="R2322" s="152"/>
      <c r="S2322" s="152"/>
      <c r="T2322" s="153" cm="1">
        <f t="array" ref="T2322">MATCH(1,(TDU_Info!$C$5:$C$111=$T$6)*(TDU_Info!$B$5:$B$111&lt;=$B2322),0)</f>
        <v>86</v>
      </c>
      <c r="U2322" s="152">
        <f>100*(INDEX(TDU_Info!$E$5:$E$111,$T2322)/T$11+INDEX(TDU_Info!$F$5:$F$111,$T2322))</f>
        <v>3.7609000000000004</v>
      </c>
      <c r="V2322" s="152">
        <v>4.26</v>
      </c>
      <c r="W2322" s="152">
        <v>5.5069999999999997</v>
      </c>
      <c r="X2322" s="152">
        <v>6.09</v>
      </c>
      <c r="Y2322" s="152">
        <v>6.5</v>
      </c>
      <c r="Z2322" s="152">
        <v>4.3490000000000002</v>
      </c>
      <c r="AA2322" s="152">
        <v>6.1130000000000004</v>
      </c>
      <c r="AB2322" s="152">
        <v>6.44</v>
      </c>
      <c r="AC2322" s="152">
        <v>7.08</v>
      </c>
      <c r="AD2322" s="152">
        <v>4.1769999999999996</v>
      </c>
      <c r="AE2322" s="152">
        <v>7.26</v>
      </c>
      <c r="AF2322" s="152">
        <v>6.0890000000000004</v>
      </c>
      <c r="AG2322" s="152">
        <v>6.3890000000000002</v>
      </c>
      <c r="AH2322" s="152">
        <v>4.3739999999999997</v>
      </c>
      <c r="AI2322" s="152">
        <v>7.5659999999999998</v>
      </c>
      <c r="AJ2322" s="152">
        <v>6.44</v>
      </c>
      <c r="AK2322" s="152">
        <v>6.9480000000000004</v>
      </c>
      <c r="AL2322" s="152" t="e">
        <f t="shared" si="433"/>
        <v>#N/A</v>
      </c>
      <c r="AM2322" s="152" t="e">
        <f t="shared" si="434"/>
        <v>#N/A</v>
      </c>
      <c r="AN2322" s="152" t="e">
        <f>NA()</f>
        <v>#N/A</v>
      </c>
      <c r="AO2322" s="152" t="e">
        <f>NA()</f>
        <v>#N/A</v>
      </c>
      <c r="AP2322" s="152">
        <f t="shared" si="446"/>
        <v>8.5190999999999981</v>
      </c>
      <c r="AQ2322" s="152"/>
      <c r="AR2322" s="152"/>
      <c r="AS2322" s="153">
        <f t="shared" si="461"/>
        <v>115</v>
      </c>
      <c r="AT2322" s="153">
        <f t="shared" si="463"/>
        <v>1</v>
      </c>
      <c r="AU2322" s="153">
        <f t="shared" si="464"/>
        <v>0</v>
      </c>
      <c r="AV2322" s="153">
        <f t="shared" si="465"/>
        <v>0</v>
      </c>
      <c r="BA2322">
        <f t="shared" si="462"/>
        <v>25</v>
      </c>
    </row>
    <row r="2323" spans="2:53" x14ac:dyDescent="0.25">
      <c r="B2323" s="155">
        <f t="shared" si="441"/>
        <v>45042.999305555553</v>
      </c>
      <c r="C2323" s="155">
        <f t="shared" si="427"/>
        <v>45042.999305555553</v>
      </c>
      <c r="D2323" s="152">
        <f t="shared" si="430"/>
        <v>6.0890000000000004</v>
      </c>
      <c r="E2323" s="152"/>
      <c r="F2323" s="152"/>
      <c r="G2323" s="152"/>
      <c r="H2323" s="152" t="e">
        <f t="shared" si="431"/>
        <v>#N/A</v>
      </c>
      <c r="I2323" s="152"/>
      <c r="J2323" s="152" t="e">
        <f t="shared" si="432"/>
        <v>#N/A</v>
      </c>
      <c r="K2323" s="152"/>
      <c r="L2323" s="152"/>
      <c r="M2323" s="152"/>
      <c r="N2323" s="152"/>
      <c r="O2323" s="152"/>
      <c r="P2323" s="152"/>
      <c r="Q2323" s="152"/>
      <c r="R2323" s="152"/>
      <c r="S2323" s="152"/>
      <c r="T2323" s="153" cm="1">
        <f t="array" ref="T2323">MATCH(1,(TDU_Info!$C$5:$C$111=$T$6)*(TDU_Info!$B$5:$B$111&lt;=$B2323),0)</f>
        <v>86</v>
      </c>
      <c r="U2323" s="152">
        <f>100*(INDEX(TDU_Info!$E$5:$E$111,$T2323)/T$11+INDEX(TDU_Info!$F$5:$F$111,$T2323))</f>
        <v>3.7609000000000004</v>
      </c>
      <c r="V2323" s="152">
        <v>4.26</v>
      </c>
      <c r="W2323" s="152">
        <v>5.5279999999999996</v>
      </c>
      <c r="X2323" s="152">
        <v>6.09</v>
      </c>
      <c r="Y2323" s="152">
        <v>6.2119999999999997</v>
      </c>
      <c r="Z2323" s="152">
        <v>4.3490000000000002</v>
      </c>
      <c r="AA2323" s="152">
        <v>6.03</v>
      </c>
      <c r="AB2323" s="152">
        <v>6.44</v>
      </c>
      <c r="AC2323" s="152">
        <v>6.8719999999999999</v>
      </c>
      <c r="AD2323" s="152">
        <v>4.1769999999999996</v>
      </c>
      <c r="AE2323" s="152">
        <v>7.274</v>
      </c>
      <c r="AF2323" s="152">
        <v>6.0890000000000004</v>
      </c>
      <c r="AG2323" s="152">
        <v>6.2119999999999997</v>
      </c>
      <c r="AH2323" s="152">
        <v>4.3739999999999997</v>
      </c>
      <c r="AI2323" s="152">
        <v>7.5659999999999998</v>
      </c>
      <c r="AJ2323" s="152">
        <v>6.44</v>
      </c>
      <c r="AK2323" s="152">
        <v>6.8719999999999999</v>
      </c>
      <c r="AL2323" s="152" t="e">
        <f t="shared" si="433"/>
        <v>#N/A</v>
      </c>
      <c r="AM2323" s="152" t="e">
        <f t="shared" si="434"/>
        <v>#N/A</v>
      </c>
      <c r="AN2323" s="152" t="e">
        <f>NA()</f>
        <v>#N/A</v>
      </c>
      <c r="AO2323" s="152" t="e">
        <f>NA()</f>
        <v>#N/A</v>
      </c>
      <c r="AP2323" s="152">
        <f t="shared" si="446"/>
        <v>8.5190999999999981</v>
      </c>
      <c r="AQ2323" s="152"/>
      <c r="AR2323" s="152"/>
      <c r="AS2323" s="153">
        <f t="shared" si="461"/>
        <v>116</v>
      </c>
      <c r="AT2323" s="153">
        <f t="shared" si="463"/>
        <v>1</v>
      </c>
      <c r="AU2323" s="153">
        <f t="shared" si="464"/>
        <v>0</v>
      </c>
      <c r="AV2323" s="153">
        <f t="shared" si="465"/>
        <v>0</v>
      </c>
      <c r="BA2323">
        <f t="shared" si="462"/>
        <v>26</v>
      </c>
    </row>
    <row r="2324" spans="2:53" x14ac:dyDescent="0.25">
      <c r="B2324" s="155">
        <f t="shared" si="441"/>
        <v>45043.999305555553</v>
      </c>
      <c r="C2324" s="155">
        <f t="shared" si="427"/>
        <v>45043.999305555553</v>
      </c>
      <c r="D2324" s="152">
        <f t="shared" si="430"/>
        <v>6.0890000000000004</v>
      </c>
      <c r="E2324" s="152"/>
      <c r="F2324" s="152"/>
      <c r="G2324" s="152"/>
      <c r="H2324" s="152" t="e">
        <f t="shared" si="431"/>
        <v>#N/A</v>
      </c>
      <c r="I2324" s="152"/>
      <c r="J2324" s="152" t="e">
        <f t="shared" si="432"/>
        <v>#N/A</v>
      </c>
      <c r="K2324" s="152"/>
      <c r="L2324" s="152"/>
      <c r="M2324" s="152"/>
      <c r="N2324" s="152"/>
      <c r="O2324" s="152"/>
      <c r="P2324" s="152"/>
      <c r="Q2324" s="152"/>
      <c r="R2324" s="152"/>
      <c r="S2324" s="152"/>
      <c r="T2324" s="153" cm="1">
        <f t="array" ref="T2324">MATCH(1,(TDU_Info!$C$5:$C$111=$T$6)*(TDU_Info!$B$5:$B$111&lt;=$B2324),0)</f>
        <v>86</v>
      </c>
      <c r="U2324" s="152">
        <f>100*(INDEX(TDU_Info!$E$5:$E$111,$T2324)/T$11+INDEX(TDU_Info!$F$5:$F$111,$T2324))</f>
        <v>3.7609000000000004</v>
      </c>
      <c r="V2324" s="152">
        <v>4.26</v>
      </c>
      <c r="W2324" s="152">
        <v>5.5279999999999996</v>
      </c>
      <c r="X2324" s="152">
        <v>6.09</v>
      </c>
      <c r="Y2324" s="152">
        <v>6.2119999999999997</v>
      </c>
      <c r="Z2324" s="152">
        <v>4.3490000000000002</v>
      </c>
      <c r="AA2324" s="152">
        <v>6.03</v>
      </c>
      <c r="AB2324" s="152">
        <v>6.44</v>
      </c>
      <c r="AC2324" s="152">
        <v>6.8719999999999999</v>
      </c>
      <c r="AD2324" s="152">
        <v>4.1769999999999996</v>
      </c>
      <c r="AE2324" s="152">
        <v>7.274</v>
      </c>
      <c r="AF2324" s="152">
        <v>6.0890000000000004</v>
      </c>
      <c r="AG2324" s="152">
        <v>6.2119999999999997</v>
      </c>
      <c r="AH2324" s="152">
        <v>4.3739999999999997</v>
      </c>
      <c r="AI2324" s="152">
        <v>7.5659999999999998</v>
      </c>
      <c r="AJ2324" s="152">
        <v>6.44</v>
      </c>
      <c r="AK2324" s="152">
        <v>6.8719999999999999</v>
      </c>
      <c r="AL2324" s="152" t="e">
        <f t="shared" si="433"/>
        <v>#N/A</v>
      </c>
      <c r="AM2324" s="152" t="e">
        <f t="shared" si="434"/>
        <v>#N/A</v>
      </c>
      <c r="AN2324" s="152" t="e">
        <f>NA()</f>
        <v>#N/A</v>
      </c>
      <c r="AO2324" s="152" t="e">
        <f>NA()</f>
        <v>#N/A</v>
      </c>
      <c r="AP2324" s="152">
        <f t="shared" si="446"/>
        <v>8.5190999999999981</v>
      </c>
      <c r="AQ2324" s="152"/>
      <c r="AR2324" s="152"/>
      <c r="AS2324" s="153">
        <f t="shared" si="461"/>
        <v>117</v>
      </c>
      <c r="AT2324" s="153">
        <f t="shared" si="463"/>
        <v>1</v>
      </c>
      <c r="AU2324" s="153">
        <f t="shared" si="464"/>
        <v>0</v>
      </c>
      <c r="AV2324" s="153">
        <f t="shared" si="465"/>
        <v>0</v>
      </c>
      <c r="BA2324">
        <f t="shared" si="462"/>
        <v>27</v>
      </c>
    </row>
    <row r="2325" spans="2:53" x14ac:dyDescent="0.25">
      <c r="B2325" s="155">
        <f t="shared" si="441"/>
        <v>45044.999305555553</v>
      </c>
      <c r="C2325" s="155">
        <f t="shared" si="427"/>
        <v>45044.999305555553</v>
      </c>
      <c r="D2325" s="152">
        <f t="shared" si="430"/>
        <v>6.05</v>
      </c>
      <c r="E2325" s="152"/>
      <c r="F2325" s="152"/>
      <c r="G2325" s="152"/>
      <c r="H2325" s="152" t="e">
        <f t="shared" si="431"/>
        <v>#N/A</v>
      </c>
      <c r="I2325" s="152"/>
      <c r="J2325" s="152" t="e">
        <f t="shared" si="432"/>
        <v>#N/A</v>
      </c>
      <c r="K2325" s="152"/>
      <c r="L2325" s="152"/>
      <c r="M2325" s="152"/>
      <c r="N2325" s="152"/>
      <c r="O2325" s="152"/>
      <c r="P2325" s="152"/>
      <c r="Q2325" s="152"/>
      <c r="R2325" s="152"/>
      <c r="S2325" s="152"/>
      <c r="T2325" s="153" cm="1">
        <f t="array" ref="T2325">MATCH(1,(TDU_Info!$C$5:$C$111=$T$6)*(TDU_Info!$B$5:$B$111&lt;=$B2325),0)</f>
        <v>86</v>
      </c>
      <c r="U2325" s="152">
        <f>100*(INDEX(TDU_Info!$E$5:$E$111,$T2325)/T$11+INDEX(TDU_Info!$F$5:$F$111,$T2325))</f>
        <v>3.7609000000000004</v>
      </c>
      <c r="V2325" s="152">
        <v>4.1760000000000002</v>
      </c>
      <c r="W2325" s="152">
        <v>5.5279999999999996</v>
      </c>
      <c r="X2325" s="152">
        <v>6</v>
      </c>
      <c r="Y2325" s="152">
        <v>6.2119999999999997</v>
      </c>
      <c r="Z2325" s="152">
        <v>4.3490000000000002</v>
      </c>
      <c r="AA2325" s="152">
        <v>6.03</v>
      </c>
      <c r="AB2325" s="152">
        <v>6.3</v>
      </c>
      <c r="AC2325" s="152">
        <v>6.8719999999999999</v>
      </c>
      <c r="AD2325" s="152">
        <v>3.9769999999999999</v>
      </c>
      <c r="AE2325" s="152">
        <v>7.24</v>
      </c>
      <c r="AF2325" s="152">
        <v>6.05</v>
      </c>
      <c r="AG2325" s="152">
        <v>6.2119999999999997</v>
      </c>
      <c r="AH2325" s="152">
        <v>4.3019999999999996</v>
      </c>
      <c r="AI2325" s="152">
        <v>7.5629999999999997</v>
      </c>
      <c r="AJ2325" s="152">
        <v>6.35</v>
      </c>
      <c r="AK2325" s="152">
        <v>6.8719999999999999</v>
      </c>
      <c r="AL2325" s="152" t="e">
        <f t="shared" si="433"/>
        <v>#N/A</v>
      </c>
      <c r="AM2325" s="152" t="e">
        <f t="shared" si="434"/>
        <v>#N/A</v>
      </c>
      <c r="AN2325" s="152" t="e">
        <f>NA()</f>
        <v>#N/A</v>
      </c>
      <c r="AO2325" s="152" t="e">
        <f>NA()</f>
        <v>#N/A</v>
      </c>
      <c r="AP2325" s="152">
        <f t="shared" si="446"/>
        <v>8.5190999999999981</v>
      </c>
      <c r="AQ2325" s="152"/>
      <c r="AR2325" s="152"/>
      <c r="AS2325" s="153">
        <f t="shared" si="461"/>
        <v>118</v>
      </c>
      <c r="AT2325" s="153">
        <f t="shared" si="463"/>
        <v>1</v>
      </c>
      <c r="AU2325" s="153">
        <f t="shared" si="464"/>
        <v>0</v>
      </c>
      <c r="AV2325" s="153">
        <f t="shared" si="465"/>
        <v>0</v>
      </c>
      <c r="BA2325">
        <f t="shared" si="462"/>
        <v>28</v>
      </c>
    </row>
    <row r="2326" spans="2:53" x14ac:dyDescent="0.25">
      <c r="B2326" s="155">
        <f t="shared" si="441"/>
        <v>45045.999305555553</v>
      </c>
      <c r="C2326" s="155">
        <f t="shared" si="427"/>
        <v>45045.999305555553</v>
      </c>
      <c r="D2326" s="152">
        <f t="shared" si="430"/>
        <v>6.0890000000000004</v>
      </c>
      <c r="E2326" s="152"/>
      <c r="F2326" s="152"/>
      <c r="G2326" s="152"/>
      <c r="H2326" s="152" t="e">
        <f t="shared" si="431"/>
        <v>#N/A</v>
      </c>
      <c r="I2326" s="152"/>
      <c r="J2326" s="152" t="e">
        <f t="shared" si="432"/>
        <v>#N/A</v>
      </c>
      <c r="K2326" s="152"/>
      <c r="L2326" s="152"/>
      <c r="M2326" s="152"/>
      <c r="N2326" s="152"/>
      <c r="O2326" s="152"/>
      <c r="P2326" s="152"/>
      <c r="Q2326" s="152"/>
      <c r="R2326" s="152"/>
      <c r="S2326" s="152"/>
      <c r="T2326" s="153" cm="1">
        <f t="array" ref="T2326">MATCH(1,(TDU_Info!$C$5:$C$111=$T$6)*(TDU_Info!$B$5:$B$111&lt;=$B2326),0)</f>
        <v>86</v>
      </c>
      <c r="U2326" s="152">
        <f>100*(INDEX(TDU_Info!$E$5:$E$111,$T2326)/T$11+INDEX(TDU_Info!$F$5:$F$111,$T2326))</f>
        <v>3.7609000000000004</v>
      </c>
      <c r="V2326" s="152">
        <v>4.16</v>
      </c>
      <c r="W2326" s="152">
        <v>5.5279999999999996</v>
      </c>
      <c r="X2326" s="152">
        <v>6.09</v>
      </c>
      <c r="Y2326" s="152">
        <v>6.2119999999999997</v>
      </c>
      <c r="Z2326" s="152">
        <v>4.2489999999999997</v>
      </c>
      <c r="AA2326" s="152">
        <v>6.03</v>
      </c>
      <c r="AB2326" s="152">
        <v>6.44</v>
      </c>
      <c r="AC2326" s="152">
        <v>6.8719999999999999</v>
      </c>
      <c r="AD2326" s="152">
        <v>3.9769999999999999</v>
      </c>
      <c r="AE2326" s="152">
        <v>7.24</v>
      </c>
      <c r="AF2326" s="152">
        <v>6.0890000000000004</v>
      </c>
      <c r="AG2326" s="152">
        <v>6.2119999999999997</v>
      </c>
      <c r="AH2326" s="152">
        <v>4.274</v>
      </c>
      <c r="AI2326" s="152">
        <v>7.5629999999999997</v>
      </c>
      <c r="AJ2326" s="152">
        <v>6.44</v>
      </c>
      <c r="AK2326" s="152">
        <v>6.8719999999999999</v>
      </c>
      <c r="AL2326" s="152" t="e">
        <f t="shared" si="433"/>
        <v>#N/A</v>
      </c>
      <c r="AM2326" s="152" t="e">
        <f t="shared" si="434"/>
        <v>#N/A</v>
      </c>
      <c r="AN2326" s="152" t="e">
        <f>NA()</f>
        <v>#N/A</v>
      </c>
      <c r="AO2326" s="152" t="e">
        <f>NA()</f>
        <v>#N/A</v>
      </c>
      <c r="AP2326" s="152">
        <f t="shared" si="446"/>
        <v>8.5190999999999981</v>
      </c>
      <c r="AQ2326" s="152"/>
      <c r="AR2326" s="152"/>
      <c r="AS2326" s="153">
        <f t="shared" si="461"/>
        <v>119</v>
      </c>
      <c r="AT2326" s="153">
        <f t="shared" si="463"/>
        <v>1</v>
      </c>
      <c r="AU2326" s="153">
        <f t="shared" si="464"/>
        <v>0</v>
      </c>
      <c r="AV2326" s="153">
        <f t="shared" si="465"/>
        <v>0</v>
      </c>
      <c r="BA2326">
        <f t="shared" si="462"/>
        <v>29</v>
      </c>
    </row>
    <row r="2327" spans="2:53" x14ac:dyDescent="0.25">
      <c r="B2327" s="155">
        <f t="shared" si="441"/>
        <v>45046.999305555553</v>
      </c>
      <c r="C2327" s="155">
        <f t="shared" si="427"/>
        <v>45046.999305555553</v>
      </c>
      <c r="D2327" s="152">
        <f t="shared" si="430"/>
        <v>6.0890000000000004</v>
      </c>
      <c r="E2327" s="152"/>
      <c r="F2327" s="152"/>
      <c r="G2327" s="152"/>
      <c r="H2327" s="152" t="e">
        <f t="shared" si="431"/>
        <v>#N/A</v>
      </c>
      <c r="I2327" s="152"/>
      <c r="J2327" s="152" t="e">
        <f t="shared" si="432"/>
        <v>#N/A</v>
      </c>
      <c r="K2327" s="152"/>
      <c r="L2327" s="152"/>
      <c r="M2327" s="152"/>
      <c r="N2327" s="152"/>
      <c r="O2327" s="152"/>
      <c r="P2327" s="152"/>
      <c r="Q2327" s="152"/>
      <c r="R2327" s="152"/>
      <c r="S2327" s="152"/>
      <c r="T2327" s="153" cm="1">
        <f t="array" ref="T2327">MATCH(1,(TDU_Info!$C$5:$C$111=$T$6)*(TDU_Info!$B$5:$B$111&lt;=$B2327),0)</f>
        <v>86</v>
      </c>
      <c r="U2327" s="152">
        <f>100*(INDEX(TDU_Info!$E$5:$E$111,$T2327)/T$11+INDEX(TDU_Info!$F$5:$F$111,$T2327))</f>
        <v>3.7609000000000004</v>
      </c>
      <c r="V2327" s="152">
        <v>4.16</v>
      </c>
      <c r="W2327" s="152">
        <v>5.5279999999999996</v>
      </c>
      <c r="X2327" s="152">
        <v>6.09</v>
      </c>
      <c r="Y2327" s="152">
        <v>6.2119999999999997</v>
      </c>
      <c r="Z2327" s="152">
        <v>4.2489999999999997</v>
      </c>
      <c r="AA2327" s="152">
        <v>6.03</v>
      </c>
      <c r="AB2327" s="152">
        <v>6.44</v>
      </c>
      <c r="AC2327" s="152">
        <v>6.8719999999999999</v>
      </c>
      <c r="AD2327" s="152">
        <v>3.9769999999999999</v>
      </c>
      <c r="AE2327" s="152">
        <v>7.24</v>
      </c>
      <c r="AF2327" s="152">
        <v>6.0890000000000004</v>
      </c>
      <c r="AG2327" s="152">
        <v>6.2119999999999997</v>
      </c>
      <c r="AH2327" s="152">
        <v>4.274</v>
      </c>
      <c r="AI2327" s="152">
        <v>7.5629999999999997</v>
      </c>
      <c r="AJ2327" s="152">
        <v>6.44</v>
      </c>
      <c r="AK2327" s="152">
        <v>6.8719999999999999</v>
      </c>
      <c r="AL2327" s="152" t="e">
        <f t="shared" si="433"/>
        <v>#N/A</v>
      </c>
      <c r="AM2327" s="152" t="e">
        <f t="shared" si="434"/>
        <v>#N/A</v>
      </c>
      <c r="AN2327" s="152" t="e">
        <f>NA()</f>
        <v>#N/A</v>
      </c>
      <c r="AO2327" s="152" t="e">
        <f>NA()</f>
        <v>#N/A</v>
      </c>
      <c r="AP2327" s="152">
        <f t="shared" si="446"/>
        <v>8.5190999999999981</v>
      </c>
      <c r="AQ2327" s="152"/>
      <c r="AR2327" s="152"/>
      <c r="AS2327" s="153">
        <f t="shared" si="461"/>
        <v>120</v>
      </c>
      <c r="AT2327" s="153">
        <f t="shared" si="463"/>
        <v>1</v>
      </c>
      <c r="AU2327" s="153">
        <f t="shared" si="464"/>
        <v>0</v>
      </c>
      <c r="AV2327" s="153">
        <f t="shared" si="465"/>
        <v>0</v>
      </c>
      <c r="BA2327">
        <f t="shared" si="462"/>
        <v>30</v>
      </c>
    </row>
    <row r="2328" spans="2:53" x14ac:dyDescent="0.25">
      <c r="B2328" s="155">
        <f t="shared" si="441"/>
        <v>45047.999305555553</v>
      </c>
      <c r="C2328" s="155">
        <f t="shared" si="427"/>
        <v>45047.999305555553</v>
      </c>
      <c r="D2328" s="152">
        <f t="shared" si="430"/>
        <v>6.07</v>
      </c>
      <c r="E2328" s="152"/>
      <c r="F2328" s="152"/>
      <c r="G2328" s="152"/>
      <c r="H2328" s="152" t="e">
        <f t="shared" si="431"/>
        <v>#N/A</v>
      </c>
      <c r="I2328" s="152"/>
      <c r="J2328" s="152" t="e">
        <f t="shared" si="432"/>
        <v>#N/A</v>
      </c>
      <c r="K2328" s="152"/>
      <c r="L2328" s="152"/>
      <c r="M2328" s="152"/>
      <c r="N2328" s="152"/>
      <c r="O2328" s="152"/>
      <c r="P2328" s="152"/>
      <c r="Q2328" s="152"/>
      <c r="R2328" s="152"/>
      <c r="S2328" s="152"/>
      <c r="T2328" s="153" cm="1">
        <f t="array" ref="T2328">MATCH(1,(TDU_Info!$C$5:$C$111=$T$6)*(TDU_Info!$B$5:$B$111&lt;=$B2328),0)</f>
        <v>85</v>
      </c>
      <c r="U2328" s="152">
        <f>100*(INDEX(TDU_Info!$E$5:$E$111,$T2328)/T$11+INDEX(TDU_Info!$F$5:$F$111,$T2328))</f>
        <v>4.0612999999999992</v>
      </c>
      <c r="V2328" s="152">
        <v>4.1509999999999998</v>
      </c>
      <c r="W2328" s="152">
        <v>5.516</v>
      </c>
      <c r="X2328" s="152">
        <v>6.07</v>
      </c>
      <c r="Y2328" s="152">
        <v>6.25</v>
      </c>
      <c r="Z2328" s="152">
        <v>4.2489999999999997</v>
      </c>
      <c r="AA2328" s="152">
        <v>6.03</v>
      </c>
      <c r="AB2328" s="152">
        <v>6.44</v>
      </c>
      <c r="AC2328" s="152">
        <v>7.08</v>
      </c>
      <c r="AD2328" s="152">
        <v>3.972</v>
      </c>
      <c r="AE2328" s="152">
        <v>7.234</v>
      </c>
      <c r="AF2328" s="152">
        <v>6.07</v>
      </c>
      <c r="AG2328" s="152">
        <v>6.25</v>
      </c>
      <c r="AH2328" s="152">
        <v>4.274</v>
      </c>
      <c r="AI2328" s="152">
        <v>7.5629999999999997</v>
      </c>
      <c r="AJ2328" s="152">
        <v>6.44</v>
      </c>
      <c r="AK2328" s="152">
        <v>6.9480000000000004</v>
      </c>
      <c r="AL2328" s="152" t="e">
        <f t="shared" si="433"/>
        <v>#N/A</v>
      </c>
      <c r="AM2328" s="152" t="e">
        <f t="shared" si="434"/>
        <v>#N/A</v>
      </c>
      <c r="AN2328" s="152" t="e">
        <f>NA()</f>
        <v>#N/A</v>
      </c>
      <c r="AO2328" s="152" t="e">
        <f>NA()</f>
        <v>#N/A</v>
      </c>
      <c r="AP2328" s="152" t="e">
        <f t="shared" si="446"/>
        <v>#N/A</v>
      </c>
      <c r="AQ2328" s="152"/>
      <c r="AR2328" s="152"/>
      <c r="AS2328" s="153">
        <f t="shared" si="461"/>
        <v>121</v>
      </c>
      <c r="AT2328" s="153">
        <f t="shared" si="463"/>
        <v>1</v>
      </c>
      <c r="AU2328" s="153">
        <f t="shared" si="464"/>
        <v>0</v>
      </c>
      <c r="AV2328" s="153">
        <f t="shared" si="465"/>
        <v>0</v>
      </c>
      <c r="BA2328">
        <f t="shared" si="462"/>
        <v>1</v>
      </c>
    </row>
    <row r="2329" spans="2:53" x14ac:dyDescent="0.25">
      <c r="B2329" s="155">
        <f t="shared" si="441"/>
        <v>45048.999305555553</v>
      </c>
      <c r="C2329" s="155">
        <f t="shared" si="427"/>
        <v>45048.999305555553</v>
      </c>
      <c r="D2329" s="152">
        <f t="shared" si="430"/>
        <v>6.07</v>
      </c>
      <c r="E2329" s="152"/>
      <c r="F2329" s="152"/>
      <c r="G2329" s="152"/>
      <c r="H2329" s="152" t="e">
        <f t="shared" si="431"/>
        <v>#N/A</v>
      </c>
      <c r="I2329" s="152"/>
      <c r="J2329" s="152" t="e">
        <f t="shared" si="432"/>
        <v>#N/A</v>
      </c>
      <c r="K2329" s="152"/>
      <c r="L2329" s="152"/>
      <c r="M2329" s="152"/>
      <c r="N2329" s="152"/>
      <c r="O2329" s="152"/>
      <c r="P2329" s="152"/>
      <c r="Q2329" s="152"/>
      <c r="R2329" s="152"/>
      <c r="S2329" s="152"/>
      <c r="T2329" s="153" cm="1">
        <f t="array" ref="T2329">MATCH(1,(TDU_Info!$C$5:$C$111=$T$6)*(TDU_Info!$B$5:$B$111&lt;=$B2329),0)</f>
        <v>85</v>
      </c>
      <c r="U2329" s="152">
        <f>100*(INDEX(TDU_Info!$E$5:$E$111,$T2329)/T$11+INDEX(TDU_Info!$F$5:$F$111,$T2329))</f>
        <v>4.0612999999999992</v>
      </c>
      <c r="V2329" s="152">
        <v>4.1509999999999998</v>
      </c>
      <c r="W2329" s="152">
        <v>5.516</v>
      </c>
      <c r="X2329" s="152">
        <v>6.07</v>
      </c>
      <c r="Y2329" s="152">
        <v>6.2709999999999999</v>
      </c>
      <c r="Z2329" s="152">
        <v>4.2489999999999997</v>
      </c>
      <c r="AA2329" s="152">
        <v>6.03</v>
      </c>
      <c r="AB2329" s="152">
        <v>6.44</v>
      </c>
      <c r="AC2329" s="152">
        <v>6.7720000000000002</v>
      </c>
      <c r="AD2329" s="152">
        <v>3.972</v>
      </c>
      <c r="AE2329" s="152">
        <v>7.234</v>
      </c>
      <c r="AF2329" s="152">
        <v>6.07</v>
      </c>
      <c r="AG2329" s="152">
        <v>6.2709999999999999</v>
      </c>
      <c r="AH2329" s="152">
        <v>4.274</v>
      </c>
      <c r="AI2329" s="152">
        <v>7.5629999999999997</v>
      </c>
      <c r="AJ2329" s="152">
        <v>6.44</v>
      </c>
      <c r="AK2329" s="152">
        <v>6.7720000000000002</v>
      </c>
      <c r="AL2329" s="152" t="e">
        <f t="shared" si="433"/>
        <v>#N/A</v>
      </c>
      <c r="AM2329" s="152" t="e">
        <f t="shared" si="434"/>
        <v>#N/A</v>
      </c>
      <c r="AN2329" s="152" t="e">
        <f>NA()</f>
        <v>#N/A</v>
      </c>
      <c r="AO2329" s="152" t="e">
        <f>NA()</f>
        <v>#N/A</v>
      </c>
      <c r="AP2329" s="152">
        <f t="shared" si="446"/>
        <v>8.2187000000000001</v>
      </c>
      <c r="AQ2329" s="152"/>
      <c r="AR2329" s="152"/>
      <c r="AS2329" s="153">
        <f t="shared" ref="AS2329:AS2357" si="466">ROUNDUP(B2329-DATE(YEAR(B2329),1,1),0)</f>
        <v>122</v>
      </c>
      <c r="AT2329" s="153">
        <f t="shared" si="463"/>
        <v>1</v>
      </c>
      <c r="AU2329" s="153">
        <f t="shared" si="464"/>
        <v>0</v>
      </c>
      <c r="AV2329" s="153">
        <f t="shared" si="465"/>
        <v>0</v>
      </c>
      <c r="BA2329">
        <f t="shared" ref="BA2329:BA2357" si="467">DAY(C2329)</f>
        <v>2</v>
      </c>
    </row>
    <row r="2330" spans="2:53" x14ac:dyDescent="0.25">
      <c r="B2330" s="155">
        <f t="shared" si="441"/>
        <v>45049.999305555553</v>
      </c>
      <c r="C2330" s="155">
        <f t="shared" si="427"/>
        <v>45049.999305555553</v>
      </c>
      <c r="D2330" s="152">
        <f t="shared" si="430"/>
        <v>6.07</v>
      </c>
      <c r="E2330" s="152"/>
      <c r="F2330" s="152"/>
      <c r="G2330" s="152"/>
      <c r="H2330" s="152" t="e">
        <f t="shared" si="431"/>
        <v>#N/A</v>
      </c>
      <c r="I2330" s="152"/>
      <c r="J2330" s="152" t="e">
        <f t="shared" si="432"/>
        <v>#N/A</v>
      </c>
      <c r="K2330" s="152"/>
      <c r="L2330" s="152"/>
      <c r="M2330" s="152"/>
      <c r="N2330" s="152"/>
      <c r="O2330" s="152"/>
      <c r="P2330" s="152"/>
      <c r="Q2330" s="152"/>
      <c r="R2330" s="152"/>
      <c r="S2330" s="152"/>
      <c r="T2330" s="153" cm="1">
        <f t="array" ref="T2330">MATCH(1,(TDU_Info!$C$5:$C$111=$T$6)*(TDU_Info!$B$5:$B$111&lt;=$B2330),0)</f>
        <v>85</v>
      </c>
      <c r="U2330" s="152">
        <f>100*(INDEX(TDU_Info!$E$5:$E$111,$T2330)/T$11+INDEX(TDU_Info!$F$5:$F$111,$T2330))</f>
        <v>4.0612999999999992</v>
      </c>
      <c r="V2330" s="152">
        <v>4.1509999999999998</v>
      </c>
      <c r="W2330" s="152">
        <v>5.516</v>
      </c>
      <c r="X2330" s="152">
        <v>6.07</v>
      </c>
      <c r="Y2330" s="152">
        <v>6.2709999999999999</v>
      </c>
      <c r="Z2330" s="152">
        <v>4.2489999999999997</v>
      </c>
      <c r="AA2330" s="152">
        <v>6.03</v>
      </c>
      <c r="AB2330" s="152">
        <v>6.44</v>
      </c>
      <c r="AC2330" s="152">
        <v>6.7720000000000002</v>
      </c>
      <c r="AD2330" s="152">
        <v>3.972</v>
      </c>
      <c r="AE2330" s="152">
        <v>7.234</v>
      </c>
      <c r="AF2330" s="152">
        <v>6.07</v>
      </c>
      <c r="AG2330" s="152">
        <v>6.2709999999999999</v>
      </c>
      <c r="AH2330" s="152">
        <v>4.274</v>
      </c>
      <c r="AI2330" s="152">
        <v>7.5629999999999997</v>
      </c>
      <c r="AJ2330" s="152">
        <v>6.44</v>
      </c>
      <c r="AK2330" s="152">
        <v>6.7720000000000002</v>
      </c>
      <c r="AL2330" s="152" t="e">
        <f t="shared" si="433"/>
        <v>#N/A</v>
      </c>
      <c r="AM2330" s="152" t="e">
        <f t="shared" si="434"/>
        <v>#N/A</v>
      </c>
      <c r="AN2330" s="152" t="e">
        <f>NA()</f>
        <v>#N/A</v>
      </c>
      <c r="AO2330" s="152" t="e">
        <f>NA()</f>
        <v>#N/A</v>
      </c>
      <c r="AP2330" s="152">
        <f t="shared" si="446"/>
        <v>8.2187000000000001</v>
      </c>
      <c r="AQ2330" s="152"/>
      <c r="AR2330" s="152"/>
      <c r="AS2330" s="153">
        <f t="shared" si="466"/>
        <v>123</v>
      </c>
      <c r="AT2330" s="153">
        <f t="shared" si="463"/>
        <v>1</v>
      </c>
      <c r="AU2330" s="153">
        <f t="shared" si="464"/>
        <v>0</v>
      </c>
      <c r="AV2330" s="153">
        <f t="shared" si="465"/>
        <v>0</v>
      </c>
      <c r="BA2330">
        <f t="shared" si="467"/>
        <v>3</v>
      </c>
    </row>
    <row r="2331" spans="2:53" x14ac:dyDescent="0.25">
      <c r="B2331" s="155">
        <f t="shared" si="441"/>
        <v>45050.999305555553</v>
      </c>
      <c r="C2331" s="155">
        <f t="shared" si="427"/>
        <v>45050.999305555553</v>
      </c>
      <c r="D2331" s="152">
        <f t="shared" si="430"/>
        <v>6.07</v>
      </c>
      <c r="E2331" s="152"/>
      <c r="F2331" s="152"/>
      <c r="G2331" s="152"/>
      <c r="H2331" s="152" t="e">
        <f t="shared" si="431"/>
        <v>#N/A</v>
      </c>
      <c r="I2331" s="152"/>
      <c r="J2331" s="152" t="e">
        <f t="shared" si="432"/>
        <v>#N/A</v>
      </c>
      <c r="K2331" s="152"/>
      <c r="L2331" s="152"/>
      <c r="M2331" s="152"/>
      <c r="N2331" s="152"/>
      <c r="O2331" s="152"/>
      <c r="P2331" s="152"/>
      <c r="Q2331" s="152"/>
      <c r="R2331" s="152"/>
      <c r="S2331" s="152"/>
      <c r="T2331" s="153" cm="1">
        <f t="array" ref="T2331">MATCH(1,(TDU_Info!$C$5:$C$111=$T$6)*(TDU_Info!$B$5:$B$111&lt;=$B2331),0)</f>
        <v>85</v>
      </c>
      <c r="U2331" s="152">
        <f>100*(INDEX(TDU_Info!$E$5:$E$111,$T2331)/T$11+INDEX(TDU_Info!$F$5:$F$111,$T2331))</f>
        <v>4.0612999999999992</v>
      </c>
      <c r="V2331" s="152">
        <v>4.1660000000000004</v>
      </c>
      <c r="W2331" s="152">
        <v>5.516</v>
      </c>
      <c r="X2331" s="152">
        <v>6.07</v>
      </c>
      <c r="Y2331" s="152">
        <v>6.21</v>
      </c>
      <c r="Z2331" s="152">
        <v>4.2489999999999997</v>
      </c>
      <c r="AA2331" s="152">
        <v>6.03</v>
      </c>
      <c r="AB2331" s="152">
        <v>6.44</v>
      </c>
      <c r="AC2331" s="152">
        <v>6.7720000000000002</v>
      </c>
      <c r="AD2331" s="152">
        <v>3.972</v>
      </c>
      <c r="AE2331" s="152">
        <v>7.0910000000000002</v>
      </c>
      <c r="AF2331" s="152">
        <v>6.07</v>
      </c>
      <c r="AG2331" s="152">
        <v>6.21</v>
      </c>
      <c r="AH2331" s="152">
        <v>4.274</v>
      </c>
      <c r="AI2331" s="152">
        <v>7.5659999999999998</v>
      </c>
      <c r="AJ2331" s="152">
        <v>6.44</v>
      </c>
      <c r="AK2331" s="152">
        <v>6.7720000000000002</v>
      </c>
      <c r="AL2331" s="152" t="e">
        <f t="shared" si="433"/>
        <v>#N/A</v>
      </c>
      <c r="AM2331" s="152" t="e">
        <f t="shared" si="434"/>
        <v>#N/A</v>
      </c>
      <c r="AN2331" s="152" t="e">
        <f>NA()</f>
        <v>#N/A</v>
      </c>
      <c r="AO2331" s="152" t="e">
        <f>NA()</f>
        <v>#N/A</v>
      </c>
      <c r="AP2331" s="152">
        <f t="shared" si="446"/>
        <v>8.2187000000000001</v>
      </c>
      <c r="AQ2331" s="152"/>
      <c r="AR2331" s="152"/>
      <c r="AS2331" s="153">
        <f t="shared" si="466"/>
        <v>124</v>
      </c>
      <c r="AT2331" s="153">
        <f t="shared" si="463"/>
        <v>1</v>
      </c>
      <c r="AU2331" s="153">
        <f t="shared" si="464"/>
        <v>0</v>
      </c>
      <c r="AV2331" s="153">
        <f t="shared" si="465"/>
        <v>0</v>
      </c>
      <c r="BA2331">
        <f t="shared" si="467"/>
        <v>4</v>
      </c>
    </row>
    <row r="2332" spans="2:53" x14ac:dyDescent="0.25">
      <c r="B2332" s="155">
        <f t="shared" si="441"/>
        <v>45051.999305555553</v>
      </c>
      <c r="C2332" s="155">
        <f t="shared" si="427"/>
        <v>45051.999305555553</v>
      </c>
      <c r="D2332" s="152">
        <f t="shared" si="430"/>
        <v>6.01</v>
      </c>
      <c r="E2332" s="152"/>
      <c r="F2332" s="152"/>
      <c r="G2332" s="152"/>
      <c r="H2332" s="152" t="e">
        <f t="shared" si="431"/>
        <v>#N/A</v>
      </c>
      <c r="I2332" s="152"/>
      <c r="J2332" s="152" t="e">
        <f t="shared" si="432"/>
        <v>#N/A</v>
      </c>
      <c r="K2332" s="152"/>
      <c r="L2332" s="152"/>
      <c r="M2332" s="152"/>
      <c r="N2332" s="152"/>
      <c r="O2332" s="152"/>
      <c r="P2332" s="152"/>
      <c r="Q2332" s="152"/>
      <c r="R2332" s="152"/>
      <c r="S2332" s="152"/>
      <c r="T2332" s="153" cm="1">
        <f t="array" ref="T2332">MATCH(1,(TDU_Info!$C$5:$C$111=$T$6)*(TDU_Info!$B$5:$B$111&lt;=$B2332),0)</f>
        <v>85</v>
      </c>
      <c r="U2332" s="152">
        <f>100*(INDEX(TDU_Info!$E$5:$E$111,$T2332)/T$11+INDEX(TDU_Info!$F$5:$F$111,$T2332))</f>
        <v>4.0612999999999992</v>
      </c>
      <c r="V2332" s="152">
        <v>5.2510000000000003</v>
      </c>
      <c r="W2332" s="152">
        <v>6.6150000000000002</v>
      </c>
      <c r="X2332" s="152">
        <v>6.01</v>
      </c>
      <c r="Y2332" s="152">
        <v>6.21</v>
      </c>
      <c r="Z2332" s="152">
        <v>5.4489999999999998</v>
      </c>
      <c r="AA2332" s="152">
        <v>6.6239999999999997</v>
      </c>
      <c r="AB2332" s="152">
        <v>6.44</v>
      </c>
      <c r="AC2332" s="152">
        <v>6.7720000000000002</v>
      </c>
      <c r="AD2332" s="152">
        <v>5.1310000000000002</v>
      </c>
      <c r="AE2332" s="152">
        <v>7.0910000000000002</v>
      </c>
      <c r="AF2332" s="152">
        <v>6.01</v>
      </c>
      <c r="AG2332" s="152">
        <v>6.21</v>
      </c>
      <c r="AH2332" s="152">
        <v>5.3310000000000004</v>
      </c>
      <c r="AI2332" s="152">
        <v>7.5659999999999998</v>
      </c>
      <c r="AJ2332" s="152">
        <v>6.44</v>
      </c>
      <c r="AK2332" s="152">
        <v>6.7720000000000002</v>
      </c>
      <c r="AL2332" s="152" t="e">
        <f t="shared" si="433"/>
        <v>#N/A</v>
      </c>
      <c r="AM2332" s="152" t="e">
        <f t="shared" si="434"/>
        <v>#N/A</v>
      </c>
      <c r="AN2332" s="152" t="e">
        <f>NA()</f>
        <v>#N/A</v>
      </c>
      <c r="AO2332" s="152" t="e">
        <f>NA()</f>
        <v>#N/A</v>
      </c>
      <c r="AP2332" s="152">
        <f t="shared" si="446"/>
        <v>8.2187000000000001</v>
      </c>
      <c r="AQ2332" s="152"/>
      <c r="AR2332" s="152"/>
      <c r="AS2332" s="153">
        <f t="shared" si="466"/>
        <v>125</v>
      </c>
      <c r="AT2332" s="153">
        <f t="shared" si="463"/>
        <v>1</v>
      </c>
      <c r="AU2332" s="153">
        <f t="shared" si="464"/>
        <v>0</v>
      </c>
      <c r="AV2332" s="153">
        <f t="shared" si="465"/>
        <v>0</v>
      </c>
      <c r="BA2332">
        <f t="shared" si="467"/>
        <v>5</v>
      </c>
    </row>
    <row r="2333" spans="2:53" x14ac:dyDescent="0.25">
      <c r="B2333" s="155">
        <f t="shared" si="441"/>
        <v>45052.999305555553</v>
      </c>
      <c r="C2333" s="155">
        <f t="shared" si="427"/>
        <v>45052.999305555553</v>
      </c>
      <c r="D2333" s="152">
        <f t="shared" si="430"/>
        <v>6.01</v>
      </c>
      <c r="E2333" s="152"/>
      <c r="F2333" s="152"/>
      <c r="G2333" s="152"/>
      <c r="H2333" s="152" t="e">
        <f t="shared" si="431"/>
        <v>#N/A</v>
      </c>
      <c r="I2333" s="152"/>
      <c r="J2333" s="152" t="e">
        <f t="shared" si="432"/>
        <v>#N/A</v>
      </c>
      <c r="K2333" s="152"/>
      <c r="L2333" s="152"/>
      <c r="M2333" s="152"/>
      <c r="N2333" s="152"/>
      <c r="O2333" s="152"/>
      <c r="P2333" s="152"/>
      <c r="Q2333" s="152"/>
      <c r="R2333" s="152"/>
      <c r="S2333" s="152"/>
      <c r="T2333" s="153" cm="1">
        <f t="array" ref="T2333">MATCH(1,(TDU_Info!$C$5:$C$111=$T$6)*(TDU_Info!$B$5:$B$111&lt;=$B2333),0)</f>
        <v>85</v>
      </c>
      <c r="U2333" s="152">
        <f>100*(INDEX(TDU_Info!$E$5:$E$111,$T2333)/T$11+INDEX(TDU_Info!$F$5:$F$111,$T2333))</f>
        <v>4.0612999999999992</v>
      </c>
      <c r="V2333" s="152">
        <v>5.2510000000000003</v>
      </c>
      <c r="W2333" s="152">
        <v>6.6150000000000002</v>
      </c>
      <c r="X2333" s="152">
        <v>6.01</v>
      </c>
      <c r="Y2333" s="152">
        <v>6.21</v>
      </c>
      <c r="Z2333" s="152">
        <v>5.4489999999999998</v>
      </c>
      <c r="AA2333" s="152">
        <v>6.6239999999999997</v>
      </c>
      <c r="AB2333" s="152">
        <v>6.44</v>
      </c>
      <c r="AC2333" s="152">
        <v>6.81</v>
      </c>
      <c r="AD2333" s="152">
        <v>5.1310000000000002</v>
      </c>
      <c r="AE2333" s="152">
        <v>7.0910000000000002</v>
      </c>
      <c r="AF2333" s="152">
        <v>6.01</v>
      </c>
      <c r="AG2333" s="152">
        <v>6.21</v>
      </c>
      <c r="AH2333" s="152">
        <v>5.3310000000000004</v>
      </c>
      <c r="AI2333" s="152">
        <v>7.5659999999999998</v>
      </c>
      <c r="AJ2333" s="152">
        <v>6.44</v>
      </c>
      <c r="AK2333" s="152">
        <v>6.81</v>
      </c>
      <c r="AL2333" s="152" t="e">
        <f t="shared" si="433"/>
        <v>#N/A</v>
      </c>
      <c r="AM2333" s="152" t="e">
        <f t="shared" si="434"/>
        <v>#N/A</v>
      </c>
      <c r="AN2333" s="152" t="e">
        <f>NA()</f>
        <v>#N/A</v>
      </c>
      <c r="AO2333" s="152" t="e">
        <f>NA()</f>
        <v>#N/A</v>
      </c>
      <c r="AP2333" s="152">
        <f t="shared" si="446"/>
        <v>8.2187000000000001</v>
      </c>
      <c r="AQ2333" s="152"/>
      <c r="AR2333" s="152"/>
      <c r="AS2333" s="153">
        <f t="shared" si="466"/>
        <v>126</v>
      </c>
      <c r="AT2333" s="153">
        <f t="shared" si="463"/>
        <v>1</v>
      </c>
      <c r="AU2333" s="153">
        <f t="shared" si="464"/>
        <v>0</v>
      </c>
      <c r="AV2333" s="153">
        <f t="shared" si="465"/>
        <v>0</v>
      </c>
      <c r="BA2333">
        <f t="shared" si="467"/>
        <v>6</v>
      </c>
    </row>
    <row r="2334" spans="2:53" x14ac:dyDescent="0.25">
      <c r="B2334" s="155">
        <f t="shared" si="441"/>
        <v>45053.999305555553</v>
      </c>
      <c r="C2334" s="155">
        <f t="shared" si="427"/>
        <v>45053.999305555553</v>
      </c>
      <c r="D2334" s="152">
        <f t="shared" si="430"/>
        <v>6.01</v>
      </c>
      <c r="E2334" s="152"/>
      <c r="F2334" s="152"/>
      <c r="G2334" s="152"/>
      <c r="H2334" s="152" t="e">
        <f t="shared" si="431"/>
        <v>#N/A</v>
      </c>
      <c r="I2334" s="152"/>
      <c r="J2334" s="152" t="e">
        <f t="shared" si="432"/>
        <v>#N/A</v>
      </c>
      <c r="K2334" s="152"/>
      <c r="L2334" s="152"/>
      <c r="M2334" s="152"/>
      <c r="N2334" s="152"/>
      <c r="O2334" s="152"/>
      <c r="P2334" s="152"/>
      <c r="Q2334" s="152"/>
      <c r="R2334" s="152"/>
      <c r="S2334" s="152"/>
      <c r="T2334" s="153" cm="1">
        <f t="array" ref="T2334">MATCH(1,(TDU_Info!$C$5:$C$111=$T$6)*(TDU_Info!$B$5:$B$111&lt;=$B2334),0)</f>
        <v>85</v>
      </c>
      <c r="U2334" s="152">
        <f>100*(INDEX(TDU_Info!$E$5:$E$111,$T2334)/T$11+INDEX(TDU_Info!$F$5:$F$111,$T2334))</f>
        <v>4.0612999999999992</v>
      </c>
      <c r="V2334" s="152">
        <v>5.2510000000000003</v>
      </c>
      <c r="W2334" s="152">
        <v>6.6150000000000002</v>
      </c>
      <c r="X2334" s="152">
        <v>6.01</v>
      </c>
      <c r="Y2334" s="152">
        <v>6.21</v>
      </c>
      <c r="Z2334" s="152">
        <v>5.4489999999999998</v>
      </c>
      <c r="AA2334" s="152">
        <v>6.6239999999999997</v>
      </c>
      <c r="AB2334" s="152">
        <v>6.44</v>
      </c>
      <c r="AC2334" s="152">
        <v>6.81</v>
      </c>
      <c r="AD2334" s="152">
        <v>5.1310000000000002</v>
      </c>
      <c r="AE2334" s="152">
        <v>7.0910000000000002</v>
      </c>
      <c r="AF2334" s="152">
        <v>6.01</v>
      </c>
      <c r="AG2334" s="152">
        <v>6.21</v>
      </c>
      <c r="AH2334" s="152">
        <v>5.3310000000000004</v>
      </c>
      <c r="AI2334" s="152">
        <v>7.5659999999999998</v>
      </c>
      <c r="AJ2334" s="152">
        <v>6.44</v>
      </c>
      <c r="AK2334" s="152">
        <v>6.81</v>
      </c>
      <c r="AL2334" s="152" t="e">
        <f t="shared" si="433"/>
        <v>#N/A</v>
      </c>
      <c r="AM2334" s="152" t="e">
        <f t="shared" si="434"/>
        <v>#N/A</v>
      </c>
      <c r="AN2334" s="152" t="e">
        <f>NA()</f>
        <v>#N/A</v>
      </c>
      <c r="AO2334" s="152" t="e">
        <f>NA()</f>
        <v>#N/A</v>
      </c>
      <c r="AP2334" s="152">
        <f t="shared" si="446"/>
        <v>8.2187000000000001</v>
      </c>
      <c r="AQ2334" s="152"/>
      <c r="AR2334" s="152"/>
      <c r="AS2334" s="153">
        <f t="shared" si="466"/>
        <v>127</v>
      </c>
      <c r="AT2334" s="153">
        <f t="shared" si="463"/>
        <v>1</v>
      </c>
      <c r="AU2334" s="153">
        <f t="shared" si="464"/>
        <v>0</v>
      </c>
      <c r="AV2334" s="153">
        <f t="shared" si="465"/>
        <v>0</v>
      </c>
      <c r="BA2334">
        <f t="shared" si="467"/>
        <v>7</v>
      </c>
    </row>
    <row r="2335" spans="2:53" x14ac:dyDescent="0.25">
      <c r="B2335" s="155">
        <f t="shared" si="441"/>
        <v>45054.999305555553</v>
      </c>
      <c r="C2335" s="155">
        <f t="shared" si="427"/>
        <v>45054.999305555553</v>
      </c>
      <c r="D2335" s="152">
        <f t="shared" si="430"/>
        <v>6.01</v>
      </c>
      <c r="E2335" s="152"/>
      <c r="F2335" s="152"/>
      <c r="G2335" s="152"/>
      <c r="H2335" s="152" t="e">
        <f t="shared" si="431"/>
        <v>#N/A</v>
      </c>
      <c r="I2335" s="152"/>
      <c r="J2335" s="152" t="e">
        <f t="shared" si="432"/>
        <v>#N/A</v>
      </c>
      <c r="K2335" s="152"/>
      <c r="L2335" s="152"/>
      <c r="M2335" s="152"/>
      <c r="N2335" s="152"/>
      <c r="O2335" s="152"/>
      <c r="P2335" s="152"/>
      <c r="Q2335" s="152"/>
      <c r="R2335" s="152"/>
      <c r="S2335" s="152"/>
      <c r="T2335" s="153" cm="1">
        <f t="array" ref="T2335">MATCH(1,(TDU_Info!$C$5:$C$111=$T$6)*(TDU_Info!$B$5:$B$111&lt;=$B2335),0)</f>
        <v>85</v>
      </c>
      <c r="U2335" s="152">
        <f>100*(INDEX(TDU_Info!$E$5:$E$111,$T2335)/T$11+INDEX(TDU_Info!$F$5:$F$111,$T2335))</f>
        <v>4.0612999999999992</v>
      </c>
      <c r="V2335" s="152">
        <v>5.2510000000000003</v>
      </c>
      <c r="W2335" s="152">
        <v>6.6150000000000002</v>
      </c>
      <c r="X2335" s="152">
        <v>6.01</v>
      </c>
      <c r="Y2335" s="152">
        <v>6.21</v>
      </c>
      <c r="Z2335" s="152">
        <v>5.4489999999999998</v>
      </c>
      <c r="AA2335" s="152">
        <v>6.6239999999999997</v>
      </c>
      <c r="AB2335" s="152">
        <v>6.44</v>
      </c>
      <c r="AC2335" s="152">
        <v>6.81</v>
      </c>
      <c r="AD2335" s="152">
        <v>5.1310000000000002</v>
      </c>
      <c r="AE2335" s="152">
        <v>7.0910000000000002</v>
      </c>
      <c r="AF2335" s="152">
        <v>6.01</v>
      </c>
      <c r="AG2335" s="152">
        <v>6.21</v>
      </c>
      <c r="AH2335" s="152">
        <v>5.3310000000000004</v>
      </c>
      <c r="AI2335" s="152">
        <v>7.5659999999999998</v>
      </c>
      <c r="AJ2335" s="152">
        <v>6.44</v>
      </c>
      <c r="AK2335" s="152">
        <v>6.81</v>
      </c>
      <c r="AL2335" s="152" t="e">
        <f t="shared" si="433"/>
        <v>#N/A</v>
      </c>
      <c r="AM2335" s="152" t="e">
        <f t="shared" si="434"/>
        <v>#N/A</v>
      </c>
      <c r="AN2335" s="152" t="e">
        <f>NA()</f>
        <v>#N/A</v>
      </c>
      <c r="AO2335" s="152" t="e">
        <f>NA()</f>
        <v>#N/A</v>
      </c>
      <c r="AP2335" s="152">
        <f t="shared" si="446"/>
        <v>8.2187000000000001</v>
      </c>
      <c r="AQ2335" s="152"/>
      <c r="AR2335" s="152"/>
      <c r="AS2335" s="153">
        <f t="shared" si="466"/>
        <v>128</v>
      </c>
      <c r="AT2335" s="153">
        <f t="shared" si="463"/>
        <v>1</v>
      </c>
      <c r="AU2335" s="153">
        <f t="shared" si="464"/>
        <v>0</v>
      </c>
      <c r="AV2335" s="153">
        <f t="shared" si="465"/>
        <v>0</v>
      </c>
      <c r="BA2335">
        <f t="shared" si="467"/>
        <v>8</v>
      </c>
    </row>
    <row r="2336" spans="2:53" x14ac:dyDescent="0.25">
      <c r="B2336" s="155">
        <f t="shared" si="441"/>
        <v>45055.999305555553</v>
      </c>
      <c r="C2336" s="155">
        <f t="shared" si="427"/>
        <v>45055.999305555553</v>
      </c>
      <c r="D2336" s="152">
        <f t="shared" si="430"/>
        <v>6.07</v>
      </c>
      <c r="E2336" s="152"/>
      <c r="F2336" s="152"/>
      <c r="G2336" s="152"/>
      <c r="H2336" s="152" t="e">
        <f t="shared" si="431"/>
        <v>#N/A</v>
      </c>
      <c r="I2336" s="152"/>
      <c r="J2336" s="152" t="e">
        <f t="shared" si="432"/>
        <v>#N/A</v>
      </c>
      <c r="K2336" s="152"/>
      <c r="L2336" s="152"/>
      <c r="M2336" s="152"/>
      <c r="N2336" s="152"/>
      <c r="O2336" s="152"/>
      <c r="P2336" s="152"/>
      <c r="Q2336" s="152"/>
      <c r="R2336" s="152"/>
      <c r="S2336" s="152"/>
      <c r="T2336" s="153" cm="1">
        <f t="array" ref="T2336">MATCH(1,(TDU_Info!$C$5:$C$111=$T$6)*(TDU_Info!$B$5:$B$111&lt;=$B2336),0)</f>
        <v>85</v>
      </c>
      <c r="U2336" s="152">
        <f>100*(INDEX(TDU_Info!$E$5:$E$111,$T2336)/T$11+INDEX(TDU_Info!$F$5:$F$111,$T2336))</f>
        <v>4.0612999999999992</v>
      </c>
      <c r="V2336" s="152">
        <v>5.2510000000000003</v>
      </c>
      <c r="W2336" s="152">
        <v>6.6150000000000002</v>
      </c>
      <c r="X2336" s="152">
        <v>6.07</v>
      </c>
      <c r="Y2336" s="152">
        <v>6.21</v>
      </c>
      <c r="Z2336" s="152">
        <v>5.4489999999999998</v>
      </c>
      <c r="AA2336" s="152">
        <v>6.6239999999999997</v>
      </c>
      <c r="AB2336" s="152">
        <v>6.44</v>
      </c>
      <c r="AC2336" s="152">
        <v>6.7720000000000002</v>
      </c>
      <c r="AD2336" s="152">
        <v>5.1310000000000002</v>
      </c>
      <c r="AE2336" s="152">
        <v>7.0910000000000002</v>
      </c>
      <c r="AF2336" s="152">
        <v>6.07</v>
      </c>
      <c r="AG2336" s="152">
        <v>6.21</v>
      </c>
      <c r="AH2336" s="152">
        <v>5.3310000000000004</v>
      </c>
      <c r="AI2336" s="152">
        <v>7.5659999999999998</v>
      </c>
      <c r="AJ2336" s="152">
        <v>6.44</v>
      </c>
      <c r="AK2336" s="152">
        <v>6.7720000000000002</v>
      </c>
      <c r="AL2336" s="152" t="e">
        <f t="shared" si="433"/>
        <v>#N/A</v>
      </c>
      <c r="AM2336" s="152" t="e">
        <f t="shared" si="434"/>
        <v>#N/A</v>
      </c>
      <c r="AN2336" s="152" t="e">
        <f>NA()</f>
        <v>#N/A</v>
      </c>
      <c r="AO2336" s="152" t="e">
        <f>NA()</f>
        <v>#N/A</v>
      </c>
      <c r="AP2336" s="152">
        <f t="shared" si="446"/>
        <v>8.2187000000000001</v>
      </c>
      <c r="AQ2336" s="152"/>
      <c r="AR2336" s="152"/>
      <c r="AS2336" s="153">
        <f t="shared" si="466"/>
        <v>129</v>
      </c>
      <c r="AT2336" s="153">
        <f t="shared" si="463"/>
        <v>1</v>
      </c>
      <c r="AU2336" s="153">
        <f t="shared" si="464"/>
        <v>0</v>
      </c>
      <c r="AV2336" s="153">
        <f t="shared" si="465"/>
        <v>0</v>
      </c>
      <c r="BA2336">
        <f t="shared" si="467"/>
        <v>9</v>
      </c>
    </row>
    <row r="2337" spans="2:53" x14ac:dyDescent="0.25">
      <c r="B2337" s="155">
        <f t="shared" si="441"/>
        <v>45056.999305555553</v>
      </c>
      <c r="C2337" s="155">
        <f t="shared" si="427"/>
        <v>45056.999305555553</v>
      </c>
      <c r="D2337" s="152">
        <f t="shared" si="430"/>
        <v>6.07</v>
      </c>
      <c r="E2337" s="152"/>
      <c r="F2337" s="152"/>
      <c r="G2337" s="152"/>
      <c r="H2337" s="152" t="e">
        <f t="shared" si="431"/>
        <v>#N/A</v>
      </c>
      <c r="I2337" s="152"/>
      <c r="J2337" s="152" t="e">
        <f t="shared" si="432"/>
        <v>#N/A</v>
      </c>
      <c r="K2337" s="152"/>
      <c r="L2337" s="152"/>
      <c r="M2337" s="152"/>
      <c r="N2337" s="152"/>
      <c r="O2337" s="152"/>
      <c r="P2337" s="152"/>
      <c r="Q2337" s="152"/>
      <c r="R2337" s="152"/>
      <c r="S2337" s="152"/>
      <c r="T2337" s="153" cm="1">
        <f t="array" ref="T2337">MATCH(1,(TDU_Info!$C$5:$C$111=$T$6)*(TDU_Info!$B$5:$B$111&lt;=$B2337),0)</f>
        <v>85</v>
      </c>
      <c r="U2337" s="152">
        <f>100*(INDEX(TDU_Info!$E$5:$E$111,$T2337)/T$11+INDEX(TDU_Info!$F$5:$F$111,$T2337))</f>
        <v>4.0612999999999992</v>
      </c>
      <c r="V2337" s="152">
        <v>5.2510000000000003</v>
      </c>
      <c r="W2337" s="152">
        <v>6.6150000000000002</v>
      </c>
      <c r="X2337" s="152">
        <v>6.07</v>
      </c>
      <c r="Y2337" s="152">
        <v>6.21</v>
      </c>
      <c r="Z2337" s="152">
        <v>5.4489999999999998</v>
      </c>
      <c r="AA2337" s="152">
        <v>6.6239999999999997</v>
      </c>
      <c r="AB2337" s="152">
        <v>6.44</v>
      </c>
      <c r="AC2337" s="152">
        <v>6.7720000000000002</v>
      </c>
      <c r="AD2337" s="152">
        <v>5.1310000000000002</v>
      </c>
      <c r="AE2337" s="152">
        <v>7.0910000000000002</v>
      </c>
      <c r="AF2337" s="152">
        <v>6.07</v>
      </c>
      <c r="AG2337" s="152">
        <v>6.21</v>
      </c>
      <c r="AH2337" s="152">
        <v>5.3310000000000004</v>
      </c>
      <c r="AI2337" s="152">
        <v>7.5659999999999998</v>
      </c>
      <c r="AJ2337" s="152">
        <v>6.44</v>
      </c>
      <c r="AK2337" s="152">
        <v>6.7720000000000002</v>
      </c>
      <c r="AL2337" s="152" t="e">
        <f t="shared" si="433"/>
        <v>#N/A</v>
      </c>
      <c r="AM2337" s="152" t="e">
        <f t="shared" si="434"/>
        <v>#N/A</v>
      </c>
      <c r="AN2337" s="152" t="e">
        <f>NA()</f>
        <v>#N/A</v>
      </c>
      <c r="AO2337" s="152" t="e">
        <f>NA()</f>
        <v>#N/A</v>
      </c>
      <c r="AP2337" s="152">
        <f t="shared" si="446"/>
        <v>8.2187000000000001</v>
      </c>
      <c r="AQ2337" s="152"/>
      <c r="AR2337" s="152"/>
      <c r="AS2337" s="153">
        <f t="shared" si="466"/>
        <v>130</v>
      </c>
      <c r="AT2337" s="153">
        <f t="shared" si="463"/>
        <v>1</v>
      </c>
      <c r="AU2337" s="153">
        <f t="shared" si="464"/>
        <v>0</v>
      </c>
      <c r="AV2337" s="153">
        <f t="shared" si="465"/>
        <v>0</v>
      </c>
      <c r="BA2337">
        <f t="shared" si="467"/>
        <v>10</v>
      </c>
    </row>
    <row r="2338" spans="2:53" x14ac:dyDescent="0.25">
      <c r="B2338" s="155">
        <f t="shared" si="441"/>
        <v>45057.999305555553</v>
      </c>
      <c r="C2338" s="155">
        <f t="shared" si="427"/>
        <v>45057.999305555553</v>
      </c>
      <c r="D2338" s="152">
        <f t="shared" si="430"/>
        <v>5.9480000000000004</v>
      </c>
      <c r="E2338" s="152"/>
      <c r="F2338" s="152"/>
      <c r="G2338" s="152"/>
      <c r="H2338" s="152" t="e">
        <f t="shared" si="431"/>
        <v>#N/A</v>
      </c>
      <c r="I2338" s="152"/>
      <c r="J2338" s="152" t="e">
        <f t="shared" si="432"/>
        <v>#N/A</v>
      </c>
      <c r="K2338" s="152"/>
      <c r="L2338" s="152"/>
      <c r="M2338" s="152"/>
      <c r="N2338" s="152"/>
      <c r="O2338" s="152"/>
      <c r="P2338" s="152"/>
      <c r="Q2338" s="152"/>
      <c r="R2338" s="152"/>
      <c r="S2338" s="152"/>
      <c r="T2338" s="153" cm="1">
        <f t="array" ref="T2338">MATCH(1,(TDU_Info!$C$5:$C$111=$T$6)*(TDU_Info!$B$5:$B$111&lt;=$B2338),0)</f>
        <v>85</v>
      </c>
      <c r="U2338" s="152">
        <f>100*(INDEX(TDU_Info!$E$5:$E$111,$T2338)/T$11+INDEX(TDU_Info!$F$5:$F$111,$T2338))</f>
        <v>4.0612999999999992</v>
      </c>
      <c r="V2338" s="152">
        <v>5.2249999999999996</v>
      </c>
      <c r="W2338" s="152">
        <v>5.9950000000000001</v>
      </c>
      <c r="X2338" s="152">
        <v>6.01</v>
      </c>
      <c r="Y2338" s="152">
        <v>6.21</v>
      </c>
      <c r="Z2338" s="152">
        <v>5.4240000000000004</v>
      </c>
      <c r="AA2338" s="152">
        <v>6.0960000000000001</v>
      </c>
      <c r="AB2338" s="152">
        <v>6.44</v>
      </c>
      <c r="AC2338" s="152">
        <v>6.71</v>
      </c>
      <c r="AD2338" s="152">
        <v>5.0309999999999997</v>
      </c>
      <c r="AE2338" s="152">
        <v>7.2670000000000003</v>
      </c>
      <c r="AF2338" s="152">
        <v>5.9480000000000004</v>
      </c>
      <c r="AG2338" s="152">
        <v>6.1479999999999997</v>
      </c>
      <c r="AH2338" s="152">
        <v>5.2309999999999999</v>
      </c>
      <c r="AI2338" s="152">
        <v>7.5659999999999998</v>
      </c>
      <c r="AJ2338" s="152">
        <v>6.44</v>
      </c>
      <c r="AK2338" s="152">
        <v>6.548</v>
      </c>
      <c r="AL2338" s="152" t="e">
        <f t="shared" si="433"/>
        <v>#N/A</v>
      </c>
      <c r="AM2338" s="152" t="e">
        <f t="shared" si="434"/>
        <v>#N/A</v>
      </c>
      <c r="AN2338" s="152" t="e">
        <f>NA()</f>
        <v>#N/A</v>
      </c>
      <c r="AO2338" s="152" t="e">
        <f>NA()</f>
        <v>#N/A</v>
      </c>
      <c r="AP2338" s="152">
        <f t="shared" si="446"/>
        <v>8.2187000000000001</v>
      </c>
      <c r="AQ2338" s="152"/>
      <c r="AR2338" s="152"/>
      <c r="AS2338" s="153">
        <f t="shared" si="466"/>
        <v>131</v>
      </c>
      <c r="AT2338" s="153">
        <f t="shared" si="463"/>
        <v>1</v>
      </c>
      <c r="AU2338" s="153">
        <f t="shared" si="464"/>
        <v>0</v>
      </c>
      <c r="AV2338" s="153">
        <f t="shared" si="465"/>
        <v>0</v>
      </c>
      <c r="BA2338">
        <f t="shared" si="467"/>
        <v>11</v>
      </c>
    </row>
    <row r="2339" spans="2:53" x14ac:dyDescent="0.25">
      <c r="B2339" s="155">
        <f t="shared" si="441"/>
        <v>45058.999305555553</v>
      </c>
      <c r="C2339" s="155">
        <f t="shared" si="427"/>
        <v>45058.999305555553</v>
      </c>
      <c r="D2339" s="152">
        <f t="shared" si="430"/>
        <v>5.9480000000000004</v>
      </c>
      <c r="E2339" s="152"/>
      <c r="F2339" s="152"/>
      <c r="G2339" s="152"/>
      <c r="H2339" s="152" t="e">
        <f t="shared" si="431"/>
        <v>#N/A</v>
      </c>
      <c r="I2339" s="152"/>
      <c r="J2339" s="152" t="e">
        <f t="shared" si="432"/>
        <v>#N/A</v>
      </c>
      <c r="K2339" s="152"/>
      <c r="L2339" s="152"/>
      <c r="M2339" s="152"/>
      <c r="N2339" s="152"/>
      <c r="O2339" s="152"/>
      <c r="P2339" s="152"/>
      <c r="Q2339" s="152"/>
      <c r="R2339" s="152"/>
      <c r="S2339" s="152"/>
      <c r="T2339" s="153" cm="1">
        <f t="array" ref="T2339">MATCH(1,(TDU_Info!$C$5:$C$111=$T$6)*(TDU_Info!$B$5:$B$111&lt;=$B2339),0)</f>
        <v>85</v>
      </c>
      <c r="U2339" s="152">
        <f>100*(INDEX(TDU_Info!$E$5:$E$111,$T2339)/T$11+INDEX(TDU_Info!$F$5:$F$111,$T2339))</f>
        <v>4.0612999999999992</v>
      </c>
      <c r="V2339" s="152">
        <v>5.2249999999999996</v>
      </c>
      <c r="W2339" s="152">
        <v>5.9950000000000001</v>
      </c>
      <c r="X2339" s="152">
        <v>6.01</v>
      </c>
      <c r="Y2339" s="152">
        <v>6.1710000000000003</v>
      </c>
      <c r="Z2339" s="152">
        <v>5.4240000000000004</v>
      </c>
      <c r="AA2339" s="152">
        <v>6.0960000000000001</v>
      </c>
      <c r="AB2339" s="152">
        <v>6.44</v>
      </c>
      <c r="AC2339" s="152">
        <v>6.71</v>
      </c>
      <c r="AD2339" s="152">
        <v>5.0309999999999997</v>
      </c>
      <c r="AE2339" s="152">
        <v>7.2670000000000003</v>
      </c>
      <c r="AF2339" s="152">
        <v>5.9480000000000004</v>
      </c>
      <c r="AG2339" s="152">
        <v>6.1479999999999997</v>
      </c>
      <c r="AH2339" s="152">
        <v>5.2309999999999999</v>
      </c>
      <c r="AI2339" s="152">
        <v>7.5659999999999998</v>
      </c>
      <c r="AJ2339" s="152">
        <v>6.44</v>
      </c>
      <c r="AK2339" s="152">
        <v>6.548</v>
      </c>
      <c r="AL2339" s="152" t="e">
        <f t="shared" si="433"/>
        <v>#N/A</v>
      </c>
      <c r="AM2339" s="152" t="e">
        <f t="shared" si="434"/>
        <v>#N/A</v>
      </c>
      <c r="AN2339" s="152" t="e">
        <f>NA()</f>
        <v>#N/A</v>
      </c>
      <c r="AO2339" s="152" t="e">
        <f>NA()</f>
        <v>#N/A</v>
      </c>
      <c r="AP2339" s="152">
        <f t="shared" si="446"/>
        <v>8.2187000000000001</v>
      </c>
      <c r="AQ2339" s="152"/>
      <c r="AR2339" s="152"/>
      <c r="AS2339" s="153">
        <f t="shared" si="466"/>
        <v>132</v>
      </c>
      <c r="AT2339" s="153">
        <f t="shared" si="463"/>
        <v>1</v>
      </c>
      <c r="AU2339" s="153">
        <f t="shared" si="464"/>
        <v>0</v>
      </c>
      <c r="AV2339" s="153">
        <f t="shared" si="465"/>
        <v>0</v>
      </c>
      <c r="BA2339">
        <f t="shared" si="467"/>
        <v>12</v>
      </c>
    </row>
    <row r="2340" spans="2:53" x14ac:dyDescent="0.25">
      <c r="B2340" s="155">
        <f t="shared" si="441"/>
        <v>45059.999305555553</v>
      </c>
      <c r="C2340" s="155">
        <f t="shared" si="427"/>
        <v>45059.999305555553</v>
      </c>
      <c r="D2340" s="152">
        <f t="shared" si="430"/>
        <v>5.9480000000000004</v>
      </c>
      <c r="E2340" s="152"/>
      <c r="F2340" s="152"/>
      <c r="G2340" s="152"/>
      <c r="H2340" s="152" t="e">
        <f t="shared" si="431"/>
        <v>#N/A</v>
      </c>
      <c r="I2340" s="152"/>
      <c r="J2340" s="152" t="e">
        <f t="shared" si="432"/>
        <v>#N/A</v>
      </c>
      <c r="K2340" s="152"/>
      <c r="L2340" s="152"/>
      <c r="M2340" s="152"/>
      <c r="N2340" s="152"/>
      <c r="O2340" s="152"/>
      <c r="P2340" s="152"/>
      <c r="Q2340" s="152"/>
      <c r="R2340" s="152"/>
      <c r="S2340" s="152"/>
      <c r="T2340" s="153" cm="1">
        <f t="array" ref="T2340">MATCH(1,(TDU_Info!$C$5:$C$111=$T$6)*(TDU_Info!$B$5:$B$111&lt;=$B2340),0)</f>
        <v>85</v>
      </c>
      <c r="U2340" s="152">
        <f>100*(INDEX(TDU_Info!$E$5:$E$111,$T2340)/T$11+INDEX(TDU_Info!$F$5:$F$111,$T2340))</f>
        <v>4.0612999999999992</v>
      </c>
      <c r="V2340" s="152">
        <v>5.2249999999999996</v>
      </c>
      <c r="W2340" s="152">
        <v>5.9950000000000001</v>
      </c>
      <c r="X2340" s="152">
        <v>6.07</v>
      </c>
      <c r="Y2340" s="152">
        <v>6.21</v>
      </c>
      <c r="Z2340" s="152">
        <v>5.4240000000000004</v>
      </c>
      <c r="AA2340" s="152">
        <v>6.0960000000000001</v>
      </c>
      <c r="AB2340" s="152">
        <v>6.44</v>
      </c>
      <c r="AC2340" s="152">
        <v>6.71</v>
      </c>
      <c r="AD2340" s="152">
        <v>5.0309999999999997</v>
      </c>
      <c r="AE2340" s="152">
        <v>7.2670000000000003</v>
      </c>
      <c r="AF2340" s="152">
        <v>5.9480000000000004</v>
      </c>
      <c r="AG2340" s="152">
        <v>6.1479999999999997</v>
      </c>
      <c r="AH2340" s="152">
        <v>5.2309999999999999</v>
      </c>
      <c r="AI2340" s="152">
        <v>7.5659999999999998</v>
      </c>
      <c r="AJ2340" s="152">
        <v>6.44</v>
      </c>
      <c r="AK2340" s="152">
        <v>6.548</v>
      </c>
      <c r="AL2340" s="152" t="e">
        <f t="shared" si="433"/>
        <v>#N/A</v>
      </c>
      <c r="AM2340" s="152" t="e">
        <f t="shared" si="434"/>
        <v>#N/A</v>
      </c>
      <c r="AN2340" s="152" t="e">
        <f>NA()</f>
        <v>#N/A</v>
      </c>
      <c r="AO2340" s="152" t="e">
        <f>NA()</f>
        <v>#N/A</v>
      </c>
      <c r="AP2340" s="152">
        <f t="shared" si="446"/>
        <v>8.2187000000000001</v>
      </c>
      <c r="AQ2340" s="152"/>
      <c r="AR2340" s="152"/>
      <c r="AS2340" s="153">
        <f t="shared" si="466"/>
        <v>133</v>
      </c>
      <c r="AT2340" s="153">
        <f t="shared" si="463"/>
        <v>1</v>
      </c>
      <c r="AU2340" s="153">
        <f t="shared" si="464"/>
        <v>0</v>
      </c>
      <c r="AV2340" s="153">
        <f t="shared" si="465"/>
        <v>0</v>
      </c>
      <c r="BA2340">
        <f t="shared" si="467"/>
        <v>13</v>
      </c>
    </row>
    <row r="2341" spans="2:53" x14ac:dyDescent="0.25">
      <c r="B2341" s="155">
        <f t="shared" si="441"/>
        <v>45060.999305555553</v>
      </c>
      <c r="C2341" s="155">
        <f t="shared" si="427"/>
        <v>45060.999305555553</v>
      </c>
      <c r="D2341" s="152">
        <f t="shared" si="430"/>
        <v>5.9480000000000004</v>
      </c>
      <c r="E2341" s="152"/>
      <c r="F2341" s="152"/>
      <c r="G2341" s="152"/>
      <c r="H2341" s="152" t="e">
        <f t="shared" si="431"/>
        <v>#N/A</v>
      </c>
      <c r="I2341" s="152"/>
      <c r="J2341" s="152" t="e">
        <f t="shared" si="432"/>
        <v>#N/A</v>
      </c>
      <c r="K2341" s="152"/>
      <c r="L2341" s="152"/>
      <c r="M2341" s="152"/>
      <c r="N2341" s="152"/>
      <c r="O2341" s="152"/>
      <c r="P2341" s="152"/>
      <c r="Q2341" s="152"/>
      <c r="R2341" s="152"/>
      <c r="S2341" s="152"/>
      <c r="T2341" s="153" cm="1">
        <f t="array" ref="T2341">MATCH(1,(TDU_Info!$C$5:$C$111=$T$6)*(TDU_Info!$B$5:$B$111&lt;=$B2341),0)</f>
        <v>85</v>
      </c>
      <c r="U2341" s="152">
        <f>100*(INDEX(TDU_Info!$E$5:$E$111,$T2341)/T$11+INDEX(TDU_Info!$F$5:$F$111,$T2341))</f>
        <v>4.0612999999999992</v>
      </c>
      <c r="V2341" s="152">
        <v>5.2249999999999996</v>
      </c>
      <c r="W2341" s="152">
        <v>5.9950000000000001</v>
      </c>
      <c r="X2341" s="152">
        <v>6.07</v>
      </c>
      <c r="Y2341" s="152">
        <v>6.21</v>
      </c>
      <c r="Z2341" s="152">
        <v>5.4240000000000004</v>
      </c>
      <c r="AA2341" s="152">
        <v>6.0960000000000001</v>
      </c>
      <c r="AB2341" s="152">
        <v>6.44</v>
      </c>
      <c r="AC2341" s="152">
        <v>6.71</v>
      </c>
      <c r="AD2341" s="152">
        <v>5.0309999999999997</v>
      </c>
      <c r="AE2341" s="152">
        <v>7.2670000000000003</v>
      </c>
      <c r="AF2341" s="152">
        <v>5.9480000000000004</v>
      </c>
      <c r="AG2341" s="152">
        <v>6.1479999999999997</v>
      </c>
      <c r="AH2341" s="152">
        <v>5.2309999999999999</v>
      </c>
      <c r="AI2341" s="152">
        <v>7.5659999999999998</v>
      </c>
      <c r="AJ2341" s="152">
        <v>6.44</v>
      </c>
      <c r="AK2341" s="152">
        <v>6.548</v>
      </c>
      <c r="AL2341" s="152" t="e">
        <f t="shared" si="433"/>
        <v>#N/A</v>
      </c>
      <c r="AM2341" s="152" t="e">
        <f t="shared" si="434"/>
        <v>#N/A</v>
      </c>
      <c r="AN2341" s="152" t="e">
        <f>NA()</f>
        <v>#N/A</v>
      </c>
      <c r="AO2341" s="152" t="e">
        <f>NA()</f>
        <v>#N/A</v>
      </c>
      <c r="AP2341" s="152">
        <f t="shared" si="446"/>
        <v>8.2187000000000001</v>
      </c>
      <c r="AQ2341" s="152"/>
      <c r="AR2341" s="152"/>
      <c r="AS2341" s="153">
        <f t="shared" si="466"/>
        <v>134</v>
      </c>
      <c r="AT2341" s="153">
        <f t="shared" si="463"/>
        <v>1</v>
      </c>
      <c r="AU2341" s="153">
        <f t="shared" si="464"/>
        <v>0</v>
      </c>
      <c r="AV2341" s="153">
        <f t="shared" si="465"/>
        <v>0</v>
      </c>
      <c r="BA2341">
        <f t="shared" si="467"/>
        <v>14</v>
      </c>
    </row>
    <row r="2342" spans="2:53" x14ac:dyDescent="0.25">
      <c r="B2342" s="155">
        <f t="shared" si="441"/>
        <v>45061.999305555553</v>
      </c>
      <c r="C2342" s="155">
        <f t="shared" si="427"/>
        <v>45061.999305555553</v>
      </c>
      <c r="D2342" s="152">
        <f t="shared" si="430"/>
        <v>5.9480000000000004</v>
      </c>
      <c r="E2342" s="152"/>
      <c r="F2342" s="152"/>
      <c r="G2342" s="152"/>
      <c r="H2342" s="152" t="e">
        <f t="shared" si="431"/>
        <v>#N/A</v>
      </c>
      <c r="I2342" s="152"/>
      <c r="J2342" s="152" t="e">
        <f t="shared" si="432"/>
        <v>#N/A</v>
      </c>
      <c r="K2342" s="152"/>
      <c r="L2342" s="152"/>
      <c r="M2342" s="152"/>
      <c r="N2342" s="152"/>
      <c r="O2342" s="152"/>
      <c r="P2342" s="152"/>
      <c r="Q2342" s="152"/>
      <c r="R2342" s="152"/>
      <c r="S2342" s="152"/>
      <c r="T2342" s="153" cm="1">
        <f t="array" ref="T2342">MATCH(1,(TDU_Info!$C$5:$C$111=$T$6)*(TDU_Info!$B$5:$B$111&lt;=$B2342),0)</f>
        <v>85</v>
      </c>
      <c r="U2342" s="152">
        <f>100*(INDEX(TDU_Info!$E$5:$E$111,$T2342)/T$11+INDEX(TDU_Info!$F$5:$F$111,$T2342))</f>
        <v>4.0612999999999992</v>
      </c>
      <c r="V2342" s="152">
        <v>5.2249999999999996</v>
      </c>
      <c r="W2342" s="152">
        <v>5.9950000000000001</v>
      </c>
      <c r="X2342" s="152">
        <v>6.07</v>
      </c>
      <c r="Y2342" s="152">
        <v>6.21</v>
      </c>
      <c r="Z2342" s="152">
        <v>5.4240000000000004</v>
      </c>
      <c r="AA2342" s="152">
        <v>6.0960000000000001</v>
      </c>
      <c r="AB2342" s="152">
        <v>6.44</v>
      </c>
      <c r="AC2342" s="152">
        <v>6.71</v>
      </c>
      <c r="AD2342" s="152">
        <v>5.0309999999999997</v>
      </c>
      <c r="AE2342" s="152">
        <v>7.2670000000000003</v>
      </c>
      <c r="AF2342" s="152">
        <v>5.9480000000000004</v>
      </c>
      <c r="AG2342" s="152">
        <v>6.1479999999999997</v>
      </c>
      <c r="AH2342" s="152">
        <v>5.2309999999999999</v>
      </c>
      <c r="AI2342" s="152">
        <v>7.5659999999999998</v>
      </c>
      <c r="AJ2342" s="152">
        <v>6.44</v>
      </c>
      <c r="AK2342" s="152">
        <v>6.548</v>
      </c>
      <c r="AL2342" s="152" t="e">
        <f t="shared" si="433"/>
        <v>#N/A</v>
      </c>
      <c r="AM2342" s="152" t="e">
        <f t="shared" si="434"/>
        <v>#N/A</v>
      </c>
      <c r="AN2342" s="152" t="e">
        <f>NA()</f>
        <v>#N/A</v>
      </c>
      <c r="AO2342" s="152" t="e">
        <f>NA()</f>
        <v>#N/A</v>
      </c>
      <c r="AP2342" s="152">
        <f t="shared" si="446"/>
        <v>8.2187000000000001</v>
      </c>
      <c r="AQ2342" s="152"/>
      <c r="AR2342" s="152"/>
      <c r="AS2342" s="153">
        <f t="shared" si="466"/>
        <v>135</v>
      </c>
      <c r="AT2342" s="153">
        <f t="shared" si="463"/>
        <v>1</v>
      </c>
      <c r="AU2342" s="153">
        <f t="shared" si="464"/>
        <v>0</v>
      </c>
      <c r="AV2342" s="153">
        <f t="shared" si="465"/>
        <v>0</v>
      </c>
      <c r="BA2342">
        <f t="shared" si="467"/>
        <v>15</v>
      </c>
    </row>
    <row r="2343" spans="2:53" x14ac:dyDescent="0.25">
      <c r="B2343" s="155">
        <f t="shared" si="441"/>
        <v>45062.999305555553</v>
      </c>
      <c r="C2343" s="155">
        <f t="shared" si="427"/>
        <v>45062.999305555553</v>
      </c>
      <c r="D2343" s="152">
        <f t="shared" si="430"/>
        <v>5.9480000000000004</v>
      </c>
      <c r="E2343" s="152"/>
      <c r="F2343" s="152"/>
      <c r="G2343" s="152"/>
      <c r="H2343" s="152" t="e">
        <f t="shared" si="431"/>
        <v>#N/A</v>
      </c>
      <c r="I2343" s="152"/>
      <c r="J2343" s="152" t="e">
        <f t="shared" si="432"/>
        <v>#N/A</v>
      </c>
      <c r="K2343" s="152"/>
      <c r="L2343" s="152"/>
      <c r="M2343" s="152"/>
      <c r="N2343" s="152"/>
      <c r="O2343" s="152"/>
      <c r="P2343" s="152"/>
      <c r="Q2343" s="152"/>
      <c r="R2343" s="152"/>
      <c r="S2343" s="152"/>
      <c r="T2343" s="153" cm="1">
        <f t="array" ref="T2343">MATCH(1,(TDU_Info!$C$5:$C$111=$T$6)*(TDU_Info!$B$5:$B$111&lt;=$B2343),0)</f>
        <v>85</v>
      </c>
      <c r="U2343" s="152">
        <f>100*(INDEX(TDU_Info!$E$5:$E$111,$T2343)/T$11+INDEX(TDU_Info!$F$5:$F$111,$T2343))</f>
        <v>4.0612999999999992</v>
      </c>
      <c r="V2343" s="152">
        <v>5.2249999999999996</v>
      </c>
      <c r="W2343" s="152">
        <v>5.9950000000000001</v>
      </c>
      <c r="X2343" s="152">
        <v>6.07</v>
      </c>
      <c r="Y2343" s="152">
        <v>6.3710000000000004</v>
      </c>
      <c r="Z2343" s="152">
        <v>5.4240000000000004</v>
      </c>
      <c r="AA2343" s="152">
        <v>6.0960000000000001</v>
      </c>
      <c r="AB2343" s="152">
        <v>6.44</v>
      </c>
      <c r="AC2343" s="152">
        <v>6.7949999999999999</v>
      </c>
      <c r="AD2343" s="152">
        <v>5.0309999999999997</v>
      </c>
      <c r="AE2343" s="152">
        <v>7.2670000000000003</v>
      </c>
      <c r="AF2343" s="152">
        <v>5.9480000000000004</v>
      </c>
      <c r="AG2343" s="152">
        <v>6.1479999999999997</v>
      </c>
      <c r="AH2343" s="152">
        <v>5.2309999999999999</v>
      </c>
      <c r="AI2343" s="152">
        <v>7.5659999999999998</v>
      </c>
      <c r="AJ2343" s="152">
        <v>6.44</v>
      </c>
      <c r="AK2343" s="152">
        <v>6.548</v>
      </c>
      <c r="AL2343" s="152" t="e">
        <f t="shared" si="433"/>
        <v>#N/A</v>
      </c>
      <c r="AM2343" s="152" t="e">
        <f t="shared" si="434"/>
        <v>#N/A</v>
      </c>
      <c r="AN2343" s="152" t="e">
        <f>NA()</f>
        <v>#N/A</v>
      </c>
      <c r="AO2343" s="152" t="e">
        <f>NA()</f>
        <v>#N/A</v>
      </c>
      <c r="AP2343" s="152">
        <f t="shared" si="446"/>
        <v>8.2187000000000001</v>
      </c>
      <c r="AQ2343" s="152"/>
      <c r="AR2343" s="152"/>
      <c r="AS2343" s="153">
        <f t="shared" si="466"/>
        <v>136</v>
      </c>
      <c r="AT2343" s="153">
        <f t="shared" si="463"/>
        <v>1</v>
      </c>
      <c r="AU2343" s="153">
        <f t="shared" si="464"/>
        <v>0</v>
      </c>
      <c r="AV2343" s="153">
        <f t="shared" si="465"/>
        <v>0</v>
      </c>
      <c r="BA2343">
        <f t="shared" si="467"/>
        <v>16</v>
      </c>
    </row>
    <row r="2344" spans="2:53" x14ac:dyDescent="0.25">
      <c r="B2344" s="155">
        <f t="shared" si="441"/>
        <v>45063.999305555553</v>
      </c>
      <c r="C2344" s="155">
        <f t="shared" si="427"/>
        <v>45063.999305555553</v>
      </c>
      <c r="D2344" s="152">
        <f t="shared" si="430"/>
        <v>5.9480000000000004</v>
      </c>
      <c r="E2344" s="152"/>
      <c r="F2344" s="152"/>
      <c r="G2344" s="152"/>
      <c r="H2344" s="152" t="e">
        <f t="shared" si="431"/>
        <v>#N/A</v>
      </c>
      <c r="I2344" s="152"/>
      <c r="J2344" s="152" t="e">
        <f t="shared" si="432"/>
        <v>#N/A</v>
      </c>
      <c r="K2344" s="152"/>
      <c r="L2344" s="152"/>
      <c r="M2344" s="152"/>
      <c r="N2344" s="152"/>
      <c r="O2344" s="152"/>
      <c r="P2344" s="152"/>
      <c r="Q2344" s="152"/>
      <c r="R2344" s="152"/>
      <c r="S2344" s="152"/>
      <c r="T2344" s="153" cm="1">
        <f t="array" ref="T2344">MATCH(1,(TDU_Info!$C$5:$C$111=$T$6)*(TDU_Info!$B$5:$B$111&lt;=$B2344),0)</f>
        <v>85</v>
      </c>
      <c r="U2344" s="152">
        <f>100*(INDEX(TDU_Info!$E$5:$E$111,$T2344)/T$11+INDEX(TDU_Info!$F$5:$F$111,$T2344))</f>
        <v>4.0612999999999992</v>
      </c>
      <c r="V2344" s="152">
        <v>5.2249999999999996</v>
      </c>
      <c r="W2344" s="152">
        <v>5.9950000000000001</v>
      </c>
      <c r="X2344" s="152">
        <v>6.07</v>
      </c>
      <c r="Y2344" s="152">
        <v>6.3710000000000004</v>
      </c>
      <c r="Z2344" s="152">
        <v>5.4240000000000004</v>
      </c>
      <c r="AA2344" s="152">
        <v>6.0960000000000001</v>
      </c>
      <c r="AB2344" s="152">
        <v>6.44</v>
      </c>
      <c r="AC2344" s="152">
        <v>6.7949999999999999</v>
      </c>
      <c r="AD2344" s="152">
        <v>5.0309999999999997</v>
      </c>
      <c r="AE2344" s="152">
        <v>7.2670000000000003</v>
      </c>
      <c r="AF2344" s="152">
        <v>5.9480000000000004</v>
      </c>
      <c r="AG2344" s="152">
        <v>6.1479999999999997</v>
      </c>
      <c r="AH2344" s="152">
        <v>5.2309999999999999</v>
      </c>
      <c r="AI2344" s="152">
        <v>7.5659999999999998</v>
      </c>
      <c r="AJ2344" s="152">
        <v>6.44</v>
      </c>
      <c r="AK2344" s="152">
        <v>6.548</v>
      </c>
      <c r="AL2344" s="152" t="e">
        <f t="shared" si="433"/>
        <v>#N/A</v>
      </c>
      <c r="AM2344" s="152" t="e">
        <f t="shared" si="434"/>
        <v>#N/A</v>
      </c>
      <c r="AN2344" s="152" t="e">
        <f>NA()</f>
        <v>#N/A</v>
      </c>
      <c r="AO2344" s="152" t="e">
        <f>NA()</f>
        <v>#N/A</v>
      </c>
      <c r="AP2344" s="152">
        <f t="shared" si="446"/>
        <v>8.2187000000000001</v>
      </c>
      <c r="AQ2344" s="152"/>
      <c r="AR2344" s="152"/>
      <c r="AS2344" s="153">
        <f t="shared" si="466"/>
        <v>137</v>
      </c>
      <c r="AT2344" s="153">
        <f t="shared" si="463"/>
        <v>1</v>
      </c>
      <c r="AU2344" s="153">
        <f t="shared" si="464"/>
        <v>0</v>
      </c>
      <c r="AV2344" s="153">
        <f t="shared" si="465"/>
        <v>0</v>
      </c>
      <c r="BA2344">
        <f t="shared" si="467"/>
        <v>17</v>
      </c>
    </row>
    <row r="2345" spans="2:53" x14ac:dyDescent="0.25">
      <c r="B2345" s="155">
        <f t="shared" si="441"/>
        <v>45064.999305555553</v>
      </c>
      <c r="C2345" s="155">
        <f t="shared" si="427"/>
        <v>45064.999305555553</v>
      </c>
      <c r="D2345" s="152">
        <f t="shared" si="430"/>
        <v>5.9480000000000004</v>
      </c>
      <c r="E2345" s="152"/>
      <c r="F2345" s="152"/>
      <c r="G2345" s="152"/>
      <c r="H2345" s="152" t="e">
        <f t="shared" si="431"/>
        <v>#N/A</v>
      </c>
      <c r="I2345" s="152"/>
      <c r="J2345" s="152" t="e">
        <f t="shared" si="432"/>
        <v>#N/A</v>
      </c>
      <c r="K2345" s="152"/>
      <c r="L2345" s="152"/>
      <c r="M2345" s="152"/>
      <c r="N2345" s="152"/>
      <c r="O2345" s="152"/>
      <c r="P2345" s="152"/>
      <c r="Q2345" s="152"/>
      <c r="R2345" s="152"/>
      <c r="S2345" s="152"/>
      <c r="T2345" s="153" cm="1">
        <f t="array" ref="T2345">MATCH(1,(TDU_Info!$C$5:$C$111=$T$6)*(TDU_Info!$B$5:$B$111&lt;=$B2345),0)</f>
        <v>85</v>
      </c>
      <c r="U2345" s="152">
        <f>100*(INDEX(TDU_Info!$E$5:$E$111,$T2345)/T$11+INDEX(TDU_Info!$F$5:$F$111,$T2345))</f>
        <v>4.0612999999999992</v>
      </c>
      <c r="V2345" s="152">
        <v>5.0979999999999999</v>
      </c>
      <c r="W2345" s="152">
        <v>5.9749999999999996</v>
      </c>
      <c r="X2345" s="152">
        <v>6.1950000000000003</v>
      </c>
      <c r="Y2345" s="152">
        <v>6.31</v>
      </c>
      <c r="Z2345" s="152">
        <v>5.2949999999999999</v>
      </c>
      <c r="AA2345" s="152">
        <v>6.077</v>
      </c>
      <c r="AB2345" s="152">
        <v>6.67</v>
      </c>
      <c r="AC2345" s="152">
        <v>6.7949999999999999</v>
      </c>
      <c r="AD2345" s="152">
        <v>4.968</v>
      </c>
      <c r="AE2345" s="152">
        <v>7.2690000000000001</v>
      </c>
      <c r="AF2345" s="152">
        <v>5.9480000000000004</v>
      </c>
      <c r="AG2345" s="152">
        <v>6.1479999999999997</v>
      </c>
      <c r="AH2345" s="152">
        <v>5.1660000000000004</v>
      </c>
      <c r="AI2345" s="152">
        <v>7.5679999999999996</v>
      </c>
      <c r="AJ2345" s="152">
        <v>6.4480000000000004</v>
      </c>
      <c r="AK2345" s="152">
        <v>6.548</v>
      </c>
      <c r="AL2345" s="152" t="e">
        <f t="shared" si="433"/>
        <v>#N/A</v>
      </c>
      <c r="AM2345" s="152" t="e">
        <f t="shared" si="434"/>
        <v>#N/A</v>
      </c>
      <c r="AN2345" s="152" t="e">
        <f>NA()</f>
        <v>#N/A</v>
      </c>
      <c r="AO2345" s="152" t="e">
        <f>NA()</f>
        <v>#N/A</v>
      </c>
      <c r="AP2345" s="152">
        <f t="shared" si="446"/>
        <v>8.2187000000000001</v>
      </c>
      <c r="AQ2345" s="152"/>
      <c r="AR2345" s="152"/>
      <c r="AS2345" s="153">
        <f t="shared" si="466"/>
        <v>138</v>
      </c>
      <c r="AT2345" s="153">
        <f t="shared" si="463"/>
        <v>1</v>
      </c>
      <c r="AU2345" s="153">
        <f t="shared" si="464"/>
        <v>0</v>
      </c>
      <c r="AV2345" s="153">
        <f t="shared" si="465"/>
        <v>0</v>
      </c>
      <c r="BA2345">
        <f t="shared" si="467"/>
        <v>18</v>
      </c>
    </row>
    <row r="2346" spans="2:53" x14ac:dyDescent="0.25">
      <c r="B2346" s="155">
        <f t="shared" si="441"/>
        <v>45065.999305555553</v>
      </c>
      <c r="C2346" s="155">
        <f t="shared" si="427"/>
        <v>45065.999305555553</v>
      </c>
      <c r="D2346" s="152">
        <f t="shared" si="430"/>
        <v>6.085</v>
      </c>
      <c r="E2346" s="152"/>
      <c r="F2346" s="152"/>
      <c r="G2346" s="152"/>
      <c r="H2346" s="152" t="e">
        <f t="shared" si="431"/>
        <v>#N/A</v>
      </c>
      <c r="I2346" s="152"/>
      <c r="J2346" s="152" t="e">
        <f t="shared" si="432"/>
        <v>#N/A</v>
      </c>
      <c r="K2346" s="152"/>
      <c r="L2346" s="152"/>
      <c r="M2346" s="152"/>
      <c r="N2346" s="152"/>
      <c r="O2346" s="152"/>
      <c r="P2346" s="152"/>
      <c r="Q2346" s="152"/>
      <c r="R2346" s="152"/>
      <c r="S2346" s="152"/>
      <c r="T2346" s="153" cm="1">
        <f t="array" ref="T2346">MATCH(1,(TDU_Info!$C$5:$C$111=$T$6)*(TDU_Info!$B$5:$B$111&lt;=$B2346),0)</f>
        <v>85</v>
      </c>
      <c r="U2346" s="152">
        <f>100*(INDEX(TDU_Info!$E$5:$E$111,$T2346)/T$11+INDEX(TDU_Info!$F$5:$F$111,$T2346))</f>
        <v>4.0612999999999992</v>
      </c>
      <c r="V2346" s="152">
        <v>5.1920000000000002</v>
      </c>
      <c r="W2346" s="152">
        <v>5.9749999999999996</v>
      </c>
      <c r="X2346" s="152">
        <v>6.17</v>
      </c>
      <c r="Y2346" s="152">
        <v>6.31</v>
      </c>
      <c r="Z2346" s="152">
        <v>5.3879999999999999</v>
      </c>
      <c r="AA2346" s="152">
        <v>6.077</v>
      </c>
      <c r="AB2346" s="152">
        <v>6.57</v>
      </c>
      <c r="AC2346" s="152">
        <v>6.81</v>
      </c>
      <c r="AD2346" s="152">
        <v>5.2460000000000004</v>
      </c>
      <c r="AE2346" s="152">
        <v>7.2690000000000001</v>
      </c>
      <c r="AF2346" s="152">
        <v>6.085</v>
      </c>
      <c r="AG2346" s="152">
        <v>6.31</v>
      </c>
      <c r="AH2346" s="152">
        <v>5.444</v>
      </c>
      <c r="AI2346" s="152">
        <v>7.5679999999999996</v>
      </c>
      <c r="AJ2346" s="152">
        <v>6.57</v>
      </c>
      <c r="AK2346" s="152">
        <v>6.81</v>
      </c>
      <c r="AL2346" s="152" t="e">
        <f t="shared" si="433"/>
        <v>#N/A</v>
      </c>
      <c r="AM2346" s="152" t="e">
        <f t="shared" si="434"/>
        <v>#N/A</v>
      </c>
      <c r="AN2346" s="152" t="e">
        <f>NA()</f>
        <v>#N/A</v>
      </c>
      <c r="AO2346" s="152" t="e">
        <f>NA()</f>
        <v>#N/A</v>
      </c>
      <c r="AP2346" s="152">
        <f t="shared" si="446"/>
        <v>8.2187000000000001</v>
      </c>
      <c r="AQ2346" s="152"/>
      <c r="AR2346" s="152"/>
      <c r="AS2346" s="153">
        <f t="shared" si="466"/>
        <v>139</v>
      </c>
      <c r="AT2346" s="153">
        <f t="shared" si="463"/>
        <v>1</v>
      </c>
      <c r="AU2346" s="153">
        <f t="shared" si="464"/>
        <v>0</v>
      </c>
      <c r="AV2346" s="153">
        <f t="shared" si="465"/>
        <v>0</v>
      </c>
      <c r="BA2346">
        <f t="shared" si="467"/>
        <v>19</v>
      </c>
    </row>
    <row r="2347" spans="2:53" x14ac:dyDescent="0.25">
      <c r="B2347" s="155">
        <f t="shared" si="441"/>
        <v>45066.999305555553</v>
      </c>
      <c r="C2347" s="155">
        <f t="shared" si="427"/>
        <v>45066.999305555553</v>
      </c>
      <c r="D2347" s="152">
        <f t="shared" si="430"/>
        <v>6.085</v>
      </c>
      <c r="E2347" s="152"/>
      <c r="F2347" s="152"/>
      <c r="G2347" s="152"/>
      <c r="H2347" s="152" t="e">
        <f t="shared" si="431"/>
        <v>#N/A</v>
      </c>
      <c r="I2347" s="152"/>
      <c r="J2347" s="152" t="e">
        <f t="shared" si="432"/>
        <v>#N/A</v>
      </c>
      <c r="K2347" s="152"/>
      <c r="L2347" s="152"/>
      <c r="M2347" s="152"/>
      <c r="N2347" s="152"/>
      <c r="O2347" s="152"/>
      <c r="P2347" s="152"/>
      <c r="Q2347" s="152"/>
      <c r="R2347" s="152"/>
      <c r="S2347" s="152"/>
      <c r="T2347" s="153" cm="1">
        <f t="array" ref="T2347">MATCH(1,(TDU_Info!$C$5:$C$111=$T$6)*(TDU_Info!$B$5:$B$111&lt;=$B2347),0)</f>
        <v>85</v>
      </c>
      <c r="U2347" s="152">
        <f>100*(INDEX(TDU_Info!$E$5:$E$111,$T2347)/T$11+INDEX(TDU_Info!$F$5:$F$111,$T2347))</f>
        <v>4.0612999999999992</v>
      </c>
      <c r="V2347" s="152">
        <v>5.492</v>
      </c>
      <c r="W2347" s="152">
        <v>5.9749999999999996</v>
      </c>
      <c r="X2347" s="152">
        <v>6.17</v>
      </c>
      <c r="Y2347" s="152">
        <v>6.31</v>
      </c>
      <c r="Z2347" s="152">
        <v>5.5880000000000001</v>
      </c>
      <c r="AA2347" s="152">
        <v>6.077</v>
      </c>
      <c r="AB2347" s="152">
        <v>6.57</v>
      </c>
      <c r="AC2347" s="152">
        <v>6.81</v>
      </c>
      <c r="AD2347" s="152">
        <v>5.5460000000000003</v>
      </c>
      <c r="AE2347" s="152">
        <v>7.2690000000000001</v>
      </c>
      <c r="AF2347" s="152">
        <v>6.085</v>
      </c>
      <c r="AG2347" s="152">
        <v>6.31</v>
      </c>
      <c r="AH2347" s="152">
        <v>5.6440000000000001</v>
      </c>
      <c r="AI2347" s="152">
        <v>7.5679999999999996</v>
      </c>
      <c r="AJ2347" s="152">
        <v>6.57</v>
      </c>
      <c r="AK2347" s="152">
        <v>6.81</v>
      </c>
      <c r="AL2347" s="152" t="e">
        <f t="shared" si="433"/>
        <v>#N/A</v>
      </c>
      <c r="AM2347" s="152" t="e">
        <f t="shared" si="434"/>
        <v>#N/A</v>
      </c>
      <c r="AN2347" s="152" t="e">
        <f>NA()</f>
        <v>#N/A</v>
      </c>
      <c r="AO2347" s="152" t="e">
        <f>NA()</f>
        <v>#N/A</v>
      </c>
      <c r="AP2347" s="152">
        <f t="shared" si="446"/>
        <v>8.2187000000000001</v>
      </c>
      <c r="AQ2347" s="152"/>
      <c r="AR2347" s="152"/>
      <c r="AS2347" s="153">
        <f t="shared" si="466"/>
        <v>140</v>
      </c>
      <c r="AT2347" s="153">
        <f t="shared" si="463"/>
        <v>1</v>
      </c>
      <c r="AU2347" s="153">
        <f t="shared" si="464"/>
        <v>0</v>
      </c>
      <c r="AV2347" s="153">
        <f t="shared" si="465"/>
        <v>0</v>
      </c>
      <c r="BA2347">
        <f t="shared" si="467"/>
        <v>20</v>
      </c>
    </row>
    <row r="2348" spans="2:53" x14ac:dyDescent="0.25">
      <c r="B2348" s="155">
        <f t="shared" si="441"/>
        <v>45067.999305555553</v>
      </c>
      <c r="C2348" s="155">
        <f t="shared" si="427"/>
        <v>45067.999305555553</v>
      </c>
      <c r="D2348" s="152">
        <f t="shared" si="430"/>
        <v>6.085</v>
      </c>
      <c r="E2348" s="152"/>
      <c r="F2348" s="152"/>
      <c r="G2348" s="152"/>
      <c r="H2348" s="152" t="e">
        <f t="shared" si="431"/>
        <v>#N/A</v>
      </c>
      <c r="I2348" s="152"/>
      <c r="J2348" s="152" t="e">
        <f t="shared" si="432"/>
        <v>#N/A</v>
      </c>
      <c r="K2348" s="152"/>
      <c r="L2348" s="152"/>
      <c r="M2348" s="152"/>
      <c r="N2348" s="152"/>
      <c r="O2348" s="152"/>
      <c r="P2348" s="152"/>
      <c r="Q2348" s="152"/>
      <c r="R2348" s="152"/>
      <c r="S2348" s="152"/>
      <c r="T2348" s="153" cm="1">
        <f t="array" ref="T2348">MATCH(1,(TDU_Info!$C$5:$C$111=$T$6)*(TDU_Info!$B$5:$B$111&lt;=$B2348),0)</f>
        <v>85</v>
      </c>
      <c r="U2348" s="152">
        <f>100*(INDEX(TDU_Info!$E$5:$E$111,$T2348)/T$11+INDEX(TDU_Info!$F$5:$F$111,$T2348))</f>
        <v>4.0612999999999992</v>
      </c>
      <c r="V2348" s="152">
        <v>5.492</v>
      </c>
      <c r="W2348" s="152">
        <v>5.9749999999999996</v>
      </c>
      <c r="X2348" s="152">
        <v>6.17</v>
      </c>
      <c r="Y2348" s="152">
        <v>6.31</v>
      </c>
      <c r="Z2348" s="152">
        <v>5.5880000000000001</v>
      </c>
      <c r="AA2348" s="152">
        <v>6.077</v>
      </c>
      <c r="AB2348" s="152">
        <v>6.57</v>
      </c>
      <c r="AC2348" s="152">
        <v>6.81</v>
      </c>
      <c r="AD2348" s="152">
        <v>5.5460000000000003</v>
      </c>
      <c r="AE2348" s="152">
        <v>7.2690000000000001</v>
      </c>
      <c r="AF2348" s="152">
        <v>6.085</v>
      </c>
      <c r="AG2348" s="152">
        <v>6.31</v>
      </c>
      <c r="AH2348" s="152">
        <v>5.6440000000000001</v>
      </c>
      <c r="AI2348" s="152">
        <v>7.5679999999999996</v>
      </c>
      <c r="AJ2348" s="152">
        <v>6.57</v>
      </c>
      <c r="AK2348" s="152">
        <v>6.81</v>
      </c>
      <c r="AL2348" s="152" t="e">
        <f t="shared" si="433"/>
        <v>#N/A</v>
      </c>
      <c r="AM2348" s="152" t="e">
        <f t="shared" si="434"/>
        <v>#N/A</v>
      </c>
      <c r="AN2348" s="152" t="e">
        <f>NA()</f>
        <v>#N/A</v>
      </c>
      <c r="AO2348" s="152" t="e">
        <f>NA()</f>
        <v>#N/A</v>
      </c>
      <c r="AP2348" s="152">
        <f t="shared" si="446"/>
        <v>8.2187000000000001</v>
      </c>
      <c r="AQ2348" s="152"/>
      <c r="AR2348" s="152"/>
      <c r="AS2348" s="153">
        <f t="shared" si="466"/>
        <v>141</v>
      </c>
      <c r="AT2348" s="153">
        <f t="shared" si="463"/>
        <v>1</v>
      </c>
      <c r="AU2348" s="153">
        <f t="shared" si="464"/>
        <v>0</v>
      </c>
      <c r="AV2348" s="153">
        <f t="shared" si="465"/>
        <v>0</v>
      </c>
      <c r="BA2348">
        <f t="shared" si="467"/>
        <v>21</v>
      </c>
    </row>
    <row r="2349" spans="2:53" x14ac:dyDescent="0.25">
      <c r="B2349" s="155">
        <f t="shared" si="441"/>
        <v>45068.999305555553</v>
      </c>
      <c r="C2349" s="155">
        <f t="shared" si="427"/>
        <v>45068.999305555553</v>
      </c>
      <c r="D2349" s="152">
        <f t="shared" si="430"/>
        <v>6.085</v>
      </c>
      <c r="E2349" s="152"/>
      <c r="F2349" s="152"/>
      <c r="G2349" s="152"/>
      <c r="H2349" s="152" t="e">
        <f t="shared" si="431"/>
        <v>#N/A</v>
      </c>
      <c r="I2349" s="152"/>
      <c r="J2349" s="152" t="e">
        <f t="shared" si="432"/>
        <v>#N/A</v>
      </c>
      <c r="K2349" s="152"/>
      <c r="L2349" s="152"/>
      <c r="M2349" s="152"/>
      <c r="N2349" s="152"/>
      <c r="O2349" s="152"/>
      <c r="P2349" s="152"/>
      <c r="Q2349" s="152"/>
      <c r="R2349" s="152"/>
      <c r="S2349" s="152"/>
      <c r="T2349" s="153" cm="1">
        <f t="array" ref="T2349">MATCH(1,(TDU_Info!$C$5:$C$111=$T$6)*(TDU_Info!$B$5:$B$111&lt;=$B2349),0)</f>
        <v>85</v>
      </c>
      <c r="U2349" s="152">
        <f>100*(INDEX(TDU_Info!$E$5:$E$111,$T2349)/T$11+INDEX(TDU_Info!$F$5:$F$111,$T2349))</f>
        <v>4.0612999999999992</v>
      </c>
      <c r="V2349" s="152">
        <v>5.492</v>
      </c>
      <c r="W2349" s="152">
        <v>5.9749999999999996</v>
      </c>
      <c r="X2349" s="152">
        <v>6.17</v>
      </c>
      <c r="Y2349" s="152">
        <v>6.31</v>
      </c>
      <c r="Z2349" s="152">
        <v>5.5880000000000001</v>
      </c>
      <c r="AA2349" s="152">
        <v>6.077</v>
      </c>
      <c r="AB2349" s="152">
        <v>6.57</v>
      </c>
      <c r="AC2349" s="152">
        <v>6.81</v>
      </c>
      <c r="AD2349" s="152">
        <v>5.5460000000000003</v>
      </c>
      <c r="AE2349" s="152">
        <v>7.3949999999999996</v>
      </c>
      <c r="AF2349" s="152">
        <v>6.085</v>
      </c>
      <c r="AG2349" s="152">
        <v>6.31</v>
      </c>
      <c r="AH2349" s="152">
        <v>5.6440000000000001</v>
      </c>
      <c r="AI2349" s="152">
        <v>7.8680000000000003</v>
      </c>
      <c r="AJ2349" s="152">
        <v>6.57</v>
      </c>
      <c r="AK2349" s="152">
        <v>6.81</v>
      </c>
      <c r="AL2349" s="152" t="e">
        <f t="shared" si="433"/>
        <v>#N/A</v>
      </c>
      <c r="AM2349" s="152" t="e">
        <f t="shared" si="434"/>
        <v>#N/A</v>
      </c>
      <c r="AN2349" s="152" t="e">
        <f>NA()</f>
        <v>#N/A</v>
      </c>
      <c r="AO2349" s="152" t="e">
        <f>NA()</f>
        <v>#N/A</v>
      </c>
      <c r="AP2349" s="152">
        <f t="shared" si="446"/>
        <v>8.2187000000000001</v>
      </c>
      <c r="AQ2349" s="152"/>
      <c r="AR2349" s="152"/>
      <c r="AS2349" s="153">
        <f t="shared" si="466"/>
        <v>142</v>
      </c>
      <c r="AT2349" s="153">
        <f t="shared" si="463"/>
        <v>1</v>
      </c>
      <c r="AU2349" s="153">
        <f t="shared" si="464"/>
        <v>0</v>
      </c>
      <c r="AV2349" s="153">
        <f t="shared" si="465"/>
        <v>0</v>
      </c>
      <c r="BA2349">
        <f t="shared" si="467"/>
        <v>22</v>
      </c>
    </row>
    <row r="2350" spans="2:53" x14ac:dyDescent="0.25">
      <c r="B2350" s="155">
        <f t="shared" si="441"/>
        <v>45069.999305555553</v>
      </c>
      <c r="C2350" s="155">
        <f t="shared" si="427"/>
        <v>45069.999305555553</v>
      </c>
      <c r="D2350" s="152">
        <f t="shared" si="430"/>
        <v>6.085</v>
      </c>
      <c r="E2350" s="152"/>
      <c r="F2350" s="152"/>
      <c r="G2350" s="152"/>
      <c r="H2350" s="152" t="e">
        <f t="shared" si="431"/>
        <v>#N/A</v>
      </c>
      <c r="I2350" s="152"/>
      <c r="J2350" s="152" t="e">
        <f t="shared" si="432"/>
        <v>#N/A</v>
      </c>
      <c r="K2350" s="152"/>
      <c r="L2350" s="152"/>
      <c r="M2350" s="152"/>
      <c r="N2350" s="152"/>
      <c r="O2350" s="152"/>
      <c r="P2350" s="152"/>
      <c r="Q2350" s="152"/>
      <c r="R2350" s="152"/>
      <c r="S2350" s="152"/>
      <c r="T2350" s="153" cm="1">
        <f t="array" ref="T2350">MATCH(1,(TDU_Info!$C$5:$C$111=$T$6)*(TDU_Info!$B$5:$B$111&lt;=$B2350),0)</f>
        <v>85</v>
      </c>
      <c r="U2350" s="152">
        <f>100*(INDEX(TDU_Info!$E$5:$E$111,$T2350)/T$11+INDEX(TDU_Info!$F$5:$F$111,$T2350))</f>
        <v>4.0612999999999992</v>
      </c>
      <c r="V2350" s="152">
        <v>5.7919999999999998</v>
      </c>
      <c r="W2350" s="152">
        <v>5.9749999999999996</v>
      </c>
      <c r="X2350" s="152">
        <v>6.17</v>
      </c>
      <c r="Y2350" s="152">
        <v>6.2709999999999999</v>
      </c>
      <c r="Z2350" s="152">
        <v>6.1879999999999997</v>
      </c>
      <c r="AA2350" s="152">
        <v>6.077</v>
      </c>
      <c r="AB2350" s="152">
        <v>6.57</v>
      </c>
      <c r="AC2350" s="152">
        <v>6.7720000000000002</v>
      </c>
      <c r="AD2350" s="152">
        <v>5.8460000000000001</v>
      </c>
      <c r="AE2350" s="152">
        <v>7.3949999999999996</v>
      </c>
      <c r="AF2350" s="152">
        <v>6.085</v>
      </c>
      <c r="AG2350" s="152">
        <v>6.2709999999999999</v>
      </c>
      <c r="AH2350" s="152">
        <v>6.2439999999999998</v>
      </c>
      <c r="AI2350" s="152">
        <v>7.8680000000000003</v>
      </c>
      <c r="AJ2350" s="152">
        <v>6.57</v>
      </c>
      <c r="AK2350" s="152">
        <v>6.7720000000000002</v>
      </c>
      <c r="AL2350" s="152" t="e">
        <f t="shared" si="433"/>
        <v>#N/A</v>
      </c>
      <c r="AM2350" s="152" t="e">
        <f t="shared" si="434"/>
        <v>#N/A</v>
      </c>
      <c r="AN2350" s="152" t="e">
        <f>NA()</f>
        <v>#N/A</v>
      </c>
      <c r="AO2350" s="152" t="e">
        <f>NA()</f>
        <v>#N/A</v>
      </c>
      <c r="AP2350" s="152">
        <f t="shared" si="446"/>
        <v>8.2187000000000001</v>
      </c>
      <c r="AQ2350" s="152"/>
      <c r="AR2350" s="152"/>
      <c r="AS2350" s="153">
        <f t="shared" si="466"/>
        <v>143</v>
      </c>
      <c r="AT2350" s="153">
        <f t="shared" si="463"/>
        <v>1</v>
      </c>
      <c r="AU2350" s="153">
        <f t="shared" si="464"/>
        <v>0</v>
      </c>
      <c r="AV2350" s="153">
        <f t="shared" si="465"/>
        <v>0</v>
      </c>
      <c r="BA2350">
        <f t="shared" si="467"/>
        <v>23</v>
      </c>
    </row>
    <row r="2351" spans="2:53" x14ac:dyDescent="0.25">
      <c r="B2351" s="155">
        <f t="shared" si="441"/>
        <v>45070.999305555553</v>
      </c>
      <c r="C2351" s="155">
        <f t="shared" si="427"/>
        <v>45070.999305555553</v>
      </c>
      <c r="D2351" s="152">
        <f t="shared" si="430"/>
        <v>6.085</v>
      </c>
      <c r="E2351" s="152"/>
      <c r="F2351" s="152"/>
      <c r="G2351" s="152"/>
      <c r="H2351" s="152" t="e">
        <f t="shared" si="431"/>
        <v>#N/A</v>
      </c>
      <c r="I2351" s="152"/>
      <c r="J2351" s="152" t="e">
        <f t="shared" si="432"/>
        <v>#N/A</v>
      </c>
      <c r="K2351" s="152"/>
      <c r="L2351" s="152"/>
      <c r="M2351" s="152"/>
      <c r="N2351" s="152"/>
      <c r="O2351" s="152"/>
      <c r="P2351" s="152"/>
      <c r="Q2351" s="152"/>
      <c r="R2351" s="152"/>
      <c r="S2351" s="152"/>
      <c r="T2351" s="153" cm="1">
        <f t="array" ref="T2351">MATCH(1,(TDU_Info!$C$5:$C$111=$T$6)*(TDU_Info!$B$5:$B$111&lt;=$B2351),0)</f>
        <v>85</v>
      </c>
      <c r="U2351" s="152">
        <f>100*(INDEX(TDU_Info!$E$5:$E$111,$T2351)/T$11+INDEX(TDU_Info!$F$5:$F$111,$T2351))</f>
        <v>4.0612999999999992</v>
      </c>
      <c r="V2351" s="152">
        <v>5.7919999999999998</v>
      </c>
      <c r="W2351" s="152">
        <v>5.9749999999999996</v>
      </c>
      <c r="X2351" s="152">
        <v>6.11</v>
      </c>
      <c r="Y2351" s="152">
        <v>6.2709999999999999</v>
      </c>
      <c r="Z2351" s="152">
        <v>6.1879999999999997</v>
      </c>
      <c r="AA2351" s="152">
        <v>6.077</v>
      </c>
      <c r="AB2351" s="152">
        <v>6.51</v>
      </c>
      <c r="AC2351" s="152">
        <v>6.81</v>
      </c>
      <c r="AD2351" s="152">
        <v>5.8460000000000001</v>
      </c>
      <c r="AE2351" s="152">
        <v>7.3949999999999996</v>
      </c>
      <c r="AF2351" s="152">
        <v>6.085</v>
      </c>
      <c r="AG2351" s="152">
        <v>6.2709999999999999</v>
      </c>
      <c r="AH2351" s="152">
        <v>6.2439999999999998</v>
      </c>
      <c r="AI2351" s="152">
        <v>7.8680000000000003</v>
      </c>
      <c r="AJ2351" s="152">
        <v>6.51</v>
      </c>
      <c r="AK2351" s="152">
        <v>6.81</v>
      </c>
      <c r="AL2351" s="152" t="e">
        <f t="shared" si="433"/>
        <v>#N/A</v>
      </c>
      <c r="AM2351" s="152" t="e">
        <f t="shared" si="434"/>
        <v>#N/A</v>
      </c>
      <c r="AN2351" s="152" t="e">
        <f>NA()</f>
        <v>#N/A</v>
      </c>
      <c r="AO2351" s="152" t="e">
        <f>NA()</f>
        <v>#N/A</v>
      </c>
      <c r="AP2351" s="152">
        <f t="shared" si="446"/>
        <v>8.2187000000000001</v>
      </c>
      <c r="AQ2351" s="152"/>
      <c r="AR2351" s="152"/>
      <c r="AS2351" s="153">
        <f t="shared" si="466"/>
        <v>144</v>
      </c>
      <c r="AT2351" s="153">
        <f t="shared" si="463"/>
        <v>1</v>
      </c>
      <c r="AU2351" s="153">
        <f t="shared" si="464"/>
        <v>0</v>
      </c>
      <c r="AV2351" s="153">
        <f t="shared" si="465"/>
        <v>0</v>
      </c>
      <c r="BA2351">
        <f t="shared" si="467"/>
        <v>24</v>
      </c>
    </row>
    <row r="2352" spans="2:53" x14ac:dyDescent="0.25">
      <c r="B2352" s="155">
        <f t="shared" si="441"/>
        <v>45071.999305555553</v>
      </c>
      <c r="C2352" s="155">
        <f t="shared" si="427"/>
        <v>45071.999305555553</v>
      </c>
      <c r="D2352" s="152">
        <f t="shared" si="430"/>
        <v>5.8620000000000001</v>
      </c>
      <c r="E2352" s="152"/>
      <c r="F2352" s="152"/>
      <c r="G2352" s="152"/>
      <c r="H2352" s="152" t="e">
        <f t="shared" si="431"/>
        <v>#N/A</v>
      </c>
      <c r="I2352" s="152"/>
      <c r="J2352" s="152" t="e">
        <f t="shared" si="432"/>
        <v>#N/A</v>
      </c>
      <c r="K2352" s="152"/>
      <c r="L2352" s="152"/>
      <c r="M2352" s="152"/>
      <c r="N2352" s="152"/>
      <c r="O2352" s="152"/>
      <c r="P2352" s="152"/>
      <c r="Q2352" s="152"/>
      <c r="R2352" s="152"/>
      <c r="S2352" s="152"/>
      <c r="T2352" s="153" cm="1">
        <f t="array" ref="T2352">MATCH(1,(TDU_Info!$C$5:$C$111=$T$6)*(TDU_Info!$B$5:$B$111&lt;=$B2352),0)</f>
        <v>85</v>
      </c>
      <c r="U2352" s="152">
        <f>100*(INDEX(TDU_Info!$E$5:$E$111,$T2352)/T$11+INDEX(TDU_Info!$F$5:$F$111,$T2352))</f>
        <v>4.0612999999999992</v>
      </c>
      <c r="V2352" s="152">
        <v>5.7919999999999998</v>
      </c>
      <c r="W2352" s="152">
        <v>5.9749999999999996</v>
      </c>
      <c r="X2352" s="152">
        <v>6.069</v>
      </c>
      <c r="Y2352" s="152">
        <v>6.3710000000000004</v>
      </c>
      <c r="Z2352" s="152">
        <v>6.1879999999999997</v>
      </c>
      <c r="AA2352" s="152">
        <v>6.077</v>
      </c>
      <c r="AB2352" s="152">
        <v>6.4669999999999996</v>
      </c>
      <c r="AC2352" s="152">
        <v>6.81</v>
      </c>
      <c r="AD2352" s="152">
        <v>5.8460000000000001</v>
      </c>
      <c r="AE2352" s="152">
        <v>7.3949999999999996</v>
      </c>
      <c r="AF2352" s="152">
        <v>5.8620000000000001</v>
      </c>
      <c r="AG2352" s="152">
        <v>6.3479999999999999</v>
      </c>
      <c r="AH2352" s="152">
        <v>6.2439999999999998</v>
      </c>
      <c r="AI2352" s="152">
        <v>7.8680000000000003</v>
      </c>
      <c r="AJ2352" s="152">
        <v>6.4630000000000001</v>
      </c>
      <c r="AK2352" s="152">
        <v>6.81</v>
      </c>
      <c r="AL2352" s="152" t="e">
        <f t="shared" si="433"/>
        <v>#N/A</v>
      </c>
      <c r="AM2352" s="152" t="e">
        <f t="shared" si="434"/>
        <v>#N/A</v>
      </c>
      <c r="AN2352" s="152" t="e">
        <f>NA()</f>
        <v>#N/A</v>
      </c>
      <c r="AO2352" s="152" t="e">
        <f>NA()</f>
        <v>#N/A</v>
      </c>
      <c r="AP2352" s="152">
        <f t="shared" si="446"/>
        <v>8.2187000000000001</v>
      </c>
      <c r="AQ2352" s="152"/>
      <c r="AR2352" s="152"/>
      <c r="AS2352" s="153">
        <f t="shared" si="466"/>
        <v>145</v>
      </c>
      <c r="AT2352" s="153">
        <f t="shared" si="463"/>
        <v>1</v>
      </c>
      <c r="AU2352" s="153">
        <f t="shared" si="464"/>
        <v>0</v>
      </c>
      <c r="AV2352" s="153">
        <f t="shared" si="465"/>
        <v>0</v>
      </c>
      <c r="BA2352">
        <f t="shared" si="467"/>
        <v>25</v>
      </c>
    </row>
    <row r="2353" spans="2:53" x14ac:dyDescent="0.25">
      <c r="B2353" s="155">
        <f t="shared" si="441"/>
        <v>45072.999305555553</v>
      </c>
      <c r="C2353" s="155">
        <f t="shared" si="427"/>
        <v>45072.999305555553</v>
      </c>
      <c r="D2353" s="152">
        <f t="shared" si="430"/>
        <v>5.8620000000000001</v>
      </c>
      <c r="E2353" s="152"/>
      <c r="F2353" s="152"/>
      <c r="G2353" s="152"/>
      <c r="H2353" s="152" t="e">
        <f t="shared" si="431"/>
        <v>#N/A</v>
      </c>
      <c r="I2353" s="152"/>
      <c r="J2353" s="152" t="e">
        <f t="shared" si="432"/>
        <v>#N/A</v>
      </c>
      <c r="K2353" s="152"/>
      <c r="L2353" s="152"/>
      <c r="M2353" s="152"/>
      <c r="N2353" s="152"/>
      <c r="O2353" s="152"/>
      <c r="P2353" s="152"/>
      <c r="Q2353" s="152"/>
      <c r="R2353" s="152"/>
      <c r="S2353" s="152"/>
      <c r="T2353" s="153" cm="1">
        <f t="array" ref="T2353">MATCH(1,(TDU_Info!$C$5:$C$111=$T$6)*(TDU_Info!$B$5:$B$111&lt;=$B2353),0)</f>
        <v>85</v>
      </c>
      <c r="U2353" s="152">
        <f>100*(INDEX(TDU_Info!$E$5:$E$111,$T2353)/T$11+INDEX(TDU_Info!$F$5:$F$111,$T2353))</f>
        <v>4.0612999999999992</v>
      </c>
      <c r="V2353" s="152">
        <v>5.7919999999999998</v>
      </c>
      <c r="W2353" s="152">
        <v>5.9749999999999996</v>
      </c>
      <c r="X2353" s="152">
        <v>6.07</v>
      </c>
      <c r="Y2353" s="152">
        <v>6.3710000000000004</v>
      </c>
      <c r="Z2353" s="152">
        <v>6.1879999999999997</v>
      </c>
      <c r="AA2353" s="152">
        <v>6.077</v>
      </c>
      <c r="AB2353" s="152">
        <v>6.47</v>
      </c>
      <c r="AC2353" s="152">
        <v>6.7720000000000002</v>
      </c>
      <c r="AD2353" s="152">
        <v>5.8460000000000001</v>
      </c>
      <c r="AE2353" s="152">
        <v>7.3949999999999996</v>
      </c>
      <c r="AF2353" s="152">
        <v>5.8620000000000001</v>
      </c>
      <c r="AG2353" s="152">
        <v>6.3479999999999999</v>
      </c>
      <c r="AH2353" s="152">
        <v>6.2439999999999998</v>
      </c>
      <c r="AI2353" s="152">
        <v>7.8680000000000003</v>
      </c>
      <c r="AJ2353" s="152">
        <v>6.4630000000000001</v>
      </c>
      <c r="AK2353" s="152">
        <v>6.7720000000000002</v>
      </c>
      <c r="AL2353" s="152" t="e">
        <f t="shared" si="433"/>
        <v>#N/A</v>
      </c>
      <c r="AM2353" s="152" t="e">
        <f t="shared" si="434"/>
        <v>#N/A</v>
      </c>
      <c r="AN2353" s="152" t="e">
        <f>NA()</f>
        <v>#N/A</v>
      </c>
      <c r="AO2353" s="152" t="e">
        <f>NA()</f>
        <v>#N/A</v>
      </c>
      <c r="AP2353" s="152">
        <f t="shared" si="446"/>
        <v>8.2187000000000001</v>
      </c>
      <c r="AQ2353" s="152"/>
      <c r="AR2353" s="152"/>
      <c r="AS2353" s="153">
        <f t="shared" si="466"/>
        <v>146</v>
      </c>
      <c r="AT2353" s="153">
        <f t="shared" si="463"/>
        <v>1</v>
      </c>
      <c r="AU2353" s="153">
        <f t="shared" si="464"/>
        <v>0</v>
      </c>
      <c r="AV2353" s="153">
        <f t="shared" si="465"/>
        <v>0</v>
      </c>
      <c r="BA2353">
        <f t="shared" si="467"/>
        <v>26</v>
      </c>
    </row>
    <row r="2354" spans="2:53" x14ac:dyDescent="0.25">
      <c r="B2354" s="155">
        <f t="shared" si="441"/>
        <v>45073.999305555553</v>
      </c>
      <c r="C2354" s="155">
        <f t="shared" si="427"/>
        <v>45073.999305555553</v>
      </c>
      <c r="D2354" s="152">
        <f t="shared" si="430"/>
        <v>5.8620000000000001</v>
      </c>
      <c r="E2354" s="152"/>
      <c r="F2354" s="152"/>
      <c r="G2354" s="152"/>
      <c r="H2354" s="152" t="e">
        <f t="shared" si="431"/>
        <v>#N/A</v>
      </c>
      <c r="I2354" s="152"/>
      <c r="J2354" s="152" t="e">
        <f t="shared" si="432"/>
        <v>#N/A</v>
      </c>
      <c r="K2354" s="152"/>
      <c r="L2354" s="152"/>
      <c r="M2354" s="152"/>
      <c r="N2354" s="152"/>
      <c r="O2354" s="152"/>
      <c r="P2354" s="152"/>
      <c r="Q2354" s="152"/>
      <c r="R2354" s="152"/>
      <c r="S2354" s="152"/>
      <c r="T2354" s="153" cm="1">
        <f t="array" ref="T2354">MATCH(1,(TDU_Info!$C$5:$C$111=$T$6)*(TDU_Info!$B$5:$B$111&lt;=$B2354),0)</f>
        <v>85</v>
      </c>
      <c r="U2354" s="152">
        <f>100*(INDEX(TDU_Info!$E$5:$E$111,$T2354)/T$11+INDEX(TDU_Info!$F$5:$F$111,$T2354))</f>
        <v>4.0612999999999992</v>
      </c>
      <c r="V2354" s="152">
        <v>5.7919999999999998</v>
      </c>
      <c r="W2354" s="152">
        <v>5.9749999999999996</v>
      </c>
      <c r="X2354" s="152">
        <v>6.07</v>
      </c>
      <c r="Y2354" s="152">
        <v>6.3710000000000004</v>
      </c>
      <c r="Z2354" s="152">
        <v>6.1879999999999997</v>
      </c>
      <c r="AA2354" s="152">
        <v>6.077</v>
      </c>
      <c r="AB2354" s="152">
        <v>6.47</v>
      </c>
      <c r="AC2354" s="152">
        <v>6.7720000000000002</v>
      </c>
      <c r="AD2354" s="152">
        <v>5.8460000000000001</v>
      </c>
      <c r="AE2354" s="152">
        <v>7.3949999999999996</v>
      </c>
      <c r="AF2354" s="152">
        <v>5.8620000000000001</v>
      </c>
      <c r="AG2354" s="152">
        <v>6.3479999999999999</v>
      </c>
      <c r="AH2354" s="152">
        <v>6.2439999999999998</v>
      </c>
      <c r="AI2354" s="152">
        <v>7.8680000000000003</v>
      </c>
      <c r="AJ2354" s="152">
        <v>6.4630000000000001</v>
      </c>
      <c r="AK2354" s="152">
        <v>6.7720000000000002</v>
      </c>
      <c r="AL2354" s="152" t="e">
        <f t="shared" si="433"/>
        <v>#N/A</v>
      </c>
      <c r="AM2354" s="152" t="e">
        <f t="shared" si="434"/>
        <v>#N/A</v>
      </c>
      <c r="AN2354" s="152" t="e">
        <f>NA()</f>
        <v>#N/A</v>
      </c>
      <c r="AO2354" s="152" t="e">
        <f>NA()</f>
        <v>#N/A</v>
      </c>
      <c r="AP2354" s="152">
        <f t="shared" si="446"/>
        <v>8.2187000000000001</v>
      </c>
      <c r="AQ2354" s="152"/>
      <c r="AR2354" s="152"/>
      <c r="AS2354" s="153">
        <f t="shared" si="466"/>
        <v>147</v>
      </c>
      <c r="AT2354" s="153">
        <f t="shared" si="463"/>
        <v>1</v>
      </c>
      <c r="AU2354" s="153">
        <f t="shared" si="464"/>
        <v>0</v>
      </c>
      <c r="AV2354" s="153">
        <f t="shared" si="465"/>
        <v>0</v>
      </c>
      <c r="BA2354">
        <f t="shared" si="467"/>
        <v>27</v>
      </c>
    </row>
    <row r="2355" spans="2:53" x14ac:dyDescent="0.25">
      <c r="B2355" s="155">
        <f t="shared" si="441"/>
        <v>45074.999305555553</v>
      </c>
      <c r="C2355" s="155">
        <f t="shared" si="427"/>
        <v>45074.999305555553</v>
      </c>
      <c r="D2355" s="152">
        <f t="shared" si="430"/>
        <v>5.8620000000000001</v>
      </c>
      <c r="E2355" s="152"/>
      <c r="F2355" s="152"/>
      <c r="G2355" s="152"/>
      <c r="H2355" s="152" t="e">
        <f t="shared" si="431"/>
        <v>#N/A</v>
      </c>
      <c r="I2355" s="152"/>
      <c r="J2355" s="152" t="e">
        <f t="shared" si="432"/>
        <v>#N/A</v>
      </c>
      <c r="K2355" s="152"/>
      <c r="L2355" s="152"/>
      <c r="M2355" s="152"/>
      <c r="N2355" s="152"/>
      <c r="O2355" s="152"/>
      <c r="P2355" s="152"/>
      <c r="Q2355" s="152"/>
      <c r="R2355" s="152"/>
      <c r="S2355" s="152"/>
      <c r="T2355" s="153" cm="1">
        <f t="array" ref="T2355">MATCH(1,(TDU_Info!$C$5:$C$111=$T$6)*(TDU_Info!$B$5:$B$111&lt;=$B2355),0)</f>
        <v>85</v>
      </c>
      <c r="U2355" s="152">
        <f>100*(INDEX(TDU_Info!$E$5:$E$111,$T2355)/T$11+INDEX(TDU_Info!$F$5:$F$111,$T2355))</f>
        <v>4.0612999999999992</v>
      </c>
      <c r="V2355" s="152">
        <v>5.7919999999999998</v>
      </c>
      <c r="W2355" s="152">
        <v>5.9749999999999996</v>
      </c>
      <c r="X2355" s="152">
        <v>6.07</v>
      </c>
      <c r="Y2355" s="152">
        <v>6.3710000000000004</v>
      </c>
      <c r="Z2355" s="152">
        <v>6.1879999999999997</v>
      </c>
      <c r="AA2355" s="152">
        <v>6.077</v>
      </c>
      <c r="AB2355" s="152">
        <v>6.47</v>
      </c>
      <c r="AC2355" s="152">
        <v>6.7720000000000002</v>
      </c>
      <c r="AD2355" s="152">
        <v>5.8460000000000001</v>
      </c>
      <c r="AE2355" s="152">
        <v>7.3949999999999996</v>
      </c>
      <c r="AF2355" s="152">
        <v>5.8620000000000001</v>
      </c>
      <c r="AG2355" s="152">
        <v>6.3479999999999999</v>
      </c>
      <c r="AH2355" s="152">
        <v>6.2439999999999998</v>
      </c>
      <c r="AI2355" s="152">
        <v>7.8680000000000003</v>
      </c>
      <c r="AJ2355" s="152">
        <v>6.4630000000000001</v>
      </c>
      <c r="AK2355" s="152">
        <v>6.7720000000000002</v>
      </c>
      <c r="AL2355" s="152" t="e">
        <f t="shared" si="433"/>
        <v>#N/A</v>
      </c>
      <c r="AM2355" s="152" t="e">
        <f t="shared" si="434"/>
        <v>#N/A</v>
      </c>
      <c r="AN2355" s="152" t="e">
        <f>NA()</f>
        <v>#N/A</v>
      </c>
      <c r="AO2355" s="152" t="e">
        <f>NA()</f>
        <v>#N/A</v>
      </c>
      <c r="AP2355" s="152">
        <f t="shared" si="446"/>
        <v>8.2187000000000001</v>
      </c>
      <c r="AQ2355" s="152"/>
      <c r="AR2355" s="152"/>
      <c r="AS2355" s="153">
        <f t="shared" si="466"/>
        <v>148</v>
      </c>
      <c r="AT2355" s="153">
        <f t="shared" si="463"/>
        <v>1</v>
      </c>
      <c r="AU2355" s="153">
        <f t="shared" si="464"/>
        <v>0</v>
      </c>
      <c r="AV2355" s="153">
        <f t="shared" si="465"/>
        <v>0</v>
      </c>
      <c r="BA2355">
        <f t="shared" si="467"/>
        <v>28</v>
      </c>
    </row>
    <row r="2356" spans="2:53" x14ac:dyDescent="0.25">
      <c r="B2356" s="155">
        <f t="shared" si="441"/>
        <v>45075.999305555553</v>
      </c>
      <c r="C2356" s="155">
        <f t="shared" si="427"/>
        <v>45075.999305555553</v>
      </c>
      <c r="D2356" s="152">
        <f t="shared" si="430"/>
        <v>5.8620000000000001</v>
      </c>
      <c r="E2356" s="152"/>
      <c r="F2356" s="152"/>
      <c r="G2356" s="152"/>
      <c r="H2356" s="152" t="e">
        <f t="shared" si="431"/>
        <v>#N/A</v>
      </c>
      <c r="I2356" s="152"/>
      <c r="J2356" s="152" t="e">
        <f t="shared" si="432"/>
        <v>#N/A</v>
      </c>
      <c r="K2356" s="152"/>
      <c r="L2356" s="152"/>
      <c r="M2356" s="152"/>
      <c r="N2356" s="152"/>
      <c r="O2356" s="152"/>
      <c r="P2356" s="152"/>
      <c r="Q2356" s="152"/>
      <c r="R2356" s="152"/>
      <c r="S2356" s="152"/>
      <c r="T2356" s="153" cm="1">
        <f t="array" ref="T2356">MATCH(1,(TDU_Info!$C$5:$C$111=$T$6)*(TDU_Info!$B$5:$B$111&lt;=$B2356),0)</f>
        <v>85</v>
      </c>
      <c r="U2356" s="152">
        <f>100*(INDEX(TDU_Info!$E$5:$E$111,$T2356)/T$11+INDEX(TDU_Info!$F$5:$F$111,$T2356))</f>
        <v>4.0612999999999992</v>
      </c>
      <c r="V2356" s="152">
        <v>5.7919999999999998</v>
      </c>
      <c r="W2356" s="152">
        <v>5.9749999999999996</v>
      </c>
      <c r="X2356" s="152">
        <v>6.07</v>
      </c>
      <c r="Y2356" s="152">
        <v>6.3710000000000004</v>
      </c>
      <c r="Z2356" s="152">
        <v>6.1879999999999997</v>
      </c>
      <c r="AA2356" s="152">
        <v>6.077</v>
      </c>
      <c r="AB2356" s="152">
        <v>6.47</v>
      </c>
      <c r="AC2356" s="152">
        <v>6.7720000000000002</v>
      </c>
      <c r="AD2356" s="152">
        <v>5.8460000000000001</v>
      </c>
      <c r="AE2356" s="152">
        <v>7.3949999999999996</v>
      </c>
      <c r="AF2356" s="152">
        <v>5.8620000000000001</v>
      </c>
      <c r="AG2356" s="152">
        <v>6.3479999999999999</v>
      </c>
      <c r="AH2356" s="152">
        <v>6.2439999999999998</v>
      </c>
      <c r="AI2356" s="152">
        <v>7.8680000000000003</v>
      </c>
      <c r="AJ2356" s="152">
        <v>6.4630000000000001</v>
      </c>
      <c r="AK2356" s="152">
        <v>6.7720000000000002</v>
      </c>
      <c r="AL2356" s="152" t="e">
        <f t="shared" si="433"/>
        <v>#N/A</v>
      </c>
      <c r="AM2356" s="152" t="e">
        <f t="shared" si="434"/>
        <v>#N/A</v>
      </c>
      <c r="AN2356" s="152" t="e">
        <f>NA()</f>
        <v>#N/A</v>
      </c>
      <c r="AO2356" s="152" t="e">
        <f>NA()</f>
        <v>#N/A</v>
      </c>
      <c r="AP2356" s="152">
        <f t="shared" si="446"/>
        <v>8.2187000000000001</v>
      </c>
      <c r="AQ2356" s="152"/>
      <c r="AR2356" s="152"/>
      <c r="AS2356" s="153">
        <f t="shared" si="466"/>
        <v>149</v>
      </c>
      <c r="AT2356" s="153">
        <f t="shared" si="463"/>
        <v>1</v>
      </c>
      <c r="AU2356" s="153">
        <f t="shared" si="464"/>
        <v>0</v>
      </c>
      <c r="AV2356" s="153">
        <f t="shared" si="465"/>
        <v>0</v>
      </c>
      <c r="BA2356">
        <f t="shared" si="467"/>
        <v>29</v>
      </c>
    </row>
    <row r="2357" spans="2:53" x14ac:dyDescent="0.25">
      <c r="B2357" s="155">
        <f t="shared" si="441"/>
        <v>45076.999305555553</v>
      </c>
      <c r="C2357" s="155">
        <f t="shared" si="427"/>
        <v>45076.999305555553</v>
      </c>
      <c r="D2357" s="152">
        <f t="shared" si="430"/>
        <v>5.8620000000000001</v>
      </c>
      <c r="E2357" s="152"/>
      <c r="F2357" s="152"/>
      <c r="G2357" s="152"/>
      <c r="H2357" s="152" t="e">
        <f t="shared" si="431"/>
        <v>#N/A</v>
      </c>
      <c r="I2357" s="152"/>
      <c r="J2357" s="152" t="e">
        <f t="shared" si="432"/>
        <v>#N/A</v>
      </c>
      <c r="K2357" s="152"/>
      <c r="L2357" s="152"/>
      <c r="M2357" s="152"/>
      <c r="N2357" s="152"/>
      <c r="O2357" s="152"/>
      <c r="P2357" s="152"/>
      <c r="Q2357" s="152"/>
      <c r="R2357" s="152"/>
      <c r="S2357" s="152"/>
      <c r="T2357" s="153" cm="1">
        <f t="array" ref="T2357">MATCH(1,(TDU_Info!$C$5:$C$111=$T$6)*(TDU_Info!$B$5:$B$111&lt;=$B2357),0)</f>
        <v>85</v>
      </c>
      <c r="U2357" s="152">
        <f>100*(INDEX(TDU_Info!$E$5:$E$111,$T2357)/T$11+INDEX(TDU_Info!$F$5:$F$111,$T2357))</f>
        <v>4.0612999999999992</v>
      </c>
      <c r="V2357" s="152">
        <v>5.7919999999999998</v>
      </c>
      <c r="W2357" s="152">
        <v>5.9749999999999996</v>
      </c>
      <c r="X2357" s="152">
        <v>6.07</v>
      </c>
      <c r="Y2357" s="152">
        <v>6.3710000000000004</v>
      </c>
      <c r="Z2357" s="152">
        <v>6.1879999999999997</v>
      </c>
      <c r="AA2357" s="152">
        <v>6.077</v>
      </c>
      <c r="AB2357" s="152">
        <v>6.47</v>
      </c>
      <c r="AC2357" s="152">
        <v>6.7720000000000002</v>
      </c>
      <c r="AD2357" s="152">
        <v>5.8460000000000001</v>
      </c>
      <c r="AE2357" s="152">
        <v>7.3949999999999996</v>
      </c>
      <c r="AF2357" s="152">
        <v>5.8620000000000001</v>
      </c>
      <c r="AG2357" s="152">
        <v>6.3479999999999999</v>
      </c>
      <c r="AH2357" s="152">
        <v>6.2439999999999998</v>
      </c>
      <c r="AI2357" s="152">
        <v>7.8680000000000003</v>
      </c>
      <c r="AJ2357" s="152">
        <v>6.4630000000000001</v>
      </c>
      <c r="AK2357" s="152">
        <v>6.7720000000000002</v>
      </c>
      <c r="AL2357" s="152" t="e">
        <f t="shared" si="433"/>
        <v>#N/A</v>
      </c>
      <c r="AM2357" s="152" t="e">
        <f t="shared" si="434"/>
        <v>#N/A</v>
      </c>
      <c r="AN2357" s="152" t="e">
        <f>NA()</f>
        <v>#N/A</v>
      </c>
      <c r="AO2357" s="152" t="e">
        <f>NA()</f>
        <v>#N/A</v>
      </c>
      <c r="AP2357" s="152">
        <f t="shared" si="446"/>
        <v>8.2187000000000001</v>
      </c>
      <c r="AQ2357" s="152"/>
      <c r="AR2357" s="152"/>
      <c r="AS2357" s="153">
        <f t="shared" si="466"/>
        <v>150</v>
      </c>
      <c r="AT2357" s="153">
        <f t="shared" si="463"/>
        <v>1</v>
      </c>
      <c r="AU2357" s="153">
        <f t="shared" si="464"/>
        <v>0</v>
      </c>
      <c r="AV2357" s="153">
        <f t="shared" si="465"/>
        <v>0</v>
      </c>
      <c r="BA2357">
        <f t="shared" si="467"/>
        <v>30</v>
      </c>
    </row>
    <row r="2358" spans="2:53" x14ac:dyDescent="0.25">
      <c r="B2358" s="155">
        <f t="shared" si="441"/>
        <v>45077.999305555553</v>
      </c>
      <c r="C2358" s="155">
        <f t="shared" si="427"/>
        <v>45077.999305555553</v>
      </c>
      <c r="D2358" s="152">
        <f t="shared" si="430"/>
        <v>5.8620000000000001</v>
      </c>
      <c r="E2358" s="152"/>
      <c r="F2358" s="152"/>
      <c r="G2358" s="152"/>
      <c r="H2358" s="152" t="e">
        <f t="shared" si="431"/>
        <v>#N/A</v>
      </c>
      <c r="I2358" s="152"/>
      <c r="J2358" s="152" t="e">
        <f t="shared" si="432"/>
        <v>#N/A</v>
      </c>
      <c r="K2358" s="152"/>
      <c r="L2358" s="152"/>
      <c r="M2358" s="152"/>
      <c r="N2358" s="152"/>
      <c r="O2358" s="152"/>
      <c r="P2358" s="152"/>
      <c r="Q2358" s="152"/>
      <c r="R2358" s="152"/>
      <c r="S2358" s="152"/>
      <c r="T2358" s="153" cm="1">
        <f t="array" ref="T2358">MATCH(1,(TDU_Info!$C$5:$C$111=$T$6)*(TDU_Info!$B$5:$B$111&lt;=$B2358),0)</f>
        <v>85</v>
      </c>
      <c r="U2358" s="152">
        <f>100*(INDEX(TDU_Info!$E$5:$E$111,$T2358)/T$11+INDEX(TDU_Info!$F$5:$F$111,$T2358))</f>
        <v>4.0612999999999992</v>
      </c>
      <c r="V2358" s="152">
        <v>5.7919999999999998</v>
      </c>
      <c r="W2358" s="152">
        <v>5.9749999999999996</v>
      </c>
      <c r="X2358" s="152">
        <v>6.07</v>
      </c>
      <c r="Y2358" s="152">
        <v>6.3710000000000004</v>
      </c>
      <c r="Z2358" s="152">
        <v>6.1879999999999997</v>
      </c>
      <c r="AA2358" s="152">
        <v>6.077</v>
      </c>
      <c r="AB2358" s="152">
        <v>6.47</v>
      </c>
      <c r="AC2358" s="152">
        <v>6.71</v>
      </c>
      <c r="AD2358" s="152">
        <v>5.8460000000000001</v>
      </c>
      <c r="AE2358" s="152">
        <v>7.3949999999999996</v>
      </c>
      <c r="AF2358" s="152">
        <v>5.8620000000000001</v>
      </c>
      <c r="AG2358" s="152">
        <v>6.3479999999999999</v>
      </c>
      <c r="AH2358" s="152">
        <v>6.2439999999999998</v>
      </c>
      <c r="AI2358" s="152">
        <v>7.8680000000000003</v>
      </c>
      <c r="AJ2358" s="152">
        <v>6.4630000000000001</v>
      </c>
      <c r="AK2358" s="152">
        <v>6.71</v>
      </c>
      <c r="AL2358" s="152" t="e">
        <f t="shared" si="433"/>
        <v>#N/A</v>
      </c>
      <c r="AM2358" s="152" t="e">
        <f t="shared" si="434"/>
        <v>#N/A</v>
      </c>
      <c r="AN2358" s="152" t="e">
        <f>NA()</f>
        <v>#N/A</v>
      </c>
      <c r="AO2358" s="152" t="e">
        <f>NA()</f>
        <v>#N/A</v>
      </c>
      <c r="AP2358" s="152">
        <f t="shared" si="446"/>
        <v>8.2187000000000001</v>
      </c>
      <c r="AQ2358" s="152"/>
      <c r="AR2358" s="152"/>
      <c r="AS2358" s="153">
        <f t="shared" ref="AS2358:AS2388" si="468">ROUNDUP(B2358-DATE(YEAR(B2358),1,1),0)</f>
        <v>151</v>
      </c>
      <c r="AT2358" s="153">
        <f t="shared" si="463"/>
        <v>1</v>
      </c>
      <c r="AU2358" s="153">
        <f t="shared" si="464"/>
        <v>0</v>
      </c>
      <c r="AV2358" s="153">
        <f t="shared" si="465"/>
        <v>0</v>
      </c>
      <c r="BA2358">
        <f t="shared" ref="BA2358:BA2388" si="469">DAY(C2358)</f>
        <v>31</v>
      </c>
    </row>
    <row r="2359" spans="2:53" x14ac:dyDescent="0.25">
      <c r="B2359" s="155">
        <f t="shared" si="441"/>
        <v>45078.999305555553</v>
      </c>
      <c r="C2359" s="155">
        <f t="shared" si="427"/>
        <v>45078.999305555553</v>
      </c>
      <c r="D2359" s="152">
        <f t="shared" si="430"/>
        <v>5.8620000000000001</v>
      </c>
      <c r="E2359" s="152"/>
      <c r="F2359" s="152"/>
      <c r="G2359" s="152"/>
      <c r="H2359" s="152" t="e">
        <f t="shared" si="431"/>
        <v>#N/A</v>
      </c>
      <c r="I2359" s="152"/>
      <c r="J2359" s="152" t="e">
        <f t="shared" si="432"/>
        <v>#N/A</v>
      </c>
      <c r="K2359" s="152"/>
      <c r="L2359" s="152"/>
      <c r="M2359" s="152"/>
      <c r="N2359" s="152"/>
      <c r="O2359" s="152"/>
      <c r="P2359" s="152"/>
      <c r="Q2359" s="152"/>
      <c r="R2359" s="152"/>
      <c r="S2359" s="152"/>
      <c r="T2359" s="153" cm="1">
        <f t="array" ref="T2359">MATCH(1,(TDU_Info!$C$5:$C$111=$T$6)*(TDU_Info!$B$5:$B$111&lt;=$B2359),0)</f>
        <v>85</v>
      </c>
      <c r="U2359" s="152">
        <f>100*(INDEX(TDU_Info!$E$5:$E$111,$T2359)/T$11+INDEX(TDU_Info!$F$5:$F$111,$T2359))</f>
        <v>4.0612999999999992</v>
      </c>
      <c r="V2359" s="152">
        <v>5.7919999999999998</v>
      </c>
      <c r="W2359" s="152">
        <v>6.0010000000000003</v>
      </c>
      <c r="X2359" s="152">
        <v>6.07</v>
      </c>
      <c r="Y2359" s="152">
        <v>6.41</v>
      </c>
      <c r="Z2359" s="152">
        <v>6.1879999999999997</v>
      </c>
      <c r="AA2359" s="152">
        <v>6.49</v>
      </c>
      <c r="AB2359" s="152">
        <v>6.47</v>
      </c>
      <c r="AC2359" s="152">
        <v>6.71</v>
      </c>
      <c r="AD2359" s="152">
        <v>5.8460000000000001</v>
      </c>
      <c r="AE2359" s="152">
        <v>7.3949999999999996</v>
      </c>
      <c r="AF2359" s="152">
        <v>5.8620000000000001</v>
      </c>
      <c r="AG2359" s="152">
        <v>6.3479999999999999</v>
      </c>
      <c r="AH2359" s="152">
        <v>6.2439999999999998</v>
      </c>
      <c r="AI2359" s="152">
        <v>7.8680000000000003</v>
      </c>
      <c r="AJ2359" s="152">
        <v>6.4630000000000001</v>
      </c>
      <c r="AK2359" s="152">
        <v>6.71</v>
      </c>
      <c r="AL2359" s="152" t="e">
        <f t="shared" si="433"/>
        <v>#N/A</v>
      </c>
      <c r="AM2359" s="152" t="e">
        <f t="shared" si="434"/>
        <v>#N/A</v>
      </c>
      <c r="AN2359" s="152" t="e">
        <f>NA()</f>
        <v>#N/A</v>
      </c>
      <c r="AO2359" s="152" t="e">
        <f>NA()</f>
        <v>#N/A</v>
      </c>
      <c r="AP2359" s="152" t="e">
        <f t="shared" si="446"/>
        <v>#N/A</v>
      </c>
      <c r="AQ2359" s="152"/>
      <c r="AR2359" s="152"/>
      <c r="AS2359" s="153">
        <f t="shared" si="468"/>
        <v>152</v>
      </c>
      <c r="AT2359" s="153">
        <f t="shared" si="463"/>
        <v>1</v>
      </c>
      <c r="AU2359" s="153">
        <f t="shared" si="464"/>
        <v>0</v>
      </c>
      <c r="AV2359" s="153">
        <f t="shared" si="465"/>
        <v>0</v>
      </c>
      <c r="BA2359">
        <f t="shared" si="469"/>
        <v>1</v>
      </c>
    </row>
    <row r="2360" spans="2:53" x14ac:dyDescent="0.25">
      <c r="B2360" s="155">
        <f t="shared" si="441"/>
        <v>45079.999305555553</v>
      </c>
      <c r="C2360" s="155">
        <f t="shared" si="427"/>
        <v>45079.999305555553</v>
      </c>
      <c r="D2360" s="152">
        <f t="shared" si="430"/>
        <v>5.8479999999999999</v>
      </c>
      <c r="E2360" s="152"/>
      <c r="F2360" s="152"/>
      <c r="G2360" s="152"/>
      <c r="H2360" s="152" t="e">
        <f t="shared" si="431"/>
        <v>#N/A</v>
      </c>
      <c r="I2360" s="152"/>
      <c r="J2360" s="152" t="e">
        <f t="shared" si="432"/>
        <v>#N/A</v>
      </c>
      <c r="K2360" s="152"/>
      <c r="L2360" s="152"/>
      <c r="M2360" s="152"/>
      <c r="N2360" s="152"/>
      <c r="O2360" s="152"/>
      <c r="P2360" s="152"/>
      <c r="Q2360" s="152"/>
      <c r="R2360" s="152"/>
      <c r="S2360" s="152"/>
      <c r="T2360" s="153" cm="1">
        <f t="array" ref="T2360">MATCH(1,(TDU_Info!$C$5:$C$111=$T$6)*(TDU_Info!$B$5:$B$111&lt;=$B2360),0)</f>
        <v>85</v>
      </c>
      <c r="U2360" s="152">
        <f>100*(INDEX(TDU_Info!$E$5:$E$111,$T2360)/T$11+INDEX(TDU_Info!$F$5:$F$111,$T2360))</f>
        <v>4.0612999999999992</v>
      </c>
      <c r="V2360" s="152">
        <v>5.7919999999999998</v>
      </c>
      <c r="W2360" s="152">
        <v>6.0010000000000003</v>
      </c>
      <c r="X2360" s="152">
        <v>6.07</v>
      </c>
      <c r="Y2360" s="152">
        <v>6.41</v>
      </c>
      <c r="Z2360" s="152">
        <v>6.1879999999999997</v>
      </c>
      <c r="AA2360" s="152">
        <v>6.49</v>
      </c>
      <c r="AB2360" s="152">
        <v>6.47</v>
      </c>
      <c r="AC2360" s="152">
        <v>6.71</v>
      </c>
      <c r="AD2360" s="152">
        <v>5.8460000000000001</v>
      </c>
      <c r="AE2360" s="152">
        <v>7.3949999999999996</v>
      </c>
      <c r="AF2360" s="152">
        <v>5.8479999999999999</v>
      </c>
      <c r="AG2360" s="152">
        <v>6.3479999999999999</v>
      </c>
      <c r="AH2360" s="152">
        <v>6.2439999999999998</v>
      </c>
      <c r="AI2360" s="152">
        <v>7.8680000000000003</v>
      </c>
      <c r="AJ2360" s="152">
        <v>6.3479999999999999</v>
      </c>
      <c r="AK2360" s="152">
        <v>6.71</v>
      </c>
      <c r="AL2360" s="152" t="e">
        <f t="shared" si="433"/>
        <v>#N/A</v>
      </c>
      <c r="AM2360" s="152" t="e">
        <f t="shared" si="434"/>
        <v>#N/A</v>
      </c>
      <c r="AN2360" s="152" t="e">
        <f>NA()</f>
        <v>#N/A</v>
      </c>
      <c r="AO2360" s="152" t="e">
        <f>NA()</f>
        <v>#N/A</v>
      </c>
      <c r="AP2360" s="152">
        <f t="shared" si="446"/>
        <v>8.2187000000000001</v>
      </c>
      <c r="AQ2360" s="152"/>
      <c r="AR2360" s="152"/>
      <c r="AS2360" s="153">
        <f t="shared" si="468"/>
        <v>153</v>
      </c>
      <c r="AT2360" s="153">
        <f t="shared" si="463"/>
        <v>1</v>
      </c>
      <c r="AU2360" s="153">
        <f t="shared" si="464"/>
        <v>0</v>
      </c>
      <c r="AV2360" s="153">
        <f t="shared" si="465"/>
        <v>0</v>
      </c>
      <c r="BA2360">
        <f t="shared" si="469"/>
        <v>2</v>
      </c>
    </row>
    <row r="2361" spans="2:53" x14ac:dyDescent="0.25">
      <c r="B2361" s="155">
        <f t="shared" si="441"/>
        <v>45080.999305555553</v>
      </c>
      <c r="C2361" s="155">
        <f t="shared" si="427"/>
        <v>45080.999305555553</v>
      </c>
      <c r="D2361" s="152">
        <f t="shared" si="430"/>
        <v>5.8479999999999999</v>
      </c>
      <c r="E2361" s="152"/>
      <c r="F2361" s="152"/>
      <c r="G2361" s="152"/>
      <c r="H2361" s="152" t="e">
        <f t="shared" si="431"/>
        <v>#N/A</v>
      </c>
      <c r="I2361" s="152"/>
      <c r="J2361" s="152" t="e">
        <f t="shared" si="432"/>
        <v>#N/A</v>
      </c>
      <c r="K2361" s="152"/>
      <c r="L2361" s="152"/>
      <c r="M2361" s="152"/>
      <c r="N2361" s="152"/>
      <c r="O2361" s="152"/>
      <c r="P2361" s="152"/>
      <c r="Q2361" s="152"/>
      <c r="R2361" s="152"/>
      <c r="S2361" s="152"/>
      <c r="T2361" s="153" cm="1">
        <f t="array" ref="T2361">MATCH(1,(TDU_Info!$C$5:$C$111=$T$6)*(TDU_Info!$B$5:$B$111&lt;=$B2361),0)</f>
        <v>85</v>
      </c>
      <c r="U2361" s="152">
        <f>100*(INDEX(TDU_Info!$E$5:$E$111,$T2361)/T$11+INDEX(TDU_Info!$F$5:$F$111,$T2361))</f>
        <v>4.0612999999999992</v>
      </c>
      <c r="V2361" s="152">
        <v>5.7919999999999998</v>
      </c>
      <c r="W2361" s="152">
        <v>6.0010000000000003</v>
      </c>
      <c r="X2361" s="152">
        <v>6.07</v>
      </c>
      <c r="Y2361" s="152">
        <v>6.41</v>
      </c>
      <c r="Z2361" s="152">
        <v>6.1879999999999997</v>
      </c>
      <c r="AA2361" s="152">
        <v>6.49</v>
      </c>
      <c r="AB2361" s="152">
        <v>6.47</v>
      </c>
      <c r="AC2361" s="152">
        <v>6.71</v>
      </c>
      <c r="AD2361" s="152">
        <v>5.8460000000000001</v>
      </c>
      <c r="AE2361" s="152">
        <v>7.3949999999999996</v>
      </c>
      <c r="AF2361" s="152">
        <v>5.8479999999999999</v>
      </c>
      <c r="AG2361" s="152">
        <v>6.3479999999999999</v>
      </c>
      <c r="AH2361" s="152">
        <v>6.2439999999999998</v>
      </c>
      <c r="AI2361" s="152">
        <v>7.8680000000000003</v>
      </c>
      <c r="AJ2361" s="152">
        <v>6.3479999999999999</v>
      </c>
      <c r="AK2361" s="152">
        <v>6.71</v>
      </c>
      <c r="AL2361" s="152" t="e">
        <f t="shared" si="433"/>
        <v>#N/A</v>
      </c>
      <c r="AM2361" s="152" t="e">
        <f t="shared" si="434"/>
        <v>#N/A</v>
      </c>
      <c r="AN2361" s="152" t="e">
        <f>NA()</f>
        <v>#N/A</v>
      </c>
      <c r="AO2361" s="152" t="e">
        <f>NA()</f>
        <v>#N/A</v>
      </c>
      <c r="AP2361" s="152">
        <f t="shared" si="446"/>
        <v>8.2187000000000001</v>
      </c>
      <c r="AQ2361" s="152"/>
      <c r="AR2361" s="152"/>
      <c r="AS2361" s="153">
        <f t="shared" si="468"/>
        <v>154</v>
      </c>
      <c r="AT2361" s="153">
        <f t="shared" si="463"/>
        <v>1</v>
      </c>
      <c r="AU2361" s="153">
        <f t="shared" si="464"/>
        <v>0</v>
      </c>
      <c r="AV2361" s="153">
        <f t="shared" si="465"/>
        <v>0</v>
      </c>
      <c r="BA2361">
        <f t="shared" si="469"/>
        <v>3</v>
      </c>
    </row>
    <row r="2362" spans="2:53" x14ac:dyDescent="0.25">
      <c r="B2362" s="155">
        <f t="shared" si="441"/>
        <v>45081.999305555553</v>
      </c>
      <c r="C2362" s="155">
        <f t="shared" si="427"/>
        <v>45081.999305555553</v>
      </c>
      <c r="D2362" s="152">
        <f t="shared" si="430"/>
        <v>5.8479999999999999</v>
      </c>
      <c r="E2362" s="152"/>
      <c r="F2362" s="152"/>
      <c r="G2362" s="152"/>
      <c r="H2362" s="152" t="e">
        <f t="shared" si="431"/>
        <v>#N/A</v>
      </c>
      <c r="I2362" s="152"/>
      <c r="J2362" s="152" t="e">
        <f t="shared" si="432"/>
        <v>#N/A</v>
      </c>
      <c r="K2362" s="152"/>
      <c r="L2362" s="152"/>
      <c r="M2362" s="152"/>
      <c r="N2362" s="152"/>
      <c r="O2362" s="152"/>
      <c r="P2362" s="152"/>
      <c r="Q2362" s="152"/>
      <c r="R2362" s="152"/>
      <c r="S2362" s="152"/>
      <c r="T2362" s="153" cm="1">
        <f t="array" ref="T2362">MATCH(1,(TDU_Info!$C$5:$C$111=$T$6)*(TDU_Info!$B$5:$B$111&lt;=$B2362),0)</f>
        <v>85</v>
      </c>
      <c r="U2362" s="152">
        <f>100*(INDEX(TDU_Info!$E$5:$E$111,$T2362)/T$11+INDEX(TDU_Info!$F$5:$F$111,$T2362))</f>
        <v>4.0612999999999992</v>
      </c>
      <c r="V2362" s="152">
        <v>5.7919999999999998</v>
      </c>
      <c r="W2362" s="152">
        <v>6.0010000000000003</v>
      </c>
      <c r="X2362" s="152">
        <v>6.07</v>
      </c>
      <c r="Y2362" s="152">
        <v>6.41</v>
      </c>
      <c r="Z2362" s="152">
        <v>6.1879999999999997</v>
      </c>
      <c r="AA2362" s="152">
        <v>6.49</v>
      </c>
      <c r="AB2362" s="152">
        <v>6.47</v>
      </c>
      <c r="AC2362" s="152">
        <v>6.71</v>
      </c>
      <c r="AD2362" s="152">
        <v>5.8460000000000001</v>
      </c>
      <c r="AE2362" s="152">
        <v>7.3949999999999996</v>
      </c>
      <c r="AF2362" s="152">
        <v>5.8479999999999999</v>
      </c>
      <c r="AG2362" s="152">
        <v>6.3479999999999999</v>
      </c>
      <c r="AH2362" s="152">
        <v>6.2439999999999998</v>
      </c>
      <c r="AI2362" s="152">
        <v>7.8680000000000003</v>
      </c>
      <c r="AJ2362" s="152">
        <v>6.3479999999999999</v>
      </c>
      <c r="AK2362" s="152">
        <v>6.71</v>
      </c>
      <c r="AL2362" s="152" t="e">
        <f t="shared" si="433"/>
        <v>#N/A</v>
      </c>
      <c r="AM2362" s="152" t="e">
        <f t="shared" si="434"/>
        <v>#N/A</v>
      </c>
      <c r="AN2362" s="152" t="e">
        <f>NA()</f>
        <v>#N/A</v>
      </c>
      <c r="AO2362" s="152" t="e">
        <f>NA()</f>
        <v>#N/A</v>
      </c>
      <c r="AP2362" s="152">
        <f t="shared" si="446"/>
        <v>8.2187000000000001</v>
      </c>
      <c r="AQ2362" s="152"/>
      <c r="AR2362" s="152"/>
      <c r="AS2362" s="153">
        <f t="shared" si="468"/>
        <v>155</v>
      </c>
      <c r="AT2362" s="153">
        <f t="shared" si="463"/>
        <v>1</v>
      </c>
      <c r="AU2362" s="153">
        <f t="shared" si="464"/>
        <v>0</v>
      </c>
      <c r="AV2362" s="153">
        <f t="shared" si="465"/>
        <v>0</v>
      </c>
      <c r="BA2362">
        <f t="shared" si="469"/>
        <v>4</v>
      </c>
    </row>
    <row r="2363" spans="2:53" x14ac:dyDescent="0.25">
      <c r="B2363" s="155">
        <f t="shared" si="441"/>
        <v>45082.999305555553</v>
      </c>
      <c r="C2363" s="155">
        <f t="shared" si="427"/>
        <v>45082.999305555553</v>
      </c>
      <c r="D2363" s="152">
        <f t="shared" si="430"/>
        <v>5.8479999999999999</v>
      </c>
      <c r="E2363" s="152"/>
      <c r="F2363" s="152"/>
      <c r="G2363" s="152"/>
      <c r="H2363" s="152" t="e">
        <f t="shared" si="431"/>
        <v>#N/A</v>
      </c>
      <c r="I2363" s="152"/>
      <c r="J2363" s="152" t="e">
        <f t="shared" si="432"/>
        <v>#N/A</v>
      </c>
      <c r="K2363" s="152"/>
      <c r="L2363" s="152"/>
      <c r="M2363" s="152"/>
      <c r="N2363" s="152"/>
      <c r="O2363" s="152"/>
      <c r="P2363" s="152"/>
      <c r="Q2363" s="152"/>
      <c r="R2363" s="152"/>
      <c r="S2363" s="152"/>
      <c r="T2363" s="153" cm="1">
        <f t="array" ref="T2363">MATCH(1,(TDU_Info!$C$5:$C$111=$T$6)*(TDU_Info!$B$5:$B$111&lt;=$B2363),0)</f>
        <v>85</v>
      </c>
      <c r="U2363" s="152">
        <f>100*(INDEX(TDU_Info!$E$5:$E$111,$T2363)/T$11+INDEX(TDU_Info!$F$5:$F$111,$T2363))</f>
        <v>4.0612999999999992</v>
      </c>
      <c r="V2363" s="152">
        <v>5.7919999999999998</v>
      </c>
      <c r="W2363" s="152">
        <v>6.0010000000000003</v>
      </c>
      <c r="X2363" s="152">
        <v>6.07</v>
      </c>
      <c r="Y2363" s="152">
        <v>6.31</v>
      </c>
      <c r="Z2363" s="152">
        <v>6.1879999999999997</v>
      </c>
      <c r="AA2363" s="152">
        <v>6.49</v>
      </c>
      <c r="AB2363" s="152">
        <v>6.47</v>
      </c>
      <c r="AC2363" s="152">
        <v>6.71</v>
      </c>
      <c r="AD2363" s="152">
        <v>5.8460000000000001</v>
      </c>
      <c r="AE2363" s="152">
        <v>7.3949999999999996</v>
      </c>
      <c r="AF2363" s="152">
        <v>5.8479999999999999</v>
      </c>
      <c r="AG2363" s="152">
        <v>6.31</v>
      </c>
      <c r="AH2363" s="152">
        <v>6.2439999999999998</v>
      </c>
      <c r="AI2363" s="152">
        <v>7.8680000000000003</v>
      </c>
      <c r="AJ2363" s="152">
        <v>6.3479999999999999</v>
      </c>
      <c r="AK2363" s="152">
        <v>6.71</v>
      </c>
      <c r="AL2363" s="152" t="e">
        <f t="shared" si="433"/>
        <v>#N/A</v>
      </c>
      <c r="AM2363" s="152" t="e">
        <f t="shared" si="434"/>
        <v>#N/A</v>
      </c>
      <c r="AN2363" s="152" t="e">
        <f>NA()</f>
        <v>#N/A</v>
      </c>
      <c r="AO2363" s="152" t="e">
        <f>NA()</f>
        <v>#N/A</v>
      </c>
      <c r="AP2363" s="152">
        <f t="shared" si="446"/>
        <v>8.2187000000000001</v>
      </c>
      <c r="AQ2363" s="152"/>
      <c r="AR2363" s="152"/>
      <c r="AS2363" s="153">
        <f t="shared" si="468"/>
        <v>156</v>
      </c>
      <c r="AT2363" s="153">
        <f t="shared" si="463"/>
        <v>1</v>
      </c>
      <c r="AU2363" s="153">
        <f t="shared" si="464"/>
        <v>0</v>
      </c>
      <c r="AV2363" s="153">
        <f t="shared" si="465"/>
        <v>0</v>
      </c>
      <c r="BA2363">
        <f t="shared" si="469"/>
        <v>5</v>
      </c>
    </row>
    <row r="2364" spans="2:53" x14ac:dyDescent="0.25">
      <c r="B2364" s="155">
        <f t="shared" si="441"/>
        <v>45083.999305555553</v>
      </c>
      <c r="C2364" s="155">
        <f t="shared" si="427"/>
        <v>45083.999305555553</v>
      </c>
      <c r="D2364" s="152">
        <f t="shared" si="430"/>
        <v>5.8479999999999999</v>
      </c>
      <c r="E2364" s="152"/>
      <c r="F2364" s="152"/>
      <c r="G2364" s="152"/>
      <c r="H2364" s="152" t="e">
        <f t="shared" si="431"/>
        <v>#N/A</v>
      </c>
      <c r="I2364" s="152"/>
      <c r="J2364" s="152" t="e">
        <f t="shared" si="432"/>
        <v>#N/A</v>
      </c>
      <c r="K2364" s="152"/>
      <c r="L2364" s="152"/>
      <c r="M2364" s="152"/>
      <c r="N2364" s="152"/>
      <c r="O2364" s="152"/>
      <c r="P2364" s="152"/>
      <c r="Q2364" s="152"/>
      <c r="R2364" s="152"/>
      <c r="S2364" s="152"/>
      <c r="T2364" s="153" cm="1">
        <f t="array" ref="T2364">MATCH(1,(TDU_Info!$C$5:$C$111=$T$6)*(TDU_Info!$B$5:$B$111&lt;=$B2364),0)</f>
        <v>85</v>
      </c>
      <c r="U2364" s="152">
        <f>100*(INDEX(TDU_Info!$E$5:$E$111,$T2364)/T$11+INDEX(TDU_Info!$F$5:$F$111,$T2364))</f>
        <v>4.0612999999999992</v>
      </c>
      <c r="V2364" s="152">
        <v>5.7919999999999998</v>
      </c>
      <c r="W2364" s="152">
        <v>6.0010000000000003</v>
      </c>
      <c r="X2364" s="152">
        <v>6.07</v>
      </c>
      <c r="Y2364" s="152">
        <v>6.31</v>
      </c>
      <c r="Z2364" s="152">
        <v>6.1879999999999997</v>
      </c>
      <c r="AA2364" s="152">
        <v>6.49</v>
      </c>
      <c r="AB2364" s="152">
        <v>6.47</v>
      </c>
      <c r="AC2364" s="152">
        <v>6.71</v>
      </c>
      <c r="AD2364" s="152">
        <v>5.8460000000000001</v>
      </c>
      <c r="AE2364" s="152">
        <v>7.3949999999999996</v>
      </c>
      <c r="AF2364" s="152">
        <v>5.8479999999999999</v>
      </c>
      <c r="AG2364" s="152">
        <v>6.31</v>
      </c>
      <c r="AH2364" s="152">
        <v>6.2439999999999998</v>
      </c>
      <c r="AI2364" s="152">
        <v>7.8680000000000003</v>
      </c>
      <c r="AJ2364" s="152">
        <v>6.3479999999999999</v>
      </c>
      <c r="AK2364" s="152">
        <v>6.71</v>
      </c>
      <c r="AL2364" s="152" t="e">
        <f t="shared" si="433"/>
        <v>#N/A</v>
      </c>
      <c r="AM2364" s="152" t="e">
        <f t="shared" si="434"/>
        <v>#N/A</v>
      </c>
      <c r="AN2364" s="152" t="e">
        <f>NA()</f>
        <v>#N/A</v>
      </c>
      <c r="AO2364" s="152" t="e">
        <f>NA()</f>
        <v>#N/A</v>
      </c>
      <c r="AP2364" s="152">
        <f t="shared" si="446"/>
        <v>8.2187000000000001</v>
      </c>
      <c r="AQ2364" s="152"/>
      <c r="AR2364" s="152"/>
      <c r="AS2364" s="153">
        <f t="shared" si="468"/>
        <v>157</v>
      </c>
      <c r="AT2364" s="153">
        <f t="shared" si="463"/>
        <v>1</v>
      </c>
      <c r="AU2364" s="153">
        <f t="shared" si="464"/>
        <v>0</v>
      </c>
      <c r="AV2364" s="153">
        <f t="shared" si="465"/>
        <v>0</v>
      </c>
      <c r="BA2364">
        <f t="shared" si="469"/>
        <v>6</v>
      </c>
    </row>
    <row r="2365" spans="2:53" x14ac:dyDescent="0.25">
      <c r="B2365" s="155">
        <f t="shared" si="441"/>
        <v>45084.999305555553</v>
      </c>
      <c r="C2365" s="155">
        <f t="shared" ref="C2365:C2619" si="470">IF(OR($B2365&lt;C$12,$B2365&gt;C$13),NA(),$B2365)</f>
        <v>45084.999305555553</v>
      </c>
      <c r="D2365" s="152">
        <f t="shared" si="430"/>
        <v>5.8620000000000001</v>
      </c>
      <c r="E2365" s="152"/>
      <c r="F2365" s="152"/>
      <c r="G2365" s="152"/>
      <c r="H2365" s="152" t="e">
        <f t="shared" si="431"/>
        <v>#N/A</v>
      </c>
      <c r="I2365" s="152"/>
      <c r="J2365" s="152" t="e">
        <f t="shared" si="432"/>
        <v>#N/A</v>
      </c>
      <c r="K2365" s="152"/>
      <c r="L2365" s="152"/>
      <c r="M2365" s="152"/>
      <c r="N2365" s="152"/>
      <c r="O2365" s="152"/>
      <c r="P2365" s="152"/>
      <c r="Q2365" s="152"/>
      <c r="R2365" s="152"/>
      <c r="S2365" s="152"/>
      <c r="T2365" s="153" cm="1">
        <f t="array" ref="T2365">MATCH(1,(TDU_Info!$C$5:$C$111=$T$6)*(TDU_Info!$B$5:$B$111&lt;=$B2365),0)</f>
        <v>85</v>
      </c>
      <c r="U2365" s="152">
        <f>100*(INDEX(TDU_Info!$E$5:$E$111,$T2365)/T$11+INDEX(TDU_Info!$F$5:$F$111,$T2365))</f>
        <v>4.0612999999999992</v>
      </c>
      <c r="V2365" s="152">
        <v>5.7919999999999998</v>
      </c>
      <c r="W2365" s="152">
        <v>6.0010000000000003</v>
      </c>
      <c r="X2365" s="152">
        <v>6.07</v>
      </c>
      <c r="Y2365" s="152">
        <v>6.5</v>
      </c>
      <c r="Z2365" s="152">
        <v>6.1879999999999997</v>
      </c>
      <c r="AA2365" s="152">
        <v>6.49</v>
      </c>
      <c r="AB2365" s="152">
        <v>6.47</v>
      </c>
      <c r="AC2365" s="152">
        <v>6.91</v>
      </c>
      <c r="AD2365" s="152">
        <v>5.8460000000000001</v>
      </c>
      <c r="AE2365" s="152">
        <v>7.3949999999999996</v>
      </c>
      <c r="AF2365" s="152">
        <v>5.8620000000000001</v>
      </c>
      <c r="AG2365" s="152">
        <v>6.4889999999999999</v>
      </c>
      <c r="AH2365" s="152">
        <v>6.2439999999999998</v>
      </c>
      <c r="AI2365" s="152">
        <v>7.8680000000000003</v>
      </c>
      <c r="AJ2365" s="152">
        <v>6.4630000000000001</v>
      </c>
      <c r="AK2365" s="152">
        <v>6.91</v>
      </c>
      <c r="AL2365" s="152" t="e">
        <f t="shared" si="433"/>
        <v>#N/A</v>
      </c>
      <c r="AM2365" s="152" t="e">
        <f t="shared" si="434"/>
        <v>#N/A</v>
      </c>
      <c r="AN2365" s="152" t="e">
        <f>NA()</f>
        <v>#N/A</v>
      </c>
      <c r="AO2365" s="152" t="e">
        <f>NA()</f>
        <v>#N/A</v>
      </c>
      <c r="AP2365" s="152">
        <f t="shared" si="446"/>
        <v>8.2187000000000001</v>
      </c>
      <c r="AQ2365" s="152"/>
      <c r="AR2365" s="152"/>
      <c r="AS2365" s="153">
        <f t="shared" si="468"/>
        <v>158</v>
      </c>
      <c r="AT2365" s="153">
        <f t="shared" si="463"/>
        <v>1</v>
      </c>
      <c r="AU2365" s="153">
        <f t="shared" si="464"/>
        <v>0</v>
      </c>
      <c r="AV2365" s="153">
        <f t="shared" si="465"/>
        <v>0</v>
      </c>
      <c r="BA2365">
        <f t="shared" si="469"/>
        <v>7</v>
      </c>
    </row>
    <row r="2366" spans="2:53" x14ac:dyDescent="0.25">
      <c r="B2366" s="155">
        <f t="shared" si="441"/>
        <v>45085.999305555553</v>
      </c>
      <c r="C2366" s="155">
        <f t="shared" si="470"/>
        <v>45085.999305555553</v>
      </c>
      <c r="D2366" s="152">
        <f t="shared" si="430"/>
        <v>6.07</v>
      </c>
      <c r="E2366" s="152"/>
      <c r="F2366" s="152"/>
      <c r="G2366" s="152"/>
      <c r="H2366" s="152" t="e">
        <f t="shared" si="431"/>
        <v>#N/A</v>
      </c>
      <c r="I2366" s="152"/>
      <c r="J2366" s="152" t="e">
        <f t="shared" si="432"/>
        <v>#N/A</v>
      </c>
      <c r="K2366" s="152"/>
      <c r="L2366" s="152"/>
      <c r="M2366" s="152"/>
      <c r="N2366" s="152"/>
      <c r="O2366" s="152"/>
      <c r="P2366" s="152"/>
      <c r="Q2366" s="152"/>
      <c r="R2366" s="152"/>
      <c r="S2366" s="152"/>
      <c r="T2366" s="153" cm="1">
        <f t="array" ref="T2366">MATCH(1,(TDU_Info!$C$5:$C$111=$T$6)*(TDU_Info!$B$5:$B$111&lt;=$B2366),0)</f>
        <v>85</v>
      </c>
      <c r="U2366" s="152">
        <f>100*(INDEX(TDU_Info!$E$5:$E$111,$T2366)/T$11+INDEX(TDU_Info!$F$5:$F$111,$T2366))</f>
        <v>4.0612999999999992</v>
      </c>
      <c r="V2366" s="152">
        <v>5.7919999999999998</v>
      </c>
      <c r="W2366" s="152">
        <v>6.1749999999999998</v>
      </c>
      <c r="X2366" s="152">
        <v>6.07</v>
      </c>
      <c r="Y2366" s="152">
        <v>6.5</v>
      </c>
      <c r="Z2366" s="152">
        <v>6.1879999999999997</v>
      </c>
      <c r="AA2366" s="152">
        <v>6.7220000000000004</v>
      </c>
      <c r="AB2366" s="152">
        <v>6.47</v>
      </c>
      <c r="AC2366" s="152">
        <v>6.91</v>
      </c>
      <c r="AD2366" s="152">
        <v>5.8460000000000001</v>
      </c>
      <c r="AE2366" s="152">
        <v>7.4690000000000003</v>
      </c>
      <c r="AF2366" s="152">
        <v>6.07</v>
      </c>
      <c r="AG2366" s="152">
        <v>6.3479999999999999</v>
      </c>
      <c r="AH2366" s="152">
        <v>6.2439999999999998</v>
      </c>
      <c r="AI2366" s="152">
        <v>7.8680000000000003</v>
      </c>
      <c r="AJ2366" s="152">
        <v>6.47</v>
      </c>
      <c r="AK2366" s="152">
        <v>6.8479999999999999</v>
      </c>
      <c r="AL2366" s="152" t="e">
        <f t="shared" si="433"/>
        <v>#N/A</v>
      </c>
      <c r="AM2366" s="152" t="e">
        <f t="shared" si="434"/>
        <v>#N/A</v>
      </c>
      <c r="AN2366" s="152" t="e">
        <f>NA()</f>
        <v>#N/A</v>
      </c>
      <c r="AO2366" s="152" t="e">
        <f>NA()</f>
        <v>#N/A</v>
      </c>
      <c r="AP2366" s="152">
        <f t="shared" si="446"/>
        <v>8.2187000000000001</v>
      </c>
      <c r="AQ2366" s="152"/>
      <c r="AR2366" s="152"/>
      <c r="AS2366" s="153">
        <f t="shared" si="468"/>
        <v>159</v>
      </c>
      <c r="AT2366" s="153">
        <f t="shared" si="463"/>
        <v>1</v>
      </c>
      <c r="AU2366" s="153">
        <f t="shared" si="464"/>
        <v>0</v>
      </c>
      <c r="AV2366" s="153">
        <f t="shared" si="465"/>
        <v>0</v>
      </c>
      <c r="BA2366">
        <f t="shared" si="469"/>
        <v>8</v>
      </c>
    </row>
    <row r="2367" spans="2:53" x14ac:dyDescent="0.25">
      <c r="B2367" s="155">
        <f t="shared" si="441"/>
        <v>45086.999305555553</v>
      </c>
      <c r="C2367" s="155">
        <f t="shared" si="470"/>
        <v>45086.999305555553</v>
      </c>
      <c r="D2367" s="152">
        <f t="shared" si="430"/>
        <v>6.07</v>
      </c>
      <c r="E2367" s="152"/>
      <c r="F2367" s="152"/>
      <c r="G2367" s="152"/>
      <c r="H2367" s="152" t="e">
        <f t="shared" si="431"/>
        <v>#N/A</v>
      </c>
      <c r="I2367" s="152"/>
      <c r="J2367" s="152" t="e">
        <f t="shared" si="432"/>
        <v>#N/A</v>
      </c>
      <c r="K2367" s="152"/>
      <c r="L2367" s="152"/>
      <c r="M2367" s="152"/>
      <c r="N2367" s="152"/>
      <c r="O2367" s="152"/>
      <c r="P2367" s="152"/>
      <c r="Q2367" s="152"/>
      <c r="R2367" s="152"/>
      <c r="S2367" s="152"/>
      <c r="T2367" s="153" cm="1">
        <f t="array" ref="T2367">MATCH(1,(TDU_Info!$C$5:$C$111=$T$6)*(TDU_Info!$B$5:$B$111&lt;=$B2367),0)</f>
        <v>85</v>
      </c>
      <c r="U2367" s="152">
        <f>100*(INDEX(TDU_Info!$E$5:$E$111,$T2367)/T$11+INDEX(TDU_Info!$F$5:$F$111,$T2367))</f>
        <v>4.0612999999999992</v>
      </c>
      <c r="V2367" s="152">
        <v>5.7919999999999998</v>
      </c>
      <c r="W2367" s="152">
        <v>6.1749999999999998</v>
      </c>
      <c r="X2367" s="152">
        <v>6.07</v>
      </c>
      <c r="Y2367" s="152">
        <v>6.5</v>
      </c>
      <c r="Z2367" s="152">
        <v>6.1879999999999997</v>
      </c>
      <c r="AA2367" s="152">
        <v>6.7220000000000004</v>
      </c>
      <c r="AB2367" s="152">
        <v>6.47</v>
      </c>
      <c r="AC2367" s="152">
        <v>6.91</v>
      </c>
      <c r="AD2367" s="152">
        <v>5.8460000000000001</v>
      </c>
      <c r="AE2367" s="152">
        <v>7.4690000000000003</v>
      </c>
      <c r="AF2367" s="152">
        <v>6.07</v>
      </c>
      <c r="AG2367" s="152">
        <v>6.3479999999999999</v>
      </c>
      <c r="AH2367" s="152">
        <v>6.2439999999999998</v>
      </c>
      <c r="AI2367" s="152">
        <v>7.8680000000000003</v>
      </c>
      <c r="AJ2367" s="152">
        <v>6.47</v>
      </c>
      <c r="AK2367" s="152">
        <v>6.8479999999999999</v>
      </c>
      <c r="AL2367" s="152" t="e">
        <f t="shared" si="433"/>
        <v>#N/A</v>
      </c>
      <c r="AM2367" s="152" t="e">
        <f t="shared" si="434"/>
        <v>#N/A</v>
      </c>
      <c r="AN2367" s="152" t="e">
        <f>NA()</f>
        <v>#N/A</v>
      </c>
      <c r="AO2367" s="152" t="e">
        <f>NA()</f>
        <v>#N/A</v>
      </c>
      <c r="AP2367" s="152">
        <f t="shared" si="446"/>
        <v>8.2187000000000001</v>
      </c>
      <c r="AQ2367" s="152"/>
      <c r="AR2367" s="152"/>
      <c r="AS2367" s="153">
        <f t="shared" si="468"/>
        <v>160</v>
      </c>
      <c r="AT2367" s="153">
        <f t="shared" si="463"/>
        <v>1</v>
      </c>
      <c r="AU2367" s="153">
        <f t="shared" si="464"/>
        <v>0</v>
      </c>
      <c r="AV2367" s="153">
        <f t="shared" si="465"/>
        <v>0</v>
      </c>
      <c r="BA2367">
        <f t="shared" si="469"/>
        <v>9</v>
      </c>
    </row>
    <row r="2368" spans="2:53" x14ac:dyDescent="0.25">
      <c r="B2368" s="155">
        <f t="shared" si="441"/>
        <v>45087.999305555553</v>
      </c>
      <c r="C2368" s="155">
        <f t="shared" si="470"/>
        <v>45087.999305555553</v>
      </c>
      <c r="D2368" s="152">
        <f t="shared" si="430"/>
        <v>6.07</v>
      </c>
      <c r="E2368" s="152"/>
      <c r="F2368" s="152"/>
      <c r="G2368" s="152"/>
      <c r="H2368" s="152" t="e">
        <f t="shared" si="431"/>
        <v>#N/A</v>
      </c>
      <c r="I2368" s="152"/>
      <c r="J2368" s="152" t="e">
        <f t="shared" si="432"/>
        <v>#N/A</v>
      </c>
      <c r="K2368" s="152"/>
      <c r="L2368" s="152"/>
      <c r="M2368" s="152"/>
      <c r="N2368" s="152"/>
      <c r="O2368" s="152"/>
      <c r="P2368" s="152"/>
      <c r="Q2368" s="152"/>
      <c r="R2368" s="152"/>
      <c r="S2368" s="152"/>
      <c r="T2368" s="153" cm="1">
        <f t="array" ref="T2368">MATCH(1,(TDU_Info!$C$5:$C$111=$T$6)*(TDU_Info!$B$5:$B$111&lt;=$B2368),0)</f>
        <v>85</v>
      </c>
      <c r="U2368" s="152">
        <f>100*(INDEX(TDU_Info!$E$5:$E$111,$T2368)/T$11+INDEX(TDU_Info!$F$5:$F$111,$T2368))</f>
        <v>4.0612999999999992</v>
      </c>
      <c r="V2368" s="152">
        <v>5.7919999999999998</v>
      </c>
      <c r="W2368" s="152">
        <v>6.1749999999999998</v>
      </c>
      <c r="X2368" s="152">
        <v>6.07</v>
      </c>
      <c r="Y2368" s="152">
        <v>6.5</v>
      </c>
      <c r="Z2368" s="152">
        <v>6.1879999999999997</v>
      </c>
      <c r="AA2368" s="152">
        <v>6.7220000000000004</v>
      </c>
      <c r="AB2368" s="152">
        <v>6.47</v>
      </c>
      <c r="AC2368" s="152">
        <v>6.91</v>
      </c>
      <c r="AD2368" s="152">
        <v>5.8460000000000001</v>
      </c>
      <c r="AE2368" s="152">
        <v>7.4690000000000003</v>
      </c>
      <c r="AF2368" s="152">
        <v>6.07</v>
      </c>
      <c r="AG2368" s="152">
        <v>6.3479999999999999</v>
      </c>
      <c r="AH2368" s="152">
        <v>6.2439999999999998</v>
      </c>
      <c r="AI2368" s="152">
        <v>7.8680000000000003</v>
      </c>
      <c r="AJ2368" s="152">
        <v>6.47</v>
      </c>
      <c r="AK2368" s="152">
        <v>6.8479999999999999</v>
      </c>
      <c r="AL2368" s="152" t="e">
        <f t="shared" si="433"/>
        <v>#N/A</v>
      </c>
      <c r="AM2368" s="152" t="e">
        <f t="shared" si="434"/>
        <v>#N/A</v>
      </c>
      <c r="AN2368" s="152" t="e">
        <f>NA()</f>
        <v>#N/A</v>
      </c>
      <c r="AO2368" s="152" t="e">
        <f>NA()</f>
        <v>#N/A</v>
      </c>
      <c r="AP2368" s="152">
        <f t="shared" si="446"/>
        <v>8.2187000000000001</v>
      </c>
      <c r="AQ2368" s="152"/>
      <c r="AR2368" s="152"/>
      <c r="AS2368" s="153">
        <f t="shared" si="468"/>
        <v>161</v>
      </c>
      <c r="AT2368" s="153">
        <f t="shared" si="463"/>
        <v>1</v>
      </c>
      <c r="AU2368" s="153">
        <f t="shared" si="464"/>
        <v>0</v>
      </c>
      <c r="AV2368" s="153">
        <f t="shared" si="465"/>
        <v>0</v>
      </c>
      <c r="BA2368">
        <f t="shared" si="469"/>
        <v>10</v>
      </c>
    </row>
    <row r="2369" spans="2:53" x14ac:dyDescent="0.25">
      <c r="B2369" s="155">
        <f t="shared" si="441"/>
        <v>45088.999305555553</v>
      </c>
      <c r="C2369" s="155">
        <f t="shared" si="470"/>
        <v>45088.999305555553</v>
      </c>
      <c r="D2369" s="152">
        <f t="shared" si="430"/>
        <v>6.07</v>
      </c>
      <c r="E2369" s="152"/>
      <c r="F2369" s="152"/>
      <c r="G2369" s="152"/>
      <c r="H2369" s="152" t="e">
        <f t="shared" si="431"/>
        <v>#N/A</v>
      </c>
      <c r="I2369" s="152"/>
      <c r="J2369" s="152" t="e">
        <f t="shared" si="432"/>
        <v>#N/A</v>
      </c>
      <c r="K2369" s="152"/>
      <c r="L2369" s="152"/>
      <c r="M2369" s="152"/>
      <c r="N2369" s="152"/>
      <c r="O2369" s="152"/>
      <c r="P2369" s="152"/>
      <c r="Q2369" s="152"/>
      <c r="R2369" s="152"/>
      <c r="S2369" s="152"/>
      <c r="T2369" s="153" cm="1">
        <f t="array" ref="T2369">MATCH(1,(TDU_Info!$C$5:$C$111=$T$6)*(TDU_Info!$B$5:$B$111&lt;=$B2369),0)</f>
        <v>85</v>
      </c>
      <c r="U2369" s="152">
        <f>100*(INDEX(TDU_Info!$E$5:$E$111,$T2369)/T$11+INDEX(TDU_Info!$F$5:$F$111,$T2369))</f>
        <v>4.0612999999999992</v>
      </c>
      <c r="V2369" s="152">
        <v>5.7919999999999998</v>
      </c>
      <c r="W2369" s="152">
        <v>6.1749999999999998</v>
      </c>
      <c r="X2369" s="152">
        <v>6.07</v>
      </c>
      <c r="Y2369" s="152">
        <v>6.5</v>
      </c>
      <c r="Z2369" s="152">
        <v>6.1879999999999997</v>
      </c>
      <c r="AA2369" s="152">
        <v>6.7220000000000004</v>
      </c>
      <c r="AB2369" s="152">
        <v>6.47</v>
      </c>
      <c r="AC2369" s="152">
        <v>6.91</v>
      </c>
      <c r="AD2369" s="152">
        <v>5.8460000000000001</v>
      </c>
      <c r="AE2369" s="152">
        <v>7.4690000000000003</v>
      </c>
      <c r="AF2369" s="152">
        <v>6.07</v>
      </c>
      <c r="AG2369" s="152">
        <v>6.3479999999999999</v>
      </c>
      <c r="AH2369" s="152">
        <v>6.2439999999999998</v>
      </c>
      <c r="AI2369" s="152">
        <v>7.8680000000000003</v>
      </c>
      <c r="AJ2369" s="152">
        <v>6.47</v>
      </c>
      <c r="AK2369" s="152">
        <v>6.8479999999999999</v>
      </c>
      <c r="AL2369" s="152" t="e">
        <f t="shared" si="433"/>
        <v>#N/A</v>
      </c>
      <c r="AM2369" s="152" t="e">
        <f t="shared" si="434"/>
        <v>#N/A</v>
      </c>
      <c r="AN2369" s="152" t="e">
        <f>NA()</f>
        <v>#N/A</v>
      </c>
      <c r="AO2369" s="152" t="e">
        <f>NA()</f>
        <v>#N/A</v>
      </c>
      <c r="AP2369" s="152">
        <f t="shared" si="446"/>
        <v>8.2187000000000001</v>
      </c>
      <c r="AQ2369" s="152"/>
      <c r="AR2369" s="152"/>
      <c r="AS2369" s="153">
        <f t="shared" si="468"/>
        <v>162</v>
      </c>
      <c r="AT2369" s="153">
        <f t="shared" si="463"/>
        <v>1</v>
      </c>
      <c r="AU2369" s="153">
        <f t="shared" si="464"/>
        <v>0</v>
      </c>
      <c r="AV2369" s="153">
        <f t="shared" si="465"/>
        <v>0</v>
      </c>
      <c r="BA2369">
        <f t="shared" si="469"/>
        <v>11</v>
      </c>
    </row>
    <row r="2370" spans="2:53" x14ac:dyDescent="0.25">
      <c r="B2370" s="155">
        <f t="shared" si="441"/>
        <v>45089.999305555553</v>
      </c>
      <c r="C2370" s="155">
        <f t="shared" si="470"/>
        <v>45089.999305555553</v>
      </c>
      <c r="D2370" s="152">
        <f t="shared" si="430"/>
        <v>6.07</v>
      </c>
      <c r="E2370" s="152"/>
      <c r="F2370" s="152"/>
      <c r="G2370" s="152"/>
      <c r="H2370" s="152" t="e">
        <f t="shared" si="431"/>
        <v>#N/A</v>
      </c>
      <c r="I2370" s="152"/>
      <c r="J2370" s="152" t="e">
        <f t="shared" si="432"/>
        <v>#N/A</v>
      </c>
      <c r="K2370" s="152"/>
      <c r="L2370" s="152"/>
      <c r="M2370" s="152"/>
      <c r="N2370" s="152"/>
      <c r="O2370" s="152"/>
      <c r="P2370" s="152"/>
      <c r="Q2370" s="152"/>
      <c r="R2370" s="152"/>
      <c r="S2370" s="152"/>
      <c r="T2370" s="153" cm="1">
        <f t="array" ref="T2370">MATCH(1,(TDU_Info!$C$5:$C$111=$T$6)*(TDU_Info!$B$5:$B$111&lt;=$B2370),0)</f>
        <v>85</v>
      </c>
      <c r="U2370" s="152">
        <f>100*(INDEX(TDU_Info!$E$5:$E$111,$T2370)/T$11+INDEX(TDU_Info!$F$5:$F$111,$T2370))</f>
        <v>4.0612999999999992</v>
      </c>
      <c r="V2370" s="152">
        <v>5.7919999999999998</v>
      </c>
      <c r="W2370" s="152">
        <v>6.1749999999999998</v>
      </c>
      <c r="X2370" s="152">
        <v>6.07</v>
      </c>
      <c r="Y2370" s="152">
        <v>6.3710000000000004</v>
      </c>
      <c r="Z2370" s="152">
        <v>6.1879999999999997</v>
      </c>
      <c r="AA2370" s="152">
        <v>6.7220000000000004</v>
      </c>
      <c r="AB2370" s="152">
        <v>6.47</v>
      </c>
      <c r="AC2370" s="152">
        <v>6.8719999999999999</v>
      </c>
      <c r="AD2370" s="152">
        <v>5.8460000000000001</v>
      </c>
      <c r="AE2370" s="152">
        <v>7.569</v>
      </c>
      <c r="AF2370" s="152">
        <v>6.07</v>
      </c>
      <c r="AG2370" s="152">
        <v>6.3479999999999999</v>
      </c>
      <c r="AH2370" s="152">
        <v>6.2439999999999998</v>
      </c>
      <c r="AI2370" s="152">
        <v>7.8680000000000003</v>
      </c>
      <c r="AJ2370" s="152">
        <v>6.47</v>
      </c>
      <c r="AK2370" s="152">
        <v>6.8479999999999999</v>
      </c>
      <c r="AL2370" s="152" t="e">
        <f t="shared" si="433"/>
        <v>#N/A</v>
      </c>
      <c r="AM2370" s="152" t="e">
        <f t="shared" si="434"/>
        <v>#N/A</v>
      </c>
      <c r="AN2370" s="152" t="e">
        <f>NA()</f>
        <v>#N/A</v>
      </c>
      <c r="AO2370" s="152" t="e">
        <f>NA()</f>
        <v>#N/A</v>
      </c>
      <c r="AP2370" s="152">
        <f t="shared" si="446"/>
        <v>8.2187000000000001</v>
      </c>
      <c r="AQ2370" s="152"/>
      <c r="AR2370" s="152"/>
      <c r="AS2370" s="153">
        <f t="shared" si="468"/>
        <v>163</v>
      </c>
      <c r="AT2370" s="153">
        <f t="shared" si="463"/>
        <v>1</v>
      </c>
      <c r="AU2370" s="153">
        <f t="shared" si="464"/>
        <v>0</v>
      </c>
      <c r="AV2370" s="153">
        <f t="shared" si="465"/>
        <v>0</v>
      </c>
      <c r="BA2370">
        <f t="shared" si="469"/>
        <v>12</v>
      </c>
    </row>
    <row r="2371" spans="2:53" x14ac:dyDescent="0.25">
      <c r="B2371" s="155">
        <f t="shared" si="441"/>
        <v>45090.999305555553</v>
      </c>
      <c r="C2371" s="155">
        <f t="shared" si="470"/>
        <v>45090.999305555553</v>
      </c>
      <c r="D2371" s="152">
        <f t="shared" si="430"/>
        <v>6.07</v>
      </c>
      <c r="E2371" s="152"/>
      <c r="F2371" s="152"/>
      <c r="G2371" s="152"/>
      <c r="H2371" s="152" t="e">
        <f t="shared" si="431"/>
        <v>#N/A</v>
      </c>
      <c r="I2371" s="152"/>
      <c r="J2371" s="152" t="e">
        <f t="shared" si="432"/>
        <v>#N/A</v>
      </c>
      <c r="K2371" s="152"/>
      <c r="L2371" s="152"/>
      <c r="M2371" s="152"/>
      <c r="N2371" s="152"/>
      <c r="O2371" s="152"/>
      <c r="P2371" s="152"/>
      <c r="Q2371" s="152"/>
      <c r="R2371" s="152"/>
      <c r="S2371" s="152"/>
      <c r="T2371" s="153" cm="1">
        <f t="array" ref="T2371">MATCH(1,(TDU_Info!$C$5:$C$111=$T$6)*(TDU_Info!$B$5:$B$111&lt;=$B2371),0)</f>
        <v>85</v>
      </c>
      <c r="U2371" s="152">
        <f>100*(INDEX(TDU_Info!$E$5:$E$111,$T2371)/T$11+INDEX(TDU_Info!$F$5:$F$111,$T2371))</f>
        <v>4.0612999999999992</v>
      </c>
      <c r="V2371" s="152">
        <v>5.7919999999999998</v>
      </c>
      <c r="W2371" s="152">
        <v>6.1749999999999998</v>
      </c>
      <c r="X2371" s="152">
        <v>6.07</v>
      </c>
      <c r="Y2371" s="152">
        <v>6.41</v>
      </c>
      <c r="Z2371" s="152">
        <v>6.1879999999999997</v>
      </c>
      <c r="AA2371" s="152">
        <v>6.7220000000000004</v>
      </c>
      <c r="AB2371" s="152">
        <v>6.47</v>
      </c>
      <c r="AC2371" s="152">
        <v>6.91</v>
      </c>
      <c r="AD2371" s="152">
        <v>5.8460000000000001</v>
      </c>
      <c r="AE2371" s="152">
        <v>7.569</v>
      </c>
      <c r="AF2371" s="152">
        <v>6.07</v>
      </c>
      <c r="AG2371" s="152">
        <v>6.3479999999999999</v>
      </c>
      <c r="AH2371" s="152">
        <v>6.2439999999999998</v>
      </c>
      <c r="AI2371" s="152">
        <v>7.8680000000000003</v>
      </c>
      <c r="AJ2371" s="152">
        <v>6.47</v>
      </c>
      <c r="AK2371" s="152">
        <v>6.8479999999999999</v>
      </c>
      <c r="AL2371" s="152" t="e">
        <f t="shared" si="433"/>
        <v>#N/A</v>
      </c>
      <c r="AM2371" s="152" t="e">
        <f t="shared" si="434"/>
        <v>#N/A</v>
      </c>
      <c r="AN2371" s="152" t="e">
        <f>NA()</f>
        <v>#N/A</v>
      </c>
      <c r="AO2371" s="152" t="e">
        <f>NA()</f>
        <v>#N/A</v>
      </c>
      <c r="AP2371" s="152">
        <f t="shared" si="446"/>
        <v>8.2187000000000001</v>
      </c>
      <c r="AQ2371" s="152"/>
      <c r="AR2371" s="152"/>
      <c r="AS2371" s="153">
        <f t="shared" si="468"/>
        <v>164</v>
      </c>
      <c r="AT2371" s="153">
        <f t="shared" si="463"/>
        <v>1</v>
      </c>
      <c r="AU2371" s="153">
        <f t="shared" si="464"/>
        <v>0</v>
      </c>
      <c r="AV2371" s="153">
        <f t="shared" si="465"/>
        <v>0</v>
      </c>
      <c r="BA2371">
        <f t="shared" si="469"/>
        <v>13</v>
      </c>
    </row>
    <row r="2372" spans="2:53" x14ac:dyDescent="0.25">
      <c r="B2372" s="155">
        <f t="shared" si="441"/>
        <v>45091.999305555553</v>
      </c>
      <c r="C2372" s="155">
        <f t="shared" si="470"/>
        <v>45091.999305555553</v>
      </c>
      <c r="D2372" s="152">
        <f t="shared" si="430"/>
        <v>6.07</v>
      </c>
      <c r="E2372" s="152"/>
      <c r="F2372" s="152"/>
      <c r="G2372" s="152"/>
      <c r="H2372" s="152" t="e">
        <f t="shared" si="431"/>
        <v>#N/A</v>
      </c>
      <c r="I2372" s="152"/>
      <c r="J2372" s="152" t="e">
        <f t="shared" si="432"/>
        <v>#N/A</v>
      </c>
      <c r="K2372" s="152"/>
      <c r="L2372" s="152"/>
      <c r="M2372" s="152"/>
      <c r="N2372" s="152"/>
      <c r="O2372" s="152"/>
      <c r="P2372" s="152"/>
      <c r="Q2372" s="152"/>
      <c r="R2372" s="152"/>
      <c r="S2372" s="152"/>
      <c r="T2372" s="153" cm="1">
        <f t="array" ref="T2372">MATCH(1,(TDU_Info!$C$5:$C$111=$T$6)*(TDU_Info!$B$5:$B$111&lt;=$B2372),0)</f>
        <v>85</v>
      </c>
      <c r="U2372" s="152">
        <f>100*(INDEX(TDU_Info!$E$5:$E$111,$T2372)/T$11+INDEX(TDU_Info!$F$5:$F$111,$T2372))</f>
        <v>4.0612999999999992</v>
      </c>
      <c r="V2372" s="152">
        <v>5.7919999999999998</v>
      </c>
      <c r="W2372" s="152">
        <v>6.1749999999999998</v>
      </c>
      <c r="X2372" s="152">
        <v>6.07</v>
      </c>
      <c r="Y2372" s="152">
        <v>6.5890000000000004</v>
      </c>
      <c r="Z2372" s="152">
        <v>6.1879999999999997</v>
      </c>
      <c r="AA2372" s="152">
        <v>6.7220000000000004</v>
      </c>
      <c r="AB2372" s="152">
        <v>6.47</v>
      </c>
      <c r="AC2372" s="152">
        <v>7.0949999999999998</v>
      </c>
      <c r="AD2372" s="152">
        <v>5.8460000000000001</v>
      </c>
      <c r="AE2372" s="152">
        <v>7.569</v>
      </c>
      <c r="AF2372" s="152">
        <v>6.07</v>
      </c>
      <c r="AG2372" s="152">
        <v>6.3479999999999999</v>
      </c>
      <c r="AH2372" s="152">
        <v>6.2439999999999998</v>
      </c>
      <c r="AI2372" s="152">
        <v>7.8680000000000003</v>
      </c>
      <c r="AJ2372" s="152">
        <v>6.47</v>
      </c>
      <c r="AK2372" s="152">
        <v>6.8479999999999999</v>
      </c>
      <c r="AL2372" s="152" t="e">
        <f t="shared" si="433"/>
        <v>#N/A</v>
      </c>
      <c r="AM2372" s="152" t="e">
        <f t="shared" si="434"/>
        <v>#N/A</v>
      </c>
      <c r="AN2372" s="152" t="e">
        <f>NA()</f>
        <v>#N/A</v>
      </c>
      <c r="AO2372" s="152" t="e">
        <f>NA()</f>
        <v>#N/A</v>
      </c>
      <c r="AP2372" s="152">
        <f t="shared" si="446"/>
        <v>8.2187000000000001</v>
      </c>
      <c r="AQ2372" s="152"/>
      <c r="AR2372" s="152"/>
      <c r="AS2372" s="153">
        <f t="shared" si="468"/>
        <v>165</v>
      </c>
      <c r="AT2372" s="153">
        <f t="shared" si="463"/>
        <v>1</v>
      </c>
      <c r="AU2372" s="153">
        <f t="shared" si="464"/>
        <v>0</v>
      </c>
      <c r="AV2372" s="153">
        <f t="shared" si="465"/>
        <v>0</v>
      </c>
      <c r="BA2372">
        <f t="shared" si="469"/>
        <v>14</v>
      </c>
    </row>
    <row r="2373" spans="2:53" x14ac:dyDescent="0.25">
      <c r="B2373" s="155">
        <f t="shared" si="441"/>
        <v>45092.999305555553</v>
      </c>
      <c r="C2373" s="155">
        <f t="shared" si="470"/>
        <v>45092.999305555553</v>
      </c>
      <c r="D2373" s="152">
        <f t="shared" si="430"/>
        <v>6.07</v>
      </c>
      <c r="E2373" s="152"/>
      <c r="F2373" s="152"/>
      <c r="G2373" s="152"/>
      <c r="H2373" s="152" t="e">
        <f t="shared" si="431"/>
        <v>#N/A</v>
      </c>
      <c r="I2373" s="152"/>
      <c r="J2373" s="152" t="e">
        <f t="shared" si="432"/>
        <v>#N/A</v>
      </c>
      <c r="K2373" s="152"/>
      <c r="L2373" s="152"/>
      <c r="M2373" s="152"/>
      <c r="N2373" s="152"/>
      <c r="O2373" s="152"/>
      <c r="P2373" s="152"/>
      <c r="Q2373" s="152"/>
      <c r="R2373" s="152"/>
      <c r="S2373" s="152"/>
      <c r="T2373" s="153" cm="1">
        <f t="array" ref="T2373">MATCH(1,(TDU_Info!$C$5:$C$111=$T$6)*(TDU_Info!$B$5:$B$111&lt;=$B2373),0)</f>
        <v>85</v>
      </c>
      <c r="U2373" s="152">
        <f>100*(INDEX(TDU_Info!$E$5:$E$111,$T2373)/T$11+INDEX(TDU_Info!$F$5:$F$111,$T2373))</f>
        <v>4.0612999999999992</v>
      </c>
      <c r="V2373" s="152">
        <v>5.7919999999999998</v>
      </c>
      <c r="W2373" s="152">
        <v>5.9829999999999997</v>
      </c>
      <c r="X2373" s="152">
        <v>6.07</v>
      </c>
      <c r="Y2373" s="152">
        <v>6.5890000000000004</v>
      </c>
      <c r="Z2373" s="152">
        <v>6.1879999999999997</v>
      </c>
      <c r="AA2373" s="152">
        <v>6.5039999999999996</v>
      </c>
      <c r="AB2373" s="152">
        <v>6.47</v>
      </c>
      <c r="AC2373" s="152">
        <v>7.0259999999999998</v>
      </c>
      <c r="AD2373" s="152">
        <v>5.8460000000000001</v>
      </c>
      <c r="AE2373" s="152">
        <v>7.569</v>
      </c>
      <c r="AF2373" s="152">
        <v>6.07</v>
      </c>
      <c r="AG2373" s="152">
        <v>6.3479999999999999</v>
      </c>
      <c r="AH2373" s="152">
        <v>6.2439999999999998</v>
      </c>
      <c r="AI2373" s="152">
        <v>7.8680000000000003</v>
      </c>
      <c r="AJ2373" s="152">
        <v>6.47</v>
      </c>
      <c r="AK2373" s="152">
        <v>6.8479999999999999</v>
      </c>
      <c r="AL2373" s="152" t="e">
        <f t="shared" si="433"/>
        <v>#N/A</v>
      </c>
      <c r="AM2373" s="152" t="e">
        <f t="shared" si="434"/>
        <v>#N/A</v>
      </c>
      <c r="AN2373" s="152" t="e">
        <f>NA()</f>
        <v>#N/A</v>
      </c>
      <c r="AO2373" s="152" t="e">
        <f>NA()</f>
        <v>#N/A</v>
      </c>
      <c r="AP2373" s="152">
        <f t="shared" si="446"/>
        <v>8.2187000000000001</v>
      </c>
      <c r="AQ2373" s="152"/>
      <c r="AR2373" s="152"/>
      <c r="AS2373" s="153">
        <f t="shared" si="468"/>
        <v>166</v>
      </c>
      <c r="AT2373" s="153">
        <f t="shared" si="463"/>
        <v>1</v>
      </c>
      <c r="AU2373" s="153">
        <f t="shared" si="464"/>
        <v>0</v>
      </c>
      <c r="AV2373" s="153">
        <f t="shared" si="465"/>
        <v>0</v>
      </c>
      <c r="BA2373">
        <f t="shared" si="469"/>
        <v>15</v>
      </c>
    </row>
    <row r="2374" spans="2:53" x14ac:dyDescent="0.25">
      <c r="B2374" s="155">
        <f t="shared" si="441"/>
        <v>45093.999305555553</v>
      </c>
      <c r="C2374" s="155">
        <f t="shared" si="470"/>
        <v>45093.999305555553</v>
      </c>
      <c r="D2374" s="152">
        <f t="shared" si="430"/>
        <v>6.07</v>
      </c>
      <c r="E2374" s="152"/>
      <c r="F2374" s="152"/>
      <c r="G2374" s="152"/>
      <c r="H2374" s="152" t="e">
        <f t="shared" si="431"/>
        <v>#N/A</v>
      </c>
      <c r="I2374" s="152"/>
      <c r="J2374" s="152" t="e">
        <f t="shared" si="432"/>
        <v>#N/A</v>
      </c>
      <c r="K2374" s="152"/>
      <c r="L2374" s="152"/>
      <c r="M2374" s="152"/>
      <c r="N2374" s="152"/>
      <c r="O2374" s="152"/>
      <c r="P2374" s="152"/>
      <c r="Q2374" s="152"/>
      <c r="R2374" s="152"/>
      <c r="S2374" s="152"/>
      <c r="T2374" s="153" cm="1">
        <f t="array" ref="T2374">MATCH(1,(TDU_Info!$C$5:$C$111=$T$6)*(TDU_Info!$B$5:$B$111&lt;=$B2374),0)</f>
        <v>85</v>
      </c>
      <c r="U2374" s="152">
        <f>100*(INDEX(TDU_Info!$E$5:$E$111,$T2374)/T$11+INDEX(TDU_Info!$F$5:$F$111,$T2374))</f>
        <v>4.0612999999999992</v>
      </c>
      <c r="V2374" s="152">
        <v>5.7969999999999997</v>
      </c>
      <c r="W2374" s="152">
        <v>5.9829999999999997</v>
      </c>
      <c r="X2374" s="152">
        <v>6.07</v>
      </c>
      <c r="Y2374" s="152">
        <v>6.5709999999999997</v>
      </c>
      <c r="Z2374" s="152">
        <v>6.1929999999999996</v>
      </c>
      <c r="AA2374" s="152">
        <v>6.5039999999999996</v>
      </c>
      <c r="AB2374" s="152">
        <v>6.47</v>
      </c>
      <c r="AC2374" s="152">
        <v>6.9720000000000004</v>
      </c>
      <c r="AD2374" s="152">
        <v>5.8479999999999999</v>
      </c>
      <c r="AE2374" s="152">
        <v>7.569</v>
      </c>
      <c r="AF2374" s="152">
        <v>6.07</v>
      </c>
      <c r="AG2374" s="152">
        <v>6.4889999999999999</v>
      </c>
      <c r="AH2374" s="152">
        <v>6.2469999999999999</v>
      </c>
      <c r="AI2374" s="152">
        <v>7.8680000000000003</v>
      </c>
      <c r="AJ2374" s="152">
        <v>6.47</v>
      </c>
      <c r="AK2374" s="152">
        <v>6.9260000000000002</v>
      </c>
      <c r="AL2374" s="152" t="e">
        <f t="shared" si="433"/>
        <v>#N/A</v>
      </c>
      <c r="AM2374" s="152" t="e">
        <f t="shared" si="434"/>
        <v>#N/A</v>
      </c>
      <c r="AN2374" s="152" t="e">
        <f>NA()</f>
        <v>#N/A</v>
      </c>
      <c r="AO2374" s="152" t="e">
        <f>NA()</f>
        <v>#N/A</v>
      </c>
      <c r="AP2374" s="152">
        <f t="shared" si="446"/>
        <v>8.2187000000000001</v>
      </c>
      <c r="AQ2374" s="152"/>
      <c r="AR2374" s="152"/>
      <c r="AS2374" s="153">
        <f t="shared" si="468"/>
        <v>167</v>
      </c>
      <c r="AT2374" s="153">
        <f t="shared" si="463"/>
        <v>0</v>
      </c>
      <c r="AU2374" s="153">
        <f t="shared" si="464"/>
        <v>1</v>
      </c>
      <c r="AV2374" s="153">
        <f t="shared" si="465"/>
        <v>0</v>
      </c>
      <c r="BA2374">
        <f t="shared" si="469"/>
        <v>16</v>
      </c>
    </row>
    <row r="2375" spans="2:53" x14ac:dyDescent="0.25">
      <c r="B2375" s="155">
        <f t="shared" si="441"/>
        <v>45094.999305555553</v>
      </c>
      <c r="C2375" s="155">
        <f t="shared" si="470"/>
        <v>45094.999305555553</v>
      </c>
      <c r="D2375" s="152">
        <f t="shared" si="430"/>
        <v>6.085</v>
      </c>
      <c r="E2375" s="152"/>
      <c r="F2375" s="152"/>
      <c r="G2375" s="152"/>
      <c r="H2375" s="152" t="e">
        <f t="shared" si="431"/>
        <v>#N/A</v>
      </c>
      <c r="I2375" s="152"/>
      <c r="J2375" s="152" t="e">
        <f t="shared" si="432"/>
        <v>#N/A</v>
      </c>
      <c r="K2375" s="152"/>
      <c r="L2375" s="152"/>
      <c r="M2375" s="152"/>
      <c r="N2375" s="152"/>
      <c r="O2375" s="152"/>
      <c r="P2375" s="152"/>
      <c r="Q2375" s="152"/>
      <c r="R2375" s="152"/>
      <c r="S2375" s="152"/>
      <c r="T2375" s="153" cm="1">
        <f t="array" ref="T2375">MATCH(1,(TDU_Info!$C$5:$C$111=$T$6)*(TDU_Info!$B$5:$B$111&lt;=$B2375),0)</f>
        <v>85</v>
      </c>
      <c r="U2375" s="152">
        <f>100*(INDEX(TDU_Info!$E$5:$E$111,$T2375)/T$11+INDEX(TDU_Info!$F$5:$F$111,$T2375))</f>
        <v>4.0612999999999992</v>
      </c>
      <c r="V2375" s="152">
        <v>5.782</v>
      </c>
      <c r="W2375" s="152">
        <v>6.2549999999999999</v>
      </c>
      <c r="X2375" s="152">
        <v>6.17</v>
      </c>
      <c r="Y2375" s="152">
        <v>6.5709999999999997</v>
      </c>
      <c r="Z2375" s="152">
        <v>6.1769999999999996</v>
      </c>
      <c r="AA2375" s="152">
        <v>6.7750000000000004</v>
      </c>
      <c r="AB2375" s="152">
        <v>6.67</v>
      </c>
      <c r="AC2375" s="152">
        <v>6.9720000000000004</v>
      </c>
      <c r="AD2375" s="152">
        <v>5.8410000000000002</v>
      </c>
      <c r="AE2375" s="152">
        <v>7.5670000000000002</v>
      </c>
      <c r="AF2375" s="152">
        <v>6.085</v>
      </c>
      <c r="AG2375" s="152">
        <v>6.4889999999999999</v>
      </c>
      <c r="AH2375" s="152">
        <v>6.2389999999999999</v>
      </c>
      <c r="AI2375" s="152">
        <v>7.8659999999999997</v>
      </c>
      <c r="AJ2375" s="152">
        <v>6.67</v>
      </c>
      <c r="AK2375" s="152">
        <v>6.9260000000000002</v>
      </c>
      <c r="AL2375" s="152" t="e">
        <f t="shared" si="433"/>
        <v>#N/A</v>
      </c>
      <c r="AM2375" s="152" t="e">
        <f t="shared" si="434"/>
        <v>#N/A</v>
      </c>
      <c r="AN2375" s="152" t="e">
        <f>NA()</f>
        <v>#N/A</v>
      </c>
      <c r="AO2375" s="152" t="e">
        <f>NA()</f>
        <v>#N/A</v>
      </c>
      <c r="AP2375" s="152">
        <f t="shared" si="446"/>
        <v>8.2187000000000001</v>
      </c>
      <c r="AQ2375" s="152"/>
      <c r="AR2375" s="152"/>
      <c r="AS2375" s="153">
        <f t="shared" si="468"/>
        <v>168</v>
      </c>
      <c r="AT2375" s="153">
        <f t="shared" si="463"/>
        <v>0</v>
      </c>
      <c r="AU2375" s="153">
        <f t="shared" si="464"/>
        <v>1</v>
      </c>
      <c r="AV2375" s="153">
        <f t="shared" si="465"/>
        <v>0</v>
      </c>
      <c r="BA2375">
        <f t="shared" si="469"/>
        <v>17</v>
      </c>
    </row>
    <row r="2376" spans="2:53" x14ac:dyDescent="0.25">
      <c r="B2376" s="155">
        <f t="shared" si="441"/>
        <v>45095.999305555553</v>
      </c>
      <c r="C2376" s="155">
        <f t="shared" si="470"/>
        <v>45095.999305555553</v>
      </c>
      <c r="D2376" s="152">
        <f t="shared" si="430"/>
        <v>6.085</v>
      </c>
      <c r="E2376" s="152"/>
      <c r="F2376" s="152"/>
      <c r="G2376" s="152"/>
      <c r="H2376" s="152" t="e">
        <f t="shared" si="431"/>
        <v>#N/A</v>
      </c>
      <c r="I2376" s="152"/>
      <c r="J2376" s="152" t="e">
        <f t="shared" si="432"/>
        <v>#N/A</v>
      </c>
      <c r="K2376" s="152"/>
      <c r="L2376" s="152"/>
      <c r="M2376" s="152"/>
      <c r="N2376" s="152"/>
      <c r="O2376" s="152"/>
      <c r="P2376" s="152"/>
      <c r="Q2376" s="152"/>
      <c r="R2376" s="152"/>
      <c r="S2376" s="152"/>
      <c r="T2376" s="153" cm="1">
        <f t="array" ref="T2376">MATCH(1,(TDU_Info!$C$5:$C$111=$T$6)*(TDU_Info!$B$5:$B$111&lt;=$B2376),0)</f>
        <v>85</v>
      </c>
      <c r="U2376" s="152">
        <f>100*(INDEX(TDU_Info!$E$5:$E$111,$T2376)/T$11+INDEX(TDU_Info!$F$5:$F$111,$T2376))</f>
        <v>4.0612999999999992</v>
      </c>
      <c r="V2376" s="152">
        <v>5.782</v>
      </c>
      <c r="W2376" s="152">
        <v>6.2549999999999999</v>
      </c>
      <c r="X2376" s="152">
        <v>6.17</v>
      </c>
      <c r="Y2376" s="152">
        <v>6.5709999999999997</v>
      </c>
      <c r="Z2376" s="152">
        <v>6.1769999999999996</v>
      </c>
      <c r="AA2376" s="152">
        <v>6.7750000000000004</v>
      </c>
      <c r="AB2376" s="152">
        <v>6.67</v>
      </c>
      <c r="AC2376" s="152">
        <v>6.9720000000000004</v>
      </c>
      <c r="AD2376" s="152">
        <v>5.8410000000000002</v>
      </c>
      <c r="AE2376" s="152">
        <v>7.5670000000000002</v>
      </c>
      <c r="AF2376" s="152">
        <v>6.085</v>
      </c>
      <c r="AG2376" s="152">
        <v>6.4889999999999999</v>
      </c>
      <c r="AH2376" s="152">
        <v>6.2389999999999999</v>
      </c>
      <c r="AI2376" s="152">
        <v>7.8659999999999997</v>
      </c>
      <c r="AJ2376" s="152">
        <v>6.67</v>
      </c>
      <c r="AK2376" s="152">
        <v>6.9260000000000002</v>
      </c>
      <c r="AL2376" s="152" t="e">
        <f t="shared" si="433"/>
        <v>#N/A</v>
      </c>
      <c r="AM2376" s="152" t="e">
        <f t="shared" si="434"/>
        <v>#N/A</v>
      </c>
      <c r="AN2376" s="152" t="e">
        <f>NA()</f>
        <v>#N/A</v>
      </c>
      <c r="AO2376" s="152" t="e">
        <f>NA()</f>
        <v>#N/A</v>
      </c>
      <c r="AP2376" s="152">
        <f t="shared" si="446"/>
        <v>8.2187000000000001</v>
      </c>
      <c r="AQ2376" s="152"/>
      <c r="AR2376" s="152"/>
      <c r="AS2376" s="153">
        <f t="shared" si="468"/>
        <v>169</v>
      </c>
      <c r="AT2376" s="153">
        <f t="shared" si="463"/>
        <v>0</v>
      </c>
      <c r="AU2376" s="153">
        <f t="shared" si="464"/>
        <v>1</v>
      </c>
      <c r="AV2376" s="153">
        <f t="shared" si="465"/>
        <v>0</v>
      </c>
      <c r="BA2376">
        <f t="shared" si="469"/>
        <v>18</v>
      </c>
    </row>
    <row r="2377" spans="2:53" x14ac:dyDescent="0.25">
      <c r="B2377" s="155">
        <f t="shared" si="441"/>
        <v>45096.999305555553</v>
      </c>
      <c r="C2377" s="155">
        <f t="shared" si="470"/>
        <v>45096.999305555553</v>
      </c>
      <c r="D2377" s="152">
        <f t="shared" si="430"/>
        <v>6.17</v>
      </c>
      <c r="E2377" s="152"/>
      <c r="F2377" s="152"/>
      <c r="G2377" s="152"/>
      <c r="H2377" s="152" t="e">
        <f t="shared" si="431"/>
        <v>#N/A</v>
      </c>
      <c r="I2377" s="152"/>
      <c r="J2377" s="152" t="e">
        <f t="shared" si="432"/>
        <v>#N/A</v>
      </c>
      <c r="K2377" s="152"/>
      <c r="L2377" s="152"/>
      <c r="M2377" s="152"/>
      <c r="N2377" s="152"/>
      <c r="O2377" s="152"/>
      <c r="P2377" s="152"/>
      <c r="Q2377" s="152"/>
      <c r="R2377" s="152"/>
      <c r="S2377" s="152"/>
      <c r="T2377" s="153" cm="1">
        <f t="array" ref="T2377">MATCH(1,(TDU_Info!$C$5:$C$111=$T$6)*(TDU_Info!$B$5:$B$111&lt;=$B2377),0)</f>
        <v>85</v>
      </c>
      <c r="U2377" s="152">
        <f>100*(INDEX(TDU_Info!$E$5:$E$111,$T2377)/T$11+INDEX(TDU_Info!$F$5:$F$111,$T2377))</f>
        <v>4.0612999999999992</v>
      </c>
      <c r="V2377" s="152">
        <v>5.782</v>
      </c>
      <c r="W2377" s="152">
        <v>6.8440000000000003</v>
      </c>
      <c r="X2377" s="152">
        <v>6.17</v>
      </c>
      <c r="Y2377" s="152">
        <v>6.5890000000000004</v>
      </c>
      <c r="Z2377" s="152">
        <v>6.1769999999999996</v>
      </c>
      <c r="AA2377" s="152">
        <v>7.3449999999999998</v>
      </c>
      <c r="AB2377" s="152">
        <v>6.67</v>
      </c>
      <c r="AC2377" s="152">
        <v>7.0970000000000004</v>
      </c>
      <c r="AD2377" s="152">
        <v>5.8410000000000002</v>
      </c>
      <c r="AE2377" s="152">
        <v>7.5759999999999996</v>
      </c>
      <c r="AF2377" s="152">
        <v>6.17</v>
      </c>
      <c r="AG2377" s="152">
        <v>6.4889999999999999</v>
      </c>
      <c r="AH2377" s="152">
        <v>6.2389999999999999</v>
      </c>
      <c r="AI2377" s="152">
        <v>7.875</v>
      </c>
      <c r="AJ2377" s="152">
        <v>6.67</v>
      </c>
      <c r="AK2377" s="152">
        <v>6.9969999999999999</v>
      </c>
      <c r="AL2377" s="152" t="e">
        <f t="shared" si="433"/>
        <v>#N/A</v>
      </c>
      <c r="AM2377" s="152" t="e">
        <f t="shared" si="434"/>
        <v>#N/A</v>
      </c>
      <c r="AN2377" s="152" t="e">
        <f>NA()</f>
        <v>#N/A</v>
      </c>
      <c r="AO2377" s="152" t="e">
        <f>NA()</f>
        <v>#N/A</v>
      </c>
      <c r="AP2377" s="152">
        <f t="shared" si="446"/>
        <v>8.2187000000000001</v>
      </c>
      <c r="AQ2377" s="152"/>
      <c r="AR2377" s="152"/>
      <c r="AS2377" s="153">
        <f t="shared" si="468"/>
        <v>170</v>
      </c>
      <c r="AT2377" s="153">
        <f t="shared" si="463"/>
        <v>0</v>
      </c>
      <c r="AU2377" s="153">
        <f t="shared" si="464"/>
        <v>1</v>
      </c>
      <c r="AV2377" s="153">
        <f t="shared" si="465"/>
        <v>0</v>
      </c>
      <c r="BA2377">
        <f t="shared" si="469"/>
        <v>19</v>
      </c>
    </row>
    <row r="2378" spans="2:53" x14ac:dyDescent="0.25">
      <c r="B2378" s="155">
        <f t="shared" si="441"/>
        <v>45097.999305555553</v>
      </c>
      <c r="C2378" s="155">
        <f t="shared" si="470"/>
        <v>45097.999305555553</v>
      </c>
      <c r="D2378" s="152">
        <f t="shared" si="430"/>
        <v>6.17</v>
      </c>
      <c r="E2378" s="152"/>
      <c r="F2378" s="152"/>
      <c r="G2378" s="152"/>
      <c r="H2378" s="152" t="e">
        <f t="shared" si="431"/>
        <v>#N/A</v>
      </c>
      <c r="I2378" s="152"/>
      <c r="J2378" s="152" t="e">
        <f t="shared" si="432"/>
        <v>#N/A</v>
      </c>
      <c r="K2378" s="152"/>
      <c r="L2378" s="152"/>
      <c r="M2378" s="152"/>
      <c r="N2378" s="152"/>
      <c r="O2378" s="152"/>
      <c r="P2378" s="152"/>
      <c r="Q2378" s="152"/>
      <c r="R2378" s="152"/>
      <c r="S2378" s="152"/>
      <c r="T2378" s="153" cm="1">
        <f t="array" ref="T2378">MATCH(1,(TDU_Info!$C$5:$C$111=$T$6)*(TDU_Info!$B$5:$B$111&lt;=$B2378),0)</f>
        <v>85</v>
      </c>
      <c r="U2378" s="152">
        <f>100*(INDEX(TDU_Info!$E$5:$E$111,$T2378)/T$11+INDEX(TDU_Info!$F$5:$F$111,$T2378))</f>
        <v>4.0612999999999992</v>
      </c>
      <c r="V2378" s="152">
        <v>5.8819999999999997</v>
      </c>
      <c r="W2378" s="152">
        <v>7.2910000000000004</v>
      </c>
      <c r="X2378" s="152">
        <v>6.17</v>
      </c>
      <c r="Y2378" s="152">
        <v>6.5830000000000002</v>
      </c>
      <c r="Z2378" s="152">
        <v>6.3769999999999998</v>
      </c>
      <c r="AA2378" s="152">
        <v>7.3890000000000002</v>
      </c>
      <c r="AB2378" s="152">
        <v>6.67</v>
      </c>
      <c r="AC2378" s="152">
        <v>7.0910000000000002</v>
      </c>
      <c r="AD2378" s="152">
        <v>5.9409999999999998</v>
      </c>
      <c r="AE2378" s="152">
        <v>7.5759999999999996</v>
      </c>
      <c r="AF2378" s="152">
        <v>6.17</v>
      </c>
      <c r="AG2378" s="152">
        <v>6.4889999999999999</v>
      </c>
      <c r="AH2378" s="152">
        <v>6.4390000000000001</v>
      </c>
      <c r="AI2378" s="152">
        <v>7.875</v>
      </c>
      <c r="AJ2378" s="152">
        <v>6.67</v>
      </c>
      <c r="AK2378" s="152">
        <v>6.9969999999999999</v>
      </c>
      <c r="AL2378" s="152" t="e">
        <f t="shared" si="433"/>
        <v>#N/A</v>
      </c>
      <c r="AM2378" s="152" t="e">
        <f t="shared" si="434"/>
        <v>#N/A</v>
      </c>
      <c r="AN2378" s="152" t="e">
        <f>NA()</f>
        <v>#N/A</v>
      </c>
      <c r="AO2378" s="152" t="e">
        <f>NA()</f>
        <v>#N/A</v>
      </c>
      <c r="AP2378" s="152">
        <f t="shared" si="446"/>
        <v>8.2187000000000001</v>
      </c>
      <c r="AQ2378" s="152"/>
      <c r="AR2378" s="152"/>
      <c r="AS2378" s="153">
        <f t="shared" si="468"/>
        <v>171</v>
      </c>
      <c r="AT2378" s="153">
        <f t="shared" si="463"/>
        <v>0</v>
      </c>
      <c r="AU2378" s="153">
        <f t="shared" si="464"/>
        <v>1</v>
      </c>
      <c r="AV2378" s="153">
        <f t="shared" si="465"/>
        <v>0</v>
      </c>
      <c r="BA2378">
        <f t="shared" si="469"/>
        <v>20</v>
      </c>
    </row>
    <row r="2379" spans="2:53" x14ac:dyDescent="0.25">
      <c r="B2379" s="155">
        <f t="shared" si="441"/>
        <v>45098.999305555553</v>
      </c>
      <c r="C2379" s="155">
        <f t="shared" si="470"/>
        <v>45098.999305555553</v>
      </c>
      <c r="D2379" s="152">
        <f t="shared" si="430"/>
        <v>6.17</v>
      </c>
      <c r="E2379" s="152"/>
      <c r="F2379" s="152"/>
      <c r="G2379" s="152"/>
      <c r="H2379" s="152" t="e">
        <f t="shared" si="431"/>
        <v>#N/A</v>
      </c>
      <c r="I2379" s="152"/>
      <c r="J2379" s="152" t="e">
        <f t="shared" si="432"/>
        <v>#N/A</v>
      </c>
      <c r="K2379" s="152"/>
      <c r="L2379" s="152"/>
      <c r="M2379" s="152"/>
      <c r="N2379" s="152"/>
      <c r="O2379" s="152"/>
      <c r="P2379" s="152"/>
      <c r="Q2379" s="152"/>
      <c r="R2379" s="152"/>
      <c r="S2379" s="152"/>
      <c r="T2379" s="153" cm="1">
        <f t="array" ref="T2379">MATCH(1,(TDU_Info!$C$5:$C$111=$T$6)*(TDU_Info!$B$5:$B$111&lt;=$B2379),0)</f>
        <v>85</v>
      </c>
      <c r="U2379" s="152">
        <f>100*(INDEX(TDU_Info!$E$5:$E$111,$T2379)/T$11+INDEX(TDU_Info!$F$5:$F$111,$T2379))</f>
        <v>4.0612999999999992</v>
      </c>
      <c r="V2379" s="152">
        <v>5.8819999999999997</v>
      </c>
      <c r="W2379" s="152">
        <v>7.2910000000000004</v>
      </c>
      <c r="X2379" s="152">
        <v>6.17</v>
      </c>
      <c r="Y2379" s="152">
        <v>6.5830000000000002</v>
      </c>
      <c r="Z2379" s="152">
        <v>6.3769999999999998</v>
      </c>
      <c r="AA2379" s="152">
        <v>7.3890000000000002</v>
      </c>
      <c r="AB2379" s="152">
        <v>6.67</v>
      </c>
      <c r="AC2379" s="152">
        <v>7.0910000000000002</v>
      </c>
      <c r="AD2379" s="152">
        <v>5.9409999999999998</v>
      </c>
      <c r="AE2379" s="152">
        <v>7.5759999999999996</v>
      </c>
      <c r="AF2379" s="152">
        <v>6.17</v>
      </c>
      <c r="AG2379" s="152">
        <v>6.4889999999999999</v>
      </c>
      <c r="AH2379" s="152">
        <v>6.4390000000000001</v>
      </c>
      <c r="AI2379" s="152">
        <v>7.875</v>
      </c>
      <c r="AJ2379" s="152">
        <v>6.67</v>
      </c>
      <c r="AK2379" s="152">
        <v>6.9969999999999999</v>
      </c>
      <c r="AL2379" s="152" t="e">
        <f t="shared" si="433"/>
        <v>#N/A</v>
      </c>
      <c r="AM2379" s="152" t="e">
        <f t="shared" si="434"/>
        <v>#N/A</v>
      </c>
      <c r="AN2379" s="152" t="e">
        <f>NA()</f>
        <v>#N/A</v>
      </c>
      <c r="AO2379" s="152" t="e">
        <f>NA()</f>
        <v>#N/A</v>
      </c>
      <c r="AP2379" s="152">
        <f t="shared" si="446"/>
        <v>8.2187000000000001</v>
      </c>
      <c r="AQ2379" s="152"/>
      <c r="AR2379" s="152"/>
      <c r="AS2379" s="153">
        <f t="shared" si="468"/>
        <v>172</v>
      </c>
      <c r="AT2379" s="153">
        <f t="shared" si="463"/>
        <v>0</v>
      </c>
      <c r="AU2379" s="153">
        <f t="shared" si="464"/>
        <v>1</v>
      </c>
      <c r="AV2379" s="153">
        <f t="shared" si="465"/>
        <v>0</v>
      </c>
      <c r="BA2379">
        <f t="shared" si="469"/>
        <v>21</v>
      </c>
    </row>
    <row r="2380" spans="2:53" x14ac:dyDescent="0.25">
      <c r="B2380" s="155">
        <f t="shared" si="441"/>
        <v>45099.999305555553</v>
      </c>
      <c r="C2380" s="155">
        <f t="shared" si="470"/>
        <v>45099.999305555553</v>
      </c>
      <c r="D2380" s="152">
        <f t="shared" ref="D2380:D2634" si="471">(INDEX($V2380:$AP2380,D$7)*(1+D$8)+D$9*100/$T$11)*(1+D$10)+(D$11*100/$T$11)+($T$5+D$10)*$U2380</f>
        <v>6.1890000000000001</v>
      </c>
      <c r="E2380" s="152"/>
      <c r="F2380" s="152"/>
      <c r="G2380" s="152"/>
      <c r="H2380" s="152" t="e">
        <f t="shared" ref="H2380:H2634" si="472">IF(ISNA($C2380),NA(),(INDEX($V2380:$AP2380,H$7)*(1+H$8)+H$9*100/$T$11)*(1+H$10)+(H$11*100/$T$11)+($T$5+H$10)*$U2380)</f>
        <v>#N/A</v>
      </c>
      <c r="I2380" s="152"/>
      <c r="J2380" s="152" t="e">
        <f t="shared" ref="J2380:J2634" si="473">(INDEX($V2380:$AP2380,J$7)*(1+J$8)+J$9*100/$T$11)*(1+J$10)+(J$11*100/$T$11)+($T$5+J$10)*$U2380</f>
        <v>#N/A</v>
      </c>
      <c r="K2380" s="152"/>
      <c r="L2380" s="152"/>
      <c r="M2380" s="152"/>
      <c r="N2380" s="152"/>
      <c r="O2380" s="152"/>
      <c r="P2380" s="152"/>
      <c r="Q2380" s="152"/>
      <c r="R2380" s="152"/>
      <c r="S2380" s="152"/>
      <c r="T2380" s="153" cm="1">
        <f t="array" ref="T2380">MATCH(1,(TDU_Info!$C$5:$C$111=$T$6)*(TDU_Info!$B$5:$B$111&lt;=$B2380),0)</f>
        <v>85</v>
      </c>
      <c r="U2380" s="152">
        <f>100*(INDEX(TDU_Info!$E$5:$E$111,$T2380)/T$11+INDEX(TDU_Info!$F$5:$F$111,$T2380))</f>
        <v>4.0612999999999992</v>
      </c>
      <c r="V2380" s="152">
        <v>6.0819999999999999</v>
      </c>
      <c r="W2380" s="152">
        <v>7.5519999999999996</v>
      </c>
      <c r="X2380" s="152">
        <v>6.2889999999999997</v>
      </c>
      <c r="Y2380" s="152">
        <v>6.5830000000000002</v>
      </c>
      <c r="Z2380" s="152">
        <v>6.577</v>
      </c>
      <c r="AA2380" s="152">
        <v>7.85</v>
      </c>
      <c r="AB2380" s="152">
        <v>6.7969999999999997</v>
      </c>
      <c r="AC2380" s="152">
        <v>7.0720000000000001</v>
      </c>
      <c r="AD2380" s="152">
        <v>6.141</v>
      </c>
      <c r="AE2380" s="152">
        <v>7.5759999999999996</v>
      </c>
      <c r="AF2380" s="152">
        <v>6.1890000000000001</v>
      </c>
      <c r="AG2380" s="152">
        <v>6.4889999999999999</v>
      </c>
      <c r="AH2380" s="152">
        <v>6.6390000000000002</v>
      </c>
      <c r="AI2380" s="152">
        <v>7.875</v>
      </c>
      <c r="AJ2380" s="152">
        <v>6.6970000000000001</v>
      </c>
      <c r="AK2380" s="152">
        <v>6.9969999999999999</v>
      </c>
      <c r="AL2380" s="152" t="e">
        <f t="shared" ref="AL2380:AL2634" si="474">IF(DAY($B2380)=1,NA(),VLOOKUP($B2380,$BB$17:$BD$64,2,TRUE))</f>
        <v>#N/A</v>
      </c>
      <c r="AM2380" s="152" t="e">
        <f t="shared" ref="AM2380:AM2634" si="475">IF(DAY($B2380)=1,NA(),VLOOKUP($B2380,$BB$17:$BD$64,3,TRUE))</f>
        <v>#N/A</v>
      </c>
      <c r="AN2380" s="152" t="e">
        <f>NA()</f>
        <v>#N/A</v>
      </c>
      <c r="AO2380" s="152" t="e">
        <f>NA()</f>
        <v>#N/A</v>
      </c>
      <c r="AP2380" s="152">
        <f t="shared" si="446"/>
        <v>8.2187000000000001</v>
      </c>
      <c r="AQ2380" s="152"/>
      <c r="AR2380" s="152"/>
      <c r="AS2380" s="153">
        <f t="shared" si="468"/>
        <v>173</v>
      </c>
      <c r="AT2380" s="153">
        <f t="shared" si="463"/>
        <v>0</v>
      </c>
      <c r="AU2380" s="153">
        <f t="shared" si="464"/>
        <v>1</v>
      </c>
      <c r="AV2380" s="153">
        <f t="shared" si="465"/>
        <v>0</v>
      </c>
      <c r="BA2380">
        <f t="shared" si="469"/>
        <v>22</v>
      </c>
    </row>
    <row r="2381" spans="2:53" x14ac:dyDescent="0.25">
      <c r="B2381" s="155">
        <f t="shared" si="441"/>
        <v>45100.999305555553</v>
      </c>
      <c r="C2381" s="155">
        <f t="shared" si="470"/>
        <v>45100.999305555553</v>
      </c>
      <c r="D2381" s="152">
        <f t="shared" si="471"/>
        <v>6.1890000000000001</v>
      </c>
      <c r="E2381" s="152"/>
      <c r="F2381" s="152"/>
      <c r="G2381" s="152"/>
      <c r="H2381" s="152" t="e">
        <f t="shared" si="472"/>
        <v>#N/A</v>
      </c>
      <c r="I2381" s="152"/>
      <c r="J2381" s="152" t="e">
        <f t="shared" si="473"/>
        <v>#N/A</v>
      </c>
      <c r="K2381" s="152"/>
      <c r="L2381" s="152"/>
      <c r="M2381" s="152"/>
      <c r="N2381" s="152"/>
      <c r="O2381" s="152"/>
      <c r="P2381" s="152"/>
      <c r="Q2381" s="152"/>
      <c r="R2381" s="152"/>
      <c r="S2381" s="152"/>
      <c r="T2381" s="153" cm="1">
        <f t="array" ref="T2381">MATCH(1,(TDU_Info!$C$5:$C$111=$T$6)*(TDU_Info!$B$5:$B$111&lt;=$B2381),0)</f>
        <v>85</v>
      </c>
      <c r="U2381" s="152">
        <f>100*(INDEX(TDU_Info!$E$5:$E$111,$T2381)/T$11+INDEX(TDU_Info!$F$5:$F$111,$T2381))</f>
        <v>4.0612999999999992</v>
      </c>
      <c r="V2381" s="152">
        <v>6.0819999999999999</v>
      </c>
      <c r="W2381" s="152">
        <v>7.5519999999999996</v>
      </c>
      <c r="X2381" s="152">
        <v>6.2889999999999997</v>
      </c>
      <c r="Y2381" s="152">
        <v>6.5830000000000002</v>
      </c>
      <c r="Z2381" s="152">
        <v>6.577</v>
      </c>
      <c r="AA2381" s="152">
        <v>7.85</v>
      </c>
      <c r="AB2381" s="152">
        <v>6.7969999999999997</v>
      </c>
      <c r="AC2381" s="152">
        <v>7.0720000000000001</v>
      </c>
      <c r="AD2381" s="152">
        <v>6.141</v>
      </c>
      <c r="AE2381" s="152">
        <v>7.5759999999999996</v>
      </c>
      <c r="AF2381" s="152">
        <v>6.1890000000000001</v>
      </c>
      <c r="AG2381" s="152">
        <v>6.4889999999999999</v>
      </c>
      <c r="AH2381" s="152">
        <v>6.6390000000000002</v>
      </c>
      <c r="AI2381" s="152">
        <v>7.875</v>
      </c>
      <c r="AJ2381" s="152">
        <v>6.6970000000000001</v>
      </c>
      <c r="AK2381" s="152">
        <v>6.9969999999999999</v>
      </c>
      <c r="AL2381" s="152" t="e">
        <f t="shared" si="474"/>
        <v>#N/A</v>
      </c>
      <c r="AM2381" s="152" t="e">
        <f t="shared" si="475"/>
        <v>#N/A</v>
      </c>
      <c r="AN2381" s="152" t="e">
        <f>NA()</f>
        <v>#N/A</v>
      </c>
      <c r="AO2381" s="152" t="e">
        <f>NA()</f>
        <v>#N/A</v>
      </c>
      <c r="AP2381" s="152">
        <f t="shared" si="446"/>
        <v>8.2187000000000001</v>
      </c>
      <c r="AQ2381" s="152"/>
      <c r="AR2381" s="152"/>
      <c r="AS2381" s="153">
        <f t="shared" si="468"/>
        <v>174</v>
      </c>
      <c r="AT2381" s="153">
        <f t="shared" si="463"/>
        <v>0</v>
      </c>
      <c r="AU2381" s="153">
        <f t="shared" si="464"/>
        <v>1</v>
      </c>
      <c r="AV2381" s="153">
        <f t="shared" si="465"/>
        <v>0</v>
      </c>
      <c r="BA2381">
        <f t="shared" si="469"/>
        <v>23</v>
      </c>
    </row>
    <row r="2382" spans="2:53" x14ac:dyDescent="0.25">
      <c r="B2382" s="155">
        <f t="shared" si="441"/>
        <v>45101.999305555553</v>
      </c>
      <c r="C2382" s="155">
        <f t="shared" si="470"/>
        <v>45101.999305555553</v>
      </c>
      <c r="D2382" s="152">
        <f t="shared" si="471"/>
        <v>6.1890000000000001</v>
      </c>
      <c r="E2382" s="152"/>
      <c r="F2382" s="152"/>
      <c r="G2382" s="152"/>
      <c r="H2382" s="152" t="e">
        <f t="shared" si="472"/>
        <v>#N/A</v>
      </c>
      <c r="I2382" s="152"/>
      <c r="J2382" s="152" t="e">
        <f t="shared" si="473"/>
        <v>#N/A</v>
      </c>
      <c r="K2382" s="152"/>
      <c r="L2382" s="152"/>
      <c r="M2382" s="152"/>
      <c r="N2382" s="152"/>
      <c r="O2382" s="152"/>
      <c r="P2382" s="152"/>
      <c r="Q2382" s="152"/>
      <c r="R2382" s="152"/>
      <c r="S2382" s="152"/>
      <c r="T2382" s="153" cm="1">
        <f t="array" ref="T2382">MATCH(1,(TDU_Info!$C$5:$C$111=$T$6)*(TDU_Info!$B$5:$B$111&lt;=$B2382),0)</f>
        <v>85</v>
      </c>
      <c r="U2382" s="152">
        <f>100*(INDEX(TDU_Info!$E$5:$E$111,$T2382)/T$11+INDEX(TDU_Info!$F$5:$F$111,$T2382))</f>
        <v>4.0612999999999992</v>
      </c>
      <c r="V2382" s="152">
        <v>6.0819999999999999</v>
      </c>
      <c r="W2382" s="152">
        <v>7.5519999999999996</v>
      </c>
      <c r="X2382" s="152">
        <v>6.2889999999999997</v>
      </c>
      <c r="Y2382" s="152">
        <v>6.5830000000000002</v>
      </c>
      <c r="Z2382" s="152">
        <v>6.577</v>
      </c>
      <c r="AA2382" s="152">
        <v>7.85</v>
      </c>
      <c r="AB2382" s="152">
        <v>6.7969999999999997</v>
      </c>
      <c r="AC2382" s="152">
        <v>7.0720000000000001</v>
      </c>
      <c r="AD2382" s="152">
        <v>6.141</v>
      </c>
      <c r="AE2382" s="152">
        <v>7.5759999999999996</v>
      </c>
      <c r="AF2382" s="152">
        <v>6.1890000000000001</v>
      </c>
      <c r="AG2382" s="152">
        <v>6.4889999999999999</v>
      </c>
      <c r="AH2382" s="152">
        <v>6.6390000000000002</v>
      </c>
      <c r="AI2382" s="152">
        <v>7.875</v>
      </c>
      <c r="AJ2382" s="152">
        <v>6.6970000000000001</v>
      </c>
      <c r="AK2382" s="152">
        <v>6.9969999999999999</v>
      </c>
      <c r="AL2382" s="152" t="e">
        <f t="shared" si="474"/>
        <v>#N/A</v>
      </c>
      <c r="AM2382" s="152" t="e">
        <f t="shared" si="475"/>
        <v>#N/A</v>
      </c>
      <c r="AN2382" s="152" t="e">
        <f>NA()</f>
        <v>#N/A</v>
      </c>
      <c r="AO2382" s="152" t="e">
        <f>NA()</f>
        <v>#N/A</v>
      </c>
      <c r="AP2382" s="152">
        <f t="shared" si="446"/>
        <v>8.2187000000000001</v>
      </c>
      <c r="AQ2382" s="152"/>
      <c r="AR2382" s="152"/>
      <c r="AS2382" s="153">
        <f t="shared" si="468"/>
        <v>175</v>
      </c>
      <c r="AT2382" s="153">
        <f t="shared" si="463"/>
        <v>0</v>
      </c>
      <c r="AU2382" s="153">
        <f t="shared" si="464"/>
        <v>1</v>
      </c>
      <c r="AV2382" s="153">
        <f t="shared" si="465"/>
        <v>0</v>
      </c>
      <c r="BA2382">
        <f t="shared" si="469"/>
        <v>24</v>
      </c>
    </row>
    <row r="2383" spans="2:53" x14ac:dyDescent="0.25">
      <c r="B2383" s="155">
        <f t="shared" si="441"/>
        <v>45102.999305555553</v>
      </c>
      <c r="C2383" s="155">
        <f t="shared" si="470"/>
        <v>45102.999305555553</v>
      </c>
      <c r="D2383" s="152">
        <f t="shared" si="471"/>
        <v>6.1890000000000001</v>
      </c>
      <c r="E2383" s="152"/>
      <c r="F2383" s="152"/>
      <c r="G2383" s="152"/>
      <c r="H2383" s="152" t="e">
        <f t="shared" si="472"/>
        <v>#N/A</v>
      </c>
      <c r="I2383" s="152"/>
      <c r="J2383" s="152" t="e">
        <f t="shared" si="473"/>
        <v>#N/A</v>
      </c>
      <c r="K2383" s="152"/>
      <c r="L2383" s="152"/>
      <c r="M2383" s="152"/>
      <c r="N2383" s="152"/>
      <c r="O2383" s="152"/>
      <c r="P2383" s="152"/>
      <c r="Q2383" s="152"/>
      <c r="R2383" s="152"/>
      <c r="S2383" s="152"/>
      <c r="T2383" s="153" cm="1">
        <f t="array" ref="T2383">MATCH(1,(TDU_Info!$C$5:$C$111=$T$6)*(TDU_Info!$B$5:$B$111&lt;=$B2383),0)</f>
        <v>85</v>
      </c>
      <c r="U2383" s="152">
        <f>100*(INDEX(TDU_Info!$E$5:$E$111,$T2383)/T$11+INDEX(TDU_Info!$F$5:$F$111,$T2383))</f>
        <v>4.0612999999999992</v>
      </c>
      <c r="V2383" s="152">
        <v>6.0819999999999999</v>
      </c>
      <c r="W2383" s="152">
        <v>7.5519999999999996</v>
      </c>
      <c r="X2383" s="152">
        <v>6.2889999999999997</v>
      </c>
      <c r="Y2383" s="152">
        <v>6.5830000000000002</v>
      </c>
      <c r="Z2383" s="152">
        <v>6.577</v>
      </c>
      <c r="AA2383" s="152">
        <v>7.85</v>
      </c>
      <c r="AB2383" s="152">
        <v>6.7969999999999997</v>
      </c>
      <c r="AC2383" s="152">
        <v>7.0720000000000001</v>
      </c>
      <c r="AD2383" s="152">
        <v>6.141</v>
      </c>
      <c r="AE2383" s="152">
        <v>7.5759999999999996</v>
      </c>
      <c r="AF2383" s="152">
        <v>6.1890000000000001</v>
      </c>
      <c r="AG2383" s="152">
        <v>6.4889999999999999</v>
      </c>
      <c r="AH2383" s="152">
        <v>6.6390000000000002</v>
      </c>
      <c r="AI2383" s="152">
        <v>7.875</v>
      </c>
      <c r="AJ2383" s="152">
        <v>6.6970000000000001</v>
      </c>
      <c r="AK2383" s="152">
        <v>6.9969999999999999</v>
      </c>
      <c r="AL2383" s="152" t="e">
        <f t="shared" si="474"/>
        <v>#N/A</v>
      </c>
      <c r="AM2383" s="152" t="e">
        <f t="shared" si="475"/>
        <v>#N/A</v>
      </c>
      <c r="AN2383" s="152" t="e">
        <f>NA()</f>
        <v>#N/A</v>
      </c>
      <c r="AO2383" s="152" t="e">
        <f>NA()</f>
        <v>#N/A</v>
      </c>
      <c r="AP2383" s="152">
        <f t="shared" si="446"/>
        <v>8.2187000000000001</v>
      </c>
      <c r="AQ2383" s="152"/>
      <c r="AR2383" s="152"/>
      <c r="AS2383" s="153">
        <f t="shared" si="468"/>
        <v>176</v>
      </c>
      <c r="AT2383" s="153">
        <f t="shared" si="463"/>
        <v>0</v>
      </c>
      <c r="AU2383" s="153">
        <f t="shared" si="464"/>
        <v>1</v>
      </c>
      <c r="AV2383" s="153">
        <f t="shared" si="465"/>
        <v>0</v>
      </c>
      <c r="BA2383">
        <f t="shared" si="469"/>
        <v>25</v>
      </c>
    </row>
    <row r="2384" spans="2:53" x14ac:dyDescent="0.25">
      <c r="B2384" s="155">
        <f t="shared" si="441"/>
        <v>45103.999305555553</v>
      </c>
      <c r="C2384" s="155">
        <f t="shared" si="470"/>
        <v>45103.999305555553</v>
      </c>
      <c r="D2384" s="152">
        <f t="shared" si="471"/>
        <v>6.1890000000000001</v>
      </c>
      <c r="E2384" s="152"/>
      <c r="F2384" s="152"/>
      <c r="G2384" s="152"/>
      <c r="H2384" s="152" t="e">
        <f t="shared" si="472"/>
        <v>#N/A</v>
      </c>
      <c r="I2384" s="152"/>
      <c r="J2384" s="152" t="e">
        <f t="shared" si="473"/>
        <v>#N/A</v>
      </c>
      <c r="K2384" s="152"/>
      <c r="L2384" s="152"/>
      <c r="M2384" s="152"/>
      <c r="N2384" s="152"/>
      <c r="O2384" s="152"/>
      <c r="P2384" s="152"/>
      <c r="Q2384" s="152"/>
      <c r="R2384" s="152"/>
      <c r="S2384" s="152"/>
      <c r="T2384" s="153" cm="1">
        <f t="array" ref="T2384">MATCH(1,(TDU_Info!$C$5:$C$111=$T$6)*(TDU_Info!$B$5:$B$111&lt;=$B2384),0)</f>
        <v>85</v>
      </c>
      <c r="U2384" s="152">
        <f>100*(INDEX(TDU_Info!$E$5:$E$111,$T2384)/T$11+INDEX(TDU_Info!$F$5:$F$111,$T2384))</f>
        <v>4.0612999999999992</v>
      </c>
      <c r="V2384" s="152">
        <v>6.0819999999999999</v>
      </c>
      <c r="W2384" s="152">
        <v>7.5519999999999996</v>
      </c>
      <c r="X2384" s="152">
        <v>6.2889999999999997</v>
      </c>
      <c r="Y2384" s="152">
        <v>6.5830000000000002</v>
      </c>
      <c r="Z2384" s="152">
        <v>6.577</v>
      </c>
      <c r="AA2384" s="152">
        <v>7.85</v>
      </c>
      <c r="AB2384" s="152">
        <v>6.7969999999999997</v>
      </c>
      <c r="AC2384" s="152">
        <v>7.0720000000000001</v>
      </c>
      <c r="AD2384" s="152">
        <v>6.141</v>
      </c>
      <c r="AE2384" s="152">
        <v>7.5759999999999996</v>
      </c>
      <c r="AF2384" s="152">
        <v>6.1890000000000001</v>
      </c>
      <c r="AG2384" s="152">
        <v>6.4889999999999999</v>
      </c>
      <c r="AH2384" s="152">
        <v>6.6390000000000002</v>
      </c>
      <c r="AI2384" s="152">
        <v>7.875</v>
      </c>
      <c r="AJ2384" s="152">
        <v>6.6970000000000001</v>
      </c>
      <c r="AK2384" s="152">
        <v>6.9969999999999999</v>
      </c>
      <c r="AL2384" s="152" t="e">
        <f t="shared" si="474"/>
        <v>#N/A</v>
      </c>
      <c r="AM2384" s="152" t="e">
        <f t="shared" si="475"/>
        <v>#N/A</v>
      </c>
      <c r="AN2384" s="152" t="e">
        <f>NA()</f>
        <v>#N/A</v>
      </c>
      <c r="AO2384" s="152" t="e">
        <f>NA()</f>
        <v>#N/A</v>
      </c>
      <c r="AP2384" s="152">
        <f t="shared" si="446"/>
        <v>8.2187000000000001</v>
      </c>
      <c r="AQ2384" s="152"/>
      <c r="AR2384" s="152"/>
      <c r="AS2384" s="153">
        <f t="shared" si="468"/>
        <v>177</v>
      </c>
      <c r="AT2384" s="153">
        <f t="shared" si="463"/>
        <v>0</v>
      </c>
      <c r="AU2384" s="153">
        <f t="shared" si="464"/>
        <v>1</v>
      </c>
      <c r="AV2384" s="153">
        <f t="shared" si="465"/>
        <v>0</v>
      </c>
      <c r="BA2384">
        <f t="shared" si="469"/>
        <v>26</v>
      </c>
    </row>
    <row r="2385" spans="2:53" x14ac:dyDescent="0.25">
      <c r="B2385" s="155">
        <f t="shared" si="441"/>
        <v>45104.999305555553</v>
      </c>
      <c r="C2385" s="155">
        <f t="shared" si="470"/>
        <v>45104.999305555553</v>
      </c>
      <c r="D2385" s="152">
        <f t="shared" si="471"/>
        <v>6.37</v>
      </c>
      <c r="E2385" s="152"/>
      <c r="F2385" s="152"/>
      <c r="G2385" s="152"/>
      <c r="H2385" s="152" t="e">
        <f t="shared" si="472"/>
        <v>#N/A</v>
      </c>
      <c r="I2385" s="152"/>
      <c r="J2385" s="152" t="e">
        <f t="shared" si="473"/>
        <v>#N/A</v>
      </c>
      <c r="K2385" s="152"/>
      <c r="L2385" s="152"/>
      <c r="M2385" s="152"/>
      <c r="N2385" s="152"/>
      <c r="O2385" s="152"/>
      <c r="P2385" s="152"/>
      <c r="Q2385" s="152"/>
      <c r="R2385" s="152"/>
      <c r="S2385" s="152"/>
      <c r="T2385" s="153" cm="1">
        <f t="array" ref="T2385">MATCH(1,(TDU_Info!$C$5:$C$111=$T$6)*(TDU_Info!$B$5:$B$111&lt;=$B2385),0)</f>
        <v>85</v>
      </c>
      <c r="U2385" s="152">
        <f>100*(INDEX(TDU_Info!$E$5:$E$111,$T2385)/T$11+INDEX(TDU_Info!$F$5:$F$111,$T2385))</f>
        <v>4.0612999999999992</v>
      </c>
      <c r="V2385" s="152">
        <v>6.0819999999999999</v>
      </c>
      <c r="W2385" s="152">
        <v>7.5519999999999996</v>
      </c>
      <c r="X2385" s="152">
        <v>6.37</v>
      </c>
      <c r="Y2385" s="152">
        <v>7.17</v>
      </c>
      <c r="Z2385" s="152">
        <v>6.577</v>
      </c>
      <c r="AA2385" s="152">
        <v>7.85</v>
      </c>
      <c r="AB2385" s="152">
        <v>6.87</v>
      </c>
      <c r="AC2385" s="152">
        <v>7.74</v>
      </c>
      <c r="AD2385" s="152">
        <v>6.141</v>
      </c>
      <c r="AE2385" s="152">
        <v>7.5759999999999996</v>
      </c>
      <c r="AF2385" s="152">
        <v>6.37</v>
      </c>
      <c r="AG2385" s="152">
        <v>7.17</v>
      </c>
      <c r="AH2385" s="152">
        <v>6.6390000000000002</v>
      </c>
      <c r="AI2385" s="152">
        <v>7.875</v>
      </c>
      <c r="AJ2385" s="152">
        <v>6.87</v>
      </c>
      <c r="AK2385" s="152">
        <v>7.74</v>
      </c>
      <c r="AL2385" s="152" t="e">
        <f t="shared" si="474"/>
        <v>#N/A</v>
      </c>
      <c r="AM2385" s="152" t="e">
        <f t="shared" si="475"/>
        <v>#N/A</v>
      </c>
      <c r="AN2385" s="152" t="e">
        <f>NA()</f>
        <v>#N/A</v>
      </c>
      <c r="AO2385" s="152" t="e">
        <f>NA()</f>
        <v>#N/A</v>
      </c>
      <c r="AP2385" s="152">
        <f t="shared" si="446"/>
        <v>8.2187000000000001</v>
      </c>
      <c r="AQ2385" s="152"/>
      <c r="AR2385" s="152"/>
      <c r="AS2385" s="153">
        <f t="shared" si="468"/>
        <v>178</v>
      </c>
      <c r="AT2385" s="153">
        <f t="shared" si="463"/>
        <v>0</v>
      </c>
      <c r="AU2385" s="153">
        <f t="shared" si="464"/>
        <v>1</v>
      </c>
      <c r="AV2385" s="153">
        <f t="shared" si="465"/>
        <v>0</v>
      </c>
      <c r="BA2385">
        <f t="shared" si="469"/>
        <v>27</v>
      </c>
    </row>
    <row r="2386" spans="2:53" x14ac:dyDescent="0.25">
      <c r="B2386" s="155">
        <f t="shared" si="441"/>
        <v>45105.999305555553</v>
      </c>
      <c r="C2386" s="155">
        <f t="shared" si="470"/>
        <v>45105.999305555553</v>
      </c>
      <c r="D2386" s="152">
        <f t="shared" si="471"/>
        <v>7.17</v>
      </c>
      <c r="E2386" s="152"/>
      <c r="F2386" s="152"/>
      <c r="G2386" s="152"/>
      <c r="H2386" s="152" t="e">
        <f t="shared" si="472"/>
        <v>#N/A</v>
      </c>
      <c r="I2386" s="152"/>
      <c r="J2386" s="152" t="e">
        <f t="shared" si="473"/>
        <v>#N/A</v>
      </c>
      <c r="K2386" s="152"/>
      <c r="L2386" s="152"/>
      <c r="M2386" s="152"/>
      <c r="N2386" s="152"/>
      <c r="O2386" s="152"/>
      <c r="P2386" s="152"/>
      <c r="Q2386" s="152"/>
      <c r="R2386" s="152"/>
      <c r="S2386" s="152"/>
      <c r="T2386" s="153" cm="1">
        <f t="array" ref="T2386">MATCH(1,(TDU_Info!$C$5:$C$111=$T$6)*(TDU_Info!$B$5:$B$111&lt;=$B2386),0)</f>
        <v>85</v>
      </c>
      <c r="U2386" s="152">
        <f>100*(INDEX(TDU_Info!$E$5:$E$111,$T2386)/T$11+INDEX(TDU_Info!$F$5:$F$111,$T2386))</f>
        <v>4.0612999999999992</v>
      </c>
      <c r="V2386" s="152">
        <v>6.0819999999999999</v>
      </c>
      <c r="W2386" s="152">
        <v>7.5519999999999996</v>
      </c>
      <c r="X2386" s="152">
        <v>7.17</v>
      </c>
      <c r="Y2386" s="152">
        <v>7.2709999999999999</v>
      </c>
      <c r="Z2386" s="152">
        <v>6.577</v>
      </c>
      <c r="AA2386" s="152">
        <v>7.85</v>
      </c>
      <c r="AB2386" s="152">
        <v>7.47</v>
      </c>
      <c r="AC2386" s="152">
        <v>7.7720000000000002</v>
      </c>
      <c r="AD2386" s="152">
        <v>6.141</v>
      </c>
      <c r="AE2386" s="152">
        <v>7.5759999999999996</v>
      </c>
      <c r="AF2386" s="152">
        <v>7.17</v>
      </c>
      <c r="AG2386" s="152">
        <v>7.2709999999999999</v>
      </c>
      <c r="AH2386" s="152">
        <v>6.6390000000000002</v>
      </c>
      <c r="AI2386" s="152">
        <v>7.875</v>
      </c>
      <c r="AJ2386" s="152">
        <v>7.47</v>
      </c>
      <c r="AK2386" s="152">
        <v>7.7720000000000002</v>
      </c>
      <c r="AL2386" s="152" t="e">
        <f t="shared" si="474"/>
        <v>#N/A</v>
      </c>
      <c r="AM2386" s="152" t="e">
        <f t="shared" si="475"/>
        <v>#N/A</v>
      </c>
      <c r="AN2386" s="152" t="e">
        <f>NA()</f>
        <v>#N/A</v>
      </c>
      <c r="AO2386" s="152" t="e">
        <f>NA()</f>
        <v>#N/A</v>
      </c>
      <c r="AP2386" s="152">
        <f t="shared" si="446"/>
        <v>8.2187000000000001</v>
      </c>
      <c r="AQ2386" s="152"/>
      <c r="AR2386" s="152"/>
      <c r="AS2386" s="153">
        <f t="shared" si="468"/>
        <v>179</v>
      </c>
      <c r="AT2386" s="153">
        <f t="shared" si="463"/>
        <v>0</v>
      </c>
      <c r="AU2386" s="153">
        <f t="shared" si="464"/>
        <v>1</v>
      </c>
      <c r="AV2386" s="153">
        <f t="shared" si="465"/>
        <v>0</v>
      </c>
      <c r="BA2386">
        <f t="shared" si="469"/>
        <v>28</v>
      </c>
    </row>
    <row r="2387" spans="2:53" x14ac:dyDescent="0.25">
      <c r="B2387" s="155">
        <f t="shared" si="441"/>
        <v>45106.999305555553</v>
      </c>
      <c r="C2387" s="155">
        <f t="shared" si="470"/>
        <v>45106.999305555553</v>
      </c>
      <c r="D2387" s="152">
        <f t="shared" si="471"/>
        <v>7.2720000000000002</v>
      </c>
      <c r="E2387" s="152"/>
      <c r="F2387" s="152"/>
      <c r="G2387" s="152"/>
      <c r="H2387" s="152" t="e">
        <f t="shared" si="472"/>
        <v>#N/A</v>
      </c>
      <c r="I2387" s="152"/>
      <c r="J2387" s="152" t="e">
        <f t="shared" si="473"/>
        <v>#N/A</v>
      </c>
      <c r="K2387" s="152"/>
      <c r="L2387" s="152"/>
      <c r="M2387" s="152"/>
      <c r="N2387" s="152"/>
      <c r="O2387" s="152"/>
      <c r="P2387" s="152"/>
      <c r="Q2387" s="152"/>
      <c r="R2387" s="152"/>
      <c r="S2387" s="152"/>
      <c r="T2387" s="153" cm="1">
        <f t="array" ref="T2387">MATCH(1,(TDU_Info!$C$5:$C$111=$T$6)*(TDU_Info!$B$5:$B$111&lt;=$B2387),0)</f>
        <v>85</v>
      </c>
      <c r="U2387" s="152">
        <f>100*(INDEX(TDU_Info!$E$5:$E$111,$T2387)/T$11+INDEX(TDU_Info!$F$5:$F$111,$T2387))</f>
        <v>4.0612999999999992</v>
      </c>
      <c r="V2387" s="152">
        <v>6.0819999999999999</v>
      </c>
      <c r="W2387" s="152">
        <v>7.5519999999999996</v>
      </c>
      <c r="X2387" s="152">
        <v>7.2720000000000002</v>
      </c>
      <c r="Y2387" s="152">
        <v>7.5709999999999997</v>
      </c>
      <c r="Z2387" s="152">
        <v>6.577</v>
      </c>
      <c r="AA2387" s="152">
        <v>7.85</v>
      </c>
      <c r="AB2387" s="152">
        <v>7.6</v>
      </c>
      <c r="AC2387" s="152">
        <v>7.7720000000000002</v>
      </c>
      <c r="AD2387" s="152">
        <v>6.141</v>
      </c>
      <c r="AE2387" s="152">
        <v>7.5759999999999996</v>
      </c>
      <c r="AF2387" s="152">
        <v>7.2720000000000002</v>
      </c>
      <c r="AG2387" s="152">
        <v>7.5709999999999997</v>
      </c>
      <c r="AH2387" s="152">
        <v>6.6390000000000002</v>
      </c>
      <c r="AI2387" s="152">
        <v>7.875</v>
      </c>
      <c r="AJ2387" s="152">
        <v>7.6</v>
      </c>
      <c r="AK2387" s="152">
        <v>7.7720000000000002</v>
      </c>
      <c r="AL2387" s="152" t="e">
        <f t="shared" si="474"/>
        <v>#N/A</v>
      </c>
      <c r="AM2387" s="152" t="e">
        <f t="shared" si="475"/>
        <v>#N/A</v>
      </c>
      <c r="AN2387" s="152" t="e">
        <f>NA()</f>
        <v>#N/A</v>
      </c>
      <c r="AO2387" s="152" t="e">
        <f>NA()</f>
        <v>#N/A</v>
      </c>
      <c r="AP2387" s="152">
        <f t="shared" si="446"/>
        <v>8.2187000000000001</v>
      </c>
      <c r="AQ2387" s="152"/>
      <c r="AR2387" s="152"/>
      <c r="AS2387" s="153">
        <f t="shared" si="468"/>
        <v>180</v>
      </c>
      <c r="AT2387" s="153">
        <f t="shared" si="463"/>
        <v>0</v>
      </c>
      <c r="AU2387" s="153">
        <f t="shared" si="464"/>
        <v>1</v>
      </c>
      <c r="AV2387" s="153">
        <f t="shared" si="465"/>
        <v>0</v>
      </c>
      <c r="BA2387">
        <f t="shared" si="469"/>
        <v>29</v>
      </c>
    </row>
    <row r="2388" spans="2:53" x14ac:dyDescent="0.25">
      <c r="B2388" s="155">
        <f t="shared" si="441"/>
        <v>45107.999305555553</v>
      </c>
      <c r="C2388" s="155">
        <f t="shared" si="470"/>
        <v>45107.999305555553</v>
      </c>
      <c r="D2388" s="152">
        <f t="shared" si="471"/>
        <v>7.3</v>
      </c>
      <c r="E2388" s="152"/>
      <c r="F2388" s="152"/>
      <c r="G2388" s="152"/>
      <c r="H2388" s="152" t="e">
        <f t="shared" si="472"/>
        <v>#N/A</v>
      </c>
      <c r="I2388" s="152"/>
      <c r="J2388" s="152" t="e">
        <f t="shared" si="473"/>
        <v>#N/A</v>
      </c>
      <c r="K2388" s="152"/>
      <c r="L2388" s="152"/>
      <c r="M2388" s="152"/>
      <c r="N2388" s="152"/>
      <c r="O2388" s="152"/>
      <c r="P2388" s="152"/>
      <c r="Q2388" s="152"/>
      <c r="R2388" s="152"/>
      <c r="S2388" s="152"/>
      <c r="T2388" s="153" cm="1">
        <f t="array" ref="T2388">MATCH(1,(TDU_Info!$C$5:$C$111=$T$6)*(TDU_Info!$B$5:$B$111&lt;=$B2388),0)</f>
        <v>85</v>
      </c>
      <c r="U2388" s="152">
        <f>100*(INDEX(TDU_Info!$E$5:$E$111,$T2388)/T$11+INDEX(TDU_Info!$F$5:$F$111,$T2388))</f>
        <v>4.0612999999999992</v>
      </c>
      <c r="V2388" s="152">
        <v>6.4820000000000002</v>
      </c>
      <c r="W2388" s="152">
        <v>7.5519999999999996</v>
      </c>
      <c r="X2388" s="152">
        <v>7.3</v>
      </c>
      <c r="Y2388" s="152">
        <v>7.5709999999999997</v>
      </c>
      <c r="Z2388" s="152">
        <v>6.577</v>
      </c>
      <c r="AA2388" s="152">
        <v>7.85</v>
      </c>
      <c r="AB2388" s="152">
        <v>7.6</v>
      </c>
      <c r="AC2388" s="152">
        <v>7.7720000000000002</v>
      </c>
      <c r="AD2388" s="152">
        <v>6.5410000000000004</v>
      </c>
      <c r="AE2388" s="152">
        <v>7.5759999999999996</v>
      </c>
      <c r="AF2388" s="152">
        <v>7.3</v>
      </c>
      <c r="AG2388" s="152">
        <v>7.5709999999999997</v>
      </c>
      <c r="AH2388" s="152">
        <v>6.6390000000000002</v>
      </c>
      <c r="AI2388" s="152">
        <v>7.875</v>
      </c>
      <c r="AJ2388" s="152">
        <v>7.6</v>
      </c>
      <c r="AK2388" s="152">
        <v>7.7720000000000002</v>
      </c>
      <c r="AL2388" s="152" t="e">
        <f t="shared" si="474"/>
        <v>#N/A</v>
      </c>
      <c r="AM2388" s="152" t="e">
        <f t="shared" si="475"/>
        <v>#N/A</v>
      </c>
      <c r="AN2388" s="152" t="e">
        <f>NA()</f>
        <v>#N/A</v>
      </c>
      <c r="AO2388" s="152" t="e">
        <f>NA()</f>
        <v>#N/A</v>
      </c>
      <c r="AP2388" s="152">
        <f t="shared" si="446"/>
        <v>8.2187000000000001</v>
      </c>
      <c r="AQ2388" s="152"/>
      <c r="AR2388" s="152"/>
      <c r="AS2388" s="153">
        <f t="shared" si="468"/>
        <v>181</v>
      </c>
      <c r="AT2388" s="153">
        <f t="shared" si="463"/>
        <v>0</v>
      </c>
      <c r="AU2388" s="153">
        <f t="shared" si="464"/>
        <v>1</v>
      </c>
      <c r="AV2388" s="153">
        <f t="shared" si="465"/>
        <v>0</v>
      </c>
      <c r="BA2388">
        <f t="shared" si="469"/>
        <v>30</v>
      </c>
    </row>
    <row r="2389" spans="2:53" x14ac:dyDescent="0.25">
      <c r="B2389" s="155">
        <f t="shared" si="441"/>
        <v>45108.999305555553</v>
      </c>
      <c r="C2389" s="155">
        <f t="shared" si="470"/>
        <v>45108.999305555553</v>
      </c>
      <c r="D2389" s="152">
        <f t="shared" si="471"/>
        <v>7.2670000000000003</v>
      </c>
      <c r="E2389" s="152"/>
      <c r="F2389" s="152"/>
      <c r="G2389" s="152"/>
      <c r="H2389" s="152" t="e">
        <f t="shared" si="472"/>
        <v>#N/A</v>
      </c>
      <c r="I2389" s="152"/>
      <c r="J2389" s="152" t="e">
        <f t="shared" si="473"/>
        <v>#N/A</v>
      </c>
      <c r="K2389" s="152"/>
      <c r="L2389" s="152"/>
      <c r="M2389" s="152"/>
      <c r="N2389" s="152"/>
      <c r="O2389" s="152"/>
      <c r="P2389" s="152"/>
      <c r="Q2389" s="152"/>
      <c r="R2389" s="152"/>
      <c r="S2389" s="152"/>
      <c r="T2389" s="153" cm="1">
        <f t="array" ref="T2389">MATCH(1,(TDU_Info!$C$5:$C$111=$T$6)*(TDU_Info!$B$5:$B$111&lt;=$B2389),0)</f>
        <v>85</v>
      </c>
      <c r="U2389" s="152">
        <f>100*(INDEX(TDU_Info!$E$5:$E$111,$T2389)/T$11+INDEX(TDU_Info!$F$5:$F$111,$T2389))</f>
        <v>4.0612999999999992</v>
      </c>
      <c r="V2389" s="152">
        <v>6.4820000000000002</v>
      </c>
      <c r="W2389" s="152">
        <v>7.5519999999999996</v>
      </c>
      <c r="X2389" s="152">
        <v>7.2670000000000003</v>
      </c>
      <c r="Y2389" s="152">
        <v>7.6669999999999998</v>
      </c>
      <c r="Z2389" s="152">
        <v>6.577</v>
      </c>
      <c r="AA2389" s="152">
        <v>7.85</v>
      </c>
      <c r="AB2389" s="152">
        <v>7.5739999999999998</v>
      </c>
      <c r="AC2389" s="152">
        <v>7.7720000000000002</v>
      </c>
      <c r="AD2389" s="152">
        <v>6.5410000000000004</v>
      </c>
      <c r="AE2389" s="152">
        <v>7.5759999999999996</v>
      </c>
      <c r="AF2389" s="152">
        <v>7.2670000000000003</v>
      </c>
      <c r="AG2389" s="152">
        <v>7.6669999999999998</v>
      </c>
      <c r="AH2389" s="152">
        <v>6.6390000000000002</v>
      </c>
      <c r="AI2389" s="152">
        <v>7.875</v>
      </c>
      <c r="AJ2389" s="152">
        <v>7.5739999999999998</v>
      </c>
      <c r="AK2389" s="152">
        <v>7.7720000000000002</v>
      </c>
      <c r="AL2389" s="152" t="e">
        <f t="shared" si="474"/>
        <v>#N/A</v>
      </c>
      <c r="AM2389" s="152" t="e">
        <f t="shared" si="475"/>
        <v>#N/A</v>
      </c>
      <c r="AN2389" s="152" t="e">
        <f>NA()</f>
        <v>#N/A</v>
      </c>
      <c r="AO2389" s="152" t="e">
        <f>NA()</f>
        <v>#N/A</v>
      </c>
      <c r="AP2389" s="152" t="e">
        <f t="shared" si="446"/>
        <v>#N/A</v>
      </c>
      <c r="AQ2389" s="152"/>
      <c r="AR2389" s="152"/>
      <c r="AS2389" s="153">
        <f t="shared" ref="AS2389:AS2404" si="476">ROUNDUP(B2389-DATE(YEAR(B2389),1,1),0)</f>
        <v>182</v>
      </c>
      <c r="AT2389" s="153">
        <f t="shared" si="463"/>
        <v>0</v>
      </c>
      <c r="AU2389" s="153">
        <f t="shared" si="464"/>
        <v>1</v>
      </c>
      <c r="AV2389" s="153">
        <f t="shared" si="465"/>
        <v>0</v>
      </c>
      <c r="BA2389">
        <f t="shared" ref="BA2389:BA2404" si="477">DAY(C2389)</f>
        <v>1</v>
      </c>
    </row>
    <row r="2390" spans="2:53" x14ac:dyDescent="0.25">
      <c r="B2390" s="155">
        <f t="shared" si="441"/>
        <v>45109.999305555553</v>
      </c>
      <c r="C2390" s="155">
        <f t="shared" si="470"/>
        <v>45109.999305555553</v>
      </c>
      <c r="D2390" s="152">
        <f t="shared" si="471"/>
        <v>7.2670000000000003</v>
      </c>
      <c r="E2390" s="152"/>
      <c r="F2390" s="152"/>
      <c r="G2390" s="152"/>
      <c r="H2390" s="152" t="e">
        <f t="shared" si="472"/>
        <v>#N/A</v>
      </c>
      <c r="I2390" s="152"/>
      <c r="J2390" s="152" t="e">
        <f t="shared" si="473"/>
        <v>#N/A</v>
      </c>
      <c r="K2390" s="152"/>
      <c r="L2390" s="152"/>
      <c r="M2390" s="152"/>
      <c r="N2390" s="152"/>
      <c r="O2390" s="152"/>
      <c r="P2390" s="152"/>
      <c r="Q2390" s="152"/>
      <c r="R2390" s="152"/>
      <c r="S2390" s="152"/>
      <c r="T2390" s="153" cm="1">
        <f t="array" ref="T2390">MATCH(1,(TDU_Info!$C$5:$C$111=$T$6)*(TDU_Info!$B$5:$B$111&lt;=$B2390),0)</f>
        <v>85</v>
      </c>
      <c r="U2390" s="152">
        <f>100*(INDEX(TDU_Info!$E$5:$E$111,$T2390)/T$11+INDEX(TDU_Info!$F$5:$F$111,$T2390))</f>
        <v>4.0612999999999992</v>
      </c>
      <c r="V2390" s="152">
        <v>6.4820000000000002</v>
      </c>
      <c r="W2390" s="152">
        <v>7.5519999999999996</v>
      </c>
      <c r="X2390" s="152">
        <v>7.2670000000000003</v>
      </c>
      <c r="Y2390" s="152">
        <v>7.6669999999999998</v>
      </c>
      <c r="Z2390" s="152">
        <v>6.577</v>
      </c>
      <c r="AA2390" s="152">
        <v>7.85</v>
      </c>
      <c r="AB2390" s="152">
        <v>7.5739999999999998</v>
      </c>
      <c r="AC2390" s="152">
        <v>7.7720000000000002</v>
      </c>
      <c r="AD2390" s="152">
        <v>6.5410000000000004</v>
      </c>
      <c r="AE2390" s="152">
        <v>7.5759999999999996</v>
      </c>
      <c r="AF2390" s="152">
        <v>7.2670000000000003</v>
      </c>
      <c r="AG2390" s="152">
        <v>7.6669999999999998</v>
      </c>
      <c r="AH2390" s="152">
        <v>6.6390000000000002</v>
      </c>
      <c r="AI2390" s="152">
        <v>7.875</v>
      </c>
      <c r="AJ2390" s="152">
        <v>7.5739999999999998</v>
      </c>
      <c r="AK2390" s="152">
        <v>7.7720000000000002</v>
      </c>
      <c r="AL2390" s="152" t="e">
        <f t="shared" si="474"/>
        <v>#N/A</v>
      </c>
      <c r="AM2390" s="152" t="e">
        <f t="shared" si="475"/>
        <v>#N/A</v>
      </c>
      <c r="AN2390" s="152" t="e">
        <f>NA()</f>
        <v>#N/A</v>
      </c>
      <c r="AO2390" s="152" t="e">
        <f>NA()</f>
        <v>#N/A</v>
      </c>
      <c r="AP2390" s="152">
        <f t="shared" si="446"/>
        <v>8.2187000000000001</v>
      </c>
      <c r="AQ2390" s="152"/>
      <c r="AR2390" s="152"/>
      <c r="AS2390" s="153">
        <f t="shared" si="476"/>
        <v>183</v>
      </c>
      <c r="AT2390" s="153">
        <f t="shared" si="463"/>
        <v>0</v>
      </c>
      <c r="AU2390" s="153">
        <f t="shared" si="464"/>
        <v>0</v>
      </c>
      <c r="AV2390" s="153">
        <f t="shared" si="465"/>
        <v>1</v>
      </c>
      <c r="BA2390">
        <f t="shared" si="477"/>
        <v>2</v>
      </c>
    </row>
    <row r="2391" spans="2:53" x14ac:dyDescent="0.25">
      <c r="B2391" s="155">
        <f t="shared" si="441"/>
        <v>45110.999305555553</v>
      </c>
      <c r="C2391" s="155">
        <f t="shared" si="470"/>
        <v>45110.999305555553</v>
      </c>
      <c r="D2391" s="152">
        <f t="shared" si="471"/>
        <v>7.2670000000000003</v>
      </c>
      <c r="E2391" s="152"/>
      <c r="F2391" s="152"/>
      <c r="G2391" s="152"/>
      <c r="H2391" s="152" t="e">
        <f t="shared" si="472"/>
        <v>#N/A</v>
      </c>
      <c r="I2391" s="152"/>
      <c r="J2391" s="152" t="e">
        <f t="shared" si="473"/>
        <v>#N/A</v>
      </c>
      <c r="K2391" s="152"/>
      <c r="L2391" s="152"/>
      <c r="M2391" s="152"/>
      <c r="N2391" s="152"/>
      <c r="O2391" s="152"/>
      <c r="P2391" s="152"/>
      <c r="Q2391" s="152"/>
      <c r="R2391" s="152"/>
      <c r="S2391" s="152"/>
      <c r="T2391" s="153" cm="1">
        <f t="array" ref="T2391">MATCH(1,(TDU_Info!$C$5:$C$111=$T$6)*(TDU_Info!$B$5:$B$111&lt;=$B2391),0)</f>
        <v>85</v>
      </c>
      <c r="U2391" s="152">
        <f>100*(INDEX(TDU_Info!$E$5:$E$111,$T2391)/T$11+INDEX(TDU_Info!$F$5:$F$111,$T2391))</f>
        <v>4.0612999999999992</v>
      </c>
      <c r="V2391" s="152">
        <v>7.0819999999999999</v>
      </c>
      <c r="W2391" s="152">
        <v>7.5519999999999996</v>
      </c>
      <c r="X2391" s="152">
        <v>7.2670000000000003</v>
      </c>
      <c r="Y2391" s="152">
        <v>7.6669999999999998</v>
      </c>
      <c r="Z2391" s="152">
        <v>7.3769999999999998</v>
      </c>
      <c r="AA2391" s="152">
        <v>7.85</v>
      </c>
      <c r="AB2391" s="152">
        <v>7.5739999999999998</v>
      </c>
      <c r="AC2391" s="152">
        <v>7.7720000000000002</v>
      </c>
      <c r="AD2391" s="152">
        <v>7.141</v>
      </c>
      <c r="AE2391" s="152">
        <v>7.5759999999999996</v>
      </c>
      <c r="AF2391" s="152">
        <v>7.2670000000000003</v>
      </c>
      <c r="AG2391" s="152">
        <v>7.6669999999999998</v>
      </c>
      <c r="AH2391" s="152">
        <v>7.4390000000000001</v>
      </c>
      <c r="AI2391" s="152">
        <v>7.875</v>
      </c>
      <c r="AJ2391" s="152">
        <v>7.5739999999999998</v>
      </c>
      <c r="AK2391" s="152">
        <v>7.7720000000000002</v>
      </c>
      <c r="AL2391" s="152" t="e">
        <f t="shared" si="474"/>
        <v>#N/A</v>
      </c>
      <c r="AM2391" s="152" t="e">
        <f t="shared" si="475"/>
        <v>#N/A</v>
      </c>
      <c r="AN2391" s="152" t="e">
        <f>NA()</f>
        <v>#N/A</v>
      </c>
      <c r="AO2391" s="152" t="e">
        <f>NA()</f>
        <v>#N/A</v>
      </c>
      <c r="AP2391" s="152">
        <f t="shared" si="446"/>
        <v>8.2187000000000001</v>
      </c>
      <c r="AQ2391" s="152"/>
      <c r="AR2391" s="152"/>
      <c r="AS2391" s="153">
        <f t="shared" si="476"/>
        <v>184</v>
      </c>
      <c r="AT2391" s="153">
        <f t="shared" si="463"/>
        <v>0</v>
      </c>
      <c r="AU2391" s="153">
        <f t="shared" si="464"/>
        <v>0</v>
      </c>
      <c r="AV2391" s="153">
        <f t="shared" si="465"/>
        <v>1</v>
      </c>
      <c r="BA2391">
        <f t="shared" si="477"/>
        <v>3</v>
      </c>
    </row>
    <row r="2392" spans="2:53" x14ac:dyDescent="0.25">
      <c r="B2392" s="155">
        <f t="shared" si="441"/>
        <v>45111.999305555553</v>
      </c>
      <c r="C2392" s="155">
        <f t="shared" si="470"/>
        <v>45111.999305555553</v>
      </c>
      <c r="D2392" s="152">
        <f t="shared" si="471"/>
        <v>7.2670000000000003</v>
      </c>
      <c r="E2392" s="152"/>
      <c r="F2392" s="152"/>
      <c r="G2392" s="152"/>
      <c r="H2392" s="152" t="e">
        <f t="shared" si="472"/>
        <v>#N/A</v>
      </c>
      <c r="I2392" s="152"/>
      <c r="J2392" s="152" t="e">
        <f t="shared" si="473"/>
        <v>#N/A</v>
      </c>
      <c r="K2392" s="152"/>
      <c r="L2392" s="152"/>
      <c r="M2392" s="152"/>
      <c r="N2392" s="152"/>
      <c r="O2392" s="152"/>
      <c r="P2392" s="152"/>
      <c r="Q2392" s="152"/>
      <c r="R2392" s="152"/>
      <c r="S2392" s="152"/>
      <c r="T2392" s="153" cm="1">
        <f t="array" ref="T2392">MATCH(1,(TDU_Info!$C$5:$C$111=$T$6)*(TDU_Info!$B$5:$B$111&lt;=$B2392),0)</f>
        <v>85</v>
      </c>
      <c r="U2392" s="152">
        <f>100*(INDEX(TDU_Info!$E$5:$E$111,$T2392)/T$11+INDEX(TDU_Info!$F$5:$F$111,$T2392))</f>
        <v>4.0612999999999992</v>
      </c>
      <c r="V2392" s="152">
        <v>7.0819999999999999</v>
      </c>
      <c r="W2392" s="152">
        <v>7.5519999999999996</v>
      </c>
      <c r="X2392" s="152">
        <v>7.2670000000000003</v>
      </c>
      <c r="Y2392" s="152">
        <v>7.41</v>
      </c>
      <c r="Z2392" s="152">
        <v>7.3769999999999998</v>
      </c>
      <c r="AA2392" s="152">
        <v>7.85</v>
      </c>
      <c r="AB2392" s="152">
        <v>7.5739999999999998</v>
      </c>
      <c r="AC2392" s="152">
        <v>7.5720000000000001</v>
      </c>
      <c r="AD2392" s="152">
        <v>7.141</v>
      </c>
      <c r="AE2392" s="152">
        <v>7.5759999999999996</v>
      </c>
      <c r="AF2392" s="152">
        <v>7.2670000000000003</v>
      </c>
      <c r="AG2392" s="152">
        <v>7.41</v>
      </c>
      <c r="AH2392" s="152">
        <v>7.4390000000000001</v>
      </c>
      <c r="AI2392" s="152">
        <v>7.875</v>
      </c>
      <c r="AJ2392" s="152">
        <v>7.5739999999999998</v>
      </c>
      <c r="AK2392" s="152">
        <v>7.5720000000000001</v>
      </c>
      <c r="AL2392" s="152" t="e">
        <f t="shared" si="474"/>
        <v>#N/A</v>
      </c>
      <c r="AM2392" s="152" t="e">
        <f t="shared" si="475"/>
        <v>#N/A</v>
      </c>
      <c r="AN2392" s="152" t="e">
        <f>NA()</f>
        <v>#N/A</v>
      </c>
      <c r="AO2392" s="152" t="e">
        <f>NA()</f>
        <v>#N/A</v>
      </c>
      <c r="AP2392" s="152">
        <f t="shared" si="446"/>
        <v>8.2187000000000001</v>
      </c>
      <c r="AQ2392" s="152"/>
      <c r="AR2392" s="152"/>
      <c r="AS2392" s="153">
        <f t="shared" si="476"/>
        <v>185</v>
      </c>
      <c r="AT2392" s="153">
        <f t="shared" si="463"/>
        <v>0</v>
      </c>
      <c r="AU2392" s="153">
        <f t="shared" si="464"/>
        <v>0</v>
      </c>
      <c r="AV2392" s="153">
        <f t="shared" si="465"/>
        <v>1</v>
      </c>
      <c r="BA2392">
        <f t="shared" si="477"/>
        <v>4</v>
      </c>
    </row>
    <row r="2393" spans="2:53" x14ac:dyDescent="0.25">
      <c r="B2393" s="155">
        <f t="shared" si="441"/>
        <v>45112.999305555553</v>
      </c>
      <c r="C2393" s="155">
        <f t="shared" si="470"/>
        <v>45112.999305555553</v>
      </c>
      <c r="D2393" s="152">
        <f t="shared" si="471"/>
        <v>7.2670000000000003</v>
      </c>
      <c r="E2393" s="152"/>
      <c r="F2393" s="152"/>
      <c r="G2393" s="152"/>
      <c r="H2393" s="152" t="e">
        <f t="shared" si="472"/>
        <v>#N/A</v>
      </c>
      <c r="I2393" s="152"/>
      <c r="J2393" s="152" t="e">
        <f t="shared" si="473"/>
        <v>#N/A</v>
      </c>
      <c r="K2393" s="152"/>
      <c r="L2393" s="152"/>
      <c r="M2393" s="152"/>
      <c r="N2393" s="152"/>
      <c r="O2393" s="152"/>
      <c r="P2393" s="152"/>
      <c r="Q2393" s="152"/>
      <c r="R2393" s="152"/>
      <c r="S2393" s="152"/>
      <c r="T2393" s="153" cm="1">
        <f t="array" ref="T2393">MATCH(1,(TDU_Info!$C$5:$C$111=$T$6)*(TDU_Info!$B$5:$B$111&lt;=$B2393),0)</f>
        <v>85</v>
      </c>
      <c r="U2393" s="152">
        <f>100*(INDEX(TDU_Info!$E$5:$E$111,$T2393)/T$11+INDEX(TDU_Info!$F$5:$F$111,$T2393))</f>
        <v>4.0612999999999992</v>
      </c>
      <c r="V2393" s="152">
        <v>7.1820000000000004</v>
      </c>
      <c r="W2393" s="152">
        <v>7.5519999999999996</v>
      </c>
      <c r="X2393" s="152">
        <v>7.2670000000000003</v>
      </c>
      <c r="Y2393" s="152">
        <v>7.4710000000000001</v>
      </c>
      <c r="Z2393" s="152">
        <v>7.4770000000000003</v>
      </c>
      <c r="AA2393" s="152">
        <v>7.85</v>
      </c>
      <c r="AB2393" s="152">
        <v>7.5739999999999998</v>
      </c>
      <c r="AC2393" s="152">
        <v>7.6719999999999997</v>
      </c>
      <c r="AD2393" s="152">
        <v>7.2409999999999997</v>
      </c>
      <c r="AE2393" s="152">
        <v>7.5759999999999996</v>
      </c>
      <c r="AF2393" s="152">
        <v>7.2670000000000003</v>
      </c>
      <c r="AG2393" s="152">
        <v>7.4710000000000001</v>
      </c>
      <c r="AH2393" s="152">
        <v>7.5389999999999997</v>
      </c>
      <c r="AI2393" s="152">
        <v>7.875</v>
      </c>
      <c r="AJ2393" s="152">
        <v>7.5739999999999998</v>
      </c>
      <c r="AK2393" s="152">
        <v>7.6719999999999997</v>
      </c>
      <c r="AL2393" s="152" t="e">
        <f t="shared" si="474"/>
        <v>#N/A</v>
      </c>
      <c r="AM2393" s="152" t="e">
        <f t="shared" si="475"/>
        <v>#N/A</v>
      </c>
      <c r="AN2393" s="152" t="e">
        <f>NA()</f>
        <v>#N/A</v>
      </c>
      <c r="AO2393" s="152" t="e">
        <f>NA()</f>
        <v>#N/A</v>
      </c>
      <c r="AP2393" s="152">
        <f t="shared" si="446"/>
        <v>8.2187000000000001</v>
      </c>
      <c r="AQ2393" s="152"/>
      <c r="AR2393" s="152"/>
      <c r="AS2393" s="153">
        <f t="shared" si="476"/>
        <v>186</v>
      </c>
      <c r="AT2393" s="153">
        <f t="shared" si="463"/>
        <v>0</v>
      </c>
      <c r="AU2393" s="153">
        <f t="shared" si="464"/>
        <v>0</v>
      </c>
      <c r="AV2393" s="153">
        <f t="shared" si="465"/>
        <v>1</v>
      </c>
      <c r="BA2393">
        <f t="shared" si="477"/>
        <v>5</v>
      </c>
    </row>
    <row r="2394" spans="2:53" x14ac:dyDescent="0.25">
      <c r="B2394" s="155">
        <f t="shared" si="441"/>
        <v>45113.999305555553</v>
      </c>
      <c r="C2394" s="155">
        <f t="shared" si="470"/>
        <v>45113.999305555553</v>
      </c>
      <c r="D2394" s="152">
        <f t="shared" si="471"/>
        <v>7.2670000000000003</v>
      </c>
      <c r="E2394" s="152"/>
      <c r="F2394" s="152"/>
      <c r="G2394" s="152"/>
      <c r="H2394" s="152" t="e">
        <f t="shared" si="472"/>
        <v>#N/A</v>
      </c>
      <c r="I2394" s="152"/>
      <c r="J2394" s="152" t="e">
        <f t="shared" si="473"/>
        <v>#N/A</v>
      </c>
      <c r="K2394" s="152"/>
      <c r="L2394" s="152"/>
      <c r="M2394" s="152"/>
      <c r="N2394" s="152"/>
      <c r="O2394" s="152"/>
      <c r="P2394" s="152"/>
      <c r="Q2394" s="152"/>
      <c r="R2394" s="152"/>
      <c r="S2394" s="152"/>
      <c r="T2394" s="153" cm="1">
        <f t="array" ref="T2394">MATCH(1,(TDU_Info!$C$5:$C$111=$T$6)*(TDU_Info!$B$5:$B$111&lt;=$B2394),0)</f>
        <v>85</v>
      </c>
      <c r="U2394" s="152">
        <f>100*(INDEX(TDU_Info!$E$5:$E$111,$T2394)/T$11+INDEX(TDU_Info!$F$5:$F$111,$T2394))</f>
        <v>4.0612999999999992</v>
      </c>
      <c r="V2394" s="152">
        <v>7.282</v>
      </c>
      <c r="W2394" s="152">
        <v>7.5519999999999996</v>
      </c>
      <c r="X2394" s="152">
        <v>7.2670000000000003</v>
      </c>
      <c r="Y2394" s="152">
        <v>7.3710000000000004</v>
      </c>
      <c r="Z2394" s="152">
        <v>7.4770000000000003</v>
      </c>
      <c r="AA2394" s="152">
        <v>7.85</v>
      </c>
      <c r="AB2394" s="152">
        <v>7.5739999999999998</v>
      </c>
      <c r="AC2394" s="152">
        <v>7.7720000000000002</v>
      </c>
      <c r="AD2394" s="152">
        <v>7.3410000000000002</v>
      </c>
      <c r="AE2394" s="152">
        <v>7.5759999999999996</v>
      </c>
      <c r="AF2394" s="152">
        <v>7.2670000000000003</v>
      </c>
      <c r="AG2394" s="152">
        <v>7.3710000000000004</v>
      </c>
      <c r="AH2394" s="152">
        <v>7.5389999999999997</v>
      </c>
      <c r="AI2394" s="152">
        <v>7.875</v>
      </c>
      <c r="AJ2394" s="152">
        <v>7.5739999999999998</v>
      </c>
      <c r="AK2394" s="152">
        <v>7.7720000000000002</v>
      </c>
      <c r="AL2394" s="152" t="e">
        <f t="shared" si="474"/>
        <v>#N/A</v>
      </c>
      <c r="AM2394" s="152" t="e">
        <f t="shared" si="475"/>
        <v>#N/A</v>
      </c>
      <c r="AN2394" s="152" t="e">
        <f>NA()</f>
        <v>#N/A</v>
      </c>
      <c r="AO2394" s="152" t="e">
        <f>NA()</f>
        <v>#N/A</v>
      </c>
      <c r="AP2394" s="152">
        <f t="shared" si="446"/>
        <v>8.2187000000000001</v>
      </c>
      <c r="AQ2394" s="152"/>
      <c r="AR2394" s="152"/>
      <c r="AS2394" s="153">
        <f t="shared" si="476"/>
        <v>187</v>
      </c>
      <c r="AT2394" s="153">
        <f t="shared" si="463"/>
        <v>0</v>
      </c>
      <c r="AU2394" s="153">
        <f t="shared" si="464"/>
        <v>0</v>
      </c>
      <c r="AV2394" s="153">
        <f t="shared" si="465"/>
        <v>1</v>
      </c>
      <c r="BA2394">
        <f t="shared" si="477"/>
        <v>6</v>
      </c>
    </row>
    <row r="2395" spans="2:53" x14ac:dyDescent="0.25">
      <c r="B2395" s="155">
        <f t="shared" si="441"/>
        <v>45114.999305555553</v>
      </c>
      <c r="C2395" s="155">
        <f t="shared" si="470"/>
        <v>45114.999305555553</v>
      </c>
      <c r="D2395" s="152">
        <f t="shared" si="471"/>
        <v>7.17</v>
      </c>
      <c r="E2395" s="152"/>
      <c r="F2395" s="152"/>
      <c r="G2395" s="152"/>
      <c r="H2395" s="152" t="e">
        <f t="shared" si="472"/>
        <v>#N/A</v>
      </c>
      <c r="I2395" s="152"/>
      <c r="J2395" s="152" t="e">
        <f t="shared" si="473"/>
        <v>#N/A</v>
      </c>
      <c r="K2395" s="152"/>
      <c r="L2395" s="152"/>
      <c r="M2395" s="152"/>
      <c r="N2395" s="152"/>
      <c r="O2395" s="152"/>
      <c r="P2395" s="152"/>
      <c r="Q2395" s="152"/>
      <c r="R2395" s="152"/>
      <c r="S2395" s="152"/>
      <c r="T2395" s="153" cm="1">
        <f t="array" ref="T2395">MATCH(1,(TDU_Info!$C$5:$C$111=$T$6)*(TDU_Info!$B$5:$B$111&lt;=$B2395),0)</f>
        <v>85</v>
      </c>
      <c r="U2395" s="152">
        <f>100*(INDEX(TDU_Info!$E$5:$E$111,$T2395)/T$11+INDEX(TDU_Info!$F$5:$F$111,$T2395))</f>
        <v>4.0612999999999992</v>
      </c>
      <c r="V2395" s="152">
        <v>7.282</v>
      </c>
      <c r="W2395" s="152">
        <v>7.5519999999999996</v>
      </c>
      <c r="X2395" s="152">
        <v>7.17</v>
      </c>
      <c r="Y2395" s="152">
        <v>7.3710000000000004</v>
      </c>
      <c r="Z2395" s="152">
        <v>7.4770000000000003</v>
      </c>
      <c r="AA2395" s="152">
        <v>7.85</v>
      </c>
      <c r="AB2395" s="152">
        <v>7.57</v>
      </c>
      <c r="AC2395" s="152">
        <v>7.7720000000000002</v>
      </c>
      <c r="AD2395" s="152">
        <v>7.3410000000000002</v>
      </c>
      <c r="AE2395" s="152">
        <v>7.5759999999999996</v>
      </c>
      <c r="AF2395" s="152">
        <v>7.17</v>
      </c>
      <c r="AG2395" s="152">
        <v>7.3710000000000004</v>
      </c>
      <c r="AH2395" s="152">
        <v>7.5389999999999997</v>
      </c>
      <c r="AI2395" s="152">
        <v>7.875</v>
      </c>
      <c r="AJ2395" s="152">
        <v>7.57</v>
      </c>
      <c r="AK2395" s="152">
        <v>7.7720000000000002</v>
      </c>
      <c r="AL2395" s="152" t="e">
        <f t="shared" si="474"/>
        <v>#N/A</v>
      </c>
      <c r="AM2395" s="152" t="e">
        <f t="shared" si="475"/>
        <v>#N/A</v>
      </c>
      <c r="AN2395" s="152" t="e">
        <f>NA()</f>
        <v>#N/A</v>
      </c>
      <c r="AO2395" s="152" t="e">
        <f>NA()</f>
        <v>#N/A</v>
      </c>
      <c r="AP2395" s="152">
        <f t="shared" si="446"/>
        <v>8.2187000000000001</v>
      </c>
      <c r="AQ2395" s="152"/>
      <c r="AR2395" s="152"/>
      <c r="AS2395" s="153">
        <f t="shared" si="476"/>
        <v>188</v>
      </c>
      <c r="AT2395" s="153">
        <f t="shared" si="463"/>
        <v>0</v>
      </c>
      <c r="AU2395" s="153">
        <f t="shared" si="464"/>
        <v>0</v>
      </c>
      <c r="AV2395" s="153">
        <f t="shared" si="465"/>
        <v>1</v>
      </c>
      <c r="BA2395">
        <f t="shared" si="477"/>
        <v>7</v>
      </c>
    </row>
    <row r="2396" spans="2:53" x14ac:dyDescent="0.25">
      <c r="B2396" s="155">
        <f t="shared" si="441"/>
        <v>45115.999305555553</v>
      </c>
      <c r="C2396" s="155">
        <f t="shared" si="470"/>
        <v>45115.999305555553</v>
      </c>
      <c r="D2396" s="152">
        <f t="shared" si="471"/>
        <v>7.0759999999999996</v>
      </c>
      <c r="E2396" s="152"/>
      <c r="F2396" s="152"/>
      <c r="G2396" s="152"/>
      <c r="H2396" s="152" t="e">
        <f t="shared" si="472"/>
        <v>#N/A</v>
      </c>
      <c r="I2396" s="152"/>
      <c r="J2396" s="152" t="e">
        <f t="shared" si="473"/>
        <v>#N/A</v>
      </c>
      <c r="K2396" s="152"/>
      <c r="L2396" s="152"/>
      <c r="M2396" s="152"/>
      <c r="N2396" s="152"/>
      <c r="O2396" s="152"/>
      <c r="P2396" s="152"/>
      <c r="Q2396" s="152"/>
      <c r="R2396" s="152"/>
      <c r="S2396" s="152"/>
      <c r="T2396" s="153" cm="1">
        <f t="array" ref="T2396">MATCH(1,(TDU_Info!$C$5:$C$111=$T$6)*(TDU_Info!$B$5:$B$111&lt;=$B2396),0)</f>
        <v>85</v>
      </c>
      <c r="U2396" s="152">
        <f>100*(INDEX(TDU_Info!$E$5:$E$111,$T2396)/T$11+INDEX(TDU_Info!$F$5:$F$111,$T2396))</f>
        <v>4.0612999999999992</v>
      </c>
      <c r="V2396" s="152">
        <v>7.282</v>
      </c>
      <c r="W2396" s="152">
        <v>7.5519999999999996</v>
      </c>
      <c r="X2396" s="152">
        <v>7.0759999999999996</v>
      </c>
      <c r="Y2396" s="152">
        <v>7.2709999999999999</v>
      </c>
      <c r="Z2396" s="152">
        <v>7.4770000000000003</v>
      </c>
      <c r="AA2396" s="152">
        <v>7.85</v>
      </c>
      <c r="AB2396" s="152">
        <v>7.4740000000000002</v>
      </c>
      <c r="AC2396" s="152">
        <v>7.6719999999999997</v>
      </c>
      <c r="AD2396" s="152">
        <v>7.3410000000000002</v>
      </c>
      <c r="AE2396" s="152">
        <v>7.5759999999999996</v>
      </c>
      <c r="AF2396" s="152">
        <v>7.0759999999999996</v>
      </c>
      <c r="AG2396" s="152">
        <v>7.2709999999999999</v>
      </c>
      <c r="AH2396" s="152">
        <v>7.5389999999999997</v>
      </c>
      <c r="AI2396" s="152">
        <v>7.875</v>
      </c>
      <c r="AJ2396" s="152">
        <v>7.4740000000000002</v>
      </c>
      <c r="AK2396" s="152">
        <v>7.6719999999999997</v>
      </c>
      <c r="AL2396" s="152" t="e">
        <f t="shared" si="474"/>
        <v>#N/A</v>
      </c>
      <c r="AM2396" s="152" t="e">
        <f t="shared" si="475"/>
        <v>#N/A</v>
      </c>
      <c r="AN2396" s="152" t="e">
        <f>NA()</f>
        <v>#N/A</v>
      </c>
      <c r="AO2396" s="152" t="e">
        <f>NA()</f>
        <v>#N/A</v>
      </c>
      <c r="AP2396" s="152">
        <f t="shared" si="446"/>
        <v>8.2187000000000001</v>
      </c>
      <c r="AQ2396" s="152"/>
      <c r="AR2396" s="152"/>
      <c r="AS2396" s="153">
        <f t="shared" si="476"/>
        <v>189</v>
      </c>
      <c r="AT2396" s="153">
        <f t="shared" si="463"/>
        <v>0</v>
      </c>
      <c r="AU2396" s="153">
        <f t="shared" si="464"/>
        <v>0</v>
      </c>
      <c r="AV2396" s="153">
        <f t="shared" si="465"/>
        <v>1</v>
      </c>
      <c r="BA2396">
        <f t="shared" si="477"/>
        <v>8</v>
      </c>
    </row>
    <row r="2397" spans="2:53" x14ac:dyDescent="0.25">
      <c r="B2397" s="155">
        <f t="shared" si="441"/>
        <v>45116.999305555553</v>
      </c>
      <c r="C2397" s="155">
        <f t="shared" si="470"/>
        <v>45116.999305555553</v>
      </c>
      <c r="D2397" s="152">
        <f t="shared" si="471"/>
        <v>7.0759999999999996</v>
      </c>
      <c r="E2397" s="152"/>
      <c r="F2397" s="152"/>
      <c r="G2397" s="152"/>
      <c r="H2397" s="152" t="e">
        <f t="shared" si="472"/>
        <v>#N/A</v>
      </c>
      <c r="I2397" s="152"/>
      <c r="J2397" s="152" t="e">
        <f t="shared" si="473"/>
        <v>#N/A</v>
      </c>
      <c r="K2397" s="152"/>
      <c r="L2397" s="152"/>
      <c r="M2397" s="152"/>
      <c r="N2397" s="152"/>
      <c r="O2397" s="152"/>
      <c r="P2397" s="152"/>
      <c r="Q2397" s="152"/>
      <c r="R2397" s="152"/>
      <c r="S2397" s="152"/>
      <c r="T2397" s="153" cm="1">
        <f t="array" ref="T2397">MATCH(1,(TDU_Info!$C$5:$C$111=$T$6)*(TDU_Info!$B$5:$B$111&lt;=$B2397),0)</f>
        <v>85</v>
      </c>
      <c r="U2397" s="152">
        <f>100*(INDEX(TDU_Info!$E$5:$E$111,$T2397)/T$11+INDEX(TDU_Info!$F$5:$F$111,$T2397))</f>
        <v>4.0612999999999992</v>
      </c>
      <c r="V2397" s="152">
        <v>7.282</v>
      </c>
      <c r="W2397" s="152">
        <v>7.5519999999999996</v>
      </c>
      <c r="X2397" s="152">
        <v>7.0759999999999996</v>
      </c>
      <c r="Y2397" s="152">
        <v>7.2709999999999999</v>
      </c>
      <c r="Z2397" s="152">
        <v>7.4770000000000003</v>
      </c>
      <c r="AA2397" s="152">
        <v>7.85</v>
      </c>
      <c r="AB2397" s="152">
        <v>7.4740000000000002</v>
      </c>
      <c r="AC2397" s="152">
        <v>7.6719999999999997</v>
      </c>
      <c r="AD2397" s="152">
        <v>7.3410000000000002</v>
      </c>
      <c r="AE2397" s="152">
        <v>7.5759999999999996</v>
      </c>
      <c r="AF2397" s="152">
        <v>7.0759999999999996</v>
      </c>
      <c r="AG2397" s="152">
        <v>7.2709999999999999</v>
      </c>
      <c r="AH2397" s="152">
        <v>7.5389999999999997</v>
      </c>
      <c r="AI2397" s="152">
        <v>7.875</v>
      </c>
      <c r="AJ2397" s="152">
        <v>7.4740000000000002</v>
      </c>
      <c r="AK2397" s="152">
        <v>7.6719999999999997</v>
      </c>
      <c r="AL2397" s="152" t="e">
        <f t="shared" si="474"/>
        <v>#N/A</v>
      </c>
      <c r="AM2397" s="152" t="e">
        <f t="shared" si="475"/>
        <v>#N/A</v>
      </c>
      <c r="AN2397" s="152" t="e">
        <f>NA()</f>
        <v>#N/A</v>
      </c>
      <c r="AO2397" s="152" t="e">
        <f>NA()</f>
        <v>#N/A</v>
      </c>
      <c r="AP2397" s="152">
        <f t="shared" si="446"/>
        <v>8.2187000000000001</v>
      </c>
      <c r="AQ2397" s="152"/>
      <c r="AR2397" s="152"/>
      <c r="AS2397" s="153">
        <f t="shared" si="476"/>
        <v>190</v>
      </c>
      <c r="AT2397" s="153">
        <f t="shared" si="463"/>
        <v>0</v>
      </c>
      <c r="AU2397" s="153">
        <f t="shared" si="464"/>
        <v>0</v>
      </c>
      <c r="AV2397" s="153">
        <f t="shared" si="465"/>
        <v>1</v>
      </c>
      <c r="BA2397">
        <f t="shared" si="477"/>
        <v>9</v>
      </c>
    </row>
    <row r="2398" spans="2:53" x14ac:dyDescent="0.25">
      <c r="B2398" s="155">
        <f t="shared" si="441"/>
        <v>45117.999305555553</v>
      </c>
      <c r="C2398" s="155">
        <f t="shared" si="470"/>
        <v>45117.999305555553</v>
      </c>
      <c r="D2398" s="152">
        <f t="shared" si="471"/>
        <v>7.0720000000000001</v>
      </c>
      <c r="E2398" s="152"/>
      <c r="F2398" s="152"/>
      <c r="G2398" s="152"/>
      <c r="H2398" s="152" t="e">
        <f t="shared" si="472"/>
        <v>#N/A</v>
      </c>
      <c r="I2398" s="152"/>
      <c r="J2398" s="152" t="e">
        <f t="shared" si="473"/>
        <v>#N/A</v>
      </c>
      <c r="K2398" s="152"/>
      <c r="L2398" s="152"/>
      <c r="M2398" s="152"/>
      <c r="N2398" s="152"/>
      <c r="O2398" s="152"/>
      <c r="P2398" s="152"/>
      <c r="Q2398" s="152"/>
      <c r="R2398" s="152"/>
      <c r="S2398" s="152"/>
      <c r="T2398" s="153" cm="1">
        <f t="array" ref="T2398">MATCH(1,(TDU_Info!$C$5:$C$111=$T$6)*(TDU_Info!$B$5:$B$111&lt;=$B2398),0)</f>
        <v>85</v>
      </c>
      <c r="U2398" s="152">
        <f>100*(INDEX(TDU_Info!$E$5:$E$111,$T2398)/T$11+INDEX(TDU_Info!$F$5:$F$111,$T2398))</f>
        <v>4.0612999999999992</v>
      </c>
      <c r="V2398" s="152">
        <v>7.282</v>
      </c>
      <c r="W2398" s="152">
        <v>7.5519999999999996</v>
      </c>
      <c r="X2398" s="152">
        <v>7.0720000000000001</v>
      </c>
      <c r="Y2398" s="152">
        <v>7.2709999999999999</v>
      </c>
      <c r="Z2398" s="152">
        <v>7.4770000000000003</v>
      </c>
      <c r="AA2398" s="152">
        <v>7.85</v>
      </c>
      <c r="AB2398" s="152">
        <v>7.4740000000000002</v>
      </c>
      <c r="AC2398" s="152">
        <v>7.6719999999999997</v>
      </c>
      <c r="AD2398" s="152">
        <v>7.3410000000000002</v>
      </c>
      <c r="AE2398" s="152">
        <v>7.5759999999999996</v>
      </c>
      <c r="AF2398" s="152">
        <v>7.0720000000000001</v>
      </c>
      <c r="AG2398" s="152">
        <v>7.2709999999999999</v>
      </c>
      <c r="AH2398" s="152">
        <v>7.5389999999999997</v>
      </c>
      <c r="AI2398" s="152">
        <v>7.875</v>
      </c>
      <c r="AJ2398" s="152">
        <v>7.4740000000000002</v>
      </c>
      <c r="AK2398" s="152">
        <v>7.6719999999999997</v>
      </c>
      <c r="AL2398" s="152" t="e">
        <f t="shared" si="474"/>
        <v>#N/A</v>
      </c>
      <c r="AM2398" s="152" t="e">
        <f t="shared" si="475"/>
        <v>#N/A</v>
      </c>
      <c r="AN2398" s="152" t="e">
        <f>NA()</f>
        <v>#N/A</v>
      </c>
      <c r="AO2398" s="152" t="e">
        <f>NA()</f>
        <v>#N/A</v>
      </c>
      <c r="AP2398" s="152">
        <f t="shared" si="446"/>
        <v>8.2187000000000001</v>
      </c>
      <c r="AQ2398" s="152"/>
      <c r="AR2398" s="152"/>
      <c r="AS2398" s="153">
        <f t="shared" si="476"/>
        <v>191</v>
      </c>
      <c r="AT2398" s="153">
        <f t="shared" si="463"/>
        <v>0</v>
      </c>
      <c r="AU2398" s="153">
        <f t="shared" si="464"/>
        <v>0</v>
      </c>
      <c r="AV2398" s="153">
        <f t="shared" si="465"/>
        <v>1</v>
      </c>
      <c r="BA2398">
        <f t="shared" si="477"/>
        <v>10</v>
      </c>
    </row>
    <row r="2399" spans="2:53" x14ac:dyDescent="0.25">
      <c r="B2399" s="155">
        <f t="shared" si="441"/>
        <v>45118.999305555553</v>
      </c>
      <c r="C2399" s="155">
        <f t="shared" si="470"/>
        <v>45118.999305555553</v>
      </c>
      <c r="D2399" s="152">
        <f t="shared" si="471"/>
        <v>6.9720000000000004</v>
      </c>
      <c r="E2399" s="152"/>
      <c r="F2399" s="152"/>
      <c r="G2399" s="152"/>
      <c r="H2399" s="152" t="e">
        <f t="shared" si="472"/>
        <v>#N/A</v>
      </c>
      <c r="I2399" s="152"/>
      <c r="J2399" s="152" t="e">
        <f t="shared" si="473"/>
        <v>#N/A</v>
      </c>
      <c r="K2399" s="152"/>
      <c r="L2399" s="152"/>
      <c r="M2399" s="152"/>
      <c r="N2399" s="152"/>
      <c r="O2399" s="152"/>
      <c r="P2399" s="152"/>
      <c r="Q2399" s="152"/>
      <c r="R2399" s="152"/>
      <c r="S2399" s="152"/>
      <c r="T2399" s="153" cm="1">
        <f t="array" ref="T2399">MATCH(1,(TDU_Info!$C$5:$C$111=$T$6)*(TDU_Info!$B$5:$B$111&lt;=$B2399),0)</f>
        <v>85</v>
      </c>
      <c r="U2399" s="152">
        <f>100*(INDEX(TDU_Info!$E$5:$E$111,$T2399)/T$11+INDEX(TDU_Info!$F$5:$F$111,$T2399))</f>
        <v>4.0612999999999992</v>
      </c>
      <c r="V2399" s="152">
        <v>6.782</v>
      </c>
      <c r="W2399" s="152">
        <v>7.5519999999999996</v>
      </c>
      <c r="X2399" s="152">
        <v>6.9720000000000004</v>
      </c>
      <c r="Y2399" s="152">
        <v>7.2709999999999999</v>
      </c>
      <c r="Z2399" s="152">
        <v>7.1769999999999996</v>
      </c>
      <c r="AA2399" s="152">
        <v>7.85</v>
      </c>
      <c r="AB2399" s="152">
        <v>7.47</v>
      </c>
      <c r="AC2399" s="152">
        <v>7.71</v>
      </c>
      <c r="AD2399" s="152">
        <v>6.8410000000000002</v>
      </c>
      <c r="AE2399" s="152">
        <v>7.5759999999999996</v>
      </c>
      <c r="AF2399" s="152">
        <v>6.9720000000000004</v>
      </c>
      <c r="AG2399" s="152">
        <v>7.2709999999999999</v>
      </c>
      <c r="AH2399" s="152">
        <v>7.2389999999999999</v>
      </c>
      <c r="AI2399" s="152">
        <v>7.875</v>
      </c>
      <c r="AJ2399" s="152">
        <v>7.47</v>
      </c>
      <c r="AK2399" s="152">
        <v>7.71</v>
      </c>
      <c r="AL2399" s="152" t="e">
        <f t="shared" si="474"/>
        <v>#N/A</v>
      </c>
      <c r="AM2399" s="152" t="e">
        <f t="shared" si="475"/>
        <v>#N/A</v>
      </c>
      <c r="AN2399" s="152" t="e">
        <f>NA()</f>
        <v>#N/A</v>
      </c>
      <c r="AO2399" s="152" t="e">
        <f>NA()</f>
        <v>#N/A</v>
      </c>
      <c r="AP2399" s="152">
        <f t="shared" si="446"/>
        <v>8.2187000000000001</v>
      </c>
      <c r="AQ2399" s="152"/>
      <c r="AR2399" s="152"/>
      <c r="AS2399" s="153">
        <f t="shared" si="476"/>
        <v>192</v>
      </c>
      <c r="AT2399" s="153">
        <f t="shared" si="463"/>
        <v>0</v>
      </c>
      <c r="AU2399" s="153">
        <f t="shared" si="464"/>
        <v>0</v>
      </c>
      <c r="AV2399" s="153">
        <f t="shared" si="465"/>
        <v>1</v>
      </c>
      <c r="BA2399">
        <f t="shared" si="477"/>
        <v>11</v>
      </c>
    </row>
    <row r="2400" spans="2:53" x14ac:dyDescent="0.25">
      <c r="B2400" s="155">
        <f t="shared" si="441"/>
        <v>45119.999305555553</v>
      </c>
      <c r="C2400" s="155">
        <f t="shared" si="470"/>
        <v>45119.999305555553</v>
      </c>
      <c r="D2400" s="152">
        <f t="shared" si="471"/>
        <v>6.9720000000000004</v>
      </c>
      <c r="E2400" s="152"/>
      <c r="F2400" s="152"/>
      <c r="G2400" s="152"/>
      <c r="H2400" s="152" t="e">
        <f t="shared" si="472"/>
        <v>#N/A</v>
      </c>
      <c r="I2400" s="152"/>
      <c r="J2400" s="152" t="e">
        <f t="shared" si="473"/>
        <v>#N/A</v>
      </c>
      <c r="K2400" s="152"/>
      <c r="L2400" s="152"/>
      <c r="M2400" s="152"/>
      <c r="N2400" s="152"/>
      <c r="O2400" s="152"/>
      <c r="P2400" s="152"/>
      <c r="Q2400" s="152"/>
      <c r="R2400" s="152"/>
      <c r="S2400" s="152"/>
      <c r="T2400" s="153" cm="1">
        <f t="array" ref="T2400">MATCH(1,(TDU_Info!$C$5:$C$111=$T$6)*(TDU_Info!$B$5:$B$111&lt;=$B2400),0)</f>
        <v>85</v>
      </c>
      <c r="U2400" s="152">
        <f>100*(INDEX(TDU_Info!$E$5:$E$111,$T2400)/T$11+INDEX(TDU_Info!$F$5:$F$111,$T2400))</f>
        <v>4.0612999999999992</v>
      </c>
      <c r="V2400" s="152">
        <v>6.782</v>
      </c>
      <c r="W2400" s="152">
        <v>7.5519999999999996</v>
      </c>
      <c r="X2400" s="152">
        <v>6.9720000000000004</v>
      </c>
      <c r="Y2400" s="152">
        <v>7.2709999999999999</v>
      </c>
      <c r="Z2400" s="152">
        <v>7.1769999999999996</v>
      </c>
      <c r="AA2400" s="152">
        <v>7.85</v>
      </c>
      <c r="AB2400" s="152">
        <v>7.47</v>
      </c>
      <c r="AC2400" s="152">
        <v>7.71</v>
      </c>
      <c r="AD2400" s="152">
        <v>6.8410000000000002</v>
      </c>
      <c r="AE2400" s="152">
        <v>7.5759999999999996</v>
      </c>
      <c r="AF2400" s="152">
        <v>6.9720000000000004</v>
      </c>
      <c r="AG2400" s="152">
        <v>7.2709999999999999</v>
      </c>
      <c r="AH2400" s="152">
        <v>7.2389999999999999</v>
      </c>
      <c r="AI2400" s="152">
        <v>7.875</v>
      </c>
      <c r="AJ2400" s="152">
        <v>7.47</v>
      </c>
      <c r="AK2400" s="152">
        <v>7.71</v>
      </c>
      <c r="AL2400" s="152" t="e">
        <f t="shared" si="474"/>
        <v>#N/A</v>
      </c>
      <c r="AM2400" s="152" t="e">
        <f t="shared" si="475"/>
        <v>#N/A</v>
      </c>
      <c r="AN2400" s="152" t="e">
        <f>NA()</f>
        <v>#N/A</v>
      </c>
      <c r="AO2400" s="152" t="e">
        <f>NA()</f>
        <v>#N/A</v>
      </c>
      <c r="AP2400" s="152">
        <f t="shared" si="446"/>
        <v>8.2187000000000001</v>
      </c>
      <c r="AQ2400" s="152"/>
      <c r="AR2400" s="152"/>
      <c r="AS2400" s="153">
        <f t="shared" si="476"/>
        <v>193</v>
      </c>
      <c r="AT2400" s="153">
        <f t="shared" si="463"/>
        <v>0</v>
      </c>
      <c r="AU2400" s="153">
        <f t="shared" si="464"/>
        <v>0</v>
      </c>
      <c r="AV2400" s="153">
        <f t="shared" si="465"/>
        <v>1</v>
      </c>
      <c r="BA2400">
        <f t="shared" si="477"/>
        <v>12</v>
      </c>
    </row>
    <row r="2401" spans="2:53" x14ac:dyDescent="0.25">
      <c r="B2401" s="155">
        <f t="shared" si="441"/>
        <v>45120.999305555553</v>
      </c>
      <c r="C2401" s="155">
        <f t="shared" si="470"/>
        <v>45120.999305555553</v>
      </c>
      <c r="D2401" s="152">
        <f t="shared" si="471"/>
        <v>7.07</v>
      </c>
      <c r="E2401" s="152"/>
      <c r="F2401" s="152"/>
      <c r="G2401" s="152"/>
      <c r="H2401" s="152" t="e">
        <f t="shared" si="472"/>
        <v>#N/A</v>
      </c>
      <c r="I2401" s="152"/>
      <c r="J2401" s="152" t="e">
        <f t="shared" si="473"/>
        <v>#N/A</v>
      </c>
      <c r="K2401" s="152"/>
      <c r="L2401" s="152"/>
      <c r="M2401" s="152"/>
      <c r="N2401" s="152"/>
      <c r="O2401" s="152"/>
      <c r="P2401" s="152"/>
      <c r="Q2401" s="152"/>
      <c r="R2401" s="152"/>
      <c r="S2401" s="152"/>
      <c r="T2401" s="153" cm="1">
        <f t="array" ref="T2401">MATCH(1,(TDU_Info!$C$5:$C$111=$T$6)*(TDU_Info!$B$5:$B$111&lt;=$B2401),0)</f>
        <v>85</v>
      </c>
      <c r="U2401" s="152">
        <f>100*(INDEX(TDU_Info!$E$5:$E$111,$T2401)/T$11+INDEX(TDU_Info!$F$5:$F$111,$T2401))</f>
        <v>4.0612999999999992</v>
      </c>
      <c r="V2401" s="152">
        <v>6.8819999999999997</v>
      </c>
      <c r="W2401" s="152">
        <v>7.5519999999999996</v>
      </c>
      <c r="X2401" s="152">
        <v>7.07</v>
      </c>
      <c r="Y2401" s="152">
        <v>7.57</v>
      </c>
      <c r="Z2401" s="152">
        <v>7.2770000000000001</v>
      </c>
      <c r="AA2401" s="152">
        <v>7.85</v>
      </c>
      <c r="AB2401" s="152">
        <v>7.47</v>
      </c>
      <c r="AC2401" s="152">
        <v>7.8719999999999999</v>
      </c>
      <c r="AD2401" s="152">
        <v>6.9409999999999998</v>
      </c>
      <c r="AE2401" s="152">
        <v>7.5759999999999996</v>
      </c>
      <c r="AF2401" s="152">
        <v>7.07</v>
      </c>
      <c r="AG2401" s="152">
        <v>7.57</v>
      </c>
      <c r="AH2401" s="152">
        <v>7.3390000000000004</v>
      </c>
      <c r="AI2401" s="152">
        <v>7.875</v>
      </c>
      <c r="AJ2401" s="152">
        <v>7.47</v>
      </c>
      <c r="AK2401" s="152">
        <v>7.8719999999999999</v>
      </c>
      <c r="AL2401" s="152" t="e">
        <f t="shared" si="474"/>
        <v>#N/A</v>
      </c>
      <c r="AM2401" s="152" t="e">
        <f t="shared" si="475"/>
        <v>#N/A</v>
      </c>
      <c r="AN2401" s="152" t="e">
        <f>NA()</f>
        <v>#N/A</v>
      </c>
      <c r="AO2401" s="152" t="e">
        <f>NA()</f>
        <v>#N/A</v>
      </c>
      <c r="AP2401" s="152">
        <f t="shared" si="446"/>
        <v>8.2187000000000001</v>
      </c>
      <c r="AQ2401" s="152"/>
      <c r="AR2401" s="152"/>
      <c r="AS2401" s="153">
        <f t="shared" si="476"/>
        <v>194</v>
      </c>
      <c r="AT2401" s="153">
        <f t="shared" si="463"/>
        <v>0</v>
      </c>
      <c r="AU2401" s="153">
        <f t="shared" si="464"/>
        <v>0</v>
      </c>
      <c r="AV2401" s="153">
        <f t="shared" si="465"/>
        <v>1</v>
      </c>
      <c r="BA2401">
        <f t="shared" si="477"/>
        <v>13</v>
      </c>
    </row>
    <row r="2402" spans="2:53" x14ac:dyDescent="0.25">
      <c r="B2402" s="155">
        <f t="shared" si="441"/>
        <v>45121.999305555553</v>
      </c>
      <c r="C2402" s="155">
        <f t="shared" si="470"/>
        <v>45121.999305555553</v>
      </c>
      <c r="D2402" s="152">
        <f t="shared" si="471"/>
        <v>7.07</v>
      </c>
      <c r="E2402" s="152"/>
      <c r="F2402" s="152"/>
      <c r="G2402" s="152"/>
      <c r="H2402" s="152" t="e">
        <f t="shared" si="472"/>
        <v>#N/A</v>
      </c>
      <c r="I2402" s="152"/>
      <c r="J2402" s="152" t="e">
        <f t="shared" si="473"/>
        <v>#N/A</v>
      </c>
      <c r="K2402" s="152"/>
      <c r="L2402" s="152"/>
      <c r="M2402" s="152"/>
      <c r="N2402" s="152"/>
      <c r="O2402" s="152"/>
      <c r="P2402" s="152"/>
      <c r="Q2402" s="152"/>
      <c r="R2402" s="152"/>
      <c r="S2402" s="152"/>
      <c r="T2402" s="153" cm="1">
        <f t="array" ref="T2402">MATCH(1,(TDU_Info!$C$5:$C$111=$T$6)*(TDU_Info!$B$5:$B$111&lt;=$B2402),0)</f>
        <v>85</v>
      </c>
      <c r="U2402" s="152">
        <f>100*(INDEX(TDU_Info!$E$5:$E$111,$T2402)/T$11+INDEX(TDU_Info!$F$5:$F$111,$T2402))</f>
        <v>4.0612999999999992</v>
      </c>
      <c r="V2402" s="152">
        <v>7.282</v>
      </c>
      <c r="W2402" s="152">
        <v>7.5519999999999996</v>
      </c>
      <c r="X2402" s="152">
        <v>7.07</v>
      </c>
      <c r="Y2402" s="152">
        <v>7.548</v>
      </c>
      <c r="Z2402" s="152">
        <v>7.4770000000000003</v>
      </c>
      <c r="AA2402" s="152">
        <v>7.85</v>
      </c>
      <c r="AB2402" s="152">
        <v>7.47</v>
      </c>
      <c r="AC2402" s="152">
        <v>7.8719999999999999</v>
      </c>
      <c r="AD2402" s="152">
        <v>7.3410000000000002</v>
      </c>
      <c r="AE2402" s="152">
        <v>7.5759999999999996</v>
      </c>
      <c r="AF2402" s="152">
        <v>7.07</v>
      </c>
      <c r="AG2402" s="152">
        <v>7.548</v>
      </c>
      <c r="AH2402" s="152">
        <v>7.5389999999999997</v>
      </c>
      <c r="AI2402" s="152">
        <v>7.875</v>
      </c>
      <c r="AJ2402" s="152">
        <v>7.47</v>
      </c>
      <c r="AK2402" s="152">
        <v>7.8719999999999999</v>
      </c>
      <c r="AL2402" s="152" t="e">
        <f t="shared" si="474"/>
        <v>#N/A</v>
      </c>
      <c r="AM2402" s="152" t="e">
        <f t="shared" si="475"/>
        <v>#N/A</v>
      </c>
      <c r="AN2402" s="152" t="e">
        <f>NA()</f>
        <v>#N/A</v>
      </c>
      <c r="AO2402" s="152" t="e">
        <f>NA()</f>
        <v>#N/A</v>
      </c>
      <c r="AP2402" s="152">
        <f t="shared" si="446"/>
        <v>8.2187000000000001</v>
      </c>
      <c r="AQ2402" s="152"/>
      <c r="AR2402" s="152"/>
      <c r="AS2402" s="153">
        <f t="shared" si="476"/>
        <v>195</v>
      </c>
      <c r="AT2402" s="153">
        <f t="shared" si="463"/>
        <v>0</v>
      </c>
      <c r="AU2402" s="153">
        <f t="shared" si="464"/>
        <v>0</v>
      </c>
      <c r="AV2402" s="153">
        <f t="shared" si="465"/>
        <v>1</v>
      </c>
      <c r="BA2402">
        <f t="shared" si="477"/>
        <v>14</v>
      </c>
    </row>
    <row r="2403" spans="2:53" x14ac:dyDescent="0.25">
      <c r="B2403" s="155">
        <f t="shared" si="441"/>
        <v>45122.999305555553</v>
      </c>
      <c r="C2403" s="155">
        <f t="shared" si="470"/>
        <v>45122.999305555553</v>
      </c>
      <c r="D2403" s="152">
        <f t="shared" si="471"/>
        <v>7.07</v>
      </c>
      <c r="E2403" s="152"/>
      <c r="F2403" s="152"/>
      <c r="G2403" s="152"/>
      <c r="H2403" s="152" t="e">
        <f t="shared" si="472"/>
        <v>#N/A</v>
      </c>
      <c r="I2403" s="152"/>
      <c r="J2403" s="152" t="e">
        <f t="shared" si="473"/>
        <v>#N/A</v>
      </c>
      <c r="K2403" s="152"/>
      <c r="L2403" s="152"/>
      <c r="M2403" s="152"/>
      <c r="N2403" s="152"/>
      <c r="O2403" s="152"/>
      <c r="P2403" s="152"/>
      <c r="Q2403" s="152"/>
      <c r="R2403" s="152"/>
      <c r="S2403" s="152"/>
      <c r="T2403" s="153" cm="1">
        <f t="array" ref="T2403">MATCH(1,(TDU_Info!$C$5:$C$111=$T$6)*(TDU_Info!$B$5:$B$111&lt;=$B2403),0)</f>
        <v>85</v>
      </c>
      <c r="U2403" s="152">
        <f>100*(INDEX(TDU_Info!$E$5:$E$111,$T2403)/T$11+INDEX(TDU_Info!$F$5:$F$111,$T2403))</f>
        <v>4.0612999999999992</v>
      </c>
      <c r="V2403" s="152">
        <v>7.282</v>
      </c>
      <c r="W2403" s="152">
        <v>7.5519999999999996</v>
      </c>
      <c r="X2403" s="152">
        <v>7.07</v>
      </c>
      <c r="Y2403" s="152">
        <v>7.548</v>
      </c>
      <c r="Z2403" s="152">
        <v>7.4770000000000003</v>
      </c>
      <c r="AA2403" s="152">
        <v>7.85</v>
      </c>
      <c r="AB2403" s="152">
        <v>7.47</v>
      </c>
      <c r="AC2403" s="152">
        <v>7.8719999999999999</v>
      </c>
      <c r="AD2403" s="152">
        <v>7.3410000000000002</v>
      </c>
      <c r="AE2403" s="152">
        <v>7.5759999999999996</v>
      </c>
      <c r="AF2403" s="152">
        <v>7.07</v>
      </c>
      <c r="AG2403" s="152">
        <v>7.548</v>
      </c>
      <c r="AH2403" s="152">
        <v>7.5389999999999997</v>
      </c>
      <c r="AI2403" s="152">
        <v>7.875</v>
      </c>
      <c r="AJ2403" s="152">
        <v>7.47</v>
      </c>
      <c r="AK2403" s="152">
        <v>7.8719999999999999</v>
      </c>
      <c r="AL2403" s="152" t="e">
        <f t="shared" si="474"/>
        <v>#N/A</v>
      </c>
      <c r="AM2403" s="152" t="e">
        <f t="shared" si="475"/>
        <v>#N/A</v>
      </c>
      <c r="AN2403" s="152" t="e">
        <f>NA()</f>
        <v>#N/A</v>
      </c>
      <c r="AO2403" s="152" t="e">
        <f>NA()</f>
        <v>#N/A</v>
      </c>
      <c r="AP2403" s="152">
        <f t="shared" si="446"/>
        <v>8.2187000000000001</v>
      </c>
      <c r="AQ2403" s="152"/>
      <c r="AR2403" s="152"/>
      <c r="AS2403" s="153">
        <f t="shared" si="476"/>
        <v>196</v>
      </c>
      <c r="AT2403" s="153">
        <f t="shared" si="463"/>
        <v>0</v>
      </c>
      <c r="AU2403" s="153">
        <f t="shared" si="464"/>
        <v>0</v>
      </c>
      <c r="AV2403" s="153">
        <f t="shared" si="465"/>
        <v>1</v>
      </c>
      <c r="BA2403">
        <f t="shared" si="477"/>
        <v>15</v>
      </c>
    </row>
    <row r="2404" spans="2:53" x14ac:dyDescent="0.25">
      <c r="B2404" s="155">
        <f t="shared" si="441"/>
        <v>45123.999305555553</v>
      </c>
      <c r="C2404" s="155">
        <f t="shared" si="470"/>
        <v>45123.999305555553</v>
      </c>
      <c r="D2404" s="152">
        <f t="shared" si="471"/>
        <v>7.07</v>
      </c>
      <c r="E2404" s="152"/>
      <c r="F2404" s="152"/>
      <c r="G2404" s="152"/>
      <c r="H2404" s="152" t="e">
        <f t="shared" si="472"/>
        <v>#N/A</v>
      </c>
      <c r="I2404" s="152"/>
      <c r="J2404" s="152" t="e">
        <f t="shared" si="473"/>
        <v>#N/A</v>
      </c>
      <c r="K2404" s="152"/>
      <c r="L2404" s="152"/>
      <c r="M2404" s="152"/>
      <c r="N2404" s="152"/>
      <c r="O2404" s="152"/>
      <c r="P2404" s="152"/>
      <c r="Q2404" s="152"/>
      <c r="R2404" s="152"/>
      <c r="S2404" s="152"/>
      <c r="T2404" s="153" cm="1">
        <f t="array" ref="T2404">MATCH(1,(TDU_Info!$C$5:$C$111=$T$6)*(TDU_Info!$B$5:$B$111&lt;=$B2404),0)</f>
        <v>85</v>
      </c>
      <c r="U2404" s="152">
        <f>100*(INDEX(TDU_Info!$E$5:$E$111,$T2404)/T$11+INDEX(TDU_Info!$F$5:$F$111,$T2404))</f>
        <v>4.0612999999999992</v>
      </c>
      <c r="V2404" s="152">
        <v>6.782</v>
      </c>
      <c r="W2404" s="152">
        <v>7.5519999999999996</v>
      </c>
      <c r="X2404" s="152">
        <v>7.07</v>
      </c>
      <c r="Y2404" s="152">
        <v>7.548</v>
      </c>
      <c r="Z2404" s="152">
        <v>7.1769999999999996</v>
      </c>
      <c r="AA2404" s="152">
        <v>7.85</v>
      </c>
      <c r="AB2404" s="152">
        <v>7.47</v>
      </c>
      <c r="AC2404" s="152">
        <v>7.8719999999999999</v>
      </c>
      <c r="AD2404" s="152">
        <v>6.8410000000000002</v>
      </c>
      <c r="AE2404" s="152">
        <v>7.5759999999999996</v>
      </c>
      <c r="AF2404" s="152">
        <v>7.07</v>
      </c>
      <c r="AG2404" s="152">
        <v>7.548</v>
      </c>
      <c r="AH2404" s="152">
        <v>7.2389999999999999</v>
      </c>
      <c r="AI2404" s="152">
        <v>7.875</v>
      </c>
      <c r="AJ2404" s="152">
        <v>7.47</v>
      </c>
      <c r="AK2404" s="152">
        <v>7.8719999999999999</v>
      </c>
      <c r="AL2404" s="152" t="e">
        <f t="shared" si="474"/>
        <v>#N/A</v>
      </c>
      <c r="AM2404" s="152" t="e">
        <f t="shared" si="475"/>
        <v>#N/A</v>
      </c>
      <c r="AN2404" s="152" t="e">
        <f>NA()</f>
        <v>#N/A</v>
      </c>
      <c r="AO2404" s="152" t="e">
        <f>NA()</f>
        <v>#N/A</v>
      </c>
      <c r="AP2404" s="152">
        <f t="shared" si="446"/>
        <v>8.2187000000000001</v>
      </c>
      <c r="AQ2404" s="152"/>
      <c r="AR2404" s="152"/>
      <c r="AS2404" s="153">
        <f t="shared" si="476"/>
        <v>197</v>
      </c>
      <c r="AT2404" s="153">
        <f t="shared" si="463"/>
        <v>0</v>
      </c>
      <c r="AU2404" s="153">
        <f t="shared" si="464"/>
        <v>0</v>
      </c>
      <c r="AV2404" s="153">
        <f t="shared" si="465"/>
        <v>1</v>
      </c>
      <c r="BA2404">
        <f t="shared" si="477"/>
        <v>16</v>
      </c>
    </row>
    <row r="2405" spans="2:53" x14ac:dyDescent="0.25">
      <c r="B2405" s="155">
        <f t="shared" si="441"/>
        <v>45124.999305555553</v>
      </c>
      <c r="C2405" s="155">
        <f t="shared" si="470"/>
        <v>45124.999305555553</v>
      </c>
      <c r="D2405" s="152">
        <f t="shared" si="471"/>
        <v>7.0759999999999996</v>
      </c>
      <c r="E2405" s="152"/>
      <c r="F2405" s="152"/>
      <c r="G2405" s="152"/>
      <c r="H2405" s="152" t="e">
        <f t="shared" si="472"/>
        <v>#N/A</v>
      </c>
      <c r="I2405" s="152"/>
      <c r="J2405" s="152" t="e">
        <f t="shared" si="473"/>
        <v>#N/A</v>
      </c>
      <c r="K2405" s="152"/>
      <c r="L2405" s="152"/>
      <c r="M2405" s="152"/>
      <c r="N2405" s="152"/>
      <c r="O2405" s="152"/>
      <c r="P2405" s="152"/>
      <c r="Q2405" s="152"/>
      <c r="R2405" s="152"/>
      <c r="S2405" s="152"/>
      <c r="T2405" s="153" cm="1">
        <f t="array" ref="T2405">MATCH(1,(TDU_Info!$C$5:$C$111=$T$6)*(TDU_Info!$B$5:$B$111&lt;=$B2405),0)</f>
        <v>85</v>
      </c>
      <c r="U2405" s="152">
        <f>100*(INDEX(TDU_Info!$E$5:$E$111,$T2405)/T$11+INDEX(TDU_Info!$F$5:$F$111,$T2405))</f>
        <v>4.0612999999999992</v>
      </c>
      <c r="V2405" s="152">
        <v>6.782</v>
      </c>
      <c r="W2405" s="152">
        <v>7.5519999999999996</v>
      </c>
      <c r="X2405" s="152">
        <v>7.0759999999999996</v>
      </c>
      <c r="Y2405" s="152">
        <v>7.548</v>
      </c>
      <c r="Z2405" s="152">
        <v>7.1769999999999996</v>
      </c>
      <c r="AA2405" s="152">
        <v>7.85</v>
      </c>
      <c r="AB2405" s="152">
        <v>7.4740000000000002</v>
      </c>
      <c r="AC2405" s="152">
        <v>7.8719999999999999</v>
      </c>
      <c r="AD2405" s="152">
        <v>6.8410000000000002</v>
      </c>
      <c r="AE2405" s="152">
        <v>7.5759999999999996</v>
      </c>
      <c r="AF2405" s="152">
        <v>7.0759999999999996</v>
      </c>
      <c r="AG2405" s="152">
        <v>7.548</v>
      </c>
      <c r="AH2405" s="152">
        <v>7.2389999999999999</v>
      </c>
      <c r="AI2405" s="152">
        <v>7.875</v>
      </c>
      <c r="AJ2405" s="152">
        <v>7.4740000000000002</v>
      </c>
      <c r="AK2405" s="152">
        <v>7.8719999999999999</v>
      </c>
      <c r="AL2405" s="152" t="e">
        <f t="shared" si="474"/>
        <v>#N/A</v>
      </c>
      <c r="AM2405" s="152" t="e">
        <f t="shared" si="475"/>
        <v>#N/A</v>
      </c>
      <c r="AN2405" s="152" t="e">
        <f>NA()</f>
        <v>#N/A</v>
      </c>
      <c r="AO2405" s="152" t="e">
        <f>NA()</f>
        <v>#N/A</v>
      </c>
      <c r="AP2405" s="152">
        <f t="shared" si="446"/>
        <v>8.2187000000000001</v>
      </c>
      <c r="AQ2405" s="152"/>
      <c r="AR2405" s="152"/>
      <c r="AS2405" s="153">
        <f t="shared" ref="AS2405:AS2442" si="478">ROUNDUP(B2405-DATE(YEAR(B2405),1,1),0)</f>
        <v>198</v>
      </c>
      <c r="AT2405" s="153">
        <f t="shared" si="463"/>
        <v>0</v>
      </c>
      <c r="AU2405" s="153">
        <f t="shared" si="464"/>
        <v>0</v>
      </c>
      <c r="AV2405" s="153">
        <f t="shared" si="465"/>
        <v>1</v>
      </c>
      <c r="BA2405">
        <f t="shared" ref="BA2405:BA2442" si="479">DAY(C2405)</f>
        <v>17</v>
      </c>
    </row>
    <row r="2406" spans="2:53" x14ac:dyDescent="0.25">
      <c r="B2406" s="155">
        <f t="shared" si="441"/>
        <v>45125.999305555553</v>
      </c>
      <c r="C2406" s="155">
        <f t="shared" si="470"/>
        <v>45125.999305555553</v>
      </c>
      <c r="D2406" s="152">
        <f t="shared" si="471"/>
        <v>7.3</v>
      </c>
      <c r="E2406" s="152"/>
      <c r="F2406" s="152"/>
      <c r="G2406" s="152"/>
      <c r="H2406" s="152" t="e">
        <f t="shared" si="472"/>
        <v>#N/A</v>
      </c>
      <c r="I2406" s="152"/>
      <c r="J2406" s="152" t="e">
        <f t="shared" si="473"/>
        <v>#N/A</v>
      </c>
      <c r="K2406" s="152"/>
      <c r="L2406" s="152"/>
      <c r="M2406" s="152"/>
      <c r="N2406" s="152"/>
      <c r="O2406" s="152"/>
      <c r="P2406" s="152"/>
      <c r="Q2406" s="152"/>
      <c r="R2406" s="152"/>
      <c r="S2406" s="152"/>
      <c r="T2406" s="153" cm="1">
        <f t="array" ref="T2406">MATCH(1,(TDU_Info!$C$5:$C$111=$T$6)*(TDU_Info!$B$5:$B$111&lt;=$B2406),0)</f>
        <v>85</v>
      </c>
      <c r="U2406" s="152">
        <f>100*(INDEX(TDU_Info!$E$5:$E$111,$T2406)/T$11+INDEX(TDU_Info!$F$5:$F$111,$T2406))</f>
        <v>4.0612999999999992</v>
      </c>
      <c r="V2406" s="152">
        <v>6.92</v>
      </c>
      <c r="W2406" s="152">
        <v>7.5750000000000002</v>
      </c>
      <c r="X2406" s="152">
        <v>7.3</v>
      </c>
      <c r="Y2406" s="152">
        <v>7.6669999999999998</v>
      </c>
      <c r="Z2406" s="152">
        <v>7.3170000000000002</v>
      </c>
      <c r="AA2406" s="152">
        <v>7.8739999999999997</v>
      </c>
      <c r="AB2406" s="152">
        <v>7.6</v>
      </c>
      <c r="AC2406" s="152">
        <v>7.8719999999999999</v>
      </c>
      <c r="AD2406" s="152">
        <v>6.96</v>
      </c>
      <c r="AE2406" s="152">
        <v>7.5869999999999997</v>
      </c>
      <c r="AF2406" s="152">
        <v>7.3</v>
      </c>
      <c r="AG2406" s="152">
        <v>7.6669999999999998</v>
      </c>
      <c r="AH2406" s="152">
        <v>7.3579999999999997</v>
      </c>
      <c r="AI2406" s="152">
        <v>7.8869999999999996</v>
      </c>
      <c r="AJ2406" s="152">
        <v>7.6</v>
      </c>
      <c r="AK2406" s="152">
        <v>7.8719999999999999</v>
      </c>
      <c r="AL2406" s="152" t="e">
        <f t="shared" si="474"/>
        <v>#N/A</v>
      </c>
      <c r="AM2406" s="152" t="e">
        <f t="shared" si="475"/>
        <v>#N/A</v>
      </c>
      <c r="AN2406" s="152" t="e">
        <f>NA()</f>
        <v>#N/A</v>
      </c>
      <c r="AO2406" s="152" t="e">
        <f>NA()</f>
        <v>#N/A</v>
      </c>
      <c r="AP2406" s="152">
        <f t="shared" si="446"/>
        <v>8.2187000000000001</v>
      </c>
      <c r="AQ2406" s="152"/>
      <c r="AR2406" s="152"/>
      <c r="AS2406" s="153">
        <f t="shared" si="478"/>
        <v>199</v>
      </c>
      <c r="AT2406" s="153">
        <f t="shared" si="463"/>
        <v>0</v>
      </c>
      <c r="AU2406" s="153">
        <f t="shared" si="464"/>
        <v>0</v>
      </c>
      <c r="AV2406" s="153">
        <f t="shared" si="465"/>
        <v>1</v>
      </c>
      <c r="BA2406">
        <f t="shared" si="479"/>
        <v>18</v>
      </c>
    </row>
    <row r="2407" spans="2:53" x14ac:dyDescent="0.25">
      <c r="B2407" s="155">
        <f t="shared" si="441"/>
        <v>45126.999305555553</v>
      </c>
      <c r="C2407" s="155">
        <f t="shared" si="470"/>
        <v>45126.999305555553</v>
      </c>
      <c r="D2407" s="152">
        <f t="shared" si="471"/>
        <v>7.3</v>
      </c>
      <c r="E2407" s="152"/>
      <c r="F2407" s="152"/>
      <c r="G2407" s="152"/>
      <c r="H2407" s="152" t="e">
        <f t="shared" si="472"/>
        <v>#N/A</v>
      </c>
      <c r="I2407" s="152"/>
      <c r="J2407" s="152" t="e">
        <f t="shared" si="473"/>
        <v>#N/A</v>
      </c>
      <c r="K2407" s="152"/>
      <c r="L2407" s="152"/>
      <c r="M2407" s="152"/>
      <c r="N2407" s="152"/>
      <c r="O2407" s="152"/>
      <c r="P2407" s="152"/>
      <c r="Q2407" s="152"/>
      <c r="R2407" s="152"/>
      <c r="S2407" s="152"/>
      <c r="T2407" s="153" cm="1">
        <f t="array" ref="T2407">MATCH(1,(TDU_Info!$C$5:$C$111=$T$6)*(TDU_Info!$B$5:$B$111&lt;=$B2407),0)</f>
        <v>85</v>
      </c>
      <c r="U2407" s="152">
        <f>100*(INDEX(TDU_Info!$E$5:$E$111,$T2407)/T$11+INDEX(TDU_Info!$F$5:$F$111,$T2407))</f>
        <v>4.0612999999999992</v>
      </c>
      <c r="V2407" s="152">
        <v>7.22</v>
      </c>
      <c r="W2407" s="152">
        <v>7.5780000000000003</v>
      </c>
      <c r="X2407" s="152">
        <v>7.3</v>
      </c>
      <c r="Y2407" s="152">
        <v>7.6669999999999998</v>
      </c>
      <c r="Z2407" s="152">
        <v>7.5170000000000003</v>
      </c>
      <c r="AA2407" s="152">
        <v>7.8769999999999998</v>
      </c>
      <c r="AB2407" s="152">
        <v>7.6</v>
      </c>
      <c r="AC2407" s="152">
        <v>7.8719999999999999</v>
      </c>
      <c r="AD2407" s="152">
        <v>7.26</v>
      </c>
      <c r="AE2407" s="152">
        <v>7.5890000000000004</v>
      </c>
      <c r="AF2407" s="152">
        <v>7.3</v>
      </c>
      <c r="AG2407" s="152">
        <v>7.6669999999999998</v>
      </c>
      <c r="AH2407" s="152">
        <v>7.5579999999999998</v>
      </c>
      <c r="AI2407" s="152">
        <v>7.8890000000000002</v>
      </c>
      <c r="AJ2407" s="152">
        <v>7.6</v>
      </c>
      <c r="AK2407" s="152">
        <v>7.8719999999999999</v>
      </c>
      <c r="AL2407" s="152" t="e">
        <f t="shared" si="474"/>
        <v>#N/A</v>
      </c>
      <c r="AM2407" s="152" t="e">
        <f t="shared" si="475"/>
        <v>#N/A</v>
      </c>
      <c r="AN2407" s="152" t="e">
        <f>NA()</f>
        <v>#N/A</v>
      </c>
      <c r="AO2407" s="152" t="e">
        <f>NA()</f>
        <v>#N/A</v>
      </c>
      <c r="AP2407" s="152">
        <f t="shared" si="446"/>
        <v>8.2187000000000001</v>
      </c>
      <c r="AQ2407" s="152"/>
      <c r="AR2407" s="152"/>
      <c r="AS2407" s="153">
        <f t="shared" si="478"/>
        <v>200</v>
      </c>
      <c r="AT2407" s="153">
        <f t="shared" si="463"/>
        <v>0</v>
      </c>
      <c r="AU2407" s="153">
        <f t="shared" si="464"/>
        <v>0</v>
      </c>
      <c r="AV2407" s="153">
        <f t="shared" si="465"/>
        <v>1</v>
      </c>
      <c r="BA2407">
        <f t="shared" si="479"/>
        <v>19</v>
      </c>
    </row>
    <row r="2408" spans="2:53" x14ac:dyDescent="0.25">
      <c r="B2408" s="155">
        <f t="shared" si="441"/>
        <v>45127.999305555553</v>
      </c>
      <c r="C2408" s="155">
        <f t="shared" si="470"/>
        <v>45127.999305555553</v>
      </c>
      <c r="D2408" s="152">
        <f t="shared" si="471"/>
        <v>7.47</v>
      </c>
      <c r="E2408" s="152"/>
      <c r="F2408" s="152"/>
      <c r="G2408" s="152"/>
      <c r="H2408" s="152" t="e">
        <f t="shared" si="472"/>
        <v>#N/A</v>
      </c>
      <c r="I2408" s="152"/>
      <c r="J2408" s="152" t="e">
        <f t="shared" si="473"/>
        <v>#N/A</v>
      </c>
      <c r="K2408" s="152"/>
      <c r="L2408" s="152"/>
      <c r="M2408" s="152"/>
      <c r="N2408" s="152"/>
      <c r="O2408" s="152"/>
      <c r="P2408" s="152"/>
      <c r="Q2408" s="152"/>
      <c r="R2408" s="152"/>
      <c r="S2408" s="152"/>
      <c r="T2408" s="153" cm="1">
        <f t="array" ref="T2408">MATCH(1,(TDU_Info!$C$5:$C$111=$T$6)*(TDU_Info!$B$5:$B$111&lt;=$B2408),0)</f>
        <v>85</v>
      </c>
      <c r="U2408" s="152">
        <f>100*(INDEX(TDU_Info!$E$5:$E$111,$T2408)/T$11+INDEX(TDU_Info!$F$5:$F$111,$T2408))</f>
        <v>4.0612999999999992</v>
      </c>
      <c r="V2408" s="152">
        <v>7.42</v>
      </c>
      <c r="W2408" s="152">
        <v>10.029999999999999</v>
      </c>
      <c r="X2408" s="152">
        <v>7.47</v>
      </c>
      <c r="Y2408" s="152">
        <v>7.6669999999999998</v>
      </c>
      <c r="Z2408" s="152">
        <v>7.8170000000000002</v>
      </c>
      <c r="AA2408" s="152">
        <v>10.571999999999999</v>
      </c>
      <c r="AB2408" s="152">
        <v>8.07</v>
      </c>
      <c r="AC2408" s="152">
        <v>8.0719999999999992</v>
      </c>
      <c r="AD2408" s="152">
        <v>7.46</v>
      </c>
      <c r="AE2408" s="152">
        <v>9.8610000000000007</v>
      </c>
      <c r="AF2408" s="152">
        <v>7.47</v>
      </c>
      <c r="AG2408" s="152">
        <v>7.6669999999999998</v>
      </c>
      <c r="AH2408" s="152">
        <v>7.8579999999999997</v>
      </c>
      <c r="AI2408" s="152">
        <v>10.391</v>
      </c>
      <c r="AJ2408" s="152">
        <v>8.07</v>
      </c>
      <c r="AK2408" s="152">
        <v>8.0719999999999992</v>
      </c>
      <c r="AL2408" s="152" t="e">
        <f t="shared" si="474"/>
        <v>#N/A</v>
      </c>
      <c r="AM2408" s="152" t="e">
        <f t="shared" si="475"/>
        <v>#N/A</v>
      </c>
      <c r="AN2408" s="152" t="e">
        <f>NA()</f>
        <v>#N/A</v>
      </c>
      <c r="AO2408" s="152" t="e">
        <f>NA()</f>
        <v>#N/A</v>
      </c>
      <c r="AP2408" s="152">
        <f t="shared" si="446"/>
        <v>8.2187000000000001</v>
      </c>
      <c r="AQ2408" s="152"/>
      <c r="AR2408" s="152"/>
      <c r="AS2408" s="153">
        <f t="shared" si="478"/>
        <v>201</v>
      </c>
      <c r="AT2408" s="153">
        <f t="shared" si="463"/>
        <v>0</v>
      </c>
      <c r="AU2408" s="153">
        <f t="shared" si="464"/>
        <v>0</v>
      </c>
      <c r="AV2408" s="153">
        <f t="shared" si="465"/>
        <v>1</v>
      </c>
      <c r="BA2408">
        <f t="shared" si="479"/>
        <v>20</v>
      </c>
    </row>
    <row r="2409" spans="2:53" x14ac:dyDescent="0.25">
      <c r="B2409" s="155">
        <f t="shared" si="441"/>
        <v>45128.999305555553</v>
      </c>
      <c r="C2409" s="155">
        <f t="shared" si="470"/>
        <v>45128.999305555553</v>
      </c>
      <c r="D2409" s="152">
        <f t="shared" si="471"/>
        <v>7.47</v>
      </c>
      <c r="E2409" s="152"/>
      <c r="F2409" s="152"/>
      <c r="G2409" s="152"/>
      <c r="H2409" s="152" t="e">
        <f t="shared" si="472"/>
        <v>#N/A</v>
      </c>
      <c r="I2409" s="152"/>
      <c r="J2409" s="152" t="e">
        <f t="shared" si="473"/>
        <v>#N/A</v>
      </c>
      <c r="K2409" s="152"/>
      <c r="L2409" s="152"/>
      <c r="M2409" s="152"/>
      <c r="N2409" s="152"/>
      <c r="O2409" s="152"/>
      <c r="P2409" s="152"/>
      <c r="Q2409" s="152"/>
      <c r="R2409" s="152"/>
      <c r="S2409" s="152"/>
      <c r="T2409" s="153" cm="1">
        <f t="array" ref="T2409">MATCH(1,(TDU_Info!$C$5:$C$111=$T$6)*(TDU_Info!$B$5:$B$111&lt;=$B2409),0)</f>
        <v>85</v>
      </c>
      <c r="U2409" s="152">
        <f>100*(INDEX(TDU_Info!$E$5:$E$111,$T2409)/T$11+INDEX(TDU_Info!$F$5:$F$111,$T2409))</f>
        <v>4.0612999999999992</v>
      </c>
      <c r="V2409" s="152">
        <v>7.42</v>
      </c>
      <c r="W2409" s="152">
        <v>10.029999999999999</v>
      </c>
      <c r="X2409" s="152">
        <v>7.47</v>
      </c>
      <c r="Y2409" s="152">
        <v>7.6669999999999998</v>
      </c>
      <c r="Z2409" s="152">
        <v>7.8170000000000002</v>
      </c>
      <c r="AA2409" s="152">
        <v>10.571999999999999</v>
      </c>
      <c r="AB2409" s="152">
        <v>8.07</v>
      </c>
      <c r="AC2409" s="152">
        <v>8.2720000000000002</v>
      </c>
      <c r="AD2409" s="152">
        <v>7.46</v>
      </c>
      <c r="AE2409" s="152">
        <v>9.9459999999999997</v>
      </c>
      <c r="AF2409" s="152">
        <v>7.47</v>
      </c>
      <c r="AG2409" s="152">
        <v>7.6669999999999998</v>
      </c>
      <c r="AH2409" s="152">
        <v>7.8579999999999997</v>
      </c>
      <c r="AI2409" s="152">
        <v>10.489000000000001</v>
      </c>
      <c r="AJ2409" s="152">
        <v>8.07</v>
      </c>
      <c r="AK2409" s="152">
        <v>8.26</v>
      </c>
      <c r="AL2409" s="152" t="e">
        <f t="shared" si="474"/>
        <v>#N/A</v>
      </c>
      <c r="AM2409" s="152" t="e">
        <f t="shared" si="475"/>
        <v>#N/A</v>
      </c>
      <c r="AN2409" s="152" t="e">
        <f>NA()</f>
        <v>#N/A</v>
      </c>
      <c r="AO2409" s="152" t="e">
        <f>NA()</f>
        <v>#N/A</v>
      </c>
      <c r="AP2409" s="152">
        <f t="shared" si="446"/>
        <v>8.2187000000000001</v>
      </c>
      <c r="AQ2409" s="152"/>
      <c r="AR2409" s="152"/>
      <c r="AS2409" s="153">
        <f t="shared" si="478"/>
        <v>202</v>
      </c>
      <c r="AT2409" s="153">
        <f t="shared" si="463"/>
        <v>0</v>
      </c>
      <c r="AU2409" s="153">
        <f t="shared" si="464"/>
        <v>0</v>
      </c>
      <c r="AV2409" s="153">
        <f t="shared" si="465"/>
        <v>1</v>
      </c>
      <c r="BA2409">
        <f t="shared" si="479"/>
        <v>21</v>
      </c>
    </row>
    <row r="2410" spans="2:53" x14ac:dyDescent="0.25">
      <c r="B2410" s="155">
        <f t="shared" si="441"/>
        <v>45129.999305555553</v>
      </c>
      <c r="C2410" s="155">
        <f t="shared" si="470"/>
        <v>45129.999305555553</v>
      </c>
      <c r="D2410" s="152">
        <f t="shared" si="471"/>
        <v>7.47</v>
      </c>
      <c r="E2410" s="152"/>
      <c r="F2410" s="152"/>
      <c r="G2410" s="152"/>
      <c r="H2410" s="152" t="e">
        <f t="shared" si="472"/>
        <v>#N/A</v>
      </c>
      <c r="I2410" s="152"/>
      <c r="J2410" s="152" t="e">
        <f t="shared" si="473"/>
        <v>#N/A</v>
      </c>
      <c r="K2410" s="152"/>
      <c r="L2410" s="152"/>
      <c r="M2410" s="152"/>
      <c r="N2410" s="152"/>
      <c r="O2410" s="152"/>
      <c r="P2410" s="152"/>
      <c r="Q2410" s="152"/>
      <c r="R2410" s="152"/>
      <c r="S2410" s="152"/>
      <c r="T2410" s="153" cm="1">
        <f t="array" ref="T2410">MATCH(1,(TDU_Info!$C$5:$C$111=$T$6)*(TDU_Info!$B$5:$B$111&lt;=$B2410),0)</f>
        <v>85</v>
      </c>
      <c r="U2410" s="152">
        <f>100*(INDEX(TDU_Info!$E$5:$E$111,$T2410)/T$11+INDEX(TDU_Info!$F$5:$F$111,$T2410))</f>
        <v>4.0612999999999992</v>
      </c>
      <c r="V2410" s="152">
        <v>7.32</v>
      </c>
      <c r="W2410" s="152">
        <v>10.632</v>
      </c>
      <c r="X2410" s="152">
        <v>7.47</v>
      </c>
      <c r="Y2410" s="152">
        <v>7.6669999999999998</v>
      </c>
      <c r="Z2410" s="152">
        <v>7.9169999999999998</v>
      </c>
      <c r="AA2410" s="152">
        <v>11.170999999999999</v>
      </c>
      <c r="AB2410" s="152">
        <v>8.07</v>
      </c>
      <c r="AC2410" s="152">
        <v>8.17</v>
      </c>
      <c r="AD2410" s="152">
        <v>7.36</v>
      </c>
      <c r="AE2410" s="152">
        <v>10.411</v>
      </c>
      <c r="AF2410" s="152">
        <v>7.47</v>
      </c>
      <c r="AG2410" s="152">
        <v>7.6669999999999998</v>
      </c>
      <c r="AH2410" s="152">
        <v>7.9580000000000002</v>
      </c>
      <c r="AI2410" s="152">
        <v>10.951000000000001</v>
      </c>
      <c r="AJ2410" s="152">
        <v>8.07</v>
      </c>
      <c r="AK2410" s="152">
        <v>8.07</v>
      </c>
      <c r="AL2410" s="152" t="e">
        <f t="shared" si="474"/>
        <v>#N/A</v>
      </c>
      <c r="AM2410" s="152" t="e">
        <f t="shared" si="475"/>
        <v>#N/A</v>
      </c>
      <c r="AN2410" s="152" t="e">
        <f>NA()</f>
        <v>#N/A</v>
      </c>
      <c r="AO2410" s="152" t="e">
        <f>NA()</f>
        <v>#N/A</v>
      </c>
      <c r="AP2410" s="152">
        <f t="shared" si="446"/>
        <v>8.2187000000000001</v>
      </c>
      <c r="AQ2410" s="152"/>
      <c r="AR2410" s="152"/>
      <c r="AS2410" s="153">
        <f t="shared" si="478"/>
        <v>203</v>
      </c>
      <c r="AT2410" s="153">
        <f t="shared" si="463"/>
        <v>0</v>
      </c>
      <c r="AU2410" s="153">
        <f t="shared" si="464"/>
        <v>0</v>
      </c>
      <c r="AV2410" s="153">
        <f t="shared" si="465"/>
        <v>1</v>
      </c>
      <c r="BA2410">
        <f t="shared" si="479"/>
        <v>22</v>
      </c>
    </row>
    <row r="2411" spans="2:53" x14ac:dyDescent="0.25">
      <c r="B2411" s="155">
        <f t="shared" ref="B2411:B2665" si="480">B2410+1</f>
        <v>45130.999305555553</v>
      </c>
      <c r="C2411" s="155">
        <f t="shared" si="470"/>
        <v>45130.999305555553</v>
      </c>
      <c r="D2411" s="152">
        <f t="shared" si="471"/>
        <v>7.47</v>
      </c>
      <c r="E2411" s="152"/>
      <c r="F2411" s="152"/>
      <c r="G2411" s="152"/>
      <c r="H2411" s="152" t="e">
        <f t="shared" si="472"/>
        <v>#N/A</v>
      </c>
      <c r="I2411" s="152"/>
      <c r="J2411" s="152" t="e">
        <f t="shared" si="473"/>
        <v>#N/A</v>
      </c>
      <c r="K2411" s="152"/>
      <c r="L2411" s="152"/>
      <c r="M2411" s="152"/>
      <c r="N2411" s="152"/>
      <c r="O2411" s="152"/>
      <c r="P2411" s="152"/>
      <c r="Q2411" s="152"/>
      <c r="R2411" s="152"/>
      <c r="S2411" s="152"/>
      <c r="T2411" s="153" cm="1">
        <f t="array" ref="T2411">MATCH(1,(TDU_Info!$C$5:$C$111=$T$6)*(TDU_Info!$B$5:$B$111&lt;=$B2411),0)</f>
        <v>85</v>
      </c>
      <c r="U2411" s="152">
        <f>100*(INDEX(TDU_Info!$E$5:$E$111,$T2411)/T$11+INDEX(TDU_Info!$F$5:$F$111,$T2411))</f>
        <v>4.0612999999999992</v>
      </c>
      <c r="V2411" s="152">
        <v>7.32</v>
      </c>
      <c r="W2411" s="152">
        <v>10.632</v>
      </c>
      <c r="X2411" s="152">
        <v>7.47</v>
      </c>
      <c r="Y2411" s="152">
        <v>7.6669999999999998</v>
      </c>
      <c r="Z2411" s="152">
        <v>7.9169999999999998</v>
      </c>
      <c r="AA2411" s="152">
        <v>11.170999999999999</v>
      </c>
      <c r="AB2411" s="152">
        <v>8.07</v>
      </c>
      <c r="AC2411" s="152">
        <v>8.17</v>
      </c>
      <c r="AD2411" s="152">
        <v>7.36</v>
      </c>
      <c r="AE2411" s="152">
        <v>10.411</v>
      </c>
      <c r="AF2411" s="152">
        <v>7.47</v>
      </c>
      <c r="AG2411" s="152">
        <v>7.6669999999999998</v>
      </c>
      <c r="AH2411" s="152">
        <v>7.9580000000000002</v>
      </c>
      <c r="AI2411" s="152">
        <v>10.951000000000001</v>
      </c>
      <c r="AJ2411" s="152">
        <v>8.07</v>
      </c>
      <c r="AK2411" s="152">
        <v>8.07</v>
      </c>
      <c r="AL2411" s="152" t="e">
        <f t="shared" si="474"/>
        <v>#N/A</v>
      </c>
      <c r="AM2411" s="152" t="e">
        <f t="shared" si="475"/>
        <v>#N/A</v>
      </c>
      <c r="AN2411" s="152" t="e">
        <f>NA()</f>
        <v>#N/A</v>
      </c>
      <c r="AO2411" s="152" t="e">
        <f>NA()</f>
        <v>#N/A</v>
      </c>
      <c r="AP2411" s="152">
        <f t="shared" si="446"/>
        <v>8.2187000000000001</v>
      </c>
      <c r="AQ2411" s="152"/>
      <c r="AR2411" s="152"/>
      <c r="AS2411" s="153">
        <f t="shared" si="478"/>
        <v>204</v>
      </c>
      <c r="AT2411" s="153">
        <f t="shared" si="463"/>
        <v>0</v>
      </c>
      <c r="AU2411" s="153">
        <f t="shared" si="464"/>
        <v>0</v>
      </c>
      <c r="AV2411" s="153">
        <f t="shared" si="465"/>
        <v>1</v>
      </c>
      <c r="BA2411">
        <f t="shared" si="479"/>
        <v>23</v>
      </c>
    </row>
    <row r="2412" spans="2:53" x14ac:dyDescent="0.25">
      <c r="B2412" s="155">
        <f t="shared" si="480"/>
        <v>45131.999305555553</v>
      </c>
      <c r="C2412" s="155">
        <f t="shared" si="470"/>
        <v>45131.999305555553</v>
      </c>
      <c r="D2412" s="152">
        <f t="shared" si="471"/>
        <v>7.47</v>
      </c>
      <c r="E2412" s="152"/>
      <c r="F2412" s="152"/>
      <c r="G2412" s="152"/>
      <c r="H2412" s="152" t="e">
        <f t="shared" si="472"/>
        <v>#N/A</v>
      </c>
      <c r="I2412" s="152"/>
      <c r="J2412" s="152" t="e">
        <f t="shared" si="473"/>
        <v>#N/A</v>
      </c>
      <c r="K2412" s="152"/>
      <c r="L2412" s="152"/>
      <c r="M2412" s="152"/>
      <c r="N2412" s="152"/>
      <c r="O2412" s="152"/>
      <c r="P2412" s="152"/>
      <c r="Q2412" s="152"/>
      <c r="R2412" s="152"/>
      <c r="S2412" s="152"/>
      <c r="T2412" s="153" cm="1">
        <f t="array" ref="T2412">MATCH(1,(TDU_Info!$C$5:$C$111=$T$6)*(TDU_Info!$B$5:$B$111&lt;=$B2412),0)</f>
        <v>85</v>
      </c>
      <c r="U2412" s="152">
        <f>100*(INDEX(TDU_Info!$E$5:$E$111,$T2412)/T$11+INDEX(TDU_Info!$F$5:$F$111,$T2412))</f>
        <v>4.0612999999999992</v>
      </c>
      <c r="V2412" s="152">
        <v>7.32</v>
      </c>
      <c r="W2412" s="152">
        <v>10.632</v>
      </c>
      <c r="X2412" s="152">
        <v>7.47</v>
      </c>
      <c r="Y2412" s="152">
        <v>7.6669999999999998</v>
      </c>
      <c r="Z2412" s="152">
        <v>7.9169999999999998</v>
      </c>
      <c r="AA2412" s="152">
        <v>11.170999999999999</v>
      </c>
      <c r="AB2412" s="152">
        <v>8.07</v>
      </c>
      <c r="AC2412" s="152">
        <v>8.17</v>
      </c>
      <c r="AD2412" s="152">
        <v>7.36</v>
      </c>
      <c r="AE2412" s="152">
        <v>10.411</v>
      </c>
      <c r="AF2412" s="152">
        <v>7.47</v>
      </c>
      <c r="AG2412" s="152">
        <v>7.6669999999999998</v>
      </c>
      <c r="AH2412" s="152">
        <v>7.9580000000000002</v>
      </c>
      <c r="AI2412" s="152">
        <v>10.951000000000001</v>
      </c>
      <c r="AJ2412" s="152">
        <v>8.07</v>
      </c>
      <c r="AK2412" s="152">
        <v>8.07</v>
      </c>
      <c r="AL2412" s="152" t="e">
        <f t="shared" si="474"/>
        <v>#N/A</v>
      </c>
      <c r="AM2412" s="152" t="e">
        <f t="shared" si="475"/>
        <v>#N/A</v>
      </c>
      <c r="AN2412" s="152" t="e">
        <f>NA()</f>
        <v>#N/A</v>
      </c>
      <c r="AO2412" s="152" t="e">
        <f>NA()</f>
        <v>#N/A</v>
      </c>
      <c r="AP2412" s="152">
        <f t="shared" si="446"/>
        <v>8.2187000000000001</v>
      </c>
      <c r="AQ2412" s="152"/>
      <c r="AR2412" s="152"/>
      <c r="AS2412" s="153">
        <f t="shared" si="478"/>
        <v>205</v>
      </c>
      <c r="AT2412" s="153">
        <f t="shared" si="463"/>
        <v>0</v>
      </c>
      <c r="AU2412" s="153">
        <f t="shared" si="464"/>
        <v>0</v>
      </c>
      <c r="AV2412" s="153">
        <f t="shared" si="465"/>
        <v>1</v>
      </c>
      <c r="BA2412">
        <f t="shared" si="479"/>
        <v>24</v>
      </c>
    </row>
    <row r="2413" spans="2:53" x14ac:dyDescent="0.25">
      <c r="B2413" s="155">
        <f t="shared" si="480"/>
        <v>45132.999305555553</v>
      </c>
      <c r="C2413" s="155">
        <f t="shared" si="470"/>
        <v>45132.999305555553</v>
      </c>
      <c r="D2413" s="152">
        <f t="shared" si="471"/>
        <v>7.23</v>
      </c>
      <c r="E2413" s="152"/>
      <c r="F2413" s="152"/>
      <c r="G2413" s="152"/>
      <c r="H2413" s="152" t="e">
        <f t="shared" si="472"/>
        <v>#N/A</v>
      </c>
      <c r="I2413" s="152"/>
      <c r="J2413" s="152" t="e">
        <f t="shared" si="473"/>
        <v>#N/A</v>
      </c>
      <c r="K2413" s="152"/>
      <c r="L2413" s="152"/>
      <c r="M2413" s="152"/>
      <c r="N2413" s="152"/>
      <c r="O2413" s="152"/>
      <c r="P2413" s="152"/>
      <c r="Q2413" s="152"/>
      <c r="R2413" s="152"/>
      <c r="S2413" s="152"/>
      <c r="T2413" s="153" cm="1">
        <f t="array" ref="T2413">MATCH(1,(TDU_Info!$C$5:$C$111=$T$6)*(TDU_Info!$B$5:$B$111&lt;=$B2413),0)</f>
        <v>85</v>
      </c>
      <c r="U2413" s="152">
        <f>100*(INDEX(TDU_Info!$E$5:$E$111,$T2413)/T$11+INDEX(TDU_Info!$F$5:$F$111,$T2413))</f>
        <v>4.0612999999999992</v>
      </c>
      <c r="V2413" s="152">
        <v>7.42</v>
      </c>
      <c r="W2413" s="152">
        <v>10.632</v>
      </c>
      <c r="X2413" s="152">
        <v>7.23</v>
      </c>
      <c r="Y2413" s="152">
        <v>7.51</v>
      </c>
      <c r="Z2413" s="152">
        <v>8.0169999999999995</v>
      </c>
      <c r="AA2413" s="152">
        <v>11.170999999999999</v>
      </c>
      <c r="AB2413" s="152">
        <v>7.87</v>
      </c>
      <c r="AC2413" s="152">
        <v>8.0719999999999992</v>
      </c>
      <c r="AD2413" s="152">
        <v>7.46</v>
      </c>
      <c r="AE2413" s="152">
        <v>10.411</v>
      </c>
      <c r="AF2413" s="152">
        <v>7.23</v>
      </c>
      <c r="AG2413" s="152">
        <v>7.3479999999999999</v>
      </c>
      <c r="AH2413" s="152">
        <v>8.0579999999999998</v>
      </c>
      <c r="AI2413" s="152">
        <v>10.951000000000001</v>
      </c>
      <c r="AJ2413" s="152">
        <v>7.87</v>
      </c>
      <c r="AK2413" s="152">
        <v>7.8479999999999999</v>
      </c>
      <c r="AL2413" s="152" t="e">
        <f t="shared" si="474"/>
        <v>#N/A</v>
      </c>
      <c r="AM2413" s="152" t="e">
        <f t="shared" si="475"/>
        <v>#N/A</v>
      </c>
      <c r="AN2413" s="152" t="e">
        <f>NA()</f>
        <v>#N/A</v>
      </c>
      <c r="AO2413" s="152" t="e">
        <f>NA()</f>
        <v>#N/A</v>
      </c>
      <c r="AP2413" s="152">
        <f t="shared" si="446"/>
        <v>8.2187000000000001</v>
      </c>
      <c r="AQ2413" s="152"/>
      <c r="AR2413" s="152"/>
      <c r="AS2413" s="153">
        <f t="shared" si="478"/>
        <v>206</v>
      </c>
      <c r="AT2413" s="153">
        <f t="shared" si="463"/>
        <v>0</v>
      </c>
      <c r="AU2413" s="153">
        <f t="shared" si="464"/>
        <v>0</v>
      </c>
      <c r="AV2413" s="153">
        <f t="shared" si="465"/>
        <v>1</v>
      </c>
      <c r="BA2413">
        <f t="shared" si="479"/>
        <v>25</v>
      </c>
    </row>
    <row r="2414" spans="2:53" x14ac:dyDescent="0.25">
      <c r="B2414" s="155">
        <f t="shared" si="480"/>
        <v>45133.999305555553</v>
      </c>
      <c r="C2414" s="155">
        <f t="shared" si="470"/>
        <v>45133.999305555553</v>
      </c>
      <c r="D2414" s="152">
        <f t="shared" si="471"/>
        <v>7.23</v>
      </c>
      <c r="E2414" s="152"/>
      <c r="F2414" s="152"/>
      <c r="G2414" s="152"/>
      <c r="H2414" s="152" t="e">
        <f t="shared" si="472"/>
        <v>#N/A</v>
      </c>
      <c r="I2414" s="152"/>
      <c r="J2414" s="152" t="e">
        <f t="shared" si="473"/>
        <v>#N/A</v>
      </c>
      <c r="K2414" s="152"/>
      <c r="L2414" s="152"/>
      <c r="M2414" s="152"/>
      <c r="N2414" s="152"/>
      <c r="O2414" s="152"/>
      <c r="P2414" s="152"/>
      <c r="Q2414" s="152"/>
      <c r="R2414" s="152"/>
      <c r="S2414" s="152"/>
      <c r="T2414" s="153" cm="1">
        <f t="array" ref="T2414">MATCH(1,(TDU_Info!$C$5:$C$111=$T$6)*(TDU_Info!$B$5:$B$111&lt;=$B2414),0)</f>
        <v>85</v>
      </c>
      <c r="U2414" s="152">
        <f>100*(INDEX(TDU_Info!$E$5:$E$111,$T2414)/T$11+INDEX(TDU_Info!$F$5:$F$111,$T2414))</f>
        <v>4.0612999999999992</v>
      </c>
      <c r="V2414" s="152">
        <v>7.32</v>
      </c>
      <c r="W2414" s="152">
        <v>9.1219999999999999</v>
      </c>
      <c r="X2414" s="152">
        <v>7.23</v>
      </c>
      <c r="Y2414" s="152">
        <v>7.51</v>
      </c>
      <c r="Z2414" s="152">
        <v>7.9169999999999998</v>
      </c>
      <c r="AA2414" s="152">
        <v>9.7010000000000005</v>
      </c>
      <c r="AB2414" s="152">
        <v>7.87</v>
      </c>
      <c r="AC2414" s="152">
        <v>8.0719999999999992</v>
      </c>
      <c r="AD2414" s="152">
        <v>7.36</v>
      </c>
      <c r="AE2414" s="152">
        <v>8.9009999999999998</v>
      </c>
      <c r="AF2414" s="152">
        <v>7.23</v>
      </c>
      <c r="AG2414" s="152">
        <v>7.3479999999999999</v>
      </c>
      <c r="AH2414" s="152">
        <v>7.9580000000000002</v>
      </c>
      <c r="AI2414" s="152">
        <v>9.4809999999999999</v>
      </c>
      <c r="AJ2414" s="152">
        <v>7.87</v>
      </c>
      <c r="AK2414" s="152">
        <v>7.8479999999999999</v>
      </c>
      <c r="AL2414" s="152" t="e">
        <f t="shared" si="474"/>
        <v>#N/A</v>
      </c>
      <c r="AM2414" s="152" t="e">
        <f t="shared" si="475"/>
        <v>#N/A</v>
      </c>
      <c r="AN2414" s="152" t="e">
        <f>NA()</f>
        <v>#N/A</v>
      </c>
      <c r="AO2414" s="152" t="e">
        <f>NA()</f>
        <v>#N/A</v>
      </c>
      <c r="AP2414" s="152">
        <f t="shared" si="446"/>
        <v>8.2187000000000001</v>
      </c>
      <c r="AQ2414" s="152"/>
      <c r="AR2414" s="152"/>
      <c r="AS2414" s="153">
        <f t="shared" si="478"/>
        <v>207</v>
      </c>
      <c r="AT2414" s="153">
        <f t="shared" si="463"/>
        <v>0</v>
      </c>
      <c r="AU2414" s="153">
        <f t="shared" si="464"/>
        <v>0</v>
      </c>
      <c r="AV2414" s="153">
        <f t="shared" si="465"/>
        <v>1</v>
      </c>
      <c r="BA2414">
        <f t="shared" si="479"/>
        <v>26</v>
      </c>
    </row>
    <row r="2415" spans="2:53" x14ac:dyDescent="0.25">
      <c r="B2415" s="155">
        <f t="shared" si="480"/>
        <v>45134.999305555553</v>
      </c>
      <c r="C2415" s="155">
        <f t="shared" si="470"/>
        <v>45134.999305555553</v>
      </c>
      <c r="D2415" s="152">
        <f t="shared" si="471"/>
        <v>7.23</v>
      </c>
      <c r="E2415" s="152"/>
      <c r="F2415" s="152"/>
      <c r="G2415" s="152"/>
      <c r="H2415" s="152" t="e">
        <f t="shared" si="472"/>
        <v>#N/A</v>
      </c>
      <c r="I2415" s="152"/>
      <c r="J2415" s="152" t="e">
        <f t="shared" si="473"/>
        <v>#N/A</v>
      </c>
      <c r="K2415" s="152"/>
      <c r="L2415" s="152"/>
      <c r="M2415" s="152"/>
      <c r="N2415" s="152"/>
      <c r="O2415" s="152"/>
      <c r="P2415" s="152"/>
      <c r="Q2415" s="152"/>
      <c r="R2415" s="152"/>
      <c r="S2415" s="152"/>
      <c r="T2415" s="153" cm="1">
        <f t="array" ref="T2415">MATCH(1,(TDU_Info!$C$5:$C$111=$T$6)*(TDU_Info!$B$5:$B$111&lt;=$B2415),0)</f>
        <v>85</v>
      </c>
      <c r="U2415" s="152">
        <f>100*(INDEX(TDU_Info!$E$5:$E$111,$T2415)/T$11+INDEX(TDU_Info!$F$5:$F$111,$T2415))</f>
        <v>4.0612999999999992</v>
      </c>
      <c r="V2415" s="152">
        <v>7.32</v>
      </c>
      <c r="W2415" s="152">
        <v>9.1219999999999999</v>
      </c>
      <c r="X2415" s="152">
        <v>7.23</v>
      </c>
      <c r="Y2415" s="152">
        <v>7.51</v>
      </c>
      <c r="Z2415" s="152">
        <v>7.9169999999999998</v>
      </c>
      <c r="AA2415" s="152">
        <v>9.7010000000000005</v>
      </c>
      <c r="AB2415" s="152">
        <v>7.87</v>
      </c>
      <c r="AC2415" s="152">
        <v>8.0719999999999992</v>
      </c>
      <c r="AD2415" s="152">
        <v>7.36</v>
      </c>
      <c r="AE2415" s="152">
        <v>8.9009999999999998</v>
      </c>
      <c r="AF2415" s="152">
        <v>7.23</v>
      </c>
      <c r="AG2415" s="152">
        <v>7.3479999999999999</v>
      </c>
      <c r="AH2415" s="152">
        <v>7.9580000000000002</v>
      </c>
      <c r="AI2415" s="152">
        <v>9.4809999999999999</v>
      </c>
      <c r="AJ2415" s="152">
        <v>7.87</v>
      </c>
      <c r="AK2415" s="152">
        <v>7.8479999999999999</v>
      </c>
      <c r="AL2415" s="152" t="e">
        <f t="shared" si="474"/>
        <v>#N/A</v>
      </c>
      <c r="AM2415" s="152" t="e">
        <f t="shared" si="475"/>
        <v>#N/A</v>
      </c>
      <c r="AN2415" s="152" t="e">
        <f>NA()</f>
        <v>#N/A</v>
      </c>
      <c r="AO2415" s="152" t="e">
        <f>NA()</f>
        <v>#N/A</v>
      </c>
      <c r="AP2415" s="152">
        <f t="shared" si="446"/>
        <v>8.2187000000000001</v>
      </c>
      <c r="AQ2415" s="152"/>
      <c r="AR2415" s="152"/>
      <c r="AS2415" s="153">
        <f t="shared" si="478"/>
        <v>208</v>
      </c>
      <c r="AT2415" s="153">
        <f t="shared" si="463"/>
        <v>0</v>
      </c>
      <c r="AU2415" s="153">
        <f t="shared" si="464"/>
        <v>0</v>
      </c>
      <c r="AV2415" s="153">
        <f t="shared" si="465"/>
        <v>1</v>
      </c>
      <c r="BA2415">
        <f t="shared" si="479"/>
        <v>27</v>
      </c>
    </row>
    <row r="2416" spans="2:53" x14ac:dyDescent="0.25">
      <c r="B2416" s="155">
        <f t="shared" si="480"/>
        <v>45135.999305555553</v>
      </c>
      <c r="C2416" s="155">
        <f t="shared" si="470"/>
        <v>45135.999305555553</v>
      </c>
      <c r="D2416" s="152">
        <f t="shared" si="471"/>
        <v>7.17</v>
      </c>
      <c r="E2416" s="152"/>
      <c r="F2416" s="152"/>
      <c r="G2416" s="152"/>
      <c r="H2416" s="152" t="e">
        <f t="shared" si="472"/>
        <v>#N/A</v>
      </c>
      <c r="I2416" s="152"/>
      <c r="J2416" s="152" t="e">
        <f t="shared" si="473"/>
        <v>#N/A</v>
      </c>
      <c r="K2416" s="152"/>
      <c r="L2416" s="152"/>
      <c r="M2416" s="152"/>
      <c r="N2416" s="152"/>
      <c r="O2416" s="152"/>
      <c r="P2416" s="152"/>
      <c r="Q2416" s="152"/>
      <c r="R2416" s="152"/>
      <c r="S2416" s="152"/>
      <c r="T2416" s="153" cm="1">
        <f t="array" ref="T2416">MATCH(1,(TDU_Info!$C$5:$C$111=$T$6)*(TDU_Info!$B$5:$B$111&lt;=$B2416),0)</f>
        <v>85</v>
      </c>
      <c r="U2416" s="152">
        <f>100*(INDEX(TDU_Info!$E$5:$E$111,$T2416)/T$11+INDEX(TDU_Info!$F$5:$F$111,$T2416))</f>
        <v>4.0612999999999992</v>
      </c>
      <c r="V2416" s="152">
        <v>7.32</v>
      </c>
      <c r="W2416" s="152">
        <v>8.7200000000000006</v>
      </c>
      <c r="X2416" s="152">
        <v>7.17</v>
      </c>
      <c r="Y2416" s="152">
        <v>7.4710000000000001</v>
      </c>
      <c r="Z2416" s="152">
        <v>7.9169999999999998</v>
      </c>
      <c r="AA2416" s="152">
        <v>9.5630000000000006</v>
      </c>
      <c r="AB2416" s="152">
        <v>7.77</v>
      </c>
      <c r="AC2416" s="152">
        <v>8.0869999999999997</v>
      </c>
      <c r="AD2416" s="152">
        <v>7.36</v>
      </c>
      <c r="AE2416" s="152">
        <v>8.6359999999999992</v>
      </c>
      <c r="AF2416" s="152">
        <v>7.17</v>
      </c>
      <c r="AG2416" s="152">
        <v>7.3479999999999999</v>
      </c>
      <c r="AH2416" s="152">
        <v>7.9580000000000002</v>
      </c>
      <c r="AI2416" s="152">
        <v>9.48</v>
      </c>
      <c r="AJ2416" s="152">
        <v>7.77</v>
      </c>
      <c r="AK2416" s="152">
        <v>7.8479999999999999</v>
      </c>
      <c r="AL2416" s="152" t="e">
        <f t="shared" si="474"/>
        <v>#N/A</v>
      </c>
      <c r="AM2416" s="152" t="e">
        <f t="shared" si="475"/>
        <v>#N/A</v>
      </c>
      <c r="AN2416" s="152" t="e">
        <f>NA()</f>
        <v>#N/A</v>
      </c>
      <c r="AO2416" s="152" t="e">
        <f>NA()</f>
        <v>#N/A</v>
      </c>
      <c r="AP2416" s="152">
        <f t="shared" si="446"/>
        <v>8.2187000000000001</v>
      </c>
      <c r="AQ2416" s="152"/>
      <c r="AR2416" s="152"/>
      <c r="AS2416" s="153">
        <f t="shared" si="478"/>
        <v>209</v>
      </c>
      <c r="AT2416" s="153">
        <f t="shared" si="463"/>
        <v>0</v>
      </c>
      <c r="AU2416" s="153">
        <f t="shared" si="464"/>
        <v>0</v>
      </c>
      <c r="AV2416" s="153">
        <f t="shared" si="465"/>
        <v>1</v>
      </c>
      <c r="BA2416">
        <f t="shared" si="479"/>
        <v>28</v>
      </c>
    </row>
    <row r="2417" spans="2:53" x14ac:dyDescent="0.25">
      <c r="B2417" s="155">
        <f t="shared" si="480"/>
        <v>45136.999305555553</v>
      </c>
      <c r="C2417" s="155">
        <f t="shared" si="470"/>
        <v>45136.999305555553</v>
      </c>
      <c r="D2417" s="152">
        <f t="shared" si="471"/>
        <v>7.17</v>
      </c>
      <c r="E2417" s="152"/>
      <c r="F2417" s="152"/>
      <c r="G2417" s="152"/>
      <c r="H2417" s="152" t="e">
        <f t="shared" si="472"/>
        <v>#N/A</v>
      </c>
      <c r="I2417" s="152"/>
      <c r="J2417" s="152" t="e">
        <f t="shared" si="473"/>
        <v>#N/A</v>
      </c>
      <c r="K2417" s="152"/>
      <c r="L2417" s="152"/>
      <c r="M2417" s="152"/>
      <c r="N2417" s="152"/>
      <c r="O2417" s="152"/>
      <c r="P2417" s="152"/>
      <c r="Q2417" s="152"/>
      <c r="R2417" s="152"/>
      <c r="S2417" s="152"/>
      <c r="T2417" s="153" cm="1">
        <f t="array" ref="T2417">MATCH(1,(TDU_Info!$C$5:$C$111=$T$6)*(TDU_Info!$B$5:$B$111&lt;=$B2417),0)</f>
        <v>85</v>
      </c>
      <c r="U2417" s="152">
        <f>100*(INDEX(TDU_Info!$E$5:$E$111,$T2417)/T$11+INDEX(TDU_Info!$F$5:$F$111,$T2417))</f>
        <v>4.0612999999999992</v>
      </c>
      <c r="V2417" s="152">
        <v>7.32</v>
      </c>
      <c r="W2417" s="152">
        <v>9.4450000000000003</v>
      </c>
      <c r="X2417" s="152">
        <v>7.17</v>
      </c>
      <c r="Y2417" s="152">
        <v>7.51</v>
      </c>
      <c r="Z2417" s="152">
        <v>7.9169999999999998</v>
      </c>
      <c r="AA2417" s="152">
        <v>10.202</v>
      </c>
      <c r="AB2417" s="152">
        <v>7.77</v>
      </c>
      <c r="AC2417" s="152">
        <v>8.0950000000000006</v>
      </c>
      <c r="AD2417" s="152">
        <v>7.36</v>
      </c>
      <c r="AE2417" s="152">
        <v>9.3610000000000007</v>
      </c>
      <c r="AF2417" s="152">
        <v>7.17</v>
      </c>
      <c r="AG2417" s="152">
        <v>7.3479999999999999</v>
      </c>
      <c r="AH2417" s="152">
        <v>7.9580000000000002</v>
      </c>
      <c r="AI2417" s="152">
        <v>10.041</v>
      </c>
      <c r="AJ2417" s="152">
        <v>7.77</v>
      </c>
      <c r="AK2417" s="152">
        <v>7.8479999999999999</v>
      </c>
      <c r="AL2417" s="152" t="e">
        <f t="shared" si="474"/>
        <v>#N/A</v>
      </c>
      <c r="AM2417" s="152" t="e">
        <f t="shared" si="475"/>
        <v>#N/A</v>
      </c>
      <c r="AN2417" s="152" t="e">
        <f>NA()</f>
        <v>#N/A</v>
      </c>
      <c r="AO2417" s="152" t="e">
        <f>NA()</f>
        <v>#N/A</v>
      </c>
      <c r="AP2417" s="152">
        <f t="shared" si="446"/>
        <v>8.2187000000000001</v>
      </c>
      <c r="AQ2417" s="152"/>
      <c r="AR2417" s="152"/>
      <c r="AS2417" s="153">
        <f t="shared" si="478"/>
        <v>210</v>
      </c>
      <c r="AT2417" s="153">
        <f t="shared" si="463"/>
        <v>0</v>
      </c>
      <c r="AU2417" s="153">
        <f t="shared" si="464"/>
        <v>0</v>
      </c>
      <c r="AV2417" s="153">
        <f t="shared" si="465"/>
        <v>1</v>
      </c>
      <c r="BA2417">
        <f t="shared" si="479"/>
        <v>29</v>
      </c>
    </row>
    <row r="2418" spans="2:53" x14ac:dyDescent="0.25">
      <c r="B2418" s="155">
        <f t="shared" si="480"/>
        <v>45137.999305555553</v>
      </c>
      <c r="C2418" s="155">
        <f t="shared" si="470"/>
        <v>45137.999305555553</v>
      </c>
      <c r="D2418" s="152">
        <f t="shared" si="471"/>
        <v>7.17</v>
      </c>
      <c r="E2418" s="152"/>
      <c r="F2418" s="152"/>
      <c r="G2418" s="152"/>
      <c r="H2418" s="152" t="e">
        <f t="shared" si="472"/>
        <v>#N/A</v>
      </c>
      <c r="I2418" s="152"/>
      <c r="J2418" s="152" t="e">
        <f t="shared" si="473"/>
        <v>#N/A</v>
      </c>
      <c r="K2418" s="152"/>
      <c r="L2418" s="152"/>
      <c r="M2418" s="152"/>
      <c r="N2418" s="152"/>
      <c r="O2418" s="152"/>
      <c r="P2418" s="152"/>
      <c r="Q2418" s="152"/>
      <c r="R2418" s="152"/>
      <c r="S2418" s="152"/>
      <c r="T2418" s="153" cm="1">
        <f t="array" ref="T2418">MATCH(1,(TDU_Info!$C$5:$C$111=$T$6)*(TDU_Info!$B$5:$B$111&lt;=$B2418),0)</f>
        <v>85</v>
      </c>
      <c r="U2418" s="152">
        <f>100*(INDEX(TDU_Info!$E$5:$E$111,$T2418)/T$11+INDEX(TDU_Info!$F$5:$F$111,$T2418))</f>
        <v>4.0612999999999992</v>
      </c>
      <c r="V2418" s="152">
        <v>7.32</v>
      </c>
      <c r="W2418" s="152">
        <v>9.4450000000000003</v>
      </c>
      <c r="X2418" s="152">
        <v>7.17</v>
      </c>
      <c r="Y2418" s="152">
        <v>7.51</v>
      </c>
      <c r="Z2418" s="152">
        <v>7.9169999999999998</v>
      </c>
      <c r="AA2418" s="152">
        <v>10.202</v>
      </c>
      <c r="AB2418" s="152">
        <v>7.77</v>
      </c>
      <c r="AC2418" s="152">
        <v>8.0950000000000006</v>
      </c>
      <c r="AD2418" s="152">
        <v>7.36</v>
      </c>
      <c r="AE2418" s="152">
        <v>9.3610000000000007</v>
      </c>
      <c r="AF2418" s="152">
        <v>7.17</v>
      </c>
      <c r="AG2418" s="152">
        <v>7.3479999999999999</v>
      </c>
      <c r="AH2418" s="152">
        <v>7.9580000000000002</v>
      </c>
      <c r="AI2418" s="152">
        <v>10.041</v>
      </c>
      <c r="AJ2418" s="152">
        <v>7.77</v>
      </c>
      <c r="AK2418" s="152">
        <v>7.8479999999999999</v>
      </c>
      <c r="AL2418" s="152" t="e">
        <f t="shared" si="474"/>
        <v>#N/A</v>
      </c>
      <c r="AM2418" s="152" t="e">
        <f t="shared" si="475"/>
        <v>#N/A</v>
      </c>
      <c r="AN2418" s="152" t="e">
        <f>NA()</f>
        <v>#N/A</v>
      </c>
      <c r="AO2418" s="152" t="e">
        <f>NA()</f>
        <v>#N/A</v>
      </c>
      <c r="AP2418" s="152">
        <f t="shared" si="446"/>
        <v>8.2187000000000001</v>
      </c>
      <c r="AQ2418" s="152"/>
      <c r="AR2418" s="152"/>
      <c r="AS2418" s="153">
        <f t="shared" si="478"/>
        <v>211</v>
      </c>
      <c r="AT2418" s="153">
        <f t="shared" si="463"/>
        <v>0</v>
      </c>
      <c r="AU2418" s="153">
        <f t="shared" si="464"/>
        <v>0</v>
      </c>
      <c r="AV2418" s="153">
        <f t="shared" si="465"/>
        <v>1</v>
      </c>
      <c r="BA2418">
        <f t="shared" si="479"/>
        <v>30</v>
      </c>
    </row>
    <row r="2419" spans="2:53" x14ac:dyDescent="0.25">
      <c r="B2419" s="155">
        <f t="shared" si="480"/>
        <v>45138.999305555553</v>
      </c>
      <c r="C2419" s="155">
        <f t="shared" si="470"/>
        <v>45138.999305555553</v>
      </c>
      <c r="D2419" s="152">
        <f t="shared" si="471"/>
        <v>7.17</v>
      </c>
      <c r="E2419" s="152"/>
      <c r="F2419" s="152"/>
      <c r="G2419" s="152"/>
      <c r="H2419" s="152" t="e">
        <f t="shared" si="472"/>
        <v>#N/A</v>
      </c>
      <c r="I2419" s="152"/>
      <c r="J2419" s="152" t="e">
        <f t="shared" si="473"/>
        <v>#N/A</v>
      </c>
      <c r="K2419" s="152"/>
      <c r="L2419" s="152"/>
      <c r="M2419" s="152"/>
      <c r="N2419" s="152"/>
      <c r="O2419" s="152"/>
      <c r="P2419" s="152"/>
      <c r="Q2419" s="152"/>
      <c r="R2419" s="152"/>
      <c r="S2419" s="152"/>
      <c r="T2419" s="153" cm="1">
        <f t="array" ref="T2419">MATCH(1,(TDU_Info!$C$5:$C$111=$T$6)*(TDU_Info!$B$5:$B$111&lt;=$B2419),0)</f>
        <v>85</v>
      </c>
      <c r="U2419" s="152">
        <f>100*(INDEX(TDU_Info!$E$5:$E$111,$T2419)/T$11+INDEX(TDU_Info!$F$5:$F$111,$T2419))</f>
        <v>4.0612999999999992</v>
      </c>
      <c r="V2419" s="152">
        <v>7.32</v>
      </c>
      <c r="W2419" s="152">
        <v>9.4450000000000003</v>
      </c>
      <c r="X2419" s="152">
        <v>7.17</v>
      </c>
      <c r="Y2419" s="152">
        <v>7.51</v>
      </c>
      <c r="Z2419" s="152">
        <v>7.9169999999999998</v>
      </c>
      <c r="AA2419" s="152">
        <v>10.202</v>
      </c>
      <c r="AB2419" s="152">
        <v>7.77</v>
      </c>
      <c r="AC2419" s="152">
        <v>8.0950000000000006</v>
      </c>
      <c r="AD2419" s="152">
        <v>7.36</v>
      </c>
      <c r="AE2419" s="152">
        <v>9.3610000000000007</v>
      </c>
      <c r="AF2419" s="152">
        <v>7.17</v>
      </c>
      <c r="AG2419" s="152">
        <v>7.3479999999999999</v>
      </c>
      <c r="AH2419" s="152">
        <v>7.9580000000000002</v>
      </c>
      <c r="AI2419" s="152">
        <v>10.041</v>
      </c>
      <c r="AJ2419" s="152">
        <v>7.77</v>
      </c>
      <c r="AK2419" s="152">
        <v>7.8479999999999999</v>
      </c>
      <c r="AL2419" s="152" t="e">
        <f t="shared" si="474"/>
        <v>#N/A</v>
      </c>
      <c r="AM2419" s="152" t="e">
        <f t="shared" si="475"/>
        <v>#N/A</v>
      </c>
      <c r="AN2419" s="152" t="e">
        <f>NA()</f>
        <v>#N/A</v>
      </c>
      <c r="AO2419" s="152" t="e">
        <f>NA()</f>
        <v>#N/A</v>
      </c>
      <c r="AP2419" s="152">
        <f t="shared" si="446"/>
        <v>8.2187000000000001</v>
      </c>
      <c r="AQ2419" s="152"/>
      <c r="AR2419" s="152"/>
      <c r="AS2419" s="153">
        <f t="shared" si="478"/>
        <v>212</v>
      </c>
      <c r="AT2419" s="153">
        <f t="shared" si="463"/>
        <v>0</v>
      </c>
      <c r="AU2419" s="153">
        <f t="shared" si="464"/>
        <v>0</v>
      </c>
      <c r="AV2419" s="153">
        <f t="shared" si="465"/>
        <v>1</v>
      </c>
      <c r="BA2419">
        <f t="shared" si="479"/>
        <v>31</v>
      </c>
    </row>
    <row r="2420" spans="2:53" x14ac:dyDescent="0.25">
      <c r="B2420" s="155">
        <f t="shared" si="480"/>
        <v>45139.999305555553</v>
      </c>
      <c r="C2420" s="155">
        <f t="shared" si="470"/>
        <v>45139.999305555553</v>
      </c>
      <c r="D2420" s="152">
        <f t="shared" si="471"/>
        <v>7.17</v>
      </c>
      <c r="E2420" s="152"/>
      <c r="F2420" s="152"/>
      <c r="G2420" s="152"/>
      <c r="H2420" s="152" t="e">
        <f t="shared" si="472"/>
        <v>#N/A</v>
      </c>
      <c r="I2420" s="152"/>
      <c r="J2420" s="152" t="e">
        <f t="shared" si="473"/>
        <v>#N/A</v>
      </c>
      <c r="K2420" s="152"/>
      <c r="L2420" s="152"/>
      <c r="M2420" s="152"/>
      <c r="N2420" s="152"/>
      <c r="O2420" s="152"/>
      <c r="P2420" s="152"/>
      <c r="Q2420" s="152"/>
      <c r="R2420" s="152"/>
      <c r="S2420" s="152"/>
      <c r="T2420" s="153" cm="1">
        <f t="array" ref="T2420">MATCH(1,(TDU_Info!$C$5:$C$111=$T$6)*(TDU_Info!$B$5:$B$111&lt;=$B2420),0)</f>
        <v>85</v>
      </c>
      <c r="U2420" s="152">
        <f>100*(INDEX(TDU_Info!$E$5:$E$111,$T2420)/T$11+INDEX(TDU_Info!$F$5:$F$111,$T2420))</f>
        <v>4.0612999999999992</v>
      </c>
      <c r="V2420" s="152">
        <v>7.32</v>
      </c>
      <c r="W2420" s="152">
        <v>9.49</v>
      </c>
      <c r="X2420" s="152">
        <v>7.17</v>
      </c>
      <c r="Y2420" s="152">
        <v>7.4710000000000001</v>
      </c>
      <c r="Z2420" s="152">
        <v>7.9169999999999998</v>
      </c>
      <c r="AA2420" s="152">
        <v>10.19</v>
      </c>
      <c r="AB2420" s="152">
        <v>7.77</v>
      </c>
      <c r="AC2420" s="152">
        <v>8.0719999999999992</v>
      </c>
      <c r="AD2420" s="152">
        <v>7.36</v>
      </c>
      <c r="AE2420" s="152">
        <v>9.4060000000000006</v>
      </c>
      <c r="AF2420" s="152">
        <v>7.17</v>
      </c>
      <c r="AG2420" s="152">
        <v>7.3479999999999999</v>
      </c>
      <c r="AH2420" s="152">
        <v>7.9580000000000002</v>
      </c>
      <c r="AI2420" s="152">
        <v>10.041</v>
      </c>
      <c r="AJ2420" s="152">
        <v>7.77</v>
      </c>
      <c r="AK2420" s="152">
        <v>7.8479999999999999</v>
      </c>
      <c r="AL2420" s="152" t="e">
        <f t="shared" si="474"/>
        <v>#N/A</v>
      </c>
      <c r="AM2420" s="152" t="e">
        <f t="shared" si="475"/>
        <v>#N/A</v>
      </c>
      <c r="AN2420" s="152" t="e">
        <f>NA()</f>
        <v>#N/A</v>
      </c>
      <c r="AO2420" s="152" t="e">
        <f>NA()</f>
        <v>#N/A</v>
      </c>
      <c r="AP2420" s="152" t="e">
        <f t="shared" si="446"/>
        <v>#N/A</v>
      </c>
      <c r="AQ2420" s="152"/>
      <c r="AR2420" s="152"/>
      <c r="AS2420" s="153">
        <f t="shared" si="478"/>
        <v>213</v>
      </c>
      <c r="AT2420" s="153">
        <f t="shared" si="463"/>
        <v>0</v>
      </c>
      <c r="AU2420" s="153">
        <f t="shared" si="464"/>
        <v>0</v>
      </c>
      <c r="AV2420" s="153">
        <f t="shared" si="465"/>
        <v>1</v>
      </c>
      <c r="BA2420">
        <f t="shared" si="479"/>
        <v>1</v>
      </c>
    </row>
    <row r="2421" spans="2:53" x14ac:dyDescent="0.25">
      <c r="B2421" s="155">
        <f t="shared" si="480"/>
        <v>45140.999305555553</v>
      </c>
      <c r="C2421" s="155">
        <f t="shared" si="470"/>
        <v>45140.999305555553</v>
      </c>
      <c r="D2421" s="152">
        <f t="shared" si="471"/>
        <v>7.17</v>
      </c>
      <c r="E2421" s="152"/>
      <c r="F2421" s="152"/>
      <c r="G2421" s="152"/>
      <c r="H2421" s="152" t="e">
        <f t="shared" si="472"/>
        <v>#N/A</v>
      </c>
      <c r="I2421" s="152"/>
      <c r="J2421" s="152" t="e">
        <f t="shared" si="473"/>
        <v>#N/A</v>
      </c>
      <c r="K2421" s="152"/>
      <c r="L2421" s="152"/>
      <c r="M2421" s="152"/>
      <c r="N2421" s="152"/>
      <c r="O2421" s="152"/>
      <c r="P2421" s="152"/>
      <c r="Q2421" s="152"/>
      <c r="R2421" s="152"/>
      <c r="S2421" s="152"/>
      <c r="T2421" s="153" cm="1">
        <f t="array" ref="T2421">MATCH(1,(TDU_Info!$C$5:$C$111=$T$6)*(TDU_Info!$B$5:$B$111&lt;=$B2421),0)</f>
        <v>85</v>
      </c>
      <c r="U2421" s="152">
        <f>100*(INDEX(TDU_Info!$E$5:$E$111,$T2421)/T$11+INDEX(TDU_Info!$F$5:$F$111,$T2421))</f>
        <v>4.0612999999999992</v>
      </c>
      <c r="V2421" s="152">
        <v>7.32</v>
      </c>
      <c r="W2421" s="152">
        <v>9.49</v>
      </c>
      <c r="X2421" s="152">
        <v>7.17</v>
      </c>
      <c r="Y2421" s="152">
        <v>7.4710000000000001</v>
      </c>
      <c r="Z2421" s="152">
        <v>7.9169999999999998</v>
      </c>
      <c r="AA2421" s="152">
        <v>10.19</v>
      </c>
      <c r="AB2421" s="152">
        <v>7.77</v>
      </c>
      <c r="AC2421" s="152">
        <v>8.0719999999999992</v>
      </c>
      <c r="AD2421" s="152">
        <v>7.36</v>
      </c>
      <c r="AE2421" s="152">
        <v>9.4060000000000006</v>
      </c>
      <c r="AF2421" s="152">
        <v>7.17</v>
      </c>
      <c r="AG2421" s="152">
        <v>7.3479999999999999</v>
      </c>
      <c r="AH2421" s="152">
        <v>7.9580000000000002</v>
      </c>
      <c r="AI2421" s="152">
        <v>10.041</v>
      </c>
      <c r="AJ2421" s="152">
        <v>7.77</v>
      </c>
      <c r="AK2421" s="152">
        <v>7.8479999999999999</v>
      </c>
      <c r="AL2421" s="152" t="e">
        <f t="shared" si="474"/>
        <v>#N/A</v>
      </c>
      <c r="AM2421" s="152" t="e">
        <f t="shared" si="475"/>
        <v>#N/A</v>
      </c>
      <c r="AN2421" s="152" t="e">
        <f>NA()</f>
        <v>#N/A</v>
      </c>
      <c r="AO2421" s="152" t="e">
        <f>NA()</f>
        <v>#N/A</v>
      </c>
      <c r="AP2421" s="152">
        <f t="shared" si="446"/>
        <v>8.2187000000000001</v>
      </c>
      <c r="AQ2421" s="152"/>
      <c r="AR2421" s="152"/>
      <c r="AS2421" s="153">
        <f t="shared" si="478"/>
        <v>214</v>
      </c>
      <c r="AT2421" s="153">
        <f t="shared" si="463"/>
        <v>0</v>
      </c>
      <c r="AU2421" s="153">
        <f t="shared" si="464"/>
        <v>0</v>
      </c>
      <c r="AV2421" s="153">
        <f t="shared" si="465"/>
        <v>1</v>
      </c>
      <c r="BA2421">
        <f t="shared" si="479"/>
        <v>2</v>
      </c>
    </row>
    <row r="2422" spans="2:53" x14ac:dyDescent="0.25">
      <c r="B2422" s="155">
        <f t="shared" si="480"/>
        <v>45141.999305555553</v>
      </c>
      <c r="C2422" s="155">
        <f t="shared" si="470"/>
        <v>45141.999305555553</v>
      </c>
      <c r="D2422" s="152">
        <f t="shared" si="471"/>
        <v>7.17</v>
      </c>
      <c r="E2422" s="152"/>
      <c r="F2422" s="152"/>
      <c r="G2422" s="152"/>
      <c r="H2422" s="152" t="e">
        <f t="shared" si="472"/>
        <v>#N/A</v>
      </c>
      <c r="I2422" s="152"/>
      <c r="J2422" s="152" t="e">
        <f t="shared" si="473"/>
        <v>#N/A</v>
      </c>
      <c r="K2422" s="152"/>
      <c r="L2422" s="152"/>
      <c r="M2422" s="152"/>
      <c r="N2422" s="152"/>
      <c r="O2422" s="152"/>
      <c r="P2422" s="152"/>
      <c r="Q2422" s="152"/>
      <c r="R2422" s="152"/>
      <c r="S2422" s="152"/>
      <c r="T2422" s="153" cm="1">
        <f t="array" ref="T2422">MATCH(1,(TDU_Info!$C$5:$C$111=$T$6)*(TDU_Info!$B$5:$B$111&lt;=$B2422),0)</f>
        <v>85</v>
      </c>
      <c r="U2422" s="152">
        <f>100*(INDEX(TDU_Info!$E$5:$E$111,$T2422)/T$11+INDEX(TDU_Info!$F$5:$F$111,$T2422))</f>
        <v>4.0612999999999992</v>
      </c>
      <c r="V2422" s="152">
        <v>7.32</v>
      </c>
      <c r="W2422" s="152">
        <v>9.4619999999999997</v>
      </c>
      <c r="X2422" s="152">
        <v>7.17</v>
      </c>
      <c r="Y2422" s="152">
        <v>7.41</v>
      </c>
      <c r="Z2422" s="152">
        <v>7.9169999999999998</v>
      </c>
      <c r="AA2422" s="152">
        <v>10.234</v>
      </c>
      <c r="AB2422" s="152">
        <v>7.6719999999999997</v>
      </c>
      <c r="AC2422" s="152">
        <v>7.82</v>
      </c>
      <c r="AD2422" s="152">
        <v>7.36</v>
      </c>
      <c r="AE2422" s="152">
        <v>9.3780000000000001</v>
      </c>
      <c r="AF2422" s="152">
        <v>7.17</v>
      </c>
      <c r="AG2422" s="152">
        <v>7.3479999999999999</v>
      </c>
      <c r="AH2422" s="152">
        <v>7.9580000000000002</v>
      </c>
      <c r="AI2422" s="152">
        <v>10.041</v>
      </c>
      <c r="AJ2422" s="152">
        <v>7.6719999999999997</v>
      </c>
      <c r="AK2422" s="152">
        <v>7.82</v>
      </c>
      <c r="AL2422" s="152" t="e">
        <f t="shared" si="474"/>
        <v>#N/A</v>
      </c>
      <c r="AM2422" s="152" t="e">
        <f t="shared" si="475"/>
        <v>#N/A</v>
      </c>
      <c r="AN2422" s="152" t="e">
        <f>NA()</f>
        <v>#N/A</v>
      </c>
      <c r="AO2422" s="152" t="e">
        <f>NA()</f>
        <v>#N/A</v>
      </c>
      <c r="AP2422" s="152">
        <f t="shared" si="446"/>
        <v>8.2187000000000001</v>
      </c>
      <c r="AQ2422" s="152"/>
      <c r="AR2422" s="152"/>
      <c r="AS2422" s="153">
        <f t="shared" si="478"/>
        <v>215</v>
      </c>
      <c r="AT2422" s="153">
        <f t="shared" si="463"/>
        <v>0</v>
      </c>
      <c r="AU2422" s="153">
        <f t="shared" si="464"/>
        <v>0</v>
      </c>
      <c r="AV2422" s="153">
        <f t="shared" si="465"/>
        <v>1</v>
      </c>
      <c r="BA2422">
        <f t="shared" si="479"/>
        <v>3</v>
      </c>
    </row>
    <row r="2423" spans="2:53" x14ac:dyDescent="0.25">
      <c r="B2423" s="155">
        <f t="shared" si="480"/>
        <v>45142.999305555553</v>
      </c>
      <c r="C2423" s="155">
        <f t="shared" si="470"/>
        <v>45142.999305555553</v>
      </c>
      <c r="D2423" s="152">
        <f t="shared" si="471"/>
        <v>7.15</v>
      </c>
      <c r="E2423" s="152"/>
      <c r="F2423" s="152"/>
      <c r="G2423" s="152"/>
      <c r="H2423" s="152" t="e">
        <f t="shared" si="472"/>
        <v>#N/A</v>
      </c>
      <c r="I2423" s="152"/>
      <c r="J2423" s="152" t="e">
        <f t="shared" si="473"/>
        <v>#N/A</v>
      </c>
      <c r="K2423" s="152"/>
      <c r="L2423" s="152"/>
      <c r="M2423" s="152"/>
      <c r="N2423" s="152"/>
      <c r="O2423" s="152"/>
      <c r="P2423" s="152"/>
      <c r="Q2423" s="152"/>
      <c r="R2423" s="152"/>
      <c r="S2423" s="152"/>
      <c r="T2423" s="153" cm="1">
        <f t="array" ref="T2423">MATCH(1,(TDU_Info!$C$5:$C$111=$T$6)*(TDU_Info!$B$5:$B$111&lt;=$B2423),0)</f>
        <v>85</v>
      </c>
      <c r="U2423" s="152">
        <f>100*(INDEX(TDU_Info!$E$5:$E$111,$T2423)/T$11+INDEX(TDU_Info!$F$5:$F$111,$T2423))</f>
        <v>4.0612999999999992</v>
      </c>
      <c r="V2423" s="152">
        <v>7.32</v>
      </c>
      <c r="W2423" s="152">
        <v>9.4619999999999997</v>
      </c>
      <c r="X2423" s="152">
        <v>7.1</v>
      </c>
      <c r="Y2423" s="152">
        <v>7.47</v>
      </c>
      <c r="Z2423" s="152">
        <v>7.9169999999999998</v>
      </c>
      <c r="AA2423" s="152">
        <v>10.234</v>
      </c>
      <c r="AB2423" s="152">
        <v>7.77</v>
      </c>
      <c r="AC2423" s="152">
        <v>7.9720000000000004</v>
      </c>
      <c r="AD2423" s="152">
        <v>7.36</v>
      </c>
      <c r="AE2423" s="152">
        <v>9.3780000000000001</v>
      </c>
      <c r="AF2423" s="152">
        <v>7.15</v>
      </c>
      <c r="AG2423" s="152">
        <v>7.3479999999999999</v>
      </c>
      <c r="AH2423" s="152">
        <v>7.9580000000000002</v>
      </c>
      <c r="AI2423" s="152">
        <v>10.041</v>
      </c>
      <c r="AJ2423" s="152">
        <v>7.77</v>
      </c>
      <c r="AK2423" s="152">
        <v>7.8479999999999999</v>
      </c>
      <c r="AL2423" s="152" t="e">
        <f t="shared" si="474"/>
        <v>#N/A</v>
      </c>
      <c r="AM2423" s="152" t="e">
        <f t="shared" si="475"/>
        <v>#N/A</v>
      </c>
      <c r="AN2423" s="152" t="e">
        <f>NA()</f>
        <v>#N/A</v>
      </c>
      <c r="AO2423" s="152" t="e">
        <f>NA()</f>
        <v>#N/A</v>
      </c>
      <c r="AP2423" s="152">
        <f t="shared" si="446"/>
        <v>8.2187000000000001</v>
      </c>
      <c r="AQ2423" s="152"/>
      <c r="AR2423" s="152"/>
      <c r="AS2423" s="153">
        <f t="shared" si="478"/>
        <v>216</v>
      </c>
      <c r="AT2423" s="153">
        <f t="shared" si="463"/>
        <v>0</v>
      </c>
      <c r="AU2423" s="153">
        <f t="shared" si="464"/>
        <v>0</v>
      </c>
      <c r="AV2423" s="153">
        <f t="shared" si="465"/>
        <v>1</v>
      </c>
      <c r="BA2423">
        <f t="shared" si="479"/>
        <v>4</v>
      </c>
    </row>
    <row r="2424" spans="2:53" x14ac:dyDescent="0.25">
      <c r="B2424" s="155">
        <f t="shared" si="480"/>
        <v>45143.999305555553</v>
      </c>
      <c r="C2424" s="155">
        <f t="shared" si="470"/>
        <v>45143.999305555553</v>
      </c>
      <c r="D2424" s="152">
        <f t="shared" si="471"/>
        <v>7.15</v>
      </c>
      <c r="E2424" s="152"/>
      <c r="F2424" s="152"/>
      <c r="G2424" s="152"/>
      <c r="H2424" s="152" t="e">
        <f t="shared" si="472"/>
        <v>#N/A</v>
      </c>
      <c r="I2424" s="152"/>
      <c r="J2424" s="152" t="e">
        <f t="shared" si="473"/>
        <v>#N/A</v>
      </c>
      <c r="K2424" s="152"/>
      <c r="L2424" s="152"/>
      <c r="M2424" s="152"/>
      <c r="N2424" s="152"/>
      <c r="O2424" s="152"/>
      <c r="P2424" s="152"/>
      <c r="Q2424" s="152"/>
      <c r="R2424" s="152"/>
      <c r="S2424" s="152"/>
      <c r="T2424" s="153" cm="1">
        <f t="array" ref="T2424">MATCH(1,(TDU_Info!$C$5:$C$111=$T$6)*(TDU_Info!$B$5:$B$111&lt;=$B2424),0)</f>
        <v>85</v>
      </c>
      <c r="U2424" s="152">
        <f>100*(INDEX(TDU_Info!$E$5:$E$111,$T2424)/T$11+INDEX(TDU_Info!$F$5:$F$111,$T2424))</f>
        <v>4.0612999999999992</v>
      </c>
      <c r="V2424" s="152">
        <v>7.32</v>
      </c>
      <c r="W2424" s="152">
        <v>9.4619999999999997</v>
      </c>
      <c r="X2424" s="152">
        <v>7.1</v>
      </c>
      <c r="Y2424" s="152">
        <v>7.47</v>
      </c>
      <c r="Z2424" s="152">
        <v>7.9169999999999998</v>
      </c>
      <c r="AA2424" s="152">
        <v>10.234</v>
      </c>
      <c r="AB2424" s="152">
        <v>7.77</v>
      </c>
      <c r="AC2424" s="152">
        <v>7.9720000000000004</v>
      </c>
      <c r="AD2424" s="152">
        <v>7.36</v>
      </c>
      <c r="AE2424" s="152">
        <v>9.3780000000000001</v>
      </c>
      <c r="AF2424" s="152">
        <v>7.15</v>
      </c>
      <c r="AG2424" s="152">
        <v>7.3479999999999999</v>
      </c>
      <c r="AH2424" s="152">
        <v>7.9580000000000002</v>
      </c>
      <c r="AI2424" s="152">
        <v>10.041</v>
      </c>
      <c r="AJ2424" s="152">
        <v>7.77</v>
      </c>
      <c r="AK2424" s="152">
        <v>7.8479999999999999</v>
      </c>
      <c r="AL2424" s="152" t="e">
        <f t="shared" si="474"/>
        <v>#N/A</v>
      </c>
      <c r="AM2424" s="152" t="e">
        <f t="shared" si="475"/>
        <v>#N/A</v>
      </c>
      <c r="AN2424" s="152" t="e">
        <f>NA()</f>
        <v>#N/A</v>
      </c>
      <c r="AO2424" s="152" t="e">
        <f>NA()</f>
        <v>#N/A</v>
      </c>
      <c r="AP2424" s="152">
        <f t="shared" si="446"/>
        <v>8.2187000000000001</v>
      </c>
      <c r="AQ2424" s="152"/>
      <c r="AR2424" s="152"/>
      <c r="AS2424" s="153">
        <f t="shared" si="478"/>
        <v>217</v>
      </c>
      <c r="AT2424" s="153">
        <f t="shared" si="463"/>
        <v>0</v>
      </c>
      <c r="AU2424" s="153">
        <f t="shared" si="464"/>
        <v>0</v>
      </c>
      <c r="AV2424" s="153">
        <f t="shared" si="465"/>
        <v>1</v>
      </c>
      <c r="BA2424">
        <f t="shared" si="479"/>
        <v>5</v>
      </c>
    </row>
    <row r="2425" spans="2:53" x14ac:dyDescent="0.25">
      <c r="B2425" s="155">
        <f t="shared" si="480"/>
        <v>45144.999305555553</v>
      </c>
      <c r="C2425" s="155">
        <f t="shared" si="470"/>
        <v>45144.999305555553</v>
      </c>
      <c r="D2425" s="152">
        <f t="shared" si="471"/>
        <v>7.15</v>
      </c>
      <c r="E2425" s="152"/>
      <c r="F2425" s="152"/>
      <c r="G2425" s="152"/>
      <c r="H2425" s="152" t="e">
        <f t="shared" si="472"/>
        <v>#N/A</v>
      </c>
      <c r="I2425" s="152"/>
      <c r="J2425" s="152" t="e">
        <f t="shared" si="473"/>
        <v>#N/A</v>
      </c>
      <c r="K2425" s="152"/>
      <c r="L2425" s="152"/>
      <c r="M2425" s="152"/>
      <c r="N2425" s="152"/>
      <c r="O2425" s="152"/>
      <c r="P2425" s="152"/>
      <c r="Q2425" s="152"/>
      <c r="R2425" s="152"/>
      <c r="S2425" s="152"/>
      <c r="T2425" s="153" cm="1">
        <f t="array" ref="T2425">MATCH(1,(TDU_Info!$C$5:$C$111=$T$6)*(TDU_Info!$B$5:$B$111&lt;=$B2425),0)</f>
        <v>85</v>
      </c>
      <c r="U2425" s="152">
        <f>100*(INDEX(TDU_Info!$E$5:$E$111,$T2425)/T$11+INDEX(TDU_Info!$F$5:$F$111,$T2425))</f>
        <v>4.0612999999999992</v>
      </c>
      <c r="V2425" s="152">
        <v>7.32</v>
      </c>
      <c r="W2425" s="152">
        <v>9.4619999999999997</v>
      </c>
      <c r="X2425" s="152">
        <v>7.1</v>
      </c>
      <c r="Y2425" s="152">
        <v>7.47</v>
      </c>
      <c r="Z2425" s="152">
        <v>7.9169999999999998</v>
      </c>
      <c r="AA2425" s="152">
        <v>10.234</v>
      </c>
      <c r="AB2425" s="152">
        <v>7.77</v>
      </c>
      <c r="AC2425" s="152">
        <v>7.9720000000000004</v>
      </c>
      <c r="AD2425" s="152">
        <v>7.36</v>
      </c>
      <c r="AE2425" s="152">
        <v>9.3780000000000001</v>
      </c>
      <c r="AF2425" s="152">
        <v>7.15</v>
      </c>
      <c r="AG2425" s="152">
        <v>7.3479999999999999</v>
      </c>
      <c r="AH2425" s="152">
        <v>7.9580000000000002</v>
      </c>
      <c r="AI2425" s="152">
        <v>10.041</v>
      </c>
      <c r="AJ2425" s="152">
        <v>7.77</v>
      </c>
      <c r="AK2425" s="152">
        <v>7.8479999999999999</v>
      </c>
      <c r="AL2425" s="152" t="e">
        <f t="shared" si="474"/>
        <v>#N/A</v>
      </c>
      <c r="AM2425" s="152" t="e">
        <f t="shared" si="475"/>
        <v>#N/A</v>
      </c>
      <c r="AN2425" s="152" t="e">
        <f>NA()</f>
        <v>#N/A</v>
      </c>
      <c r="AO2425" s="152" t="e">
        <f>NA()</f>
        <v>#N/A</v>
      </c>
      <c r="AP2425" s="152">
        <f t="shared" si="446"/>
        <v>8.2187000000000001</v>
      </c>
      <c r="AQ2425" s="152"/>
      <c r="AR2425" s="152"/>
      <c r="AS2425" s="153">
        <f t="shared" si="478"/>
        <v>218</v>
      </c>
      <c r="AT2425" s="153">
        <f t="shared" si="463"/>
        <v>0</v>
      </c>
      <c r="AU2425" s="153">
        <f t="shared" si="464"/>
        <v>0</v>
      </c>
      <c r="AV2425" s="153">
        <f t="shared" si="465"/>
        <v>1</v>
      </c>
      <c r="BA2425">
        <f t="shared" si="479"/>
        <v>6</v>
      </c>
    </row>
    <row r="2426" spans="2:53" x14ac:dyDescent="0.25">
      <c r="B2426" s="155">
        <f t="shared" si="480"/>
        <v>45145.999305555553</v>
      </c>
      <c r="C2426" s="155">
        <f t="shared" si="470"/>
        <v>45145.999305555553</v>
      </c>
      <c r="D2426" s="152">
        <f t="shared" si="471"/>
        <v>7.15</v>
      </c>
      <c r="E2426" s="152"/>
      <c r="F2426" s="152"/>
      <c r="G2426" s="152"/>
      <c r="H2426" s="152" t="e">
        <f t="shared" si="472"/>
        <v>#N/A</v>
      </c>
      <c r="I2426" s="152"/>
      <c r="J2426" s="152" t="e">
        <f t="shared" si="473"/>
        <v>#N/A</v>
      </c>
      <c r="K2426" s="152"/>
      <c r="L2426" s="152"/>
      <c r="M2426" s="152"/>
      <c r="N2426" s="152"/>
      <c r="O2426" s="152"/>
      <c r="P2426" s="152"/>
      <c r="Q2426" s="152"/>
      <c r="R2426" s="152"/>
      <c r="S2426" s="152"/>
      <c r="T2426" s="153" cm="1">
        <f t="array" ref="T2426">MATCH(1,(TDU_Info!$C$5:$C$111=$T$6)*(TDU_Info!$B$5:$B$111&lt;=$B2426),0)</f>
        <v>85</v>
      </c>
      <c r="U2426" s="152">
        <f>100*(INDEX(TDU_Info!$E$5:$E$111,$T2426)/T$11+INDEX(TDU_Info!$F$5:$F$111,$T2426))</f>
        <v>4.0612999999999992</v>
      </c>
      <c r="V2426" s="152">
        <v>7.32</v>
      </c>
      <c r="W2426" s="152">
        <v>9.4619999999999997</v>
      </c>
      <c r="X2426" s="152">
        <v>7.1</v>
      </c>
      <c r="Y2426" s="152">
        <v>7.47</v>
      </c>
      <c r="Z2426" s="152">
        <v>7.9169999999999998</v>
      </c>
      <c r="AA2426" s="152">
        <v>10.234</v>
      </c>
      <c r="AB2426" s="152">
        <v>7.77</v>
      </c>
      <c r="AC2426" s="152">
        <v>7.9720000000000004</v>
      </c>
      <c r="AD2426" s="152">
        <v>7.36</v>
      </c>
      <c r="AE2426" s="152">
        <v>9.3780000000000001</v>
      </c>
      <c r="AF2426" s="152">
        <v>7.15</v>
      </c>
      <c r="AG2426" s="152">
        <v>7.3479999999999999</v>
      </c>
      <c r="AH2426" s="152">
        <v>7.9580000000000002</v>
      </c>
      <c r="AI2426" s="152">
        <v>10.041</v>
      </c>
      <c r="AJ2426" s="152">
        <v>7.77</v>
      </c>
      <c r="AK2426" s="152">
        <v>7.8479999999999999</v>
      </c>
      <c r="AL2426" s="152" t="e">
        <f t="shared" si="474"/>
        <v>#N/A</v>
      </c>
      <c r="AM2426" s="152" t="e">
        <f t="shared" si="475"/>
        <v>#N/A</v>
      </c>
      <c r="AN2426" s="152" t="e">
        <f>NA()</f>
        <v>#N/A</v>
      </c>
      <c r="AO2426" s="152" t="e">
        <f>NA()</f>
        <v>#N/A</v>
      </c>
      <c r="AP2426" s="152">
        <f t="shared" si="446"/>
        <v>8.2187000000000001</v>
      </c>
      <c r="AQ2426" s="152"/>
      <c r="AR2426" s="152"/>
      <c r="AS2426" s="153">
        <f t="shared" si="478"/>
        <v>219</v>
      </c>
      <c r="AT2426" s="153">
        <f t="shared" si="463"/>
        <v>0</v>
      </c>
      <c r="AU2426" s="153">
        <f t="shared" si="464"/>
        <v>0</v>
      </c>
      <c r="AV2426" s="153">
        <f t="shared" si="465"/>
        <v>1</v>
      </c>
      <c r="BA2426">
        <f t="shared" si="479"/>
        <v>7</v>
      </c>
    </row>
    <row r="2427" spans="2:53" x14ac:dyDescent="0.25">
      <c r="B2427" s="155">
        <f t="shared" si="480"/>
        <v>45146.999305555553</v>
      </c>
      <c r="C2427" s="155">
        <f t="shared" si="470"/>
        <v>45146.999305555553</v>
      </c>
      <c r="D2427" s="152">
        <f t="shared" si="471"/>
        <v>7.15</v>
      </c>
      <c r="E2427" s="152"/>
      <c r="F2427" s="152"/>
      <c r="G2427" s="152"/>
      <c r="H2427" s="152" t="e">
        <f t="shared" si="472"/>
        <v>#N/A</v>
      </c>
      <c r="I2427" s="152"/>
      <c r="J2427" s="152" t="e">
        <f t="shared" si="473"/>
        <v>#N/A</v>
      </c>
      <c r="K2427" s="152"/>
      <c r="L2427" s="152"/>
      <c r="M2427" s="152"/>
      <c r="N2427" s="152"/>
      <c r="O2427" s="152"/>
      <c r="P2427" s="152"/>
      <c r="Q2427" s="152"/>
      <c r="R2427" s="152"/>
      <c r="S2427" s="152"/>
      <c r="T2427" s="153" cm="1">
        <f t="array" ref="T2427">MATCH(1,(TDU_Info!$C$5:$C$111=$T$6)*(TDU_Info!$B$5:$B$111&lt;=$B2427),0)</f>
        <v>85</v>
      </c>
      <c r="U2427" s="152">
        <f>100*(INDEX(TDU_Info!$E$5:$E$111,$T2427)/T$11+INDEX(TDU_Info!$F$5:$F$111,$T2427))</f>
        <v>4.0612999999999992</v>
      </c>
      <c r="V2427" s="152">
        <v>7.32</v>
      </c>
      <c r="W2427" s="152">
        <v>9.7420000000000009</v>
      </c>
      <c r="X2427" s="152">
        <v>7.1</v>
      </c>
      <c r="Y2427" s="152">
        <v>7.47</v>
      </c>
      <c r="Z2427" s="152">
        <v>7.9169999999999998</v>
      </c>
      <c r="AA2427" s="152">
        <v>10.260999999999999</v>
      </c>
      <c r="AB2427" s="152">
        <v>7.77</v>
      </c>
      <c r="AC2427" s="152">
        <v>7.9720000000000004</v>
      </c>
      <c r="AD2427" s="152">
        <v>7.36</v>
      </c>
      <c r="AE2427" s="152">
        <v>9.5210000000000008</v>
      </c>
      <c r="AF2427" s="152">
        <v>7.15</v>
      </c>
      <c r="AG2427" s="152">
        <v>7.3479999999999999</v>
      </c>
      <c r="AH2427" s="152">
        <v>7.9580000000000002</v>
      </c>
      <c r="AI2427" s="152">
        <v>10.041</v>
      </c>
      <c r="AJ2427" s="152">
        <v>7.77</v>
      </c>
      <c r="AK2427" s="152">
        <v>7.8479999999999999</v>
      </c>
      <c r="AL2427" s="152" t="e">
        <f t="shared" si="474"/>
        <v>#N/A</v>
      </c>
      <c r="AM2427" s="152" t="e">
        <f t="shared" si="475"/>
        <v>#N/A</v>
      </c>
      <c r="AN2427" s="152" t="e">
        <f>NA()</f>
        <v>#N/A</v>
      </c>
      <c r="AO2427" s="152" t="e">
        <f>NA()</f>
        <v>#N/A</v>
      </c>
      <c r="AP2427" s="152">
        <f t="shared" si="446"/>
        <v>8.2187000000000001</v>
      </c>
      <c r="AQ2427" s="152"/>
      <c r="AR2427" s="152"/>
      <c r="AS2427" s="153">
        <f t="shared" si="478"/>
        <v>220</v>
      </c>
      <c r="AT2427" s="153">
        <f t="shared" si="463"/>
        <v>0</v>
      </c>
      <c r="AU2427" s="153">
        <f t="shared" si="464"/>
        <v>0</v>
      </c>
      <c r="AV2427" s="153">
        <f t="shared" si="465"/>
        <v>1</v>
      </c>
      <c r="BA2427">
        <f t="shared" si="479"/>
        <v>8</v>
      </c>
    </row>
    <row r="2428" spans="2:53" x14ac:dyDescent="0.25">
      <c r="B2428" s="155">
        <f t="shared" si="480"/>
        <v>45147.999305555553</v>
      </c>
      <c r="C2428" s="155">
        <f t="shared" si="470"/>
        <v>45147.999305555553</v>
      </c>
      <c r="D2428" s="152">
        <f t="shared" si="471"/>
        <v>7.17</v>
      </c>
      <c r="E2428" s="152"/>
      <c r="F2428" s="152"/>
      <c r="G2428" s="152"/>
      <c r="H2428" s="152" t="e">
        <f t="shared" si="472"/>
        <v>#N/A</v>
      </c>
      <c r="I2428" s="152"/>
      <c r="J2428" s="152" t="e">
        <f t="shared" si="473"/>
        <v>#N/A</v>
      </c>
      <c r="K2428" s="152"/>
      <c r="L2428" s="152"/>
      <c r="M2428" s="152"/>
      <c r="N2428" s="152"/>
      <c r="O2428" s="152"/>
      <c r="P2428" s="152"/>
      <c r="Q2428" s="152"/>
      <c r="R2428" s="152"/>
      <c r="S2428" s="152"/>
      <c r="T2428" s="153" cm="1">
        <f t="array" ref="T2428">MATCH(1,(TDU_Info!$C$5:$C$111=$T$6)*(TDU_Info!$B$5:$B$111&lt;=$B2428),0)</f>
        <v>85</v>
      </c>
      <c r="U2428" s="152">
        <f>100*(INDEX(TDU_Info!$E$5:$E$111,$T2428)/T$11+INDEX(TDU_Info!$F$5:$F$111,$T2428))</f>
        <v>4.0612999999999992</v>
      </c>
      <c r="V2428" s="152">
        <v>10.576000000000001</v>
      </c>
      <c r="W2428" s="152">
        <v>9.7420000000000009</v>
      </c>
      <c r="X2428" s="152">
        <v>7.17</v>
      </c>
      <c r="Y2428" s="152">
        <v>7.47</v>
      </c>
      <c r="Z2428" s="152">
        <v>11.173</v>
      </c>
      <c r="AA2428" s="152">
        <v>10.260999999999999</v>
      </c>
      <c r="AB2428" s="152">
        <v>7.77</v>
      </c>
      <c r="AC2428" s="152">
        <v>8.14</v>
      </c>
      <c r="AD2428" s="152">
        <v>10.417999999999999</v>
      </c>
      <c r="AE2428" s="152">
        <v>9.5210000000000008</v>
      </c>
      <c r="AF2428" s="152">
        <v>7.17</v>
      </c>
      <c r="AG2428" s="152">
        <v>7.47</v>
      </c>
      <c r="AH2428" s="152">
        <v>11.016</v>
      </c>
      <c r="AI2428" s="152">
        <v>10.041</v>
      </c>
      <c r="AJ2428" s="152">
        <v>7.77</v>
      </c>
      <c r="AK2428" s="152">
        <v>8.14</v>
      </c>
      <c r="AL2428" s="152" t="e">
        <f t="shared" si="474"/>
        <v>#N/A</v>
      </c>
      <c r="AM2428" s="152" t="e">
        <f t="shared" si="475"/>
        <v>#N/A</v>
      </c>
      <c r="AN2428" s="152" t="e">
        <f>NA()</f>
        <v>#N/A</v>
      </c>
      <c r="AO2428" s="152" t="e">
        <f>NA()</f>
        <v>#N/A</v>
      </c>
      <c r="AP2428" s="152">
        <f t="shared" si="446"/>
        <v>8.2187000000000001</v>
      </c>
      <c r="AQ2428" s="152"/>
      <c r="AR2428" s="152"/>
      <c r="AS2428" s="153">
        <f t="shared" si="478"/>
        <v>221</v>
      </c>
      <c r="AT2428" s="153">
        <f t="shared" si="463"/>
        <v>0</v>
      </c>
      <c r="AU2428" s="153">
        <f t="shared" si="464"/>
        <v>0</v>
      </c>
      <c r="AV2428" s="153">
        <f t="shared" si="465"/>
        <v>1</v>
      </c>
      <c r="BA2428">
        <f t="shared" si="479"/>
        <v>9</v>
      </c>
    </row>
    <row r="2429" spans="2:53" x14ac:dyDescent="0.25">
      <c r="B2429" s="155">
        <f t="shared" si="480"/>
        <v>45148.999305555553</v>
      </c>
      <c r="C2429" s="155">
        <f t="shared" si="470"/>
        <v>45148.999305555553</v>
      </c>
      <c r="D2429" s="152">
        <f t="shared" si="471"/>
        <v>7.17</v>
      </c>
      <c r="E2429" s="152"/>
      <c r="F2429" s="152"/>
      <c r="G2429" s="152"/>
      <c r="H2429" s="152" t="e">
        <f t="shared" si="472"/>
        <v>#N/A</v>
      </c>
      <c r="I2429" s="152"/>
      <c r="J2429" s="152" t="e">
        <f t="shared" si="473"/>
        <v>#N/A</v>
      </c>
      <c r="K2429" s="152"/>
      <c r="L2429" s="152"/>
      <c r="M2429" s="152"/>
      <c r="N2429" s="152"/>
      <c r="O2429" s="152"/>
      <c r="P2429" s="152"/>
      <c r="Q2429" s="152"/>
      <c r="R2429" s="152"/>
      <c r="S2429" s="152"/>
      <c r="T2429" s="153" cm="1">
        <f t="array" ref="T2429">MATCH(1,(TDU_Info!$C$5:$C$111=$T$6)*(TDU_Info!$B$5:$B$111&lt;=$B2429),0)</f>
        <v>85</v>
      </c>
      <c r="U2429" s="152">
        <f>100*(INDEX(TDU_Info!$E$5:$E$111,$T2429)/T$11+INDEX(TDU_Info!$F$5:$F$111,$T2429))</f>
        <v>4.0612999999999992</v>
      </c>
      <c r="V2429" s="152">
        <v>10.576000000000001</v>
      </c>
      <c r="W2429" s="152">
        <v>9.7420000000000009</v>
      </c>
      <c r="X2429" s="152">
        <v>7.17</v>
      </c>
      <c r="Y2429" s="152">
        <v>7.47</v>
      </c>
      <c r="Z2429" s="152">
        <v>11.173</v>
      </c>
      <c r="AA2429" s="152">
        <v>10.260999999999999</v>
      </c>
      <c r="AB2429" s="152">
        <v>7.77</v>
      </c>
      <c r="AC2429" s="152">
        <v>8.14</v>
      </c>
      <c r="AD2429" s="152">
        <v>10.417999999999999</v>
      </c>
      <c r="AE2429" s="152">
        <v>9.5210000000000008</v>
      </c>
      <c r="AF2429" s="152">
        <v>7.17</v>
      </c>
      <c r="AG2429" s="152">
        <v>7.47</v>
      </c>
      <c r="AH2429" s="152">
        <v>11.016</v>
      </c>
      <c r="AI2429" s="152">
        <v>10.041</v>
      </c>
      <c r="AJ2429" s="152">
        <v>7.77</v>
      </c>
      <c r="AK2429" s="152">
        <v>8.14</v>
      </c>
      <c r="AL2429" s="152" t="e">
        <f t="shared" si="474"/>
        <v>#N/A</v>
      </c>
      <c r="AM2429" s="152" t="e">
        <f t="shared" si="475"/>
        <v>#N/A</v>
      </c>
      <c r="AN2429" s="152" t="e">
        <f>NA()</f>
        <v>#N/A</v>
      </c>
      <c r="AO2429" s="152" t="e">
        <f>NA()</f>
        <v>#N/A</v>
      </c>
      <c r="AP2429" s="152">
        <f t="shared" si="446"/>
        <v>8.2187000000000001</v>
      </c>
      <c r="AQ2429" s="152"/>
      <c r="AR2429" s="152"/>
      <c r="AS2429" s="153">
        <f t="shared" si="478"/>
        <v>222</v>
      </c>
      <c r="AT2429" s="153">
        <f t="shared" si="463"/>
        <v>0</v>
      </c>
      <c r="AU2429" s="153">
        <f t="shared" si="464"/>
        <v>0</v>
      </c>
      <c r="AV2429" s="153">
        <f t="shared" si="465"/>
        <v>1</v>
      </c>
      <c r="BA2429">
        <f t="shared" si="479"/>
        <v>10</v>
      </c>
    </row>
    <row r="2430" spans="2:53" x14ac:dyDescent="0.25">
      <c r="B2430" s="155">
        <f t="shared" si="480"/>
        <v>45149.999305555553</v>
      </c>
      <c r="C2430" s="155">
        <f t="shared" si="470"/>
        <v>45149.999305555553</v>
      </c>
      <c r="D2430" s="152">
        <f t="shared" si="471"/>
        <v>7.65</v>
      </c>
      <c r="E2430" s="152"/>
      <c r="F2430" s="152"/>
      <c r="G2430" s="152"/>
      <c r="H2430" s="152" t="e">
        <f t="shared" si="472"/>
        <v>#N/A</v>
      </c>
      <c r="I2430" s="152"/>
      <c r="J2430" s="152" t="e">
        <f t="shared" si="473"/>
        <v>#N/A</v>
      </c>
      <c r="K2430" s="152"/>
      <c r="L2430" s="152"/>
      <c r="M2430" s="152"/>
      <c r="N2430" s="152"/>
      <c r="O2430" s="152"/>
      <c r="P2430" s="152"/>
      <c r="Q2430" s="152"/>
      <c r="R2430" s="152"/>
      <c r="S2430" s="152"/>
      <c r="T2430" s="153" cm="1">
        <f t="array" ref="T2430">MATCH(1,(TDU_Info!$C$5:$C$111=$T$6)*(TDU_Info!$B$5:$B$111&lt;=$B2430),0)</f>
        <v>85</v>
      </c>
      <c r="U2430" s="152">
        <f>100*(INDEX(TDU_Info!$E$5:$E$111,$T2430)/T$11+INDEX(TDU_Info!$F$5:$F$111,$T2430))</f>
        <v>4.0612999999999992</v>
      </c>
      <c r="V2430" s="152">
        <v>10.576000000000001</v>
      </c>
      <c r="W2430" s="152">
        <v>9.7420000000000009</v>
      </c>
      <c r="X2430" s="152">
        <v>7.6</v>
      </c>
      <c r="Y2430" s="152">
        <v>7.97</v>
      </c>
      <c r="Z2430" s="152">
        <v>11.173</v>
      </c>
      <c r="AA2430" s="152">
        <v>10.260999999999999</v>
      </c>
      <c r="AB2430" s="152">
        <v>8.1999999999999993</v>
      </c>
      <c r="AC2430" s="152">
        <v>8.5719999999999992</v>
      </c>
      <c r="AD2430" s="152">
        <v>10.417999999999999</v>
      </c>
      <c r="AE2430" s="152">
        <v>9.5210000000000008</v>
      </c>
      <c r="AF2430" s="152">
        <v>7.65</v>
      </c>
      <c r="AG2430" s="152">
        <v>7.97</v>
      </c>
      <c r="AH2430" s="152">
        <v>11.016</v>
      </c>
      <c r="AI2430" s="152">
        <v>10.041</v>
      </c>
      <c r="AJ2430" s="152">
        <v>8.25</v>
      </c>
      <c r="AK2430" s="152">
        <v>8.5719999999999992</v>
      </c>
      <c r="AL2430" s="152" t="e">
        <f t="shared" si="474"/>
        <v>#N/A</v>
      </c>
      <c r="AM2430" s="152" t="e">
        <f t="shared" si="475"/>
        <v>#N/A</v>
      </c>
      <c r="AN2430" s="152" t="e">
        <f>NA()</f>
        <v>#N/A</v>
      </c>
      <c r="AO2430" s="152" t="e">
        <f>NA()</f>
        <v>#N/A</v>
      </c>
      <c r="AP2430" s="152">
        <f t="shared" si="446"/>
        <v>8.2187000000000001</v>
      </c>
      <c r="AQ2430" s="152"/>
      <c r="AR2430" s="152"/>
      <c r="AS2430" s="153">
        <f t="shared" si="478"/>
        <v>223</v>
      </c>
      <c r="AT2430" s="153">
        <f t="shared" si="463"/>
        <v>0</v>
      </c>
      <c r="AU2430" s="153">
        <f t="shared" si="464"/>
        <v>0</v>
      </c>
      <c r="AV2430" s="153">
        <f t="shared" si="465"/>
        <v>1</v>
      </c>
      <c r="BA2430">
        <f t="shared" si="479"/>
        <v>11</v>
      </c>
    </row>
    <row r="2431" spans="2:53" x14ac:dyDescent="0.25">
      <c r="B2431" s="155">
        <f t="shared" si="480"/>
        <v>45150.999305555553</v>
      </c>
      <c r="C2431" s="155">
        <f t="shared" si="470"/>
        <v>45150.999305555553</v>
      </c>
      <c r="D2431" s="152">
        <f t="shared" si="471"/>
        <v>8.1850000000000005</v>
      </c>
      <c r="E2431" s="152"/>
      <c r="F2431" s="152"/>
      <c r="G2431" s="152"/>
      <c r="H2431" s="152" t="e">
        <f t="shared" si="472"/>
        <v>#N/A</v>
      </c>
      <c r="I2431" s="152"/>
      <c r="J2431" s="152" t="e">
        <f t="shared" si="473"/>
        <v>#N/A</v>
      </c>
      <c r="K2431" s="152"/>
      <c r="L2431" s="152"/>
      <c r="M2431" s="152"/>
      <c r="N2431" s="152"/>
      <c r="O2431" s="152"/>
      <c r="P2431" s="152"/>
      <c r="Q2431" s="152"/>
      <c r="R2431" s="152"/>
      <c r="S2431" s="152"/>
      <c r="T2431" s="153" cm="1">
        <f t="array" ref="T2431">MATCH(1,(TDU_Info!$C$5:$C$111=$T$6)*(TDU_Info!$B$5:$B$111&lt;=$B2431),0)</f>
        <v>85</v>
      </c>
      <c r="U2431" s="152">
        <f>100*(INDEX(TDU_Info!$E$5:$E$111,$T2431)/T$11+INDEX(TDU_Info!$F$5:$F$111,$T2431))</f>
        <v>4.0612999999999992</v>
      </c>
      <c r="V2431" s="152">
        <v>10.576000000000001</v>
      </c>
      <c r="W2431" s="152">
        <v>9.7420000000000009</v>
      </c>
      <c r="X2431" s="152">
        <v>8.1999999999999993</v>
      </c>
      <c r="Y2431" s="152">
        <v>8.3710000000000004</v>
      </c>
      <c r="Z2431" s="152">
        <v>11.173</v>
      </c>
      <c r="AA2431" s="152">
        <v>10.260999999999999</v>
      </c>
      <c r="AB2431" s="152">
        <v>8.6</v>
      </c>
      <c r="AC2431" s="152">
        <v>8.8719999999999999</v>
      </c>
      <c r="AD2431" s="152">
        <v>10.417999999999999</v>
      </c>
      <c r="AE2431" s="152">
        <v>9.5210000000000008</v>
      </c>
      <c r="AF2431" s="152">
        <v>8.1850000000000005</v>
      </c>
      <c r="AG2431" s="152">
        <v>8.2449999999999992</v>
      </c>
      <c r="AH2431" s="152">
        <v>11.016</v>
      </c>
      <c r="AI2431" s="152">
        <v>10.041</v>
      </c>
      <c r="AJ2431" s="152">
        <v>8.65</v>
      </c>
      <c r="AK2431" s="152">
        <v>8.7349999999999994</v>
      </c>
      <c r="AL2431" s="152" t="e">
        <f t="shared" si="474"/>
        <v>#N/A</v>
      </c>
      <c r="AM2431" s="152" t="e">
        <f t="shared" si="475"/>
        <v>#N/A</v>
      </c>
      <c r="AN2431" s="152" t="e">
        <f>NA()</f>
        <v>#N/A</v>
      </c>
      <c r="AO2431" s="152" t="e">
        <f>NA()</f>
        <v>#N/A</v>
      </c>
      <c r="AP2431" s="152">
        <f t="shared" si="446"/>
        <v>8.2187000000000001</v>
      </c>
      <c r="AQ2431" s="152"/>
      <c r="AR2431" s="152"/>
      <c r="AS2431" s="153">
        <f t="shared" si="478"/>
        <v>224</v>
      </c>
      <c r="AT2431" s="153">
        <f t="shared" si="463"/>
        <v>0</v>
      </c>
      <c r="AU2431" s="153">
        <f t="shared" si="464"/>
        <v>0</v>
      </c>
      <c r="AV2431" s="153">
        <f t="shared" si="465"/>
        <v>1</v>
      </c>
      <c r="BA2431">
        <f t="shared" si="479"/>
        <v>12</v>
      </c>
    </row>
    <row r="2432" spans="2:53" x14ac:dyDescent="0.25">
      <c r="B2432" s="155">
        <f t="shared" si="480"/>
        <v>45151.999305555553</v>
      </c>
      <c r="C2432" s="155">
        <f t="shared" si="470"/>
        <v>45151.999305555553</v>
      </c>
      <c r="D2432" s="152">
        <f t="shared" si="471"/>
        <v>8.1850000000000005</v>
      </c>
      <c r="E2432" s="152"/>
      <c r="F2432" s="152"/>
      <c r="G2432" s="152"/>
      <c r="H2432" s="152" t="e">
        <f t="shared" si="472"/>
        <v>#N/A</v>
      </c>
      <c r="I2432" s="152"/>
      <c r="J2432" s="152" t="e">
        <f t="shared" si="473"/>
        <v>#N/A</v>
      </c>
      <c r="K2432" s="152"/>
      <c r="L2432" s="152"/>
      <c r="M2432" s="152"/>
      <c r="N2432" s="152"/>
      <c r="O2432" s="152"/>
      <c r="P2432" s="152"/>
      <c r="Q2432" s="152"/>
      <c r="R2432" s="152"/>
      <c r="S2432" s="152"/>
      <c r="T2432" s="153" cm="1">
        <f t="array" ref="T2432">MATCH(1,(TDU_Info!$C$5:$C$111=$T$6)*(TDU_Info!$B$5:$B$111&lt;=$B2432),0)</f>
        <v>85</v>
      </c>
      <c r="U2432" s="152">
        <f>100*(INDEX(TDU_Info!$E$5:$E$111,$T2432)/T$11+INDEX(TDU_Info!$F$5:$F$111,$T2432))</f>
        <v>4.0612999999999992</v>
      </c>
      <c r="V2432" s="152">
        <v>10.576000000000001</v>
      </c>
      <c r="W2432" s="152">
        <v>9.7420000000000009</v>
      </c>
      <c r="X2432" s="152">
        <v>8.1999999999999993</v>
      </c>
      <c r="Y2432" s="152">
        <v>8.3710000000000004</v>
      </c>
      <c r="Z2432" s="152">
        <v>11.173</v>
      </c>
      <c r="AA2432" s="152">
        <v>10.260999999999999</v>
      </c>
      <c r="AB2432" s="152">
        <v>8.6</v>
      </c>
      <c r="AC2432" s="152">
        <v>8.8719999999999999</v>
      </c>
      <c r="AD2432" s="152">
        <v>10.417999999999999</v>
      </c>
      <c r="AE2432" s="152">
        <v>9.5210000000000008</v>
      </c>
      <c r="AF2432" s="152">
        <v>8.1850000000000005</v>
      </c>
      <c r="AG2432" s="152">
        <v>8.2449999999999992</v>
      </c>
      <c r="AH2432" s="152">
        <v>11.016</v>
      </c>
      <c r="AI2432" s="152">
        <v>10.041</v>
      </c>
      <c r="AJ2432" s="152">
        <v>8.65</v>
      </c>
      <c r="AK2432" s="152">
        <v>8.7349999999999994</v>
      </c>
      <c r="AL2432" s="152" t="e">
        <f t="shared" si="474"/>
        <v>#N/A</v>
      </c>
      <c r="AM2432" s="152" t="e">
        <f t="shared" si="475"/>
        <v>#N/A</v>
      </c>
      <c r="AN2432" s="152" t="e">
        <f>NA()</f>
        <v>#N/A</v>
      </c>
      <c r="AO2432" s="152" t="e">
        <f>NA()</f>
        <v>#N/A</v>
      </c>
      <c r="AP2432" s="152">
        <f t="shared" si="446"/>
        <v>8.2187000000000001</v>
      </c>
      <c r="AQ2432" s="152"/>
      <c r="AR2432" s="152"/>
      <c r="AS2432" s="153">
        <f t="shared" si="478"/>
        <v>225</v>
      </c>
      <c r="AT2432" s="153">
        <f t="shared" si="463"/>
        <v>0</v>
      </c>
      <c r="AU2432" s="153">
        <f t="shared" si="464"/>
        <v>0</v>
      </c>
      <c r="AV2432" s="153">
        <f t="shared" si="465"/>
        <v>1</v>
      </c>
      <c r="BA2432">
        <f t="shared" si="479"/>
        <v>13</v>
      </c>
    </row>
    <row r="2433" spans="2:53" x14ac:dyDescent="0.25">
      <c r="B2433" s="155">
        <f t="shared" si="480"/>
        <v>45152.999305555553</v>
      </c>
      <c r="C2433" s="155">
        <f t="shared" si="470"/>
        <v>45152.999305555553</v>
      </c>
      <c r="D2433" s="152">
        <f t="shared" si="471"/>
        <v>8.1850000000000005</v>
      </c>
      <c r="E2433" s="152"/>
      <c r="F2433" s="152"/>
      <c r="G2433" s="152"/>
      <c r="H2433" s="152" t="e">
        <f t="shared" si="472"/>
        <v>#N/A</v>
      </c>
      <c r="I2433" s="152"/>
      <c r="J2433" s="152" t="e">
        <f t="shared" si="473"/>
        <v>#N/A</v>
      </c>
      <c r="K2433" s="152"/>
      <c r="L2433" s="152"/>
      <c r="M2433" s="152"/>
      <c r="N2433" s="152"/>
      <c r="O2433" s="152"/>
      <c r="P2433" s="152"/>
      <c r="Q2433" s="152"/>
      <c r="R2433" s="152"/>
      <c r="S2433" s="152"/>
      <c r="T2433" s="153" cm="1">
        <f t="array" ref="T2433">MATCH(1,(TDU_Info!$C$5:$C$111=$T$6)*(TDU_Info!$B$5:$B$111&lt;=$B2433),0)</f>
        <v>85</v>
      </c>
      <c r="U2433" s="152">
        <f>100*(INDEX(TDU_Info!$E$5:$E$111,$T2433)/T$11+INDEX(TDU_Info!$F$5:$F$111,$T2433))</f>
        <v>4.0612999999999992</v>
      </c>
      <c r="V2433" s="152">
        <v>10.576000000000001</v>
      </c>
      <c r="W2433" s="152">
        <v>9.7420000000000009</v>
      </c>
      <c r="X2433" s="152">
        <v>8.1999999999999993</v>
      </c>
      <c r="Y2433" s="152">
        <v>8.3710000000000004</v>
      </c>
      <c r="Z2433" s="152">
        <v>11.173</v>
      </c>
      <c r="AA2433" s="152">
        <v>10.260999999999999</v>
      </c>
      <c r="AB2433" s="152">
        <v>8.6</v>
      </c>
      <c r="AC2433" s="152">
        <v>8.8719999999999999</v>
      </c>
      <c r="AD2433" s="152">
        <v>10.417999999999999</v>
      </c>
      <c r="AE2433" s="152">
        <v>9.5210000000000008</v>
      </c>
      <c r="AF2433" s="152">
        <v>8.1850000000000005</v>
      </c>
      <c r="AG2433" s="152">
        <v>8.2449999999999992</v>
      </c>
      <c r="AH2433" s="152">
        <v>11.016</v>
      </c>
      <c r="AI2433" s="152">
        <v>10.041</v>
      </c>
      <c r="AJ2433" s="152">
        <v>8.65</v>
      </c>
      <c r="AK2433" s="152">
        <v>8.7349999999999994</v>
      </c>
      <c r="AL2433" s="152" t="e">
        <f t="shared" si="474"/>
        <v>#N/A</v>
      </c>
      <c r="AM2433" s="152" t="e">
        <f t="shared" si="475"/>
        <v>#N/A</v>
      </c>
      <c r="AN2433" s="152" t="e">
        <f>NA()</f>
        <v>#N/A</v>
      </c>
      <c r="AO2433" s="152" t="e">
        <f>NA()</f>
        <v>#N/A</v>
      </c>
      <c r="AP2433" s="152">
        <f t="shared" si="446"/>
        <v>8.2187000000000001</v>
      </c>
      <c r="AQ2433" s="152"/>
      <c r="AR2433" s="152"/>
      <c r="AS2433" s="153">
        <f t="shared" si="478"/>
        <v>226</v>
      </c>
      <c r="AT2433" s="153">
        <f t="shared" si="463"/>
        <v>0</v>
      </c>
      <c r="AU2433" s="153">
        <f t="shared" si="464"/>
        <v>0</v>
      </c>
      <c r="AV2433" s="153">
        <f t="shared" si="465"/>
        <v>1</v>
      </c>
      <c r="BA2433">
        <f t="shared" si="479"/>
        <v>14</v>
      </c>
    </row>
    <row r="2434" spans="2:53" x14ac:dyDescent="0.25">
      <c r="B2434" s="155">
        <f t="shared" si="480"/>
        <v>45153.999305555553</v>
      </c>
      <c r="C2434" s="155">
        <f t="shared" si="470"/>
        <v>45153.999305555553</v>
      </c>
      <c r="D2434" s="152">
        <f t="shared" si="471"/>
        <v>8.1850000000000005</v>
      </c>
      <c r="E2434" s="152"/>
      <c r="F2434" s="152"/>
      <c r="G2434" s="152"/>
      <c r="H2434" s="152" t="e">
        <f t="shared" si="472"/>
        <v>#N/A</v>
      </c>
      <c r="I2434" s="152"/>
      <c r="J2434" s="152" t="e">
        <f t="shared" si="473"/>
        <v>#N/A</v>
      </c>
      <c r="K2434" s="152"/>
      <c r="L2434" s="152"/>
      <c r="M2434" s="152"/>
      <c r="N2434" s="152"/>
      <c r="O2434" s="152"/>
      <c r="P2434" s="152"/>
      <c r="Q2434" s="152"/>
      <c r="R2434" s="152"/>
      <c r="S2434" s="152"/>
      <c r="T2434" s="153" cm="1">
        <f t="array" ref="T2434">MATCH(1,(TDU_Info!$C$5:$C$111=$T$6)*(TDU_Info!$B$5:$B$111&lt;=$B2434),0)</f>
        <v>85</v>
      </c>
      <c r="U2434" s="152">
        <f>100*(INDEX(TDU_Info!$E$5:$E$111,$T2434)/T$11+INDEX(TDU_Info!$F$5:$F$111,$T2434))</f>
        <v>4.0612999999999992</v>
      </c>
      <c r="V2434" s="152">
        <v>10.576000000000001</v>
      </c>
      <c r="W2434" s="152">
        <v>9.7420000000000009</v>
      </c>
      <c r="X2434" s="152">
        <v>8.1999999999999993</v>
      </c>
      <c r="Y2434" s="152">
        <v>8.2710000000000008</v>
      </c>
      <c r="Z2434" s="152">
        <v>11.173</v>
      </c>
      <c r="AA2434" s="152">
        <v>10.260999999999999</v>
      </c>
      <c r="AB2434" s="152">
        <v>8.6</v>
      </c>
      <c r="AC2434" s="152">
        <v>8.6720000000000006</v>
      </c>
      <c r="AD2434" s="152">
        <v>10.417999999999999</v>
      </c>
      <c r="AE2434" s="152">
        <v>9.5210000000000008</v>
      </c>
      <c r="AF2434" s="152">
        <v>8.1850000000000005</v>
      </c>
      <c r="AG2434" s="152">
        <v>8.2449999999999992</v>
      </c>
      <c r="AH2434" s="152">
        <v>11.016</v>
      </c>
      <c r="AI2434" s="152">
        <v>10.041</v>
      </c>
      <c r="AJ2434" s="152">
        <v>8.65</v>
      </c>
      <c r="AK2434" s="152">
        <v>8.6720000000000006</v>
      </c>
      <c r="AL2434" s="152" t="e">
        <f t="shared" si="474"/>
        <v>#N/A</v>
      </c>
      <c r="AM2434" s="152" t="e">
        <f t="shared" si="475"/>
        <v>#N/A</v>
      </c>
      <c r="AN2434" s="152" t="e">
        <f>NA()</f>
        <v>#N/A</v>
      </c>
      <c r="AO2434" s="152" t="e">
        <f>NA()</f>
        <v>#N/A</v>
      </c>
      <c r="AP2434" s="152">
        <f t="shared" si="446"/>
        <v>8.2187000000000001</v>
      </c>
      <c r="AQ2434" s="152"/>
      <c r="AR2434" s="152"/>
      <c r="AS2434" s="153">
        <f t="shared" si="478"/>
        <v>227</v>
      </c>
      <c r="AT2434" s="153">
        <f t="shared" si="463"/>
        <v>0</v>
      </c>
      <c r="AU2434" s="153">
        <f t="shared" si="464"/>
        <v>0</v>
      </c>
      <c r="AV2434" s="153">
        <f t="shared" si="465"/>
        <v>1</v>
      </c>
      <c r="BA2434">
        <f t="shared" si="479"/>
        <v>15</v>
      </c>
    </row>
    <row r="2435" spans="2:53" x14ac:dyDescent="0.25">
      <c r="B2435" s="155">
        <f t="shared" si="480"/>
        <v>45154.999305555553</v>
      </c>
      <c r="C2435" s="155">
        <f t="shared" si="470"/>
        <v>45154.999305555553</v>
      </c>
      <c r="D2435" s="152">
        <f t="shared" si="471"/>
        <v>8.25</v>
      </c>
      <c r="E2435" s="152"/>
      <c r="F2435" s="152"/>
      <c r="G2435" s="152"/>
      <c r="H2435" s="152" t="e">
        <f t="shared" si="472"/>
        <v>#N/A</v>
      </c>
      <c r="I2435" s="152"/>
      <c r="J2435" s="152" t="e">
        <f t="shared" si="473"/>
        <v>#N/A</v>
      </c>
      <c r="K2435" s="152"/>
      <c r="L2435" s="152"/>
      <c r="M2435" s="152"/>
      <c r="N2435" s="152"/>
      <c r="O2435" s="152"/>
      <c r="P2435" s="152"/>
      <c r="Q2435" s="152"/>
      <c r="R2435" s="152"/>
      <c r="S2435" s="152"/>
      <c r="T2435" s="153" cm="1">
        <f t="array" ref="T2435">MATCH(1,(TDU_Info!$C$5:$C$111=$T$6)*(TDU_Info!$B$5:$B$111&lt;=$B2435),0)</f>
        <v>85</v>
      </c>
      <c r="U2435" s="152">
        <f>100*(INDEX(TDU_Info!$E$5:$E$111,$T2435)/T$11+INDEX(TDU_Info!$F$5:$F$111,$T2435))</f>
        <v>4.0612999999999992</v>
      </c>
      <c r="V2435" s="152">
        <v>10.316000000000001</v>
      </c>
      <c r="W2435" s="152">
        <v>9.8460000000000001</v>
      </c>
      <c r="X2435" s="152">
        <v>8.1999999999999993</v>
      </c>
      <c r="Y2435" s="152">
        <v>8.2710000000000008</v>
      </c>
      <c r="Z2435" s="152">
        <v>10.813000000000001</v>
      </c>
      <c r="AA2435" s="152">
        <v>10.305</v>
      </c>
      <c r="AB2435" s="152">
        <v>8.6</v>
      </c>
      <c r="AC2435" s="152">
        <v>8.6720000000000006</v>
      </c>
      <c r="AD2435" s="152">
        <v>10.157999999999999</v>
      </c>
      <c r="AE2435" s="152">
        <v>9.6129999999999995</v>
      </c>
      <c r="AF2435" s="152">
        <v>8.25</v>
      </c>
      <c r="AG2435" s="152">
        <v>8.2710000000000008</v>
      </c>
      <c r="AH2435" s="152">
        <v>10.656000000000001</v>
      </c>
      <c r="AI2435" s="152">
        <v>10.073</v>
      </c>
      <c r="AJ2435" s="152">
        <v>8.65</v>
      </c>
      <c r="AK2435" s="152">
        <v>8.6720000000000006</v>
      </c>
      <c r="AL2435" s="152" t="e">
        <f t="shared" si="474"/>
        <v>#N/A</v>
      </c>
      <c r="AM2435" s="152" t="e">
        <f t="shared" si="475"/>
        <v>#N/A</v>
      </c>
      <c r="AN2435" s="152" t="e">
        <f>NA()</f>
        <v>#N/A</v>
      </c>
      <c r="AO2435" s="152" t="e">
        <f>NA()</f>
        <v>#N/A</v>
      </c>
      <c r="AP2435" s="152">
        <f t="shared" si="446"/>
        <v>8.2187000000000001</v>
      </c>
      <c r="AQ2435" s="152"/>
      <c r="AR2435" s="152"/>
      <c r="AS2435" s="153">
        <f t="shared" si="478"/>
        <v>228</v>
      </c>
      <c r="AT2435" s="153">
        <f t="shared" si="463"/>
        <v>0</v>
      </c>
      <c r="AU2435" s="153">
        <f t="shared" si="464"/>
        <v>0</v>
      </c>
      <c r="AV2435" s="153">
        <f t="shared" si="465"/>
        <v>1</v>
      </c>
      <c r="BA2435">
        <f t="shared" si="479"/>
        <v>16</v>
      </c>
    </row>
    <row r="2436" spans="2:53" x14ac:dyDescent="0.25">
      <c r="B2436" s="155">
        <f t="shared" si="480"/>
        <v>45155.999305555553</v>
      </c>
      <c r="C2436" s="155">
        <f t="shared" si="470"/>
        <v>45155.999305555553</v>
      </c>
      <c r="D2436" s="152">
        <f t="shared" si="471"/>
        <v>8.25</v>
      </c>
      <c r="E2436" s="152"/>
      <c r="F2436" s="152"/>
      <c r="G2436" s="152"/>
      <c r="H2436" s="152" t="e">
        <f t="shared" si="472"/>
        <v>#N/A</v>
      </c>
      <c r="I2436" s="152"/>
      <c r="J2436" s="152" t="e">
        <f t="shared" si="473"/>
        <v>#N/A</v>
      </c>
      <c r="K2436" s="152"/>
      <c r="L2436" s="152"/>
      <c r="M2436" s="152"/>
      <c r="N2436" s="152"/>
      <c r="O2436" s="152"/>
      <c r="P2436" s="152"/>
      <c r="Q2436" s="152"/>
      <c r="R2436" s="152"/>
      <c r="S2436" s="152"/>
      <c r="T2436" s="153" cm="1">
        <f t="array" ref="T2436">MATCH(1,(TDU_Info!$C$5:$C$111=$T$6)*(TDU_Info!$B$5:$B$111&lt;=$B2436),0)</f>
        <v>85</v>
      </c>
      <c r="U2436" s="152">
        <f>100*(INDEX(TDU_Info!$E$5:$E$111,$T2436)/T$11+INDEX(TDU_Info!$F$5:$F$111,$T2436))</f>
        <v>4.0612999999999992</v>
      </c>
      <c r="V2436" s="152">
        <v>10.316000000000001</v>
      </c>
      <c r="W2436" s="152">
        <v>9.8460000000000001</v>
      </c>
      <c r="X2436" s="152">
        <v>8.1999999999999993</v>
      </c>
      <c r="Y2436" s="152">
        <v>8.2710000000000008</v>
      </c>
      <c r="Z2436" s="152">
        <v>10.813000000000001</v>
      </c>
      <c r="AA2436" s="152">
        <v>10.305</v>
      </c>
      <c r="AB2436" s="152">
        <v>8.6</v>
      </c>
      <c r="AC2436" s="152">
        <v>8.6720000000000006</v>
      </c>
      <c r="AD2436" s="152">
        <v>10.157999999999999</v>
      </c>
      <c r="AE2436" s="152">
        <v>9.6129999999999995</v>
      </c>
      <c r="AF2436" s="152">
        <v>8.25</v>
      </c>
      <c r="AG2436" s="152">
        <v>8.2710000000000008</v>
      </c>
      <c r="AH2436" s="152">
        <v>10.656000000000001</v>
      </c>
      <c r="AI2436" s="152">
        <v>10.073</v>
      </c>
      <c r="AJ2436" s="152">
        <v>8.65</v>
      </c>
      <c r="AK2436" s="152">
        <v>8.6720000000000006</v>
      </c>
      <c r="AL2436" s="152" t="e">
        <f t="shared" si="474"/>
        <v>#N/A</v>
      </c>
      <c r="AM2436" s="152" t="e">
        <f t="shared" si="475"/>
        <v>#N/A</v>
      </c>
      <c r="AN2436" s="152" t="e">
        <f>NA()</f>
        <v>#N/A</v>
      </c>
      <c r="AO2436" s="152" t="e">
        <f>NA()</f>
        <v>#N/A</v>
      </c>
      <c r="AP2436" s="152">
        <f t="shared" si="446"/>
        <v>8.2187000000000001</v>
      </c>
      <c r="AQ2436" s="152"/>
      <c r="AR2436" s="152"/>
      <c r="AS2436" s="153">
        <f t="shared" si="478"/>
        <v>229</v>
      </c>
      <c r="AT2436" s="153">
        <f t="shared" si="463"/>
        <v>0</v>
      </c>
      <c r="AU2436" s="153">
        <f t="shared" si="464"/>
        <v>0</v>
      </c>
      <c r="AV2436" s="153">
        <f t="shared" si="465"/>
        <v>1</v>
      </c>
      <c r="BA2436">
        <f t="shared" si="479"/>
        <v>17</v>
      </c>
    </row>
    <row r="2437" spans="2:53" x14ac:dyDescent="0.25">
      <c r="B2437" s="155">
        <f t="shared" si="480"/>
        <v>45156.999305555553</v>
      </c>
      <c r="C2437" s="155">
        <f t="shared" si="470"/>
        <v>45156.999305555553</v>
      </c>
      <c r="D2437" s="152">
        <f t="shared" si="471"/>
        <v>8.25</v>
      </c>
      <c r="E2437" s="152"/>
      <c r="F2437" s="152"/>
      <c r="G2437" s="152"/>
      <c r="H2437" s="152" t="e">
        <f t="shared" si="472"/>
        <v>#N/A</v>
      </c>
      <c r="I2437" s="152"/>
      <c r="J2437" s="152" t="e">
        <f t="shared" si="473"/>
        <v>#N/A</v>
      </c>
      <c r="K2437" s="152"/>
      <c r="L2437" s="152"/>
      <c r="M2437" s="152"/>
      <c r="N2437" s="152"/>
      <c r="O2437" s="152"/>
      <c r="P2437" s="152"/>
      <c r="Q2437" s="152"/>
      <c r="R2437" s="152"/>
      <c r="S2437" s="152"/>
      <c r="T2437" s="153" cm="1">
        <f t="array" ref="T2437">MATCH(1,(TDU_Info!$C$5:$C$111=$T$6)*(TDU_Info!$B$5:$B$111&lt;=$B2437),0)</f>
        <v>85</v>
      </c>
      <c r="U2437" s="152">
        <f>100*(INDEX(TDU_Info!$E$5:$E$111,$T2437)/T$11+INDEX(TDU_Info!$F$5:$F$111,$T2437))</f>
        <v>4.0612999999999992</v>
      </c>
      <c r="V2437" s="152" t="e">
        <v>#N/A</v>
      </c>
      <c r="W2437" s="152">
        <v>13.775</v>
      </c>
      <c r="X2437" s="152">
        <v>8.1999999999999993</v>
      </c>
      <c r="Y2437" s="152">
        <v>8.1709999999999994</v>
      </c>
      <c r="Z2437" s="152" t="e">
        <v>#N/A</v>
      </c>
      <c r="AA2437" s="152">
        <v>14.276</v>
      </c>
      <c r="AB2437" s="152">
        <v>8.6</v>
      </c>
      <c r="AC2437" s="152">
        <v>8.6720000000000006</v>
      </c>
      <c r="AD2437" s="152" t="e">
        <v>#N/A</v>
      </c>
      <c r="AE2437" s="152">
        <v>13.506</v>
      </c>
      <c r="AF2437" s="152">
        <v>8.25</v>
      </c>
      <c r="AG2437" s="152">
        <v>8.1709999999999994</v>
      </c>
      <c r="AH2437" s="152" t="e">
        <v>#N/A</v>
      </c>
      <c r="AI2437" s="152">
        <v>14.007</v>
      </c>
      <c r="AJ2437" s="152">
        <v>8.65</v>
      </c>
      <c r="AK2437" s="152">
        <v>8.6720000000000006</v>
      </c>
      <c r="AL2437" s="152" t="e">
        <f t="shared" si="474"/>
        <v>#N/A</v>
      </c>
      <c r="AM2437" s="152" t="e">
        <f t="shared" si="475"/>
        <v>#N/A</v>
      </c>
      <c r="AN2437" s="152" t="e">
        <f>NA()</f>
        <v>#N/A</v>
      </c>
      <c r="AO2437" s="152" t="e">
        <f>NA()</f>
        <v>#N/A</v>
      </c>
      <c r="AP2437" s="152">
        <f t="shared" si="446"/>
        <v>8.2187000000000001</v>
      </c>
      <c r="AQ2437" s="152"/>
      <c r="AR2437" s="152"/>
      <c r="AS2437" s="153">
        <f t="shared" si="478"/>
        <v>230</v>
      </c>
      <c r="AT2437" s="153">
        <f t="shared" si="463"/>
        <v>0</v>
      </c>
      <c r="AU2437" s="153">
        <f t="shared" si="464"/>
        <v>0</v>
      </c>
      <c r="AV2437" s="153">
        <f t="shared" si="465"/>
        <v>1</v>
      </c>
      <c r="BA2437">
        <f t="shared" si="479"/>
        <v>18</v>
      </c>
    </row>
    <row r="2438" spans="2:53" x14ac:dyDescent="0.25">
      <c r="B2438" s="155">
        <f t="shared" si="480"/>
        <v>45157.999305555553</v>
      </c>
      <c r="C2438" s="155">
        <f t="shared" si="470"/>
        <v>45157.999305555553</v>
      </c>
      <c r="D2438" s="152">
        <f t="shared" si="471"/>
        <v>8.07</v>
      </c>
      <c r="E2438" s="152"/>
      <c r="F2438" s="152"/>
      <c r="G2438" s="152"/>
      <c r="H2438" s="152" t="e">
        <f t="shared" si="472"/>
        <v>#N/A</v>
      </c>
      <c r="I2438" s="152"/>
      <c r="J2438" s="152" t="e">
        <f t="shared" si="473"/>
        <v>#N/A</v>
      </c>
      <c r="K2438" s="152"/>
      <c r="L2438" s="152"/>
      <c r="M2438" s="152"/>
      <c r="N2438" s="152"/>
      <c r="O2438" s="152"/>
      <c r="P2438" s="152"/>
      <c r="Q2438" s="152"/>
      <c r="R2438" s="152"/>
      <c r="S2438" s="152"/>
      <c r="T2438" s="153" cm="1">
        <f t="array" ref="T2438">MATCH(1,(TDU_Info!$C$5:$C$111=$T$6)*(TDU_Info!$B$5:$B$111&lt;=$B2438),0)</f>
        <v>85</v>
      </c>
      <c r="U2438" s="152">
        <f>100*(INDEX(TDU_Info!$E$5:$E$111,$T2438)/T$11+INDEX(TDU_Info!$F$5:$F$111,$T2438))</f>
        <v>4.0612999999999992</v>
      </c>
      <c r="V2438" s="152" t="e">
        <v>#N/A</v>
      </c>
      <c r="W2438" s="152">
        <v>13.775</v>
      </c>
      <c r="X2438" s="152">
        <v>8.07</v>
      </c>
      <c r="Y2438" s="152">
        <v>7.8710000000000004</v>
      </c>
      <c r="Z2438" s="152" t="e">
        <v>#N/A</v>
      </c>
      <c r="AA2438" s="152">
        <v>14.276</v>
      </c>
      <c r="AB2438" s="152">
        <v>8.57</v>
      </c>
      <c r="AC2438" s="152">
        <v>8.2720000000000002</v>
      </c>
      <c r="AD2438" s="152" t="e">
        <v>#N/A</v>
      </c>
      <c r="AE2438" s="152">
        <v>13.506</v>
      </c>
      <c r="AF2438" s="152">
        <v>8.07</v>
      </c>
      <c r="AG2438" s="152">
        <v>7.8710000000000004</v>
      </c>
      <c r="AH2438" s="152" t="e">
        <v>#N/A</v>
      </c>
      <c r="AI2438" s="152">
        <v>14.007</v>
      </c>
      <c r="AJ2438" s="152">
        <v>8.57</v>
      </c>
      <c r="AK2438" s="152">
        <v>8.2720000000000002</v>
      </c>
      <c r="AL2438" s="152" t="e">
        <f t="shared" si="474"/>
        <v>#N/A</v>
      </c>
      <c r="AM2438" s="152" t="e">
        <f t="shared" si="475"/>
        <v>#N/A</v>
      </c>
      <c r="AN2438" s="152" t="e">
        <f>NA()</f>
        <v>#N/A</v>
      </c>
      <c r="AO2438" s="152" t="e">
        <f>NA()</f>
        <v>#N/A</v>
      </c>
      <c r="AP2438" s="152">
        <f t="shared" si="446"/>
        <v>8.2187000000000001</v>
      </c>
      <c r="AQ2438" s="152"/>
      <c r="AR2438" s="152"/>
      <c r="AS2438" s="153">
        <f t="shared" si="478"/>
        <v>231</v>
      </c>
      <c r="AT2438" s="153">
        <f t="shared" si="463"/>
        <v>0</v>
      </c>
      <c r="AU2438" s="153">
        <f t="shared" si="464"/>
        <v>0</v>
      </c>
      <c r="AV2438" s="153">
        <f t="shared" si="465"/>
        <v>1</v>
      </c>
      <c r="BA2438">
        <f t="shared" si="479"/>
        <v>19</v>
      </c>
    </row>
    <row r="2439" spans="2:53" x14ac:dyDescent="0.25">
      <c r="B2439" s="155">
        <f t="shared" si="480"/>
        <v>45158.999305555553</v>
      </c>
      <c r="C2439" s="155">
        <f t="shared" si="470"/>
        <v>45158.999305555553</v>
      </c>
      <c r="D2439" s="152">
        <f t="shared" si="471"/>
        <v>8.07</v>
      </c>
      <c r="E2439" s="152"/>
      <c r="F2439" s="152"/>
      <c r="G2439" s="152"/>
      <c r="H2439" s="152" t="e">
        <f t="shared" si="472"/>
        <v>#N/A</v>
      </c>
      <c r="I2439" s="152"/>
      <c r="J2439" s="152" t="e">
        <f t="shared" si="473"/>
        <v>#N/A</v>
      </c>
      <c r="K2439" s="152"/>
      <c r="L2439" s="152"/>
      <c r="M2439" s="152"/>
      <c r="N2439" s="152"/>
      <c r="O2439" s="152"/>
      <c r="P2439" s="152"/>
      <c r="Q2439" s="152"/>
      <c r="R2439" s="152"/>
      <c r="S2439" s="152"/>
      <c r="T2439" s="153" cm="1">
        <f t="array" ref="T2439">MATCH(1,(TDU_Info!$C$5:$C$111=$T$6)*(TDU_Info!$B$5:$B$111&lt;=$B2439),0)</f>
        <v>85</v>
      </c>
      <c r="U2439" s="152">
        <f>100*(INDEX(TDU_Info!$E$5:$E$111,$T2439)/T$11+INDEX(TDU_Info!$F$5:$F$111,$T2439))</f>
        <v>4.0612999999999992</v>
      </c>
      <c r="V2439" s="152" t="e">
        <v>#N/A</v>
      </c>
      <c r="W2439" s="152">
        <v>13.775</v>
      </c>
      <c r="X2439" s="152">
        <v>8.07</v>
      </c>
      <c r="Y2439" s="152">
        <v>7.8710000000000004</v>
      </c>
      <c r="Z2439" s="152" t="e">
        <v>#N/A</v>
      </c>
      <c r="AA2439" s="152">
        <v>14.276</v>
      </c>
      <c r="AB2439" s="152">
        <v>8.57</v>
      </c>
      <c r="AC2439" s="152">
        <v>8.2720000000000002</v>
      </c>
      <c r="AD2439" s="152" t="e">
        <v>#N/A</v>
      </c>
      <c r="AE2439" s="152">
        <v>13.506</v>
      </c>
      <c r="AF2439" s="152">
        <v>8.07</v>
      </c>
      <c r="AG2439" s="152">
        <v>7.8710000000000004</v>
      </c>
      <c r="AH2439" s="152" t="e">
        <v>#N/A</v>
      </c>
      <c r="AI2439" s="152">
        <v>14.007</v>
      </c>
      <c r="AJ2439" s="152">
        <v>8.57</v>
      </c>
      <c r="AK2439" s="152">
        <v>8.2720000000000002</v>
      </c>
      <c r="AL2439" s="152" t="e">
        <f t="shared" si="474"/>
        <v>#N/A</v>
      </c>
      <c r="AM2439" s="152" t="e">
        <f t="shared" si="475"/>
        <v>#N/A</v>
      </c>
      <c r="AN2439" s="152" t="e">
        <f>NA()</f>
        <v>#N/A</v>
      </c>
      <c r="AO2439" s="152" t="e">
        <f>NA()</f>
        <v>#N/A</v>
      </c>
      <c r="AP2439" s="152">
        <f t="shared" si="446"/>
        <v>8.2187000000000001</v>
      </c>
      <c r="AQ2439" s="152"/>
      <c r="AR2439" s="152"/>
      <c r="AS2439" s="153">
        <f t="shared" si="478"/>
        <v>232</v>
      </c>
      <c r="AT2439" s="153">
        <f t="shared" si="463"/>
        <v>0</v>
      </c>
      <c r="AU2439" s="153">
        <f t="shared" si="464"/>
        <v>0</v>
      </c>
      <c r="AV2439" s="153">
        <f t="shared" si="465"/>
        <v>1</v>
      </c>
      <c r="BA2439">
        <f t="shared" si="479"/>
        <v>20</v>
      </c>
    </row>
    <row r="2440" spans="2:53" x14ac:dyDescent="0.25">
      <c r="B2440" s="155">
        <f t="shared" si="480"/>
        <v>45159.999305555553</v>
      </c>
      <c r="C2440" s="155">
        <f t="shared" si="470"/>
        <v>45159.999305555553</v>
      </c>
      <c r="D2440" s="152">
        <f t="shared" si="471"/>
        <v>8.07</v>
      </c>
      <c r="E2440" s="152"/>
      <c r="F2440" s="152"/>
      <c r="G2440" s="152"/>
      <c r="H2440" s="152" t="e">
        <f t="shared" si="472"/>
        <v>#N/A</v>
      </c>
      <c r="I2440" s="152"/>
      <c r="J2440" s="152" t="e">
        <f t="shared" si="473"/>
        <v>#N/A</v>
      </c>
      <c r="K2440" s="152"/>
      <c r="L2440" s="152"/>
      <c r="M2440" s="152"/>
      <c r="N2440" s="152"/>
      <c r="O2440" s="152"/>
      <c r="P2440" s="152"/>
      <c r="Q2440" s="152"/>
      <c r="R2440" s="152"/>
      <c r="S2440" s="152"/>
      <c r="T2440" s="153" cm="1">
        <f t="array" ref="T2440">MATCH(1,(TDU_Info!$C$5:$C$111=$T$6)*(TDU_Info!$B$5:$B$111&lt;=$B2440),0)</f>
        <v>85</v>
      </c>
      <c r="U2440" s="152">
        <f>100*(INDEX(TDU_Info!$E$5:$E$111,$T2440)/T$11+INDEX(TDU_Info!$F$5:$F$111,$T2440))</f>
        <v>4.0612999999999992</v>
      </c>
      <c r="V2440" s="152" t="e">
        <v>#N/A</v>
      </c>
      <c r="W2440" s="152">
        <v>13.775</v>
      </c>
      <c r="X2440" s="152">
        <v>8.07</v>
      </c>
      <c r="Y2440" s="152">
        <v>7.8710000000000004</v>
      </c>
      <c r="Z2440" s="152" t="e">
        <v>#N/A</v>
      </c>
      <c r="AA2440" s="152">
        <v>14.276</v>
      </c>
      <c r="AB2440" s="152">
        <v>8.57</v>
      </c>
      <c r="AC2440" s="152">
        <v>8.2720000000000002</v>
      </c>
      <c r="AD2440" s="152" t="e">
        <v>#N/A</v>
      </c>
      <c r="AE2440" s="152">
        <v>13.506</v>
      </c>
      <c r="AF2440" s="152">
        <v>8.07</v>
      </c>
      <c r="AG2440" s="152">
        <v>7.8710000000000004</v>
      </c>
      <c r="AH2440" s="152" t="e">
        <v>#N/A</v>
      </c>
      <c r="AI2440" s="152">
        <v>14.007</v>
      </c>
      <c r="AJ2440" s="152">
        <v>8.57</v>
      </c>
      <c r="AK2440" s="152">
        <v>8.2720000000000002</v>
      </c>
      <c r="AL2440" s="152" t="e">
        <f t="shared" si="474"/>
        <v>#N/A</v>
      </c>
      <c r="AM2440" s="152" t="e">
        <f t="shared" si="475"/>
        <v>#N/A</v>
      </c>
      <c r="AN2440" s="152" t="e">
        <f>NA()</f>
        <v>#N/A</v>
      </c>
      <c r="AO2440" s="152" t="e">
        <f>NA()</f>
        <v>#N/A</v>
      </c>
      <c r="AP2440" s="152">
        <f t="shared" si="446"/>
        <v>8.2187000000000001</v>
      </c>
      <c r="AQ2440" s="152"/>
      <c r="AR2440" s="152"/>
      <c r="AS2440" s="153">
        <f t="shared" si="478"/>
        <v>233</v>
      </c>
      <c r="AT2440" s="153">
        <f t="shared" si="463"/>
        <v>0</v>
      </c>
      <c r="AU2440" s="153">
        <f t="shared" si="464"/>
        <v>0</v>
      </c>
      <c r="AV2440" s="153">
        <f t="shared" si="465"/>
        <v>1</v>
      </c>
      <c r="BA2440">
        <f t="shared" si="479"/>
        <v>21</v>
      </c>
    </row>
    <row r="2441" spans="2:53" x14ac:dyDescent="0.25">
      <c r="B2441" s="155">
        <f t="shared" si="480"/>
        <v>45160.999305555553</v>
      </c>
      <c r="C2441" s="155">
        <f t="shared" si="470"/>
        <v>45160.999305555553</v>
      </c>
      <c r="D2441" s="152">
        <f t="shared" si="471"/>
        <v>8.07</v>
      </c>
      <c r="E2441" s="152"/>
      <c r="F2441" s="152"/>
      <c r="G2441" s="152"/>
      <c r="H2441" s="152" t="e">
        <f t="shared" si="472"/>
        <v>#N/A</v>
      </c>
      <c r="I2441" s="152"/>
      <c r="J2441" s="152" t="e">
        <f t="shared" si="473"/>
        <v>#N/A</v>
      </c>
      <c r="K2441" s="152"/>
      <c r="L2441" s="152"/>
      <c r="M2441" s="152"/>
      <c r="N2441" s="152"/>
      <c r="O2441" s="152"/>
      <c r="P2441" s="152"/>
      <c r="Q2441" s="152"/>
      <c r="R2441" s="152"/>
      <c r="S2441" s="152"/>
      <c r="T2441" s="153" cm="1">
        <f t="array" ref="T2441">MATCH(1,(TDU_Info!$C$5:$C$111=$T$6)*(TDU_Info!$B$5:$B$111&lt;=$B2441),0)</f>
        <v>85</v>
      </c>
      <c r="U2441" s="152">
        <f>100*(INDEX(TDU_Info!$E$5:$E$111,$T2441)/T$11+INDEX(TDU_Info!$F$5:$F$111,$T2441))</f>
        <v>4.0612999999999992</v>
      </c>
      <c r="V2441" s="152" t="e">
        <v>#N/A</v>
      </c>
      <c r="W2441" s="152">
        <v>13.775</v>
      </c>
      <c r="X2441" s="152">
        <v>8.07</v>
      </c>
      <c r="Y2441" s="152">
        <v>8.1999999999999993</v>
      </c>
      <c r="Z2441" s="152" t="e">
        <v>#N/A</v>
      </c>
      <c r="AA2441" s="152">
        <v>14.276</v>
      </c>
      <c r="AB2441" s="152">
        <v>8.57</v>
      </c>
      <c r="AC2441" s="152">
        <v>8.6999999999999993</v>
      </c>
      <c r="AD2441" s="152" t="e">
        <v>#N/A</v>
      </c>
      <c r="AE2441" s="152">
        <v>13.506</v>
      </c>
      <c r="AF2441" s="152">
        <v>8.07</v>
      </c>
      <c r="AG2441" s="152">
        <v>8.1999999999999993</v>
      </c>
      <c r="AH2441" s="152" t="e">
        <v>#N/A</v>
      </c>
      <c r="AI2441" s="152">
        <v>14.007</v>
      </c>
      <c r="AJ2441" s="152">
        <v>8.57</v>
      </c>
      <c r="AK2441" s="152">
        <v>8.6999999999999993</v>
      </c>
      <c r="AL2441" s="152" t="e">
        <f t="shared" si="474"/>
        <v>#N/A</v>
      </c>
      <c r="AM2441" s="152" t="e">
        <f t="shared" si="475"/>
        <v>#N/A</v>
      </c>
      <c r="AN2441" s="152" t="e">
        <f>NA()</f>
        <v>#N/A</v>
      </c>
      <c r="AO2441" s="152" t="e">
        <f>NA()</f>
        <v>#N/A</v>
      </c>
      <c r="AP2441" s="152">
        <f t="shared" si="446"/>
        <v>8.2187000000000001</v>
      </c>
      <c r="AQ2441" s="152"/>
      <c r="AR2441" s="152"/>
      <c r="AS2441" s="153">
        <f t="shared" si="478"/>
        <v>234</v>
      </c>
      <c r="AT2441" s="153">
        <f t="shared" si="463"/>
        <v>0</v>
      </c>
      <c r="AU2441" s="153">
        <f t="shared" si="464"/>
        <v>0</v>
      </c>
      <c r="AV2441" s="153">
        <f t="shared" si="465"/>
        <v>1</v>
      </c>
      <c r="BA2441">
        <f t="shared" si="479"/>
        <v>22</v>
      </c>
    </row>
    <row r="2442" spans="2:53" x14ac:dyDescent="0.25">
      <c r="B2442" s="155">
        <f t="shared" si="480"/>
        <v>45161.999305555553</v>
      </c>
      <c r="C2442" s="155">
        <f t="shared" si="470"/>
        <v>45161.999305555553</v>
      </c>
      <c r="D2442" s="152">
        <f t="shared" si="471"/>
        <v>8.07</v>
      </c>
      <c r="E2442" s="152"/>
      <c r="F2442" s="152"/>
      <c r="G2442" s="152"/>
      <c r="H2442" s="152" t="e">
        <f t="shared" si="472"/>
        <v>#N/A</v>
      </c>
      <c r="I2442" s="152"/>
      <c r="J2442" s="152" t="e">
        <f t="shared" si="473"/>
        <v>#N/A</v>
      </c>
      <c r="K2442" s="152"/>
      <c r="L2442" s="152"/>
      <c r="M2442" s="152"/>
      <c r="N2442" s="152"/>
      <c r="O2442" s="152"/>
      <c r="P2442" s="152"/>
      <c r="Q2442" s="152"/>
      <c r="R2442" s="152"/>
      <c r="S2442" s="152"/>
      <c r="T2442" s="153" cm="1">
        <f t="array" ref="T2442">MATCH(1,(TDU_Info!$C$5:$C$111=$T$6)*(TDU_Info!$B$5:$B$111&lt;=$B2442),0)</f>
        <v>85</v>
      </c>
      <c r="U2442" s="152">
        <f>100*(INDEX(TDU_Info!$E$5:$E$111,$T2442)/T$11+INDEX(TDU_Info!$F$5:$F$111,$T2442))</f>
        <v>4.0612999999999992</v>
      </c>
      <c r="V2442" s="152" t="e">
        <v>#N/A</v>
      </c>
      <c r="W2442" s="152">
        <v>13.775</v>
      </c>
      <c r="X2442" s="152">
        <v>8.07</v>
      </c>
      <c r="Y2442" s="152">
        <v>8.0709999999999997</v>
      </c>
      <c r="Z2442" s="152" t="e">
        <v>#N/A</v>
      </c>
      <c r="AA2442" s="152">
        <v>14.276</v>
      </c>
      <c r="AB2442" s="152">
        <v>8.57</v>
      </c>
      <c r="AC2442" s="152">
        <v>8.5719999999999992</v>
      </c>
      <c r="AD2442" s="152" t="e">
        <v>#N/A</v>
      </c>
      <c r="AE2442" s="152">
        <v>13.506</v>
      </c>
      <c r="AF2442" s="152">
        <v>8.07</v>
      </c>
      <c r="AG2442" s="152">
        <v>8.0709999999999997</v>
      </c>
      <c r="AH2442" s="152" t="e">
        <v>#N/A</v>
      </c>
      <c r="AI2442" s="152">
        <v>14.007</v>
      </c>
      <c r="AJ2442" s="152">
        <v>8.57</v>
      </c>
      <c r="AK2442" s="152">
        <v>8.5719999999999992</v>
      </c>
      <c r="AL2442" s="152" t="e">
        <f t="shared" si="474"/>
        <v>#N/A</v>
      </c>
      <c r="AM2442" s="152" t="e">
        <f t="shared" si="475"/>
        <v>#N/A</v>
      </c>
      <c r="AN2442" s="152" t="e">
        <f>NA()</f>
        <v>#N/A</v>
      </c>
      <c r="AO2442" s="152" t="e">
        <f>NA()</f>
        <v>#N/A</v>
      </c>
      <c r="AP2442" s="152">
        <f t="shared" si="446"/>
        <v>8.2187000000000001</v>
      </c>
      <c r="AQ2442" s="152"/>
      <c r="AR2442" s="152"/>
      <c r="AS2442" s="153">
        <f t="shared" si="478"/>
        <v>235</v>
      </c>
      <c r="AT2442" s="153">
        <f t="shared" si="463"/>
        <v>0</v>
      </c>
      <c r="AU2442" s="153">
        <f t="shared" si="464"/>
        <v>0</v>
      </c>
      <c r="AV2442" s="153">
        <f t="shared" si="465"/>
        <v>1</v>
      </c>
      <c r="BA2442">
        <f t="shared" si="479"/>
        <v>23</v>
      </c>
    </row>
    <row r="2443" spans="2:53" x14ac:dyDescent="0.25">
      <c r="B2443" s="155">
        <f t="shared" si="480"/>
        <v>45162.999305555553</v>
      </c>
      <c r="C2443" s="155">
        <f t="shared" si="470"/>
        <v>45162.999305555553</v>
      </c>
      <c r="D2443" s="152">
        <f t="shared" si="471"/>
        <v>8.07</v>
      </c>
      <c r="E2443" s="152"/>
      <c r="F2443" s="152"/>
      <c r="G2443" s="152"/>
      <c r="H2443" s="152" t="e">
        <f t="shared" si="472"/>
        <v>#N/A</v>
      </c>
      <c r="I2443" s="152"/>
      <c r="J2443" s="152" t="e">
        <f t="shared" si="473"/>
        <v>#N/A</v>
      </c>
      <c r="K2443" s="152"/>
      <c r="L2443" s="152"/>
      <c r="M2443" s="152"/>
      <c r="N2443" s="152"/>
      <c r="O2443" s="152"/>
      <c r="P2443" s="152"/>
      <c r="Q2443" s="152"/>
      <c r="R2443" s="152"/>
      <c r="S2443" s="152"/>
      <c r="T2443" s="153" cm="1">
        <f t="array" ref="T2443">MATCH(1,(TDU_Info!$C$5:$C$111=$T$6)*(TDU_Info!$B$5:$B$111&lt;=$B2443),0)</f>
        <v>85</v>
      </c>
      <c r="U2443" s="152">
        <f>100*(INDEX(TDU_Info!$E$5:$E$111,$T2443)/T$11+INDEX(TDU_Info!$F$5:$F$111,$T2443))</f>
        <v>4.0612999999999992</v>
      </c>
      <c r="V2443" s="152">
        <v>10.486000000000001</v>
      </c>
      <c r="W2443" s="152">
        <v>9.9109999999999996</v>
      </c>
      <c r="X2443" s="152">
        <v>8.07</v>
      </c>
      <c r="Y2443" s="152">
        <v>7.9710000000000001</v>
      </c>
      <c r="Z2443" s="152">
        <v>10.986000000000001</v>
      </c>
      <c r="AA2443" s="152">
        <v>10.372</v>
      </c>
      <c r="AB2443" s="152">
        <v>8.57</v>
      </c>
      <c r="AC2443" s="152">
        <v>8.4719999999999995</v>
      </c>
      <c r="AD2443" s="152">
        <v>10.243</v>
      </c>
      <c r="AE2443" s="152">
        <v>9.6460000000000008</v>
      </c>
      <c r="AF2443" s="152">
        <v>8.07</v>
      </c>
      <c r="AG2443" s="152">
        <v>7.9710000000000001</v>
      </c>
      <c r="AH2443" s="152">
        <v>10.743</v>
      </c>
      <c r="AI2443" s="152">
        <v>10.106</v>
      </c>
      <c r="AJ2443" s="152">
        <v>8.57</v>
      </c>
      <c r="AK2443" s="152">
        <v>8.4719999999999995</v>
      </c>
      <c r="AL2443" s="152" t="e">
        <f t="shared" si="474"/>
        <v>#N/A</v>
      </c>
      <c r="AM2443" s="152" t="e">
        <f t="shared" si="475"/>
        <v>#N/A</v>
      </c>
      <c r="AN2443" s="152" t="e">
        <f>NA()</f>
        <v>#N/A</v>
      </c>
      <c r="AO2443" s="152" t="e">
        <f>NA()</f>
        <v>#N/A</v>
      </c>
      <c r="AP2443" s="152">
        <f t="shared" si="446"/>
        <v>8.2187000000000001</v>
      </c>
      <c r="AQ2443" s="152"/>
      <c r="AR2443" s="152"/>
      <c r="AS2443" s="153">
        <f t="shared" ref="AS2443:AS2482" si="481">ROUNDUP(B2443-DATE(YEAR(B2443),1,1),0)</f>
        <v>236</v>
      </c>
      <c r="AT2443" s="153">
        <f t="shared" si="463"/>
        <v>0</v>
      </c>
      <c r="AU2443" s="153">
        <f t="shared" si="464"/>
        <v>0</v>
      </c>
      <c r="AV2443" s="153">
        <f t="shared" si="465"/>
        <v>1</v>
      </c>
      <c r="BA2443">
        <f t="shared" ref="BA2443:BA2482" si="482">DAY(C2443)</f>
        <v>24</v>
      </c>
    </row>
    <row r="2444" spans="2:53" x14ac:dyDescent="0.25">
      <c r="B2444" s="155">
        <f t="shared" si="480"/>
        <v>45163.999305555553</v>
      </c>
      <c r="C2444" s="155">
        <f t="shared" si="470"/>
        <v>45163.999305555553</v>
      </c>
      <c r="D2444" s="152">
        <f t="shared" si="471"/>
        <v>8.07</v>
      </c>
      <c r="E2444" s="152"/>
      <c r="F2444" s="152"/>
      <c r="G2444" s="152"/>
      <c r="H2444" s="152" t="e">
        <f t="shared" si="472"/>
        <v>#N/A</v>
      </c>
      <c r="I2444" s="152"/>
      <c r="J2444" s="152" t="e">
        <f t="shared" si="473"/>
        <v>#N/A</v>
      </c>
      <c r="K2444" s="152"/>
      <c r="L2444" s="152"/>
      <c r="M2444" s="152"/>
      <c r="N2444" s="152"/>
      <c r="O2444" s="152"/>
      <c r="P2444" s="152"/>
      <c r="Q2444" s="152"/>
      <c r="R2444" s="152"/>
      <c r="S2444" s="152"/>
      <c r="T2444" s="153" cm="1">
        <f t="array" ref="T2444">MATCH(1,(TDU_Info!$C$5:$C$111=$T$6)*(TDU_Info!$B$5:$B$111&lt;=$B2444),0)</f>
        <v>85</v>
      </c>
      <c r="U2444" s="152">
        <f>100*(INDEX(TDU_Info!$E$5:$E$111,$T2444)/T$11+INDEX(TDU_Info!$F$5:$F$111,$T2444))</f>
        <v>4.0612999999999992</v>
      </c>
      <c r="V2444" s="152">
        <v>10.486000000000001</v>
      </c>
      <c r="W2444" s="152">
        <v>9.9109999999999996</v>
      </c>
      <c r="X2444" s="152">
        <v>8.07</v>
      </c>
      <c r="Y2444" s="152">
        <v>7.9710000000000001</v>
      </c>
      <c r="Z2444" s="152">
        <v>10.986000000000001</v>
      </c>
      <c r="AA2444" s="152">
        <v>10.372</v>
      </c>
      <c r="AB2444" s="152">
        <v>8.57</v>
      </c>
      <c r="AC2444" s="152">
        <v>8.4719999999999995</v>
      </c>
      <c r="AD2444" s="152">
        <v>10.243</v>
      </c>
      <c r="AE2444" s="152">
        <v>9.6460000000000008</v>
      </c>
      <c r="AF2444" s="152">
        <v>8.07</v>
      </c>
      <c r="AG2444" s="152">
        <v>7.9710000000000001</v>
      </c>
      <c r="AH2444" s="152">
        <v>10.743</v>
      </c>
      <c r="AI2444" s="152">
        <v>10.106</v>
      </c>
      <c r="AJ2444" s="152">
        <v>8.57</v>
      </c>
      <c r="AK2444" s="152">
        <v>8.4719999999999995</v>
      </c>
      <c r="AL2444" s="152" t="e">
        <f t="shared" si="474"/>
        <v>#N/A</v>
      </c>
      <c r="AM2444" s="152" t="e">
        <f t="shared" si="475"/>
        <v>#N/A</v>
      </c>
      <c r="AN2444" s="152" t="e">
        <f>NA()</f>
        <v>#N/A</v>
      </c>
      <c r="AO2444" s="152" t="e">
        <f>NA()</f>
        <v>#N/A</v>
      </c>
      <c r="AP2444" s="152">
        <f t="shared" si="446"/>
        <v>8.2187000000000001</v>
      </c>
      <c r="AQ2444" s="152"/>
      <c r="AR2444" s="152"/>
      <c r="AS2444" s="153">
        <f t="shared" si="481"/>
        <v>237</v>
      </c>
      <c r="AT2444" s="153">
        <f t="shared" si="463"/>
        <v>0</v>
      </c>
      <c r="AU2444" s="153">
        <f t="shared" si="464"/>
        <v>0</v>
      </c>
      <c r="AV2444" s="153">
        <f t="shared" si="465"/>
        <v>1</v>
      </c>
      <c r="BA2444">
        <f t="shared" si="482"/>
        <v>25</v>
      </c>
    </row>
    <row r="2445" spans="2:53" x14ac:dyDescent="0.25">
      <c r="B2445" s="155">
        <f t="shared" si="480"/>
        <v>45164.999305555553</v>
      </c>
      <c r="C2445" s="155">
        <f t="shared" si="470"/>
        <v>45164.999305555553</v>
      </c>
      <c r="D2445" s="152">
        <f t="shared" si="471"/>
        <v>8.07</v>
      </c>
      <c r="E2445" s="152"/>
      <c r="F2445" s="152"/>
      <c r="G2445" s="152"/>
      <c r="H2445" s="152" t="e">
        <f t="shared" si="472"/>
        <v>#N/A</v>
      </c>
      <c r="I2445" s="152"/>
      <c r="J2445" s="152" t="e">
        <f t="shared" si="473"/>
        <v>#N/A</v>
      </c>
      <c r="K2445" s="152"/>
      <c r="L2445" s="152"/>
      <c r="M2445" s="152"/>
      <c r="N2445" s="152"/>
      <c r="O2445" s="152"/>
      <c r="P2445" s="152"/>
      <c r="Q2445" s="152"/>
      <c r="R2445" s="152"/>
      <c r="S2445" s="152"/>
      <c r="T2445" s="153" cm="1">
        <f t="array" ref="T2445">MATCH(1,(TDU_Info!$C$5:$C$111=$T$6)*(TDU_Info!$B$5:$B$111&lt;=$B2445),0)</f>
        <v>85</v>
      </c>
      <c r="U2445" s="152">
        <f>100*(INDEX(TDU_Info!$E$5:$E$111,$T2445)/T$11+INDEX(TDU_Info!$F$5:$F$111,$T2445))</f>
        <v>4.0612999999999992</v>
      </c>
      <c r="V2445" s="152">
        <v>10.486000000000001</v>
      </c>
      <c r="W2445" s="152">
        <v>9.9109999999999996</v>
      </c>
      <c r="X2445" s="152">
        <v>8.07</v>
      </c>
      <c r="Y2445" s="152">
        <v>7.9710000000000001</v>
      </c>
      <c r="Z2445" s="152">
        <v>10.986000000000001</v>
      </c>
      <c r="AA2445" s="152">
        <v>10.372</v>
      </c>
      <c r="AB2445" s="152">
        <v>8.57</v>
      </c>
      <c r="AC2445" s="152">
        <v>8.4719999999999995</v>
      </c>
      <c r="AD2445" s="152">
        <v>10.243</v>
      </c>
      <c r="AE2445" s="152">
        <v>9.6460000000000008</v>
      </c>
      <c r="AF2445" s="152">
        <v>8.07</v>
      </c>
      <c r="AG2445" s="152">
        <v>7.9710000000000001</v>
      </c>
      <c r="AH2445" s="152">
        <v>10.743</v>
      </c>
      <c r="AI2445" s="152">
        <v>10.106</v>
      </c>
      <c r="AJ2445" s="152">
        <v>8.57</v>
      </c>
      <c r="AK2445" s="152">
        <v>8.4719999999999995</v>
      </c>
      <c r="AL2445" s="152" t="e">
        <f t="shared" si="474"/>
        <v>#N/A</v>
      </c>
      <c r="AM2445" s="152" t="e">
        <f t="shared" si="475"/>
        <v>#N/A</v>
      </c>
      <c r="AN2445" s="152" t="e">
        <f>NA()</f>
        <v>#N/A</v>
      </c>
      <c r="AO2445" s="152" t="e">
        <f>NA()</f>
        <v>#N/A</v>
      </c>
      <c r="AP2445" s="152">
        <f t="shared" si="446"/>
        <v>8.2187000000000001</v>
      </c>
      <c r="AQ2445" s="152"/>
      <c r="AR2445" s="152"/>
      <c r="AS2445" s="153">
        <f t="shared" si="481"/>
        <v>238</v>
      </c>
      <c r="AT2445" s="153">
        <f t="shared" si="463"/>
        <v>0</v>
      </c>
      <c r="AU2445" s="153">
        <f t="shared" si="464"/>
        <v>0</v>
      </c>
      <c r="AV2445" s="153">
        <f t="shared" si="465"/>
        <v>1</v>
      </c>
      <c r="BA2445">
        <f t="shared" si="482"/>
        <v>26</v>
      </c>
    </row>
    <row r="2446" spans="2:53" x14ac:dyDescent="0.25">
      <c r="B2446" s="155">
        <f t="shared" si="480"/>
        <v>45165.999305555553</v>
      </c>
      <c r="C2446" s="155">
        <f t="shared" si="470"/>
        <v>45165.999305555553</v>
      </c>
      <c r="D2446" s="152">
        <f t="shared" si="471"/>
        <v>8.07</v>
      </c>
      <c r="E2446" s="152"/>
      <c r="F2446" s="152"/>
      <c r="G2446" s="152"/>
      <c r="H2446" s="152" t="e">
        <f t="shared" si="472"/>
        <v>#N/A</v>
      </c>
      <c r="I2446" s="152"/>
      <c r="J2446" s="152" t="e">
        <f t="shared" si="473"/>
        <v>#N/A</v>
      </c>
      <c r="K2446" s="152"/>
      <c r="L2446" s="152"/>
      <c r="M2446" s="152"/>
      <c r="N2446" s="152"/>
      <c r="O2446" s="152"/>
      <c r="P2446" s="152"/>
      <c r="Q2446" s="152"/>
      <c r="R2446" s="152"/>
      <c r="S2446" s="152"/>
      <c r="T2446" s="153" cm="1">
        <f t="array" ref="T2446">MATCH(1,(TDU_Info!$C$5:$C$111=$T$6)*(TDU_Info!$B$5:$B$111&lt;=$B2446),0)</f>
        <v>85</v>
      </c>
      <c r="U2446" s="152">
        <f>100*(INDEX(TDU_Info!$E$5:$E$111,$T2446)/T$11+INDEX(TDU_Info!$F$5:$F$111,$T2446))</f>
        <v>4.0612999999999992</v>
      </c>
      <c r="V2446" s="152">
        <v>10.486000000000001</v>
      </c>
      <c r="W2446" s="152">
        <v>9.9109999999999996</v>
      </c>
      <c r="X2446" s="152">
        <v>8.07</v>
      </c>
      <c r="Y2446" s="152">
        <v>7.9710000000000001</v>
      </c>
      <c r="Z2446" s="152">
        <v>10.986000000000001</v>
      </c>
      <c r="AA2446" s="152">
        <v>10.372</v>
      </c>
      <c r="AB2446" s="152">
        <v>8.57</v>
      </c>
      <c r="AC2446" s="152">
        <v>8.4719999999999995</v>
      </c>
      <c r="AD2446" s="152">
        <v>10.243</v>
      </c>
      <c r="AE2446" s="152">
        <v>9.6460000000000008</v>
      </c>
      <c r="AF2446" s="152">
        <v>8.07</v>
      </c>
      <c r="AG2446" s="152">
        <v>7.9710000000000001</v>
      </c>
      <c r="AH2446" s="152">
        <v>10.743</v>
      </c>
      <c r="AI2446" s="152">
        <v>10.106</v>
      </c>
      <c r="AJ2446" s="152">
        <v>8.57</v>
      </c>
      <c r="AK2446" s="152">
        <v>8.4719999999999995</v>
      </c>
      <c r="AL2446" s="152" t="e">
        <f t="shared" si="474"/>
        <v>#N/A</v>
      </c>
      <c r="AM2446" s="152" t="e">
        <f t="shared" si="475"/>
        <v>#N/A</v>
      </c>
      <c r="AN2446" s="152" t="e">
        <f>NA()</f>
        <v>#N/A</v>
      </c>
      <c r="AO2446" s="152" t="e">
        <f>NA()</f>
        <v>#N/A</v>
      </c>
      <c r="AP2446" s="152">
        <f t="shared" si="446"/>
        <v>8.2187000000000001</v>
      </c>
      <c r="AQ2446" s="152"/>
      <c r="AR2446" s="152"/>
      <c r="AS2446" s="153">
        <f t="shared" si="481"/>
        <v>239</v>
      </c>
      <c r="AT2446" s="153">
        <f t="shared" si="463"/>
        <v>0</v>
      </c>
      <c r="AU2446" s="153">
        <f t="shared" si="464"/>
        <v>0</v>
      </c>
      <c r="AV2446" s="153">
        <f t="shared" si="465"/>
        <v>1</v>
      </c>
      <c r="BA2446">
        <f t="shared" si="482"/>
        <v>27</v>
      </c>
    </row>
    <row r="2447" spans="2:53" x14ac:dyDescent="0.25">
      <c r="B2447" s="155">
        <f t="shared" si="480"/>
        <v>45166.999305555553</v>
      </c>
      <c r="C2447" s="155">
        <f t="shared" si="470"/>
        <v>45166.999305555553</v>
      </c>
      <c r="D2447" s="152">
        <f t="shared" si="471"/>
        <v>8.07</v>
      </c>
      <c r="E2447" s="152"/>
      <c r="F2447" s="152"/>
      <c r="G2447" s="152"/>
      <c r="H2447" s="152" t="e">
        <f t="shared" si="472"/>
        <v>#N/A</v>
      </c>
      <c r="I2447" s="152"/>
      <c r="J2447" s="152" t="e">
        <f t="shared" si="473"/>
        <v>#N/A</v>
      </c>
      <c r="K2447" s="152"/>
      <c r="L2447" s="152"/>
      <c r="M2447" s="152"/>
      <c r="N2447" s="152"/>
      <c r="O2447" s="152"/>
      <c r="P2447" s="152"/>
      <c r="Q2447" s="152"/>
      <c r="R2447" s="152"/>
      <c r="S2447" s="152"/>
      <c r="T2447" s="153" cm="1">
        <f t="array" ref="T2447">MATCH(1,(TDU_Info!$C$5:$C$111=$T$6)*(TDU_Info!$B$5:$B$111&lt;=$B2447),0)</f>
        <v>85</v>
      </c>
      <c r="U2447" s="152">
        <f>100*(INDEX(TDU_Info!$E$5:$E$111,$T2447)/T$11+INDEX(TDU_Info!$F$5:$F$111,$T2447))</f>
        <v>4.0612999999999992</v>
      </c>
      <c r="V2447" s="152">
        <v>10.486000000000001</v>
      </c>
      <c r="W2447" s="152">
        <v>9.9109999999999996</v>
      </c>
      <c r="X2447" s="152">
        <v>8.07</v>
      </c>
      <c r="Y2447" s="152">
        <v>7.9710000000000001</v>
      </c>
      <c r="Z2447" s="152">
        <v>10.986000000000001</v>
      </c>
      <c r="AA2447" s="152">
        <v>10.372</v>
      </c>
      <c r="AB2447" s="152">
        <v>8.57</v>
      </c>
      <c r="AC2447" s="152">
        <v>8.5719999999999992</v>
      </c>
      <c r="AD2447" s="152">
        <v>10.243</v>
      </c>
      <c r="AE2447" s="152">
        <v>9.6460000000000008</v>
      </c>
      <c r="AF2447" s="152">
        <v>8.07</v>
      </c>
      <c r="AG2447" s="152">
        <v>7.9710000000000001</v>
      </c>
      <c r="AH2447" s="152">
        <v>10.743</v>
      </c>
      <c r="AI2447" s="152">
        <v>10.106</v>
      </c>
      <c r="AJ2447" s="152">
        <v>8.57</v>
      </c>
      <c r="AK2447" s="152">
        <v>8.5719999999999992</v>
      </c>
      <c r="AL2447" s="152" t="e">
        <f t="shared" si="474"/>
        <v>#N/A</v>
      </c>
      <c r="AM2447" s="152" t="e">
        <f t="shared" si="475"/>
        <v>#N/A</v>
      </c>
      <c r="AN2447" s="152" t="e">
        <f>NA()</f>
        <v>#N/A</v>
      </c>
      <c r="AO2447" s="152" t="e">
        <f>NA()</f>
        <v>#N/A</v>
      </c>
      <c r="AP2447" s="152">
        <f t="shared" ref="AP2447:AP2701" si="483">IF(DAY($C2447)=1,NA(),VLOOKUP($C2447,$BE$17:$BF$78,2,TRUE)-$U2447)</f>
        <v>8.2187000000000001</v>
      </c>
      <c r="AQ2447" s="152"/>
      <c r="AR2447" s="152"/>
      <c r="AS2447" s="153">
        <f t="shared" si="481"/>
        <v>240</v>
      </c>
      <c r="AT2447" s="153">
        <f t="shared" si="463"/>
        <v>0</v>
      </c>
      <c r="AU2447" s="153">
        <f t="shared" si="464"/>
        <v>0</v>
      </c>
      <c r="AV2447" s="153">
        <f t="shared" si="465"/>
        <v>1</v>
      </c>
      <c r="BA2447">
        <f t="shared" si="482"/>
        <v>28</v>
      </c>
    </row>
    <row r="2448" spans="2:53" x14ac:dyDescent="0.25">
      <c r="B2448" s="155">
        <f t="shared" si="480"/>
        <v>45167.999305555553</v>
      </c>
      <c r="C2448" s="155">
        <f t="shared" si="470"/>
        <v>45167.999305555553</v>
      </c>
      <c r="D2448" s="152">
        <f t="shared" si="471"/>
        <v>8.07</v>
      </c>
      <c r="E2448" s="152"/>
      <c r="F2448" s="152"/>
      <c r="G2448" s="152"/>
      <c r="H2448" s="152" t="e">
        <f t="shared" si="472"/>
        <v>#N/A</v>
      </c>
      <c r="I2448" s="152"/>
      <c r="J2448" s="152" t="e">
        <f t="shared" si="473"/>
        <v>#N/A</v>
      </c>
      <c r="K2448" s="152"/>
      <c r="L2448" s="152"/>
      <c r="M2448" s="152"/>
      <c r="N2448" s="152"/>
      <c r="O2448" s="152"/>
      <c r="P2448" s="152"/>
      <c r="Q2448" s="152"/>
      <c r="R2448" s="152"/>
      <c r="S2448" s="152"/>
      <c r="T2448" s="153" cm="1">
        <f t="array" ref="T2448">MATCH(1,(TDU_Info!$C$5:$C$111=$T$6)*(TDU_Info!$B$5:$B$111&lt;=$B2448),0)</f>
        <v>85</v>
      </c>
      <c r="U2448" s="152">
        <f>100*(INDEX(TDU_Info!$E$5:$E$111,$T2448)/T$11+INDEX(TDU_Info!$F$5:$F$111,$T2448))</f>
        <v>4.0612999999999992</v>
      </c>
      <c r="V2448" s="152">
        <v>10.486000000000001</v>
      </c>
      <c r="W2448" s="152">
        <v>9.9109999999999996</v>
      </c>
      <c r="X2448" s="152">
        <v>8.07</v>
      </c>
      <c r="Y2448" s="152">
        <v>7.9710000000000001</v>
      </c>
      <c r="Z2448" s="152">
        <v>10.986000000000001</v>
      </c>
      <c r="AA2448" s="152">
        <v>10.372</v>
      </c>
      <c r="AB2448" s="152">
        <v>8.57</v>
      </c>
      <c r="AC2448" s="152">
        <v>8.4719999999999995</v>
      </c>
      <c r="AD2448" s="152">
        <v>10.243</v>
      </c>
      <c r="AE2448" s="152">
        <v>9.6460000000000008</v>
      </c>
      <c r="AF2448" s="152">
        <v>8.07</v>
      </c>
      <c r="AG2448" s="152">
        <v>7.9710000000000001</v>
      </c>
      <c r="AH2448" s="152">
        <v>10.743</v>
      </c>
      <c r="AI2448" s="152">
        <v>10.106</v>
      </c>
      <c r="AJ2448" s="152">
        <v>8.57</v>
      </c>
      <c r="AK2448" s="152">
        <v>8.4719999999999995</v>
      </c>
      <c r="AL2448" s="152" t="e">
        <f t="shared" si="474"/>
        <v>#N/A</v>
      </c>
      <c r="AM2448" s="152" t="e">
        <f t="shared" si="475"/>
        <v>#N/A</v>
      </c>
      <c r="AN2448" s="152" t="e">
        <f>NA()</f>
        <v>#N/A</v>
      </c>
      <c r="AO2448" s="152" t="e">
        <f>NA()</f>
        <v>#N/A</v>
      </c>
      <c r="AP2448" s="152">
        <f t="shared" si="483"/>
        <v>8.2187000000000001</v>
      </c>
      <c r="AQ2448" s="152"/>
      <c r="AR2448" s="152"/>
      <c r="AS2448" s="153">
        <f t="shared" si="481"/>
        <v>241</v>
      </c>
      <c r="AT2448" s="153">
        <f t="shared" si="463"/>
        <v>0</v>
      </c>
      <c r="AU2448" s="153">
        <f t="shared" si="464"/>
        <v>0</v>
      </c>
      <c r="AV2448" s="153">
        <f t="shared" si="465"/>
        <v>1</v>
      </c>
      <c r="BA2448">
        <f t="shared" si="482"/>
        <v>29</v>
      </c>
    </row>
    <row r="2449" spans="2:53" x14ac:dyDescent="0.25">
      <c r="B2449" s="155">
        <f t="shared" si="480"/>
        <v>45168.999305555553</v>
      </c>
      <c r="C2449" s="155">
        <f t="shared" si="470"/>
        <v>45168.999305555553</v>
      </c>
      <c r="D2449" s="152">
        <f t="shared" si="471"/>
        <v>8.07</v>
      </c>
      <c r="E2449" s="152"/>
      <c r="F2449" s="152"/>
      <c r="G2449" s="152"/>
      <c r="H2449" s="152" t="e">
        <f t="shared" si="472"/>
        <v>#N/A</v>
      </c>
      <c r="I2449" s="152"/>
      <c r="J2449" s="152" t="e">
        <f t="shared" si="473"/>
        <v>#N/A</v>
      </c>
      <c r="K2449" s="152"/>
      <c r="L2449" s="152"/>
      <c r="M2449" s="152"/>
      <c r="N2449" s="152"/>
      <c r="O2449" s="152"/>
      <c r="P2449" s="152"/>
      <c r="Q2449" s="152"/>
      <c r="R2449" s="152"/>
      <c r="S2449" s="152"/>
      <c r="T2449" s="153" cm="1">
        <f t="array" ref="T2449">MATCH(1,(TDU_Info!$C$5:$C$111=$T$6)*(TDU_Info!$B$5:$B$111&lt;=$B2449),0)</f>
        <v>85</v>
      </c>
      <c r="U2449" s="152">
        <f>100*(INDEX(TDU_Info!$E$5:$E$111,$T2449)/T$11+INDEX(TDU_Info!$F$5:$F$111,$T2449))</f>
        <v>4.0612999999999992</v>
      </c>
      <c r="V2449" s="152">
        <v>10.486000000000001</v>
      </c>
      <c r="W2449" s="152">
        <v>9.9109999999999996</v>
      </c>
      <c r="X2449" s="152">
        <v>8.07</v>
      </c>
      <c r="Y2449" s="152">
        <v>7.9710000000000001</v>
      </c>
      <c r="Z2449" s="152">
        <v>10.986000000000001</v>
      </c>
      <c r="AA2449" s="152">
        <v>10.372</v>
      </c>
      <c r="AB2449" s="152">
        <v>8.57</v>
      </c>
      <c r="AC2449" s="152">
        <v>8.4719999999999995</v>
      </c>
      <c r="AD2449" s="152">
        <v>10.243</v>
      </c>
      <c r="AE2449" s="152">
        <v>9.6460000000000008</v>
      </c>
      <c r="AF2449" s="152">
        <v>8.07</v>
      </c>
      <c r="AG2449" s="152">
        <v>7.9710000000000001</v>
      </c>
      <c r="AH2449" s="152">
        <v>10.743</v>
      </c>
      <c r="AI2449" s="152">
        <v>10.106</v>
      </c>
      <c r="AJ2449" s="152">
        <v>8.57</v>
      </c>
      <c r="AK2449" s="152">
        <v>8.4719999999999995</v>
      </c>
      <c r="AL2449" s="152" t="e">
        <f t="shared" si="474"/>
        <v>#N/A</v>
      </c>
      <c r="AM2449" s="152" t="e">
        <f t="shared" si="475"/>
        <v>#N/A</v>
      </c>
      <c r="AN2449" s="152" t="e">
        <f>NA()</f>
        <v>#N/A</v>
      </c>
      <c r="AO2449" s="152" t="e">
        <f>NA()</f>
        <v>#N/A</v>
      </c>
      <c r="AP2449" s="152">
        <f t="shared" si="483"/>
        <v>8.2187000000000001</v>
      </c>
      <c r="AQ2449" s="152"/>
      <c r="AR2449" s="152"/>
      <c r="AS2449" s="153">
        <f t="shared" si="481"/>
        <v>242</v>
      </c>
      <c r="AT2449" s="153">
        <f t="shared" si="463"/>
        <v>0</v>
      </c>
      <c r="AU2449" s="153">
        <f t="shared" si="464"/>
        <v>0</v>
      </c>
      <c r="AV2449" s="153">
        <f t="shared" si="465"/>
        <v>1</v>
      </c>
      <c r="BA2449">
        <f t="shared" si="482"/>
        <v>30</v>
      </c>
    </row>
    <row r="2450" spans="2:53" x14ac:dyDescent="0.25">
      <c r="B2450" s="155">
        <f t="shared" si="480"/>
        <v>45169.999305555553</v>
      </c>
      <c r="C2450" s="155">
        <f t="shared" si="470"/>
        <v>45169.999305555553</v>
      </c>
      <c r="D2450" s="152">
        <f t="shared" si="471"/>
        <v>8.07</v>
      </c>
      <c r="E2450" s="152"/>
      <c r="F2450" s="152"/>
      <c r="G2450" s="152"/>
      <c r="H2450" s="152" t="e">
        <f t="shared" si="472"/>
        <v>#N/A</v>
      </c>
      <c r="I2450" s="152"/>
      <c r="J2450" s="152" t="e">
        <f t="shared" si="473"/>
        <v>#N/A</v>
      </c>
      <c r="K2450" s="152"/>
      <c r="L2450" s="152"/>
      <c r="M2450" s="152"/>
      <c r="N2450" s="152"/>
      <c r="O2450" s="152"/>
      <c r="P2450" s="152"/>
      <c r="Q2450" s="152"/>
      <c r="R2450" s="152"/>
      <c r="S2450" s="152"/>
      <c r="T2450" s="153" cm="1">
        <f t="array" ref="T2450">MATCH(1,(TDU_Info!$C$5:$C$111=$T$6)*(TDU_Info!$B$5:$B$111&lt;=$B2450),0)</f>
        <v>85</v>
      </c>
      <c r="U2450" s="152">
        <f>100*(INDEX(TDU_Info!$E$5:$E$111,$T2450)/T$11+INDEX(TDU_Info!$F$5:$F$111,$T2450))</f>
        <v>4.0612999999999992</v>
      </c>
      <c r="V2450" s="152">
        <v>11.488</v>
      </c>
      <c r="W2450" s="152">
        <v>11.061</v>
      </c>
      <c r="X2450" s="152">
        <v>8.07</v>
      </c>
      <c r="Y2450" s="152">
        <v>8.57</v>
      </c>
      <c r="Z2450" s="152">
        <v>11.976000000000001</v>
      </c>
      <c r="AA2450" s="152">
        <v>11.422000000000001</v>
      </c>
      <c r="AB2450" s="152">
        <v>8.57</v>
      </c>
      <c r="AC2450" s="152">
        <v>9.0399999999999991</v>
      </c>
      <c r="AD2450" s="152">
        <v>11.388999999999999</v>
      </c>
      <c r="AE2450" s="152">
        <v>10.795999999999999</v>
      </c>
      <c r="AF2450" s="152">
        <v>8.07</v>
      </c>
      <c r="AG2450" s="152">
        <v>8.57</v>
      </c>
      <c r="AH2450" s="152">
        <v>11.877000000000001</v>
      </c>
      <c r="AI2450" s="152">
        <v>11.156000000000001</v>
      </c>
      <c r="AJ2450" s="152">
        <v>8.57</v>
      </c>
      <c r="AK2450" s="152">
        <v>9.0399999999999991</v>
      </c>
      <c r="AL2450" s="152" t="e">
        <f t="shared" si="474"/>
        <v>#N/A</v>
      </c>
      <c r="AM2450" s="152" t="e">
        <f t="shared" si="475"/>
        <v>#N/A</v>
      </c>
      <c r="AN2450" s="152" t="e">
        <f>NA()</f>
        <v>#N/A</v>
      </c>
      <c r="AO2450" s="152" t="e">
        <f>NA()</f>
        <v>#N/A</v>
      </c>
      <c r="AP2450" s="152">
        <f t="shared" si="483"/>
        <v>8.2187000000000001</v>
      </c>
      <c r="AQ2450" s="152"/>
      <c r="AR2450" s="152"/>
      <c r="AS2450" s="153">
        <f t="shared" si="481"/>
        <v>243</v>
      </c>
      <c r="AT2450" s="153">
        <f t="shared" si="463"/>
        <v>0</v>
      </c>
      <c r="AU2450" s="153">
        <f t="shared" si="464"/>
        <v>0</v>
      </c>
      <c r="AV2450" s="153">
        <f t="shared" si="465"/>
        <v>1</v>
      </c>
      <c r="BA2450">
        <f t="shared" si="482"/>
        <v>31</v>
      </c>
    </row>
    <row r="2451" spans="2:53" x14ac:dyDescent="0.25">
      <c r="B2451" s="155">
        <f t="shared" si="480"/>
        <v>45170.999305555553</v>
      </c>
      <c r="C2451" s="155">
        <f t="shared" si="470"/>
        <v>45170.999305555553</v>
      </c>
      <c r="D2451" s="152">
        <f t="shared" si="471"/>
        <v>8.07</v>
      </c>
      <c r="E2451" s="152"/>
      <c r="F2451" s="152"/>
      <c r="G2451" s="152"/>
      <c r="H2451" s="152" t="e">
        <f t="shared" si="472"/>
        <v>#N/A</v>
      </c>
      <c r="I2451" s="152"/>
      <c r="J2451" s="152" t="e">
        <f t="shared" si="473"/>
        <v>#N/A</v>
      </c>
      <c r="K2451" s="152"/>
      <c r="L2451" s="152"/>
      <c r="M2451" s="152"/>
      <c r="N2451" s="152"/>
      <c r="O2451" s="152"/>
      <c r="P2451" s="152"/>
      <c r="Q2451" s="152"/>
      <c r="R2451" s="152"/>
      <c r="S2451" s="152"/>
      <c r="T2451" s="153" cm="1">
        <f t="array" ref="T2451">MATCH(1,(TDU_Info!$C$5:$C$111=$T$6)*(TDU_Info!$B$5:$B$111&lt;=$B2451),0)</f>
        <v>84</v>
      </c>
      <c r="U2451" s="152">
        <f>100*(INDEX(TDU_Info!$E$5:$E$111,$T2451)/T$11+INDEX(TDU_Info!$F$5:$F$111,$T2451))</f>
        <v>5.2454000000000001</v>
      </c>
      <c r="V2451" s="152">
        <v>11.488</v>
      </c>
      <c r="W2451" s="152">
        <v>11.061</v>
      </c>
      <c r="X2451" s="152">
        <v>8.07</v>
      </c>
      <c r="Y2451" s="152">
        <v>8.57</v>
      </c>
      <c r="Z2451" s="152">
        <v>11.976000000000001</v>
      </c>
      <c r="AA2451" s="152">
        <v>11.422000000000001</v>
      </c>
      <c r="AB2451" s="152">
        <v>8.57</v>
      </c>
      <c r="AC2451" s="152">
        <v>9.0399999999999991</v>
      </c>
      <c r="AD2451" s="152">
        <v>11.388999999999999</v>
      </c>
      <c r="AE2451" s="152">
        <v>10.795999999999999</v>
      </c>
      <c r="AF2451" s="152">
        <v>8.07</v>
      </c>
      <c r="AG2451" s="152">
        <v>8.57</v>
      </c>
      <c r="AH2451" s="152">
        <v>11.877000000000001</v>
      </c>
      <c r="AI2451" s="152">
        <v>11.156000000000001</v>
      </c>
      <c r="AJ2451" s="152">
        <v>8.57</v>
      </c>
      <c r="AK2451" s="152">
        <v>9.0399999999999991</v>
      </c>
      <c r="AL2451" s="152" t="e">
        <f t="shared" si="474"/>
        <v>#N/A</v>
      </c>
      <c r="AM2451" s="152" t="e">
        <f t="shared" si="475"/>
        <v>#N/A</v>
      </c>
      <c r="AN2451" s="152" t="e">
        <f>NA()</f>
        <v>#N/A</v>
      </c>
      <c r="AO2451" s="152" t="e">
        <f>NA()</f>
        <v>#N/A</v>
      </c>
      <c r="AP2451" s="152" t="e">
        <f t="shared" si="483"/>
        <v>#N/A</v>
      </c>
      <c r="AQ2451" s="152"/>
      <c r="AR2451" s="152"/>
      <c r="AS2451" s="153">
        <f t="shared" si="481"/>
        <v>244</v>
      </c>
      <c r="AT2451" s="153">
        <f t="shared" si="463"/>
        <v>0</v>
      </c>
      <c r="AU2451" s="153">
        <f t="shared" si="464"/>
        <v>0</v>
      </c>
      <c r="AV2451" s="153">
        <f t="shared" si="465"/>
        <v>1</v>
      </c>
      <c r="BA2451">
        <f t="shared" si="482"/>
        <v>1</v>
      </c>
    </row>
    <row r="2452" spans="2:53" x14ac:dyDescent="0.25">
      <c r="B2452" s="155">
        <f t="shared" si="480"/>
        <v>45171.999305555553</v>
      </c>
      <c r="C2452" s="155">
        <f t="shared" si="470"/>
        <v>45171.999305555553</v>
      </c>
      <c r="D2452" s="152">
        <f t="shared" si="471"/>
        <v>8.07</v>
      </c>
      <c r="E2452" s="152"/>
      <c r="F2452" s="152"/>
      <c r="G2452" s="152"/>
      <c r="H2452" s="152" t="e">
        <f t="shared" si="472"/>
        <v>#N/A</v>
      </c>
      <c r="I2452" s="152"/>
      <c r="J2452" s="152" t="e">
        <f t="shared" si="473"/>
        <v>#N/A</v>
      </c>
      <c r="K2452" s="152"/>
      <c r="L2452" s="152"/>
      <c r="M2452" s="152"/>
      <c r="N2452" s="152"/>
      <c r="O2452" s="152"/>
      <c r="P2452" s="152"/>
      <c r="Q2452" s="152"/>
      <c r="R2452" s="152"/>
      <c r="S2452" s="152"/>
      <c r="T2452" s="153" cm="1">
        <f t="array" ref="T2452">MATCH(1,(TDU_Info!$C$5:$C$111=$T$6)*(TDU_Info!$B$5:$B$111&lt;=$B2452),0)</f>
        <v>84</v>
      </c>
      <c r="U2452" s="152">
        <f>100*(INDEX(TDU_Info!$E$5:$E$111,$T2452)/T$11+INDEX(TDU_Info!$F$5:$F$111,$T2452))</f>
        <v>5.2454000000000001</v>
      </c>
      <c r="V2452" s="152">
        <v>7.6989999999999998</v>
      </c>
      <c r="W2452" s="152">
        <v>8.5190000000000001</v>
      </c>
      <c r="X2452" s="152">
        <v>8.07</v>
      </c>
      <c r="Y2452" s="152">
        <v>8.2870000000000008</v>
      </c>
      <c r="Z2452" s="152">
        <v>8.298</v>
      </c>
      <c r="AA2452" s="152">
        <v>9.02</v>
      </c>
      <c r="AB2452" s="152">
        <v>8.57</v>
      </c>
      <c r="AC2452" s="152">
        <v>8.7360000000000007</v>
      </c>
      <c r="AD2452" s="152">
        <v>7.6989999999999998</v>
      </c>
      <c r="AE2452" s="152">
        <v>8.51</v>
      </c>
      <c r="AF2452" s="152">
        <v>8.07</v>
      </c>
      <c r="AG2452" s="152">
        <v>8.2870000000000008</v>
      </c>
      <c r="AH2452" s="152">
        <v>8.2989999999999995</v>
      </c>
      <c r="AI2452" s="152">
        <v>9.01</v>
      </c>
      <c r="AJ2452" s="152">
        <v>8.57</v>
      </c>
      <c r="AK2452" s="152">
        <v>8.7360000000000007</v>
      </c>
      <c r="AL2452" s="152" t="e">
        <f t="shared" si="474"/>
        <v>#N/A</v>
      </c>
      <c r="AM2452" s="152" t="e">
        <f t="shared" si="475"/>
        <v>#N/A</v>
      </c>
      <c r="AN2452" s="152" t="e">
        <f>NA()</f>
        <v>#N/A</v>
      </c>
      <c r="AO2452" s="152" t="e">
        <f>NA()</f>
        <v>#N/A</v>
      </c>
      <c r="AP2452" s="152">
        <f t="shared" si="483"/>
        <v>7.0345999999999993</v>
      </c>
      <c r="AQ2452" s="152"/>
      <c r="AR2452" s="152"/>
      <c r="AS2452" s="153">
        <f t="shared" si="481"/>
        <v>245</v>
      </c>
      <c r="AT2452" s="153">
        <f t="shared" si="463"/>
        <v>0</v>
      </c>
      <c r="AU2452" s="153">
        <f t="shared" si="464"/>
        <v>1</v>
      </c>
      <c r="AV2452" s="153">
        <f t="shared" si="465"/>
        <v>0</v>
      </c>
      <c r="BA2452">
        <f t="shared" si="482"/>
        <v>2</v>
      </c>
    </row>
    <row r="2453" spans="2:53" x14ac:dyDescent="0.25">
      <c r="B2453" s="155">
        <f t="shared" si="480"/>
        <v>45172.999305555553</v>
      </c>
      <c r="C2453" s="155">
        <f t="shared" si="470"/>
        <v>45172.999305555553</v>
      </c>
      <c r="D2453" s="152">
        <f t="shared" si="471"/>
        <v>8.07</v>
      </c>
      <c r="E2453" s="152"/>
      <c r="F2453" s="152"/>
      <c r="G2453" s="152"/>
      <c r="H2453" s="152" t="e">
        <f t="shared" si="472"/>
        <v>#N/A</v>
      </c>
      <c r="I2453" s="152"/>
      <c r="J2453" s="152" t="e">
        <f t="shared" si="473"/>
        <v>#N/A</v>
      </c>
      <c r="K2453" s="152"/>
      <c r="L2453" s="152"/>
      <c r="M2453" s="152"/>
      <c r="N2453" s="152"/>
      <c r="O2453" s="152"/>
      <c r="P2453" s="152"/>
      <c r="Q2453" s="152"/>
      <c r="R2453" s="152"/>
      <c r="S2453" s="152"/>
      <c r="T2453" s="153" cm="1">
        <f t="array" ref="T2453">MATCH(1,(TDU_Info!$C$5:$C$111=$T$6)*(TDU_Info!$B$5:$B$111&lt;=$B2453),0)</f>
        <v>84</v>
      </c>
      <c r="U2453" s="152">
        <f>100*(INDEX(TDU_Info!$E$5:$E$111,$T2453)/T$11+INDEX(TDU_Info!$F$5:$F$111,$T2453))</f>
        <v>5.2454000000000001</v>
      </c>
      <c r="V2453" s="152">
        <v>7.6989999999999998</v>
      </c>
      <c r="W2453" s="152">
        <v>8.5190000000000001</v>
      </c>
      <c r="X2453" s="152">
        <v>8.07</v>
      </c>
      <c r="Y2453" s="152">
        <v>8.2870000000000008</v>
      </c>
      <c r="Z2453" s="152">
        <v>8.298</v>
      </c>
      <c r="AA2453" s="152">
        <v>9.02</v>
      </c>
      <c r="AB2453" s="152">
        <v>8.57</v>
      </c>
      <c r="AC2453" s="152">
        <v>8.7360000000000007</v>
      </c>
      <c r="AD2453" s="152">
        <v>7.6989999999999998</v>
      </c>
      <c r="AE2453" s="152">
        <v>8.51</v>
      </c>
      <c r="AF2453" s="152">
        <v>8.07</v>
      </c>
      <c r="AG2453" s="152">
        <v>8.2870000000000008</v>
      </c>
      <c r="AH2453" s="152">
        <v>8.2989999999999995</v>
      </c>
      <c r="AI2453" s="152">
        <v>9.01</v>
      </c>
      <c r="AJ2453" s="152">
        <v>8.57</v>
      </c>
      <c r="AK2453" s="152">
        <v>8.7360000000000007</v>
      </c>
      <c r="AL2453" s="152" t="e">
        <f t="shared" si="474"/>
        <v>#N/A</v>
      </c>
      <c r="AM2453" s="152" t="e">
        <f t="shared" si="475"/>
        <v>#N/A</v>
      </c>
      <c r="AN2453" s="152" t="e">
        <f>NA()</f>
        <v>#N/A</v>
      </c>
      <c r="AO2453" s="152" t="e">
        <f>NA()</f>
        <v>#N/A</v>
      </c>
      <c r="AP2453" s="152">
        <f t="shared" si="483"/>
        <v>7.0345999999999993</v>
      </c>
      <c r="AQ2453" s="152"/>
      <c r="AR2453" s="152"/>
      <c r="AS2453" s="153">
        <f t="shared" si="481"/>
        <v>246</v>
      </c>
      <c r="AT2453" s="153">
        <f t="shared" si="463"/>
        <v>0</v>
      </c>
      <c r="AU2453" s="153">
        <f t="shared" si="464"/>
        <v>1</v>
      </c>
      <c r="AV2453" s="153">
        <f t="shared" si="465"/>
        <v>0</v>
      </c>
      <c r="BA2453">
        <f t="shared" si="482"/>
        <v>3</v>
      </c>
    </row>
    <row r="2454" spans="2:53" x14ac:dyDescent="0.25">
      <c r="B2454" s="155">
        <f t="shared" si="480"/>
        <v>45173.999305555553</v>
      </c>
      <c r="C2454" s="155">
        <f t="shared" si="470"/>
        <v>45173.999305555553</v>
      </c>
      <c r="D2454" s="152">
        <f t="shared" si="471"/>
        <v>8.07</v>
      </c>
      <c r="E2454" s="152"/>
      <c r="F2454" s="152"/>
      <c r="G2454" s="152"/>
      <c r="H2454" s="152" t="e">
        <f t="shared" si="472"/>
        <v>#N/A</v>
      </c>
      <c r="I2454" s="152"/>
      <c r="J2454" s="152" t="e">
        <f t="shared" si="473"/>
        <v>#N/A</v>
      </c>
      <c r="K2454" s="152"/>
      <c r="L2454" s="152"/>
      <c r="M2454" s="152"/>
      <c r="N2454" s="152"/>
      <c r="O2454" s="152"/>
      <c r="P2454" s="152"/>
      <c r="Q2454" s="152"/>
      <c r="R2454" s="152"/>
      <c r="S2454" s="152"/>
      <c r="T2454" s="153" cm="1">
        <f t="array" ref="T2454">MATCH(1,(TDU_Info!$C$5:$C$111=$T$6)*(TDU_Info!$B$5:$B$111&lt;=$B2454),0)</f>
        <v>84</v>
      </c>
      <c r="U2454" s="152">
        <f>100*(INDEX(TDU_Info!$E$5:$E$111,$T2454)/T$11+INDEX(TDU_Info!$F$5:$F$111,$T2454))</f>
        <v>5.2454000000000001</v>
      </c>
      <c r="V2454" s="152">
        <v>7.6989999999999998</v>
      </c>
      <c r="W2454" s="152">
        <v>8.5190000000000001</v>
      </c>
      <c r="X2454" s="152">
        <v>8.07</v>
      </c>
      <c r="Y2454" s="152">
        <v>8.2870000000000008</v>
      </c>
      <c r="Z2454" s="152">
        <v>8.298</v>
      </c>
      <c r="AA2454" s="152">
        <v>9.02</v>
      </c>
      <c r="AB2454" s="152">
        <v>8.57</v>
      </c>
      <c r="AC2454" s="152">
        <v>8.7360000000000007</v>
      </c>
      <c r="AD2454" s="152">
        <v>7.6989999999999998</v>
      </c>
      <c r="AE2454" s="152">
        <v>8.51</v>
      </c>
      <c r="AF2454" s="152">
        <v>8.07</v>
      </c>
      <c r="AG2454" s="152">
        <v>8.2870000000000008</v>
      </c>
      <c r="AH2454" s="152">
        <v>8.2989999999999995</v>
      </c>
      <c r="AI2454" s="152">
        <v>9.01</v>
      </c>
      <c r="AJ2454" s="152">
        <v>8.57</v>
      </c>
      <c r="AK2454" s="152">
        <v>8.7360000000000007</v>
      </c>
      <c r="AL2454" s="152" t="e">
        <f t="shared" si="474"/>
        <v>#N/A</v>
      </c>
      <c r="AM2454" s="152" t="e">
        <f t="shared" si="475"/>
        <v>#N/A</v>
      </c>
      <c r="AN2454" s="152" t="e">
        <f>NA()</f>
        <v>#N/A</v>
      </c>
      <c r="AO2454" s="152" t="e">
        <f>NA()</f>
        <v>#N/A</v>
      </c>
      <c r="AP2454" s="152">
        <f t="shared" si="483"/>
        <v>7.0345999999999993</v>
      </c>
      <c r="AQ2454" s="152"/>
      <c r="AR2454" s="152"/>
      <c r="AS2454" s="153">
        <f t="shared" si="481"/>
        <v>247</v>
      </c>
      <c r="AT2454" s="153">
        <f t="shared" si="463"/>
        <v>0</v>
      </c>
      <c r="AU2454" s="153">
        <f t="shared" si="464"/>
        <v>1</v>
      </c>
      <c r="AV2454" s="153">
        <f t="shared" si="465"/>
        <v>0</v>
      </c>
      <c r="BA2454">
        <f t="shared" si="482"/>
        <v>4</v>
      </c>
    </row>
    <row r="2455" spans="2:53" x14ac:dyDescent="0.25">
      <c r="B2455" s="155">
        <f t="shared" si="480"/>
        <v>45174.999305555553</v>
      </c>
      <c r="C2455" s="155">
        <f t="shared" si="470"/>
        <v>45174.999305555553</v>
      </c>
      <c r="D2455" s="152">
        <f t="shared" si="471"/>
        <v>8.07</v>
      </c>
      <c r="E2455" s="152"/>
      <c r="F2455" s="152"/>
      <c r="G2455" s="152"/>
      <c r="H2455" s="152" t="e">
        <f t="shared" si="472"/>
        <v>#N/A</v>
      </c>
      <c r="I2455" s="152"/>
      <c r="J2455" s="152" t="e">
        <f t="shared" si="473"/>
        <v>#N/A</v>
      </c>
      <c r="K2455" s="152"/>
      <c r="L2455" s="152"/>
      <c r="M2455" s="152"/>
      <c r="N2455" s="152"/>
      <c r="O2455" s="152"/>
      <c r="P2455" s="152"/>
      <c r="Q2455" s="152"/>
      <c r="R2455" s="152"/>
      <c r="S2455" s="152"/>
      <c r="T2455" s="153" cm="1">
        <f t="array" ref="T2455">MATCH(1,(TDU_Info!$C$5:$C$111=$T$6)*(TDU_Info!$B$5:$B$111&lt;=$B2455),0)</f>
        <v>84</v>
      </c>
      <c r="U2455" s="152">
        <f>100*(INDEX(TDU_Info!$E$5:$E$111,$T2455)/T$11+INDEX(TDU_Info!$F$5:$F$111,$T2455))</f>
        <v>5.2454000000000001</v>
      </c>
      <c r="V2455" s="152">
        <v>7.6989999999999998</v>
      </c>
      <c r="W2455" s="152">
        <v>8.5190000000000001</v>
      </c>
      <c r="X2455" s="152">
        <v>8.07</v>
      </c>
      <c r="Y2455" s="152">
        <v>8.2870000000000008</v>
      </c>
      <c r="Z2455" s="152">
        <v>8.298</v>
      </c>
      <c r="AA2455" s="152">
        <v>9.02</v>
      </c>
      <c r="AB2455" s="152">
        <v>8.57</v>
      </c>
      <c r="AC2455" s="152">
        <v>8.7360000000000007</v>
      </c>
      <c r="AD2455" s="152">
        <v>7.6989999999999998</v>
      </c>
      <c r="AE2455" s="152">
        <v>8.51</v>
      </c>
      <c r="AF2455" s="152">
        <v>8.07</v>
      </c>
      <c r="AG2455" s="152">
        <v>8.2870000000000008</v>
      </c>
      <c r="AH2455" s="152">
        <v>8.2989999999999995</v>
      </c>
      <c r="AI2455" s="152">
        <v>9.01</v>
      </c>
      <c r="AJ2455" s="152">
        <v>8.57</v>
      </c>
      <c r="AK2455" s="152">
        <v>8.7360000000000007</v>
      </c>
      <c r="AL2455" s="152" t="e">
        <f t="shared" si="474"/>
        <v>#N/A</v>
      </c>
      <c r="AM2455" s="152" t="e">
        <f t="shared" si="475"/>
        <v>#N/A</v>
      </c>
      <c r="AN2455" s="152" t="e">
        <f>NA()</f>
        <v>#N/A</v>
      </c>
      <c r="AO2455" s="152" t="e">
        <f>NA()</f>
        <v>#N/A</v>
      </c>
      <c r="AP2455" s="152">
        <f t="shared" si="483"/>
        <v>7.0345999999999993</v>
      </c>
      <c r="AQ2455" s="152"/>
      <c r="AR2455" s="152"/>
      <c r="AS2455" s="153">
        <f t="shared" si="481"/>
        <v>248</v>
      </c>
      <c r="AT2455" s="153">
        <f t="shared" si="463"/>
        <v>0</v>
      </c>
      <c r="AU2455" s="153">
        <f t="shared" si="464"/>
        <v>1</v>
      </c>
      <c r="AV2455" s="153">
        <f t="shared" si="465"/>
        <v>0</v>
      </c>
      <c r="BA2455">
        <f t="shared" si="482"/>
        <v>5</v>
      </c>
    </row>
    <row r="2456" spans="2:53" x14ac:dyDescent="0.25">
      <c r="B2456" s="155">
        <f t="shared" si="480"/>
        <v>45175.999305555553</v>
      </c>
      <c r="C2456" s="155">
        <f t="shared" si="470"/>
        <v>45175.999305555553</v>
      </c>
      <c r="D2456" s="152">
        <f t="shared" si="471"/>
        <v>8.17</v>
      </c>
      <c r="E2456" s="152"/>
      <c r="F2456" s="152"/>
      <c r="G2456" s="152"/>
      <c r="H2456" s="152" t="e">
        <f t="shared" si="472"/>
        <v>#N/A</v>
      </c>
      <c r="I2456" s="152"/>
      <c r="J2456" s="152" t="e">
        <f t="shared" si="473"/>
        <v>#N/A</v>
      </c>
      <c r="K2456" s="152"/>
      <c r="L2456" s="152"/>
      <c r="M2456" s="152"/>
      <c r="N2456" s="152"/>
      <c r="O2456" s="152"/>
      <c r="P2456" s="152"/>
      <c r="Q2456" s="152"/>
      <c r="R2456" s="152"/>
      <c r="S2456" s="152"/>
      <c r="T2456" s="153" cm="1">
        <f t="array" ref="T2456">MATCH(1,(TDU_Info!$C$5:$C$111=$T$6)*(TDU_Info!$B$5:$B$111&lt;=$B2456),0)</f>
        <v>84</v>
      </c>
      <c r="U2456" s="152">
        <f>100*(INDEX(TDU_Info!$E$5:$E$111,$T2456)/T$11+INDEX(TDU_Info!$F$5:$F$111,$T2456))</f>
        <v>5.2454000000000001</v>
      </c>
      <c r="V2456" s="152">
        <v>7.6989999999999998</v>
      </c>
      <c r="W2456" s="152">
        <v>8.5190000000000001</v>
      </c>
      <c r="X2456" s="152">
        <v>8.17</v>
      </c>
      <c r="Y2456" s="152">
        <v>8.0869999999999997</v>
      </c>
      <c r="Z2456" s="152">
        <v>8.298</v>
      </c>
      <c r="AA2456" s="152">
        <v>9.02</v>
      </c>
      <c r="AB2456" s="152">
        <v>8.67</v>
      </c>
      <c r="AC2456" s="152">
        <v>8.4359999999999999</v>
      </c>
      <c r="AD2456" s="152">
        <v>7.6989999999999998</v>
      </c>
      <c r="AE2456" s="152">
        <v>8.51</v>
      </c>
      <c r="AF2456" s="152">
        <v>8.17</v>
      </c>
      <c r="AG2456" s="152">
        <v>8.0869999999999997</v>
      </c>
      <c r="AH2456" s="152">
        <v>8.2989999999999995</v>
      </c>
      <c r="AI2456" s="152">
        <v>9.01</v>
      </c>
      <c r="AJ2456" s="152">
        <v>8.67</v>
      </c>
      <c r="AK2456" s="152">
        <v>8.4359999999999999</v>
      </c>
      <c r="AL2456" s="152" t="e">
        <f t="shared" si="474"/>
        <v>#N/A</v>
      </c>
      <c r="AM2456" s="152" t="e">
        <f t="shared" si="475"/>
        <v>#N/A</v>
      </c>
      <c r="AN2456" s="152" t="e">
        <f>NA()</f>
        <v>#N/A</v>
      </c>
      <c r="AO2456" s="152" t="e">
        <f>NA()</f>
        <v>#N/A</v>
      </c>
      <c r="AP2456" s="152">
        <f t="shared" si="483"/>
        <v>7.0345999999999993</v>
      </c>
      <c r="AQ2456" s="152"/>
      <c r="AR2456" s="152"/>
      <c r="AS2456" s="153">
        <f t="shared" si="481"/>
        <v>249</v>
      </c>
      <c r="AT2456" s="153">
        <f t="shared" si="463"/>
        <v>0</v>
      </c>
      <c r="AU2456" s="153">
        <f t="shared" si="464"/>
        <v>1</v>
      </c>
      <c r="AV2456" s="153">
        <f t="shared" si="465"/>
        <v>0</v>
      </c>
      <c r="BA2456">
        <f t="shared" si="482"/>
        <v>6</v>
      </c>
    </row>
    <row r="2457" spans="2:53" x14ac:dyDescent="0.25">
      <c r="B2457" s="155">
        <f t="shared" si="480"/>
        <v>45176.999305555553</v>
      </c>
      <c r="C2457" s="155">
        <f t="shared" si="470"/>
        <v>45176.999305555553</v>
      </c>
      <c r="D2457" s="152">
        <f t="shared" si="471"/>
        <v>8.1479999999999997</v>
      </c>
      <c r="E2457" s="152"/>
      <c r="F2457" s="152"/>
      <c r="G2457" s="152"/>
      <c r="H2457" s="152" t="e">
        <f t="shared" si="472"/>
        <v>#N/A</v>
      </c>
      <c r="I2457" s="152"/>
      <c r="J2457" s="152" t="e">
        <f t="shared" si="473"/>
        <v>#N/A</v>
      </c>
      <c r="K2457" s="152"/>
      <c r="L2457" s="152"/>
      <c r="M2457" s="152"/>
      <c r="N2457" s="152"/>
      <c r="O2457" s="152"/>
      <c r="P2457" s="152"/>
      <c r="Q2457" s="152"/>
      <c r="R2457" s="152"/>
      <c r="S2457" s="152"/>
      <c r="T2457" s="153" cm="1">
        <f t="array" ref="T2457">MATCH(1,(TDU_Info!$C$5:$C$111=$T$6)*(TDU_Info!$B$5:$B$111&lt;=$B2457),0)</f>
        <v>84</v>
      </c>
      <c r="U2457" s="152">
        <f>100*(INDEX(TDU_Info!$E$5:$E$111,$T2457)/T$11+INDEX(TDU_Info!$F$5:$F$111,$T2457))</f>
        <v>5.2454000000000001</v>
      </c>
      <c r="V2457" s="152">
        <v>7.6989999999999998</v>
      </c>
      <c r="W2457" s="152">
        <v>8.5190000000000001</v>
      </c>
      <c r="X2457" s="152">
        <v>8.1869999999999994</v>
      </c>
      <c r="Y2457" s="152">
        <v>8.0869999999999997</v>
      </c>
      <c r="Z2457" s="152">
        <v>8.298</v>
      </c>
      <c r="AA2457" s="152">
        <v>9.02</v>
      </c>
      <c r="AB2457" s="152">
        <v>8.7360000000000007</v>
      </c>
      <c r="AC2457" s="152">
        <v>8.4359999999999999</v>
      </c>
      <c r="AD2457" s="152">
        <v>7.6989999999999998</v>
      </c>
      <c r="AE2457" s="152">
        <v>8.2690000000000001</v>
      </c>
      <c r="AF2457" s="152">
        <v>8.1479999999999997</v>
      </c>
      <c r="AG2457" s="152">
        <v>8.048</v>
      </c>
      <c r="AH2457" s="152">
        <v>8.2989999999999995</v>
      </c>
      <c r="AI2457" s="152">
        <v>8.9689999999999994</v>
      </c>
      <c r="AJ2457" s="152">
        <v>8.7360000000000007</v>
      </c>
      <c r="AK2457" s="152">
        <v>8.4359999999999999</v>
      </c>
      <c r="AL2457" s="152" t="e">
        <f t="shared" si="474"/>
        <v>#N/A</v>
      </c>
      <c r="AM2457" s="152" t="e">
        <f t="shared" si="475"/>
        <v>#N/A</v>
      </c>
      <c r="AN2457" s="152" t="e">
        <f>NA()</f>
        <v>#N/A</v>
      </c>
      <c r="AO2457" s="152" t="e">
        <f>NA()</f>
        <v>#N/A</v>
      </c>
      <c r="AP2457" s="152">
        <f t="shared" si="483"/>
        <v>7.0345999999999993</v>
      </c>
      <c r="AQ2457" s="152"/>
      <c r="AR2457" s="152"/>
      <c r="AS2457" s="153">
        <f t="shared" si="481"/>
        <v>250</v>
      </c>
      <c r="AT2457" s="153">
        <f t="shared" si="463"/>
        <v>0</v>
      </c>
      <c r="AU2457" s="153">
        <f t="shared" si="464"/>
        <v>1</v>
      </c>
      <c r="AV2457" s="153">
        <f t="shared" si="465"/>
        <v>0</v>
      </c>
      <c r="BA2457">
        <f t="shared" si="482"/>
        <v>7</v>
      </c>
    </row>
    <row r="2458" spans="2:53" x14ac:dyDescent="0.25">
      <c r="B2458" s="155">
        <f t="shared" si="480"/>
        <v>45177.999305555553</v>
      </c>
      <c r="C2458" s="155">
        <f t="shared" si="470"/>
        <v>45177.999305555553</v>
      </c>
      <c r="D2458" s="152">
        <f t="shared" si="471"/>
        <v>7.9</v>
      </c>
      <c r="E2458" s="152"/>
      <c r="F2458" s="152"/>
      <c r="G2458" s="152"/>
      <c r="H2458" s="152" t="e">
        <f t="shared" si="472"/>
        <v>#N/A</v>
      </c>
      <c r="I2458" s="152"/>
      <c r="J2458" s="152" t="e">
        <f t="shared" si="473"/>
        <v>#N/A</v>
      </c>
      <c r="K2458" s="152"/>
      <c r="L2458" s="152"/>
      <c r="M2458" s="152"/>
      <c r="N2458" s="152"/>
      <c r="O2458" s="152"/>
      <c r="P2458" s="152"/>
      <c r="Q2458" s="152"/>
      <c r="R2458" s="152"/>
      <c r="S2458" s="152"/>
      <c r="T2458" s="153" cm="1">
        <f t="array" ref="T2458">MATCH(1,(TDU_Info!$C$5:$C$111=$T$6)*(TDU_Info!$B$5:$B$111&lt;=$B2458),0)</f>
        <v>84</v>
      </c>
      <c r="U2458" s="152">
        <f>100*(INDEX(TDU_Info!$E$5:$E$111,$T2458)/T$11+INDEX(TDU_Info!$F$5:$F$111,$T2458))</f>
        <v>5.2454000000000001</v>
      </c>
      <c r="V2458" s="152">
        <v>7.4450000000000003</v>
      </c>
      <c r="W2458" s="152">
        <v>8.5190000000000001</v>
      </c>
      <c r="X2458" s="152">
        <v>7.9</v>
      </c>
      <c r="Y2458" s="152">
        <v>7.8869999999999996</v>
      </c>
      <c r="Z2458" s="152">
        <v>7.8929999999999998</v>
      </c>
      <c r="AA2458" s="152">
        <v>9.02</v>
      </c>
      <c r="AB2458" s="152">
        <v>8.6359999999999992</v>
      </c>
      <c r="AC2458" s="152">
        <v>8.2360000000000007</v>
      </c>
      <c r="AD2458" s="152">
        <v>7.1989999999999998</v>
      </c>
      <c r="AE2458" s="152">
        <v>8.2690000000000001</v>
      </c>
      <c r="AF2458" s="152">
        <v>7.9</v>
      </c>
      <c r="AG2458" s="152">
        <v>7.8869999999999996</v>
      </c>
      <c r="AH2458" s="152">
        <v>7.6479999999999997</v>
      </c>
      <c r="AI2458" s="152">
        <v>8.9689999999999994</v>
      </c>
      <c r="AJ2458" s="152">
        <v>8.6359999999999992</v>
      </c>
      <c r="AK2458" s="152">
        <v>8.2360000000000007</v>
      </c>
      <c r="AL2458" s="152" t="e">
        <f t="shared" si="474"/>
        <v>#N/A</v>
      </c>
      <c r="AM2458" s="152" t="e">
        <f t="shared" si="475"/>
        <v>#N/A</v>
      </c>
      <c r="AN2458" s="152" t="e">
        <f>NA()</f>
        <v>#N/A</v>
      </c>
      <c r="AO2458" s="152" t="e">
        <f>NA()</f>
        <v>#N/A</v>
      </c>
      <c r="AP2458" s="152">
        <f t="shared" si="483"/>
        <v>7.0345999999999993</v>
      </c>
      <c r="AQ2458" s="152"/>
      <c r="AR2458" s="152"/>
      <c r="AS2458" s="153">
        <f t="shared" si="481"/>
        <v>251</v>
      </c>
      <c r="AT2458" s="153">
        <f t="shared" si="463"/>
        <v>0</v>
      </c>
      <c r="AU2458" s="153">
        <f t="shared" si="464"/>
        <v>1</v>
      </c>
      <c r="AV2458" s="153">
        <f t="shared" si="465"/>
        <v>0</v>
      </c>
      <c r="BA2458">
        <f t="shared" si="482"/>
        <v>8</v>
      </c>
    </row>
    <row r="2459" spans="2:53" x14ac:dyDescent="0.25">
      <c r="B2459" s="155">
        <f t="shared" si="480"/>
        <v>45178.999305555553</v>
      </c>
      <c r="C2459" s="155">
        <f t="shared" si="470"/>
        <v>45178.999305555553</v>
      </c>
      <c r="D2459" s="152">
        <f t="shared" si="471"/>
        <v>7.9</v>
      </c>
      <c r="E2459" s="152"/>
      <c r="F2459" s="152"/>
      <c r="G2459" s="152"/>
      <c r="H2459" s="152" t="e">
        <f t="shared" si="472"/>
        <v>#N/A</v>
      </c>
      <c r="I2459" s="152"/>
      <c r="J2459" s="152" t="e">
        <f t="shared" si="473"/>
        <v>#N/A</v>
      </c>
      <c r="K2459" s="152"/>
      <c r="L2459" s="152"/>
      <c r="M2459" s="152"/>
      <c r="N2459" s="152"/>
      <c r="O2459" s="152"/>
      <c r="P2459" s="152"/>
      <c r="Q2459" s="152"/>
      <c r="R2459" s="152"/>
      <c r="S2459" s="152"/>
      <c r="T2459" s="153" cm="1">
        <f t="array" ref="T2459">MATCH(1,(TDU_Info!$C$5:$C$111=$T$6)*(TDU_Info!$B$5:$B$111&lt;=$B2459),0)</f>
        <v>84</v>
      </c>
      <c r="U2459" s="152">
        <f>100*(INDEX(TDU_Info!$E$5:$E$111,$T2459)/T$11+INDEX(TDU_Info!$F$5:$F$111,$T2459))</f>
        <v>5.2454000000000001</v>
      </c>
      <c r="V2459" s="152">
        <v>7.4450000000000003</v>
      </c>
      <c r="W2459" s="152">
        <v>8.5190000000000001</v>
      </c>
      <c r="X2459" s="152">
        <v>7.9</v>
      </c>
      <c r="Y2459" s="152">
        <v>7.8869999999999996</v>
      </c>
      <c r="Z2459" s="152">
        <v>7.8929999999999998</v>
      </c>
      <c r="AA2459" s="152">
        <v>9.02</v>
      </c>
      <c r="AB2459" s="152">
        <v>8.6359999999999992</v>
      </c>
      <c r="AC2459" s="152">
        <v>8.2360000000000007</v>
      </c>
      <c r="AD2459" s="152">
        <v>7.1989999999999998</v>
      </c>
      <c r="AE2459" s="152">
        <v>8.2690000000000001</v>
      </c>
      <c r="AF2459" s="152">
        <v>7.9</v>
      </c>
      <c r="AG2459" s="152">
        <v>7.8869999999999996</v>
      </c>
      <c r="AH2459" s="152">
        <v>7.6479999999999997</v>
      </c>
      <c r="AI2459" s="152">
        <v>8.9689999999999994</v>
      </c>
      <c r="AJ2459" s="152">
        <v>8.6359999999999992</v>
      </c>
      <c r="AK2459" s="152">
        <v>8.2360000000000007</v>
      </c>
      <c r="AL2459" s="152" t="e">
        <f t="shared" si="474"/>
        <v>#N/A</v>
      </c>
      <c r="AM2459" s="152" t="e">
        <f t="shared" si="475"/>
        <v>#N/A</v>
      </c>
      <c r="AN2459" s="152" t="e">
        <f>NA()</f>
        <v>#N/A</v>
      </c>
      <c r="AO2459" s="152" t="e">
        <f>NA()</f>
        <v>#N/A</v>
      </c>
      <c r="AP2459" s="152">
        <f t="shared" si="483"/>
        <v>7.0345999999999993</v>
      </c>
      <c r="AQ2459" s="152"/>
      <c r="AR2459" s="152"/>
      <c r="AS2459" s="153">
        <f t="shared" si="481"/>
        <v>252</v>
      </c>
      <c r="AT2459" s="153">
        <f t="shared" si="463"/>
        <v>0</v>
      </c>
      <c r="AU2459" s="153">
        <f t="shared" si="464"/>
        <v>1</v>
      </c>
      <c r="AV2459" s="153">
        <f t="shared" si="465"/>
        <v>0</v>
      </c>
      <c r="BA2459">
        <f t="shared" si="482"/>
        <v>9</v>
      </c>
    </row>
    <row r="2460" spans="2:53" x14ac:dyDescent="0.25">
      <c r="B2460" s="155">
        <f t="shared" si="480"/>
        <v>45179.999305555553</v>
      </c>
      <c r="C2460" s="155">
        <f t="shared" si="470"/>
        <v>45179.999305555553</v>
      </c>
      <c r="D2460" s="152">
        <f t="shared" si="471"/>
        <v>7.9</v>
      </c>
      <c r="E2460" s="152"/>
      <c r="F2460" s="152"/>
      <c r="G2460" s="152"/>
      <c r="H2460" s="152" t="e">
        <f t="shared" si="472"/>
        <v>#N/A</v>
      </c>
      <c r="I2460" s="152"/>
      <c r="J2460" s="152" t="e">
        <f t="shared" si="473"/>
        <v>#N/A</v>
      </c>
      <c r="K2460" s="152"/>
      <c r="L2460" s="152"/>
      <c r="M2460" s="152"/>
      <c r="N2460" s="152"/>
      <c r="O2460" s="152"/>
      <c r="P2460" s="152"/>
      <c r="Q2460" s="152"/>
      <c r="R2460" s="152"/>
      <c r="S2460" s="152"/>
      <c r="T2460" s="153" cm="1">
        <f t="array" ref="T2460">MATCH(1,(TDU_Info!$C$5:$C$111=$T$6)*(TDU_Info!$B$5:$B$111&lt;=$B2460),0)</f>
        <v>84</v>
      </c>
      <c r="U2460" s="152">
        <f>100*(INDEX(TDU_Info!$E$5:$E$111,$T2460)/T$11+INDEX(TDU_Info!$F$5:$F$111,$T2460))</f>
        <v>5.2454000000000001</v>
      </c>
      <c r="V2460" s="152">
        <v>7.4450000000000003</v>
      </c>
      <c r="W2460" s="152">
        <v>8.5190000000000001</v>
      </c>
      <c r="X2460" s="152">
        <v>7.9</v>
      </c>
      <c r="Y2460" s="152">
        <v>7.8869999999999996</v>
      </c>
      <c r="Z2460" s="152">
        <v>7.8929999999999998</v>
      </c>
      <c r="AA2460" s="152">
        <v>9.02</v>
      </c>
      <c r="AB2460" s="152">
        <v>8.6359999999999992</v>
      </c>
      <c r="AC2460" s="152">
        <v>8.2360000000000007</v>
      </c>
      <c r="AD2460" s="152">
        <v>7.1989999999999998</v>
      </c>
      <c r="AE2460" s="152">
        <v>8.2690000000000001</v>
      </c>
      <c r="AF2460" s="152">
        <v>7.9</v>
      </c>
      <c r="AG2460" s="152">
        <v>7.8869999999999996</v>
      </c>
      <c r="AH2460" s="152">
        <v>7.6479999999999997</v>
      </c>
      <c r="AI2460" s="152">
        <v>8.9689999999999994</v>
      </c>
      <c r="AJ2460" s="152">
        <v>8.6359999999999992</v>
      </c>
      <c r="AK2460" s="152">
        <v>8.2360000000000007</v>
      </c>
      <c r="AL2460" s="152" t="e">
        <f t="shared" si="474"/>
        <v>#N/A</v>
      </c>
      <c r="AM2460" s="152" t="e">
        <f t="shared" si="475"/>
        <v>#N/A</v>
      </c>
      <c r="AN2460" s="152" t="e">
        <f>NA()</f>
        <v>#N/A</v>
      </c>
      <c r="AO2460" s="152" t="e">
        <f>NA()</f>
        <v>#N/A</v>
      </c>
      <c r="AP2460" s="152">
        <f t="shared" si="483"/>
        <v>7.0345999999999993</v>
      </c>
      <c r="AQ2460" s="152"/>
      <c r="AR2460" s="152"/>
      <c r="AS2460" s="153">
        <f t="shared" si="481"/>
        <v>253</v>
      </c>
      <c r="AT2460" s="153">
        <f t="shared" si="463"/>
        <v>0</v>
      </c>
      <c r="AU2460" s="153">
        <f t="shared" si="464"/>
        <v>1</v>
      </c>
      <c r="AV2460" s="153">
        <f t="shared" si="465"/>
        <v>0</v>
      </c>
      <c r="BA2460">
        <f t="shared" si="482"/>
        <v>10</v>
      </c>
    </row>
    <row r="2461" spans="2:53" x14ac:dyDescent="0.25">
      <c r="B2461" s="155">
        <f t="shared" si="480"/>
        <v>45180.999305555553</v>
      </c>
      <c r="C2461" s="155">
        <f t="shared" si="470"/>
        <v>45180.999305555553</v>
      </c>
      <c r="D2461" s="152">
        <f t="shared" si="471"/>
        <v>7.9</v>
      </c>
      <c r="E2461" s="152"/>
      <c r="F2461" s="152"/>
      <c r="G2461" s="152"/>
      <c r="H2461" s="152" t="e">
        <f t="shared" si="472"/>
        <v>#N/A</v>
      </c>
      <c r="I2461" s="152"/>
      <c r="J2461" s="152" t="e">
        <f t="shared" si="473"/>
        <v>#N/A</v>
      </c>
      <c r="K2461" s="152"/>
      <c r="L2461" s="152"/>
      <c r="M2461" s="152"/>
      <c r="N2461" s="152"/>
      <c r="O2461" s="152"/>
      <c r="P2461" s="152"/>
      <c r="Q2461" s="152"/>
      <c r="R2461" s="152"/>
      <c r="S2461" s="152"/>
      <c r="T2461" s="153" cm="1">
        <f t="array" ref="T2461">MATCH(1,(TDU_Info!$C$5:$C$111=$T$6)*(TDU_Info!$B$5:$B$111&lt;=$B2461),0)</f>
        <v>84</v>
      </c>
      <c r="U2461" s="152">
        <f>100*(INDEX(TDU_Info!$E$5:$E$111,$T2461)/T$11+INDEX(TDU_Info!$F$5:$F$111,$T2461))</f>
        <v>5.2454000000000001</v>
      </c>
      <c r="V2461" s="152">
        <v>7.4450000000000003</v>
      </c>
      <c r="W2461" s="152">
        <v>8.5190000000000001</v>
      </c>
      <c r="X2461" s="152">
        <v>7.9</v>
      </c>
      <c r="Y2461" s="152">
        <v>7.8869999999999996</v>
      </c>
      <c r="Z2461" s="152">
        <v>7.8929999999999998</v>
      </c>
      <c r="AA2461" s="152">
        <v>9.02</v>
      </c>
      <c r="AB2461" s="152">
        <v>8.6359999999999992</v>
      </c>
      <c r="AC2461" s="152">
        <v>8.2360000000000007</v>
      </c>
      <c r="AD2461" s="152">
        <v>7.1989999999999998</v>
      </c>
      <c r="AE2461" s="152">
        <v>8.2690000000000001</v>
      </c>
      <c r="AF2461" s="152">
        <v>7.9</v>
      </c>
      <c r="AG2461" s="152">
        <v>7.8869999999999996</v>
      </c>
      <c r="AH2461" s="152">
        <v>7.6479999999999997</v>
      </c>
      <c r="AI2461" s="152">
        <v>8.9689999999999994</v>
      </c>
      <c r="AJ2461" s="152">
        <v>8.6359999999999992</v>
      </c>
      <c r="AK2461" s="152">
        <v>8.2360000000000007</v>
      </c>
      <c r="AL2461" s="152" t="e">
        <f t="shared" si="474"/>
        <v>#N/A</v>
      </c>
      <c r="AM2461" s="152" t="e">
        <f t="shared" si="475"/>
        <v>#N/A</v>
      </c>
      <c r="AN2461" s="152" t="e">
        <f>NA()</f>
        <v>#N/A</v>
      </c>
      <c r="AO2461" s="152" t="e">
        <f>NA()</f>
        <v>#N/A</v>
      </c>
      <c r="AP2461" s="152">
        <f t="shared" si="483"/>
        <v>7.0345999999999993</v>
      </c>
      <c r="AQ2461" s="152"/>
      <c r="AR2461" s="152"/>
      <c r="AS2461" s="153">
        <f t="shared" si="481"/>
        <v>254</v>
      </c>
      <c r="AT2461" s="153">
        <f t="shared" si="463"/>
        <v>0</v>
      </c>
      <c r="AU2461" s="153">
        <f t="shared" si="464"/>
        <v>1</v>
      </c>
      <c r="AV2461" s="153">
        <f t="shared" si="465"/>
        <v>0</v>
      </c>
      <c r="BA2461">
        <f t="shared" si="482"/>
        <v>11</v>
      </c>
    </row>
    <row r="2462" spans="2:53" x14ac:dyDescent="0.25">
      <c r="B2462" s="155">
        <f t="shared" si="480"/>
        <v>45181.999305555553</v>
      </c>
      <c r="C2462" s="155">
        <f t="shared" si="470"/>
        <v>45181.999305555553</v>
      </c>
      <c r="D2462" s="152">
        <f t="shared" si="471"/>
        <v>7.9</v>
      </c>
      <c r="E2462" s="152"/>
      <c r="F2462" s="152"/>
      <c r="G2462" s="152"/>
      <c r="H2462" s="152" t="e">
        <f t="shared" si="472"/>
        <v>#N/A</v>
      </c>
      <c r="I2462" s="152"/>
      <c r="J2462" s="152" t="e">
        <f t="shared" si="473"/>
        <v>#N/A</v>
      </c>
      <c r="K2462" s="152"/>
      <c r="L2462" s="152"/>
      <c r="M2462" s="152"/>
      <c r="N2462" s="152"/>
      <c r="O2462" s="152"/>
      <c r="P2462" s="152"/>
      <c r="Q2462" s="152"/>
      <c r="R2462" s="152"/>
      <c r="S2462" s="152"/>
      <c r="T2462" s="153" cm="1">
        <f t="array" ref="T2462">MATCH(1,(TDU_Info!$C$5:$C$111=$T$6)*(TDU_Info!$B$5:$B$111&lt;=$B2462),0)</f>
        <v>84</v>
      </c>
      <c r="U2462" s="152">
        <f>100*(INDEX(TDU_Info!$E$5:$E$111,$T2462)/T$11+INDEX(TDU_Info!$F$5:$F$111,$T2462))</f>
        <v>5.2454000000000001</v>
      </c>
      <c r="V2462" s="152">
        <v>7.2990000000000004</v>
      </c>
      <c r="W2462" s="152">
        <v>8.3190000000000008</v>
      </c>
      <c r="X2462" s="152">
        <v>7.9</v>
      </c>
      <c r="Y2462" s="152">
        <v>7.7869999999999999</v>
      </c>
      <c r="Z2462" s="152">
        <v>7.7930000000000001</v>
      </c>
      <c r="AA2462" s="152">
        <v>7.9109999999999996</v>
      </c>
      <c r="AB2462" s="152">
        <v>8.4710000000000001</v>
      </c>
      <c r="AC2462" s="152">
        <v>8.2360000000000007</v>
      </c>
      <c r="AD2462" s="152">
        <v>7.0990000000000002</v>
      </c>
      <c r="AE2462" s="152">
        <v>8.2690000000000001</v>
      </c>
      <c r="AF2462" s="152">
        <v>7.9</v>
      </c>
      <c r="AG2462" s="152">
        <v>7.7869999999999999</v>
      </c>
      <c r="AH2462" s="152">
        <v>7.548</v>
      </c>
      <c r="AI2462" s="152">
        <v>7.9009999999999998</v>
      </c>
      <c r="AJ2462" s="152">
        <v>8.4710000000000001</v>
      </c>
      <c r="AK2462" s="152">
        <v>8.2360000000000007</v>
      </c>
      <c r="AL2462" s="152" t="e">
        <f t="shared" si="474"/>
        <v>#N/A</v>
      </c>
      <c r="AM2462" s="152" t="e">
        <f t="shared" si="475"/>
        <v>#N/A</v>
      </c>
      <c r="AN2462" s="152" t="e">
        <f>NA()</f>
        <v>#N/A</v>
      </c>
      <c r="AO2462" s="152" t="e">
        <f>NA()</f>
        <v>#N/A</v>
      </c>
      <c r="AP2462" s="152">
        <f t="shared" si="483"/>
        <v>7.0345999999999993</v>
      </c>
      <c r="AQ2462" s="152"/>
      <c r="AR2462" s="152"/>
      <c r="AS2462" s="153">
        <f t="shared" si="481"/>
        <v>255</v>
      </c>
      <c r="AT2462" s="153">
        <f t="shared" si="463"/>
        <v>0</v>
      </c>
      <c r="AU2462" s="153">
        <f t="shared" si="464"/>
        <v>1</v>
      </c>
      <c r="AV2462" s="153">
        <f t="shared" si="465"/>
        <v>0</v>
      </c>
      <c r="BA2462">
        <f t="shared" si="482"/>
        <v>12</v>
      </c>
    </row>
    <row r="2463" spans="2:53" x14ac:dyDescent="0.25">
      <c r="B2463" s="155">
        <f t="shared" si="480"/>
        <v>45182.999305555553</v>
      </c>
      <c r="C2463" s="155">
        <f t="shared" si="470"/>
        <v>45182.999305555553</v>
      </c>
      <c r="D2463" s="152">
        <f t="shared" si="471"/>
        <v>7.4480000000000004</v>
      </c>
      <c r="E2463" s="152"/>
      <c r="F2463" s="152"/>
      <c r="G2463" s="152"/>
      <c r="H2463" s="152" t="e">
        <f t="shared" si="472"/>
        <v>#N/A</v>
      </c>
      <c r="I2463" s="152"/>
      <c r="J2463" s="152" t="e">
        <f t="shared" si="473"/>
        <v>#N/A</v>
      </c>
      <c r="K2463" s="152"/>
      <c r="L2463" s="152"/>
      <c r="M2463" s="152"/>
      <c r="N2463" s="152"/>
      <c r="O2463" s="152"/>
      <c r="P2463" s="152"/>
      <c r="Q2463" s="152"/>
      <c r="R2463" s="152"/>
      <c r="S2463" s="152"/>
      <c r="T2463" s="153" cm="1">
        <f t="array" ref="T2463">MATCH(1,(TDU_Info!$C$5:$C$111=$T$6)*(TDU_Info!$B$5:$B$111&lt;=$B2463),0)</f>
        <v>84</v>
      </c>
      <c r="U2463" s="152">
        <f>100*(INDEX(TDU_Info!$E$5:$E$111,$T2463)/T$11+INDEX(TDU_Info!$F$5:$F$111,$T2463))</f>
        <v>5.2454000000000001</v>
      </c>
      <c r="V2463" s="152">
        <v>7.0449999999999999</v>
      </c>
      <c r="W2463" s="152">
        <v>7.3369999999999997</v>
      </c>
      <c r="X2463" s="152">
        <v>7.5880000000000001</v>
      </c>
      <c r="Y2463" s="152">
        <v>7.5949999999999998</v>
      </c>
      <c r="Z2463" s="152">
        <v>7.4930000000000003</v>
      </c>
      <c r="AA2463" s="152">
        <v>7.6609999999999996</v>
      </c>
      <c r="AB2463" s="152">
        <v>8.1999999999999993</v>
      </c>
      <c r="AC2463" s="152">
        <v>8.1</v>
      </c>
      <c r="AD2463" s="152">
        <v>6.7990000000000004</v>
      </c>
      <c r="AE2463" s="152">
        <v>7.069</v>
      </c>
      <c r="AF2463" s="152">
        <v>7.4480000000000004</v>
      </c>
      <c r="AG2463" s="152">
        <v>7.3479999999999999</v>
      </c>
      <c r="AH2463" s="152">
        <v>7.2469999999999999</v>
      </c>
      <c r="AI2463" s="152">
        <v>7.6509999999999998</v>
      </c>
      <c r="AJ2463" s="152">
        <v>8.1479999999999997</v>
      </c>
      <c r="AK2463" s="152">
        <v>8.048</v>
      </c>
      <c r="AL2463" s="152" t="e">
        <f t="shared" si="474"/>
        <v>#N/A</v>
      </c>
      <c r="AM2463" s="152" t="e">
        <f t="shared" si="475"/>
        <v>#N/A</v>
      </c>
      <c r="AN2463" s="152" t="e">
        <f>NA()</f>
        <v>#N/A</v>
      </c>
      <c r="AO2463" s="152" t="e">
        <f>NA()</f>
        <v>#N/A</v>
      </c>
      <c r="AP2463" s="152">
        <f t="shared" si="483"/>
        <v>7.0345999999999993</v>
      </c>
      <c r="AQ2463" s="152"/>
      <c r="AR2463" s="152"/>
      <c r="AS2463" s="153">
        <f t="shared" si="481"/>
        <v>256</v>
      </c>
      <c r="AT2463" s="153">
        <f t="shared" si="463"/>
        <v>0</v>
      </c>
      <c r="AU2463" s="153">
        <f t="shared" si="464"/>
        <v>1</v>
      </c>
      <c r="AV2463" s="153">
        <f t="shared" si="465"/>
        <v>0</v>
      </c>
      <c r="BA2463">
        <f t="shared" si="482"/>
        <v>13</v>
      </c>
    </row>
    <row r="2464" spans="2:53" x14ac:dyDescent="0.25">
      <c r="B2464" s="155">
        <f t="shared" si="480"/>
        <v>45183.999305555553</v>
      </c>
      <c r="C2464" s="155">
        <f t="shared" si="470"/>
        <v>45183.999305555553</v>
      </c>
      <c r="D2464" s="152">
        <f t="shared" si="471"/>
        <v>7.4480000000000004</v>
      </c>
      <c r="E2464" s="152"/>
      <c r="F2464" s="152"/>
      <c r="G2464" s="152"/>
      <c r="H2464" s="152" t="e">
        <f t="shared" si="472"/>
        <v>#N/A</v>
      </c>
      <c r="I2464" s="152"/>
      <c r="J2464" s="152" t="e">
        <f t="shared" si="473"/>
        <v>#N/A</v>
      </c>
      <c r="K2464" s="152"/>
      <c r="L2464" s="152"/>
      <c r="M2464" s="152"/>
      <c r="N2464" s="152"/>
      <c r="O2464" s="152"/>
      <c r="P2464" s="152"/>
      <c r="Q2464" s="152"/>
      <c r="R2464" s="152"/>
      <c r="S2464" s="152"/>
      <c r="T2464" s="153" cm="1">
        <f t="array" ref="T2464">MATCH(1,(TDU_Info!$C$5:$C$111=$T$6)*(TDU_Info!$B$5:$B$111&lt;=$B2464),0)</f>
        <v>84</v>
      </c>
      <c r="U2464" s="152">
        <f>100*(INDEX(TDU_Info!$E$5:$E$111,$T2464)/T$11+INDEX(TDU_Info!$F$5:$F$111,$T2464))</f>
        <v>5.2454000000000001</v>
      </c>
      <c r="V2464" s="152">
        <v>6.59</v>
      </c>
      <c r="W2464" s="152">
        <v>7.3369999999999997</v>
      </c>
      <c r="X2464" s="152">
        <v>7.5869999999999997</v>
      </c>
      <c r="Y2464" s="152">
        <v>7.51</v>
      </c>
      <c r="Z2464" s="152">
        <v>6.9379999999999997</v>
      </c>
      <c r="AA2464" s="152">
        <v>7.3609999999999998</v>
      </c>
      <c r="AB2464" s="152">
        <v>8.1999999999999993</v>
      </c>
      <c r="AC2464" s="152">
        <v>8.1</v>
      </c>
      <c r="AD2464" s="152">
        <v>6.4989999999999997</v>
      </c>
      <c r="AE2464" s="152">
        <v>7.069</v>
      </c>
      <c r="AF2464" s="152">
        <v>7.4480000000000004</v>
      </c>
      <c r="AG2464" s="152">
        <v>7.3479999999999999</v>
      </c>
      <c r="AH2464" s="152">
        <v>6.8479999999999999</v>
      </c>
      <c r="AI2464" s="152">
        <v>7.351</v>
      </c>
      <c r="AJ2464" s="152">
        <v>8.1479999999999997</v>
      </c>
      <c r="AK2464" s="152">
        <v>8.048</v>
      </c>
      <c r="AL2464" s="152" t="e">
        <f t="shared" si="474"/>
        <v>#N/A</v>
      </c>
      <c r="AM2464" s="152" t="e">
        <f t="shared" si="475"/>
        <v>#N/A</v>
      </c>
      <c r="AN2464" s="152" t="e">
        <f>NA()</f>
        <v>#N/A</v>
      </c>
      <c r="AO2464" s="152" t="e">
        <f>NA()</f>
        <v>#N/A</v>
      </c>
      <c r="AP2464" s="152">
        <f t="shared" si="483"/>
        <v>7.0345999999999993</v>
      </c>
      <c r="AQ2464" s="152"/>
      <c r="AR2464" s="152"/>
      <c r="AS2464" s="153">
        <f t="shared" si="481"/>
        <v>257</v>
      </c>
      <c r="AT2464" s="153">
        <f t="shared" si="463"/>
        <v>0</v>
      </c>
      <c r="AU2464" s="153">
        <f t="shared" si="464"/>
        <v>1</v>
      </c>
      <c r="AV2464" s="153">
        <f t="shared" si="465"/>
        <v>0</v>
      </c>
      <c r="BA2464">
        <f t="shared" si="482"/>
        <v>14</v>
      </c>
    </row>
    <row r="2465" spans="2:53" x14ac:dyDescent="0.25">
      <c r="B2465" s="155">
        <f t="shared" si="480"/>
        <v>45184.999305555553</v>
      </c>
      <c r="C2465" s="155">
        <f t="shared" si="470"/>
        <v>45184.999305555553</v>
      </c>
      <c r="D2465" s="152">
        <f t="shared" si="471"/>
        <v>7.4480000000000004</v>
      </c>
      <c r="E2465" s="152"/>
      <c r="F2465" s="152"/>
      <c r="G2465" s="152"/>
      <c r="H2465" s="152" t="e">
        <f t="shared" si="472"/>
        <v>#N/A</v>
      </c>
      <c r="I2465" s="152"/>
      <c r="J2465" s="152" t="e">
        <f t="shared" si="473"/>
        <v>#N/A</v>
      </c>
      <c r="K2465" s="152"/>
      <c r="L2465" s="152"/>
      <c r="M2465" s="152"/>
      <c r="N2465" s="152"/>
      <c r="O2465" s="152"/>
      <c r="P2465" s="152"/>
      <c r="Q2465" s="152"/>
      <c r="R2465" s="152"/>
      <c r="S2465" s="152"/>
      <c r="T2465" s="153" cm="1">
        <f t="array" ref="T2465">MATCH(1,(TDU_Info!$C$5:$C$111=$T$6)*(TDU_Info!$B$5:$B$111&lt;=$B2465),0)</f>
        <v>84</v>
      </c>
      <c r="U2465" s="152">
        <f>100*(INDEX(TDU_Info!$E$5:$E$111,$T2465)/T$11+INDEX(TDU_Info!$F$5:$F$111,$T2465))</f>
        <v>5.2454000000000001</v>
      </c>
      <c r="V2465" s="152">
        <v>6.59</v>
      </c>
      <c r="W2465" s="152">
        <v>7.3369999999999997</v>
      </c>
      <c r="X2465" s="152">
        <v>7.57</v>
      </c>
      <c r="Y2465" s="152">
        <v>7.51</v>
      </c>
      <c r="Z2465" s="152">
        <v>6.9379999999999997</v>
      </c>
      <c r="AA2465" s="152">
        <v>7.3609999999999998</v>
      </c>
      <c r="AB2465" s="152">
        <v>8.1999999999999993</v>
      </c>
      <c r="AC2465" s="152">
        <v>8.1</v>
      </c>
      <c r="AD2465" s="152">
        <v>6.4989999999999997</v>
      </c>
      <c r="AE2465" s="152">
        <v>7.069</v>
      </c>
      <c r="AF2465" s="152">
        <v>7.4480000000000004</v>
      </c>
      <c r="AG2465" s="152">
        <v>7.3479999999999999</v>
      </c>
      <c r="AH2465" s="152">
        <v>6.8479999999999999</v>
      </c>
      <c r="AI2465" s="152">
        <v>7.351</v>
      </c>
      <c r="AJ2465" s="152">
        <v>8.1479999999999997</v>
      </c>
      <c r="AK2465" s="152">
        <v>8.048</v>
      </c>
      <c r="AL2465" s="152" t="e">
        <f t="shared" si="474"/>
        <v>#N/A</v>
      </c>
      <c r="AM2465" s="152" t="e">
        <f t="shared" si="475"/>
        <v>#N/A</v>
      </c>
      <c r="AN2465" s="152" t="e">
        <f>NA()</f>
        <v>#N/A</v>
      </c>
      <c r="AO2465" s="152" t="e">
        <f>NA()</f>
        <v>#N/A</v>
      </c>
      <c r="AP2465" s="152">
        <f t="shared" si="483"/>
        <v>7.0345999999999993</v>
      </c>
      <c r="AQ2465" s="152"/>
      <c r="AR2465" s="152"/>
      <c r="AS2465" s="153">
        <f t="shared" si="481"/>
        <v>258</v>
      </c>
      <c r="AT2465" s="153">
        <f t="shared" si="463"/>
        <v>0</v>
      </c>
      <c r="AU2465" s="153">
        <f t="shared" si="464"/>
        <v>1</v>
      </c>
      <c r="AV2465" s="153">
        <f t="shared" si="465"/>
        <v>0</v>
      </c>
      <c r="BA2465">
        <f t="shared" si="482"/>
        <v>15</v>
      </c>
    </row>
    <row r="2466" spans="2:53" x14ac:dyDescent="0.25">
      <c r="B2466" s="155">
        <f t="shared" si="480"/>
        <v>45185.999305555553</v>
      </c>
      <c r="C2466" s="155">
        <f t="shared" si="470"/>
        <v>45185.999305555553</v>
      </c>
      <c r="D2466" s="152">
        <f t="shared" si="471"/>
        <v>7.4480000000000004</v>
      </c>
      <c r="E2466" s="152"/>
      <c r="F2466" s="152"/>
      <c r="G2466" s="152"/>
      <c r="H2466" s="152" t="e">
        <f t="shared" si="472"/>
        <v>#N/A</v>
      </c>
      <c r="I2466" s="152"/>
      <c r="J2466" s="152" t="e">
        <f t="shared" si="473"/>
        <v>#N/A</v>
      </c>
      <c r="K2466" s="152"/>
      <c r="L2466" s="152"/>
      <c r="M2466" s="152"/>
      <c r="N2466" s="152"/>
      <c r="O2466" s="152"/>
      <c r="P2466" s="152"/>
      <c r="Q2466" s="152"/>
      <c r="R2466" s="152"/>
      <c r="S2466" s="152"/>
      <c r="T2466" s="153" cm="1">
        <f t="array" ref="T2466">MATCH(1,(TDU_Info!$C$5:$C$111=$T$6)*(TDU_Info!$B$5:$B$111&lt;=$B2466),0)</f>
        <v>84</v>
      </c>
      <c r="U2466" s="152">
        <f>100*(INDEX(TDU_Info!$E$5:$E$111,$T2466)/T$11+INDEX(TDU_Info!$F$5:$F$111,$T2466))</f>
        <v>5.2454000000000001</v>
      </c>
      <c r="V2466" s="152">
        <v>6.59</v>
      </c>
      <c r="W2466" s="152">
        <v>7.3369999999999997</v>
      </c>
      <c r="X2466" s="152">
        <v>7.57</v>
      </c>
      <c r="Y2466" s="152">
        <v>7.51</v>
      </c>
      <c r="Z2466" s="152">
        <v>6.9379999999999997</v>
      </c>
      <c r="AA2466" s="152">
        <v>7.3609999999999998</v>
      </c>
      <c r="AB2466" s="152">
        <v>8.1999999999999993</v>
      </c>
      <c r="AC2466" s="152">
        <v>8.1</v>
      </c>
      <c r="AD2466" s="152">
        <v>6.4989999999999997</v>
      </c>
      <c r="AE2466" s="152">
        <v>7.069</v>
      </c>
      <c r="AF2466" s="152">
        <v>7.4480000000000004</v>
      </c>
      <c r="AG2466" s="152">
        <v>7.3479999999999999</v>
      </c>
      <c r="AH2466" s="152">
        <v>6.8479999999999999</v>
      </c>
      <c r="AI2466" s="152">
        <v>7.351</v>
      </c>
      <c r="AJ2466" s="152">
        <v>8.1479999999999997</v>
      </c>
      <c r="AK2466" s="152">
        <v>8.048</v>
      </c>
      <c r="AL2466" s="152" t="e">
        <f t="shared" si="474"/>
        <v>#N/A</v>
      </c>
      <c r="AM2466" s="152" t="e">
        <f t="shared" si="475"/>
        <v>#N/A</v>
      </c>
      <c r="AN2466" s="152" t="e">
        <f>NA()</f>
        <v>#N/A</v>
      </c>
      <c r="AO2466" s="152" t="e">
        <f>NA()</f>
        <v>#N/A</v>
      </c>
      <c r="AP2466" s="152">
        <f t="shared" si="483"/>
        <v>7.0345999999999993</v>
      </c>
      <c r="AQ2466" s="152"/>
      <c r="AR2466" s="152"/>
      <c r="AS2466" s="153">
        <f t="shared" si="481"/>
        <v>259</v>
      </c>
      <c r="AT2466" s="153">
        <f t="shared" si="463"/>
        <v>0</v>
      </c>
      <c r="AU2466" s="153">
        <f t="shared" si="464"/>
        <v>1</v>
      </c>
      <c r="AV2466" s="153">
        <f t="shared" si="465"/>
        <v>0</v>
      </c>
      <c r="BA2466">
        <f t="shared" si="482"/>
        <v>16</v>
      </c>
    </row>
    <row r="2467" spans="2:53" x14ac:dyDescent="0.25">
      <c r="B2467" s="155">
        <f t="shared" si="480"/>
        <v>45186.999305555553</v>
      </c>
      <c r="C2467" s="155">
        <f t="shared" si="470"/>
        <v>45186.999305555553</v>
      </c>
      <c r="D2467" s="152">
        <f t="shared" si="471"/>
        <v>7.4480000000000004</v>
      </c>
      <c r="E2467" s="152"/>
      <c r="F2467" s="152"/>
      <c r="G2467" s="152"/>
      <c r="H2467" s="152" t="e">
        <f t="shared" si="472"/>
        <v>#N/A</v>
      </c>
      <c r="I2467" s="152"/>
      <c r="J2467" s="152" t="e">
        <f t="shared" si="473"/>
        <v>#N/A</v>
      </c>
      <c r="K2467" s="152"/>
      <c r="L2467" s="152"/>
      <c r="M2467" s="152"/>
      <c r="N2467" s="152"/>
      <c r="O2467" s="152"/>
      <c r="P2467" s="152"/>
      <c r="Q2467" s="152"/>
      <c r="R2467" s="152"/>
      <c r="S2467" s="152"/>
      <c r="T2467" s="153" cm="1">
        <f t="array" ref="T2467">MATCH(1,(TDU_Info!$C$5:$C$111=$T$6)*(TDU_Info!$B$5:$B$111&lt;=$B2467),0)</f>
        <v>84</v>
      </c>
      <c r="U2467" s="152">
        <f>100*(INDEX(TDU_Info!$E$5:$E$111,$T2467)/T$11+INDEX(TDU_Info!$F$5:$F$111,$T2467))</f>
        <v>5.2454000000000001</v>
      </c>
      <c r="V2467" s="152">
        <v>6.59</v>
      </c>
      <c r="W2467" s="152">
        <v>7.3369999999999997</v>
      </c>
      <c r="X2467" s="152">
        <v>7.57</v>
      </c>
      <c r="Y2467" s="152">
        <v>7.51</v>
      </c>
      <c r="Z2467" s="152">
        <v>6.9379999999999997</v>
      </c>
      <c r="AA2467" s="152">
        <v>7.3609999999999998</v>
      </c>
      <c r="AB2467" s="152">
        <v>8.1999999999999993</v>
      </c>
      <c r="AC2467" s="152">
        <v>8.1</v>
      </c>
      <c r="AD2467" s="152">
        <v>6.4989999999999997</v>
      </c>
      <c r="AE2467" s="152">
        <v>7.069</v>
      </c>
      <c r="AF2467" s="152">
        <v>7.4480000000000004</v>
      </c>
      <c r="AG2467" s="152">
        <v>7.3479999999999999</v>
      </c>
      <c r="AH2467" s="152">
        <v>6.8479999999999999</v>
      </c>
      <c r="AI2467" s="152">
        <v>7.351</v>
      </c>
      <c r="AJ2467" s="152">
        <v>8.1479999999999997</v>
      </c>
      <c r="AK2467" s="152">
        <v>8.048</v>
      </c>
      <c r="AL2467" s="152" t="e">
        <f t="shared" si="474"/>
        <v>#N/A</v>
      </c>
      <c r="AM2467" s="152" t="e">
        <f t="shared" si="475"/>
        <v>#N/A</v>
      </c>
      <c r="AN2467" s="152" t="e">
        <f>NA()</f>
        <v>#N/A</v>
      </c>
      <c r="AO2467" s="152" t="e">
        <f>NA()</f>
        <v>#N/A</v>
      </c>
      <c r="AP2467" s="152">
        <f t="shared" si="483"/>
        <v>7.0345999999999993</v>
      </c>
      <c r="AQ2467" s="152"/>
      <c r="AR2467" s="152"/>
      <c r="AS2467" s="153">
        <f t="shared" si="481"/>
        <v>260</v>
      </c>
      <c r="AT2467" s="153">
        <f t="shared" si="463"/>
        <v>1</v>
      </c>
      <c r="AU2467" s="153">
        <f t="shared" si="464"/>
        <v>0</v>
      </c>
      <c r="AV2467" s="153">
        <f t="shared" si="465"/>
        <v>0</v>
      </c>
      <c r="BA2467">
        <f t="shared" si="482"/>
        <v>17</v>
      </c>
    </row>
    <row r="2468" spans="2:53" x14ac:dyDescent="0.25">
      <c r="B2468" s="155">
        <f t="shared" si="480"/>
        <v>45187.999305555553</v>
      </c>
      <c r="C2468" s="155">
        <f t="shared" si="470"/>
        <v>45187.999305555553</v>
      </c>
      <c r="D2468" s="152">
        <f t="shared" si="471"/>
        <v>7.4480000000000004</v>
      </c>
      <c r="E2468" s="152"/>
      <c r="F2468" s="152"/>
      <c r="G2468" s="152"/>
      <c r="H2468" s="152" t="e">
        <f t="shared" si="472"/>
        <v>#N/A</v>
      </c>
      <c r="I2468" s="152"/>
      <c r="J2468" s="152" t="e">
        <f t="shared" si="473"/>
        <v>#N/A</v>
      </c>
      <c r="K2468" s="152"/>
      <c r="L2468" s="152"/>
      <c r="M2468" s="152"/>
      <c r="N2468" s="152"/>
      <c r="O2468" s="152"/>
      <c r="P2468" s="152"/>
      <c r="Q2468" s="152"/>
      <c r="R2468" s="152"/>
      <c r="S2468" s="152"/>
      <c r="T2468" s="153" cm="1">
        <f t="array" ref="T2468">MATCH(1,(TDU_Info!$C$5:$C$111=$T$6)*(TDU_Info!$B$5:$B$111&lt;=$B2468),0)</f>
        <v>84</v>
      </c>
      <c r="U2468" s="152">
        <f>100*(INDEX(TDU_Info!$E$5:$E$111,$T2468)/T$11+INDEX(TDU_Info!$F$5:$F$111,$T2468))</f>
        <v>5.2454000000000001</v>
      </c>
      <c r="V2468" s="152">
        <v>6.4539999999999997</v>
      </c>
      <c r="W2468" s="152">
        <v>6.6360000000000001</v>
      </c>
      <c r="X2468" s="152">
        <v>7.57</v>
      </c>
      <c r="Y2468" s="152">
        <v>7.51</v>
      </c>
      <c r="Z2468" s="152">
        <v>7.0060000000000002</v>
      </c>
      <c r="AA2468" s="152">
        <v>7.008</v>
      </c>
      <c r="AB2468" s="152">
        <v>8.1</v>
      </c>
      <c r="AC2468" s="152">
        <v>8.0359999999999996</v>
      </c>
      <c r="AD2468" s="152">
        <v>6.1689999999999996</v>
      </c>
      <c r="AE2468" s="152">
        <v>6.6029999999999998</v>
      </c>
      <c r="AF2468" s="152">
        <v>7.4480000000000004</v>
      </c>
      <c r="AG2468" s="152">
        <v>7.3479999999999999</v>
      </c>
      <c r="AH2468" s="152">
        <v>6.7190000000000003</v>
      </c>
      <c r="AI2468" s="152">
        <v>6.9740000000000002</v>
      </c>
      <c r="AJ2468" s="152">
        <v>8.1</v>
      </c>
      <c r="AK2468" s="152">
        <v>8.0359999999999996</v>
      </c>
      <c r="AL2468" s="152" t="e">
        <f t="shared" si="474"/>
        <v>#N/A</v>
      </c>
      <c r="AM2468" s="152" t="e">
        <f t="shared" si="475"/>
        <v>#N/A</v>
      </c>
      <c r="AN2468" s="152" t="e">
        <f>NA()</f>
        <v>#N/A</v>
      </c>
      <c r="AO2468" s="152" t="e">
        <f>NA()</f>
        <v>#N/A</v>
      </c>
      <c r="AP2468" s="152">
        <f t="shared" si="483"/>
        <v>7.0345999999999993</v>
      </c>
      <c r="AQ2468" s="152"/>
      <c r="AR2468" s="152"/>
      <c r="AS2468" s="153">
        <f t="shared" si="481"/>
        <v>261</v>
      </c>
      <c r="AT2468" s="153">
        <f t="shared" si="463"/>
        <v>1</v>
      </c>
      <c r="AU2468" s="153">
        <f t="shared" si="464"/>
        <v>0</v>
      </c>
      <c r="AV2468" s="153">
        <f t="shared" si="465"/>
        <v>0</v>
      </c>
      <c r="BA2468">
        <f t="shared" si="482"/>
        <v>18</v>
      </c>
    </row>
    <row r="2469" spans="2:53" x14ac:dyDescent="0.25">
      <c r="B2469" s="155">
        <f t="shared" si="480"/>
        <v>45188.999305555553</v>
      </c>
      <c r="C2469" s="155">
        <f t="shared" si="470"/>
        <v>45188.999305555553</v>
      </c>
      <c r="D2469" s="152">
        <f t="shared" si="471"/>
        <v>7.4480000000000004</v>
      </c>
      <c r="E2469" s="152"/>
      <c r="F2469" s="152"/>
      <c r="G2469" s="152"/>
      <c r="H2469" s="152" t="e">
        <f t="shared" si="472"/>
        <v>#N/A</v>
      </c>
      <c r="I2469" s="152"/>
      <c r="J2469" s="152" t="e">
        <f t="shared" si="473"/>
        <v>#N/A</v>
      </c>
      <c r="K2469" s="152"/>
      <c r="L2469" s="152"/>
      <c r="M2469" s="152"/>
      <c r="N2469" s="152"/>
      <c r="O2469" s="152"/>
      <c r="P2469" s="152"/>
      <c r="Q2469" s="152"/>
      <c r="R2469" s="152"/>
      <c r="S2469" s="152"/>
      <c r="T2469" s="153" cm="1">
        <f t="array" ref="T2469">MATCH(1,(TDU_Info!$C$5:$C$111=$T$6)*(TDU_Info!$B$5:$B$111&lt;=$B2469),0)</f>
        <v>84</v>
      </c>
      <c r="U2469" s="152">
        <f>100*(INDEX(TDU_Info!$E$5:$E$111,$T2469)/T$11+INDEX(TDU_Info!$F$5:$F$111,$T2469))</f>
        <v>5.2454000000000001</v>
      </c>
      <c r="V2469" s="152">
        <v>6.2539999999999996</v>
      </c>
      <c r="W2469" s="152">
        <v>6.6360000000000001</v>
      </c>
      <c r="X2469" s="152">
        <v>7.57</v>
      </c>
      <c r="Y2469" s="152">
        <v>7.5869999999999997</v>
      </c>
      <c r="Z2469" s="152">
        <v>7.0060000000000002</v>
      </c>
      <c r="AA2469" s="152">
        <v>7.008</v>
      </c>
      <c r="AB2469" s="152">
        <v>8.1</v>
      </c>
      <c r="AC2469" s="152">
        <v>8.1</v>
      </c>
      <c r="AD2469" s="152">
        <v>6.069</v>
      </c>
      <c r="AE2469" s="152">
        <v>6.6029999999999998</v>
      </c>
      <c r="AF2469" s="152">
        <v>7.4480000000000004</v>
      </c>
      <c r="AG2469" s="152">
        <v>7.3479999999999999</v>
      </c>
      <c r="AH2469" s="152">
        <v>6.7190000000000003</v>
      </c>
      <c r="AI2469" s="152">
        <v>6.9740000000000002</v>
      </c>
      <c r="AJ2469" s="152">
        <v>8.1</v>
      </c>
      <c r="AK2469" s="152">
        <v>8.048</v>
      </c>
      <c r="AL2469" s="152" t="e">
        <f t="shared" si="474"/>
        <v>#N/A</v>
      </c>
      <c r="AM2469" s="152" t="e">
        <f t="shared" si="475"/>
        <v>#N/A</v>
      </c>
      <c r="AN2469" s="152" t="e">
        <f>NA()</f>
        <v>#N/A</v>
      </c>
      <c r="AO2469" s="152" t="e">
        <f>NA()</f>
        <v>#N/A</v>
      </c>
      <c r="AP2469" s="152">
        <f t="shared" si="483"/>
        <v>7.0345999999999993</v>
      </c>
      <c r="AQ2469" s="152"/>
      <c r="AR2469" s="152"/>
      <c r="AS2469" s="153">
        <f t="shared" si="481"/>
        <v>262</v>
      </c>
      <c r="AT2469" s="153">
        <f t="shared" si="463"/>
        <v>1</v>
      </c>
      <c r="AU2469" s="153">
        <f t="shared" si="464"/>
        <v>0</v>
      </c>
      <c r="AV2469" s="153">
        <f t="shared" si="465"/>
        <v>0</v>
      </c>
      <c r="BA2469">
        <f t="shared" si="482"/>
        <v>19</v>
      </c>
    </row>
    <row r="2470" spans="2:53" x14ac:dyDescent="0.25">
      <c r="B2470" s="155">
        <f t="shared" si="480"/>
        <v>45189.999305555553</v>
      </c>
      <c r="C2470" s="155">
        <f t="shared" si="470"/>
        <v>45189.999305555553</v>
      </c>
      <c r="D2470" s="152">
        <f t="shared" si="471"/>
        <v>7.4480000000000004</v>
      </c>
      <c r="E2470" s="152"/>
      <c r="F2470" s="152"/>
      <c r="G2470" s="152"/>
      <c r="H2470" s="152" t="e">
        <f t="shared" si="472"/>
        <v>#N/A</v>
      </c>
      <c r="I2470" s="152"/>
      <c r="J2470" s="152" t="e">
        <f t="shared" si="473"/>
        <v>#N/A</v>
      </c>
      <c r="K2470" s="152"/>
      <c r="L2470" s="152"/>
      <c r="M2470" s="152"/>
      <c r="N2470" s="152"/>
      <c r="O2470" s="152"/>
      <c r="P2470" s="152"/>
      <c r="Q2470" s="152"/>
      <c r="R2470" s="152"/>
      <c r="S2470" s="152"/>
      <c r="T2470" s="153" cm="1">
        <f t="array" ref="T2470">MATCH(1,(TDU_Info!$C$5:$C$111=$T$6)*(TDU_Info!$B$5:$B$111&lt;=$B2470),0)</f>
        <v>84</v>
      </c>
      <c r="U2470" s="152">
        <f>100*(INDEX(TDU_Info!$E$5:$E$111,$T2470)/T$11+INDEX(TDU_Info!$F$5:$F$111,$T2470))</f>
        <v>5.2454000000000001</v>
      </c>
      <c r="V2470" s="152">
        <v>6.2539999999999996</v>
      </c>
      <c r="W2470" s="152">
        <v>6.6360000000000001</v>
      </c>
      <c r="X2470" s="152">
        <v>7.57</v>
      </c>
      <c r="Y2470" s="152">
        <v>7.5869999999999997</v>
      </c>
      <c r="Z2470" s="152">
        <v>7.0060000000000002</v>
      </c>
      <c r="AA2470" s="152">
        <v>7.008</v>
      </c>
      <c r="AB2470" s="152">
        <v>8.1</v>
      </c>
      <c r="AC2470" s="152">
        <v>8.1</v>
      </c>
      <c r="AD2470" s="152">
        <v>6.069</v>
      </c>
      <c r="AE2470" s="152">
        <v>6.6029999999999998</v>
      </c>
      <c r="AF2470" s="152">
        <v>7.4480000000000004</v>
      </c>
      <c r="AG2470" s="152">
        <v>7.3479999999999999</v>
      </c>
      <c r="AH2470" s="152">
        <v>6.7190000000000003</v>
      </c>
      <c r="AI2470" s="152">
        <v>6.9740000000000002</v>
      </c>
      <c r="AJ2470" s="152">
        <v>8.1</v>
      </c>
      <c r="AK2470" s="152">
        <v>8.048</v>
      </c>
      <c r="AL2470" s="152" t="e">
        <f t="shared" si="474"/>
        <v>#N/A</v>
      </c>
      <c r="AM2470" s="152" t="e">
        <f t="shared" si="475"/>
        <v>#N/A</v>
      </c>
      <c r="AN2470" s="152" t="e">
        <f>NA()</f>
        <v>#N/A</v>
      </c>
      <c r="AO2470" s="152" t="e">
        <f>NA()</f>
        <v>#N/A</v>
      </c>
      <c r="AP2470" s="152">
        <f t="shared" si="483"/>
        <v>7.0345999999999993</v>
      </c>
      <c r="AQ2470" s="152"/>
      <c r="AR2470" s="152"/>
      <c r="AS2470" s="153">
        <f t="shared" si="481"/>
        <v>263</v>
      </c>
      <c r="AT2470" s="153">
        <f t="shared" si="463"/>
        <v>1</v>
      </c>
      <c r="AU2470" s="153">
        <f t="shared" si="464"/>
        <v>0</v>
      </c>
      <c r="AV2470" s="153">
        <f t="shared" si="465"/>
        <v>0</v>
      </c>
      <c r="BA2470">
        <f t="shared" si="482"/>
        <v>20</v>
      </c>
    </row>
    <row r="2471" spans="2:53" x14ac:dyDescent="0.25">
      <c r="B2471" s="155">
        <f t="shared" si="480"/>
        <v>45190.999305555553</v>
      </c>
      <c r="C2471" s="155">
        <f t="shared" si="470"/>
        <v>45190.999305555553</v>
      </c>
      <c r="D2471" s="152">
        <f t="shared" si="471"/>
        <v>7.4480000000000004</v>
      </c>
      <c r="E2471" s="152"/>
      <c r="F2471" s="152"/>
      <c r="G2471" s="152"/>
      <c r="H2471" s="152" t="e">
        <f t="shared" si="472"/>
        <v>#N/A</v>
      </c>
      <c r="I2471" s="152"/>
      <c r="J2471" s="152" t="e">
        <f t="shared" si="473"/>
        <v>#N/A</v>
      </c>
      <c r="K2471" s="152"/>
      <c r="L2471" s="152"/>
      <c r="M2471" s="152"/>
      <c r="N2471" s="152"/>
      <c r="O2471" s="152"/>
      <c r="P2471" s="152"/>
      <c r="Q2471" s="152"/>
      <c r="R2471" s="152"/>
      <c r="S2471" s="152"/>
      <c r="T2471" s="153" cm="1">
        <f t="array" ref="T2471">MATCH(1,(TDU_Info!$C$5:$C$111=$T$6)*(TDU_Info!$B$5:$B$111&lt;=$B2471),0)</f>
        <v>84</v>
      </c>
      <c r="U2471" s="152">
        <f>100*(INDEX(TDU_Info!$E$5:$E$111,$T2471)/T$11+INDEX(TDU_Info!$F$5:$F$111,$T2471))</f>
        <v>5.2454000000000001</v>
      </c>
      <c r="V2471" s="152">
        <v>5.4630000000000001</v>
      </c>
      <c r="W2471" s="152">
        <v>6.6360000000000001</v>
      </c>
      <c r="X2471" s="152">
        <v>7.57</v>
      </c>
      <c r="Y2471" s="152">
        <v>7.4870000000000001</v>
      </c>
      <c r="Z2471" s="152">
        <v>5.9660000000000002</v>
      </c>
      <c r="AA2471" s="152">
        <v>7.008</v>
      </c>
      <c r="AB2471" s="152">
        <v>8.0359999999999996</v>
      </c>
      <c r="AC2471" s="152">
        <v>8.0359999999999996</v>
      </c>
      <c r="AD2471" s="152">
        <v>5.4320000000000004</v>
      </c>
      <c r="AE2471" s="152">
        <v>6.6029999999999998</v>
      </c>
      <c r="AF2471" s="152">
        <v>7.4480000000000004</v>
      </c>
      <c r="AG2471" s="152">
        <v>7.3479999999999999</v>
      </c>
      <c r="AH2471" s="152">
        <v>5.9329999999999998</v>
      </c>
      <c r="AI2471" s="152">
        <v>6.9740000000000002</v>
      </c>
      <c r="AJ2471" s="152">
        <v>8.0359999999999996</v>
      </c>
      <c r="AK2471" s="152">
        <v>8.0359999999999996</v>
      </c>
      <c r="AL2471" s="152" t="e">
        <f t="shared" si="474"/>
        <v>#N/A</v>
      </c>
      <c r="AM2471" s="152" t="e">
        <f t="shared" si="475"/>
        <v>#N/A</v>
      </c>
      <c r="AN2471" s="152" t="e">
        <f>NA()</f>
        <v>#N/A</v>
      </c>
      <c r="AO2471" s="152" t="e">
        <f>NA()</f>
        <v>#N/A</v>
      </c>
      <c r="AP2471" s="152">
        <f t="shared" si="483"/>
        <v>7.0345999999999993</v>
      </c>
      <c r="AQ2471" s="152"/>
      <c r="AR2471" s="152"/>
      <c r="AS2471" s="153">
        <f t="shared" si="481"/>
        <v>264</v>
      </c>
      <c r="AT2471" s="153">
        <f t="shared" si="463"/>
        <v>1</v>
      </c>
      <c r="AU2471" s="153">
        <f t="shared" si="464"/>
        <v>0</v>
      </c>
      <c r="AV2471" s="153">
        <f t="shared" si="465"/>
        <v>0</v>
      </c>
      <c r="BA2471">
        <f t="shared" si="482"/>
        <v>21</v>
      </c>
    </row>
    <row r="2472" spans="2:53" x14ac:dyDescent="0.25">
      <c r="B2472" s="155">
        <f t="shared" si="480"/>
        <v>45191.999305555553</v>
      </c>
      <c r="C2472" s="155">
        <f t="shared" si="470"/>
        <v>45191.999305555553</v>
      </c>
      <c r="D2472" s="152">
        <f t="shared" si="471"/>
        <v>7.4480000000000004</v>
      </c>
      <c r="E2472" s="152"/>
      <c r="F2472" s="152"/>
      <c r="G2472" s="152"/>
      <c r="H2472" s="152" t="e">
        <f t="shared" si="472"/>
        <v>#N/A</v>
      </c>
      <c r="I2472" s="152"/>
      <c r="J2472" s="152" t="e">
        <f t="shared" si="473"/>
        <v>#N/A</v>
      </c>
      <c r="K2472" s="152"/>
      <c r="L2472" s="152"/>
      <c r="M2472" s="152"/>
      <c r="N2472" s="152"/>
      <c r="O2472" s="152"/>
      <c r="P2472" s="152"/>
      <c r="Q2472" s="152"/>
      <c r="R2472" s="152"/>
      <c r="S2472" s="152"/>
      <c r="T2472" s="153" cm="1">
        <f t="array" ref="T2472">MATCH(1,(TDU_Info!$C$5:$C$111=$T$6)*(TDU_Info!$B$5:$B$111&lt;=$B2472),0)</f>
        <v>84</v>
      </c>
      <c r="U2472" s="152">
        <f>100*(INDEX(TDU_Info!$E$5:$E$111,$T2472)/T$11+INDEX(TDU_Info!$F$5:$F$111,$T2472))</f>
        <v>5.2454000000000001</v>
      </c>
      <c r="V2472" s="152">
        <v>5.4630000000000001</v>
      </c>
      <c r="W2472" s="152">
        <v>6.6360000000000001</v>
      </c>
      <c r="X2472" s="152">
        <v>7.57</v>
      </c>
      <c r="Y2472" s="152">
        <v>7.4870000000000001</v>
      </c>
      <c r="Z2472" s="152">
        <v>5.9660000000000002</v>
      </c>
      <c r="AA2472" s="152">
        <v>7.008</v>
      </c>
      <c r="AB2472" s="152">
        <v>8.0359999999999996</v>
      </c>
      <c r="AC2472" s="152">
        <v>8.0359999999999996</v>
      </c>
      <c r="AD2472" s="152">
        <v>5.4320000000000004</v>
      </c>
      <c r="AE2472" s="152">
        <v>6.6029999999999998</v>
      </c>
      <c r="AF2472" s="152">
        <v>7.4480000000000004</v>
      </c>
      <c r="AG2472" s="152">
        <v>7.3479999999999999</v>
      </c>
      <c r="AH2472" s="152">
        <v>5.9329999999999998</v>
      </c>
      <c r="AI2472" s="152">
        <v>6.9740000000000002</v>
      </c>
      <c r="AJ2472" s="152">
        <v>8.0359999999999996</v>
      </c>
      <c r="AK2472" s="152">
        <v>8.0359999999999996</v>
      </c>
      <c r="AL2472" s="152" t="e">
        <f t="shared" si="474"/>
        <v>#N/A</v>
      </c>
      <c r="AM2472" s="152" t="e">
        <f t="shared" si="475"/>
        <v>#N/A</v>
      </c>
      <c r="AN2472" s="152" t="e">
        <f>NA()</f>
        <v>#N/A</v>
      </c>
      <c r="AO2472" s="152" t="e">
        <f>NA()</f>
        <v>#N/A</v>
      </c>
      <c r="AP2472" s="152">
        <f t="shared" si="483"/>
        <v>7.0345999999999993</v>
      </c>
      <c r="AQ2472" s="152"/>
      <c r="AR2472" s="152"/>
      <c r="AS2472" s="153">
        <f t="shared" si="481"/>
        <v>265</v>
      </c>
      <c r="AT2472" s="153">
        <f t="shared" si="463"/>
        <v>1</v>
      </c>
      <c r="AU2472" s="153">
        <f t="shared" si="464"/>
        <v>0</v>
      </c>
      <c r="AV2472" s="153">
        <f t="shared" si="465"/>
        <v>0</v>
      </c>
      <c r="BA2472">
        <f t="shared" si="482"/>
        <v>22</v>
      </c>
    </row>
    <row r="2473" spans="2:53" x14ac:dyDescent="0.25">
      <c r="B2473" s="155">
        <f t="shared" si="480"/>
        <v>45192.999305555553</v>
      </c>
      <c r="C2473" s="155">
        <f t="shared" si="470"/>
        <v>45192.999305555553</v>
      </c>
      <c r="D2473" s="152">
        <f t="shared" si="471"/>
        <v>7.4480000000000004</v>
      </c>
      <c r="E2473" s="152"/>
      <c r="F2473" s="152"/>
      <c r="G2473" s="152"/>
      <c r="H2473" s="152" t="e">
        <f t="shared" si="472"/>
        <v>#N/A</v>
      </c>
      <c r="I2473" s="152"/>
      <c r="J2473" s="152" t="e">
        <f t="shared" si="473"/>
        <v>#N/A</v>
      </c>
      <c r="K2473" s="152"/>
      <c r="L2473" s="152"/>
      <c r="M2473" s="152"/>
      <c r="N2473" s="152"/>
      <c r="O2473" s="152"/>
      <c r="P2473" s="152"/>
      <c r="Q2473" s="152"/>
      <c r="R2473" s="152"/>
      <c r="S2473" s="152"/>
      <c r="T2473" s="153" cm="1">
        <f t="array" ref="T2473">MATCH(1,(TDU_Info!$C$5:$C$111=$T$6)*(TDU_Info!$B$5:$B$111&lt;=$B2473),0)</f>
        <v>84</v>
      </c>
      <c r="U2473" s="152">
        <f>100*(INDEX(TDU_Info!$E$5:$E$111,$T2473)/T$11+INDEX(TDU_Info!$F$5:$F$111,$T2473))</f>
        <v>5.2454000000000001</v>
      </c>
      <c r="V2473" s="152">
        <v>5.4630000000000001</v>
      </c>
      <c r="W2473" s="152">
        <v>6.6360000000000001</v>
      </c>
      <c r="X2473" s="152">
        <v>7.57</v>
      </c>
      <c r="Y2473" s="152">
        <v>7.4870000000000001</v>
      </c>
      <c r="Z2473" s="152">
        <v>5.9660000000000002</v>
      </c>
      <c r="AA2473" s="152">
        <v>7.008</v>
      </c>
      <c r="AB2473" s="152">
        <v>8.0359999999999996</v>
      </c>
      <c r="AC2473" s="152">
        <v>8.0359999999999996</v>
      </c>
      <c r="AD2473" s="152">
        <v>5.4320000000000004</v>
      </c>
      <c r="AE2473" s="152">
        <v>6.6029999999999998</v>
      </c>
      <c r="AF2473" s="152">
        <v>7.4480000000000004</v>
      </c>
      <c r="AG2473" s="152">
        <v>7.3479999999999999</v>
      </c>
      <c r="AH2473" s="152">
        <v>5.9329999999999998</v>
      </c>
      <c r="AI2473" s="152">
        <v>6.9740000000000002</v>
      </c>
      <c r="AJ2473" s="152">
        <v>8.0359999999999996</v>
      </c>
      <c r="AK2473" s="152">
        <v>8.0359999999999996</v>
      </c>
      <c r="AL2473" s="152" t="e">
        <f t="shared" si="474"/>
        <v>#N/A</v>
      </c>
      <c r="AM2473" s="152" t="e">
        <f t="shared" si="475"/>
        <v>#N/A</v>
      </c>
      <c r="AN2473" s="152" t="e">
        <f>NA()</f>
        <v>#N/A</v>
      </c>
      <c r="AO2473" s="152" t="e">
        <f>NA()</f>
        <v>#N/A</v>
      </c>
      <c r="AP2473" s="152">
        <f t="shared" si="483"/>
        <v>7.0345999999999993</v>
      </c>
      <c r="AQ2473" s="152"/>
      <c r="AR2473" s="152"/>
      <c r="AS2473" s="153">
        <f t="shared" si="481"/>
        <v>266</v>
      </c>
      <c r="AT2473" s="153">
        <f t="shared" si="463"/>
        <v>1</v>
      </c>
      <c r="AU2473" s="153">
        <f t="shared" si="464"/>
        <v>0</v>
      </c>
      <c r="AV2473" s="153">
        <f t="shared" si="465"/>
        <v>0</v>
      </c>
      <c r="BA2473">
        <f t="shared" si="482"/>
        <v>23</v>
      </c>
    </row>
    <row r="2474" spans="2:53" x14ac:dyDescent="0.25">
      <c r="B2474" s="155">
        <f t="shared" si="480"/>
        <v>45193.999305555553</v>
      </c>
      <c r="C2474" s="155">
        <f t="shared" si="470"/>
        <v>45193.999305555553</v>
      </c>
      <c r="D2474" s="152">
        <f t="shared" si="471"/>
        <v>7.4480000000000004</v>
      </c>
      <c r="E2474" s="152"/>
      <c r="F2474" s="152"/>
      <c r="G2474" s="152"/>
      <c r="H2474" s="152" t="e">
        <f t="shared" si="472"/>
        <v>#N/A</v>
      </c>
      <c r="I2474" s="152"/>
      <c r="J2474" s="152" t="e">
        <f t="shared" si="473"/>
        <v>#N/A</v>
      </c>
      <c r="K2474" s="152"/>
      <c r="L2474" s="152"/>
      <c r="M2474" s="152"/>
      <c r="N2474" s="152"/>
      <c r="O2474" s="152"/>
      <c r="P2474" s="152"/>
      <c r="Q2474" s="152"/>
      <c r="R2474" s="152"/>
      <c r="S2474" s="152"/>
      <c r="T2474" s="153" cm="1">
        <f t="array" ref="T2474">MATCH(1,(TDU_Info!$C$5:$C$111=$T$6)*(TDU_Info!$B$5:$B$111&lt;=$B2474),0)</f>
        <v>84</v>
      </c>
      <c r="U2474" s="152">
        <f>100*(INDEX(TDU_Info!$E$5:$E$111,$T2474)/T$11+INDEX(TDU_Info!$F$5:$F$111,$T2474))</f>
        <v>5.2454000000000001</v>
      </c>
      <c r="V2474" s="152">
        <v>5.4630000000000001</v>
      </c>
      <c r="W2474" s="152">
        <v>6.5359999999999996</v>
      </c>
      <c r="X2474" s="152">
        <v>7.4870000000000001</v>
      </c>
      <c r="Y2474" s="152">
        <v>7.3869999999999996</v>
      </c>
      <c r="Z2474" s="152">
        <v>5.9660000000000002</v>
      </c>
      <c r="AA2474" s="152">
        <v>6.9080000000000004</v>
      </c>
      <c r="AB2474" s="152">
        <v>8.0359999999999996</v>
      </c>
      <c r="AC2474" s="152">
        <v>7.9359999999999999</v>
      </c>
      <c r="AD2474" s="152">
        <v>5.4320000000000004</v>
      </c>
      <c r="AE2474" s="152">
        <v>6.5030000000000001</v>
      </c>
      <c r="AF2474" s="152">
        <v>7.4480000000000004</v>
      </c>
      <c r="AG2474" s="152">
        <v>7.3479999999999999</v>
      </c>
      <c r="AH2474" s="152">
        <v>5.9329999999999998</v>
      </c>
      <c r="AI2474" s="152">
        <v>6.8739999999999997</v>
      </c>
      <c r="AJ2474" s="152">
        <v>8.0359999999999996</v>
      </c>
      <c r="AK2474" s="152">
        <v>7.9359999999999999</v>
      </c>
      <c r="AL2474" s="152" t="e">
        <f t="shared" si="474"/>
        <v>#N/A</v>
      </c>
      <c r="AM2474" s="152" t="e">
        <f t="shared" si="475"/>
        <v>#N/A</v>
      </c>
      <c r="AN2474" s="152" t="e">
        <f>NA()</f>
        <v>#N/A</v>
      </c>
      <c r="AO2474" s="152" t="e">
        <f>NA()</f>
        <v>#N/A</v>
      </c>
      <c r="AP2474" s="152">
        <f t="shared" si="483"/>
        <v>7.0345999999999993</v>
      </c>
      <c r="AQ2474" s="152"/>
      <c r="AR2474" s="152"/>
      <c r="AS2474" s="153">
        <f t="shared" si="481"/>
        <v>267</v>
      </c>
      <c r="AT2474" s="153">
        <f t="shared" si="463"/>
        <v>1</v>
      </c>
      <c r="AU2474" s="153">
        <f t="shared" si="464"/>
        <v>0</v>
      </c>
      <c r="AV2474" s="153">
        <f t="shared" si="465"/>
        <v>0</v>
      </c>
      <c r="BA2474">
        <f t="shared" si="482"/>
        <v>24</v>
      </c>
    </row>
    <row r="2475" spans="2:53" x14ac:dyDescent="0.25">
      <c r="B2475" s="155">
        <f t="shared" si="480"/>
        <v>45194.999305555553</v>
      </c>
      <c r="C2475" s="155">
        <f t="shared" si="470"/>
        <v>45194.999305555553</v>
      </c>
      <c r="D2475" s="152">
        <f t="shared" si="471"/>
        <v>7.4480000000000004</v>
      </c>
      <c r="E2475" s="152"/>
      <c r="F2475" s="152"/>
      <c r="G2475" s="152"/>
      <c r="H2475" s="152" t="e">
        <f t="shared" si="472"/>
        <v>#N/A</v>
      </c>
      <c r="I2475" s="152"/>
      <c r="J2475" s="152" t="e">
        <f t="shared" si="473"/>
        <v>#N/A</v>
      </c>
      <c r="K2475" s="152"/>
      <c r="L2475" s="152"/>
      <c r="M2475" s="152"/>
      <c r="N2475" s="152"/>
      <c r="O2475" s="152"/>
      <c r="P2475" s="152"/>
      <c r="Q2475" s="152"/>
      <c r="R2475" s="152"/>
      <c r="S2475" s="152"/>
      <c r="T2475" s="153" cm="1">
        <f t="array" ref="T2475">MATCH(1,(TDU_Info!$C$5:$C$111=$T$6)*(TDU_Info!$B$5:$B$111&lt;=$B2475),0)</f>
        <v>84</v>
      </c>
      <c r="U2475" s="152">
        <f>100*(INDEX(TDU_Info!$E$5:$E$111,$T2475)/T$11+INDEX(TDU_Info!$F$5:$F$111,$T2475))</f>
        <v>5.2454000000000001</v>
      </c>
      <c r="V2475" s="152">
        <v>5.4630000000000001</v>
      </c>
      <c r="W2475" s="152">
        <v>6.5359999999999996</v>
      </c>
      <c r="X2475" s="152">
        <v>7.4870000000000001</v>
      </c>
      <c r="Y2475" s="152">
        <v>7.3869999999999996</v>
      </c>
      <c r="Z2475" s="152">
        <v>5.9660000000000002</v>
      </c>
      <c r="AA2475" s="152">
        <v>6.9080000000000004</v>
      </c>
      <c r="AB2475" s="152">
        <v>8.0359999999999996</v>
      </c>
      <c r="AC2475" s="152">
        <v>7.9359999999999999</v>
      </c>
      <c r="AD2475" s="152">
        <v>5.4320000000000004</v>
      </c>
      <c r="AE2475" s="152">
        <v>6.5030000000000001</v>
      </c>
      <c r="AF2475" s="152">
        <v>7.4480000000000004</v>
      </c>
      <c r="AG2475" s="152">
        <v>7.3479999999999999</v>
      </c>
      <c r="AH2475" s="152">
        <v>5.9329999999999998</v>
      </c>
      <c r="AI2475" s="152">
        <v>6.8739999999999997</v>
      </c>
      <c r="AJ2475" s="152">
        <v>8.0359999999999996</v>
      </c>
      <c r="AK2475" s="152">
        <v>7.9359999999999999</v>
      </c>
      <c r="AL2475" s="152" t="e">
        <f t="shared" si="474"/>
        <v>#N/A</v>
      </c>
      <c r="AM2475" s="152" t="e">
        <f t="shared" si="475"/>
        <v>#N/A</v>
      </c>
      <c r="AN2475" s="152" t="e">
        <f>NA()</f>
        <v>#N/A</v>
      </c>
      <c r="AO2475" s="152" t="e">
        <f>NA()</f>
        <v>#N/A</v>
      </c>
      <c r="AP2475" s="152">
        <f t="shared" si="483"/>
        <v>7.0345999999999993</v>
      </c>
      <c r="AQ2475" s="152"/>
      <c r="AR2475" s="152"/>
      <c r="AS2475" s="153">
        <f t="shared" si="481"/>
        <v>268</v>
      </c>
      <c r="AT2475" s="153">
        <f t="shared" si="463"/>
        <v>1</v>
      </c>
      <c r="AU2475" s="153">
        <f t="shared" si="464"/>
        <v>0</v>
      </c>
      <c r="AV2475" s="153">
        <f t="shared" si="465"/>
        <v>0</v>
      </c>
      <c r="BA2475">
        <f t="shared" si="482"/>
        <v>25</v>
      </c>
    </row>
    <row r="2476" spans="2:53" x14ac:dyDescent="0.25">
      <c r="B2476" s="155">
        <f t="shared" si="480"/>
        <v>45195.999305555553</v>
      </c>
      <c r="C2476" s="155">
        <f t="shared" si="470"/>
        <v>45195.999305555553</v>
      </c>
      <c r="D2476" s="152">
        <f t="shared" si="471"/>
        <v>7.4480000000000004</v>
      </c>
      <c r="E2476" s="152"/>
      <c r="F2476" s="152"/>
      <c r="G2476" s="152"/>
      <c r="H2476" s="152" t="e">
        <f t="shared" si="472"/>
        <v>#N/A</v>
      </c>
      <c r="I2476" s="152"/>
      <c r="J2476" s="152" t="e">
        <f t="shared" si="473"/>
        <v>#N/A</v>
      </c>
      <c r="K2476" s="152"/>
      <c r="L2476" s="152"/>
      <c r="M2476" s="152"/>
      <c r="N2476" s="152"/>
      <c r="O2476" s="152"/>
      <c r="P2476" s="152"/>
      <c r="Q2476" s="152"/>
      <c r="R2476" s="152"/>
      <c r="S2476" s="152"/>
      <c r="T2476" s="153" cm="1">
        <f t="array" ref="T2476">MATCH(1,(TDU_Info!$C$5:$C$111=$T$6)*(TDU_Info!$B$5:$B$111&lt;=$B2476),0)</f>
        <v>84</v>
      </c>
      <c r="U2476" s="152">
        <f>100*(INDEX(TDU_Info!$E$5:$E$111,$T2476)/T$11+INDEX(TDU_Info!$F$5:$F$111,$T2476))</f>
        <v>5.2454000000000001</v>
      </c>
      <c r="V2476" s="152">
        <v>5.4630000000000001</v>
      </c>
      <c r="W2476" s="152">
        <v>6.5359999999999996</v>
      </c>
      <c r="X2476" s="152">
        <v>7.4870000000000001</v>
      </c>
      <c r="Y2476" s="152">
        <v>7.3869999999999996</v>
      </c>
      <c r="Z2476" s="152">
        <v>5.9660000000000002</v>
      </c>
      <c r="AA2476" s="152">
        <v>6.9080000000000004</v>
      </c>
      <c r="AB2476" s="152">
        <v>8.0359999999999996</v>
      </c>
      <c r="AC2476" s="152">
        <v>7.9359999999999999</v>
      </c>
      <c r="AD2476" s="152">
        <v>5.4320000000000004</v>
      </c>
      <c r="AE2476" s="152">
        <v>6.5030000000000001</v>
      </c>
      <c r="AF2476" s="152">
        <v>7.4480000000000004</v>
      </c>
      <c r="AG2476" s="152">
        <v>7.3479999999999999</v>
      </c>
      <c r="AH2476" s="152">
        <v>5.9329999999999998</v>
      </c>
      <c r="AI2476" s="152">
        <v>6.8739999999999997</v>
      </c>
      <c r="AJ2476" s="152">
        <v>8.0359999999999996</v>
      </c>
      <c r="AK2476" s="152">
        <v>7.9359999999999999</v>
      </c>
      <c r="AL2476" s="152" t="e">
        <f t="shared" si="474"/>
        <v>#N/A</v>
      </c>
      <c r="AM2476" s="152" t="e">
        <f t="shared" si="475"/>
        <v>#N/A</v>
      </c>
      <c r="AN2476" s="152" t="e">
        <f>NA()</f>
        <v>#N/A</v>
      </c>
      <c r="AO2476" s="152" t="e">
        <f>NA()</f>
        <v>#N/A</v>
      </c>
      <c r="AP2476" s="152">
        <f t="shared" si="483"/>
        <v>7.0345999999999993</v>
      </c>
      <c r="AQ2476" s="152"/>
      <c r="AR2476" s="152"/>
      <c r="AS2476" s="153">
        <f t="shared" si="481"/>
        <v>269</v>
      </c>
      <c r="AT2476" s="153">
        <f t="shared" si="463"/>
        <v>1</v>
      </c>
      <c r="AU2476" s="153">
        <f t="shared" si="464"/>
        <v>0</v>
      </c>
      <c r="AV2476" s="153">
        <f t="shared" si="465"/>
        <v>0</v>
      </c>
      <c r="BA2476">
        <f t="shared" si="482"/>
        <v>26</v>
      </c>
    </row>
    <row r="2477" spans="2:53" x14ac:dyDescent="0.25">
      <c r="B2477" s="155">
        <f t="shared" si="480"/>
        <v>45196.999305555553</v>
      </c>
      <c r="C2477" s="155">
        <f t="shared" si="470"/>
        <v>45196.999305555553</v>
      </c>
      <c r="D2477" s="152">
        <f t="shared" si="471"/>
        <v>7.4480000000000004</v>
      </c>
      <c r="E2477" s="152"/>
      <c r="F2477" s="152"/>
      <c r="G2477" s="152"/>
      <c r="H2477" s="152" t="e">
        <f t="shared" si="472"/>
        <v>#N/A</v>
      </c>
      <c r="I2477" s="152"/>
      <c r="J2477" s="152" t="e">
        <f t="shared" si="473"/>
        <v>#N/A</v>
      </c>
      <c r="K2477" s="152"/>
      <c r="L2477" s="152"/>
      <c r="M2477" s="152"/>
      <c r="N2477" s="152"/>
      <c r="O2477" s="152"/>
      <c r="P2477" s="152"/>
      <c r="Q2477" s="152"/>
      <c r="R2477" s="152"/>
      <c r="S2477" s="152"/>
      <c r="T2477" s="153" cm="1">
        <f t="array" ref="T2477">MATCH(1,(TDU_Info!$C$5:$C$111=$T$6)*(TDU_Info!$B$5:$B$111&lt;=$B2477),0)</f>
        <v>84</v>
      </c>
      <c r="U2477" s="152">
        <f>100*(INDEX(TDU_Info!$E$5:$E$111,$T2477)/T$11+INDEX(TDU_Info!$F$5:$F$111,$T2477))</f>
        <v>5.2454000000000001</v>
      </c>
      <c r="V2477" s="152">
        <v>5.4630000000000001</v>
      </c>
      <c r="W2477" s="152">
        <v>6.5359999999999996</v>
      </c>
      <c r="X2477" s="152">
        <v>7.4870000000000001</v>
      </c>
      <c r="Y2477" s="152">
        <v>7.3869999999999996</v>
      </c>
      <c r="Z2477" s="152">
        <v>5.9660000000000002</v>
      </c>
      <c r="AA2477" s="152">
        <v>6.9080000000000004</v>
      </c>
      <c r="AB2477" s="152">
        <v>8.0359999999999996</v>
      </c>
      <c r="AC2477" s="152">
        <v>7.9359999999999999</v>
      </c>
      <c r="AD2477" s="152">
        <v>5.4320000000000004</v>
      </c>
      <c r="AE2477" s="152">
        <v>6.5030000000000001</v>
      </c>
      <c r="AF2477" s="152">
        <v>7.4480000000000004</v>
      </c>
      <c r="AG2477" s="152">
        <v>7.3479999999999999</v>
      </c>
      <c r="AH2477" s="152">
        <v>5.9329999999999998</v>
      </c>
      <c r="AI2477" s="152">
        <v>6.8739999999999997</v>
      </c>
      <c r="AJ2477" s="152">
        <v>8.0359999999999996</v>
      </c>
      <c r="AK2477" s="152">
        <v>7.9359999999999999</v>
      </c>
      <c r="AL2477" s="152" t="e">
        <f t="shared" si="474"/>
        <v>#N/A</v>
      </c>
      <c r="AM2477" s="152" t="e">
        <f t="shared" si="475"/>
        <v>#N/A</v>
      </c>
      <c r="AN2477" s="152" t="e">
        <f>NA()</f>
        <v>#N/A</v>
      </c>
      <c r="AO2477" s="152" t="e">
        <f>NA()</f>
        <v>#N/A</v>
      </c>
      <c r="AP2477" s="152">
        <f t="shared" si="483"/>
        <v>7.0345999999999993</v>
      </c>
      <c r="AQ2477" s="152"/>
      <c r="AR2477" s="152"/>
      <c r="AS2477" s="153">
        <f t="shared" si="481"/>
        <v>270</v>
      </c>
      <c r="AT2477" s="153">
        <f t="shared" si="463"/>
        <v>1</v>
      </c>
      <c r="AU2477" s="153">
        <f t="shared" si="464"/>
        <v>0</v>
      </c>
      <c r="AV2477" s="153">
        <f t="shared" si="465"/>
        <v>0</v>
      </c>
      <c r="BA2477">
        <f t="shared" si="482"/>
        <v>27</v>
      </c>
    </row>
    <row r="2478" spans="2:53" x14ac:dyDescent="0.25">
      <c r="B2478" s="155">
        <f t="shared" si="480"/>
        <v>45197.999305555553</v>
      </c>
      <c r="C2478" s="155">
        <f t="shared" si="470"/>
        <v>45197.999305555553</v>
      </c>
      <c r="D2478" s="152">
        <f t="shared" si="471"/>
        <v>7.4480000000000004</v>
      </c>
      <c r="E2478" s="152"/>
      <c r="F2478" s="152"/>
      <c r="G2478" s="152"/>
      <c r="H2478" s="152" t="e">
        <f t="shared" si="472"/>
        <v>#N/A</v>
      </c>
      <c r="I2478" s="152"/>
      <c r="J2478" s="152" t="e">
        <f t="shared" si="473"/>
        <v>#N/A</v>
      </c>
      <c r="K2478" s="152"/>
      <c r="L2478" s="152"/>
      <c r="M2478" s="152"/>
      <c r="N2478" s="152"/>
      <c r="O2478" s="152"/>
      <c r="P2478" s="152"/>
      <c r="Q2478" s="152"/>
      <c r="R2478" s="152"/>
      <c r="S2478" s="152"/>
      <c r="T2478" s="153" cm="1">
        <f t="array" ref="T2478">MATCH(1,(TDU_Info!$C$5:$C$111=$T$6)*(TDU_Info!$B$5:$B$111&lt;=$B2478),0)</f>
        <v>84</v>
      </c>
      <c r="U2478" s="152">
        <f>100*(INDEX(TDU_Info!$E$5:$E$111,$T2478)/T$11+INDEX(TDU_Info!$F$5:$F$111,$T2478))</f>
        <v>5.2454000000000001</v>
      </c>
      <c r="V2478" s="152">
        <v>5.4630000000000001</v>
      </c>
      <c r="W2478" s="152">
        <v>6.5359999999999996</v>
      </c>
      <c r="X2478" s="152">
        <v>7.4870000000000001</v>
      </c>
      <c r="Y2478" s="152">
        <v>7.3869999999999996</v>
      </c>
      <c r="Z2478" s="152">
        <v>5.9660000000000002</v>
      </c>
      <c r="AA2478" s="152">
        <v>6.9080000000000004</v>
      </c>
      <c r="AB2478" s="152">
        <v>8.0359999999999996</v>
      </c>
      <c r="AC2478" s="152">
        <v>7.9359999999999999</v>
      </c>
      <c r="AD2478" s="152">
        <v>5.4320000000000004</v>
      </c>
      <c r="AE2478" s="152">
        <v>6.5030000000000001</v>
      </c>
      <c r="AF2478" s="152">
        <v>7.4480000000000004</v>
      </c>
      <c r="AG2478" s="152">
        <v>7.3479999999999999</v>
      </c>
      <c r="AH2478" s="152">
        <v>5.9329999999999998</v>
      </c>
      <c r="AI2478" s="152">
        <v>6.8739999999999997</v>
      </c>
      <c r="AJ2478" s="152">
        <v>8.0359999999999996</v>
      </c>
      <c r="AK2478" s="152">
        <v>7.9359999999999999</v>
      </c>
      <c r="AL2478" s="152" t="e">
        <f t="shared" si="474"/>
        <v>#N/A</v>
      </c>
      <c r="AM2478" s="152" t="e">
        <f t="shared" si="475"/>
        <v>#N/A</v>
      </c>
      <c r="AN2478" s="152" t="e">
        <f>NA()</f>
        <v>#N/A</v>
      </c>
      <c r="AO2478" s="152" t="e">
        <f>NA()</f>
        <v>#N/A</v>
      </c>
      <c r="AP2478" s="152">
        <f t="shared" si="483"/>
        <v>7.0345999999999993</v>
      </c>
      <c r="AQ2478" s="152"/>
      <c r="AR2478" s="152"/>
      <c r="AS2478" s="153">
        <f t="shared" si="481"/>
        <v>271</v>
      </c>
      <c r="AT2478" s="153">
        <f t="shared" si="463"/>
        <v>1</v>
      </c>
      <c r="AU2478" s="153">
        <f t="shared" si="464"/>
        <v>0</v>
      </c>
      <c r="AV2478" s="153">
        <f t="shared" si="465"/>
        <v>0</v>
      </c>
      <c r="BA2478">
        <f t="shared" si="482"/>
        <v>28</v>
      </c>
    </row>
    <row r="2479" spans="2:53" x14ac:dyDescent="0.25">
      <c r="B2479" s="155">
        <f t="shared" si="480"/>
        <v>45198.999305555553</v>
      </c>
      <c r="C2479" s="155">
        <f t="shared" si="470"/>
        <v>45198.999305555553</v>
      </c>
      <c r="D2479" s="152">
        <f t="shared" si="471"/>
        <v>7.4480000000000004</v>
      </c>
      <c r="E2479" s="152"/>
      <c r="F2479" s="152"/>
      <c r="G2479" s="152"/>
      <c r="H2479" s="152" t="e">
        <f t="shared" si="472"/>
        <v>#N/A</v>
      </c>
      <c r="I2479" s="152"/>
      <c r="J2479" s="152" t="e">
        <f t="shared" si="473"/>
        <v>#N/A</v>
      </c>
      <c r="K2479" s="152"/>
      <c r="L2479" s="152"/>
      <c r="M2479" s="152"/>
      <c r="N2479" s="152"/>
      <c r="O2479" s="152"/>
      <c r="P2479" s="152"/>
      <c r="Q2479" s="152"/>
      <c r="R2479" s="152"/>
      <c r="S2479" s="152"/>
      <c r="T2479" s="153" cm="1">
        <f t="array" ref="T2479">MATCH(1,(TDU_Info!$C$5:$C$111=$T$6)*(TDU_Info!$B$5:$B$111&lt;=$B2479),0)</f>
        <v>84</v>
      </c>
      <c r="U2479" s="152">
        <f>100*(INDEX(TDU_Info!$E$5:$E$111,$T2479)/T$11+INDEX(TDU_Info!$F$5:$F$111,$T2479))</f>
        <v>5.2454000000000001</v>
      </c>
      <c r="V2479" s="152">
        <v>5.4630000000000001</v>
      </c>
      <c r="W2479" s="152">
        <v>6.5359999999999996</v>
      </c>
      <c r="X2479" s="152">
        <v>7.4870000000000001</v>
      </c>
      <c r="Y2479" s="152">
        <v>7.4870000000000001</v>
      </c>
      <c r="Z2479" s="152">
        <v>5.9660000000000002</v>
      </c>
      <c r="AA2479" s="152">
        <v>6.2789999999999999</v>
      </c>
      <c r="AB2479" s="152">
        <v>7.9359999999999999</v>
      </c>
      <c r="AC2479" s="152">
        <v>7.9359999999999999</v>
      </c>
      <c r="AD2479" s="152">
        <v>5.4320000000000004</v>
      </c>
      <c r="AE2479" s="152">
        <v>6.5030000000000001</v>
      </c>
      <c r="AF2479" s="152">
        <v>7.4480000000000004</v>
      </c>
      <c r="AG2479" s="152">
        <v>7.3479999999999999</v>
      </c>
      <c r="AH2479" s="152">
        <v>5.9329999999999998</v>
      </c>
      <c r="AI2479" s="152">
        <v>6.2450000000000001</v>
      </c>
      <c r="AJ2479" s="152">
        <v>7.9359999999999999</v>
      </c>
      <c r="AK2479" s="152">
        <v>7.9359999999999999</v>
      </c>
      <c r="AL2479" s="152" t="e">
        <f t="shared" si="474"/>
        <v>#N/A</v>
      </c>
      <c r="AM2479" s="152" t="e">
        <f t="shared" si="475"/>
        <v>#N/A</v>
      </c>
      <c r="AN2479" s="152" t="e">
        <f>NA()</f>
        <v>#N/A</v>
      </c>
      <c r="AO2479" s="152" t="e">
        <f>NA()</f>
        <v>#N/A</v>
      </c>
      <c r="AP2479" s="152">
        <f t="shared" si="483"/>
        <v>7.0345999999999993</v>
      </c>
      <c r="AQ2479" s="152"/>
      <c r="AR2479" s="152"/>
      <c r="AS2479" s="153">
        <f t="shared" si="481"/>
        <v>272</v>
      </c>
      <c r="AT2479" s="153">
        <f t="shared" si="463"/>
        <v>1</v>
      </c>
      <c r="AU2479" s="153">
        <f t="shared" si="464"/>
        <v>0</v>
      </c>
      <c r="AV2479" s="153">
        <f t="shared" si="465"/>
        <v>0</v>
      </c>
      <c r="BA2479">
        <f t="shared" si="482"/>
        <v>29</v>
      </c>
    </row>
    <row r="2480" spans="2:53" x14ac:dyDescent="0.25">
      <c r="B2480" s="155">
        <f t="shared" si="480"/>
        <v>45199.999305555553</v>
      </c>
      <c r="C2480" s="155">
        <f t="shared" si="470"/>
        <v>45199.999305555553</v>
      </c>
      <c r="D2480" s="152">
        <f t="shared" si="471"/>
        <v>7.4480000000000004</v>
      </c>
      <c r="E2480" s="152"/>
      <c r="F2480" s="152"/>
      <c r="G2480" s="152"/>
      <c r="H2480" s="152" t="e">
        <f t="shared" si="472"/>
        <v>#N/A</v>
      </c>
      <c r="I2480" s="152"/>
      <c r="J2480" s="152" t="e">
        <f t="shared" si="473"/>
        <v>#N/A</v>
      </c>
      <c r="K2480" s="152"/>
      <c r="L2480" s="152"/>
      <c r="M2480" s="152"/>
      <c r="N2480" s="152"/>
      <c r="O2480" s="152"/>
      <c r="P2480" s="152"/>
      <c r="Q2480" s="152"/>
      <c r="R2480" s="152"/>
      <c r="S2480" s="152"/>
      <c r="T2480" s="153" cm="1">
        <f t="array" ref="T2480">MATCH(1,(TDU_Info!$C$5:$C$111=$T$6)*(TDU_Info!$B$5:$B$111&lt;=$B2480),0)</f>
        <v>84</v>
      </c>
      <c r="U2480" s="152">
        <f>100*(INDEX(TDU_Info!$E$5:$E$111,$T2480)/T$11+INDEX(TDU_Info!$F$5:$F$111,$T2480))</f>
        <v>5.2454000000000001</v>
      </c>
      <c r="V2480" s="152">
        <v>5.4630000000000001</v>
      </c>
      <c r="W2480" s="152">
        <v>6.5359999999999996</v>
      </c>
      <c r="X2480" s="152">
        <v>7.4870000000000001</v>
      </c>
      <c r="Y2480" s="152">
        <v>7.4870000000000001</v>
      </c>
      <c r="Z2480" s="152">
        <v>5.9660000000000002</v>
      </c>
      <c r="AA2480" s="152">
        <v>6.2789999999999999</v>
      </c>
      <c r="AB2480" s="152">
        <v>7.9359999999999999</v>
      </c>
      <c r="AC2480" s="152">
        <v>7.9359999999999999</v>
      </c>
      <c r="AD2480" s="152">
        <v>5.4320000000000004</v>
      </c>
      <c r="AE2480" s="152">
        <v>6.5030000000000001</v>
      </c>
      <c r="AF2480" s="152">
        <v>7.4480000000000004</v>
      </c>
      <c r="AG2480" s="152">
        <v>7.3479999999999999</v>
      </c>
      <c r="AH2480" s="152">
        <v>5.9329999999999998</v>
      </c>
      <c r="AI2480" s="152">
        <v>6.2450000000000001</v>
      </c>
      <c r="AJ2480" s="152">
        <v>7.9359999999999999</v>
      </c>
      <c r="AK2480" s="152">
        <v>7.9359999999999999</v>
      </c>
      <c r="AL2480" s="152" t="e">
        <f t="shared" si="474"/>
        <v>#N/A</v>
      </c>
      <c r="AM2480" s="152" t="e">
        <f t="shared" si="475"/>
        <v>#N/A</v>
      </c>
      <c r="AN2480" s="152" t="e">
        <f>NA()</f>
        <v>#N/A</v>
      </c>
      <c r="AO2480" s="152" t="e">
        <f>NA()</f>
        <v>#N/A</v>
      </c>
      <c r="AP2480" s="152">
        <f t="shared" si="483"/>
        <v>7.0345999999999993</v>
      </c>
      <c r="AQ2480" s="152"/>
      <c r="AR2480" s="152"/>
      <c r="AS2480" s="153">
        <f t="shared" si="481"/>
        <v>273</v>
      </c>
      <c r="AT2480" s="153">
        <f t="shared" si="463"/>
        <v>1</v>
      </c>
      <c r="AU2480" s="153">
        <f t="shared" si="464"/>
        <v>0</v>
      </c>
      <c r="AV2480" s="153">
        <f t="shared" si="465"/>
        <v>0</v>
      </c>
      <c r="BA2480">
        <f t="shared" si="482"/>
        <v>30</v>
      </c>
    </row>
    <row r="2481" spans="2:53" x14ac:dyDescent="0.25">
      <c r="B2481" s="155">
        <f t="shared" si="480"/>
        <v>45200.999305555553</v>
      </c>
      <c r="C2481" s="155">
        <f t="shared" si="470"/>
        <v>45200.999305555553</v>
      </c>
      <c r="D2481" s="152">
        <f t="shared" si="471"/>
        <v>7.4480000000000004</v>
      </c>
      <c r="E2481" s="152"/>
      <c r="F2481" s="152"/>
      <c r="G2481" s="152"/>
      <c r="H2481" s="152" t="e">
        <f t="shared" si="472"/>
        <v>#N/A</v>
      </c>
      <c r="I2481" s="152"/>
      <c r="J2481" s="152" t="e">
        <f t="shared" si="473"/>
        <v>#N/A</v>
      </c>
      <c r="K2481" s="152"/>
      <c r="L2481" s="152"/>
      <c r="M2481" s="152"/>
      <c r="N2481" s="152"/>
      <c r="O2481" s="152"/>
      <c r="P2481" s="152"/>
      <c r="Q2481" s="152"/>
      <c r="R2481" s="152"/>
      <c r="S2481" s="152"/>
      <c r="T2481" s="153" cm="1">
        <f t="array" ref="T2481">MATCH(1,(TDU_Info!$C$5:$C$111=$T$6)*(TDU_Info!$B$5:$B$111&lt;=$B2481),0)</f>
        <v>84</v>
      </c>
      <c r="U2481" s="152">
        <f>100*(INDEX(TDU_Info!$E$5:$E$111,$T2481)/T$11+INDEX(TDU_Info!$F$5:$F$111,$T2481))</f>
        <v>5.2454000000000001</v>
      </c>
      <c r="V2481" s="152">
        <v>5.4630000000000001</v>
      </c>
      <c r="W2481" s="152">
        <v>6.5359999999999996</v>
      </c>
      <c r="X2481" s="152">
        <v>7.4870000000000001</v>
      </c>
      <c r="Y2481" s="152">
        <v>7.4870000000000001</v>
      </c>
      <c r="Z2481" s="152">
        <v>5.9660000000000002</v>
      </c>
      <c r="AA2481" s="152">
        <v>6.2789999999999999</v>
      </c>
      <c r="AB2481" s="152">
        <v>7.9359999999999999</v>
      </c>
      <c r="AC2481" s="152">
        <v>7.9359999999999999</v>
      </c>
      <c r="AD2481" s="152">
        <v>5.4320000000000004</v>
      </c>
      <c r="AE2481" s="152">
        <v>6.5030000000000001</v>
      </c>
      <c r="AF2481" s="152">
        <v>7.4480000000000004</v>
      </c>
      <c r="AG2481" s="152">
        <v>7.3479999999999999</v>
      </c>
      <c r="AH2481" s="152">
        <v>5.9329999999999998</v>
      </c>
      <c r="AI2481" s="152">
        <v>6.2450000000000001</v>
      </c>
      <c r="AJ2481" s="152">
        <v>7.9359999999999999</v>
      </c>
      <c r="AK2481" s="152">
        <v>7.9359999999999999</v>
      </c>
      <c r="AL2481" s="152" t="e">
        <f t="shared" si="474"/>
        <v>#N/A</v>
      </c>
      <c r="AM2481" s="152" t="e">
        <f t="shared" si="475"/>
        <v>#N/A</v>
      </c>
      <c r="AN2481" s="152" t="e">
        <f>NA()</f>
        <v>#N/A</v>
      </c>
      <c r="AO2481" s="152" t="e">
        <f>NA()</f>
        <v>#N/A</v>
      </c>
      <c r="AP2481" s="152" t="e">
        <f t="shared" si="483"/>
        <v>#N/A</v>
      </c>
      <c r="AQ2481" s="152"/>
      <c r="AR2481" s="152"/>
      <c r="AS2481" s="153">
        <f t="shared" si="481"/>
        <v>274</v>
      </c>
      <c r="AT2481" s="153">
        <f t="shared" si="463"/>
        <v>1</v>
      </c>
      <c r="AU2481" s="153">
        <f t="shared" si="464"/>
        <v>0</v>
      </c>
      <c r="AV2481" s="153">
        <f t="shared" si="465"/>
        <v>0</v>
      </c>
      <c r="BA2481">
        <f t="shared" si="482"/>
        <v>1</v>
      </c>
    </row>
    <row r="2482" spans="2:53" x14ac:dyDescent="0.25">
      <c r="B2482" s="155">
        <f t="shared" si="480"/>
        <v>45201.999305555553</v>
      </c>
      <c r="C2482" s="155">
        <f t="shared" si="470"/>
        <v>45201.999305555553</v>
      </c>
      <c r="D2482" s="152">
        <f t="shared" si="471"/>
        <v>7.4480000000000004</v>
      </c>
      <c r="E2482" s="152"/>
      <c r="F2482" s="152"/>
      <c r="G2482" s="152"/>
      <c r="H2482" s="152" t="e">
        <f t="shared" si="472"/>
        <v>#N/A</v>
      </c>
      <c r="I2482" s="152"/>
      <c r="J2482" s="152" t="e">
        <f t="shared" si="473"/>
        <v>#N/A</v>
      </c>
      <c r="K2482" s="152"/>
      <c r="L2482" s="152"/>
      <c r="M2482" s="152"/>
      <c r="N2482" s="152"/>
      <c r="O2482" s="152"/>
      <c r="P2482" s="152"/>
      <c r="Q2482" s="152"/>
      <c r="R2482" s="152"/>
      <c r="S2482" s="152"/>
      <c r="T2482" s="153" cm="1">
        <f t="array" ref="T2482">MATCH(1,(TDU_Info!$C$5:$C$111=$T$6)*(TDU_Info!$B$5:$B$111&lt;=$B2482),0)</f>
        <v>84</v>
      </c>
      <c r="U2482" s="152">
        <f>100*(INDEX(TDU_Info!$E$5:$E$111,$T2482)/T$11+INDEX(TDU_Info!$F$5:$F$111,$T2482))</f>
        <v>5.2454000000000001</v>
      </c>
      <c r="V2482" s="152">
        <v>5.4630000000000001</v>
      </c>
      <c r="W2482" s="152">
        <v>6.5359999999999996</v>
      </c>
      <c r="X2482" s="152">
        <v>7.4870000000000001</v>
      </c>
      <c r="Y2482" s="152">
        <v>7.4870000000000001</v>
      </c>
      <c r="Z2482" s="152">
        <v>5.9660000000000002</v>
      </c>
      <c r="AA2482" s="152">
        <v>6.2789999999999999</v>
      </c>
      <c r="AB2482" s="152">
        <v>7.9359999999999999</v>
      </c>
      <c r="AC2482" s="152">
        <v>7.9359999999999999</v>
      </c>
      <c r="AD2482" s="152">
        <v>5.4320000000000004</v>
      </c>
      <c r="AE2482" s="152">
        <v>6.5030000000000001</v>
      </c>
      <c r="AF2482" s="152">
        <v>7.4480000000000004</v>
      </c>
      <c r="AG2482" s="152">
        <v>7.3479999999999999</v>
      </c>
      <c r="AH2482" s="152">
        <v>5.9329999999999998</v>
      </c>
      <c r="AI2482" s="152">
        <v>6.2450000000000001</v>
      </c>
      <c r="AJ2482" s="152">
        <v>7.9359999999999999</v>
      </c>
      <c r="AK2482" s="152">
        <v>7.9359999999999999</v>
      </c>
      <c r="AL2482" s="152" t="e">
        <f t="shared" si="474"/>
        <v>#N/A</v>
      </c>
      <c r="AM2482" s="152" t="e">
        <f t="shared" si="475"/>
        <v>#N/A</v>
      </c>
      <c r="AN2482" s="152" t="e">
        <f>NA()</f>
        <v>#N/A</v>
      </c>
      <c r="AO2482" s="152" t="e">
        <f>NA()</f>
        <v>#N/A</v>
      </c>
      <c r="AP2482" s="152">
        <f t="shared" si="483"/>
        <v>7.0345999999999993</v>
      </c>
      <c r="AQ2482" s="152"/>
      <c r="AR2482" s="152"/>
      <c r="AS2482" s="153">
        <f t="shared" si="481"/>
        <v>275</v>
      </c>
      <c r="AT2482" s="153">
        <f t="shared" si="463"/>
        <v>1</v>
      </c>
      <c r="AU2482" s="153">
        <f t="shared" si="464"/>
        <v>0</v>
      </c>
      <c r="AV2482" s="153">
        <f t="shared" si="465"/>
        <v>0</v>
      </c>
      <c r="BA2482">
        <f t="shared" si="482"/>
        <v>2</v>
      </c>
    </row>
    <row r="2483" spans="2:53" x14ac:dyDescent="0.25">
      <c r="B2483" s="155">
        <f t="shared" si="480"/>
        <v>45202.999305555553</v>
      </c>
      <c r="C2483" s="155">
        <f t="shared" si="470"/>
        <v>45202.999305555553</v>
      </c>
      <c r="D2483" s="152">
        <f t="shared" si="471"/>
        <v>7.4480000000000004</v>
      </c>
      <c r="E2483" s="152"/>
      <c r="F2483" s="152"/>
      <c r="G2483" s="152"/>
      <c r="H2483" s="152" t="e">
        <f t="shared" si="472"/>
        <v>#N/A</v>
      </c>
      <c r="I2483" s="152"/>
      <c r="J2483" s="152" t="e">
        <f t="shared" si="473"/>
        <v>#N/A</v>
      </c>
      <c r="K2483" s="152"/>
      <c r="L2483" s="152"/>
      <c r="M2483" s="152"/>
      <c r="N2483" s="152"/>
      <c r="O2483" s="152"/>
      <c r="P2483" s="152"/>
      <c r="Q2483" s="152"/>
      <c r="R2483" s="152"/>
      <c r="S2483" s="152"/>
      <c r="T2483" s="153" cm="1">
        <f t="array" ref="T2483">MATCH(1,(TDU_Info!$C$5:$C$111=$T$6)*(TDU_Info!$B$5:$B$111&lt;=$B2483),0)</f>
        <v>84</v>
      </c>
      <c r="U2483" s="152">
        <f>100*(INDEX(TDU_Info!$E$5:$E$111,$T2483)/T$11+INDEX(TDU_Info!$F$5:$F$111,$T2483))</f>
        <v>5.2454000000000001</v>
      </c>
      <c r="V2483" s="152">
        <v>5.4630000000000001</v>
      </c>
      <c r="W2483" s="152">
        <v>6.5359999999999996</v>
      </c>
      <c r="X2483" s="152">
        <v>7.4870000000000001</v>
      </c>
      <c r="Y2483" s="152">
        <v>7.4870000000000001</v>
      </c>
      <c r="Z2483" s="152">
        <v>5.9660000000000002</v>
      </c>
      <c r="AA2483" s="152">
        <v>6.5090000000000003</v>
      </c>
      <c r="AB2483" s="152">
        <v>7.9359999999999999</v>
      </c>
      <c r="AC2483" s="152">
        <v>7.9359999999999999</v>
      </c>
      <c r="AD2483" s="152">
        <v>5.1689999999999996</v>
      </c>
      <c r="AE2483" s="152">
        <v>6.5030000000000001</v>
      </c>
      <c r="AF2483" s="152">
        <v>7.4480000000000004</v>
      </c>
      <c r="AG2483" s="152">
        <v>7.3479999999999999</v>
      </c>
      <c r="AH2483" s="152">
        <v>5.7190000000000003</v>
      </c>
      <c r="AI2483" s="152">
        <v>6.4749999999999996</v>
      </c>
      <c r="AJ2483" s="152">
        <v>7.9359999999999999</v>
      </c>
      <c r="AK2483" s="152">
        <v>7.9359999999999999</v>
      </c>
      <c r="AL2483" s="152" t="e">
        <f t="shared" si="474"/>
        <v>#N/A</v>
      </c>
      <c r="AM2483" s="152" t="e">
        <f t="shared" si="475"/>
        <v>#N/A</v>
      </c>
      <c r="AN2483" s="152" t="e">
        <f>NA()</f>
        <v>#N/A</v>
      </c>
      <c r="AO2483" s="152" t="e">
        <f>NA()</f>
        <v>#N/A</v>
      </c>
      <c r="AP2483" s="152">
        <f t="shared" si="483"/>
        <v>7.0345999999999993</v>
      </c>
      <c r="AQ2483" s="152"/>
      <c r="AR2483" s="152"/>
      <c r="AS2483" s="153">
        <f t="shared" ref="AS2483:AS2510" si="484">ROUNDUP(B2483-DATE(YEAR(B2483),1,1),0)</f>
        <v>276</v>
      </c>
      <c r="AT2483" s="153">
        <f t="shared" si="463"/>
        <v>1</v>
      </c>
      <c r="AU2483" s="153">
        <f t="shared" si="464"/>
        <v>0</v>
      </c>
      <c r="AV2483" s="153">
        <f t="shared" si="465"/>
        <v>0</v>
      </c>
      <c r="BA2483">
        <f t="shared" ref="BA2483:BA2510" si="485">DAY(C2483)</f>
        <v>3</v>
      </c>
    </row>
    <row r="2484" spans="2:53" x14ac:dyDescent="0.25">
      <c r="B2484" s="155">
        <f t="shared" si="480"/>
        <v>45203.999305555553</v>
      </c>
      <c r="C2484" s="155">
        <f t="shared" si="470"/>
        <v>45203.999305555553</v>
      </c>
      <c r="D2484" s="152">
        <f t="shared" si="471"/>
        <v>6.8849999999999998</v>
      </c>
      <c r="E2484" s="152"/>
      <c r="F2484" s="152"/>
      <c r="G2484" s="152"/>
      <c r="H2484" s="152" t="e">
        <f t="shared" si="472"/>
        <v>#N/A</v>
      </c>
      <c r="I2484" s="152"/>
      <c r="J2484" s="152" t="e">
        <f t="shared" si="473"/>
        <v>#N/A</v>
      </c>
      <c r="K2484" s="152"/>
      <c r="L2484" s="152"/>
      <c r="M2484" s="152"/>
      <c r="N2484" s="152"/>
      <c r="O2484" s="152"/>
      <c r="P2484" s="152"/>
      <c r="Q2484" s="152"/>
      <c r="R2484" s="152"/>
      <c r="S2484" s="152"/>
      <c r="T2484" s="153" cm="1">
        <f t="array" ref="T2484">MATCH(1,(TDU_Info!$C$5:$C$111=$T$6)*(TDU_Info!$B$5:$B$111&lt;=$B2484),0)</f>
        <v>84</v>
      </c>
      <c r="U2484" s="152">
        <f>100*(INDEX(TDU_Info!$E$5:$E$111,$T2484)/T$11+INDEX(TDU_Info!$F$5:$F$111,$T2484))</f>
        <v>5.2454000000000001</v>
      </c>
      <c r="V2484" s="152">
        <v>5.4630000000000001</v>
      </c>
      <c r="W2484" s="152">
        <v>6.5359999999999996</v>
      </c>
      <c r="X2484" s="152">
        <v>6.8849999999999998</v>
      </c>
      <c r="Y2484" s="152">
        <v>7.4870000000000001</v>
      </c>
      <c r="Z2484" s="152">
        <v>5.9660000000000002</v>
      </c>
      <c r="AA2484" s="152">
        <v>6.9080000000000004</v>
      </c>
      <c r="AB2484" s="152">
        <v>7.9359999999999999</v>
      </c>
      <c r="AC2484" s="152">
        <v>7.9359999999999999</v>
      </c>
      <c r="AD2484" s="152">
        <v>5.1689999999999996</v>
      </c>
      <c r="AE2484" s="152">
        <v>6.5030000000000001</v>
      </c>
      <c r="AF2484" s="152">
        <v>6.8849999999999998</v>
      </c>
      <c r="AG2484" s="152">
        <v>7.4870000000000001</v>
      </c>
      <c r="AH2484" s="152">
        <v>5.7190000000000003</v>
      </c>
      <c r="AI2484" s="152">
        <v>6.8739999999999997</v>
      </c>
      <c r="AJ2484" s="152">
        <v>7.9359999999999999</v>
      </c>
      <c r="AK2484" s="152">
        <v>7.9359999999999999</v>
      </c>
      <c r="AL2484" s="152" t="e">
        <f t="shared" si="474"/>
        <v>#N/A</v>
      </c>
      <c r="AM2484" s="152" t="e">
        <f t="shared" si="475"/>
        <v>#N/A</v>
      </c>
      <c r="AN2484" s="152" t="e">
        <f>NA()</f>
        <v>#N/A</v>
      </c>
      <c r="AO2484" s="152" t="e">
        <f>NA()</f>
        <v>#N/A</v>
      </c>
      <c r="AP2484" s="152">
        <f t="shared" si="483"/>
        <v>7.0345999999999993</v>
      </c>
      <c r="AQ2484" s="152"/>
      <c r="AR2484" s="152"/>
      <c r="AS2484" s="153">
        <f t="shared" si="484"/>
        <v>277</v>
      </c>
      <c r="AT2484" s="153">
        <f t="shared" si="463"/>
        <v>1</v>
      </c>
      <c r="AU2484" s="153">
        <f t="shared" si="464"/>
        <v>0</v>
      </c>
      <c r="AV2484" s="153">
        <f t="shared" si="465"/>
        <v>0</v>
      </c>
      <c r="BA2484">
        <f t="shared" si="485"/>
        <v>4</v>
      </c>
    </row>
    <row r="2485" spans="2:53" x14ac:dyDescent="0.25">
      <c r="B2485" s="155">
        <f t="shared" si="480"/>
        <v>45204.999305555553</v>
      </c>
      <c r="C2485" s="155">
        <f t="shared" si="470"/>
        <v>45204.999305555553</v>
      </c>
      <c r="D2485" s="152">
        <f t="shared" si="471"/>
        <v>6.8849999999999998</v>
      </c>
      <c r="E2485" s="152"/>
      <c r="F2485" s="152"/>
      <c r="G2485" s="152"/>
      <c r="H2485" s="152" t="e">
        <f t="shared" si="472"/>
        <v>#N/A</v>
      </c>
      <c r="I2485" s="152"/>
      <c r="J2485" s="152" t="e">
        <f t="shared" si="473"/>
        <v>#N/A</v>
      </c>
      <c r="K2485" s="152"/>
      <c r="L2485" s="152"/>
      <c r="M2485" s="152"/>
      <c r="N2485" s="152"/>
      <c r="O2485" s="152"/>
      <c r="P2485" s="152"/>
      <c r="Q2485" s="152"/>
      <c r="R2485" s="152"/>
      <c r="S2485" s="152"/>
      <c r="T2485" s="153" cm="1">
        <f t="array" ref="T2485">MATCH(1,(TDU_Info!$C$5:$C$111=$T$6)*(TDU_Info!$B$5:$B$111&lt;=$B2485),0)</f>
        <v>84</v>
      </c>
      <c r="U2485" s="152">
        <f>100*(INDEX(TDU_Info!$E$5:$E$111,$T2485)/T$11+INDEX(TDU_Info!$F$5:$F$111,$T2485))</f>
        <v>5.2454000000000001</v>
      </c>
      <c r="V2485" s="152">
        <v>5.4630000000000001</v>
      </c>
      <c r="W2485" s="152">
        <v>6.5359999999999996</v>
      </c>
      <c r="X2485" s="152">
        <v>6.8849999999999998</v>
      </c>
      <c r="Y2485" s="152">
        <v>7.4870000000000001</v>
      </c>
      <c r="Z2485" s="152">
        <v>5.9660000000000002</v>
      </c>
      <c r="AA2485" s="152">
        <v>6.9080000000000004</v>
      </c>
      <c r="AB2485" s="152">
        <v>7.9359999999999999</v>
      </c>
      <c r="AC2485" s="152">
        <v>7.9359999999999999</v>
      </c>
      <c r="AD2485" s="152">
        <v>5.1689999999999996</v>
      </c>
      <c r="AE2485" s="152">
        <v>6.5030000000000001</v>
      </c>
      <c r="AF2485" s="152">
        <v>6.8849999999999998</v>
      </c>
      <c r="AG2485" s="152">
        <v>7.4870000000000001</v>
      </c>
      <c r="AH2485" s="152">
        <v>5.7190000000000003</v>
      </c>
      <c r="AI2485" s="152">
        <v>6.8739999999999997</v>
      </c>
      <c r="AJ2485" s="152">
        <v>7.9359999999999999</v>
      </c>
      <c r="AK2485" s="152">
        <v>7.9359999999999999</v>
      </c>
      <c r="AL2485" s="152" t="e">
        <f t="shared" si="474"/>
        <v>#N/A</v>
      </c>
      <c r="AM2485" s="152" t="e">
        <f t="shared" si="475"/>
        <v>#N/A</v>
      </c>
      <c r="AN2485" s="152" t="e">
        <f>NA()</f>
        <v>#N/A</v>
      </c>
      <c r="AO2485" s="152" t="e">
        <f>NA()</f>
        <v>#N/A</v>
      </c>
      <c r="AP2485" s="152">
        <f t="shared" si="483"/>
        <v>7.0345999999999993</v>
      </c>
      <c r="AQ2485" s="152"/>
      <c r="AR2485" s="152"/>
      <c r="AS2485" s="153">
        <f t="shared" si="484"/>
        <v>278</v>
      </c>
      <c r="AT2485" s="153">
        <f t="shared" si="463"/>
        <v>1</v>
      </c>
      <c r="AU2485" s="153">
        <f t="shared" si="464"/>
        <v>0</v>
      </c>
      <c r="AV2485" s="153">
        <f t="shared" si="465"/>
        <v>0</v>
      </c>
      <c r="BA2485">
        <f t="shared" si="485"/>
        <v>5</v>
      </c>
    </row>
    <row r="2486" spans="2:53" x14ac:dyDescent="0.25">
      <c r="B2486" s="155">
        <f t="shared" si="480"/>
        <v>45205.999305555553</v>
      </c>
      <c r="C2486" s="155">
        <f t="shared" si="470"/>
        <v>45205.999305555553</v>
      </c>
      <c r="D2486" s="152">
        <f t="shared" si="471"/>
        <v>7.47</v>
      </c>
      <c r="E2486" s="152"/>
      <c r="F2486" s="152"/>
      <c r="G2486" s="152"/>
      <c r="H2486" s="152" t="e">
        <f t="shared" si="472"/>
        <v>#N/A</v>
      </c>
      <c r="I2486" s="152"/>
      <c r="J2486" s="152" t="e">
        <f t="shared" si="473"/>
        <v>#N/A</v>
      </c>
      <c r="K2486" s="152"/>
      <c r="L2486" s="152"/>
      <c r="M2486" s="152"/>
      <c r="N2486" s="152"/>
      <c r="O2486" s="152"/>
      <c r="P2486" s="152"/>
      <c r="Q2486" s="152"/>
      <c r="R2486" s="152"/>
      <c r="S2486" s="152"/>
      <c r="T2486" s="153" cm="1">
        <f t="array" ref="T2486">MATCH(1,(TDU_Info!$C$5:$C$111=$T$6)*(TDU_Info!$B$5:$B$111&lt;=$B2486),0)</f>
        <v>84</v>
      </c>
      <c r="U2486" s="152">
        <f>100*(INDEX(TDU_Info!$E$5:$E$111,$T2486)/T$11+INDEX(TDU_Info!$F$5:$F$111,$T2486))</f>
        <v>5.2454000000000001</v>
      </c>
      <c r="V2486" s="152">
        <v>4.8630000000000004</v>
      </c>
      <c r="W2486" s="152">
        <v>6.5359999999999996</v>
      </c>
      <c r="X2486" s="152">
        <v>7.47</v>
      </c>
      <c r="Y2486" s="152">
        <v>7.4870000000000001</v>
      </c>
      <c r="Z2486" s="152">
        <v>5.4660000000000002</v>
      </c>
      <c r="AA2486" s="152">
        <v>6.9080000000000004</v>
      </c>
      <c r="AB2486" s="152">
        <v>7.9359999999999999</v>
      </c>
      <c r="AC2486" s="152">
        <v>7.9359999999999999</v>
      </c>
      <c r="AD2486" s="152">
        <v>4.6689999999999996</v>
      </c>
      <c r="AE2486" s="152">
        <v>6.5030000000000001</v>
      </c>
      <c r="AF2486" s="152">
        <v>7.47</v>
      </c>
      <c r="AG2486" s="152">
        <v>7.4870000000000001</v>
      </c>
      <c r="AH2486" s="152">
        <v>5.2190000000000003</v>
      </c>
      <c r="AI2486" s="152">
        <v>6.8739999999999997</v>
      </c>
      <c r="AJ2486" s="152">
        <v>7.9359999999999999</v>
      </c>
      <c r="AK2486" s="152">
        <v>7.9359999999999999</v>
      </c>
      <c r="AL2486" s="152" t="e">
        <f t="shared" si="474"/>
        <v>#N/A</v>
      </c>
      <c r="AM2486" s="152" t="e">
        <f t="shared" si="475"/>
        <v>#N/A</v>
      </c>
      <c r="AN2486" s="152" t="e">
        <f>NA()</f>
        <v>#N/A</v>
      </c>
      <c r="AO2486" s="152" t="e">
        <f>NA()</f>
        <v>#N/A</v>
      </c>
      <c r="AP2486" s="152">
        <f t="shared" si="483"/>
        <v>7.0345999999999993</v>
      </c>
      <c r="AQ2486" s="152"/>
      <c r="AR2486" s="152"/>
      <c r="AS2486" s="153">
        <f t="shared" si="484"/>
        <v>279</v>
      </c>
      <c r="AT2486" s="153">
        <f t="shared" si="463"/>
        <v>1</v>
      </c>
      <c r="AU2486" s="153">
        <f t="shared" si="464"/>
        <v>0</v>
      </c>
      <c r="AV2486" s="153">
        <f t="shared" si="465"/>
        <v>0</v>
      </c>
      <c r="BA2486">
        <f t="shared" si="485"/>
        <v>6</v>
      </c>
    </row>
    <row r="2487" spans="2:53" x14ac:dyDescent="0.25">
      <c r="B2487" s="155">
        <f t="shared" si="480"/>
        <v>45206.999305555553</v>
      </c>
      <c r="C2487" s="155">
        <f t="shared" si="470"/>
        <v>45206.999305555553</v>
      </c>
      <c r="D2487" s="152">
        <f t="shared" si="471"/>
        <v>7.47</v>
      </c>
      <c r="E2487" s="152"/>
      <c r="F2487" s="152"/>
      <c r="G2487" s="152"/>
      <c r="H2487" s="152" t="e">
        <f t="shared" si="472"/>
        <v>#N/A</v>
      </c>
      <c r="I2487" s="152"/>
      <c r="J2487" s="152" t="e">
        <f t="shared" si="473"/>
        <v>#N/A</v>
      </c>
      <c r="K2487" s="152"/>
      <c r="L2487" s="152"/>
      <c r="M2487" s="152"/>
      <c r="N2487" s="152"/>
      <c r="O2487" s="152"/>
      <c r="P2487" s="152"/>
      <c r="Q2487" s="152"/>
      <c r="R2487" s="152"/>
      <c r="S2487" s="152"/>
      <c r="T2487" s="153" cm="1">
        <f t="array" ref="T2487">MATCH(1,(TDU_Info!$C$5:$C$111=$T$6)*(TDU_Info!$B$5:$B$111&lt;=$B2487),0)</f>
        <v>84</v>
      </c>
      <c r="U2487" s="152">
        <f>100*(INDEX(TDU_Info!$E$5:$E$111,$T2487)/T$11+INDEX(TDU_Info!$F$5:$F$111,$T2487))</f>
        <v>5.2454000000000001</v>
      </c>
      <c r="V2487" s="152">
        <v>4.8630000000000004</v>
      </c>
      <c r="W2487" s="152">
        <v>6.5359999999999996</v>
      </c>
      <c r="X2487" s="152">
        <v>7.47</v>
      </c>
      <c r="Y2487" s="152">
        <v>7.4870000000000001</v>
      </c>
      <c r="Z2487" s="152">
        <v>5.4660000000000002</v>
      </c>
      <c r="AA2487" s="152">
        <v>6.9080000000000004</v>
      </c>
      <c r="AB2487" s="152">
        <v>7.9359999999999999</v>
      </c>
      <c r="AC2487" s="152">
        <v>7.9359999999999999</v>
      </c>
      <c r="AD2487" s="152">
        <v>4.6689999999999996</v>
      </c>
      <c r="AE2487" s="152">
        <v>6.5030000000000001</v>
      </c>
      <c r="AF2487" s="152">
        <v>7.47</v>
      </c>
      <c r="AG2487" s="152">
        <v>7.4870000000000001</v>
      </c>
      <c r="AH2487" s="152">
        <v>5.2190000000000003</v>
      </c>
      <c r="AI2487" s="152">
        <v>6.8739999999999997</v>
      </c>
      <c r="AJ2487" s="152">
        <v>7.9359999999999999</v>
      </c>
      <c r="AK2487" s="152">
        <v>7.9359999999999999</v>
      </c>
      <c r="AL2487" s="152" t="e">
        <f t="shared" si="474"/>
        <v>#N/A</v>
      </c>
      <c r="AM2487" s="152" t="e">
        <f t="shared" si="475"/>
        <v>#N/A</v>
      </c>
      <c r="AN2487" s="152" t="e">
        <f>NA()</f>
        <v>#N/A</v>
      </c>
      <c r="AO2487" s="152" t="e">
        <f>NA()</f>
        <v>#N/A</v>
      </c>
      <c r="AP2487" s="152">
        <f t="shared" si="483"/>
        <v>7.0345999999999993</v>
      </c>
      <c r="AQ2487" s="152"/>
      <c r="AR2487" s="152"/>
      <c r="AS2487" s="153">
        <f t="shared" si="484"/>
        <v>280</v>
      </c>
      <c r="AT2487" s="153">
        <f t="shared" si="463"/>
        <v>1</v>
      </c>
      <c r="AU2487" s="153">
        <f t="shared" si="464"/>
        <v>0</v>
      </c>
      <c r="AV2487" s="153">
        <f t="shared" si="465"/>
        <v>0</v>
      </c>
      <c r="BA2487">
        <f t="shared" si="485"/>
        <v>7</v>
      </c>
    </row>
    <row r="2488" spans="2:53" x14ac:dyDescent="0.25">
      <c r="B2488" s="155">
        <f t="shared" si="480"/>
        <v>45207.999305555553</v>
      </c>
      <c r="C2488" s="155">
        <f t="shared" si="470"/>
        <v>45207.999305555553</v>
      </c>
      <c r="D2488" s="152">
        <f t="shared" si="471"/>
        <v>7.47</v>
      </c>
      <c r="E2488" s="152"/>
      <c r="F2488" s="152"/>
      <c r="G2488" s="152"/>
      <c r="H2488" s="152" t="e">
        <f t="shared" si="472"/>
        <v>#N/A</v>
      </c>
      <c r="I2488" s="152"/>
      <c r="J2488" s="152" t="e">
        <f t="shared" si="473"/>
        <v>#N/A</v>
      </c>
      <c r="K2488" s="152"/>
      <c r="L2488" s="152"/>
      <c r="M2488" s="152"/>
      <c r="N2488" s="152"/>
      <c r="O2488" s="152"/>
      <c r="P2488" s="152"/>
      <c r="Q2488" s="152"/>
      <c r="R2488" s="152"/>
      <c r="S2488" s="152"/>
      <c r="T2488" s="153" cm="1">
        <f t="array" ref="T2488">MATCH(1,(TDU_Info!$C$5:$C$111=$T$6)*(TDU_Info!$B$5:$B$111&lt;=$B2488),0)</f>
        <v>84</v>
      </c>
      <c r="U2488" s="152">
        <f>100*(INDEX(TDU_Info!$E$5:$E$111,$T2488)/T$11+INDEX(TDU_Info!$F$5:$F$111,$T2488))</f>
        <v>5.2454000000000001</v>
      </c>
      <c r="V2488" s="152">
        <v>4.8630000000000004</v>
      </c>
      <c r="W2488" s="152">
        <v>6.5359999999999996</v>
      </c>
      <c r="X2488" s="152">
        <v>7.47</v>
      </c>
      <c r="Y2488" s="152">
        <v>7.4870000000000001</v>
      </c>
      <c r="Z2488" s="152">
        <v>5.4660000000000002</v>
      </c>
      <c r="AA2488" s="152">
        <v>6.9080000000000004</v>
      </c>
      <c r="AB2488" s="152">
        <v>7.9359999999999999</v>
      </c>
      <c r="AC2488" s="152">
        <v>7.9359999999999999</v>
      </c>
      <c r="AD2488" s="152">
        <v>4.6689999999999996</v>
      </c>
      <c r="AE2488" s="152">
        <v>6.5030000000000001</v>
      </c>
      <c r="AF2488" s="152">
        <v>7.47</v>
      </c>
      <c r="AG2488" s="152">
        <v>7.4870000000000001</v>
      </c>
      <c r="AH2488" s="152">
        <v>5.2190000000000003</v>
      </c>
      <c r="AI2488" s="152">
        <v>6.8739999999999997</v>
      </c>
      <c r="AJ2488" s="152">
        <v>7.9359999999999999</v>
      </c>
      <c r="AK2488" s="152">
        <v>7.9359999999999999</v>
      </c>
      <c r="AL2488" s="152" t="e">
        <f t="shared" si="474"/>
        <v>#N/A</v>
      </c>
      <c r="AM2488" s="152" t="e">
        <f t="shared" si="475"/>
        <v>#N/A</v>
      </c>
      <c r="AN2488" s="152" t="e">
        <f>NA()</f>
        <v>#N/A</v>
      </c>
      <c r="AO2488" s="152" t="e">
        <f>NA()</f>
        <v>#N/A</v>
      </c>
      <c r="AP2488" s="152">
        <f t="shared" si="483"/>
        <v>7.0345999999999993</v>
      </c>
      <c r="AQ2488" s="152"/>
      <c r="AR2488" s="152"/>
      <c r="AS2488" s="153">
        <f t="shared" si="484"/>
        <v>281</v>
      </c>
      <c r="AT2488" s="153">
        <f t="shared" si="463"/>
        <v>1</v>
      </c>
      <c r="AU2488" s="153">
        <f t="shared" si="464"/>
        <v>0</v>
      </c>
      <c r="AV2488" s="153">
        <f t="shared" si="465"/>
        <v>0</v>
      </c>
      <c r="BA2488">
        <f t="shared" si="485"/>
        <v>8</v>
      </c>
    </row>
    <row r="2489" spans="2:53" x14ac:dyDescent="0.25">
      <c r="B2489" s="155">
        <f t="shared" si="480"/>
        <v>45208.999305555553</v>
      </c>
      <c r="C2489" s="155">
        <f t="shared" si="470"/>
        <v>45208.999305555553</v>
      </c>
      <c r="D2489" s="152">
        <f t="shared" si="471"/>
        <v>7.47</v>
      </c>
      <c r="E2489" s="152"/>
      <c r="F2489" s="152"/>
      <c r="G2489" s="152"/>
      <c r="H2489" s="152" t="e">
        <f t="shared" si="472"/>
        <v>#N/A</v>
      </c>
      <c r="I2489" s="152"/>
      <c r="J2489" s="152" t="e">
        <f t="shared" si="473"/>
        <v>#N/A</v>
      </c>
      <c r="K2489" s="152"/>
      <c r="L2489" s="152"/>
      <c r="M2489" s="152"/>
      <c r="N2489" s="152"/>
      <c r="O2489" s="152"/>
      <c r="P2489" s="152"/>
      <c r="Q2489" s="152"/>
      <c r="R2489" s="152"/>
      <c r="S2489" s="152"/>
      <c r="T2489" s="153" cm="1">
        <f t="array" ref="T2489">MATCH(1,(TDU_Info!$C$5:$C$111=$T$6)*(TDU_Info!$B$5:$B$111&lt;=$B2489),0)</f>
        <v>84</v>
      </c>
      <c r="U2489" s="152">
        <f>100*(INDEX(TDU_Info!$E$5:$E$111,$T2489)/T$11+INDEX(TDU_Info!$F$5:$F$111,$T2489))</f>
        <v>5.2454000000000001</v>
      </c>
      <c r="V2489" s="152">
        <v>4.8630000000000004</v>
      </c>
      <c r="W2489" s="152">
        <v>6.5359999999999996</v>
      </c>
      <c r="X2489" s="152">
        <v>7.47</v>
      </c>
      <c r="Y2489" s="152">
        <v>7.4870000000000001</v>
      </c>
      <c r="Z2489" s="152">
        <v>5.4009999999999998</v>
      </c>
      <c r="AA2489" s="152">
        <v>6.9080000000000004</v>
      </c>
      <c r="AB2489" s="152">
        <v>7.9359999999999999</v>
      </c>
      <c r="AC2489" s="152">
        <v>7.9359999999999999</v>
      </c>
      <c r="AD2489" s="152">
        <v>4.569</v>
      </c>
      <c r="AE2489" s="152">
        <v>6.5030000000000001</v>
      </c>
      <c r="AF2489" s="152">
        <v>7.47</v>
      </c>
      <c r="AG2489" s="152">
        <v>7.4870000000000001</v>
      </c>
      <c r="AH2489" s="152">
        <v>5.1189999999999998</v>
      </c>
      <c r="AI2489" s="152">
        <v>6.8739999999999997</v>
      </c>
      <c r="AJ2489" s="152">
        <v>7.9359999999999999</v>
      </c>
      <c r="AK2489" s="152">
        <v>7.9359999999999999</v>
      </c>
      <c r="AL2489" s="152" t="e">
        <f t="shared" si="474"/>
        <v>#N/A</v>
      </c>
      <c r="AM2489" s="152" t="e">
        <f t="shared" si="475"/>
        <v>#N/A</v>
      </c>
      <c r="AN2489" s="152" t="e">
        <f>NA()</f>
        <v>#N/A</v>
      </c>
      <c r="AO2489" s="152" t="e">
        <f>NA()</f>
        <v>#N/A</v>
      </c>
      <c r="AP2489" s="152">
        <f t="shared" si="483"/>
        <v>7.0345999999999993</v>
      </c>
      <c r="AQ2489" s="152"/>
      <c r="AR2489" s="152"/>
      <c r="AS2489" s="153">
        <f t="shared" si="484"/>
        <v>282</v>
      </c>
      <c r="AT2489" s="153">
        <f t="shared" si="463"/>
        <v>1</v>
      </c>
      <c r="AU2489" s="153">
        <f t="shared" si="464"/>
        <v>0</v>
      </c>
      <c r="AV2489" s="153">
        <f t="shared" si="465"/>
        <v>0</v>
      </c>
      <c r="BA2489">
        <f t="shared" si="485"/>
        <v>9</v>
      </c>
    </row>
    <row r="2490" spans="2:53" x14ac:dyDescent="0.25">
      <c r="B2490" s="155">
        <f t="shared" si="480"/>
        <v>45209.999305555553</v>
      </c>
      <c r="C2490" s="155">
        <f t="shared" si="470"/>
        <v>45209.999305555553</v>
      </c>
      <c r="D2490" s="152">
        <f t="shared" si="471"/>
        <v>7.47</v>
      </c>
      <c r="E2490" s="152"/>
      <c r="F2490" s="152"/>
      <c r="G2490" s="152"/>
      <c r="H2490" s="152" t="e">
        <f t="shared" si="472"/>
        <v>#N/A</v>
      </c>
      <c r="I2490" s="152"/>
      <c r="J2490" s="152" t="e">
        <f t="shared" si="473"/>
        <v>#N/A</v>
      </c>
      <c r="K2490" s="152"/>
      <c r="L2490" s="152"/>
      <c r="M2490" s="152"/>
      <c r="N2490" s="152"/>
      <c r="O2490" s="152"/>
      <c r="P2490" s="152"/>
      <c r="Q2490" s="152"/>
      <c r="R2490" s="152"/>
      <c r="S2490" s="152"/>
      <c r="T2490" s="153" cm="1">
        <f t="array" ref="T2490">MATCH(1,(TDU_Info!$C$5:$C$111=$T$6)*(TDU_Info!$B$5:$B$111&lt;=$B2490),0)</f>
        <v>84</v>
      </c>
      <c r="U2490" s="152">
        <f>100*(INDEX(TDU_Info!$E$5:$E$111,$T2490)/T$11+INDEX(TDU_Info!$F$5:$F$111,$T2490))</f>
        <v>5.2454000000000001</v>
      </c>
      <c r="V2490" s="152">
        <v>4.8630000000000004</v>
      </c>
      <c r="W2490" s="152">
        <v>6.5359999999999996</v>
      </c>
      <c r="X2490" s="152">
        <v>7.47</v>
      </c>
      <c r="Y2490" s="152">
        <v>7.4870000000000001</v>
      </c>
      <c r="Z2490" s="152">
        <v>5.4009999999999998</v>
      </c>
      <c r="AA2490" s="152">
        <v>6.9080000000000004</v>
      </c>
      <c r="AB2490" s="152">
        <v>7.9359999999999999</v>
      </c>
      <c r="AC2490" s="152">
        <v>7.9359999999999999</v>
      </c>
      <c r="AD2490" s="152">
        <v>4.569</v>
      </c>
      <c r="AE2490" s="152">
        <v>6.5030000000000001</v>
      </c>
      <c r="AF2490" s="152">
        <v>7.47</v>
      </c>
      <c r="AG2490" s="152">
        <v>7.4870000000000001</v>
      </c>
      <c r="AH2490" s="152">
        <v>5.1189999999999998</v>
      </c>
      <c r="AI2490" s="152">
        <v>6.8739999999999997</v>
      </c>
      <c r="AJ2490" s="152">
        <v>7.9359999999999999</v>
      </c>
      <c r="AK2490" s="152">
        <v>7.9359999999999999</v>
      </c>
      <c r="AL2490" s="152" t="e">
        <f t="shared" si="474"/>
        <v>#N/A</v>
      </c>
      <c r="AM2490" s="152" t="e">
        <f t="shared" si="475"/>
        <v>#N/A</v>
      </c>
      <c r="AN2490" s="152" t="e">
        <f>NA()</f>
        <v>#N/A</v>
      </c>
      <c r="AO2490" s="152" t="e">
        <f>NA()</f>
        <v>#N/A</v>
      </c>
      <c r="AP2490" s="152">
        <f t="shared" si="483"/>
        <v>7.0345999999999993</v>
      </c>
      <c r="AQ2490" s="152"/>
      <c r="AR2490" s="152"/>
      <c r="AS2490" s="153">
        <f t="shared" si="484"/>
        <v>283</v>
      </c>
      <c r="AT2490" s="153">
        <f t="shared" si="463"/>
        <v>1</v>
      </c>
      <c r="AU2490" s="153">
        <f t="shared" si="464"/>
        <v>0</v>
      </c>
      <c r="AV2490" s="153">
        <f t="shared" si="465"/>
        <v>0</v>
      </c>
      <c r="BA2490">
        <f t="shared" si="485"/>
        <v>10</v>
      </c>
    </row>
    <row r="2491" spans="2:53" x14ac:dyDescent="0.25">
      <c r="B2491" s="155">
        <f t="shared" si="480"/>
        <v>45210.999305555553</v>
      </c>
      <c r="C2491" s="155">
        <f t="shared" si="470"/>
        <v>45210.999305555553</v>
      </c>
      <c r="D2491" s="152">
        <f t="shared" si="471"/>
        <v>7.47</v>
      </c>
      <c r="E2491" s="152"/>
      <c r="F2491" s="152"/>
      <c r="G2491" s="152"/>
      <c r="H2491" s="152" t="e">
        <f t="shared" si="472"/>
        <v>#N/A</v>
      </c>
      <c r="I2491" s="152"/>
      <c r="J2491" s="152" t="e">
        <f t="shared" si="473"/>
        <v>#N/A</v>
      </c>
      <c r="K2491" s="152"/>
      <c r="L2491" s="152"/>
      <c r="M2491" s="152"/>
      <c r="N2491" s="152"/>
      <c r="O2491" s="152"/>
      <c r="P2491" s="152"/>
      <c r="Q2491" s="152"/>
      <c r="R2491" s="152"/>
      <c r="S2491" s="152"/>
      <c r="T2491" s="153" cm="1">
        <f t="array" ref="T2491">MATCH(1,(TDU_Info!$C$5:$C$111=$T$6)*(TDU_Info!$B$5:$B$111&lt;=$B2491),0)</f>
        <v>84</v>
      </c>
      <c r="U2491" s="152">
        <f>100*(INDEX(TDU_Info!$E$5:$E$111,$T2491)/T$11+INDEX(TDU_Info!$F$5:$F$111,$T2491))</f>
        <v>5.2454000000000001</v>
      </c>
      <c r="V2491" s="152">
        <v>4.8849999999999998</v>
      </c>
      <c r="W2491" s="152">
        <v>6.5359999999999996</v>
      </c>
      <c r="X2491" s="152">
        <v>7.47</v>
      </c>
      <c r="Y2491" s="152">
        <v>7.4870000000000001</v>
      </c>
      <c r="Z2491" s="152">
        <v>5.4009999999999998</v>
      </c>
      <c r="AA2491" s="152">
        <v>6.9080000000000004</v>
      </c>
      <c r="AB2491" s="152">
        <v>7.9359999999999999</v>
      </c>
      <c r="AC2491" s="152">
        <v>7.9359999999999999</v>
      </c>
      <c r="AD2491" s="152">
        <v>4.569</v>
      </c>
      <c r="AE2491" s="152">
        <v>6.5030000000000001</v>
      </c>
      <c r="AF2491" s="152">
        <v>7.47</v>
      </c>
      <c r="AG2491" s="152">
        <v>7.4870000000000001</v>
      </c>
      <c r="AH2491" s="152">
        <v>5.1189999999999998</v>
      </c>
      <c r="AI2491" s="152">
        <v>6.8739999999999997</v>
      </c>
      <c r="AJ2491" s="152">
        <v>7.9359999999999999</v>
      </c>
      <c r="AK2491" s="152">
        <v>7.9359999999999999</v>
      </c>
      <c r="AL2491" s="152" t="e">
        <f t="shared" si="474"/>
        <v>#N/A</v>
      </c>
      <c r="AM2491" s="152" t="e">
        <f t="shared" si="475"/>
        <v>#N/A</v>
      </c>
      <c r="AN2491" s="152" t="e">
        <f>NA()</f>
        <v>#N/A</v>
      </c>
      <c r="AO2491" s="152" t="e">
        <f>NA()</f>
        <v>#N/A</v>
      </c>
      <c r="AP2491" s="152">
        <f t="shared" si="483"/>
        <v>7.0345999999999993</v>
      </c>
      <c r="AQ2491" s="152"/>
      <c r="AR2491" s="152"/>
      <c r="AS2491" s="153">
        <f t="shared" si="484"/>
        <v>284</v>
      </c>
      <c r="AT2491" s="153">
        <f t="shared" si="463"/>
        <v>1</v>
      </c>
      <c r="AU2491" s="153">
        <f t="shared" si="464"/>
        <v>0</v>
      </c>
      <c r="AV2491" s="153">
        <f t="shared" si="465"/>
        <v>0</v>
      </c>
      <c r="BA2491">
        <f t="shared" si="485"/>
        <v>11</v>
      </c>
    </row>
    <row r="2492" spans="2:53" x14ac:dyDescent="0.25">
      <c r="B2492" s="155">
        <f t="shared" si="480"/>
        <v>45211.999305555553</v>
      </c>
      <c r="C2492" s="155">
        <f t="shared" si="470"/>
        <v>45211.999305555553</v>
      </c>
      <c r="D2492" s="152">
        <f t="shared" si="471"/>
        <v>7.47</v>
      </c>
      <c r="E2492" s="152"/>
      <c r="F2492" s="152"/>
      <c r="G2492" s="152"/>
      <c r="H2492" s="152" t="e">
        <f t="shared" si="472"/>
        <v>#N/A</v>
      </c>
      <c r="I2492" s="152"/>
      <c r="J2492" s="152" t="e">
        <f t="shared" si="473"/>
        <v>#N/A</v>
      </c>
      <c r="K2492" s="152"/>
      <c r="L2492" s="152"/>
      <c r="M2492" s="152"/>
      <c r="N2492" s="152"/>
      <c r="O2492" s="152"/>
      <c r="P2492" s="152"/>
      <c r="Q2492" s="152"/>
      <c r="R2492" s="152"/>
      <c r="S2492" s="152"/>
      <c r="T2492" s="153" cm="1">
        <f t="array" ref="T2492">MATCH(1,(TDU_Info!$C$5:$C$111=$T$6)*(TDU_Info!$B$5:$B$111&lt;=$B2492),0)</f>
        <v>84</v>
      </c>
      <c r="U2492" s="152">
        <f>100*(INDEX(TDU_Info!$E$5:$E$111,$T2492)/T$11+INDEX(TDU_Info!$F$5:$F$111,$T2492))</f>
        <v>5.2454000000000001</v>
      </c>
      <c r="V2492" s="152">
        <v>4.8849999999999998</v>
      </c>
      <c r="W2492" s="152">
        <v>6.5359999999999996</v>
      </c>
      <c r="X2492" s="152">
        <v>7.47</v>
      </c>
      <c r="Y2492" s="152">
        <v>7.4870000000000001</v>
      </c>
      <c r="Z2492" s="152">
        <v>5.4009999999999998</v>
      </c>
      <c r="AA2492" s="152">
        <v>6.9080000000000004</v>
      </c>
      <c r="AB2492" s="152">
        <v>7.9359999999999999</v>
      </c>
      <c r="AC2492" s="152">
        <v>7.9359999999999999</v>
      </c>
      <c r="AD2492" s="152">
        <v>4.569</v>
      </c>
      <c r="AE2492" s="152">
        <v>6.5030000000000001</v>
      </c>
      <c r="AF2492" s="152">
        <v>7.47</v>
      </c>
      <c r="AG2492" s="152">
        <v>7.4870000000000001</v>
      </c>
      <c r="AH2492" s="152">
        <v>5.1189999999999998</v>
      </c>
      <c r="AI2492" s="152">
        <v>6.8739999999999997</v>
      </c>
      <c r="AJ2492" s="152">
        <v>7.9359999999999999</v>
      </c>
      <c r="AK2492" s="152">
        <v>7.9359999999999999</v>
      </c>
      <c r="AL2492" s="152" t="e">
        <f t="shared" si="474"/>
        <v>#N/A</v>
      </c>
      <c r="AM2492" s="152" t="e">
        <f t="shared" si="475"/>
        <v>#N/A</v>
      </c>
      <c r="AN2492" s="152" t="e">
        <f>NA()</f>
        <v>#N/A</v>
      </c>
      <c r="AO2492" s="152" t="e">
        <f>NA()</f>
        <v>#N/A</v>
      </c>
      <c r="AP2492" s="152">
        <f t="shared" si="483"/>
        <v>7.0345999999999993</v>
      </c>
      <c r="AQ2492" s="152"/>
      <c r="AR2492" s="152"/>
      <c r="AS2492" s="153">
        <f t="shared" si="484"/>
        <v>285</v>
      </c>
      <c r="AT2492" s="153">
        <f t="shared" si="463"/>
        <v>1</v>
      </c>
      <c r="AU2492" s="153">
        <f t="shared" si="464"/>
        <v>0</v>
      </c>
      <c r="AV2492" s="153">
        <f t="shared" si="465"/>
        <v>0</v>
      </c>
      <c r="BA2492">
        <f t="shared" si="485"/>
        <v>12</v>
      </c>
    </row>
    <row r="2493" spans="2:53" x14ac:dyDescent="0.25">
      <c r="B2493" s="155">
        <f t="shared" si="480"/>
        <v>45212.999305555553</v>
      </c>
      <c r="C2493" s="155">
        <f t="shared" si="470"/>
        <v>45212.999305555553</v>
      </c>
      <c r="D2493" s="152">
        <f t="shared" si="471"/>
        <v>7.47</v>
      </c>
      <c r="E2493" s="152"/>
      <c r="F2493" s="152"/>
      <c r="G2493" s="152"/>
      <c r="H2493" s="152" t="e">
        <f t="shared" si="472"/>
        <v>#N/A</v>
      </c>
      <c r="I2493" s="152"/>
      <c r="J2493" s="152" t="e">
        <f t="shared" si="473"/>
        <v>#N/A</v>
      </c>
      <c r="K2493" s="152"/>
      <c r="L2493" s="152"/>
      <c r="M2493" s="152"/>
      <c r="N2493" s="152"/>
      <c r="O2493" s="152"/>
      <c r="P2493" s="152"/>
      <c r="Q2493" s="152"/>
      <c r="R2493" s="152"/>
      <c r="S2493" s="152"/>
      <c r="T2493" s="153" cm="1">
        <f t="array" ref="T2493">MATCH(1,(TDU_Info!$C$5:$C$111=$T$6)*(TDU_Info!$B$5:$B$111&lt;=$B2493),0)</f>
        <v>84</v>
      </c>
      <c r="U2493" s="152">
        <f>100*(INDEX(TDU_Info!$E$5:$E$111,$T2493)/T$11+INDEX(TDU_Info!$F$5:$F$111,$T2493))</f>
        <v>5.2454000000000001</v>
      </c>
      <c r="V2493" s="152">
        <v>4.8849999999999998</v>
      </c>
      <c r="W2493" s="152">
        <v>6.5359999999999996</v>
      </c>
      <c r="X2493" s="152">
        <v>7.47</v>
      </c>
      <c r="Y2493" s="152">
        <v>7.4870000000000001</v>
      </c>
      <c r="Z2493" s="152">
        <v>5.4009999999999998</v>
      </c>
      <c r="AA2493" s="152">
        <v>6.9080000000000004</v>
      </c>
      <c r="AB2493" s="152">
        <v>7.9359999999999999</v>
      </c>
      <c r="AC2493" s="152">
        <v>7.9359999999999999</v>
      </c>
      <c r="AD2493" s="152">
        <v>4.569</v>
      </c>
      <c r="AE2493" s="152">
        <v>6.5030000000000001</v>
      </c>
      <c r="AF2493" s="152">
        <v>7.47</v>
      </c>
      <c r="AG2493" s="152">
        <v>7.4870000000000001</v>
      </c>
      <c r="AH2493" s="152">
        <v>5.1189999999999998</v>
      </c>
      <c r="AI2493" s="152">
        <v>6.8739999999999997</v>
      </c>
      <c r="AJ2493" s="152">
        <v>7.9359999999999999</v>
      </c>
      <c r="AK2493" s="152">
        <v>7.9359999999999999</v>
      </c>
      <c r="AL2493" s="152" t="e">
        <f t="shared" si="474"/>
        <v>#N/A</v>
      </c>
      <c r="AM2493" s="152" t="e">
        <f t="shared" si="475"/>
        <v>#N/A</v>
      </c>
      <c r="AN2493" s="152" t="e">
        <f>NA()</f>
        <v>#N/A</v>
      </c>
      <c r="AO2493" s="152" t="e">
        <f>NA()</f>
        <v>#N/A</v>
      </c>
      <c r="AP2493" s="152">
        <f t="shared" si="483"/>
        <v>7.0345999999999993</v>
      </c>
      <c r="AQ2493" s="152"/>
      <c r="AR2493" s="152"/>
      <c r="AS2493" s="153">
        <f t="shared" si="484"/>
        <v>286</v>
      </c>
      <c r="AT2493" s="153">
        <f t="shared" si="463"/>
        <v>1</v>
      </c>
      <c r="AU2493" s="153">
        <f t="shared" si="464"/>
        <v>0</v>
      </c>
      <c r="AV2493" s="153">
        <f t="shared" si="465"/>
        <v>0</v>
      </c>
      <c r="BA2493">
        <f t="shared" si="485"/>
        <v>13</v>
      </c>
    </row>
    <row r="2494" spans="2:53" x14ac:dyDescent="0.25">
      <c r="B2494" s="155">
        <f t="shared" si="480"/>
        <v>45213.999305555553</v>
      </c>
      <c r="C2494" s="155">
        <f t="shared" si="470"/>
        <v>45213.999305555553</v>
      </c>
      <c r="D2494" s="152">
        <f t="shared" si="471"/>
        <v>7.47</v>
      </c>
      <c r="E2494" s="152"/>
      <c r="F2494" s="152"/>
      <c r="G2494" s="152"/>
      <c r="H2494" s="152" t="e">
        <f t="shared" si="472"/>
        <v>#N/A</v>
      </c>
      <c r="I2494" s="152"/>
      <c r="J2494" s="152" t="e">
        <f t="shared" si="473"/>
        <v>#N/A</v>
      </c>
      <c r="K2494" s="152"/>
      <c r="L2494" s="152"/>
      <c r="M2494" s="152"/>
      <c r="N2494" s="152"/>
      <c r="O2494" s="152"/>
      <c r="P2494" s="152"/>
      <c r="Q2494" s="152"/>
      <c r="R2494" s="152"/>
      <c r="S2494" s="152"/>
      <c r="T2494" s="153" cm="1">
        <f t="array" ref="T2494">MATCH(1,(TDU_Info!$C$5:$C$111=$T$6)*(TDU_Info!$B$5:$B$111&lt;=$B2494),0)</f>
        <v>84</v>
      </c>
      <c r="U2494" s="152">
        <f>100*(INDEX(TDU_Info!$E$5:$E$111,$T2494)/T$11+INDEX(TDU_Info!$F$5:$F$111,$T2494))</f>
        <v>5.2454000000000001</v>
      </c>
      <c r="V2494" s="152">
        <v>4.8849999999999998</v>
      </c>
      <c r="W2494" s="152">
        <v>6.5359999999999996</v>
      </c>
      <c r="X2494" s="152">
        <v>7.47</v>
      </c>
      <c r="Y2494" s="152">
        <v>7.4870000000000001</v>
      </c>
      <c r="Z2494" s="152">
        <v>5.4269999999999996</v>
      </c>
      <c r="AA2494" s="152">
        <v>6.9080000000000004</v>
      </c>
      <c r="AB2494" s="152">
        <v>7.9359999999999999</v>
      </c>
      <c r="AC2494" s="152">
        <v>7.9359999999999999</v>
      </c>
      <c r="AD2494" s="152">
        <v>4.569</v>
      </c>
      <c r="AE2494" s="152">
        <v>6.5030000000000001</v>
      </c>
      <c r="AF2494" s="152">
        <v>7.47</v>
      </c>
      <c r="AG2494" s="152">
        <v>7.4870000000000001</v>
      </c>
      <c r="AH2494" s="152">
        <v>5.1189999999999998</v>
      </c>
      <c r="AI2494" s="152">
        <v>6.8739999999999997</v>
      </c>
      <c r="AJ2494" s="152">
        <v>7.9359999999999999</v>
      </c>
      <c r="AK2494" s="152">
        <v>7.9359999999999999</v>
      </c>
      <c r="AL2494" s="152" t="e">
        <f t="shared" si="474"/>
        <v>#N/A</v>
      </c>
      <c r="AM2494" s="152" t="e">
        <f t="shared" si="475"/>
        <v>#N/A</v>
      </c>
      <c r="AN2494" s="152" t="e">
        <f>NA()</f>
        <v>#N/A</v>
      </c>
      <c r="AO2494" s="152" t="e">
        <f>NA()</f>
        <v>#N/A</v>
      </c>
      <c r="AP2494" s="152">
        <f t="shared" si="483"/>
        <v>7.0345999999999993</v>
      </c>
      <c r="AQ2494" s="152"/>
      <c r="AR2494" s="152"/>
      <c r="AS2494" s="153">
        <f t="shared" si="484"/>
        <v>287</v>
      </c>
      <c r="AT2494" s="153">
        <f t="shared" si="463"/>
        <v>1</v>
      </c>
      <c r="AU2494" s="153">
        <f t="shared" si="464"/>
        <v>0</v>
      </c>
      <c r="AV2494" s="153">
        <f t="shared" si="465"/>
        <v>0</v>
      </c>
      <c r="BA2494">
        <f t="shared" si="485"/>
        <v>14</v>
      </c>
    </row>
    <row r="2495" spans="2:53" x14ac:dyDescent="0.25">
      <c r="B2495" s="155">
        <f t="shared" si="480"/>
        <v>45214.999305555553</v>
      </c>
      <c r="C2495" s="155">
        <f t="shared" si="470"/>
        <v>45214.999305555553</v>
      </c>
      <c r="D2495" s="152">
        <f t="shared" si="471"/>
        <v>7.47</v>
      </c>
      <c r="E2495" s="152"/>
      <c r="F2495" s="152"/>
      <c r="G2495" s="152"/>
      <c r="H2495" s="152" t="e">
        <f t="shared" si="472"/>
        <v>#N/A</v>
      </c>
      <c r="I2495" s="152"/>
      <c r="J2495" s="152" t="e">
        <f t="shared" si="473"/>
        <v>#N/A</v>
      </c>
      <c r="K2495" s="152"/>
      <c r="L2495" s="152"/>
      <c r="M2495" s="152"/>
      <c r="N2495" s="152"/>
      <c r="O2495" s="152"/>
      <c r="P2495" s="152"/>
      <c r="Q2495" s="152"/>
      <c r="R2495" s="152"/>
      <c r="S2495" s="152"/>
      <c r="T2495" s="153" cm="1">
        <f t="array" ref="T2495">MATCH(1,(TDU_Info!$C$5:$C$111=$T$6)*(TDU_Info!$B$5:$B$111&lt;=$B2495),0)</f>
        <v>84</v>
      </c>
      <c r="U2495" s="152">
        <f>100*(INDEX(TDU_Info!$E$5:$E$111,$T2495)/T$11+INDEX(TDU_Info!$F$5:$F$111,$T2495))</f>
        <v>5.2454000000000001</v>
      </c>
      <c r="V2495" s="152">
        <v>4.8849999999999998</v>
      </c>
      <c r="W2495" s="152">
        <v>6.5359999999999996</v>
      </c>
      <c r="X2495" s="152">
        <v>7.47</v>
      </c>
      <c r="Y2495" s="152">
        <v>7.4870000000000001</v>
      </c>
      <c r="Z2495" s="152">
        <v>5.4269999999999996</v>
      </c>
      <c r="AA2495" s="152">
        <v>6.9080000000000004</v>
      </c>
      <c r="AB2495" s="152">
        <v>7.9359999999999999</v>
      </c>
      <c r="AC2495" s="152">
        <v>7.9359999999999999</v>
      </c>
      <c r="AD2495" s="152">
        <v>4.569</v>
      </c>
      <c r="AE2495" s="152">
        <v>6.5030000000000001</v>
      </c>
      <c r="AF2495" s="152">
        <v>7.47</v>
      </c>
      <c r="AG2495" s="152">
        <v>7.4870000000000001</v>
      </c>
      <c r="AH2495" s="152">
        <v>5.1189999999999998</v>
      </c>
      <c r="AI2495" s="152">
        <v>6.8739999999999997</v>
      </c>
      <c r="AJ2495" s="152">
        <v>7.9359999999999999</v>
      </c>
      <c r="AK2495" s="152">
        <v>7.9359999999999999</v>
      </c>
      <c r="AL2495" s="152" t="e">
        <f t="shared" si="474"/>
        <v>#N/A</v>
      </c>
      <c r="AM2495" s="152" t="e">
        <f t="shared" si="475"/>
        <v>#N/A</v>
      </c>
      <c r="AN2495" s="152" t="e">
        <f>NA()</f>
        <v>#N/A</v>
      </c>
      <c r="AO2495" s="152" t="e">
        <f>NA()</f>
        <v>#N/A</v>
      </c>
      <c r="AP2495" s="152">
        <f t="shared" si="483"/>
        <v>7.0345999999999993</v>
      </c>
      <c r="AQ2495" s="152"/>
      <c r="AR2495" s="152"/>
      <c r="AS2495" s="153">
        <f t="shared" si="484"/>
        <v>288</v>
      </c>
      <c r="AT2495" s="153">
        <f t="shared" si="463"/>
        <v>1</v>
      </c>
      <c r="AU2495" s="153">
        <f t="shared" si="464"/>
        <v>0</v>
      </c>
      <c r="AV2495" s="153">
        <f t="shared" si="465"/>
        <v>0</v>
      </c>
      <c r="BA2495">
        <f t="shared" si="485"/>
        <v>15</v>
      </c>
    </row>
    <row r="2496" spans="2:53" x14ac:dyDescent="0.25">
      <c r="B2496" s="155">
        <f t="shared" si="480"/>
        <v>45215.999305555553</v>
      </c>
      <c r="C2496" s="155">
        <f t="shared" si="470"/>
        <v>45215.999305555553</v>
      </c>
      <c r="D2496" s="152">
        <f t="shared" si="471"/>
        <v>7.47</v>
      </c>
      <c r="E2496" s="152"/>
      <c r="F2496" s="152"/>
      <c r="G2496" s="152"/>
      <c r="H2496" s="152" t="e">
        <f t="shared" si="472"/>
        <v>#N/A</v>
      </c>
      <c r="I2496" s="152"/>
      <c r="J2496" s="152" t="e">
        <f t="shared" si="473"/>
        <v>#N/A</v>
      </c>
      <c r="K2496" s="152"/>
      <c r="L2496" s="152"/>
      <c r="M2496" s="152"/>
      <c r="N2496" s="152"/>
      <c r="O2496" s="152"/>
      <c r="P2496" s="152"/>
      <c r="Q2496" s="152"/>
      <c r="R2496" s="152"/>
      <c r="S2496" s="152"/>
      <c r="T2496" s="153" cm="1">
        <f t="array" ref="T2496">MATCH(1,(TDU_Info!$C$5:$C$111=$T$6)*(TDU_Info!$B$5:$B$111&lt;=$B2496),0)</f>
        <v>84</v>
      </c>
      <c r="U2496" s="152">
        <f>100*(INDEX(TDU_Info!$E$5:$E$111,$T2496)/T$11+INDEX(TDU_Info!$F$5:$F$111,$T2496))</f>
        <v>5.2454000000000001</v>
      </c>
      <c r="V2496" s="152">
        <v>4.8849999999999998</v>
      </c>
      <c r="W2496" s="152">
        <v>6.5359999999999996</v>
      </c>
      <c r="X2496" s="152">
        <v>7.47</v>
      </c>
      <c r="Y2496" s="152">
        <v>7.4870000000000001</v>
      </c>
      <c r="Z2496" s="152">
        <v>5.4269999999999996</v>
      </c>
      <c r="AA2496" s="152">
        <v>6.9080000000000004</v>
      </c>
      <c r="AB2496" s="152">
        <v>7.9359999999999999</v>
      </c>
      <c r="AC2496" s="152">
        <v>7.9359999999999999</v>
      </c>
      <c r="AD2496" s="152">
        <v>4.569</v>
      </c>
      <c r="AE2496" s="152">
        <v>6.5030000000000001</v>
      </c>
      <c r="AF2496" s="152">
        <v>7.47</v>
      </c>
      <c r="AG2496" s="152">
        <v>7.4870000000000001</v>
      </c>
      <c r="AH2496" s="152">
        <v>5.1189999999999998</v>
      </c>
      <c r="AI2496" s="152">
        <v>6.8739999999999997</v>
      </c>
      <c r="AJ2496" s="152">
        <v>7.9359999999999999</v>
      </c>
      <c r="AK2496" s="152">
        <v>7.9359999999999999</v>
      </c>
      <c r="AL2496" s="152" t="e">
        <f t="shared" si="474"/>
        <v>#N/A</v>
      </c>
      <c r="AM2496" s="152" t="e">
        <f t="shared" si="475"/>
        <v>#N/A</v>
      </c>
      <c r="AN2496" s="152" t="e">
        <f>NA()</f>
        <v>#N/A</v>
      </c>
      <c r="AO2496" s="152" t="e">
        <f>NA()</f>
        <v>#N/A</v>
      </c>
      <c r="AP2496" s="152">
        <f t="shared" si="483"/>
        <v>7.0345999999999993</v>
      </c>
      <c r="AQ2496" s="152"/>
      <c r="AR2496" s="152"/>
      <c r="AS2496" s="153">
        <f t="shared" si="484"/>
        <v>289</v>
      </c>
      <c r="AT2496" s="153">
        <f t="shared" si="463"/>
        <v>1</v>
      </c>
      <c r="AU2496" s="153">
        <f t="shared" si="464"/>
        <v>0</v>
      </c>
      <c r="AV2496" s="153">
        <f t="shared" si="465"/>
        <v>0</v>
      </c>
      <c r="BA2496">
        <f t="shared" si="485"/>
        <v>16</v>
      </c>
    </row>
    <row r="2497" spans="2:53" x14ac:dyDescent="0.25">
      <c r="B2497" s="155">
        <f t="shared" si="480"/>
        <v>45216.999305555553</v>
      </c>
      <c r="C2497" s="155">
        <f t="shared" si="470"/>
        <v>45216.999305555553</v>
      </c>
      <c r="D2497" s="152">
        <f t="shared" si="471"/>
        <v>7.3869999999999996</v>
      </c>
      <c r="E2497" s="152"/>
      <c r="F2497" s="152"/>
      <c r="G2497" s="152"/>
      <c r="H2497" s="152" t="e">
        <f t="shared" si="472"/>
        <v>#N/A</v>
      </c>
      <c r="I2497" s="152"/>
      <c r="J2497" s="152" t="e">
        <f t="shared" si="473"/>
        <v>#N/A</v>
      </c>
      <c r="K2497" s="152"/>
      <c r="L2497" s="152"/>
      <c r="M2497" s="152"/>
      <c r="N2497" s="152"/>
      <c r="O2497" s="152"/>
      <c r="P2497" s="152"/>
      <c r="Q2497" s="152"/>
      <c r="R2497" s="152"/>
      <c r="S2497" s="152"/>
      <c r="T2497" s="153" cm="1">
        <f t="array" ref="T2497">MATCH(1,(TDU_Info!$C$5:$C$111=$T$6)*(TDU_Info!$B$5:$B$111&lt;=$B2497),0)</f>
        <v>84</v>
      </c>
      <c r="U2497" s="152">
        <f>100*(INDEX(TDU_Info!$E$5:$E$111,$T2497)/T$11+INDEX(TDU_Info!$F$5:$F$111,$T2497))</f>
        <v>5.2454000000000001</v>
      </c>
      <c r="V2497" s="152">
        <v>5.1349999999999998</v>
      </c>
      <c r="W2497" s="152">
        <v>6.5490000000000004</v>
      </c>
      <c r="X2497" s="152">
        <v>7.3869999999999996</v>
      </c>
      <c r="Y2497" s="152">
        <v>7.2869999999999999</v>
      </c>
      <c r="Z2497" s="152">
        <v>5.4630000000000001</v>
      </c>
      <c r="AA2497" s="152">
        <v>6.9219999999999997</v>
      </c>
      <c r="AB2497" s="152">
        <v>7.8360000000000003</v>
      </c>
      <c r="AC2497" s="152">
        <v>7.7359999999999998</v>
      </c>
      <c r="AD2497" s="152">
        <v>5.1120000000000001</v>
      </c>
      <c r="AE2497" s="152">
        <v>6.51</v>
      </c>
      <c r="AF2497" s="152">
        <v>7.3869999999999996</v>
      </c>
      <c r="AG2497" s="152">
        <v>7.2869999999999999</v>
      </c>
      <c r="AH2497" s="152">
        <v>5.3289999999999997</v>
      </c>
      <c r="AI2497" s="152">
        <v>6.8810000000000002</v>
      </c>
      <c r="AJ2497" s="152">
        <v>7.8360000000000003</v>
      </c>
      <c r="AK2497" s="152">
        <v>7.7359999999999998</v>
      </c>
      <c r="AL2497" s="152" t="e">
        <f t="shared" si="474"/>
        <v>#N/A</v>
      </c>
      <c r="AM2497" s="152" t="e">
        <f t="shared" si="475"/>
        <v>#N/A</v>
      </c>
      <c r="AN2497" s="152" t="e">
        <f>NA()</f>
        <v>#N/A</v>
      </c>
      <c r="AO2497" s="152" t="e">
        <f>NA()</f>
        <v>#N/A</v>
      </c>
      <c r="AP2497" s="152">
        <f t="shared" si="483"/>
        <v>7.0345999999999993</v>
      </c>
      <c r="AQ2497" s="152"/>
      <c r="AR2497" s="152"/>
      <c r="AS2497" s="153">
        <f t="shared" si="484"/>
        <v>290</v>
      </c>
      <c r="AT2497" s="153">
        <f t="shared" si="463"/>
        <v>1</v>
      </c>
      <c r="AU2497" s="153">
        <f t="shared" si="464"/>
        <v>0</v>
      </c>
      <c r="AV2497" s="153">
        <f t="shared" si="465"/>
        <v>0</v>
      </c>
      <c r="BA2497">
        <f t="shared" si="485"/>
        <v>17</v>
      </c>
    </row>
    <row r="2498" spans="2:53" x14ac:dyDescent="0.25">
      <c r="B2498" s="155">
        <f t="shared" si="480"/>
        <v>45217.999305555553</v>
      </c>
      <c r="C2498" s="155">
        <f t="shared" si="470"/>
        <v>45217.999305555553</v>
      </c>
      <c r="D2498" s="152">
        <f t="shared" si="471"/>
        <v>7.37</v>
      </c>
      <c r="E2498" s="152"/>
      <c r="F2498" s="152"/>
      <c r="G2498" s="152"/>
      <c r="H2498" s="152" t="e">
        <f t="shared" si="472"/>
        <v>#N/A</v>
      </c>
      <c r="I2498" s="152"/>
      <c r="J2498" s="152" t="e">
        <f t="shared" si="473"/>
        <v>#N/A</v>
      </c>
      <c r="K2498" s="152"/>
      <c r="L2498" s="152"/>
      <c r="M2498" s="152"/>
      <c r="N2498" s="152"/>
      <c r="O2498" s="152"/>
      <c r="P2498" s="152"/>
      <c r="Q2498" s="152"/>
      <c r="R2498" s="152"/>
      <c r="S2498" s="152"/>
      <c r="T2498" s="153" cm="1">
        <f t="array" ref="T2498">MATCH(1,(TDU_Info!$C$5:$C$111=$T$6)*(TDU_Info!$B$5:$B$111&lt;=$B2498),0)</f>
        <v>84</v>
      </c>
      <c r="U2498" s="152">
        <f>100*(INDEX(TDU_Info!$E$5:$E$111,$T2498)/T$11+INDEX(TDU_Info!$F$5:$F$111,$T2498))</f>
        <v>5.2454000000000001</v>
      </c>
      <c r="V2498" s="152">
        <v>5.1509999999999998</v>
      </c>
      <c r="W2498" s="152">
        <v>6.5650000000000004</v>
      </c>
      <c r="X2498" s="152">
        <v>7.37</v>
      </c>
      <c r="Y2498" s="152">
        <v>7.2869999999999999</v>
      </c>
      <c r="Z2498" s="152">
        <v>5.5549999999999997</v>
      </c>
      <c r="AA2498" s="152">
        <v>6.9379999999999997</v>
      </c>
      <c r="AB2498" s="152">
        <v>7.8360000000000003</v>
      </c>
      <c r="AC2498" s="152">
        <v>7.7359999999999998</v>
      </c>
      <c r="AD2498" s="152">
        <v>5.12</v>
      </c>
      <c r="AE2498" s="152">
        <v>6.5170000000000003</v>
      </c>
      <c r="AF2498" s="152">
        <v>7.37</v>
      </c>
      <c r="AG2498" s="152">
        <v>7.2869999999999999</v>
      </c>
      <c r="AH2498" s="152">
        <v>5.4089999999999998</v>
      </c>
      <c r="AI2498" s="152">
        <v>6.8890000000000002</v>
      </c>
      <c r="AJ2498" s="152">
        <v>7.8360000000000003</v>
      </c>
      <c r="AK2498" s="152">
        <v>7.7359999999999998</v>
      </c>
      <c r="AL2498" s="152" t="e">
        <f t="shared" si="474"/>
        <v>#N/A</v>
      </c>
      <c r="AM2498" s="152" t="e">
        <f t="shared" si="475"/>
        <v>#N/A</v>
      </c>
      <c r="AN2498" s="152" t="e">
        <f>NA()</f>
        <v>#N/A</v>
      </c>
      <c r="AO2498" s="152" t="e">
        <f>NA()</f>
        <v>#N/A</v>
      </c>
      <c r="AP2498" s="152">
        <f t="shared" si="483"/>
        <v>7.0345999999999993</v>
      </c>
      <c r="AQ2498" s="152"/>
      <c r="AR2498" s="152"/>
      <c r="AS2498" s="153">
        <f t="shared" si="484"/>
        <v>291</v>
      </c>
      <c r="AT2498" s="153">
        <f t="shared" si="463"/>
        <v>1</v>
      </c>
      <c r="AU2498" s="153">
        <f t="shared" si="464"/>
        <v>0</v>
      </c>
      <c r="AV2498" s="153">
        <f t="shared" si="465"/>
        <v>0</v>
      </c>
      <c r="BA2498">
        <f t="shared" si="485"/>
        <v>18</v>
      </c>
    </row>
    <row r="2499" spans="2:53" x14ac:dyDescent="0.25">
      <c r="B2499" s="155">
        <f t="shared" si="480"/>
        <v>45218.999305555553</v>
      </c>
      <c r="C2499" s="155">
        <f t="shared" si="470"/>
        <v>45218.999305555553</v>
      </c>
      <c r="D2499" s="152">
        <f t="shared" si="471"/>
        <v>7.37</v>
      </c>
      <c r="E2499" s="152"/>
      <c r="F2499" s="152"/>
      <c r="G2499" s="152"/>
      <c r="H2499" s="152" t="e">
        <f t="shared" si="472"/>
        <v>#N/A</v>
      </c>
      <c r="I2499" s="152"/>
      <c r="J2499" s="152" t="e">
        <f t="shared" si="473"/>
        <v>#N/A</v>
      </c>
      <c r="K2499" s="152"/>
      <c r="L2499" s="152"/>
      <c r="M2499" s="152"/>
      <c r="N2499" s="152"/>
      <c r="O2499" s="152"/>
      <c r="P2499" s="152"/>
      <c r="Q2499" s="152"/>
      <c r="R2499" s="152"/>
      <c r="S2499" s="152"/>
      <c r="T2499" s="153" cm="1">
        <f t="array" ref="T2499">MATCH(1,(TDU_Info!$C$5:$C$111=$T$6)*(TDU_Info!$B$5:$B$111&lt;=$B2499),0)</f>
        <v>84</v>
      </c>
      <c r="U2499" s="152">
        <f>100*(INDEX(TDU_Info!$E$5:$E$111,$T2499)/T$11+INDEX(TDU_Info!$F$5:$F$111,$T2499))</f>
        <v>5.2454000000000001</v>
      </c>
      <c r="V2499" s="152">
        <v>5.1509999999999998</v>
      </c>
      <c r="W2499" s="152">
        <v>6.5650000000000004</v>
      </c>
      <c r="X2499" s="152">
        <v>7.37</v>
      </c>
      <c r="Y2499" s="152">
        <v>7.2869999999999999</v>
      </c>
      <c r="Z2499" s="152">
        <v>5.5549999999999997</v>
      </c>
      <c r="AA2499" s="152">
        <v>6.9379999999999997</v>
      </c>
      <c r="AB2499" s="152">
        <v>7.8360000000000003</v>
      </c>
      <c r="AC2499" s="152">
        <v>7.7359999999999998</v>
      </c>
      <c r="AD2499" s="152">
        <v>5.12</v>
      </c>
      <c r="AE2499" s="152">
        <v>6.5170000000000003</v>
      </c>
      <c r="AF2499" s="152">
        <v>7.37</v>
      </c>
      <c r="AG2499" s="152">
        <v>7.2869999999999999</v>
      </c>
      <c r="AH2499" s="152">
        <v>5.4089999999999998</v>
      </c>
      <c r="AI2499" s="152">
        <v>6.8890000000000002</v>
      </c>
      <c r="AJ2499" s="152">
        <v>7.8360000000000003</v>
      </c>
      <c r="AK2499" s="152">
        <v>7.7359999999999998</v>
      </c>
      <c r="AL2499" s="152" t="e">
        <f t="shared" si="474"/>
        <v>#N/A</v>
      </c>
      <c r="AM2499" s="152" t="e">
        <f t="shared" si="475"/>
        <v>#N/A</v>
      </c>
      <c r="AN2499" s="152" t="e">
        <f>NA()</f>
        <v>#N/A</v>
      </c>
      <c r="AO2499" s="152" t="e">
        <f>NA()</f>
        <v>#N/A</v>
      </c>
      <c r="AP2499" s="152">
        <f t="shared" si="483"/>
        <v>7.0345999999999993</v>
      </c>
      <c r="AQ2499" s="152"/>
      <c r="AR2499" s="152"/>
      <c r="AS2499" s="153">
        <f t="shared" si="484"/>
        <v>292</v>
      </c>
      <c r="AT2499" s="153">
        <f t="shared" si="463"/>
        <v>1</v>
      </c>
      <c r="AU2499" s="153">
        <f t="shared" si="464"/>
        <v>0</v>
      </c>
      <c r="AV2499" s="153">
        <f t="shared" si="465"/>
        <v>0</v>
      </c>
      <c r="BA2499">
        <f t="shared" si="485"/>
        <v>19</v>
      </c>
    </row>
    <row r="2500" spans="2:53" x14ac:dyDescent="0.25">
      <c r="B2500" s="155">
        <f t="shared" si="480"/>
        <v>45219.999305555553</v>
      </c>
      <c r="C2500" s="155">
        <f t="shared" si="470"/>
        <v>45219.999305555553</v>
      </c>
      <c r="D2500" s="152">
        <f t="shared" si="471"/>
        <v>7.37</v>
      </c>
      <c r="E2500" s="152"/>
      <c r="F2500" s="152"/>
      <c r="G2500" s="152"/>
      <c r="H2500" s="152" t="e">
        <f t="shared" si="472"/>
        <v>#N/A</v>
      </c>
      <c r="I2500" s="152"/>
      <c r="J2500" s="152" t="e">
        <f t="shared" si="473"/>
        <v>#N/A</v>
      </c>
      <c r="K2500" s="152"/>
      <c r="L2500" s="152"/>
      <c r="M2500" s="152"/>
      <c r="N2500" s="152"/>
      <c r="O2500" s="152"/>
      <c r="P2500" s="152"/>
      <c r="Q2500" s="152"/>
      <c r="R2500" s="152"/>
      <c r="S2500" s="152"/>
      <c r="T2500" s="153" cm="1">
        <f t="array" ref="T2500">MATCH(1,(TDU_Info!$C$5:$C$111=$T$6)*(TDU_Info!$B$5:$B$111&lt;=$B2500),0)</f>
        <v>84</v>
      </c>
      <c r="U2500" s="152">
        <f>100*(INDEX(TDU_Info!$E$5:$E$111,$T2500)/T$11+INDEX(TDU_Info!$F$5:$F$111,$T2500))</f>
        <v>5.2454000000000001</v>
      </c>
      <c r="V2500" s="152">
        <v>5.1509999999999998</v>
      </c>
      <c r="W2500" s="152">
        <v>6.5650000000000004</v>
      </c>
      <c r="X2500" s="152">
        <v>7.37</v>
      </c>
      <c r="Y2500" s="152">
        <v>7.2869999999999999</v>
      </c>
      <c r="Z2500" s="152">
        <v>5.5549999999999997</v>
      </c>
      <c r="AA2500" s="152">
        <v>6.9379999999999997</v>
      </c>
      <c r="AB2500" s="152">
        <v>7.8360000000000003</v>
      </c>
      <c r="AC2500" s="152">
        <v>7.7359999999999998</v>
      </c>
      <c r="AD2500" s="152">
        <v>5.12</v>
      </c>
      <c r="AE2500" s="152">
        <v>6.5170000000000003</v>
      </c>
      <c r="AF2500" s="152">
        <v>7.37</v>
      </c>
      <c r="AG2500" s="152">
        <v>7.2869999999999999</v>
      </c>
      <c r="AH2500" s="152">
        <v>5.4089999999999998</v>
      </c>
      <c r="AI2500" s="152">
        <v>6.8890000000000002</v>
      </c>
      <c r="AJ2500" s="152">
        <v>7.8360000000000003</v>
      </c>
      <c r="AK2500" s="152">
        <v>7.7359999999999998</v>
      </c>
      <c r="AL2500" s="152" t="e">
        <f t="shared" si="474"/>
        <v>#N/A</v>
      </c>
      <c r="AM2500" s="152" t="e">
        <f t="shared" si="475"/>
        <v>#N/A</v>
      </c>
      <c r="AN2500" s="152" t="e">
        <f>NA()</f>
        <v>#N/A</v>
      </c>
      <c r="AO2500" s="152" t="e">
        <f>NA()</f>
        <v>#N/A</v>
      </c>
      <c r="AP2500" s="152">
        <f t="shared" si="483"/>
        <v>7.0345999999999993</v>
      </c>
      <c r="AQ2500" s="152"/>
      <c r="AR2500" s="152"/>
      <c r="AS2500" s="153">
        <f t="shared" si="484"/>
        <v>293</v>
      </c>
      <c r="AT2500" s="153">
        <f t="shared" si="463"/>
        <v>1</v>
      </c>
      <c r="AU2500" s="153">
        <f t="shared" si="464"/>
        <v>0</v>
      </c>
      <c r="AV2500" s="153">
        <f t="shared" si="465"/>
        <v>0</v>
      </c>
      <c r="BA2500">
        <f t="shared" si="485"/>
        <v>20</v>
      </c>
    </row>
    <row r="2501" spans="2:53" x14ac:dyDescent="0.25">
      <c r="B2501" s="155">
        <f t="shared" si="480"/>
        <v>45220.999305555553</v>
      </c>
      <c r="C2501" s="155">
        <f t="shared" si="470"/>
        <v>45220.999305555553</v>
      </c>
      <c r="D2501" s="152">
        <f t="shared" si="471"/>
        <v>7.37</v>
      </c>
      <c r="E2501" s="152"/>
      <c r="F2501" s="152"/>
      <c r="G2501" s="152"/>
      <c r="H2501" s="152" t="e">
        <f t="shared" si="472"/>
        <v>#N/A</v>
      </c>
      <c r="I2501" s="152"/>
      <c r="J2501" s="152" t="e">
        <f t="shared" si="473"/>
        <v>#N/A</v>
      </c>
      <c r="K2501" s="152"/>
      <c r="L2501" s="152"/>
      <c r="M2501" s="152"/>
      <c r="N2501" s="152"/>
      <c r="O2501" s="152"/>
      <c r="P2501" s="152"/>
      <c r="Q2501" s="152"/>
      <c r="R2501" s="152"/>
      <c r="S2501" s="152"/>
      <c r="T2501" s="153" cm="1">
        <f t="array" ref="T2501">MATCH(1,(TDU_Info!$C$5:$C$111=$T$6)*(TDU_Info!$B$5:$B$111&lt;=$B2501),0)</f>
        <v>84</v>
      </c>
      <c r="U2501" s="152">
        <f>100*(INDEX(TDU_Info!$E$5:$E$111,$T2501)/T$11+INDEX(TDU_Info!$F$5:$F$111,$T2501))</f>
        <v>5.2454000000000001</v>
      </c>
      <c r="V2501" s="152">
        <v>5.1509999999999998</v>
      </c>
      <c r="W2501" s="152">
        <v>6.5650000000000004</v>
      </c>
      <c r="X2501" s="152">
        <v>7.37</v>
      </c>
      <c r="Y2501" s="152">
        <v>7.2869999999999999</v>
      </c>
      <c r="Z2501" s="152">
        <v>5.5549999999999997</v>
      </c>
      <c r="AA2501" s="152">
        <v>6.9379999999999997</v>
      </c>
      <c r="AB2501" s="152">
        <v>7.8360000000000003</v>
      </c>
      <c r="AC2501" s="152">
        <v>7.7359999999999998</v>
      </c>
      <c r="AD2501" s="152">
        <v>5.12</v>
      </c>
      <c r="AE2501" s="152">
        <v>6.5170000000000003</v>
      </c>
      <c r="AF2501" s="152">
        <v>7.37</v>
      </c>
      <c r="AG2501" s="152">
        <v>7.2869999999999999</v>
      </c>
      <c r="AH2501" s="152">
        <v>5.4089999999999998</v>
      </c>
      <c r="AI2501" s="152">
        <v>6.8890000000000002</v>
      </c>
      <c r="AJ2501" s="152">
        <v>7.8360000000000003</v>
      </c>
      <c r="AK2501" s="152">
        <v>7.7359999999999998</v>
      </c>
      <c r="AL2501" s="152" t="e">
        <f t="shared" si="474"/>
        <v>#N/A</v>
      </c>
      <c r="AM2501" s="152" t="e">
        <f t="shared" si="475"/>
        <v>#N/A</v>
      </c>
      <c r="AN2501" s="152" t="e">
        <f>NA()</f>
        <v>#N/A</v>
      </c>
      <c r="AO2501" s="152" t="e">
        <f>NA()</f>
        <v>#N/A</v>
      </c>
      <c r="AP2501" s="152">
        <f t="shared" si="483"/>
        <v>7.0345999999999993</v>
      </c>
      <c r="AQ2501" s="152"/>
      <c r="AR2501" s="152"/>
      <c r="AS2501" s="153">
        <f t="shared" si="484"/>
        <v>294</v>
      </c>
      <c r="AT2501" s="153">
        <f t="shared" si="463"/>
        <v>1</v>
      </c>
      <c r="AU2501" s="153">
        <f t="shared" si="464"/>
        <v>0</v>
      </c>
      <c r="AV2501" s="153">
        <f t="shared" si="465"/>
        <v>0</v>
      </c>
      <c r="BA2501">
        <f t="shared" si="485"/>
        <v>21</v>
      </c>
    </row>
    <row r="2502" spans="2:53" x14ac:dyDescent="0.25">
      <c r="B2502" s="155">
        <f t="shared" si="480"/>
        <v>45221.999305555553</v>
      </c>
      <c r="C2502" s="155">
        <f t="shared" si="470"/>
        <v>45221.999305555553</v>
      </c>
      <c r="D2502" s="152">
        <f t="shared" si="471"/>
        <v>7.37</v>
      </c>
      <c r="E2502" s="152"/>
      <c r="F2502" s="152"/>
      <c r="G2502" s="152"/>
      <c r="H2502" s="152" t="e">
        <f t="shared" si="472"/>
        <v>#N/A</v>
      </c>
      <c r="I2502" s="152"/>
      <c r="J2502" s="152" t="e">
        <f t="shared" si="473"/>
        <v>#N/A</v>
      </c>
      <c r="K2502" s="152"/>
      <c r="L2502" s="152"/>
      <c r="M2502" s="152"/>
      <c r="N2502" s="152"/>
      <c r="O2502" s="152"/>
      <c r="P2502" s="152"/>
      <c r="Q2502" s="152"/>
      <c r="R2502" s="152"/>
      <c r="S2502" s="152"/>
      <c r="T2502" s="153" cm="1">
        <f t="array" ref="T2502">MATCH(1,(TDU_Info!$C$5:$C$111=$T$6)*(TDU_Info!$B$5:$B$111&lt;=$B2502),0)</f>
        <v>84</v>
      </c>
      <c r="U2502" s="152">
        <f>100*(INDEX(TDU_Info!$E$5:$E$111,$T2502)/T$11+INDEX(TDU_Info!$F$5:$F$111,$T2502))</f>
        <v>5.2454000000000001</v>
      </c>
      <c r="V2502" s="152">
        <v>5.1509999999999998</v>
      </c>
      <c r="W2502" s="152">
        <v>6.5650000000000004</v>
      </c>
      <c r="X2502" s="152">
        <v>7.37</v>
      </c>
      <c r="Y2502" s="152">
        <v>7.2869999999999999</v>
      </c>
      <c r="Z2502" s="152">
        <v>5.5549999999999997</v>
      </c>
      <c r="AA2502" s="152">
        <v>6.9379999999999997</v>
      </c>
      <c r="AB2502" s="152">
        <v>7.8360000000000003</v>
      </c>
      <c r="AC2502" s="152">
        <v>7.7359999999999998</v>
      </c>
      <c r="AD2502" s="152">
        <v>5.12</v>
      </c>
      <c r="AE2502" s="152">
        <v>6.5170000000000003</v>
      </c>
      <c r="AF2502" s="152">
        <v>7.37</v>
      </c>
      <c r="AG2502" s="152">
        <v>7.2869999999999999</v>
      </c>
      <c r="AH2502" s="152">
        <v>5.4089999999999998</v>
      </c>
      <c r="AI2502" s="152">
        <v>6.8890000000000002</v>
      </c>
      <c r="AJ2502" s="152">
        <v>7.8360000000000003</v>
      </c>
      <c r="AK2502" s="152">
        <v>7.7359999999999998</v>
      </c>
      <c r="AL2502" s="152" t="e">
        <f t="shared" si="474"/>
        <v>#N/A</v>
      </c>
      <c r="AM2502" s="152" t="e">
        <f t="shared" si="475"/>
        <v>#N/A</v>
      </c>
      <c r="AN2502" s="152" t="e">
        <f>NA()</f>
        <v>#N/A</v>
      </c>
      <c r="AO2502" s="152" t="e">
        <f>NA()</f>
        <v>#N/A</v>
      </c>
      <c r="AP2502" s="152">
        <f t="shared" si="483"/>
        <v>7.0345999999999993</v>
      </c>
      <c r="AQ2502" s="152"/>
      <c r="AR2502" s="152"/>
      <c r="AS2502" s="153">
        <f t="shared" si="484"/>
        <v>295</v>
      </c>
      <c r="AT2502" s="153">
        <f t="shared" si="463"/>
        <v>1</v>
      </c>
      <c r="AU2502" s="153">
        <f t="shared" si="464"/>
        <v>0</v>
      </c>
      <c r="AV2502" s="153">
        <f t="shared" si="465"/>
        <v>0</v>
      </c>
      <c r="BA2502">
        <f t="shared" si="485"/>
        <v>22</v>
      </c>
    </row>
    <row r="2503" spans="2:53" x14ac:dyDescent="0.25">
      <c r="B2503" s="155">
        <f t="shared" si="480"/>
        <v>45222.999305555553</v>
      </c>
      <c r="C2503" s="155">
        <f t="shared" si="470"/>
        <v>45222.999305555553</v>
      </c>
      <c r="D2503" s="152">
        <f t="shared" si="471"/>
        <v>7.37</v>
      </c>
      <c r="E2503" s="152"/>
      <c r="F2503" s="152"/>
      <c r="G2503" s="152"/>
      <c r="H2503" s="152" t="e">
        <f t="shared" si="472"/>
        <v>#N/A</v>
      </c>
      <c r="I2503" s="152"/>
      <c r="J2503" s="152" t="e">
        <f t="shared" si="473"/>
        <v>#N/A</v>
      </c>
      <c r="K2503" s="152"/>
      <c r="L2503" s="152"/>
      <c r="M2503" s="152"/>
      <c r="N2503" s="152"/>
      <c r="O2503" s="152"/>
      <c r="P2503" s="152"/>
      <c r="Q2503" s="152"/>
      <c r="R2503" s="152"/>
      <c r="S2503" s="152"/>
      <c r="T2503" s="153" cm="1">
        <f t="array" ref="T2503">MATCH(1,(TDU_Info!$C$5:$C$111=$T$6)*(TDU_Info!$B$5:$B$111&lt;=$B2503),0)</f>
        <v>84</v>
      </c>
      <c r="U2503" s="152">
        <f>100*(INDEX(TDU_Info!$E$5:$E$111,$T2503)/T$11+INDEX(TDU_Info!$F$5:$F$111,$T2503))</f>
        <v>5.2454000000000001</v>
      </c>
      <c r="V2503" s="152">
        <v>5.1509999999999998</v>
      </c>
      <c r="W2503" s="152">
        <v>6.5650000000000004</v>
      </c>
      <c r="X2503" s="152">
        <v>7.37</v>
      </c>
      <c r="Y2503" s="152">
        <v>7.2869999999999999</v>
      </c>
      <c r="Z2503" s="152">
        <v>5.5549999999999997</v>
      </c>
      <c r="AA2503" s="152">
        <v>6.9379999999999997</v>
      </c>
      <c r="AB2503" s="152">
        <v>7.8360000000000003</v>
      </c>
      <c r="AC2503" s="152">
        <v>7.7359999999999998</v>
      </c>
      <c r="AD2503" s="152">
        <v>5.12</v>
      </c>
      <c r="AE2503" s="152">
        <v>6.5170000000000003</v>
      </c>
      <c r="AF2503" s="152">
        <v>7.37</v>
      </c>
      <c r="AG2503" s="152">
        <v>7.2869999999999999</v>
      </c>
      <c r="AH2503" s="152">
        <v>5.4089999999999998</v>
      </c>
      <c r="AI2503" s="152">
        <v>6.8890000000000002</v>
      </c>
      <c r="AJ2503" s="152">
        <v>7.8360000000000003</v>
      </c>
      <c r="AK2503" s="152">
        <v>7.7359999999999998</v>
      </c>
      <c r="AL2503" s="152" t="e">
        <f t="shared" si="474"/>
        <v>#N/A</v>
      </c>
      <c r="AM2503" s="152" t="e">
        <f t="shared" si="475"/>
        <v>#N/A</v>
      </c>
      <c r="AN2503" s="152" t="e">
        <f>NA()</f>
        <v>#N/A</v>
      </c>
      <c r="AO2503" s="152" t="e">
        <f>NA()</f>
        <v>#N/A</v>
      </c>
      <c r="AP2503" s="152">
        <f t="shared" si="483"/>
        <v>7.0345999999999993</v>
      </c>
      <c r="AQ2503" s="152"/>
      <c r="AR2503" s="152"/>
      <c r="AS2503" s="153">
        <f t="shared" si="484"/>
        <v>296</v>
      </c>
      <c r="AT2503" s="153">
        <f t="shared" si="463"/>
        <v>1</v>
      </c>
      <c r="AU2503" s="153">
        <f t="shared" si="464"/>
        <v>0</v>
      </c>
      <c r="AV2503" s="153">
        <f t="shared" si="465"/>
        <v>0</v>
      </c>
      <c r="BA2503">
        <f t="shared" si="485"/>
        <v>23</v>
      </c>
    </row>
    <row r="2504" spans="2:53" x14ac:dyDescent="0.25">
      <c r="B2504" s="155">
        <f t="shared" si="480"/>
        <v>45223.999305555553</v>
      </c>
      <c r="C2504" s="155">
        <f t="shared" si="470"/>
        <v>45223.999305555553</v>
      </c>
      <c r="D2504" s="152">
        <f t="shared" si="471"/>
        <v>7.37</v>
      </c>
      <c r="E2504" s="152"/>
      <c r="F2504" s="152"/>
      <c r="G2504" s="152"/>
      <c r="H2504" s="152" t="e">
        <f t="shared" si="472"/>
        <v>#N/A</v>
      </c>
      <c r="I2504" s="152"/>
      <c r="J2504" s="152" t="e">
        <f t="shared" si="473"/>
        <v>#N/A</v>
      </c>
      <c r="K2504" s="152"/>
      <c r="L2504" s="152"/>
      <c r="M2504" s="152"/>
      <c r="N2504" s="152"/>
      <c r="O2504" s="152"/>
      <c r="P2504" s="152"/>
      <c r="Q2504" s="152"/>
      <c r="R2504" s="152"/>
      <c r="S2504" s="152"/>
      <c r="T2504" s="153" cm="1">
        <f t="array" ref="T2504">MATCH(1,(TDU_Info!$C$5:$C$111=$T$6)*(TDU_Info!$B$5:$B$111&lt;=$B2504),0)</f>
        <v>84</v>
      </c>
      <c r="U2504" s="152">
        <f>100*(INDEX(TDU_Info!$E$5:$E$111,$T2504)/T$11+INDEX(TDU_Info!$F$5:$F$111,$T2504))</f>
        <v>5.2454000000000001</v>
      </c>
      <c r="V2504" s="152">
        <v>5.1509999999999998</v>
      </c>
      <c r="W2504" s="152">
        <v>6.5650000000000004</v>
      </c>
      <c r="X2504" s="152">
        <v>7.37</v>
      </c>
      <c r="Y2504" s="152">
        <v>7.2869999999999999</v>
      </c>
      <c r="Z2504" s="152">
        <v>5.5549999999999997</v>
      </c>
      <c r="AA2504" s="152">
        <v>6.9379999999999997</v>
      </c>
      <c r="AB2504" s="152">
        <v>7.8360000000000003</v>
      </c>
      <c r="AC2504" s="152">
        <v>7.7359999999999998</v>
      </c>
      <c r="AD2504" s="152">
        <v>5.12</v>
      </c>
      <c r="AE2504" s="152">
        <v>6.5170000000000003</v>
      </c>
      <c r="AF2504" s="152">
        <v>7.37</v>
      </c>
      <c r="AG2504" s="152">
        <v>7.2869999999999999</v>
      </c>
      <c r="AH2504" s="152">
        <v>5.4089999999999998</v>
      </c>
      <c r="AI2504" s="152">
        <v>6.8890000000000002</v>
      </c>
      <c r="AJ2504" s="152">
        <v>7.8360000000000003</v>
      </c>
      <c r="AK2504" s="152">
        <v>7.7359999999999998</v>
      </c>
      <c r="AL2504" s="152" t="e">
        <f t="shared" si="474"/>
        <v>#N/A</v>
      </c>
      <c r="AM2504" s="152" t="e">
        <f t="shared" si="475"/>
        <v>#N/A</v>
      </c>
      <c r="AN2504" s="152" t="e">
        <f>NA()</f>
        <v>#N/A</v>
      </c>
      <c r="AO2504" s="152" t="e">
        <f>NA()</f>
        <v>#N/A</v>
      </c>
      <c r="AP2504" s="152">
        <f t="shared" si="483"/>
        <v>7.0345999999999993</v>
      </c>
      <c r="AQ2504" s="152"/>
      <c r="AR2504" s="152"/>
      <c r="AS2504" s="153">
        <f t="shared" si="484"/>
        <v>297</v>
      </c>
      <c r="AT2504" s="153">
        <f t="shared" si="463"/>
        <v>1</v>
      </c>
      <c r="AU2504" s="153">
        <f t="shared" si="464"/>
        <v>0</v>
      </c>
      <c r="AV2504" s="153">
        <f t="shared" si="465"/>
        <v>0</v>
      </c>
      <c r="BA2504">
        <f t="shared" si="485"/>
        <v>24</v>
      </c>
    </row>
    <row r="2505" spans="2:53" x14ac:dyDescent="0.25">
      <c r="B2505" s="155">
        <f t="shared" si="480"/>
        <v>45224.999305555553</v>
      </c>
      <c r="C2505" s="155">
        <f t="shared" si="470"/>
        <v>45224.999305555553</v>
      </c>
      <c r="D2505" s="152">
        <f t="shared" si="471"/>
        <v>7.37</v>
      </c>
      <c r="E2505" s="152"/>
      <c r="F2505" s="152"/>
      <c r="G2505" s="152"/>
      <c r="H2505" s="152" t="e">
        <f t="shared" si="472"/>
        <v>#N/A</v>
      </c>
      <c r="I2505" s="152"/>
      <c r="J2505" s="152" t="e">
        <f t="shared" si="473"/>
        <v>#N/A</v>
      </c>
      <c r="K2505" s="152"/>
      <c r="L2505" s="152"/>
      <c r="M2505" s="152"/>
      <c r="N2505" s="152"/>
      <c r="O2505" s="152"/>
      <c r="P2505" s="152"/>
      <c r="Q2505" s="152"/>
      <c r="R2505" s="152"/>
      <c r="S2505" s="152"/>
      <c r="T2505" s="153" cm="1">
        <f t="array" ref="T2505">MATCH(1,(TDU_Info!$C$5:$C$111=$T$6)*(TDU_Info!$B$5:$B$111&lt;=$B2505),0)</f>
        <v>84</v>
      </c>
      <c r="U2505" s="152">
        <f>100*(INDEX(TDU_Info!$E$5:$E$111,$T2505)/T$11+INDEX(TDU_Info!$F$5:$F$111,$T2505))</f>
        <v>5.2454000000000001</v>
      </c>
      <c r="V2505" s="152">
        <v>5.1509999999999998</v>
      </c>
      <c r="W2505" s="152">
        <v>6.5650000000000004</v>
      </c>
      <c r="X2505" s="152">
        <v>7.37</v>
      </c>
      <c r="Y2505" s="152">
        <v>7.82</v>
      </c>
      <c r="Z2505" s="152">
        <v>5.7030000000000003</v>
      </c>
      <c r="AA2505" s="152">
        <v>6.9379999999999997</v>
      </c>
      <c r="AB2505" s="152">
        <v>7.84</v>
      </c>
      <c r="AC2505" s="152">
        <v>7.79</v>
      </c>
      <c r="AD2505" s="152">
        <v>5.12</v>
      </c>
      <c r="AE2505" s="152">
        <v>6.5170000000000003</v>
      </c>
      <c r="AF2505" s="152">
        <v>7.37</v>
      </c>
      <c r="AG2505" s="152">
        <v>7.82</v>
      </c>
      <c r="AH2505" s="152">
        <v>5.6710000000000003</v>
      </c>
      <c r="AI2505" s="152">
        <v>6.8890000000000002</v>
      </c>
      <c r="AJ2505" s="152">
        <v>7.84</v>
      </c>
      <c r="AK2505" s="152">
        <v>7.79</v>
      </c>
      <c r="AL2505" s="152" t="e">
        <f t="shared" si="474"/>
        <v>#N/A</v>
      </c>
      <c r="AM2505" s="152" t="e">
        <f t="shared" si="475"/>
        <v>#N/A</v>
      </c>
      <c r="AN2505" s="152" t="e">
        <f>NA()</f>
        <v>#N/A</v>
      </c>
      <c r="AO2505" s="152" t="e">
        <f>NA()</f>
        <v>#N/A</v>
      </c>
      <c r="AP2505" s="152">
        <f t="shared" si="483"/>
        <v>7.0345999999999993</v>
      </c>
      <c r="AQ2505" s="152"/>
      <c r="AR2505" s="152"/>
      <c r="AS2505" s="153">
        <f t="shared" si="484"/>
        <v>298</v>
      </c>
      <c r="AT2505" s="153">
        <f t="shared" si="463"/>
        <v>1</v>
      </c>
      <c r="AU2505" s="153">
        <f t="shared" si="464"/>
        <v>0</v>
      </c>
      <c r="AV2505" s="153">
        <f t="shared" si="465"/>
        <v>0</v>
      </c>
      <c r="BA2505">
        <f t="shared" si="485"/>
        <v>25</v>
      </c>
    </row>
    <row r="2506" spans="2:53" x14ac:dyDescent="0.25">
      <c r="B2506" s="155">
        <f t="shared" si="480"/>
        <v>45225.999305555553</v>
      </c>
      <c r="C2506" s="155">
        <f t="shared" si="470"/>
        <v>45225.999305555553</v>
      </c>
      <c r="D2506" s="152">
        <f t="shared" si="471"/>
        <v>7.37</v>
      </c>
      <c r="E2506" s="152"/>
      <c r="F2506" s="152"/>
      <c r="G2506" s="152"/>
      <c r="H2506" s="152" t="e">
        <f t="shared" si="472"/>
        <v>#N/A</v>
      </c>
      <c r="I2506" s="152"/>
      <c r="J2506" s="152" t="e">
        <f t="shared" si="473"/>
        <v>#N/A</v>
      </c>
      <c r="K2506" s="152"/>
      <c r="L2506" s="152"/>
      <c r="M2506" s="152"/>
      <c r="N2506" s="152"/>
      <c r="O2506" s="152"/>
      <c r="P2506" s="152"/>
      <c r="Q2506" s="152"/>
      <c r="R2506" s="152"/>
      <c r="S2506" s="152"/>
      <c r="T2506" s="153" cm="1">
        <f t="array" ref="T2506">MATCH(1,(TDU_Info!$C$5:$C$111=$T$6)*(TDU_Info!$B$5:$B$111&lt;=$B2506),0)</f>
        <v>84</v>
      </c>
      <c r="U2506" s="152">
        <f>100*(INDEX(TDU_Info!$E$5:$E$111,$T2506)/T$11+INDEX(TDU_Info!$F$5:$F$111,$T2506))</f>
        <v>5.2454000000000001</v>
      </c>
      <c r="V2506" s="152">
        <v>5.1509999999999998</v>
      </c>
      <c r="W2506" s="152">
        <v>6.5650000000000004</v>
      </c>
      <c r="X2506" s="152">
        <v>7.37</v>
      </c>
      <c r="Y2506" s="152">
        <v>7.82</v>
      </c>
      <c r="Z2506" s="152">
        <v>5.7030000000000003</v>
      </c>
      <c r="AA2506" s="152">
        <v>6.9379999999999997</v>
      </c>
      <c r="AB2506" s="152">
        <v>7.84</v>
      </c>
      <c r="AC2506" s="152">
        <v>8.09</v>
      </c>
      <c r="AD2506" s="152">
        <v>5.12</v>
      </c>
      <c r="AE2506" s="152">
        <v>6.5170000000000003</v>
      </c>
      <c r="AF2506" s="152">
        <v>7.37</v>
      </c>
      <c r="AG2506" s="152">
        <v>7.82</v>
      </c>
      <c r="AH2506" s="152">
        <v>5.6710000000000003</v>
      </c>
      <c r="AI2506" s="152">
        <v>6.8890000000000002</v>
      </c>
      <c r="AJ2506" s="152">
        <v>7.84</v>
      </c>
      <c r="AK2506" s="152">
        <v>8.09</v>
      </c>
      <c r="AL2506" s="152" t="e">
        <f t="shared" si="474"/>
        <v>#N/A</v>
      </c>
      <c r="AM2506" s="152" t="e">
        <f t="shared" si="475"/>
        <v>#N/A</v>
      </c>
      <c r="AN2506" s="152" t="e">
        <f>NA()</f>
        <v>#N/A</v>
      </c>
      <c r="AO2506" s="152" t="e">
        <f>NA()</f>
        <v>#N/A</v>
      </c>
      <c r="AP2506" s="152">
        <f t="shared" si="483"/>
        <v>7.0345999999999993</v>
      </c>
      <c r="AQ2506" s="152"/>
      <c r="AR2506" s="152"/>
      <c r="AS2506" s="153">
        <f t="shared" si="484"/>
        <v>299</v>
      </c>
      <c r="AT2506" s="153">
        <f t="shared" si="463"/>
        <v>1</v>
      </c>
      <c r="AU2506" s="153">
        <f t="shared" si="464"/>
        <v>0</v>
      </c>
      <c r="AV2506" s="153">
        <f t="shared" si="465"/>
        <v>0</v>
      </c>
      <c r="BA2506">
        <f t="shared" si="485"/>
        <v>26</v>
      </c>
    </row>
    <row r="2507" spans="2:53" x14ac:dyDescent="0.25">
      <c r="B2507" s="155">
        <f t="shared" si="480"/>
        <v>45226.999305555553</v>
      </c>
      <c r="C2507" s="155">
        <f t="shared" si="470"/>
        <v>45226.999305555553</v>
      </c>
      <c r="D2507" s="152">
        <f t="shared" si="471"/>
        <v>7.37</v>
      </c>
      <c r="E2507" s="152"/>
      <c r="F2507" s="152"/>
      <c r="G2507" s="152"/>
      <c r="H2507" s="152" t="e">
        <f t="shared" si="472"/>
        <v>#N/A</v>
      </c>
      <c r="I2507" s="152"/>
      <c r="J2507" s="152" t="e">
        <f t="shared" si="473"/>
        <v>#N/A</v>
      </c>
      <c r="K2507" s="152"/>
      <c r="L2507" s="152"/>
      <c r="M2507" s="152"/>
      <c r="N2507" s="152"/>
      <c r="O2507" s="152"/>
      <c r="P2507" s="152"/>
      <c r="Q2507" s="152"/>
      <c r="R2507" s="152"/>
      <c r="S2507" s="152"/>
      <c r="T2507" s="153" cm="1">
        <f t="array" ref="T2507">MATCH(1,(TDU_Info!$C$5:$C$111=$T$6)*(TDU_Info!$B$5:$B$111&lt;=$B2507),0)</f>
        <v>84</v>
      </c>
      <c r="U2507" s="152">
        <f>100*(INDEX(TDU_Info!$E$5:$E$111,$T2507)/T$11+INDEX(TDU_Info!$F$5:$F$111,$T2507))</f>
        <v>5.2454000000000001</v>
      </c>
      <c r="V2507" s="152">
        <v>5.1509999999999998</v>
      </c>
      <c r="W2507" s="152">
        <v>6.5650000000000004</v>
      </c>
      <c r="X2507" s="152">
        <v>7.37</v>
      </c>
      <c r="Y2507" s="152">
        <v>7.82</v>
      </c>
      <c r="Z2507" s="152">
        <v>5.7030000000000003</v>
      </c>
      <c r="AA2507" s="152">
        <v>6.9379999999999997</v>
      </c>
      <c r="AB2507" s="152">
        <v>7.84</v>
      </c>
      <c r="AC2507" s="152">
        <v>8.09</v>
      </c>
      <c r="AD2507" s="152">
        <v>5.12</v>
      </c>
      <c r="AE2507" s="152">
        <v>6.5170000000000003</v>
      </c>
      <c r="AF2507" s="152">
        <v>7.37</v>
      </c>
      <c r="AG2507" s="152">
        <v>7.82</v>
      </c>
      <c r="AH2507" s="152">
        <v>5.6710000000000003</v>
      </c>
      <c r="AI2507" s="152">
        <v>6.8890000000000002</v>
      </c>
      <c r="AJ2507" s="152">
        <v>7.84</v>
      </c>
      <c r="AK2507" s="152">
        <v>8.09</v>
      </c>
      <c r="AL2507" s="152" t="e">
        <f t="shared" si="474"/>
        <v>#N/A</v>
      </c>
      <c r="AM2507" s="152" t="e">
        <f t="shared" si="475"/>
        <v>#N/A</v>
      </c>
      <c r="AN2507" s="152" t="e">
        <f>NA()</f>
        <v>#N/A</v>
      </c>
      <c r="AO2507" s="152" t="e">
        <f>NA()</f>
        <v>#N/A</v>
      </c>
      <c r="AP2507" s="152">
        <f t="shared" si="483"/>
        <v>7.0345999999999993</v>
      </c>
      <c r="AQ2507" s="152"/>
      <c r="AR2507" s="152"/>
      <c r="AS2507" s="153">
        <f t="shared" si="484"/>
        <v>300</v>
      </c>
      <c r="AT2507" s="153">
        <f t="shared" si="463"/>
        <v>1</v>
      </c>
      <c r="AU2507" s="153">
        <f t="shared" si="464"/>
        <v>0</v>
      </c>
      <c r="AV2507" s="153">
        <f t="shared" si="465"/>
        <v>0</v>
      </c>
      <c r="BA2507">
        <f t="shared" si="485"/>
        <v>27</v>
      </c>
    </row>
    <row r="2508" spans="2:53" x14ac:dyDescent="0.25">
      <c r="B2508" s="155">
        <f t="shared" si="480"/>
        <v>45227.999305555553</v>
      </c>
      <c r="C2508" s="155">
        <f t="shared" si="470"/>
        <v>45227.999305555553</v>
      </c>
      <c r="D2508" s="152">
        <f t="shared" si="471"/>
        <v>7.87</v>
      </c>
      <c r="E2508" s="152"/>
      <c r="F2508" s="152"/>
      <c r="G2508" s="152"/>
      <c r="H2508" s="152" t="e">
        <f t="shared" si="472"/>
        <v>#N/A</v>
      </c>
      <c r="I2508" s="152"/>
      <c r="J2508" s="152" t="e">
        <f t="shared" si="473"/>
        <v>#N/A</v>
      </c>
      <c r="K2508" s="152"/>
      <c r="L2508" s="152"/>
      <c r="M2508" s="152"/>
      <c r="N2508" s="152"/>
      <c r="O2508" s="152"/>
      <c r="P2508" s="152"/>
      <c r="Q2508" s="152"/>
      <c r="R2508" s="152"/>
      <c r="S2508" s="152"/>
      <c r="T2508" s="153" cm="1">
        <f t="array" ref="T2508">MATCH(1,(TDU_Info!$C$5:$C$111=$T$6)*(TDU_Info!$B$5:$B$111&lt;=$B2508),0)</f>
        <v>84</v>
      </c>
      <c r="U2508" s="152">
        <f>100*(INDEX(TDU_Info!$E$5:$E$111,$T2508)/T$11+INDEX(TDU_Info!$F$5:$F$111,$T2508))</f>
        <v>5.2454000000000001</v>
      </c>
      <c r="V2508" s="152">
        <v>5.351</v>
      </c>
      <c r="W2508" s="152">
        <v>6.5650000000000004</v>
      </c>
      <c r="X2508" s="152">
        <v>7.87</v>
      </c>
      <c r="Y2508" s="152">
        <v>7.82</v>
      </c>
      <c r="Z2508" s="152">
        <v>5.8029999999999999</v>
      </c>
      <c r="AA2508" s="152">
        <v>6.9379999999999997</v>
      </c>
      <c r="AB2508" s="152">
        <v>8.14</v>
      </c>
      <c r="AC2508" s="152">
        <v>8.09</v>
      </c>
      <c r="AD2508" s="152">
        <v>5.32</v>
      </c>
      <c r="AE2508" s="152">
        <v>6.5170000000000003</v>
      </c>
      <c r="AF2508" s="152">
        <v>7.87</v>
      </c>
      <c r="AG2508" s="152">
        <v>7.82</v>
      </c>
      <c r="AH2508" s="152">
        <v>5.7709999999999999</v>
      </c>
      <c r="AI2508" s="152">
        <v>6.8890000000000002</v>
      </c>
      <c r="AJ2508" s="152">
        <v>8.14</v>
      </c>
      <c r="AK2508" s="152">
        <v>8.09</v>
      </c>
      <c r="AL2508" s="152" t="e">
        <f t="shared" si="474"/>
        <v>#N/A</v>
      </c>
      <c r="AM2508" s="152" t="e">
        <f t="shared" si="475"/>
        <v>#N/A</v>
      </c>
      <c r="AN2508" s="152" t="e">
        <f>NA()</f>
        <v>#N/A</v>
      </c>
      <c r="AO2508" s="152" t="e">
        <f>NA()</f>
        <v>#N/A</v>
      </c>
      <c r="AP2508" s="152">
        <f t="shared" si="483"/>
        <v>7.0345999999999993</v>
      </c>
      <c r="AQ2508" s="152"/>
      <c r="AR2508" s="152"/>
      <c r="AS2508" s="153">
        <f t="shared" si="484"/>
        <v>301</v>
      </c>
      <c r="AT2508" s="153">
        <f t="shared" si="463"/>
        <v>1</v>
      </c>
      <c r="AU2508" s="153">
        <f t="shared" si="464"/>
        <v>0</v>
      </c>
      <c r="AV2508" s="153">
        <f t="shared" si="465"/>
        <v>0</v>
      </c>
      <c r="BA2508">
        <f t="shared" si="485"/>
        <v>28</v>
      </c>
    </row>
    <row r="2509" spans="2:53" x14ac:dyDescent="0.25">
      <c r="B2509" s="155">
        <f t="shared" si="480"/>
        <v>45228.999305555553</v>
      </c>
      <c r="C2509" s="155">
        <f t="shared" si="470"/>
        <v>45228.999305555553</v>
      </c>
      <c r="D2509" s="152">
        <f t="shared" si="471"/>
        <v>7.87</v>
      </c>
      <c r="E2509" s="152"/>
      <c r="F2509" s="152"/>
      <c r="G2509" s="152"/>
      <c r="H2509" s="152" t="e">
        <f t="shared" si="472"/>
        <v>#N/A</v>
      </c>
      <c r="I2509" s="152"/>
      <c r="J2509" s="152" t="e">
        <f t="shared" si="473"/>
        <v>#N/A</v>
      </c>
      <c r="K2509" s="152"/>
      <c r="L2509" s="152"/>
      <c r="M2509" s="152"/>
      <c r="N2509" s="152"/>
      <c r="O2509" s="152"/>
      <c r="P2509" s="152"/>
      <c r="Q2509" s="152"/>
      <c r="R2509" s="152"/>
      <c r="S2509" s="152"/>
      <c r="T2509" s="153" cm="1">
        <f t="array" ref="T2509">MATCH(1,(TDU_Info!$C$5:$C$111=$T$6)*(TDU_Info!$B$5:$B$111&lt;=$B2509),0)</f>
        <v>84</v>
      </c>
      <c r="U2509" s="152">
        <f>100*(INDEX(TDU_Info!$E$5:$E$111,$T2509)/T$11+INDEX(TDU_Info!$F$5:$F$111,$T2509))</f>
        <v>5.2454000000000001</v>
      </c>
      <c r="V2509" s="152">
        <v>5.351</v>
      </c>
      <c r="W2509" s="152">
        <v>6.5650000000000004</v>
      </c>
      <c r="X2509" s="152">
        <v>7.87</v>
      </c>
      <c r="Y2509" s="152">
        <v>7.82</v>
      </c>
      <c r="Z2509" s="152">
        <v>5.8029999999999999</v>
      </c>
      <c r="AA2509" s="152">
        <v>6.9379999999999997</v>
      </c>
      <c r="AB2509" s="152">
        <v>8.14</v>
      </c>
      <c r="AC2509" s="152">
        <v>8.09</v>
      </c>
      <c r="AD2509" s="152">
        <v>5.32</v>
      </c>
      <c r="AE2509" s="152">
        <v>6.5170000000000003</v>
      </c>
      <c r="AF2509" s="152">
        <v>7.87</v>
      </c>
      <c r="AG2509" s="152">
        <v>7.82</v>
      </c>
      <c r="AH2509" s="152">
        <v>5.7709999999999999</v>
      </c>
      <c r="AI2509" s="152">
        <v>6.8890000000000002</v>
      </c>
      <c r="AJ2509" s="152">
        <v>8.14</v>
      </c>
      <c r="AK2509" s="152">
        <v>8.09</v>
      </c>
      <c r="AL2509" s="152" t="e">
        <f t="shared" si="474"/>
        <v>#N/A</v>
      </c>
      <c r="AM2509" s="152" t="e">
        <f t="shared" si="475"/>
        <v>#N/A</v>
      </c>
      <c r="AN2509" s="152" t="e">
        <f>NA()</f>
        <v>#N/A</v>
      </c>
      <c r="AO2509" s="152" t="e">
        <f>NA()</f>
        <v>#N/A</v>
      </c>
      <c r="AP2509" s="152">
        <f t="shared" si="483"/>
        <v>7.0345999999999993</v>
      </c>
      <c r="AQ2509" s="152"/>
      <c r="AR2509" s="152"/>
      <c r="AS2509" s="153">
        <f t="shared" si="484"/>
        <v>302</v>
      </c>
      <c r="AT2509" s="153">
        <f t="shared" si="463"/>
        <v>1</v>
      </c>
      <c r="AU2509" s="153">
        <f t="shared" si="464"/>
        <v>0</v>
      </c>
      <c r="AV2509" s="153">
        <f t="shared" si="465"/>
        <v>0</v>
      </c>
      <c r="BA2509">
        <f t="shared" si="485"/>
        <v>29</v>
      </c>
    </row>
    <row r="2510" spans="2:53" x14ac:dyDescent="0.25">
      <c r="B2510" s="155">
        <f t="shared" si="480"/>
        <v>45229.999305555553</v>
      </c>
      <c r="C2510" s="155">
        <f t="shared" si="470"/>
        <v>45229.999305555553</v>
      </c>
      <c r="D2510" s="152">
        <f t="shared" si="471"/>
        <v>7.87</v>
      </c>
      <c r="E2510" s="152"/>
      <c r="F2510" s="152"/>
      <c r="G2510" s="152"/>
      <c r="H2510" s="152" t="e">
        <f t="shared" si="472"/>
        <v>#N/A</v>
      </c>
      <c r="I2510" s="152"/>
      <c r="J2510" s="152" t="e">
        <f t="shared" si="473"/>
        <v>#N/A</v>
      </c>
      <c r="K2510" s="152"/>
      <c r="L2510" s="152"/>
      <c r="M2510" s="152"/>
      <c r="N2510" s="152"/>
      <c r="O2510" s="152"/>
      <c r="P2510" s="152"/>
      <c r="Q2510" s="152"/>
      <c r="R2510" s="152"/>
      <c r="S2510" s="152"/>
      <c r="T2510" s="153" cm="1">
        <f t="array" ref="T2510">MATCH(1,(TDU_Info!$C$5:$C$111=$T$6)*(TDU_Info!$B$5:$B$111&lt;=$B2510),0)</f>
        <v>84</v>
      </c>
      <c r="U2510" s="152">
        <f>100*(INDEX(TDU_Info!$E$5:$E$111,$T2510)/T$11+INDEX(TDU_Info!$F$5:$F$111,$T2510))</f>
        <v>5.2454000000000001</v>
      </c>
      <c r="V2510" s="152">
        <v>6.7</v>
      </c>
      <c r="W2510" s="152">
        <v>6.5650000000000004</v>
      </c>
      <c r="X2510" s="152">
        <v>7.87</v>
      </c>
      <c r="Y2510" s="152">
        <v>7.82</v>
      </c>
      <c r="Z2510" s="152">
        <v>7.0030000000000001</v>
      </c>
      <c r="AA2510" s="152">
        <v>6.9379999999999997</v>
      </c>
      <c r="AB2510" s="152">
        <v>8.14</v>
      </c>
      <c r="AC2510" s="152">
        <v>8.09</v>
      </c>
      <c r="AD2510" s="152">
        <v>6.39</v>
      </c>
      <c r="AE2510" s="152">
        <v>6.5170000000000003</v>
      </c>
      <c r="AF2510" s="152">
        <v>7.87</v>
      </c>
      <c r="AG2510" s="152">
        <v>7.82</v>
      </c>
      <c r="AH2510" s="152">
        <v>6.7610000000000001</v>
      </c>
      <c r="AI2510" s="152">
        <v>6.8890000000000002</v>
      </c>
      <c r="AJ2510" s="152">
        <v>8.14</v>
      </c>
      <c r="AK2510" s="152">
        <v>8.09</v>
      </c>
      <c r="AL2510" s="152" t="e">
        <f t="shared" si="474"/>
        <v>#N/A</v>
      </c>
      <c r="AM2510" s="152" t="e">
        <f t="shared" si="475"/>
        <v>#N/A</v>
      </c>
      <c r="AN2510" s="152" t="e">
        <f>NA()</f>
        <v>#N/A</v>
      </c>
      <c r="AO2510" s="152" t="e">
        <f>NA()</f>
        <v>#N/A</v>
      </c>
      <c r="AP2510" s="152">
        <f t="shared" si="483"/>
        <v>7.0345999999999993</v>
      </c>
      <c r="AQ2510" s="152"/>
      <c r="AR2510" s="152"/>
      <c r="AS2510" s="153">
        <f t="shared" si="484"/>
        <v>303</v>
      </c>
      <c r="AT2510" s="153">
        <f t="shared" si="463"/>
        <v>1</v>
      </c>
      <c r="AU2510" s="153">
        <f t="shared" si="464"/>
        <v>0</v>
      </c>
      <c r="AV2510" s="153">
        <f t="shared" si="465"/>
        <v>0</v>
      </c>
      <c r="BA2510">
        <f t="shared" si="485"/>
        <v>30</v>
      </c>
    </row>
    <row r="2511" spans="2:53" x14ac:dyDescent="0.25">
      <c r="B2511" s="155">
        <f t="shared" si="480"/>
        <v>45230.999305555553</v>
      </c>
      <c r="C2511" s="155">
        <f t="shared" si="470"/>
        <v>45230.999305555553</v>
      </c>
      <c r="D2511" s="152">
        <f t="shared" si="471"/>
        <v>7.87</v>
      </c>
      <c r="E2511" s="152"/>
      <c r="F2511" s="152"/>
      <c r="G2511" s="152"/>
      <c r="H2511" s="152" t="e">
        <f t="shared" si="472"/>
        <v>#N/A</v>
      </c>
      <c r="I2511" s="152"/>
      <c r="J2511" s="152" t="e">
        <f t="shared" si="473"/>
        <v>#N/A</v>
      </c>
      <c r="K2511" s="152"/>
      <c r="L2511" s="152"/>
      <c r="M2511" s="152"/>
      <c r="N2511" s="152"/>
      <c r="O2511" s="152"/>
      <c r="P2511" s="152"/>
      <c r="Q2511" s="152"/>
      <c r="R2511" s="152"/>
      <c r="S2511" s="152"/>
      <c r="T2511" s="153" cm="1">
        <f t="array" ref="T2511">MATCH(1,(TDU_Info!$C$5:$C$111=$T$6)*(TDU_Info!$B$5:$B$111&lt;=$B2511),0)</f>
        <v>84</v>
      </c>
      <c r="U2511" s="152">
        <f>100*(INDEX(TDU_Info!$E$5:$E$111,$T2511)/T$11+INDEX(TDU_Info!$F$5:$F$111,$T2511))</f>
        <v>5.2454000000000001</v>
      </c>
      <c r="V2511" s="152">
        <v>6.7</v>
      </c>
      <c r="W2511" s="152">
        <v>6.5650000000000004</v>
      </c>
      <c r="X2511" s="152">
        <v>7.87</v>
      </c>
      <c r="Y2511" s="152">
        <v>7.82</v>
      </c>
      <c r="Z2511" s="152">
        <v>6.78</v>
      </c>
      <c r="AA2511" s="152">
        <v>6.9379999999999997</v>
      </c>
      <c r="AB2511" s="152">
        <v>8.14</v>
      </c>
      <c r="AC2511" s="152">
        <v>8.09</v>
      </c>
      <c r="AD2511" s="152">
        <v>6.39</v>
      </c>
      <c r="AE2511" s="152">
        <v>6.5170000000000003</v>
      </c>
      <c r="AF2511" s="152">
        <v>7.87</v>
      </c>
      <c r="AG2511" s="152">
        <v>7.82</v>
      </c>
      <c r="AH2511" s="152">
        <v>6.6340000000000003</v>
      </c>
      <c r="AI2511" s="152">
        <v>6.8890000000000002</v>
      </c>
      <c r="AJ2511" s="152">
        <v>8.14</v>
      </c>
      <c r="AK2511" s="152">
        <v>8.09</v>
      </c>
      <c r="AL2511" s="152" t="e">
        <f t="shared" si="474"/>
        <v>#N/A</v>
      </c>
      <c r="AM2511" s="152" t="e">
        <f t="shared" si="475"/>
        <v>#N/A</v>
      </c>
      <c r="AN2511" s="152" t="e">
        <f>NA()</f>
        <v>#N/A</v>
      </c>
      <c r="AO2511" s="152" t="e">
        <f>NA()</f>
        <v>#N/A</v>
      </c>
      <c r="AP2511" s="152">
        <f t="shared" si="483"/>
        <v>7.0345999999999993</v>
      </c>
      <c r="AQ2511" s="152"/>
      <c r="AR2511" s="152"/>
      <c r="AS2511" s="153">
        <f t="shared" ref="AS2511:AS2541" si="486">ROUNDUP(B2511-DATE(YEAR(B2511),1,1),0)</f>
        <v>304</v>
      </c>
      <c r="AT2511" s="153">
        <f t="shared" si="463"/>
        <v>1</v>
      </c>
      <c r="AU2511" s="153">
        <f t="shared" si="464"/>
        <v>0</v>
      </c>
      <c r="AV2511" s="153">
        <f t="shared" si="465"/>
        <v>0</v>
      </c>
      <c r="BA2511">
        <f t="shared" ref="BA2511:BA2541" si="487">DAY(C2511)</f>
        <v>31</v>
      </c>
    </row>
    <row r="2512" spans="2:53" x14ac:dyDescent="0.25">
      <c r="B2512" s="155">
        <f t="shared" si="480"/>
        <v>45231.999305555553</v>
      </c>
      <c r="C2512" s="155">
        <f t="shared" si="470"/>
        <v>45231.999305555553</v>
      </c>
      <c r="D2512" s="152">
        <f t="shared" si="471"/>
        <v>7.87</v>
      </c>
      <c r="E2512" s="152"/>
      <c r="F2512" s="152"/>
      <c r="G2512" s="152"/>
      <c r="H2512" s="152" t="e">
        <f t="shared" si="472"/>
        <v>#N/A</v>
      </c>
      <c r="I2512" s="152"/>
      <c r="J2512" s="152" t="e">
        <f t="shared" si="473"/>
        <v>#N/A</v>
      </c>
      <c r="K2512" s="152"/>
      <c r="L2512" s="152"/>
      <c r="M2512" s="152"/>
      <c r="N2512" s="152"/>
      <c r="O2512" s="152"/>
      <c r="P2512" s="152"/>
      <c r="Q2512" s="152"/>
      <c r="R2512" s="152"/>
      <c r="S2512" s="152"/>
      <c r="T2512" s="153" cm="1">
        <f t="array" ref="T2512">MATCH(1,(TDU_Info!$C$5:$C$111=$T$6)*(TDU_Info!$B$5:$B$111&lt;=$B2512),0)</f>
        <v>84</v>
      </c>
      <c r="U2512" s="152">
        <f>100*(INDEX(TDU_Info!$E$5:$E$111,$T2512)/T$11+INDEX(TDU_Info!$F$5:$F$111,$T2512))</f>
        <v>5.2454000000000001</v>
      </c>
      <c r="V2512" s="152">
        <v>6.7</v>
      </c>
      <c r="W2512" s="152">
        <v>6.5650000000000004</v>
      </c>
      <c r="X2512" s="152">
        <v>7.87</v>
      </c>
      <c r="Y2512" s="152">
        <v>7.82</v>
      </c>
      <c r="Z2512" s="152">
        <v>7.0030000000000001</v>
      </c>
      <c r="AA2512" s="152">
        <v>6.9379999999999997</v>
      </c>
      <c r="AB2512" s="152">
        <v>8.14</v>
      </c>
      <c r="AC2512" s="152">
        <v>8.09</v>
      </c>
      <c r="AD2512" s="152">
        <v>6.39</v>
      </c>
      <c r="AE2512" s="152">
        <v>6.5170000000000003</v>
      </c>
      <c r="AF2512" s="152">
        <v>7.87</v>
      </c>
      <c r="AG2512" s="152">
        <v>7.82</v>
      </c>
      <c r="AH2512" s="152">
        <v>6.7610000000000001</v>
      </c>
      <c r="AI2512" s="152">
        <v>6.8890000000000002</v>
      </c>
      <c r="AJ2512" s="152">
        <v>8.14</v>
      </c>
      <c r="AK2512" s="152">
        <v>8.09</v>
      </c>
      <c r="AL2512" s="152" t="e">
        <f t="shared" si="474"/>
        <v>#N/A</v>
      </c>
      <c r="AM2512" s="152" t="e">
        <f t="shared" si="475"/>
        <v>#N/A</v>
      </c>
      <c r="AN2512" s="152" t="e">
        <f>NA()</f>
        <v>#N/A</v>
      </c>
      <c r="AO2512" s="152" t="e">
        <f>NA()</f>
        <v>#N/A</v>
      </c>
      <c r="AP2512" s="152" t="e">
        <f t="shared" si="483"/>
        <v>#N/A</v>
      </c>
      <c r="AQ2512" s="152"/>
      <c r="AR2512" s="152"/>
      <c r="AS2512" s="153">
        <f t="shared" si="486"/>
        <v>305</v>
      </c>
      <c r="AT2512" s="153">
        <f t="shared" si="463"/>
        <v>1</v>
      </c>
      <c r="AU2512" s="153">
        <f t="shared" si="464"/>
        <v>0</v>
      </c>
      <c r="AV2512" s="153">
        <f t="shared" si="465"/>
        <v>0</v>
      </c>
      <c r="BA2512">
        <f t="shared" si="487"/>
        <v>1</v>
      </c>
    </row>
    <row r="2513" spans="2:53" x14ac:dyDescent="0.25">
      <c r="B2513" s="155">
        <f t="shared" si="480"/>
        <v>45232.999305555553</v>
      </c>
      <c r="C2513" s="155">
        <f t="shared" si="470"/>
        <v>45232.999305555553</v>
      </c>
      <c r="D2513" s="152">
        <f t="shared" si="471"/>
        <v>7.87</v>
      </c>
      <c r="E2513" s="152"/>
      <c r="F2513" s="152"/>
      <c r="G2513" s="152"/>
      <c r="H2513" s="152" t="e">
        <f t="shared" si="472"/>
        <v>#N/A</v>
      </c>
      <c r="I2513" s="152"/>
      <c r="J2513" s="152" t="e">
        <f t="shared" si="473"/>
        <v>#N/A</v>
      </c>
      <c r="K2513" s="152"/>
      <c r="L2513" s="152"/>
      <c r="M2513" s="152"/>
      <c r="N2513" s="152"/>
      <c r="O2513" s="152"/>
      <c r="P2513" s="152"/>
      <c r="Q2513" s="152"/>
      <c r="R2513" s="152"/>
      <c r="S2513" s="152"/>
      <c r="T2513" s="153" cm="1">
        <f t="array" ref="T2513">MATCH(1,(TDU_Info!$C$5:$C$111=$T$6)*(TDU_Info!$B$5:$B$111&lt;=$B2513),0)</f>
        <v>84</v>
      </c>
      <c r="U2513" s="152">
        <f>100*(INDEX(TDU_Info!$E$5:$E$111,$T2513)/T$11+INDEX(TDU_Info!$F$5:$F$111,$T2513))</f>
        <v>5.2454000000000001</v>
      </c>
      <c r="V2513" s="152">
        <v>6.7</v>
      </c>
      <c r="W2513" s="152">
        <v>6.5650000000000004</v>
      </c>
      <c r="X2513" s="152">
        <v>7.87</v>
      </c>
      <c r="Y2513" s="152">
        <v>7.82</v>
      </c>
      <c r="Z2513" s="152">
        <v>6.9950000000000001</v>
      </c>
      <c r="AA2513" s="152">
        <v>6.9379999999999997</v>
      </c>
      <c r="AB2513" s="152">
        <v>8.14</v>
      </c>
      <c r="AC2513" s="152">
        <v>8.09</v>
      </c>
      <c r="AD2513" s="152">
        <v>6.39</v>
      </c>
      <c r="AE2513" s="152">
        <v>6.5170000000000003</v>
      </c>
      <c r="AF2513" s="152">
        <v>7.87</v>
      </c>
      <c r="AG2513" s="152">
        <v>7.82</v>
      </c>
      <c r="AH2513" s="152">
        <v>6.7610000000000001</v>
      </c>
      <c r="AI2513" s="152">
        <v>6.8890000000000002</v>
      </c>
      <c r="AJ2513" s="152">
        <v>8.14</v>
      </c>
      <c r="AK2513" s="152">
        <v>8.09</v>
      </c>
      <c r="AL2513" s="152" t="e">
        <f t="shared" si="474"/>
        <v>#N/A</v>
      </c>
      <c r="AM2513" s="152" t="e">
        <f t="shared" si="475"/>
        <v>#N/A</v>
      </c>
      <c r="AN2513" s="152" t="e">
        <f>NA()</f>
        <v>#N/A</v>
      </c>
      <c r="AO2513" s="152" t="e">
        <f>NA()</f>
        <v>#N/A</v>
      </c>
      <c r="AP2513" s="152">
        <f t="shared" si="483"/>
        <v>7.0345999999999993</v>
      </c>
      <c r="AQ2513" s="152"/>
      <c r="AR2513" s="152"/>
      <c r="AS2513" s="153">
        <f t="shared" si="486"/>
        <v>306</v>
      </c>
      <c r="AT2513" s="153">
        <f t="shared" si="463"/>
        <v>1</v>
      </c>
      <c r="AU2513" s="153">
        <f t="shared" si="464"/>
        <v>0</v>
      </c>
      <c r="AV2513" s="153">
        <f t="shared" si="465"/>
        <v>0</v>
      </c>
      <c r="BA2513">
        <f t="shared" si="487"/>
        <v>2</v>
      </c>
    </row>
    <row r="2514" spans="2:53" x14ac:dyDescent="0.25">
      <c r="B2514" s="155">
        <f t="shared" si="480"/>
        <v>45233.999305555553</v>
      </c>
      <c r="C2514" s="155">
        <f t="shared" si="470"/>
        <v>45233.999305555553</v>
      </c>
      <c r="D2514" s="152">
        <f t="shared" si="471"/>
        <v>7.87</v>
      </c>
      <c r="E2514" s="152"/>
      <c r="F2514" s="152"/>
      <c r="G2514" s="152"/>
      <c r="H2514" s="152" t="e">
        <f t="shared" si="472"/>
        <v>#N/A</v>
      </c>
      <c r="I2514" s="152"/>
      <c r="J2514" s="152" t="e">
        <f t="shared" si="473"/>
        <v>#N/A</v>
      </c>
      <c r="K2514" s="152"/>
      <c r="L2514" s="152"/>
      <c r="M2514" s="152"/>
      <c r="N2514" s="152"/>
      <c r="O2514" s="152"/>
      <c r="P2514" s="152"/>
      <c r="Q2514" s="152"/>
      <c r="R2514" s="152"/>
      <c r="S2514" s="152"/>
      <c r="T2514" s="153" cm="1">
        <f t="array" ref="T2514">MATCH(1,(TDU_Info!$C$5:$C$111=$T$6)*(TDU_Info!$B$5:$B$111&lt;=$B2514),0)</f>
        <v>84</v>
      </c>
      <c r="U2514" s="152">
        <f>100*(INDEX(TDU_Info!$E$5:$E$111,$T2514)/T$11+INDEX(TDU_Info!$F$5:$F$111,$T2514))</f>
        <v>5.2454000000000001</v>
      </c>
      <c r="V2514" s="152">
        <v>6.7</v>
      </c>
      <c r="W2514" s="152">
        <v>6.5650000000000004</v>
      </c>
      <c r="X2514" s="152">
        <v>7.87</v>
      </c>
      <c r="Y2514" s="152">
        <v>7.82</v>
      </c>
      <c r="Z2514" s="152">
        <v>6.9950000000000001</v>
      </c>
      <c r="AA2514" s="152">
        <v>6.9379999999999997</v>
      </c>
      <c r="AB2514" s="152">
        <v>8.14</v>
      </c>
      <c r="AC2514" s="152">
        <v>8.09</v>
      </c>
      <c r="AD2514" s="152">
        <v>6.39</v>
      </c>
      <c r="AE2514" s="152">
        <v>6.5170000000000003</v>
      </c>
      <c r="AF2514" s="152">
        <v>7.87</v>
      </c>
      <c r="AG2514" s="152">
        <v>7.82</v>
      </c>
      <c r="AH2514" s="152">
        <v>6.7610000000000001</v>
      </c>
      <c r="AI2514" s="152">
        <v>6.8890000000000002</v>
      </c>
      <c r="AJ2514" s="152">
        <v>8.14</v>
      </c>
      <c r="AK2514" s="152">
        <v>8.09</v>
      </c>
      <c r="AL2514" s="152" t="e">
        <f t="shared" si="474"/>
        <v>#N/A</v>
      </c>
      <c r="AM2514" s="152" t="e">
        <f t="shared" si="475"/>
        <v>#N/A</v>
      </c>
      <c r="AN2514" s="152" t="e">
        <f>NA()</f>
        <v>#N/A</v>
      </c>
      <c r="AO2514" s="152" t="e">
        <f>NA()</f>
        <v>#N/A</v>
      </c>
      <c r="AP2514" s="152">
        <f t="shared" si="483"/>
        <v>7.0345999999999993</v>
      </c>
      <c r="AQ2514" s="152"/>
      <c r="AR2514" s="152"/>
      <c r="AS2514" s="153">
        <f t="shared" si="486"/>
        <v>307</v>
      </c>
      <c r="AT2514" s="153">
        <f t="shared" si="463"/>
        <v>1</v>
      </c>
      <c r="AU2514" s="153">
        <f t="shared" si="464"/>
        <v>0</v>
      </c>
      <c r="AV2514" s="153">
        <f t="shared" si="465"/>
        <v>0</v>
      </c>
      <c r="BA2514">
        <f t="shared" si="487"/>
        <v>3</v>
      </c>
    </row>
    <row r="2515" spans="2:53" x14ac:dyDescent="0.25">
      <c r="B2515" s="155">
        <f t="shared" si="480"/>
        <v>45234.999305555553</v>
      </c>
      <c r="C2515" s="155">
        <f t="shared" si="470"/>
        <v>45234.999305555553</v>
      </c>
      <c r="D2515" s="152">
        <f t="shared" si="471"/>
        <v>7.77</v>
      </c>
      <c r="E2515" s="152"/>
      <c r="F2515" s="152"/>
      <c r="G2515" s="152"/>
      <c r="H2515" s="152" t="e">
        <f t="shared" si="472"/>
        <v>#N/A</v>
      </c>
      <c r="I2515" s="152"/>
      <c r="J2515" s="152" t="e">
        <f t="shared" si="473"/>
        <v>#N/A</v>
      </c>
      <c r="K2515" s="152"/>
      <c r="L2515" s="152"/>
      <c r="M2515" s="152"/>
      <c r="N2515" s="152"/>
      <c r="O2515" s="152"/>
      <c r="P2515" s="152"/>
      <c r="Q2515" s="152"/>
      <c r="R2515" s="152"/>
      <c r="S2515" s="152"/>
      <c r="T2515" s="153" cm="1">
        <f t="array" ref="T2515">MATCH(1,(TDU_Info!$C$5:$C$111=$T$6)*(TDU_Info!$B$5:$B$111&lt;=$B2515),0)</f>
        <v>84</v>
      </c>
      <c r="U2515" s="152">
        <f>100*(INDEX(TDU_Info!$E$5:$E$111,$T2515)/T$11+INDEX(TDU_Info!$F$5:$F$111,$T2515))</f>
        <v>5.2454000000000001</v>
      </c>
      <c r="V2515" s="152">
        <v>7.0609999999999999</v>
      </c>
      <c r="W2515" s="152">
        <v>6.8650000000000002</v>
      </c>
      <c r="X2515" s="152">
        <v>7.77</v>
      </c>
      <c r="Y2515" s="152">
        <v>7.82</v>
      </c>
      <c r="Z2515" s="152">
        <v>6.9950000000000001</v>
      </c>
      <c r="AA2515" s="152">
        <v>6.9379999999999997</v>
      </c>
      <c r="AB2515" s="152">
        <v>8.14</v>
      </c>
      <c r="AC2515" s="152">
        <v>8.09</v>
      </c>
      <c r="AD2515" s="152">
        <v>7.03</v>
      </c>
      <c r="AE2515" s="152">
        <v>6.8170000000000002</v>
      </c>
      <c r="AF2515" s="152">
        <v>7.77</v>
      </c>
      <c r="AG2515" s="152">
        <v>7.82</v>
      </c>
      <c r="AH2515" s="152">
        <v>6.8490000000000002</v>
      </c>
      <c r="AI2515" s="152">
        <v>6.8890000000000002</v>
      </c>
      <c r="AJ2515" s="152">
        <v>8.14</v>
      </c>
      <c r="AK2515" s="152">
        <v>8.09</v>
      </c>
      <c r="AL2515" s="152" t="e">
        <f t="shared" si="474"/>
        <v>#N/A</v>
      </c>
      <c r="AM2515" s="152" t="e">
        <f t="shared" si="475"/>
        <v>#N/A</v>
      </c>
      <c r="AN2515" s="152" t="e">
        <f>NA()</f>
        <v>#N/A</v>
      </c>
      <c r="AO2515" s="152" t="e">
        <f>NA()</f>
        <v>#N/A</v>
      </c>
      <c r="AP2515" s="152">
        <f t="shared" si="483"/>
        <v>7.0345999999999993</v>
      </c>
      <c r="AQ2515" s="152"/>
      <c r="AR2515" s="152"/>
      <c r="AS2515" s="153">
        <f t="shared" si="486"/>
        <v>308</v>
      </c>
      <c r="AT2515" s="153">
        <f t="shared" si="463"/>
        <v>1</v>
      </c>
      <c r="AU2515" s="153">
        <f t="shared" si="464"/>
        <v>0</v>
      </c>
      <c r="AV2515" s="153">
        <f t="shared" si="465"/>
        <v>0</v>
      </c>
      <c r="BA2515">
        <f t="shared" si="487"/>
        <v>4</v>
      </c>
    </row>
    <row r="2516" spans="2:53" x14ac:dyDescent="0.25">
      <c r="B2516" s="155">
        <f t="shared" si="480"/>
        <v>45235.999305555553</v>
      </c>
      <c r="C2516" s="155">
        <f t="shared" si="470"/>
        <v>45235.999305555553</v>
      </c>
      <c r="D2516" s="152">
        <f t="shared" si="471"/>
        <v>7.77</v>
      </c>
      <c r="E2516" s="152"/>
      <c r="F2516" s="152"/>
      <c r="G2516" s="152"/>
      <c r="H2516" s="152" t="e">
        <f t="shared" si="472"/>
        <v>#N/A</v>
      </c>
      <c r="I2516" s="152"/>
      <c r="J2516" s="152" t="e">
        <f t="shared" si="473"/>
        <v>#N/A</v>
      </c>
      <c r="K2516" s="152"/>
      <c r="L2516" s="152"/>
      <c r="M2516" s="152"/>
      <c r="N2516" s="152"/>
      <c r="O2516" s="152"/>
      <c r="P2516" s="152"/>
      <c r="Q2516" s="152"/>
      <c r="R2516" s="152"/>
      <c r="S2516" s="152"/>
      <c r="T2516" s="153" cm="1">
        <f t="array" ref="T2516">MATCH(1,(TDU_Info!$C$5:$C$111=$T$6)*(TDU_Info!$B$5:$B$111&lt;=$B2516),0)</f>
        <v>84</v>
      </c>
      <c r="U2516" s="152">
        <f>100*(INDEX(TDU_Info!$E$5:$E$111,$T2516)/T$11+INDEX(TDU_Info!$F$5:$F$111,$T2516))</f>
        <v>5.2454000000000001</v>
      </c>
      <c r="V2516" s="152">
        <v>7.0609999999999999</v>
      </c>
      <c r="W2516" s="152">
        <v>6.8650000000000002</v>
      </c>
      <c r="X2516" s="152">
        <v>7.77</v>
      </c>
      <c r="Y2516" s="152">
        <v>7.82</v>
      </c>
      <c r="Z2516" s="152">
        <v>6.9950000000000001</v>
      </c>
      <c r="AA2516" s="152">
        <v>6.9379999999999997</v>
      </c>
      <c r="AB2516" s="152">
        <v>8.14</v>
      </c>
      <c r="AC2516" s="152">
        <v>8.09</v>
      </c>
      <c r="AD2516" s="152">
        <v>7.03</v>
      </c>
      <c r="AE2516" s="152">
        <v>6.8170000000000002</v>
      </c>
      <c r="AF2516" s="152">
        <v>7.77</v>
      </c>
      <c r="AG2516" s="152">
        <v>7.82</v>
      </c>
      <c r="AH2516" s="152">
        <v>6.8490000000000002</v>
      </c>
      <c r="AI2516" s="152">
        <v>6.8890000000000002</v>
      </c>
      <c r="AJ2516" s="152">
        <v>8.14</v>
      </c>
      <c r="AK2516" s="152">
        <v>8.09</v>
      </c>
      <c r="AL2516" s="152" t="e">
        <f t="shared" si="474"/>
        <v>#N/A</v>
      </c>
      <c r="AM2516" s="152" t="e">
        <f t="shared" si="475"/>
        <v>#N/A</v>
      </c>
      <c r="AN2516" s="152" t="e">
        <f>NA()</f>
        <v>#N/A</v>
      </c>
      <c r="AO2516" s="152" t="e">
        <f>NA()</f>
        <v>#N/A</v>
      </c>
      <c r="AP2516" s="152">
        <f t="shared" si="483"/>
        <v>7.0345999999999993</v>
      </c>
      <c r="AQ2516" s="152"/>
      <c r="AR2516" s="152"/>
      <c r="AS2516" s="153">
        <f t="shared" si="486"/>
        <v>309</v>
      </c>
      <c r="AT2516" s="153">
        <f t="shared" si="463"/>
        <v>1</v>
      </c>
      <c r="AU2516" s="153">
        <f t="shared" si="464"/>
        <v>0</v>
      </c>
      <c r="AV2516" s="153">
        <f t="shared" si="465"/>
        <v>0</v>
      </c>
      <c r="BA2516">
        <f t="shared" si="487"/>
        <v>5</v>
      </c>
    </row>
    <row r="2517" spans="2:53" x14ac:dyDescent="0.25">
      <c r="B2517" s="155">
        <f t="shared" si="480"/>
        <v>45236.999305555553</v>
      </c>
      <c r="C2517" s="155">
        <f t="shared" si="470"/>
        <v>45236.999305555553</v>
      </c>
      <c r="D2517" s="152">
        <f t="shared" si="471"/>
        <v>7.77</v>
      </c>
      <c r="E2517" s="152"/>
      <c r="F2517" s="152"/>
      <c r="G2517" s="152"/>
      <c r="H2517" s="152" t="e">
        <f t="shared" si="472"/>
        <v>#N/A</v>
      </c>
      <c r="I2517" s="152"/>
      <c r="J2517" s="152" t="e">
        <f t="shared" si="473"/>
        <v>#N/A</v>
      </c>
      <c r="K2517" s="152"/>
      <c r="L2517" s="152"/>
      <c r="M2517" s="152"/>
      <c r="N2517" s="152"/>
      <c r="O2517" s="152"/>
      <c r="P2517" s="152"/>
      <c r="Q2517" s="152"/>
      <c r="R2517" s="152"/>
      <c r="S2517" s="152"/>
      <c r="T2517" s="153" cm="1">
        <f t="array" ref="T2517">MATCH(1,(TDU_Info!$C$5:$C$111=$T$6)*(TDU_Info!$B$5:$B$111&lt;=$B2517),0)</f>
        <v>84</v>
      </c>
      <c r="U2517" s="152">
        <f>100*(INDEX(TDU_Info!$E$5:$E$111,$T2517)/T$11+INDEX(TDU_Info!$F$5:$F$111,$T2517))</f>
        <v>5.2454000000000001</v>
      </c>
      <c r="V2517" s="152">
        <v>7.0609999999999999</v>
      </c>
      <c r="W2517" s="152">
        <v>6.8650000000000002</v>
      </c>
      <c r="X2517" s="152">
        <v>7.77</v>
      </c>
      <c r="Y2517" s="152">
        <v>7.82</v>
      </c>
      <c r="Z2517" s="152">
        <v>6.9530000000000003</v>
      </c>
      <c r="AA2517" s="152">
        <v>6.9379999999999997</v>
      </c>
      <c r="AB2517" s="152">
        <v>8.14</v>
      </c>
      <c r="AC2517" s="152">
        <v>8.09</v>
      </c>
      <c r="AD2517" s="152">
        <v>7.03</v>
      </c>
      <c r="AE2517" s="152">
        <v>6.8170000000000002</v>
      </c>
      <c r="AF2517" s="152">
        <v>7.77</v>
      </c>
      <c r="AG2517" s="152">
        <v>7.82</v>
      </c>
      <c r="AH2517" s="152">
        <v>6.8490000000000002</v>
      </c>
      <c r="AI2517" s="152">
        <v>6.8890000000000002</v>
      </c>
      <c r="AJ2517" s="152">
        <v>8.14</v>
      </c>
      <c r="AK2517" s="152">
        <v>8.09</v>
      </c>
      <c r="AL2517" s="152" t="e">
        <f t="shared" si="474"/>
        <v>#N/A</v>
      </c>
      <c r="AM2517" s="152" t="e">
        <f t="shared" si="475"/>
        <v>#N/A</v>
      </c>
      <c r="AN2517" s="152" t="e">
        <f>NA()</f>
        <v>#N/A</v>
      </c>
      <c r="AO2517" s="152" t="e">
        <f>NA()</f>
        <v>#N/A</v>
      </c>
      <c r="AP2517" s="152">
        <f t="shared" si="483"/>
        <v>7.0345999999999993</v>
      </c>
      <c r="AQ2517" s="152"/>
      <c r="AR2517" s="152"/>
      <c r="AS2517" s="153">
        <f t="shared" si="486"/>
        <v>310</v>
      </c>
      <c r="AT2517" s="153">
        <f t="shared" si="463"/>
        <v>1</v>
      </c>
      <c r="AU2517" s="153">
        <f t="shared" si="464"/>
        <v>0</v>
      </c>
      <c r="AV2517" s="153">
        <f t="shared" si="465"/>
        <v>0</v>
      </c>
      <c r="BA2517">
        <f t="shared" si="487"/>
        <v>6</v>
      </c>
    </row>
    <row r="2518" spans="2:53" x14ac:dyDescent="0.25">
      <c r="B2518" s="155">
        <f t="shared" si="480"/>
        <v>45237.999305555553</v>
      </c>
      <c r="C2518" s="155">
        <f t="shared" si="470"/>
        <v>45237.999305555553</v>
      </c>
      <c r="D2518" s="152">
        <f t="shared" si="471"/>
        <v>7.77</v>
      </c>
      <c r="E2518" s="152"/>
      <c r="F2518" s="152"/>
      <c r="G2518" s="152"/>
      <c r="H2518" s="152" t="e">
        <f t="shared" si="472"/>
        <v>#N/A</v>
      </c>
      <c r="I2518" s="152"/>
      <c r="J2518" s="152" t="e">
        <f t="shared" si="473"/>
        <v>#N/A</v>
      </c>
      <c r="K2518" s="152"/>
      <c r="L2518" s="152"/>
      <c r="M2518" s="152"/>
      <c r="N2518" s="152"/>
      <c r="O2518" s="152"/>
      <c r="P2518" s="152"/>
      <c r="Q2518" s="152"/>
      <c r="R2518" s="152"/>
      <c r="S2518" s="152"/>
      <c r="T2518" s="153" cm="1">
        <f t="array" ref="T2518">MATCH(1,(TDU_Info!$C$5:$C$111=$T$6)*(TDU_Info!$B$5:$B$111&lt;=$B2518),0)</f>
        <v>84</v>
      </c>
      <c r="U2518" s="152">
        <f>100*(INDEX(TDU_Info!$E$5:$E$111,$T2518)/T$11+INDEX(TDU_Info!$F$5:$F$111,$T2518))</f>
        <v>5.2454000000000001</v>
      </c>
      <c r="V2518" s="152">
        <v>7.0609999999999999</v>
      </c>
      <c r="W2518" s="152">
        <v>6.8650000000000002</v>
      </c>
      <c r="X2518" s="152">
        <v>7.77</v>
      </c>
      <c r="Y2518" s="152">
        <v>7.82</v>
      </c>
      <c r="Z2518" s="152">
        <v>6.9530000000000003</v>
      </c>
      <c r="AA2518" s="152">
        <v>6.9379999999999997</v>
      </c>
      <c r="AB2518" s="152">
        <v>8.14</v>
      </c>
      <c r="AC2518" s="152">
        <v>8.09</v>
      </c>
      <c r="AD2518" s="152">
        <v>7.03</v>
      </c>
      <c r="AE2518" s="152">
        <v>6.8170000000000002</v>
      </c>
      <c r="AF2518" s="152">
        <v>7.77</v>
      </c>
      <c r="AG2518" s="152">
        <v>7.82</v>
      </c>
      <c r="AH2518" s="152">
        <v>6.8490000000000002</v>
      </c>
      <c r="AI2518" s="152">
        <v>6.8890000000000002</v>
      </c>
      <c r="AJ2518" s="152">
        <v>8.14</v>
      </c>
      <c r="AK2518" s="152">
        <v>8.09</v>
      </c>
      <c r="AL2518" s="152" t="e">
        <f t="shared" si="474"/>
        <v>#N/A</v>
      </c>
      <c r="AM2518" s="152" t="e">
        <f t="shared" si="475"/>
        <v>#N/A</v>
      </c>
      <c r="AN2518" s="152" t="e">
        <f>NA()</f>
        <v>#N/A</v>
      </c>
      <c r="AO2518" s="152" t="e">
        <f>NA()</f>
        <v>#N/A</v>
      </c>
      <c r="AP2518" s="152">
        <f t="shared" si="483"/>
        <v>7.0345999999999993</v>
      </c>
      <c r="AQ2518" s="152"/>
      <c r="AR2518" s="152"/>
      <c r="AS2518" s="153">
        <f t="shared" si="486"/>
        <v>311</v>
      </c>
      <c r="AT2518" s="153">
        <f t="shared" si="463"/>
        <v>1</v>
      </c>
      <c r="AU2518" s="153">
        <f t="shared" si="464"/>
        <v>0</v>
      </c>
      <c r="AV2518" s="153">
        <f t="shared" si="465"/>
        <v>0</v>
      </c>
      <c r="BA2518">
        <f t="shared" si="487"/>
        <v>7</v>
      </c>
    </row>
    <row r="2519" spans="2:53" x14ac:dyDescent="0.25">
      <c r="B2519" s="155">
        <f t="shared" si="480"/>
        <v>45238.999305555553</v>
      </c>
      <c r="C2519" s="155">
        <f t="shared" si="470"/>
        <v>45238.999305555553</v>
      </c>
      <c r="D2519" s="152">
        <f t="shared" si="471"/>
        <v>7.77</v>
      </c>
      <c r="E2519" s="152"/>
      <c r="F2519" s="152"/>
      <c r="G2519" s="152"/>
      <c r="H2519" s="152" t="e">
        <f t="shared" si="472"/>
        <v>#N/A</v>
      </c>
      <c r="I2519" s="152"/>
      <c r="J2519" s="152" t="e">
        <f t="shared" si="473"/>
        <v>#N/A</v>
      </c>
      <c r="K2519" s="152"/>
      <c r="L2519" s="152"/>
      <c r="M2519" s="152"/>
      <c r="N2519" s="152"/>
      <c r="O2519" s="152"/>
      <c r="P2519" s="152"/>
      <c r="Q2519" s="152"/>
      <c r="R2519" s="152"/>
      <c r="S2519" s="152"/>
      <c r="T2519" s="153" cm="1">
        <f t="array" ref="T2519">MATCH(1,(TDU_Info!$C$5:$C$111=$T$6)*(TDU_Info!$B$5:$B$111&lt;=$B2519),0)</f>
        <v>84</v>
      </c>
      <c r="U2519" s="152">
        <f>100*(INDEX(TDU_Info!$E$5:$E$111,$T2519)/T$11+INDEX(TDU_Info!$F$5:$F$111,$T2519))</f>
        <v>5.2454000000000001</v>
      </c>
      <c r="V2519" s="152">
        <v>7.0609999999999999</v>
      </c>
      <c r="W2519" s="152">
        <v>6.8650000000000002</v>
      </c>
      <c r="X2519" s="152">
        <v>7.77</v>
      </c>
      <c r="Y2519" s="152">
        <v>7.82</v>
      </c>
      <c r="Z2519" s="152">
        <v>6.9530000000000003</v>
      </c>
      <c r="AA2519" s="152">
        <v>6.9379999999999997</v>
      </c>
      <c r="AB2519" s="152">
        <v>8.14</v>
      </c>
      <c r="AC2519" s="152">
        <v>8.09</v>
      </c>
      <c r="AD2519" s="152">
        <v>7.03</v>
      </c>
      <c r="AE2519" s="152">
        <v>6.8170000000000002</v>
      </c>
      <c r="AF2519" s="152">
        <v>7.77</v>
      </c>
      <c r="AG2519" s="152">
        <v>7.82</v>
      </c>
      <c r="AH2519" s="152">
        <v>6.8490000000000002</v>
      </c>
      <c r="AI2519" s="152">
        <v>6.8890000000000002</v>
      </c>
      <c r="AJ2519" s="152">
        <v>8.14</v>
      </c>
      <c r="AK2519" s="152">
        <v>8.09</v>
      </c>
      <c r="AL2519" s="152" t="e">
        <f t="shared" si="474"/>
        <v>#N/A</v>
      </c>
      <c r="AM2519" s="152" t="e">
        <f t="shared" si="475"/>
        <v>#N/A</v>
      </c>
      <c r="AN2519" s="152" t="e">
        <f>NA()</f>
        <v>#N/A</v>
      </c>
      <c r="AO2519" s="152" t="e">
        <f>NA()</f>
        <v>#N/A</v>
      </c>
      <c r="AP2519" s="152">
        <f t="shared" si="483"/>
        <v>7.0345999999999993</v>
      </c>
      <c r="AQ2519" s="152"/>
      <c r="AR2519" s="152"/>
      <c r="AS2519" s="153">
        <f t="shared" si="486"/>
        <v>312</v>
      </c>
      <c r="AT2519" s="153">
        <f t="shared" si="463"/>
        <v>1</v>
      </c>
      <c r="AU2519" s="153">
        <f t="shared" si="464"/>
        <v>0</v>
      </c>
      <c r="AV2519" s="153">
        <f t="shared" si="465"/>
        <v>0</v>
      </c>
      <c r="BA2519">
        <f t="shared" si="487"/>
        <v>8</v>
      </c>
    </row>
    <row r="2520" spans="2:53" x14ac:dyDescent="0.25">
      <c r="B2520" s="155">
        <f t="shared" si="480"/>
        <v>45239.999305555553</v>
      </c>
      <c r="C2520" s="155">
        <f t="shared" si="470"/>
        <v>45239.999305555553</v>
      </c>
      <c r="D2520" s="152">
        <f t="shared" si="471"/>
        <v>7.67</v>
      </c>
      <c r="E2520" s="152"/>
      <c r="F2520" s="152"/>
      <c r="G2520" s="152"/>
      <c r="H2520" s="152" t="e">
        <f t="shared" si="472"/>
        <v>#N/A</v>
      </c>
      <c r="I2520" s="152"/>
      <c r="J2520" s="152" t="e">
        <f t="shared" si="473"/>
        <v>#N/A</v>
      </c>
      <c r="K2520" s="152"/>
      <c r="L2520" s="152"/>
      <c r="M2520" s="152"/>
      <c r="N2520" s="152"/>
      <c r="O2520" s="152"/>
      <c r="P2520" s="152"/>
      <c r="Q2520" s="152"/>
      <c r="R2520" s="152"/>
      <c r="S2520" s="152"/>
      <c r="T2520" s="153" cm="1">
        <f t="array" ref="T2520">MATCH(1,(TDU_Info!$C$5:$C$111=$T$6)*(TDU_Info!$B$5:$B$111&lt;=$B2520),0)</f>
        <v>84</v>
      </c>
      <c r="U2520" s="152">
        <f>100*(INDEX(TDU_Info!$E$5:$E$111,$T2520)/T$11+INDEX(TDU_Info!$F$5:$F$111,$T2520))</f>
        <v>5.2454000000000001</v>
      </c>
      <c r="V2520" s="152">
        <v>7.0609999999999999</v>
      </c>
      <c r="W2520" s="152">
        <v>6.7649999999999997</v>
      </c>
      <c r="X2520" s="152">
        <v>7.67</v>
      </c>
      <c r="Y2520" s="152">
        <v>7.92</v>
      </c>
      <c r="Z2520" s="152">
        <v>6.9530000000000003</v>
      </c>
      <c r="AA2520" s="152">
        <v>6.7380000000000004</v>
      </c>
      <c r="AB2520" s="152">
        <v>8.0399999999999991</v>
      </c>
      <c r="AC2520" s="152">
        <v>8.3819999999999997</v>
      </c>
      <c r="AD2520" s="152">
        <v>7.03</v>
      </c>
      <c r="AE2520" s="152">
        <v>6.7169999999999996</v>
      </c>
      <c r="AF2520" s="152">
        <v>7.67</v>
      </c>
      <c r="AG2520" s="152">
        <v>7.92</v>
      </c>
      <c r="AH2520" s="152">
        <v>6.8490000000000002</v>
      </c>
      <c r="AI2520" s="152">
        <v>6.6890000000000001</v>
      </c>
      <c r="AJ2520" s="152">
        <v>8.0399999999999991</v>
      </c>
      <c r="AK2520" s="152">
        <v>8.282</v>
      </c>
      <c r="AL2520" s="152" t="e">
        <f t="shared" si="474"/>
        <v>#N/A</v>
      </c>
      <c r="AM2520" s="152" t="e">
        <f t="shared" si="475"/>
        <v>#N/A</v>
      </c>
      <c r="AN2520" s="152" t="e">
        <f>NA()</f>
        <v>#N/A</v>
      </c>
      <c r="AO2520" s="152" t="e">
        <f>NA()</f>
        <v>#N/A</v>
      </c>
      <c r="AP2520" s="152">
        <f t="shared" si="483"/>
        <v>7.0345999999999993</v>
      </c>
      <c r="AQ2520" s="152"/>
      <c r="AR2520" s="152"/>
      <c r="AS2520" s="153">
        <f t="shared" si="486"/>
        <v>313</v>
      </c>
      <c r="AT2520" s="153">
        <f t="shared" si="463"/>
        <v>1</v>
      </c>
      <c r="AU2520" s="153">
        <f t="shared" si="464"/>
        <v>0</v>
      </c>
      <c r="AV2520" s="153">
        <f t="shared" si="465"/>
        <v>0</v>
      </c>
      <c r="BA2520">
        <f t="shared" si="487"/>
        <v>9</v>
      </c>
    </row>
    <row r="2521" spans="2:53" x14ac:dyDescent="0.25">
      <c r="B2521" s="155">
        <f t="shared" si="480"/>
        <v>45240.999305555553</v>
      </c>
      <c r="C2521" s="155">
        <f t="shared" si="470"/>
        <v>45240.999305555553</v>
      </c>
      <c r="D2521" s="152">
        <f t="shared" si="471"/>
        <v>7.67</v>
      </c>
      <c r="E2521" s="152"/>
      <c r="F2521" s="152"/>
      <c r="G2521" s="152"/>
      <c r="H2521" s="152" t="e">
        <f t="shared" si="472"/>
        <v>#N/A</v>
      </c>
      <c r="I2521" s="152"/>
      <c r="J2521" s="152" t="e">
        <f t="shared" si="473"/>
        <v>#N/A</v>
      </c>
      <c r="K2521" s="152"/>
      <c r="L2521" s="152"/>
      <c r="M2521" s="152"/>
      <c r="N2521" s="152"/>
      <c r="O2521" s="152"/>
      <c r="P2521" s="152"/>
      <c r="Q2521" s="152"/>
      <c r="R2521" s="152"/>
      <c r="S2521" s="152"/>
      <c r="T2521" s="153" cm="1">
        <f t="array" ref="T2521">MATCH(1,(TDU_Info!$C$5:$C$111=$T$6)*(TDU_Info!$B$5:$B$111&lt;=$B2521),0)</f>
        <v>84</v>
      </c>
      <c r="U2521" s="152">
        <f>100*(INDEX(TDU_Info!$E$5:$E$111,$T2521)/T$11+INDEX(TDU_Info!$F$5:$F$111,$T2521))</f>
        <v>5.2454000000000001</v>
      </c>
      <c r="V2521" s="152">
        <v>7.0609999999999999</v>
      </c>
      <c r="W2521" s="152">
        <v>6.7649999999999997</v>
      </c>
      <c r="X2521" s="152">
        <v>7.67</v>
      </c>
      <c r="Y2521" s="152">
        <v>7.92</v>
      </c>
      <c r="Z2521" s="152">
        <v>6.9530000000000003</v>
      </c>
      <c r="AA2521" s="152">
        <v>6.7380000000000004</v>
      </c>
      <c r="AB2521" s="152">
        <v>8.0399999999999991</v>
      </c>
      <c r="AC2521" s="152">
        <v>8.3819999999999997</v>
      </c>
      <c r="AD2521" s="152">
        <v>7.03</v>
      </c>
      <c r="AE2521" s="152">
        <v>6.7169999999999996</v>
      </c>
      <c r="AF2521" s="152">
        <v>7.67</v>
      </c>
      <c r="AG2521" s="152">
        <v>7.92</v>
      </c>
      <c r="AH2521" s="152">
        <v>6.8819999999999997</v>
      </c>
      <c r="AI2521" s="152">
        <v>6.6890000000000001</v>
      </c>
      <c r="AJ2521" s="152">
        <v>8.0399999999999991</v>
      </c>
      <c r="AK2521" s="152">
        <v>8.282</v>
      </c>
      <c r="AL2521" s="152" t="e">
        <f t="shared" si="474"/>
        <v>#N/A</v>
      </c>
      <c r="AM2521" s="152" t="e">
        <f t="shared" si="475"/>
        <v>#N/A</v>
      </c>
      <c r="AN2521" s="152" t="e">
        <f>NA()</f>
        <v>#N/A</v>
      </c>
      <c r="AO2521" s="152" t="e">
        <f>NA()</f>
        <v>#N/A</v>
      </c>
      <c r="AP2521" s="152">
        <f t="shared" si="483"/>
        <v>7.0345999999999993</v>
      </c>
      <c r="AQ2521" s="152"/>
      <c r="AR2521" s="152"/>
      <c r="AS2521" s="153">
        <f t="shared" si="486"/>
        <v>314</v>
      </c>
      <c r="AT2521" s="153">
        <f t="shared" si="463"/>
        <v>1</v>
      </c>
      <c r="AU2521" s="153">
        <f t="shared" si="464"/>
        <v>0</v>
      </c>
      <c r="AV2521" s="153">
        <f t="shared" si="465"/>
        <v>0</v>
      </c>
      <c r="BA2521">
        <f t="shared" si="487"/>
        <v>10</v>
      </c>
    </row>
    <row r="2522" spans="2:53" x14ac:dyDescent="0.25">
      <c r="B2522" s="155">
        <f t="shared" si="480"/>
        <v>45241.999305555553</v>
      </c>
      <c r="C2522" s="155">
        <f t="shared" si="470"/>
        <v>45241.999305555553</v>
      </c>
      <c r="D2522" s="152">
        <f t="shared" si="471"/>
        <v>7.67</v>
      </c>
      <c r="E2522" s="152"/>
      <c r="F2522" s="152"/>
      <c r="G2522" s="152"/>
      <c r="H2522" s="152" t="e">
        <f t="shared" si="472"/>
        <v>#N/A</v>
      </c>
      <c r="I2522" s="152"/>
      <c r="J2522" s="152" t="e">
        <f t="shared" si="473"/>
        <v>#N/A</v>
      </c>
      <c r="K2522" s="152"/>
      <c r="L2522" s="152"/>
      <c r="M2522" s="152"/>
      <c r="N2522" s="152"/>
      <c r="O2522" s="152"/>
      <c r="P2522" s="152"/>
      <c r="Q2522" s="152"/>
      <c r="R2522" s="152"/>
      <c r="S2522" s="152"/>
      <c r="T2522" s="153" cm="1">
        <f t="array" ref="T2522">MATCH(1,(TDU_Info!$C$5:$C$111=$T$6)*(TDU_Info!$B$5:$B$111&lt;=$B2522),0)</f>
        <v>84</v>
      </c>
      <c r="U2522" s="152">
        <f>100*(INDEX(TDU_Info!$E$5:$E$111,$T2522)/T$11+INDEX(TDU_Info!$F$5:$F$111,$T2522))</f>
        <v>5.2454000000000001</v>
      </c>
      <c r="V2522" s="152">
        <v>7.0609999999999999</v>
      </c>
      <c r="W2522" s="152">
        <v>6.7649999999999997</v>
      </c>
      <c r="X2522" s="152">
        <v>7.67</v>
      </c>
      <c r="Y2522" s="152">
        <v>7.92</v>
      </c>
      <c r="Z2522" s="152">
        <v>6.9530000000000003</v>
      </c>
      <c r="AA2522" s="152">
        <v>6.7380000000000004</v>
      </c>
      <c r="AB2522" s="152">
        <v>8.0399999999999991</v>
      </c>
      <c r="AC2522" s="152">
        <v>8.3819999999999997</v>
      </c>
      <c r="AD2522" s="152">
        <v>7.03</v>
      </c>
      <c r="AE2522" s="152">
        <v>6.7169999999999996</v>
      </c>
      <c r="AF2522" s="152">
        <v>7.67</v>
      </c>
      <c r="AG2522" s="152">
        <v>7.92</v>
      </c>
      <c r="AH2522" s="152">
        <v>6.8819999999999997</v>
      </c>
      <c r="AI2522" s="152">
        <v>6.6890000000000001</v>
      </c>
      <c r="AJ2522" s="152">
        <v>8.0399999999999991</v>
      </c>
      <c r="AK2522" s="152">
        <v>8.282</v>
      </c>
      <c r="AL2522" s="152" t="e">
        <f t="shared" si="474"/>
        <v>#N/A</v>
      </c>
      <c r="AM2522" s="152" t="e">
        <f t="shared" si="475"/>
        <v>#N/A</v>
      </c>
      <c r="AN2522" s="152" t="e">
        <f>NA()</f>
        <v>#N/A</v>
      </c>
      <c r="AO2522" s="152" t="e">
        <f>NA()</f>
        <v>#N/A</v>
      </c>
      <c r="AP2522" s="152">
        <f t="shared" si="483"/>
        <v>7.0345999999999993</v>
      </c>
      <c r="AQ2522" s="152"/>
      <c r="AR2522" s="152"/>
      <c r="AS2522" s="153">
        <f t="shared" si="486"/>
        <v>315</v>
      </c>
      <c r="AT2522" s="153">
        <f t="shared" si="463"/>
        <v>1</v>
      </c>
      <c r="AU2522" s="153">
        <f t="shared" si="464"/>
        <v>0</v>
      </c>
      <c r="AV2522" s="153">
        <f t="shared" si="465"/>
        <v>0</v>
      </c>
      <c r="BA2522">
        <f t="shared" si="487"/>
        <v>11</v>
      </c>
    </row>
    <row r="2523" spans="2:53" x14ac:dyDescent="0.25">
      <c r="B2523" s="155">
        <f t="shared" si="480"/>
        <v>45242.999305555553</v>
      </c>
      <c r="C2523" s="155">
        <f t="shared" si="470"/>
        <v>45242.999305555553</v>
      </c>
      <c r="D2523" s="152">
        <f t="shared" si="471"/>
        <v>7.67</v>
      </c>
      <c r="E2523" s="152"/>
      <c r="F2523" s="152"/>
      <c r="G2523" s="152"/>
      <c r="H2523" s="152" t="e">
        <f t="shared" si="472"/>
        <v>#N/A</v>
      </c>
      <c r="I2523" s="152"/>
      <c r="J2523" s="152" t="e">
        <f t="shared" si="473"/>
        <v>#N/A</v>
      </c>
      <c r="K2523" s="152"/>
      <c r="L2523" s="152"/>
      <c r="M2523" s="152"/>
      <c r="N2523" s="152"/>
      <c r="O2523" s="152"/>
      <c r="P2523" s="152"/>
      <c r="Q2523" s="152"/>
      <c r="R2523" s="152"/>
      <c r="S2523" s="152"/>
      <c r="T2523" s="153" cm="1">
        <f t="array" ref="T2523">MATCH(1,(TDU_Info!$C$5:$C$111=$T$6)*(TDU_Info!$B$5:$B$111&lt;=$B2523),0)</f>
        <v>84</v>
      </c>
      <c r="U2523" s="152">
        <f>100*(INDEX(TDU_Info!$E$5:$E$111,$T2523)/T$11+INDEX(TDU_Info!$F$5:$F$111,$T2523))</f>
        <v>5.2454000000000001</v>
      </c>
      <c r="V2523" s="152">
        <v>7.0609999999999999</v>
      </c>
      <c r="W2523" s="152">
        <v>6.7649999999999997</v>
      </c>
      <c r="X2523" s="152">
        <v>7.67</v>
      </c>
      <c r="Y2523" s="152">
        <v>7.92</v>
      </c>
      <c r="Z2523" s="152">
        <v>6.9530000000000003</v>
      </c>
      <c r="AA2523" s="152">
        <v>6.7380000000000004</v>
      </c>
      <c r="AB2523" s="152">
        <v>8.0399999999999991</v>
      </c>
      <c r="AC2523" s="152">
        <v>8.3819999999999997</v>
      </c>
      <c r="AD2523" s="152">
        <v>7.03</v>
      </c>
      <c r="AE2523" s="152">
        <v>6.7169999999999996</v>
      </c>
      <c r="AF2523" s="152">
        <v>7.67</v>
      </c>
      <c r="AG2523" s="152">
        <v>7.92</v>
      </c>
      <c r="AH2523" s="152">
        <v>6.8819999999999997</v>
      </c>
      <c r="AI2523" s="152">
        <v>6.6890000000000001</v>
      </c>
      <c r="AJ2523" s="152">
        <v>8.0399999999999991</v>
      </c>
      <c r="AK2523" s="152">
        <v>8.282</v>
      </c>
      <c r="AL2523" s="152" t="e">
        <f t="shared" si="474"/>
        <v>#N/A</v>
      </c>
      <c r="AM2523" s="152" t="e">
        <f t="shared" si="475"/>
        <v>#N/A</v>
      </c>
      <c r="AN2523" s="152" t="e">
        <f>NA()</f>
        <v>#N/A</v>
      </c>
      <c r="AO2523" s="152" t="e">
        <f>NA()</f>
        <v>#N/A</v>
      </c>
      <c r="AP2523" s="152">
        <f t="shared" si="483"/>
        <v>7.0345999999999993</v>
      </c>
      <c r="AQ2523" s="152"/>
      <c r="AR2523" s="152"/>
      <c r="AS2523" s="153">
        <f t="shared" si="486"/>
        <v>316</v>
      </c>
      <c r="AT2523" s="153">
        <f t="shared" si="463"/>
        <v>1</v>
      </c>
      <c r="AU2523" s="153">
        <f t="shared" si="464"/>
        <v>0</v>
      </c>
      <c r="AV2523" s="153">
        <f t="shared" si="465"/>
        <v>0</v>
      </c>
      <c r="BA2523">
        <f t="shared" si="487"/>
        <v>12</v>
      </c>
    </row>
    <row r="2524" spans="2:53" x14ac:dyDescent="0.25">
      <c r="B2524" s="155">
        <f t="shared" si="480"/>
        <v>45243.999305555553</v>
      </c>
      <c r="C2524" s="155">
        <f t="shared" si="470"/>
        <v>45243.999305555553</v>
      </c>
      <c r="D2524" s="152">
        <f t="shared" si="471"/>
        <v>7.67</v>
      </c>
      <c r="E2524" s="152"/>
      <c r="F2524" s="152"/>
      <c r="G2524" s="152"/>
      <c r="H2524" s="152" t="e">
        <f t="shared" si="472"/>
        <v>#N/A</v>
      </c>
      <c r="I2524" s="152"/>
      <c r="J2524" s="152" t="e">
        <f t="shared" si="473"/>
        <v>#N/A</v>
      </c>
      <c r="K2524" s="152"/>
      <c r="L2524" s="152"/>
      <c r="M2524" s="152"/>
      <c r="N2524" s="152"/>
      <c r="O2524" s="152"/>
      <c r="P2524" s="152"/>
      <c r="Q2524" s="152"/>
      <c r="R2524" s="152"/>
      <c r="S2524" s="152"/>
      <c r="T2524" s="153" cm="1">
        <f t="array" ref="T2524">MATCH(1,(TDU_Info!$C$5:$C$111=$T$6)*(TDU_Info!$B$5:$B$111&lt;=$B2524),0)</f>
        <v>84</v>
      </c>
      <c r="U2524" s="152">
        <f>100*(INDEX(TDU_Info!$E$5:$E$111,$T2524)/T$11+INDEX(TDU_Info!$F$5:$F$111,$T2524))</f>
        <v>5.2454000000000001</v>
      </c>
      <c r="V2524" s="152">
        <v>7.0609999999999999</v>
      </c>
      <c r="W2524" s="152">
        <v>6.7649999999999997</v>
      </c>
      <c r="X2524" s="152">
        <v>7.67</v>
      </c>
      <c r="Y2524" s="152">
        <v>7.92</v>
      </c>
      <c r="Z2524" s="152">
        <v>6.9530000000000003</v>
      </c>
      <c r="AA2524" s="152">
        <v>6.7380000000000004</v>
      </c>
      <c r="AB2524" s="152">
        <v>8.0399999999999991</v>
      </c>
      <c r="AC2524" s="152">
        <v>8.3819999999999997</v>
      </c>
      <c r="AD2524" s="152">
        <v>7.03</v>
      </c>
      <c r="AE2524" s="152">
        <v>6.7169999999999996</v>
      </c>
      <c r="AF2524" s="152">
        <v>7.67</v>
      </c>
      <c r="AG2524" s="152">
        <v>7.92</v>
      </c>
      <c r="AH2524" s="152">
        <v>6.8819999999999997</v>
      </c>
      <c r="AI2524" s="152">
        <v>6.6890000000000001</v>
      </c>
      <c r="AJ2524" s="152">
        <v>8.0399999999999991</v>
      </c>
      <c r="AK2524" s="152">
        <v>8.282</v>
      </c>
      <c r="AL2524" s="152" t="e">
        <f t="shared" si="474"/>
        <v>#N/A</v>
      </c>
      <c r="AM2524" s="152" t="e">
        <f t="shared" si="475"/>
        <v>#N/A</v>
      </c>
      <c r="AN2524" s="152" t="e">
        <f>NA()</f>
        <v>#N/A</v>
      </c>
      <c r="AO2524" s="152" t="e">
        <f>NA()</f>
        <v>#N/A</v>
      </c>
      <c r="AP2524" s="152">
        <f t="shared" si="483"/>
        <v>7.0345999999999993</v>
      </c>
      <c r="AQ2524" s="152"/>
      <c r="AR2524" s="152"/>
      <c r="AS2524" s="153">
        <f t="shared" si="486"/>
        <v>317</v>
      </c>
      <c r="AT2524" s="153">
        <f t="shared" si="463"/>
        <v>1</v>
      </c>
      <c r="AU2524" s="153">
        <f t="shared" si="464"/>
        <v>0</v>
      </c>
      <c r="AV2524" s="153">
        <f t="shared" si="465"/>
        <v>0</v>
      </c>
      <c r="BA2524">
        <f t="shared" si="487"/>
        <v>13</v>
      </c>
    </row>
    <row r="2525" spans="2:53" x14ac:dyDescent="0.25">
      <c r="B2525" s="155">
        <f t="shared" si="480"/>
        <v>45244.999305555553</v>
      </c>
      <c r="C2525" s="155">
        <f t="shared" si="470"/>
        <v>45244.999305555553</v>
      </c>
      <c r="D2525" s="152">
        <f t="shared" si="471"/>
        <v>7.67</v>
      </c>
      <c r="E2525" s="152"/>
      <c r="F2525" s="152"/>
      <c r="G2525" s="152"/>
      <c r="H2525" s="152" t="e">
        <f t="shared" si="472"/>
        <v>#N/A</v>
      </c>
      <c r="I2525" s="152"/>
      <c r="J2525" s="152" t="e">
        <f t="shared" si="473"/>
        <v>#N/A</v>
      </c>
      <c r="K2525" s="152"/>
      <c r="L2525" s="152"/>
      <c r="M2525" s="152"/>
      <c r="N2525" s="152"/>
      <c r="O2525" s="152"/>
      <c r="P2525" s="152"/>
      <c r="Q2525" s="152"/>
      <c r="R2525" s="152"/>
      <c r="S2525" s="152"/>
      <c r="T2525" s="153" cm="1">
        <f t="array" ref="T2525">MATCH(1,(TDU_Info!$C$5:$C$111=$T$6)*(TDU_Info!$B$5:$B$111&lt;=$B2525),0)</f>
        <v>84</v>
      </c>
      <c r="U2525" s="152">
        <f>100*(INDEX(TDU_Info!$E$5:$E$111,$T2525)/T$11+INDEX(TDU_Info!$F$5:$F$111,$T2525))</f>
        <v>5.2454000000000001</v>
      </c>
      <c r="V2525" s="152">
        <v>7.0609999999999999</v>
      </c>
      <c r="W2525" s="152">
        <v>6.6950000000000003</v>
      </c>
      <c r="X2525" s="152">
        <v>7.67</v>
      </c>
      <c r="Y2525" s="152">
        <v>8.02</v>
      </c>
      <c r="Z2525" s="152">
        <v>6.9530000000000003</v>
      </c>
      <c r="AA2525" s="152">
        <v>6.7380000000000004</v>
      </c>
      <c r="AB2525" s="152">
        <v>8.0399999999999991</v>
      </c>
      <c r="AC2525" s="152">
        <v>8.39</v>
      </c>
      <c r="AD2525" s="152">
        <v>7.03</v>
      </c>
      <c r="AE2525" s="152">
        <v>6.6470000000000002</v>
      </c>
      <c r="AF2525" s="152">
        <v>7.67</v>
      </c>
      <c r="AG2525" s="152">
        <v>8.02</v>
      </c>
      <c r="AH2525" s="152">
        <v>6.8819999999999997</v>
      </c>
      <c r="AI2525" s="152">
        <v>6.6890000000000001</v>
      </c>
      <c r="AJ2525" s="152">
        <v>8.0399999999999991</v>
      </c>
      <c r="AK2525" s="152">
        <v>8.39</v>
      </c>
      <c r="AL2525" s="152" t="e">
        <f t="shared" si="474"/>
        <v>#N/A</v>
      </c>
      <c r="AM2525" s="152" t="e">
        <f t="shared" si="475"/>
        <v>#N/A</v>
      </c>
      <c r="AN2525" s="152" t="e">
        <f>NA()</f>
        <v>#N/A</v>
      </c>
      <c r="AO2525" s="152" t="e">
        <f>NA()</f>
        <v>#N/A</v>
      </c>
      <c r="AP2525" s="152">
        <f t="shared" si="483"/>
        <v>7.0345999999999993</v>
      </c>
      <c r="AQ2525" s="152"/>
      <c r="AR2525" s="152"/>
      <c r="AS2525" s="153">
        <f t="shared" si="486"/>
        <v>318</v>
      </c>
      <c r="AT2525" s="153">
        <f t="shared" si="463"/>
        <v>1</v>
      </c>
      <c r="AU2525" s="153">
        <f t="shared" si="464"/>
        <v>0</v>
      </c>
      <c r="AV2525" s="153">
        <f t="shared" si="465"/>
        <v>0</v>
      </c>
      <c r="BA2525">
        <f t="shared" si="487"/>
        <v>14</v>
      </c>
    </row>
    <row r="2526" spans="2:53" x14ac:dyDescent="0.25">
      <c r="B2526" s="155">
        <f t="shared" si="480"/>
        <v>45245.999305555553</v>
      </c>
      <c r="C2526" s="155">
        <f t="shared" si="470"/>
        <v>45245.999305555553</v>
      </c>
      <c r="D2526" s="152">
        <f t="shared" si="471"/>
        <v>7.67</v>
      </c>
      <c r="E2526" s="152"/>
      <c r="F2526" s="152"/>
      <c r="G2526" s="152"/>
      <c r="H2526" s="152" t="e">
        <f t="shared" si="472"/>
        <v>#N/A</v>
      </c>
      <c r="I2526" s="152"/>
      <c r="J2526" s="152" t="e">
        <f t="shared" si="473"/>
        <v>#N/A</v>
      </c>
      <c r="K2526" s="152"/>
      <c r="L2526" s="152"/>
      <c r="M2526" s="152"/>
      <c r="N2526" s="152"/>
      <c r="O2526" s="152"/>
      <c r="P2526" s="152"/>
      <c r="Q2526" s="152"/>
      <c r="R2526" s="152"/>
      <c r="S2526" s="152"/>
      <c r="T2526" s="153" cm="1">
        <f t="array" ref="T2526">MATCH(1,(TDU_Info!$C$5:$C$111=$T$6)*(TDU_Info!$B$5:$B$111&lt;=$B2526),0)</f>
        <v>84</v>
      </c>
      <c r="U2526" s="152">
        <f>100*(INDEX(TDU_Info!$E$5:$E$111,$T2526)/T$11+INDEX(TDU_Info!$F$5:$F$111,$T2526))</f>
        <v>5.2454000000000001</v>
      </c>
      <c r="V2526" s="152">
        <v>7.0629999999999997</v>
      </c>
      <c r="W2526" s="152">
        <v>6.6950000000000003</v>
      </c>
      <c r="X2526" s="152">
        <v>7.67</v>
      </c>
      <c r="Y2526" s="152">
        <v>8.02</v>
      </c>
      <c r="Z2526" s="152">
        <v>6.9550000000000001</v>
      </c>
      <c r="AA2526" s="152">
        <v>6.7380000000000004</v>
      </c>
      <c r="AB2526" s="152">
        <v>8.0399999999999991</v>
      </c>
      <c r="AC2526" s="152">
        <v>8.39</v>
      </c>
      <c r="AD2526" s="152">
        <v>7.0309999999999997</v>
      </c>
      <c r="AE2526" s="152">
        <v>6.6470000000000002</v>
      </c>
      <c r="AF2526" s="152">
        <v>7.67</v>
      </c>
      <c r="AG2526" s="152">
        <v>8.02</v>
      </c>
      <c r="AH2526" s="152">
        <v>6.923</v>
      </c>
      <c r="AI2526" s="152">
        <v>6.6890000000000001</v>
      </c>
      <c r="AJ2526" s="152">
        <v>8.0399999999999991</v>
      </c>
      <c r="AK2526" s="152">
        <v>8.39</v>
      </c>
      <c r="AL2526" s="152" t="e">
        <f t="shared" si="474"/>
        <v>#N/A</v>
      </c>
      <c r="AM2526" s="152" t="e">
        <f t="shared" si="475"/>
        <v>#N/A</v>
      </c>
      <c r="AN2526" s="152" t="e">
        <f>NA()</f>
        <v>#N/A</v>
      </c>
      <c r="AO2526" s="152" t="e">
        <f>NA()</f>
        <v>#N/A</v>
      </c>
      <c r="AP2526" s="152">
        <f t="shared" si="483"/>
        <v>7.0345999999999993</v>
      </c>
      <c r="AQ2526" s="152"/>
      <c r="AR2526" s="152"/>
      <c r="AS2526" s="153">
        <f t="shared" si="486"/>
        <v>319</v>
      </c>
      <c r="AT2526" s="153">
        <f t="shared" si="463"/>
        <v>1</v>
      </c>
      <c r="AU2526" s="153">
        <f t="shared" si="464"/>
        <v>0</v>
      </c>
      <c r="AV2526" s="153">
        <f t="shared" si="465"/>
        <v>0</v>
      </c>
      <c r="BA2526">
        <f t="shared" si="487"/>
        <v>15</v>
      </c>
    </row>
    <row r="2527" spans="2:53" x14ac:dyDescent="0.25">
      <c r="B2527" s="155">
        <f t="shared" si="480"/>
        <v>45246.999305555553</v>
      </c>
      <c r="C2527" s="155">
        <f t="shared" si="470"/>
        <v>45246.999305555553</v>
      </c>
      <c r="D2527" s="152">
        <f t="shared" si="471"/>
        <v>7.67</v>
      </c>
      <c r="E2527" s="152"/>
      <c r="F2527" s="152"/>
      <c r="G2527" s="152"/>
      <c r="H2527" s="152" t="e">
        <f t="shared" si="472"/>
        <v>#N/A</v>
      </c>
      <c r="I2527" s="152"/>
      <c r="J2527" s="152" t="e">
        <f t="shared" si="473"/>
        <v>#N/A</v>
      </c>
      <c r="K2527" s="152"/>
      <c r="L2527" s="152"/>
      <c r="M2527" s="152"/>
      <c r="N2527" s="152"/>
      <c r="O2527" s="152"/>
      <c r="P2527" s="152"/>
      <c r="Q2527" s="152"/>
      <c r="R2527" s="152"/>
      <c r="S2527" s="152"/>
      <c r="T2527" s="153" cm="1">
        <f t="array" ref="T2527">MATCH(1,(TDU_Info!$C$5:$C$111=$T$6)*(TDU_Info!$B$5:$B$111&lt;=$B2527),0)</f>
        <v>84</v>
      </c>
      <c r="U2527" s="152">
        <f>100*(INDEX(TDU_Info!$E$5:$E$111,$T2527)/T$11+INDEX(TDU_Info!$F$5:$F$111,$T2527))</f>
        <v>5.2454000000000001</v>
      </c>
      <c r="V2527" s="152">
        <v>7.0629999999999997</v>
      </c>
      <c r="W2527" s="152">
        <v>6.6950000000000003</v>
      </c>
      <c r="X2527" s="152">
        <v>7.67</v>
      </c>
      <c r="Y2527" s="152">
        <v>8.02</v>
      </c>
      <c r="Z2527" s="152">
        <v>6.9550000000000001</v>
      </c>
      <c r="AA2527" s="152">
        <v>6.7380000000000004</v>
      </c>
      <c r="AB2527" s="152">
        <v>8.0399999999999991</v>
      </c>
      <c r="AC2527" s="152">
        <v>8.39</v>
      </c>
      <c r="AD2527" s="152">
        <v>7.0309999999999997</v>
      </c>
      <c r="AE2527" s="152">
        <v>6.6470000000000002</v>
      </c>
      <c r="AF2527" s="152">
        <v>7.67</v>
      </c>
      <c r="AG2527" s="152">
        <v>8.02</v>
      </c>
      <c r="AH2527" s="152">
        <v>6.923</v>
      </c>
      <c r="AI2527" s="152">
        <v>6.6890000000000001</v>
      </c>
      <c r="AJ2527" s="152">
        <v>8.0399999999999991</v>
      </c>
      <c r="AK2527" s="152">
        <v>8.39</v>
      </c>
      <c r="AL2527" s="152" t="e">
        <f t="shared" si="474"/>
        <v>#N/A</v>
      </c>
      <c r="AM2527" s="152" t="e">
        <f t="shared" si="475"/>
        <v>#N/A</v>
      </c>
      <c r="AN2527" s="152" t="e">
        <f>NA()</f>
        <v>#N/A</v>
      </c>
      <c r="AO2527" s="152" t="e">
        <f>NA()</f>
        <v>#N/A</v>
      </c>
      <c r="AP2527" s="152">
        <f t="shared" si="483"/>
        <v>7.0345999999999993</v>
      </c>
      <c r="AQ2527" s="152"/>
      <c r="AR2527" s="152"/>
      <c r="AS2527" s="153">
        <f t="shared" si="486"/>
        <v>320</v>
      </c>
      <c r="AT2527" s="153">
        <f t="shared" si="463"/>
        <v>1</v>
      </c>
      <c r="AU2527" s="153">
        <f t="shared" si="464"/>
        <v>0</v>
      </c>
      <c r="AV2527" s="153">
        <f t="shared" si="465"/>
        <v>0</v>
      </c>
      <c r="BA2527">
        <f t="shared" si="487"/>
        <v>16</v>
      </c>
    </row>
    <row r="2528" spans="2:53" x14ac:dyDescent="0.25">
      <c r="B2528" s="155">
        <f t="shared" si="480"/>
        <v>45247.999305555553</v>
      </c>
      <c r="C2528" s="155">
        <f t="shared" si="470"/>
        <v>45247.999305555553</v>
      </c>
      <c r="D2528" s="152">
        <f t="shared" si="471"/>
        <v>7.67</v>
      </c>
      <c r="E2528" s="152"/>
      <c r="F2528" s="152"/>
      <c r="G2528" s="152"/>
      <c r="H2528" s="152" t="e">
        <f t="shared" si="472"/>
        <v>#N/A</v>
      </c>
      <c r="I2528" s="152"/>
      <c r="J2528" s="152" t="e">
        <f t="shared" si="473"/>
        <v>#N/A</v>
      </c>
      <c r="K2528" s="152"/>
      <c r="L2528" s="152"/>
      <c r="M2528" s="152"/>
      <c r="N2528" s="152"/>
      <c r="O2528" s="152"/>
      <c r="P2528" s="152"/>
      <c r="Q2528" s="152"/>
      <c r="R2528" s="152"/>
      <c r="S2528" s="152"/>
      <c r="T2528" s="153" cm="1">
        <f t="array" ref="T2528">MATCH(1,(TDU_Info!$C$5:$C$111=$T$6)*(TDU_Info!$B$5:$B$111&lt;=$B2528),0)</f>
        <v>84</v>
      </c>
      <c r="U2528" s="152">
        <f>100*(INDEX(TDU_Info!$E$5:$E$111,$T2528)/T$11+INDEX(TDU_Info!$F$5:$F$111,$T2528))</f>
        <v>5.2454000000000001</v>
      </c>
      <c r="V2528" s="152">
        <v>7.0430000000000001</v>
      </c>
      <c r="W2528" s="152">
        <v>6.6580000000000004</v>
      </c>
      <c r="X2528" s="152">
        <v>7.67</v>
      </c>
      <c r="Y2528" s="152">
        <v>8.02</v>
      </c>
      <c r="Z2528" s="152">
        <v>6.9340000000000002</v>
      </c>
      <c r="AA2528" s="152">
        <v>6.7320000000000002</v>
      </c>
      <c r="AB2528" s="152">
        <v>8.0399999999999991</v>
      </c>
      <c r="AC2528" s="152">
        <v>8.39</v>
      </c>
      <c r="AD2528" s="152">
        <v>7.0209999999999999</v>
      </c>
      <c r="AE2528" s="152">
        <v>6.6139999999999999</v>
      </c>
      <c r="AF2528" s="152">
        <v>7.67</v>
      </c>
      <c r="AG2528" s="152">
        <v>8.02</v>
      </c>
      <c r="AH2528" s="152">
        <v>6.9119999999999999</v>
      </c>
      <c r="AI2528" s="152">
        <v>6.6859999999999999</v>
      </c>
      <c r="AJ2528" s="152">
        <v>8.0399999999999991</v>
      </c>
      <c r="AK2528" s="152">
        <v>8.39</v>
      </c>
      <c r="AL2528" s="152" t="e">
        <f t="shared" si="474"/>
        <v>#N/A</v>
      </c>
      <c r="AM2528" s="152" t="e">
        <f t="shared" si="475"/>
        <v>#N/A</v>
      </c>
      <c r="AN2528" s="152" t="e">
        <f>NA()</f>
        <v>#N/A</v>
      </c>
      <c r="AO2528" s="152" t="e">
        <f>NA()</f>
        <v>#N/A</v>
      </c>
      <c r="AP2528" s="152">
        <f t="shared" si="483"/>
        <v>7.0345999999999993</v>
      </c>
      <c r="AQ2528" s="152"/>
      <c r="AR2528" s="152"/>
      <c r="AS2528" s="153">
        <f t="shared" si="486"/>
        <v>321</v>
      </c>
      <c r="AT2528" s="153">
        <f t="shared" si="463"/>
        <v>1</v>
      </c>
      <c r="AU2528" s="153">
        <f t="shared" si="464"/>
        <v>0</v>
      </c>
      <c r="AV2528" s="153">
        <f t="shared" si="465"/>
        <v>0</v>
      </c>
      <c r="BA2528">
        <f t="shared" si="487"/>
        <v>17</v>
      </c>
    </row>
    <row r="2529" spans="2:53" x14ac:dyDescent="0.25">
      <c r="B2529" s="155">
        <f t="shared" si="480"/>
        <v>45248.999305555553</v>
      </c>
      <c r="C2529" s="155">
        <f t="shared" si="470"/>
        <v>45248.999305555553</v>
      </c>
      <c r="D2529" s="152">
        <f t="shared" si="471"/>
        <v>7.67</v>
      </c>
      <c r="E2529" s="152"/>
      <c r="F2529" s="152"/>
      <c r="G2529" s="152"/>
      <c r="H2529" s="152" t="e">
        <f t="shared" si="472"/>
        <v>#N/A</v>
      </c>
      <c r="I2529" s="152"/>
      <c r="J2529" s="152" t="e">
        <f t="shared" si="473"/>
        <v>#N/A</v>
      </c>
      <c r="K2529" s="152"/>
      <c r="L2529" s="152"/>
      <c r="M2529" s="152"/>
      <c r="N2529" s="152"/>
      <c r="O2529" s="152"/>
      <c r="P2529" s="152"/>
      <c r="Q2529" s="152"/>
      <c r="R2529" s="152"/>
      <c r="S2529" s="152"/>
      <c r="T2529" s="153" cm="1">
        <f t="array" ref="T2529">MATCH(1,(TDU_Info!$C$5:$C$111=$T$6)*(TDU_Info!$B$5:$B$111&lt;=$B2529),0)</f>
        <v>84</v>
      </c>
      <c r="U2529" s="152">
        <f>100*(INDEX(TDU_Info!$E$5:$E$111,$T2529)/T$11+INDEX(TDU_Info!$F$5:$F$111,$T2529))</f>
        <v>5.2454000000000001</v>
      </c>
      <c r="V2529" s="152">
        <v>7.0430000000000001</v>
      </c>
      <c r="W2529" s="152">
        <v>6.6580000000000004</v>
      </c>
      <c r="X2529" s="152">
        <v>7.67</v>
      </c>
      <c r="Y2529" s="152">
        <v>8.02</v>
      </c>
      <c r="Z2529" s="152">
        <v>6.9340000000000002</v>
      </c>
      <c r="AA2529" s="152">
        <v>6.7320000000000002</v>
      </c>
      <c r="AB2529" s="152">
        <v>8.0399999999999991</v>
      </c>
      <c r="AC2529" s="152">
        <v>8.39</v>
      </c>
      <c r="AD2529" s="152">
        <v>7.0209999999999999</v>
      </c>
      <c r="AE2529" s="152">
        <v>6.6139999999999999</v>
      </c>
      <c r="AF2529" s="152">
        <v>7.67</v>
      </c>
      <c r="AG2529" s="152">
        <v>8.02</v>
      </c>
      <c r="AH2529" s="152">
        <v>6.9119999999999999</v>
      </c>
      <c r="AI2529" s="152">
        <v>6.6859999999999999</v>
      </c>
      <c r="AJ2529" s="152">
        <v>8.0399999999999991</v>
      </c>
      <c r="AK2529" s="152">
        <v>8.39</v>
      </c>
      <c r="AL2529" s="152" t="e">
        <f t="shared" si="474"/>
        <v>#N/A</v>
      </c>
      <c r="AM2529" s="152" t="e">
        <f t="shared" si="475"/>
        <v>#N/A</v>
      </c>
      <c r="AN2529" s="152" t="e">
        <f>NA()</f>
        <v>#N/A</v>
      </c>
      <c r="AO2529" s="152" t="e">
        <f>NA()</f>
        <v>#N/A</v>
      </c>
      <c r="AP2529" s="152">
        <f t="shared" si="483"/>
        <v>7.0345999999999993</v>
      </c>
      <c r="AQ2529" s="152"/>
      <c r="AR2529" s="152"/>
      <c r="AS2529" s="153">
        <f t="shared" si="486"/>
        <v>322</v>
      </c>
      <c r="AT2529" s="153">
        <f t="shared" si="463"/>
        <v>1</v>
      </c>
      <c r="AU2529" s="153">
        <f t="shared" si="464"/>
        <v>0</v>
      </c>
      <c r="AV2529" s="153">
        <f t="shared" si="465"/>
        <v>0</v>
      </c>
      <c r="BA2529">
        <f t="shared" si="487"/>
        <v>18</v>
      </c>
    </row>
    <row r="2530" spans="2:53" x14ac:dyDescent="0.25">
      <c r="B2530" s="155">
        <f t="shared" si="480"/>
        <v>45249.999305555553</v>
      </c>
      <c r="C2530" s="155">
        <f t="shared" si="470"/>
        <v>45249.999305555553</v>
      </c>
      <c r="D2530" s="152">
        <f t="shared" si="471"/>
        <v>7.67</v>
      </c>
      <c r="E2530" s="152"/>
      <c r="F2530" s="152"/>
      <c r="G2530" s="152"/>
      <c r="H2530" s="152" t="e">
        <f t="shared" si="472"/>
        <v>#N/A</v>
      </c>
      <c r="I2530" s="152"/>
      <c r="J2530" s="152" t="e">
        <f t="shared" si="473"/>
        <v>#N/A</v>
      </c>
      <c r="K2530" s="152"/>
      <c r="L2530" s="152"/>
      <c r="M2530" s="152"/>
      <c r="N2530" s="152"/>
      <c r="O2530" s="152"/>
      <c r="P2530" s="152"/>
      <c r="Q2530" s="152"/>
      <c r="R2530" s="152"/>
      <c r="S2530" s="152"/>
      <c r="T2530" s="153" cm="1">
        <f t="array" ref="T2530">MATCH(1,(TDU_Info!$C$5:$C$111=$T$6)*(TDU_Info!$B$5:$B$111&lt;=$B2530),0)</f>
        <v>84</v>
      </c>
      <c r="U2530" s="152">
        <f>100*(INDEX(TDU_Info!$E$5:$E$111,$T2530)/T$11+INDEX(TDU_Info!$F$5:$F$111,$T2530))</f>
        <v>5.2454000000000001</v>
      </c>
      <c r="V2530" s="152">
        <v>7.0430000000000001</v>
      </c>
      <c r="W2530" s="152">
        <v>6.6580000000000004</v>
      </c>
      <c r="X2530" s="152">
        <v>7.67</v>
      </c>
      <c r="Y2530" s="152">
        <v>8.02</v>
      </c>
      <c r="Z2530" s="152">
        <v>6.9340000000000002</v>
      </c>
      <c r="AA2530" s="152">
        <v>6.7320000000000002</v>
      </c>
      <c r="AB2530" s="152">
        <v>8.0399999999999991</v>
      </c>
      <c r="AC2530" s="152">
        <v>8.39</v>
      </c>
      <c r="AD2530" s="152">
        <v>7.0209999999999999</v>
      </c>
      <c r="AE2530" s="152">
        <v>6.6139999999999999</v>
      </c>
      <c r="AF2530" s="152">
        <v>7.67</v>
      </c>
      <c r="AG2530" s="152">
        <v>8.02</v>
      </c>
      <c r="AH2530" s="152">
        <v>6.9119999999999999</v>
      </c>
      <c r="AI2530" s="152">
        <v>6.6859999999999999</v>
      </c>
      <c r="AJ2530" s="152">
        <v>8.0399999999999991</v>
      </c>
      <c r="AK2530" s="152">
        <v>8.39</v>
      </c>
      <c r="AL2530" s="152" t="e">
        <f t="shared" si="474"/>
        <v>#N/A</v>
      </c>
      <c r="AM2530" s="152" t="e">
        <f t="shared" si="475"/>
        <v>#N/A</v>
      </c>
      <c r="AN2530" s="152" t="e">
        <f>NA()</f>
        <v>#N/A</v>
      </c>
      <c r="AO2530" s="152" t="e">
        <f>NA()</f>
        <v>#N/A</v>
      </c>
      <c r="AP2530" s="152">
        <f t="shared" si="483"/>
        <v>7.0345999999999993</v>
      </c>
      <c r="AQ2530" s="152"/>
      <c r="AR2530" s="152"/>
      <c r="AS2530" s="153">
        <f t="shared" si="486"/>
        <v>323</v>
      </c>
      <c r="AT2530" s="153">
        <f t="shared" si="463"/>
        <v>1</v>
      </c>
      <c r="AU2530" s="153">
        <f t="shared" si="464"/>
        <v>0</v>
      </c>
      <c r="AV2530" s="153">
        <f t="shared" si="465"/>
        <v>0</v>
      </c>
      <c r="BA2530">
        <f t="shared" si="487"/>
        <v>19</v>
      </c>
    </row>
    <row r="2531" spans="2:53" x14ac:dyDescent="0.25">
      <c r="B2531" s="155">
        <f t="shared" si="480"/>
        <v>45250.999305555553</v>
      </c>
      <c r="C2531" s="155">
        <f t="shared" si="470"/>
        <v>45250.999305555553</v>
      </c>
      <c r="D2531" s="152">
        <f t="shared" si="471"/>
        <v>7.67</v>
      </c>
      <c r="E2531" s="152"/>
      <c r="F2531" s="152"/>
      <c r="G2531" s="152"/>
      <c r="H2531" s="152" t="e">
        <f t="shared" si="472"/>
        <v>#N/A</v>
      </c>
      <c r="I2531" s="152"/>
      <c r="J2531" s="152" t="e">
        <f t="shared" si="473"/>
        <v>#N/A</v>
      </c>
      <c r="K2531" s="152"/>
      <c r="L2531" s="152"/>
      <c r="M2531" s="152"/>
      <c r="N2531" s="152"/>
      <c r="O2531" s="152"/>
      <c r="P2531" s="152"/>
      <c r="Q2531" s="152"/>
      <c r="R2531" s="152"/>
      <c r="S2531" s="152"/>
      <c r="T2531" s="153" cm="1">
        <f t="array" ref="T2531">MATCH(1,(TDU_Info!$C$5:$C$111=$T$6)*(TDU_Info!$B$5:$B$111&lt;=$B2531),0)</f>
        <v>84</v>
      </c>
      <c r="U2531" s="152">
        <f>100*(INDEX(TDU_Info!$E$5:$E$111,$T2531)/T$11+INDEX(TDU_Info!$F$5:$F$111,$T2531))</f>
        <v>5.2454000000000001</v>
      </c>
      <c r="V2531" s="152">
        <v>7.0430000000000001</v>
      </c>
      <c r="W2531" s="152">
        <v>6.6580000000000004</v>
      </c>
      <c r="X2531" s="152">
        <v>7.67</v>
      </c>
      <c r="Y2531" s="152">
        <v>8.02</v>
      </c>
      <c r="Z2531" s="152">
        <v>6.9340000000000002</v>
      </c>
      <c r="AA2531" s="152">
        <v>6.7320000000000002</v>
      </c>
      <c r="AB2531" s="152">
        <v>8.0399999999999991</v>
      </c>
      <c r="AC2531" s="152">
        <v>8.39</v>
      </c>
      <c r="AD2531" s="152">
        <v>7.0209999999999999</v>
      </c>
      <c r="AE2531" s="152">
        <v>6.6139999999999999</v>
      </c>
      <c r="AF2531" s="152">
        <v>7.67</v>
      </c>
      <c r="AG2531" s="152">
        <v>8.02</v>
      </c>
      <c r="AH2531" s="152">
        <v>6.9119999999999999</v>
      </c>
      <c r="AI2531" s="152">
        <v>6.6859999999999999</v>
      </c>
      <c r="AJ2531" s="152">
        <v>8.0399999999999991</v>
      </c>
      <c r="AK2531" s="152">
        <v>8.39</v>
      </c>
      <c r="AL2531" s="152" t="e">
        <f t="shared" si="474"/>
        <v>#N/A</v>
      </c>
      <c r="AM2531" s="152" t="e">
        <f t="shared" si="475"/>
        <v>#N/A</v>
      </c>
      <c r="AN2531" s="152" t="e">
        <f>NA()</f>
        <v>#N/A</v>
      </c>
      <c r="AO2531" s="152" t="e">
        <f>NA()</f>
        <v>#N/A</v>
      </c>
      <c r="AP2531" s="152">
        <f t="shared" si="483"/>
        <v>7.0345999999999993</v>
      </c>
      <c r="AQ2531" s="152"/>
      <c r="AR2531" s="152"/>
      <c r="AS2531" s="153">
        <f t="shared" si="486"/>
        <v>324</v>
      </c>
      <c r="AT2531" s="153">
        <f t="shared" si="463"/>
        <v>1</v>
      </c>
      <c r="AU2531" s="153">
        <f t="shared" si="464"/>
        <v>0</v>
      </c>
      <c r="AV2531" s="153">
        <f t="shared" si="465"/>
        <v>0</v>
      </c>
      <c r="BA2531">
        <f t="shared" si="487"/>
        <v>20</v>
      </c>
    </row>
    <row r="2532" spans="2:53" x14ac:dyDescent="0.25">
      <c r="B2532" s="155">
        <f t="shared" si="480"/>
        <v>45251.999305555553</v>
      </c>
      <c r="C2532" s="155">
        <f t="shared" si="470"/>
        <v>45251.999305555553</v>
      </c>
      <c r="D2532" s="152">
        <f t="shared" si="471"/>
        <v>7.67</v>
      </c>
      <c r="E2532" s="152"/>
      <c r="F2532" s="152"/>
      <c r="G2532" s="152"/>
      <c r="H2532" s="152" t="e">
        <f t="shared" si="472"/>
        <v>#N/A</v>
      </c>
      <c r="I2532" s="152"/>
      <c r="J2532" s="152" t="e">
        <f t="shared" si="473"/>
        <v>#N/A</v>
      </c>
      <c r="K2532" s="152"/>
      <c r="L2532" s="152"/>
      <c r="M2532" s="152"/>
      <c r="N2532" s="152"/>
      <c r="O2532" s="152"/>
      <c r="P2532" s="152"/>
      <c r="Q2532" s="152"/>
      <c r="R2532" s="152"/>
      <c r="S2532" s="152"/>
      <c r="T2532" s="153" cm="1">
        <f t="array" ref="T2532">MATCH(1,(TDU_Info!$C$5:$C$111=$T$6)*(TDU_Info!$B$5:$B$111&lt;=$B2532),0)</f>
        <v>84</v>
      </c>
      <c r="U2532" s="152">
        <f>100*(INDEX(TDU_Info!$E$5:$E$111,$T2532)/T$11+INDEX(TDU_Info!$F$5:$F$111,$T2532))</f>
        <v>5.2454000000000001</v>
      </c>
      <c r="V2532" s="152">
        <v>7.0430000000000001</v>
      </c>
      <c r="W2532" s="152">
        <v>6.6580000000000004</v>
      </c>
      <c r="X2532" s="152">
        <v>7.67</v>
      </c>
      <c r="Y2532" s="152">
        <v>8.1199999999999992</v>
      </c>
      <c r="Z2532" s="152">
        <v>6.9340000000000002</v>
      </c>
      <c r="AA2532" s="152">
        <v>6.7320000000000002</v>
      </c>
      <c r="AB2532" s="152">
        <v>8.0399999999999991</v>
      </c>
      <c r="AC2532" s="152">
        <v>8.39</v>
      </c>
      <c r="AD2532" s="152">
        <v>7.0209999999999999</v>
      </c>
      <c r="AE2532" s="152">
        <v>6.6139999999999999</v>
      </c>
      <c r="AF2532" s="152">
        <v>7.67</v>
      </c>
      <c r="AG2532" s="152">
        <v>8.1199999999999992</v>
      </c>
      <c r="AH2532" s="152">
        <v>6.9119999999999999</v>
      </c>
      <c r="AI2532" s="152">
        <v>6.6859999999999999</v>
      </c>
      <c r="AJ2532" s="152">
        <v>8.0399999999999991</v>
      </c>
      <c r="AK2532" s="152">
        <v>8.39</v>
      </c>
      <c r="AL2532" s="152" t="e">
        <f t="shared" si="474"/>
        <v>#N/A</v>
      </c>
      <c r="AM2532" s="152" t="e">
        <f t="shared" si="475"/>
        <v>#N/A</v>
      </c>
      <c r="AN2532" s="152" t="e">
        <f>NA()</f>
        <v>#N/A</v>
      </c>
      <c r="AO2532" s="152" t="e">
        <f>NA()</f>
        <v>#N/A</v>
      </c>
      <c r="AP2532" s="152">
        <f t="shared" si="483"/>
        <v>7.0345999999999993</v>
      </c>
      <c r="AQ2532" s="152"/>
      <c r="AR2532" s="152"/>
      <c r="AS2532" s="153">
        <f t="shared" si="486"/>
        <v>325</v>
      </c>
      <c r="AT2532" s="153">
        <f t="shared" si="463"/>
        <v>1</v>
      </c>
      <c r="AU2532" s="153">
        <f t="shared" si="464"/>
        <v>0</v>
      </c>
      <c r="AV2532" s="153">
        <f t="shared" si="465"/>
        <v>0</v>
      </c>
      <c r="BA2532">
        <f t="shared" si="487"/>
        <v>21</v>
      </c>
    </row>
    <row r="2533" spans="2:53" x14ac:dyDescent="0.25">
      <c r="B2533" s="155">
        <f t="shared" si="480"/>
        <v>45252.999305555553</v>
      </c>
      <c r="C2533" s="155">
        <f t="shared" si="470"/>
        <v>45252.999305555553</v>
      </c>
      <c r="D2533" s="152">
        <f t="shared" si="471"/>
        <v>7.67</v>
      </c>
      <c r="E2533" s="152"/>
      <c r="F2533" s="152"/>
      <c r="G2533" s="152"/>
      <c r="H2533" s="152" t="e">
        <f t="shared" si="472"/>
        <v>#N/A</v>
      </c>
      <c r="I2533" s="152"/>
      <c r="J2533" s="152" t="e">
        <f t="shared" si="473"/>
        <v>#N/A</v>
      </c>
      <c r="K2533" s="152"/>
      <c r="L2533" s="152"/>
      <c r="M2533" s="152"/>
      <c r="N2533" s="152"/>
      <c r="O2533" s="152"/>
      <c r="P2533" s="152"/>
      <c r="Q2533" s="152"/>
      <c r="R2533" s="152"/>
      <c r="S2533" s="152"/>
      <c r="T2533" s="153" cm="1">
        <f t="array" ref="T2533">MATCH(1,(TDU_Info!$C$5:$C$111=$T$6)*(TDU_Info!$B$5:$B$111&lt;=$B2533),0)</f>
        <v>84</v>
      </c>
      <c r="U2533" s="152">
        <f>100*(INDEX(TDU_Info!$E$5:$E$111,$T2533)/T$11+INDEX(TDU_Info!$F$5:$F$111,$T2533))</f>
        <v>5.2454000000000001</v>
      </c>
      <c r="V2533" s="152">
        <v>7.0430000000000001</v>
      </c>
      <c r="W2533" s="152">
        <v>6.6580000000000004</v>
      </c>
      <c r="X2533" s="152">
        <v>7.67</v>
      </c>
      <c r="Y2533" s="152">
        <v>8.1199999999999992</v>
      </c>
      <c r="Z2533" s="152">
        <v>6.9340000000000002</v>
      </c>
      <c r="AA2533" s="152">
        <v>6.7320000000000002</v>
      </c>
      <c r="AB2533" s="152">
        <v>8.0399999999999991</v>
      </c>
      <c r="AC2533" s="152">
        <v>8.39</v>
      </c>
      <c r="AD2533" s="152">
        <v>7.0209999999999999</v>
      </c>
      <c r="AE2533" s="152">
        <v>6.6139999999999999</v>
      </c>
      <c r="AF2533" s="152">
        <v>7.67</v>
      </c>
      <c r="AG2533" s="152">
        <v>8.1199999999999992</v>
      </c>
      <c r="AH2533" s="152">
        <v>6.9119999999999999</v>
      </c>
      <c r="AI2533" s="152">
        <v>6.6859999999999999</v>
      </c>
      <c r="AJ2533" s="152">
        <v>8.0399999999999991</v>
      </c>
      <c r="AK2533" s="152">
        <v>8.39</v>
      </c>
      <c r="AL2533" s="152" t="e">
        <f t="shared" si="474"/>
        <v>#N/A</v>
      </c>
      <c r="AM2533" s="152" t="e">
        <f t="shared" si="475"/>
        <v>#N/A</v>
      </c>
      <c r="AN2533" s="152" t="e">
        <f>NA()</f>
        <v>#N/A</v>
      </c>
      <c r="AO2533" s="152" t="e">
        <f>NA()</f>
        <v>#N/A</v>
      </c>
      <c r="AP2533" s="152">
        <f t="shared" si="483"/>
        <v>7.0345999999999993</v>
      </c>
      <c r="AQ2533" s="152"/>
      <c r="AR2533" s="152"/>
      <c r="AS2533" s="153">
        <f t="shared" si="486"/>
        <v>326</v>
      </c>
      <c r="AT2533" s="153">
        <f t="shared" si="463"/>
        <v>1</v>
      </c>
      <c r="AU2533" s="153">
        <f t="shared" si="464"/>
        <v>0</v>
      </c>
      <c r="AV2533" s="153">
        <f t="shared" si="465"/>
        <v>0</v>
      </c>
      <c r="BA2533">
        <f t="shared" si="487"/>
        <v>22</v>
      </c>
    </row>
    <row r="2534" spans="2:53" x14ac:dyDescent="0.25">
      <c r="B2534" s="155">
        <f t="shared" si="480"/>
        <v>45253.999305555553</v>
      </c>
      <c r="C2534" s="155">
        <f t="shared" si="470"/>
        <v>45253.999305555553</v>
      </c>
      <c r="D2534" s="152">
        <f t="shared" si="471"/>
        <v>7.67</v>
      </c>
      <c r="E2534" s="152"/>
      <c r="F2534" s="152"/>
      <c r="G2534" s="152"/>
      <c r="H2534" s="152" t="e">
        <f t="shared" si="472"/>
        <v>#N/A</v>
      </c>
      <c r="I2534" s="152"/>
      <c r="J2534" s="152" t="e">
        <f t="shared" si="473"/>
        <v>#N/A</v>
      </c>
      <c r="K2534" s="152"/>
      <c r="L2534" s="152"/>
      <c r="M2534" s="152"/>
      <c r="N2534" s="152"/>
      <c r="O2534" s="152"/>
      <c r="P2534" s="152"/>
      <c r="Q2534" s="152"/>
      <c r="R2534" s="152"/>
      <c r="S2534" s="152"/>
      <c r="T2534" s="153" cm="1">
        <f t="array" ref="T2534">MATCH(1,(TDU_Info!$C$5:$C$111=$T$6)*(TDU_Info!$B$5:$B$111&lt;=$B2534),0)</f>
        <v>84</v>
      </c>
      <c r="U2534" s="152">
        <f>100*(INDEX(TDU_Info!$E$5:$E$111,$T2534)/T$11+INDEX(TDU_Info!$F$5:$F$111,$T2534))</f>
        <v>5.2454000000000001</v>
      </c>
      <c r="V2534" s="152">
        <v>7.0430000000000001</v>
      </c>
      <c r="W2534" s="152">
        <v>6.6580000000000004</v>
      </c>
      <c r="X2534" s="152">
        <v>7.67</v>
      </c>
      <c r="Y2534" s="152">
        <v>8.1199999999999992</v>
      </c>
      <c r="Z2534" s="152">
        <v>6.9340000000000002</v>
      </c>
      <c r="AA2534" s="152">
        <v>6.7320000000000002</v>
      </c>
      <c r="AB2534" s="152">
        <v>8.0399999999999991</v>
      </c>
      <c r="AC2534" s="152">
        <v>8.48</v>
      </c>
      <c r="AD2534" s="152">
        <v>7.0209999999999999</v>
      </c>
      <c r="AE2534" s="152">
        <v>6.6139999999999999</v>
      </c>
      <c r="AF2534" s="152">
        <v>7.67</v>
      </c>
      <c r="AG2534" s="152">
        <v>8.1199999999999992</v>
      </c>
      <c r="AH2534" s="152">
        <v>6.9119999999999999</v>
      </c>
      <c r="AI2534" s="152">
        <v>6.6859999999999999</v>
      </c>
      <c r="AJ2534" s="152">
        <v>8.0399999999999991</v>
      </c>
      <c r="AK2534" s="152">
        <v>8.48</v>
      </c>
      <c r="AL2534" s="152" t="e">
        <f t="shared" si="474"/>
        <v>#N/A</v>
      </c>
      <c r="AM2534" s="152" t="e">
        <f t="shared" si="475"/>
        <v>#N/A</v>
      </c>
      <c r="AN2534" s="152" t="e">
        <f>NA()</f>
        <v>#N/A</v>
      </c>
      <c r="AO2534" s="152" t="e">
        <f>NA()</f>
        <v>#N/A</v>
      </c>
      <c r="AP2534" s="152">
        <f t="shared" si="483"/>
        <v>7.0345999999999993</v>
      </c>
      <c r="AQ2534" s="152"/>
      <c r="AR2534" s="152"/>
      <c r="AS2534" s="153">
        <f t="shared" si="486"/>
        <v>327</v>
      </c>
      <c r="AT2534" s="153">
        <f t="shared" si="463"/>
        <v>1</v>
      </c>
      <c r="AU2534" s="153">
        <f t="shared" si="464"/>
        <v>0</v>
      </c>
      <c r="AV2534" s="153">
        <f t="shared" si="465"/>
        <v>0</v>
      </c>
      <c r="BA2534">
        <f t="shared" si="487"/>
        <v>23</v>
      </c>
    </row>
    <row r="2535" spans="2:53" x14ac:dyDescent="0.25">
      <c r="B2535" s="155">
        <f t="shared" si="480"/>
        <v>45254.999305555553</v>
      </c>
      <c r="C2535" s="155">
        <f t="shared" si="470"/>
        <v>45254.999305555553</v>
      </c>
      <c r="D2535" s="152">
        <f t="shared" si="471"/>
        <v>7.67</v>
      </c>
      <c r="E2535" s="152"/>
      <c r="F2535" s="152"/>
      <c r="G2535" s="152"/>
      <c r="H2535" s="152" t="e">
        <f t="shared" si="472"/>
        <v>#N/A</v>
      </c>
      <c r="I2535" s="152"/>
      <c r="J2535" s="152" t="e">
        <f t="shared" si="473"/>
        <v>#N/A</v>
      </c>
      <c r="K2535" s="152"/>
      <c r="L2535" s="152"/>
      <c r="M2535" s="152"/>
      <c r="N2535" s="152"/>
      <c r="O2535" s="152"/>
      <c r="P2535" s="152"/>
      <c r="Q2535" s="152"/>
      <c r="R2535" s="152"/>
      <c r="S2535" s="152"/>
      <c r="T2535" s="153" cm="1">
        <f t="array" ref="T2535">MATCH(1,(TDU_Info!$C$5:$C$111=$T$6)*(TDU_Info!$B$5:$B$111&lt;=$B2535),0)</f>
        <v>84</v>
      </c>
      <c r="U2535" s="152">
        <f>100*(INDEX(TDU_Info!$E$5:$E$111,$T2535)/T$11+INDEX(TDU_Info!$F$5:$F$111,$T2535))</f>
        <v>5.2454000000000001</v>
      </c>
      <c r="V2535" s="152">
        <v>7.0430000000000001</v>
      </c>
      <c r="W2535" s="152">
        <v>6.6580000000000004</v>
      </c>
      <c r="X2535" s="152">
        <v>7.67</v>
      </c>
      <c r="Y2535" s="152">
        <v>8.1199999999999992</v>
      </c>
      <c r="Z2535" s="152">
        <v>6.9340000000000002</v>
      </c>
      <c r="AA2535" s="152">
        <v>6.7320000000000002</v>
      </c>
      <c r="AB2535" s="152">
        <v>8.0399999999999991</v>
      </c>
      <c r="AC2535" s="152">
        <v>8.48</v>
      </c>
      <c r="AD2535" s="152">
        <v>7.0209999999999999</v>
      </c>
      <c r="AE2535" s="152">
        <v>6.6139999999999999</v>
      </c>
      <c r="AF2535" s="152">
        <v>7.67</v>
      </c>
      <c r="AG2535" s="152">
        <v>8.1199999999999992</v>
      </c>
      <c r="AH2535" s="152">
        <v>6.9119999999999999</v>
      </c>
      <c r="AI2535" s="152">
        <v>6.6859999999999999</v>
      </c>
      <c r="AJ2535" s="152">
        <v>8.0399999999999991</v>
      </c>
      <c r="AK2535" s="152">
        <v>8.48</v>
      </c>
      <c r="AL2535" s="152" t="e">
        <f t="shared" si="474"/>
        <v>#N/A</v>
      </c>
      <c r="AM2535" s="152" t="e">
        <f t="shared" si="475"/>
        <v>#N/A</v>
      </c>
      <c r="AN2535" s="152" t="e">
        <f>NA()</f>
        <v>#N/A</v>
      </c>
      <c r="AO2535" s="152" t="e">
        <f>NA()</f>
        <v>#N/A</v>
      </c>
      <c r="AP2535" s="152">
        <f t="shared" si="483"/>
        <v>7.0345999999999993</v>
      </c>
      <c r="AQ2535" s="152"/>
      <c r="AR2535" s="152"/>
      <c r="AS2535" s="153">
        <f t="shared" si="486"/>
        <v>328</v>
      </c>
      <c r="AT2535" s="153">
        <f t="shared" si="463"/>
        <v>1</v>
      </c>
      <c r="AU2535" s="153">
        <f t="shared" si="464"/>
        <v>0</v>
      </c>
      <c r="AV2535" s="153">
        <f t="shared" si="465"/>
        <v>0</v>
      </c>
      <c r="BA2535">
        <f t="shared" si="487"/>
        <v>24</v>
      </c>
    </row>
    <row r="2536" spans="2:53" x14ac:dyDescent="0.25">
      <c r="B2536" s="155">
        <f t="shared" si="480"/>
        <v>45255.999305555553</v>
      </c>
      <c r="C2536" s="155">
        <f t="shared" si="470"/>
        <v>45255.999305555553</v>
      </c>
      <c r="D2536" s="152">
        <f t="shared" si="471"/>
        <v>7.67</v>
      </c>
      <c r="E2536" s="152"/>
      <c r="F2536" s="152"/>
      <c r="G2536" s="152"/>
      <c r="H2536" s="152" t="e">
        <f t="shared" si="472"/>
        <v>#N/A</v>
      </c>
      <c r="I2536" s="152"/>
      <c r="J2536" s="152" t="e">
        <f t="shared" si="473"/>
        <v>#N/A</v>
      </c>
      <c r="K2536" s="152"/>
      <c r="L2536" s="152"/>
      <c r="M2536" s="152"/>
      <c r="N2536" s="152"/>
      <c r="O2536" s="152"/>
      <c r="P2536" s="152"/>
      <c r="Q2536" s="152"/>
      <c r="R2536" s="152"/>
      <c r="S2536" s="152"/>
      <c r="T2536" s="153" cm="1">
        <f t="array" ref="T2536">MATCH(1,(TDU_Info!$C$5:$C$111=$T$6)*(TDU_Info!$B$5:$B$111&lt;=$B2536),0)</f>
        <v>84</v>
      </c>
      <c r="U2536" s="152">
        <f>100*(INDEX(TDU_Info!$E$5:$E$111,$T2536)/T$11+INDEX(TDU_Info!$F$5:$F$111,$T2536))</f>
        <v>5.2454000000000001</v>
      </c>
      <c r="V2536" s="152">
        <v>7.0430000000000001</v>
      </c>
      <c r="W2536" s="152">
        <v>6.6580000000000004</v>
      </c>
      <c r="X2536" s="152">
        <v>7.67</v>
      </c>
      <c r="Y2536" s="152">
        <v>8.1199999999999992</v>
      </c>
      <c r="Z2536" s="152">
        <v>6.9340000000000002</v>
      </c>
      <c r="AA2536" s="152">
        <v>6.7320000000000002</v>
      </c>
      <c r="AB2536" s="152">
        <v>8.0399999999999991</v>
      </c>
      <c r="AC2536" s="152">
        <v>8.48</v>
      </c>
      <c r="AD2536" s="152">
        <v>7.0209999999999999</v>
      </c>
      <c r="AE2536" s="152">
        <v>6.6139999999999999</v>
      </c>
      <c r="AF2536" s="152">
        <v>7.67</v>
      </c>
      <c r="AG2536" s="152">
        <v>8.1199999999999992</v>
      </c>
      <c r="AH2536" s="152">
        <v>6.9119999999999999</v>
      </c>
      <c r="AI2536" s="152">
        <v>6.6859999999999999</v>
      </c>
      <c r="AJ2536" s="152">
        <v>8.0399999999999991</v>
      </c>
      <c r="AK2536" s="152">
        <v>8.48</v>
      </c>
      <c r="AL2536" s="152" t="e">
        <f t="shared" si="474"/>
        <v>#N/A</v>
      </c>
      <c r="AM2536" s="152" t="e">
        <f t="shared" si="475"/>
        <v>#N/A</v>
      </c>
      <c r="AN2536" s="152" t="e">
        <f>NA()</f>
        <v>#N/A</v>
      </c>
      <c r="AO2536" s="152" t="e">
        <f>NA()</f>
        <v>#N/A</v>
      </c>
      <c r="AP2536" s="152">
        <f t="shared" si="483"/>
        <v>7.0345999999999993</v>
      </c>
      <c r="AQ2536" s="152"/>
      <c r="AR2536" s="152"/>
      <c r="AS2536" s="153">
        <f t="shared" si="486"/>
        <v>329</v>
      </c>
      <c r="AT2536" s="153">
        <f t="shared" si="463"/>
        <v>1</v>
      </c>
      <c r="AU2536" s="153">
        <f t="shared" si="464"/>
        <v>0</v>
      </c>
      <c r="AV2536" s="153">
        <f t="shared" si="465"/>
        <v>0</v>
      </c>
      <c r="BA2536">
        <f t="shared" si="487"/>
        <v>25</v>
      </c>
    </row>
    <row r="2537" spans="2:53" x14ac:dyDescent="0.25">
      <c r="B2537" s="155">
        <f t="shared" si="480"/>
        <v>45256.999305555553</v>
      </c>
      <c r="C2537" s="155">
        <f t="shared" si="470"/>
        <v>45256.999305555553</v>
      </c>
      <c r="D2537" s="152">
        <f t="shared" si="471"/>
        <v>7.67</v>
      </c>
      <c r="E2537" s="152"/>
      <c r="F2537" s="152"/>
      <c r="G2537" s="152"/>
      <c r="H2537" s="152" t="e">
        <f t="shared" si="472"/>
        <v>#N/A</v>
      </c>
      <c r="I2537" s="152"/>
      <c r="J2537" s="152" t="e">
        <f t="shared" si="473"/>
        <v>#N/A</v>
      </c>
      <c r="K2537" s="152"/>
      <c r="L2537" s="152"/>
      <c r="M2537" s="152"/>
      <c r="N2537" s="152"/>
      <c r="O2537" s="152"/>
      <c r="P2537" s="152"/>
      <c r="Q2537" s="152"/>
      <c r="R2537" s="152"/>
      <c r="S2537" s="152"/>
      <c r="T2537" s="153" cm="1">
        <f t="array" ref="T2537">MATCH(1,(TDU_Info!$C$5:$C$111=$T$6)*(TDU_Info!$B$5:$B$111&lt;=$B2537),0)</f>
        <v>84</v>
      </c>
      <c r="U2537" s="152">
        <f>100*(INDEX(TDU_Info!$E$5:$E$111,$T2537)/T$11+INDEX(TDU_Info!$F$5:$F$111,$T2537))</f>
        <v>5.2454000000000001</v>
      </c>
      <c r="V2537" s="152">
        <v>7.0430000000000001</v>
      </c>
      <c r="W2537" s="152">
        <v>6.6580000000000004</v>
      </c>
      <c r="X2537" s="152">
        <v>7.67</v>
      </c>
      <c r="Y2537" s="152">
        <v>8.1199999999999992</v>
      </c>
      <c r="Z2537" s="152">
        <v>6.9340000000000002</v>
      </c>
      <c r="AA2537" s="152">
        <v>6.7320000000000002</v>
      </c>
      <c r="AB2537" s="152">
        <v>8.0399999999999991</v>
      </c>
      <c r="AC2537" s="152">
        <v>8.48</v>
      </c>
      <c r="AD2537" s="152">
        <v>7.0209999999999999</v>
      </c>
      <c r="AE2537" s="152">
        <v>6.6139999999999999</v>
      </c>
      <c r="AF2537" s="152">
        <v>7.67</v>
      </c>
      <c r="AG2537" s="152">
        <v>8.1199999999999992</v>
      </c>
      <c r="AH2537" s="152">
        <v>6.9119999999999999</v>
      </c>
      <c r="AI2537" s="152">
        <v>6.6859999999999999</v>
      </c>
      <c r="AJ2537" s="152">
        <v>8.0399999999999991</v>
      </c>
      <c r="AK2537" s="152">
        <v>8.48</v>
      </c>
      <c r="AL2537" s="152" t="e">
        <f t="shared" si="474"/>
        <v>#N/A</v>
      </c>
      <c r="AM2537" s="152" t="e">
        <f t="shared" si="475"/>
        <v>#N/A</v>
      </c>
      <c r="AN2537" s="152" t="e">
        <f>NA()</f>
        <v>#N/A</v>
      </c>
      <c r="AO2537" s="152" t="e">
        <f>NA()</f>
        <v>#N/A</v>
      </c>
      <c r="AP2537" s="152">
        <f t="shared" si="483"/>
        <v>7.0345999999999993</v>
      </c>
      <c r="AQ2537" s="152"/>
      <c r="AR2537" s="152"/>
      <c r="AS2537" s="153">
        <f t="shared" si="486"/>
        <v>330</v>
      </c>
      <c r="AT2537" s="153">
        <f t="shared" si="463"/>
        <v>1</v>
      </c>
      <c r="AU2537" s="153">
        <f t="shared" si="464"/>
        <v>0</v>
      </c>
      <c r="AV2537" s="153">
        <f t="shared" si="465"/>
        <v>0</v>
      </c>
      <c r="BA2537">
        <f t="shared" si="487"/>
        <v>26</v>
      </c>
    </row>
    <row r="2538" spans="2:53" x14ac:dyDescent="0.25">
      <c r="B2538" s="155">
        <f t="shared" si="480"/>
        <v>45257.999305555553</v>
      </c>
      <c r="C2538" s="155">
        <f t="shared" si="470"/>
        <v>45257.999305555553</v>
      </c>
      <c r="D2538" s="152">
        <f t="shared" si="471"/>
        <v>7.67</v>
      </c>
      <c r="E2538" s="152"/>
      <c r="F2538" s="152"/>
      <c r="G2538" s="152"/>
      <c r="H2538" s="152" t="e">
        <f t="shared" si="472"/>
        <v>#N/A</v>
      </c>
      <c r="I2538" s="152"/>
      <c r="J2538" s="152" t="e">
        <f t="shared" si="473"/>
        <v>#N/A</v>
      </c>
      <c r="K2538" s="152"/>
      <c r="L2538" s="152"/>
      <c r="M2538" s="152"/>
      <c r="N2538" s="152"/>
      <c r="O2538" s="152"/>
      <c r="P2538" s="152"/>
      <c r="Q2538" s="152"/>
      <c r="R2538" s="152"/>
      <c r="S2538" s="152"/>
      <c r="T2538" s="153" cm="1">
        <f t="array" ref="T2538">MATCH(1,(TDU_Info!$C$5:$C$111=$T$6)*(TDU_Info!$B$5:$B$111&lt;=$B2538),0)</f>
        <v>84</v>
      </c>
      <c r="U2538" s="152">
        <f>100*(INDEX(TDU_Info!$E$5:$E$111,$T2538)/T$11+INDEX(TDU_Info!$F$5:$F$111,$T2538))</f>
        <v>5.2454000000000001</v>
      </c>
      <c r="V2538" s="152">
        <v>7.0430000000000001</v>
      </c>
      <c r="W2538" s="152">
        <v>6.6580000000000004</v>
      </c>
      <c r="X2538" s="152">
        <v>7.67</v>
      </c>
      <c r="Y2538" s="152">
        <v>8.1199999999999992</v>
      </c>
      <c r="Z2538" s="152">
        <v>7.0439999999999996</v>
      </c>
      <c r="AA2538" s="152">
        <v>6.7320000000000002</v>
      </c>
      <c r="AB2538" s="152">
        <v>8.0399999999999991</v>
      </c>
      <c r="AC2538" s="152">
        <v>8.48</v>
      </c>
      <c r="AD2538" s="152">
        <v>7.0209999999999999</v>
      </c>
      <c r="AE2538" s="152">
        <v>6.6139999999999999</v>
      </c>
      <c r="AF2538" s="152">
        <v>7.67</v>
      </c>
      <c r="AG2538" s="152">
        <v>8.1199999999999992</v>
      </c>
      <c r="AH2538" s="152">
        <v>7.0220000000000002</v>
      </c>
      <c r="AI2538" s="152">
        <v>6.6859999999999999</v>
      </c>
      <c r="AJ2538" s="152">
        <v>8.0399999999999991</v>
      </c>
      <c r="AK2538" s="152">
        <v>8.48</v>
      </c>
      <c r="AL2538" s="152" t="e">
        <f t="shared" si="474"/>
        <v>#N/A</v>
      </c>
      <c r="AM2538" s="152" t="e">
        <f t="shared" si="475"/>
        <v>#N/A</v>
      </c>
      <c r="AN2538" s="152" t="e">
        <f>NA()</f>
        <v>#N/A</v>
      </c>
      <c r="AO2538" s="152" t="e">
        <f>NA()</f>
        <v>#N/A</v>
      </c>
      <c r="AP2538" s="152">
        <f t="shared" si="483"/>
        <v>7.0345999999999993</v>
      </c>
      <c r="AQ2538" s="152"/>
      <c r="AR2538" s="152"/>
      <c r="AS2538" s="153">
        <f t="shared" si="486"/>
        <v>331</v>
      </c>
      <c r="AT2538" s="153">
        <f t="shared" si="463"/>
        <v>1</v>
      </c>
      <c r="AU2538" s="153">
        <f t="shared" si="464"/>
        <v>0</v>
      </c>
      <c r="AV2538" s="153">
        <f t="shared" si="465"/>
        <v>0</v>
      </c>
      <c r="BA2538">
        <f t="shared" si="487"/>
        <v>27</v>
      </c>
    </row>
    <row r="2539" spans="2:53" x14ac:dyDescent="0.25">
      <c r="B2539" s="155">
        <f t="shared" si="480"/>
        <v>45258.999305555553</v>
      </c>
      <c r="C2539" s="155">
        <f t="shared" si="470"/>
        <v>45258.999305555553</v>
      </c>
      <c r="D2539" s="152">
        <f t="shared" si="471"/>
        <v>7.67</v>
      </c>
      <c r="E2539" s="152"/>
      <c r="F2539" s="152"/>
      <c r="G2539" s="152"/>
      <c r="H2539" s="152" t="e">
        <f t="shared" si="472"/>
        <v>#N/A</v>
      </c>
      <c r="I2539" s="152"/>
      <c r="J2539" s="152" t="e">
        <f t="shared" si="473"/>
        <v>#N/A</v>
      </c>
      <c r="K2539" s="152"/>
      <c r="L2539" s="152"/>
      <c r="M2539" s="152"/>
      <c r="N2539" s="152"/>
      <c r="O2539" s="152"/>
      <c r="P2539" s="152"/>
      <c r="Q2539" s="152"/>
      <c r="R2539" s="152"/>
      <c r="S2539" s="152"/>
      <c r="T2539" s="153" cm="1">
        <f t="array" ref="T2539">MATCH(1,(TDU_Info!$C$5:$C$111=$T$6)*(TDU_Info!$B$5:$B$111&lt;=$B2539),0)</f>
        <v>84</v>
      </c>
      <c r="U2539" s="152">
        <f>100*(INDEX(TDU_Info!$E$5:$E$111,$T2539)/T$11+INDEX(TDU_Info!$F$5:$F$111,$T2539))</f>
        <v>5.2454000000000001</v>
      </c>
      <c r="V2539" s="152">
        <v>7.0430000000000001</v>
      </c>
      <c r="W2539" s="152">
        <v>6.6580000000000004</v>
      </c>
      <c r="X2539" s="152">
        <v>7.67</v>
      </c>
      <c r="Y2539" s="152">
        <v>8.1199999999999992</v>
      </c>
      <c r="Z2539" s="152">
        <v>7.0439999999999996</v>
      </c>
      <c r="AA2539" s="152">
        <v>6.7320000000000002</v>
      </c>
      <c r="AB2539" s="152">
        <v>8.0399999999999991</v>
      </c>
      <c r="AC2539" s="152">
        <v>8.48</v>
      </c>
      <c r="AD2539" s="152">
        <v>7.0209999999999999</v>
      </c>
      <c r="AE2539" s="152">
        <v>6.6139999999999999</v>
      </c>
      <c r="AF2539" s="152">
        <v>7.67</v>
      </c>
      <c r="AG2539" s="152">
        <v>8.1199999999999992</v>
      </c>
      <c r="AH2539" s="152">
        <v>7.0220000000000002</v>
      </c>
      <c r="AI2539" s="152">
        <v>6.6210000000000004</v>
      </c>
      <c r="AJ2539" s="152">
        <v>8.0399999999999991</v>
      </c>
      <c r="AK2539" s="152">
        <v>8.48</v>
      </c>
      <c r="AL2539" s="152" t="e">
        <f t="shared" si="474"/>
        <v>#N/A</v>
      </c>
      <c r="AM2539" s="152" t="e">
        <f t="shared" si="475"/>
        <v>#N/A</v>
      </c>
      <c r="AN2539" s="152" t="e">
        <f>NA()</f>
        <v>#N/A</v>
      </c>
      <c r="AO2539" s="152" t="e">
        <f>NA()</f>
        <v>#N/A</v>
      </c>
      <c r="AP2539" s="152">
        <f t="shared" si="483"/>
        <v>7.0345999999999993</v>
      </c>
      <c r="AQ2539" s="152"/>
      <c r="AR2539" s="152"/>
      <c r="AS2539" s="153">
        <f t="shared" si="486"/>
        <v>332</v>
      </c>
      <c r="AT2539" s="153">
        <f t="shared" si="463"/>
        <v>1</v>
      </c>
      <c r="AU2539" s="153">
        <f t="shared" si="464"/>
        <v>0</v>
      </c>
      <c r="AV2539" s="153">
        <f t="shared" si="465"/>
        <v>0</v>
      </c>
      <c r="BA2539">
        <f t="shared" si="487"/>
        <v>28</v>
      </c>
    </row>
    <row r="2540" spans="2:53" x14ac:dyDescent="0.25">
      <c r="B2540" s="155">
        <f t="shared" si="480"/>
        <v>45259.999305555553</v>
      </c>
      <c r="C2540" s="155">
        <f t="shared" si="470"/>
        <v>45259.999305555553</v>
      </c>
      <c r="D2540" s="152">
        <f t="shared" si="471"/>
        <v>7.67</v>
      </c>
      <c r="E2540" s="152"/>
      <c r="F2540" s="152"/>
      <c r="G2540" s="152"/>
      <c r="H2540" s="152" t="e">
        <f t="shared" si="472"/>
        <v>#N/A</v>
      </c>
      <c r="I2540" s="152"/>
      <c r="J2540" s="152" t="e">
        <f t="shared" si="473"/>
        <v>#N/A</v>
      </c>
      <c r="K2540" s="152"/>
      <c r="L2540" s="152"/>
      <c r="M2540" s="152"/>
      <c r="N2540" s="152"/>
      <c r="O2540" s="152"/>
      <c r="P2540" s="152"/>
      <c r="Q2540" s="152"/>
      <c r="R2540" s="152"/>
      <c r="S2540" s="152"/>
      <c r="T2540" s="153" cm="1">
        <f t="array" ref="T2540">MATCH(1,(TDU_Info!$C$5:$C$111=$T$6)*(TDU_Info!$B$5:$B$111&lt;=$B2540),0)</f>
        <v>84</v>
      </c>
      <c r="U2540" s="152">
        <f>100*(INDEX(TDU_Info!$E$5:$E$111,$T2540)/T$11+INDEX(TDU_Info!$F$5:$F$111,$T2540))</f>
        <v>5.2454000000000001</v>
      </c>
      <c r="V2540" s="152">
        <v>7.351</v>
      </c>
      <c r="W2540" s="152">
        <v>6.6580000000000004</v>
      </c>
      <c r="X2540" s="152">
        <v>7.67</v>
      </c>
      <c r="Y2540" s="152">
        <v>8.1199999999999992</v>
      </c>
      <c r="Z2540" s="152">
        <v>7.5129999999999999</v>
      </c>
      <c r="AA2540" s="152">
        <v>6.7320000000000002</v>
      </c>
      <c r="AB2540" s="152">
        <v>8.0399999999999991</v>
      </c>
      <c r="AC2540" s="152">
        <v>8.48</v>
      </c>
      <c r="AD2540" s="152">
        <v>7.06</v>
      </c>
      <c r="AE2540" s="152">
        <v>6.6139999999999999</v>
      </c>
      <c r="AF2540" s="152">
        <v>7.67</v>
      </c>
      <c r="AG2540" s="152">
        <v>8.1199999999999992</v>
      </c>
      <c r="AH2540" s="152">
        <v>7.2210000000000001</v>
      </c>
      <c r="AI2540" s="152">
        <v>6.6210000000000004</v>
      </c>
      <c r="AJ2540" s="152">
        <v>8.0399999999999991</v>
      </c>
      <c r="AK2540" s="152">
        <v>8.48</v>
      </c>
      <c r="AL2540" s="152" t="e">
        <f t="shared" si="474"/>
        <v>#N/A</v>
      </c>
      <c r="AM2540" s="152" t="e">
        <f t="shared" si="475"/>
        <v>#N/A</v>
      </c>
      <c r="AN2540" s="152" t="e">
        <f>NA()</f>
        <v>#N/A</v>
      </c>
      <c r="AO2540" s="152" t="e">
        <f>NA()</f>
        <v>#N/A</v>
      </c>
      <c r="AP2540" s="152">
        <f t="shared" si="483"/>
        <v>7.0345999999999993</v>
      </c>
      <c r="AQ2540" s="152"/>
      <c r="AR2540" s="152"/>
      <c r="AS2540" s="153">
        <f t="shared" si="486"/>
        <v>333</v>
      </c>
      <c r="AT2540" s="153">
        <f t="shared" si="463"/>
        <v>1</v>
      </c>
      <c r="AU2540" s="153">
        <f t="shared" si="464"/>
        <v>0</v>
      </c>
      <c r="AV2540" s="153">
        <f t="shared" si="465"/>
        <v>0</v>
      </c>
      <c r="BA2540">
        <f t="shared" si="487"/>
        <v>29</v>
      </c>
    </row>
    <row r="2541" spans="2:53" x14ac:dyDescent="0.25">
      <c r="B2541" s="155">
        <f t="shared" si="480"/>
        <v>45260.999305555553</v>
      </c>
      <c r="C2541" s="155">
        <f t="shared" si="470"/>
        <v>45260.999305555553</v>
      </c>
      <c r="D2541" s="152">
        <f t="shared" si="471"/>
        <v>7.67</v>
      </c>
      <c r="E2541" s="152"/>
      <c r="F2541" s="152"/>
      <c r="G2541" s="152"/>
      <c r="H2541" s="152" t="e">
        <f t="shared" si="472"/>
        <v>#N/A</v>
      </c>
      <c r="I2541" s="152"/>
      <c r="J2541" s="152" t="e">
        <f t="shared" si="473"/>
        <v>#N/A</v>
      </c>
      <c r="K2541" s="152"/>
      <c r="L2541" s="152"/>
      <c r="M2541" s="152"/>
      <c r="N2541" s="152"/>
      <c r="O2541" s="152"/>
      <c r="P2541" s="152"/>
      <c r="Q2541" s="152"/>
      <c r="R2541" s="152"/>
      <c r="S2541" s="152"/>
      <c r="T2541" s="153" cm="1">
        <f t="array" ref="T2541">MATCH(1,(TDU_Info!$C$5:$C$111=$T$6)*(TDU_Info!$B$5:$B$111&lt;=$B2541),0)</f>
        <v>84</v>
      </c>
      <c r="U2541" s="152">
        <f>100*(INDEX(TDU_Info!$E$5:$E$111,$T2541)/T$11+INDEX(TDU_Info!$F$5:$F$111,$T2541))</f>
        <v>5.2454000000000001</v>
      </c>
      <c r="V2541" s="152">
        <v>7.351</v>
      </c>
      <c r="W2541" s="152">
        <v>6.6390000000000002</v>
      </c>
      <c r="X2541" s="152">
        <v>7.67</v>
      </c>
      <c r="Y2541" s="152">
        <v>8.1199999999999992</v>
      </c>
      <c r="Z2541" s="152">
        <v>7.5129999999999999</v>
      </c>
      <c r="AA2541" s="152">
        <v>6.6420000000000003</v>
      </c>
      <c r="AB2541" s="152">
        <v>8.0399999999999991</v>
      </c>
      <c r="AC2541" s="152">
        <v>8.48</v>
      </c>
      <c r="AD2541" s="152">
        <v>7.06</v>
      </c>
      <c r="AE2541" s="152">
        <v>6.52</v>
      </c>
      <c r="AF2541" s="152">
        <v>7.67</v>
      </c>
      <c r="AG2541" s="152">
        <v>8.1199999999999992</v>
      </c>
      <c r="AH2541" s="152">
        <v>7.2210000000000001</v>
      </c>
      <c r="AI2541" s="152">
        <v>6.5209999999999999</v>
      </c>
      <c r="AJ2541" s="152">
        <v>8.0399999999999991</v>
      </c>
      <c r="AK2541" s="152">
        <v>8.48</v>
      </c>
      <c r="AL2541" s="152" t="e">
        <f t="shared" si="474"/>
        <v>#N/A</v>
      </c>
      <c r="AM2541" s="152" t="e">
        <f t="shared" si="475"/>
        <v>#N/A</v>
      </c>
      <c r="AN2541" s="152" t="e">
        <f>NA()</f>
        <v>#N/A</v>
      </c>
      <c r="AO2541" s="152" t="e">
        <f>NA()</f>
        <v>#N/A</v>
      </c>
      <c r="AP2541" s="152">
        <f t="shared" si="483"/>
        <v>7.0345999999999993</v>
      </c>
      <c r="AQ2541" s="152"/>
      <c r="AR2541" s="152"/>
      <c r="AS2541" s="153">
        <f t="shared" si="486"/>
        <v>334</v>
      </c>
      <c r="AT2541" s="153">
        <f t="shared" si="463"/>
        <v>1</v>
      </c>
      <c r="AU2541" s="153">
        <f t="shared" si="464"/>
        <v>0</v>
      </c>
      <c r="AV2541" s="153">
        <f t="shared" si="465"/>
        <v>0</v>
      </c>
      <c r="BA2541">
        <f t="shared" si="487"/>
        <v>30</v>
      </c>
    </row>
    <row r="2542" spans="2:53" x14ac:dyDescent="0.25">
      <c r="B2542" s="155">
        <f t="shared" si="480"/>
        <v>45261.999305555553</v>
      </c>
      <c r="C2542" s="155">
        <f t="shared" si="470"/>
        <v>45261.999305555553</v>
      </c>
      <c r="D2542" s="152">
        <f t="shared" si="471"/>
        <v>7.67</v>
      </c>
      <c r="E2542" s="152"/>
      <c r="F2542" s="152"/>
      <c r="G2542" s="152"/>
      <c r="H2542" s="152" t="e">
        <f t="shared" si="472"/>
        <v>#N/A</v>
      </c>
      <c r="I2542" s="152"/>
      <c r="J2542" s="152" t="e">
        <f t="shared" si="473"/>
        <v>#N/A</v>
      </c>
      <c r="K2542" s="152"/>
      <c r="L2542" s="152"/>
      <c r="M2542" s="152"/>
      <c r="N2542" s="152"/>
      <c r="O2542" s="152"/>
      <c r="P2542" s="152"/>
      <c r="Q2542" s="152"/>
      <c r="R2542" s="152"/>
      <c r="S2542" s="152"/>
      <c r="T2542" s="153" cm="1">
        <f t="array" ref="T2542">MATCH(1,(TDU_Info!$C$5:$C$111=$T$6)*(TDU_Info!$B$5:$B$111&lt;=$B2542),0)</f>
        <v>84</v>
      </c>
      <c r="U2542" s="152">
        <f>100*(INDEX(TDU_Info!$E$5:$E$111,$T2542)/T$11+INDEX(TDU_Info!$F$5:$F$111,$T2542))</f>
        <v>5.2454000000000001</v>
      </c>
      <c r="V2542" s="152">
        <v>7.5430000000000001</v>
      </c>
      <c r="W2542" s="152">
        <v>6.6079999999999997</v>
      </c>
      <c r="X2542" s="152">
        <v>7.67</v>
      </c>
      <c r="Y2542" s="152">
        <v>8.1199999999999992</v>
      </c>
      <c r="Z2542" s="152">
        <v>7.6440000000000001</v>
      </c>
      <c r="AA2542" s="152">
        <v>6.6420000000000003</v>
      </c>
      <c r="AB2542" s="152">
        <v>8.0399999999999991</v>
      </c>
      <c r="AC2542" s="152">
        <v>8.48</v>
      </c>
      <c r="AD2542" s="152">
        <v>7.5209999999999999</v>
      </c>
      <c r="AE2542" s="152">
        <v>6.52</v>
      </c>
      <c r="AF2542" s="152">
        <v>7.67</v>
      </c>
      <c r="AG2542" s="152">
        <v>8.1199999999999992</v>
      </c>
      <c r="AH2542" s="152">
        <v>7.6219999999999999</v>
      </c>
      <c r="AI2542" s="152">
        <v>6.5209999999999999</v>
      </c>
      <c r="AJ2542" s="152">
        <v>8.0399999999999991</v>
      </c>
      <c r="AK2542" s="152">
        <v>8.48</v>
      </c>
      <c r="AL2542" s="152" t="e">
        <f t="shared" si="474"/>
        <v>#N/A</v>
      </c>
      <c r="AM2542" s="152" t="e">
        <f t="shared" si="475"/>
        <v>#N/A</v>
      </c>
      <c r="AN2542" s="152" t="e">
        <f>NA()</f>
        <v>#N/A</v>
      </c>
      <c r="AO2542" s="152" t="e">
        <f>NA()</f>
        <v>#N/A</v>
      </c>
      <c r="AP2542" s="152" t="e">
        <f t="shared" si="483"/>
        <v>#N/A</v>
      </c>
      <c r="AQ2542" s="152"/>
      <c r="AR2542" s="152"/>
      <c r="AS2542" s="153">
        <f t="shared" ref="AS2542:AS2573" si="488">ROUNDUP(B2542-DATE(YEAR(B2542),1,1),0)</f>
        <v>335</v>
      </c>
      <c r="AT2542" s="153">
        <f t="shared" si="463"/>
        <v>1</v>
      </c>
      <c r="AU2542" s="153">
        <f t="shared" si="464"/>
        <v>0</v>
      </c>
      <c r="AV2542" s="153">
        <f t="shared" si="465"/>
        <v>0</v>
      </c>
      <c r="BA2542">
        <f t="shared" ref="BA2542:BA2573" si="489">DAY(C2542)</f>
        <v>1</v>
      </c>
    </row>
    <row r="2543" spans="2:53" x14ac:dyDescent="0.25">
      <c r="B2543" s="155">
        <f t="shared" si="480"/>
        <v>45262.999305555553</v>
      </c>
      <c r="C2543" s="155">
        <f t="shared" si="470"/>
        <v>45262.999305555553</v>
      </c>
      <c r="D2543" s="152">
        <f t="shared" si="471"/>
        <v>7.67</v>
      </c>
      <c r="E2543" s="152"/>
      <c r="F2543" s="152"/>
      <c r="G2543" s="152"/>
      <c r="H2543" s="152" t="e">
        <f t="shared" si="472"/>
        <v>#N/A</v>
      </c>
      <c r="I2543" s="152"/>
      <c r="J2543" s="152" t="e">
        <f t="shared" si="473"/>
        <v>#N/A</v>
      </c>
      <c r="K2543" s="152"/>
      <c r="L2543" s="152"/>
      <c r="M2543" s="152"/>
      <c r="N2543" s="152"/>
      <c r="O2543" s="152"/>
      <c r="P2543" s="152"/>
      <c r="Q2543" s="152"/>
      <c r="R2543" s="152"/>
      <c r="S2543" s="152"/>
      <c r="T2543" s="153" cm="1">
        <f t="array" ref="T2543">MATCH(1,(TDU_Info!$C$5:$C$111=$T$6)*(TDU_Info!$B$5:$B$111&lt;=$B2543),0)</f>
        <v>84</v>
      </c>
      <c r="U2543" s="152">
        <f>100*(INDEX(TDU_Info!$E$5:$E$111,$T2543)/T$11+INDEX(TDU_Info!$F$5:$F$111,$T2543))</f>
        <v>5.2454000000000001</v>
      </c>
      <c r="V2543" s="152">
        <v>7.5430000000000001</v>
      </c>
      <c r="W2543" s="152">
        <v>6.6079999999999997</v>
      </c>
      <c r="X2543" s="152">
        <v>7.67</v>
      </c>
      <c r="Y2543" s="152">
        <v>8.1199999999999992</v>
      </c>
      <c r="Z2543" s="152">
        <v>7.6440000000000001</v>
      </c>
      <c r="AA2543" s="152">
        <v>6.6420000000000003</v>
      </c>
      <c r="AB2543" s="152">
        <v>8.0399999999999991</v>
      </c>
      <c r="AC2543" s="152">
        <v>8.48</v>
      </c>
      <c r="AD2543" s="152">
        <v>7.5209999999999999</v>
      </c>
      <c r="AE2543" s="152">
        <v>6.52</v>
      </c>
      <c r="AF2543" s="152">
        <v>7.67</v>
      </c>
      <c r="AG2543" s="152">
        <v>8.1199999999999992</v>
      </c>
      <c r="AH2543" s="152">
        <v>7.6219999999999999</v>
      </c>
      <c r="AI2543" s="152">
        <v>6.5209999999999999</v>
      </c>
      <c r="AJ2543" s="152">
        <v>8.0399999999999991</v>
      </c>
      <c r="AK2543" s="152">
        <v>8.48</v>
      </c>
      <c r="AL2543" s="152" t="e">
        <f t="shared" si="474"/>
        <v>#N/A</v>
      </c>
      <c r="AM2543" s="152" t="e">
        <f t="shared" si="475"/>
        <v>#N/A</v>
      </c>
      <c r="AN2543" s="152" t="e">
        <f>NA()</f>
        <v>#N/A</v>
      </c>
      <c r="AO2543" s="152" t="e">
        <f>NA()</f>
        <v>#N/A</v>
      </c>
      <c r="AP2543" s="152">
        <f t="shared" si="483"/>
        <v>7.0345999999999993</v>
      </c>
      <c r="AQ2543" s="152"/>
      <c r="AR2543" s="152"/>
      <c r="AS2543" s="153">
        <f t="shared" si="488"/>
        <v>336</v>
      </c>
      <c r="AT2543" s="153">
        <f t="shared" si="463"/>
        <v>1</v>
      </c>
      <c r="AU2543" s="153">
        <f t="shared" si="464"/>
        <v>0</v>
      </c>
      <c r="AV2543" s="153">
        <f t="shared" si="465"/>
        <v>0</v>
      </c>
      <c r="BA2543">
        <f t="shared" si="489"/>
        <v>2</v>
      </c>
    </row>
    <row r="2544" spans="2:53" x14ac:dyDescent="0.25">
      <c r="B2544" s="155">
        <f t="shared" si="480"/>
        <v>45263.999305555553</v>
      </c>
      <c r="C2544" s="155">
        <f t="shared" si="470"/>
        <v>45263.999305555553</v>
      </c>
      <c r="D2544" s="152">
        <f t="shared" si="471"/>
        <v>7.67</v>
      </c>
      <c r="E2544" s="152"/>
      <c r="F2544" s="152"/>
      <c r="G2544" s="152"/>
      <c r="H2544" s="152" t="e">
        <f t="shared" si="472"/>
        <v>#N/A</v>
      </c>
      <c r="I2544" s="152"/>
      <c r="J2544" s="152" t="e">
        <f t="shared" si="473"/>
        <v>#N/A</v>
      </c>
      <c r="K2544" s="152"/>
      <c r="L2544" s="152"/>
      <c r="M2544" s="152"/>
      <c r="N2544" s="152"/>
      <c r="O2544" s="152"/>
      <c r="P2544" s="152"/>
      <c r="Q2544" s="152"/>
      <c r="R2544" s="152"/>
      <c r="S2544" s="152"/>
      <c r="T2544" s="153" cm="1">
        <f t="array" ref="T2544">MATCH(1,(TDU_Info!$C$5:$C$111=$T$6)*(TDU_Info!$B$5:$B$111&lt;=$B2544),0)</f>
        <v>84</v>
      </c>
      <c r="U2544" s="152">
        <f>100*(INDEX(TDU_Info!$E$5:$E$111,$T2544)/T$11+INDEX(TDU_Info!$F$5:$F$111,$T2544))</f>
        <v>5.2454000000000001</v>
      </c>
      <c r="V2544" s="152">
        <v>7.5430000000000001</v>
      </c>
      <c r="W2544" s="152">
        <v>6.6079999999999997</v>
      </c>
      <c r="X2544" s="152">
        <v>7.67</v>
      </c>
      <c r="Y2544" s="152">
        <v>8.1199999999999992</v>
      </c>
      <c r="Z2544" s="152">
        <v>7.6440000000000001</v>
      </c>
      <c r="AA2544" s="152">
        <v>6.6420000000000003</v>
      </c>
      <c r="AB2544" s="152">
        <v>8.0399999999999991</v>
      </c>
      <c r="AC2544" s="152">
        <v>8.48</v>
      </c>
      <c r="AD2544" s="152">
        <v>7.5209999999999999</v>
      </c>
      <c r="AE2544" s="152">
        <v>6.52</v>
      </c>
      <c r="AF2544" s="152">
        <v>7.67</v>
      </c>
      <c r="AG2544" s="152">
        <v>8.1199999999999992</v>
      </c>
      <c r="AH2544" s="152">
        <v>7.6219999999999999</v>
      </c>
      <c r="AI2544" s="152">
        <v>6.5209999999999999</v>
      </c>
      <c r="AJ2544" s="152">
        <v>8.0399999999999991</v>
      </c>
      <c r="AK2544" s="152">
        <v>8.48</v>
      </c>
      <c r="AL2544" s="152" t="e">
        <f t="shared" si="474"/>
        <v>#N/A</v>
      </c>
      <c r="AM2544" s="152" t="e">
        <f t="shared" si="475"/>
        <v>#N/A</v>
      </c>
      <c r="AN2544" s="152" t="e">
        <f>NA()</f>
        <v>#N/A</v>
      </c>
      <c r="AO2544" s="152" t="e">
        <f>NA()</f>
        <v>#N/A</v>
      </c>
      <c r="AP2544" s="152">
        <f t="shared" si="483"/>
        <v>7.0345999999999993</v>
      </c>
      <c r="AQ2544" s="152"/>
      <c r="AR2544" s="152"/>
      <c r="AS2544" s="153">
        <f t="shared" si="488"/>
        <v>337</v>
      </c>
      <c r="AT2544" s="153">
        <f t="shared" si="463"/>
        <v>1</v>
      </c>
      <c r="AU2544" s="153">
        <f t="shared" si="464"/>
        <v>0</v>
      </c>
      <c r="AV2544" s="153">
        <f t="shared" si="465"/>
        <v>0</v>
      </c>
      <c r="BA2544">
        <f t="shared" si="489"/>
        <v>3</v>
      </c>
    </row>
    <row r="2545" spans="2:53" x14ac:dyDescent="0.25">
      <c r="B2545" s="155">
        <f t="shared" si="480"/>
        <v>45264.999305555553</v>
      </c>
      <c r="C2545" s="155">
        <f t="shared" si="470"/>
        <v>45264.999305555553</v>
      </c>
      <c r="D2545" s="152">
        <f t="shared" si="471"/>
        <v>7.67</v>
      </c>
      <c r="E2545" s="152"/>
      <c r="F2545" s="152"/>
      <c r="G2545" s="152"/>
      <c r="H2545" s="152" t="e">
        <f t="shared" si="472"/>
        <v>#N/A</v>
      </c>
      <c r="I2545" s="152"/>
      <c r="J2545" s="152" t="e">
        <f t="shared" si="473"/>
        <v>#N/A</v>
      </c>
      <c r="K2545" s="152"/>
      <c r="L2545" s="152"/>
      <c r="M2545" s="152"/>
      <c r="N2545" s="152"/>
      <c r="O2545" s="152"/>
      <c r="P2545" s="152"/>
      <c r="Q2545" s="152"/>
      <c r="R2545" s="152"/>
      <c r="S2545" s="152"/>
      <c r="T2545" s="153" cm="1">
        <f t="array" ref="T2545">MATCH(1,(TDU_Info!$C$5:$C$111=$T$6)*(TDU_Info!$B$5:$B$111&lt;=$B2545),0)</f>
        <v>84</v>
      </c>
      <c r="U2545" s="152">
        <f>100*(INDEX(TDU_Info!$E$5:$E$111,$T2545)/T$11+INDEX(TDU_Info!$F$5:$F$111,$T2545))</f>
        <v>5.2454000000000001</v>
      </c>
      <c r="V2545" s="152">
        <v>7.5430000000000001</v>
      </c>
      <c r="W2545" s="152">
        <v>6.6079999999999997</v>
      </c>
      <c r="X2545" s="152">
        <v>7.67</v>
      </c>
      <c r="Y2545" s="152">
        <v>8.1199999999999992</v>
      </c>
      <c r="Z2545" s="152">
        <v>7.6440000000000001</v>
      </c>
      <c r="AA2545" s="152">
        <v>6.6420000000000003</v>
      </c>
      <c r="AB2545" s="152">
        <v>8.0399999999999991</v>
      </c>
      <c r="AC2545" s="152">
        <v>8.48</v>
      </c>
      <c r="AD2545" s="152">
        <v>7.5209999999999999</v>
      </c>
      <c r="AE2545" s="152">
        <v>6.52</v>
      </c>
      <c r="AF2545" s="152">
        <v>7.67</v>
      </c>
      <c r="AG2545" s="152">
        <v>8.1199999999999992</v>
      </c>
      <c r="AH2545" s="152">
        <v>7.6219999999999999</v>
      </c>
      <c r="AI2545" s="152">
        <v>6.5209999999999999</v>
      </c>
      <c r="AJ2545" s="152">
        <v>8.0399999999999991</v>
      </c>
      <c r="AK2545" s="152">
        <v>8.48</v>
      </c>
      <c r="AL2545" s="152" t="e">
        <f t="shared" si="474"/>
        <v>#N/A</v>
      </c>
      <c r="AM2545" s="152" t="e">
        <f t="shared" si="475"/>
        <v>#N/A</v>
      </c>
      <c r="AN2545" s="152" t="e">
        <f>NA()</f>
        <v>#N/A</v>
      </c>
      <c r="AO2545" s="152" t="e">
        <f>NA()</f>
        <v>#N/A</v>
      </c>
      <c r="AP2545" s="152">
        <f t="shared" si="483"/>
        <v>7.0345999999999993</v>
      </c>
      <c r="AQ2545" s="152"/>
      <c r="AR2545" s="152"/>
      <c r="AS2545" s="153">
        <f t="shared" si="488"/>
        <v>338</v>
      </c>
      <c r="AT2545" s="153">
        <f t="shared" si="463"/>
        <v>1</v>
      </c>
      <c r="AU2545" s="153">
        <f t="shared" si="464"/>
        <v>0</v>
      </c>
      <c r="AV2545" s="153">
        <f t="shared" si="465"/>
        <v>0</v>
      </c>
      <c r="BA2545">
        <f t="shared" si="489"/>
        <v>4</v>
      </c>
    </row>
    <row r="2546" spans="2:53" x14ac:dyDescent="0.25">
      <c r="B2546" s="155">
        <f t="shared" si="480"/>
        <v>45265.999305555553</v>
      </c>
      <c r="C2546" s="155">
        <f t="shared" si="470"/>
        <v>45265.999305555553</v>
      </c>
      <c r="D2546" s="152">
        <f t="shared" si="471"/>
        <v>7.4009999999999998</v>
      </c>
      <c r="E2546" s="152"/>
      <c r="F2546" s="152"/>
      <c r="G2546" s="152"/>
      <c r="H2546" s="152" t="e">
        <f t="shared" si="472"/>
        <v>#N/A</v>
      </c>
      <c r="I2546" s="152"/>
      <c r="J2546" s="152" t="e">
        <f t="shared" si="473"/>
        <v>#N/A</v>
      </c>
      <c r="K2546" s="152"/>
      <c r="L2546" s="152"/>
      <c r="M2546" s="152"/>
      <c r="N2546" s="152"/>
      <c r="O2546" s="152"/>
      <c r="P2546" s="152"/>
      <c r="Q2546" s="152"/>
      <c r="R2546" s="152"/>
      <c r="S2546" s="152"/>
      <c r="T2546" s="153" cm="1">
        <f t="array" ref="T2546">MATCH(1,(TDU_Info!$C$5:$C$111=$T$6)*(TDU_Info!$B$5:$B$111&lt;=$B2546),0)</f>
        <v>84</v>
      </c>
      <c r="U2546" s="152">
        <f>100*(INDEX(TDU_Info!$E$5:$E$111,$T2546)/T$11+INDEX(TDU_Info!$F$5:$F$111,$T2546))</f>
        <v>5.2454000000000001</v>
      </c>
      <c r="V2546" s="152">
        <v>7.5430000000000001</v>
      </c>
      <c r="W2546" s="152">
        <v>6.4980000000000002</v>
      </c>
      <c r="X2546" s="152">
        <v>7.6479999999999997</v>
      </c>
      <c r="Y2546" s="152">
        <v>8.1199999999999992</v>
      </c>
      <c r="Z2546" s="152">
        <v>7.6440000000000001</v>
      </c>
      <c r="AA2546" s="152">
        <v>6.6420000000000003</v>
      </c>
      <c r="AB2546" s="152">
        <v>7.9969999999999999</v>
      </c>
      <c r="AC2546" s="152">
        <v>8.6</v>
      </c>
      <c r="AD2546" s="152">
        <v>7.5209999999999999</v>
      </c>
      <c r="AE2546" s="152">
        <v>6.4539999999999997</v>
      </c>
      <c r="AF2546" s="152">
        <v>7.4009999999999998</v>
      </c>
      <c r="AG2546" s="152">
        <v>8.1199999999999992</v>
      </c>
      <c r="AH2546" s="152">
        <v>7.6219999999999999</v>
      </c>
      <c r="AI2546" s="152">
        <v>6.5209999999999999</v>
      </c>
      <c r="AJ2546" s="152">
        <v>7.7489999999999997</v>
      </c>
      <c r="AK2546" s="152">
        <v>8.5649999999999995</v>
      </c>
      <c r="AL2546" s="152" t="e">
        <f t="shared" si="474"/>
        <v>#N/A</v>
      </c>
      <c r="AM2546" s="152" t="e">
        <f t="shared" si="475"/>
        <v>#N/A</v>
      </c>
      <c r="AN2546" s="152" t="e">
        <f>NA()</f>
        <v>#N/A</v>
      </c>
      <c r="AO2546" s="152" t="e">
        <f>NA()</f>
        <v>#N/A</v>
      </c>
      <c r="AP2546" s="152">
        <f t="shared" si="483"/>
        <v>7.0345999999999993</v>
      </c>
      <c r="AQ2546" s="152"/>
      <c r="AR2546" s="152"/>
      <c r="AS2546" s="153">
        <f t="shared" si="488"/>
        <v>339</v>
      </c>
      <c r="AT2546" s="153">
        <f t="shared" si="463"/>
        <v>1</v>
      </c>
      <c r="AU2546" s="153">
        <f t="shared" si="464"/>
        <v>0</v>
      </c>
      <c r="AV2546" s="153">
        <f t="shared" si="465"/>
        <v>0</v>
      </c>
      <c r="BA2546">
        <f t="shared" si="489"/>
        <v>5</v>
      </c>
    </row>
    <row r="2547" spans="2:53" x14ac:dyDescent="0.25">
      <c r="B2547" s="155">
        <f t="shared" si="480"/>
        <v>45266.999305555553</v>
      </c>
      <c r="C2547" s="155">
        <f t="shared" si="470"/>
        <v>45266.999305555553</v>
      </c>
      <c r="D2547" s="152">
        <f t="shared" si="471"/>
        <v>7.4009999999999998</v>
      </c>
      <c r="E2547" s="152"/>
      <c r="F2547" s="152"/>
      <c r="G2547" s="152"/>
      <c r="H2547" s="152" t="e">
        <f t="shared" si="472"/>
        <v>#N/A</v>
      </c>
      <c r="I2547" s="152"/>
      <c r="J2547" s="152" t="e">
        <f t="shared" si="473"/>
        <v>#N/A</v>
      </c>
      <c r="K2547" s="152"/>
      <c r="L2547" s="152"/>
      <c r="M2547" s="152"/>
      <c r="N2547" s="152"/>
      <c r="O2547" s="152"/>
      <c r="P2547" s="152"/>
      <c r="Q2547" s="152"/>
      <c r="R2547" s="152"/>
      <c r="S2547" s="152"/>
      <c r="T2547" s="153" cm="1">
        <f t="array" ref="T2547">MATCH(1,(TDU_Info!$C$5:$C$111=$T$6)*(TDU_Info!$B$5:$B$111&lt;=$B2547),0)</f>
        <v>84</v>
      </c>
      <c r="U2547" s="152">
        <f>100*(INDEX(TDU_Info!$E$5:$E$111,$T2547)/T$11+INDEX(TDU_Info!$F$5:$F$111,$T2547))</f>
        <v>5.2454000000000001</v>
      </c>
      <c r="V2547" s="152">
        <v>7.5430000000000001</v>
      </c>
      <c r="W2547" s="152">
        <v>6.4980000000000002</v>
      </c>
      <c r="X2547" s="152">
        <v>7.6479999999999997</v>
      </c>
      <c r="Y2547" s="152">
        <v>8.1199999999999992</v>
      </c>
      <c r="Z2547" s="152">
        <v>7.6440000000000001</v>
      </c>
      <c r="AA2547" s="152">
        <v>6.6420000000000003</v>
      </c>
      <c r="AB2547" s="152">
        <v>7.9969999999999999</v>
      </c>
      <c r="AC2547" s="152">
        <v>8.48</v>
      </c>
      <c r="AD2547" s="152">
        <v>7.5209999999999999</v>
      </c>
      <c r="AE2547" s="152">
        <v>6.4539999999999997</v>
      </c>
      <c r="AF2547" s="152">
        <v>7.4009999999999998</v>
      </c>
      <c r="AG2547" s="152">
        <v>8.1199999999999992</v>
      </c>
      <c r="AH2547" s="152">
        <v>7.6219999999999999</v>
      </c>
      <c r="AI2547" s="152">
        <v>6.5209999999999999</v>
      </c>
      <c r="AJ2547" s="152">
        <v>7.7489999999999997</v>
      </c>
      <c r="AK2547" s="152">
        <v>8.48</v>
      </c>
      <c r="AL2547" s="152" t="e">
        <f t="shared" si="474"/>
        <v>#N/A</v>
      </c>
      <c r="AM2547" s="152" t="e">
        <f t="shared" si="475"/>
        <v>#N/A</v>
      </c>
      <c r="AN2547" s="152" t="e">
        <f>NA()</f>
        <v>#N/A</v>
      </c>
      <c r="AO2547" s="152" t="e">
        <f>NA()</f>
        <v>#N/A</v>
      </c>
      <c r="AP2547" s="152">
        <f t="shared" si="483"/>
        <v>7.0345999999999993</v>
      </c>
      <c r="AQ2547" s="152"/>
      <c r="AR2547" s="152"/>
      <c r="AS2547" s="153">
        <f t="shared" si="488"/>
        <v>340</v>
      </c>
      <c r="AT2547" s="153">
        <f t="shared" si="463"/>
        <v>1</v>
      </c>
      <c r="AU2547" s="153">
        <f t="shared" si="464"/>
        <v>0</v>
      </c>
      <c r="AV2547" s="153">
        <f t="shared" si="465"/>
        <v>0</v>
      </c>
      <c r="BA2547">
        <f t="shared" si="489"/>
        <v>6</v>
      </c>
    </row>
    <row r="2548" spans="2:53" x14ac:dyDescent="0.25">
      <c r="B2548" s="155">
        <f t="shared" si="480"/>
        <v>45267.999305555553</v>
      </c>
      <c r="C2548" s="155">
        <f t="shared" si="470"/>
        <v>45267.999305555553</v>
      </c>
      <c r="D2548" s="152">
        <f t="shared" si="471"/>
        <v>7.4009999999999998</v>
      </c>
      <c r="E2548" s="152"/>
      <c r="F2548" s="152"/>
      <c r="G2548" s="152"/>
      <c r="H2548" s="152" t="e">
        <f t="shared" si="472"/>
        <v>#N/A</v>
      </c>
      <c r="I2548" s="152"/>
      <c r="J2548" s="152" t="e">
        <f t="shared" si="473"/>
        <v>#N/A</v>
      </c>
      <c r="K2548" s="152"/>
      <c r="L2548" s="152"/>
      <c r="M2548" s="152"/>
      <c r="N2548" s="152"/>
      <c r="O2548" s="152"/>
      <c r="P2548" s="152"/>
      <c r="Q2548" s="152"/>
      <c r="R2548" s="152"/>
      <c r="S2548" s="152"/>
      <c r="T2548" s="153" cm="1">
        <f t="array" ref="T2548">MATCH(1,(TDU_Info!$C$5:$C$111=$T$6)*(TDU_Info!$B$5:$B$111&lt;=$B2548),0)</f>
        <v>84</v>
      </c>
      <c r="U2548" s="152">
        <f>100*(INDEX(TDU_Info!$E$5:$E$111,$T2548)/T$11+INDEX(TDU_Info!$F$5:$F$111,$T2548))</f>
        <v>5.2454000000000001</v>
      </c>
      <c r="V2548" s="152">
        <v>7.5430000000000001</v>
      </c>
      <c r="W2548" s="152">
        <v>6.4580000000000002</v>
      </c>
      <c r="X2548" s="152">
        <v>7.6479999999999997</v>
      </c>
      <c r="Y2548" s="152">
        <v>7.9</v>
      </c>
      <c r="Z2548" s="152">
        <v>7.6440000000000001</v>
      </c>
      <c r="AA2548" s="152">
        <v>6.6319999999999997</v>
      </c>
      <c r="AB2548" s="152">
        <v>7.9969999999999999</v>
      </c>
      <c r="AC2548" s="152">
        <v>8.3000000000000007</v>
      </c>
      <c r="AD2548" s="152">
        <v>7.5209999999999999</v>
      </c>
      <c r="AE2548" s="152">
        <v>6.4139999999999997</v>
      </c>
      <c r="AF2548" s="152">
        <v>7.4009999999999998</v>
      </c>
      <c r="AG2548" s="152">
        <v>7.9</v>
      </c>
      <c r="AH2548" s="152">
        <v>7.6219999999999999</v>
      </c>
      <c r="AI2548" s="152">
        <v>6.5209999999999999</v>
      </c>
      <c r="AJ2548" s="152">
        <v>7.7489999999999997</v>
      </c>
      <c r="AK2548" s="152">
        <v>8.3000000000000007</v>
      </c>
      <c r="AL2548" s="152" t="e">
        <f t="shared" si="474"/>
        <v>#N/A</v>
      </c>
      <c r="AM2548" s="152" t="e">
        <f t="shared" si="475"/>
        <v>#N/A</v>
      </c>
      <c r="AN2548" s="152" t="e">
        <f>NA()</f>
        <v>#N/A</v>
      </c>
      <c r="AO2548" s="152" t="e">
        <f>NA()</f>
        <v>#N/A</v>
      </c>
      <c r="AP2548" s="152">
        <f t="shared" si="483"/>
        <v>7.0345999999999993</v>
      </c>
      <c r="AQ2548" s="152"/>
      <c r="AR2548" s="152"/>
      <c r="AS2548" s="153">
        <f t="shared" si="488"/>
        <v>341</v>
      </c>
      <c r="AT2548" s="153">
        <f t="shared" si="463"/>
        <v>1</v>
      </c>
      <c r="AU2548" s="153">
        <f t="shared" si="464"/>
        <v>0</v>
      </c>
      <c r="AV2548" s="153">
        <f t="shared" si="465"/>
        <v>0</v>
      </c>
      <c r="BA2548">
        <f t="shared" si="489"/>
        <v>7</v>
      </c>
    </row>
    <row r="2549" spans="2:53" x14ac:dyDescent="0.25">
      <c r="B2549" s="155">
        <f t="shared" si="480"/>
        <v>45268.999305555553</v>
      </c>
      <c r="C2549" s="155">
        <f t="shared" si="470"/>
        <v>45268.999305555553</v>
      </c>
      <c r="D2549" s="152">
        <f t="shared" si="471"/>
        <v>7.4009999999999998</v>
      </c>
      <c r="E2549" s="152"/>
      <c r="F2549" s="152"/>
      <c r="G2549" s="152"/>
      <c r="H2549" s="152" t="e">
        <f t="shared" si="472"/>
        <v>#N/A</v>
      </c>
      <c r="I2549" s="152"/>
      <c r="J2549" s="152" t="e">
        <f t="shared" si="473"/>
        <v>#N/A</v>
      </c>
      <c r="K2549" s="152"/>
      <c r="L2549" s="152"/>
      <c r="M2549" s="152"/>
      <c r="N2549" s="152"/>
      <c r="O2549" s="152"/>
      <c r="P2549" s="152"/>
      <c r="Q2549" s="152"/>
      <c r="R2549" s="152"/>
      <c r="S2549" s="152"/>
      <c r="T2549" s="153" cm="1">
        <f t="array" ref="T2549">MATCH(1,(TDU_Info!$C$5:$C$111=$T$6)*(TDU_Info!$B$5:$B$111&lt;=$B2549),0)</f>
        <v>84</v>
      </c>
      <c r="U2549" s="152">
        <f>100*(INDEX(TDU_Info!$E$5:$E$111,$T2549)/T$11+INDEX(TDU_Info!$F$5:$F$111,$T2549))</f>
        <v>5.2454000000000001</v>
      </c>
      <c r="V2549" s="152">
        <v>7.5430000000000001</v>
      </c>
      <c r="W2549" s="152">
        <v>6.4580000000000002</v>
      </c>
      <c r="X2549" s="152">
        <v>7.6479999999999997</v>
      </c>
      <c r="Y2549" s="152">
        <v>7.9</v>
      </c>
      <c r="Z2549" s="152">
        <v>7.6239999999999997</v>
      </c>
      <c r="AA2549" s="152">
        <v>6.5720000000000001</v>
      </c>
      <c r="AB2549" s="152">
        <v>7.9969999999999999</v>
      </c>
      <c r="AC2549" s="152">
        <v>8.3000000000000007</v>
      </c>
      <c r="AD2549" s="152">
        <v>7.5209999999999999</v>
      </c>
      <c r="AE2549" s="152">
        <v>6.4139999999999997</v>
      </c>
      <c r="AF2549" s="152">
        <v>7.4009999999999998</v>
      </c>
      <c r="AG2549" s="152">
        <v>7.9</v>
      </c>
      <c r="AH2549" s="152">
        <v>7.6020000000000003</v>
      </c>
      <c r="AI2549" s="152">
        <v>6.5209999999999999</v>
      </c>
      <c r="AJ2549" s="152">
        <v>7.7489999999999997</v>
      </c>
      <c r="AK2549" s="152">
        <v>8.2859999999999996</v>
      </c>
      <c r="AL2549" s="152" t="e">
        <f t="shared" si="474"/>
        <v>#N/A</v>
      </c>
      <c r="AM2549" s="152" t="e">
        <f t="shared" si="475"/>
        <v>#N/A</v>
      </c>
      <c r="AN2549" s="152" t="e">
        <f>NA()</f>
        <v>#N/A</v>
      </c>
      <c r="AO2549" s="152" t="e">
        <f>NA()</f>
        <v>#N/A</v>
      </c>
      <c r="AP2549" s="152">
        <f t="shared" si="483"/>
        <v>7.0345999999999993</v>
      </c>
      <c r="AQ2549" s="152"/>
      <c r="AR2549" s="152"/>
      <c r="AS2549" s="153">
        <f t="shared" si="488"/>
        <v>342</v>
      </c>
      <c r="AT2549" s="153">
        <f t="shared" si="463"/>
        <v>1</v>
      </c>
      <c r="AU2549" s="153">
        <f t="shared" si="464"/>
        <v>0</v>
      </c>
      <c r="AV2549" s="153">
        <f t="shared" si="465"/>
        <v>0</v>
      </c>
      <c r="BA2549">
        <f t="shared" si="489"/>
        <v>8</v>
      </c>
    </row>
    <row r="2550" spans="2:53" x14ac:dyDescent="0.25">
      <c r="B2550" s="155">
        <f t="shared" si="480"/>
        <v>45269.999305555553</v>
      </c>
      <c r="C2550" s="155">
        <f t="shared" si="470"/>
        <v>45269.999305555553</v>
      </c>
      <c r="D2550" s="152">
        <f t="shared" si="471"/>
        <v>7.4009999999999998</v>
      </c>
      <c r="E2550" s="152"/>
      <c r="F2550" s="152"/>
      <c r="G2550" s="152"/>
      <c r="H2550" s="152" t="e">
        <f t="shared" si="472"/>
        <v>#N/A</v>
      </c>
      <c r="I2550" s="152"/>
      <c r="J2550" s="152" t="e">
        <f t="shared" si="473"/>
        <v>#N/A</v>
      </c>
      <c r="K2550" s="152"/>
      <c r="L2550" s="152"/>
      <c r="M2550" s="152"/>
      <c r="N2550" s="152"/>
      <c r="O2550" s="152"/>
      <c r="P2550" s="152"/>
      <c r="Q2550" s="152"/>
      <c r="R2550" s="152"/>
      <c r="S2550" s="152"/>
      <c r="T2550" s="153" cm="1">
        <f t="array" ref="T2550">MATCH(1,(TDU_Info!$C$5:$C$111=$T$6)*(TDU_Info!$B$5:$B$111&lt;=$B2550),0)</f>
        <v>84</v>
      </c>
      <c r="U2550" s="152">
        <f>100*(INDEX(TDU_Info!$E$5:$E$111,$T2550)/T$11+INDEX(TDU_Info!$F$5:$F$111,$T2550))</f>
        <v>5.2454000000000001</v>
      </c>
      <c r="V2550" s="152">
        <v>7.5430000000000001</v>
      </c>
      <c r="W2550" s="152">
        <v>6.4580000000000002</v>
      </c>
      <c r="X2550" s="152">
        <v>7.6479999999999997</v>
      </c>
      <c r="Y2550" s="152">
        <v>7.9</v>
      </c>
      <c r="Z2550" s="152">
        <v>7.6239999999999997</v>
      </c>
      <c r="AA2550" s="152">
        <v>6.5720000000000001</v>
      </c>
      <c r="AB2550" s="152">
        <v>7.9969999999999999</v>
      </c>
      <c r="AC2550" s="152">
        <v>8.3000000000000007</v>
      </c>
      <c r="AD2550" s="152">
        <v>7.5209999999999999</v>
      </c>
      <c r="AE2550" s="152">
        <v>6.4139999999999997</v>
      </c>
      <c r="AF2550" s="152">
        <v>7.4009999999999998</v>
      </c>
      <c r="AG2550" s="152">
        <v>7.9</v>
      </c>
      <c r="AH2550" s="152">
        <v>7.6020000000000003</v>
      </c>
      <c r="AI2550" s="152">
        <v>6.5209999999999999</v>
      </c>
      <c r="AJ2550" s="152">
        <v>7.7489999999999997</v>
      </c>
      <c r="AK2550" s="152">
        <v>8.2859999999999996</v>
      </c>
      <c r="AL2550" s="152" t="e">
        <f t="shared" si="474"/>
        <v>#N/A</v>
      </c>
      <c r="AM2550" s="152" t="e">
        <f t="shared" si="475"/>
        <v>#N/A</v>
      </c>
      <c r="AN2550" s="152" t="e">
        <f>NA()</f>
        <v>#N/A</v>
      </c>
      <c r="AO2550" s="152" t="e">
        <f>NA()</f>
        <v>#N/A</v>
      </c>
      <c r="AP2550" s="152">
        <f t="shared" si="483"/>
        <v>7.0345999999999993</v>
      </c>
      <c r="AQ2550" s="152"/>
      <c r="AR2550" s="152"/>
      <c r="AS2550" s="153">
        <f t="shared" si="488"/>
        <v>343</v>
      </c>
      <c r="AT2550" s="153">
        <f t="shared" si="463"/>
        <v>1</v>
      </c>
      <c r="AU2550" s="153">
        <f t="shared" si="464"/>
        <v>0</v>
      </c>
      <c r="AV2550" s="153">
        <f t="shared" si="465"/>
        <v>0</v>
      </c>
      <c r="BA2550">
        <f t="shared" si="489"/>
        <v>9</v>
      </c>
    </row>
    <row r="2551" spans="2:53" x14ac:dyDescent="0.25">
      <c r="B2551" s="155">
        <f t="shared" si="480"/>
        <v>45270.999305555553</v>
      </c>
      <c r="C2551" s="155">
        <f t="shared" si="470"/>
        <v>45270.999305555553</v>
      </c>
      <c r="D2551" s="152">
        <f t="shared" si="471"/>
        <v>7.4009999999999998</v>
      </c>
      <c r="E2551" s="152"/>
      <c r="F2551" s="152"/>
      <c r="G2551" s="152"/>
      <c r="H2551" s="152" t="e">
        <f t="shared" si="472"/>
        <v>#N/A</v>
      </c>
      <c r="I2551" s="152"/>
      <c r="J2551" s="152" t="e">
        <f t="shared" si="473"/>
        <v>#N/A</v>
      </c>
      <c r="K2551" s="152"/>
      <c r="L2551" s="152"/>
      <c r="M2551" s="152"/>
      <c r="N2551" s="152"/>
      <c r="O2551" s="152"/>
      <c r="P2551" s="152"/>
      <c r="Q2551" s="152"/>
      <c r="R2551" s="152"/>
      <c r="S2551" s="152"/>
      <c r="T2551" s="153" cm="1">
        <f t="array" ref="T2551">MATCH(1,(TDU_Info!$C$5:$C$111=$T$6)*(TDU_Info!$B$5:$B$111&lt;=$B2551),0)</f>
        <v>84</v>
      </c>
      <c r="U2551" s="152">
        <f>100*(INDEX(TDU_Info!$E$5:$E$111,$T2551)/T$11+INDEX(TDU_Info!$F$5:$F$111,$T2551))</f>
        <v>5.2454000000000001</v>
      </c>
      <c r="V2551" s="152">
        <v>7.5430000000000001</v>
      </c>
      <c r="W2551" s="152">
        <v>6.4580000000000002</v>
      </c>
      <c r="X2551" s="152">
        <v>7.6479999999999997</v>
      </c>
      <c r="Y2551" s="152">
        <v>7.9</v>
      </c>
      <c r="Z2551" s="152">
        <v>7.6239999999999997</v>
      </c>
      <c r="AA2551" s="152">
        <v>6.5720000000000001</v>
      </c>
      <c r="AB2551" s="152">
        <v>7.9969999999999999</v>
      </c>
      <c r="AC2551" s="152">
        <v>8.3000000000000007</v>
      </c>
      <c r="AD2551" s="152">
        <v>7.5209999999999999</v>
      </c>
      <c r="AE2551" s="152">
        <v>6.4139999999999997</v>
      </c>
      <c r="AF2551" s="152">
        <v>7.4009999999999998</v>
      </c>
      <c r="AG2551" s="152">
        <v>7.9</v>
      </c>
      <c r="AH2551" s="152">
        <v>7.6020000000000003</v>
      </c>
      <c r="AI2551" s="152">
        <v>6.5209999999999999</v>
      </c>
      <c r="AJ2551" s="152">
        <v>7.7489999999999997</v>
      </c>
      <c r="AK2551" s="152">
        <v>8.2859999999999996</v>
      </c>
      <c r="AL2551" s="152" t="e">
        <f t="shared" si="474"/>
        <v>#N/A</v>
      </c>
      <c r="AM2551" s="152" t="e">
        <f t="shared" si="475"/>
        <v>#N/A</v>
      </c>
      <c r="AN2551" s="152" t="e">
        <f>NA()</f>
        <v>#N/A</v>
      </c>
      <c r="AO2551" s="152" t="e">
        <f>NA()</f>
        <v>#N/A</v>
      </c>
      <c r="AP2551" s="152">
        <f t="shared" si="483"/>
        <v>7.0345999999999993</v>
      </c>
      <c r="AQ2551" s="152"/>
      <c r="AR2551" s="152"/>
      <c r="AS2551" s="153">
        <f t="shared" si="488"/>
        <v>344</v>
      </c>
      <c r="AT2551" s="153">
        <f t="shared" si="463"/>
        <v>1</v>
      </c>
      <c r="AU2551" s="153">
        <f t="shared" si="464"/>
        <v>0</v>
      </c>
      <c r="AV2551" s="153">
        <f t="shared" si="465"/>
        <v>0</v>
      </c>
      <c r="BA2551">
        <f t="shared" si="489"/>
        <v>10</v>
      </c>
    </row>
    <row r="2552" spans="2:53" x14ac:dyDescent="0.25">
      <c r="B2552" s="155">
        <f t="shared" si="480"/>
        <v>45271.999305555553</v>
      </c>
      <c r="C2552" s="155">
        <f t="shared" si="470"/>
        <v>45271.999305555553</v>
      </c>
      <c r="D2552" s="152">
        <f t="shared" si="471"/>
        <v>7.4009999999999998</v>
      </c>
      <c r="E2552" s="152"/>
      <c r="F2552" s="152"/>
      <c r="G2552" s="152"/>
      <c r="H2552" s="152" t="e">
        <f t="shared" si="472"/>
        <v>#N/A</v>
      </c>
      <c r="I2552" s="152"/>
      <c r="J2552" s="152" t="e">
        <f t="shared" si="473"/>
        <v>#N/A</v>
      </c>
      <c r="K2552" s="152"/>
      <c r="L2552" s="152"/>
      <c r="M2552" s="152"/>
      <c r="N2552" s="152"/>
      <c r="O2552" s="152"/>
      <c r="P2552" s="152"/>
      <c r="Q2552" s="152"/>
      <c r="R2552" s="152"/>
      <c r="S2552" s="152"/>
      <c r="T2552" s="153" cm="1">
        <f t="array" ref="T2552">MATCH(1,(TDU_Info!$C$5:$C$111=$T$6)*(TDU_Info!$B$5:$B$111&lt;=$B2552),0)</f>
        <v>84</v>
      </c>
      <c r="U2552" s="152">
        <f>100*(INDEX(TDU_Info!$E$5:$E$111,$T2552)/T$11+INDEX(TDU_Info!$F$5:$F$111,$T2552))</f>
        <v>5.2454000000000001</v>
      </c>
      <c r="V2552" s="152">
        <v>7.5430000000000001</v>
      </c>
      <c r="W2552" s="152">
        <v>6.2910000000000004</v>
      </c>
      <c r="X2552" s="152">
        <v>7.6479999999999997</v>
      </c>
      <c r="Y2552" s="152">
        <v>7.9</v>
      </c>
      <c r="Z2552" s="152">
        <v>7.6239999999999997</v>
      </c>
      <c r="AA2552" s="152">
        <v>6.4240000000000004</v>
      </c>
      <c r="AB2552" s="152">
        <v>7.9969999999999999</v>
      </c>
      <c r="AC2552" s="152">
        <v>8.2799999999999994</v>
      </c>
      <c r="AD2552" s="152">
        <v>7.5209999999999999</v>
      </c>
      <c r="AE2552" s="152">
        <v>6.2469999999999999</v>
      </c>
      <c r="AF2552" s="152">
        <v>7.4009999999999998</v>
      </c>
      <c r="AG2552" s="152">
        <v>7.8609999999999998</v>
      </c>
      <c r="AH2552" s="152">
        <v>7.6020000000000003</v>
      </c>
      <c r="AI2552" s="152">
        <v>6.3780000000000001</v>
      </c>
      <c r="AJ2552" s="152">
        <v>7.7489999999999997</v>
      </c>
      <c r="AK2552" s="152">
        <v>8.2370000000000001</v>
      </c>
      <c r="AL2552" s="152" t="e">
        <f t="shared" si="474"/>
        <v>#N/A</v>
      </c>
      <c r="AM2552" s="152" t="e">
        <f t="shared" si="475"/>
        <v>#N/A</v>
      </c>
      <c r="AN2552" s="152" t="e">
        <f>NA()</f>
        <v>#N/A</v>
      </c>
      <c r="AO2552" s="152" t="e">
        <f>NA()</f>
        <v>#N/A</v>
      </c>
      <c r="AP2552" s="152">
        <f t="shared" si="483"/>
        <v>7.0345999999999993</v>
      </c>
      <c r="AQ2552" s="152"/>
      <c r="AR2552" s="152"/>
      <c r="AS2552" s="153">
        <f t="shared" si="488"/>
        <v>345</v>
      </c>
      <c r="AT2552" s="153">
        <f t="shared" si="463"/>
        <v>1</v>
      </c>
      <c r="AU2552" s="153">
        <f t="shared" si="464"/>
        <v>0</v>
      </c>
      <c r="AV2552" s="153">
        <f t="shared" si="465"/>
        <v>0</v>
      </c>
      <c r="BA2552">
        <f t="shared" si="489"/>
        <v>11</v>
      </c>
    </row>
    <row r="2553" spans="2:53" x14ac:dyDescent="0.25">
      <c r="B2553" s="155">
        <f t="shared" si="480"/>
        <v>45272.999305555553</v>
      </c>
      <c r="C2553" s="155">
        <f t="shared" si="470"/>
        <v>45272.999305555553</v>
      </c>
      <c r="D2553" s="152">
        <f t="shared" si="471"/>
        <v>7.4009999999999998</v>
      </c>
      <c r="E2553" s="152"/>
      <c r="F2553" s="152"/>
      <c r="G2553" s="152"/>
      <c r="H2553" s="152" t="e">
        <f t="shared" si="472"/>
        <v>#N/A</v>
      </c>
      <c r="I2553" s="152"/>
      <c r="J2553" s="152" t="e">
        <f t="shared" si="473"/>
        <v>#N/A</v>
      </c>
      <c r="K2553" s="152"/>
      <c r="L2553" s="152"/>
      <c r="M2553" s="152"/>
      <c r="N2553" s="152"/>
      <c r="O2553" s="152"/>
      <c r="P2553" s="152"/>
      <c r="Q2553" s="152"/>
      <c r="R2553" s="152"/>
      <c r="S2553" s="152"/>
      <c r="T2553" s="153" cm="1">
        <f t="array" ref="T2553">MATCH(1,(TDU_Info!$C$5:$C$111=$T$6)*(TDU_Info!$B$5:$B$111&lt;=$B2553),0)</f>
        <v>84</v>
      </c>
      <c r="U2553" s="152">
        <f>100*(INDEX(TDU_Info!$E$5:$E$111,$T2553)/T$11+INDEX(TDU_Info!$F$5:$F$111,$T2553))</f>
        <v>5.2454000000000001</v>
      </c>
      <c r="V2553" s="152">
        <v>7.5430000000000001</v>
      </c>
      <c r="W2553" s="152">
        <v>6.2910000000000004</v>
      </c>
      <c r="X2553" s="152">
        <v>7.6479999999999997</v>
      </c>
      <c r="Y2553" s="152">
        <v>7.9</v>
      </c>
      <c r="Z2553" s="152">
        <v>7.5259999999999998</v>
      </c>
      <c r="AA2553" s="152">
        <v>6.4240000000000004</v>
      </c>
      <c r="AB2553" s="152">
        <v>7.9969999999999999</v>
      </c>
      <c r="AC2553" s="152">
        <v>8.2799999999999994</v>
      </c>
      <c r="AD2553" s="152">
        <v>7.5209999999999999</v>
      </c>
      <c r="AE2553" s="152">
        <v>6.0960000000000001</v>
      </c>
      <c r="AF2553" s="152">
        <v>7.4009999999999998</v>
      </c>
      <c r="AG2553" s="152">
        <v>7.8609999999999998</v>
      </c>
      <c r="AH2553" s="152">
        <v>7.3940000000000001</v>
      </c>
      <c r="AI2553" s="152">
        <v>6.1459999999999999</v>
      </c>
      <c r="AJ2553" s="152">
        <v>7.7489999999999997</v>
      </c>
      <c r="AK2553" s="152">
        <v>8.2370000000000001</v>
      </c>
      <c r="AL2553" s="152" t="e">
        <f t="shared" si="474"/>
        <v>#N/A</v>
      </c>
      <c r="AM2553" s="152" t="e">
        <f t="shared" si="475"/>
        <v>#N/A</v>
      </c>
      <c r="AN2553" s="152" t="e">
        <f>NA()</f>
        <v>#N/A</v>
      </c>
      <c r="AO2553" s="152" t="e">
        <f>NA()</f>
        <v>#N/A</v>
      </c>
      <c r="AP2553" s="152">
        <f t="shared" si="483"/>
        <v>7.0345999999999993</v>
      </c>
      <c r="AQ2553" s="152"/>
      <c r="AR2553" s="152"/>
      <c r="AS2553" s="153">
        <f t="shared" si="488"/>
        <v>346</v>
      </c>
      <c r="AT2553" s="153">
        <f t="shared" si="463"/>
        <v>1</v>
      </c>
      <c r="AU2553" s="153">
        <f t="shared" si="464"/>
        <v>0</v>
      </c>
      <c r="AV2553" s="153">
        <f t="shared" si="465"/>
        <v>0</v>
      </c>
      <c r="BA2553">
        <f t="shared" si="489"/>
        <v>12</v>
      </c>
    </row>
    <row r="2554" spans="2:53" x14ac:dyDescent="0.25">
      <c r="B2554" s="155">
        <f t="shared" si="480"/>
        <v>45273.999305555553</v>
      </c>
      <c r="C2554" s="155">
        <f t="shared" si="470"/>
        <v>45273.999305555553</v>
      </c>
      <c r="D2554" s="152">
        <f t="shared" si="471"/>
        <v>7.4009999999999998</v>
      </c>
      <c r="E2554" s="152"/>
      <c r="F2554" s="152"/>
      <c r="G2554" s="152"/>
      <c r="H2554" s="152" t="e">
        <f t="shared" si="472"/>
        <v>#N/A</v>
      </c>
      <c r="I2554" s="152"/>
      <c r="J2554" s="152" t="e">
        <f t="shared" si="473"/>
        <v>#N/A</v>
      </c>
      <c r="K2554" s="152"/>
      <c r="L2554" s="152"/>
      <c r="M2554" s="152"/>
      <c r="N2554" s="152"/>
      <c r="O2554" s="152"/>
      <c r="P2554" s="152"/>
      <c r="Q2554" s="152"/>
      <c r="R2554" s="152"/>
      <c r="S2554" s="152"/>
      <c r="T2554" s="153" cm="1">
        <f t="array" ref="T2554">MATCH(1,(TDU_Info!$C$5:$C$111=$T$6)*(TDU_Info!$B$5:$B$111&lt;=$B2554),0)</f>
        <v>84</v>
      </c>
      <c r="U2554" s="152">
        <f>100*(INDEX(TDU_Info!$E$5:$E$111,$T2554)/T$11+INDEX(TDU_Info!$F$5:$F$111,$T2554))</f>
        <v>5.2454000000000001</v>
      </c>
      <c r="V2554" s="152">
        <v>7.5430000000000001</v>
      </c>
      <c r="W2554" s="152">
        <v>6.1909999999999998</v>
      </c>
      <c r="X2554" s="152">
        <v>7.61</v>
      </c>
      <c r="Y2554" s="152">
        <v>7.9</v>
      </c>
      <c r="Z2554" s="152">
        <v>7.3319999999999999</v>
      </c>
      <c r="AA2554" s="152">
        <v>6.3239999999999998</v>
      </c>
      <c r="AB2554" s="152">
        <v>7.9969999999999999</v>
      </c>
      <c r="AC2554" s="152">
        <v>8.2799999999999994</v>
      </c>
      <c r="AD2554" s="152">
        <v>7.5209999999999999</v>
      </c>
      <c r="AE2554" s="152">
        <v>6.0960000000000001</v>
      </c>
      <c r="AF2554" s="152">
        <v>7.4009999999999998</v>
      </c>
      <c r="AG2554" s="152">
        <v>7.8609999999999998</v>
      </c>
      <c r="AH2554" s="152">
        <v>7.2</v>
      </c>
      <c r="AI2554" s="152">
        <v>6.1459999999999999</v>
      </c>
      <c r="AJ2554" s="152">
        <v>7.7489999999999997</v>
      </c>
      <c r="AK2554" s="152">
        <v>8.2370000000000001</v>
      </c>
      <c r="AL2554" s="152" t="e">
        <f t="shared" si="474"/>
        <v>#N/A</v>
      </c>
      <c r="AM2554" s="152" t="e">
        <f t="shared" si="475"/>
        <v>#N/A</v>
      </c>
      <c r="AN2554" s="152" t="e">
        <f>NA()</f>
        <v>#N/A</v>
      </c>
      <c r="AO2554" s="152" t="e">
        <f>NA()</f>
        <v>#N/A</v>
      </c>
      <c r="AP2554" s="152">
        <f t="shared" si="483"/>
        <v>7.0345999999999993</v>
      </c>
      <c r="AQ2554" s="152"/>
      <c r="AR2554" s="152"/>
      <c r="AS2554" s="153">
        <f t="shared" si="488"/>
        <v>347</v>
      </c>
      <c r="AT2554" s="153">
        <f t="shared" si="463"/>
        <v>1</v>
      </c>
      <c r="AU2554" s="153">
        <f t="shared" si="464"/>
        <v>0</v>
      </c>
      <c r="AV2554" s="153">
        <f t="shared" si="465"/>
        <v>0</v>
      </c>
      <c r="BA2554">
        <f t="shared" si="489"/>
        <v>13</v>
      </c>
    </row>
    <row r="2555" spans="2:53" x14ac:dyDescent="0.25">
      <c r="B2555" s="155">
        <f t="shared" si="480"/>
        <v>45274.999305555553</v>
      </c>
      <c r="C2555" s="155">
        <f t="shared" si="470"/>
        <v>45274.999305555553</v>
      </c>
      <c r="D2555" s="152">
        <f t="shared" si="471"/>
        <v>7.4009999999999998</v>
      </c>
      <c r="E2555" s="152"/>
      <c r="F2555" s="152"/>
      <c r="G2555" s="152"/>
      <c r="H2555" s="152" t="e">
        <f t="shared" si="472"/>
        <v>#N/A</v>
      </c>
      <c r="I2555" s="152"/>
      <c r="J2555" s="152" t="e">
        <f t="shared" si="473"/>
        <v>#N/A</v>
      </c>
      <c r="K2555" s="152"/>
      <c r="L2555" s="152"/>
      <c r="M2555" s="152"/>
      <c r="N2555" s="152"/>
      <c r="O2555" s="152"/>
      <c r="P2555" s="152"/>
      <c r="Q2555" s="152"/>
      <c r="R2555" s="152"/>
      <c r="S2555" s="152"/>
      <c r="T2555" s="153" cm="1">
        <f t="array" ref="T2555">MATCH(1,(TDU_Info!$C$5:$C$111=$T$6)*(TDU_Info!$B$5:$B$111&lt;=$B2555),0)</f>
        <v>84</v>
      </c>
      <c r="U2555" s="152">
        <f>100*(INDEX(TDU_Info!$E$5:$E$111,$T2555)/T$11+INDEX(TDU_Info!$F$5:$F$111,$T2555))</f>
        <v>5.2454000000000001</v>
      </c>
      <c r="V2555" s="152">
        <v>7.5430000000000001</v>
      </c>
      <c r="W2555" s="152">
        <v>6.1909999999999998</v>
      </c>
      <c r="X2555" s="152">
        <v>7.61</v>
      </c>
      <c r="Y2555" s="152">
        <v>7.9</v>
      </c>
      <c r="Z2555" s="152">
        <v>7.3319999999999999</v>
      </c>
      <c r="AA2555" s="152">
        <v>6.3239999999999998</v>
      </c>
      <c r="AB2555" s="152">
        <v>7.9969999999999999</v>
      </c>
      <c r="AC2555" s="152">
        <v>8.2799999999999994</v>
      </c>
      <c r="AD2555" s="152">
        <v>7.5209999999999999</v>
      </c>
      <c r="AE2555" s="152">
        <v>6.0960000000000001</v>
      </c>
      <c r="AF2555" s="152">
        <v>7.4009999999999998</v>
      </c>
      <c r="AG2555" s="152">
        <v>7.8609999999999998</v>
      </c>
      <c r="AH2555" s="152">
        <v>7.2</v>
      </c>
      <c r="AI2555" s="152">
        <v>6.1459999999999999</v>
      </c>
      <c r="AJ2555" s="152">
        <v>7.7489999999999997</v>
      </c>
      <c r="AK2555" s="152">
        <v>8.2370000000000001</v>
      </c>
      <c r="AL2555" s="152" t="e">
        <f t="shared" si="474"/>
        <v>#N/A</v>
      </c>
      <c r="AM2555" s="152" t="e">
        <f t="shared" si="475"/>
        <v>#N/A</v>
      </c>
      <c r="AN2555" s="152" t="e">
        <f>NA()</f>
        <v>#N/A</v>
      </c>
      <c r="AO2555" s="152" t="e">
        <f>NA()</f>
        <v>#N/A</v>
      </c>
      <c r="AP2555" s="152">
        <f t="shared" si="483"/>
        <v>7.0345999999999993</v>
      </c>
      <c r="AQ2555" s="152"/>
      <c r="AR2555" s="152"/>
      <c r="AS2555" s="153">
        <f t="shared" si="488"/>
        <v>348</v>
      </c>
      <c r="AT2555" s="153">
        <f t="shared" si="463"/>
        <v>1</v>
      </c>
      <c r="AU2555" s="153">
        <f t="shared" si="464"/>
        <v>0</v>
      </c>
      <c r="AV2555" s="153">
        <f t="shared" si="465"/>
        <v>0</v>
      </c>
      <c r="BA2555">
        <f t="shared" si="489"/>
        <v>14</v>
      </c>
    </row>
    <row r="2556" spans="2:53" x14ac:dyDescent="0.25">
      <c r="B2556" s="155">
        <f t="shared" si="480"/>
        <v>45275.999305555553</v>
      </c>
      <c r="C2556" s="155">
        <f t="shared" si="470"/>
        <v>45275.999305555553</v>
      </c>
      <c r="D2556" s="152">
        <f t="shared" si="471"/>
        <v>7.4009999999999998</v>
      </c>
      <c r="E2556" s="152"/>
      <c r="F2556" s="152"/>
      <c r="G2556" s="152"/>
      <c r="H2556" s="152" t="e">
        <f t="shared" si="472"/>
        <v>#N/A</v>
      </c>
      <c r="I2556" s="152"/>
      <c r="J2556" s="152" t="e">
        <f t="shared" si="473"/>
        <v>#N/A</v>
      </c>
      <c r="K2556" s="152"/>
      <c r="L2556" s="152"/>
      <c r="M2556" s="152"/>
      <c r="N2556" s="152"/>
      <c r="O2556" s="152"/>
      <c r="P2556" s="152"/>
      <c r="Q2556" s="152"/>
      <c r="R2556" s="152"/>
      <c r="S2556" s="152"/>
      <c r="T2556" s="153" cm="1">
        <f t="array" ref="T2556">MATCH(1,(TDU_Info!$C$5:$C$111=$T$6)*(TDU_Info!$B$5:$B$111&lt;=$B2556),0)</f>
        <v>84</v>
      </c>
      <c r="U2556" s="152">
        <f>100*(INDEX(TDU_Info!$E$5:$E$111,$T2556)/T$11+INDEX(TDU_Info!$F$5:$F$111,$T2556))</f>
        <v>5.2454000000000001</v>
      </c>
      <c r="V2556" s="152">
        <v>6.2430000000000003</v>
      </c>
      <c r="W2556" s="152">
        <v>6.1909999999999998</v>
      </c>
      <c r="X2556" s="152">
        <v>7.57</v>
      </c>
      <c r="Y2556" s="152">
        <v>7.9</v>
      </c>
      <c r="Z2556" s="152">
        <v>6.2439999999999998</v>
      </c>
      <c r="AA2556" s="152">
        <v>6.2910000000000004</v>
      </c>
      <c r="AB2556" s="152">
        <v>7.98</v>
      </c>
      <c r="AC2556" s="152">
        <v>8.2799999999999994</v>
      </c>
      <c r="AD2556" s="152">
        <v>6.2210000000000001</v>
      </c>
      <c r="AE2556" s="152">
        <v>5.8959999999999999</v>
      </c>
      <c r="AF2556" s="152">
        <v>7.4009999999999998</v>
      </c>
      <c r="AG2556" s="152">
        <v>7.8609999999999998</v>
      </c>
      <c r="AH2556" s="152">
        <v>6.2220000000000004</v>
      </c>
      <c r="AI2556" s="152">
        <v>5.9459999999999997</v>
      </c>
      <c r="AJ2556" s="152">
        <v>7.7489999999999997</v>
      </c>
      <c r="AK2556" s="152">
        <v>8.2370000000000001</v>
      </c>
      <c r="AL2556" s="152" t="e">
        <f t="shared" si="474"/>
        <v>#N/A</v>
      </c>
      <c r="AM2556" s="152" t="e">
        <f t="shared" si="475"/>
        <v>#N/A</v>
      </c>
      <c r="AN2556" s="152" t="e">
        <f>NA()</f>
        <v>#N/A</v>
      </c>
      <c r="AO2556" s="152" t="e">
        <f>NA()</f>
        <v>#N/A</v>
      </c>
      <c r="AP2556" s="152">
        <f t="shared" si="483"/>
        <v>7.0345999999999993</v>
      </c>
      <c r="AQ2556" s="152"/>
      <c r="AR2556" s="152"/>
      <c r="AS2556" s="153">
        <f t="shared" si="488"/>
        <v>349</v>
      </c>
      <c r="AT2556" s="153">
        <f t="shared" si="463"/>
        <v>1</v>
      </c>
      <c r="AU2556" s="153">
        <f t="shared" si="464"/>
        <v>0</v>
      </c>
      <c r="AV2556" s="153">
        <f t="shared" si="465"/>
        <v>0</v>
      </c>
      <c r="BA2556">
        <f t="shared" si="489"/>
        <v>15</v>
      </c>
    </row>
    <row r="2557" spans="2:53" x14ac:dyDescent="0.25">
      <c r="B2557" s="155">
        <f t="shared" si="480"/>
        <v>45276.999305555553</v>
      </c>
      <c r="C2557" s="155">
        <f t="shared" si="470"/>
        <v>45276.999305555553</v>
      </c>
      <c r="D2557" s="152">
        <f t="shared" si="471"/>
        <v>7.4009999999999998</v>
      </c>
      <c r="E2557" s="152"/>
      <c r="F2557" s="152"/>
      <c r="G2557" s="152"/>
      <c r="H2557" s="152" t="e">
        <f t="shared" si="472"/>
        <v>#N/A</v>
      </c>
      <c r="I2557" s="152"/>
      <c r="J2557" s="152" t="e">
        <f t="shared" si="473"/>
        <v>#N/A</v>
      </c>
      <c r="K2557" s="152"/>
      <c r="L2557" s="152"/>
      <c r="M2557" s="152"/>
      <c r="N2557" s="152"/>
      <c r="O2557" s="152"/>
      <c r="P2557" s="152"/>
      <c r="Q2557" s="152"/>
      <c r="R2557" s="152"/>
      <c r="S2557" s="152"/>
      <c r="T2557" s="153" cm="1">
        <f t="array" ref="T2557">MATCH(1,(TDU_Info!$C$5:$C$111=$T$6)*(TDU_Info!$B$5:$B$111&lt;=$B2557),0)</f>
        <v>84</v>
      </c>
      <c r="U2557" s="152">
        <f>100*(INDEX(TDU_Info!$E$5:$E$111,$T2557)/T$11+INDEX(TDU_Info!$F$5:$F$111,$T2557))</f>
        <v>5.2454000000000001</v>
      </c>
      <c r="V2557" s="152">
        <v>6.2679999999999998</v>
      </c>
      <c r="W2557" s="152">
        <v>5.9329999999999998</v>
      </c>
      <c r="X2557" s="152">
        <v>7.57</v>
      </c>
      <c r="Y2557" s="152">
        <v>7.9</v>
      </c>
      <c r="Z2557" s="152">
        <v>6.2510000000000003</v>
      </c>
      <c r="AA2557" s="152">
        <v>6.0060000000000002</v>
      </c>
      <c r="AB2557" s="152">
        <v>8.0399999999999991</v>
      </c>
      <c r="AC2557" s="152">
        <v>8.2799999999999994</v>
      </c>
      <c r="AD2557" s="152">
        <v>6.234</v>
      </c>
      <c r="AE2557" s="152">
        <v>5.8689999999999998</v>
      </c>
      <c r="AF2557" s="152">
        <v>7.4009999999999998</v>
      </c>
      <c r="AG2557" s="152">
        <v>7.9</v>
      </c>
      <c r="AH2557" s="152">
        <v>6.2149999999999999</v>
      </c>
      <c r="AI2557" s="152">
        <v>5.9729999999999999</v>
      </c>
      <c r="AJ2557" s="152">
        <v>7.8339999999999996</v>
      </c>
      <c r="AK2557" s="152">
        <v>8.2449999999999992</v>
      </c>
      <c r="AL2557" s="152" t="e">
        <f t="shared" si="474"/>
        <v>#N/A</v>
      </c>
      <c r="AM2557" s="152" t="e">
        <f t="shared" si="475"/>
        <v>#N/A</v>
      </c>
      <c r="AN2557" s="152" t="e">
        <f>NA()</f>
        <v>#N/A</v>
      </c>
      <c r="AO2557" s="152" t="e">
        <f>NA()</f>
        <v>#N/A</v>
      </c>
      <c r="AP2557" s="152">
        <f t="shared" si="483"/>
        <v>7.0345999999999993</v>
      </c>
      <c r="AQ2557" s="152"/>
      <c r="AR2557" s="152"/>
      <c r="AS2557" s="153">
        <f t="shared" si="488"/>
        <v>350</v>
      </c>
      <c r="AT2557" s="153">
        <f t="shared" si="463"/>
        <v>1</v>
      </c>
      <c r="AU2557" s="153">
        <f t="shared" si="464"/>
        <v>0</v>
      </c>
      <c r="AV2557" s="153">
        <f t="shared" si="465"/>
        <v>0</v>
      </c>
      <c r="BA2557">
        <f t="shared" si="489"/>
        <v>16</v>
      </c>
    </row>
    <row r="2558" spans="2:53" x14ac:dyDescent="0.25">
      <c r="B2558" s="155">
        <f t="shared" si="480"/>
        <v>45277.999305555553</v>
      </c>
      <c r="C2558" s="155">
        <f t="shared" si="470"/>
        <v>45277.999305555553</v>
      </c>
      <c r="D2558" s="152">
        <f t="shared" si="471"/>
        <v>7.4009999999999998</v>
      </c>
      <c r="E2558" s="152"/>
      <c r="F2558" s="152"/>
      <c r="G2558" s="152"/>
      <c r="H2558" s="152" t="e">
        <f t="shared" si="472"/>
        <v>#N/A</v>
      </c>
      <c r="I2558" s="152"/>
      <c r="J2558" s="152" t="e">
        <f t="shared" si="473"/>
        <v>#N/A</v>
      </c>
      <c r="K2558" s="152"/>
      <c r="L2558" s="152"/>
      <c r="M2558" s="152"/>
      <c r="N2558" s="152"/>
      <c r="O2558" s="152"/>
      <c r="P2558" s="152"/>
      <c r="Q2558" s="152"/>
      <c r="R2558" s="152"/>
      <c r="S2558" s="152"/>
      <c r="T2558" s="153" cm="1">
        <f t="array" ref="T2558">MATCH(1,(TDU_Info!$C$5:$C$111=$T$6)*(TDU_Info!$B$5:$B$111&lt;=$B2558),0)</f>
        <v>84</v>
      </c>
      <c r="U2558" s="152">
        <f>100*(INDEX(TDU_Info!$E$5:$E$111,$T2558)/T$11+INDEX(TDU_Info!$F$5:$F$111,$T2558))</f>
        <v>5.2454000000000001</v>
      </c>
      <c r="V2558" s="152">
        <v>6.2679999999999998</v>
      </c>
      <c r="W2558" s="152">
        <v>5.9329999999999998</v>
      </c>
      <c r="X2558" s="152">
        <v>7.57</v>
      </c>
      <c r="Y2558" s="152">
        <v>7.9</v>
      </c>
      <c r="Z2558" s="152">
        <v>6.2510000000000003</v>
      </c>
      <c r="AA2558" s="152">
        <v>6.0060000000000002</v>
      </c>
      <c r="AB2558" s="152">
        <v>8.0399999999999991</v>
      </c>
      <c r="AC2558" s="152">
        <v>8.2799999999999994</v>
      </c>
      <c r="AD2558" s="152">
        <v>6.234</v>
      </c>
      <c r="AE2558" s="152">
        <v>5.8689999999999998</v>
      </c>
      <c r="AF2558" s="152">
        <v>7.4009999999999998</v>
      </c>
      <c r="AG2558" s="152">
        <v>7.9</v>
      </c>
      <c r="AH2558" s="152">
        <v>6.2149999999999999</v>
      </c>
      <c r="AI2558" s="152">
        <v>5.9729999999999999</v>
      </c>
      <c r="AJ2558" s="152">
        <v>7.8339999999999996</v>
      </c>
      <c r="AK2558" s="152">
        <v>8.2449999999999992</v>
      </c>
      <c r="AL2558" s="152" t="e">
        <f t="shared" si="474"/>
        <v>#N/A</v>
      </c>
      <c r="AM2558" s="152" t="e">
        <f t="shared" si="475"/>
        <v>#N/A</v>
      </c>
      <c r="AN2558" s="152" t="e">
        <f>NA()</f>
        <v>#N/A</v>
      </c>
      <c r="AO2558" s="152" t="e">
        <f>NA()</f>
        <v>#N/A</v>
      </c>
      <c r="AP2558" s="152">
        <f t="shared" si="483"/>
        <v>7.0345999999999993</v>
      </c>
      <c r="AQ2558" s="152"/>
      <c r="AR2558" s="152"/>
      <c r="AS2558" s="153">
        <f t="shared" si="488"/>
        <v>351</v>
      </c>
      <c r="AT2558" s="153">
        <f t="shared" si="463"/>
        <v>1</v>
      </c>
      <c r="AU2558" s="153">
        <f t="shared" si="464"/>
        <v>0</v>
      </c>
      <c r="AV2558" s="153">
        <f t="shared" si="465"/>
        <v>0</v>
      </c>
      <c r="BA2558">
        <f t="shared" si="489"/>
        <v>17</v>
      </c>
    </row>
    <row r="2559" spans="2:53" x14ac:dyDescent="0.25">
      <c r="B2559" s="155">
        <f t="shared" si="480"/>
        <v>45278.999305555553</v>
      </c>
      <c r="C2559" s="155">
        <f t="shared" si="470"/>
        <v>45278.999305555553</v>
      </c>
      <c r="D2559" s="152">
        <f t="shared" si="471"/>
        <v>7.4009999999999998</v>
      </c>
      <c r="E2559" s="152"/>
      <c r="F2559" s="152"/>
      <c r="G2559" s="152"/>
      <c r="H2559" s="152" t="e">
        <f t="shared" si="472"/>
        <v>#N/A</v>
      </c>
      <c r="I2559" s="152"/>
      <c r="J2559" s="152" t="e">
        <f t="shared" si="473"/>
        <v>#N/A</v>
      </c>
      <c r="K2559" s="152"/>
      <c r="L2559" s="152"/>
      <c r="M2559" s="152"/>
      <c r="N2559" s="152"/>
      <c r="O2559" s="152"/>
      <c r="P2559" s="152"/>
      <c r="Q2559" s="152"/>
      <c r="R2559" s="152"/>
      <c r="S2559" s="152"/>
      <c r="T2559" s="153" cm="1">
        <f t="array" ref="T2559">MATCH(1,(TDU_Info!$C$5:$C$111=$T$6)*(TDU_Info!$B$5:$B$111&lt;=$B2559),0)</f>
        <v>84</v>
      </c>
      <c r="U2559" s="152">
        <f>100*(INDEX(TDU_Info!$E$5:$E$111,$T2559)/T$11+INDEX(TDU_Info!$F$5:$F$111,$T2559))</f>
        <v>5.2454000000000001</v>
      </c>
      <c r="V2559" s="152">
        <v>6.2679999999999998</v>
      </c>
      <c r="W2559" s="152">
        <v>5.9320000000000004</v>
      </c>
      <c r="X2559" s="152">
        <v>7.57</v>
      </c>
      <c r="Y2559" s="152">
        <v>7.9</v>
      </c>
      <c r="Z2559" s="152">
        <v>6.2510000000000003</v>
      </c>
      <c r="AA2559" s="152">
        <v>6.0049999999999999</v>
      </c>
      <c r="AB2559" s="152">
        <v>8.0399999999999991</v>
      </c>
      <c r="AC2559" s="152">
        <v>8.2799999999999994</v>
      </c>
      <c r="AD2559" s="152">
        <v>6.234</v>
      </c>
      <c r="AE2559" s="152">
        <v>5.8680000000000003</v>
      </c>
      <c r="AF2559" s="152">
        <v>7.4009999999999998</v>
      </c>
      <c r="AG2559" s="152">
        <v>7.9</v>
      </c>
      <c r="AH2559" s="152">
        <v>6.2149999999999999</v>
      </c>
      <c r="AI2559" s="152">
        <v>5.9720000000000004</v>
      </c>
      <c r="AJ2559" s="152">
        <v>7.8339999999999996</v>
      </c>
      <c r="AK2559" s="152">
        <v>8.2449999999999992</v>
      </c>
      <c r="AL2559" s="152" t="e">
        <f t="shared" si="474"/>
        <v>#N/A</v>
      </c>
      <c r="AM2559" s="152" t="e">
        <f t="shared" si="475"/>
        <v>#N/A</v>
      </c>
      <c r="AN2559" s="152" t="e">
        <f>NA()</f>
        <v>#N/A</v>
      </c>
      <c r="AO2559" s="152" t="e">
        <f>NA()</f>
        <v>#N/A</v>
      </c>
      <c r="AP2559" s="152">
        <f t="shared" si="483"/>
        <v>7.0345999999999993</v>
      </c>
      <c r="AQ2559" s="152"/>
      <c r="AR2559" s="152"/>
      <c r="AS2559" s="153">
        <f t="shared" si="488"/>
        <v>352</v>
      </c>
      <c r="AT2559" s="153">
        <f t="shared" si="463"/>
        <v>1</v>
      </c>
      <c r="AU2559" s="153">
        <f t="shared" si="464"/>
        <v>0</v>
      </c>
      <c r="AV2559" s="153">
        <f t="shared" si="465"/>
        <v>0</v>
      </c>
      <c r="BA2559">
        <f t="shared" si="489"/>
        <v>18</v>
      </c>
    </row>
    <row r="2560" spans="2:53" x14ac:dyDescent="0.25">
      <c r="B2560" s="155">
        <f t="shared" si="480"/>
        <v>45279.999305555553</v>
      </c>
      <c r="C2560" s="155">
        <f t="shared" si="470"/>
        <v>45279.999305555553</v>
      </c>
      <c r="D2560" s="152">
        <f t="shared" si="471"/>
        <v>7.4009999999999998</v>
      </c>
      <c r="E2560" s="152"/>
      <c r="F2560" s="152"/>
      <c r="G2560" s="152"/>
      <c r="H2560" s="152" t="e">
        <f t="shared" si="472"/>
        <v>#N/A</v>
      </c>
      <c r="I2560" s="152"/>
      <c r="J2560" s="152" t="e">
        <f t="shared" si="473"/>
        <v>#N/A</v>
      </c>
      <c r="K2560" s="152"/>
      <c r="L2560" s="152"/>
      <c r="M2560" s="152"/>
      <c r="N2560" s="152"/>
      <c r="O2560" s="152"/>
      <c r="P2560" s="152"/>
      <c r="Q2560" s="152"/>
      <c r="R2560" s="152"/>
      <c r="S2560" s="152"/>
      <c r="T2560" s="153" cm="1">
        <f t="array" ref="T2560">MATCH(1,(TDU_Info!$C$5:$C$111=$T$6)*(TDU_Info!$B$5:$B$111&lt;=$B2560),0)</f>
        <v>84</v>
      </c>
      <c r="U2560" s="152">
        <f>100*(INDEX(TDU_Info!$E$5:$E$111,$T2560)/T$11+INDEX(TDU_Info!$F$5:$F$111,$T2560))</f>
        <v>5.2454000000000001</v>
      </c>
      <c r="V2560" s="152">
        <v>6.2679999999999998</v>
      </c>
      <c r="W2560" s="152">
        <v>5.9320000000000004</v>
      </c>
      <c r="X2560" s="152">
        <v>7.57</v>
      </c>
      <c r="Y2560" s="152">
        <v>7.9</v>
      </c>
      <c r="Z2560" s="152">
        <v>6.2510000000000003</v>
      </c>
      <c r="AA2560" s="152">
        <v>6.0049999999999999</v>
      </c>
      <c r="AB2560" s="152">
        <v>8.0399999999999991</v>
      </c>
      <c r="AC2560" s="152">
        <v>8.2799999999999994</v>
      </c>
      <c r="AD2560" s="152">
        <v>6.234</v>
      </c>
      <c r="AE2560" s="152">
        <v>5.8680000000000003</v>
      </c>
      <c r="AF2560" s="152">
        <v>7.4009999999999998</v>
      </c>
      <c r="AG2560" s="152">
        <v>7.9</v>
      </c>
      <c r="AH2560" s="152">
        <v>6.2149999999999999</v>
      </c>
      <c r="AI2560" s="152">
        <v>5.9720000000000004</v>
      </c>
      <c r="AJ2560" s="152">
        <v>7.8339999999999996</v>
      </c>
      <c r="AK2560" s="152">
        <v>8.2449999999999992</v>
      </c>
      <c r="AL2560" s="152" t="e">
        <f t="shared" si="474"/>
        <v>#N/A</v>
      </c>
      <c r="AM2560" s="152" t="e">
        <f t="shared" si="475"/>
        <v>#N/A</v>
      </c>
      <c r="AN2560" s="152" t="e">
        <f>NA()</f>
        <v>#N/A</v>
      </c>
      <c r="AO2560" s="152" t="e">
        <f>NA()</f>
        <v>#N/A</v>
      </c>
      <c r="AP2560" s="152">
        <f t="shared" si="483"/>
        <v>7.0345999999999993</v>
      </c>
      <c r="AQ2560" s="152"/>
      <c r="AR2560" s="152"/>
      <c r="AS2560" s="153">
        <f t="shared" si="488"/>
        <v>353</v>
      </c>
      <c r="AT2560" s="153">
        <f t="shared" si="463"/>
        <v>1</v>
      </c>
      <c r="AU2560" s="153">
        <f t="shared" si="464"/>
        <v>0</v>
      </c>
      <c r="AV2560" s="153">
        <f t="shared" si="465"/>
        <v>0</v>
      </c>
      <c r="BA2560">
        <f t="shared" si="489"/>
        <v>19</v>
      </c>
    </row>
    <row r="2561" spans="2:53" x14ac:dyDescent="0.25">
      <c r="B2561" s="155">
        <f t="shared" si="480"/>
        <v>45280.999305555553</v>
      </c>
      <c r="C2561" s="155">
        <f t="shared" si="470"/>
        <v>45280.999305555553</v>
      </c>
      <c r="D2561" s="152">
        <f t="shared" si="471"/>
        <v>7.4009999999999998</v>
      </c>
      <c r="E2561" s="152"/>
      <c r="F2561" s="152"/>
      <c r="G2561" s="152"/>
      <c r="H2561" s="152" t="e">
        <f t="shared" si="472"/>
        <v>#N/A</v>
      </c>
      <c r="I2561" s="152"/>
      <c r="J2561" s="152" t="e">
        <f t="shared" si="473"/>
        <v>#N/A</v>
      </c>
      <c r="K2561" s="152"/>
      <c r="L2561" s="152"/>
      <c r="M2561" s="152"/>
      <c r="N2561" s="152"/>
      <c r="O2561" s="152"/>
      <c r="P2561" s="152"/>
      <c r="Q2561" s="152"/>
      <c r="R2561" s="152"/>
      <c r="S2561" s="152"/>
      <c r="T2561" s="153" cm="1">
        <f t="array" ref="T2561">MATCH(1,(TDU_Info!$C$5:$C$111=$T$6)*(TDU_Info!$B$5:$B$111&lt;=$B2561),0)</f>
        <v>84</v>
      </c>
      <c r="U2561" s="152">
        <f>100*(INDEX(TDU_Info!$E$5:$E$111,$T2561)/T$11+INDEX(TDU_Info!$F$5:$F$111,$T2561))</f>
        <v>5.2454000000000001</v>
      </c>
      <c r="V2561" s="152">
        <v>6.2679999999999998</v>
      </c>
      <c r="W2561" s="152">
        <v>5.9320000000000004</v>
      </c>
      <c r="X2561" s="152">
        <v>7.57</v>
      </c>
      <c r="Y2561" s="152">
        <v>7.9</v>
      </c>
      <c r="Z2561" s="152">
        <v>6.2309999999999999</v>
      </c>
      <c r="AA2561" s="152">
        <v>6.0049999999999999</v>
      </c>
      <c r="AB2561" s="152">
        <v>8.0399999999999991</v>
      </c>
      <c r="AC2561" s="152">
        <v>8.2799999999999994</v>
      </c>
      <c r="AD2561" s="152">
        <v>6.234</v>
      </c>
      <c r="AE2561" s="152">
        <v>5.8680000000000003</v>
      </c>
      <c r="AF2561" s="152">
        <v>7.4009999999999998</v>
      </c>
      <c r="AG2561" s="152">
        <v>7.9</v>
      </c>
      <c r="AH2561" s="152">
        <v>6.1950000000000003</v>
      </c>
      <c r="AI2561" s="152">
        <v>5.9720000000000004</v>
      </c>
      <c r="AJ2561" s="152">
        <v>7.8339999999999996</v>
      </c>
      <c r="AK2561" s="152">
        <v>8.2449999999999992</v>
      </c>
      <c r="AL2561" s="152" t="e">
        <f t="shared" si="474"/>
        <v>#N/A</v>
      </c>
      <c r="AM2561" s="152" t="e">
        <f t="shared" si="475"/>
        <v>#N/A</v>
      </c>
      <c r="AN2561" s="152" t="e">
        <f>NA()</f>
        <v>#N/A</v>
      </c>
      <c r="AO2561" s="152" t="e">
        <f>NA()</f>
        <v>#N/A</v>
      </c>
      <c r="AP2561" s="152">
        <f t="shared" si="483"/>
        <v>7.0345999999999993</v>
      </c>
      <c r="AQ2561" s="152"/>
      <c r="AR2561" s="152"/>
      <c r="AS2561" s="153">
        <f t="shared" si="488"/>
        <v>354</v>
      </c>
      <c r="AT2561" s="153">
        <f t="shared" si="463"/>
        <v>1</v>
      </c>
      <c r="AU2561" s="153">
        <f t="shared" si="464"/>
        <v>0</v>
      </c>
      <c r="AV2561" s="153">
        <f t="shared" si="465"/>
        <v>0</v>
      </c>
      <c r="BA2561">
        <f t="shared" si="489"/>
        <v>20</v>
      </c>
    </row>
    <row r="2562" spans="2:53" x14ac:dyDescent="0.25">
      <c r="B2562" s="155">
        <f t="shared" si="480"/>
        <v>45281.999305555553</v>
      </c>
      <c r="C2562" s="155">
        <f t="shared" si="470"/>
        <v>45281.999305555553</v>
      </c>
      <c r="D2562" s="152">
        <f t="shared" si="471"/>
        <v>7.4009999999999998</v>
      </c>
      <c r="E2562" s="152"/>
      <c r="F2562" s="152"/>
      <c r="G2562" s="152"/>
      <c r="H2562" s="152" t="e">
        <f t="shared" si="472"/>
        <v>#N/A</v>
      </c>
      <c r="I2562" s="152"/>
      <c r="J2562" s="152" t="e">
        <f t="shared" si="473"/>
        <v>#N/A</v>
      </c>
      <c r="K2562" s="152"/>
      <c r="L2562" s="152"/>
      <c r="M2562" s="152"/>
      <c r="N2562" s="152"/>
      <c r="O2562" s="152"/>
      <c r="P2562" s="152"/>
      <c r="Q2562" s="152"/>
      <c r="R2562" s="152"/>
      <c r="S2562" s="152"/>
      <c r="T2562" s="153" cm="1">
        <f t="array" ref="T2562">MATCH(1,(TDU_Info!$C$5:$C$111=$T$6)*(TDU_Info!$B$5:$B$111&lt;=$B2562),0)</f>
        <v>84</v>
      </c>
      <c r="U2562" s="152">
        <f>100*(INDEX(TDU_Info!$E$5:$E$111,$T2562)/T$11+INDEX(TDU_Info!$F$5:$F$111,$T2562))</f>
        <v>5.2454000000000001</v>
      </c>
      <c r="V2562" s="152">
        <v>6.2679999999999998</v>
      </c>
      <c r="W2562" s="152">
        <v>5.9320000000000004</v>
      </c>
      <c r="X2562" s="152">
        <v>7.57</v>
      </c>
      <c r="Y2562" s="152">
        <v>7.9</v>
      </c>
      <c r="Z2562" s="152">
        <v>6.2309999999999999</v>
      </c>
      <c r="AA2562" s="152">
        <v>6.0049999999999999</v>
      </c>
      <c r="AB2562" s="152">
        <v>8.0399999999999991</v>
      </c>
      <c r="AC2562" s="152">
        <v>8.2799999999999994</v>
      </c>
      <c r="AD2562" s="152">
        <v>6.234</v>
      </c>
      <c r="AE2562" s="152">
        <v>5.8680000000000003</v>
      </c>
      <c r="AF2562" s="152">
        <v>7.4009999999999998</v>
      </c>
      <c r="AG2562" s="152">
        <v>7.9</v>
      </c>
      <c r="AH2562" s="152">
        <v>6.1950000000000003</v>
      </c>
      <c r="AI2562" s="152">
        <v>5.9720000000000004</v>
      </c>
      <c r="AJ2562" s="152">
        <v>7.8339999999999996</v>
      </c>
      <c r="AK2562" s="152">
        <v>8.2449999999999992</v>
      </c>
      <c r="AL2562" s="152" t="e">
        <f t="shared" si="474"/>
        <v>#N/A</v>
      </c>
      <c r="AM2562" s="152" t="e">
        <f t="shared" si="475"/>
        <v>#N/A</v>
      </c>
      <c r="AN2562" s="152" t="e">
        <f>NA()</f>
        <v>#N/A</v>
      </c>
      <c r="AO2562" s="152" t="e">
        <f>NA()</f>
        <v>#N/A</v>
      </c>
      <c r="AP2562" s="152">
        <f t="shared" si="483"/>
        <v>7.0345999999999993</v>
      </c>
      <c r="AQ2562" s="152"/>
      <c r="AR2562" s="152"/>
      <c r="AS2562" s="153">
        <f t="shared" si="488"/>
        <v>355</v>
      </c>
      <c r="AT2562" s="153">
        <f t="shared" si="463"/>
        <v>1</v>
      </c>
      <c r="AU2562" s="153">
        <f t="shared" si="464"/>
        <v>0</v>
      </c>
      <c r="AV2562" s="153">
        <f t="shared" si="465"/>
        <v>0</v>
      </c>
      <c r="BA2562">
        <f t="shared" si="489"/>
        <v>21</v>
      </c>
    </row>
    <row r="2563" spans="2:53" x14ac:dyDescent="0.25">
      <c r="B2563" s="155">
        <f t="shared" si="480"/>
        <v>45282.999305555553</v>
      </c>
      <c r="C2563" s="155">
        <f t="shared" si="470"/>
        <v>45282.999305555553</v>
      </c>
      <c r="D2563" s="152">
        <f t="shared" si="471"/>
        <v>7.4009999999999998</v>
      </c>
      <c r="E2563" s="152"/>
      <c r="F2563" s="152"/>
      <c r="G2563" s="152"/>
      <c r="H2563" s="152" t="e">
        <f t="shared" si="472"/>
        <v>#N/A</v>
      </c>
      <c r="I2563" s="152"/>
      <c r="J2563" s="152" t="e">
        <f t="shared" si="473"/>
        <v>#N/A</v>
      </c>
      <c r="K2563" s="152"/>
      <c r="L2563" s="152"/>
      <c r="M2563" s="152"/>
      <c r="N2563" s="152"/>
      <c r="O2563" s="152"/>
      <c r="P2563" s="152"/>
      <c r="Q2563" s="152"/>
      <c r="R2563" s="152"/>
      <c r="S2563" s="152"/>
      <c r="T2563" s="153" cm="1">
        <f t="array" ref="T2563">MATCH(1,(TDU_Info!$C$5:$C$111=$T$6)*(TDU_Info!$B$5:$B$111&lt;=$B2563),0)</f>
        <v>84</v>
      </c>
      <c r="U2563" s="152">
        <f>100*(INDEX(TDU_Info!$E$5:$E$111,$T2563)/T$11+INDEX(TDU_Info!$F$5:$F$111,$T2563))</f>
        <v>5.2454000000000001</v>
      </c>
      <c r="V2563" s="152">
        <v>6.2679999999999998</v>
      </c>
      <c r="W2563" s="152">
        <v>5.9320000000000004</v>
      </c>
      <c r="X2563" s="152">
        <v>7.57</v>
      </c>
      <c r="Y2563" s="152">
        <v>7.9</v>
      </c>
      <c r="Z2563" s="152">
        <v>6.2309999999999999</v>
      </c>
      <c r="AA2563" s="152">
        <v>6.0049999999999999</v>
      </c>
      <c r="AB2563" s="152">
        <v>8.0399999999999991</v>
      </c>
      <c r="AC2563" s="152">
        <v>8.2799999999999994</v>
      </c>
      <c r="AD2563" s="152">
        <v>6.234</v>
      </c>
      <c r="AE2563" s="152">
        <v>5.8680000000000003</v>
      </c>
      <c r="AF2563" s="152">
        <v>7.4009999999999998</v>
      </c>
      <c r="AG2563" s="152">
        <v>7.9</v>
      </c>
      <c r="AH2563" s="152">
        <v>6.1950000000000003</v>
      </c>
      <c r="AI2563" s="152">
        <v>5.9720000000000004</v>
      </c>
      <c r="AJ2563" s="152">
        <v>7.8339999999999996</v>
      </c>
      <c r="AK2563" s="152">
        <v>8.2449999999999992</v>
      </c>
      <c r="AL2563" s="152" t="e">
        <f t="shared" si="474"/>
        <v>#N/A</v>
      </c>
      <c r="AM2563" s="152" t="e">
        <f t="shared" si="475"/>
        <v>#N/A</v>
      </c>
      <c r="AN2563" s="152" t="e">
        <f>NA()</f>
        <v>#N/A</v>
      </c>
      <c r="AO2563" s="152" t="e">
        <f>NA()</f>
        <v>#N/A</v>
      </c>
      <c r="AP2563" s="152">
        <f t="shared" si="483"/>
        <v>7.0345999999999993</v>
      </c>
      <c r="AQ2563" s="152"/>
      <c r="AR2563" s="152"/>
      <c r="AS2563" s="153">
        <f t="shared" si="488"/>
        <v>356</v>
      </c>
      <c r="AT2563" s="153">
        <f t="shared" si="463"/>
        <v>1</v>
      </c>
      <c r="AU2563" s="153">
        <f t="shared" si="464"/>
        <v>0</v>
      </c>
      <c r="AV2563" s="153">
        <f t="shared" si="465"/>
        <v>0</v>
      </c>
      <c r="BA2563">
        <f t="shared" si="489"/>
        <v>22</v>
      </c>
    </row>
    <row r="2564" spans="2:53" x14ac:dyDescent="0.25">
      <c r="B2564" s="155">
        <f t="shared" si="480"/>
        <v>45283.999305555553</v>
      </c>
      <c r="C2564" s="155">
        <f t="shared" si="470"/>
        <v>45283.999305555553</v>
      </c>
      <c r="D2564" s="152">
        <f t="shared" si="471"/>
        <v>7.4009999999999998</v>
      </c>
      <c r="E2564" s="152"/>
      <c r="F2564" s="152"/>
      <c r="G2564" s="152"/>
      <c r="H2564" s="152" t="e">
        <f t="shared" si="472"/>
        <v>#N/A</v>
      </c>
      <c r="I2564" s="152"/>
      <c r="J2564" s="152" t="e">
        <f t="shared" si="473"/>
        <v>#N/A</v>
      </c>
      <c r="K2564" s="152"/>
      <c r="L2564" s="152"/>
      <c r="M2564" s="152"/>
      <c r="N2564" s="152"/>
      <c r="O2564" s="152"/>
      <c r="P2564" s="152"/>
      <c r="Q2564" s="152"/>
      <c r="R2564" s="152"/>
      <c r="S2564" s="152"/>
      <c r="T2564" s="153" cm="1">
        <f t="array" ref="T2564">MATCH(1,(TDU_Info!$C$5:$C$111=$T$6)*(TDU_Info!$B$5:$B$111&lt;=$B2564),0)</f>
        <v>84</v>
      </c>
      <c r="U2564" s="152">
        <f>100*(INDEX(TDU_Info!$E$5:$E$111,$T2564)/T$11+INDEX(TDU_Info!$F$5:$F$111,$T2564))</f>
        <v>5.2454000000000001</v>
      </c>
      <c r="V2564" s="152">
        <v>6.2679999999999998</v>
      </c>
      <c r="W2564" s="152">
        <v>5.9320000000000004</v>
      </c>
      <c r="X2564" s="152">
        <v>7.57</v>
      </c>
      <c r="Y2564" s="152">
        <v>7.9</v>
      </c>
      <c r="Z2564" s="152">
        <v>6.2309999999999999</v>
      </c>
      <c r="AA2564" s="152">
        <v>6.0049999999999999</v>
      </c>
      <c r="AB2564" s="152">
        <v>8.0399999999999991</v>
      </c>
      <c r="AC2564" s="152">
        <v>8.2799999999999994</v>
      </c>
      <c r="AD2564" s="152">
        <v>6.234</v>
      </c>
      <c r="AE2564" s="152">
        <v>5.8680000000000003</v>
      </c>
      <c r="AF2564" s="152">
        <v>7.4009999999999998</v>
      </c>
      <c r="AG2564" s="152">
        <v>7.9</v>
      </c>
      <c r="AH2564" s="152">
        <v>6.1950000000000003</v>
      </c>
      <c r="AI2564" s="152">
        <v>5.9720000000000004</v>
      </c>
      <c r="AJ2564" s="152">
        <v>7.8339999999999996</v>
      </c>
      <c r="AK2564" s="152">
        <v>8.2449999999999992</v>
      </c>
      <c r="AL2564" s="152" t="e">
        <f t="shared" si="474"/>
        <v>#N/A</v>
      </c>
      <c r="AM2564" s="152" t="e">
        <f t="shared" si="475"/>
        <v>#N/A</v>
      </c>
      <c r="AN2564" s="152" t="e">
        <f>NA()</f>
        <v>#N/A</v>
      </c>
      <c r="AO2564" s="152" t="e">
        <f>NA()</f>
        <v>#N/A</v>
      </c>
      <c r="AP2564" s="152">
        <f t="shared" si="483"/>
        <v>7.0345999999999993</v>
      </c>
      <c r="AQ2564" s="152"/>
      <c r="AR2564" s="152"/>
      <c r="AS2564" s="153">
        <f t="shared" si="488"/>
        <v>357</v>
      </c>
      <c r="AT2564" s="153">
        <f t="shared" si="463"/>
        <v>1</v>
      </c>
      <c r="AU2564" s="153">
        <f t="shared" si="464"/>
        <v>0</v>
      </c>
      <c r="AV2564" s="153">
        <f t="shared" si="465"/>
        <v>0</v>
      </c>
      <c r="BA2564">
        <f t="shared" si="489"/>
        <v>23</v>
      </c>
    </row>
    <row r="2565" spans="2:53" x14ac:dyDescent="0.25">
      <c r="B2565" s="155">
        <f t="shared" si="480"/>
        <v>45284.999305555553</v>
      </c>
      <c r="C2565" s="155">
        <f t="shared" si="470"/>
        <v>45284.999305555553</v>
      </c>
      <c r="D2565" s="152">
        <f t="shared" si="471"/>
        <v>7.4009999999999998</v>
      </c>
      <c r="E2565" s="152"/>
      <c r="F2565" s="152"/>
      <c r="G2565" s="152"/>
      <c r="H2565" s="152" t="e">
        <f t="shared" si="472"/>
        <v>#N/A</v>
      </c>
      <c r="I2565" s="152"/>
      <c r="J2565" s="152" t="e">
        <f t="shared" si="473"/>
        <v>#N/A</v>
      </c>
      <c r="K2565" s="152"/>
      <c r="L2565" s="152"/>
      <c r="M2565" s="152"/>
      <c r="N2565" s="152"/>
      <c r="O2565" s="152"/>
      <c r="P2565" s="152"/>
      <c r="Q2565" s="152"/>
      <c r="R2565" s="152"/>
      <c r="S2565" s="152"/>
      <c r="T2565" s="153" cm="1">
        <f t="array" ref="T2565">MATCH(1,(TDU_Info!$C$5:$C$111=$T$6)*(TDU_Info!$B$5:$B$111&lt;=$B2565),0)</f>
        <v>84</v>
      </c>
      <c r="U2565" s="152">
        <f>100*(INDEX(TDU_Info!$E$5:$E$111,$T2565)/T$11+INDEX(TDU_Info!$F$5:$F$111,$T2565))</f>
        <v>5.2454000000000001</v>
      </c>
      <c r="V2565" s="152">
        <v>6.2679999999999998</v>
      </c>
      <c r="W2565" s="152">
        <v>5.8319999999999999</v>
      </c>
      <c r="X2565" s="152">
        <v>7.57</v>
      </c>
      <c r="Y2565" s="152">
        <v>7.9</v>
      </c>
      <c r="Z2565" s="152">
        <v>6.2309999999999999</v>
      </c>
      <c r="AA2565" s="152">
        <v>5.9050000000000002</v>
      </c>
      <c r="AB2565" s="152">
        <v>8.0399999999999991</v>
      </c>
      <c r="AC2565" s="152">
        <v>8.2799999999999994</v>
      </c>
      <c r="AD2565" s="152">
        <v>6.234</v>
      </c>
      <c r="AE2565" s="152">
        <v>5.8010000000000002</v>
      </c>
      <c r="AF2565" s="152">
        <v>7.4009999999999998</v>
      </c>
      <c r="AG2565" s="152">
        <v>7.9</v>
      </c>
      <c r="AH2565" s="152">
        <v>6.1950000000000003</v>
      </c>
      <c r="AI2565" s="152">
        <v>5.8719999999999999</v>
      </c>
      <c r="AJ2565" s="152">
        <v>7.8339999999999996</v>
      </c>
      <c r="AK2565" s="152">
        <v>8.2449999999999992</v>
      </c>
      <c r="AL2565" s="152" t="e">
        <f t="shared" si="474"/>
        <v>#N/A</v>
      </c>
      <c r="AM2565" s="152" t="e">
        <f t="shared" si="475"/>
        <v>#N/A</v>
      </c>
      <c r="AN2565" s="152" t="e">
        <f>NA()</f>
        <v>#N/A</v>
      </c>
      <c r="AO2565" s="152" t="e">
        <f>NA()</f>
        <v>#N/A</v>
      </c>
      <c r="AP2565" s="152">
        <f t="shared" si="483"/>
        <v>7.0345999999999993</v>
      </c>
      <c r="AQ2565" s="152"/>
      <c r="AR2565" s="152"/>
      <c r="AS2565" s="153">
        <f t="shared" si="488"/>
        <v>358</v>
      </c>
      <c r="AT2565" s="153">
        <f t="shared" si="463"/>
        <v>1</v>
      </c>
      <c r="AU2565" s="153">
        <f t="shared" si="464"/>
        <v>0</v>
      </c>
      <c r="AV2565" s="153">
        <f t="shared" si="465"/>
        <v>0</v>
      </c>
      <c r="BA2565">
        <f t="shared" si="489"/>
        <v>24</v>
      </c>
    </row>
    <row r="2566" spans="2:53" x14ac:dyDescent="0.25">
      <c r="B2566" s="155">
        <f t="shared" si="480"/>
        <v>45285.999305555553</v>
      </c>
      <c r="C2566" s="155">
        <f t="shared" si="470"/>
        <v>45285.999305555553</v>
      </c>
      <c r="D2566" s="152">
        <f t="shared" si="471"/>
        <v>7.4009999999999998</v>
      </c>
      <c r="E2566" s="152"/>
      <c r="F2566" s="152"/>
      <c r="G2566" s="152"/>
      <c r="H2566" s="152" t="e">
        <f t="shared" si="472"/>
        <v>#N/A</v>
      </c>
      <c r="I2566" s="152"/>
      <c r="J2566" s="152" t="e">
        <f t="shared" si="473"/>
        <v>#N/A</v>
      </c>
      <c r="K2566" s="152"/>
      <c r="L2566" s="152"/>
      <c r="M2566" s="152"/>
      <c r="N2566" s="152"/>
      <c r="O2566" s="152"/>
      <c r="P2566" s="152"/>
      <c r="Q2566" s="152"/>
      <c r="R2566" s="152"/>
      <c r="S2566" s="152"/>
      <c r="T2566" s="153" cm="1">
        <f t="array" ref="T2566">MATCH(1,(TDU_Info!$C$5:$C$111=$T$6)*(TDU_Info!$B$5:$B$111&lt;=$B2566),0)</f>
        <v>84</v>
      </c>
      <c r="U2566" s="152">
        <f>100*(INDEX(TDU_Info!$E$5:$E$111,$T2566)/T$11+INDEX(TDU_Info!$F$5:$F$111,$T2566))</f>
        <v>5.2454000000000001</v>
      </c>
      <c r="V2566" s="152">
        <v>6.2679999999999998</v>
      </c>
      <c r="W2566" s="152">
        <v>5.8319999999999999</v>
      </c>
      <c r="X2566" s="152">
        <v>7.57</v>
      </c>
      <c r="Y2566" s="152">
        <v>7.9</v>
      </c>
      <c r="Z2566" s="152">
        <v>6.2309999999999999</v>
      </c>
      <c r="AA2566" s="152">
        <v>5.9050000000000002</v>
      </c>
      <c r="AB2566" s="152">
        <v>8.0399999999999991</v>
      </c>
      <c r="AC2566" s="152">
        <v>8.2799999999999994</v>
      </c>
      <c r="AD2566" s="152">
        <v>6.234</v>
      </c>
      <c r="AE2566" s="152">
        <v>5.8010000000000002</v>
      </c>
      <c r="AF2566" s="152">
        <v>7.4009999999999998</v>
      </c>
      <c r="AG2566" s="152">
        <v>7.9</v>
      </c>
      <c r="AH2566" s="152">
        <v>6.1950000000000003</v>
      </c>
      <c r="AI2566" s="152">
        <v>5.8719999999999999</v>
      </c>
      <c r="AJ2566" s="152">
        <v>7.8339999999999996</v>
      </c>
      <c r="AK2566" s="152">
        <v>8.2449999999999992</v>
      </c>
      <c r="AL2566" s="152" t="e">
        <f t="shared" si="474"/>
        <v>#N/A</v>
      </c>
      <c r="AM2566" s="152" t="e">
        <f t="shared" si="475"/>
        <v>#N/A</v>
      </c>
      <c r="AN2566" s="152" t="e">
        <f>NA()</f>
        <v>#N/A</v>
      </c>
      <c r="AO2566" s="152" t="e">
        <f>NA()</f>
        <v>#N/A</v>
      </c>
      <c r="AP2566" s="152">
        <f t="shared" si="483"/>
        <v>7.0345999999999993</v>
      </c>
      <c r="AQ2566" s="152"/>
      <c r="AR2566" s="152"/>
      <c r="AS2566" s="153">
        <f t="shared" si="488"/>
        <v>359</v>
      </c>
      <c r="AT2566" s="153">
        <f t="shared" si="463"/>
        <v>1</v>
      </c>
      <c r="AU2566" s="153">
        <f t="shared" si="464"/>
        <v>0</v>
      </c>
      <c r="AV2566" s="153">
        <f t="shared" si="465"/>
        <v>0</v>
      </c>
      <c r="BA2566">
        <f t="shared" si="489"/>
        <v>25</v>
      </c>
    </row>
    <row r="2567" spans="2:53" x14ac:dyDescent="0.25">
      <c r="B2567" s="155">
        <f t="shared" si="480"/>
        <v>45286.999305555553</v>
      </c>
      <c r="C2567" s="155">
        <f t="shared" si="470"/>
        <v>45286.999305555553</v>
      </c>
      <c r="D2567" s="152">
        <f t="shared" si="471"/>
        <v>7.4009999999999998</v>
      </c>
      <c r="E2567" s="152"/>
      <c r="F2567" s="152"/>
      <c r="G2567" s="152"/>
      <c r="H2567" s="152" t="e">
        <f t="shared" si="472"/>
        <v>#N/A</v>
      </c>
      <c r="I2567" s="152"/>
      <c r="J2567" s="152" t="e">
        <f t="shared" si="473"/>
        <v>#N/A</v>
      </c>
      <c r="K2567" s="152"/>
      <c r="L2567" s="152"/>
      <c r="M2567" s="152"/>
      <c r="N2567" s="152"/>
      <c r="O2567" s="152"/>
      <c r="P2567" s="152"/>
      <c r="Q2567" s="152"/>
      <c r="R2567" s="152"/>
      <c r="S2567" s="152"/>
      <c r="T2567" s="153" cm="1">
        <f t="array" ref="T2567">MATCH(1,(TDU_Info!$C$5:$C$111=$T$6)*(TDU_Info!$B$5:$B$111&lt;=$B2567),0)</f>
        <v>84</v>
      </c>
      <c r="U2567" s="152">
        <f>100*(INDEX(TDU_Info!$E$5:$E$111,$T2567)/T$11+INDEX(TDU_Info!$F$5:$F$111,$T2567))</f>
        <v>5.2454000000000001</v>
      </c>
      <c r="V2567" s="152">
        <v>6.2679999999999998</v>
      </c>
      <c r="W2567" s="152">
        <v>5.8319999999999999</v>
      </c>
      <c r="X2567" s="152">
        <v>7.57</v>
      </c>
      <c r="Y2567" s="152">
        <v>7.9</v>
      </c>
      <c r="Z2567" s="152">
        <v>6.2309999999999999</v>
      </c>
      <c r="AA2567" s="152">
        <v>5.9050000000000002</v>
      </c>
      <c r="AB2567" s="152">
        <v>8.0399999999999991</v>
      </c>
      <c r="AC2567" s="152">
        <v>8.2799999999999994</v>
      </c>
      <c r="AD2567" s="152">
        <v>6.234</v>
      </c>
      <c r="AE2567" s="152">
        <v>5.8010000000000002</v>
      </c>
      <c r="AF2567" s="152">
        <v>7.4009999999999998</v>
      </c>
      <c r="AG2567" s="152">
        <v>7.9</v>
      </c>
      <c r="AH2567" s="152">
        <v>6.1950000000000003</v>
      </c>
      <c r="AI2567" s="152">
        <v>5.8719999999999999</v>
      </c>
      <c r="AJ2567" s="152">
        <v>7.8339999999999996</v>
      </c>
      <c r="AK2567" s="152">
        <v>8.2449999999999992</v>
      </c>
      <c r="AL2567" s="152" t="e">
        <f t="shared" si="474"/>
        <v>#N/A</v>
      </c>
      <c r="AM2567" s="152" t="e">
        <f t="shared" si="475"/>
        <v>#N/A</v>
      </c>
      <c r="AN2567" s="152" t="e">
        <f>NA()</f>
        <v>#N/A</v>
      </c>
      <c r="AO2567" s="152" t="e">
        <f>NA()</f>
        <v>#N/A</v>
      </c>
      <c r="AP2567" s="152">
        <f t="shared" si="483"/>
        <v>7.0345999999999993</v>
      </c>
      <c r="AQ2567" s="152"/>
      <c r="AR2567" s="152"/>
      <c r="AS2567" s="153">
        <f t="shared" si="488"/>
        <v>360</v>
      </c>
      <c r="AT2567" s="153">
        <f t="shared" si="463"/>
        <v>1</v>
      </c>
      <c r="AU2567" s="153">
        <f t="shared" si="464"/>
        <v>0</v>
      </c>
      <c r="AV2567" s="153">
        <f t="shared" si="465"/>
        <v>0</v>
      </c>
      <c r="BA2567">
        <f t="shared" si="489"/>
        <v>26</v>
      </c>
    </row>
    <row r="2568" spans="2:53" x14ac:dyDescent="0.25">
      <c r="B2568" s="155">
        <f t="shared" si="480"/>
        <v>45287.999305555553</v>
      </c>
      <c r="C2568" s="155">
        <f t="shared" si="470"/>
        <v>45287.999305555553</v>
      </c>
      <c r="D2568" s="152">
        <f t="shared" si="471"/>
        <v>7.4009999999999998</v>
      </c>
      <c r="E2568" s="152"/>
      <c r="F2568" s="152"/>
      <c r="G2568" s="152"/>
      <c r="H2568" s="152" t="e">
        <f t="shared" si="472"/>
        <v>#N/A</v>
      </c>
      <c r="I2568" s="152"/>
      <c r="J2568" s="152" t="e">
        <f t="shared" si="473"/>
        <v>#N/A</v>
      </c>
      <c r="K2568" s="152"/>
      <c r="L2568" s="152"/>
      <c r="M2568" s="152"/>
      <c r="N2568" s="152"/>
      <c r="O2568" s="152"/>
      <c r="P2568" s="152"/>
      <c r="Q2568" s="152"/>
      <c r="R2568" s="152"/>
      <c r="S2568" s="152"/>
      <c r="T2568" s="153" cm="1">
        <f t="array" ref="T2568">MATCH(1,(TDU_Info!$C$5:$C$111=$T$6)*(TDU_Info!$B$5:$B$111&lt;=$B2568),0)</f>
        <v>84</v>
      </c>
      <c r="U2568" s="152">
        <f>100*(INDEX(TDU_Info!$E$5:$E$111,$T2568)/T$11+INDEX(TDU_Info!$F$5:$F$111,$T2568))</f>
        <v>5.2454000000000001</v>
      </c>
      <c r="V2568" s="152">
        <v>6.2679999999999998</v>
      </c>
      <c r="W2568" s="152">
        <v>5.806</v>
      </c>
      <c r="X2568" s="152">
        <v>7.57</v>
      </c>
      <c r="Y2568" s="152">
        <v>7.9</v>
      </c>
      <c r="Z2568" s="152">
        <v>6.2309999999999999</v>
      </c>
      <c r="AA2568" s="152">
        <v>5.9050000000000002</v>
      </c>
      <c r="AB2568" s="152">
        <v>8.0399999999999991</v>
      </c>
      <c r="AC2568" s="152">
        <v>8.2799999999999994</v>
      </c>
      <c r="AD2568" s="152">
        <v>6.234</v>
      </c>
      <c r="AE2568" s="152">
        <v>5.7030000000000003</v>
      </c>
      <c r="AF2568" s="152">
        <v>7.4009999999999998</v>
      </c>
      <c r="AG2568" s="152">
        <v>7.9</v>
      </c>
      <c r="AH2568" s="152">
        <v>6.1950000000000003</v>
      </c>
      <c r="AI2568" s="152">
        <v>5.8040000000000003</v>
      </c>
      <c r="AJ2568" s="152">
        <v>7.8339999999999996</v>
      </c>
      <c r="AK2568" s="152">
        <v>8.2449999999999992</v>
      </c>
      <c r="AL2568" s="152" t="e">
        <f t="shared" si="474"/>
        <v>#N/A</v>
      </c>
      <c r="AM2568" s="152" t="e">
        <f t="shared" si="475"/>
        <v>#N/A</v>
      </c>
      <c r="AN2568" s="152" t="e">
        <f>NA()</f>
        <v>#N/A</v>
      </c>
      <c r="AO2568" s="152" t="e">
        <f>NA()</f>
        <v>#N/A</v>
      </c>
      <c r="AP2568" s="152">
        <f t="shared" si="483"/>
        <v>7.0345999999999993</v>
      </c>
      <c r="AQ2568" s="152"/>
      <c r="AR2568" s="152"/>
      <c r="AS2568" s="153">
        <f t="shared" si="488"/>
        <v>361</v>
      </c>
      <c r="AT2568" s="153">
        <f t="shared" si="463"/>
        <v>1</v>
      </c>
      <c r="AU2568" s="153">
        <f t="shared" si="464"/>
        <v>0</v>
      </c>
      <c r="AV2568" s="153">
        <f t="shared" si="465"/>
        <v>0</v>
      </c>
      <c r="BA2568">
        <f t="shared" si="489"/>
        <v>27</v>
      </c>
    </row>
    <row r="2569" spans="2:53" x14ac:dyDescent="0.25">
      <c r="B2569" s="155">
        <f t="shared" si="480"/>
        <v>45288.999305555553</v>
      </c>
      <c r="C2569" s="155">
        <f t="shared" si="470"/>
        <v>45288.999305555553</v>
      </c>
      <c r="D2569" s="152">
        <f t="shared" si="471"/>
        <v>7.4009999999999998</v>
      </c>
      <c r="E2569" s="152"/>
      <c r="F2569" s="152"/>
      <c r="G2569" s="152"/>
      <c r="H2569" s="152" t="e">
        <f t="shared" si="472"/>
        <v>#N/A</v>
      </c>
      <c r="I2569" s="152"/>
      <c r="J2569" s="152" t="e">
        <f t="shared" si="473"/>
        <v>#N/A</v>
      </c>
      <c r="K2569" s="152"/>
      <c r="L2569" s="152"/>
      <c r="M2569" s="152"/>
      <c r="N2569" s="152"/>
      <c r="O2569" s="152"/>
      <c r="P2569" s="152"/>
      <c r="Q2569" s="152"/>
      <c r="R2569" s="152"/>
      <c r="S2569" s="152"/>
      <c r="T2569" s="153" cm="1">
        <f t="array" ref="T2569">MATCH(1,(TDU_Info!$C$5:$C$111=$T$6)*(TDU_Info!$B$5:$B$111&lt;=$B2569),0)</f>
        <v>83</v>
      </c>
      <c r="U2569" s="152">
        <f>100*(INDEX(TDU_Info!$E$5:$E$111,$T2569)/T$11+INDEX(TDU_Info!$F$5:$F$111,$T2569))</f>
        <v>5.3093999999999992</v>
      </c>
      <c r="V2569" s="152">
        <v>6.2679999999999998</v>
      </c>
      <c r="W2569" s="152">
        <v>5.806</v>
      </c>
      <c r="X2569" s="152">
        <v>7.57</v>
      </c>
      <c r="Y2569" s="152">
        <v>7.9</v>
      </c>
      <c r="Z2569" s="152">
        <v>6.2309999999999999</v>
      </c>
      <c r="AA2569" s="152">
        <v>5.9050000000000002</v>
      </c>
      <c r="AB2569" s="152">
        <v>8.0399999999999991</v>
      </c>
      <c r="AC2569" s="152">
        <v>8.2799999999999994</v>
      </c>
      <c r="AD2569" s="152">
        <v>6.234</v>
      </c>
      <c r="AE2569" s="152">
        <v>5.7030000000000003</v>
      </c>
      <c r="AF2569" s="152">
        <v>7.4009999999999998</v>
      </c>
      <c r="AG2569" s="152">
        <v>7.9</v>
      </c>
      <c r="AH2569" s="152">
        <v>6.1950000000000003</v>
      </c>
      <c r="AI2569" s="152">
        <v>5.8040000000000003</v>
      </c>
      <c r="AJ2569" s="152">
        <v>7.8339999999999996</v>
      </c>
      <c r="AK2569" s="152">
        <v>8.2449999999999992</v>
      </c>
      <c r="AL2569" s="152" t="e">
        <f t="shared" si="474"/>
        <v>#N/A</v>
      </c>
      <c r="AM2569" s="152" t="e">
        <f t="shared" si="475"/>
        <v>#N/A</v>
      </c>
      <c r="AN2569" s="152" t="e">
        <f>NA()</f>
        <v>#N/A</v>
      </c>
      <c r="AO2569" s="152" t="e">
        <f>NA()</f>
        <v>#N/A</v>
      </c>
      <c r="AP2569" s="152">
        <f t="shared" si="483"/>
        <v>6.9706000000000001</v>
      </c>
      <c r="AQ2569" s="152"/>
      <c r="AR2569" s="152"/>
      <c r="AS2569" s="153">
        <f t="shared" si="488"/>
        <v>362</v>
      </c>
      <c r="AT2569" s="153">
        <f t="shared" si="463"/>
        <v>1</v>
      </c>
      <c r="AU2569" s="153">
        <f t="shared" si="464"/>
        <v>0</v>
      </c>
      <c r="AV2569" s="153">
        <f t="shared" si="465"/>
        <v>0</v>
      </c>
      <c r="BA2569">
        <f t="shared" si="489"/>
        <v>28</v>
      </c>
    </row>
    <row r="2570" spans="2:53" x14ac:dyDescent="0.25">
      <c r="B2570" s="155">
        <f t="shared" si="480"/>
        <v>45289.999305555553</v>
      </c>
      <c r="C2570" s="155">
        <f t="shared" si="470"/>
        <v>45289.999305555553</v>
      </c>
      <c r="D2570" s="152">
        <f t="shared" si="471"/>
        <v>7.4009999999999998</v>
      </c>
      <c r="E2570" s="152"/>
      <c r="F2570" s="152"/>
      <c r="G2570" s="152"/>
      <c r="H2570" s="152" t="e">
        <f t="shared" si="472"/>
        <v>#N/A</v>
      </c>
      <c r="I2570" s="152"/>
      <c r="J2570" s="152" t="e">
        <f t="shared" si="473"/>
        <v>#N/A</v>
      </c>
      <c r="K2570" s="152"/>
      <c r="L2570" s="152"/>
      <c r="M2570" s="152"/>
      <c r="N2570" s="152"/>
      <c r="O2570" s="152"/>
      <c r="P2570" s="152"/>
      <c r="Q2570" s="152"/>
      <c r="R2570" s="152"/>
      <c r="S2570" s="152"/>
      <c r="T2570" s="153" cm="1">
        <f t="array" ref="T2570">MATCH(1,(TDU_Info!$C$5:$C$111=$T$6)*(TDU_Info!$B$5:$B$111&lt;=$B2570),0)</f>
        <v>83</v>
      </c>
      <c r="U2570" s="152">
        <f>100*(INDEX(TDU_Info!$E$5:$E$111,$T2570)/T$11+INDEX(TDU_Info!$F$5:$F$111,$T2570))</f>
        <v>5.3093999999999992</v>
      </c>
      <c r="V2570" s="152">
        <v>6.3879999999999999</v>
      </c>
      <c r="W2570" s="152">
        <v>5.806</v>
      </c>
      <c r="X2570" s="152">
        <v>7.57</v>
      </c>
      <c r="Y2570" s="152">
        <v>7.9</v>
      </c>
      <c r="Z2570" s="152">
        <v>6.431</v>
      </c>
      <c r="AA2570" s="152">
        <v>5.9050000000000002</v>
      </c>
      <c r="AB2570" s="152">
        <v>8.0399999999999991</v>
      </c>
      <c r="AC2570" s="152">
        <v>8.2799999999999994</v>
      </c>
      <c r="AD2570" s="152">
        <v>6.3540000000000001</v>
      </c>
      <c r="AE2570" s="152">
        <v>5.7030000000000003</v>
      </c>
      <c r="AF2570" s="152">
        <v>7.4009999999999998</v>
      </c>
      <c r="AG2570" s="152">
        <v>7.9</v>
      </c>
      <c r="AH2570" s="152">
        <v>6.3949999999999996</v>
      </c>
      <c r="AI2570" s="152">
        <v>5.8040000000000003</v>
      </c>
      <c r="AJ2570" s="152">
        <v>7.8339999999999996</v>
      </c>
      <c r="AK2570" s="152">
        <v>8.2449999999999992</v>
      </c>
      <c r="AL2570" s="152" t="e">
        <f t="shared" si="474"/>
        <v>#N/A</v>
      </c>
      <c r="AM2570" s="152" t="e">
        <f t="shared" si="475"/>
        <v>#N/A</v>
      </c>
      <c r="AN2570" s="152" t="e">
        <f>NA()</f>
        <v>#N/A</v>
      </c>
      <c r="AO2570" s="152" t="e">
        <f>NA()</f>
        <v>#N/A</v>
      </c>
      <c r="AP2570" s="152">
        <f t="shared" si="483"/>
        <v>6.9706000000000001</v>
      </c>
      <c r="AQ2570" s="152"/>
      <c r="AR2570" s="152"/>
      <c r="AS2570" s="153">
        <f t="shared" si="488"/>
        <v>363</v>
      </c>
      <c r="AT2570" s="153">
        <f t="shared" si="463"/>
        <v>1</v>
      </c>
      <c r="AU2570" s="153">
        <f t="shared" si="464"/>
        <v>0</v>
      </c>
      <c r="AV2570" s="153">
        <f t="shared" si="465"/>
        <v>0</v>
      </c>
      <c r="BA2570">
        <f t="shared" si="489"/>
        <v>29</v>
      </c>
    </row>
    <row r="2571" spans="2:53" x14ac:dyDescent="0.25">
      <c r="B2571" s="155">
        <f t="shared" si="480"/>
        <v>45290.999305555553</v>
      </c>
      <c r="C2571" s="155">
        <f t="shared" si="470"/>
        <v>45290.999305555553</v>
      </c>
      <c r="D2571" s="152">
        <f t="shared" si="471"/>
        <v>7.4009999999999998</v>
      </c>
      <c r="E2571" s="152"/>
      <c r="F2571" s="152"/>
      <c r="G2571" s="152"/>
      <c r="H2571" s="152" t="e">
        <f t="shared" si="472"/>
        <v>#N/A</v>
      </c>
      <c r="I2571" s="152"/>
      <c r="J2571" s="152" t="e">
        <f t="shared" si="473"/>
        <v>#N/A</v>
      </c>
      <c r="K2571" s="152"/>
      <c r="L2571" s="152"/>
      <c r="M2571" s="152"/>
      <c r="N2571" s="152"/>
      <c r="O2571" s="152"/>
      <c r="P2571" s="152"/>
      <c r="Q2571" s="152"/>
      <c r="R2571" s="152"/>
      <c r="S2571" s="152"/>
      <c r="T2571" s="153" cm="1">
        <f t="array" ref="T2571">MATCH(1,(TDU_Info!$C$5:$C$111=$T$6)*(TDU_Info!$B$5:$B$111&lt;=$B2571),0)</f>
        <v>83</v>
      </c>
      <c r="U2571" s="152">
        <f>100*(INDEX(TDU_Info!$E$5:$E$111,$T2571)/T$11+INDEX(TDU_Info!$F$5:$F$111,$T2571))</f>
        <v>5.3093999999999992</v>
      </c>
      <c r="V2571" s="152">
        <v>6.3879999999999999</v>
      </c>
      <c r="W2571" s="152">
        <v>5.782</v>
      </c>
      <c r="X2571" s="152">
        <v>7.52</v>
      </c>
      <c r="Y2571" s="152">
        <v>7.9</v>
      </c>
      <c r="Z2571" s="152">
        <v>6.431</v>
      </c>
      <c r="AA2571" s="152">
        <v>5.9080000000000004</v>
      </c>
      <c r="AB2571" s="152">
        <v>8.02</v>
      </c>
      <c r="AC2571" s="152">
        <v>8.2799999999999994</v>
      </c>
      <c r="AD2571" s="152">
        <v>6.3540000000000001</v>
      </c>
      <c r="AE2571" s="152">
        <v>5.7030000000000003</v>
      </c>
      <c r="AF2571" s="152">
        <v>7.4009999999999998</v>
      </c>
      <c r="AG2571" s="152">
        <v>7.9</v>
      </c>
      <c r="AH2571" s="152">
        <v>6.3949999999999996</v>
      </c>
      <c r="AI2571" s="152">
        <v>5.8040000000000003</v>
      </c>
      <c r="AJ2571" s="152">
        <v>7.8339999999999996</v>
      </c>
      <c r="AK2571" s="152">
        <v>8.2449999999999992</v>
      </c>
      <c r="AL2571" s="152" t="e">
        <f t="shared" si="474"/>
        <v>#N/A</v>
      </c>
      <c r="AM2571" s="152" t="e">
        <f t="shared" si="475"/>
        <v>#N/A</v>
      </c>
      <c r="AN2571" s="152" t="e">
        <f>NA()</f>
        <v>#N/A</v>
      </c>
      <c r="AO2571" s="152" t="e">
        <f>NA()</f>
        <v>#N/A</v>
      </c>
      <c r="AP2571" s="152">
        <f t="shared" si="483"/>
        <v>6.9706000000000001</v>
      </c>
      <c r="AQ2571" s="152"/>
      <c r="AR2571" s="152"/>
      <c r="AS2571" s="153">
        <f t="shared" si="488"/>
        <v>364</v>
      </c>
      <c r="AT2571" s="153">
        <f t="shared" si="463"/>
        <v>1</v>
      </c>
      <c r="AU2571" s="153">
        <f t="shared" si="464"/>
        <v>0</v>
      </c>
      <c r="AV2571" s="153">
        <f t="shared" si="465"/>
        <v>0</v>
      </c>
      <c r="BA2571">
        <f t="shared" si="489"/>
        <v>30</v>
      </c>
    </row>
    <row r="2572" spans="2:53" x14ac:dyDescent="0.25">
      <c r="B2572" s="155">
        <f t="shared" si="480"/>
        <v>45291.999305555553</v>
      </c>
      <c r="C2572" s="155">
        <f t="shared" si="470"/>
        <v>45291.999305555553</v>
      </c>
      <c r="D2572" s="152">
        <f t="shared" si="471"/>
        <v>7.4009999999999998</v>
      </c>
      <c r="E2572" s="152"/>
      <c r="F2572" s="152"/>
      <c r="G2572" s="152"/>
      <c r="H2572" s="152" t="e">
        <f t="shared" si="472"/>
        <v>#N/A</v>
      </c>
      <c r="I2572" s="152"/>
      <c r="J2572" s="152" t="e">
        <f t="shared" si="473"/>
        <v>#N/A</v>
      </c>
      <c r="K2572" s="152"/>
      <c r="L2572" s="152"/>
      <c r="M2572" s="152"/>
      <c r="N2572" s="152"/>
      <c r="O2572" s="152"/>
      <c r="P2572" s="152"/>
      <c r="Q2572" s="152"/>
      <c r="R2572" s="152"/>
      <c r="S2572" s="152"/>
      <c r="T2572" s="153" cm="1">
        <f t="array" ref="T2572">MATCH(1,(TDU_Info!$C$5:$C$111=$T$6)*(TDU_Info!$B$5:$B$111&lt;=$B2572),0)</f>
        <v>83</v>
      </c>
      <c r="U2572" s="152">
        <f>100*(INDEX(TDU_Info!$E$5:$E$111,$T2572)/T$11+INDEX(TDU_Info!$F$5:$F$111,$T2572))</f>
        <v>5.3093999999999992</v>
      </c>
      <c r="V2572" s="152">
        <v>6.3879999999999999</v>
      </c>
      <c r="W2572" s="152">
        <v>5.782</v>
      </c>
      <c r="X2572" s="152">
        <v>7.52</v>
      </c>
      <c r="Y2572" s="152">
        <v>7.9</v>
      </c>
      <c r="Z2572" s="152">
        <v>6.431</v>
      </c>
      <c r="AA2572" s="152">
        <v>5.9080000000000004</v>
      </c>
      <c r="AB2572" s="152">
        <v>8.02</v>
      </c>
      <c r="AC2572" s="152">
        <v>8.2799999999999994</v>
      </c>
      <c r="AD2572" s="152">
        <v>6.3540000000000001</v>
      </c>
      <c r="AE2572" s="152">
        <v>5.7030000000000003</v>
      </c>
      <c r="AF2572" s="152">
        <v>7.4009999999999998</v>
      </c>
      <c r="AG2572" s="152">
        <v>7.9</v>
      </c>
      <c r="AH2572" s="152">
        <v>6.3949999999999996</v>
      </c>
      <c r="AI2572" s="152">
        <v>5.8040000000000003</v>
      </c>
      <c r="AJ2572" s="152">
        <v>7.8339999999999996</v>
      </c>
      <c r="AK2572" s="152">
        <v>8.2449999999999992</v>
      </c>
      <c r="AL2572" s="152" t="e">
        <f t="shared" si="474"/>
        <v>#N/A</v>
      </c>
      <c r="AM2572" s="152" t="e">
        <f t="shared" si="475"/>
        <v>#N/A</v>
      </c>
      <c r="AN2572" s="152" t="e">
        <f>NA()</f>
        <v>#N/A</v>
      </c>
      <c r="AO2572" s="152" t="e">
        <f>NA()</f>
        <v>#N/A</v>
      </c>
      <c r="AP2572" s="152">
        <f t="shared" si="483"/>
        <v>6.9706000000000001</v>
      </c>
      <c r="AQ2572" s="152"/>
      <c r="AR2572" s="152"/>
      <c r="AS2572" s="153">
        <f t="shared" si="488"/>
        <v>365</v>
      </c>
      <c r="AT2572" s="153">
        <f t="shared" si="463"/>
        <v>1</v>
      </c>
      <c r="AU2572" s="153">
        <f t="shared" si="464"/>
        <v>0</v>
      </c>
      <c r="AV2572" s="153">
        <f t="shared" si="465"/>
        <v>0</v>
      </c>
      <c r="BA2572">
        <f t="shared" si="489"/>
        <v>31</v>
      </c>
    </row>
    <row r="2573" spans="2:53" x14ac:dyDescent="0.25">
      <c r="B2573" s="155">
        <f t="shared" si="480"/>
        <v>45292.999305555553</v>
      </c>
      <c r="C2573" s="155">
        <f t="shared" si="470"/>
        <v>45292.999305555553</v>
      </c>
      <c r="D2573" s="152">
        <f t="shared" si="471"/>
        <v>7.4009999999999998</v>
      </c>
      <c r="E2573" s="152"/>
      <c r="F2573" s="152"/>
      <c r="G2573" s="152"/>
      <c r="H2573" s="152" t="e">
        <f t="shared" si="472"/>
        <v>#N/A</v>
      </c>
      <c r="I2573" s="152"/>
      <c r="J2573" s="152" t="e">
        <f t="shared" si="473"/>
        <v>#N/A</v>
      </c>
      <c r="K2573" s="152"/>
      <c r="L2573" s="152"/>
      <c r="M2573" s="152"/>
      <c r="N2573" s="152"/>
      <c r="O2573" s="152"/>
      <c r="P2573" s="152"/>
      <c r="Q2573" s="152"/>
      <c r="R2573" s="152"/>
      <c r="S2573" s="152"/>
      <c r="T2573" s="153" cm="1">
        <f t="array" ref="T2573">MATCH(1,(TDU_Info!$C$5:$C$111=$T$6)*(TDU_Info!$B$5:$B$111&lt;=$B2573),0)</f>
        <v>83</v>
      </c>
      <c r="U2573" s="152">
        <f>100*(INDEX(TDU_Info!$E$5:$E$111,$T2573)/T$11+INDEX(TDU_Info!$F$5:$F$111,$T2573))</f>
        <v>5.3093999999999992</v>
      </c>
      <c r="V2573" s="152">
        <v>6.3879999999999999</v>
      </c>
      <c r="W2573" s="152">
        <v>5.782</v>
      </c>
      <c r="X2573" s="152">
        <v>7.52</v>
      </c>
      <c r="Y2573" s="152">
        <v>7.9</v>
      </c>
      <c r="Z2573" s="152">
        <v>6.431</v>
      </c>
      <c r="AA2573" s="152">
        <v>5.9080000000000004</v>
      </c>
      <c r="AB2573" s="152">
        <v>8.02</v>
      </c>
      <c r="AC2573" s="152">
        <v>8.2799999999999994</v>
      </c>
      <c r="AD2573" s="152">
        <v>6.3540000000000001</v>
      </c>
      <c r="AE2573" s="152">
        <v>5.7030000000000003</v>
      </c>
      <c r="AF2573" s="152">
        <v>7.4009999999999998</v>
      </c>
      <c r="AG2573" s="152">
        <v>7.9</v>
      </c>
      <c r="AH2573" s="152">
        <v>6.3949999999999996</v>
      </c>
      <c r="AI2573" s="152">
        <v>5.8040000000000003</v>
      </c>
      <c r="AJ2573" s="152">
        <v>7.8339999999999996</v>
      </c>
      <c r="AK2573" s="152">
        <v>8.2449999999999992</v>
      </c>
      <c r="AL2573" s="152" t="e">
        <f t="shared" si="474"/>
        <v>#N/A</v>
      </c>
      <c r="AM2573" s="152" t="e">
        <f t="shared" si="475"/>
        <v>#N/A</v>
      </c>
      <c r="AN2573" s="152" t="e">
        <f>NA()</f>
        <v>#N/A</v>
      </c>
      <c r="AO2573" s="152" t="e">
        <f>NA()</f>
        <v>#N/A</v>
      </c>
      <c r="AP2573" s="152" t="e">
        <f t="shared" si="483"/>
        <v>#N/A</v>
      </c>
      <c r="AQ2573" s="152"/>
      <c r="AR2573" s="152"/>
      <c r="AS2573" s="153">
        <f t="shared" si="488"/>
        <v>1</v>
      </c>
      <c r="AT2573" s="153">
        <f t="shared" si="463"/>
        <v>1</v>
      </c>
      <c r="AU2573" s="153">
        <f t="shared" si="464"/>
        <v>0</v>
      </c>
      <c r="AV2573" s="153">
        <f t="shared" si="465"/>
        <v>0</v>
      </c>
      <c r="BA2573">
        <f t="shared" si="489"/>
        <v>1</v>
      </c>
    </row>
    <row r="2574" spans="2:53" x14ac:dyDescent="0.25">
      <c r="B2574" s="155">
        <f t="shared" si="480"/>
        <v>45293.999305555553</v>
      </c>
      <c r="C2574" s="155">
        <f t="shared" si="470"/>
        <v>45293.999305555553</v>
      </c>
      <c r="D2574" s="152">
        <f t="shared" si="471"/>
        <v>7.4009999999999998</v>
      </c>
      <c r="E2574" s="152"/>
      <c r="F2574" s="152"/>
      <c r="G2574" s="152"/>
      <c r="H2574" s="152" t="e">
        <f t="shared" si="472"/>
        <v>#N/A</v>
      </c>
      <c r="I2574" s="152"/>
      <c r="J2574" s="152" t="e">
        <f t="shared" si="473"/>
        <v>#N/A</v>
      </c>
      <c r="K2574" s="152"/>
      <c r="L2574" s="152"/>
      <c r="M2574" s="152"/>
      <c r="N2574" s="152"/>
      <c r="O2574" s="152"/>
      <c r="P2574" s="152"/>
      <c r="Q2574" s="152"/>
      <c r="R2574" s="152"/>
      <c r="S2574" s="152"/>
      <c r="T2574" s="153" cm="1">
        <f t="array" ref="T2574">MATCH(1,(TDU_Info!$C$5:$C$111=$T$6)*(TDU_Info!$B$5:$B$111&lt;=$B2574),0)</f>
        <v>83</v>
      </c>
      <c r="U2574" s="152">
        <f>100*(INDEX(TDU_Info!$E$5:$E$111,$T2574)/T$11+INDEX(TDU_Info!$F$5:$F$111,$T2574))</f>
        <v>5.3093999999999992</v>
      </c>
      <c r="V2574" s="152">
        <v>6.3879999999999999</v>
      </c>
      <c r="W2574" s="152">
        <v>5.782</v>
      </c>
      <c r="X2574" s="152">
        <v>7.52</v>
      </c>
      <c r="Y2574" s="152">
        <v>7.9</v>
      </c>
      <c r="Z2574" s="152">
        <v>6.431</v>
      </c>
      <c r="AA2574" s="152">
        <v>5.9080000000000004</v>
      </c>
      <c r="AB2574" s="152">
        <v>8.02</v>
      </c>
      <c r="AC2574" s="152">
        <v>8.2799999999999994</v>
      </c>
      <c r="AD2574" s="152">
        <v>6.3540000000000001</v>
      </c>
      <c r="AE2574" s="152">
        <v>5.7030000000000003</v>
      </c>
      <c r="AF2574" s="152">
        <v>7.4009999999999998</v>
      </c>
      <c r="AG2574" s="152">
        <v>7.9</v>
      </c>
      <c r="AH2574" s="152">
        <v>6.3949999999999996</v>
      </c>
      <c r="AI2574" s="152">
        <v>5.8040000000000003</v>
      </c>
      <c r="AJ2574" s="152">
        <v>7.8339999999999996</v>
      </c>
      <c r="AK2574" s="152">
        <v>8.2449999999999992</v>
      </c>
      <c r="AL2574" s="152" t="e">
        <f t="shared" si="474"/>
        <v>#N/A</v>
      </c>
      <c r="AM2574" s="152" t="e">
        <f t="shared" si="475"/>
        <v>#N/A</v>
      </c>
      <c r="AN2574" s="152" t="e">
        <f>NA()</f>
        <v>#N/A</v>
      </c>
      <c r="AO2574" s="152" t="e">
        <f>NA()</f>
        <v>#N/A</v>
      </c>
      <c r="AP2574" s="152">
        <f t="shared" si="483"/>
        <v>6.9706000000000001</v>
      </c>
      <c r="AQ2574" s="152"/>
      <c r="AR2574" s="152"/>
      <c r="AS2574" s="153">
        <f t="shared" ref="AS2574:AS2603" si="490">ROUNDUP(B2574-DATE(YEAR(B2574),1,1),0)</f>
        <v>2</v>
      </c>
      <c r="AT2574" s="153">
        <f t="shared" si="463"/>
        <v>1</v>
      </c>
      <c r="AU2574" s="153">
        <f t="shared" si="464"/>
        <v>0</v>
      </c>
      <c r="AV2574" s="153">
        <f t="shared" si="465"/>
        <v>0</v>
      </c>
      <c r="BA2574">
        <f t="shared" ref="BA2574:BA2603" si="491">DAY(C2574)</f>
        <v>2</v>
      </c>
    </row>
    <row r="2575" spans="2:53" x14ac:dyDescent="0.25">
      <c r="B2575" s="155">
        <f t="shared" si="480"/>
        <v>45294.999305555553</v>
      </c>
      <c r="C2575" s="155">
        <f t="shared" si="470"/>
        <v>45294.999305555553</v>
      </c>
      <c r="D2575" s="152">
        <f t="shared" si="471"/>
        <v>7.3369999999999997</v>
      </c>
      <c r="E2575" s="152"/>
      <c r="F2575" s="152"/>
      <c r="G2575" s="152"/>
      <c r="H2575" s="152" t="e">
        <f t="shared" si="472"/>
        <v>#N/A</v>
      </c>
      <c r="I2575" s="152"/>
      <c r="J2575" s="152" t="e">
        <f t="shared" si="473"/>
        <v>#N/A</v>
      </c>
      <c r="K2575" s="152"/>
      <c r="L2575" s="152"/>
      <c r="M2575" s="152"/>
      <c r="N2575" s="152"/>
      <c r="O2575" s="152"/>
      <c r="P2575" s="152"/>
      <c r="Q2575" s="152"/>
      <c r="R2575" s="152"/>
      <c r="S2575" s="152"/>
      <c r="T2575" s="153" cm="1">
        <f t="array" ref="T2575">MATCH(1,(TDU_Info!$C$5:$C$111=$T$6)*(TDU_Info!$B$5:$B$111&lt;=$B2575),0)</f>
        <v>83</v>
      </c>
      <c r="U2575" s="152">
        <f>100*(INDEX(TDU_Info!$E$5:$E$111,$T2575)/T$11+INDEX(TDU_Info!$F$5:$F$111,$T2575))</f>
        <v>5.3093999999999992</v>
      </c>
      <c r="V2575" s="152">
        <v>6.3879999999999999</v>
      </c>
      <c r="W2575" s="152">
        <v>5.7060000000000004</v>
      </c>
      <c r="X2575" s="152">
        <v>7.52</v>
      </c>
      <c r="Y2575" s="152">
        <v>7.91</v>
      </c>
      <c r="Z2575" s="152">
        <v>6.431</v>
      </c>
      <c r="AA2575" s="152">
        <v>5.9080000000000004</v>
      </c>
      <c r="AB2575" s="152">
        <v>8.02</v>
      </c>
      <c r="AC2575" s="152">
        <v>8.2799999999999994</v>
      </c>
      <c r="AD2575" s="152">
        <v>6.3540000000000001</v>
      </c>
      <c r="AE2575" s="152">
        <v>5.6029999999999998</v>
      </c>
      <c r="AF2575" s="152">
        <v>7.3369999999999997</v>
      </c>
      <c r="AG2575" s="152">
        <v>7.91</v>
      </c>
      <c r="AH2575" s="152">
        <v>6.3949999999999996</v>
      </c>
      <c r="AI2575" s="152">
        <v>5.8040000000000003</v>
      </c>
      <c r="AJ2575" s="152">
        <v>7.8339999999999996</v>
      </c>
      <c r="AK2575" s="152">
        <v>8.2449999999999992</v>
      </c>
      <c r="AL2575" s="152" t="e">
        <f t="shared" si="474"/>
        <v>#N/A</v>
      </c>
      <c r="AM2575" s="152" t="e">
        <f t="shared" si="475"/>
        <v>#N/A</v>
      </c>
      <c r="AN2575" s="152" t="e">
        <f>NA()</f>
        <v>#N/A</v>
      </c>
      <c r="AO2575" s="152" t="e">
        <f>NA()</f>
        <v>#N/A</v>
      </c>
      <c r="AP2575" s="152">
        <f t="shared" si="483"/>
        <v>6.9706000000000001</v>
      </c>
      <c r="AQ2575" s="152"/>
      <c r="AR2575" s="152"/>
      <c r="AS2575" s="153">
        <f t="shared" si="490"/>
        <v>3</v>
      </c>
      <c r="AT2575" s="153">
        <f t="shared" si="463"/>
        <v>1</v>
      </c>
      <c r="AU2575" s="153">
        <f t="shared" si="464"/>
        <v>0</v>
      </c>
      <c r="AV2575" s="153">
        <f t="shared" si="465"/>
        <v>0</v>
      </c>
      <c r="BA2575">
        <f t="shared" si="491"/>
        <v>3</v>
      </c>
    </row>
    <row r="2576" spans="2:53" x14ac:dyDescent="0.25">
      <c r="B2576" s="155">
        <f t="shared" si="480"/>
        <v>45295.999305555553</v>
      </c>
      <c r="C2576" s="155">
        <f t="shared" si="470"/>
        <v>45295.999305555553</v>
      </c>
      <c r="D2576" s="152">
        <f t="shared" si="471"/>
        <v>7.3369999999999997</v>
      </c>
      <c r="E2576" s="152"/>
      <c r="F2576" s="152"/>
      <c r="G2576" s="152"/>
      <c r="H2576" s="152" t="e">
        <f t="shared" si="472"/>
        <v>#N/A</v>
      </c>
      <c r="I2576" s="152"/>
      <c r="J2576" s="152" t="e">
        <f t="shared" si="473"/>
        <v>#N/A</v>
      </c>
      <c r="K2576" s="152"/>
      <c r="L2576" s="152"/>
      <c r="M2576" s="152"/>
      <c r="N2576" s="152"/>
      <c r="O2576" s="152"/>
      <c r="P2576" s="152"/>
      <c r="Q2576" s="152"/>
      <c r="R2576" s="152"/>
      <c r="S2576" s="152"/>
      <c r="T2576" s="153" cm="1">
        <f t="array" ref="T2576">MATCH(1,(TDU_Info!$C$5:$C$111=$T$6)*(TDU_Info!$B$5:$B$111&lt;=$B2576),0)</f>
        <v>83</v>
      </c>
      <c r="U2576" s="152">
        <f>100*(INDEX(TDU_Info!$E$5:$E$111,$T2576)/T$11+INDEX(TDU_Info!$F$5:$F$111,$T2576))</f>
        <v>5.3093999999999992</v>
      </c>
      <c r="V2576" s="152">
        <v>6.3879999999999999</v>
      </c>
      <c r="W2576" s="152">
        <v>5.7060000000000004</v>
      </c>
      <c r="X2576" s="152">
        <v>7.52</v>
      </c>
      <c r="Y2576" s="152">
        <v>7.91</v>
      </c>
      <c r="Z2576" s="152">
        <v>6.431</v>
      </c>
      <c r="AA2576" s="152">
        <v>5.9080000000000004</v>
      </c>
      <c r="AB2576" s="152">
        <v>8.02</v>
      </c>
      <c r="AC2576" s="152">
        <v>8.2799999999999994</v>
      </c>
      <c r="AD2576" s="152">
        <v>6.3540000000000001</v>
      </c>
      <c r="AE2576" s="152">
        <v>5.6029999999999998</v>
      </c>
      <c r="AF2576" s="152">
        <v>7.3369999999999997</v>
      </c>
      <c r="AG2576" s="152">
        <v>7.91</v>
      </c>
      <c r="AH2576" s="152">
        <v>6.3949999999999996</v>
      </c>
      <c r="AI2576" s="152">
        <v>5.8040000000000003</v>
      </c>
      <c r="AJ2576" s="152">
        <v>7.8339999999999996</v>
      </c>
      <c r="AK2576" s="152">
        <v>8.2449999999999992</v>
      </c>
      <c r="AL2576" s="152" t="e">
        <f t="shared" si="474"/>
        <v>#N/A</v>
      </c>
      <c r="AM2576" s="152" t="e">
        <f t="shared" si="475"/>
        <v>#N/A</v>
      </c>
      <c r="AN2576" s="152" t="e">
        <f>NA()</f>
        <v>#N/A</v>
      </c>
      <c r="AO2576" s="152" t="e">
        <f>NA()</f>
        <v>#N/A</v>
      </c>
      <c r="AP2576" s="152">
        <f t="shared" si="483"/>
        <v>6.9706000000000001</v>
      </c>
      <c r="AQ2576" s="152"/>
      <c r="AR2576" s="152"/>
      <c r="AS2576" s="153">
        <f t="shared" si="490"/>
        <v>4</v>
      </c>
      <c r="AT2576" s="153">
        <f t="shared" ref="AT2576:AT2830" si="492">1-$AU2576-$AV2576</f>
        <v>1</v>
      </c>
      <c r="AU2576" s="153">
        <f t="shared" ref="AU2576:AU2830" si="493">IF(AND($AS2576&gt;=AU$12,$AS2576&lt;=AU$13),1-$AV2576,0)</f>
        <v>0</v>
      </c>
      <c r="AV2576" s="153">
        <f t="shared" ref="AV2576:AV2830" si="494">IF(AND($AS2576&gt;=AV$12,$AS2576&lt;=AV$13),1,0)</f>
        <v>0</v>
      </c>
      <c r="BA2576">
        <f t="shared" si="491"/>
        <v>4</v>
      </c>
    </row>
    <row r="2577" spans="2:53" x14ac:dyDescent="0.25">
      <c r="B2577" s="155">
        <f t="shared" si="480"/>
        <v>45296.999305555553</v>
      </c>
      <c r="C2577" s="155">
        <f t="shared" si="470"/>
        <v>45296.999305555553</v>
      </c>
      <c r="D2577" s="152">
        <f t="shared" si="471"/>
        <v>7.52</v>
      </c>
      <c r="E2577" s="152"/>
      <c r="F2577" s="152"/>
      <c r="G2577" s="152"/>
      <c r="H2577" s="152" t="e">
        <f t="shared" si="472"/>
        <v>#N/A</v>
      </c>
      <c r="I2577" s="152"/>
      <c r="J2577" s="152" t="e">
        <f t="shared" si="473"/>
        <v>#N/A</v>
      </c>
      <c r="K2577" s="152"/>
      <c r="L2577" s="152"/>
      <c r="M2577" s="152"/>
      <c r="N2577" s="152"/>
      <c r="O2577" s="152"/>
      <c r="P2577" s="152"/>
      <c r="Q2577" s="152"/>
      <c r="R2577" s="152"/>
      <c r="S2577" s="152"/>
      <c r="T2577" s="153" cm="1">
        <f t="array" ref="T2577">MATCH(1,(TDU_Info!$C$5:$C$111=$T$6)*(TDU_Info!$B$5:$B$111&lt;=$B2577),0)</f>
        <v>83</v>
      </c>
      <c r="U2577" s="152">
        <f>100*(INDEX(TDU_Info!$E$5:$E$111,$T2577)/T$11+INDEX(TDU_Info!$F$5:$F$111,$T2577))</f>
        <v>5.3093999999999992</v>
      </c>
      <c r="V2577" s="152">
        <v>6.7679999999999998</v>
      </c>
      <c r="W2577" s="152">
        <v>5.7060000000000004</v>
      </c>
      <c r="X2577" s="152">
        <v>7.52</v>
      </c>
      <c r="Y2577" s="152">
        <v>8.1999999999999993</v>
      </c>
      <c r="Z2577" s="152">
        <v>6.8710000000000004</v>
      </c>
      <c r="AA2577" s="152">
        <v>5.9080000000000004</v>
      </c>
      <c r="AB2577" s="152">
        <v>8.02</v>
      </c>
      <c r="AC2577" s="152">
        <v>8.6</v>
      </c>
      <c r="AD2577" s="152">
        <v>6.734</v>
      </c>
      <c r="AE2577" s="152">
        <v>5.6029999999999998</v>
      </c>
      <c r="AF2577" s="152">
        <v>7.52</v>
      </c>
      <c r="AG2577" s="152">
        <v>8.1479999999999997</v>
      </c>
      <c r="AH2577" s="152">
        <v>6.835</v>
      </c>
      <c r="AI2577" s="152">
        <v>5.8040000000000003</v>
      </c>
      <c r="AJ2577" s="152">
        <v>8.02</v>
      </c>
      <c r="AK2577" s="152">
        <v>8.5250000000000004</v>
      </c>
      <c r="AL2577" s="152" t="e">
        <f t="shared" si="474"/>
        <v>#N/A</v>
      </c>
      <c r="AM2577" s="152" t="e">
        <f t="shared" si="475"/>
        <v>#N/A</v>
      </c>
      <c r="AN2577" s="152" t="e">
        <f>NA()</f>
        <v>#N/A</v>
      </c>
      <c r="AO2577" s="152" t="e">
        <f>NA()</f>
        <v>#N/A</v>
      </c>
      <c r="AP2577" s="152">
        <f t="shared" si="483"/>
        <v>6.9706000000000001</v>
      </c>
      <c r="AQ2577" s="152"/>
      <c r="AR2577" s="152"/>
      <c r="AS2577" s="153">
        <f t="shared" si="490"/>
        <v>5</v>
      </c>
      <c r="AT2577" s="153">
        <f t="shared" si="492"/>
        <v>1</v>
      </c>
      <c r="AU2577" s="153">
        <f t="shared" si="493"/>
        <v>0</v>
      </c>
      <c r="AV2577" s="153">
        <f t="shared" si="494"/>
        <v>0</v>
      </c>
      <c r="BA2577">
        <f t="shared" si="491"/>
        <v>5</v>
      </c>
    </row>
    <row r="2578" spans="2:53" x14ac:dyDescent="0.25">
      <c r="B2578" s="155">
        <f t="shared" si="480"/>
        <v>45297.999305555553</v>
      </c>
      <c r="C2578" s="155">
        <f t="shared" si="470"/>
        <v>45297.999305555553</v>
      </c>
      <c r="D2578" s="152">
        <f t="shared" si="471"/>
        <v>7.52</v>
      </c>
      <c r="E2578" s="152"/>
      <c r="F2578" s="152"/>
      <c r="G2578" s="152"/>
      <c r="H2578" s="152" t="e">
        <f t="shared" si="472"/>
        <v>#N/A</v>
      </c>
      <c r="I2578" s="152"/>
      <c r="J2578" s="152" t="e">
        <f t="shared" si="473"/>
        <v>#N/A</v>
      </c>
      <c r="K2578" s="152"/>
      <c r="L2578" s="152"/>
      <c r="M2578" s="152"/>
      <c r="N2578" s="152"/>
      <c r="O2578" s="152"/>
      <c r="P2578" s="152"/>
      <c r="Q2578" s="152"/>
      <c r="R2578" s="152"/>
      <c r="S2578" s="152"/>
      <c r="T2578" s="153" cm="1">
        <f t="array" ref="T2578">MATCH(1,(TDU_Info!$C$5:$C$111=$T$6)*(TDU_Info!$B$5:$B$111&lt;=$B2578),0)</f>
        <v>83</v>
      </c>
      <c r="U2578" s="152">
        <f>100*(INDEX(TDU_Info!$E$5:$E$111,$T2578)/T$11+INDEX(TDU_Info!$F$5:$F$111,$T2578))</f>
        <v>5.3093999999999992</v>
      </c>
      <c r="V2578" s="152">
        <v>6.7679999999999998</v>
      </c>
      <c r="W2578" s="152">
        <v>5.7060000000000004</v>
      </c>
      <c r="X2578" s="152">
        <v>7.52</v>
      </c>
      <c r="Y2578" s="152">
        <v>8.1999999999999993</v>
      </c>
      <c r="Z2578" s="152">
        <v>6.8710000000000004</v>
      </c>
      <c r="AA2578" s="152">
        <v>5.9080000000000004</v>
      </c>
      <c r="AB2578" s="152">
        <v>8.02</v>
      </c>
      <c r="AC2578" s="152">
        <v>8.6</v>
      </c>
      <c r="AD2578" s="152">
        <v>6.734</v>
      </c>
      <c r="AE2578" s="152">
        <v>5.6029999999999998</v>
      </c>
      <c r="AF2578" s="152">
        <v>7.52</v>
      </c>
      <c r="AG2578" s="152">
        <v>8.1479999999999997</v>
      </c>
      <c r="AH2578" s="152">
        <v>6.835</v>
      </c>
      <c r="AI2578" s="152">
        <v>5.8040000000000003</v>
      </c>
      <c r="AJ2578" s="152">
        <v>8.02</v>
      </c>
      <c r="AK2578" s="152">
        <v>8.5250000000000004</v>
      </c>
      <c r="AL2578" s="152" t="e">
        <f t="shared" si="474"/>
        <v>#N/A</v>
      </c>
      <c r="AM2578" s="152" t="e">
        <f t="shared" si="475"/>
        <v>#N/A</v>
      </c>
      <c r="AN2578" s="152" t="e">
        <f>NA()</f>
        <v>#N/A</v>
      </c>
      <c r="AO2578" s="152" t="e">
        <f>NA()</f>
        <v>#N/A</v>
      </c>
      <c r="AP2578" s="152">
        <f t="shared" si="483"/>
        <v>6.9706000000000001</v>
      </c>
      <c r="AQ2578" s="152"/>
      <c r="AR2578" s="152"/>
      <c r="AS2578" s="153">
        <f t="shared" si="490"/>
        <v>6</v>
      </c>
      <c r="AT2578" s="153">
        <f t="shared" si="492"/>
        <v>1</v>
      </c>
      <c r="AU2578" s="153">
        <f t="shared" si="493"/>
        <v>0</v>
      </c>
      <c r="AV2578" s="153">
        <f t="shared" si="494"/>
        <v>0</v>
      </c>
      <c r="BA2578">
        <f t="shared" si="491"/>
        <v>6</v>
      </c>
    </row>
    <row r="2579" spans="2:53" x14ac:dyDescent="0.25">
      <c r="B2579" s="155">
        <f t="shared" si="480"/>
        <v>45298.999305555553</v>
      </c>
      <c r="C2579" s="155">
        <f t="shared" si="470"/>
        <v>45298.999305555553</v>
      </c>
      <c r="D2579" s="152">
        <f t="shared" si="471"/>
        <v>7.7240000000000002</v>
      </c>
      <c r="E2579" s="152"/>
      <c r="F2579" s="152"/>
      <c r="G2579" s="152"/>
      <c r="H2579" s="152" t="e">
        <f t="shared" si="472"/>
        <v>#N/A</v>
      </c>
      <c r="I2579" s="152"/>
      <c r="J2579" s="152" t="e">
        <f t="shared" si="473"/>
        <v>#N/A</v>
      </c>
      <c r="K2579" s="152"/>
      <c r="L2579" s="152"/>
      <c r="M2579" s="152"/>
      <c r="N2579" s="152"/>
      <c r="O2579" s="152"/>
      <c r="P2579" s="152"/>
      <c r="Q2579" s="152"/>
      <c r="R2579" s="152"/>
      <c r="S2579" s="152"/>
      <c r="T2579" s="153" cm="1">
        <f t="array" ref="T2579">MATCH(1,(TDU_Info!$C$5:$C$111=$T$6)*(TDU_Info!$B$5:$B$111&lt;=$B2579),0)</f>
        <v>83</v>
      </c>
      <c r="U2579" s="152">
        <f>100*(INDEX(TDU_Info!$E$5:$E$111,$T2579)/T$11+INDEX(TDU_Info!$F$5:$F$111,$T2579))</f>
        <v>5.3093999999999992</v>
      </c>
      <c r="V2579" s="152">
        <v>6.7679999999999998</v>
      </c>
      <c r="W2579" s="152">
        <v>5.7060000000000004</v>
      </c>
      <c r="X2579" s="152">
        <v>7.7240000000000002</v>
      </c>
      <c r="Y2579" s="152">
        <v>8.3699999999999992</v>
      </c>
      <c r="Z2579" s="152">
        <v>6.8710000000000004</v>
      </c>
      <c r="AA2579" s="152">
        <v>5.9080000000000004</v>
      </c>
      <c r="AB2579" s="152">
        <v>8.2200000000000006</v>
      </c>
      <c r="AC2579" s="152">
        <v>8.625</v>
      </c>
      <c r="AD2579" s="152">
        <v>6.734</v>
      </c>
      <c r="AE2579" s="152">
        <v>5.6029999999999998</v>
      </c>
      <c r="AF2579" s="152">
        <v>7.7240000000000002</v>
      </c>
      <c r="AG2579" s="152">
        <v>8.1479999999999997</v>
      </c>
      <c r="AH2579" s="152">
        <v>6.835</v>
      </c>
      <c r="AI2579" s="152">
        <v>5.8040000000000003</v>
      </c>
      <c r="AJ2579" s="152">
        <v>8.2200000000000006</v>
      </c>
      <c r="AK2579" s="152">
        <v>8.5250000000000004</v>
      </c>
      <c r="AL2579" s="152" t="e">
        <f t="shared" si="474"/>
        <v>#N/A</v>
      </c>
      <c r="AM2579" s="152" t="e">
        <f t="shared" si="475"/>
        <v>#N/A</v>
      </c>
      <c r="AN2579" s="152" t="e">
        <f>NA()</f>
        <v>#N/A</v>
      </c>
      <c r="AO2579" s="152" t="e">
        <f>NA()</f>
        <v>#N/A</v>
      </c>
      <c r="AP2579" s="152">
        <f t="shared" si="483"/>
        <v>6.9706000000000001</v>
      </c>
      <c r="AQ2579" s="152"/>
      <c r="AR2579" s="152"/>
      <c r="AS2579" s="153">
        <f t="shared" si="490"/>
        <v>7</v>
      </c>
      <c r="AT2579" s="153">
        <f t="shared" si="492"/>
        <v>1</v>
      </c>
      <c r="AU2579" s="153">
        <f t="shared" si="493"/>
        <v>0</v>
      </c>
      <c r="AV2579" s="153">
        <f t="shared" si="494"/>
        <v>0</v>
      </c>
      <c r="BA2579">
        <f t="shared" si="491"/>
        <v>7</v>
      </c>
    </row>
    <row r="2580" spans="2:53" x14ac:dyDescent="0.25">
      <c r="B2580" s="155">
        <f t="shared" si="480"/>
        <v>45299.999305555553</v>
      </c>
      <c r="C2580" s="155">
        <f t="shared" si="470"/>
        <v>45299.999305555553</v>
      </c>
      <c r="D2580" s="152">
        <f t="shared" si="471"/>
        <v>7.7240000000000002</v>
      </c>
      <c r="E2580" s="152"/>
      <c r="F2580" s="152"/>
      <c r="G2580" s="152"/>
      <c r="H2580" s="152" t="e">
        <f t="shared" si="472"/>
        <v>#N/A</v>
      </c>
      <c r="I2580" s="152"/>
      <c r="J2580" s="152" t="e">
        <f t="shared" si="473"/>
        <v>#N/A</v>
      </c>
      <c r="K2580" s="152"/>
      <c r="L2580" s="152"/>
      <c r="M2580" s="152"/>
      <c r="N2580" s="152"/>
      <c r="O2580" s="152"/>
      <c r="P2580" s="152"/>
      <c r="Q2580" s="152"/>
      <c r="R2580" s="152"/>
      <c r="S2580" s="152"/>
      <c r="T2580" s="153" cm="1">
        <f t="array" ref="T2580">MATCH(1,(TDU_Info!$C$5:$C$111=$T$6)*(TDU_Info!$B$5:$B$111&lt;=$B2580),0)</f>
        <v>83</v>
      </c>
      <c r="U2580" s="152">
        <f>100*(INDEX(TDU_Info!$E$5:$E$111,$T2580)/T$11+INDEX(TDU_Info!$F$5:$F$111,$T2580))</f>
        <v>5.3093999999999992</v>
      </c>
      <c r="V2580" s="152">
        <v>6.7679999999999998</v>
      </c>
      <c r="W2580" s="152">
        <v>5.7060000000000004</v>
      </c>
      <c r="X2580" s="152">
        <v>7.7240000000000002</v>
      </c>
      <c r="Y2580" s="152">
        <v>8.3699999999999992</v>
      </c>
      <c r="Z2580" s="152">
        <v>6.8710000000000004</v>
      </c>
      <c r="AA2580" s="152">
        <v>5.9080000000000004</v>
      </c>
      <c r="AB2580" s="152">
        <v>8.2200000000000006</v>
      </c>
      <c r="AC2580" s="152">
        <v>8.625</v>
      </c>
      <c r="AD2580" s="152">
        <v>6.734</v>
      </c>
      <c r="AE2580" s="152">
        <v>5.6029999999999998</v>
      </c>
      <c r="AF2580" s="152">
        <v>7.7240000000000002</v>
      </c>
      <c r="AG2580" s="152">
        <v>8.1479999999999997</v>
      </c>
      <c r="AH2580" s="152">
        <v>6.835</v>
      </c>
      <c r="AI2580" s="152">
        <v>5.8040000000000003</v>
      </c>
      <c r="AJ2580" s="152">
        <v>8.2200000000000006</v>
      </c>
      <c r="AK2580" s="152">
        <v>8.5250000000000004</v>
      </c>
      <c r="AL2580" s="152" t="e">
        <f t="shared" si="474"/>
        <v>#N/A</v>
      </c>
      <c r="AM2580" s="152" t="e">
        <f t="shared" si="475"/>
        <v>#N/A</v>
      </c>
      <c r="AN2580" s="152" t="e">
        <f>NA()</f>
        <v>#N/A</v>
      </c>
      <c r="AO2580" s="152" t="e">
        <f>NA()</f>
        <v>#N/A</v>
      </c>
      <c r="AP2580" s="152">
        <f t="shared" si="483"/>
        <v>6.9706000000000001</v>
      </c>
      <c r="AQ2580" s="152"/>
      <c r="AR2580" s="152"/>
      <c r="AS2580" s="153">
        <f t="shared" si="490"/>
        <v>8</v>
      </c>
      <c r="AT2580" s="153">
        <f t="shared" si="492"/>
        <v>1</v>
      </c>
      <c r="AU2580" s="153">
        <f t="shared" si="493"/>
        <v>0</v>
      </c>
      <c r="AV2580" s="153">
        <f t="shared" si="494"/>
        <v>0</v>
      </c>
      <c r="BA2580">
        <f t="shared" si="491"/>
        <v>8</v>
      </c>
    </row>
    <row r="2581" spans="2:53" x14ac:dyDescent="0.25">
      <c r="B2581" s="155">
        <f t="shared" si="480"/>
        <v>45300.999305555553</v>
      </c>
      <c r="C2581" s="155">
        <f t="shared" si="470"/>
        <v>45300.999305555553</v>
      </c>
      <c r="D2581" s="152">
        <f t="shared" si="471"/>
        <v>7.7240000000000002</v>
      </c>
      <c r="E2581" s="152"/>
      <c r="F2581" s="152"/>
      <c r="G2581" s="152"/>
      <c r="H2581" s="152" t="e">
        <f t="shared" si="472"/>
        <v>#N/A</v>
      </c>
      <c r="I2581" s="152"/>
      <c r="J2581" s="152" t="e">
        <f t="shared" si="473"/>
        <v>#N/A</v>
      </c>
      <c r="K2581" s="152"/>
      <c r="L2581" s="152"/>
      <c r="M2581" s="152"/>
      <c r="N2581" s="152"/>
      <c r="O2581" s="152"/>
      <c r="P2581" s="152"/>
      <c r="Q2581" s="152"/>
      <c r="R2581" s="152"/>
      <c r="S2581" s="152"/>
      <c r="T2581" s="153" cm="1">
        <f t="array" ref="T2581">MATCH(1,(TDU_Info!$C$5:$C$111=$T$6)*(TDU_Info!$B$5:$B$111&lt;=$B2581),0)</f>
        <v>83</v>
      </c>
      <c r="U2581" s="152">
        <f>100*(INDEX(TDU_Info!$E$5:$E$111,$T2581)/T$11+INDEX(TDU_Info!$F$5:$F$111,$T2581))</f>
        <v>5.3093999999999992</v>
      </c>
      <c r="V2581" s="152">
        <v>6.7679999999999998</v>
      </c>
      <c r="W2581" s="152">
        <v>5.7060000000000004</v>
      </c>
      <c r="X2581" s="152">
        <v>7.7240000000000002</v>
      </c>
      <c r="Y2581" s="152">
        <v>8.3699999999999992</v>
      </c>
      <c r="Z2581" s="152">
        <v>6.8710000000000004</v>
      </c>
      <c r="AA2581" s="152">
        <v>5.9080000000000004</v>
      </c>
      <c r="AB2581" s="152">
        <v>8.2200000000000006</v>
      </c>
      <c r="AC2581" s="152">
        <v>8.625</v>
      </c>
      <c r="AD2581" s="152">
        <v>6.734</v>
      </c>
      <c r="AE2581" s="152">
        <v>5.6029999999999998</v>
      </c>
      <c r="AF2581" s="152">
        <v>7.7240000000000002</v>
      </c>
      <c r="AG2581" s="152">
        <v>8.1479999999999997</v>
      </c>
      <c r="AH2581" s="152">
        <v>6.835</v>
      </c>
      <c r="AI2581" s="152">
        <v>5.8040000000000003</v>
      </c>
      <c r="AJ2581" s="152">
        <v>8.2200000000000006</v>
      </c>
      <c r="AK2581" s="152">
        <v>8.5250000000000004</v>
      </c>
      <c r="AL2581" s="152" t="e">
        <f t="shared" si="474"/>
        <v>#N/A</v>
      </c>
      <c r="AM2581" s="152" t="e">
        <f t="shared" si="475"/>
        <v>#N/A</v>
      </c>
      <c r="AN2581" s="152" t="e">
        <f>NA()</f>
        <v>#N/A</v>
      </c>
      <c r="AO2581" s="152" t="e">
        <f>NA()</f>
        <v>#N/A</v>
      </c>
      <c r="AP2581" s="152">
        <f t="shared" si="483"/>
        <v>6.9706000000000001</v>
      </c>
      <c r="AQ2581" s="152"/>
      <c r="AR2581" s="152"/>
      <c r="AS2581" s="153">
        <f t="shared" si="490"/>
        <v>9</v>
      </c>
      <c r="AT2581" s="153">
        <f t="shared" si="492"/>
        <v>1</v>
      </c>
      <c r="AU2581" s="153">
        <f t="shared" si="493"/>
        <v>0</v>
      </c>
      <c r="AV2581" s="153">
        <f t="shared" si="494"/>
        <v>0</v>
      </c>
      <c r="BA2581">
        <f t="shared" si="491"/>
        <v>9</v>
      </c>
    </row>
    <row r="2582" spans="2:53" x14ac:dyDescent="0.25">
      <c r="B2582" s="155">
        <f t="shared" si="480"/>
        <v>45301.999305555553</v>
      </c>
      <c r="C2582" s="155">
        <f t="shared" si="470"/>
        <v>45301.999305555553</v>
      </c>
      <c r="D2582" s="152">
        <f t="shared" si="471"/>
        <v>8.1199999999999992</v>
      </c>
      <c r="E2582" s="152"/>
      <c r="F2582" s="152"/>
      <c r="G2582" s="152"/>
      <c r="H2582" s="152" t="e">
        <f t="shared" si="472"/>
        <v>#N/A</v>
      </c>
      <c r="I2582" s="152"/>
      <c r="J2582" s="152" t="e">
        <f t="shared" si="473"/>
        <v>#N/A</v>
      </c>
      <c r="K2582" s="152"/>
      <c r="L2582" s="152"/>
      <c r="M2582" s="152"/>
      <c r="N2582" s="152"/>
      <c r="O2582" s="152"/>
      <c r="P2582" s="152"/>
      <c r="Q2582" s="152"/>
      <c r="R2582" s="152"/>
      <c r="S2582" s="152"/>
      <c r="T2582" s="153" cm="1">
        <f t="array" ref="T2582">MATCH(1,(TDU_Info!$C$5:$C$111=$T$6)*(TDU_Info!$B$5:$B$111&lt;=$B2582),0)</f>
        <v>83</v>
      </c>
      <c r="U2582" s="152">
        <f>100*(INDEX(TDU_Info!$E$5:$E$111,$T2582)/T$11+INDEX(TDU_Info!$F$5:$F$111,$T2582))</f>
        <v>5.3093999999999992</v>
      </c>
      <c r="V2582" s="152">
        <v>6.7679999999999998</v>
      </c>
      <c r="W2582" s="152">
        <v>6.2060000000000004</v>
      </c>
      <c r="X2582" s="152">
        <v>8.1199999999999992</v>
      </c>
      <c r="Y2582" s="152">
        <v>8.3699999999999992</v>
      </c>
      <c r="Z2582" s="152">
        <v>6.8710000000000004</v>
      </c>
      <c r="AA2582" s="152">
        <v>6.6079999999999997</v>
      </c>
      <c r="AB2582" s="152">
        <v>8.42</v>
      </c>
      <c r="AC2582" s="152">
        <v>8.8949999999999996</v>
      </c>
      <c r="AD2582" s="152">
        <v>6.734</v>
      </c>
      <c r="AE2582" s="152">
        <v>6.1029999999999998</v>
      </c>
      <c r="AF2582" s="152">
        <v>8.1199999999999992</v>
      </c>
      <c r="AG2582" s="152">
        <v>8.1479999999999997</v>
      </c>
      <c r="AH2582" s="152">
        <v>6.835</v>
      </c>
      <c r="AI2582" s="152">
        <v>6.423</v>
      </c>
      <c r="AJ2582" s="152">
        <v>8.42</v>
      </c>
      <c r="AK2582" s="152">
        <v>8.7479999999999993</v>
      </c>
      <c r="AL2582" s="152" t="e">
        <f t="shared" si="474"/>
        <v>#N/A</v>
      </c>
      <c r="AM2582" s="152" t="e">
        <f t="shared" si="475"/>
        <v>#N/A</v>
      </c>
      <c r="AN2582" s="152" t="e">
        <f>NA()</f>
        <v>#N/A</v>
      </c>
      <c r="AO2582" s="152" t="e">
        <f>NA()</f>
        <v>#N/A</v>
      </c>
      <c r="AP2582" s="152">
        <f t="shared" si="483"/>
        <v>6.9706000000000001</v>
      </c>
      <c r="AQ2582" s="152"/>
      <c r="AR2582" s="152"/>
      <c r="AS2582" s="153">
        <f t="shared" si="490"/>
        <v>10</v>
      </c>
      <c r="AT2582" s="153">
        <f t="shared" si="492"/>
        <v>1</v>
      </c>
      <c r="AU2582" s="153">
        <f t="shared" si="493"/>
        <v>0</v>
      </c>
      <c r="AV2582" s="153">
        <f t="shared" si="494"/>
        <v>0</v>
      </c>
      <c r="BA2582">
        <f t="shared" si="491"/>
        <v>10</v>
      </c>
    </row>
    <row r="2583" spans="2:53" x14ac:dyDescent="0.25">
      <c r="B2583" s="155">
        <f t="shared" si="480"/>
        <v>45302.999305555553</v>
      </c>
      <c r="C2583" s="155">
        <f t="shared" si="470"/>
        <v>45302.999305555553</v>
      </c>
      <c r="D2583" s="152">
        <f t="shared" si="471"/>
        <v>8.1199999999999992</v>
      </c>
      <c r="E2583" s="152"/>
      <c r="F2583" s="152"/>
      <c r="G2583" s="152"/>
      <c r="H2583" s="152" t="e">
        <f t="shared" si="472"/>
        <v>#N/A</v>
      </c>
      <c r="I2583" s="152"/>
      <c r="J2583" s="152" t="e">
        <f t="shared" si="473"/>
        <v>#N/A</v>
      </c>
      <c r="K2583" s="152"/>
      <c r="L2583" s="152"/>
      <c r="M2583" s="152"/>
      <c r="N2583" s="152"/>
      <c r="O2583" s="152"/>
      <c r="P2583" s="152"/>
      <c r="Q2583" s="152"/>
      <c r="R2583" s="152"/>
      <c r="S2583" s="152"/>
      <c r="T2583" s="153" cm="1">
        <f t="array" ref="T2583">MATCH(1,(TDU_Info!$C$5:$C$111=$T$6)*(TDU_Info!$B$5:$B$111&lt;=$B2583),0)</f>
        <v>83</v>
      </c>
      <c r="U2583" s="152">
        <f>100*(INDEX(TDU_Info!$E$5:$E$111,$T2583)/T$11+INDEX(TDU_Info!$F$5:$F$111,$T2583))</f>
        <v>5.3093999999999992</v>
      </c>
      <c r="V2583" s="152">
        <v>7.8680000000000003</v>
      </c>
      <c r="W2583" s="152">
        <v>7.3620000000000001</v>
      </c>
      <c r="X2583" s="152">
        <v>8.1199999999999992</v>
      </c>
      <c r="Y2583" s="152">
        <v>8.3699999999999992</v>
      </c>
      <c r="Z2583" s="152">
        <v>7.9710000000000001</v>
      </c>
      <c r="AA2583" s="152">
        <v>7.5650000000000004</v>
      </c>
      <c r="AB2583" s="152">
        <v>8.42</v>
      </c>
      <c r="AC2583" s="152">
        <v>8.9</v>
      </c>
      <c r="AD2583" s="152">
        <v>7.8339999999999996</v>
      </c>
      <c r="AE2583" s="152">
        <v>7.3310000000000004</v>
      </c>
      <c r="AF2583" s="152">
        <v>8.1199999999999992</v>
      </c>
      <c r="AG2583" s="152">
        <v>8.1479999999999997</v>
      </c>
      <c r="AH2583" s="152">
        <v>7.9349999999999996</v>
      </c>
      <c r="AI2583" s="152">
        <v>7.532</v>
      </c>
      <c r="AJ2583" s="152">
        <v>8.42</v>
      </c>
      <c r="AK2583" s="152">
        <v>8.7479999999999993</v>
      </c>
      <c r="AL2583" s="152" t="e">
        <f t="shared" si="474"/>
        <v>#N/A</v>
      </c>
      <c r="AM2583" s="152" t="e">
        <f t="shared" si="475"/>
        <v>#N/A</v>
      </c>
      <c r="AN2583" s="152" t="e">
        <f>NA()</f>
        <v>#N/A</v>
      </c>
      <c r="AO2583" s="152" t="e">
        <f>NA()</f>
        <v>#N/A</v>
      </c>
      <c r="AP2583" s="152">
        <f t="shared" si="483"/>
        <v>6.9706000000000001</v>
      </c>
      <c r="AQ2583" s="152"/>
      <c r="AR2583" s="152"/>
      <c r="AS2583" s="153">
        <f t="shared" si="490"/>
        <v>11</v>
      </c>
      <c r="AT2583" s="153">
        <f t="shared" si="492"/>
        <v>1</v>
      </c>
      <c r="AU2583" s="153">
        <f t="shared" si="493"/>
        <v>0</v>
      </c>
      <c r="AV2583" s="153">
        <f t="shared" si="494"/>
        <v>0</v>
      </c>
      <c r="BA2583">
        <f t="shared" si="491"/>
        <v>11</v>
      </c>
    </row>
    <row r="2584" spans="2:53" x14ac:dyDescent="0.25">
      <c r="B2584" s="155">
        <f t="shared" si="480"/>
        <v>45303.999305555553</v>
      </c>
      <c r="C2584" s="155">
        <f t="shared" si="470"/>
        <v>45303.999305555553</v>
      </c>
      <c r="D2584" s="152">
        <f t="shared" si="471"/>
        <v>8.1199999999999992</v>
      </c>
      <c r="E2584" s="152"/>
      <c r="F2584" s="152"/>
      <c r="G2584" s="152"/>
      <c r="H2584" s="152" t="e">
        <f t="shared" si="472"/>
        <v>#N/A</v>
      </c>
      <c r="I2584" s="152"/>
      <c r="J2584" s="152" t="e">
        <f t="shared" si="473"/>
        <v>#N/A</v>
      </c>
      <c r="K2584" s="152"/>
      <c r="L2584" s="152"/>
      <c r="M2584" s="152"/>
      <c r="N2584" s="152"/>
      <c r="O2584" s="152"/>
      <c r="P2584" s="152"/>
      <c r="Q2584" s="152"/>
      <c r="R2584" s="152"/>
      <c r="S2584" s="152"/>
      <c r="T2584" s="153" cm="1">
        <f t="array" ref="T2584">MATCH(1,(TDU_Info!$C$5:$C$111=$T$6)*(TDU_Info!$B$5:$B$111&lt;=$B2584),0)</f>
        <v>83</v>
      </c>
      <c r="U2584" s="152">
        <f>100*(INDEX(TDU_Info!$E$5:$E$111,$T2584)/T$11+INDEX(TDU_Info!$F$5:$F$111,$T2584))</f>
        <v>5.3093999999999992</v>
      </c>
      <c r="V2584" s="152">
        <v>7.8680000000000003</v>
      </c>
      <c r="W2584" s="152">
        <v>7.3620000000000001</v>
      </c>
      <c r="X2584" s="152">
        <v>8.1199999999999992</v>
      </c>
      <c r="Y2584" s="152">
        <v>8.3699999999999992</v>
      </c>
      <c r="Z2584" s="152">
        <v>7.9710000000000001</v>
      </c>
      <c r="AA2584" s="152">
        <v>7.5650000000000004</v>
      </c>
      <c r="AB2584" s="152">
        <v>8.42</v>
      </c>
      <c r="AC2584" s="152">
        <v>8.9</v>
      </c>
      <c r="AD2584" s="152">
        <v>7.8339999999999996</v>
      </c>
      <c r="AE2584" s="152">
        <v>7.3310000000000004</v>
      </c>
      <c r="AF2584" s="152">
        <v>8.1199999999999992</v>
      </c>
      <c r="AG2584" s="152">
        <v>8.1479999999999997</v>
      </c>
      <c r="AH2584" s="152">
        <v>7.9349999999999996</v>
      </c>
      <c r="AI2584" s="152">
        <v>7.532</v>
      </c>
      <c r="AJ2584" s="152">
        <v>8.42</v>
      </c>
      <c r="AK2584" s="152">
        <v>8.7479999999999993</v>
      </c>
      <c r="AL2584" s="152" t="e">
        <f t="shared" si="474"/>
        <v>#N/A</v>
      </c>
      <c r="AM2584" s="152" t="e">
        <f t="shared" si="475"/>
        <v>#N/A</v>
      </c>
      <c r="AN2584" s="152" t="e">
        <f>NA()</f>
        <v>#N/A</v>
      </c>
      <c r="AO2584" s="152" t="e">
        <f>NA()</f>
        <v>#N/A</v>
      </c>
      <c r="AP2584" s="152">
        <f t="shared" si="483"/>
        <v>6.9706000000000001</v>
      </c>
      <c r="AQ2584" s="152"/>
      <c r="AR2584" s="152"/>
      <c r="AS2584" s="153">
        <f t="shared" si="490"/>
        <v>12</v>
      </c>
      <c r="AT2584" s="153">
        <f t="shared" si="492"/>
        <v>1</v>
      </c>
      <c r="AU2584" s="153">
        <f t="shared" si="493"/>
        <v>0</v>
      </c>
      <c r="AV2584" s="153">
        <f t="shared" si="494"/>
        <v>0</v>
      </c>
      <c r="BA2584">
        <f t="shared" si="491"/>
        <v>12</v>
      </c>
    </row>
    <row r="2585" spans="2:53" x14ac:dyDescent="0.25">
      <c r="B2585" s="155">
        <f t="shared" si="480"/>
        <v>45304.999305555553</v>
      </c>
      <c r="C2585" s="155">
        <f t="shared" si="470"/>
        <v>45304.999305555553</v>
      </c>
      <c r="D2585" s="152">
        <f t="shared" si="471"/>
        <v>8.3480000000000008</v>
      </c>
      <c r="E2585" s="152"/>
      <c r="F2585" s="152"/>
      <c r="G2585" s="152"/>
      <c r="H2585" s="152" t="e">
        <f t="shared" si="472"/>
        <v>#N/A</v>
      </c>
      <c r="I2585" s="152"/>
      <c r="J2585" s="152" t="e">
        <f t="shared" si="473"/>
        <v>#N/A</v>
      </c>
      <c r="K2585" s="152"/>
      <c r="L2585" s="152"/>
      <c r="M2585" s="152"/>
      <c r="N2585" s="152"/>
      <c r="O2585" s="152"/>
      <c r="P2585" s="152"/>
      <c r="Q2585" s="152"/>
      <c r="R2585" s="152"/>
      <c r="S2585" s="152"/>
      <c r="T2585" s="153" cm="1">
        <f t="array" ref="T2585">MATCH(1,(TDU_Info!$C$5:$C$111=$T$6)*(TDU_Info!$B$5:$B$111&lt;=$B2585),0)</f>
        <v>83</v>
      </c>
      <c r="U2585" s="152">
        <f>100*(INDEX(TDU_Info!$E$5:$E$111,$T2585)/T$11+INDEX(TDU_Info!$F$5:$F$111,$T2585))</f>
        <v>5.3093999999999992</v>
      </c>
      <c r="V2585" s="152">
        <v>7.8680000000000003</v>
      </c>
      <c r="W2585" s="152">
        <v>8.1620000000000008</v>
      </c>
      <c r="X2585" s="152">
        <v>8.52</v>
      </c>
      <c r="Y2585" s="152">
        <v>8.3699999999999992</v>
      </c>
      <c r="Z2585" s="152">
        <v>7.9710000000000001</v>
      </c>
      <c r="AA2585" s="152">
        <v>8.2650000000000006</v>
      </c>
      <c r="AB2585" s="152">
        <v>8.92</v>
      </c>
      <c r="AC2585" s="152">
        <v>8.94</v>
      </c>
      <c r="AD2585" s="152">
        <v>7.8339999999999996</v>
      </c>
      <c r="AE2585" s="152">
        <v>8.1310000000000002</v>
      </c>
      <c r="AF2585" s="152">
        <v>8.3480000000000008</v>
      </c>
      <c r="AG2585" s="152">
        <v>8.1479999999999997</v>
      </c>
      <c r="AH2585" s="152">
        <v>7.9349999999999996</v>
      </c>
      <c r="AI2585" s="152">
        <v>8.2319999999999993</v>
      </c>
      <c r="AJ2585" s="152">
        <v>8.7479999999999993</v>
      </c>
      <c r="AK2585" s="152">
        <v>8.7479999999999993</v>
      </c>
      <c r="AL2585" s="152" t="e">
        <f t="shared" si="474"/>
        <v>#N/A</v>
      </c>
      <c r="AM2585" s="152" t="e">
        <f t="shared" si="475"/>
        <v>#N/A</v>
      </c>
      <c r="AN2585" s="152" t="e">
        <f>NA()</f>
        <v>#N/A</v>
      </c>
      <c r="AO2585" s="152" t="e">
        <f>NA()</f>
        <v>#N/A</v>
      </c>
      <c r="AP2585" s="152">
        <f t="shared" si="483"/>
        <v>6.9706000000000001</v>
      </c>
      <c r="AQ2585" s="152"/>
      <c r="AR2585" s="152"/>
      <c r="AS2585" s="153">
        <f t="shared" si="490"/>
        <v>13</v>
      </c>
      <c r="AT2585" s="153">
        <f t="shared" si="492"/>
        <v>1</v>
      </c>
      <c r="AU2585" s="153">
        <f t="shared" si="493"/>
        <v>0</v>
      </c>
      <c r="AV2585" s="153">
        <f t="shared" si="494"/>
        <v>0</v>
      </c>
      <c r="BA2585">
        <f t="shared" si="491"/>
        <v>13</v>
      </c>
    </row>
    <row r="2586" spans="2:53" x14ac:dyDescent="0.25">
      <c r="B2586" s="155">
        <f t="shared" si="480"/>
        <v>45305.999305555553</v>
      </c>
      <c r="C2586" s="155">
        <f t="shared" si="470"/>
        <v>45305.999305555553</v>
      </c>
      <c r="D2586" s="152">
        <f t="shared" si="471"/>
        <v>8.3480000000000008</v>
      </c>
      <c r="E2586" s="152"/>
      <c r="F2586" s="152"/>
      <c r="G2586" s="152"/>
      <c r="H2586" s="152" t="e">
        <f t="shared" si="472"/>
        <v>#N/A</v>
      </c>
      <c r="I2586" s="152"/>
      <c r="J2586" s="152" t="e">
        <f t="shared" si="473"/>
        <v>#N/A</v>
      </c>
      <c r="K2586" s="152"/>
      <c r="L2586" s="152"/>
      <c r="M2586" s="152"/>
      <c r="N2586" s="152"/>
      <c r="O2586" s="152"/>
      <c r="P2586" s="152"/>
      <c r="Q2586" s="152"/>
      <c r="R2586" s="152"/>
      <c r="S2586" s="152"/>
      <c r="T2586" s="153" cm="1">
        <f t="array" ref="T2586">MATCH(1,(TDU_Info!$C$5:$C$111=$T$6)*(TDU_Info!$B$5:$B$111&lt;=$B2586),0)</f>
        <v>83</v>
      </c>
      <c r="U2586" s="152">
        <f>100*(INDEX(TDU_Info!$E$5:$E$111,$T2586)/T$11+INDEX(TDU_Info!$F$5:$F$111,$T2586))</f>
        <v>5.3093999999999992</v>
      </c>
      <c r="V2586" s="152">
        <v>7.8680000000000003</v>
      </c>
      <c r="W2586" s="152">
        <v>8.1620000000000008</v>
      </c>
      <c r="X2586" s="152">
        <v>8.52</v>
      </c>
      <c r="Y2586" s="152">
        <v>8.3699999999999992</v>
      </c>
      <c r="Z2586" s="152">
        <v>7.9710000000000001</v>
      </c>
      <c r="AA2586" s="152">
        <v>8.2650000000000006</v>
      </c>
      <c r="AB2586" s="152">
        <v>8.92</v>
      </c>
      <c r="AC2586" s="152">
        <v>8.94</v>
      </c>
      <c r="AD2586" s="152">
        <v>7.8339999999999996</v>
      </c>
      <c r="AE2586" s="152">
        <v>8.1310000000000002</v>
      </c>
      <c r="AF2586" s="152">
        <v>8.3480000000000008</v>
      </c>
      <c r="AG2586" s="152">
        <v>8.1479999999999997</v>
      </c>
      <c r="AH2586" s="152">
        <v>7.9349999999999996</v>
      </c>
      <c r="AI2586" s="152">
        <v>8.2319999999999993</v>
      </c>
      <c r="AJ2586" s="152">
        <v>8.7479999999999993</v>
      </c>
      <c r="AK2586" s="152">
        <v>8.7479999999999993</v>
      </c>
      <c r="AL2586" s="152" t="e">
        <f t="shared" si="474"/>
        <v>#N/A</v>
      </c>
      <c r="AM2586" s="152" t="e">
        <f t="shared" si="475"/>
        <v>#N/A</v>
      </c>
      <c r="AN2586" s="152" t="e">
        <f>NA()</f>
        <v>#N/A</v>
      </c>
      <c r="AO2586" s="152" t="e">
        <f>NA()</f>
        <v>#N/A</v>
      </c>
      <c r="AP2586" s="152">
        <f t="shared" si="483"/>
        <v>6.9706000000000001</v>
      </c>
      <c r="AQ2586" s="152"/>
      <c r="AR2586" s="152"/>
      <c r="AS2586" s="153">
        <f t="shared" si="490"/>
        <v>14</v>
      </c>
      <c r="AT2586" s="153">
        <f t="shared" si="492"/>
        <v>1</v>
      </c>
      <c r="AU2586" s="153">
        <f t="shared" si="493"/>
        <v>0</v>
      </c>
      <c r="AV2586" s="153">
        <f t="shared" si="494"/>
        <v>0</v>
      </c>
      <c r="BA2586">
        <f t="shared" si="491"/>
        <v>14</v>
      </c>
    </row>
    <row r="2587" spans="2:53" x14ac:dyDescent="0.25">
      <c r="B2587" s="155">
        <f t="shared" si="480"/>
        <v>45306.999305555553</v>
      </c>
      <c r="C2587" s="155">
        <f t="shared" si="470"/>
        <v>45306.999305555553</v>
      </c>
      <c r="D2587" s="152">
        <f t="shared" si="471"/>
        <v>8.3480000000000008</v>
      </c>
      <c r="E2587" s="152"/>
      <c r="F2587" s="152"/>
      <c r="G2587" s="152"/>
      <c r="H2587" s="152" t="e">
        <f t="shared" si="472"/>
        <v>#N/A</v>
      </c>
      <c r="I2587" s="152"/>
      <c r="J2587" s="152" t="e">
        <f t="shared" si="473"/>
        <v>#N/A</v>
      </c>
      <c r="K2587" s="152"/>
      <c r="L2587" s="152"/>
      <c r="M2587" s="152"/>
      <c r="N2587" s="152"/>
      <c r="O2587" s="152"/>
      <c r="P2587" s="152"/>
      <c r="Q2587" s="152"/>
      <c r="R2587" s="152"/>
      <c r="S2587" s="152"/>
      <c r="T2587" s="153" cm="1">
        <f t="array" ref="T2587">MATCH(1,(TDU_Info!$C$5:$C$111=$T$6)*(TDU_Info!$B$5:$B$111&lt;=$B2587),0)</f>
        <v>83</v>
      </c>
      <c r="U2587" s="152">
        <f>100*(INDEX(TDU_Info!$E$5:$E$111,$T2587)/T$11+INDEX(TDU_Info!$F$5:$F$111,$T2587))</f>
        <v>5.3093999999999992</v>
      </c>
      <c r="V2587" s="152">
        <v>7.8680000000000003</v>
      </c>
      <c r="W2587" s="152">
        <v>8.1620000000000008</v>
      </c>
      <c r="X2587" s="152">
        <v>8.52</v>
      </c>
      <c r="Y2587" s="152">
        <v>8.3699999999999992</v>
      </c>
      <c r="Z2587" s="152">
        <v>7.9710000000000001</v>
      </c>
      <c r="AA2587" s="152">
        <v>8.2650000000000006</v>
      </c>
      <c r="AB2587" s="152">
        <v>8.92</v>
      </c>
      <c r="AC2587" s="152">
        <v>8.94</v>
      </c>
      <c r="AD2587" s="152">
        <v>7.8339999999999996</v>
      </c>
      <c r="AE2587" s="152">
        <v>8.1310000000000002</v>
      </c>
      <c r="AF2587" s="152">
        <v>8.3480000000000008</v>
      </c>
      <c r="AG2587" s="152">
        <v>8.1479999999999997</v>
      </c>
      <c r="AH2587" s="152">
        <v>7.9349999999999996</v>
      </c>
      <c r="AI2587" s="152">
        <v>8.2319999999999993</v>
      </c>
      <c r="AJ2587" s="152">
        <v>8.7479999999999993</v>
      </c>
      <c r="AK2587" s="152">
        <v>8.7479999999999993</v>
      </c>
      <c r="AL2587" s="152" t="e">
        <f t="shared" si="474"/>
        <v>#N/A</v>
      </c>
      <c r="AM2587" s="152" t="e">
        <f t="shared" si="475"/>
        <v>#N/A</v>
      </c>
      <c r="AN2587" s="152" t="e">
        <f>NA()</f>
        <v>#N/A</v>
      </c>
      <c r="AO2587" s="152" t="e">
        <f>NA()</f>
        <v>#N/A</v>
      </c>
      <c r="AP2587" s="152">
        <f t="shared" si="483"/>
        <v>6.9706000000000001</v>
      </c>
      <c r="AQ2587" s="152"/>
      <c r="AR2587" s="152"/>
      <c r="AS2587" s="153">
        <f t="shared" si="490"/>
        <v>15</v>
      </c>
      <c r="AT2587" s="153">
        <f t="shared" si="492"/>
        <v>1</v>
      </c>
      <c r="AU2587" s="153">
        <f t="shared" si="493"/>
        <v>0</v>
      </c>
      <c r="AV2587" s="153">
        <f t="shared" si="494"/>
        <v>0</v>
      </c>
      <c r="BA2587">
        <f t="shared" si="491"/>
        <v>15</v>
      </c>
    </row>
    <row r="2588" spans="2:53" x14ac:dyDescent="0.25">
      <c r="B2588" s="155">
        <f t="shared" si="480"/>
        <v>45307.999305555553</v>
      </c>
      <c r="C2588" s="155">
        <f t="shared" si="470"/>
        <v>45307.999305555553</v>
      </c>
      <c r="D2588" s="152">
        <f t="shared" si="471"/>
        <v>8.3480000000000008</v>
      </c>
      <c r="E2588" s="152"/>
      <c r="F2588" s="152"/>
      <c r="G2588" s="152"/>
      <c r="H2588" s="152" t="e">
        <f t="shared" si="472"/>
        <v>#N/A</v>
      </c>
      <c r="I2588" s="152"/>
      <c r="J2588" s="152" t="e">
        <f t="shared" si="473"/>
        <v>#N/A</v>
      </c>
      <c r="K2588" s="152"/>
      <c r="L2588" s="152"/>
      <c r="M2588" s="152"/>
      <c r="N2588" s="152"/>
      <c r="O2588" s="152"/>
      <c r="P2588" s="152"/>
      <c r="Q2588" s="152"/>
      <c r="R2588" s="152"/>
      <c r="S2588" s="152"/>
      <c r="T2588" s="153" cm="1">
        <f t="array" ref="T2588">MATCH(1,(TDU_Info!$C$5:$C$111=$T$6)*(TDU_Info!$B$5:$B$111&lt;=$B2588),0)</f>
        <v>83</v>
      </c>
      <c r="U2588" s="152">
        <f>100*(INDEX(TDU_Info!$E$5:$E$111,$T2588)/T$11+INDEX(TDU_Info!$F$5:$F$111,$T2588))</f>
        <v>5.3093999999999992</v>
      </c>
      <c r="V2588" s="152">
        <v>7.8920000000000003</v>
      </c>
      <c r="W2588" s="152">
        <v>8.1620000000000008</v>
      </c>
      <c r="X2588" s="152">
        <v>8.52</v>
      </c>
      <c r="Y2588" s="152">
        <v>8.3699999999999992</v>
      </c>
      <c r="Z2588" s="152">
        <v>7.9960000000000004</v>
      </c>
      <c r="AA2588" s="152">
        <v>8.2650000000000006</v>
      </c>
      <c r="AB2588" s="152">
        <v>8.92</v>
      </c>
      <c r="AC2588" s="152">
        <v>8.94</v>
      </c>
      <c r="AD2588" s="152">
        <v>7.8460000000000001</v>
      </c>
      <c r="AE2588" s="152">
        <v>8.1310000000000002</v>
      </c>
      <c r="AF2588" s="152">
        <v>8.3480000000000008</v>
      </c>
      <c r="AG2588" s="152">
        <v>8.1479999999999997</v>
      </c>
      <c r="AH2588" s="152">
        <v>7.9480000000000004</v>
      </c>
      <c r="AI2588" s="152">
        <v>8.2319999999999993</v>
      </c>
      <c r="AJ2588" s="152">
        <v>8.7479999999999993</v>
      </c>
      <c r="AK2588" s="152">
        <v>8.7479999999999993</v>
      </c>
      <c r="AL2588" s="152" t="e">
        <f t="shared" si="474"/>
        <v>#N/A</v>
      </c>
      <c r="AM2588" s="152" t="e">
        <f t="shared" si="475"/>
        <v>#N/A</v>
      </c>
      <c r="AN2588" s="152" t="e">
        <f>NA()</f>
        <v>#N/A</v>
      </c>
      <c r="AO2588" s="152" t="e">
        <f>NA()</f>
        <v>#N/A</v>
      </c>
      <c r="AP2588" s="152">
        <f t="shared" si="483"/>
        <v>6.9706000000000001</v>
      </c>
      <c r="AQ2588" s="152"/>
      <c r="AR2588" s="152"/>
      <c r="AS2588" s="153">
        <f t="shared" si="490"/>
        <v>16</v>
      </c>
      <c r="AT2588" s="153">
        <f t="shared" si="492"/>
        <v>1</v>
      </c>
      <c r="AU2588" s="153">
        <f t="shared" si="493"/>
        <v>0</v>
      </c>
      <c r="AV2588" s="153">
        <f t="shared" si="494"/>
        <v>0</v>
      </c>
      <c r="BA2588">
        <f t="shared" si="491"/>
        <v>16</v>
      </c>
    </row>
    <row r="2589" spans="2:53" x14ac:dyDescent="0.25">
      <c r="B2589" s="155">
        <f t="shared" si="480"/>
        <v>45308.999305555553</v>
      </c>
      <c r="C2589" s="155">
        <f t="shared" si="470"/>
        <v>45308.999305555553</v>
      </c>
      <c r="D2589" s="152">
        <f t="shared" si="471"/>
        <v>8.3480000000000008</v>
      </c>
      <c r="E2589" s="152"/>
      <c r="F2589" s="152"/>
      <c r="G2589" s="152"/>
      <c r="H2589" s="152" t="e">
        <f t="shared" si="472"/>
        <v>#N/A</v>
      </c>
      <c r="I2589" s="152"/>
      <c r="J2589" s="152" t="e">
        <f t="shared" si="473"/>
        <v>#N/A</v>
      </c>
      <c r="K2589" s="152"/>
      <c r="L2589" s="152"/>
      <c r="M2589" s="152"/>
      <c r="N2589" s="152"/>
      <c r="O2589" s="152"/>
      <c r="P2589" s="152"/>
      <c r="Q2589" s="152"/>
      <c r="R2589" s="152"/>
      <c r="S2589" s="152"/>
      <c r="T2589" s="153" cm="1">
        <f t="array" ref="T2589">MATCH(1,(TDU_Info!$C$5:$C$111=$T$6)*(TDU_Info!$B$5:$B$111&lt;=$B2589),0)</f>
        <v>83</v>
      </c>
      <c r="U2589" s="152">
        <f>100*(INDEX(TDU_Info!$E$5:$E$111,$T2589)/T$11+INDEX(TDU_Info!$F$5:$F$111,$T2589))</f>
        <v>5.3093999999999992</v>
      </c>
      <c r="V2589" s="152">
        <v>7.8920000000000003</v>
      </c>
      <c r="W2589" s="152">
        <v>8.1199999999999992</v>
      </c>
      <c r="X2589" s="152">
        <v>8.52</v>
      </c>
      <c r="Y2589" s="152">
        <v>8.3699999999999992</v>
      </c>
      <c r="Z2589" s="152">
        <v>7.9960000000000004</v>
      </c>
      <c r="AA2589" s="152">
        <v>8.2210000000000001</v>
      </c>
      <c r="AB2589" s="152">
        <v>8.92</v>
      </c>
      <c r="AC2589" s="152">
        <v>8.94</v>
      </c>
      <c r="AD2589" s="152">
        <v>7.8460000000000001</v>
      </c>
      <c r="AE2589" s="152">
        <v>8.11</v>
      </c>
      <c r="AF2589" s="152">
        <v>8.3480000000000008</v>
      </c>
      <c r="AG2589" s="152">
        <v>8.1479999999999997</v>
      </c>
      <c r="AH2589" s="152">
        <v>7.9480000000000004</v>
      </c>
      <c r="AI2589" s="152">
        <v>8.2110000000000003</v>
      </c>
      <c r="AJ2589" s="152">
        <v>8.7479999999999993</v>
      </c>
      <c r="AK2589" s="152">
        <v>8.7479999999999993</v>
      </c>
      <c r="AL2589" s="152" t="e">
        <f t="shared" si="474"/>
        <v>#N/A</v>
      </c>
      <c r="AM2589" s="152" t="e">
        <f t="shared" si="475"/>
        <v>#N/A</v>
      </c>
      <c r="AN2589" s="152" t="e">
        <f>NA()</f>
        <v>#N/A</v>
      </c>
      <c r="AO2589" s="152" t="e">
        <f>NA()</f>
        <v>#N/A</v>
      </c>
      <c r="AP2589" s="152">
        <f t="shared" si="483"/>
        <v>6.9706000000000001</v>
      </c>
      <c r="AQ2589" s="152"/>
      <c r="AR2589" s="152"/>
      <c r="AS2589" s="153">
        <f t="shared" si="490"/>
        <v>17</v>
      </c>
      <c r="AT2589" s="153">
        <f t="shared" si="492"/>
        <v>1</v>
      </c>
      <c r="AU2589" s="153">
        <f t="shared" si="493"/>
        <v>0</v>
      </c>
      <c r="AV2589" s="153">
        <f t="shared" si="494"/>
        <v>0</v>
      </c>
      <c r="BA2589">
        <f t="shared" si="491"/>
        <v>17</v>
      </c>
    </row>
    <row r="2590" spans="2:53" x14ac:dyDescent="0.25">
      <c r="B2590" s="155">
        <f t="shared" si="480"/>
        <v>45309.999305555553</v>
      </c>
      <c r="C2590" s="155">
        <f t="shared" si="470"/>
        <v>45309.999305555553</v>
      </c>
      <c r="D2590" s="152">
        <f t="shared" si="471"/>
        <v>8.3480000000000008</v>
      </c>
      <c r="E2590" s="152"/>
      <c r="F2590" s="152"/>
      <c r="G2590" s="152"/>
      <c r="H2590" s="152" t="e">
        <f t="shared" si="472"/>
        <v>#N/A</v>
      </c>
      <c r="I2590" s="152"/>
      <c r="J2590" s="152" t="e">
        <f t="shared" si="473"/>
        <v>#N/A</v>
      </c>
      <c r="K2590" s="152"/>
      <c r="L2590" s="152"/>
      <c r="M2590" s="152"/>
      <c r="N2590" s="152"/>
      <c r="O2590" s="152"/>
      <c r="P2590" s="152"/>
      <c r="Q2590" s="152"/>
      <c r="R2590" s="152"/>
      <c r="S2590" s="152"/>
      <c r="T2590" s="153" cm="1">
        <f t="array" ref="T2590">MATCH(1,(TDU_Info!$C$5:$C$111=$T$6)*(TDU_Info!$B$5:$B$111&lt;=$B2590),0)</f>
        <v>83</v>
      </c>
      <c r="U2590" s="152">
        <f>100*(INDEX(TDU_Info!$E$5:$E$111,$T2590)/T$11+INDEX(TDU_Info!$F$5:$F$111,$T2590))</f>
        <v>5.3093999999999992</v>
      </c>
      <c r="V2590" s="152">
        <v>7.8920000000000003</v>
      </c>
      <c r="W2590" s="152">
        <v>8.1199999999999992</v>
      </c>
      <c r="X2590" s="152">
        <v>8.52</v>
      </c>
      <c r="Y2590" s="152">
        <v>8.3699999999999992</v>
      </c>
      <c r="Z2590" s="152">
        <v>7.9960000000000004</v>
      </c>
      <c r="AA2590" s="152">
        <v>8.2210000000000001</v>
      </c>
      <c r="AB2590" s="152">
        <v>8.92</v>
      </c>
      <c r="AC2590" s="152">
        <v>8.94</v>
      </c>
      <c r="AD2590" s="152">
        <v>7.8460000000000001</v>
      </c>
      <c r="AE2590" s="152">
        <v>8.11</v>
      </c>
      <c r="AF2590" s="152">
        <v>8.3480000000000008</v>
      </c>
      <c r="AG2590" s="152">
        <v>8.1479999999999997</v>
      </c>
      <c r="AH2590" s="152">
        <v>7.9480000000000004</v>
      </c>
      <c r="AI2590" s="152">
        <v>8.2110000000000003</v>
      </c>
      <c r="AJ2590" s="152">
        <v>8.7479999999999993</v>
      </c>
      <c r="AK2590" s="152">
        <v>8.7479999999999993</v>
      </c>
      <c r="AL2590" s="152" t="e">
        <f t="shared" si="474"/>
        <v>#N/A</v>
      </c>
      <c r="AM2590" s="152" t="e">
        <f t="shared" si="475"/>
        <v>#N/A</v>
      </c>
      <c r="AN2590" s="152" t="e">
        <f>NA()</f>
        <v>#N/A</v>
      </c>
      <c r="AO2590" s="152" t="e">
        <f>NA()</f>
        <v>#N/A</v>
      </c>
      <c r="AP2590" s="152">
        <f t="shared" si="483"/>
        <v>6.9706000000000001</v>
      </c>
      <c r="AQ2590" s="152"/>
      <c r="AR2590" s="152"/>
      <c r="AS2590" s="153">
        <f t="shared" si="490"/>
        <v>18</v>
      </c>
      <c r="AT2590" s="153">
        <f t="shared" si="492"/>
        <v>1</v>
      </c>
      <c r="AU2590" s="153">
        <f t="shared" si="493"/>
        <v>0</v>
      </c>
      <c r="AV2590" s="153">
        <f t="shared" si="494"/>
        <v>0</v>
      </c>
      <c r="BA2590">
        <f t="shared" si="491"/>
        <v>18</v>
      </c>
    </row>
    <row r="2591" spans="2:53" x14ac:dyDescent="0.25">
      <c r="B2591" s="155">
        <f t="shared" si="480"/>
        <v>45310.999305555553</v>
      </c>
      <c r="C2591" s="155">
        <f t="shared" si="470"/>
        <v>45310.999305555553</v>
      </c>
      <c r="D2591" s="152">
        <f t="shared" si="471"/>
        <v>8.3480000000000008</v>
      </c>
      <c r="E2591" s="152"/>
      <c r="F2591" s="152"/>
      <c r="G2591" s="152"/>
      <c r="H2591" s="152" t="e">
        <f t="shared" si="472"/>
        <v>#N/A</v>
      </c>
      <c r="I2591" s="152"/>
      <c r="J2591" s="152" t="e">
        <f t="shared" si="473"/>
        <v>#N/A</v>
      </c>
      <c r="K2591" s="152"/>
      <c r="L2591" s="152"/>
      <c r="M2591" s="152"/>
      <c r="N2591" s="152"/>
      <c r="O2591" s="152"/>
      <c r="P2591" s="152"/>
      <c r="Q2591" s="152"/>
      <c r="R2591" s="152"/>
      <c r="S2591" s="152"/>
      <c r="T2591" s="153" cm="1">
        <f t="array" ref="T2591">MATCH(1,(TDU_Info!$C$5:$C$111=$T$6)*(TDU_Info!$B$5:$B$111&lt;=$B2591),0)</f>
        <v>83</v>
      </c>
      <c r="U2591" s="152">
        <f>100*(INDEX(TDU_Info!$E$5:$E$111,$T2591)/T$11+INDEX(TDU_Info!$F$5:$F$111,$T2591))</f>
        <v>5.3093999999999992</v>
      </c>
      <c r="V2591" s="152">
        <v>7.8920000000000003</v>
      </c>
      <c r="W2591" s="152">
        <v>8.1199999999999992</v>
      </c>
      <c r="X2591" s="152">
        <v>8.52</v>
      </c>
      <c r="Y2591" s="152">
        <v>8.3699999999999992</v>
      </c>
      <c r="Z2591" s="152">
        <v>7.9960000000000004</v>
      </c>
      <c r="AA2591" s="152">
        <v>8.2210000000000001</v>
      </c>
      <c r="AB2591" s="152">
        <v>8.92</v>
      </c>
      <c r="AC2591" s="152">
        <v>8.94</v>
      </c>
      <c r="AD2591" s="152">
        <v>7.8460000000000001</v>
      </c>
      <c r="AE2591" s="152">
        <v>8.11</v>
      </c>
      <c r="AF2591" s="152">
        <v>8.3480000000000008</v>
      </c>
      <c r="AG2591" s="152">
        <v>8.1479999999999997</v>
      </c>
      <c r="AH2591" s="152">
        <v>7.9480000000000004</v>
      </c>
      <c r="AI2591" s="152">
        <v>8.2110000000000003</v>
      </c>
      <c r="AJ2591" s="152">
        <v>8.7479999999999993</v>
      </c>
      <c r="AK2591" s="152">
        <v>8.7479999999999993</v>
      </c>
      <c r="AL2591" s="152" t="e">
        <f t="shared" si="474"/>
        <v>#N/A</v>
      </c>
      <c r="AM2591" s="152" t="e">
        <f t="shared" si="475"/>
        <v>#N/A</v>
      </c>
      <c r="AN2591" s="152" t="e">
        <f>NA()</f>
        <v>#N/A</v>
      </c>
      <c r="AO2591" s="152" t="e">
        <f>NA()</f>
        <v>#N/A</v>
      </c>
      <c r="AP2591" s="152">
        <f t="shared" si="483"/>
        <v>6.9706000000000001</v>
      </c>
      <c r="AQ2591" s="152"/>
      <c r="AR2591" s="152"/>
      <c r="AS2591" s="153">
        <f t="shared" si="490"/>
        <v>19</v>
      </c>
      <c r="AT2591" s="153">
        <f t="shared" si="492"/>
        <v>1</v>
      </c>
      <c r="AU2591" s="153">
        <f t="shared" si="493"/>
        <v>0</v>
      </c>
      <c r="AV2591" s="153">
        <f t="shared" si="494"/>
        <v>0</v>
      </c>
      <c r="BA2591">
        <f t="shared" si="491"/>
        <v>19</v>
      </c>
    </row>
    <row r="2592" spans="2:53" x14ac:dyDescent="0.25">
      <c r="B2592" s="155">
        <f t="shared" si="480"/>
        <v>45311.999305555553</v>
      </c>
      <c r="C2592" s="155">
        <f t="shared" si="470"/>
        <v>45311.999305555553</v>
      </c>
      <c r="D2592" s="152">
        <f t="shared" si="471"/>
        <v>8.2989999999999995</v>
      </c>
      <c r="E2592" s="152"/>
      <c r="F2592" s="152"/>
      <c r="G2592" s="152"/>
      <c r="H2592" s="152" t="e">
        <f t="shared" si="472"/>
        <v>#N/A</v>
      </c>
      <c r="I2592" s="152"/>
      <c r="J2592" s="152" t="e">
        <f t="shared" si="473"/>
        <v>#N/A</v>
      </c>
      <c r="K2592" s="152"/>
      <c r="L2592" s="152"/>
      <c r="M2592" s="152"/>
      <c r="N2592" s="152"/>
      <c r="O2592" s="152"/>
      <c r="P2592" s="152"/>
      <c r="Q2592" s="152"/>
      <c r="R2592" s="152"/>
      <c r="S2592" s="152"/>
      <c r="T2592" s="153" cm="1">
        <f t="array" ref="T2592">MATCH(1,(TDU_Info!$C$5:$C$111=$T$6)*(TDU_Info!$B$5:$B$111&lt;=$B2592),0)</f>
        <v>83</v>
      </c>
      <c r="U2592" s="152">
        <f>100*(INDEX(TDU_Info!$E$5:$E$111,$T2592)/T$11+INDEX(TDU_Info!$F$5:$F$111,$T2592))</f>
        <v>5.3093999999999992</v>
      </c>
      <c r="V2592" s="152">
        <v>7.9340000000000002</v>
      </c>
      <c r="W2592" s="152">
        <v>8.0839999999999996</v>
      </c>
      <c r="X2592" s="152">
        <v>8.2989999999999995</v>
      </c>
      <c r="Y2592" s="152">
        <v>8.3699999999999992</v>
      </c>
      <c r="Z2592" s="152">
        <v>8.0389999999999997</v>
      </c>
      <c r="AA2592" s="152">
        <v>8.1850000000000005</v>
      </c>
      <c r="AB2592" s="152">
        <v>8.9280000000000008</v>
      </c>
      <c r="AC2592" s="152">
        <v>8.94</v>
      </c>
      <c r="AD2592" s="152">
        <v>7.867</v>
      </c>
      <c r="AE2592" s="152">
        <v>8.0719999999999992</v>
      </c>
      <c r="AF2592" s="152">
        <v>8.2989999999999995</v>
      </c>
      <c r="AG2592" s="152">
        <v>8.3699999999999992</v>
      </c>
      <c r="AH2592" s="152">
        <v>7.97</v>
      </c>
      <c r="AI2592" s="152">
        <v>8.173</v>
      </c>
      <c r="AJ2592" s="152">
        <v>8.9280000000000008</v>
      </c>
      <c r="AK2592" s="152">
        <v>8.843</v>
      </c>
      <c r="AL2592" s="152" t="e">
        <f t="shared" si="474"/>
        <v>#N/A</v>
      </c>
      <c r="AM2592" s="152" t="e">
        <f t="shared" si="475"/>
        <v>#N/A</v>
      </c>
      <c r="AN2592" s="152" t="e">
        <f>NA()</f>
        <v>#N/A</v>
      </c>
      <c r="AO2592" s="152" t="e">
        <f>NA()</f>
        <v>#N/A</v>
      </c>
      <c r="AP2592" s="152">
        <f t="shared" si="483"/>
        <v>6.9706000000000001</v>
      </c>
      <c r="AQ2592" s="152"/>
      <c r="AR2592" s="152"/>
      <c r="AS2592" s="153">
        <f t="shared" si="490"/>
        <v>20</v>
      </c>
      <c r="AT2592" s="153">
        <f t="shared" si="492"/>
        <v>1</v>
      </c>
      <c r="AU2592" s="153">
        <f t="shared" si="493"/>
        <v>0</v>
      </c>
      <c r="AV2592" s="153">
        <f t="shared" si="494"/>
        <v>0</v>
      </c>
      <c r="BA2592">
        <f t="shared" si="491"/>
        <v>20</v>
      </c>
    </row>
    <row r="2593" spans="2:53" x14ac:dyDescent="0.25">
      <c r="B2593" s="155">
        <f t="shared" si="480"/>
        <v>45312.999305555553</v>
      </c>
      <c r="C2593" s="155">
        <f t="shared" si="470"/>
        <v>45312.999305555553</v>
      </c>
      <c r="D2593" s="152">
        <f t="shared" si="471"/>
        <v>8.2989999999999995</v>
      </c>
      <c r="E2593" s="152"/>
      <c r="F2593" s="152"/>
      <c r="G2593" s="152"/>
      <c r="H2593" s="152" t="e">
        <f t="shared" si="472"/>
        <v>#N/A</v>
      </c>
      <c r="I2593" s="152"/>
      <c r="J2593" s="152" t="e">
        <f t="shared" si="473"/>
        <v>#N/A</v>
      </c>
      <c r="K2593" s="152"/>
      <c r="L2593" s="152"/>
      <c r="M2593" s="152"/>
      <c r="N2593" s="152"/>
      <c r="O2593" s="152"/>
      <c r="P2593" s="152"/>
      <c r="Q2593" s="152"/>
      <c r="R2593" s="152"/>
      <c r="S2593" s="152"/>
      <c r="T2593" s="153" cm="1">
        <f t="array" ref="T2593">MATCH(1,(TDU_Info!$C$5:$C$111=$T$6)*(TDU_Info!$B$5:$B$111&lt;=$B2593),0)</f>
        <v>83</v>
      </c>
      <c r="U2593" s="152">
        <f>100*(INDEX(TDU_Info!$E$5:$E$111,$T2593)/T$11+INDEX(TDU_Info!$F$5:$F$111,$T2593))</f>
        <v>5.3093999999999992</v>
      </c>
      <c r="V2593" s="152">
        <v>7.9340000000000002</v>
      </c>
      <c r="W2593" s="152">
        <v>8.0839999999999996</v>
      </c>
      <c r="X2593" s="152">
        <v>8.2989999999999995</v>
      </c>
      <c r="Y2593" s="152">
        <v>8.3699999999999992</v>
      </c>
      <c r="Z2593" s="152">
        <v>8.0389999999999997</v>
      </c>
      <c r="AA2593" s="152">
        <v>8.1850000000000005</v>
      </c>
      <c r="AB2593" s="152">
        <v>8.9280000000000008</v>
      </c>
      <c r="AC2593" s="152">
        <v>8.94</v>
      </c>
      <c r="AD2593" s="152">
        <v>7.867</v>
      </c>
      <c r="AE2593" s="152">
        <v>8.0719999999999992</v>
      </c>
      <c r="AF2593" s="152">
        <v>8.2989999999999995</v>
      </c>
      <c r="AG2593" s="152">
        <v>8.3699999999999992</v>
      </c>
      <c r="AH2593" s="152">
        <v>7.97</v>
      </c>
      <c r="AI2593" s="152">
        <v>8.173</v>
      </c>
      <c r="AJ2593" s="152">
        <v>8.9280000000000008</v>
      </c>
      <c r="AK2593" s="152">
        <v>8.843</v>
      </c>
      <c r="AL2593" s="152" t="e">
        <f t="shared" si="474"/>
        <v>#N/A</v>
      </c>
      <c r="AM2593" s="152" t="e">
        <f t="shared" si="475"/>
        <v>#N/A</v>
      </c>
      <c r="AN2593" s="152" t="e">
        <f>NA()</f>
        <v>#N/A</v>
      </c>
      <c r="AO2593" s="152" t="e">
        <f>NA()</f>
        <v>#N/A</v>
      </c>
      <c r="AP2593" s="152">
        <f t="shared" si="483"/>
        <v>6.9706000000000001</v>
      </c>
      <c r="AQ2593" s="152"/>
      <c r="AR2593" s="152"/>
      <c r="AS2593" s="153">
        <f t="shared" si="490"/>
        <v>21</v>
      </c>
      <c r="AT2593" s="153">
        <f t="shared" si="492"/>
        <v>1</v>
      </c>
      <c r="AU2593" s="153">
        <f t="shared" si="493"/>
        <v>0</v>
      </c>
      <c r="AV2593" s="153">
        <f t="shared" si="494"/>
        <v>0</v>
      </c>
      <c r="BA2593">
        <f t="shared" si="491"/>
        <v>21</v>
      </c>
    </row>
    <row r="2594" spans="2:53" x14ac:dyDescent="0.25">
      <c r="B2594" s="155">
        <f t="shared" si="480"/>
        <v>45313.999305555553</v>
      </c>
      <c r="C2594" s="155">
        <f t="shared" si="470"/>
        <v>45313.999305555553</v>
      </c>
      <c r="D2594" s="152">
        <f t="shared" si="471"/>
        <v>8.2989999999999995</v>
      </c>
      <c r="E2594" s="152"/>
      <c r="F2594" s="152"/>
      <c r="G2594" s="152"/>
      <c r="H2594" s="152" t="e">
        <f t="shared" si="472"/>
        <v>#N/A</v>
      </c>
      <c r="I2594" s="152"/>
      <c r="J2594" s="152" t="e">
        <f t="shared" si="473"/>
        <v>#N/A</v>
      </c>
      <c r="K2594" s="152"/>
      <c r="L2594" s="152"/>
      <c r="M2594" s="152"/>
      <c r="N2594" s="152"/>
      <c r="O2594" s="152"/>
      <c r="P2594" s="152"/>
      <c r="Q2594" s="152"/>
      <c r="R2594" s="152"/>
      <c r="S2594" s="152"/>
      <c r="T2594" s="153" cm="1">
        <f t="array" ref="T2594">MATCH(1,(TDU_Info!$C$5:$C$111=$T$6)*(TDU_Info!$B$5:$B$111&lt;=$B2594),0)</f>
        <v>83</v>
      </c>
      <c r="U2594" s="152">
        <f>100*(INDEX(TDU_Info!$E$5:$E$111,$T2594)/T$11+INDEX(TDU_Info!$F$5:$F$111,$T2594))</f>
        <v>5.3093999999999992</v>
      </c>
      <c r="V2594" s="152">
        <v>7.8940000000000001</v>
      </c>
      <c r="W2594" s="152">
        <v>7.984</v>
      </c>
      <c r="X2594" s="152">
        <v>8.2989999999999995</v>
      </c>
      <c r="Y2594" s="152">
        <v>8.3699999999999992</v>
      </c>
      <c r="Z2594" s="152">
        <v>7.2089999999999996</v>
      </c>
      <c r="AA2594" s="152">
        <v>8.0809999999999995</v>
      </c>
      <c r="AB2594" s="152">
        <v>8.8889999999999993</v>
      </c>
      <c r="AC2594" s="152">
        <v>8.94</v>
      </c>
      <c r="AD2594" s="152">
        <v>7.7590000000000003</v>
      </c>
      <c r="AE2594" s="152">
        <v>7.9720000000000004</v>
      </c>
      <c r="AF2594" s="152">
        <v>8.2989999999999995</v>
      </c>
      <c r="AG2594" s="152">
        <v>8.3699999999999992</v>
      </c>
      <c r="AH2594" s="152">
        <v>7.008</v>
      </c>
      <c r="AI2594" s="152">
        <v>7.9619999999999997</v>
      </c>
      <c r="AJ2594" s="152">
        <v>8.7889999999999997</v>
      </c>
      <c r="AK2594" s="152">
        <v>8.9260000000000002</v>
      </c>
      <c r="AL2594" s="152" t="e">
        <f t="shared" si="474"/>
        <v>#N/A</v>
      </c>
      <c r="AM2594" s="152" t="e">
        <f t="shared" si="475"/>
        <v>#N/A</v>
      </c>
      <c r="AN2594" s="152" t="e">
        <f>NA()</f>
        <v>#N/A</v>
      </c>
      <c r="AO2594" s="152" t="e">
        <f>NA()</f>
        <v>#N/A</v>
      </c>
      <c r="AP2594" s="152">
        <f t="shared" si="483"/>
        <v>6.9706000000000001</v>
      </c>
      <c r="AQ2594" s="152"/>
      <c r="AR2594" s="152"/>
      <c r="AS2594" s="153">
        <f t="shared" si="490"/>
        <v>22</v>
      </c>
      <c r="AT2594" s="153">
        <f t="shared" si="492"/>
        <v>1</v>
      </c>
      <c r="AU2594" s="153">
        <f t="shared" si="493"/>
        <v>0</v>
      </c>
      <c r="AV2594" s="153">
        <f t="shared" si="494"/>
        <v>0</v>
      </c>
      <c r="BA2594">
        <f t="shared" si="491"/>
        <v>22</v>
      </c>
    </row>
    <row r="2595" spans="2:53" x14ac:dyDescent="0.25">
      <c r="B2595" s="155">
        <f t="shared" si="480"/>
        <v>45314.999305555553</v>
      </c>
      <c r="C2595" s="155">
        <f t="shared" si="470"/>
        <v>45314.999305555553</v>
      </c>
      <c r="D2595" s="152">
        <f t="shared" si="471"/>
        <v>8.2989999999999995</v>
      </c>
      <c r="E2595" s="152"/>
      <c r="F2595" s="152"/>
      <c r="G2595" s="152"/>
      <c r="H2595" s="152" t="e">
        <f t="shared" si="472"/>
        <v>#N/A</v>
      </c>
      <c r="I2595" s="152"/>
      <c r="J2595" s="152" t="e">
        <f t="shared" si="473"/>
        <v>#N/A</v>
      </c>
      <c r="K2595" s="152"/>
      <c r="L2595" s="152"/>
      <c r="M2595" s="152"/>
      <c r="N2595" s="152"/>
      <c r="O2595" s="152"/>
      <c r="P2595" s="152"/>
      <c r="Q2595" s="152"/>
      <c r="R2595" s="152"/>
      <c r="S2595" s="152"/>
      <c r="T2595" s="153" cm="1">
        <f t="array" ref="T2595">MATCH(1,(TDU_Info!$C$5:$C$111=$T$6)*(TDU_Info!$B$5:$B$111&lt;=$B2595),0)</f>
        <v>83</v>
      </c>
      <c r="U2595" s="152">
        <f>100*(INDEX(TDU_Info!$E$5:$E$111,$T2595)/T$11+INDEX(TDU_Info!$F$5:$F$111,$T2595))</f>
        <v>5.3093999999999992</v>
      </c>
      <c r="V2595" s="152">
        <v>7.8940000000000001</v>
      </c>
      <c r="W2595" s="152">
        <v>7.984</v>
      </c>
      <c r="X2595" s="152">
        <v>8.2989999999999995</v>
      </c>
      <c r="Y2595" s="152">
        <v>8.3699999999999992</v>
      </c>
      <c r="Z2595" s="152">
        <v>7.2089999999999996</v>
      </c>
      <c r="AA2595" s="152">
        <v>8.0809999999999995</v>
      </c>
      <c r="AB2595" s="152">
        <v>8.8889999999999993</v>
      </c>
      <c r="AC2595" s="152">
        <v>8.94</v>
      </c>
      <c r="AD2595" s="152">
        <v>7.7590000000000003</v>
      </c>
      <c r="AE2595" s="152">
        <v>7.9720000000000004</v>
      </c>
      <c r="AF2595" s="152">
        <v>8.2989999999999995</v>
      </c>
      <c r="AG2595" s="152">
        <v>8.3699999999999992</v>
      </c>
      <c r="AH2595" s="152">
        <v>7.008</v>
      </c>
      <c r="AI2595" s="152">
        <v>7.9619999999999997</v>
      </c>
      <c r="AJ2595" s="152">
        <v>8.7889999999999997</v>
      </c>
      <c r="AK2595" s="152">
        <v>8.9260000000000002</v>
      </c>
      <c r="AL2595" s="152" t="e">
        <f t="shared" si="474"/>
        <v>#N/A</v>
      </c>
      <c r="AM2595" s="152" t="e">
        <f t="shared" si="475"/>
        <v>#N/A</v>
      </c>
      <c r="AN2595" s="152" t="e">
        <f>NA()</f>
        <v>#N/A</v>
      </c>
      <c r="AO2595" s="152" t="e">
        <f>NA()</f>
        <v>#N/A</v>
      </c>
      <c r="AP2595" s="152">
        <f t="shared" si="483"/>
        <v>6.9706000000000001</v>
      </c>
      <c r="AQ2595" s="152"/>
      <c r="AR2595" s="152"/>
      <c r="AS2595" s="153">
        <f t="shared" si="490"/>
        <v>23</v>
      </c>
      <c r="AT2595" s="153">
        <f t="shared" si="492"/>
        <v>1</v>
      </c>
      <c r="AU2595" s="153">
        <f t="shared" si="493"/>
        <v>0</v>
      </c>
      <c r="AV2595" s="153">
        <f t="shared" si="494"/>
        <v>0</v>
      </c>
      <c r="BA2595">
        <f t="shared" si="491"/>
        <v>23</v>
      </c>
    </row>
    <row r="2596" spans="2:53" x14ac:dyDescent="0.25">
      <c r="B2596" s="155">
        <f t="shared" si="480"/>
        <v>45315.999305555553</v>
      </c>
      <c r="C2596" s="155">
        <f t="shared" si="470"/>
        <v>45315.999305555553</v>
      </c>
      <c r="D2596" s="152">
        <f t="shared" si="471"/>
        <v>7.7240000000000002</v>
      </c>
      <c r="E2596" s="152"/>
      <c r="F2596" s="152"/>
      <c r="G2596" s="152"/>
      <c r="H2596" s="152" t="e">
        <f t="shared" si="472"/>
        <v>#N/A</v>
      </c>
      <c r="I2596" s="152"/>
      <c r="J2596" s="152" t="e">
        <f t="shared" si="473"/>
        <v>#N/A</v>
      </c>
      <c r="K2596" s="152"/>
      <c r="L2596" s="152"/>
      <c r="M2596" s="152"/>
      <c r="N2596" s="152"/>
      <c r="O2596" s="152"/>
      <c r="P2596" s="152"/>
      <c r="Q2596" s="152"/>
      <c r="R2596" s="152"/>
      <c r="S2596" s="152"/>
      <c r="T2596" s="153" cm="1">
        <f t="array" ref="T2596">MATCH(1,(TDU_Info!$C$5:$C$111=$T$6)*(TDU_Info!$B$5:$B$111&lt;=$B2596),0)</f>
        <v>83</v>
      </c>
      <c r="U2596" s="152">
        <f>100*(INDEX(TDU_Info!$E$5:$E$111,$T2596)/T$11+INDEX(TDU_Info!$F$5:$F$111,$T2596))</f>
        <v>5.3093999999999992</v>
      </c>
      <c r="V2596" s="152">
        <v>7.1859999999999999</v>
      </c>
      <c r="W2596" s="152">
        <v>7.984</v>
      </c>
      <c r="X2596" s="152">
        <v>7.7240000000000002</v>
      </c>
      <c r="Y2596" s="152">
        <v>8.3699999999999992</v>
      </c>
      <c r="Z2596" s="152">
        <v>7.1849999999999996</v>
      </c>
      <c r="AA2596" s="152">
        <v>8.0809999999999995</v>
      </c>
      <c r="AB2596" s="152">
        <v>8.3780000000000001</v>
      </c>
      <c r="AC2596" s="152">
        <v>8.8949999999999996</v>
      </c>
      <c r="AD2596" s="152">
        <v>6.7930000000000001</v>
      </c>
      <c r="AE2596" s="152">
        <v>7.9720000000000004</v>
      </c>
      <c r="AF2596" s="152">
        <v>7.7240000000000002</v>
      </c>
      <c r="AG2596" s="152">
        <v>8.1479999999999997</v>
      </c>
      <c r="AH2596" s="152">
        <v>6.7889999999999997</v>
      </c>
      <c r="AI2596" s="152">
        <v>7.9619999999999997</v>
      </c>
      <c r="AJ2596" s="152">
        <v>8.3780000000000001</v>
      </c>
      <c r="AK2596" s="152">
        <v>8.6479999999999997</v>
      </c>
      <c r="AL2596" s="152" t="e">
        <f t="shared" si="474"/>
        <v>#N/A</v>
      </c>
      <c r="AM2596" s="152" t="e">
        <f t="shared" si="475"/>
        <v>#N/A</v>
      </c>
      <c r="AN2596" s="152" t="e">
        <f>NA()</f>
        <v>#N/A</v>
      </c>
      <c r="AO2596" s="152" t="e">
        <f>NA()</f>
        <v>#N/A</v>
      </c>
      <c r="AP2596" s="152">
        <f t="shared" si="483"/>
        <v>6.9706000000000001</v>
      </c>
      <c r="AQ2596" s="152"/>
      <c r="AR2596" s="152"/>
      <c r="AS2596" s="153">
        <f t="shared" si="490"/>
        <v>24</v>
      </c>
      <c r="AT2596" s="153">
        <f t="shared" si="492"/>
        <v>1</v>
      </c>
      <c r="AU2596" s="153">
        <f t="shared" si="493"/>
        <v>0</v>
      </c>
      <c r="AV2596" s="153">
        <f t="shared" si="494"/>
        <v>0</v>
      </c>
      <c r="BA2596">
        <f t="shared" si="491"/>
        <v>24</v>
      </c>
    </row>
    <row r="2597" spans="2:53" x14ac:dyDescent="0.25">
      <c r="B2597" s="155">
        <f t="shared" si="480"/>
        <v>45316.999305555553</v>
      </c>
      <c r="C2597" s="155">
        <f t="shared" si="470"/>
        <v>45316.999305555553</v>
      </c>
      <c r="D2597" s="152">
        <f t="shared" si="471"/>
        <v>7.7240000000000002</v>
      </c>
      <c r="E2597" s="152"/>
      <c r="F2597" s="152"/>
      <c r="G2597" s="152"/>
      <c r="H2597" s="152" t="e">
        <f t="shared" si="472"/>
        <v>#N/A</v>
      </c>
      <c r="I2597" s="152"/>
      <c r="J2597" s="152" t="e">
        <f t="shared" si="473"/>
        <v>#N/A</v>
      </c>
      <c r="K2597" s="152"/>
      <c r="L2597" s="152"/>
      <c r="M2597" s="152"/>
      <c r="N2597" s="152"/>
      <c r="O2597" s="152"/>
      <c r="P2597" s="152"/>
      <c r="Q2597" s="152"/>
      <c r="R2597" s="152"/>
      <c r="S2597" s="152"/>
      <c r="T2597" s="153" cm="1">
        <f t="array" ref="T2597">MATCH(1,(TDU_Info!$C$5:$C$111=$T$6)*(TDU_Info!$B$5:$B$111&lt;=$B2597),0)</f>
        <v>83</v>
      </c>
      <c r="U2597" s="152">
        <f>100*(INDEX(TDU_Info!$E$5:$E$111,$T2597)/T$11+INDEX(TDU_Info!$F$5:$F$111,$T2597))</f>
        <v>5.3093999999999992</v>
      </c>
      <c r="V2597" s="152">
        <v>7.1859999999999999</v>
      </c>
      <c r="W2597" s="152">
        <v>7.984</v>
      </c>
      <c r="X2597" s="152">
        <v>7.7240000000000002</v>
      </c>
      <c r="Y2597" s="152">
        <v>8.3699999999999992</v>
      </c>
      <c r="Z2597" s="152">
        <v>7.1849999999999996</v>
      </c>
      <c r="AA2597" s="152">
        <v>8.0809999999999995</v>
      </c>
      <c r="AB2597" s="152">
        <v>8.3780000000000001</v>
      </c>
      <c r="AC2597" s="152">
        <v>8.8949999999999996</v>
      </c>
      <c r="AD2597" s="152">
        <v>6.7930000000000001</v>
      </c>
      <c r="AE2597" s="152">
        <v>7.9720000000000004</v>
      </c>
      <c r="AF2597" s="152">
        <v>7.7240000000000002</v>
      </c>
      <c r="AG2597" s="152">
        <v>8.1479999999999997</v>
      </c>
      <c r="AH2597" s="152">
        <v>6.7889999999999997</v>
      </c>
      <c r="AI2597" s="152">
        <v>7.9619999999999997</v>
      </c>
      <c r="AJ2597" s="152">
        <v>8.3780000000000001</v>
      </c>
      <c r="AK2597" s="152">
        <v>8.6479999999999997</v>
      </c>
      <c r="AL2597" s="152" t="e">
        <f t="shared" si="474"/>
        <v>#N/A</v>
      </c>
      <c r="AM2597" s="152" t="e">
        <f t="shared" si="475"/>
        <v>#N/A</v>
      </c>
      <c r="AN2597" s="152" t="e">
        <f>NA()</f>
        <v>#N/A</v>
      </c>
      <c r="AO2597" s="152" t="e">
        <f>NA()</f>
        <v>#N/A</v>
      </c>
      <c r="AP2597" s="152">
        <f t="shared" si="483"/>
        <v>6.9706000000000001</v>
      </c>
      <c r="AQ2597" s="152"/>
      <c r="AR2597" s="152"/>
      <c r="AS2597" s="153">
        <f t="shared" si="490"/>
        <v>25</v>
      </c>
      <c r="AT2597" s="153">
        <f t="shared" si="492"/>
        <v>1</v>
      </c>
      <c r="AU2597" s="153">
        <f t="shared" si="493"/>
        <v>0</v>
      </c>
      <c r="AV2597" s="153">
        <f t="shared" si="494"/>
        <v>0</v>
      </c>
      <c r="BA2597">
        <f t="shared" si="491"/>
        <v>25</v>
      </c>
    </row>
    <row r="2598" spans="2:53" x14ac:dyDescent="0.25">
      <c r="B2598" s="155">
        <f t="shared" si="480"/>
        <v>45317.999305555553</v>
      </c>
      <c r="C2598" s="155">
        <f t="shared" si="470"/>
        <v>45317.999305555553</v>
      </c>
      <c r="D2598" s="152">
        <f t="shared" si="471"/>
        <v>7.72</v>
      </c>
      <c r="E2598" s="152"/>
      <c r="F2598" s="152"/>
      <c r="G2598" s="152"/>
      <c r="H2598" s="152" t="e">
        <f t="shared" si="472"/>
        <v>#N/A</v>
      </c>
      <c r="I2598" s="152"/>
      <c r="J2598" s="152" t="e">
        <f t="shared" si="473"/>
        <v>#N/A</v>
      </c>
      <c r="K2598" s="152"/>
      <c r="L2598" s="152"/>
      <c r="M2598" s="152"/>
      <c r="N2598" s="152"/>
      <c r="O2598" s="152"/>
      <c r="P2598" s="152"/>
      <c r="Q2598" s="152"/>
      <c r="R2598" s="152"/>
      <c r="S2598" s="152"/>
      <c r="T2598" s="153" cm="1">
        <f t="array" ref="T2598">MATCH(1,(TDU_Info!$C$5:$C$111=$T$6)*(TDU_Info!$B$5:$B$111&lt;=$B2598),0)</f>
        <v>83</v>
      </c>
      <c r="U2598" s="152">
        <f>100*(INDEX(TDU_Info!$E$5:$E$111,$T2598)/T$11+INDEX(TDU_Info!$F$5:$F$111,$T2598))</f>
        <v>5.3093999999999992</v>
      </c>
      <c r="V2598" s="152">
        <v>6.5880000000000001</v>
      </c>
      <c r="W2598" s="152">
        <v>7.2240000000000002</v>
      </c>
      <c r="X2598" s="152">
        <v>7.72</v>
      </c>
      <c r="Y2598" s="152">
        <v>8.2560000000000002</v>
      </c>
      <c r="Z2598" s="152">
        <v>6.9930000000000003</v>
      </c>
      <c r="AA2598" s="152">
        <v>7.0250000000000004</v>
      </c>
      <c r="AB2598" s="152">
        <v>8.3780000000000001</v>
      </c>
      <c r="AC2598" s="152">
        <v>8.8279999999999994</v>
      </c>
      <c r="AD2598" s="152">
        <v>6.1989999999999998</v>
      </c>
      <c r="AE2598" s="152">
        <v>7.2119999999999997</v>
      </c>
      <c r="AF2598" s="152">
        <v>7.72</v>
      </c>
      <c r="AG2598" s="152">
        <v>8.1479999999999997</v>
      </c>
      <c r="AH2598" s="152">
        <v>6.6020000000000003</v>
      </c>
      <c r="AI2598" s="152">
        <v>7.0129999999999999</v>
      </c>
      <c r="AJ2598" s="152">
        <v>8.3780000000000001</v>
      </c>
      <c r="AK2598" s="152">
        <v>8.6479999999999997</v>
      </c>
      <c r="AL2598" s="152" t="e">
        <f t="shared" si="474"/>
        <v>#N/A</v>
      </c>
      <c r="AM2598" s="152" t="e">
        <f t="shared" si="475"/>
        <v>#N/A</v>
      </c>
      <c r="AN2598" s="152" t="e">
        <f>NA()</f>
        <v>#N/A</v>
      </c>
      <c r="AO2598" s="152" t="e">
        <f>NA()</f>
        <v>#N/A</v>
      </c>
      <c r="AP2598" s="152">
        <f t="shared" si="483"/>
        <v>6.9706000000000001</v>
      </c>
      <c r="AQ2598" s="152"/>
      <c r="AR2598" s="152"/>
      <c r="AS2598" s="153">
        <f t="shared" si="490"/>
        <v>26</v>
      </c>
      <c r="AT2598" s="153">
        <f t="shared" si="492"/>
        <v>1</v>
      </c>
      <c r="AU2598" s="153">
        <f t="shared" si="493"/>
        <v>0</v>
      </c>
      <c r="AV2598" s="153">
        <f t="shared" si="494"/>
        <v>0</v>
      </c>
      <c r="BA2598">
        <f t="shared" si="491"/>
        <v>26</v>
      </c>
    </row>
    <row r="2599" spans="2:53" x14ac:dyDescent="0.25">
      <c r="B2599" s="155">
        <f t="shared" si="480"/>
        <v>45318.999305555553</v>
      </c>
      <c r="C2599" s="155">
        <f t="shared" si="470"/>
        <v>45318.999305555553</v>
      </c>
      <c r="D2599" s="152">
        <f t="shared" si="471"/>
        <v>7.72</v>
      </c>
      <c r="E2599" s="152"/>
      <c r="F2599" s="152"/>
      <c r="G2599" s="152"/>
      <c r="H2599" s="152" t="e">
        <f t="shared" si="472"/>
        <v>#N/A</v>
      </c>
      <c r="I2599" s="152"/>
      <c r="J2599" s="152" t="e">
        <f t="shared" si="473"/>
        <v>#N/A</v>
      </c>
      <c r="K2599" s="152"/>
      <c r="L2599" s="152"/>
      <c r="M2599" s="152"/>
      <c r="N2599" s="152"/>
      <c r="O2599" s="152"/>
      <c r="P2599" s="152"/>
      <c r="Q2599" s="152"/>
      <c r="R2599" s="152"/>
      <c r="S2599" s="152"/>
      <c r="T2599" s="153" cm="1">
        <f t="array" ref="T2599">MATCH(1,(TDU_Info!$C$5:$C$111=$T$6)*(TDU_Info!$B$5:$B$111&lt;=$B2599),0)</f>
        <v>83</v>
      </c>
      <c r="U2599" s="152">
        <f>100*(INDEX(TDU_Info!$E$5:$E$111,$T2599)/T$11+INDEX(TDU_Info!$F$5:$F$111,$T2599))</f>
        <v>5.3093999999999992</v>
      </c>
      <c r="V2599" s="152">
        <v>6.5880000000000001</v>
      </c>
      <c r="W2599" s="152">
        <v>7.2240000000000002</v>
      </c>
      <c r="X2599" s="152">
        <v>7.72</v>
      </c>
      <c r="Y2599" s="152">
        <v>7.8739999999999997</v>
      </c>
      <c r="Z2599" s="152">
        <v>6.9930000000000003</v>
      </c>
      <c r="AA2599" s="152">
        <v>7.0250000000000004</v>
      </c>
      <c r="AB2599" s="152">
        <v>8.0280000000000005</v>
      </c>
      <c r="AC2599" s="152">
        <v>8.3279999999999994</v>
      </c>
      <c r="AD2599" s="152">
        <v>6.1989999999999998</v>
      </c>
      <c r="AE2599" s="152">
        <v>7.2119999999999997</v>
      </c>
      <c r="AF2599" s="152">
        <v>7.72</v>
      </c>
      <c r="AG2599" s="152">
        <v>7.8739999999999997</v>
      </c>
      <c r="AH2599" s="152">
        <v>6.6020000000000003</v>
      </c>
      <c r="AI2599" s="152">
        <v>7.0129999999999999</v>
      </c>
      <c r="AJ2599" s="152">
        <v>8.0280000000000005</v>
      </c>
      <c r="AK2599" s="152">
        <v>8.3279999999999994</v>
      </c>
      <c r="AL2599" s="152" t="e">
        <f t="shared" si="474"/>
        <v>#N/A</v>
      </c>
      <c r="AM2599" s="152" t="e">
        <f t="shared" si="475"/>
        <v>#N/A</v>
      </c>
      <c r="AN2599" s="152" t="e">
        <f>NA()</f>
        <v>#N/A</v>
      </c>
      <c r="AO2599" s="152" t="e">
        <f>NA()</f>
        <v>#N/A</v>
      </c>
      <c r="AP2599" s="152">
        <f t="shared" si="483"/>
        <v>6.9706000000000001</v>
      </c>
      <c r="AQ2599" s="152"/>
      <c r="AR2599" s="152"/>
      <c r="AS2599" s="153">
        <f t="shared" si="490"/>
        <v>27</v>
      </c>
      <c r="AT2599" s="153">
        <f t="shared" si="492"/>
        <v>1</v>
      </c>
      <c r="AU2599" s="153">
        <f t="shared" si="493"/>
        <v>0</v>
      </c>
      <c r="AV2599" s="153">
        <f t="shared" si="494"/>
        <v>0</v>
      </c>
      <c r="BA2599">
        <f t="shared" si="491"/>
        <v>27</v>
      </c>
    </row>
    <row r="2600" spans="2:53" x14ac:dyDescent="0.25">
      <c r="B2600" s="155">
        <f t="shared" si="480"/>
        <v>45319.999305555553</v>
      </c>
      <c r="C2600" s="155">
        <f t="shared" si="470"/>
        <v>45319.999305555553</v>
      </c>
      <c r="D2600" s="152">
        <f t="shared" si="471"/>
        <v>7.72</v>
      </c>
      <c r="E2600" s="152"/>
      <c r="F2600" s="152"/>
      <c r="G2600" s="152"/>
      <c r="H2600" s="152" t="e">
        <f t="shared" si="472"/>
        <v>#N/A</v>
      </c>
      <c r="I2600" s="152"/>
      <c r="J2600" s="152" t="e">
        <f t="shared" si="473"/>
        <v>#N/A</v>
      </c>
      <c r="K2600" s="152"/>
      <c r="L2600" s="152"/>
      <c r="M2600" s="152"/>
      <c r="N2600" s="152"/>
      <c r="O2600" s="152"/>
      <c r="P2600" s="152"/>
      <c r="Q2600" s="152"/>
      <c r="R2600" s="152"/>
      <c r="S2600" s="152"/>
      <c r="T2600" s="153" cm="1">
        <f t="array" ref="T2600">MATCH(1,(TDU_Info!$C$5:$C$111=$T$6)*(TDU_Info!$B$5:$B$111&lt;=$B2600),0)</f>
        <v>83</v>
      </c>
      <c r="U2600" s="152">
        <f>100*(INDEX(TDU_Info!$E$5:$E$111,$T2600)/T$11+INDEX(TDU_Info!$F$5:$F$111,$T2600))</f>
        <v>5.3093999999999992</v>
      </c>
      <c r="V2600" s="152">
        <v>6.5880000000000001</v>
      </c>
      <c r="W2600" s="152">
        <v>7.2240000000000002</v>
      </c>
      <c r="X2600" s="152">
        <v>7.72</v>
      </c>
      <c r="Y2600" s="152">
        <v>7.8739999999999997</v>
      </c>
      <c r="Z2600" s="152">
        <v>6.9930000000000003</v>
      </c>
      <c r="AA2600" s="152">
        <v>7.0250000000000004</v>
      </c>
      <c r="AB2600" s="152">
        <v>8.0280000000000005</v>
      </c>
      <c r="AC2600" s="152">
        <v>8.3279999999999994</v>
      </c>
      <c r="AD2600" s="152">
        <v>6.1989999999999998</v>
      </c>
      <c r="AE2600" s="152">
        <v>7.2119999999999997</v>
      </c>
      <c r="AF2600" s="152">
        <v>7.72</v>
      </c>
      <c r="AG2600" s="152">
        <v>7.8739999999999997</v>
      </c>
      <c r="AH2600" s="152">
        <v>6.6020000000000003</v>
      </c>
      <c r="AI2600" s="152">
        <v>7.0129999999999999</v>
      </c>
      <c r="AJ2600" s="152">
        <v>8.0280000000000005</v>
      </c>
      <c r="AK2600" s="152">
        <v>8.3279999999999994</v>
      </c>
      <c r="AL2600" s="152" t="e">
        <f t="shared" si="474"/>
        <v>#N/A</v>
      </c>
      <c r="AM2600" s="152" t="e">
        <f t="shared" si="475"/>
        <v>#N/A</v>
      </c>
      <c r="AN2600" s="152" t="e">
        <f>NA()</f>
        <v>#N/A</v>
      </c>
      <c r="AO2600" s="152" t="e">
        <f>NA()</f>
        <v>#N/A</v>
      </c>
      <c r="AP2600" s="152">
        <f t="shared" si="483"/>
        <v>6.9706000000000001</v>
      </c>
      <c r="AQ2600" s="152"/>
      <c r="AR2600" s="152"/>
      <c r="AS2600" s="153">
        <f t="shared" si="490"/>
        <v>28</v>
      </c>
      <c r="AT2600" s="153">
        <f t="shared" si="492"/>
        <v>1</v>
      </c>
      <c r="AU2600" s="153">
        <f t="shared" si="493"/>
        <v>0</v>
      </c>
      <c r="AV2600" s="153">
        <f t="shared" si="494"/>
        <v>0</v>
      </c>
      <c r="BA2600">
        <f t="shared" si="491"/>
        <v>28</v>
      </c>
    </row>
    <row r="2601" spans="2:53" x14ac:dyDescent="0.25">
      <c r="B2601" s="155">
        <f t="shared" si="480"/>
        <v>45320.999305555553</v>
      </c>
      <c r="C2601" s="155">
        <f t="shared" si="470"/>
        <v>45320.999305555553</v>
      </c>
      <c r="D2601" s="152">
        <f t="shared" si="471"/>
        <v>7.72</v>
      </c>
      <c r="E2601" s="152"/>
      <c r="F2601" s="152"/>
      <c r="G2601" s="152"/>
      <c r="H2601" s="152" t="e">
        <f t="shared" si="472"/>
        <v>#N/A</v>
      </c>
      <c r="I2601" s="152"/>
      <c r="J2601" s="152" t="e">
        <f t="shared" si="473"/>
        <v>#N/A</v>
      </c>
      <c r="K2601" s="152"/>
      <c r="L2601" s="152"/>
      <c r="M2601" s="152"/>
      <c r="N2601" s="152"/>
      <c r="O2601" s="152"/>
      <c r="P2601" s="152"/>
      <c r="Q2601" s="152"/>
      <c r="R2601" s="152"/>
      <c r="S2601" s="152"/>
      <c r="T2601" s="153" cm="1">
        <f t="array" ref="T2601">MATCH(1,(TDU_Info!$C$5:$C$111=$T$6)*(TDU_Info!$B$5:$B$111&lt;=$B2601),0)</f>
        <v>83</v>
      </c>
      <c r="U2601" s="152">
        <f>100*(INDEX(TDU_Info!$E$5:$E$111,$T2601)/T$11+INDEX(TDU_Info!$F$5:$F$111,$T2601))</f>
        <v>5.3093999999999992</v>
      </c>
      <c r="V2601" s="152">
        <v>6.5880000000000001</v>
      </c>
      <c r="W2601" s="152">
        <v>7.2240000000000002</v>
      </c>
      <c r="X2601" s="152">
        <v>7.72</v>
      </c>
      <c r="Y2601" s="152">
        <v>7.8739999999999997</v>
      </c>
      <c r="Z2601" s="152">
        <v>6.9930000000000003</v>
      </c>
      <c r="AA2601" s="152">
        <v>7.0250000000000004</v>
      </c>
      <c r="AB2601" s="152">
        <v>8.0280000000000005</v>
      </c>
      <c r="AC2601" s="152">
        <v>8.3279999999999994</v>
      </c>
      <c r="AD2601" s="152">
        <v>6.1989999999999998</v>
      </c>
      <c r="AE2601" s="152">
        <v>7.2119999999999997</v>
      </c>
      <c r="AF2601" s="152">
        <v>7.72</v>
      </c>
      <c r="AG2601" s="152">
        <v>7.8739999999999997</v>
      </c>
      <c r="AH2601" s="152">
        <v>6.6020000000000003</v>
      </c>
      <c r="AI2601" s="152">
        <v>7.0129999999999999</v>
      </c>
      <c r="AJ2601" s="152">
        <v>8.0280000000000005</v>
      </c>
      <c r="AK2601" s="152">
        <v>8.3279999999999994</v>
      </c>
      <c r="AL2601" s="152" t="e">
        <f t="shared" si="474"/>
        <v>#N/A</v>
      </c>
      <c r="AM2601" s="152" t="e">
        <f t="shared" si="475"/>
        <v>#N/A</v>
      </c>
      <c r="AN2601" s="152" t="e">
        <f>NA()</f>
        <v>#N/A</v>
      </c>
      <c r="AO2601" s="152" t="e">
        <f>NA()</f>
        <v>#N/A</v>
      </c>
      <c r="AP2601" s="152">
        <f t="shared" si="483"/>
        <v>6.9706000000000001</v>
      </c>
      <c r="AQ2601" s="152"/>
      <c r="AR2601" s="152"/>
      <c r="AS2601" s="153">
        <f t="shared" si="490"/>
        <v>29</v>
      </c>
      <c r="AT2601" s="153">
        <f t="shared" si="492"/>
        <v>1</v>
      </c>
      <c r="AU2601" s="153">
        <f t="shared" si="493"/>
        <v>0</v>
      </c>
      <c r="AV2601" s="153">
        <f t="shared" si="494"/>
        <v>0</v>
      </c>
      <c r="BA2601">
        <f t="shared" si="491"/>
        <v>29</v>
      </c>
    </row>
    <row r="2602" spans="2:53" x14ac:dyDescent="0.25">
      <c r="B2602" s="155">
        <f t="shared" si="480"/>
        <v>45321.999305555553</v>
      </c>
      <c r="C2602" s="155">
        <f t="shared" si="470"/>
        <v>45321.999305555553</v>
      </c>
      <c r="D2602" s="152">
        <f t="shared" si="471"/>
        <v>8.0239999999999991</v>
      </c>
      <c r="E2602" s="152"/>
      <c r="F2602" s="152"/>
      <c r="G2602" s="152"/>
      <c r="H2602" s="152" t="e">
        <f t="shared" si="472"/>
        <v>#N/A</v>
      </c>
      <c r="I2602" s="152"/>
      <c r="J2602" s="152" t="e">
        <f t="shared" si="473"/>
        <v>#N/A</v>
      </c>
      <c r="K2602" s="152"/>
      <c r="L2602" s="152"/>
      <c r="M2602" s="152"/>
      <c r="N2602" s="152"/>
      <c r="O2602" s="152"/>
      <c r="P2602" s="152"/>
      <c r="Q2602" s="152"/>
      <c r="R2602" s="152"/>
      <c r="S2602" s="152"/>
      <c r="T2602" s="153" cm="1">
        <f t="array" ref="T2602">MATCH(1,(TDU_Info!$C$5:$C$111=$T$6)*(TDU_Info!$B$5:$B$111&lt;=$B2602),0)</f>
        <v>83</v>
      </c>
      <c r="U2602" s="152">
        <f>100*(INDEX(TDU_Info!$E$5:$E$111,$T2602)/T$11+INDEX(TDU_Info!$F$5:$F$111,$T2602))</f>
        <v>5.3093999999999992</v>
      </c>
      <c r="V2602" s="152">
        <v>6.5880000000000001</v>
      </c>
      <c r="W2602" s="152">
        <v>7.2240000000000002</v>
      </c>
      <c r="X2602" s="152">
        <v>8.0239999999999991</v>
      </c>
      <c r="Y2602" s="152">
        <v>7.7240000000000002</v>
      </c>
      <c r="Z2602" s="152">
        <v>6.9930000000000003</v>
      </c>
      <c r="AA2602" s="152">
        <v>7.0250000000000004</v>
      </c>
      <c r="AB2602" s="152">
        <v>8.1280000000000001</v>
      </c>
      <c r="AC2602" s="152">
        <v>8.1280000000000001</v>
      </c>
      <c r="AD2602" s="152">
        <v>6.1989999999999998</v>
      </c>
      <c r="AE2602" s="152">
        <v>7.2119999999999997</v>
      </c>
      <c r="AF2602" s="152">
        <v>8.0239999999999991</v>
      </c>
      <c r="AG2602" s="152">
        <v>7.7240000000000002</v>
      </c>
      <c r="AH2602" s="152">
        <v>6.6020000000000003</v>
      </c>
      <c r="AI2602" s="152">
        <v>7.0129999999999999</v>
      </c>
      <c r="AJ2602" s="152">
        <v>8.1280000000000001</v>
      </c>
      <c r="AK2602" s="152">
        <v>8.1280000000000001</v>
      </c>
      <c r="AL2602" s="152" t="e">
        <f t="shared" si="474"/>
        <v>#N/A</v>
      </c>
      <c r="AM2602" s="152" t="e">
        <f t="shared" si="475"/>
        <v>#N/A</v>
      </c>
      <c r="AN2602" s="152" t="e">
        <f>NA()</f>
        <v>#N/A</v>
      </c>
      <c r="AO2602" s="152" t="e">
        <f>NA()</f>
        <v>#N/A</v>
      </c>
      <c r="AP2602" s="152">
        <f t="shared" si="483"/>
        <v>6.9706000000000001</v>
      </c>
      <c r="AQ2602" s="152"/>
      <c r="AR2602" s="152"/>
      <c r="AS2602" s="153">
        <f t="shared" si="490"/>
        <v>30</v>
      </c>
      <c r="AT2602" s="153">
        <f t="shared" si="492"/>
        <v>1</v>
      </c>
      <c r="AU2602" s="153">
        <f t="shared" si="493"/>
        <v>0</v>
      </c>
      <c r="AV2602" s="153">
        <f t="shared" si="494"/>
        <v>0</v>
      </c>
      <c r="BA2602">
        <f t="shared" si="491"/>
        <v>30</v>
      </c>
    </row>
    <row r="2603" spans="2:53" x14ac:dyDescent="0.25">
      <c r="B2603" s="155">
        <f t="shared" si="480"/>
        <v>45322.999305555553</v>
      </c>
      <c r="C2603" s="155">
        <f t="shared" si="470"/>
        <v>45322.999305555553</v>
      </c>
      <c r="D2603" s="152">
        <f t="shared" si="471"/>
        <v>8.0239999999999991</v>
      </c>
      <c r="E2603" s="152"/>
      <c r="F2603" s="152"/>
      <c r="G2603" s="152"/>
      <c r="H2603" s="152" t="e">
        <f t="shared" si="472"/>
        <v>#N/A</v>
      </c>
      <c r="I2603" s="152"/>
      <c r="J2603" s="152" t="e">
        <f t="shared" si="473"/>
        <v>#N/A</v>
      </c>
      <c r="K2603" s="152"/>
      <c r="L2603" s="152"/>
      <c r="M2603" s="152"/>
      <c r="N2603" s="152"/>
      <c r="O2603" s="152"/>
      <c r="P2603" s="152"/>
      <c r="Q2603" s="152"/>
      <c r="R2603" s="152"/>
      <c r="S2603" s="152"/>
      <c r="T2603" s="153" cm="1">
        <f t="array" ref="T2603">MATCH(1,(TDU_Info!$C$5:$C$111=$T$6)*(TDU_Info!$B$5:$B$111&lt;=$B2603),0)</f>
        <v>83</v>
      </c>
      <c r="U2603" s="152">
        <f>100*(INDEX(TDU_Info!$E$5:$E$111,$T2603)/T$11+INDEX(TDU_Info!$F$5:$F$111,$T2603))</f>
        <v>5.3093999999999992</v>
      </c>
      <c r="V2603" s="152">
        <v>6.5880000000000001</v>
      </c>
      <c r="W2603" s="152">
        <v>7.2240000000000002</v>
      </c>
      <c r="X2603" s="152">
        <v>8.0239999999999991</v>
      </c>
      <c r="Y2603" s="152">
        <v>7.7240000000000002</v>
      </c>
      <c r="Z2603" s="152">
        <v>6.9930000000000003</v>
      </c>
      <c r="AA2603" s="152">
        <v>7.0250000000000004</v>
      </c>
      <c r="AB2603" s="152">
        <v>8.1280000000000001</v>
      </c>
      <c r="AC2603" s="152">
        <v>8.1280000000000001</v>
      </c>
      <c r="AD2603" s="152">
        <v>6.1989999999999998</v>
      </c>
      <c r="AE2603" s="152">
        <v>7.2119999999999997</v>
      </c>
      <c r="AF2603" s="152">
        <v>8.0239999999999991</v>
      </c>
      <c r="AG2603" s="152">
        <v>7.7240000000000002</v>
      </c>
      <c r="AH2603" s="152">
        <v>6.6020000000000003</v>
      </c>
      <c r="AI2603" s="152">
        <v>7.0129999999999999</v>
      </c>
      <c r="AJ2603" s="152">
        <v>8.1280000000000001</v>
      </c>
      <c r="AK2603" s="152">
        <v>8.1280000000000001</v>
      </c>
      <c r="AL2603" s="152" t="e">
        <f t="shared" si="474"/>
        <v>#N/A</v>
      </c>
      <c r="AM2603" s="152" t="e">
        <f t="shared" si="475"/>
        <v>#N/A</v>
      </c>
      <c r="AN2603" s="152" t="e">
        <f>NA()</f>
        <v>#N/A</v>
      </c>
      <c r="AO2603" s="152" t="e">
        <f>NA()</f>
        <v>#N/A</v>
      </c>
      <c r="AP2603" s="152">
        <f t="shared" si="483"/>
        <v>6.9706000000000001</v>
      </c>
      <c r="AQ2603" s="152"/>
      <c r="AR2603" s="152"/>
      <c r="AS2603" s="153">
        <f t="shared" si="490"/>
        <v>31</v>
      </c>
      <c r="AT2603" s="153">
        <f t="shared" si="492"/>
        <v>1</v>
      </c>
      <c r="AU2603" s="153">
        <f t="shared" si="493"/>
        <v>0</v>
      </c>
      <c r="AV2603" s="153">
        <f t="shared" si="494"/>
        <v>0</v>
      </c>
      <c r="BA2603">
        <f t="shared" si="491"/>
        <v>31</v>
      </c>
    </row>
    <row r="2604" spans="2:53" x14ac:dyDescent="0.25">
      <c r="B2604" s="155">
        <f t="shared" si="480"/>
        <v>45323.999305555553</v>
      </c>
      <c r="C2604" s="155">
        <f t="shared" si="470"/>
        <v>45323.999305555553</v>
      </c>
      <c r="D2604" s="152">
        <f t="shared" si="471"/>
        <v>7.6790000000000003</v>
      </c>
      <c r="E2604" s="152"/>
      <c r="F2604" s="152"/>
      <c r="G2604" s="152"/>
      <c r="H2604" s="152" t="e">
        <f t="shared" si="472"/>
        <v>#N/A</v>
      </c>
      <c r="I2604" s="152"/>
      <c r="J2604" s="152" t="e">
        <f t="shared" si="473"/>
        <v>#N/A</v>
      </c>
      <c r="K2604" s="152"/>
      <c r="L2604" s="152"/>
      <c r="M2604" s="152"/>
      <c r="N2604" s="152"/>
      <c r="O2604" s="152"/>
      <c r="P2604" s="152"/>
      <c r="Q2604" s="152"/>
      <c r="R2604" s="152"/>
      <c r="S2604" s="152"/>
      <c r="T2604" s="153" cm="1">
        <f t="array" ref="T2604">MATCH(1,(TDU_Info!$C$5:$C$111=$T$6)*(TDU_Info!$B$5:$B$111&lt;=$B2604),0)</f>
        <v>83</v>
      </c>
      <c r="U2604" s="152">
        <f>100*(INDEX(TDU_Info!$E$5:$E$111,$T2604)/T$11+INDEX(TDU_Info!$F$5:$F$111,$T2604))</f>
        <v>5.3093999999999992</v>
      </c>
      <c r="V2604" s="152">
        <v>5.4340000000000002</v>
      </c>
      <c r="W2604" s="152">
        <v>7.2240000000000002</v>
      </c>
      <c r="X2604" s="152">
        <v>7.6790000000000003</v>
      </c>
      <c r="Y2604" s="152">
        <v>7.6790000000000003</v>
      </c>
      <c r="Z2604" s="152">
        <v>5.7389999999999999</v>
      </c>
      <c r="AA2604" s="152">
        <v>7.5250000000000004</v>
      </c>
      <c r="AB2604" s="152">
        <v>7.8840000000000003</v>
      </c>
      <c r="AC2604" s="152">
        <v>7.7839999999999998</v>
      </c>
      <c r="AD2604" s="152">
        <v>5.367</v>
      </c>
      <c r="AE2604" s="152">
        <v>7.2119999999999997</v>
      </c>
      <c r="AF2604" s="152">
        <v>7.6790000000000003</v>
      </c>
      <c r="AG2604" s="152">
        <v>7.6790000000000003</v>
      </c>
      <c r="AH2604" s="152">
        <v>5.67</v>
      </c>
      <c r="AI2604" s="152">
        <v>7.5129999999999999</v>
      </c>
      <c r="AJ2604" s="152">
        <v>7.8840000000000003</v>
      </c>
      <c r="AK2604" s="152">
        <v>7.7839999999999998</v>
      </c>
      <c r="AL2604" s="152" t="e">
        <f t="shared" si="474"/>
        <v>#N/A</v>
      </c>
      <c r="AM2604" s="152" t="e">
        <f t="shared" si="475"/>
        <v>#N/A</v>
      </c>
      <c r="AN2604" s="152" t="e">
        <f>NA()</f>
        <v>#N/A</v>
      </c>
      <c r="AO2604" s="152" t="e">
        <f>NA()</f>
        <v>#N/A</v>
      </c>
      <c r="AP2604" s="152" t="e">
        <f t="shared" si="483"/>
        <v>#N/A</v>
      </c>
      <c r="AQ2604" s="152"/>
      <c r="AR2604" s="152"/>
      <c r="AS2604" s="153">
        <f t="shared" ref="AS2604:AS2633" si="495">ROUNDUP(B2604-DATE(YEAR(B2604),1,1),0)</f>
        <v>32</v>
      </c>
      <c r="AT2604" s="153">
        <f t="shared" si="492"/>
        <v>1</v>
      </c>
      <c r="AU2604" s="153">
        <f t="shared" si="493"/>
        <v>0</v>
      </c>
      <c r="AV2604" s="153">
        <f t="shared" si="494"/>
        <v>0</v>
      </c>
      <c r="BA2604">
        <f t="shared" ref="BA2604:BA2633" si="496">DAY(C2604)</f>
        <v>1</v>
      </c>
    </row>
    <row r="2605" spans="2:53" x14ac:dyDescent="0.25">
      <c r="B2605" s="155">
        <f t="shared" si="480"/>
        <v>45324.999305555553</v>
      </c>
      <c r="C2605" s="155">
        <f t="shared" si="470"/>
        <v>45324.999305555553</v>
      </c>
      <c r="D2605" s="152">
        <f t="shared" si="471"/>
        <v>7.6790000000000003</v>
      </c>
      <c r="E2605" s="152"/>
      <c r="F2605" s="152"/>
      <c r="G2605" s="152"/>
      <c r="H2605" s="152" t="e">
        <f t="shared" si="472"/>
        <v>#N/A</v>
      </c>
      <c r="I2605" s="152"/>
      <c r="J2605" s="152" t="e">
        <f t="shared" si="473"/>
        <v>#N/A</v>
      </c>
      <c r="K2605" s="152"/>
      <c r="L2605" s="152"/>
      <c r="M2605" s="152"/>
      <c r="N2605" s="152"/>
      <c r="O2605" s="152"/>
      <c r="P2605" s="152"/>
      <c r="Q2605" s="152"/>
      <c r="R2605" s="152"/>
      <c r="S2605" s="152"/>
      <c r="T2605" s="153" cm="1">
        <f t="array" ref="T2605">MATCH(1,(TDU_Info!$C$5:$C$111=$T$6)*(TDU_Info!$B$5:$B$111&lt;=$B2605),0)</f>
        <v>83</v>
      </c>
      <c r="U2605" s="152">
        <f>100*(INDEX(TDU_Info!$E$5:$E$111,$T2605)/T$11+INDEX(TDU_Info!$F$5:$F$111,$T2605))</f>
        <v>5.3093999999999992</v>
      </c>
      <c r="V2605" s="152">
        <v>5.4340000000000002</v>
      </c>
      <c r="W2605" s="152">
        <v>7.2240000000000002</v>
      </c>
      <c r="X2605" s="152">
        <v>7.6790000000000003</v>
      </c>
      <c r="Y2605" s="152">
        <v>7.6790000000000003</v>
      </c>
      <c r="Z2605" s="152">
        <v>5.7389999999999999</v>
      </c>
      <c r="AA2605" s="152">
        <v>7.5250000000000004</v>
      </c>
      <c r="AB2605" s="152">
        <v>7.8840000000000003</v>
      </c>
      <c r="AC2605" s="152">
        <v>7.7839999999999998</v>
      </c>
      <c r="AD2605" s="152">
        <v>5.367</v>
      </c>
      <c r="AE2605" s="152">
        <v>7.2119999999999997</v>
      </c>
      <c r="AF2605" s="152">
        <v>7.6790000000000003</v>
      </c>
      <c r="AG2605" s="152">
        <v>7.6790000000000003</v>
      </c>
      <c r="AH2605" s="152">
        <v>5.67</v>
      </c>
      <c r="AI2605" s="152">
        <v>7.5129999999999999</v>
      </c>
      <c r="AJ2605" s="152">
        <v>7.8840000000000003</v>
      </c>
      <c r="AK2605" s="152">
        <v>7.7839999999999998</v>
      </c>
      <c r="AL2605" s="152" t="e">
        <f t="shared" si="474"/>
        <v>#N/A</v>
      </c>
      <c r="AM2605" s="152" t="e">
        <f t="shared" si="475"/>
        <v>#N/A</v>
      </c>
      <c r="AN2605" s="152" t="e">
        <f>NA()</f>
        <v>#N/A</v>
      </c>
      <c r="AO2605" s="152" t="e">
        <f>NA()</f>
        <v>#N/A</v>
      </c>
      <c r="AP2605" s="152">
        <f t="shared" si="483"/>
        <v>6.9706000000000001</v>
      </c>
      <c r="AQ2605" s="152"/>
      <c r="AR2605" s="152"/>
      <c r="AS2605" s="153">
        <f t="shared" si="495"/>
        <v>33</v>
      </c>
      <c r="AT2605" s="153">
        <f t="shared" si="492"/>
        <v>1</v>
      </c>
      <c r="AU2605" s="153">
        <f t="shared" si="493"/>
        <v>0</v>
      </c>
      <c r="AV2605" s="153">
        <f t="shared" si="494"/>
        <v>0</v>
      </c>
      <c r="BA2605">
        <f t="shared" si="496"/>
        <v>2</v>
      </c>
    </row>
    <row r="2606" spans="2:53" x14ac:dyDescent="0.25">
      <c r="B2606" s="155">
        <f t="shared" si="480"/>
        <v>45325.999305555553</v>
      </c>
      <c r="C2606" s="155">
        <f t="shared" si="470"/>
        <v>45325.999305555553</v>
      </c>
      <c r="D2606" s="152">
        <f t="shared" si="471"/>
        <v>7.62</v>
      </c>
      <c r="E2606" s="152"/>
      <c r="F2606" s="152"/>
      <c r="G2606" s="152"/>
      <c r="H2606" s="152" t="e">
        <f t="shared" si="472"/>
        <v>#N/A</v>
      </c>
      <c r="I2606" s="152"/>
      <c r="J2606" s="152" t="e">
        <f t="shared" si="473"/>
        <v>#N/A</v>
      </c>
      <c r="K2606" s="152"/>
      <c r="L2606" s="152"/>
      <c r="M2606" s="152"/>
      <c r="N2606" s="152"/>
      <c r="O2606" s="152"/>
      <c r="P2606" s="152"/>
      <c r="Q2606" s="152"/>
      <c r="R2606" s="152"/>
      <c r="S2606" s="152"/>
      <c r="T2606" s="153" cm="1">
        <f t="array" ref="T2606">MATCH(1,(TDU_Info!$C$5:$C$111=$T$6)*(TDU_Info!$B$5:$B$111&lt;=$B2606),0)</f>
        <v>83</v>
      </c>
      <c r="U2606" s="152">
        <f>100*(INDEX(TDU_Info!$E$5:$E$111,$T2606)/T$11+INDEX(TDU_Info!$F$5:$F$111,$T2606))</f>
        <v>5.3093999999999992</v>
      </c>
      <c r="V2606" s="152">
        <v>5.4340000000000002</v>
      </c>
      <c r="W2606" s="152">
        <v>7.2240000000000002</v>
      </c>
      <c r="X2606" s="152">
        <v>7.62</v>
      </c>
      <c r="Y2606" s="152">
        <v>7.8789999999999996</v>
      </c>
      <c r="Z2606" s="152">
        <v>5.7389999999999999</v>
      </c>
      <c r="AA2606" s="152">
        <v>7.5250000000000004</v>
      </c>
      <c r="AB2606" s="152">
        <v>8.02</v>
      </c>
      <c r="AC2606" s="152">
        <v>8.0280000000000005</v>
      </c>
      <c r="AD2606" s="152">
        <v>5.367</v>
      </c>
      <c r="AE2606" s="152">
        <v>7.2119999999999997</v>
      </c>
      <c r="AF2606" s="152">
        <v>7.62</v>
      </c>
      <c r="AG2606" s="152">
        <v>7.8789999999999996</v>
      </c>
      <c r="AH2606" s="152">
        <v>5.67</v>
      </c>
      <c r="AI2606" s="152">
        <v>7.5129999999999999</v>
      </c>
      <c r="AJ2606" s="152">
        <v>8.02</v>
      </c>
      <c r="AK2606" s="152">
        <v>8.0280000000000005</v>
      </c>
      <c r="AL2606" s="152" t="e">
        <f t="shared" si="474"/>
        <v>#N/A</v>
      </c>
      <c r="AM2606" s="152" t="e">
        <f t="shared" si="475"/>
        <v>#N/A</v>
      </c>
      <c r="AN2606" s="152" t="e">
        <f>NA()</f>
        <v>#N/A</v>
      </c>
      <c r="AO2606" s="152" t="e">
        <f>NA()</f>
        <v>#N/A</v>
      </c>
      <c r="AP2606" s="152">
        <f t="shared" si="483"/>
        <v>6.9706000000000001</v>
      </c>
      <c r="AQ2606" s="152"/>
      <c r="AR2606" s="152"/>
      <c r="AS2606" s="153">
        <f t="shared" si="495"/>
        <v>34</v>
      </c>
      <c r="AT2606" s="153">
        <f t="shared" si="492"/>
        <v>1</v>
      </c>
      <c r="AU2606" s="153">
        <f t="shared" si="493"/>
        <v>0</v>
      </c>
      <c r="AV2606" s="153">
        <f t="shared" si="494"/>
        <v>0</v>
      </c>
      <c r="BA2606">
        <f t="shared" si="496"/>
        <v>3</v>
      </c>
    </row>
    <row r="2607" spans="2:53" x14ac:dyDescent="0.25">
      <c r="B2607" s="155">
        <f t="shared" si="480"/>
        <v>45326.999305555553</v>
      </c>
      <c r="C2607" s="155">
        <f t="shared" si="470"/>
        <v>45326.999305555553</v>
      </c>
      <c r="D2607" s="152">
        <f t="shared" si="471"/>
        <v>7.62</v>
      </c>
      <c r="E2607" s="152"/>
      <c r="F2607" s="152"/>
      <c r="G2607" s="152"/>
      <c r="H2607" s="152" t="e">
        <f t="shared" si="472"/>
        <v>#N/A</v>
      </c>
      <c r="I2607" s="152"/>
      <c r="J2607" s="152" t="e">
        <f t="shared" si="473"/>
        <v>#N/A</v>
      </c>
      <c r="K2607" s="152"/>
      <c r="L2607" s="152"/>
      <c r="M2607" s="152"/>
      <c r="N2607" s="152"/>
      <c r="O2607" s="152"/>
      <c r="P2607" s="152"/>
      <c r="Q2607" s="152"/>
      <c r="R2607" s="152"/>
      <c r="S2607" s="152"/>
      <c r="T2607" s="153" cm="1">
        <f t="array" ref="T2607">MATCH(1,(TDU_Info!$C$5:$C$111=$T$6)*(TDU_Info!$B$5:$B$111&lt;=$B2607),0)</f>
        <v>83</v>
      </c>
      <c r="U2607" s="152">
        <f>100*(INDEX(TDU_Info!$E$5:$E$111,$T2607)/T$11+INDEX(TDU_Info!$F$5:$F$111,$T2607))</f>
        <v>5.3093999999999992</v>
      </c>
      <c r="V2607" s="152">
        <v>5.4340000000000002</v>
      </c>
      <c r="W2607" s="152">
        <v>7.2240000000000002</v>
      </c>
      <c r="X2607" s="152">
        <v>7.62</v>
      </c>
      <c r="Y2607" s="152">
        <v>7.8789999999999996</v>
      </c>
      <c r="Z2607" s="152">
        <v>5.7389999999999999</v>
      </c>
      <c r="AA2607" s="152">
        <v>7.5250000000000004</v>
      </c>
      <c r="AB2607" s="152">
        <v>8.02</v>
      </c>
      <c r="AC2607" s="152">
        <v>8.0280000000000005</v>
      </c>
      <c r="AD2607" s="152">
        <v>5.367</v>
      </c>
      <c r="AE2607" s="152">
        <v>7.2119999999999997</v>
      </c>
      <c r="AF2607" s="152">
        <v>7.62</v>
      </c>
      <c r="AG2607" s="152">
        <v>7.8789999999999996</v>
      </c>
      <c r="AH2607" s="152">
        <v>5.67</v>
      </c>
      <c r="AI2607" s="152">
        <v>7.5129999999999999</v>
      </c>
      <c r="AJ2607" s="152">
        <v>8.02</v>
      </c>
      <c r="AK2607" s="152">
        <v>8.0280000000000005</v>
      </c>
      <c r="AL2607" s="152" t="e">
        <f t="shared" si="474"/>
        <v>#N/A</v>
      </c>
      <c r="AM2607" s="152" t="e">
        <f t="shared" si="475"/>
        <v>#N/A</v>
      </c>
      <c r="AN2607" s="152" t="e">
        <f>NA()</f>
        <v>#N/A</v>
      </c>
      <c r="AO2607" s="152" t="e">
        <f>NA()</f>
        <v>#N/A</v>
      </c>
      <c r="AP2607" s="152">
        <f t="shared" si="483"/>
        <v>6.9706000000000001</v>
      </c>
      <c r="AQ2607" s="152"/>
      <c r="AR2607" s="152"/>
      <c r="AS2607" s="153">
        <f t="shared" si="495"/>
        <v>35</v>
      </c>
      <c r="AT2607" s="153">
        <f t="shared" si="492"/>
        <v>1</v>
      </c>
      <c r="AU2607" s="153">
        <f t="shared" si="493"/>
        <v>0</v>
      </c>
      <c r="AV2607" s="153">
        <f t="shared" si="494"/>
        <v>0</v>
      </c>
      <c r="BA2607">
        <f t="shared" si="496"/>
        <v>4</v>
      </c>
    </row>
    <row r="2608" spans="2:53" x14ac:dyDescent="0.25">
      <c r="B2608" s="155">
        <f t="shared" si="480"/>
        <v>45327.999305555553</v>
      </c>
      <c r="C2608" s="155">
        <f t="shared" si="470"/>
        <v>45327.999305555553</v>
      </c>
      <c r="D2608" s="152">
        <f t="shared" si="471"/>
        <v>7.62</v>
      </c>
      <c r="E2608" s="152"/>
      <c r="F2608" s="152"/>
      <c r="G2608" s="152"/>
      <c r="H2608" s="152" t="e">
        <f t="shared" si="472"/>
        <v>#N/A</v>
      </c>
      <c r="I2608" s="152"/>
      <c r="J2608" s="152" t="e">
        <f t="shared" si="473"/>
        <v>#N/A</v>
      </c>
      <c r="K2608" s="152"/>
      <c r="L2608" s="152"/>
      <c r="M2608" s="152"/>
      <c r="N2608" s="152"/>
      <c r="O2608" s="152"/>
      <c r="P2608" s="152"/>
      <c r="Q2608" s="152"/>
      <c r="R2608" s="152"/>
      <c r="S2608" s="152"/>
      <c r="T2608" s="153" cm="1">
        <f t="array" ref="T2608">MATCH(1,(TDU_Info!$C$5:$C$111=$T$6)*(TDU_Info!$B$5:$B$111&lt;=$B2608),0)</f>
        <v>83</v>
      </c>
      <c r="U2608" s="152">
        <f>100*(INDEX(TDU_Info!$E$5:$E$111,$T2608)/T$11+INDEX(TDU_Info!$F$5:$F$111,$T2608))</f>
        <v>5.3093999999999992</v>
      </c>
      <c r="V2608" s="152">
        <v>5.4340000000000002</v>
      </c>
      <c r="W2608" s="152">
        <v>7.2240000000000002</v>
      </c>
      <c r="X2608" s="152">
        <v>7.62</v>
      </c>
      <c r="Y2608" s="152">
        <v>7.8789999999999996</v>
      </c>
      <c r="Z2608" s="152">
        <v>5.7389999999999999</v>
      </c>
      <c r="AA2608" s="152">
        <v>7.5250000000000004</v>
      </c>
      <c r="AB2608" s="152">
        <v>8.02</v>
      </c>
      <c r="AC2608" s="152">
        <v>8.0280000000000005</v>
      </c>
      <c r="AD2608" s="152">
        <v>5.367</v>
      </c>
      <c r="AE2608" s="152">
        <v>7.2119999999999997</v>
      </c>
      <c r="AF2608" s="152">
        <v>7.62</v>
      </c>
      <c r="AG2608" s="152">
        <v>7.8789999999999996</v>
      </c>
      <c r="AH2608" s="152">
        <v>5.67</v>
      </c>
      <c r="AI2608" s="152">
        <v>7.5129999999999999</v>
      </c>
      <c r="AJ2608" s="152">
        <v>8.02</v>
      </c>
      <c r="AK2608" s="152">
        <v>8.0280000000000005</v>
      </c>
      <c r="AL2608" s="152" t="e">
        <f t="shared" si="474"/>
        <v>#N/A</v>
      </c>
      <c r="AM2608" s="152" t="e">
        <f t="shared" si="475"/>
        <v>#N/A</v>
      </c>
      <c r="AN2608" s="152" t="e">
        <f>NA()</f>
        <v>#N/A</v>
      </c>
      <c r="AO2608" s="152" t="e">
        <f>NA()</f>
        <v>#N/A</v>
      </c>
      <c r="AP2608" s="152">
        <f t="shared" si="483"/>
        <v>6.9706000000000001</v>
      </c>
      <c r="AQ2608" s="152"/>
      <c r="AR2608" s="152"/>
      <c r="AS2608" s="153">
        <f t="shared" si="495"/>
        <v>36</v>
      </c>
      <c r="AT2608" s="153">
        <f t="shared" si="492"/>
        <v>1</v>
      </c>
      <c r="AU2608" s="153">
        <f t="shared" si="493"/>
        <v>0</v>
      </c>
      <c r="AV2608" s="153">
        <f t="shared" si="494"/>
        <v>0</v>
      </c>
      <c r="BA2608">
        <f t="shared" si="496"/>
        <v>5</v>
      </c>
    </row>
    <row r="2609" spans="2:53" x14ac:dyDescent="0.25">
      <c r="B2609" s="155">
        <f t="shared" si="480"/>
        <v>45328.999305555553</v>
      </c>
      <c r="C2609" s="155">
        <f t="shared" si="470"/>
        <v>45328.999305555553</v>
      </c>
      <c r="D2609" s="152">
        <f t="shared" si="471"/>
        <v>7.52</v>
      </c>
      <c r="E2609" s="152"/>
      <c r="F2609" s="152"/>
      <c r="G2609" s="152"/>
      <c r="H2609" s="152" t="e">
        <f t="shared" si="472"/>
        <v>#N/A</v>
      </c>
      <c r="I2609" s="152"/>
      <c r="J2609" s="152" t="e">
        <f t="shared" si="473"/>
        <v>#N/A</v>
      </c>
      <c r="K2609" s="152"/>
      <c r="L2609" s="152"/>
      <c r="M2609" s="152"/>
      <c r="N2609" s="152"/>
      <c r="O2609" s="152"/>
      <c r="P2609" s="152"/>
      <c r="Q2609" s="152"/>
      <c r="R2609" s="152"/>
      <c r="S2609" s="152"/>
      <c r="T2609" s="153" cm="1">
        <f t="array" ref="T2609">MATCH(1,(TDU_Info!$C$5:$C$111=$T$6)*(TDU_Info!$B$5:$B$111&lt;=$B2609),0)</f>
        <v>83</v>
      </c>
      <c r="U2609" s="152">
        <f>100*(INDEX(TDU_Info!$E$5:$E$111,$T2609)/T$11+INDEX(TDU_Info!$F$5:$F$111,$T2609))</f>
        <v>5.3093999999999992</v>
      </c>
      <c r="V2609" s="152">
        <v>5.4340000000000002</v>
      </c>
      <c r="W2609" s="152">
        <v>7.2240000000000002</v>
      </c>
      <c r="X2609" s="152">
        <v>7.52</v>
      </c>
      <c r="Y2609" s="152">
        <v>7.7789999999999999</v>
      </c>
      <c r="Z2609" s="152">
        <v>5.7389999999999999</v>
      </c>
      <c r="AA2609" s="152">
        <v>7.5250000000000004</v>
      </c>
      <c r="AB2609" s="152">
        <v>7.8840000000000003</v>
      </c>
      <c r="AC2609" s="152">
        <v>7.8840000000000003</v>
      </c>
      <c r="AD2609" s="152">
        <v>5.367</v>
      </c>
      <c r="AE2609" s="152">
        <v>7.2119999999999997</v>
      </c>
      <c r="AF2609" s="152">
        <v>7.52</v>
      </c>
      <c r="AG2609" s="152">
        <v>7.7789999999999999</v>
      </c>
      <c r="AH2609" s="152">
        <v>5.67</v>
      </c>
      <c r="AI2609" s="152">
        <v>7.5129999999999999</v>
      </c>
      <c r="AJ2609" s="152">
        <v>7.8840000000000003</v>
      </c>
      <c r="AK2609" s="152">
        <v>7.8840000000000003</v>
      </c>
      <c r="AL2609" s="152" t="e">
        <f t="shared" si="474"/>
        <v>#N/A</v>
      </c>
      <c r="AM2609" s="152" t="e">
        <f t="shared" si="475"/>
        <v>#N/A</v>
      </c>
      <c r="AN2609" s="152" t="e">
        <f>NA()</f>
        <v>#N/A</v>
      </c>
      <c r="AO2609" s="152" t="e">
        <f>NA()</f>
        <v>#N/A</v>
      </c>
      <c r="AP2609" s="152">
        <f t="shared" si="483"/>
        <v>6.9706000000000001</v>
      </c>
      <c r="AQ2609" s="152"/>
      <c r="AR2609" s="152"/>
      <c r="AS2609" s="153">
        <f t="shared" si="495"/>
        <v>37</v>
      </c>
      <c r="AT2609" s="153">
        <f t="shared" si="492"/>
        <v>1</v>
      </c>
      <c r="AU2609" s="153">
        <f t="shared" si="493"/>
        <v>0</v>
      </c>
      <c r="AV2609" s="153">
        <f t="shared" si="494"/>
        <v>0</v>
      </c>
      <c r="BA2609">
        <f t="shared" si="496"/>
        <v>6</v>
      </c>
    </row>
    <row r="2610" spans="2:53" x14ac:dyDescent="0.25">
      <c r="B2610" s="155">
        <f t="shared" si="480"/>
        <v>45329.999305555553</v>
      </c>
      <c r="C2610" s="155">
        <f t="shared" si="470"/>
        <v>45329.999305555553</v>
      </c>
      <c r="D2610" s="152">
        <f t="shared" si="471"/>
        <v>7.52</v>
      </c>
      <c r="E2610" s="152"/>
      <c r="F2610" s="152"/>
      <c r="G2610" s="152"/>
      <c r="H2610" s="152" t="e">
        <f t="shared" si="472"/>
        <v>#N/A</v>
      </c>
      <c r="I2610" s="152"/>
      <c r="J2610" s="152" t="e">
        <f t="shared" si="473"/>
        <v>#N/A</v>
      </c>
      <c r="K2610" s="152"/>
      <c r="L2610" s="152"/>
      <c r="M2610" s="152"/>
      <c r="N2610" s="152"/>
      <c r="O2610" s="152"/>
      <c r="P2610" s="152"/>
      <c r="Q2610" s="152"/>
      <c r="R2610" s="152"/>
      <c r="S2610" s="152"/>
      <c r="T2610" s="153" cm="1">
        <f t="array" ref="T2610">MATCH(1,(TDU_Info!$C$5:$C$111=$T$6)*(TDU_Info!$B$5:$B$111&lt;=$B2610),0)</f>
        <v>83</v>
      </c>
      <c r="U2610" s="152">
        <f>100*(INDEX(TDU_Info!$E$5:$E$111,$T2610)/T$11+INDEX(TDU_Info!$F$5:$F$111,$T2610))</f>
        <v>5.3093999999999992</v>
      </c>
      <c r="V2610" s="152">
        <v>5.4340000000000002</v>
      </c>
      <c r="W2610" s="152">
        <v>7.2240000000000002</v>
      </c>
      <c r="X2610" s="152">
        <v>7.52</v>
      </c>
      <c r="Y2610" s="152">
        <v>7.96</v>
      </c>
      <c r="Z2610" s="152">
        <v>5.7229999999999999</v>
      </c>
      <c r="AA2610" s="152">
        <v>7.5250000000000004</v>
      </c>
      <c r="AB2610" s="152">
        <v>7.92</v>
      </c>
      <c r="AC2610" s="152">
        <v>8.06</v>
      </c>
      <c r="AD2610" s="152">
        <v>5.367</v>
      </c>
      <c r="AE2610" s="152">
        <v>7.2119999999999997</v>
      </c>
      <c r="AF2610" s="152">
        <v>7.52</v>
      </c>
      <c r="AG2610" s="152">
        <v>7.96</v>
      </c>
      <c r="AH2610" s="152">
        <v>5.6539999999999999</v>
      </c>
      <c r="AI2610" s="152">
        <v>7.5129999999999999</v>
      </c>
      <c r="AJ2610" s="152">
        <v>7.92</v>
      </c>
      <c r="AK2610" s="152">
        <v>8.06</v>
      </c>
      <c r="AL2610" s="152" t="e">
        <f t="shared" si="474"/>
        <v>#N/A</v>
      </c>
      <c r="AM2610" s="152" t="e">
        <f t="shared" si="475"/>
        <v>#N/A</v>
      </c>
      <c r="AN2610" s="152" t="e">
        <f>NA()</f>
        <v>#N/A</v>
      </c>
      <c r="AO2610" s="152" t="e">
        <f>NA()</f>
        <v>#N/A</v>
      </c>
      <c r="AP2610" s="152">
        <f t="shared" si="483"/>
        <v>6.9706000000000001</v>
      </c>
      <c r="AQ2610" s="152"/>
      <c r="AR2610" s="152"/>
      <c r="AS2610" s="153">
        <f t="shared" si="495"/>
        <v>38</v>
      </c>
      <c r="AT2610" s="153">
        <f t="shared" si="492"/>
        <v>1</v>
      </c>
      <c r="AU2610" s="153">
        <f t="shared" si="493"/>
        <v>0</v>
      </c>
      <c r="AV2610" s="153">
        <f t="shared" si="494"/>
        <v>0</v>
      </c>
      <c r="BA2610">
        <f t="shared" si="496"/>
        <v>7</v>
      </c>
    </row>
    <row r="2611" spans="2:53" x14ac:dyDescent="0.25">
      <c r="B2611" s="155">
        <f t="shared" si="480"/>
        <v>45330.999305555553</v>
      </c>
      <c r="C2611" s="155">
        <f t="shared" si="470"/>
        <v>45330.999305555553</v>
      </c>
      <c r="D2611" s="152">
        <f t="shared" si="471"/>
        <v>7.52</v>
      </c>
      <c r="E2611" s="152"/>
      <c r="F2611" s="152"/>
      <c r="G2611" s="152"/>
      <c r="H2611" s="152" t="e">
        <f t="shared" si="472"/>
        <v>#N/A</v>
      </c>
      <c r="I2611" s="152"/>
      <c r="J2611" s="152" t="e">
        <f t="shared" si="473"/>
        <v>#N/A</v>
      </c>
      <c r="K2611" s="152"/>
      <c r="L2611" s="152"/>
      <c r="M2611" s="152"/>
      <c r="N2611" s="152"/>
      <c r="O2611" s="152"/>
      <c r="P2611" s="152"/>
      <c r="Q2611" s="152"/>
      <c r="R2611" s="152"/>
      <c r="S2611" s="152"/>
      <c r="T2611" s="153" cm="1">
        <f t="array" ref="T2611">MATCH(1,(TDU_Info!$C$5:$C$111=$T$6)*(TDU_Info!$B$5:$B$111&lt;=$B2611),0)</f>
        <v>83</v>
      </c>
      <c r="U2611" s="152">
        <f>100*(INDEX(TDU_Info!$E$5:$E$111,$T2611)/T$11+INDEX(TDU_Info!$F$5:$F$111,$T2611))</f>
        <v>5.3093999999999992</v>
      </c>
      <c r="V2611" s="152">
        <v>5.4340000000000002</v>
      </c>
      <c r="W2611" s="152">
        <v>7.2240000000000002</v>
      </c>
      <c r="X2611" s="152">
        <v>7.52</v>
      </c>
      <c r="Y2611" s="152">
        <v>7.96</v>
      </c>
      <c r="Z2611" s="152">
        <v>5.7229999999999999</v>
      </c>
      <c r="AA2611" s="152">
        <v>7.5250000000000004</v>
      </c>
      <c r="AB2611" s="152">
        <v>7.92</v>
      </c>
      <c r="AC2611" s="152">
        <v>8.06</v>
      </c>
      <c r="AD2611" s="152">
        <v>5.367</v>
      </c>
      <c r="AE2611" s="152">
        <v>7.2119999999999997</v>
      </c>
      <c r="AF2611" s="152">
        <v>7.52</v>
      </c>
      <c r="AG2611" s="152">
        <v>7.96</v>
      </c>
      <c r="AH2611" s="152">
        <v>5.6539999999999999</v>
      </c>
      <c r="AI2611" s="152">
        <v>7.5129999999999999</v>
      </c>
      <c r="AJ2611" s="152">
        <v>7.92</v>
      </c>
      <c r="AK2611" s="152">
        <v>8.06</v>
      </c>
      <c r="AL2611" s="152" t="e">
        <f t="shared" si="474"/>
        <v>#N/A</v>
      </c>
      <c r="AM2611" s="152" t="e">
        <f t="shared" si="475"/>
        <v>#N/A</v>
      </c>
      <c r="AN2611" s="152" t="e">
        <f>NA()</f>
        <v>#N/A</v>
      </c>
      <c r="AO2611" s="152" t="e">
        <f>NA()</f>
        <v>#N/A</v>
      </c>
      <c r="AP2611" s="152">
        <f t="shared" si="483"/>
        <v>6.9706000000000001</v>
      </c>
      <c r="AQ2611" s="152"/>
      <c r="AR2611" s="152"/>
      <c r="AS2611" s="153">
        <f t="shared" si="495"/>
        <v>39</v>
      </c>
      <c r="AT2611" s="153">
        <f t="shared" si="492"/>
        <v>1</v>
      </c>
      <c r="AU2611" s="153">
        <f t="shared" si="493"/>
        <v>0</v>
      </c>
      <c r="AV2611" s="153">
        <f t="shared" si="494"/>
        <v>0</v>
      </c>
      <c r="BA2611">
        <f t="shared" si="496"/>
        <v>8</v>
      </c>
    </row>
    <row r="2612" spans="2:53" x14ac:dyDescent="0.25">
      <c r="B2612" s="155">
        <f t="shared" si="480"/>
        <v>45331.999305555553</v>
      </c>
      <c r="C2612" s="155">
        <f t="shared" si="470"/>
        <v>45331.999305555553</v>
      </c>
      <c r="D2612" s="152">
        <f t="shared" si="471"/>
        <v>7.52</v>
      </c>
      <c r="E2612" s="152"/>
      <c r="F2612" s="152"/>
      <c r="G2612" s="152"/>
      <c r="H2612" s="152" t="e">
        <f t="shared" si="472"/>
        <v>#N/A</v>
      </c>
      <c r="I2612" s="152"/>
      <c r="J2612" s="152" t="e">
        <f t="shared" si="473"/>
        <v>#N/A</v>
      </c>
      <c r="K2612" s="152"/>
      <c r="L2612" s="152"/>
      <c r="M2612" s="152"/>
      <c r="N2612" s="152"/>
      <c r="O2612" s="152"/>
      <c r="P2612" s="152"/>
      <c r="Q2612" s="152"/>
      <c r="R2612" s="152"/>
      <c r="S2612" s="152"/>
      <c r="T2612" s="153" cm="1">
        <f t="array" ref="T2612">MATCH(1,(TDU_Info!$C$5:$C$111=$T$6)*(TDU_Info!$B$5:$B$111&lt;=$B2612),0)</f>
        <v>83</v>
      </c>
      <c r="U2612" s="152">
        <f>100*(INDEX(TDU_Info!$E$5:$E$111,$T2612)/T$11+INDEX(TDU_Info!$F$5:$F$111,$T2612))</f>
        <v>5.3093999999999992</v>
      </c>
      <c r="V2612" s="152">
        <v>5.4340000000000002</v>
      </c>
      <c r="W2612" s="152">
        <v>7.2240000000000002</v>
      </c>
      <c r="X2612" s="152">
        <v>7.52</v>
      </c>
      <c r="Y2612" s="152">
        <v>7.96</v>
      </c>
      <c r="Z2612" s="152">
        <v>5.7229999999999999</v>
      </c>
      <c r="AA2612" s="152">
        <v>7.5250000000000004</v>
      </c>
      <c r="AB2612" s="152">
        <v>7.92</v>
      </c>
      <c r="AC2612" s="152">
        <v>8.06</v>
      </c>
      <c r="AD2612" s="152">
        <v>5.367</v>
      </c>
      <c r="AE2612" s="152">
        <v>7.2119999999999997</v>
      </c>
      <c r="AF2612" s="152">
        <v>7.52</v>
      </c>
      <c r="AG2612" s="152">
        <v>7.96</v>
      </c>
      <c r="AH2612" s="152">
        <v>5.6539999999999999</v>
      </c>
      <c r="AI2612" s="152">
        <v>7.5129999999999999</v>
      </c>
      <c r="AJ2612" s="152">
        <v>7.92</v>
      </c>
      <c r="AK2612" s="152">
        <v>8.06</v>
      </c>
      <c r="AL2612" s="152" t="e">
        <f t="shared" si="474"/>
        <v>#N/A</v>
      </c>
      <c r="AM2612" s="152" t="e">
        <f t="shared" si="475"/>
        <v>#N/A</v>
      </c>
      <c r="AN2612" s="152" t="e">
        <f>NA()</f>
        <v>#N/A</v>
      </c>
      <c r="AO2612" s="152" t="e">
        <f>NA()</f>
        <v>#N/A</v>
      </c>
      <c r="AP2612" s="152">
        <f t="shared" si="483"/>
        <v>6.9706000000000001</v>
      </c>
      <c r="AQ2612" s="152"/>
      <c r="AR2612" s="152"/>
      <c r="AS2612" s="153">
        <f t="shared" si="495"/>
        <v>40</v>
      </c>
      <c r="AT2612" s="153">
        <f t="shared" si="492"/>
        <v>1</v>
      </c>
      <c r="AU2612" s="153">
        <f t="shared" si="493"/>
        <v>0</v>
      </c>
      <c r="AV2612" s="153">
        <f t="shared" si="494"/>
        <v>0</v>
      </c>
      <c r="BA2612">
        <f t="shared" si="496"/>
        <v>9</v>
      </c>
    </row>
    <row r="2613" spans="2:53" x14ac:dyDescent="0.25">
      <c r="B2613" s="155">
        <f t="shared" si="480"/>
        <v>45332.999305555553</v>
      </c>
      <c r="C2613" s="155">
        <f t="shared" si="470"/>
        <v>45332.999305555553</v>
      </c>
      <c r="D2613" s="152">
        <f t="shared" si="471"/>
        <v>7.52</v>
      </c>
      <c r="E2613" s="152"/>
      <c r="F2613" s="152"/>
      <c r="G2613" s="152"/>
      <c r="H2613" s="152" t="e">
        <f t="shared" si="472"/>
        <v>#N/A</v>
      </c>
      <c r="I2613" s="152"/>
      <c r="J2613" s="152" t="e">
        <f t="shared" si="473"/>
        <v>#N/A</v>
      </c>
      <c r="K2613" s="152"/>
      <c r="L2613" s="152"/>
      <c r="M2613" s="152"/>
      <c r="N2613" s="152"/>
      <c r="O2613" s="152"/>
      <c r="P2613" s="152"/>
      <c r="Q2613" s="152"/>
      <c r="R2613" s="152"/>
      <c r="S2613" s="152"/>
      <c r="T2613" s="153" cm="1">
        <f t="array" ref="T2613">MATCH(1,(TDU_Info!$C$5:$C$111=$T$6)*(TDU_Info!$B$5:$B$111&lt;=$B2613),0)</f>
        <v>83</v>
      </c>
      <c r="U2613" s="152">
        <f>100*(INDEX(TDU_Info!$E$5:$E$111,$T2613)/T$11+INDEX(TDU_Info!$F$5:$F$111,$T2613))</f>
        <v>5.3093999999999992</v>
      </c>
      <c r="V2613" s="152">
        <v>5.351</v>
      </c>
      <c r="W2613" s="152">
        <v>7.2240000000000002</v>
      </c>
      <c r="X2613" s="152">
        <v>7.52</v>
      </c>
      <c r="Y2613" s="152">
        <v>7.96</v>
      </c>
      <c r="Z2613" s="152">
        <v>5.5709999999999997</v>
      </c>
      <c r="AA2613" s="152">
        <v>7.5250000000000004</v>
      </c>
      <c r="AB2613" s="152">
        <v>7.92</v>
      </c>
      <c r="AC2613" s="152">
        <v>8.06</v>
      </c>
      <c r="AD2613" s="152">
        <v>5.2839999999999998</v>
      </c>
      <c r="AE2613" s="152">
        <v>7.2119999999999997</v>
      </c>
      <c r="AF2613" s="152">
        <v>7.52</v>
      </c>
      <c r="AG2613" s="152">
        <v>7.96</v>
      </c>
      <c r="AH2613" s="152">
        <v>5.5019999999999998</v>
      </c>
      <c r="AI2613" s="152">
        <v>7.5129999999999999</v>
      </c>
      <c r="AJ2613" s="152">
        <v>7.92</v>
      </c>
      <c r="AK2613" s="152">
        <v>8.06</v>
      </c>
      <c r="AL2613" s="152" t="e">
        <f t="shared" si="474"/>
        <v>#N/A</v>
      </c>
      <c r="AM2613" s="152" t="e">
        <f t="shared" si="475"/>
        <v>#N/A</v>
      </c>
      <c r="AN2613" s="152" t="e">
        <f>NA()</f>
        <v>#N/A</v>
      </c>
      <c r="AO2613" s="152" t="e">
        <f>NA()</f>
        <v>#N/A</v>
      </c>
      <c r="AP2613" s="152">
        <f t="shared" si="483"/>
        <v>6.9706000000000001</v>
      </c>
      <c r="AQ2613" s="152"/>
      <c r="AR2613" s="152"/>
      <c r="AS2613" s="153">
        <f t="shared" si="495"/>
        <v>41</v>
      </c>
      <c r="AT2613" s="153">
        <f t="shared" si="492"/>
        <v>1</v>
      </c>
      <c r="AU2613" s="153">
        <f t="shared" si="493"/>
        <v>0</v>
      </c>
      <c r="AV2613" s="153">
        <f t="shared" si="494"/>
        <v>0</v>
      </c>
      <c r="BA2613">
        <f t="shared" si="496"/>
        <v>10</v>
      </c>
    </row>
    <row r="2614" spans="2:53" x14ac:dyDescent="0.25">
      <c r="B2614" s="155">
        <f t="shared" si="480"/>
        <v>45333.999305555553</v>
      </c>
      <c r="C2614" s="155">
        <f t="shared" si="470"/>
        <v>45333.999305555553</v>
      </c>
      <c r="D2614" s="152">
        <f t="shared" si="471"/>
        <v>7.52</v>
      </c>
      <c r="E2614" s="152"/>
      <c r="F2614" s="152"/>
      <c r="G2614" s="152"/>
      <c r="H2614" s="152" t="e">
        <f t="shared" si="472"/>
        <v>#N/A</v>
      </c>
      <c r="I2614" s="152"/>
      <c r="J2614" s="152" t="e">
        <f t="shared" si="473"/>
        <v>#N/A</v>
      </c>
      <c r="K2614" s="152"/>
      <c r="L2614" s="152"/>
      <c r="M2614" s="152"/>
      <c r="N2614" s="152"/>
      <c r="O2614" s="152"/>
      <c r="P2614" s="152"/>
      <c r="Q2614" s="152"/>
      <c r="R2614" s="152"/>
      <c r="S2614" s="152"/>
      <c r="T2614" s="153" cm="1">
        <f t="array" ref="T2614">MATCH(1,(TDU_Info!$C$5:$C$111=$T$6)*(TDU_Info!$B$5:$B$111&lt;=$B2614),0)</f>
        <v>83</v>
      </c>
      <c r="U2614" s="152">
        <f>100*(INDEX(TDU_Info!$E$5:$E$111,$T2614)/T$11+INDEX(TDU_Info!$F$5:$F$111,$T2614))</f>
        <v>5.3093999999999992</v>
      </c>
      <c r="V2614" s="152">
        <v>5.351</v>
      </c>
      <c r="W2614" s="152">
        <v>7.2240000000000002</v>
      </c>
      <c r="X2614" s="152">
        <v>7.52</v>
      </c>
      <c r="Y2614" s="152">
        <v>7.96</v>
      </c>
      <c r="Z2614" s="152">
        <v>5.5709999999999997</v>
      </c>
      <c r="AA2614" s="152">
        <v>7.5250000000000004</v>
      </c>
      <c r="AB2614" s="152">
        <v>7.92</v>
      </c>
      <c r="AC2614" s="152">
        <v>8.06</v>
      </c>
      <c r="AD2614" s="152">
        <v>5.2839999999999998</v>
      </c>
      <c r="AE2614" s="152">
        <v>7.2119999999999997</v>
      </c>
      <c r="AF2614" s="152">
        <v>7.52</v>
      </c>
      <c r="AG2614" s="152">
        <v>7.96</v>
      </c>
      <c r="AH2614" s="152">
        <v>5.5019999999999998</v>
      </c>
      <c r="AI2614" s="152">
        <v>7.5129999999999999</v>
      </c>
      <c r="AJ2614" s="152">
        <v>7.92</v>
      </c>
      <c r="AK2614" s="152">
        <v>8.06</v>
      </c>
      <c r="AL2614" s="152" t="e">
        <f t="shared" si="474"/>
        <v>#N/A</v>
      </c>
      <c r="AM2614" s="152" t="e">
        <f t="shared" si="475"/>
        <v>#N/A</v>
      </c>
      <c r="AN2614" s="152" t="e">
        <f>NA()</f>
        <v>#N/A</v>
      </c>
      <c r="AO2614" s="152" t="e">
        <f>NA()</f>
        <v>#N/A</v>
      </c>
      <c r="AP2614" s="152">
        <f t="shared" si="483"/>
        <v>6.9706000000000001</v>
      </c>
      <c r="AQ2614" s="152"/>
      <c r="AR2614" s="152"/>
      <c r="AS2614" s="153">
        <f t="shared" si="495"/>
        <v>42</v>
      </c>
      <c r="AT2614" s="153">
        <f t="shared" si="492"/>
        <v>1</v>
      </c>
      <c r="AU2614" s="153">
        <f t="shared" si="493"/>
        <v>0</v>
      </c>
      <c r="AV2614" s="153">
        <f t="shared" si="494"/>
        <v>0</v>
      </c>
      <c r="BA2614">
        <f t="shared" si="496"/>
        <v>11</v>
      </c>
    </row>
    <row r="2615" spans="2:53" x14ac:dyDescent="0.25">
      <c r="B2615" s="155">
        <f t="shared" si="480"/>
        <v>45334.999305555553</v>
      </c>
      <c r="C2615" s="155">
        <f t="shared" si="470"/>
        <v>45334.999305555553</v>
      </c>
      <c r="D2615" s="152">
        <f t="shared" si="471"/>
        <v>7.52</v>
      </c>
      <c r="E2615" s="152"/>
      <c r="F2615" s="152"/>
      <c r="G2615" s="152"/>
      <c r="H2615" s="152" t="e">
        <f t="shared" si="472"/>
        <v>#N/A</v>
      </c>
      <c r="I2615" s="152"/>
      <c r="J2615" s="152" t="e">
        <f t="shared" si="473"/>
        <v>#N/A</v>
      </c>
      <c r="K2615" s="152"/>
      <c r="L2615" s="152"/>
      <c r="M2615" s="152"/>
      <c r="N2615" s="152"/>
      <c r="O2615" s="152"/>
      <c r="P2615" s="152"/>
      <c r="Q2615" s="152"/>
      <c r="R2615" s="152"/>
      <c r="S2615" s="152"/>
      <c r="T2615" s="153" cm="1">
        <f t="array" ref="T2615">MATCH(1,(TDU_Info!$C$5:$C$111=$T$6)*(TDU_Info!$B$5:$B$111&lt;=$B2615),0)</f>
        <v>83</v>
      </c>
      <c r="U2615" s="152">
        <f>100*(INDEX(TDU_Info!$E$5:$E$111,$T2615)/T$11+INDEX(TDU_Info!$F$5:$F$111,$T2615))</f>
        <v>5.3093999999999992</v>
      </c>
      <c r="V2615" s="152">
        <v>5.351</v>
      </c>
      <c r="W2615" s="152">
        <v>7.2240000000000002</v>
      </c>
      <c r="X2615" s="152">
        <v>7.52</v>
      </c>
      <c r="Y2615" s="152">
        <v>7.96</v>
      </c>
      <c r="Z2615" s="152">
        <v>5.5709999999999997</v>
      </c>
      <c r="AA2615" s="152">
        <v>7.5250000000000004</v>
      </c>
      <c r="AB2615" s="152">
        <v>7.92</v>
      </c>
      <c r="AC2615" s="152">
        <v>8.06</v>
      </c>
      <c r="AD2615" s="152">
        <v>5.2839999999999998</v>
      </c>
      <c r="AE2615" s="152">
        <v>7.2119999999999997</v>
      </c>
      <c r="AF2615" s="152">
        <v>7.52</v>
      </c>
      <c r="AG2615" s="152">
        <v>7.96</v>
      </c>
      <c r="AH2615" s="152">
        <v>5.5019999999999998</v>
      </c>
      <c r="AI2615" s="152">
        <v>7.5129999999999999</v>
      </c>
      <c r="AJ2615" s="152">
        <v>7.92</v>
      </c>
      <c r="AK2615" s="152">
        <v>8.06</v>
      </c>
      <c r="AL2615" s="152" t="e">
        <f t="shared" si="474"/>
        <v>#N/A</v>
      </c>
      <c r="AM2615" s="152" t="e">
        <f t="shared" si="475"/>
        <v>#N/A</v>
      </c>
      <c r="AN2615" s="152" t="e">
        <f>NA()</f>
        <v>#N/A</v>
      </c>
      <c r="AO2615" s="152" t="e">
        <f>NA()</f>
        <v>#N/A</v>
      </c>
      <c r="AP2615" s="152">
        <f t="shared" si="483"/>
        <v>6.9706000000000001</v>
      </c>
      <c r="AQ2615" s="152"/>
      <c r="AR2615" s="152"/>
      <c r="AS2615" s="153">
        <f t="shared" si="495"/>
        <v>43</v>
      </c>
      <c r="AT2615" s="153">
        <f t="shared" si="492"/>
        <v>1</v>
      </c>
      <c r="AU2615" s="153">
        <f t="shared" si="493"/>
        <v>0</v>
      </c>
      <c r="AV2615" s="153">
        <f t="shared" si="494"/>
        <v>0</v>
      </c>
      <c r="BA2615">
        <f t="shared" si="496"/>
        <v>12</v>
      </c>
    </row>
    <row r="2616" spans="2:53" x14ac:dyDescent="0.25">
      <c r="B2616" s="155">
        <f t="shared" si="480"/>
        <v>45335.999305555553</v>
      </c>
      <c r="C2616" s="155">
        <f t="shared" si="470"/>
        <v>45335.999305555553</v>
      </c>
      <c r="D2616" s="152">
        <f t="shared" si="471"/>
        <v>7.66</v>
      </c>
      <c r="E2616" s="152"/>
      <c r="F2616" s="152"/>
      <c r="G2616" s="152"/>
      <c r="H2616" s="152" t="e">
        <f t="shared" si="472"/>
        <v>#N/A</v>
      </c>
      <c r="I2616" s="152"/>
      <c r="J2616" s="152" t="e">
        <f t="shared" si="473"/>
        <v>#N/A</v>
      </c>
      <c r="K2616" s="152"/>
      <c r="L2616" s="152"/>
      <c r="M2616" s="152"/>
      <c r="N2616" s="152"/>
      <c r="O2616" s="152"/>
      <c r="P2616" s="152"/>
      <c r="Q2616" s="152"/>
      <c r="R2616" s="152"/>
      <c r="S2616" s="152"/>
      <c r="T2616" s="153" cm="1">
        <f t="array" ref="T2616">MATCH(1,(TDU_Info!$C$5:$C$111=$T$6)*(TDU_Info!$B$5:$B$111&lt;=$B2616),0)</f>
        <v>83</v>
      </c>
      <c r="U2616" s="152">
        <f>100*(INDEX(TDU_Info!$E$5:$E$111,$T2616)/T$11+INDEX(TDU_Info!$F$5:$F$111,$T2616))</f>
        <v>5.3093999999999992</v>
      </c>
      <c r="V2616" s="152">
        <v>5.0609999999999999</v>
      </c>
      <c r="W2616" s="152">
        <v>7.4240000000000004</v>
      </c>
      <c r="X2616" s="152">
        <v>7.66</v>
      </c>
      <c r="Y2616" s="152">
        <v>7.96</v>
      </c>
      <c r="Z2616" s="152">
        <v>5.3710000000000004</v>
      </c>
      <c r="AA2616" s="152">
        <v>7.625</v>
      </c>
      <c r="AB2616" s="152">
        <v>8.06</v>
      </c>
      <c r="AC2616" s="152">
        <v>8.06</v>
      </c>
      <c r="AD2616" s="152">
        <v>4.782</v>
      </c>
      <c r="AE2616" s="152">
        <v>7.4119999999999999</v>
      </c>
      <c r="AF2616" s="152">
        <v>7.66</v>
      </c>
      <c r="AG2616" s="152">
        <v>7.96</v>
      </c>
      <c r="AH2616" s="152">
        <v>5.0890000000000004</v>
      </c>
      <c r="AI2616" s="152">
        <v>7.6130000000000004</v>
      </c>
      <c r="AJ2616" s="152">
        <v>8.06</v>
      </c>
      <c r="AK2616" s="152">
        <v>8.06</v>
      </c>
      <c r="AL2616" s="152" t="e">
        <f t="shared" si="474"/>
        <v>#N/A</v>
      </c>
      <c r="AM2616" s="152" t="e">
        <f t="shared" si="475"/>
        <v>#N/A</v>
      </c>
      <c r="AN2616" s="152" t="e">
        <f>NA()</f>
        <v>#N/A</v>
      </c>
      <c r="AO2616" s="152" t="e">
        <f>NA()</f>
        <v>#N/A</v>
      </c>
      <c r="AP2616" s="152">
        <f t="shared" si="483"/>
        <v>6.9706000000000001</v>
      </c>
      <c r="AQ2616" s="152"/>
      <c r="AR2616" s="152"/>
      <c r="AS2616" s="153">
        <f t="shared" si="495"/>
        <v>44</v>
      </c>
      <c r="AT2616" s="153">
        <f t="shared" si="492"/>
        <v>1</v>
      </c>
      <c r="AU2616" s="153">
        <f t="shared" si="493"/>
        <v>0</v>
      </c>
      <c r="AV2616" s="153">
        <f t="shared" si="494"/>
        <v>0</v>
      </c>
      <c r="BA2616">
        <f t="shared" si="496"/>
        <v>13</v>
      </c>
    </row>
    <row r="2617" spans="2:53" x14ac:dyDescent="0.25">
      <c r="B2617" s="155">
        <f t="shared" si="480"/>
        <v>45336.999305555553</v>
      </c>
      <c r="C2617" s="155">
        <f t="shared" si="470"/>
        <v>45336.999305555553</v>
      </c>
      <c r="D2617" s="152">
        <f t="shared" si="471"/>
        <v>7.548</v>
      </c>
      <c r="E2617" s="152"/>
      <c r="F2617" s="152"/>
      <c r="G2617" s="152"/>
      <c r="H2617" s="152" t="e">
        <f t="shared" si="472"/>
        <v>#N/A</v>
      </c>
      <c r="I2617" s="152"/>
      <c r="J2617" s="152" t="e">
        <f t="shared" si="473"/>
        <v>#N/A</v>
      </c>
      <c r="K2617" s="152"/>
      <c r="L2617" s="152"/>
      <c r="M2617" s="152"/>
      <c r="N2617" s="152"/>
      <c r="O2617" s="152"/>
      <c r="P2617" s="152"/>
      <c r="Q2617" s="152"/>
      <c r="R2617" s="152"/>
      <c r="S2617" s="152"/>
      <c r="T2617" s="153" cm="1">
        <f t="array" ref="T2617">MATCH(1,(TDU_Info!$C$5:$C$111=$T$6)*(TDU_Info!$B$5:$B$111&lt;=$B2617),0)</f>
        <v>83</v>
      </c>
      <c r="U2617" s="152">
        <f>100*(INDEX(TDU_Info!$E$5:$E$111,$T2617)/T$11+INDEX(TDU_Info!$F$5:$F$111,$T2617))</f>
        <v>5.3093999999999992</v>
      </c>
      <c r="V2617" s="152">
        <v>5.0609999999999999</v>
      </c>
      <c r="W2617" s="152">
        <v>7.4240000000000004</v>
      </c>
      <c r="X2617" s="152">
        <v>7.62</v>
      </c>
      <c r="Y2617" s="152">
        <v>7.96</v>
      </c>
      <c r="Z2617" s="152">
        <v>5.35</v>
      </c>
      <c r="AA2617" s="152">
        <v>7.625</v>
      </c>
      <c r="AB2617" s="152">
        <v>8.02</v>
      </c>
      <c r="AC2617" s="152">
        <v>8.06</v>
      </c>
      <c r="AD2617" s="152">
        <v>4.782</v>
      </c>
      <c r="AE2617" s="152">
        <v>7.4119999999999999</v>
      </c>
      <c r="AF2617" s="152">
        <v>7.548</v>
      </c>
      <c r="AG2617" s="152">
        <v>7.96</v>
      </c>
      <c r="AH2617" s="152">
        <v>5.0890000000000004</v>
      </c>
      <c r="AI2617" s="152">
        <v>7.6130000000000004</v>
      </c>
      <c r="AJ2617" s="152">
        <v>7.9480000000000004</v>
      </c>
      <c r="AK2617" s="152">
        <v>8.06</v>
      </c>
      <c r="AL2617" s="152" t="e">
        <f t="shared" si="474"/>
        <v>#N/A</v>
      </c>
      <c r="AM2617" s="152" t="e">
        <f t="shared" si="475"/>
        <v>#N/A</v>
      </c>
      <c r="AN2617" s="152" t="e">
        <f>NA()</f>
        <v>#N/A</v>
      </c>
      <c r="AO2617" s="152" t="e">
        <f>NA()</f>
        <v>#N/A</v>
      </c>
      <c r="AP2617" s="152">
        <f t="shared" si="483"/>
        <v>6.9706000000000001</v>
      </c>
      <c r="AQ2617" s="152"/>
      <c r="AR2617" s="152"/>
      <c r="AS2617" s="153">
        <f t="shared" si="495"/>
        <v>45</v>
      </c>
      <c r="AT2617" s="153">
        <f t="shared" si="492"/>
        <v>1</v>
      </c>
      <c r="AU2617" s="153">
        <f t="shared" si="493"/>
        <v>0</v>
      </c>
      <c r="AV2617" s="153">
        <f t="shared" si="494"/>
        <v>0</v>
      </c>
      <c r="BA2617">
        <f t="shared" si="496"/>
        <v>14</v>
      </c>
    </row>
    <row r="2618" spans="2:53" x14ac:dyDescent="0.25">
      <c r="B2618" s="155">
        <f t="shared" si="480"/>
        <v>45337.999305555553</v>
      </c>
      <c r="C2618" s="155">
        <f t="shared" si="470"/>
        <v>45337.999305555553</v>
      </c>
      <c r="D2618" s="152">
        <f t="shared" si="471"/>
        <v>7.548</v>
      </c>
      <c r="E2618" s="152"/>
      <c r="F2618" s="152"/>
      <c r="G2618" s="152"/>
      <c r="H2618" s="152" t="e">
        <f t="shared" si="472"/>
        <v>#N/A</v>
      </c>
      <c r="I2618" s="152"/>
      <c r="J2618" s="152" t="e">
        <f t="shared" si="473"/>
        <v>#N/A</v>
      </c>
      <c r="K2618" s="152"/>
      <c r="L2618" s="152"/>
      <c r="M2618" s="152"/>
      <c r="N2618" s="152"/>
      <c r="O2618" s="152"/>
      <c r="P2618" s="152"/>
      <c r="Q2618" s="152"/>
      <c r="R2618" s="152"/>
      <c r="S2618" s="152"/>
      <c r="T2618" s="153" cm="1">
        <f t="array" ref="T2618">MATCH(1,(TDU_Info!$C$5:$C$111=$T$6)*(TDU_Info!$B$5:$B$111&lt;=$B2618),0)</f>
        <v>83</v>
      </c>
      <c r="U2618" s="152">
        <f>100*(INDEX(TDU_Info!$E$5:$E$111,$T2618)/T$11+INDEX(TDU_Info!$F$5:$F$111,$T2618))</f>
        <v>5.3093999999999992</v>
      </c>
      <c r="V2618" s="152">
        <v>5.0609999999999999</v>
      </c>
      <c r="W2618" s="152">
        <v>7.4240000000000004</v>
      </c>
      <c r="X2618" s="152">
        <v>7.62</v>
      </c>
      <c r="Y2618" s="152">
        <v>7.96</v>
      </c>
      <c r="Z2618" s="152">
        <v>5.35</v>
      </c>
      <c r="AA2618" s="152">
        <v>7.625</v>
      </c>
      <c r="AB2618" s="152">
        <v>8.02</v>
      </c>
      <c r="AC2618" s="152">
        <v>8.06</v>
      </c>
      <c r="AD2618" s="152">
        <v>4.782</v>
      </c>
      <c r="AE2618" s="152">
        <v>7.4119999999999999</v>
      </c>
      <c r="AF2618" s="152">
        <v>7.548</v>
      </c>
      <c r="AG2618" s="152">
        <v>7.96</v>
      </c>
      <c r="AH2618" s="152">
        <v>5.0890000000000004</v>
      </c>
      <c r="AI2618" s="152">
        <v>7.6130000000000004</v>
      </c>
      <c r="AJ2618" s="152">
        <v>7.9480000000000004</v>
      </c>
      <c r="AK2618" s="152">
        <v>8.06</v>
      </c>
      <c r="AL2618" s="152" t="e">
        <f t="shared" si="474"/>
        <v>#N/A</v>
      </c>
      <c r="AM2618" s="152" t="e">
        <f t="shared" si="475"/>
        <v>#N/A</v>
      </c>
      <c r="AN2618" s="152" t="e">
        <f>NA()</f>
        <v>#N/A</v>
      </c>
      <c r="AO2618" s="152" t="e">
        <f>NA()</f>
        <v>#N/A</v>
      </c>
      <c r="AP2618" s="152">
        <f t="shared" si="483"/>
        <v>6.9706000000000001</v>
      </c>
      <c r="AQ2618" s="152"/>
      <c r="AR2618" s="152"/>
      <c r="AS2618" s="153">
        <f t="shared" si="495"/>
        <v>46</v>
      </c>
      <c r="AT2618" s="153">
        <f t="shared" si="492"/>
        <v>1</v>
      </c>
      <c r="AU2618" s="153">
        <f t="shared" si="493"/>
        <v>0</v>
      </c>
      <c r="AV2618" s="153">
        <f t="shared" si="494"/>
        <v>0</v>
      </c>
      <c r="BA2618">
        <f t="shared" si="496"/>
        <v>15</v>
      </c>
    </row>
    <row r="2619" spans="2:53" x14ac:dyDescent="0.25">
      <c r="B2619" s="155">
        <f t="shared" si="480"/>
        <v>45338.999305555553</v>
      </c>
      <c r="C2619" s="155">
        <f t="shared" si="470"/>
        <v>45338.999305555553</v>
      </c>
      <c r="D2619" s="152">
        <f t="shared" si="471"/>
        <v>7.548</v>
      </c>
      <c r="E2619" s="152"/>
      <c r="F2619" s="152"/>
      <c r="G2619" s="152"/>
      <c r="H2619" s="152" t="e">
        <f t="shared" si="472"/>
        <v>#N/A</v>
      </c>
      <c r="I2619" s="152"/>
      <c r="J2619" s="152" t="e">
        <f t="shared" si="473"/>
        <v>#N/A</v>
      </c>
      <c r="K2619" s="152"/>
      <c r="L2619" s="152"/>
      <c r="M2619" s="152"/>
      <c r="N2619" s="152"/>
      <c r="O2619" s="152"/>
      <c r="P2619" s="152"/>
      <c r="Q2619" s="152"/>
      <c r="R2619" s="152"/>
      <c r="S2619" s="152"/>
      <c r="T2619" s="153" cm="1">
        <f t="array" ref="T2619">MATCH(1,(TDU_Info!$C$5:$C$111=$T$6)*(TDU_Info!$B$5:$B$111&lt;=$B2619),0)</f>
        <v>83</v>
      </c>
      <c r="U2619" s="152">
        <f>100*(INDEX(TDU_Info!$E$5:$E$111,$T2619)/T$11+INDEX(TDU_Info!$F$5:$F$111,$T2619))</f>
        <v>5.3093999999999992</v>
      </c>
      <c r="V2619" s="152">
        <v>5.0609999999999999</v>
      </c>
      <c r="W2619" s="152">
        <v>7.4240000000000004</v>
      </c>
      <c r="X2619" s="152">
        <v>7.62</v>
      </c>
      <c r="Y2619" s="152">
        <v>7.96</v>
      </c>
      <c r="Z2619" s="152">
        <v>5.35</v>
      </c>
      <c r="AA2619" s="152">
        <v>7.625</v>
      </c>
      <c r="AB2619" s="152">
        <v>8.02</v>
      </c>
      <c r="AC2619" s="152">
        <v>8.06</v>
      </c>
      <c r="AD2619" s="152">
        <v>4.782</v>
      </c>
      <c r="AE2619" s="152">
        <v>7.4119999999999999</v>
      </c>
      <c r="AF2619" s="152">
        <v>7.548</v>
      </c>
      <c r="AG2619" s="152">
        <v>7.96</v>
      </c>
      <c r="AH2619" s="152">
        <v>5.0890000000000004</v>
      </c>
      <c r="AI2619" s="152">
        <v>7.6130000000000004</v>
      </c>
      <c r="AJ2619" s="152">
        <v>7.9480000000000004</v>
      </c>
      <c r="AK2619" s="152">
        <v>8.06</v>
      </c>
      <c r="AL2619" s="152" t="e">
        <f t="shared" si="474"/>
        <v>#N/A</v>
      </c>
      <c r="AM2619" s="152" t="e">
        <f t="shared" si="475"/>
        <v>#N/A</v>
      </c>
      <c r="AN2619" s="152" t="e">
        <f>NA()</f>
        <v>#N/A</v>
      </c>
      <c r="AO2619" s="152" t="e">
        <f>NA()</f>
        <v>#N/A</v>
      </c>
      <c r="AP2619" s="152">
        <f t="shared" si="483"/>
        <v>6.9706000000000001</v>
      </c>
      <c r="AQ2619" s="152"/>
      <c r="AR2619" s="152"/>
      <c r="AS2619" s="153">
        <f t="shared" si="495"/>
        <v>47</v>
      </c>
      <c r="AT2619" s="153">
        <f t="shared" si="492"/>
        <v>1</v>
      </c>
      <c r="AU2619" s="153">
        <f t="shared" si="493"/>
        <v>0</v>
      </c>
      <c r="AV2619" s="153">
        <f t="shared" si="494"/>
        <v>0</v>
      </c>
      <c r="BA2619">
        <f t="shared" si="496"/>
        <v>16</v>
      </c>
    </row>
    <row r="2620" spans="2:53" x14ac:dyDescent="0.25">
      <c r="B2620" s="155">
        <f t="shared" si="480"/>
        <v>45339.999305555553</v>
      </c>
      <c r="C2620" s="155">
        <f t="shared" ref="C2620:C2874" si="497">IF(OR($B2620&lt;C$12,$B2620&gt;C$13),NA(),$B2620)</f>
        <v>45339.999305555553</v>
      </c>
      <c r="D2620" s="152">
        <f t="shared" si="471"/>
        <v>7.548</v>
      </c>
      <c r="E2620" s="152"/>
      <c r="F2620" s="152"/>
      <c r="G2620" s="152"/>
      <c r="H2620" s="152" t="e">
        <f t="shared" si="472"/>
        <v>#N/A</v>
      </c>
      <c r="I2620" s="152"/>
      <c r="J2620" s="152" t="e">
        <f t="shared" si="473"/>
        <v>#N/A</v>
      </c>
      <c r="K2620" s="152"/>
      <c r="L2620" s="152"/>
      <c r="M2620" s="152"/>
      <c r="N2620" s="152"/>
      <c r="O2620" s="152"/>
      <c r="P2620" s="152"/>
      <c r="Q2620" s="152"/>
      <c r="R2620" s="152"/>
      <c r="S2620" s="152"/>
      <c r="T2620" s="153" cm="1">
        <f t="array" ref="T2620">MATCH(1,(TDU_Info!$C$5:$C$111=$T$6)*(TDU_Info!$B$5:$B$111&lt;=$B2620),0)</f>
        <v>83</v>
      </c>
      <c r="U2620" s="152">
        <f>100*(INDEX(TDU_Info!$E$5:$E$111,$T2620)/T$11+INDEX(TDU_Info!$F$5:$F$111,$T2620))</f>
        <v>5.3093999999999992</v>
      </c>
      <c r="V2620" s="152">
        <v>4.9000000000000004</v>
      </c>
      <c r="W2620" s="152">
        <v>7.3819999999999997</v>
      </c>
      <c r="X2620" s="152">
        <v>7.62</v>
      </c>
      <c r="Y2620" s="152">
        <v>7.96</v>
      </c>
      <c r="Z2620" s="152">
        <v>5.1959999999999997</v>
      </c>
      <c r="AA2620" s="152">
        <v>7.5810000000000004</v>
      </c>
      <c r="AB2620" s="152">
        <v>8.02</v>
      </c>
      <c r="AC2620" s="152">
        <v>8.06</v>
      </c>
      <c r="AD2620" s="152">
        <v>4.5919999999999996</v>
      </c>
      <c r="AE2620" s="152">
        <v>7.391</v>
      </c>
      <c r="AF2620" s="152">
        <v>7.548</v>
      </c>
      <c r="AG2620" s="152">
        <v>7.96</v>
      </c>
      <c r="AH2620" s="152">
        <v>4.9000000000000004</v>
      </c>
      <c r="AI2620" s="152">
        <v>7.5910000000000002</v>
      </c>
      <c r="AJ2620" s="152">
        <v>7.9480000000000004</v>
      </c>
      <c r="AK2620" s="152">
        <v>8.06</v>
      </c>
      <c r="AL2620" s="152" t="e">
        <f t="shared" si="474"/>
        <v>#N/A</v>
      </c>
      <c r="AM2620" s="152" t="e">
        <f t="shared" si="475"/>
        <v>#N/A</v>
      </c>
      <c r="AN2620" s="152" t="e">
        <f>NA()</f>
        <v>#N/A</v>
      </c>
      <c r="AO2620" s="152" t="e">
        <f>NA()</f>
        <v>#N/A</v>
      </c>
      <c r="AP2620" s="152">
        <f t="shared" si="483"/>
        <v>6.9706000000000001</v>
      </c>
      <c r="AQ2620" s="152"/>
      <c r="AR2620" s="152"/>
      <c r="AS2620" s="153">
        <f t="shared" si="495"/>
        <v>48</v>
      </c>
      <c r="AT2620" s="153">
        <f t="shared" si="492"/>
        <v>1</v>
      </c>
      <c r="AU2620" s="153">
        <f t="shared" si="493"/>
        <v>0</v>
      </c>
      <c r="AV2620" s="153">
        <f t="shared" si="494"/>
        <v>0</v>
      </c>
      <c r="BA2620">
        <f t="shared" si="496"/>
        <v>17</v>
      </c>
    </row>
    <row r="2621" spans="2:53" x14ac:dyDescent="0.25">
      <c r="B2621" s="155">
        <f t="shared" si="480"/>
        <v>45340.999305555553</v>
      </c>
      <c r="C2621" s="155">
        <f t="shared" si="497"/>
        <v>45340.999305555553</v>
      </c>
      <c r="D2621" s="152">
        <f t="shared" si="471"/>
        <v>7.548</v>
      </c>
      <c r="E2621" s="152"/>
      <c r="F2621" s="152"/>
      <c r="G2621" s="152"/>
      <c r="H2621" s="152" t="e">
        <f t="shared" si="472"/>
        <v>#N/A</v>
      </c>
      <c r="I2621" s="152"/>
      <c r="J2621" s="152" t="e">
        <f t="shared" si="473"/>
        <v>#N/A</v>
      </c>
      <c r="K2621" s="152"/>
      <c r="L2621" s="152"/>
      <c r="M2621" s="152"/>
      <c r="N2621" s="152"/>
      <c r="O2621" s="152"/>
      <c r="P2621" s="152"/>
      <c r="Q2621" s="152"/>
      <c r="R2621" s="152"/>
      <c r="S2621" s="152"/>
      <c r="T2621" s="153" cm="1">
        <f t="array" ref="T2621">MATCH(1,(TDU_Info!$C$5:$C$111=$T$6)*(TDU_Info!$B$5:$B$111&lt;=$B2621),0)</f>
        <v>83</v>
      </c>
      <c r="U2621" s="152">
        <f>100*(INDEX(TDU_Info!$E$5:$E$111,$T2621)/T$11+INDEX(TDU_Info!$F$5:$F$111,$T2621))</f>
        <v>5.3093999999999992</v>
      </c>
      <c r="V2621" s="152">
        <v>4.9000000000000004</v>
      </c>
      <c r="W2621" s="152">
        <v>7.3819999999999997</v>
      </c>
      <c r="X2621" s="152">
        <v>7.62</v>
      </c>
      <c r="Y2621" s="152">
        <v>7.96</v>
      </c>
      <c r="Z2621" s="152">
        <v>5.1959999999999997</v>
      </c>
      <c r="AA2621" s="152">
        <v>7.5810000000000004</v>
      </c>
      <c r="AB2621" s="152">
        <v>8.02</v>
      </c>
      <c r="AC2621" s="152">
        <v>8.06</v>
      </c>
      <c r="AD2621" s="152">
        <v>4.5919999999999996</v>
      </c>
      <c r="AE2621" s="152">
        <v>7.391</v>
      </c>
      <c r="AF2621" s="152">
        <v>7.548</v>
      </c>
      <c r="AG2621" s="152">
        <v>7.96</v>
      </c>
      <c r="AH2621" s="152">
        <v>4.9000000000000004</v>
      </c>
      <c r="AI2621" s="152">
        <v>7.5910000000000002</v>
      </c>
      <c r="AJ2621" s="152">
        <v>7.9480000000000004</v>
      </c>
      <c r="AK2621" s="152">
        <v>8.06</v>
      </c>
      <c r="AL2621" s="152" t="e">
        <f t="shared" si="474"/>
        <v>#N/A</v>
      </c>
      <c r="AM2621" s="152" t="e">
        <f t="shared" si="475"/>
        <v>#N/A</v>
      </c>
      <c r="AN2621" s="152" t="e">
        <f>NA()</f>
        <v>#N/A</v>
      </c>
      <c r="AO2621" s="152" t="e">
        <f>NA()</f>
        <v>#N/A</v>
      </c>
      <c r="AP2621" s="152">
        <f t="shared" si="483"/>
        <v>6.9706000000000001</v>
      </c>
      <c r="AQ2621" s="152"/>
      <c r="AR2621" s="152"/>
      <c r="AS2621" s="153">
        <f t="shared" si="495"/>
        <v>49</v>
      </c>
      <c r="AT2621" s="153">
        <f t="shared" si="492"/>
        <v>1</v>
      </c>
      <c r="AU2621" s="153">
        <f t="shared" si="493"/>
        <v>0</v>
      </c>
      <c r="AV2621" s="153">
        <f t="shared" si="494"/>
        <v>0</v>
      </c>
      <c r="BA2621">
        <f t="shared" si="496"/>
        <v>18</v>
      </c>
    </row>
    <row r="2622" spans="2:53" x14ac:dyDescent="0.25">
      <c r="B2622" s="155">
        <f t="shared" si="480"/>
        <v>45341.999305555553</v>
      </c>
      <c r="C2622" s="155">
        <f t="shared" si="497"/>
        <v>45341.999305555553</v>
      </c>
      <c r="D2622" s="152">
        <f t="shared" si="471"/>
        <v>7.548</v>
      </c>
      <c r="E2622" s="152"/>
      <c r="F2622" s="152"/>
      <c r="G2622" s="152"/>
      <c r="H2622" s="152" t="e">
        <f t="shared" si="472"/>
        <v>#N/A</v>
      </c>
      <c r="I2622" s="152"/>
      <c r="J2622" s="152" t="e">
        <f t="shared" si="473"/>
        <v>#N/A</v>
      </c>
      <c r="K2622" s="152"/>
      <c r="L2622" s="152"/>
      <c r="M2622" s="152"/>
      <c r="N2622" s="152"/>
      <c r="O2622" s="152"/>
      <c r="P2622" s="152"/>
      <c r="Q2622" s="152"/>
      <c r="R2622" s="152"/>
      <c r="S2622" s="152"/>
      <c r="T2622" s="153" cm="1">
        <f t="array" ref="T2622">MATCH(1,(TDU_Info!$C$5:$C$111=$T$6)*(TDU_Info!$B$5:$B$111&lt;=$B2622),0)</f>
        <v>83</v>
      </c>
      <c r="U2622" s="152">
        <f>100*(INDEX(TDU_Info!$E$5:$E$111,$T2622)/T$11+INDEX(TDU_Info!$F$5:$F$111,$T2622))</f>
        <v>5.3093999999999992</v>
      </c>
      <c r="V2622" s="152">
        <v>4.8650000000000002</v>
      </c>
      <c r="W2622" s="152">
        <v>7.3819999999999997</v>
      </c>
      <c r="X2622" s="152">
        <v>7.62</v>
      </c>
      <c r="Y2622" s="152">
        <v>7.96</v>
      </c>
      <c r="Z2622" s="152">
        <v>5.173</v>
      </c>
      <c r="AA2622" s="152">
        <v>7.5810000000000004</v>
      </c>
      <c r="AB2622" s="152">
        <v>8.02</v>
      </c>
      <c r="AC2622" s="152">
        <v>8.06</v>
      </c>
      <c r="AD2622" s="152">
        <v>4.492</v>
      </c>
      <c r="AE2622" s="152">
        <v>7.391</v>
      </c>
      <c r="AF2622" s="152">
        <v>7.548</v>
      </c>
      <c r="AG2622" s="152">
        <v>7.96</v>
      </c>
      <c r="AH2622" s="152">
        <v>4.8</v>
      </c>
      <c r="AI2622" s="152">
        <v>7.5910000000000002</v>
      </c>
      <c r="AJ2622" s="152">
        <v>7.9480000000000004</v>
      </c>
      <c r="AK2622" s="152">
        <v>8.06</v>
      </c>
      <c r="AL2622" s="152" t="e">
        <f t="shared" si="474"/>
        <v>#N/A</v>
      </c>
      <c r="AM2622" s="152" t="e">
        <f t="shared" si="475"/>
        <v>#N/A</v>
      </c>
      <c r="AN2622" s="152" t="e">
        <f>NA()</f>
        <v>#N/A</v>
      </c>
      <c r="AO2622" s="152" t="e">
        <f>NA()</f>
        <v>#N/A</v>
      </c>
      <c r="AP2622" s="152">
        <f t="shared" si="483"/>
        <v>6.9706000000000001</v>
      </c>
      <c r="AQ2622" s="152"/>
      <c r="AR2622" s="152"/>
      <c r="AS2622" s="153">
        <f t="shared" si="495"/>
        <v>50</v>
      </c>
      <c r="AT2622" s="153">
        <f t="shared" si="492"/>
        <v>1</v>
      </c>
      <c r="AU2622" s="153">
        <f t="shared" si="493"/>
        <v>0</v>
      </c>
      <c r="AV2622" s="153">
        <f t="shared" si="494"/>
        <v>0</v>
      </c>
      <c r="BA2622">
        <f t="shared" si="496"/>
        <v>19</v>
      </c>
    </row>
    <row r="2623" spans="2:53" x14ac:dyDescent="0.25">
      <c r="B2623" s="155">
        <f t="shared" si="480"/>
        <v>45342.999305555553</v>
      </c>
      <c r="C2623" s="155">
        <f t="shared" si="497"/>
        <v>45342.999305555553</v>
      </c>
      <c r="D2623" s="152">
        <f t="shared" si="471"/>
        <v>7.548</v>
      </c>
      <c r="E2623" s="152"/>
      <c r="F2623" s="152"/>
      <c r="G2623" s="152"/>
      <c r="H2623" s="152" t="e">
        <f t="shared" si="472"/>
        <v>#N/A</v>
      </c>
      <c r="I2623" s="152"/>
      <c r="J2623" s="152" t="e">
        <f t="shared" si="473"/>
        <v>#N/A</v>
      </c>
      <c r="K2623" s="152"/>
      <c r="L2623" s="152"/>
      <c r="M2623" s="152"/>
      <c r="N2623" s="152"/>
      <c r="O2623" s="152"/>
      <c r="P2623" s="152"/>
      <c r="Q2623" s="152"/>
      <c r="R2623" s="152"/>
      <c r="S2623" s="152"/>
      <c r="T2623" s="153" cm="1">
        <f t="array" ref="T2623">MATCH(1,(TDU_Info!$C$5:$C$111=$T$6)*(TDU_Info!$B$5:$B$111&lt;=$B2623),0)</f>
        <v>83</v>
      </c>
      <c r="U2623" s="152">
        <f>100*(INDEX(TDU_Info!$E$5:$E$111,$T2623)/T$11+INDEX(TDU_Info!$F$5:$F$111,$T2623))</f>
        <v>5.3093999999999992</v>
      </c>
      <c r="V2623" s="152">
        <v>4.8650000000000002</v>
      </c>
      <c r="W2623" s="152">
        <v>7.3819999999999997</v>
      </c>
      <c r="X2623" s="152">
        <v>7.62</v>
      </c>
      <c r="Y2623" s="152">
        <v>7.96</v>
      </c>
      <c r="Z2623" s="152">
        <v>5.173</v>
      </c>
      <c r="AA2623" s="152">
        <v>7.5810000000000004</v>
      </c>
      <c r="AB2623" s="152">
        <v>8.02</v>
      </c>
      <c r="AC2623" s="152">
        <v>8.06</v>
      </c>
      <c r="AD2623" s="152">
        <v>4.492</v>
      </c>
      <c r="AE2623" s="152">
        <v>7.391</v>
      </c>
      <c r="AF2623" s="152">
        <v>7.548</v>
      </c>
      <c r="AG2623" s="152">
        <v>7.96</v>
      </c>
      <c r="AH2623" s="152">
        <v>4.8</v>
      </c>
      <c r="AI2623" s="152">
        <v>7.5910000000000002</v>
      </c>
      <c r="AJ2623" s="152">
        <v>7.9480000000000004</v>
      </c>
      <c r="AK2623" s="152">
        <v>8.06</v>
      </c>
      <c r="AL2623" s="152" t="e">
        <f t="shared" si="474"/>
        <v>#N/A</v>
      </c>
      <c r="AM2623" s="152" t="e">
        <f t="shared" si="475"/>
        <v>#N/A</v>
      </c>
      <c r="AN2623" s="152" t="e">
        <f>NA()</f>
        <v>#N/A</v>
      </c>
      <c r="AO2623" s="152" t="e">
        <f>NA()</f>
        <v>#N/A</v>
      </c>
      <c r="AP2623" s="152">
        <f t="shared" si="483"/>
        <v>6.9706000000000001</v>
      </c>
      <c r="AQ2623" s="152"/>
      <c r="AR2623" s="152"/>
      <c r="AS2623" s="153">
        <f t="shared" si="495"/>
        <v>51</v>
      </c>
      <c r="AT2623" s="153">
        <f t="shared" si="492"/>
        <v>1</v>
      </c>
      <c r="AU2623" s="153">
        <f t="shared" si="493"/>
        <v>0</v>
      </c>
      <c r="AV2623" s="153">
        <f t="shared" si="494"/>
        <v>0</v>
      </c>
      <c r="BA2623">
        <f t="shared" si="496"/>
        <v>20</v>
      </c>
    </row>
    <row r="2624" spans="2:53" x14ac:dyDescent="0.25">
      <c r="B2624" s="155">
        <f t="shared" si="480"/>
        <v>45343.999305555553</v>
      </c>
      <c r="C2624" s="155">
        <f t="shared" si="497"/>
        <v>45343.999305555553</v>
      </c>
      <c r="D2624" s="152">
        <f t="shared" si="471"/>
        <v>7.62</v>
      </c>
      <c r="E2624" s="152"/>
      <c r="F2624" s="152"/>
      <c r="G2624" s="152"/>
      <c r="H2624" s="152" t="e">
        <f t="shared" si="472"/>
        <v>#N/A</v>
      </c>
      <c r="I2624" s="152"/>
      <c r="J2624" s="152" t="e">
        <f t="shared" si="473"/>
        <v>#N/A</v>
      </c>
      <c r="K2624" s="152"/>
      <c r="L2624" s="152"/>
      <c r="M2624" s="152"/>
      <c r="N2624" s="152"/>
      <c r="O2624" s="152"/>
      <c r="P2624" s="152"/>
      <c r="Q2624" s="152"/>
      <c r="R2624" s="152"/>
      <c r="S2624" s="152"/>
      <c r="T2624" s="153" cm="1">
        <f t="array" ref="T2624">MATCH(1,(TDU_Info!$C$5:$C$111=$T$6)*(TDU_Info!$B$5:$B$111&lt;=$B2624),0)</f>
        <v>83</v>
      </c>
      <c r="U2624" s="152">
        <f>100*(INDEX(TDU_Info!$E$5:$E$111,$T2624)/T$11+INDEX(TDU_Info!$F$5:$F$111,$T2624))</f>
        <v>5.3093999999999992</v>
      </c>
      <c r="V2624" s="152">
        <v>4.7220000000000004</v>
      </c>
      <c r="W2624" s="152">
        <v>7.3819999999999997</v>
      </c>
      <c r="X2624" s="152">
        <v>7.62</v>
      </c>
      <c r="Y2624" s="152">
        <v>7.96</v>
      </c>
      <c r="Z2624" s="152">
        <v>5.0510000000000002</v>
      </c>
      <c r="AA2624" s="152">
        <v>7.5810000000000004</v>
      </c>
      <c r="AB2624" s="152">
        <v>8.02</v>
      </c>
      <c r="AC2624" s="152">
        <v>8.06</v>
      </c>
      <c r="AD2624" s="152">
        <v>4.3920000000000003</v>
      </c>
      <c r="AE2624" s="152">
        <v>7.391</v>
      </c>
      <c r="AF2624" s="152">
        <v>7.62</v>
      </c>
      <c r="AG2624" s="152">
        <v>7.9130000000000003</v>
      </c>
      <c r="AH2624" s="152">
        <v>4.7</v>
      </c>
      <c r="AI2624" s="152">
        <v>7.5910000000000002</v>
      </c>
      <c r="AJ2624" s="152">
        <v>8.02</v>
      </c>
      <c r="AK2624" s="152">
        <v>8.0009999999999994</v>
      </c>
      <c r="AL2624" s="152" t="e">
        <f t="shared" si="474"/>
        <v>#N/A</v>
      </c>
      <c r="AM2624" s="152" t="e">
        <f t="shared" si="475"/>
        <v>#N/A</v>
      </c>
      <c r="AN2624" s="152" t="e">
        <f>NA()</f>
        <v>#N/A</v>
      </c>
      <c r="AO2624" s="152" t="e">
        <f>NA()</f>
        <v>#N/A</v>
      </c>
      <c r="AP2624" s="152">
        <f t="shared" si="483"/>
        <v>6.9706000000000001</v>
      </c>
      <c r="AQ2624" s="152"/>
      <c r="AR2624" s="152"/>
      <c r="AS2624" s="153">
        <f t="shared" si="495"/>
        <v>52</v>
      </c>
      <c r="AT2624" s="153">
        <f t="shared" si="492"/>
        <v>1</v>
      </c>
      <c r="AU2624" s="153">
        <f t="shared" si="493"/>
        <v>0</v>
      </c>
      <c r="AV2624" s="153">
        <f t="shared" si="494"/>
        <v>0</v>
      </c>
      <c r="BA2624">
        <f t="shared" si="496"/>
        <v>21</v>
      </c>
    </row>
    <row r="2625" spans="2:53" x14ac:dyDescent="0.25">
      <c r="B2625" s="155">
        <f t="shared" si="480"/>
        <v>45344.999305555553</v>
      </c>
      <c r="C2625" s="155">
        <f t="shared" si="497"/>
        <v>45344.999305555553</v>
      </c>
      <c r="D2625" s="152">
        <f t="shared" si="471"/>
        <v>7.62</v>
      </c>
      <c r="E2625" s="152"/>
      <c r="F2625" s="152"/>
      <c r="G2625" s="152"/>
      <c r="H2625" s="152" t="e">
        <f t="shared" si="472"/>
        <v>#N/A</v>
      </c>
      <c r="I2625" s="152"/>
      <c r="J2625" s="152" t="e">
        <f t="shared" si="473"/>
        <v>#N/A</v>
      </c>
      <c r="K2625" s="152"/>
      <c r="L2625" s="152"/>
      <c r="M2625" s="152"/>
      <c r="N2625" s="152"/>
      <c r="O2625" s="152"/>
      <c r="P2625" s="152"/>
      <c r="Q2625" s="152"/>
      <c r="R2625" s="152"/>
      <c r="S2625" s="152"/>
      <c r="T2625" s="153" cm="1">
        <f t="array" ref="T2625">MATCH(1,(TDU_Info!$C$5:$C$111=$T$6)*(TDU_Info!$B$5:$B$111&lt;=$B2625),0)</f>
        <v>83</v>
      </c>
      <c r="U2625" s="152">
        <f>100*(INDEX(TDU_Info!$E$5:$E$111,$T2625)/T$11+INDEX(TDU_Info!$F$5:$F$111,$T2625))</f>
        <v>5.3093999999999992</v>
      </c>
      <c r="V2625" s="152">
        <v>4.7220000000000004</v>
      </c>
      <c r="W2625" s="152">
        <v>7.3819999999999997</v>
      </c>
      <c r="X2625" s="152">
        <v>7.62</v>
      </c>
      <c r="Y2625" s="152">
        <v>7.96</v>
      </c>
      <c r="Z2625" s="152">
        <v>5.0510000000000002</v>
      </c>
      <c r="AA2625" s="152">
        <v>7.5810000000000004</v>
      </c>
      <c r="AB2625" s="152">
        <v>8.02</v>
      </c>
      <c r="AC2625" s="152">
        <v>8.06</v>
      </c>
      <c r="AD2625" s="152">
        <v>4.3920000000000003</v>
      </c>
      <c r="AE2625" s="152">
        <v>7.391</v>
      </c>
      <c r="AF2625" s="152">
        <v>7.62</v>
      </c>
      <c r="AG2625" s="152">
        <v>7.9130000000000003</v>
      </c>
      <c r="AH2625" s="152">
        <v>4.7</v>
      </c>
      <c r="AI2625" s="152">
        <v>7.5910000000000002</v>
      </c>
      <c r="AJ2625" s="152">
        <v>8.02</v>
      </c>
      <c r="AK2625" s="152">
        <v>8.0009999999999994</v>
      </c>
      <c r="AL2625" s="152" t="e">
        <f t="shared" si="474"/>
        <v>#N/A</v>
      </c>
      <c r="AM2625" s="152" t="e">
        <f t="shared" si="475"/>
        <v>#N/A</v>
      </c>
      <c r="AN2625" s="152" t="e">
        <f>NA()</f>
        <v>#N/A</v>
      </c>
      <c r="AO2625" s="152" t="e">
        <f>NA()</f>
        <v>#N/A</v>
      </c>
      <c r="AP2625" s="152">
        <f t="shared" si="483"/>
        <v>6.9706000000000001</v>
      </c>
      <c r="AQ2625" s="152"/>
      <c r="AR2625" s="152"/>
      <c r="AS2625" s="153">
        <f t="shared" si="495"/>
        <v>53</v>
      </c>
      <c r="AT2625" s="153">
        <f t="shared" si="492"/>
        <v>1</v>
      </c>
      <c r="AU2625" s="153">
        <f t="shared" si="493"/>
        <v>0</v>
      </c>
      <c r="AV2625" s="153">
        <f t="shared" si="494"/>
        <v>0</v>
      </c>
      <c r="BA2625">
        <f t="shared" si="496"/>
        <v>22</v>
      </c>
    </row>
    <row r="2626" spans="2:53" x14ac:dyDescent="0.25">
      <c r="B2626" s="155">
        <f t="shared" si="480"/>
        <v>45345.999305555553</v>
      </c>
      <c r="C2626" s="155">
        <f t="shared" si="497"/>
        <v>45345.999305555553</v>
      </c>
      <c r="D2626" s="152">
        <f t="shared" si="471"/>
        <v>7.62</v>
      </c>
      <c r="E2626" s="152"/>
      <c r="F2626" s="152"/>
      <c r="G2626" s="152"/>
      <c r="H2626" s="152" t="e">
        <f t="shared" si="472"/>
        <v>#N/A</v>
      </c>
      <c r="I2626" s="152"/>
      <c r="J2626" s="152" t="e">
        <f t="shared" si="473"/>
        <v>#N/A</v>
      </c>
      <c r="K2626" s="152"/>
      <c r="L2626" s="152"/>
      <c r="M2626" s="152"/>
      <c r="N2626" s="152"/>
      <c r="O2626" s="152"/>
      <c r="P2626" s="152"/>
      <c r="Q2626" s="152"/>
      <c r="R2626" s="152"/>
      <c r="S2626" s="152"/>
      <c r="T2626" s="153" cm="1">
        <f t="array" ref="T2626">MATCH(1,(TDU_Info!$C$5:$C$111=$T$6)*(TDU_Info!$B$5:$B$111&lt;=$B2626),0)</f>
        <v>83</v>
      </c>
      <c r="U2626" s="152">
        <f>100*(INDEX(TDU_Info!$E$5:$E$111,$T2626)/T$11+INDEX(TDU_Info!$F$5:$F$111,$T2626))</f>
        <v>5.3093999999999992</v>
      </c>
      <c r="V2626" s="152">
        <v>4.3460000000000001</v>
      </c>
      <c r="W2626" s="152">
        <v>7.3819999999999997</v>
      </c>
      <c r="X2626" s="152">
        <v>7.62</v>
      </c>
      <c r="Y2626" s="152">
        <v>7.97</v>
      </c>
      <c r="Z2626" s="152">
        <v>4.7809999999999997</v>
      </c>
      <c r="AA2626" s="152">
        <v>7.5810000000000004</v>
      </c>
      <c r="AB2626" s="152">
        <v>8.02</v>
      </c>
      <c r="AC2626" s="152">
        <v>8.34</v>
      </c>
      <c r="AD2626" s="152">
        <v>4.0789999999999997</v>
      </c>
      <c r="AE2626" s="152">
        <v>7.391</v>
      </c>
      <c r="AF2626" s="152">
        <v>7.62</v>
      </c>
      <c r="AG2626" s="152">
        <v>7.97</v>
      </c>
      <c r="AH2626" s="152">
        <v>4.5999999999999996</v>
      </c>
      <c r="AI2626" s="152">
        <v>7.5910000000000002</v>
      </c>
      <c r="AJ2626" s="152">
        <v>8.02</v>
      </c>
      <c r="AK2626" s="152">
        <v>8.2439999999999998</v>
      </c>
      <c r="AL2626" s="152" t="e">
        <f t="shared" si="474"/>
        <v>#N/A</v>
      </c>
      <c r="AM2626" s="152" t="e">
        <f t="shared" si="475"/>
        <v>#N/A</v>
      </c>
      <c r="AN2626" s="152" t="e">
        <f>NA()</f>
        <v>#N/A</v>
      </c>
      <c r="AO2626" s="152" t="e">
        <f>NA()</f>
        <v>#N/A</v>
      </c>
      <c r="AP2626" s="152">
        <f t="shared" si="483"/>
        <v>6.9706000000000001</v>
      </c>
      <c r="AQ2626" s="152"/>
      <c r="AR2626" s="152"/>
      <c r="AS2626" s="153">
        <f t="shared" si="495"/>
        <v>54</v>
      </c>
      <c r="AT2626" s="153">
        <f t="shared" si="492"/>
        <v>1</v>
      </c>
      <c r="AU2626" s="153">
        <f t="shared" si="493"/>
        <v>0</v>
      </c>
      <c r="AV2626" s="153">
        <f t="shared" si="494"/>
        <v>0</v>
      </c>
      <c r="BA2626">
        <f t="shared" si="496"/>
        <v>23</v>
      </c>
    </row>
    <row r="2627" spans="2:53" x14ac:dyDescent="0.25">
      <c r="B2627" s="155">
        <f t="shared" si="480"/>
        <v>45346.999305555553</v>
      </c>
      <c r="C2627" s="155">
        <f t="shared" si="497"/>
        <v>45346.999305555553</v>
      </c>
      <c r="D2627" s="152">
        <f t="shared" si="471"/>
        <v>7.62</v>
      </c>
      <c r="E2627" s="152"/>
      <c r="F2627" s="152"/>
      <c r="G2627" s="152"/>
      <c r="H2627" s="152" t="e">
        <f t="shared" si="472"/>
        <v>#N/A</v>
      </c>
      <c r="I2627" s="152"/>
      <c r="J2627" s="152" t="e">
        <f t="shared" si="473"/>
        <v>#N/A</v>
      </c>
      <c r="K2627" s="152"/>
      <c r="L2627" s="152"/>
      <c r="M2627" s="152"/>
      <c r="N2627" s="152"/>
      <c r="O2627" s="152"/>
      <c r="P2627" s="152"/>
      <c r="Q2627" s="152"/>
      <c r="R2627" s="152"/>
      <c r="S2627" s="152"/>
      <c r="T2627" s="153" cm="1">
        <f t="array" ref="T2627">MATCH(1,(TDU_Info!$C$5:$C$111=$T$6)*(TDU_Info!$B$5:$B$111&lt;=$B2627),0)</f>
        <v>83</v>
      </c>
      <c r="U2627" s="152">
        <f>100*(INDEX(TDU_Info!$E$5:$E$111,$T2627)/T$11+INDEX(TDU_Info!$F$5:$F$111,$T2627))</f>
        <v>5.3093999999999992</v>
      </c>
      <c r="V2627" s="152">
        <v>4.3460000000000001</v>
      </c>
      <c r="W2627" s="152">
        <v>7.3819999999999997</v>
      </c>
      <c r="X2627" s="152">
        <v>7.62</v>
      </c>
      <c r="Y2627" s="152">
        <v>7.97</v>
      </c>
      <c r="Z2627" s="152">
        <v>4.7809999999999997</v>
      </c>
      <c r="AA2627" s="152">
        <v>7.5810000000000004</v>
      </c>
      <c r="AB2627" s="152">
        <v>8.02</v>
      </c>
      <c r="AC2627" s="152">
        <v>8.34</v>
      </c>
      <c r="AD2627" s="152">
        <v>4.0789999999999997</v>
      </c>
      <c r="AE2627" s="152">
        <v>7.391</v>
      </c>
      <c r="AF2627" s="152">
        <v>7.62</v>
      </c>
      <c r="AG2627" s="152">
        <v>7.97</v>
      </c>
      <c r="AH2627" s="152">
        <v>4.5999999999999996</v>
      </c>
      <c r="AI2627" s="152">
        <v>7.5910000000000002</v>
      </c>
      <c r="AJ2627" s="152">
        <v>8.02</v>
      </c>
      <c r="AK2627" s="152">
        <v>8.2439999999999998</v>
      </c>
      <c r="AL2627" s="152" t="e">
        <f t="shared" si="474"/>
        <v>#N/A</v>
      </c>
      <c r="AM2627" s="152" t="e">
        <f t="shared" si="475"/>
        <v>#N/A</v>
      </c>
      <c r="AN2627" s="152" t="e">
        <f>NA()</f>
        <v>#N/A</v>
      </c>
      <c r="AO2627" s="152" t="e">
        <f>NA()</f>
        <v>#N/A</v>
      </c>
      <c r="AP2627" s="152">
        <f t="shared" si="483"/>
        <v>6.9706000000000001</v>
      </c>
      <c r="AQ2627" s="152"/>
      <c r="AR2627" s="152"/>
      <c r="AS2627" s="153">
        <f t="shared" si="495"/>
        <v>55</v>
      </c>
      <c r="AT2627" s="153">
        <f t="shared" si="492"/>
        <v>1</v>
      </c>
      <c r="AU2627" s="153">
        <f t="shared" si="493"/>
        <v>0</v>
      </c>
      <c r="AV2627" s="153">
        <f t="shared" si="494"/>
        <v>0</v>
      </c>
      <c r="BA2627">
        <f t="shared" si="496"/>
        <v>24</v>
      </c>
    </row>
    <row r="2628" spans="2:53" x14ac:dyDescent="0.25">
      <c r="B2628" s="155">
        <f t="shared" si="480"/>
        <v>45347.999305555553</v>
      </c>
      <c r="C2628" s="155">
        <f t="shared" si="497"/>
        <v>45347.999305555553</v>
      </c>
      <c r="D2628" s="152">
        <f t="shared" si="471"/>
        <v>7.62</v>
      </c>
      <c r="E2628" s="152"/>
      <c r="F2628" s="152"/>
      <c r="G2628" s="152"/>
      <c r="H2628" s="152" t="e">
        <f t="shared" si="472"/>
        <v>#N/A</v>
      </c>
      <c r="I2628" s="152"/>
      <c r="J2628" s="152" t="e">
        <f t="shared" si="473"/>
        <v>#N/A</v>
      </c>
      <c r="K2628" s="152"/>
      <c r="L2628" s="152"/>
      <c r="M2628" s="152"/>
      <c r="N2628" s="152"/>
      <c r="O2628" s="152"/>
      <c r="P2628" s="152"/>
      <c r="Q2628" s="152"/>
      <c r="R2628" s="152"/>
      <c r="S2628" s="152"/>
      <c r="T2628" s="153" cm="1">
        <f t="array" ref="T2628">MATCH(1,(TDU_Info!$C$5:$C$111=$T$6)*(TDU_Info!$B$5:$B$111&lt;=$B2628),0)</f>
        <v>83</v>
      </c>
      <c r="U2628" s="152">
        <f>100*(INDEX(TDU_Info!$E$5:$E$111,$T2628)/T$11+INDEX(TDU_Info!$F$5:$F$111,$T2628))</f>
        <v>5.3093999999999992</v>
      </c>
      <c r="V2628" s="152">
        <v>4.3460000000000001</v>
      </c>
      <c r="W2628" s="152">
        <v>7.3819999999999997</v>
      </c>
      <c r="X2628" s="152">
        <v>7.62</v>
      </c>
      <c r="Y2628" s="152">
        <v>7.97</v>
      </c>
      <c r="Z2628" s="152">
        <v>4.7809999999999997</v>
      </c>
      <c r="AA2628" s="152">
        <v>7.5810000000000004</v>
      </c>
      <c r="AB2628" s="152">
        <v>8.02</v>
      </c>
      <c r="AC2628" s="152">
        <v>8.34</v>
      </c>
      <c r="AD2628" s="152">
        <v>4.0789999999999997</v>
      </c>
      <c r="AE2628" s="152">
        <v>7.391</v>
      </c>
      <c r="AF2628" s="152">
        <v>7.62</v>
      </c>
      <c r="AG2628" s="152">
        <v>7.97</v>
      </c>
      <c r="AH2628" s="152">
        <v>4.5999999999999996</v>
      </c>
      <c r="AI2628" s="152">
        <v>7.5910000000000002</v>
      </c>
      <c r="AJ2628" s="152">
        <v>8.02</v>
      </c>
      <c r="AK2628" s="152">
        <v>8.2439999999999998</v>
      </c>
      <c r="AL2628" s="152" t="e">
        <f t="shared" si="474"/>
        <v>#N/A</v>
      </c>
      <c r="AM2628" s="152" t="e">
        <f t="shared" si="475"/>
        <v>#N/A</v>
      </c>
      <c r="AN2628" s="152" t="e">
        <f>NA()</f>
        <v>#N/A</v>
      </c>
      <c r="AO2628" s="152" t="e">
        <f>NA()</f>
        <v>#N/A</v>
      </c>
      <c r="AP2628" s="152">
        <f t="shared" si="483"/>
        <v>6.9706000000000001</v>
      </c>
      <c r="AQ2628" s="152"/>
      <c r="AR2628" s="152"/>
      <c r="AS2628" s="153">
        <f t="shared" si="495"/>
        <v>56</v>
      </c>
      <c r="AT2628" s="153">
        <f t="shared" si="492"/>
        <v>1</v>
      </c>
      <c r="AU2628" s="153">
        <f t="shared" si="493"/>
        <v>0</v>
      </c>
      <c r="AV2628" s="153">
        <f t="shared" si="494"/>
        <v>0</v>
      </c>
      <c r="BA2628">
        <f t="shared" si="496"/>
        <v>25</v>
      </c>
    </row>
    <row r="2629" spans="2:53" x14ac:dyDescent="0.25">
      <c r="B2629" s="155">
        <f t="shared" si="480"/>
        <v>45348.999305555553</v>
      </c>
      <c r="C2629" s="155">
        <f t="shared" si="497"/>
        <v>45348.999305555553</v>
      </c>
      <c r="D2629" s="152">
        <f t="shared" si="471"/>
        <v>7.62</v>
      </c>
      <c r="E2629" s="152"/>
      <c r="F2629" s="152"/>
      <c r="G2629" s="152"/>
      <c r="H2629" s="152" t="e">
        <f t="shared" si="472"/>
        <v>#N/A</v>
      </c>
      <c r="I2629" s="152"/>
      <c r="J2629" s="152" t="e">
        <f t="shared" si="473"/>
        <v>#N/A</v>
      </c>
      <c r="K2629" s="152"/>
      <c r="L2629" s="152"/>
      <c r="M2629" s="152"/>
      <c r="N2629" s="152"/>
      <c r="O2629" s="152"/>
      <c r="P2629" s="152"/>
      <c r="Q2629" s="152"/>
      <c r="R2629" s="152"/>
      <c r="S2629" s="152"/>
      <c r="T2629" s="153" cm="1">
        <f t="array" ref="T2629">MATCH(1,(TDU_Info!$C$5:$C$111=$T$6)*(TDU_Info!$B$5:$B$111&lt;=$B2629),0)</f>
        <v>83</v>
      </c>
      <c r="U2629" s="152">
        <f>100*(INDEX(TDU_Info!$E$5:$E$111,$T2629)/T$11+INDEX(TDU_Info!$F$5:$F$111,$T2629))</f>
        <v>5.3093999999999992</v>
      </c>
      <c r="V2629" s="152">
        <v>4.1710000000000003</v>
      </c>
      <c r="W2629" s="152">
        <v>7.3819999999999997</v>
      </c>
      <c r="X2629" s="152">
        <v>7.62</v>
      </c>
      <c r="Y2629" s="152">
        <v>7.97</v>
      </c>
      <c r="Z2629" s="152">
        <v>4.7809999999999997</v>
      </c>
      <c r="AA2629" s="152">
        <v>7.5810000000000004</v>
      </c>
      <c r="AB2629" s="152">
        <v>8.02</v>
      </c>
      <c r="AC2629" s="152">
        <v>8.34</v>
      </c>
      <c r="AD2629" s="152">
        <v>4.0919999999999996</v>
      </c>
      <c r="AE2629" s="152">
        <v>7.391</v>
      </c>
      <c r="AF2629" s="152">
        <v>7.62</v>
      </c>
      <c r="AG2629" s="152">
        <v>7.97</v>
      </c>
      <c r="AH2629" s="152">
        <v>4.5999999999999996</v>
      </c>
      <c r="AI2629" s="152">
        <v>7.5910000000000002</v>
      </c>
      <c r="AJ2629" s="152">
        <v>8.02</v>
      </c>
      <c r="AK2629" s="152">
        <v>8.2439999999999998</v>
      </c>
      <c r="AL2629" s="152" t="e">
        <f t="shared" si="474"/>
        <v>#N/A</v>
      </c>
      <c r="AM2629" s="152" t="e">
        <f t="shared" si="475"/>
        <v>#N/A</v>
      </c>
      <c r="AN2629" s="152" t="e">
        <f>NA()</f>
        <v>#N/A</v>
      </c>
      <c r="AO2629" s="152" t="e">
        <f>NA()</f>
        <v>#N/A</v>
      </c>
      <c r="AP2629" s="152">
        <f t="shared" si="483"/>
        <v>6.9706000000000001</v>
      </c>
      <c r="AQ2629" s="152"/>
      <c r="AR2629" s="152"/>
      <c r="AS2629" s="153">
        <f t="shared" si="495"/>
        <v>57</v>
      </c>
      <c r="AT2629" s="153">
        <f t="shared" si="492"/>
        <v>1</v>
      </c>
      <c r="AU2629" s="153">
        <f t="shared" si="493"/>
        <v>0</v>
      </c>
      <c r="AV2629" s="153">
        <f t="shared" si="494"/>
        <v>0</v>
      </c>
      <c r="BA2629">
        <f t="shared" si="496"/>
        <v>26</v>
      </c>
    </row>
    <row r="2630" spans="2:53" x14ac:dyDescent="0.25">
      <c r="B2630" s="155">
        <f t="shared" si="480"/>
        <v>45349.999305555553</v>
      </c>
      <c r="C2630" s="155">
        <f t="shared" si="497"/>
        <v>45349.999305555553</v>
      </c>
      <c r="D2630" s="152">
        <f t="shared" si="471"/>
        <v>7.62</v>
      </c>
      <c r="E2630" s="152"/>
      <c r="F2630" s="152"/>
      <c r="G2630" s="152"/>
      <c r="H2630" s="152" t="e">
        <f t="shared" si="472"/>
        <v>#N/A</v>
      </c>
      <c r="I2630" s="152"/>
      <c r="J2630" s="152" t="e">
        <f t="shared" si="473"/>
        <v>#N/A</v>
      </c>
      <c r="K2630" s="152"/>
      <c r="L2630" s="152"/>
      <c r="M2630" s="152"/>
      <c r="N2630" s="152"/>
      <c r="O2630" s="152"/>
      <c r="P2630" s="152"/>
      <c r="Q2630" s="152"/>
      <c r="R2630" s="152"/>
      <c r="S2630" s="152"/>
      <c r="T2630" s="153" cm="1">
        <f t="array" ref="T2630">MATCH(1,(TDU_Info!$C$5:$C$111=$T$6)*(TDU_Info!$B$5:$B$111&lt;=$B2630),0)</f>
        <v>83</v>
      </c>
      <c r="U2630" s="152">
        <f>100*(INDEX(TDU_Info!$E$5:$E$111,$T2630)/T$11+INDEX(TDU_Info!$F$5:$F$111,$T2630))</f>
        <v>5.3093999999999992</v>
      </c>
      <c r="V2630" s="152">
        <v>4.1710000000000003</v>
      </c>
      <c r="W2630" s="152">
        <v>7.3819999999999997</v>
      </c>
      <c r="X2630" s="152">
        <v>7.62</v>
      </c>
      <c r="Y2630" s="152">
        <v>7.97</v>
      </c>
      <c r="Z2630" s="152">
        <v>4.7809999999999997</v>
      </c>
      <c r="AA2630" s="152">
        <v>7.5810000000000004</v>
      </c>
      <c r="AB2630" s="152">
        <v>8.02</v>
      </c>
      <c r="AC2630" s="152">
        <v>8.34</v>
      </c>
      <c r="AD2630" s="152">
        <v>4.0919999999999996</v>
      </c>
      <c r="AE2630" s="152">
        <v>7.391</v>
      </c>
      <c r="AF2630" s="152">
        <v>7.62</v>
      </c>
      <c r="AG2630" s="152">
        <v>7.97</v>
      </c>
      <c r="AH2630" s="152">
        <v>4.5999999999999996</v>
      </c>
      <c r="AI2630" s="152">
        <v>7.5910000000000002</v>
      </c>
      <c r="AJ2630" s="152">
        <v>8.02</v>
      </c>
      <c r="AK2630" s="152">
        <v>8.2439999999999998</v>
      </c>
      <c r="AL2630" s="152" t="e">
        <f t="shared" si="474"/>
        <v>#N/A</v>
      </c>
      <c r="AM2630" s="152" t="e">
        <f t="shared" si="475"/>
        <v>#N/A</v>
      </c>
      <c r="AN2630" s="152" t="e">
        <f>NA()</f>
        <v>#N/A</v>
      </c>
      <c r="AO2630" s="152" t="e">
        <f>NA()</f>
        <v>#N/A</v>
      </c>
      <c r="AP2630" s="152">
        <f t="shared" si="483"/>
        <v>6.9706000000000001</v>
      </c>
      <c r="AQ2630" s="152"/>
      <c r="AR2630" s="152"/>
      <c r="AS2630" s="153">
        <f t="shared" si="495"/>
        <v>58</v>
      </c>
      <c r="AT2630" s="153">
        <f t="shared" si="492"/>
        <v>1</v>
      </c>
      <c r="AU2630" s="153">
        <f t="shared" si="493"/>
        <v>0</v>
      </c>
      <c r="AV2630" s="153">
        <f t="shared" si="494"/>
        <v>0</v>
      </c>
      <c r="BA2630">
        <f t="shared" si="496"/>
        <v>27</v>
      </c>
    </row>
    <row r="2631" spans="2:53" x14ac:dyDescent="0.25">
      <c r="B2631" s="155">
        <f t="shared" si="480"/>
        <v>45350.999305555553</v>
      </c>
      <c r="C2631" s="155">
        <f t="shared" si="497"/>
        <v>45350.999305555553</v>
      </c>
      <c r="D2631" s="152">
        <f t="shared" si="471"/>
        <v>7.72</v>
      </c>
      <c r="E2631" s="152"/>
      <c r="F2631" s="152"/>
      <c r="G2631" s="152"/>
      <c r="H2631" s="152" t="e">
        <f t="shared" si="472"/>
        <v>#N/A</v>
      </c>
      <c r="I2631" s="152"/>
      <c r="J2631" s="152" t="e">
        <f t="shared" si="473"/>
        <v>#N/A</v>
      </c>
      <c r="K2631" s="152"/>
      <c r="L2631" s="152"/>
      <c r="M2631" s="152"/>
      <c r="N2631" s="152"/>
      <c r="O2631" s="152"/>
      <c r="P2631" s="152"/>
      <c r="Q2631" s="152"/>
      <c r="R2631" s="152"/>
      <c r="S2631" s="152"/>
      <c r="T2631" s="153" cm="1">
        <f t="array" ref="T2631">MATCH(1,(TDU_Info!$C$5:$C$111=$T$6)*(TDU_Info!$B$5:$B$111&lt;=$B2631),0)</f>
        <v>83</v>
      </c>
      <c r="U2631" s="152">
        <f>100*(INDEX(TDU_Info!$E$5:$E$111,$T2631)/T$11+INDEX(TDU_Info!$F$5:$F$111,$T2631))</f>
        <v>5.3093999999999992</v>
      </c>
      <c r="V2631" s="152">
        <v>4.1710000000000003</v>
      </c>
      <c r="W2631" s="152">
        <v>8.4819999999999993</v>
      </c>
      <c r="X2631" s="152">
        <v>7.72</v>
      </c>
      <c r="Y2631" s="152">
        <v>7.97</v>
      </c>
      <c r="Z2631" s="152">
        <v>4.7809999999999997</v>
      </c>
      <c r="AA2631" s="152">
        <v>8.7810000000000006</v>
      </c>
      <c r="AB2631" s="152">
        <v>8.02</v>
      </c>
      <c r="AC2631" s="152">
        <v>8.34</v>
      </c>
      <c r="AD2631" s="152">
        <v>3.992</v>
      </c>
      <c r="AE2631" s="152">
        <v>8.4909999999999997</v>
      </c>
      <c r="AF2631" s="152">
        <v>7.72</v>
      </c>
      <c r="AG2631" s="152">
        <v>7.97</v>
      </c>
      <c r="AH2631" s="152">
        <v>4.5999999999999996</v>
      </c>
      <c r="AI2631" s="152">
        <v>8.7910000000000004</v>
      </c>
      <c r="AJ2631" s="152">
        <v>8.02</v>
      </c>
      <c r="AK2631" s="152">
        <v>8.2439999999999998</v>
      </c>
      <c r="AL2631" s="152" t="e">
        <f t="shared" si="474"/>
        <v>#N/A</v>
      </c>
      <c r="AM2631" s="152" t="e">
        <f t="shared" si="475"/>
        <v>#N/A</v>
      </c>
      <c r="AN2631" s="152" t="e">
        <f>NA()</f>
        <v>#N/A</v>
      </c>
      <c r="AO2631" s="152" t="e">
        <f>NA()</f>
        <v>#N/A</v>
      </c>
      <c r="AP2631" s="152">
        <f t="shared" si="483"/>
        <v>6.9706000000000001</v>
      </c>
      <c r="AQ2631" s="152"/>
      <c r="AR2631" s="152"/>
      <c r="AS2631" s="153">
        <f t="shared" si="495"/>
        <v>59</v>
      </c>
      <c r="AT2631" s="153">
        <f t="shared" si="492"/>
        <v>1</v>
      </c>
      <c r="AU2631" s="153">
        <f t="shared" si="493"/>
        <v>0</v>
      </c>
      <c r="AV2631" s="153">
        <f t="shared" si="494"/>
        <v>0</v>
      </c>
      <c r="BA2631">
        <f t="shared" si="496"/>
        <v>28</v>
      </c>
    </row>
    <row r="2632" spans="2:53" x14ac:dyDescent="0.25">
      <c r="B2632" s="155">
        <f t="shared" si="480"/>
        <v>45351.999305555553</v>
      </c>
      <c r="C2632" s="155">
        <f t="shared" si="497"/>
        <v>45351.999305555553</v>
      </c>
      <c r="D2632" s="152">
        <f t="shared" si="471"/>
        <v>7.72</v>
      </c>
      <c r="E2632" s="152"/>
      <c r="F2632" s="152"/>
      <c r="G2632" s="152"/>
      <c r="H2632" s="152" t="e">
        <f t="shared" si="472"/>
        <v>#N/A</v>
      </c>
      <c r="I2632" s="152"/>
      <c r="J2632" s="152" t="e">
        <f t="shared" si="473"/>
        <v>#N/A</v>
      </c>
      <c r="K2632" s="152"/>
      <c r="L2632" s="152"/>
      <c r="M2632" s="152"/>
      <c r="N2632" s="152"/>
      <c r="O2632" s="152"/>
      <c r="P2632" s="152"/>
      <c r="Q2632" s="152"/>
      <c r="R2632" s="152"/>
      <c r="S2632" s="152"/>
      <c r="T2632" s="153" cm="1">
        <f t="array" ref="T2632">MATCH(1,(TDU_Info!$C$5:$C$111=$T$6)*(TDU_Info!$B$5:$B$111&lt;=$B2632),0)</f>
        <v>83</v>
      </c>
      <c r="U2632" s="152">
        <f>100*(INDEX(TDU_Info!$E$5:$E$111,$T2632)/T$11+INDEX(TDU_Info!$F$5:$F$111,$T2632))</f>
        <v>5.3093999999999992</v>
      </c>
      <c r="V2632" s="152">
        <v>4.1710000000000003</v>
      </c>
      <c r="W2632" s="152">
        <v>8.4819999999999993</v>
      </c>
      <c r="X2632" s="152">
        <v>7.72</v>
      </c>
      <c r="Y2632" s="152">
        <v>7.97</v>
      </c>
      <c r="Z2632" s="152">
        <v>4.7809999999999997</v>
      </c>
      <c r="AA2632" s="152">
        <v>8.7810000000000006</v>
      </c>
      <c r="AB2632" s="152">
        <v>8.02</v>
      </c>
      <c r="AC2632" s="152">
        <v>8.34</v>
      </c>
      <c r="AD2632" s="152">
        <v>3.992</v>
      </c>
      <c r="AE2632" s="152">
        <v>8.4909999999999997</v>
      </c>
      <c r="AF2632" s="152">
        <v>7.72</v>
      </c>
      <c r="AG2632" s="152">
        <v>7.97</v>
      </c>
      <c r="AH2632" s="152">
        <v>4.5999999999999996</v>
      </c>
      <c r="AI2632" s="152">
        <v>8.7910000000000004</v>
      </c>
      <c r="AJ2632" s="152">
        <v>8.02</v>
      </c>
      <c r="AK2632" s="152">
        <v>8.32</v>
      </c>
      <c r="AL2632" s="152" t="e">
        <f t="shared" si="474"/>
        <v>#N/A</v>
      </c>
      <c r="AM2632" s="152" t="e">
        <f t="shared" si="475"/>
        <v>#N/A</v>
      </c>
      <c r="AN2632" s="152" t="e">
        <f>NA()</f>
        <v>#N/A</v>
      </c>
      <c r="AO2632" s="152" t="e">
        <f>NA()</f>
        <v>#N/A</v>
      </c>
      <c r="AP2632" s="152">
        <f t="shared" si="483"/>
        <v>6.9706000000000001</v>
      </c>
      <c r="AQ2632" s="152"/>
      <c r="AR2632" s="152"/>
      <c r="AS2632" s="153">
        <f t="shared" si="495"/>
        <v>60</v>
      </c>
      <c r="AT2632" s="153">
        <f t="shared" si="492"/>
        <v>1</v>
      </c>
      <c r="AU2632" s="153">
        <f t="shared" si="493"/>
        <v>0</v>
      </c>
      <c r="AV2632" s="153">
        <f t="shared" si="494"/>
        <v>0</v>
      </c>
      <c r="BA2632">
        <f t="shared" si="496"/>
        <v>29</v>
      </c>
    </row>
    <row r="2633" spans="2:53" x14ac:dyDescent="0.25">
      <c r="B2633" s="155">
        <f t="shared" si="480"/>
        <v>45352.999305555553</v>
      </c>
      <c r="C2633" s="155">
        <f t="shared" si="497"/>
        <v>45352.999305555553</v>
      </c>
      <c r="D2633" s="152">
        <f t="shared" si="471"/>
        <v>7.72</v>
      </c>
      <c r="E2633" s="152"/>
      <c r="F2633" s="152"/>
      <c r="G2633" s="152"/>
      <c r="H2633" s="152" t="e">
        <f t="shared" si="472"/>
        <v>#N/A</v>
      </c>
      <c r="I2633" s="152"/>
      <c r="J2633" s="152" t="e">
        <f t="shared" si="473"/>
        <v>#N/A</v>
      </c>
      <c r="K2633" s="152"/>
      <c r="L2633" s="152"/>
      <c r="M2633" s="152"/>
      <c r="N2633" s="152"/>
      <c r="O2633" s="152"/>
      <c r="P2633" s="152"/>
      <c r="Q2633" s="152"/>
      <c r="R2633" s="152"/>
      <c r="S2633" s="152"/>
      <c r="T2633" s="153" cm="1">
        <f t="array" ref="T2633">MATCH(1,(TDU_Info!$C$5:$C$111=$T$6)*(TDU_Info!$B$5:$B$111&lt;=$B2633),0)</f>
        <v>82</v>
      </c>
      <c r="U2633" s="152">
        <f>100*(INDEX(TDU_Info!$E$5:$E$111,$T2633)/T$11+INDEX(TDU_Info!$F$5:$F$111,$T2633))</f>
        <v>4.7517999999999994</v>
      </c>
      <c r="V2633" s="152">
        <v>4.1710000000000003</v>
      </c>
      <c r="W2633" s="152">
        <v>8.4819999999999993</v>
      </c>
      <c r="X2633" s="152">
        <v>7.72</v>
      </c>
      <c r="Y2633" s="152">
        <v>7.97</v>
      </c>
      <c r="Z2633" s="152">
        <v>4.7809999999999997</v>
      </c>
      <c r="AA2633" s="152">
        <v>8.7810000000000006</v>
      </c>
      <c r="AB2633" s="152">
        <v>8.02</v>
      </c>
      <c r="AC2633" s="152">
        <v>8.34</v>
      </c>
      <c r="AD2633" s="152">
        <v>3.992</v>
      </c>
      <c r="AE2633" s="152">
        <v>8.4909999999999997</v>
      </c>
      <c r="AF2633" s="152">
        <v>7.72</v>
      </c>
      <c r="AG2633" s="152">
        <v>7.97</v>
      </c>
      <c r="AH2633" s="152">
        <v>4.5999999999999996</v>
      </c>
      <c r="AI2633" s="152">
        <v>8.7910000000000004</v>
      </c>
      <c r="AJ2633" s="152">
        <v>8.02</v>
      </c>
      <c r="AK2633" s="152">
        <v>8.32</v>
      </c>
      <c r="AL2633" s="152" t="e">
        <f t="shared" si="474"/>
        <v>#N/A</v>
      </c>
      <c r="AM2633" s="152" t="e">
        <f t="shared" si="475"/>
        <v>#N/A</v>
      </c>
      <c r="AN2633" s="152" t="e">
        <f>NA()</f>
        <v>#N/A</v>
      </c>
      <c r="AO2633" s="152" t="e">
        <f>NA()</f>
        <v>#N/A</v>
      </c>
      <c r="AP2633" s="152" t="e">
        <f t="shared" si="483"/>
        <v>#N/A</v>
      </c>
      <c r="AQ2633" s="152"/>
      <c r="AR2633" s="152"/>
      <c r="AS2633" s="153">
        <f t="shared" si="495"/>
        <v>61</v>
      </c>
      <c r="AT2633" s="153">
        <f t="shared" si="492"/>
        <v>1</v>
      </c>
      <c r="AU2633" s="153">
        <f t="shared" si="493"/>
        <v>0</v>
      </c>
      <c r="AV2633" s="153">
        <f t="shared" si="494"/>
        <v>0</v>
      </c>
      <c r="BA2633">
        <f t="shared" si="496"/>
        <v>1</v>
      </c>
    </row>
    <row r="2634" spans="2:53" x14ac:dyDescent="0.25">
      <c r="B2634" s="155">
        <f t="shared" si="480"/>
        <v>45353.999305555553</v>
      </c>
      <c r="C2634" s="155">
        <f t="shared" si="497"/>
        <v>45353.999305555553</v>
      </c>
      <c r="D2634" s="152">
        <f t="shared" si="471"/>
        <v>7.694</v>
      </c>
      <c r="E2634" s="152"/>
      <c r="F2634" s="152"/>
      <c r="G2634" s="152"/>
      <c r="H2634" s="152" t="e">
        <f t="shared" si="472"/>
        <v>#N/A</v>
      </c>
      <c r="I2634" s="152"/>
      <c r="J2634" s="152" t="e">
        <f t="shared" si="473"/>
        <v>#N/A</v>
      </c>
      <c r="K2634" s="152"/>
      <c r="L2634" s="152"/>
      <c r="M2634" s="152"/>
      <c r="N2634" s="152"/>
      <c r="O2634" s="152"/>
      <c r="P2634" s="152"/>
      <c r="Q2634" s="152"/>
      <c r="R2634" s="152"/>
      <c r="S2634" s="152"/>
      <c r="T2634" s="153" cm="1">
        <f t="array" ref="T2634">MATCH(1,(TDU_Info!$C$5:$C$111=$T$6)*(TDU_Info!$B$5:$B$111&lt;=$B2634),0)</f>
        <v>82</v>
      </c>
      <c r="U2634" s="152">
        <f>100*(INDEX(TDU_Info!$E$5:$E$111,$T2634)/T$11+INDEX(TDU_Info!$F$5:$F$111,$T2634))</f>
        <v>4.7517999999999994</v>
      </c>
      <c r="V2634" s="152">
        <v>4.1109999999999998</v>
      </c>
      <c r="W2634" s="152">
        <v>8.4819999999999993</v>
      </c>
      <c r="X2634" s="152">
        <v>7.72</v>
      </c>
      <c r="Y2634" s="152">
        <v>7.97</v>
      </c>
      <c r="Z2634" s="152">
        <v>4.7160000000000002</v>
      </c>
      <c r="AA2634" s="152">
        <v>8.7810000000000006</v>
      </c>
      <c r="AB2634" s="152">
        <v>8.02</v>
      </c>
      <c r="AC2634" s="152">
        <v>8.34</v>
      </c>
      <c r="AD2634" s="152">
        <v>3.9550000000000001</v>
      </c>
      <c r="AE2634" s="152">
        <v>8.4909999999999997</v>
      </c>
      <c r="AF2634" s="152">
        <v>7.694</v>
      </c>
      <c r="AG2634" s="152">
        <v>7.9569999999999999</v>
      </c>
      <c r="AH2634" s="152">
        <v>4.5579999999999998</v>
      </c>
      <c r="AI2634" s="152">
        <v>8.7910000000000004</v>
      </c>
      <c r="AJ2634" s="152">
        <v>8.02</v>
      </c>
      <c r="AK2634" s="152">
        <v>8.2769999999999992</v>
      </c>
      <c r="AL2634" s="152" t="e">
        <f t="shared" si="474"/>
        <v>#N/A</v>
      </c>
      <c r="AM2634" s="152" t="e">
        <f t="shared" si="475"/>
        <v>#N/A</v>
      </c>
      <c r="AN2634" s="152" t="e">
        <f>NA()</f>
        <v>#N/A</v>
      </c>
      <c r="AO2634" s="152" t="e">
        <f>NA()</f>
        <v>#N/A</v>
      </c>
      <c r="AP2634" s="152">
        <f t="shared" si="483"/>
        <v>7.5282</v>
      </c>
      <c r="AQ2634" s="152"/>
      <c r="AR2634" s="152"/>
      <c r="AS2634" s="153">
        <f t="shared" ref="AS2634:AS2664" si="498">ROUNDUP(B2634-DATE(YEAR(B2634),1,1),0)</f>
        <v>62</v>
      </c>
      <c r="AT2634" s="153">
        <f t="shared" si="492"/>
        <v>1</v>
      </c>
      <c r="AU2634" s="153">
        <f t="shared" si="493"/>
        <v>0</v>
      </c>
      <c r="AV2634" s="153">
        <f t="shared" si="494"/>
        <v>0</v>
      </c>
      <c r="BA2634">
        <f t="shared" ref="BA2634:BA2664" si="499">DAY(C2634)</f>
        <v>2</v>
      </c>
    </row>
    <row r="2635" spans="2:53" x14ac:dyDescent="0.25">
      <c r="B2635" s="155">
        <f t="shared" si="480"/>
        <v>45354.999305555553</v>
      </c>
      <c r="C2635" s="155">
        <f t="shared" si="497"/>
        <v>45354.999305555553</v>
      </c>
      <c r="D2635" s="152">
        <f t="shared" ref="D2635:D2889" si="500">(INDEX($V2635:$AP2635,D$7)*(1+D$8)+D$9*100/$T$11)*(1+D$10)+(D$11*100/$T$11)+($T$5+D$10)*$U2635</f>
        <v>7.694</v>
      </c>
      <c r="E2635" s="152"/>
      <c r="F2635" s="152"/>
      <c r="G2635" s="152"/>
      <c r="H2635" s="152" t="e">
        <f t="shared" ref="H2635:H2889" si="501">IF(ISNA($C2635),NA(),(INDEX($V2635:$AP2635,H$7)*(1+H$8)+H$9*100/$T$11)*(1+H$10)+(H$11*100/$T$11)+($T$5+H$10)*$U2635)</f>
        <v>#N/A</v>
      </c>
      <c r="I2635" s="152"/>
      <c r="J2635" s="152" t="e">
        <f t="shared" ref="J2635:J2889" si="502">(INDEX($V2635:$AP2635,J$7)*(1+J$8)+J$9*100/$T$11)*(1+J$10)+(J$11*100/$T$11)+($T$5+J$10)*$U2635</f>
        <v>#N/A</v>
      </c>
      <c r="K2635" s="152"/>
      <c r="L2635" s="152"/>
      <c r="M2635" s="152"/>
      <c r="N2635" s="152"/>
      <c r="O2635" s="152"/>
      <c r="P2635" s="152"/>
      <c r="Q2635" s="152"/>
      <c r="R2635" s="152"/>
      <c r="S2635" s="152"/>
      <c r="T2635" s="153" cm="1">
        <f t="array" ref="T2635">MATCH(1,(TDU_Info!$C$5:$C$111=$T$6)*(TDU_Info!$B$5:$B$111&lt;=$B2635),0)</f>
        <v>82</v>
      </c>
      <c r="U2635" s="152">
        <f>100*(INDEX(TDU_Info!$E$5:$E$111,$T2635)/T$11+INDEX(TDU_Info!$F$5:$F$111,$T2635))</f>
        <v>4.7517999999999994</v>
      </c>
      <c r="V2635" s="152">
        <v>4.1109999999999998</v>
      </c>
      <c r="W2635" s="152">
        <v>8.4819999999999993</v>
      </c>
      <c r="X2635" s="152">
        <v>7.72</v>
      </c>
      <c r="Y2635" s="152">
        <v>7.97</v>
      </c>
      <c r="Z2635" s="152">
        <v>4.7160000000000002</v>
      </c>
      <c r="AA2635" s="152">
        <v>8.7810000000000006</v>
      </c>
      <c r="AB2635" s="152">
        <v>8.02</v>
      </c>
      <c r="AC2635" s="152">
        <v>8.34</v>
      </c>
      <c r="AD2635" s="152">
        <v>3.9550000000000001</v>
      </c>
      <c r="AE2635" s="152">
        <v>8.4909999999999997</v>
      </c>
      <c r="AF2635" s="152">
        <v>7.694</v>
      </c>
      <c r="AG2635" s="152">
        <v>7.9569999999999999</v>
      </c>
      <c r="AH2635" s="152">
        <v>4.5579999999999998</v>
      </c>
      <c r="AI2635" s="152">
        <v>8.7910000000000004</v>
      </c>
      <c r="AJ2635" s="152">
        <v>8.02</v>
      </c>
      <c r="AK2635" s="152">
        <v>8.2769999999999992</v>
      </c>
      <c r="AL2635" s="152" t="e">
        <f t="shared" ref="AL2635:AL2889" si="503">IF(DAY($B2635)=1,NA(),VLOOKUP($B2635,$BB$17:$BD$64,2,TRUE))</f>
        <v>#N/A</v>
      </c>
      <c r="AM2635" s="152" t="e">
        <f t="shared" ref="AM2635:AM2889" si="504">IF(DAY($B2635)=1,NA(),VLOOKUP($B2635,$BB$17:$BD$64,3,TRUE))</f>
        <v>#N/A</v>
      </c>
      <c r="AN2635" s="152" t="e">
        <f>NA()</f>
        <v>#N/A</v>
      </c>
      <c r="AO2635" s="152" t="e">
        <f>NA()</f>
        <v>#N/A</v>
      </c>
      <c r="AP2635" s="152">
        <f t="shared" si="483"/>
        <v>7.5282</v>
      </c>
      <c r="AQ2635" s="152"/>
      <c r="AR2635" s="152"/>
      <c r="AS2635" s="153">
        <f t="shared" si="498"/>
        <v>63</v>
      </c>
      <c r="AT2635" s="153">
        <f t="shared" si="492"/>
        <v>1</v>
      </c>
      <c r="AU2635" s="153">
        <f t="shared" si="493"/>
        <v>0</v>
      </c>
      <c r="AV2635" s="153">
        <f t="shared" si="494"/>
        <v>0</v>
      </c>
      <c r="BA2635">
        <f t="shared" si="499"/>
        <v>3</v>
      </c>
    </row>
    <row r="2636" spans="2:53" x14ac:dyDescent="0.25">
      <c r="B2636" s="155">
        <f t="shared" si="480"/>
        <v>45355.999305555553</v>
      </c>
      <c r="C2636" s="155">
        <f t="shared" si="497"/>
        <v>45355.999305555553</v>
      </c>
      <c r="D2636" s="152">
        <f t="shared" si="500"/>
        <v>7.694</v>
      </c>
      <c r="E2636" s="152"/>
      <c r="F2636" s="152"/>
      <c r="G2636" s="152"/>
      <c r="H2636" s="152" t="e">
        <f t="shared" si="501"/>
        <v>#N/A</v>
      </c>
      <c r="I2636" s="152"/>
      <c r="J2636" s="152" t="e">
        <f t="shared" si="502"/>
        <v>#N/A</v>
      </c>
      <c r="K2636" s="152"/>
      <c r="L2636" s="152"/>
      <c r="M2636" s="152"/>
      <c r="N2636" s="152"/>
      <c r="O2636" s="152"/>
      <c r="P2636" s="152"/>
      <c r="Q2636" s="152"/>
      <c r="R2636" s="152"/>
      <c r="S2636" s="152"/>
      <c r="T2636" s="153" cm="1">
        <f t="array" ref="T2636">MATCH(1,(TDU_Info!$C$5:$C$111=$T$6)*(TDU_Info!$B$5:$B$111&lt;=$B2636),0)</f>
        <v>82</v>
      </c>
      <c r="U2636" s="152">
        <f>100*(INDEX(TDU_Info!$E$5:$E$111,$T2636)/T$11+INDEX(TDU_Info!$F$5:$F$111,$T2636))</f>
        <v>4.7517999999999994</v>
      </c>
      <c r="V2636" s="152">
        <v>4.1109999999999998</v>
      </c>
      <c r="W2636" s="152">
        <v>8.4819999999999993</v>
      </c>
      <c r="X2636" s="152">
        <v>7.72</v>
      </c>
      <c r="Y2636" s="152">
        <v>7.97</v>
      </c>
      <c r="Z2636" s="152">
        <v>4.7160000000000002</v>
      </c>
      <c r="AA2636" s="152">
        <v>8.7810000000000006</v>
      </c>
      <c r="AB2636" s="152">
        <v>8.02</v>
      </c>
      <c r="AC2636" s="152">
        <v>8.34</v>
      </c>
      <c r="AD2636" s="152">
        <v>3.9550000000000001</v>
      </c>
      <c r="AE2636" s="152">
        <v>8.4909999999999997</v>
      </c>
      <c r="AF2636" s="152">
        <v>7.694</v>
      </c>
      <c r="AG2636" s="152">
        <v>7.9569999999999999</v>
      </c>
      <c r="AH2636" s="152">
        <v>4.5579999999999998</v>
      </c>
      <c r="AI2636" s="152">
        <v>8.7910000000000004</v>
      </c>
      <c r="AJ2636" s="152">
        <v>8.02</v>
      </c>
      <c r="AK2636" s="152">
        <v>8.2769999999999992</v>
      </c>
      <c r="AL2636" s="152" t="e">
        <f t="shared" si="503"/>
        <v>#N/A</v>
      </c>
      <c r="AM2636" s="152" t="e">
        <f t="shared" si="504"/>
        <v>#N/A</v>
      </c>
      <c r="AN2636" s="152" t="e">
        <f>NA()</f>
        <v>#N/A</v>
      </c>
      <c r="AO2636" s="152" t="e">
        <f>NA()</f>
        <v>#N/A</v>
      </c>
      <c r="AP2636" s="152">
        <f t="shared" si="483"/>
        <v>7.5282</v>
      </c>
      <c r="AQ2636" s="152"/>
      <c r="AR2636" s="152"/>
      <c r="AS2636" s="153">
        <f t="shared" si="498"/>
        <v>64</v>
      </c>
      <c r="AT2636" s="153">
        <f t="shared" si="492"/>
        <v>1</v>
      </c>
      <c r="AU2636" s="153">
        <f t="shared" si="493"/>
        <v>0</v>
      </c>
      <c r="AV2636" s="153">
        <f t="shared" si="494"/>
        <v>0</v>
      </c>
      <c r="BA2636">
        <f t="shared" si="499"/>
        <v>4</v>
      </c>
    </row>
    <row r="2637" spans="2:53" x14ac:dyDescent="0.25">
      <c r="B2637" s="155">
        <f t="shared" si="480"/>
        <v>45356.999305555553</v>
      </c>
      <c r="C2637" s="155">
        <f t="shared" si="497"/>
        <v>45356.999305555553</v>
      </c>
      <c r="D2637" s="152">
        <f t="shared" si="500"/>
        <v>7.694</v>
      </c>
      <c r="E2637" s="152"/>
      <c r="F2637" s="152"/>
      <c r="G2637" s="152"/>
      <c r="H2637" s="152" t="e">
        <f t="shared" si="501"/>
        <v>#N/A</v>
      </c>
      <c r="I2637" s="152"/>
      <c r="J2637" s="152" t="e">
        <f t="shared" si="502"/>
        <v>#N/A</v>
      </c>
      <c r="K2637" s="152"/>
      <c r="L2637" s="152"/>
      <c r="M2637" s="152"/>
      <c r="N2637" s="152"/>
      <c r="O2637" s="152"/>
      <c r="P2637" s="152"/>
      <c r="Q2637" s="152"/>
      <c r="R2637" s="152"/>
      <c r="S2637" s="152"/>
      <c r="T2637" s="153" cm="1">
        <f t="array" ref="T2637">MATCH(1,(TDU_Info!$C$5:$C$111=$T$6)*(TDU_Info!$B$5:$B$111&lt;=$B2637),0)</f>
        <v>82</v>
      </c>
      <c r="U2637" s="152">
        <f>100*(INDEX(TDU_Info!$E$5:$E$111,$T2637)/T$11+INDEX(TDU_Info!$F$5:$F$111,$T2637))</f>
        <v>4.7517999999999994</v>
      </c>
      <c r="V2637" s="152">
        <v>4.1109999999999998</v>
      </c>
      <c r="W2637" s="152">
        <v>8.4819999999999993</v>
      </c>
      <c r="X2637" s="152">
        <v>7.72</v>
      </c>
      <c r="Y2637" s="152">
        <v>7.97</v>
      </c>
      <c r="Z2637" s="152">
        <v>4.7160000000000002</v>
      </c>
      <c r="AA2637" s="152">
        <v>8.7810000000000006</v>
      </c>
      <c r="AB2637" s="152">
        <v>8.02</v>
      </c>
      <c r="AC2637" s="152">
        <v>8.34</v>
      </c>
      <c r="AD2637" s="152">
        <v>3.9550000000000001</v>
      </c>
      <c r="AE2637" s="152">
        <v>8.4909999999999997</v>
      </c>
      <c r="AF2637" s="152">
        <v>7.694</v>
      </c>
      <c r="AG2637" s="152">
        <v>7.9569999999999999</v>
      </c>
      <c r="AH2637" s="152">
        <v>4.4809999999999999</v>
      </c>
      <c r="AI2637" s="152">
        <v>8.7910000000000004</v>
      </c>
      <c r="AJ2637" s="152">
        <v>8.02</v>
      </c>
      <c r="AK2637" s="152">
        <v>8.2769999999999992</v>
      </c>
      <c r="AL2637" s="152" t="e">
        <f t="shared" si="503"/>
        <v>#N/A</v>
      </c>
      <c r="AM2637" s="152" t="e">
        <f t="shared" si="504"/>
        <v>#N/A</v>
      </c>
      <c r="AN2637" s="152" t="e">
        <f>NA()</f>
        <v>#N/A</v>
      </c>
      <c r="AO2637" s="152" t="e">
        <f>NA()</f>
        <v>#N/A</v>
      </c>
      <c r="AP2637" s="152">
        <f t="shared" si="483"/>
        <v>7.5282</v>
      </c>
      <c r="AQ2637" s="152"/>
      <c r="AR2637" s="152"/>
      <c r="AS2637" s="153">
        <f t="shared" si="498"/>
        <v>65</v>
      </c>
      <c r="AT2637" s="153">
        <f t="shared" si="492"/>
        <v>1</v>
      </c>
      <c r="AU2637" s="153">
        <f t="shared" si="493"/>
        <v>0</v>
      </c>
      <c r="AV2637" s="153">
        <f t="shared" si="494"/>
        <v>0</v>
      </c>
      <c r="BA2637">
        <f t="shared" si="499"/>
        <v>5</v>
      </c>
    </row>
    <row r="2638" spans="2:53" x14ac:dyDescent="0.25">
      <c r="B2638" s="155">
        <f t="shared" si="480"/>
        <v>45357.999305555553</v>
      </c>
      <c r="C2638" s="155">
        <f t="shared" si="497"/>
        <v>45357.999305555553</v>
      </c>
      <c r="D2638" s="152">
        <f t="shared" si="500"/>
        <v>7.694</v>
      </c>
      <c r="E2638" s="152"/>
      <c r="F2638" s="152"/>
      <c r="G2638" s="152"/>
      <c r="H2638" s="152" t="e">
        <f t="shared" si="501"/>
        <v>#N/A</v>
      </c>
      <c r="I2638" s="152"/>
      <c r="J2638" s="152" t="e">
        <f t="shared" si="502"/>
        <v>#N/A</v>
      </c>
      <c r="K2638" s="152"/>
      <c r="L2638" s="152"/>
      <c r="M2638" s="152"/>
      <c r="N2638" s="152"/>
      <c r="O2638" s="152"/>
      <c r="P2638" s="152"/>
      <c r="Q2638" s="152"/>
      <c r="R2638" s="152"/>
      <c r="S2638" s="152"/>
      <c r="T2638" s="153" cm="1">
        <f t="array" ref="T2638">MATCH(1,(TDU_Info!$C$5:$C$111=$T$6)*(TDU_Info!$B$5:$B$111&lt;=$B2638),0)</f>
        <v>82</v>
      </c>
      <c r="U2638" s="152">
        <f>100*(INDEX(TDU_Info!$E$5:$E$111,$T2638)/T$11+INDEX(TDU_Info!$F$5:$F$111,$T2638))</f>
        <v>4.7517999999999994</v>
      </c>
      <c r="V2638" s="152">
        <v>4.1109999999999998</v>
      </c>
      <c r="W2638" s="152">
        <v>8.4819999999999993</v>
      </c>
      <c r="X2638" s="152">
        <v>7.87</v>
      </c>
      <c r="Y2638" s="152">
        <v>7.97</v>
      </c>
      <c r="Z2638" s="152">
        <v>4.7160000000000002</v>
      </c>
      <c r="AA2638" s="152">
        <v>8.7810000000000006</v>
      </c>
      <c r="AB2638" s="152">
        <v>8.1</v>
      </c>
      <c r="AC2638" s="152">
        <v>8.34</v>
      </c>
      <c r="AD2638" s="152">
        <v>3.9550000000000001</v>
      </c>
      <c r="AE2638" s="152">
        <v>8.4909999999999997</v>
      </c>
      <c r="AF2638" s="152">
        <v>7.694</v>
      </c>
      <c r="AG2638" s="152">
        <v>7.9569999999999999</v>
      </c>
      <c r="AH2638" s="152">
        <v>4.4809999999999999</v>
      </c>
      <c r="AI2638" s="152">
        <v>8.7910000000000004</v>
      </c>
      <c r="AJ2638" s="152">
        <v>8.1</v>
      </c>
      <c r="AK2638" s="152">
        <v>8.2769999999999992</v>
      </c>
      <c r="AL2638" s="152" t="e">
        <f t="shared" si="503"/>
        <v>#N/A</v>
      </c>
      <c r="AM2638" s="152" t="e">
        <f t="shared" si="504"/>
        <v>#N/A</v>
      </c>
      <c r="AN2638" s="152" t="e">
        <f>NA()</f>
        <v>#N/A</v>
      </c>
      <c r="AO2638" s="152" t="e">
        <f>NA()</f>
        <v>#N/A</v>
      </c>
      <c r="AP2638" s="152">
        <f t="shared" si="483"/>
        <v>7.5282</v>
      </c>
      <c r="AQ2638" s="152"/>
      <c r="AR2638" s="152"/>
      <c r="AS2638" s="153">
        <f t="shared" si="498"/>
        <v>66</v>
      </c>
      <c r="AT2638" s="153">
        <f t="shared" si="492"/>
        <v>1</v>
      </c>
      <c r="AU2638" s="153">
        <f t="shared" si="493"/>
        <v>0</v>
      </c>
      <c r="AV2638" s="153">
        <f t="shared" si="494"/>
        <v>0</v>
      </c>
      <c r="BA2638">
        <f t="shared" si="499"/>
        <v>6</v>
      </c>
    </row>
    <row r="2639" spans="2:53" x14ac:dyDescent="0.25">
      <c r="B2639" s="155">
        <f t="shared" si="480"/>
        <v>45358.999305555553</v>
      </c>
      <c r="C2639" s="155">
        <f t="shared" si="497"/>
        <v>45358.999305555553</v>
      </c>
      <c r="D2639" s="152">
        <f t="shared" si="500"/>
        <v>7.694</v>
      </c>
      <c r="E2639" s="152"/>
      <c r="F2639" s="152"/>
      <c r="G2639" s="152"/>
      <c r="H2639" s="152" t="e">
        <f t="shared" si="501"/>
        <v>#N/A</v>
      </c>
      <c r="I2639" s="152"/>
      <c r="J2639" s="152" t="e">
        <f t="shared" si="502"/>
        <v>#N/A</v>
      </c>
      <c r="K2639" s="152"/>
      <c r="L2639" s="152"/>
      <c r="M2639" s="152"/>
      <c r="N2639" s="152"/>
      <c r="O2639" s="152"/>
      <c r="P2639" s="152"/>
      <c r="Q2639" s="152"/>
      <c r="R2639" s="152"/>
      <c r="S2639" s="152"/>
      <c r="T2639" s="153" cm="1">
        <f t="array" ref="T2639">MATCH(1,(TDU_Info!$C$5:$C$111=$T$6)*(TDU_Info!$B$5:$B$111&lt;=$B2639),0)</f>
        <v>82</v>
      </c>
      <c r="U2639" s="152">
        <f>100*(INDEX(TDU_Info!$E$5:$E$111,$T2639)/T$11+INDEX(TDU_Info!$F$5:$F$111,$T2639))</f>
        <v>4.7517999999999994</v>
      </c>
      <c r="V2639" s="152">
        <v>4.1109999999999998</v>
      </c>
      <c r="W2639" s="152">
        <v>8.4819999999999993</v>
      </c>
      <c r="X2639" s="152">
        <v>7.87</v>
      </c>
      <c r="Y2639" s="152">
        <v>7.97</v>
      </c>
      <c r="Z2639" s="152">
        <v>4.7160000000000002</v>
      </c>
      <c r="AA2639" s="152">
        <v>8.7810000000000006</v>
      </c>
      <c r="AB2639" s="152">
        <v>8.1</v>
      </c>
      <c r="AC2639" s="152">
        <v>8.34</v>
      </c>
      <c r="AD2639" s="152">
        <v>3.9550000000000001</v>
      </c>
      <c r="AE2639" s="152">
        <v>8.4909999999999997</v>
      </c>
      <c r="AF2639" s="152">
        <v>7.694</v>
      </c>
      <c r="AG2639" s="152">
        <v>7.9569999999999999</v>
      </c>
      <c r="AH2639" s="152">
        <v>4.4809999999999999</v>
      </c>
      <c r="AI2639" s="152">
        <v>8.7910000000000004</v>
      </c>
      <c r="AJ2639" s="152">
        <v>8.1</v>
      </c>
      <c r="AK2639" s="152">
        <v>8.2769999999999992</v>
      </c>
      <c r="AL2639" s="152" t="e">
        <f t="shared" si="503"/>
        <v>#N/A</v>
      </c>
      <c r="AM2639" s="152" t="e">
        <f t="shared" si="504"/>
        <v>#N/A</v>
      </c>
      <c r="AN2639" s="152" t="e">
        <f>NA()</f>
        <v>#N/A</v>
      </c>
      <c r="AO2639" s="152" t="e">
        <f>NA()</f>
        <v>#N/A</v>
      </c>
      <c r="AP2639" s="152">
        <f t="shared" si="483"/>
        <v>7.5282</v>
      </c>
      <c r="AQ2639" s="152"/>
      <c r="AR2639" s="152"/>
      <c r="AS2639" s="153">
        <f t="shared" si="498"/>
        <v>67</v>
      </c>
      <c r="AT2639" s="153">
        <f t="shared" si="492"/>
        <v>1</v>
      </c>
      <c r="AU2639" s="153">
        <f t="shared" si="493"/>
        <v>0</v>
      </c>
      <c r="AV2639" s="153">
        <f t="shared" si="494"/>
        <v>0</v>
      </c>
      <c r="BA2639">
        <f t="shared" si="499"/>
        <v>7</v>
      </c>
    </row>
    <row r="2640" spans="2:53" x14ac:dyDescent="0.25">
      <c r="B2640" s="155">
        <f t="shared" si="480"/>
        <v>45359.999305555553</v>
      </c>
      <c r="C2640" s="155">
        <f t="shared" si="497"/>
        <v>45359.999305555553</v>
      </c>
      <c r="D2640" s="152">
        <f t="shared" si="500"/>
        <v>7.694</v>
      </c>
      <c r="E2640" s="152"/>
      <c r="F2640" s="152"/>
      <c r="G2640" s="152"/>
      <c r="H2640" s="152" t="e">
        <f t="shared" si="501"/>
        <v>#N/A</v>
      </c>
      <c r="I2640" s="152"/>
      <c r="J2640" s="152" t="e">
        <f t="shared" si="502"/>
        <v>#N/A</v>
      </c>
      <c r="K2640" s="152"/>
      <c r="L2640" s="152"/>
      <c r="M2640" s="152"/>
      <c r="N2640" s="152"/>
      <c r="O2640" s="152"/>
      <c r="P2640" s="152"/>
      <c r="Q2640" s="152"/>
      <c r="R2640" s="152"/>
      <c r="S2640" s="152"/>
      <c r="T2640" s="153" cm="1">
        <f t="array" ref="T2640">MATCH(1,(TDU_Info!$C$5:$C$111=$T$6)*(TDU_Info!$B$5:$B$111&lt;=$B2640),0)</f>
        <v>82</v>
      </c>
      <c r="U2640" s="152">
        <f>100*(INDEX(TDU_Info!$E$5:$E$111,$T2640)/T$11+INDEX(TDU_Info!$F$5:$F$111,$T2640))</f>
        <v>4.7517999999999994</v>
      </c>
      <c r="V2640" s="152">
        <v>4.1109999999999998</v>
      </c>
      <c r="W2640" s="152">
        <v>8.4819999999999993</v>
      </c>
      <c r="X2640" s="152">
        <v>7.87</v>
      </c>
      <c r="Y2640" s="152">
        <v>7.97</v>
      </c>
      <c r="Z2640" s="152">
        <v>4.7160000000000002</v>
      </c>
      <c r="AA2640" s="152">
        <v>8.7810000000000006</v>
      </c>
      <c r="AB2640" s="152">
        <v>8.1</v>
      </c>
      <c r="AC2640" s="152">
        <v>8.34</v>
      </c>
      <c r="AD2640" s="152">
        <v>3.9550000000000001</v>
      </c>
      <c r="AE2640" s="152">
        <v>8.4909999999999997</v>
      </c>
      <c r="AF2640" s="152">
        <v>7.694</v>
      </c>
      <c r="AG2640" s="152">
        <v>7.9569999999999999</v>
      </c>
      <c r="AH2640" s="152">
        <v>4.4809999999999999</v>
      </c>
      <c r="AI2640" s="152">
        <v>8.7910000000000004</v>
      </c>
      <c r="AJ2640" s="152">
        <v>8.1</v>
      </c>
      <c r="AK2640" s="152">
        <v>8.2769999999999992</v>
      </c>
      <c r="AL2640" s="152" t="e">
        <f t="shared" si="503"/>
        <v>#N/A</v>
      </c>
      <c r="AM2640" s="152" t="e">
        <f t="shared" si="504"/>
        <v>#N/A</v>
      </c>
      <c r="AN2640" s="152" t="e">
        <f>NA()</f>
        <v>#N/A</v>
      </c>
      <c r="AO2640" s="152" t="e">
        <f>NA()</f>
        <v>#N/A</v>
      </c>
      <c r="AP2640" s="152">
        <f t="shared" si="483"/>
        <v>7.5282</v>
      </c>
      <c r="AQ2640" s="152"/>
      <c r="AR2640" s="152"/>
      <c r="AS2640" s="153">
        <f t="shared" si="498"/>
        <v>68</v>
      </c>
      <c r="AT2640" s="153">
        <f t="shared" si="492"/>
        <v>1</v>
      </c>
      <c r="AU2640" s="153">
        <f t="shared" si="493"/>
        <v>0</v>
      </c>
      <c r="AV2640" s="153">
        <f t="shared" si="494"/>
        <v>0</v>
      </c>
      <c r="BA2640">
        <f t="shared" si="499"/>
        <v>8</v>
      </c>
    </row>
    <row r="2641" spans="2:53" x14ac:dyDescent="0.25">
      <c r="B2641" s="155">
        <f t="shared" si="480"/>
        <v>45360.999305555553</v>
      </c>
      <c r="C2641" s="155">
        <f t="shared" si="497"/>
        <v>45360.999305555553</v>
      </c>
      <c r="D2641" s="152">
        <f t="shared" si="500"/>
        <v>7.694</v>
      </c>
      <c r="E2641" s="152"/>
      <c r="F2641" s="152"/>
      <c r="G2641" s="152"/>
      <c r="H2641" s="152" t="e">
        <f t="shared" si="501"/>
        <v>#N/A</v>
      </c>
      <c r="I2641" s="152"/>
      <c r="J2641" s="152" t="e">
        <f t="shared" si="502"/>
        <v>#N/A</v>
      </c>
      <c r="K2641" s="152"/>
      <c r="L2641" s="152"/>
      <c r="M2641" s="152"/>
      <c r="N2641" s="152"/>
      <c r="O2641" s="152"/>
      <c r="P2641" s="152"/>
      <c r="Q2641" s="152"/>
      <c r="R2641" s="152"/>
      <c r="S2641" s="152"/>
      <c r="T2641" s="153" cm="1">
        <f t="array" ref="T2641">MATCH(1,(TDU_Info!$C$5:$C$111=$T$6)*(TDU_Info!$B$5:$B$111&lt;=$B2641),0)</f>
        <v>82</v>
      </c>
      <c r="U2641" s="152">
        <f>100*(INDEX(TDU_Info!$E$5:$E$111,$T2641)/T$11+INDEX(TDU_Info!$F$5:$F$111,$T2641))</f>
        <v>4.7517999999999994</v>
      </c>
      <c r="V2641" s="152">
        <v>4.1109999999999998</v>
      </c>
      <c r="W2641" s="152">
        <v>8.4819999999999993</v>
      </c>
      <c r="X2641" s="152">
        <v>7.87</v>
      </c>
      <c r="Y2641" s="152">
        <v>7.97</v>
      </c>
      <c r="Z2641" s="152">
        <v>4.7160000000000002</v>
      </c>
      <c r="AA2641" s="152">
        <v>8.7810000000000006</v>
      </c>
      <c r="AB2641" s="152">
        <v>8.1</v>
      </c>
      <c r="AC2641" s="152">
        <v>8.34</v>
      </c>
      <c r="AD2641" s="152">
        <v>3.9550000000000001</v>
      </c>
      <c r="AE2641" s="152">
        <v>8.4909999999999997</v>
      </c>
      <c r="AF2641" s="152">
        <v>7.694</v>
      </c>
      <c r="AG2641" s="152">
        <v>7.9569999999999999</v>
      </c>
      <c r="AH2641" s="152">
        <v>4.4809999999999999</v>
      </c>
      <c r="AI2641" s="152">
        <v>8.7910000000000004</v>
      </c>
      <c r="AJ2641" s="152">
        <v>8.1</v>
      </c>
      <c r="AK2641" s="152">
        <v>8.2769999999999992</v>
      </c>
      <c r="AL2641" s="152" t="e">
        <f t="shared" si="503"/>
        <v>#N/A</v>
      </c>
      <c r="AM2641" s="152" t="e">
        <f t="shared" si="504"/>
        <v>#N/A</v>
      </c>
      <c r="AN2641" s="152" t="e">
        <f>NA()</f>
        <v>#N/A</v>
      </c>
      <c r="AO2641" s="152" t="e">
        <f>NA()</f>
        <v>#N/A</v>
      </c>
      <c r="AP2641" s="152">
        <f t="shared" si="483"/>
        <v>7.5282</v>
      </c>
      <c r="AQ2641" s="152"/>
      <c r="AR2641" s="152"/>
      <c r="AS2641" s="153">
        <f t="shared" si="498"/>
        <v>69</v>
      </c>
      <c r="AT2641" s="153">
        <f t="shared" si="492"/>
        <v>1</v>
      </c>
      <c r="AU2641" s="153">
        <f t="shared" si="493"/>
        <v>0</v>
      </c>
      <c r="AV2641" s="153">
        <f t="shared" si="494"/>
        <v>0</v>
      </c>
      <c r="BA2641">
        <f t="shared" si="499"/>
        <v>9</v>
      </c>
    </row>
    <row r="2642" spans="2:53" x14ac:dyDescent="0.25">
      <c r="B2642" s="155">
        <f t="shared" si="480"/>
        <v>45361.999305555553</v>
      </c>
      <c r="C2642" s="155">
        <f t="shared" si="497"/>
        <v>45361.999305555553</v>
      </c>
      <c r="D2642" s="152">
        <f t="shared" si="500"/>
        <v>7.694</v>
      </c>
      <c r="E2642" s="152"/>
      <c r="F2642" s="152"/>
      <c r="G2642" s="152"/>
      <c r="H2642" s="152" t="e">
        <f t="shared" si="501"/>
        <v>#N/A</v>
      </c>
      <c r="I2642" s="152"/>
      <c r="J2642" s="152" t="e">
        <f t="shared" si="502"/>
        <v>#N/A</v>
      </c>
      <c r="K2642" s="152"/>
      <c r="L2642" s="152"/>
      <c r="M2642" s="152"/>
      <c r="N2642" s="152"/>
      <c r="O2642" s="152"/>
      <c r="P2642" s="152"/>
      <c r="Q2642" s="152"/>
      <c r="R2642" s="152"/>
      <c r="S2642" s="152"/>
      <c r="T2642" s="153" cm="1">
        <f t="array" ref="T2642">MATCH(1,(TDU_Info!$C$5:$C$111=$T$6)*(TDU_Info!$B$5:$B$111&lt;=$B2642),0)</f>
        <v>82</v>
      </c>
      <c r="U2642" s="152">
        <f>100*(INDEX(TDU_Info!$E$5:$E$111,$T2642)/T$11+INDEX(TDU_Info!$F$5:$F$111,$T2642))</f>
        <v>4.7517999999999994</v>
      </c>
      <c r="V2642" s="152">
        <v>4.1109999999999998</v>
      </c>
      <c r="W2642" s="152">
        <v>8.4819999999999993</v>
      </c>
      <c r="X2642" s="152">
        <v>7.87</v>
      </c>
      <c r="Y2642" s="152">
        <v>7.97</v>
      </c>
      <c r="Z2642" s="152">
        <v>4.7160000000000002</v>
      </c>
      <c r="AA2642" s="152">
        <v>8.7810000000000006</v>
      </c>
      <c r="AB2642" s="152">
        <v>8.1</v>
      </c>
      <c r="AC2642" s="152">
        <v>8.34</v>
      </c>
      <c r="AD2642" s="152">
        <v>3.9550000000000001</v>
      </c>
      <c r="AE2642" s="152">
        <v>8.4909999999999997</v>
      </c>
      <c r="AF2642" s="152">
        <v>7.694</v>
      </c>
      <c r="AG2642" s="152">
        <v>7.9569999999999999</v>
      </c>
      <c r="AH2642" s="152">
        <v>4.4809999999999999</v>
      </c>
      <c r="AI2642" s="152">
        <v>8.7910000000000004</v>
      </c>
      <c r="AJ2642" s="152">
        <v>8.1</v>
      </c>
      <c r="AK2642" s="152">
        <v>8.2769999999999992</v>
      </c>
      <c r="AL2642" s="152" t="e">
        <f t="shared" si="503"/>
        <v>#N/A</v>
      </c>
      <c r="AM2642" s="152" t="e">
        <f t="shared" si="504"/>
        <v>#N/A</v>
      </c>
      <c r="AN2642" s="152" t="e">
        <f>NA()</f>
        <v>#N/A</v>
      </c>
      <c r="AO2642" s="152" t="e">
        <f>NA()</f>
        <v>#N/A</v>
      </c>
      <c r="AP2642" s="152">
        <f t="shared" si="483"/>
        <v>7.5282</v>
      </c>
      <c r="AQ2642" s="152"/>
      <c r="AR2642" s="152"/>
      <c r="AS2642" s="153">
        <f t="shared" si="498"/>
        <v>70</v>
      </c>
      <c r="AT2642" s="153">
        <f t="shared" si="492"/>
        <v>1</v>
      </c>
      <c r="AU2642" s="153">
        <f t="shared" si="493"/>
        <v>0</v>
      </c>
      <c r="AV2642" s="153">
        <f t="shared" si="494"/>
        <v>0</v>
      </c>
      <c r="BA2642">
        <f t="shared" si="499"/>
        <v>10</v>
      </c>
    </row>
    <row r="2643" spans="2:53" x14ac:dyDescent="0.25">
      <c r="B2643" s="155">
        <f t="shared" si="480"/>
        <v>45362.999305555553</v>
      </c>
      <c r="C2643" s="155">
        <f t="shared" si="497"/>
        <v>45362.999305555553</v>
      </c>
      <c r="D2643" s="152">
        <f t="shared" si="500"/>
        <v>7.694</v>
      </c>
      <c r="E2643" s="152"/>
      <c r="F2643" s="152"/>
      <c r="G2643" s="152"/>
      <c r="H2643" s="152" t="e">
        <f t="shared" si="501"/>
        <v>#N/A</v>
      </c>
      <c r="I2643" s="152"/>
      <c r="J2643" s="152" t="e">
        <f t="shared" si="502"/>
        <v>#N/A</v>
      </c>
      <c r="K2643" s="152"/>
      <c r="L2643" s="152"/>
      <c r="M2643" s="152"/>
      <c r="N2643" s="152"/>
      <c r="O2643" s="152"/>
      <c r="P2643" s="152"/>
      <c r="Q2643" s="152"/>
      <c r="R2643" s="152"/>
      <c r="S2643" s="152"/>
      <c r="T2643" s="153" cm="1">
        <f t="array" ref="T2643">MATCH(1,(TDU_Info!$C$5:$C$111=$T$6)*(TDU_Info!$B$5:$B$111&lt;=$B2643),0)</f>
        <v>82</v>
      </c>
      <c r="U2643" s="152">
        <f>100*(INDEX(TDU_Info!$E$5:$E$111,$T2643)/T$11+INDEX(TDU_Info!$F$5:$F$111,$T2643))</f>
        <v>4.7517999999999994</v>
      </c>
      <c r="V2643" s="152">
        <v>4.1109999999999998</v>
      </c>
      <c r="W2643" s="152">
        <v>8.4819999999999993</v>
      </c>
      <c r="X2643" s="152">
        <v>7.87</v>
      </c>
      <c r="Y2643" s="152">
        <v>7.97</v>
      </c>
      <c r="Z2643" s="152">
        <v>4.7160000000000002</v>
      </c>
      <c r="AA2643" s="152">
        <v>8.7810000000000006</v>
      </c>
      <c r="AB2643" s="152">
        <v>8.1</v>
      </c>
      <c r="AC2643" s="152">
        <v>8.34</v>
      </c>
      <c r="AD2643" s="152">
        <v>3.9550000000000001</v>
      </c>
      <c r="AE2643" s="152">
        <v>8.4909999999999997</v>
      </c>
      <c r="AF2643" s="152">
        <v>7.694</v>
      </c>
      <c r="AG2643" s="152">
        <v>7.9569999999999999</v>
      </c>
      <c r="AH2643" s="152">
        <v>4.4809999999999999</v>
      </c>
      <c r="AI2643" s="152">
        <v>8.7910000000000004</v>
      </c>
      <c r="AJ2643" s="152">
        <v>8.1</v>
      </c>
      <c r="AK2643" s="152">
        <v>8.2769999999999992</v>
      </c>
      <c r="AL2643" s="152" t="e">
        <f t="shared" si="503"/>
        <v>#N/A</v>
      </c>
      <c r="AM2643" s="152" t="e">
        <f t="shared" si="504"/>
        <v>#N/A</v>
      </c>
      <c r="AN2643" s="152" t="e">
        <f>NA()</f>
        <v>#N/A</v>
      </c>
      <c r="AO2643" s="152" t="e">
        <f>NA()</f>
        <v>#N/A</v>
      </c>
      <c r="AP2643" s="152">
        <f t="shared" si="483"/>
        <v>7.5282</v>
      </c>
      <c r="AQ2643" s="152"/>
      <c r="AR2643" s="152"/>
      <c r="AS2643" s="153">
        <f t="shared" si="498"/>
        <v>71</v>
      </c>
      <c r="AT2643" s="153">
        <f t="shared" si="492"/>
        <v>1</v>
      </c>
      <c r="AU2643" s="153">
        <f t="shared" si="493"/>
        <v>0</v>
      </c>
      <c r="AV2643" s="153">
        <f t="shared" si="494"/>
        <v>0</v>
      </c>
      <c r="BA2643">
        <f t="shared" si="499"/>
        <v>11</v>
      </c>
    </row>
    <row r="2644" spans="2:53" x14ac:dyDescent="0.25">
      <c r="B2644" s="155">
        <f t="shared" si="480"/>
        <v>45363.999305555553</v>
      </c>
      <c r="C2644" s="155">
        <f t="shared" si="497"/>
        <v>45363.999305555553</v>
      </c>
      <c r="D2644" s="152">
        <f t="shared" si="500"/>
        <v>7.694</v>
      </c>
      <c r="E2644" s="152"/>
      <c r="F2644" s="152"/>
      <c r="G2644" s="152"/>
      <c r="H2644" s="152" t="e">
        <f t="shared" si="501"/>
        <v>#N/A</v>
      </c>
      <c r="I2644" s="152"/>
      <c r="J2644" s="152" t="e">
        <f t="shared" si="502"/>
        <v>#N/A</v>
      </c>
      <c r="K2644" s="152"/>
      <c r="L2644" s="152"/>
      <c r="M2644" s="152"/>
      <c r="N2644" s="152"/>
      <c r="O2644" s="152"/>
      <c r="P2644" s="152"/>
      <c r="Q2644" s="152"/>
      <c r="R2644" s="152"/>
      <c r="S2644" s="152"/>
      <c r="T2644" s="153" cm="1">
        <f t="array" ref="T2644">MATCH(1,(TDU_Info!$C$5:$C$111=$T$6)*(TDU_Info!$B$5:$B$111&lt;=$B2644),0)</f>
        <v>82</v>
      </c>
      <c r="U2644" s="152">
        <f>100*(INDEX(TDU_Info!$E$5:$E$111,$T2644)/T$11+INDEX(TDU_Info!$F$5:$F$111,$T2644))</f>
        <v>4.7517999999999994</v>
      </c>
      <c r="V2644" s="152">
        <v>4.1109999999999998</v>
      </c>
      <c r="W2644" s="152">
        <v>8.4819999999999993</v>
      </c>
      <c r="X2644" s="152">
        <v>7.87</v>
      </c>
      <c r="Y2644" s="152">
        <v>7.97</v>
      </c>
      <c r="Z2644" s="152">
        <v>4.7160000000000002</v>
      </c>
      <c r="AA2644" s="152">
        <v>8.7810000000000006</v>
      </c>
      <c r="AB2644" s="152">
        <v>8.1</v>
      </c>
      <c r="AC2644" s="152">
        <v>8.34</v>
      </c>
      <c r="AD2644" s="152">
        <v>3.9550000000000001</v>
      </c>
      <c r="AE2644" s="152">
        <v>8.4909999999999997</v>
      </c>
      <c r="AF2644" s="152">
        <v>7.694</v>
      </c>
      <c r="AG2644" s="152">
        <v>7.9569999999999999</v>
      </c>
      <c r="AH2644" s="152">
        <v>4.4809999999999999</v>
      </c>
      <c r="AI2644" s="152">
        <v>8.7910000000000004</v>
      </c>
      <c r="AJ2644" s="152">
        <v>8.1</v>
      </c>
      <c r="AK2644" s="152">
        <v>8.2769999999999992</v>
      </c>
      <c r="AL2644" s="152" t="e">
        <f t="shared" si="503"/>
        <v>#N/A</v>
      </c>
      <c r="AM2644" s="152" t="e">
        <f t="shared" si="504"/>
        <v>#N/A</v>
      </c>
      <c r="AN2644" s="152" t="e">
        <f>NA()</f>
        <v>#N/A</v>
      </c>
      <c r="AO2644" s="152" t="e">
        <f>NA()</f>
        <v>#N/A</v>
      </c>
      <c r="AP2644" s="152">
        <f t="shared" si="483"/>
        <v>7.5282</v>
      </c>
      <c r="AQ2644" s="152"/>
      <c r="AR2644" s="152"/>
      <c r="AS2644" s="153">
        <f t="shared" si="498"/>
        <v>72</v>
      </c>
      <c r="AT2644" s="153">
        <f t="shared" si="492"/>
        <v>1</v>
      </c>
      <c r="AU2644" s="153">
        <f t="shared" si="493"/>
        <v>0</v>
      </c>
      <c r="AV2644" s="153">
        <f t="shared" si="494"/>
        <v>0</v>
      </c>
      <c r="BA2644">
        <f t="shared" si="499"/>
        <v>12</v>
      </c>
    </row>
    <row r="2645" spans="2:53" x14ac:dyDescent="0.25">
      <c r="B2645" s="155">
        <f t="shared" si="480"/>
        <v>45364.999305555553</v>
      </c>
      <c r="C2645" s="155">
        <f t="shared" si="497"/>
        <v>45364.999305555553</v>
      </c>
      <c r="D2645" s="152">
        <f t="shared" si="500"/>
        <v>7.87</v>
      </c>
      <c r="E2645" s="152"/>
      <c r="F2645" s="152"/>
      <c r="G2645" s="152"/>
      <c r="H2645" s="152" t="e">
        <f t="shared" si="501"/>
        <v>#N/A</v>
      </c>
      <c r="I2645" s="152"/>
      <c r="J2645" s="152" t="e">
        <f t="shared" si="502"/>
        <v>#N/A</v>
      </c>
      <c r="K2645" s="152"/>
      <c r="L2645" s="152"/>
      <c r="M2645" s="152"/>
      <c r="N2645" s="152"/>
      <c r="O2645" s="152"/>
      <c r="P2645" s="152"/>
      <c r="Q2645" s="152"/>
      <c r="R2645" s="152"/>
      <c r="S2645" s="152"/>
      <c r="T2645" s="153" cm="1">
        <f t="array" ref="T2645">MATCH(1,(TDU_Info!$C$5:$C$111=$T$6)*(TDU_Info!$B$5:$B$111&lt;=$B2645),0)</f>
        <v>82</v>
      </c>
      <c r="U2645" s="152">
        <f>100*(INDEX(TDU_Info!$E$5:$E$111,$T2645)/T$11+INDEX(TDU_Info!$F$5:$F$111,$T2645))</f>
        <v>4.7517999999999994</v>
      </c>
      <c r="V2645" s="152">
        <v>4.1109999999999998</v>
      </c>
      <c r="W2645" s="152">
        <v>8.4819999999999993</v>
      </c>
      <c r="X2645" s="152">
        <v>7.87</v>
      </c>
      <c r="Y2645" s="152">
        <v>7.97</v>
      </c>
      <c r="Z2645" s="152">
        <v>4.7160000000000002</v>
      </c>
      <c r="AA2645" s="152">
        <v>8.7810000000000006</v>
      </c>
      <c r="AB2645" s="152">
        <v>8.1</v>
      </c>
      <c r="AC2645" s="152">
        <v>8.34</v>
      </c>
      <c r="AD2645" s="152">
        <v>3.9550000000000001</v>
      </c>
      <c r="AE2645" s="152">
        <v>8.4909999999999997</v>
      </c>
      <c r="AF2645" s="152">
        <v>7.87</v>
      </c>
      <c r="AG2645" s="152">
        <v>7.9569999999999999</v>
      </c>
      <c r="AH2645" s="152">
        <v>4.4809999999999999</v>
      </c>
      <c r="AI2645" s="152">
        <v>8.7910000000000004</v>
      </c>
      <c r="AJ2645" s="152">
        <v>8.1</v>
      </c>
      <c r="AK2645" s="152">
        <v>8.2769999999999992</v>
      </c>
      <c r="AL2645" s="152" t="e">
        <f t="shared" si="503"/>
        <v>#N/A</v>
      </c>
      <c r="AM2645" s="152" t="e">
        <f t="shared" si="504"/>
        <v>#N/A</v>
      </c>
      <c r="AN2645" s="152" t="e">
        <f>NA()</f>
        <v>#N/A</v>
      </c>
      <c r="AO2645" s="152" t="e">
        <f>NA()</f>
        <v>#N/A</v>
      </c>
      <c r="AP2645" s="152">
        <f t="shared" si="483"/>
        <v>7.5282</v>
      </c>
      <c r="AQ2645" s="152"/>
      <c r="AR2645" s="152"/>
      <c r="AS2645" s="153">
        <f t="shared" si="498"/>
        <v>73</v>
      </c>
      <c r="AT2645" s="153">
        <f t="shared" si="492"/>
        <v>1</v>
      </c>
      <c r="AU2645" s="153">
        <f t="shared" si="493"/>
        <v>0</v>
      </c>
      <c r="AV2645" s="153">
        <f t="shared" si="494"/>
        <v>0</v>
      </c>
      <c r="BA2645">
        <f t="shared" si="499"/>
        <v>13</v>
      </c>
    </row>
    <row r="2646" spans="2:53" x14ac:dyDescent="0.25">
      <c r="B2646" s="155">
        <f t="shared" si="480"/>
        <v>45365.999305555553</v>
      </c>
      <c r="C2646" s="155">
        <f t="shared" si="497"/>
        <v>45365.999305555553</v>
      </c>
      <c r="D2646" s="152">
        <f t="shared" si="500"/>
        <v>7.87</v>
      </c>
      <c r="E2646" s="152"/>
      <c r="F2646" s="152"/>
      <c r="G2646" s="152"/>
      <c r="H2646" s="152" t="e">
        <f t="shared" si="501"/>
        <v>#N/A</v>
      </c>
      <c r="I2646" s="152"/>
      <c r="J2646" s="152" t="e">
        <f t="shared" si="502"/>
        <v>#N/A</v>
      </c>
      <c r="K2646" s="152"/>
      <c r="L2646" s="152"/>
      <c r="M2646" s="152"/>
      <c r="N2646" s="152"/>
      <c r="O2646" s="152"/>
      <c r="P2646" s="152"/>
      <c r="Q2646" s="152"/>
      <c r="R2646" s="152"/>
      <c r="S2646" s="152"/>
      <c r="T2646" s="153" cm="1">
        <f t="array" ref="T2646">MATCH(1,(TDU_Info!$C$5:$C$111=$T$6)*(TDU_Info!$B$5:$B$111&lt;=$B2646),0)</f>
        <v>82</v>
      </c>
      <c r="U2646" s="152">
        <f>100*(INDEX(TDU_Info!$E$5:$E$111,$T2646)/T$11+INDEX(TDU_Info!$F$5:$F$111,$T2646))</f>
        <v>4.7517999999999994</v>
      </c>
      <c r="V2646" s="152">
        <v>4.1109999999999998</v>
      </c>
      <c r="W2646" s="152">
        <v>8.4819999999999993</v>
      </c>
      <c r="X2646" s="152">
        <v>7.87</v>
      </c>
      <c r="Y2646" s="152">
        <v>7.97</v>
      </c>
      <c r="Z2646" s="152">
        <v>4.7160000000000002</v>
      </c>
      <c r="AA2646" s="152">
        <v>8.7810000000000006</v>
      </c>
      <c r="AB2646" s="152">
        <v>8.1</v>
      </c>
      <c r="AC2646" s="152">
        <v>8.34</v>
      </c>
      <c r="AD2646" s="152">
        <v>3.9550000000000001</v>
      </c>
      <c r="AE2646" s="152">
        <v>8.4909999999999997</v>
      </c>
      <c r="AF2646" s="152">
        <v>7.87</v>
      </c>
      <c r="AG2646" s="152">
        <v>7.9569999999999999</v>
      </c>
      <c r="AH2646" s="152">
        <v>4.4809999999999999</v>
      </c>
      <c r="AI2646" s="152">
        <v>8.7910000000000004</v>
      </c>
      <c r="AJ2646" s="152">
        <v>8.1</v>
      </c>
      <c r="AK2646" s="152">
        <v>8.2769999999999992</v>
      </c>
      <c r="AL2646" s="152" t="e">
        <f t="shared" si="503"/>
        <v>#N/A</v>
      </c>
      <c r="AM2646" s="152" t="e">
        <f t="shared" si="504"/>
        <v>#N/A</v>
      </c>
      <c r="AN2646" s="152" t="e">
        <f>NA()</f>
        <v>#N/A</v>
      </c>
      <c r="AO2646" s="152" t="e">
        <f>NA()</f>
        <v>#N/A</v>
      </c>
      <c r="AP2646" s="152">
        <f t="shared" si="483"/>
        <v>7.5282</v>
      </c>
      <c r="AQ2646" s="152"/>
      <c r="AR2646" s="152"/>
      <c r="AS2646" s="153">
        <f t="shared" si="498"/>
        <v>74</v>
      </c>
      <c r="AT2646" s="153">
        <f t="shared" si="492"/>
        <v>1</v>
      </c>
      <c r="AU2646" s="153">
        <f t="shared" si="493"/>
        <v>0</v>
      </c>
      <c r="AV2646" s="153">
        <f t="shared" si="494"/>
        <v>0</v>
      </c>
      <c r="BA2646">
        <f t="shared" si="499"/>
        <v>14</v>
      </c>
    </row>
    <row r="2647" spans="2:53" x14ac:dyDescent="0.25">
      <c r="B2647" s="155">
        <f t="shared" si="480"/>
        <v>45366.999305555553</v>
      </c>
      <c r="C2647" s="155">
        <f t="shared" si="497"/>
        <v>45366.999305555553</v>
      </c>
      <c r="D2647" s="152">
        <f t="shared" si="500"/>
        <v>7.87</v>
      </c>
      <c r="E2647" s="152"/>
      <c r="F2647" s="152"/>
      <c r="G2647" s="152"/>
      <c r="H2647" s="152" t="e">
        <f t="shared" si="501"/>
        <v>#N/A</v>
      </c>
      <c r="I2647" s="152"/>
      <c r="J2647" s="152" t="e">
        <f t="shared" si="502"/>
        <v>#N/A</v>
      </c>
      <c r="K2647" s="152"/>
      <c r="L2647" s="152"/>
      <c r="M2647" s="152"/>
      <c r="N2647" s="152"/>
      <c r="O2647" s="152"/>
      <c r="P2647" s="152"/>
      <c r="Q2647" s="152"/>
      <c r="R2647" s="152"/>
      <c r="S2647" s="152"/>
      <c r="T2647" s="153" cm="1">
        <f t="array" ref="T2647">MATCH(1,(TDU_Info!$C$5:$C$111=$T$6)*(TDU_Info!$B$5:$B$111&lt;=$B2647),0)</f>
        <v>82</v>
      </c>
      <c r="U2647" s="152">
        <f>100*(INDEX(TDU_Info!$E$5:$E$111,$T2647)/T$11+INDEX(TDU_Info!$F$5:$F$111,$T2647))</f>
        <v>4.7517999999999994</v>
      </c>
      <c r="V2647" s="152">
        <v>4.1109999999999998</v>
      </c>
      <c r="W2647" s="152">
        <v>8.4819999999999993</v>
      </c>
      <c r="X2647" s="152">
        <v>7.87</v>
      </c>
      <c r="Y2647" s="152">
        <v>7.97</v>
      </c>
      <c r="Z2647" s="152">
        <v>4.7160000000000002</v>
      </c>
      <c r="AA2647" s="152">
        <v>8.7810000000000006</v>
      </c>
      <c r="AB2647" s="152">
        <v>8.1</v>
      </c>
      <c r="AC2647" s="152">
        <v>8.34</v>
      </c>
      <c r="AD2647" s="152">
        <v>3.9550000000000001</v>
      </c>
      <c r="AE2647" s="152">
        <v>8.4909999999999997</v>
      </c>
      <c r="AF2647" s="152">
        <v>7.87</v>
      </c>
      <c r="AG2647" s="152">
        <v>7.9569999999999999</v>
      </c>
      <c r="AH2647" s="152">
        <v>4.4809999999999999</v>
      </c>
      <c r="AI2647" s="152">
        <v>8.7910000000000004</v>
      </c>
      <c r="AJ2647" s="152">
        <v>8.1</v>
      </c>
      <c r="AK2647" s="152">
        <v>8.2769999999999992</v>
      </c>
      <c r="AL2647" s="152" t="e">
        <f t="shared" si="503"/>
        <v>#N/A</v>
      </c>
      <c r="AM2647" s="152" t="e">
        <f t="shared" si="504"/>
        <v>#N/A</v>
      </c>
      <c r="AN2647" s="152" t="e">
        <f>NA()</f>
        <v>#N/A</v>
      </c>
      <c r="AO2647" s="152" t="e">
        <f>NA()</f>
        <v>#N/A</v>
      </c>
      <c r="AP2647" s="152">
        <f t="shared" si="483"/>
        <v>7.5282</v>
      </c>
      <c r="AQ2647" s="152"/>
      <c r="AR2647" s="152"/>
      <c r="AS2647" s="153">
        <f t="shared" si="498"/>
        <v>75</v>
      </c>
      <c r="AT2647" s="153">
        <f t="shared" si="492"/>
        <v>1</v>
      </c>
      <c r="AU2647" s="153">
        <f t="shared" si="493"/>
        <v>0</v>
      </c>
      <c r="AV2647" s="153">
        <f t="shared" si="494"/>
        <v>0</v>
      </c>
      <c r="BA2647">
        <f t="shared" si="499"/>
        <v>15</v>
      </c>
    </row>
    <row r="2648" spans="2:53" x14ac:dyDescent="0.25">
      <c r="B2648" s="155">
        <f t="shared" si="480"/>
        <v>45367.999305555553</v>
      </c>
      <c r="C2648" s="155">
        <f t="shared" si="497"/>
        <v>45367.999305555553</v>
      </c>
      <c r="D2648" s="152">
        <f t="shared" si="500"/>
        <v>7.82</v>
      </c>
      <c r="E2648" s="152"/>
      <c r="F2648" s="152"/>
      <c r="G2648" s="152"/>
      <c r="H2648" s="152" t="e">
        <f t="shared" si="501"/>
        <v>#N/A</v>
      </c>
      <c r="I2648" s="152"/>
      <c r="J2648" s="152" t="e">
        <f t="shared" si="502"/>
        <v>#N/A</v>
      </c>
      <c r="K2648" s="152"/>
      <c r="L2648" s="152"/>
      <c r="M2648" s="152"/>
      <c r="N2648" s="152"/>
      <c r="O2648" s="152"/>
      <c r="P2648" s="152"/>
      <c r="Q2648" s="152"/>
      <c r="R2648" s="152"/>
      <c r="S2648" s="152"/>
      <c r="T2648" s="153" cm="1">
        <f t="array" ref="T2648">MATCH(1,(TDU_Info!$C$5:$C$111=$T$6)*(TDU_Info!$B$5:$B$111&lt;=$B2648),0)</f>
        <v>82</v>
      </c>
      <c r="U2648" s="152">
        <f>100*(INDEX(TDU_Info!$E$5:$E$111,$T2648)/T$11+INDEX(TDU_Info!$F$5:$F$111,$T2648))</f>
        <v>4.7517999999999994</v>
      </c>
      <c r="V2648" s="152">
        <v>4.1109999999999998</v>
      </c>
      <c r="W2648" s="152">
        <v>8.4819999999999993</v>
      </c>
      <c r="X2648" s="152">
        <v>7.82</v>
      </c>
      <c r="Y2648" s="152">
        <v>7.92</v>
      </c>
      <c r="Z2648" s="152">
        <v>4.7160000000000002</v>
      </c>
      <c r="AA2648" s="152">
        <v>8.7810000000000006</v>
      </c>
      <c r="AB2648" s="152">
        <v>8.0500000000000007</v>
      </c>
      <c r="AC2648" s="152">
        <v>8.34</v>
      </c>
      <c r="AD2648" s="152">
        <v>3.9550000000000001</v>
      </c>
      <c r="AE2648" s="152">
        <v>8.4909999999999997</v>
      </c>
      <c r="AF2648" s="152">
        <v>7.82</v>
      </c>
      <c r="AG2648" s="152">
        <v>7.92</v>
      </c>
      <c r="AH2648" s="152">
        <v>4.4809999999999999</v>
      </c>
      <c r="AI2648" s="152">
        <v>8.7910000000000004</v>
      </c>
      <c r="AJ2648" s="152">
        <v>8.0500000000000007</v>
      </c>
      <c r="AK2648" s="152">
        <v>8.2769999999999992</v>
      </c>
      <c r="AL2648" s="152" t="e">
        <f t="shared" si="503"/>
        <v>#N/A</v>
      </c>
      <c r="AM2648" s="152" t="e">
        <f t="shared" si="504"/>
        <v>#N/A</v>
      </c>
      <c r="AN2648" s="152" t="e">
        <f>NA()</f>
        <v>#N/A</v>
      </c>
      <c r="AO2648" s="152" t="e">
        <f>NA()</f>
        <v>#N/A</v>
      </c>
      <c r="AP2648" s="152">
        <f t="shared" si="483"/>
        <v>7.5282</v>
      </c>
      <c r="AQ2648" s="152"/>
      <c r="AR2648" s="152"/>
      <c r="AS2648" s="153">
        <f t="shared" si="498"/>
        <v>76</v>
      </c>
      <c r="AT2648" s="153">
        <f t="shared" si="492"/>
        <v>1</v>
      </c>
      <c r="AU2648" s="153">
        <f t="shared" si="493"/>
        <v>0</v>
      </c>
      <c r="AV2648" s="153">
        <f t="shared" si="494"/>
        <v>0</v>
      </c>
      <c r="BA2648">
        <f t="shared" si="499"/>
        <v>16</v>
      </c>
    </row>
    <row r="2649" spans="2:53" x14ac:dyDescent="0.25">
      <c r="B2649" s="155">
        <f t="shared" si="480"/>
        <v>45368.999305555553</v>
      </c>
      <c r="C2649" s="155">
        <f t="shared" si="497"/>
        <v>45368.999305555553</v>
      </c>
      <c r="D2649" s="152">
        <f t="shared" si="500"/>
        <v>7.82</v>
      </c>
      <c r="E2649" s="152"/>
      <c r="F2649" s="152"/>
      <c r="G2649" s="152"/>
      <c r="H2649" s="152" t="e">
        <f t="shared" si="501"/>
        <v>#N/A</v>
      </c>
      <c r="I2649" s="152"/>
      <c r="J2649" s="152" t="e">
        <f t="shared" si="502"/>
        <v>#N/A</v>
      </c>
      <c r="K2649" s="152"/>
      <c r="L2649" s="152"/>
      <c r="M2649" s="152"/>
      <c r="N2649" s="152"/>
      <c r="O2649" s="152"/>
      <c r="P2649" s="152"/>
      <c r="Q2649" s="152"/>
      <c r="R2649" s="152"/>
      <c r="S2649" s="152"/>
      <c r="T2649" s="153" cm="1">
        <f t="array" ref="T2649">MATCH(1,(TDU_Info!$C$5:$C$111=$T$6)*(TDU_Info!$B$5:$B$111&lt;=$B2649),0)</f>
        <v>82</v>
      </c>
      <c r="U2649" s="152">
        <f>100*(INDEX(TDU_Info!$E$5:$E$111,$T2649)/T$11+INDEX(TDU_Info!$F$5:$F$111,$T2649))</f>
        <v>4.7517999999999994</v>
      </c>
      <c r="V2649" s="152">
        <v>4.1109999999999998</v>
      </c>
      <c r="W2649" s="152">
        <v>8.4819999999999993</v>
      </c>
      <c r="X2649" s="152">
        <v>7.82</v>
      </c>
      <c r="Y2649" s="152">
        <v>7.92</v>
      </c>
      <c r="Z2649" s="152">
        <v>4.7160000000000002</v>
      </c>
      <c r="AA2649" s="152">
        <v>8.7810000000000006</v>
      </c>
      <c r="AB2649" s="152">
        <v>8.0500000000000007</v>
      </c>
      <c r="AC2649" s="152">
        <v>8.34</v>
      </c>
      <c r="AD2649" s="152">
        <v>3.9550000000000001</v>
      </c>
      <c r="AE2649" s="152">
        <v>8.4909999999999997</v>
      </c>
      <c r="AF2649" s="152">
        <v>7.82</v>
      </c>
      <c r="AG2649" s="152">
        <v>7.92</v>
      </c>
      <c r="AH2649" s="152">
        <v>4.4809999999999999</v>
      </c>
      <c r="AI2649" s="152">
        <v>8.7910000000000004</v>
      </c>
      <c r="AJ2649" s="152">
        <v>8.0500000000000007</v>
      </c>
      <c r="AK2649" s="152">
        <v>8.2769999999999992</v>
      </c>
      <c r="AL2649" s="152" t="e">
        <f t="shared" si="503"/>
        <v>#N/A</v>
      </c>
      <c r="AM2649" s="152" t="e">
        <f t="shared" si="504"/>
        <v>#N/A</v>
      </c>
      <c r="AN2649" s="152" t="e">
        <f>NA()</f>
        <v>#N/A</v>
      </c>
      <c r="AO2649" s="152" t="e">
        <f>NA()</f>
        <v>#N/A</v>
      </c>
      <c r="AP2649" s="152">
        <f t="shared" si="483"/>
        <v>7.5282</v>
      </c>
      <c r="AQ2649" s="152"/>
      <c r="AR2649" s="152"/>
      <c r="AS2649" s="153">
        <f t="shared" si="498"/>
        <v>77</v>
      </c>
      <c r="AT2649" s="153">
        <f t="shared" si="492"/>
        <v>1</v>
      </c>
      <c r="AU2649" s="153">
        <f t="shared" si="493"/>
        <v>0</v>
      </c>
      <c r="AV2649" s="153">
        <f t="shared" si="494"/>
        <v>0</v>
      </c>
      <c r="BA2649">
        <f t="shared" si="499"/>
        <v>17</v>
      </c>
    </row>
    <row r="2650" spans="2:53" x14ac:dyDescent="0.25">
      <c r="B2650" s="155">
        <f t="shared" si="480"/>
        <v>45369.999305555553</v>
      </c>
      <c r="C2650" s="155">
        <f t="shared" si="497"/>
        <v>45369.999305555553</v>
      </c>
      <c r="D2650" s="152">
        <f t="shared" si="500"/>
        <v>7.82</v>
      </c>
      <c r="E2650" s="152"/>
      <c r="F2650" s="152"/>
      <c r="G2650" s="152"/>
      <c r="H2650" s="152" t="e">
        <f t="shared" si="501"/>
        <v>#N/A</v>
      </c>
      <c r="I2650" s="152"/>
      <c r="J2650" s="152" t="e">
        <f t="shared" si="502"/>
        <v>#N/A</v>
      </c>
      <c r="K2650" s="152"/>
      <c r="L2650" s="152"/>
      <c r="M2650" s="152"/>
      <c r="N2650" s="152"/>
      <c r="O2650" s="152"/>
      <c r="P2650" s="152"/>
      <c r="Q2650" s="152"/>
      <c r="R2650" s="152"/>
      <c r="S2650" s="152"/>
      <c r="T2650" s="153" cm="1">
        <f t="array" ref="T2650">MATCH(1,(TDU_Info!$C$5:$C$111=$T$6)*(TDU_Info!$B$5:$B$111&lt;=$B2650),0)</f>
        <v>82</v>
      </c>
      <c r="U2650" s="152">
        <f>100*(INDEX(TDU_Info!$E$5:$E$111,$T2650)/T$11+INDEX(TDU_Info!$F$5:$F$111,$T2650))</f>
        <v>4.7517999999999994</v>
      </c>
      <c r="V2650" s="152">
        <v>4.1109999999999998</v>
      </c>
      <c r="W2650" s="152">
        <v>8.4819999999999993</v>
      </c>
      <c r="X2650" s="152">
        <v>7.82</v>
      </c>
      <c r="Y2650" s="152">
        <v>7.92</v>
      </c>
      <c r="Z2650" s="152">
        <v>4.7160000000000002</v>
      </c>
      <c r="AA2650" s="152">
        <v>8.7810000000000006</v>
      </c>
      <c r="AB2650" s="152">
        <v>8.0500000000000007</v>
      </c>
      <c r="AC2650" s="152">
        <v>8.34</v>
      </c>
      <c r="AD2650" s="152">
        <v>3.9550000000000001</v>
      </c>
      <c r="AE2650" s="152">
        <v>8.4909999999999997</v>
      </c>
      <c r="AF2650" s="152">
        <v>7.82</v>
      </c>
      <c r="AG2650" s="152">
        <v>7.92</v>
      </c>
      <c r="AH2650" s="152">
        <v>4.4809999999999999</v>
      </c>
      <c r="AI2650" s="152">
        <v>8.7910000000000004</v>
      </c>
      <c r="AJ2650" s="152">
        <v>8.0500000000000007</v>
      </c>
      <c r="AK2650" s="152">
        <v>8.2769999999999992</v>
      </c>
      <c r="AL2650" s="152" t="e">
        <f t="shared" si="503"/>
        <v>#N/A</v>
      </c>
      <c r="AM2650" s="152" t="e">
        <f t="shared" si="504"/>
        <v>#N/A</v>
      </c>
      <c r="AN2650" s="152" t="e">
        <f>NA()</f>
        <v>#N/A</v>
      </c>
      <c r="AO2650" s="152" t="e">
        <f>NA()</f>
        <v>#N/A</v>
      </c>
      <c r="AP2650" s="152">
        <f t="shared" si="483"/>
        <v>7.5282</v>
      </c>
      <c r="AQ2650" s="152"/>
      <c r="AR2650" s="152"/>
      <c r="AS2650" s="153">
        <f t="shared" si="498"/>
        <v>78</v>
      </c>
      <c r="AT2650" s="153">
        <f t="shared" si="492"/>
        <v>1</v>
      </c>
      <c r="AU2650" s="153">
        <f t="shared" si="493"/>
        <v>0</v>
      </c>
      <c r="AV2650" s="153">
        <f t="shared" si="494"/>
        <v>0</v>
      </c>
      <c r="BA2650">
        <f t="shared" si="499"/>
        <v>18</v>
      </c>
    </row>
    <row r="2651" spans="2:53" x14ac:dyDescent="0.25">
      <c r="B2651" s="155">
        <f t="shared" si="480"/>
        <v>45370.999305555553</v>
      </c>
      <c r="C2651" s="155">
        <f t="shared" si="497"/>
        <v>45370.999305555553</v>
      </c>
      <c r="D2651" s="152">
        <f t="shared" si="500"/>
        <v>7.82</v>
      </c>
      <c r="E2651" s="152"/>
      <c r="F2651" s="152"/>
      <c r="G2651" s="152"/>
      <c r="H2651" s="152" t="e">
        <f t="shared" si="501"/>
        <v>#N/A</v>
      </c>
      <c r="I2651" s="152"/>
      <c r="J2651" s="152" t="e">
        <f t="shared" si="502"/>
        <v>#N/A</v>
      </c>
      <c r="K2651" s="152"/>
      <c r="L2651" s="152"/>
      <c r="M2651" s="152"/>
      <c r="N2651" s="152"/>
      <c r="O2651" s="152"/>
      <c r="P2651" s="152"/>
      <c r="Q2651" s="152"/>
      <c r="R2651" s="152"/>
      <c r="S2651" s="152"/>
      <c r="T2651" s="153" cm="1">
        <f t="array" ref="T2651">MATCH(1,(TDU_Info!$C$5:$C$111=$T$6)*(TDU_Info!$B$5:$B$111&lt;=$B2651),0)</f>
        <v>82</v>
      </c>
      <c r="U2651" s="152">
        <f>100*(INDEX(TDU_Info!$E$5:$E$111,$T2651)/T$11+INDEX(TDU_Info!$F$5:$F$111,$T2651))</f>
        <v>4.7517999999999994</v>
      </c>
      <c r="V2651" s="152">
        <v>3.9569999999999999</v>
      </c>
      <c r="W2651" s="152">
        <v>8.4499999999999993</v>
      </c>
      <c r="X2651" s="152">
        <v>7.82</v>
      </c>
      <c r="Y2651" s="152">
        <v>7.92</v>
      </c>
      <c r="Z2651" s="152">
        <v>4.5590000000000002</v>
      </c>
      <c r="AA2651" s="152">
        <v>8.7479999999999993</v>
      </c>
      <c r="AB2651" s="152">
        <v>8.0500000000000007</v>
      </c>
      <c r="AC2651" s="152">
        <v>8.2739999999999991</v>
      </c>
      <c r="AD2651" s="152">
        <v>3.899</v>
      </c>
      <c r="AE2651" s="152">
        <v>8.4749999999999996</v>
      </c>
      <c r="AF2651" s="152">
        <v>7.82</v>
      </c>
      <c r="AG2651" s="152">
        <v>7.89</v>
      </c>
      <c r="AH2651" s="152">
        <v>4.3860000000000001</v>
      </c>
      <c r="AI2651" s="152">
        <v>8.7739999999999991</v>
      </c>
      <c r="AJ2651" s="152">
        <v>8.0500000000000007</v>
      </c>
      <c r="AK2651" s="152">
        <v>8.1739999999999995</v>
      </c>
      <c r="AL2651" s="152" t="e">
        <f t="shared" si="503"/>
        <v>#N/A</v>
      </c>
      <c r="AM2651" s="152" t="e">
        <f t="shared" si="504"/>
        <v>#N/A</v>
      </c>
      <c r="AN2651" s="152" t="e">
        <f>NA()</f>
        <v>#N/A</v>
      </c>
      <c r="AO2651" s="152" t="e">
        <f>NA()</f>
        <v>#N/A</v>
      </c>
      <c r="AP2651" s="152">
        <f t="shared" si="483"/>
        <v>7.5282</v>
      </c>
      <c r="AQ2651" s="152"/>
      <c r="AR2651" s="152"/>
      <c r="AS2651" s="153">
        <f t="shared" si="498"/>
        <v>79</v>
      </c>
      <c r="AT2651" s="153">
        <f t="shared" si="492"/>
        <v>1</v>
      </c>
      <c r="AU2651" s="153">
        <f t="shared" si="493"/>
        <v>0</v>
      </c>
      <c r="AV2651" s="153">
        <f t="shared" si="494"/>
        <v>0</v>
      </c>
      <c r="BA2651">
        <f t="shared" si="499"/>
        <v>19</v>
      </c>
    </row>
    <row r="2652" spans="2:53" x14ac:dyDescent="0.25">
      <c r="B2652" s="155">
        <f t="shared" si="480"/>
        <v>45371.999305555553</v>
      </c>
      <c r="C2652" s="155">
        <f t="shared" si="497"/>
        <v>45371.999305555553</v>
      </c>
      <c r="D2652" s="152">
        <f t="shared" si="500"/>
        <v>7.82</v>
      </c>
      <c r="E2652" s="152"/>
      <c r="F2652" s="152"/>
      <c r="G2652" s="152"/>
      <c r="H2652" s="152" t="e">
        <f t="shared" si="501"/>
        <v>#N/A</v>
      </c>
      <c r="I2652" s="152"/>
      <c r="J2652" s="152" t="e">
        <f t="shared" si="502"/>
        <v>#N/A</v>
      </c>
      <c r="K2652" s="152"/>
      <c r="L2652" s="152"/>
      <c r="M2652" s="152"/>
      <c r="N2652" s="152"/>
      <c r="O2652" s="152"/>
      <c r="P2652" s="152"/>
      <c r="Q2652" s="152"/>
      <c r="R2652" s="152"/>
      <c r="S2652" s="152"/>
      <c r="T2652" s="153" cm="1">
        <f t="array" ref="T2652">MATCH(1,(TDU_Info!$C$5:$C$111=$T$6)*(TDU_Info!$B$5:$B$111&lt;=$B2652),0)</f>
        <v>82</v>
      </c>
      <c r="U2652" s="152">
        <f>100*(INDEX(TDU_Info!$E$5:$E$111,$T2652)/T$11+INDEX(TDU_Info!$F$5:$F$111,$T2652))</f>
        <v>4.7517999999999994</v>
      </c>
      <c r="V2652" s="152">
        <v>3.9569999999999999</v>
      </c>
      <c r="W2652" s="152">
        <v>8.4499999999999993</v>
      </c>
      <c r="X2652" s="152">
        <v>7.82</v>
      </c>
      <c r="Y2652" s="152">
        <v>7.92</v>
      </c>
      <c r="Z2652" s="152">
        <v>4.5590000000000002</v>
      </c>
      <c r="AA2652" s="152">
        <v>8.7479999999999993</v>
      </c>
      <c r="AB2652" s="152">
        <v>8.0500000000000007</v>
      </c>
      <c r="AC2652" s="152">
        <v>8.2739999999999991</v>
      </c>
      <c r="AD2652" s="152">
        <v>3.899</v>
      </c>
      <c r="AE2652" s="152">
        <v>8.4749999999999996</v>
      </c>
      <c r="AF2652" s="152">
        <v>7.82</v>
      </c>
      <c r="AG2652" s="152">
        <v>7.89</v>
      </c>
      <c r="AH2652" s="152">
        <v>4.3860000000000001</v>
      </c>
      <c r="AI2652" s="152">
        <v>8.7739999999999991</v>
      </c>
      <c r="AJ2652" s="152">
        <v>8.0500000000000007</v>
      </c>
      <c r="AK2652" s="152">
        <v>8.1739999999999995</v>
      </c>
      <c r="AL2652" s="152" t="e">
        <f t="shared" si="503"/>
        <v>#N/A</v>
      </c>
      <c r="AM2652" s="152" t="e">
        <f t="shared" si="504"/>
        <v>#N/A</v>
      </c>
      <c r="AN2652" s="152" t="e">
        <f>NA()</f>
        <v>#N/A</v>
      </c>
      <c r="AO2652" s="152" t="e">
        <f>NA()</f>
        <v>#N/A</v>
      </c>
      <c r="AP2652" s="152">
        <f t="shared" si="483"/>
        <v>7.5282</v>
      </c>
      <c r="AQ2652" s="152"/>
      <c r="AR2652" s="152"/>
      <c r="AS2652" s="153">
        <f t="shared" si="498"/>
        <v>80</v>
      </c>
      <c r="AT2652" s="153">
        <f t="shared" si="492"/>
        <v>1</v>
      </c>
      <c r="AU2652" s="153">
        <f t="shared" si="493"/>
        <v>0</v>
      </c>
      <c r="AV2652" s="153">
        <f t="shared" si="494"/>
        <v>0</v>
      </c>
      <c r="BA2652">
        <f t="shared" si="499"/>
        <v>20</v>
      </c>
    </row>
    <row r="2653" spans="2:53" x14ac:dyDescent="0.25">
      <c r="B2653" s="155">
        <f t="shared" si="480"/>
        <v>45372.999305555553</v>
      </c>
      <c r="C2653" s="155">
        <f t="shared" si="497"/>
        <v>45372.999305555553</v>
      </c>
      <c r="D2653" s="152">
        <f t="shared" si="500"/>
        <v>7.77</v>
      </c>
      <c r="E2653" s="152"/>
      <c r="F2653" s="152"/>
      <c r="G2653" s="152"/>
      <c r="H2653" s="152" t="e">
        <f t="shared" si="501"/>
        <v>#N/A</v>
      </c>
      <c r="I2653" s="152"/>
      <c r="J2653" s="152" t="e">
        <f t="shared" si="502"/>
        <v>#N/A</v>
      </c>
      <c r="K2653" s="152"/>
      <c r="L2653" s="152"/>
      <c r="M2653" s="152"/>
      <c r="N2653" s="152"/>
      <c r="O2653" s="152"/>
      <c r="P2653" s="152"/>
      <c r="Q2653" s="152"/>
      <c r="R2653" s="152"/>
      <c r="S2653" s="152"/>
      <c r="T2653" s="153" cm="1">
        <f t="array" ref="T2653">MATCH(1,(TDU_Info!$C$5:$C$111=$T$6)*(TDU_Info!$B$5:$B$111&lt;=$B2653),0)</f>
        <v>82</v>
      </c>
      <c r="U2653" s="152">
        <f>100*(INDEX(TDU_Info!$E$5:$E$111,$T2653)/T$11+INDEX(TDU_Info!$F$5:$F$111,$T2653))</f>
        <v>4.7517999999999994</v>
      </c>
      <c r="V2653" s="152">
        <v>3.9569999999999999</v>
      </c>
      <c r="W2653" s="152">
        <v>8.4499999999999993</v>
      </c>
      <c r="X2653" s="152">
        <v>7.77</v>
      </c>
      <c r="Y2653" s="152">
        <v>7.92</v>
      </c>
      <c r="Z2653" s="152">
        <v>4.5590000000000002</v>
      </c>
      <c r="AA2653" s="152">
        <v>8.7479999999999993</v>
      </c>
      <c r="AB2653" s="152">
        <v>8</v>
      </c>
      <c r="AC2653" s="152">
        <v>8.34</v>
      </c>
      <c r="AD2653" s="152">
        <v>3.899</v>
      </c>
      <c r="AE2653" s="152">
        <v>8.4749999999999996</v>
      </c>
      <c r="AF2653" s="152">
        <v>7.77</v>
      </c>
      <c r="AG2653" s="152">
        <v>7.92</v>
      </c>
      <c r="AH2653" s="152">
        <v>4.3860000000000001</v>
      </c>
      <c r="AI2653" s="152">
        <v>8.7739999999999991</v>
      </c>
      <c r="AJ2653" s="152">
        <v>8</v>
      </c>
      <c r="AK2653" s="152">
        <v>8.34</v>
      </c>
      <c r="AL2653" s="152" t="e">
        <f t="shared" si="503"/>
        <v>#N/A</v>
      </c>
      <c r="AM2653" s="152" t="e">
        <f t="shared" si="504"/>
        <v>#N/A</v>
      </c>
      <c r="AN2653" s="152" t="e">
        <f>NA()</f>
        <v>#N/A</v>
      </c>
      <c r="AO2653" s="152" t="e">
        <f>NA()</f>
        <v>#N/A</v>
      </c>
      <c r="AP2653" s="152">
        <f t="shared" si="483"/>
        <v>7.5282</v>
      </c>
      <c r="AQ2653" s="152"/>
      <c r="AR2653" s="152"/>
      <c r="AS2653" s="153">
        <f t="shared" si="498"/>
        <v>81</v>
      </c>
      <c r="AT2653" s="153">
        <f t="shared" si="492"/>
        <v>1</v>
      </c>
      <c r="AU2653" s="153">
        <f t="shared" si="493"/>
        <v>0</v>
      </c>
      <c r="AV2653" s="153">
        <f t="shared" si="494"/>
        <v>0</v>
      </c>
      <c r="BA2653">
        <f t="shared" si="499"/>
        <v>21</v>
      </c>
    </row>
    <row r="2654" spans="2:53" x14ac:dyDescent="0.25">
      <c r="B2654" s="155">
        <f t="shared" si="480"/>
        <v>45373.999305555553</v>
      </c>
      <c r="C2654" s="155">
        <f t="shared" si="497"/>
        <v>45373.999305555553</v>
      </c>
      <c r="D2654" s="152">
        <f t="shared" si="500"/>
        <v>7.77</v>
      </c>
      <c r="E2654" s="152"/>
      <c r="F2654" s="152"/>
      <c r="G2654" s="152"/>
      <c r="H2654" s="152" t="e">
        <f t="shared" si="501"/>
        <v>#N/A</v>
      </c>
      <c r="I2654" s="152"/>
      <c r="J2654" s="152" t="e">
        <f t="shared" si="502"/>
        <v>#N/A</v>
      </c>
      <c r="K2654" s="152"/>
      <c r="L2654" s="152"/>
      <c r="M2654" s="152"/>
      <c r="N2654" s="152"/>
      <c r="O2654" s="152"/>
      <c r="P2654" s="152"/>
      <c r="Q2654" s="152"/>
      <c r="R2654" s="152"/>
      <c r="S2654" s="152"/>
      <c r="T2654" s="153" cm="1">
        <f t="array" ref="T2654">MATCH(1,(TDU_Info!$C$5:$C$111=$T$6)*(TDU_Info!$B$5:$B$111&lt;=$B2654),0)</f>
        <v>82</v>
      </c>
      <c r="U2654" s="152">
        <f>100*(INDEX(TDU_Info!$E$5:$E$111,$T2654)/T$11+INDEX(TDU_Info!$F$5:$F$111,$T2654))</f>
        <v>4.7517999999999994</v>
      </c>
      <c r="V2654" s="152">
        <v>3.9569999999999999</v>
      </c>
      <c r="W2654" s="152">
        <v>8.4499999999999993</v>
      </c>
      <c r="X2654" s="152">
        <v>7.77</v>
      </c>
      <c r="Y2654" s="152">
        <v>7.92</v>
      </c>
      <c r="Z2654" s="152">
        <v>4.5590000000000002</v>
      </c>
      <c r="AA2654" s="152">
        <v>8.7479999999999993</v>
      </c>
      <c r="AB2654" s="152">
        <v>8</v>
      </c>
      <c r="AC2654" s="152">
        <v>8.34</v>
      </c>
      <c r="AD2654" s="152">
        <v>3.899</v>
      </c>
      <c r="AE2654" s="152">
        <v>8.4749999999999996</v>
      </c>
      <c r="AF2654" s="152">
        <v>7.77</v>
      </c>
      <c r="AG2654" s="152">
        <v>7.92</v>
      </c>
      <c r="AH2654" s="152">
        <v>4.3860000000000001</v>
      </c>
      <c r="AI2654" s="152">
        <v>8.7739999999999991</v>
      </c>
      <c r="AJ2654" s="152">
        <v>8</v>
      </c>
      <c r="AK2654" s="152">
        <v>8.34</v>
      </c>
      <c r="AL2654" s="152" t="e">
        <f t="shared" si="503"/>
        <v>#N/A</v>
      </c>
      <c r="AM2654" s="152" t="e">
        <f t="shared" si="504"/>
        <v>#N/A</v>
      </c>
      <c r="AN2654" s="152" t="e">
        <f>NA()</f>
        <v>#N/A</v>
      </c>
      <c r="AO2654" s="152" t="e">
        <f>NA()</f>
        <v>#N/A</v>
      </c>
      <c r="AP2654" s="152">
        <f t="shared" si="483"/>
        <v>7.5282</v>
      </c>
      <c r="AQ2654" s="152"/>
      <c r="AR2654" s="152"/>
      <c r="AS2654" s="153">
        <f t="shared" si="498"/>
        <v>82</v>
      </c>
      <c r="AT2654" s="153">
        <f t="shared" si="492"/>
        <v>1</v>
      </c>
      <c r="AU2654" s="153">
        <f t="shared" si="493"/>
        <v>0</v>
      </c>
      <c r="AV2654" s="153">
        <f t="shared" si="494"/>
        <v>0</v>
      </c>
      <c r="BA2654">
        <f t="shared" si="499"/>
        <v>22</v>
      </c>
    </row>
    <row r="2655" spans="2:53" x14ac:dyDescent="0.25">
      <c r="B2655" s="155">
        <f t="shared" si="480"/>
        <v>45374.999305555553</v>
      </c>
      <c r="C2655" s="155">
        <f t="shared" si="497"/>
        <v>45374.999305555553</v>
      </c>
      <c r="D2655" s="152">
        <f t="shared" si="500"/>
        <v>7.77</v>
      </c>
      <c r="E2655" s="152"/>
      <c r="F2655" s="152"/>
      <c r="G2655" s="152"/>
      <c r="H2655" s="152" t="e">
        <f t="shared" si="501"/>
        <v>#N/A</v>
      </c>
      <c r="I2655" s="152"/>
      <c r="J2655" s="152" t="e">
        <f t="shared" si="502"/>
        <v>#N/A</v>
      </c>
      <c r="K2655" s="152"/>
      <c r="L2655" s="152"/>
      <c r="M2655" s="152"/>
      <c r="N2655" s="152"/>
      <c r="O2655" s="152"/>
      <c r="P2655" s="152"/>
      <c r="Q2655" s="152"/>
      <c r="R2655" s="152"/>
      <c r="S2655" s="152"/>
      <c r="T2655" s="153" cm="1">
        <f t="array" ref="T2655">MATCH(1,(TDU_Info!$C$5:$C$111=$T$6)*(TDU_Info!$B$5:$B$111&lt;=$B2655),0)</f>
        <v>82</v>
      </c>
      <c r="U2655" s="152">
        <f>100*(INDEX(TDU_Info!$E$5:$E$111,$T2655)/T$11+INDEX(TDU_Info!$F$5:$F$111,$T2655))</f>
        <v>4.7517999999999994</v>
      </c>
      <c r="V2655" s="152">
        <v>3.9569999999999999</v>
      </c>
      <c r="W2655" s="152">
        <v>8.4499999999999993</v>
      </c>
      <c r="X2655" s="152">
        <v>7.77</v>
      </c>
      <c r="Y2655" s="152">
        <v>7.92</v>
      </c>
      <c r="Z2655" s="152">
        <v>4.5590000000000002</v>
      </c>
      <c r="AA2655" s="152">
        <v>8.7479999999999993</v>
      </c>
      <c r="AB2655" s="152">
        <v>8</v>
      </c>
      <c r="AC2655" s="152">
        <v>8.34</v>
      </c>
      <c r="AD2655" s="152">
        <v>3.899</v>
      </c>
      <c r="AE2655" s="152">
        <v>8.4749999999999996</v>
      </c>
      <c r="AF2655" s="152">
        <v>7.77</v>
      </c>
      <c r="AG2655" s="152">
        <v>7.92</v>
      </c>
      <c r="AH2655" s="152">
        <v>4.3860000000000001</v>
      </c>
      <c r="AI2655" s="152">
        <v>8.7739999999999991</v>
      </c>
      <c r="AJ2655" s="152">
        <v>8</v>
      </c>
      <c r="AK2655" s="152">
        <v>8.34</v>
      </c>
      <c r="AL2655" s="152" t="e">
        <f t="shared" si="503"/>
        <v>#N/A</v>
      </c>
      <c r="AM2655" s="152" t="e">
        <f t="shared" si="504"/>
        <v>#N/A</v>
      </c>
      <c r="AN2655" s="152" t="e">
        <f>NA()</f>
        <v>#N/A</v>
      </c>
      <c r="AO2655" s="152" t="e">
        <f>NA()</f>
        <v>#N/A</v>
      </c>
      <c r="AP2655" s="152">
        <f t="shared" si="483"/>
        <v>7.5282</v>
      </c>
      <c r="AQ2655" s="152"/>
      <c r="AR2655" s="152"/>
      <c r="AS2655" s="153">
        <f t="shared" si="498"/>
        <v>83</v>
      </c>
      <c r="AT2655" s="153">
        <f t="shared" si="492"/>
        <v>1</v>
      </c>
      <c r="AU2655" s="153">
        <f t="shared" si="493"/>
        <v>0</v>
      </c>
      <c r="AV2655" s="153">
        <f t="shared" si="494"/>
        <v>0</v>
      </c>
      <c r="BA2655">
        <f t="shared" si="499"/>
        <v>23</v>
      </c>
    </row>
    <row r="2656" spans="2:53" x14ac:dyDescent="0.25">
      <c r="B2656" s="155">
        <f t="shared" si="480"/>
        <v>45375.999305555553</v>
      </c>
      <c r="C2656" s="155">
        <f t="shared" si="497"/>
        <v>45375.999305555553</v>
      </c>
      <c r="D2656" s="152">
        <f t="shared" si="500"/>
        <v>7.22</v>
      </c>
      <c r="E2656" s="152"/>
      <c r="F2656" s="152"/>
      <c r="G2656" s="152"/>
      <c r="H2656" s="152" t="e">
        <f t="shared" si="501"/>
        <v>#N/A</v>
      </c>
      <c r="I2656" s="152"/>
      <c r="J2656" s="152" t="e">
        <f t="shared" si="502"/>
        <v>#N/A</v>
      </c>
      <c r="K2656" s="152"/>
      <c r="L2656" s="152"/>
      <c r="M2656" s="152"/>
      <c r="N2656" s="152"/>
      <c r="O2656" s="152"/>
      <c r="P2656" s="152"/>
      <c r="Q2656" s="152"/>
      <c r="R2656" s="152"/>
      <c r="S2656" s="152"/>
      <c r="T2656" s="153" cm="1">
        <f t="array" ref="T2656">MATCH(1,(TDU_Info!$C$5:$C$111=$T$6)*(TDU_Info!$B$5:$B$111&lt;=$B2656),0)</f>
        <v>82</v>
      </c>
      <c r="U2656" s="152">
        <f>100*(INDEX(TDU_Info!$E$5:$E$111,$T2656)/T$11+INDEX(TDU_Info!$F$5:$F$111,$T2656))</f>
        <v>4.7517999999999994</v>
      </c>
      <c r="V2656" s="152">
        <v>3.9990000000000001</v>
      </c>
      <c r="W2656" s="152">
        <v>8.4499999999999993</v>
      </c>
      <c r="X2656" s="152">
        <v>7.67</v>
      </c>
      <c r="Y2656" s="152">
        <v>7.92</v>
      </c>
      <c r="Z2656" s="152">
        <v>4.5590000000000002</v>
      </c>
      <c r="AA2656" s="152">
        <v>8.7479999999999993</v>
      </c>
      <c r="AB2656" s="152">
        <v>7.9</v>
      </c>
      <c r="AC2656" s="152">
        <v>8.25</v>
      </c>
      <c r="AD2656" s="152">
        <v>3.899</v>
      </c>
      <c r="AE2656" s="152">
        <v>8.4749999999999996</v>
      </c>
      <c r="AF2656" s="152">
        <v>7.22</v>
      </c>
      <c r="AG2656" s="152">
        <v>7.92</v>
      </c>
      <c r="AH2656" s="152">
        <v>4.5</v>
      </c>
      <c r="AI2656" s="152">
        <v>8.7739999999999991</v>
      </c>
      <c r="AJ2656" s="152">
        <v>7.45</v>
      </c>
      <c r="AK2656" s="152">
        <v>8.25</v>
      </c>
      <c r="AL2656" s="152" t="e">
        <f t="shared" si="503"/>
        <v>#N/A</v>
      </c>
      <c r="AM2656" s="152" t="e">
        <f t="shared" si="504"/>
        <v>#N/A</v>
      </c>
      <c r="AN2656" s="152" t="e">
        <f>NA()</f>
        <v>#N/A</v>
      </c>
      <c r="AO2656" s="152" t="e">
        <f>NA()</f>
        <v>#N/A</v>
      </c>
      <c r="AP2656" s="152">
        <f t="shared" si="483"/>
        <v>7.5282</v>
      </c>
      <c r="AQ2656" s="152"/>
      <c r="AR2656" s="152"/>
      <c r="AS2656" s="153">
        <f t="shared" si="498"/>
        <v>84</v>
      </c>
      <c r="AT2656" s="153">
        <f t="shared" si="492"/>
        <v>1</v>
      </c>
      <c r="AU2656" s="153">
        <f t="shared" si="493"/>
        <v>0</v>
      </c>
      <c r="AV2656" s="153">
        <f t="shared" si="494"/>
        <v>0</v>
      </c>
      <c r="BA2656">
        <f t="shared" si="499"/>
        <v>24</v>
      </c>
    </row>
    <row r="2657" spans="2:53" x14ac:dyDescent="0.25">
      <c r="B2657" s="155">
        <f t="shared" si="480"/>
        <v>45376.999305555553</v>
      </c>
      <c r="C2657" s="155">
        <f t="shared" si="497"/>
        <v>45376.999305555553</v>
      </c>
      <c r="D2657" s="152">
        <f t="shared" si="500"/>
        <v>7.29</v>
      </c>
      <c r="E2657" s="152"/>
      <c r="F2657" s="152"/>
      <c r="G2657" s="152"/>
      <c r="H2657" s="152" t="e">
        <f t="shared" si="501"/>
        <v>#N/A</v>
      </c>
      <c r="I2657" s="152"/>
      <c r="J2657" s="152" t="e">
        <f t="shared" si="502"/>
        <v>#N/A</v>
      </c>
      <c r="K2657" s="152"/>
      <c r="L2657" s="152"/>
      <c r="M2657" s="152"/>
      <c r="N2657" s="152"/>
      <c r="O2657" s="152"/>
      <c r="P2657" s="152"/>
      <c r="Q2657" s="152"/>
      <c r="R2657" s="152"/>
      <c r="S2657" s="152"/>
      <c r="T2657" s="153" cm="1">
        <f t="array" ref="T2657">MATCH(1,(TDU_Info!$C$5:$C$111=$T$6)*(TDU_Info!$B$5:$B$111&lt;=$B2657),0)</f>
        <v>82</v>
      </c>
      <c r="U2657" s="152">
        <f>100*(INDEX(TDU_Info!$E$5:$E$111,$T2657)/T$11+INDEX(TDU_Info!$F$5:$F$111,$T2657))</f>
        <v>4.7517999999999994</v>
      </c>
      <c r="V2657" s="152">
        <v>3.9569999999999999</v>
      </c>
      <c r="W2657" s="152">
        <v>8.4499999999999993</v>
      </c>
      <c r="X2657" s="152">
        <v>7.67</v>
      </c>
      <c r="Y2657" s="152">
        <v>8.17</v>
      </c>
      <c r="Z2657" s="152">
        <v>4.5590000000000002</v>
      </c>
      <c r="AA2657" s="152">
        <v>8.7479999999999993</v>
      </c>
      <c r="AB2657" s="152">
        <v>7.9</v>
      </c>
      <c r="AC2657" s="152">
        <v>8.4619999999999997</v>
      </c>
      <c r="AD2657" s="152">
        <v>3.899</v>
      </c>
      <c r="AE2657" s="152">
        <v>8.4749999999999996</v>
      </c>
      <c r="AF2657" s="152">
        <v>7.29</v>
      </c>
      <c r="AG2657" s="152">
        <v>7.59</v>
      </c>
      <c r="AH2657" s="152">
        <v>4.5</v>
      </c>
      <c r="AI2657" s="152">
        <v>8.7739999999999991</v>
      </c>
      <c r="AJ2657" s="152">
        <v>7.49</v>
      </c>
      <c r="AK2657" s="152">
        <v>8.0399999999999991</v>
      </c>
      <c r="AL2657" s="152" t="e">
        <f t="shared" si="503"/>
        <v>#N/A</v>
      </c>
      <c r="AM2657" s="152" t="e">
        <f t="shared" si="504"/>
        <v>#N/A</v>
      </c>
      <c r="AN2657" s="152" t="e">
        <f>NA()</f>
        <v>#N/A</v>
      </c>
      <c r="AO2657" s="152" t="e">
        <f>NA()</f>
        <v>#N/A</v>
      </c>
      <c r="AP2657" s="152">
        <f t="shared" si="483"/>
        <v>7.5282</v>
      </c>
      <c r="AQ2657" s="152"/>
      <c r="AR2657" s="152"/>
      <c r="AS2657" s="153">
        <f t="shared" si="498"/>
        <v>85</v>
      </c>
      <c r="AT2657" s="153">
        <f t="shared" si="492"/>
        <v>1</v>
      </c>
      <c r="AU2657" s="153">
        <f t="shared" si="493"/>
        <v>0</v>
      </c>
      <c r="AV2657" s="153">
        <f t="shared" si="494"/>
        <v>0</v>
      </c>
      <c r="BA2657">
        <f t="shared" si="499"/>
        <v>25</v>
      </c>
    </row>
    <row r="2658" spans="2:53" x14ac:dyDescent="0.25">
      <c r="B2658" s="155">
        <f t="shared" si="480"/>
        <v>45377.999305555553</v>
      </c>
      <c r="C2658" s="155">
        <f t="shared" si="497"/>
        <v>45377.999305555553</v>
      </c>
      <c r="D2658" s="152">
        <f t="shared" si="500"/>
        <v>7.29</v>
      </c>
      <c r="E2658" s="152"/>
      <c r="F2658" s="152"/>
      <c r="G2658" s="152"/>
      <c r="H2658" s="152" t="e">
        <f t="shared" si="501"/>
        <v>#N/A</v>
      </c>
      <c r="I2658" s="152"/>
      <c r="J2658" s="152" t="e">
        <f t="shared" si="502"/>
        <v>#N/A</v>
      </c>
      <c r="K2658" s="152"/>
      <c r="L2658" s="152"/>
      <c r="M2658" s="152"/>
      <c r="N2658" s="152"/>
      <c r="O2658" s="152"/>
      <c r="P2658" s="152"/>
      <c r="Q2658" s="152"/>
      <c r="R2658" s="152"/>
      <c r="S2658" s="152"/>
      <c r="T2658" s="153" cm="1">
        <f t="array" ref="T2658">MATCH(1,(TDU_Info!$C$5:$C$111=$T$6)*(TDU_Info!$B$5:$B$111&lt;=$B2658),0)</f>
        <v>82</v>
      </c>
      <c r="U2658" s="152">
        <f>100*(INDEX(TDU_Info!$E$5:$E$111,$T2658)/T$11+INDEX(TDU_Info!$F$5:$F$111,$T2658))</f>
        <v>4.7517999999999994</v>
      </c>
      <c r="V2658" s="152">
        <v>3.9569999999999999</v>
      </c>
      <c r="W2658" s="152">
        <v>8.4499999999999993</v>
      </c>
      <c r="X2658" s="152">
        <v>7.67</v>
      </c>
      <c r="Y2658" s="152">
        <v>8.17</v>
      </c>
      <c r="Z2658" s="152">
        <v>4.5590000000000002</v>
      </c>
      <c r="AA2658" s="152">
        <v>8.7479999999999993</v>
      </c>
      <c r="AB2658" s="152">
        <v>7.9</v>
      </c>
      <c r="AC2658" s="152">
        <v>8.4619999999999997</v>
      </c>
      <c r="AD2658" s="152">
        <v>3.899</v>
      </c>
      <c r="AE2658" s="152">
        <v>8.4749999999999996</v>
      </c>
      <c r="AF2658" s="152">
        <v>7.29</v>
      </c>
      <c r="AG2658" s="152">
        <v>7.59</v>
      </c>
      <c r="AH2658" s="152">
        <v>4.5</v>
      </c>
      <c r="AI2658" s="152">
        <v>8.7739999999999991</v>
      </c>
      <c r="AJ2658" s="152">
        <v>7.49</v>
      </c>
      <c r="AK2658" s="152">
        <v>8.0399999999999991</v>
      </c>
      <c r="AL2658" s="152" t="e">
        <f t="shared" si="503"/>
        <v>#N/A</v>
      </c>
      <c r="AM2658" s="152" t="e">
        <f t="shared" si="504"/>
        <v>#N/A</v>
      </c>
      <c r="AN2658" s="152" t="e">
        <f>NA()</f>
        <v>#N/A</v>
      </c>
      <c r="AO2658" s="152" t="e">
        <f>NA()</f>
        <v>#N/A</v>
      </c>
      <c r="AP2658" s="152">
        <f t="shared" si="483"/>
        <v>7.5282</v>
      </c>
      <c r="AQ2658" s="152"/>
      <c r="AR2658" s="152"/>
      <c r="AS2658" s="153">
        <f t="shared" si="498"/>
        <v>86</v>
      </c>
      <c r="AT2658" s="153">
        <f t="shared" si="492"/>
        <v>1</v>
      </c>
      <c r="AU2658" s="153">
        <f t="shared" si="493"/>
        <v>0</v>
      </c>
      <c r="AV2658" s="153">
        <f t="shared" si="494"/>
        <v>0</v>
      </c>
      <c r="BA2658">
        <f t="shared" si="499"/>
        <v>26</v>
      </c>
    </row>
    <row r="2659" spans="2:53" x14ac:dyDescent="0.25">
      <c r="B2659" s="155">
        <f t="shared" si="480"/>
        <v>45378.999305555553</v>
      </c>
      <c r="C2659" s="155">
        <f t="shared" si="497"/>
        <v>45378.999305555553</v>
      </c>
      <c r="D2659" s="152">
        <f t="shared" si="500"/>
        <v>7.29</v>
      </c>
      <c r="E2659" s="152"/>
      <c r="F2659" s="152"/>
      <c r="G2659" s="152"/>
      <c r="H2659" s="152" t="e">
        <f t="shared" si="501"/>
        <v>#N/A</v>
      </c>
      <c r="I2659" s="152"/>
      <c r="J2659" s="152" t="e">
        <f t="shared" si="502"/>
        <v>#N/A</v>
      </c>
      <c r="K2659" s="152"/>
      <c r="L2659" s="152"/>
      <c r="M2659" s="152"/>
      <c r="N2659" s="152"/>
      <c r="O2659" s="152"/>
      <c r="P2659" s="152"/>
      <c r="Q2659" s="152"/>
      <c r="R2659" s="152"/>
      <c r="S2659" s="152"/>
      <c r="T2659" s="153" cm="1">
        <f t="array" ref="T2659">MATCH(1,(TDU_Info!$C$5:$C$111=$T$6)*(TDU_Info!$B$5:$B$111&lt;=$B2659),0)</f>
        <v>82</v>
      </c>
      <c r="U2659" s="152">
        <f>100*(INDEX(TDU_Info!$E$5:$E$111,$T2659)/T$11+INDEX(TDU_Info!$F$5:$F$111,$T2659))</f>
        <v>4.7517999999999994</v>
      </c>
      <c r="V2659" s="152">
        <v>3.9569999999999999</v>
      </c>
      <c r="W2659" s="152">
        <v>8.4499999999999993</v>
      </c>
      <c r="X2659" s="152">
        <v>7.67</v>
      </c>
      <c r="Y2659" s="152">
        <v>8.17</v>
      </c>
      <c r="Z2659" s="152">
        <v>4.5590000000000002</v>
      </c>
      <c r="AA2659" s="152">
        <v>8.7479999999999993</v>
      </c>
      <c r="AB2659" s="152">
        <v>7.9</v>
      </c>
      <c r="AC2659" s="152">
        <v>8.4619999999999997</v>
      </c>
      <c r="AD2659" s="152">
        <v>3.899</v>
      </c>
      <c r="AE2659" s="152">
        <v>8.4749999999999996</v>
      </c>
      <c r="AF2659" s="152">
        <v>7.29</v>
      </c>
      <c r="AG2659" s="152">
        <v>7.59</v>
      </c>
      <c r="AH2659" s="152">
        <v>4.5</v>
      </c>
      <c r="AI2659" s="152">
        <v>8.7739999999999991</v>
      </c>
      <c r="AJ2659" s="152">
        <v>7.49</v>
      </c>
      <c r="AK2659" s="152">
        <v>8.0399999999999991</v>
      </c>
      <c r="AL2659" s="152" t="e">
        <f t="shared" si="503"/>
        <v>#N/A</v>
      </c>
      <c r="AM2659" s="152" t="e">
        <f t="shared" si="504"/>
        <v>#N/A</v>
      </c>
      <c r="AN2659" s="152" t="e">
        <f>NA()</f>
        <v>#N/A</v>
      </c>
      <c r="AO2659" s="152" t="e">
        <f>NA()</f>
        <v>#N/A</v>
      </c>
      <c r="AP2659" s="152">
        <f t="shared" si="483"/>
        <v>7.5282</v>
      </c>
      <c r="AQ2659" s="152"/>
      <c r="AR2659" s="152"/>
      <c r="AS2659" s="153">
        <f t="shared" si="498"/>
        <v>87</v>
      </c>
      <c r="AT2659" s="153">
        <f t="shared" si="492"/>
        <v>1</v>
      </c>
      <c r="AU2659" s="153">
        <f t="shared" si="493"/>
        <v>0</v>
      </c>
      <c r="AV2659" s="153">
        <f t="shared" si="494"/>
        <v>0</v>
      </c>
      <c r="BA2659">
        <f t="shared" si="499"/>
        <v>27</v>
      </c>
    </row>
    <row r="2660" spans="2:53" x14ac:dyDescent="0.25">
      <c r="B2660" s="155">
        <f t="shared" si="480"/>
        <v>45379.999305555553</v>
      </c>
      <c r="C2660" s="155">
        <f t="shared" si="497"/>
        <v>45379.999305555553</v>
      </c>
      <c r="D2660" s="152">
        <f t="shared" si="500"/>
        <v>7.29</v>
      </c>
      <c r="E2660" s="152"/>
      <c r="F2660" s="152"/>
      <c r="G2660" s="152"/>
      <c r="H2660" s="152" t="e">
        <f t="shared" si="501"/>
        <v>#N/A</v>
      </c>
      <c r="I2660" s="152"/>
      <c r="J2660" s="152" t="e">
        <f t="shared" si="502"/>
        <v>#N/A</v>
      </c>
      <c r="K2660" s="152"/>
      <c r="L2660" s="152"/>
      <c r="M2660" s="152"/>
      <c r="N2660" s="152"/>
      <c r="O2660" s="152"/>
      <c r="P2660" s="152"/>
      <c r="Q2660" s="152"/>
      <c r="R2660" s="152"/>
      <c r="S2660" s="152"/>
      <c r="T2660" s="153" cm="1">
        <f t="array" ref="T2660">MATCH(1,(TDU_Info!$C$5:$C$111=$T$6)*(TDU_Info!$B$5:$B$111&lt;=$B2660),0)</f>
        <v>82</v>
      </c>
      <c r="U2660" s="152">
        <f>100*(INDEX(TDU_Info!$E$5:$E$111,$T2660)/T$11+INDEX(TDU_Info!$F$5:$F$111,$T2660))</f>
        <v>4.7517999999999994</v>
      </c>
      <c r="V2660" s="152">
        <v>3.9569999999999999</v>
      </c>
      <c r="W2660" s="152">
        <v>8.4499999999999993</v>
      </c>
      <c r="X2660" s="152">
        <v>7.77</v>
      </c>
      <c r="Y2660" s="152">
        <v>8.17</v>
      </c>
      <c r="Z2660" s="152">
        <v>4.5590000000000002</v>
      </c>
      <c r="AA2660" s="152">
        <v>8.7479999999999993</v>
      </c>
      <c r="AB2660" s="152">
        <v>7.9889999999999999</v>
      </c>
      <c r="AC2660" s="152">
        <v>8.4890000000000008</v>
      </c>
      <c r="AD2660" s="152">
        <v>3.9279999999999999</v>
      </c>
      <c r="AE2660" s="152">
        <v>8.4749999999999996</v>
      </c>
      <c r="AF2660" s="152">
        <v>7.29</v>
      </c>
      <c r="AG2660" s="152">
        <v>7.59</v>
      </c>
      <c r="AH2660" s="152">
        <v>4.53</v>
      </c>
      <c r="AI2660" s="152">
        <v>8.7739999999999991</v>
      </c>
      <c r="AJ2660" s="152">
        <v>7.49</v>
      </c>
      <c r="AK2660" s="152">
        <v>8.0399999999999991</v>
      </c>
      <c r="AL2660" s="152" t="e">
        <f t="shared" si="503"/>
        <v>#N/A</v>
      </c>
      <c r="AM2660" s="152" t="e">
        <f t="shared" si="504"/>
        <v>#N/A</v>
      </c>
      <c r="AN2660" s="152" t="e">
        <f>NA()</f>
        <v>#N/A</v>
      </c>
      <c r="AO2660" s="152" t="e">
        <f>NA()</f>
        <v>#N/A</v>
      </c>
      <c r="AP2660" s="152">
        <f t="shared" si="483"/>
        <v>7.5282</v>
      </c>
      <c r="AQ2660" s="152"/>
      <c r="AR2660" s="152"/>
      <c r="AS2660" s="153">
        <f t="shared" si="498"/>
        <v>88</v>
      </c>
      <c r="AT2660" s="153">
        <f t="shared" si="492"/>
        <v>1</v>
      </c>
      <c r="AU2660" s="153">
        <f t="shared" si="493"/>
        <v>0</v>
      </c>
      <c r="AV2660" s="153">
        <f t="shared" si="494"/>
        <v>0</v>
      </c>
      <c r="BA2660">
        <f t="shared" si="499"/>
        <v>28</v>
      </c>
    </row>
    <row r="2661" spans="2:53" x14ac:dyDescent="0.25">
      <c r="B2661" s="155">
        <f t="shared" si="480"/>
        <v>45380.999305555553</v>
      </c>
      <c r="C2661" s="155">
        <f t="shared" si="497"/>
        <v>45380.999305555553</v>
      </c>
      <c r="D2661" s="152">
        <f t="shared" si="500"/>
        <v>7.29</v>
      </c>
      <c r="E2661" s="152"/>
      <c r="F2661" s="152"/>
      <c r="G2661" s="152"/>
      <c r="H2661" s="152" t="e">
        <f t="shared" si="501"/>
        <v>#N/A</v>
      </c>
      <c r="I2661" s="152"/>
      <c r="J2661" s="152" t="e">
        <f t="shared" si="502"/>
        <v>#N/A</v>
      </c>
      <c r="K2661" s="152"/>
      <c r="L2661" s="152"/>
      <c r="M2661" s="152"/>
      <c r="N2661" s="152"/>
      <c r="O2661" s="152"/>
      <c r="P2661" s="152"/>
      <c r="Q2661" s="152"/>
      <c r="R2661" s="152"/>
      <c r="S2661" s="152"/>
      <c r="T2661" s="153" cm="1">
        <f t="array" ref="T2661">MATCH(1,(TDU_Info!$C$5:$C$111=$T$6)*(TDU_Info!$B$5:$B$111&lt;=$B2661),0)</f>
        <v>82</v>
      </c>
      <c r="U2661" s="152">
        <f>100*(INDEX(TDU_Info!$E$5:$E$111,$T2661)/T$11+INDEX(TDU_Info!$F$5:$F$111,$T2661))</f>
        <v>4.7517999999999994</v>
      </c>
      <c r="V2661" s="152">
        <v>3.9569999999999999</v>
      </c>
      <c r="W2661" s="152">
        <v>8.4499999999999993</v>
      </c>
      <c r="X2661" s="152">
        <v>7.77</v>
      </c>
      <c r="Y2661" s="152">
        <v>8.17</v>
      </c>
      <c r="Z2661" s="152">
        <v>4.5590000000000002</v>
      </c>
      <c r="AA2661" s="152">
        <v>8.7479999999999993</v>
      </c>
      <c r="AB2661" s="152">
        <v>7.9889999999999999</v>
      </c>
      <c r="AC2661" s="152">
        <v>8.4890000000000008</v>
      </c>
      <c r="AD2661" s="152">
        <v>3.9279999999999999</v>
      </c>
      <c r="AE2661" s="152">
        <v>8.4749999999999996</v>
      </c>
      <c r="AF2661" s="152">
        <v>7.29</v>
      </c>
      <c r="AG2661" s="152">
        <v>7.59</v>
      </c>
      <c r="AH2661" s="152">
        <v>4.53</v>
      </c>
      <c r="AI2661" s="152">
        <v>8.7739999999999991</v>
      </c>
      <c r="AJ2661" s="152">
        <v>7.49</v>
      </c>
      <c r="AK2661" s="152">
        <v>8.0399999999999991</v>
      </c>
      <c r="AL2661" s="152" t="e">
        <f t="shared" si="503"/>
        <v>#N/A</v>
      </c>
      <c r="AM2661" s="152" t="e">
        <f t="shared" si="504"/>
        <v>#N/A</v>
      </c>
      <c r="AN2661" s="152" t="e">
        <f>NA()</f>
        <v>#N/A</v>
      </c>
      <c r="AO2661" s="152" t="e">
        <f>NA()</f>
        <v>#N/A</v>
      </c>
      <c r="AP2661" s="152">
        <f t="shared" si="483"/>
        <v>7.5282</v>
      </c>
      <c r="AQ2661" s="152"/>
      <c r="AR2661" s="152"/>
      <c r="AS2661" s="153">
        <f t="shared" si="498"/>
        <v>89</v>
      </c>
      <c r="AT2661" s="153">
        <f t="shared" si="492"/>
        <v>1</v>
      </c>
      <c r="AU2661" s="153">
        <f t="shared" si="493"/>
        <v>0</v>
      </c>
      <c r="AV2661" s="153">
        <f t="shared" si="494"/>
        <v>0</v>
      </c>
      <c r="BA2661">
        <f t="shared" si="499"/>
        <v>29</v>
      </c>
    </row>
    <row r="2662" spans="2:53" x14ac:dyDescent="0.25">
      <c r="B2662" s="155">
        <f t="shared" si="480"/>
        <v>45381.999305555553</v>
      </c>
      <c r="C2662" s="155">
        <f t="shared" si="497"/>
        <v>45381.999305555553</v>
      </c>
      <c r="D2662" s="152">
        <f t="shared" si="500"/>
        <v>7.29</v>
      </c>
      <c r="E2662" s="152"/>
      <c r="F2662" s="152"/>
      <c r="G2662" s="152"/>
      <c r="H2662" s="152" t="e">
        <f t="shared" si="501"/>
        <v>#N/A</v>
      </c>
      <c r="I2662" s="152"/>
      <c r="J2662" s="152" t="e">
        <f t="shared" si="502"/>
        <v>#N/A</v>
      </c>
      <c r="K2662" s="152"/>
      <c r="L2662" s="152"/>
      <c r="M2662" s="152"/>
      <c r="N2662" s="152"/>
      <c r="O2662" s="152"/>
      <c r="P2662" s="152"/>
      <c r="Q2662" s="152"/>
      <c r="R2662" s="152"/>
      <c r="S2662" s="152"/>
      <c r="T2662" s="153" cm="1">
        <f t="array" ref="T2662">MATCH(1,(TDU_Info!$C$5:$C$111=$T$6)*(TDU_Info!$B$5:$B$111&lt;=$B2662),0)</f>
        <v>82</v>
      </c>
      <c r="U2662" s="152">
        <f>100*(INDEX(TDU_Info!$E$5:$E$111,$T2662)/T$11+INDEX(TDU_Info!$F$5:$F$111,$T2662))</f>
        <v>4.7517999999999994</v>
      </c>
      <c r="V2662" s="152">
        <v>4.2569999999999997</v>
      </c>
      <c r="W2662" s="152">
        <v>8.4499999999999993</v>
      </c>
      <c r="X2662" s="152">
        <v>7.77</v>
      </c>
      <c r="Y2662" s="152">
        <v>8.17</v>
      </c>
      <c r="Z2662" s="152">
        <v>4.7590000000000003</v>
      </c>
      <c r="AA2662" s="152">
        <v>8.7479999999999993</v>
      </c>
      <c r="AB2662" s="152">
        <v>7.9889999999999999</v>
      </c>
      <c r="AC2662" s="152">
        <v>8.4890000000000008</v>
      </c>
      <c r="AD2662" s="152">
        <v>4.2279999999999998</v>
      </c>
      <c r="AE2662" s="152">
        <v>8.4749999999999996</v>
      </c>
      <c r="AF2662" s="152">
        <v>7.29</v>
      </c>
      <c r="AG2662" s="152">
        <v>7.59</v>
      </c>
      <c r="AH2662" s="152">
        <v>4.7300000000000004</v>
      </c>
      <c r="AI2662" s="152">
        <v>8.7739999999999991</v>
      </c>
      <c r="AJ2662" s="152">
        <v>7.49</v>
      </c>
      <c r="AK2662" s="152">
        <v>8.0399999999999991</v>
      </c>
      <c r="AL2662" s="152" t="e">
        <f t="shared" si="503"/>
        <v>#N/A</v>
      </c>
      <c r="AM2662" s="152" t="e">
        <f t="shared" si="504"/>
        <v>#N/A</v>
      </c>
      <c r="AN2662" s="152" t="e">
        <f>NA()</f>
        <v>#N/A</v>
      </c>
      <c r="AO2662" s="152" t="e">
        <f>NA()</f>
        <v>#N/A</v>
      </c>
      <c r="AP2662" s="152">
        <f t="shared" si="483"/>
        <v>7.5282</v>
      </c>
      <c r="AQ2662" s="152"/>
      <c r="AR2662" s="152"/>
      <c r="AS2662" s="153">
        <f t="shared" si="498"/>
        <v>90</v>
      </c>
      <c r="AT2662" s="153">
        <f t="shared" si="492"/>
        <v>1</v>
      </c>
      <c r="AU2662" s="153">
        <f t="shared" si="493"/>
        <v>0</v>
      </c>
      <c r="AV2662" s="153">
        <f t="shared" si="494"/>
        <v>0</v>
      </c>
      <c r="BA2662">
        <f t="shared" si="499"/>
        <v>30</v>
      </c>
    </row>
    <row r="2663" spans="2:53" x14ac:dyDescent="0.25">
      <c r="B2663" s="155">
        <f t="shared" si="480"/>
        <v>45382.999305555553</v>
      </c>
      <c r="C2663" s="155">
        <f t="shared" si="497"/>
        <v>45382.999305555553</v>
      </c>
      <c r="D2663" s="152">
        <f t="shared" si="500"/>
        <v>7.29</v>
      </c>
      <c r="E2663" s="152"/>
      <c r="F2663" s="152"/>
      <c r="G2663" s="152"/>
      <c r="H2663" s="152" t="e">
        <f t="shared" si="501"/>
        <v>#N/A</v>
      </c>
      <c r="I2663" s="152"/>
      <c r="J2663" s="152" t="e">
        <f t="shared" si="502"/>
        <v>#N/A</v>
      </c>
      <c r="K2663" s="152"/>
      <c r="L2663" s="152"/>
      <c r="M2663" s="152"/>
      <c r="N2663" s="152"/>
      <c r="O2663" s="152"/>
      <c r="P2663" s="152"/>
      <c r="Q2663" s="152"/>
      <c r="R2663" s="152"/>
      <c r="S2663" s="152"/>
      <c r="T2663" s="153" cm="1">
        <f t="array" ref="T2663">MATCH(1,(TDU_Info!$C$5:$C$111=$T$6)*(TDU_Info!$B$5:$B$111&lt;=$B2663),0)</f>
        <v>82</v>
      </c>
      <c r="U2663" s="152">
        <f>100*(INDEX(TDU_Info!$E$5:$E$111,$T2663)/T$11+INDEX(TDU_Info!$F$5:$F$111,$T2663))</f>
        <v>4.7517999999999994</v>
      </c>
      <c r="V2663" s="152">
        <v>4.2569999999999997</v>
      </c>
      <c r="W2663" s="152">
        <v>8.4499999999999993</v>
      </c>
      <c r="X2663" s="152">
        <v>7.77</v>
      </c>
      <c r="Y2663" s="152">
        <v>8.17</v>
      </c>
      <c r="Z2663" s="152">
        <v>4.7590000000000003</v>
      </c>
      <c r="AA2663" s="152">
        <v>8.7479999999999993</v>
      </c>
      <c r="AB2663" s="152">
        <v>7.9889999999999999</v>
      </c>
      <c r="AC2663" s="152">
        <v>8.4890000000000008</v>
      </c>
      <c r="AD2663" s="152">
        <v>4.2279999999999998</v>
      </c>
      <c r="AE2663" s="152">
        <v>8.4749999999999996</v>
      </c>
      <c r="AF2663" s="152">
        <v>7.29</v>
      </c>
      <c r="AG2663" s="152">
        <v>7.59</v>
      </c>
      <c r="AH2663" s="152">
        <v>4.7300000000000004</v>
      </c>
      <c r="AI2663" s="152">
        <v>8.7739999999999991</v>
      </c>
      <c r="AJ2663" s="152">
        <v>7.49</v>
      </c>
      <c r="AK2663" s="152">
        <v>8.0399999999999991</v>
      </c>
      <c r="AL2663" s="152" t="e">
        <f t="shared" si="503"/>
        <v>#N/A</v>
      </c>
      <c r="AM2663" s="152" t="e">
        <f t="shared" si="504"/>
        <v>#N/A</v>
      </c>
      <c r="AN2663" s="152" t="e">
        <f>NA()</f>
        <v>#N/A</v>
      </c>
      <c r="AO2663" s="152" t="e">
        <f>NA()</f>
        <v>#N/A</v>
      </c>
      <c r="AP2663" s="152">
        <f t="shared" si="483"/>
        <v>7.5282</v>
      </c>
      <c r="AQ2663" s="152"/>
      <c r="AR2663" s="152"/>
      <c r="AS2663" s="153">
        <f t="shared" si="498"/>
        <v>91</v>
      </c>
      <c r="AT2663" s="153">
        <f t="shared" si="492"/>
        <v>1</v>
      </c>
      <c r="AU2663" s="153">
        <f t="shared" si="493"/>
        <v>0</v>
      </c>
      <c r="AV2663" s="153">
        <f t="shared" si="494"/>
        <v>0</v>
      </c>
      <c r="BA2663">
        <f t="shared" si="499"/>
        <v>31</v>
      </c>
    </row>
    <row r="2664" spans="2:53" x14ac:dyDescent="0.25">
      <c r="B2664" s="155">
        <f t="shared" si="480"/>
        <v>45383.999305555553</v>
      </c>
      <c r="C2664" s="155">
        <f t="shared" si="497"/>
        <v>45383.999305555553</v>
      </c>
      <c r="D2664" s="152">
        <f t="shared" si="500"/>
        <v>7.29</v>
      </c>
      <c r="E2664" s="152"/>
      <c r="F2664" s="152"/>
      <c r="G2664" s="152"/>
      <c r="H2664" s="152" t="e">
        <f t="shared" si="501"/>
        <v>#N/A</v>
      </c>
      <c r="I2664" s="152"/>
      <c r="J2664" s="152" t="e">
        <f t="shared" si="502"/>
        <v>#N/A</v>
      </c>
      <c r="K2664" s="152"/>
      <c r="L2664" s="152"/>
      <c r="M2664" s="152"/>
      <c r="N2664" s="152"/>
      <c r="O2664" s="152"/>
      <c r="P2664" s="152"/>
      <c r="Q2664" s="152"/>
      <c r="R2664" s="152"/>
      <c r="S2664" s="152"/>
      <c r="T2664" s="153" cm="1">
        <f t="array" ref="T2664">MATCH(1,(TDU_Info!$C$5:$C$111=$T$6)*(TDU_Info!$B$5:$B$111&lt;=$B2664),0)</f>
        <v>82</v>
      </c>
      <c r="U2664" s="152">
        <f>100*(INDEX(TDU_Info!$E$5:$E$111,$T2664)/T$11+INDEX(TDU_Info!$F$5:$F$111,$T2664))</f>
        <v>4.7517999999999994</v>
      </c>
      <c r="V2664" s="152">
        <v>4.2569999999999997</v>
      </c>
      <c r="W2664" s="152">
        <v>8.4499999999999993</v>
      </c>
      <c r="X2664" s="152">
        <v>7.77</v>
      </c>
      <c r="Y2664" s="152">
        <v>8.17</v>
      </c>
      <c r="Z2664" s="152">
        <v>4.7590000000000003</v>
      </c>
      <c r="AA2664" s="152">
        <v>8.7479999999999993</v>
      </c>
      <c r="AB2664" s="152">
        <v>7.9889999999999999</v>
      </c>
      <c r="AC2664" s="152">
        <v>8.4890000000000008</v>
      </c>
      <c r="AD2664" s="152">
        <v>4.2279999999999998</v>
      </c>
      <c r="AE2664" s="152">
        <v>8.4749999999999996</v>
      </c>
      <c r="AF2664" s="152">
        <v>7.29</v>
      </c>
      <c r="AG2664" s="152">
        <v>7.59</v>
      </c>
      <c r="AH2664" s="152">
        <v>4.7300000000000004</v>
      </c>
      <c r="AI2664" s="152">
        <v>8.7739999999999991</v>
      </c>
      <c r="AJ2664" s="152">
        <v>7.49</v>
      </c>
      <c r="AK2664" s="152">
        <v>8.0399999999999991</v>
      </c>
      <c r="AL2664" s="152" t="e">
        <f t="shared" si="503"/>
        <v>#N/A</v>
      </c>
      <c r="AM2664" s="152" t="e">
        <f t="shared" si="504"/>
        <v>#N/A</v>
      </c>
      <c r="AN2664" s="152" t="e">
        <f>NA()</f>
        <v>#N/A</v>
      </c>
      <c r="AO2664" s="152" t="e">
        <f>NA()</f>
        <v>#N/A</v>
      </c>
      <c r="AP2664" s="152" t="e">
        <f t="shared" si="483"/>
        <v>#N/A</v>
      </c>
      <c r="AQ2664" s="152"/>
      <c r="AR2664" s="152"/>
      <c r="AS2664" s="153">
        <f t="shared" si="498"/>
        <v>92</v>
      </c>
      <c r="AT2664" s="153">
        <f t="shared" si="492"/>
        <v>1</v>
      </c>
      <c r="AU2664" s="153">
        <f t="shared" si="493"/>
        <v>0</v>
      </c>
      <c r="AV2664" s="153">
        <f t="shared" si="494"/>
        <v>0</v>
      </c>
      <c r="BA2664">
        <f t="shared" si="499"/>
        <v>1</v>
      </c>
    </row>
    <row r="2665" spans="2:53" x14ac:dyDescent="0.25">
      <c r="B2665" s="155">
        <f t="shared" si="480"/>
        <v>45384.999305555553</v>
      </c>
      <c r="C2665" s="155">
        <f t="shared" si="497"/>
        <v>45384.999305555553</v>
      </c>
      <c r="D2665" s="152">
        <f t="shared" si="500"/>
        <v>7.72</v>
      </c>
      <c r="E2665" s="152"/>
      <c r="F2665" s="152"/>
      <c r="G2665" s="152"/>
      <c r="H2665" s="152" t="e">
        <f t="shared" si="501"/>
        <v>#N/A</v>
      </c>
      <c r="I2665" s="152"/>
      <c r="J2665" s="152" t="e">
        <f t="shared" si="502"/>
        <v>#N/A</v>
      </c>
      <c r="K2665" s="152"/>
      <c r="L2665" s="152"/>
      <c r="M2665" s="152"/>
      <c r="N2665" s="152"/>
      <c r="O2665" s="152"/>
      <c r="P2665" s="152"/>
      <c r="Q2665" s="152"/>
      <c r="R2665" s="152"/>
      <c r="S2665" s="152"/>
      <c r="T2665" s="153" cm="1">
        <f t="array" ref="T2665">MATCH(1,(TDU_Info!$C$5:$C$111=$T$6)*(TDU_Info!$B$5:$B$111&lt;=$B2665),0)</f>
        <v>82</v>
      </c>
      <c r="U2665" s="152">
        <f>100*(INDEX(TDU_Info!$E$5:$E$111,$T2665)/T$11+INDEX(TDU_Info!$F$5:$F$111,$T2665))</f>
        <v>4.7517999999999994</v>
      </c>
      <c r="V2665" s="152">
        <v>4.2569999999999997</v>
      </c>
      <c r="W2665" s="152">
        <v>8.4499999999999993</v>
      </c>
      <c r="X2665" s="152">
        <v>7.77</v>
      </c>
      <c r="Y2665" s="152">
        <v>8.17</v>
      </c>
      <c r="Z2665" s="152">
        <v>4.7590000000000003</v>
      </c>
      <c r="AA2665" s="152">
        <v>8.7479999999999993</v>
      </c>
      <c r="AB2665" s="152">
        <v>8.1</v>
      </c>
      <c r="AC2665" s="152">
        <v>8.5890000000000004</v>
      </c>
      <c r="AD2665" s="152">
        <v>4.2279999999999998</v>
      </c>
      <c r="AE2665" s="152">
        <v>8.4749999999999996</v>
      </c>
      <c r="AF2665" s="152">
        <v>7.72</v>
      </c>
      <c r="AG2665" s="152">
        <v>7.92</v>
      </c>
      <c r="AH2665" s="152">
        <v>4.7300000000000004</v>
      </c>
      <c r="AI2665" s="152">
        <v>8.7739999999999991</v>
      </c>
      <c r="AJ2665" s="152">
        <v>7.95</v>
      </c>
      <c r="AK2665" s="152">
        <v>8.5190000000000001</v>
      </c>
      <c r="AL2665" s="152" t="e">
        <f t="shared" si="503"/>
        <v>#N/A</v>
      </c>
      <c r="AM2665" s="152" t="e">
        <f t="shared" si="504"/>
        <v>#N/A</v>
      </c>
      <c r="AN2665" s="152" t="e">
        <f>NA()</f>
        <v>#N/A</v>
      </c>
      <c r="AO2665" s="152" t="e">
        <f>NA()</f>
        <v>#N/A</v>
      </c>
      <c r="AP2665" s="152">
        <f t="shared" si="483"/>
        <v>7.5282</v>
      </c>
      <c r="AQ2665" s="152"/>
      <c r="AR2665" s="152"/>
      <c r="AS2665" s="153">
        <f t="shared" ref="AS2665:AS2694" si="505">ROUNDUP(B2665-DATE(YEAR(B2665),1,1),0)</f>
        <v>93</v>
      </c>
      <c r="AT2665" s="153">
        <f t="shared" si="492"/>
        <v>1</v>
      </c>
      <c r="AU2665" s="153">
        <f t="shared" si="493"/>
        <v>0</v>
      </c>
      <c r="AV2665" s="153">
        <f t="shared" si="494"/>
        <v>0</v>
      </c>
      <c r="BA2665">
        <f t="shared" ref="BA2665:BA2694" si="506">DAY(C2665)</f>
        <v>2</v>
      </c>
    </row>
    <row r="2666" spans="2:53" x14ac:dyDescent="0.25">
      <c r="B2666" s="155">
        <f t="shared" ref="B2666:B2920" si="507">B2665+1</f>
        <v>45385.999305555553</v>
      </c>
      <c r="C2666" s="155">
        <f t="shared" si="497"/>
        <v>45385.999305555553</v>
      </c>
      <c r="D2666" s="152">
        <f t="shared" si="500"/>
        <v>7.72</v>
      </c>
      <c r="E2666" s="152"/>
      <c r="F2666" s="152"/>
      <c r="G2666" s="152"/>
      <c r="H2666" s="152" t="e">
        <f t="shared" si="501"/>
        <v>#N/A</v>
      </c>
      <c r="I2666" s="152"/>
      <c r="J2666" s="152" t="e">
        <f t="shared" si="502"/>
        <v>#N/A</v>
      </c>
      <c r="K2666" s="152"/>
      <c r="L2666" s="152"/>
      <c r="M2666" s="152"/>
      <c r="N2666" s="152"/>
      <c r="O2666" s="152"/>
      <c r="P2666" s="152"/>
      <c r="Q2666" s="152"/>
      <c r="R2666" s="152"/>
      <c r="S2666" s="152"/>
      <c r="T2666" s="153" cm="1">
        <f t="array" ref="T2666">MATCH(1,(TDU_Info!$C$5:$C$111=$T$6)*(TDU_Info!$B$5:$B$111&lt;=$B2666),0)</f>
        <v>82</v>
      </c>
      <c r="U2666" s="152">
        <f>100*(INDEX(TDU_Info!$E$5:$E$111,$T2666)/T$11+INDEX(TDU_Info!$F$5:$F$111,$T2666))</f>
        <v>4.7517999999999994</v>
      </c>
      <c r="V2666" s="152">
        <v>4.2569999999999997</v>
      </c>
      <c r="W2666" s="152">
        <v>8.4499999999999993</v>
      </c>
      <c r="X2666" s="152">
        <v>7.77</v>
      </c>
      <c r="Y2666" s="152">
        <v>8.17</v>
      </c>
      <c r="Z2666" s="152">
        <v>4.7590000000000003</v>
      </c>
      <c r="AA2666" s="152">
        <v>8.7479999999999993</v>
      </c>
      <c r="AB2666" s="152">
        <v>8.1</v>
      </c>
      <c r="AC2666" s="152">
        <v>8.5890000000000004</v>
      </c>
      <c r="AD2666" s="152">
        <v>4.2279999999999998</v>
      </c>
      <c r="AE2666" s="152">
        <v>8.4749999999999996</v>
      </c>
      <c r="AF2666" s="152">
        <v>7.72</v>
      </c>
      <c r="AG2666" s="152">
        <v>7.92</v>
      </c>
      <c r="AH2666" s="152">
        <v>4.7300000000000004</v>
      </c>
      <c r="AI2666" s="152">
        <v>8.7739999999999991</v>
      </c>
      <c r="AJ2666" s="152">
        <v>7.95</v>
      </c>
      <c r="AK2666" s="152">
        <v>8.5190000000000001</v>
      </c>
      <c r="AL2666" s="152" t="e">
        <f t="shared" si="503"/>
        <v>#N/A</v>
      </c>
      <c r="AM2666" s="152" t="e">
        <f t="shared" si="504"/>
        <v>#N/A</v>
      </c>
      <c r="AN2666" s="152" t="e">
        <f>NA()</f>
        <v>#N/A</v>
      </c>
      <c r="AO2666" s="152" t="e">
        <f>NA()</f>
        <v>#N/A</v>
      </c>
      <c r="AP2666" s="152">
        <f t="shared" si="483"/>
        <v>7.5282</v>
      </c>
      <c r="AQ2666" s="152"/>
      <c r="AR2666" s="152"/>
      <c r="AS2666" s="153">
        <f t="shared" si="505"/>
        <v>94</v>
      </c>
      <c r="AT2666" s="153">
        <f t="shared" si="492"/>
        <v>1</v>
      </c>
      <c r="AU2666" s="153">
        <f t="shared" si="493"/>
        <v>0</v>
      </c>
      <c r="AV2666" s="153">
        <f t="shared" si="494"/>
        <v>0</v>
      </c>
      <c r="BA2666">
        <f t="shared" si="506"/>
        <v>3</v>
      </c>
    </row>
    <row r="2667" spans="2:53" x14ac:dyDescent="0.25">
      <c r="B2667" s="155">
        <f t="shared" si="507"/>
        <v>45386.999305555553</v>
      </c>
      <c r="C2667" s="155">
        <f t="shared" si="497"/>
        <v>45386.999305555553</v>
      </c>
      <c r="D2667" s="152">
        <f t="shared" si="500"/>
        <v>7.72</v>
      </c>
      <c r="E2667" s="152"/>
      <c r="F2667" s="152"/>
      <c r="G2667" s="152"/>
      <c r="H2667" s="152" t="e">
        <f t="shared" si="501"/>
        <v>#N/A</v>
      </c>
      <c r="I2667" s="152"/>
      <c r="J2667" s="152" t="e">
        <f t="shared" si="502"/>
        <v>#N/A</v>
      </c>
      <c r="K2667" s="152"/>
      <c r="L2667" s="152"/>
      <c r="M2667" s="152"/>
      <c r="N2667" s="152"/>
      <c r="O2667" s="152"/>
      <c r="P2667" s="152"/>
      <c r="Q2667" s="152"/>
      <c r="R2667" s="152"/>
      <c r="S2667" s="152"/>
      <c r="T2667" s="153" cm="1">
        <f t="array" ref="T2667">MATCH(1,(TDU_Info!$C$5:$C$111=$T$6)*(TDU_Info!$B$5:$B$111&lt;=$B2667),0)</f>
        <v>82</v>
      </c>
      <c r="U2667" s="152">
        <f>100*(INDEX(TDU_Info!$E$5:$E$111,$T2667)/T$11+INDEX(TDU_Info!$F$5:$F$111,$T2667))</f>
        <v>4.7517999999999994</v>
      </c>
      <c r="V2667" s="152">
        <v>4.2569999999999997</v>
      </c>
      <c r="W2667" s="152">
        <v>8.4499999999999993</v>
      </c>
      <c r="X2667" s="152">
        <v>8.1</v>
      </c>
      <c r="Y2667" s="152">
        <v>8.4700000000000006</v>
      </c>
      <c r="Z2667" s="152">
        <v>4.7590000000000003</v>
      </c>
      <c r="AA2667" s="152">
        <v>8.7479999999999993</v>
      </c>
      <c r="AB2667" s="152">
        <v>8.4</v>
      </c>
      <c r="AC2667" s="152">
        <v>8.5890000000000004</v>
      </c>
      <c r="AD2667" s="152">
        <v>4.2279999999999998</v>
      </c>
      <c r="AE2667" s="152">
        <v>8.4749999999999996</v>
      </c>
      <c r="AF2667" s="152">
        <v>7.72</v>
      </c>
      <c r="AG2667" s="152">
        <v>7.92</v>
      </c>
      <c r="AH2667" s="152">
        <v>4.7300000000000004</v>
      </c>
      <c r="AI2667" s="152">
        <v>8.7739999999999991</v>
      </c>
      <c r="AJ2667" s="152">
        <v>7.95</v>
      </c>
      <c r="AK2667" s="152">
        <v>8.5190000000000001</v>
      </c>
      <c r="AL2667" s="152" t="e">
        <f t="shared" si="503"/>
        <v>#N/A</v>
      </c>
      <c r="AM2667" s="152" t="e">
        <f t="shared" si="504"/>
        <v>#N/A</v>
      </c>
      <c r="AN2667" s="152" t="e">
        <f>NA()</f>
        <v>#N/A</v>
      </c>
      <c r="AO2667" s="152" t="e">
        <f>NA()</f>
        <v>#N/A</v>
      </c>
      <c r="AP2667" s="152">
        <f t="shared" si="483"/>
        <v>7.5282</v>
      </c>
      <c r="AQ2667" s="152"/>
      <c r="AR2667" s="152"/>
      <c r="AS2667" s="153">
        <f t="shared" si="505"/>
        <v>95</v>
      </c>
      <c r="AT2667" s="153">
        <f t="shared" si="492"/>
        <v>1</v>
      </c>
      <c r="AU2667" s="153">
        <f t="shared" si="493"/>
        <v>0</v>
      </c>
      <c r="AV2667" s="153">
        <f t="shared" si="494"/>
        <v>0</v>
      </c>
      <c r="BA2667">
        <f t="shared" si="506"/>
        <v>4</v>
      </c>
    </row>
    <row r="2668" spans="2:53" x14ac:dyDescent="0.25">
      <c r="B2668" s="155">
        <f t="shared" si="507"/>
        <v>45387.999305555553</v>
      </c>
      <c r="C2668" s="155">
        <f t="shared" si="497"/>
        <v>45387.999305555553</v>
      </c>
      <c r="D2668" s="152">
        <f t="shared" si="500"/>
        <v>7.72</v>
      </c>
      <c r="E2668" s="152"/>
      <c r="F2668" s="152"/>
      <c r="G2668" s="152"/>
      <c r="H2668" s="152" t="e">
        <f t="shared" si="501"/>
        <v>#N/A</v>
      </c>
      <c r="I2668" s="152"/>
      <c r="J2668" s="152" t="e">
        <f t="shared" si="502"/>
        <v>#N/A</v>
      </c>
      <c r="K2668" s="152"/>
      <c r="L2668" s="152"/>
      <c r="M2668" s="152"/>
      <c r="N2668" s="152"/>
      <c r="O2668" s="152"/>
      <c r="P2668" s="152"/>
      <c r="Q2668" s="152"/>
      <c r="R2668" s="152"/>
      <c r="S2668" s="152"/>
      <c r="T2668" s="153" cm="1">
        <f t="array" ref="T2668">MATCH(1,(TDU_Info!$C$5:$C$111=$T$6)*(TDU_Info!$B$5:$B$111&lt;=$B2668),0)</f>
        <v>82</v>
      </c>
      <c r="U2668" s="152">
        <f>100*(INDEX(TDU_Info!$E$5:$E$111,$T2668)/T$11+INDEX(TDU_Info!$F$5:$F$111,$T2668))</f>
        <v>4.7517999999999994</v>
      </c>
      <c r="V2668" s="152">
        <v>4.2569999999999997</v>
      </c>
      <c r="W2668" s="152">
        <v>8.4499999999999993</v>
      </c>
      <c r="X2668" s="152">
        <v>8.1</v>
      </c>
      <c r="Y2668" s="152">
        <v>8.4700000000000006</v>
      </c>
      <c r="Z2668" s="152">
        <v>4.7590000000000003</v>
      </c>
      <c r="AA2668" s="152">
        <v>8.7479999999999993</v>
      </c>
      <c r="AB2668" s="152">
        <v>8.4</v>
      </c>
      <c r="AC2668" s="152">
        <v>8.5890000000000004</v>
      </c>
      <c r="AD2668" s="152">
        <v>4.2279999999999998</v>
      </c>
      <c r="AE2668" s="152">
        <v>8.4749999999999996</v>
      </c>
      <c r="AF2668" s="152">
        <v>7.72</v>
      </c>
      <c r="AG2668" s="152">
        <v>7.92</v>
      </c>
      <c r="AH2668" s="152">
        <v>4.7300000000000004</v>
      </c>
      <c r="AI2668" s="152">
        <v>8.7739999999999991</v>
      </c>
      <c r="AJ2668" s="152">
        <v>7.95</v>
      </c>
      <c r="AK2668" s="152">
        <v>8.5190000000000001</v>
      </c>
      <c r="AL2668" s="152" t="e">
        <f t="shared" si="503"/>
        <v>#N/A</v>
      </c>
      <c r="AM2668" s="152" t="e">
        <f t="shared" si="504"/>
        <v>#N/A</v>
      </c>
      <c r="AN2668" s="152" t="e">
        <f>NA()</f>
        <v>#N/A</v>
      </c>
      <c r="AO2668" s="152" t="e">
        <f>NA()</f>
        <v>#N/A</v>
      </c>
      <c r="AP2668" s="152">
        <f t="shared" si="483"/>
        <v>7.5282</v>
      </c>
      <c r="AQ2668" s="152"/>
      <c r="AR2668" s="152"/>
      <c r="AS2668" s="153">
        <f t="shared" si="505"/>
        <v>96</v>
      </c>
      <c r="AT2668" s="153">
        <f t="shared" si="492"/>
        <v>1</v>
      </c>
      <c r="AU2668" s="153">
        <f t="shared" si="493"/>
        <v>0</v>
      </c>
      <c r="AV2668" s="153">
        <f t="shared" si="494"/>
        <v>0</v>
      </c>
      <c r="BA2668">
        <f t="shared" si="506"/>
        <v>5</v>
      </c>
    </row>
    <row r="2669" spans="2:53" x14ac:dyDescent="0.25">
      <c r="B2669" s="155">
        <f t="shared" si="507"/>
        <v>45388.999305555553</v>
      </c>
      <c r="C2669" s="155">
        <f t="shared" si="497"/>
        <v>45388.999305555553</v>
      </c>
      <c r="D2669" s="152">
        <f t="shared" si="500"/>
        <v>7.72</v>
      </c>
      <c r="E2669" s="152"/>
      <c r="F2669" s="152"/>
      <c r="G2669" s="152"/>
      <c r="H2669" s="152" t="e">
        <f t="shared" si="501"/>
        <v>#N/A</v>
      </c>
      <c r="I2669" s="152"/>
      <c r="J2669" s="152" t="e">
        <f t="shared" si="502"/>
        <v>#N/A</v>
      </c>
      <c r="K2669" s="152"/>
      <c r="L2669" s="152"/>
      <c r="M2669" s="152"/>
      <c r="N2669" s="152"/>
      <c r="O2669" s="152"/>
      <c r="P2669" s="152"/>
      <c r="Q2669" s="152"/>
      <c r="R2669" s="152"/>
      <c r="S2669" s="152"/>
      <c r="T2669" s="153" cm="1">
        <f t="array" ref="T2669">MATCH(1,(TDU_Info!$C$5:$C$111=$T$6)*(TDU_Info!$B$5:$B$111&lt;=$B2669),0)</f>
        <v>82</v>
      </c>
      <c r="U2669" s="152">
        <f>100*(INDEX(TDU_Info!$E$5:$E$111,$T2669)/T$11+INDEX(TDU_Info!$F$5:$F$111,$T2669))</f>
        <v>4.7517999999999994</v>
      </c>
      <c r="V2669" s="152">
        <v>4.2569999999999997</v>
      </c>
      <c r="W2669" s="152">
        <v>8.4499999999999993</v>
      </c>
      <c r="X2669" s="152">
        <v>8.1</v>
      </c>
      <c r="Y2669" s="152">
        <v>8.4700000000000006</v>
      </c>
      <c r="Z2669" s="152">
        <v>4.7590000000000003</v>
      </c>
      <c r="AA2669" s="152">
        <v>8.7479999999999993</v>
      </c>
      <c r="AB2669" s="152">
        <v>8.4</v>
      </c>
      <c r="AC2669" s="152">
        <v>8.5890000000000004</v>
      </c>
      <c r="AD2669" s="152">
        <v>4.2279999999999998</v>
      </c>
      <c r="AE2669" s="152">
        <v>8.4749999999999996</v>
      </c>
      <c r="AF2669" s="152">
        <v>7.72</v>
      </c>
      <c r="AG2669" s="152">
        <v>7.92</v>
      </c>
      <c r="AH2669" s="152">
        <v>4.7300000000000004</v>
      </c>
      <c r="AI2669" s="152">
        <v>8.7739999999999991</v>
      </c>
      <c r="AJ2669" s="152">
        <v>7.95</v>
      </c>
      <c r="AK2669" s="152">
        <v>8.4160000000000004</v>
      </c>
      <c r="AL2669" s="152" t="e">
        <f t="shared" si="503"/>
        <v>#N/A</v>
      </c>
      <c r="AM2669" s="152" t="e">
        <f t="shared" si="504"/>
        <v>#N/A</v>
      </c>
      <c r="AN2669" s="152" t="e">
        <f>NA()</f>
        <v>#N/A</v>
      </c>
      <c r="AO2669" s="152" t="e">
        <f>NA()</f>
        <v>#N/A</v>
      </c>
      <c r="AP2669" s="152">
        <f t="shared" si="483"/>
        <v>7.5282</v>
      </c>
      <c r="AQ2669" s="152"/>
      <c r="AR2669" s="152"/>
      <c r="AS2669" s="153">
        <f t="shared" si="505"/>
        <v>97</v>
      </c>
      <c r="AT2669" s="153">
        <f t="shared" si="492"/>
        <v>1</v>
      </c>
      <c r="AU2669" s="153">
        <f t="shared" si="493"/>
        <v>0</v>
      </c>
      <c r="AV2669" s="153">
        <f t="shared" si="494"/>
        <v>0</v>
      </c>
      <c r="BA2669">
        <f t="shared" si="506"/>
        <v>6</v>
      </c>
    </row>
    <row r="2670" spans="2:53" x14ac:dyDescent="0.25">
      <c r="B2670" s="155">
        <f t="shared" si="507"/>
        <v>45389.999305555553</v>
      </c>
      <c r="C2670" s="155">
        <f t="shared" si="497"/>
        <v>45389.999305555553</v>
      </c>
      <c r="D2670" s="152">
        <f t="shared" si="500"/>
        <v>7.72</v>
      </c>
      <c r="E2670" s="152"/>
      <c r="F2670" s="152"/>
      <c r="G2670" s="152"/>
      <c r="H2670" s="152" t="e">
        <f t="shared" si="501"/>
        <v>#N/A</v>
      </c>
      <c r="I2670" s="152"/>
      <c r="J2670" s="152" t="e">
        <f t="shared" si="502"/>
        <v>#N/A</v>
      </c>
      <c r="K2670" s="152"/>
      <c r="L2670" s="152"/>
      <c r="M2670" s="152"/>
      <c r="N2670" s="152"/>
      <c r="O2670" s="152"/>
      <c r="P2670" s="152"/>
      <c r="Q2670" s="152"/>
      <c r="R2670" s="152"/>
      <c r="S2670" s="152"/>
      <c r="T2670" s="153" cm="1">
        <f t="array" ref="T2670">MATCH(1,(TDU_Info!$C$5:$C$111=$T$6)*(TDU_Info!$B$5:$B$111&lt;=$B2670),0)</f>
        <v>82</v>
      </c>
      <c r="U2670" s="152">
        <f>100*(INDEX(TDU_Info!$E$5:$E$111,$T2670)/T$11+INDEX(TDU_Info!$F$5:$F$111,$T2670))</f>
        <v>4.7517999999999994</v>
      </c>
      <c r="V2670" s="152">
        <v>4.2569999999999997</v>
      </c>
      <c r="W2670" s="152">
        <v>8.4499999999999993</v>
      </c>
      <c r="X2670" s="152">
        <v>8.1</v>
      </c>
      <c r="Y2670" s="152">
        <v>8.4700000000000006</v>
      </c>
      <c r="Z2670" s="152">
        <v>4.7590000000000003</v>
      </c>
      <c r="AA2670" s="152">
        <v>8.7479999999999993</v>
      </c>
      <c r="AB2670" s="152">
        <v>8.4</v>
      </c>
      <c r="AC2670" s="152">
        <v>8.5890000000000004</v>
      </c>
      <c r="AD2670" s="152">
        <v>4.2279999999999998</v>
      </c>
      <c r="AE2670" s="152">
        <v>8.4749999999999996</v>
      </c>
      <c r="AF2670" s="152">
        <v>7.72</v>
      </c>
      <c r="AG2670" s="152">
        <v>7.92</v>
      </c>
      <c r="AH2670" s="152">
        <v>4.7300000000000004</v>
      </c>
      <c r="AI2670" s="152">
        <v>8.7739999999999991</v>
      </c>
      <c r="AJ2670" s="152">
        <v>7.95</v>
      </c>
      <c r="AK2670" s="152">
        <v>8.4160000000000004</v>
      </c>
      <c r="AL2670" s="152" t="e">
        <f t="shared" si="503"/>
        <v>#N/A</v>
      </c>
      <c r="AM2670" s="152" t="e">
        <f t="shared" si="504"/>
        <v>#N/A</v>
      </c>
      <c r="AN2670" s="152" t="e">
        <f>NA()</f>
        <v>#N/A</v>
      </c>
      <c r="AO2670" s="152" t="e">
        <f>NA()</f>
        <v>#N/A</v>
      </c>
      <c r="AP2670" s="152">
        <f t="shared" si="483"/>
        <v>7.5282</v>
      </c>
      <c r="AQ2670" s="152"/>
      <c r="AR2670" s="152"/>
      <c r="AS2670" s="153">
        <f t="shared" si="505"/>
        <v>98</v>
      </c>
      <c r="AT2670" s="153">
        <f t="shared" si="492"/>
        <v>1</v>
      </c>
      <c r="AU2670" s="153">
        <f t="shared" si="493"/>
        <v>0</v>
      </c>
      <c r="AV2670" s="153">
        <f t="shared" si="494"/>
        <v>0</v>
      </c>
      <c r="BA2670">
        <f t="shared" si="506"/>
        <v>7</v>
      </c>
    </row>
    <row r="2671" spans="2:53" x14ac:dyDescent="0.25">
      <c r="B2671" s="155">
        <f t="shared" si="507"/>
        <v>45390.999305555553</v>
      </c>
      <c r="C2671" s="155">
        <f t="shared" si="497"/>
        <v>45390.999305555553</v>
      </c>
      <c r="D2671" s="152">
        <f t="shared" si="500"/>
        <v>7.72</v>
      </c>
      <c r="E2671" s="152"/>
      <c r="F2671" s="152"/>
      <c r="G2671" s="152"/>
      <c r="H2671" s="152" t="e">
        <f t="shared" si="501"/>
        <v>#N/A</v>
      </c>
      <c r="I2671" s="152"/>
      <c r="J2671" s="152" t="e">
        <f t="shared" si="502"/>
        <v>#N/A</v>
      </c>
      <c r="K2671" s="152"/>
      <c r="L2671" s="152"/>
      <c r="M2671" s="152"/>
      <c r="N2671" s="152"/>
      <c r="O2671" s="152"/>
      <c r="P2671" s="152"/>
      <c r="Q2671" s="152"/>
      <c r="R2671" s="152"/>
      <c r="S2671" s="152"/>
      <c r="T2671" s="153" cm="1">
        <f t="array" ref="T2671">MATCH(1,(TDU_Info!$C$5:$C$111=$T$6)*(TDU_Info!$B$5:$B$111&lt;=$B2671),0)</f>
        <v>82</v>
      </c>
      <c r="U2671" s="152">
        <f>100*(INDEX(TDU_Info!$E$5:$E$111,$T2671)/T$11+INDEX(TDU_Info!$F$5:$F$111,$T2671))</f>
        <v>4.7517999999999994</v>
      </c>
      <c r="V2671" s="152">
        <v>4.2569999999999997</v>
      </c>
      <c r="W2671" s="152">
        <v>8.4499999999999993</v>
      </c>
      <c r="X2671" s="152">
        <v>8.1</v>
      </c>
      <c r="Y2671" s="152">
        <v>8.4429999999999996</v>
      </c>
      <c r="Z2671" s="152">
        <v>4.7590000000000003</v>
      </c>
      <c r="AA2671" s="152">
        <v>8.7479999999999993</v>
      </c>
      <c r="AB2671" s="152">
        <v>8.4</v>
      </c>
      <c r="AC2671" s="152">
        <v>8.5760000000000005</v>
      </c>
      <c r="AD2671" s="152">
        <v>4.2279999999999998</v>
      </c>
      <c r="AE2671" s="152">
        <v>8.4749999999999996</v>
      </c>
      <c r="AF2671" s="152">
        <v>7.72</v>
      </c>
      <c r="AG2671" s="152">
        <v>7.92</v>
      </c>
      <c r="AH2671" s="152">
        <v>4.7300000000000004</v>
      </c>
      <c r="AI2671" s="152">
        <v>8.7739999999999991</v>
      </c>
      <c r="AJ2671" s="152">
        <v>7.95</v>
      </c>
      <c r="AK2671" s="152">
        <v>8.3759999999999994</v>
      </c>
      <c r="AL2671" s="152" t="e">
        <f t="shared" si="503"/>
        <v>#N/A</v>
      </c>
      <c r="AM2671" s="152" t="e">
        <f t="shared" si="504"/>
        <v>#N/A</v>
      </c>
      <c r="AN2671" s="152" t="e">
        <f>NA()</f>
        <v>#N/A</v>
      </c>
      <c r="AO2671" s="152" t="e">
        <f>NA()</f>
        <v>#N/A</v>
      </c>
      <c r="AP2671" s="152">
        <f t="shared" si="483"/>
        <v>7.5282</v>
      </c>
      <c r="AQ2671" s="152"/>
      <c r="AR2671" s="152"/>
      <c r="AS2671" s="153">
        <f t="shared" si="505"/>
        <v>99</v>
      </c>
      <c r="AT2671" s="153">
        <f t="shared" si="492"/>
        <v>1</v>
      </c>
      <c r="AU2671" s="153">
        <f t="shared" si="493"/>
        <v>0</v>
      </c>
      <c r="AV2671" s="153">
        <f t="shared" si="494"/>
        <v>0</v>
      </c>
      <c r="BA2671">
        <f t="shared" si="506"/>
        <v>8</v>
      </c>
    </row>
    <row r="2672" spans="2:53" x14ac:dyDescent="0.25">
      <c r="B2672" s="155">
        <f t="shared" si="507"/>
        <v>45391.999305555553</v>
      </c>
      <c r="C2672" s="155">
        <f t="shared" si="497"/>
        <v>45391.999305555553</v>
      </c>
      <c r="D2672" s="152">
        <f t="shared" si="500"/>
        <v>7.72</v>
      </c>
      <c r="E2672" s="152"/>
      <c r="F2672" s="152"/>
      <c r="G2672" s="152"/>
      <c r="H2672" s="152" t="e">
        <f t="shared" si="501"/>
        <v>#N/A</v>
      </c>
      <c r="I2672" s="152"/>
      <c r="J2672" s="152" t="e">
        <f t="shared" si="502"/>
        <v>#N/A</v>
      </c>
      <c r="K2672" s="152"/>
      <c r="L2672" s="152"/>
      <c r="M2672" s="152"/>
      <c r="N2672" s="152"/>
      <c r="O2672" s="152"/>
      <c r="P2672" s="152"/>
      <c r="Q2672" s="152"/>
      <c r="R2672" s="152"/>
      <c r="S2672" s="152"/>
      <c r="T2672" s="153" cm="1">
        <f t="array" ref="T2672">MATCH(1,(TDU_Info!$C$5:$C$111=$T$6)*(TDU_Info!$B$5:$B$111&lt;=$B2672),0)</f>
        <v>82</v>
      </c>
      <c r="U2672" s="152">
        <f>100*(INDEX(TDU_Info!$E$5:$E$111,$T2672)/T$11+INDEX(TDU_Info!$F$5:$F$111,$T2672))</f>
        <v>4.7517999999999994</v>
      </c>
      <c r="V2672" s="152">
        <v>5.4569999999999999</v>
      </c>
      <c r="W2672" s="152">
        <v>10.55</v>
      </c>
      <c r="X2672" s="152">
        <v>8.4700000000000006</v>
      </c>
      <c r="Y2672" s="152">
        <v>8.4700000000000006</v>
      </c>
      <c r="Z2672" s="152">
        <v>5.859</v>
      </c>
      <c r="AA2672" s="152">
        <v>10.848000000000001</v>
      </c>
      <c r="AB2672" s="152">
        <v>8.5500000000000007</v>
      </c>
      <c r="AC2672" s="152">
        <v>8.8089999999999993</v>
      </c>
      <c r="AD2672" s="152">
        <v>5.4279999999999999</v>
      </c>
      <c r="AE2672" s="152">
        <v>10.574999999999999</v>
      </c>
      <c r="AF2672" s="152">
        <v>7.72</v>
      </c>
      <c r="AG2672" s="152">
        <v>7.92</v>
      </c>
      <c r="AH2672" s="152">
        <v>5.83</v>
      </c>
      <c r="AI2672" s="152">
        <v>10.874000000000001</v>
      </c>
      <c r="AJ2672" s="152">
        <v>7.95</v>
      </c>
      <c r="AK2672" s="152">
        <v>8.5500000000000007</v>
      </c>
      <c r="AL2672" s="152" t="e">
        <f t="shared" si="503"/>
        <v>#N/A</v>
      </c>
      <c r="AM2672" s="152" t="e">
        <f t="shared" si="504"/>
        <v>#N/A</v>
      </c>
      <c r="AN2672" s="152" t="e">
        <f>NA()</f>
        <v>#N/A</v>
      </c>
      <c r="AO2672" s="152" t="e">
        <f>NA()</f>
        <v>#N/A</v>
      </c>
      <c r="AP2672" s="152">
        <f t="shared" si="483"/>
        <v>7.5282</v>
      </c>
      <c r="AQ2672" s="152"/>
      <c r="AR2672" s="152"/>
      <c r="AS2672" s="153">
        <f t="shared" si="505"/>
        <v>100</v>
      </c>
      <c r="AT2672" s="153">
        <f t="shared" si="492"/>
        <v>1</v>
      </c>
      <c r="AU2672" s="153">
        <f t="shared" si="493"/>
        <v>0</v>
      </c>
      <c r="AV2672" s="153">
        <f t="shared" si="494"/>
        <v>0</v>
      </c>
      <c r="BA2672">
        <f t="shared" si="506"/>
        <v>9</v>
      </c>
    </row>
    <row r="2673" spans="2:53" x14ac:dyDescent="0.25">
      <c r="B2673" s="155">
        <f t="shared" si="507"/>
        <v>45392.999305555553</v>
      </c>
      <c r="C2673" s="155">
        <f t="shared" si="497"/>
        <v>45392.999305555553</v>
      </c>
      <c r="D2673" s="152">
        <f t="shared" si="500"/>
        <v>7.72</v>
      </c>
      <c r="E2673" s="152"/>
      <c r="F2673" s="152"/>
      <c r="G2673" s="152"/>
      <c r="H2673" s="152" t="e">
        <f t="shared" si="501"/>
        <v>#N/A</v>
      </c>
      <c r="I2673" s="152"/>
      <c r="J2673" s="152" t="e">
        <f t="shared" si="502"/>
        <v>#N/A</v>
      </c>
      <c r="K2673" s="152"/>
      <c r="L2673" s="152"/>
      <c r="M2673" s="152"/>
      <c r="N2673" s="152"/>
      <c r="O2673" s="152"/>
      <c r="P2673" s="152"/>
      <c r="Q2673" s="152"/>
      <c r="R2673" s="152"/>
      <c r="S2673" s="152"/>
      <c r="T2673" s="153" cm="1">
        <f t="array" ref="T2673">MATCH(1,(TDU_Info!$C$5:$C$111=$T$6)*(TDU_Info!$B$5:$B$111&lt;=$B2673),0)</f>
        <v>82</v>
      </c>
      <c r="U2673" s="152">
        <f>100*(INDEX(TDU_Info!$E$5:$E$111,$T2673)/T$11+INDEX(TDU_Info!$F$5:$F$111,$T2673))</f>
        <v>4.7517999999999994</v>
      </c>
      <c r="V2673" s="152">
        <v>5.4569999999999999</v>
      </c>
      <c r="W2673" s="152">
        <v>10.55</v>
      </c>
      <c r="X2673" s="152">
        <v>8.4700000000000006</v>
      </c>
      <c r="Y2673" s="152">
        <v>8.4700000000000006</v>
      </c>
      <c r="Z2673" s="152">
        <v>5.859</v>
      </c>
      <c r="AA2673" s="152">
        <v>10.848000000000001</v>
      </c>
      <c r="AB2673" s="152">
        <v>8.5500000000000007</v>
      </c>
      <c r="AC2673" s="152">
        <v>8.8089999999999993</v>
      </c>
      <c r="AD2673" s="152">
        <v>5.4279999999999999</v>
      </c>
      <c r="AE2673" s="152">
        <v>10.574999999999999</v>
      </c>
      <c r="AF2673" s="152">
        <v>7.72</v>
      </c>
      <c r="AG2673" s="152">
        <v>7.92</v>
      </c>
      <c r="AH2673" s="152">
        <v>5.83</v>
      </c>
      <c r="AI2673" s="152">
        <v>10.874000000000001</v>
      </c>
      <c r="AJ2673" s="152">
        <v>7.95</v>
      </c>
      <c r="AK2673" s="152">
        <v>8.5500000000000007</v>
      </c>
      <c r="AL2673" s="152" t="e">
        <f t="shared" si="503"/>
        <v>#N/A</v>
      </c>
      <c r="AM2673" s="152" t="e">
        <f t="shared" si="504"/>
        <v>#N/A</v>
      </c>
      <c r="AN2673" s="152" t="e">
        <f>NA()</f>
        <v>#N/A</v>
      </c>
      <c r="AO2673" s="152" t="e">
        <f>NA()</f>
        <v>#N/A</v>
      </c>
      <c r="AP2673" s="152">
        <f t="shared" si="483"/>
        <v>7.5282</v>
      </c>
      <c r="AQ2673" s="152"/>
      <c r="AR2673" s="152"/>
      <c r="AS2673" s="153">
        <f t="shared" si="505"/>
        <v>101</v>
      </c>
      <c r="AT2673" s="153">
        <f t="shared" si="492"/>
        <v>1</v>
      </c>
      <c r="AU2673" s="153">
        <f t="shared" si="493"/>
        <v>0</v>
      </c>
      <c r="AV2673" s="153">
        <f t="shared" si="494"/>
        <v>0</v>
      </c>
      <c r="BA2673">
        <f t="shared" si="506"/>
        <v>10</v>
      </c>
    </row>
    <row r="2674" spans="2:53" x14ac:dyDescent="0.25">
      <c r="B2674" s="155">
        <f t="shared" si="507"/>
        <v>45393.999305555553</v>
      </c>
      <c r="C2674" s="155">
        <f t="shared" si="497"/>
        <v>45393.999305555553</v>
      </c>
      <c r="D2674" s="152">
        <f t="shared" si="500"/>
        <v>7.72</v>
      </c>
      <c r="E2674" s="152"/>
      <c r="F2674" s="152"/>
      <c r="G2674" s="152"/>
      <c r="H2674" s="152" t="e">
        <f t="shared" si="501"/>
        <v>#N/A</v>
      </c>
      <c r="I2674" s="152"/>
      <c r="J2674" s="152" t="e">
        <f t="shared" si="502"/>
        <v>#N/A</v>
      </c>
      <c r="K2674" s="152"/>
      <c r="L2674" s="152"/>
      <c r="M2674" s="152"/>
      <c r="N2674" s="152"/>
      <c r="O2674" s="152"/>
      <c r="P2674" s="152"/>
      <c r="Q2674" s="152"/>
      <c r="R2674" s="152"/>
      <c r="S2674" s="152"/>
      <c r="T2674" s="153" cm="1">
        <f t="array" ref="T2674">MATCH(1,(TDU_Info!$C$5:$C$111=$T$6)*(TDU_Info!$B$5:$B$111&lt;=$B2674),0)</f>
        <v>82</v>
      </c>
      <c r="U2674" s="152">
        <f>100*(INDEX(TDU_Info!$E$5:$E$111,$T2674)/T$11+INDEX(TDU_Info!$F$5:$F$111,$T2674))</f>
        <v>4.7517999999999994</v>
      </c>
      <c r="V2674" s="152">
        <v>5.4569999999999999</v>
      </c>
      <c r="W2674" s="152">
        <v>10.55</v>
      </c>
      <c r="X2674" s="152">
        <v>8.4700000000000006</v>
      </c>
      <c r="Y2674" s="152">
        <v>8.4700000000000006</v>
      </c>
      <c r="Z2674" s="152">
        <v>5.859</v>
      </c>
      <c r="AA2674" s="152">
        <v>10.848000000000001</v>
      </c>
      <c r="AB2674" s="152">
        <v>8.5500000000000007</v>
      </c>
      <c r="AC2674" s="152">
        <v>8.8089999999999993</v>
      </c>
      <c r="AD2674" s="152">
        <v>5.4279999999999999</v>
      </c>
      <c r="AE2674" s="152">
        <v>10.574999999999999</v>
      </c>
      <c r="AF2674" s="152">
        <v>7.72</v>
      </c>
      <c r="AG2674" s="152">
        <v>7.92</v>
      </c>
      <c r="AH2674" s="152">
        <v>5.83</v>
      </c>
      <c r="AI2674" s="152">
        <v>10.874000000000001</v>
      </c>
      <c r="AJ2674" s="152">
        <v>7.95</v>
      </c>
      <c r="AK2674" s="152">
        <v>8.5500000000000007</v>
      </c>
      <c r="AL2674" s="152" t="e">
        <f t="shared" si="503"/>
        <v>#N/A</v>
      </c>
      <c r="AM2674" s="152" t="e">
        <f t="shared" si="504"/>
        <v>#N/A</v>
      </c>
      <c r="AN2674" s="152" t="e">
        <f>NA()</f>
        <v>#N/A</v>
      </c>
      <c r="AO2674" s="152" t="e">
        <f>NA()</f>
        <v>#N/A</v>
      </c>
      <c r="AP2674" s="152">
        <f t="shared" si="483"/>
        <v>7.5282</v>
      </c>
      <c r="AQ2674" s="152"/>
      <c r="AR2674" s="152"/>
      <c r="AS2674" s="153">
        <f t="shared" si="505"/>
        <v>102</v>
      </c>
      <c r="AT2674" s="153">
        <f t="shared" si="492"/>
        <v>1</v>
      </c>
      <c r="AU2674" s="153">
        <f t="shared" si="493"/>
        <v>0</v>
      </c>
      <c r="AV2674" s="153">
        <f t="shared" si="494"/>
        <v>0</v>
      </c>
      <c r="BA2674">
        <f t="shared" si="506"/>
        <v>11</v>
      </c>
    </row>
    <row r="2675" spans="2:53" x14ac:dyDescent="0.25">
      <c r="B2675" s="155">
        <f t="shared" si="507"/>
        <v>45394.999305555553</v>
      </c>
      <c r="C2675" s="155">
        <f t="shared" si="497"/>
        <v>45394.999305555553</v>
      </c>
      <c r="D2675" s="152">
        <f t="shared" si="500"/>
        <v>7.72</v>
      </c>
      <c r="E2675" s="152"/>
      <c r="F2675" s="152"/>
      <c r="G2675" s="152"/>
      <c r="H2675" s="152" t="e">
        <f t="shared" si="501"/>
        <v>#N/A</v>
      </c>
      <c r="I2675" s="152"/>
      <c r="J2675" s="152" t="e">
        <f t="shared" si="502"/>
        <v>#N/A</v>
      </c>
      <c r="K2675" s="152"/>
      <c r="L2675" s="152"/>
      <c r="M2675" s="152"/>
      <c r="N2675" s="152"/>
      <c r="O2675" s="152"/>
      <c r="P2675" s="152"/>
      <c r="Q2675" s="152"/>
      <c r="R2675" s="152"/>
      <c r="S2675" s="152"/>
      <c r="T2675" s="153" cm="1">
        <f t="array" ref="T2675">MATCH(1,(TDU_Info!$C$5:$C$111=$T$6)*(TDU_Info!$B$5:$B$111&lt;=$B2675),0)</f>
        <v>82</v>
      </c>
      <c r="U2675" s="152">
        <f>100*(INDEX(TDU_Info!$E$5:$E$111,$T2675)/T$11+INDEX(TDU_Info!$F$5:$F$111,$T2675))</f>
        <v>4.7517999999999994</v>
      </c>
      <c r="V2675" s="152">
        <v>5.4569999999999999</v>
      </c>
      <c r="W2675" s="152">
        <v>10.55</v>
      </c>
      <c r="X2675" s="152">
        <v>8.4700000000000006</v>
      </c>
      <c r="Y2675" s="152">
        <v>8.4700000000000006</v>
      </c>
      <c r="Z2675" s="152">
        <v>5.859</v>
      </c>
      <c r="AA2675" s="152">
        <v>10.848000000000001</v>
      </c>
      <c r="AB2675" s="152">
        <v>8.5500000000000007</v>
      </c>
      <c r="AC2675" s="152">
        <v>8.8089999999999993</v>
      </c>
      <c r="AD2675" s="152">
        <v>5.4279999999999999</v>
      </c>
      <c r="AE2675" s="152">
        <v>10.574999999999999</v>
      </c>
      <c r="AF2675" s="152">
        <v>7.72</v>
      </c>
      <c r="AG2675" s="152">
        <v>7.92</v>
      </c>
      <c r="AH2675" s="152">
        <v>5.83</v>
      </c>
      <c r="AI2675" s="152">
        <v>10.874000000000001</v>
      </c>
      <c r="AJ2675" s="152">
        <v>7.95</v>
      </c>
      <c r="AK2675" s="152">
        <v>8.5500000000000007</v>
      </c>
      <c r="AL2675" s="152" t="e">
        <f t="shared" si="503"/>
        <v>#N/A</v>
      </c>
      <c r="AM2675" s="152" t="e">
        <f t="shared" si="504"/>
        <v>#N/A</v>
      </c>
      <c r="AN2675" s="152" t="e">
        <f>NA()</f>
        <v>#N/A</v>
      </c>
      <c r="AO2675" s="152" t="e">
        <f>NA()</f>
        <v>#N/A</v>
      </c>
      <c r="AP2675" s="152">
        <f t="shared" si="483"/>
        <v>7.5282</v>
      </c>
      <c r="AQ2675" s="152"/>
      <c r="AR2675" s="152"/>
      <c r="AS2675" s="153">
        <f t="shared" si="505"/>
        <v>103</v>
      </c>
      <c r="AT2675" s="153">
        <f t="shared" si="492"/>
        <v>1</v>
      </c>
      <c r="AU2675" s="153">
        <f t="shared" si="493"/>
        <v>0</v>
      </c>
      <c r="AV2675" s="153">
        <f t="shared" si="494"/>
        <v>0</v>
      </c>
      <c r="BA2675">
        <f t="shared" si="506"/>
        <v>12</v>
      </c>
    </row>
    <row r="2676" spans="2:53" x14ac:dyDescent="0.25">
      <c r="B2676" s="155">
        <f t="shared" si="507"/>
        <v>45395.999305555553</v>
      </c>
      <c r="C2676" s="155">
        <f t="shared" si="497"/>
        <v>45395.999305555553</v>
      </c>
      <c r="D2676" s="152">
        <f t="shared" si="500"/>
        <v>7.72</v>
      </c>
      <c r="E2676" s="152"/>
      <c r="F2676" s="152"/>
      <c r="G2676" s="152"/>
      <c r="H2676" s="152" t="e">
        <f t="shared" si="501"/>
        <v>#N/A</v>
      </c>
      <c r="I2676" s="152"/>
      <c r="J2676" s="152" t="e">
        <f t="shared" si="502"/>
        <v>#N/A</v>
      </c>
      <c r="K2676" s="152"/>
      <c r="L2676" s="152"/>
      <c r="M2676" s="152"/>
      <c r="N2676" s="152"/>
      <c r="O2676" s="152"/>
      <c r="P2676" s="152"/>
      <c r="Q2676" s="152"/>
      <c r="R2676" s="152"/>
      <c r="S2676" s="152"/>
      <c r="T2676" s="153" cm="1">
        <f t="array" ref="T2676">MATCH(1,(TDU_Info!$C$5:$C$111=$T$6)*(TDU_Info!$B$5:$B$111&lt;=$B2676),0)</f>
        <v>82</v>
      </c>
      <c r="U2676" s="152">
        <f>100*(INDEX(TDU_Info!$E$5:$E$111,$T2676)/T$11+INDEX(TDU_Info!$F$5:$F$111,$T2676))</f>
        <v>4.7517999999999994</v>
      </c>
      <c r="V2676" s="152">
        <v>5.4569999999999999</v>
      </c>
      <c r="W2676" s="152">
        <v>10.55</v>
      </c>
      <c r="X2676" s="152">
        <v>8.4700000000000006</v>
      </c>
      <c r="Y2676" s="152">
        <v>8.6809999999999992</v>
      </c>
      <c r="Z2676" s="152">
        <v>5.859</v>
      </c>
      <c r="AA2676" s="152">
        <v>10.848000000000001</v>
      </c>
      <c r="AB2676" s="152">
        <v>8.5500000000000007</v>
      </c>
      <c r="AC2676" s="152">
        <v>9</v>
      </c>
      <c r="AD2676" s="152">
        <v>5.4279999999999999</v>
      </c>
      <c r="AE2676" s="152">
        <v>10.574999999999999</v>
      </c>
      <c r="AF2676" s="152">
        <v>7.72</v>
      </c>
      <c r="AG2676" s="152">
        <v>7.92</v>
      </c>
      <c r="AH2676" s="152">
        <v>5.83</v>
      </c>
      <c r="AI2676" s="152">
        <v>10.874000000000001</v>
      </c>
      <c r="AJ2676" s="152">
        <v>7.95</v>
      </c>
      <c r="AK2676" s="152">
        <v>8.5500000000000007</v>
      </c>
      <c r="AL2676" s="152" t="e">
        <f t="shared" si="503"/>
        <v>#N/A</v>
      </c>
      <c r="AM2676" s="152" t="e">
        <f t="shared" si="504"/>
        <v>#N/A</v>
      </c>
      <c r="AN2676" s="152" t="e">
        <f>NA()</f>
        <v>#N/A</v>
      </c>
      <c r="AO2676" s="152" t="e">
        <f>NA()</f>
        <v>#N/A</v>
      </c>
      <c r="AP2676" s="152">
        <f t="shared" si="483"/>
        <v>7.5282</v>
      </c>
      <c r="AQ2676" s="152"/>
      <c r="AR2676" s="152"/>
      <c r="AS2676" s="153">
        <f t="shared" si="505"/>
        <v>104</v>
      </c>
      <c r="AT2676" s="153">
        <f t="shared" si="492"/>
        <v>1</v>
      </c>
      <c r="AU2676" s="153">
        <f t="shared" si="493"/>
        <v>0</v>
      </c>
      <c r="AV2676" s="153">
        <f t="shared" si="494"/>
        <v>0</v>
      </c>
      <c r="BA2676">
        <f t="shared" si="506"/>
        <v>13</v>
      </c>
    </row>
    <row r="2677" spans="2:53" x14ac:dyDescent="0.25">
      <c r="B2677" s="155">
        <f t="shared" si="507"/>
        <v>45396.999305555553</v>
      </c>
      <c r="C2677" s="155">
        <f t="shared" si="497"/>
        <v>45396.999305555553</v>
      </c>
      <c r="D2677" s="152">
        <f t="shared" si="500"/>
        <v>7.72</v>
      </c>
      <c r="E2677" s="152"/>
      <c r="F2677" s="152"/>
      <c r="G2677" s="152"/>
      <c r="H2677" s="152" t="e">
        <f t="shared" si="501"/>
        <v>#N/A</v>
      </c>
      <c r="I2677" s="152"/>
      <c r="J2677" s="152" t="e">
        <f t="shared" si="502"/>
        <v>#N/A</v>
      </c>
      <c r="K2677" s="152"/>
      <c r="L2677" s="152"/>
      <c r="M2677" s="152"/>
      <c r="N2677" s="152"/>
      <c r="O2677" s="152"/>
      <c r="P2677" s="152"/>
      <c r="Q2677" s="152"/>
      <c r="R2677" s="152"/>
      <c r="S2677" s="152"/>
      <c r="T2677" s="153" cm="1">
        <f t="array" ref="T2677">MATCH(1,(TDU_Info!$C$5:$C$111=$T$6)*(TDU_Info!$B$5:$B$111&lt;=$B2677),0)</f>
        <v>82</v>
      </c>
      <c r="U2677" s="152">
        <f>100*(INDEX(TDU_Info!$E$5:$E$111,$T2677)/T$11+INDEX(TDU_Info!$F$5:$F$111,$T2677))</f>
        <v>4.7517999999999994</v>
      </c>
      <c r="V2677" s="152">
        <v>5.4569999999999999</v>
      </c>
      <c r="W2677" s="152">
        <v>10.55</v>
      </c>
      <c r="X2677" s="152">
        <v>8.4700000000000006</v>
      </c>
      <c r="Y2677" s="152">
        <v>8.6809999999999992</v>
      </c>
      <c r="Z2677" s="152">
        <v>5.859</v>
      </c>
      <c r="AA2677" s="152">
        <v>10.848000000000001</v>
      </c>
      <c r="AB2677" s="152">
        <v>8.5500000000000007</v>
      </c>
      <c r="AC2677" s="152">
        <v>9</v>
      </c>
      <c r="AD2677" s="152">
        <v>5.4279999999999999</v>
      </c>
      <c r="AE2677" s="152">
        <v>10.574999999999999</v>
      </c>
      <c r="AF2677" s="152">
        <v>7.72</v>
      </c>
      <c r="AG2677" s="152">
        <v>7.92</v>
      </c>
      <c r="AH2677" s="152">
        <v>5.83</v>
      </c>
      <c r="AI2677" s="152">
        <v>10.874000000000001</v>
      </c>
      <c r="AJ2677" s="152">
        <v>7.95</v>
      </c>
      <c r="AK2677" s="152">
        <v>8.5500000000000007</v>
      </c>
      <c r="AL2677" s="152" t="e">
        <f t="shared" si="503"/>
        <v>#N/A</v>
      </c>
      <c r="AM2677" s="152" t="e">
        <f t="shared" si="504"/>
        <v>#N/A</v>
      </c>
      <c r="AN2677" s="152" t="e">
        <f>NA()</f>
        <v>#N/A</v>
      </c>
      <c r="AO2677" s="152" t="e">
        <f>NA()</f>
        <v>#N/A</v>
      </c>
      <c r="AP2677" s="152">
        <f t="shared" si="483"/>
        <v>7.5282</v>
      </c>
      <c r="AQ2677" s="152"/>
      <c r="AR2677" s="152"/>
      <c r="AS2677" s="153">
        <f t="shared" si="505"/>
        <v>105</v>
      </c>
      <c r="AT2677" s="153">
        <f t="shared" si="492"/>
        <v>1</v>
      </c>
      <c r="AU2677" s="153">
        <f t="shared" si="493"/>
        <v>0</v>
      </c>
      <c r="AV2677" s="153">
        <f t="shared" si="494"/>
        <v>0</v>
      </c>
      <c r="BA2677">
        <f t="shared" si="506"/>
        <v>14</v>
      </c>
    </row>
    <row r="2678" spans="2:53" x14ac:dyDescent="0.25">
      <c r="B2678" s="155">
        <f t="shared" si="507"/>
        <v>45397.999305555553</v>
      </c>
      <c r="C2678" s="155">
        <f t="shared" si="497"/>
        <v>45397.999305555553</v>
      </c>
      <c r="D2678" s="152">
        <f t="shared" si="500"/>
        <v>7.72</v>
      </c>
      <c r="E2678" s="152"/>
      <c r="F2678" s="152"/>
      <c r="G2678" s="152"/>
      <c r="H2678" s="152" t="e">
        <f t="shared" si="501"/>
        <v>#N/A</v>
      </c>
      <c r="I2678" s="152"/>
      <c r="J2678" s="152" t="e">
        <f t="shared" si="502"/>
        <v>#N/A</v>
      </c>
      <c r="K2678" s="152"/>
      <c r="L2678" s="152"/>
      <c r="M2678" s="152"/>
      <c r="N2678" s="152"/>
      <c r="O2678" s="152"/>
      <c r="P2678" s="152"/>
      <c r="Q2678" s="152"/>
      <c r="R2678" s="152"/>
      <c r="S2678" s="152"/>
      <c r="T2678" s="153" cm="1">
        <f t="array" ref="T2678">MATCH(1,(TDU_Info!$C$5:$C$111=$T$6)*(TDU_Info!$B$5:$B$111&lt;=$B2678),0)</f>
        <v>82</v>
      </c>
      <c r="U2678" s="152">
        <f>100*(INDEX(TDU_Info!$E$5:$E$111,$T2678)/T$11+INDEX(TDU_Info!$F$5:$F$111,$T2678))</f>
        <v>4.7517999999999994</v>
      </c>
      <c r="V2678" s="152">
        <v>5.4569999999999999</v>
      </c>
      <c r="W2678" s="152">
        <v>10.55</v>
      </c>
      <c r="X2678" s="152">
        <v>8.4700000000000006</v>
      </c>
      <c r="Y2678" s="152">
        <v>8.7110000000000003</v>
      </c>
      <c r="Z2678" s="152">
        <v>5.859</v>
      </c>
      <c r="AA2678" s="152">
        <v>10.848000000000001</v>
      </c>
      <c r="AB2678" s="152">
        <v>8.5500000000000007</v>
      </c>
      <c r="AC2678" s="152">
        <v>9.0860000000000003</v>
      </c>
      <c r="AD2678" s="152">
        <v>5.4279999999999999</v>
      </c>
      <c r="AE2678" s="152">
        <v>10.574999999999999</v>
      </c>
      <c r="AF2678" s="152">
        <v>7.72</v>
      </c>
      <c r="AG2678" s="152">
        <v>7.92</v>
      </c>
      <c r="AH2678" s="152">
        <v>5.83</v>
      </c>
      <c r="AI2678" s="152">
        <v>10.874000000000001</v>
      </c>
      <c r="AJ2678" s="152">
        <v>7.95</v>
      </c>
      <c r="AK2678" s="152">
        <v>8.5500000000000007</v>
      </c>
      <c r="AL2678" s="152" t="e">
        <f t="shared" si="503"/>
        <v>#N/A</v>
      </c>
      <c r="AM2678" s="152" t="e">
        <f t="shared" si="504"/>
        <v>#N/A</v>
      </c>
      <c r="AN2678" s="152" t="e">
        <f>NA()</f>
        <v>#N/A</v>
      </c>
      <c r="AO2678" s="152" t="e">
        <f>NA()</f>
        <v>#N/A</v>
      </c>
      <c r="AP2678" s="152">
        <f t="shared" si="483"/>
        <v>7.5282</v>
      </c>
      <c r="AQ2678" s="152"/>
      <c r="AR2678" s="152"/>
      <c r="AS2678" s="153">
        <f t="shared" si="505"/>
        <v>106</v>
      </c>
      <c r="AT2678" s="153">
        <f t="shared" si="492"/>
        <v>1</v>
      </c>
      <c r="AU2678" s="153">
        <f t="shared" si="493"/>
        <v>0</v>
      </c>
      <c r="AV2678" s="153">
        <f t="shared" si="494"/>
        <v>0</v>
      </c>
      <c r="BA2678">
        <f t="shared" si="506"/>
        <v>15</v>
      </c>
    </row>
    <row r="2679" spans="2:53" x14ac:dyDescent="0.25">
      <c r="B2679" s="155">
        <f t="shared" si="507"/>
        <v>45398.999305555553</v>
      </c>
      <c r="C2679" s="155">
        <f t="shared" si="497"/>
        <v>45398.999305555553</v>
      </c>
      <c r="D2679" s="152">
        <f t="shared" si="500"/>
        <v>7.72</v>
      </c>
      <c r="E2679" s="152"/>
      <c r="F2679" s="152"/>
      <c r="G2679" s="152"/>
      <c r="H2679" s="152" t="e">
        <f t="shared" si="501"/>
        <v>#N/A</v>
      </c>
      <c r="I2679" s="152"/>
      <c r="J2679" s="152" t="e">
        <f t="shared" si="502"/>
        <v>#N/A</v>
      </c>
      <c r="K2679" s="152"/>
      <c r="L2679" s="152"/>
      <c r="M2679" s="152"/>
      <c r="N2679" s="152"/>
      <c r="O2679" s="152"/>
      <c r="P2679" s="152"/>
      <c r="Q2679" s="152"/>
      <c r="R2679" s="152"/>
      <c r="S2679" s="152"/>
      <c r="T2679" s="153" cm="1">
        <f t="array" ref="T2679">MATCH(1,(TDU_Info!$C$5:$C$111=$T$6)*(TDU_Info!$B$5:$B$111&lt;=$B2679),0)</f>
        <v>82</v>
      </c>
      <c r="U2679" s="152">
        <f>100*(INDEX(TDU_Info!$E$5:$E$111,$T2679)/T$11+INDEX(TDU_Info!$F$5:$F$111,$T2679))</f>
        <v>4.7517999999999994</v>
      </c>
      <c r="V2679" s="152">
        <v>5.4569999999999999</v>
      </c>
      <c r="W2679" s="152">
        <v>10.55</v>
      </c>
      <c r="X2679" s="152">
        <v>8.4700000000000006</v>
      </c>
      <c r="Y2679" s="152">
        <v>8.7110000000000003</v>
      </c>
      <c r="Z2679" s="152">
        <v>5.859</v>
      </c>
      <c r="AA2679" s="152">
        <v>10.848000000000001</v>
      </c>
      <c r="AB2679" s="152">
        <v>8.5500000000000007</v>
      </c>
      <c r="AC2679" s="152">
        <v>9.0860000000000003</v>
      </c>
      <c r="AD2679" s="152">
        <v>5.4279999999999999</v>
      </c>
      <c r="AE2679" s="152">
        <v>10.574999999999999</v>
      </c>
      <c r="AF2679" s="152">
        <v>7.72</v>
      </c>
      <c r="AG2679" s="152">
        <v>7.92</v>
      </c>
      <c r="AH2679" s="152">
        <v>5.83</v>
      </c>
      <c r="AI2679" s="152">
        <v>10.874000000000001</v>
      </c>
      <c r="AJ2679" s="152">
        <v>7.95</v>
      </c>
      <c r="AK2679" s="152">
        <v>8.5500000000000007</v>
      </c>
      <c r="AL2679" s="152" t="e">
        <f t="shared" si="503"/>
        <v>#N/A</v>
      </c>
      <c r="AM2679" s="152" t="e">
        <f t="shared" si="504"/>
        <v>#N/A</v>
      </c>
      <c r="AN2679" s="152" t="e">
        <f>NA()</f>
        <v>#N/A</v>
      </c>
      <c r="AO2679" s="152" t="e">
        <f>NA()</f>
        <v>#N/A</v>
      </c>
      <c r="AP2679" s="152">
        <f t="shared" si="483"/>
        <v>7.5282</v>
      </c>
      <c r="AQ2679" s="152"/>
      <c r="AR2679" s="152"/>
      <c r="AS2679" s="153">
        <f t="shared" si="505"/>
        <v>107</v>
      </c>
      <c r="AT2679" s="153">
        <f t="shared" si="492"/>
        <v>1</v>
      </c>
      <c r="AU2679" s="153">
        <f t="shared" si="493"/>
        <v>0</v>
      </c>
      <c r="AV2679" s="153">
        <f t="shared" si="494"/>
        <v>0</v>
      </c>
      <c r="BA2679">
        <f t="shared" si="506"/>
        <v>16</v>
      </c>
    </row>
    <row r="2680" spans="2:53" x14ac:dyDescent="0.25">
      <c r="B2680" s="155">
        <f t="shared" si="507"/>
        <v>45399.999305555553</v>
      </c>
      <c r="C2680" s="155">
        <f t="shared" si="497"/>
        <v>45399.999305555553</v>
      </c>
      <c r="D2680" s="152">
        <f t="shared" si="500"/>
        <v>7.72</v>
      </c>
      <c r="E2680" s="152"/>
      <c r="F2680" s="152"/>
      <c r="G2680" s="152"/>
      <c r="H2680" s="152" t="e">
        <f t="shared" si="501"/>
        <v>#N/A</v>
      </c>
      <c r="I2680" s="152"/>
      <c r="J2680" s="152" t="e">
        <f t="shared" si="502"/>
        <v>#N/A</v>
      </c>
      <c r="K2680" s="152"/>
      <c r="L2680" s="152"/>
      <c r="M2680" s="152"/>
      <c r="N2680" s="152"/>
      <c r="O2680" s="152"/>
      <c r="P2680" s="152"/>
      <c r="Q2680" s="152"/>
      <c r="R2680" s="152"/>
      <c r="S2680" s="152"/>
      <c r="T2680" s="153" cm="1">
        <f t="array" ref="T2680">MATCH(1,(TDU_Info!$C$5:$C$111=$T$6)*(TDU_Info!$B$5:$B$111&lt;=$B2680),0)</f>
        <v>82</v>
      </c>
      <c r="U2680" s="152">
        <f>100*(INDEX(TDU_Info!$E$5:$E$111,$T2680)/T$11+INDEX(TDU_Info!$F$5:$F$111,$T2680))</f>
        <v>4.7517999999999994</v>
      </c>
      <c r="V2680" s="152">
        <v>5.351</v>
      </c>
      <c r="W2680" s="152">
        <v>10.523</v>
      </c>
      <c r="X2680" s="152">
        <v>8.4700000000000006</v>
      </c>
      <c r="Y2680" s="152">
        <v>8.8550000000000004</v>
      </c>
      <c r="Z2680" s="152">
        <v>5.7489999999999997</v>
      </c>
      <c r="AA2680" s="152">
        <v>10.82</v>
      </c>
      <c r="AB2680" s="152">
        <v>8.7899999999999991</v>
      </c>
      <c r="AC2680" s="152">
        <v>9.1859999999999999</v>
      </c>
      <c r="AD2680" s="152">
        <v>5.375</v>
      </c>
      <c r="AE2680" s="152">
        <v>10.561999999999999</v>
      </c>
      <c r="AF2680" s="152">
        <v>7.72</v>
      </c>
      <c r="AG2680" s="152">
        <v>7.92</v>
      </c>
      <c r="AH2680" s="152">
        <v>5.774</v>
      </c>
      <c r="AI2680" s="152">
        <v>10.86</v>
      </c>
      <c r="AJ2680" s="152">
        <v>7.95</v>
      </c>
      <c r="AK2680" s="152">
        <v>8.5500000000000007</v>
      </c>
      <c r="AL2680" s="152" t="e">
        <f t="shared" si="503"/>
        <v>#N/A</v>
      </c>
      <c r="AM2680" s="152" t="e">
        <f t="shared" si="504"/>
        <v>#N/A</v>
      </c>
      <c r="AN2680" s="152" t="e">
        <f>NA()</f>
        <v>#N/A</v>
      </c>
      <c r="AO2680" s="152" t="e">
        <f>NA()</f>
        <v>#N/A</v>
      </c>
      <c r="AP2680" s="152">
        <f t="shared" si="483"/>
        <v>7.5282</v>
      </c>
      <c r="AQ2680" s="152"/>
      <c r="AR2680" s="152"/>
      <c r="AS2680" s="153">
        <f t="shared" si="505"/>
        <v>108</v>
      </c>
      <c r="AT2680" s="153">
        <f t="shared" si="492"/>
        <v>1</v>
      </c>
      <c r="AU2680" s="153">
        <f t="shared" si="493"/>
        <v>0</v>
      </c>
      <c r="AV2680" s="153">
        <f t="shared" si="494"/>
        <v>0</v>
      </c>
      <c r="BA2680">
        <f t="shared" si="506"/>
        <v>17</v>
      </c>
    </row>
    <row r="2681" spans="2:53" x14ac:dyDescent="0.25">
      <c r="B2681" s="155">
        <f t="shared" si="507"/>
        <v>45400.999305555553</v>
      </c>
      <c r="C2681" s="155">
        <f t="shared" si="497"/>
        <v>45400.999305555553</v>
      </c>
      <c r="D2681" s="152">
        <f t="shared" si="500"/>
        <v>8.32</v>
      </c>
      <c r="E2681" s="152"/>
      <c r="F2681" s="152"/>
      <c r="G2681" s="152"/>
      <c r="H2681" s="152" t="e">
        <f t="shared" si="501"/>
        <v>#N/A</v>
      </c>
      <c r="I2681" s="152"/>
      <c r="J2681" s="152" t="e">
        <f t="shared" si="502"/>
        <v>#N/A</v>
      </c>
      <c r="K2681" s="152"/>
      <c r="L2681" s="152"/>
      <c r="M2681" s="152"/>
      <c r="N2681" s="152"/>
      <c r="O2681" s="152"/>
      <c r="P2681" s="152"/>
      <c r="Q2681" s="152"/>
      <c r="R2681" s="152"/>
      <c r="S2681" s="152"/>
      <c r="T2681" s="153" cm="1">
        <f t="array" ref="T2681">MATCH(1,(TDU_Info!$C$5:$C$111=$T$6)*(TDU_Info!$B$5:$B$111&lt;=$B2681),0)</f>
        <v>82</v>
      </c>
      <c r="U2681" s="152">
        <f>100*(INDEX(TDU_Info!$E$5:$E$111,$T2681)/T$11+INDEX(TDU_Info!$F$5:$F$111,$T2681))</f>
        <v>4.7517999999999994</v>
      </c>
      <c r="V2681" s="152">
        <v>5.351</v>
      </c>
      <c r="W2681" s="152">
        <v>10.535</v>
      </c>
      <c r="X2681" s="152">
        <v>8.4700000000000006</v>
      </c>
      <c r="Y2681" s="152">
        <v>8.8550000000000004</v>
      </c>
      <c r="Z2681" s="152">
        <v>5.7489999999999997</v>
      </c>
      <c r="AA2681" s="152">
        <v>10.832000000000001</v>
      </c>
      <c r="AB2681" s="152">
        <v>8.7899999999999991</v>
      </c>
      <c r="AC2681" s="152">
        <v>9.1890000000000001</v>
      </c>
      <c r="AD2681" s="152">
        <v>5.375</v>
      </c>
      <c r="AE2681" s="152">
        <v>10.567</v>
      </c>
      <c r="AF2681" s="152">
        <v>8.32</v>
      </c>
      <c r="AG2681" s="152">
        <v>8.32</v>
      </c>
      <c r="AH2681" s="152">
        <v>5.774</v>
      </c>
      <c r="AI2681" s="152">
        <v>10.866</v>
      </c>
      <c r="AJ2681" s="152">
        <v>8.6</v>
      </c>
      <c r="AK2681" s="152">
        <v>8.6</v>
      </c>
      <c r="AL2681" s="152" t="e">
        <f t="shared" si="503"/>
        <v>#N/A</v>
      </c>
      <c r="AM2681" s="152" t="e">
        <f t="shared" si="504"/>
        <v>#N/A</v>
      </c>
      <c r="AN2681" s="152" t="e">
        <f>NA()</f>
        <v>#N/A</v>
      </c>
      <c r="AO2681" s="152" t="e">
        <f>NA()</f>
        <v>#N/A</v>
      </c>
      <c r="AP2681" s="152">
        <f t="shared" si="483"/>
        <v>7.5282</v>
      </c>
      <c r="AQ2681" s="152"/>
      <c r="AR2681" s="152"/>
      <c r="AS2681" s="153">
        <f t="shared" si="505"/>
        <v>109</v>
      </c>
      <c r="AT2681" s="153">
        <f t="shared" si="492"/>
        <v>1</v>
      </c>
      <c r="AU2681" s="153">
        <f t="shared" si="493"/>
        <v>0</v>
      </c>
      <c r="AV2681" s="153">
        <f t="shared" si="494"/>
        <v>0</v>
      </c>
      <c r="BA2681">
        <f t="shared" si="506"/>
        <v>18</v>
      </c>
    </row>
    <row r="2682" spans="2:53" x14ac:dyDescent="0.25">
      <c r="B2682" s="155">
        <f t="shared" si="507"/>
        <v>45401.999305555553</v>
      </c>
      <c r="C2682" s="155">
        <f t="shared" si="497"/>
        <v>45401.999305555553</v>
      </c>
      <c r="D2682" s="152">
        <f t="shared" si="500"/>
        <v>8.32</v>
      </c>
      <c r="E2682" s="152"/>
      <c r="F2682" s="152"/>
      <c r="G2682" s="152"/>
      <c r="H2682" s="152" t="e">
        <f t="shared" si="501"/>
        <v>#N/A</v>
      </c>
      <c r="I2682" s="152"/>
      <c r="J2682" s="152" t="e">
        <f t="shared" si="502"/>
        <v>#N/A</v>
      </c>
      <c r="K2682" s="152"/>
      <c r="L2682" s="152"/>
      <c r="M2682" s="152"/>
      <c r="N2682" s="152"/>
      <c r="O2682" s="152"/>
      <c r="P2682" s="152"/>
      <c r="Q2682" s="152"/>
      <c r="R2682" s="152"/>
      <c r="S2682" s="152"/>
      <c r="T2682" s="153" cm="1">
        <f t="array" ref="T2682">MATCH(1,(TDU_Info!$C$5:$C$111=$T$6)*(TDU_Info!$B$5:$B$111&lt;=$B2682),0)</f>
        <v>82</v>
      </c>
      <c r="U2682" s="152">
        <f>100*(INDEX(TDU_Info!$E$5:$E$111,$T2682)/T$11+INDEX(TDU_Info!$F$5:$F$111,$T2682))</f>
        <v>4.7517999999999994</v>
      </c>
      <c r="V2682" s="152">
        <v>5.351</v>
      </c>
      <c r="W2682" s="152">
        <v>10.535</v>
      </c>
      <c r="X2682" s="152">
        <v>8.4700000000000006</v>
      </c>
      <c r="Y2682" s="152">
        <v>8.8550000000000004</v>
      </c>
      <c r="Z2682" s="152">
        <v>5.7489999999999997</v>
      </c>
      <c r="AA2682" s="152">
        <v>10.832000000000001</v>
      </c>
      <c r="AB2682" s="152">
        <v>8.7899999999999991</v>
      </c>
      <c r="AC2682" s="152">
        <v>9.1890000000000001</v>
      </c>
      <c r="AD2682" s="152">
        <v>5.375</v>
      </c>
      <c r="AE2682" s="152">
        <v>10.567</v>
      </c>
      <c r="AF2682" s="152">
        <v>8.32</v>
      </c>
      <c r="AG2682" s="152">
        <v>8.32</v>
      </c>
      <c r="AH2682" s="152">
        <v>5.774</v>
      </c>
      <c r="AI2682" s="152">
        <v>10.866</v>
      </c>
      <c r="AJ2682" s="152">
        <v>8.6</v>
      </c>
      <c r="AK2682" s="152">
        <v>8.6</v>
      </c>
      <c r="AL2682" s="152" t="e">
        <f t="shared" si="503"/>
        <v>#N/A</v>
      </c>
      <c r="AM2682" s="152" t="e">
        <f t="shared" si="504"/>
        <v>#N/A</v>
      </c>
      <c r="AN2682" s="152" t="e">
        <f>NA()</f>
        <v>#N/A</v>
      </c>
      <c r="AO2682" s="152" t="e">
        <f>NA()</f>
        <v>#N/A</v>
      </c>
      <c r="AP2682" s="152">
        <f t="shared" si="483"/>
        <v>7.5282</v>
      </c>
      <c r="AQ2682" s="152"/>
      <c r="AR2682" s="152"/>
      <c r="AS2682" s="153">
        <f t="shared" si="505"/>
        <v>110</v>
      </c>
      <c r="AT2682" s="153">
        <f t="shared" si="492"/>
        <v>1</v>
      </c>
      <c r="AU2682" s="153">
        <f t="shared" si="493"/>
        <v>0</v>
      </c>
      <c r="AV2682" s="153">
        <f t="shared" si="494"/>
        <v>0</v>
      </c>
      <c r="BA2682">
        <f t="shared" si="506"/>
        <v>19</v>
      </c>
    </row>
    <row r="2683" spans="2:53" x14ac:dyDescent="0.25">
      <c r="B2683" s="155">
        <f t="shared" si="507"/>
        <v>45402.999305555553</v>
      </c>
      <c r="C2683" s="155">
        <f t="shared" si="497"/>
        <v>45402.999305555553</v>
      </c>
      <c r="D2683" s="152">
        <f t="shared" si="500"/>
        <v>8.32</v>
      </c>
      <c r="E2683" s="152"/>
      <c r="F2683" s="152"/>
      <c r="G2683" s="152"/>
      <c r="H2683" s="152" t="e">
        <f t="shared" si="501"/>
        <v>#N/A</v>
      </c>
      <c r="I2683" s="152"/>
      <c r="J2683" s="152" t="e">
        <f t="shared" si="502"/>
        <v>#N/A</v>
      </c>
      <c r="K2683" s="152"/>
      <c r="L2683" s="152"/>
      <c r="M2683" s="152"/>
      <c r="N2683" s="152"/>
      <c r="O2683" s="152"/>
      <c r="P2683" s="152"/>
      <c r="Q2683" s="152"/>
      <c r="R2683" s="152"/>
      <c r="S2683" s="152"/>
      <c r="T2683" s="153" cm="1">
        <f t="array" ref="T2683">MATCH(1,(TDU_Info!$C$5:$C$111=$T$6)*(TDU_Info!$B$5:$B$111&lt;=$B2683),0)</f>
        <v>82</v>
      </c>
      <c r="U2683" s="152">
        <f>100*(INDEX(TDU_Info!$E$5:$E$111,$T2683)/T$11+INDEX(TDU_Info!$F$5:$F$111,$T2683))</f>
        <v>4.7517999999999994</v>
      </c>
      <c r="V2683" s="152">
        <v>5.351</v>
      </c>
      <c r="W2683" s="152">
        <v>10.535</v>
      </c>
      <c r="X2683" s="152">
        <v>8.4700000000000006</v>
      </c>
      <c r="Y2683" s="152">
        <v>8.798</v>
      </c>
      <c r="Z2683" s="152">
        <v>5.7489999999999997</v>
      </c>
      <c r="AA2683" s="152">
        <v>10.832000000000001</v>
      </c>
      <c r="AB2683" s="152">
        <v>8.7899999999999991</v>
      </c>
      <c r="AC2683" s="152">
        <v>9.0950000000000006</v>
      </c>
      <c r="AD2683" s="152">
        <v>5.375</v>
      </c>
      <c r="AE2683" s="152">
        <v>10.567</v>
      </c>
      <c r="AF2683" s="152">
        <v>8.32</v>
      </c>
      <c r="AG2683" s="152">
        <v>8.32</v>
      </c>
      <c r="AH2683" s="152">
        <v>5.774</v>
      </c>
      <c r="AI2683" s="152">
        <v>10.866</v>
      </c>
      <c r="AJ2683" s="152">
        <v>8.6</v>
      </c>
      <c r="AK2683" s="152">
        <v>8.6</v>
      </c>
      <c r="AL2683" s="152" t="e">
        <f t="shared" si="503"/>
        <v>#N/A</v>
      </c>
      <c r="AM2683" s="152" t="e">
        <f t="shared" si="504"/>
        <v>#N/A</v>
      </c>
      <c r="AN2683" s="152" t="e">
        <f>NA()</f>
        <v>#N/A</v>
      </c>
      <c r="AO2683" s="152" t="e">
        <f>NA()</f>
        <v>#N/A</v>
      </c>
      <c r="AP2683" s="152">
        <f t="shared" si="483"/>
        <v>7.5282</v>
      </c>
      <c r="AQ2683" s="152"/>
      <c r="AR2683" s="152"/>
      <c r="AS2683" s="153">
        <f t="shared" si="505"/>
        <v>111</v>
      </c>
      <c r="AT2683" s="153">
        <f t="shared" si="492"/>
        <v>1</v>
      </c>
      <c r="AU2683" s="153">
        <f t="shared" si="493"/>
        <v>0</v>
      </c>
      <c r="AV2683" s="153">
        <f t="shared" si="494"/>
        <v>0</v>
      </c>
      <c r="BA2683">
        <f t="shared" si="506"/>
        <v>20</v>
      </c>
    </row>
    <row r="2684" spans="2:53" x14ac:dyDescent="0.25">
      <c r="B2684" s="155">
        <f t="shared" si="507"/>
        <v>45403.999305555553</v>
      </c>
      <c r="C2684" s="155">
        <f t="shared" si="497"/>
        <v>45403.999305555553</v>
      </c>
      <c r="D2684" s="152">
        <f t="shared" si="500"/>
        <v>8.32</v>
      </c>
      <c r="E2684" s="152"/>
      <c r="F2684" s="152"/>
      <c r="G2684" s="152"/>
      <c r="H2684" s="152" t="e">
        <f t="shared" si="501"/>
        <v>#N/A</v>
      </c>
      <c r="I2684" s="152"/>
      <c r="J2684" s="152" t="e">
        <f t="shared" si="502"/>
        <v>#N/A</v>
      </c>
      <c r="K2684" s="152"/>
      <c r="L2684" s="152"/>
      <c r="M2684" s="152"/>
      <c r="N2684" s="152"/>
      <c r="O2684" s="152"/>
      <c r="P2684" s="152"/>
      <c r="Q2684" s="152"/>
      <c r="R2684" s="152"/>
      <c r="S2684" s="152"/>
      <c r="T2684" s="153" cm="1">
        <f t="array" ref="T2684">MATCH(1,(TDU_Info!$C$5:$C$111=$T$6)*(TDU_Info!$B$5:$B$111&lt;=$B2684),0)</f>
        <v>82</v>
      </c>
      <c r="U2684" s="152">
        <f>100*(INDEX(TDU_Info!$E$5:$E$111,$T2684)/T$11+INDEX(TDU_Info!$F$5:$F$111,$T2684))</f>
        <v>4.7517999999999994</v>
      </c>
      <c r="V2684" s="152">
        <v>5.351</v>
      </c>
      <c r="W2684" s="152">
        <v>10.535</v>
      </c>
      <c r="X2684" s="152">
        <v>8.4700000000000006</v>
      </c>
      <c r="Y2684" s="152">
        <v>8.798</v>
      </c>
      <c r="Z2684" s="152">
        <v>5.7489999999999997</v>
      </c>
      <c r="AA2684" s="152">
        <v>10.832000000000001</v>
      </c>
      <c r="AB2684" s="152">
        <v>8.7899999999999991</v>
      </c>
      <c r="AC2684" s="152">
        <v>9.0950000000000006</v>
      </c>
      <c r="AD2684" s="152">
        <v>5.375</v>
      </c>
      <c r="AE2684" s="152">
        <v>10.567</v>
      </c>
      <c r="AF2684" s="152">
        <v>8.32</v>
      </c>
      <c r="AG2684" s="152">
        <v>8.32</v>
      </c>
      <c r="AH2684" s="152">
        <v>5.774</v>
      </c>
      <c r="AI2684" s="152">
        <v>10.866</v>
      </c>
      <c r="AJ2684" s="152">
        <v>8.6</v>
      </c>
      <c r="AK2684" s="152">
        <v>8.6</v>
      </c>
      <c r="AL2684" s="152" t="e">
        <f t="shared" si="503"/>
        <v>#N/A</v>
      </c>
      <c r="AM2684" s="152" t="e">
        <f t="shared" si="504"/>
        <v>#N/A</v>
      </c>
      <c r="AN2684" s="152" t="e">
        <f>NA()</f>
        <v>#N/A</v>
      </c>
      <c r="AO2684" s="152" t="e">
        <f>NA()</f>
        <v>#N/A</v>
      </c>
      <c r="AP2684" s="152">
        <f t="shared" si="483"/>
        <v>7.5282</v>
      </c>
      <c r="AQ2684" s="152"/>
      <c r="AR2684" s="152"/>
      <c r="AS2684" s="153">
        <f t="shared" si="505"/>
        <v>112</v>
      </c>
      <c r="AT2684" s="153">
        <f t="shared" si="492"/>
        <v>1</v>
      </c>
      <c r="AU2684" s="153">
        <f t="shared" si="493"/>
        <v>0</v>
      </c>
      <c r="AV2684" s="153">
        <f t="shared" si="494"/>
        <v>0</v>
      </c>
      <c r="BA2684">
        <f t="shared" si="506"/>
        <v>21</v>
      </c>
    </row>
    <row r="2685" spans="2:53" x14ac:dyDescent="0.25">
      <c r="B2685" s="155">
        <f t="shared" si="507"/>
        <v>45404.999305555553</v>
      </c>
      <c r="C2685" s="155">
        <f t="shared" si="497"/>
        <v>45404.999305555553</v>
      </c>
      <c r="D2685" s="152">
        <f t="shared" si="500"/>
        <v>8.32</v>
      </c>
      <c r="E2685" s="152"/>
      <c r="F2685" s="152"/>
      <c r="G2685" s="152"/>
      <c r="H2685" s="152" t="e">
        <f t="shared" si="501"/>
        <v>#N/A</v>
      </c>
      <c r="I2685" s="152"/>
      <c r="J2685" s="152" t="e">
        <f t="shared" si="502"/>
        <v>#N/A</v>
      </c>
      <c r="K2685" s="152"/>
      <c r="L2685" s="152"/>
      <c r="M2685" s="152"/>
      <c r="N2685" s="152"/>
      <c r="O2685" s="152"/>
      <c r="P2685" s="152"/>
      <c r="Q2685" s="152"/>
      <c r="R2685" s="152"/>
      <c r="S2685" s="152"/>
      <c r="T2685" s="153" cm="1">
        <f t="array" ref="T2685">MATCH(1,(TDU_Info!$C$5:$C$111=$T$6)*(TDU_Info!$B$5:$B$111&lt;=$B2685),0)</f>
        <v>82</v>
      </c>
      <c r="U2685" s="152">
        <f>100*(INDEX(TDU_Info!$E$5:$E$111,$T2685)/T$11+INDEX(TDU_Info!$F$5:$F$111,$T2685))</f>
        <v>4.7517999999999994</v>
      </c>
      <c r="V2685" s="152">
        <v>5.351</v>
      </c>
      <c r="W2685" s="152">
        <v>10.535</v>
      </c>
      <c r="X2685" s="152">
        <v>8.4700000000000006</v>
      </c>
      <c r="Y2685" s="152">
        <v>8.798</v>
      </c>
      <c r="Z2685" s="152">
        <v>5.7489999999999997</v>
      </c>
      <c r="AA2685" s="152">
        <v>10.832000000000001</v>
      </c>
      <c r="AB2685" s="152">
        <v>8.7899999999999991</v>
      </c>
      <c r="AC2685" s="152">
        <v>9.0950000000000006</v>
      </c>
      <c r="AD2685" s="152">
        <v>5.375</v>
      </c>
      <c r="AE2685" s="152">
        <v>10.567</v>
      </c>
      <c r="AF2685" s="152">
        <v>8.32</v>
      </c>
      <c r="AG2685" s="152">
        <v>8.32</v>
      </c>
      <c r="AH2685" s="152">
        <v>5.774</v>
      </c>
      <c r="AI2685" s="152">
        <v>10.866</v>
      </c>
      <c r="AJ2685" s="152">
        <v>8.6</v>
      </c>
      <c r="AK2685" s="152">
        <v>8.6</v>
      </c>
      <c r="AL2685" s="152" t="e">
        <f t="shared" si="503"/>
        <v>#N/A</v>
      </c>
      <c r="AM2685" s="152" t="e">
        <f t="shared" si="504"/>
        <v>#N/A</v>
      </c>
      <c r="AN2685" s="152" t="e">
        <f>NA()</f>
        <v>#N/A</v>
      </c>
      <c r="AO2685" s="152" t="e">
        <f>NA()</f>
        <v>#N/A</v>
      </c>
      <c r="AP2685" s="152">
        <f t="shared" si="483"/>
        <v>7.5282</v>
      </c>
      <c r="AQ2685" s="152"/>
      <c r="AR2685" s="152"/>
      <c r="AS2685" s="153">
        <f t="shared" si="505"/>
        <v>113</v>
      </c>
      <c r="AT2685" s="153">
        <f t="shared" si="492"/>
        <v>1</v>
      </c>
      <c r="AU2685" s="153">
        <f t="shared" si="493"/>
        <v>0</v>
      </c>
      <c r="AV2685" s="153">
        <f t="shared" si="494"/>
        <v>0</v>
      </c>
      <c r="BA2685">
        <f t="shared" si="506"/>
        <v>22</v>
      </c>
    </row>
    <row r="2686" spans="2:53" x14ac:dyDescent="0.25">
      <c r="B2686" s="155">
        <f t="shared" si="507"/>
        <v>45405.999305555553</v>
      </c>
      <c r="C2686" s="155">
        <f t="shared" si="497"/>
        <v>45405.999305555553</v>
      </c>
      <c r="D2686" s="152">
        <f t="shared" si="500"/>
        <v>8.32</v>
      </c>
      <c r="E2686" s="152"/>
      <c r="F2686" s="152"/>
      <c r="G2686" s="152"/>
      <c r="H2686" s="152" t="e">
        <f t="shared" si="501"/>
        <v>#N/A</v>
      </c>
      <c r="I2686" s="152"/>
      <c r="J2686" s="152" t="e">
        <f t="shared" si="502"/>
        <v>#N/A</v>
      </c>
      <c r="K2686" s="152"/>
      <c r="L2686" s="152"/>
      <c r="M2686" s="152"/>
      <c r="N2686" s="152"/>
      <c r="O2686" s="152"/>
      <c r="P2686" s="152"/>
      <c r="Q2686" s="152"/>
      <c r="R2686" s="152"/>
      <c r="S2686" s="152"/>
      <c r="T2686" s="153" cm="1">
        <f t="array" ref="T2686">MATCH(1,(TDU_Info!$C$5:$C$111=$T$6)*(TDU_Info!$B$5:$B$111&lt;=$B2686),0)</f>
        <v>82</v>
      </c>
      <c r="U2686" s="152">
        <f>100*(INDEX(TDU_Info!$E$5:$E$111,$T2686)/T$11+INDEX(TDU_Info!$F$5:$F$111,$T2686))</f>
        <v>4.7517999999999994</v>
      </c>
      <c r="V2686" s="152">
        <v>5.351</v>
      </c>
      <c r="W2686" s="152">
        <v>10.535</v>
      </c>
      <c r="X2686" s="152">
        <v>8.4700000000000006</v>
      </c>
      <c r="Y2686" s="152">
        <v>8.798</v>
      </c>
      <c r="Z2686" s="152">
        <v>5.7489999999999997</v>
      </c>
      <c r="AA2686" s="152">
        <v>10.832000000000001</v>
      </c>
      <c r="AB2686" s="152">
        <v>8.7899999999999991</v>
      </c>
      <c r="AC2686" s="152">
        <v>9.0950000000000006</v>
      </c>
      <c r="AD2686" s="152">
        <v>5.375</v>
      </c>
      <c r="AE2686" s="152">
        <v>10.567</v>
      </c>
      <c r="AF2686" s="152">
        <v>8.32</v>
      </c>
      <c r="AG2686" s="152">
        <v>8.32</v>
      </c>
      <c r="AH2686" s="152">
        <v>5.774</v>
      </c>
      <c r="AI2686" s="152">
        <v>10.866</v>
      </c>
      <c r="AJ2686" s="152">
        <v>8.6</v>
      </c>
      <c r="AK2686" s="152">
        <v>8.6</v>
      </c>
      <c r="AL2686" s="152" t="e">
        <f t="shared" si="503"/>
        <v>#N/A</v>
      </c>
      <c r="AM2686" s="152" t="e">
        <f t="shared" si="504"/>
        <v>#N/A</v>
      </c>
      <c r="AN2686" s="152" t="e">
        <f>NA()</f>
        <v>#N/A</v>
      </c>
      <c r="AO2686" s="152" t="e">
        <f>NA()</f>
        <v>#N/A</v>
      </c>
      <c r="AP2686" s="152">
        <f t="shared" si="483"/>
        <v>7.5282</v>
      </c>
      <c r="AQ2686" s="152"/>
      <c r="AR2686" s="152"/>
      <c r="AS2686" s="153">
        <f t="shared" si="505"/>
        <v>114</v>
      </c>
      <c r="AT2686" s="153">
        <f t="shared" si="492"/>
        <v>1</v>
      </c>
      <c r="AU2686" s="153">
        <f t="shared" si="493"/>
        <v>0</v>
      </c>
      <c r="AV2686" s="153">
        <f t="shared" si="494"/>
        <v>0</v>
      </c>
      <c r="BA2686">
        <f t="shared" si="506"/>
        <v>23</v>
      </c>
    </row>
    <row r="2687" spans="2:53" x14ac:dyDescent="0.25">
      <c r="B2687" s="155">
        <f t="shared" si="507"/>
        <v>45406.999305555553</v>
      </c>
      <c r="C2687" s="155">
        <f t="shared" si="497"/>
        <v>45406.999305555553</v>
      </c>
      <c r="D2687" s="152">
        <f t="shared" si="500"/>
        <v>8.32</v>
      </c>
      <c r="E2687" s="152"/>
      <c r="F2687" s="152"/>
      <c r="G2687" s="152"/>
      <c r="H2687" s="152" t="e">
        <f t="shared" si="501"/>
        <v>#N/A</v>
      </c>
      <c r="I2687" s="152"/>
      <c r="J2687" s="152" t="e">
        <f t="shared" si="502"/>
        <v>#N/A</v>
      </c>
      <c r="K2687" s="152"/>
      <c r="L2687" s="152"/>
      <c r="M2687" s="152"/>
      <c r="N2687" s="152"/>
      <c r="O2687" s="152"/>
      <c r="P2687" s="152"/>
      <c r="Q2687" s="152"/>
      <c r="R2687" s="152"/>
      <c r="S2687" s="152"/>
      <c r="T2687" s="153" cm="1">
        <f t="array" ref="T2687">MATCH(1,(TDU_Info!$C$5:$C$111=$T$6)*(TDU_Info!$B$5:$B$111&lt;=$B2687),0)</f>
        <v>82</v>
      </c>
      <c r="U2687" s="152">
        <f>100*(INDEX(TDU_Info!$E$5:$E$111,$T2687)/T$11+INDEX(TDU_Info!$F$5:$F$111,$T2687))</f>
        <v>4.7517999999999994</v>
      </c>
      <c r="V2687" s="152">
        <v>5.351</v>
      </c>
      <c r="W2687" s="152">
        <v>10.535</v>
      </c>
      <c r="X2687" s="152">
        <v>8.4700000000000006</v>
      </c>
      <c r="Y2687" s="152">
        <v>8.798</v>
      </c>
      <c r="Z2687" s="152">
        <v>5.7489999999999997</v>
      </c>
      <c r="AA2687" s="152">
        <v>10.832000000000001</v>
      </c>
      <c r="AB2687" s="152">
        <v>8.7899999999999991</v>
      </c>
      <c r="AC2687" s="152">
        <v>9.0950000000000006</v>
      </c>
      <c r="AD2687" s="152">
        <v>5.375</v>
      </c>
      <c r="AE2687" s="152">
        <v>10.567</v>
      </c>
      <c r="AF2687" s="152">
        <v>8.32</v>
      </c>
      <c r="AG2687" s="152">
        <v>8.32</v>
      </c>
      <c r="AH2687" s="152">
        <v>5.774</v>
      </c>
      <c r="AI2687" s="152">
        <v>10.866</v>
      </c>
      <c r="AJ2687" s="152">
        <v>8.6</v>
      </c>
      <c r="AK2687" s="152">
        <v>8.6</v>
      </c>
      <c r="AL2687" s="152" t="e">
        <f t="shared" si="503"/>
        <v>#N/A</v>
      </c>
      <c r="AM2687" s="152" t="e">
        <f t="shared" si="504"/>
        <v>#N/A</v>
      </c>
      <c r="AN2687" s="152" t="e">
        <f>NA()</f>
        <v>#N/A</v>
      </c>
      <c r="AO2687" s="152" t="e">
        <f>NA()</f>
        <v>#N/A</v>
      </c>
      <c r="AP2687" s="152">
        <f t="shared" si="483"/>
        <v>7.5282</v>
      </c>
      <c r="AQ2687" s="152"/>
      <c r="AR2687" s="152"/>
      <c r="AS2687" s="153">
        <f t="shared" si="505"/>
        <v>115</v>
      </c>
      <c r="AT2687" s="153">
        <f t="shared" si="492"/>
        <v>1</v>
      </c>
      <c r="AU2687" s="153">
        <f t="shared" si="493"/>
        <v>0</v>
      </c>
      <c r="AV2687" s="153">
        <f t="shared" si="494"/>
        <v>0</v>
      </c>
      <c r="BA2687">
        <f t="shared" si="506"/>
        <v>24</v>
      </c>
    </row>
    <row r="2688" spans="2:53" x14ac:dyDescent="0.25">
      <c r="B2688" s="155">
        <f t="shared" si="507"/>
        <v>45407.999305555553</v>
      </c>
      <c r="C2688" s="155">
        <f t="shared" si="497"/>
        <v>45407.999305555553</v>
      </c>
      <c r="D2688" s="152">
        <f t="shared" si="500"/>
        <v>8.32</v>
      </c>
      <c r="E2688" s="152"/>
      <c r="F2688" s="152"/>
      <c r="G2688" s="152"/>
      <c r="H2688" s="152" t="e">
        <f t="shared" si="501"/>
        <v>#N/A</v>
      </c>
      <c r="I2688" s="152"/>
      <c r="J2688" s="152" t="e">
        <f t="shared" si="502"/>
        <v>#N/A</v>
      </c>
      <c r="K2688" s="152"/>
      <c r="L2688" s="152"/>
      <c r="M2688" s="152"/>
      <c r="N2688" s="152"/>
      <c r="O2688" s="152"/>
      <c r="P2688" s="152"/>
      <c r="Q2688" s="152"/>
      <c r="R2688" s="152"/>
      <c r="S2688" s="152"/>
      <c r="T2688" s="153" cm="1">
        <f t="array" ref="T2688">MATCH(1,(TDU_Info!$C$5:$C$111=$T$6)*(TDU_Info!$B$5:$B$111&lt;=$B2688),0)</f>
        <v>82</v>
      </c>
      <c r="U2688" s="152">
        <f>100*(INDEX(TDU_Info!$E$5:$E$111,$T2688)/T$11+INDEX(TDU_Info!$F$5:$F$111,$T2688))</f>
        <v>4.7517999999999994</v>
      </c>
      <c r="V2688" s="152">
        <v>5.351</v>
      </c>
      <c r="W2688" s="152">
        <v>10.535</v>
      </c>
      <c r="X2688" s="152">
        <v>8.8699999999999992</v>
      </c>
      <c r="Y2688" s="152">
        <v>9.0980000000000008</v>
      </c>
      <c r="Z2688" s="152">
        <v>5.7489999999999997</v>
      </c>
      <c r="AA2688" s="152">
        <v>10.832000000000001</v>
      </c>
      <c r="AB2688" s="152">
        <v>9.2899999999999991</v>
      </c>
      <c r="AC2688" s="152">
        <v>9.1890000000000001</v>
      </c>
      <c r="AD2688" s="152">
        <v>5.375</v>
      </c>
      <c r="AE2688" s="152">
        <v>10.567</v>
      </c>
      <c r="AF2688" s="152">
        <v>8.32</v>
      </c>
      <c r="AG2688" s="152">
        <v>8.32</v>
      </c>
      <c r="AH2688" s="152">
        <v>5.774</v>
      </c>
      <c r="AI2688" s="152">
        <v>10.866</v>
      </c>
      <c r="AJ2688" s="152">
        <v>8.6</v>
      </c>
      <c r="AK2688" s="152">
        <v>8.6</v>
      </c>
      <c r="AL2688" s="152" t="e">
        <f t="shared" si="503"/>
        <v>#N/A</v>
      </c>
      <c r="AM2688" s="152" t="e">
        <f t="shared" si="504"/>
        <v>#N/A</v>
      </c>
      <c r="AN2688" s="152" t="e">
        <f>NA()</f>
        <v>#N/A</v>
      </c>
      <c r="AO2688" s="152" t="e">
        <f>NA()</f>
        <v>#N/A</v>
      </c>
      <c r="AP2688" s="152">
        <f t="shared" si="483"/>
        <v>7.5282</v>
      </c>
      <c r="AQ2688" s="152"/>
      <c r="AR2688" s="152"/>
      <c r="AS2688" s="153">
        <f t="shared" si="505"/>
        <v>116</v>
      </c>
      <c r="AT2688" s="153">
        <f t="shared" si="492"/>
        <v>1</v>
      </c>
      <c r="AU2688" s="153">
        <f t="shared" si="493"/>
        <v>0</v>
      </c>
      <c r="AV2688" s="153">
        <f t="shared" si="494"/>
        <v>0</v>
      </c>
      <c r="BA2688">
        <f t="shared" si="506"/>
        <v>25</v>
      </c>
    </row>
    <row r="2689" spans="2:53" x14ac:dyDescent="0.25">
      <c r="B2689" s="155">
        <f t="shared" si="507"/>
        <v>45408.999305555553</v>
      </c>
      <c r="C2689" s="155">
        <f t="shared" si="497"/>
        <v>45408.999305555553</v>
      </c>
      <c r="D2689" s="152">
        <f t="shared" si="500"/>
        <v>8.32</v>
      </c>
      <c r="E2689" s="152"/>
      <c r="F2689" s="152"/>
      <c r="G2689" s="152"/>
      <c r="H2689" s="152" t="e">
        <f t="shared" si="501"/>
        <v>#N/A</v>
      </c>
      <c r="I2689" s="152"/>
      <c r="J2689" s="152" t="e">
        <f t="shared" si="502"/>
        <v>#N/A</v>
      </c>
      <c r="K2689" s="152"/>
      <c r="L2689" s="152"/>
      <c r="M2689" s="152"/>
      <c r="N2689" s="152"/>
      <c r="O2689" s="152"/>
      <c r="P2689" s="152"/>
      <c r="Q2689" s="152"/>
      <c r="R2689" s="152"/>
      <c r="S2689" s="152"/>
      <c r="T2689" s="153" cm="1">
        <f t="array" ref="T2689">MATCH(1,(TDU_Info!$C$5:$C$111=$T$6)*(TDU_Info!$B$5:$B$111&lt;=$B2689),0)</f>
        <v>82</v>
      </c>
      <c r="U2689" s="152">
        <f>100*(INDEX(TDU_Info!$E$5:$E$111,$T2689)/T$11+INDEX(TDU_Info!$F$5:$F$111,$T2689))</f>
        <v>4.7517999999999994</v>
      </c>
      <c r="V2689" s="152">
        <v>5.351</v>
      </c>
      <c r="W2689" s="152">
        <v>10.535</v>
      </c>
      <c r="X2689" s="152">
        <v>8.8699999999999992</v>
      </c>
      <c r="Y2689" s="152">
        <v>9.0980000000000008</v>
      </c>
      <c r="Z2689" s="152">
        <v>5.7489999999999997</v>
      </c>
      <c r="AA2689" s="152">
        <v>10.832000000000001</v>
      </c>
      <c r="AB2689" s="152">
        <v>9.2899999999999991</v>
      </c>
      <c r="AC2689" s="152">
        <v>9.1890000000000001</v>
      </c>
      <c r="AD2689" s="152">
        <v>5.375</v>
      </c>
      <c r="AE2689" s="152">
        <v>10.567</v>
      </c>
      <c r="AF2689" s="152">
        <v>8.32</v>
      </c>
      <c r="AG2689" s="152">
        <v>8.32</v>
      </c>
      <c r="AH2689" s="152">
        <v>5.774</v>
      </c>
      <c r="AI2689" s="152">
        <v>10.866</v>
      </c>
      <c r="AJ2689" s="152">
        <v>8.6</v>
      </c>
      <c r="AK2689" s="152">
        <v>8.6</v>
      </c>
      <c r="AL2689" s="152" t="e">
        <f t="shared" si="503"/>
        <v>#N/A</v>
      </c>
      <c r="AM2689" s="152" t="e">
        <f t="shared" si="504"/>
        <v>#N/A</v>
      </c>
      <c r="AN2689" s="152" t="e">
        <f>NA()</f>
        <v>#N/A</v>
      </c>
      <c r="AO2689" s="152" t="e">
        <f>NA()</f>
        <v>#N/A</v>
      </c>
      <c r="AP2689" s="152">
        <f t="shared" si="483"/>
        <v>7.5282</v>
      </c>
      <c r="AQ2689" s="152"/>
      <c r="AR2689" s="152"/>
      <c r="AS2689" s="153">
        <f t="shared" si="505"/>
        <v>117</v>
      </c>
      <c r="AT2689" s="153">
        <f t="shared" si="492"/>
        <v>1</v>
      </c>
      <c r="AU2689" s="153">
        <f t="shared" si="493"/>
        <v>0</v>
      </c>
      <c r="AV2689" s="153">
        <f t="shared" si="494"/>
        <v>0</v>
      </c>
      <c r="BA2689">
        <f t="shared" si="506"/>
        <v>26</v>
      </c>
    </row>
    <row r="2690" spans="2:53" x14ac:dyDescent="0.25">
      <c r="B2690" s="155">
        <f t="shared" si="507"/>
        <v>45409.999305555553</v>
      </c>
      <c r="C2690" s="155">
        <f t="shared" si="497"/>
        <v>45409.999305555553</v>
      </c>
      <c r="D2690" s="152">
        <f t="shared" si="500"/>
        <v>8.32</v>
      </c>
      <c r="E2690" s="152"/>
      <c r="F2690" s="152"/>
      <c r="G2690" s="152"/>
      <c r="H2690" s="152" t="e">
        <f t="shared" si="501"/>
        <v>#N/A</v>
      </c>
      <c r="I2690" s="152"/>
      <c r="J2690" s="152" t="e">
        <f t="shared" si="502"/>
        <v>#N/A</v>
      </c>
      <c r="K2690" s="152"/>
      <c r="L2690" s="152"/>
      <c r="M2690" s="152"/>
      <c r="N2690" s="152"/>
      <c r="O2690" s="152"/>
      <c r="P2690" s="152"/>
      <c r="Q2690" s="152"/>
      <c r="R2690" s="152"/>
      <c r="S2690" s="152"/>
      <c r="T2690" s="153" cm="1">
        <f t="array" ref="T2690">MATCH(1,(TDU_Info!$C$5:$C$111=$T$6)*(TDU_Info!$B$5:$B$111&lt;=$B2690),0)</f>
        <v>82</v>
      </c>
      <c r="U2690" s="152">
        <f>100*(INDEX(TDU_Info!$E$5:$E$111,$T2690)/T$11+INDEX(TDU_Info!$F$5:$F$111,$T2690))</f>
        <v>4.7517999999999994</v>
      </c>
      <c r="V2690" s="152">
        <v>5.351</v>
      </c>
      <c r="W2690" s="152">
        <v>10.535</v>
      </c>
      <c r="X2690" s="152">
        <v>8.8699999999999992</v>
      </c>
      <c r="Y2690" s="152">
        <v>9.0980000000000008</v>
      </c>
      <c r="Z2690" s="152">
        <v>5.7489999999999997</v>
      </c>
      <c r="AA2690" s="152">
        <v>10.832000000000001</v>
      </c>
      <c r="AB2690" s="152">
        <v>9.2899999999999991</v>
      </c>
      <c r="AC2690" s="152">
        <v>9.1890000000000001</v>
      </c>
      <c r="AD2690" s="152">
        <v>5.375</v>
      </c>
      <c r="AE2690" s="152">
        <v>10.567</v>
      </c>
      <c r="AF2690" s="152">
        <v>8.32</v>
      </c>
      <c r="AG2690" s="152">
        <v>8.32</v>
      </c>
      <c r="AH2690" s="152">
        <v>5.774</v>
      </c>
      <c r="AI2690" s="152">
        <v>10.866</v>
      </c>
      <c r="AJ2690" s="152">
        <v>8.6</v>
      </c>
      <c r="AK2690" s="152">
        <v>8.6</v>
      </c>
      <c r="AL2690" s="152" t="e">
        <f t="shared" si="503"/>
        <v>#N/A</v>
      </c>
      <c r="AM2690" s="152" t="e">
        <f t="shared" si="504"/>
        <v>#N/A</v>
      </c>
      <c r="AN2690" s="152" t="e">
        <f>NA()</f>
        <v>#N/A</v>
      </c>
      <c r="AO2690" s="152" t="e">
        <f>NA()</f>
        <v>#N/A</v>
      </c>
      <c r="AP2690" s="152">
        <f t="shared" si="483"/>
        <v>7.5282</v>
      </c>
      <c r="AQ2690" s="152"/>
      <c r="AR2690" s="152"/>
      <c r="AS2690" s="153">
        <f t="shared" si="505"/>
        <v>118</v>
      </c>
      <c r="AT2690" s="153">
        <f t="shared" si="492"/>
        <v>1</v>
      </c>
      <c r="AU2690" s="153">
        <f t="shared" si="493"/>
        <v>0</v>
      </c>
      <c r="AV2690" s="153">
        <f t="shared" si="494"/>
        <v>0</v>
      </c>
      <c r="BA2690">
        <f t="shared" si="506"/>
        <v>27</v>
      </c>
    </row>
    <row r="2691" spans="2:53" x14ac:dyDescent="0.25">
      <c r="B2691" s="155">
        <f t="shared" si="507"/>
        <v>45410.999305555553</v>
      </c>
      <c r="C2691" s="155">
        <f t="shared" si="497"/>
        <v>45410.999305555553</v>
      </c>
      <c r="D2691" s="152">
        <f t="shared" si="500"/>
        <v>8.32</v>
      </c>
      <c r="E2691" s="152"/>
      <c r="F2691" s="152"/>
      <c r="G2691" s="152"/>
      <c r="H2691" s="152" t="e">
        <f t="shared" si="501"/>
        <v>#N/A</v>
      </c>
      <c r="I2691" s="152"/>
      <c r="J2691" s="152" t="e">
        <f t="shared" si="502"/>
        <v>#N/A</v>
      </c>
      <c r="K2691" s="152"/>
      <c r="L2691" s="152"/>
      <c r="M2691" s="152"/>
      <c r="N2691" s="152"/>
      <c r="O2691" s="152"/>
      <c r="P2691" s="152"/>
      <c r="Q2691" s="152"/>
      <c r="R2691" s="152"/>
      <c r="S2691" s="152"/>
      <c r="T2691" s="153" cm="1">
        <f t="array" ref="T2691">MATCH(1,(TDU_Info!$C$5:$C$111=$T$6)*(TDU_Info!$B$5:$B$111&lt;=$B2691),0)</f>
        <v>82</v>
      </c>
      <c r="U2691" s="152">
        <f>100*(INDEX(TDU_Info!$E$5:$E$111,$T2691)/T$11+INDEX(TDU_Info!$F$5:$F$111,$T2691))</f>
        <v>4.7517999999999994</v>
      </c>
      <c r="V2691" s="152">
        <v>5.351</v>
      </c>
      <c r="W2691" s="152">
        <v>10.535</v>
      </c>
      <c r="X2691" s="152">
        <v>8.8699999999999992</v>
      </c>
      <c r="Y2691" s="152">
        <v>9.0980000000000008</v>
      </c>
      <c r="Z2691" s="152">
        <v>5.7489999999999997</v>
      </c>
      <c r="AA2691" s="152">
        <v>10.832000000000001</v>
      </c>
      <c r="AB2691" s="152">
        <v>9.2899999999999991</v>
      </c>
      <c r="AC2691" s="152">
        <v>9.1890000000000001</v>
      </c>
      <c r="AD2691" s="152">
        <v>5.375</v>
      </c>
      <c r="AE2691" s="152">
        <v>10.567</v>
      </c>
      <c r="AF2691" s="152">
        <v>8.32</v>
      </c>
      <c r="AG2691" s="152">
        <v>8.32</v>
      </c>
      <c r="AH2691" s="152">
        <v>5.774</v>
      </c>
      <c r="AI2691" s="152">
        <v>10.866</v>
      </c>
      <c r="AJ2691" s="152">
        <v>8.6</v>
      </c>
      <c r="AK2691" s="152">
        <v>8.6</v>
      </c>
      <c r="AL2691" s="152" t="e">
        <f t="shared" si="503"/>
        <v>#N/A</v>
      </c>
      <c r="AM2691" s="152" t="e">
        <f t="shared" si="504"/>
        <v>#N/A</v>
      </c>
      <c r="AN2691" s="152" t="e">
        <f>NA()</f>
        <v>#N/A</v>
      </c>
      <c r="AO2691" s="152" t="e">
        <f>NA()</f>
        <v>#N/A</v>
      </c>
      <c r="AP2691" s="152">
        <f t="shared" si="483"/>
        <v>7.5282</v>
      </c>
      <c r="AQ2691" s="152"/>
      <c r="AR2691" s="152"/>
      <c r="AS2691" s="153">
        <f t="shared" si="505"/>
        <v>119</v>
      </c>
      <c r="AT2691" s="153">
        <f t="shared" si="492"/>
        <v>1</v>
      </c>
      <c r="AU2691" s="153">
        <f t="shared" si="493"/>
        <v>0</v>
      </c>
      <c r="AV2691" s="153">
        <f t="shared" si="494"/>
        <v>0</v>
      </c>
      <c r="BA2691">
        <f t="shared" si="506"/>
        <v>28</v>
      </c>
    </row>
    <row r="2692" spans="2:53" x14ac:dyDescent="0.25">
      <c r="B2692" s="155">
        <f t="shared" si="507"/>
        <v>45411.999305555553</v>
      </c>
      <c r="C2692" s="155">
        <f t="shared" si="497"/>
        <v>45411.999305555553</v>
      </c>
      <c r="D2692" s="152">
        <f t="shared" si="500"/>
        <v>8.32</v>
      </c>
      <c r="E2692" s="152"/>
      <c r="F2692" s="152"/>
      <c r="G2692" s="152"/>
      <c r="H2692" s="152" t="e">
        <f t="shared" si="501"/>
        <v>#N/A</v>
      </c>
      <c r="I2692" s="152"/>
      <c r="J2692" s="152" t="e">
        <f t="shared" si="502"/>
        <v>#N/A</v>
      </c>
      <c r="K2692" s="152"/>
      <c r="L2692" s="152"/>
      <c r="M2692" s="152"/>
      <c r="N2692" s="152"/>
      <c r="O2692" s="152"/>
      <c r="P2692" s="152"/>
      <c r="Q2692" s="152"/>
      <c r="R2692" s="152"/>
      <c r="S2692" s="152"/>
      <c r="T2692" s="153" cm="1">
        <f t="array" ref="T2692">MATCH(1,(TDU_Info!$C$5:$C$111=$T$6)*(TDU_Info!$B$5:$B$111&lt;=$B2692),0)</f>
        <v>82</v>
      </c>
      <c r="U2692" s="152">
        <f>100*(INDEX(TDU_Info!$E$5:$E$111,$T2692)/T$11+INDEX(TDU_Info!$F$5:$F$111,$T2692))</f>
        <v>4.7517999999999994</v>
      </c>
      <c r="V2692" s="152">
        <v>5.351</v>
      </c>
      <c r="W2692" s="152">
        <v>10.535</v>
      </c>
      <c r="X2692" s="152">
        <v>8.8699999999999992</v>
      </c>
      <c r="Y2692" s="152">
        <v>9.0980000000000008</v>
      </c>
      <c r="Z2692" s="152">
        <v>5.7489999999999997</v>
      </c>
      <c r="AA2692" s="152">
        <v>10.832000000000001</v>
      </c>
      <c r="AB2692" s="152">
        <v>9.2899999999999991</v>
      </c>
      <c r="AC2692" s="152">
        <v>9.1890000000000001</v>
      </c>
      <c r="AD2692" s="152">
        <v>5.375</v>
      </c>
      <c r="AE2692" s="152">
        <v>10.567</v>
      </c>
      <c r="AF2692" s="152">
        <v>8.32</v>
      </c>
      <c r="AG2692" s="152">
        <v>8.32</v>
      </c>
      <c r="AH2692" s="152">
        <v>5.774</v>
      </c>
      <c r="AI2692" s="152">
        <v>10.866</v>
      </c>
      <c r="AJ2692" s="152">
        <v>8.6</v>
      </c>
      <c r="AK2692" s="152">
        <v>8.6</v>
      </c>
      <c r="AL2692" s="152" t="e">
        <f t="shared" si="503"/>
        <v>#N/A</v>
      </c>
      <c r="AM2692" s="152" t="e">
        <f t="shared" si="504"/>
        <v>#N/A</v>
      </c>
      <c r="AN2692" s="152" t="e">
        <f>NA()</f>
        <v>#N/A</v>
      </c>
      <c r="AO2692" s="152" t="e">
        <f>NA()</f>
        <v>#N/A</v>
      </c>
      <c r="AP2692" s="152">
        <f t="shared" si="483"/>
        <v>7.5282</v>
      </c>
      <c r="AQ2692" s="152"/>
      <c r="AR2692" s="152"/>
      <c r="AS2692" s="153">
        <f t="shared" si="505"/>
        <v>120</v>
      </c>
      <c r="AT2692" s="153">
        <f t="shared" si="492"/>
        <v>1</v>
      </c>
      <c r="AU2692" s="153">
        <f t="shared" si="493"/>
        <v>0</v>
      </c>
      <c r="AV2692" s="153">
        <f t="shared" si="494"/>
        <v>0</v>
      </c>
      <c r="BA2692">
        <f t="shared" si="506"/>
        <v>29</v>
      </c>
    </row>
    <row r="2693" spans="2:53" x14ac:dyDescent="0.25">
      <c r="B2693" s="155">
        <f t="shared" si="507"/>
        <v>45412.999305555553</v>
      </c>
      <c r="C2693" s="155">
        <f t="shared" si="497"/>
        <v>45412.999305555553</v>
      </c>
      <c r="D2693" s="152">
        <f t="shared" si="500"/>
        <v>8.32</v>
      </c>
      <c r="E2693" s="152"/>
      <c r="F2693" s="152"/>
      <c r="G2693" s="152"/>
      <c r="H2693" s="152" t="e">
        <f t="shared" si="501"/>
        <v>#N/A</v>
      </c>
      <c r="I2693" s="152"/>
      <c r="J2693" s="152" t="e">
        <f t="shared" si="502"/>
        <v>#N/A</v>
      </c>
      <c r="K2693" s="152"/>
      <c r="L2693" s="152"/>
      <c r="M2693" s="152"/>
      <c r="N2693" s="152"/>
      <c r="O2693" s="152"/>
      <c r="P2693" s="152"/>
      <c r="Q2693" s="152"/>
      <c r="R2693" s="152"/>
      <c r="S2693" s="152"/>
      <c r="T2693" s="153" cm="1">
        <f t="array" ref="T2693">MATCH(1,(TDU_Info!$C$5:$C$111=$T$6)*(TDU_Info!$B$5:$B$111&lt;=$B2693),0)</f>
        <v>82</v>
      </c>
      <c r="U2693" s="152">
        <f>100*(INDEX(TDU_Info!$E$5:$E$111,$T2693)/T$11+INDEX(TDU_Info!$F$5:$F$111,$T2693))</f>
        <v>4.7517999999999994</v>
      </c>
      <c r="V2693" s="152">
        <v>5.351</v>
      </c>
      <c r="W2693" s="152">
        <v>10.535</v>
      </c>
      <c r="X2693" s="152">
        <v>8.8699999999999992</v>
      </c>
      <c r="Y2693" s="152">
        <v>9.0980000000000008</v>
      </c>
      <c r="Z2693" s="152">
        <v>5.7489999999999997</v>
      </c>
      <c r="AA2693" s="152">
        <v>10.832000000000001</v>
      </c>
      <c r="AB2693" s="152">
        <v>9.2899999999999991</v>
      </c>
      <c r="AC2693" s="152">
        <v>9.1890000000000001</v>
      </c>
      <c r="AD2693" s="152">
        <v>5.375</v>
      </c>
      <c r="AE2693" s="152">
        <v>10.567</v>
      </c>
      <c r="AF2693" s="152">
        <v>8.32</v>
      </c>
      <c r="AG2693" s="152">
        <v>8.32</v>
      </c>
      <c r="AH2693" s="152">
        <v>5.774</v>
      </c>
      <c r="AI2693" s="152">
        <v>10.866</v>
      </c>
      <c r="AJ2693" s="152">
        <v>8.6</v>
      </c>
      <c r="AK2693" s="152">
        <v>8.6</v>
      </c>
      <c r="AL2693" s="152" t="e">
        <f t="shared" si="503"/>
        <v>#N/A</v>
      </c>
      <c r="AM2693" s="152" t="e">
        <f t="shared" si="504"/>
        <v>#N/A</v>
      </c>
      <c r="AN2693" s="152" t="e">
        <f>NA()</f>
        <v>#N/A</v>
      </c>
      <c r="AO2693" s="152" t="e">
        <f>NA()</f>
        <v>#N/A</v>
      </c>
      <c r="AP2693" s="152">
        <f t="shared" si="483"/>
        <v>7.5282</v>
      </c>
      <c r="AQ2693" s="152"/>
      <c r="AR2693" s="152"/>
      <c r="AS2693" s="153">
        <f t="shared" si="505"/>
        <v>121</v>
      </c>
      <c r="AT2693" s="153">
        <f t="shared" si="492"/>
        <v>1</v>
      </c>
      <c r="AU2693" s="153">
        <f t="shared" si="493"/>
        <v>0</v>
      </c>
      <c r="AV2693" s="153">
        <f t="shared" si="494"/>
        <v>0</v>
      </c>
      <c r="BA2693">
        <f t="shared" si="506"/>
        <v>30</v>
      </c>
    </row>
    <row r="2694" spans="2:53" x14ac:dyDescent="0.25">
      <c r="B2694" s="155">
        <f t="shared" si="507"/>
        <v>45413.999305555553</v>
      </c>
      <c r="C2694" s="155">
        <f t="shared" si="497"/>
        <v>45413.999305555553</v>
      </c>
      <c r="D2694" s="152">
        <f t="shared" si="500"/>
        <v>8.32</v>
      </c>
      <c r="E2694" s="152"/>
      <c r="F2694" s="152"/>
      <c r="G2694" s="152"/>
      <c r="H2694" s="152" t="e">
        <f t="shared" si="501"/>
        <v>#N/A</v>
      </c>
      <c r="I2694" s="152"/>
      <c r="J2694" s="152" t="e">
        <f t="shared" si="502"/>
        <v>#N/A</v>
      </c>
      <c r="K2694" s="152"/>
      <c r="L2694" s="152"/>
      <c r="M2694" s="152"/>
      <c r="N2694" s="152"/>
      <c r="O2694" s="152"/>
      <c r="P2694" s="152"/>
      <c r="Q2694" s="152"/>
      <c r="R2694" s="152"/>
      <c r="S2694" s="152"/>
      <c r="T2694" s="153" cm="1">
        <f t="array" ref="T2694">MATCH(1,(TDU_Info!$C$5:$C$111=$T$6)*(TDU_Info!$B$5:$B$111&lt;=$B2694),0)</f>
        <v>82</v>
      </c>
      <c r="U2694" s="152">
        <f>100*(INDEX(TDU_Info!$E$5:$E$111,$T2694)/T$11+INDEX(TDU_Info!$F$5:$F$111,$T2694))</f>
        <v>4.7517999999999994</v>
      </c>
      <c r="V2694" s="152">
        <v>5.351</v>
      </c>
      <c r="W2694" s="152">
        <v>10.535</v>
      </c>
      <c r="X2694" s="152">
        <v>8.8699999999999992</v>
      </c>
      <c r="Y2694" s="152">
        <v>9.0980000000000008</v>
      </c>
      <c r="Z2694" s="152">
        <v>5.7489999999999997</v>
      </c>
      <c r="AA2694" s="152">
        <v>10.832000000000001</v>
      </c>
      <c r="AB2694" s="152">
        <v>9.2899999999999991</v>
      </c>
      <c r="AC2694" s="152">
        <v>9.1890000000000001</v>
      </c>
      <c r="AD2694" s="152">
        <v>5.375</v>
      </c>
      <c r="AE2694" s="152">
        <v>10.567</v>
      </c>
      <c r="AF2694" s="152">
        <v>8.32</v>
      </c>
      <c r="AG2694" s="152">
        <v>8.32</v>
      </c>
      <c r="AH2694" s="152">
        <v>5.774</v>
      </c>
      <c r="AI2694" s="152">
        <v>10.866</v>
      </c>
      <c r="AJ2694" s="152">
        <v>8.6</v>
      </c>
      <c r="AK2694" s="152">
        <v>8.6</v>
      </c>
      <c r="AL2694" s="152" t="e">
        <f t="shared" si="503"/>
        <v>#N/A</v>
      </c>
      <c r="AM2694" s="152" t="e">
        <f t="shared" si="504"/>
        <v>#N/A</v>
      </c>
      <c r="AN2694" s="152" t="e">
        <f>NA()</f>
        <v>#N/A</v>
      </c>
      <c r="AO2694" s="152" t="e">
        <f>NA()</f>
        <v>#N/A</v>
      </c>
      <c r="AP2694" s="152" t="e">
        <f t="shared" si="483"/>
        <v>#N/A</v>
      </c>
      <c r="AQ2694" s="152"/>
      <c r="AR2694" s="152"/>
      <c r="AS2694" s="153">
        <f t="shared" si="505"/>
        <v>122</v>
      </c>
      <c r="AT2694" s="153">
        <f t="shared" si="492"/>
        <v>1</v>
      </c>
      <c r="AU2694" s="153">
        <f t="shared" si="493"/>
        <v>0</v>
      </c>
      <c r="AV2694" s="153">
        <f t="shared" si="494"/>
        <v>0</v>
      </c>
      <c r="BA2694">
        <f t="shared" si="506"/>
        <v>1</v>
      </c>
    </row>
    <row r="2695" spans="2:53" x14ac:dyDescent="0.25">
      <c r="B2695" s="155">
        <f t="shared" si="507"/>
        <v>45414.999305555553</v>
      </c>
      <c r="C2695" s="155">
        <f t="shared" si="497"/>
        <v>45414.999305555553</v>
      </c>
      <c r="D2695" s="152">
        <f t="shared" si="500"/>
        <v>8.32</v>
      </c>
      <c r="E2695" s="152"/>
      <c r="F2695" s="152"/>
      <c r="G2695" s="152"/>
      <c r="H2695" s="152" t="e">
        <f t="shared" si="501"/>
        <v>#N/A</v>
      </c>
      <c r="I2695" s="152"/>
      <c r="J2695" s="152" t="e">
        <f t="shared" si="502"/>
        <v>#N/A</v>
      </c>
      <c r="K2695" s="152"/>
      <c r="L2695" s="152"/>
      <c r="M2695" s="152"/>
      <c r="N2695" s="152"/>
      <c r="O2695" s="152"/>
      <c r="P2695" s="152"/>
      <c r="Q2695" s="152"/>
      <c r="R2695" s="152"/>
      <c r="S2695" s="152"/>
      <c r="T2695" s="153" cm="1">
        <f t="array" ref="T2695">MATCH(1,(TDU_Info!$C$5:$C$111=$T$6)*(TDU_Info!$B$5:$B$111&lt;=$B2695),0)</f>
        <v>82</v>
      </c>
      <c r="U2695" s="152">
        <f>100*(INDEX(TDU_Info!$E$5:$E$111,$T2695)/T$11+INDEX(TDU_Info!$F$5:$F$111,$T2695))</f>
        <v>4.7517999999999994</v>
      </c>
      <c r="V2695" s="152">
        <v>8.0510000000000002</v>
      </c>
      <c r="W2695" s="152">
        <v>11.435</v>
      </c>
      <c r="X2695" s="152">
        <v>9.17</v>
      </c>
      <c r="Y2695" s="152">
        <v>9.19</v>
      </c>
      <c r="Z2695" s="152">
        <v>8.2490000000000006</v>
      </c>
      <c r="AA2695" s="152">
        <v>11.632</v>
      </c>
      <c r="AB2695" s="152">
        <v>9.5990000000000002</v>
      </c>
      <c r="AC2695" s="152">
        <v>9.57</v>
      </c>
      <c r="AD2695" s="152">
        <v>8.0749999999999993</v>
      </c>
      <c r="AE2695" s="152">
        <v>11.467000000000001</v>
      </c>
      <c r="AF2695" s="152">
        <v>8.32</v>
      </c>
      <c r="AG2695" s="152">
        <v>8.32</v>
      </c>
      <c r="AH2695" s="152">
        <v>8.2739999999999991</v>
      </c>
      <c r="AI2695" s="152">
        <v>11.666</v>
      </c>
      <c r="AJ2695" s="152">
        <v>8.6</v>
      </c>
      <c r="AK2695" s="152">
        <v>8.6</v>
      </c>
      <c r="AL2695" s="152" t="e">
        <f t="shared" si="503"/>
        <v>#N/A</v>
      </c>
      <c r="AM2695" s="152" t="e">
        <f t="shared" si="504"/>
        <v>#N/A</v>
      </c>
      <c r="AN2695" s="152" t="e">
        <f>NA()</f>
        <v>#N/A</v>
      </c>
      <c r="AO2695" s="152" t="e">
        <f>NA()</f>
        <v>#N/A</v>
      </c>
      <c r="AP2695" s="152">
        <f t="shared" si="483"/>
        <v>7.5282</v>
      </c>
      <c r="AQ2695" s="152"/>
      <c r="AR2695" s="152"/>
      <c r="AS2695" s="153">
        <f t="shared" ref="AS2695:AS2743" si="508">ROUNDUP(B2695-DATE(YEAR(B2695),1,1),0)</f>
        <v>123</v>
      </c>
      <c r="AT2695" s="153">
        <f t="shared" si="492"/>
        <v>1</v>
      </c>
      <c r="AU2695" s="153">
        <f t="shared" si="493"/>
        <v>0</v>
      </c>
      <c r="AV2695" s="153">
        <f t="shared" si="494"/>
        <v>0</v>
      </c>
      <c r="BA2695">
        <f t="shared" ref="BA2695:BA2743" si="509">DAY(C2695)</f>
        <v>2</v>
      </c>
    </row>
    <row r="2696" spans="2:53" x14ac:dyDescent="0.25">
      <c r="B2696" s="155">
        <f t="shared" si="507"/>
        <v>45415.999305555553</v>
      </c>
      <c r="C2696" s="155">
        <f t="shared" si="497"/>
        <v>45415.999305555553</v>
      </c>
      <c r="D2696" s="152">
        <f t="shared" si="500"/>
        <v>9.17</v>
      </c>
      <c r="E2696" s="152"/>
      <c r="F2696" s="152"/>
      <c r="G2696" s="152"/>
      <c r="H2696" s="152" t="e">
        <f t="shared" si="501"/>
        <v>#N/A</v>
      </c>
      <c r="I2696" s="152"/>
      <c r="J2696" s="152" t="e">
        <f t="shared" si="502"/>
        <v>#N/A</v>
      </c>
      <c r="K2696" s="152"/>
      <c r="L2696" s="152"/>
      <c r="M2696" s="152"/>
      <c r="N2696" s="152"/>
      <c r="O2696" s="152"/>
      <c r="P2696" s="152"/>
      <c r="Q2696" s="152"/>
      <c r="R2696" s="152"/>
      <c r="S2696" s="152"/>
      <c r="T2696" s="153" cm="1">
        <f t="array" ref="T2696">MATCH(1,(TDU_Info!$C$5:$C$111=$T$6)*(TDU_Info!$B$5:$B$111&lt;=$B2696),0)</f>
        <v>82</v>
      </c>
      <c r="U2696" s="152">
        <f>100*(INDEX(TDU_Info!$E$5:$E$111,$T2696)/T$11+INDEX(TDU_Info!$F$5:$F$111,$T2696))</f>
        <v>4.7517999999999994</v>
      </c>
      <c r="V2696" s="152">
        <v>8.0510000000000002</v>
      </c>
      <c r="W2696" s="152">
        <v>11.435</v>
      </c>
      <c r="X2696" s="152">
        <v>9.17</v>
      </c>
      <c r="Y2696" s="152">
        <v>9.3979999999999997</v>
      </c>
      <c r="Z2696" s="152">
        <v>8.2490000000000006</v>
      </c>
      <c r="AA2696" s="152">
        <v>11.632</v>
      </c>
      <c r="AB2696" s="152">
        <v>9.69</v>
      </c>
      <c r="AC2696" s="152">
        <v>9.5890000000000004</v>
      </c>
      <c r="AD2696" s="152">
        <v>8.0749999999999993</v>
      </c>
      <c r="AE2696" s="152">
        <v>11.467000000000001</v>
      </c>
      <c r="AF2696" s="152">
        <v>9.17</v>
      </c>
      <c r="AG2696" s="152">
        <v>9.298</v>
      </c>
      <c r="AH2696" s="152">
        <v>8.2739999999999991</v>
      </c>
      <c r="AI2696" s="152">
        <v>11.666</v>
      </c>
      <c r="AJ2696" s="152">
        <v>9.69</v>
      </c>
      <c r="AK2696" s="152">
        <v>9.5890000000000004</v>
      </c>
      <c r="AL2696" s="152" t="e">
        <f t="shared" si="503"/>
        <v>#N/A</v>
      </c>
      <c r="AM2696" s="152" t="e">
        <f t="shared" si="504"/>
        <v>#N/A</v>
      </c>
      <c r="AN2696" s="152" t="e">
        <f>NA()</f>
        <v>#N/A</v>
      </c>
      <c r="AO2696" s="152" t="e">
        <f>NA()</f>
        <v>#N/A</v>
      </c>
      <c r="AP2696" s="152">
        <f t="shared" si="483"/>
        <v>7.5282</v>
      </c>
      <c r="AQ2696" s="152"/>
      <c r="AR2696" s="152"/>
      <c r="AS2696" s="153">
        <f t="shared" si="508"/>
        <v>124</v>
      </c>
      <c r="AT2696" s="153">
        <f t="shared" si="492"/>
        <v>1</v>
      </c>
      <c r="AU2696" s="153">
        <f t="shared" si="493"/>
        <v>0</v>
      </c>
      <c r="AV2696" s="153">
        <f t="shared" si="494"/>
        <v>0</v>
      </c>
      <c r="BA2696">
        <f t="shared" si="509"/>
        <v>3</v>
      </c>
    </row>
    <row r="2697" spans="2:53" x14ac:dyDescent="0.25">
      <c r="B2697" s="155">
        <f t="shared" si="507"/>
        <v>45416.999305555553</v>
      </c>
      <c r="C2697" s="155">
        <f t="shared" si="497"/>
        <v>45416.999305555553</v>
      </c>
      <c r="D2697" s="152">
        <f t="shared" si="500"/>
        <v>9.02</v>
      </c>
      <c r="E2697" s="152"/>
      <c r="F2697" s="152"/>
      <c r="G2697" s="152"/>
      <c r="H2697" s="152" t="e">
        <f t="shared" si="501"/>
        <v>#N/A</v>
      </c>
      <c r="I2697" s="152"/>
      <c r="J2697" s="152" t="e">
        <f t="shared" si="502"/>
        <v>#N/A</v>
      </c>
      <c r="K2697" s="152"/>
      <c r="L2697" s="152"/>
      <c r="M2697" s="152"/>
      <c r="N2697" s="152"/>
      <c r="O2697" s="152"/>
      <c r="P2697" s="152"/>
      <c r="Q2697" s="152"/>
      <c r="R2697" s="152"/>
      <c r="S2697" s="152"/>
      <c r="T2697" s="153" cm="1">
        <f t="array" ref="T2697">MATCH(1,(TDU_Info!$C$5:$C$111=$T$6)*(TDU_Info!$B$5:$B$111&lt;=$B2697),0)</f>
        <v>82</v>
      </c>
      <c r="U2697" s="152">
        <f>100*(INDEX(TDU_Info!$E$5:$E$111,$T2697)/T$11+INDEX(TDU_Info!$F$5:$F$111,$T2697))</f>
        <v>4.7517999999999994</v>
      </c>
      <c r="V2697" s="152">
        <v>8.0510000000000002</v>
      </c>
      <c r="W2697" s="152">
        <v>11.435</v>
      </c>
      <c r="X2697" s="152">
        <v>9.67</v>
      </c>
      <c r="Y2697" s="152">
        <v>9.6</v>
      </c>
      <c r="Z2697" s="152">
        <v>8.2490000000000006</v>
      </c>
      <c r="AA2697" s="152">
        <v>11.632</v>
      </c>
      <c r="AB2697" s="152">
        <v>10.09</v>
      </c>
      <c r="AC2697" s="152">
        <v>9.9890000000000008</v>
      </c>
      <c r="AD2697" s="152">
        <v>8.0749999999999993</v>
      </c>
      <c r="AE2697" s="152">
        <v>11.467000000000001</v>
      </c>
      <c r="AF2697" s="152">
        <v>9.02</v>
      </c>
      <c r="AG2697" s="152">
        <v>9.02</v>
      </c>
      <c r="AH2697" s="152">
        <v>8.2739999999999991</v>
      </c>
      <c r="AI2697" s="152">
        <v>11.666</v>
      </c>
      <c r="AJ2697" s="152">
        <v>9.5</v>
      </c>
      <c r="AK2697" s="152">
        <v>9.5</v>
      </c>
      <c r="AL2697" s="152" t="e">
        <f t="shared" si="503"/>
        <v>#N/A</v>
      </c>
      <c r="AM2697" s="152" t="e">
        <f t="shared" si="504"/>
        <v>#N/A</v>
      </c>
      <c r="AN2697" s="152" t="e">
        <f>NA()</f>
        <v>#N/A</v>
      </c>
      <c r="AO2697" s="152" t="e">
        <f>NA()</f>
        <v>#N/A</v>
      </c>
      <c r="AP2697" s="152">
        <f t="shared" si="483"/>
        <v>7.5282</v>
      </c>
      <c r="AQ2697" s="152"/>
      <c r="AR2697" s="152"/>
      <c r="AS2697" s="153">
        <f t="shared" si="508"/>
        <v>125</v>
      </c>
      <c r="AT2697" s="153">
        <f t="shared" si="492"/>
        <v>1</v>
      </c>
      <c r="AU2697" s="153">
        <f t="shared" si="493"/>
        <v>0</v>
      </c>
      <c r="AV2697" s="153">
        <f t="shared" si="494"/>
        <v>0</v>
      </c>
      <c r="BA2697">
        <f t="shared" si="509"/>
        <v>4</v>
      </c>
    </row>
    <row r="2698" spans="2:53" x14ac:dyDescent="0.25">
      <c r="B2698" s="155">
        <f t="shared" si="507"/>
        <v>45417.999305555553</v>
      </c>
      <c r="C2698" s="155">
        <f t="shared" si="497"/>
        <v>45417.999305555553</v>
      </c>
      <c r="D2698" s="152">
        <f t="shared" si="500"/>
        <v>9.02</v>
      </c>
      <c r="E2698" s="152"/>
      <c r="F2698" s="152"/>
      <c r="G2698" s="152"/>
      <c r="H2698" s="152" t="e">
        <f t="shared" si="501"/>
        <v>#N/A</v>
      </c>
      <c r="I2698" s="152"/>
      <c r="J2698" s="152" t="e">
        <f t="shared" si="502"/>
        <v>#N/A</v>
      </c>
      <c r="K2698" s="152"/>
      <c r="L2698" s="152"/>
      <c r="M2698" s="152"/>
      <c r="N2698" s="152"/>
      <c r="O2698" s="152"/>
      <c r="P2698" s="152"/>
      <c r="Q2698" s="152"/>
      <c r="R2698" s="152"/>
      <c r="S2698" s="152"/>
      <c r="T2698" s="153" cm="1">
        <f t="array" ref="T2698">MATCH(1,(TDU_Info!$C$5:$C$111=$T$6)*(TDU_Info!$B$5:$B$111&lt;=$B2698),0)</f>
        <v>82</v>
      </c>
      <c r="U2698" s="152">
        <f>100*(INDEX(TDU_Info!$E$5:$E$111,$T2698)/T$11+INDEX(TDU_Info!$F$5:$F$111,$T2698))</f>
        <v>4.7517999999999994</v>
      </c>
      <c r="V2698" s="152">
        <v>8.0510000000000002</v>
      </c>
      <c r="W2698" s="152">
        <v>11.435</v>
      </c>
      <c r="X2698" s="152">
        <v>9.67</v>
      </c>
      <c r="Y2698" s="152">
        <v>9.6</v>
      </c>
      <c r="Z2698" s="152">
        <v>8.2490000000000006</v>
      </c>
      <c r="AA2698" s="152">
        <v>11.632</v>
      </c>
      <c r="AB2698" s="152">
        <v>10.09</v>
      </c>
      <c r="AC2698" s="152">
        <v>9.9890000000000008</v>
      </c>
      <c r="AD2698" s="152">
        <v>8.0749999999999993</v>
      </c>
      <c r="AE2698" s="152">
        <v>11.467000000000001</v>
      </c>
      <c r="AF2698" s="152">
        <v>9.02</v>
      </c>
      <c r="AG2698" s="152">
        <v>9.02</v>
      </c>
      <c r="AH2698" s="152">
        <v>8.2739999999999991</v>
      </c>
      <c r="AI2698" s="152">
        <v>11.666</v>
      </c>
      <c r="AJ2698" s="152">
        <v>9.5</v>
      </c>
      <c r="AK2698" s="152">
        <v>9.5</v>
      </c>
      <c r="AL2698" s="152" t="e">
        <f t="shared" si="503"/>
        <v>#N/A</v>
      </c>
      <c r="AM2698" s="152" t="e">
        <f t="shared" si="504"/>
        <v>#N/A</v>
      </c>
      <c r="AN2698" s="152" t="e">
        <f>NA()</f>
        <v>#N/A</v>
      </c>
      <c r="AO2698" s="152" t="e">
        <f>NA()</f>
        <v>#N/A</v>
      </c>
      <c r="AP2698" s="152">
        <f t="shared" si="483"/>
        <v>7.5282</v>
      </c>
      <c r="AQ2698" s="152"/>
      <c r="AR2698" s="152"/>
      <c r="AS2698" s="153">
        <f t="shared" si="508"/>
        <v>126</v>
      </c>
      <c r="AT2698" s="153">
        <f t="shared" si="492"/>
        <v>1</v>
      </c>
      <c r="AU2698" s="153">
        <f t="shared" si="493"/>
        <v>0</v>
      </c>
      <c r="AV2698" s="153">
        <f t="shared" si="494"/>
        <v>0</v>
      </c>
      <c r="BA2698">
        <f t="shared" si="509"/>
        <v>5</v>
      </c>
    </row>
    <row r="2699" spans="2:53" x14ac:dyDescent="0.25">
      <c r="B2699" s="155">
        <f t="shared" si="507"/>
        <v>45418.999305555553</v>
      </c>
      <c r="C2699" s="155">
        <f t="shared" si="497"/>
        <v>45418.999305555553</v>
      </c>
      <c r="D2699" s="152">
        <f t="shared" si="500"/>
        <v>9.02</v>
      </c>
      <c r="E2699" s="152"/>
      <c r="F2699" s="152"/>
      <c r="G2699" s="152"/>
      <c r="H2699" s="152" t="e">
        <f t="shared" si="501"/>
        <v>#N/A</v>
      </c>
      <c r="I2699" s="152"/>
      <c r="J2699" s="152" t="e">
        <f t="shared" si="502"/>
        <v>#N/A</v>
      </c>
      <c r="K2699" s="152"/>
      <c r="L2699" s="152"/>
      <c r="M2699" s="152"/>
      <c r="N2699" s="152"/>
      <c r="O2699" s="152"/>
      <c r="P2699" s="152"/>
      <c r="Q2699" s="152"/>
      <c r="R2699" s="152"/>
      <c r="S2699" s="152"/>
      <c r="T2699" s="153" cm="1">
        <f t="array" ref="T2699">MATCH(1,(TDU_Info!$C$5:$C$111=$T$6)*(TDU_Info!$B$5:$B$111&lt;=$B2699),0)</f>
        <v>82</v>
      </c>
      <c r="U2699" s="152">
        <f>100*(INDEX(TDU_Info!$E$5:$E$111,$T2699)/T$11+INDEX(TDU_Info!$F$5:$F$111,$T2699))</f>
        <v>4.7517999999999994</v>
      </c>
      <c r="V2699" s="152">
        <v>8.0510000000000002</v>
      </c>
      <c r="W2699" s="152">
        <v>11.435</v>
      </c>
      <c r="X2699" s="152">
        <v>9.67</v>
      </c>
      <c r="Y2699" s="152">
        <v>9.6</v>
      </c>
      <c r="Z2699" s="152">
        <v>8.2490000000000006</v>
      </c>
      <c r="AA2699" s="152">
        <v>11.632</v>
      </c>
      <c r="AB2699" s="152">
        <v>10.09</v>
      </c>
      <c r="AC2699" s="152">
        <v>9.9890000000000008</v>
      </c>
      <c r="AD2699" s="152">
        <v>8.0749999999999993</v>
      </c>
      <c r="AE2699" s="152">
        <v>11.467000000000001</v>
      </c>
      <c r="AF2699" s="152">
        <v>9.02</v>
      </c>
      <c r="AG2699" s="152">
        <v>9.02</v>
      </c>
      <c r="AH2699" s="152">
        <v>8.2739999999999991</v>
      </c>
      <c r="AI2699" s="152">
        <v>11.666</v>
      </c>
      <c r="AJ2699" s="152">
        <v>9.5</v>
      </c>
      <c r="AK2699" s="152">
        <v>9.5</v>
      </c>
      <c r="AL2699" s="152" t="e">
        <f t="shared" si="503"/>
        <v>#N/A</v>
      </c>
      <c r="AM2699" s="152" t="e">
        <f t="shared" si="504"/>
        <v>#N/A</v>
      </c>
      <c r="AN2699" s="152" t="e">
        <f>NA()</f>
        <v>#N/A</v>
      </c>
      <c r="AO2699" s="152" t="e">
        <f>NA()</f>
        <v>#N/A</v>
      </c>
      <c r="AP2699" s="152">
        <f t="shared" si="483"/>
        <v>7.5282</v>
      </c>
      <c r="AQ2699" s="152"/>
      <c r="AR2699" s="152"/>
      <c r="AS2699" s="153">
        <f t="shared" si="508"/>
        <v>127</v>
      </c>
      <c r="AT2699" s="153">
        <f t="shared" si="492"/>
        <v>1</v>
      </c>
      <c r="AU2699" s="153">
        <f t="shared" si="493"/>
        <v>0</v>
      </c>
      <c r="AV2699" s="153">
        <f t="shared" si="494"/>
        <v>0</v>
      </c>
      <c r="BA2699">
        <f t="shared" si="509"/>
        <v>6</v>
      </c>
    </row>
    <row r="2700" spans="2:53" x14ac:dyDescent="0.25">
      <c r="B2700" s="155">
        <f t="shared" si="507"/>
        <v>45419.999305555553</v>
      </c>
      <c r="C2700" s="155">
        <f t="shared" si="497"/>
        <v>45419.999305555553</v>
      </c>
      <c r="D2700" s="152">
        <f t="shared" si="500"/>
        <v>9.02</v>
      </c>
      <c r="E2700" s="152"/>
      <c r="F2700" s="152"/>
      <c r="G2700" s="152"/>
      <c r="H2700" s="152" t="e">
        <f t="shared" si="501"/>
        <v>#N/A</v>
      </c>
      <c r="I2700" s="152"/>
      <c r="J2700" s="152" t="e">
        <f t="shared" si="502"/>
        <v>#N/A</v>
      </c>
      <c r="K2700" s="152"/>
      <c r="L2700" s="152"/>
      <c r="M2700" s="152"/>
      <c r="N2700" s="152"/>
      <c r="O2700" s="152"/>
      <c r="P2700" s="152"/>
      <c r="Q2700" s="152"/>
      <c r="R2700" s="152"/>
      <c r="S2700" s="152"/>
      <c r="T2700" s="153" cm="1">
        <f t="array" ref="T2700">MATCH(1,(TDU_Info!$C$5:$C$111=$T$6)*(TDU_Info!$B$5:$B$111&lt;=$B2700),0)</f>
        <v>82</v>
      </c>
      <c r="U2700" s="152">
        <f>100*(INDEX(TDU_Info!$E$5:$E$111,$T2700)/T$11+INDEX(TDU_Info!$F$5:$F$111,$T2700))</f>
        <v>4.7517999999999994</v>
      </c>
      <c r="V2700" s="152">
        <v>8.0510000000000002</v>
      </c>
      <c r="W2700" s="152">
        <v>11.435</v>
      </c>
      <c r="X2700" s="152">
        <v>9.67</v>
      </c>
      <c r="Y2700" s="152">
        <v>9.5</v>
      </c>
      <c r="Z2700" s="152">
        <v>8.2490000000000006</v>
      </c>
      <c r="AA2700" s="152">
        <v>11.632</v>
      </c>
      <c r="AB2700" s="152">
        <v>10.09</v>
      </c>
      <c r="AC2700" s="152">
        <v>9.9890000000000008</v>
      </c>
      <c r="AD2700" s="152">
        <v>8.0749999999999993</v>
      </c>
      <c r="AE2700" s="152">
        <v>11.467000000000001</v>
      </c>
      <c r="AF2700" s="152">
        <v>9.02</v>
      </c>
      <c r="AG2700" s="152">
        <v>9.02</v>
      </c>
      <c r="AH2700" s="152">
        <v>8.2739999999999991</v>
      </c>
      <c r="AI2700" s="152">
        <v>11.666</v>
      </c>
      <c r="AJ2700" s="152">
        <v>9.5</v>
      </c>
      <c r="AK2700" s="152">
        <v>9.5</v>
      </c>
      <c r="AL2700" s="152" t="e">
        <f t="shared" si="503"/>
        <v>#N/A</v>
      </c>
      <c r="AM2700" s="152" t="e">
        <f t="shared" si="504"/>
        <v>#N/A</v>
      </c>
      <c r="AN2700" s="152" t="e">
        <f>NA()</f>
        <v>#N/A</v>
      </c>
      <c r="AO2700" s="152" t="e">
        <f>NA()</f>
        <v>#N/A</v>
      </c>
      <c r="AP2700" s="152">
        <f t="shared" si="483"/>
        <v>7.5282</v>
      </c>
      <c r="AQ2700" s="152"/>
      <c r="AR2700" s="152"/>
      <c r="AS2700" s="153">
        <f t="shared" si="508"/>
        <v>128</v>
      </c>
      <c r="AT2700" s="153">
        <f t="shared" si="492"/>
        <v>1</v>
      </c>
      <c r="AU2700" s="153">
        <f t="shared" si="493"/>
        <v>0</v>
      </c>
      <c r="AV2700" s="153">
        <f t="shared" si="494"/>
        <v>0</v>
      </c>
      <c r="BA2700">
        <f t="shared" si="509"/>
        <v>7</v>
      </c>
    </row>
    <row r="2701" spans="2:53" x14ac:dyDescent="0.25">
      <c r="B2701" s="155">
        <f t="shared" si="507"/>
        <v>45420.999305555553</v>
      </c>
      <c r="C2701" s="155">
        <f t="shared" si="497"/>
        <v>45420.999305555553</v>
      </c>
      <c r="D2701" s="152">
        <f t="shared" si="500"/>
        <v>9.02</v>
      </c>
      <c r="E2701" s="152"/>
      <c r="F2701" s="152"/>
      <c r="G2701" s="152"/>
      <c r="H2701" s="152" t="e">
        <f t="shared" si="501"/>
        <v>#N/A</v>
      </c>
      <c r="I2701" s="152"/>
      <c r="J2701" s="152" t="e">
        <f t="shared" si="502"/>
        <v>#N/A</v>
      </c>
      <c r="K2701" s="152"/>
      <c r="L2701" s="152"/>
      <c r="M2701" s="152"/>
      <c r="N2701" s="152"/>
      <c r="O2701" s="152"/>
      <c r="P2701" s="152"/>
      <c r="Q2701" s="152"/>
      <c r="R2701" s="152"/>
      <c r="S2701" s="152"/>
      <c r="T2701" s="153" cm="1">
        <f t="array" ref="T2701">MATCH(1,(TDU_Info!$C$5:$C$111=$T$6)*(TDU_Info!$B$5:$B$111&lt;=$B2701),0)</f>
        <v>82</v>
      </c>
      <c r="U2701" s="152">
        <f>100*(INDEX(TDU_Info!$E$5:$E$111,$T2701)/T$11+INDEX(TDU_Info!$F$5:$F$111,$T2701))</f>
        <v>4.7517999999999994</v>
      </c>
      <c r="V2701" s="152">
        <v>8.0510000000000002</v>
      </c>
      <c r="W2701" s="152">
        <v>11.435</v>
      </c>
      <c r="X2701" s="152">
        <v>9.57</v>
      </c>
      <c r="Y2701" s="152">
        <v>9.5</v>
      </c>
      <c r="Z2701" s="152">
        <v>8.2490000000000006</v>
      </c>
      <c r="AA2701" s="152">
        <v>11.632</v>
      </c>
      <c r="AB2701" s="152">
        <v>10.09</v>
      </c>
      <c r="AC2701" s="152">
        <v>9.9890000000000008</v>
      </c>
      <c r="AD2701" s="152">
        <v>8.0749999999999993</v>
      </c>
      <c r="AE2701" s="152">
        <v>11.467000000000001</v>
      </c>
      <c r="AF2701" s="152">
        <v>9.02</v>
      </c>
      <c r="AG2701" s="152">
        <v>9.02</v>
      </c>
      <c r="AH2701" s="152">
        <v>8.2739999999999991</v>
      </c>
      <c r="AI2701" s="152">
        <v>11.666</v>
      </c>
      <c r="AJ2701" s="152">
        <v>9.5</v>
      </c>
      <c r="AK2701" s="152">
        <v>9.5</v>
      </c>
      <c r="AL2701" s="152" t="e">
        <f t="shared" si="503"/>
        <v>#N/A</v>
      </c>
      <c r="AM2701" s="152" t="e">
        <f t="shared" si="504"/>
        <v>#N/A</v>
      </c>
      <c r="AN2701" s="152" t="e">
        <f>NA()</f>
        <v>#N/A</v>
      </c>
      <c r="AO2701" s="152" t="e">
        <f>NA()</f>
        <v>#N/A</v>
      </c>
      <c r="AP2701" s="152">
        <f t="shared" si="483"/>
        <v>7.5282</v>
      </c>
      <c r="AQ2701" s="152"/>
      <c r="AR2701" s="152"/>
      <c r="AS2701" s="153">
        <f t="shared" si="508"/>
        <v>129</v>
      </c>
      <c r="AT2701" s="153">
        <f t="shared" si="492"/>
        <v>1</v>
      </c>
      <c r="AU2701" s="153">
        <f t="shared" si="493"/>
        <v>0</v>
      </c>
      <c r="AV2701" s="153">
        <f t="shared" si="494"/>
        <v>0</v>
      </c>
      <c r="BA2701">
        <f t="shared" si="509"/>
        <v>8</v>
      </c>
    </row>
    <row r="2702" spans="2:53" x14ac:dyDescent="0.25">
      <c r="B2702" s="155">
        <f t="shared" si="507"/>
        <v>45421.999305555553</v>
      </c>
      <c r="C2702" s="155">
        <f t="shared" si="497"/>
        <v>45421.999305555553</v>
      </c>
      <c r="D2702" s="152">
        <f t="shared" si="500"/>
        <v>9.02</v>
      </c>
      <c r="E2702" s="152"/>
      <c r="F2702" s="152"/>
      <c r="G2702" s="152"/>
      <c r="H2702" s="152" t="e">
        <f t="shared" si="501"/>
        <v>#N/A</v>
      </c>
      <c r="I2702" s="152"/>
      <c r="J2702" s="152" t="e">
        <f t="shared" si="502"/>
        <v>#N/A</v>
      </c>
      <c r="K2702" s="152"/>
      <c r="L2702" s="152"/>
      <c r="M2702" s="152"/>
      <c r="N2702" s="152"/>
      <c r="O2702" s="152"/>
      <c r="P2702" s="152"/>
      <c r="Q2702" s="152"/>
      <c r="R2702" s="152"/>
      <c r="S2702" s="152"/>
      <c r="T2702" s="153" cm="1">
        <f t="array" ref="T2702">MATCH(1,(TDU_Info!$C$5:$C$111=$T$6)*(TDU_Info!$B$5:$B$111&lt;=$B2702),0)</f>
        <v>82</v>
      </c>
      <c r="U2702" s="152">
        <f>100*(INDEX(TDU_Info!$E$5:$E$111,$T2702)/T$11+INDEX(TDU_Info!$F$5:$F$111,$T2702))</f>
        <v>4.7517999999999994</v>
      </c>
      <c r="V2702" s="152">
        <v>8.2509999999999994</v>
      </c>
      <c r="W2702" s="152">
        <v>11.535</v>
      </c>
      <c r="X2702" s="152">
        <v>9.57</v>
      </c>
      <c r="Y2702" s="152">
        <v>9.4450000000000003</v>
      </c>
      <c r="Z2702" s="152">
        <v>8.5489999999999995</v>
      </c>
      <c r="AA2702" s="152">
        <v>11.932</v>
      </c>
      <c r="AB2702" s="152">
        <v>9.7249999999999996</v>
      </c>
      <c r="AC2702" s="152">
        <v>9.9649999999999999</v>
      </c>
      <c r="AD2702" s="152">
        <v>8.2750000000000004</v>
      </c>
      <c r="AE2702" s="152">
        <v>11.567</v>
      </c>
      <c r="AF2702" s="152">
        <v>9.02</v>
      </c>
      <c r="AG2702" s="152">
        <v>8.9480000000000004</v>
      </c>
      <c r="AH2702" s="152">
        <v>8.5739999999999998</v>
      </c>
      <c r="AI2702" s="152">
        <v>11.965999999999999</v>
      </c>
      <c r="AJ2702" s="152">
        <v>9.5</v>
      </c>
      <c r="AK2702" s="152">
        <v>9.468</v>
      </c>
      <c r="AL2702" s="152" t="e">
        <f t="shared" si="503"/>
        <v>#N/A</v>
      </c>
      <c r="AM2702" s="152" t="e">
        <f t="shared" si="504"/>
        <v>#N/A</v>
      </c>
      <c r="AN2702" s="152" t="e">
        <f>NA()</f>
        <v>#N/A</v>
      </c>
      <c r="AO2702" s="152" t="e">
        <f>NA()</f>
        <v>#N/A</v>
      </c>
      <c r="AP2702" s="152">
        <f t="shared" ref="AP2702:AP2956" si="510">IF(DAY($C2702)=1,NA(),VLOOKUP($C2702,$BE$17:$BF$78,2,TRUE)-$U2702)</f>
        <v>7.5282</v>
      </c>
      <c r="AQ2702" s="152"/>
      <c r="AR2702" s="152"/>
      <c r="AS2702" s="153">
        <f t="shared" si="508"/>
        <v>130</v>
      </c>
      <c r="AT2702" s="153">
        <f t="shared" si="492"/>
        <v>1</v>
      </c>
      <c r="AU2702" s="153">
        <f t="shared" si="493"/>
        <v>0</v>
      </c>
      <c r="AV2702" s="153">
        <f t="shared" si="494"/>
        <v>0</v>
      </c>
      <c r="BA2702">
        <f t="shared" si="509"/>
        <v>9</v>
      </c>
    </row>
    <row r="2703" spans="2:53" x14ac:dyDescent="0.25">
      <c r="B2703" s="155">
        <f t="shared" si="507"/>
        <v>45422.999305555553</v>
      </c>
      <c r="C2703" s="155">
        <f t="shared" si="497"/>
        <v>45422.999305555553</v>
      </c>
      <c r="D2703" s="152">
        <f t="shared" si="500"/>
        <v>9.02</v>
      </c>
      <c r="E2703" s="152"/>
      <c r="F2703" s="152"/>
      <c r="G2703" s="152"/>
      <c r="H2703" s="152" t="e">
        <f t="shared" si="501"/>
        <v>#N/A</v>
      </c>
      <c r="I2703" s="152"/>
      <c r="J2703" s="152" t="e">
        <f t="shared" si="502"/>
        <v>#N/A</v>
      </c>
      <c r="K2703" s="152"/>
      <c r="L2703" s="152"/>
      <c r="M2703" s="152"/>
      <c r="N2703" s="152"/>
      <c r="O2703" s="152"/>
      <c r="P2703" s="152"/>
      <c r="Q2703" s="152"/>
      <c r="R2703" s="152"/>
      <c r="S2703" s="152"/>
      <c r="T2703" s="153" cm="1">
        <f t="array" ref="T2703">MATCH(1,(TDU_Info!$C$5:$C$111=$T$6)*(TDU_Info!$B$5:$B$111&lt;=$B2703),0)</f>
        <v>82</v>
      </c>
      <c r="U2703" s="152">
        <f>100*(INDEX(TDU_Info!$E$5:$E$111,$T2703)/T$11+INDEX(TDU_Info!$F$5:$F$111,$T2703))</f>
        <v>4.7517999999999994</v>
      </c>
      <c r="V2703" s="152">
        <v>8.2509999999999994</v>
      </c>
      <c r="W2703" s="152">
        <v>11.535</v>
      </c>
      <c r="X2703" s="152">
        <v>9.57</v>
      </c>
      <c r="Y2703" s="152">
        <v>9.4450000000000003</v>
      </c>
      <c r="Z2703" s="152">
        <v>8.5489999999999995</v>
      </c>
      <c r="AA2703" s="152">
        <v>11.932</v>
      </c>
      <c r="AB2703" s="152">
        <v>9.7249999999999996</v>
      </c>
      <c r="AC2703" s="152">
        <v>9.9649999999999999</v>
      </c>
      <c r="AD2703" s="152">
        <v>8.2750000000000004</v>
      </c>
      <c r="AE2703" s="152">
        <v>11.567</v>
      </c>
      <c r="AF2703" s="152">
        <v>9.02</v>
      </c>
      <c r="AG2703" s="152">
        <v>8.9480000000000004</v>
      </c>
      <c r="AH2703" s="152">
        <v>8.5739999999999998</v>
      </c>
      <c r="AI2703" s="152">
        <v>11.965999999999999</v>
      </c>
      <c r="AJ2703" s="152">
        <v>9.5</v>
      </c>
      <c r="AK2703" s="152">
        <v>9.468</v>
      </c>
      <c r="AL2703" s="152" t="e">
        <f t="shared" si="503"/>
        <v>#N/A</v>
      </c>
      <c r="AM2703" s="152" t="e">
        <f t="shared" si="504"/>
        <v>#N/A</v>
      </c>
      <c r="AN2703" s="152" t="e">
        <f>NA()</f>
        <v>#N/A</v>
      </c>
      <c r="AO2703" s="152" t="e">
        <f>NA()</f>
        <v>#N/A</v>
      </c>
      <c r="AP2703" s="152">
        <f t="shared" si="510"/>
        <v>7.5282</v>
      </c>
      <c r="AQ2703" s="152"/>
      <c r="AR2703" s="152"/>
      <c r="AS2703" s="153">
        <f t="shared" si="508"/>
        <v>131</v>
      </c>
      <c r="AT2703" s="153">
        <f t="shared" si="492"/>
        <v>1</v>
      </c>
      <c r="AU2703" s="153">
        <f t="shared" si="493"/>
        <v>0</v>
      </c>
      <c r="AV2703" s="153">
        <f t="shared" si="494"/>
        <v>0</v>
      </c>
      <c r="BA2703">
        <f t="shared" si="509"/>
        <v>10</v>
      </c>
    </row>
    <row r="2704" spans="2:53" x14ac:dyDescent="0.25">
      <c r="B2704" s="155">
        <f t="shared" si="507"/>
        <v>45423.999305555553</v>
      </c>
      <c r="C2704" s="155">
        <f t="shared" si="497"/>
        <v>45423.999305555553</v>
      </c>
      <c r="D2704" s="152">
        <f t="shared" si="500"/>
        <v>9.02</v>
      </c>
      <c r="E2704" s="152"/>
      <c r="F2704" s="152"/>
      <c r="G2704" s="152"/>
      <c r="H2704" s="152" t="e">
        <f t="shared" si="501"/>
        <v>#N/A</v>
      </c>
      <c r="I2704" s="152"/>
      <c r="J2704" s="152" t="e">
        <f t="shared" si="502"/>
        <v>#N/A</v>
      </c>
      <c r="K2704" s="152"/>
      <c r="L2704" s="152"/>
      <c r="M2704" s="152"/>
      <c r="N2704" s="152"/>
      <c r="O2704" s="152"/>
      <c r="P2704" s="152"/>
      <c r="Q2704" s="152"/>
      <c r="R2704" s="152"/>
      <c r="S2704" s="152"/>
      <c r="T2704" s="153" cm="1">
        <f t="array" ref="T2704">MATCH(1,(TDU_Info!$C$5:$C$111=$T$6)*(TDU_Info!$B$5:$B$111&lt;=$B2704),0)</f>
        <v>82</v>
      </c>
      <c r="U2704" s="152">
        <f>100*(INDEX(TDU_Info!$E$5:$E$111,$T2704)/T$11+INDEX(TDU_Info!$F$5:$F$111,$T2704))</f>
        <v>4.7517999999999994</v>
      </c>
      <c r="V2704" s="152">
        <v>8.2509999999999994</v>
      </c>
      <c r="W2704" s="152">
        <v>11.535</v>
      </c>
      <c r="X2704" s="152">
        <v>9.57</v>
      </c>
      <c r="Y2704" s="152">
        <v>9.4450000000000003</v>
      </c>
      <c r="Z2704" s="152">
        <v>8.5489999999999995</v>
      </c>
      <c r="AA2704" s="152">
        <v>11.932</v>
      </c>
      <c r="AB2704" s="152">
        <v>9.7249999999999996</v>
      </c>
      <c r="AC2704" s="152">
        <v>9.9649999999999999</v>
      </c>
      <c r="AD2704" s="152">
        <v>8.2750000000000004</v>
      </c>
      <c r="AE2704" s="152">
        <v>11.567</v>
      </c>
      <c r="AF2704" s="152">
        <v>9.02</v>
      </c>
      <c r="AG2704" s="152">
        <v>8.9480000000000004</v>
      </c>
      <c r="AH2704" s="152">
        <v>8.5739999999999998</v>
      </c>
      <c r="AI2704" s="152">
        <v>11.965999999999999</v>
      </c>
      <c r="AJ2704" s="152">
        <v>9.5</v>
      </c>
      <c r="AK2704" s="152">
        <v>9.468</v>
      </c>
      <c r="AL2704" s="152" t="e">
        <f t="shared" si="503"/>
        <v>#N/A</v>
      </c>
      <c r="AM2704" s="152" t="e">
        <f t="shared" si="504"/>
        <v>#N/A</v>
      </c>
      <c r="AN2704" s="152" t="e">
        <f>NA()</f>
        <v>#N/A</v>
      </c>
      <c r="AO2704" s="152" t="e">
        <f>NA()</f>
        <v>#N/A</v>
      </c>
      <c r="AP2704" s="152">
        <f t="shared" si="510"/>
        <v>7.5282</v>
      </c>
      <c r="AQ2704" s="152"/>
      <c r="AR2704" s="152"/>
      <c r="AS2704" s="153">
        <f t="shared" si="508"/>
        <v>132</v>
      </c>
      <c r="AT2704" s="153">
        <f t="shared" si="492"/>
        <v>1</v>
      </c>
      <c r="AU2704" s="153">
        <f t="shared" si="493"/>
        <v>0</v>
      </c>
      <c r="AV2704" s="153">
        <f t="shared" si="494"/>
        <v>0</v>
      </c>
      <c r="BA2704">
        <f t="shared" si="509"/>
        <v>11</v>
      </c>
    </row>
    <row r="2705" spans="2:53" x14ac:dyDescent="0.25">
      <c r="B2705" s="155">
        <f t="shared" si="507"/>
        <v>45424.999305555553</v>
      </c>
      <c r="C2705" s="155">
        <f t="shared" si="497"/>
        <v>45424.999305555553</v>
      </c>
      <c r="D2705" s="152">
        <f t="shared" si="500"/>
        <v>9.02</v>
      </c>
      <c r="E2705" s="152"/>
      <c r="F2705" s="152"/>
      <c r="G2705" s="152"/>
      <c r="H2705" s="152" t="e">
        <f t="shared" si="501"/>
        <v>#N/A</v>
      </c>
      <c r="I2705" s="152"/>
      <c r="J2705" s="152" t="e">
        <f t="shared" si="502"/>
        <v>#N/A</v>
      </c>
      <c r="K2705" s="152"/>
      <c r="L2705" s="152"/>
      <c r="M2705" s="152"/>
      <c r="N2705" s="152"/>
      <c r="O2705" s="152"/>
      <c r="P2705" s="152"/>
      <c r="Q2705" s="152"/>
      <c r="R2705" s="152"/>
      <c r="S2705" s="152"/>
      <c r="T2705" s="153" cm="1">
        <f t="array" ref="T2705">MATCH(1,(TDU_Info!$C$5:$C$111=$T$6)*(TDU_Info!$B$5:$B$111&lt;=$B2705),0)</f>
        <v>82</v>
      </c>
      <c r="U2705" s="152">
        <f>100*(INDEX(TDU_Info!$E$5:$E$111,$T2705)/T$11+INDEX(TDU_Info!$F$5:$F$111,$T2705))</f>
        <v>4.7517999999999994</v>
      </c>
      <c r="V2705" s="152">
        <v>8.2509999999999994</v>
      </c>
      <c r="W2705" s="152">
        <v>11.535</v>
      </c>
      <c r="X2705" s="152">
        <v>9.57</v>
      </c>
      <c r="Y2705" s="152">
        <v>9.4450000000000003</v>
      </c>
      <c r="Z2705" s="152">
        <v>8.5489999999999995</v>
      </c>
      <c r="AA2705" s="152">
        <v>11.932</v>
      </c>
      <c r="AB2705" s="152">
        <v>9.7249999999999996</v>
      </c>
      <c r="AC2705" s="152">
        <v>9.9649999999999999</v>
      </c>
      <c r="AD2705" s="152">
        <v>8.2750000000000004</v>
      </c>
      <c r="AE2705" s="152">
        <v>11.567</v>
      </c>
      <c r="AF2705" s="152">
        <v>9.02</v>
      </c>
      <c r="AG2705" s="152">
        <v>8.9480000000000004</v>
      </c>
      <c r="AH2705" s="152">
        <v>8.5739999999999998</v>
      </c>
      <c r="AI2705" s="152">
        <v>11.965999999999999</v>
      </c>
      <c r="AJ2705" s="152">
        <v>9.5</v>
      </c>
      <c r="AK2705" s="152">
        <v>9.468</v>
      </c>
      <c r="AL2705" s="152" t="e">
        <f t="shared" si="503"/>
        <v>#N/A</v>
      </c>
      <c r="AM2705" s="152" t="e">
        <f t="shared" si="504"/>
        <v>#N/A</v>
      </c>
      <c r="AN2705" s="152" t="e">
        <f>NA()</f>
        <v>#N/A</v>
      </c>
      <c r="AO2705" s="152" t="e">
        <f>NA()</f>
        <v>#N/A</v>
      </c>
      <c r="AP2705" s="152">
        <f t="shared" si="510"/>
        <v>7.5282</v>
      </c>
      <c r="AQ2705" s="152"/>
      <c r="AR2705" s="152"/>
      <c r="AS2705" s="153">
        <f t="shared" si="508"/>
        <v>133</v>
      </c>
      <c r="AT2705" s="153">
        <f t="shared" si="492"/>
        <v>1</v>
      </c>
      <c r="AU2705" s="153">
        <f t="shared" si="493"/>
        <v>0</v>
      </c>
      <c r="AV2705" s="153">
        <f t="shared" si="494"/>
        <v>0</v>
      </c>
      <c r="BA2705">
        <f t="shared" si="509"/>
        <v>12</v>
      </c>
    </row>
    <row r="2706" spans="2:53" x14ac:dyDescent="0.25">
      <c r="B2706" s="155">
        <f t="shared" si="507"/>
        <v>45425.999305555553</v>
      </c>
      <c r="C2706" s="155">
        <f t="shared" si="497"/>
        <v>45425.999305555553</v>
      </c>
      <c r="D2706" s="152">
        <f t="shared" si="500"/>
        <v>9.02</v>
      </c>
      <c r="E2706" s="152"/>
      <c r="F2706" s="152"/>
      <c r="G2706" s="152"/>
      <c r="H2706" s="152" t="e">
        <f t="shared" si="501"/>
        <v>#N/A</v>
      </c>
      <c r="I2706" s="152"/>
      <c r="J2706" s="152" t="e">
        <f t="shared" si="502"/>
        <v>#N/A</v>
      </c>
      <c r="K2706" s="152"/>
      <c r="L2706" s="152"/>
      <c r="M2706" s="152"/>
      <c r="N2706" s="152"/>
      <c r="O2706" s="152"/>
      <c r="P2706" s="152"/>
      <c r="Q2706" s="152"/>
      <c r="R2706" s="152"/>
      <c r="S2706" s="152"/>
      <c r="T2706" s="153" cm="1">
        <f t="array" ref="T2706">MATCH(1,(TDU_Info!$C$5:$C$111=$T$6)*(TDU_Info!$B$5:$B$111&lt;=$B2706),0)</f>
        <v>82</v>
      </c>
      <c r="U2706" s="152">
        <f>100*(INDEX(TDU_Info!$E$5:$E$111,$T2706)/T$11+INDEX(TDU_Info!$F$5:$F$111,$T2706))</f>
        <v>4.7517999999999994</v>
      </c>
      <c r="V2706" s="152">
        <v>8.2509999999999994</v>
      </c>
      <c r="W2706" s="152">
        <v>11.535</v>
      </c>
      <c r="X2706" s="152">
        <v>9.57</v>
      </c>
      <c r="Y2706" s="152">
        <v>9.4450000000000003</v>
      </c>
      <c r="Z2706" s="152">
        <v>8.5489999999999995</v>
      </c>
      <c r="AA2706" s="152">
        <v>11.932</v>
      </c>
      <c r="AB2706" s="152">
        <v>9.7249999999999996</v>
      </c>
      <c r="AC2706" s="152">
        <v>9.9649999999999999</v>
      </c>
      <c r="AD2706" s="152">
        <v>8.2750000000000004</v>
      </c>
      <c r="AE2706" s="152">
        <v>11.567</v>
      </c>
      <c r="AF2706" s="152">
        <v>9.02</v>
      </c>
      <c r="AG2706" s="152">
        <v>8.9480000000000004</v>
      </c>
      <c r="AH2706" s="152">
        <v>8.5739999999999998</v>
      </c>
      <c r="AI2706" s="152">
        <v>11.965999999999999</v>
      </c>
      <c r="AJ2706" s="152">
        <v>9.5</v>
      </c>
      <c r="AK2706" s="152">
        <v>9.468</v>
      </c>
      <c r="AL2706" s="152" t="e">
        <f t="shared" si="503"/>
        <v>#N/A</v>
      </c>
      <c r="AM2706" s="152" t="e">
        <f t="shared" si="504"/>
        <v>#N/A</v>
      </c>
      <c r="AN2706" s="152" t="e">
        <f>NA()</f>
        <v>#N/A</v>
      </c>
      <c r="AO2706" s="152" t="e">
        <f>NA()</f>
        <v>#N/A</v>
      </c>
      <c r="AP2706" s="152">
        <f t="shared" si="510"/>
        <v>7.5282</v>
      </c>
      <c r="AQ2706" s="152"/>
      <c r="AR2706" s="152"/>
      <c r="AS2706" s="153">
        <f t="shared" si="508"/>
        <v>134</v>
      </c>
      <c r="AT2706" s="153">
        <f t="shared" si="492"/>
        <v>1</v>
      </c>
      <c r="AU2706" s="153">
        <f t="shared" si="493"/>
        <v>0</v>
      </c>
      <c r="AV2706" s="153">
        <f t="shared" si="494"/>
        <v>0</v>
      </c>
      <c r="BA2706">
        <f t="shared" si="509"/>
        <v>13</v>
      </c>
    </row>
    <row r="2707" spans="2:53" x14ac:dyDescent="0.25">
      <c r="B2707" s="155">
        <f t="shared" si="507"/>
        <v>45426.999305555553</v>
      </c>
      <c r="C2707" s="155">
        <f t="shared" si="497"/>
        <v>45426.999305555553</v>
      </c>
      <c r="D2707" s="152">
        <f t="shared" si="500"/>
        <v>9.52</v>
      </c>
      <c r="E2707" s="152"/>
      <c r="F2707" s="152"/>
      <c r="G2707" s="152"/>
      <c r="H2707" s="152" t="e">
        <f t="shared" si="501"/>
        <v>#N/A</v>
      </c>
      <c r="I2707" s="152"/>
      <c r="J2707" s="152" t="e">
        <f t="shared" si="502"/>
        <v>#N/A</v>
      </c>
      <c r="K2707" s="152"/>
      <c r="L2707" s="152"/>
      <c r="M2707" s="152"/>
      <c r="N2707" s="152"/>
      <c r="O2707" s="152"/>
      <c r="P2707" s="152"/>
      <c r="Q2707" s="152"/>
      <c r="R2707" s="152"/>
      <c r="S2707" s="152"/>
      <c r="T2707" s="153" cm="1">
        <f t="array" ref="T2707">MATCH(1,(TDU_Info!$C$5:$C$111=$T$6)*(TDU_Info!$B$5:$B$111&lt;=$B2707),0)</f>
        <v>82</v>
      </c>
      <c r="U2707" s="152">
        <f>100*(INDEX(TDU_Info!$E$5:$E$111,$T2707)/T$11+INDEX(TDU_Info!$F$5:$F$111,$T2707))</f>
        <v>4.7517999999999994</v>
      </c>
      <c r="V2707" s="152">
        <v>8.2509999999999994</v>
      </c>
      <c r="W2707" s="152">
        <v>11.535</v>
      </c>
      <c r="X2707" s="152">
        <v>9.9979999999999993</v>
      </c>
      <c r="Y2707" s="152">
        <v>9.4450000000000003</v>
      </c>
      <c r="Z2707" s="152">
        <v>8.5489999999999995</v>
      </c>
      <c r="AA2707" s="152">
        <v>11.932</v>
      </c>
      <c r="AB2707" s="152">
        <v>9.7249999999999996</v>
      </c>
      <c r="AC2707" s="152">
        <v>9.9649999999999999</v>
      </c>
      <c r="AD2707" s="152">
        <v>8.2750000000000004</v>
      </c>
      <c r="AE2707" s="152">
        <v>11.567</v>
      </c>
      <c r="AF2707" s="152">
        <v>9.52</v>
      </c>
      <c r="AG2707" s="152">
        <v>8.9480000000000004</v>
      </c>
      <c r="AH2707" s="152">
        <v>8.5739999999999998</v>
      </c>
      <c r="AI2707" s="152">
        <v>11.965999999999999</v>
      </c>
      <c r="AJ2707" s="152">
        <v>9.6620000000000008</v>
      </c>
      <c r="AK2707" s="152">
        <v>9.468</v>
      </c>
      <c r="AL2707" s="152" t="e">
        <f t="shared" si="503"/>
        <v>#N/A</v>
      </c>
      <c r="AM2707" s="152" t="e">
        <f t="shared" si="504"/>
        <v>#N/A</v>
      </c>
      <c r="AN2707" s="152" t="e">
        <f>NA()</f>
        <v>#N/A</v>
      </c>
      <c r="AO2707" s="152" t="e">
        <f>NA()</f>
        <v>#N/A</v>
      </c>
      <c r="AP2707" s="152">
        <f t="shared" si="510"/>
        <v>7.5282</v>
      </c>
      <c r="AQ2707" s="152"/>
      <c r="AR2707" s="152"/>
      <c r="AS2707" s="153">
        <f t="shared" si="508"/>
        <v>135</v>
      </c>
      <c r="AT2707" s="153">
        <f t="shared" si="492"/>
        <v>1</v>
      </c>
      <c r="AU2707" s="153">
        <f t="shared" si="493"/>
        <v>0</v>
      </c>
      <c r="AV2707" s="153">
        <f t="shared" si="494"/>
        <v>0</v>
      </c>
      <c r="BA2707">
        <f t="shared" si="509"/>
        <v>14</v>
      </c>
    </row>
    <row r="2708" spans="2:53" x14ac:dyDescent="0.25">
      <c r="B2708" s="155">
        <f t="shared" si="507"/>
        <v>45427.999305555553</v>
      </c>
      <c r="C2708" s="155">
        <f t="shared" si="497"/>
        <v>45427.999305555553</v>
      </c>
      <c r="D2708" s="152">
        <f t="shared" si="500"/>
        <v>9.52</v>
      </c>
      <c r="E2708" s="152"/>
      <c r="F2708" s="152"/>
      <c r="G2708" s="152"/>
      <c r="H2708" s="152" t="e">
        <f t="shared" si="501"/>
        <v>#N/A</v>
      </c>
      <c r="I2708" s="152"/>
      <c r="J2708" s="152" t="e">
        <f t="shared" si="502"/>
        <v>#N/A</v>
      </c>
      <c r="K2708" s="152"/>
      <c r="L2708" s="152"/>
      <c r="M2708" s="152"/>
      <c r="N2708" s="152"/>
      <c r="O2708" s="152"/>
      <c r="P2708" s="152"/>
      <c r="Q2708" s="152"/>
      <c r="R2708" s="152"/>
      <c r="S2708" s="152"/>
      <c r="T2708" s="153" cm="1">
        <f t="array" ref="T2708">MATCH(1,(TDU_Info!$C$5:$C$111=$T$6)*(TDU_Info!$B$5:$B$111&lt;=$B2708),0)</f>
        <v>82</v>
      </c>
      <c r="U2708" s="152">
        <f>100*(INDEX(TDU_Info!$E$5:$E$111,$T2708)/T$11+INDEX(TDU_Info!$F$5:$F$111,$T2708))</f>
        <v>4.7517999999999994</v>
      </c>
      <c r="V2708" s="152">
        <v>8.2509999999999994</v>
      </c>
      <c r="W2708" s="152">
        <v>11.535</v>
      </c>
      <c r="X2708" s="152">
        <v>9.9979999999999993</v>
      </c>
      <c r="Y2708" s="152">
        <v>9.4450000000000003</v>
      </c>
      <c r="Z2708" s="152">
        <v>8.5489999999999995</v>
      </c>
      <c r="AA2708" s="152">
        <v>11.932</v>
      </c>
      <c r="AB2708" s="152">
        <v>9.7249999999999996</v>
      </c>
      <c r="AC2708" s="152">
        <v>9.9649999999999999</v>
      </c>
      <c r="AD2708" s="152">
        <v>8.2750000000000004</v>
      </c>
      <c r="AE2708" s="152">
        <v>11.567</v>
      </c>
      <c r="AF2708" s="152">
        <v>9.52</v>
      </c>
      <c r="AG2708" s="152">
        <v>8.9480000000000004</v>
      </c>
      <c r="AH2708" s="152">
        <v>8.5739999999999998</v>
      </c>
      <c r="AI2708" s="152">
        <v>11.965999999999999</v>
      </c>
      <c r="AJ2708" s="152">
        <v>9.6620000000000008</v>
      </c>
      <c r="AK2708" s="152">
        <v>9.468</v>
      </c>
      <c r="AL2708" s="152" t="e">
        <f t="shared" si="503"/>
        <v>#N/A</v>
      </c>
      <c r="AM2708" s="152" t="e">
        <f t="shared" si="504"/>
        <v>#N/A</v>
      </c>
      <c r="AN2708" s="152" t="e">
        <f>NA()</f>
        <v>#N/A</v>
      </c>
      <c r="AO2708" s="152" t="e">
        <f>NA()</f>
        <v>#N/A</v>
      </c>
      <c r="AP2708" s="152">
        <f t="shared" si="510"/>
        <v>7.5282</v>
      </c>
      <c r="AQ2708" s="152"/>
      <c r="AR2708" s="152"/>
      <c r="AS2708" s="153">
        <f t="shared" si="508"/>
        <v>136</v>
      </c>
      <c r="AT2708" s="153">
        <f t="shared" si="492"/>
        <v>1</v>
      </c>
      <c r="AU2708" s="153">
        <f t="shared" si="493"/>
        <v>0</v>
      </c>
      <c r="AV2708" s="153">
        <f t="shared" si="494"/>
        <v>0</v>
      </c>
      <c r="BA2708">
        <f t="shared" si="509"/>
        <v>15</v>
      </c>
    </row>
    <row r="2709" spans="2:53" x14ac:dyDescent="0.25">
      <c r="B2709" s="155">
        <f t="shared" si="507"/>
        <v>45428.999305555553</v>
      </c>
      <c r="C2709" s="155">
        <f t="shared" si="497"/>
        <v>45428.999305555553</v>
      </c>
      <c r="D2709" s="152">
        <f t="shared" si="500"/>
        <v>9.52</v>
      </c>
      <c r="E2709" s="152"/>
      <c r="F2709" s="152"/>
      <c r="G2709" s="152"/>
      <c r="H2709" s="152" t="e">
        <f t="shared" si="501"/>
        <v>#N/A</v>
      </c>
      <c r="I2709" s="152"/>
      <c r="J2709" s="152" t="e">
        <f t="shared" si="502"/>
        <v>#N/A</v>
      </c>
      <c r="K2709" s="152"/>
      <c r="L2709" s="152"/>
      <c r="M2709" s="152"/>
      <c r="N2709" s="152"/>
      <c r="O2709" s="152"/>
      <c r="P2709" s="152"/>
      <c r="Q2709" s="152"/>
      <c r="R2709" s="152"/>
      <c r="S2709" s="152"/>
      <c r="T2709" s="153" cm="1">
        <f t="array" ref="T2709">MATCH(1,(TDU_Info!$C$5:$C$111=$T$6)*(TDU_Info!$B$5:$B$111&lt;=$B2709),0)</f>
        <v>82</v>
      </c>
      <c r="U2709" s="152">
        <f>100*(INDEX(TDU_Info!$E$5:$E$111,$T2709)/T$11+INDEX(TDU_Info!$F$5:$F$111,$T2709))</f>
        <v>4.7517999999999994</v>
      </c>
      <c r="V2709" s="152">
        <v>8.2509999999999994</v>
      </c>
      <c r="W2709" s="152">
        <v>11.535</v>
      </c>
      <c r="X2709" s="152">
        <v>9.9979999999999993</v>
      </c>
      <c r="Y2709" s="152">
        <v>9.5</v>
      </c>
      <c r="Z2709" s="152">
        <v>8.5489999999999995</v>
      </c>
      <c r="AA2709" s="152">
        <v>11.932</v>
      </c>
      <c r="AB2709" s="152">
        <v>9.7249999999999996</v>
      </c>
      <c r="AC2709" s="152">
        <v>10</v>
      </c>
      <c r="AD2709" s="152">
        <v>8.2750000000000004</v>
      </c>
      <c r="AE2709" s="152">
        <v>11.567</v>
      </c>
      <c r="AF2709" s="152">
        <v>9.52</v>
      </c>
      <c r="AG2709" s="152">
        <v>9.4030000000000005</v>
      </c>
      <c r="AH2709" s="152">
        <v>8.5739999999999998</v>
      </c>
      <c r="AI2709" s="152">
        <v>11.965999999999999</v>
      </c>
      <c r="AJ2709" s="152">
        <v>9.6620000000000008</v>
      </c>
      <c r="AK2709" s="152">
        <v>9.6630000000000003</v>
      </c>
      <c r="AL2709" s="152" t="e">
        <f t="shared" si="503"/>
        <v>#N/A</v>
      </c>
      <c r="AM2709" s="152" t="e">
        <f t="shared" si="504"/>
        <v>#N/A</v>
      </c>
      <c r="AN2709" s="152" t="e">
        <f>NA()</f>
        <v>#N/A</v>
      </c>
      <c r="AO2709" s="152" t="e">
        <f>NA()</f>
        <v>#N/A</v>
      </c>
      <c r="AP2709" s="152">
        <f t="shared" si="510"/>
        <v>7.5282</v>
      </c>
      <c r="AQ2709" s="152"/>
      <c r="AR2709" s="152"/>
      <c r="AS2709" s="153">
        <f t="shared" si="508"/>
        <v>137</v>
      </c>
      <c r="AT2709" s="153">
        <f t="shared" si="492"/>
        <v>1</v>
      </c>
      <c r="AU2709" s="153">
        <f t="shared" si="493"/>
        <v>0</v>
      </c>
      <c r="AV2709" s="153">
        <f t="shared" si="494"/>
        <v>0</v>
      </c>
      <c r="BA2709">
        <f t="shared" si="509"/>
        <v>16</v>
      </c>
    </row>
    <row r="2710" spans="2:53" x14ac:dyDescent="0.25">
      <c r="B2710" s="155">
        <f t="shared" si="507"/>
        <v>45429.999305555553</v>
      </c>
      <c r="C2710" s="155">
        <f t="shared" si="497"/>
        <v>45429.999305555553</v>
      </c>
      <c r="D2710" s="152">
        <f t="shared" si="500"/>
        <v>9.52</v>
      </c>
      <c r="E2710" s="152"/>
      <c r="F2710" s="152"/>
      <c r="G2710" s="152"/>
      <c r="H2710" s="152" t="e">
        <f t="shared" si="501"/>
        <v>#N/A</v>
      </c>
      <c r="I2710" s="152"/>
      <c r="J2710" s="152" t="e">
        <f t="shared" si="502"/>
        <v>#N/A</v>
      </c>
      <c r="K2710" s="152"/>
      <c r="L2710" s="152"/>
      <c r="M2710" s="152"/>
      <c r="N2710" s="152"/>
      <c r="O2710" s="152"/>
      <c r="P2710" s="152"/>
      <c r="Q2710" s="152"/>
      <c r="R2710" s="152"/>
      <c r="S2710" s="152"/>
      <c r="T2710" s="153" cm="1">
        <f t="array" ref="T2710">MATCH(1,(TDU_Info!$C$5:$C$111=$T$6)*(TDU_Info!$B$5:$B$111&lt;=$B2710),0)</f>
        <v>82</v>
      </c>
      <c r="U2710" s="152">
        <f>100*(INDEX(TDU_Info!$E$5:$E$111,$T2710)/T$11+INDEX(TDU_Info!$F$5:$F$111,$T2710))</f>
        <v>4.7517999999999994</v>
      </c>
      <c r="V2710" s="152">
        <v>8.2509999999999994</v>
      </c>
      <c r="W2710" s="152">
        <v>11.535</v>
      </c>
      <c r="X2710" s="152">
        <v>10.07</v>
      </c>
      <c r="Y2710" s="152">
        <v>9.5</v>
      </c>
      <c r="Z2710" s="152">
        <v>8.5489999999999995</v>
      </c>
      <c r="AA2710" s="152">
        <v>11.932</v>
      </c>
      <c r="AB2710" s="152">
        <v>9.7249999999999996</v>
      </c>
      <c r="AC2710" s="152">
        <v>10</v>
      </c>
      <c r="AD2710" s="152">
        <v>8.2750000000000004</v>
      </c>
      <c r="AE2710" s="152">
        <v>11.567</v>
      </c>
      <c r="AF2710" s="152">
        <v>9.52</v>
      </c>
      <c r="AG2710" s="152">
        <v>9.4030000000000005</v>
      </c>
      <c r="AH2710" s="152">
        <v>8.5739999999999998</v>
      </c>
      <c r="AI2710" s="152">
        <v>11.965999999999999</v>
      </c>
      <c r="AJ2710" s="152">
        <v>9.6620000000000008</v>
      </c>
      <c r="AK2710" s="152">
        <v>9.6630000000000003</v>
      </c>
      <c r="AL2710" s="152" t="e">
        <f t="shared" si="503"/>
        <v>#N/A</v>
      </c>
      <c r="AM2710" s="152" t="e">
        <f t="shared" si="504"/>
        <v>#N/A</v>
      </c>
      <c r="AN2710" s="152" t="e">
        <f>NA()</f>
        <v>#N/A</v>
      </c>
      <c r="AO2710" s="152" t="e">
        <f>NA()</f>
        <v>#N/A</v>
      </c>
      <c r="AP2710" s="152">
        <f t="shared" si="510"/>
        <v>7.5282</v>
      </c>
      <c r="AQ2710" s="152"/>
      <c r="AR2710" s="152"/>
      <c r="AS2710" s="153">
        <f t="shared" si="508"/>
        <v>138</v>
      </c>
      <c r="AT2710" s="153">
        <f t="shared" si="492"/>
        <v>1</v>
      </c>
      <c r="AU2710" s="153">
        <f t="shared" si="493"/>
        <v>0</v>
      </c>
      <c r="AV2710" s="153">
        <f t="shared" si="494"/>
        <v>0</v>
      </c>
      <c r="BA2710">
        <f t="shared" si="509"/>
        <v>17</v>
      </c>
    </row>
    <row r="2711" spans="2:53" x14ac:dyDescent="0.25">
      <c r="B2711" s="155">
        <f t="shared" si="507"/>
        <v>45430.999305555553</v>
      </c>
      <c r="C2711" s="155">
        <f t="shared" si="497"/>
        <v>45430.999305555553</v>
      </c>
      <c r="D2711" s="152">
        <f t="shared" si="500"/>
        <v>9.3620000000000001</v>
      </c>
      <c r="E2711" s="152"/>
      <c r="F2711" s="152"/>
      <c r="G2711" s="152"/>
      <c r="H2711" s="152" t="e">
        <f t="shared" si="501"/>
        <v>#N/A</v>
      </c>
      <c r="I2711" s="152"/>
      <c r="J2711" s="152" t="e">
        <f t="shared" si="502"/>
        <v>#N/A</v>
      </c>
      <c r="K2711" s="152"/>
      <c r="L2711" s="152"/>
      <c r="M2711" s="152"/>
      <c r="N2711" s="152"/>
      <c r="O2711" s="152"/>
      <c r="P2711" s="152"/>
      <c r="Q2711" s="152"/>
      <c r="R2711" s="152"/>
      <c r="S2711" s="152"/>
      <c r="T2711" s="153" cm="1">
        <f t="array" ref="T2711">MATCH(1,(TDU_Info!$C$5:$C$111=$T$6)*(TDU_Info!$B$5:$B$111&lt;=$B2711),0)</f>
        <v>82</v>
      </c>
      <c r="U2711" s="152">
        <f>100*(INDEX(TDU_Info!$E$5:$E$111,$T2711)/T$11+INDEX(TDU_Info!$F$5:$F$111,$T2711))</f>
        <v>4.7517999999999994</v>
      </c>
      <c r="V2711" s="152">
        <v>8.1920000000000002</v>
      </c>
      <c r="W2711" s="152">
        <v>11.538</v>
      </c>
      <c r="X2711" s="152">
        <v>9.4250000000000007</v>
      </c>
      <c r="Y2711" s="152">
        <v>9.6999999999999993</v>
      </c>
      <c r="Z2711" s="152">
        <v>8.4879999999999995</v>
      </c>
      <c r="AA2711" s="152">
        <v>11.935</v>
      </c>
      <c r="AB2711" s="152">
        <v>9.9250000000000007</v>
      </c>
      <c r="AC2711" s="152">
        <v>10.16</v>
      </c>
      <c r="AD2711" s="152">
        <v>8.2460000000000004</v>
      </c>
      <c r="AE2711" s="152">
        <v>11.569000000000001</v>
      </c>
      <c r="AF2711" s="152">
        <v>9.3620000000000001</v>
      </c>
      <c r="AG2711" s="152">
        <v>9.4030000000000005</v>
      </c>
      <c r="AH2711" s="152">
        <v>8.5440000000000005</v>
      </c>
      <c r="AI2711" s="152">
        <v>11.968</v>
      </c>
      <c r="AJ2711" s="152">
        <v>9.8620000000000001</v>
      </c>
      <c r="AK2711" s="152">
        <v>9.6630000000000003</v>
      </c>
      <c r="AL2711" s="152" t="e">
        <f t="shared" si="503"/>
        <v>#N/A</v>
      </c>
      <c r="AM2711" s="152" t="e">
        <f t="shared" si="504"/>
        <v>#N/A</v>
      </c>
      <c r="AN2711" s="152" t="e">
        <f>NA()</f>
        <v>#N/A</v>
      </c>
      <c r="AO2711" s="152" t="e">
        <f>NA()</f>
        <v>#N/A</v>
      </c>
      <c r="AP2711" s="152">
        <f t="shared" si="510"/>
        <v>7.5282</v>
      </c>
      <c r="AQ2711" s="152"/>
      <c r="AR2711" s="152"/>
      <c r="AS2711" s="153">
        <f t="shared" si="508"/>
        <v>139</v>
      </c>
      <c r="AT2711" s="153">
        <f t="shared" si="492"/>
        <v>1</v>
      </c>
      <c r="AU2711" s="153">
        <f t="shared" si="493"/>
        <v>0</v>
      </c>
      <c r="AV2711" s="153">
        <f t="shared" si="494"/>
        <v>0</v>
      </c>
      <c r="BA2711">
        <f t="shared" si="509"/>
        <v>18</v>
      </c>
    </row>
    <row r="2712" spans="2:53" x14ac:dyDescent="0.25">
      <c r="B2712" s="155">
        <f t="shared" si="507"/>
        <v>45431.999305555553</v>
      </c>
      <c r="C2712" s="155">
        <f t="shared" si="497"/>
        <v>45431.999305555553</v>
      </c>
      <c r="D2712" s="152">
        <f t="shared" si="500"/>
        <v>9.3620000000000001</v>
      </c>
      <c r="E2712" s="152"/>
      <c r="F2712" s="152"/>
      <c r="G2712" s="152"/>
      <c r="H2712" s="152" t="e">
        <f t="shared" si="501"/>
        <v>#N/A</v>
      </c>
      <c r="I2712" s="152"/>
      <c r="J2712" s="152" t="e">
        <f t="shared" si="502"/>
        <v>#N/A</v>
      </c>
      <c r="K2712" s="152"/>
      <c r="L2712" s="152"/>
      <c r="M2712" s="152"/>
      <c r="N2712" s="152"/>
      <c r="O2712" s="152"/>
      <c r="P2712" s="152"/>
      <c r="Q2712" s="152"/>
      <c r="R2712" s="152"/>
      <c r="S2712" s="152"/>
      <c r="T2712" s="153" cm="1">
        <f t="array" ref="T2712">MATCH(1,(TDU_Info!$C$5:$C$111=$T$6)*(TDU_Info!$B$5:$B$111&lt;=$B2712),0)</f>
        <v>82</v>
      </c>
      <c r="U2712" s="152">
        <f>100*(INDEX(TDU_Info!$E$5:$E$111,$T2712)/T$11+INDEX(TDU_Info!$F$5:$F$111,$T2712))</f>
        <v>4.7517999999999994</v>
      </c>
      <c r="V2712" s="152">
        <v>8.1920000000000002</v>
      </c>
      <c r="W2712" s="152">
        <v>11.538</v>
      </c>
      <c r="X2712" s="152">
        <v>9.4250000000000007</v>
      </c>
      <c r="Y2712" s="152">
        <v>9.6999999999999993</v>
      </c>
      <c r="Z2712" s="152">
        <v>8.4879999999999995</v>
      </c>
      <c r="AA2712" s="152">
        <v>11.935</v>
      </c>
      <c r="AB2712" s="152">
        <v>9.9250000000000007</v>
      </c>
      <c r="AC2712" s="152">
        <v>10.16</v>
      </c>
      <c r="AD2712" s="152">
        <v>8.2460000000000004</v>
      </c>
      <c r="AE2712" s="152">
        <v>11.569000000000001</v>
      </c>
      <c r="AF2712" s="152">
        <v>9.3620000000000001</v>
      </c>
      <c r="AG2712" s="152">
        <v>9.4030000000000005</v>
      </c>
      <c r="AH2712" s="152">
        <v>8.5440000000000005</v>
      </c>
      <c r="AI2712" s="152">
        <v>11.968</v>
      </c>
      <c r="AJ2712" s="152">
        <v>9.8620000000000001</v>
      </c>
      <c r="AK2712" s="152">
        <v>9.6630000000000003</v>
      </c>
      <c r="AL2712" s="152" t="e">
        <f t="shared" si="503"/>
        <v>#N/A</v>
      </c>
      <c r="AM2712" s="152" t="e">
        <f t="shared" si="504"/>
        <v>#N/A</v>
      </c>
      <c r="AN2712" s="152" t="e">
        <f>NA()</f>
        <v>#N/A</v>
      </c>
      <c r="AO2712" s="152" t="e">
        <f>NA()</f>
        <v>#N/A</v>
      </c>
      <c r="AP2712" s="152">
        <f t="shared" si="510"/>
        <v>7.5282</v>
      </c>
      <c r="AQ2712" s="152"/>
      <c r="AR2712" s="152"/>
      <c r="AS2712" s="153">
        <f t="shared" si="508"/>
        <v>140</v>
      </c>
      <c r="AT2712" s="153">
        <f t="shared" si="492"/>
        <v>1</v>
      </c>
      <c r="AU2712" s="153">
        <f t="shared" si="493"/>
        <v>0</v>
      </c>
      <c r="AV2712" s="153">
        <f t="shared" si="494"/>
        <v>0</v>
      </c>
      <c r="BA2712">
        <f t="shared" si="509"/>
        <v>19</v>
      </c>
    </row>
    <row r="2713" spans="2:53" x14ac:dyDescent="0.25">
      <c r="B2713" s="155">
        <f t="shared" si="507"/>
        <v>45432.999305555553</v>
      </c>
      <c r="C2713" s="155">
        <f t="shared" si="497"/>
        <v>45432.999305555553</v>
      </c>
      <c r="D2713" s="152">
        <f t="shared" si="500"/>
        <v>9.3620000000000001</v>
      </c>
      <c r="E2713" s="152"/>
      <c r="F2713" s="152"/>
      <c r="G2713" s="152"/>
      <c r="H2713" s="152" t="e">
        <f t="shared" si="501"/>
        <v>#N/A</v>
      </c>
      <c r="I2713" s="152"/>
      <c r="J2713" s="152" t="e">
        <f t="shared" si="502"/>
        <v>#N/A</v>
      </c>
      <c r="K2713" s="152"/>
      <c r="L2713" s="152"/>
      <c r="M2713" s="152"/>
      <c r="N2713" s="152"/>
      <c r="O2713" s="152"/>
      <c r="P2713" s="152"/>
      <c r="Q2713" s="152"/>
      <c r="R2713" s="152"/>
      <c r="S2713" s="152"/>
      <c r="T2713" s="153" cm="1">
        <f t="array" ref="T2713">MATCH(1,(TDU_Info!$C$5:$C$111=$T$6)*(TDU_Info!$B$5:$B$111&lt;=$B2713),0)</f>
        <v>82</v>
      </c>
      <c r="U2713" s="152">
        <f>100*(INDEX(TDU_Info!$E$5:$E$111,$T2713)/T$11+INDEX(TDU_Info!$F$5:$F$111,$T2713))</f>
        <v>4.7517999999999994</v>
      </c>
      <c r="V2713" s="152" t="e">
        <v>#N/A</v>
      </c>
      <c r="W2713" s="152" t="e">
        <v>#N/A</v>
      </c>
      <c r="X2713" s="152">
        <v>9.4250000000000007</v>
      </c>
      <c r="Y2713" s="152">
        <v>9.6999999999999993</v>
      </c>
      <c r="Z2713" s="152" t="e">
        <v>#N/A</v>
      </c>
      <c r="AA2713" s="152" t="e">
        <v>#N/A</v>
      </c>
      <c r="AB2713" s="152">
        <v>9.9250000000000007</v>
      </c>
      <c r="AC2713" s="152">
        <v>10.16</v>
      </c>
      <c r="AD2713" s="152" t="e">
        <v>#N/A</v>
      </c>
      <c r="AE2713" s="152" t="e">
        <v>#N/A</v>
      </c>
      <c r="AF2713" s="152">
        <v>9.3620000000000001</v>
      </c>
      <c r="AG2713" s="152">
        <v>9.4030000000000005</v>
      </c>
      <c r="AH2713" s="152" t="e">
        <v>#N/A</v>
      </c>
      <c r="AI2713" s="152" t="e">
        <v>#N/A</v>
      </c>
      <c r="AJ2713" s="152">
        <v>9.8620000000000001</v>
      </c>
      <c r="AK2713" s="152">
        <v>9.6630000000000003</v>
      </c>
      <c r="AL2713" s="152" t="e">
        <f t="shared" si="503"/>
        <v>#N/A</v>
      </c>
      <c r="AM2713" s="152" t="e">
        <f t="shared" si="504"/>
        <v>#N/A</v>
      </c>
      <c r="AN2713" s="152" t="e">
        <f>NA()</f>
        <v>#N/A</v>
      </c>
      <c r="AO2713" s="152" t="e">
        <f>NA()</f>
        <v>#N/A</v>
      </c>
      <c r="AP2713" s="152">
        <f t="shared" si="510"/>
        <v>7.5282</v>
      </c>
      <c r="AQ2713" s="152"/>
      <c r="AR2713" s="152"/>
      <c r="AS2713" s="153">
        <f t="shared" si="508"/>
        <v>141</v>
      </c>
      <c r="AT2713" s="153">
        <f t="shared" si="492"/>
        <v>1</v>
      </c>
      <c r="AU2713" s="153">
        <f t="shared" si="493"/>
        <v>0</v>
      </c>
      <c r="AV2713" s="153">
        <f t="shared" si="494"/>
        <v>0</v>
      </c>
      <c r="BA2713">
        <f t="shared" si="509"/>
        <v>20</v>
      </c>
    </row>
    <row r="2714" spans="2:53" x14ac:dyDescent="0.25">
      <c r="B2714" s="155">
        <f t="shared" si="507"/>
        <v>45433.999305555553</v>
      </c>
      <c r="C2714" s="155">
        <f t="shared" si="497"/>
        <v>45433.999305555553</v>
      </c>
      <c r="D2714" s="152">
        <f t="shared" si="500"/>
        <v>9.3620000000000001</v>
      </c>
      <c r="E2714" s="152"/>
      <c r="F2714" s="152"/>
      <c r="G2714" s="152"/>
      <c r="H2714" s="152" t="e">
        <f t="shared" si="501"/>
        <v>#N/A</v>
      </c>
      <c r="I2714" s="152"/>
      <c r="J2714" s="152" t="e">
        <f t="shared" si="502"/>
        <v>#N/A</v>
      </c>
      <c r="K2714" s="152"/>
      <c r="L2714" s="152"/>
      <c r="M2714" s="152"/>
      <c r="N2714" s="152"/>
      <c r="O2714" s="152"/>
      <c r="P2714" s="152"/>
      <c r="Q2714" s="152"/>
      <c r="R2714" s="152"/>
      <c r="S2714" s="152"/>
      <c r="T2714" s="153" cm="1">
        <f t="array" ref="T2714">MATCH(1,(TDU_Info!$C$5:$C$111=$T$6)*(TDU_Info!$B$5:$B$111&lt;=$B2714),0)</f>
        <v>82</v>
      </c>
      <c r="U2714" s="152">
        <f>100*(INDEX(TDU_Info!$E$5:$E$111,$T2714)/T$11+INDEX(TDU_Info!$F$5:$F$111,$T2714))</f>
        <v>4.7517999999999994</v>
      </c>
      <c r="V2714" s="152" t="e">
        <v>#N/A</v>
      </c>
      <c r="W2714" s="152" t="e">
        <v>#N/A</v>
      </c>
      <c r="X2714" s="152">
        <v>9.4250000000000007</v>
      </c>
      <c r="Y2714" s="152">
        <v>9.6999999999999993</v>
      </c>
      <c r="Z2714" s="152" t="e">
        <v>#N/A</v>
      </c>
      <c r="AA2714" s="152" t="e">
        <v>#N/A</v>
      </c>
      <c r="AB2714" s="152">
        <v>9.9250000000000007</v>
      </c>
      <c r="AC2714" s="152">
        <v>10.16</v>
      </c>
      <c r="AD2714" s="152" t="e">
        <v>#N/A</v>
      </c>
      <c r="AE2714" s="152" t="e">
        <v>#N/A</v>
      </c>
      <c r="AF2714" s="152">
        <v>9.3620000000000001</v>
      </c>
      <c r="AG2714" s="152">
        <v>9.4030000000000005</v>
      </c>
      <c r="AH2714" s="152" t="e">
        <v>#N/A</v>
      </c>
      <c r="AI2714" s="152" t="e">
        <v>#N/A</v>
      </c>
      <c r="AJ2714" s="152">
        <v>9.8620000000000001</v>
      </c>
      <c r="AK2714" s="152">
        <v>9.6630000000000003</v>
      </c>
      <c r="AL2714" s="152" t="e">
        <f t="shared" si="503"/>
        <v>#N/A</v>
      </c>
      <c r="AM2714" s="152" t="e">
        <f t="shared" si="504"/>
        <v>#N/A</v>
      </c>
      <c r="AN2714" s="152" t="e">
        <f>NA()</f>
        <v>#N/A</v>
      </c>
      <c r="AO2714" s="152" t="e">
        <f>NA()</f>
        <v>#N/A</v>
      </c>
      <c r="AP2714" s="152">
        <f t="shared" si="510"/>
        <v>7.5282</v>
      </c>
      <c r="AQ2714" s="152"/>
      <c r="AR2714" s="152"/>
      <c r="AS2714" s="153">
        <f t="shared" si="508"/>
        <v>142</v>
      </c>
      <c r="AT2714" s="153">
        <f t="shared" si="492"/>
        <v>1</v>
      </c>
      <c r="AU2714" s="153">
        <f t="shared" si="493"/>
        <v>0</v>
      </c>
      <c r="AV2714" s="153">
        <f t="shared" si="494"/>
        <v>0</v>
      </c>
      <c r="BA2714">
        <f t="shared" si="509"/>
        <v>21</v>
      </c>
    </row>
    <row r="2715" spans="2:53" x14ac:dyDescent="0.25">
      <c r="B2715" s="155">
        <f t="shared" si="507"/>
        <v>45434.999305555553</v>
      </c>
      <c r="C2715" s="155">
        <f t="shared" si="497"/>
        <v>45434.999305555553</v>
      </c>
      <c r="D2715" s="152">
        <f t="shared" si="500"/>
        <v>10.07</v>
      </c>
      <c r="E2715" s="152"/>
      <c r="F2715" s="152"/>
      <c r="G2715" s="152"/>
      <c r="H2715" s="152" t="e">
        <f t="shared" si="501"/>
        <v>#N/A</v>
      </c>
      <c r="I2715" s="152"/>
      <c r="J2715" s="152" t="e">
        <f t="shared" si="502"/>
        <v>#N/A</v>
      </c>
      <c r="K2715" s="152"/>
      <c r="L2715" s="152"/>
      <c r="M2715" s="152"/>
      <c r="N2715" s="152"/>
      <c r="O2715" s="152"/>
      <c r="P2715" s="152"/>
      <c r="Q2715" s="152"/>
      <c r="R2715" s="152"/>
      <c r="S2715" s="152"/>
      <c r="T2715" s="153" cm="1">
        <f t="array" ref="T2715">MATCH(1,(TDU_Info!$C$5:$C$111=$T$6)*(TDU_Info!$B$5:$B$111&lt;=$B2715),0)</f>
        <v>82</v>
      </c>
      <c r="U2715" s="152">
        <f>100*(INDEX(TDU_Info!$E$5:$E$111,$T2715)/T$11+INDEX(TDU_Info!$F$5:$F$111,$T2715))</f>
        <v>4.7517999999999994</v>
      </c>
      <c r="V2715" s="152" t="e">
        <v>#N/A</v>
      </c>
      <c r="W2715" s="152" t="e">
        <v>#N/A</v>
      </c>
      <c r="X2715" s="152">
        <v>10.07</v>
      </c>
      <c r="Y2715" s="152">
        <v>9.8979999999999997</v>
      </c>
      <c r="Z2715" s="152" t="e">
        <v>#N/A</v>
      </c>
      <c r="AA2715" s="152" t="e">
        <v>#N/A</v>
      </c>
      <c r="AB2715" s="152">
        <v>10.89</v>
      </c>
      <c r="AC2715" s="152">
        <v>10.16</v>
      </c>
      <c r="AD2715" s="152" t="e">
        <v>#N/A</v>
      </c>
      <c r="AE2715" s="152" t="e">
        <v>#N/A</v>
      </c>
      <c r="AF2715" s="152">
        <v>10.07</v>
      </c>
      <c r="AG2715" s="152">
        <v>9.4030000000000005</v>
      </c>
      <c r="AH2715" s="152" t="e">
        <v>#N/A</v>
      </c>
      <c r="AI2715" s="152" t="e">
        <v>#N/A</v>
      </c>
      <c r="AJ2715" s="152">
        <v>10.6</v>
      </c>
      <c r="AK2715" s="152">
        <v>9.6630000000000003</v>
      </c>
      <c r="AL2715" s="152" t="e">
        <f t="shared" si="503"/>
        <v>#N/A</v>
      </c>
      <c r="AM2715" s="152" t="e">
        <f t="shared" si="504"/>
        <v>#N/A</v>
      </c>
      <c r="AN2715" s="152" t="e">
        <f>NA()</f>
        <v>#N/A</v>
      </c>
      <c r="AO2715" s="152" t="e">
        <f>NA()</f>
        <v>#N/A</v>
      </c>
      <c r="AP2715" s="152">
        <f t="shared" si="510"/>
        <v>7.5282</v>
      </c>
      <c r="AQ2715" s="152"/>
      <c r="AR2715" s="152"/>
      <c r="AS2715" s="153">
        <f t="shared" si="508"/>
        <v>143</v>
      </c>
      <c r="AT2715" s="153">
        <f t="shared" si="492"/>
        <v>1</v>
      </c>
      <c r="AU2715" s="153">
        <f t="shared" si="493"/>
        <v>0</v>
      </c>
      <c r="AV2715" s="153">
        <f t="shared" si="494"/>
        <v>0</v>
      </c>
      <c r="BA2715">
        <f t="shared" si="509"/>
        <v>22</v>
      </c>
    </row>
    <row r="2716" spans="2:53" x14ac:dyDescent="0.25">
      <c r="B2716" s="155">
        <f t="shared" si="507"/>
        <v>45435.999305555553</v>
      </c>
      <c r="C2716" s="155">
        <f t="shared" si="497"/>
        <v>45435.999305555553</v>
      </c>
      <c r="D2716" s="152">
        <f t="shared" si="500"/>
        <v>10.07</v>
      </c>
      <c r="E2716" s="152"/>
      <c r="F2716" s="152"/>
      <c r="G2716" s="152"/>
      <c r="H2716" s="152" t="e">
        <f t="shared" si="501"/>
        <v>#N/A</v>
      </c>
      <c r="I2716" s="152"/>
      <c r="J2716" s="152" t="e">
        <f t="shared" si="502"/>
        <v>#N/A</v>
      </c>
      <c r="K2716" s="152"/>
      <c r="L2716" s="152"/>
      <c r="M2716" s="152"/>
      <c r="N2716" s="152"/>
      <c r="O2716" s="152"/>
      <c r="P2716" s="152"/>
      <c r="Q2716" s="152"/>
      <c r="R2716" s="152"/>
      <c r="S2716" s="152"/>
      <c r="T2716" s="153" cm="1">
        <f t="array" ref="T2716">MATCH(1,(TDU_Info!$C$5:$C$111=$T$6)*(TDU_Info!$B$5:$B$111&lt;=$B2716),0)</f>
        <v>82</v>
      </c>
      <c r="U2716" s="152">
        <f>100*(INDEX(TDU_Info!$E$5:$E$111,$T2716)/T$11+INDEX(TDU_Info!$F$5:$F$111,$T2716))</f>
        <v>4.7517999999999994</v>
      </c>
      <c r="V2716" s="152" t="e">
        <v>#N/A</v>
      </c>
      <c r="W2716" s="152" t="e">
        <v>#N/A</v>
      </c>
      <c r="X2716" s="152">
        <v>10.07</v>
      </c>
      <c r="Y2716" s="152">
        <v>9.8979999999999997</v>
      </c>
      <c r="Z2716" s="152" t="e">
        <v>#N/A</v>
      </c>
      <c r="AA2716" s="152" t="e">
        <v>#N/A</v>
      </c>
      <c r="AB2716" s="152">
        <v>10.89</v>
      </c>
      <c r="AC2716" s="152">
        <v>10.16</v>
      </c>
      <c r="AD2716" s="152" t="e">
        <v>#N/A</v>
      </c>
      <c r="AE2716" s="152" t="e">
        <v>#N/A</v>
      </c>
      <c r="AF2716" s="152">
        <v>10.07</v>
      </c>
      <c r="AG2716" s="152">
        <v>9.4030000000000005</v>
      </c>
      <c r="AH2716" s="152" t="e">
        <v>#N/A</v>
      </c>
      <c r="AI2716" s="152" t="e">
        <v>#N/A</v>
      </c>
      <c r="AJ2716" s="152">
        <v>10.6</v>
      </c>
      <c r="AK2716" s="152">
        <v>9.6630000000000003</v>
      </c>
      <c r="AL2716" s="152" t="e">
        <f t="shared" si="503"/>
        <v>#N/A</v>
      </c>
      <c r="AM2716" s="152" t="e">
        <f t="shared" si="504"/>
        <v>#N/A</v>
      </c>
      <c r="AN2716" s="152" t="e">
        <f>NA()</f>
        <v>#N/A</v>
      </c>
      <c r="AO2716" s="152" t="e">
        <f>NA()</f>
        <v>#N/A</v>
      </c>
      <c r="AP2716" s="152">
        <f t="shared" si="510"/>
        <v>7.5282</v>
      </c>
      <c r="AQ2716" s="152"/>
      <c r="AR2716" s="152"/>
      <c r="AS2716" s="153">
        <f t="shared" si="508"/>
        <v>144</v>
      </c>
      <c r="AT2716" s="153">
        <f t="shared" si="492"/>
        <v>1</v>
      </c>
      <c r="AU2716" s="153">
        <f t="shared" si="493"/>
        <v>0</v>
      </c>
      <c r="AV2716" s="153">
        <f t="shared" si="494"/>
        <v>0</v>
      </c>
      <c r="BA2716">
        <f t="shared" si="509"/>
        <v>23</v>
      </c>
    </row>
    <row r="2717" spans="2:53" x14ac:dyDescent="0.25">
      <c r="B2717" s="155">
        <f t="shared" si="507"/>
        <v>45436.999305555553</v>
      </c>
      <c r="C2717" s="155">
        <f t="shared" si="497"/>
        <v>45436.999305555553</v>
      </c>
      <c r="D2717" s="152">
        <f t="shared" si="500"/>
        <v>9.7620000000000005</v>
      </c>
      <c r="E2717" s="152"/>
      <c r="F2717" s="152"/>
      <c r="G2717" s="152"/>
      <c r="H2717" s="152" t="e">
        <f t="shared" si="501"/>
        <v>#N/A</v>
      </c>
      <c r="I2717" s="152"/>
      <c r="J2717" s="152" t="e">
        <f t="shared" si="502"/>
        <v>#N/A</v>
      </c>
      <c r="K2717" s="152"/>
      <c r="L2717" s="152"/>
      <c r="M2717" s="152"/>
      <c r="N2717" s="152"/>
      <c r="O2717" s="152"/>
      <c r="P2717" s="152"/>
      <c r="Q2717" s="152"/>
      <c r="R2717" s="152"/>
      <c r="S2717" s="152"/>
      <c r="T2717" s="153" cm="1">
        <f t="array" ref="T2717">MATCH(1,(TDU_Info!$C$5:$C$111=$T$6)*(TDU_Info!$B$5:$B$111&lt;=$B2717),0)</f>
        <v>82</v>
      </c>
      <c r="U2717" s="152">
        <f>100*(INDEX(TDU_Info!$E$5:$E$111,$T2717)/T$11+INDEX(TDU_Info!$F$5:$F$111,$T2717))</f>
        <v>4.7517999999999994</v>
      </c>
      <c r="V2717" s="152" t="e">
        <v>#N/A</v>
      </c>
      <c r="W2717" s="152" t="e">
        <v>#N/A</v>
      </c>
      <c r="X2717" s="152">
        <v>9.8249999999999993</v>
      </c>
      <c r="Y2717" s="152">
        <v>9.9</v>
      </c>
      <c r="Z2717" s="152" t="e">
        <v>#N/A</v>
      </c>
      <c r="AA2717" s="152" t="e">
        <v>#N/A</v>
      </c>
      <c r="AB2717" s="152">
        <v>10.125</v>
      </c>
      <c r="AC2717" s="152">
        <v>10.16</v>
      </c>
      <c r="AD2717" s="152" t="e">
        <v>#N/A</v>
      </c>
      <c r="AE2717" s="152" t="e">
        <v>#N/A</v>
      </c>
      <c r="AF2717" s="152">
        <v>9.7620000000000005</v>
      </c>
      <c r="AG2717" s="152">
        <v>9.4030000000000005</v>
      </c>
      <c r="AH2717" s="152" t="e">
        <v>#N/A</v>
      </c>
      <c r="AI2717" s="152" t="e">
        <v>#N/A</v>
      </c>
      <c r="AJ2717" s="152">
        <v>10.061999999999999</v>
      </c>
      <c r="AK2717" s="152">
        <v>9.6630000000000003</v>
      </c>
      <c r="AL2717" s="152" t="e">
        <f t="shared" si="503"/>
        <v>#N/A</v>
      </c>
      <c r="AM2717" s="152" t="e">
        <f t="shared" si="504"/>
        <v>#N/A</v>
      </c>
      <c r="AN2717" s="152" t="e">
        <f>NA()</f>
        <v>#N/A</v>
      </c>
      <c r="AO2717" s="152" t="e">
        <f>NA()</f>
        <v>#N/A</v>
      </c>
      <c r="AP2717" s="152">
        <f t="shared" si="510"/>
        <v>7.5282</v>
      </c>
      <c r="AQ2717" s="152"/>
      <c r="AR2717" s="152"/>
      <c r="AS2717" s="153">
        <f t="shared" si="508"/>
        <v>145</v>
      </c>
      <c r="AT2717" s="153">
        <f t="shared" si="492"/>
        <v>1</v>
      </c>
      <c r="AU2717" s="153">
        <f t="shared" si="493"/>
        <v>0</v>
      </c>
      <c r="AV2717" s="153">
        <f t="shared" si="494"/>
        <v>0</v>
      </c>
      <c r="BA2717">
        <f t="shared" si="509"/>
        <v>24</v>
      </c>
    </row>
    <row r="2718" spans="2:53" x14ac:dyDescent="0.25">
      <c r="B2718" s="155">
        <f t="shared" si="507"/>
        <v>45437.999305555553</v>
      </c>
      <c r="C2718" s="155">
        <f t="shared" si="497"/>
        <v>45437.999305555553</v>
      </c>
      <c r="D2718" s="152">
        <f t="shared" si="500"/>
        <v>9.7620000000000005</v>
      </c>
      <c r="E2718" s="152"/>
      <c r="F2718" s="152"/>
      <c r="G2718" s="152"/>
      <c r="H2718" s="152" t="e">
        <f t="shared" si="501"/>
        <v>#N/A</v>
      </c>
      <c r="I2718" s="152"/>
      <c r="J2718" s="152" t="e">
        <f t="shared" si="502"/>
        <v>#N/A</v>
      </c>
      <c r="K2718" s="152"/>
      <c r="L2718" s="152"/>
      <c r="M2718" s="152"/>
      <c r="N2718" s="152"/>
      <c r="O2718" s="152"/>
      <c r="P2718" s="152"/>
      <c r="Q2718" s="152"/>
      <c r="R2718" s="152"/>
      <c r="S2718" s="152"/>
      <c r="T2718" s="153" cm="1">
        <f t="array" ref="T2718">MATCH(1,(TDU_Info!$C$5:$C$111=$T$6)*(TDU_Info!$B$5:$B$111&lt;=$B2718),0)</f>
        <v>82</v>
      </c>
      <c r="U2718" s="152">
        <f>100*(INDEX(TDU_Info!$E$5:$E$111,$T2718)/T$11+INDEX(TDU_Info!$F$5:$F$111,$T2718))</f>
        <v>4.7517999999999994</v>
      </c>
      <c r="V2718" s="152" t="e">
        <v>#N/A</v>
      </c>
      <c r="W2718" s="152" t="e">
        <v>#N/A</v>
      </c>
      <c r="X2718" s="152">
        <v>9.8249999999999993</v>
      </c>
      <c r="Y2718" s="152">
        <v>9.9</v>
      </c>
      <c r="Z2718" s="152" t="e">
        <v>#N/A</v>
      </c>
      <c r="AA2718" s="152" t="e">
        <v>#N/A</v>
      </c>
      <c r="AB2718" s="152">
        <v>10.125</v>
      </c>
      <c r="AC2718" s="152">
        <v>10.16</v>
      </c>
      <c r="AD2718" s="152" t="e">
        <v>#N/A</v>
      </c>
      <c r="AE2718" s="152" t="e">
        <v>#N/A</v>
      </c>
      <c r="AF2718" s="152">
        <v>9.7620000000000005</v>
      </c>
      <c r="AG2718" s="152">
        <v>9.4030000000000005</v>
      </c>
      <c r="AH2718" s="152" t="e">
        <v>#N/A</v>
      </c>
      <c r="AI2718" s="152" t="e">
        <v>#N/A</v>
      </c>
      <c r="AJ2718" s="152">
        <v>10.061999999999999</v>
      </c>
      <c r="AK2718" s="152">
        <v>9.6630000000000003</v>
      </c>
      <c r="AL2718" s="152" t="e">
        <f t="shared" si="503"/>
        <v>#N/A</v>
      </c>
      <c r="AM2718" s="152" t="e">
        <f t="shared" si="504"/>
        <v>#N/A</v>
      </c>
      <c r="AN2718" s="152" t="e">
        <f>NA()</f>
        <v>#N/A</v>
      </c>
      <c r="AO2718" s="152" t="e">
        <f>NA()</f>
        <v>#N/A</v>
      </c>
      <c r="AP2718" s="152">
        <f t="shared" si="510"/>
        <v>7.5282</v>
      </c>
      <c r="AQ2718" s="152"/>
      <c r="AR2718" s="152"/>
      <c r="AS2718" s="153">
        <f t="shared" si="508"/>
        <v>146</v>
      </c>
      <c r="AT2718" s="153">
        <f t="shared" si="492"/>
        <v>1</v>
      </c>
      <c r="AU2718" s="153">
        <f t="shared" si="493"/>
        <v>0</v>
      </c>
      <c r="AV2718" s="153">
        <f t="shared" si="494"/>
        <v>0</v>
      </c>
      <c r="BA2718">
        <f t="shared" si="509"/>
        <v>25</v>
      </c>
    </row>
    <row r="2719" spans="2:53" x14ac:dyDescent="0.25">
      <c r="B2719" s="155">
        <f t="shared" si="507"/>
        <v>45438.999305555553</v>
      </c>
      <c r="C2719" s="155">
        <f t="shared" si="497"/>
        <v>45438.999305555553</v>
      </c>
      <c r="D2719" s="152">
        <f t="shared" si="500"/>
        <v>9.7620000000000005</v>
      </c>
      <c r="E2719" s="152"/>
      <c r="F2719" s="152"/>
      <c r="G2719" s="152"/>
      <c r="H2719" s="152" t="e">
        <f t="shared" si="501"/>
        <v>#N/A</v>
      </c>
      <c r="I2719" s="152"/>
      <c r="J2719" s="152" t="e">
        <f t="shared" si="502"/>
        <v>#N/A</v>
      </c>
      <c r="K2719" s="152"/>
      <c r="L2719" s="152"/>
      <c r="M2719" s="152"/>
      <c r="N2719" s="152"/>
      <c r="O2719" s="152"/>
      <c r="P2719" s="152"/>
      <c r="Q2719" s="152"/>
      <c r="R2719" s="152"/>
      <c r="S2719" s="152"/>
      <c r="T2719" s="153" cm="1">
        <f t="array" ref="T2719">MATCH(1,(TDU_Info!$C$5:$C$111=$T$6)*(TDU_Info!$B$5:$B$111&lt;=$B2719),0)</f>
        <v>82</v>
      </c>
      <c r="U2719" s="152">
        <f>100*(INDEX(TDU_Info!$E$5:$E$111,$T2719)/T$11+INDEX(TDU_Info!$F$5:$F$111,$T2719))</f>
        <v>4.7517999999999994</v>
      </c>
      <c r="V2719" s="152" t="e">
        <v>#N/A</v>
      </c>
      <c r="W2719" s="152" t="e">
        <v>#N/A</v>
      </c>
      <c r="X2719" s="152">
        <v>9.8249999999999993</v>
      </c>
      <c r="Y2719" s="152">
        <v>9.9</v>
      </c>
      <c r="Z2719" s="152" t="e">
        <v>#N/A</v>
      </c>
      <c r="AA2719" s="152" t="e">
        <v>#N/A</v>
      </c>
      <c r="AB2719" s="152">
        <v>10.125</v>
      </c>
      <c r="AC2719" s="152">
        <v>10.16</v>
      </c>
      <c r="AD2719" s="152" t="e">
        <v>#N/A</v>
      </c>
      <c r="AE2719" s="152" t="e">
        <v>#N/A</v>
      </c>
      <c r="AF2719" s="152">
        <v>9.7620000000000005</v>
      </c>
      <c r="AG2719" s="152">
        <v>9.4030000000000005</v>
      </c>
      <c r="AH2719" s="152" t="e">
        <v>#N/A</v>
      </c>
      <c r="AI2719" s="152" t="e">
        <v>#N/A</v>
      </c>
      <c r="AJ2719" s="152">
        <v>10.061999999999999</v>
      </c>
      <c r="AK2719" s="152">
        <v>9.6630000000000003</v>
      </c>
      <c r="AL2719" s="152" t="e">
        <f t="shared" si="503"/>
        <v>#N/A</v>
      </c>
      <c r="AM2719" s="152" t="e">
        <f t="shared" si="504"/>
        <v>#N/A</v>
      </c>
      <c r="AN2719" s="152" t="e">
        <f>NA()</f>
        <v>#N/A</v>
      </c>
      <c r="AO2719" s="152" t="e">
        <f>NA()</f>
        <v>#N/A</v>
      </c>
      <c r="AP2719" s="152">
        <f t="shared" si="510"/>
        <v>7.5282</v>
      </c>
      <c r="AQ2719" s="152"/>
      <c r="AR2719" s="152"/>
      <c r="AS2719" s="153">
        <f t="shared" si="508"/>
        <v>147</v>
      </c>
      <c r="AT2719" s="153">
        <f t="shared" si="492"/>
        <v>1</v>
      </c>
      <c r="AU2719" s="153">
        <f t="shared" si="493"/>
        <v>0</v>
      </c>
      <c r="AV2719" s="153">
        <f t="shared" si="494"/>
        <v>0</v>
      </c>
      <c r="BA2719">
        <f t="shared" si="509"/>
        <v>26</v>
      </c>
    </row>
    <row r="2720" spans="2:53" x14ac:dyDescent="0.25">
      <c r="B2720" s="155">
        <f t="shared" si="507"/>
        <v>45439.999305555553</v>
      </c>
      <c r="C2720" s="155">
        <f t="shared" si="497"/>
        <v>45439.999305555553</v>
      </c>
      <c r="D2720" s="152">
        <f t="shared" si="500"/>
        <v>9.7620000000000005</v>
      </c>
      <c r="E2720" s="152"/>
      <c r="F2720" s="152"/>
      <c r="G2720" s="152"/>
      <c r="H2720" s="152" t="e">
        <f t="shared" si="501"/>
        <v>#N/A</v>
      </c>
      <c r="I2720" s="152"/>
      <c r="J2720" s="152" t="e">
        <f t="shared" si="502"/>
        <v>#N/A</v>
      </c>
      <c r="K2720" s="152"/>
      <c r="L2720" s="152"/>
      <c r="M2720" s="152"/>
      <c r="N2720" s="152"/>
      <c r="O2720" s="152"/>
      <c r="P2720" s="152"/>
      <c r="Q2720" s="152"/>
      <c r="R2720" s="152"/>
      <c r="S2720" s="152"/>
      <c r="T2720" s="153" cm="1">
        <f t="array" ref="T2720">MATCH(1,(TDU_Info!$C$5:$C$111=$T$6)*(TDU_Info!$B$5:$B$111&lt;=$B2720),0)</f>
        <v>82</v>
      </c>
      <c r="U2720" s="152">
        <f>100*(INDEX(TDU_Info!$E$5:$E$111,$T2720)/T$11+INDEX(TDU_Info!$F$5:$F$111,$T2720))</f>
        <v>4.7517999999999994</v>
      </c>
      <c r="V2720" s="152" t="e">
        <v>#N/A</v>
      </c>
      <c r="W2720" s="152" t="e">
        <v>#N/A</v>
      </c>
      <c r="X2720" s="152">
        <v>9.8249999999999993</v>
      </c>
      <c r="Y2720" s="152">
        <v>9.9</v>
      </c>
      <c r="Z2720" s="152" t="e">
        <v>#N/A</v>
      </c>
      <c r="AA2720" s="152" t="e">
        <v>#N/A</v>
      </c>
      <c r="AB2720" s="152">
        <v>10.125</v>
      </c>
      <c r="AC2720" s="152">
        <v>10.16</v>
      </c>
      <c r="AD2720" s="152" t="e">
        <v>#N/A</v>
      </c>
      <c r="AE2720" s="152" t="e">
        <v>#N/A</v>
      </c>
      <c r="AF2720" s="152">
        <v>9.7620000000000005</v>
      </c>
      <c r="AG2720" s="152">
        <v>9.4030000000000005</v>
      </c>
      <c r="AH2720" s="152" t="e">
        <v>#N/A</v>
      </c>
      <c r="AI2720" s="152" t="e">
        <v>#N/A</v>
      </c>
      <c r="AJ2720" s="152">
        <v>10.061999999999999</v>
      </c>
      <c r="AK2720" s="152">
        <v>9.6630000000000003</v>
      </c>
      <c r="AL2720" s="152" t="e">
        <f t="shared" si="503"/>
        <v>#N/A</v>
      </c>
      <c r="AM2720" s="152" t="e">
        <f t="shared" si="504"/>
        <v>#N/A</v>
      </c>
      <c r="AN2720" s="152" t="e">
        <f>NA()</f>
        <v>#N/A</v>
      </c>
      <c r="AO2720" s="152" t="e">
        <f>NA()</f>
        <v>#N/A</v>
      </c>
      <c r="AP2720" s="152">
        <f t="shared" si="510"/>
        <v>7.5282</v>
      </c>
      <c r="AQ2720" s="152"/>
      <c r="AR2720" s="152"/>
      <c r="AS2720" s="153">
        <f t="shared" si="508"/>
        <v>148</v>
      </c>
      <c r="AT2720" s="153">
        <f t="shared" si="492"/>
        <v>1</v>
      </c>
      <c r="AU2720" s="153">
        <f t="shared" si="493"/>
        <v>0</v>
      </c>
      <c r="AV2720" s="153">
        <f t="shared" si="494"/>
        <v>0</v>
      </c>
      <c r="BA2720">
        <f t="shared" si="509"/>
        <v>27</v>
      </c>
    </row>
    <row r="2721" spans="2:53" x14ac:dyDescent="0.25">
      <c r="B2721" s="155">
        <f t="shared" si="507"/>
        <v>45440.999305555553</v>
      </c>
      <c r="C2721" s="155">
        <f t="shared" si="497"/>
        <v>45440.999305555553</v>
      </c>
      <c r="D2721" s="152">
        <f t="shared" si="500"/>
        <v>9.7620000000000005</v>
      </c>
      <c r="E2721" s="152"/>
      <c r="F2721" s="152"/>
      <c r="G2721" s="152"/>
      <c r="H2721" s="152" t="e">
        <f t="shared" si="501"/>
        <v>#N/A</v>
      </c>
      <c r="I2721" s="152"/>
      <c r="J2721" s="152" t="e">
        <f t="shared" si="502"/>
        <v>#N/A</v>
      </c>
      <c r="K2721" s="152"/>
      <c r="L2721" s="152"/>
      <c r="M2721" s="152"/>
      <c r="N2721" s="152"/>
      <c r="O2721" s="152"/>
      <c r="P2721" s="152"/>
      <c r="Q2721" s="152"/>
      <c r="R2721" s="152"/>
      <c r="S2721" s="152"/>
      <c r="T2721" s="153" cm="1">
        <f t="array" ref="T2721">MATCH(1,(TDU_Info!$C$5:$C$111=$T$6)*(TDU_Info!$B$5:$B$111&lt;=$B2721),0)</f>
        <v>82</v>
      </c>
      <c r="U2721" s="152">
        <f>100*(INDEX(TDU_Info!$E$5:$E$111,$T2721)/T$11+INDEX(TDU_Info!$F$5:$F$111,$T2721))</f>
        <v>4.7517999999999994</v>
      </c>
      <c r="V2721" s="152" t="e">
        <v>#N/A</v>
      </c>
      <c r="W2721" s="152" t="e">
        <v>#N/A</v>
      </c>
      <c r="X2721" s="152">
        <v>9.8249999999999993</v>
      </c>
      <c r="Y2721" s="152">
        <v>9.9</v>
      </c>
      <c r="Z2721" s="152" t="e">
        <v>#N/A</v>
      </c>
      <c r="AA2721" s="152" t="e">
        <v>#N/A</v>
      </c>
      <c r="AB2721" s="152">
        <v>10.125</v>
      </c>
      <c r="AC2721" s="152">
        <v>10.16</v>
      </c>
      <c r="AD2721" s="152" t="e">
        <v>#N/A</v>
      </c>
      <c r="AE2721" s="152" t="e">
        <v>#N/A</v>
      </c>
      <c r="AF2721" s="152">
        <v>9.7620000000000005</v>
      </c>
      <c r="AG2721" s="152">
        <v>9.4030000000000005</v>
      </c>
      <c r="AH2721" s="152" t="e">
        <v>#N/A</v>
      </c>
      <c r="AI2721" s="152" t="e">
        <v>#N/A</v>
      </c>
      <c r="AJ2721" s="152">
        <v>10.061999999999999</v>
      </c>
      <c r="AK2721" s="152">
        <v>9.6630000000000003</v>
      </c>
      <c r="AL2721" s="152" t="e">
        <f t="shared" si="503"/>
        <v>#N/A</v>
      </c>
      <c r="AM2721" s="152" t="e">
        <f t="shared" si="504"/>
        <v>#N/A</v>
      </c>
      <c r="AN2721" s="152" t="e">
        <f>NA()</f>
        <v>#N/A</v>
      </c>
      <c r="AO2721" s="152" t="e">
        <f>NA()</f>
        <v>#N/A</v>
      </c>
      <c r="AP2721" s="152">
        <f t="shared" si="510"/>
        <v>7.5282</v>
      </c>
      <c r="AQ2721" s="152"/>
      <c r="AR2721" s="152"/>
      <c r="AS2721" s="153">
        <f t="shared" si="508"/>
        <v>149</v>
      </c>
      <c r="AT2721" s="153">
        <f t="shared" si="492"/>
        <v>1</v>
      </c>
      <c r="AU2721" s="153">
        <f t="shared" si="493"/>
        <v>0</v>
      </c>
      <c r="AV2721" s="153">
        <f t="shared" si="494"/>
        <v>0</v>
      </c>
      <c r="BA2721">
        <f t="shared" si="509"/>
        <v>28</v>
      </c>
    </row>
    <row r="2722" spans="2:53" x14ac:dyDescent="0.25">
      <c r="B2722" s="155">
        <f t="shared" si="507"/>
        <v>45441.999305555553</v>
      </c>
      <c r="C2722" s="155">
        <f t="shared" si="497"/>
        <v>45441.999305555553</v>
      </c>
      <c r="D2722" s="152">
        <f t="shared" si="500"/>
        <v>9.7620000000000005</v>
      </c>
      <c r="E2722" s="152"/>
      <c r="F2722" s="152"/>
      <c r="G2722" s="152"/>
      <c r="H2722" s="152" t="e">
        <f t="shared" si="501"/>
        <v>#N/A</v>
      </c>
      <c r="I2722" s="152"/>
      <c r="J2722" s="152" t="e">
        <f t="shared" si="502"/>
        <v>#N/A</v>
      </c>
      <c r="K2722" s="152"/>
      <c r="L2722" s="152"/>
      <c r="M2722" s="152"/>
      <c r="N2722" s="152"/>
      <c r="O2722" s="152"/>
      <c r="P2722" s="152"/>
      <c r="Q2722" s="152"/>
      <c r="R2722" s="152"/>
      <c r="S2722" s="152"/>
      <c r="T2722" s="153" cm="1">
        <f t="array" ref="T2722">MATCH(1,(TDU_Info!$C$5:$C$111=$T$6)*(TDU_Info!$B$5:$B$111&lt;=$B2722),0)</f>
        <v>82</v>
      </c>
      <c r="U2722" s="152">
        <f>100*(INDEX(TDU_Info!$E$5:$E$111,$T2722)/T$11+INDEX(TDU_Info!$F$5:$F$111,$T2722))</f>
        <v>4.7517999999999994</v>
      </c>
      <c r="V2722" s="152" t="e">
        <v>#N/A</v>
      </c>
      <c r="W2722" s="152" t="e">
        <v>#N/A</v>
      </c>
      <c r="X2722" s="152">
        <v>9.8249999999999993</v>
      </c>
      <c r="Y2722" s="152">
        <v>9.9</v>
      </c>
      <c r="Z2722" s="152" t="e">
        <v>#N/A</v>
      </c>
      <c r="AA2722" s="152" t="e">
        <v>#N/A</v>
      </c>
      <c r="AB2722" s="152">
        <v>10.125</v>
      </c>
      <c r="AC2722" s="152">
        <v>10.16</v>
      </c>
      <c r="AD2722" s="152" t="e">
        <v>#N/A</v>
      </c>
      <c r="AE2722" s="152" t="e">
        <v>#N/A</v>
      </c>
      <c r="AF2722" s="152">
        <v>9.7620000000000005</v>
      </c>
      <c r="AG2722" s="152">
        <v>9.4030000000000005</v>
      </c>
      <c r="AH2722" s="152" t="e">
        <v>#N/A</v>
      </c>
      <c r="AI2722" s="152" t="e">
        <v>#N/A</v>
      </c>
      <c r="AJ2722" s="152">
        <v>10.061999999999999</v>
      </c>
      <c r="AK2722" s="152">
        <v>9.6630000000000003</v>
      </c>
      <c r="AL2722" s="152" t="e">
        <f t="shared" si="503"/>
        <v>#N/A</v>
      </c>
      <c r="AM2722" s="152" t="e">
        <f t="shared" si="504"/>
        <v>#N/A</v>
      </c>
      <c r="AN2722" s="152" t="e">
        <f>NA()</f>
        <v>#N/A</v>
      </c>
      <c r="AO2722" s="152" t="e">
        <f>NA()</f>
        <v>#N/A</v>
      </c>
      <c r="AP2722" s="152">
        <f t="shared" si="510"/>
        <v>7.5282</v>
      </c>
      <c r="AQ2722" s="152"/>
      <c r="AR2722" s="152"/>
      <c r="AS2722" s="153">
        <f t="shared" si="508"/>
        <v>150</v>
      </c>
      <c r="AT2722" s="153">
        <f t="shared" si="492"/>
        <v>1</v>
      </c>
      <c r="AU2722" s="153">
        <f t="shared" si="493"/>
        <v>0</v>
      </c>
      <c r="AV2722" s="153">
        <f t="shared" si="494"/>
        <v>0</v>
      </c>
      <c r="BA2722">
        <f t="shared" si="509"/>
        <v>29</v>
      </c>
    </row>
    <row r="2723" spans="2:53" x14ac:dyDescent="0.25">
      <c r="B2723" s="155">
        <f t="shared" si="507"/>
        <v>45442.999305555553</v>
      </c>
      <c r="C2723" s="155">
        <f t="shared" si="497"/>
        <v>45442.999305555553</v>
      </c>
      <c r="D2723" s="152">
        <f t="shared" si="500"/>
        <v>9.8620000000000001</v>
      </c>
      <c r="E2723" s="152"/>
      <c r="F2723" s="152"/>
      <c r="G2723" s="152"/>
      <c r="H2723" s="152" t="e">
        <f t="shared" si="501"/>
        <v>#N/A</v>
      </c>
      <c r="I2723" s="152"/>
      <c r="J2723" s="152" t="e">
        <f t="shared" si="502"/>
        <v>#N/A</v>
      </c>
      <c r="K2723" s="152"/>
      <c r="L2723" s="152"/>
      <c r="M2723" s="152"/>
      <c r="N2723" s="152"/>
      <c r="O2723" s="152"/>
      <c r="P2723" s="152"/>
      <c r="Q2723" s="152"/>
      <c r="R2723" s="152"/>
      <c r="S2723" s="152"/>
      <c r="T2723" s="153" cm="1">
        <f t="array" ref="T2723">MATCH(1,(TDU_Info!$C$5:$C$111=$T$6)*(TDU_Info!$B$5:$B$111&lt;=$B2723),0)</f>
        <v>82</v>
      </c>
      <c r="U2723" s="152">
        <f>100*(INDEX(TDU_Info!$E$5:$E$111,$T2723)/T$11+INDEX(TDU_Info!$F$5:$F$111,$T2723))</f>
        <v>4.7517999999999994</v>
      </c>
      <c r="V2723" s="152" t="e">
        <v>#N/A</v>
      </c>
      <c r="W2723" s="152" t="e">
        <v>#N/A</v>
      </c>
      <c r="X2723" s="152">
        <v>9.9250000000000007</v>
      </c>
      <c r="Y2723" s="152">
        <v>9.9</v>
      </c>
      <c r="Z2723" s="152" t="e">
        <v>#N/A</v>
      </c>
      <c r="AA2723" s="152" t="e">
        <v>#N/A</v>
      </c>
      <c r="AB2723" s="152">
        <v>10.225</v>
      </c>
      <c r="AC2723" s="152">
        <v>10.29</v>
      </c>
      <c r="AD2723" s="152" t="e">
        <v>#N/A</v>
      </c>
      <c r="AE2723" s="152" t="e">
        <v>#N/A</v>
      </c>
      <c r="AF2723" s="152">
        <v>9.8620000000000001</v>
      </c>
      <c r="AG2723" s="152">
        <v>9.4030000000000005</v>
      </c>
      <c r="AH2723" s="152" t="e">
        <v>#N/A</v>
      </c>
      <c r="AI2723" s="152" t="e">
        <v>#N/A</v>
      </c>
      <c r="AJ2723" s="152">
        <v>10.162000000000001</v>
      </c>
      <c r="AK2723" s="152">
        <v>9.7929999999999993</v>
      </c>
      <c r="AL2723" s="152" t="e">
        <f t="shared" si="503"/>
        <v>#N/A</v>
      </c>
      <c r="AM2723" s="152" t="e">
        <f t="shared" si="504"/>
        <v>#N/A</v>
      </c>
      <c r="AN2723" s="152" t="e">
        <f>NA()</f>
        <v>#N/A</v>
      </c>
      <c r="AO2723" s="152" t="e">
        <f>NA()</f>
        <v>#N/A</v>
      </c>
      <c r="AP2723" s="152">
        <f t="shared" si="510"/>
        <v>7.5282</v>
      </c>
      <c r="AQ2723" s="152"/>
      <c r="AR2723" s="152"/>
      <c r="AS2723" s="153">
        <f t="shared" si="508"/>
        <v>151</v>
      </c>
      <c r="AT2723" s="153">
        <f t="shared" si="492"/>
        <v>1</v>
      </c>
      <c r="AU2723" s="153">
        <f t="shared" si="493"/>
        <v>0</v>
      </c>
      <c r="AV2723" s="153">
        <f t="shared" si="494"/>
        <v>0</v>
      </c>
      <c r="BA2723">
        <f t="shared" si="509"/>
        <v>30</v>
      </c>
    </row>
    <row r="2724" spans="2:53" x14ac:dyDescent="0.25">
      <c r="B2724" s="155">
        <f t="shared" si="507"/>
        <v>45443.999305555553</v>
      </c>
      <c r="C2724" s="155">
        <f t="shared" si="497"/>
        <v>45443.999305555553</v>
      </c>
      <c r="D2724" s="152">
        <f t="shared" si="500"/>
        <v>9.8800000000000008</v>
      </c>
      <c r="E2724" s="152"/>
      <c r="F2724" s="152"/>
      <c r="G2724" s="152"/>
      <c r="H2724" s="152" t="e">
        <f t="shared" si="501"/>
        <v>#N/A</v>
      </c>
      <c r="I2724" s="152"/>
      <c r="J2724" s="152" t="e">
        <f t="shared" si="502"/>
        <v>#N/A</v>
      </c>
      <c r="K2724" s="152"/>
      <c r="L2724" s="152"/>
      <c r="M2724" s="152"/>
      <c r="N2724" s="152"/>
      <c r="O2724" s="152"/>
      <c r="P2724" s="152"/>
      <c r="Q2724" s="152"/>
      <c r="R2724" s="152"/>
      <c r="S2724" s="152"/>
      <c r="T2724" s="153" cm="1">
        <f t="array" ref="T2724">MATCH(1,(TDU_Info!$C$5:$C$111=$T$6)*(TDU_Info!$B$5:$B$111&lt;=$B2724),0)</f>
        <v>82</v>
      </c>
      <c r="U2724" s="152">
        <f>100*(INDEX(TDU_Info!$E$5:$E$111,$T2724)/T$11+INDEX(TDU_Info!$F$5:$F$111,$T2724))</f>
        <v>4.7517999999999994</v>
      </c>
      <c r="V2724" s="152" t="e">
        <v>#N/A</v>
      </c>
      <c r="W2724" s="152" t="e">
        <v>#N/A</v>
      </c>
      <c r="X2724" s="152">
        <v>9.8800000000000008</v>
      </c>
      <c r="Y2724" s="152">
        <v>9.9</v>
      </c>
      <c r="Z2724" s="152" t="e">
        <v>#N/A</v>
      </c>
      <c r="AA2724" s="152" t="e">
        <v>#N/A</v>
      </c>
      <c r="AB2724" s="152">
        <v>10.6</v>
      </c>
      <c r="AC2724" s="152">
        <v>10.29</v>
      </c>
      <c r="AD2724" s="152" t="e">
        <v>#N/A</v>
      </c>
      <c r="AE2724" s="152" t="e">
        <v>#N/A</v>
      </c>
      <c r="AF2724" s="152">
        <v>9.8800000000000008</v>
      </c>
      <c r="AG2724" s="152">
        <v>9.4030000000000005</v>
      </c>
      <c r="AH2724" s="152" t="e">
        <v>#N/A</v>
      </c>
      <c r="AI2724" s="152" t="e">
        <v>#N/A</v>
      </c>
      <c r="AJ2724" s="152">
        <v>10.6</v>
      </c>
      <c r="AK2724" s="152">
        <v>9.7929999999999993</v>
      </c>
      <c r="AL2724" s="152" t="e">
        <f t="shared" si="503"/>
        <v>#N/A</v>
      </c>
      <c r="AM2724" s="152" t="e">
        <f t="shared" si="504"/>
        <v>#N/A</v>
      </c>
      <c r="AN2724" s="152" t="e">
        <f>NA()</f>
        <v>#N/A</v>
      </c>
      <c r="AO2724" s="152" t="e">
        <f>NA()</f>
        <v>#N/A</v>
      </c>
      <c r="AP2724" s="152">
        <f t="shared" si="510"/>
        <v>7.5282</v>
      </c>
      <c r="AQ2724" s="152"/>
      <c r="AR2724" s="152"/>
      <c r="AS2724" s="153">
        <f t="shared" si="508"/>
        <v>152</v>
      </c>
      <c r="AT2724" s="153">
        <f t="shared" si="492"/>
        <v>1</v>
      </c>
      <c r="AU2724" s="153">
        <f t="shared" si="493"/>
        <v>0</v>
      </c>
      <c r="AV2724" s="153">
        <f t="shared" si="494"/>
        <v>0</v>
      </c>
      <c r="BA2724">
        <f t="shared" si="509"/>
        <v>31</v>
      </c>
    </row>
    <row r="2725" spans="2:53" x14ac:dyDescent="0.25">
      <c r="B2725" s="155">
        <f t="shared" si="507"/>
        <v>45444.999305555553</v>
      </c>
      <c r="C2725" s="155">
        <f t="shared" si="497"/>
        <v>45444.999305555553</v>
      </c>
      <c r="D2725" s="152">
        <f t="shared" si="500"/>
        <v>9.8800000000000008</v>
      </c>
      <c r="E2725" s="152"/>
      <c r="F2725" s="152"/>
      <c r="G2725" s="152"/>
      <c r="H2725" s="152" t="e">
        <f t="shared" si="501"/>
        <v>#N/A</v>
      </c>
      <c r="I2725" s="152"/>
      <c r="J2725" s="152" t="e">
        <f t="shared" si="502"/>
        <v>#N/A</v>
      </c>
      <c r="K2725" s="152"/>
      <c r="L2725" s="152"/>
      <c r="M2725" s="152"/>
      <c r="N2725" s="152"/>
      <c r="O2725" s="152"/>
      <c r="P2725" s="152"/>
      <c r="Q2725" s="152"/>
      <c r="R2725" s="152"/>
      <c r="S2725" s="152"/>
      <c r="T2725" s="153" cm="1">
        <f t="array" ref="T2725">MATCH(1,(TDU_Info!$C$5:$C$111=$T$6)*(TDU_Info!$B$5:$B$111&lt;=$B2725),0)</f>
        <v>82</v>
      </c>
      <c r="U2725" s="152">
        <f>100*(INDEX(TDU_Info!$E$5:$E$111,$T2725)/T$11+INDEX(TDU_Info!$F$5:$F$111,$T2725))</f>
        <v>4.7517999999999994</v>
      </c>
      <c r="V2725" s="152" t="e">
        <v>#N/A</v>
      </c>
      <c r="W2725" s="152" t="e">
        <v>#N/A</v>
      </c>
      <c r="X2725" s="152">
        <v>9.8800000000000008</v>
      </c>
      <c r="Y2725" s="152">
        <v>9.9</v>
      </c>
      <c r="Z2725" s="152" t="e">
        <v>#N/A</v>
      </c>
      <c r="AA2725" s="152" t="e">
        <v>#N/A</v>
      </c>
      <c r="AB2725" s="152">
        <v>10.6</v>
      </c>
      <c r="AC2725" s="152">
        <v>10.29</v>
      </c>
      <c r="AD2725" s="152" t="e">
        <v>#N/A</v>
      </c>
      <c r="AE2725" s="152" t="e">
        <v>#N/A</v>
      </c>
      <c r="AF2725" s="152">
        <v>9.8800000000000008</v>
      </c>
      <c r="AG2725" s="152">
        <v>9.4030000000000005</v>
      </c>
      <c r="AH2725" s="152" t="e">
        <v>#N/A</v>
      </c>
      <c r="AI2725" s="152" t="e">
        <v>#N/A</v>
      </c>
      <c r="AJ2725" s="152">
        <v>10.6</v>
      </c>
      <c r="AK2725" s="152">
        <v>9.7929999999999993</v>
      </c>
      <c r="AL2725" s="152" t="e">
        <f t="shared" si="503"/>
        <v>#N/A</v>
      </c>
      <c r="AM2725" s="152" t="e">
        <f t="shared" si="504"/>
        <v>#N/A</v>
      </c>
      <c r="AN2725" s="152" t="e">
        <f>NA()</f>
        <v>#N/A</v>
      </c>
      <c r="AO2725" s="152" t="e">
        <f>NA()</f>
        <v>#N/A</v>
      </c>
      <c r="AP2725" s="152" t="e">
        <f t="shared" si="510"/>
        <v>#N/A</v>
      </c>
      <c r="AQ2725" s="152"/>
      <c r="AR2725" s="152"/>
      <c r="AS2725" s="153">
        <f t="shared" si="508"/>
        <v>153</v>
      </c>
      <c r="AT2725" s="153">
        <f t="shared" si="492"/>
        <v>1</v>
      </c>
      <c r="AU2725" s="153">
        <f t="shared" si="493"/>
        <v>0</v>
      </c>
      <c r="AV2725" s="153">
        <f t="shared" si="494"/>
        <v>0</v>
      </c>
      <c r="BA2725">
        <f t="shared" si="509"/>
        <v>1</v>
      </c>
    </row>
    <row r="2726" spans="2:53" x14ac:dyDescent="0.25">
      <c r="B2726" s="155">
        <f t="shared" si="507"/>
        <v>45445.999305555553</v>
      </c>
      <c r="C2726" s="155">
        <f t="shared" si="497"/>
        <v>45445.999305555553</v>
      </c>
      <c r="D2726" s="152">
        <f t="shared" si="500"/>
        <v>9.8800000000000008</v>
      </c>
      <c r="E2726" s="152"/>
      <c r="F2726" s="152"/>
      <c r="G2726" s="152"/>
      <c r="H2726" s="152" t="e">
        <f t="shared" si="501"/>
        <v>#N/A</v>
      </c>
      <c r="I2726" s="152"/>
      <c r="J2726" s="152" t="e">
        <f t="shared" si="502"/>
        <v>#N/A</v>
      </c>
      <c r="K2726" s="152"/>
      <c r="L2726" s="152"/>
      <c r="M2726" s="152"/>
      <c r="N2726" s="152"/>
      <c r="O2726" s="152"/>
      <c r="P2726" s="152"/>
      <c r="Q2726" s="152"/>
      <c r="R2726" s="152"/>
      <c r="S2726" s="152"/>
      <c r="T2726" s="153" cm="1">
        <f t="array" ref="T2726">MATCH(1,(TDU_Info!$C$5:$C$111=$T$6)*(TDU_Info!$B$5:$B$111&lt;=$B2726),0)</f>
        <v>82</v>
      </c>
      <c r="U2726" s="152">
        <f>100*(INDEX(TDU_Info!$E$5:$E$111,$T2726)/T$11+INDEX(TDU_Info!$F$5:$F$111,$T2726))</f>
        <v>4.7517999999999994</v>
      </c>
      <c r="V2726" s="152" t="e">
        <v>#N/A</v>
      </c>
      <c r="W2726" s="152" t="e">
        <v>#N/A</v>
      </c>
      <c r="X2726" s="152">
        <v>9.8800000000000008</v>
      </c>
      <c r="Y2726" s="152">
        <v>9.9</v>
      </c>
      <c r="Z2726" s="152" t="e">
        <v>#N/A</v>
      </c>
      <c r="AA2726" s="152" t="e">
        <v>#N/A</v>
      </c>
      <c r="AB2726" s="152">
        <v>10.6</v>
      </c>
      <c r="AC2726" s="152">
        <v>10.29</v>
      </c>
      <c r="AD2726" s="152" t="e">
        <v>#N/A</v>
      </c>
      <c r="AE2726" s="152" t="e">
        <v>#N/A</v>
      </c>
      <c r="AF2726" s="152">
        <v>9.8800000000000008</v>
      </c>
      <c r="AG2726" s="152">
        <v>9.4030000000000005</v>
      </c>
      <c r="AH2726" s="152" t="e">
        <v>#N/A</v>
      </c>
      <c r="AI2726" s="152" t="e">
        <v>#N/A</v>
      </c>
      <c r="AJ2726" s="152">
        <v>10.6</v>
      </c>
      <c r="AK2726" s="152">
        <v>9.7929999999999993</v>
      </c>
      <c r="AL2726" s="152" t="e">
        <f t="shared" si="503"/>
        <v>#N/A</v>
      </c>
      <c r="AM2726" s="152" t="e">
        <f t="shared" si="504"/>
        <v>#N/A</v>
      </c>
      <c r="AN2726" s="152" t="e">
        <f>NA()</f>
        <v>#N/A</v>
      </c>
      <c r="AO2726" s="152" t="e">
        <f>NA()</f>
        <v>#N/A</v>
      </c>
      <c r="AP2726" s="152">
        <f t="shared" si="510"/>
        <v>7.5282</v>
      </c>
      <c r="AQ2726" s="152"/>
      <c r="AR2726" s="152"/>
      <c r="AS2726" s="153">
        <f t="shared" si="508"/>
        <v>154</v>
      </c>
      <c r="AT2726" s="153">
        <f t="shared" si="492"/>
        <v>1</v>
      </c>
      <c r="AU2726" s="153">
        <f t="shared" si="493"/>
        <v>0</v>
      </c>
      <c r="AV2726" s="153">
        <f t="shared" si="494"/>
        <v>0</v>
      </c>
      <c r="BA2726">
        <f t="shared" si="509"/>
        <v>2</v>
      </c>
    </row>
    <row r="2727" spans="2:53" x14ac:dyDescent="0.25">
      <c r="B2727" s="155">
        <f t="shared" si="507"/>
        <v>45446.999305555553</v>
      </c>
      <c r="C2727" s="155">
        <f t="shared" si="497"/>
        <v>45446.999305555553</v>
      </c>
      <c r="D2727" s="152">
        <f t="shared" si="500"/>
        <v>9.8800000000000008</v>
      </c>
      <c r="E2727" s="152"/>
      <c r="F2727" s="152"/>
      <c r="G2727" s="152"/>
      <c r="H2727" s="152" t="e">
        <f t="shared" si="501"/>
        <v>#N/A</v>
      </c>
      <c r="I2727" s="152"/>
      <c r="J2727" s="152" t="e">
        <f t="shared" si="502"/>
        <v>#N/A</v>
      </c>
      <c r="K2727" s="152"/>
      <c r="L2727" s="152"/>
      <c r="M2727" s="152"/>
      <c r="N2727" s="152"/>
      <c r="O2727" s="152"/>
      <c r="P2727" s="152"/>
      <c r="Q2727" s="152"/>
      <c r="R2727" s="152"/>
      <c r="S2727" s="152"/>
      <c r="T2727" s="153" cm="1">
        <f t="array" ref="T2727">MATCH(1,(TDU_Info!$C$5:$C$111=$T$6)*(TDU_Info!$B$5:$B$111&lt;=$B2727),0)</f>
        <v>82</v>
      </c>
      <c r="U2727" s="152">
        <f>100*(INDEX(TDU_Info!$E$5:$E$111,$T2727)/T$11+INDEX(TDU_Info!$F$5:$F$111,$T2727))</f>
        <v>4.7517999999999994</v>
      </c>
      <c r="V2727" s="152" t="e">
        <v>#N/A</v>
      </c>
      <c r="W2727" s="152" t="e">
        <v>#N/A</v>
      </c>
      <c r="X2727" s="152">
        <v>9.8800000000000008</v>
      </c>
      <c r="Y2727" s="152">
        <v>9.9</v>
      </c>
      <c r="Z2727" s="152" t="e">
        <v>#N/A</v>
      </c>
      <c r="AA2727" s="152" t="e">
        <v>#N/A</v>
      </c>
      <c r="AB2727" s="152">
        <v>10.6</v>
      </c>
      <c r="AC2727" s="152">
        <v>10.29</v>
      </c>
      <c r="AD2727" s="152" t="e">
        <v>#N/A</v>
      </c>
      <c r="AE2727" s="152" t="e">
        <v>#N/A</v>
      </c>
      <c r="AF2727" s="152">
        <v>9.8800000000000008</v>
      </c>
      <c r="AG2727" s="152">
        <v>9.4030000000000005</v>
      </c>
      <c r="AH2727" s="152" t="e">
        <v>#N/A</v>
      </c>
      <c r="AI2727" s="152" t="e">
        <v>#N/A</v>
      </c>
      <c r="AJ2727" s="152">
        <v>10.6</v>
      </c>
      <c r="AK2727" s="152">
        <v>9.7929999999999993</v>
      </c>
      <c r="AL2727" s="152" t="e">
        <f t="shared" si="503"/>
        <v>#N/A</v>
      </c>
      <c r="AM2727" s="152" t="e">
        <f t="shared" si="504"/>
        <v>#N/A</v>
      </c>
      <c r="AN2727" s="152" t="e">
        <f>NA()</f>
        <v>#N/A</v>
      </c>
      <c r="AO2727" s="152" t="e">
        <f>NA()</f>
        <v>#N/A</v>
      </c>
      <c r="AP2727" s="152">
        <f t="shared" si="510"/>
        <v>7.5282</v>
      </c>
      <c r="AQ2727" s="152"/>
      <c r="AR2727" s="152"/>
      <c r="AS2727" s="153">
        <f t="shared" si="508"/>
        <v>155</v>
      </c>
      <c r="AT2727" s="153">
        <f t="shared" si="492"/>
        <v>1</v>
      </c>
      <c r="AU2727" s="153">
        <f t="shared" si="493"/>
        <v>0</v>
      </c>
      <c r="AV2727" s="153">
        <f t="shared" si="494"/>
        <v>0</v>
      </c>
      <c r="BA2727">
        <f t="shared" si="509"/>
        <v>3</v>
      </c>
    </row>
    <row r="2728" spans="2:53" x14ac:dyDescent="0.25">
      <c r="B2728" s="155">
        <f t="shared" si="507"/>
        <v>45447.999305555553</v>
      </c>
      <c r="C2728" s="155">
        <f t="shared" si="497"/>
        <v>45447.999305555553</v>
      </c>
      <c r="D2728" s="152">
        <f t="shared" si="500"/>
        <v>10.37</v>
      </c>
      <c r="E2728" s="152"/>
      <c r="F2728" s="152"/>
      <c r="G2728" s="152"/>
      <c r="H2728" s="152" t="e">
        <f t="shared" si="501"/>
        <v>#N/A</v>
      </c>
      <c r="I2728" s="152"/>
      <c r="J2728" s="152" t="e">
        <f t="shared" si="502"/>
        <v>#N/A</v>
      </c>
      <c r="K2728" s="152"/>
      <c r="L2728" s="152"/>
      <c r="M2728" s="152"/>
      <c r="N2728" s="152"/>
      <c r="O2728" s="152"/>
      <c r="P2728" s="152"/>
      <c r="Q2728" s="152"/>
      <c r="R2728" s="152"/>
      <c r="S2728" s="152"/>
      <c r="T2728" s="153" cm="1">
        <f t="array" ref="T2728">MATCH(1,(TDU_Info!$C$5:$C$111=$T$6)*(TDU_Info!$B$5:$B$111&lt;=$B2728),0)</f>
        <v>82</v>
      </c>
      <c r="U2728" s="152">
        <f>100*(INDEX(TDU_Info!$E$5:$E$111,$T2728)/T$11+INDEX(TDU_Info!$F$5:$F$111,$T2728))</f>
        <v>4.7517999999999994</v>
      </c>
      <c r="V2728" s="152" t="e">
        <v>#N/A</v>
      </c>
      <c r="W2728" s="152">
        <v>10.087</v>
      </c>
      <c r="X2728" s="152">
        <v>10.37</v>
      </c>
      <c r="Y2728" s="152">
        <v>9.9</v>
      </c>
      <c r="Z2728" s="152" t="e">
        <v>#N/A</v>
      </c>
      <c r="AA2728" s="152">
        <v>10.476000000000001</v>
      </c>
      <c r="AB2728" s="152">
        <v>11.1</v>
      </c>
      <c r="AC2728" s="152">
        <v>10.29</v>
      </c>
      <c r="AD2728" s="152" t="e">
        <v>#N/A</v>
      </c>
      <c r="AE2728" s="152">
        <v>9.6940000000000008</v>
      </c>
      <c r="AF2728" s="152">
        <v>10.37</v>
      </c>
      <c r="AG2728" s="152">
        <v>9.4030000000000005</v>
      </c>
      <c r="AH2728" s="152" t="e">
        <v>#N/A</v>
      </c>
      <c r="AI2728" s="152">
        <v>10.084</v>
      </c>
      <c r="AJ2728" s="152">
        <v>11.1</v>
      </c>
      <c r="AK2728" s="152">
        <v>9.7929999999999993</v>
      </c>
      <c r="AL2728" s="152" t="e">
        <f t="shared" si="503"/>
        <v>#N/A</v>
      </c>
      <c r="AM2728" s="152" t="e">
        <f t="shared" si="504"/>
        <v>#N/A</v>
      </c>
      <c r="AN2728" s="152" t="e">
        <f>NA()</f>
        <v>#N/A</v>
      </c>
      <c r="AO2728" s="152" t="e">
        <f>NA()</f>
        <v>#N/A</v>
      </c>
      <c r="AP2728" s="152">
        <f t="shared" si="510"/>
        <v>7.5282</v>
      </c>
      <c r="AQ2728" s="152"/>
      <c r="AR2728" s="152"/>
      <c r="AS2728" s="153">
        <f t="shared" si="508"/>
        <v>156</v>
      </c>
      <c r="AT2728" s="153">
        <f t="shared" si="492"/>
        <v>1</v>
      </c>
      <c r="AU2728" s="153">
        <f t="shared" si="493"/>
        <v>0</v>
      </c>
      <c r="AV2728" s="153">
        <f t="shared" si="494"/>
        <v>0</v>
      </c>
      <c r="BA2728">
        <f t="shared" si="509"/>
        <v>4</v>
      </c>
    </row>
    <row r="2729" spans="2:53" x14ac:dyDescent="0.25">
      <c r="B2729" s="155">
        <f t="shared" si="507"/>
        <v>45448.999305555553</v>
      </c>
      <c r="C2729" s="155">
        <f t="shared" si="497"/>
        <v>45448.999305555553</v>
      </c>
      <c r="D2729" s="152">
        <f t="shared" si="500"/>
        <v>10.37</v>
      </c>
      <c r="E2729" s="152"/>
      <c r="F2729" s="152"/>
      <c r="G2729" s="152"/>
      <c r="H2729" s="152" t="e">
        <f t="shared" si="501"/>
        <v>#N/A</v>
      </c>
      <c r="I2729" s="152"/>
      <c r="J2729" s="152" t="e">
        <f t="shared" si="502"/>
        <v>#N/A</v>
      </c>
      <c r="K2729" s="152"/>
      <c r="L2729" s="152"/>
      <c r="M2729" s="152"/>
      <c r="N2729" s="152"/>
      <c r="O2729" s="152"/>
      <c r="P2729" s="152"/>
      <c r="Q2729" s="152"/>
      <c r="R2729" s="152"/>
      <c r="S2729" s="152"/>
      <c r="T2729" s="153" cm="1">
        <f t="array" ref="T2729">MATCH(1,(TDU_Info!$C$5:$C$111=$T$6)*(TDU_Info!$B$5:$B$111&lt;=$B2729),0)</f>
        <v>82</v>
      </c>
      <c r="U2729" s="152">
        <f>100*(INDEX(TDU_Info!$E$5:$E$111,$T2729)/T$11+INDEX(TDU_Info!$F$5:$F$111,$T2729))</f>
        <v>4.7517999999999994</v>
      </c>
      <c r="V2729" s="152" t="e">
        <v>#N/A</v>
      </c>
      <c r="W2729" s="152">
        <v>10.087</v>
      </c>
      <c r="X2729" s="152">
        <v>10.37</v>
      </c>
      <c r="Y2729" s="152">
        <v>9.9</v>
      </c>
      <c r="Z2729" s="152" t="e">
        <v>#N/A</v>
      </c>
      <c r="AA2729" s="152">
        <v>10.476000000000001</v>
      </c>
      <c r="AB2729" s="152">
        <v>11.1</v>
      </c>
      <c r="AC2729" s="152">
        <v>10.29</v>
      </c>
      <c r="AD2729" s="152" t="e">
        <v>#N/A</v>
      </c>
      <c r="AE2729" s="152">
        <v>9.6940000000000008</v>
      </c>
      <c r="AF2729" s="152">
        <v>10.37</v>
      </c>
      <c r="AG2729" s="152">
        <v>9.4030000000000005</v>
      </c>
      <c r="AH2729" s="152" t="e">
        <v>#N/A</v>
      </c>
      <c r="AI2729" s="152">
        <v>10.084</v>
      </c>
      <c r="AJ2729" s="152">
        <v>11.1</v>
      </c>
      <c r="AK2729" s="152">
        <v>9.7929999999999993</v>
      </c>
      <c r="AL2729" s="152" t="e">
        <f t="shared" si="503"/>
        <v>#N/A</v>
      </c>
      <c r="AM2729" s="152" t="e">
        <f t="shared" si="504"/>
        <v>#N/A</v>
      </c>
      <c r="AN2729" s="152" t="e">
        <f>NA()</f>
        <v>#N/A</v>
      </c>
      <c r="AO2729" s="152" t="e">
        <f>NA()</f>
        <v>#N/A</v>
      </c>
      <c r="AP2729" s="152">
        <f t="shared" si="510"/>
        <v>7.5282</v>
      </c>
      <c r="AQ2729" s="152"/>
      <c r="AR2729" s="152"/>
      <c r="AS2729" s="153">
        <f t="shared" si="508"/>
        <v>157</v>
      </c>
      <c r="AT2729" s="153">
        <f t="shared" si="492"/>
        <v>1</v>
      </c>
      <c r="AU2729" s="153">
        <f t="shared" si="493"/>
        <v>0</v>
      </c>
      <c r="AV2729" s="153">
        <f t="shared" si="494"/>
        <v>0</v>
      </c>
      <c r="BA2729">
        <f t="shared" si="509"/>
        <v>5</v>
      </c>
    </row>
    <row r="2730" spans="2:53" x14ac:dyDescent="0.25">
      <c r="B2730" s="155">
        <f t="shared" si="507"/>
        <v>45449.999305555553</v>
      </c>
      <c r="C2730" s="155">
        <f t="shared" si="497"/>
        <v>45449.999305555553</v>
      </c>
      <c r="D2730" s="152">
        <f t="shared" si="500"/>
        <v>10.37</v>
      </c>
      <c r="E2730" s="152"/>
      <c r="F2730" s="152"/>
      <c r="G2730" s="152"/>
      <c r="H2730" s="152" t="e">
        <f t="shared" si="501"/>
        <v>#N/A</v>
      </c>
      <c r="I2730" s="152"/>
      <c r="J2730" s="152" t="e">
        <f t="shared" si="502"/>
        <v>#N/A</v>
      </c>
      <c r="K2730" s="152"/>
      <c r="L2730" s="152"/>
      <c r="M2730" s="152"/>
      <c r="N2730" s="152"/>
      <c r="O2730" s="152"/>
      <c r="P2730" s="152"/>
      <c r="Q2730" s="152"/>
      <c r="R2730" s="152"/>
      <c r="S2730" s="152"/>
      <c r="T2730" s="153" cm="1">
        <f t="array" ref="T2730">MATCH(1,(TDU_Info!$C$5:$C$111=$T$6)*(TDU_Info!$B$5:$B$111&lt;=$B2730),0)</f>
        <v>82</v>
      </c>
      <c r="U2730" s="152">
        <f>100*(INDEX(TDU_Info!$E$5:$E$111,$T2730)/T$11+INDEX(TDU_Info!$F$5:$F$111,$T2730))</f>
        <v>4.7517999999999994</v>
      </c>
      <c r="V2730" s="152" t="e">
        <v>#N/A</v>
      </c>
      <c r="W2730" s="152">
        <v>10.087</v>
      </c>
      <c r="X2730" s="152">
        <v>10.37</v>
      </c>
      <c r="Y2730" s="152">
        <v>10.095000000000001</v>
      </c>
      <c r="Z2730" s="152" t="e">
        <v>#N/A</v>
      </c>
      <c r="AA2730" s="152">
        <v>10.476000000000001</v>
      </c>
      <c r="AB2730" s="152">
        <v>11.1</v>
      </c>
      <c r="AC2730" s="152">
        <v>10.484999999999999</v>
      </c>
      <c r="AD2730" s="152" t="e">
        <v>#N/A</v>
      </c>
      <c r="AE2730" s="152">
        <v>9.6940000000000008</v>
      </c>
      <c r="AF2730" s="152">
        <v>10.37</v>
      </c>
      <c r="AG2730" s="152">
        <v>9.5980000000000008</v>
      </c>
      <c r="AH2730" s="152" t="e">
        <v>#N/A</v>
      </c>
      <c r="AI2730" s="152">
        <v>10.084</v>
      </c>
      <c r="AJ2730" s="152">
        <v>11.1</v>
      </c>
      <c r="AK2730" s="152">
        <v>9.9879999999999995</v>
      </c>
      <c r="AL2730" s="152" t="e">
        <f t="shared" si="503"/>
        <v>#N/A</v>
      </c>
      <c r="AM2730" s="152" t="e">
        <f t="shared" si="504"/>
        <v>#N/A</v>
      </c>
      <c r="AN2730" s="152" t="e">
        <f>NA()</f>
        <v>#N/A</v>
      </c>
      <c r="AO2730" s="152" t="e">
        <f>NA()</f>
        <v>#N/A</v>
      </c>
      <c r="AP2730" s="152">
        <f t="shared" si="510"/>
        <v>7.5282</v>
      </c>
      <c r="AQ2730" s="152"/>
      <c r="AR2730" s="152"/>
      <c r="AS2730" s="153">
        <f t="shared" si="508"/>
        <v>158</v>
      </c>
      <c r="AT2730" s="153">
        <f t="shared" si="492"/>
        <v>1</v>
      </c>
      <c r="AU2730" s="153">
        <f t="shared" si="493"/>
        <v>0</v>
      </c>
      <c r="AV2730" s="153">
        <f t="shared" si="494"/>
        <v>0</v>
      </c>
      <c r="BA2730">
        <f t="shared" si="509"/>
        <v>6</v>
      </c>
    </row>
    <row r="2731" spans="2:53" x14ac:dyDescent="0.25">
      <c r="B2731" s="155">
        <f t="shared" si="507"/>
        <v>45450.999305555553</v>
      </c>
      <c r="C2731" s="155">
        <f t="shared" si="497"/>
        <v>45450.999305555553</v>
      </c>
      <c r="D2731" s="152">
        <f t="shared" si="500"/>
        <v>10.37</v>
      </c>
      <c r="E2731" s="152"/>
      <c r="F2731" s="152"/>
      <c r="G2731" s="152"/>
      <c r="H2731" s="152" t="e">
        <f t="shared" si="501"/>
        <v>#N/A</v>
      </c>
      <c r="I2731" s="152"/>
      <c r="J2731" s="152" t="e">
        <f t="shared" si="502"/>
        <v>#N/A</v>
      </c>
      <c r="K2731" s="152"/>
      <c r="L2731" s="152"/>
      <c r="M2731" s="152"/>
      <c r="N2731" s="152"/>
      <c r="O2731" s="152"/>
      <c r="P2731" s="152"/>
      <c r="Q2731" s="152"/>
      <c r="R2731" s="152"/>
      <c r="S2731" s="152"/>
      <c r="T2731" s="153" cm="1">
        <f t="array" ref="T2731">MATCH(1,(TDU_Info!$C$5:$C$111=$T$6)*(TDU_Info!$B$5:$B$111&lt;=$B2731),0)</f>
        <v>82</v>
      </c>
      <c r="U2731" s="152">
        <f>100*(INDEX(TDU_Info!$E$5:$E$111,$T2731)/T$11+INDEX(TDU_Info!$F$5:$F$111,$T2731))</f>
        <v>4.7517999999999994</v>
      </c>
      <c r="V2731" s="152" t="e">
        <v>#N/A</v>
      </c>
      <c r="W2731" s="152">
        <v>10.087</v>
      </c>
      <c r="X2731" s="152">
        <v>10.37</v>
      </c>
      <c r="Y2731" s="152">
        <v>10.095000000000001</v>
      </c>
      <c r="Z2731" s="152" t="e">
        <v>#N/A</v>
      </c>
      <c r="AA2731" s="152">
        <v>10.476000000000001</v>
      </c>
      <c r="AB2731" s="152">
        <v>11.1</v>
      </c>
      <c r="AC2731" s="152">
        <v>10.484999999999999</v>
      </c>
      <c r="AD2731" s="152" t="e">
        <v>#N/A</v>
      </c>
      <c r="AE2731" s="152">
        <v>9.6940000000000008</v>
      </c>
      <c r="AF2731" s="152">
        <v>10.37</v>
      </c>
      <c r="AG2731" s="152">
        <v>9.5980000000000008</v>
      </c>
      <c r="AH2731" s="152" t="e">
        <v>#N/A</v>
      </c>
      <c r="AI2731" s="152">
        <v>10.084</v>
      </c>
      <c r="AJ2731" s="152">
        <v>11.1</v>
      </c>
      <c r="AK2731" s="152">
        <v>9.9879999999999995</v>
      </c>
      <c r="AL2731" s="152" t="e">
        <f t="shared" si="503"/>
        <v>#N/A</v>
      </c>
      <c r="AM2731" s="152" t="e">
        <f t="shared" si="504"/>
        <v>#N/A</v>
      </c>
      <c r="AN2731" s="152" t="e">
        <f>NA()</f>
        <v>#N/A</v>
      </c>
      <c r="AO2731" s="152" t="e">
        <f>NA()</f>
        <v>#N/A</v>
      </c>
      <c r="AP2731" s="152">
        <f t="shared" si="510"/>
        <v>7.5282</v>
      </c>
      <c r="AQ2731" s="152"/>
      <c r="AR2731" s="152"/>
      <c r="AS2731" s="153">
        <f t="shared" si="508"/>
        <v>159</v>
      </c>
      <c r="AT2731" s="153">
        <f t="shared" si="492"/>
        <v>1</v>
      </c>
      <c r="AU2731" s="153">
        <f t="shared" si="493"/>
        <v>0</v>
      </c>
      <c r="AV2731" s="153">
        <f t="shared" si="494"/>
        <v>0</v>
      </c>
      <c r="BA2731">
        <f t="shared" si="509"/>
        <v>7</v>
      </c>
    </row>
    <row r="2732" spans="2:53" x14ac:dyDescent="0.25">
      <c r="B2732" s="155">
        <f t="shared" si="507"/>
        <v>45451.999305555553</v>
      </c>
      <c r="C2732" s="155">
        <f t="shared" si="497"/>
        <v>45451.999305555553</v>
      </c>
      <c r="D2732" s="152">
        <f t="shared" si="500"/>
        <v>10.37</v>
      </c>
      <c r="E2732" s="152"/>
      <c r="F2732" s="152"/>
      <c r="G2732" s="152"/>
      <c r="H2732" s="152" t="e">
        <f t="shared" si="501"/>
        <v>#N/A</v>
      </c>
      <c r="I2732" s="152"/>
      <c r="J2732" s="152" t="e">
        <f t="shared" si="502"/>
        <v>#N/A</v>
      </c>
      <c r="K2732" s="152"/>
      <c r="L2732" s="152"/>
      <c r="M2732" s="152"/>
      <c r="N2732" s="152"/>
      <c r="O2732" s="152"/>
      <c r="P2732" s="152"/>
      <c r="Q2732" s="152"/>
      <c r="R2732" s="152"/>
      <c r="S2732" s="152"/>
      <c r="T2732" s="153" cm="1">
        <f t="array" ref="T2732">MATCH(1,(TDU_Info!$C$5:$C$111=$T$6)*(TDU_Info!$B$5:$B$111&lt;=$B2732),0)</f>
        <v>82</v>
      </c>
      <c r="U2732" s="152">
        <f>100*(INDEX(TDU_Info!$E$5:$E$111,$T2732)/T$11+INDEX(TDU_Info!$F$5:$F$111,$T2732))</f>
        <v>4.7517999999999994</v>
      </c>
      <c r="V2732" s="152" t="e">
        <v>#N/A</v>
      </c>
      <c r="W2732" s="152">
        <v>10.087</v>
      </c>
      <c r="X2732" s="152">
        <v>10.37</v>
      </c>
      <c r="Y2732" s="152">
        <v>10.095000000000001</v>
      </c>
      <c r="Z2732" s="152" t="e">
        <v>#N/A</v>
      </c>
      <c r="AA2732" s="152">
        <v>10.476000000000001</v>
      </c>
      <c r="AB2732" s="152">
        <v>11.1</v>
      </c>
      <c r="AC2732" s="152">
        <v>10.484999999999999</v>
      </c>
      <c r="AD2732" s="152" t="e">
        <v>#N/A</v>
      </c>
      <c r="AE2732" s="152">
        <v>9.6940000000000008</v>
      </c>
      <c r="AF2732" s="152">
        <v>10.37</v>
      </c>
      <c r="AG2732" s="152">
        <v>9.5980000000000008</v>
      </c>
      <c r="AH2732" s="152" t="e">
        <v>#N/A</v>
      </c>
      <c r="AI2732" s="152">
        <v>10.084</v>
      </c>
      <c r="AJ2732" s="152">
        <v>11.1</v>
      </c>
      <c r="AK2732" s="152">
        <v>9.9879999999999995</v>
      </c>
      <c r="AL2732" s="152" t="e">
        <f t="shared" si="503"/>
        <v>#N/A</v>
      </c>
      <c r="AM2732" s="152" t="e">
        <f t="shared" si="504"/>
        <v>#N/A</v>
      </c>
      <c r="AN2732" s="152" t="e">
        <f>NA()</f>
        <v>#N/A</v>
      </c>
      <c r="AO2732" s="152" t="e">
        <f>NA()</f>
        <v>#N/A</v>
      </c>
      <c r="AP2732" s="152">
        <f t="shared" si="510"/>
        <v>7.5282</v>
      </c>
      <c r="AQ2732" s="152"/>
      <c r="AR2732" s="152"/>
      <c r="AS2732" s="153">
        <f t="shared" si="508"/>
        <v>160</v>
      </c>
      <c r="AT2732" s="153">
        <f t="shared" si="492"/>
        <v>1</v>
      </c>
      <c r="AU2732" s="153">
        <f t="shared" si="493"/>
        <v>0</v>
      </c>
      <c r="AV2732" s="153">
        <f t="shared" si="494"/>
        <v>0</v>
      </c>
      <c r="BA2732">
        <f t="shared" si="509"/>
        <v>8</v>
      </c>
    </row>
    <row r="2733" spans="2:53" x14ac:dyDescent="0.25">
      <c r="B2733" s="155">
        <f t="shared" si="507"/>
        <v>45452.999305555553</v>
      </c>
      <c r="C2733" s="155">
        <f t="shared" si="497"/>
        <v>45452.999305555553</v>
      </c>
      <c r="D2733" s="152">
        <f t="shared" si="500"/>
        <v>10.37</v>
      </c>
      <c r="E2733" s="152"/>
      <c r="F2733" s="152"/>
      <c r="G2733" s="152"/>
      <c r="H2733" s="152" t="e">
        <f t="shared" si="501"/>
        <v>#N/A</v>
      </c>
      <c r="I2733" s="152"/>
      <c r="J2733" s="152" t="e">
        <f t="shared" si="502"/>
        <v>#N/A</v>
      </c>
      <c r="K2733" s="152"/>
      <c r="L2733" s="152"/>
      <c r="M2733" s="152"/>
      <c r="N2733" s="152"/>
      <c r="O2733" s="152"/>
      <c r="P2733" s="152"/>
      <c r="Q2733" s="152"/>
      <c r="R2733" s="152"/>
      <c r="S2733" s="152"/>
      <c r="T2733" s="153" cm="1">
        <f t="array" ref="T2733">MATCH(1,(TDU_Info!$C$5:$C$111=$T$6)*(TDU_Info!$B$5:$B$111&lt;=$B2733),0)</f>
        <v>82</v>
      </c>
      <c r="U2733" s="152">
        <f>100*(INDEX(TDU_Info!$E$5:$E$111,$T2733)/T$11+INDEX(TDU_Info!$F$5:$F$111,$T2733))</f>
        <v>4.7517999999999994</v>
      </c>
      <c r="V2733" s="152" t="e">
        <v>#N/A</v>
      </c>
      <c r="W2733" s="152">
        <v>10.087</v>
      </c>
      <c r="X2733" s="152">
        <v>10.37</v>
      </c>
      <c r="Y2733" s="152">
        <v>10.095000000000001</v>
      </c>
      <c r="Z2733" s="152" t="e">
        <v>#N/A</v>
      </c>
      <c r="AA2733" s="152">
        <v>10.476000000000001</v>
      </c>
      <c r="AB2733" s="152">
        <v>11.1</v>
      </c>
      <c r="AC2733" s="152">
        <v>10.484999999999999</v>
      </c>
      <c r="AD2733" s="152" t="e">
        <v>#N/A</v>
      </c>
      <c r="AE2733" s="152">
        <v>9.6940000000000008</v>
      </c>
      <c r="AF2733" s="152">
        <v>10.37</v>
      </c>
      <c r="AG2733" s="152">
        <v>9.5980000000000008</v>
      </c>
      <c r="AH2733" s="152" t="e">
        <v>#N/A</v>
      </c>
      <c r="AI2733" s="152">
        <v>10.084</v>
      </c>
      <c r="AJ2733" s="152">
        <v>11.1</v>
      </c>
      <c r="AK2733" s="152">
        <v>9.9879999999999995</v>
      </c>
      <c r="AL2733" s="152" t="e">
        <f t="shared" si="503"/>
        <v>#N/A</v>
      </c>
      <c r="AM2733" s="152" t="e">
        <f t="shared" si="504"/>
        <v>#N/A</v>
      </c>
      <c r="AN2733" s="152" t="e">
        <f>NA()</f>
        <v>#N/A</v>
      </c>
      <c r="AO2733" s="152" t="e">
        <f>NA()</f>
        <v>#N/A</v>
      </c>
      <c r="AP2733" s="152">
        <f t="shared" si="510"/>
        <v>7.5282</v>
      </c>
      <c r="AQ2733" s="152"/>
      <c r="AR2733" s="152"/>
      <c r="AS2733" s="153">
        <f t="shared" si="508"/>
        <v>161</v>
      </c>
      <c r="AT2733" s="153">
        <f t="shared" si="492"/>
        <v>1</v>
      </c>
      <c r="AU2733" s="153">
        <f t="shared" si="493"/>
        <v>0</v>
      </c>
      <c r="AV2733" s="153">
        <f t="shared" si="494"/>
        <v>0</v>
      </c>
      <c r="BA2733">
        <f t="shared" si="509"/>
        <v>9</v>
      </c>
    </row>
    <row r="2734" spans="2:53" x14ac:dyDescent="0.25">
      <c r="B2734" s="155">
        <f t="shared" si="507"/>
        <v>45453.999305555553</v>
      </c>
      <c r="C2734" s="155">
        <f t="shared" si="497"/>
        <v>45453.999305555553</v>
      </c>
      <c r="D2734" s="152">
        <f t="shared" si="500"/>
        <v>10.37</v>
      </c>
      <c r="E2734" s="152"/>
      <c r="F2734" s="152"/>
      <c r="G2734" s="152"/>
      <c r="H2734" s="152" t="e">
        <f t="shared" si="501"/>
        <v>#N/A</v>
      </c>
      <c r="I2734" s="152"/>
      <c r="J2734" s="152" t="e">
        <f t="shared" si="502"/>
        <v>#N/A</v>
      </c>
      <c r="K2734" s="152"/>
      <c r="L2734" s="152"/>
      <c r="M2734" s="152"/>
      <c r="N2734" s="152"/>
      <c r="O2734" s="152"/>
      <c r="P2734" s="152"/>
      <c r="Q2734" s="152"/>
      <c r="R2734" s="152"/>
      <c r="S2734" s="152"/>
      <c r="T2734" s="153" cm="1">
        <f t="array" ref="T2734">MATCH(1,(TDU_Info!$C$5:$C$111=$T$6)*(TDU_Info!$B$5:$B$111&lt;=$B2734),0)</f>
        <v>82</v>
      </c>
      <c r="U2734" s="152">
        <f>100*(INDEX(TDU_Info!$E$5:$E$111,$T2734)/T$11+INDEX(TDU_Info!$F$5:$F$111,$T2734))</f>
        <v>4.7517999999999994</v>
      </c>
      <c r="V2734" s="152" t="e">
        <v>#N/A</v>
      </c>
      <c r="W2734" s="152">
        <v>10.087</v>
      </c>
      <c r="X2734" s="152">
        <v>10.37</v>
      </c>
      <c r="Y2734" s="152">
        <v>10.095000000000001</v>
      </c>
      <c r="Z2734" s="152" t="e">
        <v>#N/A</v>
      </c>
      <c r="AA2734" s="152">
        <v>10.476000000000001</v>
      </c>
      <c r="AB2734" s="152">
        <v>11.1</v>
      </c>
      <c r="AC2734" s="152">
        <v>10.484999999999999</v>
      </c>
      <c r="AD2734" s="152" t="e">
        <v>#N/A</v>
      </c>
      <c r="AE2734" s="152">
        <v>9.6940000000000008</v>
      </c>
      <c r="AF2734" s="152">
        <v>10.37</v>
      </c>
      <c r="AG2734" s="152">
        <v>9.5980000000000008</v>
      </c>
      <c r="AH2734" s="152" t="e">
        <v>#N/A</v>
      </c>
      <c r="AI2734" s="152">
        <v>10.084</v>
      </c>
      <c r="AJ2734" s="152">
        <v>11.1</v>
      </c>
      <c r="AK2734" s="152">
        <v>9.9879999999999995</v>
      </c>
      <c r="AL2734" s="152" t="e">
        <f t="shared" si="503"/>
        <v>#N/A</v>
      </c>
      <c r="AM2734" s="152" t="e">
        <f t="shared" si="504"/>
        <v>#N/A</v>
      </c>
      <c r="AN2734" s="152" t="e">
        <f>NA()</f>
        <v>#N/A</v>
      </c>
      <c r="AO2734" s="152" t="e">
        <f>NA()</f>
        <v>#N/A</v>
      </c>
      <c r="AP2734" s="152">
        <f t="shared" si="510"/>
        <v>7.5282</v>
      </c>
      <c r="AQ2734" s="152"/>
      <c r="AR2734" s="152"/>
      <c r="AS2734" s="153">
        <f t="shared" si="508"/>
        <v>162</v>
      </c>
      <c r="AT2734" s="153">
        <f t="shared" si="492"/>
        <v>1</v>
      </c>
      <c r="AU2734" s="153">
        <f t="shared" si="493"/>
        <v>0</v>
      </c>
      <c r="AV2734" s="153">
        <f t="shared" si="494"/>
        <v>0</v>
      </c>
      <c r="BA2734">
        <f t="shared" si="509"/>
        <v>10</v>
      </c>
    </row>
    <row r="2735" spans="2:53" x14ac:dyDescent="0.25">
      <c r="B2735" s="155">
        <f t="shared" si="507"/>
        <v>45454.999305555553</v>
      </c>
      <c r="C2735" s="155">
        <f t="shared" si="497"/>
        <v>45454.999305555553</v>
      </c>
      <c r="D2735" s="152">
        <f t="shared" si="500"/>
        <v>10.37</v>
      </c>
      <c r="E2735" s="152"/>
      <c r="F2735" s="152"/>
      <c r="G2735" s="152"/>
      <c r="H2735" s="152" t="e">
        <f t="shared" si="501"/>
        <v>#N/A</v>
      </c>
      <c r="I2735" s="152"/>
      <c r="J2735" s="152" t="e">
        <f t="shared" si="502"/>
        <v>#N/A</v>
      </c>
      <c r="K2735" s="152"/>
      <c r="L2735" s="152"/>
      <c r="M2735" s="152"/>
      <c r="N2735" s="152"/>
      <c r="O2735" s="152"/>
      <c r="P2735" s="152"/>
      <c r="Q2735" s="152"/>
      <c r="R2735" s="152"/>
      <c r="S2735" s="152"/>
      <c r="T2735" s="153" cm="1">
        <f t="array" ref="T2735">MATCH(1,(TDU_Info!$C$5:$C$111=$T$6)*(TDU_Info!$B$5:$B$111&lt;=$B2735),0)</f>
        <v>82</v>
      </c>
      <c r="U2735" s="152">
        <f>100*(INDEX(TDU_Info!$E$5:$E$111,$T2735)/T$11+INDEX(TDU_Info!$F$5:$F$111,$T2735))</f>
        <v>4.7517999999999994</v>
      </c>
      <c r="V2735" s="152" t="e">
        <v>#N/A</v>
      </c>
      <c r="W2735" s="152">
        <v>10.087</v>
      </c>
      <c r="X2735" s="152">
        <v>10.37</v>
      </c>
      <c r="Y2735" s="152">
        <v>10.193</v>
      </c>
      <c r="Z2735" s="152" t="e">
        <v>#N/A</v>
      </c>
      <c r="AA2735" s="152">
        <v>10.476000000000001</v>
      </c>
      <c r="AB2735" s="152">
        <v>11.19</v>
      </c>
      <c r="AC2735" s="152">
        <v>10.583</v>
      </c>
      <c r="AD2735" s="152" t="e">
        <v>#N/A</v>
      </c>
      <c r="AE2735" s="152">
        <v>9.6940000000000008</v>
      </c>
      <c r="AF2735" s="152">
        <v>10.37</v>
      </c>
      <c r="AG2735" s="152">
        <v>9.6950000000000003</v>
      </c>
      <c r="AH2735" s="152" t="e">
        <v>#N/A</v>
      </c>
      <c r="AI2735" s="152">
        <v>10.084</v>
      </c>
      <c r="AJ2735" s="152">
        <v>11.157999999999999</v>
      </c>
      <c r="AK2735" s="152">
        <v>10.085000000000001</v>
      </c>
      <c r="AL2735" s="152" t="e">
        <f t="shared" si="503"/>
        <v>#N/A</v>
      </c>
      <c r="AM2735" s="152" t="e">
        <f t="shared" si="504"/>
        <v>#N/A</v>
      </c>
      <c r="AN2735" s="152" t="e">
        <f>NA()</f>
        <v>#N/A</v>
      </c>
      <c r="AO2735" s="152" t="e">
        <f>NA()</f>
        <v>#N/A</v>
      </c>
      <c r="AP2735" s="152">
        <f t="shared" si="510"/>
        <v>7.5282</v>
      </c>
      <c r="AQ2735" s="152"/>
      <c r="AR2735" s="152"/>
      <c r="AS2735" s="153">
        <f t="shared" si="508"/>
        <v>163</v>
      </c>
      <c r="AT2735" s="153">
        <f t="shared" si="492"/>
        <v>1</v>
      </c>
      <c r="AU2735" s="153">
        <f t="shared" si="493"/>
        <v>0</v>
      </c>
      <c r="AV2735" s="153">
        <f t="shared" si="494"/>
        <v>0</v>
      </c>
      <c r="BA2735">
        <f t="shared" si="509"/>
        <v>11</v>
      </c>
    </row>
    <row r="2736" spans="2:53" x14ac:dyDescent="0.25">
      <c r="B2736" s="155">
        <f t="shared" si="507"/>
        <v>45455.999305555553</v>
      </c>
      <c r="C2736" s="155">
        <f t="shared" si="497"/>
        <v>45455.999305555553</v>
      </c>
      <c r="D2736" s="152">
        <f t="shared" si="500"/>
        <v>10.37</v>
      </c>
      <c r="E2736" s="152"/>
      <c r="F2736" s="152"/>
      <c r="G2736" s="152"/>
      <c r="H2736" s="152" t="e">
        <f t="shared" si="501"/>
        <v>#N/A</v>
      </c>
      <c r="I2736" s="152"/>
      <c r="J2736" s="152" t="e">
        <f t="shared" si="502"/>
        <v>#N/A</v>
      </c>
      <c r="K2736" s="152"/>
      <c r="L2736" s="152"/>
      <c r="M2736" s="152"/>
      <c r="N2736" s="152"/>
      <c r="O2736" s="152"/>
      <c r="P2736" s="152"/>
      <c r="Q2736" s="152"/>
      <c r="R2736" s="152"/>
      <c r="S2736" s="152"/>
      <c r="T2736" s="153" cm="1">
        <f t="array" ref="T2736">MATCH(1,(TDU_Info!$C$5:$C$111=$T$6)*(TDU_Info!$B$5:$B$111&lt;=$B2736),0)</f>
        <v>82</v>
      </c>
      <c r="U2736" s="152">
        <f>100*(INDEX(TDU_Info!$E$5:$E$111,$T2736)/T$11+INDEX(TDU_Info!$F$5:$F$111,$T2736))</f>
        <v>4.7517999999999994</v>
      </c>
      <c r="V2736" s="152" t="e">
        <v>#N/A</v>
      </c>
      <c r="W2736" s="152">
        <v>10.087</v>
      </c>
      <c r="X2736" s="152">
        <v>10.37</v>
      </c>
      <c r="Y2736" s="152">
        <v>10.193</v>
      </c>
      <c r="Z2736" s="152" t="e">
        <v>#N/A</v>
      </c>
      <c r="AA2736" s="152">
        <v>10.476000000000001</v>
      </c>
      <c r="AB2736" s="152">
        <v>11.19</v>
      </c>
      <c r="AC2736" s="152">
        <v>10.583</v>
      </c>
      <c r="AD2736" s="152" t="e">
        <v>#N/A</v>
      </c>
      <c r="AE2736" s="152">
        <v>9.6940000000000008</v>
      </c>
      <c r="AF2736" s="152">
        <v>10.37</v>
      </c>
      <c r="AG2736" s="152">
        <v>9.6950000000000003</v>
      </c>
      <c r="AH2736" s="152" t="e">
        <v>#N/A</v>
      </c>
      <c r="AI2736" s="152">
        <v>10.084</v>
      </c>
      <c r="AJ2736" s="152">
        <v>11.157999999999999</v>
      </c>
      <c r="AK2736" s="152">
        <v>10.085000000000001</v>
      </c>
      <c r="AL2736" s="152" t="e">
        <f t="shared" si="503"/>
        <v>#N/A</v>
      </c>
      <c r="AM2736" s="152" t="e">
        <f t="shared" si="504"/>
        <v>#N/A</v>
      </c>
      <c r="AN2736" s="152" t="e">
        <f>NA()</f>
        <v>#N/A</v>
      </c>
      <c r="AO2736" s="152" t="e">
        <f>NA()</f>
        <v>#N/A</v>
      </c>
      <c r="AP2736" s="152">
        <f t="shared" si="510"/>
        <v>7.5282</v>
      </c>
      <c r="AQ2736" s="152"/>
      <c r="AR2736" s="152"/>
      <c r="AS2736" s="153">
        <f t="shared" si="508"/>
        <v>164</v>
      </c>
      <c r="AT2736" s="153">
        <f t="shared" si="492"/>
        <v>1</v>
      </c>
      <c r="AU2736" s="153">
        <f t="shared" si="493"/>
        <v>0</v>
      </c>
      <c r="AV2736" s="153">
        <f t="shared" si="494"/>
        <v>0</v>
      </c>
      <c r="BA2736">
        <f t="shared" si="509"/>
        <v>12</v>
      </c>
    </row>
    <row r="2737" spans="2:53" x14ac:dyDescent="0.25">
      <c r="B2737" s="155">
        <f t="shared" si="507"/>
        <v>45456.999305555553</v>
      </c>
      <c r="C2737" s="155">
        <f t="shared" si="497"/>
        <v>45456.999305555553</v>
      </c>
      <c r="D2737" s="152">
        <f t="shared" si="500"/>
        <v>10.37</v>
      </c>
      <c r="E2737" s="152"/>
      <c r="F2737" s="152"/>
      <c r="G2737" s="152"/>
      <c r="H2737" s="152" t="e">
        <f t="shared" si="501"/>
        <v>#N/A</v>
      </c>
      <c r="I2737" s="152"/>
      <c r="J2737" s="152" t="e">
        <f t="shared" si="502"/>
        <v>#N/A</v>
      </c>
      <c r="K2737" s="152"/>
      <c r="L2737" s="152"/>
      <c r="M2737" s="152"/>
      <c r="N2737" s="152"/>
      <c r="O2737" s="152"/>
      <c r="P2737" s="152"/>
      <c r="Q2737" s="152"/>
      <c r="R2737" s="152"/>
      <c r="S2737" s="152"/>
      <c r="T2737" s="153" cm="1">
        <f t="array" ref="T2737">MATCH(1,(TDU_Info!$C$5:$C$111=$T$6)*(TDU_Info!$B$5:$B$111&lt;=$B2737),0)</f>
        <v>82</v>
      </c>
      <c r="U2737" s="152">
        <f>100*(INDEX(TDU_Info!$E$5:$E$111,$T2737)/T$11+INDEX(TDU_Info!$F$5:$F$111,$T2737))</f>
        <v>4.7517999999999994</v>
      </c>
      <c r="V2737" s="152">
        <v>13.192</v>
      </c>
      <c r="W2737" s="152">
        <v>13.038</v>
      </c>
      <c r="X2737" s="152">
        <v>10.37</v>
      </c>
      <c r="Y2737" s="152">
        <v>10.193</v>
      </c>
      <c r="Z2737" s="152">
        <v>13.587999999999999</v>
      </c>
      <c r="AA2737" s="152">
        <v>13.535</v>
      </c>
      <c r="AB2737" s="152">
        <v>11.19</v>
      </c>
      <c r="AC2737" s="152">
        <v>10.583</v>
      </c>
      <c r="AD2737" s="152">
        <v>13.246</v>
      </c>
      <c r="AE2737" s="152">
        <v>13.069000000000001</v>
      </c>
      <c r="AF2737" s="152">
        <v>10.37</v>
      </c>
      <c r="AG2737" s="152">
        <v>9.6950000000000003</v>
      </c>
      <c r="AH2737" s="152">
        <v>13.644</v>
      </c>
      <c r="AI2737" s="152">
        <v>13.568</v>
      </c>
      <c r="AJ2737" s="152">
        <v>11.157999999999999</v>
      </c>
      <c r="AK2737" s="152">
        <v>10.085000000000001</v>
      </c>
      <c r="AL2737" s="152" t="e">
        <f t="shared" si="503"/>
        <v>#N/A</v>
      </c>
      <c r="AM2737" s="152" t="e">
        <f t="shared" si="504"/>
        <v>#N/A</v>
      </c>
      <c r="AN2737" s="152" t="e">
        <f>NA()</f>
        <v>#N/A</v>
      </c>
      <c r="AO2737" s="152" t="e">
        <f>NA()</f>
        <v>#N/A</v>
      </c>
      <c r="AP2737" s="152">
        <f t="shared" si="510"/>
        <v>7.5282</v>
      </c>
      <c r="AQ2737" s="152"/>
      <c r="AR2737" s="152"/>
      <c r="AS2737" s="153">
        <f t="shared" si="508"/>
        <v>165</v>
      </c>
      <c r="AT2737" s="153">
        <f t="shared" si="492"/>
        <v>1</v>
      </c>
      <c r="AU2737" s="153">
        <f t="shared" si="493"/>
        <v>0</v>
      </c>
      <c r="AV2737" s="153">
        <f t="shared" si="494"/>
        <v>0</v>
      </c>
      <c r="BA2737">
        <f t="shared" si="509"/>
        <v>13</v>
      </c>
    </row>
    <row r="2738" spans="2:53" x14ac:dyDescent="0.25">
      <c r="B2738" s="155">
        <f t="shared" si="507"/>
        <v>45457.999305555553</v>
      </c>
      <c r="C2738" s="155">
        <f t="shared" si="497"/>
        <v>45457.999305555553</v>
      </c>
      <c r="D2738" s="152">
        <f t="shared" si="500"/>
        <v>10.37</v>
      </c>
      <c r="E2738" s="152"/>
      <c r="F2738" s="152"/>
      <c r="G2738" s="152"/>
      <c r="H2738" s="152" t="e">
        <f t="shared" si="501"/>
        <v>#N/A</v>
      </c>
      <c r="I2738" s="152"/>
      <c r="J2738" s="152" t="e">
        <f t="shared" si="502"/>
        <v>#N/A</v>
      </c>
      <c r="K2738" s="152"/>
      <c r="L2738" s="152"/>
      <c r="M2738" s="152"/>
      <c r="N2738" s="152"/>
      <c r="O2738" s="152"/>
      <c r="P2738" s="152"/>
      <c r="Q2738" s="152"/>
      <c r="R2738" s="152"/>
      <c r="S2738" s="152"/>
      <c r="T2738" s="153" cm="1">
        <f t="array" ref="T2738">MATCH(1,(TDU_Info!$C$5:$C$111=$T$6)*(TDU_Info!$B$5:$B$111&lt;=$B2738),0)</f>
        <v>82</v>
      </c>
      <c r="U2738" s="152">
        <f>100*(INDEX(TDU_Info!$E$5:$E$111,$T2738)/T$11+INDEX(TDU_Info!$F$5:$F$111,$T2738))</f>
        <v>4.7517999999999994</v>
      </c>
      <c r="V2738" s="152">
        <v>13.192</v>
      </c>
      <c r="W2738" s="152">
        <v>13.038</v>
      </c>
      <c r="X2738" s="152">
        <v>10.37</v>
      </c>
      <c r="Y2738" s="152">
        <v>10.193</v>
      </c>
      <c r="Z2738" s="152">
        <v>13.587999999999999</v>
      </c>
      <c r="AA2738" s="152">
        <v>13.535</v>
      </c>
      <c r="AB2738" s="152">
        <v>11.19</v>
      </c>
      <c r="AC2738" s="152">
        <v>10.583</v>
      </c>
      <c r="AD2738" s="152">
        <v>13.246</v>
      </c>
      <c r="AE2738" s="152">
        <v>13.069000000000001</v>
      </c>
      <c r="AF2738" s="152">
        <v>10.37</v>
      </c>
      <c r="AG2738" s="152">
        <v>9.6950000000000003</v>
      </c>
      <c r="AH2738" s="152">
        <v>13.644</v>
      </c>
      <c r="AI2738" s="152">
        <v>13.568</v>
      </c>
      <c r="AJ2738" s="152">
        <v>11.157999999999999</v>
      </c>
      <c r="AK2738" s="152">
        <v>10.085000000000001</v>
      </c>
      <c r="AL2738" s="152" t="e">
        <f t="shared" si="503"/>
        <v>#N/A</v>
      </c>
      <c r="AM2738" s="152" t="e">
        <f t="shared" si="504"/>
        <v>#N/A</v>
      </c>
      <c r="AN2738" s="152" t="e">
        <f>NA()</f>
        <v>#N/A</v>
      </c>
      <c r="AO2738" s="152" t="e">
        <f>NA()</f>
        <v>#N/A</v>
      </c>
      <c r="AP2738" s="152">
        <f t="shared" si="510"/>
        <v>7.5282</v>
      </c>
      <c r="AQ2738" s="152"/>
      <c r="AR2738" s="152"/>
      <c r="AS2738" s="153">
        <f t="shared" si="508"/>
        <v>166</v>
      </c>
      <c r="AT2738" s="153">
        <f t="shared" si="492"/>
        <v>1</v>
      </c>
      <c r="AU2738" s="153">
        <f t="shared" si="493"/>
        <v>0</v>
      </c>
      <c r="AV2738" s="153">
        <f t="shared" si="494"/>
        <v>0</v>
      </c>
      <c r="BA2738">
        <f t="shared" si="509"/>
        <v>14</v>
      </c>
    </row>
    <row r="2739" spans="2:53" x14ac:dyDescent="0.25">
      <c r="B2739" s="155">
        <f t="shared" si="507"/>
        <v>45458.999305555553</v>
      </c>
      <c r="C2739" s="155">
        <f t="shared" si="497"/>
        <v>45458.999305555553</v>
      </c>
      <c r="D2739" s="152">
        <f t="shared" si="500"/>
        <v>10.17</v>
      </c>
      <c r="E2739" s="152"/>
      <c r="F2739" s="152"/>
      <c r="G2739" s="152"/>
      <c r="H2739" s="152" t="e">
        <f t="shared" si="501"/>
        <v>#N/A</v>
      </c>
      <c r="I2739" s="152"/>
      <c r="J2739" s="152" t="e">
        <f t="shared" si="502"/>
        <v>#N/A</v>
      </c>
      <c r="K2739" s="152"/>
      <c r="L2739" s="152"/>
      <c r="M2739" s="152"/>
      <c r="N2739" s="152"/>
      <c r="O2739" s="152"/>
      <c r="P2739" s="152"/>
      <c r="Q2739" s="152"/>
      <c r="R2739" s="152"/>
      <c r="S2739" s="152"/>
      <c r="T2739" s="153" cm="1">
        <f t="array" ref="T2739">MATCH(1,(TDU_Info!$C$5:$C$111=$T$6)*(TDU_Info!$B$5:$B$111&lt;=$B2739),0)</f>
        <v>82</v>
      </c>
      <c r="U2739" s="152">
        <f>100*(INDEX(TDU_Info!$E$5:$E$111,$T2739)/T$11+INDEX(TDU_Info!$F$5:$F$111,$T2739))</f>
        <v>4.7517999999999994</v>
      </c>
      <c r="V2739" s="152">
        <v>13.192</v>
      </c>
      <c r="W2739" s="152">
        <v>13.038</v>
      </c>
      <c r="X2739" s="152">
        <v>10.17</v>
      </c>
      <c r="Y2739" s="152">
        <v>10.193</v>
      </c>
      <c r="Z2739" s="152">
        <v>13.587999999999999</v>
      </c>
      <c r="AA2739" s="152">
        <v>13.535</v>
      </c>
      <c r="AB2739" s="152">
        <v>10.99</v>
      </c>
      <c r="AC2739" s="152">
        <v>10.583</v>
      </c>
      <c r="AD2739" s="152">
        <v>13.246</v>
      </c>
      <c r="AE2739" s="152">
        <v>13.069000000000001</v>
      </c>
      <c r="AF2739" s="152">
        <v>10.17</v>
      </c>
      <c r="AG2739" s="152">
        <v>9.6950000000000003</v>
      </c>
      <c r="AH2739" s="152">
        <v>13.644</v>
      </c>
      <c r="AI2739" s="152">
        <v>13.568</v>
      </c>
      <c r="AJ2739" s="152">
        <v>10.99</v>
      </c>
      <c r="AK2739" s="152">
        <v>10.085000000000001</v>
      </c>
      <c r="AL2739" s="152" t="e">
        <f t="shared" si="503"/>
        <v>#N/A</v>
      </c>
      <c r="AM2739" s="152" t="e">
        <f t="shared" si="504"/>
        <v>#N/A</v>
      </c>
      <c r="AN2739" s="152" t="e">
        <f>NA()</f>
        <v>#N/A</v>
      </c>
      <c r="AO2739" s="152" t="e">
        <f>NA()</f>
        <v>#N/A</v>
      </c>
      <c r="AP2739" s="152">
        <f t="shared" si="510"/>
        <v>7.5282</v>
      </c>
      <c r="AQ2739" s="152"/>
      <c r="AR2739" s="152"/>
      <c r="AS2739" s="153">
        <f t="shared" si="508"/>
        <v>167</v>
      </c>
      <c r="AT2739" s="153">
        <f t="shared" si="492"/>
        <v>0</v>
      </c>
      <c r="AU2739" s="153">
        <f t="shared" si="493"/>
        <v>1</v>
      </c>
      <c r="AV2739" s="153">
        <f t="shared" si="494"/>
        <v>0</v>
      </c>
      <c r="BA2739">
        <f t="shared" si="509"/>
        <v>15</v>
      </c>
    </row>
    <row r="2740" spans="2:53" x14ac:dyDescent="0.25">
      <c r="B2740" s="155">
        <f t="shared" si="507"/>
        <v>45459.999305555553</v>
      </c>
      <c r="C2740" s="155">
        <f t="shared" si="497"/>
        <v>45459.999305555553</v>
      </c>
      <c r="D2740" s="152">
        <f t="shared" si="500"/>
        <v>10.17</v>
      </c>
      <c r="E2740" s="152"/>
      <c r="F2740" s="152"/>
      <c r="G2740" s="152"/>
      <c r="H2740" s="152" t="e">
        <f t="shared" si="501"/>
        <v>#N/A</v>
      </c>
      <c r="I2740" s="152"/>
      <c r="J2740" s="152" t="e">
        <f t="shared" si="502"/>
        <v>#N/A</v>
      </c>
      <c r="K2740" s="152"/>
      <c r="L2740" s="152"/>
      <c r="M2740" s="152"/>
      <c r="N2740" s="152"/>
      <c r="O2740" s="152"/>
      <c r="P2740" s="152"/>
      <c r="Q2740" s="152"/>
      <c r="R2740" s="152"/>
      <c r="S2740" s="152"/>
      <c r="T2740" s="153" cm="1">
        <f t="array" ref="T2740">MATCH(1,(TDU_Info!$C$5:$C$111=$T$6)*(TDU_Info!$B$5:$B$111&lt;=$B2740),0)</f>
        <v>82</v>
      </c>
      <c r="U2740" s="152">
        <f>100*(INDEX(TDU_Info!$E$5:$E$111,$T2740)/T$11+INDEX(TDU_Info!$F$5:$F$111,$T2740))</f>
        <v>4.7517999999999994</v>
      </c>
      <c r="V2740" s="152">
        <v>13.192</v>
      </c>
      <c r="W2740" s="152">
        <v>13.038</v>
      </c>
      <c r="X2740" s="152">
        <v>10.17</v>
      </c>
      <c r="Y2740" s="152">
        <v>10.193</v>
      </c>
      <c r="Z2740" s="152">
        <v>13.587999999999999</v>
      </c>
      <c r="AA2740" s="152">
        <v>13.535</v>
      </c>
      <c r="AB2740" s="152">
        <v>10.99</v>
      </c>
      <c r="AC2740" s="152">
        <v>10.583</v>
      </c>
      <c r="AD2740" s="152">
        <v>13.246</v>
      </c>
      <c r="AE2740" s="152">
        <v>13.069000000000001</v>
      </c>
      <c r="AF2740" s="152">
        <v>10.17</v>
      </c>
      <c r="AG2740" s="152">
        <v>9.6950000000000003</v>
      </c>
      <c r="AH2740" s="152">
        <v>13.644</v>
      </c>
      <c r="AI2740" s="152">
        <v>13.568</v>
      </c>
      <c r="AJ2740" s="152">
        <v>10.99</v>
      </c>
      <c r="AK2740" s="152">
        <v>10.085000000000001</v>
      </c>
      <c r="AL2740" s="152" t="e">
        <f t="shared" si="503"/>
        <v>#N/A</v>
      </c>
      <c r="AM2740" s="152" t="e">
        <f t="shared" si="504"/>
        <v>#N/A</v>
      </c>
      <c r="AN2740" s="152" t="e">
        <f>NA()</f>
        <v>#N/A</v>
      </c>
      <c r="AO2740" s="152" t="e">
        <f>NA()</f>
        <v>#N/A</v>
      </c>
      <c r="AP2740" s="152">
        <f t="shared" si="510"/>
        <v>7.5282</v>
      </c>
      <c r="AQ2740" s="152"/>
      <c r="AR2740" s="152"/>
      <c r="AS2740" s="153">
        <f t="shared" si="508"/>
        <v>168</v>
      </c>
      <c r="AT2740" s="153">
        <f t="shared" si="492"/>
        <v>0</v>
      </c>
      <c r="AU2740" s="153">
        <f t="shared" si="493"/>
        <v>1</v>
      </c>
      <c r="AV2740" s="153">
        <f t="shared" si="494"/>
        <v>0</v>
      </c>
      <c r="BA2740">
        <f t="shared" si="509"/>
        <v>16</v>
      </c>
    </row>
    <row r="2741" spans="2:53" x14ac:dyDescent="0.25">
      <c r="B2741" s="155">
        <f t="shared" si="507"/>
        <v>45460.999305555553</v>
      </c>
      <c r="C2741" s="155">
        <f t="shared" si="497"/>
        <v>45460.999305555553</v>
      </c>
      <c r="D2741" s="152">
        <f t="shared" si="500"/>
        <v>10.17</v>
      </c>
      <c r="E2741" s="152"/>
      <c r="F2741" s="152"/>
      <c r="G2741" s="152"/>
      <c r="H2741" s="152" t="e">
        <f t="shared" si="501"/>
        <v>#N/A</v>
      </c>
      <c r="I2741" s="152"/>
      <c r="J2741" s="152" t="e">
        <f t="shared" si="502"/>
        <v>#N/A</v>
      </c>
      <c r="K2741" s="152"/>
      <c r="L2741" s="152"/>
      <c r="M2741" s="152"/>
      <c r="N2741" s="152"/>
      <c r="O2741" s="152"/>
      <c r="P2741" s="152"/>
      <c r="Q2741" s="152"/>
      <c r="R2741" s="152"/>
      <c r="S2741" s="152"/>
      <c r="T2741" s="153" cm="1">
        <f t="array" ref="T2741">MATCH(1,(TDU_Info!$C$5:$C$111=$T$6)*(TDU_Info!$B$5:$B$111&lt;=$B2741),0)</f>
        <v>82</v>
      </c>
      <c r="U2741" s="152">
        <f>100*(INDEX(TDU_Info!$E$5:$E$111,$T2741)/T$11+INDEX(TDU_Info!$F$5:$F$111,$T2741))</f>
        <v>4.7517999999999994</v>
      </c>
      <c r="V2741" s="152">
        <v>13.192</v>
      </c>
      <c r="W2741" s="152">
        <v>13.038</v>
      </c>
      <c r="X2741" s="152">
        <v>10.17</v>
      </c>
      <c r="Y2741" s="152">
        <v>10.193</v>
      </c>
      <c r="Z2741" s="152">
        <v>13.587999999999999</v>
      </c>
      <c r="AA2741" s="152">
        <v>13.535</v>
      </c>
      <c r="AB2741" s="152">
        <v>10.99</v>
      </c>
      <c r="AC2741" s="152">
        <v>10.583</v>
      </c>
      <c r="AD2741" s="152">
        <v>13.246</v>
      </c>
      <c r="AE2741" s="152">
        <v>13.069000000000001</v>
      </c>
      <c r="AF2741" s="152">
        <v>10.17</v>
      </c>
      <c r="AG2741" s="152">
        <v>9.6950000000000003</v>
      </c>
      <c r="AH2741" s="152">
        <v>13.644</v>
      </c>
      <c r="AI2741" s="152">
        <v>13.568</v>
      </c>
      <c r="AJ2741" s="152">
        <v>10.99</v>
      </c>
      <c r="AK2741" s="152">
        <v>10.085000000000001</v>
      </c>
      <c r="AL2741" s="152" t="e">
        <f t="shared" si="503"/>
        <v>#N/A</v>
      </c>
      <c r="AM2741" s="152" t="e">
        <f t="shared" si="504"/>
        <v>#N/A</v>
      </c>
      <c r="AN2741" s="152" t="e">
        <f>NA()</f>
        <v>#N/A</v>
      </c>
      <c r="AO2741" s="152" t="e">
        <f>NA()</f>
        <v>#N/A</v>
      </c>
      <c r="AP2741" s="152">
        <f t="shared" si="510"/>
        <v>7.5282</v>
      </c>
      <c r="AQ2741" s="152"/>
      <c r="AR2741" s="152"/>
      <c r="AS2741" s="153">
        <f t="shared" si="508"/>
        <v>169</v>
      </c>
      <c r="AT2741" s="153">
        <f t="shared" si="492"/>
        <v>0</v>
      </c>
      <c r="AU2741" s="153">
        <f t="shared" si="493"/>
        <v>1</v>
      </c>
      <c r="AV2741" s="153">
        <f t="shared" si="494"/>
        <v>0</v>
      </c>
      <c r="BA2741">
        <f t="shared" si="509"/>
        <v>17</v>
      </c>
    </row>
    <row r="2742" spans="2:53" x14ac:dyDescent="0.25">
      <c r="B2742" s="155">
        <f t="shared" si="507"/>
        <v>45461.999305555553</v>
      </c>
      <c r="C2742" s="155">
        <f t="shared" si="497"/>
        <v>45461.999305555553</v>
      </c>
      <c r="D2742" s="152">
        <f t="shared" si="500"/>
        <v>10.17</v>
      </c>
      <c r="E2742" s="152"/>
      <c r="F2742" s="152"/>
      <c r="G2742" s="152"/>
      <c r="H2742" s="152" t="e">
        <f t="shared" si="501"/>
        <v>#N/A</v>
      </c>
      <c r="I2742" s="152"/>
      <c r="J2742" s="152" t="e">
        <f t="shared" si="502"/>
        <v>#N/A</v>
      </c>
      <c r="K2742" s="152"/>
      <c r="L2742" s="152"/>
      <c r="M2742" s="152"/>
      <c r="N2742" s="152"/>
      <c r="O2742" s="152"/>
      <c r="P2742" s="152"/>
      <c r="Q2742" s="152"/>
      <c r="R2742" s="152"/>
      <c r="S2742" s="152"/>
      <c r="T2742" s="153" cm="1">
        <f t="array" ref="T2742">MATCH(1,(TDU_Info!$C$5:$C$111=$T$6)*(TDU_Info!$B$5:$B$111&lt;=$B2742),0)</f>
        <v>82</v>
      </c>
      <c r="U2742" s="152">
        <f>100*(INDEX(TDU_Info!$E$5:$E$111,$T2742)/T$11+INDEX(TDU_Info!$F$5:$F$111,$T2742))</f>
        <v>4.7517999999999994</v>
      </c>
      <c r="V2742" s="152">
        <v>13.192</v>
      </c>
      <c r="W2742" s="152">
        <v>13.038</v>
      </c>
      <c r="X2742" s="152">
        <v>10.17</v>
      </c>
      <c r="Y2742" s="152">
        <v>10.193</v>
      </c>
      <c r="Z2742" s="152">
        <v>13.587999999999999</v>
      </c>
      <c r="AA2742" s="152">
        <v>13.535</v>
      </c>
      <c r="AB2742" s="152">
        <v>10.99</v>
      </c>
      <c r="AC2742" s="152">
        <v>10.583</v>
      </c>
      <c r="AD2742" s="152">
        <v>13.246</v>
      </c>
      <c r="AE2742" s="152">
        <v>13.069000000000001</v>
      </c>
      <c r="AF2742" s="152">
        <v>10.17</v>
      </c>
      <c r="AG2742" s="152">
        <v>9.6950000000000003</v>
      </c>
      <c r="AH2742" s="152">
        <v>13.644</v>
      </c>
      <c r="AI2742" s="152">
        <v>13.568</v>
      </c>
      <c r="AJ2742" s="152">
        <v>10.99</v>
      </c>
      <c r="AK2742" s="152">
        <v>10.085000000000001</v>
      </c>
      <c r="AL2742" s="152" t="e">
        <f t="shared" si="503"/>
        <v>#N/A</v>
      </c>
      <c r="AM2742" s="152" t="e">
        <f t="shared" si="504"/>
        <v>#N/A</v>
      </c>
      <c r="AN2742" s="152" t="e">
        <f>NA()</f>
        <v>#N/A</v>
      </c>
      <c r="AO2742" s="152" t="e">
        <f>NA()</f>
        <v>#N/A</v>
      </c>
      <c r="AP2742" s="152">
        <f t="shared" si="510"/>
        <v>7.5282</v>
      </c>
      <c r="AQ2742" s="152"/>
      <c r="AR2742" s="152"/>
      <c r="AS2742" s="153">
        <f t="shared" si="508"/>
        <v>170</v>
      </c>
      <c r="AT2742" s="153">
        <f t="shared" si="492"/>
        <v>0</v>
      </c>
      <c r="AU2742" s="153">
        <f t="shared" si="493"/>
        <v>1</v>
      </c>
      <c r="AV2742" s="153">
        <f t="shared" si="494"/>
        <v>0</v>
      </c>
      <c r="BA2742">
        <f t="shared" si="509"/>
        <v>18</v>
      </c>
    </row>
    <row r="2743" spans="2:53" x14ac:dyDescent="0.25">
      <c r="B2743" s="155">
        <f t="shared" si="507"/>
        <v>45462.999305555553</v>
      </c>
      <c r="C2743" s="155">
        <f t="shared" si="497"/>
        <v>45462.999305555553</v>
      </c>
      <c r="D2743" s="152">
        <f t="shared" si="500"/>
        <v>10.08</v>
      </c>
      <c r="E2743" s="152"/>
      <c r="F2743" s="152"/>
      <c r="G2743" s="152"/>
      <c r="H2743" s="152" t="e">
        <f t="shared" si="501"/>
        <v>#N/A</v>
      </c>
      <c r="I2743" s="152"/>
      <c r="J2743" s="152" t="e">
        <f t="shared" si="502"/>
        <v>#N/A</v>
      </c>
      <c r="K2743" s="152"/>
      <c r="L2743" s="152"/>
      <c r="M2743" s="152"/>
      <c r="N2743" s="152"/>
      <c r="O2743" s="152"/>
      <c r="P2743" s="152"/>
      <c r="Q2743" s="152"/>
      <c r="R2743" s="152"/>
      <c r="S2743" s="152"/>
      <c r="T2743" s="153" cm="1">
        <f t="array" ref="T2743">MATCH(1,(TDU_Info!$C$5:$C$111=$T$6)*(TDU_Info!$B$5:$B$111&lt;=$B2743),0)</f>
        <v>82</v>
      </c>
      <c r="U2743" s="152">
        <f>100*(INDEX(TDU_Info!$E$5:$E$111,$T2743)/T$11+INDEX(TDU_Info!$F$5:$F$111,$T2743))</f>
        <v>4.7517999999999994</v>
      </c>
      <c r="V2743" s="152">
        <v>13.182</v>
      </c>
      <c r="W2743" s="152">
        <v>13.052</v>
      </c>
      <c r="X2743" s="152">
        <v>10.08</v>
      </c>
      <c r="Y2743" s="152">
        <v>10.02</v>
      </c>
      <c r="Z2743" s="152">
        <v>13.577</v>
      </c>
      <c r="AA2743" s="152">
        <v>13.55</v>
      </c>
      <c r="AB2743" s="152">
        <v>10.79</v>
      </c>
      <c r="AC2743" s="152">
        <v>10.583</v>
      </c>
      <c r="AD2743" s="152">
        <v>13.241</v>
      </c>
      <c r="AE2743" s="152">
        <v>13.076000000000001</v>
      </c>
      <c r="AF2743" s="152">
        <v>10.08</v>
      </c>
      <c r="AG2743" s="152">
        <v>9.5980000000000008</v>
      </c>
      <c r="AH2743" s="152">
        <v>13.638999999999999</v>
      </c>
      <c r="AI2743" s="152">
        <v>13.574999999999999</v>
      </c>
      <c r="AJ2743" s="152">
        <v>10.79</v>
      </c>
      <c r="AK2743" s="152">
        <v>10.085000000000001</v>
      </c>
      <c r="AL2743" s="152" t="e">
        <f t="shared" si="503"/>
        <v>#N/A</v>
      </c>
      <c r="AM2743" s="152" t="e">
        <f t="shared" si="504"/>
        <v>#N/A</v>
      </c>
      <c r="AN2743" s="152" t="e">
        <f>NA()</f>
        <v>#N/A</v>
      </c>
      <c r="AO2743" s="152" t="e">
        <f>NA()</f>
        <v>#N/A</v>
      </c>
      <c r="AP2743" s="152">
        <f t="shared" si="510"/>
        <v>7.5282</v>
      </c>
      <c r="AQ2743" s="152"/>
      <c r="AR2743" s="152"/>
      <c r="AS2743" s="153">
        <f t="shared" si="508"/>
        <v>171</v>
      </c>
      <c r="AT2743" s="153">
        <f t="shared" si="492"/>
        <v>0</v>
      </c>
      <c r="AU2743" s="153">
        <f t="shared" si="493"/>
        <v>1</v>
      </c>
      <c r="AV2743" s="153">
        <f t="shared" si="494"/>
        <v>0</v>
      </c>
      <c r="BA2743">
        <f t="shared" si="509"/>
        <v>19</v>
      </c>
    </row>
    <row r="2744" spans="2:53" x14ac:dyDescent="0.25">
      <c r="B2744" s="155">
        <f t="shared" si="507"/>
        <v>45463.999305555553</v>
      </c>
      <c r="C2744" s="155">
        <f t="shared" si="497"/>
        <v>45463.999305555553</v>
      </c>
      <c r="D2744" s="152">
        <f t="shared" si="500"/>
        <v>9.98</v>
      </c>
      <c r="E2744" s="152"/>
      <c r="F2744" s="152"/>
      <c r="G2744" s="152"/>
      <c r="H2744" s="152" t="e">
        <f t="shared" si="501"/>
        <v>#N/A</v>
      </c>
      <c r="I2744" s="152"/>
      <c r="J2744" s="152" t="e">
        <f t="shared" si="502"/>
        <v>#N/A</v>
      </c>
      <c r="K2744" s="152"/>
      <c r="L2744" s="152"/>
      <c r="M2744" s="152"/>
      <c r="N2744" s="152"/>
      <c r="O2744" s="152"/>
      <c r="P2744" s="152"/>
      <c r="Q2744" s="152"/>
      <c r="R2744" s="152"/>
      <c r="S2744" s="152"/>
      <c r="T2744" s="153" cm="1">
        <f t="array" ref="T2744">MATCH(1,(TDU_Info!$C$5:$C$111=$T$6)*(TDU_Info!$B$5:$B$111&lt;=$B2744),0)</f>
        <v>82</v>
      </c>
      <c r="U2744" s="152">
        <f>100*(INDEX(TDU_Info!$E$5:$E$111,$T2744)/T$11+INDEX(TDU_Info!$F$5:$F$111,$T2744))</f>
        <v>4.7517999999999994</v>
      </c>
      <c r="V2744" s="152">
        <v>13.182</v>
      </c>
      <c r="W2744" s="152">
        <v>13.052</v>
      </c>
      <c r="X2744" s="152">
        <v>9.98</v>
      </c>
      <c r="Y2744" s="152">
        <v>10.02</v>
      </c>
      <c r="Z2744" s="152">
        <v>13.577</v>
      </c>
      <c r="AA2744" s="152">
        <v>13.55</v>
      </c>
      <c r="AB2744" s="152">
        <v>10.79</v>
      </c>
      <c r="AC2744" s="152">
        <v>10.541</v>
      </c>
      <c r="AD2744" s="152">
        <v>13.241</v>
      </c>
      <c r="AE2744" s="152">
        <v>13.076000000000001</v>
      </c>
      <c r="AF2744" s="152">
        <v>9.98</v>
      </c>
      <c r="AG2744" s="152">
        <v>9.5980000000000008</v>
      </c>
      <c r="AH2744" s="152">
        <v>13.638999999999999</v>
      </c>
      <c r="AI2744" s="152">
        <v>13.574999999999999</v>
      </c>
      <c r="AJ2744" s="152">
        <v>10.79</v>
      </c>
      <c r="AK2744" s="152">
        <v>10.085000000000001</v>
      </c>
      <c r="AL2744" s="152" t="e">
        <f t="shared" si="503"/>
        <v>#N/A</v>
      </c>
      <c r="AM2744" s="152" t="e">
        <f t="shared" si="504"/>
        <v>#N/A</v>
      </c>
      <c r="AN2744" s="152" t="e">
        <f>NA()</f>
        <v>#N/A</v>
      </c>
      <c r="AO2744" s="152" t="e">
        <f>NA()</f>
        <v>#N/A</v>
      </c>
      <c r="AP2744" s="152">
        <f t="shared" si="510"/>
        <v>7.5282</v>
      </c>
      <c r="AQ2744" s="152"/>
      <c r="AR2744" s="152"/>
      <c r="AS2744" s="153">
        <f t="shared" ref="AS2744" si="511">ROUNDUP(B2744-DATE(YEAR(B2744),1,1),0)</f>
        <v>172</v>
      </c>
      <c r="AT2744" s="153">
        <f t="shared" si="492"/>
        <v>0</v>
      </c>
      <c r="AU2744" s="153">
        <f t="shared" si="493"/>
        <v>1</v>
      </c>
      <c r="AV2744" s="153">
        <f t="shared" si="494"/>
        <v>0</v>
      </c>
      <c r="BA2744">
        <f t="shared" ref="BA2744" si="512">DAY(C2744)</f>
        <v>20</v>
      </c>
    </row>
    <row r="2745" spans="2:53" x14ac:dyDescent="0.25">
      <c r="B2745" s="155">
        <f t="shared" si="507"/>
        <v>45464.999305555553</v>
      </c>
      <c r="C2745" s="155">
        <f t="shared" si="497"/>
        <v>45464.999305555553</v>
      </c>
      <c r="D2745" s="152">
        <f t="shared" si="500"/>
        <v>9.98</v>
      </c>
      <c r="E2745" s="152"/>
      <c r="F2745" s="152"/>
      <c r="G2745" s="152"/>
      <c r="H2745" s="152" t="e">
        <f t="shared" si="501"/>
        <v>#N/A</v>
      </c>
      <c r="I2745" s="152"/>
      <c r="J2745" s="152" t="e">
        <f t="shared" si="502"/>
        <v>#N/A</v>
      </c>
      <c r="K2745" s="152"/>
      <c r="L2745" s="152"/>
      <c r="M2745" s="152"/>
      <c r="N2745" s="152"/>
      <c r="O2745" s="152"/>
      <c r="P2745" s="152"/>
      <c r="Q2745" s="152"/>
      <c r="R2745" s="152"/>
      <c r="S2745" s="152"/>
      <c r="T2745" s="153" cm="1">
        <f t="array" ref="T2745">MATCH(1,(TDU_Info!$C$5:$C$111=$T$6)*(TDU_Info!$B$5:$B$111&lt;=$B2745),0)</f>
        <v>82</v>
      </c>
      <c r="U2745" s="152">
        <f>100*(INDEX(TDU_Info!$E$5:$E$111,$T2745)/T$11+INDEX(TDU_Info!$F$5:$F$111,$T2745))</f>
        <v>4.7517999999999994</v>
      </c>
      <c r="V2745" s="152">
        <v>13.182</v>
      </c>
      <c r="W2745" s="152">
        <v>13.052</v>
      </c>
      <c r="X2745" s="152">
        <v>9.98</v>
      </c>
      <c r="Y2745" s="152">
        <v>10.02</v>
      </c>
      <c r="Z2745" s="152">
        <v>13.577</v>
      </c>
      <c r="AA2745" s="152">
        <v>13.55</v>
      </c>
      <c r="AB2745" s="152">
        <v>10.79</v>
      </c>
      <c r="AC2745" s="152">
        <v>10.541</v>
      </c>
      <c r="AD2745" s="152">
        <v>13.241</v>
      </c>
      <c r="AE2745" s="152">
        <v>13.076000000000001</v>
      </c>
      <c r="AF2745" s="152">
        <v>9.98</v>
      </c>
      <c r="AG2745" s="152">
        <v>9.5980000000000008</v>
      </c>
      <c r="AH2745" s="152">
        <v>13.638999999999999</v>
      </c>
      <c r="AI2745" s="152">
        <v>13.574999999999999</v>
      </c>
      <c r="AJ2745" s="152">
        <v>10.79</v>
      </c>
      <c r="AK2745" s="152">
        <v>10.085000000000001</v>
      </c>
      <c r="AL2745" s="152" t="e">
        <f t="shared" si="503"/>
        <v>#N/A</v>
      </c>
      <c r="AM2745" s="152" t="e">
        <f t="shared" si="504"/>
        <v>#N/A</v>
      </c>
      <c r="AN2745" s="152" t="e">
        <f>NA()</f>
        <v>#N/A</v>
      </c>
      <c r="AO2745" s="152" t="e">
        <f>NA()</f>
        <v>#N/A</v>
      </c>
      <c r="AP2745" s="152">
        <f t="shared" si="510"/>
        <v>7.5282</v>
      </c>
      <c r="AQ2745" s="152"/>
      <c r="AR2745" s="152"/>
      <c r="AS2745" s="153">
        <f t="shared" ref="AS2745:AS2752" si="513">ROUNDUP(B2745-DATE(YEAR(B2745),1,1),0)</f>
        <v>173</v>
      </c>
      <c r="AT2745" s="153">
        <f t="shared" si="492"/>
        <v>0</v>
      </c>
      <c r="AU2745" s="153">
        <f t="shared" si="493"/>
        <v>1</v>
      </c>
      <c r="AV2745" s="153">
        <f t="shared" si="494"/>
        <v>0</v>
      </c>
      <c r="BA2745">
        <f t="shared" ref="BA2745:BA2752" si="514">DAY(C2745)</f>
        <v>21</v>
      </c>
    </row>
    <row r="2746" spans="2:53" x14ac:dyDescent="0.25">
      <c r="B2746" s="155">
        <f t="shared" si="507"/>
        <v>45465.999305555553</v>
      </c>
      <c r="C2746" s="155">
        <f t="shared" si="497"/>
        <v>45465.999305555553</v>
      </c>
      <c r="D2746" s="152">
        <f t="shared" si="500"/>
        <v>9.98</v>
      </c>
      <c r="E2746" s="152"/>
      <c r="F2746" s="152"/>
      <c r="G2746" s="152"/>
      <c r="H2746" s="152" t="e">
        <f t="shared" si="501"/>
        <v>#N/A</v>
      </c>
      <c r="I2746" s="152"/>
      <c r="J2746" s="152" t="e">
        <f t="shared" si="502"/>
        <v>#N/A</v>
      </c>
      <c r="K2746" s="152"/>
      <c r="L2746" s="152"/>
      <c r="M2746" s="152"/>
      <c r="N2746" s="152"/>
      <c r="O2746" s="152"/>
      <c r="P2746" s="152"/>
      <c r="Q2746" s="152"/>
      <c r="R2746" s="152"/>
      <c r="S2746" s="152"/>
      <c r="T2746" s="153" cm="1">
        <f t="array" ref="T2746">MATCH(1,(TDU_Info!$C$5:$C$111=$T$6)*(TDU_Info!$B$5:$B$111&lt;=$B2746),0)</f>
        <v>82</v>
      </c>
      <c r="U2746" s="152">
        <f>100*(INDEX(TDU_Info!$E$5:$E$111,$T2746)/T$11+INDEX(TDU_Info!$F$5:$F$111,$T2746))</f>
        <v>4.7517999999999994</v>
      </c>
      <c r="V2746" s="152">
        <v>13.182</v>
      </c>
      <c r="W2746" s="152">
        <v>13.052</v>
      </c>
      <c r="X2746" s="152">
        <v>9.98</v>
      </c>
      <c r="Y2746" s="152">
        <v>10.02</v>
      </c>
      <c r="Z2746" s="152">
        <v>13.577</v>
      </c>
      <c r="AA2746" s="152">
        <v>13.55</v>
      </c>
      <c r="AB2746" s="152">
        <v>10.79</v>
      </c>
      <c r="AC2746" s="152">
        <v>10.541</v>
      </c>
      <c r="AD2746" s="152">
        <v>13.241</v>
      </c>
      <c r="AE2746" s="152">
        <v>13.076000000000001</v>
      </c>
      <c r="AF2746" s="152">
        <v>9.98</v>
      </c>
      <c r="AG2746" s="152">
        <v>9.5980000000000008</v>
      </c>
      <c r="AH2746" s="152">
        <v>13.638999999999999</v>
      </c>
      <c r="AI2746" s="152">
        <v>13.574999999999999</v>
      </c>
      <c r="AJ2746" s="152">
        <v>10.79</v>
      </c>
      <c r="AK2746" s="152">
        <v>10.085000000000001</v>
      </c>
      <c r="AL2746" s="152" t="e">
        <f t="shared" si="503"/>
        <v>#N/A</v>
      </c>
      <c r="AM2746" s="152" t="e">
        <f t="shared" si="504"/>
        <v>#N/A</v>
      </c>
      <c r="AN2746" s="152" t="e">
        <f>NA()</f>
        <v>#N/A</v>
      </c>
      <c r="AO2746" s="152" t="e">
        <f>NA()</f>
        <v>#N/A</v>
      </c>
      <c r="AP2746" s="152">
        <f t="shared" si="510"/>
        <v>7.5282</v>
      </c>
      <c r="AQ2746" s="152"/>
      <c r="AR2746" s="152"/>
      <c r="AS2746" s="153">
        <f t="shared" si="513"/>
        <v>174</v>
      </c>
      <c r="AT2746" s="153">
        <f t="shared" si="492"/>
        <v>0</v>
      </c>
      <c r="AU2746" s="153">
        <f t="shared" si="493"/>
        <v>1</v>
      </c>
      <c r="AV2746" s="153">
        <f t="shared" si="494"/>
        <v>0</v>
      </c>
      <c r="BA2746">
        <f t="shared" si="514"/>
        <v>22</v>
      </c>
    </row>
    <row r="2747" spans="2:53" x14ac:dyDescent="0.25">
      <c r="B2747" s="155">
        <f t="shared" si="507"/>
        <v>45466.999305555553</v>
      </c>
      <c r="C2747" s="155">
        <f t="shared" si="497"/>
        <v>45466.999305555553</v>
      </c>
      <c r="D2747" s="152">
        <f t="shared" si="500"/>
        <v>9.98</v>
      </c>
      <c r="E2747" s="152"/>
      <c r="F2747" s="152"/>
      <c r="G2747" s="152"/>
      <c r="H2747" s="152" t="e">
        <f t="shared" si="501"/>
        <v>#N/A</v>
      </c>
      <c r="I2747" s="152"/>
      <c r="J2747" s="152" t="e">
        <f t="shared" si="502"/>
        <v>#N/A</v>
      </c>
      <c r="K2747" s="152"/>
      <c r="L2747" s="152"/>
      <c r="M2747" s="152"/>
      <c r="N2747" s="152"/>
      <c r="O2747" s="152"/>
      <c r="P2747" s="152"/>
      <c r="Q2747" s="152"/>
      <c r="R2747" s="152"/>
      <c r="S2747" s="152"/>
      <c r="T2747" s="153" cm="1">
        <f t="array" ref="T2747">MATCH(1,(TDU_Info!$C$5:$C$111=$T$6)*(TDU_Info!$B$5:$B$111&lt;=$B2747),0)</f>
        <v>82</v>
      </c>
      <c r="U2747" s="152">
        <f>100*(INDEX(TDU_Info!$E$5:$E$111,$T2747)/T$11+INDEX(TDU_Info!$F$5:$F$111,$T2747))</f>
        <v>4.7517999999999994</v>
      </c>
      <c r="V2747" s="152">
        <v>13.182</v>
      </c>
      <c r="W2747" s="152">
        <v>13.052</v>
      </c>
      <c r="X2747" s="152">
        <v>9.98</v>
      </c>
      <c r="Y2747" s="152">
        <v>10.02</v>
      </c>
      <c r="Z2747" s="152">
        <v>13.577</v>
      </c>
      <c r="AA2747" s="152">
        <v>13.55</v>
      </c>
      <c r="AB2747" s="152">
        <v>10.79</v>
      </c>
      <c r="AC2747" s="152">
        <v>10.541</v>
      </c>
      <c r="AD2747" s="152">
        <v>13.241</v>
      </c>
      <c r="AE2747" s="152">
        <v>13.076000000000001</v>
      </c>
      <c r="AF2747" s="152">
        <v>9.98</v>
      </c>
      <c r="AG2747" s="152">
        <v>9.5980000000000008</v>
      </c>
      <c r="AH2747" s="152">
        <v>13.638999999999999</v>
      </c>
      <c r="AI2747" s="152">
        <v>13.574999999999999</v>
      </c>
      <c r="AJ2747" s="152">
        <v>10.79</v>
      </c>
      <c r="AK2747" s="152">
        <v>10.085000000000001</v>
      </c>
      <c r="AL2747" s="152" t="e">
        <f t="shared" si="503"/>
        <v>#N/A</v>
      </c>
      <c r="AM2747" s="152" t="e">
        <f t="shared" si="504"/>
        <v>#N/A</v>
      </c>
      <c r="AN2747" s="152" t="e">
        <f>NA()</f>
        <v>#N/A</v>
      </c>
      <c r="AO2747" s="152" t="e">
        <f>NA()</f>
        <v>#N/A</v>
      </c>
      <c r="AP2747" s="152">
        <f t="shared" si="510"/>
        <v>7.5282</v>
      </c>
      <c r="AQ2747" s="152"/>
      <c r="AR2747" s="152"/>
      <c r="AS2747" s="153">
        <f t="shared" si="513"/>
        <v>175</v>
      </c>
      <c r="AT2747" s="153">
        <f t="shared" si="492"/>
        <v>0</v>
      </c>
      <c r="AU2747" s="153">
        <f t="shared" si="493"/>
        <v>1</v>
      </c>
      <c r="AV2747" s="153">
        <f t="shared" si="494"/>
        <v>0</v>
      </c>
      <c r="BA2747">
        <f t="shared" si="514"/>
        <v>23</v>
      </c>
    </row>
    <row r="2748" spans="2:53" x14ac:dyDescent="0.25">
      <c r="B2748" s="155">
        <f t="shared" si="507"/>
        <v>45467.999305555553</v>
      </c>
      <c r="C2748" s="155">
        <f t="shared" si="497"/>
        <v>45467.999305555553</v>
      </c>
      <c r="D2748" s="152">
        <f t="shared" si="500"/>
        <v>9.92</v>
      </c>
      <c r="E2748" s="152"/>
      <c r="F2748" s="152"/>
      <c r="G2748" s="152"/>
      <c r="H2748" s="152" t="e">
        <f t="shared" si="501"/>
        <v>#N/A</v>
      </c>
      <c r="I2748" s="152"/>
      <c r="J2748" s="152" t="e">
        <f t="shared" si="502"/>
        <v>#N/A</v>
      </c>
      <c r="K2748" s="152"/>
      <c r="L2748" s="152"/>
      <c r="M2748" s="152"/>
      <c r="N2748" s="152"/>
      <c r="O2748" s="152"/>
      <c r="P2748" s="152"/>
      <c r="Q2748" s="152"/>
      <c r="R2748" s="152"/>
      <c r="S2748" s="152"/>
      <c r="T2748" s="153" cm="1">
        <f t="array" ref="T2748">MATCH(1,(TDU_Info!$C$5:$C$111=$T$6)*(TDU_Info!$B$5:$B$111&lt;=$B2748),0)</f>
        <v>82</v>
      </c>
      <c r="U2748" s="152">
        <f>100*(INDEX(TDU_Info!$E$5:$E$111,$T2748)/T$11+INDEX(TDU_Info!$F$5:$F$111,$T2748))</f>
        <v>4.7517999999999994</v>
      </c>
      <c r="V2748" s="152">
        <v>13.182</v>
      </c>
      <c r="W2748" s="152">
        <v>13.052</v>
      </c>
      <c r="X2748" s="152">
        <v>9.92</v>
      </c>
      <c r="Y2748" s="152">
        <v>10.095000000000001</v>
      </c>
      <c r="Z2748" s="152">
        <v>13.577</v>
      </c>
      <c r="AA2748" s="152">
        <v>13.55</v>
      </c>
      <c r="AB2748" s="152">
        <v>10.7</v>
      </c>
      <c r="AC2748" s="152">
        <v>10.5</v>
      </c>
      <c r="AD2748" s="152">
        <v>13.241</v>
      </c>
      <c r="AE2748" s="152">
        <v>13.076000000000001</v>
      </c>
      <c r="AF2748" s="152">
        <v>9.92</v>
      </c>
      <c r="AG2748" s="152">
        <v>9.5980000000000008</v>
      </c>
      <c r="AH2748" s="152">
        <v>13.638999999999999</v>
      </c>
      <c r="AI2748" s="152">
        <v>13.574999999999999</v>
      </c>
      <c r="AJ2748" s="152">
        <v>10.7</v>
      </c>
      <c r="AK2748" s="152">
        <v>10.085000000000001</v>
      </c>
      <c r="AL2748" s="152" t="e">
        <f t="shared" si="503"/>
        <v>#N/A</v>
      </c>
      <c r="AM2748" s="152" t="e">
        <f t="shared" si="504"/>
        <v>#N/A</v>
      </c>
      <c r="AN2748" s="152" t="e">
        <f>NA()</f>
        <v>#N/A</v>
      </c>
      <c r="AO2748" s="152" t="e">
        <f>NA()</f>
        <v>#N/A</v>
      </c>
      <c r="AP2748" s="152">
        <f t="shared" si="510"/>
        <v>7.5282</v>
      </c>
      <c r="AQ2748" s="152"/>
      <c r="AR2748" s="152"/>
      <c r="AS2748" s="153">
        <f t="shared" si="513"/>
        <v>176</v>
      </c>
      <c r="AT2748" s="153">
        <f t="shared" si="492"/>
        <v>0</v>
      </c>
      <c r="AU2748" s="153">
        <f t="shared" si="493"/>
        <v>1</v>
      </c>
      <c r="AV2748" s="153">
        <f t="shared" si="494"/>
        <v>0</v>
      </c>
      <c r="BA2748">
        <f t="shared" si="514"/>
        <v>24</v>
      </c>
    </row>
    <row r="2749" spans="2:53" x14ac:dyDescent="0.25">
      <c r="B2749" s="155">
        <f t="shared" si="507"/>
        <v>45468.999305555553</v>
      </c>
      <c r="C2749" s="155">
        <f t="shared" si="497"/>
        <v>45468.999305555553</v>
      </c>
      <c r="D2749" s="152">
        <f t="shared" si="500"/>
        <v>9.92</v>
      </c>
      <c r="E2749" s="152"/>
      <c r="F2749" s="152"/>
      <c r="G2749" s="152"/>
      <c r="H2749" s="152" t="e">
        <f t="shared" si="501"/>
        <v>#N/A</v>
      </c>
      <c r="I2749" s="152"/>
      <c r="J2749" s="152" t="e">
        <f t="shared" si="502"/>
        <v>#N/A</v>
      </c>
      <c r="K2749" s="152"/>
      <c r="L2749" s="152"/>
      <c r="M2749" s="152"/>
      <c r="N2749" s="152"/>
      <c r="O2749" s="152"/>
      <c r="P2749" s="152"/>
      <c r="Q2749" s="152"/>
      <c r="R2749" s="152"/>
      <c r="S2749" s="152"/>
      <c r="T2749" s="153" cm="1">
        <f t="array" ref="T2749">MATCH(1,(TDU_Info!$C$5:$C$111=$T$6)*(TDU_Info!$B$5:$B$111&lt;=$B2749),0)</f>
        <v>82</v>
      </c>
      <c r="U2749" s="152">
        <f>100*(INDEX(TDU_Info!$E$5:$E$111,$T2749)/T$11+INDEX(TDU_Info!$F$5:$F$111,$T2749))</f>
        <v>4.7517999999999994</v>
      </c>
      <c r="V2749" s="152">
        <v>13.182</v>
      </c>
      <c r="W2749" s="152">
        <v>13.052</v>
      </c>
      <c r="X2749" s="152">
        <v>9.92</v>
      </c>
      <c r="Y2749" s="152">
        <v>10.095000000000001</v>
      </c>
      <c r="Z2749" s="152">
        <v>13.577</v>
      </c>
      <c r="AA2749" s="152">
        <v>13.55</v>
      </c>
      <c r="AB2749" s="152">
        <v>10.7</v>
      </c>
      <c r="AC2749" s="152">
        <v>10.5</v>
      </c>
      <c r="AD2749" s="152">
        <v>13.241</v>
      </c>
      <c r="AE2749" s="152">
        <v>13.076000000000001</v>
      </c>
      <c r="AF2749" s="152">
        <v>9.92</v>
      </c>
      <c r="AG2749" s="152">
        <v>9.5980000000000008</v>
      </c>
      <c r="AH2749" s="152">
        <v>13.638999999999999</v>
      </c>
      <c r="AI2749" s="152">
        <v>13.574999999999999</v>
      </c>
      <c r="AJ2749" s="152">
        <v>10.7</v>
      </c>
      <c r="AK2749" s="152">
        <v>10.085000000000001</v>
      </c>
      <c r="AL2749" s="152" t="e">
        <f t="shared" si="503"/>
        <v>#N/A</v>
      </c>
      <c r="AM2749" s="152" t="e">
        <f t="shared" si="504"/>
        <v>#N/A</v>
      </c>
      <c r="AN2749" s="152" t="e">
        <f>NA()</f>
        <v>#N/A</v>
      </c>
      <c r="AO2749" s="152" t="e">
        <f>NA()</f>
        <v>#N/A</v>
      </c>
      <c r="AP2749" s="152">
        <f t="shared" si="510"/>
        <v>7.5282</v>
      </c>
      <c r="AQ2749" s="152"/>
      <c r="AR2749" s="152"/>
      <c r="AS2749" s="153">
        <f t="shared" si="513"/>
        <v>177</v>
      </c>
      <c r="AT2749" s="153">
        <f t="shared" si="492"/>
        <v>0</v>
      </c>
      <c r="AU2749" s="153">
        <f t="shared" si="493"/>
        <v>1</v>
      </c>
      <c r="AV2749" s="153">
        <f t="shared" si="494"/>
        <v>0</v>
      </c>
      <c r="BA2749">
        <f t="shared" si="514"/>
        <v>25</v>
      </c>
    </row>
    <row r="2750" spans="2:53" x14ac:dyDescent="0.25">
      <c r="B2750" s="155">
        <f t="shared" si="507"/>
        <v>45469.999305555553</v>
      </c>
      <c r="C2750" s="155">
        <f t="shared" si="497"/>
        <v>45469.999305555553</v>
      </c>
      <c r="D2750" s="152">
        <f t="shared" si="500"/>
        <v>9.92</v>
      </c>
      <c r="E2750" s="152"/>
      <c r="F2750" s="152"/>
      <c r="G2750" s="152"/>
      <c r="H2750" s="152" t="e">
        <f t="shared" si="501"/>
        <v>#N/A</v>
      </c>
      <c r="I2750" s="152"/>
      <c r="J2750" s="152" t="e">
        <f t="shared" si="502"/>
        <v>#N/A</v>
      </c>
      <c r="K2750" s="152"/>
      <c r="L2750" s="152"/>
      <c r="M2750" s="152"/>
      <c r="N2750" s="152"/>
      <c r="O2750" s="152"/>
      <c r="P2750" s="152"/>
      <c r="Q2750" s="152"/>
      <c r="R2750" s="152"/>
      <c r="S2750" s="152"/>
      <c r="T2750" s="153" cm="1">
        <f t="array" ref="T2750">MATCH(1,(TDU_Info!$C$5:$C$111=$T$6)*(TDU_Info!$B$5:$B$111&lt;=$B2750),0)</f>
        <v>82</v>
      </c>
      <c r="U2750" s="152">
        <f>100*(INDEX(TDU_Info!$E$5:$E$111,$T2750)/T$11+INDEX(TDU_Info!$F$5:$F$111,$T2750))</f>
        <v>4.7517999999999994</v>
      </c>
      <c r="V2750" s="152">
        <v>13.182</v>
      </c>
      <c r="W2750" s="152">
        <v>13.052</v>
      </c>
      <c r="X2750" s="152">
        <v>9.92</v>
      </c>
      <c r="Y2750" s="152">
        <v>10.095000000000001</v>
      </c>
      <c r="Z2750" s="152">
        <v>13.577</v>
      </c>
      <c r="AA2750" s="152">
        <v>13.55</v>
      </c>
      <c r="AB2750" s="152">
        <v>10.7</v>
      </c>
      <c r="AC2750" s="152">
        <v>10.5</v>
      </c>
      <c r="AD2750" s="152">
        <v>13.241</v>
      </c>
      <c r="AE2750" s="152">
        <v>13.076000000000001</v>
      </c>
      <c r="AF2750" s="152">
        <v>9.92</v>
      </c>
      <c r="AG2750" s="152">
        <v>9.5980000000000008</v>
      </c>
      <c r="AH2750" s="152">
        <v>13.638999999999999</v>
      </c>
      <c r="AI2750" s="152">
        <v>13.574999999999999</v>
      </c>
      <c r="AJ2750" s="152">
        <v>10.7</v>
      </c>
      <c r="AK2750" s="152">
        <v>10.085000000000001</v>
      </c>
      <c r="AL2750" s="152" t="e">
        <f t="shared" si="503"/>
        <v>#N/A</v>
      </c>
      <c r="AM2750" s="152" t="e">
        <f t="shared" si="504"/>
        <v>#N/A</v>
      </c>
      <c r="AN2750" s="152" t="e">
        <f>NA()</f>
        <v>#N/A</v>
      </c>
      <c r="AO2750" s="152" t="e">
        <f>NA()</f>
        <v>#N/A</v>
      </c>
      <c r="AP2750" s="152">
        <f t="shared" si="510"/>
        <v>7.5282</v>
      </c>
      <c r="AQ2750" s="152"/>
      <c r="AR2750" s="152"/>
      <c r="AS2750" s="153">
        <f t="shared" si="513"/>
        <v>178</v>
      </c>
      <c r="AT2750" s="153">
        <f t="shared" si="492"/>
        <v>0</v>
      </c>
      <c r="AU2750" s="153">
        <f t="shared" si="493"/>
        <v>1</v>
      </c>
      <c r="AV2750" s="153">
        <f t="shared" si="494"/>
        <v>0</v>
      </c>
      <c r="BA2750">
        <f t="shared" si="514"/>
        <v>26</v>
      </c>
    </row>
    <row r="2751" spans="2:53" x14ac:dyDescent="0.25">
      <c r="B2751" s="155">
        <f t="shared" si="507"/>
        <v>45470.999305555553</v>
      </c>
      <c r="C2751" s="155">
        <f t="shared" si="497"/>
        <v>45470.999305555553</v>
      </c>
      <c r="D2751" s="152">
        <f t="shared" si="500"/>
        <v>9.92</v>
      </c>
      <c r="E2751" s="152"/>
      <c r="F2751" s="152"/>
      <c r="G2751" s="152"/>
      <c r="H2751" s="152" t="e">
        <f t="shared" si="501"/>
        <v>#N/A</v>
      </c>
      <c r="I2751" s="152"/>
      <c r="J2751" s="152" t="e">
        <f t="shared" si="502"/>
        <v>#N/A</v>
      </c>
      <c r="K2751" s="152"/>
      <c r="L2751" s="152"/>
      <c r="M2751" s="152"/>
      <c r="N2751" s="152"/>
      <c r="O2751" s="152"/>
      <c r="P2751" s="152"/>
      <c r="Q2751" s="152"/>
      <c r="R2751" s="152"/>
      <c r="S2751" s="152"/>
      <c r="T2751" s="153" cm="1">
        <f t="array" ref="T2751">MATCH(1,(TDU_Info!$C$5:$C$111=$T$6)*(TDU_Info!$B$5:$B$111&lt;=$B2751),0)</f>
        <v>82</v>
      </c>
      <c r="U2751" s="152">
        <f>100*(INDEX(TDU_Info!$E$5:$E$111,$T2751)/T$11+INDEX(TDU_Info!$F$5:$F$111,$T2751))</f>
        <v>4.7517999999999994</v>
      </c>
      <c r="V2751" s="152">
        <v>13.182</v>
      </c>
      <c r="W2751" s="152">
        <v>13.052</v>
      </c>
      <c r="X2751" s="152">
        <v>9.92</v>
      </c>
      <c r="Y2751" s="152">
        <v>10.037000000000001</v>
      </c>
      <c r="Z2751" s="152">
        <v>13.577</v>
      </c>
      <c r="AA2751" s="152">
        <v>13.55</v>
      </c>
      <c r="AB2751" s="152">
        <v>10.7</v>
      </c>
      <c r="AC2751" s="152">
        <v>10.441000000000001</v>
      </c>
      <c r="AD2751" s="152">
        <v>13.241</v>
      </c>
      <c r="AE2751" s="152">
        <v>13.076000000000001</v>
      </c>
      <c r="AF2751" s="152">
        <v>9.92</v>
      </c>
      <c r="AG2751" s="152">
        <v>9.5980000000000008</v>
      </c>
      <c r="AH2751" s="152">
        <v>13.638999999999999</v>
      </c>
      <c r="AI2751" s="152">
        <v>13.574999999999999</v>
      </c>
      <c r="AJ2751" s="152">
        <v>10.7</v>
      </c>
      <c r="AK2751" s="152">
        <v>10.085000000000001</v>
      </c>
      <c r="AL2751" s="152" t="e">
        <f t="shared" si="503"/>
        <v>#N/A</v>
      </c>
      <c r="AM2751" s="152" t="e">
        <f t="shared" si="504"/>
        <v>#N/A</v>
      </c>
      <c r="AN2751" s="152" t="e">
        <f>NA()</f>
        <v>#N/A</v>
      </c>
      <c r="AO2751" s="152" t="e">
        <f>NA()</f>
        <v>#N/A</v>
      </c>
      <c r="AP2751" s="152">
        <f t="shared" si="510"/>
        <v>7.5282</v>
      </c>
      <c r="AQ2751" s="152"/>
      <c r="AR2751" s="152"/>
      <c r="AS2751" s="153">
        <f t="shared" si="513"/>
        <v>179</v>
      </c>
      <c r="AT2751" s="153">
        <f t="shared" si="492"/>
        <v>0</v>
      </c>
      <c r="AU2751" s="153">
        <f t="shared" si="493"/>
        <v>1</v>
      </c>
      <c r="AV2751" s="153">
        <f t="shared" si="494"/>
        <v>0</v>
      </c>
      <c r="BA2751">
        <f t="shared" si="514"/>
        <v>27</v>
      </c>
    </row>
    <row r="2752" spans="2:53" x14ac:dyDescent="0.25">
      <c r="B2752" s="155">
        <f t="shared" si="507"/>
        <v>45471.999305555553</v>
      </c>
      <c r="C2752" s="155">
        <f t="shared" si="497"/>
        <v>45471.999305555553</v>
      </c>
      <c r="D2752" s="152">
        <f t="shared" si="500"/>
        <v>9.92</v>
      </c>
      <c r="E2752" s="152"/>
      <c r="F2752" s="152"/>
      <c r="G2752" s="152"/>
      <c r="H2752" s="152" t="e">
        <f t="shared" si="501"/>
        <v>#N/A</v>
      </c>
      <c r="I2752" s="152"/>
      <c r="J2752" s="152" t="e">
        <f t="shared" si="502"/>
        <v>#N/A</v>
      </c>
      <c r="K2752" s="152"/>
      <c r="L2752" s="152"/>
      <c r="M2752" s="152"/>
      <c r="N2752" s="152"/>
      <c r="O2752" s="152"/>
      <c r="P2752" s="152"/>
      <c r="Q2752" s="152"/>
      <c r="R2752" s="152"/>
      <c r="S2752" s="152"/>
      <c r="T2752" s="153" cm="1">
        <f t="array" ref="T2752">MATCH(1,(TDU_Info!$C$5:$C$111=$T$6)*(TDU_Info!$B$5:$B$111&lt;=$B2752),0)</f>
        <v>82</v>
      </c>
      <c r="U2752" s="152">
        <f>100*(INDEX(TDU_Info!$E$5:$E$111,$T2752)/T$11+INDEX(TDU_Info!$F$5:$F$111,$T2752))</f>
        <v>4.7517999999999994</v>
      </c>
      <c r="V2752" s="152">
        <v>13.182</v>
      </c>
      <c r="W2752" s="152">
        <v>13.052</v>
      </c>
      <c r="X2752" s="152">
        <v>9.92</v>
      </c>
      <c r="Y2752" s="152">
        <v>9.82</v>
      </c>
      <c r="Z2752" s="152">
        <v>13.577</v>
      </c>
      <c r="AA2752" s="152">
        <v>13.55</v>
      </c>
      <c r="AB2752" s="152">
        <v>10.7</v>
      </c>
      <c r="AC2752" s="152">
        <v>10.4</v>
      </c>
      <c r="AD2752" s="152">
        <v>13.241</v>
      </c>
      <c r="AE2752" s="152">
        <v>13.076000000000001</v>
      </c>
      <c r="AF2752" s="152">
        <v>9.92</v>
      </c>
      <c r="AG2752" s="152">
        <v>9.5980000000000008</v>
      </c>
      <c r="AH2752" s="152">
        <v>13.638999999999999</v>
      </c>
      <c r="AI2752" s="152">
        <v>13.574999999999999</v>
      </c>
      <c r="AJ2752" s="152">
        <v>10.7</v>
      </c>
      <c r="AK2752" s="152">
        <v>10.085000000000001</v>
      </c>
      <c r="AL2752" s="152" t="e">
        <f t="shared" si="503"/>
        <v>#N/A</v>
      </c>
      <c r="AM2752" s="152" t="e">
        <f t="shared" si="504"/>
        <v>#N/A</v>
      </c>
      <c r="AN2752" s="152" t="e">
        <f>NA()</f>
        <v>#N/A</v>
      </c>
      <c r="AO2752" s="152" t="e">
        <f>NA()</f>
        <v>#N/A</v>
      </c>
      <c r="AP2752" s="152">
        <f t="shared" si="510"/>
        <v>7.5282</v>
      </c>
      <c r="AQ2752" s="152"/>
      <c r="AR2752" s="152"/>
      <c r="AS2752" s="153">
        <f t="shared" si="513"/>
        <v>180</v>
      </c>
      <c r="AT2752" s="153">
        <f t="shared" si="492"/>
        <v>0</v>
      </c>
      <c r="AU2752" s="153">
        <f t="shared" si="493"/>
        <v>1</v>
      </c>
      <c r="AV2752" s="153">
        <f t="shared" si="494"/>
        <v>0</v>
      </c>
      <c r="BA2752">
        <f t="shared" si="514"/>
        <v>28</v>
      </c>
    </row>
    <row r="2753" spans="2:53" x14ac:dyDescent="0.25">
      <c r="B2753" s="155">
        <f t="shared" si="507"/>
        <v>45472.999305555553</v>
      </c>
      <c r="C2753" s="155">
        <f t="shared" si="497"/>
        <v>45472.999305555553</v>
      </c>
      <c r="D2753" s="152">
        <f t="shared" si="500"/>
        <v>9.92</v>
      </c>
      <c r="E2753" s="152"/>
      <c r="F2753" s="152"/>
      <c r="G2753" s="152"/>
      <c r="H2753" s="152" t="e">
        <f t="shared" si="501"/>
        <v>#N/A</v>
      </c>
      <c r="I2753" s="152"/>
      <c r="J2753" s="152" t="e">
        <f t="shared" si="502"/>
        <v>#N/A</v>
      </c>
      <c r="K2753" s="152"/>
      <c r="L2753" s="152"/>
      <c r="M2753" s="152"/>
      <c r="N2753" s="152"/>
      <c r="O2753" s="152"/>
      <c r="P2753" s="152"/>
      <c r="Q2753" s="152"/>
      <c r="R2753" s="152"/>
      <c r="S2753" s="152"/>
      <c r="T2753" s="153" cm="1">
        <f t="array" ref="T2753">MATCH(1,(TDU_Info!$C$5:$C$111=$T$6)*(TDU_Info!$B$5:$B$111&lt;=$B2753),0)</f>
        <v>82</v>
      </c>
      <c r="U2753" s="152">
        <f>100*(INDEX(TDU_Info!$E$5:$E$111,$T2753)/T$11+INDEX(TDU_Info!$F$5:$F$111,$T2753))</f>
        <v>4.7517999999999994</v>
      </c>
      <c r="V2753" s="152">
        <v>13.182</v>
      </c>
      <c r="W2753" s="152">
        <v>13.052</v>
      </c>
      <c r="X2753" s="152">
        <v>9.92</v>
      </c>
      <c r="Y2753" s="152">
        <v>9.82</v>
      </c>
      <c r="Z2753" s="152">
        <v>13.577</v>
      </c>
      <c r="AA2753" s="152">
        <v>13.55</v>
      </c>
      <c r="AB2753" s="152">
        <v>10.7</v>
      </c>
      <c r="AC2753" s="152">
        <v>10.4</v>
      </c>
      <c r="AD2753" s="152">
        <v>13.241</v>
      </c>
      <c r="AE2753" s="152">
        <v>13.076000000000001</v>
      </c>
      <c r="AF2753" s="152">
        <v>9.92</v>
      </c>
      <c r="AG2753" s="152">
        <v>9.5980000000000008</v>
      </c>
      <c r="AH2753" s="152">
        <v>13.638999999999999</v>
      </c>
      <c r="AI2753" s="152">
        <v>13.574999999999999</v>
      </c>
      <c r="AJ2753" s="152">
        <v>10.7</v>
      </c>
      <c r="AK2753" s="152">
        <v>10.085000000000001</v>
      </c>
      <c r="AL2753" s="152" t="e">
        <f t="shared" si="503"/>
        <v>#N/A</v>
      </c>
      <c r="AM2753" s="152" t="e">
        <f t="shared" si="504"/>
        <v>#N/A</v>
      </c>
      <c r="AN2753" s="152" t="e">
        <f>NA()</f>
        <v>#N/A</v>
      </c>
      <c r="AO2753" s="152" t="e">
        <f>NA()</f>
        <v>#N/A</v>
      </c>
      <c r="AP2753" s="152">
        <f t="shared" si="510"/>
        <v>7.5282</v>
      </c>
      <c r="AQ2753" s="152"/>
      <c r="AR2753" s="152"/>
      <c r="AS2753" s="153">
        <f t="shared" ref="AS2753:AS2777" si="515">ROUNDUP(B2753-DATE(YEAR(B2753),1,1),0)</f>
        <v>181</v>
      </c>
      <c r="AT2753" s="153">
        <f t="shared" si="492"/>
        <v>0</v>
      </c>
      <c r="AU2753" s="153">
        <f t="shared" si="493"/>
        <v>1</v>
      </c>
      <c r="AV2753" s="153">
        <f t="shared" si="494"/>
        <v>0</v>
      </c>
      <c r="BA2753">
        <f t="shared" ref="BA2753:BA2777" si="516">DAY(C2753)</f>
        <v>29</v>
      </c>
    </row>
    <row r="2754" spans="2:53" x14ac:dyDescent="0.25">
      <c r="B2754" s="155">
        <f t="shared" si="507"/>
        <v>45473.999305555553</v>
      </c>
      <c r="C2754" s="155">
        <f t="shared" si="497"/>
        <v>45473.999305555553</v>
      </c>
      <c r="D2754" s="152">
        <f t="shared" si="500"/>
        <v>9.92</v>
      </c>
      <c r="E2754" s="152"/>
      <c r="F2754" s="152"/>
      <c r="G2754" s="152"/>
      <c r="H2754" s="152" t="e">
        <f t="shared" si="501"/>
        <v>#N/A</v>
      </c>
      <c r="I2754" s="152"/>
      <c r="J2754" s="152" t="e">
        <f t="shared" si="502"/>
        <v>#N/A</v>
      </c>
      <c r="K2754" s="152"/>
      <c r="L2754" s="152"/>
      <c r="M2754" s="152"/>
      <c r="N2754" s="152"/>
      <c r="O2754" s="152"/>
      <c r="P2754" s="152"/>
      <c r="Q2754" s="152"/>
      <c r="R2754" s="152"/>
      <c r="S2754" s="152"/>
      <c r="T2754" s="153" cm="1">
        <f t="array" ref="T2754">MATCH(1,(TDU_Info!$C$5:$C$111=$T$6)*(TDU_Info!$B$5:$B$111&lt;=$B2754),0)</f>
        <v>82</v>
      </c>
      <c r="U2754" s="152">
        <f>100*(INDEX(TDU_Info!$E$5:$E$111,$T2754)/T$11+INDEX(TDU_Info!$F$5:$F$111,$T2754))</f>
        <v>4.7517999999999994</v>
      </c>
      <c r="V2754" s="152">
        <v>13.182</v>
      </c>
      <c r="W2754" s="152">
        <v>13.052</v>
      </c>
      <c r="X2754" s="152">
        <v>9.92</v>
      </c>
      <c r="Y2754" s="152">
        <v>9.82</v>
      </c>
      <c r="Z2754" s="152">
        <v>13.577</v>
      </c>
      <c r="AA2754" s="152">
        <v>13.55</v>
      </c>
      <c r="AB2754" s="152">
        <v>10.7</v>
      </c>
      <c r="AC2754" s="152">
        <v>10.4</v>
      </c>
      <c r="AD2754" s="152">
        <v>13.241</v>
      </c>
      <c r="AE2754" s="152">
        <v>13.076000000000001</v>
      </c>
      <c r="AF2754" s="152">
        <v>9.92</v>
      </c>
      <c r="AG2754" s="152">
        <v>9.5980000000000008</v>
      </c>
      <c r="AH2754" s="152">
        <v>13.638999999999999</v>
      </c>
      <c r="AI2754" s="152">
        <v>13.574999999999999</v>
      </c>
      <c r="AJ2754" s="152">
        <v>10.7</v>
      </c>
      <c r="AK2754" s="152">
        <v>10.085000000000001</v>
      </c>
      <c r="AL2754" s="152" t="e">
        <f t="shared" si="503"/>
        <v>#N/A</v>
      </c>
      <c r="AM2754" s="152" t="e">
        <f t="shared" si="504"/>
        <v>#N/A</v>
      </c>
      <c r="AN2754" s="152" t="e">
        <f>NA()</f>
        <v>#N/A</v>
      </c>
      <c r="AO2754" s="152" t="e">
        <f>NA()</f>
        <v>#N/A</v>
      </c>
      <c r="AP2754" s="152">
        <f t="shared" si="510"/>
        <v>7.5282</v>
      </c>
      <c r="AQ2754" s="152"/>
      <c r="AR2754" s="152"/>
      <c r="AS2754" s="153">
        <f t="shared" si="515"/>
        <v>182</v>
      </c>
      <c r="AT2754" s="153">
        <f t="shared" si="492"/>
        <v>0</v>
      </c>
      <c r="AU2754" s="153">
        <f t="shared" si="493"/>
        <v>1</v>
      </c>
      <c r="AV2754" s="153">
        <f t="shared" si="494"/>
        <v>0</v>
      </c>
      <c r="BA2754">
        <f t="shared" si="516"/>
        <v>30</v>
      </c>
    </row>
    <row r="2755" spans="2:53" x14ac:dyDescent="0.25">
      <c r="B2755" s="155">
        <f t="shared" si="507"/>
        <v>45474.999305555553</v>
      </c>
      <c r="C2755" s="155">
        <f t="shared" si="497"/>
        <v>45474.999305555553</v>
      </c>
      <c r="D2755" s="152">
        <f t="shared" si="500"/>
        <v>9.98</v>
      </c>
      <c r="E2755" s="152"/>
      <c r="F2755" s="152"/>
      <c r="G2755" s="152"/>
      <c r="H2755" s="152" t="e">
        <f t="shared" si="501"/>
        <v>#N/A</v>
      </c>
      <c r="I2755" s="152"/>
      <c r="J2755" s="152" t="e">
        <f t="shared" si="502"/>
        <v>#N/A</v>
      </c>
      <c r="K2755" s="152"/>
      <c r="L2755" s="152"/>
      <c r="M2755" s="152"/>
      <c r="N2755" s="152"/>
      <c r="O2755" s="152"/>
      <c r="P2755" s="152"/>
      <c r="Q2755" s="152"/>
      <c r="R2755" s="152"/>
      <c r="S2755" s="152"/>
      <c r="T2755" s="153" cm="1">
        <f t="array" ref="T2755">MATCH(1,(TDU_Info!$C$5:$C$111=$T$6)*(TDU_Info!$B$5:$B$111&lt;=$B2755),0)</f>
        <v>81</v>
      </c>
      <c r="U2755" s="152">
        <f>100*(INDEX(TDU_Info!$E$5:$E$111,$T2755)/T$11+INDEX(TDU_Info!$F$5:$F$111,$T2755))</f>
        <v>4.849899999999999</v>
      </c>
      <c r="V2755" s="152">
        <v>13.182</v>
      </c>
      <c r="W2755" s="152">
        <v>13.052</v>
      </c>
      <c r="X2755" s="152">
        <v>9.98</v>
      </c>
      <c r="Y2755" s="152">
        <v>9.8000000000000007</v>
      </c>
      <c r="Z2755" s="152">
        <v>13.577</v>
      </c>
      <c r="AA2755" s="152">
        <v>13.55</v>
      </c>
      <c r="AB2755" s="152">
        <v>10.4</v>
      </c>
      <c r="AC2755" s="152">
        <v>10.3</v>
      </c>
      <c r="AD2755" s="152">
        <v>13.241</v>
      </c>
      <c r="AE2755" s="152">
        <v>13.076000000000001</v>
      </c>
      <c r="AF2755" s="152">
        <v>9.98</v>
      </c>
      <c r="AG2755" s="152">
        <v>9.5980000000000008</v>
      </c>
      <c r="AH2755" s="152">
        <v>13.638999999999999</v>
      </c>
      <c r="AI2755" s="152">
        <v>13.574999999999999</v>
      </c>
      <c r="AJ2755" s="152">
        <v>10.4</v>
      </c>
      <c r="AK2755" s="152">
        <v>10.085000000000001</v>
      </c>
      <c r="AL2755" s="152" t="e">
        <f t="shared" si="503"/>
        <v>#N/A</v>
      </c>
      <c r="AM2755" s="152" t="e">
        <f t="shared" si="504"/>
        <v>#N/A</v>
      </c>
      <c r="AN2755" s="152" t="e">
        <f>NA()</f>
        <v>#N/A</v>
      </c>
      <c r="AO2755" s="152" t="e">
        <f>NA()</f>
        <v>#N/A</v>
      </c>
      <c r="AP2755" s="152" t="e">
        <f t="shared" si="510"/>
        <v>#N/A</v>
      </c>
      <c r="AQ2755" s="152"/>
      <c r="AR2755" s="152"/>
      <c r="AS2755" s="153">
        <f t="shared" si="515"/>
        <v>183</v>
      </c>
      <c r="AT2755" s="153">
        <f t="shared" si="492"/>
        <v>0</v>
      </c>
      <c r="AU2755" s="153">
        <f t="shared" si="493"/>
        <v>0</v>
      </c>
      <c r="AV2755" s="153">
        <f t="shared" si="494"/>
        <v>1</v>
      </c>
      <c r="BA2755">
        <f t="shared" si="516"/>
        <v>1</v>
      </c>
    </row>
    <row r="2756" spans="2:53" x14ac:dyDescent="0.25">
      <c r="B2756" s="155">
        <f t="shared" si="507"/>
        <v>45475.999305555553</v>
      </c>
      <c r="C2756" s="155">
        <f t="shared" si="497"/>
        <v>45475.999305555553</v>
      </c>
      <c r="D2756" s="152">
        <f t="shared" si="500"/>
        <v>9.7200000000000006</v>
      </c>
      <c r="E2756" s="152"/>
      <c r="F2756" s="152"/>
      <c r="G2756" s="152"/>
      <c r="H2756" s="152" t="e">
        <f t="shared" si="501"/>
        <v>#N/A</v>
      </c>
      <c r="I2756" s="152"/>
      <c r="J2756" s="152" t="e">
        <f t="shared" si="502"/>
        <v>#N/A</v>
      </c>
      <c r="K2756" s="152"/>
      <c r="L2756" s="152"/>
      <c r="M2756" s="152"/>
      <c r="N2756" s="152"/>
      <c r="O2756" s="152"/>
      <c r="P2756" s="152"/>
      <c r="Q2756" s="152"/>
      <c r="R2756" s="152"/>
      <c r="S2756" s="152"/>
      <c r="T2756" s="153" cm="1">
        <f t="array" ref="T2756">MATCH(1,(TDU_Info!$C$5:$C$111=$T$6)*(TDU_Info!$B$5:$B$111&lt;=$B2756),0)</f>
        <v>81</v>
      </c>
      <c r="U2756" s="152">
        <f>100*(INDEX(TDU_Info!$E$5:$E$111,$T2756)/T$11+INDEX(TDU_Info!$F$5:$F$111,$T2756))</f>
        <v>4.849899999999999</v>
      </c>
      <c r="V2756" s="152">
        <v>13.182</v>
      </c>
      <c r="W2756" s="152">
        <v>13.052</v>
      </c>
      <c r="X2756" s="152">
        <v>9.7200000000000006</v>
      </c>
      <c r="Y2756" s="152">
        <v>9.8000000000000007</v>
      </c>
      <c r="Z2756" s="152">
        <v>13.577</v>
      </c>
      <c r="AA2756" s="152">
        <v>13.55</v>
      </c>
      <c r="AB2756" s="152">
        <v>10.3</v>
      </c>
      <c r="AC2756" s="152">
        <v>10.199999999999999</v>
      </c>
      <c r="AD2756" s="152">
        <v>13.241</v>
      </c>
      <c r="AE2756" s="152">
        <v>13.076000000000001</v>
      </c>
      <c r="AF2756" s="152">
        <v>9.7200000000000006</v>
      </c>
      <c r="AG2756" s="152">
        <v>9.5980000000000008</v>
      </c>
      <c r="AH2756" s="152">
        <v>13.638999999999999</v>
      </c>
      <c r="AI2756" s="152">
        <v>13.574999999999999</v>
      </c>
      <c r="AJ2756" s="152">
        <v>10.3</v>
      </c>
      <c r="AK2756" s="152">
        <v>10.085000000000001</v>
      </c>
      <c r="AL2756" s="152" t="e">
        <f t="shared" si="503"/>
        <v>#N/A</v>
      </c>
      <c r="AM2756" s="152" t="e">
        <f t="shared" si="504"/>
        <v>#N/A</v>
      </c>
      <c r="AN2756" s="152" t="e">
        <f>NA()</f>
        <v>#N/A</v>
      </c>
      <c r="AO2756" s="152" t="e">
        <f>NA()</f>
        <v>#N/A</v>
      </c>
      <c r="AP2756" s="152">
        <f t="shared" si="510"/>
        <v>7.4301000000000004</v>
      </c>
      <c r="AQ2756" s="152"/>
      <c r="AR2756" s="152"/>
      <c r="AS2756" s="153">
        <f t="shared" si="515"/>
        <v>184</v>
      </c>
      <c r="AT2756" s="153">
        <f t="shared" si="492"/>
        <v>0</v>
      </c>
      <c r="AU2756" s="153">
        <f t="shared" si="493"/>
        <v>0</v>
      </c>
      <c r="AV2756" s="153">
        <f t="shared" si="494"/>
        <v>1</v>
      </c>
      <c r="BA2756">
        <f t="shared" si="516"/>
        <v>2</v>
      </c>
    </row>
    <row r="2757" spans="2:53" x14ac:dyDescent="0.25">
      <c r="B2757" s="155">
        <f t="shared" si="507"/>
        <v>45476.999305555553</v>
      </c>
      <c r="C2757" s="155">
        <f t="shared" si="497"/>
        <v>45476.999305555553</v>
      </c>
      <c r="D2757" s="152">
        <f t="shared" si="500"/>
        <v>9.7200000000000006</v>
      </c>
      <c r="E2757" s="152"/>
      <c r="F2757" s="152"/>
      <c r="G2757" s="152"/>
      <c r="H2757" s="152" t="e">
        <f t="shared" si="501"/>
        <v>#N/A</v>
      </c>
      <c r="I2757" s="152"/>
      <c r="J2757" s="152" t="e">
        <f t="shared" si="502"/>
        <v>#N/A</v>
      </c>
      <c r="K2757" s="152"/>
      <c r="L2757" s="152"/>
      <c r="M2757" s="152"/>
      <c r="N2757" s="152"/>
      <c r="O2757" s="152"/>
      <c r="P2757" s="152"/>
      <c r="Q2757" s="152"/>
      <c r="R2757" s="152"/>
      <c r="S2757" s="152"/>
      <c r="T2757" s="153" cm="1">
        <f t="array" ref="T2757">MATCH(1,(TDU_Info!$C$5:$C$111=$T$6)*(TDU_Info!$B$5:$B$111&lt;=$B2757),0)</f>
        <v>81</v>
      </c>
      <c r="U2757" s="152">
        <f>100*(INDEX(TDU_Info!$E$5:$E$111,$T2757)/T$11+INDEX(TDU_Info!$F$5:$F$111,$T2757))</f>
        <v>4.849899999999999</v>
      </c>
      <c r="V2757" s="152">
        <v>13.182</v>
      </c>
      <c r="W2757" s="152">
        <v>13.052</v>
      </c>
      <c r="X2757" s="152">
        <v>9.7200000000000006</v>
      </c>
      <c r="Y2757" s="152">
        <v>9.8000000000000007</v>
      </c>
      <c r="Z2757" s="152">
        <v>13.577</v>
      </c>
      <c r="AA2757" s="152">
        <v>13.55</v>
      </c>
      <c r="AB2757" s="152">
        <v>10.3</v>
      </c>
      <c r="AC2757" s="152">
        <v>10.199999999999999</v>
      </c>
      <c r="AD2757" s="152">
        <v>13.241</v>
      </c>
      <c r="AE2757" s="152">
        <v>13.076000000000001</v>
      </c>
      <c r="AF2757" s="152">
        <v>9.7200000000000006</v>
      </c>
      <c r="AG2757" s="152">
        <v>9.5980000000000008</v>
      </c>
      <c r="AH2757" s="152">
        <v>13.638999999999999</v>
      </c>
      <c r="AI2757" s="152">
        <v>13.574999999999999</v>
      </c>
      <c r="AJ2757" s="152">
        <v>10.3</v>
      </c>
      <c r="AK2757" s="152">
        <v>10.085000000000001</v>
      </c>
      <c r="AL2757" s="152" t="e">
        <f t="shared" si="503"/>
        <v>#N/A</v>
      </c>
      <c r="AM2757" s="152" t="e">
        <f t="shared" si="504"/>
        <v>#N/A</v>
      </c>
      <c r="AN2757" s="152" t="e">
        <f>NA()</f>
        <v>#N/A</v>
      </c>
      <c r="AO2757" s="152" t="e">
        <f>NA()</f>
        <v>#N/A</v>
      </c>
      <c r="AP2757" s="152">
        <f t="shared" si="510"/>
        <v>7.4301000000000004</v>
      </c>
      <c r="AQ2757" s="152"/>
      <c r="AR2757" s="152"/>
      <c r="AS2757" s="153">
        <f t="shared" si="515"/>
        <v>185</v>
      </c>
      <c r="AT2757" s="153">
        <f t="shared" si="492"/>
        <v>0</v>
      </c>
      <c r="AU2757" s="153">
        <f t="shared" si="493"/>
        <v>0</v>
      </c>
      <c r="AV2757" s="153">
        <f t="shared" si="494"/>
        <v>1</v>
      </c>
      <c r="BA2757">
        <f t="shared" si="516"/>
        <v>3</v>
      </c>
    </row>
    <row r="2758" spans="2:53" x14ac:dyDescent="0.25">
      <c r="B2758" s="155">
        <f t="shared" si="507"/>
        <v>45477.999305555553</v>
      </c>
      <c r="C2758" s="155">
        <f t="shared" si="497"/>
        <v>45477.999305555553</v>
      </c>
      <c r="D2758" s="152">
        <f t="shared" si="500"/>
        <v>9.7200000000000006</v>
      </c>
      <c r="E2758" s="152"/>
      <c r="F2758" s="152"/>
      <c r="G2758" s="152"/>
      <c r="H2758" s="152" t="e">
        <f t="shared" si="501"/>
        <v>#N/A</v>
      </c>
      <c r="I2758" s="152"/>
      <c r="J2758" s="152" t="e">
        <f t="shared" si="502"/>
        <v>#N/A</v>
      </c>
      <c r="K2758" s="152"/>
      <c r="L2758" s="152"/>
      <c r="M2758" s="152"/>
      <c r="N2758" s="152"/>
      <c r="O2758" s="152"/>
      <c r="P2758" s="152"/>
      <c r="Q2758" s="152"/>
      <c r="R2758" s="152"/>
      <c r="S2758" s="152"/>
      <c r="T2758" s="153" cm="1">
        <f t="array" ref="T2758">MATCH(1,(TDU_Info!$C$5:$C$111=$T$6)*(TDU_Info!$B$5:$B$111&lt;=$B2758),0)</f>
        <v>81</v>
      </c>
      <c r="U2758" s="152">
        <f>100*(INDEX(TDU_Info!$E$5:$E$111,$T2758)/T$11+INDEX(TDU_Info!$F$5:$F$111,$T2758))</f>
        <v>4.849899999999999</v>
      </c>
      <c r="V2758" s="152">
        <v>13.182</v>
      </c>
      <c r="W2758" s="152">
        <v>13.052</v>
      </c>
      <c r="X2758" s="152">
        <v>9.7200000000000006</v>
      </c>
      <c r="Y2758" s="152">
        <v>9.7200000000000006</v>
      </c>
      <c r="Z2758" s="152">
        <v>13.577</v>
      </c>
      <c r="AA2758" s="152">
        <v>13.55</v>
      </c>
      <c r="AB2758" s="152">
        <v>10.3</v>
      </c>
      <c r="AC2758" s="152">
        <v>10.1</v>
      </c>
      <c r="AD2758" s="152">
        <v>13.241</v>
      </c>
      <c r="AE2758" s="152">
        <v>13.076000000000001</v>
      </c>
      <c r="AF2758" s="152">
        <v>9.7200000000000006</v>
      </c>
      <c r="AG2758" s="152">
        <v>9.5980000000000008</v>
      </c>
      <c r="AH2758" s="152">
        <v>13.638999999999999</v>
      </c>
      <c r="AI2758" s="152">
        <v>13.574999999999999</v>
      </c>
      <c r="AJ2758" s="152">
        <v>10.3</v>
      </c>
      <c r="AK2758" s="152">
        <v>10.085000000000001</v>
      </c>
      <c r="AL2758" s="152" t="e">
        <f t="shared" si="503"/>
        <v>#N/A</v>
      </c>
      <c r="AM2758" s="152" t="e">
        <f t="shared" si="504"/>
        <v>#N/A</v>
      </c>
      <c r="AN2758" s="152" t="e">
        <f>NA()</f>
        <v>#N/A</v>
      </c>
      <c r="AO2758" s="152" t="e">
        <f>NA()</f>
        <v>#N/A</v>
      </c>
      <c r="AP2758" s="152">
        <f t="shared" si="510"/>
        <v>7.4301000000000004</v>
      </c>
      <c r="AQ2758" s="152"/>
      <c r="AR2758" s="152"/>
      <c r="AS2758" s="153">
        <f t="shared" si="515"/>
        <v>186</v>
      </c>
      <c r="AT2758" s="153">
        <f t="shared" si="492"/>
        <v>0</v>
      </c>
      <c r="AU2758" s="153">
        <f t="shared" si="493"/>
        <v>0</v>
      </c>
      <c r="AV2758" s="153">
        <f t="shared" si="494"/>
        <v>1</v>
      </c>
      <c r="BA2758">
        <f t="shared" si="516"/>
        <v>4</v>
      </c>
    </row>
    <row r="2759" spans="2:53" x14ac:dyDescent="0.25">
      <c r="B2759" s="155">
        <f t="shared" si="507"/>
        <v>45478.999305555553</v>
      </c>
      <c r="C2759" s="155">
        <f t="shared" si="497"/>
        <v>45478.999305555553</v>
      </c>
      <c r="D2759" s="152">
        <f t="shared" si="500"/>
        <v>9.7200000000000006</v>
      </c>
      <c r="E2759" s="152"/>
      <c r="F2759" s="152"/>
      <c r="G2759" s="152"/>
      <c r="H2759" s="152" t="e">
        <f t="shared" si="501"/>
        <v>#N/A</v>
      </c>
      <c r="I2759" s="152"/>
      <c r="J2759" s="152" t="e">
        <f t="shared" si="502"/>
        <v>#N/A</v>
      </c>
      <c r="K2759" s="152"/>
      <c r="L2759" s="152"/>
      <c r="M2759" s="152"/>
      <c r="N2759" s="152"/>
      <c r="O2759" s="152"/>
      <c r="P2759" s="152"/>
      <c r="Q2759" s="152"/>
      <c r="R2759" s="152"/>
      <c r="S2759" s="152"/>
      <c r="T2759" s="153" cm="1">
        <f t="array" ref="T2759">MATCH(1,(TDU_Info!$C$5:$C$111=$T$6)*(TDU_Info!$B$5:$B$111&lt;=$B2759),0)</f>
        <v>81</v>
      </c>
      <c r="U2759" s="152">
        <f>100*(INDEX(TDU_Info!$E$5:$E$111,$T2759)/T$11+INDEX(TDU_Info!$F$5:$F$111,$T2759))</f>
        <v>4.849899999999999</v>
      </c>
      <c r="V2759" s="152">
        <v>13.182</v>
      </c>
      <c r="W2759" s="152">
        <v>13.052</v>
      </c>
      <c r="X2759" s="152">
        <v>9.7200000000000006</v>
      </c>
      <c r="Y2759" s="152">
        <v>9.7200000000000006</v>
      </c>
      <c r="Z2759" s="152">
        <v>13.577</v>
      </c>
      <c r="AA2759" s="152">
        <v>13.55</v>
      </c>
      <c r="AB2759" s="152">
        <v>10.3</v>
      </c>
      <c r="AC2759" s="152">
        <v>10.1</v>
      </c>
      <c r="AD2759" s="152">
        <v>13.241</v>
      </c>
      <c r="AE2759" s="152">
        <v>13.076000000000001</v>
      </c>
      <c r="AF2759" s="152">
        <v>9.7200000000000006</v>
      </c>
      <c r="AG2759" s="152">
        <v>9.5980000000000008</v>
      </c>
      <c r="AH2759" s="152">
        <v>13.638999999999999</v>
      </c>
      <c r="AI2759" s="152">
        <v>13.574999999999999</v>
      </c>
      <c r="AJ2759" s="152">
        <v>10.3</v>
      </c>
      <c r="AK2759" s="152">
        <v>10.085000000000001</v>
      </c>
      <c r="AL2759" s="152" t="e">
        <f t="shared" si="503"/>
        <v>#N/A</v>
      </c>
      <c r="AM2759" s="152" t="e">
        <f t="shared" si="504"/>
        <v>#N/A</v>
      </c>
      <c r="AN2759" s="152" t="e">
        <f>NA()</f>
        <v>#N/A</v>
      </c>
      <c r="AO2759" s="152" t="e">
        <f>NA()</f>
        <v>#N/A</v>
      </c>
      <c r="AP2759" s="152">
        <f t="shared" si="510"/>
        <v>7.4301000000000004</v>
      </c>
      <c r="AQ2759" s="152"/>
      <c r="AR2759" s="152"/>
      <c r="AS2759" s="153">
        <f t="shared" si="515"/>
        <v>187</v>
      </c>
      <c r="AT2759" s="153">
        <f t="shared" si="492"/>
        <v>0</v>
      </c>
      <c r="AU2759" s="153">
        <f t="shared" si="493"/>
        <v>0</v>
      </c>
      <c r="AV2759" s="153">
        <f t="shared" si="494"/>
        <v>1</v>
      </c>
      <c r="BA2759">
        <f t="shared" si="516"/>
        <v>5</v>
      </c>
    </row>
    <row r="2760" spans="2:53" x14ac:dyDescent="0.25">
      <c r="B2760" s="155">
        <f t="shared" si="507"/>
        <v>45479.999305555553</v>
      </c>
      <c r="C2760" s="155">
        <f t="shared" si="497"/>
        <v>45479.999305555553</v>
      </c>
      <c r="D2760" s="152">
        <f t="shared" si="500"/>
        <v>9.68</v>
      </c>
      <c r="E2760" s="152"/>
      <c r="F2760" s="152"/>
      <c r="G2760" s="152"/>
      <c r="H2760" s="152" t="e">
        <f t="shared" si="501"/>
        <v>#N/A</v>
      </c>
      <c r="I2760" s="152"/>
      <c r="J2760" s="152" t="e">
        <f t="shared" si="502"/>
        <v>#N/A</v>
      </c>
      <c r="K2760" s="152"/>
      <c r="L2760" s="152"/>
      <c r="M2760" s="152"/>
      <c r="N2760" s="152"/>
      <c r="O2760" s="152"/>
      <c r="P2760" s="152"/>
      <c r="Q2760" s="152"/>
      <c r="R2760" s="152"/>
      <c r="S2760" s="152"/>
      <c r="T2760" s="153" cm="1">
        <f t="array" ref="T2760">MATCH(1,(TDU_Info!$C$5:$C$111=$T$6)*(TDU_Info!$B$5:$B$111&lt;=$B2760),0)</f>
        <v>81</v>
      </c>
      <c r="U2760" s="152">
        <f>100*(INDEX(TDU_Info!$E$5:$E$111,$T2760)/T$11+INDEX(TDU_Info!$F$5:$F$111,$T2760))</f>
        <v>4.849899999999999</v>
      </c>
      <c r="V2760" s="152">
        <v>13.182</v>
      </c>
      <c r="W2760" s="152">
        <v>13.052</v>
      </c>
      <c r="X2760" s="152">
        <v>9.68</v>
      </c>
      <c r="Y2760" s="152">
        <v>9.6370000000000005</v>
      </c>
      <c r="Z2760" s="152">
        <v>13.577</v>
      </c>
      <c r="AA2760" s="152">
        <v>13.55</v>
      </c>
      <c r="AB2760" s="152">
        <v>10.141</v>
      </c>
      <c r="AC2760" s="152">
        <v>10.041</v>
      </c>
      <c r="AD2760" s="152">
        <v>13.241</v>
      </c>
      <c r="AE2760" s="152">
        <v>13.076000000000001</v>
      </c>
      <c r="AF2760" s="152">
        <v>9.68</v>
      </c>
      <c r="AG2760" s="152">
        <v>9.5980000000000008</v>
      </c>
      <c r="AH2760" s="152">
        <v>13.638999999999999</v>
      </c>
      <c r="AI2760" s="152">
        <v>13.574999999999999</v>
      </c>
      <c r="AJ2760" s="152">
        <v>10.141</v>
      </c>
      <c r="AK2760" s="152">
        <v>10.041</v>
      </c>
      <c r="AL2760" s="152" t="e">
        <f t="shared" si="503"/>
        <v>#N/A</v>
      </c>
      <c r="AM2760" s="152" t="e">
        <f t="shared" si="504"/>
        <v>#N/A</v>
      </c>
      <c r="AN2760" s="152" t="e">
        <f>NA()</f>
        <v>#N/A</v>
      </c>
      <c r="AO2760" s="152" t="e">
        <f>NA()</f>
        <v>#N/A</v>
      </c>
      <c r="AP2760" s="152">
        <f t="shared" si="510"/>
        <v>7.4301000000000004</v>
      </c>
      <c r="AQ2760" s="152"/>
      <c r="AR2760" s="152"/>
      <c r="AS2760" s="153">
        <f t="shared" si="515"/>
        <v>188</v>
      </c>
      <c r="AT2760" s="153">
        <f t="shared" si="492"/>
        <v>0</v>
      </c>
      <c r="AU2760" s="153">
        <f t="shared" si="493"/>
        <v>0</v>
      </c>
      <c r="AV2760" s="153">
        <f t="shared" si="494"/>
        <v>1</v>
      </c>
      <c r="BA2760">
        <f t="shared" si="516"/>
        <v>6</v>
      </c>
    </row>
    <row r="2761" spans="2:53" x14ac:dyDescent="0.25">
      <c r="B2761" s="155">
        <f t="shared" si="507"/>
        <v>45480.999305555553</v>
      </c>
      <c r="C2761" s="155">
        <f t="shared" si="497"/>
        <v>45480.999305555553</v>
      </c>
      <c r="D2761" s="152">
        <f t="shared" si="500"/>
        <v>9.68</v>
      </c>
      <c r="E2761" s="152"/>
      <c r="F2761" s="152"/>
      <c r="G2761" s="152"/>
      <c r="H2761" s="152" t="e">
        <f t="shared" si="501"/>
        <v>#N/A</v>
      </c>
      <c r="I2761" s="152"/>
      <c r="J2761" s="152" t="e">
        <f t="shared" si="502"/>
        <v>#N/A</v>
      </c>
      <c r="K2761" s="152"/>
      <c r="L2761" s="152"/>
      <c r="M2761" s="152"/>
      <c r="N2761" s="152"/>
      <c r="O2761" s="152"/>
      <c r="P2761" s="152"/>
      <c r="Q2761" s="152"/>
      <c r="R2761" s="152"/>
      <c r="S2761" s="152"/>
      <c r="T2761" s="153" cm="1">
        <f t="array" ref="T2761">MATCH(1,(TDU_Info!$C$5:$C$111=$T$6)*(TDU_Info!$B$5:$B$111&lt;=$B2761),0)</f>
        <v>81</v>
      </c>
      <c r="U2761" s="152">
        <f>100*(INDEX(TDU_Info!$E$5:$E$111,$T2761)/T$11+INDEX(TDU_Info!$F$5:$F$111,$T2761))</f>
        <v>4.849899999999999</v>
      </c>
      <c r="V2761" s="152">
        <v>13.182</v>
      </c>
      <c r="W2761" s="152">
        <v>13.052</v>
      </c>
      <c r="X2761" s="152">
        <v>9.68</v>
      </c>
      <c r="Y2761" s="152">
        <v>9.6370000000000005</v>
      </c>
      <c r="Z2761" s="152">
        <v>13.577</v>
      </c>
      <c r="AA2761" s="152">
        <v>13.55</v>
      </c>
      <c r="AB2761" s="152">
        <v>10.141</v>
      </c>
      <c r="AC2761" s="152">
        <v>10.041</v>
      </c>
      <c r="AD2761" s="152">
        <v>13.241</v>
      </c>
      <c r="AE2761" s="152">
        <v>13.076000000000001</v>
      </c>
      <c r="AF2761" s="152">
        <v>9.68</v>
      </c>
      <c r="AG2761" s="152">
        <v>9.5980000000000008</v>
      </c>
      <c r="AH2761" s="152">
        <v>13.638999999999999</v>
      </c>
      <c r="AI2761" s="152">
        <v>13.574999999999999</v>
      </c>
      <c r="AJ2761" s="152">
        <v>10.141</v>
      </c>
      <c r="AK2761" s="152">
        <v>10.041</v>
      </c>
      <c r="AL2761" s="152" t="e">
        <f t="shared" si="503"/>
        <v>#N/A</v>
      </c>
      <c r="AM2761" s="152" t="e">
        <f t="shared" si="504"/>
        <v>#N/A</v>
      </c>
      <c r="AN2761" s="152" t="e">
        <f>NA()</f>
        <v>#N/A</v>
      </c>
      <c r="AO2761" s="152" t="e">
        <f>NA()</f>
        <v>#N/A</v>
      </c>
      <c r="AP2761" s="152">
        <f t="shared" si="510"/>
        <v>7.4301000000000004</v>
      </c>
      <c r="AQ2761" s="152"/>
      <c r="AR2761" s="152"/>
      <c r="AS2761" s="153">
        <f t="shared" si="515"/>
        <v>189</v>
      </c>
      <c r="AT2761" s="153">
        <f t="shared" si="492"/>
        <v>0</v>
      </c>
      <c r="AU2761" s="153">
        <f t="shared" si="493"/>
        <v>0</v>
      </c>
      <c r="AV2761" s="153">
        <f t="shared" si="494"/>
        <v>1</v>
      </c>
      <c r="BA2761">
        <f t="shared" si="516"/>
        <v>7</v>
      </c>
    </row>
    <row r="2762" spans="2:53" x14ac:dyDescent="0.25">
      <c r="B2762" s="155">
        <f t="shared" si="507"/>
        <v>45481.999305555553</v>
      </c>
      <c r="C2762" s="155">
        <f t="shared" si="497"/>
        <v>45481.999305555553</v>
      </c>
      <c r="D2762" s="152">
        <f t="shared" si="500"/>
        <v>9.68</v>
      </c>
      <c r="E2762" s="152"/>
      <c r="F2762" s="152"/>
      <c r="G2762" s="152"/>
      <c r="H2762" s="152" t="e">
        <f t="shared" si="501"/>
        <v>#N/A</v>
      </c>
      <c r="I2762" s="152"/>
      <c r="J2762" s="152" t="e">
        <f t="shared" si="502"/>
        <v>#N/A</v>
      </c>
      <c r="K2762" s="152"/>
      <c r="L2762" s="152"/>
      <c r="M2762" s="152"/>
      <c r="N2762" s="152"/>
      <c r="O2762" s="152"/>
      <c r="P2762" s="152"/>
      <c r="Q2762" s="152"/>
      <c r="R2762" s="152"/>
      <c r="S2762" s="152"/>
      <c r="T2762" s="153" cm="1">
        <f t="array" ref="T2762">MATCH(1,(TDU_Info!$C$5:$C$111=$T$6)*(TDU_Info!$B$5:$B$111&lt;=$B2762),0)</f>
        <v>81</v>
      </c>
      <c r="U2762" s="152">
        <f>100*(INDEX(TDU_Info!$E$5:$E$111,$T2762)/T$11+INDEX(TDU_Info!$F$5:$F$111,$T2762))</f>
        <v>4.849899999999999</v>
      </c>
      <c r="V2762" s="152">
        <v>13.182</v>
      </c>
      <c r="W2762" s="152">
        <v>13.052</v>
      </c>
      <c r="X2762" s="152">
        <v>9.68</v>
      </c>
      <c r="Y2762" s="152">
        <v>9.6370000000000005</v>
      </c>
      <c r="Z2762" s="152">
        <v>13.577</v>
      </c>
      <c r="AA2762" s="152">
        <v>13.55</v>
      </c>
      <c r="AB2762" s="152">
        <v>10.141</v>
      </c>
      <c r="AC2762" s="152">
        <v>10.041</v>
      </c>
      <c r="AD2762" s="152">
        <v>13.241</v>
      </c>
      <c r="AE2762" s="152">
        <v>13.076000000000001</v>
      </c>
      <c r="AF2762" s="152">
        <v>9.68</v>
      </c>
      <c r="AG2762" s="152">
        <v>9.5980000000000008</v>
      </c>
      <c r="AH2762" s="152">
        <v>13.638999999999999</v>
      </c>
      <c r="AI2762" s="152">
        <v>13.574999999999999</v>
      </c>
      <c r="AJ2762" s="152">
        <v>10.141</v>
      </c>
      <c r="AK2762" s="152">
        <v>10.041</v>
      </c>
      <c r="AL2762" s="152" t="e">
        <f t="shared" si="503"/>
        <v>#N/A</v>
      </c>
      <c r="AM2762" s="152" t="e">
        <f t="shared" si="504"/>
        <v>#N/A</v>
      </c>
      <c r="AN2762" s="152" t="e">
        <f>NA()</f>
        <v>#N/A</v>
      </c>
      <c r="AO2762" s="152" t="e">
        <f>NA()</f>
        <v>#N/A</v>
      </c>
      <c r="AP2762" s="152">
        <f t="shared" si="510"/>
        <v>7.4301000000000004</v>
      </c>
      <c r="AQ2762" s="152"/>
      <c r="AR2762" s="152"/>
      <c r="AS2762" s="153">
        <f t="shared" si="515"/>
        <v>190</v>
      </c>
      <c r="AT2762" s="153">
        <f t="shared" si="492"/>
        <v>0</v>
      </c>
      <c r="AU2762" s="153">
        <f t="shared" si="493"/>
        <v>0</v>
      </c>
      <c r="AV2762" s="153">
        <f t="shared" si="494"/>
        <v>1</v>
      </c>
      <c r="BA2762">
        <f t="shared" si="516"/>
        <v>8</v>
      </c>
    </row>
    <row r="2763" spans="2:53" x14ac:dyDescent="0.25">
      <c r="B2763" s="155">
        <f t="shared" si="507"/>
        <v>45482.999305555553</v>
      </c>
      <c r="C2763" s="155">
        <f t="shared" si="497"/>
        <v>45482.999305555553</v>
      </c>
      <c r="D2763" s="152">
        <f t="shared" si="500"/>
        <v>9.58</v>
      </c>
      <c r="E2763" s="152"/>
      <c r="F2763" s="152"/>
      <c r="G2763" s="152"/>
      <c r="H2763" s="152" t="e">
        <f t="shared" si="501"/>
        <v>#N/A</v>
      </c>
      <c r="I2763" s="152"/>
      <c r="J2763" s="152" t="e">
        <f t="shared" si="502"/>
        <v>#N/A</v>
      </c>
      <c r="K2763" s="152"/>
      <c r="L2763" s="152"/>
      <c r="M2763" s="152"/>
      <c r="N2763" s="152"/>
      <c r="O2763" s="152"/>
      <c r="P2763" s="152"/>
      <c r="Q2763" s="152"/>
      <c r="R2763" s="152"/>
      <c r="S2763" s="152"/>
      <c r="T2763" s="153" cm="1">
        <f t="array" ref="T2763">MATCH(1,(TDU_Info!$C$5:$C$111=$T$6)*(TDU_Info!$B$5:$B$111&lt;=$B2763),0)</f>
        <v>81</v>
      </c>
      <c r="U2763" s="152">
        <f>100*(INDEX(TDU_Info!$E$5:$E$111,$T2763)/T$11+INDEX(TDU_Info!$F$5:$F$111,$T2763))</f>
        <v>4.849899999999999</v>
      </c>
      <c r="V2763" s="152">
        <v>13.182</v>
      </c>
      <c r="W2763" s="152">
        <v>13.052</v>
      </c>
      <c r="X2763" s="152">
        <v>9.58</v>
      </c>
      <c r="Y2763" s="152">
        <v>9.6370000000000005</v>
      </c>
      <c r="Z2763" s="152">
        <v>13.577</v>
      </c>
      <c r="AA2763" s="152">
        <v>13.55</v>
      </c>
      <c r="AB2763" s="152">
        <v>10.09</v>
      </c>
      <c r="AC2763" s="152">
        <v>10.041</v>
      </c>
      <c r="AD2763" s="152">
        <v>13.241</v>
      </c>
      <c r="AE2763" s="152">
        <v>13.076000000000001</v>
      </c>
      <c r="AF2763" s="152">
        <v>9.58</v>
      </c>
      <c r="AG2763" s="152">
        <v>9.5980000000000008</v>
      </c>
      <c r="AH2763" s="152">
        <v>13.638999999999999</v>
      </c>
      <c r="AI2763" s="152">
        <v>13.574999999999999</v>
      </c>
      <c r="AJ2763" s="152">
        <v>10.09</v>
      </c>
      <c r="AK2763" s="152">
        <v>10.041</v>
      </c>
      <c r="AL2763" s="152" t="e">
        <f t="shared" si="503"/>
        <v>#N/A</v>
      </c>
      <c r="AM2763" s="152" t="e">
        <f t="shared" si="504"/>
        <v>#N/A</v>
      </c>
      <c r="AN2763" s="152" t="e">
        <f>NA()</f>
        <v>#N/A</v>
      </c>
      <c r="AO2763" s="152" t="e">
        <f>NA()</f>
        <v>#N/A</v>
      </c>
      <c r="AP2763" s="152">
        <f t="shared" si="510"/>
        <v>7.4301000000000004</v>
      </c>
      <c r="AQ2763" s="152"/>
      <c r="AR2763" s="152"/>
      <c r="AS2763" s="153">
        <f t="shared" si="515"/>
        <v>191</v>
      </c>
      <c r="AT2763" s="153">
        <f t="shared" si="492"/>
        <v>0</v>
      </c>
      <c r="AU2763" s="153">
        <f t="shared" si="493"/>
        <v>0</v>
      </c>
      <c r="AV2763" s="153">
        <f t="shared" si="494"/>
        <v>1</v>
      </c>
      <c r="BA2763">
        <f t="shared" si="516"/>
        <v>9</v>
      </c>
    </row>
    <row r="2764" spans="2:53" x14ac:dyDescent="0.25">
      <c r="B2764" s="155">
        <f t="shared" si="507"/>
        <v>45483.999305555553</v>
      </c>
      <c r="C2764" s="155">
        <f t="shared" si="497"/>
        <v>45483.999305555553</v>
      </c>
      <c r="D2764" s="152">
        <f t="shared" si="500"/>
        <v>9.58</v>
      </c>
      <c r="E2764" s="152"/>
      <c r="F2764" s="152"/>
      <c r="G2764" s="152"/>
      <c r="H2764" s="152" t="e">
        <f t="shared" si="501"/>
        <v>#N/A</v>
      </c>
      <c r="I2764" s="152"/>
      <c r="J2764" s="152" t="e">
        <f t="shared" si="502"/>
        <v>#N/A</v>
      </c>
      <c r="K2764" s="152"/>
      <c r="L2764" s="152"/>
      <c r="M2764" s="152"/>
      <c r="N2764" s="152"/>
      <c r="O2764" s="152"/>
      <c r="P2764" s="152"/>
      <c r="Q2764" s="152"/>
      <c r="R2764" s="152"/>
      <c r="S2764" s="152"/>
      <c r="T2764" s="153" cm="1">
        <f t="array" ref="T2764">MATCH(1,(TDU_Info!$C$5:$C$111=$T$6)*(TDU_Info!$B$5:$B$111&lt;=$B2764),0)</f>
        <v>81</v>
      </c>
      <c r="U2764" s="152">
        <f>100*(INDEX(TDU_Info!$E$5:$E$111,$T2764)/T$11+INDEX(TDU_Info!$F$5:$F$111,$T2764))</f>
        <v>4.849899999999999</v>
      </c>
      <c r="V2764" s="152">
        <v>13.182</v>
      </c>
      <c r="W2764" s="152">
        <v>13.052</v>
      </c>
      <c r="X2764" s="152">
        <v>9.58</v>
      </c>
      <c r="Y2764" s="152">
        <v>9.6370000000000005</v>
      </c>
      <c r="Z2764" s="152">
        <v>13.577</v>
      </c>
      <c r="AA2764" s="152">
        <v>13.55</v>
      </c>
      <c r="AB2764" s="152">
        <v>10.09</v>
      </c>
      <c r="AC2764" s="152">
        <v>10.041</v>
      </c>
      <c r="AD2764" s="152">
        <v>13.241</v>
      </c>
      <c r="AE2764" s="152">
        <v>13.076000000000001</v>
      </c>
      <c r="AF2764" s="152">
        <v>9.58</v>
      </c>
      <c r="AG2764" s="152">
        <v>9.5980000000000008</v>
      </c>
      <c r="AH2764" s="152">
        <v>13.638999999999999</v>
      </c>
      <c r="AI2764" s="152">
        <v>13.574999999999999</v>
      </c>
      <c r="AJ2764" s="152">
        <v>10.09</v>
      </c>
      <c r="AK2764" s="152">
        <v>10.041</v>
      </c>
      <c r="AL2764" s="152" t="e">
        <f t="shared" si="503"/>
        <v>#N/A</v>
      </c>
      <c r="AM2764" s="152" t="e">
        <f t="shared" si="504"/>
        <v>#N/A</v>
      </c>
      <c r="AN2764" s="152" t="e">
        <f>NA()</f>
        <v>#N/A</v>
      </c>
      <c r="AO2764" s="152" t="e">
        <f>NA()</f>
        <v>#N/A</v>
      </c>
      <c r="AP2764" s="152">
        <f t="shared" si="510"/>
        <v>7.4301000000000004</v>
      </c>
      <c r="AQ2764" s="152"/>
      <c r="AR2764" s="152"/>
      <c r="AS2764" s="153">
        <f t="shared" si="515"/>
        <v>192</v>
      </c>
      <c r="AT2764" s="153">
        <f t="shared" si="492"/>
        <v>0</v>
      </c>
      <c r="AU2764" s="153">
        <f t="shared" si="493"/>
        <v>0</v>
      </c>
      <c r="AV2764" s="153">
        <f t="shared" si="494"/>
        <v>1</v>
      </c>
      <c r="BA2764">
        <f t="shared" si="516"/>
        <v>10</v>
      </c>
    </row>
    <row r="2765" spans="2:53" x14ac:dyDescent="0.25">
      <c r="B2765" s="155">
        <f t="shared" si="507"/>
        <v>45484.999305555553</v>
      </c>
      <c r="C2765" s="155">
        <f t="shared" si="497"/>
        <v>45484.999305555553</v>
      </c>
      <c r="D2765" s="152">
        <f t="shared" si="500"/>
        <v>9.0389999999999997</v>
      </c>
      <c r="E2765" s="152"/>
      <c r="F2765" s="152"/>
      <c r="G2765" s="152"/>
      <c r="H2765" s="152" t="e">
        <f t="shared" si="501"/>
        <v>#N/A</v>
      </c>
      <c r="I2765" s="152"/>
      <c r="J2765" s="152" t="e">
        <f t="shared" si="502"/>
        <v>#N/A</v>
      </c>
      <c r="K2765" s="152"/>
      <c r="L2765" s="152"/>
      <c r="M2765" s="152"/>
      <c r="N2765" s="152"/>
      <c r="O2765" s="152"/>
      <c r="P2765" s="152"/>
      <c r="Q2765" s="152"/>
      <c r="R2765" s="152"/>
      <c r="S2765" s="152"/>
      <c r="T2765" s="153" cm="1">
        <f t="array" ref="T2765">MATCH(1,(TDU_Info!$C$5:$C$111=$T$6)*(TDU_Info!$B$5:$B$111&lt;=$B2765),0)</f>
        <v>81</v>
      </c>
      <c r="U2765" s="152">
        <f>100*(INDEX(TDU_Info!$E$5:$E$111,$T2765)/T$11+INDEX(TDU_Info!$F$5:$F$111,$T2765))</f>
        <v>4.849899999999999</v>
      </c>
      <c r="V2765" s="152">
        <v>12.882</v>
      </c>
      <c r="W2765" s="152">
        <v>11.052</v>
      </c>
      <c r="X2765" s="152">
        <v>9.2859999999999996</v>
      </c>
      <c r="Y2765" s="152">
        <v>9.3390000000000004</v>
      </c>
      <c r="Z2765" s="152">
        <v>13.177</v>
      </c>
      <c r="AA2765" s="152">
        <v>11.45</v>
      </c>
      <c r="AB2765" s="152">
        <v>9.67</v>
      </c>
      <c r="AC2765" s="152">
        <v>9.7420000000000009</v>
      </c>
      <c r="AD2765" s="152">
        <v>12.941000000000001</v>
      </c>
      <c r="AE2765" s="152">
        <v>11.076000000000001</v>
      </c>
      <c r="AF2765" s="152">
        <v>9.0389999999999997</v>
      </c>
      <c r="AG2765" s="152">
        <v>9.11</v>
      </c>
      <c r="AH2765" s="152">
        <v>13.239000000000001</v>
      </c>
      <c r="AI2765" s="152">
        <v>11.475</v>
      </c>
      <c r="AJ2765" s="152">
        <v>9.4220000000000006</v>
      </c>
      <c r="AK2765" s="152">
        <v>9.6950000000000003</v>
      </c>
      <c r="AL2765" s="152" t="e">
        <f t="shared" si="503"/>
        <v>#N/A</v>
      </c>
      <c r="AM2765" s="152" t="e">
        <f t="shared" si="504"/>
        <v>#N/A</v>
      </c>
      <c r="AN2765" s="152" t="e">
        <f>NA()</f>
        <v>#N/A</v>
      </c>
      <c r="AO2765" s="152" t="e">
        <f>NA()</f>
        <v>#N/A</v>
      </c>
      <c r="AP2765" s="152">
        <f t="shared" si="510"/>
        <v>7.4301000000000004</v>
      </c>
      <c r="AQ2765" s="152"/>
      <c r="AR2765" s="152"/>
      <c r="AS2765" s="153">
        <f t="shared" si="515"/>
        <v>193</v>
      </c>
      <c r="AT2765" s="153">
        <f t="shared" si="492"/>
        <v>0</v>
      </c>
      <c r="AU2765" s="153">
        <f t="shared" si="493"/>
        <v>0</v>
      </c>
      <c r="AV2765" s="153">
        <f t="shared" si="494"/>
        <v>1</v>
      </c>
      <c r="BA2765">
        <f t="shared" si="516"/>
        <v>11</v>
      </c>
    </row>
    <row r="2766" spans="2:53" x14ac:dyDescent="0.25">
      <c r="B2766" s="155">
        <f t="shared" si="507"/>
        <v>45485.999305555553</v>
      </c>
      <c r="C2766" s="155">
        <f t="shared" si="497"/>
        <v>45485.999305555553</v>
      </c>
      <c r="D2766" s="152">
        <f t="shared" si="500"/>
        <v>9.0389999999999997</v>
      </c>
      <c r="E2766" s="152"/>
      <c r="F2766" s="152"/>
      <c r="G2766" s="152"/>
      <c r="H2766" s="152" t="e">
        <f t="shared" si="501"/>
        <v>#N/A</v>
      </c>
      <c r="I2766" s="152"/>
      <c r="J2766" s="152" t="e">
        <f t="shared" si="502"/>
        <v>#N/A</v>
      </c>
      <c r="K2766" s="152"/>
      <c r="L2766" s="152"/>
      <c r="M2766" s="152"/>
      <c r="N2766" s="152"/>
      <c r="O2766" s="152"/>
      <c r="P2766" s="152"/>
      <c r="Q2766" s="152"/>
      <c r="R2766" s="152"/>
      <c r="S2766" s="152"/>
      <c r="T2766" s="153" cm="1">
        <f t="array" ref="T2766">MATCH(1,(TDU_Info!$C$5:$C$111=$T$6)*(TDU_Info!$B$5:$B$111&lt;=$B2766),0)</f>
        <v>81</v>
      </c>
      <c r="U2766" s="152">
        <f>100*(INDEX(TDU_Info!$E$5:$E$111,$T2766)/T$11+INDEX(TDU_Info!$F$5:$F$111,$T2766))</f>
        <v>4.849899999999999</v>
      </c>
      <c r="V2766" s="152">
        <v>12.882</v>
      </c>
      <c r="W2766" s="152">
        <v>11.052</v>
      </c>
      <c r="X2766" s="152">
        <v>9.2859999999999996</v>
      </c>
      <c r="Y2766" s="152">
        <v>9.3390000000000004</v>
      </c>
      <c r="Z2766" s="152">
        <v>13.177</v>
      </c>
      <c r="AA2766" s="152">
        <v>11.45</v>
      </c>
      <c r="AB2766" s="152">
        <v>9.67</v>
      </c>
      <c r="AC2766" s="152">
        <v>9.7420000000000009</v>
      </c>
      <c r="AD2766" s="152">
        <v>12.941000000000001</v>
      </c>
      <c r="AE2766" s="152">
        <v>11.076000000000001</v>
      </c>
      <c r="AF2766" s="152">
        <v>9.0389999999999997</v>
      </c>
      <c r="AG2766" s="152">
        <v>9.11</v>
      </c>
      <c r="AH2766" s="152">
        <v>13.239000000000001</v>
      </c>
      <c r="AI2766" s="152">
        <v>11.475</v>
      </c>
      <c r="AJ2766" s="152">
        <v>9.4220000000000006</v>
      </c>
      <c r="AK2766" s="152">
        <v>9.6950000000000003</v>
      </c>
      <c r="AL2766" s="152" t="e">
        <f t="shared" si="503"/>
        <v>#N/A</v>
      </c>
      <c r="AM2766" s="152" t="e">
        <f t="shared" si="504"/>
        <v>#N/A</v>
      </c>
      <c r="AN2766" s="152" t="e">
        <f>NA()</f>
        <v>#N/A</v>
      </c>
      <c r="AO2766" s="152" t="e">
        <f>NA()</f>
        <v>#N/A</v>
      </c>
      <c r="AP2766" s="152">
        <f t="shared" si="510"/>
        <v>7.4301000000000004</v>
      </c>
      <c r="AQ2766" s="152"/>
      <c r="AR2766" s="152"/>
      <c r="AS2766" s="153">
        <f t="shared" si="515"/>
        <v>194</v>
      </c>
      <c r="AT2766" s="153">
        <f t="shared" si="492"/>
        <v>0</v>
      </c>
      <c r="AU2766" s="153">
        <f t="shared" si="493"/>
        <v>0</v>
      </c>
      <c r="AV2766" s="153">
        <f t="shared" si="494"/>
        <v>1</v>
      </c>
      <c r="BA2766">
        <f t="shared" si="516"/>
        <v>12</v>
      </c>
    </row>
    <row r="2767" spans="2:53" x14ac:dyDescent="0.25">
      <c r="B2767" s="155">
        <f t="shared" si="507"/>
        <v>45486.999305555553</v>
      </c>
      <c r="C2767" s="155">
        <f t="shared" si="497"/>
        <v>45486.999305555553</v>
      </c>
      <c r="D2767" s="152">
        <f t="shared" si="500"/>
        <v>8.8510000000000009</v>
      </c>
      <c r="E2767" s="152"/>
      <c r="F2767" s="152"/>
      <c r="G2767" s="152"/>
      <c r="H2767" s="152" t="e">
        <f t="shared" si="501"/>
        <v>#N/A</v>
      </c>
      <c r="I2767" s="152"/>
      <c r="J2767" s="152" t="e">
        <f t="shared" si="502"/>
        <v>#N/A</v>
      </c>
      <c r="K2767" s="152"/>
      <c r="L2767" s="152"/>
      <c r="M2767" s="152"/>
      <c r="N2767" s="152"/>
      <c r="O2767" s="152"/>
      <c r="P2767" s="152"/>
      <c r="Q2767" s="152"/>
      <c r="R2767" s="152"/>
      <c r="S2767" s="152"/>
      <c r="T2767" s="153" cm="1">
        <f t="array" ref="T2767">MATCH(1,(TDU_Info!$C$5:$C$111=$T$6)*(TDU_Info!$B$5:$B$111&lt;=$B2767),0)</f>
        <v>81</v>
      </c>
      <c r="U2767" s="152">
        <f>100*(INDEX(TDU_Info!$E$5:$E$111,$T2767)/T$11+INDEX(TDU_Info!$F$5:$F$111,$T2767))</f>
        <v>4.849899999999999</v>
      </c>
      <c r="V2767" s="152">
        <v>12.882</v>
      </c>
      <c r="W2767" s="152">
        <v>11.052</v>
      </c>
      <c r="X2767" s="152">
        <v>9.1199999999999992</v>
      </c>
      <c r="Y2767" s="152">
        <v>9.1199999999999992</v>
      </c>
      <c r="Z2767" s="152">
        <v>13.177</v>
      </c>
      <c r="AA2767" s="152">
        <v>11.45</v>
      </c>
      <c r="AB2767" s="152">
        <v>9.6</v>
      </c>
      <c r="AC2767" s="152">
        <v>9.6</v>
      </c>
      <c r="AD2767" s="152">
        <v>12.941000000000001</v>
      </c>
      <c r="AE2767" s="152">
        <v>11.076000000000001</v>
      </c>
      <c r="AF2767" s="152">
        <v>8.8510000000000009</v>
      </c>
      <c r="AG2767" s="152">
        <v>8.8179999999999996</v>
      </c>
      <c r="AH2767" s="152">
        <v>13.239000000000001</v>
      </c>
      <c r="AI2767" s="152">
        <v>11.475</v>
      </c>
      <c r="AJ2767" s="152">
        <v>9.3119999999999994</v>
      </c>
      <c r="AK2767" s="152">
        <v>9.4030000000000005</v>
      </c>
      <c r="AL2767" s="152" t="e">
        <f t="shared" si="503"/>
        <v>#N/A</v>
      </c>
      <c r="AM2767" s="152" t="e">
        <f t="shared" si="504"/>
        <v>#N/A</v>
      </c>
      <c r="AN2767" s="152" t="e">
        <f>NA()</f>
        <v>#N/A</v>
      </c>
      <c r="AO2767" s="152" t="e">
        <f>NA()</f>
        <v>#N/A</v>
      </c>
      <c r="AP2767" s="152">
        <f t="shared" si="510"/>
        <v>7.4301000000000004</v>
      </c>
      <c r="AQ2767" s="152"/>
      <c r="AR2767" s="152"/>
      <c r="AS2767" s="153">
        <f t="shared" si="515"/>
        <v>195</v>
      </c>
      <c r="AT2767" s="153">
        <f t="shared" si="492"/>
        <v>0</v>
      </c>
      <c r="AU2767" s="153">
        <f t="shared" si="493"/>
        <v>0</v>
      </c>
      <c r="AV2767" s="153">
        <f t="shared" si="494"/>
        <v>1</v>
      </c>
      <c r="BA2767">
        <f t="shared" si="516"/>
        <v>13</v>
      </c>
    </row>
    <row r="2768" spans="2:53" x14ac:dyDescent="0.25">
      <c r="B2768" s="155">
        <f t="shared" si="507"/>
        <v>45487.999305555553</v>
      </c>
      <c r="C2768" s="155">
        <f t="shared" si="497"/>
        <v>45487.999305555553</v>
      </c>
      <c r="D2768" s="152">
        <f t="shared" si="500"/>
        <v>8.8510000000000009</v>
      </c>
      <c r="E2768" s="152"/>
      <c r="F2768" s="152"/>
      <c r="G2768" s="152"/>
      <c r="H2768" s="152" t="e">
        <f t="shared" si="501"/>
        <v>#N/A</v>
      </c>
      <c r="I2768" s="152"/>
      <c r="J2768" s="152" t="e">
        <f t="shared" si="502"/>
        <v>#N/A</v>
      </c>
      <c r="K2768" s="152"/>
      <c r="L2768" s="152"/>
      <c r="M2768" s="152"/>
      <c r="N2768" s="152"/>
      <c r="O2768" s="152"/>
      <c r="P2768" s="152"/>
      <c r="Q2768" s="152"/>
      <c r="R2768" s="152"/>
      <c r="S2768" s="152"/>
      <c r="T2768" s="153" cm="1">
        <f t="array" ref="T2768">MATCH(1,(TDU_Info!$C$5:$C$111=$T$6)*(TDU_Info!$B$5:$B$111&lt;=$B2768),0)</f>
        <v>81</v>
      </c>
      <c r="U2768" s="152">
        <f>100*(INDEX(TDU_Info!$E$5:$E$111,$T2768)/T$11+INDEX(TDU_Info!$F$5:$F$111,$T2768))</f>
        <v>4.849899999999999</v>
      </c>
      <c r="V2768" s="152">
        <v>12.882</v>
      </c>
      <c r="W2768" s="152">
        <v>11.052</v>
      </c>
      <c r="X2768" s="152">
        <v>9.1199999999999992</v>
      </c>
      <c r="Y2768" s="152">
        <v>9.1199999999999992</v>
      </c>
      <c r="Z2768" s="152">
        <v>13.177</v>
      </c>
      <c r="AA2768" s="152">
        <v>11.45</v>
      </c>
      <c r="AB2768" s="152">
        <v>9.6</v>
      </c>
      <c r="AC2768" s="152">
        <v>9.6</v>
      </c>
      <c r="AD2768" s="152">
        <v>12.941000000000001</v>
      </c>
      <c r="AE2768" s="152">
        <v>11.076000000000001</v>
      </c>
      <c r="AF2768" s="152">
        <v>8.8510000000000009</v>
      </c>
      <c r="AG2768" s="152">
        <v>8.8179999999999996</v>
      </c>
      <c r="AH2768" s="152">
        <v>13.239000000000001</v>
      </c>
      <c r="AI2768" s="152">
        <v>11.475</v>
      </c>
      <c r="AJ2768" s="152">
        <v>9.3119999999999994</v>
      </c>
      <c r="AK2768" s="152">
        <v>9.4030000000000005</v>
      </c>
      <c r="AL2768" s="152" t="e">
        <f t="shared" si="503"/>
        <v>#N/A</v>
      </c>
      <c r="AM2768" s="152" t="e">
        <f t="shared" si="504"/>
        <v>#N/A</v>
      </c>
      <c r="AN2768" s="152" t="e">
        <f>NA()</f>
        <v>#N/A</v>
      </c>
      <c r="AO2768" s="152" t="e">
        <f>NA()</f>
        <v>#N/A</v>
      </c>
      <c r="AP2768" s="152">
        <f t="shared" si="510"/>
        <v>7.4301000000000004</v>
      </c>
      <c r="AQ2768" s="152"/>
      <c r="AR2768" s="152"/>
      <c r="AS2768" s="153">
        <f t="shared" si="515"/>
        <v>196</v>
      </c>
      <c r="AT2768" s="153">
        <f t="shared" si="492"/>
        <v>0</v>
      </c>
      <c r="AU2768" s="153">
        <f t="shared" si="493"/>
        <v>0</v>
      </c>
      <c r="AV2768" s="153">
        <f t="shared" si="494"/>
        <v>1</v>
      </c>
      <c r="BA2768">
        <f t="shared" si="516"/>
        <v>14</v>
      </c>
    </row>
    <row r="2769" spans="2:53" x14ac:dyDescent="0.25">
      <c r="B2769" s="155">
        <f t="shared" si="507"/>
        <v>45488.999305555553</v>
      </c>
      <c r="C2769" s="155">
        <f t="shared" si="497"/>
        <v>45488.999305555553</v>
      </c>
      <c r="D2769" s="152">
        <f t="shared" si="500"/>
        <v>8.7940000000000005</v>
      </c>
      <c r="E2769" s="152"/>
      <c r="F2769" s="152"/>
      <c r="G2769" s="152"/>
      <c r="H2769" s="152" t="e">
        <f t="shared" si="501"/>
        <v>#N/A</v>
      </c>
      <c r="I2769" s="152"/>
      <c r="J2769" s="152" t="e">
        <f t="shared" si="502"/>
        <v>#N/A</v>
      </c>
      <c r="K2769" s="152"/>
      <c r="L2769" s="152"/>
      <c r="M2769" s="152"/>
      <c r="N2769" s="152"/>
      <c r="O2769" s="152"/>
      <c r="P2769" s="152"/>
      <c r="Q2769" s="152"/>
      <c r="R2769" s="152"/>
      <c r="S2769" s="152"/>
      <c r="T2769" s="153" cm="1">
        <f t="array" ref="T2769">MATCH(1,(TDU_Info!$C$5:$C$111=$T$6)*(TDU_Info!$B$5:$B$111&lt;=$B2769),0)</f>
        <v>81</v>
      </c>
      <c r="U2769" s="152">
        <f>100*(INDEX(TDU_Info!$E$5:$E$111,$T2769)/T$11+INDEX(TDU_Info!$F$5:$F$111,$T2769))</f>
        <v>4.849899999999999</v>
      </c>
      <c r="V2769" s="152">
        <v>12.882</v>
      </c>
      <c r="W2769" s="152">
        <v>11.052</v>
      </c>
      <c r="X2769" s="152">
        <v>9.0389999999999997</v>
      </c>
      <c r="Y2769" s="152">
        <v>9.0389999999999997</v>
      </c>
      <c r="Z2769" s="152">
        <v>13.177</v>
      </c>
      <c r="AA2769" s="152">
        <v>11.45</v>
      </c>
      <c r="AB2769" s="152">
        <v>9.4250000000000007</v>
      </c>
      <c r="AC2769" s="152">
        <v>9.5419999999999998</v>
      </c>
      <c r="AD2769" s="152">
        <v>12.941000000000001</v>
      </c>
      <c r="AE2769" s="152">
        <v>11.076000000000001</v>
      </c>
      <c r="AF2769" s="152">
        <v>8.7940000000000005</v>
      </c>
      <c r="AG2769" s="152">
        <v>8.7200000000000006</v>
      </c>
      <c r="AH2769" s="152">
        <v>13.239000000000001</v>
      </c>
      <c r="AI2769" s="152">
        <v>11.475</v>
      </c>
      <c r="AJ2769" s="152">
        <v>9.1780000000000008</v>
      </c>
      <c r="AK2769" s="152">
        <v>9.11</v>
      </c>
      <c r="AL2769" s="152" t="e">
        <f t="shared" si="503"/>
        <v>#N/A</v>
      </c>
      <c r="AM2769" s="152" t="e">
        <f t="shared" si="504"/>
        <v>#N/A</v>
      </c>
      <c r="AN2769" s="152" t="e">
        <f>NA()</f>
        <v>#N/A</v>
      </c>
      <c r="AO2769" s="152" t="e">
        <f>NA()</f>
        <v>#N/A</v>
      </c>
      <c r="AP2769" s="152">
        <f t="shared" si="510"/>
        <v>7.4301000000000004</v>
      </c>
      <c r="AQ2769" s="152"/>
      <c r="AR2769" s="152"/>
      <c r="AS2769" s="153">
        <f t="shared" si="515"/>
        <v>197</v>
      </c>
      <c r="AT2769" s="153">
        <f t="shared" si="492"/>
        <v>0</v>
      </c>
      <c r="AU2769" s="153">
        <f t="shared" si="493"/>
        <v>0</v>
      </c>
      <c r="AV2769" s="153">
        <f t="shared" si="494"/>
        <v>1</v>
      </c>
      <c r="BA2769">
        <f t="shared" si="516"/>
        <v>15</v>
      </c>
    </row>
    <row r="2770" spans="2:53" x14ac:dyDescent="0.25">
      <c r="B2770" s="155">
        <f t="shared" si="507"/>
        <v>45489.999305555553</v>
      </c>
      <c r="C2770" s="155">
        <f t="shared" si="497"/>
        <v>45489.999305555553</v>
      </c>
      <c r="D2770" s="152">
        <f t="shared" si="500"/>
        <v>8.6509999999999998</v>
      </c>
      <c r="E2770" s="152"/>
      <c r="F2770" s="152"/>
      <c r="G2770" s="152"/>
      <c r="H2770" s="152" t="e">
        <f t="shared" si="501"/>
        <v>#N/A</v>
      </c>
      <c r="I2770" s="152"/>
      <c r="J2770" s="152" t="e">
        <f t="shared" si="502"/>
        <v>#N/A</v>
      </c>
      <c r="K2770" s="152"/>
      <c r="L2770" s="152"/>
      <c r="M2770" s="152"/>
      <c r="N2770" s="152"/>
      <c r="O2770" s="152"/>
      <c r="P2770" s="152"/>
      <c r="Q2770" s="152"/>
      <c r="R2770" s="152"/>
      <c r="S2770" s="152"/>
      <c r="T2770" s="153" cm="1">
        <f t="array" ref="T2770">MATCH(1,(TDU_Info!$C$5:$C$111=$T$6)*(TDU_Info!$B$5:$B$111&lt;=$B2770),0)</f>
        <v>81</v>
      </c>
      <c r="U2770" s="152">
        <f>100*(INDEX(TDU_Info!$E$5:$E$111,$T2770)/T$11+INDEX(TDU_Info!$F$5:$F$111,$T2770))</f>
        <v>4.849899999999999</v>
      </c>
      <c r="V2770" s="152">
        <v>12.882</v>
      </c>
      <c r="W2770" s="152">
        <v>11.052</v>
      </c>
      <c r="X2770" s="152">
        <v>8.9390000000000001</v>
      </c>
      <c r="Y2770" s="152">
        <v>8.9390000000000001</v>
      </c>
      <c r="Z2770" s="152">
        <v>13.177</v>
      </c>
      <c r="AA2770" s="152">
        <v>11.45</v>
      </c>
      <c r="AB2770" s="152">
        <v>9.49</v>
      </c>
      <c r="AC2770" s="152">
        <v>9.4420000000000002</v>
      </c>
      <c r="AD2770" s="152">
        <v>12.941000000000001</v>
      </c>
      <c r="AE2770" s="152">
        <v>11.076000000000001</v>
      </c>
      <c r="AF2770" s="152">
        <v>8.6509999999999998</v>
      </c>
      <c r="AG2770" s="152">
        <v>8.7200000000000006</v>
      </c>
      <c r="AH2770" s="152">
        <v>13.239000000000001</v>
      </c>
      <c r="AI2770" s="152">
        <v>11.475</v>
      </c>
      <c r="AJ2770" s="152">
        <v>9.2620000000000005</v>
      </c>
      <c r="AK2770" s="152">
        <v>9.11</v>
      </c>
      <c r="AL2770" s="152" t="e">
        <f t="shared" si="503"/>
        <v>#N/A</v>
      </c>
      <c r="AM2770" s="152" t="e">
        <f t="shared" si="504"/>
        <v>#N/A</v>
      </c>
      <c r="AN2770" s="152" t="e">
        <f>NA()</f>
        <v>#N/A</v>
      </c>
      <c r="AO2770" s="152" t="e">
        <f>NA()</f>
        <v>#N/A</v>
      </c>
      <c r="AP2770" s="152">
        <f t="shared" si="510"/>
        <v>7.4301000000000004</v>
      </c>
      <c r="AQ2770" s="152"/>
      <c r="AR2770" s="152"/>
      <c r="AS2770" s="153">
        <f t="shared" si="515"/>
        <v>198</v>
      </c>
      <c r="AT2770" s="153">
        <f t="shared" si="492"/>
        <v>0</v>
      </c>
      <c r="AU2770" s="153">
        <f t="shared" si="493"/>
        <v>0</v>
      </c>
      <c r="AV2770" s="153">
        <f t="shared" si="494"/>
        <v>1</v>
      </c>
      <c r="BA2770">
        <f t="shared" si="516"/>
        <v>16</v>
      </c>
    </row>
    <row r="2771" spans="2:53" x14ac:dyDescent="0.25">
      <c r="B2771" s="155">
        <f t="shared" si="507"/>
        <v>45490.999305555553</v>
      </c>
      <c r="C2771" s="155">
        <f t="shared" si="497"/>
        <v>45490.999305555553</v>
      </c>
      <c r="D2771" s="152">
        <f t="shared" si="500"/>
        <v>8.6509999999999998</v>
      </c>
      <c r="E2771" s="152"/>
      <c r="F2771" s="152"/>
      <c r="G2771" s="152"/>
      <c r="H2771" s="152" t="e">
        <f t="shared" si="501"/>
        <v>#N/A</v>
      </c>
      <c r="I2771" s="152"/>
      <c r="J2771" s="152" t="e">
        <f t="shared" si="502"/>
        <v>#N/A</v>
      </c>
      <c r="K2771" s="152"/>
      <c r="L2771" s="152"/>
      <c r="M2771" s="152"/>
      <c r="N2771" s="152"/>
      <c r="O2771" s="152"/>
      <c r="P2771" s="152"/>
      <c r="Q2771" s="152"/>
      <c r="R2771" s="152"/>
      <c r="S2771" s="152"/>
      <c r="T2771" s="153" cm="1">
        <f t="array" ref="T2771">MATCH(1,(TDU_Info!$C$5:$C$111=$T$6)*(TDU_Info!$B$5:$B$111&lt;=$B2771),0)</f>
        <v>81</v>
      </c>
      <c r="U2771" s="152">
        <f>100*(INDEX(TDU_Info!$E$5:$E$111,$T2771)/T$11+INDEX(TDU_Info!$F$5:$F$111,$T2771))</f>
        <v>4.849899999999999</v>
      </c>
      <c r="V2771" s="152">
        <v>12.882</v>
      </c>
      <c r="W2771" s="152">
        <v>11.052</v>
      </c>
      <c r="X2771" s="152">
        <v>8.9390000000000001</v>
      </c>
      <c r="Y2771" s="152">
        <v>8.9390000000000001</v>
      </c>
      <c r="Z2771" s="152">
        <v>13.177</v>
      </c>
      <c r="AA2771" s="152">
        <v>11.45</v>
      </c>
      <c r="AB2771" s="152">
        <v>9.49</v>
      </c>
      <c r="AC2771" s="152">
        <v>9.4420000000000002</v>
      </c>
      <c r="AD2771" s="152">
        <v>12.941000000000001</v>
      </c>
      <c r="AE2771" s="152">
        <v>11.076000000000001</v>
      </c>
      <c r="AF2771" s="152">
        <v>8.6509999999999998</v>
      </c>
      <c r="AG2771" s="152">
        <v>8.7200000000000006</v>
      </c>
      <c r="AH2771" s="152">
        <v>13.239000000000001</v>
      </c>
      <c r="AI2771" s="152">
        <v>11.475</v>
      </c>
      <c r="AJ2771" s="152">
        <v>9.2620000000000005</v>
      </c>
      <c r="AK2771" s="152">
        <v>9.11</v>
      </c>
      <c r="AL2771" s="152" t="e">
        <f t="shared" si="503"/>
        <v>#N/A</v>
      </c>
      <c r="AM2771" s="152" t="e">
        <f t="shared" si="504"/>
        <v>#N/A</v>
      </c>
      <c r="AN2771" s="152" t="e">
        <f>NA()</f>
        <v>#N/A</v>
      </c>
      <c r="AO2771" s="152" t="e">
        <f>NA()</f>
        <v>#N/A</v>
      </c>
      <c r="AP2771" s="152">
        <f t="shared" si="510"/>
        <v>7.4301000000000004</v>
      </c>
      <c r="AQ2771" s="152"/>
      <c r="AR2771" s="152"/>
      <c r="AS2771" s="153">
        <f t="shared" si="515"/>
        <v>199</v>
      </c>
      <c r="AT2771" s="153">
        <f t="shared" si="492"/>
        <v>0</v>
      </c>
      <c r="AU2771" s="153">
        <f t="shared" si="493"/>
        <v>0</v>
      </c>
      <c r="AV2771" s="153">
        <f t="shared" si="494"/>
        <v>1</v>
      </c>
      <c r="BA2771">
        <f t="shared" si="516"/>
        <v>17</v>
      </c>
    </row>
    <row r="2772" spans="2:53" x14ac:dyDescent="0.25">
      <c r="B2772" s="155">
        <f t="shared" si="507"/>
        <v>45491.999305555553</v>
      </c>
      <c r="C2772" s="155">
        <f t="shared" si="497"/>
        <v>45491.999305555553</v>
      </c>
      <c r="D2772" s="152">
        <f t="shared" si="500"/>
        <v>8.6509999999999998</v>
      </c>
      <c r="E2772" s="152"/>
      <c r="F2772" s="152"/>
      <c r="G2772" s="152"/>
      <c r="H2772" s="152" t="e">
        <f t="shared" si="501"/>
        <v>#N/A</v>
      </c>
      <c r="I2772" s="152"/>
      <c r="J2772" s="152" t="e">
        <f t="shared" si="502"/>
        <v>#N/A</v>
      </c>
      <c r="K2772" s="152"/>
      <c r="L2772" s="152"/>
      <c r="M2772" s="152"/>
      <c r="N2772" s="152"/>
      <c r="O2772" s="152"/>
      <c r="P2772" s="152"/>
      <c r="Q2772" s="152"/>
      <c r="R2772" s="152"/>
      <c r="S2772" s="152"/>
      <c r="T2772" s="153" cm="1">
        <f t="array" ref="T2772">MATCH(1,(TDU_Info!$C$5:$C$111=$T$6)*(TDU_Info!$B$5:$B$111&lt;=$B2772),0)</f>
        <v>81</v>
      </c>
      <c r="U2772" s="152">
        <f>100*(INDEX(TDU_Info!$E$5:$E$111,$T2772)/T$11+INDEX(TDU_Info!$F$5:$F$111,$T2772))</f>
        <v>4.849899999999999</v>
      </c>
      <c r="V2772" s="152">
        <v>12.92</v>
      </c>
      <c r="W2772" s="152">
        <v>11.074999999999999</v>
      </c>
      <c r="X2772" s="152">
        <v>8.8390000000000004</v>
      </c>
      <c r="Y2772" s="152">
        <v>8.9390000000000001</v>
      </c>
      <c r="Z2772" s="152">
        <v>13.217000000000001</v>
      </c>
      <c r="AA2772" s="152">
        <v>11.474</v>
      </c>
      <c r="AB2772" s="152">
        <v>9.19</v>
      </c>
      <c r="AC2772" s="152">
        <v>9.3420000000000005</v>
      </c>
      <c r="AD2772" s="152">
        <v>12.96</v>
      </c>
      <c r="AE2772" s="152">
        <v>11.087</v>
      </c>
      <c r="AF2772" s="152">
        <v>8.6509999999999998</v>
      </c>
      <c r="AG2772" s="152">
        <v>8.7940000000000005</v>
      </c>
      <c r="AH2772" s="152">
        <v>13.257999999999999</v>
      </c>
      <c r="AI2772" s="152">
        <v>11.487</v>
      </c>
      <c r="AJ2772" s="152">
        <v>8.9779999999999998</v>
      </c>
      <c r="AK2772" s="152">
        <v>9.1780000000000008</v>
      </c>
      <c r="AL2772" s="152" t="e">
        <f t="shared" si="503"/>
        <v>#N/A</v>
      </c>
      <c r="AM2772" s="152" t="e">
        <f t="shared" si="504"/>
        <v>#N/A</v>
      </c>
      <c r="AN2772" s="152" t="e">
        <f>NA()</f>
        <v>#N/A</v>
      </c>
      <c r="AO2772" s="152" t="e">
        <f>NA()</f>
        <v>#N/A</v>
      </c>
      <c r="AP2772" s="152">
        <f t="shared" si="510"/>
        <v>7.4301000000000004</v>
      </c>
      <c r="AQ2772" s="152"/>
      <c r="AR2772" s="152"/>
      <c r="AS2772" s="153">
        <f t="shared" si="515"/>
        <v>200</v>
      </c>
      <c r="AT2772" s="153">
        <f t="shared" si="492"/>
        <v>0</v>
      </c>
      <c r="AU2772" s="153">
        <f t="shared" si="493"/>
        <v>0</v>
      </c>
      <c r="AV2772" s="153">
        <f t="shared" si="494"/>
        <v>1</v>
      </c>
      <c r="BA2772">
        <f t="shared" si="516"/>
        <v>18</v>
      </c>
    </row>
    <row r="2773" spans="2:53" x14ac:dyDescent="0.25">
      <c r="B2773" s="155">
        <f t="shared" si="507"/>
        <v>45492.999305555553</v>
      </c>
      <c r="C2773" s="155">
        <f t="shared" si="497"/>
        <v>45492.999305555553</v>
      </c>
      <c r="D2773" s="152">
        <f t="shared" si="500"/>
        <v>8.6509999999999998</v>
      </c>
      <c r="E2773" s="152"/>
      <c r="F2773" s="152"/>
      <c r="G2773" s="152"/>
      <c r="H2773" s="152" t="e">
        <f t="shared" si="501"/>
        <v>#N/A</v>
      </c>
      <c r="I2773" s="152"/>
      <c r="J2773" s="152" t="e">
        <f t="shared" si="502"/>
        <v>#N/A</v>
      </c>
      <c r="K2773" s="152"/>
      <c r="L2773" s="152"/>
      <c r="M2773" s="152"/>
      <c r="N2773" s="152"/>
      <c r="O2773" s="152"/>
      <c r="P2773" s="152"/>
      <c r="Q2773" s="152"/>
      <c r="R2773" s="152"/>
      <c r="S2773" s="152"/>
      <c r="T2773" s="153" cm="1">
        <f t="array" ref="T2773">MATCH(1,(TDU_Info!$C$5:$C$111=$T$6)*(TDU_Info!$B$5:$B$111&lt;=$B2773),0)</f>
        <v>81</v>
      </c>
      <c r="U2773" s="152">
        <f>100*(INDEX(TDU_Info!$E$5:$E$111,$T2773)/T$11+INDEX(TDU_Info!$F$5:$F$111,$T2773))</f>
        <v>4.849899999999999</v>
      </c>
      <c r="V2773" s="152">
        <v>12.92</v>
      </c>
      <c r="W2773" s="152">
        <v>11.074999999999999</v>
      </c>
      <c r="X2773" s="152">
        <v>8.8390000000000004</v>
      </c>
      <c r="Y2773" s="152">
        <v>8.9390000000000001</v>
      </c>
      <c r="Z2773" s="152">
        <v>13.217000000000001</v>
      </c>
      <c r="AA2773" s="152">
        <v>11.474</v>
      </c>
      <c r="AB2773" s="152">
        <v>9.19</v>
      </c>
      <c r="AC2773" s="152">
        <v>9.3420000000000005</v>
      </c>
      <c r="AD2773" s="152">
        <v>12.96</v>
      </c>
      <c r="AE2773" s="152">
        <v>11.087</v>
      </c>
      <c r="AF2773" s="152">
        <v>8.6509999999999998</v>
      </c>
      <c r="AG2773" s="152">
        <v>8.7940000000000005</v>
      </c>
      <c r="AH2773" s="152">
        <v>13.257999999999999</v>
      </c>
      <c r="AI2773" s="152">
        <v>11.487</v>
      </c>
      <c r="AJ2773" s="152">
        <v>8.9779999999999998</v>
      </c>
      <c r="AK2773" s="152">
        <v>9.1780000000000008</v>
      </c>
      <c r="AL2773" s="152" t="e">
        <f t="shared" si="503"/>
        <v>#N/A</v>
      </c>
      <c r="AM2773" s="152" t="e">
        <f t="shared" si="504"/>
        <v>#N/A</v>
      </c>
      <c r="AN2773" s="152" t="e">
        <f>NA()</f>
        <v>#N/A</v>
      </c>
      <c r="AO2773" s="152" t="e">
        <f>NA()</f>
        <v>#N/A</v>
      </c>
      <c r="AP2773" s="152">
        <f t="shared" si="510"/>
        <v>7.4301000000000004</v>
      </c>
      <c r="AQ2773" s="152"/>
      <c r="AR2773" s="152"/>
      <c r="AS2773" s="153">
        <f t="shared" si="515"/>
        <v>201</v>
      </c>
      <c r="AT2773" s="153">
        <f t="shared" si="492"/>
        <v>0</v>
      </c>
      <c r="AU2773" s="153">
        <f t="shared" si="493"/>
        <v>0</v>
      </c>
      <c r="AV2773" s="153">
        <f t="shared" si="494"/>
        <v>1</v>
      </c>
      <c r="BA2773">
        <f t="shared" si="516"/>
        <v>19</v>
      </c>
    </row>
    <row r="2774" spans="2:53" x14ac:dyDescent="0.25">
      <c r="B2774" s="155">
        <f t="shared" si="507"/>
        <v>45493.999305555553</v>
      </c>
      <c r="C2774" s="155">
        <f t="shared" si="497"/>
        <v>45493.999305555553</v>
      </c>
      <c r="D2774" s="152">
        <f t="shared" si="500"/>
        <v>8.27</v>
      </c>
      <c r="E2774" s="152"/>
      <c r="F2774" s="152"/>
      <c r="G2774" s="152"/>
      <c r="H2774" s="152" t="e">
        <f t="shared" si="501"/>
        <v>#N/A</v>
      </c>
      <c r="I2774" s="152"/>
      <c r="J2774" s="152" t="e">
        <f t="shared" si="502"/>
        <v>#N/A</v>
      </c>
      <c r="K2774" s="152"/>
      <c r="L2774" s="152"/>
      <c r="M2774" s="152"/>
      <c r="N2774" s="152"/>
      <c r="O2774" s="152"/>
      <c r="P2774" s="152"/>
      <c r="Q2774" s="152"/>
      <c r="R2774" s="152"/>
      <c r="S2774" s="152"/>
      <c r="T2774" s="153" cm="1">
        <f t="array" ref="T2774">MATCH(1,(TDU_Info!$C$5:$C$111=$T$6)*(TDU_Info!$B$5:$B$111&lt;=$B2774),0)</f>
        <v>81</v>
      </c>
      <c r="U2774" s="152">
        <f>100*(INDEX(TDU_Info!$E$5:$E$111,$T2774)/T$11+INDEX(TDU_Info!$F$5:$F$111,$T2774))</f>
        <v>4.849899999999999</v>
      </c>
      <c r="V2774" s="152">
        <v>11.502000000000001</v>
      </c>
      <c r="W2774" s="152">
        <v>11.077999999999999</v>
      </c>
      <c r="X2774" s="152">
        <v>8.52</v>
      </c>
      <c r="Y2774" s="152">
        <v>8.8390000000000004</v>
      </c>
      <c r="Z2774" s="152">
        <v>12.663</v>
      </c>
      <c r="AA2774" s="152">
        <v>11.477</v>
      </c>
      <c r="AB2774" s="152">
        <v>8.9</v>
      </c>
      <c r="AC2774" s="152">
        <v>9.2420000000000009</v>
      </c>
      <c r="AD2774" s="152">
        <v>11.461</v>
      </c>
      <c r="AE2774" s="152">
        <v>11.089</v>
      </c>
      <c r="AF2774" s="152">
        <v>8.27</v>
      </c>
      <c r="AG2774" s="152">
        <v>8.7940000000000005</v>
      </c>
      <c r="AH2774" s="152">
        <v>12.622999999999999</v>
      </c>
      <c r="AI2774" s="152">
        <v>11.489000000000001</v>
      </c>
      <c r="AJ2774" s="152">
        <v>8.65</v>
      </c>
      <c r="AK2774" s="152">
        <v>9.1780000000000008</v>
      </c>
      <c r="AL2774" s="152" t="e">
        <f t="shared" si="503"/>
        <v>#N/A</v>
      </c>
      <c r="AM2774" s="152" t="e">
        <f t="shared" si="504"/>
        <v>#N/A</v>
      </c>
      <c r="AN2774" s="152" t="e">
        <f>NA()</f>
        <v>#N/A</v>
      </c>
      <c r="AO2774" s="152" t="e">
        <f>NA()</f>
        <v>#N/A</v>
      </c>
      <c r="AP2774" s="152">
        <f t="shared" si="510"/>
        <v>7.4301000000000004</v>
      </c>
      <c r="AQ2774" s="152"/>
      <c r="AR2774" s="152"/>
      <c r="AS2774" s="153">
        <f t="shared" si="515"/>
        <v>202</v>
      </c>
      <c r="AT2774" s="153">
        <f t="shared" si="492"/>
        <v>0</v>
      </c>
      <c r="AU2774" s="153">
        <f t="shared" si="493"/>
        <v>0</v>
      </c>
      <c r="AV2774" s="153">
        <f t="shared" si="494"/>
        <v>1</v>
      </c>
      <c r="BA2774">
        <f t="shared" si="516"/>
        <v>20</v>
      </c>
    </row>
    <row r="2775" spans="2:53" x14ac:dyDescent="0.25">
      <c r="B2775" s="155">
        <f t="shared" si="507"/>
        <v>45494.999305555553</v>
      </c>
      <c r="C2775" s="155">
        <f t="shared" si="497"/>
        <v>45494.999305555553</v>
      </c>
      <c r="D2775" s="152">
        <f t="shared" si="500"/>
        <v>8.27</v>
      </c>
      <c r="E2775" s="152"/>
      <c r="F2775" s="152"/>
      <c r="G2775" s="152"/>
      <c r="H2775" s="152" t="e">
        <f t="shared" si="501"/>
        <v>#N/A</v>
      </c>
      <c r="I2775" s="152"/>
      <c r="J2775" s="152" t="e">
        <f t="shared" si="502"/>
        <v>#N/A</v>
      </c>
      <c r="K2775" s="152"/>
      <c r="L2775" s="152"/>
      <c r="M2775" s="152"/>
      <c r="N2775" s="152"/>
      <c r="O2775" s="152"/>
      <c r="P2775" s="152"/>
      <c r="Q2775" s="152"/>
      <c r="R2775" s="152"/>
      <c r="S2775" s="152"/>
      <c r="T2775" s="153" cm="1">
        <f t="array" ref="T2775">MATCH(1,(TDU_Info!$C$5:$C$111=$T$6)*(TDU_Info!$B$5:$B$111&lt;=$B2775),0)</f>
        <v>81</v>
      </c>
      <c r="U2775" s="152">
        <f>100*(INDEX(TDU_Info!$E$5:$E$111,$T2775)/T$11+INDEX(TDU_Info!$F$5:$F$111,$T2775))</f>
        <v>4.849899999999999</v>
      </c>
      <c r="V2775" s="152">
        <v>11.502000000000001</v>
      </c>
      <c r="W2775" s="152">
        <v>11.077999999999999</v>
      </c>
      <c r="X2775" s="152">
        <v>8.52</v>
      </c>
      <c r="Y2775" s="152">
        <v>8.8390000000000004</v>
      </c>
      <c r="Z2775" s="152">
        <v>12.663</v>
      </c>
      <c r="AA2775" s="152">
        <v>11.477</v>
      </c>
      <c r="AB2775" s="152">
        <v>8.9</v>
      </c>
      <c r="AC2775" s="152">
        <v>9.2420000000000009</v>
      </c>
      <c r="AD2775" s="152">
        <v>11.461</v>
      </c>
      <c r="AE2775" s="152">
        <v>11.089</v>
      </c>
      <c r="AF2775" s="152">
        <v>8.27</v>
      </c>
      <c r="AG2775" s="152">
        <v>8.7940000000000005</v>
      </c>
      <c r="AH2775" s="152">
        <v>12.622999999999999</v>
      </c>
      <c r="AI2775" s="152">
        <v>11.489000000000001</v>
      </c>
      <c r="AJ2775" s="152">
        <v>8.65</v>
      </c>
      <c r="AK2775" s="152">
        <v>9.1780000000000008</v>
      </c>
      <c r="AL2775" s="152" t="e">
        <f t="shared" si="503"/>
        <v>#N/A</v>
      </c>
      <c r="AM2775" s="152" t="e">
        <f t="shared" si="504"/>
        <v>#N/A</v>
      </c>
      <c r="AN2775" s="152" t="e">
        <f>NA()</f>
        <v>#N/A</v>
      </c>
      <c r="AO2775" s="152" t="e">
        <f>NA()</f>
        <v>#N/A</v>
      </c>
      <c r="AP2775" s="152">
        <f t="shared" si="510"/>
        <v>7.4301000000000004</v>
      </c>
      <c r="AQ2775" s="152"/>
      <c r="AR2775" s="152"/>
      <c r="AS2775" s="153">
        <f t="shared" si="515"/>
        <v>203</v>
      </c>
      <c r="AT2775" s="153">
        <f t="shared" si="492"/>
        <v>0</v>
      </c>
      <c r="AU2775" s="153">
        <f t="shared" si="493"/>
        <v>0</v>
      </c>
      <c r="AV2775" s="153">
        <f t="shared" si="494"/>
        <v>1</v>
      </c>
      <c r="BA2775">
        <f t="shared" si="516"/>
        <v>21</v>
      </c>
    </row>
    <row r="2776" spans="2:53" x14ac:dyDescent="0.25">
      <c r="B2776" s="155">
        <f t="shared" si="507"/>
        <v>45495.999305555553</v>
      </c>
      <c r="C2776" s="155">
        <f t="shared" si="497"/>
        <v>45495.999305555553</v>
      </c>
      <c r="D2776" s="152">
        <f t="shared" si="500"/>
        <v>8.27</v>
      </c>
      <c r="E2776" s="152"/>
      <c r="F2776" s="152"/>
      <c r="G2776" s="152"/>
      <c r="H2776" s="152" t="e">
        <f t="shared" si="501"/>
        <v>#N/A</v>
      </c>
      <c r="I2776" s="152"/>
      <c r="J2776" s="152" t="e">
        <f t="shared" si="502"/>
        <v>#N/A</v>
      </c>
      <c r="K2776" s="152"/>
      <c r="L2776" s="152"/>
      <c r="M2776" s="152"/>
      <c r="N2776" s="152"/>
      <c r="O2776" s="152"/>
      <c r="P2776" s="152"/>
      <c r="Q2776" s="152"/>
      <c r="R2776" s="152"/>
      <c r="S2776" s="152"/>
      <c r="T2776" s="153" cm="1">
        <f t="array" ref="T2776">MATCH(1,(TDU_Info!$C$5:$C$111=$T$6)*(TDU_Info!$B$5:$B$111&lt;=$B2776),0)</f>
        <v>81</v>
      </c>
      <c r="U2776" s="152">
        <f>100*(INDEX(TDU_Info!$E$5:$E$111,$T2776)/T$11+INDEX(TDU_Info!$F$5:$F$111,$T2776))</f>
        <v>4.849899999999999</v>
      </c>
      <c r="V2776" s="152">
        <v>11.502000000000001</v>
      </c>
      <c r="W2776" s="152">
        <v>11.077999999999999</v>
      </c>
      <c r="X2776" s="152">
        <v>8.52</v>
      </c>
      <c r="Y2776" s="152">
        <v>8.8390000000000004</v>
      </c>
      <c r="Z2776" s="152">
        <v>12.663</v>
      </c>
      <c r="AA2776" s="152">
        <v>11.477</v>
      </c>
      <c r="AB2776" s="152">
        <v>8.9</v>
      </c>
      <c r="AC2776" s="152">
        <v>9.2420000000000009</v>
      </c>
      <c r="AD2776" s="152">
        <v>11.461</v>
      </c>
      <c r="AE2776" s="152">
        <v>11.089</v>
      </c>
      <c r="AF2776" s="152">
        <v>8.27</v>
      </c>
      <c r="AG2776" s="152">
        <v>8.7940000000000005</v>
      </c>
      <c r="AH2776" s="152">
        <v>12.622999999999999</v>
      </c>
      <c r="AI2776" s="152">
        <v>11.489000000000001</v>
      </c>
      <c r="AJ2776" s="152">
        <v>8.65</v>
      </c>
      <c r="AK2776" s="152">
        <v>9.1780000000000008</v>
      </c>
      <c r="AL2776" s="152" t="e">
        <f t="shared" si="503"/>
        <v>#N/A</v>
      </c>
      <c r="AM2776" s="152" t="e">
        <f t="shared" si="504"/>
        <v>#N/A</v>
      </c>
      <c r="AN2776" s="152" t="e">
        <f>NA()</f>
        <v>#N/A</v>
      </c>
      <c r="AO2776" s="152" t="e">
        <f>NA()</f>
        <v>#N/A</v>
      </c>
      <c r="AP2776" s="152">
        <f t="shared" si="510"/>
        <v>7.4301000000000004</v>
      </c>
      <c r="AQ2776" s="152"/>
      <c r="AR2776" s="152"/>
      <c r="AS2776" s="153">
        <f t="shared" si="515"/>
        <v>204</v>
      </c>
      <c r="AT2776" s="153">
        <f t="shared" si="492"/>
        <v>0</v>
      </c>
      <c r="AU2776" s="153">
        <f t="shared" si="493"/>
        <v>0</v>
      </c>
      <c r="AV2776" s="153">
        <f t="shared" si="494"/>
        <v>1</v>
      </c>
      <c r="BA2776">
        <f t="shared" si="516"/>
        <v>22</v>
      </c>
    </row>
    <row r="2777" spans="2:53" x14ac:dyDescent="0.25">
      <c r="B2777" s="155">
        <f t="shared" si="507"/>
        <v>45496.999305555553</v>
      </c>
      <c r="C2777" s="155">
        <f t="shared" si="497"/>
        <v>45496.999305555553</v>
      </c>
      <c r="D2777" s="152">
        <f t="shared" si="500"/>
        <v>8.2509999999999994</v>
      </c>
      <c r="E2777" s="152"/>
      <c r="F2777" s="152"/>
      <c r="G2777" s="152"/>
      <c r="H2777" s="152" t="e">
        <f t="shared" si="501"/>
        <v>#N/A</v>
      </c>
      <c r="I2777" s="152"/>
      <c r="J2777" s="152" t="e">
        <f t="shared" si="502"/>
        <v>#N/A</v>
      </c>
      <c r="K2777" s="152"/>
      <c r="L2777" s="152"/>
      <c r="M2777" s="152"/>
      <c r="N2777" s="152"/>
      <c r="O2777" s="152"/>
      <c r="P2777" s="152"/>
      <c r="Q2777" s="152"/>
      <c r="R2777" s="152"/>
      <c r="S2777" s="152"/>
      <c r="T2777" s="153" cm="1">
        <f t="array" ref="T2777">MATCH(1,(TDU_Info!$C$5:$C$111=$T$6)*(TDU_Info!$B$5:$B$111&lt;=$B2777),0)</f>
        <v>81</v>
      </c>
      <c r="U2777" s="152">
        <f>100*(INDEX(TDU_Info!$E$5:$E$111,$T2777)/T$11+INDEX(TDU_Info!$F$5:$F$111,$T2777))</f>
        <v>4.849899999999999</v>
      </c>
      <c r="V2777" s="152">
        <v>11.366</v>
      </c>
      <c r="W2777" s="152">
        <v>11.077999999999999</v>
      </c>
      <c r="X2777" s="152">
        <v>8.48</v>
      </c>
      <c r="Y2777" s="152">
        <v>8.8390000000000004</v>
      </c>
      <c r="Z2777" s="152">
        <v>12.401</v>
      </c>
      <c r="AA2777" s="152">
        <v>11.477</v>
      </c>
      <c r="AB2777" s="152">
        <v>8.7899999999999991</v>
      </c>
      <c r="AC2777" s="152">
        <v>9.2420000000000009</v>
      </c>
      <c r="AD2777" s="152">
        <v>11.324999999999999</v>
      </c>
      <c r="AE2777" s="152">
        <v>11.089</v>
      </c>
      <c r="AF2777" s="152">
        <v>8.2509999999999994</v>
      </c>
      <c r="AG2777" s="152">
        <v>8.77</v>
      </c>
      <c r="AH2777" s="152">
        <v>12.361000000000001</v>
      </c>
      <c r="AI2777" s="152">
        <v>11.489000000000001</v>
      </c>
      <c r="AJ2777" s="152">
        <v>8.65</v>
      </c>
      <c r="AK2777" s="152">
        <v>9.1780000000000008</v>
      </c>
      <c r="AL2777" s="152" t="e">
        <f t="shared" si="503"/>
        <v>#N/A</v>
      </c>
      <c r="AM2777" s="152" t="e">
        <f t="shared" si="504"/>
        <v>#N/A</v>
      </c>
      <c r="AN2777" s="152" t="e">
        <f>NA()</f>
        <v>#N/A</v>
      </c>
      <c r="AO2777" s="152" t="e">
        <f>NA()</f>
        <v>#N/A</v>
      </c>
      <c r="AP2777" s="152">
        <f t="shared" si="510"/>
        <v>7.4301000000000004</v>
      </c>
      <c r="AQ2777" s="152"/>
      <c r="AR2777" s="152"/>
      <c r="AS2777" s="153">
        <f t="shared" si="515"/>
        <v>205</v>
      </c>
      <c r="AT2777" s="153">
        <f t="shared" si="492"/>
        <v>0</v>
      </c>
      <c r="AU2777" s="153">
        <f t="shared" si="493"/>
        <v>0</v>
      </c>
      <c r="AV2777" s="153">
        <f t="shared" si="494"/>
        <v>1</v>
      </c>
      <c r="BA2777">
        <f t="shared" si="516"/>
        <v>23</v>
      </c>
    </row>
    <row r="2778" spans="2:53" x14ac:dyDescent="0.25">
      <c r="B2778" s="155">
        <f t="shared" si="507"/>
        <v>45497.999305555553</v>
      </c>
      <c r="C2778" s="155">
        <f t="shared" si="497"/>
        <v>45497.999305555553</v>
      </c>
      <c r="D2778" s="152">
        <f t="shared" si="500"/>
        <v>8.2509999999999994</v>
      </c>
      <c r="E2778" s="152"/>
      <c r="F2778" s="152"/>
      <c r="G2778" s="152"/>
      <c r="H2778" s="152" t="e">
        <f t="shared" si="501"/>
        <v>#N/A</v>
      </c>
      <c r="I2778" s="152"/>
      <c r="J2778" s="152" t="e">
        <f t="shared" si="502"/>
        <v>#N/A</v>
      </c>
      <c r="K2778" s="152"/>
      <c r="L2778" s="152"/>
      <c r="M2778" s="152"/>
      <c r="N2778" s="152"/>
      <c r="O2778" s="152"/>
      <c r="P2778" s="152"/>
      <c r="Q2778" s="152"/>
      <c r="R2778" s="152"/>
      <c r="S2778" s="152"/>
      <c r="T2778" s="153" cm="1">
        <f t="array" ref="T2778">MATCH(1,(TDU_Info!$C$5:$C$111=$T$6)*(TDU_Info!$B$5:$B$111&lt;=$B2778),0)</f>
        <v>81</v>
      </c>
      <c r="U2778" s="152">
        <f>100*(INDEX(TDU_Info!$E$5:$E$111,$T2778)/T$11+INDEX(TDU_Info!$F$5:$F$111,$T2778))</f>
        <v>4.849899999999999</v>
      </c>
      <c r="V2778" s="152">
        <v>12.731999999999999</v>
      </c>
      <c r="W2778" s="152">
        <v>11.077999999999999</v>
      </c>
      <c r="X2778" s="152">
        <v>8.4390000000000001</v>
      </c>
      <c r="Y2778" s="152">
        <v>8.8390000000000004</v>
      </c>
      <c r="Z2778" s="152">
        <v>13.122999999999999</v>
      </c>
      <c r="AA2778" s="152">
        <v>11.477</v>
      </c>
      <c r="AB2778" s="152">
        <v>8.7420000000000009</v>
      </c>
      <c r="AC2778" s="152">
        <v>9.17</v>
      </c>
      <c r="AD2778" s="152">
        <v>12.691000000000001</v>
      </c>
      <c r="AE2778" s="152">
        <v>11.089</v>
      </c>
      <c r="AF2778" s="152">
        <v>8.2509999999999994</v>
      </c>
      <c r="AG2778" s="152">
        <v>8.6389999999999993</v>
      </c>
      <c r="AH2778" s="152">
        <v>13.083</v>
      </c>
      <c r="AI2778" s="152">
        <v>11.489000000000001</v>
      </c>
      <c r="AJ2778" s="152">
        <v>8.5220000000000002</v>
      </c>
      <c r="AK2778" s="152">
        <v>8.9220000000000006</v>
      </c>
      <c r="AL2778" s="152" t="e">
        <f t="shared" si="503"/>
        <v>#N/A</v>
      </c>
      <c r="AM2778" s="152" t="e">
        <f t="shared" si="504"/>
        <v>#N/A</v>
      </c>
      <c r="AN2778" s="152" t="e">
        <f>NA()</f>
        <v>#N/A</v>
      </c>
      <c r="AO2778" s="152" t="e">
        <f>NA()</f>
        <v>#N/A</v>
      </c>
      <c r="AP2778" s="152">
        <f t="shared" si="510"/>
        <v>7.4301000000000004</v>
      </c>
      <c r="AQ2778" s="152"/>
      <c r="AR2778" s="152"/>
      <c r="AS2778" s="153">
        <f t="shared" ref="AS2778:AS2812" si="517">ROUNDUP(B2778-DATE(YEAR(B2778),1,1),0)</f>
        <v>206</v>
      </c>
      <c r="AT2778" s="153">
        <f t="shared" si="492"/>
        <v>0</v>
      </c>
      <c r="AU2778" s="153">
        <f t="shared" si="493"/>
        <v>0</v>
      </c>
      <c r="AV2778" s="153">
        <f t="shared" si="494"/>
        <v>1</v>
      </c>
      <c r="BA2778">
        <f t="shared" ref="BA2778:BA2812" si="518">DAY(C2778)</f>
        <v>24</v>
      </c>
    </row>
    <row r="2779" spans="2:53" x14ac:dyDescent="0.25">
      <c r="B2779" s="155">
        <f t="shared" si="507"/>
        <v>45498.999305555553</v>
      </c>
      <c r="C2779" s="155">
        <f t="shared" si="497"/>
        <v>45498.999305555553</v>
      </c>
      <c r="D2779" s="152">
        <f t="shared" si="500"/>
        <v>8.2509999999999994</v>
      </c>
      <c r="E2779" s="152"/>
      <c r="F2779" s="152"/>
      <c r="G2779" s="152"/>
      <c r="H2779" s="152" t="e">
        <f t="shared" si="501"/>
        <v>#N/A</v>
      </c>
      <c r="I2779" s="152"/>
      <c r="J2779" s="152" t="e">
        <f t="shared" si="502"/>
        <v>#N/A</v>
      </c>
      <c r="K2779" s="152"/>
      <c r="L2779" s="152"/>
      <c r="M2779" s="152"/>
      <c r="N2779" s="152"/>
      <c r="O2779" s="152"/>
      <c r="P2779" s="152"/>
      <c r="Q2779" s="152"/>
      <c r="R2779" s="152"/>
      <c r="S2779" s="152"/>
      <c r="T2779" s="153" cm="1">
        <f t="array" ref="T2779">MATCH(1,(TDU_Info!$C$5:$C$111=$T$6)*(TDU_Info!$B$5:$B$111&lt;=$B2779),0)</f>
        <v>81</v>
      </c>
      <c r="U2779" s="152">
        <f>100*(INDEX(TDU_Info!$E$5:$E$111,$T2779)/T$11+INDEX(TDU_Info!$F$5:$F$111,$T2779))</f>
        <v>4.849899999999999</v>
      </c>
      <c r="V2779" s="152">
        <v>12.731999999999999</v>
      </c>
      <c r="W2779" s="152">
        <v>10.95</v>
      </c>
      <c r="X2779" s="152">
        <v>8.34</v>
      </c>
      <c r="Y2779" s="152">
        <v>8.5809999999999995</v>
      </c>
      <c r="Z2779" s="152">
        <v>13.122999999999999</v>
      </c>
      <c r="AA2779" s="152">
        <v>11.391999999999999</v>
      </c>
      <c r="AB2779" s="152">
        <v>8.7420000000000009</v>
      </c>
      <c r="AC2779" s="152">
        <v>8.8640000000000008</v>
      </c>
      <c r="AD2779" s="152">
        <v>12.691000000000001</v>
      </c>
      <c r="AE2779" s="152">
        <v>10.866</v>
      </c>
      <c r="AF2779" s="152">
        <v>8.2509999999999994</v>
      </c>
      <c r="AG2779" s="152">
        <v>8.5809999999999995</v>
      </c>
      <c r="AH2779" s="152">
        <v>13.083</v>
      </c>
      <c r="AI2779" s="152">
        <v>11.308999999999999</v>
      </c>
      <c r="AJ2779" s="152">
        <v>8.65</v>
      </c>
      <c r="AK2779" s="152">
        <v>8.8640000000000008</v>
      </c>
      <c r="AL2779" s="152" t="e">
        <f t="shared" si="503"/>
        <v>#N/A</v>
      </c>
      <c r="AM2779" s="152" t="e">
        <f t="shared" si="504"/>
        <v>#N/A</v>
      </c>
      <c r="AN2779" s="152" t="e">
        <f>NA()</f>
        <v>#N/A</v>
      </c>
      <c r="AO2779" s="152" t="e">
        <f>NA()</f>
        <v>#N/A</v>
      </c>
      <c r="AP2779" s="152">
        <f t="shared" si="510"/>
        <v>7.4301000000000004</v>
      </c>
      <c r="AQ2779" s="152"/>
      <c r="AR2779" s="152"/>
      <c r="AS2779" s="153">
        <f t="shared" si="517"/>
        <v>207</v>
      </c>
      <c r="AT2779" s="153">
        <f t="shared" si="492"/>
        <v>0</v>
      </c>
      <c r="AU2779" s="153">
        <f t="shared" si="493"/>
        <v>0</v>
      </c>
      <c r="AV2779" s="153">
        <f t="shared" si="494"/>
        <v>1</v>
      </c>
      <c r="BA2779">
        <f t="shared" si="518"/>
        <v>25</v>
      </c>
    </row>
    <row r="2780" spans="2:53" x14ac:dyDescent="0.25">
      <c r="B2780" s="155">
        <f t="shared" si="507"/>
        <v>45499.999305555553</v>
      </c>
      <c r="C2780" s="155">
        <f t="shared" si="497"/>
        <v>45499.999305555553</v>
      </c>
      <c r="D2780" s="152">
        <f t="shared" si="500"/>
        <v>8.1389999999999993</v>
      </c>
      <c r="E2780" s="152"/>
      <c r="F2780" s="152"/>
      <c r="G2780" s="152"/>
      <c r="H2780" s="152" t="e">
        <f t="shared" si="501"/>
        <v>#N/A</v>
      </c>
      <c r="I2780" s="152"/>
      <c r="J2780" s="152" t="e">
        <f t="shared" si="502"/>
        <v>#N/A</v>
      </c>
      <c r="K2780" s="152"/>
      <c r="L2780" s="152"/>
      <c r="M2780" s="152"/>
      <c r="N2780" s="152"/>
      <c r="O2780" s="152"/>
      <c r="P2780" s="152"/>
      <c r="Q2780" s="152"/>
      <c r="R2780" s="152"/>
      <c r="S2780" s="152"/>
      <c r="T2780" s="153" cm="1">
        <f t="array" ref="T2780">MATCH(1,(TDU_Info!$C$5:$C$111=$T$6)*(TDU_Info!$B$5:$B$111&lt;=$B2780),0)</f>
        <v>81</v>
      </c>
      <c r="U2780" s="152">
        <f>100*(INDEX(TDU_Info!$E$5:$E$111,$T2780)/T$11+INDEX(TDU_Info!$F$5:$F$111,$T2780))</f>
        <v>4.849899999999999</v>
      </c>
      <c r="V2780" s="152">
        <v>12.731999999999999</v>
      </c>
      <c r="W2780" s="152">
        <v>10.95</v>
      </c>
      <c r="X2780" s="152">
        <v>8.1389999999999993</v>
      </c>
      <c r="Y2780" s="152">
        <v>8.1829999999999998</v>
      </c>
      <c r="Z2780" s="152">
        <v>13.122999999999999</v>
      </c>
      <c r="AA2780" s="152">
        <v>11.391999999999999</v>
      </c>
      <c r="AB2780" s="152">
        <v>8.42</v>
      </c>
      <c r="AC2780" s="152">
        <v>8.4640000000000004</v>
      </c>
      <c r="AD2780" s="152">
        <v>12.691000000000001</v>
      </c>
      <c r="AE2780" s="152">
        <v>10.866</v>
      </c>
      <c r="AF2780" s="152">
        <v>8.1389999999999993</v>
      </c>
      <c r="AG2780" s="152">
        <v>8.0410000000000004</v>
      </c>
      <c r="AH2780" s="152">
        <v>13.083</v>
      </c>
      <c r="AI2780" s="152">
        <v>11.308999999999999</v>
      </c>
      <c r="AJ2780" s="152">
        <v>8.42</v>
      </c>
      <c r="AK2780" s="152">
        <v>8.4220000000000006</v>
      </c>
      <c r="AL2780" s="152" t="e">
        <f t="shared" si="503"/>
        <v>#N/A</v>
      </c>
      <c r="AM2780" s="152" t="e">
        <f t="shared" si="504"/>
        <v>#N/A</v>
      </c>
      <c r="AN2780" s="152" t="e">
        <f>NA()</f>
        <v>#N/A</v>
      </c>
      <c r="AO2780" s="152" t="e">
        <f>NA()</f>
        <v>#N/A</v>
      </c>
      <c r="AP2780" s="152">
        <f t="shared" si="510"/>
        <v>7.4301000000000004</v>
      </c>
      <c r="AQ2780" s="152"/>
      <c r="AR2780" s="152"/>
      <c r="AS2780" s="153">
        <f t="shared" si="517"/>
        <v>208</v>
      </c>
      <c r="AT2780" s="153">
        <f t="shared" si="492"/>
        <v>0</v>
      </c>
      <c r="AU2780" s="153">
        <f t="shared" si="493"/>
        <v>0</v>
      </c>
      <c r="AV2780" s="153">
        <f t="shared" si="494"/>
        <v>1</v>
      </c>
      <c r="BA2780">
        <f t="shared" si="518"/>
        <v>26</v>
      </c>
    </row>
    <row r="2781" spans="2:53" x14ac:dyDescent="0.25">
      <c r="B2781" s="155">
        <f t="shared" si="507"/>
        <v>45500.999305555553</v>
      </c>
      <c r="C2781" s="155">
        <f t="shared" si="497"/>
        <v>45500.999305555553</v>
      </c>
      <c r="D2781" s="152">
        <f t="shared" si="500"/>
        <v>8.1389999999999993</v>
      </c>
      <c r="E2781" s="152"/>
      <c r="F2781" s="152"/>
      <c r="G2781" s="152"/>
      <c r="H2781" s="152" t="e">
        <f t="shared" si="501"/>
        <v>#N/A</v>
      </c>
      <c r="I2781" s="152"/>
      <c r="J2781" s="152" t="e">
        <f t="shared" si="502"/>
        <v>#N/A</v>
      </c>
      <c r="K2781" s="152"/>
      <c r="L2781" s="152"/>
      <c r="M2781" s="152"/>
      <c r="N2781" s="152"/>
      <c r="O2781" s="152"/>
      <c r="P2781" s="152"/>
      <c r="Q2781" s="152"/>
      <c r="R2781" s="152"/>
      <c r="S2781" s="152"/>
      <c r="T2781" s="153" cm="1">
        <f t="array" ref="T2781">MATCH(1,(TDU_Info!$C$5:$C$111=$T$6)*(TDU_Info!$B$5:$B$111&lt;=$B2781),0)</f>
        <v>81</v>
      </c>
      <c r="U2781" s="152">
        <f>100*(INDEX(TDU_Info!$E$5:$E$111,$T2781)/T$11+INDEX(TDU_Info!$F$5:$F$111,$T2781))</f>
        <v>4.849899999999999</v>
      </c>
      <c r="V2781" s="152">
        <v>12.731999999999999</v>
      </c>
      <c r="W2781" s="152">
        <v>10.95</v>
      </c>
      <c r="X2781" s="152">
        <v>8.1389999999999993</v>
      </c>
      <c r="Y2781" s="152">
        <v>8.1829999999999998</v>
      </c>
      <c r="Z2781" s="152">
        <v>13.122999999999999</v>
      </c>
      <c r="AA2781" s="152">
        <v>11.391999999999999</v>
      </c>
      <c r="AB2781" s="152">
        <v>8.42</v>
      </c>
      <c r="AC2781" s="152">
        <v>8.4640000000000004</v>
      </c>
      <c r="AD2781" s="152">
        <v>12.691000000000001</v>
      </c>
      <c r="AE2781" s="152">
        <v>10.866</v>
      </c>
      <c r="AF2781" s="152">
        <v>8.1389999999999993</v>
      </c>
      <c r="AG2781" s="152">
        <v>8.0410000000000004</v>
      </c>
      <c r="AH2781" s="152">
        <v>13.083</v>
      </c>
      <c r="AI2781" s="152">
        <v>11.308999999999999</v>
      </c>
      <c r="AJ2781" s="152">
        <v>8.42</v>
      </c>
      <c r="AK2781" s="152">
        <v>8.4220000000000006</v>
      </c>
      <c r="AL2781" s="152" t="e">
        <f t="shared" si="503"/>
        <v>#N/A</v>
      </c>
      <c r="AM2781" s="152" t="e">
        <f t="shared" si="504"/>
        <v>#N/A</v>
      </c>
      <c r="AN2781" s="152" t="e">
        <f>NA()</f>
        <v>#N/A</v>
      </c>
      <c r="AO2781" s="152" t="e">
        <f>NA()</f>
        <v>#N/A</v>
      </c>
      <c r="AP2781" s="152">
        <f t="shared" si="510"/>
        <v>7.4301000000000004</v>
      </c>
      <c r="AQ2781" s="152"/>
      <c r="AR2781" s="152"/>
      <c r="AS2781" s="153">
        <f t="shared" si="517"/>
        <v>209</v>
      </c>
      <c r="AT2781" s="153">
        <f t="shared" si="492"/>
        <v>0</v>
      </c>
      <c r="AU2781" s="153">
        <f t="shared" si="493"/>
        <v>0</v>
      </c>
      <c r="AV2781" s="153">
        <f t="shared" si="494"/>
        <v>1</v>
      </c>
      <c r="BA2781">
        <f t="shared" si="518"/>
        <v>27</v>
      </c>
    </row>
    <row r="2782" spans="2:53" x14ac:dyDescent="0.25">
      <c r="B2782" s="155">
        <f t="shared" si="507"/>
        <v>45501.999305555553</v>
      </c>
      <c r="C2782" s="155">
        <f t="shared" si="497"/>
        <v>45501.999305555553</v>
      </c>
      <c r="D2782" s="152">
        <f t="shared" si="500"/>
        <v>8.1389999999999993</v>
      </c>
      <c r="E2782" s="152"/>
      <c r="F2782" s="152"/>
      <c r="G2782" s="152"/>
      <c r="H2782" s="152" t="e">
        <f t="shared" si="501"/>
        <v>#N/A</v>
      </c>
      <c r="I2782" s="152"/>
      <c r="J2782" s="152" t="e">
        <f t="shared" si="502"/>
        <v>#N/A</v>
      </c>
      <c r="K2782" s="152"/>
      <c r="L2782" s="152"/>
      <c r="M2782" s="152"/>
      <c r="N2782" s="152"/>
      <c r="O2782" s="152"/>
      <c r="P2782" s="152"/>
      <c r="Q2782" s="152"/>
      <c r="R2782" s="152"/>
      <c r="S2782" s="152"/>
      <c r="T2782" s="153" cm="1">
        <f t="array" ref="T2782">MATCH(1,(TDU_Info!$C$5:$C$111=$T$6)*(TDU_Info!$B$5:$B$111&lt;=$B2782),0)</f>
        <v>81</v>
      </c>
      <c r="U2782" s="152">
        <f>100*(INDEX(TDU_Info!$E$5:$E$111,$T2782)/T$11+INDEX(TDU_Info!$F$5:$F$111,$T2782))</f>
        <v>4.849899999999999</v>
      </c>
      <c r="V2782" s="152">
        <v>12.731999999999999</v>
      </c>
      <c r="W2782" s="152">
        <v>10.95</v>
      </c>
      <c r="X2782" s="152">
        <v>8.1389999999999993</v>
      </c>
      <c r="Y2782" s="152">
        <v>8.1829999999999998</v>
      </c>
      <c r="Z2782" s="152">
        <v>13.122999999999999</v>
      </c>
      <c r="AA2782" s="152">
        <v>11.391999999999999</v>
      </c>
      <c r="AB2782" s="152">
        <v>8.42</v>
      </c>
      <c r="AC2782" s="152">
        <v>8.4640000000000004</v>
      </c>
      <c r="AD2782" s="152">
        <v>12.691000000000001</v>
      </c>
      <c r="AE2782" s="152">
        <v>10.866</v>
      </c>
      <c r="AF2782" s="152">
        <v>8.1389999999999993</v>
      </c>
      <c r="AG2782" s="152">
        <v>8.0410000000000004</v>
      </c>
      <c r="AH2782" s="152">
        <v>13.083</v>
      </c>
      <c r="AI2782" s="152">
        <v>11.308999999999999</v>
      </c>
      <c r="AJ2782" s="152">
        <v>8.42</v>
      </c>
      <c r="AK2782" s="152">
        <v>8.4220000000000006</v>
      </c>
      <c r="AL2782" s="152" t="e">
        <f t="shared" si="503"/>
        <v>#N/A</v>
      </c>
      <c r="AM2782" s="152" t="e">
        <f t="shared" si="504"/>
        <v>#N/A</v>
      </c>
      <c r="AN2782" s="152" t="e">
        <f>NA()</f>
        <v>#N/A</v>
      </c>
      <c r="AO2782" s="152" t="e">
        <f>NA()</f>
        <v>#N/A</v>
      </c>
      <c r="AP2782" s="152">
        <f t="shared" si="510"/>
        <v>7.4301000000000004</v>
      </c>
      <c r="AQ2782" s="152"/>
      <c r="AR2782" s="152"/>
      <c r="AS2782" s="153">
        <f t="shared" si="517"/>
        <v>210</v>
      </c>
      <c r="AT2782" s="153">
        <f t="shared" si="492"/>
        <v>0</v>
      </c>
      <c r="AU2782" s="153">
        <f t="shared" si="493"/>
        <v>0</v>
      </c>
      <c r="AV2782" s="153">
        <f t="shared" si="494"/>
        <v>1</v>
      </c>
      <c r="BA2782">
        <f t="shared" si="518"/>
        <v>28</v>
      </c>
    </row>
    <row r="2783" spans="2:53" x14ac:dyDescent="0.25">
      <c r="B2783" s="155">
        <f t="shared" si="507"/>
        <v>45502.999305555553</v>
      </c>
      <c r="C2783" s="155">
        <f t="shared" si="497"/>
        <v>45502.999305555553</v>
      </c>
      <c r="D2783" s="152">
        <f t="shared" si="500"/>
        <v>8.1389999999999993</v>
      </c>
      <c r="E2783" s="152"/>
      <c r="F2783" s="152"/>
      <c r="G2783" s="152"/>
      <c r="H2783" s="152" t="e">
        <f t="shared" si="501"/>
        <v>#N/A</v>
      </c>
      <c r="I2783" s="152"/>
      <c r="J2783" s="152" t="e">
        <f t="shared" si="502"/>
        <v>#N/A</v>
      </c>
      <c r="K2783" s="152"/>
      <c r="L2783" s="152"/>
      <c r="M2783" s="152"/>
      <c r="N2783" s="152"/>
      <c r="O2783" s="152"/>
      <c r="P2783" s="152"/>
      <c r="Q2783" s="152"/>
      <c r="R2783" s="152"/>
      <c r="S2783" s="152"/>
      <c r="T2783" s="153" cm="1">
        <f t="array" ref="T2783">MATCH(1,(TDU_Info!$C$5:$C$111=$T$6)*(TDU_Info!$B$5:$B$111&lt;=$B2783),0)</f>
        <v>81</v>
      </c>
      <c r="U2783" s="152">
        <f>100*(INDEX(TDU_Info!$E$5:$E$111,$T2783)/T$11+INDEX(TDU_Info!$F$5:$F$111,$T2783))</f>
        <v>4.849899999999999</v>
      </c>
      <c r="V2783" s="152">
        <v>12.731999999999999</v>
      </c>
      <c r="W2783" s="152">
        <v>10.95</v>
      </c>
      <c r="X2783" s="152">
        <v>8.1389999999999993</v>
      </c>
      <c r="Y2783" s="152">
        <v>8.1829999999999998</v>
      </c>
      <c r="Z2783" s="152">
        <v>13.122999999999999</v>
      </c>
      <c r="AA2783" s="152">
        <v>11.391999999999999</v>
      </c>
      <c r="AB2783" s="152">
        <v>8.42</v>
      </c>
      <c r="AC2783" s="152">
        <v>8.4640000000000004</v>
      </c>
      <c r="AD2783" s="152">
        <v>12.691000000000001</v>
      </c>
      <c r="AE2783" s="152">
        <v>10.866</v>
      </c>
      <c r="AF2783" s="152">
        <v>8.1389999999999993</v>
      </c>
      <c r="AG2783" s="152">
        <v>8.0410000000000004</v>
      </c>
      <c r="AH2783" s="152">
        <v>13.083</v>
      </c>
      <c r="AI2783" s="152">
        <v>11.308999999999999</v>
      </c>
      <c r="AJ2783" s="152">
        <v>8.42</v>
      </c>
      <c r="AK2783" s="152">
        <v>8.4220000000000006</v>
      </c>
      <c r="AL2783" s="152" t="e">
        <f t="shared" si="503"/>
        <v>#N/A</v>
      </c>
      <c r="AM2783" s="152" t="e">
        <f t="shared" si="504"/>
        <v>#N/A</v>
      </c>
      <c r="AN2783" s="152" t="e">
        <f>NA()</f>
        <v>#N/A</v>
      </c>
      <c r="AO2783" s="152" t="e">
        <f>NA()</f>
        <v>#N/A</v>
      </c>
      <c r="AP2783" s="152">
        <f t="shared" si="510"/>
        <v>7.4301000000000004</v>
      </c>
      <c r="AQ2783" s="152"/>
      <c r="AR2783" s="152"/>
      <c r="AS2783" s="153">
        <f t="shared" si="517"/>
        <v>211</v>
      </c>
      <c r="AT2783" s="153">
        <f t="shared" si="492"/>
        <v>0</v>
      </c>
      <c r="AU2783" s="153">
        <f t="shared" si="493"/>
        <v>0</v>
      </c>
      <c r="AV2783" s="153">
        <f t="shared" si="494"/>
        <v>1</v>
      </c>
      <c r="BA2783">
        <f t="shared" si="518"/>
        <v>29</v>
      </c>
    </row>
    <row r="2784" spans="2:53" x14ac:dyDescent="0.25">
      <c r="B2784" s="155">
        <f t="shared" si="507"/>
        <v>45503.999305555553</v>
      </c>
      <c r="C2784" s="155">
        <f t="shared" si="497"/>
        <v>45503.999305555553</v>
      </c>
      <c r="D2784" s="152">
        <f t="shared" si="500"/>
        <v>7.88</v>
      </c>
      <c r="E2784" s="152"/>
      <c r="F2784" s="152"/>
      <c r="G2784" s="152"/>
      <c r="H2784" s="152" t="e">
        <f t="shared" si="501"/>
        <v>#N/A</v>
      </c>
      <c r="I2784" s="152"/>
      <c r="J2784" s="152" t="e">
        <f t="shared" si="502"/>
        <v>#N/A</v>
      </c>
      <c r="K2784" s="152"/>
      <c r="L2784" s="152"/>
      <c r="M2784" s="152"/>
      <c r="N2784" s="152"/>
      <c r="O2784" s="152"/>
      <c r="P2784" s="152"/>
      <c r="Q2784" s="152"/>
      <c r="R2784" s="152"/>
      <c r="S2784" s="152"/>
      <c r="T2784" s="153" cm="1">
        <f t="array" ref="T2784">MATCH(1,(TDU_Info!$C$5:$C$111=$T$6)*(TDU_Info!$B$5:$B$111&lt;=$B2784),0)</f>
        <v>81</v>
      </c>
      <c r="U2784" s="152">
        <f>100*(INDEX(TDU_Info!$E$5:$E$111,$T2784)/T$11+INDEX(TDU_Info!$F$5:$F$111,$T2784))</f>
        <v>4.849899999999999</v>
      </c>
      <c r="V2784" s="152">
        <v>7.32</v>
      </c>
      <c r="W2784" s="152">
        <v>9.4779999999999998</v>
      </c>
      <c r="X2784" s="152">
        <v>7.88</v>
      </c>
      <c r="Y2784" s="152">
        <v>7.883</v>
      </c>
      <c r="Z2784" s="152">
        <v>7.7169999999999996</v>
      </c>
      <c r="AA2784" s="152">
        <v>9.7769999999999992</v>
      </c>
      <c r="AB2784" s="152">
        <v>8.39</v>
      </c>
      <c r="AC2784" s="152">
        <v>8.2639999999999993</v>
      </c>
      <c r="AD2784" s="152">
        <v>7.36</v>
      </c>
      <c r="AE2784" s="152">
        <v>9.4890000000000008</v>
      </c>
      <c r="AF2784" s="152">
        <v>7.88</v>
      </c>
      <c r="AG2784" s="152">
        <v>7.883</v>
      </c>
      <c r="AH2784" s="152">
        <v>7.758</v>
      </c>
      <c r="AI2784" s="152">
        <v>9.7889999999999997</v>
      </c>
      <c r="AJ2784" s="152">
        <v>8.39</v>
      </c>
      <c r="AK2784" s="152">
        <v>8.2639999999999993</v>
      </c>
      <c r="AL2784" s="152" t="e">
        <f t="shared" si="503"/>
        <v>#N/A</v>
      </c>
      <c r="AM2784" s="152" t="e">
        <f t="shared" si="504"/>
        <v>#N/A</v>
      </c>
      <c r="AN2784" s="152" t="e">
        <f>NA()</f>
        <v>#N/A</v>
      </c>
      <c r="AO2784" s="152" t="e">
        <f>NA()</f>
        <v>#N/A</v>
      </c>
      <c r="AP2784" s="152">
        <f t="shared" si="510"/>
        <v>7.4301000000000004</v>
      </c>
      <c r="AQ2784" s="152"/>
      <c r="AR2784" s="152"/>
      <c r="AS2784" s="153">
        <f t="shared" si="517"/>
        <v>212</v>
      </c>
      <c r="AT2784" s="153">
        <f t="shared" si="492"/>
        <v>0</v>
      </c>
      <c r="AU2784" s="153">
        <f t="shared" si="493"/>
        <v>0</v>
      </c>
      <c r="AV2784" s="153">
        <f t="shared" si="494"/>
        <v>1</v>
      </c>
      <c r="BA2784">
        <f t="shared" si="518"/>
        <v>30</v>
      </c>
    </row>
    <row r="2785" spans="2:53" x14ac:dyDescent="0.25">
      <c r="B2785" s="155">
        <f t="shared" si="507"/>
        <v>45504.999305555553</v>
      </c>
      <c r="C2785" s="155">
        <f t="shared" si="497"/>
        <v>45504.999305555553</v>
      </c>
      <c r="D2785" s="152">
        <f t="shared" si="500"/>
        <v>7.88</v>
      </c>
      <c r="E2785" s="152"/>
      <c r="F2785" s="152"/>
      <c r="G2785" s="152"/>
      <c r="H2785" s="152" t="e">
        <f t="shared" si="501"/>
        <v>#N/A</v>
      </c>
      <c r="I2785" s="152"/>
      <c r="J2785" s="152" t="e">
        <f t="shared" si="502"/>
        <v>#N/A</v>
      </c>
      <c r="K2785" s="152"/>
      <c r="L2785" s="152"/>
      <c r="M2785" s="152"/>
      <c r="N2785" s="152"/>
      <c r="O2785" s="152"/>
      <c r="P2785" s="152"/>
      <c r="Q2785" s="152"/>
      <c r="R2785" s="152"/>
      <c r="S2785" s="152"/>
      <c r="T2785" s="153" cm="1">
        <f t="array" ref="T2785">MATCH(1,(TDU_Info!$C$5:$C$111=$T$6)*(TDU_Info!$B$5:$B$111&lt;=$B2785),0)</f>
        <v>81</v>
      </c>
      <c r="U2785" s="152">
        <f>100*(INDEX(TDU_Info!$E$5:$E$111,$T2785)/T$11+INDEX(TDU_Info!$F$5:$F$111,$T2785))</f>
        <v>4.849899999999999</v>
      </c>
      <c r="V2785" s="152">
        <v>7.32</v>
      </c>
      <c r="W2785" s="152">
        <v>9.4779999999999998</v>
      </c>
      <c r="X2785" s="152">
        <v>7.88</v>
      </c>
      <c r="Y2785" s="152">
        <v>7.883</v>
      </c>
      <c r="Z2785" s="152">
        <v>7.7169999999999996</v>
      </c>
      <c r="AA2785" s="152">
        <v>9.7769999999999992</v>
      </c>
      <c r="AB2785" s="152">
        <v>8.39</v>
      </c>
      <c r="AC2785" s="152">
        <v>8.2639999999999993</v>
      </c>
      <c r="AD2785" s="152">
        <v>7.36</v>
      </c>
      <c r="AE2785" s="152">
        <v>9.4890000000000008</v>
      </c>
      <c r="AF2785" s="152">
        <v>7.88</v>
      </c>
      <c r="AG2785" s="152">
        <v>7.883</v>
      </c>
      <c r="AH2785" s="152">
        <v>7.758</v>
      </c>
      <c r="AI2785" s="152">
        <v>9.7889999999999997</v>
      </c>
      <c r="AJ2785" s="152">
        <v>8.39</v>
      </c>
      <c r="AK2785" s="152">
        <v>8.2639999999999993</v>
      </c>
      <c r="AL2785" s="152" t="e">
        <f t="shared" si="503"/>
        <v>#N/A</v>
      </c>
      <c r="AM2785" s="152" t="e">
        <f t="shared" si="504"/>
        <v>#N/A</v>
      </c>
      <c r="AN2785" s="152" t="e">
        <f>NA()</f>
        <v>#N/A</v>
      </c>
      <c r="AO2785" s="152" t="e">
        <f>NA()</f>
        <v>#N/A</v>
      </c>
      <c r="AP2785" s="152">
        <f t="shared" si="510"/>
        <v>7.4301000000000004</v>
      </c>
      <c r="AQ2785" s="152"/>
      <c r="AR2785" s="152"/>
      <c r="AS2785" s="153">
        <f t="shared" si="517"/>
        <v>213</v>
      </c>
      <c r="AT2785" s="153">
        <f t="shared" si="492"/>
        <v>0</v>
      </c>
      <c r="AU2785" s="153">
        <f t="shared" si="493"/>
        <v>0</v>
      </c>
      <c r="AV2785" s="153">
        <f t="shared" si="494"/>
        <v>1</v>
      </c>
      <c r="BA2785">
        <f t="shared" si="518"/>
        <v>31</v>
      </c>
    </row>
    <row r="2786" spans="2:53" x14ac:dyDescent="0.25">
      <c r="B2786" s="155">
        <f t="shared" si="507"/>
        <v>45505.999305555553</v>
      </c>
      <c r="C2786" s="155">
        <f t="shared" si="497"/>
        <v>45505.999305555553</v>
      </c>
      <c r="D2786" s="152">
        <f t="shared" si="500"/>
        <v>7.88</v>
      </c>
      <c r="E2786" s="152"/>
      <c r="F2786" s="152"/>
      <c r="G2786" s="152"/>
      <c r="H2786" s="152" t="e">
        <f t="shared" si="501"/>
        <v>#N/A</v>
      </c>
      <c r="I2786" s="152"/>
      <c r="J2786" s="152" t="e">
        <f t="shared" si="502"/>
        <v>#N/A</v>
      </c>
      <c r="K2786" s="152"/>
      <c r="L2786" s="152"/>
      <c r="M2786" s="152"/>
      <c r="N2786" s="152"/>
      <c r="O2786" s="152"/>
      <c r="P2786" s="152"/>
      <c r="Q2786" s="152"/>
      <c r="R2786" s="152"/>
      <c r="S2786" s="152"/>
      <c r="T2786" s="153" cm="1">
        <f t="array" ref="T2786">MATCH(1,(TDU_Info!$C$5:$C$111=$T$6)*(TDU_Info!$B$5:$B$111&lt;=$B2786),0)</f>
        <v>81</v>
      </c>
      <c r="U2786" s="152">
        <f>100*(INDEX(TDU_Info!$E$5:$E$111,$T2786)/T$11+INDEX(TDU_Info!$F$5:$F$111,$T2786))</f>
        <v>4.849899999999999</v>
      </c>
      <c r="V2786" s="152">
        <v>7.32</v>
      </c>
      <c r="W2786" s="152">
        <v>9.4779999999999998</v>
      </c>
      <c r="X2786" s="152">
        <v>7.88</v>
      </c>
      <c r="Y2786" s="152">
        <v>7.883</v>
      </c>
      <c r="Z2786" s="152">
        <v>7.7169999999999996</v>
      </c>
      <c r="AA2786" s="152">
        <v>9.7769999999999992</v>
      </c>
      <c r="AB2786" s="152">
        <v>8.2639999999999993</v>
      </c>
      <c r="AC2786" s="152">
        <v>8.1639999999999997</v>
      </c>
      <c r="AD2786" s="152">
        <v>7.36</v>
      </c>
      <c r="AE2786" s="152">
        <v>9.4890000000000008</v>
      </c>
      <c r="AF2786" s="152">
        <v>7.88</v>
      </c>
      <c r="AG2786" s="152">
        <v>7.883</v>
      </c>
      <c r="AH2786" s="152">
        <v>7.758</v>
      </c>
      <c r="AI2786" s="152">
        <v>9.7889999999999997</v>
      </c>
      <c r="AJ2786" s="152">
        <v>8.2639999999999993</v>
      </c>
      <c r="AK2786" s="152">
        <v>8.1639999999999997</v>
      </c>
      <c r="AL2786" s="152" t="e">
        <f t="shared" si="503"/>
        <v>#N/A</v>
      </c>
      <c r="AM2786" s="152" t="e">
        <f t="shared" si="504"/>
        <v>#N/A</v>
      </c>
      <c r="AN2786" s="152" t="e">
        <f>NA()</f>
        <v>#N/A</v>
      </c>
      <c r="AO2786" s="152" t="e">
        <f>NA()</f>
        <v>#N/A</v>
      </c>
      <c r="AP2786" s="152" t="e">
        <f t="shared" si="510"/>
        <v>#N/A</v>
      </c>
      <c r="AQ2786" s="152"/>
      <c r="AR2786" s="152"/>
      <c r="AS2786" s="153">
        <f t="shared" si="517"/>
        <v>214</v>
      </c>
      <c r="AT2786" s="153">
        <f t="shared" si="492"/>
        <v>0</v>
      </c>
      <c r="AU2786" s="153">
        <f t="shared" si="493"/>
        <v>0</v>
      </c>
      <c r="AV2786" s="153">
        <f t="shared" si="494"/>
        <v>1</v>
      </c>
      <c r="BA2786">
        <f t="shared" si="518"/>
        <v>1</v>
      </c>
    </row>
    <row r="2787" spans="2:53" x14ac:dyDescent="0.25">
      <c r="B2787" s="155">
        <f t="shared" si="507"/>
        <v>45506.999305555553</v>
      </c>
      <c r="C2787" s="155">
        <f t="shared" si="497"/>
        <v>45506.999305555553</v>
      </c>
      <c r="D2787" s="152">
        <f t="shared" si="500"/>
        <v>7.88</v>
      </c>
      <c r="E2787" s="152"/>
      <c r="F2787" s="152"/>
      <c r="G2787" s="152"/>
      <c r="H2787" s="152" t="e">
        <f t="shared" si="501"/>
        <v>#N/A</v>
      </c>
      <c r="I2787" s="152"/>
      <c r="J2787" s="152" t="e">
        <f t="shared" si="502"/>
        <v>#N/A</v>
      </c>
      <c r="K2787" s="152"/>
      <c r="L2787" s="152"/>
      <c r="M2787" s="152"/>
      <c r="N2787" s="152"/>
      <c r="O2787" s="152"/>
      <c r="P2787" s="152"/>
      <c r="Q2787" s="152"/>
      <c r="R2787" s="152"/>
      <c r="S2787" s="152"/>
      <c r="T2787" s="153" cm="1">
        <f t="array" ref="T2787">MATCH(1,(TDU_Info!$C$5:$C$111=$T$6)*(TDU_Info!$B$5:$B$111&lt;=$B2787),0)</f>
        <v>81</v>
      </c>
      <c r="U2787" s="152">
        <f>100*(INDEX(TDU_Info!$E$5:$E$111,$T2787)/T$11+INDEX(TDU_Info!$F$5:$F$111,$T2787))</f>
        <v>4.849899999999999</v>
      </c>
      <c r="V2787" s="152">
        <v>7.32</v>
      </c>
      <c r="W2787" s="152">
        <v>9.4779999999999998</v>
      </c>
      <c r="X2787" s="152">
        <v>7.88</v>
      </c>
      <c r="Y2787" s="152">
        <v>7.883</v>
      </c>
      <c r="Z2787" s="152">
        <v>7.7169999999999996</v>
      </c>
      <c r="AA2787" s="152">
        <v>9.7769999999999992</v>
      </c>
      <c r="AB2787" s="152">
        <v>8.2639999999999993</v>
      </c>
      <c r="AC2787" s="152">
        <v>8.1639999999999997</v>
      </c>
      <c r="AD2787" s="152">
        <v>7.36</v>
      </c>
      <c r="AE2787" s="152">
        <v>9.4890000000000008</v>
      </c>
      <c r="AF2787" s="152">
        <v>7.88</v>
      </c>
      <c r="AG2787" s="152">
        <v>7.883</v>
      </c>
      <c r="AH2787" s="152">
        <v>7.758</v>
      </c>
      <c r="AI2787" s="152">
        <v>9.7889999999999997</v>
      </c>
      <c r="AJ2787" s="152">
        <v>8.2639999999999993</v>
      </c>
      <c r="AK2787" s="152">
        <v>8.1639999999999997</v>
      </c>
      <c r="AL2787" s="152" t="e">
        <f t="shared" si="503"/>
        <v>#N/A</v>
      </c>
      <c r="AM2787" s="152" t="e">
        <f t="shared" si="504"/>
        <v>#N/A</v>
      </c>
      <c r="AN2787" s="152" t="e">
        <f>NA()</f>
        <v>#N/A</v>
      </c>
      <c r="AO2787" s="152" t="e">
        <f>NA()</f>
        <v>#N/A</v>
      </c>
      <c r="AP2787" s="152">
        <f t="shared" si="510"/>
        <v>7.4301000000000004</v>
      </c>
      <c r="AQ2787" s="152"/>
      <c r="AR2787" s="152"/>
      <c r="AS2787" s="153">
        <f t="shared" si="517"/>
        <v>215</v>
      </c>
      <c r="AT2787" s="153">
        <f t="shared" si="492"/>
        <v>0</v>
      </c>
      <c r="AU2787" s="153">
        <f t="shared" si="493"/>
        <v>0</v>
      </c>
      <c r="AV2787" s="153">
        <f t="shared" si="494"/>
        <v>1</v>
      </c>
      <c r="BA2787">
        <f t="shared" si="518"/>
        <v>2</v>
      </c>
    </row>
    <row r="2788" spans="2:53" x14ac:dyDescent="0.25">
      <c r="B2788" s="155">
        <f t="shared" si="507"/>
        <v>45507.999305555553</v>
      </c>
      <c r="C2788" s="155">
        <f t="shared" si="497"/>
        <v>45507.999305555553</v>
      </c>
      <c r="D2788" s="152">
        <f t="shared" si="500"/>
        <v>7.82</v>
      </c>
      <c r="E2788" s="152"/>
      <c r="F2788" s="152"/>
      <c r="G2788" s="152"/>
      <c r="H2788" s="152" t="e">
        <f t="shared" si="501"/>
        <v>#N/A</v>
      </c>
      <c r="I2788" s="152"/>
      <c r="J2788" s="152" t="e">
        <f t="shared" si="502"/>
        <v>#N/A</v>
      </c>
      <c r="K2788" s="152"/>
      <c r="L2788" s="152"/>
      <c r="M2788" s="152"/>
      <c r="N2788" s="152"/>
      <c r="O2788" s="152"/>
      <c r="P2788" s="152"/>
      <c r="Q2788" s="152"/>
      <c r="R2788" s="152"/>
      <c r="S2788" s="152"/>
      <c r="T2788" s="153" cm="1">
        <f t="array" ref="T2788">MATCH(1,(TDU_Info!$C$5:$C$111=$T$6)*(TDU_Info!$B$5:$B$111&lt;=$B2788),0)</f>
        <v>81</v>
      </c>
      <c r="U2788" s="152">
        <f>100*(INDEX(TDU_Info!$E$5:$E$111,$T2788)/T$11+INDEX(TDU_Info!$F$5:$F$111,$T2788))</f>
        <v>4.849899999999999</v>
      </c>
      <c r="V2788" s="152">
        <v>7.32</v>
      </c>
      <c r="W2788" s="152">
        <v>9.4779999999999998</v>
      </c>
      <c r="X2788" s="152">
        <v>7.82</v>
      </c>
      <c r="Y2788" s="152">
        <v>7.82</v>
      </c>
      <c r="Z2788" s="152">
        <v>7.7169999999999996</v>
      </c>
      <c r="AA2788" s="152">
        <v>9.7769999999999992</v>
      </c>
      <c r="AB2788" s="152">
        <v>8.1999999999999993</v>
      </c>
      <c r="AC2788" s="152">
        <v>8.1</v>
      </c>
      <c r="AD2788" s="152">
        <v>7.36</v>
      </c>
      <c r="AE2788" s="152">
        <v>9.4890000000000008</v>
      </c>
      <c r="AF2788" s="152">
        <v>7.82</v>
      </c>
      <c r="AG2788" s="152">
        <v>7.82</v>
      </c>
      <c r="AH2788" s="152">
        <v>7.758</v>
      </c>
      <c r="AI2788" s="152">
        <v>9.7889999999999997</v>
      </c>
      <c r="AJ2788" s="152">
        <v>8.1999999999999993</v>
      </c>
      <c r="AK2788" s="152">
        <v>8.1</v>
      </c>
      <c r="AL2788" s="152" t="e">
        <f t="shared" si="503"/>
        <v>#N/A</v>
      </c>
      <c r="AM2788" s="152" t="e">
        <f t="shared" si="504"/>
        <v>#N/A</v>
      </c>
      <c r="AN2788" s="152" t="e">
        <f>NA()</f>
        <v>#N/A</v>
      </c>
      <c r="AO2788" s="152" t="e">
        <f>NA()</f>
        <v>#N/A</v>
      </c>
      <c r="AP2788" s="152">
        <f t="shared" si="510"/>
        <v>7.4301000000000004</v>
      </c>
      <c r="AQ2788" s="152"/>
      <c r="AR2788" s="152"/>
      <c r="AS2788" s="153">
        <f t="shared" si="517"/>
        <v>216</v>
      </c>
      <c r="AT2788" s="153">
        <f t="shared" si="492"/>
        <v>0</v>
      </c>
      <c r="AU2788" s="153">
        <f t="shared" si="493"/>
        <v>0</v>
      </c>
      <c r="AV2788" s="153">
        <f t="shared" si="494"/>
        <v>1</v>
      </c>
      <c r="BA2788">
        <f t="shared" si="518"/>
        <v>3</v>
      </c>
    </row>
    <row r="2789" spans="2:53" x14ac:dyDescent="0.25">
      <c r="B2789" s="155">
        <f t="shared" si="507"/>
        <v>45508.999305555553</v>
      </c>
      <c r="C2789" s="155">
        <f t="shared" si="497"/>
        <v>45508.999305555553</v>
      </c>
      <c r="D2789" s="152">
        <f t="shared" si="500"/>
        <v>7.82</v>
      </c>
      <c r="E2789" s="152"/>
      <c r="F2789" s="152"/>
      <c r="G2789" s="152"/>
      <c r="H2789" s="152" t="e">
        <f t="shared" si="501"/>
        <v>#N/A</v>
      </c>
      <c r="I2789" s="152"/>
      <c r="J2789" s="152" t="e">
        <f t="shared" si="502"/>
        <v>#N/A</v>
      </c>
      <c r="K2789" s="152"/>
      <c r="L2789" s="152"/>
      <c r="M2789" s="152"/>
      <c r="N2789" s="152"/>
      <c r="O2789" s="152"/>
      <c r="P2789" s="152"/>
      <c r="Q2789" s="152"/>
      <c r="R2789" s="152"/>
      <c r="S2789" s="152"/>
      <c r="T2789" s="153" cm="1">
        <f t="array" ref="T2789">MATCH(1,(TDU_Info!$C$5:$C$111=$T$6)*(TDU_Info!$B$5:$B$111&lt;=$B2789),0)</f>
        <v>81</v>
      </c>
      <c r="U2789" s="152">
        <f>100*(INDEX(TDU_Info!$E$5:$E$111,$T2789)/T$11+INDEX(TDU_Info!$F$5:$F$111,$T2789))</f>
        <v>4.849899999999999</v>
      </c>
      <c r="V2789" s="152">
        <v>7.32</v>
      </c>
      <c r="W2789" s="152">
        <v>9.4779999999999998</v>
      </c>
      <c r="X2789" s="152">
        <v>7.82</v>
      </c>
      <c r="Y2789" s="152">
        <v>7.82</v>
      </c>
      <c r="Z2789" s="152">
        <v>7.7169999999999996</v>
      </c>
      <c r="AA2789" s="152">
        <v>9.7769999999999992</v>
      </c>
      <c r="AB2789" s="152">
        <v>8.1999999999999993</v>
      </c>
      <c r="AC2789" s="152">
        <v>8.1</v>
      </c>
      <c r="AD2789" s="152">
        <v>7.36</v>
      </c>
      <c r="AE2789" s="152">
        <v>9.4890000000000008</v>
      </c>
      <c r="AF2789" s="152">
        <v>7.82</v>
      </c>
      <c r="AG2789" s="152">
        <v>7.82</v>
      </c>
      <c r="AH2789" s="152">
        <v>7.758</v>
      </c>
      <c r="AI2789" s="152">
        <v>9.7889999999999997</v>
      </c>
      <c r="AJ2789" s="152">
        <v>8.1999999999999993</v>
      </c>
      <c r="AK2789" s="152">
        <v>8.1</v>
      </c>
      <c r="AL2789" s="152" t="e">
        <f t="shared" si="503"/>
        <v>#N/A</v>
      </c>
      <c r="AM2789" s="152" t="e">
        <f t="shared" si="504"/>
        <v>#N/A</v>
      </c>
      <c r="AN2789" s="152" t="e">
        <f>NA()</f>
        <v>#N/A</v>
      </c>
      <c r="AO2789" s="152" t="e">
        <f>NA()</f>
        <v>#N/A</v>
      </c>
      <c r="AP2789" s="152">
        <f t="shared" si="510"/>
        <v>7.4301000000000004</v>
      </c>
      <c r="AQ2789" s="152"/>
      <c r="AR2789" s="152"/>
      <c r="AS2789" s="153">
        <f t="shared" si="517"/>
        <v>217</v>
      </c>
      <c r="AT2789" s="153">
        <f t="shared" si="492"/>
        <v>0</v>
      </c>
      <c r="AU2789" s="153">
        <f t="shared" si="493"/>
        <v>0</v>
      </c>
      <c r="AV2789" s="153">
        <f t="shared" si="494"/>
        <v>1</v>
      </c>
      <c r="BA2789">
        <f t="shared" si="518"/>
        <v>4</v>
      </c>
    </row>
    <row r="2790" spans="2:53" x14ac:dyDescent="0.25">
      <c r="B2790" s="155">
        <f t="shared" si="507"/>
        <v>45509.999305555553</v>
      </c>
      <c r="C2790" s="155">
        <f t="shared" si="497"/>
        <v>45509.999305555553</v>
      </c>
      <c r="D2790" s="152">
        <f t="shared" si="500"/>
        <v>7.82</v>
      </c>
      <c r="E2790" s="152"/>
      <c r="F2790" s="152"/>
      <c r="G2790" s="152"/>
      <c r="H2790" s="152" t="e">
        <f t="shared" si="501"/>
        <v>#N/A</v>
      </c>
      <c r="I2790" s="152"/>
      <c r="J2790" s="152" t="e">
        <f t="shared" si="502"/>
        <v>#N/A</v>
      </c>
      <c r="K2790" s="152"/>
      <c r="L2790" s="152"/>
      <c r="M2790" s="152"/>
      <c r="N2790" s="152"/>
      <c r="O2790" s="152"/>
      <c r="P2790" s="152"/>
      <c r="Q2790" s="152"/>
      <c r="R2790" s="152"/>
      <c r="S2790" s="152"/>
      <c r="T2790" s="153" cm="1">
        <f t="array" ref="T2790">MATCH(1,(TDU_Info!$C$5:$C$111=$T$6)*(TDU_Info!$B$5:$B$111&lt;=$B2790),0)</f>
        <v>81</v>
      </c>
      <c r="U2790" s="152">
        <f>100*(INDEX(TDU_Info!$E$5:$E$111,$T2790)/T$11+INDEX(TDU_Info!$F$5:$F$111,$T2790))</f>
        <v>4.849899999999999</v>
      </c>
      <c r="V2790" s="152">
        <v>7.32</v>
      </c>
      <c r="W2790" s="152">
        <v>9.4779999999999998</v>
      </c>
      <c r="X2790" s="152">
        <v>7.82</v>
      </c>
      <c r="Y2790" s="152">
        <v>7.82</v>
      </c>
      <c r="Z2790" s="152">
        <v>7.7169999999999996</v>
      </c>
      <c r="AA2790" s="152">
        <v>9.7769999999999992</v>
      </c>
      <c r="AB2790" s="152">
        <v>8.1999999999999993</v>
      </c>
      <c r="AC2790" s="152">
        <v>8.1</v>
      </c>
      <c r="AD2790" s="152">
        <v>7.36</v>
      </c>
      <c r="AE2790" s="152">
        <v>9.4890000000000008</v>
      </c>
      <c r="AF2790" s="152">
        <v>7.82</v>
      </c>
      <c r="AG2790" s="152">
        <v>7.82</v>
      </c>
      <c r="AH2790" s="152">
        <v>7.758</v>
      </c>
      <c r="AI2790" s="152">
        <v>9.7889999999999997</v>
      </c>
      <c r="AJ2790" s="152">
        <v>8.1999999999999993</v>
      </c>
      <c r="AK2790" s="152">
        <v>8.1</v>
      </c>
      <c r="AL2790" s="152" t="e">
        <f t="shared" si="503"/>
        <v>#N/A</v>
      </c>
      <c r="AM2790" s="152" t="e">
        <f t="shared" si="504"/>
        <v>#N/A</v>
      </c>
      <c r="AN2790" s="152" t="e">
        <f>NA()</f>
        <v>#N/A</v>
      </c>
      <c r="AO2790" s="152" t="e">
        <f>NA()</f>
        <v>#N/A</v>
      </c>
      <c r="AP2790" s="152">
        <f t="shared" si="510"/>
        <v>7.4301000000000004</v>
      </c>
      <c r="AQ2790" s="152"/>
      <c r="AR2790" s="152"/>
      <c r="AS2790" s="153">
        <f t="shared" si="517"/>
        <v>218</v>
      </c>
      <c r="AT2790" s="153">
        <f t="shared" si="492"/>
        <v>0</v>
      </c>
      <c r="AU2790" s="153">
        <f t="shared" si="493"/>
        <v>0</v>
      </c>
      <c r="AV2790" s="153">
        <f t="shared" si="494"/>
        <v>1</v>
      </c>
      <c r="BA2790">
        <f t="shared" si="518"/>
        <v>5</v>
      </c>
    </row>
    <row r="2791" spans="2:53" x14ac:dyDescent="0.25">
      <c r="B2791" s="155">
        <f t="shared" si="507"/>
        <v>45510.999305555553</v>
      </c>
      <c r="C2791" s="155">
        <f t="shared" si="497"/>
        <v>45510.999305555553</v>
      </c>
      <c r="D2791" s="152">
        <f t="shared" si="500"/>
        <v>7.82</v>
      </c>
      <c r="E2791" s="152"/>
      <c r="F2791" s="152"/>
      <c r="G2791" s="152"/>
      <c r="H2791" s="152" t="e">
        <f t="shared" si="501"/>
        <v>#N/A</v>
      </c>
      <c r="I2791" s="152"/>
      <c r="J2791" s="152" t="e">
        <f t="shared" si="502"/>
        <v>#N/A</v>
      </c>
      <c r="K2791" s="152"/>
      <c r="L2791" s="152"/>
      <c r="M2791" s="152"/>
      <c r="N2791" s="152"/>
      <c r="O2791" s="152"/>
      <c r="P2791" s="152"/>
      <c r="Q2791" s="152"/>
      <c r="R2791" s="152"/>
      <c r="S2791" s="152"/>
      <c r="T2791" s="153" cm="1">
        <f t="array" ref="T2791">MATCH(1,(TDU_Info!$C$5:$C$111=$T$6)*(TDU_Info!$B$5:$B$111&lt;=$B2791),0)</f>
        <v>81</v>
      </c>
      <c r="U2791" s="152">
        <f>100*(INDEX(TDU_Info!$E$5:$E$111,$T2791)/T$11+INDEX(TDU_Info!$F$5:$F$111,$T2791))</f>
        <v>4.849899999999999</v>
      </c>
      <c r="V2791" s="152">
        <v>7.32</v>
      </c>
      <c r="W2791" s="152">
        <v>9.4779999999999998</v>
      </c>
      <c r="X2791" s="152">
        <v>7.82</v>
      </c>
      <c r="Y2791" s="152">
        <v>7.7830000000000004</v>
      </c>
      <c r="Z2791" s="152" t="e">
        <v>#N/A</v>
      </c>
      <c r="AA2791" s="152" t="e">
        <v>#N/A</v>
      </c>
      <c r="AB2791" s="152">
        <v>8.19</v>
      </c>
      <c r="AC2791" s="152">
        <v>8.09</v>
      </c>
      <c r="AD2791" s="152">
        <v>7.36</v>
      </c>
      <c r="AE2791" s="152">
        <v>9.4890000000000008</v>
      </c>
      <c r="AF2791" s="152">
        <v>7.82</v>
      </c>
      <c r="AG2791" s="152">
        <v>7.7830000000000004</v>
      </c>
      <c r="AH2791" s="152" t="e">
        <v>#N/A</v>
      </c>
      <c r="AI2791" s="152" t="e">
        <v>#N/A</v>
      </c>
      <c r="AJ2791" s="152">
        <v>8.19</v>
      </c>
      <c r="AK2791" s="152">
        <v>8.09</v>
      </c>
      <c r="AL2791" s="152" t="e">
        <f t="shared" si="503"/>
        <v>#N/A</v>
      </c>
      <c r="AM2791" s="152" t="e">
        <f t="shared" si="504"/>
        <v>#N/A</v>
      </c>
      <c r="AN2791" s="152" t="e">
        <f>NA()</f>
        <v>#N/A</v>
      </c>
      <c r="AO2791" s="152" t="e">
        <f>NA()</f>
        <v>#N/A</v>
      </c>
      <c r="AP2791" s="152">
        <f t="shared" si="510"/>
        <v>7.4301000000000004</v>
      </c>
      <c r="AQ2791" s="152"/>
      <c r="AR2791" s="152"/>
      <c r="AS2791" s="153">
        <f t="shared" si="517"/>
        <v>219</v>
      </c>
      <c r="AT2791" s="153">
        <f t="shared" si="492"/>
        <v>0</v>
      </c>
      <c r="AU2791" s="153">
        <f t="shared" si="493"/>
        <v>0</v>
      </c>
      <c r="AV2791" s="153">
        <f t="shared" si="494"/>
        <v>1</v>
      </c>
      <c r="BA2791">
        <f t="shared" si="518"/>
        <v>6</v>
      </c>
    </row>
    <row r="2792" spans="2:53" x14ac:dyDescent="0.25">
      <c r="B2792" s="155">
        <f t="shared" si="507"/>
        <v>45511.999305555553</v>
      </c>
      <c r="C2792" s="155">
        <f t="shared" si="497"/>
        <v>45511.999305555553</v>
      </c>
      <c r="D2792" s="152">
        <f t="shared" si="500"/>
        <v>7.383</v>
      </c>
      <c r="E2792" s="152"/>
      <c r="F2792" s="152"/>
      <c r="G2792" s="152"/>
      <c r="H2792" s="152" t="e">
        <f t="shared" si="501"/>
        <v>#N/A</v>
      </c>
      <c r="I2792" s="152"/>
      <c r="J2792" s="152" t="e">
        <f t="shared" si="502"/>
        <v>#N/A</v>
      </c>
      <c r="K2792" s="152"/>
      <c r="L2792" s="152"/>
      <c r="M2792" s="152"/>
      <c r="N2792" s="152"/>
      <c r="O2792" s="152"/>
      <c r="P2792" s="152"/>
      <c r="Q2792" s="152"/>
      <c r="R2792" s="152"/>
      <c r="S2792" s="152"/>
      <c r="T2792" s="153" cm="1">
        <f t="array" ref="T2792">MATCH(1,(TDU_Info!$C$5:$C$111=$T$6)*(TDU_Info!$B$5:$B$111&lt;=$B2792),0)</f>
        <v>81</v>
      </c>
      <c r="U2792" s="152">
        <f>100*(INDEX(TDU_Info!$E$5:$E$111,$T2792)/T$11+INDEX(TDU_Info!$F$5:$F$111,$T2792))</f>
        <v>4.849899999999999</v>
      </c>
      <c r="V2792" s="152">
        <v>7.32</v>
      </c>
      <c r="W2792" s="152">
        <v>9.4779999999999998</v>
      </c>
      <c r="X2792" s="152">
        <v>7.383</v>
      </c>
      <c r="Y2792" s="152">
        <v>7.2830000000000004</v>
      </c>
      <c r="Z2792" s="152" t="e">
        <v>#N/A</v>
      </c>
      <c r="AA2792" s="152" t="e">
        <v>#N/A</v>
      </c>
      <c r="AB2792" s="152">
        <v>7.7560000000000002</v>
      </c>
      <c r="AC2792" s="152">
        <v>7.7560000000000002</v>
      </c>
      <c r="AD2792" s="152">
        <v>7.36</v>
      </c>
      <c r="AE2792" s="152">
        <v>9.4890000000000008</v>
      </c>
      <c r="AF2792" s="152">
        <v>7.383</v>
      </c>
      <c r="AG2792" s="152">
        <v>7.2830000000000004</v>
      </c>
      <c r="AH2792" s="152" t="e">
        <v>#N/A</v>
      </c>
      <c r="AI2792" s="152" t="e">
        <v>#N/A</v>
      </c>
      <c r="AJ2792" s="152">
        <v>7.7560000000000002</v>
      </c>
      <c r="AK2792" s="152">
        <v>7.6440000000000001</v>
      </c>
      <c r="AL2792" s="152" t="e">
        <f t="shared" si="503"/>
        <v>#N/A</v>
      </c>
      <c r="AM2792" s="152" t="e">
        <f t="shared" si="504"/>
        <v>#N/A</v>
      </c>
      <c r="AN2792" s="152" t="e">
        <f>NA()</f>
        <v>#N/A</v>
      </c>
      <c r="AO2792" s="152" t="e">
        <f>NA()</f>
        <v>#N/A</v>
      </c>
      <c r="AP2792" s="152">
        <f t="shared" si="510"/>
        <v>7.4301000000000004</v>
      </c>
      <c r="AQ2792" s="152"/>
      <c r="AR2792" s="152"/>
      <c r="AS2792" s="153">
        <f t="shared" si="517"/>
        <v>220</v>
      </c>
      <c r="AT2792" s="153">
        <f t="shared" si="492"/>
        <v>0</v>
      </c>
      <c r="AU2792" s="153">
        <f t="shared" si="493"/>
        <v>0</v>
      </c>
      <c r="AV2792" s="153">
        <f t="shared" si="494"/>
        <v>1</v>
      </c>
      <c r="BA2792">
        <f t="shared" si="518"/>
        <v>7</v>
      </c>
    </row>
    <row r="2793" spans="2:53" x14ac:dyDescent="0.25">
      <c r="B2793" s="155">
        <f t="shared" si="507"/>
        <v>45512.999305555553</v>
      </c>
      <c r="C2793" s="155">
        <f t="shared" si="497"/>
        <v>45512.999305555553</v>
      </c>
      <c r="D2793" s="152">
        <f t="shared" si="500"/>
        <v>7.4829999999999997</v>
      </c>
      <c r="E2793" s="152"/>
      <c r="F2793" s="152"/>
      <c r="G2793" s="152"/>
      <c r="H2793" s="152" t="e">
        <f t="shared" si="501"/>
        <v>#N/A</v>
      </c>
      <c r="I2793" s="152"/>
      <c r="J2793" s="152" t="e">
        <f t="shared" si="502"/>
        <v>#N/A</v>
      </c>
      <c r="K2793" s="152"/>
      <c r="L2793" s="152"/>
      <c r="M2793" s="152"/>
      <c r="N2793" s="152"/>
      <c r="O2793" s="152"/>
      <c r="P2793" s="152"/>
      <c r="Q2793" s="152"/>
      <c r="R2793" s="152"/>
      <c r="S2793" s="152"/>
      <c r="T2793" s="153" cm="1">
        <f t="array" ref="T2793">MATCH(1,(TDU_Info!$C$5:$C$111=$T$6)*(TDU_Info!$B$5:$B$111&lt;=$B2793),0)</f>
        <v>81</v>
      </c>
      <c r="U2793" s="152">
        <f>100*(INDEX(TDU_Info!$E$5:$E$111,$T2793)/T$11+INDEX(TDU_Info!$F$5:$F$111,$T2793))</f>
        <v>4.849899999999999</v>
      </c>
      <c r="V2793" s="152">
        <v>7.32</v>
      </c>
      <c r="W2793" s="152">
        <v>9.4779999999999998</v>
      </c>
      <c r="X2793" s="152">
        <v>7.4829999999999997</v>
      </c>
      <c r="Y2793" s="152">
        <v>7.383</v>
      </c>
      <c r="Z2793" s="152" t="e">
        <v>#N/A</v>
      </c>
      <c r="AA2793" s="152" t="e">
        <v>#N/A</v>
      </c>
      <c r="AB2793" s="152">
        <v>7.7560000000000002</v>
      </c>
      <c r="AC2793" s="152">
        <v>7.7560000000000002</v>
      </c>
      <c r="AD2793" s="152">
        <v>7.36</v>
      </c>
      <c r="AE2793" s="152">
        <v>9.4890000000000008</v>
      </c>
      <c r="AF2793" s="152">
        <v>7.4829999999999997</v>
      </c>
      <c r="AG2793" s="152">
        <v>7.383</v>
      </c>
      <c r="AH2793" s="152" t="e">
        <v>#N/A</v>
      </c>
      <c r="AI2793" s="152" t="e">
        <v>#N/A</v>
      </c>
      <c r="AJ2793" s="152">
        <v>7.7560000000000002</v>
      </c>
      <c r="AK2793" s="152">
        <v>7.6440000000000001</v>
      </c>
      <c r="AL2793" s="152" t="e">
        <f t="shared" si="503"/>
        <v>#N/A</v>
      </c>
      <c r="AM2793" s="152" t="e">
        <f t="shared" si="504"/>
        <v>#N/A</v>
      </c>
      <c r="AN2793" s="152" t="e">
        <f>NA()</f>
        <v>#N/A</v>
      </c>
      <c r="AO2793" s="152" t="e">
        <f>NA()</f>
        <v>#N/A</v>
      </c>
      <c r="AP2793" s="152">
        <f t="shared" si="510"/>
        <v>7.4301000000000004</v>
      </c>
      <c r="AQ2793" s="152"/>
      <c r="AR2793" s="152"/>
      <c r="AS2793" s="153">
        <f t="shared" si="517"/>
        <v>221</v>
      </c>
      <c r="AT2793" s="153">
        <f t="shared" si="492"/>
        <v>0</v>
      </c>
      <c r="AU2793" s="153">
        <f t="shared" si="493"/>
        <v>0</v>
      </c>
      <c r="AV2793" s="153">
        <f t="shared" si="494"/>
        <v>1</v>
      </c>
      <c r="BA2793">
        <f t="shared" si="518"/>
        <v>8</v>
      </c>
    </row>
    <row r="2794" spans="2:53" x14ac:dyDescent="0.25">
      <c r="B2794" s="155">
        <f t="shared" si="507"/>
        <v>45513.999305555553</v>
      </c>
      <c r="C2794" s="155">
        <f t="shared" si="497"/>
        <v>45513.999305555553</v>
      </c>
      <c r="D2794" s="152">
        <f t="shared" si="500"/>
        <v>7.4829999999999997</v>
      </c>
      <c r="E2794" s="152"/>
      <c r="F2794" s="152"/>
      <c r="G2794" s="152"/>
      <c r="H2794" s="152" t="e">
        <f t="shared" si="501"/>
        <v>#N/A</v>
      </c>
      <c r="I2794" s="152"/>
      <c r="J2794" s="152" t="e">
        <f t="shared" si="502"/>
        <v>#N/A</v>
      </c>
      <c r="K2794" s="152"/>
      <c r="L2794" s="152"/>
      <c r="M2794" s="152"/>
      <c r="N2794" s="152"/>
      <c r="O2794" s="152"/>
      <c r="P2794" s="152"/>
      <c r="Q2794" s="152"/>
      <c r="R2794" s="152"/>
      <c r="S2794" s="152"/>
      <c r="T2794" s="153" cm="1">
        <f t="array" ref="T2794">MATCH(1,(TDU_Info!$C$5:$C$111=$T$6)*(TDU_Info!$B$5:$B$111&lt;=$B2794),0)</f>
        <v>81</v>
      </c>
      <c r="U2794" s="152">
        <f>100*(INDEX(TDU_Info!$E$5:$E$111,$T2794)/T$11+INDEX(TDU_Info!$F$5:$F$111,$T2794))</f>
        <v>4.849899999999999</v>
      </c>
      <c r="V2794" s="152">
        <v>7.32</v>
      </c>
      <c r="W2794" s="152">
        <v>9.4779999999999998</v>
      </c>
      <c r="X2794" s="152">
        <v>7.4829999999999997</v>
      </c>
      <c r="Y2794" s="152">
        <v>7.383</v>
      </c>
      <c r="Z2794" s="152" t="e">
        <v>#N/A</v>
      </c>
      <c r="AA2794" s="152" t="e">
        <v>#N/A</v>
      </c>
      <c r="AB2794" s="152">
        <v>7.7560000000000002</v>
      </c>
      <c r="AC2794" s="152">
        <v>7.7560000000000002</v>
      </c>
      <c r="AD2794" s="152">
        <v>7.36</v>
      </c>
      <c r="AE2794" s="152">
        <v>9.4890000000000008</v>
      </c>
      <c r="AF2794" s="152">
        <v>7.4829999999999997</v>
      </c>
      <c r="AG2794" s="152">
        <v>7.383</v>
      </c>
      <c r="AH2794" s="152" t="e">
        <v>#N/A</v>
      </c>
      <c r="AI2794" s="152" t="e">
        <v>#N/A</v>
      </c>
      <c r="AJ2794" s="152">
        <v>7.7560000000000002</v>
      </c>
      <c r="AK2794" s="152">
        <v>7.6440000000000001</v>
      </c>
      <c r="AL2794" s="152" t="e">
        <f t="shared" si="503"/>
        <v>#N/A</v>
      </c>
      <c r="AM2794" s="152" t="e">
        <f t="shared" si="504"/>
        <v>#N/A</v>
      </c>
      <c r="AN2794" s="152" t="e">
        <f>NA()</f>
        <v>#N/A</v>
      </c>
      <c r="AO2794" s="152" t="e">
        <f>NA()</f>
        <v>#N/A</v>
      </c>
      <c r="AP2794" s="152">
        <f t="shared" si="510"/>
        <v>7.4301000000000004</v>
      </c>
      <c r="AQ2794" s="152"/>
      <c r="AR2794" s="152"/>
      <c r="AS2794" s="153">
        <f t="shared" si="517"/>
        <v>222</v>
      </c>
      <c r="AT2794" s="153">
        <f t="shared" si="492"/>
        <v>0</v>
      </c>
      <c r="AU2794" s="153">
        <f t="shared" si="493"/>
        <v>0</v>
      </c>
      <c r="AV2794" s="153">
        <f t="shared" si="494"/>
        <v>1</v>
      </c>
      <c r="BA2794">
        <f t="shared" si="518"/>
        <v>9</v>
      </c>
    </row>
    <row r="2795" spans="2:53" x14ac:dyDescent="0.25">
      <c r="B2795" s="155">
        <f t="shared" si="507"/>
        <v>45514.999305555553</v>
      </c>
      <c r="C2795" s="155">
        <f t="shared" si="497"/>
        <v>45514.999305555553</v>
      </c>
      <c r="D2795" s="152">
        <f t="shared" si="500"/>
        <v>7.5830000000000002</v>
      </c>
      <c r="E2795" s="152"/>
      <c r="F2795" s="152"/>
      <c r="G2795" s="152"/>
      <c r="H2795" s="152" t="e">
        <f t="shared" si="501"/>
        <v>#N/A</v>
      </c>
      <c r="I2795" s="152"/>
      <c r="J2795" s="152" t="e">
        <f t="shared" si="502"/>
        <v>#N/A</v>
      </c>
      <c r="K2795" s="152"/>
      <c r="L2795" s="152"/>
      <c r="M2795" s="152"/>
      <c r="N2795" s="152"/>
      <c r="O2795" s="152"/>
      <c r="P2795" s="152"/>
      <c r="Q2795" s="152"/>
      <c r="R2795" s="152"/>
      <c r="S2795" s="152"/>
      <c r="T2795" s="153" cm="1">
        <f t="array" ref="T2795">MATCH(1,(TDU_Info!$C$5:$C$111=$T$6)*(TDU_Info!$B$5:$B$111&lt;=$B2795),0)</f>
        <v>81</v>
      </c>
      <c r="U2795" s="152">
        <f>100*(INDEX(TDU_Info!$E$5:$E$111,$T2795)/T$11+INDEX(TDU_Info!$F$5:$F$111,$T2795))</f>
        <v>4.849899999999999</v>
      </c>
      <c r="V2795" s="152">
        <v>7.32</v>
      </c>
      <c r="W2795" s="152">
        <v>9.4779999999999998</v>
      </c>
      <c r="X2795" s="152">
        <v>7.5830000000000002</v>
      </c>
      <c r="Y2795" s="152">
        <v>7.4829999999999997</v>
      </c>
      <c r="Z2795" s="152">
        <v>11.388</v>
      </c>
      <c r="AA2795" s="152">
        <v>10.034000000000001</v>
      </c>
      <c r="AB2795" s="152">
        <v>7.9560000000000004</v>
      </c>
      <c r="AC2795" s="152">
        <v>7.8559999999999999</v>
      </c>
      <c r="AD2795" s="152">
        <v>7.36</v>
      </c>
      <c r="AE2795" s="152">
        <v>9.4890000000000008</v>
      </c>
      <c r="AF2795" s="152">
        <v>7.5830000000000002</v>
      </c>
      <c r="AG2795" s="152">
        <v>7.4829999999999997</v>
      </c>
      <c r="AH2795" s="152">
        <v>11.429</v>
      </c>
      <c r="AI2795" s="152">
        <v>10.045999999999999</v>
      </c>
      <c r="AJ2795" s="152">
        <v>7.9560000000000004</v>
      </c>
      <c r="AK2795" s="152">
        <v>7.6440000000000001</v>
      </c>
      <c r="AL2795" s="152" t="e">
        <f t="shared" si="503"/>
        <v>#N/A</v>
      </c>
      <c r="AM2795" s="152" t="e">
        <f t="shared" si="504"/>
        <v>#N/A</v>
      </c>
      <c r="AN2795" s="152" t="e">
        <f>NA()</f>
        <v>#N/A</v>
      </c>
      <c r="AO2795" s="152" t="e">
        <f>NA()</f>
        <v>#N/A</v>
      </c>
      <c r="AP2795" s="152">
        <f t="shared" si="510"/>
        <v>7.4301000000000004</v>
      </c>
      <c r="AQ2795" s="152"/>
      <c r="AR2795" s="152"/>
      <c r="AS2795" s="153">
        <f t="shared" si="517"/>
        <v>223</v>
      </c>
      <c r="AT2795" s="153">
        <f t="shared" si="492"/>
        <v>0</v>
      </c>
      <c r="AU2795" s="153">
        <f t="shared" si="493"/>
        <v>0</v>
      </c>
      <c r="AV2795" s="153">
        <f t="shared" si="494"/>
        <v>1</v>
      </c>
      <c r="BA2795">
        <f t="shared" si="518"/>
        <v>10</v>
      </c>
    </row>
    <row r="2796" spans="2:53" x14ac:dyDescent="0.25">
      <c r="B2796" s="155">
        <f t="shared" si="507"/>
        <v>45515.999305555553</v>
      </c>
      <c r="C2796" s="155">
        <f t="shared" si="497"/>
        <v>45515.999305555553</v>
      </c>
      <c r="D2796" s="152">
        <f t="shared" si="500"/>
        <v>7.5830000000000002</v>
      </c>
      <c r="E2796" s="152"/>
      <c r="F2796" s="152"/>
      <c r="G2796" s="152"/>
      <c r="H2796" s="152" t="e">
        <f t="shared" si="501"/>
        <v>#N/A</v>
      </c>
      <c r="I2796" s="152"/>
      <c r="J2796" s="152" t="e">
        <f t="shared" si="502"/>
        <v>#N/A</v>
      </c>
      <c r="K2796" s="152"/>
      <c r="L2796" s="152"/>
      <c r="M2796" s="152"/>
      <c r="N2796" s="152"/>
      <c r="O2796" s="152"/>
      <c r="P2796" s="152"/>
      <c r="Q2796" s="152"/>
      <c r="R2796" s="152"/>
      <c r="S2796" s="152"/>
      <c r="T2796" s="153" cm="1">
        <f t="array" ref="T2796">MATCH(1,(TDU_Info!$C$5:$C$111=$T$6)*(TDU_Info!$B$5:$B$111&lt;=$B2796),0)</f>
        <v>81</v>
      </c>
      <c r="U2796" s="152">
        <f>100*(INDEX(TDU_Info!$E$5:$E$111,$T2796)/T$11+INDEX(TDU_Info!$F$5:$F$111,$T2796))</f>
        <v>4.849899999999999</v>
      </c>
      <c r="V2796" s="152">
        <v>7.32</v>
      </c>
      <c r="W2796" s="152">
        <v>9.4779999999999998</v>
      </c>
      <c r="X2796" s="152">
        <v>7.5830000000000002</v>
      </c>
      <c r="Y2796" s="152">
        <v>7.4829999999999997</v>
      </c>
      <c r="Z2796" s="152">
        <v>11.388</v>
      </c>
      <c r="AA2796" s="152">
        <v>10.034000000000001</v>
      </c>
      <c r="AB2796" s="152">
        <v>7.9560000000000004</v>
      </c>
      <c r="AC2796" s="152">
        <v>7.8559999999999999</v>
      </c>
      <c r="AD2796" s="152">
        <v>7.36</v>
      </c>
      <c r="AE2796" s="152">
        <v>9.4890000000000008</v>
      </c>
      <c r="AF2796" s="152">
        <v>7.5830000000000002</v>
      </c>
      <c r="AG2796" s="152">
        <v>7.4829999999999997</v>
      </c>
      <c r="AH2796" s="152">
        <v>11.429</v>
      </c>
      <c r="AI2796" s="152">
        <v>10.045999999999999</v>
      </c>
      <c r="AJ2796" s="152">
        <v>7.9560000000000004</v>
      </c>
      <c r="AK2796" s="152">
        <v>7.6440000000000001</v>
      </c>
      <c r="AL2796" s="152" t="e">
        <f t="shared" si="503"/>
        <v>#N/A</v>
      </c>
      <c r="AM2796" s="152" t="e">
        <f t="shared" si="504"/>
        <v>#N/A</v>
      </c>
      <c r="AN2796" s="152" t="e">
        <f>NA()</f>
        <v>#N/A</v>
      </c>
      <c r="AO2796" s="152" t="e">
        <f>NA()</f>
        <v>#N/A</v>
      </c>
      <c r="AP2796" s="152">
        <f t="shared" si="510"/>
        <v>7.4301000000000004</v>
      </c>
      <c r="AQ2796" s="152"/>
      <c r="AR2796" s="152"/>
      <c r="AS2796" s="153">
        <f t="shared" si="517"/>
        <v>224</v>
      </c>
      <c r="AT2796" s="153">
        <f t="shared" si="492"/>
        <v>0</v>
      </c>
      <c r="AU2796" s="153">
        <f t="shared" si="493"/>
        <v>0</v>
      </c>
      <c r="AV2796" s="153">
        <f t="shared" si="494"/>
        <v>1</v>
      </c>
      <c r="BA2796">
        <f t="shared" si="518"/>
        <v>11</v>
      </c>
    </row>
    <row r="2797" spans="2:53" x14ac:dyDescent="0.25">
      <c r="B2797" s="155">
        <f t="shared" si="507"/>
        <v>45516.999305555553</v>
      </c>
      <c r="C2797" s="155">
        <f t="shared" si="497"/>
        <v>45516.999305555553</v>
      </c>
      <c r="D2797" s="152">
        <f t="shared" si="500"/>
        <v>7.78</v>
      </c>
      <c r="E2797" s="152"/>
      <c r="F2797" s="152"/>
      <c r="G2797" s="152"/>
      <c r="H2797" s="152" t="e">
        <f t="shared" si="501"/>
        <v>#N/A</v>
      </c>
      <c r="I2797" s="152"/>
      <c r="J2797" s="152" t="e">
        <f t="shared" si="502"/>
        <v>#N/A</v>
      </c>
      <c r="K2797" s="152"/>
      <c r="L2797" s="152"/>
      <c r="M2797" s="152"/>
      <c r="N2797" s="152"/>
      <c r="O2797" s="152"/>
      <c r="P2797" s="152"/>
      <c r="Q2797" s="152"/>
      <c r="R2797" s="152"/>
      <c r="S2797" s="152"/>
      <c r="T2797" s="153" cm="1">
        <f t="array" ref="T2797">MATCH(1,(TDU_Info!$C$5:$C$111=$T$6)*(TDU_Info!$B$5:$B$111&lt;=$B2797),0)</f>
        <v>81</v>
      </c>
      <c r="U2797" s="152">
        <f>100*(INDEX(TDU_Info!$E$5:$E$111,$T2797)/T$11+INDEX(TDU_Info!$F$5:$F$111,$T2797))</f>
        <v>4.849899999999999</v>
      </c>
      <c r="V2797" s="152">
        <v>7.32</v>
      </c>
      <c r="W2797" s="152">
        <v>9.4169999999999998</v>
      </c>
      <c r="X2797" s="152">
        <v>7.78</v>
      </c>
      <c r="Y2797" s="152">
        <v>7.6829999999999998</v>
      </c>
      <c r="Z2797" s="152">
        <v>10.398</v>
      </c>
      <c r="AA2797" s="152">
        <v>9.81</v>
      </c>
      <c r="AB2797" s="152">
        <v>8.15</v>
      </c>
      <c r="AC2797" s="152">
        <v>7.8920000000000003</v>
      </c>
      <c r="AD2797" s="152">
        <v>7.36</v>
      </c>
      <c r="AE2797" s="152">
        <v>9.2379999999999995</v>
      </c>
      <c r="AF2797" s="152">
        <v>7.78</v>
      </c>
      <c r="AG2797" s="152">
        <v>7.5410000000000004</v>
      </c>
      <c r="AH2797" s="152">
        <v>10.276999999999999</v>
      </c>
      <c r="AI2797" s="152">
        <v>9.3000000000000007</v>
      </c>
      <c r="AJ2797" s="152">
        <v>8.15</v>
      </c>
      <c r="AK2797" s="152">
        <v>7.6440000000000001</v>
      </c>
      <c r="AL2797" s="152" t="e">
        <f t="shared" si="503"/>
        <v>#N/A</v>
      </c>
      <c r="AM2797" s="152" t="e">
        <f t="shared" si="504"/>
        <v>#N/A</v>
      </c>
      <c r="AN2797" s="152" t="e">
        <f>NA()</f>
        <v>#N/A</v>
      </c>
      <c r="AO2797" s="152" t="e">
        <f>NA()</f>
        <v>#N/A</v>
      </c>
      <c r="AP2797" s="152">
        <f t="shared" si="510"/>
        <v>7.4301000000000004</v>
      </c>
      <c r="AQ2797" s="152"/>
      <c r="AR2797" s="152"/>
      <c r="AS2797" s="153">
        <f t="shared" si="517"/>
        <v>225</v>
      </c>
      <c r="AT2797" s="153">
        <f t="shared" si="492"/>
        <v>0</v>
      </c>
      <c r="AU2797" s="153">
        <f t="shared" si="493"/>
        <v>0</v>
      </c>
      <c r="AV2797" s="153">
        <f t="shared" si="494"/>
        <v>1</v>
      </c>
      <c r="BA2797">
        <f t="shared" si="518"/>
        <v>12</v>
      </c>
    </row>
    <row r="2798" spans="2:53" x14ac:dyDescent="0.25">
      <c r="B2798" s="155">
        <f t="shared" si="507"/>
        <v>45517.999305555553</v>
      </c>
      <c r="C2798" s="155">
        <f t="shared" si="497"/>
        <v>45517.999305555553</v>
      </c>
      <c r="D2798" s="152">
        <f t="shared" si="500"/>
        <v>7.78</v>
      </c>
      <c r="E2798" s="152"/>
      <c r="F2798" s="152"/>
      <c r="G2798" s="152"/>
      <c r="H2798" s="152" t="e">
        <f t="shared" si="501"/>
        <v>#N/A</v>
      </c>
      <c r="I2798" s="152"/>
      <c r="J2798" s="152" t="e">
        <f t="shared" si="502"/>
        <v>#N/A</v>
      </c>
      <c r="K2798" s="152"/>
      <c r="L2798" s="152"/>
      <c r="M2798" s="152"/>
      <c r="N2798" s="152"/>
      <c r="O2798" s="152"/>
      <c r="P2798" s="152"/>
      <c r="Q2798" s="152"/>
      <c r="R2798" s="152"/>
      <c r="S2798" s="152"/>
      <c r="T2798" s="153" cm="1">
        <f t="array" ref="T2798">MATCH(1,(TDU_Info!$C$5:$C$111=$T$6)*(TDU_Info!$B$5:$B$111&lt;=$B2798),0)</f>
        <v>81</v>
      </c>
      <c r="U2798" s="152">
        <f>100*(INDEX(TDU_Info!$E$5:$E$111,$T2798)/T$11+INDEX(TDU_Info!$F$5:$F$111,$T2798))</f>
        <v>4.849899999999999</v>
      </c>
      <c r="V2798" s="152">
        <v>7.32</v>
      </c>
      <c r="W2798" s="152">
        <v>9.4169999999999998</v>
      </c>
      <c r="X2798" s="152">
        <v>7.78</v>
      </c>
      <c r="Y2798" s="152">
        <v>7.6829999999999998</v>
      </c>
      <c r="Z2798" s="152">
        <v>10.398</v>
      </c>
      <c r="AA2798" s="152">
        <v>9.81</v>
      </c>
      <c r="AB2798" s="152">
        <v>8.15</v>
      </c>
      <c r="AC2798" s="152">
        <v>7.8920000000000003</v>
      </c>
      <c r="AD2798" s="152">
        <v>7.36</v>
      </c>
      <c r="AE2798" s="152">
        <v>9.2379999999999995</v>
      </c>
      <c r="AF2798" s="152">
        <v>7.78</v>
      </c>
      <c r="AG2798" s="152">
        <v>7.5410000000000004</v>
      </c>
      <c r="AH2798" s="152">
        <v>10.276999999999999</v>
      </c>
      <c r="AI2798" s="152">
        <v>9.3000000000000007</v>
      </c>
      <c r="AJ2798" s="152">
        <v>8.15</v>
      </c>
      <c r="AK2798" s="152">
        <v>7.6440000000000001</v>
      </c>
      <c r="AL2798" s="152" t="e">
        <f t="shared" si="503"/>
        <v>#N/A</v>
      </c>
      <c r="AM2798" s="152" t="e">
        <f t="shared" si="504"/>
        <v>#N/A</v>
      </c>
      <c r="AN2798" s="152" t="e">
        <f>NA()</f>
        <v>#N/A</v>
      </c>
      <c r="AO2798" s="152" t="e">
        <f>NA()</f>
        <v>#N/A</v>
      </c>
      <c r="AP2798" s="152">
        <f t="shared" si="510"/>
        <v>7.4301000000000004</v>
      </c>
      <c r="AQ2798" s="152"/>
      <c r="AR2798" s="152"/>
      <c r="AS2798" s="153">
        <f t="shared" si="517"/>
        <v>226</v>
      </c>
      <c r="AT2798" s="153">
        <f t="shared" si="492"/>
        <v>0</v>
      </c>
      <c r="AU2798" s="153">
        <f t="shared" si="493"/>
        <v>0</v>
      </c>
      <c r="AV2798" s="153">
        <f t="shared" si="494"/>
        <v>1</v>
      </c>
      <c r="BA2798">
        <f t="shared" si="518"/>
        <v>13</v>
      </c>
    </row>
    <row r="2799" spans="2:53" x14ac:dyDescent="0.25">
      <c r="B2799" s="155">
        <f t="shared" si="507"/>
        <v>45518.999305555553</v>
      </c>
      <c r="C2799" s="155">
        <f t="shared" si="497"/>
        <v>45518.999305555553</v>
      </c>
      <c r="D2799" s="152">
        <f t="shared" si="500"/>
        <v>7.6829999999999998</v>
      </c>
      <c r="E2799" s="152"/>
      <c r="F2799" s="152"/>
      <c r="G2799" s="152"/>
      <c r="H2799" s="152" t="e">
        <f t="shared" si="501"/>
        <v>#N/A</v>
      </c>
      <c r="I2799" s="152"/>
      <c r="J2799" s="152" t="e">
        <f t="shared" si="502"/>
        <v>#N/A</v>
      </c>
      <c r="K2799" s="152"/>
      <c r="L2799" s="152"/>
      <c r="M2799" s="152"/>
      <c r="N2799" s="152"/>
      <c r="O2799" s="152"/>
      <c r="P2799" s="152"/>
      <c r="Q2799" s="152"/>
      <c r="R2799" s="152"/>
      <c r="S2799" s="152"/>
      <c r="T2799" s="153" cm="1">
        <f t="array" ref="T2799">MATCH(1,(TDU_Info!$C$5:$C$111=$T$6)*(TDU_Info!$B$5:$B$111&lt;=$B2799),0)</f>
        <v>81</v>
      </c>
      <c r="U2799" s="152">
        <f>100*(INDEX(TDU_Info!$E$5:$E$111,$T2799)/T$11+INDEX(TDU_Info!$F$5:$F$111,$T2799))</f>
        <v>4.849899999999999</v>
      </c>
      <c r="V2799" s="152">
        <v>7.32</v>
      </c>
      <c r="W2799" s="152">
        <v>9.4779999999999998</v>
      </c>
      <c r="X2799" s="152">
        <v>7.6829999999999998</v>
      </c>
      <c r="Y2799" s="152">
        <v>7.5830000000000002</v>
      </c>
      <c r="Z2799" s="152" t="e">
        <v>#N/A</v>
      </c>
      <c r="AA2799" s="152">
        <v>9.81</v>
      </c>
      <c r="AB2799" s="152">
        <v>8.0559999999999992</v>
      </c>
      <c r="AC2799" s="152">
        <v>7.9560000000000004</v>
      </c>
      <c r="AD2799" s="152">
        <v>7.36</v>
      </c>
      <c r="AE2799" s="152">
        <v>9.4890000000000008</v>
      </c>
      <c r="AF2799" s="152">
        <v>7.6829999999999998</v>
      </c>
      <c r="AG2799" s="152">
        <v>7.5830000000000002</v>
      </c>
      <c r="AH2799" s="152" t="e">
        <v>#N/A</v>
      </c>
      <c r="AI2799" s="152">
        <v>9.3000000000000007</v>
      </c>
      <c r="AJ2799" s="152">
        <v>8.0559999999999992</v>
      </c>
      <c r="AK2799" s="152">
        <v>7.9560000000000004</v>
      </c>
      <c r="AL2799" s="152" t="e">
        <f t="shared" si="503"/>
        <v>#N/A</v>
      </c>
      <c r="AM2799" s="152" t="e">
        <f t="shared" si="504"/>
        <v>#N/A</v>
      </c>
      <c r="AN2799" s="152" t="e">
        <f>NA()</f>
        <v>#N/A</v>
      </c>
      <c r="AO2799" s="152" t="e">
        <f>NA()</f>
        <v>#N/A</v>
      </c>
      <c r="AP2799" s="152">
        <f t="shared" si="510"/>
        <v>7.4301000000000004</v>
      </c>
      <c r="AQ2799" s="152"/>
      <c r="AR2799" s="152"/>
      <c r="AS2799" s="153">
        <f t="shared" si="517"/>
        <v>227</v>
      </c>
      <c r="AT2799" s="153">
        <f t="shared" si="492"/>
        <v>0</v>
      </c>
      <c r="AU2799" s="153">
        <f t="shared" si="493"/>
        <v>0</v>
      </c>
      <c r="AV2799" s="153">
        <f t="shared" si="494"/>
        <v>1</v>
      </c>
      <c r="BA2799">
        <f t="shared" si="518"/>
        <v>14</v>
      </c>
    </row>
    <row r="2800" spans="2:53" x14ac:dyDescent="0.25">
      <c r="B2800" s="155">
        <f t="shared" si="507"/>
        <v>45519.999305555553</v>
      </c>
      <c r="C2800" s="155">
        <f t="shared" si="497"/>
        <v>45519.999305555553</v>
      </c>
      <c r="D2800" s="152">
        <f t="shared" si="500"/>
        <v>7.6829999999999998</v>
      </c>
      <c r="E2800" s="152"/>
      <c r="F2800" s="152"/>
      <c r="G2800" s="152"/>
      <c r="H2800" s="152" t="e">
        <f t="shared" si="501"/>
        <v>#N/A</v>
      </c>
      <c r="I2800" s="152"/>
      <c r="J2800" s="152" t="e">
        <f t="shared" si="502"/>
        <v>#N/A</v>
      </c>
      <c r="K2800" s="152"/>
      <c r="L2800" s="152"/>
      <c r="M2800" s="152"/>
      <c r="N2800" s="152"/>
      <c r="O2800" s="152"/>
      <c r="P2800" s="152"/>
      <c r="Q2800" s="152"/>
      <c r="R2800" s="152"/>
      <c r="S2800" s="152"/>
      <c r="T2800" s="153" cm="1">
        <f t="array" ref="T2800">MATCH(1,(TDU_Info!$C$5:$C$111=$T$6)*(TDU_Info!$B$5:$B$111&lt;=$B2800),0)</f>
        <v>81</v>
      </c>
      <c r="U2800" s="152">
        <f>100*(INDEX(TDU_Info!$E$5:$E$111,$T2800)/T$11+INDEX(TDU_Info!$F$5:$F$111,$T2800))</f>
        <v>4.849899999999999</v>
      </c>
      <c r="V2800" s="152">
        <v>7.32</v>
      </c>
      <c r="W2800" s="152">
        <v>9.4890000000000008</v>
      </c>
      <c r="X2800" s="152">
        <v>7.6829999999999998</v>
      </c>
      <c r="Y2800" s="152">
        <v>7.5830000000000002</v>
      </c>
      <c r="Z2800" s="152" t="e">
        <v>#N/A</v>
      </c>
      <c r="AA2800" s="152">
        <v>9.85</v>
      </c>
      <c r="AB2800" s="152">
        <v>8.0559999999999992</v>
      </c>
      <c r="AC2800" s="152">
        <v>7.9560000000000004</v>
      </c>
      <c r="AD2800" s="152">
        <v>7.36</v>
      </c>
      <c r="AE2800" s="152">
        <v>9.4949999999999992</v>
      </c>
      <c r="AF2800" s="152">
        <v>7.6829999999999998</v>
      </c>
      <c r="AG2800" s="152">
        <v>7.5830000000000002</v>
      </c>
      <c r="AH2800" s="152" t="e">
        <v>#N/A</v>
      </c>
      <c r="AI2800" s="152">
        <v>9.32</v>
      </c>
      <c r="AJ2800" s="152">
        <v>8.0559999999999992</v>
      </c>
      <c r="AK2800" s="152">
        <v>7.9560000000000004</v>
      </c>
      <c r="AL2800" s="152" t="e">
        <f t="shared" si="503"/>
        <v>#N/A</v>
      </c>
      <c r="AM2800" s="152" t="e">
        <f t="shared" si="504"/>
        <v>#N/A</v>
      </c>
      <c r="AN2800" s="152" t="e">
        <f>NA()</f>
        <v>#N/A</v>
      </c>
      <c r="AO2800" s="152" t="e">
        <f>NA()</f>
        <v>#N/A</v>
      </c>
      <c r="AP2800" s="152">
        <f t="shared" si="510"/>
        <v>7.4301000000000004</v>
      </c>
      <c r="AQ2800" s="152"/>
      <c r="AR2800" s="152"/>
      <c r="AS2800" s="153">
        <f t="shared" si="517"/>
        <v>228</v>
      </c>
      <c r="AT2800" s="153">
        <f t="shared" si="492"/>
        <v>0</v>
      </c>
      <c r="AU2800" s="153">
        <f t="shared" si="493"/>
        <v>0</v>
      </c>
      <c r="AV2800" s="153">
        <f t="shared" si="494"/>
        <v>1</v>
      </c>
      <c r="BA2800">
        <f t="shared" si="518"/>
        <v>15</v>
      </c>
    </row>
    <row r="2801" spans="2:53" x14ac:dyDescent="0.25">
      <c r="B2801" s="155">
        <f t="shared" si="507"/>
        <v>45520.999305555553</v>
      </c>
      <c r="C2801" s="155">
        <f t="shared" si="497"/>
        <v>45520.999305555553</v>
      </c>
      <c r="D2801" s="152">
        <f t="shared" si="500"/>
        <v>7.67</v>
      </c>
      <c r="E2801" s="152"/>
      <c r="F2801" s="152"/>
      <c r="G2801" s="152"/>
      <c r="H2801" s="152" t="e">
        <f t="shared" si="501"/>
        <v>#N/A</v>
      </c>
      <c r="I2801" s="152"/>
      <c r="J2801" s="152" t="e">
        <f t="shared" si="502"/>
        <v>#N/A</v>
      </c>
      <c r="K2801" s="152"/>
      <c r="L2801" s="152"/>
      <c r="M2801" s="152"/>
      <c r="N2801" s="152"/>
      <c r="O2801" s="152"/>
      <c r="P2801" s="152"/>
      <c r="Q2801" s="152"/>
      <c r="R2801" s="152"/>
      <c r="S2801" s="152"/>
      <c r="T2801" s="153" cm="1">
        <f t="array" ref="T2801">MATCH(1,(TDU_Info!$C$5:$C$111=$T$6)*(TDU_Info!$B$5:$B$111&lt;=$B2801),0)</f>
        <v>81</v>
      </c>
      <c r="U2801" s="152">
        <f>100*(INDEX(TDU_Info!$E$5:$E$111,$T2801)/T$11+INDEX(TDU_Info!$F$5:$F$111,$T2801))</f>
        <v>4.849899999999999</v>
      </c>
      <c r="V2801" s="152">
        <v>7.22</v>
      </c>
      <c r="W2801" s="152">
        <v>9.2889999999999997</v>
      </c>
      <c r="X2801" s="152">
        <v>7.7</v>
      </c>
      <c r="Y2801" s="152">
        <v>7.6829999999999998</v>
      </c>
      <c r="Z2801" s="152">
        <v>7.2169999999999996</v>
      </c>
      <c r="AA2801" s="152">
        <v>9.4890000000000008</v>
      </c>
      <c r="AB2801" s="152">
        <v>8.15</v>
      </c>
      <c r="AC2801" s="152">
        <v>8.0559999999999992</v>
      </c>
      <c r="AD2801" s="152">
        <v>7.26</v>
      </c>
      <c r="AE2801" s="152">
        <v>9.2949999999999999</v>
      </c>
      <c r="AF2801" s="152">
        <v>7.67</v>
      </c>
      <c r="AG2801" s="152">
        <v>7.6829999999999998</v>
      </c>
      <c r="AH2801" s="152">
        <v>7.258</v>
      </c>
      <c r="AI2801" s="152">
        <v>9.32</v>
      </c>
      <c r="AJ2801" s="152">
        <v>7.91</v>
      </c>
      <c r="AK2801" s="152">
        <v>8.0559999999999992</v>
      </c>
      <c r="AL2801" s="152" t="e">
        <f t="shared" si="503"/>
        <v>#N/A</v>
      </c>
      <c r="AM2801" s="152" t="e">
        <f t="shared" si="504"/>
        <v>#N/A</v>
      </c>
      <c r="AN2801" s="152" t="e">
        <f>NA()</f>
        <v>#N/A</v>
      </c>
      <c r="AO2801" s="152" t="e">
        <f>NA()</f>
        <v>#N/A</v>
      </c>
      <c r="AP2801" s="152">
        <f t="shared" si="510"/>
        <v>7.4301000000000004</v>
      </c>
      <c r="AQ2801" s="152"/>
      <c r="AR2801" s="152"/>
      <c r="AS2801" s="153">
        <f t="shared" si="517"/>
        <v>229</v>
      </c>
      <c r="AT2801" s="153">
        <f t="shared" si="492"/>
        <v>0</v>
      </c>
      <c r="AU2801" s="153">
        <f t="shared" si="493"/>
        <v>0</v>
      </c>
      <c r="AV2801" s="153">
        <f t="shared" si="494"/>
        <v>1</v>
      </c>
      <c r="BA2801">
        <f t="shared" si="518"/>
        <v>16</v>
      </c>
    </row>
    <row r="2802" spans="2:53" x14ac:dyDescent="0.25">
      <c r="B2802" s="155">
        <f t="shared" si="507"/>
        <v>45521.999305555553</v>
      </c>
      <c r="C2802" s="155">
        <f t="shared" si="497"/>
        <v>45521.999305555553</v>
      </c>
      <c r="D2802" s="152">
        <f t="shared" si="500"/>
        <v>7.67</v>
      </c>
      <c r="E2802" s="152"/>
      <c r="F2802" s="152"/>
      <c r="G2802" s="152"/>
      <c r="H2802" s="152" t="e">
        <f t="shared" si="501"/>
        <v>#N/A</v>
      </c>
      <c r="I2802" s="152"/>
      <c r="J2802" s="152" t="e">
        <f t="shared" si="502"/>
        <v>#N/A</v>
      </c>
      <c r="K2802" s="152"/>
      <c r="L2802" s="152"/>
      <c r="M2802" s="152"/>
      <c r="N2802" s="152"/>
      <c r="O2802" s="152"/>
      <c r="P2802" s="152"/>
      <c r="Q2802" s="152"/>
      <c r="R2802" s="152"/>
      <c r="S2802" s="152"/>
      <c r="T2802" s="153" cm="1">
        <f t="array" ref="T2802">MATCH(1,(TDU_Info!$C$5:$C$111=$T$6)*(TDU_Info!$B$5:$B$111&lt;=$B2802),0)</f>
        <v>81</v>
      </c>
      <c r="U2802" s="152">
        <f>100*(INDEX(TDU_Info!$E$5:$E$111,$T2802)/T$11+INDEX(TDU_Info!$F$5:$F$111,$T2802))</f>
        <v>4.849899999999999</v>
      </c>
      <c r="V2802" s="152">
        <v>7.2569999999999997</v>
      </c>
      <c r="W2802" s="152">
        <v>9.2669999999999995</v>
      </c>
      <c r="X2802" s="152">
        <v>7.6829999999999998</v>
      </c>
      <c r="Y2802" s="152">
        <v>7.5830000000000002</v>
      </c>
      <c r="Z2802" s="152">
        <v>7.2549999999999999</v>
      </c>
      <c r="AA2802" s="152">
        <v>9.4499999999999993</v>
      </c>
      <c r="AB2802" s="152">
        <v>8.0559999999999992</v>
      </c>
      <c r="AC2802" s="152">
        <v>7.9560000000000004</v>
      </c>
      <c r="AD2802" s="152">
        <v>7.2779999999999996</v>
      </c>
      <c r="AE2802" s="152">
        <v>8.4939999999999998</v>
      </c>
      <c r="AF2802" s="152">
        <v>7.67</v>
      </c>
      <c r="AG2802" s="152">
        <v>7.5830000000000002</v>
      </c>
      <c r="AH2802" s="152">
        <v>7.2770000000000001</v>
      </c>
      <c r="AI2802" s="152">
        <v>8.92</v>
      </c>
      <c r="AJ2802" s="152">
        <v>7.91</v>
      </c>
      <c r="AK2802" s="152">
        <v>7.9560000000000004</v>
      </c>
      <c r="AL2802" s="152" t="e">
        <f t="shared" si="503"/>
        <v>#N/A</v>
      </c>
      <c r="AM2802" s="152" t="e">
        <f t="shared" si="504"/>
        <v>#N/A</v>
      </c>
      <c r="AN2802" s="152" t="e">
        <f>NA()</f>
        <v>#N/A</v>
      </c>
      <c r="AO2802" s="152" t="e">
        <f>NA()</f>
        <v>#N/A</v>
      </c>
      <c r="AP2802" s="152">
        <f t="shared" si="510"/>
        <v>7.4301000000000004</v>
      </c>
      <c r="AQ2802" s="152"/>
      <c r="AR2802" s="152"/>
      <c r="AS2802" s="153">
        <f t="shared" si="517"/>
        <v>230</v>
      </c>
      <c r="AT2802" s="153">
        <f t="shared" si="492"/>
        <v>0</v>
      </c>
      <c r="AU2802" s="153">
        <f t="shared" si="493"/>
        <v>0</v>
      </c>
      <c r="AV2802" s="153">
        <f t="shared" si="494"/>
        <v>1</v>
      </c>
      <c r="BA2802">
        <f t="shared" si="518"/>
        <v>17</v>
      </c>
    </row>
    <row r="2803" spans="2:53" x14ac:dyDescent="0.25">
      <c r="B2803" s="155">
        <f t="shared" si="507"/>
        <v>45522.999305555553</v>
      </c>
      <c r="C2803" s="155">
        <f t="shared" si="497"/>
        <v>45522.999305555553</v>
      </c>
      <c r="D2803" s="152">
        <f t="shared" si="500"/>
        <v>7.67</v>
      </c>
      <c r="E2803" s="152"/>
      <c r="F2803" s="152"/>
      <c r="G2803" s="152"/>
      <c r="H2803" s="152" t="e">
        <f t="shared" si="501"/>
        <v>#N/A</v>
      </c>
      <c r="I2803" s="152"/>
      <c r="J2803" s="152" t="e">
        <f t="shared" si="502"/>
        <v>#N/A</v>
      </c>
      <c r="K2803" s="152"/>
      <c r="L2803" s="152"/>
      <c r="M2803" s="152"/>
      <c r="N2803" s="152"/>
      <c r="O2803" s="152"/>
      <c r="P2803" s="152"/>
      <c r="Q2803" s="152"/>
      <c r="R2803" s="152"/>
      <c r="S2803" s="152"/>
      <c r="T2803" s="153" cm="1">
        <f t="array" ref="T2803">MATCH(1,(TDU_Info!$C$5:$C$111=$T$6)*(TDU_Info!$B$5:$B$111&lt;=$B2803),0)</f>
        <v>81</v>
      </c>
      <c r="U2803" s="152">
        <f>100*(INDEX(TDU_Info!$E$5:$E$111,$T2803)/T$11+INDEX(TDU_Info!$F$5:$F$111,$T2803))</f>
        <v>4.849899999999999</v>
      </c>
      <c r="V2803" s="152">
        <v>7.2569999999999997</v>
      </c>
      <c r="W2803" s="152">
        <v>9.2669999999999995</v>
      </c>
      <c r="X2803" s="152">
        <v>7.6829999999999998</v>
      </c>
      <c r="Y2803" s="152">
        <v>7.5830000000000002</v>
      </c>
      <c r="Z2803" s="152">
        <v>7.2549999999999999</v>
      </c>
      <c r="AA2803" s="152">
        <v>9.4499999999999993</v>
      </c>
      <c r="AB2803" s="152">
        <v>8.0559999999999992</v>
      </c>
      <c r="AC2803" s="152">
        <v>7.9560000000000004</v>
      </c>
      <c r="AD2803" s="152">
        <v>7.2779999999999996</v>
      </c>
      <c r="AE2803" s="152">
        <v>8.4939999999999998</v>
      </c>
      <c r="AF2803" s="152">
        <v>7.67</v>
      </c>
      <c r="AG2803" s="152">
        <v>7.5830000000000002</v>
      </c>
      <c r="AH2803" s="152">
        <v>7.2770000000000001</v>
      </c>
      <c r="AI2803" s="152">
        <v>8.92</v>
      </c>
      <c r="AJ2803" s="152">
        <v>7.91</v>
      </c>
      <c r="AK2803" s="152">
        <v>7.9560000000000004</v>
      </c>
      <c r="AL2803" s="152" t="e">
        <f t="shared" si="503"/>
        <v>#N/A</v>
      </c>
      <c r="AM2803" s="152" t="e">
        <f t="shared" si="504"/>
        <v>#N/A</v>
      </c>
      <c r="AN2803" s="152" t="e">
        <f>NA()</f>
        <v>#N/A</v>
      </c>
      <c r="AO2803" s="152" t="e">
        <f>NA()</f>
        <v>#N/A</v>
      </c>
      <c r="AP2803" s="152">
        <f t="shared" si="510"/>
        <v>7.4301000000000004</v>
      </c>
      <c r="AQ2803" s="152"/>
      <c r="AR2803" s="152"/>
      <c r="AS2803" s="153">
        <f t="shared" si="517"/>
        <v>231</v>
      </c>
      <c r="AT2803" s="153">
        <f t="shared" si="492"/>
        <v>0</v>
      </c>
      <c r="AU2803" s="153">
        <f t="shared" si="493"/>
        <v>0</v>
      </c>
      <c r="AV2803" s="153">
        <f t="shared" si="494"/>
        <v>1</v>
      </c>
      <c r="BA2803">
        <f t="shared" si="518"/>
        <v>18</v>
      </c>
    </row>
    <row r="2804" spans="2:53" x14ac:dyDescent="0.25">
      <c r="B2804" s="155">
        <f t="shared" si="507"/>
        <v>45523.999305555553</v>
      </c>
      <c r="C2804" s="155">
        <f t="shared" si="497"/>
        <v>45523.999305555553</v>
      </c>
      <c r="D2804" s="152">
        <f t="shared" si="500"/>
        <v>7.67</v>
      </c>
      <c r="E2804" s="152"/>
      <c r="F2804" s="152"/>
      <c r="G2804" s="152"/>
      <c r="H2804" s="152" t="e">
        <f t="shared" si="501"/>
        <v>#N/A</v>
      </c>
      <c r="I2804" s="152"/>
      <c r="J2804" s="152" t="e">
        <f t="shared" si="502"/>
        <v>#N/A</v>
      </c>
      <c r="K2804" s="152"/>
      <c r="L2804" s="152"/>
      <c r="M2804" s="152"/>
      <c r="N2804" s="152"/>
      <c r="O2804" s="152"/>
      <c r="P2804" s="152"/>
      <c r="Q2804" s="152"/>
      <c r="R2804" s="152"/>
      <c r="S2804" s="152"/>
      <c r="T2804" s="153" cm="1">
        <f t="array" ref="T2804">MATCH(1,(TDU_Info!$C$5:$C$111=$T$6)*(TDU_Info!$B$5:$B$111&lt;=$B2804),0)</f>
        <v>81</v>
      </c>
      <c r="U2804" s="152">
        <f>100*(INDEX(TDU_Info!$E$5:$E$111,$T2804)/T$11+INDEX(TDU_Info!$F$5:$F$111,$T2804))</f>
        <v>4.849899999999999</v>
      </c>
      <c r="V2804" s="152">
        <v>7.2569999999999997</v>
      </c>
      <c r="W2804" s="152">
        <v>9.2669999999999995</v>
      </c>
      <c r="X2804" s="152">
        <v>7.6829999999999998</v>
      </c>
      <c r="Y2804" s="152">
        <v>7.5830000000000002</v>
      </c>
      <c r="Z2804" s="152">
        <v>7.2549999999999999</v>
      </c>
      <c r="AA2804" s="152">
        <v>9.4499999999999993</v>
      </c>
      <c r="AB2804" s="152">
        <v>8.0559999999999992</v>
      </c>
      <c r="AC2804" s="152">
        <v>7.9560000000000004</v>
      </c>
      <c r="AD2804" s="152">
        <v>7.2779999999999996</v>
      </c>
      <c r="AE2804" s="152">
        <v>8.4939999999999998</v>
      </c>
      <c r="AF2804" s="152">
        <v>7.67</v>
      </c>
      <c r="AG2804" s="152">
        <v>7.5830000000000002</v>
      </c>
      <c r="AH2804" s="152">
        <v>7.2770000000000001</v>
      </c>
      <c r="AI2804" s="152">
        <v>8.92</v>
      </c>
      <c r="AJ2804" s="152">
        <v>7.91</v>
      </c>
      <c r="AK2804" s="152">
        <v>7.9560000000000004</v>
      </c>
      <c r="AL2804" s="152" t="e">
        <f t="shared" si="503"/>
        <v>#N/A</v>
      </c>
      <c r="AM2804" s="152" t="e">
        <f t="shared" si="504"/>
        <v>#N/A</v>
      </c>
      <c r="AN2804" s="152" t="e">
        <f>NA()</f>
        <v>#N/A</v>
      </c>
      <c r="AO2804" s="152" t="e">
        <f>NA()</f>
        <v>#N/A</v>
      </c>
      <c r="AP2804" s="152">
        <f t="shared" si="510"/>
        <v>7.4301000000000004</v>
      </c>
      <c r="AQ2804" s="152"/>
      <c r="AR2804" s="152"/>
      <c r="AS2804" s="153">
        <f t="shared" si="517"/>
        <v>232</v>
      </c>
      <c r="AT2804" s="153">
        <f t="shared" si="492"/>
        <v>0</v>
      </c>
      <c r="AU2804" s="153">
        <f t="shared" si="493"/>
        <v>0</v>
      </c>
      <c r="AV2804" s="153">
        <f t="shared" si="494"/>
        <v>1</v>
      </c>
      <c r="BA2804">
        <f t="shared" si="518"/>
        <v>19</v>
      </c>
    </row>
    <row r="2805" spans="2:53" x14ac:dyDescent="0.25">
      <c r="B2805" s="155">
        <f t="shared" si="507"/>
        <v>45524.999305555553</v>
      </c>
      <c r="C2805" s="155">
        <f t="shared" si="497"/>
        <v>45524.999305555553</v>
      </c>
      <c r="D2805" s="152">
        <f t="shared" si="500"/>
        <v>7.67</v>
      </c>
      <c r="E2805" s="152"/>
      <c r="F2805" s="152"/>
      <c r="G2805" s="152"/>
      <c r="H2805" s="152" t="e">
        <f t="shared" si="501"/>
        <v>#N/A</v>
      </c>
      <c r="I2805" s="152"/>
      <c r="J2805" s="152" t="e">
        <f t="shared" si="502"/>
        <v>#N/A</v>
      </c>
      <c r="K2805" s="152"/>
      <c r="L2805" s="152"/>
      <c r="M2805" s="152"/>
      <c r="N2805" s="152"/>
      <c r="O2805" s="152"/>
      <c r="P2805" s="152"/>
      <c r="Q2805" s="152"/>
      <c r="R2805" s="152"/>
      <c r="S2805" s="152"/>
      <c r="T2805" s="153" cm="1">
        <f t="array" ref="T2805">MATCH(1,(TDU_Info!$C$5:$C$111=$T$6)*(TDU_Info!$B$5:$B$111&lt;=$B2805),0)</f>
        <v>81</v>
      </c>
      <c r="U2805" s="152">
        <f>100*(INDEX(TDU_Info!$E$5:$E$111,$T2805)/T$11+INDEX(TDU_Info!$F$5:$F$111,$T2805))</f>
        <v>4.849899999999999</v>
      </c>
      <c r="V2805" s="152">
        <v>7.2569999999999997</v>
      </c>
      <c r="W2805" s="152">
        <v>9.2669999999999995</v>
      </c>
      <c r="X2805" s="152">
        <v>7.6829999999999998</v>
      </c>
      <c r="Y2805" s="152">
        <v>7.5830000000000002</v>
      </c>
      <c r="Z2805" s="152">
        <v>7.2549999999999999</v>
      </c>
      <c r="AA2805" s="152">
        <v>9.4499999999999993</v>
      </c>
      <c r="AB2805" s="152">
        <v>8.0559999999999992</v>
      </c>
      <c r="AC2805" s="152">
        <v>7.9560000000000004</v>
      </c>
      <c r="AD2805" s="152">
        <v>7.2779999999999996</v>
      </c>
      <c r="AE2805" s="152">
        <v>8.4939999999999998</v>
      </c>
      <c r="AF2805" s="152">
        <v>7.67</v>
      </c>
      <c r="AG2805" s="152">
        <v>7.5830000000000002</v>
      </c>
      <c r="AH2805" s="152">
        <v>7.2770000000000001</v>
      </c>
      <c r="AI2805" s="152">
        <v>8.92</v>
      </c>
      <c r="AJ2805" s="152">
        <v>7.91</v>
      </c>
      <c r="AK2805" s="152">
        <v>7.9560000000000004</v>
      </c>
      <c r="AL2805" s="152" t="e">
        <f t="shared" si="503"/>
        <v>#N/A</v>
      </c>
      <c r="AM2805" s="152" t="e">
        <f t="shared" si="504"/>
        <v>#N/A</v>
      </c>
      <c r="AN2805" s="152" t="e">
        <f>NA()</f>
        <v>#N/A</v>
      </c>
      <c r="AO2805" s="152" t="e">
        <f>NA()</f>
        <v>#N/A</v>
      </c>
      <c r="AP2805" s="152">
        <f t="shared" si="510"/>
        <v>7.4301000000000004</v>
      </c>
      <c r="AQ2805" s="152"/>
      <c r="AR2805" s="152"/>
      <c r="AS2805" s="153">
        <f t="shared" si="517"/>
        <v>233</v>
      </c>
      <c r="AT2805" s="153">
        <f t="shared" si="492"/>
        <v>0</v>
      </c>
      <c r="AU2805" s="153">
        <f t="shared" si="493"/>
        <v>0</v>
      </c>
      <c r="AV2805" s="153">
        <f t="shared" si="494"/>
        <v>1</v>
      </c>
      <c r="BA2805">
        <f t="shared" si="518"/>
        <v>20</v>
      </c>
    </row>
    <row r="2806" spans="2:53" x14ac:dyDescent="0.25">
      <c r="B2806" s="155">
        <f t="shared" si="507"/>
        <v>45525.999305555553</v>
      </c>
      <c r="C2806" s="155">
        <f t="shared" si="497"/>
        <v>45525.999305555553</v>
      </c>
      <c r="D2806" s="152">
        <f t="shared" si="500"/>
        <v>7.6</v>
      </c>
      <c r="E2806" s="152"/>
      <c r="F2806" s="152"/>
      <c r="G2806" s="152"/>
      <c r="H2806" s="152" t="e">
        <f t="shared" si="501"/>
        <v>#N/A</v>
      </c>
      <c r="I2806" s="152"/>
      <c r="J2806" s="152" t="e">
        <f t="shared" si="502"/>
        <v>#N/A</v>
      </c>
      <c r="K2806" s="152"/>
      <c r="L2806" s="152"/>
      <c r="M2806" s="152"/>
      <c r="N2806" s="152"/>
      <c r="O2806" s="152"/>
      <c r="P2806" s="152"/>
      <c r="Q2806" s="152"/>
      <c r="R2806" s="152"/>
      <c r="S2806" s="152"/>
      <c r="T2806" s="153" cm="1">
        <f t="array" ref="T2806">MATCH(1,(TDU_Info!$C$5:$C$111=$T$6)*(TDU_Info!$B$5:$B$111&lt;=$B2806),0)</f>
        <v>81</v>
      </c>
      <c r="U2806" s="152">
        <f>100*(INDEX(TDU_Info!$E$5:$E$111,$T2806)/T$11+INDEX(TDU_Info!$F$5:$F$111,$T2806))</f>
        <v>4.849899999999999</v>
      </c>
      <c r="V2806" s="152">
        <v>7.2990000000000004</v>
      </c>
      <c r="W2806" s="152">
        <v>9.1460000000000008</v>
      </c>
      <c r="X2806" s="152">
        <v>7.6</v>
      </c>
      <c r="Y2806" s="152">
        <v>7.5830000000000002</v>
      </c>
      <c r="Z2806" s="152">
        <v>7.298</v>
      </c>
      <c r="AA2806" s="152">
        <v>9.3249999999999993</v>
      </c>
      <c r="AB2806" s="152">
        <v>7.9</v>
      </c>
      <c r="AC2806" s="152">
        <v>7.8559999999999999</v>
      </c>
      <c r="AD2806" s="152">
        <v>7.2990000000000004</v>
      </c>
      <c r="AE2806" s="152">
        <v>8.3659999999999997</v>
      </c>
      <c r="AF2806" s="152">
        <v>7.6</v>
      </c>
      <c r="AG2806" s="152">
        <v>7.3410000000000002</v>
      </c>
      <c r="AH2806" s="152">
        <v>7.2990000000000004</v>
      </c>
      <c r="AI2806" s="152">
        <v>8.8049999999999997</v>
      </c>
      <c r="AJ2806" s="152">
        <v>7.9</v>
      </c>
      <c r="AK2806" s="152">
        <v>7.6139999999999999</v>
      </c>
      <c r="AL2806" s="152" t="e">
        <f t="shared" si="503"/>
        <v>#N/A</v>
      </c>
      <c r="AM2806" s="152" t="e">
        <f t="shared" si="504"/>
        <v>#N/A</v>
      </c>
      <c r="AN2806" s="152" t="e">
        <f>NA()</f>
        <v>#N/A</v>
      </c>
      <c r="AO2806" s="152" t="e">
        <f>NA()</f>
        <v>#N/A</v>
      </c>
      <c r="AP2806" s="152">
        <f t="shared" si="510"/>
        <v>7.4301000000000004</v>
      </c>
      <c r="AQ2806" s="152"/>
      <c r="AR2806" s="152"/>
      <c r="AS2806" s="153">
        <f t="shared" si="517"/>
        <v>234</v>
      </c>
      <c r="AT2806" s="153">
        <f t="shared" si="492"/>
        <v>0</v>
      </c>
      <c r="AU2806" s="153">
        <f t="shared" si="493"/>
        <v>0</v>
      </c>
      <c r="AV2806" s="153">
        <f t="shared" si="494"/>
        <v>1</v>
      </c>
      <c r="BA2806">
        <f t="shared" si="518"/>
        <v>21</v>
      </c>
    </row>
    <row r="2807" spans="2:53" x14ac:dyDescent="0.25">
      <c r="B2807" s="155">
        <f t="shared" si="507"/>
        <v>45526.999305555553</v>
      </c>
      <c r="C2807" s="155">
        <f t="shared" si="497"/>
        <v>45526.999305555553</v>
      </c>
      <c r="D2807" s="152">
        <f t="shared" si="500"/>
        <v>7.58</v>
      </c>
      <c r="E2807" s="152"/>
      <c r="F2807" s="152"/>
      <c r="G2807" s="152"/>
      <c r="H2807" s="152" t="e">
        <f t="shared" si="501"/>
        <v>#N/A</v>
      </c>
      <c r="I2807" s="152"/>
      <c r="J2807" s="152" t="e">
        <f t="shared" si="502"/>
        <v>#N/A</v>
      </c>
      <c r="K2807" s="152"/>
      <c r="L2807" s="152"/>
      <c r="M2807" s="152"/>
      <c r="N2807" s="152"/>
      <c r="O2807" s="152"/>
      <c r="P2807" s="152"/>
      <c r="Q2807" s="152"/>
      <c r="R2807" s="152"/>
      <c r="S2807" s="152"/>
      <c r="T2807" s="153" cm="1">
        <f t="array" ref="T2807">MATCH(1,(TDU_Info!$C$5:$C$111=$T$6)*(TDU_Info!$B$5:$B$111&lt;=$B2807),0)</f>
        <v>81</v>
      </c>
      <c r="U2807" s="152">
        <f>100*(INDEX(TDU_Info!$E$5:$E$111,$T2807)/T$11+INDEX(TDU_Info!$F$5:$F$111,$T2807))</f>
        <v>4.849899999999999</v>
      </c>
      <c r="V2807" s="152">
        <v>7.2290000000000001</v>
      </c>
      <c r="W2807" s="152">
        <v>9.0120000000000005</v>
      </c>
      <c r="X2807" s="152">
        <v>7.58</v>
      </c>
      <c r="Y2807" s="152">
        <v>7.4829999999999997</v>
      </c>
      <c r="Z2807" s="152">
        <v>7.298</v>
      </c>
      <c r="AA2807" s="152">
        <v>9.19</v>
      </c>
      <c r="AB2807" s="152">
        <v>7.9</v>
      </c>
      <c r="AC2807" s="152">
        <v>7.8559999999999999</v>
      </c>
      <c r="AD2807" s="152">
        <v>7.0309999999999997</v>
      </c>
      <c r="AE2807" s="152">
        <v>8.1660000000000004</v>
      </c>
      <c r="AF2807" s="152">
        <v>7.58</v>
      </c>
      <c r="AG2807" s="152">
        <v>7.2409999999999997</v>
      </c>
      <c r="AH2807" s="152">
        <v>7.2990000000000004</v>
      </c>
      <c r="AI2807" s="152">
        <v>8.6050000000000004</v>
      </c>
      <c r="AJ2807" s="152">
        <v>7.9</v>
      </c>
      <c r="AK2807" s="152">
        <v>7.6139999999999999</v>
      </c>
      <c r="AL2807" s="152" t="e">
        <f t="shared" si="503"/>
        <v>#N/A</v>
      </c>
      <c r="AM2807" s="152" t="e">
        <f t="shared" si="504"/>
        <v>#N/A</v>
      </c>
      <c r="AN2807" s="152" t="e">
        <f>NA()</f>
        <v>#N/A</v>
      </c>
      <c r="AO2807" s="152" t="e">
        <f>NA()</f>
        <v>#N/A</v>
      </c>
      <c r="AP2807" s="152">
        <f t="shared" si="510"/>
        <v>7.4301000000000004</v>
      </c>
      <c r="AQ2807" s="152"/>
      <c r="AR2807" s="152"/>
      <c r="AS2807" s="153">
        <f t="shared" si="517"/>
        <v>235</v>
      </c>
      <c r="AT2807" s="153">
        <f t="shared" si="492"/>
        <v>0</v>
      </c>
      <c r="AU2807" s="153">
        <f t="shared" si="493"/>
        <v>0</v>
      </c>
      <c r="AV2807" s="153">
        <f t="shared" si="494"/>
        <v>1</v>
      </c>
      <c r="BA2807">
        <f t="shared" si="518"/>
        <v>22</v>
      </c>
    </row>
    <row r="2808" spans="2:53" x14ac:dyDescent="0.25">
      <c r="B2808" s="155">
        <f t="shared" si="507"/>
        <v>45527.999305555553</v>
      </c>
      <c r="C2808" s="155">
        <f t="shared" si="497"/>
        <v>45527.999305555553</v>
      </c>
      <c r="D2808" s="152">
        <f t="shared" si="500"/>
        <v>7.58</v>
      </c>
      <c r="E2808" s="152"/>
      <c r="F2808" s="152"/>
      <c r="G2808" s="152"/>
      <c r="H2808" s="152" t="e">
        <f t="shared" si="501"/>
        <v>#N/A</v>
      </c>
      <c r="I2808" s="152"/>
      <c r="J2808" s="152" t="e">
        <f t="shared" si="502"/>
        <v>#N/A</v>
      </c>
      <c r="K2808" s="152"/>
      <c r="L2808" s="152"/>
      <c r="M2808" s="152"/>
      <c r="N2808" s="152"/>
      <c r="O2808" s="152"/>
      <c r="P2808" s="152"/>
      <c r="Q2808" s="152"/>
      <c r="R2808" s="152"/>
      <c r="S2808" s="152"/>
      <c r="T2808" s="153" cm="1">
        <f t="array" ref="T2808">MATCH(1,(TDU_Info!$C$5:$C$111=$T$6)*(TDU_Info!$B$5:$B$111&lt;=$B2808),0)</f>
        <v>81</v>
      </c>
      <c r="U2808" s="152">
        <f>100*(INDEX(TDU_Info!$E$5:$E$111,$T2808)/T$11+INDEX(TDU_Info!$F$5:$F$111,$T2808))</f>
        <v>4.849899999999999</v>
      </c>
      <c r="V2808" s="152">
        <v>7.2290000000000001</v>
      </c>
      <c r="W2808" s="152">
        <v>9.0120000000000005</v>
      </c>
      <c r="X2808" s="152">
        <v>7.58</v>
      </c>
      <c r="Y2808" s="152">
        <v>7.4829999999999997</v>
      </c>
      <c r="Z2808" s="152">
        <v>7.298</v>
      </c>
      <c r="AA2808" s="152">
        <v>9.19</v>
      </c>
      <c r="AB2808" s="152">
        <v>7.9</v>
      </c>
      <c r="AC2808" s="152">
        <v>7.8559999999999999</v>
      </c>
      <c r="AD2808" s="152">
        <v>7.0309999999999997</v>
      </c>
      <c r="AE2808" s="152">
        <v>8.1660000000000004</v>
      </c>
      <c r="AF2808" s="152">
        <v>7.58</v>
      </c>
      <c r="AG2808" s="152">
        <v>7.2409999999999997</v>
      </c>
      <c r="AH2808" s="152">
        <v>7.2990000000000004</v>
      </c>
      <c r="AI2808" s="152">
        <v>8.6050000000000004</v>
      </c>
      <c r="AJ2808" s="152">
        <v>7.9</v>
      </c>
      <c r="AK2808" s="152">
        <v>7.6139999999999999</v>
      </c>
      <c r="AL2808" s="152" t="e">
        <f t="shared" si="503"/>
        <v>#N/A</v>
      </c>
      <c r="AM2808" s="152" t="e">
        <f t="shared" si="504"/>
        <v>#N/A</v>
      </c>
      <c r="AN2808" s="152" t="e">
        <f>NA()</f>
        <v>#N/A</v>
      </c>
      <c r="AO2808" s="152" t="e">
        <f>NA()</f>
        <v>#N/A</v>
      </c>
      <c r="AP2808" s="152">
        <f t="shared" si="510"/>
        <v>7.4301000000000004</v>
      </c>
      <c r="AQ2808" s="152"/>
      <c r="AR2808" s="152"/>
      <c r="AS2808" s="153">
        <f t="shared" si="517"/>
        <v>236</v>
      </c>
      <c r="AT2808" s="153">
        <f t="shared" si="492"/>
        <v>0</v>
      </c>
      <c r="AU2808" s="153">
        <f t="shared" si="493"/>
        <v>0</v>
      </c>
      <c r="AV2808" s="153">
        <f t="shared" si="494"/>
        <v>1</v>
      </c>
      <c r="BA2808">
        <f t="shared" si="518"/>
        <v>23</v>
      </c>
    </row>
    <row r="2809" spans="2:53" x14ac:dyDescent="0.25">
      <c r="B2809" s="155">
        <f t="shared" si="507"/>
        <v>45528.999305555553</v>
      </c>
      <c r="C2809" s="155">
        <f t="shared" si="497"/>
        <v>45528.999305555553</v>
      </c>
      <c r="D2809" s="152">
        <f t="shared" si="500"/>
        <v>7.2409999999999997</v>
      </c>
      <c r="E2809" s="152"/>
      <c r="F2809" s="152"/>
      <c r="G2809" s="152"/>
      <c r="H2809" s="152" t="e">
        <f t="shared" si="501"/>
        <v>#N/A</v>
      </c>
      <c r="I2809" s="152"/>
      <c r="J2809" s="152" t="e">
        <f t="shared" si="502"/>
        <v>#N/A</v>
      </c>
      <c r="K2809" s="152"/>
      <c r="L2809" s="152"/>
      <c r="M2809" s="152"/>
      <c r="N2809" s="152"/>
      <c r="O2809" s="152"/>
      <c r="P2809" s="152"/>
      <c r="Q2809" s="152"/>
      <c r="R2809" s="152"/>
      <c r="S2809" s="152"/>
      <c r="T2809" s="153" cm="1">
        <f t="array" ref="T2809">MATCH(1,(TDU_Info!$C$5:$C$111=$T$6)*(TDU_Info!$B$5:$B$111&lt;=$B2809),0)</f>
        <v>81</v>
      </c>
      <c r="U2809" s="152">
        <f>100*(INDEX(TDU_Info!$E$5:$E$111,$T2809)/T$11+INDEX(TDU_Info!$F$5:$F$111,$T2809))</f>
        <v>4.849899999999999</v>
      </c>
      <c r="V2809" s="152">
        <v>6.585</v>
      </c>
      <c r="W2809" s="152">
        <v>9.0120000000000005</v>
      </c>
      <c r="X2809" s="152">
        <v>7.47</v>
      </c>
      <c r="Y2809" s="152">
        <v>7.383</v>
      </c>
      <c r="Z2809" s="152">
        <v>7.0579999999999998</v>
      </c>
      <c r="AA2809" s="152">
        <v>9.19</v>
      </c>
      <c r="AB2809" s="152">
        <v>7.75</v>
      </c>
      <c r="AC2809" s="152">
        <v>7.7560000000000002</v>
      </c>
      <c r="AD2809" s="152">
        <v>6.3390000000000004</v>
      </c>
      <c r="AE2809" s="152">
        <v>8.1660000000000004</v>
      </c>
      <c r="AF2809" s="152">
        <v>7.2409999999999997</v>
      </c>
      <c r="AG2809" s="152">
        <v>7.141</v>
      </c>
      <c r="AH2809" s="152">
        <v>6.8120000000000003</v>
      </c>
      <c r="AI2809" s="152">
        <v>8.6050000000000004</v>
      </c>
      <c r="AJ2809" s="152">
        <v>7.6139999999999999</v>
      </c>
      <c r="AK2809" s="152">
        <v>7.5140000000000002</v>
      </c>
      <c r="AL2809" s="152" t="e">
        <f t="shared" si="503"/>
        <v>#N/A</v>
      </c>
      <c r="AM2809" s="152" t="e">
        <f t="shared" si="504"/>
        <v>#N/A</v>
      </c>
      <c r="AN2809" s="152" t="e">
        <f>NA()</f>
        <v>#N/A</v>
      </c>
      <c r="AO2809" s="152" t="e">
        <f>NA()</f>
        <v>#N/A</v>
      </c>
      <c r="AP2809" s="152">
        <f t="shared" si="510"/>
        <v>7.4301000000000004</v>
      </c>
      <c r="AQ2809" s="152"/>
      <c r="AR2809" s="152"/>
      <c r="AS2809" s="153">
        <f t="shared" si="517"/>
        <v>237</v>
      </c>
      <c r="AT2809" s="153">
        <f t="shared" si="492"/>
        <v>0</v>
      </c>
      <c r="AU2809" s="153">
        <f t="shared" si="493"/>
        <v>0</v>
      </c>
      <c r="AV2809" s="153">
        <f t="shared" si="494"/>
        <v>1</v>
      </c>
      <c r="BA2809">
        <f t="shared" si="518"/>
        <v>24</v>
      </c>
    </row>
    <row r="2810" spans="2:53" x14ac:dyDescent="0.25">
      <c r="B2810" s="155">
        <f t="shared" si="507"/>
        <v>45529.999305555553</v>
      </c>
      <c r="C2810" s="155">
        <f t="shared" si="497"/>
        <v>45529.999305555553</v>
      </c>
      <c r="D2810" s="152">
        <f t="shared" si="500"/>
        <v>7.2409999999999997</v>
      </c>
      <c r="E2810" s="152"/>
      <c r="F2810" s="152"/>
      <c r="G2810" s="152"/>
      <c r="H2810" s="152" t="e">
        <f t="shared" si="501"/>
        <v>#N/A</v>
      </c>
      <c r="I2810" s="152"/>
      <c r="J2810" s="152" t="e">
        <f t="shared" si="502"/>
        <v>#N/A</v>
      </c>
      <c r="K2810" s="152"/>
      <c r="L2810" s="152"/>
      <c r="M2810" s="152"/>
      <c r="N2810" s="152"/>
      <c r="O2810" s="152"/>
      <c r="P2810" s="152"/>
      <c r="Q2810" s="152"/>
      <c r="R2810" s="152"/>
      <c r="S2810" s="152"/>
      <c r="T2810" s="153" cm="1">
        <f t="array" ref="T2810">MATCH(1,(TDU_Info!$C$5:$C$111=$T$6)*(TDU_Info!$B$5:$B$111&lt;=$B2810),0)</f>
        <v>81</v>
      </c>
      <c r="U2810" s="152">
        <f>100*(INDEX(TDU_Info!$E$5:$E$111,$T2810)/T$11+INDEX(TDU_Info!$F$5:$F$111,$T2810))</f>
        <v>4.849899999999999</v>
      </c>
      <c r="V2810" s="152">
        <v>6.585</v>
      </c>
      <c r="W2810" s="152">
        <v>9.0120000000000005</v>
      </c>
      <c r="X2810" s="152">
        <v>7.47</v>
      </c>
      <c r="Y2810" s="152">
        <v>7.383</v>
      </c>
      <c r="Z2810" s="152">
        <v>7.0579999999999998</v>
      </c>
      <c r="AA2810" s="152">
        <v>9.19</v>
      </c>
      <c r="AB2810" s="152">
        <v>7.75</v>
      </c>
      <c r="AC2810" s="152">
        <v>7.7560000000000002</v>
      </c>
      <c r="AD2810" s="152">
        <v>6.3390000000000004</v>
      </c>
      <c r="AE2810" s="152">
        <v>8.1660000000000004</v>
      </c>
      <c r="AF2810" s="152">
        <v>7.2409999999999997</v>
      </c>
      <c r="AG2810" s="152">
        <v>7.141</v>
      </c>
      <c r="AH2810" s="152">
        <v>6.8120000000000003</v>
      </c>
      <c r="AI2810" s="152">
        <v>8.6050000000000004</v>
      </c>
      <c r="AJ2810" s="152">
        <v>7.6139999999999999</v>
      </c>
      <c r="AK2810" s="152">
        <v>7.5140000000000002</v>
      </c>
      <c r="AL2810" s="152" t="e">
        <f t="shared" si="503"/>
        <v>#N/A</v>
      </c>
      <c r="AM2810" s="152" t="e">
        <f t="shared" si="504"/>
        <v>#N/A</v>
      </c>
      <c r="AN2810" s="152" t="e">
        <f>NA()</f>
        <v>#N/A</v>
      </c>
      <c r="AO2810" s="152" t="e">
        <f>NA()</f>
        <v>#N/A</v>
      </c>
      <c r="AP2810" s="152">
        <f t="shared" si="510"/>
        <v>7.4301000000000004</v>
      </c>
      <c r="AQ2810" s="152"/>
      <c r="AR2810" s="152"/>
      <c r="AS2810" s="153">
        <f t="shared" si="517"/>
        <v>238</v>
      </c>
      <c r="AT2810" s="153">
        <f t="shared" si="492"/>
        <v>0</v>
      </c>
      <c r="AU2810" s="153">
        <f t="shared" si="493"/>
        <v>0</v>
      </c>
      <c r="AV2810" s="153">
        <f t="shared" si="494"/>
        <v>1</v>
      </c>
      <c r="BA2810">
        <f t="shared" si="518"/>
        <v>25</v>
      </c>
    </row>
    <row r="2811" spans="2:53" x14ac:dyDescent="0.25">
      <c r="B2811" s="155">
        <f t="shared" si="507"/>
        <v>45530.999305555553</v>
      </c>
      <c r="C2811" s="155">
        <f t="shared" si="497"/>
        <v>45530.999305555553</v>
      </c>
      <c r="D2811" s="152">
        <f t="shared" si="500"/>
        <v>7.2409999999999997</v>
      </c>
      <c r="E2811" s="152"/>
      <c r="F2811" s="152"/>
      <c r="G2811" s="152"/>
      <c r="H2811" s="152" t="e">
        <f t="shared" si="501"/>
        <v>#N/A</v>
      </c>
      <c r="I2811" s="152"/>
      <c r="J2811" s="152" t="e">
        <f t="shared" si="502"/>
        <v>#N/A</v>
      </c>
      <c r="K2811" s="152"/>
      <c r="L2811" s="152"/>
      <c r="M2811" s="152"/>
      <c r="N2811" s="152"/>
      <c r="O2811" s="152"/>
      <c r="P2811" s="152"/>
      <c r="Q2811" s="152"/>
      <c r="R2811" s="152"/>
      <c r="S2811" s="152"/>
      <c r="T2811" s="153" cm="1">
        <f t="array" ref="T2811">MATCH(1,(TDU_Info!$C$5:$C$111=$T$6)*(TDU_Info!$B$5:$B$111&lt;=$B2811),0)</f>
        <v>81</v>
      </c>
      <c r="U2811" s="152">
        <f>100*(INDEX(TDU_Info!$E$5:$E$111,$T2811)/T$11+INDEX(TDU_Info!$F$5:$F$111,$T2811))</f>
        <v>4.849899999999999</v>
      </c>
      <c r="V2811" s="152">
        <v>6.492</v>
      </c>
      <c r="W2811" s="152">
        <v>8.9120000000000008</v>
      </c>
      <c r="X2811" s="152">
        <v>7.4</v>
      </c>
      <c r="Y2811" s="152">
        <v>7.383</v>
      </c>
      <c r="Z2811" s="152">
        <v>6.992</v>
      </c>
      <c r="AA2811" s="152">
        <v>9.09</v>
      </c>
      <c r="AB2811" s="152">
        <v>7.7</v>
      </c>
      <c r="AC2811" s="152">
        <v>7.6559999999999997</v>
      </c>
      <c r="AD2811" s="152">
        <v>6.2460000000000004</v>
      </c>
      <c r="AE2811" s="152">
        <v>8.0660000000000007</v>
      </c>
      <c r="AF2811" s="152">
        <v>7.2409999999999997</v>
      </c>
      <c r="AG2811" s="152">
        <v>7.141</v>
      </c>
      <c r="AH2811" s="152">
        <v>6.7460000000000004</v>
      </c>
      <c r="AI2811" s="152">
        <v>8.5050000000000008</v>
      </c>
      <c r="AJ2811" s="152">
        <v>7.6139999999999999</v>
      </c>
      <c r="AK2811" s="152">
        <v>7.4139999999999997</v>
      </c>
      <c r="AL2811" s="152" t="e">
        <f t="shared" si="503"/>
        <v>#N/A</v>
      </c>
      <c r="AM2811" s="152" t="e">
        <f t="shared" si="504"/>
        <v>#N/A</v>
      </c>
      <c r="AN2811" s="152" t="e">
        <f>NA()</f>
        <v>#N/A</v>
      </c>
      <c r="AO2811" s="152" t="e">
        <f>NA()</f>
        <v>#N/A</v>
      </c>
      <c r="AP2811" s="152">
        <f t="shared" si="510"/>
        <v>7.4301000000000004</v>
      </c>
      <c r="AQ2811" s="152"/>
      <c r="AR2811" s="152"/>
      <c r="AS2811" s="153">
        <f t="shared" si="517"/>
        <v>239</v>
      </c>
      <c r="AT2811" s="153">
        <f t="shared" si="492"/>
        <v>0</v>
      </c>
      <c r="AU2811" s="153">
        <f t="shared" si="493"/>
        <v>0</v>
      </c>
      <c r="AV2811" s="153">
        <f t="shared" si="494"/>
        <v>1</v>
      </c>
      <c r="BA2811">
        <f t="shared" si="518"/>
        <v>26</v>
      </c>
    </row>
    <row r="2812" spans="2:53" x14ac:dyDescent="0.25">
      <c r="B2812" s="155">
        <f t="shared" si="507"/>
        <v>45531.999305555553</v>
      </c>
      <c r="C2812" s="155">
        <f t="shared" si="497"/>
        <v>45531.999305555553</v>
      </c>
      <c r="D2812" s="152">
        <f t="shared" si="500"/>
        <v>7.2409999999999997</v>
      </c>
      <c r="E2812" s="152"/>
      <c r="F2812" s="152"/>
      <c r="G2812" s="152"/>
      <c r="H2812" s="152" t="e">
        <f t="shared" si="501"/>
        <v>#N/A</v>
      </c>
      <c r="I2812" s="152"/>
      <c r="J2812" s="152" t="e">
        <f t="shared" si="502"/>
        <v>#N/A</v>
      </c>
      <c r="K2812" s="152"/>
      <c r="L2812" s="152"/>
      <c r="M2812" s="152"/>
      <c r="N2812" s="152"/>
      <c r="O2812" s="152"/>
      <c r="P2812" s="152"/>
      <c r="Q2812" s="152"/>
      <c r="R2812" s="152"/>
      <c r="S2812" s="152"/>
      <c r="T2812" s="153" cm="1">
        <f t="array" ref="T2812">MATCH(1,(TDU_Info!$C$5:$C$111=$T$6)*(TDU_Info!$B$5:$B$111&lt;=$B2812),0)</f>
        <v>81</v>
      </c>
      <c r="U2812" s="152">
        <f>100*(INDEX(TDU_Info!$E$5:$E$111,$T2812)/T$11+INDEX(TDU_Info!$F$5:$F$111,$T2812))</f>
        <v>4.849899999999999</v>
      </c>
      <c r="V2812" s="152">
        <v>6.492</v>
      </c>
      <c r="W2812" s="152">
        <v>8.9120000000000008</v>
      </c>
      <c r="X2812" s="152">
        <v>7.4</v>
      </c>
      <c r="Y2812" s="152">
        <v>7.383</v>
      </c>
      <c r="Z2812" s="152">
        <v>6.992</v>
      </c>
      <c r="AA2812" s="152">
        <v>9.09</v>
      </c>
      <c r="AB2812" s="152">
        <v>7.7</v>
      </c>
      <c r="AC2812" s="152">
        <v>7.6559999999999997</v>
      </c>
      <c r="AD2812" s="152">
        <v>6.2460000000000004</v>
      </c>
      <c r="AE2812" s="152">
        <v>8.0660000000000007</v>
      </c>
      <c r="AF2812" s="152">
        <v>7.2409999999999997</v>
      </c>
      <c r="AG2812" s="152">
        <v>7.141</v>
      </c>
      <c r="AH2812" s="152">
        <v>6.7460000000000004</v>
      </c>
      <c r="AI2812" s="152">
        <v>8.5050000000000008</v>
      </c>
      <c r="AJ2812" s="152">
        <v>7.6139999999999999</v>
      </c>
      <c r="AK2812" s="152">
        <v>7.4139999999999997</v>
      </c>
      <c r="AL2812" s="152" t="e">
        <f t="shared" si="503"/>
        <v>#N/A</v>
      </c>
      <c r="AM2812" s="152" t="e">
        <f t="shared" si="504"/>
        <v>#N/A</v>
      </c>
      <c r="AN2812" s="152" t="e">
        <f>NA()</f>
        <v>#N/A</v>
      </c>
      <c r="AO2812" s="152" t="e">
        <f>NA()</f>
        <v>#N/A</v>
      </c>
      <c r="AP2812" s="152">
        <f t="shared" si="510"/>
        <v>7.4301000000000004</v>
      </c>
      <c r="AQ2812" s="152"/>
      <c r="AR2812" s="152"/>
      <c r="AS2812" s="153">
        <f t="shared" si="517"/>
        <v>240</v>
      </c>
      <c r="AT2812" s="153">
        <f t="shared" si="492"/>
        <v>0</v>
      </c>
      <c r="AU2812" s="153">
        <f t="shared" si="493"/>
        <v>0</v>
      </c>
      <c r="AV2812" s="153">
        <f t="shared" si="494"/>
        <v>1</v>
      </c>
      <c r="BA2812">
        <f t="shared" si="518"/>
        <v>27</v>
      </c>
    </row>
    <row r="2813" spans="2:53" x14ac:dyDescent="0.25">
      <c r="B2813" s="155">
        <f t="shared" si="507"/>
        <v>45532.999305555553</v>
      </c>
      <c r="C2813" s="155">
        <f t="shared" si="497"/>
        <v>45532.999305555553</v>
      </c>
      <c r="D2813" s="152">
        <f t="shared" si="500"/>
        <v>7.141</v>
      </c>
      <c r="E2813" s="152"/>
      <c r="F2813" s="152"/>
      <c r="G2813" s="152"/>
      <c r="H2813" s="152" t="e">
        <f t="shared" si="501"/>
        <v>#N/A</v>
      </c>
      <c r="I2813" s="152"/>
      <c r="J2813" s="152" t="e">
        <f t="shared" si="502"/>
        <v>#N/A</v>
      </c>
      <c r="K2813" s="152"/>
      <c r="L2813" s="152"/>
      <c r="M2813" s="152"/>
      <c r="N2813" s="152"/>
      <c r="O2813" s="152"/>
      <c r="P2813" s="152"/>
      <c r="Q2813" s="152"/>
      <c r="R2813" s="152"/>
      <c r="S2813" s="152"/>
      <c r="T2813" s="153" cm="1">
        <f t="array" ref="T2813">MATCH(1,(TDU_Info!$C$5:$C$111=$T$6)*(TDU_Info!$B$5:$B$111&lt;=$B2813),0)</f>
        <v>81</v>
      </c>
      <c r="U2813" s="152">
        <f>100*(INDEX(TDU_Info!$E$5:$E$111,$T2813)/T$11+INDEX(TDU_Info!$F$5:$F$111,$T2813))</f>
        <v>4.849899999999999</v>
      </c>
      <c r="V2813" s="152">
        <v>6.085</v>
      </c>
      <c r="W2813" s="152">
        <v>8.9120000000000008</v>
      </c>
      <c r="X2813" s="152">
        <v>7.3</v>
      </c>
      <c r="Y2813" s="152">
        <v>7.2830000000000004</v>
      </c>
      <c r="Z2813" s="152">
        <v>6.4580000000000002</v>
      </c>
      <c r="AA2813" s="152">
        <v>9.19</v>
      </c>
      <c r="AB2813" s="152">
        <v>7.6</v>
      </c>
      <c r="AC2813" s="152">
        <v>7.556</v>
      </c>
      <c r="AD2813" s="152">
        <v>5.8390000000000004</v>
      </c>
      <c r="AE2813" s="152">
        <v>8.0660000000000007</v>
      </c>
      <c r="AF2813" s="152">
        <v>7.141</v>
      </c>
      <c r="AG2813" s="152">
        <v>7.141</v>
      </c>
      <c r="AH2813" s="152">
        <v>6.2119999999999997</v>
      </c>
      <c r="AI2813" s="152">
        <v>8.6050000000000004</v>
      </c>
      <c r="AJ2813" s="152">
        <v>7.5140000000000002</v>
      </c>
      <c r="AK2813" s="152">
        <v>7.4139999999999997</v>
      </c>
      <c r="AL2813" s="152" t="e">
        <f t="shared" si="503"/>
        <v>#N/A</v>
      </c>
      <c r="AM2813" s="152" t="e">
        <f t="shared" si="504"/>
        <v>#N/A</v>
      </c>
      <c r="AN2813" s="152" t="e">
        <f>NA()</f>
        <v>#N/A</v>
      </c>
      <c r="AO2813" s="152" t="e">
        <f>NA()</f>
        <v>#N/A</v>
      </c>
      <c r="AP2813" s="152">
        <f t="shared" si="510"/>
        <v>7.4301000000000004</v>
      </c>
      <c r="AQ2813" s="152"/>
      <c r="AR2813" s="152"/>
      <c r="AS2813" s="153">
        <f t="shared" ref="AS2813:AS2818" si="519">ROUNDUP(B2813-DATE(YEAR(B2813),1,1),0)</f>
        <v>241</v>
      </c>
      <c r="AT2813" s="153">
        <f t="shared" si="492"/>
        <v>0</v>
      </c>
      <c r="AU2813" s="153">
        <f t="shared" si="493"/>
        <v>0</v>
      </c>
      <c r="AV2813" s="153">
        <f t="shared" si="494"/>
        <v>1</v>
      </c>
      <c r="BA2813">
        <f t="shared" ref="BA2813:BA2818" si="520">DAY(C2813)</f>
        <v>28</v>
      </c>
    </row>
    <row r="2814" spans="2:53" x14ac:dyDescent="0.25">
      <c r="B2814" s="155">
        <f t="shared" si="507"/>
        <v>45533.999305555553</v>
      </c>
      <c r="C2814" s="155">
        <f t="shared" si="497"/>
        <v>45533.999305555553</v>
      </c>
      <c r="D2814" s="152">
        <f t="shared" si="500"/>
        <v>7.141</v>
      </c>
      <c r="E2814" s="152"/>
      <c r="F2814" s="152"/>
      <c r="G2814" s="152"/>
      <c r="H2814" s="152" t="e">
        <f t="shared" si="501"/>
        <v>#N/A</v>
      </c>
      <c r="I2814" s="152"/>
      <c r="J2814" s="152" t="e">
        <f t="shared" si="502"/>
        <v>#N/A</v>
      </c>
      <c r="K2814" s="152"/>
      <c r="L2814" s="152"/>
      <c r="M2814" s="152"/>
      <c r="N2814" s="152"/>
      <c r="O2814" s="152"/>
      <c r="P2814" s="152"/>
      <c r="Q2814" s="152"/>
      <c r="R2814" s="152"/>
      <c r="S2814" s="152"/>
      <c r="T2814" s="153" cm="1">
        <f t="array" ref="T2814">MATCH(1,(TDU_Info!$C$5:$C$111=$T$6)*(TDU_Info!$B$5:$B$111&lt;=$B2814),0)</f>
        <v>81</v>
      </c>
      <c r="U2814" s="152">
        <f>100*(INDEX(TDU_Info!$E$5:$E$111,$T2814)/T$11+INDEX(TDU_Info!$F$5:$F$111,$T2814))</f>
        <v>4.849899999999999</v>
      </c>
      <c r="V2814" s="152">
        <v>6.085</v>
      </c>
      <c r="W2814" s="152">
        <v>8.9120000000000008</v>
      </c>
      <c r="X2814" s="152">
        <v>7.3</v>
      </c>
      <c r="Y2814" s="152">
        <v>7.2830000000000004</v>
      </c>
      <c r="Z2814" s="152">
        <v>6.4580000000000002</v>
      </c>
      <c r="AA2814" s="152">
        <v>9.19</v>
      </c>
      <c r="AB2814" s="152">
        <v>7.6</v>
      </c>
      <c r="AC2814" s="152">
        <v>7.556</v>
      </c>
      <c r="AD2814" s="152">
        <v>5.8390000000000004</v>
      </c>
      <c r="AE2814" s="152">
        <v>8.0660000000000007</v>
      </c>
      <c r="AF2814" s="152">
        <v>7.141</v>
      </c>
      <c r="AG2814" s="152">
        <v>7.141</v>
      </c>
      <c r="AH2814" s="152">
        <v>6.2119999999999997</v>
      </c>
      <c r="AI2814" s="152">
        <v>8.6050000000000004</v>
      </c>
      <c r="AJ2814" s="152">
        <v>7.5140000000000002</v>
      </c>
      <c r="AK2814" s="152">
        <v>7.4139999999999997</v>
      </c>
      <c r="AL2814" s="152" t="e">
        <f t="shared" si="503"/>
        <v>#N/A</v>
      </c>
      <c r="AM2814" s="152" t="e">
        <f t="shared" si="504"/>
        <v>#N/A</v>
      </c>
      <c r="AN2814" s="152" t="e">
        <f>NA()</f>
        <v>#N/A</v>
      </c>
      <c r="AO2814" s="152" t="e">
        <f>NA()</f>
        <v>#N/A</v>
      </c>
      <c r="AP2814" s="152">
        <f t="shared" si="510"/>
        <v>7.4301000000000004</v>
      </c>
      <c r="AQ2814" s="152"/>
      <c r="AR2814" s="152"/>
      <c r="AS2814" s="153">
        <f t="shared" si="519"/>
        <v>242</v>
      </c>
      <c r="AT2814" s="153">
        <f t="shared" si="492"/>
        <v>0</v>
      </c>
      <c r="AU2814" s="153">
        <f t="shared" si="493"/>
        <v>0</v>
      </c>
      <c r="AV2814" s="153">
        <f t="shared" si="494"/>
        <v>1</v>
      </c>
      <c r="BA2814">
        <f t="shared" si="520"/>
        <v>29</v>
      </c>
    </row>
    <row r="2815" spans="2:53" x14ac:dyDescent="0.25">
      <c r="B2815" s="155">
        <f t="shared" si="507"/>
        <v>45534.999305555553</v>
      </c>
      <c r="C2815" s="155">
        <f t="shared" si="497"/>
        <v>45534.999305555553</v>
      </c>
      <c r="D2815" s="152">
        <f t="shared" si="500"/>
        <v>7.0410000000000004</v>
      </c>
      <c r="E2815" s="152"/>
      <c r="F2815" s="152"/>
      <c r="G2815" s="152"/>
      <c r="H2815" s="152" t="e">
        <f t="shared" si="501"/>
        <v>#N/A</v>
      </c>
      <c r="I2815" s="152"/>
      <c r="J2815" s="152" t="e">
        <f t="shared" si="502"/>
        <v>#N/A</v>
      </c>
      <c r="K2815" s="152"/>
      <c r="L2815" s="152"/>
      <c r="M2815" s="152"/>
      <c r="N2815" s="152"/>
      <c r="O2815" s="152"/>
      <c r="P2815" s="152"/>
      <c r="Q2815" s="152"/>
      <c r="R2815" s="152"/>
      <c r="S2815" s="152"/>
      <c r="T2815" s="153" cm="1">
        <f t="array" ref="T2815">MATCH(1,(TDU_Info!$C$5:$C$111=$T$6)*(TDU_Info!$B$5:$B$111&lt;=$B2815),0)</f>
        <v>81</v>
      </c>
      <c r="U2815" s="152">
        <f>100*(INDEX(TDU_Info!$E$5:$E$111,$T2815)/T$11+INDEX(TDU_Info!$F$5:$F$111,$T2815))</f>
        <v>4.849899999999999</v>
      </c>
      <c r="V2815" s="152">
        <v>5.6849999999999996</v>
      </c>
      <c r="W2815" s="152">
        <v>8.9120000000000008</v>
      </c>
      <c r="X2815" s="152">
        <v>7.2</v>
      </c>
      <c r="Y2815" s="152">
        <v>7.2830000000000004</v>
      </c>
      <c r="Z2815" s="152">
        <v>5.9580000000000002</v>
      </c>
      <c r="AA2815" s="152">
        <v>9.09</v>
      </c>
      <c r="AB2815" s="152">
        <v>7.5</v>
      </c>
      <c r="AC2815" s="152">
        <v>7.4560000000000004</v>
      </c>
      <c r="AD2815" s="152">
        <v>5.4390000000000001</v>
      </c>
      <c r="AE2815" s="152">
        <v>8.0660000000000007</v>
      </c>
      <c r="AF2815" s="152">
        <v>7.0410000000000004</v>
      </c>
      <c r="AG2815" s="152">
        <v>7.0410000000000004</v>
      </c>
      <c r="AH2815" s="152">
        <v>5.7119999999999997</v>
      </c>
      <c r="AI2815" s="152">
        <v>8.5050000000000008</v>
      </c>
      <c r="AJ2815" s="152">
        <v>7.3140000000000001</v>
      </c>
      <c r="AK2815" s="152">
        <v>7.2140000000000004</v>
      </c>
      <c r="AL2815" s="152" t="e">
        <f t="shared" si="503"/>
        <v>#N/A</v>
      </c>
      <c r="AM2815" s="152" t="e">
        <f t="shared" si="504"/>
        <v>#N/A</v>
      </c>
      <c r="AN2815" s="152" t="e">
        <f>NA()</f>
        <v>#N/A</v>
      </c>
      <c r="AO2815" s="152" t="e">
        <f>NA()</f>
        <v>#N/A</v>
      </c>
      <c r="AP2815" s="152">
        <f t="shared" si="510"/>
        <v>7.4301000000000004</v>
      </c>
      <c r="AQ2815" s="152"/>
      <c r="AR2815" s="152"/>
      <c r="AS2815" s="153">
        <f t="shared" si="519"/>
        <v>243</v>
      </c>
      <c r="AT2815" s="153">
        <f t="shared" si="492"/>
        <v>0</v>
      </c>
      <c r="AU2815" s="153">
        <f t="shared" si="493"/>
        <v>0</v>
      </c>
      <c r="AV2815" s="153">
        <f t="shared" si="494"/>
        <v>1</v>
      </c>
      <c r="BA2815">
        <f t="shared" si="520"/>
        <v>30</v>
      </c>
    </row>
    <row r="2816" spans="2:53" x14ac:dyDescent="0.25">
      <c r="B2816" s="155">
        <f t="shared" si="507"/>
        <v>45535.999305555553</v>
      </c>
      <c r="C2816" s="155">
        <f t="shared" si="497"/>
        <v>45535.999305555553</v>
      </c>
      <c r="D2816" s="152">
        <f t="shared" si="500"/>
        <v>7.0410000000000004</v>
      </c>
      <c r="E2816" s="152"/>
      <c r="F2816" s="152"/>
      <c r="G2816" s="152"/>
      <c r="H2816" s="152" t="e">
        <f t="shared" si="501"/>
        <v>#N/A</v>
      </c>
      <c r="I2816" s="152"/>
      <c r="J2816" s="152" t="e">
        <f t="shared" si="502"/>
        <v>#N/A</v>
      </c>
      <c r="K2816" s="152"/>
      <c r="L2816" s="152"/>
      <c r="M2816" s="152"/>
      <c r="N2816" s="152"/>
      <c r="O2816" s="152"/>
      <c r="P2816" s="152"/>
      <c r="Q2816" s="152"/>
      <c r="R2816" s="152"/>
      <c r="S2816" s="152"/>
      <c r="T2816" s="153" cm="1">
        <f t="array" ref="T2816">MATCH(1,(TDU_Info!$C$5:$C$111=$T$6)*(TDU_Info!$B$5:$B$111&lt;=$B2816),0)</f>
        <v>81</v>
      </c>
      <c r="U2816" s="152">
        <f>100*(INDEX(TDU_Info!$E$5:$E$111,$T2816)/T$11+INDEX(TDU_Info!$F$5:$F$111,$T2816))</f>
        <v>4.849899999999999</v>
      </c>
      <c r="V2816" s="152">
        <v>5.6849999999999996</v>
      </c>
      <c r="W2816" s="152">
        <v>8.9120000000000008</v>
      </c>
      <c r="X2816" s="152">
        <v>7.2</v>
      </c>
      <c r="Y2816" s="152">
        <v>7.2830000000000004</v>
      </c>
      <c r="Z2816" s="152">
        <v>5.9580000000000002</v>
      </c>
      <c r="AA2816" s="152">
        <v>9.09</v>
      </c>
      <c r="AB2816" s="152">
        <v>7.5</v>
      </c>
      <c r="AC2816" s="152">
        <v>7.4560000000000004</v>
      </c>
      <c r="AD2816" s="152">
        <v>5.4390000000000001</v>
      </c>
      <c r="AE2816" s="152">
        <v>8.0660000000000007</v>
      </c>
      <c r="AF2816" s="152">
        <v>7.0410000000000004</v>
      </c>
      <c r="AG2816" s="152">
        <v>7.0410000000000004</v>
      </c>
      <c r="AH2816" s="152">
        <v>5.7119999999999997</v>
      </c>
      <c r="AI2816" s="152">
        <v>8.5050000000000008</v>
      </c>
      <c r="AJ2816" s="152">
        <v>7.3140000000000001</v>
      </c>
      <c r="AK2816" s="152">
        <v>7.2140000000000004</v>
      </c>
      <c r="AL2816" s="152" t="e">
        <f t="shared" si="503"/>
        <v>#N/A</v>
      </c>
      <c r="AM2816" s="152" t="e">
        <f t="shared" si="504"/>
        <v>#N/A</v>
      </c>
      <c r="AN2816" s="152" t="e">
        <f>NA()</f>
        <v>#N/A</v>
      </c>
      <c r="AO2816" s="152" t="e">
        <f>NA()</f>
        <v>#N/A</v>
      </c>
      <c r="AP2816" s="152">
        <f t="shared" si="510"/>
        <v>7.4301000000000004</v>
      </c>
      <c r="AQ2816" s="152"/>
      <c r="AR2816" s="152"/>
      <c r="AS2816" s="153">
        <f t="shared" si="519"/>
        <v>244</v>
      </c>
      <c r="AT2816" s="153">
        <f t="shared" si="492"/>
        <v>0</v>
      </c>
      <c r="AU2816" s="153">
        <f t="shared" si="493"/>
        <v>0</v>
      </c>
      <c r="AV2816" s="153">
        <f t="shared" si="494"/>
        <v>1</v>
      </c>
      <c r="BA2816">
        <f t="shared" si="520"/>
        <v>31</v>
      </c>
    </row>
    <row r="2817" spans="2:53" x14ac:dyDescent="0.25">
      <c r="B2817" s="155">
        <f t="shared" si="507"/>
        <v>45536.999305555553</v>
      </c>
      <c r="C2817" s="155">
        <f t="shared" si="497"/>
        <v>45536.999305555553</v>
      </c>
      <c r="D2817" s="152">
        <f t="shared" si="500"/>
        <v>7.0410000000000004</v>
      </c>
      <c r="E2817" s="152"/>
      <c r="F2817" s="152"/>
      <c r="G2817" s="152"/>
      <c r="H2817" s="152" t="e">
        <f t="shared" si="501"/>
        <v>#N/A</v>
      </c>
      <c r="I2817" s="152"/>
      <c r="J2817" s="152" t="e">
        <f t="shared" si="502"/>
        <v>#N/A</v>
      </c>
      <c r="K2817" s="152"/>
      <c r="L2817" s="152"/>
      <c r="M2817" s="152"/>
      <c r="N2817" s="152"/>
      <c r="O2817" s="152"/>
      <c r="P2817" s="152"/>
      <c r="Q2817" s="152"/>
      <c r="R2817" s="152"/>
      <c r="S2817" s="152"/>
      <c r="T2817" s="153" cm="1">
        <f t="array" ref="T2817">MATCH(1,(TDU_Info!$C$5:$C$111=$T$6)*(TDU_Info!$B$5:$B$111&lt;=$B2817),0)</f>
        <v>80</v>
      </c>
      <c r="U2817" s="152">
        <f>100*(INDEX(TDU_Info!$E$5:$E$111,$T2817)/T$11+INDEX(TDU_Info!$F$5:$F$111,$T2817))</f>
        <v>5.4007999999999994</v>
      </c>
      <c r="V2817" s="152">
        <v>5.6849999999999996</v>
      </c>
      <c r="W2817" s="152">
        <v>8.9120000000000008</v>
      </c>
      <c r="X2817" s="152">
        <v>7.2</v>
      </c>
      <c r="Y2817" s="152">
        <v>7.2830000000000004</v>
      </c>
      <c r="Z2817" s="152">
        <v>5.9580000000000002</v>
      </c>
      <c r="AA2817" s="152">
        <v>9.09</v>
      </c>
      <c r="AB2817" s="152">
        <v>7.5</v>
      </c>
      <c r="AC2817" s="152">
        <v>7.4560000000000004</v>
      </c>
      <c r="AD2817" s="152">
        <v>5.4390000000000001</v>
      </c>
      <c r="AE2817" s="152">
        <v>8.0660000000000007</v>
      </c>
      <c r="AF2817" s="152">
        <v>7.0410000000000004</v>
      </c>
      <c r="AG2817" s="152">
        <v>7.0410000000000004</v>
      </c>
      <c r="AH2817" s="152">
        <v>5.7119999999999997</v>
      </c>
      <c r="AI2817" s="152">
        <v>8.5050000000000008</v>
      </c>
      <c r="AJ2817" s="152">
        <v>7.3140000000000001</v>
      </c>
      <c r="AK2817" s="152">
        <v>7.2140000000000004</v>
      </c>
      <c r="AL2817" s="152" t="e">
        <f t="shared" si="503"/>
        <v>#N/A</v>
      </c>
      <c r="AM2817" s="152" t="e">
        <f t="shared" si="504"/>
        <v>#N/A</v>
      </c>
      <c r="AN2817" s="152" t="e">
        <f>NA()</f>
        <v>#N/A</v>
      </c>
      <c r="AO2817" s="152" t="e">
        <f>NA()</f>
        <v>#N/A</v>
      </c>
      <c r="AP2817" s="152" t="e">
        <f t="shared" si="510"/>
        <v>#N/A</v>
      </c>
      <c r="AQ2817" s="152"/>
      <c r="AR2817" s="152"/>
      <c r="AS2817" s="153">
        <f t="shared" si="519"/>
        <v>245</v>
      </c>
      <c r="AT2817" s="153">
        <f t="shared" si="492"/>
        <v>0</v>
      </c>
      <c r="AU2817" s="153">
        <f t="shared" si="493"/>
        <v>1</v>
      </c>
      <c r="AV2817" s="153">
        <f t="shared" si="494"/>
        <v>0</v>
      </c>
      <c r="BA2817">
        <f t="shared" si="520"/>
        <v>1</v>
      </c>
    </row>
    <row r="2818" spans="2:53" x14ac:dyDescent="0.25">
      <c r="B2818" s="155">
        <f t="shared" si="507"/>
        <v>45537.999305555553</v>
      </c>
      <c r="C2818" s="155">
        <f t="shared" si="497"/>
        <v>45537.999305555553</v>
      </c>
      <c r="D2818" s="152">
        <f t="shared" si="500"/>
        <v>7.0410000000000004</v>
      </c>
      <c r="E2818" s="152"/>
      <c r="F2818" s="152"/>
      <c r="G2818" s="152"/>
      <c r="H2818" s="152" t="e">
        <f t="shared" si="501"/>
        <v>#N/A</v>
      </c>
      <c r="I2818" s="152"/>
      <c r="J2818" s="152" t="e">
        <f t="shared" si="502"/>
        <v>#N/A</v>
      </c>
      <c r="K2818" s="152"/>
      <c r="L2818" s="152"/>
      <c r="M2818" s="152"/>
      <c r="N2818" s="152"/>
      <c r="O2818" s="152"/>
      <c r="P2818" s="152"/>
      <c r="Q2818" s="152"/>
      <c r="R2818" s="152"/>
      <c r="S2818" s="152"/>
      <c r="T2818" s="153" cm="1">
        <f t="array" ref="T2818">MATCH(1,(TDU_Info!$C$5:$C$111=$T$6)*(TDU_Info!$B$5:$B$111&lt;=$B2818),0)</f>
        <v>80</v>
      </c>
      <c r="U2818" s="152">
        <f>100*(INDEX(TDU_Info!$E$5:$E$111,$T2818)/T$11+INDEX(TDU_Info!$F$5:$F$111,$T2818))</f>
        <v>5.4007999999999994</v>
      </c>
      <c r="V2818" s="152">
        <v>5.6849999999999996</v>
      </c>
      <c r="W2818" s="152">
        <v>8.9120000000000008</v>
      </c>
      <c r="X2818" s="152">
        <v>7.2</v>
      </c>
      <c r="Y2818" s="152">
        <v>7.2830000000000004</v>
      </c>
      <c r="Z2818" s="152">
        <v>5.9580000000000002</v>
      </c>
      <c r="AA2818" s="152">
        <v>9.09</v>
      </c>
      <c r="AB2818" s="152">
        <v>7.5</v>
      </c>
      <c r="AC2818" s="152">
        <v>7.4560000000000004</v>
      </c>
      <c r="AD2818" s="152">
        <v>5.4390000000000001</v>
      </c>
      <c r="AE2818" s="152">
        <v>8.0660000000000007</v>
      </c>
      <c r="AF2818" s="152">
        <v>7.0410000000000004</v>
      </c>
      <c r="AG2818" s="152">
        <v>7.0410000000000004</v>
      </c>
      <c r="AH2818" s="152">
        <v>5.7119999999999997</v>
      </c>
      <c r="AI2818" s="152">
        <v>8.5050000000000008</v>
      </c>
      <c r="AJ2818" s="152">
        <v>7.3140000000000001</v>
      </c>
      <c r="AK2818" s="152">
        <v>7.2140000000000004</v>
      </c>
      <c r="AL2818" s="152" t="e">
        <f t="shared" si="503"/>
        <v>#N/A</v>
      </c>
      <c r="AM2818" s="152" t="e">
        <f t="shared" si="504"/>
        <v>#N/A</v>
      </c>
      <c r="AN2818" s="152" t="e">
        <f>NA()</f>
        <v>#N/A</v>
      </c>
      <c r="AO2818" s="152" t="e">
        <f>NA()</f>
        <v>#N/A</v>
      </c>
      <c r="AP2818" s="152">
        <f t="shared" si="510"/>
        <v>6.8792</v>
      </c>
      <c r="AQ2818" s="152"/>
      <c r="AR2818" s="152"/>
      <c r="AS2818" s="153">
        <f t="shared" si="519"/>
        <v>246</v>
      </c>
      <c r="AT2818" s="153">
        <f t="shared" si="492"/>
        <v>0</v>
      </c>
      <c r="AU2818" s="153">
        <f t="shared" si="493"/>
        <v>1</v>
      </c>
      <c r="AV2818" s="153">
        <f t="shared" si="494"/>
        <v>0</v>
      </c>
      <c r="BA2818">
        <f t="shared" si="520"/>
        <v>2</v>
      </c>
    </row>
    <row r="2819" spans="2:53" x14ac:dyDescent="0.25">
      <c r="B2819" s="155">
        <f t="shared" si="507"/>
        <v>45538.999305555553</v>
      </c>
      <c r="C2819" s="155">
        <f t="shared" si="497"/>
        <v>45538.999305555553</v>
      </c>
      <c r="D2819" s="152">
        <f t="shared" si="500"/>
        <v>7.09</v>
      </c>
      <c r="E2819" s="152"/>
      <c r="F2819" s="152"/>
      <c r="G2819" s="152"/>
      <c r="H2819" s="152" t="e">
        <f t="shared" si="501"/>
        <v>#N/A</v>
      </c>
      <c r="I2819" s="152"/>
      <c r="J2819" s="152" t="e">
        <f t="shared" si="502"/>
        <v>#N/A</v>
      </c>
      <c r="K2819" s="152"/>
      <c r="L2819" s="152"/>
      <c r="M2819" s="152"/>
      <c r="N2819" s="152"/>
      <c r="O2819" s="152"/>
      <c r="P2819" s="152"/>
      <c r="Q2819" s="152"/>
      <c r="R2819" s="152"/>
      <c r="S2819" s="152"/>
      <c r="T2819" s="153" cm="1">
        <f t="array" ref="T2819">MATCH(1,(TDU_Info!$C$5:$C$111=$T$6)*(TDU_Info!$B$5:$B$111&lt;=$B2819),0)</f>
        <v>80</v>
      </c>
      <c r="U2819" s="152">
        <f>100*(INDEX(TDU_Info!$E$5:$E$111,$T2819)/T$11+INDEX(TDU_Info!$F$5:$F$111,$T2819))</f>
        <v>5.4007999999999994</v>
      </c>
      <c r="V2819" s="152">
        <v>4.7990000000000004</v>
      </c>
      <c r="W2819" s="152">
        <v>8.4190000000000005</v>
      </c>
      <c r="X2819" s="152">
        <v>7.18</v>
      </c>
      <c r="Y2819" s="152">
        <v>7.2320000000000002</v>
      </c>
      <c r="Z2819" s="152">
        <v>4.9569999999999999</v>
      </c>
      <c r="AA2819" s="152">
        <v>8.52</v>
      </c>
      <c r="AB2819" s="152">
        <v>7.1609999999999996</v>
      </c>
      <c r="AC2819" s="152">
        <v>7.2610000000000001</v>
      </c>
      <c r="AD2819" s="152">
        <v>4.7880000000000003</v>
      </c>
      <c r="AE2819" s="152">
        <v>8.0660000000000007</v>
      </c>
      <c r="AF2819" s="152">
        <v>7.09</v>
      </c>
      <c r="AG2819" s="152">
        <v>7.19</v>
      </c>
      <c r="AH2819" s="152">
        <v>4.7110000000000003</v>
      </c>
      <c r="AI2819" s="152">
        <v>8.5050000000000008</v>
      </c>
      <c r="AJ2819" s="152">
        <v>6.9130000000000003</v>
      </c>
      <c r="AK2819" s="152">
        <v>7.0129999999999999</v>
      </c>
      <c r="AL2819" s="152" t="e">
        <f t="shared" si="503"/>
        <v>#N/A</v>
      </c>
      <c r="AM2819" s="152" t="e">
        <f t="shared" si="504"/>
        <v>#N/A</v>
      </c>
      <c r="AN2819" s="152" t="e">
        <f>NA()</f>
        <v>#N/A</v>
      </c>
      <c r="AO2819" s="152" t="e">
        <f>NA()</f>
        <v>#N/A</v>
      </c>
      <c r="AP2819" s="152">
        <f t="shared" si="510"/>
        <v>6.8792</v>
      </c>
      <c r="AQ2819" s="152"/>
      <c r="AR2819" s="152"/>
      <c r="AS2819" s="153">
        <f t="shared" ref="AS2819:AS2849" si="521">ROUNDUP(B2819-DATE(YEAR(B2819),1,1),0)</f>
        <v>247</v>
      </c>
      <c r="AT2819" s="153">
        <f t="shared" si="492"/>
        <v>0</v>
      </c>
      <c r="AU2819" s="153">
        <f t="shared" si="493"/>
        <v>1</v>
      </c>
      <c r="AV2819" s="153">
        <f t="shared" si="494"/>
        <v>0</v>
      </c>
      <c r="BA2819">
        <f t="shared" ref="BA2819:BA2849" si="522">DAY(C2819)</f>
        <v>3</v>
      </c>
    </row>
    <row r="2820" spans="2:53" x14ac:dyDescent="0.25">
      <c r="B2820" s="155">
        <f t="shared" si="507"/>
        <v>45539.999305555553</v>
      </c>
      <c r="C2820" s="155">
        <f t="shared" si="497"/>
        <v>45539.999305555553</v>
      </c>
      <c r="D2820" s="152">
        <f t="shared" si="500"/>
        <v>7</v>
      </c>
      <c r="E2820" s="152"/>
      <c r="F2820" s="152"/>
      <c r="G2820" s="152"/>
      <c r="H2820" s="152" t="e">
        <f t="shared" si="501"/>
        <v>#N/A</v>
      </c>
      <c r="I2820" s="152"/>
      <c r="J2820" s="152" t="e">
        <f t="shared" si="502"/>
        <v>#N/A</v>
      </c>
      <c r="K2820" s="152"/>
      <c r="L2820" s="152"/>
      <c r="M2820" s="152"/>
      <c r="N2820" s="152"/>
      <c r="O2820" s="152"/>
      <c r="P2820" s="152"/>
      <c r="Q2820" s="152"/>
      <c r="R2820" s="152"/>
      <c r="S2820" s="152"/>
      <c r="T2820" s="153" cm="1">
        <f t="array" ref="T2820">MATCH(1,(TDU_Info!$C$5:$C$111=$T$6)*(TDU_Info!$B$5:$B$111&lt;=$B2820),0)</f>
        <v>80</v>
      </c>
      <c r="U2820" s="152">
        <f>100*(INDEX(TDU_Info!$E$5:$E$111,$T2820)/T$11+INDEX(TDU_Info!$F$5:$F$111,$T2820))</f>
        <v>5.4007999999999994</v>
      </c>
      <c r="V2820" s="152">
        <v>4.7990000000000004</v>
      </c>
      <c r="W2820" s="152">
        <v>8.4190000000000005</v>
      </c>
      <c r="X2820" s="152">
        <v>7</v>
      </c>
      <c r="Y2820" s="152">
        <v>7.032</v>
      </c>
      <c r="Z2820" s="152">
        <v>4.9569999999999999</v>
      </c>
      <c r="AA2820" s="152">
        <v>8.4600000000000009</v>
      </c>
      <c r="AB2820" s="152">
        <v>7.1550000000000002</v>
      </c>
      <c r="AC2820" s="152">
        <v>7.1550000000000002</v>
      </c>
      <c r="AD2820" s="152">
        <v>4.7880000000000003</v>
      </c>
      <c r="AE2820" s="152">
        <v>7.6159999999999997</v>
      </c>
      <c r="AF2820" s="152">
        <v>7</v>
      </c>
      <c r="AG2820" s="152">
        <v>7.032</v>
      </c>
      <c r="AH2820" s="152">
        <v>4.7110000000000003</v>
      </c>
      <c r="AI2820" s="152">
        <v>7.875</v>
      </c>
      <c r="AJ2820" s="152">
        <v>6.9130000000000003</v>
      </c>
      <c r="AK2820" s="152">
        <v>7.0129999999999999</v>
      </c>
      <c r="AL2820" s="152" t="e">
        <f t="shared" si="503"/>
        <v>#N/A</v>
      </c>
      <c r="AM2820" s="152" t="e">
        <f t="shared" si="504"/>
        <v>#N/A</v>
      </c>
      <c r="AN2820" s="152" t="e">
        <f>NA()</f>
        <v>#N/A</v>
      </c>
      <c r="AO2820" s="152" t="e">
        <f>NA()</f>
        <v>#N/A</v>
      </c>
      <c r="AP2820" s="152">
        <f t="shared" si="510"/>
        <v>6.8792</v>
      </c>
      <c r="AQ2820" s="152"/>
      <c r="AR2820" s="152"/>
      <c r="AS2820" s="153">
        <f t="shared" si="521"/>
        <v>248</v>
      </c>
      <c r="AT2820" s="153">
        <f t="shared" si="492"/>
        <v>0</v>
      </c>
      <c r="AU2820" s="153">
        <f t="shared" si="493"/>
        <v>1</v>
      </c>
      <c r="AV2820" s="153">
        <f t="shared" si="494"/>
        <v>0</v>
      </c>
      <c r="BA2820">
        <f t="shared" si="522"/>
        <v>4</v>
      </c>
    </row>
    <row r="2821" spans="2:53" x14ac:dyDescent="0.25">
      <c r="B2821" s="155">
        <f t="shared" si="507"/>
        <v>45540.999305555553</v>
      </c>
      <c r="C2821" s="155">
        <f t="shared" si="497"/>
        <v>45540.999305555553</v>
      </c>
      <c r="D2821" s="152">
        <f t="shared" si="500"/>
        <v>6.79</v>
      </c>
      <c r="E2821" s="152"/>
      <c r="F2821" s="152"/>
      <c r="G2821" s="152"/>
      <c r="H2821" s="152" t="e">
        <f t="shared" si="501"/>
        <v>#N/A</v>
      </c>
      <c r="I2821" s="152"/>
      <c r="J2821" s="152" t="e">
        <f t="shared" si="502"/>
        <v>#N/A</v>
      </c>
      <c r="K2821" s="152"/>
      <c r="L2821" s="152"/>
      <c r="M2821" s="152"/>
      <c r="N2821" s="152"/>
      <c r="O2821" s="152"/>
      <c r="P2821" s="152"/>
      <c r="Q2821" s="152"/>
      <c r="R2821" s="152"/>
      <c r="S2821" s="152"/>
      <c r="T2821" s="153" cm="1">
        <f t="array" ref="T2821">MATCH(1,(TDU_Info!$C$5:$C$111=$T$6)*(TDU_Info!$B$5:$B$111&lt;=$B2821),0)</f>
        <v>80</v>
      </c>
      <c r="U2821" s="152">
        <f>100*(INDEX(TDU_Info!$E$5:$E$111,$T2821)/T$11+INDEX(TDU_Info!$F$5:$F$111,$T2821))</f>
        <v>5.4007999999999994</v>
      </c>
      <c r="V2821" s="152">
        <v>4.734</v>
      </c>
      <c r="W2821" s="152">
        <v>8.4190000000000005</v>
      </c>
      <c r="X2821" s="152">
        <v>6.9880000000000004</v>
      </c>
      <c r="Y2821" s="152">
        <v>6.9320000000000004</v>
      </c>
      <c r="Z2821" s="152">
        <v>4.9980000000000002</v>
      </c>
      <c r="AA2821" s="152">
        <v>8.4600000000000009</v>
      </c>
      <c r="AB2821" s="152">
        <v>7.1</v>
      </c>
      <c r="AC2821" s="152">
        <v>7.0549999999999997</v>
      </c>
      <c r="AD2821" s="152">
        <v>4.4880000000000004</v>
      </c>
      <c r="AE2821" s="152">
        <v>7.6159999999999997</v>
      </c>
      <c r="AF2821" s="152">
        <v>6.79</v>
      </c>
      <c r="AG2821" s="152">
        <v>6.9320000000000004</v>
      </c>
      <c r="AH2821" s="152">
        <v>4.8109999999999999</v>
      </c>
      <c r="AI2821" s="152">
        <v>7.875</v>
      </c>
      <c r="AJ2821" s="152">
        <v>6.9130000000000003</v>
      </c>
      <c r="AK2821" s="152">
        <v>7.0549999999999997</v>
      </c>
      <c r="AL2821" s="152" t="e">
        <f t="shared" si="503"/>
        <v>#N/A</v>
      </c>
      <c r="AM2821" s="152" t="e">
        <f t="shared" si="504"/>
        <v>#N/A</v>
      </c>
      <c r="AN2821" s="152" t="e">
        <f>NA()</f>
        <v>#N/A</v>
      </c>
      <c r="AO2821" s="152" t="e">
        <f>NA()</f>
        <v>#N/A</v>
      </c>
      <c r="AP2821" s="152">
        <f t="shared" si="510"/>
        <v>6.8792</v>
      </c>
      <c r="AQ2821" s="152"/>
      <c r="AR2821" s="152"/>
      <c r="AS2821" s="153">
        <f t="shared" si="521"/>
        <v>249</v>
      </c>
      <c r="AT2821" s="153">
        <f t="shared" si="492"/>
        <v>0</v>
      </c>
      <c r="AU2821" s="153">
        <f t="shared" si="493"/>
        <v>1</v>
      </c>
      <c r="AV2821" s="153">
        <f t="shared" si="494"/>
        <v>0</v>
      </c>
      <c r="BA2821">
        <f t="shared" si="522"/>
        <v>5</v>
      </c>
    </row>
    <row r="2822" spans="2:53" x14ac:dyDescent="0.25">
      <c r="B2822" s="155">
        <f t="shared" si="507"/>
        <v>45541.999305555553</v>
      </c>
      <c r="C2822" s="155">
        <f t="shared" si="497"/>
        <v>45541.999305555553</v>
      </c>
      <c r="D2822" s="152">
        <f t="shared" si="500"/>
        <v>6.79</v>
      </c>
      <c r="E2822" s="152"/>
      <c r="F2822" s="152"/>
      <c r="G2822" s="152"/>
      <c r="H2822" s="152" t="e">
        <f t="shared" si="501"/>
        <v>#N/A</v>
      </c>
      <c r="I2822" s="152"/>
      <c r="J2822" s="152" t="e">
        <f t="shared" si="502"/>
        <v>#N/A</v>
      </c>
      <c r="K2822" s="152"/>
      <c r="L2822" s="152"/>
      <c r="M2822" s="152"/>
      <c r="N2822" s="152"/>
      <c r="O2822" s="152"/>
      <c r="P2822" s="152"/>
      <c r="Q2822" s="152"/>
      <c r="R2822" s="152"/>
      <c r="S2822" s="152"/>
      <c r="T2822" s="153" cm="1">
        <f t="array" ref="T2822">MATCH(1,(TDU_Info!$C$5:$C$111=$T$6)*(TDU_Info!$B$5:$B$111&lt;=$B2822),0)</f>
        <v>80</v>
      </c>
      <c r="U2822" s="152">
        <f>100*(INDEX(TDU_Info!$E$5:$E$111,$T2822)/T$11+INDEX(TDU_Info!$F$5:$F$111,$T2822))</f>
        <v>5.4007999999999994</v>
      </c>
      <c r="V2822" s="152">
        <v>4.734</v>
      </c>
      <c r="W2822" s="152">
        <v>8.4190000000000005</v>
      </c>
      <c r="X2822" s="152">
        <v>6.9880000000000004</v>
      </c>
      <c r="Y2822" s="152">
        <v>6.9320000000000004</v>
      </c>
      <c r="Z2822" s="152">
        <v>4.9980000000000002</v>
      </c>
      <c r="AA2822" s="152">
        <v>8.4600000000000009</v>
      </c>
      <c r="AB2822" s="152">
        <v>7.1</v>
      </c>
      <c r="AC2822" s="152">
        <v>7.0549999999999997</v>
      </c>
      <c r="AD2822" s="152">
        <v>4.4880000000000004</v>
      </c>
      <c r="AE2822" s="152">
        <v>7.6159999999999997</v>
      </c>
      <c r="AF2822" s="152">
        <v>6.79</v>
      </c>
      <c r="AG2822" s="152">
        <v>6.9320000000000004</v>
      </c>
      <c r="AH2822" s="152">
        <v>4.8109999999999999</v>
      </c>
      <c r="AI2822" s="152">
        <v>7.875</v>
      </c>
      <c r="AJ2822" s="152">
        <v>6.9130000000000003</v>
      </c>
      <c r="AK2822" s="152">
        <v>7.0549999999999997</v>
      </c>
      <c r="AL2822" s="152" t="e">
        <f t="shared" si="503"/>
        <v>#N/A</v>
      </c>
      <c r="AM2822" s="152" t="e">
        <f t="shared" si="504"/>
        <v>#N/A</v>
      </c>
      <c r="AN2822" s="152" t="e">
        <f>NA()</f>
        <v>#N/A</v>
      </c>
      <c r="AO2822" s="152" t="e">
        <f>NA()</f>
        <v>#N/A</v>
      </c>
      <c r="AP2822" s="152">
        <f t="shared" si="510"/>
        <v>6.8792</v>
      </c>
      <c r="AQ2822" s="152"/>
      <c r="AR2822" s="152"/>
      <c r="AS2822" s="153">
        <f t="shared" si="521"/>
        <v>250</v>
      </c>
      <c r="AT2822" s="153">
        <f t="shared" si="492"/>
        <v>0</v>
      </c>
      <c r="AU2822" s="153">
        <f t="shared" si="493"/>
        <v>1</v>
      </c>
      <c r="AV2822" s="153">
        <f t="shared" si="494"/>
        <v>0</v>
      </c>
      <c r="BA2822">
        <f t="shared" si="522"/>
        <v>6</v>
      </c>
    </row>
    <row r="2823" spans="2:53" x14ac:dyDescent="0.25">
      <c r="B2823" s="155">
        <f t="shared" si="507"/>
        <v>45542.999305555553</v>
      </c>
      <c r="C2823" s="155">
        <f t="shared" si="497"/>
        <v>45542.999305555553</v>
      </c>
      <c r="D2823" s="152">
        <f t="shared" si="500"/>
        <v>6.79</v>
      </c>
      <c r="E2823" s="152"/>
      <c r="F2823" s="152"/>
      <c r="G2823" s="152"/>
      <c r="H2823" s="152" t="e">
        <f t="shared" si="501"/>
        <v>#N/A</v>
      </c>
      <c r="I2823" s="152"/>
      <c r="J2823" s="152" t="e">
        <f t="shared" si="502"/>
        <v>#N/A</v>
      </c>
      <c r="K2823" s="152"/>
      <c r="L2823" s="152"/>
      <c r="M2823" s="152"/>
      <c r="N2823" s="152"/>
      <c r="O2823" s="152"/>
      <c r="P2823" s="152"/>
      <c r="Q2823" s="152"/>
      <c r="R2823" s="152"/>
      <c r="S2823" s="152"/>
      <c r="T2823" s="153" cm="1">
        <f t="array" ref="T2823">MATCH(1,(TDU_Info!$C$5:$C$111=$T$6)*(TDU_Info!$B$5:$B$111&lt;=$B2823),0)</f>
        <v>80</v>
      </c>
      <c r="U2823" s="152">
        <f>100*(INDEX(TDU_Info!$E$5:$E$111,$T2823)/T$11+INDEX(TDU_Info!$F$5:$F$111,$T2823))</f>
        <v>5.4007999999999994</v>
      </c>
      <c r="V2823" s="152">
        <v>4.734</v>
      </c>
      <c r="W2823" s="152">
        <v>8.4190000000000005</v>
      </c>
      <c r="X2823" s="152">
        <v>6.9880000000000004</v>
      </c>
      <c r="Y2823" s="152">
        <v>6.9320000000000004</v>
      </c>
      <c r="Z2823" s="152">
        <v>4.9980000000000002</v>
      </c>
      <c r="AA2823" s="152">
        <v>8.4600000000000009</v>
      </c>
      <c r="AB2823" s="152">
        <v>7.1</v>
      </c>
      <c r="AC2823" s="152">
        <v>7.0549999999999997</v>
      </c>
      <c r="AD2823" s="152">
        <v>4.4880000000000004</v>
      </c>
      <c r="AE2823" s="152">
        <v>7.6159999999999997</v>
      </c>
      <c r="AF2823" s="152">
        <v>6.79</v>
      </c>
      <c r="AG2823" s="152">
        <v>6.9320000000000004</v>
      </c>
      <c r="AH2823" s="152">
        <v>4.8109999999999999</v>
      </c>
      <c r="AI2823" s="152">
        <v>7.875</v>
      </c>
      <c r="AJ2823" s="152">
        <v>6.9130000000000003</v>
      </c>
      <c r="AK2823" s="152">
        <v>7.0549999999999997</v>
      </c>
      <c r="AL2823" s="152" t="e">
        <f t="shared" si="503"/>
        <v>#N/A</v>
      </c>
      <c r="AM2823" s="152" t="e">
        <f t="shared" si="504"/>
        <v>#N/A</v>
      </c>
      <c r="AN2823" s="152" t="e">
        <f>NA()</f>
        <v>#N/A</v>
      </c>
      <c r="AO2823" s="152" t="e">
        <f>NA()</f>
        <v>#N/A</v>
      </c>
      <c r="AP2823" s="152">
        <f t="shared" si="510"/>
        <v>6.8792</v>
      </c>
      <c r="AQ2823" s="152"/>
      <c r="AR2823" s="152"/>
      <c r="AS2823" s="153">
        <f t="shared" si="521"/>
        <v>251</v>
      </c>
      <c r="AT2823" s="153">
        <f t="shared" si="492"/>
        <v>0</v>
      </c>
      <c r="AU2823" s="153">
        <f t="shared" si="493"/>
        <v>1</v>
      </c>
      <c r="AV2823" s="153">
        <f t="shared" si="494"/>
        <v>0</v>
      </c>
      <c r="BA2823">
        <f t="shared" si="522"/>
        <v>7</v>
      </c>
    </row>
    <row r="2824" spans="2:53" x14ac:dyDescent="0.25">
      <c r="B2824" s="155">
        <f t="shared" si="507"/>
        <v>45543.999305555553</v>
      </c>
      <c r="C2824" s="155">
        <f t="shared" si="497"/>
        <v>45543.999305555553</v>
      </c>
      <c r="D2824" s="152">
        <f t="shared" si="500"/>
        <v>6.79</v>
      </c>
      <c r="E2824" s="152"/>
      <c r="F2824" s="152"/>
      <c r="G2824" s="152"/>
      <c r="H2824" s="152" t="e">
        <f t="shared" si="501"/>
        <v>#N/A</v>
      </c>
      <c r="I2824" s="152"/>
      <c r="J2824" s="152" t="e">
        <f t="shared" si="502"/>
        <v>#N/A</v>
      </c>
      <c r="K2824" s="152"/>
      <c r="L2824" s="152"/>
      <c r="M2824" s="152"/>
      <c r="N2824" s="152"/>
      <c r="O2824" s="152"/>
      <c r="P2824" s="152"/>
      <c r="Q2824" s="152"/>
      <c r="R2824" s="152"/>
      <c r="S2824" s="152"/>
      <c r="T2824" s="153" cm="1">
        <f t="array" ref="T2824">MATCH(1,(TDU_Info!$C$5:$C$111=$T$6)*(TDU_Info!$B$5:$B$111&lt;=$B2824),0)</f>
        <v>80</v>
      </c>
      <c r="U2824" s="152">
        <f>100*(INDEX(TDU_Info!$E$5:$E$111,$T2824)/T$11+INDEX(TDU_Info!$F$5:$F$111,$T2824))</f>
        <v>5.4007999999999994</v>
      </c>
      <c r="V2824" s="152">
        <v>4.6870000000000003</v>
      </c>
      <c r="W2824" s="152">
        <v>7.7560000000000002</v>
      </c>
      <c r="X2824" s="152">
        <v>6.93</v>
      </c>
      <c r="Y2824" s="152">
        <v>6.9320000000000004</v>
      </c>
      <c r="Z2824" s="152">
        <v>4.9980000000000002</v>
      </c>
      <c r="AA2824" s="152">
        <v>7.5250000000000004</v>
      </c>
      <c r="AB2824" s="152">
        <v>7.05</v>
      </c>
      <c r="AC2824" s="152">
        <v>7.0549999999999997</v>
      </c>
      <c r="AD2824" s="152">
        <v>4.4880000000000004</v>
      </c>
      <c r="AE2824" s="152">
        <v>6.9160000000000004</v>
      </c>
      <c r="AF2824" s="152">
        <v>6.79</v>
      </c>
      <c r="AG2824" s="152">
        <v>6.69</v>
      </c>
      <c r="AH2824" s="152">
        <v>4.8109999999999999</v>
      </c>
      <c r="AI2824" s="152">
        <v>6.9749999999999996</v>
      </c>
      <c r="AJ2824" s="152">
        <v>6.9130000000000003</v>
      </c>
      <c r="AK2824" s="152">
        <v>6.8129999999999997</v>
      </c>
      <c r="AL2824" s="152" t="e">
        <f t="shared" si="503"/>
        <v>#N/A</v>
      </c>
      <c r="AM2824" s="152" t="e">
        <f t="shared" si="504"/>
        <v>#N/A</v>
      </c>
      <c r="AN2824" s="152" t="e">
        <f>NA()</f>
        <v>#N/A</v>
      </c>
      <c r="AO2824" s="152" t="e">
        <f>NA()</f>
        <v>#N/A</v>
      </c>
      <c r="AP2824" s="152">
        <f t="shared" si="510"/>
        <v>6.8792</v>
      </c>
      <c r="AQ2824" s="152"/>
      <c r="AR2824" s="152"/>
      <c r="AS2824" s="153">
        <f t="shared" si="521"/>
        <v>252</v>
      </c>
      <c r="AT2824" s="153">
        <f t="shared" si="492"/>
        <v>0</v>
      </c>
      <c r="AU2824" s="153">
        <f t="shared" si="493"/>
        <v>1</v>
      </c>
      <c r="AV2824" s="153">
        <f t="shared" si="494"/>
        <v>0</v>
      </c>
      <c r="BA2824">
        <f t="shared" si="522"/>
        <v>8</v>
      </c>
    </row>
    <row r="2825" spans="2:53" x14ac:dyDescent="0.25">
      <c r="B2825" s="155">
        <f t="shared" si="507"/>
        <v>45544.999305555553</v>
      </c>
      <c r="C2825" s="155">
        <f t="shared" si="497"/>
        <v>45544.999305555553</v>
      </c>
      <c r="D2825" s="152">
        <f t="shared" si="500"/>
        <v>6.79</v>
      </c>
      <c r="E2825" s="152"/>
      <c r="F2825" s="152"/>
      <c r="G2825" s="152"/>
      <c r="H2825" s="152" t="e">
        <f t="shared" si="501"/>
        <v>#N/A</v>
      </c>
      <c r="I2825" s="152"/>
      <c r="J2825" s="152" t="e">
        <f t="shared" si="502"/>
        <v>#N/A</v>
      </c>
      <c r="K2825" s="152"/>
      <c r="L2825" s="152"/>
      <c r="M2825" s="152"/>
      <c r="N2825" s="152"/>
      <c r="O2825" s="152"/>
      <c r="P2825" s="152"/>
      <c r="Q2825" s="152"/>
      <c r="R2825" s="152"/>
      <c r="S2825" s="152"/>
      <c r="T2825" s="153" cm="1">
        <f t="array" ref="T2825">MATCH(1,(TDU_Info!$C$5:$C$111=$T$6)*(TDU_Info!$B$5:$B$111&lt;=$B2825),0)</f>
        <v>80</v>
      </c>
      <c r="U2825" s="152">
        <f>100*(INDEX(TDU_Info!$E$5:$E$111,$T2825)/T$11+INDEX(TDU_Info!$F$5:$F$111,$T2825))</f>
        <v>5.4007999999999994</v>
      </c>
      <c r="V2825" s="152">
        <v>4.6870000000000003</v>
      </c>
      <c r="W2825" s="152">
        <v>7.7560000000000002</v>
      </c>
      <c r="X2825" s="152">
        <v>6.93</v>
      </c>
      <c r="Y2825" s="152">
        <v>6.9320000000000004</v>
      </c>
      <c r="Z2825" s="152">
        <v>4.9980000000000002</v>
      </c>
      <c r="AA2825" s="152">
        <v>7.5250000000000004</v>
      </c>
      <c r="AB2825" s="152">
        <v>7.05</v>
      </c>
      <c r="AC2825" s="152">
        <v>7.0549999999999997</v>
      </c>
      <c r="AD2825" s="152">
        <v>4.4880000000000004</v>
      </c>
      <c r="AE2825" s="152">
        <v>6.9160000000000004</v>
      </c>
      <c r="AF2825" s="152">
        <v>6.79</v>
      </c>
      <c r="AG2825" s="152">
        <v>6.69</v>
      </c>
      <c r="AH2825" s="152">
        <v>4.8109999999999999</v>
      </c>
      <c r="AI2825" s="152">
        <v>6.9749999999999996</v>
      </c>
      <c r="AJ2825" s="152">
        <v>6.9130000000000003</v>
      </c>
      <c r="AK2825" s="152">
        <v>6.8129999999999997</v>
      </c>
      <c r="AL2825" s="152" t="e">
        <f t="shared" si="503"/>
        <v>#N/A</v>
      </c>
      <c r="AM2825" s="152" t="e">
        <f t="shared" si="504"/>
        <v>#N/A</v>
      </c>
      <c r="AN2825" s="152" t="e">
        <f>NA()</f>
        <v>#N/A</v>
      </c>
      <c r="AO2825" s="152" t="e">
        <f>NA()</f>
        <v>#N/A</v>
      </c>
      <c r="AP2825" s="152">
        <f t="shared" si="510"/>
        <v>6.8792</v>
      </c>
      <c r="AQ2825" s="152"/>
      <c r="AR2825" s="152"/>
      <c r="AS2825" s="153">
        <f t="shared" si="521"/>
        <v>253</v>
      </c>
      <c r="AT2825" s="153">
        <f t="shared" si="492"/>
        <v>0</v>
      </c>
      <c r="AU2825" s="153">
        <f t="shared" si="493"/>
        <v>1</v>
      </c>
      <c r="AV2825" s="153">
        <f t="shared" si="494"/>
        <v>0</v>
      </c>
      <c r="BA2825">
        <f t="shared" si="522"/>
        <v>9</v>
      </c>
    </row>
    <row r="2826" spans="2:53" x14ac:dyDescent="0.25">
      <c r="B2826" s="155">
        <f t="shared" si="507"/>
        <v>45545.999305555553</v>
      </c>
      <c r="C2826" s="155">
        <f t="shared" si="497"/>
        <v>45545.999305555553</v>
      </c>
      <c r="D2826" s="152">
        <f t="shared" si="500"/>
        <v>6.76</v>
      </c>
      <c r="E2826" s="152"/>
      <c r="F2826" s="152"/>
      <c r="G2826" s="152"/>
      <c r="H2826" s="152" t="e">
        <f t="shared" si="501"/>
        <v>#N/A</v>
      </c>
      <c r="I2826" s="152"/>
      <c r="J2826" s="152" t="e">
        <f t="shared" si="502"/>
        <v>#N/A</v>
      </c>
      <c r="K2826" s="152"/>
      <c r="L2826" s="152"/>
      <c r="M2826" s="152"/>
      <c r="N2826" s="152"/>
      <c r="O2826" s="152"/>
      <c r="P2826" s="152"/>
      <c r="Q2826" s="152"/>
      <c r="R2826" s="152"/>
      <c r="S2826" s="152"/>
      <c r="T2826" s="153" cm="1">
        <f t="array" ref="T2826">MATCH(1,(TDU_Info!$C$5:$C$111=$T$6)*(TDU_Info!$B$5:$B$111&lt;=$B2826),0)</f>
        <v>80</v>
      </c>
      <c r="U2826" s="152">
        <f>100*(INDEX(TDU_Info!$E$5:$E$111,$T2826)/T$11+INDEX(TDU_Info!$F$5:$F$111,$T2826))</f>
        <v>5.4007999999999994</v>
      </c>
      <c r="V2826" s="152">
        <v>4.6870000000000003</v>
      </c>
      <c r="W2826" s="152">
        <v>7.4770000000000003</v>
      </c>
      <c r="X2826" s="152">
        <v>6.8</v>
      </c>
      <c r="Y2826" s="152">
        <v>6.8319999999999999</v>
      </c>
      <c r="Z2826" s="152">
        <v>4.9729999999999999</v>
      </c>
      <c r="AA2826" s="152">
        <v>7.2690000000000001</v>
      </c>
      <c r="AB2826" s="152">
        <v>7</v>
      </c>
      <c r="AC2826" s="152">
        <v>7.0549999999999997</v>
      </c>
      <c r="AD2826" s="152">
        <v>4.4880000000000004</v>
      </c>
      <c r="AE2826" s="152">
        <v>6.9160000000000004</v>
      </c>
      <c r="AF2826" s="152">
        <v>6.76</v>
      </c>
      <c r="AG2826" s="152">
        <v>6.69</v>
      </c>
      <c r="AH2826" s="152">
        <v>4.7750000000000004</v>
      </c>
      <c r="AI2826" s="152">
        <v>6.9749999999999996</v>
      </c>
      <c r="AJ2826" s="152">
        <v>6.9130000000000003</v>
      </c>
      <c r="AK2826" s="152">
        <v>6.8129999999999997</v>
      </c>
      <c r="AL2826" s="152" t="e">
        <f t="shared" si="503"/>
        <v>#N/A</v>
      </c>
      <c r="AM2826" s="152" t="e">
        <f t="shared" si="504"/>
        <v>#N/A</v>
      </c>
      <c r="AN2826" s="152" t="e">
        <f>NA()</f>
        <v>#N/A</v>
      </c>
      <c r="AO2826" s="152" t="e">
        <f>NA()</f>
        <v>#N/A</v>
      </c>
      <c r="AP2826" s="152">
        <f t="shared" si="510"/>
        <v>6.8792</v>
      </c>
      <c r="AQ2826" s="152"/>
      <c r="AR2826" s="152"/>
      <c r="AS2826" s="153">
        <f t="shared" si="521"/>
        <v>254</v>
      </c>
      <c r="AT2826" s="153">
        <f t="shared" si="492"/>
        <v>0</v>
      </c>
      <c r="AU2826" s="153">
        <f t="shared" si="493"/>
        <v>1</v>
      </c>
      <c r="AV2826" s="153">
        <f t="shared" si="494"/>
        <v>0</v>
      </c>
      <c r="BA2826">
        <f t="shared" si="522"/>
        <v>10</v>
      </c>
    </row>
    <row r="2827" spans="2:53" x14ac:dyDescent="0.25">
      <c r="B2827" s="155">
        <f t="shared" si="507"/>
        <v>45546.999305555553</v>
      </c>
      <c r="C2827" s="155">
        <f t="shared" si="497"/>
        <v>45546.999305555553</v>
      </c>
      <c r="D2827" s="152">
        <f t="shared" si="500"/>
        <v>6.59</v>
      </c>
      <c r="E2827" s="152"/>
      <c r="F2827" s="152"/>
      <c r="G2827" s="152"/>
      <c r="H2827" s="152" t="e">
        <f t="shared" si="501"/>
        <v>#N/A</v>
      </c>
      <c r="I2827" s="152"/>
      <c r="J2827" s="152" t="e">
        <f t="shared" si="502"/>
        <v>#N/A</v>
      </c>
      <c r="K2827" s="152"/>
      <c r="L2827" s="152"/>
      <c r="M2827" s="152"/>
      <c r="N2827" s="152"/>
      <c r="O2827" s="152"/>
      <c r="P2827" s="152"/>
      <c r="Q2827" s="152"/>
      <c r="R2827" s="152"/>
      <c r="S2827" s="152"/>
      <c r="T2827" s="153" cm="1">
        <f t="array" ref="T2827">MATCH(1,(TDU_Info!$C$5:$C$111=$T$6)*(TDU_Info!$B$5:$B$111&lt;=$B2827),0)</f>
        <v>80</v>
      </c>
      <c r="U2827" s="152">
        <f>100*(INDEX(TDU_Info!$E$5:$E$111,$T2827)/T$11+INDEX(TDU_Info!$F$5:$F$111,$T2827))</f>
        <v>5.4007999999999994</v>
      </c>
      <c r="V2827" s="152">
        <v>4.6870000000000003</v>
      </c>
      <c r="W2827" s="152">
        <v>7.4770000000000003</v>
      </c>
      <c r="X2827" s="152">
        <v>6.8</v>
      </c>
      <c r="Y2827" s="152">
        <v>6.8319999999999999</v>
      </c>
      <c r="Z2827" s="152">
        <v>4.9729999999999999</v>
      </c>
      <c r="AA2827" s="152">
        <v>7.2690000000000001</v>
      </c>
      <c r="AB2827" s="152">
        <v>7</v>
      </c>
      <c r="AC2827" s="152">
        <v>7.0549999999999997</v>
      </c>
      <c r="AD2827" s="152">
        <v>4.4880000000000004</v>
      </c>
      <c r="AE2827" s="152">
        <v>6.9160000000000004</v>
      </c>
      <c r="AF2827" s="152">
        <v>6.59</v>
      </c>
      <c r="AG2827" s="152">
        <v>6.59</v>
      </c>
      <c r="AH2827" s="152">
        <v>4.7750000000000004</v>
      </c>
      <c r="AI2827" s="152">
        <v>6.9749999999999996</v>
      </c>
      <c r="AJ2827" s="152">
        <v>6.8129999999999997</v>
      </c>
      <c r="AK2827" s="152">
        <v>6.8129999999999997</v>
      </c>
      <c r="AL2827" s="152" t="e">
        <f t="shared" si="503"/>
        <v>#N/A</v>
      </c>
      <c r="AM2827" s="152" t="e">
        <f t="shared" si="504"/>
        <v>#N/A</v>
      </c>
      <c r="AN2827" s="152" t="e">
        <f>NA()</f>
        <v>#N/A</v>
      </c>
      <c r="AO2827" s="152" t="e">
        <f>NA()</f>
        <v>#N/A</v>
      </c>
      <c r="AP2827" s="152">
        <f t="shared" si="510"/>
        <v>6.8792</v>
      </c>
      <c r="AQ2827" s="152"/>
      <c r="AR2827" s="152"/>
      <c r="AS2827" s="153">
        <f t="shared" si="521"/>
        <v>255</v>
      </c>
      <c r="AT2827" s="153">
        <f t="shared" si="492"/>
        <v>0</v>
      </c>
      <c r="AU2827" s="153">
        <f t="shared" si="493"/>
        <v>1</v>
      </c>
      <c r="AV2827" s="153">
        <f t="shared" si="494"/>
        <v>0</v>
      </c>
      <c r="BA2827">
        <f t="shared" si="522"/>
        <v>11</v>
      </c>
    </row>
    <row r="2828" spans="2:53" x14ac:dyDescent="0.25">
      <c r="B2828" s="155">
        <f t="shared" si="507"/>
        <v>45547.999305555553</v>
      </c>
      <c r="C2828" s="155">
        <f t="shared" si="497"/>
        <v>45547.999305555553</v>
      </c>
      <c r="D2828" s="152">
        <f t="shared" si="500"/>
        <v>6.59</v>
      </c>
      <c r="E2828" s="152"/>
      <c r="F2828" s="152"/>
      <c r="G2828" s="152"/>
      <c r="H2828" s="152" t="e">
        <f t="shared" si="501"/>
        <v>#N/A</v>
      </c>
      <c r="I2828" s="152"/>
      <c r="J2828" s="152" t="e">
        <f t="shared" si="502"/>
        <v>#N/A</v>
      </c>
      <c r="K2828" s="152"/>
      <c r="L2828" s="152"/>
      <c r="M2828" s="152"/>
      <c r="N2828" s="152"/>
      <c r="O2828" s="152"/>
      <c r="P2828" s="152"/>
      <c r="Q2828" s="152"/>
      <c r="R2828" s="152"/>
      <c r="S2828" s="152"/>
      <c r="T2828" s="153" cm="1">
        <f t="array" ref="T2828">MATCH(1,(TDU_Info!$C$5:$C$111=$T$6)*(TDU_Info!$B$5:$B$111&lt;=$B2828),0)</f>
        <v>80</v>
      </c>
      <c r="U2828" s="152">
        <f>100*(INDEX(TDU_Info!$E$5:$E$111,$T2828)/T$11+INDEX(TDU_Info!$F$5:$F$111,$T2828))</f>
        <v>5.4007999999999994</v>
      </c>
      <c r="V2828" s="152">
        <v>4.6870000000000003</v>
      </c>
      <c r="W2828" s="152">
        <v>7.4770000000000003</v>
      </c>
      <c r="X2828" s="152">
        <v>6.8</v>
      </c>
      <c r="Y2828" s="152">
        <v>6.8319999999999999</v>
      </c>
      <c r="Z2828" s="152">
        <v>4.9729999999999999</v>
      </c>
      <c r="AA2828" s="152">
        <v>7.2690000000000001</v>
      </c>
      <c r="AB2828" s="152">
        <v>6.9550000000000001</v>
      </c>
      <c r="AC2828" s="152">
        <v>6.9550000000000001</v>
      </c>
      <c r="AD2828" s="152">
        <v>4.4880000000000004</v>
      </c>
      <c r="AE2828" s="152">
        <v>6.9160000000000004</v>
      </c>
      <c r="AF2828" s="152">
        <v>6.59</v>
      </c>
      <c r="AG2828" s="152">
        <v>6.59</v>
      </c>
      <c r="AH2828" s="152">
        <v>4.7750000000000004</v>
      </c>
      <c r="AI2828" s="152">
        <v>6.9749999999999996</v>
      </c>
      <c r="AJ2828" s="152">
        <v>6.7130000000000001</v>
      </c>
      <c r="AK2828" s="152">
        <v>6.7130000000000001</v>
      </c>
      <c r="AL2828" s="152" t="e">
        <f t="shared" si="503"/>
        <v>#N/A</v>
      </c>
      <c r="AM2828" s="152" t="e">
        <f t="shared" si="504"/>
        <v>#N/A</v>
      </c>
      <c r="AN2828" s="152" t="e">
        <f>NA()</f>
        <v>#N/A</v>
      </c>
      <c r="AO2828" s="152" t="e">
        <f>NA()</f>
        <v>#N/A</v>
      </c>
      <c r="AP2828" s="152">
        <f t="shared" si="510"/>
        <v>6.8792</v>
      </c>
      <c r="AQ2828" s="152"/>
      <c r="AR2828" s="152"/>
      <c r="AS2828" s="153">
        <f t="shared" si="521"/>
        <v>256</v>
      </c>
      <c r="AT2828" s="153">
        <f t="shared" si="492"/>
        <v>0</v>
      </c>
      <c r="AU2828" s="153">
        <f t="shared" si="493"/>
        <v>1</v>
      </c>
      <c r="AV2828" s="153">
        <f t="shared" si="494"/>
        <v>0</v>
      </c>
      <c r="BA2828">
        <f t="shared" si="522"/>
        <v>12</v>
      </c>
    </row>
    <row r="2829" spans="2:53" x14ac:dyDescent="0.25">
      <c r="B2829" s="155">
        <f t="shared" si="507"/>
        <v>45548.999305555553</v>
      </c>
      <c r="C2829" s="155">
        <f t="shared" si="497"/>
        <v>45548.999305555553</v>
      </c>
      <c r="D2829" s="152">
        <f t="shared" si="500"/>
        <v>6.59</v>
      </c>
      <c r="E2829" s="152"/>
      <c r="F2829" s="152"/>
      <c r="G2829" s="152"/>
      <c r="H2829" s="152" t="e">
        <f t="shared" si="501"/>
        <v>#N/A</v>
      </c>
      <c r="I2829" s="152"/>
      <c r="J2829" s="152" t="e">
        <f t="shared" si="502"/>
        <v>#N/A</v>
      </c>
      <c r="K2829" s="152"/>
      <c r="L2829" s="152"/>
      <c r="M2829" s="152"/>
      <c r="N2829" s="152"/>
      <c r="O2829" s="152"/>
      <c r="P2829" s="152"/>
      <c r="Q2829" s="152"/>
      <c r="R2829" s="152"/>
      <c r="S2829" s="152"/>
      <c r="T2829" s="153" cm="1">
        <f t="array" ref="T2829">MATCH(1,(TDU_Info!$C$5:$C$111=$T$6)*(TDU_Info!$B$5:$B$111&lt;=$B2829),0)</f>
        <v>80</v>
      </c>
      <c r="U2829" s="152">
        <f>100*(INDEX(TDU_Info!$E$5:$E$111,$T2829)/T$11+INDEX(TDU_Info!$F$5:$F$111,$T2829))</f>
        <v>5.4007999999999994</v>
      </c>
      <c r="V2829" s="152">
        <v>4.6870000000000003</v>
      </c>
      <c r="W2829" s="152">
        <v>7.4770000000000003</v>
      </c>
      <c r="X2829" s="152">
        <v>6.8</v>
      </c>
      <c r="Y2829" s="152">
        <v>6.8319999999999999</v>
      </c>
      <c r="Z2829" s="152">
        <v>4.9729999999999999</v>
      </c>
      <c r="AA2829" s="152">
        <v>7.2690000000000001</v>
      </c>
      <c r="AB2829" s="152">
        <v>6.9550000000000001</v>
      </c>
      <c r="AC2829" s="152">
        <v>6.9550000000000001</v>
      </c>
      <c r="AD2829" s="152">
        <v>4.4880000000000004</v>
      </c>
      <c r="AE2829" s="152">
        <v>6.9160000000000004</v>
      </c>
      <c r="AF2829" s="152">
        <v>6.59</v>
      </c>
      <c r="AG2829" s="152">
        <v>6.59</v>
      </c>
      <c r="AH2829" s="152">
        <v>4.7750000000000004</v>
      </c>
      <c r="AI2829" s="152">
        <v>6.9749999999999996</v>
      </c>
      <c r="AJ2829" s="152">
        <v>6.7130000000000001</v>
      </c>
      <c r="AK2829" s="152">
        <v>6.7130000000000001</v>
      </c>
      <c r="AL2829" s="152" t="e">
        <f t="shared" si="503"/>
        <v>#N/A</v>
      </c>
      <c r="AM2829" s="152" t="e">
        <f t="shared" si="504"/>
        <v>#N/A</v>
      </c>
      <c r="AN2829" s="152" t="e">
        <f>NA()</f>
        <v>#N/A</v>
      </c>
      <c r="AO2829" s="152" t="e">
        <f>NA()</f>
        <v>#N/A</v>
      </c>
      <c r="AP2829" s="152">
        <f t="shared" si="510"/>
        <v>6.8792</v>
      </c>
      <c r="AQ2829" s="152"/>
      <c r="AR2829" s="152"/>
      <c r="AS2829" s="153">
        <f t="shared" si="521"/>
        <v>257</v>
      </c>
      <c r="AT2829" s="153">
        <f t="shared" si="492"/>
        <v>0</v>
      </c>
      <c r="AU2829" s="153">
        <f t="shared" si="493"/>
        <v>1</v>
      </c>
      <c r="AV2829" s="153">
        <f t="shared" si="494"/>
        <v>0</v>
      </c>
      <c r="BA2829">
        <f t="shared" si="522"/>
        <v>13</v>
      </c>
    </row>
    <row r="2830" spans="2:53" x14ac:dyDescent="0.25">
      <c r="B2830" s="155">
        <f t="shared" si="507"/>
        <v>45549.999305555553</v>
      </c>
      <c r="C2830" s="155">
        <f t="shared" si="497"/>
        <v>45549.999305555553</v>
      </c>
      <c r="D2830" s="152">
        <f t="shared" si="500"/>
        <v>6.59</v>
      </c>
      <c r="E2830" s="152"/>
      <c r="F2830" s="152"/>
      <c r="G2830" s="152"/>
      <c r="H2830" s="152" t="e">
        <f t="shared" si="501"/>
        <v>#N/A</v>
      </c>
      <c r="I2830" s="152"/>
      <c r="J2830" s="152" t="e">
        <f t="shared" si="502"/>
        <v>#N/A</v>
      </c>
      <c r="K2830" s="152"/>
      <c r="L2830" s="152"/>
      <c r="M2830" s="152"/>
      <c r="N2830" s="152"/>
      <c r="O2830" s="152"/>
      <c r="P2830" s="152"/>
      <c r="Q2830" s="152"/>
      <c r="R2830" s="152"/>
      <c r="S2830" s="152"/>
      <c r="T2830" s="153" cm="1">
        <f t="array" ref="T2830">MATCH(1,(TDU_Info!$C$5:$C$111=$T$6)*(TDU_Info!$B$5:$B$111&lt;=$B2830),0)</f>
        <v>80</v>
      </c>
      <c r="U2830" s="152">
        <f>100*(INDEX(TDU_Info!$E$5:$E$111,$T2830)/T$11+INDEX(TDU_Info!$F$5:$F$111,$T2830))</f>
        <v>5.4007999999999994</v>
      </c>
      <c r="V2830" s="152">
        <v>4.6870000000000003</v>
      </c>
      <c r="W2830" s="152">
        <v>7.4770000000000003</v>
      </c>
      <c r="X2830" s="152">
        <v>6.8</v>
      </c>
      <c r="Y2830" s="152">
        <v>6.8319999999999999</v>
      </c>
      <c r="Z2830" s="152">
        <v>4.9729999999999999</v>
      </c>
      <c r="AA2830" s="152">
        <v>7.2690000000000001</v>
      </c>
      <c r="AB2830" s="152">
        <v>6.9550000000000001</v>
      </c>
      <c r="AC2830" s="152">
        <v>6.9550000000000001</v>
      </c>
      <c r="AD2830" s="152">
        <v>4.4880000000000004</v>
      </c>
      <c r="AE2830" s="152">
        <v>6.9160000000000004</v>
      </c>
      <c r="AF2830" s="152">
        <v>6.59</v>
      </c>
      <c r="AG2830" s="152">
        <v>6.59</v>
      </c>
      <c r="AH2830" s="152">
        <v>4.7750000000000004</v>
      </c>
      <c r="AI2830" s="152">
        <v>6.9749999999999996</v>
      </c>
      <c r="AJ2830" s="152">
        <v>6.7130000000000001</v>
      </c>
      <c r="AK2830" s="152">
        <v>6.7130000000000001</v>
      </c>
      <c r="AL2830" s="152" t="e">
        <f t="shared" si="503"/>
        <v>#N/A</v>
      </c>
      <c r="AM2830" s="152" t="e">
        <f t="shared" si="504"/>
        <v>#N/A</v>
      </c>
      <c r="AN2830" s="152" t="e">
        <f>NA()</f>
        <v>#N/A</v>
      </c>
      <c r="AO2830" s="152" t="e">
        <f>NA()</f>
        <v>#N/A</v>
      </c>
      <c r="AP2830" s="152">
        <f t="shared" si="510"/>
        <v>6.8792</v>
      </c>
      <c r="AQ2830" s="152"/>
      <c r="AR2830" s="152"/>
      <c r="AS2830" s="153">
        <f t="shared" si="521"/>
        <v>258</v>
      </c>
      <c r="AT2830" s="153">
        <f t="shared" si="492"/>
        <v>0</v>
      </c>
      <c r="AU2830" s="153">
        <f t="shared" si="493"/>
        <v>1</v>
      </c>
      <c r="AV2830" s="153">
        <f t="shared" si="494"/>
        <v>0</v>
      </c>
      <c r="BA2830">
        <f t="shared" si="522"/>
        <v>14</v>
      </c>
    </row>
    <row r="2831" spans="2:53" x14ac:dyDescent="0.25">
      <c r="B2831" s="155">
        <f t="shared" si="507"/>
        <v>45550.999305555553</v>
      </c>
      <c r="C2831" s="155">
        <f t="shared" si="497"/>
        <v>45550.999305555553</v>
      </c>
      <c r="D2831" s="152">
        <f t="shared" si="500"/>
        <v>6.59</v>
      </c>
      <c r="E2831" s="152"/>
      <c r="F2831" s="152"/>
      <c r="G2831" s="152"/>
      <c r="H2831" s="152" t="e">
        <f t="shared" si="501"/>
        <v>#N/A</v>
      </c>
      <c r="I2831" s="152"/>
      <c r="J2831" s="152" t="e">
        <f t="shared" si="502"/>
        <v>#N/A</v>
      </c>
      <c r="K2831" s="152"/>
      <c r="L2831" s="152"/>
      <c r="M2831" s="152"/>
      <c r="N2831" s="152"/>
      <c r="O2831" s="152"/>
      <c r="P2831" s="152"/>
      <c r="Q2831" s="152"/>
      <c r="R2831" s="152"/>
      <c r="S2831" s="152"/>
      <c r="T2831" s="153" cm="1">
        <f t="array" ref="T2831">MATCH(1,(TDU_Info!$C$5:$C$111=$T$6)*(TDU_Info!$B$5:$B$111&lt;=$B2831),0)</f>
        <v>80</v>
      </c>
      <c r="U2831" s="152">
        <f>100*(INDEX(TDU_Info!$E$5:$E$111,$T2831)/T$11+INDEX(TDU_Info!$F$5:$F$111,$T2831))</f>
        <v>5.4007999999999994</v>
      </c>
      <c r="V2831" s="152">
        <v>4.6870000000000003</v>
      </c>
      <c r="W2831" s="152">
        <v>7.4770000000000003</v>
      </c>
      <c r="X2831" s="152">
        <v>6.8</v>
      </c>
      <c r="Y2831" s="152">
        <v>6.8319999999999999</v>
      </c>
      <c r="Z2831" s="152">
        <v>4.9729999999999999</v>
      </c>
      <c r="AA2831" s="152">
        <v>7.2690000000000001</v>
      </c>
      <c r="AB2831" s="152">
        <v>6.9550000000000001</v>
      </c>
      <c r="AC2831" s="152">
        <v>6.9550000000000001</v>
      </c>
      <c r="AD2831" s="152">
        <v>4.4880000000000004</v>
      </c>
      <c r="AE2831" s="152">
        <v>6.9160000000000004</v>
      </c>
      <c r="AF2831" s="152">
        <v>6.59</v>
      </c>
      <c r="AG2831" s="152">
        <v>6.59</v>
      </c>
      <c r="AH2831" s="152">
        <v>4.7750000000000004</v>
      </c>
      <c r="AI2831" s="152">
        <v>6.9749999999999996</v>
      </c>
      <c r="AJ2831" s="152">
        <v>6.7130000000000001</v>
      </c>
      <c r="AK2831" s="152">
        <v>6.7130000000000001</v>
      </c>
      <c r="AL2831" s="152" t="e">
        <f t="shared" si="503"/>
        <v>#N/A</v>
      </c>
      <c r="AM2831" s="152" t="e">
        <f t="shared" si="504"/>
        <v>#N/A</v>
      </c>
      <c r="AN2831" s="152" t="e">
        <f>NA()</f>
        <v>#N/A</v>
      </c>
      <c r="AO2831" s="152" t="e">
        <f>NA()</f>
        <v>#N/A</v>
      </c>
      <c r="AP2831" s="152">
        <f t="shared" si="510"/>
        <v>6.8792</v>
      </c>
      <c r="AQ2831" s="152"/>
      <c r="AR2831" s="152"/>
      <c r="AS2831" s="153">
        <f t="shared" si="521"/>
        <v>259</v>
      </c>
      <c r="AT2831" s="153">
        <f t="shared" ref="AT2831:AT3085" si="523">1-$AU2831-$AV2831</f>
        <v>0</v>
      </c>
      <c r="AU2831" s="153">
        <f t="shared" ref="AU2831:AU3085" si="524">IF(AND($AS2831&gt;=AU$12,$AS2831&lt;=AU$13),1-$AV2831,0)</f>
        <v>1</v>
      </c>
      <c r="AV2831" s="153">
        <f t="shared" ref="AV2831:AV3085" si="525">IF(AND($AS2831&gt;=AV$12,$AS2831&lt;=AV$13),1,0)</f>
        <v>0</v>
      </c>
      <c r="BA2831">
        <f t="shared" si="522"/>
        <v>15</v>
      </c>
    </row>
    <row r="2832" spans="2:53" x14ac:dyDescent="0.25">
      <c r="B2832" s="155">
        <f t="shared" si="507"/>
        <v>45551.999305555553</v>
      </c>
      <c r="C2832" s="155">
        <f t="shared" si="497"/>
        <v>45551.999305555553</v>
      </c>
      <c r="D2832" s="152">
        <f t="shared" si="500"/>
        <v>6.59</v>
      </c>
      <c r="E2832" s="152"/>
      <c r="F2832" s="152"/>
      <c r="G2832" s="152"/>
      <c r="H2832" s="152" t="e">
        <f t="shared" si="501"/>
        <v>#N/A</v>
      </c>
      <c r="I2832" s="152"/>
      <c r="J2832" s="152" t="e">
        <f t="shared" si="502"/>
        <v>#N/A</v>
      </c>
      <c r="K2832" s="152"/>
      <c r="L2832" s="152"/>
      <c r="M2832" s="152"/>
      <c r="N2832" s="152"/>
      <c r="O2832" s="152"/>
      <c r="P2832" s="152"/>
      <c r="Q2832" s="152"/>
      <c r="R2832" s="152"/>
      <c r="S2832" s="152"/>
      <c r="T2832" s="153" cm="1">
        <f t="array" ref="T2832">MATCH(1,(TDU_Info!$C$5:$C$111=$T$6)*(TDU_Info!$B$5:$B$111&lt;=$B2832),0)</f>
        <v>80</v>
      </c>
      <c r="U2832" s="152">
        <f>100*(INDEX(TDU_Info!$E$5:$E$111,$T2832)/T$11+INDEX(TDU_Info!$F$5:$F$111,$T2832))</f>
        <v>5.4007999999999994</v>
      </c>
      <c r="V2832" s="152">
        <v>4.6870000000000003</v>
      </c>
      <c r="W2832" s="152">
        <v>7.4770000000000003</v>
      </c>
      <c r="X2832" s="152">
        <v>6.8</v>
      </c>
      <c r="Y2832" s="152">
        <v>6.8319999999999999</v>
      </c>
      <c r="Z2832" s="152">
        <v>4.9729999999999999</v>
      </c>
      <c r="AA2832" s="152">
        <v>7.2690000000000001</v>
      </c>
      <c r="AB2832" s="152">
        <v>6.9550000000000001</v>
      </c>
      <c r="AC2832" s="152">
        <v>6.9550000000000001</v>
      </c>
      <c r="AD2832" s="152">
        <v>4.4880000000000004</v>
      </c>
      <c r="AE2832" s="152">
        <v>6.9160000000000004</v>
      </c>
      <c r="AF2832" s="152">
        <v>6.59</v>
      </c>
      <c r="AG2832" s="152">
        <v>6.59</v>
      </c>
      <c r="AH2832" s="152">
        <v>4.7750000000000004</v>
      </c>
      <c r="AI2832" s="152">
        <v>6.9749999999999996</v>
      </c>
      <c r="AJ2832" s="152">
        <v>6.7130000000000001</v>
      </c>
      <c r="AK2832" s="152">
        <v>6.7130000000000001</v>
      </c>
      <c r="AL2832" s="152" t="e">
        <f t="shared" si="503"/>
        <v>#N/A</v>
      </c>
      <c r="AM2832" s="152" t="e">
        <f t="shared" si="504"/>
        <v>#N/A</v>
      </c>
      <c r="AN2832" s="152" t="e">
        <f>NA()</f>
        <v>#N/A</v>
      </c>
      <c r="AO2832" s="152" t="e">
        <f>NA()</f>
        <v>#N/A</v>
      </c>
      <c r="AP2832" s="152">
        <f t="shared" si="510"/>
        <v>6.8792</v>
      </c>
      <c r="AQ2832" s="152"/>
      <c r="AR2832" s="152"/>
      <c r="AS2832" s="153">
        <f t="shared" si="521"/>
        <v>260</v>
      </c>
      <c r="AT2832" s="153">
        <f t="shared" si="523"/>
        <v>1</v>
      </c>
      <c r="AU2832" s="153">
        <f t="shared" si="524"/>
        <v>0</v>
      </c>
      <c r="AV2832" s="153">
        <f t="shared" si="525"/>
        <v>0</v>
      </c>
      <c r="BA2832">
        <f t="shared" si="522"/>
        <v>16</v>
      </c>
    </row>
    <row r="2833" spans="2:53" x14ac:dyDescent="0.25">
      <c r="B2833" s="155">
        <f t="shared" si="507"/>
        <v>45552.999305555553</v>
      </c>
      <c r="C2833" s="155">
        <f t="shared" si="497"/>
        <v>45552.999305555553</v>
      </c>
      <c r="D2833" s="152">
        <f t="shared" si="500"/>
        <v>6.59</v>
      </c>
      <c r="E2833" s="152"/>
      <c r="F2833" s="152"/>
      <c r="G2833" s="152"/>
      <c r="H2833" s="152" t="e">
        <f t="shared" si="501"/>
        <v>#N/A</v>
      </c>
      <c r="I2833" s="152"/>
      <c r="J2833" s="152" t="e">
        <f t="shared" si="502"/>
        <v>#N/A</v>
      </c>
      <c r="K2833" s="152"/>
      <c r="L2833" s="152"/>
      <c r="M2833" s="152"/>
      <c r="N2833" s="152"/>
      <c r="O2833" s="152"/>
      <c r="P2833" s="152"/>
      <c r="Q2833" s="152"/>
      <c r="R2833" s="152"/>
      <c r="S2833" s="152"/>
      <c r="T2833" s="153" cm="1">
        <f t="array" ref="T2833">MATCH(1,(TDU_Info!$C$5:$C$111=$T$6)*(TDU_Info!$B$5:$B$111&lt;=$B2833),0)</f>
        <v>80</v>
      </c>
      <c r="U2833" s="152">
        <f>100*(INDEX(TDU_Info!$E$5:$E$111,$T2833)/T$11+INDEX(TDU_Info!$F$5:$F$111,$T2833))</f>
        <v>5.4007999999999994</v>
      </c>
      <c r="V2833" s="152">
        <v>4.7629999999999999</v>
      </c>
      <c r="W2833" s="152">
        <v>7.5670000000000002</v>
      </c>
      <c r="X2833" s="152">
        <v>6.63</v>
      </c>
      <c r="Y2833" s="152">
        <v>6.7320000000000002</v>
      </c>
      <c r="Z2833" s="152">
        <v>5.0659999999999998</v>
      </c>
      <c r="AA2833" s="152">
        <v>7.36</v>
      </c>
      <c r="AB2833" s="152">
        <v>6.85</v>
      </c>
      <c r="AC2833" s="152">
        <v>6.9550000000000001</v>
      </c>
      <c r="AD2833" s="152">
        <v>4.5579999999999998</v>
      </c>
      <c r="AE2833" s="152">
        <v>7.0259999999999998</v>
      </c>
      <c r="AF2833" s="152">
        <v>6.59</v>
      </c>
      <c r="AG2833" s="152">
        <v>6.59</v>
      </c>
      <c r="AH2833" s="152">
        <v>4.8390000000000004</v>
      </c>
      <c r="AI2833" s="152">
        <v>7.0590000000000002</v>
      </c>
      <c r="AJ2833" s="152">
        <v>6.7130000000000001</v>
      </c>
      <c r="AK2833" s="152">
        <v>6.7130000000000001</v>
      </c>
      <c r="AL2833" s="152" t="e">
        <f t="shared" si="503"/>
        <v>#N/A</v>
      </c>
      <c r="AM2833" s="152" t="e">
        <f t="shared" si="504"/>
        <v>#N/A</v>
      </c>
      <c r="AN2833" s="152" t="e">
        <f>NA()</f>
        <v>#N/A</v>
      </c>
      <c r="AO2833" s="152" t="e">
        <f>NA()</f>
        <v>#N/A</v>
      </c>
      <c r="AP2833" s="152">
        <f t="shared" si="510"/>
        <v>6.8792</v>
      </c>
      <c r="AQ2833" s="152"/>
      <c r="AR2833" s="152"/>
      <c r="AS2833" s="153">
        <f t="shared" si="521"/>
        <v>261</v>
      </c>
      <c r="AT2833" s="153">
        <f t="shared" si="523"/>
        <v>1</v>
      </c>
      <c r="AU2833" s="153">
        <f t="shared" si="524"/>
        <v>0</v>
      </c>
      <c r="AV2833" s="153">
        <f t="shared" si="525"/>
        <v>0</v>
      </c>
      <c r="BA2833">
        <f t="shared" si="522"/>
        <v>17</v>
      </c>
    </row>
    <row r="2834" spans="2:53" x14ac:dyDescent="0.25">
      <c r="B2834" s="155">
        <f t="shared" si="507"/>
        <v>45553.999305555553</v>
      </c>
      <c r="C2834" s="155">
        <f t="shared" si="497"/>
        <v>45553.999305555553</v>
      </c>
      <c r="D2834" s="152">
        <f t="shared" si="500"/>
        <v>6.59</v>
      </c>
      <c r="E2834" s="152"/>
      <c r="F2834" s="152"/>
      <c r="G2834" s="152"/>
      <c r="H2834" s="152" t="e">
        <f t="shared" si="501"/>
        <v>#N/A</v>
      </c>
      <c r="I2834" s="152"/>
      <c r="J2834" s="152" t="e">
        <f t="shared" si="502"/>
        <v>#N/A</v>
      </c>
      <c r="K2834" s="152"/>
      <c r="L2834" s="152"/>
      <c r="M2834" s="152"/>
      <c r="N2834" s="152"/>
      <c r="O2834" s="152"/>
      <c r="P2834" s="152"/>
      <c r="Q2834" s="152"/>
      <c r="R2834" s="152"/>
      <c r="S2834" s="152"/>
      <c r="T2834" s="153" cm="1">
        <f t="array" ref="T2834">MATCH(1,(TDU_Info!$C$5:$C$111=$T$6)*(TDU_Info!$B$5:$B$111&lt;=$B2834),0)</f>
        <v>80</v>
      </c>
      <c r="U2834" s="152">
        <f>100*(INDEX(TDU_Info!$E$5:$E$111,$T2834)/T$11+INDEX(TDU_Info!$F$5:$F$111,$T2834))</f>
        <v>5.4007999999999994</v>
      </c>
      <c r="V2834" s="152">
        <v>4.7629999999999999</v>
      </c>
      <c r="W2834" s="152">
        <v>7.5670000000000002</v>
      </c>
      <c r="X2834" s="152">
        <v>6.63</v>
      </c>
      <c r="Y2834" s="152">
        <v>6.7320000000000002</v>
      </c>
      <c r="Z2834" s="152">
        <v>5.0659999999999998</v>
      </c>
      <c r="AA2834" s="152">
        <v>7.36</v>
      </c>
      <c r="AB2834" s="152">
        <v>6.85</v>
      </c>
      <c r="AC2834" s="152">
        <v>6.9550000000000001</v>
      </c>
      <c r="AD2834" s="152">
        <v>4.5579999999999998</v>
      </c>
      <c r="AE2834" s="152">
        <v>7.0259999999999998</v>
      </c>
      <c r="AF2834" s="152">
        <v>6.59</v>
      </c>
      <c r="AG2834" s="152">
        <v>6.59</v>
      </c>
      <c r="AH2834" s="152">
        <v>4.8390000000000004</v>
      </c>
      <c r="AI2834" s="152">
        <v>7.0590000000000002</v>
      </c>
      <c r="AJ2834" s="152">
        <v>6.7130000000000001</v>
      </c>
      <c r="AK2834" s="152">
        <v>6.7130000000000001</v>
      </c>
      <c r="AL2834" s="152" t="e">
        <f t="shared" si="503"/>
        <v>#N/A</v>
      </c>
      <c r="AM2834" s="152" t="e">
        <f t="shared" si="504"/>
        <v>#N/A</v>
      </c>
      <c r="AN2834" s="152" t="e">
        <f>NA()</f>
        <v>#N/A</v>
      </c>
      <c r="AO2834" s="152" t="e">
        <f>NA()</f>
        <v>#N/A</v>
      </c>
      <c r="AP2834" s="152">
        <f t="shared" si="510"/>
        <v>6.8792</v>
      </c>
      <c r="AQ2834" s="152"/>
      <c r="AR2834" s="152"/>
      <c r="AS2834" s="153">
        <f t="shared" si="521"/>
        <v>262</v>
      </c>
      <c r="AT2834" s="153">
        <f t="shared" si="523"/>
        <v>1</v>
      </c>
      <c r="AU2834" s="153">
        <f t="shared" si="524"/>
        <v>0</v>
      </c>
      <c r="AV2834" s="153">
        <f t="shared" si="525"/>
        <v>0</v>
      </c>
      <c r="BA2834">
        <f t="shared" si="522"/>
        <v>18</v>
      </c>
    </row>
    <row r="2835" spans="2:53" x14ac:dyDescent="0.25">
      <c r="B2835" s="155">
        <f t="shared" si="507"/>
        <v>45554.999305555553</v>
      </c>
      <c r="C2835" s="155">
        <f t="shared" si="497"/>
        <v>45554.999305555553</v>
      </c>
      <c r="D2835" s="152">
        <f t="shared" si="500"/>
        <v>6.59</v>
      </c>
      <c r="E2835" s="152"/>
      <c r="F2835" s="152"/>
      <c r="G2835" s="152"/>
      <c r="H2835" s="152" t="e">
        <f t="shared" si="501"/>
        <v>#N/A</v>
      </c>
      <c r="I2835" s="152"/>
      <c r="J2835" s="152" t="e">
        <f t="shared" si="502"/>
        <v>#N/A</v>
      </c>
      <c r="K2835" s="152"/>
      <c r="L2835" s="152"/>
      <c r="M2835" s="152"/>
      <c r="N2835" s="152"/>
      <c r="O2835" s="152"/>
      <c r="P2835" s="152"/>
      <c r="Q2835" s="152"/>
      <c r="R2835" s="152"/>
      <c r="S2835" s="152"/>
      <c r="T2835" s="153" cm="1">
        <f t="array" ref="T2835">MATCH(1,(TDU_Info!$C$5:$C$111=$T$6)*(TDU_Info!$B$5:$B$111&lt;=$B2835),0)</f>
        <v>80</v>
      </c>
      <c r="U2835" s="152">
        <f>100*(INDEX(TDU_Info!$E$5:$E$111,$T2835)/T$11+INDEX(TDU_Info!$F$5:$F$111,$T2835))</f>
        <v>5.4007999999999994</v>
      </c>
      <c r="V2835" s="152">
        <v>4.6509999999999998</v>
      </c>
      <c r="W2835" s="152">
        <v>7.61</v>
      </c>
      <c r="X2835" s="152">
        <v>6.63</v>
      </c>
      <c r="Y2835" s="152">
        <v>6.6319999999999997</v>
      </c>
      <c r="Z2835" s="152">
        <v>5.0659999999999998</v>
      </c>
      <c r="AA2835" s="152">
        <v>7.3979999999999997</v>
      </c>
      <c r="AB2835" s="152">
        <v>6.85</v>
      </c>
      <c r="AC2835" s="152">
        <v>6.8550000000000004</v>
      </c>
      <c r="AD2835" s="152">
        <v>4.5579999999999998</v>
      </c>
      <c r="AE2835" s="152">
        <v>7.0259999999999998</v>
      </c>
      <c r="AF2835" s="152">
        <v>6.59</v>
      </c>
      <c r="AG2835" s="152">
        <v>6.59</v>
      </c>
      <c r="AH2835" s="152">
        <v>4.883</v>
      </c>
      <c r="AI2835" s="152">
        <v>7.0590000000000002</v>
      </c>
      <c r="AJ2835" s="152">
        <v>6.7130000000000001</v>
      </c>
      <c r="AK2835" s="152">
        <v>6.7130000000000001</v>
      </c>
      <c r="AL2835" s="152" t="e">
        <f t="shared" si="503"/>
        <v>#N/A</v>
      </c>
      <c r="AM2835" s="152" t="e">
        <f t="shared" si="504"/>
        <v>#N/A</v>
      </c>
      <c r="AN2835" s="152" t="e">
        <f>NA()</f>
        <v>#N/A</v>
      </c>
      <c r="AO2835" s="152" t="e">
        <f>NA()</f>
        <v>#N/A</v>
      </c>
      <c r="AP2835" s="152">
        <f t="shared" si="510"/>
        <v>6.8792</v>
      </c>
      <c r="AQ2835" s="152"/>
      <c r="AR2835" s="152"/>
      <c r="AS2835" s="153">
        <f t="shared" si="521"/>
        <v>263</v>
      </c>
      <c r="AT2835" s="153">
        <f t="shared" si="523"/>
        <v>1</v>
      </c>
      <c r="AU2835" s="153">
        <f t="shared" si="524"/>
        <v>0</v>
      </c>
      <c r="AV2835" s="153">
        <f t="shared" si="525"/>
        <v>0</v>
      </c>
      <c r="BA2835">
        <f t="shared" si="522"/>
        <v>19</v>
      </c>
    </row>
    <row r="2836" spans="2:53" x14ac:dyDescent="0.25">
      <c r="B2836" s="155">
        <f t="shared" si="507"/>
        <v>45555.999305555553</v>
      </c>
      <c r="C2836" s="155">
        <f t="shared" si="497"/>
        <v>45555.999305555553</v>
      </c>
      <c r="D2836" s="152">
        <f t="shared" si="500"/>
        <v>6.59</v>
      </c>
      <c r="E2836" s="152"/>
      <c r="F2836" s="152"/>
      <c r="G2836" s="152"/>
      <c r="H2836" s="152" t="e">
        <f t="shared" si="501"/>
        <v>#N/A</v>
      </c>
      <c r="I2836" s="152"/>
      <c r="J2836" s="152" t="e">
        <f t="shared" si="502"/>
        <v>#N/A</v>
      </c>
      <c r="K2836" s="152"/>
      <c r="L2836" s="152"/>
      <c r="M2836" s="152"/>
      <c r="N2836" s="152"/>
      <c r="O2836" s="152"/>
      <c r="P2836" s="152"/>
      <c r="Q2836" s="152"/>
      <c r="R2836" s="152"/>
      <c r="S2836" s="152"/>
      <c r="T2836" s="153" cm="1">
        <f t="array" ref="T2836">MATCH(1,(TDU_Info!$C$5:$C$111=$T$6)*(TDU_Info!$B$5:$B$111&lt;=$B2836),0)</f>
        <v>80</v>
      </c>
      <c r="U2836" s="152">
        <f>100*(INDEX(TDU_Info!$E$5:$E$111,$T2836)/T$11+INDEX(TDU_Info!$F$5:$F$111,$T2836))</f>
        <v>5.4007999999999994</v>
      </c>
      <c r="V2836" s="152">
        <v>4.6509999999999998</v>
      </c>
      <c r="W2836" s="152">
        <v>7.61</v>
      </c>
      <c r="X2836" s="152">
        <v>6.63</v>
      </c>
      <c r="Y2836" s="152">
        <v>6.6319999999999997</v>
      </c>
      <c r="Z2836" s="152">
        <v>5.0659999999999998</v>
      </c>
      <c r="AA2836" s="152">
        <v>7.3979999999999997</v>
      </c>
      <c r="AB2836" s="152">
        <v>6.85</v>
      </c>
      <c r="AC2836" s="152">
        <v>6.8550000000000004</v>
      </c>
      <c r="AD2836" s="152">
        <v>4.5579999999999998</v>
      </c>
      <c r="AE2836" s="152">
        <v>7.0259999999999998</v>
      </c>
      <c r="AF2836" s="152">
        <v>6.59</v>
      </c>
      <c r="AG2836" s="152">
        <v>6.59</v>
      </c>
      <c r="AH2836" s="152">
        <v>4.883</v>
      </c>
      <c r="AI2836" s="152">
        <v>7.0590000000000002</v>
      </c>
      <c r="AJ2836" s="152">
        <v>6.7130000000000001</v>
      </c>
      <c r="AK2836" s="152">
        <v>6.7130000000000001</v>
      </c>
      <c r="AL2836" s="152" t="e">
        <f t="shared" si="503"/>
        <v>#N/A</v>
      </c>
      <c r="AM2836" s="152" t="e">
        <f t="shared" si="504"/>
        <v>#N/A</v>
      </c>
      <c r="AN2836" s="152" t="e">
        <f>NA()</f>
        <v>#N/A</v>
      </c>
      <c r="AO2836" s="152" t="e">
        <f>NA()</f>
        <v>#N/A</v>
      </c>
      <c r="AP2836" s="152">
        <f t="shared" si="510"/>
        <v>6.8792</v>
      </c>
      <c r="AQ2836" s="152"/>
      <c r="AR2836" s="152"/>
      <c r="AS2836" s="153">
        <f t="shared" si="521"/>
        <v>264</v>
      </c>
      <c r="AT2836" s="153">
        <f t="shared" si="523"/>
        <v>1</v>
      </c>
      <c r="AU2836" s="153">
        <f t="shared" si="524"/>
        <v>0</v>
      </c>
      <c r="AV2836" s="153">
        <f t="shared" si="525"/>
        <v>0</v>
      </c>
      <c r="BA2836">
        <f t="shared" si="522"/>
        <v>20</v>
      </c>
    </row>
    <row r="2837" spans="2:53" x14ac:dyDescent="0.25">
      <c r="B2837" s="155">
        <f t="shared" si="507"/>
        <v>45556.999305555553</v>
      </c>
      <c r="C2837" s="155">
        <f t="shared" si="497"/>
        <v>45556.999305555553</v>
      </c>
      <c r="D2837" s="152">
        <f t="shared" si="500"/>
        <v>6.59</v>
      </c>
      <c r="E2837" s="152"/>
      <c r="F2837" s="152"/>
      <c r="G2837" s="152"/>
      <c r="H2837" s="152" t="e">
        <f t="shared" si="501"/>
        <v>#N/A</v>
      </c>
      <c r="I2837" s="152"/>
      <c r="J2837" s="152" t="e">
        <f t="shared" si="502"/>
        <v>#N/A</v>
      </c>
      <c r="K2837" s="152"/>
      <c r="L2837" s="152"/>
      <c r="M2837" s="152"/>
      <c r="N2837" s="152"/>
      <c r="O2837" s="152"/>
      <c r="P2837" s="152"/>
      <c r="Q2837" s="152"/>
      <c r="R2837" s="152"/>
      <c r="S2837" s="152"/>
      <c r="T2837" s="153" cm="1">
        <f t="array" ref="T2837">MATCH(1,(TDU_Info!$C$5:$C$111=$T$6)*(TDU_Info!$B$5:$B$111&lt;=$B2837),0)</f>
        <v>80</v>
      </c>
      <c r="U2837" s="152">
        <f>100*(INDEX(TDU_Info!$E$5:$E$111,$T2837)/T$11+INDEX(TDU_Info!$F$5:$F$111,$T2837))</f>
        <v>5.4007999999999994</v>
      </c>
      <c r="V2837" s="152">
        <v>4.6509999999999998</v>
      </c>
      <c r="W2837" s="152">
        <v>7.61</v>
      </c>
      <c r="X2837" s="152">
        <v>6.73</v>
      </c>
      <c r="Y2837" s="152">
        <v>6.7320000000000002</v>
      </c>
      <c r="Z2837" s="152">
        <v>5.0659999999999998</v>
      </c>
      <c r="AA2837" s="152">
        <v>7.3979999999999997</v>
      </c>
      <c r="AB2837" s="152">
        <v>6.95</v>
      </c>
      <c r="AC2837" s="152">
        <v>6.9550000000000001</v>
      </c>
      <c r="AD2837" s="152">
        <v>4.5579999999999998</v>
      </c>
      <c r="AE2837" s="152">
        <v>7.0259999999999998</v>
      </c>
      <c r="AF2837" s="152">
        <v>6.59</v>
      </c>
      <c r="AG2837" s="152">
        <v>6.59</v>
      </c>
      <c r="AH2837" s="152">
        <v>4.883</v>
      </c>
      <c r="AI2837" s="152">
        <v>7.0590000000000002</v>
      </c>
      <c r="AJ2837" s="152">
        <v>6.7130000000000001</v>
      </c>
      <c r="AK2837" s="152">
        <v>6.7130000000000001</v>
      </c>
      <c r="AL2837" s="152" t="e">
        <f t="shared" si="503"/>
        <v>#N/A</v>
      </c>
      <c r="AM2837" s="152" t="e">
        <f t="shared" si="504"/>
        <v>#N/A</v>
      </c>
      <c r="AN2837" s="152" t="e">
        <f>NA()</f>
        <v>#N/A</v>
      </c>
      <c r="AO2837" s="152" t="e">
        <f>NA()</f>
        <v>#N/A</v>
      </c>
      <c r="AP2837" s="152">
        <f t="shared" si="510"/>
        <v>6.8792</v>
      </c>
      <c r="AQ2837" s="152"/>
      <c r="AR2837" s="152"/>
      <c r="AS2837" s="153">
        <f t="shared" si="521"/>
        <v>265</v>
      </c>
      <c r="AT2837" s="153">
        <f t="shared" si="523"/>
        <v>1</v>
      </c>
      <c r="AU2837" s="153">
        <f t="shared" si="524"/>
        <v>0</v>
      </c>
      <c r="AV2837" s="153">
        <f t="shared" si="525"/>
        <v>0</v>
      </c>
      <c r="BA2837">
        <f t="shared" si="522"/>
        <v>21</v>
      </c>
    </row>
    <row r="2838" spans="2:53" x14ac:dyDescent="0.25">
      <c r="B2838" s="155">
        <f t="shared" si="507"/>
        <v>45557.999305555553</v>
      </c>
      <c r="C2838" s="155">
        <f t="shared" si="497"/>
        <v>45557.999305555553</v>
      </c>
      <c r="D2838" s="152">
        <f t="shared" si="500"/>
        <v>6.59</v>
      </c>
      <c r="E2838" s="152"/>
      <c r="F2838" s="152"/>
      <c r="G2838" s="152"/>
      <c r="H2838" s="152" t="e">
        <f t="shared" si="501"/>
        <v>#N/A</v>
      </c>
      <c r="I2838" s="152"/>
      <c r="J2838" s="152" t="e">
        <f t="shared" si="502"/>
        <v>#N/A</v>
      </c>
      <c r="K2838" s="152"/>
      <c r="L2838" s="152"/>
      <c r="M2838" s="152"/>
      <c r="N2838" s="152"/>
      <c r="O2838" s="152"/>
      <c r="P2838" s="152"/>
      <c r="Q2838" s="152"/>
      <c r="R2838" s="152"/>
      <c r="S2838" s="152"/>
      <c r="T2838" s="153" cm="1">
        <f t="array" ref="T2838">MATCH(1,(TDU_Info!$C$5:$C$111=$T$6)*(TDU_Info!$B$5:$B$111&lt;=$B2838),0)</f>
        <v>80</v>
      </c>
      <c r="U2838" s="152">
        <f>100*(INDEX(TDU_Info!$E$5:$E$111,$T2838)/T$11+INDEX(TDU_Info!$F$5:$F$111,$T2838))</f>
        <v>5.4007999999999994</v>
      </c>
      <c r="V2838" s="152">
        <v>4.6509999999999998</v>
      </c>
      <c r="W2838" s="152">
        <v>7.61</v>
      </c>
      <c r="X2838" s="152">
        <v>6.73</v>
      </c>
      <c r="Y2838" s="152">
        <v>6.7320000000000002</v>
      </c>
      <c r="Z2838" s="152">
        <v>5.0659999999999998</v>
      </c>
      <c r="AA2838" s="152">
        <v>7.3979999999999997</v>
      </c>
      <c r="AB2838" s="152">
        <v>6.95</v>
      </c>
      <c r="AC2838" s="152">
        <v>6.9550000000000001</v>
      </c>
      <c r="AD2838" s="152">
        <v>4.5579999999999998</v>
      </c>
      <c r="AE2838" s="152">
        <v>7.0259999999999998</v>
      </c>
      <c r="AF2838" s="152">
        <v>6.59</v>
      </c>
      <c r="AG2838" s="152">
        <v>6.59</v>
      </c>
      <c r="AH2838" s="152">
        <v>4.883</v>
      </c>
      <c r="AI2838" s="152">
        <v>7.0590000000000002</v>
      </c>
      <c r="AJ2838" s="152">
        <v>6.7130000000000001</v>
      </c>
      <c r="AK2838" s="152">
        <v>6.7130000000000001</v>
      </c>
      <c r="AL2838" s="152" t="e">
        <f t="shared" si="503"/>
        <v>#N/A</v>
      </c>
      <c r="AM2838" s="152" t="e">
        <f t="shared" si="504"/>
        <v>#N/A</v>
      </c>
      <c r="AN2838" s="152" t="e">
        <f>NA()</f>
        <v>#N/A</v>
      </c>
      <c r="AO2838" s="152" t="e">
        <f>NA()</f>
        <v>#N/A</v>
      </c>
      <c r="AP2838" s="152">
        <f t="shared" si="510"/>
        <v>6.8792</v>
      </c>
      <c r="AQ2838" s="152"/>
      <c r="AR2838" s="152"/>
      <c r="AS2838" s="153">
        <f t="shared" si="521"/>
        <v>266</v>
      </c>
      <c r="AT2838" s="153">
        <f t="shared" si="523"/>
        <v>1</v>
      </c>
      <c r="AU2838" s="153">
        <f t="shared" si="524"/>
        <v>0</v>
      </c>
      <c r="AV2838" s="153">
        <f t="shared" si="525"/>
        <v>0</v>
      </c>
      <c r="BA2838">
        <f t="shared" si="522"/>
        <v>22</v>
      </c>
    </row>
    <row r="2839" spans="2:53" x14ac:dyDescent="0.25">
      <c r="B2839" s="155">
        <f t="shared" si="507"/>
        <v>45558.999305555553</v>
      </c>
      <c r="C2839" s="155">
        <f t="shared" si="497"/>
        <v>45558.999305555553</v>
      </c>
      <c r="D2839" s="152">
        <f t="shared" si="500"/>
        <v>6.59</v>
      </c>
      <c r="E2839" s="152"/>
      <c r="F2839" s="152"/>
      <c r="G2839" s="152"/>
      <c r="H2839" s="152" t="e">
        <f t="shared" si="501"/>
        <v>#N/A</v>
      </c>
      <c r="I2839" s="152"/>
      <c r="J2839" s="152" t="e">
        <f t="shared" si="502"/>
        <v>#N/A</v>
      </c>
      <c r="K2839" s="152"/>
      <c r="L2839" s="152"/>
      <c r="M2839" s="152"/>
      <c r="N2839" s="152"/>
      <c r="O2839" s="152"/>
      <c r="P2839" s="152"/>
      <c r="Q2839" s="152"/>
      <c r="R2839" s="152"/>
      <c r="S2839" s="152"/>
      <c r="T2839" s="153" cm="1">
        <f t="array" ref="T2839">MATCH(1,(TDU_Info!$C$5:$C$111=$T$6)*(TDU_Info!$B$5:$B$111&lt;=$B2839),0)</f>
        <v>80</v>
      </c>
      <c r="U2839" s="152">
        <f>100*(INDEX(TDU_Info!$E$5:$E$111,$T2839)/T$11+INDEX(TDU_Info!$F$5:$F$111,$T2839))</f>
        <v>5.4007999999999994</v>
      </c>
      <c r="V2839" s="152">
        <v>4.6509999999999998</v>
      </c>
      <c r="W2839" s="152">
        <v>7.61</v>
      </c>
      <c r="X2839" s="152">
        <v>6.73</v>
      </c>
      <c r="Y2839" s="152">
        <v>6.7320000000000002</v>
      </c>
      <c r="Z2839" s="152">
        <v>5.0659999999999998</v>
      </c>
      <c r="AA2839" s="152">
        <v>7.3979999999999997</v>
      </c>
      <c r="AB2839" s="152">
        <v>6.95</v>
      </c>
      <c r="AC2839" s="152">
        <v>6.9550000000000001</v>
      </c>
      <c r="AD2839" s="152">
        <v>4.5579999999999998</v>
      </c>
      <c r="AE2839" s="152">
        <v>7.0259999999999998</v>
      </c>
      <c r="AF2839" s="152">
        <v>6.59</v>
      </c>
      <c r="AG2839" s="152">
        <v>6.59</v>
      </c>
      <c r="AH2839" s="152">
        <v>4.883</v>
      </c>
      <c r="AI2839" s="152">
        <v>7.0590000000000002</v>
      </c>
      <c r="AJ2839" s="152">
        <v>6.7130000000000001</v>
      </c>
      <c r="AK2839" s="152">
        <v>6.7130000000000001</v>
      </c>
      <c r="AL2839" s="152" t="e">
        <f t="shared" si="503"/>
        <v>#N/A</v>
      </c>
      <c r="AM2839" s="152" t="e">
        <f t="shared" si="504"/>
        <v>#N/A</v>
      </c>
      <c r="AN2839" s="152" t="e">
        <f>NA()</f>
        <v>#N/A</v>
      </c>
      <c r="AO2839" s="152" t="e">
        <f>NA()</f>
        <v>#N/A</v>
      </c>
      <c r="AP2839" s="152">
        <f t="shared" si="510"/>
        <v>6.8792</v>
      </c>
      <c r="AQ2839" s="152"/>
      <c r="AR2839" s="152"/>
      <c r="AS2839" s="153">
        <f t="shared" si="521"/>
        <v>267</v>
      </c>
      <c r="AT2839" s="153">
        <f t="shared" si="523"/>
        <v>1</v>
      </c>
      <c r="AU2839" s="153">
        <f t="shared" si="524"/>
        <v>0</v>
      </c>
      <c r="AV2839" s="153">
        <f t="shared" si="525"/>
        <v>0</v>
      </c>
      <c r="BA2839">
        <f t="shared" si="522"/>
        <v>23</v>
      </c>
    </row>
    <row r="2840" spans="2:53" x14ac:dyDescent="0.25">
      <c r="B2840" s="155">
        <f t="shared" si="507"/>
        <v>45559.999305555553</v>
      </c>
      <c r="C2840" s="155">
        <f t="shared" si="497"/>
        <v>45559.999305555553</v>
      </c>
      <c r="D2840" s="152">
        <f t="shared" si="500"/>
        <v>6.59</v>
      </c>
      <c r="E2840" s="152"/>
      <c r="F2840" s="152"/>
      <c r="G2840" s="152"/>
      <c r="H2840" s="152" t="e">
        <f t="shared" si="501"/>
        <v>#N/A</v>
      </c>
      <c r="I2840" s="152"/>
      <c r="J2840" s="152" t="e">
        <f t="shared" si="502"/>
        <v>#N/A</v>
      </c>
      <c r="K2840" s="152"/>
      <c r="L2840" s="152"/>
      <c r="M2840" s="152"/>
      <c r="N2840" s="152"/>
      <c r="O2840" s="152"/>
      <c r="P2840" s="152"/>
      <c r="Q2840" s="152"/>
      <c r="R2840" s="152"/>
      <c r="S2840" s="152"/>
      <c r="T2840" s="153" cm="1">
        <f t="array" ref="T2840">MATCH(1,(TDU_Info!$C$5:$C$111=$T$6)*(TDU_Info!$B$5:$B$111&lt;=$B2840),0)</f>
        <v>80</v>
      </c>
      <c r="U2840" s="152">
        <f>100*(INDEX(TDU_Info!$E$5:$E$111,$T2840)/T$11+INDEX(TDU_Info!$F$5:$F$111,$T2840))</f>
        <v>5.4007999999999994</v>
      </c>
      <c r="V2840" s="152">
        <v>4.7629999999999999</v>
      </c>
      <c r="W2840" s="152">
        <v>7.61</v>
      </c>
      <c r="X2840" s="152">
        <v>6.6</v>
      </c>
      <c r="Y2840" s="152">
        <v>6.8319999999999999</v>
      </c>
      <c r="Z2840" s="152">
        <v>5.0659999999999998</v>
      </c>
      <c r="AA2840" s="152">
        <v>7.3979999999999997</v>
      </c>
      <c r="AB2840" s="152">
        <v>6.8</v>
      </c>
      <c r="AC2840" s="152">
        <v>6.9610000000000003</v>
      </c>
      <c r="AD2840" s="152">
        <v>4.5579999999999998</v>
      </c>
      <c r="AE2840" s="152">
        <v>7.0259999999999998</v>
      </c>
      <c r="AF2840" s="152">
        <v>6.59</v>
      </c>
      <c r="AG2840" s="152">
        <v>6.59</v>
      </c>
      <c r="AH2840" s="152">
        <v>4.883</v>
      </c>
      <c r="AI2840" s="152">
        <v>7.0590000000000002</v>
      </c>
      <c r="AJ2840" s="152">
        <v>6.7130000000000001</v>
      </c>
      <c r="AK2840" s="152">
        <v>6.7130000000000001</v>
      </c>
      <c r="AL2840" s="152" t="e">
        <f t="shared" si="503"/>
        <v>#N/A</v>
      </c>
      <c r="AM2840" s="152" t="e">
        <f t="shared" si="504"/>
        <v>#N/A</v>
      </c>
      <c r="AN2840" s="152" t="e">
        <f>NA()</f>
        <v>#N/A</v>
      </c>
      <c r="AO2840" s="152" t="e">
        <f>NA()</f>
        <v>#N/A</v>
      </c>
      <c r="AP2840" s="152">
        <f t="shared" si="510"/>
        <v>6.8792</v>
      </c>
      <c r="AQ2840" s="152"/>
      <c r="AR2840" s="152"/>
      <c r="AS2840" s="153">
        <f t="shared" si="521"/>
        <v>268</v>
      </c>
      <c r="AT2840" s="153">
        <f t="shared" si="523"/>
        <v>1</v>
      </c>
      <c r="AU2840" s="153">
        <f t="shared" si="524"/>
        <v>0</v>
      </c>
      <c r="AV2840" s="153">
        <f t="shared" si="525"/>
        <v>0</v>
      </c>
      <c r="BA2840">
        <f t="shared" si="522"/>
        <v>24</v>
      </c>
    </row>
    <row r="2841" spans="2:53" x14ac:dyDescent="0.25">
      <c r="B2841" s="155">
        <f t="shared" si="507"/>
        <v>45560.999305555553</v>
      </c>
      <c r="C2841" s="155">
        <f t="shared" si="497"/>
        <v>45560.999305555553</v>
      </c>
      <c r="D2841" s="152">
        <f t="shared" si="500"/>
        <v>6.59</v>
      </c>
      <c r="E2841" s="152"/>
      <c r="F2841" s="152"/>
      <c r="G2841" s="152"/>
      <c r="H2841" s="152" t="e">
        <f t="shared" si="501"/>
        <v>#N/A</v>
      </c>
      <c r="I2841" s="152"/>
      <c r="J2841" s="152" t="e">
        <f t="shared" si="502"/>
        <v>#N/A</v>
      </c>
      <c r="K2841" s="152"/>
      <c r="L2841" s="152"/>
      <c r="M2841" s="152"/>
      <c r="N2841" s="152"/>
      <c r="O2841" s="152"/>
      <c r="P2841" s="152"/>
      <c r="Q2841" s="152"/>
      <c r="R2841" s="152"/>
      <c r="S2841" s="152"/>
      <c r="T2841" s="153" cm="1">
        <f t="array" ref="T2841">MATCH(1,(TDU_Info!$C$5:$C$111=$T$6)*(TDU_Info!$B$5:$B$111&lt;=$B2841),0)</f>
        <v>80</v>
      </c>
      <c r="U2841" s="152">
        <f>100*(INDEX(TDU_Info!$E$5:$E$111,$T2841)/T$11+INDEX(TDU_Info!$F$5:$F$111,$T2841))</f>
        <v>5.4007999999999994</v>
      </c>
      <c r="V2841" s="152">
        <v>4.7629999999999999</v>
      </c>
      <c r="W2841" s="152">
        <v>4.8540000000000001</v>
      </c>
      <c r="X2841" s="152">
        <v>6.6</v>
      </c>
      <c r="Y2841" s="152">
        <v>6.8369999999999997</v>
      </c>
      <c r="Z2841" s="152">
        <v>5.0659999999999998</v>
      </c>
      <c r="AA2841" s="152">
        <v>5.2569999999999997</v>
      </c>
      <c r="AB2841" s="152">
        <v>6.8</v>
      </c>
      <c r="AC2841" s="152">
        <v>6.9610000000000003</v>
      </c>
      <c r="AD2841" s="152">
        <v>4.5579999999999998</v>
      </c>
      <c r="AE2841" s="152">
        <v>4.6769999999999996</v>
      </c>
      <c r="AF2841" s="152">
        <v>6.59</v>
      </c>
      <c r="AG2841" s="152">
        <v>6.59</v>
      </c>
      <c r="AH2841" s="152">
        <v>4.883</v>
      </c>
      <c r="AI2841" s="152">
        <v>5.0780000000000003</v>
      </c>
      <c r="AJ2841" s="152">
        <v>6.7130000000000001</v>
      </c>
      <c r="AK2841" s="152">
        <v>6.7130000000000001</v>
      </c>
      <c r="AL2841" s="152" t="e">
        <f t="shared" si="503"/>
        <v>#N/A</v>
      </c>
      <c r="AM2841" s="152" t="e">
        <f t="shared" si="504"/>
        <v>#N/A</v>
      </c>
      <c r="AN2841" s="152" t="e">
        <f>NA()</f>
        <v>#N/A</v>
      </c>
      <c r="AO2841" s="152" t="e">
        <f>NA()</f>
        <v>#N/A</v>
      </c>
      <c r="AP2841" s="152">
        <f t="shared" si="510"/>
        <v>6.8792</v>
      </c>
      <c r="AQ2841" s="152"/>
      <c r="AR2841" s="152"/>
      <c r="AS2841" s="153">
        <f t="shared" si="521"/>
        <v>269</v>
      </c>
      <c r="AT2841" s="153">
        <f t="shared" si="523"/>
        <v>1</v>
      </c>
      <c r="AU2841" s="153">
        <f t="shared" si="524"/>
        <v>0</v>
      </c>
      <c r="AV2841" s="153">
        <f t="shared" si="525"/>
        <v>0</v>
      </c>
      <c r="BA2841">
        <f t="shared" si="522"/>
        <v>25</v>
      </c>
    </row>
    <row r="2842" spans="2:53" x14ac:dyDescent="0.25">
      <c r="B2842" s="155">
        <f t="shared" si="507"/>
        <v>45561.999305555553</v>
      </c>
      <c r="C2842" s="155">
        <f t="shared" si="497"/>
        <v>45561.999305555553</v>
      </c>
      <c r="D2842" s="152">
        <f t="shared" si="500"/>
        <v>6.59</v>
      </c>
      <c r="E2842" s="152"/>
      <c r="F2842" s="152"/>
      <c r="G2842" s="152"/>
      <c r="H2842" s="152" t="e">
        <f t="shared" si="501"/>
        <v>#N/A</v>
      </c>
      <c r="I2842" s="152"/>
      <c r="J2842" s="152" t="e">
        <f t="shared" si="502"/>
        <v>#N/A</v>
      </c>
      <c r="K2842" s="152"/>
      <c r="L2842" s="152"/>
      <c r="M2842" s="152"/>
      <c r="N2842" s="152"/>
      <c r="O2842" s="152"/>
      <c r="P2842" s="152"/>
      <c r="Q2842" s="152"/>
      <c r="R2842" s="152"/>
      <c r="S2842" s="152"/>
      <c r="T2842" s="153" cm="1">
        <f t="array" ref="T2842">MATCH(1,(TDU_Info!$C$5:$C$111=$T$6)*(TDU_Info!$B$5:$B$111&lt;=$B2842),0)</f>
        <v>80</v>
      </c>
      <c r="U2842" s="152">
        <f>100*(INDEX(TDU_Info!$E$5:$E$111,$T2842)/T$11+INDEX(TDU_Info!$F$5:$F$111,$T2842))</f>
        <v>5.4007999999999994</v>
      </c>
      <c r="V2842" s="152">
        <v>4.7629999999999999</v>
      </c>
      <c r="W2842" s="152">
        <v>4.8540000000000001</v>
      </c>
      <c r="X2842" s="152">
        <v>6.6</v>
      </c>
      <c r="Y2842" s="152">
        <v>6.8369999999999997</v>
      </c>
      <c r="Z2842" s="152">
        <v>5.0659999999999998</v>
      </c>
      <c r="AA2842" s="152">
        <v>5.2569999999999997</v>
      </c>
      <c r="AB2842" s="152">
        <v>6.8</v>
      </c>
      <c r="AC2842" s="152">
        <v>6.9610000000000003</v>
      </c>
      <c r="AD2842" s="152">
        <v>4.5579999999999998</v>
      </c>
      <c r="AE2842" s="152">
        <v>4.6769999999999996</v>
      </c>
      <c r="AF2842" s="152">
        <v>6.59</v>
      </c>
      <c r="AG2842" s="152">
        <v>6.59</v>
      </c>
      <c r="AH2842" s="152">
        <v>4.883</v>
      </c>
      <c r="AI2842" s="152">
        <v>5.0780000000000003</v>
      </c>
      <c r="AJ2842" s="152">
        <v>6.7130000000000001</v>
      </c>
      <c r="AK2842" s="152">
        <v>6.7130000000000001</v>
      </c>
      <c r="AL2842" s="152" t="e">
        <f t="shared" si="503"/>
        <v>#N/A</v>
      </c>
      <c r="AM2842" s="152" t="e">
        <f t="shared" si="504"/>
        <v>#N/A</v>
      </c>
      <c r="AN2842" s="152" t="e">
        <f>NA()</f>
        <v>#N/A</v>
      </c>
      <c r="AO2842" s="152" t="e">
        <f>NA()</f>
        <v>#N/A</v>
      </c>
      <c r="AP2842" s="152">
        <f t="shared" si="510"/>
        <v>6.8792</v>
      </c>
      <c r="AQ2842" s="152"/>
      <c r="AR2842" s="152"/>
      <c r="AS2842" s="153">
        <f t="shared" si="521"/>
        <v>270</v>
      </c>
      <c r="AT2842" s="153">
        <f t="shared" si="523"/>
        <v>1</v>
      </c>
      <c r="AU2842" s="153">
        <f t="shared" si="524"/>
        <v>0</v>
      </c>
      <c r="AV2842" s="153">
        <f t="shared" si="525"/>
        <v>0</v>
      </c>
      <c r="BA2842">
        <f t="shared" si="522"/>
        <v>26</v>
      </c>
    </row>
    <row r="2843" spans="2:53" x14ac:dyDescent="0.25">
      <c r="B2843" s="155">
        <f t="shared" si="507"/>
        <v>45562.999305555553</v>
      </c>
      <c r="C2843" s="155">
        <f t="shared" si="497"/>
        <v>45562.999305555553</v>
      </c>
      <c r="D2843" s="152">
        <f t="shared" si="500"/>
        <v>6.59</v>
      </c>
      <c r="E2843" s="152"/>
      <c r="F2843" s="152"/>
      <c r="G2843" s="152"/>
      <c r="H2843" s="152" t="e">
        <f t="shared" si="501"/>
        <v>#N/A</v>
      </c>
      <c r="I2843" s="152"/>
      <c r="J2843" s="152" t="e">
        <f t="shared" si="502"/>
        <v>#N/A</v>
      </c>
      <c r="K2843" s="152"/>
      <c r="L2843" s="152"/>
      <c r="M2843" s="152"/>
      <c r="N2843" s="152"/>
      <c r="O2843" s="152"/>
      <c r="P2843" s="152"/>
      <c r="Q2843" s="152"/>
      <c r="R2843" s="152"/>
      <c r="S2843" s="152"/>
      <c r="T2843" s="153" cm="1">
        <f t="array" ref="T2843">MATCH(1,(TDU_Info!$C$5:$C$111=$T$6)*(TDU_Info!$B$5:$B$111&lt;=$B2843),0)</f>
        <v>80</v>
      </c>
      <c r="U2843" s="152">
        <f>100*(INDEX(TDU_Info!$E$5:$E$111,$T2843)/T$11+INDEX(TDU_Info!$F$5:$F$111,$T2843))</f>
        <v>5.4007999999999994</v>
      </c>
      <c r="V2843" s="152">
        <v>4.7629999999999999</v>
      </c>
      <c r="W2843" s="152">
        <v>4.8540000000000001</v>
      </c>
      <c r="X2843" s="152">
        <v>6.6</v>
      </c>
      <c r="Y2843" s="152">
        <v>6.8369999999999997</v>
      </c>
      <c r="Z2843" s="152">
        <v>5.0659999999999998</v>
      </c>
      <c r="AA2843" s="152">
        <v>5.2569999999999997</v>
      </c>
      <c r="AB2843" s="152">
        <v>6.8</v>
      </c>
      <c r="AC2843" s="152">
        <v>6.9610000000000003</v>
      </c>
      <c r="AD2843" s="152">
        <v>4.5579999999999998</v>
      </c>
      <c r="AE2843" s="152">
        <v>4.6769999999999996</v>
      </c>
      <c r="AF2843" s="152">
        <v>6.59</v>
      </c>
      <c r="AG2843" s="152">
        <v>6.59</v>
      </c>
      <c r="AH2843" s="152">
        <v>4.883</v>
      </c>
      <c r="AI2843" s="152">
        <v>5.0780000000000003</v>
      </c>
      <c r="AJ2843" s="152">
        <v>6.7130000000000001</v>
      </c>
      <c r="AK2843" s="152">
        <v>6.7130000000000001</v>
      </c>
      <c r="AL2843" s="152" t="e">
        <f t="shared" si="503"/>
        <v>#N/A</v>
      </c>
      <c r="AM2843" s="152" t="e">
        <f t="shared" si="504"/>
        <v>#N/A</v>
      </c>
      <c r="AN2843" s="152" t="e">
        <f>NA()</f>
        <v>#N/A</v>
      </c>
      <c r="AO2843" s="152" t="e">
        <f>NA()</f>
        <v>#N/A</v>
      </c>
      <c r="AP2843" s="152">
        <f t="shared" si="510"/>
        <v>6.8792</v>
      </c>
      <c r="AQ2843" s="152"/>
      <c r="AR2843" s="152"/>
      <c r="AS2843" s="153">
        <f t="shared" si="521"/>
        <v>271</v>
      </c>
      <c r="AT2843" s="153">
        <f t="shared" si="523"/>
        <v>1</v>
      </c>
      <c r="AU2843" s="153">
        <f t="shared" si="524"/>
        <v>0</v>
      </c>
      <c r="AV2843" s="153">
        <f t="shared" si="525"/>
        <v>0</v>
      </c>
      <c r="BA2843">
        <f t="shared" si="522"/>
        <v>27</v>
      </c>
    </row>
    <row r="2844" spans="2:53" x14ac:dyDescent="0.25">
      <c r="B2844" s="155">
        <f t="shared" si="507"/>
        <v>45563.999305555553</v>
      </c>
      <c r="C2844" s="155">
        <f t="shared" si="497"/>
        <v>45563.999305555553</v>
      </c>
      <c r="D2844" s="152">
        <f t="shared" si="500"/>
        <v>6.76</v>
      </c>
      <c r="E2844" s="152"/>
      <c r="F2844" s="152"/>
      <c r="G2844" s="152"/>
      <c r="H2844" s="152" t="e">
        <f t="shared" si="501"/>
        <v>#N/A</v>
      </c>
      <c r="I2844" s="152"/>
      <c r="J2844" s="152" t="e">
        <f t="shared" si="502"/>
        <v>#N/A</v>
      </c>
      <c r="K2844" s="152"/>
      <c r="L2844" s="152"/>
      <c r="M2844" s="152"/>
      <c r="N2844" s="152"/>
      <c r="O2844" s="152"/>
      <c r="P2844" s="152"/>
      <c r="Q2844" s="152"/>
      <c r="R2844" s="152"/>
      <c r="S2844" s="152"/>
      <c r="T2844" s="153" cm="1">
        <f t="array" ref="T2844">MATCH(1,(TDU_Info!$C$5:$C$111=$T$6)*(TDU_Info!$B$5:$B$111&lt;=$B2844),0)</f>
        <v>80</v>
      </c>
      <c r="U2844" s="152">
        <f>100*(INDEX(TDU_Info!$E$5:$E$111,$T2844)/T$11+INDEX(TDU_Info!$F$5:$F$111,$T2844))</f>
        <v>5.4007999999999994</v>
      </c>
      <c r="V2844" s="152">
        <v>4.7629999999999999</v>
      </c>
      <c r="W2844" s="152">
        <v>4.8540000000000001</v>
      </c>
      <c r="X2844" s="152">
        <v>6.83</v>
      </c>
      <c r="Y2844" s="152">
        <v>7.1319999999999997</v>
      </c>
      <c r="Z2844" s="152">
        <v>5.0659999999999998</v>
      </c>
      <c r="AA2844" s="152">
        <v>5.2569999999999997</v>
      </c>
      <c r="AB2844" s="152">
        <v>6.8</v>
      </c>
      <c r="AC2844" s="152">
        <v>7.3550000000000004</v>
      </c>
      <c r="AD2844" s="152">
        <v>4.7320000000000002</v>
      </c>
      <c r="AE2844" s="152">
        <v>4.6769999999999996</v>
      </c>
      <c r="AF2844" s="152">
        <v>6.76</v>
      </c>
      <c r="AG2844" s="152">
        <v>7.1319999999999997</v>
      </c>
      <c r="AH2844" s="152">
        <v>5.0330000000000004</v>
      </c>
      <c r="AI2844" s="152">
        <v>5.0780000000000003</v>
      </c>
      <c r="AJ2844" s="152">
        <v>6.8</v>
      </c>
      <c r="AK2844" s="152">
        <v>7.3550000000000004</v>
      </c>
      <c r="AL2844" s="152" t="e">
        <f t="shared" si="503"/>
        <v>#N/A</v>
      </c>
      <c r="AM2844" s="152" t="e">
        <f t="shared" si="504"/>
        <v>#N/A</v>
      </c>
      <c r="AN2844" s="152" t="e">
        <f>NA()</f>
        <v>#N/A</v>
      </c>
      <c r="AO2844" s="152" t="e">
        <f>NA()</f>
        <v>#N/A</v>
      </c>
      <c r="AP2844" s="152">
        <f t="shared" si="510"/>
        <v>6.8792</v>
      </c>
      <c r="AQ2844" s="152"/>
      <c r="AR2844" s="152"/>
      <c r="AS2844" s="153">
        <f t="shared" si="521"/>
        <v>272</v>
      </c>
      <c r="AT2844" s="153">
        <f t="shared" si="523"/>
        <v>1</v>
      </c>
      <c r="AU2844" s="153">
        <f t="shared" si="524"/>
        <v>0</v>
      </c>
      <c r="AV2844" s="153">
        <f t="shared" si="525"/>
        <v>0</v>
      </c>
      <c r="BA2844">
        <f t="shared" si="522"/>
        <v>28</v>
      </c>
    </row>
    <row r="2845" spans="2:53" x14ac:dyDescent="0.25">
      <c r="B2845" s="155">
        <f t="shared" si="507"/>
        <v>45564.999305555553</v>
      </c>
      <c r="C2845" s="155">
        <f t="shared" si="497"/>
        <v>45564.999305555553</v>
      </c>
      <c r="D2845" s="152">
        <f t="shared" si="500"/>
        <v>6.76</v>
      </c>
      <c r="E2845" s="152"/>
      <c r="F2845" s="152"/>
      <c r="G2845" s="152"/>
      <c r="H2845" s="152" t="e">
        <f t="shared" si="501"/>
        <v>#N/A</v>
      </c>
      <c r="I2845" s="152"/>
      <c r="J2845" s="152" t="e">
        <f t="shared" si="502"/>
        <v>#N/A</v>
      </c>
      <c r="K2845" s="152"/>
      <c r="L2845" s="152"/>
      <c r="M2845" s="152"/>
      <c r="N2845" s="152"/>
      <c r="O2845" s="152"/>
      <c r="P2845" s="152"/>
      <c r="Q2845" s="152"/>
      <c r="R2845" s="152"/>
      <c r="S2845" s="152"/>
      <c r="T2845" s="153" cm="1">
        <f t="array" ref="T2845">MATCH(1,(TDU_Info!$C$5:$C$111=$T$6)*(TDU_Info!$B$5:$B$111&lt;=$B2845),0)</f>
        <v>80</v>
      </c>
      <c r="U2845" s="152">
        <f>100*(INDEX(TDU_Info!$E$5:$E$111,$T2845)/T$11+INDEX(TDU_Info!$F$5:$F$111,$T2845))</f>
        <v>5.4007999999999994</v>
      </c>
      <c r="V2845" s="152">
        <v>4.7629999999999999</v>
      </c>
      <c r="W2845" s="152">
        <v>4.8540000000000001</v>
      </c>
      <c r="X2845" s="152">
        <v>6.83</v>
      </c>
      <c r="Y2845" s="152">
        <v>7.1319999999999997</v>
      </c>
      <c r="Z2845" s="152">
        <v>5.0659999999999998</v>
      </c>
      <c r="AA2845" s="152">
        <v>5.2569999999999997</v>
      </c>
      <c r="AB2845" s="152">
        <v>6.8</v>
      </c>
      <c r="AC2845" s="152">
        <v>7.3550000000000004</v>
      </c>
      <c r="AD2845" s="152">
        <v>4.7320000000000002</v>
      </c>
      <c r="AE2845" s="152">
        <v>4.6769999999999996</v>
      </c>
      <c r="AF2845" s="152">
        <v>6.76</v>
      </c>
      <c r="AG2845" s="152">
        <v>7.1319999999999997</v>
      </c>
      <c r="AH2845" s="152">
        <v>5.0330000000000004</v>
      </c>
      <c r="AI2845" s="152">
        <v>5.0780000000000003</v>
      </c>
      <c r="AJ2845" s="152">
        <v>6.8</v>
      </c>
      <c r="AK2845" s="152">
        <v>7.3550000000000004</v>
      </c>
      <c r="AL2845" s="152" t="e">
        <f t="shared" si="503"/>
        <v>#N/A</v>
      </c>
      <c r="AM2845" s="152" t="e">
        <f t="shared" si="504"/>
        <v>#N/A</v>
      </c>
      <c r="AN2845" s="152" t="e">
        <f>NA()</f>
        <v>#N/A</v>
      </c>
      <c r="AO2845" s="152" t="e">
        <f>NA()</f>
        <v>#N/A</v>
      </c>
      <c r="AP2845" s="152">
        <f t="shared" si="510"/>
        <v>6.8792</v>
      </c>
      <c r="AQ2845" s="152"/>
      <c r="AR2845" s="152"/>
      <c r="AS2845" s="153">
        <f t="shared" si="521"/>
        <v>273</v>
      </c>
      <c r="AT2845" s="153">
        <f t="shared" si="523"/>
        <v>1</v>
      </c>
      <c r="AU2845" s="153">
        <f t="shared" si="524"/>
        <v>0</v>
      </c>
      <c r="AV2845" s="153">
        <f t="shared" si="525"/>
        <v>0</v>
      </c>
      <c r="BA2845">
        <f t="shared" si="522"/>
        <v>29</v>
      </c>
    </row>
    <row r="2846" spans="2:53" x14ac:dyDescent="0.25">
      <c r="B2846" s="155">
        <f t="shared" si="507"/>
        <v>45565.999305555553</v>
      </c>
      <c r="C2846" s="155">
        <f t="shared" si="497"/>
        <v>45565.999305555553</v>
      </c>
      <c r="D2846" s="152">
        <f t="shared" si="500"/>
        <v>6.76</v>
      </c>
      <c r="E2846" s="152"/>
      <c r="F2846" s="152"/>
      <c r="G2846" s="152"/>
      <c r="H2846" s="152" t="e">
        <f t="shared" si="501"/>
        <v>#N/A</v>
      </c>
      <c r="I2846" s="152"/>
      <c r="J2846" s="152" t="e">
        <f t="shared" si="502"/>
        <v>#N/A</v>
      </c>
      <c r="K2846" s="152"/>
      <c r="L2846" s="152"/>
      <c r="M2846" s="152"/>
      <c r="N2846" s="152"/>
      <c r="O2846" s="152"/>
      <c r="P2846" s="152"/>
      <c r="Q2846" s="152"/>
      <c r="R2846" s="152"/>
      <c r="S2846" s="152"/>
      <c r="T2846" s="153" cm="1">
        <f t="array" ref="T2846">MATCH(1,(TDU_Info!$C$5:$C$111=$T$6)*(TDU_Info!$B$5:$B$111&lt;=$B2846),0)</f>
        <v>80</v>
      </c>
      <c r="U2846" s="152">
        <f>100*(INDEX(TDU_Info!$E$5:$E$111,$T2846)/T$11+INDEX(TDU_Info!$F$5:$F$111,$T2846))</f>
        <v>5.4007999999999994</v>
      </c>
      <c r="V2846" s="152">
        <v>4.7629999999999999</v>
      </c>
      <c r="W2846" s="152">
        <v>4.8540000000000001</v>
      </c>
      <c r="X2846" s="152">
        <v>6.83</v>
      </c>
      <c r="Y2846" s="152">
        <v>7.1319999999999997</v>
      </c>
      <c r="Z2846" s="152">
        <v>5.0659999999999998</v>
      </c>
      <c r="AA2846" s="152">
        <v>5.2569999999999997</v>
      </c>
      <c r="AB2846" s="152">
        <v>6.8</v>
      </c>
      <c r="AC2846" s="152">
        <v>7.3550000000000004</v>
      </c>
      <c r="AD2846" s="152">
        <v>4.7320000000000002</v>
      </c>
      <c r="AE2846" s="152">
        <v>4.6769999999999996</v>
      </c>
      <c r="AF2846" s="152">
        <v>6.76</v>
      </c>
      <c r="AG2846" s="152">
        <v>7.1319999999999997</v>
      </c>
      <c r="AH2846" s="152">
        <v>5.0330000000000004</v>
      </c>
      <c r="AI2846" s="152">
        <v>5.0780000000000003</v>
      </c>
      <c r="AJ2846" s="152">
        <v>6.8</v>
      </c>
      <c r="AK2846" s="152">
        <v>7.3550000000000004</v>
      </c>
      <c r="AL2846" s="152" t="e">
        <f t="shared" si="503"/>
        <v>#N/A</v>
      </c>
      <c r="AM2846" s="152" t="e">
        <f t="shared" si="504"/>
        <v>#N/A</v>
      </c>
      <c r="AN2846" s="152" t="e">
        <f>NA()</f>
        <v>#N/A</v>
      </c>
      <c r="AO2846" s="152" t="e">
        <f>NA()</f>
        <v>#N/A</v>
      </c>
      <c r="AP2846" s="152">
        <f t="shared" si="510"/>
        <v>6.8792</v>
      </c>
      <c r="AQ2846" s="152"/>
      <c r="AR2846" s="152"/>
      <c r="AS2846" s="153">
        <f t="shared" si="521"/>
        <v>274</v>
      </c>
      <c r="AT2846" s="153">
        <f t="shared" si="523"/>
        <v>1</v>
      </c>
      <c r="AU2846" s="153">
        <f t="shared" si="524"/>
        <v>0</v>
      </c>
      <c r="AV2846" s="153">
        <f t="shared" si="525"/>
        <v>0</v>
      </c>
      <c r="BA2846">
        <f t="shared" si="522"/>
        <v>30</v>
      </c>
    </row>
    <row r="2847" spans="2:53" x14ac:dyDescent="0.25">
      <c r="B2847" s="155">
        <f t="shared" si="507"/>
        <v>45566.999305555553</v>
      </c>
      <c r="C2847" s="155">
        <f t="shared" si="497"/>
        <v>45566.999305555553</v>
      </c>
      <c r="D2847" s="152">
        <f t="shared" si="500"/>
        <v>7.1</v>
      </c>
      <c r="E2847" s="152"/>
      <c r="F2847" s="152"/>
      <c r="G2847" s="152"/>
      <c r="H2847" s="152" t="e">
        <f t="shared" si="501"/>
        <v>#N/A</v>
      </c>
      <c r="I2847" s="152"/>
      <c r="J2847" s="152" t="e">
        <f t="shared" si="502"/>
        <v>#N/A</v>
      </c>
      <c r="K2847" s="152"/>
      <c r="L2847" s="152"/>
      <c r="M2847" s="152"/>
      <c r="N2847" s="152"/>
      <c r="O2847" s="152"/>
      <c r="P2847" s="152"/>
      <c r="Q2847" s="152"/>
      <c r="R2847" s="152"/>
      <c r="S2847" s="152"/>
      <c r="T2847" s="153" cm="1">
        <f t="array" ref="T2847">MATCH(1,(TDU_Info!$C$5:$C$111=$T$6)*(TDU_Info!$B$5:$B$111&lt;=$B2847),0)</f>
        <v>80</v>
      </c>
      <c r="U2847" s="152">
        <f>100*(INDEX(TDU_Info!$E$5:$E$111,$T2847)/T$11+INDEX(TDU_Info!$F$5:$F$111,$T2847))</f>
        <v>5.4007999999999994</v>
      </c>
      <c r="V2847" s="152">
        <v>4.7629999999999999</v>
      </c>
      <c r="W2847" s="152">
        <v>4.8540000000000001</v>
      </c>
      <c r="X2847" s="152">
        <v>7.1</v>
      </c>
      <c r="Y2847" s="152">
        <v>7.3319999999999999</v>
      </c>
      <c r="Z2847" s="152">
        <v>5.0659999999999998</v>
      </c>
      <c r="AA2847" s="152">
        <v>5.2569999999999997</v>
      </c>
      <c r="AB2847" s="152">
        <v>7.2549999999999999</v>
      </c>
      <c r="AC2847" s="152">
        <v>7.29</v>
      </c>
      <c r="AD2847" s="152">
        <v>4.7320000000000002</v>
      </c>
      <c r="AE2847" s="152">
        <v>4.6769999999999996</v>
      </c>
      <c r="AF2847" s="152">
        <v>7.1</v>
      </c>
      <c r="AG2847" s="152">
        <v>7.3319999999999999</v>
      </c>
      <c r="AH2847" s="152">
        <v>5.0330000000000004</v>
      </c>
      <c r="AI2847" s="152">
        <v>5.0780000000000003</v>
      </c>
      <c r="AJ2847" s="152">
        <v>7.2549999999999999</v>
      </c>
      <c r="AK2847" s="152">
        <v>7.29</v>
      </c>
      <c r="AL2847" s="152" t="e">
        <f t="shared" si="503"/>
        <v>#N/A</v>
      </c>
      <c r="AM2847" s="152" t="e">
        <f t="shared" si="504"/>
        <v>#N/A</v>
      </c>
      <c r="AN2847" s="152" t="e">
        <f>NA()</f>
        <v>#N/A</v>
      </c>
      <c r="AO2847" s="152" t="e">
        <f>NA()</f>
        <v>#N/A</v>
      </c>
      <c r="AP2847" s="152" t="e">
        <f t="shared" si="510"/>
        <v>#N/A</v>
      </c>
      <c r="AQ2847" s="152"/>
      <c r="AR2847" s="152"/>
      <c r="AS2847" s="153">
        <f t="shared" si="521"/>
        <v>275</v>
      </c>
      <c r="AT2847" s="153">
        <f t="shared" si="523"/>
        <v>1</v>
      </c>
      <c r="AU2847" s="153">
        <f t="shared" si="524"/>
        <v>0</v>
      </c>
      <c r="AV2847" s="153">
        <f t="shared" si="525"/>
        <v>0</v>
      </c>
      <c r="BA2847">
        <f t="shared" si="522"/>
        <v>1</v>
      </c>
    </row>
    <row r="2848" spans="2:53" x14ac:dyDescent="0.25">
      <c r="B2848" s="155">
        <f t="shared" si="507"/>
        <v>45567.999305555553</v>
      </c>
      <c r="C2848" s="155">
        <f t="shared" si="497"/>
        <v>45567.999305555553</v>
      </c>
      <c r="D2848" s="152">
        <f t="shared" si="500"/>
        <v>7.1</v>
      </c>
      <c r="E2848" s="152"/>
      <c r="F2848" s="152"/>
      <c r="G2848" s="152"/>
      <c r="H2848" s="152" t="e">
        <f t="shared" si="501"/>
        <v>#N/A</v>
      </c>
      <c r="I2848" s="152"/>
      <c r="J2848" s="152" t="e">
        <f t="shared" si="502"/>
        <v>#N/A</v>
      </c>
      <c r="K2848" s="152"/>
      <c r="L2848" s="152"/>
      <c r="M2848" s="152"/>
      <c r="N2848" s="152"/>
      <c r="O2848" s="152"/>
      <c r="P2848" s="152"/>
      <c r="Q2848" s="152"/>
      <c r="R2848" s="152"/>
      <c r="S2848" s="152"/>
      <c r="T2848" s="153" cm="1">
        <f t="array" ref="T2848">MATCH(1,(TDU_Info!$C$5:$C$111=$T$6)*(TDU_Info!$B$5:$B$111&lt;=$B2848),0)</f>
        <v>80</v>
      </c>
      <c r="U2848" s="152">
        <f>100*(INDEX(TDU_Info!$E$5:$E$111,$T2848)/T$11+INDEX(TDU_Info!$F$5:$F$111,$T2848))</f>
        <v>5.4007999999999994</v>
      </c>
      <c r="V2848" s="152">
        <v>4.7629999999999999</v>
      </c>
      <c r="W2848" s="152">
        <v>4.8540000000000001</v>
      </c>
      <c r="X2848" s="152">
        <v>7.1</v>
      </c>
      <c r="Y2848" s="152">
        <v>7.3319999999999999</v>
      </c>
      <c r="Z2848" s="152">
        <v>5.0659999999999998</v>
      </c>
      <c r="AA2848" s="152">
        <v>5.2569999999999997</v>
      </c>
      <c r="AB2848" s="152">
        <v>7.2549999999999999</v>
      </c>
      <c r="AC2848" s="152">
        <v>7.29</v>
      </c>
      <c r="AD2848" s="152">
        <v>4.7320000000000002</v>
      </c>
      <c r="AE2848" s="152">
        <v>4.6769999999999996</v>
      </c>
      <c r="AF2848" s="152">
        <v>7.1</v>
      </c>
      <c r="AG2848" s="152">
        <v>7.3319999999999999</v>
      </c>
      <c r="AH2848" s="152">
        <v>5.0330000000000004</v>
      </c>
      <c r="AI2848" s="152">
        <v>5.0780000000000003</v>
      </c>
      <c r="AJ2848" s="152">
        <v>7.2549999999999999</v>
      </c>
      <c r="AK2848" s="152">
        <v>7.29</v>
      </c>
      <c r="AL2848" s="152" t="e">
        <f t="shared" si="503"/>
        <v>#N/A</v>
      </c>
      <c r="AM2848" s="152" t="e">
        <f t="shared" si="504"/>
        <v>#N/A</v>
      </c>
      <c r="AN2848" s="152" t="e">
        <f>NA()</f>
        <v>#N/A</v>
      </c>
      <c r="AO2848" s="152" t="e">
        <f>NA()</f>
        <v>#N/A</v>
      </c>
      <c r="AP2848" s="152">
        <f t="shared" si="510"/>
        <v>6.8792</v>
      </c>
      <c r="AQ2848" s="152"/>
      <c r="AR2848" s="152"/>
      <c r="AS2848" s="153">
        <f t="shared" si="521"/>
        <v>276</v>
      </c>
      <c r="AT2848" s="153">
        <f t="shared" si="523"/>
        <v>1</v>
      </c>
      <c r="AU2848" s="153">
        <f t="shared" si="524"/>
        <v>0</v>
      </c>
      <c r="AV2848" s="153">
        <f t="shared" si="525"/>
        <v>0</v>
      </c>
      <c r="BA2848">
        <f t="shared" si="522"/>
        <v>2</v>
      </c>
    </row>
    <row r="2849" spans="2:53" x14ac:dyDescent="0.25">
      <c r="B2849" s="155">
        <f t="shared" si="507"/>
        <v>45568.999305555553</v>
      </c>
      <c r="C2849" s="155">
        <f t="shared" si="497"/>
        <v>45568.999305555553</v>
      </c>
      <c r="D2849" s="152">
        <f t="shared" si="500"/>
        <v>7.1</v>
      </c>
      <c r="E2849" s="152"/>
      <c r="F2849" s="152"/>
      <c r="G2849" s="152"/>
      <c r="H2849" s="152" t="e">
        <f t="shared" si="501"/>
        <v>#N/A</v>
      </c>
      <c r="I2849" s="152"/>
      <c r="J2849" s="152" t="e">
        <f t="shared" si="502"/>
        <v>#N/A</v>
      </c>
      <c r="K2849" s="152"/>
      <c r="L2849" s="152"/>
      <c r="M2849" s="152"/>
      <c r="N2849" s="152"/>
      <c r="O2849" s="152"/>
      <c r="P2849" s="152"/>
      <c r="Q2849" s="152"/>
      <c r="R2849" s="152"/>
      <c r="S2849" s="152"/>
      <c r="T2849" s="153" cm="1">
        <f t="array" ref="T2849">MATCH(1,(TDU_Info!$C$5:$C$111=$T$6)*(TDU_Info!$B$5:$B$111&lt;=$B2849),0)</f>
        <v>80</v>
      </c>
      <c r="U2849" s="152">
        <f>100*(INDEX(TDU_Info!$E$5:$E$111,$T2849)/T$11+INDEX(TDU_Info!$F$5:$F$111,$T2849))</f>
        <v>5.4007999999999994</v>
      </c>
      <c r="V2849" s="152">
        <v>4.7930000000000001</v>
      </c>
      <c r="W2849" s="152">
        <v>4.8540000000000001</v>
      </c>
      <c r="X2849" s="152">
        <v>7.1</v>
      </c>
      <c r="Y2849" s="152">
        <v>7.07</v>
      </c>
      <c r="Z2849" s="152">
        <v>5.1159999999999997</v>
      </c>
      <c r="AA2849" s="152">
        <v>5.2569999999999997</v>
      </c>
      <c r="AB2849" s="152">
        <v>7.3</v>
      </c>
      <c r="AC2849" s="152">
        <v>7.29</v>
      </c>
      <c r="AD2849" s="152">
        <v>4.7619999999999996</v>
      </c>
      <c r="AE2849" s="152">
        <v>4.6769999999999996</v>
      </c>
      <c r="AF2849" s="152">
        <v>7.1</v>
      </c>
      <c r="AG2849" s="152">
        <v>7.07</v>
      </c>
      <c r="AH2849" s="152">
        <v>5.0830000000000002</v>
      </c>
      <c r="AI2849" s="152">
        <v>5.0780000000000003</v>
      </c>
      <c r="AJ2849" s="152">
        <v>7.3</v>
      </c>
      <c r="AK2849" s="152">
        <v>7.29</v>
      </c>
      <c r="AL2849" s="152" t="e">
        <f t="shared" si="503"/>
        <v>#N/A</v>
      </c>
      <c r="AM2849" s="152" t="e">
        <f t="shared" si="504"/>
        <v>#N/A</v>
      </c>
      <c r="AN2849" s="152" t="e">
        <f>NA()</f>
        <v>#N/A</v>
      </c>
      <c r="AO2849" s="152" t="e">
        <f>NA()</f>
        <v>#N/A</v>
      </c>
      <c r="AP2849" s="152">
        <f t="shared" si="510"/>
        <v>6.8792</v>
      </c>
      <c r="AQ2849" s="152"/>
      <c r="AR2849" s="152"/>
      <c r="AS2849" s="153">
        <f t="shared" si="521"/>
        <v>277</v>
      </c>
      <c r="AT2849" s="153">
        <f t="shared" si="523"/>
        <v>1</v>
      </c>
      <c r="AU2849" s="153">
        <f t="shared" si="524"/>
        <v>0</v>
      </c>
      <c r="AV2849" s="153">
        <f t="shared" si="525"/>
        <v>0</v>
      </c>
      <c r="BA2849">
        <f t="shared" si="522"/>
        <v>3</v>
      </c>
    </row>
    <row r="2850" spans="2:53" x14ac:dyDescent="0.25">
      <c r="B2850" s="155">
        <f t="shared" si="507"/>
        <v>45569.999305555553</v>
      </c>
      <c r="C2850" s="155">
        <f t="shared" si="497"/>
        <v>45569.999305555553</v>
      </c>
      <c r="D2850" s="152">
        <f t="shared" si="500"/>
        <v>7.1</v>
      </c>
      <c r="E2850" s="152"/>
      <c r="F2850" s="152"/>
      <c r="G2850" s="152"/>
      <c r="H2850" s="152" t="e">
        <f t="shared" si="501"/>
        <v>#N/A</v>
      </c>
      <c r="I2850" s="152"/>
      <c r="J2850" s="152" t="e">
        <f t="shared" si="502"/>
        <v>#N/A</v>
      </c>
      <c r="K2850" s="152"/>
      <c r="L2850" s="152"/>
      <c r="M2850" s="152"/>
      <c r="N2850" s="152"/>
      <c r="O2850" s="152"/>
      <c r="P2850" s="152"/>
      <c r="Q2850" s="152"/>
      <c r="R2850" s="152"/>
      <c r="S2850" s="152"/>
      <c r="T2850" s="153" cm="1">
        <f t="array" ref="T2850">MATCH(1,(TDU_Info!$C$5:$C$111=$T$6)*(TDU_Info!$B$5:$B$111&lt;=$B2850),0)</f>
        <v>80</v>
      </c>
      <c r="U2850" s="152">
        <f>100*(INDEX(TDU_Info!$E$5:$E$111,$T2850)/T$11+INDEX(TDU_Info!$F$5:$F$111,$T2850))</f>
        <v>5.4007999999999994</v>
      </c>
      <c r="V2850" s="152">
        <v>4.7930000000000001</v>
      </c>
      <c r="W2850" s="152">
        <v>4.8540000000000001</v>
      </c>
      <c r="X2850" s="152">
        <v>7.1</v>
      </c>
      <c r="Y2850" s="152">
        <v>7.07</v>
      </c>
      <c r="Z2850" s="152">
        <v>5.1159999999999997</v>
      </c>
      <c r="AA2850" s="152">
        <v>5.2569999999999997</v>
      </c>
      <c r="AB2850" s="152">
        <v>7.3</v>
      </c>
      <c r="AC2850" s="152">
        <v>7.29</v>
      </c>
      <c r="AD2850" s="152">
        <v>4.7619999999999996</v>
      </c>
      <c r="AE2850" s="152">
        <v>4.6769999999999996</v>
      </c>
      <c r="AF2850" s="152">
        <v>7.1</v>
      </c>
      <c r="AG2850" s="152">
        <v>7.07</v>
      </c>
      <c r="AH2850" s="152">
        <v>5.0830000000000002</v>
      </c>
      <c r="AI2850" s="152">
        <v>5.0780000000000003</v>
      </c>
      <c r="AJ2850" s="152">
        <v>7.3</v>
      </c>
      <c r="AK2850" s="152">
        <v>7.29</v>
      </c>
      <c r="AL2850" s="152" t="e">
        <f t="shared" si="503"/>
        <v>#N/A</v>
      </c>
      <c r="AM2850" s="152" t="e">
        <f t="shared" si="504"/>
        <v>#N/A</v>
      </c>
      <c r="AN2850" s="152" t="e">
        <f>NA()</f>
        <v>#N/A</v>
      </c>
      <c r="AO2850" s="152" t="e">
        <f>NA()</f>
        <v>#N/A</v>
      </c>
      <c r="AP2850" s="152">
        <f t="shared" si="510"/>
        <v>6.8792</v>
      </c>
      <c r="AQ2850" s="152"/>
      <c r="AR2850" s="152"/>
      <c r="AS2850" s="153">
        <f t="shared" ref="AS2850:AS2877" si="526">ROUNDUP(B2850-DATE(YEAR(B2850),1,1),0)</f>
        <v>278</v>
      </c>
      <c r="AT2850" s="153">
        <f t="shared" si="523"/>
        <v>1</v>
      </c>
      <c r="AU2850" s="153">
        <f t="shared" si="524"/>
        <v>0</v>
      </c>
      <c r="AV2850" s="153">
        <f t="shared" si="525"/>
        <v>0</v>
      </c>
      <c r="BA2850">
        <f t="shared" ref="BA2850:BA2877" si="527">DAY(C2850)</f>
        <v>4</v>
      </c>
    </row>
    <row r="2851" spans="2:53" x14ac:dyDescent="0.25">
      <c r="B2851" s="155">
        <f t="shared" si="507"/>
        <v>45570.999305555553</v>
      </c>
      <c r="C2851" s="155">
        <f t="shared" si="497"/>
        <v>45570.999305555553</v>
      </c>
      <c r="D2851" s="152">
        <f t="shared" si="500"/>
        <v>7.1</v>
      </c>
      <c r="E2851" s="152"/>
      <c r="F2851" s="152"/>
      <c r="G2851" s="152"/>
      <c r="H2851" s="152" t="e">
        <f t="shared" si="501"/>
        <v>#N/A</v>
      </c>
      <c r="I2851" s="152"/>
      <c r="J2851" s="152" t="e">
        <f t="shared" si="502"/>
        <v>#N/A</v>
      </c>
      <c r="K2851" s="152"/>
      <c r="L2851" s="152"/>
      <c r="M2851" s="152"/>
      <c r="N2851" s="152"/>
      <c r="O2851" s="152"/>
      <c r="P2851" s="152"/>
      <c r="Q2851" s="152"/>
      <c r="R2851" s="152"/>
      <c r="S2851" s="152"/>
      <c r="T2851" s="153" cm="1">
        <f t="array" ref="T2851">MATCH(1,(TDU_Info!$C$5:$C$111=$T$6)*(TDU_Info!$B$5:$B$111&lt;=$B2851),0)</f>
        <v>80</v>
      </c>
      <c r="U2851" s="152">
        <f>100*(INDEX(TDU_Info!$E$5:$E$111,$T2851)/T$11+INDEX(TDU_Info!$F$5:$F$111,$T2851))</f>
        <v>5.4007999999999994</v>
      </c>
      <c r="V2851" s="152">
        <v>4.7930000000000001</v>
      </c>
      <c r="W2851" s="152">
        <v>4.8540000000000001</v>
      </c>
      <c r="X2851" s="152">
        <v>7.1</v>
      </c>
      <c r="Y2851" s="152">
        <v>7.07</v>
      </c>
      <c r="Z2851" s="152">
        <v>5.1159999999999997</v>
      </c>
      <c r="AA2851" s="152">
        <v>5.2569999999999997</v>
      </c>
      <c r="AB2851" s="152">
        <v>7.3</v>
      </c>
      <c r="AC2851" s="152">
        <v>7.29</v>
      </c>
      <c r="AD2851" s="152">
        <v>4.7619999999999996</v>
      </c>
      <c r="AE2851" s="152">
        <v>4.6769999999999996</v>
      </c>
      <c r="AF2851" s="152">
        <v>7.1</v>
      </c>
      <c r="AG2851" s="152">
        <v>7.07</v>
      </c>
      <c r="AH2851" s="152">
        <v>5.0830000000000002</v>
      </c>
      <c r="AI2851" s="152">
        <v>5.0780000000000003</v>
      </c>
      <c r="AJ2851" s="152">
        <v>7.3</v>
      </c>
      <c r="AK2851" s="152">
        <v>7.29</v>
      </c>
      <c r="AL2851" s="152" t="e">
        <f t="shared" si="503"/>
        <v>#N/A</v>
      </c>
      <c r="AM2851" s="152" t="e">
        <f t="shared" si="504"/>
        <v>#N/A</v>
      </c>
      <c r="AN2851" s="152" t="e">
        <f>NA()</f>
        <v>#N/A</v>
      </c>
      <c r="AO2851" s="152" t="e">
        <f>NA()</f>
        <v>#N/A</v>
      </c>
      <c r="AP2851" s="152">
        <f t="shared" si="510"/>
        <v>6.8792</v>
      </c>
      <c r="AQ2851" s="152"/>
      <c r="AR2851" s="152"/>
      <c r="AS2851" s="153">
        <f t="shared" si="526"/>
        <v>279</v>
      </c>
      <c r="AT2851" s="153">
        <f t="shared" si="523"/>
        <v>1</v>
      </c>
      <c r="AU2851" s="153">
        <f t="shared" si="524"/>
        <v>0</v>
      </c>
      <c r="AV2851" s="153">
        <f t="shared" si="525"/>
        <v>0</v>
      </c>
      <c r="BA2851">
        <f t="shared" si="527"/>
        <v>5</v>
      </c>
    </row>
    <row r="2852" spans="2:53" x14ac:dyDescent="0.25">
      <c r="B2852" s="155">
        <f t="shared" si="507"/>
        <v>45571.999305555553</v>
      </c>
      <c r="C2852" s="155">
        <f t="shared" si="497"/>
        <v>45571.999305555553</v>
      </c>
      <c r="D2852" s="152">
        <f t="shared" si="500"/>
        <v>7.1</v>
      </c>
      <c r="E2852" s="152"/>
      <c r="F2852" s="152"/>
      <c r="G2852" s="152"/>
      <c r="H2852" s="152" t="e">
        <f t="shared" si="501"/>
        <v>#N/A</v>
      </c>
      <c r="I2852" s="152"/>
      <c r="J2852" s="152" t="e">
        <f t="shared" si="502"/>
        <v>#N/A</v>
      </c>
      <c r="K2852" s="152"/>
      <c r="L2852" s="152"/>
      <c r="M2852" s="152"/>
      <c r="N2852" s="152"/>
      <c r="O2852" s="152"/>
      <c r="P2852" s="152"/>
      <c r="Q2852" s="152"/>
      <c r="R2852" s="152"/>
      <c r="S2852" s="152"/>
      <c r="T2852" s="153" cm="1">
        <f t="array" ref="T2852">MATCH(1,(TDU_Info!$C$5:$C$111=$T$6)*(TDU_Info!$B$5:$B$111&lt;=$B2852),0)</f>
        <v>80</v>
      </c>
      <c r="U2852" s="152">
        <f>100*(INDEX(TDU_Info!$E$5:$E$111,$T2852)/T$11+INDEX(TDU_Info!$F$5:$F$111,$T2852))</f>
        <v>5.4007999999999994</v>
      </c>
      <c r="V2852" s="152">
        <v>4.7930000000000001</v>
      </c>
      <c r="W2852" s="152">
        <v>4.8540000000000001</v>
      </c>
      <c r="X2852" s="152">
        <v>7.1</v>
      </c>
      <c r="Y2852" s="152">
        <v>7.07</v>
      </c>
      <c r="Z2852" s="152">
        <v>5.1159999999999997</v>
      </c>
      <c r="AA2852" s="152">
        <v>5.2569999999999997</v>
      </c>
      <c r="AB2852" s="152">
        <v>7.3</v>
      </c>
      <c r="AC2852" s="152">
        <v>7.29</v>
      </c>
      <c r="AD2852" s="152">
        <v>4.7619999999999996</v>
      </c>
      <c r="AE2852" s="152">
        <v>4.6769999999999996</v>
      </c>
      <c r="AF2852" s="152">
        <v>7.1</v>
      </c>
      <c r="AG2852" s="152">
        <v>7.07</v>
      </c>
      <c r="AH2852" s="152">
        <v>5.0830000000000002</v>
      </c>
      <c r="AI2852" s="152">
        <v>5.0780000000000003</v>
      </c>
      <c r="AJ2852" s="152">
        <v>7.3</v>
      </c>
      <c r="AK2852" s="152">
        <v>7.29</v>
      </c>
      <c r="AL2852" s="152" t="e">
        <f t="shared" si="503"/>
        <v>#N/A</v>
      </c>
      <c r="AM2852" s="152" t="e">
        <f t="shared" si="504"/>
        <v>#N/A</v>
      </c>
      <c r="AN2852" s="152" t="e">
        <f>NA()</f>
        <v>#N/A</v>
      </c>
      <c r="AO2852" s="152" t="e">
        <f>NA()</f>
        <v>#N/A</v>
      </c>
      <c r="AP2852" s="152">
        <f t="shared" si="510"/>
        <v>6.8792</v>
      </c>
      <c r="AQ2852" s="152"/>
      <c r="AR2852" s="152"/>
      <c r="AS2852" s="153">
        <f t="shared" si="526"/>
        <v>280</v>
      </c>
      <c r="AT2852" s="153">
        <f t="shared" si="523"/>
        <v>1</v>
      </c>
      <c r="AU2852" s="153">
        <f t="shared" si="524"/>
        <v>0</v>
      </c>
      <c r="AV2852" s="153">
        <f t="shared" si="525"/>
        <v>0</v>
      </c>
      <c r="BA2852">
        <f t="shared" si="527"/>
        <v>6</v>
      </c>
    </row>
    <row r="2853" spans="2:53" x14ac:dyDescent="0.25">
      <c r="B2853" s="155">
        <f t="shared" si="507"/>
        <v>45572.999305555553</v>
      </c>
      <c r="C2853" s="155">
        <f t="shared" si="497"/>
        <v>45572.999305555553</v>
      </c>
      <c r="D2853" s="152">
        <f t="shared" si="500"/>
        <v>7.1</v>
      </c>
      <c r="E2853" s="152"/>
      <c r="F2853" s="152"/>
      <c r="G2853" s="152"/>
      <c r="H2853" s="152" t="e">
        <f t="shared" si="501"/>
        <v>#N/A</v>
      </c>
      <c r="I2853" s="152"/>
      <c r="J2853" s="152" t="e">
        <f t="shared" si="502"/>
        <v>#N/A</v>
      </c>
      <c r="K2853" s="152"/>
      <c r="L2853" s="152"/>
      <c r="M2853" s="152"/>
      <c r="N2853" s="152"/>
      <c r="O2853" s="152"/>
      <c r="P2853" s="152"/>
      <c r="Q2853" s="152"/>
      <c r="R2853" s="152"/>
      <c r="S2853" s="152"/>
      <c r="T2853" s="153" cm="1">
        <f t="array" ref="T2853">MATCH(1,(TDU_Info!$C$5:$C$111=$T$6)*(TDU_Info!$B$5:$B$111&lt;=$B2853),0)</f>
        <v>80</v>
      </c>
      <c r="U2853" s="152">
        <f>100*(INDEX(TDU_Info!$E$5:$E$111,$T2853)/T$11+INDEX(TDU_Info!$F$5:$F$111,$T2853))</f>
        <v>5.4007999999999994</v>
      </c>
      <c r="V2853" s="152">
        <v>4.7930000000000001</v>
      </c>
      <c r="W2853" s="152">
        <v>4.8540000000000001</v>
      </c>
      <c r="X2853" s="152">
        <v>7.1</v>
      </c>
      <c r="Y2853" s="152">
        <v>7.07</v>
      </c>
      <c r="Z2853" s="152">
        <v>5.1159999999999997</v>
      </c>
      <c r="AA2853" s="152">
        <v>5.2569999999999997</v>
      </c>
      <c r="AB2853" s="152">
        <v>7.3</v>
      </c>
      <c r="AC2853" s="152">
        <v>7.29</v>
      </c>
      <c r="AD2853" s="152">
        <v>4.7619999999999996</v>
      </c>
      <c r="AE2853" s="152">
        <v>4.6769999999999996</v>
      </c>
      <c r="AF2853" s="152">
        <v>7.1</v>
      </c>
      <c r="AG2853" s="152">
        <v>7.07</v>
      </c>
      <c r="AH2853" s="152">
        <v>5.0830000000000002</v>
      </c>
      <c r="AI2853" s="152">
        <v>5.0780000000000003</v>
      </c>
      <c r="AJ2853" s="152">
        <v>7.3</v>
      </c>
      <c r="AK2853" s="152">
        <v>7.29</v>
      </c>
      <c r="AL2853" s="152" t="e">
        <f t="shared" si="503"/>
        <v>#N/A</v>
      </c>
      <c r="AM2853" s="152" t="e">
        <f t="shared" si="504"/>
        <v>#N/A</v>
      </c>
      <c r="AN2853" s="152" t="e">
        <f>NA()</f>
        <v>#N/A</v>
      </c>
      <c r="AO2853" s="152" t="e">
        <f>NA()</f>
        <v>#N/A</v>
      </c>
      <c r="AP2853" s="152">
        <f t="shared" si="510"/>
        <v>6.8792</v>
      </c>
      <c r="AQ2853" s="152"/>
      <c r="AR2853" s="152"/>
      <c r="AS2853" s="153">
        <f t="shared" si="526"/>
        <v>281</v>
      </c>
      <c r="AT2853" s="153">
        <f t="shared" si="523"/>
        <v>1</v>
      </c>
      <c r="AU2853" s="153">
        <f t="shared" si="524"/>
        <v>0</v>
      </c>
      <c r="AV2853" s="153">
        <f t="shared" si="525"/>
        <v>0</v>
      </c>
      <c r="BA2853">
        <f t="shared" si="527"/>
        <v>7</v>
      </c>
    </row>
    <row r="2854" spans="2:53" x14ac:dyDescent="0.25">
      <c r="B2854" s="155">
        <f t="shared" si="507"/>
        <v>45573.999305555553</v>
      </c>
      <c r="C2854" s="155">
        <f t="shared" si="497"/>
        <v>45573.999305555553</v>
      </c>
      <c r="D2854" s="152">
        <f t="shared" si="500"/>
        <v>7.1319999999999997</v>
      </c>
      <c r="E2854" s="152"/>
      <c r="F2854" s="152"/>
      <c r="G2854" s="152"/>
      <c r="H2854" s="152" t="e">
        <f t="shared" si="501"/>
        <v>#N/A</v>
      </c>
      <c r="I2854" s="152"/>
      <c r="J2854" s="152" t="e">
        <f t="shared" si="502"/>
        <v>#N/A</v>
      </c>
      <c r="K2854" s="152"/>
      <c r="L2854" s="152"/>
      <c r="M2854" s="152"/>
      <c r="N2854" s="152"/>
      <c r="O2854" s="152"/>
      <c r="P2854" s="152"/>
      <c r="Q2854" s="152"/>
      <c r="R2854" s="152"/>
      <c r="S2854" s="152"/>
      <c r="T2854" s="153" cm="1">
        <f t="array" ref="T2854">MATCH(1,(TDU_Info!$C$5:$C$111=$T$6)*(TDU_Info!$B$5:$B$111&lt;=$B2854),0)</f>
        <v>80</v>
      </c>
      <c r="U2854" s="152">
        <f>100*(INDEX(TDU_Info!$E$5:$E$111,$T2854)/T$11+INDEX(TDU_Info!$F$5:$F$111,$T2854))</f>
        <v>5.4007999999999994</v>
      </c>
      <c r="V2854" s="152">
        <v>4.7930000000000001</v>
      </c>
      <c r="W2854" s="152">
        <v>4.8540000000000001</v>
      </c>
      <c r="X2854" s="152">
        <v>7.1319999999999997</v>
      </c>
      <c r="Y2854" s="152">
        <v>7.07</v>
      </c>
      <c r="Z2854" s="152">
        <v>5.1159999999999997</v>
      </c>
      <c r="AA2854" s="152">
        <v>5.2569999999999997</v>
      </c>
      <c r="AB2854" s="152">
        <v>7.3550000000000004</v>
      </c>
      <c r="AC2854" s="152">
        <v>7.29</v>
      </c>
      <c r="AD2854" s="152">
        <v>4.7619999999999996</v>
      </c>
      <c r="AE2854" s="152">
        <v>4.6769999999999996</v>
      </c>
      <c r="AF2854" s="152">
        <v>7.1319999999999997</v>
      </c>
      <c r="AG2854" s="152">
        <v>7.07</v>
      </c>
      <c r="AH2854" s="152">
        <v>5.0830000000000002</v>
      </c>
      <c r="AI2854" s="152">
        <v>5.0780000000000003</v>
      </c>
      <c r="AJ2854" s="152">
        <v>7.3550000000000004</v>
      </c>
      <c r="AK2854" s="152">
        <v>7.29</v>
      </c>
      <c r="AL2854" s="152" t="e">
        <f t="shared" si="503"/>
        <v>#N/A</v>
      </c>
      <c r="AM2854" s="152" t="e">
        <f t="shared" si="504"/>
        <v>#N/A</v>
      </c>
      <c r="AN2854" s="152" t="e">
        <f>NA()</f>
        <v>#N/A</v>
      </c>
      <c r="AO2854" s="152" t="e">
        <f>NA()</f>
        <v>#N/A</v>
      </c>
      <c r="AP2854" s="152">
        <f t="shared" si="510"/>
        <v>6.8792</v>
      </c>
      <c r="AQ2854" s="152"/>
      <c r="AR2854" s="152"/>
      <c r="AS2854" s="153">
        <f t="shared" si="526"/>
        <v>282</v>
      </c>
      <c r="AT2854" s="153">
        <f t="shared" si="523"/>
        <v>1</v>
      </c>
      <c r="AU2854" s="153">
        <f t="shared" si="524"/>
        <v>0</v>
      </c>
      <c r="AV2854" s="153">
        <f t="shared" si="525"/>
        <v>0</v>
      </c>
      <c r="BA2854">
        <f t="shared" si="527"/>
        <v>8</v>
      </c>
    </row>
    <row r="2855" spans="2:53" x14ac:dyDescent="0.25">
      <c r="B2855" s="155">
        <f t="shared" si="507"/>
        <v>45574.999305555553</v>
      </c>
      <c r="C2855" s="155">
        <f t="shared" si="497"/>
        <v>45574.999305555553</v>
      </c>
      <c r="D2855" s="152">
        <f t="shared" si="500"/>
        <v>7.1319999999999997</v>
      </c>
      <c r="E2855" s="152"/>
      <c r="F2855" s="152"/>
      <c r="G2855" s="152"/>
      <c r="H2855" s="152" t="e">
        <f t="shared" si="501"/>
        <v>#N/A</v>
      </c>
      <c r="I2855" s="152"/>
      <c r="J2855" s="152" t="e">
        <f t="shared" si="502"/>
        <v>#N/A</v>
      </c>
      <c r="K2855" s="152"/>
      <c r="L2855" s="152"/>
      <c r="M2855" s="152"/>
      <c r="N2855" s="152"/>
      <c r="O2855" s="152"/>
      <c r="P2855" s="152"/>
      <c r="Q2855" s="152"/>
      <c r="R2855" s="152"/>
      <c r="S2855" s="152"/>
      <c r="T2855" s="153" cm="1">
        <f t="array" ref="T2855">MATCH(1,(TDU_Info!$C$5:$C$111=$T$6)*(TDU_Info!$B$5:$B$111&lt;=$B2855),0)</f>
        <v>80</v>
      </c>
      <c r="U2855" s="152">
        <f>100*(INDEX(TDU_Info!$E$5:$E$111,$T2855)/T$11+INDEX(TDU_Info!$F$5:$F$111,$T2855))</f>
        <v>5.4007999999999994</v>
      </c>
      <c r="V2855" s="152">
        <v>4.7930000000000001</v>
      </c>
      <c r="W2855" s="152">
        <v>4.8540000000000001</v>
      </c>
      <c r="X2855" s="152">
        <v>7.1319999999999997</v>
      </c>
      <c r="Y2855" s="152">
        <v>7.07</v>
      </c>
      <c r="Z2855" s="152">
        <v>5.077</v>
      </c>
      <c r="AA2855" s="152">
        <v>5.2569999999999997</v>
      </c>
      <c r="AB2855" s="152">
        <v>7.3550000000000004</v>
      </c>
      <c r="AC2855" s="152">
        <v>7.29</v>
      </c>
      <c r="AD2855" s="152">
        <v>4.7619999999999996</v>
      </c>
      <c r="AE2855" s="152">
        <v>4.6769999999999996</v>
      </c>
      <c r="AF2855" s="152">
        <v>7.1319999999999997</v>
      </c>
      <c r="AG2855" s="152">
        <v>7.07</v>
      </c>
      <c r="AH2855" s="152">
        <v>5.0439999999999996</v>
      </c>
      <c r="AI2855" s="152">
        <v>5.0780000000000003</v>
      </c>
      <c r="AJ2855" s="152">
        <v>7.3550000000000004</v>
      </c>
      <c r="AK2855" s="152">
        <v>7.29</v>
      </c>
      <c r="AL2855" s="152" t="e">
        <f t="shared" si="503"/>
        <v>#N/A</v>
      </c>
      <c r="AM2855" s="152" t="e">
        <f t="shared" si="504"/>
        <v>#N/A</v>
      </c>
      <c r="AN2855" s="152" t="e">
        <f>NA()</f>
        <v>#N/A</v>
      </c>
      <c r="AO2855" s="152" t="e">
        <f>NA()</f>
        <v>#N/A</v>
      </c>
      <c r="AP2855" s="152">
        <f t="shared" si="510"/>
        <v>6.8792</v>
      </c>
      <c r="AQ2855" s="152"/>
      <c r="AR2855" s="152"/>
      <c r="AS2855" s="153">
        <f t="shared" si="526"/>
        <v>283</v>
      </c>
      <c r="AT2855" s="153">
        <f t="shared" si="523"/>
        <v>1</v>
      </c>
      <c r="AU2855" s="153">
        <f t="shared" si="524"/>
        <v>0</v>
      </c>
      <c r="AV2855" s="153">
        <f t="shared" si="525"/>
        <v>0</v>
      </c>
      <c r="BA2855">
        <f t="shared" si="527"/>
        <v>9</v>
      </c>
    </row>
    <row r="2856" spans="2:53" x14ac:dyDescent="0.25">
      <c r="B2856" s="155">
        <f t="shared" si="507"/>
        <v>45575.999305555553</v>
      </c>
      <c r="C2856" s="155">
        <f t="shared" si="497"/>
        <v>45575.999305555553</v>
      </c>
      <c r="D2856" s="152">
        <f t="shared" si="500"/>
        <v>7.032</v>
      </c>
      <c r="E2856" s="152"/>
      <c r="F2856" s="152"/>
      <c r="G2856" s="152"/>
      <c r="H2856" s="152" t="e">
        <f t="shared" si="501"/>
        <v>#N/A</v>
      </c>
      <c r="I2856" s="152"/>
      <c r="J2856" s="152" t="e">
        <f t="shared" si="502"/>
        <v>#N/A</v>
      </c>
      <c r="K2856" s="152"/>
      <c r="L2856" s="152"/>
      <c r="M2856" s="152"/>
      <c r="N2856" s="152"/>
      <c r="O2856" s="152"/>
      <c r="P2856" s="152"/>
      <c r="Q2856" s="152"/>
      <c r="R2856" s="152"/>
      <c r="S2856" s="152"/>
      <c r="T2856" s="153" cm="1">
        <f t="array" ref="T2856">MATCH(1,(TDU_Info!$C$5:$C$111=$T$6)*(TDU_Info!$B$5:$B$111&lt;=$B2856),0)</f>
        <v>80</v>
      </c>
      <c r="U2856" s="152">
        <f>100*(INDEX(TDU_Info!$E$5:$E$111,$T2856)/T$11+INDEX(TDU_Info!$F$5:$F$111,$T2856))</f>
        <v>5.4007999999999994</v>
      </c>
      <c r="V2856" s="152">
        <v>4.7930000000000001</v>
      </c>
      <c r="W2856" s="152">
        <v>4.8540000000000001</v>
      </c>
      <c r="X2856" s="152">
        <v>7.032</v>
      </c>
      <c r="Y2856" s="152">
        <v>7.032</v>
      </c>
      <c r="Z2856" s="152">
        <v>5.077</v>
      </c>
      <c r="AA2856" s="152">
        <v>5.2569999999999997</v>
      </c>
      <c r="AB2856" s="152">
        <v>7.2549999999999999</v>
      </c>
      <c r="AC2856" s="152">
        <v>7.2549999999999999</v>
      </c>
      <c r="AD2856" s="152">
        <v>4.7619999999999996</v>
      </c>
      <c r="AE2856" s="152">
        <v>4.6769999999999996</v>
      </c>
      <c r="AF2856" s="152">
        <v>7.032</v>
      </c>
      <c r="AG2856" s="152">
        <v>7.032</v>
      </c>
      <c r="AH2856" s="152">
        <v>4.883</v>
      </c>
      <c r="AI2856" s="152">
        <v>5.0780000000000003</v>
      </c>
      <c r="AJ2856" s="152">
        <v>7.2549999999999999</v>
      </c>
      <c r="AK2856" s="152">
        <v>7.2549999999999999</v>
      </c>
      <c r="AL2856" s="152" t="e">
        <f t="shared" si="503"/>
        <v>#N/A</v>
      </c>
      <c r="AM2856" s="152" t="e">
        <f t="shared" si="504"/>
        <v>#N/A</v>
      </c>
      <c r="AN2856" s="152" t="e">
        <f>NA()</f>
        <v>#N/A</v>
      </c>
      <c r="AO2856" s="152" t="e">
        <f>NA()</f>
        <v>#N/A</v>
      </c>
      <c r="AP2856" s="152">
        <f t="shared" si="510"/>
        <v>6.8792</v>
      </c>
      <c r="AQ2856" s="152"/>
      <c r="AR2856" s="152"/>
      <c r="AS2856" s="153">
        <f t="shared" si="526"/>
        <v>284</v>
      </c>
      <c r="AT2856" s="153">
        <f t="shared" si="523"/>
        <v>1</v>
      </c>
      <c r="AU2856" s="153">
        <f t="shared" si="524"/>
        <v>0</v>
      </c>
      <c r="AV2856" s="153">
        <f t="shared" si="525"/>
        <v>0</v>
      </c>
      <c r="BA2856">
        <f t="shared" si="527"/>
        <v>10</v>
      </c>
    </row>
    <row r="2857" spans="2:53" x14ac:dyDescent="0.25">
      <c r="B2857" s="155">
        <f t="shared" si="507"/>
        <v>45576.999305555553</v>
      </c>
      <c r="C2857" s="155">
        <f t="shared" si="497"/>
        <v>45576.999305555553</v>
      </c>
      <c r="D2857" s="152">
        <f t="shared" si="500"/>
        <v>6.97</v>
      </c>
      <c r="E2857" s="152"/>
      <c r="F2857" s="152"/>
      <c r="G2857" s="152"/>
      <c r="H2857" s="152" t="e">
        <f t="shared" si="501"/>
        <v>#N/A</v>
      </c>
      <c r="I2857" s="152"/>
      <c r="J2857" s="152" t="e">
        <f t="shared" si="502"/>
        <v>#N/A</v>
      </c>
      <c r="K2857" s="152"/>
      <c r="L2857" s="152"/>
      <c r="M2857" s="152"/>
      <c r="N2857" s="152"/>
      <c r="O2857" s="152"/>
      <c r="P2857" s="152"/>
      <c r="Q2857" s="152"/>
      <c r="R2857" s="152"/>
      <c r="S2857" s="152"/>
      <c r="T2857" s="153" cm="1">
        <f t="array" ref="T2857">MATCH(1,(TDU_Info!$C$5:$C$111=$T$6)*(TDU_Info!$B$5:$B$111&lt;=$B2857),0)</f>
        <v>80</v>
      </c>
      <c r="U2857" s="152">
        <f>100*(INDEX(TDU_Info!$E$5:$E$111,$T2857)/T$11+INDEX(TDU_Info!$F$5:$F$111,$T2857))</f>
        <v>5.4007999999999994</v>
      </c>
      <c r="V2857" s="152">
        <v>4.7930000000000001</v>
      </c>
      <c r="W2857" s="152">
        <v>4.8540000000000001</v>
      </c>
      <c r="X2857" s="152">
        <v>6.97</v>
      </c>
      <c r="Y2857" s="152">
        <v>6.8319999999999999</v>
      </c>
      <c r="Z2857" s="152">
        <v>5.077</v>
      </c>
      <c r="AA2857" s="152">
        <v>5.2569999999999997</v>
      </c>
      <c r="AB2857" s="152">
        <v>7.2549999999999999</v>
      </c>
      <c r="AC2857" s="152">
        <v>7.0549999999999997</v>
      </c>
      <c r="AD2857" s="152">
        <v>4.7619999999999996</v>
      </c>
      <c r="AE2857" s="152">
        <v>4.6769999999999996</v>
      </c>
      <c r="AF2857" s="152">
        <v>6.97</v>
      </c>
      <c r="AG2857" s="152">
        <v>6.8319999999999999</v>
      </c>
      <c r="AH2857" s="152">
        <v>4.883</v>
      </c>
      <c r="AI2857" s="152">
        <v>5.0780000000000003</v>
      </c>
      <c r="AJ2857" s="152">
        <v>7.2549999999999999</v>
      </c>
      <c r="AK2857" s="152">
        <v>7.0549999999999997</v>
      </c>
      <c r="AL2857" s="152" t="e">
        <f t="shared" si="503"/>
        <v>#N/A</v>
      </c>
      <c r="AM2857" s="152" t="e">
        <f t="shared" si="504"/>
        <v>#N/A</v>
      </c>
      <c r="AN2857" s="152" t="e">
        <f>NA()</f>
        <v>#N/A</v>
      </c>
      <c r="AO2857" s="152" t="e">
        <f>NA()</f>
        <v>#N/A</v>
      </c>
      <c r="AP2857" s="152">
        <f t="shared" si="510"/>
        <v>6.8792</v>
      </c>
      <c r="AQ2857" s="152"/>
      <c r="AR2857" s="152"/>
      <c r="AS2857" s="153">
        <f t="shared" si="526"/>
        <v>285</v>
      </c>
      <c r="AT2857" s="153">
        <f t="shared" si="523"/>
        <v>1</v>
      </c>
      <c r="AU2857" s="153">
        <f t="shared" si="524"/>
        <v>0</v>
      </c>
      <c r="AV2857" s="153">
        <f t="shared" si="525"/>
        <v>0</v>
      </c>
      <c r="BA2857">
        <f t="shared" si="527"/>
        <v>11</v>
      </c>
    </row>
    <row r="2858" spans="2:53" x14ac:dyDescent="0.25">
      <c r="B2858" s="155">
        <f t="shared" si="507"/>
        <v>45577.999305555553</v>
      </c>
      <c r="C2858" s="155">
        <f t="shared" si="497"/>
        <v>45577.999305555553</v>
      </c>
      <c r="D2858" s="152">
        <f t="shared" si="500"/>
        <v>6.97</v>
      </c>
      <c r="E2858" s="152"/>
      <c r="F2858" s="152"/>
      <c r="G2858" s="152"/>
      <c r="H2858" s="152" t="e">
        <f t="shared" si="501"/>
        <v>#N/A</v>
      </c>
      <c r="I2858" s="152"/>
      <c r="J2858" s="152" t="e">
        <f t="shared" si="502"/>
        <v>#N/A</v>
      </c>
      <c r="K2858" s="152"/>
      <c r="L2858" s="152"/>
      <c r="M2858" s="152"/>
      <c r="N2858" s="152"/>
      <c r="O2858" s="152"/>
      <c r="P2858" s="152"/>
      <c r="Q2858" s="152"/>
      <c r="R2858" s="152"/>
      <c r="S2858" s="152"/>
      <c r="T2858" s="153" cm="1">
        <f t="array" ref="T2858">MATCH(1,(TDU_Info!$C$5:$C$111=$T$6)*(TDU_Info!$B$5:$B$111&lt;=$B2858),0)</f>
        <v>80</v>
      </c>
      <c r="U2858" s="152">
        <f>100*(INDEX(TDU_Info!$E$5:$E$111,$T2858)/T$11+INDEX(TDU_Info!$F$5:$F$111,$T2858))</f>
        <v>5.4007999999999994</v>
      </c>
      <c r="V2858" s="152">
        <v>4.7930000000000001</v>
      </c>
      <c r="W2858" s="152">
        <v>4.8540000000000001</v>
      </c>
      <c r="X2858" s="152">
        <v>6.97</v>
      </c>
      <c r="Y2858" s="152">
        <v>6.8319999999999999</v>
      </c>
      <c r="Z2858" s="152">
        <v>5.077</v>
      </c>
      <c r="AA2858" s="152">
        <v>5.2569999999999997</v>
      </c>
      <c r="AB2858" s="152">
        <v>7.2549999999999999</v>
      </c>
      <c r="AC2858" s="152">
        <v>7.0549999999999997</v>
      </c>
      <c r="AD2858" s="152">
        <v>4.7619999999999996</v>
      </c>
      <c r="AE2858" s="152">
        <v>4.6769999999999996</v>
      </c>
      <c r="AF2858" s="152">
        <v>6.97</v>
      </c>
      <c r="AG2858" s="152">
        <v>6.8319999999999999</v>
      </c>
      <c r="AH2858" s="152">
        <v>4.883</v>
      </c>
      <c r="AI2858" s="152">
        <v>5.0780000000000003</v>
      </c>
      <c r="AJ2858" s="152">
        <v>7.2549999999999999</v>
      </c>
      <c r="AK2858" s="152">
        <v>7.0549999999999997</v>
      </c>
      <c r="AL2858" s="152" t="e">
        <f t="shared" si="503"/>
        <v>#N/A</v>
      </c>
      <c r="AM2858" s="152" t="e">
        <f t="shared" si="504"/>
        <v>#N/A</v>
      </c>
      <c r="AN2858" s="152" t="e">
        <f>NA()</f>
        <v>#N/A</v>
      </c>
      <c r="AO2858" s="152" t="e">
        <f>NA()</f>
        <v>#N/A</v>
      </c>
      <c r="AP2858" s="152">
        <f t="shared" si="510"/>
        <v>6.8792</v>
      </c>
      <c r="AQ2858" s="152"/>
      <c r="AR2858" s="152"/>
      <c r="AS2858" s="153">
        <f t="shared" si="526"/>
        <v>286</v>
      </c>
      <c r="AT2858" s="153">
        <f t="shared" si="523"/>
        <v>1</v>
      </c>
      <c r="AU2858" s="153">
        <f t="shared" si="524"/>
        <v>0</v>
      </c>
      <c r="AV2858" s="153">
        <f t="shared" si="525"/>
        <v>0</v>
      </c>
      <c r="BA2858">
        <f t="shared" si="527"/>
        <v>12</v>
      </c>
    </row>
    <row r="2859" spans="2:53" x14ac:dyDescent="0.25">
      <c r="B2859" s="155">
        <f t="shared" si="507"/>
        <v>45578.999305555553</v>
      </c>
      <c r="C2859" s="155">
        <f t="shared" si="497"/>
        <v>45578.999305555553</v>
      </c>
      <c r="D2859" s="152">
        <f t="shared" si="500"/>
        <v>6.97</v>
      </c>
      <c r="E2859" s="152"/>
      <c r="F2859" s="152"/>
      <c r="G2859" s="152"/>
      <c r="H2859" s="152" t="e">
        <f t="shared" si="501"/>
        <v>#N/A</v>
      </c>
      <c r="I2859" s="152"/>
      <c r="J2859" s="152" t="e">
        <f t="shared" si="502"/>
        <v>#N/A</v>
      </c>
      <c r="K2859" s="152"/>
      <c r="L2859" s="152"/>
      <c r="M2859" s="152"/>
      <c r="N2859" s="152"/>
      <c r="O2859" s="152"/>
      <c r="P2859" s="152"/>
      <c r="Q2859" s="152"/>
      <c r="R2859" s="152"/>
      <c r="S2859" s="152"/>
      <c r="T2859" s="153" cm="1">
        <f t="array" ref="T2859">MATCH(1,(TDU_Info!$C$5:$C$111=$T$6)*(TDU_Info!$B$5:$B$111&lt;=$B2859),0)</f>
        <v>80</v>
      </c>
      <c r="U2859" s="152">
        <f>100*(INDEX(TDU_Info!$E$5:$E$111,$T2859)/T$11+INDEX(TDU_Info!$F$5:$F$111,$T2859))</f>
        <v>5.4007999999999994</v>
      </c>
      <c r="V2859" s="152">
        <v>4.7930000000000001</v>
      </c>
      <c r="W2859" s="152">
        <v>4.8540000000000001</v>
      </c>
      <c r="X2859" s="152">
        <v>6.97</v>
      </c>
      <c r="Y2859" s="152">
        <v>6.8319999999999999</v>
      </c>
      <c r="Z2859" s="152">
        <v>5.077</v>
      </c>
      <c r="AA2859" s="152">
        <v>5.2569999999999997</v>
      </c>
      <c r="AB2859" s="152">
        <v>7.2549999999999999</v>
      </c>
      <c r="AC2859" s="152">
        <v>7.0549999999999997</v>
      </c>
      <c r="AD2859" s="152">
        <v>4.7619999999999996</v>
      </c>
      <c r="AE2859" s="152">
        <v>4.6769999999999996</v>
      </c>
      <c r="AF2859" s="152">
        <v>6.97</v>
      </c>
      <c r="AG2859" s="152">
        <v>6.8319999999999999</v>
      </c>
      <c r="AH2859" s="152">
        <v>4.883</v>
      </c>
      <c r="AI2859" s="152">
        <v>5.0780000000000003</v>
      </c>
      <c r="AJ2859" s="152">
        <v>7.2549999999999999</v>
      </c>
      <c r="AK2859" s="152">
        <v>7.0549999999999997</v>
      </c>
      <c r="AL2859" s="152" t="e">
        <f t="shared" si="503"/>
        <v>#N/A</v>
      </c>
      <c r="AM2859" s="152" t="e">
        <f t="shared" si="504"/>
        <v>#N/A</v>
      </c>
      <c r="AN2859" s="152" t="e">
        <f>NA()</f>
        <v>#N/A</v>
      </c>
      <c r="AO2859" s="152" t="e">
        <f>NA()</f>
        <v>#N/A</v>
      </c>
      <c r="AP2859" s="152">
        <f t="shared" si="510"/>
        <v>6.8792</v>
      </c>
      <c r="AQ2859" s="152"/>
      <c r="AR2859" s="152"/>
      <c r="AS2859" s="153">
        <f t="shared" si="526"/>
        <v>287</v>
      </c>
      <c r="AT2859" s="153">
        <f t="shared" si="523"/>
        <v>1</v>
      </c>
      <c r="AU2859" s="153">
        <f t="shared" si="524"/>
        <v>0</v>
      </c>
      <c r="AV2859" s="153">
        <f t="shared" si="525"/>
        <v>0</v>
      </c>
      <c r="BA2859">
        <f t="shared" si="527"/>
        <v>13</v>
      </c>
    </row>
    <row r="2860" spans="2:53" x14ac:dyDescent="0.25">
      <c r="B2860" s="155">
        <f t="shared" si="507"/>
        <v>45579.999305555553</v>
      </c>
      <c r="C2860" s="155">
        <f t="shared" si="497"/>
        <v>45579.999305555553</v>
      </c>
      <c r="D2860" s="152">
        <f t="shared" si="500"/>
        <v>6.97</v>
      </c>
      <c r="E2860" s="152"/>
      <c r="F2860" s="152"/>
      <c r="G2860" s="152"/>
      <c r="H2860" s="152" t="e">
        <f t="shared" si="501"/>
        <v>#N/A</v>
      </c>
      <c r="I2860" s="152"/>
      <c r="J2860" s="152" t="e">
        <f t="shared" si="502"/>
        <v>#N/A</v>
      </c>
      <c r="K2860" s="152"/>
      <c r="L2860" s="152"/>
      <c r="M2860" s="152"/>
      <c r="N2860" s="152"/>
      <c r="O2860" s="152"/>
      <c r="P2860" s="152"/>
      <c r="Q2860" s="152"/>
      <c r="R2860" s="152"/>
      <c r="S2860" s="152"/>
      <c r="T2860" s="153" cm="1">
        <f t="array" ref="T2860">MATCH(1,(TDU_Info!$C$5:$C$111=$T$6)*(TDU_Info!$B$5:$B$111&lt;=$B2860),0)</f>
        <v>80</v>
      </c>
      <c r="U2860" s="152">
        <f>100*(INDEX(TDU_Info!$E$5:$E$111,$T2860)/T$11+INDEX(TDU_Info!$F$5:$F$111,$T2860))</f>
        <v>5.4007999999999994</v>
      </c>
      <c r="V2860" s="152">
        <v>4.7930000000000001</v>
      </c>
      <c r="W2860" s="152">
        <v>4.8540000000000001</v>
      </c>
      <c r="X2860" s="152">
        <v>6.97</v>
      </c>
      <c r="Y2860" s="152">
        <v>6.8319999999999999</v>
      </c>
      <c r="Z2860" s="152">
        <v>4.9770000000000003</v>
      </c>
      <c r="AA2860" s="152">
        <v>5.2569999999999997</v>
      </c>
      <c r="AB2860" s="152">
        <v>7.2549999999999999</v>
      </c>
      <c r="AC2860" s="152">
        <v>7.0549999999999997</v>
      </c>
      <c r="AD2860" s="152">
        <v>4.7619999999999996</v>
      </c>
      <c r="AE2860" s="152">
        <v>4.6769999999999996</v>
      </c>
      <c r="AF2860" s="152">
        <v>6.97</v>
      </c>
      <c r="AG2860" s="152">
        <v>6.8319999999999999</v>
      </c>
      <c r="AH2860" s="152">
        <v>4.883</v>
      </c>
      <c r="AI2860" s="152">
        <v>5.0780000000000003</v>
      </c>
      <c r="AJ2860" s="152">
        <v>7.2549999999999999</v>
      </c>
      <c r="AK2860" s="152">
        <v>7.0549999999999997</v>
      </c>
      <c r="AL2860" s="152" t="e">
        <f t="shared" si="503"/>
        <v>#N/A</v>
      </c>
      <c r="AM2860" s="152" t="e">
        <f t="shared" si="504"/>
        <v>#N/A</v>
      </c>
      <c r="AN2860" s="152" t="e">
        <f>NA()</f>
        <v>#N/A</v>
      </c>
      <c r="AO2860" s="152" t="e">
        <f>NA()</f>
        <v>#N/A</v>
      </c>
      <c r="AP2860" s="152">
        <f t="shared" si="510"/>
        <v>6.8792</v>
      </c>
      <c r="AQ2860" s="152"/>
      <c r="AR2860" s="152"/>
      <c r="AS2860" s="153">
        <f t="shared" si="526"/>
        <v>288</v>
      </c>
      <c r="AT2860" s="153">
        <f t="shared" si="523"/>
        <v>1</v>
      </c>
      <c r="AU2860" s="153">
        <f t="shared" si="524"/>
        <v>0</v>
      </c>
      <c r="AV2860" s="153">
        <f t="shared" si="525"/>
        <v>0</v>
      </c>
      <c r="BA2860">
        <f t="shared" si="527"/>
        <v>14</v>
      </c>
    </row>
    <row r="2861" spans="2:53" x14ac:dyDescent="0.25">
      <c r="B2861" s="155">
        <f t="shared" si="507"/>
        <v>45580.999305555553</v>
      </c>
      <c r="C2861" s="155">
        <f t="shared" si="497"/>
        <v>45580.999305555553</v>
      </c>
      <c r="D2861" s="152">
        <f t="shared" si="500"/>
        <v>6.9</v>
      </c>
      <c r="E2861" s="152"/>
      <c r="F2861" s="152"/>
      <c r="G2861" s="152"/>
      <c r="H2861" s="152" t="e">
        <f t="shared" si="501"/>
        <v>#N/A</v>
      </c>
      <c r="I2861" s="152"/>
      <c r="J2861" s="152" t="e">
        <f t="shared" si="502"/>
        <v>#N/A</v>
      </c>
      <c r="K2861" s="152"/>
      <c r="L2861" s="152"/>
      <c r="M2861" s="152"/>
      <c r="N2861" s="152"/>
      <c r="O2861" s="152"/>
      <c r="P2861" s="152"/>
      <c r="Q2861" s="152"/>
      <c r="R2861" s="152"/>
      <c r="S2861" s="152"/>
      <c r="T2861" s="153" cm="1">
        <f t="array" ref="T2861">MATCH(1,(TDU_Info!$C$5:$C$111=$T$6)*(TDU_Info!$B$5:$B$111&lt;=$B2861),0)</f>
        <v>80</v>
      </c>
      <c r="U2861" s="152">
        <f>100*(INDEX(TDU_Info!$E$5:$E$111,$T2861)/T$11+INDEX(TDU_Info!$F$5:$F$111,$T2861))</f>
        <v>5.4007999999999994</v>
      </c>
      <c r="V2861" s="152">
        <v>4.7930000000000001</v>
      </c>
      <c r="W2861" s="152">
        <v>4.8760000000000003</v>
      </c>
      <c r="X2861" s="152">
        <v>6.9</v>
      </c>
      <c r="Y2861" s="152">
        <v>6.8319999999999999</v>
      </c>
      <c r="Z2861" s="152">
        <v>4.8769999999999998</v>
      </c>
      <c r="AA2861" s="152">
        <v>5.2789999999999999</v>
      </c>
      <c r="AB2861" s="152">
        <v>7.2549999999999999</v>
      </c>
      <c r="AC2861" s="152">
        <v>7.0549999999999997</v>
      </c>
      <c r="AD2861" s="152">
        <v>4.7619999999999996</v>
      </c>
      <c r="AE2861" s="152">
        <v>4.6879999999999997</v>
      </c>
      <c r="AF2861" s="152">
        <v>6.9</v>
      </c>
      <c r="AG2861" s="152">
        <v>6.8319999999999999</v>
      </c>
      <c r="AH2861" s="152">
        <v>4.8440000000000003</v>
      </c>
      <c r="AI2861" s="152">
        <v>5.09</v>
      </c>
      <c r="AJ2861" s="152">
        <v>7.2549999999999999</v>
      </c>
      <c r="AK2861" s="152">
        <v>7.0549999999999997</v>
      </c>
      <c r="AL2861" s="152" t="e">
        <f t="shared" si="503"/>
        <v>#N/A</v>
      </c>
      <c r="AM2861" s="152" t="e">
        <f t="shared" si="504"/>
        <v>#N/A</v>
      </c>
      <c r="AN2861" s="152" t="e">
        <f>NA()</f>
        <v>#N/A</v>
      </c>
      <c r="AO2861" s="152" t="e">
        <f>NA()</f>
        <v>#N/A</v>
      </c>
      <c r="AP2861" s="152">
        <f t="shared" si="510"/>
        <v>6.8792</v>
      </c>
      <c r="AQ2861" s="152"/>
      <c r="AR2861" s="152"/>
      <c r="AS2861" s="153">
        <f t="shared" si="526"/>
        <v>289</v>
      </c>
      <c r="AT2861" s="153">
        <f t="shared" si="523"/>
        <v>1</v>
      </c>
      <c r="AU2861" s="153">
        <f t="shared" si="524"/>
        <v>0</v>
      </c>
      <c r="AV2861" s="153">
        <f t="shared" si="525"/>
        <v>0</v>
      </c>
      <c r="BA2861">
        <f t="shared" si="527"/>
        <v>15</v>
      </c>
    </row>
    <row r="2862" spans="2:53" x14ac:dyDescent="0.25">
      <c r="B2862" s="155">
        <f t="shared" si="507"/>
        <v>45581.999305555553</v>
      </c>
      <c r="C2862" s="155">
        <f t="shared" si="497"/>
        <v>45581.999305555553</v>
      </c>
      <c r="D2862" s="152">
        <f t="shared" si="500"/>
        <v>6.9</v>
      </c>
      <c r="E2862" s="152"/>
      <c r="F2862" s="152"/>
      <c r="G2862" s="152"/>
      <c r="H2862" s="152" t="e">
        <f t="shared" si="501"/>
        <v>#N/A</v>
      </c>
      <c r="I2862" s="152"/>
      <c r="J2862" s="152" t="e">
        <f t="shared" si="502"/>
        <v>#N/A</v>
      </c>
      <c r="K2862" s="152"/>
      <c r="L2862" s="152"/>
      <c r="M2862" s="152"/>
      <c r="N2862" s="152"/>
      <c r="O2862" s="152"/>
      <c r="P2862" s="152"/>
      <c r="Q2862" s="152"/>
      <c r="R2862" s="152"/>
      <c r="S2862" s="152"/>
      <c r="T2862" s="153" cm="1">
        <f t="array" ref="T2862">MATCH(1,(TDU_Info!$C$5:$C$111=$T$6)*(TDU_Info!$B$5:$B$111&lt;=$B2862),0)</f>
        <v>80</v>
      </c>
      <c r="U2862" s="152">
        <f>100*(INDEX(TDU_Info!$E$5:$E$111,$T2862)/T$11+INDEX(TDU_Info!$F$5:$F$111,$T2862))</f>
        <v>5.4007999999999994</v>
      </c>
      <c r="V2862" s="152">
        <v>4.6630000000000003</v>
      </c>
      <c r="W2862" s="152">
        <v>4.8760000000000003</v>
      </c>
      <c r="X2862" s="152">
        <v>6.9</v>
      </c>
      <c r="Y2862" s="152">
        <v>6.8319999999999999</v>
      </c>
      <c r="Z2862" s="152">
        <v>4.766</v>
      </c>
      <c r="AA2862" s="152">
        <v>5.2789999999999999</v>
      </c>
      <c r="AB2862" s="152">
        <v>7.25</v>
      </c>
      <c r="AC2862" s="152">
        <v>7.0549999999999997</v>
      </c>
      <c r="AD2862" s="152">
        <v>4.6319999999999997</v>
      </c>
      <c r="AE2862" s="152">
        <v>4.6879999999999997</v>
      </c>
      <c r="AF2862" s="152">
        <v>6.9</v>
      </c>
      <c r="AG2862" s="152">
        <v>6.8319999999999999</v>
      </c>
      <c r="AH2862" s="152">
        <v>4.7329999999999997</v>
      </c>
      <c r="AI2862" s="152">
        <v>5.09</v>
      </c>
      <c r="AJ2862" s="152">
        <v>7.25</v>
      </c>
      <c r="AK2862" s="152">
        <v>7.0549999999999997</v>
      </c>
      <c r="AL2862" s="152" t="e">
        <f t="shared" si="503"/>
        <v>#N/A</v>
      </c>
      <c r="AM2862" s="152" t="e">
        <f t="shared" si="504"/>
        <v>#N/A</v>
      </c>
      <c r="AN2862" s="152" t="e">
        <f>NA()</f>
        <v>#N/A</v>
      </c>
      <c r="AO2862" s="152" t="e">
        <f>NA()</f>
        <v>#N/A</v>
      </c>
      <c r="AP2862" s="152">
        <f t="shared" si="510"/>
        <v>6.8792</v>
      </c>
      <c r="AQ2862" s="152"/>
      <c r="AR2862" s="152"/>
      <c r="AS2862" s="153">
        <f t="shared" si="526"/>
        <v>290</v>
      </c>
      <c r="AT2862" s="153">
        <f t="shared" si="523"/>
        <v>1</v>
      </c>
      <c r="AU2862" s="153">
        <f t="shared" si="524"/>
        <v>0</v>
      </c>
      <c r="AV2862" s="153">
        <f t="shared" si="525"/>
        <v>0</v>
      </c>
      <c r="BA2862">
        <f t="shared" si="527"/>
        <v>16</v>
      </c>
    </row>
    <row r="2863" spans="2:53" x14ac:dyDescent="0.25">
      <c r="B2863" s="155">
        <f t="shared" si="507"/>
        <v>45582.999305555553</v>
      </c>
      <c r="C2863" s="155">
        <f t="shared" si="497"/>
        <v>45582.999305555553</v>
      </c>
      <c r="D2863" s="152">
        <f t="shared" si="500"/>
        <v>6.69</v>
      </c>
      <c r="E2863" s="152"/>
      <c r="F2863" s="152"/>
      <c r="G2863" s="152"/>
      <c r="H2863" s="152" t="e">
        <f t="shared" si="501"/>
        <v>#N/A</v>
      </c>
      <c r="I2863" s="152"/>
      <c r="J2863" s="152" t="e">
        <f t="shared" si="502"/>
        <v>#N/A</v>
      </c>
      <c r="K2863" s="152"/>
      <c r="L2863" s="152"/>
      <c r="M2863" s="152"/>
      <c r="N2863" s="152"/>
      <c r="O2863" s="152"/>
      <c r="P2863" s="152"/>
      <c r="Q2863" s="152"/>
      <c r="R2863" s="152"/>
      <c r="S2863" s="152"/>
      <c r="T2863" s="153" cm="1">
        <f t="array" ref="T2863">MATCH(1,(TDU_Info!$C$5:$C$111=$T$6)*(TDU_Info!$B$5:$B$111&lt;=$B2863),0)</f>
        <v>80</v>
      </c>
      <c r="U2863" s="152">
        <f>100*(INDEX(TDU_Info!$E$5:$E$111,$T2863)/T$11+INDEX(TDU_Info!$F$5:$F$111,$T2863))</f>
        <v>5.4007999999999994</v>
      </c>
      <c r="V2863" s="152">
        <v>4.6630000000000003</v>
      </c>
      <c r="W2863" s="152">
        <v>4.8760000000000003</v>
      </c>
      <c r="X2863" s="152">
        <v>6.87</v>
      </c>
      <c r="Y2863" s="152">
        <v>6.77</v>
      </c>
      <c r="Z2863" s="152">
        <v>4.766</v>
      </c>
      <c r="AA2863" s="152">
        <v>5.1909999999999998</v>
      </c>
      <c r="AB2863" s="152">
        <v>7.09</v>
      </c>
      <c r="AC2863" s="152">
        <v>6.89</v>
      </c>
      <c r="AD2863" s="152">
        <v>4.6319999999999997</v>
      </c>
      <c r="AE2863" s="152">
        <v>4.6879999999999997</v>
      </c>
      <c r="AF2863" s="152">
        <v>6.69</v>
      </c>
      <c r="AG2863" s="152">
        <v>6.77</v>
      </c>
      <c r="AH2863" s="152">
        <v>4.7329999999999997</v>
      </c>
      <c r="AI2863" s="152">
        <v>5.09</v>
      </c>
      <c r="AJ2863" s="152">
        <v>6.9130000000000003</v>
      </c>
      <c r="AK2863" s="152">
        <v>6.89</v>
      </c>
      <c r="AL2863" s="152" t="e">
        <f t="shared" si="503"/>
        <v>#N/A</v>
      </c>
      <c r="AM2863" s="152" t="e">
        <f t="shared" si="504"/>
        <v>#N/A</v>
      </c>
      <c r="AN2863" s="152" t="e">
        <f>NA()</f>
        <v>#N/A</v>
      </c>
      <c r="AO2863" s="152" t="e">
        <f>NA()</f>
        <v>#N/A</v>
      </c>
      <c r="AP2863" s="152">
        <f t="shared" si="510"/>
        <v>6.8792</v>
      </c>
      <c r="AQ2863" s="152"/>
      <c r="AR2863" s="152"/>
      <c r="AS2863" s="153">
        <f t="shared" si="526"/>
        <v>291</v>
      </c>
      <c r="AT2863" s="153">
        <f t="shared" si="523"/>
        <v>1</v>
      </c>
      <c r="AU2863" s="153">
        <f t="shared" si="524"/>
        <v>0</v>
      </c>
      <c r="AV2863" s="153">
        <f t="shared" si="525"/>
        <v>0</v>
      </c>
      <c r="BA2863">
        <f t="shared" si="527"/>
        <v>17</v>
      </c>
    </row>
    <row r="2864" spans="2:53" x14ac:dyDescent="0.25">
      <c r="B2864" s="155">
        <f t="shared" si="507"/>
        <v>45583.999305555553</v>
      </c>
      <c r="C2864" s="155">
        <f t="shared" si="497"/>
        <v>45583.999305555553</v>
      </c>
      <c r="D2864" s="152">
        <f t="shared" si="500"/>
        <v>6.69</v>
      </c>
      <c r="E2864" s="152"/>
      <c r="F2864" s="152"/>
      <c r="G2864" s="152"/>
      <c r="H2864" s="152" t="e">
        <f t="shared" si="501"/>
        <v>#N/A</v>
      </c>
      <c r="I2864" s="152"/>
      <c r="J2864" s="152" t="e">
        <f t="shared" si="502"/>
        <v>#N/A</v>
      </c>
      <c r="K2864" s="152"/>
      <c r="L2864" s="152"/>
      <c r="M2864" s="152"/>
      <c r="N2864" s="152"/>
      <c r="O2864" s="152"/>
      <c r="P2864" s="152"/>
      <c r="Q2864" s="152"/>
      <c r="R2864" s="152"/>
      <c r="S2864" s="152"/>
      <c r="T2864" s="153" cm="1">
        <f t="array" ref="T2864">MATCH(1,(TDU_Info!$C$5:$C$111=$T$6)*(TDU_Info!$B$5:$B$111&lt;=$B2864),0)</f>
        <v>80</v>
      </c>
      <c r="U2864" s="152">
        <f>100*(INDEX(TDU_Info!$E$5:$E$111,$T2864)/T$11+INDEX(TDU_Info!$F$5:$F$111,$T2864))</f>
        <v>5.4007999999999994</v>
      </c>
      <c r="V2864" s="152">
        <v>4.6630000000000003</v>
      </c>
      <c r="W2864" s="152">
        <v>4.8760000000000003</v>
      </c>
      <c r="X2864" s="152">
        <v>6.87</v>
      </c>
      <c r="Y2864" s="152">
        <v>6.77</v>
      </c>
      <c r="Z2864" s="152">
        <v>4.766</v>
      </c>
      <c r="AA2864" s="152">
        <v>5.1909999999999998</v>
      </c>
      <c r="AB2864" s="152">
        <v>7.09</v>
      </c>
      <c r="AC2864" s="152">
        <v>6.89</v>
      </c>
      <c r="AD2864" s="152">
        <v>4.6319999999999997</v>
      </c>
      <c r="AE2864" s="152">
        <v>4.6879999999999997</v>
      </c>
      <c r="AF2864" s="152">
        <v>6.69</v>
      </c>
      <c r="AG2864" s="152">
        <v>6.77</v>
      </c>
      <c r="AH2864" s="152">
        <v>4.7329999999999997</v>
      </c>
      <c r="AI2864" s="152">
        <v>5.09</v>
      </c>
      <c r="AJ2864" s="152">
        <v>6.9130000000000003</v>
      </c>
      <c r="AK2864" s="152">
        <v>6.89</v>
      </c>
      <c r="AL2864" s="152" t="e">
        <f t="shared" si="503"/>
        <v>#N/A</v>
      </c>
      <c r="AM2864" s="152" t="e">
        <f t="shared" si="504"/>
        <v>#N/A</v>
      </c>
      <c r="AN2864" s="152" t="e">
        <f>NA()</f>
        <v>#N/A</v>
      </c>
      <c r="AO2864" s="152" t="e">
        <f>NA()</f>
        <v>#N/A</v>
      </c>
      <c r="AP2864" s="152">
        <f t="shared" si="510"/>
        <v>6.8792</v>
      </c>
      <c r="AQ2864" s="152"/>
      <c r="AR2864" s="152"/>
      <c r="AS2864" s="153">
        <f t="shared" si="526"/>
        <v>292</v>
      </c>
      <c r="AT2864" s="153">
        <f t="shared" si="523"/>
        <v>1</v>
      </c>
      <c r="AU2864" s="153">
        <f t="shared" si="524"/>
        <v>0</v>
      </c>
      <c r="AV2864" s="153">
        <f t="shared" si="525"/>
        <v>0</v>
      </c>
      <c r="BA2864">
        <f t="shared" si="527"/>
        <v>18</v>
      </c>
    </row>
    <row r="2865" spans="2:53" x14ac:dyDescent="0.25">
      <c r="B2865" s="155">
        <f t="shared" si="507"/>
        <v>45584.999305555553</v>
      </c>
      <c r="C2865" s="155">
        <f t="shared" si="497"/>
        <v>45584.999305555553</v>
      </c>
      <c r="D2865" s="152">
        <f t="shared" si="500"/>
        <v>6.59</v>
      </c>
      <c r="E2865" s="152"/>
      <c r="F2865" s="152"/>
      <c r="G2865" s="152"/>
      <c r="H2865" s="152" t="e">
        <f t="shared" si="501"/>
        <v>#N/A</v>
      </c>
      <c r="I2865" s="152"/>
      <c r="J2865" s="152" t="e">
        <f t="shared" si="502"/>
        <v>#N/A</v>
      </c>
      <c r="K2865" s="152"/>
      <c r="L2865" s="152"/>
      <c r="M2865" s="152"/>
      <c r="N2865" s="152"/>
      <c r="O2865" s="152"/>
      <c r="P2865" s="152"/>
      <c r="Q2865" s="152"/>
      <c r="R2865" s="152"/>
      <c r="S2865" s="152"/>
      <c r="T2865" s="153" cm="1">
        <f t="array" ref="T2865">MATCH(1,(TDU_Info!$C$5:$C$111=$T$6)*(TDU_Info!$B$5:$B$111&lt;=$B2865),0)</f>
        <v>80</v>
      </c>
      <c r="U2865" s="152">
        <f>100*(INDEX(TDU_Info!$E$5:$E$111,$T2865)/T$11+INDEX(TDU_Info!$F$5:$F$111,$T2865))</f>
        <v>5.4007999999999994</v>
      </c>
      <c r="V2865" s="152">
        <v>4.5910000000000002</v>
      </c>
      <c r="W2865" s="152">
        <v>4.7009999999999996</v>
      </c>
      <c r="X2865" s="152">
        <v>6.73</v>
      </c>
      <c r="Y2865" s="152">
        <v>6.7320000000000002</v>
      </c>
      <c r="Z2865" s="152">
        <v>4.7130000000000001</v>
      </c>
      <c r="AA2865" s="152">
        <v>4.9039999999999999</v>
      </c>
      <c r="AB2865" s="152">
        <v>6.95</v>
      </c>
      <c r="AC2865" s="152">
        <v>6.89</v>
      </c>
      <c r="AD2865" s="152">
        <v>4.5599999999999996</v>
      </c>
      <c r="AE2865" s="152">
        <v>4.5</v>
      </c>
      <c r="AF2865" s="152">
        <v>6.59</v>
      </c>
      <c r="AG2865" s="152">
        <v>6.7320000000000002</v>
      </c>
      <c r="AH2865" s="152">
        <v>4.681</v>
      </c>
      <c r="AI2865" s="152">
        <v>4.702</v>
      </c>
      <c r="AJ2865" s="152">
        <v>6.8129999999999997</v>
      </c>
      <c r="AK2865" s="152">
        <v>6.89</v>
      </c>
      <c r="AL2865" s="152" t="e">
        <f t="shared" si="503"/>
        <v>#N/A</v>
      </c>
      <c r="AM2865" s="152" t="e">
        <f t="shared" si="504"/>
        <v>#N/A</v>
      </c>
      <c r="AN2865" s="152" t="e">
        <f>NA()</f>
        <v>#N/A</v>
      </c>
      <c r="AO2865" s="152" t="e">
        <f>NA()</f>
        <v>#N/A</v>
      </c>
      <c r="AP2865" s="152">
        <f t="shared" si="510"/>
        <v>6.8792</v>
      </c>
      <c r="AQ2865" s="152"/>
      <c r="AR2865" s="152"/>
      <c r="AS2865" s="153">
        <f t="shared" si="526"/>
        <v>293</v>
      </c>
      <c r="AT2865" s="153">
        <f t="shared" si="523"/>
        <v>1</v>
      </c>
      <c r="AU2865" s="153">
        <f t="shared" si="524"/>
        <v>0</v>
      </c>
      <c r="AV2865" s="153">
        <f t="shared" si="525"/>
        <v>0</v>
      </c>
      <c r="BA2865">
        <f t="shared" si="527"/>
        <v>19</v>
      </c>
    </row>
    <row r="2866" spans="2:53" x14ac:dyDescent="0.25">
      <c r="B2866" s="155">
        <f t="shared" si="507"/>
        <v>45585.999305555553</v>
      </c>
      <c r="C2866" s="155">
        <f t="shared" si="497"/>
        <v>45585.999305555553</v>
      </c>
      <c r="D2866" s="152">
        <f t="shared" si="500"/>
        <v>6.59</v>
      </c>
      <c r="E2866" s="152"/>
      <c r="F2866" s="152"/>
      <c r="G2866" s="152"/>
      <c r="H2866" s="152" t="e">
        <f t="shared" si="501"/>
        <v>#N/A</v>
      </c>
      <c r="I2866" s="152"/>
      <c r="J2866" s="152" t="e">
        <f t="shared" si="502"/>
        <v>#N/A</v>
      </c>
      <c r="K2866" s="152"/>
      <c r="L2866" s="152"/>
      <c r="M2866" s="152"/>
      <c r="N2866" s="152"/>
      <c r="O2866" s="152"/>
      <c r="P2866" s="152"/>
      <c r="Q2866" s="152"/>
      <c r="R2866" s="152"/>
      <c r="S2866" s="152"/>
      <c r="T2866" s="153" cm="1">
        <f t="array" ref="T2866">MATCH(1,(TDU_Info!$C$5:$C$111=$T$6)*(TDU_Info!$B$5:$B$111&lt;=$B2866),0)</f>
        <v>80</v>
      </c>
      <c r="U2866" s="152">
        <f>100*(INDEX(TDU_Info!$E$5:$E$111,$T2866)/T$11+INDEX(TDU_Info!$F$5:$F$111,$T2866))</f>
        <v>5.4007999999999994</v>
      </c>
      <c r="V2866" s="152">
        <v>4.5910000000000002</v>
      </c>
      <c r="W2866" s="152">
        <v>4.7009999999999996</v>
      </c>
      <c r="X2866" s="152">
        <v>6.73</v>
      </c>
      <c r="Y2866" s="152">
        <v>6.7320000000000002</v>
      </c>
      <c r="Z2866" s="152">
        <v>4.7130000000000001</v>
      </c>
      <c r="AA2866" s="152">
        <v>4.9039999999999999</v>
      </c>
      <c r="AB2866" s="152">
        <v>6.95</v>
      </c>
      <c r="AC2866" s="152">
        <v>6.89</v>
      </c>
      <c r="AD2866" s="152">
        <v>4.5599999999999996</v>
      </c>
      <c r="AE2866" s="152">
        <v>4.5</v>
      </c>
      <c r="AF2866" s="152">
        <v>6.59</v>
      </c>
      <c r="AG2866" s="152">
        <v>6.7320000000000002</v>
      </c>
      <c r="AH2866" s="152">
        <v>4.681</v>
      </c>
      <c r="AI2866" s="152">
        <v>4.702</v>
      </c>
      <c r="AJ2866" s="152">
        <v>6.8129999999999997</v>
      </c>
      <c r="AK2866" s="152">
        <v>6.89</v>
      </c>
      <c r="AL2866" s="152" t="e">
        <f t="shared" si="503"/>
        <v>#N/A</v>
      </c>
      <c r="AM2866" s="152" t="e">
        <f t="shared" si="504"/>
        <v>#N/A</v>
      </c>
      <c r="AN2866" s="152" t="e">
        <f>NA()</f>
        <v>#N/A</v>
      </c>
      <c r="AO2866" s="152" t="e">
        <f>NA()</f>
        <v>#N/A</v>
      </c>
      <c r="AP2866" s="152">
        <f t="shared" si="510"/>
        <v>6.8792</v>
      </c>
      <c r="AQ2866" s="152"/>
      <c r="AR2866" s="152"/>
      <c r="AS2866" s="153">
        <f t="shared" si="526"/>
        <v>294</v>
      </c>
      <c r="AT2866" s="153">
        <f t="shared" si="523"/>
        <v>1</v>
      </c>
      <c r="AU2866" s="153">
        <f t="shared" si="524"/>
        <v>0</v>
      </c>
      <c r="AV2866" s="153">
        <f t="shared" si="525"/>
        <v>0</v>
      </c>
      <c r="BA2866">
        <f t="shared" si="527"/>
        <v>20</v>
      </c>
    </row>
    <row r="2867" spans="2:53" x14ac:dyDescent="0.25">
      <c r="B2867" s="155">
        <f t="shared" si="507"/>
        <v>45586.999305555553</v>
      </c>
      <c r="C2867" s="155">
        <f t="shared" si="497"/>
        <v>45586.999305555553</v>
      </c>
      <c r="D2867" s="152">
        <f t="shared" si="500"/>
        <v>6.49</v>
      </c>
      <c r="E2867" s="152"/>
      <c r="F2867" s="152"/>
      <c r="G2867" s="152"/>
      <c r="H2867" s="152" t="e">
        <f t="shared" si="501"/>
        <v>#N/A</v>
      </c>
      <c r="I2867" s="152"/>
      <c r="J2867" s="152" t="e">
        <f t="shared" si="502"/>
        <v>#N/A</v>
      </c>
      <c r="K2867" s="152"/>
      <c r="L2867" s="152"/>
      <c r="M2867" s="152"/>
      <c r="N2867" s="152"/>
      <c r="O2867" s="152"/>
      <c r="P2867" s="152"/>
      <c r="Q2867" s="152"/>
      <c r="R2867" s="152"/>
      <c r="S2867" s="152"/>
      <c r="T2867" s="153" cm="1">
        <f t="array" ref="T2867">MATCH(1,(TDU_Info!$C$5:$C$111=$T$6)*(TDU_Info!$B$5:$B$111&lt;=$B2867),0)</f>
        <v>80</v>
      </c>
      <c r="U2867" s="152">
        <f>100*(INDEX(TDU_Info!$E$5:$E$111,$T2867)/T$11+INDEX(TDU_Info!$F$5:$F$111,$T2867))</f>
        <v>5.4007999999999994</v>
      </c>
      <c r="V2867" s="152">
        <v>4.5910000000000002</v>
      </c>
      <c r="W2867" s="152">
        <v>4.7009999999999996</v>
      </c>
      <c r="X2867" s="152">
        <v>6.73</v>
      </c>
      <c r="Y2867" s="152">
        <v>6.7320000000000002</v>
      </c>
      <c r="Z2867" s="152">
        <v>4.7130000000000001</v>
      </c>
      <c r="AA2867" s="152">
        <v>4.9039999999999999</v>
      </c>
      <c r="AB2867" s="152">
        <v>6.95</v>
      </c>
      <c r="AC2867" s="152">
        <v>6.89</v>
      </c>
      <c r="AD2867" s="152">
        <v>4.5599999999999996</v>
      </c>
      <c r="AE2867" s="152">
        <v>4.5</v>
      </c>
      <c r="AF2867" s="152">
        <v>6.49</v>
      </c>
      <c r="AG2867" s="152">
        <v>6.7320000000000002</v>
      </c>
      <c r="AH2867" s="152">
        <v>4.681</v>
      </c>
      <c r="AI2867" s="152">
        <v>4.702</v>
      </c>
      <c r="AJ2867" s="152">
        <v>6.7130000000000001</v>
      </c>
      <c r="AK2867" s="152">
        <v>6.89</v>
      </c>
      <c r="AL2867" s="152" t="e">
        <f t="shared" si="503"/>
        <v>#N/A</v>
      </c>
      <c r="AM2867" s="152" t="e">
        <f t="shared" si="504"/>
        <v>#N/A</v>
      </c>
      <c r="AN2867" s="152" t="e">
        <f>NA()</f>
        <v>#N/A</v>
      </c>
      <c r="AO2867" s="152" t="e">
        <f>NA()</f>
        <v>#N/A</v>
      </c>
      <c r="AP2867" s="152">
        <f t="shared" si="510"/>
        <v>6.8792</v>
      </c>
      <c r="AQ2867" s="152"/>
      <c r="AR2867" s="152"/>
      <c r="AS2867" s="153">
        <f t="shared" si="526"/>
        <v>295</v>
      </c>
      <c r="AT2867" s="153">
        <f t="shared" si="523"/>
        <v>1</v>
      </c>
      <c r="AU2867" s="153">
        <f t="shared" si="524"/>
        <v>0</v>
      </c>
      <c r="AV2867" s="153">
        <f t="shared" si="525"/>
        <v>0</v>
      </c>
      <c r="BA2867">
        <f t="shared" si="527"/>
        <v>21</v>
      </c>
    </row>
    <row r="2868" spans="2:53" x14ac:dyDescent="0.25">
      <c r="B2868" s="155">
        <f t="shared" si="507"/>
        <v>45587.999305555553</v>
      </c>
      <c r="C2868" s="155">
        <f t="shared" si="497"/>
        <v>45587.999305555553</v>
      </c>
      <c r="D2868" s="152">
        <f t="shared" si="500"/>
        <v>6.49</v>
      </c>
      <c r="E2868" s="152"/>
      <c r="F2868" s="152"/>
      <c r="G2868" s="152"/>
      <c r="H2868" s="152" t="e">
        <f t="shared" si="501"/>
        <v>#N/A</v>
      </c>
      <c r="I2868" s="152"/>
      <c r="J2868" s="152" t="e">
        <f t="shared" si="502"/>
        <v>#N/A</v>
      </c>
      <c r="K2868" s="152"/>
      <c r="L2868" s="152"/>
      <c r="M2868" s="152"/>
      <c r="N2868" s="152"/>
      <c r="O2868" s="152"/>
      <c r="P2868" s="152"/>
      <c r="Q2868" s="152"/>
      <c r="R2868" s="152"/>
      <c r="S2868" s="152"/>
      <c r="T2868" s="153" cm="1">
        <f t="array" ref="T2868">MATCH(1,(TDU_Info!$C$5:$C$111=$T$6)*(TDU_Info!$B$5:$B$111&lt;=$B2868),0)</f>
        <v>80</v>
      </c>
      <c r="U2868" s="152">
        <f>100*(INDEX(TDU_Info!$E$5:$E$111,$T2868)/T$11+INDEX(TDU_Info!$F$5:$F$111,$T2868))</f>
        <v>5.4007999999999994</v>
      </c>
      <c r="V2868" s="152">
        <v>4.5910000000000002</v>
      </c>
      <c r="W2868" s="152">
        <v>4.7009999999999996</v>
      </c>
      <c r="X2868" s="152">
        <v>6.73</v>
      </c>
      <c r="Y2868" s="152">
        <v>6.7320000000000002</v>
      </c>
      <c r="Z2868" s="152">
        <v>4.7130000000000001</v>
      </c>
      <c r="AA2868" s="152">
        <v>4.8369999999999997</v>
      </c>
      <c r="AB2868" s="152">
        <v>6.8550000000000004</v>
      </c>
      <c r="AC2868" s="152">
        <v>6.79</v>
      </c>
      <c r="AD2868" s="152">
        <v>4.5599999999999996</v>
      </c>
      <c r="AE2868" s="152">
        <v>4.5</v>
      </c>
      <c r="AF2868" s="152">
        <v>6.49</v>
      </c>
      <c r="AG2868" s="152">
        <v>6.7320000000000002</v>
      </c>
      <c r="AH2868" s="152">
        <v>4.681</v>
      </c>
      <c r="AI2868" s="152">
        <v>4.702</v>
      </c>
      <c r="AJ2868" s="152">
        <v>6.7130000000000001</v>
      </c>
      <c r="AK2868" s="152">
        <v>6.79</v>
      </c>
      <c r="AL2868" s="152" t="e">
        <f t="shared" si="503"/>
        <v>#N/A</v>
      </c>
      <c r="AM2868" s="152" t="e">
        <f t="shared" si="504"/>
        <v>#N/A</v>
      </c>
      <c r="AN2868" s="152" t="e">
        <f>NA()</f>
        <v>#N/A</v>
      </c>
      <c r="AO2868" s="152" t="e">
        <f>NA()</f>
        <v>#N/A</v>
      </c>
      <c r="AP2868" s="152">
        <f t="shared" si="510"/>
        <v>6.8792</v>
      </c>
      <c r="AQ2868" s="152"/>
      <c r="AR2868" s="152"/>
      <c r="AS2868" s="153">
        <f t="shared" si="526"/>
        <v>296</v>
      </c>
      <c r="AT2868" s="153">
        <f t="shared" si="523"/>
        <v>1</v>
      </c>
      <c r="AU2868" s="153">
        <f t="shared" si="524"/>
        <v>0</v>
      </c>
      <c r="AV2868" s="153">
        <f t="shared" si="525"/>
        <v>0</v>
      </c>
      <c r="BA2868">
        <f t="shared" si="527"/>
        <v>22</v>
      </c>
    </row>
    <row r="2869" spans="2:53" x14ac:dyDescent="0.25">
      <c r="B2869" s="155">
        <f t="shared" si="507"/>
        <v>45588.999305555553</v>
      </c>
      <c r="C2869" s="155">
        <f t="shared" si="497"/>
        <v>45588.999305555553</v>
      </c>
      <c r="D2869" s="152">
        <f t="shared" si="500"/>
        <v>6.49</v>
      </c>
      <c r="E2869" s="152"/>
      <c r="F2869" s="152"/>
      <c r="G2869" s="152"/>
      <c r="H2869" s="152" t="e">
        <f t="shared" si="501"/>
        <v>#N/A</v>
      </c>
      <c r="I2869" s="152"/>
      <c r="J2869" s="152" t="e">
        <f t="shared" si="502"/>
        <v>#N/A</v>
      </c>
      <c r="K2869" s="152"/>
      <c r="L2869" s="152"/>
      <c r="M2869" s="152"/>
      <c r="N2869" s="152"/>
      <c r="O2869" s="152"/>
      <c r="P2869" s="152"/>
      <c r="Q2869" s="152"/>
      <c r="R2869" s="152"/>
      <c r="S2869" s="152"/>
      <c r="T2869" s="153" cm="1">
        <f t="array" ref="T2869">MATCH(1,(TDU_Info!$C$5:$C$111=$T$6)*(TDU_Info!$B$5:$B$111&lt;=$B2869),0)</f>
        <v>80</v>
      </c>
      <c r="U2869" s="152">
        <f>100*(INDEX(TDU_Info!$E$5:$E$111,$T2869)/T$11+INDEX(TDU_Info!$F$5:$F$111,$T2869))</f>
        <v>5.4007999999999994</v>
      </c>
      <c r="V2869" s="152">
        <v>4.5910000000000002</v>
      </c>
      <c r="W2869" s="152">
        <v>4.7009999999999996</v>
      </c>
      <c r="X2869" s="152">
        <v>6.73</v>
      </c>
      <c r="Y2869" s="152">
        <v>6.7320000000000002</v>
      </c>
      <c r="Z2869" s="152">
        <v>4.7130000000000001</v>
      </c>
      <c r="AA2869" s="152">
        <v>4.8369999999999997</v>
      </c>
      <c r="AB2869" s="152">
        <v>6.8550000000000004</v>
      </c>
      <c r="AC2869" s="152">
        <v>6.79</v>
      </c>
      <c r="AD2869" s="152">
        <v>4.5599999999999996</v>
      </c>
      <c r="AE2869" s="152">
        <v>4.5</v>
      </c>
      <c r="AF2869" s="152">
        <v>6.49</v>
      </c>
      <c r="AG2869" s="152">
        <v>6.7320000000000002</v>
      </c>
      <c r="AH2869" s="152">
        <v>4.681</v>
      </c>
      <c r="AI2869" s="152">
        <v>4.702</v>
      </c>
      <c r="AJ2869" s="152">
        <v>6.7130000000000001</v>
      </c>
      <c r="AK2869" s="152">
        <v>6.79</v>
      </c>
      <c r="AL2869" s="152" t="e">
        <f t="shared" si="503"/>
        <v>#N/A</v>
      </c>
      <c r="AM2869" s="152" t="e">
        <f t="shared" si="504"/>
        <v>#N/A</v>
      </c>
      <c r="AN2869" s="152" t="e">
        <f>NA()</f>
        <v>#N/A</v>
      </c>
      <c r="AO2869" s="152" t="e">
        <f>NA()</f>
        <v>#N/A</v>
      </c>
      <c r="AP2869" s="152">
        <f t="shared" si="510"/>
        <v>6.8792</v>
      </c>
      <c r="AQ2869" s="152"/>
      <c r="AR2869" s="152"/>
      <c r="AS2869" s="153">
        <f t="shared" si="526"/>
        <v>297</v>
      </c>
      <c r="AT2869" s="153">
        <f t="shared" si="523"/>
        <v>1</v>
      </c>
      <c r="AU2869" s="153">
        <f t="shared" si="524"/>
        <v>0</v>
      </c>
      <c r="AV2869" s="153">
        <f t="shared" si="525"/>
        <v>0</v>
      </c>
      <c r="BA2869">
        <f t="shared" si="527"/>
        <v>23</v>
      </c>
    </row>
    <row r="2870" spans="2:53" x14ac:dyDescent="0.25">
      <c r="B2870" s="155">
        <f t="shared" si="507"/>
        <v>45589.999305555553</v>
      </c>
      <c r="C2870" s="155">
        <f t="shared" si="497"/>
        <v>45589.999305555553</v>
      </c>
      <c r="D2870" s="152">
        <f t="shared" si="500"/>
        <v>6.49</v>
      </c>
      <c r="E2870" s="152"/>
      <c r="F2870" s="152"/>
      <c r="G2870" s="152"/>
      <c r="H2870" s="152" t="e">
        <f t="shared" si="501"/>
        <v>#N/A</v>
      </c>
      <c r="I2870" s="152"/>
      <c r="J2870" s="152" t="e">
        <f t="shared" si="502"/>
        <v>#N/A</v>
      </c>
      <c r="K2870" s="152"/>
      <c r="L2870" s="152"/>
      <c r="M2870" s="152"/>
      <c r="N2870" s="152"/>
      <c r="O2870" s="152"/>
      <c r="P2870" s="152"/>
      <c r="Q2870" s="152"/>
      <c r="R2870" s="152"/>
      <c r="S2870" s="152"/>
      <c r="T2870" s="153" cm="1">
        <f t="array" ref="T2870">MATCH(1,(TDU_Info!$C$5:$C$111=$T$6)*(TDU_Info!$B$5:$B$111&lt;=$B2870),0)</f>
        <v>80</v>
      </c>
      <c r="U2870" s="152">
        <f>100*(INDEX(TDU_Info!$E$5:$E$111,$T2870)/T$11+INDEX(TDU_Info!$F$5:$F$111,$T2870))</f>
        <v>5.4007999999999994</v>
      </c>
      <c r="V2870" s="152">
        <v>4.4610000000000003</v>
      </c>
      <c r="W2870" s="152">
        <v>4.7009999999999996</v>
      </c>
      <c r="X2870" s="152">
        <v>6.63</v>
      </c>
      <c r="Y2870" s="152">
        <v>6.7320000000000002</v>
      </c>
      <c r="Z2870" s="152">
        <v>4.4630000000000001</v>
      </c>
      <c r="AA2870" s="152">
        <v>4.9039999999999999</v>
      </c>
      <c r="AB2870" s="152">
        <v>6.85</v>
      </c>
      <c r="AC2870" s="152">
        <v>6.79</v>
      </c>
      <c r="AD2870" s="152">
        <v>4.43</v>
      </c>
      <c r="AE2870" s="152">
        <v>4.5</v>
      </c>
      <c r="AF2870" s="152">
        <v>6.49</v>
      </c>
      <c r="AG2870" s="152">
        <v>6.7320000000000002</v>
      </c>
      <c r="AH2870" s="152">
        <v>4.431</v>
      </c>
      <c r="AI2870" s="152">
        <v>4.702</v>
      </c>
      <c r="AJ2870" s="152">
        <v>6.7130000000000001</v>
      </c>
      <c r="AK2870" s="152">
        <v>6.79</v>
      </c>
      <c r="AL2870" s="152" t="e">
        <f t="shared" si="503"/>
        <v>#N/A</v>
      </c>
      <c r="AM2870" s="152" t="e">
        <f t="shared" si="504"/>
        <v>#N/A</v>
      </c>
      <c r="AN2870" s="152" t="e">
        <f>NA()</f>
        <v>#N/A</v>
      </c>
      <c r="AO2870" s="152" t="e">
        <f>NA()</f>
        <v>#N/A</v>
      </c>
      <c r="AP2870" s="152">
        <f t="shared" si="510"/>
        <v>6.8792</v>
      </c>
      <c r="AQ2870" s="152"/>
      <c r="AR2870" s="152"/>
      <c r="AS2870" s="153">
        <f t="shared" si="526"/>
        <v>298</v>
      </c>
      <c r="AT2870" s="153">
        <f t="shared" si="523"/>
        <v>1</v>
      </c>
      <c r="AU2870" s="153">
        <f t="shared" si="524"/>
        <v>0</v>
      </c>
      <c r="AV2870" s="153">
        <f t="shared" si="525"/>
        <v>0</v>
      </c>
      <c r="BA2870">
        <f t="shared" si="527"/>
        <v>24</v>
      </c>
    </row>
    <row r="2871" spans="2:53" x14ac:dyDescent="0.25">
      <c r="B2871" s="155">
        <f t="shared" si="507"/>
        <v>45590.999305555553</v>
      </c>
      <c r="C2871" s="155">
        <f t="shared" si="497"/>
        <v>45590.999305555553</v>
      </c>
      <c r="D2871" s="152">
        <f t="shared" si="500"/>
        <v>6.49</v>
      </c>
      <c r="E2871" s="152"/>
      <c r="F2871" s="152"/>
      <c r="G2871" s="152"/>
      <c r="H2871" s="152" t="e">
        <f t="shared" si="501"/>
        <v>#N/A</v>
      </c>
      <c r="I2871" s="152"/>
      <c r="J2871" s="152" t="e">
        <f t="shared" si="502"/>
        <v>#N/A</v>
      </c>
      <c r="K2871" s="152"/>
      <c r="L2871" s="152"/>
      <c r="M2871" s="152"/>
      <c r="N2871" s="152"/>
      <c r="O2871" s="152"/>
      <c r="P2871" s="152"/>
      <c r="Q2871" s="152"/>
      <c r="R2871" s="152"/>
      <c r="S2871" s="152"/>
      <c r="T2871" s="153" cm="1">
        <f t="array" ref="T2871">MATCH(1,(TDU_Info!$C$5:$C$111=$T$6)*(TDU_Info!$B$5:$B$111&lt;=$B2871),0)</f>
        <v>80</v>
      </c>
      <c r="U2871" s="152">
        <f>100*(INDEX(TDU_Info!$E$5:$E$111,$T2871)/T$11+INDEX(TDU_Info!$F$5:$F$111,$T2871))</f>
        <v>5.4007999999999994</v>
      </c>
      <c r="V2871" s="152">
        <v>4.4610000000000003</v>
      </c>
      <c r="W2871" s="152">
        <v>4.7009999999999996</v>
      </c>
      <c r="X2871" s="152">
        <v>6.63</v>
      </c>
      <c r="Y2871" s="152">
        <v>6.7320000000000002</v>
      </c>
      <c r="Z2871" s="152">
        <v>4.4630000000000001</v>
      </c>
      <c r="AA2871" s="152">
        <v>4.9039999999999999</v>
      </c>
      <c r="AB2871" s="152">
        <v>6.85</v>
      </c>
      <c r="AC2871" s="152">
        <v>6.79</v>
      </c>
      <c r="AD2871" s="152">
        <v>4.43</v>
      </c>
      <c r="AE2871" s="152">
        <v>4.5</v>
      </c>
      <c r="AF2871" s="152">
        <v>6.49</v>
      </c>
      <c r="AG2871" s="152">
        <v>6.7320000000000002</v>
      </c>
      <c r="AH2871" s="152">
        <v>4.431</v>
      </c>
      <c r="AI2871" s="152">
        <v>4.702</v>
      </c>
      <c r="AJ2871" s="152">
        <v>6.7130000000000001</v>
      </c>
      <c r="AK2871" s="152">
        <v>6.79</v>
      </c>
      <c r="AL2871" s="152" t="e">
        <f t="shared" si="503"/>
        <v>#N/A</v>
      </c>
      <c r="AM2871" s="152" t="e">
        <f t="shared" si="504"/>
        <v>#N/A</v>
      </c>
      <c r="AN2871" s="152" t="e">
        <f>NA()</f>
        <v>#N/A</v>
      </c>
      <c r="AO2871" s="152" t="e">
        <f>NA()</f>
        <v>#N/A</v>
      </c>
      <c r="AP2871" s="152">
        <f t="shared" si="510"/>
        <v>6.8792</v>
      </c>
      <c r="AQ2871" s="152"/>
      <c r="AR2871" s="152"/>
      <c r="AS2871" s="153">
        <f t="shared" si="526"/>
        <v>299</v>
      </c>
      <c r="AT2871" s="153">
        <f t="shared" si="523"/>
        <v>1</v>
      </c>
      <c r="AU2871" s="153">
        <f t="shared" si="524"/>
        <v>0</v>
      </c>
      <c r="AV2871" s="153">
        <f t="shared" si="525"/>
        <v>0</v>
      </c>
      <c r="BA2871">
        <f t="shared" si="527"/>
        <v>25</v>
      </c>
    </row>
    <row r="2872" spans="2:53" x14ac:dyDescent="0.25">
      <c r="B2872" s="155">
        <f t="shared" si="507"/>
        <v>45591.999305555553</v>
      </c>
      <c r="C2872" s="155">
        <f t="shared" si="497"/>
        <v>45591.999305555553</v>
      </c>
      <c r="D2872" s="152">
        <f t="shared" si="500"/>
        <v>6.49</v>
      </c>
      <c r="E2872" s="152"/>
      <c r="F2872" s="152"/>
      <c r="G2872" s="152"/>
      <c r="H2872" s="152" t="e">
        <f t="shared" si="501"/>
        <v>#N/A</v>
      </c>
      <c r="I2872" s="152"/>
      <c r="J2872" s="152" t="e">
        <f t="shared" si="502"/>
        <v>#N/A</v>
      </c>
      <c r="K2872" s="152"/>
      <c r="L2872" s="152"/>
      <c r="M2872" s="152"/>
      <c r="N2872" s="152"/>
      <c r="O2872" s="152"/>
      <c r="P2872" s="152"/>
      <c r="Q2872" s="152"/>
      <c r="R2872" s="152"/>
      <c r="S2872" s="152"/>
      <c r="T2872" s="153" cm="1">
        <f t="array" ref="T2872">MATCH(1,(TDU_Info!$C$5:$C$111=$T$6)*(TDU_Info!$B$5:$B$111&lt;=$B2872),0)</f>
        <v>80</v>
      </c>
      <c r="U2872" s="152">
        <f>100*(INDEX(TDU_Info!$E$5:$E$111,$T2872)/T$11+INDEX(TDU_Info!$F$5:$F$111,$T2872))</f>
        <v>5.4007999999999994</v>
      </c>
      <c r="V2872" s="152">
        <v>4.4610000000000003</v>
      </c>
      <c r="W2872" s="152">
        <v>4.7009999999999996</v>
      </c>
      <c r="X2872" s="152">
        <v>6.63</v>
      </c>
      <c r="Y2872" s="152">
        <v>6.7320000000000002</v>
      </c>
      <c r="Z2872" s="152">
        <v>4.4630000000000001</v>
      </c>
      <c r="AA2872" s="152">
        <v>4.9039999999999999</v>
      </c>
      <c r="AB2872" s="152">
        <v>6.85</v>
      </c>
      <c r="AC2872" s="152">
        <v>6.79</v>
      </c>
      <c r="AD2872" s="152">
        <v>4.43</v>
      </c>
      <c r="AE2872" s="152">
        <v>4.5</v>
      </c>
      <c r="AF2872" s="152">
        <v>6.49</v>
      </c>
      <c r="AG2872" s="152">
        <v>6.7320000000000002</v>
      </c>
      <c r="AH2872" s="152">
        <v>4.431</v>
      </c>
      <c r="AI2872" s="152">
        <v>4.702</v>
      </c>
      <c r="AJ2872" s="152">
        <v>6.7130000000000001</v>
      </c>
      <c r="AK2872" s="152">
        <v>6.79</v>
      </c>
      <c r="AL2872" s="152" t="e">
        <f t="shared" si="503"/>
        <v>#N/A</v>
      </c>
      <c r="AM2872" s="152" t="e">
        <f t="shared" si="504"/>
        <v>#N/A</v>
      </c>
      <c r="AN2872" s="152" t="e">
        <f>NA()</f>
        <v>#N/A</v>
      </c>
      <c r="AO2872" s="152" t="e">
        <f>NA()</f>
        <v>#N/A</v>
      </c>
      <c r="AP2872" s="152">
        <f t="shared" si="510"/>
        <v>6.8792</v>
      </c>
      <c r="AQ2872" s="152"/>
      <c r="AR2872" s="152"/>
      <c r="AS2872" s="153">
        <f t="shared" si="526"/>
        <v>300</v>
      </c>
      <c r="AT2872" s="153">
        <f t="shared" si="523"/>
        <v>1</v>
      </c>
      <c r="AU2872" s="153">
        <f t="shared" si="524"/>
        <v>0</v>
      </c>
      <c r="AV2872" s="153">
        <f t="shared" si="525"/>
        <v>0</v>
      </c>
      <c r="BA2872">
        <f t="shared" si="527"/>
        <v>26</v>
      </c>
    </row>
    <row r="2873" spans="2:53" x14ac:dyDescent="0.25">
      <c r="B2873" s="155">
        <f t="shared" si="507"/>
        <v>45592.999305555553</v>
      </c>
      <c r="C2873" s="155">
        <f t="shared" si="497"/>
        <v>45592.999305555553</v>
      </c>
      <c r="D2873" s="152">
        <f t="shared" si="500"/>
        <v>6.49</v>
      </c>
      <c r="E2873" s="152"/>
      <c r="F2873" s="152"/>
      <c r="G2873" s="152"/>
      <c r="H2873" s="152" t="e">
        <f t="shared" si="501"/>
        <v>#N/A</v>
      </c>
      <c r="I2873" s="152"/>
      <c r="J2873" s="152" t="e">
        <f t="shared" si="502"/>
        <v>#N/A</v>
      </c>
      <c r="K2873" s="152"/>
      <c r="L2873" s="152"/>
      <c r="M2873" s="152"/>
      <c r="N2873" s="152"/>
      <c r="O2873" s="152"/>
      <c r="P2873" s="152"/>
      <c r="Q2873" s="152"/>
      <c r="R2873" s="152"/>
      <c r="S2873" s="152"/>
      <c r="T2873" s="153" cm="1">
        <f t="array" ref="T2873">MATCH(1,(TDU_Info!$C$5:$C$111=$T$6)*(TDU_Info!$B$5:$B$111&lt;=$B2873),0)</f>
        <v>80</v>
      </c>
      <c r="U2873" s="152">
        <f>100*(INDEX(TDU_Info!$E$5:$E$111,$T2873)/T$11+INDEX(TDU_Info!$F$5:$F$111,$T2873))</f>
        <v>5.4007999999999994</v>
      </c>
      <c r="V2873" s="152">
        <v>4.4610000000000003</v>
      </c>
      <c r="W2873" s="152">
        <v>4.7009999999999996</v>
      </c>
      <c r="X2873" s="152">
        <v>6.63</v>
      </c>
      <c r="Y2873" s="152">
        <v>6.7320000000000002</v>
      </c>
      <c r="Z2873" s="152">
        <v>4.4630000000000001</v>
      </c>
      <c r="AA2873" s="152">
        <v>4.9039999999999999</v>
      </c>
      <c r="AB2873" s="152">
        <v>6.85</v>
      </c>
      <c r="AC2873" s="152">
        <v>6.79</v>
      </c>
      <c r="AD2873" s="152">
        <v>4.43</v>
      </c>
      <c r="AE2873" s="152">
        <v>4.5</v>
      </c>
      <c r="AF2873" s="152">
        <v>6.49</v>
      </c>
      <c r="AG2873" s="152">
        <v>6.7320000000000002</v>
      </c>
      <c r="AH2873" s="152">
        <v>4.431</v>
      </c>
      <c r="AI2873" s="152">
        <v>4.702</v>
      </c>
      <c r="AJ2873" s="152">
        <v>6.7130000000000001</v>
      </c>
      <c r="AK2873" s="152">
        <v>6.79</v>
      </c>
      <c r="AL2873" s="152" t="e">
        <f t="shared" si="503"/>
        <v>#N/A</v>
      </c>
      <c r="AM2873" s="152" t="e">
        <f t="shared" si="504"/>
        <v>#N/A</v>
      </c>
      <c r="AN2873" s="152" t="e">
        <f>NA()</f>
        <v>#N/A</v>
      </c>
      <c r="AO2873" s="152" t="e">
        <f>NA()</f>
        <v>#N/A</v>
      </c>
      <c r="AP2873" s="152">
        <f t="shared" si="510"/>
        <v>6.8792</v>
      </c>
      <c r="AQ2873" s="152"/>
      <c r="AR2873" s="152"/>
      <c r="AS2873" s="153">
        <f t="shared" si="526"/>
        <v>301</v>
      </c>
      <c r="AT2873" s="153">
        <f t="shared" si="523"/>
        <v>1</v>
      </c>
      <c r="AU2873" s="153">
        <f t="shared" si="524"/>
        <v>0</v>
      </c>
      <c r="AV2873" s="153">
        <f t="shared" si="525"/>
        <v>0</v>
      </c>
      <c r="BA2873">
        <f t="shared" si="527"/>
        <v>27</v>
      </c>
    </row>
    <row r="2874" spans="2:53" x14ac:dyDescent="0.25">
      <c r="B2874" s="155">
        <f t="shared" si="507"/>
        <v>45593.999305555553</v>
      </c>
      <c r="C2874" s="155">
        <f t="shared" si="497"/>
        <v>45593.999305555553</v>
      </c>
      <c r="D2874" s="152">
        <f t="shared" si="500"/>
        <v>6.49</v>
      </c>
      <c r="E2874" s="152"/>
      <c r="F2874" s="152"/>
      <c r="G2874" s="152"/>
      <c r="H2874" s="152" t="e">
        <f t="shared" si="501"/>
        <v>#N/A</v>
      </c>
      <c r="I2874" s="152"/>
      <c r="J2874" s="152" t="e">
        <f t="shared" si="502"/>
        <v>#N/A</v>
      </c>
      <c r="K2874" s="152"/>
      <c r="L2874" s="152"/>
      <c r="M2874" s="152"/>
      <c r="N2874" s="152"/>
      <c r="O2874" s="152"/>
      <c r="P2874" s="152"/>
      <c r="Q2874" s="152"/>
      <c r="R2874" s="152"/>
      <c r="S2874" s="152"/>
      <c r="T2874" s="153" cm="1">
        <f t="array" ref="T2874">MATCH(1,(TDU_Info!$C$5:$C$111=$T$6)*(TDU_Info!$B$5:$B$111&lt;=$B2874),0)</f>
        <v>80</v>
      </c>
      <c r="U2874" s="152">
        <f>100*(INDEX(TDU_Info!$E$5:$E$111,$T2874)/T$11+INDEX(TDU_Info!$F$5:$F$111,$T2874))</f>
        <v>5.4007999999999994</v>
      </c>
      <c r="V2874" s="152">
        <v>4.4610000000000003</v>
      </c>
      <c r="W2874" s="152">
        <v>4.7009999999999996</v>
      </c>
      <c r="X2874" s="152">
        <v>6.63</v>
      </c>
      <c r="Y2874" s="152">
        <v>6.7320000000000002</v>
      </c>
      <c r="Z2874" s="152">
        <v>4.4630000000000001</v>
      </c>
      <c r="AA2874" s="152">
        <v>4.9039999999999999</v>
      </c>
      <c r="AB2874" s="152">
        <v>6.85</v>
      </c>
      <c r="AC2874" s="152">
        <v>6.79</v>
      </c>
      <c r="AD2874" s="152">
        <v>4.43</v>
      </c>
      <c r="AE2874" s="152">
        <v>4.5</v>
      </c>
      <c r="AF2874" s="152">
        <v>6.49</v>
      </c>
      <c r="AG2874" s="152">
        <v>6.7320000000000002</v>
      </c>
      <c r="AH2874" s="152">
        <v>4.431</v>
      </c>
      <c r="AI2874" s="152">
        <v>4.702</v>
      </c>
      <c r="AJ2874" s="152">
        <v>6.7130000000000001</v>
      </c>
      <c r="AK2874" s="152">
        <v>6.79</v>
      </c>
      <c r="AL2874" s="152" t="e">
        <f t="shared" si="503"/>
        <v>#N/A</v>
      </c>
      <c r="AM2874" s="152" t="e">
        <f t="shared" si="504"/>
        <v>#N/A</v>
      </c>
      <c r="AN2874" s="152" t="e">
        <f>NA()</f>
        <v>#N/A</v>
      </c>
      <c r="AO2874" s="152" t="e">
        <f>NA()</f>
        <v>#N/A</v>
      </c>
      <c r="AP2874" s="152">
        <f t="shared" si="510"/>
        <v>6.8792</v>
      </c>
      <c r="AQ2874" s="152"/>
      <c r="AR2874" s="152"/>
      <c r="AS2874" s="153">
        <f t="shared" si="526"/>
        <v>302</v>
      </c>
      <c r="AT2874" s="153">
        <f t="shared" si="523"/>
        <v>1</v>
      </c>
      <c r="AU2874" s="153">
        <f t="shared" si="524"/>
        <v>0</v>
      </c>
      <c r="AV2874" s="153">
        <f t="shared" si="525"/>
        <v>0</v>
      </c>
      <c r="BA2874">
        <f t="shared" si="527"/>
        <v>28</v>
      </c>
    </row>
    <row r="2875" spans="2:53" x14ac:dyDescent="0.25">
      <c r="B2875" s="155">
        <f t="shared" si="507"/>
        <v>45594.999305555553</v>
      </c>
      <c r="C2875" s="155">
        <f t="shared" ref="C2875:C3129" si="528">IF(OR($B2875&lt;C$12,$B2875&gt;C$13),NA(),$B2875)</f>
        <v>45594.999305555553</v>
      </c>
      <c r="D2875" s="152">
        <f t="shared" si="500"/>
        <v>6.49</v>
      </c>
      <c r="E2875" s="152"/>
      <c r="F2875" s="152"/>
      <c r="G2875" s="152"/>
      <c r="H2875" s="152" t="e">
        <f t="shared" si="501"/>
        <v>#N/A</v>
      </c>
      <c r="I2875" s="152"/>
      <c r="J2875" s="152" t="e">
        <f t="shared" si="502"/>
        <v>#N/A</v>
      </c>
      <c r="K2875" s="152"/>
      <c r="L2875" s="152"/>
      <c r="M2875" s="152"/>
      <c r="N2875" s="152"/>
      <c r="O2875" s="152"/>
      <c r="P2875" s="152"/>
      <c r="Q2875" s="152"/>
      <c r="R2875" s="152"/>
      <c r="S2875" s="152"/>
      <c r="T2875" s="153" cm="1">
        <f t="array" ref="T2875">MATCH(1,(TDU_Info!$C$5:$C$111=$T$6)*(TDU_Info!$B$5:$B$111&lt;=$B2875),0)</f>
        <v>80</v>
      </c>
      <c r="U2875" s="152">
        <f>100*(INDEX(TDU_Info!$E$5:$E$111,$T2875)/T$11+INDEX(TDU_Info!$F$5:$F$111,$T2875))</f>
        <v>5.4007999999999994</v>
      </c>
      <c r="V2875" s="152">
        <v>4.4610000000000003</v>
      </c>
      <c r="W2875" s="152">
        <v>4.7009999999999996</v>
      </c>
      <c r="X2875" s="152">
        <v>6.63</v>
      </c>
      <c r="Y2875" s="152">
        <v>6.6319999999999997</v>
      </c>
      <c r="Z2875" s="152">
        <v>4.4630000000000001</v>
      </c>
      <c r="AA2875" s="152">
        <v>4.9039999999999999</v>
      </c>
      <c r="AB2875" s="152">
        <v>6.85</v>
      </c>
      <c r="AC2875" s="152">
        <v>6.79</v>
      </c>
      <c r="AD2875" s="152">
        <v>4.43</v>
      </c>
      <c r="AE2875" s="152">
        <v>4.5</v>
      </c>
      <c r="AF2875" s="152">
        <v>6.49</v>
      </c>
      <c r="AG2875" s="152">
        <v>6.6319999999999997</v>
      </c>
      <c r="AH2875" s="152">
        <v>4.431</v>
      </c>
      <c r="AI2875" s="152">
        <v>4.702</v>
      </c>
      <c r="AJ2875" s="152">
        <v>6.7130000000000001</v>
      </c>
      <c r="AK2875" s="152">
        <v>6.79</v>
      </c>
      <c r="AL2875" s="152" t="e">
        <f t="shared" si="503"/>
        <v>#N/A</v>
      </c>
      <c r="AM2875" s="152" t="e">
        <f t="shared" si="504"/>
        <v>#N/A</v>
      </c>
      <c r="AN2875" s="152" t="e">
        <f>NA()</f>
        <v>#N/A</v>
      </c>
      <c r="AO2875" s="152" t="e">
        <f>NA()</f>
        <v>#N/A</v>
      </c>
      <c r="AP2875" s="152">
        <f t="shared" si="510"/>
        <v>6.8792</v>
      </c>
      <c r="AQ2875" s="152"/>
      <c r="AR2875" s="152"/>
      <c r="AS2875" s="153">
        <f t="shared" si="526"/>
        <v>303</v>
      </c>
      <c r="AT2875" s="153">
        <f t="shared" si="523"/>
        <v>1</v>
      </c>
      <c r="AU2875" s="153">
        <f t="shared" si="524"/>
        <v>0</v>
      </c>
      <c r="AV2875" s="153">
        <f t="shared" si="525"/>
        <v>0</v>
      </c>
      <c r="BA2875">
        <f t="shared" si="527"/>
        <v>29</v>
      </c>
    </row>
    <row r="2876" spans="2:53" x14ac:dyDescent="0.25">
      <c r="B2876" s="155">
        <f t="shared" si="507"/>
        <v>45595.999305555553</v>
      </c>
      <c r="C2876" s="155">
        <f t="shared" si="528"/>
        <v>45595.999305555553</v>
      </c>
      <c r="D2876" s="152">
        <f t="shared" si="500"/>
        <v>6.49</v>
      </c>
      <c r="E2876" s="152"/>
      <c r="F2876" s="152"/>
      <c r="G2876" s="152"/>
      <c r="H2876" s="152" t="e">
        <f t="shared" si="501"/>
        <v>#N/A</v>
      </c>
      <c r="I2876" s="152"/>
      <c r="J2876" s="152" t="e">
        <f t="shared" si="502"/>
        <v>#N/A</v>
      </c>
      <c r="K2876" s="152"/>
      <c r="L2876" s="152"/>
      <c r="M2876" s="152"/>
      <c r="N2876" s="152"/>
      <c r="O2876" s="152"/>
      <c r="P2876" s="152"/>
      <c r="Q2876" s="152"/>
      <c r="R2876" s="152"/>
      <c r="S2876" s="152"/>
      <c r="T2876" s="153" cm="1">
        <f t="array" ref="T2876">MATCH(1,(TDU_Info!$C$5:$C$111=$T$6)*(TDU_Info!$B$5:$B$111&lt;=$B2876),0)</f>
        <v>80</v>
      </c>
      <c r="U2876" s="152">
        <f>100*(INDEX(TDU_Info!$E$5:$E$111,$T2876)/T$11+INDEX(TDU_Info!$F$5:$F$111,$T2876))</f>
        <v>5.4007999999999994</v>
      </c>
      <c r="V2876" s="152">
        <v>4.4909999999999997</v>
      </c>
      <c r="W2876" s="152">
        <v>4.7009999999999996</v>
      </c>
      <c r="X2876" s="152">
        <v>6.63</v>
      </c>
      <c r="Y2876" s="152">
        <v>6.6319999999999997</v>
      </c>
      <c r="Z2876" s="152">
        <v>4.5129999999999999</v>
      </c>
      <c r="AA2876" s="152">
        <v>4.9039999999999999</v>
      </c>
      <c r="AB2876" s="152">
        <v>6.85</v>
      </c>
      <c r="AC2876" s="152">
        <v>6.79</v>
      </c>
      <c r="AD2876" s="152">
        <v>4.46</v>
      </c>
      <c r="AE2876" s="152">
        <v>4.5</v>
      </c>
      <c r="AF2876" s="152">
        <v>6.49</v>
      </c>
      <c r="AG2876" s="152">
        <v>6.6319999999999997</v>
      </c>
      <c r="AH2876" s="152">
        <v>4.4809999999999999</v>
      </c>
      <c r="AI2876" s="152">
        <v>4.702</v>
      </c>
      <c r="AJ2876" s="152">
        <v>6.7130000000000001</v>
      </c>
      <c r="AK2876" s="152">
        <v>6.79</v>
      </c>
      <c r="AL2876" s="152" t="e">
        <f t="shared" si="503"/>
        <v>#N/A</v>
      </c>
      <c r="AM2876" s="152" t="e">
        <f t="shared" si="504"/>
        <v>#N/A</v>
      </c>
      <c r="AN2876" s="152" t="e">
        <f>NA()</f>
        <v>#N/A</v>
      </c>
      <c r="AO2876" s="152" t="e">
        <f>NA()</f>
        <v>#N/A</v>
      </c>
      <c r="AP2876" s="152">
        <f t="shared" si="510"/>
        <v>6.8792</v>
      </c>
      <c r="AQ2876" s="152"/>
      <c r="AR2876" s="152"/>
      <c r="AS2876" s="153">
        <f t="shared" si="526"/>
        <v>304</v>
      </c>
      <c r="AT2876" s="153">
        <f t="shared" si="523"/>
        <v>1</v>
      </c>
      <c r="AU2876" s="153">
        <f t="shared" si="524"/>
        <v>0</v>
      </c>
      <c r="AV2876" s="153">
        <f t="shared" si="525"/>
        <v>0</v>
      </c>
      <c r="BA2876">
        <f t="shared" si="527"/>
        <v>30</v>
      </c>
    </row>
    <row r="2877" spans="2:53" x14ac:dyDescent="0.25">
      <c r="B2877" s="155">
        <f t="shared" si="507"/>
        <v>45596.999305555553</v>
      </c>
      <c r="C2877" s="155">
        <f t="shared" si="528"/>
        <v>45596.999305555553</v>
      </c>
      <c r="D2877" s="152">
        <f t="shared" si="500"/>
        <v>6.49</v>
      </c>
      <c r="E2877" s="152"/>
      <c r="F2877" s="152"/>
      <c r="G2877" s="152"/>
      <c r="H2877" s="152" t="e">
        <f t="shared" si="501"/>
        <v>#N/A</v>
      </c>
      <c r="I2877" s="152"/>
      <c r="J2877" s="152" t="e">
        <f t="shared" si="502"/>
        <v>#N/A</v>
      </c>
      <c r="K2877" s="152"/>
      <c r="L2877" s="152"/>
      <c r="M2877" s="152"/>
      <c r="N2877" s="152"/>
      <c r="O2877" s="152"/>
      <c r="P2877" s="152"/>
      <c r="Q2877" s="152"/>
      <c r="R2877" s="152"/>
      <c r="S2877" s="152"/>
      <c r="T2877" s="153" cm="1">
        <f t="array" ref="T2877">MATCH(1,(TDU_Info!$C$5:$C$111=$T$6)*(TDU_Info!$B$5:$B$111&lt;=$B2877),0)</f>
        <v>80</v>
      </c>
      <c r="U2877" s="152">
        <f>100*(INDEX(TDU_Info!$E$5:$E$111,$T2877)/T$11+INDEX(TDU_Info!$F$5:$F$111,$T2877))</f>
        <v>5.4007999999999994</v>
      </c>
      <c r="V2877" s="152">
        <v>4.4909999999999997</v>
      </c>
      <c r="W2877" s="152">
        <v>4.7009999999999996</v>
      </c>
      <c r="X2877" s="152">
        <v>6.63</v>
      </c>
      <c r="Y2877" s="152">
        <v>6.6319999999999997</v>
      </c>
      <c r="Z2877" s="152">
        <v>4.5129999999999999</v>
      </c>
      <c r="AA2877" s="152">
        <v>4.9039999999999999</v>
      </c>
      <c r="AB2877" s="152">
        <v>6.85</v>
      </c>
      <c r="AC2877" s="152">
        <v>6.79</v>
      </c>
      <c r="AD2877" s="152">
        <v>4.46</v>
      </c>
      <c r="AE2877" s="152">
        <v>4.5</v>
      </c>
      <c r="AF2877" s="152">
        <v>6.49</v>
      </c>
      <c r="AG2877" s="152">
        <v>6.6319999999999997</v>
      </c>
      <c r="AH2877" s="152">
        <v>4.4809999999999999</v>
      </c>
      <c r="AI2877" s="152">
        <v>4.702</v>
      </c>
      <c r="AJ2877" s="152">
        <v>6.7130000000000001</v>
      </c>
      <c r="AK2877" s="152">
        <v>6.79</v>
      </c>
      <c r="AL2877" s="152" t="e">
        <f t="shared" si="503"/>
        <v>#N/A</v>
      </c>
      <c r="AM2877" s="152" t="e">
        <f t="shared" si="504"/>
        <v>#N/A</v>
      </c>
      <c r="AN2877" s="152" t="e">
        <f>NA()</f>
        <v>#N/A</v>
      </c>
      <c r="AO2877" s="152" t="e">
        <f>NA()</f>
        <v>#N/A</v>
      </c>
      <c r="AP2877" s="152">
        <f t="shared" si="510"/>
        <v>6.8792</v>
      </c>
      <c r="AQ2877" s="152"/>
      <c r="AR2877" s="152"/>
      <c r="AS2877" s="153">
        <f t="shared" si="526"/>
        <v>305</v>
      </c>
      <c r="AT2877" s="153">
        <f t="shared" si="523"/>
        <v>1</v>
      </c>
      <c r="AU2877" s="153">
        <f t="shared" si="524"/>
        <v>0</v>
      </c>
      <c r="AV2877" s="153">
        <f t="shared" si="525"/>
        <v>0</v>
      </c>
      <c r="BA2877">
        <f t="shared" si="527"/>
        <v>31</v>
      </c>
    </row>
    <row r="2878" spans="2:53" x14ac:dyDescent="0.25">
      <c r="B2878" s="155">
        <f t="shared" si="507"/>
        <v>45597.999305555553</v>
      </c>
      <c r="C2878" s="155">
        <f t="shared" si="528"/>
        <v>45597.999305555553</v>
      </c>
      <c r="D2878" s="152">
        <f t="shared" si="500"/>
        <v>6.49</v>
      </c>
      <c r="E2878" s="152"/>
      <c r="F2878" s="152"/>
      <c r="G2878" s="152"/>
      <c r="H2878" s="152" t="e">
        <f t="shared" si="501"/>
        <v>#N/A</v>
      </c>
      <c r="I2878" s="152"/>
      <c r="J2878" s="152" t="e">
        <f t="shared" si="502"/>
        <v>#N/A</v>
      </c>
      <c r="K2878" s="152"/>
      <c r="L2878" s="152"/>
      <c r="M2878" s="152"/>
      <c r="N2878" s="152"/>
      <c r="O2878" s="152"/>
      <c r="P2878" s="152"/>
      <c r="Q2878" s="152"/>
      <c r="R2878" s="152"/>
      <c r="S2878" s="152"/>
      <c r="T2878" s="153" cm="1">
        <f t="array" ref="T2878">MATCH(1,(TDU_Info!$C$5:$C$111=$T$6)*(TDU_Info!$B$5:$B$111&lt;=$B2878),0)</f>
        <v>80</v>
      </c>
      <c r="U2878" s="152">
        <f>100*(INDEX(TDU_Info!$E$5:$E$111,$T2878)/T$11+INDEX(TDU_Info!$F$5:$F$111,$T2878))</f>
        <v>5.4007999999999994</v>
      </c>
      <c r="V2878" s="152">
        <v>4.5910000000000002</v>
      </c>
      <c r="W2878" s="152">
        <v>4.7009999999999996</v>
      </c>
      <c r="X2878" s="152">
        <v>6.63</v>
      </c>
      <c r="Y2878" s="152">
        <v>6.6319999999999997</v>
      </c>
      <c r="Z2878" s="152">
        <v>4.7130000000000001</v>
      </c>
      <c r="AA2878" s="152">
        <v>4.9039999999999999</v>
      </c>
      <c r="AB2878" s="152">
        <v>6.85</v>
      </c>
      <c r="AC2878" s="152">
        <v>6.79</v>
      </c>
      <c r="AD2878" s="152">
        <v>4.5599999999999996</v>
      </c>
      <c r="AE2878" s="152">
        <v>4.5</v>
      </c>
      <c r="AF2878" s="152">
        <v>6.49</v>
      </c>
      <c r="AG2878" s="152">
        <v>6.6319999999999997</v>
      </c>
      <c r="AH2878" s="152">
        <v>4.681</v>
      </c>
      <c r="AI2878" s="152">
        <v>4.702</v>
      </c>
      <c r="AJ2878" s="152">
        <v>6.7130000000000001</v>
      </c>
      <c r="AK2878" s="152">
        <v>6.79</v>
      </c>
      <c r="AL2878" s="152" t="e">
        <f t="shared" si="503"/>
        <v>#N/A</v>
      </c>
      <c r="AM2878" s="152" t="e">
        <f t="shared" si="504"/>
        <v>#N/A</v>
      </c>
      <c r="AN2878" s="152" t="e">
        <f>NA()</f>
        <v>#N/A</v>
      </c>
      <c r="AO2878" s="152" t="e">
        <f>NA()</f>
        <v>#N/A</v>
      </c>
      <c r="AP2878" s="152" t="e">
        <f t="shared" si="510"/>
        <v>#N/A</v>
      </c>
      <c r="AQ2878" s="152"/>
      <c r="AR2878" s="152"/>
      <c r="AS2878" s="153">
        <f t="shared" ref="AS2878:AS2895" si="529">ROUNDUP(B2878-DATE(YEAR(B2878),1,1),0)</f>
        <v>306</v>
      </c>
      <c r="AT2878" s="153">
        <f t="shared" si="523"/>
        <v>1</v>
      </c>
      <c r="AU2878" s="153">
        <f t="shared" si="524"/>
        <v>0</v>
      </c>
      <c r="AV2878" s="153">
        <f t="shared" si="525"/>
        <v>0</v>
      </c>
      <c r="BA2878">
        <f t="shared" ref="BA2878:BA2895" si="530">DAY(C2878)</f>
        <v>1</v>
      </c>
    </row>
    <row r="2879" spans="2:53" x14ac:dyDescent="0.25">
      <c r="B2879" s="155">
        <f t="shared" si="507"/>
        <v>45598.999305555553</v>
      </c>
      <c r="C2879" s="155">
        <f t="shared" si="528"/>
        <v>45598.999305555553</v>
      </c>
      <c r="D2879" s="152">
        <f t="shared" si="500"/>
        <v>6.49</v>
      </c>
      <c r="E2879" s="152"/>
      <c r="F2879" s="152"/>
      <c r="G2879" s="152"/>
      <c r="H2879" s="152" t="e">
        <f t="shared" si="501"/>
        <v>#N/A</v>
      </c>
      <c r="I2879" s="152"/>
      <c r="J2879" s="152" t="e">
        <f t="shared" si="502"/>
        <v>#N/A</v>
      </c>
      <c r="K2879" s="152"/>
      <c r="L2879" s="152"/>
      <c r="M2879" s="152"/>
      <c r="N2879" s="152"/>
      <c r="O2879" s="152"/>
      <c r="P2879" s="152"/>
      <c r="Q2879" s="152"/>
      <c r="R2879" s="152"/>
      <c r="S2879" s="152"/>
      <c r="T2879" s="153" cm="1">
        <f t="array" ref="T2879">MATCH(1,(TDU_Info!$C$5:$C$111=$T$6)*(TDU_Info!$B$5:$B$111&lt;=$B2879),0)</f>
        <v>80</v>
      </c>
      <c r="U2879" s="152">
        <f>100*(INDEX(TDU_Info!$E$5:$E$111,$T2879)/T$11+INDEX(TDU_Info!$F$5:$F$111,$T2879))</f>
        <v>5.4007999999999994</v>
      </c>
      <c r="V2879" s="152">
        <v>4.5910000000000002</v>
      </c>
      <c r="W2879" s="152">
        <v>4.7009999999999996</v>
      </c>
      <c r="X2879" s="152">
        <v>6.63</v>
      </c>
      <c r="Y2879" s="152">
        <v>6.6319999999999997</v>
      </c>
      <c r="Z2879" s="152">
        <v>4.7130000000000001</v>
      </c>
      <c r="AA2879" s="152">
        <v>4.9039999999999999</v>
      </c>
      <c r="AB2879" s="152">
        <v>6.85</v>
      </c>
      <c r="AC2879" s="152">
        <v>6.79</v>
      </c>
      <c r="AD2879" s="152">
        <v>4.5599999999999996</v>
      </c>
      <c r="AE2879" s="152">
        <v>4.5</v>
      </c>
      <c r="AF2879" s="152">
        <v>6.49</v>
      </c>
      <c r="AG2879" s="152">
        <v>6.6319999999999997</v>
      </c>
      <c r="AH2879" s="152">
        <v>4.681</v>
      </c>
      <c r="AI2879" s="152">
        <v>4.702</v>
      </c>
      <c r="AJ2879" s="152">
        <v>6.7130000000000001</v>
      </c>
      <c r="AK2879" s="152">
        <v>6.79</v>
      </c>
      <c r="AL2879" s="152" t="e">
        <f t="shared" si="503"/>
        <v>#N/A</v>
      </c>
      <c r="AM2879" s="152" t="e">
        <f t="shared" si="504"/>
        <v>#N/A</v>
      </c>
      <c r="AN2879" s="152" t="e">
        <f>NA()</f>
        <v>#N/A</v>
      </c>
      <c r="AO2879" s="152" t="e">
        <f>NA()</f>
        <v>#N/A</v>
      </c>
      <c r="AP2879" s="152">
        <f t="shared" si="510"/>
        <v>6.8792</v>
      </c>
      <c r="AQ2879" s="152"/>
      <c r="AR2879" s="152"/>
      <c r="AS2879" s="153">
        <f t="shared" si="529"/>
        <v>307</v>
      </c>
      <c r="AT2879" s="153">
        <f t="shared" si="523"/>
        <v>1</v>
      </c>
      <c r="AU2879" s="153">
        <f t="shared" si="524"/>
        <v>0</v>
      </c>
      <c r="AV2879" s="153">
        <f t="shared" si="525"/>
        <v>0</v>
      </c>
      <c r="BA2879">
        <f t="shared" si="530"/>
        <v>2</v>
      </c>
    </row>
    <row r="2880" spans="2:53" x14ac:dyDescent="0.25">
      <c r="B2880" s="155">
        <f t="shared" si="507"/>
        <v>45599.999305555553</v>
      </c>
      <c r="C2880" s="155">
        <f t="shared" si="528"/>
        <v>45599.999305555553</v>
      </c>
      <c r="D2880" s="152">
        <f t="shared" si="500"/>
        <v>6.49</v>
      </c>
      <c r="E2880" s="152"/>
      <c r="F2880" s="152"/>
      <c r="G2880" s="152"/>
      <c r="H2880" s="152" t="e">
        <f t="shared" si="501"/>
        <v>#N/A</v>
      </c>
      <c r="I2880" s="152"/>
      <c r="J2880" s="152" t="e">
        <f t="shared" si="502"/>
        <v>#N/A</v>
      </c>
      <c r="K2880" s="152"/>
      <c r="L2880" s="152"/>
      <c r="M2880" s="152"/>
      <c r="N2880" s="152"/>
      <c r="O2880" s="152"/>
      <c r="P2880" s="152"/>
      <c r="Q2880" s="152"/>
      <c r="R2880" s="152"/>
      <c r="S2880" s="152"/>
      <c r="T2880" s="153" cm="1">
        <f t="array" ref="T2880">MATCH(1,(TDU_Info!$C$5:$C$111=$T$6)*(TDU_Info!$B$5:$B$111&lt;=$B2880),0)</f>
        <v>80</v>
      </c>
      <c r="U2880" s="152">
        <f>100*(INDEX(TDU_Info!$E$5:$E$111,$T2880)/T$11+INDEX(TDU_Info!$F$5:$F$111,$T2880))</f>
        <v>5.4007999999999994</v>
      </c>
      <c r="V2880" s="152">
        <v>4.5910000000000002</v>
      </c>
      <c r="W2880" s="152">
        <v>4.7009999999999996</v>
      </c>
      <c r="X2880" s="152">
        <v>6.63</v>
      </c>
      <c r="Y2880" s="152">
        <v>6.6319999999999997</v>
      </c>
      <c r="Z2880" s="152">
        <v>4.7130000000000001</v>
      </c>
      <c r="AA2880" s="152">
        <v>4.9039999999999999</v>
      </c>
      <c r="AB2880" s="152">
        <v>6.85</v>
      </c>
      <c r="AC2880" s="152">
        <v>6.79</v>
      </c>
      <c r="AD2880" s="152">
        <v>4.5599999999999996</v>
      </c>
      <c r="AE2880" s="152">
        <v>4.5</v>
      </c>
      <c r="AF2880" s="152">
        <v>6.49</v>
      </c>
      <c r="AG2880" s="152">
        <v>6.6319999999999997</v>
      </c>
      <c r="AH2880" s="152">
        <v>4.681</v>
      </c>
      <c r="AI2880" s="152">
        <v>4.702</v>
      </c>
      <c r="AJ2880" s="152">
        <v>6.7130000000000001</v>
      </c>
      <c r="AK2880" s="152">
        <v>6.79</v>
      </c>
      <c r="AL2880" s="152" t="e">
        <f t="shared" si="503"/>
        <v>#N/A</v>
      </c>
      <c r="AM2880" s="152" t="e">
        <f t="shared" si="504"/>
        <v>#N/A</v>
      </c>
      <c r="AN2880" s="152" t="e">
        <f>NA()</f>
        <v>#N/A</v>
      </c>
      <c r="AO2880" s="152" t="e">
        <f>NA()</f>
        <v>#N/A</v>
      </c>
      <c r="AP2880" s="152">
        <f t="shared" si="510"/>
        <v>6.8792</v>
      </c>
      <c r="AQ2880" s="152"/>
      <c r="AR2880" s="152"/>
      <c r="AS2880" s="153">
        <f t="shared" si="529"/>
        <v>308</v>
      </c>
      <c r="AT2880" s="153">
        <f t="shared" si="523"/>
        <v>1</v>
      </c>
      <c r="AU2880" s="153">
        <f t="shared" si="524"/>
        <v>0</v>
      </c>
      <c r="AV2880" s="153">
        <f t="shared" si="525"/>
        <v>0</v>
      </c>
      <c r="BA2880">
        <f t="shared" si="530"/>
        <v>3</v>
      </c>
    </row>
    <row r="2881" spans="2:53" x14ac:dyDescent="0.25">
      <c r="B2881" s="155">
        <f t="shared" si="507"/>
        <v>45600.999305555553</v>
      </c>
      <c r="C2881" s="155">
        <f t="shared" si="528"/>
        <v>45600.999305555553</v>
      </c>
      <c r="D2881" s="152">
        <f t="shared" si="500"/>
        <v>6.47</v>
      </c>
      <c r="E2881" s="152"/>
      <c r="F2881" s="152"/>
      <c r="G2881" s="152"/>
      <c r="H2881" s="152" t="e">
        <f t="shared" si="501"/>
        <v>#N/A</v>
      </c>
      <c r="I2881" s="152"/>
      <c r="J2881" s="152" t="e">
        <f t="shared" si="502"/>
        <v>#N/A</v>
      </c>
      <c r="K2881" s="152"/>
      <c r="L2881" s="152"/>
      <c r="M2881" s="152"/>
      <c r="N2881" s="152"/>
      <c r="O2881" s="152"/>
      <c r="P2881" s="152"/>
      <c r="Q2881" s="152"/>
      <c r="R2881" s="152"/>
      <c r="S2881" s="152"/>
      <c r="T2881" s="153" cm="1">
        <f t="array" ref="T2881">MATCH(1,(TDU_Info!$C$5:$C$111=$T$6)*(TDU_Info!$B$5:$B$111&lt;=$B2881),0)</f>
        <v>80</v>
      </c>
      <c r="U2881" s="152">
        <f>100*(INDEX(TDU_Info!$E$5:$E$111,$T2881)/T$11+INDEX(TDU_Info!$F$5:$F$111,$T2881))</f>
        <v>5.4007999999999994</v>
      </c>
      <c r="V2881" s="152">
        <v>4.5910000000000002</v>
      </c>
      <c r="W2881" s="152">
        <v>4.7009999999999996</v>
      </c>
      <c r="X2881" s="152">
        <v>6.47</v>
      </c>
      <c r="Y2881" s="152">
        <v>6.57</v>
      </c>
      <c r="Z2881" s="152">
        <v>4.7130000000000001</v>
      </c>
      <c r="AA2881" s="152">
        <v>4.9039999999999999</v>
      </c>
      <c r="AB2881" s="152">
        <v>6.79</v>
      </c>
      <c r="AC2881" s="152">
        <v>6.69</v>
      </c>
      <c r="AD2881" s="152">
        <v>4.5599999999999996</v>
      </c>
      <c r="AE2881" s="152">
        <v>4.5</v>
      </c>
      <c r="AF2881" s="152">
        <v>6.47</v>
      </c>
      <c r="AG2881" s="152">
        <v>6.57</v>
      </c>
      <c r="AH2881" s="152">
        <v>4.681</v>
      </c>
      <c r="AI2881" s="152">
        <v>4.702</v>
      </c>
      <c r="AJ2881" s="152">
        <v>6.7130000000000001</v>
      </c>
      <c r="AK2881" s="152">
        <v>6.69</v>
      </c>
      <c r="AL2881" s="152" t="e">
        <f t="shared" si="503"/>
        <v>#N/A</v>
      </c>
      <c r="AM2881" s="152" t="e">
        <f t="shared" si="504"/>
        <v>#N/A</v>
      </c>
      <c r="AN2881" s="152" t="e">
        <f>NA()</f>
        <v>#N/A</v>
      </c>
      <c r="AO2881" s="152" t="e">
        <f>NA()</f>
        <v>#N/A</v>
      </c>
      <c r="AP2881" s="152">
        <f t="shared" si="510"/>
        <v>6.8792</v>
      </c>
      <c r="AQ2881" s="152"/>
      <c r="AR2881" s="152"/>
      <c r="AS2881" s="153">
        <f t="shared" si="529"/>
        <v>309</v>
      </c>
      <c r="AT2881" s="153">
        <f t="shared" si="523"/>
        <v>1</v>
      </c>
      <c r="AU2881" s="153">
        <f t="shared" si="524"/>
        <v>0</v>
      </c>
      <c r="AV2881" s="153">
        <f t="shared" si="525"/>
        <v>0</v>
      </c>
      <c r="BA2881">
        <f t="shared" si="530"/>
        <v>4</v>
      </c>
    </row>
    <row r="2882" spans="2:53" x14ac:dyDescent="0.25">
      <c r="B2882" s="155">
        <f t="shared" si="507"/>
        <v>45601.999305555553</v>
      </c>
      <c r="C2882" s="155">
        <f t="shared" si="528"/>
        <v>45601.999305555553</v>
      </c>
      <c r="D2882" s="152">
        <f t="shared" si="500"/>
        <v>6.47</v>
      </c>
      <c r="E2882" s="152"/>
      <c r="F2882" s="152"/>
      <c r="G2882" s="152"/>
      <c r="H2882" s="152" t="e">
        <f t="shared" si="501"/>
        <v>#N/A</v>
      </c>
      <c r="I2882" s="152"/>
      <c r="J2882" s="152" t="e">
        <f t="shared" si="502"/>
        <v>#N/A</v>
      </c>
      <c r="K2882" s="152"/>
      <c r="L2882" s="152"/>
      <c r="M2882" s="152"/>
      <c r="N2882" s="152"/>
      <c r="O2882" s="152"/>
      <c r="P2882" s="152"/>
      <c r="Q2882" s="152"/>
      <c r="R2882" s="152"/>
      <c r="S2882" s="152"/>
      <c r="T2882" s="153" cm="1">
        <f t="array" ref="T2882">MATCH(1,(TDU_Info!$C$5:$C$111=$T$6)*(TDU_Info!$B$5:$B$111&lt;=$B2882),0)</f>
        <v>80</v>
      </c>
      <c r="U2882" s="152">
        <f>100*(INDEX(TDU_Info!$E$5:$E$111,$T2882)/T$11+INDEX(TDU_Info!$F$5:$F$111,$T2882))</f>
        <v>5.4007999999999994</v>
      </c>
      <c r="V2882" s="152">
        <v>4.5910000000000002</v>
      </c>
      <c r="W2882" s="152">
        <v>4.7009999999999996</v>
      </c>
      <c r="X2882" s="152">
        <v>6.47</v>
      </c>
      <c r="Y2882" s="152">
        <v>6.57</v>
      </c>
      <c r="Z2882" s="152">
        <v>4.7130000000000001</v>
      </c>
      <c r="AA2882" s="152">
        <v>4.9039999999999999</v>
      </c>
      <c r="AB2882" s="152">
        <v>6.79</v>
      </c>
      <c r="AC2882" s="152">
        <v>6.69</v>
      </c>
      <c r="AD2882" s="152">
        <v>4.5599999999999996</v>
      </c>
      <c r="AE2882" s="152">
        <v>4.5</v>
      </c>
      <c r="AF2882" s="152">
        <v>6.47</v>
      </c>
      <c r="AG2882" s="152">
        <v>6.57</v>
      </c>
      <c r="AH2882" s="152">
        <v>4.681</v>
      </c>
      <c r="AI2882" s="152">
        <v>4.702</v>
      </c>
      <c r="AJ2882" s="152">
        <v>6.7130000000000001</v>
      </c>
      <c r="AK2882" s="152">
        <v>6.69</v>
      </c>
      <c r="AL2882" s="152" t="e">
        <f t="shared" si="503"/>
        <v>#N/A</v>
      </c>
      <c r="AM2882" s="152" t="e">
        <f t="shared" si="504"/>
        <v>#N/A</v>
      </c>
      <c r="AN2882" s="152" t="e">
        <f>NA()</f>
        <v>#N/A</v>
      </c>
      <c r="AO2882" s="152" t="e">
        <f>NA()</f>
        <v>#N/A</v>
      </c>
      <c r="AP2882" s="152">
        <f t="shared" si="510"/>
        <v>6.8792</v>
      </c>
      <c r="AQ2882" s="152"/>
      <c r="AR2882" s="152"/>
      <c r="AS2882" s="153">
        <f t="shared" si="529"/>
        <v>310</v>
      </c>
      <c r="AT2882" s="153">
        <f t="shared" si="523"/>
        <v>1</v>
      </c>
      <c r="AU2882" s="153">
        <f t="shared" si="524"/>
        <v>0</v>
      </c>
      <c r="AV2882" s="153">
        <f t="shared" si="525"/>
        <v>0</v>
      </c>
      <c r="BA2882">
        <f t="shared" si="530"/>
        <v>5</v>
      </c>
    </row>
    <row r="2883" spans="2:53" x14ac:dyDescent="0.25">
      <c r="B2883" s="155">
        <f t="shared" si="507"/>
        <v>45602.999305555553</v>
      </c>
      <c r="C2883" s="155">
        <f t="shared" si="528"/>
        <v>45602.999305555553</v>
      </c>
      <c r="D2883" s="152">
        <f t="shared" si="500"/>
        <v>6.4320000000000004</v>
      </c>
      <c r="E2883" s="152"/>
      <c r="F2883" s="152"/>
      <c r="G2883" s="152"/>
      <c r="H2883" s="152" t="e">
        <f t="shared" si="501"/>
        <v>#N/A</v>
      </c>
      <c r="I2883" s="152"/>
      <c r="J2883" s="152" t="e">
        <f t="shared" si="502"/>
        <v>#N/A</v>
      </c>
      <c r="K2883" s="152"/>
      <c r="L2883" s="152"/>
      <c r="M2883" s="152"/>
      <c r="N2883" s="152"/>
      <c r="O2883" s="152"/>
      <c r="P2883" s="152"/>
      <c r="Q2883" s="152"/>
      <c r="R2883" s="152"/>
      <c r="S2883" s="152"/>
      <c r="T2883" s="153" cm="1">
        <f t="array" ref="T2883">MATCH(1,(TDU_Info!$C$5:$C$111=$T$6)*(TDU_Info!$B$5:$B$111&lt;=$B2883),0)</f>
        <v>80</v>
      </c>
      <c r="U2883" s="152">
        <f>100*(INDEX(TDU_Info!$E$5:$E$111,$T2883)/T$11+INDEX(TDU_Info!$F$5:$F$111,$T2883))</f>
        <v>5.4007999999999994</v>
      </c>
      <c r="V2883" s="152">
        <v>4.5910000000000002</v>
      </c>
      <c r="W2883" s="152">
        <v>4.7009999999999996</v>
      </c>
      <c r="X2883" s="152">
        <v>6.4320000000000004</v>
      </c>
      <c r="Y2883" s="152">
        <v>6.57</v>
      </c>
      <c r="Z2883" s="152">
        <v>4.7130000000000001</v>
      </c>
      <c r="AA2883" s="152">
        <v>4.9039999999999999</v>
      </c>
      <c r="AB2883" s="152">
        <v>6.7549999999999999</v>
      </c>
      <c r="AC2883" s="152">
        <v>6.69</v>
      </c>
      <c r="AD2883" s="152">
        <v>4.5599999999999996</v>
      </c>
      <c r="AE2883" s="152">
        <v>4.5</v>
      </c>
      <c r="AF2883" s="152">
        <v>6.4320000000000004</v>
      </c>
      <c r="AG2883" s="152">
        <v>6.57</v>
      </c>
      <c r="AH2883" s="152">
        <v>4.681</v>
      </c>
      <c r="AI2883" s="152">
        <v>4.702</v>
      </c>
      <c r="AJ2883" s="152">
        <v>6.7130000000000001</v>
      </c>
      <c r="AK2883" s="152">
        <v>6.69</v>
      </c>
      <c r="AL2883" s="152" t="e">
        <f t="shared" si="503"/>
        <v>#N/A</v>
      </c>
      <c r="AM2883" s="152" t="e">
        <f t="shared" si="504"/>
        <v>#N/A</v>
      </c>
      <c r="AN2883" s="152" t="e">
        <f>NA()</f>
        <v>#N/A</v>
      </c>
      <c r="AO2883" s="152" t="e">
        <f>NA()</f>
        <v>#N/A</v>
      </c>
      <c r="AP2883" s="152">
        <f t="shared" si="510"/>
        <v>6.8792</v>
      </c>
      <c r="AQ2883" s="152"/>
      <c r="AR2883" s="152"/>
      <c r="AS2883" s="153">
        <f t="shared" si="529"/>
        <v>311</v>
      </c>
      <c r="AT2883" s="153">
        <f t="shared" si="523"/>
        <v>1</v>
      </c>
      <c r="AU2883" s="153">
        <f t="shared" si="524"/>
        <v>0</v>
      </c>
      <c r="AV2883" s="153">
        <f t="shared" si="525"/>
        <v>0</v>
      </c>
      <c r="BA2883">
        <f t="shared" si="530"/>
        <v>6</v>
      </c>
    </row>
    <row r="2884" spans="2:53" x14ac:dyDescent="0.25">
      <c r="B2884" s="155">
        <f t="shared" si="507"/>
        <v>45603.999305555553</v>
      </c>
      <c r="C2884" s="155">
        <f t="shared" si="528"/>
        <v>45603.999305555553</v>
      </c>
      <c r="D2884" s="152">
        <f t="shared" si="500"/>
        <v>6.4320000000000004</v>
      </c>
      <c r="E2884" s="152"/>
      <c r="F2884" s="152"/>
      <c r="G2884" s="152"/>
      <c r="H2884" s="152" t="e">
        <f t="shared" si="501"/>
        <v>#N/A</v>
      </c>
      <c r="I2884" s="152"/>
      <c r="J2884" s="152" t="e">
        <f t="shared" si="502"/>
        <v>#N/A</v>
      </c>
      <c r="K2884" s="152"/>
      <c r="L2884" s="152"/>
      <c r="M2884" s="152"/>
      <c r="N2884" s="152"/>
      <c r="O2884" s="152"/>
      <c r="P2884" s="152"/>
      <c r="Q2884" s="152"/>
      <c r="R2884" s="152"/>
      <c r="S2884" s="152"/>
      <c r="T2884" s="153" cm="1">
        <f t="array" ref="T2884">MATCH(1,(TDU_Info!$C$5:$C$111=$T$6)*(TDU_Info!$B$5:$B$111&lt;=$B2884),0)</f>
        <v>80</v>
      </c>
      <c r="U2884" s="152">
        <f>100*(INDEX(TDU_Info!$E$5:$E$111,$T2884)/T$11+INDEX(TDU_Info!$F$5:$F$111,$T2884))</f>
        <v>5.4007999999999994</v>
      </c>
      <c r="V2884" s="152">
        <v>4.5910000000000002</v>
      </c>
      <c r="W2884" s="152">
        <v>4.7009999999999996</v>
      </c>
      <c r="X2884" s="152">
        <v>6.4320000000000004</v>
      </c>
      <c r="Y2884" s="152">
        <v>6.532</v>
      </c>
      <c r="Z2884" s="152">
        <v>4.7130000000000001</v>
      </c>
      <c r="AA2884" s="152">
        <v>4.8449999999999998</v>
      </c>
      <c r="AB2884" s="152">
        <v>6.7549999999999999</v>
      </c>
      <c r="AC2884" s="152">
        <v>6.69</v>
      </c>
      <c r="AD2884" s="152">
        <v>4.5599999999999996</v>
      </c>
      <c r="AE2884" s="152">
        <v>4.5</v>
      </c>
      <c r="AF2884" s="152">
        <v>6.4320000000000004</v>
      </c>
      <c r="AG2884" s="152">
        <v>6.532</v>
      </c>
      <c r="AH2884" s="152">
        <v>4.681</v>
      </c>
      <c r="AI2884" s="152">
        <v>4.702</v>
      </c>
      <c r="AJ2884" s="152">
        <v>6.7130000000000001</v>
      </c>
      <c r="AK2884" s="152">
        <v>6.69</v>
      </c>
      <c r="AL2884" s="152" t="e">
        <f t="shared" si="503"/>
        <v>#N/A</v>
      </c>
      <c r="AM2884" s="152" t="e">
        <f t="shared" si="504"/>
        <v>#N/A</v>
      </c>
      <c r="AN2884" s="152" t="e">
        <f>NA()</f>
        <v>#N/A</v>
      </c>
      <c r="AO2884" s="152" t="e">
        <f>NA()</f>
        <v>#N/A</v>
      </c>
      <c r="AP2884" s="152">
        <f t="shared" si="510"/>
        <v>6.8792</v>
      </c>
      <c r="AQ2884" s="152"/>
      <c r="AR2884" s="152"/>
      <c r="AS2884" s="153">
        <f t="shared" si="529"/>
        <v>312</v>
      </c>
      <c r="AT2884" s="153">
        <f t="shared" si="523"/>
        <v>1</v>
      </c>
      <c r="AU2884" s="153">
        <f t="shared" si="524"/>
        <v>0</v>
      </c>
      <c r="AV2884" s="153">
        <f t="shared" si="525"/>
        <v>0</v>
      </c>
      <c r="BA2884">
        <f t="shared" si="530"/>
        <v>7</v>
      </c>
    </row>
    <row r="2885" spans="2:53" x14ac:dyDescent="0.25">
      <c r="B2885" s="155">
        <f t="shared" si="507"/>
        <v>45604.999305555553</v>
      </c>
      <c r="C2885" s="155">
        <f t="shared" si="528"/>
        <v>45604.999305555553</v>
      </c>
      <c r="D2885" s="152">
        <f t="shared" si="500"/>
        <v>6.4320000000000004</v>
      </c>
      <c r="E2885" s="152"/>
      <c r="F2885" s="152"/>
      <c r="G2885" s="152"/>
      <c r="H2885" s="152" t="e">
        <f t="shared" si="501"/>
        <v>#N/A</v>
      </c>
      <c r="I2885" s="152"/>
      <c r="J2885" s="152" t="e">
        <f t="shared" si="502"/>
        <v>#N/A</v>
      </c>
      <c r="K2885" s="152"/>
      <c r="L2885" s="152"/>
      <c r="M2885" s="152"/>
      <c r="N2885" s="152"/>
      <c r="O2885" s="152"/>
      <c r="P2885" s="152"/>
      <c r="Q2885" s="152"/>
      <c r="R2885" s="152"/>
      <c r="S2885" s="152"/>
      <c r="T2885" s="153" cm="1">
        <f t="array" ref="T2885">MATCH(1,(TDU_Info!$C$5:$C$111=$T$6)*(TDU_Info!$B$5:$B$111&lt;=$B2885),0)</f>
        <v>80</v>
      </c>
      <c r="U2885" s="152">
        <f>100*(INDEX(TDU_Info!$E$5:$E$111,$T2885)/T$11+INDEX(TDU_Info!$F$5:$F$111,$T2885))</f>
        <v>5.4007999999999994</v>
      </c>
      <c r="V2885" s="152">
        <v>4.5910000000000002</v>
      </c>
      <c r="W2885" s="152">
        <v>4.7009999999999996</v>
      </c>
      <c r="X2885" s="152">
        <v>6.4320000000000004</v>
      </c>
      <c r="Y2885" s="152">
        <v>6.532</v>
      </c>
      <c r="Z2885" s="152">
        <v>4.7130000000000001</v>
      </c>
      <c r="AA2885" s="152">
        <v>4.9039999999999999</v>
      </c>
      <c r="AB2885" s="152">
        <v>6.7549999999999999</v>
      </c>
      <c r="AC2885" s="152">
        <v>6.69</v>
      </c>
      <c r="AD2885" s="152">
        <v>4.5599999999999996</v>
      </c>
      <c r="AE2885" s="152">
        <v>4.5</v>
      </c>
      <c r="AF2885" s="152">
        <v>6.4320000000000004</v>
      </c>
      <c r="AG2885" s="152">
        <v>6.532</v>
      </c>
      <c r="AH2885" s="152">
        <v>4.681</v>
      </c>
      <c r="AI2885" s="152">
        <v>4.702</v>
      </c>
      <c r="AJ2885" s="152">
        <v>6.7130000000000001</v>
      </c>
      <c r="AK2885" s="152">
        <v>6.69</v>
      </c>
      <c r="AL2885" s="152" t="e">
        <f t="shared" si="503"/>
        <v>#N/A</v>
      </c>
      <c r="AM2885" s="152" t="e">
        <f t="shared" si="504"/>
        <v>#N/A</v>
      </c>
      <c r="AN2885" s="152" t="e">
        <f>NA()</f>
        <v>#N/A</v>
      </c>
      <c r="AO2885" s="152" t="e">
        <f>NA()</f>
        <v>#N/A</v>
      </c>
      <c r="AP2885" s="152">
        <f t="shared" si="510"/>
        <v>6.8792</v>
      </c>
      <c r="AQ2885" s="152"/>
      <c r="AR2885" s="152"/>
      <c r="AS2885" s="153">
        <f t="shared" si="529"/>
        <v>313</v>
      </c>
      <c r="AT2885" s="153">
        <f t="shared" si="523"/>
        <v>1</v>
      </c>
      <c r="AU2885" s="153">
        <f t="shared" si="524"/>
        <v>0</v>
      </c>
      <c r="AV2885" s="153">
        <f t="shared" si="525"/>
        <v>0</v>
      </c>
      <c r="BA2885">
        <f t="shared" si="530"/>
        <v>8</v>
      </c>
    </row>
    <row r="2886" spans="2:53" x14ac:dyDescent="0.25">
      <c r="B2886" s="155">
        <f t="shared" si="507"/>
        <v>45605.999305555553</v>
      </c>
      <c r="C2886" s="155">
        <f t="shared" si="528"/>
        <v>45605.999305555553</v>
      </c>
      <c r="D2886" s="152">
        <f t="shared" si="500"/>
        <v>6.4320000000000004</v>
      </c>
      <c r="E2886" s="152"/>
      <c r="F2886" s="152"/>
      <c r="G2886" s="152"/>
      <c r="H2886" s="152" t="e">
        <f t="shared" si="501"/>
        <v>#N/A</v>
      </c>
      <c r="I2886" s="152"/>
      <c r="J2886" s="152" t="e">
        <f t="shared" si="502"/>
        <v>#N/A</v>
      </c>
      <c r="K2886" s="152"/>
      <c r="L2886" s="152"/>
      <c r="M2886" s="152"/>
      <c r="N2886" s="152"/>
      <c r="O2886" s="152"/>
      <c r="P2886" s="152"/>
      <c r="Q2886" s="152"/>
      <c r="R2886" s="152"/>
      <c r="S2886" s="152"/>
      <c r="T2886" s="153" cm="1">
        <f t="array" ref="T2886">MATCH(1,(TDU_Info!$C$5:$C$111=$T$6)*(TDU_Info!$B$5:$B$111&lt;=$B2886),0)</f>
        <v>80</v>
      </c>
      <c r="U2886" s="152">
        <f>100*(INDEX(TDU_Info!$E$5:$E$111,$T2886)/T$11+INDEX(TDU_Info!$F$5:$F$111,$T2886))</f>
        <v>5.4007999999999994</v>
      </c>
      <c r="V2886" s="152">
        <v>4.5910000000000002</v>
      </c>
      <c r="W2886" s="152">
        <v>4.7009999999999996</v>
      </c>
      <c r="X2886" s="152">
        <v>6.4320000000000004</v>
      </c>
      <c r="Y2886" s="152">
        <v>6.532</v>
      </c>
      <c r="Z2886" s="152">
        <v>4.7130000000000001</v>
      </c>
      <c r="AA2886" s="152">
        <v>4.9039999999999999</v>
      </c>
      <c r="AB2886" s="152">
        <v>6.7549999999999999</v>
      </c>
      <c r="AC2886" s="152">
        <v>6.69</v>
      </c>
      <c r="AD2886" s="152">
        <v>4.5599999999999996</v>
      </c>
      <c r="AE2886" s="152">
        <v>4.5</v>
      </c>
      <c r="AF2886" s="152">
        <v>6.4320000000000004</v>
      </c>
      <c r="AG2886" s="152">
        <v>6.532</v>
      </c>
      <c r="AH2886" s="152">
        <v>4.681</v>
      </c>
      <c r="AI2886" s="152">
        <v>4.702</v>
      </c>
      <c r="AJ2886" s="152">
        <v>6.7130000000000001</v>
      </c>
      <c r="AK2886" s="152">
        <v>6.69</v>
      </c>
      <c r="AL2886" s="152" t="e">
        <f t="shared" si="503"/>
        <v>#N/A</v>
      </c>
      <c r="AM2886" s="152" t="e">
        <f t="shared" si="504"/>
        <v>#N/A</v>
      </c>
      <c r="AN2886" s="152" t="e">
        <f>NA()</f>
        <v>#N/A</v>
      </c>
      <c r="AO2886" s="152" t="e">
        <f>NA()</f>
        <v>#N/A</v>
      </c>
      <c r="AP2886" s="152">
        <f t="shared" si="510"/>
        <v>6.8792</v>
      </c>
      <c r="AQ2886" s="152"/>
      <c r="AR2886" s="152"/>
      <c r="AS2886" s="153">
        <f t="shared" si="529"/>
        <v>314</v>
      </c>
      <c r="AT2886" s="153">
        <f t="shared" si="523"/>
        <v>1</v>
      </c>
      <c r="AU2886" s="153">
        <f t="shared" si="524"/>
        <v>0</v>
      </c>
      <c r="AV2886" s="153">
        <f t="shared" si="525"/>
        <v>0</v>
      </c>
      <c r="BA2886">
        <f t="shared" si="530"/>
        <v>9</v>
      </c>
    </row>
    <row r="2887" spans="2:53" x14ac:dyDescent="0.25">
      <c r="B2887" s="155">
        <f t="shared" si="507"/>
        <v>45606.999305555553</v>
      </c>
      <c r="C2887" s="155">
        <f t="shared" si="528"/>
        <v>45606.999305555553</v>
      </c>
      <c r="D2887" s="152">
        <f t="shared" si="500"/>
        <v>6.4320000000000004</v>
      </c>
      <c r="E2887" s="152"/>
      <c r="F2887" s="152"/>
      <c r="G2887" s="152"/>
      <c r="H2887" s="152" t="e">
        <f t="shared" si="501"/>
        <v>#N/A</v>
      </c>
      <c r="I2887" s="152"/>
      <c r="J2887" s="152" t="e">
        <f t="shared" si="502"/>
        <v>#N/A</v>
      </c>
      <c r="K2887" s="152"/>
      <c r="L2887" s="152"/>
      <c r="M2887" s="152"/>
      <c r="N2887" s="152"/>
      <c r="O2887" s="152"/>
      <c r="P2887" s="152"/>
      <c r="Q2887" s="152"/>
      <c r="R2887" s="152"/>
      <c r="S2887" s="152"/>
      <c r="T2887" s="153" cm="1">
        <f t="array" ref="T2887">MATCH(1,(TDU_Info!$C$5:$C$111=$T$6)*(TDU_Info!$B$5:$B$111&lt;=$B2887),0)</f>
        <v>80</v>
      </c>
      <c r="U2887" s="152">
        <f>100*(INDEX(TDU_Info!$E$5:$E$111,$T2887)/T$11+INDEX(TDU_Info!$F$5:$F$111,$T2887))</f>
        <v>5.4007999999999994</v>
      </c>
      <c r="V2887" s="152">
        <v>4.5910000000000002</v>
      </c>
      <c r="W2887" s="152">
        <v>4.7009999999999996</v>
      </c>
      <c r="X2887" s="152">
        <v>6.4320000000000004</v>
      </c>
      <c r="Y2887" s="152">
        <v>6.532</v>
      </c>
      <c r="Z2887" s="152">
        <v>4.7130000000000001</v>
      </c>
      <c r="AA2887" s="152">
        <v>4.9039999999999999</v>
      </c>
      <c r="AB2887" s="152">
        <v>6.7549999999999999</v>
      </c>
      <c r="AC2887" s="152">
        <v>6.69</v>
      </c>
      <c r="AD2887" s="152">
        <v>4.5599999999999996</v>
      </c>
      <c r="AE2887" s="152">
        <v>4.5</v>
      </c>
      <c r="AF2887" s="152">
        <v>6.4320000000000004</v>
      </c>
      <c r="AG2887" s="152">
        <v>6.532</v>
      </c>
      <c r="AH2887" s="152">
        <v>4.681</v>
      </c>
      <c r="AI2887" s="152">
        <v>4.702</v>
      </c>
      <c r="AJ2887" s="152">
        <v>6.7130000000000001</v>
      </c>
      <c r="AK2887" s="152">
        <v>6.69</v>
      </c>
      <c r="AL2887" s="152" t="e">
        <f t="shared" si="503"/>
        <v>#N/A</v>
      </c>
      <c r="AM2887" s="152" t="e">
        <f t="shared" si="504"/>
        <v>#N/A</v>
      </c>
      <c r="AN2887" s="152" t="e">
        <f>NA()</f>
        <v>#N/A</v>
      </c>
      <c r="AO2887" s="152" t="e">
        <f>NA()</f>
        <v>#N/A</v>
      </c>
      <c r="AP2887" s="152">
        <f t="shared" si="510"/>
        <v>6.8792</v>
      </c>
      <c r="AQ2887" s="152"/>
      <c r="AR2887" s="152"/>
      <c r="AS2887" s="153">
        <f t="shared" si="529"/>
        <v>315</v>
      </c>
      <c r="AT2887" s="153">
        <f t="shared" si="523"/>
        <v>1</v>
      </c>
      <c r="AU2887" s="153">
        <f t="shared" si="524"/>
        <v>0</v>
      </c>
      <c r="AV2887" s="153">
        <f t="shared" si="525"/>
        <v>0</v>
      </c>
      <c r="BA2887">
        <f t="shared" si="530"/>
        <v>10</v>
      </c>
    </row>
    <row r="2888" spans="2:53" x14ac:dyDescent="0.25">
      <c r="B2888" s="155">
        <f t="shared" si="507"/>
        <v>45607.999305555553</v>
      </c>
      <c r="C2888" s="155">
        <f t="shared" si="528"/>
        <v>45607.999305555553</v>
      </c>
      <c r="D2888" s="152">
        <f t="shared" si="500"/>
        <v>6.47</v>
      </c>
      <c r="E2888" s="152"/>
      <c r="F2888" s="152"/>
      <c r="G2888" s="152"/>
      <c r="H2888" s="152" t="e">
        <f t="shared" si="501"/>
        <v>#N/A</v>
      </c>
      <c r="I2888" s="152"/>
      <c r="J2888" s="152" t="e">
        <f t="shared" si="502"/>
        <v>#N/A</v>
      </c>
      <c r="K2888" s="152"/>
      <c r="L2888" s="152"/>
      <c r="M2888" s="152"/>
      <c r="N2888" s="152"/>
      <c r="O2888" s="152"/>
      <c r="P2888" s="152"/>
      <c r="Q2888" s="152"/>
      <c r="R2888" s="152"/>
      <c r="S2888" s="152"/>
      <c r="T2888" s="153" cm="1">
        <f t="array" ref="T2888">MATCH(1,(TDU_Info!$C$5:$C$111=$T$6)*(TDU_Info!$B$5:$B$111&lt;=$B2888),0)</f>
        <v>80</v>
      </c>
      <c r="U2888" s="152">
        <f>100*(INDEX(TDU_Info!$E$5:$E$111,$T2888)/T$11+INDEX(TDU_Info!$F$5:$F$111,$T2888))</f>
        <v>5.4007999999999994</v>
      </c>
      <c r="V2888" s="152">
        <v>4.5910000000000002</v>
      </c>
      <c r="W2888" s="152">
        <v>4.7009999999999996</v>
      </c>
      <c r="X2888" s="152">
        <v>6.47</v>
      </c>
      <c r="Y2888" s="152">
        <v>6.57</v>
      </c>
      <c r="Z2888" s="152">
        <v>4.7130000000000001</v>
      </c>
      <c r="AA2888" s="152">
        <v>4.9039999999999999</v>
      </c>
      <c r="AB2888" s="152">
        <v>6.79</v>
      </c>
      <c r="AC2888" s="152">
        <v>6.69</v>
      </c>
      <c r="AD2888" s="152">
        <v>4.5599999999999996</v>
      </c>
      <c r="AE2888" s="152">
        <v>4.5</v>
      </c>
      <c r="AF2888" s="152">
        <v>6.47</v>
      </c>
      <c r="AG2888" s="152">
        <v>6.57</v>
      </c>
      <c r="AH2888" s="152">
        <v>4.681</v>
      </c>
      <c r="AI2888" s="152">
        <v>4.702</v>
      </c>
      <c r="AJ2888" s="152">
        <v>6.7130000000000001</v>
      </c>
      <c r="AK2888" s="152">
        <v>6.69</v>
      </c>
      <c r="AL2888" s="152" t="e">
        <f t="shared" si="503"/>
        <v>#N/A</v>
      </c>
      <c r="AM2888" s="152" t="e">
        <f t="shared" si="504"/>
        <v>#N/A</v>
      </c>
      <c r="AN2888" s="152" t="e">
        <f>NA()</f>
        <v>#N/A</v>
      </c>
      <c r="AO2888" s="152" t="e">
        <f>NA()</f>
        <v>#N/A</v>
      </c>
      <c r="AP2888" s="152">
        <f t="shared" si="510"/>
        <v>6.8792</v>
      </c>
      <c r="AQ2888" s="152"/>
      <c r="AR2888" s="152"/>
      <c r="AS2888" s="153">
        <f t="shared" si="529"/>
        <v>316</v>
      </c>
      <c r="AT2888" s="153">
        <f t="shared" si="523"/>
        <v>1</v>
      </c>
      <c r="AU2888" s="153">
        <f t="shared" si="524"/>
        <v>0</v>
      </c>
      <c r="AV2888" s="153">
        <f t="shared" si="525"/>
        <v>0</v>
      </c>
      <c r="BA2888">
        <f t="shared" si="530"/>
        <v>11</v>
      </c>
    </row>
    <row r="2889" spans="2:53" x14ac:dyDescent="0.25">
      <c r="B2889" s="155">
        <f t="shared" si="507"/>
        <v>45608.999305555553</v>
      </c>
      <c r="C2889" s="155">
        <f t="shared" si="528"/>
        <v>45608.999305555553</v>
      </c>
      <c r="D2889" s="152">
        <f t="shared" si="500"/>
        <v>6.47</v>
      </c>
      <c r="E2889" s="152"/>
      <c r="F2889" s="152"/>
      <c r="G2889" s="152"/>
      <c r="H2889" s="152" t="e">
        <f t="shared" si="501"/>
        <v>#N/A</v>
      </c>
      <c r="I2889" s="152"/>
      <c r="J2889" s="152" t="e">
        <f t="shared" si="502"/>
        <v>#N/A</v>
      </c>
      <c r="K2889" s="152"/>
      <c r="L2889" s="152"/>
      <c r="M2889" s="152"/>
      <c r="N2889" s="152"/>
      <c r="O2889" s="152"/>
      <c r="P2889" s="152"/>
      <c r="Q2889" s="152"/>
      <c r="R2889" s="152"/>
      <c r="S2889" s="152"/>
      <c r="T2889" s="153" cm="1">
        <f t="array" ref="T2889">MATCH(1,(TDU_Info!$C$5:$C$111=$T$6)*(TDU_Info!$B$5:$B$111&lt;=$B2889),0)</f>
        <v>80</v>
      </c>
      <c r="U2889" s="152">
        <f>100*(INDEX(TDU_Info!$E$5:$E$111,$T2889)/T$11+INDEX(TDU_Info!$F$5:$F$111,$T2889))</f>
        <v>5.4007999999999994</v>
      </c>
      <c r="V2889" s="152">
        <v>4.5910000000000002</v>
      </c>
      <c r="W2889" s="152">
        <v>4.7009999999999996</v>
      </c>
      <c r="X2889" s="152">
        <v>6.47</v>
      </c>
      <c r="Y2889" s="152">
        <v>6.57</v>
      </c>
      <c r="Z2889" s="152">
        <v>4.7130000000000001</v>
      </c>
      <c r="AA2889" s="152">
        <v>4.8579999999999997</v>
      </c>
      <c r="AB2889" s="152">
        <v>6.7549999999999999</v>
      </c>
      <c r="AC2889" s="152">
        <v>6.69</v>
      </c>
      <c r="AD2889" s="152">
        <v>4.5599999999999996</v>
      </c>
      <c r="AE2889" s="152">
        <v>4.5</v>
      </c>
      <c r="AF2889" s="152">
        <v>6.47</v>
      </c>
      <c r="AG2889" s="152">
        <v>6.57</v>
      </c>
      <c r="AH2889" s="152">
        <v>4.681</v>
      </c>
      <c r="AI2889" s="152">
        <v>4.702</v>
      </c>
      <c r="AJ2889" s="152">
        <v>6.7130000000000001</v>
      </c>
      <c r="AK2889" s="152">
        <v>6.69</v>
      </c>
      <c r="AL2889" s="152" t="e">
        <f t="shared" si="503"/>
        <v>#N/A</v>
      </c>
      <c r="AM2889" s="152" t="e">
        <f t="shared" si="504"/>
        <v>#N/A</v>
      </c>
      <c r="AN2889" s="152" t="e">
        <f>NA()</f>
        <v>#N/A</v>
      </c>
      <c r="AO2889" s="152" t="e">
        <f>NA()</f>
        <v>#N/A</v>
      </c>
      <c r="AP2889" s="152">
        <f t="shared" si="510"/>
        <v>6.8792</v>
      </c>
      <c r="AQ2889" s="152"/>
      <c r="AR2889" s="152"/>
      <c r="AS2889" s="153">
        <f t="shared" si="529"/>
        <v>317</v>
      </c>
      <c r="AT2889" s="153">
        <f t="shared" si="523"/>
        <v>1</v>
      </c>
      <c r="AU2889" s="153">
        <f t="shared" si="524"/>
        <v>0</v>
      </c>
      <c r="AV2889" s="153">
        <f t="shared" si="525"/>
        <v>0</v>
      </c>
      <c r="BA2889">
        <f t="shared" si="530"/>
        <v>12</v>
      </c>
    </row>
    <row r="2890" spans="2:53" x14ac:dyDescent="0.25">
      <c r="B2890" s="155">
        <f t="shared" si="507"/>
        <v>45609.999305555553</v>
      </c>
      <c r="C2890" s="155">
        <f t="shared" si="528"/>
        <v>45609.999305555553</v>
      </c>
      <c r="D2890" s="152">
        <f t="shared" ref="D2890:D3144" si="531">(INDEX($V2890:$AP2890,D$7)*(1+D$8)+D$9*100/$T$11)*(1+D$10)+(D$11*100/$T$11)+($T$5+D$10)*$U2890</f>
        <v>6.47</v>
      </c>
      <c r="E2890" s="152"/>
      <c r="F2890" s="152"/>
      <c r="G2890" s="152"/>
      <c r="H2890" s="152" t="e">
        <f t="shared" ref="H2890:H3144" si="532">IF(ISNA($C2890),NA(),(INDEX($V2890:$AP2890,H$7)*(1+H$8)+H$9*100/$T$11)*(1+H$10)+(H$11*100/$T$11)+($T$5+H$10)*$U2890)</f>
        <v>#N/A</v>
      </c>
      <c r="I2890" s="152"/>
      <c r="J2890" s="152" t="e">
        <f t="shared" ref="J2890:J3144" si="533">(INDEX($V2890:$AP2890,J$7)*(1+J$8)+J$9*100/$T$11)*(1+J$10)+(J$11*100/$T$11)+($T$5+J$10)*$U2890</f>
        <v>#N/A</v>
      </c>
      <c r="K2890" s="152"/>
      <c r="L2890" s="152"/>
      <c r="M2890" s="152"/>
      <c r="N2890" s="152"/>
      <c r="O2890" s="152"/>
      <c r="P2890" s="152"/>
      <c r="Q2890" s="152"/>
      <c r="R2890" s="152"/>
      <c r="S2890" s="152"/>
      <c r="T2890" s="153" cm="1">
        <f t="array" ref="T2890">MATCH(1,(TDU_Info!$C$5:$C$111=$T$6)*(TDU_Info!$B$5:$B$111&lt;=$B2890),0)</f>
        <v>80</v>
      </c>
      <c r="U2890" s="152">
        <f>100*(INDEX(TDU_Info!$E$5:$E$111,$T2890)/T$11+INDEX(TDU_Info!$F$5:$F$111,$T2890))</f>
        <v>5.4007999999999994</v>
      </c>
      <c r="V2890" s="152">
        <v>4.5910000000000002</v>
      </c>
      <c r="W2890" s="152">
        <v>4.7009999999999996</v>
      </c>
      <c r="X2890" s="152">
        <v>6.47</v>
      </c>
      <c r="Y2890" s="152">
        <v>6.57</v>
      </c>
      <c r="Z2890" s="152">
        <v>4.7130000000000001</v>
      </c>
      <c r="AA2890" s="152">
        <v>4.8579999999999997</v>
      </c>
      <c r="AB2890" s="152">
        <v>6.7549999999999999</v>
      </c>
      <c r="AC2890" s="152">
        <v>6.69</v>
      </c>
      <c r="AD2890" s="152">
        <v>4.5599999999999996</v>
      </c>
      <c r="AE2890" s="152">
        <v>4.5</v>
      </c>
      <c r="AF2890" s="152">
        <v>6.47</v>
      </c>
      <c r="AG2890" s="152">
        <v>6.57</v>
      </c>
      <c r="AH2890" s="152">
        <v>4.681</v>
      </c>
      <c r="AI2890" s="152">
        <v>4.702</v>
      </c>
      <c r="AJ2890" s="152">
        <v>6.7130000000000001</v>
      </c>
      <c r="AK2890" s="152">
        <v>6.69</v>
      </c>
      <c r="AL2890" s="152" t="e">
        <f t="shared" ref="AL2890:AL3144" si="534">IF(DAY($B2890)=1,NA(),VLOOKUP($B2890,$BB$17:$BD$64,2,TRUE))</f>
        <v>#N/A</v>
      </c>
      <c r="AM2890" s="152" t="e">
        <f t="shared" ref="AM2890:AM3144" si="535">IF(DAY($B2890)=1,NA(),VLOOKUP($B2890,$BB$17:$BD$64,3,TRUE))</f>
        <v>#N/A</v>
      </c>
      <c r="AN2890" s="152" t="e">
        <f>NA()</f>
        <v>#N/A</v>
      </c>
      <c r="AO2890" s="152" t="e">
        <f>NA()</f>
        <v>#N/A</v>
      </c>
      <c r="AP2890" s="152">
        <f t="shared" si="510"/>
        <v>6.8792</v>
      </c>
      <c r="AQ2890" s="152"/>
      <c r="AR2890" s="152"/>
      <c r="AS2890" s="153">
        <f t="shared" si="529"/>
        <v>318</v>
      </c>
      <c r="AT2890" s="153">
        <f t="shared" si="523"/>
        <v>1</v>
      </c>
      <c r="AU2890" s="153">
        <f t="shared" si="524"/>
        <v>0</v>
      </c>
      <c r="AV2890" s="153">
        <f t="shared" si="525"/>
        <v>0</v>
      </c>
      <c r="BA2890">
        <f t="shared" si="530"/>
        <v>13</v>
      </c>
    </row>
    <row r="2891" spans="2:53" x14ac:dyDescent="0.25">
      <c r="B2891" s="155">
        <f t="shared" si="507"/>
        <v>45610.999305555553</v>
      </c>
      <c r="C2891" s="155">
        <f t="shared" si="528"/>
        <v>45610.999305555553</v>
      </c>
      <c r="D2891" s="152">
        <f t="shared" si="531"/>
        <v>6.47</v>
      </c>
      <c r="E2891" s="152"/>
      <c r="F2891" s="152"/>
      <c r="G2891" s="152"/>
      <c r="H2891" s="152" t="e">
        <f t="shared" si="532"/>
        <v>#N/A</v>
      </c>
      <c r="I2891" s="152"/>
      <c r="J2891" s="152" t="e">
        <f t="shared" si="533"/>
        <v>#N/A</v>
      </c>
      <c r="K2891" s="152"/>
      <c r="L2891" s="152"/>
      <c r="M2891" s="152"/>
      <c r="N2891" s="152"/>
      <c r="O2891" s="152"/>
      <c r="P2891" s="152"/>
      <c r="Q2891" s="152"/>
      <c r="R2891" s="152"/>
      <c r="S2891" s="152"/>
      <c r="T2891" s="153" cm="1">
        <f t="array" ref="T2891">MATCH(1,(TDU_Info!$C$5:$C$111=$T$6)*(TDU_Info!$B$5:$B$111&lt;=$B2891),0)</f>
        <v>80</v>
      </c>
      <c r="U2891" s="152">
        <f>100*(INDEX(TDU_Info!$E$5:$E$111,$T2891)/T$11+INDEX(TDU_Info!$F$5:$F$111,$T2891))</f>
        <v>5.4007999999999994</v>
      </c>
      <c r="V2891" s="152">
        <v>4.5910000000000002</v>
      </c>
      <c r="W2891" s="152">
        <v>4.7009999999999996</v>
      </c>
      <c r="X2891" s="152">
        <v>6.47</v>
      </c>
      <c r="Y2891" s="152">
        <v>6.57</v>
      </c>
      <c r="Z2891" s="152">
        <v>4.7130000000000001</v>
      </c>
      <c r="AA2891" s="152">
        <v>4.8579999999999997</v>
      </c>
      <c r="AB2891" s="152">
        <v>6.69</v>
      </c>
      <c r="AC2891" s="152">
        <v>6.69</v>
      </c>
      <c r="AD2891" s="152">
        <v>4.5599999999999996</v>
      </c>
      <c r="AE2891" s="152">
        <v>4.5</v>
      </c>
      <c r="AF2891" s="152">
        <v>6.47</v>
      </c>
      <c r="AG2891" s="152">
        <v>6.57</v>
      </c>
      <c r="AH2891" s="152">
        <v>4.681</v>
      </c>
      <c r="AI2891" s="152">
        <v>4.702</v>
      </c>
      <c r="AJ2891" s="152">
        <v>6.69</v>
      </c>
      <c r="AK2891" s="152">
        <v>6.69</v>
      </c>
      <c r="AL2891" s="152" t="e">
        <f t="shared" si="534"/>
        <v>#N/A</v>
      </c>
      <c r="AM2891" s="152" t="e">
        <f t="shared" si="535"/>
        <v>#N/A</v>
      </c>
      <c r="AN2891" s="152" t="e">
        <f>NA()</f>
        <v>#N/A</v>
      </c>
      <c r="AO2891" s="152" t="e">
        <f>NA()</f>
        <v>#N/A</v>
      </c>
      <c r="AP2891" s="152">
        <f t="shared" si="510"/>
        <v>6.8792</v>
      </c>
      <c r="AQ2891" s="152"/>
      <c r="AR2891" s="152"/>
      <c r="AS2891" s="153">
        <f t="shared" si="529"/>
        <v>319</v>
      </c>
      <c r="AT2891" s="153">
        <f t="shared" si="523"/>
        <v>1</v>
      </c>
      <c r="AU2891" s="153">
        <f t="shared" si="524"/>
        <v>0</v>
      </c>
      <c r="AV2891" s="153">
        <f t="shared" si="525"/>
        <v>0</v>
      </c>
      <c r="BA2891">
        <f t="shared" si="530"/>
        <v>14</v>
      </c>
    </row>
    <row r="2892" spans="2:53" x14ac:dyDescent="0.25">
      <c r="B2892" s="155">
        <f t="shared" si="507"/>
        <v>45611.999305555553</v>
      </c>
      <c r="C2892" s="155">
        <f t="shared" si="528"/>
        <v>45611.999305555553</v>
      </c>
      <c r="D2892" s="152">
        <f t="shared" si="531"/>
        <v>6.47</v>
      </c>
      <c r="E2892" s="152"/>
      <c r="F2892" s="152"/>
      <c r="G2892" s="152"/>
      <c r="H2892" s="152" t="e">
        <f t="shared" si="532"/>
        <v>#N/A</v>
      </c>
      <c r="I2892" s="152"/>
      <c r="J2892" s="152" t="e">
        <f t="shared" si="533"/>
        <v>#N/A</v>
      </c>
      <c r="K2892" s="152"/>
      <c r="L2892" s="152"/>
      <c r="M2892" s="152"/>
      <c r="N2892" s="152"/>
      <c r="O2892" s="152"/>
      <c r="P2892" s="152"/>
      <c r="Q2892" s="152"/>
      <c r="R2892" s="152"/>
      <c r="S2892" s="152"/>
      <c r="T2892" s="153" cm="1">
        <f t="array" ref="T2892">MATCH(1,(TDU_Info!$C$5:$C$111=$T$6)*(TDU_Info!$B$5:$B$111&lt;=$B2892),0)</f>
        <v>80</v>
      </c>
      <c r="U2892" s="152">
        <f>100*(INDEX(TDU_Info!$E$5:$E$111,$T2892)/T$11+INDEX(TDU_Info!$F$5:$F$111,$T2892))</f>
        <v>5.4007999999999994</v>
      </c>
      <c r="V2892" s="152">
        <v>4.5910000000000002</v>
      </c>
      <c r="W2892" s="152">
        <v>4.7009999999999996</v>
      </c>
      <c r="X2892" s="152">
        <v>6.47</v>
      </c>
      <c r="Y2892" s="152">
        <v>6.57</v>
      </c>
      <c r="Z2892" s="152">
        <v>4.7130000000000001</v>
      </c>
      <c r="AA2892" s="152">
        <v>4.8579999999999997</v>
      </c>
      <c r="AB2892" s="152">
        <v>6.69</v>
      </c>
      <c r="AC2892" s="152">
        <v>6.69</v>
      </c>
      <c r="AD2892" s="152">
        <v>4.5599999999999996</v>
      </c>
      <c r="AE2892" s="152">
        <v>4.5</v>
      </c>
      <c r="AF2892" s="152">
        <v>6.47</v>
      </c>
      <c r="AG2892" s="152">
        <v>6.57</v>
      </c>
      <c r="AH2892" s="152">
        <v>4.681</v>
      </c>
      <c r="AI2892" s="152">
        <v>4.702</v>
      </c>
      <c r="AJ2892" s="152">
        <v>6.69</v>
      </c>
      <c r="AK2892" s="152">
        <v>6.69</v>
      </c>
      <c r="AL2892" s="152" t="e">
        <f t="shared" si="534"/>
        <v>#N/A</v>
      </c>
      <c r="AM2892" s="152" t="e">
        <f t="shared" si="535"/>
        <v>#N/A</v>
      </c>
      <c r="AN2892" s="152" t="e">
        <f>NA()</f>
        <v>#N/A</v>
      </c>
      <c r="AO2892" s="152" t="e">
        <f>NA()</f>
        <v>#N/A</v>
      </c>
      <c r="AP2892" s="152">
        <f t="shared" si="510"/>
        <v>6.8792</v>
      </c>
      <c r="AQ2892" s="152"/>
      <c r="AR2892" s="152"/>
      <c r="AS2892" s="153">
        <f t="shared" si="529"/>
        <v>320</v>
      </c>
      <c r="AT2892" s="153">
        <f t="shared" si="523"/>
        <v>1</v>
      </c>
      <c r="AU2892" s="153">
        <f t="shared" si="524"/>
        <v>0</v>
      </c>
      <c r="AV2892" s="153">
        <f t="shared" si="525"/>
        <v>0</v>
      </c>
      <c r="BA2892">
        <f t="shared" si="530"/>
        <v>15</v>
      </c>
    </row>
    <row r="2893" spans="2:53" x14ac:dyDescent="0.25">
      <c r="B2893" s="155">
        <f t="shared" si="507"/>
        <v>45612.999305555553</v>
      </c>
      <c r="C2893" s="155">
        <f t="shared" si="528"/>
        <v>45612.999305555553</v>
      </c>
      <c r="D2893" s="152">
        <f t="shared" si="531"/>
        <v>6.47</v>
      </c>
      <c r="E2893" s="152"/>
      <c r="F2893" s="152"/>
      <c r="G2893" s="152"/>
      <c r="H2893" s="152" t="e">
        <f t="shared" si="532"/>
        <v>#N/A</v>
      </c>
      <c r="I2893" s="152"/>
      <c r="J2893" s="152" t="e">
        <f t="shared" si="533"/>
        <v>#N/A</v>
      </c>
      <c r="K2893" s="152"/>
      <c r="L2893" s="152"/>
      <c r="M2893" s="152"/>
      <c r="N2893" s="152"/>
      <c r="O2893" s="152"/>
      <c r="P2893" s="152"/>
      <c r="Q2893" s="152"/>
      <c r="R2893" s="152"/>
      <c r="S2893" s="152"/>
      <c r="T2893" s="153" cm="1">
        <f t="array" ref="T2893">MATCH(1,(TDU_Info!$C$5:$C$111=$T$6)*(TDU_Info!$B$5:$B$111&lt;=$B2893),0)</f>
        <v>80</v>
      </c>
      <c r="U2893" s="152">
        <f>100*(INDEX(TDU_Info!$E$5:$E$111,$T2893)/T$11+INDEX(TDU_Info!$F$5:$F$111,$T2893))</f>
        <v>5.4007999999999994</v>
      </c>
      <c r="V2893" s="152">
        <v>4.593</v>
      </c>
      <c r="W2893" s="152">
        <v>4.7</v>
      </c>
      <c r="X2893" s="152">
        <v>6.47</v>
      </c>
      <c r="Y2893" s="152">
        <v>6.57</v>
      </c>
      <c r="Z2893" s="152">
        <v>4.7149999999999999</v>
      </c>
      <c r="AA2893" s="152">
        <v>4.9039999999999999</v>
      </c>
      <c r="AB2893" s="152">
        <v>6.6550000000000002</v>
      </c>
      <c r="AC2893" s="152">
        <v>6.69</v>
      </c>
      <c r="AD2893" s="152">
        <v>4.5609999999999999</v>
      </c>
      <c r="AE2893" s="152">
        <v>4.5</v>
      </c>
      <c r="AF2893" s="152">
        <v>6.47</v>
      </c>
      <c r="AG2893" s="152">
        <v>6.57</v>
      </c>
      <c r="AH2893" s="152">
        <v>4.6829999999999998</v>
      </c>
      <c r="AI2893" s="152">
        <v>4.702</v>
      </c>
      <c r="AJ2893" s="152">
        <v>6.6550000000000002</v>
      </c>
      <c r="AK2893" s="152">
        <v>6.69</v>
      </c>
      <c r="AL2893" s="152" t="e">
        <f t="shared" si="534"/>
        <v>#N/A</v>
      </c>
      <c r="AM2893" s="152" t="e">
        <f t="shared" si="535"/>
        <v>#N/A</v>
      </c>
      <c r="AN2893" s="152" t="e">
        <f>NA()</f>
        <v>#N/A</v>
      </c>
      <c r="AO2893" s="152" t="e">
        <f>NA()</f>
        <v>#N/A</v>
      </c>
      <c r="AP2893" s="152">
        <f t="shared" si="510"/>
        <v>6.8792</v>
      </c>
      <c r="AQ2893" s="152"/>
      <c r="AR2893" s="152"/>
      <c r="AS2893" s="153">
        <f t="shared" si="529"/>
        <v>321</v>
      </c>
      <c r="AT2893" s="153">
        <f t="shared" si="523"/>
        <v>1</v>
      </c>
      <c r="AU2893" s="153">
        <f t="shared" si="524"/>
        <v>0</v>
      </c>
      <c r="AV2893" s="153">
        <f t="shared" si="525"/>
        <v>0</v>
      </c>
      <c r="BA2893">
        <f t="shared" si="530"/>
        <v>16</v>
      </c>
    </row>
    <row r="2894" spans="2:53" x14ac:dyDescent="0.25">
      <c r="B2894" s="155">
        <f t="shared" si="507"/>
        <v>45613.999305555553</v>
      </c>
      <c r="C2894" s="155">
        <f t="shared" si="528"/>
        <v>45613.999305555553</v>
      </c>
      <c r="D2894" s="152">
        <f t="shared" si="531"/>
        <v>6.47</v>
      </c>
      <c r="E2894" s="152"/>
      <c r="F2894" s="152"/>
      <c r="G2894" s="152"/>
      <c r="H2894" s="152" t="e">
        <f t="shared" si="532"/>
        <v>#N/A</v>
      </c>
      <c r="I2894" s="152"/>
      <c r="J2894" s="152" t="e">
        <f t="shared" si="533"/>
        <v>#N/A</v>
      </c>
      <c r="K2894" s="152"/>
      <c r="L2894" s="152"/>
      <c r="M2894" s="152"/>
      <c r="N2894" s="152"/>
      <c r="O2894" s="152"/>
      <c r="P2894" s="152"/>
      <c r="Q2894" s="152"/>
      <c r="R2894" s="152"/>
      <c r="S2894" s="152"/>
      <c r="T2894" s="153" cm="1">
        <f t="array" ref="T2894">MATCH(1,(TDU_Info!$C$5:$C$111=$T$6)*(TDU_Info!$B$5:$B$111&lt;=$B2894),0)</f>
        <v>80</v>
      </c>
      <c r="U2894" s="152">
        <f>100*(INDEX(TDU_Info!$E$5:$E$111,$T2894)/T$11+INDEX(TDU_Info!$F$5:$F$111,$T2894))</f>
        <v>5.4007999999999994</v>
      </c>
      <c r="V2894" s="152">
        <v>4.593</v>
      </c>
      <c r="W2894" s="152">
        <v>4.7</v>
      </c>
      <c r="X2894" s="152">
        <v>6.47</v>
      </c>
      <c r="Y2894" s="152">
        <v>6.57</v>
      </c>
      <c r="Z2894" s="152">
        <v>4.7149999999999999</v>
      </c>
      <c r="AA2894" s="152">
        <v>4.9039999999999999</v>
      </c>
      <c r="AB2894" s="152">
        <v>6.6550000000000002</v>
      </c>
      <c r="AC2894" s="152">
        <v>6.69</v>
      </c>
      <c r="AD2894" s="152">
        <v>4.5609999999999999</v>
      </c>
      <c r="AE2894" s="152">
        <v>4.5</v>
      </c>
      <c r="AF2894" s="152">
        <v>6.47</v>
      </c>
      <c r="AG2894" s="152">
        <v>6.57</v>
      </c>
      <c r="AH2894" s="152">
        <v>4.6829999999999998</v>
      </c>
      <c r="AI2894" s="152">
        <v>4.702</v>
      </c>
      <c r="AJ2894" s="152">
        <v>6.6550000000000002</v>
      </c>
      <c r="AK2894" s="152">
        <v>6.69</v>
      </c>
      <c r="AL2894" s="152" t="e">
        <f t="shared" si="534"/>
        <v>#N/A</v>
      </c>
      <c r="AM2894" s="152" t="e">
        <f t="shared" si="535"/>
        <v>#N/A</v>
      </c>
      <c r="AN2894" s="152" t="e">
        <f>NA()</f>
        <v>#N/A</v>
      </c>
      <c r="AO2894" s="152" t="e">
        <f>NA()</f>
        <v>#N/A</v>
      </c>
      <c r="AP2894" s="152">
        <f t="shared" si="510"/>
        <v>6.8792</v>
      </c>
      <c r="AQ2894" s="152"/>
      <c r="AR2894" s="152"/>
      <c r="AS2894" s="153">
        <f t="shared" si="529"/>
        <v>322</v>
      </c>
      <c r="AT2894" s="153">
        <f t="shared" si="523"/>
        <v>1</v>
      </c>
      <c r="AU2894" s="153">
        <f t="shared" si="524"/>
        <v>0</v>
      </c>
      <c r="AV2894" s="153">
        <f t="shared" si="525"/>
        <v>0</v>
      </c>
      <c r="BA2894">
        <f t="shared" si="530"/>
        <v>17</v>
      </c>
    </row>
    <row r="2895" spans="2:53" x14ac:dyDescent="0.25">
      <c r="B2895" s="155">
        <f t="shared" si="507"/>
        <v>45614.999305555553</v>
      </c>
      <c r="C2895" s="155">
        <f t="shared" si="528"/>
        <v>45614.999305555553</v>
      </c>
      <c r="D2895" s="152">
        <f t="shared" si="531"/>
        <v>6.47</v>
      </c>
      <c r="E2895" s="152"/>
      <c r="F2895" s="152"/>
      <c r="G2895" s="152"/>
      <c r="H2895" s="152" t="e">
        <f t="shared" si="532"/>
        <v>#N/A</v>
      </c>
      <c r="I2895" s="152"/>
      <c r="J2895" s="152" t="e">
        <f t="shared" si="533"/>
        <v>#N/A</v>
      </c>
      <c r="K2895" s="152"/>
      <c r="L2895" s="152"/>
      <c r="M2895" s="152"/>
      <c r="N2895" s="152"/>
      <c r="O2895" s="152"/>
      <c r="P2895" s="152"/>
      <c r="Q2895" s="152"/>
      <c r="R2895" s="152"/>
      <c r="S2895" s="152"/>
      <c r="T2895" s="153" cm="1">
        <f t="array" ref="T2895">MATCH(1,(TDU_Info!$C$5:$C$111=$T$6)*(TDU_Info!$B$5:$B$111&lt;=$B2895),0)</f>
        <v>80</v>
      </c>
      <c r="U2895" s="152">
        <f>100*(INDEX(TDU_Info!$E$5:$E$111,$T2895)/T$11+INDEX(TDU_Info!$F$5:$F$111,$T2895))</f>
        <v>5.4007999999999994</v>
      </c>
      <c r="V2895" s="152">
        <v>4.593</v>
      </c>
      <c r="W2895" s="152">
        <v>4.7</v>
      </c>
      <c r="X2895" s="152">
        <v>6.47</v>
      </c>
      <c r="Y2895" s="152">
        <v>6.57</v>
      </c>
      <c r="Z2895" s="152">
        <v>4.7149999999999999</v>
      </c>
      <c r="AA2895" s="152">
        <v>4.9039999999999999</v>
      </c>
      <c r="AB2895" s="152">
        <v>6.6550000000000002</v>
      </c>
      <c r="AC2895" s="152">
        <v>6.69</v>
      </c>
      <c r="AD2895" s="152">
        <v>4.5609999999999999</v>
      </c>
      <c r="AE2895" s="152">
        <v>4.5</v>
      </c>
      <c r="AF2895" s="152">
        <v>6.47</v>
      </c>
      <c r="AG2895" s="152">
        <v>6.57</v>
      </c>
      <c r="AH2895" s="152">
        <v>4.6829999999999998</v>
      </c>
      <c r="AI2895" s="152">
        <v>4.702</v>
      </c>
      <c r="AJ2895" s="152">
        <v>6.6550000000000002</v>
      </c>
      <c r="AK2895" s="152">
        <v>6.69</v>
      </c>
      <c r="AL2895" s="152" t="e">
        <f t="shared" si="534"/>
        <v>#N/A</v>
      </c>
      <c r="AM2895" s="152" t="e">
        <f t="shared" si="535"/>
        <v>#N/A</v>
      </c>
      <c r="AN2895" s="152" t="e">
        <f>NA()</f>
        <v>#N/A</v>
      </c>
      <c r="AO2895" s="152" t="e">
        <f>NA()</f>
        <v>#N/A</v>
      </c>
      <c r="AP2895" s="152">
        <f t="shared" si="510"/>
        <v>6.8792</v>
      </c>
      <c r="AQ2895" s="152"/>
      <c r="AR2895" s="152"/>
      <c r="AS2895" s="153">
        <f t="shared" si="529"/>
        <v>323</v>
      </c>
      <c r="AT2895" s="153">
        <f t="shared" si="523"/>
        <v>1</v>
      </c>
      <c r="AU2895" s="153">
        <f t="shared" si="524"/>
        <v>0</v>
      </c>
      <c r="AV2895" s="153">
        <f t="shared" si="525"/>
        <v>0</v>
      </c>
      <c r="BA2895">
        <f t="shared" si="530"/>
        <v>18</v>
      </c>
    </row>
    <row r="2896" spans="2:53" x14ac:dyDescent="0.25">
      <c r="B2896" s="155">
        <f t="shared" si="507"/>
        <v>45615.999305555553</v>
      </c>
      <c r="C2896" s="155">
        <f t="shared" si="528"/>
        <v>45615.999305555553</v>
      </c>
      <c r="D2896" s="152">
        <f t="shared" si="531"/>
        <v>6.47</v>
      </c>
      <c r="E2896" s="152"/>
      <c r="F2896" s="152"/>
      <c r="G2896" s="152"/>
      <c r="H2896" s="152" t="e">
        <f t="shared" si="532"/>
        <v>#N/A</v>
      </c>
      <c r="I2896" s="152"/>
      <c r="J2896" s="152" t="e">
        <f t="shared" si="533"/>
        <v>#N/A</v>
      </c>
      <c r="K2896" s="152"/>
      <c r="L2896" s="152"/>
      <c r="M2896" s="152"/>
      <c r="N2896" s="152"/>
      <c r="O2896" s="152"/>
      <c r="P2896" s="152"/>
      <c r="Q2896" s="152"/>
      <c r="R2896" s="152"/>
      <c r="S2896" s="152"/>
      <c r="T2896" s="153" cm="1">
        <f t="array" ref="T2896">MATCH(1,(TDU_Info!$C$5:$C$111=$T$6)*(TDU_Info!$B$5:$B$111&lt;=$B2896),0)</f>
        <v>80</v>
      </c>
      <c r="U2896" s="152">
        <f>100*(INDEX(TDU_Info!$E$5:$E$111,$T2896)/T$11+INDEX(TDU_Info!$F$5:$F$111,$T2896))</f>
        <v>5.4007999999999994</v>
      </c>
      <c r="V2896" s="152">
        <v>4.5730000000000004</v>
      </c>
      <c r="W2896" s="152">
        <v>4.6900000000000004</v>
      </c>
      <c r="X2896" s="152">
        <v>6.47</v>
      </c>
      <c r="Y2896" s="152">
        <v>6.57</v>
      </c>
      <c r="Z2896" s="152">
        <v>4.694</v>
      </c>
      <c r="AA2896" s="152">
        <v>4.8940000000000001</v>
      </c>
      <c r="AB2896" s="152">
        <v>6.69</v>
      </c>
      <c r="AC2896" s="152">
        <v>6.79</v>
      </c>
      <c r="AD2896" s="152">
        <v>4.5510000000000002</v>
      </c>
      <c r="AE2896" s="152">
        <v>4.4950000000000001</v>
      </c>
      <c r="AF2896" s="152">
        <v>6.47</v>
      </c>
      <c r="AG2896" s="152">
        <v>6.57</v>
      </c>
      <c r="AH2896" s="152">
        <v>4.6719999999999997</v>
      </c>
      <c r="AI2896" s="152">
        <v>4.6970000000000001</v>
      </c>
      <c r="AJ2896" s="152">
        <v>6.69</v>
      </c>
      <c r="AK2896" s="152">
        <v>6.79</v>
      </c>
      <c r="AL2896" s="152" t="e">
        <f t="shared" si="534"/>
        <v>#N/A</v>
      </c>
      <c r="AM2896" s="152" t="e">
        <f t="shared" si="535"/>
        <v>#N/A</v>
      </c>
      <c r="AN2896" s="152" t="e">
        <f>NA()</f>
        <v>#N/A</v>
      </c>
      <c r="AO2896" s="152" t="e">
        <f>NA()</f>
        <v>#N/A</v>
      </c>
      <c r="AP2896" s="152">
        <f t="shared" si="510"/>
        <v>6.8792</v>
      </c>
      <c r="AQ2896" s="152"/>
      <c r="AR2896" s="152"/>
      <c r="AS2896" s="153">
        <f t="shared" ref="AS2896:AS2908" si="536">ROUNDUP(B2896-DATE(YEAR(B2896),1,1),0)</f>
        <v>324</v>
      </c>
      <c r="AT2896" s="153">
        <f t="shared" si="523"/>
        <v>1</v>
      </c>
      <c r="AU2896" s="153">
        <f t="shared" si="524"/>
        <v>0</v>
      </c>
      <c r="AV2896" s="153">
        <f t="shared" si="525"/>
        <v>0</v>
      </c>
      <c r="BA2896">
        <f t="shared" ref="BA2896:BA2908" si="537">DAY(C2896)</f>
        <v>19</v>
      </c>
    </row>
    <row r="2897" spans="2:53" x14ac:dyDescent="0.25">
      <c r="B2897" s="155">
        <f t="shared" si="507"/>
        <v>45616.999305555553</v>
      </c>
      <c r="C2897" s="155">
        <f t="shared" si="528"/>
        <v>45616.999305555553</v>
      </c>
      <c r="D2897" s="152">
        <f t="shared" si="531"/>
        <v>6.47</v>
      </c>
      <c r="E2897" s="152"/>
      <c r="F2897" s="152"/>
      <c r="G2897" s="152"/>
      <c r="H2897" s="152" t="e">
        <f t="shared" si="532"/>
        <v>#N/A</v>
      </c>
      <c r="I2897" s="152"/>
      <c r="J2897" s="152" t="e">
        <f t="shared" si="533"/>
        <v>#N/A</v>
      </c>
      <c r="K2897" s="152"/>
      <c r="L2897" s="152"/>
      <c r="M2897" s="152"/>
      <c r="N2897" s="152"/>
      <c r="O2897" s="152"/>
      <c r="P2897" s="152"/>
      <c r="Q2897" s="152"/>
      <c r="R2897" s="152"/>
      <c r="S2897" s="152"/>
      <c r="T2897" s="153" cm="1">
        <f t="array" ref="T2897">MATCH(1,(TDU_Info!$C$5:$C$111=$T$6)*(TDU_Info!$B$5:$B$111&lt;=$B2897),0)</f>
        <v>80</v>
      </c>
      <c r="U2897" s="152">
        <f>100*(INDEX(TDU_Info!$E$5:$E$111,$T2897)/T$11+INDEX(TDU_Info!$F$5:$F$111,$T2897))</f>
        <v>5.4007999999999994</v>
      </c>
      <c r="V2897" s="152">
        <v>4.5730000000000004</v>
      </c>
      <c r="W2897" s="152">
        <v>4.6900000000000004</v>
      </c>
      <c r="X2897" s="152">
        <v>6.47</v>
      </c>
      <c r="Y2897" s="152">
        <v>6.57</v>
      </c>
      <c r="Z2897" s="152">
        <v>4.694</v>
      </c>
      <c r="AA2897" s="152">
        <v>4.8940000000000001</v>
      </c>
      <c r="AB2897" s="152">
        <v>6.69</v>
      </c>
      <c r="AC2897" s="152">
        <v>6.79</v>
      </c>
      <c r="AD2897" s="152">
        <v>4.5510000000000002</v>
      </c>
      <c r="AE2897" s="152">
        <v>4.4950000000000001</v>
      </c>
      <c r="AF2897" s="152">
        <v>6.47</v>
      </c>
      <c r="AG2897" s="152">
        <v>6.57</v>
      </c>
      <c r="AH2897" s="152">
        <v>4.6719999999999997</v>
      </c>
      <c r="AI2897" s="152">
        <v>4.6970000000000001</v>
      </c>
      <c r="AJ2897" s="152">
        <v>6.69</v>
      </c>
      <c r="AK2897" s="152">
        <v>6.79</v>
      </c>
      <c r="AL2897" s="152" t="e">
        <f t="shared" si="534"/>
        <v>#N/A</v>
      </c>
      <c r="AM2897" s="152" t="e">
        <f t="shared" si="535"/>
        <v>#N/A</v>
      </c>
      <c r="AN2897" s="152" t="e">
        <f>NA()</f>
        <v>#N/A</v>
      </c>
      <c r="AO2897" s="152" t="e">
        <f>NA()</f>
        <v>#N/A</v>
      </c>
      <c r="AP2897" s="152">
        <f t="shared" si="510"/>
        <v>6.8792</v>
      </c>
      <c r="AQ2897" s="152"/>
      <c r="AR2897" s="152"/>
      <c r="AS2897" s="153">
        <f t="shared" si="536"/>
        <v>325</v>
      </c>
      <c r="AT2897" s="153">
        <f t="shared" si="523"/>
        <v>1</v>
      </c>
      <c r="AU2897" s="153">
        <f t="shared" si="524"/>
        <v>0</v>
      </c>
      <c r="AV2897" s="153">
        <f t="shared" si="525"/>
        <v>0</v>
      </c>
      <c r="BA2897">
        <f t="shared" si="537"/>
        <v>20</v>
      </c>
    </row>
    <row r="2898" spans="2:53" x14ac:dyDescent="0.25">
      <c r="B2898" s="155">
        <f t="shared" si="507"/>
        <v>45617.999305555553</v>
      </c>
      <c r="C2898" s="155">
        <f t="shared" si="528"/>
        <v>45617.999305555553</v>
      </c>
      <c r="D2898" s="152">
        <f t="shared" si="531"/>
        <v>6.47</v>
      </c>
      <c r="E2898" s="152"/>
      <c r="F2898" s="152"/>
      <c r="G2898" s="152"/>
      <c r="H2898" s="152" t="e">
        <f t="shared" si="532"/>
        <v>#N/A</v>
      </c>
      <c r="I2898" s="152"/>
      <c r="J2898" s="152" t="e">
        <f t="shared" si="533"/>
        <v>#N/A</v>
      </c>
      <c r="K2898" s="152"/>
      <c r="L2898" s="152"/>
      <c r="M2898" s="152"/>
      <c r="N2898" s="152"/>
      <c r="O2898" s="152"/>
      <c r="P2898" s="152"/>
      <c r="Q2898" s="152"/>
      <c r="R2898" s="152"/>
      <c r="S2898" s="152"/>
      <c r="T2898" s="153" cm="1">
        <f t="array" ref="T2898">MATCH(1,(TDU_Info!$C$5:$C$111=$T$6)*(TDU_Info!$B$5:$B$111&lt;=$B2898),0)</f>
        <v>80</v>
      </c>
      <c r="U2898" s="152">
        <f>100*(INDEX(TDU_Info!$E$5:$E$111,$T2898)/T$11+INDEX(TDU_Info!$F$5:$F$111,$T2898))</f>
        <v>5.4007999999999994</v>
      </c>
      <c r="V2898" s="152">
        <v>4.5730000000000004</v>
      </c>
      <c r="W2898" s="152">
        <v>4.6900000000000004</v>
      </c>
      <c r="X2898" s="152">
        <v>6.47</v>
      </c>
      <c r="Y2898" s="152">
        <v>6.57</v>
      </c>
      <c r="Z2898" s="152">
        <v>4.694</v>
      </c>
      <c r="AA2898" s="152">
        <v>4.8940000000000001</v>
      </c>
      <c r="AB2898" s="152">
        <v>6.69</v>
      </c>
      <c r="AC2898" s="152">
        <v>6.79</v>
      </c>
      <c r="AD2898" s="152">
        <v>4.5510000000000002</v>
      </c>
      <c r="AE2898" s="152">
        <v>4.4950000000000001</v>
      </c>
      <c r="AF2898" s="152">
        <v>6.47</v>
      </c>
      <c r="AG2898" s="152">
        <v>6.57</v>
      </c>
      <c r="AH2898" s="152">
        <v>4.6719999999999997</v>
      </c>
      <c r="AI2898" s="152">
        <v>4.6970000000000001</v>
      </c>
      <c r="AJ2898" s="152">
        <v>6.69</v>
      </c>
      <c r="AK2898" s="152">
        <v>6.79</v>
      </c>
      <c r="AL2898" s="152" t="e">
        <f t="shared" si="534"/>
        <v>#N/A</v>
      </c>
      <c r="AM2898" s="152" t="e">
        <f t="shared" si="535"/>
        <v>#N/A</v>
      </c>
      <c r="AN2898" s="152" t="e">
        <f>NA()</f>
        <v>#N/A</v>
      </c>
      <c r="AO2898" s="152" t="e">
        <f>NA()</f>
        <v>#N/A</v>
      </c>
      <c r="AP2898" s="152">
        <f t="shared" si="510"/>
        <v>6.8792</v>
      </c>
      <c r="AQ2898" s="152"/>
      <c r="AR2898" s="152"/>
      <c r="AS2898" s="153">
        <f t="shared" si="536"/>
        <v>326</v>
      </c>
      <c r="AT2898" s="153">
        <f t="shared" si="523"/>
        <v>1</v>
      </c>
      <c r="AU2898" s="153">
        <f t="shared" si="524"/>
        <v>0</v>
      </c>
      <c r="AV2898" s="153">
        <f t="shared" si="525"/>
        <v>0</v>
      </c>
      <c r="BA2898">
        <f t="shared" si="537"/>
        <v>21</v>
      </c>
    </row>
    <row r="2899" spans="2:53" x14ac:dyDescent="0.25">
      <c r="B2899" s="155">
        <f t="shared" si="507"/>
        <v>45618.999305555553</v>
      </c>
      <c r="C2899" s="155">
        <f t="shared" si="528"/>
        <v>45618.999305555553</v>
      </c>
      <c r="D2899" s="152">
        <f t="shared" si="531"/>
        <v>6.7320000000000002</v>
      </c>
      <c r="E2899" s="152"/>
      <c r="F2899" s="152"/>
      <c r="G2899" s="152"/>
      <c r="H2899" s="152" t="e">
        <f t="shared" si="532"/>
        <v>#N/A</v>
      </c>
      <c r="I2899" s="152"/>
      <c r="J2899" s="152" t="e">
        <f t="shared" si="533"/>
        <v>#N/A</v>
      </c>
      <c r="K2899" s="152"/>
      <c r="L2899" s="152"/>
      <c r="M2899" s="152"/>
      <c r="N2899" s="152"/>
      <c r="O2899" s="152"/>
      <c r="P2899" s="152"/>
      <c r="Q2899" s="152"/>
      <c r="R2899" s="152"/>
      <c r="S2899" s="152"/>
      <c r="T2899" s="153" cm="1">
        <f t="array" ref="T2899">MATCH(1,(TDU_Info!$C$5:$C$111=$T$6)*(TDU_Info!$B$5:$B$111&lt;=$B2899),0)</f>
        <v>80</v>
      </c>
      <c r="U2899" s="152">
        <f>100*(INDEX(TDU_Info!$E$5:$E$111,$T2899)/T$11+INDEX(TDU_Info!$F$5:$F$111,$T2899))</f>
        <v>5.4007999999999994</v>
      </c>
      <c r="V2899" s="152">
        <v>4.8730000000000002</v>
      </c>
      <c r="W2899" s="152">
        <v>4.8899999999999997</v>
      </c>
      <c r="X2899" s="152">
        <v>6.7320000000000002</v>
      </c>
      <c r="Y2899" s="152">
        <v>6.9320000000000004</v>
      </c>
      <c r="Z2899" s="152">
        <v>4.8940000000000001</v>
      </c>
      <c r="AA2899" s="152">
        <v>4.9939999999999998</v>
      </c>
      <c r="AB2899" s="152">
        <v>6.8</v>
      </c>
      <c r="AC2899" s="152">
        <v>7.1550000000000002</v>
      </c>
      <c r="AD2899" s="152">
        <v>4.851</v>
      </c>
      <c r="AE2899" s="152">
        <v>4.6950000000000003</v>
      </c>
      <c r="AF2899" s="152">
        <v>6.7320000000000002</v>
      </c>
      <c r="AG2899" s="152">
        <v>6.9320000000000004</v>
      </c>
      <c r="AH2899" s="152">
        <v>4.8719999999999999</v>
      </c>
      <c r="AI2899" s="152">
        <v>4.7969999999999997</v>
      </c>
      <c r="AJ2899" s="152">
        <v>6.8</v>
      </c>
      <c r="AK2899" s="152">
        <v>7.1550000000000002</v>
      </c>
      <c r="AL2899" s="152" t="e">
        <f t="shared" si="534"/>
        <v>#N/A</v>
      </c>
      <c r="AM2899" s="152" t="e">
        <f t="shared" si="535"/>
        <v>#N/A</v>
      </c>
      <c r="AN2899" s="152" t="e">
        <f>NA()</f>
        <v>#N/A</v>
      </c>
      <c r="AO2899" s="152" t="e">
        <f>NA()</f>
        <v>#N/A</v>
      </c>
      <c r="AP2899" s="152">
        <f t="shared" si="510"/>
        <v>6.8792</v>
      </c>
      <c r="AQ2899" s="152"/>
      <c r="AR2899" s="152"/>
      <c r="AS2899" s="153">
        <f t="shared" si="536"/>
        <v>327</v>
      </c>
      <c r="AT2899" s="153">
        <f t="shared" si="523"/>
        <v>1</v>
      </c>
      <c r="AU2899" s="153">
        <f t="shared" si="524"/>
        <v>0</v>
      </c>
      <c r="AV2899" s="153">
        <f t="shared" si="525"/>
        <v>0</v>
      </c>
      <c r="BA2899">
        <f t="shared" si="537"/>
        <v>22</v>
      </c>
    </row>
    <row r="2900" spans="2:53" x14ac:dyDescent="0.25">
      <c r="B2900" s="155">
        <f t="shared" si="507"/>
        <v>45619.999305555553</v>
      </c>
      <c r="C2900" s="155">
        <f t="shared" si="528"/>
        <v>45619.999305555553</v>
      </c>
      <c r="D2900" s="152">
        <f t="shared" si="531"/>
        <v>6.7320000000000002</v>
      </c>
      <c r="E2900" s="152"/>
      <c r="F2900" s="152"/>
      <c r="G2900" s="152"/>
      <c r="H2900" s="152" t="e">
        <f t="shared" si="532"/>
        <v>#N/A</v>
      </c>
      <c r="I2900" s="152"/>
      <c r="J2900" s="152" t="e">
        <f t="shared" si="533"/>
        <v>#N/A</v>
      </c>
      <c r="K2900" s="152"/>
      <c r="L2900" s="152"/>
      <c r="M2900" s="152"/>
      <c r="N2900" s="152"/>
      <c r="O2900" s="152"/>
      <c r="P2900" s="152"/>
      <c r="Q2900" s="152"/>
      <c r="R2900" s="152"/>
      <c r="S2900" s="152"/>
      <c r="T2900" s="153" cm="1">
        <f t="array" ref="T2900">MATCH(1,(TDU_Info!$C$5:$C$111=$T$6)*(TDU_Info!$B$5:$B$111&lt;=$B2900),0)</f>
        <v>80</v>
      </c>
      <c r="U2900" s="152">
        <f>100*(INDEX(TDU_Info!$E$5:$E$111,$T2900)/T$11+INDEX(TDU_Info!$F$5:$F$111,$T2900))</f>
        <v>5.4007999999999994</v>
      </c>
      <c r="V2900" s="152">
        <v>4.8730000000000002</v>
      </c>
      <c r="W2900" s="152">
        <v>4.8899999999999997</v>
      </c>
      <c r="X2900" s="152">
        <v>6.7320000000000002</v>
      </c>
      <c r="Y2900" s="152">
        <v>6.9320000000000004</v>
      </c>
      <c r="Z2900" s="152">
        <v>4.8940000000000001</v>
      </c>
      <c r="AA2900" s="152">
        <v>4.9939999999999998</v>
      </c>
      <c r="AB2900" s="152">
        <v>6.8</v>
      </c>
      <c r="AC2900" s="152">
        <v>7.1550000000000002</v>
      </c>
      <c r="AD2900" s="152">
        <v>4.851</v>
      </c>
      <c r="AE2900" s="152">
        <v>4.6950000000000003</v>
      </c>
      <c r="AF2900" s="152">
        <v>6.7320000000000002</v>
      </c>
      <c r="AG2900" s="152">
        <v>6.9320000000000004</v>
      </c>
      <c r="AH2900" s="152">
        <v>4.8719999999999999</v>
      </c>
      <c r="AI2900" s="152">
        <v>4.7969999999999997</v>
      </c>
      <c r="AJ2900" s="152">
        <v>6.8</v>
      </c>
      <c r="AK2900" s="152">
        <v>7.1550000000000002</v>
      </c>
      <c r="AL2900" s="152" t="e">
        <f t="shared" si="534"/>
        <v>#N/A</v>
      </c>
      <c r="AM2900" s="152" t="e">
        <f t="shared" si="535"/>
        <v>#N/A</v>
      </c>
      <c r="AN2900" s="152" t="e">
        <f>NA()</f>
        <v>#N/A</v>
      </c>
      <c r="AO2900" s="152" t="e">
        <f>NA()</f>
        <v>#N/A</v>
      </c>
      <c r="AP2900" s="152">
        <f t="shared" si="510"/>
        <v>6.8792</v>
      </c>
      <c r="AQ2900" s="152"/>
      <c r="AR2900" s="152"/>
      <c r="AS2900" s="153">
        <f t="shared" si="536"/>
        <v>328</v>
      </c>
      <c r="AT2900" s="153">
        <f t="shared" si="523"/>
        <v>1</v>
      </c>
      <c r="AU2900" s="153">
        <f t="shared" si="524"/>
        <v>0</v>
      </c>
      <c r="AV2900" s="153">
        <f t="shared" si="525"/>
        <v>0</v>
      </c>
      <c r="BA2900">
        <f t="shared" si="537"/>
        <v>23</v>
      </c>
    </row>
    <row r="2901" spans="2:53" x14ac:dyDescent="0.25">
      <c r="B2901" s="155">
        <f t="shared" si="507"/>
        <v>45620.999305555553</v>
      </c>
      <c r="C2901" s="155">
        <f t="shared" si="528"/>
        <v>45620.999305555553</v>
      </c>
      <c r="D2901" s="152">
        <f t="shared" si="531"/>
        <v>6.7320000000000002</v>
      </c>
      <c r="E2901" s="152"/>
      <c r="F2901" s="152"/>
      <c r="G2901" s="152"/>
      <c r="H2901" s="152" t="e">
        <f t="shared" si="532"/>
        <v>#N/A</v>
      </c>
      <c r="I2901" s="152"/>
      <c r="J2901" s="152" t="e">
        <f t="shared" si="533"/>
        <v>#N/A</v>
      </c>
      <c r="K2901" s="152"/>
      <c r="L2901" s="152"/>
      <c r="M2901" s="152"/>
      <c r="N2901" s="152"/>
      <c r="O2901" s="152"/>
      <c r="P2901" s="152"/>
      <c r="Q2901" s="152"/>
      <c r="R2901" s="152"/>
      <c r="S2901" s="152"/>
      <c r="T2901" s="153" cm="1">
        <f t="array" ref="T2901">MATCH(1,(TDU_Info!$C$5:$C$111=$T$6)*(TDU_Info!$B$5:$B$111&lt;=$B2901),0)</f>
        <v>80</v>
      </c>
      <c r="U2901" s="152">
        <f>100*(INDEX(TDU_Info!$E$5:$E$111,$T2901)/T$11+INDEX(TDU_Info!$F$5:$F$111,$T2901))</f>
        <v>5.4007999999999994</v>
      </c>
      <c r="V2901" s="152">
        <v>4.8730000000000002</v>
      </c>
      <c r="W2901" s="152">
        <v>4.8899999999999997</v>
      </c>
      <c r="X2901" s="152">
        <v>6.7320000000000002</v>
      </c>
      <c r="Y2901" s="152">
        <v>6.9320000000000004</v>
      </c>
      <c r="Z2901" s="152">
        <v>4.8940000000000001</v>
      </c>
      <c r="AA2901" s="152">
        <v>4.9939999999999998</v>
      </c>
      <c r="AB2901" s="152">
        <v>6.8</v>
      </c>
      <c r="AC2901" s="152">
        <v>7.1550000000000002</v>
      </c>
      <c r="AD2901" s="152">
        <v>4.851</v>
      </c>
      <c r="AE2901" s="152">
        <v>4.6950000000000003</v>
      </c>
      <c r="AF2901" s="152">
        <v>6.7320000000000002</v>
      </c>
      <c r="AG2901" s="152">
        <v>6.9320000000000004</v>
      </c>
      <c r="AH2901" s="152">
        <v>4.8719999999999999</v>
      </c>
      <c r="AI2901" s="152">
        <v>4.7969999999999997</v>
      </c>
      <c r="AJ2901" s="152">
        <v>6.8</v>
      </c>
      <c r="AK2901" s="152">
        <v>7.1550000000000002</v>
      </c>
      <c r="AL2901" s="152" t="e">
        <f t="shared" si="534"/>
        <v>#N/A</v>
      </c>
      <c r="AM2901" s="152" t="e">
        <f t="shared" si="535"/>
        <v>#N/A</v>
      </c>
      <c r="AN2901" s="152" t="e">
        <f>NA()</f>
        <v>#N/A</v>
      </c>
      <c r="AO2901" s="152" t="e">
        <f>NA()</f>
        <v>#N/A</v>
      </c>
      <c r="AP2901" s="152">
        <f t="shared" si="510"/>
        <v>6.8792</v>
      </c>
      <c r="AQ2901" s="152"/>
      <c r="AR2901" s="152"/>
      <c r="AS2901" s="153">
        <f t="shared" si="536"/>
        <v>329</v>
      </c>
      <c r="AT2901" s="153">
        <f t="shared" si="523"/>
        <v>1</v>
      </c>
      <c r="AU2901" s="153">
        <f t="shared" si="524"/>
        <v>0</v>
      </c>
      <c r="AV2901" s="153">
        <f t="shared" si="525"/>
        <v>0</v>
      </c>
      <c r="BA2901">
        <f t="shared" si="537"/>
        <v>24</v>
      </c>
    </row>
    <row r="2902" spans="2:53" x14ac:dyDescent="0.25">
      <c r="B2902" s="155">
        <f t="shared" si="507"/>
        <v>45621.999305555553</v>
      </c>
      <c r="C2902" s="155">
        <f t="shared" si="528"/>
        <v>45621.999305555553</v>
      </c>
      <c r="D2902" s="152">
        <f t="shared" si="531"/>
        <v>6.9320000000000004</v>
      </c>
      <c r="E2902" s="152"/>
      <c r="F2902" s="152"/>
      <c r="G2902" s="152"/>
      <c r="H2902" s="152" t="e">
        <f t="shared" si="532"/>
        <v>#N/A</v>
      </c>
      <c r="I2902" s="152"/>
      <c r="J2902" s="152" t="e">
        <f t="shared" si="533"/>
        <v>#N/A</v>
      </c>
      <c r="K2902" s="152"/>
      <c r="L2902" s="152"/>
      <c r="M2902" s="152"/>
      <c r="N2902" s="152"/>
      <c r="O2902" s="152"/>
      <c r="P2902" s="152"/>
      <c r="Q2902" s="152"/>
      <c r="R2902" s="152"/>
      <c r="S2902" s="152"/>
      <c r="T2902" s="153" cm="1">
        <f t="array" ref="T2902">MATCH(1,(TDU_Info!$C$5:$C$111=$T$6)*(TDU_Info!$B$5:$B$111&lt;=$B2902),0)</f>
        <v>80</v>
      </c>
      <c r="U2902" s="152">
        <f>100*(INDEX(TDU_Info!$E$5:$E$111,$T2902)/T$11+INDEX(TDU_Info!$F$5:$F$111,$T2902))</f>
        <v>5.4007999999999994</v>
      </c>
      <c r="V2902" s="152">
        <v>5.173</v>
      </c>
      <c r="W2902" s="152">
        <v>4.8899999999999997</v>
      </c>
      <c r="X2902" s="152">
        <v>6.9320000000000004</v>
      </c>
      <c r="Y2902" s="152">
        <v>7.2320000000000002</v>
      </c>
      <c r="Z2902" s="152">
        <v>5.194</v>
      </c>
      <c r="AA2902" s="152">
        <v>4.9939999999999998</v>
      </c>
      <c r="AB2902" s="152">
        <v>6.8</v>
      </c>
      <c r="AC2902" s="152">
        <v>7.1550000000000002</v>
      </c>
      <c r="AD2902" s="152">
        <v>5.1509999999999998</v>
      </c>
      <c r="AE2902" s="152">
        <v>4.6950000000000003</v>
      </c>
      <c r="AF2902" s="152">
        <v>6.9320000000000004</v>
      </c>
      <c r="AG2902" s="152">
        <v>7.2320000000000002</v>
      </c>
      <c r="AH2902" s="152">
        <v>5.1719999999999997</v>
      </c>
      <c r="AI2902" s="152">
        <v>4.7969999999999997</v>
      </c>
      <c r="AJ2902" s="152">
        <v>6.8</v>
      </c>
      <c r="AK2902" s="152">
        <v>7.1550000000000002</v>
      </c>
      <c r="AL2902" s="152" t="e">
        <f t="shared" si="534"/>
        <v>#N/A</v>
      </c>
      <c r="AM2902" s="152" t="e">
        <f t="shared" si="535"/>
        <v>#N/A</v>
      </c>
      <c r="AN2902" s="152" t="e">
        <f>NA()</f>
        <v>#N/A</v>
      </c>
      <c r="AO2902" s="152" t="e">
        <f>NA()</f>
        <v>#N/A</v>
      </c>
      <c r="AP2902" s="152">
        <f t="shared" si="510"/>
        <v>6.8792</v>
      </c>
      <c r="AQ2902" s="152"/>
      <c r="AR2902" s="152"/>
      <c r="AS2902" s="153">
        <f t="shared" si="536"/>
        <v>330</v>
      </c>
      <c r="AT2902" s="153">
        <f t="shared" si="523"/>
        <v>1</v>
      </c>
      <c r="AU2902" s="153">
        <f t="shared" si="524"/>
        <v>0</v>
      </c>
      <c r="AV2902" s="153">
        <f t="shared" si="525"/>
        <v>0</v>
      </c>
      <c r="BA2902">
        <f t="shared" si="537"/>
        <v>25</v>
      </c>
    </row>
    <row r="2903" spans="2:53" x14ac:dyDescent="0.25">
      <c r="B2903" s="155">
        <f t="shared" si="507"/>
        <v>45622.999305555553</v>
      </c>
      <c r="C2903" s="155">
        <f t="shared" si="528"/>
        <v>45622.999305555553</v>
      </c>
      <c r="D2903" s="152">
        <f t="shared" si="531"/>
        <v>6.9320000000000004</v>
      </c>
      <c r="E2903" s="152"/>
      <c r="F2903" s="152"/>
      <c r="G2903" s="152"/>
      <c r="H2903" s="152" t="e">
        <f t="shared" si="532"/>
        <v>#N/A</v>
      </c>
      <c r="I2903" s="152"/>
      <c r="J2903" s="152" t="e">
        <f t="shared" si="533"/>
        <v>#N/A</v>
      </c>
      <c r="K2903" s="152"/>
      <c r="L2903" s="152"/>
      <c r="M2903" s="152"/>
      <c r="N2903" s="152"/>
      <c r="O2903" s="152"/>
      <c r="P2903" s="152"/>
      <c r="Q2903" s="152"/>
      <c r="R2903" s="152"/>
      <c r="S2903" s="152"/>
      <c r="T2903" s="153" cm="1">
        <f t="array" ref="T2903">MATCH(1,(TDU_Info!$C$5:$C$111=$T$6)*(TDU_Info!$B$5:$B$111&lt;=$B2903),0)</f>
        <v>80</v>
      </c>
      <c r="U2903" s="152">
        <f>100*(INDEX(TDU_Info!$E$5:$E$111,$T2903)/T$11+INDEX(TDU_Info!$F$5:$F$111,$T2903))</f>
        <v>5.4007999999999994</v>
      </c>
      <c r="V2903" s="152">
        <v>5.173</v>
      </c>
      <c r="W2903" s="152">
        <v>4.8899999999999997</v>
      </c>
      <c r="X2903" s="152">
        <v>6.9320000000000004</v>
      </c>
      <c r="Y2903" s="152">
        <v>7.2320000000000002</v>
      </c>
      <c r="Z2903" s="152">
        <v>5.194</v>
      </c>
      <c r="AA2903" s="152">
        <v>4.9939999999999998</v>
      </c>
      <c r="AB2903" s="152">
        <v>6.8</v>
      </c>
      <c r="AC2903" s="152">
        <v>7.1550000000000002</v>
      </c>
      <c r="AD2903" s="152">
        <v>5.1509999999999998</v>
      </c>
      <c r="AE2903" s="152">
        <v>4.6950000000000003</v>
      </c>
      <c r="AF2903" s="152">
        <v>6.9320000000000004</v>
      </c>
      <c r="AG2903" s="152">
        <v>7.2320000000000002</v>
      </c>
      <c r="AH2903" s="152">
        <v>5.1719999999999997</v>
      </c>
      <c r="AI2903" s="152">
        <v>4.7969999999999997</v>
      </c>
      <c r="AJ2903" s="152">
        <v>6.8</v>
      </c>
      <c r="AK2903" s="152">
        <v>7.1550000000000002</v>
      </c>
      <c r="AL2903" s="152" t="e">
        <f t="shared" si="534"/>
        <v>#N/A</v>
      </c>
      <c r="AM2903" s="152" t="e">
        <f t="shared" si="535"/>
        <v>#N/A</v>
      </c>
      <c r="AN2903" s="152" t="e">
        <f>NA()</f>
        <v>#N/A</v>
      </c>
      <c r="AO2903" s="152" t="e">
        <f>NA()</f>
        <v>#N/A</v>
      </c>
      <c r="AP2903" s="152">
        <f t="shared" si="510"/>
        <v>6.8792</v>
      </c>
      <c r="AQ2903" s="152"/>
      <c r="AR2903" s="152"/>
      <c r="AS2903" s="153">
        <f t="shared" si="536"/>
        <v>331</v>
      </c>
      <c r="AT2903" s="153">
        <f t="shared" si="523"/>
        <v>1</v>
      </c>
      <c r="AU2903" s="153">
        <f t="shared" si="524"/>
        <v>0</v>
      </c>
      <c r="AV2903" s="153">
        <f t="shared" si="525"/>
        <v>0</v>
      </c>
      <c r="BA2903">
        <f t="shared" si="537"/>
        <v>26</v>
      </c>
    </row>
    <row r="2904" spans="2:53" x14ac:dyDescent="0.25">
      <c r="B2904" s="155">
        <f t="shared" si="507"/>
        <v>45623.999305555553</v>
      </c>
      <c r="C2904" s="155">
        <f t="shared" si="528"/>
        <v>45623.999305555553</v>
      </c>
      <c r="D2904" s="152">
        <f t="shared" si="531"/>
        <v>6.9320000000000004</v>
      </c>
      <c r="E2904" s="152"/>
      <c r="F2904" s="152"/>
      <c r="G2904" s="152"/>
      <c r="H2904" s="152" t="e">
        <f t="shared" si="532"/>
        <v>#N/A</v>
      </c>
      <c r="I2904" s="152"/>
      <c r="J2904" s="152" t="e">
        <f t="shared" si="533"/>
        <v>#N/A</v>
      </c>
      <c r="K2904" s="152"/>
      <c r="L2904" s="152"/>
      <c r="M2904" s="152"/>
      <c r="N2904" s="152"/>
      <c r="O2904" s="152"/>
      <c r="P2904" s="152"/>
      <c r="Q2904" s="152"/>
      <c r="R2904" s="152"/>
      <c r="S2904" s="152"/>
      <c r="T2904" s="153" cm="1">
        <f t="array" ref="T2904">MATCH(1,(TDU_Info!$C$5:$C$111=$T$6)*(TDU_Info!$B$5:$B$111&lt;=$B2904),0)</f>
        <v>80</v>
      </c>
      <c r="U2904" s="152">
        <f>100*(INDEX(TDU_Info!$E$5:$E$111,$T2904)/T$11+INDEX(TDU_Info!$F$5:$F$111,$T2904))</f>
        <v>5.4007999999999994</v>
      </c>
      <c r="V2904" s="152">
        <v>5.173</v>
      </c>
      <c r="W2904" s="152">
        <v>5.19</v>
      </c>
      <c r="X2904" s="152">
        <v>6.9320000000000004</v>
      </c>
      <c r="Y2904" s="152">
        <v>7.1319999999999997</v>
      </c>
      <c r="Z2904" s="152">
        <v>5.194</v>
      </c>
      <c r="AA2904" s="152">
        <v>5.2919999999999998</v>
      </c>
      <c r="AB2904" s="152">
        <v>6.8</v>
      </c>
      <c r="AC2904" s="152">
        <v>7.1550000000000002</v>
      </c>
      <c r="AD2904" s="152">
        <v>5.1509999999999998</v>
      </c>
      <c r="AE2904" s="152">
        <v>4.9950000000000001</v>
      </c>
      <c r="AF2904" s="152">
        <v>6.9320000000000004</v>
      </c>
      <c r="AG2904" s="152">
        <v>7.1319999999999997</v>
      </c>
      <c r="AH2904" s="152">
        <v>5.1719999999999997</v>
      </c>
      <c r="AI2904" s="152">
        <v>5.0970000000000004</v>
      </c>
      <c r="AJ2904" s="152">
        <v>6.8</v>
      </c>
      <c r="AK2904" s="152">
        <v>7.1550000000000002</v>
      </c>
      <c r="AL2904" s="152" t="e">
        <f t="shared" si="534"/>
        <v>#N/A</v>
      </c>
      <c r="AM2904" s="152" t="e">
        <f t="shared" si="535"/>
        <v>#N/A</v>
      </c>
      <c r="AN2904" s="152" t="e">
        <f>NA()</f>
        <v>#N/A</v>
      </c>
      <c r="AO2904" s="152" t="e">
        <f>NA()</f>
        <v>#N/A</v>
      </c>
      <c r="AP2904" s="152">
        <f t="shared" si="510"/>
        <v>6.8792</v>
      </c>
      <c r="AQ2904" s="152"/>
      <c r="AR2904" s="152"/>
      <c r="AS2904" s="153">
        <f t="shared" si="536"/>
        <v>332</v>
      </c>
      <c r="AT2904" s="153">
        <f t="shared" si="523"/>
        <v>1</v>
      </c>
      <c r="AU2904" s="153">
        <f t="shared" si="524"/>
        <v>0</v>
      </c>
      <c r="AV2904" s="153">
        <f t="shared" si="525"/>
        <v>0</v>
      </c>
      <c r="BA2904">
        <f t="shared" si="537"/>
        <v>27</v>
      </c>
    </row>
    <row r="2905" spans="2:53" x14ac:dyDescent="0.25">
      <c r="B2905" s="155">
        <f t="shared" si="507"/>
        <v>45624.999305555553</v>
      </c>
      <c r="C2905" s="155">
        <f t="shared" si="528"/>
        <v>45624.999305555553</v>
      </c>
      <c r="D2905" s="152">
        <f t="shared" si="531"/>
        <v>6.9320000000000004</v>
      </c>
      <c r="E2905" s="152"/>
      <c r="F2905" s="152"/>
      <c r="G2905" s="152"/>
      <c r="H2905" s="152" t="e">
        <f t="shared" si="532"/>
        <v>#N/A</v>
      </c>
      <c r="I2905" s="152"/>
      <c r="J2905" s="152" t="e">
        <f t="shared" si="533"/>
        <v>#N/A</v>
      </c>
      <c r="K2905" s="152"/>
      <c r="L2905" s="152"/>
      <c r="M2905" s="152"/>
      <c r="N2905" s="152"/>
      <c r="O2905" s="152"/>
      <c r="P2905" s="152"/>
      <c r="Q2905" s="152"/>
      <c r="R2905" s="152"/>
      <c r="S2905" s="152"/>
      <c r="T2905" s="153" cm="1">
        <f t="array" ref="T2905">MATCH(1,(TDU_Info!$C$5:$C$111=$T$6)*(TDU_Info!$B$5:$B$111&lt;=$B2905),0)</f>
        <v>80</v>
      </c>
      <c r="U2905" s="152">
        <f>100*(INDEX(TDU_Info!$E$5:$E$111,$T2905)/T$11+INDEX(TDU_Info!$F$5:$F$111,$T2905))</f>
        <v>5.4007999999999994</v>
      </c>
      <c r="V2905" s="152">
        <v>5.173</v>
      </c>
      <c r="W2905" s="152">
        <v>5.19</v>
      </c>
      <c r="X2905" s="152">
        <v>6.9320000000000004</v>
      </c>
      <c r="Y2905" s="152">
        <v>7.1319999999999997</v>
      </c>
      <c r="Z2905" s="152">
        <v>5.194</v>
      </c>
      <c r="AA2905" s="152">
        <v>5.2919999999999998</v>
      </c>
      <c r="AB2905" s="152">
        <v>6.8</v>
      </c>
      <c r="AC2905" s="152">
        <v>7.1550000000000002</v>
      </c>
      <c r="AD2905" s="152">
        <v>5.1509999999999998</v>
      </c>
      <c r="AE2905" s="152">
        <v>4.9950000000000001</v>
      </c>
      <c r="AF2905" s="152">
        <v>6.9320000000000004</v>
      </c>
      <c r="AG2905" s="152">
        <v>7.1319999999999997</v>
      </c>
      <c r="AH2905" s="152">
        <v>5.1719999999999997</v>
      </c>
      <c r="AI2905" s="152">
        <v>5.0970000000000004</v>
      </c>
      <c r="AJ2905" s="152">
        <v>6.8</v>
      </c>
      <c r="AK2905" s="152">
        <v>7.1550000000000002</v>
      </c>
      <c r="AL2905" s="152" t="e">
        <f t="shared" si="534"/>
        <v>#N/A</v>
      </c>
      <c r="AM2905" s="152" t="e">
        <f t="shared" si="535"/>
        <v>#N/A</v>
      </c>
      <c r="AN2905" s="152" t="e">
        <f>NA()</f>
        <v>#N/A</v>
      </c>
      <c r="AO2905" s="152" t="e">
        <f>NA()</f>
        <v>#N/A</v>
      </c>
      <c r="AP2905" s="152">
        <f t="shared" si="510"/>
        <v>6.8792</v>
      </c>
      <c r="AQ2905" s="152"/>
      <c r="AR2905" s="152"/>
      <c r="AS2905" s="153">
        <f t="shared" si="536"/>
        <v>333</v>
      </c>
      <c r="AT2905" s="153">
        <f t="shared" si="523"/>
        <v>1</v>
      </c>
      <c r="AU2905" s="153">
        <f t="shared" si="524"/>
        <v>0</v>
      </c>
      <c r="AV2905" s="153">
        <f t="shared" si="525"/>
        <v>0</v>
      </c>
      <c r="BA2905">
        <f t="shared" si="537"/>
        <v>28</v>
      </c>
    </row>
    <row r="2906" spans="2:53" x14ac:dyDescent="0.25">
      <c r="B2906" s="155">
        <f t="shared" si="507"/>
        <v>45625.999305555553</v>
      </c>
      <c r="C2906" s="155">
        <f t="shared" si="528"/>
        <v>45625.999305555553</v>
      </c>
      <c r="D2906" s="152">
        <f t="shared" si="531"/>
        <v>6.9320000000000004</v>
      </c>
      <c r="E2906" s="152"/>
      <c r="F2906" s="152"/>
      <c r="G2906" s="152"/>
      <c r="H2906" s="152" t="e">
        <f t="shared" si="532"/>
        <v>#N/A</v>
      </c>
      <c r="I2906" s="152"/>
      <c r="J2906" s="152" t="e">
        <f t="shared" si="533"/>
        <v>#N/A</v>
      </c>
      <c r="K2906" s="152"/>
      <c r="L2906" s="152"/>
      <c r="M2906" s="152"/>
      <c r="N2906" s="152"/>
      <c r="O2906" s="152"/>
      <c r="P2906" s="152"/>
      <c r="Q2906" s="152"/>
      <c r="R2906" s="152"/>
      <c r="S2906" s="152"/>
      <c r="T2906" s="153" cm="1">
        <f t="array" ref="T2906">MATCH(1,(TDU_Info!$C$5:$C$111=$T$6)*(TDU_Info!$B$5:$B$111&lt;=$B2906),0)</f>
        <v>80</v>
      </c>
      <c r="U2906" s="152">
        <f>100*(INDEX(TDU_Info!$E$5:$E$111,$T2906)/T$11+INDEX(TDU_Info!$F$5:$F$111,$T2906))</f>
        <v>5.4007999999999994</v>
      </c>
      <c r="V2906" s="152">
        <v>5.173</v>
      </c>
      <c r="W2906" s="152">
        <v>5.19</v>
      </c>
      <c r="X2906" s="152">
        <v>6.9320000000000004</v>
      </c>
      <c r="Y2906" s="152">
        <v>7.1319999999999997</v>
      </c>
      <c r="Z2906" s="152">
        <v>5.194</v>
      </c>
      <c r="AA2906" s="152">
        <v>5.2919999999999998</v>
      </c>
      <c r="AB2906" s="152">
        <v>6.8</v>
      </c>
      <c r="AC2906" s="152">
        <v>7.1550000000000002</v>
      </c>
      <c r="AD2906" s="152">
        <v>5.1509999999999998</v>
      </c>
      <c r="AE2906" s="152">
        <v>4.9950000000000001</v>
      </c>
      <c r="AF2906" s="152">
        <v>6.9320000000000004</v>
      </c>
      <c r="AG2906" s="152">
        <v>7.1319999999999997</v>
      </c>
      <c r="AH2906" s="152">
        <v>5.1719999999999997</v>
      </c>
      <c r="AI2906" s="152">
        <v>5.0970000000000004</v>
      </c>
      <c r="AJ2906" s="152">
        <v>6.8</v>
      </c>
      <c r="AK2906" s="152">
        <v>7.1550000000000002</v>
      </c>
      <c r="AL2906" s="152" t="e">
        <f t="shared" si="534"/>
        <v>#N/A</v>
      </c>
      <c r="AM2906" s="152" t="e">
        <f t="shared" si="535"/>
        <v>#N/A</v>
      </c>
      <c r="AN2906" s="152" t="e">
        <f>NA()</f>
        <v>#N/A</v>
      </c>
      <c r="AO2906" s="152" t="e">
        <f>NA()</f>
        <v>#N/A</v>
      </c>
      <c r="AP2906" s="152">
        <f t="shared" si="510"/>
        <v>6.8792</v>
      </c>
      <c r="AQ2906" s="152"/>
      <c r="AR2906" s="152"/>
      <c r="AS2906" s="153">
        <f t="shared" si="536"/>
        <v>334</v>
      </c>
      <c r="AT2906" s="153">
        <f t="shared" si="523"/>
        <v>1</v>
      </c>
      <c r="AU2906" s="153">
        <f t="shared" si="524"/>
        <v>0</v>
      </c>
      <c r="AV2906" s="153">
        <f t="shared" si="525"/>
        <v>0</v>
      </c>
      <c r="BA2906">
        <f t="shared" si="537"/>
        <v>29</v>
      </c>
    </row>
    <row r="2907" spans="2:53" x14ac:dyDescent="0.25">
      <c r="B2907" s="155">
        <f t="shared" si="507"/>
        <v>45626.999305555553</v>
      </c>
      <c r="C2907" s="155">
        <f t="shared" si="528"/>
        <v>45626.999305555553</v>
      </c>
      <c r="D2907" s="152">
        <f t="shared" si="531"/>
        <v>6.9320000000000004</v>
      </c>
      <c r="E2907" s="152"/>
      <c r="F2907" s="152"/>
      <c r="G2907" s="152"/>
      <c r="H2907" s="152" t="e">
        <f t="shared" si="532"/>
        <v>#N/A</v>
      </c>
      <c r="I2907" s="152"/>
      <c r="J2907" s="152" t="e">
        <f t="shared" si="533"/>
        <v>#N/A</v>
      </c>
      <c r="K2907" s="152"/>
      <c r="L2907" s="152"/>
      <c r="M2907" s="152"/>
      <c r="N2907" s="152"/>
      <c r="O2907" s="152"/>
      <c r="P2907" s="152"/>
      <c r="Q2907" s="152"/>
      <c r="R2907" s="152"/>
      <c r="S2907" s="152"/>
      <c r="T2907" s="153" cm="1">
        <f t="array" ref="T2907">MATCH(1,(TDU_Info!$C$5:$C$111=$T$6)*(TDU_Info!$B$5:$B$111&lt;=$B2907),0)</f>
        <v>80</v>
      </c>
      <c r="U2907" s="152">
        <f>100*(INDEX(TDU_Info!$E$5:$E$111,$T2907)/T$11+INDEX(TDU_Info!$F$5:$F$111,$T2907))</f>
        <v>5.4007999999999994</v>
      </c>
      <c r="V2907" s="152">
        <v>5.173</v>
      </c>
      <c r="W2907" s="152">
        <v>5.19</v>
      </c>
      <c r="X2907" s="152">
        <v>6.9320000000000004</v>
      </c>
      <c r="Y2907" s="152">
        <v>7.1319999999999997</v>
      </c>
      <c r="Z2907" s="152">
        <v>5.194</v>
      </c>
      <c r="AA2907" s="152">
        <v>5.2919999999999998</v>
      </c>
      <c r="AB2907" s="152">
        <v>6.8</v>
      </c>
      <c r="AC2907" s="152">
        <v>7.1550000000000002</v>
      </c>
      <c r="AD2907" s="152">
        <v>5.1509999999999998</v>
      </c>
      <c r="AE2907" s="152">
        <v>4.9950000000000001</v>
      </c>
      <c r="AF2907" s="152">
        <v>6.9320000000000004</v>
      </c>
      <c r="AG2907" s="152">
        <v>7.1319999999999997</v>
      </c>
      <c r="AH2907" s="152">
        <v>5.1719999999999997</v>
      </c>
      <c r="AI2907" s="152">
        <v>5.0970000000000004</v>
      </c>
      <c r="AJ2907" s="152">
        <v>6.8</v>
      </c>
      <c r="AK2907" s="152">
        <v>7.1550000000000002</v>
      </c>
      <c r="AL2907" s="152" t="e">
        <f t="shared" si="534"/>
        <v>#N/A</v>
      </c>
      <c r="AM2907" s="152" t="e">
        <f t="shared" si="535"/>
        <v>#N/A</v>
      </c>
      <c r="AN2907" s="152" t="e">
        <f>NA()</f>
        <v>#N/A</v>
      </c>
      <c r="AO2907" s="152" t="e">
        <f>NA()</f>
        <v>#N/A</v>
      </c>
      <c r="AP2907" s="152">
        <f t="shared" si="510"/>
        <v>6.8792</v>
      </c>
      <c r="AQ2907" s="152"/>
      <c r="AR2907" s="152"/>
      <c r="AS2907" s="153">
        <f t="shared" si="536"/>
        <v>335</v>
      </c>
      <c r="AT2907" s="153">
        <f t="shared" si="523"/>
        <v>1</v>
      </c>
      <c r="AU2907" s="153">
        <f t="shared" si="524"/>
        <v>0</v>
      </c>
      <c r="AV2907" s="153">
        <f t="shared" si="525"/>
        <v>0</v>
      </c>
      <c r="BA2907">
        <f t="shared" si="537"/>
        <v>30</v>
      </c>
    </row>
    <row r="2908" spans="2:53" x14ac:dyDescent="0.25">
      <c r="B2908" s="155">
        <f t="shared" si="507"/>
        <v>45627.999305555553</v>
      </c>
      <c r="C2908" s="155">
        <f t="shared" si="528"/>
        <v>45627.999305555553</v>
      </c>
      <c r="D2908" s="152">
        <f t="shared" si="531"/>
        <v>6.9320000000000004</v>
      </c>
      <c r="E2908" s="152"/>
      <c r="F2908" s="152"/>
      <c r="G2908" s="152"/>
      <c r="H2908" s="152" t="e">
        <f t="shared" si="532"/>
        <v>#N/A</v>
      </c>
      <c r="I2908" s="152"/>
      <c r="J2908" s="152" t="e">
        <f t="shared" si="533"/>
        <v>#N/A</v>
      </c>
      <c r="K2908" s="152"/>
      <c r="L2908" s="152"/>
      <c r="M2908" s="152"/>
      <c r="N2908" s="152"/>
      <c r="O2908" s="152"/>
      <c r="P2908" s="152"/>
      <c r="Q2908" s="152"/>
      <c r="R2908" s="152"/>
      <c r="S2908" s="152"/>
      <c r="T2908" s="153" cm="1">
        <f t="array" ref="T2908">MATCH(1,(TDU_Info!$C$5:$C$111=$T$6)*(TDU_Info!$B$5:$B$111&lt;=$B2908),0)</f>
        <v>80</v>
      </c>
      <c r="U2908" s="152">
        <f>100*(INDEX(TDU_Info!$E$5:$E$111,$T2908)/T$11+INDEX(TDU_Info!$F$5:$F$111,$T2908))</f>
        <v>5.4007999999999994</v>
      </c>
      <c r="V2908" s="152">
        <v>5.173</v>
      </c>
      <c r="W2908" s="152">
        <v>5.19</v>
      </c>
      <c r="X2908" s="152">
        <v>6.9320000000000004</v>
      </c>
      <c r="Y2908" s="152">
        <v>7.1319999999999997</v>
      </c>
      <c r="Z2908" s="152">
        <v>5.194</v>
      </c>
      <c r="AA2908" s="152">
        <v>5.2919999999999998</v>
      </c>
      <c r="AB2908" s="152">
        <v>6.8</v>
      </c>
      <c r="AC2908" s="152">
        <v>7.1550000000000002</v>
      </c>
      <c r="AD2908" s="152">
        <v>5.1509999999999998</v>
      </c>
      <c r="AE2908" s="152">
        <v>4.9950000000000001</v>
      </c>
      <c r="AF2908" s="152">
        <v>6.9320000000000004</v>
      </c>
      <c r="AG2908" s="152">
        <v>7.1319999999999997</v>
      </c>
      <c r="AH2908" s="152">
        <v>5.1719999999999997</v>
      </c>
      <c r="AI2908" s="152">
        <v>5.0970000000000004</v>
      </c>
      <c r="AJ2908" s="152">
        <v>6.8</v>
      </c>
      <c r="AK2908" s="152">
        <v>7.1550000000000002</v>
      </c>
      <c r="AL2908" s="152" t="e">
        <f t="shared" si="534"/>
        <v>#N/A</v>
      </c>
      <c r="AM2908" s="152" t="e">
        <f t="shared" si="535"/>
        <v>#N/A</v>
      </c>
      <c r="AN2908" s="152" t="e">
        <f>NA()</f>
        <v>#N/A</v>
      </c>
      <c r="AO2908" s="152" t="e">
        <f>NA()</f>
        <v>#N/A</v>
      </c>
      <c r="AP2908" s="152" t="e">
        <f t="shared" si="510"/>
        <v>#N/A</v>
      </c>
      <c r="AQ2908" s="152"/>
      <c r="AR2908" s="152"/>
      <c r="AS2908" s="153">
        <f t="shared" si="536"/>
        <v>336</v>
      </c>
      <c r="AT2908" s="153">
        <f t="shared" si="523"/>
        <v>1</v>
      </c>
      <c r="AU2908" s="153">
        <f t="shared" si="524"/>
        <v>0</v>
      </c>
      <c r="AV2908" s="153">
        <f t="shared" si="525"/>
        <v>0</v>
      </c>
      <c r="BA2908">
        <f t="shared" si="537"/>
        <v>1</v>
      </c>
    </row>
    <row r="2909" spans="2:53" x14ac:dyDescent="0.25">
      <c r="B2909" s="155">
        <f t="shared" si="507"/>
        <v>45628.999305555553</v>
      </c>
      <c r="C2909" s="155">
        <f t="shared" si="528"/>
        <v>45628.999305555553</v>
      </c>
      <c r="D2909" s="152">
        <f t="shared" si="531"/>
        <v>7.032</v>
      </c>
      <c r="E2909" s="152"/>
      <c r="F2909" s="152"/>
      <c r="G2909" s="152"/>
      <c r="H2909" s="152" t="e">
        <f t="shared" si="532"/>
        <v>#N/A</v>
      </c>
      <c r="I2909" s="152"/>
      <c r="J2909" s="152" t="e">
        <f t="shared" si="533"/>
        <v>#N/A</v>
      </c>
      <c r="K2909" s="152"/>
      <c r="L2909" s="152"/>
      <c r="M2909" s="152"/>
      <c r="N2909" s="152"/>
      <c r="O2909" s="152"/>
      <c r="P2909" s="152"/>
      <c r="Q2909" s="152"/>
      <c r="R2909" s="152"/>
      <c r="S2909" s="152"/>
      <c r="T2909" s="153" cm="1">
        <f t="array" ref="T2909">MATCH(1,(TDU_Info!$C$5:$C$111=$T$6)*(TDU_Info!$B$5:$B$111&lt;=$B2909),0)</f>
        <v>80</v>
      </c>
      <c r="U2909" s="152">
        <f>100*(INDEX(TDU_Info!$E$5:$E$111,$T2909)/T$11+INDEX(TDU_Info!$F$5:$F$111,$T2909))</f>
        <v>5.4007999999999994</v>
      </c>
      <c r="V2909" s="152">
        <v>5.173</v>
      </c>
      <c r="W2909" s="152">
        <v>5.19</v>
      </c>
      <c r="X2909" s="152">
        <v>7.032</v>
      </c>
      <c r="Y2909" s="152">
        <v>7.1319999999999997</v>
      </c>
      <c r="Z2909" s="152">
        <v>5.194</v>
      </c>
      <c r="AA2909" s="152">
        <v>5.2919999999999998</v>
      </c>
      <c r="AB2909" s="152">
        <v>7.1550000000000002</v>
      </c>
      <c r="AC2909" s="152">
        <v>7.3550000000000004</v>
      </c>
      <c r="AD2909" s="152">
        <v>5.1509999999999998</v>
      </c>
      <c r="AE2909" s="152">
        <v>4.9950000000000001</v>
      </c>
      <c r="AF2909" s="152">
        <v>7.032</v>
      </c>
      <c r="AG2909" s="152">
        <v>7.1319999999999997</v>
      </c>
      <c r="AH2909" s="152">
        <v>5.1719999999999997</v>
      </c>
      <c r="AI2909" s="152">
        <v>5.0970000000000004</v>
      </c>
      <c r="AJ2909" s="152">
        <v>7.1550000000000002</v>
      </c>
      <c r="AK2909" s="152">
        <v>7.3550000000000004</v>
      </c>
      <c r="AL2909" s="152" t="e">
        <f t="shared" si="534"/>
        <v>#N/A</v>
      </c>
      <c r="AM2909" s="152" t="e">
        <f t="shared" si="535"/>
        <v>#N/A</v>
      </c>
      <c r="AN2909" s="152" t="e">
        <f>NA()</f>
        <v>#N/A</v>
      </c>
      <c r="AO2909" s="152" t="e">
        <f>NA()</f>
        <v>#N/A</v>
      </c>
      <c r="AP2909" s="152">
        <f t="shared" si="510"/>
        <v>6.8792</v>
      </c>
      <c r="AQ2909" s="152"/>
      <c r="AR2909" s="152"/>
      <c r="AS2909" s="153">
        <f t="shared" ref="AS2909:AS2938" si="538">ROUNDUP(B2909-DATE(YEAR(B2909),1,1),0)</f>
        <v>337</v>
      </c>
      <c r="AT2909" s="153">
        <f t="shared" si="523"/>
        <v>1</v>
      </c>
      <c r="AU2909" s="153">
        <f t="shared" si="524"/>
        <v>0</v>
      </c>
      <c r="AV2909" s="153">
        <f t="shared" si="525"/>
        <v>0</v>
      </c>
      <c r="BA2909">
        <f t="shared" ref="BA2909:BA2938" si="539">DAY(C2909)</f>
        <v>2</v>
      </c>
    </row>
    <row r="2910" spans="2:53" x14ac:dyDescent="0.25">
      <c r="B2910" s="155">
        <f t="shared" si="507"/>
        <v>45629.999305555553</v>
      </c>
      <c r="C2910" s="155">
        <f t="shared" si="528"/>
        <v>45629.999305555553</v>
      </c>
      <c r="D2910" s="152">
        <f t="shared" si="531"/>
        <v>6.8319999999999999</v>
      </c>
      <c r="E2910" s="152"/>
      <c r="F2910" s="152"/>
      <c r="G2910" s="152"/>
      <c r="H2910" s="152" t="e">
        <f t="shared" si="532"/>
        <v>#N/A</v>
      </c>
      <c r="I2910" s="152"/>
      <c r="J2910" s="152" t="e">
        <f t="shared" si="533"/>
        <v>#N/A</v>
      </c>
      <c r="K2910" s="152"/>
      <c r="L2910" s="152"/>
      <c r="M2910" s="152"/>
      <c r="N2910" s="152"/>
      <c r="O2910" s="152"/>
      <c r="P2910" s="152"/>
      <c r="Q2910" s="152"/>
      <c r="R2910" s="152"/>
      <c r="S2910" s="152"/>
      <c r="T2910" s="153" cm="1">
        <f t="array" ref="T2910">MATCH(1,(TDU_Info!$C$5:$C$111=$T$6)*(TDU_Info!$B$5:$B$111&lt;=$B2910),0)</f>
        <v>80</v>
      </c>
      <c r="U2910" s="152">
        <f>100*(INDEX(TDU_Info!$E$5:$E$111,$T2910)/T$11+INDEX(TDU_Info!$F$5:$F$111,$T2910))</f>
        <v>5.4007999999999994</v>
      </c>
      <c r="V2910" s="152">
        <v>5.0730000000000004</v>
      </c>
      <c r="W2910" s="152">
        <v>5.19</v>
      </c>
      <c r="X2910" s="152">
        <v>6.8319999999999999</v>
      </c>
      <c r="Y2910" s="152">
        <v>7.032</v>
      </c>
      <c r="Z2910" s="152">
        <v>5.0940000000000003</v>
      </c>
      <c r="AA2910" s="152">
        <v>5.242</v>
      </c>
      <c r="AB2910" s="152">
        <v>7.1550000000000002</v>
      </c>
      <c r="AC2910" s="152">
        <v>7.3550000000000004</v>
      </c>
      <c r="AD2910" s="152">
        <v>5.0510000000000002</v>
      </c>
      <c r="AE2910" s="152">
        <v>4.9950000000000001</v>
      </c>
      <c r="AF2910" s="152">
        <v>6.8319999999999999</v>
      </c>
      <c r="AG2910" s="152">
        <v>7.032</v>
      </c>
      <c r="AH2910" s="152">
        <v>5.0720000000000001</v>
      </c>
      <c r="AI2910" s="152">
        <v>5.0970000000000004</v>
      </c>
      <c r="AJ2910" s="152">
        <v>7.1550000000000002</v>
      </c>
      <c r="AK2910" s="152">
        <v>7.3550000000000004</v>
      </c>
      <c r="AL2910" s="152" t="e">
        <f t="shared" si="534"/>
        <v>#N/A</v>
      </c>
      <c r="AM2910" s="152" t="e">
        <f t="shared" si="535"/>
        <v>#N/A</v>
      </c>
      <c r="AN2910" s="152" t="e">
        <f>NA()</f>
        <v>#N/A</v>
      </c>
      <c r="AO2910" s="152" t="e">
        <f>NA()</f>
        <v>#N/A</v>
      </c>
      <c r="AP2910" s="152">
        <f t="shared" si="510"/>
        <v>6.8792</v>
      </c>
      <c r="AQ2910" s="152"/>
      <c r="AR2910" s="152"/>
      <c r="AS2910" s="153">
        <f t="shared" si="538"/>
        <v>338</v>
      </c>
      <c r="AT2910" s="153">
        <f t="shared" si="523"/>
        <v>1</v>
      </c>
      <c r="AU2910" s="153">
        <f t="shared" si="524"/>
        <v>0</v>
      </c>
      <c r="AV2910" s="153">
        <f t="shared" si="525"/>
        <v>0</v>
      </c>
      <c r="BA2910">
        <f t="shared" si="539"/>
        <v>3</v>
      </c>
    </row>
    <row r="2911" spans="2:53" x14ac:dyDescent="0.25">
      <c r="B2911" s="155">
        <f t="shared" si="507"/>
        <v>45630.999305555553</v>
      </c>
      <c r="C2911" s="155">
        <f t="shared" si="528"/>
        <v>45630.999305555553</v>
      </c>
      <c r="D2911" s="152">
        <f t="shared" si="531"/>
        <v>6.8319999999999999</v>
      </c>
      <c r="E2911" s="152"/>
      <c r="F2911" s="152"/>
      <c r="G2911" s="152"/>
      <c r="H2911" s="152" t="e">
        <f t="shared" si="532"/>
        <v>#N/A</v>
      </c>
      <c r="I2911" s="152"/>
      <c r="J2911" s="152" t="e">
        <f t="shared" si="533"/>
        <v>#N/A</v>
      </c>
      <c r="K2911" s="152"/>
      <c r="L2911" s="152"/>
      <c r="M2911" s="152"/>
      <c r="N2911" s="152"/>
      <c r="O2911" s="152"/>
      <c r="P2911" s="152"/>
      <c r="Q2911" s="152"/>
      <c r="R2911" s="152"/>
      <c r="S2911" s="152"/>
      <c r="T2911" s="153" cm="1">
        <f t="array" ref="T2911">MATCH(1,(TDU_Info!$C$5:$C$111=$T$6)*(TDU_Info!$B$5:$B$111&lt;=$B2911),0)</f>
        <v>80</v>
      </c>
      <c r="U2911" s="152">
        <f>100*(INDEX(TDU_Info!$E$5:$E$111,$T2911)/T$11+INDEX(TDU_Info!$F$5:$F$111,$T2911))</f>
        <v>5.4007999999999994</v>
      </c>
      <c r="V2911" s="152">
        <v>5.0730000000000004</v>
      </c>
      <c r="W2911" s="152">
        <v>5.19</v>
      </c>
      <c r="X2911" s="152">
        <v>6.8319999999999999</v>
      </c>
      <c r="Y2911" s="152">
        <v>7.032</v>
      </c>
      <c r="Z2911" s="152">
        <v>5.0940000000000003</v>
      </c>
      <c r="AA2911" s="152">
        <v>5.242</v>
      </c>
      <c r="AB2911" s="152">
        <v>7.1550000000000002</v>
      </c>
      <c r="AC2911" s="152">
        <v>7.3550000000000004</v>
      </c>
      <c r="AD2911" s="152">
        <v>5.0510000000000002</v>
      </c>
      <c r="AE2911" s="152">
        <v>4.9950000000000001</v>
      </c>
      <c r="AF2911" s="152">
        <v>6.8319999999999999</v>
      </c>
      <c r="AG2911" s="152">
        <v>7.032</v>
      </c>
      <c r="AH2911" s="152">
        <v>5.0720000000000001</v>
      </c>
      <c r="AI2911" s="152">
        <v>5.0970000000000004</v>
      </c>
      <c r="AJ2911" s="152">
        <v>7.1550000000000002</v>
      </c>
      <c r="AK2911" s="152">
        <v>7.3550000000000004</v>
      </c>
      <c r="AL2911" s="152" t="e">
        <f t="shared" si="534"/>
        <v>#N/A</v>
      </c>
      <c r="AM2911" s="152" t="e">
        <f t="shared" si="535"/>
        <v>#N/A</v>
      </c>
      <c r="AN2911" s="152" t="e">
        <f>NA()</f>
        <v>#N/A</v>
      </c>
      <c r="AO2911" s="152" t="e">
        <f>NA()</f>
        <v>#N/A</v>
      </c>
      <c r="AP2911" s="152">
        <f t="shared" si="510"/>
        <v>6.8792</v>
      </c>
      <c r="AQ2911" s="152"/>
      <c r="AR2911" s="152"/>
      <c r="AS2911" s="153">
        <f t="shared" si="538"/>
        <v>339</v>
      </c>
      <c r="AT2911" s="153">
        <f t="shared" si="523"/>
        <v>1</v>
      </c>
      <c r="AU2911" s="153">
        <f t="shared" si="524"/>
        <v>0</v>
      </c>
      <c r="AV2911" s="153">
        <f t="shared" si="525"/>
        <v>0</v>
      </c>
      <c r="BA2911">
        <f t="shared" si="539"/>
        <v>4</v>
      </c>
    </row>
    <row r="2912" spans="2:53" x14ac:dyDescent="0.25">
      <c r="B2912" s="155">
        <f t="shared" si="507"/>
        <v>45631.999305555553</v>
      </c>
      <c r="C2912" s="155">
        <f t="shared" si="528"/>
        <v>45631.999305555553</v>
      </c>
      <c r="D2912" s="152">
        <f t="shared" si="531"/>
        <v>6.8319999999999999</v>
      </c>
      <c r="E2912" s="152"/>
      <c r="F2912" s="152"/>
      <c r="G2912" s="152"/>
      <c r="H2912" s="152" t="e">
        <f t="shared" si="532"/>
        <v>#N/A</v>
      </c>
      <c r="I2912" s="152"/>
      <c r="J2912" s="152" t="e">
        <f t="shared" si="533"/>
        <v>#N/A</v>
      </c>
      <c r="K2912" s="152"/>
      <c r="L2912" s="152"/>
      <c r="M2912" s="152"/>
      <c r="N2912" s="152"/>
      <c r="O2912" s="152"/>
      <c r="P2912" s="152"/>
      <c r="Q2912" s="152"/>
      <c r="R2912" s="152"/>
      <c r="S2912" s="152"/>
      <c r="T2912" s="153" cm="1">
        <f t="array" ref="T2912">MATCH(1,(TDU_Info!$C$5:$C$111=$T$6)*(TDU_Info!$B$5:$B$111&lt;=$B2912),0)</f>
        <v>80</v>
      </c>
      <c r="U2912" s="152">
        <f>100*(INDEX(TDU_Info!$E$5:$E$111,$T2912)/T$11+INDEX(TDU_Info!$F$5:$F$111,$T2912))</f>
        <v>5.4007999999999994</v>
      </c>
      <c r="V2912" s="152">
        <v>5.0730000000000004</v>
      </c>
      <c r="W2912" s="152">
        <v>5.19</v>
      </c>
      <c r="X2912" s="152">
        <v>6.8319999999999999</v>
      </c>
      <c r="Y2912" s="152">
        <v>7.032</v>
      </c>
      <c r="Z2912" s="152">
        <v>5.0940000000000003</v>
      </c>
      <c r="AA2912" s="152">
        <v>5.242</v>
      </c>
      <c r="AB2912" s="152">
        <v>7.0549999999999997</v>
      </c>
      <c r="AC2912" s="152">
        <v>7.3550000000000004</v>
      </c>
      <c r="AD2912" s="152">
        <v>5.0510000000000002</v>
      </c>
      <c r="AE2912" s="152">
        <v>4.9950000000000001</v>
      </c>
      <c r="AF2912" s="152">
        <v>6.8319999999999999</v>
      </c>
      <c r="AG2912" s="152">
        <v>6.9649999999999999</v>
      </c>
      <c r="AH2912" s="152">
        <v>5.0720000000000001</v>
      </c>
      <c r="AI2912" s="152">
        <v>5.0970000000000004</v>
      </c>
      <c r="AJ2912" s="152">
        <v>7.0549999999999997</v>
      </c>
      <c r="AK2912" s="152">
        <v>7.0949999999999998</v>
      </c>
      <c r="AL2912" s="152" t="e">
        <f t="shared" si="534"/>
        <v>#N/A</v>
      </c>
      <c r="AM2912" s="152" t="e">
        <f t="shared" si="535"/>
        <v>#N/A</v>
      </c>
      <c r="AN2912" s="152" t="e">
        <f>NA()</f>
        <v>#N/A</v>
      </c>
      <c r="AO2912" s="152" t="e">
        <f>NA()</f>
        <v>#N/A</v>
      </c>
      <c r="AP2912" s="152">
        <f t="shared" si="510"/>
        <v>6.8792</v>
      </c>
      <c r="AQ2912" s="152"/>
      <c r="AR2912" s="152"/>
      <c r="AS2912" s="153">
        <f t="shared" si="538"/>
        <v>340</v>
      </c>
      <c r="AT2912" s="153">
        <f t="shared" si="523"/>
        <v>1</v>
      </c>
      <c r="AU2912" s="153">
        <f t="shared" si="524"/>
        <v>0</v>
      </c>
      <c r="AV2912" s="153">
        <f t="shared" si="525"/>
        <v>0</v>
      </c>
      <c r="BA2912">
        <f t="shared" si="539"/>
        <v>5</v>
      </c>
    </row>
    <row r="2913" spans="2:53" x14ac:dyDescent="0.25">
      <c r="B2913" s="155">
        <f t="shared" si="507"/>
        <v>45632.999305555553</v>
      </c>
      <c r="C2913" s="155">
        <f t="shared" si="528"/>
        <v>45632.999305555553</v>
      </c>
      <c r="D2913" s="152">
        <f t="shared" si="531"/>
        <v>6.9320000000000004</v>
      </c>
      <c r="E2913" s="152"/>
      <c r="F2913" s="152"/>
      <c r="G2913" s="152"/>
      <c r="H2913" s="152" t="e">
        <f t="shared" si="532"/>
        <v>#N/A</v>
      </c>
      <c r="I2913" s="152"/>
      <c r="J2913" s="152" t="e">
        <f t="shared" si="533"/>
        <v>#N/A</v>
      </c>
      <c r="K2913" s="152"/>
      <c r="L2913" s="152"/>
      <c r="M2913" s="152"/>
      <c r="N2913" s="152"/>
      <c r="O2913" s="152"/>
      <c r="P2913" s="152"/>
      <c r="Q2913" s="152"/>
      <c r="R2913" s="152"/>
      <c r="S2913" s="152"/>
      <c r="T2913" s="153" cm="1">
        <f t="array" ref="T2913">MATCH(1,(TDU_Info!$C$5:$C$111=$T$6)*(TDU_Info!$B$5:$B$111&lt;=$B2913),0)</f>
        <v>80</v>
      </c>
      <c r="U2913" s="152">
        <f>100*(INDEX(TDU_Info!$E$5:$E$111,$T2913)/T$11+INDEX(TDU_Info!$F$5:$F$111,$T2913))</f>
        <v>5.4007999999999994</v>
      </c>
      <c r="V2913" s="152">
        <v>5.0730000000000004</v>
      </c>
      <c r="W2913" s="152">
        <v>5.09</v>
      </c>
      <c r="X2913" s="152">
        <v>6.9320000000000004</v>
      </c>
      <c r="Y2913" s="152">
        <v>7.1319999999999997</v>
      </c>
      <c r="Z2913" s="152">
        <v>5.0940000000000003</v>
      </c>
      <c r="AA2913" s="152">
        <v>5.194</v>
      </c>
      <c r="AB2913" s="152">
        <v>7.1550000000000002</v>
      </c>
      <c r="AC2913" s="152">
        <v>7.3550000000000004</v>
      </c>
      <c r="AD2913" s="152">
        <v>5.0510000000000002</v>
      </c>
      <c r="AE2913" s="152">
        <v>4.8949999999999996</v>
      </c>
      <c r="AF2913" s="152">
        <v>6.9320000000000004</v>
      </c>
      <c r="AG2913" s="152">
        <v>6.9649999999999999</v>
      </c>
      <c r="AH2913" s="152">
        <v>5.0720000000000001</v>
      </c>
      <c r="AI2913" s="152">
        <v>4.9969999999999999</v>
      </c>
      <c r="AJ2913" s="152">
        <v>7.0949999999999998</v>
      </c>
      <c r="AK2913" s="152">
        <v>7.0949999999999998</v>
      </c>
      <c r="AL2913" s="152" t="e">
        <f t="shared" si="534"/>
        <v>#N/A</v>
      </c>
      <c r="AM2913" s="152" t="e">
        <f t="shared" si="535"/>
        <v>#N/A</v>
      </c>
      <c r="AN2913" s="152" t="e">
        <f>NA()</f>
        <v>#N/A</v>
      </c>
      <c r="AO2913" s="152" t="e">
        <f>NA()</f>
        <v>#N/A</v>
      </c>
      <c r="AP2913" s="152">
        <f t="shared" si="510"/>
        <v>6.8792</v>
      </c>
      <c r="AQ2913" s="152"/>
      <c r="AR2913" s="152"/>
      <c r="AS2913" s="153">
        <f t="shared" si="538"/>
        <v>341</v>
      </c>
      <c r="AT2913" s="153">
        <f t="shared" si="523"/>
        <v>1</v>
      </c>
      <c r="AU2913" s="153">
        <f t="shared" si="524"/>
        <v>0</v>
      </c>
      <c r="AV2913" s="153">
        <f t="shared" si="525"/>
        <v>0</v>
      </c>
      <c r="BA2913">
        <f t="shared" si="539"/>
        <v>6</v>
      </c>
    </row>
    <row r="2914" spans="2:53" x14ac:dyDescent="0.25">
      <c r="B2914" s="155">
        <f t="shared" si="507"/>
        <v>45633.999305555553</v>
      </c>
      <c r="C2914" s="155">
        <f t="shared" si="528"/>
        <v>45633.999305555553</v>
      </c>
      <c r="D2914" s="152">
        <f t="shared" si="531"/>
        <v>6.9320000000000004</v>
      </c>
      <c r="E2914" s="152"/>
      <c r="F2914" s="152"/>
      <c r="G2914" s="152"/>
      <c r="H2914" s="152" t="e">
        <f t="shared" si="532"/>
        <v>#N/A</v>
      </c>
      <c r="I2914" s="152"/>
      <c r="J2914" s="152" t="e">
        <f t="shared" si="533"/>
        <v>#N/A</v>
      </c>
      <c r="K2914" s="152"/>
      <c r="L2914" s="152"/>
      <c r="M2914" s="152"/>
      <c r="N2914" s="152"/>
      <c r="O2914" s="152"/>
      <c r="P2914" s="152"/>
      <c r="Q2914" s="152"/>
      <c r="R2914" s="152"/>
      <c r="S2914" s="152"/>
      <c r="T2914" s="153" cm="1">
        <f t="array" ref="T2914">MATCH(1,(TDU_Info!$C$5:$C$111=$T$6)*(TDU_Info!$B$5:$B$111&lt;=$B2914),0)</f>
        <v>80</v>
      </c>
      <c r="U2914" s="152">
        <f>100*(INDEX(TDU_Info!$E$5:$E$111,$T2914)/T$11+INDEX(TDU_Info!$F$5:$F$111,$T2914))</f>
        <v>5.4007999999999994</v>
      </c>
      <c r="V2914" s="152">
        <v>5.0730000000000004</v>
      </c>
      <c r="W2914" s="152">
        <v>5.09</v>
      </c>
      <c r="X2914" s="152">
        <v>6.9320000000000004</v>
      </c>
      <c r="Y2914" s="152">
        <v>7.032</v>
      </c>
      <c r="Z2914" s="152">
        <v>5.0940000000000003</v>
      </c>
      <c r="AA2914" s="152">
        <v>5.194</v>
      </c>
      <c r="AB2914" s="152">
        <v>7.2549999999999999</v>
      </c>
      <c r="AC2914" s="152">
        <v>7.2549999999999999</v>
      </c>
      <c r="AD2914" s="152">
        <v>5.0510000000000002</v>
      </c>
      <c r="AE2914" s="152">
        <v>4.8949999999999996</v>
      </c>
      <c r="AF2914" s="152">
        <v>6.9320000000000004</v>
      </c>
      <c r="AG2914" s="152">
        <v>6.9649999999999999</v>
      </c>
      <c r="AH2914" s="152">
        <v>5.0720000000000001</v>
      </c>
      <c r="AI2914" s="152">
        <v>4.9969999999999999</v>
      </c>
      <c r="AJ2914" s="152">
        <v>7.0949999999999998</v>
      </c>
      <c r="AK2914" s="152">
        <v>7.0949999999999998</v>
      </c>
      <c r="AL2914" s="152" t="e">
        <f t="shared" si="534"/>
        <v>#N/A</v>
      </c>
      <c r="AM2914" s="152" t="e">
        <f t="shared" si="535"/>
        <v>#N/A</v>
      </c>
      <c r="AN2914" s="152" t="e">
        <f>NA()</f>
        <v>#N/A</v>
      </c>
      <c r="AO2914" s="152" t="e">
        <f>NA()</f>
        <v>#N/A</v>
      </c>
      <c r="AP2914" s="152">
        <f t="shared" si="510"/>
        <v>6.8792</v>
      </c>
      <c r="AQ2914" s="152"/>
      <c r="AR2914" s="152"/>
      <c r="AS2914" s="153">
        <f t="shared" si="538"/>
        <v>342</v>
      </c>
      <c r="AT2914" s="153">
        <f t="shared" si="523"/>
        <v>1</v>
      </c>
      <c r="AU2914" s="153">
        <f t="shared" si="524"/>
        <v>0</v>
      </c>
      <c r="AV2914" s="153">
        <f t="shared" si="525"/>
        <v>0</v>
      </c>
      <c r="BA2914">
        <f t="shared" si="539"/>
        <v>7</v>
      </c>
    </row>
    <row r="2915" spans="2:53" x14ac:dyDescent="0.25">
      <c r="B2915" s="155">
        <f t="shared" si="507"/>
        <v>45634.999305555553</v>
      </c>
      <c r="C2915" s="155">
        <f t="shared" si="528"/>
        <v>45634.999305555553</v>
      </c>
      <c r="D2915" s="152">
        <f t="shared" si="531"/>
        <v>6.9320000000000004</v>
      </c>
      <c r="E2915" s="152"/>
      <c r="F2915" s="152"/>
      <c r="G2915" s="152"/>
      <c r="H2915" s="152" t="e">
        <f t="shared" si="532"/>
        <v>#N/A</v>
      </c>
      <c r="I2915" s="152"/>
      <c r="J2915" s="152" t="e">
        <f t="shared" si="533"/>
        <v>#N/A</v>
      </c>
      <c r="K2915" s="152"/>
      <c r="L2915" s="152"/>
      <c r="M2915" s="152"/>
      <c r="N2915" s="152"/>
      <c r="O2915" s="152"/>
      <c r="P2915" s="152"/>
      <c r="Q2915" s="152"/>
      <c r="R2915" s="152"/>
      <c r="S2915" s="152"/>
      <c r="T2915" s="153" cm="1">
        <f t="array" ref="T2915">MATCH(1,(TDU_Info!$C$5:$C$111=$T$6)*(TDU_Info!$B$5:$B$111&lt;=$B2915),0)</f>
        <v>79</v>
      </c>
      <c r="U2915" s="152">
        <f>100*(INDEX(TDU_Info!$E$5:$E$111,$T2915)/T$11+INDEX(TDU_Info!$F$5:$F$111,$T2915))</f>
        <v>5.5088999999999988</v>
      </c>
      <c r="V2915" s="152">
        <v>5.0730000000000004</v>
      </c>
      <c r="W2915" s="152">
        <v>5.09</v>
      </c>
      <c r="X2915" s="152">
        <v>6.9320000000000004</v>
      </c>
      <c r="Y2915" s="152">
        <v>7.032</v>
      </c>
      <c r="Z2915" s="152">
        <v>5.0940000000000003</v>
      </c>
      <c r="AA2915" s="152">
        <v>5.194</v>
      </c>
      <c r="AB2915" s="152">
        <v>7.2549999999999999</v>
      </c>
      <c r="AC2915" s="152">
        <v>7.2549999999999999</v>
      </c>
      <c r="AD2915" s="152">
        <v>5.0510000000000002</v>
      </c>
      <c r="AE2915" s="152">
        <v>4.8949999999999996</v>
      </c>
      <c r="AF2915" s="152">
        <v>6.9320000000000004</v>
      </c>
      <c r="AG2915" s="152">
        <v>6.9649999999999999</v>
      </c>
      <c r="AH2915" s="152">
        <v>5.0720000000000001</v>
      </c>
      <c r="AI2915" s="152">
        <v>4.9969999999999999</v>
      </c>
      <c r="AJ2915" s="152">
        <v>7.0949999999999998</v>
      </c>
      <c r="AK2915" s="152">
        <v>7.0949999999999998</v>
      </c>
      <c r="AL2915" s="152" t="e">
        <f t="shared" si="534"/>
        <v>#N/A</v>
      </c>
      <c r="AM2915" s="152" t="e">
        <f t="shared" si="535"/>
        <v>#N/A</v>
      </c>
      <c r="AN2915" s="152" t="e">
        <f>NA()</f>
        <v>#N/A</v>
      </c>
      <c r="AO2915" s="152" t="e">
        <f>NA()</f>
        <v>#N/A</v>
      </c>
      <c r="AP2915" s="152">
        <f t="shared" si="510"/>
        <v>6.7711000000000006</v>
      </c>
      <c r="AQ2915" s="152"/>
      <c r="AR2915" s="152"/>
      <c r="AS2915" s="153">
        <f t="shared" si="538"/>
        <v>343</v>
      </c>
      <c r="AT2915" s="153">
        <f t="shared" si="523"/>
        <v>1</v>
      </c>
      <c r="AU2915" s="153">
        <f t="shared" si="524"/>
        <v>0</v>
      </c>
      <c r="AV2915" s="153">
        <f t="shared" si="525"/>
        <v>0</v>
      </c>
      <c r="BA2915">
        <f t="shared" si="539"/>
        <v>8</v>
      </c>
    </row>
    <row r="2916" spans="2:53" x14ac:dyDescent="0.25">
      <c r="B2916" s="155">
        <f t="shared" si="507"/>
        <v>45635.999305555553</v>
      </c>
      <c r="C2916" s="155">
        <f t="shared" si="528"/>
        <v>45635.999305555553</v>
      </c>
      <c r="D2916" s="152">
        <f t="shared" si="531"/>
        <v>6.9320000000000004</v>
      </c>
      <c r="E2916" s="152"/>
      <c r="F2916" s="152"/>
      <c r="G2916" s="152"/>
      <c r="H2916" s="152" t="e">
        <f t="shared" si="532"/>
        <v>#N/A</v>
      </c>
      <c r="I2916" s="152"/>
      <c r="J2916" s="152" t="e">
        <f t="shared" si="533"/>
        <v>#N/A</v>
      </c>
      <c r="K2916" s="152"/>
      <c r="L2916" s="152"/>
      <c r="M2916" s="152"/>
      <c r="N2916" s="152"/>
      <c r="O2916" s="152"/>
      <c r="P2916" s="152"/>
      <c r="Q2916" s="152"/>
      <c r="R2916" s="152"/>
      <c r="S2916" s="152"/>
      <c r="T2916" s="153" cm="1">
        <f t="array" ref="T2916">MATCH(1,(TDU_Info!$C$5:$C$111=$T$6)*(TDU_Info!$B$5:$B$111&lt;=$B2916),0)</f>
        <v>79</v>
      </c>
      <c r="U2916" s="152">
        <f>100*(INDEX(TDU_Info!$E$5:$E$111,$T2916)/T$11+INDEX(TDU_Info!$F$5:$F$111,$T2916))</f>
        <v>5.5088999999999988</v>
      </c>
      <c r="V2916" s="152">
        <v>5.0730000000000004</v>
      </c>
      <c r="W2916" s="152">
        <v>5.09</v>
      </c>
      <c r="X2916" s="152">
        <v>6.9320000000000004</v>
      </c>
      <c r="Y2916" s="152">
        <v>7.032</v>
      </c>
      <c r="Z2916" s="152">
        <v>5.0940000000000003</v>
      </c>
      <c r="AA2916" s="152">
        <v>5.194</v>
      </c>
      <c r="AB2916" s="152">
        <v>7.2549999999999999</v>
      </c>
      <c r="AC2916" s="152">
        <v>7.2549999999999999</v>
      </c>
      <c r="AD2916" s="152">
        <v>5.0510000000000002</v>
      </c>
      <c r="AE2916" s="152">
        <v>4.8949999999999996</v>
      </c>
      <c r="AF2916" s="152">
        <v>6.9320000000000004</v>
      </c>
      <c r="AG2916" s="152">
        <v>6.9649999999999999</v>
      </c>
      <c r="AH2916" s="152">
        <v>5.0720000000000001</v>
      </c>
      <c r="AI2916" s="152">
        <v>4.9969999999999999</v>
      </c>
      <c r="AJ2916" s="152">
        <v>7.0949999999999998</v>
      </c>
      <c r="AK2916" s="152">
        <v>7.0949999999999998</v>
      </c>
      <c r="AL2916" s="152" t="e">
        <f t="shared" si="534"/>
        <v>#N/A</v>
      </c>
      <c r="AM2916" s="152" t="e">
        <f t="shared" si="535"/>
        <v>#N/A</v>
      </c>
      <c r="AN2916" s="152" t="e">
        <f>NA()</f>
        <v>#N/A</v>
      </c>
      <c r="AO2916" s="152" t="e">
        <f>NA()</f>
        <v>#N/A</v>
      </c>
      <c r="AP2916" s="152">
        <f t="shared" si="510"/>
        <v>6.7711000000000006</v>
      </c>
      <c r="AQ2916" s="152"/>
      <c r="AR2916" s="152"/>
      <c r="AS2916" s="153">
        <f t="shared" si="538"/>
        <v>344</v>
      </c>
      <c r="AT2916" s="153">
        <f t="shared" si="523"/>
        <v>1</v>
      </c>
      <c r="AU2916" s="153">
        <f t="shared" si="524"/>
        <v>0</v>
      </c>
      <c r="AV2916" s="153">
        <f t="shared" si="525"/>
        <v>0</v>
      </c>
      <c r="BA2916">
        <f t="shared" si="539"/>
        <v>9</v>
      </c>
    </row>
    <row r="2917" spans="2:53" x14ac:dyDescent="0.25">
      <c r="B2917" s="155">
        <f t="shared" si="507"/>
        <v>45636.999305555553</v>
      </c>
      <c r="C2917" s="155">
        <f t="shared" si="528"/>
        <v>45636.999305555553</v>
      </c>
      <c r="D2917" s="152">
        <f t="shared" si="531"/>
        <v>7.02</v>
      </c>
      <c r="E2917" s="152"/>
      <c r="F2917" s="152"/>
      <c r="G2917" s="152"/>
      <c r="H2917" s="152" t="e">
        <f t="shared" si="532"/>
        <v>#N/A</v>
      </c>
      <c r="I2917" s="152"/>
      <c r="J2917" s="152" t="e">
        <f t="shared" si="533"/>
        <v>#N/A</v>
      </c>
      <c r="K2917" s="152"/>
      <c r="L2917" s="152"/>
      <c r="M2917" s="152"/>
      <c r="N2917" s="152"/>
      <c r="O2917" s="152"/>
      <c r="P2917" s="152"/>
      <c r="Q2917" s="152"/>
      <c r="R2917" s="152"/>
      <c r="S2917" s="152"/>
      <c r="T2917" s="153" cm="1">
        <f t="array" ref="T2917">MATCH(1,(TDU_Info!$C$5:$C$111=$T$6)*(TDU_Info!$B$5:$B$111&lt;=$B2917),0)</f>
        <v>79</v>
      </c>
      <c r="U2917" s="152">
        <f>100*(INDEX(TDU_Info!$E$5:$E$111,$T2917)/T$11+INDEX(TDU_Info!$F$5:$F$111,$T2917))</f>
        <v>5.5088999999999988</v>
      </c>
      <c r="V2917" s="152">
        <v>5.0730000000000004</v>
      </c>
      <c r="W2917" s="152">
        <v>5.19</v>
      </c>
      <c r="X2917" s="152">
        <v>7.02</v>
      </c>
      <c r="Y2917" s="152">
        <v>7.2320000000000002</v>
      </c>
      <c r="Z2917" s="152">
        <v>5.0940000000000003</v>
      </c>
      <c r="AA2917" s="152">
        <v>5.194</v>
      </c>
      <c r="AB2917" s="152">
        <v>7.2549999999999999</v>
      </c>
      <c r="AC2917" s="152">
        <v>7.3550000000000004</v>
      </c>
      <c r="AD2917" s="152">
        <v>5.0510000000000002</v>
      </c>
      <c r="AE2917" s="152">
        <v>4.9950000000000001</v>
      </c>
      <c r="AF2917" s="152">
        <v>7.02</v>
      </c>
      <c r="AG2917" s="152">
        <v>7.2320000000000002</v>
      </c>
      <c r="AH2917" s="152">
        <v>5.0720000000000001</v>
      </c>
      <c r="AI2917" s="152">
        <v>4.9969999999999999</v>
      </c>
      <c r="AJ2917" s="152">
        <v>7.2549999999999999</v>
      </c>
      <c r="AK2917" s="152">
        <v>7.3550000000000004</v>
      </c>
      <c r="AL2917" s="152" t="e">
        <f t="shared" si="534"/>
        <v>#N/A</v>
      </c>
      <c r="AM2917" s="152" t="e">
        <f t="shared" si="535"/>
        <v>#N/A</v>
      </c>
      <c r="AN2917" s="152" t="e">
        <f>NA()</f>
        <v>#N/A</v>
      </c>
      <c r="AO2917" s="152" t="e">
        <f>NA()</f>
        <v>#N/A</v>
      </c>
      <c r="AP2917" s="152">
        <f t="shared" si="510"/>
        <v>6.7711000000000006</v>
      </c>
      <c r="AQ2917" s="152"/>
      <c r="AR2917" s="152"/>
      <c r="AS2917" s="153">
        <f t="shared" si="538"/>
        <v>345</v>
      </c>
      <c r="AT2917" s="153">
        <f t="shared" si="523"/>
        <v>1</v>
      </c>
      <c r="AU2917" s="153">
        <f t="shared" si="524"/>
        <v>0</v>
      </c>
      <c r="AV2917" s="153">
        <f t="shared" si="525"/>
        <v>0</v>
      </c>
      <c r="BA2917">
        <f t="shared" si="539"/>
        <v>10</v>
      </c>
    </row>
    <row r="2918" spans="2:53" x14ac:dyDescent="0.25">
      <c r="B2918" s="155">
        <f t="shared" si="507"/>
        <v>45637.999305555553</v>
      </c>
      <c r="C2918" s="155">
        <f t="shared" si="528"/>
        <v>45637.999305555553</v>
      </c>
      <c r="D2918" s="152">
        <f t="shared" si="531"/>
        <v>7.02</v>
      </c>
      <c r="E2918" s="152"/>
      <c r="F2918" s="152"/>
      <c r="G2918" s="152"/>
      <c r="H2918" s="152" t="e">
        <f t="shared" si="532"/>
        <v>#N/A</v>
      </c>
      <c r="I2918" s="152"/>
      <c r="J2918" s="152" t="e">
        <f t="shared" si="533"/>
        <v>#N/A</v>
      </c>
      <c r="K2918" s="152"/>
      <c r="L2918" s="152"/>
      <c r="M2918" s="152"/>
      <c r="N2918" s="152"/>
      <c r="O2918" s="152"/>
      <c r="P2918" s="152"/>
      <c r="Q2918" s="152"/>
      <c r="R2918" s="152"/>
      <c r="S2918" s="152"/>
      <c r="T2918" s="153" cm="1">
        <f t="array" ref="T2918">MATCH(1,(TDU_Info!$C$5:$C$111=$T$6)*(TDU_Info!$B$5:$B$111&lt;=$B2918),0)</f>
        <v>79</v>
      </c>
      <c r="U2918" s="152">
        <f>100*(INDEX(TDU_Info!$E$5:$E$111,$T2918)/T$11+INDEX(TDU_Info!$F$5:$F$111,$T2918))</f>
        <v>5.5088999999999988</v>
      </c>
      <c r="V2918" s="152">
        <v>5.0730000000000004</v>
      </c>
      <c r="W2918" s="152">
        <v>5.19</v>
      </c>
      <c r="X2918" s="152">
        <v>7.02</v>
      </c>
      <c r="Y2918" s="152">
        <v>7.2320000000000002</v>
      </c>
      <c r="Z2918" s="152">
        <v>5.0940000000000003</v>
      </c>
      <c r="AA2918" s="152">
        <v>5.194</v>
      </c>
      <c r="AB2918" s="152">
        <v>7.2549999999999999</v>
      </c>
      <c r="AC2918" s="152">
        <v>7.3550000000000004</v>
      </c>
      <c r="AD2918" s="152">
        <v>5.0510000000000002</v>
      </c>
      <c r="AE2918" s="152">
        <v>4.9950000000000001</v>
      </c>
      <c r="AF2918" s="152">
        <v>7.02</v>
      </c>
      <c r="AG2918" s="152">
        <v>7.2320000000000002</v>
      </c>
      <c r="AH2918" s="152">
        <v>5.0720000000000001</v>
      </c>
      <c r="AI2918" s="152">
        <v>4.9969999999999999</v>
      </c>
      <c r="AJ2918" s="152">
        <v>7.2549999999999999</v>
      </c>
      <c r="AK2918" s="152">
        <v>7.3550000000000004</v>
      </c>
      <c r="AL2918" s="152" t="e">
        <f t="shared" si="534"/>
        <v>#N/A</v>
      </c>
      <c r="AM2918" s="152" t="e">
        <f t="shared" si="535"/>
        <v>#N/A</v>
      </c>
      <c r="AN2918" s="152" t="e">
        <f>NA()</f>
        <v>#N/A</v>
      </c>
      <c r="AO2918" s="152" t="e">
        <f>NA()</f>
        <v>#N/A</v>
      </c>
      <c r="AP2918" s="152">
        <f t="shared" si="510"/>
        <v>6.7711000000000006</v>
      </c>
      <c r="AQ2918" s="152"/>
      <c r="AR2918" s="152"/>
      <c r="AS2918" s="153">
        <f t="shared" si="538"/>
        <v>346</v>
      </c>
      <c r="AT2918" s="153">
        <f t="shared" si="523"/>
        <v>1</v>
      </c>
      <c r="AU2918" s="153">
        <f t="shared" si="524"/>
        <v>0</v>
      </c>
      <c r="AV2918" s="153">
        <f t="shared" si="525"/>
        <v>0</v>
      </c>
      <c r="BA2918">
        <f t="shared" si="539"/>
        <v>11</v>
      </c>
    </row>
    <row r="2919" spans="2:53" x14ac:dyDescent="0.25">
      <c r="B2919" s="155">
        <f t="shared" si="507"/>
        <v>45638.999305555553</v>
      </c>
      <c r="C2919" s="155">
        <f t="shared" si="528"/>
        <v>45638.999305555553</v>
      </c>
      <c r="D2919" s="152">
        <f t="shared" si="531"/>
        <v>7.1</v>
      </c>
      <c r="E2919" s="152"/>
      <c r="F2919" s="152"/>
      <c r="G2919" s="152"/>
      <c r="H2919" s="152" t="e">
        <f t="shared" si="532"/>
        <v>#N/A</v>
      </c>
      <c r="I2919" s="152"/>
      <c r="J2919" s="152" t="e">
        <f t="shared" si="533"/>
        <v>#N/A</v>
      </c>
      <c r="K2919" s="152"/>
      <c r="L2919" s="152"/>
      <c r="M2919" s="152"/>
      <c r="N2919" s="152"/>
      <c r="O2919" s="152"/>
      <c r="P2919" s="152"/>
      <c r="Q2919" s="152"/>
      <c r="R2919" s="152"/>
      <c r="S2919" s="152"/>
      <c r="T2919" s="153" cm="1">
        <f t="array" ref="T2919">MATCH(1,(TDU_Info!$C$5:$C$111=$T$6)*(TDU_Info!$B$5:$B$111&lt;=$B2919),0)</f>
        <v>79</v>
      </c>
      <c r="U2919" s="152">
        <f>100*(INDEX(TDU_Info!$E$5:$E$111,$T2919)/T$11+INDEX(TDU_Info!$F$5:$F$111,$T2919))</f>
        <v>5.5088999999999988</v>
      </c>
      <c r="V2919" s="152">
        <v>5.4630000000000001</v>
      </c>
      <c r="W2919" s="152">
        <v>4.99</v>
      </c>
      <c r="X2919" s="152">
        <v>7.1</v>
      </c>
      <c r="Y2919" s="152">
        <v>7.3319999999999999</v>
      </c>
      <c r="Z2919" s="152">
        <v>5.694</v>
      </c>
      <c r="AA2919" s="152">
        <v>5.194</v>
      </c>
      <c r="AB2919" s="152">
        <v>7.3</v>
      </c>
      <c r="AC2919" s="152">
        <v>7.4550000000000001</v>
      </c>
      <c r="AD2919" s="152">
        <v>5.4409999999999998</v>
      </c>
      <c r="AE2919" s="152">
        <v>4.7949999999999999</v>
      </c>
      <c r="AF2919" s="152">
        <v>7.1</v>
      </c>
      <c r="AG2919" s="152">
        <v>7.3319999999999999</v>
      </c>
      <c r="AH2919" s="152">
        <v>5.6719999999999997</v>
      </c>
      <c r="AI2919" s="152">
        <v>4.9969999999999999</v>
      </c>
      <c r="AJ2919" s="152">
        <v>7.3</v>
      </c>
      <c r="AK2919" s="152">
        <v>7.4550000000000001</v>
      </c>
      <c r="AL2919" s="152" t="e">
        <f t="shared" si="534"/>
        <v>#N/A</v>
      </c>
      <c r="AM2919" s="152" t="e">
        <f t="shared" si="535"/>
        <v>#N/A</v>
      </c>
      <c r="AN2919" s="152" t="e">
        <f>NA()</f>
        <v>#N/A</v>
      </c>
      <c r="AO2919" s="152" t="e">
        <f>NA()</f>
        <v>#N/A</v>
      </c>
      <c r="AP2919" s="152">
        <f t="shared" si="510"/>
        <v>6.7711000000000006</v>
      </c>
      <c r="AQ2919" s="152"/>
      <c r="AR2919" s="152"/>
      <c r="AS2919" s="153">
        <f t="shared" si="538"/>
        <v>347</v>
      </c>
      <c r="AT2919" s="153">
        <f t="shared" si="523"/>
        <v>1</v>
      </c>
      <c r="AU2919" s="153">
        <f t="shared" si="524"/>
        <v>0</v>
      </c>
      <c r="AV2919" s="153">
        <f t="shared" si="525"/>
        <v>0</v>
      </c>
      <c r="BA2919">
        <f t="shared" si="539"/>
        <v>12</v>
      </c>
    </row>
    <row r="2920" spans="2:53" x14ac:dyDescent="0.25">
      <c r="B2920" s="155">
        <f t="shared" si="507"/>
        <v>45639.999305555553</v>
      </c>
      <c r="C2920" s="155">
        <f t="shared" si="528"/>
        <v>45639.999305555553</v>
      </c>
      <c r="D2920" s="152">
        <f t="shared" si="531"/>
        <v>7.1</v>
      </c>
      <c r="E2920" s="152"/>
      <c r="F2920" s="152"/>
      <c r="G2920" s="152"/>
      <c r="H2920" s="152" t="e">
        <f t="shared" si="532"/>
        <v>#N/A</v>
      </c>
      <c r="I2920" s="152"/>
      <c r="J2920" s="152" t="e">
        <f t="shared" si="533"/>
        <v>#N/A</v>
      </c>
      <c r="K2920" s="152"/>
      <c r="L2920" s="152"/>
      <c r="M2920" s="152"/>
      <c r="N2920" s="152"/>
      <c r="O2920" s="152"/>
      <c r="P2920" s="152"/>
      <c r="Q2920" s="152"/>
      <c r="R2920" s="152"/>
      <c r="S2920" s="152"/>
      <c r="T2920" s="153" cm="1">
        <f t="array" ref="T2920">MATCH(1,(TDU_Info!$C$5:$C$111=$T$6)*(TDU_Info!$B$5:$B$111&lt;=$B2920),0)</f>
        <v>79</v>
      </c>
      <c r="U2920" s="152">
        <f>100*(INDEX(TDU_Info!$E$5:$E$111,$T2920)/T$11+INDEX(TDU_Info!$F$5:$F$111,$T2920))</f>
        <v>5.5088999999999988</v>
      </c>
      <c r="V2920" s="152">
        <v>5.4630000000000001</v>
      </c>
      <c r="W2920" s="152">
        <v>4.99</v>
      </c>
      <c r="X2920" s="152">
        <v>7.1</v>
      </c>
      <c r="Y2920" s="152">
        <v>7.3319999999999999</v>
      </c>
      <c r="Z2920" s="152">
        <v>5.694</v>
      </c>
      <c r="AA2920" s="152">
        <v>5.194</v>
      </c>
      <c r="AB2920" s="152">
        <v>7.3</v>
      </c>
      <c r="AC2920" s="152">
        <v>7.4550000000000001</v>
      </c>
      <c r="AD2920" s="152">
        <v>5.4409999999999998</v>
      </c>
      <c r="AE2920" s="152">
        <v>4.7949999999999999</v>
      </c>
      <c r="AF2920" s="152">
        <v>7.1</v>
      </c>
      <c r="AG2920" s="152">
        <v>7.3319999999999999</v>
      </c>
      <c r="AH2920" s="152">
        <v>5.6719999999999997</v>
      </c>
      <c r="AI2920" s="152">
        <v>4.9969999999999999</v>
      </c>
      <c r="AJ2920" s="152">
        <v>7.3</v>
      </c>
      <c r="AK2920" s="152">
        <v>7.4550000000000001</v>
      </c>
      <c r="AL2920" s="152" t="e">
        <f t="shared" si="534"/>
        <v>#N/A</v>
      </c>
      <c r="AM2920" s="152" t="e">
        <f t="shared" si="535"/>
        <v>#N/A</v>
      </c>
      <c r="AN2920" s="152" t="e">
        <f>NA()</f>
        <v>#N/A</v>
      </c>
      <c r="AO2920" s="152" t="e">
        <f>NA()</f>
        <v>#N/A</v>
      </c>
      <c r="AP2920" s="152">
        <f t="shared" si="510"/>
        <v>6.7711000000000006</v>
      </c>
      <c r="AQ2920" s="152"/>
      <c r="AR2920" s="152"/>
      <c r="AS2920" s="153">
        <f t="shared" si="538"/>
        <v>348</v>
      </c>
      <c r="AT2920" s="153">
        <f t="shared" si="523"/>
        <v>1</v>
      </c>
      <c r="AU2920" s="153">
        <f t="shared" si="524"/>
        <v>0</v>
      </c>
      <c r="AV2920" s="153">
        <f t="shared" si="525"/>
        <v>0</v>
      </c>
      <c r="BA2920">
        <f t="shared" si="539"/>
        <v>13</v>
      </c>
    </row>
    <row r="2921" spans="2:53" x14ac:dyDescent="0.25">
      <c r="B2921" s="155">
        <f t="shared" ref="B2921:B3175" si="540">B2920+1</f>
        <v>45640.999305555553</v>
      </c>
      <c r="C2921" s="155">
        <f t="shared" si="528"/>
        <v>45640.999305555553</v>
      </c>
      <c r="D2921" s="152">
        <f t="shared" si="531"/>
        <v>7.032</v>
      </c>
      <c r="E2921" s="152"/>
      <c r="F2921" s="152"/>
      <c r="G2921" s="152"/>
      <c r="H2921" s="152" t="e">
        <f t="shared" si="532"/>
        <v>#N/A</v>
      </c>
      <c r="I2921" s="152"/>
      <c r="J2921" s="152" t="e">
        <f t="shared" si="533"/>
        <v>#N/A</v>
      </c>
      <c r="K2921" s="152"/>
      <c r="L2921" s="152"/>
      <c r="M2921" s="152"/>
      <c r="N2921" s="152"/>
      <c r="O2921" s="152"/>
      <c r="P2921" s="152"/>
      <c r="Q2921" s="152"/>
      <c r="R2921" s="152"/>
      <c r="S2921" s="152"/>
      <c r="T2921" s="153" cm="1">
        <f t="array" ref="T2921">MATCH(1,(TDU_Info!$C$5:$C$111=$T$6)*(TDU_Info!$B$5:$B$111&lt;=$B2921),0)</f>
        <v>79</v>
      </c>
      <c r="U2921" s="152">
        <f>100*(INDEX(TDU_Info!$E$5:$E$111,$T2921)/T$11+INDEX(TDU_Info!$F$5:$F$111,$T2921))</f>
        <v>5.5088999999999988</v>
      </c>
      <c r="V2921" s="152">
        <v>5.3630000000000004</v>
      </c>
      <c r="W2921" s="152">
        <v>5.39</v>
      </c>
      <c r="X2921" s="152">
        <v>7.032</v>
      </c>
      <c r="Y2921" s="152">
        <v>7.2320000000000002</v>
      </c>
      <c r="Z2921" s="152">
        <v>5.4939999999999998</v>
      </c>
      <c r="AA2921" s="152">
        <v>5.5419999999999998</v>
      </c>
      <c r="AB2921" s="152">
        <v>7.2549999999999999</v>
      </c>
      <c r="AC2921" s="152">
        <v>7.4550000000000001</v>
      </c>
      <c r="AD2921" s="152">
        <v>5.3410000000000002</v>
      </c>
      <c r="AE2921" s="152">
        <v>5.1950000000000003</v>
      </c>
      <c r="AF2921" s="152">
        <v>7.032</v>
      </c>
      <c r="AG2921" s="152">
        <v>7.2320000000000002</v>
      </c>
      <c r="AH2921" s="152">
        <v>5.4720000000000004</v>
      </c>
      <c r="AI2921" s="152">
        <v>5.4960000000000004</v>
      </c>
      <c r="AJ2921" s="152">
        <v>7.2549999999999999</v>
      </c>
      <c r="AK2921" s="152">
        <v>7.4550000000000001</v>
      </c>
      <c r="AL2921" s="152" t="e">
        <f t="shared" si="534"/>
        <v>#N/A</v>
      </c>
      <c r="AM2921" s="152" t="e">
        <f t="shared" si="535"/>
        <v>#N/A</v>
      </c>
      <c r="AN2921" s="152" t="e">
        <f>NA()</f>
        <v>#N/A</v>
      </c>
      <c r="AO2921" s="152" t="e">
        <f>NA()</f>
        <v>#N/A</v>
      </c>
      <c r="AP2921" s="152">
        <f t="shared" si="510"/>
        <v>6.7711000000000006</v>
      </c>
      <c r="AQ2921" s="152"/>
      <c r="AR2921" s="152"/>
      <c r="AS2921" s="153">
        <f t="shared" si="538"/>
        <v>349</v>
      </c>
      <c r="AT2921" s="153">
        <f t="shared" si="523"/>
        <v>1</v>
      </c>
      <c r="AU2921" s="153">
        <f t="shared" si="524"/>
        <v>0</v>
      </c>
      <c r="AV2921" s="153">
        <f t="shared" si="525"/>
        <v>0</v>
      </c>
      <c r="BA2921">
        <f t="shared" si="539"/>
        <v>14</v>
      </c>
    </row>
    <row r="2922" spans="2:53" x14ac:dyDescent="0.25">
      <c r="B2922" s="155">
        <f t="shared" si="540"/>
        <v>45641.999305555553</v>
      </c>
      <c r="C2922" s="155">
        <f t="shared" si="528"/>
        <v>45641.999305555553</v>
      </c>
      <c r="D2922" s="152">
        <f t="shared" si="531"/>
        <v>7.032</v>
      </c>
      <c r="E2922" s="152"/>
      <c r="F2922" s="152"/>
      <c r="G2922" s="152"/>
      <c r="H2922" s="152" t="e">
        <f t="shared" si="532"/>
        <v>#N/A</v>
      </c>
      <c r="I2922" s="152"/>
      <c r="J2922" s="152" t="e">
        <f t="shared" si="533"/>
        <v>#N/A</v>
      </c>
      <c r="K2922" s="152"/>
      <c r="L2922" s="152"/>
      <c r="M2922" s="152"/>
      <c r="N2922" s="152"/>
      <c r="O2922" s="152"/>
      <c r="P2922" s="152"/>
      <c r="Q2922" s="152"/>
      <c r="R2922" s="152"/>
      <c r="S2922" s="152"/>
      <c r="T2922" s="153" cm="1">
        <f t="array" ref="T2922">MATCH(1,(TDU_Info!$C$5:$C$111=$T$6)*(TDU_Info!$B$5:$B$111&lt;=$B2922),0)</f>
        <v>79</v>
      </c>
      <c r="U2922" s="152">
        <f>100*(INDEX(TDU_Info!$E$5:$E$111,$T2922)/T$11+INDEX(TDU_Info!$F$5:$F$111,$T2922))</f>
        <v>5.5088999999999988</v>
      </c>
      <c r="V2922" s="152">
        <v>5.3630000000000004</v>
      </c>
      <c r="W2922" s="152">
        <v>5.39</v>
      </c>
      <c r="X2922" s="152">
        <v>7.032</v>
      </c>
      <c r="Y2922" s="152">
        <v>7.2320000000000002</v>
      </c>
      <c r="Z2922" s="152">
        <v>5.4939999999999998</v>
      </c>
      <c r="AA2922" s="152">
        <v>5.5419999999999998</v>
      </c>
      <c r="AB2922" s="152">
        <v>7.2549999999999999</v>
      </c>
      <c r="AC2922" s="152">
        <v>7.4550000000000001</v>
      </c>
      <c r="AD2922" s="152">
        <v>5.3410000000000002</v>
      </c>
      <c r="AE2922" s="152">
        <v>5.1950000000000003</v>
      </c>
      <c r="AF2922" s="152">
        <v>7.032</v>
      </c>
      <c r="AG2922" s="152">
        <v>7.2320000000000002</v>
      </c>
      <c r="AH2922" s="152">
        <v>5.4720000000000004</v>
      </c>
      <c r="AI2922" s="152">
        <v>5.4960000000000004</v>
      </c>
      <c r="AJ2922" s="152">
        <v>7.2549999999999999</v>
      </c>
      <c r="AK2922" s="152">
        <v>7.4550000000000001</v>
      </c>
      <c r="AL2922" s="152" t="e">
        <f t="shared" si="534"/>
        <v>#N/A</v>
      </c>
      <c r="AM2922" s="152" t="e">
        <f t="shared" si="535"/>
        <v>#N/A</v>
      </c>
      <c r="AN2922" s="152" t="e">
        <f>NA()</f>
        <v>#N/A</v>
      </c>
      <c r="AO2922" s="152" t="e">
        <f>NA()</f>
        <v>#N/A</v>
      </c>
      <c r="AP2922" s="152">
        <f t="shared" si="510"/>
        <v>6.7711000000000006</v>
      </c>
      <c r="AQ2922" s="152"/>
      <c r="AR2922" s="152"/>
      <c r="AS2922" s="153">
        <f t="shared" si="538"/>
        <v>350</v>
      </c>
      <c r="AT2922" s="153">
        <f t="shared" si="523"/>
        <v>1</v>
      </c>
      <c r="AU2922" s="153">
        <f t="shared" si="524"/>
        <v>0</v>
      </c>
      <c r="AV2922" s="153">
        <f t="shared" si="525"/>
        <v>0</v>
      </c>
      <c r="BA2922">
        <f t="shared" si="539"/>
        <v>15</v>
      </c>
    </row>
    <row r="2923" spans="2:53" x14ac:dyDescent="0.25">
      <c r="B2923" s="155">
        <f t="shared" si="540"/>
        <v>45642.999305555553</v>
      </c>
      <c r="C2923" s="155">
        <f t="shared" si="528"/>
        <v>45642.999305555553</v>
      </c>
      <c r="D2923" s="152">
        <f t="shared" si="531"/>
        <v>7.032</v>
      </c>
      <c r="E2923" s="152"/>
      <c r="F2923" s="152"/>
      <c r="G2923" s="152"/>
      <c r="H2923" s="152" t="e">
        <f t="shared" si="532"/>
        <v>#N/A</v>
      </c>
      <c r="I2923" s="152"/>
      <c r="J2923" s="152" t="e">
        <f t="shared" si="533"/>
        <v>#N/A</v>
      </c>
      <c r="K2923" s="152"/>
      <c r="L2923" s="152"/>
      <c r="M2923" s="152"/>
      <c r="N2923" s="152"/>
      <c r="O2923" s="152"/>
      <c r="P2923" s="152"/>
      <c r="Q2923" s="152"/>
      <c r="R2923" s="152"/>
      <c r="S2923" s="152"/>
      <c r="T2923" s="153" cm="1">
        <f t="array" ref="T2923">MATCH(1,(TDU_Info!$C$5:$C$111=$T$6)*(TDU_Info!$B$5:$B$111&lt;=$B2923),0)</f>
        <v>79</v>
      </c>
      <c r="U2923" s="152">
        <f>100*(INDEX(TDU_Info!$E$5:$E$111,$T2923)/T$11+INDEX(TDU_Info!$F$5:$F$111,$T2923))</f>
        <v>5.5088999999999988</v>
      </c>
      <c r="V2923" s="152">
        <v>5.3879999999999999</v>
      </c>
      <c r="W2923" s="152">
        <v>5.35</v>
      </c>
      <c r="X2923" s="152">
        <v>7.032</v>
      </c>
      <c r="Y2923" s="152">
        <v>7.2320000000000002</v>
      </c>
      <c r="Z2923" s="152">
        <v>5.5209999999999999</v>
      </c>
      <c r="AA2923" s="152">
        <v>5.516</v>
      </c>
      <c r="AB2923" s="152">
        <v>7.2549999999999999</v>
      </c>
      <c r="AC2923" s="152">
        <v>7.4550000000000001</v>
      </c>
      <c r="AD2923" s="152">
        <v>5.3540000000000001</v>
      </c>
      <c r="AE2923" s="152">
        <v>5.1749999999999998</v>
      </c>
      <c r="AF2923" s="152">
        <v>7.032</v>
      </c>
      <c r="AG2923" s="152">
        <v>7.2320000000000002</v>
      </c>
      <c r="AH2923" s="152">
        <v>5.4850000000000003</v>
      </c>
      <c r="AI2923" s="152">
        <v>5.3760000000000003</v>
      </c>
      <c r="AJ2923" s="152">
        <v>7.2549999999999999</v>
      </c>
      <c r="AK2923" s="152">
        <v>7.4550000000000001</v>
      </c>
      <c r="AL2923" s="152" t="e">
        <f t="shared" si="534"/>
        <v>#N/A</v>
      </c>
      <c r="AM2923" s="152" t="e">
        <f t="shared" si="535"/>
        <v>#N/A</v>
      </c>
      <c r="AN2923" s="152" t="e">
        <f>NA()</f>
        <v>#N/A</v>
      </c>
      <c r="AO2923" s="152" t="e">
        <f>NA()</f>
        <v>#N/A</v>
      </c>
      <c r="AP2923" s="152">
        <f t="shared" si="510"/>
        <v>6.7711000000000006</v>
      </c>
      <c r="AQ2923" s="152"/>
      <c r="AR2923" s="152"/>
      <c r="AS2923" s="153">
        <f t="shared" si="538"/>
        <v>351</v>
      </c>
      <c r="AT2923" s="153">
        <f t="shared" si="523"/>
        <v>1</v>
      </c>
      <c r="AU2923" s="153">
        <f t="shared" si="524"/>
        <v>0</v>
      </c>
      <c r="AV2923" s="153">
        <f t="shared" si="525"/>
        <v>0</v>
      </c>
      <c r="BA2923">
        <f t="shared" si="539"/>
        <v>16</v>
      </c>
    </row>
    <row r="2924" spans="2:53" x14ac:dyDescent="0.25">
      <c r="B2924" s="155">
        <f t="shared" si="540"/>
        <v>45643.999305555553</v>
      </c>
      <c r="C2924" s="155">
        <f t="shared" si="528"/>
        <v>45643.999305555553</v>
      </c>
      <c r="D2924" s="152">
        <f t="shared" si="531"/>
        <v>7.032</v>
      </c>
      <c r="E2924" s="152"/>
      <c r="F2924" s="152"/>
      <c r="G2924" s="152"/>
      <c r="H2924" s="152" t="e">
        <f t="shared" si="532"/>
        <v>#N/A</v>
      </c>
      <c r="I2924" s="152"/>
      <c r="J2924" s="152" t="e">
        <f t="shared" si="533"/>
        <v>#N/A</v>
      </c>
      <c r="K2924" s="152"/>
      <c r="L2924" s="152"/>
      <c r="M2924" s="152"/>
      <c r="N2924" s="152"/>
      <c r="O2924" s="152"/>
      <c r="P2924" s="152"/>
      <c r="Q2924" s="152"/>
      <c r="R2924" s="152"/>
      <c r="S2924" s="152"/>
      <c r="T2924" s="153" cm="1">
        <f t="array" ref="T2924">MATCH(1,(TDU_Info!$C$5:$C$111=$T$6)*(TDU_Info!$B$5:$B$111&lt;=$B2924),0)</f>
        <v>79</v>
      </c>
      <c r="U2924" s="152">
        <f>100*(INDEX(TDU_Info!$E$5:$E$111,$T2924)/T$11+INDEX(TDU_Info!$F$5:$F$111,$T2924))</f>
        <v>5.5088999999999988</v>
      </c>
      <c r="V2924" s="152">
        <v>5.3879999999999999</v>
      </c>
      <c r="W2924" s="152">
        <v>5.35</v>
      </c>
      <c r="X2924" s="152">
        <v>7.032</v>
      </c>
      <c r="Y2924" s="152">
        <v>7.2320000000000002</v>
      </c>
      <c r="Z2924" s="152">
        <v>5.5209999999999999</v>
      </c>
      <c r="AA2924" s="152">
        <v>5.516</v>
      </c>
      <c r="AB2924" s="152">
        <v>7.2549999999999999</v>
      </c>
      <c r="AC2924" s="152">
        <v>7.4550000000000001</v>
      </c>
      <c r="AD2924" s="152">
        <v>5.3540000000000001</v>
      </c>
      <c r="AE2924" s="152">
        <v>5.1749999999999998</v>
      </c>
      <c r="AF2924" s="152">
        <v>7.032</v>
      </c>
      <c r="AG2924" s="152">
        <v>7.2320000000000002</v>
      </c>
      <c r="AH2924" s="152">
        <v>5.4850000000000003</v>
      </c>
      <c r="AI2924" s="152">
        <v>5.3760000000000003</v>
      </c>
      <c r="AJ2924" s="152">
        <v>7.2549999999999999</v>
      </c>
      <c r="AK2924" s="152">
        <v>7.4550000000000001</v>
      </c>
      <c r="AL2924" s="152" t="e">
        <f t="shared" si="534"/>
        <v>#N/A</v>
      </c>
      <c r="AM2924" s="152" t="e">
        <f t="shared" si="535"/>
        <v>#N/A</v>
      </c>
      <c r="AN2924" s="152" t="e">
        <f>NA()</f>
        <v>#N/A</v>
      </c>
      <c r="AO2924" s="152" t="e">
        <f>NA()</f>
        <v>#N/A</v>
      </c>
      <c r="AP2924" s="152">
        <f t="shared" si="510"/>
        <v>6.7711000000000006</v>
      </c>
      <c r="AQ2924" s="152"/>
      <c r="AR2924" s="152"/>
      <c r="AS2924" s="153">
        <f t="shared" si="538"/>
        <v>352</v>
      </c>
      <c r="AT2924" s="153">
        <f t="shared" si="523"/>
        <v>1</v>
      </c>
      <c r="AU2924" s="153">
        <f t="shared" si="524"/>
        <v>0</v>
      </c>
      <c r="AV2924" s="153">
        <f t="shared" si="525"/>
        <v>0</v>
      </c>
      <c r="BA2924">
        <f t="shared" si="539"/>
        <v>17</v>
      </c>
    </row>
    <row r="2925" spans="2:53" x14ac:dyDescent="0.25">
      <c r="B2925" s="155">
        <f t="shared" si="540"/>
        <v>45644.999305555553</v>
      </c>
      <c r="C2925" s="155">
        <f t="shared" si="528"/>
        <v>45644.999305555553</v>
      </c>
      <c r="D2925" s="152">
        <f t="shared" si="531"/>
        <v>7.1</v>
      </c>
      <c r="E2925" s="152"/>
      <c r="F2925" s="152"/>
      <c r="G2925" s="152"/>
      <c r="H2925" s="152" t="e">
        <f t="shared" si="532"/>
        <v>#N/A</v>
      </c>
      <c r="I2925" s="152"/>
      <c r="J2925" s="152" t="e">
        <f t="shared" si="533"/>
        <v>#N/A</v>
      </c>
      <c r="K2925" s="152"/>
      <c r="L2925" s="152"/>
      <c r="M2925" s="152"/>
      <c r="N2925" s="152"/>
      <c r="O2925" s="152"/>
      <c r="P2925" s="152"/>
      <c r="Q2925" s="152"/>
      <c r="R2925" s="152"/>
      <c r="S2925" s="152"/>
      <c r="T2925" s="153" cm="1">
        <f t="array" ref="T2925">MATCH(1,(TDU_Info!$C$5:$C$111=$T$6)*(TDU_Info!$B$5:$B$111&lt;=$B2925),0)</f>
        <v>79</v>
      </c>
      <c r="U2925" s="152">
        <f>100*(INDEX(TDU_Info!$E$5:$E$111,$T2925)/T$11+INDEX(TDU_Info!$F$5:$F$111,$T2925))</f>
        <v>5.5088999999999988</v>
      </c>
      <c r="V2925" s="152">
        <v>5.3879999999999999</v>
      </c>
      <c r="W2925" s="152">
        <v>5.335</v>
      </c>
      <c r="X2925" s="152">
        <v>7.1</v>
      </c>
      <c r="Y2925" s="152">
        <v>7.3319999999999999</v>
      </c>
      <c r="Z2925" s="152">
        <v>5.5209999999999999</v>
      </c>
      <c r="AA2925" s="152">
        <v>5.5090000000000003</v>
      </c>
      <c r="AB2925" s="152">
        <v>7.2549999999999999</v>
      </c>
      <c r="AC2925" s="152">
        <v>7.4550000000000001</v>
      </c>
      <c r="AD2925" s="152">
        <v>5.3540000000000001</v>
      </c>
      <c r="AE2925" s="152">
        <v>5.1749999999999998</v>
      </c>
      <c r="AF2925" s="152">
        <v>7.1</v>
      </c>
      <c r="AG2925" s="152">
        <v>7.3319999999999999</v>
      </c>
      <c r="AH2925" s="152">
        <v>5.4850000000000003</v>
      </c>
      <c r="AI2925" s="152">
        <v>5.3760000000000003</v>
      </c>
      <c r="AJ2925" s="152">
        <v>7.2549999999999999</v>
      </c>
      <c r="AK2925" s="152">
        <v>7.4550000000000001</v>
      </c>
      <c r="AL2925" s="152" t="e">
        <f t="shared" si="534"/>
        <v>#N/A</v>
      </c>
      <c r="AM2925" s="152" t="e">
        <f t="shared" si="535"/>
        <v>#N/A</v>
      </c>
      <c r="AN2925" s="152" t="e">
        <f>NA()</f>
        <v>#N/A</v>
      </c>
      <c r="AO2925" s="152" t="e">
        <f>NA()</f>
        <v>#N/A</v>
      </c>
      <c r="AP2925" s="152">
        <f t="shared" si="510"/>
        <v>6.7711000000000006</v>
      </c>
      <c r="AQ2925" s="152"/>
      <c r="AR2925" s="152"/>
      <c r="AS2925" s="153">
        <f t="shared" si="538"/>
        <v>353</v>
      </c>
      <c r="AT2925" s="153">
        <f t="shared" si="523"/>
        <v>1</v>
      </c>
      <c r="AU2925" s="153">
        <f t="shared" si="524"/>
        <v>0</v>
      </c>
      <c r="AV2925" s="153">
        <f t="shared" si="525"/>
        <v>0</v>
      </c>
      <c r="BA2925">
        <f t="shared" si="539"/>
        <v>18</v>
      </c>
    </row>
    <row r="2926" spans="2:53" x14ac:dyDescent="0.25">
      <c r="B2926" s="155">
        <f t="shared" si="540"/>
        <v>45645.999305555553</v>
      </c>
      <c r="C2926" s="155">
        <f t="shared" si="528"/>
        <v>45645.999305555553</v>
      </c>
      <c r="D2926" s="152">
        <f t="shared" si="531"/>
        <v>7.1</v>
      </c>
      <c r="E2926" s="152"/>
      <c r="F2926" s="152"/>
      <c r="G2926" s="152"/>
      <c r="H2926" s="152" t="e">
        <f t="shared" si="532"/>
        <v>#N/A</v>
      </c>
      <c r="I2926" s="152"/>
      <c r="J2926" s="152" t="e">
        <f t="shared" si="533"/>
        <v>#N/A</v>
      </c>
      <c r="K2926" s="152"/>
      <c r="L2926" s="152"/>
      <c r="M2926" s="152"/>
      <c r="N2926" s="152"/>
      <c r="O2926" s="152"/>
      <c r="P2926" s="152"/>
      <c r="Q2926" s="152"/>
      <c r="R2926" s="152"/>
      <c r="S2926" s="152"/>
      <c r="T2926" s="153" cm="1">
        <f t="array" ref="T2926">MATCH(1,(TDU_Info!$C$5:$C$111=$T$6)*(TDU_Info!$B$5:$B$111&lt;=$B2926),0)</f>
        <v>79</v>
      </c>
      <c r="U2926" s="152">
        <f>100*(INDEX(TDU_Info!$E$5:$E$111,$T2926)/T$11+INDEX(TDU_Info!$F$5:$F$111,$T2926))</f>
        <v>5.5088999999999988</v>
      </c>
      <c r="V2926" s="152">
        <v>5.3879999999999999</v>
      </c>
      <c r="W2926" s="152">
        <v>5.335</v>
      </c>
      <c r="X2926" s="152">
        <v>7.1</v>
      </c>
      <c r="Y2926" s="152">
        <v>7.3319999999999999</v>
      </c>
      <c r="Z2926" s="152">
        <v>5.5209999999999999</v>
      </c>
      <c r="AA2926" s="152">
        <v>5.5090000000000003</v>
      </c>
      <c r="AB2926" s="152">
        <v>7.2549999999999999</v>
      </c>
      <c r="AC2926" s="152">
        <v>7.4550000000000001</v>
      </c>
      <c r="AD2926" s="152">
        <v>5.3540000000000001</v>
      </c>
      <c r="AE2926" s="152">
        <v>5.1749999999999998</v>
      </c>
      <c r="AF2926" s="152">
        <v>7.1</v>
      </c>
      <c r="AG2926" s="152">
        <v>7.3319999999999999</v>
      </c>
      <c r="AH2926" s="152">
        <v>5.4850000000000003</v>
      </c>
      <c r="AI2926" s="152">
        <v>5.3760000000000003</v>
      </c>
      <c r="AJ2926" s="152">
        <v>7.2549999999999999</v>
      </c>
      <c r="AK2926" s="152">
        <v>7.4550000000000001</v>
      </c>
      <c r="AL2926" s="152" t="e">
        <f t="shared" si="534"/>
        <v>#N/A</v>
      </c>
      <c r="AM2926" s="152" t="e">
        <f t="shared" si="535"/>
        <v>#N/A</v>
      </c>
      <c r="AN2926" s="152" t="e">
        <f>NA()</f>
        <v>#N/A</v>
      </c>
      <c r="AO2926" s="152" t="e">
        <f>NA()</f>
        <v>#N/A</v>
      </c>
      <c r="AP2926" s="152">
        <f t="shared" si="510"/>
        <v>6.7711000000000006</v>
      </c>
      <c r="AQ2926" s="152"/>
      <c r="AR2926" s="152"/>
      <c r="AS2926" s="153">
        <f t="shared" si="538"/>
        <v>354</v>
      </c>
      <c r="AT2926" s="153">
        <f t="shared" si="523"/>
        <v>1</v>
      </c>
      <c r="AU2926" s="153">
        <f t="shared" si="524"/>
        <v>0</v>
      </c>
      <c r="AV2926" s="153">
        <f t="shared" si="525"/>
        <v>0</v>
      </c>
      <c r="BA2926">
        <f t="shared" si="539"/>
        <v>19</v>
      </c>
    </row>
    <row r="2927" spans="2:53" x14ac:dyDescent="0.25">
      <c r="B2927" s="155">
        <f t="shared" si="540"/>
        <v>45646.999305555553</v>
      </c>
      <c r="C2927" s="155">
        <f t="shared" si="528"/>
        <v>45646.999305555553</v>
      </c>
      <c r="D2927" s="152">
        <f t="shared" si="531"/>
        <v>7.1</v>
      </c>
      <c r="E2927" s="152"/>
      <c r="F2927" s="152"/>
      <c r="G2927" s="152"/>
      <c r="H2927" s="152" t="e">
        <f t="shared" si="532"/>
        <v>#N/A</v>
      </c>
      <c r="I2927" s="152"/>
      <c r="J2927" s="152" t="e">
        <f t="shared" si="533"/>
        <v>#N/A</v>
      </c>
      <c r="K2927" s="152"/>
      <c r="L2927" s="152"/>
      <c r="M2927" s="152"/>
      <c r="N2927" s="152"/>
      <c r="O2927" s="152"/>
      <c r="P2927" s="152"/>
      <c r="Q2927" s="152"/>
      <c r="R2927" s="152"/>
      <c r="S2927" s="152"/>
      <c r="T2927" s="153" cm="1">
        <f t="array" ref="T2927">MATCH(1,(TDU_Info!$C$5:$C$111=$T$6)*(TDU_Info!$B$5:$B$111&lt;=$B2927),0)</f>
        <v>79</v>
      </c>
      <c r="U2927" s="152">
        <f>100*(INDEX(TDU_Info!$E$5:$E$111,$T2927)/T$11+INDEX(TDU_Info!$F$5:$F$111,$T2927))</f>
        <v>5.5088999999999988</v>
      </c>
      <c r="V2927" s="152">
        <v>5.3879999999999999</v>
      </c>
      <c r="W2927" s="152">
        <v>5.335</v>
      </c>
      <c r="X2927" s="152">
        <v>7.1</v>
      </c>
      <c r="Y2927" s="152">
        <v>7.3319999999999999</v>
      </c>
      <c r="Z2927" s="152">
        <v>5.5209999999999999</v>
      </c>
      <c r="AA2927" s="152">
        <v>5.5090000000000003</v>
      </c>
      <c r="AB2927" s="152">
        <v>7.2549999999999999</v>
      </c>
      <c r="AC2927" s="152">
        <v>7.4550000000000001</v>
      </c>
      <c r="AD2927" s="152">
        <v>5.3540000000000001</v>
      </c>
      <c r="AE2927" s="152">
        <v>5.1749999999999998</v>
      </c>
      <c r="AF2927" s="152">
        <v>7.1</v>
      </c>
      <c r="AG2927" s="152">
        <v>7.3319999999999999</v>
      </c>
      <c r="AH2927" s="152">
        <v>5.4850000000000003</v>
      </c>
      <c r="AI2927" s="152">
        <v>5.3760000000000003</v>
      </c>
      <c r="AJ2927" s="152">
        <v>7.2549999999999999</v>
      </c>
      <c r="AK2927" s="152">
        <v>7.4550000000000001</v>
      </c>
      <c r="AL2927" s="152" t="e">
        <f t="shared" si="534"/>
        <v>#N/A</v>
      </c>
      <c r="AM2927" s="152" t="e">
        <f t="shared" si="535"/>
        <v>#N/A</v>
      </c>
      <c r="AN2927" s="152" t="e">
        <f>NA()</f>
        <v>#N/A</v>
      </c>
      <c r="AO2927" s="152" t="e">
        <f>NA()</f>
        <v>#N/A</v>
      </c>
      <c r="AP2927" s="152">
        <f t="shared" si="510"/>
        <v>6.7711000000000006</v>
      </c>
      <c r="AQ2927" s="152"/>
      <c r="AR2927" s="152"/>
      <c r="AS2927" s="153">
        <f t="shared" si="538"/>
        <v>355</v>
      </c>
      <c r="AT2927" s="153">
        <f t="shared" si="523"/>
        <v>1</v>
      </c>
      <c r="AU2927" s="153">
        <f t="shared" si="524"/>
        <v>0</v>
      </c>
      <c r="AV2927" s="153">
        <f t="shared" si="525"/>
        <v>0</v>
      </c>
      <c r="BA2927">
        <f t="shared" si="539"/>
        <v>20</v>
      </c>
    </row>
    <row r="2928" spans="2:53" x14ac:dyDescent="0.25">
      <c r="B2928" s="155">
        <f t="shared" si="540"/>
        <v>45647.999305555553</v>
      </c>
      <c r="C2928" s="155">
        <f t="shared" si="528"/>
        <v>45647.999305555553</v>
      </c>
      <c r="D2928" s="152">
        <f t="shared" si="531"/>
        <v>7.1</v>
      </c>
      <c r="E2928" s="152"/>
      <c r="F2928" s="152"/>
      <c r="G2928" s="152"/>
      <c r="H2928" s="152" t="e">
        <f t="shared" si="532"/>
        <v>#N/A</v>
      </c>
      <c r="I2928" s="152"/>
      <c r="J2928" s="152" t="e">
        <f t="shared" si="533"/>
        <v>#N/A</v>
      </c>
      <c r="K2928" s="152"/>
      <c r="L2928" s="152"/>
      <c r="M2928" s="152"/>
      <c r="N2928" s="152"/>
      <c r="O2928" s="152"/>
      <c r="P2928" s="152"/>
      <c r="Q2928" s="152"/>
      <c r="R2928" s="152"/>
      <c r="S2928" s="152"/>
      <c r="T2928" s="153" cm="1">
        <f t="array" ref="T2928">MATCH(1,(TDU_Info!$C$5:$C$111=$T$6)*(TDU_Info!$B$5:$B$111&lt;=$B2928),0)</f>
        <v>79</v>
      </c>
      <c r="U2928" s="152">
        <f>100*(INDEX(TDU_Info!$E$5:$E$111,$T2928)/T$11+INDEX(TDU_Info!$F$5:$F$111,$T2928))</f>
        <v>5.5088999999999988</v>
      </c>
      <c r="V2928" s="152">
        <v>5.4880000000000004</v>
      </c>
      <c r="W2928" s="152">
        <v>5.2489999999999997</v>
      </c>
      <c r="X2928" s="152">
        <v>7.1</v>
      </c>
      <c r="Y2928" s="152">
        <v>7.3319999999999999</v>
      </c>
      <c r="Z2928" s="152">
        <v>5.7210000000000001</v>
      </c>
      <c r="AA2928" s="152">
        <v>5.452</v>
      </c>
      <c r="AB2928" s="152">
        <v>7.3550000000000004</v>
      </c>
      <c r="AC2928" s="152">
        <v>7.5549999999999997</v>
      </c>
      <c r="AD2928" s="152">
        <v>5.4539999999999997</v>
      </c>
      <c r="AE2928" s="152">
        <v>5.0750000000000002</v>
      </c>
      <c r="AF2928" s="152">
        <v>7.1</v>
      </c>
      <c r="AG2928" s="152">
        <v>7.3319999999999999</v>
      </c>
      <c r="AH2928" s="152">
        <v>5.6849999999999996</v>
      </c>
      <c r="AI2928" s="152">
        <v>5.2759999999999998</v>
      </c>
      <c r="AJ2928" s="152">
        <v>7.3550000000000004</v>
      </c>
      <c r="AK2928" s="152">
        <v>7.5549999999999997</v>
      </c>
      <c r="AL2928" s="152" t="e">
        <f t="shared" si="534"/>
        <v>#N/A</v>
      </c>
      <c r="AM2928" s="152" t="e">
        <f t="shared" si="535"/>
        <v>#N/A</v>
      </c>
      <c r="AN2928" s="152" t="e">
        <f>NA()</f>
        <v>#N/A</v>
      </c>
      <c r="AO2928" s="152" t="e">
        <f>NA()</f>
        <v>#N/A</v>
      </c>
      <c r="AP2928" s="152">
        <f t="shared" si="510"/>
        <v>6.7711000000000006</v>
      </c>
      <c r="AQ2928" s="152"/>
      <c r="AR2928" s="152"/>
      <c r="AS2928" s="153">
        <f t="shared" si="538"/>
        <v>356</v>
      </c>
      <c r="AT2928" s="153">
        <f t="shared" si="523"/>
        <v>1</v>
      </c>
      <c r="AU2928" s="153">
        <f t="shared" si="524"/>
        <v>0</v>
      </c>
      <c r="AV2928" s="153">
        <f t="shared" si="525"/>
        <v>0</v>
      </c>
      <c r="BA2928">
        <f t="shared" si="539"/>
        <v>21</v>
      </c>
    </row>
    <row r="2929" spans="2:53" x14ac:dyDescent="0.25">
      <c r="B2929" s="155">
        <f t="shared" si="540"/>
        <v>45648.999305555553</v>
      </c>
      <c r="C2929" s="155">
        <f t="shared" si="528"/>
        <v>45648.999305555553</v>
      </c>
      <c r="D2929" s="152">
        <f t="shared" si="531"/>
        <v>7.1</v>
      </c>
      <c r="E2929" s="152"/>
      <c r="F2929" s="152"/>
      <c r="G2929" s="152"/>
      <c r="H2929" s="152" t="e">
        <f t="shared" si="532"/>
        <v>#N/A</v>
      </c>
      <c r="I2929" s="152"/>
      <c r="J2929" s="152" t="e">
        <f t="shared" si="533"/>
        <v>#N/A</v>
      </c>
      <c r="K2929" s="152"/>
      <c r="L2929" s="152"/>
      <c r="M2929" s="152"/>
      <c r="N2929" s="152"/>
      <c r="O2929" s="152"/>
      <c r="P2929" s="152"/>
      <c r="Q2929" s="152"/>
      <c r="R2929" s="152"/>
      <c r="S2929" s="152"/>
      <c r="T2929" s="153" cm="1">
        <f t="array" ref="T2929">MATCH(1,(TDU_Info!$C$5:$C$111=$T$6)*(TDU_Info!$B$5:$B$111&lt;=$B2929),0)</f>
        <v>79</v>
      </c>
      <c r="U2929" s="152">
        <f>100*(INDEX(TDU_Info!$E$5:$E$111,$T2929)/T$11+INDEX(TDU_Info!$F$5:$F$111,$T2929))</f>
        <v>5.5088999999999988</v>
      </c>
      <c r="V2929" s="152">
        <v>5.4880000000000004</v>
      </c>
      <c r="W2929" s="152">
        <v>5.2489999999999997</v>
      </c>
      <c r="X2929" s="152">
        <v>7.1</v>
      </c>
      <c r="Y2929" s="152">
        <v>7.3319999999999999</v>
      </c>
      <c r="Z2929" s="152">
        <v>5.7210000000000001</v>
      </c>
      <c r="AA2929" s="152">
        <v>5.452</v>
      </c>
      <c r="AB2929" s="152">
        <v>7.3550000000000004</v>
      </c>
      <c r="AC2929" s="152">
        <v>7.5549999999999997</v>
      </c>
      <c r="AD2929" s="152">
        <v>5.4539999999999997</v>
      </c>
      <c r="AE2929" s="152">
        <v>5.0750000000000002</v>
      </c>
      <c r="AF2929" s="152">
        <v>7.1</v>
      </c>
      <c r="AG2929" s="152">
        <v>7.3319999999999999</v>
      </c>
      <c r="AH2929" s="152">
        <v>5.6849999999999996</v>
      </c>
      <c r="AI2929" s="152">
        <v>5.2759999999999998</v>
      </c>
      <c r="AJ2929" s="152">
        <v>7.3550000000000004</v>
      </c>
      <c r="AK2929" s="152">
        <v>7.5549999999999997</v>
      </c>
      <c r="AL2929" s="152" t="e">
        <f t="shared" si="534"/>
        <v>#N/A</v>
      </c>
      <c r="AM2929" s="152" t="e">
        <f t="shared" si="535"/>
        <v>#N/A</v>
      </c>
      <c r="AN2929" s="152" t="e">
        <f>NA()</f>
        <v>#N/A</v>
      </c>
      <c r="AO2929" s="152" t="e">
        <f>NA()</f>
        <v>#N/A</v>
      </c>
      <c r="AP2929" s="152">
        <f t="shared" si="510"/>
        <v>6.7711000000000006</v>
      </c>
      <c r="AQ2929" s="152"/>
      <c r="AR2929" s="152"/>
      <c r="AS2929" s="153">
        <f t="shared" si="538"/>
        <v>357</v>
      </c>
      <c r="AT2929" s="153">
        <f t="shared" si="523"/>
        <v>1</v>
      </c>
      <c r="AU2929" s="153">
        <f t="shared" si="524"/>
        <v>0</v>
      </c>
      <c r="AV2929" s="153">
        <f t="shared" si="525"/>
        <v>0</v>
      </c>
      <c r="BA2929">
        <f t="shared" si="539"/>
        <v>22</v>
      </c>
    </row>
    <row r="2930" spans="2:53" x14ac:dyDescent="0.25">
      <c r="B2930" s="155">
        <f t="shared" si="540"/>
        <v>45649.999305555553</v>
      </c>
      <c r="C2930" s="155">
        <f t="shared" si="528"/>
        <v>45649.999305555553</v>
      </c>
      <c r="D2930" s="152">
        <f t="shared" si="531"/>
        <v>7.1</v>
      </c>
      <c r="E2930" s="152"/>
      <c r="F2930" s="152"/>
      <c r="G2930" s="152"/>
      <c r="H2930" s="152" t="e">
        <f t="shared" si="532"/>
        <v>#N/A</v>
      </c>
      <c r="I2930" s="152"/>
      <c r="J2930" s="152" t="e">
        <f t="shared" si="533"/>
        <v>#N/A</v>
      </c>
      <c r="K2930" s="152"/>
      <c r="L2930" s="152"/>
      <c r="M2930" s="152"/>
      <c r="N2930" s="152"/>
      <c r="O2930" s="152"/>
      <c r="P2930" s="152"/>
      <c r="Q2930" s="152"/>
      <c r="R2930" s="152"/>
      <c r="S2930" s="152"/>
      <c r="T2930" s="153" cm="1">
        <f t="array" ref="T2930">MATCH(1,(TDU_Info!$C$5:$C$111=$T$6)*(TDU_Info!$B$5:$B$111&lt;=$B2930),0)</f>
        <v>79</v>
      </c>
      <c r="U2930" s="152">
        <f>100*(INDEX(TDU_Info!$E$5:$E$111,$T2930)/T$11+INDEX(TDU_Info!$F$5:$F$111,$T2930))</f>
        <v>5.5088999999999988</v>
      </c>
      <c r="V2930" s="152">
        <v>5.4880000000000004</v>
      </c>
      <c r="W2930" s="152">
        <v>5.2489999999999997</v>
      </c>
      <c r="X2930" s="152">
        <v>7.1</v>
      </c>
      <c r="Y2930" s="152">
        <v>7.3319999999999999</v>
      </c>
      <c r="Z2930" s="152">
        <v>5.7210000000000001</v>
      </c>
      <c r="AA2930" s="152">
        <v>5.452</v>
      </c>
      <c r="AB2930" s="152">
        <v>7.3550000000000004</v>
      </c>
      <c r="AC2930" s="152">
        <v>7.5549999999999997</v>
      </c>
      <c r="AD2930" s="152">
        <v>5.4539999999999997</v>
      </c>
      <c r="AE2930" s="152">
        <v>5.0750000000000002</v>
      </c>
      <c r="AF2930" s="152">
        <v>7.1</v>
      </c>
      <c r="AG2930" s="152">
        <v>7.3319999999999999</v>
      </c>
      <c r="AH2930" s="152">
        <v>5.6849999999999996</v>
      </c>
      <c r="AI2930" s="152">
        <v>5.2759999999999998</v>
      </c>
      <c r="AJ2930" s="152">
        <v>7.3550000000000004</v>
      </c>
      <c r="AK2930" s="152">
        <v>7.5549999999999997</v>
      </c>
      <c r="AL2930" s="152" t="e">
        <f t="shared" si="534"/>
        <v>#N/A</v>
      </c>
      <c r="AM2930" s="152" t="e">
        <f t="shared" si="535"/>
        <v>#N/A</v>
      </c>
      <c r="AN2930" s="152" t="e">
        <f>NA()</f>
        <v>#N/A</v>
      </c>
      <c r="AO2930" s="152" t="e">
        <f>NA()</f>
        <v>#N/A</v>
      </c>
      <c r="AP2930" s="152">
        <f t="shared" si="510"/>
        <v>6.7711000000000006</v>
      </c>
      <c r="AQ2930" s="152"/>
      <c r="AR2930" s="152"/>
      <c r="AS2930" s="153">
        <f t="shared" si="538"/>
        <v>358</v>
      </c>
      <c r="AT2930" s="153">
        <f t="shared" si="523"/>
        <v>1</v>
      </c>
      <c r="AU2930" s="153">
        <f t="shared" si="524"/>
        <v>0</v>
      </c>
      <c r="AV2930" s="153">
        <f t="shared" si="525"/>
        <v>0</v>
      </c>
      <c r="BA2930">
        <f t="shared" si="539"/>
        <v>23</v>
      </c>
    </row>
    <row r="2931" spans="2:53" x14ac:dyDescent="0.25">
      <c r="B2931" s="155">
        <f t="shared" si="540"/>
        <v>45650.999305555553</v>
      </c>
      <c r="C2931" s="155">
        <f t="shared" si="528"/>
        <v>45650.999305555553</v>
      </c>
      <c r="D2931" s="152">
        <f t="shared" si="531"/>
        <v>7.1</v>
      </c>
      <c r="E2931" s="152"/>
      <c r="F2931" s="152"/>
      <c r="G2931" s="152"/>
      <c r="H2931" s="152" t="e">
        <f t="shared" si="532"/>
        <v>#N/A</v>
      </c>
      <c r="I2931" s="152"/>
      <c r="J2931" s="152" t="e">
        <f t="shared" si="533"/>
        <v>#N/A</v>
      </c>
      <c r="K2931" s="152"/>
      <c r="L2931" s="152"/>
      <c r="M2931" s="152"/>
      <c r="N2931" s="152"/>
      <c r="O2931" s="152"/>
      <c r="P2931" s="152"/>
      <c r="Q2931" s="152"/>
      <c r="R2931" s="152"/>
      <c r="S2931" s="152"/>
      <c r="T2931" s="153" cm="1">
        <f t="array" ref="T2931">MATCH(1,(TDU_Info!$C$5:$C$111=$T$6)*(TDU_Info!$B$5:$B$111&lt;=$B2931),0)</f>
        <v>79</v>
      </c>
      <c r="U2931" s="152">
        <f>100*(INDEX(TDU_Info!$E$5:$E$111,$T2931)/T$11+INDEX(TDU_Info!$F$5:$F$111,$T2931))</f>
        <v>5.5088999999999988</v>
      </c>
      <c r="V2931" s="152">
        <v>5.4880000000000004</v>
      </c>
      <c r="W2931" s="152">
        <v>5.2489999999999997</v>
      </c>
      <c r="X2931" s="152">
        <v>7.1</v>
      </c>
      <c r="Y2931" s="152">
        <v>7.3319999999999999</v>
      </c>
      <c r="Z2931" s="152">
        <v>5.7210000000000001</v>
      </c>
      <c r="AA2931" s="152">
        <v>5.452</v>
      </c>
      <c r="AB2931" s="152">
        <v>7.3550000000000004</v>
      </c>
      <c r="AC2931" s="152">
        <v>7.5549999999999997</v>
      </c>
      <c r="AD2931" s="152">
        <v>5.4539999999999997</v>
      </c>
      <c r="AE2931" s="152">
        <v>5.0750000000000002</v>
      </c>
      <c r="AF2931" s="152">
        <v>7.1</v>
      </c>
      <c r="AG2931" s="152">
        <v>7.3319999999999999</v>
      </c>
      <c r="AH2931" s="152">
        <v>5.6849999999999996</v>
      </c>
      <c r="AI2931" s="152">
        <v>5.2759999999999998</v>
      </c>
      <c r="AJ2931" s="152">
        <v>7.3550000000000004</v>
      </c>
      <c r="AK2931" s="152">
        <v>7.5549999999999997</v>
      </c>
      <c r="AL2931" s="152" t="e">
        <f t="shared" si="534"/>
        <v>#N/A</v>
      </c>
      <c r="AM2931" s="152" t="e">
        <f t="shared" si="535"/>
        <v>#N/A</v>
      </c>
      <c r="AN2931" s="152" t="e">
        <f>NA()</f>
        <v>#N/A</v>
      </c>
      <c r="AO2931" s="152" t="e">
        <f>NA()</f>
        <v>#N/A</v>
      </c>
      <c r="AP2931" s="152">
        <f t="shared" si="510"/>
        <v>6.7711000000000006</v>
      </c>
      <c r="AQ2931" s="152"/>
      <c r="AR2931" s="152"/>
      <c r="AS2931" s="153">
        <f t="shared" si="538"/>
        <v>359</v>
      </c>
      <c r="AT2931" s="153">
        <f t="shared" si="523"/>
        <v>1</v>
      </c>
      <c r="AU2931" s="153">
        <f t="shared" si="524"/>
        <v>0</v>
      </c>
      <c r="AV2931" s="153">
        <f t="shared" si="525"/>
        <v>0</v>
      </c>
      <c r="BA2931">
        <f t="shared" si="539"/>
        <v>24</v>
      </c>
    </row>
    <row r="2932" spans="2:53" x14ac:dyDescent="0.25">
      <c r="B2932" s="155">
        <f t="shared" si="540"/>
        <v>45651.999305555553</v>
      </c>
      <c r="C2932" s="155">
        <f t="shared" si="528"/>
        <v>45651.999305555553</v>
      </c>
      <c r="D2932" s="152">
        <f t="shared" si="531"/>
        <v>7.1</v>
      </c>
      <c r="E2932" s="152"/>
      <c r="F2932" s="152"/>
      <c r="G2932" s="152"/>
      <c r="H2932" s="152" t="e">
        <f t="shared" si="532"/>
        <v>#N/A</v>
      </c>
      <c r="I2932" s="152"/>
      <c r="J2932" s="152" t="e">
        <f t="shared" si="533"/>
        <v>#N/A</v>
      </c>
      <c r="K2932" s="152"/>
      <c r="L2932" s="152"/>
      <c r="M2932" s="152"/>
      <c r="N2932" s="152"/>
      <c r="O2932" s="152"/>
      <c r="P2932" s="152"/>
      <c r="Q2932" s="152"/>
      <c r="R2932" s="152"/>
      <c r="S2932" s="152"/>
      <c r="T2932" s="153" cm="1">
        <f t="array" ref="T2932">MATCH(1,(TDU_Info!$C$5:$C$111=$T$6)*(TDU_Info!$B$5:$B$111&lt;=$B2932),0)</f>
        <v>79</v>
      </c>
      <c r="U2932" s="152">
        <f>100*(INDEX(TDU_Info!$E$5:$E$111,$T2932)/T$11+INDEX(TDU_Info!$F$5:$F$111,$T2932))</f>
        <v>5.5088999999999988</v>
      </c>
      <c r="V2932" s="152">
        <v>5.4880000000000004</v>
      </c>
      <c r="W2932" s="152">
        <v>5.2489999999999997</v>
      </c>
      <c r="X2932" s="152">
        <v>7.1</v>
      </c>
      <c r="Y2932" s="152">
        <v>7.3319999999999999</v>
      </c>
      <c r="Z2932" s="152">
        <v>5.7210000000000001</v>
      </c>
      <c r="AA2932" s="152">
        <v>5.452</v>
      </c>
      <c r="AB2932" s="152">
        <v>7.3550000000000004</v>
      </c>
      <c r="AC2932" s="152">
        <v>7.5549999999999997</v>
      </c>
      <c r="AD2932" s="152">
        <v>5.4539999999999997</v>
      </c>
      <c r="AE2932" s="152">
        <v>5.0750000000000002</v>
      </c>
      <c r="AF2932" s="152">
        <v>7.1</v>
      </c>
      <c r="AG2932" s="152">
        <v>7.3319999999999999</v>
      </c>
      <c r="AH2932" s="152">
        <v>5.6849999999999996</v>
      </c>
      <c r="AI2932" s="152">
        <v>5.2759999999999998</v>
      </c>
      <c r="AJ2932" s="152">
        <v>7.3550000000000004</v>
      </c>
      <c r="AK2932" s="152">
        <v>7.5549999999999997</v>
      </c>
      <c r="AL2932" s="152" t="e">
        <f t="shared" si="534"/>
        <v>#N/A</v>
      </c>
      <c r="AM2932" s="152" t="e">
        <f t="shared" si="535"/>
        <v>#N/A</v>
      </c>
      <c r="AN2932" s="152" t="e">
        <f>NA()</f>
        <v>#N/A</v>
      </c>
      <c r="AO2932" s="152" t="e">
        <f>NA()</f>
        <v>#N/A</v>
      </c>
      <c r="AP2932" s="152">
        <f t="shared" si="510"/>
        <v>6.7711000000000006</v>
      </c>
      <c r="AQ2932" s="152"/>
      <c r="AR2932" s="152"/>
      <c r="AS2932" s="153">
        <f t="shared" si="538"/>
        <v>360</v>
      </c>
      <c r="AT2932" s="153">
        <f t="shared" si="523"/>
        <v>1</v>
      </c>
      <c r="AU2932" s="153">
        <f t="shared" si="524"/>
        <v>0</v>
      </c>
      <c r="AV2932" s="153">
        <f t="shared" si="525"/>
        <v>0</v>
      </c>
      <c r="BA2932">
        <f t="shared" si="539"/>
        <v>25</v>
      </c>
    </row>
    <row r="2933" spans="2:53" x14ac:dyDescent="0.25">
      <c r="B2933" s="155">
        <f t="shared" si="540"/>
        <v>45652.999305555553</v>
      </c>
      <c r="C2933" s="155">
        <f t="shared" si="528"/>
        <v>45652.999305555553</v>
      </c>
      <c r="D2933" s="152">
        <f t="shared" si="531"/>
        <v>7.1</v>
      </c>
      <c r="E2933" s="152"/>
      <c r="F2933" s="152"/>
      <c r="G2933" s="152"/>
      <c r="H2933" s="152" t="e">
        <f t="shared" si="532"/>
        <v>#N/A</v>
      </c>
      <c r="I2933" s="152"/>
      <c r="J2933" s="152" t="e">
        <f t="shared" si="533"/>
        <v>#N/A</v>
      </c>
      <c r="K2933" s="152"/>
      <c r="L2933" s="152"/>
      <c r="M2933" s="152"/>
      <c r="N2933" s="152"/>
      <c r="O2933" s="152"/>
      <c r="P2933" s="152"/>
      <c r="Q2933" s="152"/>
      <c r="R2933" s="152"/>
      <c r="S2933" s="152"/>
      <c r="T2933" s="153" cm="1">
        <f t="array" ref="T2933">MATCH(1,(TDU_Info!$C$5:$C$111=$T$6)*(TDU_Info!$B$5:$B$111&lt;=$B2933),0)</f>
        <v>79</v>
      </c>
      <c r="U2933" s="152">
        <f>100*(INDEX(TDU_Info!$E$5:$E$111,$T2933)/T$11+INDEX(TDU_Info!$F$5:$F$111,$T2933))</f>
        <v>5.5088999999999988</v>
      </c>
      <c r="V2933" s="152">
        <v>5.4880000000000004</v>
      </c>
      <c r="W2933" s="152">
        <v>5.3490000000000002</v>
      </c>
      <c r="X2933" s="152">
        <v>7.1</v>
      </c>
      <c r="Y2933" s="152">
        <v>7.4320000000000004</v>
      </c>
      <c r="Z2933" s="152">
        <v>5.7210000000000001</v>
      </c>
      <c r="AA2933" s="152">
        <v>5.6520000000000001</v>
      </c>
      <c r="AB2933" s="152">
        <v>7.4550000000000001</v>
      </c>
      <c r="AC2933" s="152">
        <v>7.6550000000000002</v>
      </c>
      <c r="AD2933" s="152">
        <v>5.4539999999999997</v>
      </c>
      <c r="AE2933" s="152">
        <v>5.1749999999999998</v>
      </c>
      <c r="AF2933" s="152">
        <v>7.1</v>
      </c>
      <c r="AG2933" s="152">
        <v>7.4320000000000004</v>
      </c>
      <c r="AH2933" s="152">
        <v>5.6849999999999996</v>
      </c>
      <c r="AI2933" s="152">
        <v>5.476</v>
      </c>
      <c r="AJ2933" s="152">
        <v>7.4550000000000001</v>
      </c>
      <c r="AK2933" s="152">
        <v>7.6550000000000002</v>
      </c>
      <c r="AL2933" s="152" t="e">
        <f t="shared" si="534"/>
        <v>#N/A</v>
      </c>
      <c r="AM2933" s="152" t="e">
        <f t="shared" si="535"/>
        <v>#N/A</v>
      </c>
      <c r="AN2933" s="152" t="e">
        <f>NA()</f>
        <v>#N/A</v>
      </c>
      <c r="AO2933" s="152" t="e">
        <f>NA()</f>
        <v>#N/A</v>
      </c>
      <c r="AP2933" s="152">
        <f t="shared" si="510"/>
        <v>6.7711000000000006</v>
      </c>
      <c r="AQ2933" s="152"/>
      <c r="AR2933" s="152"/>
      <c r="AS2933" s="153">
        <f t="shared" si="538"/>
        <v>361</v>
      </c>
      <c r="AT2933" s="153">
        <f t="shared" si="523"/>
        <v>1</v>
      </c>
      <c r="AU2933" s="153">
        <f t="shared" si="524"/>
        <v>0</v>
      </c>
      <c r="AV2933" s="153">
        <f t="shared" si="525"/>
        <v>0</v>
      </c>
      <c r="BA2933">
        <f t="shared" si="539"/>
        <v>26</v>
      </c>
    </row>
    <row r="2934" spans="2:53" x14ac:dyDescent="0.25">
      <c r="B2934" s="155">
        <f t="shared" si="540"/>
        <v>45653.999305555553</v>
      </c>
      <c r="C2934" s="155">
        <f t="shared" si="528"/>
        <v>45653.999305555553</v>
      </c>
      <c r="D2934" s="152">
        <f t="shared" si="531"/>
        <v>7.1</v>
      </c>
      <c r="E2934" s="152"/>
      <c r="F2934" s="152"/>
      <c r="G2934" s="152"/>
      <c r="H2934" s="152" t="e">
        <f t="shared" si="532"/>
        <v>#N/A</v>
      </c>
      <c r="I2934" s="152"/>
      <c r="J2934" s="152" t="e">
        <f t="shared" si="533"/>
        <v>#N/A</v>
      </c>
      <c r="K2934" s="152"/>
      <c r="L2934" s="152"/>
      <c r="M2934" s="152"/>
      <c r="N2934" s="152"/>
      <c r="O2934" s="152"/>
      <c r="P2934" s="152"/>
      <c r="Q2934" s="152"/>
      <c r="R2934" s="152"/>
      <c r="S2934" s="152"/>
      <c r="T2934" s="153" cm="1">
        <f t="array" ref="T2934">MATCH(1,(TDU_Info!$C$5:$C$111=$T$6)*(TDU_Info!$B$5:$B$111&lt;=$B2934),0)</f>
        <v>79</v>
      </c>
      <c r="U2934" s="152">
        <f>100*(INDEX(TDU_Info!$E$5:$E$111,$T2934)/T$11+INDEX(TDU_Info!$F$5:$F$111,$T2934))</f>
        <v>5.5088999999999988</v>
      </c>
      <c r="V2934" s="152">
        <v>5.8879999999999999</v>
      </c>
      <c r="W2934" s="152">
        <v>5.3490000000000002</v>
      </c>
      <c r="X2934" s="152">
        <v>7.1</v>
      </c>
      <c r="Y2934" s="152">
        <v>7.4320000000000004</v>
      </c>
      <c r="Z2934" s="152">
        <v>5.9210000000000003</v>
      </c>
      <c r="AA2934" s="152">
        <v>5.6520000000000001</v>
      </c>
      <c r="AB2934" s="152">
        <v>7.4550000000000001</v>
      </c>
      <c r="AC2934" s="152">
        <v>7.6550000000000002</v>
      </c>
      <c r="AD2934" s="152">
        <v>5.8540000000000001</v>
      </c>
      <c r="AE2934" s="152">
        <v>5.1749999999999998</v>
      </c>
      <c r="AF2934" s="152">
        <v>7.1</v>
      </c>
      <c r="AG2934" s="152">
        <v>7.4320000000000004</v>
      </c>
      <c r="AH2934" s="152">
        <v>5.8849999999999998</v>
      </c>
      <c r="AI2934" s="152">
        <v>5.476</v>
      </c>
      <c r="AJ2934" s="152">
        <v>7.4550000000000001</v>
      </c>
      <c r="AK2934" s="152">
        <v>7.6550000000000002</v>
      </c>
      <c r="AL2934" s="152" t="e">
        <f t="shared" si="534"/>
        <v>#N/A</v>
      </c>
      <c r="AM2934" s="152" t="e">
        <f t="shared" si="535"/>
        <v>#N/A</v>
      </c>
      <c r="AN2934" s="152" t="e">
        <f>NA()</f>
        <v>#N/A</v>
      </c>
      <c r="AO2934" s="152" t="e">
        <f>NA()</f>
        <v>#N/A</v>
      </c>
      <c r="AP2934" s="152">
        <f t="shared" si="510"/>
        <v>6.7711000000000006</v>
      </c>
      <c r="AQ2934" s="152"/>
      <c r="AR2934" s="152"/>
      <c r="AS2934" s="153">
        <f t="shared" si="538"/>
        <v>362</v>
      </c>
      <c r="AT2934" s="153">
        <f t="shared" si="523"/>
        <v>1</v>
      </c>
      <c r="AU2934" s="153">
        <f t="shared" si="524"/>
        <v>0</v>
      </c>
      <c r="AV2934" s="153">
        <f t="shared" si="525"/>
        <v>0</v>
      </c>
      <c r="BA2934">
        <f t="shared" si="539"/>
        <v>27</v>
      </c>
    </row>
    <row r="2935" spans="2:53" x14ac:dyDescent="0.25">
      <c r="B2935" s="155">
        <f t="shared" si="540"/>
        <v>45654.999305555553</v>
      </c>
      <c r="C2935" s="155">
        <f t="shared" si="528"/>
        <v>45654.999305555553</v>
      </c>
      <c r="D2935" s="152">
        <f t="shared" si="531"/>
        <v>7.1</v>
      </c>
      <c r="E2935" s="152"/>
      <c r="F2935" s="152"/>
      <c r="G2935" s="152"/>
      <c r="H2935" s="152" t="e">
        <f t="shared" si="532"/>
        <v>#N/A</v>
      </c>
      <c r="I2935" s="152"/>
      <c r="J2935" s="152" t="e">
        <f t="shared" si="533"/>
        <v>#N/A</v>
      </c>
      <c r="K2935" s="152"/>
      <c r="L2935" s="152"/>
      <c r="M2935" s="152"/>
      <c r="N2935" s="152"/>
      <c r="O2935" s="152"/>
      <c r="P2935" s="152"/>
      <c r="Q2935" s="152"/>
      <c r="R2935" s="152"/>
      <c r="S2935" s="152"/>
      <c r="T2935" s="153" cm="1">
        <f t="array" ref="T2935">MATCH(1,(TDU_Info!$C$5:$C$111=$T$6)*(TDU_Info!$B$5:$B$111&lt;=$B2935),0)</f>
        <v>79</v>
      </c>
      <c r="U2935" s="152">
        <f>100*(INDEX(TDU_Info!$E$5:$E$111,$T2935)/T$11+INDEX(TDU_Info!$F$5:$F$111,$T2935))</f>
        <v>5.5088999999999988</v>
      </c>
      <c r="V2935" s="152">
        <v>5.8879999999999999</v>
      </c>
      <c r="W2935" s="152">
        <v>5.3490000000000002</v>
      </c>
      <c r="X2935" s="152">
        <v>7.1</v>
      </c>
      <c r="Y2935" s="152">
        <v>7.4320000000000004</v>
      </c>
      <c r="Z2935" s="152">
        <v>5.9210000000000003</v>
      </c>
      <c r="AA2935" s="152">
        <v>5.6520000000000001</v>
      </c>
      <c r="AB2935" s="152">
        <v>7.4550000000000001</v>
      </c>
      <c r="AC2935" s="152">
        <v>7.6550000000000002</v>
      </c>
      <c r="AD2935" s="152">
        <v>5.8540000000000001</v>
      </c>
      <c r="AE2935" s="152">
        <v>5.1749999999999998</v>
      </c>
      <c r="AF2935" s="152">
        <v>7.1</v>
      </c>
      <c r="AG2935" s="152">
        <v>7.4320000000000004</v>
      </c>
      <c r="AH2935" s="152">
        <v>5.8849999999999998</v>
      </c>
      <c r="AI2935" s="152">
        <v>5.476</v>
      </c>
      <c r="AJ2935" s="152">
        <v>7.4550000000000001</v>
      </c>
      <c r="AK2935" s="152">
        <v>7.6550000000000002</v>
      </c>
      <c r="AL2935" s="152" t="e">
        <f t="shared" si="534"/>
        <v>#N/A</v>
      </c>
      <c r="AM2935" s="152" t="e">
        <f t="shared" si="535"/>
        <v>#N/A</v>
      </c>
      <c r="AN2935" s="152" t="e">
        <f>NA()</f>
        <v>#N/A</v>
      </c>
      <c r="AO2935" s="152" t="e">
        <f>NA()</f>
        <v>#N/A</v>
      </c>
      <c r="AP2935" s="152">
        <f t="shared" si="510"/>
        <v>6.7711000000000006</v>
      </c>
      <c r="AQ2935" s="152"/>
      <c r="AR2935" s="152"/>
      <c r="AS2935" s="153">
        <f t="shared" si="538"/>
        <v>363</v>
      </c>
      <c r="AT2935" s="153">
        <f t="shared" si="523"/>
        <v>1</v>
      </c>
      <c r="AU2935" s="153">
        <f t="shared" si="524"/>
        <v>0</v>
      </c>
      <c r="AV2935" s="153">
        <f t="shared" si="525"/>
        <v>0</v>
      </c>
      <c r="BA2935">
        <f t="shared" si="539"/>
        <v>28</v>
      </c>
    </row>
    <row r="2936" spans="2:53" x14ac:dyDescent="0.25">
      <c r="B2936" s="155">
        <f t="shared" si="540"/>
        <v>45655.999305555553</v>
      </c>
      <c r="C2936" s="155">
        <f t="shared" si="528"/>
        <v>45655.999305555553</v>
      </c>
      <c r="D2936" s="152">
        <f t="shared" si="531"/>
        <v>7.1</v>
      </c>
      <c r="E2936" s="152"/>
      <c r="F2936" s="152"/>
      <c r="G2936" s="152"/>
      <c r="H2936" s="152" t="e">
        <f t="shared" si="532"/>
        <v>#N/A</v>
      </c>
      <c r="I2936" s="152"/>
      <c r="J2936" s="152" t="e">
        <f t="shared" si="533"/>
        <v>#N/A</v>
      </c>
      <c r="K2936" s="152"/>
      <c r="L2936" s="152"/>
      <c r="M2936" s="152"/>
      <c r="N2936" s="152"/>
      <c r="O2936" s="152"/>
      <c r="P2936" s="152"/>
      <c r="Q2936" s="152"/>
      <c r="R2936" s="152"/>
      <c r="S2936" s="152"/>
      <c r="T2936" s="153" cm="1">
        <f t="array" ref="T2936">MATCH(1,(TDU_Info!$C$5:$C$111=$T$6)*(TDU_Info!$B$5:$B$111&lt;=$B2936),0)</f>
        <v>79</v>
      </c>
      <c r="U2936" s="152">
        <f>100*(INDEX(TDU_Info!$E$5:$E$111,$T2936)/T$11+INDEX(TDU_Info!$F$5:$F$111,$T2936))</f>
        <v>5.5088999999999988</v>
      </c>
      <c r="V2936" s="152">
        <v>5.6879999999999997</v>
      </c>
      <c r="W2936" s="152">
        <v>5.649</v>
      </c>
      <c r="X2936" s="152">
        <v>7.1</v>
      </c>
      <c r="Y2936" s="152">
        <v>7.4320000000000004</v>
      </c>
      <c r="Z2936" s="152">
        <v>5.7210000000000001</v>
      </c>
      <c r="AA2936" s="152">
        <v>5.7149999999999999</v>
      </c>
      <c r="AB2936" s="152">
        <v>7.4550000000000001</v>
      </c>
      <c r="AC2936" s="152">
        <v>7.6550000000000002</v>
      </c>
      <c r="AD2936" s="152">
        <v>5.6539999999999999</v>
      </c>
      <c r="AE2936" s="152">
        <v>5.4749999999999996</v>
      </c>
      <c r="AF2936" s="152">
        <v>7.1</v>
      </c>
      <c r="AG2936" s="152">
        <v>7.4320000000000004</v>
      </c>
      <c r="AH2936" s="152">
        <v>5.6849999999999996</v>
      </c>
      <c r="AI2936" s="152">
        <v>5.5759999999999996</v>
      </c>
      <c r="AJ2936" s="152">
        <v>7.4550000000000001</v>
      </c>
      <c r="AK2936" s="152">
        <v>7.6550000000000002</v>
      </c>
      <c r="AL2936" s="152" t="e">
        <f t="shared" si="534"/>
        <v>#N/A</v>
      </c>
      <c r="AM2936" s="152" t="e">
        <f t="shared" si="535"/>
        <v>#N/A</v>
      </c>
      <c r="AN2936" s="152" t="e">
        <f>NA()</f>
        <v>#N/A</v>
      </c>
      <c r="AO2936" s="152" t="e">
        <f>NA()</f>
        <v>#N/A</v>
      </c>
      <c r="AP2936" s="152">
        <f t="shared" si="510"/>
        <v>6.7711000000000006</v>
      </c>
      <c r="AQ2936" s="152"/>
      <c r="AR2936" s="152"/>
      <c r="AS2936" s="153">
        <f t="shared" si="538"/>
        <v>364</v>
      </c>
      <c r="AT2936" s="153">
        <f t="shared" si="523"/>
        <v>1</v>
      </c>
      <c r="AU2936" s="153">
        <f t="shared" si="524"/>
        <v>0</v>
      </c>
      <c r="AV2936" s="153">
        <f t="shared" si="525"/>
        <v>0</v>
      </c>
      <c r="BA2936">
        <f t="shared" si="539"/>
        <v>29</v>
      </c>
    </row>
    <row r="2937" spans="2:53" x14ac:dyDescent="0.25">
      <c r="B2937" s="155">
        <f t="shared" si="540"/>
        <v>45656.999305555553</v>
      </c>
      <c r="C2937" s="155">
        <f t="shared" si="528"/>
        <v>45656.999305555553</v>
      </c>
      <c r="D2937" s="152">
        <f t="shared" si="531"/>
        <v>7.1</v>
      </c>
      <c r="E2937" s="152"/>
      <c r="F2937" s="152"/>
      <c r="G2937" s="152"/>
      <c r="H2937" s="152" t="e">
        <f t="shared" si="532"/>
        <v>#N/A</v>
      </c>
      <c r="I2937" s="152"/>
      <c r="J2937" s="152" t="e">
        <f t="shared" si="533"/>
        <v>#N/A</v>
      </c>
      <c r="K2937" s="152"/>
      <c r="L2937" s="152"/>
      <c r="M2937" s="152"/>
      <c r="N2937" s="152"/>
      <c r="O2937" s="152"/>
      <c r="P2937" s="152"/>
      <c r="Q2937" s="152"/>
      <c r="R2937" s="152"/>
      <c r="S2937" s="152"/>
      <c r="T2937" s="153" cm="1">
        <f t="array" ref="T2937">MATCH(1,(TDU_Info!$C$5:$C$111=$T$6)*(TDU_Info!$B$5:$B$111&lt;=$B2937),0)</f>
        <v>79</v>
      </c>
      <c r="U2937" s="152">
        <f>100*(INDEX(TDU_Info!$E$5:$E$111,$T2937)/T$11+INDEX(TDU_Info!$F$5:$F$111,$T2937))</f>
        <v>5.5088999999999988</v>
      </c>
      <c r="V2937" s="152">
        <v>5.6879999999999997</v>
      </c>
      <c r="W2937" s="152">
        <v>5.649</v>
      </c>
      <c r="X2937" s="152">
        <v>7.1</v>
      </c>
      <c r="Y2937" s="152">
        <v>7.4320000000000004</v>
      </c>
      <c r="Z2937" s="152">
        <v>5.7210000000000001</v>
      </c>
      <c r="AA2937" s="152">
        <v>5.7149999999999999</v>
      </c>
      <c r="AB2937" s="152">
        <v>7.4550000000000001</v>
      </c>
      <c r="AC2937" s="152">
        <v>7.6550000000000002</v>
      </c>
      <c r="AD2937" s="152">
        <v>5.6539999999999999</v>
      </c>
      <c r="AE2937" s="152">
        <v>5.4749999999999996</v>
      </c>
      <c r="AF2937" s="152">
        <v>7.1</v>
      </c>
      <c r="AG2937" s="152">
        <v>7.4320000000000004</v>
      </c>
      <c r="AH2937" s="152">
        <v>5.6849999999999996</v>
      </c>
      <c r="AI2937" s="152">
        <v>5.5759999999999996</v>
      </c>
      <c r="AJ2937" s="152">
        <v>7.4550000000000001</v>
      </c>
      <c r="AK2937" s="152">
        <v>7.6550000000000002</v>
      </c>
      <c r="AL2937" s="152" t="e">
        <f t="shared" si="534"/>
        <v>#N/A</v>
      </c>
      <c r="AM2937" s="152" t="e">
        <f t="shared" si="535"/>
        <v>#N/A</v>
      </c>
      <c r="AN2937" s="152" t="e">
        <f>NA()</f>
        <v>#N/A</v>
      </c>
      <c r="AO2937" s="152" t="e">
        <f>NA()</f>
        <v>#N/A</v>
      </c>
      <c r="AP2937" s="152">
        <f t="shared" si="510"/>
        <v>6.7711000000000006</v>
      </c>
      <c r="AQ2937" s="152"/>
      <c r="AR2937" s="152"/>
      <c r="AS2937" s="153">
        <f t="shared" si="538"/>
        <v>365</v>
      </c>
      <c r="AT2937" s="153">
        <f t="shared" si="523"/>
        <v>1</v>
      </c>
      <c r="AU2937" s="153">
        <f t="shared" si="524"/>
        <v>0</v>
      </c>
      <c r="AV2937" s="153">
        <f t="shared" si="525"/>
        <v>0</v>
      </c>
      <c r="BA2937">
        <f t="shared" si="539"/>
        <v>30</v>
      </c>
    </row>
    <row r="2938" spans="2:53" x14ac:dyDescent="0.25">
      <c r="B2938" s="155">
        <f t="shared" si="540"/>
        <v>45657.999305555553</v>
      </c>
      <c r="C2938" s="155">
        <f t="shared" si="528"/>
        <v>45657.999305555553</v>
      </c>
      <c r="D2938" s="152">
        <f t="shared" si="531"/>
        <v>7.3319999999999999</v>
      </c>
      <c r="E2938" s="152"/>
      <c r="F2938" s="152"/>
      <c r="G2938" s="152"/>
      <c r="H2938" s="152" t="e">
        <f t="shared" si="532"/>
        <v>#N/A</v>
      </c>
      <c r="I2938" s="152"/>
      <c r="J2938" s="152" t="e">
        <f t="shared" si="533"/>
        <v>#N/A</v>
      </c>
      <c r="K2938" s="152"/>
      <c r="L2938" s="152"/>
      <c r="M2938" s="152"/>
      <c r="N2938" s="152"/>
      <c r="O2938" s="152"/>
      <c r="P2938" s="152"/>
      <c r="Q2938" s="152"/>
      <c r="R2938" s="152"/>
      <c r="S2938" s="152"/>
      <c r="T2938" s="153" cm="1">
        <f t="array" ref="T2938">MATCH(1,(TDU_Info!$C$5:$C$111=$T$6)*(TDU_Info!$B$5:$B$111&lt;=$B2938),0)</f>
        <v>79</v>
      </c>
      <c r="U2938" s="152">
        <f>100*(INDEX(TDU_Info!$E$5:$E$111,$T2938)/T$11+INDEX(TDU_Info!$F$5:$F$111,$T2938))</f>
        <v>5.5088999999999988</v>
      </c>
      <c r="V2938" s="152">
        <v>5.8879999999999999</v>
      </c>
      <c r="W2938" s="152">
        <v>5.649</v>
      </c>
      <c r="X2938" s="152">
        <v>7.3319999999999999</v>
      </c>
      <c r="Y2938" s="152">
        <v>7.4320000000000004</v>
      </c>
      <c r="Z2938" s="152">
        <v>6.0209999999999999</v>
      </c>
      <c r="AA2938" s="152">
        <v>5.7519999999999998</v>
      </c>
      <c r="AB2938" s="152">
        <v>7.5549999999999997</v>
      </c>
      <c r="AC2938" s="152">
        <v>7.6550000000000002</v>
      </c>
      <c r="AD2938" s="152">
        <v>5.8540000000000001</v>
      </c>
      <c r="AE2938" s="152">
        <v>5.4749999999999996</v>
      </c>
      <c r="AF2938" s="152">
        <v>7.3319999999999999</v>
      </c>
      <c r="AG2938" s="152">
        <v>7.4320000000000004</v>
      </c>
      <c r="AH2938" s="152">
        <v>5.9850000000000003</v>
      </c>
      <c r="AI2938" s="152">
        <v>5.5759999999999996</v>
      </c>
      <c r="AJ2938" s="152">
        <v>7.5549999999999997</v>
      </c>
      <c r="AK2938" s="152">
        <v>7.6550000000000002</v>
      </c>
      <c r="AL2938" s="152" t="e">
        <f t="shared" si="534"/>
        <v>#N/A</v>
      </c>
      <c r="AM2938" s="152" t="e">
        <f t="shared" si="535"/>
        <v>#N/A</v>
      </c>
      <c r="AN2938" s="152" t="e">
        <f>NA()</f>
        <v>#N/A</v>
      </c>
      <c r="AO2938" s="152" t="e">
        <f>NA()</f>
        <v>#N/A</v>
      </c>
      <c r="AP2938" s="152">
        <f t="shared" si="510"/>
        <v>6.7711000000000006</v>
      </c>
      <c r="AQ2938" s="152"/>
      <c r="AR2938" s="152"/>
      <c r="AS2938" s="153">
        <f t="shared" si="538"/>
        <v>366</v>
      </c>
      <c r="AT2938" s="153">
        <f t="shared" si="523"/>
        <v>1</v>
      </c>
      <c r="AU2938" s="153">
        <f t="shared" si="524"/>
        <v>0</v>
      </c>
      <c r="AV2938" s="153">
        <f t="shared" si="525"/>
        <v>0</v>
      </c>
      <c r="BA2938">
        <f t="shared" si="539"/>
        <v>31</v>
      </c>
    </row>
    <row r="2939" spans="2:53" x14ac:dyDescent="0.25">
      <c r="B2939" s="155">
        <f t="shared" si="540"/>
        <v>45658.999305555553</v>
      </c>
      <c r="C2939" s="155">
        <f t="shared" si="528"/>
        <v>45658.999305555553</v>
      </c>
      <c r="D2939" s="152">
        <f t="shared" si="531"/>
        <v>7.3319999999999999</v>
      </c>
      <c r="E2939" s="152"/>
      <c r="F2939" s="152"/>
      <c r="G2939" s="152"/>
      <c r="H2939" s="152" t="e">
        <f t="shared" si="532"/>
        <v>#N/A</v>
      </c>
      <c r="I2939" s="152"/>
      <c r="J2939" s="152" t="e">
        <f t="shared" si="533"/>
        <v>#N/A</v>
      </c>
      <c r="K2939" s="152"/>
      <c r="L2939" s="152"/>
      <c r="M2939" s="152"/>
      <c r="N2939" s="152"/>
      <c r="O2939" s="152"/>
      <c r="P2939" s="152"/>
      <c r="Q2939" s="152"/>
      <c r="R2939" s="152"/>
      <c r="S2939" s="152"/>
      <c r="T2939" s="153" cm="1">
        <f t="array" ref="T2939">MATCH(1,(TDU_Info!$C$5:$C$111=$T$6)*(TDU_Info!$B$5:$B$111&lt;=$B2939),0)</f>
        <v>79</v>
      </c>
      <c r="U2939" s="152">
        <f>100*(INDEX(TDU_Info!$E$5:$E$111,$T2939)/T$11+INDEX(TDU_Info!$F$5:$F$111,$T2939))</f>
        <v>5.5088999999999988</v>
      </c>
      <c r="V2939" s="152">
        <v>6.5880000000000001</v>
      </c>
      <c r="W2939" s="152">
        <v>5.7489999999999997</v>
      </c>
      <c r="X2939" s="152">
        <v>7.3319999999999999</v>
      </c>
      <c r="Y2939" s="152">
        <v>7.4320000000000004</v>
      </c>
      <c r="Z2939" s="152">
        <v>6.5209999999999999</v>
      </c>
      <c r="AA2939" s="152">
        <v>5.952</v>
      </c>
      <c r="AB2939" s="152">
        <v>7.5549999999999997</v>
      </c>
      <c r="AC2939" s="152">
        <v>7.6550000000000002</v>
      </c>
      <c r="AD2939" s="152">
        <v>6.5540000000000003</v>
      </c>
      <c r="AE2939" s="152">
        <v>5.5750000000000002</v>
      </c>
      <c r="AF2939" s="152">
        <v>7.3319999999999999</v>
      </c>
      <c r="AG2939" s="152">
        <v>7.4320000000000004</v>
      </c>
      <c r="AH2939" s="152">
        <v>6.4850000000000003</v>
      </c>
      <c r="AI2939" s="152">
        <v>5.7759999999999998</v>
      </c>
      <c r="AJ2939" s="152">
        <v>7.5549999999999997</v>
      </c>
      <c r="AK2939" s="152">
        <v>7.6550000000000002</v>
      </c>
      <c r="AL2939" s="152" t="e">
        <f t="shared" si="534"/>
        <v>#N/A</v>
      </c>
      <c r="AM2939" s="152" t="e">
        <f t="shared" si="535"/>
        <v>#N/A</v>
      </c>
      <c r="AN2939" s="152" t="e">
        <f>NA()</f>
        <v>#N/A</v>
      </c>
      <c r="AO2939" s="152" t="e">
        <f>NA()</f>
        <v>#N/A</v>
      </c>
      <c r="AP2939" s="152" t="e">
        <f t="shared" si="510"/>
        <v>#N/A</v>
      </c>
      <c r="AQ2939" s="152"/>
      <c r="AR2939" s="152"/>
      <c r="AS2939" s="153">
        <f t="shared" ref="AS2939:AS2969" si="541">ROUNDUP(B2939-DATE(YEAR(B2939),1,1),0)</f>
        <v>1</v>
      </c>
      <c r="AT2939" s="153">
        <f t="shared" si="523"/>
        <v>1</v>
      </c>
      <c r="AU2939" s="153">
        <f t="shared" si="524"/>
        <v>0</v>
      </c>
      <c r="AV2939" s="153">
        <f t="shared" si="525"/>
        <v>0</v>
      </c>
      <c r="BA2939">
        <f t="shared" ref="BA2939:BA2969" si="542">DAY(C2939)</f>
        <v>1</v>
      </c>
    </row>
    <row r="2940" spans="2:53" x14ac:dyDescent="0.25">
      <c r="B2940" s="155">
        <f t="shared" si="540"/>
        <v>45659.999305555553</v>
      </c>
      <c r="C2940" s="155">
        <f t="shared" si="528"/>
        <v>45659.999305555553</v>
      </c>
      <c r="D2940" s="152">
        <f t="shared" si="531"/>
        <v>7.3319999999999999</v>
      </c>
      <c r="E2940" s="152"/>
      <c r="F2940" s="152"/>
      <c r="G2940" s="152"/>
      <c r="H2940" s="152" t="e">
        <f t="shared" si="532"/>
        <v>#N/A</v>
      </c>
      <c r="I2940" s="152"/>
      <c r="J2940" s="152" t="e">
        <f t="shared" si="533"/>
        <v>#N/A</v>
      </c>
      <c r="K2940" s="152"/>
      <c r="L2940" s="152"/>
      <c r="M2940" s="152"/>
      <c r="N2940" s="152"/>
      <c r="O2940" s="152"/>
      <c r="P2940" s="152"/>
      <c r="Q2940" s="152"/>
      <c r="R2940" s="152"/>
      <c r="S2940" s="152"/>
      <c r="T2940" s="153" cm="1">
        <f t="array" ref="T2940">MATCH(1,(TDU_Info!$C$5:$C$111=$T$6)*(TDU_Info!$B$5:$B$111&lt;=$B2940),0)</f>
        <v>79</v>
      </c>
      <c r="U2940" s="152">
        <f>100*(INDEX(TDU_Info!$E$5:$E$111,$T2940)/T$11+INDEX(TDU_Info!$F$5:$F$111,$T2940))</f>
        <v>5.5088999999999988</v>
      </c>
      <c r="V2940" s="152">
        <v>6.5880000000000001</v>
      </c>
      <c r="W2940" s="152">
        <v>5.7489999999999997</v>
      </c>
      <c r="X2940" s="152">
        <v>7.3319999999999999</v>
      </c>
      <c r="Y2940" s="152">
        <v>7.4320000000000004</v>
      </c>
      <c r="Z2940" s="152">
        <v>6.5209999999999999</v>
      </c>
      <c r="AA2940" s="152">
        <v>5.952</v>
      </c>
      <c r="AB2940" s="152">
        <v>7.5549999999999997</v>
      </c>
      <c r="AC2940" s="152">
        <v>7.6550000000000002</v>
      </c>
      <c r="AD2940" s="152">
        <v>6.5540000000000003</v>
      </c>
      <c r="AE2940" s="152">
        <v>5.5750000000000002</v>
      </c>
      <c r="AF2940" s="152">
        <v>7.3319999999999999</v>
      </c>
      <c r="AG2940" s="152">
        <v>7.4320000000000004</v>
      </c>
      <c r="AH2940" s="152">
        <v>6.4850000000000003</v>
      </c>
      <c r="AI2940" s="152">
        <v>5.7759999999999998</v>
      </c>
      <c r="AJ2940" s="152">
        <v>7.5549999999999997</v>
      </c>
      <c r="AK2940" s="152">
        <v>7.6550000000000002</v>
      </c>
      <c r="AL2940" s="152" t="e">
        <f t="shared" si="534"/>
        <v>#N/A</v>
      </c>
      <c r="AM2940" s="152" t="e">
        <f t="shared" si="535"/>
        <v>#N/A</v>
      </c>
      <c r="AN2940" s="152" t="e">
        <f>NA()</f>
        <v>#N/A</v>
      </c>
      <c r="AO2940" s="152" t="e">
        <f>NA()</f>
        <v>#N/A</v>
      </c>
      <c r="AP2940" s="152">
        <f t="shared" si="510"/>
        <v>6.7711000000000006</v>
      </c>
      <c r="AQ2940" s="152"/>
      <c r="AR2940" s="152"/>
      <c r="AS2940" s="153">
        <f t="shared" si="541"/>
        <v>2</v>
      </c>
      <c r="AT2940" s="153">
        <f t="shared" si="523"/>
        <v>1</v>
      </c>
      <c r="AU2940" s="153">
        <f t="shared" si="524"/>
        <v>0</v>
      </c>
      <c r="AV2940" s="153">
        <f t="shared" si="525"/>
        <v>0</v>
      </c>
      <c r="BA2940">
        <f t="shared" si="542"/>
        <v>2</v>
      </c>
    </row>
    <row r="2941" spans="2:53" x14ac:dyDescent="0.25">
      <c r="B2941" s="155">
        <f t="shared" si="540"/>
        <v>45660.999305555553</v>
      </c>
      <c r="C2941" s="155">
        <f t="shared" si="528"/>
        <v>45660.999305555553</v>
      </c>
      <c r="D2941" s="152">
        <f t="shared" si="531"/>
        <v>7.3319999999999999</v>
      </c>
      <c r="E2941" s="152"/>
      <c r="F2941" s="152"/>
      <c r="G2941" s="152"/>
      <c r="H2941" s="152" t="e">
        <f t="shared" si="532"/>
        <v>#N/A</v>
      </c>
      <c r="I2941" s="152"/>
      <c r="J2941" s="152" t="e">
        <f t="shared" si="533"/>
        <v>#N/A</v>
      </c>
      <c r="K2941" s="152"/>
      <c r="L2941" s="152"/>
      <c r="M2941" s="152"/>
      <c r="N2941" s="152"/>
      <c r="O2941" s="152"/>
      <c r="P2941" s="152"/>
      <c r="Q2941" s="152"/>
      <c r="R2941" s="152"/>
      <c r="S2941" s="152"/>
      <c r="T2941" s="153" cm="1">
        <f t="array" ref="T2941">MATCH(1,(TDU_Info!$C$5:$C$111=$T$6)*(TDU_Info!$B$5:$B$111&lt;=$B2941),0)</f>
        <v>79</v>
      </c>
      <c r="U2941" s="152">
        <f>100*(INDEX(TDU_Info!$E$5:$E$111,$T2941)/T$11+INDEX(TDU_Info!$F$5:$F$111,$T2941))</f>
        <v>5.5088999999999988</v>
      </c>
      <c r="V2941" s="152">
        <v>6.5880000000000001</v>
      </c>
      <c r="W2941" s="152">
        <v>5.7489999999999997</v>
      </c>
      <c r="X2941" s="152">
        <v>7.3319999999999999</v>
      </c>
      <c r="Y2941" s="152">
        <v>7.4320000000000004</v>
      </c>
      <c r="Z2941" s="152">
        <v>6.5209999999999999</v>
      </c>
      <c r="AA2941" s="152">
        <v>5.952</v>
      </c>
      <c r="AB2941" s="152">
        <v>7.5549999999999997</v>
      </c>
      <c r="AC2941" s="152">
        <v>7.6550000000000002</v>
      </c>
      <c r="AD2941" s="152">
        <v>6.5540000000000003</v>
      </c>
      <c r="AE2941" s="152">
        <v>5.5750000000000002</v>
      </c>
      <c r="AF2941" s="152">
        <v>7.3319999999999999</v>
      </c>
      <c r="AG2941" s="152">
        <v>7.4320000000000004</v>
      </c>
      <c r="AH2941" s="152">
        <v>6.4850000000000003</v>
      </c>
      <c r="AI2941" s="152">
        <v>5.7759999999999998</v>
      </c>
      <c r="AJ2941" s="152">
        <v>7.5549999999999997</v>
      </c>
      <c r="AK2941" s="152">
        <v>7.6550000000000002</v>
      </c>
      <c r="AL2941" s="152" t="e">
        <f t="shared" si="534"/>
        <v>#N/A</v>
      </c>
      <c r="AM2941" s="152" t="e">
        <f t="shared" si="535"/>
        <v>#N/A</v>
      </c>
      <c r="AN2941" s="152" t="e">
        <f>NA()</f>
        <v>#N/A</v>
      </c>
      <c r="AO2941" s="152" t="e">
        <f>NA()</f>
        <v>#N/A</v>
      </c>
      <c r="AP2941" s="152">
        <f t="shared" si="510"/>
        <v>6.7711000000000006</v>
      </c>
      <c r="AQ2941" s="152"/>
      <c r="AR2941" s="152"/>
      <c r="AS2941" s="153">
        <f t="shared" si="541"/>
        <v>3</v>
      </c>
      <c r="AT2941" s="153">
        <f t="shared" si="523"/>
        <v>1</v>
      </c>
      <c r="AU2941" s="153">
        <f t="shared" si="524"/>
        <v>0</v>
      </c>
      <c r="AV2941" s="153">
        <f t="shared" si="525"/>
        <v>0</v>
      </c>
      <c r="BA2941">
        <f t="shared" si="542"/>
        <v>3</v>
      </c>
    </row>
    <row r="2942" spans="2:53" x14ac:dyDescent="0.25">
      <c r="B2942" s="155">
        <f t="shared" si="540"/>
        <v>45661.999305555553</v>
      </c>
      <c r="C2942" s="155">
        <f t="shared" si="528"/>
        <v>45661.999305555553</v>
      </c>
      <c r="D2942" s="152">
        <f t="shared" si="531"/>
        <v>7.2320000000000002</v>
      </c>
      <c r="E2942" s="152"/>
      <c r="F2942" s="152"/>
      <c r="G2942" s="152"/>
      <c r="H2942" s="152" t="e">
        <f t="shared" si="532"/>
        <v>#N/A</v>
      </c>
      <c r="I2942" s="152"/>
      <c r="J2942" s="152" t="e">
        <f t="shared" si="533"/>
        <v>#N/A</v>
      </c>
      <c r="K2942" s="152"/>
      <c r="L2942" s="152"/>
      <c r="M2942" s="152"/>
      <c r="N2942" s="152"/>
      <c r="O2942" s="152"/>
      <c r="P2942" s="152"/>
      <c r="Q2942" s="152"/>
      <c r="R2942" s="152"/>
      <c r="S2942" s="152"/>
      <c r="T2942" s="153" cm="1">
        <f t="array" ref="T2942">MATCH(1,(TDU_Info!$C$5:$C$111=$T$6)*(TDU_Info!$B$5:$B$111&lt;=$B2942),0)</f>
        <v>79</v>
      </c>
      <c r="U2942" s="152">
        <f>100*(INDEX(TDU_Info!$E$5:$E$111,$T2942)/T$11+INDEX(TDU_Info!$F$5:$F$111,$T2942))</f>
        <v>5.5088999999999988</v>
      </c>
      <c r="V2942" s="152">
        <v>6.3879999999999999</v>
      </c>
      <c r="W2942" s="152">
        <v>6.2489999999999997</v>
      </c>
      <c r="X2942" s="152">
        <v>7.2320000000000002</v>
      </c>
      <c r="Y2942" s="152">
        <v>7.4320000000000004</v>
      </c>
      <c r="Z2942" s="152">
        <v>6.3209999999999997</v>
      </c>
      <c r="AA2942" s="152">
        <v>6.2519999999999998</v>
      </c>
      <c r="AB2942" s="152">
        <v>7.4550000000000001</v>
      </c>
      <c r="AC2942" s="152">
        <v>7.6550000000000002</v>
      </c>
      <c r="AD2942" s="152">
        <v>6.3540000000000001</v>
      </c>
      <c r="AE2942" s="152">
        <v>6.0750000000000002</v>
      </c>
      <c r="AF2942" s="152">
        <v>7.2320000000000002</v>
      </c>
      <c r="AG2942" s="152">
        <v>7.4320000000000004</v>
      </c>
      <c r="AH2942" s="152">
        <v>6.2850000000000001</v>
      </c>
      <c r="AI2942" s="152">
        <v>6.0759999999999996</v>
      </c>
      <c r="AJ2942" s="152">
        <v>7.4550000000000001</v>
      </c>
      <c r="AK2942" s="152">
        <v>7.6550000000000002</v>
      </c>
      <c r="AL2942" s="152" t="e">
        <f t="shared" si="534"/>
        <v>#N/A</v>
      </c>
      <c r="AM2942" s="152" t="e">
        <f t="shared" si="535"/>
        <v>#N/A</v>
      </c>
      <c r="AN2942" s="152" t="e">
        <f>NA()</f>
        <v>#N/A</v>
      </c>
      <c r="AO2942" s="152" t="e">
        <f>NA()</f>
        <v>#N/A</v>
      </c>
      <c r="AP2942" s="152">
        <f t="shared" si="510"/>
        <v>6.7711000000000006</v>
      </c>
      <c r="AQ2942" s="152"/>
      <c r="AR2942" s="152"/>
      <c r="AS2942" s="153">
        <f t="shared" si="541"/>
        <v>4</v>
      </c>
      <c r="AT2942" s="153">
        <f t="shared" si="523"/>
        <v>1</v>
      </c>
      <c r="AU2942" s="153">
        <f t="shared" si="524"/>
        <v>0</v>
      </c>
      <c r="AV2942" s="153">
        <f t="shared" si="525"/>
        <v>0</v>
      </c>
      <c r="BA2942">
        <f t="shared" si="542"/>
        <v>4</v>
      </c>
    </row>
    <row r="2943" spans="2:53" x14ac:dyDescent="0.25">
      <c r="B2943" s="155">
        <f t="shared" si="540"/>
        <v>45662.999305555553</v>
      </c>
      <c r="C2943" s="155">
        <f t="shared" si="528"/>
        <v>45662.999305555553</v>
      </c>
      <c r="D2943" s="152">
        <f t="shared" si="531"/>
        <v>7.2320000000000002</v>
      </c>
      <c r="E2943" s="152"/>
      <c r="F2943" s="152"/>
      <c r="G2943" s="152"/>
      <c r="H2943" s="152" t="e">
        <f t="shared" si="532"/>
        <v>#N/A</v>
      </c>
      <c r="I2943" s="152"/>
      <c r="J2943" s="152" t="e">
        <f t="shared" si="533"/>
        <v>#N/A</v>
      </c>
      <c r="K2943" s="152"/>
      <c r="L2943" s="152"/>
      <c r="M2943" s="152"/>
      <c r="N2943" s="152"/>
      <c r="O2943" s="152"/>
      <c r="P2943" s="152"/>
      <c r="Q2943" s="152"/>
      <c r="R2943" s="152"/>
      <c r="S2943" s="152"/>
      <c r="T2943" s="153" cm="1">
        <f t="array" ref="T2943">MATCH(1,(TDU_Info!$C$5:$C$111=$T$6)*(TDU_Info!$B$5:$B$111&lt;=$B2943),0)</f>
        <v>79</v>
      </c>
      <c r="U2943" s="152">
        <f>100*(INDEX(TDU_Info!$E$5:$E$111,$T2943)/T$11+INDEX(TDU_Info!$F$5:$F$111,$T2943))</f>
        <v>5.5088999999999988</v>
      </c>
      <c r="V2943" s="152">
        <v>6.3879999999999999</v>
      </c>
      <c r="W2943" s="152">
        <v>6.2489999999999997</v>
      </c>
      <c r="X2943" s="152">
        <v>7.2320000000000002</v>
      </c>
      <c r="Y2943" s="152">
        <v>7.4320000000000004</v>
      </c>
      <c r="Z2943" s="152">
        <v>6.3209999999999997</v>
      </c>
      <c r="AA2943" s="152">
        <v>6.2519999999999998</v>
      </c>
      <c r="AB2943" s="152">
        <v>7.4550000000000001</v>
      </c>
      <c r="AC2943" s="152">
        <v>7.6550000000000002</v>
      </c>
      <c r="AD2943" s="152">
        <v>6.3540000000000001</v>
      </c>
      <c r="AE2943" s="152">
        <v>6.0750000000000002</v>
      </c>
      <c r="AF2943" s="152">
        <v>7.2320000000000002</v>
      </c>
      <c r="AG2943" s="152">
        <v>7.4320000000000004</v>
      </c>
      <c r="AH2943" s="152">
        <v>6.2850000000000001</v>
      </c>
      <c r="AI2943" s="152">
        <v>6.0759999999999996</v>
      </c>
      <c r="AJ2943" s="152">
        <v>7.4550000000000001</v>
      </c>
      <c r="AK2943" s="152">
        <v>7.6550000000000002</v>
      </c>
      <c r="AL2943" s="152" t="e">
        <f t="shared" si="534"/>
        <v>#N/A</v>
      </c>
      <c r="AM2943" s="152" t="e">
        <f t="shared" si="535"/>
        <v>#N/A</v>
      </c>
      <c r="AN2943" s="152" t="e">
        <f>NA()</f>
        <v>#N/A</v>
      </c>
      <c r="AO2943" s="152" t="e">
        <f>NA()</f>
        <v>#N/A</v>
      </c>
      <c r="AP2943" s="152">
        <f t="shared" si="510"/>
        <v>6.7711000000000006</v>
      </c>
      <c r="AQ2943" s="152"/>
      <c r="AR2943" s="152"/>
      <c r="AS2943" s="153">
        <f t="shared" si="541"/>
        <v>5</v>
      </c>
      <c r="AT2943" s="153">
        <f t="shared" si="523"/>
        <v>1</v>
      </c>
      <c r="AU2943" s="153">
        <f t="shared" si="524"/>
        <v>0</v>
      </c>
      <c r="AV2943" s="153">
        <f t="shared" si="525"/>
        <v>0</v>
      </c>
      <c r="BA2943">
        <f t="shared" si="542"/>
        <v>5</v>
      </c>
    </row>
    <row r="2944" spans="2:53" x14ac:dyDescent="0.25">
      <c r="B2944" s="155">
        <f t="shared" si="540"/>
        <v>45663.999305555553</v>
      </c>
      <c r="C2944" s="155">
        <f t="shared" si="528"/>
        <v>45663.999305555553</v>
      </c>
      <c r="D2944" s="152">
        <f t="shared" si="531"/>
        <v>7.42</v>
      </c>
      <c r="E2944" s="152"/>
      <c r="F2944" s="152"/>
      <c r="G2944" s="152"/>
      <c r="H2944" s="152" t="e">
        <f t="shared" si="532"/>
        <v>#N/A</v>
      </c>
      <c r="I2944" s="152"/>
      <c r="J2944" s="152" t="e">
        <f t="shared" si="533"/>
        <v>#N/A</v>
      </c>
      <c r="K2944" s="152"/>
      <c r="L2944" s="152"/>
      <c r="M2944" s="152"/>
      <c r="N2944" s="152"/>
      <c r="O2944" s="152"/>
      <c r="P2944" s="152"/>
      <c r="Q2944" s="152"/>
      <c r="R2944" s="152"/>
      <c r="S2944" s="152"/>
      <c r="T2944" s="153" cm="1">
        <f t="array" ref="T2944">MATCH(1,(TDU_Info!$C$5:$C$111=$T$6)*(TDU_Info!$B$5:$B$111&lt;=$B2944),0)</f>
        <v>79</v>
      </c>
      <c r="U2944" s="152">
        <f>100*(INDEX(TDU_Info!$E$5:$E$111,$T2944)/T$11+INDEX(TDU_Info!$F$5:$F$111,$T2944))</f>
        <v>5.5088999999999988</v>
      </c>
      <c r="V2944" s="152">
        <v>6.2880000000000003</v>
      </c>
      <c r="W2944" s="152">
        <v>6.2489999999999997</v>
      </c>
      <c r="X2944" s="152">
        <v>7.42</v>
      </c>
      <c r="Y2944" s="152">
        <v>7.57</v>
      </c>
      <c r="Z2944" s="152">
        <v>6.2210000000000001</v>
      </c>
      <c r="AA2944" s="152">
        <v>6.2149999999999999</v>
      </c>
      <c r="AB2944" s="152">
        <v>7.69</v>
      </c>
      <c r="AC2944" s="152">
        <v>7.79</v>
      </c>
      <c r="AD2944" s="152">
        <v>6.2539999999999996</v>
      </c>
      <c r="AE2944" s="152">
        <v>6.0750000000000002</v>
      </c>
      <c r="AF2944" s="152">
        <v>7.42</v>
      </c>
      <c r="AG2944" s="152">
        <v>7.57</v>
      </c>
      <c r="AH2944" s="152">
        <v>6.1849999999999996</v>
      </c>
      <c r="AI2944" s="152">
        <v>6.0759999999999996</v>
      </c>
      <c r="AJ2944" s="152">
        <v>7.6130000000000004</v>
      </c>
      <c r="AK2944" s="152">
        <v>7.79</v>
      </c>
      <c r="AL2944" s="152" t="e">
        <f t="shared" si="534"/>
        <v>#N/A</v>
      </c>
      <c r="AM2944" s="152" t="e">
        <f t="shared" si="535"/>
        <v>#N/A</v>
      </c>
      <c r="AN2944" s="152" t="e">
        <f>NA()</f>
        <v>#N/A</v>
      </c>
      <c r="AO2944" s="152" t="e">
        <f>NA()</f>
        <v>#N/A</v>
      </c>
      <c r="AP2944" s="152">
        <f t="shared" si="510"/>
        <v>6.7711000000000006</v>
      </c>
      <c r="AQ2944" s="152"/>
      <c r="AR2944" s="152"/>
      <c r="AS2944" s="153">
        <f t="shared" si="541"/>
        <v>6</v>
      </c>
      <c r="AT2944" s="153">
        <f t="shared" si="523"/>
        <v>1</v>
      </c>
      <c r="AU2944" s="153">
        <f t="shared" si="524"/>
        <v>0</v>
      </c>
      <c r="AV2944" s="153">
        <f t="shared" si="525"/>
        <v>0</v>
      </c>
      <c r="BA2944">
        <f t="shared" si="542"/>
        <v>6</v>
      </c>
    </row>
    <row r="2945" spans="2:53" x14ac:dyDescent="0.25">
      <c r="B2945" s="155">
        <f t="shared" si="540"/>
        <v>45664.999305555553</v>
      </c>
      <c r="C2945" s="155">
        <f t="shared" si="528"/>
        <v>45664.999305555553</v>
      </c>
      <c r="D2945" s="152">
        <f t="shared" si="531"/>
        <v>7.3239999999999998</v>
      </c>
      <c r="E2945" s="152"/>
      <c r="F2945" s="152"/>
      <c r="G2945" s="152"/>
      <c r="H2945" s="152" t="e">
        <f t="shared" si="532"/>
        <v>#N/A</v>
      </c>
      <c r="I2945" s="152"/>
      <c r="J2945" s="152" t="e">
        <f t="shared" si="533"/>
        <v>#N/A</v>
      </c>
      <c r="K2945" s="152"/>
      <c r="L2945" s="152"/>
      <c r="M2945" s="152"/>
      <c r="N2945" s="152"/>
      <c r="O2945" s="152"/>
      <c r="P2945" s="152"/>
      <c r="Q2945" s="152"/>
      <c r="R2945" s="152"/>
      <c r="S2945" s="152"/>
      <c r="T2945" s="153" cm="1">
        <f t="array" ref="T2945">MATCH(1,(TDU_Info!$C$5:$C$111=$T$6)*(TDU_Info!$B$5:$B$111&lt;=$B2945),0)</f>
        <v>79</v>
      </c>
      <c r="U2945" s="152">
        <f>100*(INDEX(TDU_Info!$E$5:$E$111,$T2945)/T$11+INDEX(TDU_Info!$F$5:$F$111,$T2945))</f>
        <v>5.5088999999999988</v>
      </c>
      <c r="V2945" s="152">
        <v>6.2880000000000003</v>
      </c>
      <c r="W2945" s="152">
        <v>6.7530000000000001</v>
      </c>
      <c r="X2945" s="152">
        <v>7.3239999999999998</v>
      </c>
      <c r="Y2945" s="152">
        <v>7.4240000000000004</v>
      </c>
      <c r="Z2945" s="152">
        <v>6.2210000000000001</v>
      </c>
      <c r="AA2945" s="152">
        <v>6.6070000000000002</v>
      </c>
      <c r="AB2945" s="152">
        <v>7.6550000000000002</v>
      </c>
      <c r="AC2945" s="152">
        <v>7.7549999999999999</v>
      </c>
      <c r="AD2945" s="152">
        <v>6.2539999999999996</v>
      </c>
      <c r="AE2945" s="152">
        <v>6.4379999999999997</v>
      </c>
      <c r="AF2945" s="152">
        <v>7.3239999999999998</v>
      </c>
      <c r="AG2945" s="152">
        <v>7.4240000000000004</v>
      </c>
      <c r="AH2945" s="152">
        <v>6.1849999999999996</v>
      </c>
      <c r="AI2945" s="152">
        <v>6.29</v>
      </c>
      <c r="AJ2945" s="152">
        <v>7.6130000000000004</v>
      </c>
      <c r="AK2945" s="152">
        <v>7.7549999999999999</v>
      </c>
      <c r="AL2945" s="152" t="e">
        <f t="shared" si="534"/>
        <v>#N/A</v>
      </c>
      <c r="AM2945" s="152" t="e">
        <f t="shared" si="535"/>
        <v>#N/A</v>
      </c>
      <c r="AN2945" s="152" t="e">
        <f>NA()</f>
        <v>#N/A</v>
      </c>
      <c r="AO2945" s="152" t="e">
        <f>NA()</f>
        <v>#N/A</v>
      </c>
      <c r="AP2945" s="152">
        <f t="shared" si="510"/>
        <v>6.7711000000000006</v>
      </c>
      <c r="AQ2945" s="152"/>
      <c r="AR2945" s="152"/>
      <c r="AS2945" s="153">
        <f t="shared" si="541"/>
        <v>7</v>
      </c>
      <c r="AT2945" s="153">
        <f t="shared" si="523"/>
        <v>1</v>
      </c>
      <c r="AU2945" s="153">
        <f t="shared" si="524"/>
        <v>0</v>
      </c>
      <c r="AV2945" s="153">
        <f t="shared" si="525"/>
        <v>0</v>
      </c>
      <c r="BA2945">
        <f t="shared" si="542"/>
        <v>7</v>
      </c>
    </row>
    <row r="2946" spans="2:53" x14ac:dyDescent="0.25">
      <c r="B2946" s="155">
        <f t="shared" si="540"/>
        <v>45665.999305555553</v>
      </c>
      <c r="C2946" s="155">
        <f t="shared" si="528"/>
        <v>45665.999305555553</v>
      </c>
      <c r="D2946" s="152">
        <f t="shared" si="531"/>
        <v>7.3239999999999998</v>
      </c>
      <c r="E2946" s="152"/>
      <c r="F2946" s="152"/>
      <c r="G2946" s="152"/>
      <c r="H2946" s="152" t="e">
        <f t="shared" si="532"/>
        <v>#N/A</v>
      </c>
      <c r="I2946" s="152"/>
      <c r="J2946" s="152" t="e">
        <f t="shared" si="533"/>
        <v>#N/A</v>
      </c>
      <c r="K2946" s="152"/>
      <c r="L2946" s="152"/>
      <c r="M2946" s="152"/>
      <c r="N2946" s="152"/>
      <c r="O2946" s="152"/>
      <c r="P2946" s="152"/>
      <c r="Q2946" s="152"/>
      <c r="R2946" s="152"/>
      <c r="S2946" s="152"/>
      <c r="T2946" s="153" cm="1">
        <f t="array" ref="T2946">MATCH(1,(TDU_Info!$C$5:$C$111=$T$6)*(TDU_Info!$B$5:$B$111&lt;=$B2946),0)</f>
        <v>79</v>
      </c>
      <c r="U2946" s="152">
        <f>100*(INDEX(TDU_Info!$E$5:$E$111,$T2946)/T$11+INDEX(TDU_Info!$F$5:$F$111,$T2946))</f>
        <v>5.5088999999999988</v>
      </c>
      <c r="V2946" s="152">
        <v>6.2880000000000003</v>
      </c>
      <c r="W2946" s="152">
        <v>6.7530000000000001</v>
      </c>
      <c r="X2946" s="152">
        <v>7.3239999999999998</v>
      </c>
      <c r="Y2946" s="152">
        <v>7.4240000000000004</v>
      </c>
      <c r="Z2946" s="152">
        <v>6.2210000000000001</v>
      </c>
      <c r="AA2946" s="152">
        <v>6.6070000000000002</v>
      </c>
      <c r="AB2946" s="152">
        <v>7.6550000000000002</v>
      </c>
      <c r="AC2946" s="152">
        <v>7.7549999999999999</v>
      </c>
      <c r="AD2946" s="152">
        <v>6.2539999999999996</v>
      </c>
      <c r="AE2946" s="152">
        <v>6.4379999999999997</v>
      </c>
      <c r="AF2946" s="152">
        <v>7.3239999999999998</v>
      </c>
      <c r="AG2946" s="152">
        <v>7.4240000000000004</v>
      </c>
      <c r="AH2946" s="152">
        <v>6.1849999999999996</v>
      </c>
      <c r="AI2946" s="152">
        <v>6.29</v>
      </c>
      <c r="AJ2946" s="152">
        <v>7.6130000000000004</v>
      </c>
      <c r="AK2946" s="152">
        <v>7.7549999999999999</v>
      </c>
      <c r="AL2946" s="152" t="e">
        <f t="shared" si="534"/>
        <v>#N/A</v>
      </c>
      <c r="AM2946" s="152" t="e">
        <f t="shared" si="535"/>
        <v>#N/A</v>
      </c>
      <c r="AN2946" s="152" t="e">
        <f>NA()</f>
        <v>#N/A</v>
      </c>
      <c r="AO2946" s="152" t="e">
        <f>NA()</f>
        <v>#N/A</v>
      </c>
      <c r="AP2946" s="152">
        <f t="shared" si="510"/>
        <v>6.7711000000000006</v>
      </c>
      <c r="AQ2946" s="152"/>
      <c r="AR2946" s="152"/>
      <c r="AS2946" s="153">
        <f t="shared" si="541"/>
        <v>8</v>
      </c>
      <c r="AT2946" s="153">
        <f t="shared" si="523"/>
        <v>1</v>
      </c>
      <c r="AU2946" s="153">
        <f t="shared" si="524"/>
        <v>0</v>
      </c>
      <c r="AV2946" s="153">
        <f t="shared" si="525"/>
        <v>0</v>
      </c>
      <c r="BA2946">
        <f t="shared" si="542"/>
        <v>8</v>
      </c>
    </row>
    <row r="2947" spans="2:53" x14ac:dyDescent="0.25">
      <c r="B2947" s="155">
        <f t="shared" si="540"/>
        <v>45666.999305555553</v>
      </c>
      <c r="C2947" s="155">
        <f t="shared" si="528"/>
        <v>45666.999305555553</v>
      </c>
      <c r="D2947" s="152">
        <f t="shared" si="531"/>
        <v>7.42</v>
      </c>
      <c r="E2947" s="152"/>
      <c r="F2947" s="152"/>
      <c r="G2947" s="152"/>
      <c r="H2947" s="152" t="e">
        <f t="shared" si="532"/>
        <v>#N/A</v>
      </c>
      <c r="I2947" s="152"/>
      <c r="J2947" s="152" t="e">
        <f t="shared" si="533"/>
        <v>#N/A</v>
      </c>
      <c r="K2947" s="152"/>
      <c r="L2947" s="152"/>
      <c r="M2947" s="152"/>
      <c r="N2947" s="152"/>
      <c r="O2947" s="152"/>
      <c r="P2947" s="152"/>
      <c r="Q2947" s="152"/>
      <c r="R2947" s="152"/>
      <c r="S2947" s="152"/>
      <c r="T2947" s="153" cm="1">
        <f t="array" ref="T2947">MATCH(1,(TDU_Info!$C$5:$C$111=$T$6)*(TDU_Info!$B$5:$B$111&lt;=$B2947),0)</f>
        <v>79</v>
      </c>
      <c r="U2947" s="152">
        <f>100*(INDEX(TDU_Info!$E$5:$E$111,$T2947)/T$11+INDEX(TDU_Info!$F$5:$F$111,$T2947))</f>
        <v>5.5088999999999988</v>
      </c>
      <c r="V2947" s="152">
        <v>5.8879999999999999</v>
      </c>
      <c r="W2947" s="152">
        <v>7.13</v>
      </c>
      <c r="X2947" s="152">
        <v>7.42</v>
      </c>
      <c r="Y2947" s="152">
        <v>7.57</v>
      </c>
      <c r="Z2947" s="152">
        <v>5.7210000000000001</v>
      </c>
      <c r="AA2947" s="152">
        <v>6.968</v>
      </c>
      <c r="AB2947" s="152">
        <v>7.69</v>
      </c>
      <c r="AC2947" s="152">
        <v>7.79</v>
      </c>
      <c r="AD2947" s="152">
        <v>5.8540000000000001</v>
      </c>
      <c r="AE2947" s="152">
        <v>6.8150000000000004</v>
      </c>
      <c r="AF2947" s="152">
        <v>7.42</v>
      </c>
      <c r="AG2947" s="152">
        <v>7.57</v>
      </c>
      <c r="AH2947" s="152">
        <v>5.6849999999999996</v>
      </c>
      <c r="AI2947" s="152">
        <v>6.649</v>
      </c>
      <c r="AJ2947" s="152">
        <v>7.6130000000000004</v>
      </c>
      <c r="AK2947" s="152">
        <v>7.79</v>
      </c>
      <c r="AL2947" s="152" t="e">
        <f t="shared" si="534"/>
        <v>#N/A</v>
      </c>
      <c r="AM2947" s="152" t="e">
        <f t="shared" si="535"/>
        <v>#N/A</v>
      </c>
      <c r="AN2947" s="152" t="e">
        <f>NA()</f>
        <v>#N/A</v>
      </c>
      <c r="AO2947" s="152" t="e">
        <f>NA()</f>
        <v>#N/A</v>
      </c>
      <c r="AP2947" s="152">
        <f t="shared" si="510"/>
        <v>6.7711000000000006</v>
      </c>
      <c r="AQ2947" s="152"/>
      <c r="AR2947" s="152"/>
      <c r="AS2947" s="153">
        <f t="shared" si="541"/>
        <v>9</v>
      </c>
      <c r="AT2947" s="153">
        <f t="shared" si="523"/>
        <v>1</v>
      </c>
      <c r="AU2947" s="153">
        <f t="shared" si="524"/>
        <v>0</v>
      </c>
      <c r="AV2947" s="153">
        <f t="shared" si="525"/>
        <v>0</v>
      </c>
      <c r="BA2947">
        <f t="shared" si="542"/>
        <v>9</v>
      </c>
    </row>
    <row r="2948" spans="2:53" x14ac:dyDescent="0.25">
      <c r="B2948" s="155">
        <f t="shared" si="540"/>
        <v>45667.999305555553</v>
      </c>
      <c r="C2948" s="155">
        <f t="shared" si="528"/>
        <v>45667.999305555553</v>
      </c>
      <c r="D2948" s="152">
        <f t="shared" si="531"/>
        <v>7.3239999999999998</v>
      </c>
      <c r="E2948" s="152"/>
      <c r="F2948" s="152"/>
      <c r="G2948" s="152"/>
      <c r="H2948" s="152" t="e">
        <f t="shared" si="532"/>
        <v>#N/A</v>
      </c>
      <c r="I2948" s="152"/>
      <c r="J2948" s="152" t="e">
        <f t="shared" si="533"/>
        <v>#N/A</v>
      </c>
      <c r="K2948" s="152"/>
      <c r="L2948" s="152"/>
      <c r="M2948" s="152"/>
      <c r="N2948" s="152"/>
      <c r="O2948" s="152"/>
      <c r="P2948" s="152"/>
      <c r="Q2948" s="152"/>
      <c r="R2948" s="152"/>
      <c r="S2948" s="152"/>
      <c r="T2948" s="153" cm="1">
        <f t="array" ref="T2948">MATCH(1,(TDU_Info!$C$5:$C$111=$T$6)*(TDU_Info!$B$5:$B$111&lt;=$B2948),0)</f>
        <v>79</v>
      </c>
      <c r="U2948" s="152">
        <f>100*(INDEX(TDU_Info!$E$5:$E$111,$T2948)/T$11+INDEX(TDU_Info!$F$5:$F$111,$T2948))</f>
        <v>5.5088999999999988</v>
      </c>
      <c r="V2948" s="152">
        <v>5.7880000000000003</v>
      </c>
      <c r="W2948" s="152">
        <v>7.13</v>
      </c>
      <c r="X2948" s="152">
        <v>7.3239999999999998</v>
      </c>
      <c r="Y2948" s="152">
        <v>7.4240000000000004</v>
      </c>
      <c r="Z2948" s="152">
        <v>5.6210000000000004</v>
      </c>
      <c r="AA2948" s="152">
        <v>6.968</v>
      </c>
      <c r="AB2948" s="152">
        <v>7.6550000000000002</v>
      </c>
      <c r="AC2948" s="152">
        <v>7.6550000000000002</v>
      </c>
      <c r="AD2948" s="152">
        <v>5.7539999999999996</v>
      </c>
      <c r="AE2948" s="152">
        <v>6.8150000000000004</v>
      </c>
      <c r="AF2948" s="152">
        <v>7.3239999999999998</v>
      </c>
      <c r="AG2948" s="152">
        <v>7.4240000000000004</v>
      </c>
      <c r="AH2948" s="152">
        <v>5.585</v>
      </c>
      <c r="AI2948" s="152">
        <v>6.649</v>
      </c>
      <c r="AJ2948" s="152">
        <v>7.6130000000000004</v>
      </c>
      <c r="AK2948" s="152">
        <v>7.6550000000000002</v>
      </c>
      <c r="AL2948" s="152" t="e">
        <f t="shared" si="534"/>
        <v>#N/A</v>
      </c>
      <c r="AM2948" s="152" t="e">
        <f t="shared" si="535"/>
        <v>#N/A</v>
      </c>
      <c r="AN2948" s="152" t="e">
        <f>NA()</f>
        <v>#N/A</v>
      </c>
      <c r="AO2948" s="152" t="e">
        <f>NA()</f>
        <v>#N/A</v>
      </c>
      <c r="AP2948" s="152">
        <f t="shared" si="510"/>
        <v>6.7711000000000006</v>
      </c>
      <c r="AQ2948" s="152"/>
      <c r="AR2948" s="152"/>
      <c r="AS2948" s="153">
        <f t="shared" si="541"/>
        <v>10</v>
      </c>
      <c r="AT2948" s="153">
        <f t="shared" si="523"/>
        <v>1</v>
      </c>
      <c r="AU2948" s="153">
        <f t="shared" si="524"/>
        <v>0</v>
      </c>
      <c r="AV2948" s="153">
        <f t="shared" si="525"/>
        <v>0</v>
      </c>
      <c r="BA2948">
        <f t="shared" si="542"/>
        <v>10</v>
      </c>
    </row>
    <row r="2949" spans="2:53" x14ac:dyDescent="0.25">
      <c r="B2949" s="155">
        <f t="shared" si="540"/>
        <v>45668.999305555553</v>
      </c>
      <c r="C2949" s="155">
        <f t="shared" si="528"/>
        <v>45668.999305555553</v>
      </c>
      <c r="D2949" s="152">
        <f t="shared" si="531"/>
        <v>7.3239999999999998</v>
      </c>
      <c r="E2949" s="152"/>
      <c r="F2949" s="152"/>
      <c r="G2949" s="152"/>
      <c r="H2949" s="152" t="e">
        <f t="shared" si="532"/>
        <v>#N/A</v>
      </c>
      <c r="I2949" s="152"/>
      <c r="J2949" s="152" t="e">
        <f t="shared" si="533"/>
        <v>#N/A</v>
      </c>
      <c r="K2949" s="152"/>
      <c r="L2949" s="152"/>
      <c r="M2949" s="152"/>
      <c r="N2949" s="152"/>
      <c r="O2949" s="152"/>
      <c r="P2949" s="152"/>
      <c r="Q2949" s="152"/>
      <c r="R2949" s="152"/>
      <c r="S2949" s="152"/>
      <c r="T2949" s="153" cm="1">
        <f t="array" ref="T2949">MATCH(1,(TDU_Info!$C$5:$C$111=$T$6)*(TDU_Info!$B$5:$B$111&lt;=$B2949),0)</f>
        <v>79</v>
      </c>
      <c r="U2949" s="152">
        <f>100*(INDEX(TDU_Info!$E$5:$E$111,$T2949)/T$11+INDEX(TDU_Info!$F$5:$F$111,$T2949))</f>
        <v>5.5088999999999988</v>
      </c>
      <c r="V2949" s="152">
        <v>5.7880000000000003</v>
      </c>
      <c r="W2949" s="152">
        <v>7.13</v>
      </c>
      <c r="X2949" s="152">
        <v>7.3239999999999998</v>
      </c>
      <c r="Y2949" s="152">
        <v>7.4240000000000004</v>
      </c>
      <c r="Z2949" s="152">
        <v>5.6210000000000004</v>
      </c>
      <c r="AA2949" s="152">
        <v>6.968</v>
      </c>
      <c r="AB2949" s="152">
        <v>7.6550000000000002</v>
      </c>
      <c r="AC2949" s="152">
        <v>7.7549999999999999</v>
      </c>
      <c r="AD2949" s="152">
        <v>5.7539999999999996</v>
      </c>
      <c r="AE2949" s="152">
        <v>6.8150000000000004</v>
      </c>
      <c r="AF2949" s="152">
        <v>7.3239999999999998</v>
      </c>
      <c r="AG2949" s="152">
        <v>7.4240000000000004</v>
      </c>
      <c r="AH2949" s="152">
        <v>5.585</v>
      </c>
      <c r="AI2949" s="152">
        <v>6.649</v>
      </c>
      <c r="AJ2949" s="152">
        <v>7.6130000000000004</v>
      </c>
      <c r="AK2949" s="152">
        <v>7.7549999999999999</v>
      </c>
      <c r="AL2949" s="152" t="e">
        <f t="shared" si="534"/>
        <v>#N/A</v>
      </c>
      <c r="AM2949" s="152" t="e">
        <f t="shared" si="535"/>
        <v>#N/A</v>
      </c>
      <c r="AN2949" s="152" t="e">
        <f>NA()</f>
        <v>#N/A</v>
      </c>
      <c r="AO2949" s="152" t="e">
        <f>NA()</f>
        <v>#N/A</v>
      </c>
      <c r="AP2949" s="152">
        <f t="shared" si="510"/>
        <v>6.7711000000000006</v>
      </c>
      <c r="AQ2949" s="152"/>
      <c r="AR2949" s="152"/>
      <c r="AS2949" s="153">
        <f t="shared" si="541"/>
        <v>11</v>
      </c>
      <c r="AT2949" s="153">
        <f t="shared" si="523"/>
        <v>1</v>
      </c>
      <c r="AU2949" s="153">
        <f t="shared" si="524"/>
        <v>0</v>
      </c>
      <c r="AV2949" s="153">
        <f t="shared" si="525"/>
        <v>0</v>
      </c>
      <c r="BA2949">
        <f t="shared" si="542"/>
        <v>11</v>
      </c>
    </row>
    <row r="2950" spans="2:53" x14ac:dyDescent="0.25">
      <c r="B2950" s="155">
        <f t="shared" si="540"/>
        <v>45669.999305555553</v>
      </c>
      <c r="C2950" s="155">
        <f t="shared" si="528"/>
        <v>45669.999305555553</v>
      </c>
      <c r="D2950" s="152">
        <f t="shared" si="531"/>
        <v>7.3239999999999998</v>
      </c>
      <c r="E2950" s="152"/>
      <c r="F2950" s="152"/>
      <c r="G2950" s="152"/>
      <c r="H2950" s="152" t="e">
        <f t="shared" si="532"/>
        <v>#N/A</v>
      </c>
      <c r="I2950" s="152"/>
      <c r="J2950" s="152" t="e">
        <f t="shared" si="533"/>
        <v>#N/A</v>
      </c>
      <c r="K2950" s="152"/>
      <c r="L2950" s="152"/>
      <c r="M2950" s="152"/>
      <c r="N2950" s="152"/>
      <c r="O2950" s="152"/>
      <c r="P2950" s="152"/>
      <c r="Q2950" s="152"/>
      <c r="R2950" s="152"/>
      <c r="S2950" s="152"/>
      <c r="T2950" s="153" cm="1">
        <f t="array" ref="T2950">MATCH(1,(TDU_Info!$C$5:$C$111=$T$6)*(TDU_Info!$B$5:$B$111&lt;=$B2950),0)</f>
        <v>79</v>
      </c>
      <c r="U2950" s="152">
        <f>100*(INDEX(TDU_Info!$E$5:$E$111,$T2950)/T$11+INDEX(TDU_Info!$F$5:$F$111,$T2950))</f>
        <v>5.5088999999999988</v>
      </c>
      <c r="V2950" s="152">
        <v>5.7880000000000003</v>
      </c>
      <c r="W2950" s="152">
        <v>7.13</v>
      </c>
      <c r="X2950" s="152">
        <v>7.3239999999999998</v>
      </c>
      <c r="Y2950" s="152">
        <v>7.4240000000000004</v>
      </c>
      <c r="Z2950" s="152">
        <v>5.6210000000000004</v>
      </c>
      <c r="AA2950" s="152">
        <v>6.968</v>
      </c>
      <c r="AB2950" s="152">
        <v>7.6550000000000002</v>
      </c>
      <c r="AC2950" s="152">
        <v>7.7549999999999999</v>
      </c>
      <c r="AD2950" s="152">
        <v>5.7539999999999996</v>
      </c>
      <c r="AE2950" s="152">
        <v>6.8150000000000004</v>
      </c>
      <c r="AF2950" s="152">
        <v>7.3239999999999998</v>
      </c>
      <c r="AG2950" s="152">
        <v>7.4240000000000004</v>
      </c>
      <c r="AH2950" s="152">
        <v>5.585</v>
      </c>
      <c r="AI2950" s="152">
        <v>6.649</v>
      </c>
      <c r="AJ2950" s="152">
        <v>7.6130000000000004</v>
      </c>
      <c r="AK2950" s="152">
        <v>7.7549999999999999</v>
      </c>
      <c r="AL2950" s="152" t="e">
        <f t="shared" si="534"/>
        <v>#N/A</v>
      </c>
      <c r="AM2950" s="152" t="e">
        <f t="shared" si="535"/>
        <v>#N/A</v>
      </c>
      <c r="AN2950" s="152" t="e">
        <f>NA()</f>
        <v>#N/A</v>
      </c>
      <c r="AO2950" s="152" t="e">
        <f>NA()</f>
        <v>#N/A</v>
      </c>
      <c r="AP2950" s="152">
        <f t="shared" si="510"/>
        <v>6.7711000000000006</v>
      </c>
      <c r="AQ2950" s="152"/>
      <c r="AR2950" s="152"/>
      <c r="AS2950" s="153">
        <f t="shared" si="541"/>
        <v>12</v>
      </c>
      <c r="AT2950" s="153">
        <f t="shared" si="523"/>
        <v>1</v>
      </c>
      <c r="AU2950" s="153">
        <f t="shared" si="524"/>
        <v>0</v>
      </c>
      <c r="AV2950" s="153">
        <f t="shared" si="525"/>
        <v>0</v>
      </c>
      <c r="BA2950">
        <f t="shared" si="542"/>
        <v>12</v>
      </c>
    </row>
    <row r="2951" spans="2:53" x14ac:dyDescent="0.25">
      <c r="B2951" s="155">
        <f t="shared" si="540"/>
        <v>45670.999305555553</v>
      </c>
      <c r="C2951" s="155">
        <f t="shared" si="528"/>
        <v>45670.999305555553</v>
      </c>
      <c r="D2951" s="152">
        <f t="shared" si="531"/>
        <v>7.3239999999999998</v>
      </c>
      <c r="E2951" s="152"/>
      <c r="F2951" s="152"/>
      <c r="G2951" s="152"/>
      <c r="H2951" s="152" t="e">
        <f t="shared" si="532"/>
        <v>#N/A</v>
      </c>
      <c r="I2951" s="152"/>
      <c r="J2951" s="152" t="e">
        <f t="shared" si="533"/>
        <v>#N/A</v>
      </c>
      <c r="K2951" s="152"/>
      <c r="L2951" s="152"/>
      <c r="M2951" s="152"/>
      <c r="N2951" s="152"/>
      <c r="O2951" s="152"/>
      <c r="P2951" s="152"/>
      <c r="Q2951" s="152"/>
      <c r="R2951" s="152"/>
      <c r="S2951" s="152"/>
      <c r="T2951" s="153" cm="1">
        <f t="array" ref="T2951">MATCH(1,(TDU_Info!$C$5:$C$111=$T$6)*(TDU_Info!$B$5:$B$111&lt;=$B2951),0)</f>
        <v>79</v>
      </c>
      <c r="U2951" s="152">
        <f>100*(INDEX(TDU_Info!$E$5:$E$111,$T2951)/T$11+INDEX(TDU_Info!$F$5:$F$111,$T2951))</f>
        <v>5.5088999999999988</v>
      </c>
      <c r="V2951" s="152">
        <v>5.7880000000000003</v>
      </c>
      <c r="W2951" s="152">
        <v>7.13</v>
      </c>
      <c r="X2951" s="152">
        <v>7.3239999999999998</v>
      </c>
      <c r="Y2951" s="152">
        <v>7.4240000000000004</v>
      </c>
      <c r="Z2951" s="152">
        <v>5.6210000000000004</v>
      </c>
      <c r="AA2951" s="152">
        <v>6.968</v>
      </c>
      <c r="AB2951" s="152">
        <v>7.6550000000000002</v>
      </c>
      <c r="AC2951" s="152">
        <v>7.7549999999999999</v>
      </c>
      <c r="AD2951" s="152">
        <v>5.7539999999999996</v>
      </c>
      <c r="AE2951" s="152">
        <v>6.8150000000000004</v>
      </c>
      <c r="AF2951" s="152">
        <v>7.3239999999999998</v>
      </c>
      <c r="AG2951" s="152">
        <v>7.4240000000000004</v>
      </c>
      <c r="AH2951" s="152">
        <v>5.585</v>
      </c>
      <c r="AI2951" s="152">
        <v>6.649</v>
      </c>
      <c r="AJ2951" s="152">
        <v>7.6130000000000004</v>
      </c>
      <c r="AK2951" s="152">
        <v>7.7549999999999999</v>
      </c>
      <c r="AL2951" s="152" t="e">
        <f t="shared" si="534"/>
        <v>#N/A</v>
      </c>
      <c r="AM2951" s="152" t="e">
        <f t="shared" si="535"/>
        <v>#N/A</v>
      </c>
      <c r="AN2951" s="152" t="e">
        <f>NA()</f>
        <v>#N/A</v>
      </c>
      <c r="AO2951" s="152" t="e">
        <f>NA()</f>
        <v>#N/A</v>
      </c>
      <c r="AP2951" s="152">
        <f t="shared" si="510"/>
        <v>6.7711000000000006</v>
      </c>
      <c r="AQ2951" s="152"/>
      <c r="AR2951" s="152"/>
      <c r="AS2951" s="153">
        <f t="shared" si="541"/>
        <v>13</v>
      </c>
      <c r="AT2951" s="153">
        <f t="shared" si="523"/>
        <v>1</v>
      </c>
      <c r="AU2951" s="153">
        <f t="shared" si="524"/>
        <v>0</v>
      </c>
      <c r="AV2951" s="153">
        <f t="shared" si="525"/>
        <v>0</v>
      </c>
      <c r="BA2951">
        <f t="shared" si="542"/>
        <v>13</v>
      </c>
    </row>
    <row r="2952" spans="2:53" x14ac:dyDescent="0.25">
      <c r="B2952" s="155">
        <f t="shared" si="540"/>
        <v>45671.999305555553</v>
      </c>
      <c r="C2952" s="155">
        <f t="shared" si="528"/>
        <v>45671.999305555553</v>
      </c>
      <c r="D2952" s="152">
        <f t="shared" si="531"/>
        <v>7.3239999999999998</v>
      </c>
      <c r="E2952" s="152"/>
      <c r="F2952" s="152"/>
      <c r="G2952" s="152"/>
      <c r="H2952" s="152" t="e">
        <f t="shared" si="532"/>
        <v>#N/A</v>
      </c>
      <c r="I2952" s="152"/>
      <c r="J2952" s="152" t="e">
        <f t="shared" si="533"/>
        <v>#N/A</v>
      </c>
      <c r="K2952" s="152"/>
      <c r="L2952" s="152"/>
      <c r="M2952" s="152"/>
      <c r="N2952" s="152"/>
      <c r="O2952" s="152"/>
      <c r="P2952" s="152"/>
      <c r="Q2952" s="152"/>
      <c r="R2952" s="152"/>
      <c r="S2952" s="152"/>
      <c r="T2952" s="153" cm="1">
        <f t="array" ref="T2952">MATCH(1,(TDU_Info!$C$5:$C$111=$T$6)*(TDU_Info!$B$5:$B$111&lt;=$B2952),0)</f>
        <v>79</v>
      </c>
      <c r="U2952" s="152">
        <f>100*(INDEX(TDU_Info!$E$5:$E$111,$T2952)/T$11+INDEX(TDU_Info!$F$5:$F$111,$T2952))</f>
        <v>5.5088999999999988</v>
      </c>
      <c r="V2952" s="152">
        <v>5.7880000000000003</v>
      </c>
      <c r="W2952" s="152">
        <v>7.13</v>
      </c>
      <c r="X2952" s="152">
        <v>7.3239999999999998</v>
      </c>
      <c r="Y2952" s="152">
        <v>7.4240000000000004</v>
      </c>
      <c r="Z2952" s="152">
        <v>5.6210000000000004</v>
      </c>
      <c r="AA2952" s="152">
        <v>6.968</v>
      </c>
      <c r="AB2952" s="152">
        <v>7.5549999999999997</v>
      </c>
      <c r="AC2952" s="152">
        <v>7.6550000000000002</v>
      </c>
      <c r="AD2952" s="152">
        <v>5.7539999999999996</v>
      </c>
      <c r="AE2952" s="152">
        <v>6.8150000000000004</v>
      </c>
      <c r="AF2952" s="152">
        <v>7.3239999999999998</v>
      </c>
      <c r="AG2952" s="152">
        <v>7.4240000000000004</v>
      </c>
      <c r="AH2952" s="152">
        <v>5.585</v>
      </c>
      <c r="AI2952" s="152">
        <v>6.649</v>
      </c>
      <c r="AJ2952" s="152">
        <v>7.5549999999999997</v>
      </c>
      <c r="AK2952" s="152">
        <v>7.6550000000000002</v>
      </c>
      <c r="AL2952" s="152" t="e">
        <f t="shared" si="534"/>
        <v>#N/A</v>
      </c>
      <c r="AM2952" s="152" t="e">
        <f t="shared" si="535"/>
        <v>#N/A</v>
      </c>
      <c r="AN2952" s="152" t="e">
        <f>NA()</f>
        <v>#N/A</v>
      </c>
      <c r="AO2952" s="152" t="e">
        <f>NA()</f>
        <v>#N/A</v>
      </c>
      <c r="AP2952" s="152">
        <f t="shared" si="510"/>
        <v>6.7711000000000006</v>
      </c>
      <c r="AQ2952" s="152"/>
      <c r="AR2952" s="152"/>
      <c r="AS2952" s="153">
        <f t="shared" si="541"/>
        <v>14</v>
      </c>
      <c r="AT2952" s="153">
        <f t="shared" si="523"/>
        <v>1</v>
      </c>
      <c r="AU2952" s="153">
        <f t="shared" si="524"/>
        <v>0</v>
      </c>
      <c r="AV2952" s="153">
        <f t="shared" si="525"/>
        <v>0</v>
      </c>
      <c r="BA2952">
        <f t="shared" si="542"/>
        <v>14</v>
      </c>
    </row>
    <row r="2953" spans="2:53" x14ac:dyDescent="0.25">
      <c r="B2953" s="155">
        <f t="shared" si="540"/>
        <v>45672.999305555553</v>
      </c>
      <c r="C2953" s="155">
        <f t="shared" si="528"/>
        <v>45672.999305555553</v>
      </c>
      <c r="D2953" s="152">
        <f t="shared" si="531"/>
        <v>7.4240000000000004</v>
      </c>
      <c r="E2953" s="152"/>
      <c r="F2953" s="152"/>
      <c r="G2953" s="152"/>
      <c r="H2953" s="152" t="e">
        <f t="shared" si="532"/>
        <v>#N/A</v>
      </c>
      <c r="I2953" s="152"/>
      <c r="J2953" s="152" t="e">
        <f t="shared" si="533"/>
        <v>#N/A</v>
      </c>
      <c r="K2953" s="152"/>
      <c r="L2953" s="152"/>
      <c r="M2953" s="152"/>
      <c r="N2953" s="152"/>
      <c r="O2953" s="152"/>
      <c r="P2953" s="152"/>
      <c r="Q2953" s="152"/>
      <c r="R2953" s="152"/>
      <c r="S2953" s="152"/>
      <c r="T2953" s="153" cm="1">
        <f t="array" ref="T2953">MATCH(1,(TDU_Info!$C$5:$C$111=$T$6)*(TDU_Info!$B$5:$B$111&lt;=$B2953),0)</f>
        <v>79</v>
      </c>
      <c r="U2953" s="152">
        <f>100*(INDEX(TDU_Info!$E$5:$E$111,$T2953)/T$11+INDEX(TDU_Info!$F$5:$F$111,$T2953))</f>
        <v>5.5088999999999988</v>
      </c>
      <c r="V2953" s="152">
        <v>5.8120000000000003</v>
      </c>
      <c r="W2953" s="152">
        <v>7.0389999999999997</v>
      </c>
      <c r="X2953" s="152">
        <v>7.4240000000000004</v>
      </c>
      <c r="Y2953" s="152">
        <v>7.524</v>
      </c>
      <c r="Z2953" s="152">
        <v>5.6459999999999999</v>
      </c>
      <c r="AA2953" s="152">
        <v>6.875</v>
      </c>
      <c r="AB2953" s="152">
        <v>7.6550000000000002</v>
      </c>
      <c r="AC2953" s="152">
        <v>7.7549999999999999</v>
      </c>
      <c r="AD2953" s="152">
        <v>5.766</v>
      </c>
      <c r="AE2953" s="152">
        <v>6.77</v>
      </c>
      <c r="AF2953" s="152">
        <v>7.4240000000000004</v>
      </c>
      <c r="AG2953" s="152">
        <v>7.524</v>
      </c>
      <c r="AH2953" s="152">
        <v>5.5979999999999999</v>
      </c>
      <c r="AI2953" s="152">
        <v>6.6020000000000003</v>
      </c>
      <c r="AJ2953" s="152">
        <v>7.6130000000000004</v>
      </c>
      <c r="AK2953" s="152">
        <v>7.7549999999999999</v>
      </c>
      <c r="AL2953" s="152" t="e">
        <f t="shared" si="534"/>
        <v>#N/A</v>
      </c>
      <c r="AM2953" s="152" t="e">
        <f t="shared" si="535"/>
        <v>#N/A</v>
      </c>
      <c r="AN2953" s="152" t="e">
        <f>NA()</f>
        <v>#N/A</v>
      </c>
      <c r="AO2953" s="152" t="e">
        <f>NA()</f>
        <v>#N/A</v>
      </c>
      <c r="AP2953" s="152">
        <f t="shared" si="510"/>
        <v>6.7711000000000006</v>
      </c>
      <c r="AQ2953" s="152"/>
      <c r="AR2953" s="152"/>
      <c r="AS2953" s="153">
        <f t="shared" si="541"/>
        <v>15</v>
      </c>
      <c r="AT2953" s="153">
        <f t="shared" si="523"/>
        <v>1</v>
      </c>
      <c r="AU2953" s="153">
        <f t="shared" si="524"/>
        <v>0</v>
      </c>
      <c r="AV2953" s="153">
        <f t="shared" si="525"/>
        <v>0</v>
      </c>
      <c r="BA2953">
        <f t="shared" si="542"/>
        <v>15</v>
      </c>
    </row>
    <row r="2954" spans="2:53" x14ac:dyDescent="0.25">
      <c r="B2954" s="155">
        <f t="shared" si="540"/>
        <v>45673.999305555553</v>
      </c>
      <c r="C2954" s="155">
        <f t="shared" si="528"/>
        <v>45673.999305555553</v>
      </c>
      <c r="D2954" s="152">
        <f t="shared" si="531"/>
        <v>7.524</v>
      </c>
      <c r="E2954" s="152"/>
      <c r="F2954" s="152"/>
      <c r="G2954" s="152"/>
      <c r="H2954" s="152" t="e">
        <f t="shared" si="532"/>
        <v>#N/A</v>
      </c>
      <c r="I2954" s="152"/>
      <c r="J2954" s="152" t="e">
        <f t="shared" si="533"/>
        <v>#N/A</v>
      </c>
      <c r="K2954" s="152"/>
      <c r="L2954" s="152"/>
      <c r="M2954" s="152"/>
      <c r="N2954" s="152"/>
      <c r="O2954" s="152"/>
      <c r="P2954" s="152"/>
      <c r="Q2954" s="152"/>
      <c r="R2954" s="152"/>
      <c r="S2954" s="152"/>
      <c r="T2954" s="153" cm="1">
        <f t="array" ref="T2954">MATCH(1,(TDU_Info!$C$5:$C$111=$T$6)*(TDU_Info!$B$5:$B$111&lt;=$B2954),0)</f>
        <v>79</v>
      </c>
      <c r="U2954" s="152">
        <f>100*(INDEX(TDU_Info!$E$5:$E$111,$T2954)/T$11+INDEX(TDU_Info!$F$5:$F$111,$T2954))</f>
        <v>5.5088999999999988</v>
      </c>
      <c r="V2954" s="152">
        <v>5.8120000000000003</v>
      </c>
      <c r="W2954" s="152">
        <v>7.0389999999999997</v>
      </c>
      <c r="X2954" s="152">
        <v>7.524</v>
      </c>
      <c r="Y2954" s="152">
        <v>7.6239999999999997</v>
      </c>
      <c r="Z2954" s="152">
        <v>5.6459999999999999</v>
      </c>
      <c r="AA2954" s="152">
        <v>6.875</v>
      </c>
      <c r="AB2954" s="152">
        <v>7.69</v>
      </c>
      <c r="AC2954" s="152">
        <v>7.8550000000000004</v>
      </c>
      <c r="AD2954" s="152">
        <v>5.766</v>
      </c>
      <c r="AE2954" s="152">
        <v>6.77</v>
      </c>
      <c r="AF2954" s="152">
        <v>7.524</v>
      </c>
      <c r="AG2954" s="152">
        <v>7.6239999999999997</v>
      </c>
      <c r="AH2954" s="152">
        <v>5.5979999999999999</v>
      </c>
      <c r="AI2954" s="152">
        <v>6.6020000000000003</v>
      </c>
      <c r="AJ2954" s="152">
        <v>7.69</v>
      </c>
      <c r="AK2954" s="152">
        <v>7.8550000000000004</v>
      </c>
      <c r="AL2954" s="152" t="e">
        <f t="shared" si="534"/>
        <v>#N/A</v>
      </c>
      <c r="AM2954" s="152" t="e">
        <f t="shared" si="535"/>
        <v>#N/A</v>
      </c>
      <c r="AN2954" s="152" t="e">
        <f>NA()</f>
        <v>#N/A</v>
      </c>
      <c r="AO2954" s="152" t="e">
        <f>NA()</f>
        <v>#N/A</v>
      </c>
      <c r="AP2954" s="152">
        <f t="shared" si="510"/>
        <v>6.7711000000000006</v>
      </c>
      <c r="AQ2954" s="152"/>
      <c r="AR2954" s="152"/>
      <c r="AS2954" s="153">
        <f t="shared" si="541"/>
        <v>16</v>
      </c>
      <c r="AT2954" s="153">
        <f t="shared" si="523"/>
        <v>1</v>
      </c>
      <c r="AU2954" s="153">
        <f t="shared" si="524"/>
        <v>0</v>
      </c>
      <c r="AV2954" s="153">
        <f t="shared" si="525"/>
        <v>0</v>
      </c>
      <c r="BA2954">
        <f t="shared" si="542"/>
        <v>16</v>
      </c>
    </row>
    <row r="2955" spans="2:53" x14ac:dyDescent="0.25">
      <c r="B2955" s="155">
        <f t="shared" si="540"/>
        <v>45674.999305555553</v>
      </c>
      <c r="C2955" s="155">
        <f t="shared" si="528"/>
        <v>45674.999305555553</v>
      </c>
      <c r="D2955" s="152">
        <f t="shared" si="531"/>
        <v>7.9240000000000004</v>
      </c>
      <c r="E2955" s="152"/>
      <c r="F2955" s="152"/>
      <c r="G2955" s="152"/>
      <c r="H2955" s="152" t="e">
        <f t="shared" si="532"/>
        <v>#N/A</v>
      </c>
      <c r="I2955" s="152"/>
      <c r="J2955" s="152" t="e">
        <f t="shared" si="533"/>
        <v>#N/A</v>
      </c>
      <c r="K2955" s="152"/>
      <c r="L2955" s="152"/>
      <c r="M2955" s="152"/>
      <c r="N2955" s="152"/>
      <c r="O2955" s="152"/>
      <c r="P2955" s="152"/>
      <c r="Q2955" s="152"/>
      <c r="R2955" s="152"/>
      <c r="S2955" s="152"/>
      <c r="T2955" s="153" cm="1">
        <f t="array" ref="T2955">MATCH(1,(TDU_Info!$C$5:$C$111=$T$6)*(TDU_Info!$B$5:$B$111&lt;=$B2955),0)</f>
        <v>79</v>
      </c>
      <c r="U2955" s="152">
        <f>100*(INDEX(TDU_Info!$E$5:$E$111,$T2955)/T$11+INDEX(TDU_Info!$F$5:$F$111,$T2955))</f>
        <v>5.5088999999999988</v>
      </c>
      <c r="V2955" s="152">
        <v>6.1120000000000001</v>
      </c>
      <c r="W2955" s="152">
        <v>7.0389999999999997</v>
      </c>
      <c r="X2955" s="152">
        <v>7.9240000000000004</v>
      </c>
      <c r="Y2955" s="152">
        <v>8.0239999999999991</v>
      </c>
      <c r="Z2955" s="152">
        <v>6.0460000000000003</v>
      </c>
      <c r="AA2955" s="152">
        <v>6.875</v>
      </c>
      <c r="AB2955" s="152">
        <v>7.69</v>
      </c>
      <c r="AC2955" s="152">
        <v>7.8550000000000004</v>
      </c>
      <c r="AD2955" s="152">
        <v>6.0659999999999998</v>
      </c>
      <c r="AE2955" s="152">
        <v>6.77</v>
      </c>
      <c r="AF2955" s="152">
        <v>7.9240000000000004</v>
      </c>
      <c r="AG2955" s="152">
        <v>8.0239999999999991</v>
      </c>
      <c r="AH2955" s="152">
        <v>5.9980000000000002</v>
      </c>
      <c r="AI2955" s="152">
        <v>6.6020000000000003</v>
      </c>
      <c r="AJ2955" s="152">
        <v>7.69</v>
      </c>
      <c r="AK2955" s="152">
        <v>7.8550000000000004</v>
      </c>
      <c r="AL2955" s="152" t="e">
        <f t="shared" si="534"/>
        <v>#N/A</v>
      </c>
      <c r="AM2955" s="152" t="e">
        <f t="shared" si="535"/>
        <v>#N/A</v>
      </c>
      <c r="AN2955" s="152" t="e">
        <f>NA()</f>
        <v>#N/A</v>
      </c>
      <c r="AO2955" s="152" t="e">
        <f>NA()</f>
        <v>#N/A</v>
      </c>
      <c r="AP2955" s="152">
        <f t="shared" si="510"/>
        <v>6.7711000000000006</v>
      </c>
      <c r="AQ2955" s="152"/>
      <c r="AR2955" s="152"/>
      <c r="AS2955" s="153">
        <f t="shared" si="541"/>
        <v>17</v>
      </c>
      <c r="AT2955" s="153">
        <f t="shared" si="523"/>
        <v>1</v>
      </c>
      <c r="AU2955" s="153">
        <f t="shared" si="524"/>
        <v>0</v>
      </c>
      <c r="AV2955" s="153">
        <f t="shared" si="525"/>
        <v>0</v>
      </c>
      <c r="BA2955">
        <f t="shared" si="542"/>
        <v>17</v>
      </c>
    </row>
    <row r="2956" spans="2:53" x14ac:dyDescent="0.25">
      <c r="B2956" s="155">
        <f t="shared" si="540"/>
        <v>45675.999305555553</v>
      </c>
      <c r="C2956" s="155">
        <f t="shared" si="528"/>
        <v>45675.999305555553</v>
      </c>
      <c r="D2956" s="152">
        <f t="shared" si="531"/>
        <v>7.9240000000000004</v>
      </c>
      <c r="E2956" s="152"/>
      <c r="F2956" s="152"/>
      <c r="G2956" s="152"/>
      <c r="H2956" s="152" t="e">
        <f t="shared" si="532"/>
        <v>#N/A</v>
      </c>
      <c r="I2956" s="152"/>
      <c r="J2956" s="152" t="e">
        <f t="shared" si="533"/>
        <v>#N/A</v>
      </c>
      <c r="K2956" s="152"/>
      <c r="L2956" s="152"/>
      <c r="M2956" s="152"/>
      <c r="N2956" s="152"/>
      <c r="O2956" s="152"/>
      <c r="P2956" s="152"/>
      <c r="Q2956" s="152"/>
      <c r="R2956" s="152"/>
      <c r="S2956" s="152"/>
      <c r="T2956" s="153" cm="1">
        <f t="array" ref="T2956">MATCH(1,(TDU_Info!$C$5:$C$111=$T$6)*(TDU_Info!$B$5:$B$111&lt;=$B2956),0)</f>
        <v>79</v>
      </c>
      <c r="U2956" s="152">
        <f>100*(INDEX(TDU_Info!$E$5:$E$111,$T2956)/T$11+INDEX(TDU_Info!$F$5:$F$111,$T2956))</f>
        <v>5.5088999999999988</v>
      </c>
      <c r="V2956" s="152">
        <v>6.1120000000000001</v>
      </c>
      <c r="W2956" s="152">
        <v>7.0389999999999997</v>
      </c>
      <c r="X2956" s="152">
        <v>7.9240000000000004</v>
      </c>
      <c r="Y2956" s="152">
        <v>8.0239999999999991</v>
      </c>
      <c r="Z2956" s="152">
        <v>6.0460000000000003</v>
      </c>
      <c r="AA2956" s="152">
        <v>6.875</v>
      </c>
      <c r="AB2956" s="152">
        <v>7.69</v>
      </c>
      <c r="AC2956" s="152">
        <v>7.8550000000000004</v>
      </c>
      <c r="AD2956" s="152">
        <v>6.0659999999999998</v>
      </c>
      <c r="AE2956" s="152">
        <v>6.77</v>
      </c>
      <c r="AF2956" s="152">
        <v>7.9240000000000004</v>
      </c>
      <c r="AG2956" s="152">
        <v>8.0239999999999991</v>
      </c>
      <c r="AH2956" s="152">
        <v>5.9980000000000002</v>
      </c>
      <c r="AI2956" s="152">
        <v>6.6020000000000003</v>
      </c>
      <c r="AJ2956" s="152">
        <v>7.69</v>
      </c>
      <c r="AK2956" s="152">
        <v>7.8550000000000004</v>
      </c>
      <c r="AL2956" s="152" t="e">
        <f t="shared" si="534"/>
        <v>#N/A</v>
      </c>
      <c r="AM2956" s="152" t="e">
        <f t="shared" si="535"/>
        <v>#N/A</v>
      </c>
      <c r="AN2956" s="152" t="e">
        <f>NA()</f>
        <v>#N/A</v>
      </c>
      <c r="AO2956" s="152" t="e">
        <f>NA()</f>
        <v>#N/A</v>
      </c>
      <c r="AP2956" s="152">
        <f t="shared" si="510"/>
        <v>6.7711000000000006</v>
      </c>
      <c r="AQ2956" s="152"/>
      <c r="AR2956" s="152"/>
      <c r="AS2956" s="153">
        <f t="shared" si="541"/>
        <v>18</v>
      </c>
      <c r="AT2956" s="153">
        <f t="shared" si="523"/>
        <v>1</v>
      </c>
      <c r="AU2956" s="153">
        <f t="shared" si="524"/>
        <v>0</v>
      </c>
      <c r="AV2956" s="153">
        <f t="shared" si="525"/>
        <v>0</v>
      </c>
      <c r="BA2956">
        <f t="shared" si="542"/>
        <v>18</v>
      </c>
    </row>
    <row r="2957" spans="2:53" x14ac:dyDescent="0.25">
      <c r="B2957" s="155">
        <f t="shared" si="540"/>
        <v>45676.999305555553</v>
      </c>
      <c r="C2957" s="155">
        <f t="shared" si="528"/>
        <v>45676.999305555553</v>
      </c>
      <c r="D2957" s="152">
        <f t="shared" si="531"/>
        <v>7.9240000000000004</v>
      </c>
      <c r="E2957" s="152"/>
      <c r="F2957" s="152"/>
      <c r="G2957" s="152"/>
      <c r="H2957" s="152" t="e">
        <f t="shared" si="532"/>
        <v>#N/A</v>
      </c>
      <c r="I2957" s="152"/>
      <c r="J2957" s="152" t="e">
        <f t="shared" si="533"/>
        <v>#N/A</v>
      </c>
      <c r="K2957" s="152"/>
      <c r="L2957" s="152"/>
      <c r="M2957" s="152"/>
      <c r="N2957" s="152"/>
      <c r="O2957" s="152"/>
      <c r="P2957" s="152"/>
      <c r="Q2957" s="152"/>
      <c r="R2957" s="152"/>
      <c r="S2957" s="152"/>
      <c r="T2957" s="153" cm="1">
        <f t="array" ref="T2957">MATCH(1,(TDU_Info!$C$5:$C$111=$T$6)*(TDU_Info!$B$5:$B$111&lt;=$B2957),0)</f>
        <v>79</v>
      </c>
      <c r="U2957" s="152">
        <f>100*(INDEX(TDU_Info!$E$5:$E$111,$T2957)/T$11+INDEX(TDU_Info!$F$5:$F$111,$T2957))</f>
        <v>5.5088999999999988</v>
      </c>
      <c r="V2957" s="152">
        <v>6.1120000000000001</v>
      </c>
      <c r="W2957" s="152">
        <v>7.0389999999999997</v>
      </c>
      <c r="X2957" s="152">
        <v>7.9240000000000004</v>
      </c>
      <c r="Y2957" s="152">
        <v>8.0239999999999991</v>
      </c>
      <c r="Z2957" s="152">
        <v>6.0460000000000003</v>
      </c>
      <c r="AA2957" s="152">
        <v>6.875</v>
      </c>
      <c r="AB2957" s="152">
        <v>7.69</v>
      </c>
      <c r="AC2957" s="152">
        <v>7.8550000000000004</v>
      </c>
      <c r="AD2957" s="152">
        <v>6.0659999999999998</v>
      </c>
      <c r="AE2957" s="152">
        <v>6.77</v>
      </c>
      <c r="AF2957" s="152">
        <v>7.9240000000000004</v>
      </c>
      <c r="AG2957" s="152">
        <v>8.0239999999999991</v>
      </c>
      <c r="AH2957" s="152">
        <v>5.9980000000000002</v>
      </c>
      <c r="AI2957" s="152">
        <v>6.6020000000000003</v>
      </c>
      <c r="AJ2957" s="152">
        <v>7.69</v>
      </c>
      <c r="AK2957" s="152">
        <v>7.8550000000000004</v>
      </c>
      <c r="AL2957" s="152" t="e">
        <f t="shared" si="534"/>
        <v>#N/A</v>
      </c>
      <c r="AM2957" s="152" t="e">
        <f t="shared" si="535"/>
        <v>#N/A</v>
      </c>
      <c r="AN2957" s="152" t="e">
        <f>NA()</f>
        <v>#N/A</v>
      </c>
      <c r="AO2957" s="152" t="e">
        <f>NA()</f>
        <v>#N/A</v>
      </c>
      <c r="AP2957" s="152">
        <f t="shared" ref="AP2957:AP3211" si="543">IF(DAY($C2957)=1,NA(),VLOOKUP($C2957,$BE$17:$BF$78,2,TRUE)-$U2957)</f>
        <v>6.7711000000000006</v>
      </c>
      <c r="AQ2957" s="152"/>
      <c r="AR2957" s="152"/>
      <c r="AS2957" s="153">
        <f t="shared" si="541"/>
        <v>19</v>
      </c>
      <c r="AT2957" s="153">
        <f t="shared" si="523"/>
        <v>1</v>
      </c>
      <c r="AU2957" s="153">
        <f t="shared" si="524"/>
        <v>0</v>
      </c>
      <c r="AV2957" s="153">
        <f t="shared" si="525"/>
        <v>0</v>
      </c>
      <c r="BA2957">
        <f t="shared" si="542"/>
        <v>19</v>
      </c>
    </row>
    <row r="2958" spans="2:53" x14ac:dyDescent="0.25">
      <c r="B2958" s="155">
        <f t="shared" si="540"/>
        <v>45677.999305555553</v>
      </c>
      <c r="C2958" s="155">
        <f t="shared" si="528"/>
        <v>45677.999305555553</v>
      </c>
      <c r="D2958" s="152">
        <f t="shared" si="531"/>
        <v>7.9240000000000004</v>
      </c>
      <c r="E2958" s="152"/>
      <c r="F2958" s="152"/>
      <c r="G2958" s="152"/>
      <c r="H2958" s="152" t="e">
        <f t="shared" si="532"/>
        <v>#N/A</v>
      </c>
      <c r="I2958" s="152"/>
      <c r="J2958" s="152" t="e">
        <f t="shared" si="533"/>
        <v>#N/A</v>
      </c>
      <c r="K2958" s="152"/>
      <c r="L2958" s="152"/>
      <c r="M2958" s="152"/>
      <c r="N2958" s="152"/>
      <c r="O2958" s="152"/>
      <c r="P2958" s="152"/>
      <c r="Q2958" s="152"/>
      <c r="R2958" s="152"/>
      <c r="S2958" s="152"/>
      <c r="T2958" s="153" cm="1">
        <f t="array" ref="T2958">MATCH(1,(TDU_Info!$C$5:$C$111=$T$6)*(TDU_Info!$B$5:$B$111&lt;=$B2958),0)</f>
        <v>79</v>
      </c>
      <c r="U2958" s="152">
        <f>100*(INDEX(TDU_Info!$E$5:$E$111,$T2958)/T$11+INDEX(TDU_Info!$F$5:$F$111,$T2958))</f>
        <v>5.5088999999999988</v>
      </c>
      <c r="V2958" s="152">
        <v>6.1120000000000001</v>
      </c>
      <c r="W2958" s="152">
        <v>7.0389999999999997</v>
      </c>
      <c r="X2958" s="152">
        <v>7.9240000000000004</v>
      </c>
      <c r="Y2958" s="152">
        <v>8.0239999999999991</v>
      </c>
      <c r="Z2958" s="152">
        <v>6.0460000000000003</v>
      </c>
      <c r="AA2958" s="152">
        <v>6.875</v>
      </c>
      <c r="AB2958" s="152">
        <v>7.69</v>
      </c>
      <c r="AC2958" s="152">
        <v>7.8550000000000004</v>
      </c>
      <c r="AD2958" s="152">
        <v>6.0659999999999998</v>
      </c>
      <c r="AE2958" s="152">
        <v>6.77</v>
      </c>
      <c r="AF2958" s="152">
        <v>7.9240000000000004</v>
      </c>
      <c r="AG2958" s="152">
        <v>8.0239999999999991</v>
      </c>
      <c r="AH2958" s="152">
        <v>5.9980000000000002</v>
      </c>
      <c r="AI2958" s="152">
        <v>6.6020000000000003</v>
      </c>
      <c r="AJ2958" s="152">
        <v>7.69</v>
      </c>
      <c r="AK2958" s="152">
        <v>7.8550000000000004</v>
      </c>
      <c r="AL2958" s="152" t="e">
        <f t="shared" si="534"/>
        <v>#N/A</v>
      </c>
      <c r="AM2958" s="152" t="e">
        <f t="shared" si="535"/>
        <v>#N/A</v>
      </c>
      <c r="AN2958" s="152" t="e">
        <f>NA()</f>
        <v>#N/A</v>
      </c>
      <c r="AO2958" s="152" t="e">
        <f>NA()</f>
        <v>#N/A</v>
      </c>
      <c r="AP2958" s="152">
        <f t="shared" si="543"/>
        <v>6.7711000000000006</v>
      </c>
      <c r="AQ2958" s="152"/>
      <c r="AR2958" s="152"/>
      <c r="AS2958" s="153">
        <f t="shared" si="541"/>
        <v>20</v>
      </c>
      <c r="AT2958" s="153">
        <f t="shared" si="523"/>
        <v>1</v>
      </c>
      <c r="AU2958" s="153">
        <f t="shared" si="524"/>
        <v>0</v>
      </c>
      <c r="AV2958" s="153">
        <f t="shared" si="525"/>
        <v>0</v>
      </c>
      <c r="BA2958">
        <f t="shared" si="542"/>
        <v>20</v>
      </c>
    </row>
    <row r="2959" spans="2:53" x14ac:dyDescent="0.25">
      <c r="B2959" s="155">
        <f t="shared" si="540"/>
        <v>45678.999305555553</v>
      </c>
      <c r="C2959" s="155">
        <f t="shared" si="528"/>
        <v>45678.999305555553</v>
      </c>
      <c r="D2959" s="152">
        <f t="shared" si="531"/>
        <v>7.9240000000000004</v>
      </c>
      <c r="E2959" s="152"/>
      <c r="F2959" s="152"/>
      <c r="G2959" s="152"/>
      <c r="H2959" s="152" t="e">
        <f t="shared" si="532"/>
        <v>#N/A</v>
      </c>
      <c r="I2959" s="152"/>
      <c r="J2959" s="152" t="e">
        <f t="shared" si="533"/>
        <v>#N/A</v>
      </c>
      <c r="K2959" s="152"/>
      <c r="L2959" s="152"/>
      <c r="M2959" s="152"/>
      <c r="N2959" s="152"/>
      <c r="O2959" s="152"/>
      <c r="P2959" s="152"/>
      <c r="Q2959" s="152"/>
      <c r="R2959" s="152"/>
      <c r="S2959" s="152"/>
      <c r="T2959" s="153" cm="1">
        <f t="array" ref="T2959">MATCH(1,(TDU_Info!$C$5:$C$111=$T$6)*(TDU_Info!$B$5:$B$111&lt;=$B2959),0)</f>
        <v>79</v>
      </c>
      <c r="U2959" s="152">
        <f>100*(INDEX(TDU_Info!$E$5:$E$111,$T2959)/T$11+INDEX(TDU_Info!$F$5:$F$111,$T2959))</f>
        <v>5.5088999999999988</v>
      </c>
      <c r="V2959" s="152">
        <v>6.0540000000000003</v>
      </c>
      <c r="W2959" s="152">
        <v>7.048</v>
      </c>
      <c r="X2959" s="152">
        <v>7.9240000000000004</v>
      </c>
      <c r="Y2959" s="152">
        <v>8.0239999999999991</v>
      </c>
      <c r="Z2959" s="152">
        <v>5.8890000000000002</v>
      </c>
      <c r="AA2959" s="152">
        <v>6.883</v>
      </c>
      <c r="AB2959" s="152">
        <v>7.6550000000000002</v>
      </c>
      <c r="AC2959" s="152">
        <v>7.8550000000000004</v>
      </c>
      <c r="AD2959" s="152">
        <v>5.9870000000000001</v>
      </c>
      <c r="AE2959" s="152">
        <v>6.774</v>
      </c>
      <c r="AF2959" s="152">
        <v>7.9240000000000004</v>
      </c>
      <c r="AG2959" s="152">
        <v>8.0239999999999991</v>
      </c>
      <c r="AH2959" s="152">
        <v>5.82</v>
      </c>
      <c r="AI2959" s="152">
        <v>6.6059999999999999</v>
      </c>
      <c r="AJ2959" s="152">
        <v>7.6550000000000002</v>
      </c>
      <c r="AK2959" s="152">
        <v>7.8550000000000004</v>
      </c>
      <c r="AL2959" s="152" t="e">
        <f t="shared" si="534"/>
        <v>#N/A</v>
      </c>
      <c r="AM2959" s="152" t="e">
        <f t="shared" si="535"/>
        <v>#N/A</v>
      </c>
      <c r="AN2959" s="152" t="e">
        <f>NA()</f>
        <v>#N/A</v>
      </c>
      <c r="AO2959" s="152" t="e">
        <f>NA()</f>
        <v>#N/A</v>
      </c>
      <c r="AP2959" s="152">
        <f t="shared" si="543"/>
        <v>6.7711000000000006</v>
      </c>
      <c r="AQ2959" s="152"/>
      <c r="AR2959" s="152"/>
      <c r="AS2959" s="153">
        <f t="shared" si="541"/>
        <v>21</v>
      </c>
      <c r="AT2959" s="153">
        <f t="shared" si="523"/>
        <v>1</v>
      </c>
      <c r="AU2959" s="153">
        <f t="shared" si="524"/>
        <v>0</v>
      </c>
      <c r="AV2959" s="153">
        <f t="shared" si="525"/>
        <v>0</v>
      </c>
      <c r="BA2959">
        <f t="shared" si="542"/>
        <v>21</v>
      </c>
    </row>
    <row r="2960" spans="2:53" x14ac:dyDescent="0.25">
      <c r="B2960" s="155">
        <f t="shared" si="540"/>
        <v>45679.999305555553</v>
      </c>
      <c r="C2960" s="155">
        <f t="shared" si="528"/>
        <v>45679.999305555553</v>
      </c>
      <c r="D2960" s="152">
        <f t="shared" si="531"/>
        <v>7.9240000000000004</v>
      </c>
      <c r="E2960" s="152"/>
      <c r="F2960" s="152"/>
      <c r="G2960" s="152"/>
      <c r="H2960" s="152" t="e">
        <f t="shared" si="532"/>
        <v>#N/A</v>
      </c>
      <c r="I2960" s="152"/>
      <c r="J2960" s="152" t="e">
        <f t="shared" si="533"/>
        <v>#N/A</v>
      </c>
      <c r="K2960" s="152"/>
      <c r="L2960" s="152"/>
      <c r="M2960" s="152"/>
      <c r="N2960" s="152"/>
      <c r="O2960" s="152"/>
      <c r="P2960" s="152"/>
      <c r="Q2960" s="152"/>
      <c r="R2960" s="152"/>
      <c r="S2960" s="152"/>
      <c r="T2960" s="153" cm="1">
        <f t="array" ref="T2960">MATCH(1,(TDU_Info!$C$5:$C$111=$T$6)*(TDU_Info!$B$5:$B$111&lt;=$B2960),0)</f>
        <v>79</v>
      </c>
      <c r="U2960" s="152">
        <f>100*(INDEX(TDU_Info!$E$5:$E$111,$T2960)/T$11+INDEX(TDU_Info!$F$5:$F$111,$T2960))</f>
        <v>5.5088999999999988</v>
      </c>
      <c r="V2960" s="152">
        <v>6.0540000000000003</v>
      </c>
      <c r="W2960" s="152">
        <v>7.048</v>
      </c>
      <c r="X2960" s="152">
        <v>7.9240000000000004</v>
      </c>
      <c r="Y2960" s="152">
        <v>8.0239999999999991</v>
      </c>
      <c r="Z2960" s="152">
        <v>5.8890000000000002</v>
      </c>
      <c r="AA2960" s="152">
        <v>6.883</v>
      </c>
      <c r="AB2960" s="152">
        <v>7.6550000000000002</v>
      </c>
      <c r="AC2960" s="152">
        <v>7.8550000000000004</v>
      </c>
      <c r="AD2960" s="152">
        <v>5.9870000000000001</v>
      </c>
      <c r="AE2960" s="152">
        <v>6.774</v>
      </c>
      <c r="AF2960" s="152">
        <v>7.9240000000000004</v>
      </c>
      <c r="AG2960" s="152">
        <v>8.0239999999999991</v>
      </c>
      <c r="AH2960" s="152">
        <v>5.82</v>
      </c>
      <c r="AI2960" s="152">
        <v>6.6059999999999999</v>
      </c>
      <c r="AJ2960" s="152">
        <v>7.6550000000000002</v>
      </c>
      <c r="AK2960" s="152">
        <v>7.8550000000000004</v>
      </c>
      <c r="AL2960" s="152" t="e">
        <f t="shared" si="534"/>
        <v>#N/A</v>
      </c>
      <c r="AM2960" s="152" t="e">
        <f t="shared" si="535"/>
        <v>#N/A</v>
      </c>
      <c r="AN2960" s="152" t="e">
        <f>NA()</f>
        <v>#N/A</v>
      </c>
      <c r="AO2960" s="152" t="e">
        <f>NA()</f>
        <v>#N/A</v>
      </c>
      <c r="AP2960" s="152">
        <f t="shared" si="543"/>
        <v>6.7711000000000006</v>
      </c>
      <c r="AQ2960" s="152"/>
      <c r="AR2960" s="152"/>
      <c r="AS2960" s="153">
        <f t="shared" si="541"/>
        <v>22</v>
      </c>
      <c r="AT2960" s="153">
        <f t="shared" si="523"/>
        <v>1</v>
      </c>
      <c r="AU2960" s="153">
        <f t="shared" si="524"/>
        <v>0</v>
      </c>
      <c r="AV2960" s="153">
        <f t="shared" si="525"/>
        <v>0</v>
      </c>
      <c r="BA2960">
        <f t="shared" si="542"/>
        <v>22</v>
      </c>
    </row>
    <row r="2961" spans="2:53" x14ac:dyDescent="0.25">
      <c r="B2961" s="155">
        <f t="shared" si="540"/>
        <v>45680.999305555553</v>
      </c>
      <c r="C2961" s="155">
        <f t="shared" si="528"/>
        <v>45680.999305555553</v>
      </c>
      <c r="D2961" s="152">
        <f t="shared" si="531"/>
        <v>7.524</v>
      </c>
      <c r="E2961" s="152"/>
      <c r="F2961" s="152"/>
      <c r="G2961" s="152"/>
      <c r="H2961" s="152" t="e">
        <f t="shared" si="532"/>
        <v>#N/A</v>
      </c>
      <c r="I2961" s="152"/>
      <c r="J2961" s="152" t="e">
        <f t="shared" si="533"/>
        <v>#N/A</v>
      </c>
      <c r="K2961" s="152"/>
      <c r="L2961" s="152"/>
      <c r="M2961" s="152"/>
      <c r="N2961" s="152"/>
      <c r="O2961" s="152"/>
      <c r="P2961" s="152"/>
      <c r="Q2961" s="152"/>
      <c r="R2961" s="152"/>
      <c r="S2961" s="152"/>
      <c r="T2961" s="153" cm="1">
        <f t="array" ref="T2961">MATCH(1,(TDU_Info!$C$5:$C$111=$T$6)*(TDU_Info!$B$5:$B$111&lt;=$B2961),0)</f>
        <v>79</v>
      </c>
      <c r="U2961" s="152">
        <f>100*(INDEX(TDU_Info!$E$5:$E$111,$T2961)/T$11+INDEX(TDU_Info!$F$5:$F$111,$T2961))</f>
        <v>5.5088999999999988</v>
      </c>
      <c r="V2961" s="152">
        <v>5.3410000000000002</v>
      </c>
      <c r="W2961" s="152">
        <v>7.0519999999999996</v>
      </c>
      <c r="X2961" s="152">
        <v>7.524</v>
      </c>
      <c r="Y2961" s="152">
        <v>7.8239999999999998</v>
      </c>
      <c r="Z2961" s="152">
        <v>5.4930000000000003</v>
      </c>
      <c r="AA2961" s="152">
        <v>6.883</v>
      </c>
      <c r="AB2961" s="152">
        <v>7.3550000000000004</v>
      </c>
      <c r="AC2961" s="152">
        <v>7.6550000000000002</v>
      </c>
      <c r="AD2961" s="152">
        <v>5.274</v>
      </c>
      <c r="AE2961" s="152">
        <v>6.7759999999999998</v>
      </c>
      <c r="AF2961" s="152">
        <v>7.524</v>
      </c>
      <c r="AG2961" s="152">
        <v>7.8239999999999998</v>
      </c>
      <c r="AH2961" s="152">
        <v>5.3609999999999998</v>
      </c>
      <c r="AI2961" s="152">
        <v>6.6059999999999999</v>
      </c>
      <c r="AJ2961" s="152">
        <v>7.3550000000000004</v>
      </c>
      <c r="AK2961" s="152">
        <v>7.6550000000000002</v>
      </c>
      <c r="AL2961" s="152" t="e">
        <f t="shared" si="534"/>
        <v>#N/A</v>
      </c>
      <c r="AM2961" s="152" t="e">
        <f t="shared" si="535"/>
        <v>#N/A</v>
      </c>
      <c r="AN2961" s="152" t="e">
        <f>NA()</f>
        <v>#N/A</v>
      </c>
      <c r="AO2961" s="152" t="e">
        <f>NA()</f>
        <v>#N/A</v>
      </c>
      <c r="AP2961" s="152">
        <f t="shared" si="543"/>
        <v>6.7711000000000006</v>
      </c>
      <c r="AQ2961" s="152"/>
      <c r="AR2961" s="152"/>
      <c r="AS2961" s="153">
        <f t="shared" si="541"/>
        <v>23</v>
      </c>
      <c r="AT2961" s="153">
        <f t="shared" si="523"/>
        <v>1</v>
      </c>
      <c r="AU2961" s="153">
        <f t="shared" si="524"/>
        <v>0</v>
      </c>
      <c r="AV2961" s="153">
        <f t="shared" si="525"/>
        <v>0</v>
      </c>
      <c r="BA2961">
        <f t="shared" si="542"/>
        <v>23</v>
      </c>
    </row>
    <row r="2962" spans="2:53" x14ac:dyDescent="0.25">
      <c r="B2962" s="155">
        <f t="shared" si="540"/>
        <v>45681.999305555553</v>
      </c>
      <c r="C2962" s="155">
        <f t="shared" si="528"/>
        <v>45681.999305555553</v>
      </c>
      <c r="D2962" s="152">
        <f t="shared" si="531"/>
        <v>7.524</v>
      </c>
      <c r="E2962" s="152"/>
      <c r="F2962" s="152"/>
      <c r="G2962" s="152"/>
      <c r="H2962" s="152" t="e">
        <f t="shared" si="532"/>
        <v>#N/A</v>
      </c>
      <c r="I2962" s="152"/>
      <c r="J2962" s="152" t="e">
        <f t="shared" si="533"/>
        <v>#N/A</v>
      </c>
      <c r="K2962" s="152"/>
      <c r="L2962" s="152"/>
      <c r="M2962" s="152"/>
      <c r="N2962" s="152"/>
      <c r="O2962" s="152"/>
      <c r="P2962" s="152"/>
      <c r="Q2962" s="152"/>
      <c r="R2962" s="152"/>
      <c r="S2962" s="152"/>
      <c r="T2962" s="153" cm="1">
        <f t="array" ref="T2962">MATCH(1,(TDU_Info!$C$5:$C$111=$T$6)*(TDU_Info!$B$5:$B$111&lt;=$B2962),0)</f>
        <v>79</v>
      </c>
      <c r="U2962" s="152">
        <f>100*(INDEX(TDU_Info!$E$5:$E$111,$T2962)/T$11+INDEX(TDU_Info!$F$5:$F$111,$T2962))</f>
        <v>5.5088999999999988</v>
      </c>
      <c r="V2962" s="152">
        <v>5.3410000000000002</v>
      </c>
      <c r="W2962" s="152">
        <v>7.0519999999999996</v>
      </c>
      <c r="X2962" s="152">
        <v>7.524</v>
      </c>
      <c r="Y2962" s="152">
        <v>7.8239999999999998</v>
      </c>
      <c r="Z2962" s="152">
        <v>5.4930000000000003</v>
      </c>
      <c r="AA2962" s="152">
        <v>6.883</v>
      </c>
      <c r="AB2962" s="152">
        <v>7.3550000000000004</v>
      </c>
      <c r="AC2962" s="152">
        <v>7.6550000000000002</v>
      </c>
      <c r="AD2962" s="152">
        <v>5.274</v>
      </c>
      <c r="AE2962" s="152">
        <v>6.7759999999999998</v>
      </c>
      <c r="AF2962" s="152">
        <v>7.524</v>
      </c>
      <c r="AG2962" s="152">
        <v>7.8239999999999998</v>
      </c>
      <c r="AH2962" s="152">
        <v>5.3609999999999998</v>
      </c>
      <c r="AI2962" s="152">
        <v>6.6059999999999999</v>
      </c>
      <c r="AJ2962" s="152">
        <v>7.3550000000000004</v>
      </c>
      <c r="AK2962" s="152">
        <v>7.6550000000000002</v>
      </c>
      <c r="AL2962" s="152" t="e">
        <f t="shared" si="534"/>
        <v>#N/A</v>
      </c>
      <c r="AM2962" s="152" t="e">
        <f t="shared" si="535"/>
        <v>#N/A</v>
      </c>
      <c r="AN2962" s="152" t="e">
        <f>NA()</f>
        <v>#N/A</v>
      </c>
      <c r="AO2962" s="152" t="e">
        <f>NA()</f>
        <v>#N/A</v>
      </c>
      <c r="AP2962" s="152">
        <f t="shared" si="543"/>
        <v>6.7711000000000006</v>
      </c>
      <c r="AQ2962" s="152"/>
      <c r="AR2962" s="152"/>
      <c r="AS2962" s="153">
        <f t="shared" si="541"/>
        <v>24</v>
      </c>
      <c r="AT2962" s="153">
        <f t="shared" si="523"/>
        <v>1</v>
      </c>
      <c r="AU2962" s="153">
        <f t="shared" si="524"/>
        <v>0</v>
      </c>
      <c r="AV2962" s="153">
        <f t="shared" si="525"/>
        <v>0</v>
      </c>
      <c r="BA2962">
        <f t="shared" si="542"/>
        <v>24</v>
      </c>
    </row>
    <row r="2963" spans="2:53" x14ac:dyDescent="0.25">
      <c r="B2963" s="155">
        <f t="shared" si="540"/>
        <v>45682.999305555553</v>
      </c>
      <c r="C2963" s="155">
        <f t="shared" si="528"/>
        <v>45682.999305555553</v>
      </c>
      <c r="D2963" s="152">
        <f t="shared" si="531"/>
        <v>7.524</v>
      </c>
      <c r="E2963" s="152"/>
      <c r="F2963" s="152"/>
      <c r="G2963" s="152"/>
      <c r="H2963" s="152" t="e">
        <f t="shared" si="532"/>
        <v>#N/A</v>
      </c>
      <c r="I2963" s="152"/>
      <c r="J2963" s="152" t="e">
        <f t="shared" si="533"/>
        <v>#N/A</v>
      </c>
      <c r="K2963" s="152"/>
      <c r="L2963" s="152"/>
      <c r="M2963" s="152"/>
      <c r="N2963" s="152"/>
      <c r="O2963" s="152"/>
      <c r="P2963" s="152"/>
      <c r="Q2963" s="152"/>
      <c r="R2963" s="152"/>
      <c r="S2963" s="152"/>
      <c r="T2963" s="153" cm="1">
        <f t="array" ref="T2963">MATCH(1,(TDU_Info!$C$5:$C$111=$T$6)*(TDU_Info!$B$5:$B$111&lt;=$B2963),0)</f>
        <v>79</v>
      </c>
      <c r="U2963" s="152">
        <f>100*(INDEX(TDU_Info!$E$5:$E$111,$T2963)/T$11+INDEX(TDU_Info!$F$5:$F$111,$T2963))</f>
        <v>5.5088999999999988</v>
      </c>
      <c r="V2963" s="152">
        <v>5.1539999999999999</v>
      </c>
      <c r="W2963" s="152">
        <v>7.0519999999999996</v>
      </c>
      <c r="X2963" s="152">
        <v>7.524</v>
      </c>
      <c r="Y2963" s="152">
        <v>7.8239999999999998</v>
      </c>
      <c r="Z2963" s="152">
        <v>5.2889999999999997</v>
      </c>
      <c r="AA2963" s="152">
        <v>6.883</v>
      </c>
      <c r="AB2963" s="152">
        <v>7.3550000000000004</v>
      </c>
      <c r="AC2963" s="152">
        <v>7.6550000000000002</v>
      </c>
      <c r="AD2963" s="152">
        <v>5.0869999999999997</v>
      </c>
      <c r="AE2963" s="152">
        <v>6.7759999999999998</v>
      </c>
      <c r="AF2963" s="152">
        <v>7.524</v>
      </c>
      <c r="AG2963" s="152">
        <v>7.8239999999999998</v>
      </c>
      <c r="AH2963" s="152">
        <v>5.22</v>
      </c>
      <c r="AI2963" s="152">
        <v>6.6059999999999999</v>
      </c>
      <c r="AJ2963" s="152">
        <v>7.3550000000000004</v>
      </c>
      <c r="AK2963" s="152">
        <v>7.6550000000000002</v>
      </c>
      <c r="AL2963" s="152" t="e">
        <f t="shared" si="534"/>
        <v>#N/A</v>
      </c>
      <c r="AM2963" s="152" t="e">
        <f t="shared" si="535"/>
        <v>#N/A</v>
      </c>
      <c r="AN2963" s="152" t="e">
        <f>NA()</f>
        <v>#N/A</v>
      </c>
      <c r="AO2963" s="152" t="e">
        <f>NA()</f>
        <v>#N/A</v>
      </c>
      <c r="AP2963" s="152">
        <f t="shared" si="543"/>
        <v>6.7711000000000006</v>
      </c>
      <c r="AQ2963" s="152"/>
      <c r="AR2963" s="152"/>
      <c r="AS2963" s="153">
        <f t="shared" si="541"/>
        <v>25</v>
      </c>
      <c r="AT2963" s="153">
        <f t="shared" si="523"/>
        <v>1</v>
      </c>
      <c r="AU2963" s="153">
        <f t="shared" si="524"/>
        <v>0</v>
      </c>
      <c r="AV2963" s="153">
        <f t="shared" si="525"/>
        <v>0</v>
      </c>
      <c r="BA2963">
        <f t="shared" si="542"/>
        <v>25</v>
      </c>
    </row>
    <row r="2964" spans="2:53" x14ac:dyDescent="0.25">
      <c r="B2964" s="155">
        <f t="shared" si="540"/>
        <v>45683.999305555553</v>
      </c>
      <c r="C2964" s="155">
        <f t="shared" si="528"/>
        <v>45683.999305555553</v>
      </c>
      <c r="D2964" s="152">
        <f t="shared" si="531"/>
        <v>7.524</v>
      </c>
      <c r="E2964" s="152"/>
      <c r="F2964" s="152"/>
      <c r="G2964" s="152"/>
      <c r="H2964" s="152" t="e">
        <f t="shared" si="532"/>
        <v>#N/A</v>
      </c>
      <c r="I2964" s="152"/>
      <c r="J2964" s="152" t="e">
        <f t="shared" si="533"/>
        <v>#N/A</v>
      </c>
      <c r="K2964" s="152"/>
      <c r="L2964" s="152"/>
      <c r="M2964" s="152"/>
      <c r="N2964" s="152"/>
      <c r="O2964" s="152"/>
      <c r="P2964" s="152"/>
      <c r="Q2964" s="152"/>
      <c r="R2964" s="152"/>
      <c r="S2964" s="152"/>
      <c r="T2964" s="153" cm="1">
        <f t="array" ref="T2964">MATCH(1,(TDU_Info!$C$5:$C$111=$T$6)*(TDU_Info!$B$5:$B$111&lt;=$B2964),0)</f>
        <v>79</v>
      </c>
      <c r="U2964" s="152">
        <f>100*(INDEX(TDU_Info!$E$5:$E$111,$T2964)/T$11+INDEX(TDU_Info!$F$5:$F$111,$T2964))</f>
        <v>5.5088999999999988</v>
      </c>
      <c r="V2964" s="152">
        <v>5.1539999999999999</v>
      </c>
      <c r="W2964" s="152">
        <v>7.0519999999999996</v>
      </c>
      <c r="X2964" s="152">
        <v>7.524</v>
      </c>
      <c r="Y2964" s="152">
        <v>7.8239999999999998</v>
      </c>
      <c r="Z2964" s="152">
        <v>5.2889999999999997</v>
      </c>
      <c r="AA2964" s="152">
        <v>6.883</v>
      </c>
      <c r="AB2964" s="152">
        <v>7.3550000000000004</v>
      </c>
      <c r="AC2964" s="152">
        <v>7.6550000000000002</v>
      </c>
      <c r="AD2964" s="152">
        <v>5.0869999999999997</v>
      </c>
      <c r="AE2964" s="152">
        <v>6.7759999999999998</v>
      </c>
      <c r="AF2964" s="152">
        <v>7.524</v>
      </c>
      <c r="AG2964" s="152">
        <v>7.8239999999999998</v>
      </c>
      <c r="AH2964" s="152">
        <v>5.22</v>
      </c>
      <c r="AI2964" s="152">
        <v>6.6059999999999999</v>
      </c>
      <c r="AJ2964" s="152">
        <v>7.3550000000000004</v>
      </c>
      <c r="AK2964" s="152">
        <v>7.6550000000000002</v>
      </c>
      <c r="AL2964" s="152" t="e">
        <f t="shared" si="534"/>
        <v>#N/A</v>
      </c>
      <c r="AM2964" s="152" t="e">
        <f t="shared" si="535"/>
        <v>#N/A</v>
      </c>
      <c r="AN2964" s="152" t="e">
        <f>NA()</f>
        <v>#N/A</v>
      </c>
      <c r="AO2964" s="152" t="e">
        <f>NA()</f>
        <v>#N/A</v>
      </c>
      <c r="AP2964" s="152">
        <f t="shared" si="543"/>
        <v>6.7711000000000006</v>
      </c>
      <c r="AQ2964" s="152"/>
      <c r="AR2964" s="152"/>
      <c r="AS2964" s="153">
        <f t="shared" si="541"/>
        <v>26</v>
      </c>
      <c r="AT2964" s="153">
        <f t="shared" si="523"/>
        <v>1</v>
      </c>
      <c r="AU2964" s="153">
        <f t="shared" si="524"/>
        <v>0</v>
      </c>
      <c r="AV2964" s="153">
        <f t="shared" si="525"/>
        <v>0</v>
      </c>
      <c r="BA2964">
        <f t="shared" si="542"/>
        <v>26</v>
      </c>
    </row>
    <row r="2965" spans="2:53" x14ac:dyDescent="0.25">
      <c r="B2965" s="155">
        <f t="shared" si="540"/>
        <v>45684.999305555553</v>
      </c>
      <c r="C2965" s="155">
        <f t="shared" si="528"/>
        <v>45684.999305555553</v>
      </c>
      <c r="D2965" s="152">
        <f t="shared" si="531"/>
        <v>7.524</v>
      </c>
      <c r="E2965" s="152"/>
      <c r="F2965" s="152"/>
      <c r="G2965" s="152"/>
      <c r="H2965" s="152" t="e">
        <f t="shared" si="532"/>
        <v>#N/A</v>
      </c>
      <c r="I2965" s="152"/>
      <c r="J2965" s="152" t="e">
        <f t="shared" si="533"/>
        <v>#N/A</v>
      </c>
      <c r="K2965" s="152"/>
      <c r="L2965" s="152"/>
      <c r="M2965" s="152"/>
      <c r="N2965" s="152"/>
      <c r="O2965" s="152"/>
      <c r="P2965" s="152"/>
      <c r="Q2965" s="152"/>
      <c r="R2965" s="152"/>
      <c r="S2965" s="152"/>
      <c r="T2965" s="153" cm="1">
        <f t="array" ref="T2965">MATCH(1,(TDU_Info!$C$5:$C$111=$T$6)*(TDU_Info!$B$5:$B$111&lt;=$B2965),0)</f>
        <v>79</v>
      </c>
      <c r="U2965" s="152">
        <f>100*(INDEX(TDU_Info!$E$5:$E$111,$T2965)/T$11+INDEX(TDU_Info!$F$5:$F$111,$T2965))</f>
        <v>5.5088999999999988</v>
      </c>
      <c r="V2965" s="152">
        <v>5.1539999999999999</v>
      </c>
      <c r="W2965" s="152">
        <v>7.0519999999999996</v>
      </c>
      <c r="X2965" s="152">
        <v>7.524</v>
      </c>
      <c r="Y2965" s="152">
        <v>7.8239999999999998</v>
      </c>
      <c r="Z2965" s="152">
        <v>5.2889999999999997</v>
      </c>
      <c r="AA2965" s="152">
        <v>6.883</v>
      </c>
      <c r="AB2965" s="152">
        <v>7.3550000000000004</v>
      </c>
      <c r="AC2965" s="152">
        <v>7.6550000000000002</v>
      </c>
      <c r="AD2965" s="152">
        <v>5.0869999999999997</v>
      </c>
      <c r="AE2965" s="152">
        <v>6.7759999999999998</v>
      </c>
      <c r="AF2965" s="152">
        <v>7.524</v>
      </c>
      <c r="AG2965" s="152">
        <v>7.8239999999999998</v>
      </c>
      <c r="AH2965" s="152">
        <v>5.22</v>
      </c>
      <c r="AI2965" s="152">
        <v>6.6059999999999999</v>
      </c>
      <c r="AJ2965" s="152">
        <v>7.3550000000000004</v>
      </c>
      <c r="AK2965" s="152">
        <v>7.6550000000000002</v>
      </c>
      <c r="AL2965" s="152" t="e">
        <f t="shared" si="534"/>
        <v>#N/A</v>
      </c>
      <c r="AM2965" s="152" t="e">
        <f t="shared" si="535"/>
        <v>#N/A</v>
      </c>
      <c r="AN2965" s="152" t="e">
        <f>NA()</f>
        <v>#N/A</v>
      </c>
      <c r="AO2965" s="152" t="e">
        <f>NA()</f>
        <v>#N/A</v>
      </c>
      <c r="AP2965" s="152">
        <f t="shared" si="543"/>
        <v>6.7711000000000006</v>
      </c>
      <c r="AQ2965" s="152"/>
      <c r="AR2965" s="152"/>
      <c r="AS2965" s="153">
        <f t="shared" si="541"/>
        <v>27</v>
      </c>
      <c r="AT2965" s="153">
        <f t="shared" si="523"/>
        <v>1</v>
      </c>
      <c r="AU2965" s="153">
        <f t="shared" si="524"/>
        <v>0</v>
      </c>
      <c r="AV2965" s="153">
        <f t="shared" si="525"/>
        <v>0</v>
      </c>
      <c r="BA2965">
        <f t="shared" si="542"/>
        <v>27</v>
      </c>
    </row>
    <row r="2966" spans="2:53" x14ac:dyDescent="0.25">
      <c r="B2966" s="155">
        <f t="shared" si="540"/>
        <v>45685.999305555553</v>
      </c>
      <c r="C2966" s="155">
        <f t="shared" si="528"/>
        <v>45685.999305555553</v>
      </c>
      <c r="D2966" s="152">
        <f t="shared" si="531"/>
        <v>7.46</v>
      </c>
      <c r="E2966" s="152"/>
      <c r="F2966" s="152"/>
      <c r="G2966" s="152"/>
      <c r="H2966" s="152" t="e">
        <f t="shared" si="532"/>
        <v>#N/A</v>
      </c>
      <c r="I2966" s="152"/>
      <c r="J2966" s="152" t="e">
        <f t="shared" si="533"/>
        <v>#N/A</v>
      </c>
      <c r="K2966" s="152"/>
      <c r="L2966" s="152"/>
      <c r="M2966" s="152"/>
      <c r="N2966" s="152"/>
      <c r="O2966" s="152"/>
      <c r="P2966" s="152"/>
      <c r="Q2966" s="152"/>
      <c r="R2966" s="152"/>
      <c r="S2966" s="152"/>
      <c r="T2966" s="153" cm="1">
        <f t="array" ref="T2966">MATCH(1,(TDU_Info!$C$5:$C$111=$T$6)*(TDU_Info!$B$5:$B$111&lt;=$B2966),0)</f>
        <v>79</v>
      </c>
      <c r="U2966" s="152">
        <f>100*(INDEX(TDU_Info!$E$5:$E$111,$T2966)/T$11+INDEX(TDU_Info!$F$5:$F$111,$T2966))</f>
        <v>5.5088999999999988</v>
      </c>
      <c r="V2966" s="152">
        <v>5.1219999999999999</v>
      </c>
      <c r="W2966" s="152">
        <v>7.0819999999999999</v>
      </c>
      <c r="X2966" s="152">
        <v>7.46</v>
      </c>
      <c r="Y2966" s="152">
        <v>7.76</v>
      </c>
      <c r="Z2966" s="152">
        <v>5.2270000000000003</v>
      </c>
      <c r="AA2966" s="152">
        <v>6.9139999999999997</v>
      </c>
      <c r="AB2966" s="152">
        <v>7.29</v>
      </c>
      <c r="AC2966" s="152">
        <v>7.59</v>
      </c>
      <c r="AD2966" s="152">
        <v>5.0549999999999997</v>
      </c>
      <c r="AE2966" s="152">
        <v>6.8079999999999998</v>
      </c>
      <c r="AF2966" s="152">
        <v>7.46</v>
      </c>
      <c r="AG2966" s="152">
        <v>7.76</v>
      </c>
      <c r="AH2966" s="152">
        <v>5.1580000000000004</v>
      </c>
      <c r="AI2966" s="152">
        <v>6.64</v>
      </c>
      <c r="AJ2966" s="152">
        <v>7.29</v>
      </c>
      <c r="AK2966" s="152">
        <v>7.59</v>
      </c>
      <c r="AL2966" s="152" t="e">
        <f t="shared" si="534"/>
        <v>#N/A</v>
      </c>
      <c r="AM2966" s="152" t="e">
        <f t="shared" si="535"/>
        <v>#N/A</v>
      </c>
      <c r="AN2966" s="152" t="e">
        <f>NA()</f>
        <v>#N/A</v>
      </c>
      <c r="AO2966" s="152" t="e">
        <f>NA()</f>
        <v>#N/A</v>
      </c>
      <c r="AP2966" s="152">
        <f t="shared" si="543"/>
        <v>6.7711000000000006</v>
      </c>
      <c r="AQ2966" s="152"/>
      <c r="AR2966" s="152"/>
      <c r="AS2966" s="153">
        <f t="shared" si="541"/>
        <v>28</v>
      </c>
      <c r="AT2966" s="153">
        <f t="shared" si="523"/>
        <v>1</v>
      </c>
      <c r="AU2966" s="153">
        <f t="shared" si="524"/>
        <v>0</v>
      </c>
      <c r="AV2966" s="153">
        <f t="shared" si="525"/>
        <v>0</v>
      </c>
      <c r="BA2966">
        <f t="shared" si="542"/>
        <v>28</v>
      </c>
    </row>
    <row r="2967" spans="2:53" x14ac:dyDescent="0.25">
      <c r="B2967" s="155">
        <f t="shared" si="540"/>
        <v>45686.999305555553</v>
      </c>
      <c r="C2967" s="155">
        <f t="shared" si="528"/>
        <v>45686.999305555553</v>
      </c>
      <c r="D2967" s="152">
        <f t="shared" si="531"/>
        <v>7.4240000000000004</v>
      </c>
      <c r="E2967" s="152"/>
      <c r="F2967" s="152"/>
      <c r="G2967" s="152"/>
      <c r="H2967" s="152" t="e">
        <f t="shared" si="532"/>
        <v>#N/A</v>
      </c>
      <c r="I2967" s="152"/>
      <c r="J2967" s="152" t="e">
        <f t="shared" si="533"/>
        <v>#N/A</v>
      </c>
      <c r="K2967" s="152"/>
      <c r="L2967" s="152"/>
      <c r="M2967" s="152"/>
      <c r="N2967" s="152"/>
      <c r="O2967" s="152"/>
      <c r="P2967" s="152"/>
      <c r="Q2967" s="152"/>
      <c r="R2967" s="152"/>
      <c r="S2967" s="152"/>
      <c r="T2967" s="153" cm="1">
        <f t="array" ref="T2967">MATCH(1,(TDU_Info!$C$5:$C$111=$T$6)*(TDU_Info!$B$5:$B$111&lt;=$B2967),0)</f>
        <v>79</v>
      </c>
      <c r="U2967" s="152">
        <f>100*(INDEX(TDU_Info!$E$5:$E$111,$T2967)/T$11+INDEX(TDU_Info!$F$5:$F$111,$T2967))</f>
        <v>5.5088999999999988</v>
      </c>
      <c r="V2967" s="152">
        <v>5.0460000000000003</v>
      </c>
      <c r="W2967" s="152">
        <v>7.0819999999999999</v>
      </c>
      <c r="X2967" s="152">
        <v>7.4240000000000004</v>
      </c>
      <c r="Y2967" s="152">
        <v>7.7240000000000002</v>
      </c>
      <c r="Z2967" s="152">
        <v>5.1609999999999996</v>
      </c>
      <c r="AA2967" s="152">
        <v>6.9139999999999997</v>
      </c>
      <c r="AB2967" s="152">
        <v>7.23</v>
      </c>
      <c r="AC2967" s="152">
        <v>7.53</v>
      </c>
      <c r="AD2967" s="152">
        <v>4.827</v>
      </c>
      <c r="AE2967" s="152">
        <v>6.8079999999999998</v>
      </c>
      <c r="AF2967" s="152">
        <v>7.4240000000000004</v>
      </c>
      <c r="AG2967" s="152">
        <v>7.7240000000000002</v>
      </c>
      <c r="AH2967" s="152">
        <v>4.9610000000000003</v>
      </c>
      <c r="AI2967" s="152">
        <v>6.64</v>
      </c>
      <c r="AJ2967" s="152">
        <v>7.23</v>
      </c>
      <c r="AK2967" s="152">
        <v>7.53</v>
      </c>
      <c r="AL2967" s="152" t="e">
        <f t="shared" si="534"/>
        <v>#N/A</v>
      </c>
      <c r="AM2967" s="152" t="e">
        <f t="shared" si="535"/>
        <v>#N/A</v>
      </c>
      <c r="AN2967" s="152" t="e">
        <f>NA()</f>
        <v>#N/A</v>
      </c>
      <c r="AO2967" s="152" t="e">
        <f>NA()</f>
        <v>#N/A</v>
      </c>
      <c r="AP2967" s="152">
        <f t="shared" si="543"/>
        <v>6.7711000000000006</v>
      </c>
      <c r="AQ2967" s="152"/>
      <c r="AR2967" s="152"/>
      <c r="AS2967" s="153">
        <f t="shared" si="541"/>
        <v>29</v>
      </c>
      <c r="AT2967" s="153">
        <f t="shared" si="523"/>
        <v>1</v>
      </c>
      <c r="AU2967" s="153">
        <f t="shared" si="524"/>
        <v>0</v>
      </c>
      <c r="AV2967" s="153">
        <f t="shared" si="525"/>
        <v>0</v>
      </c>
      <c r="BA2967">
        <f t="shared" si="542"/>
        <v>29</v>
      </c>
    </row>
    <row r="2968" spans="2:53" x14ac:dyDescent="0.25">
      <c r="B2968" s="155">
        <f t="shared" si="540"/>
        <v>45687.999305555553</v>
      </c>
      <c r="C2968" s="155">
        <f t="shared" si="528"/>
        <v>45687.999305555553</v>
      </c>
      <c r="D2968" s="152">
        <f t="shared" si="531"/>
        <v>7.4240000000000004</v>
      </c>
      <c r="E2968" s="152"/>
      <c r="F2968" s="152"/>
      <c r="G2968" s="152"/>
      <c r="H2968" s="152" t="e">
        <f t="shared" si="532"/>
        <v>#N/A</v>
      </c>
      <c r="I2968" s="152"/>
      <c r="J2968" s="152" t="e">
        <f t="shared" si="533"/>
        <v>#N/A</v>
      </c>
      <c r="K2968" s="152"/>
      <c r="L2968" s="152"/>
      <c r="M2968" s="152"/>
      <c r="N2968" s="152"/>
      <c r="O2968" s="152"/>
      <c r="P2968" s="152"/>
      <c r="Q2968" s="152"/>
      <c r="R2968" s="152"/>
      <c r="S2968" s="152"/>
      <c r="T2968" s="153" cm="1">
        <f t="array" ref="T2968">MATCH(1,(TDU_Info!$C$5:$C$111=$T$6)*(TDU_Info!$B$5:$B$111&lt;=$B2968),0)</f>
        <v>79</v>
      </c>
      <c r="U2968" s="152">
        <f>100*(INDEX(TDU_Info!$E$5:$E$111,$T2968)/T$11+INDEX(TDU_Info!$F$5:$F$111,$T2968))</f>
        <v>5.5088999999999988</v>
      </c>
      <c r="V2968" s="152">
        <v>4.9340000000000002</v>
      </c>
      <c r="W2968" s="152">
        <v>7.0819999999999999</v>
      </c>
      <c r="X2968" s="152">
        <v>7.4240000000000004</v>
      </c>
      <c r="Y2968" s="152">
        <v>7.7240000000000002</v>
      </c>
      <c r="Z2968" s="152">
        <v>5.0670000000000002</v>
      </c>
      <c r="AA2968" s="152">
        <v>6.9139999999999997</v>
      </c>
      <c r="AB2968" s="152">
        <v>7.23</v>
      </c>
      <c r="AC2968" s="152">
        <v>7.53</v>
      </c>
      <c r="AD2968" s="152">
        <v>4.7270000000000003</v>
      </c>
      <c r="AE2968" s="152">
        <v>6.8079999999999998</v>
      </c>
      <c r="AF2968" s="152">
        <v>7.4240000000000004</v>
      </c>
      <c r="AG2968" s="152">
        <v>7.7240000000000002</v>
      </c>
      <c r="AH2968" s="152">
        <v>4.8609999999999998</v>
      </c>
      <c r="AI2968" s="152">
        <v>6.64</v>
      </c>
      <c r="AJ2968" s="152">
        <v>7.23</v>
      </c>
      <c r="AK2968" s="152">
        <v>7.53</v>
      </c>
      <c r="AL2968" s="152" t="e">
        <f t="shared" si="534"/>
        <v>#N/A</v>
      </c>
      <c r="AM2968" s="152" t="e">
        <f t="shared" si="535"/>
        <v>#N/A</v>
      </c>
      <c r="AN2968" s="152" t="e">
        <f>NA()</f>
        <v>#N/A</v>
      </c>
      <c r="AO2968" s="152" t="e">
        <f>NA()</f>
        <v>#N/A</v>
      </c>
      <c r="AP2968" s="152">
        <f t="shared" si="543"/>
        <v>6.7711000000000006</v>
      </c>
      <c r="AQ2968" s="152"/>
      <c r="AR2968" s="152"/>
      <c r="AS2968" s="153">
        <f t="shared" si="541"/>
        <v>30</v>
      </c>
      <c r="AT2968" s="153">
        <f t="shared" si="523"/>
        <v>1</v>
      </c>
      <c r="AU2968" s="153">
        <f t="shared" si="524"/>
        <v>0</v>
      </c>
      <c r="AV2968" s="153">
        <f t="shared" si="525"/>
        <v>0</v>
      </c>
      <c r="BA2968">
        <f t="shared" si="542"/>
        <v>30</v>
      </c>
    </row>
    <row r="2969" spans="2:53" x14ac:dyDescent="0.25">
      <c r="B2969" s="155">
        <f t="shared" si="540"/>
        <v>45688.999305555553</v>
      </c>
      <c r="C2969" s="155">
        <f t="shared" si="528"/>
        <v>45688.999305555553</v>
      </c>
      <c r="D2969" s="152">
        <f t="shared" si="531"/>
        <v>7.4240000000000004</v>
      </c>
      <c r="E2969" s="152"/>
      <c r="F2969" s="152"/>
      <c r="G2969" s="152"/>
      <c r="H2969" s="152" t="e">
        <f t="shared" si="532"/>
        <v>#N/A</v>
      </c>
      <c r="I2969" s="152"/>
      <c r="J2969" s="152" t="e">
        <f t="shared" si="533"/>
        <v>#N/A</v>
      </c>
      <c r="K2969" s="152"/>
      <c r="L2969" s="152"/>
      <c r="M2969" s="152"/>
      <c r="N2969" s="152"/>
      <c r="O2969" s="152"/>
      <c r="P2969" s="152"/>
      <c r="Q2969" s="152"/>
      <c r="R2969" s="152"/>
      <c r="S2969" s="152"/>
      <c r="T2969" s="153" cm="1">
        <f t="array" ref="T2969">MATCH(1,(TDU_Info!$C$5:$C$111=$T$6)*(TDU_Info!$B$5:$B$111&lt;=$B2969),0)</f>
        <v>79</v>
      </c>
      <c r="U2969" s="152">
        <f>100*(INDEX(TDU_Info!$E$5:$E$111,$T2969)/T$11+INDEX(TDU_Info!$F$5:$F$111,$T2969))</f>
        <v>5.5088999999999988</v>
      </c>
      <c r="V2969" s="152">
        <v>4.9340000000000002</v>
      </c>
      <c r="W2969" s="152">
        <v>7.0819999999999999</v>
      </c>
      <c r="X2969" s="152">
        <v>7.4240000000000004</v>
      </c>
      <c r="Y2969" s="152">
        <v>7.7240000000000002</v>
      </c>
      <c r="Z2969" s="152">
        <v>5.0670000000000002</v>
      </c>
      <c r="AA2969" s="152">
        <v>6.9139999999999997</v>
      </c>
      <c r="AB2969" s="152">
        <v>7.23</v>
      </c>
      <c r="AC2969" s="152">
        <v>7.53</v>
      </c>
      <c r="AD2969" s="152">
        <v>4.7270000000000003</v>
      </c>
      <c r="AE2969" s="152">
        <v>6.8079999999999998</v>
      </c>
      <c r="AF2969" s="152">
        <v>7.4240000000000004</v>
      </c>
      <c r="AG2969" s="152">
        <v>7.7240000000000002</v>
      </c>
      <c r="AH2969" s="152">
        <v>4.8609999999999998</v>
      </c>
      <c r="AI2969" s="152">
        <v>6.64</v>
      </c>
      <c r="AJ2969" s="152">
        <v>7.23</v>
      </c>
      <c r="AK2969" s="152">
        <v>7.53</v>
      </c>
      <c r="AL2969" s="152" t="e">
        <f t="shared" si="534"/>
        <v>#N/A</v>
      </c>
      <c r="AM2969" s="152" t="e">
        <f t="shared" si="535"/>
        <v>#N/A</v>
      </c>
      <c r="AN2969" s="152" t="e">
        <f>NA()</f>
        <v>#N/A</v>
      </c>
      <c r="AO2969" s="152" t="e">
        <f>NA()</f>
        <v>#N/A</v>
      </c>
      <c r="AP2969" s="152">
        <f t="shared" si="543"/>
        <v>6.7711000000000006</v>
      </c>
      <c r="AQ2969" s="152"/>
      <c r="AR2969" s="152"/>
      <c r="AS2969" s="153">
        <f t="shared" si="541"/>
        <v>31</v>
      </c>
      <c r="AT2969" s="153">
        <f t="shared" si="523"/>
        <v>1</v>
      </c>
      <c r="AU2969" s="153">
        <f t="shared" si="524"/>
        <v>0</v>
      </c>
      <c r="AV2969" s="153">
        <f t="shared" si="525"/>
        <v>0</v>
      </c>
      <c r="BA2969">
        <f t="shared" si="542"/>
        <v>31</v>
      </c>
    </row>
    <row r="2970" spans="2:53" x14ac:dyDescent="0.25">
      <c r="B2970" s="155">
        <f t="shared" si="540"/>
        <v>45689.999305555553</v>
      </c>
      <c r="C2970" s="155">
        <f t="shared" si="528"/>
        <v>45689.999305555553</v>
      </c>
      <c r="D2970" s="152">
        <f t="shared" si="531"/>
        <v>7.18</v>
      </c>
      <c r="E2970" s="152"/>
      <c r="F2970" s="152"/>
      <c r="G2970" s="152"/>
      <c r="H2970" s="152" t="e">
        <f t="shared" si="532"/>
        <v>#N/A</v>
      </c>
      <c r="I2970" s="152"/>
      <c r="J2970" s="152" t="e">
        <f t="shared" si="533"/>
        <v>#N/A</v>
      </c>
      <c r="K2970" s="152"/>
      <c r="L2970" s="152"/>
      <c r="M2970" s="152"/>
      <c r="N2970" s="152"/>
      <c r="O2970" s="152"/>
      <c r="P2970" s="152"/>
      <c r="Q2970" s="152"/>
      <c r="R2970" s="152"/>
      <c r="S2970" s="152"/>
      <c r="T2970" s="153" cm="1">
        <f t="array" ref="T2970">MATCH(1,(TDU_Info!$C$5:$C$111=$T$6)*(TDU_Info!$B$5:$B$111&lt;=$B2970),0)</f>
        <v>79</v>
      </c>
      <c r="U2970" s="152">
        <f>100*(INDEX(TDU_Info!$E$5:$E$111,$T2970)/T$11+INDEX(TDU_Info!$F$5:$F$111,$T2970))</f>
        <v>5.5088999999999988</v>
      </c>
      <c r="V2970" s="152">
        <v>4.7539999999999996</v>
      </c>
      <c r="W2970" s="152">
        <v>7.0819999999999999</v>
      </c>
      <c r="X2970" s="152">
        <v>7.18</v>
      </c>
      <c r="Y2970" s="152">
        <v>7.28</v>
      </c>
      <c r="Z2970" s="152">
        <v>4.8890000000000002</v>
      </c>
      <c r="AA2970" s="152">
        <v>6.9139999999999997</v>
      </c>
      <c r="AB2970" s="152">
        <v>7.23</v>
      </c>
      <c r="AC2970" s="152">
        <v>7.18</v>
      </c>
      <c r="AD2970" s="152">
        <v>4.6870000000000003</v>
      </c>
      <c r="AE2970" s="152">
        <v>6.8079999999999998</v>
      </c>
      <c r="AF2970" s="152">
        <v>7.18</v>
      </c>
      <c r="AG2970" s="152">
        <v>7.28</v>
      </c>
      <c r="AH2970" s="152">
        <v>4.82</v>
      </c>
      <c r="AI2970" s="152">
        <v>6.64</v>
      </c>
      <c r="AJ2970" s="152">
        <v>7.23</v>
      </c>
      <c r="AK2970" s="152">
        <v>7.18</v>
      </c>
      <c r="AL2970" s="152" t="e">
        <f t="shared" si="534"/>
        <v>#N/A</v>
      </c>
      <c r="AM2970" s="152" t="e">
        <f t="shared" si="535"/>
        <v>#N/A</v>
      </c>
      <c r="AN2970" s="152" t="e">
        <f>NA()</f>
        <v>#N/A</v>
      </c>
      <c r="AO2970" s="152" t="e">
        <f>NA()</f>
        <v>#N/A</v>
      </c>
      <c r="AP2970" s="152" t="e">
        <f t="shared" si="543"/>
        <v>#N/A</v>
      </c>
      <c r="AQ2970" s="152"/>
      <c r="AR2970" s="152"/>
      <c r="AS2970" s="153">
        <f t="shared" ref="AS2970:AS2997" si="544">ROUNDUP(B2970-DATE(YEAR(B2970),1,1),0)</f>
        <v>32</v>
      </c>
      <c r="AT2970" s="153">
        <f t="shared" si="523"/>
        <v>1</v>
      </c>
      <c r="AU2970" s="153">
        <f t="shared" si="524"/>
        <v>0</v>
      </c>
      <c r="AV2970" s="153">
        <f t="shared" si="525"/>
        <v>0</v>
      </c>
      <c r="BA2970">
        <f t="shared" ref="BA2970:BA2997" si="545">DAY(C2970)</f>
        <v>1</v>
      </c>
    </row>
    <row r="2971" spans="2:53" x14ac:dyDescent="0.25">
      <c r="B2971" s="155">
        <f t="shared" si="540"/>
        <v>45690.999305555553</v>
      </c>
      <c r="C2971" s="155">
        <f t="shared" si="528"/>
        <v>45690.999305555553</v>
      </c>
      <c r="D2971" s="152">
        <f t="shared" si="531"/>
        <v>7.18</v>
      </c>
      <c r="E2971" s="152"/>
      <c r="F2971" s="152"/>
      <c r="G2971" s="152"/>
      <c r="H2971" s="152" t="e">
        <f t="shared" si="532"/>
        <v>#N/A</v>
      </c>
      <c r="I2971" s="152"/>
      <c r="J2971" s="152" t="e">
        <f t="shared" si="533"/>
        <v>#N/A</v>
      </c>
      <c r="K2971" s="152"/>
      <c r="L2971" s="152"/>
      <c r="M2971" s="152"/>
      <c r="N2971" s="152"/>
      <c r="O2971" s="152"/>
      <c r="P2971" s="152"/>
      <c r="Q2971" s="152"/>
      <c r="R2971" s="152"/>
      <c r="S2971" s="152"/>
      <c r="T2971" s="153" cm="1">
        <f t="array" ref="T2971">MATCH(1,(TDU_Info!$C$5:$C$111=$T$6)*(TDU_Info!$B$5:$B$111&lt;=$B2971),0)</f>
        <v>79</v>
      </c>
      <c r="U2971" s="152">
        <f>100*(INDEX(TDU_Info!$E$5:$E$111,$T2971)/T$11+INDEX(TDU_Info!$F$5:$F$111,$T2971))</f>
        <v>5.5088999999999988</v>
      </c>
      <c r="V2971" s="152">
        <v>4.7539999999999996</v>
      </c>
      <c r="W2971" s="152">
        <v>7.0819999999999999</v>
      </c>
      <c r="X2971" s="152">
        <v>7.18</v>
      </c>
      <c r="Y2971" s="152">
        <v>7.28</v>
      </c>
      <c r="Z2971" s="152">
        <v>4.8890000000000002</v>
      </c>
      <c r="AA2971" s="152">
        <v>6.9139999999999997</v>
      </c>
      <c r="AB2971" s="152">
        <v>7.23</v>
      </c>
      <c r="AC2971" s="152">
        <v>7.18</v>
      </c>
      <c r="AD2971" s="152">
        <v>4.6870000000000003</v>
      </c>
      <c r="AE2971" s="152">
        <v>6.8079999999999998</v>
      </c>
      <c r="AF2971" s="152">
        <v>7.18</v>
      </c>
      <c r="AG2971" s="152">
        <v>7.28</v>
      </c>
      <c r="AH2971" s="152">
        <v>4.82</v>
      </c>
      <c r="AI2971" s="152">
        <v>6.64</v>
      </c>
      <c r="AJ2971" s="152">
        <v>7.23</v>
      </c>
      <c r="AK2971" s="152">
        <v>7.18</v>
      </c>
      <c r="AL2971" s="152" t="e">
        <f t="shared" si="534"/>
        <v>#N/A</v>
      </c>
      <c r="AM2971" s="152" t="e">
        <f t="shared" si="535"/>
        <v>#N/A</v>
      </c>
      <c r="AN2971" s="152" t="e">
        <f>NA()</f>
        <v>#N/A</v>
      </c>
      <c r="AO2971" s="152" t="e">
        <f>NA()</f>
        <v>#N/A</v>
      </c>
      <c r="AP2971" s="152">
        <f t="shared" si="543"/>
        <v>6.7711000000000006</v>
      </c>
      <c r="AQ2971" s="152"/>
      <c r="AR2971" s="152"/>
      <c r="AS2971" s="153">
        <f t="shared" si="544"/>
        <v>33</v>
      </c>
      <c r="AT2971" s="153">
        <f t="shared" si="523"/>
        <v>1</v>
      </c>
      <c r="AU2971" s="153">
        <f t="shared" si="524"/>
        <v>0</v>
      </c>
      <c r="AV2971" s="153">
        <f t="shared" si="525"/>
        <v>0</v>
      </c>
      <c r="BA2971">
        <f t="shared" si="545"/>
        <v>2</v>
      </c>
    </row>
    <row r="2972" spans="2:53" x14ac:dyDescent="0.25">
      <c r="B2972" s="155">
        <f t="shared" si="540"/>
        <v>45691.999305555553</v>
      </c>
      <c r="C2972" s="155">
        <f t="shared" si="528"/>
        <v>45691.999305555553</v>
      </c>
      <c r="D2972" s="152">
        <f t="shared" si="531"/>
        <v>7.18</v>
      </c>
      <c r="E2972" s="152"/>
      <c r="F2972" s="152"/>
      <c r="G2972" s="152"/>
      <c r="H2972" s="152" t="e">
        <f t="shared" si="532"/>
        <v>#N/A</v>
      </c>
      <c r="I2972" s="152"/>
      <c r="J2972" s="152" t="e">
        <f t="shared" si="533"/>
        <v>#N/A</v>
      </c>
      <c r="K2972" s="152"/>
      <c r="L2972" s="152"/>
      <c r="M2972" s="152"/>
      <c r="N2972" s="152"/>
      <c r="O2972" s="152"/>
      <c r="P2972" s="152"/>
      <c r="Q2972" s="152"/>
      <c r="R2972" s="152"/>
      <c r="S2972" s="152"/>
      <c r="T2972" s="153" cm="1">
        <f t="array" ref="T2972">MATCH(1,(TDU_Info!$C$5:$C$111=$T$6)*(TDU_Info!$B$5:$B$111&lt;=$B2972),0)</f>
        <v>79</v>
      </c>
      <c r="U2972" s="152">
        <f>100*(INDEX(TDU_Info!$E$5:$E$111,$T2972)/T$11+INDEX(TDU_Info!$F$5:$F$111,$T2972))</f>
        <v>5.5088999999999988</v>
      </c>
      <c r="V2972" s="152">
        <v>4.7539999999999996</v>
      </c>
      <c r="W2972" s="152">
        <v>7.0819999999999999</v>
      </c>
      <c r="X2972" s="152">
        <v>7.18</v>
      </c>
      <c r="Y2972" s="152">
        <v>7.28</v>
      </c>
      <c r="Z2972" s="152">
        <v>4.8890000000000002</v>
      </c>
      <c r="AA2972" s="152">
        <v>6.9139999999999997</v>
      </c>
      <c r="AB2972" s="152">
        <v>7.23</v>
      </c>
      <c r="AC2972" s="152">
        <v>7.18</v>
      </c>
      <c r="AD2972" s="152">
        <v>4.6870000000000003</v>
      </c>
      <c r="AE2972" s="152">
        <v>6.8079999999999998</v>
      </c>
      <c r="AF2972" s="152">
        <v>7.18</v>
      </c>
      <c r="AG2972" s="152">
        <v>7.28</v>
      </c>
      <c r="AH2972" s="152">
        <v>4.82</v>
      </c>
      <c r="AI2972" s="152">
        <v>6.64</v>
      </c>
      <c r="AJ2972" s="152">
        <v>7.23</v>
      </c>
      <c r="AK2972" s="152">
        <v>7.18</v>
      </c>
      <c r="AL2972" s="152" t="e">
        <f t="shared" si="534"/>
        <v>#N/A</v>
      </c>
      <c r="AM2972" s="152" t="e">
        <f t="shared" si="535"/>
        <v>#N/A</v>
      </c>
      <c r="AN2972" s="152" t="e">
        <f>NA()</f>
        <v>#N/A</v>
      </c>
      <c r="AO2972" s="152" t="e">
        <f>NA()</f>
        <v>#N/A</v>
      </c>
      <c r="AP2972" s="152">
        <f t="shared" si="543"/>
        <v>6.7711000000000006</v>
      </c>
      <c r="AQ2972" s="152"/>
      <c r="AR2972" s="152"/>
      <c r="AS2972" s="153">
        <f t="shared" si="544"/>
        <v>34</v>
      </c>
      <c r="AT2972" s="153">
        <f t="shared" si="523"/>
        <v>1</v>
      </c>
      <c r="AU2972" s="153">
        <f t="shared" si="524"/>
        <v>0</v>
      </c>
      <c r="AV2972" s="153">
        <f t="shared" si="525"/>
        <v>0</v>
      </c>
      <c r="BA2972">
        <f t="shared" si="545"/>
        <v>3</v>
      </c>
    </row>
    <row r="2973" spans="2:53" x14ac:dyDescent="0.25">
      <c r="B2973" s="155">
        <f t="shared" si="540"/>
        <v>45692.999305555553</v>
      </c>
      <c r="C2973" s="155">
        <f t="shared" si="528"/>
        <v>45692.999305555553</v>
      </c>
      <c r="D2973" s="152">
        <f t="shared" si="531"/>
        <v>7.12</v>
      </c>
      <c r="E2973" s="152"/>
      <c r="F2973" s="152"/>
      <c r="G2973" s="152"/>
      <c r="H2973" s="152" t="e">
        <f t="shared" si="532"/>
        <v>#N/A</v>
      </c>
      <c r="I2973" s="152"/>
      <c r="J2973" s="152" t="e">
        <f t="shared" si="533"/>
        <v>#N/A</v>
      </c>
      <c r="K2973" s="152"/>
      <c r="L2973" s="152"/>
      <c r="M2973" s="152"/>
      <c r="N2973" s="152"/>
      <c r="O2973" s="152"/>
      <c r="P2973" s="152"/>
      <c r="Q2973" s="152"/>
      <c r="R2973" s="152"/>
      <c r="S2973" s="152"/>
      <c r="T2973" s="153" cm="1">
        <f t="array" ref="T2973">MATCH(1,(TDU_Info!$C$5:$C$111=$T$6)*(TDU_Info!$B$5:$B$111&lt;=$B2973),0)</f>
        <v>79</v>
      </c>
      <c r="U2973" s="152">
        <f>100*(INDEX(TDU_Info!$E$5:$E$111,$T2973)/T$11+INDEX(TDU_Info!$F$5:$F$111,$T2973))</f>
        <v>5.5088999999999988</v>
      </c>
      <c r="V2973" s="152">
        <v>4.6459999999999999</v>
      </c>
      <c r="W2973" s="152">
        <v>7.0819999999999999</v>
      </c>
      <c r="X2973" s="152">
        <v>7.12</v>
      </c>
      <c r="Y2973" s="152">
        <v>7.12</v>
      </c>
      <c r="Z2973" s="152">
        <v>4.7530000000000001</v>
      </c>
      <c r="AA2973" s="152">
        <v>6.9139999999999997</v>
      </c>
      <c r="AB2973" s="152">
        <v>7.15</v>
      </c>
      <c r="AC2973" s="152">
        <v>7.05</v>
      </c>
      <c r="AD2973" s="152">
        <v>4.5789999999999997</v>
      </c>
      <c r="AE2973" s="152">
        <v>6.8079999999999998</v>
      </c>
      <c r="AF2973" s="152">
        <v>7.12</v>
      </c>
      <c r="AG2973" s="152">
        <v>7.12</v>
      </c>
      <c r="AH2973" s="152">
        <v>4.6840000000000002</v>
      </c>
      <c r="AI2973" s="152">
        <v>6.64</v>
      </c>
      <c r="AJ2973" s="152">
        <v>7.15</v>
      </c>
      <c r="AK2973" s="152">
        <v>7.05</v>
      </c>
      <c r="AL2973" s="152" t="e">
        <f t="shared" si="534"/>
        <v>#N/A</v>
      </c>
      <c r="AM2973" s="152" t="e">
        <f t="shared" si="535"/>
        <v>#N/A</v>
      </c>
      <c r="AN2973" s="152" t="e">
        <f>NA()</f>
        <v>#N/A</v>
      </c>
      <c r="AO2973" s="152" t="e">
        <f>NA()</f>
        <v>#N/A</v>
      </c>
      <c r="AP2973" s="152">
        <f t="shared" si="543"/>
        <v>6.7711000000000006</v>
      </c>
      <c r="AQ2973" s="152"/>
      <c r="AR2973" s="152"/>
      <c r="AS2973" s="153">
        <f t="shared" si="544"/>
        <v>35</v>
      </c>
      <c r="AT2973" s="153">
        <f t="shared" si="523"/>
        <v>1</v>
      </c>
      <c r="AU2973" s="153">
        <f t="shared" si="524"/>
        <v>0</v>
      </c>
      <c r="AV2973" s="153">
        <f t="shared" si="525"/>
        <v>0</v>
      </c>
      <c r="BA2973">
        <f t="shared" si="545"/>
        <v>4</v>
      </c>
    </row>
    <row r="2974" spans="2:53" x14ac:dyDescent="0.25">
      <c r="B2974" s="155">
        <f t="shared" si="540"/>
        <v>45693.999305555553</v>
      </c>
      <c r="C2974" s="155">
        <f t="shared" si="528"/>
        <v>45693.999305555553</v>
      </c>
      <c r="D2974" s="152">
        <f t="shared" si="531"/>
        <v>7.12</v>
      </c>
      <c r="E2974" s="152"/>
      <c r="F2974" s="152"/>
      <c r="G2974" s="152"/>
      <c r="H2974" s="152" t="e">
        <f t="shared" si="532"/>
        <v>#N/A</v>
      </c>
      <c r="I2974" s="152"/>
      <c r="J2974" s="152" t="e">
        <f t="shared" si="533"/>
        <v>#N/A</v>
      </c>
      <c r="K2974" s="152"/>
      <c r="L2974" s="152"/>
      <c r="M2974" s="152"/>
      <c r="N2974" s="152"/>
      <c r="O2974" s="152"/>
      <c r="P2974" s="152"/>
      <c r="Q2974" s="152"/>
      <c r="R2974" s="152"/>
      <c r="S2974" s="152"/>
      <c r="T2974" s="153" cm="1">
        <f t="array" ref="T2974">MATCH(1,(TDU_Info!$C$5:$C$111=$T$6)*(TDU_Info!$B$5:$B$111&lt;=$B2974),0)</f>
        <v>79</v>
      </c>
      <c r="U2974" s="152">
        <f>100*(INDEX(TDU_Info!$E$5:$E$111,$T2974)/T$11+INDEX(TDU_Info!$F$5:$F$111,$T2974))</f>
        <v>5.5088999999999988</v>
      </c>
      <c r="V2974" s="152">
        <v>4.6459999999999999</v>
      </c>
      <c r="W2974" s="152">
        <v>7.0819999999999999</v>
      </c>
      <c r="X2974" s="152">
        <v>7.12</v>
      </c>
      <c r="Y2974" s="152">
        <v>7.12</v>
      </c>
      <c r="Z2974" s="152">
        <v>4.7530000000000001</v>
      </c>
      <c r="AA2974" s="152">
        <v>6.9139999999999997</v>
      </c>
      <c r="AB2974" s="152">
        <v>7.15</v>
      </c>
      <c r="AC2974" s="152">
        <v>7.05</v>
      </c>
      <c r="AD2974" s="152">
        <v>4.5789999999999997</v>
      </c>
      <c r="AE2974" s="152">
        <v>6.8079999999999998</v>
      </c>
      <c r="AF2974" s="152">
        <v>7.12</v>
      </c>
      <c r="AG2974" s="152">
        <v>7.12</v>
      </c>
      <c r="AH2974" s="152">
        <v>4.6840000000000002</v>
      </c>
      <c r="AI2974" s="152">
        <v>6.64</v>
      </c>
      <c r="AJ2974" s="152">
        <v>7.15</v>
      </c>
      <c r="AK2974" s="152">
        <v>7.05</v>
      </c>
      <c r="AL2974" s="152" t="e">
        <f t="shared" si="534"/>
        <v>#N/A</v>
      </c>
      <c r="AM2974" s="152" t="e">
        <f t="shared" si="535"/>
        <v>#N/A</v>
      </c>
      <c r="AN2974" s="152" t="e">
        <f>NA()</f>
        <v>#N/A</v>
      </c>
      <c r="AO2974" s="152" t="e">
        <f>NA()</f>
        <v>#N/A</v>
      </c>
      <c r="AP2974" s="152">
        <f t="shared" si="543"/>
        <v>6.7711000000000006</v>
      </c>
      <c r="AQ2974" s="152"/>
      <c r="AR2974" s="152"/>
      <c r="AS2974" s="153">
        <f t="shared" si="544"/>
        <v>36</v>
      </c>
      <c r="AT2974" s="153">
        <f t="shared" si="523"/>
        <v>1</v>
      </c>
      <c r="AU2974" s="153">
        <f t="shared" si="524"/>
        <v>0</v>
      </c>
      <c r="AV2974" s="153">
        <f t="shared" si="525"/>
        <v>0</v>
      </c>
      <c r="BA2974">
        <f t="shared" si="545"/>
        <v>5</v>
      </c>
    </row>
    <row r="2975" spans="2:53" x14ac:dyDescent="0.25">
      <c r="B2975" s="155">
        <f t="shared" si="540"/>
        <v>45694.999305555553</v>
      </c>
      <c r="C2975" s="155">
        <f t="shared" si="528"/>
        <v>45694.999305555553</v>
      </c>
      <c r="D2975" s="152">
        <f t="shared" si="531"/>
        <v>7.12</v>
      </c>
      <c r="E2975" s="152"/>
      <c r="F2975" s="152"/>
      <c r="G2975" s="152"/>
      <c r="H2975" s="152" t="e">
        <f t="shared" si="532"/>
        <v>#N/A</v>
      </c>
      <c r="I2975" s="152"/>
      <c r="J2975" s="152" t="e">
        <f t="shared" si="533"/>
        <v>#N/A</v>
      </c>
      <c r="K2975" s="152"/>
      <c r="L2975" s="152"/>
      <c r="M2975" s="152"/>
      <c r="N2975" s="152"/>
      <c r="O2975" s="152"/>
      <c r="P2975" s="152"/>
      <c r="Q2975" s="152"/>
      <c r="R2975" s="152"/>
      <c r="S2975" s="152"/>
      <c r="T2975" s="153" cm="1">
        <f t="array" ref="T2975">MATCH(1,(TDU_Info!$C$5:$C$111=$T$6)*(TDU_Info!$B$5:$B$111&lt;=$B2975),0)</f>
        <v>79</v>
      </c>
      <c r="U2975" s="152">
        <f>100*(INDEX(TDU_Info!$E$5:$E$111,$T2975)/T$11+INDEX(TDU_Info!$F$5:$F$111,$T2975))</f>
        <v>5.5088999999999988</v>
      </c>
      <c r="V2975" s="152">
        <v>4.6539999999999999</v>
      </c>
      <c r="W2975" s="152">
        <v>7.0819999999999999</v>
      </c>
      <c r="X2975" s="152">
        <v>7.12</v>
      </c>
      <c r="Y2975" s="152">
        <v>7.12</v>
      </c>
      <c r="Z2975" s="152">
        <v>4.7889999999999997</v>
      </c>
      <c r="AA2975" s="152">
        <v>6.9139999999999997</v>
      </c>
      <c r="AB2975" s="152">
        <v>7.15</v>
      </c>
      <c r="AC2975" s="152">
        <v>7.05</v>
      </c>
      <c r="AD2975" s="152">
        <v>4.4320000000000004</v>
      </c>
      <c r="AE2975" s="152">
        <v>6.8079999999999998</v>
      </c>
      <c r="AF2975" s="152">
        <v>7.12</v>
      </c>
      <c r="AG2975" s="152">
        <v>7.12</v>
      </c>
      <c r="AH2975" s="152">
        <v>4.6340000000000003</v>
      </c>
      <c r="AI2975" s="152">
        <v>6.64</v>
      </c>
      <c r="AJ2975" s="152">
        <v>7.15</v>
      </c>
      <c r="AK2975" s="152">
        <v>7.05</v>
      </c>
      <c r="AL2975" s="152" t="e">
        <f t="shared" si="534"/>
        <v>#N/A</v>
      </c>
      <c r="AM2975" s="152" t="e">
        <f t="shared" si="535"/>
        <v>#N/A</v>
      </c>
      <c r="AN2975" s="152" t="e">
        <f>NA()</f>
        <v>#N/A</v>
      </c>
      <c r="AO2975" s="152" t="e">
        <f>NA()</f>
        <v>#N/A</v>
      </c>
      <c r="AP2975" s="152">
        <f t="shared" si="543"/>
        <v>6.7711000000000006</v>
      </c>
      <c r="AQ2975" s="152"/>
      <c r="AR2975" s="152"/>
      <c r="AS2975" s="153">
        <f t="shared" si="544"/>
        <v>37</v>
      </c>
      <c r="AT2975" s="153">
        <f t="shared" si="523"/>
        <v>1</v>
      </c>
      <c r="AU2975" s="153">
        <f t="shared" si="524"/>
        <v>0</v>
      </c>
      <c r="AV2975" s="153">
        <f t="shared" si="525"/>
        <v>0</v>
      </c>
      <c r="BA2975">
        <f t="shared" si="545"/>
        <v>6</v>
      </c>
    </row>
    <row r="2976" spans="2:53" x14ac:dyDescent="0.25">
      <c r="B2976" s="155">
        <f t="shared" si="540"/>
        <v>45695.999305555553</v>
      </c>
      <c r="C2976" s="155">
        <f t="shared" si="528"/>
        <v>45695.999305555553</v>
      </c>
      <c r="D2976" s="152">
        <f t="shared" si="531"/>
        <v>7.12</v>
      </c>
      <c r="E2976" s="152"/>
      <c r="F2976" s="152"/>
      <c r="G2976" s="152"/>
      <c r="H2976" s="152" t="e">
        <f t="shared" si="532"/>
        <v>#N/A</v>
      </c>
      <c r="I2976" s="152"/>
      <c r="J2976" s="152" t="e">
        <f t="shared" si="533"/>
        <v>#N/A</v>
      </c>
      <c r="K2976" s="152"/>
      <c r="L2976" s="152"/>
      <c r="M2976" s="152"/>
      <c r="N2976" s="152"/>
      <c r="O2976" s="152"/>
      <c r="P2976" s="152"/>
      <c r="Q2976" s="152"/>
      <c r="R2976" s="152"/>
      <c r="S2976" s="152"/>
      <c r="T2976" s="153" cm="1">
        <f t="array" ref="T2976">MATCH(1,(TDU_Info!$C$5:$C$111=$T$6)*(TDU_Info!$B$5:$B$111&lt;=$B2976),0)</f>
        <v>79</v>
      </c>
      <c r="U2976" s="152">
        <f>100*(INDEX(TDU_Info!$E$5:$E$111,$T2976)/T$11+INDEX(TDU_Info!$F$5:$F$111,$T2976))</f>
        <v>5.5088999999999988</v>
      </c>
      <c r="V2976" s="152">
        <v>4.6539999999999999</v>
      </c>
      <c r="W2976" s="152">
        <v>7.0819999999999999</v>
      </c>
      <c r="X2976" s="152">
        <v>7.12</v>
      </c>
      <c r="Y2976" s="152">
        <v>7.12</v>
      </c>
      <c r="Z2976" s="152">
        <v>4.7889999999999997</v>
      </c>
      <c r="AA2976" s="152">
        <v>6.9139999999999997</v>
      </c>
      <c r="AB2976" s="152">
        <v>7.15</v>
      </c>
      <c r="AC2976" s="152">
        <v>7.05</v>
      </c>
      <c r="AD2976" s="152">
        <v>4.4320000000000004</v>
      </c>
      <c r="AE2976" s="152">
        <v>6.8079999999999998</v>
      </c>
      <c r="AF2976" s="152">
        <v>7.12</v>
      </c>
      <c r="AG2976" s="152">
        <v>7.12</v>
      </c>
      <c r="AH2976" s="152">
        <v>4.6340000000000003</v>
      </c>
      <c r="AI2976" s="152">
        <v>6.64</v>
      </c>
      <c r="AJ2976" s="152">
        <v>7.15</v>
      </c>
      <c r="AK2976" s="152">
        <v>7.05</v>
      </c>
      <c r="AL2976" s="152" t="e">
        <f t="shared" si="534"/>
        <v>#N/A</v>
      </c>
      <c r="AM2976" s="152" t="e">
        <f t="shared" si="535"/>
        <v>#N/A</v>
      </c>
      <c r="AN2976" s="152" t="e">
        <f>NA()</f>
        <v>#N/A</v>
      </c>
      <c r="AO2976" s="152" t="e">
        <f>NA()</f>
        <v>#N/A</v>
      </c>
      <c r="AP2976" s="152">
        <f t="shared" si="543"/>
        <v>6.7711000000000006</v>
      </c>
      <c r="AQ2976" s="152"/>
      <c r="AR2976" s="152"/>
      <c r="AS2976" s="153">
        <f t="shared" si="544"/>
        <v>38</v>
      </c>
      <c r="AT2976" s="153">
        <f t="shared" si="523"/>
        <v>1</v>
      </c>
      <c r="AU2976" s="153">
        <f t="shared" si="524"/>
        <v>0</v>
      </c>
      <c r="AV2976" s="153">
        <f t="shared" si="525"/>
        <v>0</v>
      </c>
      <c r="BA2976">
        <f t="shared" si="545"/>
        <v>7</v>
      </c>
    </row>
    <row r="2977" spans="2:53" x14ac:dyDescent="0.25">
      <c r="B2977" s="155">
        <f t="shared" si="540"/>
        <v>45696.999305555553</v>
      </c>
      <c r="C2977" s="155">
        <f t="shared" si="528"/>
        <v>45696.999305555553</v>
      </c>
      <c r="D2977" s="152">
        <f t="shared" si="531"/>
        <v>7.12</v>
      </c>
      <c r="E2977" s="152"/>
      <c r="F2977" s="152"/>
      <c r="G2977" s="152"/>
      <c r="H2977" s="152" t="e">
        <f t="shared" si="532"/>
        <v>#N/A</v>
      </c>
      <c r="I2977" s="152"/>
      <c r="J2977" s="152" t="e">
        <f t="shared" si="533"/>
        <v>#N/A</v>
      </c>
      <c r="K2977" s="152"/>
      <c r="L2977" s="152"/>
      <c r="M2977" s="152"/>
      <c r="N2977" s="152"/>
      <c r="O2977" s="152"/>
      <c r="P2977" s="152"/>
      <c r="Q2977" s="152"/>
      <c r="R2977" s="152"/>
      <c r="S2977" s="152"/>
      <c r="T2977" s="153" cm="1">
        <f t="array" ref="T2977">MATCH(1,(TDU_Info!$C$5:$C$111=$T$6)*(TDU_Info!$B$5:$B$111&lt;=$B2977),0)</f>
        <v>79</v>
      </c>
      <c r="U2977" s="152">
        <f>100*(INDEX(TDU_Info!$E$5:$E$111,$T2977)/T$11+INDEX(TDU_Info!$F$5:$F$111,$T2977))</f>
        <v>5.5088999999999988</v>
      </c>
      <c r="V2977" s="152">
        <v>4.6289999999999996</v>
      </c>
      <c r="W2977" s="152">
        <v>8.0440000000000005</v>
      </c>
      <c r="X2977" s="152">
        <v>7.12</v>
      </c>
      <c r="Y2977" s="152">
        <v>7.12</v>
      </c>
      <c r="Z2977" s="152">
        <v>4.7839999999999998</v>
      </c>
      <c r="AA2977" s="152">
        <v>8.1389999999999993</v>
      </c>
      <c r="AB2977" s="152">
        <v>7.15</v>
      </c>
      <c r="AC2977" s="152">
        <v>7.05</v>
      </c>
      <c r="AD2977" s="152">
        <v>4.4320000000000004</v>
      </c>
      <c r="AE2977" s="152">
        <v>7.8209999999999997</v>
      </c>
      <c r="AF2977" s="152">
        <v>7.12</v>
      </c>
      <c r="AG2977" s="152">
        <v>7.12</v>
      </c>
      <c r="AH2977" s="152">
        <v>4.6340000000000003</v>
      </c>
      <c r="AI2977" s="152">
        <v>7.915</v>
      </c>
      <c r="AJ2977" s="152">
        <v>7.15</v>
      </c>
      <c r="AK2977" s="152">
        <v>7.05</v>
      </c>
      <c r="AL2977" s="152" t="e">
        <f t="shared" si="534"/>
        <v>#N/A</v>
      </c>
      <c r="AM2977" s="152" t="e">
        <f t="shared" si="535"/>
        <v>#N/A</v>
      </c>
      <c r="AN2977" s="152" t="e">
        <f>NA()</f>
        <v>#N/A</v>
      </c>
      <c r="AO2977" s="152" t="e">
        <f>NA()</f>
        <v>#N/A</v>
      </c>
      <c r="AP2977" s="152">
        <f t="shared" si="543"/>
        <v>6.7711000000000006</v>
      </c>
      <c r="AQ2977" s="152"/>
      <c r="AR2977" s="152"/>
      <c r="AS2977" s="153">
        <f t="shared" si="544"/>
        <v>39</v>
      </c>
      <c r="AT2977" s="153">
        <f t="shared" si="523"/>
        <v>1</v>
      </c>
      <c r="AU2977" s="153">
        <f t="shared" si="524"/>
        <v>0</v>
      </c>
      <c r="AV2977" s="153">
        <f t="shared" si="525"/>
        <v>0</v>
      </c>
      <c r="BA2977">
        <f t="shared" si="545"/>
        <v>8</v>
      </c>
    </row>
    <row r="2978" spans="2:53" x14ac:dyDescent="0.25">
      <c r="B2978" s="155">
        <f t="shared" si="540"/>
        <v>45697.999305555553</v>
      </c>
      <c r="C2978" s="155">
        <f t="shared" si="528"/>
        <v>45697.999305555553</v>
      </c>
      <c r="D2978" s="152">
        <f t="shared" si="531"/>
        <v>7.12</v>
      </c>
      <c r="E2978" s="152"/>
      <c r="F2978" s="152"/>
      <c r="G2978" s="152"/>
      <c r="H2978" s="152" t="e">
        <f t="shared" si="532"/>
        <v>#N/A</v>
      </c>
      <c r="I2978" s="152"/>
      <c r="J2978" s="152" t="e">
        <f t="shared" si="533"/>
        <v>#N/A</v>
      </c>
      <c r="K2978" s="152"/>
      <c r="L2978" s="152"/>
      <c r="M2978" s="152"/>
      <c r="N2978" s="152"/>
      <c r="O2978" s="152"/>
      <c r="P2978" s="152"/>
      <c r="Q2978" s="152"/>
      <c r="R2978" s="152"/>
      <c r="S2978" s="152"/>
      <c r="T2978" s="153" cm="1">
        <f t="array" ref="T2978">MATCH(1,(TDU_Info!$C$5:$C$111=$T$6)*(TDU_Info!$B$5:$B$111&lt;=$B2978),0)</f>
        <v>79</v>
      </c>
      <c r="U2978" s="152">
        <f>100*(INDEX(TDU_Info!$E$5:$E$111,$T2978)/T$11+INDEX(TDU_Info!$F$5:$F$111,$T2978))</f>
        <v>5.5088999999999988</v>
      </c>
      <c r="V2978" s="152">
        <v>4.6289999999999996</v>
      </c>
      <c r="W2978" s="152">
        <v>8.0440000000000005</v>
      </c>
      <c r="X2978" s="152">
        <v>7.12</v>
      </c>
      <c r="Y2978" s="152">
        <v>7.12</v>
      </c>
      <c r="Z2978" s="152">
        <v>4.7839999999999998</v>
      </c>
      <c r="AA2978" s="152">
        <v>8.1389999999999993</v>
      </c>
      <c r="AB2978" s="152">
        <v>7.15</v>
      </c>
      <c r="AC2978" s="152">
        <v>7.05</v>
      </c>
      <c r="AD2978" s="152">
        <v>4.4320000000000004</v>
      </c>
      <c r="AE2978" s="152">
        <v>7.8209999999999997</v>
      </c>
      <c r="AF2978" s="152">
        <v>7.12</v>
      </c>
      <c r="AG2978" s="152">
        <v>7.12</v>
      </c>
      <c r="AH2978" s="152">
        <v>4.6340000000000003</v>
      </c>
      <c r="AI2978" s="152">
        <v>7.915</v>
      </c>
      <c r="AJ2978" s="152">
        <v>7.15</v>
      </c>
      <c r="AK2978" s="152">
        <v>7.05</v>
      </c>
      <c r="AL2978" s="152" t="e">
        <f t="shared" si="534"/>
        <v>#N/A</v>
      </c>
      <c r="AM2978" s="152" t="e">
        <f t="shared" si="535"/>
        <v>#N/A</v>
      </c>
      <c r="AN2978" s="152" t="e">
        <f>NA()</f>
        <v>#N/A</v>
      </c>
      <c r="AO2978" s="152" t="e">
        <f>NA()</f>
        <v>#N/A</v>
      </c>
      <c r="AP2978" s="152">
        <f t="shared" si="543"/>
        <v>6.7711000000000006</v>
      </c>
      <c r="AQ2978" s="152"/>
      <c r="AR2978" s="152"/>
      <c r="AS2978" s="153">
        <f t="shared" si="544"/>
        <v>40</v>
      </c>
      <c r="AT2978" s="153">
        <f t="shared" si="523"/>
        <v>1</v>
      </c>
      <c r="AU2978" s="153">
        <f t="shared" si="524"/>
        <v>0</v>
      </c>
      <c r="AV2978" s="153">
        <f t="shared" si="525"/>
        <v>0</v>
      </c>
      <c r="BA2978">
        <f t="shared" si="545"/>
        <v>9</v>
      </c>
    </row>
    <row r="2979" spans="2:53" x14ac:dyDescent="0.25">
      <c r="B2979" s="155">
        <f t="shared" si="540"/>
        <v>45698.999305555553</v>
      </c>
      <c r="C2979" s="155">
        <f t="shared" si="528"/>
        <v>45698.999305555553</v>
      </c>
      <c r="D2979" s="152">
        <f t="shared" si="531"/>
        <v>7.12</v>
      </c>
      <c r="E2979" s="152"/>
      <c r="F2979" s="152"/>
      <c r="G2979" s="152"/>
      <c r="H2979" s="152" t="e">
        <f t="shared" si="532"/>
        <v>#N/A</v>
      </c>
      <c r="I2979" s="152"/>
      <c r="J2979" s="152" t="e">
        <f t="shared" si="533"/>
        <v>#N/A</v>
      </c>
      <c r="K2979" s="152"/>
      <c r="L2979" s="152"/>
      <c r="M2979" s="152"/>
      <c r="N2979" s="152"/>
      <c r="O2979" s="152"/>
      <c r="P2979" s="152"/>
      <c r="Q2979" s="152"/>
      <c r="R2979" s="152"/>
      <c r="S2979" s="152"/>
      <c r="T2979" s="153" cm="1">
        <f t="array" ref="T2979">MATCH(1,(TDU_Info!$C$5:$C$111=$T$6)*(TDU_Info!$B$5:$B$111&lt;=$B2979),0)</f>
        <v>79</v>
      </c>
      <c r="U2979" s="152">
        <f>100*(INDEX(TDU_Info!$E$5:$E$111,$T2979)/T$11+INDEX(TDU_Info!$F$5:$F$111,$T2979))</f>
        <v>5.5088999999999988</v>
      </c>
      <c r="V2979" s="152">
        <v>4.6289999999999996</v>
      </c>
      <c r="W2979" s="152">
        <v>8.0440000000000005</v>
      </c>
      <c r="X2979" s="152">
        <v>7.12</v>
      </c>
      <c r="Y2979" s="152">
        <v>7.12</v>
      </c>
      <c r="Z2979" s="152">
        <v>4.7839999999999998</v>
      </c>
      <c r="AA2979" s="152">
        <v>8.1389999999999993</v>
      </c>
      <c r="AB2979" s="152">
        <v>7.15</v>
      </c>
      <c r="AC2979" s="152">
        <v>7.05</v>
      </c>
      <c r="AD2979" s="152">
        <v>4.4320000000000004</v>
      </c>
      <c r="AE2979" s="152">
        <v>7.8209999999999997</v>
      </c>
      <c r="AF2979" s="152">
        <v>7.12</v>
      </c>
      <c r="AG2979" s="152">
        <v>7.12</v>
      </c>
      <c r="AH2979" s="152">
        <v>4.6340000000000003</v>
      </c>
      <c r="AI2979" s="152">
        <v>7.915</v>
      </c>
      <c r="AJ2979" s="152">
        <v>7.15</v>
      </c>
      <c r="AK2979" s="152">
        <v>7.05</v>
      </c>
      <c r="AL2979" s="152" t="e">
        <f t="shared" si="534"/>
        <v>#N/A</v>
      </c>
      <c r="AM2979" s="152" t="e">
        <f t="shared" si="535"/>
        <v>#N/A</v>
      </c>
      <c r="AN2979" s="152" t="e">
        <f>NA()</f>
        <v>#N/A</v>
      </c>
      <c r="AO2979" s="152" t="e">
        <f>NA()</f>
        <v>#N/A</v>
      </c>
      <c r="AP2979" s="152">
        <f t="shared" si="543"/>
        <v>6.7711000000000006</v>
      </c>
      <c r="AQ2979" s="152"/>
      <c r="AR2979" s="152"/>
      <c r="AS2979" s="153">
        <f t="shared" si="544"/>
        <v>41</v>
      </c>
      <c r="AT2979" s="153">
        <f t="shared" si="523"/>
        <v>1</v>
      </c>
      <c r="AU2979" s="153">
        <f t="shared" si="524"/>
        <v>0</v>
      </c>
      <c r="AV2979" s="153">
        <f t="shared" si="525"/>
        <v>0</v>
      </c>
      <c r="BA2979">
        <f t="shared" si="545"/>
        <v>10</v>
      </c>
    </row>
    <row r="2980" spans="2:53" x14ac:dyDescent="0.25">
      <c r="B2980" s="155">
        <f t="shared" si="540"/>
        <v>45699.999305555553</v>
      </c>
      <c r="C2980" s="155">
        <f t="shared" si="528"/>
        <v>45699.999305555553</v>
      </c>
      <c r="D2980" s="152">
        <f t="shared" si="531"/>
        <v>7.12</v>
      </c>
      <c r="E2980" s="152"/>
      <c r="F2980" s="152"/>
      <c r="G2980" s="152"/>
      <c r="H2980" s="152" t="e">
        <f t="shared" si="532"/>
        <v>#N/A</v>
      </c>
      <c r="I2980" s="152"/>
      <c r="J2980" s="152" t="e">
        <f t="shared" si="533"/>
        <v>#N/A</v>
      </c>
      <c r="K2980" s="152"/>
      <c r="L2980" s="152"/>
      <c r="M2980" s="152"/>
      <c r="N2980" s="152"/>
      <c r="O2980" s="152"/>
      <c r="P2980" s="152"/>
      <c r="Q2980" s="152"/>
      <c r="R2980" s="152"/>
      <c r="S2980" s="152"/>
      <c r="T2980" s="153" cm="1">
        <f t="array" ref="T2980">MATCH(1,(TDU_Info!$C$5:$C$111=$T$6)*(TDU_Info!$B$5:$B$111&lt;=$B2980),0)</f>
        <v>79</v>
      </c>
      <c r="U2980" s="152">
        <f>100*(INDEX(TDU_Info!$E$5:$E$111,$T2980)/T$11+INDEX(TDU_Info!$F$5:$F$111,$T2980))</f>
        <v>5.5088999999999988</v>
      </c>
      <c r="V2980" s="152">
        <v>4.6289999999999996</v>
      </c>
      <c r="W2980" s="152">
        <v>8.0440000000000005</v>
      </c>
      <c r="X2980" s="152">
        <v>7.12</v>
      </c>
      <c r="Y2980" s="152">
        <v>7.12</v>
      </c>
      <c r="Z2980" s="152">
        <v>4.7839999999999998</v>
      </c>
      <c r="AA2980" s="152">
        <v>8.1389999999999993</v>
      </c>
      <c r="AB2980" s="152">
        <v>7.15</v>
      </c>
      <c r="AC2980" s="152">
        <v>7.05</v>
      </c>
      <c r="AD2980" s="152">
        <v>4.4320000000000004</v>
      </c>
      <c r="AE2980" s="152">
        <v>7.8209999999999997</v>
      </c>
      <c r="AF2980" s="152">
        <v>7.12</v>
      </c>
      <c r="AG2980" s="152">
        <v>7.12</v>
      </c>
      <c r="AH2980" s="152">
        <v>4.6340000000000003</v>
      </c>
      <c r="AI2980" s="152">
        <v>7.915</v>
      </c>
      <c r="AJ2980" s="152">
        <v>7.15</v>
      </c>
      <c r="AK2980" s="152">
        <v>7.05</v>
      </c>
      <c r="AL2980" s="152" t="e">
        <f t="shared" si="534"/>
        <v>#N/A</v>
      </c>
      <c r="AM2980" s="152" t="e">
        <f t="shared" si="535"/>
        <v>#N/A</v>
      </c>
      <c r="AN2980" s="152" t="e">
        <f>NA()</f>
        <v>#N/A</v>
      </c>
      <c r="AO2980" s="152" t="e">
        <f>NA()</f>
        <v>#N/A</v>
      </c>
      <c r="AP2980" s="152">
        <f t="shared" si="543"/>
        <v>6.7711000000000006</v>
      </c>
      <c r="AQ2980" s="152"/>
      <c r="AR2980" s="152"/>
      <c r="AS2980" s="153">
        <f t="shared" si="544"/>
        <v>42</v>
      </c>
      <c r="AT2980" s="153">
        <f t="shared" si="523"/>
        <v>1</v>
      </c>
      <c r="AU2980" s="153">
        <f t="shared" si="524"/>
        <v>0</v>
      </c>
      <c r="AV2980" s="153">
        <f t="shared" si="525"/>
        <v>0</v>
      </c>
      <c r="BA2980">
        <f t="shared" si="545"/>
        <v>11</v>
      </c>
    </row>
    <row r="2981" spans="2:53" x14ac:dyDescent="0.25">
      <c r="B2981" s="155">
        <f t="shared" si="540"/>
        <v>45700.999305555553</v>
      </c>
      <c r="C2981" s="155">
        <f t="shared" si="528"/>
        <v>45700.999305555553</v>
      </c>
      <c r="D2981" s="152">
        <f t="shared" si="531"/>
        <v>7.12</v>
      </c>
      <c r="E2981" s="152"/>
      <c r="F2981" s="152"/>
      <c r="G2981" s="152"/>
      <c r="H2981" s="152" t="e">
        <f t="shared" si="532"/>
        <v>#N/A</v>
      </c>
      <c r="I2981" s="152"/>
      <c r="J2981" s="152" t="e">
        <f t="shared" si="533"/>
        <v>#N/A</v>
      </c>
      <c r="K2981" s="152"/>
      <c r="L2981" s="152"/>
      <c r="M2981" s="152"/>
      <c r="N2981" s="152"/>
      <c r="O2981" s="152"/>
      <c r="P2981" s="152"/>
      <c r="Q2981" s="152"/>
      <c r="R2981" s="152"/>
      <c r="S2981" s="152"/>
      <c r="T2981" s="153" cm="1">
        <f t="array" ref="T2981">MATCH(1,(TDU_Info!$C$5:$C$111=$T$6)*(TDU_Info!$B$5:$B$111&lt;=$B2981),0)</f>
        <v>79</v>
      </c>
      <c r="U2981" s="152">
        <f>100*(INDEX(TDU_Info!$E$5:$E$111,$T2981)/T$11+INDEX(TDU_Info!$F$5:$F$111,$T2981))</f>
        <v>5.5088999999999988</v>
      </c>
      <c r="V2981" s="152">
        <v>4.6289999999999996</v>
      </c>
      <c r="W2981" s="152">
        <v>8.0440000000000005</v>
      </c>
      <c r="X2981" s="152">
        <v>7.12</v>
      </c>
      <c r="Y2981" s="152">
        <v>7.12</v>
      </c>
      <c r="Z2981" s="152">
        <v>4.7839999999999998</v>
      </c>
      <c r="AA2981" s="152">
        <v>8.1389999999999993</v>
      </c>
      <c r="AB2981" s="152">
        <v>7.15</v>
      </c>
      <c r="AC2981" s="152">
        <v>7.05</v>
      </c>
      <c r="AD2981" s="152">
        <v>4.4320000000000004</v>
      </c>
      <c r="AE2981" s="152">
        <v>7.8209999999999997</v>
      </c>
      <c r="AF2981" s="152">
        <v>7.12</v>
      </c>
      <c r="AG2981" s="152">
        <v>7.12</v>
      </c>
      <c r="AH2981" s="152">
        <v>4.6340000000000003</v>
      </c>
      <c r="AI2981" s="152">
        <v>7.915</v>
      </c>
      <c r="AJ2981" s="152">
        <v>7.15</v>
      </c>
      <c r="AK2981" s="152">
        <v>7.05</v>
      </c>
      <c r="AL2981" s="152" t="e">
        <f t="shared" si="534"/>
        <v>#N/A</v>
      </c>
      <c r="AM2981" s="152" t="e">
        <f t="shared" si="535"/>
        <v>#N/A</v>
      </c>
      <c r="AN2981" s="152" t="e">
        <f>NA()</f>
        <v>#N/A</v>
      </c>
      <c r="AO2981" s="152" t="e">
        <f>NA()</f>
        <v>#N/A</v>
      </c>
      <c r="AP2981" s="152">
        <f t="shared" si="543"/>
        <v>6.7711000000000006</v>
      </c>
      <c r="AQ2981" s="152"/>
      <c r="AR2981" s="152"/>
      <c r="AS2981" s="153">
        <f t="shared" si="544"/>
        <v>43</v>
      </c>
      <c r="AT2981" s="153">
        <f t="shared" si="523"/>
        <v>1</v>
      </c>
      <c r="AU2981" s="153">
        <f t="shared" si="524"/>
        <v>0</v>
      </c>
      <c r="AV2981" s="153">
        <f t="shared" si="525"/>
        <v>0</v>
      </c>
      <c r="BA2981">
        <f t="shared" si="545"/>
        <v>12</v>
      </c>
    </row>
    <row r="2982" spans="2:53" x14ac:dyDescent="0.25">
      <c r="B2982" s="155">
        <f t="shared" si="540"/>
        <v>45701.999305555553</v>
      </c>
      <c r="C2982" s="155">
        <f t="shared" si="528"/>
        <v>45701.999305555553</v>
      </c>
      <c r="D2982" s="152">
        <f t="shared" si="531"/>
        <v>7.66</v>
      </c>
      <c r="E2982" s="152"/>
      <c r="F2982" s="152"/>
      <c r="G2982" s="152"/>
      <c r="H2982" s="152" t="e">
        <f t="shared" si="532"/>
        <v>#N/A</v>
      </c>
      <c r="I2982" s="152"/>
      <c r="J2982" s="152" t="e">
        <f t="shared" si="533"/>
        <v>#N/A</v>
      </c>
      <c r="K2982" s="152"/>
      <c r="L2982" s="152"/>
      <c r="M2982" s="152"/>
      <c r="N2982" s="152"/>
      <c r="O2982" s="152"/>
      <c r="P2982" s="152"/>
      <c r="Q2982" s="152"/>
      <c r="R2982" s="152"/>
      <c r="S2982" s="152"/>
      <c r="T2982" s="153" cm="1">
        <f t="array" ref="T2982">MATCH(1,(TDU_Info!$C$5:$C$111=$T$6)*(TDU_Info!$B$5:$B$111&lt;=$B2982),0)</f>
        <v>79</v>
      </c>
      <c r="U2982" s="152">
        <f>100*(INDEX(TDU_Info!$E$5:$E$111,$T2982)/T$11+INDEX(TDU_Info!$F$5:$F$111,$T2982))</f>
        <v>5.5088999999999988</v>
      </c>
      <c r="V2982" s="152">
        <v>4.524</v>
      </c>
      <c r="W2982" s="152">
        <v>8.0440000000000005</v>
      </c>
      <c r="X2982" s="152">
        <v>7.66</v>
      </c>
      <c r="Y2982" s="152">
        <v>7.36</v>
      </c>
      <c r="Z2982" s="152">
        <v>4.6390000000000002</v>
      </c>
      <c r="AA2982" s="152">
        <v>8.1389999999999993</v>
      </c>
      <c r="AB2982" s="152">
        <v>7.79</v>
      </c>
      <c r="AC2982" s="152">
        <v>7.19</v>
      </c>
      <c r="AD2982" s="152">
        <v>4.3319999999999999</v>
      </c>
      <c r="AE2982" s="152">
        <v>7.8209999999999997</v>
      </c>
      <c r="AF2982" s="152">
        <v>7.66</v>
      </c>
      <c r="AG2982" s="152">
        <v>7.36</v>
      </c>
      <c r="AH2982" s="152">
        <v>4.5339999999999998</v>
      </c>
      <c r="AI2982" s="152">
        <v>7.915</v>
      </c>
      <c r="AJ2982" s="152">
        <v>7.79</v>
      </c>
      <c r="AK2982" s="152">
        <v>7.19</v>
      </c>
      <c r="AL2982" s="152" t="e">
        <f t="shared" si="534"/>
        <v>#N/A</v>
      </c>
      <c r="AM2982" s="152" t="e">
        <f t="shared" si="535"/>
        <v>#N/A</v>
      </c>
      <c r="AN2982" s="152" t="e">
        <f>NA()</f>
        <v>#N/A</v>
      </c>
      <c r="AO2982" s="152" t="e">
        <f>NA()</f>
        <v>#N/A</v>
      </c>
      <c r="AP2982" s="152">
        <f t="shared" si="543"/>
        <v>6.7711000000000006</v>
      </c>
      <c r="AQ2982" s="152"/>
      <c r="AR2982" s="152"/>
      <c r="AS2982" s="153">
        <f t="shared" si="544"/>
        <v>44</v>
      </c>
      <c r="AT2982" s="153">
        <f t="shared" si="523"/>
        <v>1</v>
      </c>
      <c r="AU2982" s="153">
        <f t="shared" si="524"/>
        <v>0</v>
      </c>
      <c r="AV2982" s="153">
        <f t="shared" si="525"/>
        <v>0</v>
      </c>
      <c r="BA2982">
        <f t="shared" si="545"/>
        <v>13</v>
      </c>
    </row>
    <row r="2983" spans="2:53" x14ac:dyDescent="0.25">
      <c r="B2983" s="155">
        <f t="shared" si="540"/>
        <v>45702.999305555553</v>
      </c>
      <c r="C2983" s="155">
        <f t="shared" si="528"/>
        <v>45702.999305555553</v>
      </c>
      <c r="D2983" s="152">
        <f t="shared" si="531"/>
        <v>7.66</v>
      </c>
      <c r="E2983" s="152"/>
      <c r="F2983" s="152"/>
      <c r="G2983" s="152"/>
      <c r="H2983" s="152" t="e">
        <f t="shared" si="532"/>
        <v>#N/A</v>
      </c>
      <c r="I2983" s="152"/>
      <c r="J2983" s="152" t="e">
        <f t="shared" si="533"/>
        <v>#N/A</v>
      </c>
      <c r="K2983" s="152"/>
      <c r="L2983" s="152"/>
      <c r="M2983" s="152"/>
      <c r="N2983" s="152"/>
      <c r="O2983" s="152"/>
      <c r="P2983" s="152"/>
      <c r="Q2983" s="152"/>
      <c r="R2983" s="152"/>
      <c r="S2983" s="152"/>
      <c r="T2983" s="153" cm="1">
        <f t="array" ref="T2983">MATCH(1,(TDU_Info!$C$5:$C$111=$T$6)*(TDU_Info!$B$5:$B$111&lt;=$B2983),0)</f>
        <v>79</v>
      </c>
      <c r="U2983" s="152">
        <f>100*(INDEX(TDU_Info!$E$5:$E$111,$T2983)/T$11+INDEX(TDU_Info!$F$5:$F$111,$T2983))</f>
        <v>5.5088999999999988</v>
      </c>
      <c r="V2983" s="152">
        <v>4.524</v>
      </c>
      <c r="W2983" s="152">
        <v>8.0440000000000005</v>
      </c>
      <c r="X2983" s="152">
        <v>7.66</v>
      </c>
      <c r="Y2983" s="152">
        <v>7.36</v>
      </c>
      <c r="Z2983" s="152">
        <v>4.6390000000000002</v>
      </c>
      <c r="AA2983" s="152">
        <v>8.1389999999999993</v>
      </c>
      <c r="AB2983" s="152">
        <v>7.79</v>
      </c>
      <c r="AC2983" s="152">
        <v>7.19</v>
      </c>
      <c r="AD2983" s="152">
        <v>4.3319999999999999</v>
      </c>
      <c r="AE2983" s="152">
        <v>7.8209999999999997</v>
      </c>
      <c r="AF2983" s="152">
        <v>7.66</v>
      </c>
      <c r="AG2983" s="152">
        <v>7.36</v>
      </c>
      <c r="AH2983" s="152">
        <v>4.5339999999999998</v>
      </c>
      <c r="AI2983" s="152">
        <v>7.915</v>
      </c>
      <c r="AJ2983" s="152">
        <v>7.79</v>
      </c>
      <c r="AK2983" s="152">
        <v>7.19</v>
      </c>
      <c r="AL2983" s="152" t="e">
        <f t="shared" si="534"/>
        <v>#N/A</v>
      </c>
      <c r="AM2983" s="152" t="e">
        <f t="shared" si="535"/>
        <v>#N/A</v>
      </c>
      <c r="AN2983" s="152" t="e">
        <f>NA()</f>
        <v>#N/A</v>
      </c>
      <c r="AO2983" s="152" t="e">
        <f>NA()</f>
        <v>#N/A</v>
      </c>
      <c r="AP2983" s="152">
        <f t="shared" si="543"/>
        <v>6.7711000000000006</v>
      </c>
      <c r="AQ2983" s="152"/>
      <c r="AR2983" s="152"/>
      <c r="AS2983" s="153">
        <f t="shared" si="544"/>
        <v>45</v>
      </c>
      <c r="AT2983" s="153">
        <f t="shared" si="523"/>
        <v>1</v>
      </c>
      <c r="AU2983" s="153">
        <f t="shared" si="524"/>
        <v>0</v>
      </c>
      <c r="AV2983" s="153">
        <f t="shared" si="525"/>
        <v>0</v>
      </c>
      <c r="BA2983">
        <f t="shared" si="545"/>
        <v>14</v>
      </c>
    </row>
    <row r="2984" spans="2:53" x14ac:dyDescent="0.25">
      <c r="B2984" s="155">
        <f t="shared" si="540"/>
        <v>45703.999305555553</v>
      </c>
      <c r="C2984" s="155">
        <f t="shared" si="528"/>
        <v>45703.999305555553</v>
      </c>
      <c r="D2984" s="152">
        <f t="shared" si="531"/>
        <v>7.86</v>
      </c>
      <c r="E2984" s="152"/>
      <c r="F2984" s="152"/>
      <c r="G2984" s="152"/>
      <c r="H2984" s="152" t="e">
        <f t="shared" si="532"/>
        <v>#N/A</v>
      </c>
      <c r="I2984" s="152"/>
      <c r="J2984" s="152" t="e">
        <f t="shared" si="533"/>
        <v>#N/A</v>
      </c>
      <c r="K2984" s="152"/>
      <c r="L2984" s="152"/>
      <c r="M2984" s="152"/>
      <c r="N2984" s="152"/>
      <c r="O2984" s="152"/>
      <c r="P2984" s="152"/>
      <c r="Q2984" s="152"/>
      <c r="R2984" s="152"/>
      <c r="S2984" s="152"/>
      <c r="T2984" s="153" cm="1">
        <f t="array" ref="T2984">MATCH(1,(TDU_Info!$C$5:$C$111=$T$6)*(TDU_Info!$B$5:$B$111&lt;=$B2984),0)</f>
        <v>79</v>
      </c>
      <c r="U2984" s="152">
        <f>100*(INDEX(TDU_Info!$E$5:$E$111,$T2984)/T$11+INDEX(TDU_Info!$F$5:$F$111,$T2984))</f>
        <v>5.5088999999999988</v>
      </c>
      <c r="V2984" s="152">
        <v>4.5439999999999996</v>
      </c>
      <c r="W2984" s="152">
        <v>8.8160000000000007</v>
      </c>
      <c r="X2984" s="152">
        <v>7.86</v>
      </c>
      <c r="Y2984" s="152">
        <v>7.56</v>
      </c>
      <c r="Z2984" s="152">
        <v>4.649</v>
      </c>
      <c r="AA2984" s="152">
        <v>8.8170000000000002</v>
      </c>
      <c r="AB2984" s="152">
        <v>7.79</v>
      </c>
      <c r="AC2984" s="152">
        <v>7.39</v>
      </c>
      <c r="AD2984" s="152">
        <v>4.3390000000000004</v>
      </c>
      <c r="AE2984" s="152">
        <v>8.8079999999999998</v>
      </c>
      <c r="AF2984" s="152">
        <v>7.86</v>
      </c>
      <c r="AG2984" s="152">
        <v>7.56</v>
      </c>
      <c r="AH2984" s="152">
        <v>4.5419999999999998</v>
      </c>
      <c r="AI2984" s="152">
        <v>8.8079999999999998</v>
      </c>
      <c r="AJ2984" s="152">
        <v>7.79</v>
      </c>
      <c r="AK2984" s="152">
        <v>7.39</v>
      </c>
      <c r="AL2984" s="152" t="e">
        <f t="shared" si="534"/>
        <v>#N/A</v>
      </c>
      <c r="AM2984" s="152" t="e">
        <f t="shared" si="535"/>
        <v>#N/A</v>
      </c>
      <c r="AN2984" s="152" t="e">
        <f>NA()</f>
        <v>#N/A</v>
      </c>
      <c r="AO2984" s="152" t="e">
        <f>NA()</f>
        <v>#N/A</v>
      </c>
      <c r="AP2984" s="152">
        <f t="shared" si="543"/>
        <v>6.7711000000000006</v>
      </c>
      <c r="AQ2984" s="152"/>
      <c r="AR2984" s="152"/>
      <c r="AS2984" s="153">
        <f t="shared" si="544"/>
        <v>46</v>
      </c>
      <c r="AT2984" s="153">
        <f t="shared" si="523"/>
        <v>1</v>
      </c>
      <c r="AU2984" s="153">
        <f t="shared" si="524"/>
        <v>0</v>
      </c>
      <c r="AV2984" s="153">
        <f t="shared" si="525"/>
        <v>0</v>
      </c>
      <c r="BA2984">
        <f t="shared" si="545"/>
        <v>15</v>
      </c>
    </row>
    <row r="2985" spans="2:53" x14ac:dyDescent="0.25">
      <c r="B2985" s="155">
        <f t="shared" si="540"/>
        <v>45704.999305555553</v>
      </c>
      <c r="C2985" s="155">
        <f t="shared" si="528"/>
        <v>45704.999305555553</v>
      </c>
      <c r="D2985" s="152">
        <f t="shared" si="531"/>
        <v>7.86</v>
      </c>
      <c r="E2985" s="152"/>
      <c r="F2985" s="152"/>
      <c r="G2985" s="152"/>
      <c r="H2985" s="152" t="e">
        <f t="shared" si="532"/>
        <v>#N/A</v>
      </c>
      <c r="I2985" s="152"/>
      <c r="J2985" s="152" t="e">
        <f t="shared" si="533"/>
        <v>#N/A</v>
      </c>
      <c r="K2985" s="152"/>
      <c r="L2985" s="152"/>
      <c r="M2985" s="152"/>
      <c r="N2985" s="152"/>
      <c r="O2985" s="152"/>
      <c r="P2985" s="152"/>
      <c r="Q2985" s="152"/>
      <c r="R2985" s="152"/>
      <c r="S2985" s="152"/>
      <c r="T2985" s="153" cm="1">
        <f t="array" ref="T2985">MATCH(1,(TDU_Info!$C$5:$C$111=$T$6)*(TDU_Info!$B$5:$B$111&lt;=$B2985),0)</f>
        <v>79</v>
      </c>
      <c r="U2985" s="152">
        <f>100*(INDEX(TDU_Info!$E$5:$E$111,$T2985)/T$11+INDEX(TDU_Info!$F$5:$F$111,$T2985))</f>
        <v>5.5088999999999988</v>
      </c>
      <c r="V2985" s="152">
        <v>4.5439999999999996</v>
      </c>
      <c r="W2985" s="152">
        <v>8.8160000000000007</v>
      </c>
      <c r="X2985" s="152">
        <v>7.86</v>
      </c>
      <c r="Y2985" s="152">
        <v>7.56</v>
      </c>
      <c r="Z2985" s="152">
        <v>4.649</v>
      </c>
      <c r="AA2985" s="152">
        <v>8.8170000000000002</v>
      </c>
      <c r="AB2985" s="152">
        <v>7.79</v>
      </c>
      <c r="AC2985" s="152">
        <v>7.39</v>
      </c>
      <c r="AD2985" s="152">
        <v>4.3390000000000004</v>
      </c>
      <c r="AE2985" s="152">
        <v>8.8079999999999998</v>
      </c>
      <c r="AF2985" s="152">
        <v>7.86</v>
      </c>
      <c r="AG2985" s="152">
        <v>7.56</v>
      </c>
      <c r="AH2985" s="152">
        <v>4.5419999999999998</v>
      </c>
      <c r="AI2985" s="152">
        <v>8.8079999999999998</v>
      </c>
      <c r="AJ2985" s="152">
        <v>7.79</v>
      </c>
      <c r="AK2985" s="152">
        <v>7.39</v>
      </c>
      <c r="AL2985" s="152" t="e">
        <f t="shared" si="534"/>
        <v>#N/A</v>
      </c>
      <c r="AM2985" s="152" t="e">
        <f t="shared" si="535"/>
        <v>#N/A</v>
      </c>
      <c r="AN2985" s="152" t="e">
        <f>NA()</f>
        <v>#N/A</v>
      </c>
      <c r="AO2985" s="152" t="e">
        <f>NA()</f>
        <v>#N/A</v>
      </c>
      <c r="AP2985" s="152">
        <f t="shared" si="543"/>
        <v>6.7711000000000006</v>
      </c>
      <c r="AQ2985" s="152"/>
      <c r="AR2985" s="152"/>
      <c r="AS2985" s="153">
        <f t="shared" si="544"/>
        <v>47</v>
      </c>
      <c r="AT2985" s="153">
        <f t="shared" si="523"/>
        <v>1</v>
      </c>
      <c r="AU2985" s="153">
        <f t="shared" si="524"/>
        <v>0</v>
      </c>
      <c r="AV2985" s="153">
        <f t="shared" si="525"/>
        <v>0</v>
      </c>
      <c r="BA2985">
        <f t="shared" si="545"/>
        <v>16</v>
      </c>
    </row>
    <row r="2986" spans="2:53" x14ac:dyDescent="0.25">
      <c r="B2986" s="155">
        <f t="shared" si="540"/>
        <v>45705.999305555553</v>
      </c>
      <c r="C2986" s="155">
        <f t="shared" si="528"/>
        <v>45705.999305555553</v>
      </c>
      <c r="D2986" s="152">
        <f t="shared" si="531"/>
        <v>7.86</v>
      </c>
      <c r="E2986" s="152"/>
      <c r="F2986" s="152"/>
      <c r="G2986" s="152"/>
      <c r="H2986" s="152" t="e">
        <f t="shared" si="532"/>
        <v>#N/A</v>
      </c>
      <c r="I2986" s="152"/>
      <c r="J2986" s="152" t="e">
        <f t="shared" si="533"/>
        <v>#N/A</v>
      </c>
      <c r="K2986" s="152"/>
      <c r="L2986" s="152"/>
      <c r="M2986" s="152"/>
      <c r="N2986" s="152"/>
      <c r="O2986" s="152"/>
      <c r="P2986" s="152"/>
      <c r="Q2986" s="152"/>
      <c r="R2986" s="152"/>
      <c r="S2986" s="152"/>
      <c r="T2986" s="153" cm="1">
        <f t="array" ref="T2986">MATCH(1,(TDU_Info!$C$5:$C$111=$T$6)*(TDU_Info!$B$5:$B$111&lt;=$B2986),0)</f>
        <v>79</v>
      </c>
      <c r="U2986" s="152">
        <f>100*(INDEX(TDU_Info!$E$5:$E$111,$T2986)/T$11+INDEX(TDU_Info!$F$5:$F$111,$T2986))</f>
        <v>5.5088999999999988</v>
      </c>
      <c r="V2986" s="152">
        <v>4.5439999999999996</v>
      </c>
      <c r="W2986" s="152">
        <v>8.8160000000000007</v>
      </c>
      <c r="X2986" s="152">
        <v>7.86</v>
      </c>
      <c r="Y2986" s="152">
        <v>7.56</v>
      </c>
      <c r="Z2986" s="152">
        <v>4.649</v>
      </c>
      <c r="AA2986" s="152">
        <v>8.8170000000000002</v>
      </c>
      <c r="AB2986" s="152">
        <v>7.79</v>
      </c>
      <c r="AC2986" s="152">
        <v>7.39</v>
      </c>
      <c r="AD2986" s="152">
        <v>4.3390000000000004</v>
      </c>
      <c r="AE2986" s="152">
        <v>8.8079999999999998</v>
      </c>
      <c r="AF2986" s="152">
        <v>7.86</v>
      </c>
      <c r="AG2986" s="152">
        <v>7.56</v>
      </c>
      <c r="AH2986" s="152">
        <v>4.5419999999999998</v>
      </c>
      <c r="AI2986" s="152">
        <v>8.8079999999999998</v>
      </c>
      <c r="AJ2986" s="152">
        <v>7.79</v>
      </c>
      <c r="AK2986" s="152">
        <v>7.39</v>
      </c>
      <c r="AL2986" s="152" t="e">
        <f t="shared" si="534"/>
        <v>#N/A</v>
      </c>
      <c r="AM2986" s="152" t="e">
        <f t="shared" si="535"/>
        <v>#N/A</v>
      </c>
      <c r="AN2986" s="152" t="e">
        <f>NA()</f>
        <v>#N/A</v>
      </c>
      <c r="AO2986" s="152" t="e">
        <f>NA()</f>
        <v>#N/A</v>
      </c>
      <c r="AP2986" s="152">
        <f t="shared" si="543"/>
        <v>6.7711000000000006</v>
      </c>
      <c r="AQ2986" s="152"/>
      <c r="AR2986" s="152"/>
      <c r="AS2986" s="153">
        <f t="shared" si="544"/>
        <v>48</v>
      </c>
      <c r="AT2986" s="153">
        <f t="shared" si="523"/>
        <v>1</v>
      </c>
      <c r="AU2986" s="153">
        <f t="shared" si="524"/>
        <v>0</v>
      </c>
      <c r="AV2986" s="153">
        <f t="shared" si="525"/>
        <v>0</v>
      </c>
      <c r="BA2986">
        <f t="shared" si="545"/>
        <v>17</v>
      </c>
    </row>
    <row r="2987" spans="2:53" x14ac:dyDescent="0.25">
      <c r="B2987" s="155">
        <f t="shared" si="540"/>
        <v>45706.999305555553</v>
      </c>
      <c r="C2987" s="155">
        <f t="shared" si="528"/>
        <v>45706.999305555553</v>
      </c>
      <c r="D2987" s="152">
        <f t="shared" si="531"/>
        <v>7.86</v>
      </c>
      <c r="E2987" s="152"/>
      <c r="F2987" s="152"/>
      <c r="G2987" s="152"/>
      <c r="H2987" s="152" t="e">
        <f t="shared" si="532"/>
        <v>#N/A</v>
      </c>
      <c r="I2987" s="152"/>
      <c r="J2987" s="152" t="e">
        <f t="shared" si="533"/>
        <v>#N/A</v>
      </c>
      <c r="K2987" s="152"/>
      <c r="L2987" s="152"/>
      <c r="M2987" s="152"/>
      <c r="N2987" s="152"/>
      <c r="O2987" s="152"/>
      <c r="P2987" s="152"/>
      <c r="Q2987" s="152"/>
      <c r="R2987" s="152"/>
      <c r="S2987" s="152"/>
      <c r="T2987" s="153" cm="1">
        <f t="array" ref="T2987">MATCH(1,(TDU_Info!$C$5:$C$111=$T$6)*(TDU_Info!$B$5:$B$111&lt;=$B2987),0)</f>
        <v>79</v>
      </c>
      <c r="U2987" s="152">
        <f>100*(INDEX(TDU_Info!$E$5:$E$111,$T2987)/T$11+INDEX(TDU_Info!$F$5:$F$111,$T2987))</f>
        <v>5.5088999999999988</v>
      </c>
      <c r="V2987" s="152">
        <v>4.5439999999999996</v>
      </c>
      <c r="W2987" s="152">
        <v>8.782</v>
      </c>
      <c r="X2987" s="152">
        <v>7.86</v>
      </c>
      <c r="Y2987" s="152">
        <v>7.56</v>
      </c>
      <c r="Z2987" s="152">
        <v>4.649</v>
      </c>
      <c r="AA2987" s="152">
        <v>8.7810000000000006</v>
      </c>
      <c r="AB2987" s="152">
        <v>7.79</v>
      </c>
      <c r="AC2987" s="152">
        <v>7.39</v>
      </c>
      <c r="AD2987" s="152">
        <v>4.3390000000000004</v>
      </c>
      <c r="AE2987" s="152">
        <v>8.7910000000000004</v>
      </c>
      <c r="AF2987" s="152">
        <v>7.86</v>
      </c>
      <c r="AG2987" s="152">
        <v>7.56</v>
      </c>
      <c r="AH2987" s="152">
        <v>4.5419999999999998</v>
      </c>
      <c r="AI2987" s="152">
        <v>8.7910000000000004</v>
      </c>
      <c r="AJ2987" s="152">
        <v>7.79</v>
      </c>
      <c r="AK2987" s="152">
        <v>7.39</v>
      </c>
      <c r="AL2987" s="152" t="e">
        <f t="shared" si="534"/>
        <v>#N/A</v>
      </c>
      <c r="AM2987" s="152" t="e">
        <f t="shared" si="535"/>
        <v>#N/A</v>
      </c>
      <c r="AN2987" s="152" t="e">
        <f>NA()</f>
        <v>#N/A</v>
      </c>
      <c r="AO2987" s="152" t="e">
        <f>NA()</f>
        <v>#N/A</v>
      </c>
      <c r="AP2987" s="152">
        <f t="shared" si="543"/>
        <v>6.7711000000000006</v>
      </c>
      <c r="AQ2987" s="152"/>
      <c r="AR2987" s="152"/>
      <c r="AS2987" s="153">
        <f t="shared" si="544"/>
        <v>49</v>
      </c>
      <c r="AT2987" s="153">
        <f t="shared" si="523"/>
        <v>1</v>
      </c>
      <c r="AU2987" s="153">
        <f t="shared" si="524"/>
        <v>0</v>
      </c>
      <c r="AV2987" s="153">
        <f t="shared" si="525"/>
        <v>0</v>
      </c>
      <c r="BA2987">
        <f t="shared" si="545"/>
        <v>18</v>
      </c>
    </row>
    <row r="2988" spans="2:53" x14ac:dyDescent="0.25">
      <c r="B2988" s="155">
        <f t="shared" si="540"/>
        <v>45707.999305555553</v>
      </c>
      <c r="C2988" s="155">
        <f t="shared" si="528"/>
        <v>45707.999305555553</v>
      </c>
      <c r="D2988" s="152">
        <f t="shared" si="531"/>
        <v>8.02</v>
      </c>
      <c r="E2988" s="152"/>
      <c r="F2988" s="152"/>
      <c r="G2988" s="152"/>
      <c r="H2988" s="152" t="e">
        <f t="shared" si="532"/>
        <v>#N/A</v>
      </c>
      <c r="I2988" s="152"/>
      <c r="J2988" s="152" t="e">
        <f t="shared" si="533"/>
        <v>#N/A</v>
      </c>
      <c r="K2988" s="152"/>
      <c r="L2988" s="152"/>
      <c r="M2988" s="152"/>
      <c r="N2988" s="152"/>
      <c r="O2988" s="152"/>
      <c r="P2988" s="152"/>
      <c r="Q2988" s="152"/>
      <c r="R2988" s="152"/>
      <c r="S2988" s="152"/>
      <c r="T2988" s="153" cm="1">
        <f t="array" ref="T2988">MATCH(1,(TDU_Info!$C$5:$C$111=$T$6)*(TDU_Info!$B$5:$B$111&lt;=$B2988),0)</f>
        <v>79</v>
      </c>
      <c r="U2988" s="152">
        <f>100*(INDEX(TDU_Info!$E$5:$E$111,$T2988)/T$11+INDEX(TDU_Info!$F$5:$F$111,$T2988))</f>
        <v>5.5088999999999988</v>
      </c>
      <c r="V2988" s="152">
        <v>4.5439999999999996</v>
      </c>
      <c r="W2988" s="152">
        <v>8.782</v>
      </c>
      <c r="X2988" s="152">
        <v>8.02</v>
      </c>
      <c r="Y2988" s="152">
        <v>7.9240000000000004</v>
      </c>
      <c r="Z2988" s="152">
        <v>4.649</v>
      </c>
      <c r="AA2988" s="152">
        <v>8.7810000000000006</v>
      </c>
      <c r="AB2988" s="152">
        <v>8.0549999999999997</v>
      </c>
      <c r="AC2988" s="152">
        <v>7.9550000000000001</v>
      </c>
      <c r="AD2988" s="152">
        <v>4.3390000000000004</v>
      </c>
      <c r="AE2988" s="152">
        <v>8.7910000000000004</v>
      </c>
      <c r="AF2988" s="152">
        <v>8.02</v>
      </c>
      <c r="AG2988" s="152">
        <v>7.9240000000000004</v>
      </c>
      <c r="AH2988" s="152">
        <v>4.5419999999999998</v>
      </c>
      <c r="AI2988" s="152">
        <v>8.7910000000000004</v>
      </c>
      <c r="AJ2988" s="152">
        <v>8.0129999999999999</v>
      </c>
      <c r="AK2988" s="152">
        <v>7.9550000000000001</v>
      </c>
      <c r="AL2988" s="152" t="e">
        <f t="shared" si="534"/>
        <v>#N/A</v>
      </c>
      <c r="AM2988" s="152" t="e">
        <f t="shared" si="535"/>
        <v>#N/A</v>
      </c>
      <c r="AN2988" s="152" t="e">
        <f>NA()</f>
        <v>#N/A</v>
      </c>
      <c r="AO2988" s="152" t="e">
        <f>NA()</f>
        <v>#N/A</v>
      </c>
      <c r="AP2988" s="152">
        <f t="shared" si="543"/>
        <v>6.7711000000000006</v>
      </c>
      <c r="AQ2988" s="152"/>
      <c r="AR2988" s="152"/>
      <c r="AS2988" s="153">
        <f t="shared" si="544"/>
        <v>50</v>
      </c>
      <c r="AT2988" s="153">
        <f t="shared" si="523"/>
        <v>1</v>
      </c>
      <c r="AU2988" s="153">
        <f t="shared" si="524"/>
        <v>0</v>
      </c>
      <c r="AV2988" s="153">
        <f t="shared" si="525"/>
        <v>0</v>
      </c>
      <c r="BA2988">
        <f t="shared" si="545"/>
        <v>19</v>
      </c>
    </row>
    <row r="2989" spans="2:53" x14ac:dyDescent="0.25">
      <c r="B2989" s="155">
        <f t="shared" si="540"/>
        <v>45708.999305555553</v>
      </c>
      <c r="C2989" s="155">
        <f t="shared" si="528"/>
        <v>45708.999305555553</v>
      </c>
      <c r="D2989" s="152">
        <f t="shared" si="531"/>
        <v>8.02</v>
      </c>
      <c r="E2989" s="152"/>
      <c r="F2989" s="152"/>
      <c r="G2989" s="152"/>
      <c r="H2989" s="152" t="e">
        <f t="shared" si="532"/>
        <v>#N/A</v>
      </c>
      <c r="I2989" s="152"/>
      <c r="J2989" s="152" t="e">
        <f t="shared" si="533"/>
        <v>#N/A</v>
      </c>
      <c r="K2989" s="152"/>
      <c r="L2989" s="152"/>
      <c r="M2989" s="152"/>
      <c r="N2989" s="152"/>
      <c r="O2989" s="152"/>
      <c r="P2989" s="152"/>
      <c r="Q2989" s="152"/>
      <c r="R2989" s="152"/>
      <c r="S2989" s="152"/>
      <c r="T2989" s="153" cm="1">
        <f t="array" ref="T2989">MATCH(1,(TDU_Info!$C$5:$C$111=$T$6)*(TDU_Info!$B$5:$B$111&lt;=$B2989),0)</f>
        <v>79</v>
      </c>
      <c r="U2989" s="152">
        <f>100*(INDEX(TDU_Info!$E$5:$E$111,$T2989)/T$11+INDEX(TDU_Info!$F$5:$F$111,$T2989))</f>
        <v>5.5088999999999988</v>
      </c>
      <c r="V2989" s="152">
        <v>4.5439999999999996</v>
      </c>
      <c r="W2989" s="152">
        <v>8.782</v>
      </c>
      <c r="X2989" s="152">
        <v>8.02</v>
      </c>
      <c r="Y2989" s="152">
        <v>7.9240000000000004</v>
      </c>
      <c r="Z2989" s="152">
        <v>4.649</v>
      </c>
      <c r="AA2989" s="152">
        <v>8.7810000000000006</v>
      </c>
      <c r="AB2989" s="152">
        <v>8.0549999999999997</v>
      </c>
      <c r="AC2989" s="152">
        <v>7.9550000000000001</v>
      </c>
      <c r="AD2989" s="152">
        <v>4.3390000000000004</v>
      </c>
      <c r="AE2989" s="152">
        <v>8.7910000000000004</v>
      </c>
      <c r="AF2989" s="152">
        <v>8.02</v>
      </c>
      <c r="AG2989" s="152">
        <v>7.9240000000000004</v>
      </c>
      <c r="AH2989" s="152">
        <v>4.5419999999999998</v>
      </c>
      <c r="AI2989" s="152">
        <v>8.7910000000000004</v>
      </c>
      <c r="AJ2989" s="152">
        <v>8.0129999999999999</v>
      </c>
      <c r="AK2989" s="152">
        <v>7.9550000000000001</v>
      </c>
      <c r="AL2989" s="152" t="e">
        <f t="shared" si="534"/>
        <v>#N/A</v>
      </c>
      <c r="AM2989" s="152" t="e">
        <f t="shared" si="535"/>
        <v>#N/A</v>
      </c>
      <c r="AN2989" s="152" t="e">
        <f>NA()</f>
        <v>#N/A</v>
      </c>
      <c r="AO2989" s="152" t="e">
        <f>NA()</f>
        <v>#N/A</v>
      </c>
      <c r="AP2989" s="152">
        <f t="shared" si="543"/>
        <v>6.7711000000000006</v>
      </c>
      <c r="AQ2989" s="152"/>
      <c r="AR2989" s="152"/>
      <c r="AS2989" s="153">
        <f t="shared" si="544"/>
        <v>51</v>
      </c>
      <c r="AT2989" s="153">
        <f t="shared" si="523"/>
        <v>1</v>
      </c>
      <c r="AU2989" s="153">
        <f t="shared" si="524"/>
        <v>0</v>
      </c>
      <c r="AV2989" s="153">
        <f t="shared" si="525"/>
        <v>0</v>
      </c>
      <c r="BA2989">
        <f t="shared" si="545"/>
        <v>20</v>
      </c>
    </row>
    <row r="2990" spans="2:53" x14ac:dyDescent="0.25">
      <c r="B2990" s="155">
        <f t="shared" si="540"/>
        <v>45709.999305555553</v>
      </c>
      <c r="C2990" s="155">
        <f t="shared" si="528"/>
        <v>45709.999305555553</v>
      </c>
      <c r="D2990" s="152">
        <f t="shared" si="531"/>
        <v>8.0820000000000007</v>
      </c>
      <c r="E2990" s="152"/>
      <c r="F2990" s="152"/>
      <c r="G2990" s="152"/>
      <c r="H2990" s="152" t="e">
        <f t="shared" si="532"/>
        <v>#N/A</v>
      </c>
      <c r="I2990" s="152"/>
      <c r="J2990" s="152" t="e">
        <f t="shared" si="533"/>
        <v>#N/A</v>
      </c>
      <c r="K2990" s="152"/>
      <c r="L2990" s="152"/>
      <c r="M2990" s="152"/>
      <c r="N2990" s="152"/>
      <c r="O2990" s="152"/>
      <c r="P2990" s="152"/>
      <c r="Q2990" s="152"/>
      <c r="R2990" s="152"/>
      <c r="S2990" s="152"/>
      <c r="T2990" s="153" cm="1">
        <f t="array" ref="T2990">MATCH(1,(TDU_Info!$C$5:$C$111=$T$6)*(TDU_Info!$B$5:$B$111&lt;=$B2990),0)</f>
        <v>79</v>
      </c>
      <c r="U2990" s="152">
        <f>100*(INDEX(TDU_Info!$E$5:$E$111,$T2990)/T$11+INDEX(TDU_Info!$F$5:$F$111,$T2990))</f>
        <v>5.5088999999999988</v>
      </c>
      <c r="V2990" s="152">
        <v>4.5439999999999996</v>
      </c>
      <c r="W2990" s="152">
        <v>8.782</v>
      </c>
      <c r="X2990" s="152">
        <v>8.1240000000000006</v>
      </c>
      <c r="Y2990" s="152">
        <v>8.0239999999999991</v>
      </c>
      <c r="Z2990" s="152">
        <v>4.649</v>
      </c>
      <c r="AA2990" s="152">
        <v>8.7810000000000006</v>
      </c>
      <c r="AB2990" s="152">
        <v>8.0549999999999997</v>
      </c>
      <c r="AC2990" s="152">
        <v>7.9550000000000001</v>
      </c>
      <c r="AD2990" s="152">
        <v>4.3390000000000004</v>
      </c>
      <c r="AE2990" s="152">
        <v>8.7910000000000004</v>
      </c>
      <c r="AF2990" s="152">
        <v>8.0820000000000007</v>
      </c>
      <c r="AG2990" s="152">
        <v>8.0239999999999991</v>
      </c>
      <c r="AH2990" s="152">
        <v>4.5419999999999998</v>
      </c>
      <c r="AI2990" s="152">
        <v>8.7910000000000004</v>
      </c>
      <c r="AJ2990" s="152">
        <v>8.0129999999999999</v>
      </c>
      <c r="AK2990" s="152">
        <v>7.9550000000000001</v>
      </c>
      <c r="AL2990" s="152" t="e">
        <f t="shared" si="534"/>
        <v>#N/A</v>
      </c>
      <c r="AM2990" s="152" t="e">
        <f t="shared" si="535"/>
        <v>#N/A</v>
      </c>
      <c r="AN2990" s="152" t="e">
        <f>NA()</f>
        <v>#N/A</v>
      </c>
      <c r="AO2990" s="152" t="e">
        <f>NA()</f>
        <v>#N/A</v>
      </c>
      <c r="AP2990" s="152">
        <f t="shared" si="543"/>
        <v>6.7711000000000006</v>
      </c>
      <c r="AQ2990" s="152"/>
      <c r="AR2990" s="152"/>
      <c r="AS2990" s="153">
        <f t="shared" si="544"/>
        <v>52</v>
      </c>
      <c r="AT2990" s="153">
        <f t="shared" si="523"/>
        <v>1</v>
      </c>
      <c r="AU2990" s="153">
        <f t="shared" si="524"/>
        <v>0</v>
      </c>
      <c r="AV2990" s="153">
        <f t="shared" si="525"/>
        <v>0</v>
      </c>
      <c r="BA2990">
        <f t="shared" si="545"/>
        <v>21</v>
      </c>
    </row>
    <row r="2991" spans="2:53" x14ac:dyDescent="0.25">
      <c r="B2991" s="155">
        <f t="shared" si="540"/>
        <v>45710.999305555553</v>
      </c>
      <c r="C2991" s="155">
        <f t="shared" si="528"/>
        <v>45710.999305555553</v>
      </c>
      <c r="D2991" s="152">
        <f t="shared" si="531"/>
        <v>8.0820000000000007</v>
      </c>
      <c r="E2991" s="152"/>
      <c r="F2991" s="152"/>
      <c r="G2991" s="152"/>
      <c r="H2991" s="152" t="e">
        <f t="shared" si="532"/>
        <v>#N/A</v>
      </c>
      <c r="I2991" s="152"/>
      <c r="J2991" s="152" t="e">
        <f t="shared" si="533"/>
        <v>#N/A</v>
      </c>
      <c r="K2991" s="152"/>
      <c r="L2991" s="152"/>
      <c r="M2991" s="152"/>
      <c r="N2991" s="152"/>
      <c r="O2991" s="152"/>
      <c r="P2991" s="152"/>
      <c r="Q2991" s="152"/>
      <c r="R2991" s="152"/>
      <c r="S2991" s="152"/>
      <c r="T2991" s="153" cm="1">
        <f t="array" ref="T2991">MATCH(1,(TDU_Info!$C$5:$C$111=$T$6)*(TDU_Info!$B$5:$B$111&lt;=$B2991),0)</f>
        <v>79</v>
      </c>
      <c r="U2991" s="152">
        <f>100*(INDEX(TDU_Info!$E$5:$E$111,$T2991)/T$11+INDEX(TDU_Info!$F$5:$F$111,$T2991))</f>
        <v>5.5088999999999988</v>
      </c>
      <c r="V2991" s="152">
        <v>4.5439999999999996</v>
      </c>
      <c r="W2991" s="152">
        <v>8.782</v>
      </c>
      <c r="X2991" s="152">
        <v>8.1240000000000006</v>
      </c>
      <c r="Y2991" s="152">
        <v>8.0239999999999991</v>
      </c>
      <c r="Z2991" s="152">
        <v>4.649</v>
      </c>
      <c r="AA2991" s="152">
        <v>8.7810000000000006</v>
      </c>
      <c r="AB2991" s="152">
        <v>8.0549999999999997</v>
      </c>
      <c r="AC2991" s="152">
        <v>7.9550000000000001</v>
      </c>
      <c r="AD2991" s="152">
        <v>4.3390000000000004</v>
      </c>
      <c r="AE2991" s="152">
        <v>8.7910000000000004</v>
      </c>
      <c r="AF2991" s="152">
        <v>8.0820000000000007</v>
      </c>
      <c r="AG2991" s="152">
        <v>8.0239999999999991</v>
      </c>
      <c r="AH2991" s="152">
        <v>4.5419999999999998</v>
      </c>
      <c r="AI2991" s="152">
        <v>8.7910000000000004</v>
      </c>
      <c r="AJ2991" s="152">
        <v>8.0129999999999999</v>
      </c>
      <c r="AK2991" s="152">
        <v>7.9550000000000001</v>
      </c>
      <c r="AL2991" s="152" t="e">
        <f t="shared" si="534"/>
        <v>#N/A</v>
      </c>
      <c r="AM2991" s="152" t="e">
        <f t="shared" si="535"/>
        <v>#N/A</v>
      </c>
      <c r="AN2991" s="152" t="e">
        <f>NA()</f>
        <v>#N/A</v>
      </c>
      <c r="AO2991" s="152" t="e">
        <f>NA()</f>
        <v>#N/A</v>
      </c>
      <c r="AP2991" s="152">
        <f t="shared" si="543"/>
        <v>6.7711000000000006</v>
      </c>
      <c r="AQ2991" s="152"/>
      <c r="AR2991" s="152"/>
      <c r="AS2991" s="153">
        <f t="shared" si="544"/>
        <v>53</v>
      </c>
      <c r="AT2991" s="153">
        <f t="shared" si="523"/>
        <v>1</v>
      </c>
      <c r="AU2991" s="153">
        <f t="shared" si="524"/>
        <v>0</v>
      </c>
      <c r="AV2991" s="153">
        <f t="shared" si="525"/>
        <v>0</v>
      </c>
      <c r="BA2991">
        <f t="shared" si="545"/>
        <v>22</v>
      </c>
    </row>
    <row r="2992" spans="2:53" x14ac:dyDescent="0.25">
      <c r="B2992" s="155">
        <f t="shared" si="540"/>
        <v>45711.999305555553</v>
      </c>
      <c r="C2992" s="155">
        <f t="shared" si="528"/>
        <v>45711.999305555553</v>
      </c>
      <c r="D2992" s="152">
        <f t="shared" si="531"/>
        <v>8.0820000000000007</v>
      </c>
      <c r="E2992" s="152"/>
      <c r="F2992" s="152"/>
      <c r="G2992" s="152"/>
      <c r="H2992" s="152" t="e">
        <f t="shared" si="532"/>
        <v>#N/A</v>
      </c>
      <c r="I2992" s="152"/>
      <c r="J2992" s="152" t="e">
        <f t="shared" si="533"/>
        <v>#N/A</v>
      </c>
      <c r="K2992" s="152"/>
      <c r="L2992" s="152"/>
      <c r="M2992" s="152"/>
      <c r="N2992" s="152"/>
      <c r="O2992" s="152"/>
      <c r="P2992" s="152"/>
      <c r="Q2992" s="152"/>
      <c r="R2992" s="152"/>
      <c r="S2992" s="152"/>
      <c r="T2992" s="153" cm="1">
        <f t="array" ref="T2992">MATCH(1,(TDU_Info!$C$5:$C$111=$T$6)*(TDU_Info!$B$5:$B$111&lt;=$B2992),0)</f>
        <v>79</v>
      </c>
      <c r="U2992" s="152">
        <f>100*(INDEX(TDU_Info!$E$5:$E$111,$T2992)/T$11+INDEX(TDU_Info!$F$5:$F$111,$T2992))</f>
        <v>5.5088999999999988</v>
      </c>
      <c r="V2992" s="152">
        <v>4.5439999999999996</v>
      </c>
      <c r="W2992" s="152">
        <v>8.782</v>
      </c>
      <c r="X2992" s="152">
        <v>8.1240000000000006</v>
      </c>
      <c r="Y2992" s="152">
        <v>8.0239999999999991</v>
      </c>
      <c r="Z2992" s="152">
        <v>4.649</v>
      </c>
      <c r="AA2992" s="152">
        <v>8.7810000000000006</v>
      </c>
      <c r="AB2992" s="152">
        <v>8.0549999999999997</v>
      </c>
      <c r="AC2992" s="152">
        <v>7.9550000000000001</v>
      </c>
      <c r="AD2992" s="152">
        <v>4.3390000000000004</v>
      </c>
      <c r="AE2992" s="152">
        <v>8.7910000000000004</v>
      </c>
      <c r="AF2992" s="152">
        <v>8.0820000000000007</v>
      </c>
      <c r="AG2992" s="152">
        <v>8.0239999999999991</v>
      </c>
      <c r="AH2992" s="152">
        <v>4.5419999999999998</v>
      </c>
      <c r="AI2992" s="152">
        <v>8.7910000000000004</v>
      </c>
      <c r="AJ2992" s="152">
        <v>8.0129999999999999</v>
      </c>
      <c r="AK2992" s="152">
        <v>7.9550000000000001</v>
      </c>
      <c r="AL2992" s="152" t="e">
        <f t="shared" si="534"/>
        <v>#N/A</v>
      </c>
      <c r="AM2992" s="152" t="e">
        <f t="shared" si="535"/>
        <v>#N/A</v>
      </c>
      <c r="AN2992" s="152" t="e">
        <f>NA()</f>
        <v>#N/A</v>
      </c>
      <c r="AO2992" s="152" t="e">
        <f>NA()</f>
        <v>#N/A</v>
      </c>
      <c r="AP2992" s="152">
        <f t="shared" si="543"/>
        <v>6.7711000000000006</v>
      </c>
      <c r="AQ2992" s="152"/>
      <c r="AR2992" s="152"/>
      <c r="AS2992" s="153">
        <f t="shared" si="544"/>
        <v>54</v>
      </c>
      <c r="AT2992" s="153">
        <f t="shared" si="523"/>
        <v>1</v>
      </c>
      <c r="AU2992" s="153">
        <f t="shared" si="524"/>
        <v>0</v>
      </c>
      <c r="AV2992" s="153">
        <f t="shared" si="525"/>
        <v>0</v>
      </c>
      <c r="BA2992">
        <f t="shared" si="545"/>
        <v>23</v>
      </c>
    </row>
    <row r="2993" spans="2:53" x14ac:dyDescent="0.25">
      <c r="B2993" s="155">
        <f t="shared" si="540"/>
        <v>45712.999305555553</v>
      </c>
      <c r="C2993" s="155">
        <f t="shared" si="528"/>
        <v>45712.999305555553</v>
      </c>
      <c r="D2993" s="152">
        <f t="shared" si="531"/>
        <v>8.0820000000000007</v>
      </c>
      <c r="E2993" s="152"/>
      <c r="F2993" s="152"/>
      <c r="G2993" s="152"/>
      <c r="H2993" s="152" t="e">
        <f t="shared" si="532"/>
        <v>#N/A</v>
      </c>
      <c r="I2993" s="152"/>
      <c r="J2993" s="152" t="e">
        <f t="shared" si="533"/>
        <v>#N/A</v>
      </c>
      <c r="K2993" s="152"/>
      <c r="L2993" s="152"/>
      <c r="M2993" s="152"/>
      <c r="N2993" s="152"/>
      <c r="O2993" s="152"/>
      <c r="P2993" s="152"/>
      <c r="Q2993" s="152"/>
      <c r="R2993" s="152"/>
      <c r="S2993" s="152"/>
      <c r="T2993" s="153" cm="1">
        <f t="array" ref="T2993">MATCH(1,(TDU_Info!$C$5:$C$111=$T$6)*(TDU_Info!$B$5:$B$111&lt;=$B2993),0)</f>
        <v>78</v>
      </c>
      <c r="U2993" s="152">
        <f>100*(INDEX(TDU_Info!$E$5:$E$111,$T2993)/T$11+INDEX(TDU_Info!$F$5:$F$111,$T2993))</f>
        <v>5.5034999999999989</v>
      </c>
      <c r="V2993" s="152">
        <v>4.5439999999999996</v>
      </c>
      <c r="W2993" s="152">
        <v>8.782</v>
      </c>
      <c r="X2993" s="152">
        <v>8.1240000000000006</v>
      </c>
      <c r="Y2993" s="152">
        <v>8.0239999999999991</v>
      </c>
      <c r="Z2993" s="152">
        <v>4.649</v>
      </c>
      <c r="AA2993" s="152">
        <v>8.7810000000000006</v>
      </c>
      <c r="AB2993" s="152">
        <v>8.0549999999999997</v>
      </c>
      <c r="AC2993" s="152">
        <v>7.9550000000000001</v>
      </c>
      <c r="AD2993" s="152">
        <v>4.3390000000000004</v>
      </c>
      <c r="AE2993" s="152">
        <v>8.7910000000000004</v>
      </c>
      <c r="AF2993" s="152">
        <v>8.0820000000000007</v>
      </c>
      <c r="AG2993" s="152">
        <v>8.0239999999999991</v>
      </c>
      <c r="AH2993" s="152">
        <v>4.5419999999999998</v>
      </c>
      <c r="AI2993" s="152">
        <v>8.7910000000000004</v>
      </c>
      <c r="AJ2993" s="152">
        <v>8.0129999999999999</v>
      </c>
      <c r="AK2993" s="152">
        <v>7.9550000000000001</v>
      </c>
      <c r="AL2993" s="152" t="e">
        <f t="shared" si="534"/>
        <v>#N/A</v>
      </c>
      <c r="AM2993" s="152" t="e">
        <f t="shared" si="535"/>
        <v>#N/A</v>
      </c>
      <c r="AN2993" s="152" t="e">
        <f>NA()</f>
        <v>#N/A</v>
      </c>
      <c r="AO2993" s="152" t="e">
        <f>NA()</f>
        <v>#N/A</v>
      </c>
      <c r="AP2993" s="152">
        <f t="shared" si="543"/>
        <v>6.7765000000000004</v>
      </c>
      <c r="AQ2993" s="152"/>
      <c r="AR2993" s="152"/>
      <c r="AS2993" s="153">
        <f t="shared" si="544"/>
        <v>55</v>
      </c>
      <c r="AT2993" s="153">
        <f t="shared" si="523"/>
        <v>1</v>
      </c>
      <c r="AU2993" s="153">
        <f t="shared" si="524"/>
        <v>0</v>
      </c>
      <c r="AV2993" s="153">
        <f t="shared" si="525"/>
        <v>0</v>
      </c>
      <c r="BA2993">
        <f t="shared" si="545"/>
        <v>24</v>
      </c>
    </row>
    <row r="2994" spans="2:53" x14ac:dyDescent="0.25">
      <c r="B2994" s="155">
        <f t="shared" si="540"/>
        <v>45713.999305555553</v>
      </c>
      <c r="C2994" s="155">
        <f t="shared" si="528"/>
        <v>45713.999305555553</v>
      </c>
      <c r="D2994" s="152">
        <f t="shared" si="531"/>
        <v>8.06</v>
      </c>
      <c r="E2994" s="152"/>
      <c r="F2994" s="152"/>
      <c r="G2994" s="152"/>
      <c r="H2994" s="152" t="e">
        <f t="shared" si="532"/>
        <v>#N/A</v>
      </c>
      <c r="I2994" s="152"/>
      <c r="J2994" s="152" t="e">
        <f t="shared" si="533"/>
        <v>#N/A</v>
      </c>
      <c r="K2994" s="152"/>
      <c r="L2994" s="152"/>
      <c r="M2994" s="152"/>
      <c r="N2994" s="152"/>
      <c r="O2994" s="152"/>
      <c r="P2994" s="152"/>
      <c r="Q2994" s="152"/>
      <c r="R2994" s="152"/>
      <c r="S2994" s="152"/>
      <c r="T2994" s="153" cm="1">
        <f t="array" ref="T2994">MATCH(1,(TDU_Info!$C$5:$C$111=$T$6)*(TDU_Info!$B$5:$B$111&lt;=$B2994),0)</f>
        <v>78</v>
      </c>
      <c r="U2994" s="152">
        <f>100*(INDEX(TDU_Info!$E$5:$E$111,$T2994)/T$11+INDEX(TDU_Info!$F$5:$F$111,$T2994))</f>
        <v>5.5034999999999989</v>
      </c>
      <c r="V2994" s="152">
        <v>4.5439999999999996</v>
      </c>
      <c r="W2994" s="152">
        <v>8.782</v>
      </c>
      <c r="X2994" s="152">
        <v>8.06</v>
      </c>
      <c r="Y2994" s="152">
        <v>7.76</v>
      </c>
      <c r="Z2994" s="152">
        <v>4.649</v>
      </c>
      <c r="AA2994" s="152">
        <v>8.7810000000000006</v>
      </c>
      <c r="AB2994" s="152">
        <v>7.99</v>
      </c>
      <c r="AC2994" s="152">
        <v>7.69</v>
      </c>
      <c r="AD2994" s="152">
        <v>4.3390000000000004</v>
      </c>
      <c r="AE2994" s="152">
        <v>8.7910000000000004</v>
      </c>
      <c r="AF2994" s="152">
        <v>8.06</v>
      </c>
      <c r="AG2994" s="152">
        <v>7.76</v>
      </c>
      <c r="AH2994" s="152">
        <v>4.5419999999999998</v>
      </c>
      <c r="AI2994" s="152">
        <v>8.7910000000000004</v>
      </c>
      <c r="AJ2994" s="152">
        <v>7.99</v>
      </c>
      <c r="AK2994" s="152">
        <v>7.69</v>
      </c>
      <c r="AL2994" s="152" t="e">
        <f t="shared" si="534"/>
        <v>#N/A</v>
      </c>
      <c r="AM2994" s="152" t="e">
        <f t="shared" si="535"/>
        <v>#N/A</v>
      </c>
      <c r="AN2994" s="152" t="e">
        <f>NA()</f>
        <v>#N/A</v>
      </c>
      <c r="AO2994" s="152" t="e">
        <f>NA()</f>
        <v>#N/A</v>
      </c>
      <c r="AP2994" s="152">
        <f t="shared" si="543"/>
        <v>6.7765000000000004</v>
      </c>
      <c r="AQ2994" s="152"/>
      <c r="AR2994" s="152"/>
      <c r="AS2994" s="153">
        <f t="shared" si="544"/>
        <v>56</v>
      </c>
      <c r="AT2994" s="153">
        <f t="shared" si="523"/>
        <v>1</v>
      </c>
      <c r="AU2994" s="153">
        <f t="shared" si="524"/>
        <v>0</v>
      </c>
      <c r="AV2994" s="153">
        <f t="shared" si="525"/>
        <v>0</v>
      </c>
      <c r="BA2994">
        <f t="shared" si="545"/>
        <v>25</v>
      </c>
    </row>
    <row r="2995" spans="2:53" x14ac:dyDescent="0.25">
      <c r="B2995" s="155">
        <f t="shared" si="540"/>
        <v>45714.999305555553</v>
      </c>
      <c r="C2995" s="155">
        <f t="shared" si="528"/>
        <v>45714.999305555553</v>
      </c>
      <c r="D2995" s="152">
        <f t="shared" si="531"/>
        <v>8.06</v>
      </c>
      <c r="E2995" s="152"/>
      <c r="F2995" s="152"/>
      <c r="G2995" s="152"/>
      <c r="H2995" s="152" t="e">
        <f t="shared" si="532"/>
        <v>#N/A</v>
      </c>
      <c r="I2995" s="152"/>
      <c r="J2995" s="152" t="e">
        <f t="shared" si="533"/>
        <v>#N/A</v>
      </c>
      <c r="K2995" s="152"/>
      <c r="L2995" s="152"/>
      <c r="M2995" s="152"/>
      <c r="N2995" s="152"/>
      <c r="O2995" s="152"/>
      <c r="P2995" s="152"/>
      <c r="Q2995" s="152"/>
      <c r="R2995" s="152"/>
      <c r="S2995" s="152"/>
      <c r="T2995" s="153" cm="1">
        <f t="array" ref="T2995">MATCH(1,(TDU_Info!$C$5:$C$111=$T$6)*(TDU_Info!$B$5:$B$111&lt;=$B2995),0)</f>
        <v>78</v>
      </c>
      <c r="U2995" s="152">
        <f>100*(INDEX(TDU_Info!$E$5:$E$111,$T2995)/T$11+INDEX(TDU_Info!$F$5:$F$111,$T2995))</f>
        <v>5.5034999999999989</v>
      </c>
      <c r="V2995" s="152">
        <v>4.5439999999999996</v>
      </c>
      <c r="W2995" s="152">
        <v>8.782</v>
      </c>
      <c r="X2995" s="152">
        <v>8.06</v>
      </c>
      <c r="Y2995" s="152">
        <v>7.76</v>
      </c>
      <c r="Z2995" s="152">
        <v>4.649</v>
      </c>
      <c r="AA2995" s="152">
        <v>8.7810000000000006</v>
      </c>
      <c r="AB2995" s="152">
        <v>7.99</v>
      </c>
      <c r="AC2995" s="152">
        <v>7.69</v>
      </c>
      <c r="AD2995" s="152">
        <v>4.3369999999999997</v>
      </c>
      <c r="AE2995" s="152">
        <v>8.7910000000000004</v>
      </c>
      <c r="AF2995" s="152">
        <v>8.06</v>
      </c>
      <c r="AG2995" s="152">
        <v>7.76</v>
      </c>
      <c r="AH2995" s="152">
        <v>4.4720000000000004</v>
      </c>
      <c r="AI2995" s="152">
        <v>8.7910000000000004</v>
      </c>
      <c r="AJ2995" s="152">
        <v>7.99</v>
      </c>
      <c r="AK2995" s="152">
        <v>7.69</v>
      </c>
      <c r="AL2995" s="152" t="e">
        <f t="shared" si="534"/>
        <v>#N/A</v>
      </c>
      <c r="AM2995" s="152" t="e">
        <f t="shared" si="535"/>
        <v>#N/A</v>
      </c>
      <c r="AN2995" s="152" t="e">
        <f>NA()</f>
        <v>#N/A</v>
      </c>
      <c r="AO2995" s="152" t="e">
        <f>NA()</f>
        <v>#N/A</v>
      </c>
      <c r="AP2995" s="152">
        <f t="shared" si="543"/>
        <v>6.7765000000000004</v>
      </c>
      <c r="AQ2995" s="152"/>
      <c r="AR2995" s="152"/>
      <c r="AS2995" s="153">
        <f t="shared" si="544"/>
        <v>57</v>
      </c>
      <c r="AT2995" s="153">
        <f t="shared" si="523"/>
        <v>1</v>
      </c>
      <c r="AU2995" s="153">
        <f t="shared" si="524"/>
        <v>0</v>
      </c>
      <c r="AV2995" s="153">
        <f t="shared" si="525"/>
        <v>0</v>
      </c>
      <c r="BA2995">
        <f t="shared" si="545"/>
        <v>26</v>
      </c>
    </row>
    <row r="2996" spans="2:53" x14ac:dyDescent="0.25">
      <c r="B2996" s="155">
        <f t="shared" si="540"/>
        <v>45715.999305555553</v>
      </c>
      <c r="C2996" s="155">
        <f t="shared" si="528"/>
        <v>45715.999305555553</v>
      </c>
      <c r="D2996" s="152">
        <f t="shared" si="531"/>
        <v>8.06</v>
      </c>
      <c r="E2996" s="152"/>
      <c r="F2996" s="152"/>
      <c r="G2996" s="152"/>
      <c r="H2996" s="152" t="e">
        <f t="shared" si="532"/>
        <v>#N/A</v>
      </c>
      <c r="I2996" s="152"/>
      <c r="J2996" s="152" t="e">
        <f t="shared" si="533"/>
        <v>#N/A</v>
      </c>
      <c r="K2996" s="152"/>
      <c r="L2996" s="152"/>
      <c r="M2996" s="152"/>
      <c r="N2996" s="152"/>
      <c r="O2996" s="152"/>
      <c r="P2996" s="152"/>
      <c r="Q2996" s="152"/>
      <c r="R2996" s="152"/>
      <c r="S2996" s="152"/>
      <c r="T2996" s="153" cm="1">
        <f t="array" ref="T2996">MATCH(1,(TDU_Info!$C$5:$C$111=$T$6)*(TDU_Info!$B$5:$B$111&lt;=$B2996),0)</f>
        <v>78</v>
      </c>
      <c r="U2996" s="152">
        <f>100*(INDEX(TDU_Info!$E$5:$E$111,$T2996)/T$11+INDEX(TDU_Info!$F$5:$F$111,$T2996))</f>
        <v>5.5034999999999989</v>
      </c>
      <c r="V2996" s="152">
        <v>4.5439999999999996</v>
      </c>
      <c r="W2996" s="152">
        <v>8.782</v>
      </c>
      <c r="X2996" s="152">
        <v>8.06</v>
      </c>
      <c r="Y2996" s="152">
        <v>7.76</v>
      </c>
      <c r="Z2996" s="152">
        <v>4.649</v>
      </c>
      <c r="AA2996" s="152">
        <v>8.7810000000000006</v>
      </c>
      <c r="AB2996" s="152">
        <v>7.99</v>
      </c>
      <c r="AC2996" s="152">
        <v>7.69</v>
      </c>
      <c r="AD2996" s="152">
        <v>4.3369999999999997</v>
      </c>
      <c r="AE2996" s="152">
        <v>8.7910000000000004</v>
      </c>
      <c r="AF2996" s="152">
        <v>8.06</v>
      </c>
      <c r="AG2996" s="152">
        <v>7.76</v>
      </c>
      <c r="AH2996" s="152">
        <v>4.4720000000000004</v>
      </c>
      <c r="AI2996" s="152">
        <v>8.7910000000000004</v>
      </c>
      <c r="AJ2996" s="152">
        <v>7.99</v>
      </c>
      <c r="AK2996" s="152">
        <v>7.69</v>
      </c>
      <c r="AL2996" s="152" t="e">
        <f t="shared" si="534"/>
        <v>#N/A</v>
      </c>
      <c r="AM2996" s="152" t="e">
        <f t="shared" si="535"/>
        <v>#N/A</v>
      </c>
      <c r="AN2996" s="152" t="e">
        <f>NA()</f>
        <v>#N/A</v>
      </c>
      <c r="AO2996" s="152" t="e">
        <f>NA()</f>
        <v>#N/A</v>
      </c>
      <c r="AP2996" s="152">
        <f t="shared" si="543"/>
        <v>6.7765000000000004</v>
      </c>
      <c r="AQ2996" s="152"/>
      <c r="AR2996" s="152"/>
      <c r="AS2996" s="153">
        <f t="shared" si="544"/>
        <v>58</v>
      </c>
      <c r="AT2996" s="153">
        <f t="shared" si="523"/>
        <v>1</v>
      </c>
      <c r="AU2996" s="153">
        <f t="shared" si="524"/>
        <v>0</v>
      </c>
      <c r="AV2996" s="153">
        <f t="shared" si="525"/>
        <v>0</v>
      </c>
      <c r="BA2996">
        <f t="shared" si="545"/>
        <v>27</v>
      </c>
    </row>
    <row r="2997" spans="2:53" x14ac:dyDescent="0.25">
      <c r="B2997" s="155">
        <f t="shared" si="540"/>
        <v>45716.999305555553</v>
      </c>
      <c r="C2997" s="155">
        <f t="shared" si="528"/>
        <v>45716.999305555553</v>
      </c>
      <c r="D2997" s="152">
        <f t="shared" si="531"/>
        <v>8.06</v>
      </c>
      <c r="E2997" s="152"/>
      <c r="F2997" s="152"/>
      <c r="G2997" s="152"/>
      <c r="H2997" s="152" t="e">
        <f t="shared" si="532"/>
        <v>#N/A</v>
      </c>
      <c r="I2997" s="152"/>
      <c r="J2997" s="152" t="e">
        <f t="shared" si="533"/>
        <v>#N/A</v>
      </c>
      <c r="K2997" s="152"/>
      <c r="L2997" s="152"/>
      <c r="M2997" s="152"/>
      <c r="N2997" s="152"/>
      <c r="O2997" s="152"/>
      <c r="P2997" s="152"/>
      <c r="Q2997" s="152"/>
      <c r="R2997" s="152"/>
      <c r="S2997" s="152"/>
      <c r="T2997" s="153" cm="1">
        <f t="array" ref="T2997">MATCH(1,(TDU_Info!$C$5:$C$111=$T$6)*(TDU_Info!$B$5:$B$111&lt;=$B2997),0)</f>
        <v>78</v>
      </c>
      <c r="U2997" s="152">
        <f>100*(INDEX(TDU_Info!$E$5:$E$111,$T2997)/T$11+INDEX(TDU_Info!$F$5:$F$111,$T2997))</f>
        <v>5.5034999999999989</v>
      </c>
      <c r="V2997" s="152">
        <v>4.4640000000000004</v>
      </c>
      <c r="W2997" s="152">
        <v>8.782</v>
      </c>
      <c r="X2997" s="152">
        <v>8.06</v>
      </c>
      <c r="Y2997" s="152">
        <v>7.76</v>
      </c>
      <c r="Z2997" s="152">
        <v>4.5839999999999996</v>
      </c>
      <c r="AA2997" s="152">
        <v>8.7810000000000006</v>
      </c>
      <c r="AB2997" s="152">
        <v>7.99</v>
      </c>
      <c r="AC2997" s="152">
        <v>7.69</v>
      </c>
      <c r="AD2997" s="152">
        <v>4.2370000000000001</v>
      </c>
      <c r="AE2997" s="152">
        <v>8.7910000000000004</v>
      </c>
      <c r="AF2997" s="152">
        <v>8.06</v>
      </c>
      <c r="AG2997" s="152">
        <v>7.76</v>
      </c>
      <c r="AH2997" s="152">
        <v>4.3419999999999996</v>
      </c>
      <c r="AI2997" s="152">
        <v>8.7910000000000004</v>
      </c>
      <c r="AJ2997" s="152">
        <v>7.99</v>
      </c>
      <c r="AK2997" s="152">
        <v>7.69</v>
      </c>
      <c r="AL2997" s="152" t="e">
        <f t="shared" si="534"/>
        <v>#N/A</v>
      </c>
      <c r="AM2997" s="152" t="e">
        <f t="shared" si="535"/>
        <v>#N/A</v>
      </c>
      <c r="AN2997" s="152" t="e">
        <f>NA()</f>
        <v>#N/A</v>
      </c>
      <c r="AO2997" s="152" t="e">
        <f>NA()</f>
        <v>#N/A</v>
      </c>
      <c r="AP2997" s="152">
        <f t="shared" si="543"/>
        <v>6.7765000000000004</v>
      </c>
      <c r="AQ2997" s="152"/>
      <c r="AR2997" s="152"/>
      <c r="AS2997" s="153">
        <f t="shared" si="544"/>
        <v>59</v>
      </c>
      <c r="AT2997" s="153">
        <f t="shared" si="523"/>
        <v>1</v>
      </c>
      <c r="AU2997" s="153">
        <f t="shared" si="524"/>
        <v>0</v>
      </c>
      <c r="AV2997" s="153">
        <f t="shared" si="525"/>
        <v>0</v>
      </c>
      <c r="BA2997">
        <f t="shared" si="545"/>
        <v>28</v>
      </c>
    </row>
    <row r="2998" spans="2:53" x14ac:dyDescent="0.25">
      <c r="B2998" s="155">
        <f t="shared" si="540"/>
        <v>45717.999305555553</v>
      </c>
      <c r="C2998" s="155">
        <f t="shared" si="528"/>
        <v>45717.999305555553</v>
      </c>
      <c r="D2998" s="152">
        <f t="shared" si="531"/>
        <v>8.06</v>
      </c>
      <c r="E2998" s="152"/>
      <c r="F2998" s="152"/>
      <c r="G2998" s="152"/>
      <c r="H2998" s="152" t="e">
        <f t="shared" si="532"/>
        <v>#N/A</v>
      </c>
      <c r="I2998" s="152"/>
      <c r="J2998" s="152" t="e">
        <f t="shared" si="533"/>
        <v>#N/A</v>
      </c>
      <c r="K2998" s="152"/>
      <c r="L2998" s="152"/>
      <c r="M2998" s="152"/>
      <c r="N2998" s="152"/>
      <c r="O2998" s="152"/>
      <c r="P2998" s="152"/>
      <c r="Q2998" s="152"/>
      <c r="R2998" s="152"/>
      <c r="S2998" s="152"/>
      <c r="T2998" s="153" cm="1">
        <f t="array" ref="T2998">MATCH(1,(TDU_Info!$C$5:$C$111=$T$6)*(TDU_Info!$B$5:$B$111&lt;=$B2998),0)</f>
        <v>77</v>
      </c>
      <c r="U2998" s="152">
        <f>100*(INDEX(TDU_Info!$E$5:$E$111,$T2998)/T$11+INDEX(TDU_Info!$F$5:$F$111,$T2998))</f>
        <v>5.2144000000000004</v>
      </c>
      <c r="V2998" s="152">
        <v>4.4640000000000004</v>
      </c>
      <c r="W2998" s="152">
        <v>8.782</v>
      </c>
      <c r="X2998" s="152">
        <v>8.06</v>
      </c>
      <c r="Y2998" s="152">
        <v>7.76</v>
      </c>
      <c r="Z2998" s="152">
        <v>4.5839999999999996</v>
      </c>
      <c r="AA2998" s="152">
        <v>8.7810000000000006</v>
      </c>
      <c r="AB2998" s="152">
        <v>7.99</v>
      </c>
      <c r="AC2998" s="152">
        <v>7.69</v>
      </c>
      <c r="AD2998" s="152">
        <v>4.2370000000000001</v>
      </c>
      <c r="AE2998" s="152">
        <v>8.7910000000000004</v>
      </c>
      <c r="AF2998" s="152">
        <v>8.06</v>
      </c>
      <c r="AG2998" s="152">
        <v>7.76</v>
      </c>
      <c r="AH2998" s="152">
        <v>4.3419999999999996</v>
      </c>
      <c r="AI2998" s="152">
        <v>8.7910000000000004</v>
      </c>
      <c r="AJ2998" s="152">
        <v>7.99</v>
      </c>
      <c r="AK2998" s="152">
        <v>7.69</v>
      </c>
      <c r="AL2998" s="152" t="e">
        <f t="shared" si="534"/>
        <v>#N/A</v>
      </c>
      <c r="AM2998" s="152" t="e">
        <f t="shared" si="535"/>
        <v>#N/A</v>
      </c>
      <c r="AN2998" s="152" t="e">
        <f>NA()</f>
        <v>#N/A</v>
      </c>
      <c r="AO2998" s="152" t="e">
        <f>NA()</f>
        <v>#N/A</v>
      </c>
      <c r="AP2998" s="152" t="e">
        <f t="shared" si="543"/>
        <v>#N/A</v>
      </c>
      <c r="AQ2998" s="152"/>
      <c r="AR2998" s="152"/>
      <c r="AS2998" s="153">
        <f t="shared" ref="AS2998:AS3028" si="546">ROUNDUP(B2998-DATE(YEAR(B2998),1,1),0)</f>
        <v>60</v>
      </c>
      <c r="AT2998" s="153">
        <f t="shared" si="523"/>
        <v>1</v>
      </c>
      <c r="AU2998" s="153">
        <f t="shared" si="524"/>
        <v>0</v>
      </c>
      <c r="AV2998" s="153">
        <f t="shared" si="525"/>
        <v>0</v>
      </c>
      <c r="BA2998">
        <f t="shared" ref="BA2998:BA3028" si="547">DAY(C2998)</f>
        <v>1</v>
      </c>
    </row>
    <row r="2999" spans="2:53" x14ac:dyDescent="0.25">
      <c r="B2999" s="155">
        <f t="shared" si="540"/>
        <v>45718.999305555553</v>
      </c>
      <c r="C2999" s="155">
        <f t="shared" si="528"/>
        <v>45718.999305555553</v>
      </c>
      <c r="D2999" s="152">
        <f t="shared" si="531"/>
        <v>8.06</v>
      </c>
      <c r="E2999" s="152"/>
      <c r="F2999" s="152"/>
      <c r="G2999" s="152"/>
      <c r="H2999" s="152" t="e">
        <f t="shared" si="532"/>
        <v>#N/A</v>
      </c>
      <c r="I2999" s="152"/>
      <c r="J2999" s="152" t="e">
        <f t="shared" si="533"/>
        <v>#N/A</v>
      </c>
      <c r="K2999" s="152"/>
      <c r="L2999" s="152"/>
      <c r="M2999" s="152"/>
      <c r="N2999" s="152"/>
      <c r="O2999" s="152"/>
      <c r="P2999" s="152"/>
      <c r="Q2999" s="152"/>
      <c r="R2999" s="152"/>
      <c r="S2999" s="152"/>
      <c r="T2999" s="153" cm="1">
        <f t="array" ref="T2999">MATCH(1,(TDU_Info!$C$5:$C$111=$T$6)*(TDU_Info!$B$5:$B$111&lt;=$B2999),0)</f>
        <v>77</v>
      </c>
      <c r="U2999" s="152">
        <f>100*(INDEX(TDU_Info!$E$5:$E$111,$T2999)/T$11+INDEX(TDU_Info!$F$5:$F$111,$T2999))</f>
        <v>5.2144000000000004</v>
      </c>
      <c r="V2999" s="152">
        <v>4.4640000000000004</v>
      </c>
      <c r="W2999" s="152">
        <v>10.444000000000001</v>
      </c>
      <c r="X2999" s="152">
        <v>8.06</v>
      </c>
      <c r="Y2999" s="152">
        <v>7.76</v>
      </c>
      <c r="Z2999" s="152">
        <v>4.5990000000000002</v>
      </c>
      <c r="AA2999" s="152">
        <v>10.374000000000001</v>
      </c>
      <c r="AB2999" s="152">
        <v>7.99</v>
      </c>
      <c r="AC2999" s="152">
        <v>7.69</v>
      </c>
      <c r="AD2999" s="152">
        <v>4.2370000000000001</v>
      </c>
      <c r="AE2999" s="152">
        <v>10.262</v>
      </c>
      <c r="AF2999" s="152">
        <v>8.06</v>
      </c>
      <c r="AG2999" s="152">
        <v>7.76</v>
      </c>
      <c r="AH2999" s="152">
        <v>4.3719999999999999</v>
      </c>
      <c r="AI2999" s="152">
        <v>10.191000000000001</v>
      </c>
      <c r="AJ2999" s="152">
        <v>7.99</v>
      </c>
      <c r="AK2999" s="152">
        <v>7.69</v>
      </c>
      <c r="AL2999" s="152" t="e">
        <f t="shared" si="534"/>
        <v>#N/A</v>
      </c>
      <c r="AM2999" s="152" t="e">
        <f t="shared" si="535"/>
        <v>#N/A</v>
      </c>
      <c r="AN2999" s="152" t="e">
        <f>NA()</f>
        <v>#N/A</v>
      </c>
      <c r="AO2999" s="152" t="e">
        <f>NA()</f>
        <v>#N/A</v>
      </c>
      <c r="AP2999" s="152">
        <f t="shared" si="543"/>
        <v>7.065599999999999</v>
      </c>
      <c r="AQ2999" s="152"/>
      <c r="AR2999" s="152"/>
      <c r="AS2999" s="153">
        <f t="shared" si="546"/>
        <v>61</v>
      </c>
      <c r="AT2999" s="153">
        <f t="shared" si="523"/>
        <v>1</v>
      </c>
      <c r="AU2999" s="153">
        <f t="shared" si="524"/>
        <v>0</v>
      </c>
      <c r="AV2999" s="153">
        <f t="shared" si="525"/>
        <v>0</v>
      </c>
      <c r="BA2999">
        <f t="shared" si="547"/>
        <v>2</v>
      </c>
    </row>
    <row r="3000" spans="2:53" x14ac:dyDescent="0.25">
      <c r="B3000" s="155">
        <f t="shared" si="540"/>
        <v>45719.999305555553</v>
      </c>
      <c r="C3000" s="155">
        <f t="shared" si="528"/>
        <v>45719.999305555553</v>
      </c>
      <c r="D3000" s="152">
        <f t="shared" si="531"/>
        <v>8.25</v>
      </c>
      <c r="E3000" s="152"/>
      <c r="F3000" s="152"/>
      <c r="G3000" s="152"/>
      <c r="H3000" s="152" t="e">
        <f t="shared" si="532"/>
        <v>#N/A</v>
      </c>
      <c r="I3000" s="152"/>
      <c r="J3000" s="152" t="e">
        <f t="shared" si="533"/>
        <v>#N/A</v>
      </c>
      <c r="K3000" s="152"/>
      <c r="L3000" s="152"/>
      <c r="M3000" s="152"/>
      <c r="N3000" s="152"/>
      <c r="O3000" s="152"/>
      <c r="P3000" s="152"/>
      <c r="Q3000" s="152"/>
      <c r="R3000" s="152"/>
      <c r="S3000" s="152"/>
      <c r="T3000" s="153" cm="1">
        <f t="array" ref="T3000">MATCH(1,(TDU_Info!$C$5:$C$111=$T$6)*(TDU_Info!$B$5:$B$111&lt;=$B3000),0)</f>
        <v>77</v>
      </c>
      <c r="U3000" s="152">
        <f>100*(INDEX(TDU_Info!$E$5:$E$111,$T3000)/T$11+INDEX(TDU_Info!$F$5:$F$111,$T3000))</f>
        <v>5.2144000000000004</v>
      </c>
      <c r="V3000" s="152">
        <v>4.4640000000000004</v>
      </c>
      <c r="W3000" s="152">
        <v>10.444000000000001</v>
      </c>
      <c r="X3000" s="152">
        <v>8.25</v>
      </c>
      <c r="Y3000" s="152">
        <v>7.76</v>
      </c>
      <c r="Z3000" s="152">
        <v>4.5990000000000002</v>
      </c>
      <c r="AA3000" s="152">
        <v>10.374000000000001</v>
      </c>
      <c r="AB3000" s="152">
        <v>8.5</v>
      </c>
      <c r="AC3000" s="152">
        <v>8.3000000000000007</v>
      </c>
      <c r="AD3000" s="152">
        <v>4.2320000000000002</v>
      </c>
      <c r="AE3000" s="152">
        <v>10.262</v>
      </c>
      <c r="AF3000" s="152">
        <v>8.25</v>
      </c>
      <c r="AG3000" s="152">
        <v>7.76</v>
      </c>
      <c r="AH3000" s="152">
        <v>4.3719999999999999</v>
      </c>
      <c r="AI3000" s="152">
        <v>10.191000000000001</v>
      </c>
      <c r="AJ3000" s="152">
        <v>8.5</v>
      </c>
      <c r="AK3000" s="152">
        <v>8.3000000000000007</v>
      </c>
      <c r="AL3000" s="152" t="e">
        <f t="shared" si="534"/>
        <v>#N/A</v>
      </c>
      <c r="AM3000" s="152" t="e">
        <f t="shared" si="535"/>
        <v>#N/A</v>
      </c>
      <c r="AN3000" s="152" t="e">
        <f>NA()</f>
        <v>#N/A</v>
      </c>
      <c r="AO3000" s="152" t="e">
        <f>NA()</f>
        <v>#N/A</v>
      </c>
      <c r="AP3000" s="152">
        <f t="shared" si="543"/>
        <v>7.065599999999999</v>
      </c>
      <c r="AQ3000" s="152"/>
      <c r="AR3000" s="152"/>
      <c r="AS3000" s="153">
        <f t="shared" si="546"/>
        <v>62</v>
      </c>
      <c r="AT3000" s="153">
        <f t="shared" si="523"/>
        <v>1</v>
      </c>
      <c r="AU3000" s="153">
        <f t="shared" si="524"/>
        <v>0</v>
      </c>
      <c r="AV3000" s="153">
        <f t="shared" si="525"/>
        <v>0</v>
      </c>
      <c r="BA3000">
        <f t="shared" si="547"/>
        <v>3</v>
      </c>
    </row>
    <row r="3001" spans="2:53" x14ac:dyDescent="0.25">
      <c r="B3001" s="155">
        <f t="shared" si="540"/>
        <v>45720.999305555553</v>
      </c>
      <c r="C3001" s="155">
        <f t="shared" si="528"/>
        <v>45720.999305555553</v>
      </c>
      <c r="D3001" s="152">
        <f t="shared" si="531"/>
        <v>8.25</v>
      </c>
      <c r="E3001" s="152"/>
      <c r="F3001" s="152"/>
      <c r="G3001" s="152"/>
      <c r="H3001" s="152" t="e">
        <f t="shared" si="532"/>
        <v>#N/A</v>
      </c>
      <c r="I3001" s="152"/>
      <c r="J3001" s="152" t="e">
        <f t="shared" si="533"/>
        <v>#N/A</v>
      </c>
      <c r="K3001" s="152"/>
      <c r="L3001" s="152"/>
      <c r="M3001" s="152"/>
      <c r="N3001" s="152"/>
      <c r="O3001" s="152"/>
      <c r="P3001" s="152"/>
      <c r="Q3001" s="152"/>
      <c r="R3001" s="152"/>
      <c r="S3001" s="152"/>
      <c r="T3001" s="153" cm="1">
        <f t="array" ref="T3001">MATCH(1,(TDU_Info!$C$5:$C$111=$T$6)*(TDU_Info!$B$5:$B$111&lt;=$B3001),0)</f>
        <v>77</v>
      </c>
      <c r="U3001" s="152">
        <f>100*(INDEX(TDU_Info!$E$5:$E$111,$T3001)/T$11+INDEX(TDU_Info!$F$5:$F$111,$T3001))</f>
        <v>5.2144000000000004</v>
      </c>
      <c r="V3001" s="152">
        <v>4.4640000000000004</v>
      </c>
      <c r="W3001" s="152">
        <v>10.882</v>
      </c>
      <c r="X3001" s="152">
        <v>8.25</v>
      </c>
      <c r="Y3001" s="152">
        <v>7.95</v>
      </c>
      <c r="Z3001" s="152">
        <v>4.5990000000000002</v>
      </c>
      <c r="AA3001" s="152">
        <v>11.081</v>
      </c>
      <c r="AB3001" s="152">
        <v>8.5</v>
      </c>
      <c r="AC3001" s="152">
        <v>8.3000000000000007</v>
      </c>
      <c r="AD3001" s="152">
        <v>4.2320000000000002</v>
      </c>
      <c r="AE3001" s="152">
        <v>10.891</v>
      </c>
      <c r="AF3001" s="152">
        <v>8.25</v>
      </c>
      <c r="AG3001" s="152">
        <v>7.95</v>
      </c>
      <c r="AH3001" s="152">
        <v>4.3719999999999999</v>
      </c>
      <c r="AI3001" s="152">
        <v>11.036</v>
      </c>
      <c r="AJ3001" s="152">
        <v>8.5</v>
      </c>
      <c r="AK3001" s="152">
        <v>8.3000000000000007</v>
      </c>
      <c r="AL3001" s="152" t="e">
        <f t="shared" si="534"/>
        <v>#N/A</v>
      </c>
      <c r="AM3001" s="152" t="e">
        <f t="shared" si="535"/>
        <v>#N/A</v>
      </c>
      <c r="AN3001" s="152" t="e">
        <f>NA()</f>
        <v>#N/A</v>
      </c>
      <c r="AO3001" s="152" t="e">
        <f>NA()</f>
        <v>#N/A</v>
      </c>
      <c r="AP3001" s="152">
        <f t="shared" si="543"/>
        <v>7.065599999999999</v>
      </c>
      <c r="AQ3001" s="152"/>
      <c r="AR3001" s="152"/>
      <c r="AS3001" s="153">
        <f t="shared" si="546"/>
        <v>63</v>
      </c>
      <c r="AT3001" s="153">
        <f t="shared" si="523"/>
        <v>1</v>
      </c>
      <c r="AU3001" s="153">
        <f t="shared" si="524"/>
        <v>0</v>
      </c>
      <c r="AV3001" s="153">
        <f t="shared" si="525"/>
        <v>0</v>
      </c>
      <c r="BA3001">
        <f t="shared" si="547"/>
        <v>4</v>
      </c>
    </row>
    <row r="3002" spans="2:53" x14ac:dyDescent="0.25">
      <c r="B3002" s="155">
        <f t="shared" si="540"/>
        <v>45721.999305555553</v>
      </c>
      <c r="C3002" s="155">
        <f t="shared" si="528"/>
        <v>45721.999305555553</v>
      </c>
      <c r="D3002" s="152">
        <f t="shared" si="531"/>
        <v>8.25</v>
      </c>
      <c r="E3002" s="152"/>
      <c r="F3002" s="152"/>
      <c r="G3002" s="152"/>
      <c r="H3002" s="152" t="e">
        <f t="shared" si="532"/>
        <v>#N/A</v>
      </c>
      <c r="I3002" s="152"/>
      <c r="J3002" s="152" t="e">
        <f t="shared" si="533"/>
        <v>#N/A</v>
      </c>
      <c r="K3002" s="152"/>
      <c r="L3002" s="152"/>
      <c r="M3002" s="152"/>
      <c r="N3002" s="152"/>
      <c r="O3002" s="152"/>
      <c r="P3002" s="152"/>
      <c r="Q3002" s="152"/>
      <c r="R3002" s="152"/>
      <c r="S3002" s="152"/>
      <c r="T3002" s="153" cm="1">
        <f t="array" ref="T3002">MATCH(1,(TDU_Info!$C$5:$C$111=$T$6)*(TDU_Info!$B$5:$B$111&lt;=$B3002),0)</f>
        <v>77</v>
      </c>
      <c r="U3002" s="152">
        <f>100*(INDEX(TDU_Info!$E$5:$E$111,$T3002)/T$11+INDEX(TDU_Info!$F$5:$F$111,$T3002))</f>
        <v>5.2144000000000004</v>
      </c>
      <c r="V3002" s="152">
        <v>4.444</v>
      </c>
      <c r="W3002" s="152">
        <v>10.882</v>
      </c>
      <c r="X3002" s="152">
        <v>8.25</v>
      </c>
      <c r="Y3002" s="152">
        <v>8.0500000000000007</v>
      </c>
      <c r="Z3002" s="152">
        <v>4.5490000000000004</v>
      </c>
      <c r="AA3002" s="152">
        <v>11.081</v>
      </c>
      <c r="AB3002" s="152">
        <v>8.5</v>
      </c>
      <c r="AC3002" s="152">
        <v>8.1999999999999993</v>
      </c>
      <c r="AD3002" s="152">
        <v>4.2320000000000002</v>
      </c>
      <c r="AE3002" s="152">
        <v>10.891</v>
      </c>
      <c r="AF3002" s="152">
        <v>8.25</v>
      </c>
      <c r="AG3002" s="152">
        <v>8.0500000000000007</v>
      </c>
      <c r="AH3002" s="152">
        <v>4.3719999999999999</v>
      </c>
      <c r="AI3002" s="152">
        <v>11.036</v>
      </c>
      <c r="AJ3002" s="152">
        <v>8.5</v>
      </c>
      <c r="AK3002" s="152">
        <v>8.1999999999999993</v>
      </c>
      <c r="AL3002" s="152" t="e">
        <f t="shared" si="534"/>
        <v>#N/A</v>
      </c>
      <c r="AM3002" s="152" t="e">
        <f t="shared" si="535"/>
        <v>#N/A</v>
      </c>
      <c r="AN3002" s="152" t="e">
        <f>NA()</f>
        <v>#N/A</v>
      </c>
      <c r="AO3002" s="152" t="e">
        <f>NA()</f>
        <v>#N/A</v>
      </c>
      <c r="AP3002" s="152">
        <f t="shared" si="543"/>
        <v>7.065599999999999</v>
      </c>
      <c r="AQ3002" s="152"/>
      <c r="AR3002" s="152"/>
      <c r="AS3002" s="153">
        <f t="shared" si="546"/>
        <v>64</v>
      </c>
      <c r="AT3002" s="153">
        <f t="shared" si="523"/>
        <v>1</v>
      </c>
      <c r="AU3002" s="153">
        <f t="shared" si="524"/>
        <v>0</v>
      </c>
      <c r="AV3002" s="153">
        <f t="shared" si="525"/>
        <v>0</v>
      </c>
      <c r="BA3002">
        <f t="shared" si="547"/>
        <v>5</v>
      </c>
    </row>
    <row r="3003" spans="2:53" x14ac:dyDescent="0.25">
      <c r="B3003" s="155">
        <f t="shared" si="540"/>
        <v>45722.999305555553</v>
      </c>
      <c r="C3003" s="155">
        <f t="shared" si="528"/>
        <v>45722.999305555553</v>
      </c>
      <c r="D3003" s="152">
        <f t="shared" si="531"/>
        <v>8.35</v>
      </c>
      <c r="E3003" s="152"/>
      <c r="F3003" s="152"/>
      <c r="G3003" s="152"/>
      <c r="H3003" s="152" t="e">
        <f t="shared" si="532"/>
        <v>#N/A</v>
      </c>
      <c r="I3003" s="152"/>
      <c r="J3003" s="152" t="e">
        <f t="shared" si="533"/>
        <v>#N/A</v>
      </c>
      <c r="K3003" s="152"/>
      <c r="L3003" s="152"/>
      <c r="M3003" s="152"/>
      <c r="N3003" s="152"/>
      <c r="O3003" s="152"/>
      <c r="P3003" s="152"/>
      <c r="Q3003" s="152"/>
      <c r="R3003" s="152"/>
      <c r="S3003" s="152"/>
      <c r="T3003" s="153" cm="1">
        <f t="array" ref="T3003">MATCH(1,(TDU_Info!$C$5:$C$111=$T$6)*(TDU_Info!$B$5:$B$111&lt;=$B3003),0)</f>
        <v>77</v>
      </c>
      <c r="U3003" s="152">
        <f>100*(INDEX(TDU_Info!$E$5:$E$111,$T3003)/T$11+INDEX(TDU_Info!$F$5:$F$111,$T3003))</f>
        <v>5.2144000000000004</v>
      </c>
      <c r="V3003" s="152">
        <v>4.444</v>
      </c>
      <c r="W3003" s="152">
        <v>10.882</v>
      </c>
      <c r="X3003" s="152">
        <v>8.35</v>
      </c>
      <c r="Y3003" s="152">
        <v>8.25</v>
      </c>
      <c r="Z3003" s="152">
        <v>4.5490000000000004</v>
      </c>
      <c r="AA3003" s="152">
        <v>11.081</v>
      </c>
      <c r="AB3003" s="152">
        <v>8.5</v>
      </c>
      <c r="AC3003" s="152">
        <v>8.5</v>
      </c>
      <c r="AD3003" s="152">
        <v>4.2320000000000002</v>
      </c>
      <c r="AE3003" s="152">
        <v>10.891</v>
      </c>
      <c r="AF3003" s="152">
        <v>8.35</v>
      </c>
      <c r="AG3003" s="152">
        <v>8.25</v>
      </c>
      <c r="AH3003" s="152">
        <v>4.3719999999999999</v>
      </c>
      <c r="AI3003" s="152">
        <v>11.036</v>
      </c>
      <c r="AJ3003" s="152">
        <v>8.5</v>
      </c>
      <c r="AK3003" s="152">
        <v>8.5</v>
      </c>
      <c r="AL3003" s="152" t="e">
        <f t="shared" si="534"/>
        <v>#N/A</v>
      </c>
      <c r="AM3003" s="152" t="e">
        <f t="shared" si="535"/>
        <v>#N/A</v>
      </c>
      <c r="AN3003" s="152" t="e">
        <f>NA()</f>
        <v>#N/A</v>
      </c>
      <c r="AO3003" s="152" t="e">
        <f>NA()</f>
        <v>#N/A</v>
      </c>
      <c r="AP3003" s="152">
        <f t="shared" si="543"/>
        <v>7.065599999999999</v>
      </c>
      <c r="AQ3003" s="152"/>
      <c r="AR3003" s="152"/>
      <c r="AS3003" s="153">
        <f t="shared" si="546"/>
        <v>65</v>
      </c>
      <c r="AT3003" s="153">
        <f t="shared" si="523"/>
        <v>1</v>
      </c>
      <c r="AU3003" s="153">
        <f t="shared" si="524"/>
        <v>0</v>
      </c>
      <c r="AV3003" s="153">
        <f t="shared" si="525"/>
        <v>0</v>
      </c>
      <c r="BA3003">
        <f t="shared" si="547"/>
        <v>6</v>
      </c>
    </row>
    <row r="3004" spans="2:53" x14ac:dyDescent="0.25">
      <c r="B3004" s="155">
        <f t="shared" si="540"/>
        <v>45723.999305555553</v>
      </c>
      <c r="C3004" s="155">
        <f t="shared" si="528"/>
        <v>45723.999305555553</v>
      </c>
      <c r="D3004" s="152">
        <f t="shared" si="531"/>
        <v>8.35</v>
      </c>
      <c r="E3004" s="152"/>
      <c r="F3004" s="152"/>
      <c r="G3004" s="152"/>
      <c r="H3004" s="152" t="e">
        <f t="shared" si="532"/>
        <v>#N/A</v>
      </c>
      <c r="I3004" s="152"/>
      <c r="J3004" s="152" t="e">
        <f t="shared" si="533"/>
        <v>#N/A</v>
      </c>
      <c r="K3004" s="152"/>
      <c r="L3004" s="152"/>
      <c r="M3004" s="152"/>
      <c r="N3004" s="152"/>
      <c r="O3004" s="152"/>
      <c r="P3004" s="152"/>
      <c r="Q3004" s="152"/>
      <c r="R3004" s="152"/>
      <c r="S3004" s="152"/>
      <c r="T3004" s="153" cm="1">
        <f t="array" ref="T3004">MATCH(1,(TDU_Info!$C$5:$C$111=$T$6)*(TDU_Info!$B$5:$B$111&lt;=$B3004),0)</f>
        <v>77</v>
      </c>
      <c r="U3004" s="152">
        <f>100*(INDEX(TDU_Info!$E$5:$E$111,$T3004)/T$11+INDEX(TDU_Info!$F$5:$F$111,$T3004))</f>
        <v>5.2144000000000004</v>
      </c>
      <c r="V3004" s="152">
        <v>4.444</v>
      </c>
      <c r="W3004" s="152">
        <v>10.882</v>
      </c>
      <c r="X3004" s="152">
        <v>8.35</v>
      </c>
      <c r="Y3004" s="152">
        <v>8.25</v>
      </c>
      <c r="Z3004" s="152">
        <v>4.5490000000000004</v>
      </c>
      <c r="AA3004" s="152">
        <v>11.081</v>
      </c>
      <c r="AB3004" s="152">
        <v>8.5</v>
      </c>
      <c r="AC3004" s="152">
        <v>8.5</v>
      </c>
      <c r="AD3004" s="152">
        <v>4.2320000000000002</v>
      </c>
      <c r="AE3004" s="152">
        <v>10.891</v>
      </c>
      <c r="AF3004" s="152">
        <v>8.35</v>
      </c>
      <c r="AG3004" s="152">
        <v>8.25</v>
      </c>
      <c r="AH3004" s="152">
        <v>4.3719999999999999</v>
      </c>
      <c r="AI3004" s="152">
        <v>11.036</v>
      </c>
      <c r="AJ3004" s="152">
        <v>8.5</v>
      </c>
      <c r="AK3004" s="152">
        <v>8.5</v>
      </c>
      <c r="AL3004" s="152" t="e">
        <f t="shared" si="534"/>
        <v>#N/A</v>
      </c>
      <c r="AM3004" s="152" t="e">
        <f t="shared" si="535"/>
        <v>#N/A</v>
      </c>
      <c r="AN3004" s="152" t="e">
        <f>NA()</f>
        <v>#N/A</v>
      </c>
      <c r="AO3004" s="152" t="e">
        <f>NA()</f>
        <v>#N/A</v>
      </c>
      <c r="AP3004" s="152">
        <f t="shared" si="543"/>
        <v>7.065599999999999</v>
      </c>
      <c r="AQ3004" s="152"/>
      <c r="AR3004" s="152"/>
      <c r="AS3004" s="153">
        <f t="shared" si="546"/>
        <v>66</v>
      </c>
      <c r="AT3004" s="153">
        <f t="shared" si="523"/>
        <v>1</v>
      </c>
      <c r="AU3004" s="153">
        <f t="shared" si="524"/>
        <v>0</v>
      </c>
      <c r="AV3004" s="153">
        <f t="shared" si="525"/>
        <v>0</v>
      </c>
      <c r="BA3004">
        <f t="shared" si="547"/>
        <v>7</v>
      </c>
    </row>
    <row r="3005" spans="2:53" x14ac:dyDescent="0.25">
      <c r="B3005" s="155">
        <f t="shared" si="540"/>
        <v>45724.999305555553</v>
      </c>
      <c r="C3005" s="155">
        <f t="shared" si="528"/>
        <v>45724.999305555553</v>
      </c>
      <c r="D3005" s="152">
        <f t="shared" si="531"/>
        <v>8.35</v>
      </c>
      <c r="E3005" s="152"/>
      <c r="F3005" s="152"/>
      <c r="G3005" s="152"/>
      <c r="H3005" s="152" t="e">
        <f t="shared" si="532"/>
        <v>#N/A</v>
      </c>
      <c r="I3005" s="152"/>
      <c r="J3005" s="152" t="e">
        <f t="shared" si="533"/>
        <v>#N/A</v>
      </c>
      <c r="K3005" s="152"/>
      <c r="L3005" s="152"/>
      <c r="M3005" s="152"/>
      <c r="N3005" s="152"/>
      <c r="O3005" s="152"/>
      <c r="P3005" s="152"/>
      <c r="Q3005" s="152"/>
      <c r="R3005" s="152"/>
      <c r="S3005" s="152"/>
      <c r="T3005" s="153" cm="1">
        <f t="array" ref="T3005">MATCH(1,(TDU_Info!$C$5:$C$111=$T$6)*(TDU_Info!$B$5:$B$111&lt;=$B3005),0)</f>
        <v>77</v>
      </c>
      <c r="U3005" s="152">
        <f>100*(INDEX(TDU_Info!$E$5:$E$111,$T3005)/T$11+INDEX(TDU_Info!$F$5:$F$111,$T3005))</f>
        <v>5.2144000000000004</v>
      </c>
      <c r="V3005" s="152">
        <v>4.444</v>
      </c>
      <c r="W3005" s="152">
        <v>10.882</v>
      </c>
      <c r="X3005" s="152">
        <v>8.35</v>
      </c>
      <c r="Y3005" s="152">
        <v>8.25</v>
      </c>
      <c r="Z3005" s="152">
        <v>4.5490000000000004</v>
      </c>
      <c r="AA3005" s="152">
        <v>11.081</v>
      </c>
      <c r="AB3005" s="152">
        <v>8.5</v>
      </c>
      <c r="AC3005" s="152">
        <v>8.5</v>
      </c>
      <c r="AD3005" s="152">
        <v>4.2320000000000002</v>
      </c>
      <c r="AE3005" s="152">
        <v>10.891</v>
      </c>
      <c r="AF3005" s="152">
        <v>8.35</v>
      </c>
      <c r="AG3005" s="152">
        <v>8.25</v>
      </c>
      <c r="AH3005" s="152">
        <v>4.3719999999999999</v>
      </c>
      <c r="AI3005" s="152">
        <v>11.036</v>
      </c>
      <c r="AJ3005" s="152">
        <v>8.5</v>
      </c>
      <c r="AK3005" s="152">
        <v>8.5</v>
      </c>
      <c r="AL3005" s="152" t="e">
        <f t="shared" si="534"/>
        <v>#N/A</v>
      </c>
      <c r="AM3005" s="152" t="e">
        <f t="shared" si="535"/>
        <v>#N/A</v>
      </c>
      <c r="AN3005" s="152" t="e">
        <f>NA()</f>
        <v>#N/A</v>
      </c>
      <c r="AO3005" s="152" t="e">
        <f>NA()</f>
        <v>#N/A</v>
      </c>
      <c r="AP3005" s="152">
        <f t="shared" si="543"/>
        <v>7.065599999999999</v>
      </c>
      <c r="AQ3005" s="152"/>
      <c r="AR3005" s="152"/>
      <c r="AS3005" s="153">
        <f t="shared" si="546"/>
        <v>67</v>
      </c>
      <c r="AT3005" s="153">
        <f t="shared" si="523"/>
        <v>1</v>
      </c>
      <c r="AU3005" s="153">
        <f t="shared" si="524"/>
        <v>0</v>
      </c>
      <c r="AV3005" s="153">
        <f t="shared" si="525"/>
        <v>0</v>
      </c>
      <c r="BA3005">
        <f t="shared" si="547"/>
        <v>8</v>
      </c>
    </row>
    <row r="3006" spans="2:53" x14ac:dyDescent="0.25">
      <c r="B3006" s="155">
        <f t="shared" si="540"/>
        <v>45725.999305555553</v>
      </c>
      <c r="C3006" s="155">
        <f t="shared" si="528"/>
        <v>45725.999305555553</v>
      </c>
      <c r="D3006" s="152">
        <f t="shared" si="531"/>
        <v>8.35</v>
      </c>
      <c r="E3006" s="152"/>
      <c r="F3006" s="152"/>
      <c r="G3006" s="152"/>
      <c r="H3006" s="152" t="e">
        <f t="shared" si="532"/>
        <v>#N/A</v>
      </c>
      <c r="I3006" s="152"/>
      <c r="J3006" s="152" t="e">
        <f t="shared" si="533"/>
        <v>#N/A</v>
      </c>
      <c r="K3006" s="152"/>
      <c r="L3006" s="152"/>
      <c r="M3006" s="152"/>
      <c r="N3006" s="152"/>
      <c r="O3006" s="152"/>
      <c r="P3006" s="152"/>
      <c r="Q3006" s="152"/>
      <c r="R3006" s="152"/>
      <c r="S3006" s="152"/>
      <c r="T3006" s="153" cm="1">
        <f t="array" ref="T3006">MATCH(1,(TDU_Info!$C$5:$C$111=$T$6)*(TDU_Info!$B$5:$B$111&lt;=$B3006),0)</f>
        <v>77</v>
      </c>
      <c r="U3006" s="152">
        <f>100*(INDEX(TDU_Info!$E$5:$E$111,$T3006)/T$11+INDEX(TDU_Info!$F$5:$F$111,$T3006))</f>
        <v>5.2144000000000004</v>
      </c>
      <c r="V3006" s="152">
        <v>4.444</v>
      </c>
      <c r="W3006" s="152">
        <v>10.882</v>
      </c>
      <c r="X3006" s="152">
        <v>8.35</v>
      </c>
      <c r="Y3006" s="152">
        <v>8.25</v>
      </c>
      <c r="Z3006" s="152">
        <v>4.5490000000000004</v>
      </c>
      <c r="AA3006" s="152">
        <v>11.081</v>
      </c>
      <c r="AB3006" s="152">
        <v>8.5</v>
      </c>
      <c r="AC3006" s="152">
        <v>8.5</v>
      </c>
      <c r="AD3006" s="152">
        <v>4.2320000000000002</v>
      </c>
      <c r="AE3006" s="152">
        <v>10.891</v>
      </c>
      <c r="AF3006" s="152">
        <v>8.35</v>
      </c>
      <c r="AG3006" s="152">
        <v>8.25</v>
      </c>
      <c r="AH3006" s="152">
        <v>4.3719999999999999</v>
      </c>
      <c r="AI3006" s="152">
        <v>11.036</v>
      </c>
      <c r="AJ3006" s="152">
        <v>8.5</v>
      </c>
      <c r="AK3006" s="152">
        <v>8.5</v>
      </c>
      <c r="AL3006" s="152" t="e">
        <f t="shared" si="534"/>
        <v>#N/A</v>
      </c>
      <c r="AM3006" s="152" t="e">
        <f t="shared" si="535"/>
        <v>#N/A</v>
      </c>
      <c r="AN3006" s="152" t="e">
        <f>NA()</f>
        <v>#N/A</v>
      </c>
      <c r="AO3006" s="152" t="e">
        <f>NA()</f>
        <v>#N/A</v>
      </c>
      <c r="AP3006" s="152">
        <f t="shared" si="543"/>
        <v>7.065599999999999</v>
      </c>
      <c r="AQ3006" s="152"/>
      <c r="AR3006" s="152"/>
      <c r="AS3006" s="153">
        <f t="shared" si="546"/>
        <v>68</v>
      </c>
      <c r="AT3006" s="153">
        <f t="shared" si="523"/>
        <v>1</v>
      </c>
      <c r="AU3006" s="153">
        <f t="shared" si="524"/>
        <v>0</v>
      </c>
      <c r="AV3006" s="153">
        <f t="shared" si="525"/>
        <v>0</v>
      </c>
      <c r="BA3006">
        <f t="shared" si="547"/>
        <v>9</v>
      </c>
    </row>
    <row r="3007" spans="2:53" x14ac:dyDescent="0.25">
      <c r="B3007" s="155">
        <f t="shared" si="540"/>
        <v>45726.999305555553</v>
      </c>
      <c r="C3007" s="155">
        <f t="shared" si="528"/>
        <v>45726.999305555553</v>
      </c>
      <c r="D3007" s="152">
        <f t="shared" si="531"/>
        <v>8.35</v>
      </c>
      <c r="E3007" s="152"/>
      <c r="F3007" s="152"/>
      <c r="G3007" s="152"/>
      <c r="H3007" s="152" t="e">
        <f t="shared" si="532"/>
        <v>#N/A</v>
      </c>
      <c r="I3007" s="152"/>
      <c r="J3007" s="152" t="e">
        <f t="shared" si="533"/>
        <v>#N/A</v>
      </c>
      <c r="K3007" s="152"/>
      <c r="L3007" s="152"/>
      <c r="M3007" s="152"/>
      <c r="N3007" s="152"/>
      <c r="O3007" s="152"/>
      <c r="P3007" s="152"/>
      <c r="Q3007" s="152"/>
      <c r="R3007" s="152"/>
      <c r="S3007" s="152"/>
      <c r="T3007" s="153" cm="1">
        <f t="array" ref="T3007">MATCH(1,(TDU_Info!$C$5:$C$111=$T$6)*(TDU_Info!$B$5:$B$111&lt;=$B3007),0)</f>
        <v>77</v>
      </c>
      <c r="U3007" s="152">
        <f>100*(INDEX(TDU_Info!$E$5:$E$111,$T3007)/T$11+INDEX(TDU_Info!$F$5:$F$111,$T3007))</f>
        <v>5.2144000000000004</v>
      </c>
      <c r="V3007" s="152">
        <v>4.444</v>
      </c>
      <c r="W3007" s="152">
        <v>10.882</v>
      </c>
      <c r="X3007" s="152">
        <v>8.35</v>
      </c>
      <c r="Y3007" s="152">
        <v>8.25</v>
      </c>
      <c r="Z3007" s="152">
        <v>4.5490000000000004</v>
      </c>
      <c r="AA3007" s="152">
        <v>11.081</v>
      </c>
      <c r="AB3007" s="152">
        <v>8.5</v>
      </c>
      <c r="AC3007" s="152">
        <v>8.5</v>
      </c>
      <c r="AD3007" s="152">
        <v>4.2320000000000002</v>
      </c>
      <c r="AE3007" s="152">
        <v>10.891</v>
      </c>
      <c r="AF3007" s="152">
        <v>8.35</v>
      </c>
      <c r="AG3007" s="152">
        <v>8.25</v>
      </c>
      <c r="AH3007" s="152">
        <v>4.3719999999999999</v>
      </c>
      <c r="AI3007" s="152">
        <v>11.036</v>
      </c>
      <c r="AJ3007" s="152">
        <v>8.5</v>
      </c>
      <c r="AK3007" s="152">
        <v>8.5</v>
      </c>
      <c r="AL3007" s="152" t="e">
        <f t="shared" si="534"/>
        <v>#N/A</v>
      </c>
      <c r="AM3007" s="152" t="e">
        <f t="shared" si="535"/>
        <v>#N/A</v>
      </c>
      <c r="AN3007" s="152" t="e">
        <f>NA()</f>
        <v>#N/A</v>
      </c>
      <c r="AO3007" s="152" t="e">
        <f>NA()</f>
        <v>#N/A</v>
      </c>
      <c r="AP3007" s="152">
        <f t="shared" si="543"/>
        <v>7.065599999999999</v>
      </c>
      <c r="AQ3007" s="152"/>
      <c r="AR3007" s="152"/>
      <c r="AS3007" s="153">
        <f t="shared" si="546"/>
        <v>69</v>
      </c>
      <c r="AT3007" s="153">
        <f t="shared" si="523"/>
        <v>1</v>
      </c>
      <c r="AU3007" s="153">
        <f t="shared" si="524"/>
        <v>0</v>
      </c>
      <c r="AV3007" s="153">
        <f t="shared" si="525"/>
        <v>0</v>
      </c>
      <c r="BA3007">
        <f t="shared" si="547"/>
        <v>10</v>
      </c>
    </row>
    <row r="3008" spans="2:53" x14ac:dyDescent="0.25">
      <c r="B3008" s="155">
        <f t="shared" si="540"/>
        <v>45727.999305555553</v>
      </c>
      <c r="C3008" s="155">
        <f t="shared" si="528"/>
        <v>45727.999305555553</v>
      </c>
      <c r="D3008" s="152">
        <f t="shared" si="531"/>
        <v>8.35</v>
      </c>
      <c r="E3008" s="152"/>
      <c r="F3008" s="152"/>
      <c r="G3008" s="152"/>
      <c r="H3008" s="152" t="e">
        <f t="shared" si="532"/>
        <v>#N/A</v>
      </c>
      <c r="I3008" s="152"/>
      <c r="J3008" s="152" t="e">
        <f t="shared" si="533"/>
        <v>#N/A</v>
      </c>
      <c r="K3008" s="152"/>
      <c r="L3008" s="152"/>
      <c r="M3008" s="152"/>
      <c r="N3008" s="152"/>
      <c r="O3008" s="152"/>
      <c r="P3008" s="152"/>
      <c r="Q3008" s="152"/>
      <c r="R3008" s="152"/>
      <c r="S3008" s="152"/>
      <c r="T3008" s="153" cm="1">
        <f t="array" ref="T3008">MATCH(1,(TDU_Info!$C$5:$C$111=$T$6)*(TDU_Info!$B$5:$B$111&lt;=$B3008),0)</f>
        <v>77</v>
      </c>
      <c r="U3008" s="152">
        <f>100*(INDEX(TDU_Info!$E$5:$E$111,$T3008)/T$11+INDEX(TDU_Info!$F$5:$F$111,$T3008))</f>
        <v>5.2144000000000004</v>
      </c>
      <c r="V3008" s="152">
        <v>4.444</v>
      </c>
      <c r="W3008" s="152">
        <v>10.882</v>
      </c>
      <c r="X3008" s="152">
        <v>8.35</v>
      </c>
      <c r="Y3008" s="152">
        <v>8.25</v>
      </c>
      <c r="Z3008" s="152">
        <v>4.5490000000000004</v>
      </c>
      <c r="AA3008" s="152">
        <v>11.081</v>
      </c>
      <c r="AB3008" s="152">
        <v>8.5</v>
      </c>
      <c r="AC3008" s="152">
        <v>8.5</v>
      </c>
      <c r="AD3008" s="152">
        <v>4.2320000000000002</v>
      </c>
      <c r="AE3008" s="152">
        <v>10.891</v>
      </c>
      <c r="AF3008" s="152">
        <v>8.35</v>
      </c>
      <c r="AG3008" s="152">
        <v>8.25</v>
      </c>
      <c r="AH3008" s="152">
        <v>4.3719999999999999</v>
      </c>
      <c r="AI3008" s="152">
        <v>11.036</v>
      </c>
      <c r="AJ3008" s="152">
        <v>8.5</v>
      </c>
      <c r="AK3008" s="152">
        <v>8.5</v>
      </c>
      <c r="AL3008" s="152" t="e">
        <f t="shared" si="534"/>
        <v>#N/A</v>
      </c>
      <c r="AM3008" s="152" t="e">
        <f t="shared" si="535"/>
        <v>#N/A</v>
      </c>
      <c r="AN3008" s="152" t="e">
        <f>NA()</f>
        <v>#N/A</v>
      </c>
      <c r="AO3008" s="152" t="e">
        <f>NA()</f>
        <v>#N/A</v>
      </c>
      <c r="AP3008" s="152">
        <f t="shared" si="543"/>
        <v>7.065599999999999</v>
      </c>
      <c r="AQ3008" s="152"/>
      <c r="AR3008" s="152"/>
      <c r="AS3008" s="153">
        <f t="shared" si="546"/>
        <v>70</v>
      </c>
      <c r="AT3008" s="153">
        <f t="shared" si="523"/>
        <v>1</v>
      </c>
      <c r="AU3008" s="153">
        <f t="shared" si="524"/>
        <v>0</v>
      </c>
      <c r="AV3008" s="153">
        <f t="shared" si="525"/>
        <v>0</v>
      </c>
      <c r="BA3008">
        <f t="shared" si="547"/>
        <v>11</v>
      </c>
    </row>
    <row r="3009" spans="2:53" x14ac:dyDescent="0.25">
      <c r="B3009" s="155">
        <f t="shared" si="540"/>
        <v>45728.999305555553</v>
      </c>
      <c r="C3009" s="155">
        <f t="shared" si="528"/>
        <v>45728.999305555553</v>
      </c>
      <c r="D3009" s="152">
        <f t="shared" si="531"/>
        <v>8.65</v>
      </c>
      <c r="E3009" s="152"/>
      <c r="F3009" s="152"/>
      <c r="G3009" s="152"/>
      <c r="H3009" s="152" t="e">
        <f t="shared" si="532"/>
        <v>#N/A</v>
      </c>
      <c r="I3009" s="152"/>
      <c r="J3009" s="152" t="e">
        <f t="shared" si="533"/>
        <v>#N/A</v>
      </c>
      <c r="K3009" s="152"/>
      <c r="L3009" s="152"/>
      <c r="M3009" s="152"/>
      <c r="N3009" s="152"/>
      <c r="O3009" s="152"/>
      <c r="P3009" s="152"/>
      <c r="Q3009" s="152"/>
      <c r="R3009" s="152"/>
      <c r="S3009" s="152"/>
      <c r="T3009" s="153" cm="1">
        <f t="array" ref="T3009">MATCH(1,(TDU_Info!$C$5:$C$111=$T$6)*(TDU_Info!$B$5:$B$111&lt;=$B3009),0)</f>
        <v>77</v>
      </c>
      <c r="U3009" s="152">
        <f>100*(INDEX(TDU_Info!$E$5:$E$111,$T3009)/T$11+INDEX(TDU_Info!$F$5:$F$111,$T3009))</f>
        <v>5.2144000000000004</v>
      </c>
      <c r="V3009" s="152">
        <v>4.444</v>
      </c>
      <c r="W3009" s="152">
        <v>11.182</v>
      </c>
      <c r="X3009" s="152">
        <v>8.65</v>
      </c>
      <c r="Y3009" s="152">
        <v>8.65</v>
      </c>
      <c r="Z3009" s="152">
        <v>4.5490000000000004</v>
      </c>
      <c r="AA3009" s="152">
        <v>11.218999999999999</v>
      </c>
      <c r="AB3009" s="152">
        <v>8.6999999999999993</v>
      </c>
      <c r="AC3009" s="152">
        <v>8.5</v>
      </c>
      <c r="AD3009" s="152">
        <v>4.2320000000000002</v>
      </c>
      <c r="AE3009" s="152">
        <v>11.118</v>
      </c>
      <c r="AF3009" s="152">
        <v>8.65</v>
      </c>
      <c r="AG3009" s="152">
        <v>8.65</v>
      </c>
      <c r="AH3009" s="152">
        <v>4.3719999999999999</v>
      </c>
      <c r="AI3009" s="152">
        <v>11.036</v>
      </c>
      <c r="AJ3009" s="152">
        <v>8.6999999999999993</v>
      </c>
      <c r="AK3009" s="152">
        <v>8.5</v>
      </c>
      <c r="AL3009" s="152" t="e">
        <f t="shared" si="534"/>
        <v>#N/A</v>
      </c>
      <c r="AM3009" s="152" t="e">
        <f t="shared" si="535"/>
        <v>#N/A</v>
      </c>
      <c r="AN3009" s="152" t="e">
        <f>NA()</f>
        <v>#N/A</v>
      </c>
      <c r="AO3009" s="152" t="e">
        <f>NA()</f>
        <v>#N/A</v>
      </c>
      <c r="AP3009" s="152">
        <f t="shared" si="543"/>
        <v>7.065599999999999</v>
      </c>
      <c r="AQ3009" s="152"/>
      <c r="AR3009" s="152"/>
      <c r="AS3009" s="153">
        <f t="shared" si="546"/>
        <v>71</v>
      </c>
      <c r="AT3009" s="153">
        <f t="shared" si="523"/>
        <v>1</v>
      </c>
      <c r="AU3009" s="153">
        <f t="shared" si="524"/>
        <v>0</v>
      </c>
      <c r="AV3009" s="153">
        <f t="shared" si="525"/>
        <v>0</v>
      </c>
      <c r="BA3009">
        <f t="shared" si="547"/>
        <v>12</v>
      </c>
    </row>
    <row r="3010" spans="2:53" x14ac:dyDescent="0.25">
      <c r="B3010" s="155">
        <f t="shared" si="540"/>
        <v>45729.999305555553</v>
      </c>
      <c r="C3010" s="155">
        <f t="shared" si="528"/>
        <v>45729.999305555553</v>
      </c>
      <c r="D3010" s="152">
        <f t="shared" si="531"/>
        <v>8.4499999999999993</v>
      </c>
      <c r="E3010" s="152"/>
      <c r="F3010" s="152"/>
      <c r="G3010" s="152"/>
      <c r="H3010" s="152" t="e">
        <f t="shared" si="532"/>
        <v>#N/A</v>
      </c>
      <c r="I3010" s="152"/>
      <c r="J3010" s="152" t="e">
        <f t="shared" si="533"/>
        <v>#N/A</v>
      </c>
      <c r="K3010" s="152"/>
      <c r="L3010" s="152"/>
      <c r="M3010" s="152"/>
      <c r="N3010" s="152"/>
      <c r="O3010" s="152"/>
      <c r="P3010" s="152"/>
      <c r="Q3010" s="152"/>
      <c r="R3010" s="152"/>
      <c r="S3010" s="152"/>
      <c r="T3010" s="153" cm="1">
        <f t="array" ref="T3010">MATCH(1,(TDU_Info!$C$5:$C$111=$T$6)*(TDU_Info!$B$5:$B$111&lt;=$B3010),0)</f>
        <v>77</v>
      </c>
      <c r="U3010" s="152">
        <f>100*(INDEX(TDU_Info!$E$5:$E$111,$T3010)/T$11+INDEX(TDU_Info!$F$5:$F$111,$T3010))</f>
        <v>5.2144000000000004</v>
      </c>
      <c r="V3010" s="152">
        <v>4.444</v>
      </c>
      <c r="W3010" s="152">
        <v>11.182</v>
      </c>
      <c r="X3010" s="152">
        <v>8.4499999999999993</v>
      </c>
      <c r="Y3010" s="152">
        <v>8.5180000000000007</v>
      </c>
      <c r="Z3010" s="152">
        <v>4.5490000000000004</v>
      </c>
      <c r="AA3010" s="152">
        <v>11.218999999999999</v>
      </c>
      <c r="AB3010" s="152">
        <v>8.5</v>
      </c>
      <c r="AC3010" s="152">
        <v>8.5</v>
      </c>
      <c r="AD3010" s="152">
        <v>4.2320000000000002</v>
      </c>
      <c r="AE3010" s="152">
        <v>11.118</v>
      </c>
      <c r="AF3010" s="152">
        <v>8.4499999999999993</v>
      </c>
      <c r="AG3010" s="152">
        <v>8.5180000000000007</v>
      </c>
      <c r="AH3010" s="152">
        <v>4.3719999999999999</v>
      </c>
      <c r="AI3010" s="152">
        <v>11.036</v>
      </c>
      <c r="AJ3010" s="152">
        <v>8.5</v>
      </c>
      <c r="AK3010" s="152">
        <v>8.5</v>
      </c>
      <c r="AL3010" s="152" t="e">
        <f t="shared" si="534"/>
        <v>#N/A</v>
      </c>
      <c r="AM3010" s="152" t="e">
        <f t="shared" si="535"/>
        <v>#N/A</v>
      </c>
      <c r="AN3010" s="152" t="e">
        <f>NA()</f>
        <v>#N/A</v>
      </c>
      <c r="AO3010" s="152" t="e">
        <f>NA()</f>
        <v>#N/A</v>
      </c>
      <c r="AP3010" s="152">
        <f t="shared" si="543"/>
        <v>7.065599999999999</v>
      </c>
      <c r="AQ3010" s="152"/>
      <c r="AR3010" s="152"/>
      <c r="AS3010" s="153">
        <f t="shared" si="546"/>
        <v>72</v>
      </c>
      <c r="AT3010" s="153">
        <f t="shared" si="523"/>
        <v>1</v>
      </c>
      <c r="AU3010" s="153">
        <f t="shared" si="524"/>
        <v>0</v>
      </c>
      <c r="AV3010" s="153">
        <f t="shared" si="525"/>
        <v>0</v>
      </c>
      <c r="BA3010">
        <f t="shared" si="547"/>
        <v>13</v>
      </c>
    </row>
    <row r="3011" spans="2:53" x14ac:dyDescent="0.25">
      <c r="B3011" s="155">
        <f t="shared" si="540"/>
        <v>45730.999305555553</v>
      </c>
      <c r="C3011" s="155">
        <f t="shared" si="528"/>
        <v>45730.999305555553</v>
      </c>
      <c r="D3011" s="152">
        <f t="shared" si="531"/>
        <v>8.4499999999999993</v>
      </c>
      <c r="E3011" s="152"/>
      <c r="F3011" s="152"/>
      <c r="G3011" s="152"/>
      <c r="H3011" s="152" t="e">
        <f t="shared" si="532"/>
        <v>#N/A</v>
      </c>
      <c r="I3011" s="152"/>
      <c r="J3011" s="152" t="e">
        <f t="shared" si="533"/>
        <v>#N/A</v>
      </c>
      <c r="K3011" s="152"/>
      <c r="L3011" s="152"/>
      <c r="M3011" s="152"/>
      <c r="N3011" s="152"/>
      <c r="O3011" s="152"/>
      <c r="P3011" s="152"/>
      <c r="Q3011" s="152"/>
      <c r="R3011" s="152"/>
      <c r="S3011" s="152"/>
      <c r="T3011" s="153" cm="1">
        <f t="array" ref="T3011">MATCH(1,(TDU_Info!$C$5:$C$111=$T$6)*(TDU_Info!$B$5:$B$111&lt;=$B3011),0)</f>
        <v>77</v>
      </c>
      <c r="U3011" s="152">
        <f>100*(INDEX(TDU_Info!$E$5:$E$111,$T3011)/T$11+INDEX(TDU_Info!$F$5:$F$111,$T3011))</f>
        <v>5.2144000000000004</v>
      </c>
      <c r="V3011" s="152">
        <v>4.444</v>
      </c>
      <c r="W3011" s="152">
        <v>11.182</v>
      </c>
      <c r="X3011" s="152">
        <v>8.4499999999999993</v>
      </c>
      <c r="Y3011" s="152">
        <v>8.5180000000000007</v>
      </c>
      <c r="Z3011" s="152">
        <v>4.5490000000000004</v>
      </c>
      <c r="AA3011" s="152">
        <v>11.218999999999999</v>
      </c>
      <c r="AB3011" s="152">
        <v>8.5</v>
      </c>
      <c r="AC3011" s="152">
        <v>8.5</v>
      </c>
      <c r="AD3011" s="152">
        <v>4.2320000000000002</v>
      </c>
      <c r="AE3011" s="152">
        <v>11.118</v>
      </c>
      <c r="AF3011" s="152">
        <v>8.4499999999999993</v>
      </c>
      <c r="AG3011" s="152">
        <v>8.5180000000000007</v>
      </c>
      <c r="AH3011" s="152">
        <v>4.3719999999999999</v>
      </c>
      <c r="AI3011" s="152">
        <v>11.036</v>
      </c>
      <c r="AJ3011" s="152">
        <v>8.5</v>
      </c>
      <c r="AK3011" s="152">
        <v>8.5</v>
      </c>
      <c r="AL3011" s="152" t="e">
        <f t="shared" si="534"/>
        <v>#N/A</v>
      </c>
      <c r="AM3011" s="152" t="e">
        <f t="shared" si="535"/>
        <v>#N/A</v>
      </c>
      <c r="AN3011" s="152" t="e">
        <f>NA()</f>
        <v>#N/A</v>
      </c>
      <c r="AO3011" s="152" t="e">
        <f>NA()</f>
        <v>#N/A</v>
      </c>
      <c r="AP3011" s="152">
        <f t="shared" si="543"/>
        <v>7.065599999999999</v>
      </c>
      <c r="AQ3011" s="152"/>
      <c r="AR3011" s="152"/>
      <c r="AS3011" s="153">
        <f t="shared" si="546"/>
        <v>73</v>
      </c>
      <c r="AT3011" s="153">
        <f t="shared" si="523"/>
        <v>1</v>
      </c>
      <c r="AU3011" s="153">
        <f t="shared" si="524"/>
        <v>0</v>
      </c>
      <c r="AV3011" s="153">
        <f t="shared" si="525"/>
        <v>0</v>
      </c>
      <c r="BA3011">
        <f t="shared" si="547"/>
        <v>14</v>
      </c>
    </row>
    <row r="3012" spans="2:53" x14ac:dyDescent="0.25">
      <c r="B3012" s="155">
        <f t="shared" si="540"/>
        <v>45731.999305555553</v>
      </c>
      <c r="C3012" s="155">
        <f t="shared" si="528"/>
        <v>45731.999305555553</v>
      </c>
      <c r="D3012" s="152">
        <f t="shared" si="531"/>
        <v>8.4499999999999993</v>
      </c>
      <c r="E3012" s="152"/>
      <c r="F3012" s="152"/>
      <c r="G3012" s="152"/>
      <c r="H3012" s="152" t="e">
        <f t="shared" si="532"/>
        <v>#N/A</v>
      </c>
      <c r="I3012" s="152"/>
      <c r="J3012" s="152" t="e">
        <f t="shared" si="533"/>
        <v>#N/A</v>
      </c>
      <c r="K3012" s="152"/>
      <c r="L3012" s="152"/>
      <c r="M3012" s="152"/>
      <c r="N3012" s="152"/>
      <c r="O3012" s="152"/>
      <c r="P3012" s="152"/>
      <c r="Q3012" s="152"/>
      <c r="R3012" s="152"/>
      <c r="S3012" s="152"/>
      <c r="T3012" s="153" cm="1">
        <f t="array" ref="T3012">MATCH(1,(TDU_Info!$C$5:$C$111=$T$6)*(TDU_Info!$B$5:$B$111&lt;=$B3012),0)</f>
        <v>77</v>
      </c>
      <c r="U3012" s="152">
        <f>100*(INDEX(TDU_Info!$E$5:$E$111,$T3012)/T$11+INDEX(TDU_Info!$F$5:$F$111,$T3012))</f>
        <v>5.2144000000000004</v>
      </c>
      <c r="V3012" s="152">
        <v>4.444</v>
      </c>
      <c r="W3012" s="152">
        <v>11.182</v>
      </c>
      <c r="X3012" s="152">
        <v>8.4499999999999993</v>
      </c>
      <c r="Y3012" s="152">
        <v>8.4499999999999993</v>
      </c>
      <c r="Z3012" s="152">
        <v>4.5490000000000004</v>
      </c>
      <c r="AA3012" s="152">
        <v>11.381</v>
      </c>
      <c r="AB3012" s="152">
        <v>8.6</v>
      </c>
      <c r="AC3012" s="152">
        <v>8.5</v>
      </c>
      <c r="AD3012" s="152">
        <v>4.2320000000000002</v>
      </c>
      <c r="AE3012" s="152">
        <v>11.191000000000001</v>
      </c>
      <c r="AF3012" s="152">
        <v>8.4499999999999993</v>
      </c>
      <c r="AG3012" s="152">
        <v>8.4499999999999993</v>
      </c>
      <c r="AH3012" s="152">
        <v>4.3719999999999999</v>
      </c>
      <c r="AI3012" s="152">
        <v>11.391</v>
      </c>
      <c r="AJ3012" s="152">
        <v>8.6</v>
      </c>
      <c r="AK3012" s="152">
        <v>8.5</v>
      </c>
      <c r="AL3012" s="152" t="e">
        <f t="shared" si="534"/>
        <v>#N/A</v>
      </c>
      <c r="AM3012" s="152" t="e">
        <f t="shared" si="535"/>
        <v>#N/A</v>
      </c>
      <c r="AN3012" s="152" t="e">
        <f>NA()</f>
        <v>#N/A</v>
      </c>
      <c r="AO3012" s="152" t="e">
        <f>NA()</f>
        <v>#N/A</v>
      </c>
      <c r="AP3012" s="152">
        <f t="shared" si="543"/>
        <v>7.065599999999999</v>
      </c>
      <c r="AQ3012" s="152"/>
      <c r="AR3012" s="152"/>
      <c r="AS3012" s="153">
        <f t="shared" si="546"/>
        <v>74</v>
      </c>
      <c r="AT3012" s="153">
        <f t="shared" si="523"/>
        <v>1</v>
      </c>
      <c r="AU3012" s="153">
        <f t="shared" si="524"/>
        <v>0</v>
      </c>
      <c r="AV3012" s="153">
        <f t="shared" si="525"/>
        <v>0</v>
      </c>
      <c r="BA3012">
        <f t="shared" si="547"/>
        <v>15</v>
      </c>
    </row>
    <row r="3013" spans="2:53" x14ac:dyDescent="0.25">
      <c r="B3013" s="155">
        <f t="shared" si="540"/>
        <v>45732.999305555553</v>
      </c>
      <c r="C3013" s="155">
        <f t="shared" si="528"/>
        <v>45732.999305555553</v>
      </c>
      <c r="D3013" s="152">
        <f t="shared" si="531"/>
        <v>8.4499999999999993</v>
      </c>
      <c r="E3013" s="152"/>
      <c r="F3013" s="152"/>
      <c r="G3013" s="152"/>
      <c r="H3013" s="152" t="e">
        <f t="shared" si="532"/>
        <v>#N/A</v>
      </c>
      <c r="I3013" s="152"/>
      <c r="J3013" s="152" t="e">
        <f t="shared" si="533"/>
        <v>#N/A</v>
      </c>
      <c r="K3013" s="152"/>
      <c r="L3013" s="152"/>
      <c r="M3013" s="152"/>
      <c r="N3013" s="152"/>
      <c r="O3013" s="152"/>
      <c r="P3013" s="152"/>
      <c r="Q3013" s="152"/>
      <c r="R3013" s="152"/>
      <c r="S3013" s="152"/>
      <c r="T3013" s="153" cm="1">
        <f t="array" ref="T3013">MATCH(1,(TDU_Info!$C$5:$C$111=$T$6)*(TDU_Info!$B$5:$B$111&lt;=$B3013),0)</f>
        <v>77</v>
      </c>
      <c r="U3013" s="152">
        <f>100*(INDEX(TDU_Info!$E$5:$E$111,$T3013)/T$11+INDEX(TDU_Info!$F$5:$F$111,$T3013))</f>
        <v>5.2144000000000004</v>
      </c>
      <c r="V3013" s="152">
        <v>4.444</v>
      </c>
      <c r="W3013" s="152">
        <v>11.182</v>
      </c>
      <c r="X3013" s="152">
        <v>8.4499999999999993</v>
      </c>
      <c r="Y3013" s="152">
        <v>8.4499999999999993</v>
      </c>
      <c r="Z3013" s="152">
        <v>4.5490000000000004</v>
      </c>
      <c r="AA3013" s="152">
        <v>11.381</v>
      </c>
      <c r="AB3013" s="152">
        <v>8.6</v>
      </c>
      <c r="AC3013" s="152">
        <v>8.5</v>
      </c>
      <c r="AD3013" s="152">
        <v>4.2320000000000002</v>
      </c>
      <c r="AE3013" s="152">
        <v>11.191000000000001</v>
      </c>
      <c r="AF3013" s="152">
        <v>8.4499999999999993</v>
      </c>
      <c r="AG3013" s="152">
        <v>8.4499999999999993</v>
      </c>
      <c r="AH3013" s="152">
        <v>4.3719999999999999</v>
      </c>
      <c r="AI3013" s="152">
        <v>11.391</v>
      </c>
      <c r="AJ3013" s="152">
        <v>8.6</v>
      </c>
      <c r="AK3013" s="152">
        <v>8.5</v>
      </c>
      <c r="AL3013" s="152" t="e">
        <f t="shared" si="534"/>
        <v>#N/A</v>
      </c>
      <c r="AM3013" s="152" t="e">
        <f t="shared" si="535"/>
        <v>#N/A</v>
      </c>
      <c r="AN3013" s="152" t="e">
        <f>NA()</f>
        <v>#N/A</v>
      </c>
      <c r="AO3013" s="152" t="e">
        <f>NA()</f>
        <v>#N/A</v>
      </c>
      <c r="AP3013" s="152">
        <f t="shared" si="543"/>
        <v>7.065599999999999</v>
      </c>
      <c r="AQ3013" s="152"/>
      <c r="AR3013" s="152"/>
      <c r="AS3013" s="153">
        <f t="shared" si="546"/>
        <v>75</v>
      </c>
      <c r="AT3013" s="153">
        <f t="shared" si="523"/>
        <v>1</v>
      </c>
      <c r="AU3013" s="153">
        <f t="shared" si="524"/>
        <v>0</v>
      </c>
      <c r="AV3013" s="153">
        <f t="shared" si="525"/>
        <v>0</v>
      </c>
      <c r="BA3013">
        <f t="shared" si="547"/>
        <v>16</v>
      </c>
    </row>
    <row r="3014" spans="2:53" x14ac:dyDescent="0.25">
      <c r="B3014" s="155">
        <f t="shared" si="540"/>
        <v>45733.999305555553</v>
      </c>
      <c r="C3014" s="155">
        <f t="shared" si="528"/>
        <v>45733.999305555553</v>
      </c>
      <c r="D3014" s="152">
        <f t="shared" si="531"/>
        <v>8.4499999999999993</v>
      </c>
      <c r="E3014" s="152"/>
      <c r="F3014" s="152"/>
      <c r="G3014" s="152"/>
      <c r="H3014" s="152" t="e">
        <f t="shared" si="532"/>
        <v>#N/A</v>
      </c>
      <c r="I3014" s="152"/>
      <c r="J3014" s="152" t="e">
        <f t="shared" si="533"/>
        <v>#N/A</v>
      </c>
      <c r="K3014" s="152"/>
      <c r="L3014" s="152"/>
      <c r="M3014" s="152"/>
      <c r="N3014" s="152"/>
      <c r="O3014" s="152"/>
      <c r="P3014" s="152"/>
      <c r="Q3014" s="152"/>
      <c r="R3014" s="152"/>
      <c r="S3014" s="152"/>
      <c r="T3014" s="153" cm="1">
        <f t="array" ref="T3014">MATCH(1,(TDU_Info!$C$5:$C$111=$T$6)*(TDU_Info!$B$5:$B$111&lt;=$B3014),0)</f>
        <v>77</v>
      </c>
      <c r="U3014" s="152">
        <f>100*(INDEX(TDU_Info!$E$5:$E$111,$T3014)/T$11+INDEX(TDU_Info!$F$5:$F$111,$T3014))</f>
        <v>5.2144000000000004</v>
      </c>
      <c r="V3014" s="152">
        <v>4.444</v>
      </c>
      <c r="W3014" s="152">
        <v>11.182</v>
      </c>
      <c r="X3014" s="152">
        <v>8.4499999999999993</v>
      </c>
      <c r="Y3014" s="152">
        <v>8.4499999999999993</v>
      </c>
      <c r="Z3014" s="152">
        <v>4.5490000000000004</v>
      </c>
      <c r="AA3014" s="152">
        <v>11.381</v>
      </c>
      <c r="AB3014" s="152">
        <v>8.6</v>
      </c>
      <c r="AC3014" s="152">
        <v>8.5</v>
      </c>
      <c r="AD3014" s="152">
        <v>4.2320000000000002</v>
      </c>
      <c r="AE3014" s="152">
        <v>11.191000000000001</v>
      </c>
      <c r="AF3014" s="152">
        <v>8.4499999999999993</v>
      </c>
      <c r="AG3014" s="152">
        <v>8.4499999999999993</v>
      </c>
      <c r="AH3014" s="152">
        <v>4.3719999999999999</v>
      </c>
      <c r="AI3014" s="152">
        <v>11.391</v>
      </c>
      <c r="AJ3014" s="152">
        <v>8.6</v>
      </c>
      <c r="AK3014" s="152">
        <v>8.5</v>
      </c>
      <c r="AL3014" s="152" t="e">
        <f t="shared" si="534"/>
        <v>#N/A</v>
      </c>
      <c r="AM3014" s="152" t="e">
        <f t="shared" si="535"/>
        <v>#N/A</v>
      </c>
      <c r="AN3014" s="152" t="e">
        <f>NA()</f>
        <v>#N/A</v>
      </c>
      <c r="AO3014" s="152" t="e">
        <f>NA()</f>
        <v>#N/A</v>
      </c>
      <c r="AP3014" s="152">
        <f t="shared" si="543"/>
        <v>7.065599999999999</v>
      </c>
      <c r="AQ3014" s="152"/>
      <c r="AR3014" s="152"/>
      <c r="AS3014" s="153">
        <f t="shared" si="546"/>
        <v>76</v>
      </c>
      <c r="AT3014" s="153">
        <f t="shared" si="523"/>
        <v>1</v>
      </c>
      <c r="AU3014" s="153">
        <f t="shared" si="524"/>
        <v>0</v>
      </c>
      <c r="AV3014" s="153">
        <f t="shared" si="525"/>
        <v>0</v>
      </c>
      <c r="BA3014">
        <f t="shared" si="547"/>
        <v>17</v>
      </c>
    </row>
    <row r="3015" spans="2:53" x14ac:dyDescent="0.25">
      <c r="B3015" s="155">
        <f t="shared" si="540"/>
        <v>45734.999305555553</v>
      </c>
      <c r="C3015" s="155">
        <f t="shared" si="528"/>
        <v>45734.999305555553</v>
      </c>
      <c r="D3015" s="152">
        <f t="shared" si="531"/>
        <v>8.5500000000000007</v>
      </c>
      <c r="E3015" s="152"/>
      <c r="F3015" s="152"/>
      <c r="G3015" s="152"/>
      <c r="H3015" s="152" t="e">
        <f t="shared" si="532"/>
        <v>#N/A</v>
      </c>
      <c r="I3015" s="152"/>
      <c r="J3015" s="152" t="e">
        <f t="shared" si="533"/>
        <v>#N/A</v>
      </c>
      <c r="K3015" s="152"/>
      <c r="L3015" s="152"/>
      <c r="M3015" s="152"/>
      <c r="N3015" s="152"/>
      <c r="O3015" s="152"/>
      <c r="P3015" s="152"/>
      <c r="Q3015" s="152"/>
      <c r="R3015" s="152"/>
      <c r="S3015" s="152"/>
      <c r="T3015" s="153" cm="1">
        <f t="array" ref="T3015">MATCH(1,(TDU_Info!$C$5:$C$111=$T$6)*(TDU_Info!$B$5:$B$111&lt;=$B3015),0)</f>
        <v>77</v>
      </c>
      <c r="U3015" s="152">
        <f>100*(INDEX(TDU_Info!$E$5:$E$111,$T3015)/T$11+INDEX(TDU_Info!$F$5:$F$111,$T3015))</f>
        <v>5.2144000000000004</v>
      </c>
      <c r="V3015" s="152">
        <v>4.3410000000000002</v>
      </c>
      <c r="W3015" s="152">
        <v>11.15</v>
      </c>
      <c r="X3015" s="152">
        <v>8.5500000000000007</v>
      </c>
      <c r="Y3015" s="152">
        <v>8.718</v>
      </c>
      <c r="Z3015" s="152">
        <v>4.4589999999999996</v>
      </c>
      <c r="AA3015" s="152">
        <v>11.348000000000001</v>
      </c>
      <c r="AB3015" s="152">
        <v>8.6999999999999993</v>
      </c>
      <c r="AC3015" s="152">
        <v>8.4670000000000005</v>
      </c>
      <c r="AD3015" s="152">
        <v>4.1379999999999999</v>
      </c>
      <c r="AE3015" s="152">
        <v>11.175000000000001</v>
      </c>
      <c r="AF3015" s="152">
        <v>8.5500000000000007</v>
      </c>
      <c r="AG3015" s="152">
        <v>8.718</v>
      </c>
      <c r="AH3015" s="152">
        <v>4.2759999999999998</v>
      </c>
      <c r="AI3015" s="152">
        <v>11.374000000000001</v>
      </c>
      <c r="AJ3015" s="152">
        <v>8.6999999999999993</v>
      </c>
      <c r="AK3015" s="152">
        <v>8.4670000000000005</v>
      </c>
      <c r="AL3015" s="152" t="e">
        <f t="shared" si="534"/>
        <v>#N/A</v>
      </c>
      <c r="AM3015" s="152" t="e">
        <f t="shared" si="535"/>
        <v>#N/A</v>
      </c>
      <c r="AN3015" s="152" t="e">
        <f>NA()</f>
        <v>#N/A</v>
      </c>
      <c r="AO3015" s="152" t="e">
        <f>NA()</f>
        <v>#N/A</v>
      </c>
      <c r="AP3015" s="152">
        <f t="shared" si="543"/>
        <v>7.065599999999999</v>
      </c>
      <c r="AQ3015" s="152"/>
      <c r="AR3015" s="152"/>
      <c r="AS3015" s="153">
        <f t="shared" si="546"/>
        <v>77</v>
      </c>
      <c r="AT3015" s="153">
        <f t="shared" si="523"/>
        <v>1</v>
      </c>
      <c r="AU3015" s="153">
        <f t="shared" si="524"/>
        <v>0</v>
      </c>
      <c r="AV3015" s="153">
        <f t="shared" si="525"/>
        <v>0</v>
      </c>
      <c r="BA3015">
        <f t="shared" si="547"/>
        <v>18</v>
      </c>
    </row>
    <row r="3016" spans="2:53" x14ac:dyDescent="0.25">
      <c r="B3016" s="155">
        <f t="shared" si="540"/>
        <v>45735.999305555553</v>
      </c>
      <c r="C3016" s="155">
        <f t="shared" si="528"/>
        <v>45735.999305555553</v>
      </c>
      <c r="D3016" s="152">
        <f t="shared" si="531"/>
        <v>9.0180000000000007</v>
      </c>
      <c r="E3016" s="152"/>
      <c r="F3016" s="152"/>
      <c r="G3016" s="152"/>
      <c r="H3016" s="152" t="e">
        <f t="shared" si="532"/>
        <v>#N/A</v>
      </c>
      <c r="I3016" s="152"/>
      <c r="J3016" s="152" t="e">
        <f t="shared" si="533"/>
        <v>#N/A</v>
      </c>
      <c r="K3016" s="152"/>
      <c r="L3016" s="152"/>
      <c r="M3016" s="152"/>
      <c r="N3016" s="152"/>
      <c r="O3016" s="152"/>
      <c r="P3016" s="152"/>
      <c r="Q3016" s="152"/>
      <c r="R3016" s="152"/>
      <c r="S3016" s="152"/>
      <c r="T3016" s="153" cm="1">
        <f t="array" ref="T3016">MATCH(1,(TDU_Info!$C$5:$C$111=$T$6)*(TDU_Info!$B$5:$B$111&lt;=$B3016),0)</f>
        <v>77</v>
      </c>
      <c r="U3016" s="152">
        <f>100*(INDEX(TDU_Info!$E$5:$E$111,$T3016)/T$11+INDEX(TDU_Info!$F$5:$F$111,$T3016))</f>
        <v>5.2144000000000004</v>
      </c>
      <c r="V3016" s="152">
        <v>4.3410000000000002</v>
      </c>
      <c r="W3016" s="152">
        <v>11.15</v>
      </c>
      <c r="X3016" s="152">
        <v>9.0180000000000007</v>
      </c>
      <c r="Y3016" s="152">
        <v>9.0180000000000007</v>
      </c>
      <c r="Z3016" s="152">
        <v>4.5430000000000001</v>
      </c>
      <c r="AA3016" s="152">
        <v>11.348000000000001</v>
      </c>
      <c r="AB3016" s="152">
        <v>9.36</v>
      </c>
      <c r="AC3016" s="152">
        <v>8.9670000000000005</v>
      </c>
      <c r="AD3016" s="152">
        <v>4.1379999999999999</v>
      </c>
      <c r="AE3016" s="152">
        <v>11.175000000000001</v>
      </c>
      <c r="AF3016" s="152">
        <v>9.0180000000000007</v>
      </c>
      <c r="AG3016" s="152">
        <v>9.0180000000000007</v>
      </c>
      <c r="AH3016" s="152">
        <v>4.2759999999999998</v>
      </c>
      <c r="AI3016" s="152">
        <v>11.374000000000001</v>
      </c>
      <c r="AJ3016" s="152">
        <v>9.36</v>
      </c>
      <c r="AK3016" s="152">
        <v>8.9670000000000005</v>
      </c>
      <c r="AL3016" s="152" t="e">
        <f t="shared" si="534"/>
        <v>#N/A</v>
      </c>
      <c r="AM3016" s="152" t="e">
        <f t="shared" si="535"/>
        <v>#N/A</v>
      </c>
      <c r="AN3016" s="152" t="e">
        <f>NA()</f>
        <v>#N/A</v>
      </c>
      <c r="AO3016" s="152" t="e">
        <f>NA()</f>
        <v>#N/A</v>
      </c>
      <c r="AP3016" s="152">
        <f t="shared" si="543"/>
        <v>7.065599999999999</v>
      </c>
      <c r="AQ3016" s="152"/>
      <c r="AR3016" s="152"/>
      <c r="AS3016" s="153">
        <f t="shared" si="546"/>
        <v>78</v>
      </c>
      <c r="AT3016" s="153">
        <f t="shared" si="523"/>
        <v>1</v>
      </c>
      <c r="AU3016" s="153">
        <f t="shared" si="524"/>
        <v>0</v>
      </c>
      <c r="AV3016" s="153">
        <f t="shared" si="525"/>
        <v>0</v>
      </c>
      <c r="BA3016">
        <f t="shared" si="547"/>
        <v>19</v>
      </c>
    </row>
    <row r="3017" spans="2:53" x14ac:dyDescent="0.25">
      <c r="B3017" s="155">
        <f t="shared" si="540"/>
        <v>45736.999305555553</v>
      </c>
      <c r="C3017" s="155">
        <f t="shared" si="528"/>
        <v>45736.999305555553</v>
      </c>
      <c r="D3017" s="152">
        <f t="shared" si="531"/>
        <v>9.2479999999999993</v>
      </c>
      <c r="E3017" s="152"/>
      <c r="F3017" s="152"/>
      <c r="G3017" s="152"/>
      <c r="H3017" s="152" t="e">
        <f t="shared" si="532"/>
        <v>#N/A</v>
      </c>
      <c r="I3017" s="152"/>
      <c r="J3017" s="152" t="e">
        <f t="shared" si="533"/>
        <v>#N/A</v>
      </c>
      <c r="K3017" s="152"/>
      <c r="L3017" s="152"/>
      <c r="M3017" s="152"/>
      <c r="N3017" s="152"/>
      <c r="O3017" s="152"/>
      <c r="P3017" s="152"/>
      <c r="Q3017" s="152"/>
      <c r="R3017" s="152"/>
      <c r="S3017" s="152"/>
      <c r="T3017" s="153" cm="1">
        <f t="array" ref="T3017">MATCH(1,(TDU_Info!$C$5:$C$111=$T$6)*(TDU_Info!$B$5:$B$111&lt;=$B3017),0)</f>
        <v>77</v>
      </c>
      <c r="U3017" s="152">
        <f>100*(INDEX(TDU_Info!$E$5:$E$111,$T3017)/T$11+INDEX(TDU_Info!$F$5:$F$111,$T3017))</f>
        <v>5.2144000000000004</v>
      </c>
      <c r="V3017" s="152">
        <v>5.077</v>
      </c>
      <c r="W3017" s="152">
        <v>11.15</v>
      </c>
      <c r="X3017" s="152">
        <v>9.3179999999999996</v>
      </c>
      <c r="Y3017" s="152">
        <v>8.9179999999999993</v>
      </c>
      <c r="Z3017" s="152">
        <v>5.2089999999999996</v>
      </c>
      <c r="AA3017" s="152">
        <v>11.348000000000001</v>
      </c>
      <c r="AB3017" s="152">
        <v>9.6669999999999998</v>
      </c>
      <c r="AC3017" s="152">
        <v>8.9670000000000005</v>
      </c>
      <c r="AD3017" s="152">
        <v>4.8380000000000001</v>
      </c>
      <c r="AE3017" s="152">
        <v>11.175000000000001</v>
      </c>
      <c r="AF3017" s="152">
        <v>9.2479999999999993</v>
      </c>
      <c r="AG3017" s="152">
        <v>8.9179999999999993</v>
      </c>
      <c r="AH3017" s="152">
        <v>4.9880000000000004</v>
      </c>
      <c r="AI3017" s="152">
        <v>11.374000000000001</v>
      </c>
      <c r="AJ3017" s="152">
        <v>9.625</v>
      </c>
      <c r="AK3017" s="152">
        <v>8.9670000000000005</v>
      </c>
      <c r="AL3017" s="152" t="e">
        <f t="shared" si="534"/>
        <v>#N/A</v>
      </c>
      <c r="AM3017" s="152" t="e">
        <f t="shared" si="535"/>
        <v>#N/A</v>
      </c>
      <c r="AN3017" s="152" t="e">
        <f>NA()</f>
        <v>#N/A</v>
      </c>
      <c r="AO3017" s="152" t="e">
        <f>NA()</f>
        <v>#N/A</v>
      </c>
      <c r="AP3017" s="152">
        <f t="shared" si="543"/>
        <v>7.065599999999999</v>
      </c>
      <c r="AQ3017" s="152"/>
      <c r="AR3017" s="152"/>
      <c r="AS3017" s="153">
        <f t="shared" si="546"/>
        <v>79</v>
      </c>
      <c r="AT3017" s="153">
        <f t="shared" si="523"/>
        <v>1</v>
      </c>
      <c r="AU3017" s="153">
        <f t="shared" si="524"/>
        <v>0</v>
      </c>
      <c r="AV3017" s="153">
        <f t="shared" si="525"/>
        <v>0</v>
      </c>
      <c r="BA3017">
        <f t="shared" si="547"/>
        <v>20</v>
      </c>
    </row>
    <row r="3018" spans="2:53" x14ac:dyDescent="0.25">
      <c r="B3018" s="155">
        <f t="shared" si="540"/>
        <v>45737.999305555553</v>
      </c>
      <c r="C3018" s="155">
        <f t="shared" si="528"/>
        <v>45737.999305555553</v>
      </c>
      <c r="D3018" s="152">
        <f t="shared" si="531"/>
        <v>9.2479999999999993</v>
      </c>
      <c r="E3018" s="152"/>
      <c r="F3018" s="152"/>
      <c r="G3018" s="152"/>
      <c r="H3018" s="152" t="e">
        <f t="shared" si="532"/>
        <v>#N/A</v>
      </c>
      <c r="I3018" s="152"/>
      <c r="J3018" s="152" t="e">
        <f t="shared" si="533"/>
        <v>#N/A</v>
      </c>
      <c r="K3018" s="152"/>
      <c r="L3018" s="152"/>
      <c r="M3018" s="152"/>
      <c r="N3018" s="152"/>
      <c r="O3018" s="152"/>
      <c r="P3018" s="152"/>
      <c r="Q3018" s="152"/>
      <c r="R3018" s="152"/>
      <c r="S3018" s="152"/>
      <c r="T3018" s="153" cm="1">
        <f t="array" ref="T3018">MATCH(1,(TDU_Info!$C$5:$C$111=$T$6)*(TDU_Info!$B$5:$B$111&lt;=$B3018),0)</f>
        <v>77</v>
      </c>
      <c r="U3018" s="152">
        <f>100*(INDEX(TDU_Info!$E$5:$E$111,$T3018)/T$11+INDEX(TDU_Info!$F$5:$F$111,$T3018))</f>
        <v>5.2144000000000004</v>
      </c>
      <c r="V3018" s="152">
        <v>5.077</v>
      </c>
      <c r="W3018" s="152">
        <v>11.15</v>
      </c>
      <c r="X3018" s="152">
        <v>9.3179999999999996</v>
      </c>
      <c r="Y3018" s="152">
        <v>8.9179999999999993</v>
      </c>
      <c r="Z3018" s="152">
        <v>5.2089999999999996</v>
      </c>
      <c r="AA3018" s="152">
        <v>11.348000000000001</v>
      </c>
      <c r="AB3018" s="152">
        <v>9.6669999999999998</v>
      </c>
      <c r="AC3018" s="152">
        <v>8.9670000000000005</v>
      </c>
      <c r="AD3018" s="152">
        <v>4.8380000000000001</v>
      </c>
      <c r="AE3018" s="152">
        <v>11.175000000000001</v>
      </c>
      <c r="AF3018" s="152">
        <v>9.2479999999999993</v>
      </c>
      <c r="AG3018" s="152">
        <v>8.9179999999999993</v>
      </c>
      <c r="AH3018" s="152">
        <v>4.9880000000000004</v>
      </c>
      <c r="AI3018" s="152">
        <v>11.374000000000001</v>
      </c>
      <c r="AJ3018" s="152">
        <v>9.625</v>
      </c>
      <c r="AK3018" s="152">
        <v>8.9670000000000005</v>
      </c>
      <c r="AL3018" s="152" t="e">
        <f t="shared" si="534"/>
        <v>#N/A</v>
      </c>
      <c r="AM3018" s="152" t="e">
        <f t="shared" si="535"/>
        <v>#N/A</v>
      </c>
      <c r="AN3018" s="152" t="e">
        <f>NA()</f>
        <v>#N/A</v>
      </c>
      <c r="AO3018" s="152" t="e">
        <f>NA()</f>
        <v>#N/A</v>
      </c>
      <c r="AP3018" s="152">
        <f t="shared" si="543"/>
        <v>7.065599999999999</v>
      </c>
      <c r="AQ3018" s="152"/>
      <c r="AR3018" s="152"/>
      <c r="AS3018" s="153">
        <f t="shared" si="546"/>
        <v>80</v>
      </c>
      <c r="AT3018" s="153">
        <f t="shared" si="523"/>
        <v>1</v>
      </c>
      <c r="AU3018" s="153">
        <f t="shared" si="524"/>
        <v>0</v>
      </c>
      <c r="AV3018" s="153">
        <f t="shared" si="525"/>
        <v>0</v>
      </c>
      <c r="BA3018">
        <f t="shared" si="547"/>
        <v>21</v>
      </c>
    </row>
    <row r="3019" spans="2:53" x14ac:dyDescent="0.25">
      <c r="B3019" s="155">
        <f t="shared" si="540"/>
        <v>45738.999305555553</v>
      </c>
      <c r="C3019" s="155">
        <f t="shared" si="528"/>
        <v>45738.999305555553</v>
      </c>
      <c r="D3019" s="152">
        <f t="shared" si="531"/>
        <v>9.2479999999999993</v>
      </c>
      <c r="E3019" s="152"/>
      <c r="F3019" s="152"/>
      <c r="G3019" s="152"/>
      <c r="H3019" s="152" t="e">
        <f t="shared" si="532"/>
        <v>#N/A</v>
      </c>
      <c r="I3019" s="152"/>
      <c r="J3019" s="152" t="e">
        <f t="shared" si="533"/>
        <v>#N/A</v>
      </c>
      <c r="K3019" s="152"/>
      <c r="L3019" s="152"/>
      <c r="M3019" s="152"/>
      <c r="N3019" s="152"/>
      <c r="O3019" s="152"/>
      <c r="P3019" s="152"/>
      <c r="Q3019" s="152"/>
      <c r="R3019" s="152"/>
      <c r="S3019" s="152"/>
      <c r="T3019" s="153" cm="1">
        <f t="array" ref="T3019">MATCH(1,(TDU_Info!$C$5:$C$111=$T$6)*(TDU_Info!$B$5:$B$111&lt;=$B3019),0)</f>
        <v>77</v>
      </c>
      <c r="U3019" s="152">
        <f>100*(INDEX(TDU_Info!$E$5:$E$111,$T3019)/T$11+INDEX(TDU_Info!$F$5:$F$111,$T3019))</f>
        <v>5.2144000000000004</v>
      </c>
      <c r="V3019" s="152">
        <v>4.9409999999999998</v>
      </c>
      <c r="W3019" s="152">
        <v>11.15</v>
      </c>
      <c r="X3019" s="152">
        <v>9.3740000000000006</v>
      </c>
      <c r="Y3019" s="152">
        <v>9.0180000000000007</v>
      </c>
      <c r="Z3019" s="152">
        <v>5.1429999999999998</v>
      </c>
      <c r="AA3019" s="152">
        <v>11.348000000000001</v>
      </c>
      <c r="AB3019" s="152">
        <v>9.6669999999999998</v>
      </c>
      <c r="AC3019" s="152">
        <v>8.9670000000000005</v>
      </c>
      <c r="AD3019" s="152">
        <v>4.7699999999999996</v>
      </c>
      <c r="AE3019" s="152">
        <v>11.175000000000001</v>
      </c>
      <c r="AF3019" s="152">
        <v>9.2479999999999993</v>
      </c>
      <c r="AG3019" s="152">
        <v>9.0180000000000007</v>
      </c>
      <c r="AH3019" s="152">
        <v>4.9710000000000001</v>
      </c>
      <c r="AI3019" s="152">
        <v>11.374000000000001</v>
      </c>
      <c r="AJ3019" s="152">
        <v>9.625</v>
      </c>
      <c r="AK3019" s="152">
        <v>8.9670000000000005</v>
      </c>
      <c r="AL3019" s="152" t="e">
        <f t="shared" si="534"/>
        <v>#N/A</v>
      </c>
      <c r="AM3019" s="152" t="e">
        <f t="shared" si="535"/>
        <v>#N/A</v>
      </c>
      <c r="AN3019" s="152" t="e">
        <f>NA()</f>
        <v>#N/A</v>
      </c>
      <c r="AO3019" s="152" t="e">
        <f>NA()</f>
        <v>#N/A</v>
      </c>
      <c r="AP3019" s="152">
        <f t="shared" si="543"/>
        <v>7.065599999999999</v>
      </c>
      <c r="AQ3019" s="152"/>
      <c r="AR3019" s="152"/>
      <c r="AS3019" s="153">
        <f t="shared" si="546"/>
        <v>81</v>
      </c>
      <c r="AT3019" s="153">
        <f t="shared" si="523"/>
        <v>1</v>
      </c>
      <c r="AU3019" s="153">
        <f t="shared" si="524"/>
        <v>0</v>
      </c>
      <c r="AV3019" s="153">
        <f t="shared" si="525"/>
        <v>0</v>
      </c>
      <c r="BA3019">
        <f t="shared" si="547"/>
        <v>22</v>
      </c>
    </row>
    <row r="3020" spans="2:53" x14ac:dyDescent="0.25">
      <c r="B3020" s="155">
        <f t="shared" si="540"/>
        <v>45739.999305555553</v>
      </c>
      <c r="C3020" s="155">
        <f t="shared" si="528"/>
        <v>45739.999305555553</v>
      </c>
      <c r="D3020" s="152">
        <f t="shared" si="531"/>
        <v>9.2479999999999993</v>
      </c>
      <c r="E3020" s="152"/>
      <c r="F3020" s="152"/>
      <c r="G3020" s="152"/>
      <c r="H3020" s="152" t="e">
        <f t="shared" si="532"/>
        <v>#N/A</v>
      </c>
      <c r="I3020" s="152"/>
      <c r="J3020" s="152" t="e">
        <f t="shared" si="533"/>
        <v>#N/A</v>
      </c>
      <c r="K3020" s="152"/>
      <c r="L3020" s="152"/>
      <c r="M3020" s="152"/>
      <c r="N3020" s="152"/>
      <c r="O3020" s="152"/>
      <c r="P3020" s="152"/>
      <c r="Q3020" s="152"/>
      <c r="R3020" s="152"/>
      <c r="S3020" s="152"/>
      <c r="T3020" s="153" cm="1">
        <f t="array" ref="T3020">MATCH(1,(TDU_Info!$C$5:$C$111=$T$6)*(TDU_Info!$B$5:$B$111&lt;=$B3020),0)</f>
        <v>77</v>
      </c>
      <c r="U3020" s="152">
        <f>100*(INDEX(TDU_Info!$E$5:$E$111,$T3020)/T$11+INDEX(TDU_Info!$F$5:$F$111,$T3020))</f>
        <v>5.2144000000000004</v>
      </c>
      <c r="V3020" s="152">
        <v>4.9409999999999998</v>
      </c>
      <c r="W3020" s="152">
        <v>11.15</v>
      </c>
      <c r="X3020" s="152">
        <v>9.3740000000000006</v>
      </c>
      <c r="Y3020" s="152">
        <v>9.0180000000000007</v>
      </c>
      <c r="Z3020" s="152">
        <v>5.1429999999999998</v>
      </c>
      <c r="AA3020" s="152">
        <v>11.348000000000001</v>
      </c>
      <c r="AB3020" s="152">
        <v>9.6669999999999998</v>
      </c>
      <c r="AC3020" s="152">
        <v>8.9670000000000005</v>
      </c>
      <c r="AD3020" s="152">
        <v>4.7699999999999996</v>
      </c>
      <c r="AE3020" s="152">
        <v>11.175000000000001</v>
      </c>
      <c r="AF3020" s="152">
        <v>9.2479999999999993</v>
      </c>
      <c r="AG3020" s="152">
        <v>9.0180000000000007</v>
      </c>
      <c r="AH3020" s="152">
        <v>4.9710000000000001</v>
      </c>
      <c r="AI3020" s="152">
        <v>11.374000000000001</v>
      </c>
      <c r="AJ3020" s="152">
        <v>9.625</v>
      </c>
      <c r="AK3020" s="152">
        <v>8.9670000000000005</v>
      </c>
      <c r="AL3020" s="152" t="e">
        <f t="shared" si="534"/>
        <v>#N/A</v>
      </c>
      <c r="AM3020" s="152" t="e">
        <f t="shared" si="535"/>
        <v>#N/A</v>
      </c>
      <c r="AN3020" s="152" t="e">
        <f>NA()</f>
        <v>#N/A</v>
      </c>
      <c r="AO3020" s="152" t="e">
        <f>NA()</f>
        <v>#N/A</v>
      </c>
      <c r="AP3020" s="152">
        <f t="shared" si="543"/>
        <v>7.065599999999999</v>
      </c>
      <c r="AQ3020" s="152"/>
      <c r="AR3020" s="152"/>
      <c r="AS3020" s="153">
        <f t="shared" si="546"/>
        <v>82</v>
      </c>
      <c r="AT3020" s="153">
        <f t="shared" si="523"/>
        <v>1</v>
      </c>
      <c r="AU3020" s="153">
        <f t="shared" si="524"/>
        <v>0</v>
      </c>
      <c r="AV3020" s="153">
        <f t="shared" si="525"/>
        <v>0</v>
      </c>
      <c r="BA3020">
        <f t="shared" si="547"/>
        <v>23</v>
      </c>
    </row>
    <row r="3021" spans="2:53" x14ac:dyDescent="0.25">
      <c r="B3021" s="155">
        <f t="shared" si="540"/>
        <v>45740.999305555553</v>
      </c>
      <c r="C3021" s="155">
        <f t="shared" si="528"/>
        <v>45740.999305555553</v>
      </c>
      <c r="D3021" s="152">
        <f t="shared" si="531"/>
        <v>9.2479999999999993</v>
      </c>
      <c r="E3021" s="152"/>
      <c r="F3021" s="152"/>
      <c r="G3021" s="152"/>
      <c r="H3021" s="152" t="e">
        <f t="shared" si="532"/>
        <v>#N/A</v>
      </c>
      <c r="I3021" s="152"/>
      <c r="J3021" s="152" t="e">
        <f t="shared" si="533"/>
        <v>#N/A</v>
      </c>
      <c r="K3021" s="152"/>
      <c r="L3021" s="152"/>
      <c r="M3021" s="152"/>
      <c r="N3021" s="152"/>
      <c r="O3021" s="152"/>
      <c r="P3021" s="152"/>
      <c r="Q3021" s="152"/>
      <c r="R3021" s="152"/>
      <c r="S3021" s="152"/>
      <c r="T3021" s="153" cm="1">
        <f t="array" ref="T3021">MATCH(1,(TDU_Info!$C$5:$C$111=$T$6)*(TDU_Info!$B$5:$B$111&lt;=$B3021),0)</f>
        <v>77</v>
      </c>
      <c r="U3021" s="152">
        <f>100*(INDEX(TDU_Info!$E$5:$E$111,$T3021)/T$11+INDEX(TDU_Info!$F$5:$F$111,$T3021))</f>
        <v>5.2144000000000004</v>
      </c>
      <c r="V3021" s="152">
        <v>4.9409999999999998</v>
      </c>
      <c r="W3021" s="152">
        <v>11.15</v>
      </c>
      <c r="X3021" s="152">
        <v>9.3740000000000006</v>
      </c>
      <c r="Y3021" s="152">
        <v>9.0180000000000007</v>
      </c>
      <c r="Z3021" s="152">
        <v>5.1429999999999998</v>
      </c>
      <c r="AA3021" s="152">
        <v>11.348000000000001</v>
      </c>
      <c r="AB3021" s="152">
        <v>9.6669999999999998</v>
      </c>
      <c r="AC3021" s="152">
        <v>8.9670000000000005</v>
      </c>
      <c r="AD3021" s="152">
        <v>4.7699999999999996</v>
      </c>
      <c r="AE3021" s="152">
        <v>11.175000000000001</v>
      </c>
      <c r="AF3021" s="152">
        <v>9.2479999999999993</v>
      </c>
      <c r="AG3021" s="152">
        <v>9.0180000000000007</v>
      </c>
      <c r="AH3021" s="152">
        <v>4.9710000000000001</v>
      </c>
      <c r="AI3021" s="152">
        <v>11.374000000000001</v>
      </c>
      <c r="AJ3021" s="152">
        <v>9.625</v>
      </c>
      <c r="AK3021" s="152">
        <v>8.9670000000000005</v>
      </c>
      <c r="AL3021" s="152" t="e">
        <f t="shared" si="534"/>
        <v>#N/A</v>
      </c>
      <c r="AM3021" s="152" t="e">
        <f t="shared" si="535"/>
        <v>#N/A</v>
      </c>
      <c r="AN3021" s="152" t="e">
        <f>NA()</f>
        <v>#N/A</v>
      </c>
      <c r="AO3021" s="152" t="e">
        <f>NA()</f>
        <v>#N/A</v>
      </c>
      <c r="AP3021" s="152">
        <f t="shared" si="543"/>
        <v>7.065599999999999</v>
      </c>
      <c r="AQ3021" s="152"/>
      <c r="AR3021" s="152"/>
      <c r="AS3021" s="153">
        <f t="shared" si="546"/>
        <v>83</v>
      </c>
      <c r="AT3021" s="153">
        <f t="shared" si="523"/>
        <v>1</v>
      </c>
      <c r="AU3021" s="153">
        <f t="shared" si="524"/>
        <v>0</v>
      </c>
      <c r="AV3021" s="153">
        <f t="shared" si="525"/>
        <v>0</v>
      </c>
      <c r="BA3021">
        <f t="shared" si="547"/>
        <v>24</v>
      </c>
    </row>
    <row r="3022" spans="2:53" x14ac:dyDescent="0.25">
      <c r="B3022" s="155">
        <f t="shared" si="540"/>
        <v>45741.999305555553</v>
      </c>
      <c r="C3022" s="155">
        <f t="shared" si="528"/>
        <v>45741.999305555553</v>
      </c>
      <c r="D3022" s="152">
        <f t="shared" si="531"/>
        <v>9.2479999999999993</v>
      </c>
      <c r="E3022" s="152"/>
      <c r="F3022" s="152"/>
      <c r="G3022" s="152"/>
      <c r="H3022" s="152" t="e">
        <f t="shared" si="532"/>
        <v>#N/A</v>
      </c>
      <c r="I3022" s="152"/>
      <c r="J3022" s="152" t="e">
        <f t="shared" si="533"/>
        <v>#N/A</v>
      </c>
      <c r="K3022" s="152"/>
      <c r="L3022" s="152"/>
      <c r="M3022" s="152"/>
      <c r="N3022" s="152"/>
      <c r="O3022" s="152"/>
      <c r="P3022" s="152"/>
      <c r="Q3022" s="152"/>
      <c r="R3022" s="152"/>
      <c r="S3022" s="152"/>
      <c r="T3022" s="153" cm="1">
        <f t="array" ref="T3022">MATCH(1,(TDU_Info!$C$5:$C$111=$T$6)*(TDU_Info!$B$5:$B$111&lt;=$B3022),0)</f>
        <v>77</v>
      </c>
      <c r="U3022" s="152">
        <f>100*(INDEX(TDU_Info!$E$5:$E$111,$T3022)/T$11+INDEX(TDU_Info!$F$5:$F$111,$T3022))</f>
        <v>5.2144000000000004</v>
      </c>
      <c r="V3022" s="152">
        <v>5.141</v>
      </c>
      <c r="W3022" s="152">
        <v>11.15</v>
      </c>
      <c r="X3022" s="152">
        <v>9.25</v>
      </c>
      <c r="Y3022" s="152">
        <v>8.75</v>
      </c>
      <c r="Z3022" s="152">
        <v>5.5590000000000002</v>
      </c>
      <c r="AA3022" s="152">
        <v>11.348000000000001</v>
      </c>
      <c r="AB3022" s="152">
        <v>9.4</v>
      </c>
      <c r="AC3022" s="152">
        <v>8.8000000000000007</v>
      </c>
      <c r="AD3022" s="152">
        <v>4.9379999999999997</v>
      </c>
      <c r="AE3022" s="152">
        <v>11.175000000000001</v>
      </c>
      <c r="AF3022" s="152">
        <v>9.2479999999999993</v>
      </c>
      <c r="AG3022" s="152">
        <v>8.75</v>
      </c>
      <c r="AH3022" s="152">
        <v>5.3879999999999999</v>
      </c>
      <c r="AI3022" s="152">
        <v>11.374000000000001</v>
      </c>
      <c r="AJ3022" s="152">
        <v>9.4</v>
      </c>
      <c r="AK3022" s="152">
        <v>8.8000000000000007</v>
      </c>
      <c r="AL3022" s="152" t="e">
        <f t="shared" si="534"/>
        <v>#N/A</v>
      </c>
      <c r="AM3022" s="152" t="e">
        <f t="shared" si="535"/>
        <v>#N/A</v>
      </c>
      <c r="AN3022" s="152" t="e">
        <f>NA()</f>
        <v>#N/A</v>
      </c>
      <c r="AO3022" s="152" t="e">
        <f>NA()</f>
        <v>#N/A</v>
      </c>
      <c r="AP3022" s="152">
        <f t="shared" si="543"/>
        <v>7.065599999999999</v>
      </c>
      <c r="AQ3022" s="152"/>
      <c r="AR3022" s="152"/>
      <c r="AS3022" s="153">
        <f t="shared" si="546"/>
        <v>84</v>
      </c>
      <c r="AT3022" s="153">
        <f t="shared" si="523"/>
        <v>1</v>
      </c>
      <c r="AU3022" s="153">
        <f t="shared" si="524"/>
        <v>0</v>
      </c>
      <c r="AV3022" s="153">
        <f t="shared" si="525"/>
        <v>0</v>
      </c>
      <c r="BA3022">
        <f t="shared" si="547"/>
        <v>25</v>
      </c>
    </row>
    <row r="3023" spans="2:53" x14ac:dyDescent="0.25">
      <c r="B3023" s="155">
        <f t="shared" si="540"/>
        <v>45742.999305555553</v>
      </c>
      <c r="C3023" s="155">
        <f t="shared" si="528"/>
        <v>45742.999305555553</v>
      </c>
      <c r="D3023" s="152">
        <f t="shared" si="531"/>
        <v>9.2479999999999993</v>
      </c>
      <c r="E3023" s="152"/>
      <c r="F3023" s="152"/>
      <c r="G3023" s="152"/>
      <c r="H3023" s="152" t="e">
        <f t="shared" si="532"/>
        <v>#N/A</v>
      </c>
      <c r="I3023" s="152"/>
      <c r="J3023" s="152" t="e">
        <f t="shared" si="533"/>
        <v>#N/A</v>
      </c>
      <c r="K3023" s="152"/>
      <c r="L3023" s="152"/>
      <c r="M3023" s="152"/>
      <c r="N3023" s="152"/>
      <c r="O3023" s="152"/>
      <c r="P3023" s="152"/>
      <c r="Q3023" s="152"/>
      <c r="R3023" s="152"/>
      <c r="S3023" s="152"/>
      <c r="T3023" s="153" cm="1">
        <f t="array" ref="T3023">MATCH(1,(TDU_Info!$C$5:$C$111=$T$6)*(TDU_Info!$B$5:$B$111&lt;=$B3023),0)</f>
        <v>77</v>
      </c>
      <c r="U3023" s="152">
        <f>100*(INDEX(TDU_Info!$E$5:$E$111,$T3023)/T$11+INDEX(TDU_Info!$F$5:$F$111,$T3023))</f>
        <v>5.2144000000000004</v>
      </c>
      <c r="V3023" s="152">
        <v>5.141</v>
      </c>
      <c r="W3023" s="152">
        <v>11.15</v>
      </c>
      <c r="X3023" s="152">
        <v>9.25</v>
      </c>
      <c r="Y3023" s="152">
        <v>8.75</v>
      </c>
      <c r="Z3023" s="152">
        <v>5.5590000000000002</v>
      </c>
      <c r="AA3023" s="152">
        <v>11.348000000000001</v>
      </c>
      <c r="AB3023" s="152">
        <v>9.4</v>
      </c>
      <c r="AC3023" s="152">
        <v>8.8000000000000007</v>
      </c>
      <c r="AD3023" s="152">
        <v>4.9379999999999997</v>
      </c>
      <c r="AE3023" s="152">
        <v>11.175000000000001</v>
      </c>
      <c r="AF3023" s="152">
        <v>9.2479999999999993</v>
      </c>
      <c r="AG3023" s="152">
        <v>8.75</v>
      </c>
      <c r="AH3023" s="152">
        <v>5.3879999999999999</v>
      </c>
      <c r="AI3023" s="152">
        <v>11.374000000000001</v>
      </c>
      <c r="AJ3023" s="152">
        <v>9.4</v>
      </c>
      <c r="AK3023" s="152">
        <v>8.8000000000000007</v>
      </c>
      <c r="AL3023" s="152" t="e">
        <f t="shared" si="534"/>
        <v>#N/A</v>
      </c>
      <c r="AM3023" s="152" t="e">
        <f t="shared" si="535"/>
        <v>#N/A</v>
      </c>
      <c r="AN3023" s="152" t="e">
        <f>NA()</f>
        <v>#N/A</v>
      </c>
      <c r="AO3023" s="152" t="e">
        <f>NA()</f>
        <v>#N/A</v>
      </c>
      <c r="AP3023" s="152">
        <f t="shared" si="543"/>
        <v>7.065599999999999</v>
      </c>
      <c r="AQ3023" s="152"/>
      <c r="AR3023" s="152"/>
      <c r="AS3023" s="153">
        <f t="shared" si="546"/>
        <v>85</v>
      </c>
      <c r="AT3023" s="153">
        <f t="shared" si="523"/>
        <v>1</v>
      </c>
      <c r="AU3023" s="153">
        <f t="shared" si="524"/>
        <v>0</v>
      </c>
      <c r="AV3023" s="153">
        <f t="shared" si="525"/>
        <v>0</v>
      </c>
      <c r="BA3023">
        <f t="shared" si="547"/>
        <v>26</v>
      </c>
    </row>
    <row r="3024" spans="2:53" x14ac:dyDescent="0.25">
      <c r="B3024" s="155">
        <f t="shared" si="540"/>
        <v>45743.999305555553</v>
      </c>
      <c r="C3024" s="155">
        <f t="shared" si="528"/>
        <v>45743.999305555553</v>
      </c>
      <c r="D3024" s="152">
        <f t="shared" si="531"/>
        <v>8.9760000000000009</v>
      </c>
      <c r="E3024" s="152"/>
      <c r="F3024" s="152"/>
      <c r="G3024" s="152"/>
      <c r="H3024" s="152" t="e">
        <f t="shared" si="532"/>
        <v>#N/A</v>
      </c>
      <c r="I3024" s="152"/>
      <c r="J3024" s="152" t="e">
        <f t="shared" si="533"/>
        <v>#N/A</v>
      </c>
      <c r="K3024" s="152"/>
      <c r="L3024" s="152"/>
      <c r="M3024" s="152"/>
      <c r="N3024" s="152"/>
      <c r="O3024" s="152"/>
      <c r="P3024" s="152"/>
      <c r="Q3024" s="152"/>
      <c r="R3024" s="152"/>
      <c r="S3024" s="152"/>
      <c r="T3024" s="153" cm="1">
        <f t="array" ref="T3024">MATCH(1,(TDU_Info!$C$5:$C$111=$T$6)*(TDU_Info!$B$5:$B$111&lt;=$B3024),0)</f>
        <v>77</v>
      </c>
      <c r="U3024" s="152">
        <f>100*(INDEX(TDU_Info!$E$5:$E$111,$T3024)/T$11+INDEX(TDU_Info!$F$5:$F$111,$T3024))</f>
        <v>5.2144000000000004</v>
      </c>
      <c r="V3024" s="152">
        <v>5.141</v>
      </c>
      <c r="W3024" s="152">
        <v>11.15</v>
      </c>
      <c r="X3024" s="152">
        <v>9.0180000000000007</v>
      </c>
      <c r="Y3024" s="152">
        <v>8.65</v>
      </c>
      <c r="Z3024" s="152">
        <v>5.5590000000000002</v>
      </c>
      <c r="AA3024" s="152">
        <v>11.348000000000001</v>
      </c>
      <c r="AB3024" s="152">
        <v>9.3670000000000009</v>
      </c>
      <c r="AC3024" s="152">
        <v>8.6669999999999998</v>
      </c>
      <c r="AD3024" s="152">
        <v>4.9379999999999997</v>
      </c>
      <c r="AE3024" s="152">
        <v>11.175000000000001</v>
      </c>
      <c r="AF3024" s="152">
        <v>8.9760000000000009</v>
      </c>
      <c r="AG3024" s="152">
        <v>8.65</v>
      </c>
      <c r="AH3024" s="152">
        <v>5.3879999999999999</v>
      </c>
      <c r="AI3024" s="152">
        <v>11.374000000000001</v>
      </c>
      <c r="AJ3024" s="152">
        <v>9.3000000000000007</v>
      </c>
      <c r="AK3024" s="152">
        <v>8.6669999999999998</v>
      </c>
      <c r="AL3024" s="152" t="e">
        <f t="shared" si="534"/>
        <v>#N/A</v>
      </c>
      <c r="AM3024" s="152" t="e">
        <f t="shared" si="535"/>
        <v>#N/A</v>
      </c>
      <c r="AN3024" s="152" t="e">
        <f>NA()</f>
        <v>#N/A</v>
      </c>
      <c r="AO3024" s="152" t="e">
        <f>NA()</f>
        <v>#N/A</v>
      </c>
      <c r="AP3024" s="152">
        <f t="shared" si="543"/>
        <v>7.065599999999999</v>
      </c>
      <c r="AQ3024" s="152"/>
      <c r="AR3024" s="152"/>
      <c r="AS3024" s="153">
        <f t="shared" si="546"/>
        <v>86</v>
      </c>
      <c r="AT3024" s="153">
        <f t="shared" si="523"/>
        <v>1</v>
      </c>
      <c r="AU3024" s="153">
        <f t="shared" si="524"/>
        <v>0</v>
      </c>
      <c r="AV3024" s="153">
        <f t="shared" si="525"/>
        <v>0</v>
      </c>
      <c r="BA3024">
        <f t="shared" si="547"/>
        <v>27</v>
      </c>
    </row>
    <row r="3025" spans="2:53" x14ac:dyDescent="0.25">
      <c r="B3025" s="155">
        <f t="shared" si="540"/>
        <v>45744.999305555553</v>
      </c>
      <c r="C3025" s="155">
        <f t="shared" si="528"/>
        <v>45744.999305555553</v>
      </c>
      <c r="D3025" s="152">
        <f t="shared" si="531"/>
        <v>8.9760000000000009</v>
      </c>
      <c r="E3025" s="152"/>
      <c r="F3025" s="152"/>
      <c r="G3025" s="152"/>
      <c r="H3025" s="152" t="e">
        <f t="shared" si="532"/>
        <v>#N/A</v>
      </c>
      <c r="I3025" s="152"/>
      <c r="J3025" s="152" t="e">
        <f t="shared" si="533"/>
        <v>#N/A</v>
      </c>
      <c r="K3025" s="152"/>
      <c r="L3025" s="152"/>
      <c r="M3025" s="152"/>
      <c r="N3025" s="152"/>
      <c r="O3025" s="152"/>
      <c r="P3025" s="152"/>
      <c r="Q3025" s="152"/>
      <c r="R3025" s="152"/>
      <c r="S3025" s="152"/>
      <c r="T3025" s="153" cm="1">
        <f t="array" ref="T3025">MATCH(1,(TDU_Info!$C$5:$C$111=$T$6)*(TDU_Info!$B$5:$B$111&lt;=$B3025),0)</f>
        <v>77</v>
      </c>
      <c r="U3025" s="152">
        <f>100*(INDEX(TDU_Info!$E$5:$E$111,$T3025)/T$11+INDEX(TDU_Info!$F$5:$F$111,$T3025))</f>
        <v>5.2144000000000004</v>
      </c>
      <c r="V3025" s="152">
        <v>5.141</v>
      </c>
      <c r="W3025" s="152">
        <v>11.15</v>
      </c>
      <c r="X3025" s="152">
        <v>9.0180000000000007</v>
      </c>
      <c r="Y3025" s="152">
        <v>8.65</v>
      </c>
      <c r="Z3025" s="152">
        <v>5.5590000000000002</v>
      </c>
      <c r="AA3025" s="152">
        <v>11.348000000000001</v>
      </c>
      <c r="AB3025" s="152">
        <v>9.3670000000000009</v>
      </c>
      <c r="AC3025" s="152">
        <v>8.6669999999999998</v>
      </c>
      <c r="AD3025" s="152">
        <v>4.9379999999999997</v>
      </c>
      <c r="AE3025" s="152">
        <v>11.175000000000001</v>
      </c>
      <c r="AF3025" s="152">
        <v>8.9760000000000009</v>
      </c>
      <c r="AG3025" s="152">
        <v>8.65</v>
      </c>
      <c r="AH3025" s="152">
        <v>5.3879999999999999</v>
      </c>
      <c r="AI3025" s="152">
        <v>11.374000000000001</v>
      </c>
      <c r="AJ3025" s="152">
        <v>9.3000000000000007</v>
      </c>
      <c r="AK3025" s="152">
        <v>8.6669999999999998</v>
      </c>
      <c r="AL3025" s="152" t="e">
        <f t="shared" si="534"/>
        <v>#N/A</v>
      </c>
      <c r="AM3025" s="152" t="e">
        <f t="shared" si="535"/>
        <v>#N/A</v>
      </c>
      <c r="AN3025" s="152" t="e">
        <f>NA()</f>
        <v>#N/A</v>
      </c>
      <c r="AO3025" s="152" t="e">
        <f>NA()</f>
        <v>#N/A</v>
      </c>
      <c r="AP3025" s="152">
        <f t="shared" si="543"/>
        <v>7.065599999999999</v>
      </c>
      <c r="AQ3025" s="152"/>
      <c r="AR3025" s="152"/>
      <c r="AS3025" s="153">
        <f t="shared" si="546"/>
        <v>87</v>
      </c>
      <c r="AT3025" s="153">
        <f t="shared" si="523"/>
        <v>1</v>
      </c>
      <c r="AU3025" s="153">
        <f t="shared" si="524"/>
        <v>0</v>
      </c>
      <c r="AV3025" s="153">
        <f t="shared" si="525"/>
        <v>0</v>
      </c>
      <c r="BA3025">
        <f t="shared" si="547"/>
        <v>28</v>
      </c>
    </row>
    <row r="3026" spans="2:53" x14ac:dyDescent="0.25">
      <c r="B3026" s="155">
        <f t="shared" si="540"/>
        <v>45745.999305555553</v>
      </c>
      <c r="C3026" s="155">
        <f t="shared" si="528"/>
        <v>45745.999305555553</v>
      </c>
      <c r="D3026" s="152">
        <f t="shared" si="531"/>
        <v>8.9760000000000009</v>
      </c>
      <c r="E3026" s="152"/>
      <c r="F3026" s="152"/>
      <c r="G3026" s="152"/>
      <c r="H3026" s="152" t="e">
        <f t="shared" si="532"/>
        <v>#N/A</v>
      </c>
      <c r="I3026" s="152"/>
      <c r="J3026" s="152" t="e">
        <f t="shared" si="533"/>
        <v>#N/A</v>
      </c>
      <c r="K3026" s="152"/>
      <c r="L3026" s="152"/>
      <c r="M3026" s="152"/>
      <c r="N3026" s="152"/>
      <c r="O3026" s="152"/>
      <c r="P3026" s="152"/>
      <c r="Q3026" s="152"/>
      <c r="R3026" s="152"/>
      <c r="S3026" s="152"/>
      <c r="T3026" s="153" cm="1">
        <f t="array" ref="T3026">MATCH(1,(TDU_Info!$C$5:$C$111=$T$6)*(TDU_Info!$B$5:$B$111&lt;=$B3026),0)</f>
        <v>77</v>
      </c>
      <c r="U3026" s="152">
        <f>100*(INDEX(TDU_Info!$E$5:$E$111,$T3026)/T$11+INDEX(TDU_Info!$F$5:$F$111,$T3026))</f>
        <v>5.2144000000000004</v>
      </c>
      <c r="V3026" s="152">
        <v>5.141</v>
      </c>
      <c r="W3026" s="152">
        <v>11.15</v>
      </c>
      <c r="X3026" s="152">
        <v>9.0180000000000007</v>
      </c>
      <c r="Y3026" s="152">
        <v>8.65</v>
      </c>
      <c r="Z3026" s="152">
        <v>5.5590000000000002</v>
      </c>
      <c r="AA3026" s="152">
        <v>11.348000000000001</v>
      </c>
      <c r="AB3026" s="152">
        <v>9.36</v>
      </c>
      <c r="AC3026" s="152">
        <v>8.6669999999999998</v>
      </c>
      <c r="AD3026" s="152">
        <v>4.9379999999999997</v>
      </c>
      <c r="AE3026" s="152">
        <v>11.175000000000001</v>
      </c>
      <c r="AF3026" s="152">
        <v>8.9760000000000009</v>
      </c>
      <c r="AG3026" s="152">
        <v>8.65</v>
      </c>
      <c r="AH3026" s="152">
        <v>5.3879999999999999</v>
      </c>
      <c r="AI3026" s="152">
        <v>11.374000000000001</v>
      </c>
      <c r="AJ3026" s="152">
        <v>9.3000000000000007</v>
      </c>
      <c r="AK3026" s="152">
        <v>8.6669999999999998</v>
      </c>
      <c r="AL3026" s="152" t="e">
        <f t="shared" si="534"/>
        <v>#N/A</v>
      </c>
      <c r="AM3026" s="152" t="e">
        <f t="shared" si="535"/>
        <v>#N/A</v>
      </c>
      <c r="AN3026" s="152" t="e">
        <f>NA()</f>
        <v>#N/A</v>
      </c>
      <c r="AO3026" s="152" t="e">
        <f>NA()</f>
        <v>#N/A</v>
      </c>
      <c r="AP3026" s="152">
        <f t="shared" si="543"/>
        <v>7.065599999999999</v>
      </c>
      <c r="AQ3026" s="152"/>
      <c r="AR3026" s="152"/>
      <c r="AS3026" s="153">
        <f t="shared" si="546"/>
        <v>88</v>
      </c>
      <c r="AT3026" s="153">
        <f t="shared" si="523"/>
        <v>1</v>
      </c>
      <c r="AU3026" s="153">
        <f t="shared" si="524"/>
        <v>0</v>
      </c>
      <c r="AV3026" s="153">
        <f t="shared" si="525"/>
        <v>0</v>
      </c>
      <c r="BA3026">
        <f t="shared" si="547"/>
        <v>29</v>
      </c>
    </row>
    <row r="3027" spans="2:53" x14ac:dyDescent="0.25">
      <c r="B3027" s="155">
        <f t="shared" si="540"/>
        <v>45746.999305555553</v>
      </c>
      <c r="C3027" s="155">
        <f t="shared" si="528"/>
        <v>45746.999305555553</v>
      </c>
      <c r="D3027" s="152">
        <f t="shared" si="531"/>
        <v>8.9760000000000009</v>
      </c>
      <c r="E3027" s="152"/>
      <c r="F3027" s="152"/>
      <c r="G3027" s="152"/>
      <c r="H3027" s="152" t="e">
        <f t="shared" si="532"/>
        <v>#N/A</v>
      </c>
      <c r="I3027" s="152"/>
      <c r="J3027" s="152" t="e">
        <f t="shared" si="533"/>
        <v>#N/A</v>
      </c>
      <c r="K3027" s="152"/>
      <c r="L3027" s="152"/>
      <c r="M3027" s="152"/>
      <c r="N3027" s="152"/>
      <c r="O3027" s="152"/>
      <c r="P3027" s="152"/>
      <c r="Q3027" s="152"/>
      <c r="R3027" s="152"/>
      <c r="S3027" s="152"/>
      <c r="T3027" s="153" cm="1">
        <f t="array" ref="T3027">MATCH(1,(TDU_Info!$C$5:$C$111=$T$6)*(TDU_Info!$B$5:$B$111&lt;=$B3027),0)</f>
        <v>77</v>
      </c>
      <c r="U3027" s="152">
        <f>100*(INDEX(TDU_Info!$E$5:$E$111,$T3027)/T$11+INDEX(TDU_Info!$F$5:$F$111,$T3027))</f>
        <v>5.2144000000000004</v>
      </c>
      <c r="V3027" s="152">
        <v>5.141</v>
      </c>
      <c r="W3027" s="152">
        <v>11.15</v>
      </c>
      <c r="X3027" s="152">
        <v>9.0180000000000007</v>
      </c>
      <c r="Y3027" s="152">
        <v>8.65</v>
      </c>
      <c r="Z3027" s="152">
        <v>5.5590000000000002</v>
      </c>
      <c r="AA3027" s="152">
        <v>11.348000000000001</v>
      </c>
      <c r="AB3027" s="152">
        <v>9.36</v>
      </c>
      <c r="AC3027" s="152">
        <v>8.6669999999999998</v>
      </c>
      <c r="AD3027" s="152">
        <v>4.9379999999999997</v>
      </c>
      <c r="AE3027" s="152">
        <v>11.175000000000001</v>
      </c>
      <c r="AF3027" s="152">
        <v>8.9760000000000009</v>
      </c>
      <c r="AG3027" s="152">
        <v>8.65</v>
      </c>
      <c r="AH3027" s="152">
        <v>5.3879999999999999</v>
      </c>
      <c r="AI3027" s="152">
        <v>11.374000000000001</v>
      </c>
      <c r="AJ3027" s="152">
        <v>9.3000000000000007</v>
      </c>
      <c r="AK3027" s="152">
        <v>8.6669999999999998</v>
      </c>
      <c r="AL3027" s="152" t="e">
        <f t="shared" si="534"/>
        <v>#N/A</v>
      </c>
      <c r="AM3027" s="152" t="e">
        <f t="shared" si="535"/>
        <v>#N/A</v>
      </c>
      <c r="AN3027" s="152" t="e">
        <f>NA()</f>
        <v>#N/A</v>
      </c>
      <c r="AO3027" s="152" t="e">
        <f>NA()</f>
        <v>#N/A</v>
      </c>
      <c r="AP3027" s="152">
        <f t="shared" si="543"/>
        <v>7.065599999999999</v>
      </c>
      <c r="AQ3027" s="152"/>
      <c r="AR3027" s="152"/>
      <c r="AS3027" s="153">
        <f t="shared" si="546"/>
        <v>89</v>
      </c>
      <c r="AT3027" s="153">
        <f t="shared" si="523"/>
        <v>1</v>
      </c>
      <c r="AU3027" s="153">
        <f t="shared" si="524"/>
        <v>0</v>
      </c>
      <c r="AV3027" s="153">
        <f t="shared" si="525"/>
        <v>0</v>
      </c>
      <c r="BA3027">
        <f t="shared" si="547"/>
        <v>30</v>
      </c>
    </row>
    <row r="3028" spans="2:53" x14ac:dyDescent="0.25">
      <c r="B3028" s="155">
        <f t="shared" si="540"/>
        <v>45747.999305555553</v>
      </c>
      <c r="C3028" s="155">
        <f t="shared" si="528"/>
        <v>45747.999305555553</v>
      </c>
      <c r="D3028" s="152">
        <f t="shared" si="531"/>
        <v>8.85</v>
      </c>
      <c r="E3028" s="152"/>
      <c r="F3028" s="152"/>
      <c r="G3028" s="152"/>
      <c r="H3028" s="152" t="e">
        <f t="shared" si="532"/>
        <v>#N/A</v>
      </c>
      <c r="I3028" s="152"/>
      <c r="J3028" s="152" t="e">
        <f t="shared" si="533"/>
        <v>#N/A</v>
      </c>
      <c r="K3028" s="152"/>
      <c r="L3028" s="152"/>
      <c r="M3028" s="152"/>
      <c r="N3028" s="152"/>
      <c r="O3028" s="152"/>
      <c r="P3028" s="152"/>
      <c r="Q3028" s="152"/>
      <c r="R3028" s="152"/>
      <c r="S3028" s="152"/>
      <c r="T3028" s="153" cm="1">
        <f t="array" ref="T3028">MATCH(1,(TDU_Info!$C$5:$C$111=$T$6)*(TDU_Info!$B$5:$B$111&lt;=$B3028),0)</f>
        <v>77</v>
      </c>
      <c r="U3028" s="152">
        <f>100*(INDEX(TDU_Info!$E$5:$E$111,$T3028)/T$11+INDEX(TDU_Info!$F$5:$F$111,$T3028))</f>
        <v>5.2144000000000004</v>
      </c>
      <c r="V3028" s="152">
        <v>5.141</v>
      </c>
      <c r="W3028" s="152">
        <v>11.15</v>
      </c>
      <c r="X3028" s="152">
        <v>8.9179999999999993</v>
      </c>
      <c r="Y3028" s="152">
        <v>8.65</v>
      </c>
      <c r="Z3028" s="152">
        <v>5.5590000000000002</v>
      </c>
      <c r="AA3028" s="152">
        <v>11.348000000000001</v>
      </c>
      <c r="AB3028" s="152">
        <v>9.2669999999999995</v>
      </c>
      <c r="AC3028" s="152">
        <v>8.6</v>
      </c>
      <c r="AD3028" s="152">
        <v>4.9379999999999997</v>
      </c>
      <c r="AE3028" s="152">
        <v>11.175000000000001</v>
      </c>
      <c r="AF3028" s="152">
        <v>8.85</v>
      </c>
      <c r="AG3028" s="152">
        <v>8.65</v>
      </c>
      <c r="AH3028" s="152">
        <v>5.3879999999999999</v>
      </c>
      <c r="AI3028" s="152">
        <v>11.374000000000001</v>
      </c>
      <c r="AJ3028" s="152">
        <v>9.1999999999999993</v>
      </c>
      <c r="AK3028" s="152">
        <v>8.6</v>
      </c>
      <c r="AL3028" s="152" t="e">
        <f t="shared" si="534"/>
        <v>#N/A</v>
      </c>
      <c r="AM3028" s="152" t="e">
        <f t="shared" si="535"/>
        <v>#N/A</v>
      </c>
      <c r="AN3028" s="152" t="e">
        <f>NA()</f>
        <v>#N/A</v>
      </c>
      <c r="AO3028" s="152" t="e">
        <f>NA()</f>
        <v>#N/A</v>
      </c>
      <c r="AP3028" s="152">
        <f t="shared" si="543"/>
        <v>7.065599999999999</v>
      </c>
      <c r="AQ3028" s="152"/>
      <c r="AR3028" s="152"/>
      <c r="AS3028" s="153">
        <f t="shared" si="546"/>
        <v>90</v>
      </c>
      <c r="AT3028" s="153">
        <f t="shared" si="523"/>
        <v>1</v>
      </c>
      <c r="AU3028" s="153">
        <f t="shared" si="524"/>
        <v>0</v>
      </c>
      <c r="AV3028" s="153">
        <f t="shared" si="525"/>
        <v>0</v>
      </c>
      <c r="BA3028">
        <f t="shared" si="547"/>
        <v>31</v>
      </c>
    </row>
    <row r="3029" spans="2:53" x14ac:dyDescent="0.25">
      <c r="B3029" s="155">
        <f t="shared" si="540"/>
        <v>45748.999305555553</v>
      </c>
      <c r="C3029" s="155">
        <f t="shared" si="528"/>
        <v>45748.999305555553</v>
      </c>
      <c r="D3029" s="152">
        <f t="shared" si="531"/>
        <v>8.85</v>
      </c>
      <c r="E3029" s="152"/>
      <c r="F3029" s="152"/>
      <c r="G3029" s="152"/>
      <c r="H3029" s="152" t="e">
        <f t="shared" si="532"/>
        <v>#N/A</v>
      </c>
      <c r="I3029" s="152"/>
      <c r="J3029" s="152" t="e">
        <f t="shared" si="533"/>
        <v>#N/A</v>
      </c>
      <c r="K3029" s="152"/>
      <c r="L3029" s="152"/>
      <c r="M3029" s="152"/>
      <c r="N3029" s="152"/>
      <c r="O3029" s="152"/>
      <c r="P3029" s="152"/>
      <c r="Q3029" s="152"/>
      <c r="R3029" s="152"/>
      <c r="S3029" s="152"/>
      <c r="T3029" s="153" cm="1">
        <f t="array" ref="T3029">MATCH(1,(TDU_Info!$C$5:$C$111=$T$6)*(TDU_Info!$B$5:$B$111&lt;=$B3029),0)</f>
        <v>77</v>
      </c>
      <c r="U3029" s="152">
        <f>100*(INDEX(TDU_Info!$E$5:$E$111,$T3029)/T$11+INDEX(TDU_Info!$F$5:$F$111,$T3029))</f>
        <v>5.2144000000000004</v>
      </c>
      <c r="V3029" s="152">
        <v>5.157</v>
      </c>
      <c r="W3029" s="152">
        <v>11.15</v>
      </c>
      <c r="X3029" s="152">
        <v>8.92</v>
      </c>
      <c r="Y3029" s="152">
        <v>8.65</v>
      </c>
      <c r="Z3029" s="152">
        <v>5.5590000000000002</v>
      </c>
      <c r="AA3029" s="152">
        <v>11.348000000000001</v>
      </c>
      <c r="AB3029" s="152">
        <v>9.26</v>
      </c>
      <c r="AC3029" s="152">
        <v>8.6</v>
      </c>
      <c r="AD3029" s="152">
        <v>4.9379999999999997</v>
      </c>
      <c r="AE3029" s="152">
        <v>11.175000000000001</v>
      </c>
      <c r="AF3029" s="152">
        <v>8.85</v>
      </c>
      <c r="AG3029" s="152">
        <v>8.65</v>
      </c>
      <c r="AH3029" s="152">
        <v>5.3879999999999999</v>
      </c>
      <c r="AI3029" s="152">
        <v>11.374000000000001</v>
      </c>
      <c r="AJ3029" s="152">
        <v>9.1999999999999993</v>
      </c>
      <c r="AK3029" s="152">
        <v>8.6</v>
      </c>
      <c r="AL3029" s="152" t="e">
        <f t="shared" si="534"/>
        <v>#N/A</v>
      </c>
      <c r="AM3029" s="152" t="e">
        <f t="shared" si="535"/>
        <v>#N/A</v>
      </c>
      <c r="AN3029" s="152" t="e">
        <f>NA()</f>
        <v>#N/A</v>
      </c>
      <c r="AO3029" s="152" t="e">
        <f>NA()</f>
        <v>#N/A</v>
      </c>
      <c r="AP3029" s="152" t="e">
        <f t="shared" si="543"/>
        <v>#N/A</v>
      </c>
      <c r="AQ3029" s="152"/>
      <c r="AR3029" s="152"/>
      <c r="AS3029" s="153">
        <f t="shared" ref="AS3029:AS3058" si="548">ROUNDUP(B3029-DATE(YEAR(B3029),1,1),0)</f>
        <v>91</v>
      </c>
      <c r="AT3029" s="153">
        <f t="shared" si="523"/>
        <v>1</v>
      </c>
      <c r="AU3029" s="153">
        <f t="shared" si="524"/>
        <v>0</v>
      </c>
      <c r="AV3029" s="153">
        <f t="shared" si="525"/>
        <v>0</v>
      </c>
      <c r="BA3029">
        <f t="shared" ref="BA3029:BA3058" si="549">DAY(C3029)</f>
        <v>1</v>
      </c>
    </row>
    <row r="3030" spans="2:53" x14ac:dyDescent="0.25">
      <c r="B3030" s="155">
        <f t="shared" si="540"/>
        <v>45749.999305555553</v>
      </c>
      <c r="C3030" s="155">
        <f t="shared" si="528"/>
        <v>45749.999305555553</v>
      </c>
      <c r="D3030" s="152">
        <f t="shared" si="531"/>
        <v>8.85</v>
      </c>
      <c r="E3030" s="152"/>
      <c r="F3030" s="152"/>
      <c r="G3030" s="152"/>
      <c r="H3030" s="152" t="e">
        <f t="shared" si="532"/>
        <v>#N/A</v>
      </c>
      <c r="I3030" s="152"/>
      <c r="J3030" s="152" t="e">
        <f t="shared" si="533"/>
        <v>#N/A</v>
      </c>
      <c r="K3030" s="152"/>
      <c r="L3030" s="152"/>
      <c r="M3030" s="152"/>
      <c r="N3030" s="152"/>
      <c r="O3030" s="152"/>
      <c r="P3030" s="152"/>
      <c r="Q3030" s="152"/>
      <c r="R3030" s="152"/>
      <c r="S3030" s="152"/>
      <c r="T3030" s="153" cm="1">
        <f t="array" ref="T3030">MATCH(1,(TDU_Info!$C$5:$C$111=$T$6)*(TDU_Info!$B$5:$B$111&lt;=$B3030),0)</f>
        <v>77</v>
      </c>
      <c r="U3030" s="152">
        <f>100*(INDEX(TDU_Info!$E$5:$E$111,$T3030)/T$11+INDEX(TDU_Info!$F$5:$F$111,$T3030))</f>
        <v>5.2144000000000004</v>
      </c>
      <c r="V3030" s="152">
        <v>5.157</v>
      </c>
      <c r="W3030" s="152">
        <v>11.15</v>
      </c>
      <c r="X3030" s="152">
        <v>8.9489999999999998</v>
      </c>
      <c r="Y3030" s="152">
        <v>8.65</v>
      </c>
      <c r="Z3030" s="152">
        <v>5.4589999999999996</v>
      </c>
      <c r="AA3030" s="152">
        <v>11.348000000000001</v>
      </c>
      <c r="AB3030" s="152">
        <v>9.2989999999999995</v>
      </c>
      <c r="AC3030" s="152">
        <v>8.6</v>
      </c>
      <c r="AD3030" s="152">
        <v>4.9379999999999997</v>
      </c>
      <c r="AE3030" s="152">
        <v>11.175000000000001</v>
      </c>
      <c r="AF3030" s="152">
        <v>8.85</v>
      </c>
      <c r="AG3030" s="152">
        <v>8.65</v>
      </c>
      <c r="AH3030" s="152">
        <v>5.3879999999999999</v>
      </c>
      <c r="AI3030" s="152">
        <v>11.374000000000001</v>
      </c>
      <c r="AJ3030" s="152">
        <v>9.1999999999999993</v>
      </c>
      <c r="AK3030" s="152">
        <v>8.6</v>
      </c>
      <c r="AL3030" s="152" t="e">
        <f t="shared" si="534"/>
        <v>#N/A</v>
      </c>
      <c r="AM3030" s="152" t="e">
        <f t="shared" si="535"/>
        <v>#N/A</v>
      </c>
      <c r="AN3030" s="152" t="e">
        <f>NA()</f>
        <v>#N/A</v>
      </c>
      <c r="AO3030" s="152" t="e">
        <f>NA()</f>
        <v>#N/A</v>
      </c>
      <c r="AP3030" s="152">
        <f t="shared" si="543"/>
        <v>7.065599999999999</v>
      </c>
      <c r="AQ3030" s="152"/>
      <c r="AR3030" s="152"/>
      <c r="AS3030" s="153">
        <f t="shared" si="548"/>
        <v>92</v>
      </c>
      <c r="AT3030" s="153">
        <f t="shared" si="523"/>
        <v>1</v>
      </c>
      <c r="AU3030" s="153">
        <f t="shared" si="524"/>
        <v>0</v>
      </c>
      <c r="AV3030" s="153">
        <f t="shared" si="525"/>
        <v>0</v>
      </c>
      <c r="BA3030">
        <f t="shared" si="549"/>
        <v>2</v>
      </c>
    </row>
    <row r="3031" spans="2:53" x14ac:dyDescent="0.25">
      <c r="B3031" s="155">
        <f t="shared" si="540"/>
        <v>45750.999305555553</v>
      </c>
      <c r="C3031" s="155">
        <f t="shared" si="528"/>
        <v>45750.999305555553</v>
      </c>
      <c r="D3031" s="152">
        <f t="shared" si="531"/>
        <v>8.85</v>
      </c>
      <c r="E3031" s="152"/>
      <c r="F3031" s="152"/>
      <c r="G3031" s="152"/>
      <c r="H3031" s="152" t="e">
        <f t="shared" si="532"/>
        <v>#N/A</v>
      </c>
      <c r="I3031" s="152"/>
      <c r="J3031" s="152" t="e">
        <f t="shared" si="533"/>
        <v>#N/A</v>
      </c>
      <c r="K3031" s="152"/>
      <c r="L3031" s="152"/>
      <c r="M3031" s="152"/>
      <c r="N3031" s="152"/>
      <c r="O3031" s="152"/>
      <c r="P3031" s="152"/>
      <c r="Q3031" s="152"/>
      <c r="R3031" s="152"/>
      <c r="S3031" s="152"/>
      <c r="T3031" s="153" cm="1">
        <f t="array" ref="T3031">MATCH(1,(TDU_Info!$C$5:$C$111=$T$6)*(TDU_Info!$B$5:$B$111&lt;=$B3031),0)</f>
        <v>77</v>
      </c>
      <c r="U3031" s="152">
        <f>100*(INDEX(TDU_Info!$E$5:$E$111,$T3031)/T$11+INDEX(TDU_Info!$F$5:$F$111,$T3031))</f>
        <v>5.2144000000000004</v>
      </c>
      <c r="V3031" s="152">
        <v>5.157</v>
      </c>
      <c r="W3031" s="152">
        <v>11.15</v>
      </c>
      <c r="X3031" s="152">
        <v>8.9489999999999998</v>
      </c>
      <c r="Y3031" s="152">
        <v>8.65</v>
      </c>
      <c r="Z3031" s="152">
        <v>5.4589999999999996</v>
      </c>
      <c r="AA3031" s="152">
        <v>11.348000000000001</v>
      </c>
      <c r="AB3031" s="152">
        <v>9.2989999999999995</v>
      </c>
      <c r="AC3031" s="152">
        <v>8.6</v>
      </c>
      <c r="AD3031" s="152">
        <v>4.9379999999999997</v>
      </c>
      <c r="AE3031" s="152">
        <v>11.175000000000001</v>
      </c>
      <c r="AF3031" s="152">
        <v>8.85</v>
      </c>
      <c r="AG3031" s="152">
        <v>8.65</v>
      </c>
      <c r="AH3031" s="152">
        <v>5.3879999999999999</v>
      </c>
      <c r="AI3031" s="152">
        <v>11.374000000000001</v>
      </c>
      <c r="AJ3031" s="152">
        <v>9.1999999999999993</v>
      </c>
      <c r="AK3031" s="152">
        <v>8.6</v>
      </c>
      <c r="AL3031" s="152" t="e">
        <f t="shared" si="534"/>
        <v>#N/A</v>
      </c>
      <c r="AM3031" s="152" t="e">
        <f t="shared" si="535"/>
        <v>#N/A</v>
      </c>
      <c r="AN3031" s="152" t="e">
        <f>NA()</f>
        <v>#N/A</v>
      </c>
      <c r="AO3031" s="152" t="e">
        <f>NA()</f>
        <v>#N/A</v>
      </c>
      <c r="AP3031" s="152">
        <f t="shared" si="543"/>
        <v>7.065599999999999</v>
      </c>
      <c r="AQ3031" s="152"/>
      <c r="AR3031" s="152"/>
      <c r="AS3031" s="153">
        <f t="shared" si="548"/>
        <v>93</v>
      </c>
      <c r="AT3031" s="153">
        <f t="shared" si="523"/>
        <v>1</v>
      </c>
      <c r="AU3031" s="153">
        <f t="shared" si="524"/>
        <v>0</v>
      </c>
      <c r="AV3031" s="153">
        <f t="shared" si="525"/>
        <v>0</v>
      </c>
      <c r="BA3031">
        <f t="shared" si="549"/>
        <v>3</v>
      </c>
    </row>
    <row r="3032" spans="2:53" x14ac:dyDescent="0.25">
      <c r="B3032" s="155">
        <f t="shared" si="540"/>
        <v>45751.999305555553</v>
      </c>
      <c r="C3032" s="155">
        <f t="shared" si="528"/>
        <v>45751.999305555553</v>
      </c>
      <c r="D3032" s="152">
        <f t="shared" si="531"/>
        <v>8.85</v>
      </c>
      <c r="E3032" s="152"/>
      <c r="F3032" s="152"/>
      <c r="G3032" s="152"/>
      <c r="H3032" s="152" t="e">
        <f t="shared" si="532"/>
        <v>#N/A</v>
      </c>
      <c r="I3032" s="152"/>
      <c r="J3032" s="152" t="e">
        <f t="shared" si="533"/>
        <v>#N/A</v>
      </c>
      <c r="K3032" s="152"/>
      <c r="L3032" s="152"/>
      <c r="M3032" s="152"/>
      <c r="N3032" s="152"/>
      <c r="O3032" s="152"/>
      <c r="P3032" s="152"/>
      <c r="Q3032" s="152"/>
      <c r="R3032" s="152"/>
      <c r="S3032" s="152"/>
      <c r="T3032" s="153" cm="1">
        <f t="array" ref="T3032">MATCH(1,(TDU_Info!$C$5:$C$111=$T$6)*(TDU_Info!$B$5:$B$111&lt;=$B3032),0)</f>
        <v>77</v>
      </c>
      <c r="U3032" s="152">
        <f>100*(INDEX(TDU_Info!$E$5:$E$111,$T3032)/T$11+INDEX(TDU_Info!$F$5:$F$111,$T3032))</f>
        <v>5.2144000000000004</v>
      </c>
      <c r="V3032" s="152">
        <v>5.157</v>
      </c>
      <c r="W3032" s="152">
        <v>11.15</v>
      </c>
      <c r="X3032" s="152">
        <v>8.9179999999999993</v>
      </c>
      <c r="Y3032" s="152">
        <v>8.8179999999999996</v>
      </c>
      <c r="Z3032" s="152">
        <v>5.4589999999999996</v>
      </c>
      <c r="AA3032" s="152">
        <v>11.348000000000001</v>
      </c>
      <c r="AB3032" s="152">
        <v>9.0670000000000002</v>
      </c>
      <c r="AC3032" s="152">
        <v>8.7669999999999995</v>
      </c>
      <c r="AD3032" s="152">
        <v>4.9379999999999997</v>
      </c>
      <c r="AE3032" s="152">
        <v>11.175000000000001</v>
      </c>
      <c r="AF3032" s="152">
        <v>8.85</v>
      </c>
      <c r="AG3032" s="152">
        <v>8.8179999999999996</v>
      </c>
      <c r="AH3032" s="152">
        <v>5.3879999999999999</v>
      </c>
      <c r="AI3032" s="152">
        <v>11.315</v>
      </c>
      <c r="AJ3032" s="152">
        <v>9.0670000000000002</v>
      </c>
      <c r="AK3032" s="152">
        <v>8.7669999999999995</v>
      </c>
      <c r="AL3032" s="152" t="e">
        <f t="shared" si="534"/>
        <v>#N/A</v>
      </c>
      <c r="AM3032" s="152" t="e">
        <f t="shared" si="535"/>
        <v>#N/A</v>
      </c>
      <c r="AN3032" s="152" t="e">
        <f>NA()</f>
        <v>#N/A</v>
      </c>
      <c r="AO3032" s="152" t="e">
        <f>NA()</f>
        <v>#N/A</v>
      </c>
      <c r="AP3032" s="152">
        <f t="shared" si="543"/>
        <v>7.065599999999999</v>
      </c>
      <c r="AQ3032" s="152"/>
      <c r="AR3032" s="152"/>
      <c r="AS3032" s="153">
        <f t="shared" si="548"/>
        <v>94</v>
      </c>
      <c r="AT3032" s="153">
        <f t="shared" si="523"/>
        <v>1</v>
      </c>
      <c r="AU3032" s="153">
        <f t="shared" si="524"/>
        <v>0</v>
      </c>
      <c r="AV3032" s="153">
        <f t="shared" si="525"/>
        <v>0</v>
      </c>
      <c r="BA3032">
        <f t="shared" si="549"/>
        <v>4</v>
      </c>
    </row>
    <row r="3033" spans="2:53" x14ac:dyDescent="0.25">
      <c r="B3033" s="155">
        <f t="shared" si="540"/>
        <v>45752.999305555553</v>
      </c>
      <c r="C3033" s="155">
        <f t="shared" si="528"/>
        <v>45752.999305555553</v>
      </c>
      <c r="D3033" s="152">
        <f t="shared" si="531"/>
        <v>8.85</v>
      </c>
      <c r="E3033" s="152"/>
      <c r="F3033" s="152"/>
      <c r="G3033" s="152"/>
      <c r="H3033" s="152" t="e">
        <f t="shared" si="532"/>
        <v>#N/A</v>
      </c>
      <c r="I3033" s="152"/>
      <c r="J3033" s="152" t="e">
        <f t="shared" si="533"/>
        <v>#N/A</v>
      </c>
      <c r="K3033" s="152"/>
      <c r="L3033" s="152"/>
      <c r="M3033" s="152"/>
      <c r="N3033" s="152"/>
      <c r="O3033" s="152"/>
      <c r="P3033" s="152"/>
      <c r="Q3033" s="152"/>
      <c r="R3033" s="152"/>
      <c r="S3033" s="152"/>
      <c r="T3033" s="153" cm="1">
        <f t="array" ref="T3033">MATCH(1,(TDU_Info!$C$5:$C$111=$T$6)*(TDU_Info!$B$5:$B$111&lt;=$B3033),0)</f>
        <v>77</v>
      </c>
      <c r="U3033" s="152">
        <f>100*(INDEX(TDU_Info!$E$5:$E$111,$T3033)/T$11+INDEX(TDU_Info!$F$5:$F$111,$T3033))</f>
        <v>5.2144000000000004</v>
      </c>
      <c r="V3033" s="152">
        <v>5.157</v>
      </c>
      <c r="W3033" s="152">
        <v>11.15</v>
      </c>
      <c r="X3033" s="152">
        <v>8.9179999999999993</v>
      </c>
      <c r="Y3033" s="152">
        <v>8.8179999999999996</v>
      </c>
      <c r="Z3033" s="152">
        <v>5.4589999999999996</v>
      </c>
      <c r="AA3033" s="152">
        <v>11.348000000000001</v>
      </c>
      <c r="AB3033" s="152">
        <v>9.0670000000000002</v>
      </c>
      <c r="AC3033" s="152">
        <v>8.7669999999999995</v>
      </c>
      <c r="AD3033" s="152">
        <v>4.9379999999999997</v>
      </c>
      <c r="AE3033" s="152">
        <v>11.175000000000001</v>
      </c>
      <c r="AF3033" s="152">
        <v>8.85</v>
      </c>
      <c r="AG3033" s="152">
        <v>8.8179999999999996</v>
      </c>
      <c r="AH3033" s="152">
        <v>5.3879999999999999</v>
      </c>
      <c r="AI3033" s="152">
        <v>11.315</v>
      </c>
      <c r="AJ3033" s="152">
        <v>9.0670000000000002</v>
      </c>
      <c r="AK3033" s="152">
        <v>8.7669999999999995</v>
      </c>
      <c r="AL3033" s="152" t="e">
        <f t="shared" si="534"/>
        <v>#N/A</v>
      </c>
      <c r="AM3033" s="152" t="e">
        <f t="shared" si="535"/>
        <v>#N/A</v>
      </c>
      <c r="AN3033" s="152" t="e">
        <f>NA()</f>
        <v>#N/A</v>
      </c>
      <c r="AO3033" s="152" t="e">
        <f>NA()</f>
        <v>#N/A</v>
      </c>
      <c r="AP3033" s="152">
        <f t="shared" si="543"/>
        <v>7.065599999999999</v>
      </c>
      <c r="AQ3033" s="152"/>
      <c r="AR3033" s="152"/>
      <c r="AS3033" s="153">
        <f t="shared" si="548"/>
        <v>95</v>
      </c>
      <c r="AT3033" s="153">
        <f t="shared" si="523"/>
        <v>1</v>
      </c>
      <c r="AU3033" s="153">
        <f t="shared" si="524"/>
        <v>0</v>
      </c>
      <c r="AV3033" s="153">
        <f t="shared" si="525"/>
        <v>0</v>
      </c>
      <c r="BA3033">
        <f t="shared" si="549"/>
        <v>5</v>
      </c>
    </row>
    <row r="3034" spans="2:53" x14ac:dyDescent="0.25">
      <c r="B3034" s="155">
        <f t="shared" si="540"/>
        <v>45753.999305555553</v>
      </c>
      <c r="C3034" s="155">
        <f t="shared" si="528"/>
        <v>45753.999305555553</v>
      </c>
      <c r="D3034" s="152">
        <f t="shared" si="531"/>
        <v>8.85</v>
      </c>
      <c r="E3034" s="152"/>
      <c r="F3034" s="152"/>
      <c r="G3034" s="152"/>
      <c r="H3034" s="152" t="e">
        <f t="shared" si="532"/>
        <v>#N/A</v>
      </c>
      <c r="I3034" s="152"/>
      <c r="J3034" s="152" t="e">
        <f t="shared" si="533"/>
        <v>#N/A</v>
      </c>
      <c r="K3034" s="152"/>
      <c r="L3034" s="152"/>
      <c r="M3034" s="152"/>
      <c r="N3034" s="152"/>
      <c r="O3034" s="152"/>
      <c r="P3034" s="152"/>
      <c r="Q3034" s="152"/>
      <c r="R3034" s="152"/>
      <c r="S3034" s="152"/>
      <c r="T3034" s="153" cm="1">
        <f t="array" ref="T3034">MATCH(1,(TDU_Info!$C$5:$C$111=$T$6)*(TDU_Info!$B$5:$B$111&lt;=$B3034),0)</f>
        <v>77</v>
      </c>
      <c r="U3034" s="152">
        <f>100*(INDEX(TDU_Info!$E$5:$E$111,$T3034)/T$11+INDEX(TDU_Info!$F$5:$F$111,$T3034))</f>
        <v>5.2144000000000004</v>
      </c>
      <c r="V3034" s="152">
        <v>5.157</v>
      </c>
      <c r="W3034" s="152">
        <v>11.15</v>
      </c>
      <c r="X3034" s="152">
        <v>8.9179999999999993</v>
      </c>
      <c r="Y3034" s="152">
        <v>8.8179999999999996</v>
      </c>
      <c r="Z3034" s="152">
        <v>5.4589999999999996</v>
      </c>
      <c r="AA3034" s="152">
        <v>11.348000000000001</v>
      </c>
      <c r="AB3034" s="152">
        <v>9.0670000000000002</v>
      </c>
      <c r="AC3034" s="152">
        <v>8.7669999999999995</v>
      </c>
      <c r="AD3034" s="152">
        <v>4.9379999999999997</v>
      </c>
      <c r="AE3034" s="152">
        <v>11.175000000000001</v>
      </c>
      <c r="AF3034" s="152">
        <v>8.85</v>
      </c>
      <c r="AG3034" s="152">
        <v>8.8179999999999996</v>
      </c>
      <c r="AH3034" s="152">
        <v>5.3879999999999999</v>
      </c>
      <c r="AI3034" s="152">
        <v>11.315</v>
      </c>
      <c r="AJ3034" s="152">
        <v>9.0670000000000002</v>
      </c>
      <c r="AK3034" s="152">
        <v>8.7669999999999995</v>
      </c>
      <c r="AL3034" s="152" t="e">
        <f t="shared" si="534"/>
        <v>#N/A</v>
      </c>
      <c r="AM3034" s="152" t="e">
        <f t="shared" si="535"/>
        <v>#N/A</v>
      </c>
      <c r="AN3034" s="152" t="e">
        <f>NA()</f>
        <v>#N/A</v>
      </c>
      <c r="AO3034" s="152" t="e">
        <f>NA()</f>
        <v>#N/A</v>
      </c>
      <c r="AP3034" s="152">
        <f t="shared" si="543"/>
        <v>7.065599999999999</v>
      </c>
      <c r="AQ3034" s="152"/>
      <c r="AR3034" s="152"/>
      <c r="AS3034" s="153">
        <f t="shared" si="548"/>
        <v>96</v>
      </c>
      <c r="AT3034" s="153">
        <f t="shared" si="523"/>
        <v>1</v>
      </c>
      <c r="AU3034" s="153">
        <f t="shared" si="524"/>
        <v>0</v>
      </c>
      <c r="AV3034" s="153">
        <f t="shared" si="525"/>
        <v>0</v>
      </c>
      <c r="BA3034">
        <f t="shared" si="549"/>
        <v>6</v>
      </c>
    </row>
    <row r="3035" spans="2:53" x14ac:dyDescent="0.25">
      <c r="B3035" s="155">
        <f t="shared" si="540"/>
        <v>45754.999305555553</v>
      </c>
      <c r="C3035" s="155">
        <f t="shared" si="528"/>
        <v>45754.999305555553</v>
      </c>
      <c r="D3035" s="152">
        <f t="shared" si="531"/>
        <v>8.66</v>
      </c>
      <c r="E3035" s="152"/>
      <c r="F3035" s="152"/>
      <c r="G3035" s="152"/>
      <c r="H3035" s="152" t="e">
        <f t="shared" si="532"/>
        <v>#N/A</v>
      </c>
      <c r="I3035" s="152"/>
      <c r="J3035" s="152" t="e">
        <f t="shared" si="533"/>
        <v>#N/A</v>
      </c>
      <c r="K3035" s="152"/>
      <c r="L3035" s="152"/>
      <c r="M3035" s="152"/>
      <c r="N3035" s="152"/>
      <c r="O3035" s="152"/>
      <c r="P3035" s="152"/>
      <c r="Q3035" s="152"/>
      <c r="R3035" s="152"/>
      <c r="S3035" s="152"/>
      <c r="T3035" s="153" cm="1">
        <f t="array" ref="T3035">MATCH(1,(TDU_Info!$C$5:$C$111=$T$6)*(TDU_Info!$B$5:$B$111&lt;=$B3035),0)</f>
        <v>77</v>
      </c>
      <c r="U3035" s="152">
        <f>100*(INDEX(TDU_Info!$E$5:$E$111,$T3035)/T$11+INDEX(TDU_Info!$F$5:$F$111,$T3035))</f>
        <v>5.2144000000000004</v>
      </c>
      <c r="V3035" s="152">
        <v>5.157</v>
      </c>
      <c r="W3035" s="152">
        <v>11.15</v>
      </c>
      <c r="X3035" s="152">
        <v>8.7590000000000003</v>
      </c>
      <c r="Y3035" s="152">
        <v>8.75</v>
      </c>
      <c r="Z3035" s="152">
        <v>5.4589999999999996</v>
      </c>
      <c r="AA3035" s="152">
        <v>11.348000000000001</v>
      </c>
      <c r="AB3035" s="152">
        <v>8.9990000000000006</v>
      </c>
      <c r="AC3035" s="152">
        <v>8.6999999999999993</v>
      </c>
      <c r="AD3035" s="152">
        <v>4.9379999999999997</v>
      </c>
      <c r="AE3035" s="152">
        <v>11.175000000000001</v>
      </c>
      <c r="AF3035" s="152">
        <v>8.66</v>
      </c>
      <c r="AG3035" s="152">
        <v>8.75</v>
      </c>
      <c r="AH3035" s="152">
        <v>5.3879999999999999</v>
      </c>
      <c r="AI3035" s="152">
        <v>11.374000000000001</v>
      </c>
      <c r="AJ3035" s="152">
        <v>8.9</v>
      </c>
      <c r="AK3035" s="152">
        <v>8.6999999999999993</v>
      </c>
      <c r="AL3035" s="152" t="e">
        <f t="shared" si="534"/>
        <v>#N/A</v>
      </c>
      <c r="AM3035" s="152" t="e">
        <f t="shared" si="535"/>
        <v>#N/A</v>
      </c>
      <c r="AN3035" s="152" t="e">
        <f>NA()</f>
        <v>#N/A</v>
      </c>
      <c r="AO3035" s="152" t="e">
        <f>NA()</f>
        <v>#N/A</v>
      </c>
      <c r="AP3035" s="152">
        <f t="shared" si="543"/>
        <v>7.065599999999999</v>
      </c>
      <c r="AQ3035" s="152"/>
      <c r="AR3035" s="152"/>
      <c r="AS3035" s="153">
        <f t="shared" si="548"/>
        <v>97</v>
      </c>
      <c r="AT3035" s="153">
        <f t="shared" si="523"/>
        <v>1</v>
      </c>
      <c r="AU3035" s="153">
        <f t="shared" si="524"/>
        <v>0</v>
      </c>
      <c r="AV3035" s="153">
        <f t="shared" si="525"/>
        <v>0</v>
      </c>
      <c r="BA3035">
        <f t="shared" si="549"/>
        <v>7</v>
      </c>
    </row>
    <row r="3036" spans="2:53" x14ac:dyDescent="0.25">
      <c r="B3036" s="155">
        <f t="shared" si="540"/>
        <v>45755.999305555553</v>
      </c>
      <c r="C3036" s="155">
        <f t="shared" si="528"/>
        <v>45755.999305555553</v>
      </c>
      <c r="D3036" s="152">
        <f t="shared" si="531"/>
        <v>8.66</v>
      </c>
      <c r="E3036" s="152"/>
      <c r="F3036" s="152"/>
      <c r="G3036" s="152"/>
      <c r="H3036" s="152" t="e">
        <f t="shared" si="532"/>
        <v>#N/A</v>
      </c>
      <c r="I3036" s="152"/>
      <c r="J3036" s="152" t="e">
        <f t="shared" si="533"/>
        <v>#N/A</v>
      </c>
      <c r="K3036" s="152"/>
      <c r="L3036" s="152"/>
      <c r="M3036" s="152"/>
      <c r="N3036" s="152"/>
      <c r="O3036" s="152"/>
      <c r="P3036" s="152"/>
      <c r="Q3036" s="152"/>
      <c r="R3036" s="152"/>
      <c r="S3036" s="152"/>
      <c r="T3036" s="153" cm="1">
        <f t="array" ref="T3036">MATCH(1,(TDU_Info!$C$5:$C$111=$T$6)*(TDU_Info!$B$5:$B$111&lt;=$B3036),0)</f>
        <v>77</v>
      </c>
      <c r="U3036" s="152">
        <f>100*(INDEX(TDU_Info!$E$5:$E$111,$T3036)/T$11+INDEX(TDU_Info!$F$5:$F$111,$T3036))</f>
        <v>5.2144000000000004</v>
      </c>
      <c r="V3036" s="152">
        <v>5.157</v>
      </c>
      <c r="W3036" s="152">
        <v>11.15</v>
      </c>
      <c r="X3036" s="152">
        <v>8.718</v>
      </c>
      <c r="Y3036" s="152">
        <v>8.718</v>
      </c>
      <c r="Z3036" s="152">
        <v>5.4589999999999996</v>
      </c>
      <c r="AA3036" s="152">
        <v>11.348000000000001</v>
      </c>
      <c r="AB3036" s="152">
        <v>8.9670000000000005</v>
      </c>
      <c r="AC3036" s="152">
        <v>8.6669999999999998</v>
      </c>
      <c r="AD3036" s="152">
        <v>5.1280000000000001</v>
      </c>
      <c r="AE3036" s="152">
        <v>11.175000000000001</v>
      </c>
      <c r="AF3036" s="152">
        <v>8.66</v>
      </c>
      <c r="AG3036" s="152">
        <v>8.718</v>
      </c>
      <c r="AH3036" s="152">
        <v>5.43</v>
      </c>
      <c r="AI3036" s="152">
        <v>11.374000000000001</v>
      </c>
      <c r="AJ3036" s="152">
        <v>8.9</v>
      </c>
      <c r="AK3036" s="152">
        <v>8.6669999999999998</v>
      </c>
      <c r="AL3036" s="152" t="e">
        <f t="shared" si="534"/>
        <v>#N/A</v>
      </c>
      <c r="AM3036" s="152" t="e">
        <f t="shared" si="535"/>
        <v>#N/A</v>
      </c>
      <c r="AN3036" s="152" t="e">
        <f>NA()</f>
        <v>#N/A</v>
      </c>
      <c r="AO3036" s="152" t="e">
        <f>NA()</f>
        <v>#N/A</v>
      </c>
      <c r="AP3036" s="152">
        <f t="shared" si="543"/>
        <v>7.065599999999999</v>
      </c>
      <c r="AQ3036" s="152"/>
      <c r="AR3036" s="152"/>
      <c r="AS3036" s="153">
        <f t="shared" si="548"/>
        <v>98</v>
      </c>
      <c r="AT3036" s="153">
        <f t="shared" si="523"/>
        <v>1</v>
      </c>
      <c r="AU3036" s="153">
        <f t="shared" si="524"/>
        <v>0</v>
      </c>
      <c r="AV3036" s="153">
        <f t="shared" si="525"/>
        <v>0</v>
      </c>
      <c r="BA3036">
        <f t="shared" si="549"/>
        <v>8</v>
      </c>
    </row>
    <row r="3037" spans="2:53" x14ac:dyDescent="0.25">
      <c r="B3037" s="155">
        <f t="shared" si="540"/>
        <v>45756.999305555553</v>
      </c>
      <c r="C3037" s="155">
        <f t="shared" si="528"/>
        <v>45756.999305555553</v>
      </c>
      <c r="D3037" s="152">
        <f t="shared" si="531"/>
        <v>8.2759999999999998</v>
      </c>
      <c r="E3037" s="152"/>
      <c r="F3037" s="152"/>
      <c r="G3037" s="152"/>
      <c r="H3037" s="152" t="e">
        <f t="shared" si="532"/>
        <v>#N/A</v>
      </c>
      <c r="I3037" s="152"/>
      <c r="J3037" s="152" t="e">
        <f t="shared" si="533"/>
        <v>#N/A</v>
      </c>
      <c r="K3037" s="152"/>
      <c r="L3037" s="152"/>
      <c r="M3037" s="152"/>
      <c r="N3037" s="152"/>
      <c r="O3037" s="152"/>
      <c r="P3037" s="152"/>
      <c r="Q3037" s="152"/>
      <c r="R3037" s="152"/>
      <c r="S3037" s="152"/>
      <c r="T3037" s="153" cm="1">
        <f t="array" ref="T3037">MATCH(1,(TDU_Info!$C$5:$C$111=$T$6)*(TDU_Info!$B$5:$B$111&lt;=$B3037),0)</f>
        <v>77</v>
      </c>
      <c r="U3037" s="152">
        <f>100*(INDEX(TDU_Info!$E$5:$E$111,$T3037)/T$11+INDEX(TDU_Info!$F$5:$F$111,$T3037))</f>
        <v>5.2144000000000004</v>
      </c>
      <c r="V3037" s="152">
        <v>5.157</v>
      </c>
      <c r="W3037" s="152">
        <v>11.15</v>
      </c>
      <c r="X3037" s="152">
        <v>8.36</v>
      </c>
      <c r="Y3037" s="152">
        <v>8.4</v>
      </c>
      <c r="Z3037" s="152">
        <v>5.4589999999999996</v>
      </c>
      <c r="AA3037" s="152">
        <v>11.348000000000001</v>
      </c>
      <c r="AB3037" s="152">
        <v>8.5500000000000007</v>
      </c>
      <c r="AC3037" s="152">
        <v>8.5500000000000007</v>
      </c>
      <c r="AD3037" s="152">
        <v>5.1280000000000001</v>
      </c>
      <c r="AE3037" s="152">
        <v>11.175000000000001</v>
      </c>
      <c r="AF3037" s="152">
        <v>8.2759999999999998</v>
      </c>
      <c r="AG3037" s="152">
        <v>8.4</v>
      </c>
      <c r="AH3037" s="152">
        <v>5.43</v>
      </c>
      <c r="AI3037" s="152">
        <v>11.374000000000001</v>
      </c>
      <c r="AJ3037" s="152">
        <v>8.5500000000000007</v>
      </c>
      <c r="AK3037" s="152">
        <v>8.5500000000000007</v>
      </c>
      <c r="AL3037" s="152" t="e">
        <f t="shared" si="534"/>
        <v>#N/A</v>
      </c>
      <c r="AM3037" s="152" t="e">
        <f t="shared" si="535"/>
        <v>#N/A</v>
      </c>
      <c r="AN3037" s="152" t="e">
        <f>NA()</f>
        <v>#N/A</v>
      </c>
      <c r="AO3037" s="152" t="e">
        <f>NA()</f>
        <v>#N/A</v>
      </c>
      <c r="AP3037" s="152">
        <f t="shared" si="543"/>
        <v>7.065599999999999</v>
      </c>
      <c r="AQ3037" s="152"/>
      <c r="AR3037" s="152"/>
      <c r="AS3037" s="153">
        <f t="shared" si="548"/>
        <v>99</v>
      </c>
      <c r="AT3037" s="153">
        <f t="shared" si="523"/>
        <v>1</v>
      </c>
      <c r="AU3037" s="153">
        <f t="shared" si="524"/>
        <v>0</v>
      </c>
      <c r="AV3037" s="153">
        <f t="shared" si="525"/>
        <v>0</v>
      </c>
      <c r="BA3037">
        <f t="shared" si="549"/>
        <v>9</v>
      </c>
    </row>
    <row r="3038" spans="2:53" x14ac:dyDescent="0.25">
      <c r="B3038" s="155">
        <f t="shared" si="540"/>
        <v>45757.999305555553</v>
      </c>
      <c r="C3038" s="155">
        <f t="shared" si="528"/>
        <v>45757.999305555553</v>
      </c>
      <c r="D3038" s="152">
        <f t="shared" si="531"/>
        <v>8.218</v>
      </c>
      <c r="E3038" s="152"/>
      <c r="F3038" s="152"/>
      <c r="G3038" s="152"/>
      <c r="H3038" s="152" t="e">
        <f t="shared" si="532"/>
        <v>#N/A</v>
      </c>
      <c r="I3038" s="152"/>
      <c r="J3038" s="152" t="e">
        <f t="shared" si="533"/>
        <v>#N/A</v>
      </c>
      <c r="K3038" s="152"/>
      <c r="L3038" s="152"/>
      <c r="M3038" s="152"/>
      <c r="N3038" s="152"/>
      <c r="O3038" s="152"/>
      <c r="P3038" s="152"/>
      <c r="Q3038" s="152"/>
      <c r="R3038" s="152"/>
      <c r="S3038" s="152"/>
      <c r="T3038" s="153" cm="1">
        <f t="array" ref="T3038">MATCH(1,(TDU_Info!$C$5:$C$111=$T$6)*(TDU_Info!$B$5:$B$111&lt;=$B3038),0)</f>
        <v>77</v>
      </c>
      <c r="U3038" s="152">
        <f>100*(INDEX(TDU_Info!$E$5:$E$111,$T3038)/T$11+INDEX(TDU_Info!$F$5:$F$111,$T3038))</f>
        <v>5.2144000000000004</v>
      </c>
      <c r="V3038" s="152">
        <v>5.157</v>
      </c>
      <c r="W3038" s="152">
        <v>11.35</v>
      </c>
      <c r="X3038" s="152">
        <v>8.218</v>
      </c>
      <c r="Y3038" s="152">
        <v>8.3179999999999996</v>
      </c>
      <c r="Z3038" s="152">
        <v>5.4589999999999996</v>
      </c>
      <c r="AA3038" s="152">
        <v>11.448</v>
      </c>
      <c r="AB3038" s="152">
        <v>8.5670000000000002</v>
      </c>
      <c r="AC3038" s="152">
        <v>8.5670000000000002</v>
      </c>
      <c r="AD3038" s="152">
        <v>5.1280000000000001</v>
      </c>
      <c r="AE3038" s="152">
        <v>11.375</v>
      </c>
      <c r="AF3038" s="152">
        <v>8.218</v>
      </c>
      <c r="AG3038" s="152">
        <v>8.3179999999999996</v>
      </c>
      <c r="AH3038" s="152">
        <v>5.43</v>
      </c>
      <c r="AI3038" s="152">
        <v>11.474</v>
      </c>
      <c r="AJ3038" s="152">
        <v>8.5670000000000002</v>
      </c>
      <c r="AK3038" s="152">
        <v>8.5670000000000002</v>
      </c>
      <c r="AL3038" s="152" t="e">
        <f t="shared" si="534"/>
        <v>#N/A</v>
      </c>
      <c r="AM3038" s="152" t="e">
        <f t="shared" si="535"/>
        <v>#N/A</v>
      </c>
      <c r="AN3038" s="152" t="e">
        <f>NA()</f>
        <v>#N/A</v>
      </c>
      <c r="AO3038" s="152" t="e">
        <f>NA()</f>
        <v>#N/A</v>
      </c>
      <c r="AP3038" s="152">
        <f t="shared" si="543"/>
        <v>7.065599999999999</v>
      </c>
      <c r="AQ3038" s="152"/>
      <c r="AR3038" s="152"/>
      <c r="AS3038" s="153">
        <f t="shared" si="548"/>
        <v>100</v>
      </c>
      <c r="AT3038" s="153">
        <f t="shared" si="523"/>
        <v>1</v>
      </c>
      <c r="AU3038" s="153">
        <f t="shared" si="524"/>
        <v>0</v>
      </c>
      <c r="AV3038" s="153">
        <f t="shared" si="525"/>
        <v>0</v>
      </c>
      <c r="BA3038">
        <f t="shared" si="549"/>
        <v>10</v>
      </c>
    </row>
    <row r="3039" spans="2:53" x14ac:dyDescent="0.25">
      <c r="B3039" s="155">
        <f t="shared" si="540"/>
        <v>45758.999305555553</v>
      </c>
      <c r="C3039" s="155">
        <f t="shared" si="528"/>
        <v>45758.999305555553</v>
      </c>
      <c r="D3039" s="152">
        <f t="shared" si="531"/>
        <v>8.218</v>
      </c>
      <c r="E3039" s="152"/>
      <c r="F3039" s="152"/>
      <c r="G3039" s="152"/>
      <c r="H3039" s="152" t="e">
        <f t="shared" si="532"/>
        <v>#N/A</v>
      </c>
      <c r="I3039" s="152"/>
      <c r="J3039" s="152" t="e">
        <f t="shared" si="533"/>
        <v>#N/A</v>
      </c>
      <c r="K3039" s="152"/>
      <c r="L3039" s="152"/>
      <c r="M3039" s="152"/>
      <c r="N3039" s="152"/>
      <c r="O3039" s="152"/>
      <c r="P3039" s="152"/>
      <c r="Q3039" s="152"/>
      <c r="R3039" s="152"/>
      <c r="S3039" s="152"/>
      <c r="T3039" s="153" cm="1">
        <f t="array" ref="T3039">MATCH(1,(TDU_Info!$C$5:$C$111=$T$6)*(TDU_Info!$B$5:$B$111&lt;=$B3039),0)</f>
        <v>77</v>
      </c>
      <c r="U3039" s="152">
        <f>100*(INDEX(TDU_Info!$E$5:$E$111,$T3039)/T$11+INDEX(TDU_Info!$F$5:$F$111,$T3039))</f>
        <v>5.2144000000000004</v>
      </c>
      <c r="V3039" s="152">
        <v>5.157</v>
      </c>
      <c r="W3039" s="152">
        <v>11.35</v>
      </c>
      <c r="X3039" s="152">
        <v>8.218</v>
      </c>
      <c r="Y3039" s="152">
        <v>8.3179999999999996</v>
      </c>
      <c r="Z3039" s="152">
        <v>5.4589999999999996</v>
      </c>
      <c r="AA3039" s="152">
        <v>11.448</v>
      </c>
      <c r="AB3039" s="152">
        <v>8.5670000000000002</v>
      </c>
      <c r="AC3039" s="152">
        <v>8.5670000000000002</v>
      </c>
      <c r="AD3039" s="152">
        <v>5.1280000000000001</v>
      </c>
      <c r="AE3039" s="152">
        <v>11.375</v>
      </c>
      <c r="AF3039" s="152">
        <v>8.218</v>
      </c>
      <c r="AG3039" s="152">
        <v>8.3179999999999996</v>
      </c>
      <c r="AH3039" s="152">
        <v>5.43</v>
      </c>
      <c r="AI3039" s="152">
        <v>11.474</v>
      </c>
      <c r="AJ3039" s="152">
        <v>8.5670000000000002</v>
      </c>
      <c r="AK3039" s="152">
        <v>8.5670000000000002</v>
      </c>
      <c r="AL3039" s="152" t="e">
        <f t="shared" si="534"/>
        <v>#N/A</v>
      </c>
      <c r="AM3039" s="152" t="e">
        <f t="shared" si="535"/>
        <v>#N/A</v>
      </c>
      <c r="AN3039" s="152" t="e">
        <f>NA()</f>
        <v>#N/A</v>
      </c>
      <c r="AO3039" s="152" t="e">
        <f>NA()</f>
        <v>#N/A</v>
      </c>
      <c r="AP3039" s="152">
        <f t="shared" si="543"/>
        <v>7.065599999999999</v>
      </c>
      <c r="AQ3039" s="152"/>
      <c r="AR3039" s="152"/>
      <c r="AS3039" s="153">
        <f t="shared" si="548"/>
        <v>101</v>
      </c>
      <c r="AT3039" s="153">
        <f t="shared" si="523"/>
        <v>1</v>
      </c>
      <c r="AU3039" s="153">
        <f t="shared" si="524"/>
        <v>0</v>
      </c>
      <c r="AV3039" s="153">
        <f t="shared" si="525"/>
        <v>0</v>
      </c>
      <c r="BA3039">
        <f t="shared" si="549"/>
        <v>11</v>
      </c>
    </row>
    <row r="3040" spans="2:53" x14ac:dyDescent="0.25">
      <c r="B3040" s="155">
        <f t="shared" si="540"/>
        <v>45759.999305555553</v>
      </c>
      <c r="C3040" s="155">
        <f t="shared" si="528"/>
        <v>45759.999305555553</v>
      </c>
      <c r="D3040" s="152">
        <f t="shared" si="531"/>
        <v>8.16</v>
      </c>
      <c r="E3040" s="152"/>
      <c r="F3040" s="152"/>
      <c r="G3040" s="152"/>
      <c r="H3040" s="152" t="e">
        <f t="shared" si="532"/>
        <v>#N/A</v>
      </c>
      <c r="I3040" s="152"/>
      <c r="J3040" s="152" t="e">
        <f t="shared" si="533"/>
        <v>#N/A</v>
      </c>
      <c r="K3040" s="152"/>
      <c r="L3040" s="152"/>
      <c r="M3040" s="152"/>
      <c r="N3040" s="152"/>
      <c r="O3040" s="152"/>
      <c r="P3040" s="152"/>
      <c r="Q3040" s="152"/>
      <c r="R3040" s="152"/>
      <c r="S3040" s="152"/>
      <c r="T3040" s="153" cm="1">
        <f t="array" ref="T3040">MATCH(1,(TDU_Info!$C$5:$C$111=$T$6)*(TDU_Info!$B$5:$B$111&lt;=$B3040),0)</f>
        <v>77</v>
      </c>
      <c r="U3040" s="152">
        <f>100*(INDEX(TDU_Info!$E$5:$E$111,$T3040)/T$11+INDEX(TDU_Info!$F$5:$F$111,$T3040))</f>
        <v>5.2144000000000004</v>
      </c>
      <c r="V3040" s="152">
        <v>5.157</v>
      </c>
      <c r="W3040" s="152">
        <v>11.35</v>
      </c>
      <c r="X3040" s="152">
        <v>8.16</v>
      </c>
      <c r="Y3040" s="152">
        <v>8.3000000000000007</v>
      </c>
      <c r="Z3040" s="152">
        <v>5.4589999999999996</v>
      </c>
      <c r="AA3040" s="152">
        <v>11.448</v>
      </c>
      <c r="AB3040" s="152">
        <v>8.5</v>
      </c>
      <c r="AC3040" s="152">
        <v>8.5500000000000007</v>
      </c>
      <c r="AD3040" s="152">
        <v>5.1280000000000001</v>
      </c>
      <c r="AE3040" s="152">
        <v>11.375</v>
      </c>
      <c r="AF3040" s="152">
        <v>8.16</v>
      </c>
      <c r="AG3040" s="152">
        <v>8.3000000000000007</v>
      </c>
      <c r="AH3040" s="152">
        <v>5.43</v>
      </c>
      <c r="AI3040" s="152">
        <v>11.398</v>
      </c>
      <c r="AJ3040" s="152">
        <v>8.5</v>
      </c>
      <c r="AK3040" s="152">
        <v>8.5500000000000007</v>
      </c>
      <c r="AL3040" s="152" t="e">
        <f t="shared" si="534"/>
        <v>#N/A</v>
      </c>
      <c r="AM3040" s="152" t="e">
        <f t="shared" si="535"/>
        <v>#N/A</v>
      </c>
      <c r="AN3040" s="152" t="e">
        <f>NA()</f>
        <v>#N/A</v>
      </c>
      <c r="AO3040" s="152" t="e">
        <f>NA()</f>
        <v>#N/A</v>
      </c>
      <c r="AP3040" s="152">
        <f t="shared" si="543"/>
        <v>7.065599999999999</v>
      </c>
      <c r="AQ3040" s="152"/>
      <c r="AR3040" s="152"/>
      <c r="AS3040" s="153">
        <f t="shared" si="548"/>
        <v>102</v>
      </c>
      <c r="AT3040" s="153">
        <f t="shared" si="523"/>
        <v>1</v>
      </c>
      <c r="AU3040" s="153">
        <f t="shared" si="524"/>
        <v>0</v>
      </c>
      <c r="AV3040" s="153">
        <f t="shared" si="525"/>
        <v>0</v>
      </c>
      <c r="BA3040">
        <f t="shared" si="549"/>
        <v>12</v>
      </c>
    </row>
    <row r="3041" spans="2:53" x14ac:dyDescent="0.25">
      <c r="B3041" s="155">
        <f t="shared" si="540"/>
        <v>45760.999305555553</v>
      </c>
      <c r="C3041" s="155">
        <f t="shared" si="528"/>
        <v>45760.999305555553</v>
      </c>
      <c r="D3041" s="152">
        <f t="shared" si="531"/>
        <v>8.16</v>
      </c>
      <c r="E3041" s="152"/>
      <c r="F3041" s="152"/>
      <c r="G3041" s="152"/>
      <c r="H3041" s="152" t="e">
        <f t="shared" si="532"/>
        <v>#N/A</v>
      </c>
      <c r="I3041" s="152"/>
      <c r="J3041" s="152" t="e">
        <f t="shared" si="533"/>
        <v>#N/A</v>
      </c>
      <c r="K3041" s="152"/>
      <c r="L3041" s="152"/>
      <c r="M3041" s="152"/>
      <c r="N3041" s="152"/>
      <c r="O3041" s="152"/>
      <c r="P3041" s="152"/>
      <c r="Q3041" s="152"/>
      <c r="R3041" s="152"/>
      <c r="S3041" s="152"/>
      <c r="T3041" s="153" cm="1">
        <f t="array" ref="T3041">MATCH(1,(TDU_Info!$C$5:$C$111=$T$6)*(TDU_Info!$B$5:$B$111&lt;=$B3041),0)</f>
        <v>77</v>
      </c>
      <c r="U3041" s="152">
        <f>100*(INDEX(TDU_Info!$E$5:$E$111,$T3041)/T$11+INDEX(TDU_Info!$F$5:$F$111,$T3041))</f>
        <v>5.2144000000000004</v>
      </c>
      <c r="V3041" s="152">
        <v>5.157</v>
      </c>
      <c r="W3041" s="152">
        <v>11.35</v>
      </c>
      <c r="X3041" s="152">
        <v>8.16</v>
      </c>
      <c r="Y3041" s="152">
        <v>8.3000000000000007</v>
      </c>
      <c r="Z3041" s="152">
        <v>5.4589999999999996</v>
      </c>
      <c r="AA3041" s="152">
        <v>11.448</v>
      </c>
      <c r="AB3041" s="152">
        <v>8.5</v>
      </c>
      <c r="AC3041" s="152">
        <v>8.5500000000000007</v>
      </c>
      <c r="AD3041" s="152">
        <v>5.1280000000000001</v>
      </c>
      <c r="AE3041" s="152">
        <v>11.375</v>
      </c>
      <c r="AF3041" s="152">
        <v>8.16</v>
      </c>
      <c r="AG3041" s="152">
        <v>8.3000000000000007</v>
      </c>
      <c r="AH3041" s="152">
        <v>5.43</v>
      </c>
      <c r="AI3041" s="152">
        <v>11.398</v>
      </c>
      <c r="AJ3041" s="152">
        <v>8.5</v>
      </c>
      <c r="AK3041" s="152">
        <v>8.5500000000000007</v>
      </c>
      <c r="AL3041" s="152" t="e">
        <f t="shared" si="534"/>
        <v>#N/A</v>
      </c>
      <c r="AM3041" s="152" t="e">
        <f t="shared" si="535"/>
        <v>#N/A</v>
      </c>
      <c r="AN3041" s="152" t="e">
        <f>NA()</f>
        <v>#N/A</v>
      </c>
      <c r="AO3041" s="152" t="e">
        <f>NA()</f>
        <v>#N/A</v>
      </c>
      <c r="AP3041" s="152">
        <f t="shared" si="543"/>
        <v>7.065599999999999</v>
      </c>
      <c r="AQ3041" s="152"/>
      <c r="AR3041" s="152"/>
      <c r="AS3041" s="153">
        <f t="shared" si="548"/>
        <v>103</v>
      </c>
      <c r="AT3041" s="153">
        <f t="shared" si="523"/>
        <v>1</v>
      </c>
      <c r="AU3041" s="153">
        <f t="shared" si="524"/>
        <v>0</v>
      </c>
      <c r="AV3041" s="153">
        <f t="shared" si="525"/>
        <v>0</v>
      </c>
      <c r="BA3041">
        <f t="shared" si="549"/>
        <v>13</v>
      </c>
    </row>
    <row r="3042" spans="2:53" x14ac:dyDescent="0.25">
      <c r="B3042" s="155">
        <f t="shared" si="540"/>
        <v>45761.999305555553</v>
      </c>
      <c r="C3042" s="155">
        <f t="shared" si="528"/>
        <v>45761.999305555553</v>
      </c>
      <c r="D3042" s="152">
        <f t="shared" si="531"/>
        <v>8.218</v>
      </c>
      <c r="E3042" s="152"/>
      <c r="F3042" s="152"/>
      <c r="G3042" s="152"/>
      <c r="H3042" s="152" t="e">
        <f t="shared" si="532"/>
        <v>#N/A</v>
      </c>
      <c r="I3042" s="152"/>
      <c r="J3042" s="152" t="e">
        <f t="shared" si="533"/>
        <v>#N/A</v>
      </c>
      <c r="K3042" s="152"/>
      <c r="L3042" s="152"/>
      <c r="M3042" s="152"/>
      <c r="N3042" s="152"/>
      <c r="O3042" s="152"/>
      <c r="P3042" s="152"/>
      <c r="Q3042" s="152"/>
      <c r="R3042" s="152"/>
      <c r="S3042" s="152"/>
      <c r="T3042" s="153" cm="1">
        <f t="array" ref="T3042">MATCH(1,(TDU_Info!$C$5:$C$111=$T$6)*(TDU_Info!$B$5:$B$111&lt;=$B3042),0)</f>
        <v>77</v>
      </c>
      <c r="U3042" s="152">
        <f>100*(INDEX(TDU_Info!$E$5:$E$111,$T3042)/T$11+INDEX(TDU_Info!$F$5:$F$111,$T3042))</f>
        <v>5.2144000000000004</v>
      </c>
      <c r="V3042" s="152">
        <v>5.157</v>
      </c>
      <c r="W3042" s="152">
        <v>11.35</v>
      </c>
      <c r="X3042" s="152">
        <v>8.218</v>
      </c>
      <c r="Y3042" s="152">
        <v>8.4179999999999993</v>
      </c>
      <c r="Z3042" s="152">
        <v>5.4589999999999996</v>
      </c>
      <c r="AA3042" s="152">
        <v>11.448</v>
      </c>
      <c r="AB3042" s="152">
        <v>8.5670000000000002</v>
      </c>
      <c r="AC3042" s="152">
        <v>8.4670000000000005</v>
      </c>
      <c r="AD3042" s="152">
        <v>5.1280000000000001</v>
      </c>
      <c r="AE3042" s="152">
        <v>11.375</v>
      </c>
      <c r="AF3042" s="152">
        <v>8.218</v>
      </c>
      <c r="AG3042" s="152">
        <v>8.4179999999999993</v>
      </c>
      <c r="AH3042" s="152">
        <v>5.43</v>
      </c>
      <c r="AI3042" s="152">
        <v>11.398</v>
      </c>
      <c r="AJ3042" s="152">
        <v>8.5670000000000002</v>
      </c>
      <c r="AK3042" s="152">
        <v>8.4670000000000005</v>
      </c>
      <c r="AL3042" s="152" t="e">
        <f t="shared" si="534"/>
        <v>#N/A</v>
      </c>
      <c r="AM3042" s="152" t="e">
        <f t="shared" si="535"/>
        <v>#N/A</v>
      </c>
      <c r="AN3042" s="152" t="e">
        <f>NA()</f>
        <v>#N/A</v>
      </c>
      <c r="AO3042" s="152" t="e">
        <f>NA()</f>
        <v>#N/A</v>
      </c>
      <c r="AP3042" s="152">
        <f t="shared" si="543"/>
        <v>7.065599999999999</v>
      </c>
      <c r="AQ3042" s="152"/>
      <c r="AR3042" s="152"/>
      <c r="AS3042" s="153">
        <f t="shared" si="548"/>
        <v>104</v>
      </c>
      <c r="AT3042" s="153">
        <f t="shared" si="523"/>
        <v>1</v>
      </c>
      <c r="AU3042" s="153">
        <f t="shared" si="524"/>
        <v>0</v>
      </c>
      <c r="AV3042" s="153">
        <f t="shared" si="525"/>
        <v>0</v>
      </c>
      <c r="BA3042">
        <f t="shared" si="549"/>
        <v>14</v>
      </c>
    </row>
    <row r="3043" spans="2:53" x14ac:dyDescent="0.25">
      <c r="B3043" s="155">
        <f t="shared" si="540"/>
        <v>45762.999305555553</v>
      </c>
      <c r="C3043" s="155">
        <f t="shared" si="528"/>
        <v>45762.999305555553</v>
      </c>
      <c r="D3043" s="152">
        <f t="shared" si="531"/>
        <v>8.1300000000000008</v>
      </c>
      <c r="E3043" s="152"/>
      <c r="F3043" s="152"/>
      <c r="G3043" s="152"/>
      <c r="H3043" s="152" t="e">
        <f t="shared" si="532"/>
        <v>#N/A</v>
      </c>
      <c r="I3043" s="152"/>
      <c r="J3043" s="152" t="e">
        <f t="shared" si="533"/>
        <v>#N/A</v>
      </c>
      <c r="K3043" s="152"/>
      <c r="L3043" s="152"/>
      <c r="M3043" s="152"/>
      <c r="N3043" s="152"/>
      <c r="O3043" s="152"/>
      <c r="P3043" s="152"/>
      <c r="Q3043" s="152"/>
      <c r="R3043" s="152"/>
      <c r="S3043" s="152"/>
      <c r="T3043" s="153" cm="1">
        <f t="array" ref="T3043">MATCH(1,(TDU_Info!$C$5:$C$111=$T$6)*(TDU_Info!$B$5:$B$111&lt;=$B3043),0)</f>
        <v>77</v>
      </c>
      <c r="U3043" s="152">
        <f>100*(INDEX(TDU_Info!$E$5:$E$111,$T3043)/T$11+INDEX(TDU_Info!$F$5:$F$111,$T3043))</f>
        <v>5.2144000000000004</v>
      </c>
      <c r="V3043" s="152">
        <v>5.157</v>
      </c>
      <c r="W3043" s="152">
        <v>11.35</v>
      </c>
      <c r="X3043" s="152">
        <v>8.1300000000000008</v>
      </c>
      <c r="Y3043" s="152">
        <v>8.4179999999999993</v>
      </c>
      <c r="Z3043" s="152">
        <v>5.4589999999999996</v>
      </c>
      <c r="AA3043" s="152">
        <v>11.448</v>
      </c>
      <c r="AB3043" s="152">
        <v>8.5</v>
      </c>
      <c r="AC3043" s="152">
        <v>8.4670000000000005</v>
      </c>
      <c r="AD3043" s="152">
        <v>5.1280000000000001</v>
      </c>
      <c r="AE3043" s="152">
        <v>11.375</v>
      </c>
      <c r="AF3043" s="152">
        <v>8.1300000000000008</v>
      </c>
      <c r="AG3043" s="152">
        <v>8.4179999999999993</v>
      </c>
      <c r="AH3043" s="152">
        <v>5.43</v>
      </c>
      <c r="AI3043" s="152">
        <v>11.398</v>
      </c>
      <c r="AJ3043" s="152">
        <v>8.5</v>
      </c>
      <c r="AK3043" s="152">
        <v>8.4670000000000005</v>
      </c>
      <c r="AL3043" s="152" t="e">
        <f t="shared" si="534"/>
        <v>#N/A</v>
      </c>
      <c r="AM3043" s="152" t="e">
        <f t="shared" si="535"/>
        <v>#N/A</v>
      </c>
      <c r="AN3043" s="152" t="e">
        <f>NA()</f>
        <v>#N/A</v>
      </c>
      <c r="AO3043" s="152" t="e">
        <f>NA()</f>
        <v>#N/A</v>
      </c>
      <c r="AP3043" s="152">
        <f t="shared" si="543"/>
        <v>7.065599999999999</v>
      </c>
      <c r="AQ3043" s="152"/>
      <c r="AR3043" s="152"/>
      <c r="AS3043" s="153">
        <f t="shared" si="548"/>
        <v>105</v>
      </c>
      <c r="AT3043" s="153">
        <f t="shared" si="523"/>
        <v>1</v>
      </c>
      <c r="AU3043" s="153">
        <f t="shared" si="524"/>
        <v>0</v>
      </c>
      <c r="AV3043" s="153">
        <f t="shared" si="525"/>
        <v>0</v>
      </c>
      <c r="BA3043">
        <f t="shared" si="549"/>
        <v>15</v>
      </c>
    </row>
    <row r="3044" spans="2:53" x14ac:dyDescent="0.25">
      <c r="B3044" s="155">
        <f t="shared" si="540"/>
        <v>45763.999305555553</v>
      </c>
      <c r="C3044" s="155">
        <f t="shared" si="528"/>
        <v>45763.999305555553</v>
      </c>
      <c r="D3044" s="152">
        <f t="shared" si="531"/>
        <v>8.1300000000000008</v>
      </c>
      <c r="E3044" s="152"/>
      <c r="F3044" s="152"/>
      <c r="G3044" s="152"/>
      <c r="H3044" s="152" t="e">
        <f t="shared" si="532"/>
        <v>#N/A</v>
      </c>
      <c r="I3044" s="152"/>
      <c r="J3044" s="152" t="e">
        <f t="shared" si="533"/>
        <v>#N/A</v>
      </c>
      <c r="K3044" s="152"/>
      <c r="L3044" s="152"/>
      <c r="M3044" s="152"/>
      <c r="N3044" s="152"/>
      <c r="O3044" s="152"/>
      <c r="P3044" s="152"/>
      <c r="Q3044" s="152"/>
      <c r="R3044" s="152"/>
      <c r="S3044" s="152"/>
      <c r="T3044" s="153" cm="1">
        <f t="array" ref="T3044">MATCH(1,(TDU_Info!$C$5:$C$111=$T$6)*(TDU_Info!$B$5:$B$111&lt;=$B3044),0)</f>
        <v>77</v>
      </c>
      <c r="U3044" s="152">
        <f>100*(INDEX(TDU_Info!$E$5:$E$111,$T3044)/T$11+INDEX(TDU_Info!$F$5:$F$111,$T3044))</f>
        <v>5.2144000000000004</v>
      </c>
      <c r="V3044" s="152">
        <v>5.157</v>
      </c>
      <c r="W3044" s="152">
        <v>11.35</v>
      </c>
      <c r="X3044" s="152">
        <v>8.1300000000000008</v>
      </c>
      <c r="Y3044" s="152">
        <v>8.4179999999999993</v>
      </c>
      <c r="Z3044" s="152">
        <v>5.4589999999999996</v>
      </c>
      <c r="AA3044" s="152">
        <v>11.448</v>
      </c>
      <c r="AB3044" s="152">
        <v>8.5</v>
      </c>
      <c r="AC3044" s="152">
        <v>8.4670000000000005</v>
      </c>
      <c r="AD3044" s="152">
        <v>5.1280000000000001</v>
      </c>
      <c r="AE3044" s="152">
        <v>11.375</v>
      </c>
      <c r="AF3044" s="152">
        <v>8.1300000000000008</v>
      </c>
      <c r="AG3044" s="152">
        <v>8.4179999999999993</v>
      </c>
      <c r="AH3044" s="152">
        <v>5.43</v>
      </c>
      <c r="AI3044" s="152">
        <v>11.398</v>
      </c>
      <c r="AJ3044" s="152">
        <v>8.5</v>
      </c>
      <c r="AK3044" s="152">
        <v>8.4670000000000005</v>
      </c>
      <c r="AL3044" s="152" t="e">
        <f t="shared" si="534"/>
        <v>#N/A</v>
      </c>
      <c r="AM3044" s="152" t="e">
        <f t="shared" si="535"/>
        <v>#N/A</v>
      </c>
      <c r="AN3044" s="152" t="e">
        <f>NA()</f>
        <v>#N/A</v>
      </c>
      <c r="AO3044" s="152" t="e">
        <f>NA()</f>
        <v>#N/A</v>
      </c>
      <c r="AP3044" s="152">
        <f t="shared" si="543"/>
        <v>7.065599999999999</v>
      </c>
      <c r="AQ3044" s="152"/>
      <c r="AR3044" s="152"/>
      <c r="AS3044" s="153">
        <f t="shared" si="548"/>
        <v>106</v>
      </c>
      <c r="AT3044" s="153">
        <f t="shared" si="523"/>
        <v>1</v>
      </c>
      <c r="AU3044" s="153">
        <f t="shared" si="524"/>
        <v>0</v>
      </c>
      <c r="AV3044" s="153">
        <f t="shared" si="525"/>
        <v>0</v>
      </c>
      <c r="BA3044">
        <f t="shared" si="549"/>
        <v>16</v>
      </c>
    </row>
    <row r="3045" spans="2:53" x14ac:dyDescent="0.25">
      <c r="B3045" s="155">
        <f t="shared" si="540"/>
        <v>45764.999305555553</v>
      </c>
      <c r="C3045" s="155">
        <f t="shared" si="528"/>
        <v>45764.999305555553</v>
      </c>
      <c r="D3045" s="152">
        <f t="shared" si="531"/>
        <v>8.1300000000000008</v>
      </c>
      <c r="E3045" s="152"/>
      <c r="F3045" s="152"/>
      <c r="G3045" s="152"/>
      <c r="H3045" s="152" t="e">
        <f t="shared" si="532"/>
        <v>#N/A</v>
      </c>
      <c r="I3045" s="152"/>
      <c r="J3045" s="152" t="e">
        <f t="shared" si="533"/>
        <v>#N/A</v>
      </c>
      <c r="K3045" s="152"/>
      <c r="L3045" s="152"/>
      <c r="M3045" s="152"/>
      <c r="N3045" s="152"/>
      <c r="O3045" s="152"/>
      <c r="P3045" s="152"/>
      <c r="Q3045" s="152"/>
      <c r="R3045" s="152"/>
      <c r="S3045" s="152"/>
      <c r="T3045" s="153" cm="1">
        <f t="array" ref="T3045">MATCH(1,(TDU_Info!$C$5:$C$111=$T$6)*(TDU_Info!$B$5:$B$111&lt;=$B3045),0)</f>
        <v>77</v>
      </c>
      <c r="U3045" s="152">
        <f>100*(INDEX(TDU_Info!$E$5:$E$111,$T3045)/T$11+INDEX(TDU_Info!$F$5:$F$111,$T3045))</f>
        <v>5.2144000000000004</v>
      </c>
      <c r="V3045" s="152">
        <v>5.0510000000000002</v>
      </c>
      <c r="W3045" s="152">
        <v>11.323</v>
      </c>
      <c r="X3045" s="152">
        <v>8.1300000000000008</v>
      </c>
      <c r="Y3045" s="152">
        <v>8.39</v>
      </c>
      <c r="Z3045" s="152">
        <v>5.3490000000000002</v>
      </c>
      <c r="AA3045" s="152">
        <v>11.42</v>
      </c>
      <c r="AB3045" s="152">
        <v>8.5</v>
      </c>
      <c r="AC3045" s="152">
        <v>8.41</v>
      </c>
      <c r="AD3045" s="152">
        <v>5.0750000000000002</v>
      </c>
      <c r="AE3045" s="152">
        <v>11.362</v>
      </c>
      <c r="AF3045" s="152">
        <v>8.1300000000000008</v>
      </c>
      <c r="AG3045" s="152">
        <v>8.39</v>
      </c>
      <c r="AH3045" s="152">
        <v>5.3739999999999997</v>
      </c>
      <c r="AI3045" s="152">
        <v>11.372</v>
      </c>
      <c r="AJ3045" s="152">
        <v>8.5</v>
      </c>
      <c r="AK3045" s="152">
        <v>8.41</v>
      </c>
      <c r="AL3045" s="152" t="e">
        <f t="shared" si="534"/>
        <v>#N/A</v>
      </c>
      <c r="AM3045" s="152" t="e">
        <f t="shared" si="535"/>
        <v>#N/A</v>
      </c>
      <c r="AN3045" s="152" t="e">
        <f>NA()</f>
        <v>#N/A</v>
      </c>
      <c r="AO3045" s="152" t="e">
        <f>NA()</f>
        <v>#N/A</v>
      </c>
      <c r="AP3045" s="152">
        <f t="shared" si="543"/>
        <v>7.065599999999999</v>
      </c>
      <c r="AQ3045" s="152"/>
      <c r="AR3045" s="152"/>
      <c r="AS3045" s="153">
        <f t="shared" si="548"/>
        <v>107</v>
      </c>
      <c r="AT3045" s="153">
        <f t="shared" si="523"/>
        <v>1</v>
      </c>
      <c r="AU3045" s="153">
        <f t="shared" si="524"/>
        <v>0</v>
      </c>
      <c r="AV3045" s="153">
        <f t="shared" si="525"/>
        <v>0</v>
      </c>
      <c r="BA3045">
        <f t="shared" si="549"/>
        <v>17</v>
      </c>
    </row>
    <row r="3046" spans="2:53" x14ac:dyDescent="0.25">
      <c r="B3046" s="155">
        <f t="shared" si="540"/>
        <v>45765.999305555553</v>
      </c>
      <c r="C3046" s="155">
        <f t="shared" si="528"/>
        <v>45765.999305555553</v>
      </c>
      <c r="D3046" s="152">
        <f t="shared" si="531"/>
        <v>8.1300000000000008</v>
      </c>
      <c r="E3046" s="152"/>
      <c r="F3046" s="152"/>
      <c r="G3046" s="152"/>
      <c r="H3046" s="152" t="e">
        <f t="shared" si="532"/>
        <v>#N/A</v>
      </c>
      <c r="I3046" s="152"/>
      <c r="J3046" s="152" t="e">
        <f t="shared" si="533"/>
        <v>#N/A</v>
      </c>
      <c r="K3046" s="152"/>
      <c r="L3046" s="152"/>
      <c r="M3046" s="152"/>
      <c r="N3046" s="152"/>
      <c r="O3046" s="152"/>
      <c r="P3046" s="152"/>
      <c r="Q3046" s="152"/>
      <c r="R3046" s="152"/>
      <c r="S3046" s="152"/>
      <c r="T3046" s="153" cm="1">
        <f t="array" ref="T3046">MATCH(1,(TDU_Info!$C$5:$C$111=$T$6)*(TDU_Info!$B$5:$B$111&lt;=$B3046),0)</f>
        <v>77</v>
      </c>
      <c r="U3046" s="152">
        <f>100*(INDEX(TDU_Info!$E$5:$E$111,$T3046)/T$11+INDEX(TDU_Info!$F$5:$F$111,$T3046))</f>
        <v>5.2144000000000004</v>
      </c>
      <c r="V3046" s="152">
        <v>5.0510000000000002</v>
      </c>
      <c r="W3046" s="152">
        <v>11.335000000000001</v>
      </c>
      <c r="X3046" s="152">
        <v>8.1300000000000008</v>
      </c>
      <c r="Y3046" s="152">
        <v>8.39</v>
      </c>
      <c r="Z3046" s="152">
        <v>5.3490000000000002</v>
      </c>
      <c r="AA3046" s="152">
        <v>11.432</v>
      </c>
      <c r="AB3046" s="152">
        <v>8.5</v>
      </c>
      <c r="AC3046" s="152">
        <v>8.41</v>
      </c>
      <c r="AD3046" s="152">
        <v>5.0750000000000002</v>
      </c>
      <c r="AE3046" s="152">
        <v>11.367000000000001</v>
      </c>
      <c r="AF3046" s="152">
        <v>8.1300000000000008</v>
      </c>
      <c r="AG3046" s="152">
        <v>8.39</v>
      </c>
      <c r="AH3046" s="152">
        <v>5.3739999999999997</v>
      </c>
      <c r="AI3046" s="152">
        <v>11.382999999999999</v>
      </c>
      <c r="AJ3046" s="152">
        <v>8.5</v>
      </c>
      <c r="AK3046" s="152">
        <v>8.41</v>
      </c>
      <c r="AL3046" s="152" t="e">
        <f t="shared" si="534"/>
        <v>#N/A</v>
      </c>
      <c r="AM3046" s="152" t="e">
        <f t="shared" si="535"/>
        <v>#N/A</v>
      </c>
      <c r="AN3046" s="152" t="e">
        <f>NA()</f>
        <v>#N/A</v>
      </c>
      <c r="AO3046" s="152" t="e">
        <f>NA()</f>
        <v>#N/A</v>
      </c>
      <c r="AP3046" s="152">
        <f t="shared" si="543"/>
        <v>7.065599999999999</v>
      </c>
      <c r="AQ3046" s="152"/>
      <c r="AR3046" s="152"/>
      <c r="AS3046" s="153">
        <f t="shared" si="548"/>
        <v>108</v>
      </c>
      <c r="AT3046" s="153">
        <f t="shared" si="523"/>
        <v>1</v>
      </c>
      <c r="AU3046" s="153">
        <f t="shared" si="524"/>
        <v>0</v>
      </c>
      <c r="AV3046" s="153">
        <f t="shared" si="525"/>
        <v>0</v>
      </c>
      <c r="BA3046">
        <f t="shared" si="549"/>
        <v>18</v>
      </c>
    </row>
    <row r="3047" spans="2:53" x14ac:dyDescent="0.25">
      <c r="B3047" s="155">
        <f t="shared" si="540"/>
        <v>45766.999305555553</v>
      </c>
      <c r="C3047" s="155">
        <f t="shared" si="528"/>
        <v>45766.999305555553</v>
      </c>
      <c r="D3047" s="152">
        <f t="shared" si="531"/>
        <v>8.1300000000000008</v>
      </c>
      <c r="E3047" s="152"/>
      <c r="F3047" s="152"/>
      <c r="G3047" s="152"/>
      <c r="H3047" s="152" t="e">
        <f t="shared" si="532"/>
        <v>#N/A</v>
      </c>
      <c r="I3047" s="152"/>
      <c r="J3047" s="152" t="e">
        <f t="shared" si="533"/>
        <v>#N/A</v>
      </c>
      <c r="K3047" s="152"/>
      <c r="L3047" s="152"/>
      <c r="M3047" s="152"/>
      <c r="N3047" s="152"/>
      <c r="O3047" s="152"/>
      <c r="P3047" s="152"/>
      <c r="Q3047" s="152"/>
      <c r="R3047" s="152"/>
      <c r="S3047" s="152"/>
      <c r="T3047" s="153" cm="1">
        <f t="array" ref="T3047">MATCH(1,(TDU_Info!$C$5:$C$111=$T$6)*(TDU_Info!$B$5:$B$111&lt;=$B3047),0)</f>
        <v>77</v>
      </c>
      <c r="U3047" s="152">
        <f>100*(INDEX(TDU_Info!$E$5:$E$111,$T3047)/T$11+INDEX(TDU_Info!$F$5:$F$111,$T3047))</f>
        <v>5.2144000000000004</v>
      </c>
      <c r="V3047" s="152">
        <v>5.0510000000000002</v>
      </c>
      <c r="W3047" s="152">
        <v>11.335000000000001</v>
      </c>
      <c r="X3047" s="152">
        <v>8.1300000000000008</v>
      </c>
      <c r="Y3047" s="152">
        <v>8.39</v>
      </c>
      <c r="Z3047" s="152">
        <v>5.3490000000000002</v>
      </c>
      <c r="AA3047" s="152">
        <v>11.432</v>
      </c>
      <c r="AB3047" s="152">
        <v>8.5</v>
      </c>
      <c r="AC3047" s="152">
        <v>8.41</v>
      </c>
      <c r="AD3047" s="152">
        <v>5.0750000000000002</v>
      </c>
      <c r="AE3047" s="152">
        <v>11.367000000000001</v>
      </c>
      <c r="AF3047" s="152">
        <v>8.1300000000000008</v>
      </c>
      <c r="AG3047" s="152">
        <v>8.39</v>
      </c>
      <c r="AH3047" s="152">
        <v>5.3739999999999997</v>
      </c>
      <c r="AI3047" s="152">
        <v>11.382999999999999</v>
      </c>
      <c r="AJ3047" s="152">
        <v>8.5</v>
      </c>
      <c r="AK3047" s="152">
        <v>8.41</v>
      </c>
      <c r="AL3047" s="152" t="e">
        <f t="shared" si="534"/>
        <v>#N/A</v>
      </c>
      <c r="AM3047" s="152" t="e">
        <f t="shared" si="535"/>
        <v>#N/A</v>
      </c>
      <c r="AN3047" s="152" t="e">
        <f>NA()</f>
        <v>#N/A</v>
      </c>
      <c r="AO3047" s="152" t="e">
        <f>NA()</f>
        <v>#N/A</v>
      </c>
      <c r="AP3047" s="152">
        <f t="shared" si="543"/>
        <v>7.065599999999999</v>
      </c>
      <c r="AQ3047" s="152"/>
      <c r="AR3047" s="152"/>
      <c r="AS3047" s="153">
        <f t="shared" si="548"/>
        <v>109</v>
      </c>
      <c r="AT3047" s="153">
        <f t="shared" si="523"/>
        <v>1</v>
      </c>
      <c r="AU3047" s="153">
        <f t="shared" si="524"/>
        <v>0</v>
      </c>
      <c r="AV3047" s="153">
        <f t="shared" si="525"/>
        <v>0</v>
      </c>
      <c r="BA3047">
        <f t="shared" si="549"/>
        <v>19</v>
      </c>
    </row>
    <row r="3048" spans="2:53" x14ac:dyDescent="0.25">
      <c r="B3048" s="155">
        <f t="shared" si="540"/>
        <v>45767.999305555553</v>
      </c>
      <c r="C3048" s="155">
        <f t="shared" si="528"/>
        <v>45767.999305555553</v>
      </c>
      <c r="D3048" s="152">
        <f t="shared" si="531"/>
        <v>8.1300000000000008</v>
      </c>
      <c r="E3048" s="152"/>
      <c r="F3048" s="152"/>
      <c r="G3048" s="152"/>
      <c r="H3048" s="152" t="e">
        <f t="shared" si="532"/>
        <v>#N/A</v>
      </c>
      <c r="I3048" s="152"/>
      <c r="J3048" s="152" t="e">
        <f t="shared" si="533"/>
        <v>#N/A</v>
      </c>
      <c r="K3048" s="152"/>
      <c r="L3048" s="152"/>
      <c r="M3048" s="152"/>
      <c r="N3048" s="152"/>
      <c r="O3048" s="152"/>
      <c r="P3048" s="152"/>
      <c r="Q3048" s="152"/>
      <c r="R3048" s="152"/>
      <c r="S3048" s="152"/>
      <c r="T3048" s="153" cm="1">
        <f t="array" ref="T3048">MATCH(1,(TDU_Info!$C$5:$C$111=$T$6)*(TDU_Info!$B$5:$B$111&lt;=$B3048),0)</f>
        <v>77</v>
      </c>
      <c r="U3048" s="152">
        <f>100*(INDEX(TDU_Info!$E$5:$E$111,$T3048)/T$11+INDEX(TDU_Info!$F$5:$F$111,$T3048))</f>
        <v>5.2144000000000004</v>
      </c>
      <c r="V3048" s="152">
        <v>5.0510000000000002</v>
      </c>
      <c r="W3048" s="152">
        <v>11.335000000000001</v>
      </c>
      <c r="X3048" s="152">
        <v>8.1300000000000008</v>
      </c>
      <c r="Y3048" s="152">
        <v>8.39</v>
      </c>
      <c r="Z3048" s="152">
        <v>5.3490000000000002</v>
      </c>
      <c r="AA3048" s="152">
        <v>11.432</v>
      </c>
      <c r="AB3048" s="152">
        <v>8.5</v>
      </c>
      <c r="AC3048" s="152">
        <v>8.41</v>
      </c>
      <c r="AD3048" s="152">
        <v>5.0750000000000002</v>
      </c>
      <c r="AE3048" s="152">
        <v>11.367000000000001</v>
      </c>
      <c r="AF3048" s="152">
        <v>8.1300000000000008</v>
      </c>
      <c r="AG3048" s="152">
        <v>8.39</v>
      </c>
      <c r="AH3048" s="152">
        <v>5.3739999999999997</v>
      </c>
      <c r="AI3048" s="152">
        <v>11.382999999999999</v>
      </c>
      <c r="AJ3048" s="152">
        <v>8.5</v>
      </c>
      <c r="AK3048" s="152">
        <v>8.41</v>
      </c>
      <c r="AL3048" s="152" t="e">
        <f t="shared" si="534"/>
        <v>#N/A</v>
      </c>
      <c r="AM3048" s="152" t="e">
        <f t="shared" si="535"/>
        <v>#N/A</v>
      </c>
      <c r="AN3048" s="152" t="e">
        <f>NA()</f>
        <v>#N/A</v>
      </c>
      <c r="AO3048" s="152" t="e">
        <f>NA()</f>
        <v>#N/A</v>
      </c>
      <c r="AP3048" s="152">
        <f t="shared" si="543"/>
        <v>7.065599999999999</v>
      </c>
      <c r="AQ3048" s="152"/>
      <c r="AR3048" s="152"/>
      <c r="AS3048" s="153">
        <f t="shared" si="548"/>
        <v>110</v>
      </c>
      <c r="AT3048" s="153">
        <f t="shared" si="523"/>
        <v>1</v>
      </c>
      <c r="AU3048" s="153">
        <f t="shared" si="524"/>
        <v>0</v>
      </c>
      <c r="AV3048" s="153">
        <f t="shared" si="525"/>
        <v>0</v>
      </c>
      <c r="BA3048">
        <f t="shared" si="549"/>
        <v>20</v>
      </c>
    </row>
    <row r="3049" spans="2:53" x14ac:dyDescent="0.25">
      <c r="B3049" s="155">
        <f t="shared" si="540"/>
        <v>45768.999305555553</v>
      </c>
      <c r="C3049" s="155">
        <f t="shared" si="528"/>
        <v>45768.999305555553</v>
      </c>
      <c r="D3049" s="152">
        <f t="shared" si="531"/>
        <v>8.2759999999999998</v>
      </c>
      <c r="E3049" s="152"/>
      <c r="F3049" s="152"/>
      <c r="G3049" s="152"/>
      <c r="H3049" s="152" t="e">
        <f t="shared" si="532"/>
        <v>#N/A</v>
      </c>
      <c r="I3049" s="152"/>
      <c r="J3049" s="152" t="e">
        <f t="shared" si="533"/>
        <v>#N/A</v>
      </c>
      <c r="K3049" s="152"/>
      <c r="L3049" s="152"/>
      <c r="M3049" s="152"/>
      <c r="N3049" s="152"/>
      <c r="O3049" s="152"/>
      <c r="P3049" s="152"/>
      <c r="Q3049" s="152"/>
      <c r="R3049" s="152"/>
      <c r="S3049" s="152"/>
      <c r="T3049" s="153" cm="1">
        <f t="array" ref="T3049">MATCH(1,(TDU_Info!$C$5:$C$111=$T$6)*(TDU_Info!$B$5:$B$111&lt;=$B3049),0)</f>
        <v>77</v>
      </c>
      <c r="U3049" s="152">
        <f>100*(INDEX(TDU_Info!$E$5:$E$111,$T3049)/T$11+INDEX(TDU_Info!$F$5:$F$111,$T3049))</f>
        <v>5.2144000000000004</v>
      </c>
      <c r="V3049" s="152">
        <v>5.0510000000000002</v>
      </c>
      <c r="W3049" s="152">
        <v>11.127000000000001</v>
      </c>
      <c r="X3049" s="152">
        <v>8.32</v>
      </c>
      <c r="Y3049" s="152">
        <v>8.3179999999999996</v>
      </c>
      <c r="Z3049" s="152">
        <v>5.3490000000000002</v>
      </c>
      <c r="AA3049" s="152">
        <v>11.305999999999999</v>
      </c>
      <c r="AB3049" s="152">
        <v>8.5670000000000002</v>
      </c>
      <c r="AC3049" s="152">
        <v>8.3670000000000009</v>
      </c>
      <c r="AD3049" s="152">
        <v>5.0750000000000002</v>
      </c>
      <c r="AE3049" s="152">
        <v>10.99</v>
      </c>
      <c r="AF3049" s="152">
        <v>8.2759999999999998</v>
      </c>
      <c r="AG3049" s="152">
        <v>8.3179999999999996</v>
      </c>
      <c r="AH3049" s="152">
        <v>5.3739999999999997</v>
      </c>
      <c r="AI3049" s="152">
        <v>11.170999999999999</v>
      </c>
      <c r="AJ3049" s="152">
        <v>8.5670000000000002</v>
      </c>
      <c r="AK3049" s="152">
        <v>8.3670000000000009</v>
      </c>
      <c r="AL3049" s="152" t="e">
        <f t="shared" si="534"/>
        <v>#N/A</v>
      </c>
      <c r="AM3049" s="152" t="e">
        <f t="shared" si="535"/>
        <v>#N/A</v>
      </c>
      <c r="AN3049" s="152" t="e">
        <f>NA()</f>
        <v>#N/A</v>
      </c>
      <c r="AO3049" s="152" t="e">
        <f>NA()</f>
        <v>#N/A</v>
      </c>
      <c r="AP3049" s="152">
        <f t="shared" si="543"/>
        <v>7.065599999999999</v>
      </c>
      <c r="AQ3049" s="152"/>
      <c r="AR3049" s="152"/>
      <c r="AS3049" s="153">
        <f t="shared" si="548"/>
        <v>111</v>
      </c>
      <c r="AT3049" s="153">
        <f t="shared" si="523"/>
        <v>1</v>
      </c>
      <c r="AU3049" s="153">
        <f t="shared" si="524"/>
        <v>0</v>
      </c>
      <c r="AV3049" s="153">
        <f t="shared" si="525"/>
        <v>0</v>
      </c>
      <c r="BA3049">
        <f t="shared" si="549"/>
        <v>21</v>
      </c>
    </row>
    <row r="3050" spans="2:53" x14ac:dyDescent="0.25">
      <c r="B3050" s="155">
        <f t="shared" si="540"/>
        <v>45769.999305555553</v>
      </c>
      <c r="C3050" s="155">
        <f t="shared" si="528"/>
        <v>45769.999305555553</v>
      </c>
      <c r="D3050" s="152">
        <f t="shared" si="531"/>
        <v>8.2759999999999998</v>
      </c>
      <c r="E3050" s="152"/>
      <c r="F3050" s="152"/>
      <c r="G3050" s="152"/>
      <c r="H3050" s="152" t="e">
        <f t="shared" si="532"/>
        <v>#N/A</v>
      </c>
      <c r="I3050" s="152"/>
      <c r="J3050" s="152" t="e">
        <f t="shared" si="533"/>
        <v>#N/A</v>
      </c>
      <c r="K3050" s="152"/>
      <c r="L3050" s="152"/>
      <c r="M3050" s="152"/>
      <c r="N3050" s="152"/>
      <c r="O3050" s="152"/>
      <c r="P3050" s="152"/>
      <c r="Q3050" s="152"/>
      <c r="R3050" s="152"/>
      <c r="S3050" s="152"/>
      <c r="T3050" s="153" cm="1">
        <f t="array" ref="T3050">MATCH(1,(TDU_Info!$C$5:$C$111=$T$6)*(TDU_Info!$B$5:$B$111&lt;=$B3050),0)</f>
        <v>77</v>
      </c>
      <c r="U3050" s="152">
        <f>100*(INDEX(TDU_Info!$E$5:$E$111,$T3050)/T$11+INDEX(TDU_Info!$F$5:$F$111,$T3050))</f>
        <v>5.2144000000000004</v>
      </c>
      <c r="V3050" s="152">
        <v>5.0510000000000002</v>
      </c>
      <c r="W3050" s="152">
        <v>11.127000000000001</v>
      </c>
      <c r="X3050" s="152">
        <v>8.32</v>
      </c>
      <c r="Y3050" s="152">
        <v>8.3179999999999996</v>
      </c>
      <c r="Z3050" s="152">
        <v>5.3490000000000002</v>
      </c>
      <c r="AA3050" s="152">
        <v>11.305999999999999</v>
      </c>
      <c r="AB3050" s="152">
        <v>8.6</v>
      </c>
      <c r="AC3050" s="152">
        <v>8.3670000000000009</v>
      </c>
      <c r="AD3050" s="152">
        <v>5.0750000000000002</v>
      </c>
      <c r="AE3050" s="152">
        <v>10.99</v>
      </c>
      <c r="AF3050" s="152">
        <v>8.2759999999999998</v>
      </c>
      <c r="AG3050" s="152">
        <v>8.3179999999999996</v>
      </c>
      <c r="AH3050" s="152">
        <v>5.3739999999999997</v>
      </c>
      <c r="AI3050" s="152">
        <v>11.170999999999999</v>
      </c>
      <c r="AJ3050" s="152">
        <v>8.6</v>
      </c>
      <c r="AK3050" s="152">
        <v>8.3670000000000009</v>
      </c>
      <c r="AL3050" s="152" t="e">
        <f t="shared" si="534"/>
        <v>#N/A</v>
      </c>
      <c r="AM3050" s="152" t="e">
        <f t="shared" si="535"/>
        <v>#N/A</v>
      </c>
      <c r="AN3050" s="152" t="e">
        <f>NA()</f>
        <v>#N/A</v>
      </c>
      <c r="AO3050" s="152" t="e">
        <f>NA()</f>
        <v>#N/A</v>
      </c>
      <c r="AP3050" s="152">
        <f t="shared" si="543"/>
        <v>7.065599999999999</v>
      </c>
      <c r="AQ3050" s="152"/>
      <c r="AR3050" s="152"/>
      <c r="AS3050" s="153">
        <f t="shared" si="548"/>
        <v>112</v>
      </c>
      <c r="AT3050" s="153">
        <f t="shared" si="523"/>
        <v>1</v>
      </c>
      <c r="AU3050" s="153">
        <f t="shared" si="524"/>
        <v>0</v>
      </c>
      <c r="AV3050" s="153">
        <f t="shared" si="525"/>
        <v>0</v>
      </c>
      <c r="BA3050">
        <f t="shared" si="549"/>
        <v>22</v>
      </c>
    </row>
    <row r="3051" spans="2:53" x14ac:dyDescent="0.25">
      <c r="B3051" s="155">
        <f t="shared" si="540"/>
        <v>45770.999305555553</v>
      </c>
      <c r="C3051" s="155">
        <f t="shared" si="528"/>
        <v>45770.999305555553</v>
      </c>
      <c r="D3051" s="152">
        <f t="shared" si="531"/>
        <v>8.2759999999999998</v>
      </c>
      <c r="E3051" s="152"/>
      <c r="F3051" s="152"/>
      <c r="G3051" s="152"/>
      <c r="H3051" s="152" t="e">
        <f t="shared" si="532"/>
        <v>#N/A</v>
      </c>
      <c r="I3051" s="152"/>
      <c r="J3051" s="152" t="e">
        <f t="shared" si="533"/>
        <v>#N/A</v>
      </c>
      <c r="K3051" s="152"/>
      <c r="L3051" s="152"/>
      <c r="M3051" s="152"/>
      <c r="N3051" s="152"/>
      <c r="O3051" s="152"/>
      <c r="P3051" s="152"/>
      <c r="Q3051" s="152"/>
      <c r="R3051" s="152"/>
      <c r="S3051" s="152"/>
      <c r="T3051" s="153" cm="1">
        <f t="array" ref="T3051">MATCH(1,(TDU_Info!$C$5:$C$111=$T$6)*(TDU_Info!$B$5:$B$111&lt;=$B3051),0)</f>
        <v>77</v>
      </c>
      <c r="U3051" s="152">
        <f>100*(INDEX(TDU_Info!$E$5:$E$111,$T3051)/T$11+INDEX(TDU_Info!$F$5:$F$111,$T3051))</f>
        <v>5.2144000000000004</v>
      </c>
      <c r="V3051" s="152">
        <v>4.851</v>
      </c>
      <c r="W3051" s="152">
        <v>11.127000000000001</v>
      </c>
      <c r="X3051" s="152">
        <v>8.32</v>
      </c>
      <c r="Y3051" s="152">
        <v>8.4179999999999993</v>
      </c>
      <c r="Z3051" s="152">
        <v>5.2489999999999997</v>
      </c>
      <c r="AA3051" s="152">
        <v>11.305999999999999</v>
      </c>
      <c r="AB3051" s="152">
        <v>8.56</v>
      </c>
      <c r="AC3051" s="152">
        <v>8.4670000000000005</v>
      </c>
      <c r="AD3051" s="152">
        <v>4.875</v>
      </c>
      <c r="AE3051" s="152">
        <v>10.99</v>
      </c>
      <c r="AF3051" s="152">
        <v>8.2759999999999998</v>
      </c>
      <c r="AG3051" s="152">
        <v>8.4179999999999993</v>
      </c>
      <c r="AH3051" s="152">
        <v>5.274</v>
      </c>
      <c r="AI3051" s="152">
        <v>11.170999999999999</v>
      </c>
      <c r="AJ3051" s="152">
        <v>8.56</v>
      </c>
      <c r="AK3051" s="152">
        <v>8.4670000000000005</v>
      </c>
      <c r="AL3051" s="152" t="e">
        <f t="shared" si="534"/>
        <v>#N/A</v>
      </c>
      <c r="AM3051" s="152" t="e">
        <f t="shared" si="535"/>
        <v>#N/A</v>
      </c>
      <c r="AN3051" s="152" t="e">
        <f>NA()</f>
        <v>#N/A</v>
      </c>
      <c r="AO3051" s="152" t="e">
        <f>NA()</f>
        <v>#N/A</v>
      </c>
      <c r="AP3051" s="152">
        <f t="shared" si="543"/>
        <v>7.065599999999999</v>
      </c>
      <c r="AQ3051" s="152"/>
      <c r="AR3051" s="152"/>
      <c r="AS3051" s="153">
        <f t="shared" si="548"/>
        <v>113</v>
      </c>
      <c r="AT3051" s="153">
        <f t="shared" si="523"/>
        <v>1</v>
      </c>
      <c r="AU3051" s="153">
        <f t="shared" si="524"/>
        <v>0</v>
      </c>
      <c r="AV3051" s="153">
        <f t="shared" si="525"/>
        <v>0</v>
      </c>
      <c r="BA3051">
        <f t="shared" si="549"/>
        <v>23</v>
      </c>
    </row>
    <row r="3052" spans="2:53" x14ac:dyDescent="0.25">
      <c r="B3052" s="155">
        <f t="shared" si="540"/>
        <v>45771.999305555553</v>
      </c>
      <c r="C3052" s="155">
        <f t="shared" si="528"/>
        <v>45771.999305555553</v>
      </c>
      <c r="D3052" s="152">
        <f t="shared" si="531"/>
        <v>8.2759999999999998</v>
      </c>
      <c r="E3052" s="152"/>
      <c r="F3052" s="152"/>
      <c r="G3052" s="152"/>
      <c r="H3052" s="152" t="e">
        <f t="shared" si="532"/>
        <v>#N/A</v>
      </c>
      <c r="I3052" s="152"/>
      <c r="J3052" s="152" t="e">
        <f t="shared" si="533"/>
        <v>#N/A</v>
      </c>
      <c r="K3052" s="152"/>
      <c r="L3052" s="152"/>
      <c r="M3052" s="152"/>
      <c r="N3052" s="152"/>
      <c r="O3052" s="152"/>
      <c r="P3052" s="152"/>
      <c r="Q3052" s="152"/>
      <c r="R3052" s="152"/>
      <c r="S3052" s="152"/>
      <c r="T3052" s="153" cm="1">
        <f t="array" ref="T3052">MATCH(1,(TDU_Info!$C$5:$C$111=$T$6)*(TDU_Info!$B$5:$B$111&lt;=$B3052),0)</f>
        <v>77</v>
      </c>
      <c r="U3052" s="152">
        <f>100*(INDEX(TDU_Info!$E$5:$E$111,$T3052)/T$11+INDEX(TDU_Info!$F$5:$F$111,$T3052))</f>
        <v>5.2144000000000004</v>
      </c>
      <c r="V3052" s="152">
        <v>4.7510000000000003</v>
      </c>
      <c r="W3052" s="152">
        <v>11.127000000000001</v>
      </c>
      <c r="X3052" s="152">
        <v>8.32</v>
      </c>
      <c r="Y3052" s="152">
        <v>8.4179999999999993</v>
      </c>
      <c r="Z3052" s="152">
        <v>5.2489999999999997</v>
      </c>
      <c r="AA3052" s="152">
        <v>11.305999999999999</v>
      </c>
      <c r="AB3052" s="152">
        <v>8.56</v>
      </c>
      <c r="AC3052" s="152">
        <v>8.4670000000000005</v>
      </c>
      <c r="AD3052" s="152">
        <v>4.7750000000000004</v>
      </c>
      <c r="AE3052" s="152">
        <v>10.99</v>
      </c>
      <c r="AF3052" s="152">
        <v>8.2759999999999998</v>
      </c>
      <c r="AG3052" s="152">
        <v>8.4179999999999993</v>
      </c>
      <c r="AH3052" s="152">
        <v>5.274</v>
      </c>
      <c r="AI3052" s="152">
        <v>11.170999999999999</v>
      </c>
      <c r="AJ3052" s="152">
        <v>8.56</v>
      </c>
      <c r="AK3052" s="152">
        <v>8.4670000000000005</v>
      </c>
      <c r="AL3052" s="152" t="e">
        <f t="shared" si="534"/>
        <v>#N/A</v>
      </c>
      <c r="AM3052" s="152" t="e">
        <f t="shared" si="535"/>
        <v>#N/A</v>
      </c>
      <c r="AN3052" s="152" t="e">
        <f>NA()</f>
        <v>#N/A</v>
      </c>
      <c r="AO3052" s="152" t="e">
        <f>NA()</f>
        <v>#N/A</v>
      </c>
      <c r="AP3052" s="152">
        <f t="shared" si="543"/>
        <v>7.065599999999999</v>
      </c>
      <c r="AQ3052" s="152"/>
      <c r="AR3052" s="152"/>
      <c r="AS3052" s="153">
        <f t="shared" si="548"/>
        <v>114</v>
      </c>
      <c r="AT3052" s="153">
        <f t="shared" si="523"/>
        <v>1</v>
      </c>
      <c r="AU3052" s="153">
        <f t="shared" si="524"/>
        <v>0</v>
      </c>
      <c r="AV3052" s="153">
        <f t="shared" si="525"/>
        <v>0</v>
      </c>
      <c r="BA3052">
        <f t="shared" si="549"/>
        <v>24</v>
      </c>
    </row>
    <row r="3053" spans="2:53" x14ac:dyDescent="0.25">
      <c r="B3053" s="155">
        <f t="shared" si="540"/>
        <v>45772.999305555553</v>
      </c>
      <c r="C3053" s="155">
        <f t="shared" si="528"/>
        <v>45772.999305555553</v>
      </c>
      <c r="D3053" s="152">
        <f t="shared" si="531"/>
        <v>8.2759999999999998</v>
      </c>
      <c r="E3053" s="152"/>
      <c r="F3053" s="152"/>
      <c r="G3053" s="152"/>
      <c r="H3053" s="152" t="e">
        <f t="shared" si="532"/>
        <v>#N/A</v>
      </c>
      <c r="I3053" s="152"/>
      <c r="J3053" s="152" t="e">
        <f t="shared" si="533"/>
        <v>#N/A</v>
      </c>
      <c r="K3053" s="152"/>
      <c r="L3053" s="152"/>
      <c r="M3053" s="152"/>
      <c r="N3053" s="152"/>
      <c r="O3053" s="152"/>
      <c r="P3053" s="152"/>
      <c r="Q3053" s="152"/>
      <c r="R3053" s="152"/>
      <c r="S3053" s="152"/>
      <c r="T3053" s="153" cm="1">
        <f t="array" ref="T3053">MATCH(1,(TDU_Info!$C$5:$C$111=$T$6)*(TDU_Info!$B$5:$B$111&lt;=$B3053),0)</f>
        <v>77</v>
      </c>
      <c r="U3053" s="152">
        <f>100*(INDEX(TDU_Info!$E$5:$E$111,$T3053)/T$11+INDEX(TDU_Info!$F$5:$F$111,$T3053))</f>
        <v>5.2144000000000004</v>
      </c>
      <c r="V3053" s="152">
        <v>4.7510000000000003</v>
      </c>
      <c r="W3053" s="152">
        <v>11.127000000000001</v>
      </c>
      <c r="X3053" s="152">
        <v>8.32</v>
      </c>
      <c r="Y3053" s="152">
        <v>8.4179999999999993</v>
      </c>
      <c r="Z3053" s="152">
        <v>5.2489999999999997</v>
      </c>
      <c r="AA3053" s="152">
        <v>11.305999999999999</v>
      </c>
      <c r="AB3053" s="152">
        <v>8.56</v>
      </c>
      <c r="AC3053" s="152">
        <v>8.4670000000000005</v>
      </c>
      <c r="AD3053" s="152">
        <v>4.7750000000000004</v>
      </c>
      <c r="AE3053" s="152">
        <v>10.99</v>
      </c>
      <c r="AF3053" s="152">
        <v>8.2759999999999998</v>
      </c>
      <c r="AG3053" s="152">
        <v>8.4179999999999993</v>
      </c>
      <c r="AH3053" s="152">
        <v>5.274</v>
      </c>
      <c r="AI3053" s="152">
        <v>11.170999999999999</v>
      </c>
      <c r="AJ3053" s="152">
        <v>8.56</v>
      </c>
      <c r="AK3053" s="152">
        <v>8.4670000000000005</v>
      </c>
      <c r="AL3053" s="152" t="e">
        <f t="shared" si="534"/>
        <v>#N/A</v>
      </c>
      <c r="AM3053" s="152" t="e">
        <f t="shared" si="535"/>
        <v>#N/A</v>
      </c>
      <c r="AN3053" s="152" t="e">
        <f>NA()</f>
        <v>#N/A</v>
      </c>
      <c r="AO3053" s="152" t="e">
        <f>NA()</f>
        <v>#N/A</v>
      </c>
      <c r="AP3053" s="152">
        <f t="shared" si="543"/>
        <v>7.065599999999999</v>
      </c>
      <c r="AQ3053" s="152"/>
      <c r="AR3053" s="152"/>
      <c r="AS3053" s="153">
        <f t="shared" si="548"/>
        <v>115</v>
      </c>
      <c r="AT3053" s="153">
        <f t="shared" si="523"/>
        <v>1</v>
      </c>
      <c r="AU3053" s="153">
        <f t="shared" si="524"/>
        <v>0</v>
      </c>
      <c r="AV3053" s="153">
        <f t="shared" si="525"/>
        <v>0</v>
      </c>
      <c r="BA3053">
        <f t="shared" si="549"/>
        <v>25</v>
      </c>
    </row>
    <row r="3054" spans="2:53" x14ac:dyDescent="0.25">
      <c r="B3054" s="155">
        <f t="shared" si="540"/>
        <v>45773.999305555553</v>
      </c>
      <c r="C3054" s="155">
        <f t="shared" si="528"/>
        <v>45773.999305555553</v>
      </c>
      <c r="D3054" s="152">
        <f t="shared" si="531"/>
        <v>8.2759999999999998</v>
      </c>
      <c r="E3054" s="152"/>
      <c r="F3054" s="152"/>
      <c r="G3054" s="152"/>
      <c r="H3054" s="152" t="e">
        <f t="shared" si="532"/>
        <v>#N/A</v>
      </c>
      <c r="I3054" s="152"/>
      <c r="J3054" s="152" t="e">
        <f t="shared" si="533"/>
        <v>#N/A</v>
      </c>
      <c r="K3054" s="152"/>
      <c r="L3054" s="152"/>
      <c r="M3054" s="152"/>
      <c r="N3054" s="152"/>
      <c r="O3054" s="152"/>
      <c r="P3054" s="152"/>
      <c r="Q3054" s="152"/>
      <c r="R3054" s="152"/>
      <c r="S3054" s="152"/>
      <c r="T3054" s="153" cm="1">
        <f t="array" ref="T3054">MATCH(1,(TDU_Info!$C$5:$C$111=$T$6)*(TDU_Info!$B$5:$B$111&lt;=$B3054),0)</f>
        <v>77</v>
      </c>
      <c r="U3054" s="152">
        <f>100*(INDEX(TDU_Info!$E$5:$E$111,$T3054)/T$11+INDEX(TDU_Info!$F$5:$F$111,$T3054))</f>
        <v>5.2144000000000004</v>
      </c>
      <c r="V3054" s="152">
        <v>4.7510000000000003</v>
      </c>
      <c r="W3054" s="152">
        <v>11.127000000000001</v>
      </c>
      <c r="X3054" s="152">
        <v>8.32</v>
      </c>
      <c r="Y3054" s="152">
        <v>8.5180000000000007</v>
      </c>
      <c r="Z3054" s="152">
        <v>5.3490000000000002</v>
      </c>
      <c r="AA3054" s="152">
        <v>11.305999999999999</v>
      </c>
      <c r="AB3054" s="152">
        <v>8.56</v>
      </c>
      <c r="AC3054" s="152">
        <v>8.5670000000000002</v>
      </c>
      <c r="AD3054" s="152">
        <v>4.7750000000000004</v>
      </c>
      <c r="AE3054" s="152">
        <v>10.99</v>
      </c>
      <c r="AF3054" s="152">
        <v>8.2759999999999998</v>
      </c>
      <c r="AG3054" s="152">
        <v>8.5180000000000007</v>
      </c>
      <c r="AH3054" s="152">
        <v>5.3739999999999997</v>
      </c>
      <c r="AI3054" s="152">
        <v>11.170999999999999</v>
      </c>
      <c r="AJ3054" s="152">
        <v>8.56</v>
      </c>
      <c r="AK3054" s="152">
        <v>8.5670000000000002</v>
      </c>
      <c r="AL3054" s="152" t="e">
        <f t="shared" si="534"/>
        <v>#N/A</v>
      </c>
      <c r="AM3054" s="152" t="e">
        <f t="shared" si="535"/>
        <v>#N/A</v>
      </c>
      <c r="AN3054" s="152" t="e">
        <f>NA()</f>
        <v>#N/A</v>
      </c>
      <c r="AO3054" s="152" t="e">
        <f>NA()</f>
        <v>#N/A</v>
      </c>
      <c r="AP3054" s="152">
        <f t="shared" si="543"/>
        <v>7.065599999999999</v>
      </c>
      <c r="AQ3054" s="152"/>
      <c r="AR3054" s="152"/>
      <c r="AS3054" s="153">
        <f t="shared" si="548"/>
        <v>116</v>
      </c>
      <c r="AT3054" s="153">
        <f t="shared" si="523"/>
        <v>1</v>
      </c>
      <c r="AU3054" s="153">
        <f t="shared" si="524"/>
        <v>0</v>
      </c>
      <c r="AV3054" s="153">
        <f t="shared" si="525"/>
        <v>0</v>
      </c>
      <c r="BA3054">
        <f t="shared" si="549"/>
        <v>26</v>
      </c>
    </row>
    <row r="3055" spans="2:53" x14ac:dyDescent="0.25">
      <c r="B3055" s="155">
        <f t="shared" si="540"/>
        <v>45774.999305555553</v>
      </c>
      <c r="C3055" s="155">
        <f t="shared" si="528"/>
        <v>45774.999305555553</v>
      </c>
      <c r="D3055" s="152">
        <f t="shared" si="531"/>
        <v>8.2759999999999998</v>
      </c>
      <c r="E3055" s="152"/>
      <c r="F3055" s="152"/>
      <c r="G3055" s="152"/>
      <c r="H3055" s="152" t="e">
        <f t="shared" si="532"/>
        <v>#N/A</v>
      </c>
      <c r="I3055" s="152"/>
      <c r="J3055" s="152" t="e">
        <f t="shared" si="533"/>
        <v>#N/A</v>
      </c>
      <c r="K3055" s="152"/>
      <c r="L3055" s="152"/>
      <c r="M3055" s="152"/>
      <c r="N3055" s="152"/>
      <c r="O3055" s="152"/>
      <c r="P3055" s="152"/>
      <c r="Q3055" s="152"/>
      <c r="R3055" s="152"/>
      <c r="S3055" s="152"/>
      <c r="T3055" s="153" cm="1">
        <f t="array" ref="T3055">MATCH(1,(TDU_Info!$C$5:$C$111=$T$6)*(TDU_Info!$B$5:$B$111&lt;=$B3055),0)</f>
        <v>77</v>
      </c>
      <c r="U3055" s="152">
        <f>100*(INDEX(TDU_Info!$E$5:$E$111,$T3055)/T$11+INDEX(TDU_Info!$F$5:$F$111,$T3055))</f>
        <v>5.2144000000000004</v>
      </c>
      <c r="V3055" s="152">
        <v>4.7510000000000003</v>
      </c>
      <c r="W3055" s="152">
        <v>11.127000000000001</v>
      </c>
      <c r="X3055" s="152">
        <v>8.32</v>
      </c>
      <c r="Y3055" s="152">
        <v>8.5180000000000007</v>
      </c>
      <c r="Z3055" s="152">
        <v>5.3490000000000002</v>
      </c>
      <c r="AA3055" s="152">
        <v>11.305999999999999</v>
      </c>
      <c r="AB3055" s="152">
        <v>8.56</v>
      </c>
      <c r="AC3055" s="152">
        <v>8.5670000000000002</v>
      </c>
      <c r="AD3055" s="152">
        <v>4.7750000000000004</v>
      </c>
      <c r="AE3055" s="152">
        <v>10.99</v>
      </c>
      <c r="AF3055" s="152">
        <v>8.2759999999999998</v>
      </c>
      <c r="AG3055" s="152">
        <v>8.5180000000000007</v>
      </c>
      <c r="AH3055" s="152">
        <v>5.3739999999999997</v>
      </c>
      <c r="AI3055" s="152">
        <v>11.170999999999999</v>
      </c>
      <c r="AJ3055" s="152">
        <v>8.56</v>
      </c>
      <c r="AK3055" s="152">
        <v>8.5670000000000002</v>
      </c>
      <c r="AL3055" s="152" t="e">
        <f t="shared" si="534"/>
        <v>#N/A</v>
      </c>
      <c r="AM3055" s="152" t="e">
        <f t="shared" si="535"/>
        <v>#N/A</v>
      </c>
      <c r="AN3055" s="152" t="e">
        <f>NA()</f>
        <v>#N/A</v>
      </c>
      <c r="AO3055" s="152" t="e">
        <f>NA()</f>
        <v>#N/A</v>
      </c>
      <c r="AP3055" s="152">
        <f t="shared" si="543"/>
        <v>7.065599999999999</v>
      </c>
      <c r="AQ3055" s="152"/>
      <c r="AR3055" s="152"/>
      <c r="AS3055" s="153">
        <f t="shared" si="548"/>
        <v>117</v>
      </c>
      <c r="AT3055" s="153">
        <f t="shared" si="523"/>
        <v>1</v>
      </c>
      <c r="AU3055" s="153">
        <f t="shared" si="524"/>
        <v>0</v>
      </c>
      <c r="AV3055" s="153">
        <f t="shared" si="525"/>
        <v>0</v>
      </c>
      <c r="BA3055">
        <f t="shared" si="549"/>
        <v>27</v>
      </c>
    </row>
    <row r="3056" spans="2:53" x14ac:dyDescent="0.25">
      <c r="B3056" s="155">
        <f t="shared" si="540"/>
        <v>45775.999305555553</v>
      </c>
      <c r="C3056" s="155">
        <f t="shared" si="528"/>
        <v>45775.999305555553</v>
      </c>
      <c r="D3056" s="152">
        <f t="shared" si="531"/>
        <v>8.2759999999999998</v>
      </c>
      <c r="E3056" s="152"/>
      <c r="F3056" s="152"/>
      <c r="G3056" s="152"/>
      <c r="H3056" s="152" t="e">
        <f t="shared" si="532"/>
        <v>#N/A</v>
      </c>
      <c r="I3056" s="152"/>
      <c r="J3056" s="152" t="e">
        <f t="shared" si="533"/>
        <v>#N/A</v>
      </c>
      <c r="K3056" s="152"/>
      <c r="L3056" s="152"/>
      <c r="M3056" s="152"/>
      <c r="N3056" s="152"/>
      <c r="O3056" s="152"/>
      <c r="P3056" s="152"/>
      <c r="Q3056" s="152"/>
      <c r="R3056" s="152"/>
      <c r="S3056" s="152"/>
      <c r="T3056" s="153" cm="1">
        <f t="array" ref="T3056">MATCH(1,(TDU_Info!$C$5:$C$111=$T$6)*(TDU_Info!$B$5:$B$111&lt;=$B3056),0)</f>
        <v>77</v>
      </c>
      <c r="U3056" s="152">
        <f>100*(INDEX(TDU_Info!$E$5:$E$111,$T3056)/T$11+INDEX(TDU_Info!$F$5:$F$111,$T3056))</f>
        <v>5.2144000000000004</v>
      </c>
      <c r="V3056" s="152">
        <v>4.7510000000000003</v>
      </c>
      <c r="W3056" s="152">
        <v>11.127000000000001</v>
      </c>
      <c r="X3056" s="152">
        <v>8.3179999999999996</v>
      </c>
      <c r="Y3056" s="152">
        <v>8.6180000000000003</v>
      </c>
      <c r="Z3056" s="152">
        <v>5.343</v>
      </c>
      <c r="AA3056" s="152">
        <v>11.124000000000001</v>
      </c>
      <c r="AB3056" s="152">
        <v>8.56</v>
      </c>
      <c r="AC3056" s="152">
        <v>8.7669999999999995</v>
      </c>
      <c r="AD3056" s="152">
        <v>4.7750000000000004</v>
      </c>
      <c r="AE3056" s="152">
        <v>10.99</v>
      </c>
      <c r="AF3056" s="152">
        <v>8.2759999999999998</v>
      </c>
      <c r="AG3056" s="152">
        <v>8.6180000000000003</v>
      </c>
      <c r="AH3056" s="152">
        <v>5.3710000000000004</v>
      </c>
      <c r="AI3056" s="152">
        <v>11.162000000000001</v>
      </c>
      <c r="AJ3056" s="152">
        <v>8.56</v>
      </c>
      <c r="AK3056" s="152">
        <v>8.7669999999999995</v>
      </c>
      <c r="AL3056" s="152" t="e">
        <f t="shared" si="534"/>
        <v>#N/A</v>
      </c>
      <c r="AM3056" s="152" t="e">
        <f t="shared" si="535"/>
        <v>#N/A</v>
      </c>
      <c r="AN3056" s="152" t="e">
        <f>NA()</f>
        <v>#N/A</v>
      </c>
      <c r="AO3056" s="152" t="e">
        <f>NA()</f>
        <v>#N/A</v>
      </c>
      <c r="AP3056" s="152">
        <f t="shared" si="543"/>
        <v>7.065599999999999</v>
      </c>
      <c r="AQ3056" s="152"/>
      <c r="AR3056" s="152"/>
      <c r="AS3056" s="153">
        <f t="shared" si="548"/>
        <v>118</v>
      </c>
      <c r="AT3056" s="153">
        <f t="shared" si="523"/>
        <v>1</v>
      </c>
      <c r="AU3056" s="153">
        <f t="shared" si="524"/>
        <v>0</v>
      </c>
      <c r="AV3056" s="153">
        <f t="shared" si="525"/>
        <v>0</v>
      </c>
      <c r="BA3056">
        <f t="shared" si="549"/>
        <v>28</v>
      </c>
    </row>
    <row r="3057" spans="2:53" x14ac:dyDescent="0.25">
      <c r="B3057" s="155">
        <f t="shared" si="540"/>
        <v>45776.999305555553</v>
      </c>
      <c r="C3057" s="155">
        <f t="shared" si="528"/>
        <v>45776.999305555553</v>
      </c>
      <c r="D3057" s="152">
        <f t="shared" si="531"/>
        <v>8.2759999999999998</v>
      </c>
      <c r="E3057" s="152"/>
      <c r="F3057" s="152"/>
      <c r="G3057" s="152"/>
      <c r="H3057" s="152" t="e">
        <f t="shared" si="532"/>
        <v>#N/A</v>
      </c>
      <c r="I3057" s="152"/>
      <c r="J3057" s="152" t="e">
        <f t="shared" si="533"/>
        <v>#N/A</v>
      </c>
      <c r="K3057" s="152"/>
      <c r="L3057" s="152"/>
      <c r="M3057" s="152"/>
      <c r="N3057" s="152"/>
      <c r="O3057" s="152"/>
      <c r="P3057" s="152"/>
      <c r="Q3057" s="152"/>
      <c r="R3057" s="152"/>
      <c r="S3057" s="152"/>
      <c r="T3057" s="153" cm="1">
        <f t="array" ref="T3057">MATCH(1,(TDU_Info!$C$5:$C$111=$T$6)*(TDU_Info!$B$5:$B$111&lt;=$B3057),0)</f>
        <v>77</v>
      </c>
      <c r="U3057" s="152">
        <f>100*(INDEX(TDU_Info!$E$5:$E$111,$T3057)/T$11+INDEX(TDU_Info!$F$5:$F$111,$T3057))</f>
        <v>5.2144000000000004</v>
      </c>
      <c r="V3057" s="152">
        <v>4.7510000000000003</v>
      </c>
      <c r="W3057" s="152">
        <v>11.127000000000001</v>
      </c>
      <c r="X3057" s="152">
        <v>8.3179999999999996</v>
      </c>
      <c r="Y3057" s="152">
        <v>8.6180000000000003</v>
      </c>
      <c r="Z3057" s="152">
        <v>5.343</v>
      </c>
      <c r="AA3057" s="152">
        <v>11.124000000000001</v>
      </c>
      <c r="AB3057" s="152">
        <v>8.56</v>
      </c>
      <c r="AC3057" s="152">
        <v>8.7669999999999995</v>
      </c>
      <c r="AD3057" s="152">
        <v>4.7750000000000004</v>
      </c>
      <c r="AE3057" s="152">
        <v>10.99</v>
      </c>
      <c r="AF3057" s="152">
        <v>8.2759999999999998</v>
      </c>
      <c r="AG3057" s="152">
        <v>8.6180000000000003</v>
      </c>
      <c r="AH3057" s="152">
        <v>5.3710000000000004</v>
      </c>
      <c r="AI3057" s="152">
        <v>11.162000000000001</v>
      </c>
      <c r="AJ3057" s="152">
        <v>8.56</v>
      </c>
      <c r="AK3057" s="152">
        <v>8.7669999999999995</v>
      </c>
      <c r="AL3057" s="152" t="e">
        <f t="shared" si="534"/>
        <v>#N/A</v>
      </c>
      <c r="AM3057" s="152" t="e">
        <f t="shared" si="535"/>
        <v>#N/A</v>
      </c>
      <c r="AN3057" s="152" t="e">
        <f>NA()</f>
        <v>#N/A</v>
      </c>
      <c r="AO3057" s="152" t="e">
        <f>NA()</f>
        <v>#N/A</v>
      </c>
      <c r="AP3057" s="152">
        <f t="shared" si="543"/>
        <v>7.065599999999999</v>
      </c>
      <c r="AQ3057" s="152"/>
      <c r="AR3057" s="152"/>
      <c r="AS3057" s="153">
        <f t="shared" si="548"/>
        <v>119</v>
      </c>
      <c r="AT3057" s="153">
        <f t="shared" si="523"/>
        <v>1</v>
      </c>
      <c r="AU3057" s="153">
        <f t="shared" si="524"/>
        <v>0</v>
      </c>
      <c r="AV3057" s="153">
        <f t="shared" si="525"/>
        <v>0</v>
      </c>
      <c r="BA3057">
        <f t="shared" si="549"/>
        <v>29</v>
      </c>
    </row>
    <row r="3058" spans="2:53" x14ac:dyDescent="0.25">
      <c r="B3058" s="155">
        <f t="shared" si="540"/>
        <v>45777.999305555553</v>
      </c>
      <c r="C3058" s="155">
        <f t="shared" si="528"/>
        <v>45777.999305555553</v>
      </c>
      <c r="D3058" s="152">
        <f t="shared" si="531"/>
        <v>8.2759999999999998</v>
      </c>
      <c r="E3058" s="152"/>
      <c r="F3058" s="152"/>
      <c r="G3058" s="152"/>
      <c r="H3058" s="152" t="e">
        <f t="shared" si="532"/>
        <v>#N/A</v>
      </c>
      <c r="I3058" s="152"/>
      <c r="J3058" s="152" t="e">
        <f t="shared" si="533"/>
        <v>#N/A</v>
      </c>
      <c r="K3058" s="152"/>
      <c r="L3058" s="152"/>
      <c r="M3058" s="152"/>
      <c r="N3058" s="152"/>
      <c r="O3058" s="152"/>
      <c r="P3058" s="152"/>
      <c r="Q3058" s="152"/>
      <c r="R3058" s="152"/>
      <c r="S3058" s="152"/>
      <c r="T3058" s="153" cm="1">
        <f t="array" ref="T3058">MATCH(1,(TDU_Info!$C$5:$C$111=$T$6)*(TDU_Info!$B$5:$B$111&lt;=$B3058),0)</f>
        <v>77</v>
      </c>
      <c r="U3058" s="152">
        <f>100*(INDEX(TDU_Info!$E$5:$E$111,$T3058)/T$11+INDEX(TDU_Info!$F$5:$F$111,$T3058))</f>
        <v>5.2144000000000004</v>
      </c>
      <c r="V3058" s="152">
        <v>6.0229999999999997</v>
      </c>
      <c r="W3058" s="152">
        <v>11.135</v>
      </c>
      <c r="X3058" s="152">
        <v>8.32</v>
      </c>
      <c r="Y3058" s="152">
        <v>8.6180000000000003</v>
      </c>
      <c r="Z3058" s="152">
        <v>6.7149999999999999</v>
      </c>
      <c r="AA3058" s="152">
        <v>11.124000000000001</v>
      </c>
      <c r="AB3058" s="152">
        <v>8.56</v>
      </c>
      <c r="AC3058" s="152">
        <v>8.7669999999999995</v>
      </c>
      <c r="AD3058" s="152">
        <v>5.3109999999999999</v>
      </c>
      <c r="AE3058" s="152">
        <v>11.167</v>
      </c>
      <c r="AF3058" s="152">
        <v>8.2759999999999998</v>
      </c>
      <c r="AG3058" s="152">
        <v>8.6180000000000003</v>
      </c>
      <c r="AH3058" s="152">
        <v>6.008</v>
      </c>
      <c r="AI3058" s="152">
        <v>11.162000000000001</v>
      </c>
      <c r="AJ3058" s="152">
        <v>8.56</v>
      </c>
      <c r="AK3058" s="152">
        <v>8.7669999999999995</v>
      </c>
      <c r="AL3058" s="152" t="e">
        <f t="shared" si="534"/>
        <v>#N/A</v>
      </c>
      <c r="AM3058" s="152" t="e">
        <f t="shared" si="535"/>
        <v>#N/A</v>
      </c>
      <c r="AN3058" s="152" t="e">
        <f>NA()</f>
        <v>#N/A</v>
      </c>
      <c r="AO3058" s="152" t="e">
        <f>NA()</f>
        <v>#N/A</v>
      </c>
      <c r="AP3058" s="152">
        <f t="shared" si="543"/>
        <v>7.065599999999999</v>
      </c>
      <c r="AQ3058" s="152"/>
      <c r="AR3058" s="152"/>
      <c r="AS3058" s="153">
        <f t="shared" si="548"/>
        <v>120</v>
      </c>
      <c r="AT3058" s="153">
        <f t="shared" si="523"/>
        <v>1</v>
      </c>
      <c r="AU3058" s="153">
        <f t="shared" si="524"/>
        <v>0</v>
      </c>
      <c r="AV3058" s="153">
        <f t="shared" si="525"/>
        <v>0</v>
      </c>
      <c r="BA3058">
        <f t="shared" si="549"/>
        <v>30</v>
      </c>
    </row>
    <row r="3059" spans="2:53" x14ac:dyDescent="0.25">
      <c r="B3059" s="155">
        <f t="shared" si="540"/>
        <v>45778.999305555553</v>
      </c>
      <c r="C3059" s="155">
        <f t="shared" si="528"/>
        <v>45778.999305555553</v>
      </c>
      <c r="D3059" s="152">
        <f t="shared" si="531"/>
        <v>8.2759999999999998</v>
      </c>
      <c r="E3059" s="152"/>
      <c r="F3059" s="152"/>
      <c r="G3059" s="152"/>
      <c r="H3059" s="152" t="e">
        <f t="shared" si="532"/>
        <v>#N/A</v>
      </c>
      <c r="I3059" s="152"/>
      <c r="J3059" s="152" t="e">
        <f t="shared" si="533"/>
        <v>#N/A</v>
      </c>
      <c r="K3059" s="152"/>
      <c r="L3059" s="152"/>
      <c r="M3059" s="152"/>
      <c r="N3059" s="152"/>
      <c r="O3059" s="152"/>
      <c r="P3059" s="152"/>
      <c r="Q3059" s="152"/>
      <c r="R3059" s="152"/>
      <c r="S3059" s="152"/>
      <c r="T3059" s="153" cm="1">
        <f t="array" ref="T3059">MATCH(1,(TDU_Info!$C$5:$C$111=$T$6)*(TDU_Info!$B$5:$B$111&lt;=$B3059),0)</f>
        <v>77</v>
      </c>
      <c r="U3059" s="152">
        <f>100*(INDEX(TDU_Info!$E$5:$E$111,$T3059)/T$11+INDEX(TDU_Info!$F$5:$F$111,$T3059))</f>
        <v>5.2144000000000004</v>
      </c>
      <c r="V3059" s="152">
        <v>7.0510000000000002</v>
      </c>
      <c r="W3059" s="152">
        <v>11.135</v>
      </c>
      <c r="X3059" s="152">
        <v>8.3179999999999996</v>
      </c>
      <c r="Y3059" s="152">
        <v>8.5180000000000007</v>
      </c>
      <c r="Z3059" s="152">
        <v>7.1429999999999998</v>
      </c>
      <c r="AA3059" s="152">
        <v>11.124000000000001</v>
      </c>
      <c r="AB3059" s="152">
        <v>8.56</v>
      </c>
      <c r="AC3059" s="152">
        <v>8.5150000000000006</v>
      </c>
      <c r="AD3059" s="152">
        <v>7.0750000000000002</v>
      </c>
      <c r="AE3059" s="152">
        <v>11.167</v>
      </c>
      <c r="AF3059" s="152">
        <v>8.2759999999999998</v>
      </c>
      <c r="AG3059" s="152">
        <v>8.5180000000000007</v>
      </c>
      <c r="AH3059" s="152">
        <v>7.1710000000000003</v>
      </c>
      <c r="AI3059" s="152">
        <v>11.162000000000001</v>
      </c>
      <c r="AJ3059" s="152">
        <v>8.3249999999999993</v>
      </c>
      <c r="AK3059" s="152">
        <v>8.5150000000000006</v>
      </c>
      <c r="AL3059" s="152" t="e">
        <f t="shared" si="534"/>
        <v>#N/A</v>
      </c>
      <c r="AM3059" s="152" t="e">
        <f t="shared" si="535"/>
        <v>#N/A</v>
      </c>
      <c r="AN3059" s="152" t="e">
        <f>NA()</f>
        <v>#N/A</v>
      </c>
      <c r="AO3059" s="152" t="e">
        <f>NA()</f>
        <v>#N/A</v>
      </c>
      <c r="AP3059" s="152" t="e">
        <f t="shared" si="543"/>
        <v>#N/A</v>
      </c>
      <c r="AQ3059" s="152"/>
      <c r="AR3059" s="152"/>
      <c r="AS3059" s="153">
        <f t="shared" ref="AS3059:AS3069" si="550">ROUNDUP(B3059-DATE(YEAR(B3059),1,1),0)</f>
        <v>121</v>
      </c>
      <c r="AT3059" s="153">
        <f t="shared" si="523"/>
        <v>1</v>
      </c>
      <c r="AU3059" s="153">
        <f t="shared" si="524"/>
        <v>0</v>
      </c>
      <c r="AV3059" s="153">
        <f t="shared" si="525"/>
        <v>0</v>
      </c>
      <c r="BA3059">
        <f t="shared" ref="BA3059:BA3069" si="551">DAY(C3059)</f>
        <v>1</v>
      </c>
    </row>
    <row r="3060" spans="2:53" x14ac:dyDescent="0.25">
      <c r="B3060" s="155">
        <f t="shared" si="540"/>
        <v>45779.999305555553</v>
      </c>
      <c r="C3060" s="155">
        <f t="shared" si="528"/>
        <v>45779.999305555553</v>
      </c>
      <c r="D3060" s="152">
        <f t="shared" si="531"/>
        <v>8.2759999999999998</v>
      </c>
      <c r="E3060" s="152"/>
      <c r="F3060" s="152"/>
      <c r="G3060" s="152"/>
      <c r="H3060" s="152" t="e">
        <f t="shared" si="532"/>
        <v>#N/A</v>
      </c>
      <c r="I3060" s="152"/>
      <c r="J3060" s="152" t="e">
        <f t="shared" si="533"/>
        <v>#N/A</v>
      </c>
      <c r="K3060" s="152"/>
      <c r="L3060" s="152"/>
      <c r="M3060" s="152"/>
      <c r="N3060" s="152"/>
      <c r="O3060" s="152"/>
      <c r="P3060" s="152"/>
      <c r="Q3060" s="152"/>
      <c r="R3060" s="152"/>
      <c r="S3060" s="152"/>
      <c r="T3060" s="153" cm="1">
        <f t="array" ref="T3060">MATCH(1,(TDU_Info!$C$5:$C$111=$T$6)*(TDU_Info!$B$5:$B$111&lt;=$B3060),0)</f>
        <v>77</v>
      </c>
      <c r="U3060" s="152">
        <f>100*(INDEX(TDU_Info!$E$5:$E$111,$T3060)/T$11+INDEX(TDU_Info!$F$5:$F$111,$T3060))</f>
        <v>5.2144000000000004</v>
      </c>
      <c r="V3060" s="152">
        <v>7.0510000000000002</v>
      </c>
      <c r="W3060" s="152">
        <v>11.135</v>
      </c>
      <c r="X3060" s="152">
        <v>8.4179999999999993</v>
      </c>
      <c r="Y3060" s="152">
        <v>8.6180000000000003</v>
      </c>
      <c r="Z3060" s="152">
        <v>7.1429999999999998</v>
      </c>
      <c r="AA3060" s="152">
        <v>11.124000000000001</v>
      </c>
      <c r="AB3060" s="152">
        <v>8.56</v>
      </c>
      <c r="AC3060" s="152">
        <v>8.6150000000000002</v>
      </c>
      <c r="AD3060" s="152">
        <v>7.0750000000000002</v>
      </c>
      <c r="AE3060" s="152">
        <v>11.167</v>
      </c>
      <c r="AF3060" s="152">
        <v>8.2759999999999998</v>
      </c>
      <c r="AG3060" s="152">
        <v>8.6180000000000003</v>
      </c>
      <c r="AH3060" s="152">
        <v>7.1710000000000003</v>
      </c>
      <c r="AI3060" s="152">
        <v>11.162000000000001</v>
      </c>
      <c r="AJ3060" s="152">
        <v>8.3249999999999993</v>
      </c>
      <c r="AK3060" s="152">
        <v>8.6150000000000002</v>
      </c>
      <c r="AL3060" s="152" t="e">
        <f t="shared" si="534"/>
        <v>#N/A</v>
      </c>
      <c r="AM3060" s="152" t="e">
        <f t="shared" si="535"/>
        <v>#N/A</v>
      </c>
      <c r="AN3060" s="152" t="e">
        <f>NA()</f>
        <v>#N/A</v>
      </c>
      <c r="AO3060" s="152" t="e">
        <f>NA()</f>
        <v>#N/A</v>
      </c>
      <c r="AP3060" s="152">
        <f t="shared" si="543"/>
        <v>7.065599999999999</v>
      </c>
      <c r="AQ3060" s="152"/>
      <c r="AR3060" s="152"/>
      <c r="AS3060" s="153">
        <f t="shared" si="550"/>
        <v>122</v>
      </c>
      <c r="AT3060" s="153">
        <f t="shared" si="523"/>
        <v>1</v>
      </c>
      <c r="AU3060" s="153">
        <f t="shared" si="524"/>
        <v>0</v>
      </c>
      <c r="AV3060" s="153">
        <f t="shared" si="525"/>
        <v>0</v>
      </c>
      <c r="BA3060">
        <f t="shared" si="551"/>
        <v>2</v>
      </c>
    </row>
    <row r="3061" spans="2:53" x14ac:dyDescent="0.25">
      <c r="B3061" s="155">
        <f t="shared" si="540"/>
        <v>45780.999305555553</v>
      </c>
      <c r="C3061" s="155">
        <f t="shared" si="528"/>
        <v>45780.999305555553</v>
      </c>
      <c r="D3061" s="152">
        <f t="shared" si="531"/>
        <v>8.2759999999999998</v>
      </c>
      <c r="E3061" s="152"/>
      <c r="F3061" s="152"/>
      <c r="G3061" s="152"/>
      <c r="H3061" s="152" t="e">
        <f t="shared" si="532"/>
        <v>#N/A</v>
      </c>
      <c r="I3061" s="152"/>
      <c r="J3061" s="152" t="e">
        <f t="shared" si="533"/>
        <v>#N/A</v>
      </c>
      <c r="K3061" s="152"/>
      <c r="L3061" s="152"/>
      <c r="M3061" s="152"/>
      <c r="N3061" s="152"/>
      <c r="O3061" s="152"/>
      <c r="P3061" s="152"/>
      <c r="Q3061" s="152"/>
      <c r="R3061" s="152"/>
      <c r="S3061" s="152"/>
      <c r="T3061" s="153" cm="1">
        <f t="array" ref="T3061">MATCH(1,(TDU_Info!$C$5:$C$111=$T$6)*(TDU_Info!$B$5:$B$111&lt;=$B3061),0)</f>
        <v>77</v>
      </c>
      <c r="U3061" s="152">
        <f>100*(INDEX(TDU_Info!$E$5:$E$111,$T3061)/T$11+INDEX(TDU_Info!$F$5:$F$111,$T3061))</f>
        <v>5.2144000000000004</v>
      </c>
      <c r="V3061" s="152">
        <v>7.0510000000000002</v>
      </c>
      <c r="W3061" s="152">
        <v>11.135</v>
      </c>
      <c r="X3061" s="152">
        <v>8.4179999999999993</v>
      </c>
      <c r="Y3061" s="152">
        <v>8.6180000000000003</v>
      </c>
      <c r="Z3061" s="152">
        <v>7.1429999999999998</v>
      </c>
      <c r="AA3061" s="152">
        <v>11.124000000000001</v>
      </c>
      <c r="AB3061" s="152">
        <v>8.56</v>
      </c>
      <c r="AC3061" s="152">
        <v>8.6150000000000002</v>
      </c>
      <c r="AD3061" s="152">
        <v>7.0750000000000002</v>
      </c>
      <c r="AE3061" s="152">
        <v>11.167</v>
      </c>
      <c r="AF3061" s="152">
        <v>8.2759999999999998</v>
      </c>
      <c r="AG3061" s="152">
        <v>8.6180000000000003</v>
      </c>
      <c r="AH3061" s="152">
        <v>7.1710000000000003</v>
      </c>
      <c r="AI3061" s="152">
        <v>11.162000000000001</v>
      </c>
      <c r="AJ3061" s="152">
        <v>8.3249999999999993</v>
      </c>
      <c r="AK3061" s="152">
        <v>8.6150000000000002</v>
      </c>
      <c r="AL3061" s="152" t="e">
        <f t="shared" si="534"/>
        <v>#N/A</v>
      </c>
      <c r="AM3061" s="152" t="e">
        <f t="shared" si="535"/>
        <v>#N/A</v>
      </c>
      <c r="AN3061" s="152" t="e">
        <f>NA()</f>
        <v>#N/A</v>
      </c>
      <c r="AO3061" s="152" t="e">
        <f>NA()</f>
        <v>#N/A</v>
      </c>
      <c r="AP3061" s="152">
        <f t="shared" si="543"/>
        <v>7.065599999999999</v>
      </c>
      <c r="AQ3061" s="152"/>
      <c r="AR3061" s="152"/>
      <c r="AS3061" s="153">
        <f t="shared" si="550"/>
        <v>123</v>
      </c>
      <c r="AT3061" s="153">
        <f t="shared" si="523"/>
        <v>1</v>
      </c>
      <c r="AU3061" s="153">
        <f t="shared" si="524"/>
        <v>0</v>
      </c>
      <c r="AV3061" s="153">
        <f t="shared" si="525"/>
        <v>0</v>
      </c>
      <c r="BA3061">
        <f t="shared" si="551"/>
        <v>3</v>
      </c>
    </row>
    <row r="3062" spans="2:53" x14ac:dyDescent="0.25">
      <c r="B3062" s="155">
        <f t="shared" si="540"/>
        <v>45781.999305555553</v>
      </c>
      <c r="C3062" s="155">
        <f t="shared" si="528"/>
        <v>45781.999305555553</v>
      </c>
      <c r="D3062" s="152">
        <f t="shared" si="531"/>
        <v>8.2759999999999998</v>
      </c>
      <c r="E3062" s="152"/>
      <c r="F3062" s="152"/>
      <c r="G3062" s="152"/>
      <c r="H3062" s="152" t="e">
        <f t="shared" si="532"/>
        <v>#N/A</v>
      </c>
      <c r="I3062" s="152"/>
      <c r="J3062" s="152" t="e">
        <f t="shared" si="533"/>
        <v>#N/A</v>
      </c>
      <c r="K3062" s="152"/>
      <c r="L3062" s="152"/>
      <c r="M3062" s="152"/>
      <c r="N3062" s="152"/>
      <c r="O3062" s="152"/>
      <c r="P3062" s="152"/>
      <c r="Q3062" s="152"/>
      <c r="R3062" s="152"/>
      <c r="S3062" s="152"/>
      <c r="T3062" s="153" cm="1">
        <f t="array" ref="T3062">MATCH(1,(TDU_Info!$C$5:$C$111=$T$6)*(TDU_Info!$B$5:$B$111&lt;=$B3062),0)</f>
        <v>77</v>
      </c>
      <c r="U3062" s="152">
        <f>100*(INDEX(TDU_Info!$E$5:$E$111,$T3062)/T$11+INDEX(TDU_Info!$F$5:$F$111,$T3062))</f>
        <v>5.2144000000000004</v>
      </c>
      <c r="V3062" s="152">
        <v>7.0510000000000002</v>
      </c>
      <c r="W3062" s="152">
        <v>11.135</v>
      </c>
      <c r="X3062" s="152">
        <v>8.4179999999999993</v>
      </c>
      <c r="Y3062" s="152">
        <v>8.6180000000000003</v>
      </c>
      <c r="Z3062" s="152">
        <v>7.1429999999999998</v>
      </c>
      <c r="AA3062" s="152">
        <v>11.124000000000001</v>
      </c>
      <c r="AB3062" s="152">
        <v>8.56</v>
      </c>
      <c r="AC3062" s="152">
        <v>8.6150000000000002</v>
      </c>
      <c r="AD3062" s="152">
        <v>7.0750000000000002</v>
      </c>
      <c r="AE3062" s="152">
        <v>11.167</v>
      </c>
      <c r="AF3062" s="152">
        <v>8.2759999999999998</v>
      </c>
      <c r="AG3062" s="152">
        <v>8.6180000000000003</v>
      </c>
      <c r="AH3062" s="152">
        <v>7.1710000000000003</v>
      </c>
      <c r="AI3062" s="152">
        <v>11.162000000000001</v>
      </c>
      <c r="AJ3062" s="152">
        <v>8.3249999999999993</v>
      </c>
      <c r="AK3062" s="152">
        <v>8.6150000000000002</v>
      </c>
      <c r="AL3062" s="152" t="e">
        <f t="shared" si="534"/>
        <v>#N/A</v>
      </c>
      <c r="AM3062" s="152" t="e">
        <f t="shared" si="535"/>
        <v>#N/A</v>
      </c>
      <c r="AN3062" s="152" t="e">
        <f>NA()</f>
        <v>#N/A</v>
      </c>
      <c r="AO3062" s="152" t="e">
        <f>NA()</f>
        <v>#N/A</v>
      </c>
      <c r="AP3062" s="152">
        <f t="shared" si="543"/>
        <v>7.065599999999999</v>
      </c>
      <c r="AQ3062" s="152"/>
      <c r="AR3062" s="152"/>
      <c r="AS3062" s="153">
        <f t="shared" si="550"/>
        <v>124</v>
      </c>
      <c r="AT3062" s="153">
        <f t="shared" si="523"/>
        <v>1</v>
      </c>
      <c r="AU3062" s="153">
        <f t="shared" si="524"/>
        <v>0</v>
      </c>
      <c r="AV3062" s="153">
        <f t="shared" si="525"/>
        <v>0</v>
      </c>
      <c r="BA3062">
        <f t="shared" si="551"/>
        <v>4</v>
      </c>
    </row>
    <row r="3063" spans="2:53" x14ac:dyDescent="0.25">
      <c r="B3063" s="155">
        <f t="shared" si="540"/>
        <v>45782.999305555553</v>
      </c>
      <c r="C3063" s="155">
        <f t="shared" si="528"/>
        <v>45782.999305555553</v>
      </c>
      <c r="D3063" s="152">
        <f t="shared" si="531"/>
        <v>8.2759999999999998</v>
      </c>
      <c r="E3063" s="152"/>
      <c r="F3063" s="152"/>
      <c r="G3063" s="152"/>
      <c r="H3063" s="152" t="e">
        <f t="shared" si="532"/>
        <v>#N/A</v>
      </c>
      <c r="I3063" s="152"/>
      <c r="J3063" s="152" t="e">
        <f t="shared" si="533"/>
        <v>#N/A</v>
      </c>
      <c r="K3063" s="152"/>
      <c r="L3063" s="152"/>
      <c r="M3063" s="152"/>
      <c r="N3063" s="152"/>
      <c r="O3063" s="152"/>
      <c r="P3063" s="152"/>
      <c r="Q3063" s="152"/>
      <c r="R3063" s="152"/>
      <c r="S3063" s="152"/>
      <c r="T3063" s="153" cm="1">
        <f t="array" ref="T3063">MATCH(1,(TDU_Info!$C$5:$C$111=$T$6)*(TDU_Info!$B$5:$B$111&lt;=$B3063),0)</f>
        <v>77</v>
      </c>
      <c r="U3063" s="152">
        <f>100*(INDEX(TDU_Info!$E$5:$E$111,$T3063)/T$11+INDEX(TDU_Info!$F$5:$F$111,$T3063))</f>
        <v>5.2144000000000004</v>
      </c>
      <c r="V3063" s="152">
        <v>7.0510000000000002</v>
      </c>
      <c r="W3063" s="152">
        <v>11.135</v>
      </c>
      <c r="X3063" s="152">
        <v>8.4179999999999993</v>
      </c>
      <c r="Y3063" s="152">
        <v>8.6950000000000003</v>
      </c>
      <c r="Z3063" s="152">
        <v>7.1429999999999998</v>
      </c>
      <c r="AA3063" s="152">
        <v>11.124000000000001</v>
      </c>
      <c r="AB3063" s="152">
        <v>8.56</v>
      </c>
      <c r="AC3063" s="152">
        <v>8.6150000000000002</v>
      </c>
      <c r="AD3063" s="152">
        <v>7.0750000000000002</v>
      </c>
      <c r="AE3063" s="152">
        <v>11.167</v>
      </c>
      <c r="AF3063" s="152">
        <v>8.2759999999999998</v>
      </c>
      <c r="AG3063" s="152">
        <v>8.6950000000000003</v>
      </c>
      <c r="AH3063" s="152">
        <v>7.1710000000000003</v>
      </c>
      <c r="AI3063" s="152">
        <v>11.162000000000001</v>
      </c>
      <c r="AJ3063" s="152">
        <v>8.3249999999999993</v>
      </c>
      <c r="AK3063" s="152">
        <v>8.6150000000000002</v>
      </c>
      <c r="AL3063" s="152" t="e">
        <f t="shared" si="534"/>
        <v>#N/A</v>
      </c>
      <c r="AM3063" s="152" t="e">
        <f t="shared" si="535"/>
        <v>#N/A</v>
      </c>
      <c r="AN3063" s="152" t="e">
        <f>NA()</f>
        <v>#N/A</v>
      </c>
      <c r="AO3063" s="152" t="e">
        <f>NA()</f>
        <v>#N/A</v>
      </c>
      <c r="AP3063" s="152">
        <f t="shared" si="543"/>
        <v>7.065599999999999</v>
      </c>
      <c r="AQ3063" s="152"/>
      <c r="AR3063" s="152"/>
      <c r="AS3063" s="153">
        <f t="shared" si="550"/>
        <v>125</v>
      </c>
      <c r="AT3063" s="153">
        <f t="shared" si="523"/>
        <v>1</v>
      </c>
      <c r="AU3063" s="153">
        <f t="shared" si="524"/>
        <v>0</v>
      </c>
      <c r="AV3063" s="153">
        <f t="shared" si="525"/>
        <v>0</v>
      </c>
      <c r="BA3063">
        <f t="shared" si="551"/>
        <v>5</v>
      </c>
    </row>
    <row r="3064" spans="2:53" x14ac:dyDescent="0.25">
      <c r="B3064" s="155">
        <f t="shared" si="540"/>
        <v>45783.999305555553</v>
      </c>
      <c r="C3064" s="155">
        <f t="shared" si="528"/>
        <v>45783.999305555553</v>
      </c>
      <c r="D3064" s="152">
        <f t="shared" si="531"/>
        <v>8.2759999999999998</v>
      </c>
      <c r="E3064" s="152"/>
      <c r="F3064" s="152"/>
      <c r="G3064" s="152"/>
      <c r="H3064" s="152" t="e">
        <f t="shared" si="532"/>
        <v>#N/A</v>
      </c>
      <c r="I3064" s="152"/>
      <c r="J3064" s="152" t="e">
        <f t="shared" si="533"/>
        <v>#N/A</v>
      </c>
      <c r="K3064" s="152"/>
      <c r="L3064" s="152"/>
      <c r="M3064" s="152"/>
      <c r="N3064" s="152"/>
      <c r="O3064" s="152"/>
      <c r="P3064" s="152"/>
      <c r="Q3064" s="152"/>
      <c r="R3064" s="152"/>
      <c r="S3064" s="152"/>
      <c r="T3064" s="153" cm="1">
        <f t="array" ref="T3064">MATCH(1,(TDU_Info!$C$5:$C$111=$T$6)*(TDU_Info!$B$5:$B$111&lt;=$B3064),0)</f>
        <v>77</v>
      </c>
      <c r="U3064" s="152">
        <f>100*(INDEX(TDU_Info!$E$5:$E$111,$T3064)/T$11+INDEX(TDU_Info!$F$5:$F$111,$T3064))</f>
        <v>5.2144000000000004</v>
      </c>
      <c r="V3064" s="152">
        <v>7.0510000000000002</v>
      </c>
      <c r="W3064" s="152">
        <v>11.135</v>
      </c>
      <c r="X3064" s="152">
        <v>8.4179999999999993</v>
      </c>
      <c r="Y3064" s="152">
        <v>8.6950000000000003</v>
      </c>
      <c r="Z3064" s="152">
        <v>7.1429999999999998</v>
      </c>
      <c r="AA3064" s="152">
        <v>11.124000000000001</v>
      </c>
      <c r="AB3064" s="152">
        <v>8.56</v>
      </c>
      <c r="AC3064" s="152">
        <v>8.6150000000000002</v>
      </c>
      <c r="AD3064" s="152">
        <v>7.0750000000000002</v>
      </c>
      <c r="AE3064" s="152">
        <v>11.167</v>
      </c>
      <c r="AF3064" s="152">
        <v>8.2759999999999998</v>
      </c>
      <c r="AG3064" s="152">
        <v>8.6950000000000003</v>
      </c>
      <c r="AH3064" s="152">
        <v>7.1710000000000003</v>
      </c>
      <c r="AI3064" s="152">
        <v>11.162000000000001</v>
      </c>
      <c r="AJ3064" s="152">
        <v>8.3249999999999993</v>
      </c>
      <c r="AK3064" s="152">
        <v>8.6150000000000002</v>
      </c>
      <c r="AL3064" s="152" t="e">
        <f t="shared" si="534"/>
        <v>#N/A</v>
      </c>
      <c r="AM3064" s="152" t="e">
        <f t="shared" si="535"/>
        <v>#N/A</v>
      </c>
      <c r="AN3064" s="152" t="e">
        <f>NA()</f>
        <v>#N/A</v>
      </c>
      <c r="AO3064" s="152" t="e">
        <f>NA()</f>
        <v>#N/A</v>
      </c>
      <c r="AP3064" s="152">
        <f t="shared" si="543"/>
        <v>7.065599999999999</v>
      </c>
      <c r="AQ3064" s="152"/>
      <c r="AR3064" s="152"/>
      <c r="AS3064" s="153">
        <f t="shared" si="550"/>
        <v>126</v>
      </c>
      <c r="AT3064" s="153">
        <f t="shared" si="523"/>
        <v>1</v>
      </c>
      <c r="AU3064" s="153">
        <f t="shared" si="524"/>
        <v>0</v>
      </c>
      <c r="AV3064" s="153">
        <f t="shared" si="525"/>
        <v>0</v>
      </c>
      <c r="BA3064">
        <f t="shared" si="551"/>
        <v>6</v>
      </c>
    </row>
    <row r="3065" spans="2:53" x14ac:dyDescent="0.25">
      <c r="B3065" s="155">
        <f t="shared" si="540"/>
        <v>45784.999305555553</v>
      </c>
      <c r="C3065" s="155">
        <f t="shared" si="528"/>
        <v>45784.999305555553</v>
      </c>
      <c r="D3065" s="152">
        <f t="shared" si="531"/>
        <v>8.43</v>
      </c>
      <c r="E3065" s="152"/>
      <c r="F3065" s="152"/>
      <c r="G3065" s="152"/>
      <c r="H3065" s="152" t="e">
        <f t="shared" si="532"/>
        <v>#N/A</v>
      </c>
      <c r="I3065" s="152"/>
      <c r="J3065" s="152" t="e">
        <f t="shared" si="533"/>
        <v>#N/A</v>
      </c>
      <c r="K3065" s="152"/>
      <c r="L3065" s="152"/>
      <c r="M3065" s="152"/>
      <c r="N3065" s="152"/>
      <c r="O3065" s="152"/>
      <c r="P3065" s="152"/>
      <c r="Q3065" s="152"/>
      <c r="R3065" s="152"/>
      <c r="S3065" s="152"/>
      <c r="T3065" s="153" cm="1">
        <f t="array" ref="T3065">MATCH(1,(TDU_Info!$C$5:$C$111=$T$6)*(TDU_Info!$B$5:$B$111&lt;=$B3065),0)</f>
        <v>77</v>
      </c>
      <c r="U3065" s="152">
        <f>100*(INDEX(TDU_Info!$E$5:$E$111,$T3065)/T$11+INDEX(TDU_Info!$F$5:$F$111,$T3065))</f>
        <v>5.2144000000000004</v>
      </c>
      <c r="V3065" s="152">
        <v>8.1229999999999993</v>
      </c>
      <c r="W3065" s="152">
        <v>11.135</v>
      </c>
      <c r="X3065" s="152">
        <v>8.43</v>
      </c>
      <c r="Y3065" s="152">
        <v>8.7899999999999991</v>
      </c>
      <c r="Z3065" s="152">
        <v>8.2149999999999999</v>
      </c>
      <c r="AA3065" s="152">
        <v>11.124000000000001</v>
      </c>
      <c r="AB3065" s="152">
        <v>8.5730000000000004</v>
      </c>
      <c r="AC3065" s="152">
        <v>8.8149999999999995</v>
      </c>
      <c r="AD3065" s="152">
        <v>7.4109999999999996</v>
      </c>
      <c r="AE3065" s="152">
        <v>11.167</v>
      </c>
      <c r="AF3065" s="152">
        <v>8.43</v>
      </c>
      <c r="AG3065" s="152">
        <v>8.7899999999999991</v>
      </c>
      <c r="AH3065" s="152">
        <v>7.508</v>
      </c>
      <c r="AI3065" s="152">
        <v>11.162000000000001</v>
      </c>
      <c r="AJ3065" s="152">
        <v>8.3249999999999993</v>
      </c>
      <c r="AK3065" s="152">
        <v>8.8149999999999995</v>
      </c>
      <c r="AL3065" s="152" t="e">
        <f t="shared" si="534"/>
        <v>#N/A</v>
      </c>
      <c r="AM3065" s="152" t="e">
        <f t="shared" si="535"/>
        <v>#N/A</v>
      </c>
      <c r="AN3065" s="152" t="e">
        <f>NA()</f>
        <v>#N/A</v>
      </c>
      <c r="AO3065" s="152" t="e">
        <f>NA()</f>
        <v>#N/A</v>
      </c>
      <c r="AP3065" s="152">
        <f t="shared" si="543"/>
        <v>7.065599999999999</v>
      </c>
      <c r="AQ3065" s="152"/>
      <c r="AR3065" s="152"/>
      <c r="AS3065" s="153">
        <f t="shared" si="550"/>
        <v>127</v>
      </c>
      <c r="AT3065" s="153">
        <f t="shared" si="523"/>
        <v>1</v>
      </c>
      <c r="AU3065" s="153">
        <f t="shared" si="524"/>
        <v>0</v>
      </c>
      <c r="AV3065" s="153">
        <f t="shared" si="525"/>
        <v>0</v>
      </c>
      <c r="BA3065">
        <f t="shared" si="551"/>
        <v>7</v>
      </c>
    </row>
    <row r="3066" spans="2:53" x14ac:dyDescent="0.25">
      <c r="B3066" s="155">
        <f t="shared" si="540"/>
        <v>45785.999305555553</v>
      </c>
      <c r="C3066" s="155">
        <f t="shared" si="528"/>
        <v>45785.999305555553</v>
      </c>
      <c r="D3066" s="152">
        <f t="shared" si="531"/>
        <v>8.4760000000000009</v>
      </c>
      <c r="E3066" s="152"/>
      <c r="F3066" s="152"/>
      <c r="G3066" s="152"/>
      <c r="H3066" s="152" t="e">
        <f t="shared" si="532"/>
        <v>#N/A</v>
      </c>
      <c r="I3066" s="152"/>
      <c r="J3066" s="152" t="e">
        <f t="shared" si="533"/>
        <v>#N/A</v>
      </c>
      <c r="K3066" s="152"/>
      <c r="L3066" s="152"/>
      <c r="M3066" s="152"/>
      <c r="N3066" s="152"/>
      <c r="O3066" s="152"/>
      <c r="P3066" s="152"/>
      <c r="Q3066" s="152"/>
      <c r="R3066" s="152"/>
      <c r="S3066" s="152"/>
      <c r="T3066" s="153" cm="1">
        <f t="array" ref="T3066">MATCH(1,(TDU_Info!$C$5:$C$111=$T$6)*(TDU_Info!$B$5:$B$111&lt;=$B3066),0)</f>
        <v>77</v>
      </c>
      <c r="U3066" s="152">
        <f>100*(INDEX(TDU_Info!$E$5:$E$111,$T3066)/T$11+INDEX(TDU_Info!$F$5:$F$111,$T3066))</f>
        <v>5.2144000000000004</v>
      </c>
      <c r="V3066" s="152">
        <v>8.7230000000000008</v>
      </c>
      <c r="W3066" s="152">
        <v>11.135</v>
      </c>
      <c r="X3066" s="152">
        <v>8.49</v>
      </c>
      <c r="Y3066" s="152">
        <v>8.6950000000000003</v>
      </c>
      <c r="Z3066" s="152">
        <v>9.2149999999999999</v>
      </c>
      <c r="AA3066" s="152">
        <v>11.124000000000001</v>
      </c>
      <c r="AB3066" s="152">
        <v>8.66</v>
      </c>
      <c r="AC3066" s="152">
        <v>8.7149999999999999</v>
      </c>
      <c r="AD3066" s="152">
        <v>8.0109999999999992</v>
      </c>
      <c r="AE3066" s="152">
        <v>11.167</v>
      </c>
      <c r="AF3066" s="152">
        <v>8.4760000000000009</v>
      </c>
      <c r="AG3066" s="152">
        <v>8.6950000000000003</v>
      </c>
      <c r="AH3066" s="152">
        <v>8.5079999999999991</v>
      </c>
      <c r="AI3066" s="152">
        <v>11.162000000000001</v>
      </c>
      <c r="AJ3066" s="152">
        <v>8.66</v>
      </c>
      <c r="AK3066" s="152">
        <v>8.7149999999999999</v>
      </c>
      <c r="AL3066" s="152" t="e">
        <f t="shared" si="534"/>
        <v>#N/A</v>
      </c>
      <c r="AM3066" s="152" t="e">
        <f t="shared" si="535"/>
        <v>#N/A</v>
      </c>
      <c r="AN3066" s="152" t="e">
        <f>NA()</f>
        <v>#N/A</v>
      </c>
      <c r="AO3066" s="152" t="e">
        <f>NA()</f>
        <v>#N/A</v>
      </c>
      <c r="AP3066" s="152">
        <f t="shared" si="543"/>
        <v>7.065599999999999</v>
      </c>
      <c r="AQ3066" s="152"/>
      <c r="AR3066" s="152"/>
      <c r="AS3066" s="153">
        <f t="shared" si="550"/>
        <v>128</v>
      </c>
      <c r="AT3066" s="153">
        <f t="shared" si="523"/>
        <v>1</v>
      </c>
      <c r="AU3066" s="153">
        <f t="shared" si="524"/>
        <v>0</v>
      </c>
      <c r="AV3066" s="153">
        <f t="shared" si="525"/>
        <v>0</v>
      </c>
      <c r="BA3066">
        <f t="shared" si="551"/>
        <v>8</v>
      </c>
    </row>
    <row r="3067" spans="2:53" x14ac:dyDescent="0.25">
      <c r="B3067" s="155">
        <f t="shared" si="540"/>
        <v>45786.999305555553</v>
      </c>
      <c r="C3067" s="155">
        <f t="shared" si="528"/>
        <v>45786.999305555553</v>
      </c>
      <c r="D3067" s="152">
        <f t="shared" si="531"/>
        <v>8.4760000000000009</v>
      </c>
      <c r="E3067" s="152"/>
      <c r="F3067" s="152"/>
      <c r="G3067" s="152"/>
      <c r="H3067" s="152" t="e">
        <f t="shared" si="532"/>
        <v>#N/A</v>
      </c>
      <c r="I3067" s="152"/>
      <c r="J3067" s="152" t="e">
        <f t="shared" si="533"/>
        <v>#N/A</v>
      </c>
      <c r="K3067" s="152"/>
      <c r="L3067" s="152"/>
      <c r="M3067" s="152"/>
      <c r="N3067" s="152"/>
      <c r="O3067" s="152"/>
      <c r="P3067" s="152"/>
      <c r="Q3067" s="152"/>
      <c r="R3067" s="152"/>
      <c r="S3067" s="152"/>
      <c r="T3067" s="153" cm="1">
        <f t="array" ref="T3067">MATCH(1,(TDU_Info!$C$5:$C$111=$T$6)*(TDU_Info!$B$5:$B$111&lt;=$B3067),0)</f>
        <v>77</v>
      </c>
      <c r="U3067" s="152">
        <f>100*(INDEX(TDU_Info!$E$5:$E$111,$T3067)/T$11+INDEX(TDU_Info!$F$5:$F$111,$T3067))</f>
        <v>5.2144000000000004</v>
      </c>
      <c r="V3067" s="152">
        <v>8.7230000000000008</v>
      </c>
      <c r="W3067" s="152">
        <v>11.135</v>
      </c>
      <c r="X3067" s="152">
        <v>8.49</v>
      </c>
      <c r="Y3067" s="152">
        <v>8.6950000000000003</v>
      </c>
      <c r="Z3067" s="152">
        <v>9.2149999999999999</v>
      </c>
      <c r="AA3067" s="152">
        <v>11.124000000000001</v>
      </c>
      <c r="AB3067" s="152">
        <v>8.66</v>
      </c>
      <c r="AC3067" s="152">
        <v>8.7149999999999999</v>
      </c>
      <c r="AD3067" s="152">
        <v>8.0109999999999992</v>
      </c>
      <c r="AE3067" s="152">
        <v>11.167</v>
      </c>
      <c r="AF3067" s="152">
        <v>8.4760000000000009</v>
      </c>
      <c r="AG3067" s="152">
        <v>8.6950000000000003</v>
      </c>
      <c r="AH3067" s="152">
        <v>8.5079999999999991</v>
      </c>
      <c r="AI3067" s="152">
        <v>11.162000000000001</v>
      </c>
      <c r="AJ3067" s="152">
        <v>8.66</v>
      </c>
      <c r="AK3067" s="152">
        <v>8.7149999999999999</v>
      </c>
      <c r="AL3067" s="152" t="e">
        <f t="shared" si="534"/>
        <v>#N/A</v>
      </c>
      <c r="AM3067" s="152" t="e">
        <f t="shared" si="535"/>
        <v>#N/A</v>
      </c>
      <c r="AN3067" s="152" t="e">
        <f>NA()</f>
        <v>#N/A</v>
      </c>
      <c r="AO3067" s="152" t="e">
        <f>NA()</f>
        <v>#N/A</v>
      </c>
      <c r="AP3067" s="152">
        <f t="shared" si="543"/>
        <v>7.065599999999999</v>
      </c>
      <c r="AQ3067" s="152"/>
      <c r="AR3067" s="152"/>
      <c r="AS3067" s="153">
        <f t="shared" si="550"/>
        <v>129</v>
      </c>
      <c r="AT3067" s="153">
        <f t="shared" si="523"/>
        <v>1</v>
      </c>
      <c r="AU3067" s="153">
        <f t="shared" si="524"/>
        <v>0</v>
      </c>
      <c r="AV3067" s="153">
        <f t="shared" si="525"/>
        <v>0</v>
      </c>
      <c r="BA3067">
        <f t="shared" si="551"/>
        <v>9</v>
      </c>
    </row>
    <row r="3068" spans="2:53" x14ac:dyDescent="0.25">
      <c r="B3068" s="155">
        <f t="shared" si="540"/>
        <v>45787.999305555553</v>
      </c>
      <c r="C3068" s="155">
        <f t="shared" si="528"/>
        <v>45787.999305555553</v>
      </c>
      <c r="D3068" s="152">
        <f t="shared" si="531"/>
        <v>8.4760000000000009</v>
      </c>
      <c r="E3068" s="152"/>
      <c r="F3068" s="152"/>
      <c r="G3068" s="152"/>
      <c r="H3068" s="152" t="e">
        <f t="shared" si="532"/>
        <v>#N/A</v>
      </c>
      <c r="I3068" s="152"/>
      <c r="J3068" s="152" t="e">
        <f t="shared" si="533"/>
        <v>#N/A</v>
      </c>
      <c r="K3068" s="152"/>
      <c r="L3068" s="152"/>
      <c r="M3068" s="152"/>
      <c r="N3068" s="152"/>
      <c r="O3068" s="152"/>
      <c r="P3068" s="152"/>
      <c r="Q3068" s="152"/>
      <c r="R3068" s="152"/>
      <c r="S3068" s="152"/>
      <c r="T3068" s="153" cm="1">
        <f t="array" ref="T3068">MATCH(1,(TDU_Info!$C$5:$C$111=$T$6)*(TDU_Info!$B$5:$B$111&lt;=$B3068),0)</f>
        <v>76</v>
      </c>
      <c r="U3068" s="152">
        <f>100*(INDEX(TDU_Info!$E$5:$E$111,$T3068)/T$11+INDEX(TDU_Info!$F$5:$F$111,$T3068))</f>
        <v>5.3363000000000005</v>
      </c>
      <c r="V3068" s="152">
        <v>9.423</v>
      </c>
      <c r="W3068" s="152">
        <v>11.135</v>
      </c>
      <c r="X3068" s="152">
        <v>8.6</v>
      </c>
      <c r="Y3068" s="152">
        <v>8.7899999999999991</v>
      </c>
      <c r="Z3068" s="152">
        <v>9.4149999999999991</v>
      </c>
      <c r="AA3068" s="152">
        <v>11.124000000000001</v>
      </c>
      <c r="AB3068" s="152">
        <v>8.9700000000000006</v>
      </c>
      <c r="AC3068" s="152">
        <v>8.8699999999999992</v>
      </c>
      <c r="AD3068" s="152">
        <v>8.7110000000000003</v>
      </c>
      <c r="AE3068" s="152">
        <v>11.167</v>
      </c>
      <c r="AF3068" s="152">
        <v>8.4760000000000009</v>
      </c>
      <c r="AG3068" s="152">
        <v>8.7899999999999991</v>
      </c>
      <c r="AH3068" s="152">
        <v>8.7080000000000002</v>
      </c>
      <c r="AI3068" s="152">
        <v>11.162000000000001</v>
      </c>
      <c r="AJ3068" s="152">
        <v>8.8249999999999993</v>
      </c>
      <c r="AK3068" s="152">
        <v>8.8699999999999992</v>
      </c>
      <c r="AL3068" s="152" t="e">
        <f t="shared" si="534"/>
        <v>#N/A</v>
      </c>
      <c r="AM3068" s="152" t="e">
        <f t="shared" si="535"/>
        <v>#N/A</v>
      </c>
      <c r="AN3068" s="152" t="e">
        <f>NA()</f>
        <v>#N/A</v>
      </c>
      <c r="AO3068" s="152" t="e">
        <f>NA()</f>
        <v>#N/A</v>
      </c>
      <c r="AP3068" s="152">
        <f t="shared" si="543"/>
        <v>6.9436999999999989</v>
      </c>
      <c r="AQ3068" s="152"/>
      <c r="AR3068" s="152"/>
      <c r="AS3068" s="153">
        <f t="shared" si="550"/>
        <v>130</v>
      </c>
      <c r="AT3068" s="153">
        <f t="shared" si="523"/>
        <v>1</v>
      </c>
      <c r="AU3068" s="153">
        <f t="shared" si="524"/>
        <v>0</v>
      </c>
      <c r="AV3068" s="153">
        <f t="shared" si="525"/>
        <v>0</v>
      </c>
      <c r="BA3068">
        <f t="shared" si="551"/>
        <v>10</v>
      </c>
    </row>
    <row r="3069" spans="2:53" x14ac:dyDescent="0.25">
      <c r="B3069" s="155">
        <f t="shared" si="540"/>
        <v>45788.999305555553</v>
      </c>
      <c r="C3069" s="155">
        <f t="shared" si="528"/>
        <v>45788.999305555553</v>
      </c>
      <c r="D3069" s="152">
        <f t="shared" si="531"/>
        <v>8.4760000000000009</v>
      </c>
      <c r="E3069" s="152"/>
      <c r="F3069" s="152"/>
      <c r="G3069" s="152"/>
      <c r="H3069" s="152" t="e">
        <f t="shared" si="532"/>
        <v>#N/A</v>
      </c>
      <c r="I3069" s="152"/>
      <c r="J3069" s="152" t="e">
        <f t="shared" si="533"/>
        <v>#N/A</v>
      </c>
      <c r="K3069" s="152"/>
      <c r="L3069" s="152"/>
      <c r="M3069" s="152"/>
      <c r="N3069" s="152"/>
      <c r="O3069" s="152"/>
      <c r="P3069" s="152"/>
      <c r="Q3069" s="152"/>
      <c r="R3069" s="152"/>
      <c r="S3069" s="152"/>
      <c r="T3069" s="153" cm="1">
        <f t="array" ref="T3069">MATCH(1,(TDU_Info!$C$5:$C$111=$T$6)*(TDU_Info!$B$5:$B$111&lt;=$B3069),0)</f>
        <v>76</v>
      </c>
      <c r="U3069" s="152">
        <f>100*(INDEX(TDU_Info!$E$5:$E$111,$T3069)/T$11+INDEX(TDU_Info!$F$5:$F$111,$T3069))</f>
        <v>5.3363000000000005</v>
      </c>
      <c r="V3069" s="152">
        <v>9.423</v>
      </c>
      <c r="W3069" s="152">
        <v>11.135</v>
      </c>
      <c r="X3069" s="152">
        <v>8.6</v>
      </c>
      <c r="Y3069" s="152">
        <v>8.7899999999999991</v>
      </c>
      <c r="Z3069" s="152">
        <v>9.4149999999999991</v>
      </c>
      <c r="AA3069" s="152">
        <v>11.124000000000001</v>
      </c>
      <c r="AB3069" s="152">
        <v>8.9700000000000006</v>
      </c>
      <c r="AC3069" s="152">
        <v>8.8699999999999992</v>
      </c>
      <c r="AD3069" s="152">
        <v>8.7110000000000003</v>
      </c>
      <c r="AE3069" s="152">
        <v>11.167</v>
      </c>
      <c r="AF3069" s="152">
        <v>8.4760000000000009</v>
      </c>
      <c r="AG3069" s="152">
        <v>8.7899999999999991</v>
      </c>
      <c r="AH3069" s="152">
        <v>8.7080000000000002</v>
      </c>
      <c r="AI3069" s="152">
        <v>11.162000000000001</v>
      </c>
      <c r="AJ3069" s="152">
        <v>8.8249999999999993</v>
      </c>
      <c r="AK3069" s="152">
        <v>8.8699999999999992</v>
      </c>
      <c r="AL3069" s="152" t="e">
        <f t="shared" si="534"/>
        <v>#N/A</v>
      </c>
      <c r="AM3069" s="152" t="e">
        <f t="shared" si="535"/>
        <v>#N/A</v>
      </c>
      <c r="AN3069" s="152" t="e">
        <f>NA()</f>
        <v>#N/A</v>
      </c>
      <c r="AO3069" s="152" t="e">
        <f>NA()</f>
        <v>#N/A</v>
      </c>
      <c r="AP3069" s="152">
        <f t="shared" si="543"/>
        <v>6.9436999999999989</v>
      </c>
      <c r="AQ3069" s="152"/>
      <c r="AR3069" s="152"/>
      <c r="AS3069" s="153">
        <f t="shared" si="550"/>
        <v>131</v>
      </c>
      <c r="AT3069" s="153">
        <f t="shared" si="523"/>
        <v>1</v>
      </c>
      <c r="AU3069" s="153">
        <f t="shared" si="524"/>
        <v>0</v>
      </c>
      <c r="AV3069" s="153">
        <f t="shared" si="525"/>
        <v>0</v>
      </c>
      <c r="BA3069">
        <f t="shared" si="551"/>
        <v>11</v>
      </c>
    </row>
    <row r="3070" spans="2:53" x14ac:dyDescent="0.25">
      <c r="B3070" s="155">
        <f t="shared" si="540"/>
        <v>45789.999305555553</v>
      </c>
      <c r="C3070" s="155">
        <f t="shared" si="528"/>
        <v>45789.999305555553</v>
      </c>
      <c r="D3070" s="152">
        <f t="shared" si="531"/>
        <v>8.6</v>
      </c>
      <c r="E3070" s="152"/>
      <c r="F3070" s="152"/>
      <c r="G3070" s="152"/>
      <c r="H3070" s="152" t="e">
        <f t="shared" si="532"/>
        <v>#N/A</v>
      </c>
      <c r="I3070" s="152"/>
      <c r="J3070" s="152" t="e">
        <f t="shared" si="533"/>
        <v>#N/A</v>
      </c>
      <c r="K3070" s="152"/>
      <c r="L3070" s="152"/>
      <c r="M3070" s="152"/>
      <c r="N3070" s="152"/>
      <c r="O3070" s="152"/>
      <c r="P3070" s="152"/>
      <c r="Q3070" s="152"/>
      <c r="R3070" s="152"/>
      <c r="S3070" s="152"/>
      <c r="T3070" s="153" cm="1">
        <f t="array" ref="T3070">MATCH(1,(TDU_Info!$C$5:$C$111=$T$6)*(TDU_Info!$B$5:$B$111&lt;=$B3070),0)</f>
        <v>76</v>
      </c>
      <c r="U3070" s="152">
        <f>100*(INDEX(TDU_Info!$E$5:$E$111,$T3070)/T$11+INDEX(TDU_Info!$F$5:$F$111,$T3070))</f>
        <v>5.3363000000000005</v>
      </c>
      <c r="V3070" s="152">
        <v>9.423</v>
      </c>
      <c r="W3070" s="152">
        <v>12.173999999999999</v>
      </c>
      <c r="X3070" s="152">
        <v>8.6</v>
      </c>
      <c r="Y3070" s="152">
        <v>8.85</v>
      </c>
      <c r="Z3070" s="152">
        <v>9.4149999999999991</v>
      </c>
      <c r="AA3070" s="152">
        <v>12.170999999999999</v>
      </c>
      <c r="AB3070" s="152">
        <v>8.9700000000000006</v>
      </c>
      <c r="AC3070" s="152">
        <v>8.8699999999999992</v>
      </c>
      <c r="AD3070" s="152">
        <v>8.7110000000000003</v>
      </c>
      <c r="AE3070" s="152">
        <v>12.037000000000001</v>
      </c>
      <c r="AF3070" s="152">
        <v>8.6</v>
      </c>
      <c r="AG3070" s="152">
        <v>8.85</v>
      </c>
      <c r="AH3070" s="152">
        <v>8.7080000000000002</v>
      </c>
      <c r="AI3070" s="152">
        <v>12.04</v>
      </c>
      <c r="AJ3070" s="152">
        <v>8.9700000000000006</v>
      </c>
      <c r="AK3070" s="152">
        <v>8.8699999999999992</v>
      </c>
      <c r="AL3070" s="152" t="e">
        <f t="shared" si="534"/>
        <v>#N/A</v>
      </c>
      <c r="AM3070" s="152" t="e">
        <f t="shared" si="535"/>
        <v>#N/A</v>
      </c>
      <c r="AN3070" s="152" t="e">
        <f>NA()</f>
        <v>#N/A</v>
      </c>
      <c r="AO3070" s="152" t="e">
        <f>NA()</f>
        <v>#N/A</v>
      </c>
      <c r="AP3070" s="152">
        <f t="shared" si="543"/>
        <v>6.9436999999999989</v>
      </c>
      <c r="AQ3070" s="152"/>
      <c r="AR3070" s="152"/>
      <c r="AS3070" s="153">
        <f t="shared" ref="AS3070:AS3093" si="552">ROUNDUP(B3070-DATE(YEAR(B3070),1,1),0)</f>
        <v>132</v>
      </c>
      <c r="AT3070" s="153">
        <f t="shared" si="523"/>
        <v>1</v>
      </c>
      <c r="AU3070" s="153">
        <f t="shared" si="524"/>
        <v>0</v>
      </c>
      <c r="AV3070" s="153">
        <f t="shared" si="525"/>
        <v>0</v>
      </c>
      <c r="BA3070">
        <f t="shared" ref="BA3070:BA3093" si="553">DAY(C3070)</f>
        <v>12</v>
      </c>
    </row>
    <row r="3071" spans="2:53" x14ac:dyDescent="0.25">
      <c r="B3071" s="155">
        <f t="shared" si="540"/>
        <v>45790.999305555553</v>
      </c>
      <c r="C3071" s="155">
        <f t="shared" si="528"/>
        <v>45790.999305555553</v>
      </c>
      <c r="D3071" s="152">
        <f t="shared" si="531"/>
        <v>8.6</v>
      </c>
      <c r="E3071" s="152"/>
      <c r="F3071" s="152"/>
      <c r="G3071" s="152"/>
      <c r="H3071" s="152" t="e">
        <f t="shared" si="532"/>
        <v>#N/A</v>
      </c>
      <c r="I3071" s="152"/>
      <c r="J3071" s="152" t="e">
        <f t="shared" si="533"/>
        <v>#N/A</v>
      </c>
      <c r="K3071" s="152"/>
      <c r="L3071" s="152"/>
      <c r="M3071" s="152"/>
      <c r="N3071" s="152"/>
      <c r="O3071" s="152"/>
      <c r="P3071" s="152"/>
      <c r="Q3071" s="152"/>
      <c r="R3071" s="152"/>
      <c r="S3071" s="152"/>
      <c r="T3071" s="153" cm="1">
        <f t="array" ref="T3071">MATCH(1,(TDU_Info!$C$5:$C$111=$T$6)*(TDU_Info!$B$5:$B$111&lt;=$B3071),0)</f>
        <v>76</v>
      </c>
      <c r="U3071" s="152">
        <f>100*(INDEX(TDU_Info!$E$5:$E$111,$T3071)/T$11+INDEX(TDU_Info!$F$5:$F$111,$T3071))</f>
        <v>5.3363000000000005</v>
      </c>
      <c r="V3071" s="152">
        <v>9.423</v>
      </c>
      <c r="W3071" s="152">
        <v>12.173999999999999</v>
      </c>
      <c r="X3071" s="152">
        <v>8.6</v>
      </c>
      <c r="Y3071" s="152">
        <v>8.85</v>
      </c>
      <c r="Z3071" s="152">
        <v>9.4149999999999991</v>
      </c>
      <c r="AA3071" s="152">
        <v>12.170999999999999</v>
      </c>
      <c r="AB3071" s="152">
        <v>8.9700000000000006</v>
      </c>
      <c r="AC3071" s="152">
        <v>8.8699999999999992</v>
      </c>
      <c r="AD3071" s="152">
        <v>8.7110000000000003</v>
      </c>
      <c r="AE3071" s="152">
        <v>12.037000000000001</v>
      </c>
      <c r="AF3071" s="152">
        <v>8.6</v>
      </c>
      <c r="AG3071" s="152">
        <v>8.85</v>
      </c>
      <c r="AH3071" s="152">
        <v>8.7080000000000002</v>
      </c>
      <c r="AI3071" s="152">
        <v>12.04</v>
      </c>
      <c r="AJ3071" s="152">
        <v>8.9700000000000006</v>
      </c>
      <c r="AK3071" s="152">
        <v>8.8699999999999992</v>
      </c>
      <c r="AL3071" s="152" t="e">
        <f t="shared" si="534"/>
        <v>#N/A</v>
      </c>
      <c r="AM3071" s="152" t="e">
        <f t="shared" si="535"/>
        <v>#N/A</v>
      </c>
      <c r="AN3071" s="152" t="e">
        <f>NA()</f>
        <v>#N/A</v>
      </c>
      <c r="AO3071" s="152" t="e">
        <f>NA()</f>
        <v>#N/A</v>
      </c>
      <c r="AP3071" s="152">
        <f t="shared" si="543"/>
        <v>6.9436999999999989</v>
      </c>
      <c r="AQ3071" s="152"/>
      <c r="AR3071" s="152"/>
      <c r="AS3071" s="153">
        <f t="shared" si="552"/>
        <v>133</v>
      </c>
      <c r="AT3071" s="153">
        <f t="shared" si="523"/>
        <v>1</v>
      </c>
      <c r="AU3071" s="153">
        <f t="shared" si="524"/>
        <v>0</v>
      </c>
      <c r="AV3071" s="153">
        <f t="shared" si="525"/>
        <v>0</v>
      </c>
      <c r="BA3071">
        <f t="shared" si="553"/>
        <v>13</v>
      </c>
    </row>
    <row r="3072" spans="2:53" x14ac:dyDescent="0.25">
      <c r="B3072" s="155">
        <f t="shared" si="540"/>
        <v>45791.999305555553</v>
      </c>
      <c r="C3072" s="155">
        <f t="shared" si="528"/>
        <v>45791.999305555553</v>
      </c>
      <c r="D3072" s="152">
        <f t="shared" si="531"/>
        <v>8.9960000000000004</v>
      </c>
      <c r="E3072" s="152"/>
      <c r="F3072" s="152"/>
      <c r="G3072" s="152"/>
      <c r="H3072" s="152" t="e">
        <f t="shared" si="532"/>
        <v>#N/A</v>
      </c>
      <c r="I3072" s="152"/>
      <c r="J3072" s="152" t="e">
        <f t="shared" si="533"/>
        <v>#N/A</v>
      </c>
      <c r="K3072" s="152"/>
      <c r="L3072" s="152"/>
      <c r="M3072" s="152"/>
      <c r="N3072" s="152"/>
      <c r="O3072" s="152"/>
      <c r="P3072" s="152"/>
      <c r="Q3072" s="152"/>
      <c r="R3072" s="152"/>
      <c r="S3072" s="152"/>
      <c r="T3072" s="153" cm="1">
        <f t="array" ref="T3072">MATCH(1,(TDU_Info!$C$5:$C$111=$T$6)*(TDU_Info!$B$5:$B$111&lt;=$B3072),0)</f>
        <v>76</v>
      </c>
      <c r="U3072" s="152">
        <f>100*(INDEX(TDU_Info!$E$5:$E$111,$T3072)/T$11+INDEX(TDU_Info!$F$5:$F$111,$T3072))</f>
        <v>5.3363000000000005</v>
      </c>
      <c r="V3072" s="152">
        <v>11.116</v>
      </c>
      <c r="W3072" s="152">
        <v>11.787000000000001</v>
      </c>
      <c r="X3072" s="152">
        <v>8.9960000000000004</v>
      </c>
      <c r="Y3072" s="152">
        <v>8.8960000000000008</v>
      </c>
      <c r="Z3072" s="152">
        <v>10.869</v>
      </c>
      <c r="AA3072" s="152">
        <v>11.824</v>
      </c>
      <c r="AB3072" s="152">
        <v>9.2899999999999991</v>
      </c>
      <c r="AC3072" s="152">
        <v>9.01</v>
      </c>
      <c r="AD3072" s="152">
        <v>11.14</v>
      </c>
      <c r="AE3072" s="152">
        <v>11.65</v>
      </c>
      <c r="AF3072" s="152">
        <v>8.9960000000000004</v>
      </c>
      <c r="AG3072" s="152">
        <v>8.8960000000000008</v>
      </c>
      <c r="AH3072" s="152">
        <v>10.897</v>
      </c>
      <c r="AI3072" s="152">
        <v>11.693</v>
      </c>
      <c r="AJ3072" s="152">
        <v>9.2899999999999991</v>
      </c>
      <c r="AK3072" s="152">
        <v>9.01</v>
      </c>
      <c r="AL3072" s="152" t="e">
        <f t="shared" si="534"/>
        <v>#N/A</v>
      </c>
      <c r="AM3072" s="152" t="e">
        <f t="shared" si="535"/>
        <v>#N/A</v>
      </c>
      <c r="AN3072" s="152" t="e">
        <f>NA()</f>
        <v>#N/A</v>
      </c>
      <c r="AO3072" s="152" t="e">
        <f>NA()</f>
        <v>#N/A</v>
      </c>
      <c r="AP3072" s="152">
        <f t="shared" si="543"/>
        <v>6.9436999999999989</v>
      </c>
      <c r="AQ3072" s="152"/>
      <c r="AR3072" s="152"/>
      <c r="AS3072" s="153">
        <f t="shared" si="552"/>
        <v>134</v>
      </c>
      <c r="AT3072" s="153">
        <f t="shared" si="523"/>
        <v>1</v>
      </c>
      <c r="AU3072" s="153">
        <f t="shared" si="524"/>
        <v>0</v>
      </c>
      <c r="AV3072" s="153">
        <f t="shared" si="525"/>
        <v>0</v>
      </c>
      <c r="BA3072">
        <f t="shared" si="553"/>
        <v>14</v>
      </c>
    </row>
    <row r="3073" spans="2:53" x14ac:dyDescent="0.25">
      <c r="B3073" s="155">
        <f t="shared" si="540"/>
        <v>45792.999305555553</v>
      </c>
      <c r="C3073" s="155">
        <f t="shared" si="528"/>
        <v>45792.999305555553</v>
      </c>
      <c r="D3073" s="152">
        <f t="shared" si="531"/>
        <v>8.9960000000000004</v>
      </c>
      <c r="E3073" s="152"/>
      <c r="F3073" s="152"/>
      <c r="G3073" s="152"/>
      <c r="H3073" s="152" t="e">
        <f t="shared" si="532"/>
        <v>#N/A</v>
      </c>
      <c r="I3073" s="152"/>
      <c r="J3073" s="152" t="e">
        <f t="shared" si="533"/>
        <v>#N/A</v>
      </c>
      <c r="K3073" s="152"/>
      <c r="L3073" s="152"/>
      <c r="M3073" s="152"/>
      <c r="N3073" s="152"/>
      <c r="O3073" s="152"/>
      <c r="P3073" s="152"/>
      <c r="Q3073" s="152"/>
      <c r="R3073" s="152"/>
      <c r="S3073" s="152"/>
      <c r="T3073" s="153" cm="1">
        <f t="array" ref="T3073">MATCH(1,(TDU_Info!$C$5:$C$111=$T$6)*(TDU_Info!$B$5:$B$111&lt;=$B3073),0)</f>
        <v>76</v>
      </c>
      <c r="U3073" s="152">
        <f>100*(INDEX(TDU_Info!$E$5:$E$111,$T3073)/T$11+INDEX(TDU_Info!$F$5:$F$111,$T3073))</f>
        <v>5.3363000000000005</v>
      </c>
      <c r="V3073" s="152">
        <v>11.116</v>
      </c>
      <c r="W3073" s="152">
        <v>11.787000000000001</v>
      </c>
      <c r="X3073" s="152">
        <v>8.9960000000000004</v>
      </c>
      <c r="Y3073" s="152">
        <v>8.8960000000000008</v>
      </c>
      <c r="Z3073" s="152">
        <v>10.869</v>
      </c>
      <c r="AA3073" s="152">
        <v>11.824</v>
      </c>
      <c r="AB3073" s="152">
        <v>9.2899999999999991</v>
      </c>
      <c r="AC3073" s="152">
        <v>9.01</v>
      </c>
      <c r="AD3073" s="152">
        <v>11.14</v>
      </c>
      <c r="AE3073" s="152">
        <v>11.65</v>
      </c>
      <c r="AF3073" s="152">
        <v>8.9960000000000004</v>
      </c>
      <c r="AG3073" s="152">
        <v>8.8960000000000008</v>
      </c>
      <c r="AH3073" s="152">
        <v>10.897</v>
      </c>
      <c r="AI3073" s="152">
        <v>11.693</v>
      </c>
      <c r="AJ3073" s="152">
        <v>9.2899999999999991</v>
      </c>
      <c r="AK3073" s="152">
        <v>9.01</v>
      </c>
      <c r="AL3073" s="152" t="e">
        <f t="shared" si="534"/>
        <v>#N/A</v>
      </c>
      <c r="AM3073" s="152" t="e">
        <f t="shared" si="535"/>
        <v>#N/A</v>
      </c>
      <c r="AN3073" s="152" t="e">
        <f>NA()</f>
        <v>#N/A</v>
      </c>
      <c r="AO3073" s="152" t="e">
        <f>NA()</f>
        <v>#N/A</v>
      </c>
      <c r="AP3073" s="152">
        <f t="shared" si="543"/>
        <v>6.9436999999999989</v>
      </c>
      <c r="AQ3073" s="152"/>
      <c r="AR3073" s="152"/>
      <c r="AS3073" s="153">
        <f t="shared" si="552"/>
        <v>135</v>
      </c>
      <c r="AT3073" s="153">
        <f t="shared" si="523"/>
        <v>1</v>
      </c>
      <c r="AU3073" s="153">
        <f t="shared" si="524"/>
        <v>0</v>
      </c>
      <c r="AV3073" s="153">
        <f t="shared" si="525"/>
        <v>0</v>
      </c>
      <c r="BA3073">
        <f t="shared" si="553"/>
        <v>15</v>
      </c>
    </row>
    <row r="3074" spans="2:53" x14ac:dyDescent="0.25">
      <c r="B3074" s="155">
        <f t="shared" si="540"/>
        <v>45793.999305555553</v>
      </c>
      <c r="C3074" s="155">
        <f t="shared" si="528"/>
        <v>45793.999305555553</v>
      </c>
      <c r="D3074" s="152">
        <f t="shared" si="531"/>
        <v>8.4</v>
      </c>
      <c r="E3074" s="152"/>
      <c r="F3074" s="152"/>
      <c r="G3074" s="152"/>
      <c r="H3074" s="152" t="e">
        <f t="shared" si="532"/>
        <v>#N/A</v>
      </c>
      <c r="I3074" s="152"/>
      <c r="J3074" s="152" t="e">
        <f t="shared" si="533"/>
        <v>#N/A</v>
      </c>
      <c r="K3074" s="152"/>
      <c r="L3074" s="152"/>
      <c r="M3074" s="152"/>
      <c r="N3074" s="152"/>
      <c r="O3074" s="152"/>
      <c r="P3074" s="152"/>
      <c r="Q3074" s="152"/>
      <c r="R3074" s="152"/>
      <c r="S3074" s="152"/>
      <c r="T3074" s="153" cm="1">
        <f t="array" ref="T3074">MATCH(1,(TDU_Info!$C$5:$C$111=$T$6)*(TDU_Info!$B$5:$B$111&lt;=$B3074),0)</f>
        <v>76</v>
      </c>
      <c r="U3074" s="152">
        <f>100*(INDEX(TDU_Info!$E$5:$E$111,$T3074)/T$11+INDEX(TDU_Info!$F$5:$F$111,$T3074))</f>
        <v>5.3363000000000005</v>
      </c>
      <c r="V3074" s="152">
        <v>10.115</v>
      </c>
      <c r="W3074" s="152">
        <v>10.836</v>
      </c>
      <c r="X3074" s="152">
        <v>8.3450000000000006</v>
      </c>
      <c r="Y3074" s="152">
        <v>8.58</v>
      </c>
      <c r="Z3074" s="152">
        <v>9.8680000000000003</v>
      </c>
      <c r="AA3074" s="152">
        <v>11.009</v>
      </c>
      <c r="AB3074" s="152">
        <v>8.7609999999999992</v>
      </c>
      <c r="AC3074" s="152">
        <v>8.8000000000000007</v>
      </c>
      <c r="AD3074" s="152">
        <v>10.138999999999999</v>
      </c>
      <c r="AE3074" s="152">
        <v>10.699</v>
      </c>
      <c r="AF3074" s="152">
        <v>8.4</v>
      </c>
      <c r="AG3074" s="152">
        <v>8.58</v>
      </c>
      <c r="AH3074" s="152">
        <v>9.8960000000000008</v>
      </c>
      <c r="AI3074" s="152">
        <v>10.878</v>
      </c>
      <c r="AJ3074" s="152">
        <v>8.8000000000000007</v>
      </c>
      <c r="AK3074" s="152">
        <v>8.8000000000000007</v>
      </c>
      <c r="AL3074" s="152" t="e">
        <f t="shared" si="534"/>
        <v>#N/A</v>
      </c>
      <c r="AM3074" s="152" t="e">
        <f t="shared" si="535"/>
        <v>#N/A</v>
      </c>
      <c r="AN3074" s="152" t="e">
        <f>NA()</f>
        <v>#N/A</v>
      </c>
      <c r="AO3074" s="152" t="e">
        <f>NA()</f>
        <v>#N/A</v>
      </c>
      <c r="AP3074" s="152">
        <f t="shared" si="543"/>
        <v>6.9436999999999989</v>
      </c>
      <c r="AQ3074" s="152"/>
      <c r="AR3074" s="152"/>
      <c r="AS3074" s="153">
        <f t="shared" si="552"/>
        <v>136</v>
      </c>
      <c r="AT3074" s="153">
        <f t="shared" si="523"/>
        <v>1</v>
      </c>
      <c r="AU3074" s="153">
        <f t="shared" si="524"/>
        <v>0</v>
      </c>
      <c r="AV3074" s="153">
        <f t="shared" si="525"/>
        <v>0</v>
      </c>
      <c r="BA3074">
        <f t="shared" si="553"/>
        <v>16</v>
      </c>
    </row>
    <row r="3075" spans="2:53" x14ac:dyDescent="0.25">
      <c r="B3075" s="155">
        <f t="shared" si="540"/>
        <v>45794.999305555553</v>
      </c>
      <c r="C3075" s="155">
        <f t="shared" si="528"/>
        <v>45794.999305555553</v>
      </c>
      <c r="D3075" s="152">
        <f t="shared" si="531"/>
        <v>8.4</v>
      </c>
      <c r="E3075" s="152"/>
      <c r="F3075" s="152"/>
      <c r="G3075" s="152"/>
      <c r="H3075" s="152" t="e">
        <f t="shared" si="532"/>
        <v>#N/A</v>
      </c>
      <c r="I3075" s="152"/>
      <c r="J3075" s="152" t="e">
        <f t="shared" si="533"/>
        <v>#N/A</v>
      </c>
      <c r="K3075" s="152"/>
      <c r="L3075" s="152"/>
      <c r="M3075" s="152"/>
      <c r="N3075" s="152"/>
      <c r="O3075" s="152"/>
      <c r="P3075" s="152"/>
      <c r="Q3075" s="152"/>
      <c r="R3075" s="152"/>
      <c r="S3075" s="152"/>
      <c r="T3075" s="153" cm="1">
        <f t="array" ref="T3075">MATCH(1,(TDU_Info!$C$5:$C$111=$T$6)*(TDU_Info!$B$5:$B$111&lt;=$B3075),0)</f>
        <v>76</v>
      </c>
      <c r="U3075" s="152">
        <f>100*(INDEX(TDU_Info!$E$5:$E$111,$T3075)/T$11+INDEX(TDU_Info!$F$5:$F$111,$T3075))</f>
        <v>5.3363000000000005</v>
      </c>
      <c r="V3075" s="152">
        <v>10.115</v>
      </c>
      <c r="W3075" s="152">
        <v>10.836</v>
      </c>
      <c r="X3075" s="152">
        <v>8.3450000000000006</v>
      </c>
      <c r="Y3075" s="152">
        <v>8.58</v>
      </c>
      <c r="Z3075" s="152">
        <v>9.8680000000000003</v>
      </c>
      <c r="AA3075" s="152">
        <v>11.009</v>
      </c>
      <c r="AB3075" s="152">
        <v>8.7609999999999992</v>
      </c>
      <c r="AC3075" s="152">
        <v>8.8000000000000007</v>
      </c>
      <c r="AD3075" s="152">
        <v>10.138999999999999</v>
      </c>
      <c r="AE3075" s="152">
        <v>10.699</v>
      </c>
      <c r="AF3075" s="152">
        <v>8.4</v>
      </c>
      <c r="AG3075" s="152">
        <v>8.58</v>
      </c>
      <c r="AH3075" s="152">
        <v>9.8960000000000008</v>
      </c>
      <c r="AI3075" s="152">
        <v>10.878</v>
      </c>
      <c r="AJ3075" s="152">
        <v>8.8000000000000007</v>
      </c>
      <c r="AK3075" s="152">
        <v>8.8000000000000007</v>
      </c>
      <c r="AL3075" s="152" t="e">
        <f t="shared" si="534"/>
        <v>#N/A</v>
      </c>
      <c r="AM3075" s="152" t="e">
        <f t="shared" si="535"/>
        <v>#N/A</v>
      </c>
      <c r="AN3075" s="152" t="e">
        <f>NA()</f>
        <v>#N/A</v>
      </c>
      <c r="AO3075" s="152" t="e">
        <f>NA()</f>
        <v>#N/A</v>
      </c>
      <c r="AP3075" s="152">
        <f t="shared" si="543"/>
        <v>6.9436999999999989</v>
      </c>
      <c r="AQ3075" s="152"/>
      <c r="AR3075" s="152"/>
      <c r="AS3075" s="153">
        <f t="shared" si="552"/>
        <v>137</v>
      </c>
      <c r="AT3075" s="153">
        <f t="shared" si="523"/>
        <v>1</v>
      </c>
      <c r="AU3075" s="153">
        <f t="shared" si="524"/>
        <v>0</v>
      </c>
      <c r="AV3075" s="153">
        <f t="shared" si="525"/>
        <v>0</v>
      </c>
      <c r="BA3075">
        <f t="shared" si="553"/>
        <v>17</v>
      </c>
    </row>
    <row r="3076" spans="2:53" x14ac:dyDescent="0.25">
      <c r="B3076" s="155">
        <f t="shared" si="540"/>
        <v>45795.999305555553</v>
      </c>
      <c r="C3076" s="155">
        <f t="shared" si="528"/>
        <v>45795.999305555553</v>
      </c>
      <c r="D3076" s="152">
        <f t="shared" si="531"/>
        <v>8.4</v>
      </c>
      <c r="E3076" s="152"/>
      <c r="F3076" s="152"/>
      <c r="G3076" s="152"/>
      <c r="H3076" s="152" t="e">
        <f t="shared" si="532"/>
        <v>#N/A</v>
      </c>
      <c r="I3076" s="152"/>
      <c r="J3076" s="152" t="e">
        <f t="shared" si="533"/>
        <v>#N/A</v>
      </c>
      <c r="K3076" s="152"/>
      <c r="L3076" s="152"/>
      <c r="M3076" s="152"/>
      <c r="N3076" s="152"/>
      <c r="O3076" s="152"/>
      <c r="P3076" s="152"/>
      <c r="Q3076" s="152"/>
      <c r="R3076" s="152"/>
      <c r="S3076" s="152"/>
      <c r="T3076" s="153" cm="1">
        <f t="array" ref="T3076">MATCH(1,(TDU_Info!$C$5:$C$111=$T$6)*(TDU_Info!$B$5:$B$111&lt;=$B3076),0)</f>
        <v>76</v>
      </c>
      <c r="U3076" s="152">
        <f>100*(INDEX(TDU_Info!$E$5:$E$111,$T3076)/T$11+INDEX(TDU_Info!$F$5:$F$111,$T3076))</f>
        <v>5.3363000000000005</v>
      </c>
      <c r="V3076" s="152">
        <v>10.115</v>
      </c>
      <c r="W3076" s="152">
        <v>10.836</v>
      </c>
      <c r="X3076" s="152">
        <v>8.3450000000000006</v>
      </c>
      <c r="Y3076" s="152">
        <v>8.58</v>
      </c>
      <c r="Z3076" s="152">
        <v>9.8680000000000003</v>
      </c>
      <c r="AA3076" s="152">
        <v>11.009</v>
      </c>
      <c r="AB3076" s="152">
        <v>8.7609999999999992</v>
      </c>
      <c r="AC3076" s="152">
        <v>8.8000000000000007</v>
      </c>
      <c r="AD3076" s="152">
        <v>10.138999999999999</v>
      </c>
      <c r="AE3076" s="152">
        <v>10.699</v>
      </c>
      <c r="AF3076" s="152">
        <v>8.4</v>
      </c>
      <c r="AG3076" s="152">
        <v>8.58</v>
      </c>
      <c r="AH3076" s="152">
        <v>9.8960000000000008</v>
      </c>
      <c r="AI3076" s="152">
        <v>10.878</v>
      </c>
      <c r="AJ3076" s="152">
        <v>8.8000000000000007</v>
      </c>
      <c r="AK3076" s="152">
        <v>8.8000000000000007</v>
      </c>
      <c r="AL3076" s="152" t="e">
        <f t="shared" si="534"/>
        <v>#N/A</v>
      </c>
      <c r="AM3076" s="152" t="e">
        <f t="shared" si="535"/>
        <v>#N/A</v>
      </c>
      <c r="AN3076" s="152" t="e">
        <f>NA()</f>
        <v>#N/A</v>
      </c>
      <c r="AO3076" s="152" t="e">
        <f>NA()</f>
        <v>#N/A</v>
      </c>
      <c r="AP3076" s="152">
        <f t="shared" si="543"/>
        <v>6.9436999999999989</v>
      </c>
      <c r="AQ3076" s="152"/>
      <c r="AR3076" s="152"/>
      <c r="AS3076" s="153">
        <f t="shared" si="552"/>
        <v>138</v>
      </c>
      <c r="AT3076" s="153">
        <f t="shared" si="523"/>
        <v>1</v>
      </c>
      <c r="AU3076" s="153">
        <f t="shared" si="524"/>
        <v>0</v>
      </c>
      <c r="AV3076" s="153">
        <f t="shared" si="525"/>
        <v>0</v>
      </c>
      <c r="BA3076">
        <f t="shared" si="553"/>
        <v>18</v>
      </c>
    </row>
    <row r="3077" spans="2:53" x14ac:dyDescent="0.25">
      <c r="B3077" s="155">
        <f t="shared" si="540"/>
        <v>45796.999305555553</v>
      </c>
      <c r="C3077" s="155">
        <f t="shared" si="528"/>
        <v>45796.999305555553</v>
      </c>
      <c r="D3077" s="152">
        <f t="shared" si="531"/>
        <v>8.2959999999999994</v>
      </c>
      <c r="E3077" s="152"/>
      <c r="F3077" s="152"/>
      <c r="G3077" s="152"/>
      <c r="H3077" s="152" t="e">
        <f t="shared" si="532"/>
        <v>#N/A</v>
      </c>
      <c r="I3077" s="152"/>
      <c r="J3077" s="152" t="e">
        <f t="shared" si="533"/>
        <v>#N/A</v>
      </c>
      <c r="K3077" s="152"/>
      <c r="L3077" s="152"/>
      <c r="M3077" s="152"/>
      <c r="N3077" s="152"/>
      <c r="O3077" s="152"/>
      <c r="P3077" s="152"/>
      <c r="Q3077" s="152"/>
      <c r="R3077" s="152"/>
      <c r="S3077" s="152"/>
      <c r="T3077" s="153" cm="1">
        <f t="array" ref="T3077">MATCH(1,(TDU_Info!$C$5:$C$111=$T$6)*(TDU_Info!$B$5:$B$111&lt;=$B3077),0)</f>
        <v>76</v>
      </c>
      <c r="U3077" s="152">
        <f>100*(INDEX(TDU_Info!$E$5:$E$111,$T3077)/T$11+INDEX(TDU_Info!$F$5:$F$111,$T3077))</f>
        <v>5.3363000000000005</v>
      </c>
      <c r="V3077" s="152">
        <v>10.055999999999999</v>
      </c>
      <c r="W3077" s="152">
        <v>10.842000000000001</v>
      </c>
      <c r="X3077" s="152">
        <v>8.2959999999999994</v>
      </c>
      <c r="Y3077" s="152">
        <v>8.58</v>
      </c>
      <c r="Z3077" s="152">
        <v>9.8000000000000007</v>
      </c>
      <c r="AA3077" s="152">
        <v>11.016</v>
      </c>
      <c r="AB3077" s="152">
        <v>8.7609999999999992</v>
      </c>
      <c r="AC3077" s="152">
        <v>8.7149999999999999</v>
      </c>
      <c r="AD3077" s="152">
        <v>10.11</v>
      </c>
      <c r="AE3077" s="152">
        <v>10.702</v>
      </c>
      <c r="AF3077" s="152">
        <v>8.2959999999999994</v>
      </c>
      <c r="AG3077" s="152">
        <v>8.58</v>
      </c>
      <c r="AH3077" s="152">
        <v>9.8629999999999995</v>
      </c>
      <c r="AI3077" s="152">
        <v>10.882</v>
      </c>
      <c r="AJ3077" s="152">
        <v>8.8000000000000007</v>
      </c>
      <c r="AK3077" s="152">
        <v>8.7149999999999999</v>
      </c>
      <c r="AL3077" s="152" t="e">
        <f t="shared" si="534"/>
        <v>#N/A</v>
      </c>
      <c r="AM3077" s="152" t="e">
        <f t="shared" si="535"/>
        <v>#N/A</v>
      </c>
      <c r="AN3077" s="152" t="e">
        <f>NA()</f>
        <v>#N/A</v>
      </c>
      <c r="AO3077" s="152" t="e">
        <f>NA()</f>
        <v>#N/A</v>
      </c>
      <c r="AP3077" s="152">
        <f t="shared" si="543"/>
        <v>6.9436999999999989</v>
      </c>
      <c r="AQ3077" s="152"/>
      <c r="AR3077" s="152"/>
      <c r="AS3077" s="153">
        <f t="shared" si="552"/>
        <v>139</v>
      </c>
      <c r="AT3077" s="153">
        <f t="shared" si="523"/>
        <v>1</v>
      </c>
      <c r="AU3077" s="153">
        <f t="shared" si="524"/>
        <v>0</v>
      </c>
      <c r="AV3077" s="153">
        <f t="shared" si="525"/>
        <v>0</v>
      </c>
      <c r="BA3077">
        <f t="shared" si="553"/>
        <v>19</v>
      </c>
    </row>
    <row r="3078" spans="2:53" x14ac:dyDescent="0.25">
      <c r="B3078" s="155">
        <f t="shared" si="540"/>
        <v>45797.999305555553</v>
      </c>
      <c r="C3078" s="155">
        <f t="shared" si="528"/>
        <v>45797.999305555553</v>
      </c>
      <c r="D3078" s="152">
        <f t="shared" si="531"/>
        <v>8.2959999999999994</v>
      </c>
      <c r="E3078" s="152"/>
      <c r="F3078" s="152"/>
      <c r="G3078" s="152"/>
      <c r="H3078" s="152" t="e">
        <f t="shared" si="532"/>
        <v>#N/A</v>
      </c>
      <c r="I3078" s="152"/>
      <c r="J3078" s="152" t="e">
        <f t="shared" si="533"/>
        <v>#N/A</v>
      </c>
      <c r="K3078" s="152"/>
      <c r="L3078" s="152"/>
      <c r="M3078" s="152"/>
      <c r="N3078" s="152"/>
      <c r="O3078" s="152"/>
      <c r="P3078" s="152"/>
      <c r="Q3078" s="152"/>
      <c r="R3078" s="152"/>
      <c r="S3078" s="152"/>
      <c r="T3078" s="153" cm="1">
        <f t="array" ref="T3078">MATCH(1,(TDU_Info!$C$5:$C$111=$T$6)*(TDU_Info!$B$5:$B$111&lt;=$B3078),0)</f>
        <v>76</v>
      </c>
      <c r="U3078" s="152">
        <f>100*(INDEX(TDU_Info!$E$5:$E$111,$T3078)/T$11+INDEX(TDU_Info!$F$5:$F$111,$T3078))</f>
        <v>5.3363000000000005</v>
      </c>
      <c r="V3078" s="152">
        <v>10.055999999999999</v>
      </c>
      <c r="W3078" s="152">
        <v>10.842000000000001</v>
      </c>
      <c r="X3078" s="152">
        <v>8.2959999999999994</v>
      </c>
      <c r="Y3078" s="152">
        <v>8.58</v>
      </c>
      <c r="Z3078" s="152">
        <v>9.8000000000000007</v>
      </c>
      <c r="AA3078" s="152">
        <v>11.016</v>
      </c>
      <c r="AB3078" s="152">
        <v>8.7609999999999992</v>
      </c>
      <c r="AC3078" s="152">
        <v>8.7149999999999999</v>
      </c>
      <c r="AD3078" s="152">
        <v>10.11</v>
      </c>
      <c r="AE3078" s="152">
        <v>10.702</v>
      </c>
      <c r="AF3078" s="152">
        <v>8.2959999999999994</v>
      </c>
      <c r="AG3078" s="152">
        <v>8.58</v>
      </c>
      <c r="AH3078" s="152">
        <v>9.8629999999999995</v>
      </c>
      <c r="AI3078" s="152">
        <v>10.882</v>
      </c>
      <c r="AJ3078" s="152">
        <v>8.8000000000000007</v>
      </c>
      <c r="AK3078" s="152">
        <v>8.7149999999999999</v>
      </c>
      <c r="AL3078" s="152" t="e">
        <f t="shared" si="534"/>
        <v>#N/A</v>
      </c>
      <c r="AM3078" s="152" t="e">
        <f t="shared" si="535"/>
        <v>#N/A</v>
      </c>
      <c r="AN3078" s="152" t="e">
        <f>NA()</f>
        <v>#N/A</v>
      </c>
      <c r="AO3078" s="152" t="e">
        <f>NA()</f>
        <v>#N/A</v>
      </c>
      <c r="AP3078" s="152">
        <f t="shared" si="543"/>
        <v>6.9436999999999989</v>
      </c>
      <c r="AQ3078" s="152"/>
      <c r="AR3078" s="152"/>
      <c r="AS3078" s="153">
        <f t="shared" si="552"/>
        <v>140</v>
      </c>
      <c r="AT3078" s="153">
        <f t="shared" si="523"/>
        <v>1</v>
      </c>
      <c r="AU3078" s="153">
        <f t="shared" si="524"/>
        <v>0</v>
      </c>
      <c r="AV3078" s="153">
        <f t="shared" si="525"/>
        <v>0</v>
      </c>
      <c r="BA3078">
        <f t="shared" si="553"/>
        <v>20</v>
      </c>
    </row>
    <row r="3079" spans="2:53" x14ac:dyDescent="0.25">
      <c r="B3079" s="155">
        <f t="shared" si="540"/>
        <v>45798.999305555553</v>
      </c>
      <c r="C3079" s="155">
        <f t="shared" si="528"/>
        <v>45798.999305555553</v>
      </c>
      <c r="D3079" s="152">
        <f t="shared" si="531"/>
        <v>8.39</v>
      </c>
      <c r="E3079" s="152"/>
      <c r="F3079" s="152"/>
      <c r="G3079" s="152"/>
      <c r="H3079" s="152" t="e">
        <f t="shared" si="532"/>
        <v>#N/A</v>
      </c>
      <c r="I3079" s="152"/>
      <c r="J3079" s="152" t="e">
        <f t="shared" si="533"/>
        <v>#N/A</v>
      </c>
      <c r="K3079" s="152"/>
      <c r="L3079" s="152"/>
      <c r="M3079" s="152"/>
      <c r="N3079" s="152"/>
      <c r="O3079" s="152"/>
      <c r="P3079" s="152"/>
      <c r="Q3079" s="152"/>
      <c r="R3079" s="152"/>
      <c r="S3079" s="152"/>
      <c r="T3079" s="153" cm="1">
        <f t="array" ref="T3079">MATCH(1,(TDU_Info!$C$5:$C$111=$T$6)*(TDU_Info!$B$5:$B$111&lt;=$B3079),0)</f>
        <v>76</v>
      </c>
      <c r="U3079" s="152">
        <f>100*(INDEX(TDU_Info!$E$5:$E$111,$T3079)/T$11+INDEX(TDU_Info!$F$5:$F$111,$T3079))</f>
        <v>5.3363000000000005</v>
      </c>
      <c r="V3079" s="152">
        <v>10.055999999999999</v>
      </c>
      <c r="W3079" s="152">
        <v>10.834</v>
      </c>
      <c r="X3079" s="152">
        <v>8.3450000000000006</v>
      </c>
      <c r="Y3079" s="152">
        <v>8.58</v>
      </c>
      <c r="Z3079" s="152">
        <v>9.8000000000000007</v>
      </c>
      <c r="AA3079" s="152">
        <v>11.163</v>
      </c>
      <c r="AB3079" s="152">
        <v>8.7609999999999992</v>
      </c>
      <c r="AC3079" s="152">
        <v>8.8000000000000007</v>
      </c>
      <c r="AD3079" s="152">
        <v>10.11</v>
      </c>
      <c r="AE3079" s="152">
        <v>10.694000000000001</v>
      </c>
      <c r="AF3079" s="152">
        <v>8.39</v>
      </c>
      <c r="AG3079" s="152">
        <v>8.58</v>
      </c>
      <c r="AH3079" s="152">
        <v>9.8629999999999995</v>
      </c>
      <c r="AI3079" s="152">
        <v>11.029</v>
      </c>
      <c r="AJ3079" s="152">
        <v>8.8000000000000007</v>
      </c>
      <c r="AK3079" s="152">
        <v>8.8000000000000007</v>
      </c>
      <c r="AL3079" s="152" t="e">
        <f t="shared" si="534"/>
        <v>#N/A</v>
      </c>
      <c r="AM3079" s="152" t="e">
        <f t="shared" si="535"/>
        <v>#N/A</v>
      </c>
      <c r="AN3079" s="152" t="e">
        <f>NA()</f>
        <v>#N/A</v>
      </c>
      <c r="AO3079" s="152" t="e">
        <f>NA()</f>
        <v>#N/A</v>
      </c>
      <c r="AP3079" s="152">
        <f t="shared" si="543"/>
        <v>6.9436999999999989</v>
      </c>
      <c r="AQ3079" s="152"/>
      <c r="AR3079" s="152"/>
      <c r="AS3079" s="153">
        <f t="shared" si="552"/>
        <v>141</v>
      </c>
      <c r="AT3079" s="153">
        <f t="shared" si="523"/>
        <v>1</v>
      </c>
      <c r="AU3079" s="153">
        <f t="shared" si="524"/>
        <v>0</v>
      </c>
      <c r="AV3079" s="153">
        <f t="shared" si="525"/>
        <v>0</v>
      </c>
      <c r="BA3079">
        <f t="shared" si="553"/>
        <v>21</v>
      </c>
    </row>
    <row r="3080" spans="2:53" x14ac:dyDescent="0.25">
      <c r="B3080" s="155">
        <f t="shared" si="540"/>
        <v>45799.999305555553</v>
      </c>
      <c r="C3080" s="155">
        <f t="shared" si="528"/>
        <v>45799.999305555553</v>
      </c>
      <c r="D3080" s="152">
        <f t="shared" si="531"/>
        <v>8.39</v>
      </c>
      <c r="E3080" s="152"/>
      <c r="F3080" s="152"/>
      <c r="G3080" s="152"/>
      <c r="H3080" s="152" t="e">
        <f t="shared" si="532"/>
        <v>#N/A</v>
      </c>
      <c r="I3080" s="152"/>
      <c r="J3080" s="152" t="e">
        <f t="shared" si="533"/>
        <v>#N/A</v>
      </c>
      <c r="K3080" s="152"/>
      <c r="L3080" s="152"/>
      <c r="M3080" s="152"/>
      <c r="N3080" s="152"/>
      <c r="O3080" s="152"/>
      <c r="P3080" s="152"/>
      <c r="Q3080" s="152"/>
      <c r="R3080" s="152"/>
      <c r="S3080" s="152"/>
      <c r="T3080" s="153" cm="1">
        <f t="array" ref="T3080">MATCH(1,(TDU_Info!$C$5:$C$111=$T$6)*(TDU_Info!$B$5:$B$111&lt;=$B3080),0)</f>
        <v>76</v>
      </c>
      <c r="U3080" s="152">
        <f>100*(INDEX(TDU_Info!$E$5:$E$111,$T3080)/T$11+INDEX(TDU_Info!$F$5:$F$111,$T3080))</f>
        <v>5.3363000000000005</v>
      </c>
      <c r="V3080" s="152">
        <v>8.2070000000000007</v>
      </c>
      <c r="W3080" s="152">
        <v>10.834</v>
      </c>
      <c r="X3080" s="152">
        <v>8.3450000000000006</v>
      </c>
      <c r="Y3080" s="152">
        <v>8.5890000000000004</v>
      </c>
      <c r="Z3080" s="152">
        <v>8.3260000000000005</v>
      </c>
      <c r="AA3080" s="152">
        <v>11.163</v>
      </c>
      <c r="AB3080" s="152">
        <v>8.7609999999999992</v>
      </c>
      <c r="AC3080" s="152">
        <v>8.8000000000000007</v>
      </c>
      <c r="AD3080" s="152">
        <v>8.2609999999999992</v>
      </c>
      <c r="AE3080" s="152">
        <v>10.694000000000001</v>
      </c>
      <c r="AF3080" s="152">
        <v>8.39</v>
      </c>
      <c r="AG3080" s="152">
        <v>8.5960000000000001</v>
      </c>
      <c r="AH3080" s="152">
        <v>8.3889999999999993</v>
      </c>
      <c r="AI3080" s="152">
        <v>11.029</v>
      </c>
      <c r="AJ3080" s="152">
        <v>8.8000000000000007</v>
      </c>
      <c r="AK3080" s="152">
        <v>8.8000000000000007</v>
      </c>
      <c r="AL3080" s="152" t="e">
        <f t="shared" si="534"/>
        <v>#N/A</v>
      </c>
      <c r="AM3080" s="152" t="e">
        <f t="shared" si="535"/>
        <v>#N/A</v>
      </c>
      <c r="AN3080" s="152" t="e">
        <f>NA()</f>
        <v>#N/A</v>
      </c>
      <c r="AO3080" s="152" t="e">
        <f>NA()</f>
        <v>#N/A</v>
      </c>
      <c r="AP3080" s="152">
        <f t="shared" si="543"/>
        <v>6.9436999999999989</v>
      </c>
      <c r="AQ3080" s="152"/>
      <c r="AR3080" s="152"/>
      <c r="AS3080" s="153">
        <f t="shared" si="552"/>
        <v>142</v>
      </c>
      <c r="AT3080" s="153">
        <f t="shared" si="523"/>
        <v>1</v>
      </c>
      <c r="AU3080" s="153">
        <f t="shared" si="524"/>
        <v>0</v>
      </c>
      <c r="AV3080" s="153">
        <f t="shared" si="525"/>
        <v>0</v>
      </c>
      <c r="BA3080">
        <f t="shared" si="553"/>
        <v>22</v>
      </c>
    </row>
    <row r="3081" spans="2:53" x14ac:dyDescent="0.25">
      <c r="B3081" s="155">
        <f t="shared" si="540"/>
        <v>45800.999305555553</v>
      </c>
      <c r="C3081" s="155">
        <f t="shared" si="528"/>
        <v>45800.999305555553</v>
      </c>
      <c r="D3081" s="152">
        <f t="shared" si="531"/>
        <v>8.39</v>
      </c>
      <c r="E3081" s="152"/>
      <c r="F3081" s="152"/>
      <c r="G3081" s="152"/>
      <c r="H3081" s="152" t="e">
        <f t="shared" si="532"/>
        <v>#N/A</v>
      </c>
      <c r="I3081" s="152"/>
      <c r="J3081" s="152" t="e">
        <f t="shared" si="533"/>
        <v>#N/A</v>
      </c>
      <c r="K3081" s="152"/>
      <c r="L3081" s="152"/>
      <c r="M3081" s="152"/>
      <c r="N3081" s="152"/>
      <c r="O3081" s="152"/>
      <c r="P3081" s="152"/>
      <c r="Q3081" s="152"/>
      <c r="R3081" s="152"/>
      <c r="S3081" s="152"/>
      <c r="T3081" s="153" cm="1">
        <f t="array" ref="T3081">MATCH(1,(TDU_Info!$C$5:$C$111=$T$6)*(TDU_Info!$B$5:$B$111&lt;=$B3081),0)</f>
        <v>76</v>
      </c>
      <c r="U3081" s="152">
        <f>100*(INDEX(TDU_Info!$E$5:$E$111,$T3081)/T$11+INDEX(TDU_Info!$F$5:$F$111,$T3081))</f>
        <v>5.3363000000000005</v>
      </c>
      <c r="V3081" s="152">
        <v>8.2070000000000007</v>
      </c>
      <c r="W3081" s="152">
        <v>10.834</v>
      </c>
      <c r="X3081" s="152">
        <v>8.3450000000000006</v>
      </c>
      <c r="Y3081" s="152">
        <v>8.5890000000000004</v>
      </c>
      <c r="Z3081" s="152">
        <v>8.3260000000000005</v>
      </c>
      <c r="AA3081" s="152">
        <v>11.163</v>
      </c>
      <c r="AB3081" s="152">
        <v>8.7609999999999992</v>
      </c>
      <c r="AC3081" s="152">
        <v>8.8000000000000007</v>
      </c>
      <c r="AD3081" s="152">
        <v>8.2609999999999992</v>
      </c>
      <c r="AE3081" s="152">
        <v>10.694000000000001</v>
      </c>
      <c r="AF3081" s="152">
        <v>8.39</v>
      </c>
      <c r="AG3081" s="152">
        <v>8.5960000000000001</v>
      </c>
      <c r="AH3081" s="152">
        <v>8.3889999999999993</v>
      </c>
      <c r="AI3081" s="152">
        <v>11.029</v>
      </c>
      <c r="AJ3081" s="152">
        <v>8.8000000000000007</v>
      </c>
      <c r="AK3081" s="152">
        <v>8.8000000000000007</v>
      </c>
      <c r="AL3081" s="152" t="e">
        <f t="shared" si="534"/>
        <v>#N/A</v>
      </c>
      <c r="AM3081" s="152" t="e">
        <f t="shared" si="535"/>
        <v>#N/A</v>
      </c>
      <c r="AN3081" s="152" t="e">
        <f>NA()</f>
        <v>#N/A</v>
      </c>
      <c r="AO3081" s="152" t="e">
        <f>NA()</f>
        <v>#N/A</v>
      </c>
      <c r="AP3081" s="152">
        <f t="shared" si="543"/>
        <v>6.9436999999999989</v>
      </c>
      <c r="AQ3081" s="152"/>
      <c r="AR3081" s="152"/>
      <c r="AS3081" s="153">
        <f t="shared" si="552"/>
        <v>143</v>
      </c>
      <c r="AT3081" s="153">
        <f t="shared" si="523"/>
        <v>1</v>
      </c>
      <c r="AU3081" s="153">
        <f t="shared" si="524"/>
        <v>0</v>
      </c>
      <c r="AV3081" s="153">
        <f t="shared" si="525"/>
        <v>0</v>
      </c>
      <c r="BA3081">
        <f t="shared" si="553"/>
        <v>23</v>
      </c>
    </row>
    <row r="3082" spans="2:53" x14ac:dyDescent="0.25">
      <c r="B3082" s="155">
        <f t="shared" si="540"/>
        <v>45801.999305555553</v>
      </c>
      <c r="C3082" s="155">
        <f t="shared" si="528"/>
        <v>45801.999305555553</v>
      </c>
      <c r="D3082" s="152">
        <f t="shared" si="531"/>
        <v>7.6520000000000001</v>
      </c>
      <c r="E3082" s="152"/>
      <c r="F3082" s="152"/>
      <c r="G3082" s="152"/>
      <c r="H3082" s="152" t="e">
        <f t="shared" si="532"/>
        <v>#N/A</v>
      </c>
      <c r="I3082" s="152"/>
      <c r="J3082" s="152" t="e">
        <f t="shared" si="533"/>
        <v>#N/A</v>
      </c>
      <c r="K3082" s="152"/>
      <c r="L3082" s="152"/>
      <c r="M3082" s="152"/>
      <c r="N3082" s="152"/>
      <c r="O3082" s="152"/>
      <c r="P3082" s="152"/>
      <c r="Q3082" s="152"/>
      <c r="R3082" s="152"/>
      <c r="S3082" s="152"/>
      <c r="T3082" s="153" cm="1">
        <f t="array" ref="T3082">MATCH(1,(TDU_Info!$C$5:$C$111=$T$6)*(TDU_Info!$B$5:$B$111&lt;=$B3082),0)</f>
        <v>76</v>
      </c>
      <c r="U3082" s="152">
        <f>100*(INDEX(TDU_Info!$E$5:$E$111,$T3082)/T$11+INDEX(TDU_Info!$F$5:$F$111,$T3082))</f>
        <v>5.3363000000000005</v>
      </c>
      <c r="V3082" s="152">
        <v>8.2070000000000007</v>
      </c>
      <c r="W3082" s="152">
        <v>10.834</v>
      </c>
      <c r="X3082" s="152">
        <v>8.1519999999999992</v>
      </c>
      <c r="Y3082" s="152">
        <v>8.57</v>
      </c>
      <c r="Z3082" s="152">
        <v>8.3529999999999998</v>
      </c>
      <c r="AA3082" s="152">
        <v>11.163</v>
      </c>
      <c r="AB3082" s="152">
        <v>8.7609999999999992</v>
      </c>
      <c r="AC3082" s="152">
        <v>8.69</v>
      </c>
      <c r="AD3082" s="152">
        <v>8.2609999999999992</v>
      </c>
      <c r="AE3082" s="152">
        <v>10.694000000000001</v>
      </c>
      <c r="AF3082" s="152">
        <v>7.6520000000000001</v>
      </c>
      <c r="AG3082" s="152">
        <v>8.57</v>
      </c>
      <c r="AH3082" s="152">
        <v>8.4160000000000004</v>
      </c>
      <c r="AI3082" s="152">
        <v>11.029</v>
      </c>
      <c r="AJ3082" s="152">
        <v>8.8000000000000007</v>
      </c>
      <c r="AK3082" s="152">
        <v>8.69</v>
      </c>
      <c r="AL3082" s="152" t="e">
        <f t="shared" si="534"/>
        <v>#N/A</v>
      </c>
      <c r="AM3082" s="152" t="e">
        <f t="shared" si="535"/>
        <v>#N/A</v>
      </c>
      <c r="AN3082" s="152" t="e">
        <f>NA()</f>
        <v>#N/A</v>
      </c>
      <c r="AO3082" s="152" t="e">
        <f>NA()</f>
        <v>#N/A</v>
      </c>
      <c r="AP3082" s="152">
        <f t="shared" si="543"/>
        <v>6.9436999999999989</v>
      </c>
      <c r="AQ3082" s="152"/>
      <c r="AR3082" s="152"/>
      <c r="AS3082" s="153">
        <f t="shared" si="552"/>
        <v>144</v>
      </c>
      <c r="AT3082" s="153">
        <f t="shared" si="523"/>
        <v>1</v>
      </c>
      <c r="AU3082" s="153">
        <f t="shared" si="524"/>
        <v>0</v>
      </c>
      <c r="AV3082" s="153">
        <f t="shared" si="525"/>
        <v>0</v>
      </c>
      <c r="BA3082">
        <f t="shared" si="553"/>
        <v>24</v>
      </c>
    </row>
    <row r="3083" spans="2:53" x14ac:dyDescent="0.25">
      <c r="B3083" s="155">
        <f t="shared" si="540"/>
        <v>45802.999305555553</v>
      </c>
      <c r="C3083" s="155">
        <f t="shared" si="528"/>
        <v>45802.999305555553</v>
      </c>
      <c r="D3083" s="152">
        <f t="shared" si="531"/>
        <v>7.6520000000000001</v>
      </c>
      <c r="E3083" s="152"/>
      <c r="F3083" s="152"/>
      <c r="G3083" s="152"/>
      <c r="H3083" s="152" t="e">
        <f t="shared" si="532"/>
        <v>#N/A</v>
      </c>
      <c r="I3083" s="152"/>
      <c r="J3083" s="152" t="e">
        <f t="shared" si="533"/>
        <v>#N/A</v>
      </c>
      <c r="K3083" s="152"/>
      <c r="L3083" s="152"/>
      <c r="M3083" s="152"/>
      <c r="N3083" s="152"/>
      <c r="O3083" s="152"/>
      <c r="P3083" s="152"/>
      <c r="Q3083" s="152"/>
      <c r="R3083" s="152"/>
      <c r="S3083" s="152"/>
      <c r="T3083" s="153" cm="1">
        <f t="array" ref="T3083">MATCH(1,(TDU_Info!$C$5:$C$111=$T$6)*(TDU_Info!$B$5:$B$111&lt;=$B3083),0)</f>
        <v>76</v>
      </c>
      <c r="U3083" s="152">
        <f>100*(INDEX(TDU_Info!$E$5:$E$111,$T3083)/T$11+INDEX(TDU_Info!$F$5:$F$111,$T3083))</f>
        <v>5.3363000000000005</v>
      </c>
      <c r="V3083" s="152">
        <v>8.2070000000000007</v>
      </c>
      <c r="W3083" s="152">
        <v>10.834</v>
      </c>
      <c r="X3083" s="152">
        <v>8.1519999999999992</v>
      </c>
      <c r="Y3083" s="152">
        <v>8.57</v>
      </c>
      <c r="Z3083" s="152">
        <v>8.3529999999999998</v>
      </c>
      <c r="AA3083" s="152">
        <v>11.163</v>
      </c>
      <c r="AB3083" s="152">
        <v>8.7609999999999992</v>
      </c>
      <c r="AC3083" s="152">
        <v>8.69</v>
      </c>
      <c r="AD3083" s="152">
        <v>8.2609999999999992</v>
      </c>
      <c r="AE3083" s="152">
        <v>10.694000000000001</v>
      </c>
      <c r="AF3083" s="152">
        <v>7.6520000000000001</v>
      </c>
      <c r="AG3083" s="152">
        <v>8.57</v>
      </c>
      <c r="AH3083" s="152">
        <v>8.4160000000000004</v>
      </c>
      <c r="AI3083" s="152">
        <v>11.029</v>
      </c>
      <c r="AJ3083" s="152">
        <v>8.8000000000000007</v>
      </c>
      <c r="AK3083" s="152">
        <v>8.69</v>
      </c>
      <c r="AL3083" s="152" t="e">
        <f t="shared" si="534"/>
        <v>#N/A</v>
      </c>
      <c r="AM3083" s="152" t="e">
        <f t="shared" si="535"/>
        <v>#N/A</v>
      </c>
      <c r="AN3083" s="152" t="e">
        <f>NA()</f>
        <v>#N/A</v>
      </c>
      <c r="AO3083" s="152" t="e">
        <f>NA()</f>
        <v>#N/A</v>
      </c>
      <c r="AP3083" s="152">
        <f t="shared" si="543"/>
        <v>6.9436999999999989</v>
      </c>
      <c r="AQ3083" s="152"/>
      <c r="AR3083" s="152"/>
      <c r="AS3083" s="153">
        <f t="shared" si="552"/>
        <v>145</v>
      </c>
      <c r="AT3083" s="153">
        <f t="shared" si="523"/>
        <v>1</v>
      </c>
      <c r="AU3083" s="153">
        <f t="shared" si="524"/>
        <v>0</v>
      </c>
      <c r="AV3083" s="153">
        <f t="shared" si="525"/>
        <v>0</v>
      </c>
      <c r="BA3083">
        <f t="shared" si="553"/>
        <v>25</v>
      </c>
    </row>
    <row r="3084" spans="2:53" x14ac:dyDescent="0.25">
      <c r="B3084" s="155">
        <f t="shared" si="540"/>
        <v>45803.999305555553</v>
      </c>
      <c r="C3084" s="155">
        <f t="shared" si="528"/>
        <v>45803.999305555553</v>
      </c>
      <c r="D3084" s="152">
        <f t="shared" si="531"/>
        <v>7.6520000000000001</v>
      </c>
      <c r="E3084" s="152"/>
      <c r="F3084" s="152"/>
      <c r="G3084" s="152"/>
      <c r="H3084" s="152" t="e">
        <f t="shared" si="532"/>
        <v>#N/A</v>
      </c>
      <c r="I3084" s="152"/>
      <c r="J3084" s="152" t="e">
        <f t="shared" si="533"/>
        <v>#N/A</v>
      </c>
      <c r="K3084" s="152"/>
      <c r="L3084" s="152"/>
      <c r="M3084" s="152"/>
      <c r="N3084" s="152"/>
      <c r="O3084" s="152"/>
      <c r="P3084" s="152"/>
      <c r="Q3084" s="152"/>
      <c r="R3084" s="152"/>
      <c r="S3084" s="152"/>
      <c r="T3084" s="153" cm="1">
        <f t="array" ref="T3084">MATCH(1,(TDU_Info!$C$5:$C$111=$T$6)*(TDU_Info!$B$5:$B$111&lt;=$B3084),0)</f>
        <v>76</v>
      </c>
      <c r="U3084" s="152">
        <f>100*(INDEX(TDU_Info!$E$5:$E$111,$T3084)/T$11+INDEX(TDU_Info!$F$5:$F$111,$T3084))</f>
        <v>5.3363000000000005</v>
      </c>
      <c r="V3084" s="152">
        <v>8.2070000000000007</v>
      </c>
      <c r="W3084" s="152">
        <v>10.834</v>
      </c>
      <c r="X3084" s="152">
        <v>8.1519999999999992</v>
      </c>
      <c r="Y3084" s="152">
        <v>8.57</v>
      </c>
      <c r="Z3084" s="152">
        <v>8.3529999999999998</v>
      </c>
      <c r="AA3084" s="152">
        <v>11.163</v>
      </c>
      <c r="AB3084" s="152">
        <v>8.7609999999999992</v>
      </c>
      <c r="AC3084" s="152">
        <v>8.69</v>
      </c>
      <c r="AD3084" s="152">
        <v>8.2609999999999992</v>
      </c>
      <c r="AE3084" s="152">
        <v>10.694000000000001</v>
      </c>
      <c r="AF3084" s="152">
        <v>7.6520000000000001</v>
      </c>
      <c r="AG3084" s="152">
        <v>8.57</v>
      </c>
      <c r="AH3084" s="152">
        <v>8.4160000000000004</v>
      </c>
      <c r="AI3084" s="152">
        <v>11.029</v>
      </c>
      <c r="AJ3084" s="152">
        <v>8.8000000000000007</v>
      </c>
      <c r="AK3084" s="152">
        <v>8.69</v>
      </c>
      <c r="AL3084" s="152" t="e">
        <f t="shared" si="534"/>
        <v>#N/A</v>
      </c>
      <c r="AM3084" s="152" t="e">
        <f t="shared" si="535"/>
        <v>#N/A</v>
      </c>
      <c r="AN3084" s="152" t="e">
        <f>NA()</f>
        <v>#N/A</v>
      </c>
      <c r="AO3084" s="152" t="e">
        <f>NA()</f>
        <v>#N/A</v>
      </c>
      <c r="AP3084" s="152">
        <f t="shared" si="543"/>
        <v>6.9436999999999989</v>
      </c>
      <c r="AQ3084" s="152"/>
      <c r="AR3084" s="152"/>
      <c r="AS3084" s="153">
        <f t="shared" si="552"/>
        <v>146</v>
      </c>
      <c r="AT3084" s="153">
        <f t="shared" si="523"/>
        <v>1</v>
      </c>
      <c r="AU3084" s="153">
        <f t="shared" si="524"/>
        <v>0</v>
      </c>
      <c r="AV3084" s="153">
        <f t="shared" si="525"/>
        <v>0</v>
      </c>
      <c r="BA3084">
        <f t="shared" si="553"/>
        <v>26</v>
      </c>
    </row>
    <row r="3085" spans="2:53" x14ac:dyDescent="0.25">
      <c r="B3085" s="155">
        <f t="shared" si="540"/>
        <v>45804.999305555553</v>
      </c>
      <c r="C3085" s="155">
        <f t="shared" si="528"/>
        <v>45804.999305555553</v>
      </c>
      <c r="D3085" s="152">
        <f t="shared" si="531"/>
        <v>7.6520000000000001</v>
      </c>
      <c r="E3085" s="152"/>
      <c r="F3085" s="152"/>
      <c r="G3085" s="152"/>
      <c r="H3085" s="152" t="e">
        <f t="shared" si="532"/>
        <v>#N/A</v>
      </c>
      <c r="I3085" s="152"/>
      <c r="J3085" s="152" t="e">
        <f t="shared" si="533"/>
        <v>#N/A</v>
      </c>
      <c r="K3085" s="152"/>
      <c r="L3085" s="152"/>
      <c r="M3085" s="152"/>
      <c r="N3085" s="152"/>
      <c r="O3085" s="152"/>
      <c r="P3085" s="152"/>
      <c r="Q3085" s="152"/>
      <c r="R3085" s="152"/>
      <c r="S3085" s="152"/>
      <c r="T3085" s="153" cm="1">
        <f t="array" ref="T3085">MATCH(1,(TDU_Info!$C$5:$C$111=$T$6)*(TDU_Info!$B$5:$B$111&lt;=$B3085),0)</f>
        <v>76</v>
      </c>
      <c r="U3085" s="152">
        <f>100*(INDEX(TDU_Info!$E$5:$E$111,$T3085)/T$11+INDEX(TDU_Info!$F$5:$F$111,$T3085))</f>
        <v>5.3363000000000005</v>
      </c>
      <c r="V3085" s="152">
        <v>8.2070000000000007</v>
      </c>
      <c r="W3085" s="152">
        <v>10.834</v>
      </c>
      <c r="X3085" s="152">
        <v>8.1519999999999992</v>
      </c>
      <c r="Y3085" s="152">
        <v>8.57</v>
      </c>
      <c r="Z3085" s="152">
        <v>8.3529999999999998</v>
      </c>
      <c r="AA3085" s="152">
        <v>11.163</v>
      </c>
      <c r="AB3085" s="152">
        <v>8.7609999999999992</v>
      </c>
      <c r="AC3085" s="152">
        <v>8.69</v>
      </c>
      <c r="AD3085" s="152">
        <v>8.2609999999999992</v>
      </c>
      <c r="AE3085" s="152">
        <v>10.694000000000001</v>
      </c>
      <c r="AF3085" s="152">
        <v>7.6520000000000001</v>
      </c>
      <c r="AG3085" s="152">
        <v>8.57</v>
      </c>
      <c r="AH3085" s="152">
        <v>8.4160000000000004</v>
      </c>
      <c r="AI3085" s="152">
        <v>11.029</v>
      </c>
      <c r="AJ3085" s="152">
        <v>8.8000000000000007</v>
      </c>
      <c r="AK3085" s="152">
        <v>8.69</v>
      </c>
      <c r="AL3085" s="152" t="e">
        <f t="shared" si="534"/>
        <v>#N/A</v>
      </c>
      <c r="AM3085" s="152" t="e">
        <f t="shared" si="535"/>
        <v>#N/A</v>
      </c>
      <c r="AN3085" s="152" t="e">
        <f>NA()</f>
        <v>#N/A</v>
      </c>
      <c r="AO3085" s="152" t="e">
        <f>NA()</f>
        <v>#N/A</v>
      </c>
      <c r="AP3085" s="152">
        <f t="shared" si="543"/>
        <v>6.9436999999999989</v>
      </c>
      <c r="AQ3085" s="152"/>
      <c r="AR3085" s="152"/>
      <c r="AS3085" s="153">
        <f t="shared" si="552"/>
        <v>147</v>
      </c>
      <c r="AT3085" s="153">
        <f t="shared" si="523"/>
        <v>1</v>
      </c>
      <c r="AU3085" s="153">
        <f t="shared" si="524"/>
        <v>0</v>
      </c>
      <c r="AV3085" s="153">
        <f t="shared" si="525"/>
        <v>0</v>
      </c>
      <c r="BA3085">
        <f t="shared" si="553"/>
        <v>27</v>
      </c>
    </row>
    <row r="3086" spans="2:53" x14ac:dyDescent="0.25">
      <c r="B3086" s="155">
        <f t="shared" si="540"/>
        <v>45805.999305555553</v>
      </c>
      <c r="C3086" s="155">
        <f t="shared" si="528"/>
        <v>45805.999305555553</v>
      </c>
      <c r="D3086" s="152">
        <f t="shared" si="531"/>
        <v>7.5519999999999996</v>
      </c>
      <c r="E3086" s="152"/>
      <c r="F3086" s="152"/>
      <c r="G3086" s="152"/>
      <c r="H3086" s="152" t="e">
        <f t="shared" si="532"/>
        <v>#N/A</v>
      </c>
      <c r="I3086" s="152"/>
      <c r="J3086" s="152" t="e">
        <f t="shared" si="533"/>
        <v>#N/A</v>
      </c>
      <c r="K3086" s="152"/>
      <c r="L3086" s="152"/>
      <c r="M3086" s="152"/>
      <c r="N3086" s="152"/>
      <c r="O3086" s="152"/>
      <c r="P3086" s="152"/>
      <c r="Q3086" s="152"/>
      <c r="R3086" s="152"/>
      <c r="S3086" s="152"/>
      <c r="T3086" s="153" cm="1">
        <f t="array" ref="T3086">MATCH(1,(TDU_Info!$C$5:$C$111=$T$6)*(TDU_Info!$B$5:$B$111&lt;=$B3086),0)</f>
        <v>76</v>
      </c>
      <c r="U3086" s="152">
        <f>100*(INDEX(TDU_Info!$E$5:$E$111,$T3086)/T$11+INDEX(TDU_Info!$F$5:$F$111,$T3086))</f>
        <v>5.3363000000000005</v>
      </c>
      <c r="V3086" s="152">
        <v>10.672000000000001</v>
      </c>
      <c r="W3086" s="152">
        <v>10.834</v>
      </c>
      <c r="X3086" s="152">
        <v>8.0519999999999996</v>
      </c>
      <c r="Y3086" s="152">
        <v>8.57</v>
      </c>
      <c r="Z3086" s="152">
        <v>10.723000000000001</v>
      </c>
      <c r="AA3086" s="152">
        <v>11.163</v>
      </c>
      <c r="AB3086" s="152">
        <v>8.7609999999999992</v>
      </c>
      <c r="AC3086" s="152">
        <v>8.69</v>
      </c>
      <c r="AD3086" s="152">
        <v>10.726000000000001</v>
      </c>
      <c r="AE3086" s="152">
        <v>10.694000000000001</v>
      </c>
      <c r="AF3086" s="152">
        <v>7.5519999999999996</v>
      </c>
      <c r="AG3086" s="152">
        <v>8.57</v>
      </c>
      <c r="AH3086" s="152">
        <v>10.786</v>
      </c>
      <c r="AI3086" s="152">
        <v>11.029</v>
      </c>
      <c r="AJ3086" s="152">
        <v>8.7710000000000008</v>
      </c>
      <c r="AK3086" s="152">
        <v>8.69</v>
      </c>
      <c r="AL3086" s="152" t="e">
        <f t="shared" si="534"/>
        <v>#N/A</v>
      </c>
      <c r="AM3086" s="152" t="e">
        <f t="shared" si="535"/>
        <v>#N/A</v>
      </c>
      <c r="AN3086" s="152" t="e">
        <f>NA()</f>
        <v>#N/A</v>
      </c>
      <c r="AO3086" s="152" t="e">
        <f>NA()</f>
        <v>#N/A</v>
      </c>
      <c r="AP3086" s="152">
        <f t="shared" si="543"/>
        <v>6.9436999999999989</v>
      </c>
      <c r="AQ3086" s="152"/>
      <c r="AR3086" s="152"/>
      <c r="AS3086" s="153">
        <f t="shared" si="552"/>
        <v>148</v>
      </c>
      <c r="AT3086" s="153">
        <f t="shared" ref="AT3086:AT3340" si="554">1-$AU3086-$AV3086</f>
        <v>1</v>
      </c>
      <c r="AU3086" s="153">
        <f t="shared" ref="AU3086:AU3340" si="555">IF(AND($AS3086&gt;=AU$12,$AS3086&lt;=AU$13),1-$AV3086,0)</f>
        <v>0</v>
      </c>
      <c r="AV3086" s="153">
        <f t="shared" ref="AV3086:AV3340" si="556">IF(AND($AS3086&gt;=AV$12,$AS3086&lt;=AV$13),1,0)</f>
        <v>0</v>
      </c>
      <c r="BA3086">
        <f t="shared" si="553"/>
        <v>28</v>
      </c>
    </row>
    <row r="3087" spans="2:53" x14ac:dyDescent="0.25">
      <c r="B3087" s="155">
        <f t="shared" si="540"/>
        <v>45806.999305555553</v>
      </c>
      <c r="C3087" s="155">
        <f t="shared" si="528"/>
        <v>45806.999305555553</v>
      </c>
      <c r="D3087" s="152">
        <f t="shared" si="531"/>
        <v>7.5519999999999996</v>
      </c>
      <c r="E3087" s="152"/>
      <c r="F3087" s="152"/>
      <c r="G3087" s="152"/>
      <c r="H3087" s="152" t="e">
        <f t="shared" si="532"/>
        <v>#N/A</v>
      </c>
      <c r="I3087" s="152"/>
      <c r="J3087" s="152" t="e">
        <f t="shared" si="533"/>
        <v>#N/A</v>
      </c>
      <c r="K3087" s="152"/>
      <c r="L3087" s="152"/>
      <c r="M3087" s="152"/>
      <c r="N3087" s="152"/>
      <c r="O3087" s="152"/>
      <c r="P3087" s="152"/>
      <c r="Q3087" s="152"/>
      <c r="R3087" s="152"/>
      <c r="S3087" s="152"/>
      <c r="T3087" s="153" cm="1">
        <f t="array" ref="T3087">MATCH(1,(TDU_Info!$C$5:$C$111=$T$6)*(TDU_Info!$B$5:$B$111&lt;=$B3087),0)</f>
        <v>76</v>
      </c>
      <c r="U3087" s="152">
        <f>100*(INDEX(TDU_Info!$E$5:$E$111,$T3087)/T$11+INDEX(TDU_Info!$F$5:$F$111,$T3087))</f>
        <v>5.3363000000000005</v>
      </c>
      <c r="V3087" s="152">
        <v>10.672000000000001</v>
      </c>
      <c r="W3087" s="152">
        <v>10.834</v>
      </c>
      <c r="X3087" s="152">
        <v>8.0519999999999996</v>
      </c>
      <c r="Y3087" s="152">
        <v>8.5519999999999996</v>
      </c>
      <c r="Z3087" s="152">
        <v>10.723000000000001</v>
      </c>
      <c r="AA3087" s="152">
        <v>11.163</v>
      </c>
      <c r="AB3087" s="152">
        <v>8.4710000000000001</v>
      </c>
      <c r="AC3087" s="152">
        <v>8.6709999999999994</v>
      </c>
      <c r="AD3087" s="152">
        <v>10.726000000000001</v>
      </c>
      <c r="AE3087" s="152">
        <v>10.694000000000001</v>
      </c>
      <c r="AF3087" s="152">
        <v>7.5519999999999996</v>
      </c>
      <c r="AG3087" s="152">
        <v>8.5519999999999996</v>
      </c>
      <c r="AH3087" s="152">
        <v>10.786</v>
      </c>
      <c r="AI3087" s="152">
        <v>11.029</v>
      </c>
      <c r="AJ3087" s="152">
        <v>8.4710000000000001</v>
      </c>
      <c r="AK3087" s="152">
        <v>8.6709999999999994</v>
      </c>
      <c r="AL3087" s="152" t="e">
        <f t="shared" si="534"/>
        <v>#N/A</v>
      </c>
      <c r="AM3087" s="152" t="e">
        <f t="shared" si="535"/>
        <v>#N/A</v>
      </c>
      <c r="AN3087" s="152" t="e">
        <f>NA()</f>
        <v>#N/A</v>
      </c>
      <c r="AO3087" s="152" t="e">
        <f>NA()</f>
        <v>#N/A</v>
      </c>
      <c r="AP3087" s="152">
        <f t="shared" si="543"/>
        <v>6.9436999999999989</v>
      </c>
      <c r="AQ3087" s="152"/>
      <c r="AR3087" s="152"/>
      <c r="AS3087" s="153">
        <f t="shared" si="552"/>
        <v>149</v>
      </c>
      <c r="AT3087" s="153">
        <f t="shared" si="554"/>
        <v>1</v>
      </c>
      <c r="AU3087" s="153">
        <f t="shared" si="555"/>
        <v>0</v>
      </c>
      <c r="AV3087" s="153">
        <f t="shared" si="556"/>
        <v>0</v>
      </c>
      <c r="BA3087">
        <f t="shared" si="553"/>
        <v>29</v>
      </c>
    </row>
    <row r="3088" spans="2:53" x14ac:dyDescent="0.25">
      <c r="B3088" s="155">
        <f t="shared" si="540"/>
        <v>45807.999305555553</v>
      </c>
      <c r="C3088" s="155">
        <f t="shared" si="528"/>
        <v>45807.999305555553</v>
      </c>
      <c r="D3088" s="152">
        <f t="shared" si="531"/>
        <v>7.5519999999999996</v>
      </c>
      <c r="E3088" s="152"/>
      <c r="F3088" s="152"/>
      <c r="G3088" s="152"/>
      <c r="H3088" s="152" t="e">
        <f t="shared" si="532"/>
        <v>#N/A</v>
      </c>
      <c r="I3088" s="152"/>
      <c r="J3088" s="152" t="e">
        <f t="shared" si="533"/>
        <v>#N/A</v>
      </c>
      <c r="K3088" s="152"/>
      <c r="L3088" s="152"/>
      <c r="M3088" s="152"/>
      <c r="N3088" s="152"/>
      <c r="O3088" s="152"/>
      <c r="P3088" s="152"/>
      <c r="Q3088" s="152"/>
      <c r="R3088" s="152"/>
      <c r="S3088" s="152"/>
      <c r="T3088" s="153" cm="1">
        <f t="array" ref="T3088">MATCH(1,(TDU_Info!$C$5:$C$111=$T$6)*(TDU_Info!$B$5:$B$111&lt;=$B3088),0)</f>
        <v>76</v>
      </c>
      <c r="U3088" s="152">
        <f>100*(INDEX(TDU_Info!$E$5:$E$111,$T3088)/T$11+INDEX(TDU_Info!$F$5:$F$111,$T3088))</f>
        <v>5.3363000000000005</v>
      </c>
      <c r="V3088" s="152">
        <v>10.672000000000001</v>
      </c>
      <c r="W3088" s="152">
        <v>10.834</v>
      </c>
      <c r="X3088" s="152">
        <v>8.0519999999999996</v>
      </c>
      <c r="Y3088" s="152">
        <v>8.5519999999999996</v>
      </c>
      <c r="Z3088" s="152">
        <v>10.723000000000001</v>
      </c>
      <c r="AA3088" s="152">
        <v>11.163</v>
      </c>
      <c r="AB3088" s="152">
        <v>8.4710000000000001</v>
      </c>
      <c r="AC3088" s="152">
        <v>8.6709999999999994</v>
      </c>
      <c r="AD3088" s="152">
        <v>10.726000000000001</v>
      </c>
      <c r="AE3088" s="152">
        <v>10.694000000000001</v>
      </c>
      <c r="AF3088" s="152">
        <v>7.5519999999999996</v>
      </c>
      <c r="AG3088" s="152">
        <v>8.5519999999999996</v>
      </c>
      <c r="AH3088" s="152">
        <v>10.786</v>
      </c>
      <c r="AI3088" s="152">
        <v>11.029</v>
      </c>
      <c r="AJ3088" s="152">
        <v>8.4710000000000001</v>
      </c>
      <c r="AK3088" s="152">
        <v>8.6709999999999994</v>
      </c>
      <c r="AL3088" s="152" t="e">
        <f t="shared" si="534"/>
        <v>#N/A</v>
      </c>
      <c r="AM3088" s="152" t="e">
        <f t="shared" si="535"/>
        <v>#N/A</v>
      </c>
      <c r="AN3088" s="152" t="e">
        <f>NA()</f>
        <v>#N/A</v>
      </c>
      <c r="AO3088" s="152" t="e">
        <f>NA()</f>
        <v>#N/A</v>
      </c>
      <c r="AP3088" s="152">
        <f t="shared" si="543"/>
        <v>6.9436999999999989</v>
      </c>
      <c r="AQ3088" s="152"/>
      <c r="AR3088" s="152"/>
      <c r="AS3088" s="153">
        <f t="shared" si="552"/>
        <v>150</v>
      </c>
      <c r="AT3088" s="153">
        <f t="shared" si="554"/>
        <v>1</v>
      </c>
      <c r="AU3088" s="153">
        <f t="shared" si="555"/>
        <v>0</v>
      </c>
      <c r="AV3088" s="153">
        <f t="shared" si="556"/>
        <v>0</v>
      </c>
      <c r="BA3088">
        <f t="shared" si="553"/>
        <v>30</v>
      </c>
    </row>
    <row r="3089" spans="2:53" x14ac:dyDescent="0.25">
      <c r="B3089" s="155">
        <f t="shared" si="540"/>
        <v>45808.999305555553</v>
      </c>
      <c r="C3089" s="155">
        <f t="shared" si="528"/>
        <v>45808.999305555553</v>
      </c>
      <c r="D3089" s="152">
        <f t="shared" si="531"/>
        <v>7.3520000000000003</v>
      </c>
      <c r="E3089" s="152"/>
      <c r="F3089" s="152"/>
      <c r="G3089" s="152"/>
      <c r="H3089" s="152" t="e">
        <f t="shared" si="532"/>
        <v>#N/A</v>
      </c>
      <c r="I3089" s="152"/>
      <c r="J3089" s="152" t="e">
        <f t="shared" si="533"/>
        <v>#N/A</v>
      </c>
      <c r="K3089" s="152"/>
      <c r="L3089" s="152"/>
      <c r="M3089" s="152"/>
      <c r="N3089" s="152"/>
      <c r="O3089" s="152"/>
      <c r="P3089" s="152"/>
      <c r="Q3089" s="152"/>
      <c r="R3089" s="152"/>
      <c r="S3089" s="152"/>
      <c r="T3089" s="153" cm="1">
        <f t="array" ref="T3089">MATCH(1,(TDU_Info!$C$5:$C$111=$T$6)*(TDU_Info!$B$5:$B$111&lt;=$B3089),0)</f>
        <v>76</v>
      </c>
      <c r="U3089" s="152">
        <f>100*(INDEX(TDU_Info!$E$5:$E$111,$T3089)/T$11+INDEX(TDU_Info!$F$5:$F$111,$T3089))</f>
        <v>5.3363000000000005</v>
      </c>
      <c r="V3089" s="152">
        <v>10.672000000000001</v>
      </c>
      <c r="W3089" s="152">
        <v>10.834</v>
      </c>
      <c r="X3089" s="152">
        <v>7.8520000000000003</v>
      </c>
      <c r="Y3089" s="152">
        <v>8.5519999999999996</v>
      </c>
      <c r="Z3089" s="152">
        <v>10.723000000000001</v>
      </c>
      <c r="AA3089" s="152">
        <v>11.163</v>
      </c>
      <c r="AB3089" s="152">
        <v>8.41</v>
      </c>
      <c r="AC3089" s="152">
        <v>8.66</v>
      </c>
      <c r="AD3089" s="152">
        <v>10.726000000000001</v>
      </c>
      <c r="AE3089" s="152">
        <v>10.694000000000001</v>
      </c>
      <c r="AF3089" s="152">
        <v>7.3520000000000003</v>
      </c>
      <c r="AG3089" s="152">
        <v>8.5519999999999996</v>
      </c>
      <c r="AH3089" s="152">
        <v>10.786</v>
      </c>
      <c r="AI3089" s="152">
        <v>11.029</v>
      </c>
      <c r="AJ3089" s="152">
        <v>8.41</v>
      </c>
      <c r="AK3089" s="152">
        <v>8.66</v>
      </c>
      <c r="AL3089" s="152" t="e">
        <f t="shared" si="534"/>
        <v>#N/A</v>
      </c>
      <c r="AM3089" s="152" t="e">
        <f t="shared" si="535"/>
        <v>#N/A</v>
      </c>
      <c r="AN3089" s="152" t="e">
        <f>NA()</f>
        <v>#N/A</v>
      </c>
      <c r="AO3089" s="152" t="e">
        <f>NA()</f>
        <v>#N/A</v>
      </c>
      <c r="AP3089" s="152">
        <f t="shared" si="543"/>
        <v>6.9436999999999989</v>
      </c>
      <c r="AQ3089" s="152"/>
      <c r="AR3089" s="152"/>
      <c r="AS3089" s="153">
        <f t="shared" si="552"/>
        <v>151</v>
      </c>
      <c r="AT3089" s="153">
        <f t="shared" si="554"/>
        <v>1</v>
      </c>
      <c r="AU3089" s="153">
        <f t="shared" si="555"/>
        <v>0</v>
      </c>
      <c r="AV3089" s="153">
        <f t="shared" si="556"/>
        <v>0</v>
      </c>
      <c r="BA3089">
        <f t="shared" si="553"/>
        <v>31</v>
      </c>
    </row>
    <row r="3090" spans="2:53" x14ac:dyDescent="0.25">
      <c r="B3090" s="155">
        <f t="shared" si="540"/>
        <v>45809.999305555553</v>
      </c>
      <c r="C3090" s="155">
        <f t="shared" si="528"/>
        <v>45809.999305555553</v>
      </c>
      <c r="D3090" s="152">
        <f t="shared" si="531"/>
        <v>7.3520000000000003</v>
      </c>
      <c r="E3090" s="152"/>
      <c r="F3090" s="152"/>
      <c r="G3090" s="152"/>
      <c r="H3090" s="152" t="e">
        <f t="shared" si="532"/>
        <v>#N/A</v>
      </c>
      <c r="I3090" s="152"/>
      <c r="J3090" s="152" t="e">
        <f t="shared" si="533"/>
        <v>#N/A</v>
      </c>
      <c r="K3090" s="152"/>
      <c r="L3090" s="152"/>
      <c r="M3090" s="152"/>
      <c r="N3090" s="152"/>
      <c r="O3090" s="152"/>
      <c r="P3090" s="152"/>
      <c r="Q3090" s="152"/>
      <c r="R3090" s="152"/>
      <c r="S3090" s="152"/>
      <c r="T3090" s="153" cm="1">
        <f t="array" ref="T3090">MATCH(1,(TDU_Info!$C$5:$C$111=$T$6)*(TDU_Info!$B$5:$B$111&lt;=$B3090),0)</f>
        <v>76</v>
      </c>
      <c r="U3090" s="152">
        <f>100*(INDEX(TDU_Info!$E$5:$E$111,$T3090)/T$11+INDEX(TDU_Info!$F$5:$F$111,$T3090))</f>
        <v>5.3363000000000005</v>
      </c>
      <c r="V3090" s="152">
        <v>10.672000000000001</v>
      </c>
      <c r="W3090" s="152">
        <v>10.834</v>
      </c>
      <c r="X3090" s="152">
        <v>7.8520000000000003</v>
      </c>
      <c r="Y3090" s="152">
        <v>8.5519999999999996</v>
      </c>
      <c r="Z3090" s="152">
        <v>10.723000000000001</v>
      </c>
      <c r="AA3090" s="152">
        <v>11.163</v>
      </c>
      <c r="AB3090" s="152">
        <v>8.41</v>
      </c>
      <c r="AC3090" s="152">
        <v>8.66</v>
      </c>
      <c r="AD3090" s="152">
        <v>10.726000000000001</v>
      </c>
      <c r="AE3090" s="152">
        <v>10.694000000000001</v>
      </c>
      <c r="AF3090" s="152">
        <v>7.3520000000000003</v>
      </c>
      <c r="AG3090" s="152">
        <v>8.5519999999999996</v>
      </c>
      <c r="AH3090" s="152">
        <v>10.786</v>
      </c>
      <c r="AI3090" s="152">
        <v>11.029</v>
      </c>
      <c r="AJ3090" s="152">
        <v>8.41</v>
      </c>
      <c r="AK3090" s="152">
        <v>8.66</v>
      </c>
      <c r="AL3090" s="152" t="e">
        <f t="shared" si="534"/>
        <v>#N/A</v>
      </c>
      <c r="AM3090" s="152" t="e">
        <f t="shared" si="535"/>
        <v>#N/A</v>
      </c>
      <c r="AN3090" s="152" t="e">
        <f>NA()</f>
        <v>#N/A</v>
      </c>
      <c r="AO3090" s="152" t="e">
        <f>NA()</f>
        <v>#N/A</v>
      </c>
      <c r="AP3090" s="152" t="e">
        <f t="shared" si="543"/>
        <v>#N/A</v>
      </c>
      <c r="AQ3090" s="152"/>
      <c r="AR3090" s="152"/>
      <c r="AS3090" s="153">
        <f t="shared" si="552"/>
        <v>152</v>
      </c>
      <c r="AT3090" s="153">
        <f t="shared" si="554"/>
        <v>1</v>
      </c>
      <c r="AU3090" s="153">
        <f t="shared" si="555"/>
        <v>0</v>
      </c>
      <c r="AV3090" s="153">
        <f t="shared" si="556"/>
        <v>0</v>
      </c>
      <c r="BA3090">
        <f t="shared" si="553"/>
        <v>1</v>
      </c>
    </row>
    <row r="3091" spans="2:53" x14ac:dyDescent="0.25">
      <c r="B3091" s="155">
        <f t="shared" si="540"/>
        <v>45810.999305555553</v>
      </c>
      <c r="C3091" s="155">
        <f t="shared" si="528"/>
        <v>45810.999305555553</v>
      </c>
      <c r="D3091" s="152">
        <f t="shared" si="531"/>
        <v>7.3520000000000003</v>
      </c>
      <c r="E3091" s="152"/>
      <c r="F3091" s="152"/>
      <c r="G3091" s="152"/>
      <c r="H3091" s="152" t="e">
        <f t="shared" si="532"/>
        <v>#N/A</v>
      </c>
      <c r="I3091" s="152"/>
      <c r="J3091" s="152" t="e">
        <f t="shared" si="533"/>
        <v>#N/A</v>
      </c>
      <c r="K3091" s="152"/>
      <c r="L3091" s="152"/>
      <c r="M3091" s="152"/>
      <c r="N3091" s="152"/>
      <c r="O3091" s="152"/>
      <c r="P3091" s="152"/>
      <c r="Q3091" s="152"/>
      <c r="R3091" s="152"/>
      <c r="S3091" s="152"/>
      <c r="T3091" s="153" cm="1">
        <f t="array" ref="T3091">MATCH(1,(TDU_Info!$C$5:$C$111=$T$6)*(TDU_Info!$B$5:$B$111&lt;=$B3091),0)</f>
        <v>76</v>
      </c>
      <c r="U3091" s="152">
        <f>100*(INDEX(TDU_Info!$E$5:$E$111,$T3091)/T$11+INDEX(TDU_Info!$F$5:$F$111,$T3091))</f>
        <v>5.3363000000000005</v>
      </c>
      <c r="V3091" s="152">
        <v>10.672000000000001</v>
      </c>
      <c r="W3091" s="152">
        <v>10.834</v>
      </c>
      <c r="X3091" s="152">
        <v>7.8520000000000003</v>
      </c>
      <c r="Y3091" s="152">
        <v>8.5519999999999996</v>
      </c>
      <c r="Z3091" s="152">
        <v>10.723000000000001</v>
      </c>
      <c r="AA3091" s="152">
        <v>11.163</v>
      </c>
      <c r="AB3091" s="152">
        <v>8.41</v>
      </c>
      <c r="AC3091" s="152">
        <v>8.66</v>
      </c>
      <c r="AD3091" s="152">
        <v>10.726000000000001</v>
      </c>
      <c r="AE3091" s="152">
        <v>10.694000000000001</v>
      </c>
      <c r="AF3091" s="152">
        <v>7.3520000000000003</v>
      </c>
      <c r="AG3091" s="152">
        <v>8.5519999999999996</v>
      </c>
      <c r="AH3091" s="152">
        <v>10.786</v>
      </c>
      <c r="AI3091" s="152">
        <v>11.029</v>
      </c>
      <c r="AJ3091" s="152">
        <v>8.41</v>
      </c>
      <c r="AK3091" s="152">
        <v>8.66</v>
      </c>
      <c r="AL3091" s="152" t="e">
        <f t="shared" si="534"/>
        <v>#N/A</v>
      </c>
      <c r="AM3091" s="152" t="e">
        <f t="shared" si="535"/>
        <v>#N/A</v>
      </c>
      <c r="AN3091" s="152" t="e">
        <f>NA()</f>
        <v>#N/A</v>
      </c>
      <c r="AO3091" s="152" t="e">
        <f>NA()</f>
        <v>#N/A</v>
      </c>
      <c r="AP3091" s="152">
        <f t="shared" si="543"/>
        <v>6.9436999999999989</v>
      </c>
      <c r="AQ3091" s="152"/>
      <c r="AR3091" s="152"/>
      <c r="AS3091" s="153">
        <f t="shared" si="552"/>
        <v>153</v>
      </c>
      <c r="AT3091" s="153">
        <f t="shared" si="554"/>
        <v>1</v>
      </c>
      <c r="AU3091" s="153">
        <f t="shared" si="555"/>
        <v>0</v>
      </c>
      <c r="AV3091" s="153">
        <f t="shared" si="556"/>
        <v>0</v>
      </c>
      <c r="BA3091">
        <f t="shared" si="553"/>
        <v>2</v>
      </c>
    </row>
    <row r="3092" spans="2:53" x14ac:dyDescent="0.25">
      <c r="B3092" s="155">
        <f t="shared" si="540"/>
        <v>45811.999305555553</v>
      </c>
      <c r="C3092" s="155">
        <f t="shared" si="528"/>
        <v>45811.999305555553</v>
      </c>
      <c r="D3092" s="152">
        <f t="shared" si="531"/>
        <v>7.3520000000000003</v>
      </c>
      <c r="E3092" s="152"/>
      <c r="F3092" s="152"/>
      <c r="G3092" s="152"/>
      <c r="H3092" s="152" t="e">
        <f t="shared" si="532"/>
        <v>#N/A</v>
      </c>
      <c r="I3092" s="152"/>
      <c r="J3092" s="152" t="e">
        <f t="shared" si="533"/>
        <v>#N/A</v>
      </c>
      <c r="K3092" s="152"/>
      <c r="L3092" s="152"/>
      <c r="M3092" s="152"/>
      <c r="N3092" s="152"/>
      <c r="O3092" s="152"/>
      <c r="P3092" s="152"/>
      <c r="Q3092" s="152"/>
      <c r="R3092" s="152"/>
      <c r="S3092" s="152"/>
      <c r="T3092" s="153" cm="1">
        <f t="array" ref="T3092">MATCH(1,(TDU_Info!$C$5:$C$111=$T$6)*(TDU_Info!$B$5:$B$111&lt;=$B3092),0)</f>
        <v>76</v>
      </c>
      <c r="U3092" s="152">
        <f>100*(INDEX(TDU_Info!$E$5:$E$111,$T3092)/T$11+INDEX(TDU_Info!$F$5:$F$111,$T3092))</f>
        <v>5.3363000000000005</v>
      </c>
      <c r="V3092" s="152">
        <v>10.672000000000001</v>
      </c>
      <c r="W3092" s="152">
        <v>10.834</v>
      </c>
      <c r="X3092" s="152">
        <v>7.8520000000000003</v>
      </c>
      <c r="Y3092" s="152">
        <v>8.5519999999999996</v>
      </c>
      <c r="Z3092" s="152">
        <v>10.723000000000001</v>
      </c>
      <c r="AA3092" s="152">
        <v>11.163</v>
      </c>
      <c r="AB3092" s="152">
        <v>8.41</v>
      </c>
      <c r="AC3092" s="152">
        <v>8.69</v>
      </c>
      <c r="AD3092" s="152">
        <v>10.726000000000001</v>
      </c>
      <c r="AE3092" s="152">
        <v>10.694000000000001</v>
      </c>
      <c r="AF3092" s="152">
        <v>7.3520000000000003</v>
      </c>
      <c r="AG3092" s="152">
        <v>8.5519999999999996</v>
      </c>
      <c r="AH3092" s="152">
        <v>10.786</v>
      </c>
      <c r="AI3092" s="152">
        <v>11.029</v>
      </c>
      <c r="AJ3092" s="152">
        <v>8.41</v>
      </c>
      <c r="AK3092" s="152">
        <v>8.69</v>
      </c>
      <c r="AL3092" s="152" t="e">
        <f t="shared" si="534"/>
        <v>#N/A</v>
      </c>
      <c r="AM3092" s="152" t="e">
        <f t="shared" si="535"/>
        <v>#N/A</v>
      </c>
      <c r="AN3092" s="152" t="e">
        <f>NA()</f>
        <v>#N/A</v>
      </c>
      <c r="AO3092" s="152" t="e">
        <f>NA()</f>
        <v>#N/A</v>
      </c>
      <c r="AP3092" s="152">
        <f t="shared" si="543"/>
        <v>6.9436999999999989</v>
      </c>
      <c r="AQ3092" s="152"/>
      <c r="AR3092" s="152"/>
      <c r="AS3092" s="153">
        <f t="shared" si="552"/>
        <v>154</v>
      </c>
      <c r="AT3092" s="153">
        <f t="shared" si="554"/>
        <v>1</v>
      </c>
      <c r="AU3092" s="153">
        <f t="shared" si="555"/>
        <v>0</v>
      </c>
      <c r="AV3092" s="153">
        <f t="shared" si="556"/>
        <v>0</v>
      </c>
      <c r="BA3092">
        <f t="shared" si="553"/>
        <v>3</v>
      </c>
    </row>
    <row r="3093" spans="2:53" x14ac:dyDescent="0.25">
      <c r="B3093" s="155">
        <f t="shared" si="540"/>
        <v>45812.999305555553</v>
      </c>
      <c r="C3093" s="155">
        <f t="shared" si="528"/>
        <v>45812.999305555553</v>
      </c>
      <c r="D3093" s="152">
        <f t="shared" si="531"/>
        <v>7.3520000000000003</v>
      </c>
      <c r="E3093" s="152"/>
      <c r="F3093" s="152"/>
      <c r="G3093" s="152"/>
      <c r="H3093" s="152" t="e">
        <f t="shared" si="532"/>
        <v>#N/A</v>
      </c>
      <c r="I3093" s="152"/>
      <c r="J3093" s="152" t="e">
        <f t="shared" si="533"/>
        <v>#N/A</v>
      </c>
      <c r="K3093" s="152"/>
      <c r="L3093" s="152"/>
      <c r="M3093" s="152"/>
      <c r="N3093" s="152"/>
      <c r="O3093" s="152"/>
      <c r="P3093" s="152"/>
      <c r="Q3093" s="152"/>
      <c r="R3093" s="152"/>
      <c r="S3093" s="152"/>
      <c r="T3093" s="153" cm="1">
        <f t="array" ref="T3093">MATCH(1,(TDU_Info!$C$5:$C$111=$T$6)*(TDU_Info!$B$5:$B$111&lt;=$B3093),0)</f>
        <v>76</v>
      </c>
      <c r="U3093" s="152">
        <f>100*(INDEX(TDU_Info!$E$5:$E$111,$T3093)/T$11+INDEX(TDU_Info!$F$5:$F$111,$T3093))</f>
        <v>5.3363000000000005</v>
      </c>
      <c r="V3093" s="152">
        <v>10.672000000000001</v>
      </c>
      <c r="W3093" s="152">
        <v>10.834</v>
      </c>
      <c r="X3093" s="152">
        <v>7.8520000000000003</v>
      </c>
      <c r="Y3093" s="152">
        <v>8.5519999999999996</v>
      </c>
      <c r="Z3093" s="152">
        <v>10.723000000000001</v>
      </c>
      <c r="AA3093" s="152">
        <v>11.163</v>
      </c>
      <c r="AB3093" s="152">
        <v>8.41</v>
      </c>
      <c r="AC3093" s="152">
        <v>8.69</v>
      </c>
      <c r="AD3093" s="152">
        <v>10.726000000000001</v>
      </c>
      <c r="AE3093" s="152">
        <v>10.694000000000001</v>
      </c>
      <c r="AF3093" s="152">
        <v>7.3520000000000003</v>
      </c>
      <c r="AG3093" s="152">
        <v>8.5519999999999996</v>
      </c>
      <c r="AH3093" s="152">
        <v>10.786</v>
      </c>
      <c r="AI3093" s="152">
        <v>11.029</v>
      </c>
      <c r="AJ3093" s="152">
        <v>8.41</v>
      </c>
      <c r="AK3093" s="152">
        <v>8.69</v>
      </c>
      <c r="AL3093" s="152" t="e">
        <f t="shared" si="534"/>
        <v>#N/A</v>
      </c>
      <c r="AM3093" s="152" t="e">
        <f t="shared" si="535"/>
        <v>#N/A</v>
      </c>
      <c r="AN3093" s="152" t="e">
        <f>NA()</f>
        <v>#N/A</v>
      </c>
      <c r="AO3093" s="152" t="e">
        <f>NA()</f>
        <v>#N/A</v>
      </c>
      <c r="AP3093" s="152">
        <f t="shared" si="543"/>
        <v>6.9436999999999989</v>
      </c>
      <c r="AQ3093" s="152"/>
      <c r="AR3093" s="152"/>
      <c r="AS3093" s="153">
        <f t="shared" si="552"/>
        <v>155</v>
      </c>
      <c r="AT3093" s="153">
        <f t="shared" si="554"/>
        <v>1</v>
      </c>
      <c r="AU3093" s="153">
        <f t="shared" si="555"/>
        <v>0</v>
      </c>
      <c r="AV3093" s="153">
        <f t="shared" si="556"/>
        <v>0</v>
      </c>
      <c r="BA3093">
        <f t="shared" si="553"/>
        <v>4</v>
      </c>
    </row>
    <row r="3094" spans="2:53" x14ac:dyDescent="0.25">
      <c r="B3094" s="155">
        <f t="shared" si="540"/>
        <v>45813.999305555553</v>
      </c>
      <c r="C3094" s="155">
        <f t="shared" si="528"/>
        <v>45813.999305555553</v>
      </c>
      <c r="D3094" s="152">
        <f t="shared" si="531"/>
        <v>7.3520000000000003</v>
      </c>
      <c r="E3094" s="152"/>
      <c r="F3094" s="152"/>
      <c r="G3094" s="152"/>
      <c r="H3094" s="152" t="e">
        <f t="shared" si="532"/>
        <v>#N/A</v>
      </c>
      <c r="I3094" s="152"/>
      <c r="J3094" s="152" t="e">
        <f t="shared" si="533"/>
        <v>#N/A</v>
      </c>
      <c r="K3094" s="152"/>
      <c r="L3094" s="152"/>
      <c r="M3094" s="152"/>
      <c r="N3094" s="152"/>
      <c r="O3094" s="152"/>
      <c r="P3094" s="152"/>
      <c r="Q3094" s="152"/>
      <c r="R3094" s="152"/>
      <c r="S3094" s="152"/>
      <c r="T3094" s="153" cm="1">
        <f t="array" ref="T3094">MATCH(1,(TDU_Info!$C$5:$C$111=$T$6)*(TDU_Info!$B$5:$B$111&lt;=$B3094),0)</f>
        <v>76</v>
      </c>
      <c r="U3094" s="152">
        <f>100*(INDEX(TDU_Info!$E$5:$E$111,$T3094)/T$11+INDEX(TDU_Info!$F$5:$F$111,$T3094))</f>
        <v>5.3363000000000005</v>
      </c>
      <c r="V3094" s="152">
        <v>11.494</v>
      </c>
      <c r="W3094" s="152">
        <v>10.834</v>
      </c>
      <c r="X3094" s="152">
        <v>7.8520000000000003</v>
      </c>
      <c r="Y3094" s="152">
        <v>8.5519999999999996</v>
      </c>
      <c r="Z3094" s="152">
        <v>11.278</v>
      </c>
      <c r="AA3094" s="152">
        <v>11.163</v>
      </c>
      <c r="AB3094" s="152">
        <v>8.41</v>
      </c>
      <c r="AC3094" s="152">
        <v>8.66</v>
      </c>
      <c r="AD3094" s="152">
        <v>11.548</v>
      </c>
      <c r="AE3094" s="152">
        <v>10.694000000000001</v>
      </c>
      <c r="AF3094" s="152">
        <v>7.3520000000000003</v>
      </c>
      <c r="AG3094" s="152">
        <v>8.5519999999999996</v>
      </c>
      <c r="AH3094" s="152">
        <v>11.340999999999999</v>
      </c>
      <c r="AI3094" s="152">
        <v>11.029</v>
      </c>
      <c r="AJ3094" s="152">
        <v>8.41</v>
      </c>
      <c r="AK3094" s="152">
        <v>8.66</v>
      </c>
      <c r="AL3094" s="152" t="e">
        <f t="shared" si="534"/>
        <v>#N/A</v>
      </c>
      <c r="AM3094" s="152" t="e">
        <f t="shared" si="535"/>
        <v>#N/A</v>
      </c>
      <c r="AN3094" s="152" t="e">
        <f>NA()</f>
        <v>#N/A</v>
      </c>
      <c r="AO3094" s="152" t="e">
        <f>NA()</f>
        <v>#N/A</v>
      </c>
      <c r="AP3094" s="152">
        <f t="shared" si="543"/>
        <v>6.9436999999999989</v>
      </c>
      <c r="AQ3094" s="152"/>
      <c r="AR3094" s="152"/>
      <c r="AS3094" s="153">
        <f t="shared" ref="AS3094:AS3150" si="557">ROUNDUP(B3094-DATE(YEAR(B3094),1,1),0)</f>
        <v>156</v>
      </c>
      <c r="AT3094" s="153">
        <f t="shared" si="554"/>
        <v>1</v>
      </c>
      <c r="AU3094" s="153">
        <f t="shared" si="555"/>
        <v>0</v>
      </c>
      <c r="AV3094" s="153">
        <f t="shared" si="556"/>
        <v>0</v>
      </c>
      <c r="BA3094">
        <f t="shared" ref="BA3094:BA3150" si="558">DAY(C3094)</f>
        <v>5</v>
      </c>
    </row>
    <row r="3095" spans="2:53" x14ac:dyDescent="0.25">
      <c r="B3095" s="155">
        <f t="shared" si="540"/>
        <v>45814.999305555553</v>
      </c>
      <c r="C3095" s="155">
        <f t="shared" si="528"/>
        <v>45814.999305555553</v>
      </c>
      <c r="D3095" s="152">
        <f t="shared" si="531"/>
        <v>7.3520000000000003</v>
      </c>
      <c r="E3095" s="152"/>
      <c r="F3095" s="152"/>
      <c r="G3095" s="152"/>
      <c r="H3095" s="152" t="e">
        <f t="shared" si="532"/>
        <v>#N/A</v>
      </c>
      <c r="I3095" s="152"/>
      <c r="J3095" s="152" t="e">
        <f t="shared" si="533"/>
        <v>#N/A</v>
      </c>
      <c r="K3095" s="152"/>
      <c r="L3095" s="152"/>
      <c r="M3095" s="152"/>
      <c r="N3095" s="152"/>
      <c r="O3095" s="152"/>
      <c r="P3095" s="152"/>
      <c r="Q3095" s="152"/>
      <c r="R3095" s="152"/>
      <c r="S3095" s="152"/>
      <c r="T3095" s="153" cm="1">
        <f t="array" ref="T3095">MATCH(1,(TDU_Info!$C$5:$C$111=$T$6)*(TDU_Info!$B$5:$B$111&lt;=$B3095),0)</f>
        <v>76</v>
      </c>
      <c r="U3095" s="152">
        <f>100*(INDEX(TDU_Info!$E$5:$E$111,$T3095)/T$11+INDEX(TDU_Info!$F$5:$F$111,$T3095))</f>
        <v>5.3363000000000005</v>
      </c>
      <c r="V3095" s="152">
        <v>11.494</v>
      </c>
      <c r="W3095" s="152">
        <v>10.834</v>
      </c>
      <c r="X3095" s="152">
        <v>7.8520000000000003</v>
      </c>
      <c r="Y3095" s="152">
        <v>8.5519999999999996</v>
      </c>
      <c r="Z3095" s="152">
        <v>11.278</v>
      </c>
      <c r="AA3095" s="152">
        <v>11.163</v>
      </c>
      <c r="AB3095" s="152">
        <v>8.6709999999999994</v>
      </c>
      <c r="AC3095" s="152">
        <v>8.69</v>
      </c>
      <c r="AD3095" s="152">
        <v>11.548</v>
      </c>
      <c r="AE3095" s="152">
        <v>10.694000000000001</v>
      </c>
      <c r="AF3095" s="152">
        <v>7.3520000000000003</v>
      </c>
      <c r="AG3095" s="152">
        <v>8.5519999999999996</v>
      </c>
      <c r="AH3095" s="152">
        <v>11.340999999999999</v>
      </c>
      <c r="AI3095" s="152">
        <v>11.029</v>
      </c>
      <c r="AJ3095" s="152">
        <v>8.5299999999999994</v>
      </c>
      <c r="AK3095" s="152">
        <v>8.69</v>
      </c>
      <c r="AL3095" s="152" t="e">
        <f t="shared" si="534"/>
        <v>#N/A</v>
      </c>
      <c r="AM3095" s="152" t="e">
        <f t="shared" si="535"/>
        <v>#N/A</v>
      </c>
      <c r="AN3095" s="152" t="e">
        <f>NA()</f>
        <v>#N/A</v>
      </c>
      <c r="AO3095" s="152" t="e">
        <f>NA()</f>
        <v>#N/A</v>
      </c>
      <c r="AP3095" s="152">
        <f t="shared" si="543"/>
        <v>6.9436999999999989</v>
      </c>
      <c r="AQ3095" s="152"/>
      <c r="AR3095" s="152"/>
      <c r="AS3095" s="153">
        <f t="shared" si="557"/>
        <v>157</v>
      </c>
      <c r="AT3095" s="153">
        <f t="shared" si="554"/>
        <v>1</v>
      </c>
      <c r="AU3095" s="153">
        <f t="shared" si="555"/>
        <v>0</v>
      </c>
      <c r="AV3095" s="153">
        <f t="shared" si="556"/>
        <v>0</v>
      </c>
      <c r="BA3095">
        <f t="shared" si="558"/>
        <v>6</v>
      </c>
    </row>
    <row r="3096" spans="2:53" x14ac:dyDescent="0.25">
      <c r="B3096" s="155">
        <f t="shared" si="540"/>
        <v>45815.999305555553</v>
      </c>
      <c r="C3096" s="155">
        <f t="shared" si="528"/>
        <v>45815.999305555553</v>
      </c>
      <c r="D3096" s="152">
        <f t="shared" si="531"/>
        <v>7.3520000000000003</v>
      </c>
      <c r="E3096" s="152"/>
      <c r="F3096" s="152"/>
      <c r="G3096" s="152"/>
      <c r="H3096" s="152" t="e">
        <f t="shared" si="532"/>
        <v>#N/A</v>
      </c>
      <c r="I3096" s="152"/>
      <c r="J3096" s="152" t="e">
        <f t="shared" si="533"/>
        <v>#N/A</v>
      </c>
      <c r="K3096" s="152"/>
      <c r="L3096" s="152"/>
      <c r="M3096" s="152"/>
      <c r="N3096" s="152"/>
      <c r="O3096" s="152"/>
      <c r="P3096" s="152"/>
      <c r="Q3096" s="152"/>
      <c r="R3096" s="152"/>
      <c r="S3096" s="152"/>
      <c r="T3096" s="153" cm="1">
        <f t="array" ref="T3096">MATCH(1,(TDU_Info!$C$5:$C$111=$T$6)*(TDU_Info!$B$5:$B$111&lt;=$B3096),0)</f>
        <v>76</v>
      </c>
      <c r="U3096" s="152">
        <f>100*(INDEX(TDU_Info!$E$5:$E$111,$T3096)/T$11+INDEX(TDU_Info!$F$5:$F$111,$T3096))</f>
        <v>5.3363000000000005</v>
      </c>
      <c r="V3096" s="152">
        <v>11.035</v>
      </c>
      <c r="W3096" s="152">
        <v>10.834</v>
      </c>
      <c r="X3096" s="152">
        <v>7.8520000000000003</v>
      </c>
      <c r="Y3096" s="152">
        <v>8.4960000000000004</v>
      </c>
      <c r="Z3096" s="152">
        <v>10.901</v>
      </c>
      <c r="AA3096" s="152">
        <v>11.163</v>
      </c>
      <c r="AB3096" s="152">
        <v>8.6150000000000002</v>
      </c>
      <c r="AC3096" s="152">
        <v>8.56</v>
      </c>
      <c r="AD3096" s="152">
        <v>11.089</v>
      </c>
      <c r="AE3096" s="152">
        <v>10.694000000000001</v>
      </c>
      <c r="AF3096" s="152">
        <v>7.3520000000000003</v>
      </c>
      <c r="AG3096" s="152">
        <v>8.4960000000000004</v>
      </c>
      <c r="AH3096" s="152">
        <v>10.964</v>
      </c>
      <c r="AI3096" s="152">
        <v>11.029</v>
      </c>
      <c r="AJ3096" s="152">
        <v>8.5299999999999994</v>
      </c>
      <c r="AK3096" s="152">
        <v>8.56</v>
      </c>
      <c r="AL3096" s="152" t="e">
        <f t="shared" si="534"/>
        <v>#N/A</v>
      </c>
      <c r="AM3096" s="152" t="e">
        <f t="shared" si="535"/>
        <v>#N/A</v>
      </c>
      <c r="AN3096" s="152" t="e">
        <f>NA()</f>
        <v>#N/A</v>
      </c>
      <c r="AO3096" s="152" t="e">
        <f>NA()</f>
        <v>#N/A</v>
      </c>
      <c r="AP3096" s="152">
        <f t="shared" si="543"/>
        <v>6.9436999999999989</v>
      </c>
      <c r="AQ3096" s="152"/>
      <c r="AR3096" s="152"/>
      <c r="AS3096" s="153">
        <f t="shared" si="557"/>
        <v>158</v>
      </c>
      <c r="AT3096" s="153">
        <f t="shared" si="554"/>
        <v>1</v>
      </c>
      <c r="AU3096" s="153">
        <f t="shared" si="555"/>
        <v>0</v>
      </c>
      <c r="AV3096" s="153">
        <f t="shared" si="556"/>
        <v>0</v>
      </c>
      <c r="BA3096">
        <f t="shared" si="558"/>
        <v>7</v>
      </c>
    </row>
    <row r="3097" spans="2:53" x14ac:dyDescent="0.25">
      <c r="B3097" s="155">
        <f t="shared" si="540"/>
        <v>45816.999305555553</v>
      </c>
      <c r="C3097" s="155">
        <f t="shared" si="528"/>
        <v>45816.999305555553</v>
      </c>
      <c r="D3097" s="152">
        <f t="shared" si="531"/>
        <v>7.3520000000000003</v>
      </c>
      <c r="E3097" s="152"/>
      <c r="F3097" s="152"/>
      <c r="G3097" s="152"/>
      <c r="H3097" s="152" t="e">
        <f t="shared" si="532"/>
        <v>#N/A</v>
      </c>
      <c r="I3097" s="152"/>
      <c r="J3097" s="152" t="e">
        <f t="shared" si="533"/>
        <v>#N/A</v>
      </c>
      <c r="K3097" s="152"/>
      <c r="L3097" s="152"/>
      <c r="M3097" s="152"/>
      <c r="N3097" s="152"/>
      <c r="O3097" s="152"/>
      <c r="P3097" s="152"/>
      <c r="Q3097" s="152"/>
      <c r="R3097" s="152"/>
      <c r="S3097" s="152"/>
      <c r="T3097" s="153" cm="1">
        <f t="array" ref="T3097">MATCH(1,(TDU_Info!$C$5:$C$111=$T$6)*(TDU_Info!$B$5:$B$111&lt;=$B3097),0)</f>
        <v>76</v>
      </c>
      <c r="U3097" s="152">
        <f>100*(INDEX(TDU_Info!$E$5:$E$111,$T3097)/T$11+INDEX(TDU_Info!$F$5:$F$111,$T3097))</f>
        <v>5.3363000000000005</v>
      </c>
      <c r="V3097" s="152">
        <v>11.035</v>
      </c>
      <c r="W3097" s="152">
        <v>10.834</v>
      </c>
      <c r="X3097" s="152">
        <v>7.8520000000000003</v>
      </c>
      <c r="Y3097" s="152">
        <v>8.4960000000000004</v>
      </c>
      <c r="Z3097" s="152">
        <v>10.901</v>
      </c>
      <c r="AA3097" s="152">
        <v>11.163</v>
      </c>
      <c r="AB3097" s="152">
        <v>8.6150000000000002</v>
      </c>
      <c r="AC3097" s="152">
        <v>8.56</v>
      </c>
      <c r="AD3097" s="152">
        <v>11.089</v>
      </c>
      <c r="AE3097" s="152">
        <v>10.694000000000001</v>
      </c>
      <c r="AF3097" s="152">
        <v>7.3520000000000003</v>
      </c>
      <c r="AG3097" s="152">
        <v>8.4960000000000004</v>
      </c>
      <c r="AH3097" s="152">
        <v>10.964</v>
      </c>
      <c r="AI3097" s="152">
        <v>11.029</v>
      </c>
      <c r="AJ3097" s="152">
        <v>8.5299999999999994</v>
      </c>
      <c r="AK3097" s="152">
        <v>8.56</v>
      </c>
      <c r="AL3097" s="152" t="e">
        <f t="shared" si="534"/>
        <v>#N/A</v>
      </c>
      <c r="AM3097" s="152" t="e">
        <f t="shared" si="535"/>
        <v>#N/A</v>
      </c>
      <c r="AN3097" s="152" t="e">
        <f>NA()</f>
        <v>#N/A</v>
      </c>
      <c r="AO3097" s="152" t="e">
        <f>NA()</f>
        <v>#N/A</v>
      </c>
      <c r="AP3097" s="152">
        <f t="shared" si="543"/>
        <v>6.9436999999999989</v>
      </c>
      <c r="AQ3097" s="152"/>
      <c r="AR3097" s="152"/>
      <c r="AS3097" s="153">
        <f t="shared" si="557"/>
        <v>159</v>
      </c>
      <c r="AT3097" s="153">
        <f t="shared" si="554"/>
        <v>1</v>
      </c>
      <c r="AU3097" s="153">
        <f t="shared" si="555"/>
        <v>0</v>
      </c>
      <c r="AV3097" s="153">
        <f t="shared" si="556"/>
        <v>0</v>
      </c>
      <c r="BA3097">
        <f t="shared" si="558"/>
        <v>8</v>
      </c>
    </row>
    <row r="3098" spans="2:53" x14ac:dyDescent="0.25">
      <c r="B3098" s="155">
        <f t="shared" si="540"/>
        <v>45817.999305555553</v>
      </c>
      <c r="C3098" s="155">
        <f t="shared" si="528"/>
        <v>45817.999305555553</v>
      </c>
      <c r="D3098" s="152">
        <f t="shared" si="531"/>
        <v>7.492</v>
      </c>
      <c r="E3098" s="152"/>
      <c r="F3098" s="152"/>
      <c r="G3098" s="152"/>
      <c r="H3098" s="152" t="e">
        <f t="shared" si="532"/>
        <v>#N/A</v>
      </c>
      <c r="I3098" s="152"/>
      <c r="J3098" s="152" t="e">
        <f t="shared" si="533"/>
        <v>#N/A</v>
      </c>
      <c r="K3098" s="152"/>
      <c r="L3098" s="152"/>
      <c r="M3098" s="152"/>
      <c r="N3098" s="152"/>
      <c r="O3098" s="152"/>
      <c r="P3098" s="152"/>
      <c r="Q3098" s="152"/>
      <c r="R3098" s="152"/>
      <c r="S3098" s="152"/>
      <c r="T3098" s="153" cm="1">
        <f t="array" ref="T3098">MATCH(1,(TDU_Info!$C$5:$C$111=$T$6)*(TDU_Info!$B$5:$B$111&lt;=$B3098),0)</f>
        <v>76</v>
      </c>
      <c r="U3098" s="152">
        <f>100*(INDEX(TDU_Info!$E$5:$E$111,$T3098)/T$11+INDEX(TDU_Info!$F$5:$F$111,$T3098))</f>
        <v>5.3363000000000005</v>
      </c>
      <c r="V3098" s="152">
        <v>11.035</v>
      </c>
      <c r="W3098" s="152">
        <v>10.834</v>
      </c>
      <c r="X3098" s="152">
        <v>7.6520000000000001</v>
      </c>
      <c r="Y3098" s="152">
        <v>8.5519999999999996</v>
      </c>
      <c r="Z3098" s="152">
        <v>10.901</v>
      </c>
      <c r="AA3098" s="152">
        <v>11.163</v>
      </c>
      <c r="AB3098" s="152">
        <v>8.157</v>
      </c>
      <c r="AC3098" s="152">
        <v>8.69</v>
      </c>
      <c r="AD3098" s="152">
        <v>11.089</v>
      </c>
      <c r="AE3098" s="152">
        <v>10.694000000000001</v>
      </c>
      <c r="AF3098" s="152">
        <v>7.492</v>
      </c>
      <c r="AG3098" s="152">
        <v>8.5519999999999996</v>
      </c>
      <c r="AH3098" s="152">
        <v>10.964</v>
      </c>
      <c r="AI3098" s="152">
        <v>11.029</v>
      </c>
      <c r="AJ3098" s="152">
        <v>7.9640000000000004</v>
      </c>
      <c r="AK3098" s="152">
        <v>8.69</v>
      </c>
      <c r="AL3098" s="152" t="e">
        <f t="shared" si="534"/>
        <v>#N/A</v>
      </c>
      <c r="AM3098" s="152" t="e">
        <f t="shared" si="535"/>
        <v>#N/A</v>
      </c>
      <c r="AN3098" s="152" t="e">
        <f>NA()</f>
        <v>#N/A</v>
      </c>
      <c r="AO3098" s="152" t="e">
        <f>NA()</f>
        <v>#N/A</v>
      </c>
      <c r="AP3098" s="152">
        <f t="shared" si="543"/>
        <v>6.9436999999999989</v>
      </c>
      <c r="AQ3098" s="152"/>
      <c r="AR3098" s="152"/>
      <c r="AS3098" s="153">
        <f t="shared" si="557"/>
        <v>160</v>
      </c>
      <c r="AT3098" s="153">
        <f t="shared" si="554"/>
        <v>1</v>
      </c>
      <c r="AU3098" s="153">
        <f t="shared" si="555"/>
        <v>0</v>
      </c>
      <c r="AV3098" s="153">
        <f t="shared" si="556"/>
        <v>0</v>
      </c>
      <c r="BA3098">
        <f t="shared" si="558"/>
        <v>9</v>
      </c>
    </row>
    <row r="3099" spans="2:53" x14ac:dyDescent="0.25">
      <c r="B3099" s="155">
        <f t="shared" si="540"/>
        <v>45818.999305555553</v>
      </c>
      <c r="C3099" s="155">
        <f t="shared" si="528"/>
        <v>45818.999305555553</v>
      </c>
      <c r="D3099" s="152">
        <f t="shared" si="531"/>
        <v>7.492</v>
      </c>
      <c r="E3099" s="152"/>
      <c r="F3099" s="152"/>
      <c r="G3099" s="152"/>
      <c r="H3099" s="152" t="e">
        <f t="shared" si="532"/>
        <v>#N/A</v>
      </c>
      <c r="I3099" s="152"/>
      <c r="J3099" s="152" t="e">
        <f t="shared" si="533"/>
        <v>#N/A</v>
      </c>
      <c r="K3099" s="152"/>
      <c r="L3099" s="152"/>
      <c r="M3099" s="152"/>
      <c r="N3099" s="152"/>
      <c r="O3099" s="152"/>
      <c r="P3099" s="152"/>
      <c r="Q3099" s="152"/>
      <c r="R3099" s="152"/>
      <c r="S3099" s="152"/>
      <c r="T3099" s="153" cm="1">
        <f t="array" ref="T3099">MATCH(1,(TDU_Info!$C$5:$C$111=$T$6)*(TDU_Info!$B$5:$B$111&lt;=$B3099),0)</f>
        <v>76</v>
      </c>
      <c r="U3099" s="152">
        <f>100*(INDEX(TDU_Info!$E$5:$E$111,$T3099)/T$11+INDEX(TDU_Info!$F$5:$F$111,$T3099))</f>
        <v>5.3363000000000005</v>
      </c>
      <c r="V3099" s="152">
        <v>11.035</v>
      </c>
      <c r="W3099" s="152">
        <v>10.834</v>
      </c>
      <c r="X3099" s="152">
        <v>7.6520000000000001</v>
      </c>
      <c r="Y3099" s="152">
        <v>8.5519999999999996</v>
      </c>
      <c r="Z3099" s="152">
        <v>10.901</v>
      </c>
      <c r="AA3099" s="152">
        <v>11.163</v>
      </c>
      <c r="AB3099" s="152">
        <v>8.157</v>
      </c>
      <c r="AC3099" s="152">
        <v>8.69</v>
      </c>
      <c r="AD3099" s="152">
        <v>11.089</v>
      </c>
      <c r="AE3099" s="152">
        <v>10.694000000000001</v>
      </c>
      <c r="AF3099" s="152">
        <v>7.492</v>
      </c>
      <c r="AG3099" s="152">
        <v>8.5519999999999996</v>
      </c>
      <c r="AH3099" s="152">
        <v>10.964</v>
      </c>
      <c r="AI3099" s="152">
        <v>11.029</v>
      </c>
      <c r="AJ3099" s="152">
        <v>7.9640000000000004</v>
      </c>
      <c r="AK3099" s="152">
        <v>8.69</v>
      </c>
      <c r="AL3099" s="152" t="e">
        <f t="shared" si="534"/>
        <v>#N/A</v>
      </c>
      <c r="AM3099" s="152" t="e">
        <f t="shared" si="535"/>
        <v>#N/A</v>
      </c>
      <c r="AN3099" s="152" t="e">
        <f>NA()</f>
        <v>#N/A</v>
      </c>
      <c r="AO3099" s="152" t="e">
        <f>NA()</f>
        <v>#N/A</v>
      </c>
      <c r="AP3099" s="152">
        <f t="shared" si="543"/>
        <v>6.9436999999999989</v>
      </c>
      <c r="AQ3099" s="152"/>
      <c r="AR3099" s="152"/>
      <c r="AS3099" s="153">
        <f t="shared" si="557"/>
        <v>161</v>
      </c>
      <c r="AT3099" s="153">
        <f t="shared" si="554"/>
        <v>1</v>
      </c>
      <c r="AU3099" s="153">
        <f t="shared" si="555"/>
        <v>0</v>
      </c>
      <c r="AV3099" s="153">
        <f t="shared" si="556"/>
        <v>0</v>
      </c>
      <c r="BA3099">
        <f t="shared" si="558"/>
        <v>10</v>
      </c>
    </row>
    <row r="3100" spans="2:53" x14ac:dyDescent="0.25">
      <c r="B3100" s="155">
        <f t="shared" si="540"/>
        <v>45819.999305555553</v>
      </c>
      <c r="C3100" s="155">
        <f t="shared" si="528"/>
        <v>45819.999305555553</v>
      </c>
      <c r="D3100" s="152">
        <f t="shared" si="531"/>
        <v>7.492</v>
      </c>
      <c r="E3100" s="152"/>
      <c r="F3100" s="152"/>
      <c r="G3100" s="152"/>
      <c r="H3100" s="152" t="e">
        <f t="shared" si="532"/>
        <v>#N/A</v>
      </c>
      <c r="I3100" s="152"/>
      <c r="J3100" s="152" t="e">
        <f t="shared" si="533"/>
        <v>#N/A</v>
      </c>
      <c r="K3100" s="152"/>
      <c r="L3100" s="152"/>
      <c r="M3100" s="152"/>
      <c r="N3100" s="152"/>
      <c r="O3100" s="152"/>
      <c r="P3100" s="152"/>
      <c r="Q3100" s="152"/>
      <c r="R3100" s="152"/>
      <c r="S3100" s="152"/>
      <c r="T3100" s="153" cm="1">
        <f t="array" ref="T3100">MATCH(1,(TDU_Info!$C$5:$C$111=$T$6)*(TDU_Info!$B$5:$B$111&lt;=$B3100),0)</f>
        <v>76</v>
      </c>
      <c r="U3100" s="152">
        <f>100*(INDEX(TDU_Info!$E$5:$E$111,$T3100)/T$11+INDEX(TDU_Info!$F$5:$F$111,$T3100))</f>
        <v>5.3363000000000005</v>
      </c>
      <c r="V3100" s="152">
        <v>11.035</v>
      </c>
      <c r="W3100" s="152">
        <v>10.004</v>
      </c>
      <c r="X3100" s="152">
        <v>7.6520000000000001</v>
      </c>
      <c r="Y3100" s="152">
        <v>8.33</v>
      </c>
      <c r="Z3100" s="152">
        <v>10.901</v>
      </c>
      <c r="AA3100" s="152">
        <v>10.409000000000001</v>
      </c>
      <c r="AB3100" s="152">
        <v>8.157</v>
      </c>
      <c r="AC3100" s="152">
        <v>8.5500000000000007</v>
      </c>
      <c r="AD3100" s="152">
        <v>11.089</v>
      </c>
      <c r="AE3100" s="152">
        <v>9.8640000000000008</v>
      </c>
      <c r="AF3100" s="152">
        <v>7.492</v>
      </c>
      <c r="AG3100" s="152">
        <v>8.33</v>
      </c>
      <c r="AH3100" s="152">
        <v>10.964</v>
      </c>
      <c r="AI3100" s="152">
        <v>10.275</v>
      </c>
      <c r="AJ3100" s="152">
        <v>7.9640000000000004</v>
      </c>
      <c r="AK3100" s="152">
        <v>8.5500000000000007</v>
      </c>
      <c r="AL3100" s="152" t="e">
        <f t="shared" si="534"/>
        <v>#N/A</v>
      </c>
      <c r="AM3100" s="152" t="e">
        <f t="shared" si="535"/>
        <v>#N/A</v>
      </c>
      <c r="AN3100" s="152" t="e">
        <f>NA()</f>
        <v>#N/A</v>
      </c>
      <c r="AO3100" s="152" t="e">
        <f>NA()</f>
        <v>#N/A</v>
      </c>
      <c r="AP3100" s="152">
        <f t="shared" si="543"/>
        <v>6.9436999999999989</v>
      </c>
      <c r="AQ3100" s="152"/>
      <c r="AR3100" s="152"/>
      <c r="AS3100" s="153">
        <f t="shared" si="557"/>
        <v>162</v>
      </c>
      <c r="AT3100" s="153">
        <f t="shared" si="554"/>
        <v>1</v>
      </c>
      <c r="AU3100" s="153">
        <f t="shared" si="555"/>
        <v>0</v>
      </c>
      <c r="AV3100" s="153">
        <f t="shared" si="556"/>
        <v>0</v>
      </c>
      <c r="BA3100">
        <f t="shared" si="558"/>
        <v>11</v>
      </c>
    </row>
    <row r="3101" spans="2:53" x14ac:dyDescent="0.25">
      <c r="B3101" s="155">
        <f t="shared" si="540"/>
        <v>45820.999305555553</v>
      </c>
      <c r="C3101" s="155">
        <f t="shared" si="528"/>
        <v>45820.999305555553</v>
      </c>
      <c r="D3101" s="152">
        <f t="shared" si="531"/>
        <v>7.492</v>
      </c>
      <c r="E3101" s="152"/>
      <c r="F3101" s="152"/>
      <c r="G3101" s="152"/>
      <c r="H3101" s="152" t="e">
        <f t="shared" si="532"/>
        <v>#N/A</v>
      </c>
      <c r="I3101" s="152"/>
      <c r="J3101" s="152" t="e">
        <f t="shared" si="533"/>
        <v>#N/A</v>
      </c>
      <c r="K3101" s="152"/>
      <c r="L3101" s="152"/>
      <c r="M3101" s="152"/>
      <c r="N3101" s="152"/>
      <c r="O3101" s="152"/>
      <c r="P3101" s="152"/>
      <c r="Q3101" s="152"/>
      <c r="R3101" s="152"/>
      <c r="S3101" s="152"/>
      <c r="T3101" s="153" cm="1">
        <f t="array" ref="T3101">MATCH(1,(TDU_Info!$C$5:$C$111=$T$6)*(TDU_Info!$B$5:$B$111&lt;=$B3101),0)</f>
        <v>76</v>
      </c>
      <c r="U3101" s="152">
        <f>100*(INDEX(TDU_Info!$E$5:$E$111,$T3101)/T$11+INDEX(TDU_Info!$F$5:$F$111,$T3101))</f>
        <v>5.3363000000000005</v>
      </c>
      <c r="V3101" s="152">
        <v>11.035</v>
      </c>
      <c r="W3101" s="152">
        <v>10.004</v>
      </c>
      <c r="X3101" s="152">
        <v>7.6520000000000001</v>
      </c>
      <c r="Y3101" s="152">
        <v>8.33</v>
      </c>
      <c r="Z3101" s="152">
        <v>10.901</v>
      </c>
      <c r="AA3101" s="152">
        <v>10.409000000000001</v>
      </c>
      <c r="AB3101" s="152">
        <v>8.157</v>
      </c>
      <c r="AC3101" s="152">
        <v>8.5500000000000007</v>
      </c>
      <c r="AD3101" s="152">
        <v>11.089</v>
      </c>
      <c r="AE3101" s="152">
        <v>9.8640000000000008</v>
      </c>
      <c r="AF3101" s="152">
        <v>7.492</v>
      </c>
      <c r="AG3101" s="152">
        <v>8.33</v>
      </c>
      <c r="AH3101" s="152">
        <v>10.964</v>
      </c>
      <c r="AI3101" s="152">
        <v>10.275</v>
      </c>
      <c r="AJ3101" s="152">
        <v>7.9640000000000004</v>
      </c>
      <c r="AK3101" s="152">
        <v>8.5500000000000007</v>
      </c>
      <c r="AL3101" s="152" t="e">
        <f t="shared" si="534"/>
        <v>#N/A</v>
      </c>
      <c r="AM3101" s="152" t="e">
        <f t="shared" si="535"/>
        <v>#N/A</v>
      </c>
      <c r="AN3101" s="152" t="e">
        <f>NA()</f>
        <v>#N/A</v>
      </c>
      <c r="AO3101" s="152" t="e">
        <f>NA()</f>
        <v>#N/A</v>
      </c>
      <c r="AP3101" s="152">
        <f t="shared" si="543"/>
        <v>6.9436999999999989</v>
      </c>
      <c r="AQ3101" s="152"/>
      <c r="AR3101" s="152"/>
      <c r="AS3101" s="153">
        <f t="shared" si="557"/>
        <v>163</v>
      </c>
      <c r="AT3101" s="153">
        <f t="shared" si="554"/>
        <v>1</v>
      </c>
      <c r="AU3101" s="153">
        <f t="shared" si="555"/>
        <v>0</v>
      </c>
      <c r="AV3101" s="153">
        <f t="shared" si="556"/>
        <v>0</v>
      </c>
      <c r="BA3101">
        <f t="shared" si="558"/>
        <v>12</v>
      </c>
    </row>
    <row r="3102" spans="2:53" x14ac:dyDescent="0.25">
      <c r="B3102" s="155">
        <f t="shared" si="540"/>
        <v>45821.999305555553</v>
      </c>
      <c r="C3102" s="155">
        <f t="shared" si="528"/>
        <v>45821.999305555553</v>
      </c>
      <c r="D3102" s="152">
        <f t="shared" si="531"/>
        <v>7.492</v>
      </c>
      <c r="E3102" s="152"/>
      <c r="F3102" s="152"/>
      <c r="G3102" s="152"/>
      <c r="H3102" s="152" t="e">
        <f t="shared" si="532"/>
        <v>#N/A</v>
      </c>
      <c r="I3102" s="152"/>
      <c r="J3102" s="152" t="e">
        <f t="shared" si="533"/>
        <v>#N/A</v>
      </c>
      <c r="K3102" s="152"/>
      <c r="L3102" s="152"/>
      <c r="M3102" s="152"/>
      <c r="N3102" s="152"/>
      <c r="O3102" s="152"/>
      <c r="P3102" s="152"/>
      <c r="Q3102" s="152"/>
      <c r="R3102" s="152"/>
      <c r="S3102" s="152"/>
      <c r="T3102" s="153" cm="1">
        <f t="array" ref="T3102">MATCH(1,(TDU_Info!$C$5:$C$111=$T$6)*(TDU_Info!$B$5:$B$111&lt;=$B3102),0)</f>
        <v>76</v>
      </c>
      <c r="U3102" s="152">
        <f>100*(INDEX(TDU_Info!$E$5:$E$111,$T3102)/T$11+INDEX(TDU_Info!$F$5:$F$111,$T3102))</f>
        <v>5.3363000000000005</v>
      </c>
      <c r="V3102" s="152">
        <v>11.035</v>
      </c>
      <c r="W3102" s="152">
        <v>10.004</v>
      </c>
      <c r="X3102" s="152">
        <v>7.6520000000000001</v>
      </c>
      <c r="Y3102" s="152">
        <v>8.33</v>
      </c>
      <c r="Z3102" s="152">
        <v>10.901</v>
      </c>
      <c r="AA3102" s="152">
        <v>10.409000000000001</v>
      </c>
      <c r="AB3102" s="152">
        <v>8.157</v>
      </c>
      <c r="AC3102" s="152">
        <v>8.5500000000000007</v>
      </c>
      <c r="AD3102" s="152">
        <v>11.089</v>
      </c>
      <c r="AE3102" s="152">
        <v>9.8640000000000008</v>
      </c>
      <c r="AF3102" s="152">
        <v>7.492</v>
      </c>
      <c r="AG3102" s="152">
        <v>8.33</v>
      </c>
      <c r="AH3102" s="152">
        <v>10.964</v>
      </c>
      <c r="AI3102" s="152">
        <v>10.275</v>
      </c>
      <c r="AJ3102" s="152">
        <v>7.9640000000000004</v>
      </c>
      <c r="AK3102" s="152">
        <v>8.5500000000000007</v>
      </c>
      <c r="AL3102" s="152" t="e">
        <f t="shared" si="534"/>
        <v>#N/A</v>
      </c>
      <c r="AM3102" s="152" t="e">
        <f t="shared" si="535"/>
        <v>#N/A</v>
      </c>
      <c r="AN3102" s="152" t="e">
        <f>NA()</f>
        <v>#N/A</v>
      </c>
      <c r="AO3102" s="152" t="e">
        <f>NA()</f>
        <v>#N/A</v>
      </c>
      <c r="AP3102" s="152">
        <f t="shared" si="543"/>
        <v>6.9436999999999989</v>
      </c>
      <c r="AQ3102" s="152"/>
      <c r="AR3102" s="152"/>
      <c r="AS3102" s="153">
        <f t="shared" si="557"/>
        <v>164</v>
      </c>
      <c r="AT3102" s="153">
        <f t="shared" si="554"/>
        <v>1</v>
      </c>
      <c r="AU3102" s="153">
        <f t="shared" si="555"/>
        <v>0</v>
      </c>
      <c r="AV3102" s="153">
        <f t="shared" si="556"/>
        <v>0</v>
      </c>
      <c r="BA3102">
        <f t="shared" si="558"/>
        <v>13</v>
      </c>
    </row>
    <row r="3103" spans="2:53" x14ac:dyDescent="0.25">
      <c r="B3103" s="155">
        <f t="shared" si="540"/>
        <v>45822.999305555553</v>
      </c>
      <c r="C3103" s="155">
        <f t="shared" si="528"/>
        <v>45822.999305555553</v>
      </c>
      <c r="D3103" s="152">
        <f t="shared" si="531"/>
        <v>7.492</v>
      </c>
      <c r="E3103" s="152"/>
      <c r="F3103" s="152"/>
      <c r="G3103" s="152"/>
      <c r="H3103" s="152" t="e">
        <f t="shared" si="532"/>
        <v>#N/A</v>
      </c>
      <c r="I3103" s="152"/>
      <c r="J3103" s="152" t="e">
        <f t="shared" si="533"/>
        <v>#N/A</v>
      </c>
      <c r="K3103" s="152"/>
      <c r="L3103" s="152"/>
      <c r="M3103" s="152"/>
      <c r="N3103" s="152"/>
      <c r="O3103" s="152"/>
      <c r="P3103" s="152"/>
      <c r="Q3103" s="152"/>
      <c r="R3103" s="152"/>
      <c r="S3103" s="152"/>
      <c r="T3103" s="153" cm="1">
        <f t="array" ref="T3103">MATCH(1,(TDU_Info!$C$5:$C$111=$T$6)*(TDU_Info!$B$5:$B$111&lt;=$B3103),0)</f>
        <v>76</v>
      </c>
      <c r="U3103" s="152">
        <f>100*(INDEX(TDU_Info!$E$5:$E$111,$T3103)/T$11+INDEX(TDU_Info!$F$5:$F$111,$T3103))</f>
        <v>5.3363000000000005</v>
      </c>
      <c r="V3103" s="152">
        <v>11.035</v>
      </c>
      <c r="W3103" s="152">
        <v>10.004</v>
      </c>
      <c r="X3103" s="152">
        <v>7.6520000000000001</v>
      </c>
      <c r="Y3103" s="152">
        <v>8.33</v>
      </c>
      <c r="Z3103" s="152">
        <v>10.901</v>
      </c>
      <c r="AA3103" s="152">
        <v>10.409000000000001</v>
      </c>
      <c r="AB3103" s="152">
        <v>8.157</v>
      </c>
      <c r="AC3103" s="152">
        <v>8.5150000000000006</v>
      </c>
      <c r="AD3103" s="152">
        <v>11.089</v>
      </c>
      <c r="AE3103" s="152">
        <v>9.8640000000000008</v>
      </c>
      <c r="AF3103" s="152">
        <v>7.492</v>
      </c>
      <c r="AG3103" s="152">
        <v>8.33</v>
      </c>
      <c r="AH3103" s="152">
        <v>10.964</v>
      </c>
      <c r="AI3103" s="152">
        <v>10.275</v>
      </c>
      <c r="AJ3103" s="152">
        <v>7.9640000000000004</v>
      </c>
      <c r="AK3103" s="152">
        <v>8.5150000000000006</v>
      </c>
      <c r="AL3103" s="152" t="e">
        <f t="shared" si="534"/>
        <v>#N/A</v>
      </c>
      <c r="AM3103" s="152" t="e">
        <f t="shared" si="535"/>
        <v>#N/A</v>
      </c>
      <c r="AN3103" s="152" t="e">
        <f>NA()</f>
        <v>#N/A</v>
      </c>
      <c r="AO3103" s="152" t="e">
        <f>NA()</f>
        <v>#N/A</v>
      </c>
      <c r="AP3103" s="152">
        <f t="shared" si="543"/>
        <v>6.9436999999999989</v>
      </c>
      <c r="AQ3103" s="152"/>
      <c r="AR3103" s="152"/>
      <c r="AS3103" s="153">
        <f t="shared" si="557"/>
        <v>165</v>
      </c>
      <c r="AT3103" s="153">
        <f t="shared" si="554"/>
        <v>1</v>
      </c>
      <c r="AU3103" s="153">
        <f t="shared" si="555"/>
        <v>0</v>
      </c>
      <c r="AV3103" s="153">
        <f t="shared" si="556"/>
        <v>0</v>
      </c>
      <c r="BA3103">
        <f t="shared" si="558"/>
        <v>14</v>
      </c>
    </row>
    <row r="3104" spans="2:53" x14ac:dyDescent="0.25">
      <c r="B3104" s="155">
        <f t="shared" si="540"/>
        <v>45823.999305555553</v>
      </c>
      <c r="C3104" s="155">
        <f t="shared" si="528"/>
        <v>45823.999305555553</v>
      </c>
      <c r="D3104" s="152">
        <f t="shared" si="531"/>
        <v>7.492</v>
      </c>
      <c r="E3104" s="152"/>
      <c r="F3104" s="152"/>
      <c r="G3104" s="152"/>
      <c r="H3104" s="152" t="e">
        <f t="shared" si="532"/>
        <v>#N/A</v>
      </c>
      <c r="I3104" s="152"/>
      <c r="J3104" s="152" t="e">
        <f t="shared" si="533"/>
        <v>#N/A</v>
      </c>
      <c r="K3104" s="152"/>
      <c r="L3104" s="152"/>
      <c r="M3104" s="152"/>
      <c r="N3104" s="152"/>
      <c r="O3104" s="152"/>
      <c r="P3104" s="152"/>
      <c r="Q3104" s="152"/>
      <c r="R3104" s="152"/>
      <c r="S3104" s="152"/>
      <c r="T3104" s="153" cm="1">
        <f t="array" ref="T3104">MATCH(1,(TDU_Info!$C$5:$C$111=$T$6)*(TDU_Info!$B$5:$B$111&lt;=$B3104),0)</f>
        <v>76</v>
      </c>
      <c r="U3104" s="152">
        <f>100*(INDEX(TDU_Info!$E$5:$E$111,$T3104)/T$11+INDEX(TDU_Info!$F$5:$F$111,$T3104))</f>
        <v>5.3363000000000005</v>
      </c>
      <c r="V3104" s="152">
        <v>11.035</v>
      </c>
      <c r="W3104" s="152">
        <v>10.004</v>
      </c>
      <c r="X3104" s="152">
        <v>7.6520000000000001</v>
      </c>
      <c r="Y3104" s="152">
        <v>8.33</v>
      </c>
      <c r="Z3104" s="152">
        <v>10.901</v>
      </c>
      <c r="AA3104" s="152">
        <v>10.409000000000001</v>
      </c>
      <c r="AB3104" s="152">
        <v>8.157</v>
      </c>
      <c r="AC3104" s="152">
        <v>8.5150000000000006</v>
      </c>
      <c r="AD3104" s="152">
        <v>11.089</v>
      </c>
      <c r="AE3104" s="152">
        <v>9.8640000000000008</v>
      </c>
      <c r="AF3104" s="152">
        <v>7.492</v>
      </c>
      <c r="AG3104" s="152">
        <v>8.33</v>
      </c>
      <c r="AH3104" s="152">
        <v>10.964</v>
      </c>
      <c r="AI3104" s="152">
        <v>10.275</v>
      </c>
      <c r="AJ3104" s="152">
        <v>7.9640000000000004</v>
      </c>
      <c r="AK3104" s="152">
        <v>8.5150000000000006</v>
      </c>
      <c r="AL3104" s="152" t="e">
        <f t="shared" si="534"/>
        <v>#N/A</v>
      </c>
      <c r="AM3104" s="152" t="e">
        <f t="shared" si="535"/>
        <v>#N/A</v>
      </c>
      <c r="AN3104" s="152" t="e">
        <f>NA()</f>
        <v>#N/A</v>
      </c>
      <c r="AO3104" s="152" t="e">
        <f>NA()</f>
        <v>#N/A</v>
      </c>
      <c r="AP3104" s="152">
        <f t="shared" si="543"/>
        <v>6.9436999999999989</v>
      </c>
      <c r="AQ3104" s="152"/>
      <c r="AR3104" s="152"/>
      <c r="AS3104" s="153">
        <f t="shared" si="557"/>
        <v>166</v>
      </c>
      <c r="AT3104" s="153">
        <f t="shared" si="554"/>
        <v>1</v>
      </c>
      <c r="AU3104" s="153">
        <f t="shared" si="555"/>
        <v>0</v>
      </c>
      <c r="AV3104" s="153">
        <f t="shared" si="556"/>
        <v>0</v>
      </c>
      <c r="BA3104">
        <f t="shared" si="558"/>
        <v>15</v>
      </c>
    </row>
    <row r="3105" spans="2:53" x14ac:dyDescent="0.25">
      <c r="B3105" s="155">
        <f t="shared" si="540"/>
        <v>45824.999305555553</v>
      </c>
      <c r="C3105" s="155">
        <f t="shared" si="528"/>
        <v>45824.999305555553</v>
      </c>
      <c r="D3105" s="152">
        <f t="shared" si="531"/>
        <v>7.492</v>
      </c>
      <c r="E3105" s="152"/>
      <c r="F3105" s="152"/>
      <c r="G3105" s="152"/>
      <c r="H3105" s="152" t="e">
        <f t="shared" si="532"/>
        <v>#N/A</v>
      </c>
      <c r="I3105" s="152"/>
      <c r="J3105" s="152" t="e">
        <f t="shared" si="533"/>
        <v>#N/A</v>
      </c>
      <c r="K3105" s="152"/>
      <c r="L3105" s="152"/>
      <c r="M3105" s="152"/>
      <c r="N3105" s="152"/>
      <c r="O3105" s="152"/>
      <c r="P3105" s="152"/>
      <c r="Q3105" s="152"/>
      <c r="R3105" s="152"/>
      <c r="S3105" s="152"/>
      <c r="T3105" s="153" cm="1">
        <f t="array" ref="T3105">MATCH(1,(TDU_Info!$C$5:$C$111=$T$6)*(TDU_Info!$B$5:$B$111&lt;=$B3105),0)</f>
        <v>76</v>
      </c>
      <c r="U3105" s="152">
        <f>100*(INDEX(TDU_Info!$E$5:$E$111,$T3105)/T$11+INDEX(TDU_Info!$F$5:$F$111,$T3105))</f>
        <v>5.3363000000000005</v>
      </c>
      <c r="V3105" s="152">
        <v>11.035</v>
      </c>
      <c r="W3105" s="152">
        <v>10.004</v>
      </c>
      <c r="X3105" s="152">
        <v>7.6520000000000001</v>
      </c>
      <c r="Y3105" s="152">
        <v>8.33</v>
      </c>
      <c r="Z3105" s="152">
        <v>10.901</v>
      </c>
      <c r="AA3105" s="152">
        <v>10.409000000000001</v>
      </c>
      <c r="AB3105" s="152">
        <v>8.157</v>
      </c>
      <c r="AC3105" s="152">
        <v>8.5150000000000006</v>
      </c>
      <c r="AD3105" s="152">
        <v>11.089</v>
      </c>
      <c r="AE3105" s="152">
        <v>9.8640000000000008</v>
      </c>
      <c r="AF3105" s="152">
        <v>7.492</v>
      </c>
      <c r="AG3105" s="152">
        <v>8.33</v>
      </c>
      <c r="AH3105" s="152">
        <v>10.964</v>
      </c>
      <c r="AI3105" s="152">
        <v>10.275</v>
      </c>
      <c r="AJ3105" s="152">
        <v>7.9640000000000004</v>
      </c>
      <c r="AK3105" s="152">
        <v>8.5150000000000006</v>
      </c>
      <c r="AL3105" s="152" t="e">
        <f t="shared" si="534"/>
        <v>#N/A</v>
      </c>
      <c r="AM3105" s="152" t="e">
        <f t="shared" si="535"/>
        <v>#N/A</v>
      </c>
      <c r="AN3105" s="152" t="e">
        <f>NA()</f>
        <v>#N/A</v>
      </c>
      <c r="AO3105" s="152" t="e">
        <f>NA()</f>
        <v>#N/A</v>
      </c>
      <c r="AP3105" s="152">
        <f t="shared" si="543"/>
        <v>6.9436999999999989</v>
      </c>
      <c r="AQ3105" s="152"/>
      <c r="AR3105" s="152"/>
      <c r="AS3105" s="153">
        <f t="shared" si="557"/>
        <v>167</v>
      </c>
      <c r="AT3105" s="153">
        <f t="shared" si="554"/>
        <v>0</v>
      </c>
      <c r="AU3105" s="153">
        <f t="shared" si="555"/>
        <v>1</v>
      </c>
      <c r="AV3105" s="153">
        <f t="shared" si="556"/>
        <v>0</v>
      </c>
      <c r="BA3105">
        <f t="shared" si="558"/>
        <v>16</v>
      </c>
    </row>
    <row r="3106" spans="2:53" x14ac:dyDescent="0.25">
      <c r="B3106" s="155">
        <f t="shared" si="540"/>
        <v>45825.999305555553</v>
      </c>
      <c r="C3106" s="155">
        <f t="shared" si="528"/>
        <v>45825.999305555553</v>
      </c>
      <c r="D3106" s="152">
        <f t="shared" si="531"/>
        <v>7.6520000000000001</v>
      </c>
      <c r="E3106" s="152"/>
      <c r="F3106" s="152"/>
      <c r="G3106" s="152"/>
      <c r="H3106" s="152" t="e">
        <f t="shared" si="532"/>
        <v>#N/A</v>
      </c>
      <c r="I3106" s="152"/>
      <c r="J3106" s="152" t="e">
        <f t="shared" si="533"/>
        <v>#N/A</v>
      </c>
      <c r="K3106" s="152"/>
      <c r="L3106" s="152"/>
      <c r="M3106" s="152"/>
      <c r="N3106" s="152"/>
      <c r="O3106" s="152"/>
      <c r="P3106" s="152"/>
      <c r="Q3106" s="152"/>
      <c r="R3106" s="152"/>
      <c r="S3106" s="152"/>
      <c r="T3106" s="153" cm="1">
        <f t="array" ref="T3106">MATCH(1,(TDU_Info!$C$5:$C$111=$T$6)*(TDU_Info!$B$5:$B$111&lt;=$B3106),0)</f>
        <v>76</v>
      </c>
      <c r="U3106" s="152">
        <f>100*(INDEX(TDU_Info!$E$5:$E$111,$T3106)/T$11+INDEX(TDU_Info!$F$5:$F$111,$T3106))</f>
        <v>5.3363000000000005</v>
      </c>
      <c r="V3106" s="152">
        <v>11.025</v>
      </c>
      <c r="W3106" s="152">
        <v>10.031000000000001</v>
      </c>
      <c r="X3106" s="152">
        <v>7.6520000000000001</v>
      </c>
      <c r="Y3106" s="152">
        <v>8.33</v>
      </c>
      <c r="Z3106" s="152">
        <v>10.888999999999999</v>
      </c>
      <c r="AA3106" s="152">
        <v>10.439</v>
      </c>
      <c r="AB3106" s="152">
        <v>8.31</v>
      </c>
      <c r="AC3106" s="152">
        <v>8.5150000000000006</v>
      </c>
      <c r="AD3106" s="152">
        <v>11.084</v>
      </c>
      <c r="AE3106" s="152">
        <v>9.8780000000000001</v>
      </c>
      <c r="AF3106" s="152">
        <v>7.6520000000000001</v>
      </c>
      <c r="AG3106" s="152">
        <v>8.33</v>
      </c>
      <c r="AH3106" s="152">
        <v>10.958</v>
      </c>
      <c r="AI3106" s="152">
        <v>10.289</v>
      </c>
      <c r="AJ3106" s="152">
        <v>8.1649999999999991</v>
      </c>
      <c r="AK3106" s="152">
        <v>8.5150000000000006</v>
      </c>
      <c r="AL3106" s="152" t="e">
        <f t="shared" si="534"/>
        <v>#N/A</v>
      </c>
      <c r="AM3106" s="152" t="e">
        <f t="shared" si="535"/>
        <v>#N/A</v>
      </c>
      <c r="AN3106" s="152" t="e">
        <f>NA()</f>
        <v>#N/A</v>
      </c>
      <c r="AO3106" s="152" t="e">
        <f>NA()</f>
        <v>#N/A</v>
      </c>
      <c r="AP3106" s="152">
        <f t="shared" si="543"/>
        <v>6.9436999999999989</v>
      </c>
      <c r="AQ3106" s="152"/>
      <c r="AR3106" s="152"/>
      <c r="AS3106" s="153">
        <f t="shared" si="557"/>
        <v>168</v>
      </c>
      <c r="AT3106" s="153">
        <f t="shared" si="554"/>
        <v>0</v>
      </c>
      <c r="AU3106" s="153">
        <f t="shared" si="555"/>
        <v>1</v>
      </c>
      <c r="AV3106" s="153">
        <f t="shared" si="556"/>
        <v>0</v>
      </c>
      <c r="BA3106">
        <f t="shared" si="558"/>
        <v>17</v>
      </c>
    </row>
    <row r="3107" spans="2:53" x14ac:dyDescent="0.25">
      <c r="B3107" s="155">
        <f t="shared" si="540"/>
        <v>45826.999305555553</v>
      </c>
      <c r="C3107" s="155">
        <f t="shared" si="528"/>
        <v>45826.999305555553</v>
      </c>
      <c r="D3107" s="152">
        <f t="shared" si="531"/>
        <v>7.6520000000000001</v>
      </c>
      <c r="E3107" s="152"/>
      <c r="F3107" s="152"/>
      <c r="G3107" s="152"/>
      <c r="H3107" s="152" t="e">
        <f t="shared" si="532"/>
        <v>#N/A</v>
      </c>
      <c r="I3107" s="152"/>
      <c r="J3107" s="152" t="e">
        <f t="shared" si="533"/>
        <v>#N/A</v>
      </c>
      <c r="K3107" s="152"/>
      <c r="L3107" s="152"/>
      <c r="M3107" s="152"/>
      <c r="N3107" s="152"/>
      <c r="O3107" s="152"/>
      <c r="P3107" s="152"/>
      <c r="Q3107" s="152"/>
      <c r="R3107" s="152"/>
      <c r="S3107" s="152"/>
      <c r="T3107" s="153" cm="1">
        <f t="array" ref="T3107">MATCH(1,(TDU_Info!$C$5:$C$111=$T$6)*(TDU_Info!$B$5:$B$111&lt;=$B3107),0)</f>
        <v>76</v>
      </c>
      <c r="U3107" s="152">
        <f>100*(INDEX(TDU_Info!$E$5:$E$111,$T3107)/T$11+INDEX(TDU_Info!$F$5:$F$111,$T3107))</f>
        <v>5.3363000000000005</v>
      </c>
      <c r="V3107" s="152">
        <v>11.025</v>
      </c>
      <c r="W3107" s="152">
        <v>10.031000000000001</v>
      </c>
      <c r="X3107" s="152">
        <v>7.6520000000000001</v>
      </c>
      <c r="Y3107" s="152">
        <v>8.423</v>
      </c>
      <c r="Z3107" s="152">
        <v>10.888999999999999</v>
      </c>
      <c r="AA3107" s="152">
        <v>10.439</v>
      </c>
      <c r="AB3107" s="152">
        <v>8.3580000000000005</v>
      </c>
      <c r="AC3107" s="152">
        <v>8.5</v>
      </c>
      <c r="AD3107" s="152">
        <v>11.084</v>
      </c>
      <c r="AE3107" s="152">
        <v>9.8780000000000001</v>
      </c>
      <c r="AF3107" s="152">
        <v>7.6520000000000001</v>
      </c>
      <c r="AG3107" s="152">
        <v>8.5399999999999991</v>
      </c>
      <c r="AH3107" s="152">
        <v>10.958</v>
      </c>
      <c r="AI3107" s="152">
        <v>10.289</v>
      </c>
      <c r="AJ3107" s="152">
        <v>8.1649999999999991</v>
      </c>
      <c r="AK3107" s="152">
        <v>8.5</v>
      </c>
      <c r="AL3107" s="152" t="e">
        <f t="shared" si="534"/>
        <v>#N/A</v>
      </c>
      <c r="AM3107" s="152" t="e">
        <f t="shared" si="535"/>
        <v>#N/A</v>
      </c>
      <c r="AN3107" s="152" t="e">
        <f>NA()</f>
        <v>#N/A</v>
      </c>
      <c r="AO3107" s="152" t="e">
        <f>NA()</f>
        <v>#N/A</v>
      </c>
      <c r="AP3107" s="152">
        <f t="shared" si="543"/>
        <v>6.9436999999999989</v>
      </c>
      <c r="AQ3107" s="152"/>
      <c r="AR3107" s="152"/>
      <c r="AS3107" s="153">
        <f t="shared" si="557"/>
        <v>169</v>
      </c>
      <c r="AT3107" s="153">
        <f t="shared" si="554"/>
        <v>0</v>
      </c>
      <c r="AU3107" s="153">
        <f t="shared" si="555"/>
        <v>1</v>
      </c>
      <c r="AV3107" s="153">
        <f t="shared" si="556"/>
        <v>0</v>
      </c>
      <c r="BA3107">
        <f t="shared" si="558"/>
        <v>18</v>
      </c>
    </row>
    <row r="3108" spans="2:53" x14ac:dyDescent="0.25">
      <c r="B3108" s="155">
        <f t="shared" si="540"/>
        <v>45827.999305555553</v>
      </c>
      <c r="C3108" s="155">
        <f t="shared" si="528"/>
        <v>45827.999305555553</v>
      </c>
      <c r="D3108" s="152">
        <f t="shared" si="531"/>
        <v>7.6520000000000001</v>
      </c>
      <c r="E3108" s="152"/>
      <c r="F3108" s="152"/>
      <c r="G3108" s="152"/>
      <c r="H3108" s="152" t="e">
        <f t="shared" si="532"/>
        <v>#N/A</v>
      </c>
      <c r="I3108" s="152"/>
      <c r="J3108" s="152" t="e">
        <f t="shared" si="533"/>
        <v>#N/A</v>
      </c>
      <c r="K3108" s="152"/>
      <c r="L3108" s="152"/>
      <c r="M3108" s="152"/>
      <c r="N3108" s="152"/>
      <c r="O3108" s="152"/>
      <c r="P3108" s="152"/>
      <c r="Q3108" s="152"/>
      <c r="R3108" s="152"/>
      <c r="S3108" s="152"/>
      <c r="T3108" s="153" cm="1">
        <f t="array" ref="T3108">MATCH(1,(TDU_Info!$C$5:$C$111=$T$6)*(TDU_Info!$B$5:$B$111&lt;=$B3108),0)</f>
        <v>76</v>
      </c>
      <c r="U3108" s="152">
        <f>100*(INDEX(TDU_Info!$E$5:$E$111,$T3108)/T$11+INDEX(TDU_Info!$F$5:$F$111,$T3108))</f>
        <v>5.3363000000000005</v>
      </c>
      <c r="V3108" s="152">
        <v>11.025</v>
      </c>
      <c r="W3108" s="152">
        <v>10.031000000000001</v>
      </c>
      <c r="X3108" s="152">
        <v>7.6520000000000001</v>
      </c>
      <c r="Y3108" s="152">
        <v>8.423</v>
      </c>
      <c r="Z3108" s="152">
        <v>10.888999999999999</v>
      </c>
      <c r="AA3108" s="152">
        <v>10.439</v>
      </c>
      <c r="AB3108" s="152">
        <v>8.3580000000000005</v>
      </c>
      <c r="AC3108" s="152">
        <v>8.5990000000000002</v>
      </c>
      <c r="AD3108" s="152">
        <v>11.084</v>
      </c>
      <c r="AE3108" s="152">
        <v>9.8780000000000001</v>
      </c>
      <c r="AF3108" s="152">
        <v>7.6520000000000001</v>
      </c>
      <c r="AG3108" s="152">
        <v>8.6219999999999999</v>
      </c>
      <c r="AH3108" s="152">
        <v>10.958</v>
      </c>
      <c r="AI3108" s="152">
        <v>10.289</v>
      </c>
      <c r="AJ3108" s="152">
        <v>8.1649999999999991</v>
      </c>
      <c r="AK3108" s="152">
        <v>8.6999999999999993</v>
      </c>
      <c r="AL3108" s="152" t="e">
        <f t="shared" si="534"/>
        <v>#N/A</v>
      </c>
      <c r="AM3108" s="152" t="e">
        <f t="shared" si="535"/>
        <v>#N/A</v>
      </c>
      <c r="AN3108" s="152" t="e">
        <f>NA()</f>
        <v>#N/A</v>
      </c>
      <c r="AO3108" s="152" t="e">
        <f>NA()</f>
        <v>#N/A</v>
      </c>
      <c r="AP3108" s="152">
        <f t="shared" si="543"/>
        <v>6.9436999999999989</v>
      </c>
      <c r="AQ3108" s="152"/>
      <c r="AR3108" s="152"/>
      <c r="AS3108" s="153">
        <f t="shared" si="557"/>
        <v>170</v>
      </c>
      <c r="AT3108" s="153">
        <f t="shared" si="554"/>
        <v>0</v>
      </c>
      <c r="AU3108" s="153">
        <f t="shared" si="555"/>
        <v>1</v>
      </c>
      <c r="AV3108" s="153">
        <f t="shared" si="556"/>
        <v>0</v>
      </c>
      <c r="BA3108">
        <f t="shared" si="558"/>
        <v>19</v>
      </c>
    </row>
    <row r="3109" spans="2:53" x14ac:dyDescent="0.25">
      <c r="B3109" s="155">
        <f t="shared" si="540"/>
        <v>45828.999305555553</v>
      </c>
      <c r="C3109" s="155">
        <f t="shared" si="528"/>
        <v>45828.999305555553</v>
      </c>
      <c r="D3109" s="152">
        <f t="shared" si="531"/>
        <v>7.6520000000000001</v>
      </c>
      <c r="E3109" s="152"/>
      <c r="F3109" s="152"/>
      <c r="G3109" s="152"/>
      <c r="H3109" s="152" t="e">
        <f t="shared" si="532"/>
        <v>#N/A</v>
      </c>
      <c r="I3109" s="152"/>
      <c r="J3109" s="152" t="e">
        <f t="shared" si="533"/>
        <v>#N/A</v>
      </c>
      <c r="K3109" s="152"/>
      <c r="L3109" s="152"/>
      <c r="M3109" s="152"/>
      <c r="N3109" s="152"/>
      <c r="O3109" s="152"/>
      <c r="P3109" s="152"/>
      <c r="Q3109" s="152"/>
      <c r="R3109" s="152"/>
      <c r="S3109" s="152"/>
      <c r="T3109" s="153" cm="1">
        <f t="array" ref="T3109">MATCH(1,(TDU_Info!$C$5:$C$111=$T$6)*(TDU_Info!$B$5:$B$111&lt;=$B3109),0)</f>
        <v>76</v>
      </c>
      <c r="U3109" s="152">
        <f>100*(INDEX(TDU_Info!$E$5:$E$111,$T3109)/T$11+INDEX(TDU_Info!$F$5:$F$111,$T3109))</f>
        <v>5.3363000000000005</v>
      </c>
      <c r="V3109" s="152">
        <v>11.025</v>
      </c>
      <c r="W3109" s="152">
        <v>10.031000000000001</v>
      </c>
      <c r="X3109" s="152">
        <v>7.6520000000000001</v>
      </c>
      <c r="Y3109" s="152">
        <v>8.423</v>
      </c>
      <c r="Z3109" s="152">
        <v>10.888999999999999</v>
      </c>
      <c r="AA3109" s="152">
        <v>10.439</v>
      </c>
      <c r="AB3109" s="152">
        <v>8.3580000000000005</v>
      </c>
      <c r="AC3109" s="152">
        <v>8.5990000000000002</v>
      </c>
      <c r="AD3109" s="152">
        <v>11.084</v>
      </c>
      <c r="AE3109" s="152">
        <v>9.8780000000000001</v>
      </c>
      <c r="AF3109" s="152">
        <v>7.6520000000000001</v>
      </c>
      <c r="AG3109" s="152">
        <v>8.6219999999999999</v>
      </c>
      <c r="AH3109" s="152">
        <v>10.958</v>
      </c>
      <c r="AI3109" s="152">
        <v>10.289</v>
      </c>
      <c r="AJ3109" s="152">
        <v>8.1649999999999991</v>
      </c>
      <c r="AK3109" s="152">
        <v>8.6999999999999993</v>
      </c>
      <c r="AL3109" s="152" t="e">
        <f t="shared" si="534"/>
        <v>#N/A</v>
      </c>
      <c r="AM3109" s="152" t="e">
        <f t="shared" si="535"/>
        <v>#N/A</v>
      </c>
      <c r="AN3109" s="152" t="e">
        <f>NA()</f>
        <v>#N/A</v>
      </c>
      <c r="AO3109" s="152" t="e">
        <f>NA()</f>
        <v>#N/A</v>
      </c>
      <c r="AP3109" s="152">
        <f t="shared" si="543"/>
        <v>6.9436999999999989</v>
      </c>
      <c r="AQ3109" s="152"/>
      <c r="AR3109" s="152"/>
      <c r="AS3109" s="153">
        <f t="shared" si="557"/>
        <v>171</v>
      </c>
      <c r="AT3109" s="153">
        <f t="shared" si="554"/>
        <v>0</v>
      </c>
      <c r="AU3109" s="153">
        <f t="shared" si="555"/>
        <v>1</v>
      </c>
      <c r="AV3109" s="153">
        <f t="shared" si="556"/>
        <v>0</v>
      </c>
      <c r="BA3109">
        <f t="shared" si="558"/>
        <v>20</v>
      </c>
    </row>
    <row r="3110" spans="2:53" x14ac:dyDescent="0.25">
      <c r="B3110" s="155">
        <f t="shared" si="540"/>
        <v>45829.999305555553</v>
      </c>
      <c r="C3110" s="155">
        <f t="shared" si="528"/>
        <v>45829.999305555553</v>
      </c>
      <c r="D3110" s="152">
        <f t="shared" si="531"/>
        <v>7.6920000000000002</v>
      </c>
      <c r="E3110" s="152"/>
      <c r="F3110" s="152"/>
      <c r="G3110" s="152"/>
      <c r="H3110" s="152" t="e">
        <f t="shared" si="532"/>
        <v>#N/A</v>
      </c>
      <c r="I3110" s="152"/>
      <c r="J3110" s="152" t="e">
        <f t="shared" si="533"/>
        <v>#N/A</v>
      </c>
      <c r="K3110" s="152"/>
      <c r="L3110" s="152"/>
      <c r="M3110" s="152"/>
      <c r="N3110" s="152"/>
      <c r="O3110" s="152"/>
      <c r="P3110" s="152"/>
      <c r="Q3110" s="152"/>
      <c r="R3110" s="152"/>
      <c r="S3110" s="152"/>
      <c r="T3110" s="153" cm="1">
        <f t="array" ref="T3110">MATCH(1,(TDU_Info!$C$5:$C$111=$T$6)*(TDU_Info!$B$5:$B$111&lt;=$B3110),0)</f>
        <v>76</v>
      </c>
      <c r="U3110" s="152">
        <f>100*(INDEX(TDU_Info!$E$5:$E$111,$T3110)/T$11+INDEX(TDU_Info!$F$5:$F$111,$T3110))</f>
        <v>5.3363000000000005</v>
      </c>
      <c r="V3110" s="152">
        <v>11.025</v>
      </c>
      <c r="W3110" s="152">
        <v>10.553000000000001</v>
      </c>
      <c r="X3110" s="152">
        <v>7.7759999999999998</v>
      </c>
      <c r="Y3110" s="152">
        <v>8.423</v>
      </c>
      <c r="Z3110" s="152">
        <v>10.888999999999999</v>
      </c>
      <c r="AA3110" s="152">
        <v>11.228</v>
      </c>
      <c r="AB3110" s="152">
        <v>8.3580000000000005</v>
      </c>
      <c r="AC3110" s="152">
        <v>8.5990000000000002</v>
      </c>
      <c r="AD3110" s="152">
        <v>11.084</v>
      </c>
      <c r="AE3110" s="152">
        <v>10.4</v>
      </c>
      <c r="AF3110" s="152">
        <v>7.6920000000000002</v>
      </c>
      <c r="AG3110" s="152">
        <v>8.5960000000000001</v>
      </c>
      <c r="AH3110" s="152">
        <v>10.958</v>
      </c>
      <c r="AI3110" s="152">
        <v>11.077999999999999</v>
      </c>
      <c r="AJ3110" s="152">
        <v>8.1649999999999991</v>
      </c>
      <c r="AK3110" s="152">
        <v>8.6999999999999993</v>
      </c>
      <c r="AL3110" s="152" t="e">
        <f t="shared" si="534"/>
        <v>#N/A</v>
      </c>
      <c r="AM3110" s="152" t="e">
        <f t="shared" si="535"/>
        <v>#N/A</v>
      </c>
      <c r="AN3110" s="152" t="e">
        <f>NA()</f>
        <v>#N/A</v>
      </c>
      <c r="AO3110" s="152" t="e">
        <f>NA()</f>
        <v>#N/A</v>
      </c>
      <c r="AP3110" s="152">
        <f t="shared" si="543"/>
        <v>6.9436999999999989</v>
      </c>
      <c r="AQ3110" s="152"/>
      <c r="AR3110" s="152"/>
      <c r="AS3110" s="153">
        <f t="shared" si="557"/>
        <v>172</v>
      </c>
      <c r="AT3110" s="153">
        <f t="shared" si="554"/>
        <v>0</v>
      </c>
      <c r="AU3110" s="153">
        <f t="shared" si="555"/>
        <v>1</v>
      </c>
      <c r="AV3110" s="153">
        <f t="shared" si="556"/>
        <v>0</v>
      </c>
      <c r="BA3110">
        <f t="shared" si="558"/>
        <v>21</v>
      </c>
    </row>
    <row r="3111" spans="2:53" x14ac:dyDescent="0.25">
      <c r="B3111" s="155">
        <f t="shared" si="540"/>
        <v>45830.999305555553</v>
      </c>
      <c r="C3111" s="155">
        <f t="shared" si="528"/>
        <v>45830.999305555553</v>
      </c>
      <c r="D3111" s="152">
        <f t="shared" si="531"/>
        <v>7.6920000000000002</v>
      </c>
      <c r="E3111" s="152"/>
      <c r="F3111" s="152"/>
      <c r="G3111" s="152"/>
      <c r="H3111" s="152" t="e">
        <f t="shared" si="532"/>
        <v>#N/A</v>
      </c>
      <c r="I3111" s="152"/>
      <c r="J3111" s="152" t="e">
        <f t="shared" si="533"/>
        <v>#N/A</v>
      </c>
      <c r="K3111" s="152"/>
      <c r="L3111" s="152"/>
      <c r="M3111" s="152"/>
      <c r="N3111" s="152"/>
      <c r="O3111" s="152"/>
      <c r="P3111" s="152"/>
      <c r="Q3111" s="152"/>
      <c r="R3111" s="152"/>
      <c r="S3111" s="152"/>
      <c r="T3111" s="153" cm="1">
        <f t="array" ref="T3111">MATCH(1,(TDU_Info!$C$5:$C$111=$T$6)*(TDU_Info!$B$5:$B$111&lt;=$B3111),0)</f>
        <v>76</v>
      </c>
      <c r="U3111" s="152">
        <f>100*(INDEX(TDU_Info!$E$5:$E$111,$T3111)/T$11+INDEX(TDU_Info!$F$5:$F$111,$T3111))</f>
        <v>5.3363000000000005</v>
      </c>
      <c r="V3111" s="152">
        <v>11.025</v>
      </c>
      <c r="W3111" s="152">
        <v>10.553000000000001</v>
      </c>
      <c r="X3111" s="152">
        <v>7.7759999999999998</v>
      </c>
      <c r="Y3111" s="152">
        <v>8.423</v>
      </c>
      <c r="Z3111" s="152">
        <v>10.888999999999999</v>
      </c>
      <c r="AA3111" s="152">
        <v>11.228</v>
      </c>
      <c r="AB3111" s="152">
        <v>8.3580000000000005</v>
      </c>
      <c r="AC3111" s="152">
        <v>8.5990000000000002</v>
      </c>
      <c r="AD3111" s="152">
        <v>11.084</v>
      </c>
      <c r="AE3111" s="152">
        <v>10.4</v>
      </c>
      <c r="AF3111" s="152">
        <v>7.6920000000000002</v>
      </c>
      <c r="AG3111" s="152">
        <v>8.5960000000000001</v>
      </c>
      <c r="AH3111" s="152">
        <v>10.958</v>
      </c>
      <c r="AI3111" s="152">
        <v>11.077999999999999</v>
      </c>
      <c r="AJ3111" s="152">
        <v>8.1649999999999991</v>
      </c>
      <c r="AK3111" s="152">
        <v>8.6999999999999993</v>
      </c>
      <c r="AL3111" s="152" t="e">
        <f t="shared" si="534"/>
        <v>#N/A</v>
      </c>
      <c r="AM3111" s="152" t="e">
        <f t="shared" si="535"/>
        <v>#N/A</v>
      </c>
      <c r="AN3111" s="152" t="e">
        <f>NA()</f>
        <v>#N/A</v>
      </c>
      <c r="AO3111" s="152" t="e">
        <f>NA()</f>
        <v>#N/A</v>
      </c>
      <c r="AP3111" s="152">
        <f t="shared" si="543"/>
        <v>6.9436999999999989</v>
      </c>
      <c r="AQ3111" s="152"/>
      <c r="AR3111" s="152"/>
      <c r="AS3111" s="153">
        <f t="shared" si="557"/>
        <v>173</v>
      </c>
      <c r="AT3111" s="153">
        <f t="shared" si="554"/>
        <v>0</v>
      </c>
      <c r="AU3111" s="153">
        <f t="shared" si="555"/>
        <v>1</v>
      </c>
      <c r="AV3111" s="153">
        <f t="shared" si="556"/>
        <v>0</v>
      </c>
      <c r="BA3111">
        <f t="shared" si="558"/>
        <v>22</v>
      </c>
    </row>
    <row r="3112" spans="2:53" x14ac:dyDescent="0.25">
      <c r="B3112" s="155">
        <f t="shared" si="540"/>
        <v>45831.999305555553</v>
      </c>
      <c r="C3112" s="155">
        <f t="shared" si="528"/>
        <v>45831.999305555553</v>
      </c>
      <c r="D3112" s="152">
        <f t="shared" si="531"/>
        <v>7.6920000000000002</v>
      </c>
      <c r="E3112" s="152"/>
      <c r="F3112" s="152"/>
      <c r="G3112" s="152"/>
      <c r="H3112" s="152" t="e">
        <f t="shared" si="532"/>
        <v>#N/A</v>
      </c>
      <c r="I3112" s="152"/>
      <c r="J3112" s="152" t="e">
        <f t="shared" si="533"/>
        <v>#N/A</v>
      </c>
      <c r="K3112" s="152"/>
      <c r="L3112" s="152"/>
      <c r="M3112" s="152"/>
      <c r="N3112" s="152"/>
      <c r="O3112" s="152"/>
      <c r="P3112" s="152"/>
      <c r="Q3112" s="152"/>
      <c r="R3112" s="152"/>
      <c r="S3112" s="152"/>
      <c r="T3112" s="153" cm="1">
        <f t="array" ref="T3112">MATCH(1,(TDU_Info!$C$5:$C$111=$T$6)*(TDU_Info!$B$5:$B$111&lt;=$B3112),0)</f>
        <v>76</v>
      </c>
      <c r="U3112" s="152">
        <f>100*(INDEX(TDU_Info!$E$5:$E$111,$T3112)/T$11+INDEX(TDU_Info!$F$5:$F$111,$T3112))</f>
        <v>5.3363000000000005</v>
      </c>
      <c r="V3112" s="152">
        <v>11.025</v>
      </c>
      <c r="W3112" s="152">
        <v>10.553000000000001</v>
      </c>
      <c r="X3112" s="152">
        <v>7.883</v>
      </c>
      <c r="Y3112" s="152">
        <v>8.423</v>
      </c>
      <c r="Z3112" s="152">
        <v>10.888999999999999</v>
      </c>
      <c r="AA3112" s="152">
        <v>11.228</v>
      </c>
      <c r="AB3112" s="152">
        <v>8.3580000000000005</v>
      </c>
      <c r="AC3112" s="152">
        <v>8.5990000000000002</v>
      </c>
      <c r="AD3112" s="152">
        <v>11.084</v>
      </c>
      <c r="AE3112" s="152">
        <v>10.4</v>
      </c>
      <c r="AF3112" s="152">
        <v>7.6920000000000002</v>
      </c>
      <c r="AG3112" s="152">
        <v>8.57</v>
      </c>
      <c r="AH3112" s="152">
        <v>10.958</v>
      </c>
      <c r="AI3112" s="152">
        <v>11.077999999999999</v>
      </c>
      <c r="AJ3112" s="152">
        <v>8.1649999999999991</v>
      </c>
      <c r="AK3112" s="152">
        <v>8.6999999999999993</v>
      </c>
      <c r="AL3112" s="152" t="e">
        <f t="shared" si="534"/>
        <v>#N/A</v>
      </c>
      <c r="AM3112" s="152" t="e">
        <f t="shared" si="535"/>
        <v>#N/A</v>
      </c>
      <c r="AN3112" s="152" t="e">
        <f>NA()</f>
        <v>#N/A</v>
      </c>
      <c r="AO3112" s="152" t="e">
        <f>NA()</f>
        <v>#N/A</v>
      </c>
      <c r="AP3112" s="152">
        <f t="shared" si="543"/>
        <v>6.9436999999999989</v>
      </c>
      <c r="AQ3112" s="152"/>
      <c r="AR3112" s="152"/>
      <c r="AS3112" s="153">
        <f t="shared" si="557"/>
        <v>174</v>
      </c>
      <c r="AT3112" s="153">
        <f t="shared" si="554"/>
        <v>0</v>
      </c>
      <c r="AU3112" s="153">
        <f t="shared" si="555"/>
        <v>1</v>
      </c>
      <c r="AV3112" s="153">
        <f t="shared" si="556"/>
        <v>0</v>
      </c>
      <c r="BA3112">
        <f t="shared" si="558"/>
        <v>23</v>
      </c>
    </row>
    <row r="3113" spans="2:53" x14ac:dyDescent="0.25">
      <c r="B3113" s="155">
        <f t="shared" si="540"/>
        <v>45832.999305555553</v>
      </c>
      <c r="C3113" s="155">
        <f t="shared" si="528"/>
        <v>45832.999305555553</v>
      </c>
      <c r="D3113" s="152">
        <f t="shared" si="531"/>
        <v>7.6920000000000002</v>
      </c>
      <c r="E3113" s="152"/>
      <c r="F3113" s="152"/>
      <c r="G3113" s="152"/>
      <c r="H3113" s="152" t="e">
        <f t="shared" si="532"/>
        <v>#N/A</v>
      </c>
      <c r="I3113" s="152"/>
      <c r="J3113" s="152" t="e">
        <f t="shared" si="533"/>
        <v>#N/A</v>
      </c>
      <c r="K3113" s="152"/>
      <c r="L3113" s="152"/>
      <c r="M3113" s="152"/>
      <c r="N3113" s="152"/>
      <c r="O3113" s="152"/>
      <c r="P3113" s="152"/>
      <c r="Q3113" s="152"/>
      <c r="R3113" s="152"/>
      <c r="S3113" s="152"/>
      <c r="T3113" s="153" cm="1">
        <f t="array" ref="T3113">MATCH(1,(TDU_Info!$C$5:$C$111=$T$6)*(TDU_Info!$B$5:$B$111&lt;=$B3113),0)</f>
        <v>76</v>
      </c>
      <c r="U3113" s="152">
        <f>100*(INDEX(TDU_Info!$E$5:$E$111,$T3113)/T$11+INDEX(TDU_Info!$F$5:$F$111,$T3113))</f>
        <v>5.3363000000000005</v>
      </c>
      <c r="V3113" s="152">
        <v>11.025</v>
      </c>
      <c r="W3113" s="152">
        <v>10.553000000000001</v>
      </c>
      <c r="X3113" s="152">
        <v>7.883</v>
      </c>
      <c r="Y3113" s="152">
        <v>8.423</v>
      </c>
      <c r="Z3113" s="152">
        <v>10.888999999999999</v>
      </c>
      <c r="AA3113" s="152">
        <v>11.228</v>
      </c>
      <c r="AB3113" s="152">
        <v>8.3580000000000005</v>
      </c>
      <c r="AC3113" s="152">
        <v>8.5990000000000002</v>
      </c>
      <c r="AD3113" s="152">
        <v>11.084</v>
      </c>
      <c r="AE3113" s="152">
        <v>10.4</v>
      </c>
      <c r="AF3113" s="152">
        <v>7.6920000000000002</v>
      </c>
      <c r="AG3113" s="152">
        <v>8.57</v>
      </c>
      <c r="AH3113" s="152">
        <v>10.958</v>
      </c>
      <c r="AI3113" s="152">
        <v>11.077999999999999</v>
      </c>
      <c r="AJ3113" s="152">
        <v>8.1649999999999991</v>
      </c>
      <c r="AK3113" s="152">
        <v>8.6999999999999993</v>
      </c>
      <c r="AL3113" s="152" t="e">
        <f t="shared" si="534"/>
        <v>#N/A</v>
      </c>
      <c r="AM3113" s="152" t="e">
        <f t="shared" si="535"/>
        <v>#N/A</v>
      </c>
      <c r="AN3113" s="152" t="e">
        <f>NA()</f>
        <v>#N/A</v>
      </c>
      <c r="AO3113" s="152" t="e">
        <f>NA()</f>
        <v>#N/A</v>
      </c>
      <c r="AP3113" s="152">
        <f t="shared" si="543"/>
        <v>6.9436999999999989</v>
      </c>
      <c r="AQ3113" s="152"/>
      <c r="AR3113" s="152"/>
      <c r="AS3113" s="153">
        <f t="shared" si="557"/>
        <v>175</v>
      </c>
      <c r="AT3113" s="153">
        <f t="shared" si="554"/>
        <v>0</v>
      </c>
      <c r="AU3113" s="153">
        <f t="shared" si="555"/>
        <v>1</v>
      </c>
      <c r="AV3113" s="153">
        <f t="shared" si="556"/>
        <v>0</v>
      </c>
      <c r="BA3113">
        <f t="shared" si="558"/>
        <v>24</v>
      </c>
    </row>
    <row r="3114" spans="2:53" x14ac:dyDescent="0.25">
      <c r="B3114" s="155">
        <f t="shared" si="540"/>
        <v>45833.999305555553</v>
      </c>
      <c r="C3114" s="155">
        <f t="shared" si="528"/>
        <v>45833.999305555553</v>
      </c>
      <c r="D3114" s="152">
        <f t="shared" si="531"/>
        <v>7.7919999999999998</v>
      </c>
      <c r="E3114" s="152"/>
      <c r="F3114" s="152"/>
      <c r="G3114" s="152"/>
      <c r="H3114" s="152" t="e">
        <f t="shared" si="532"/>
        <v>#N/A</v>
      </c>
      <c r="I3114" s="152"/>
      <c r="J3114" s="152" t="e">
        <f t="shared" si="533"/>
        <v>#N/A</v>
      </c>
      <c r="K3114" s="152"/>
      <c r="L3114" s="152"/>
      <c r="M3114" s="152"/>
      <c r="N3114" s="152"/>
      <c r="O3114" s="152"/>
      <c r="P3114" s="152"/>
      <c r="Q3114" s="152"/>
      <c r="R3114" s="152"/>
      <c r="S3114" s="152"/>
      <c r="T3114" s="153" cm="1">
        <f t="array" ref="T3114">MATCH(1,(TDU_Info!$C$5:$C$111=$T$6)*(TDU_Info!$B$5:$B$111&lt;=$B3114),0)</f>
        <v>76</v>
      </c>
      <c r="U3114" s="152">
        <f>100*(INDEX(TDU_Info!$E$5:$E$111,$T3114)/T$11+INDEX(TDU_Info!$F$5:$F$111,$T3114))</f>
        <v>5.3363000000000005</v>
      </c>
      <c r="V3114" s="152">
        <v>13.839</v>
      </c>
      <c r="W3114" s="152">
        <v>11.452999999999999</v>
      </c>
      <c r="X3114" s="152">
        <v>7.883</v>
      </c>
      <c r="Y3114" s="152">
        <v>8.423</v>
      </c>
      <c r="Z3114" s="152">
        <v>14.403</v>
      </c>
      <c r="AA3114" s="152">
        <v>12.164999999999999</v>
      </c>
      <c r="AB3114" s="152">
        <v>8.391</v>
      </c>
      <c r="AC3114" s="152">
        <v>8.5990000000000002</v>
      </c>
      <c r="AD3114" s="152">
        <v>13.797000000000001</v>
      </c>
      <c r="AE3114" s="152">
        <v>11.3</v>
      </c>
      <c r="AF3114" s="152">
        <v>7.7919999999999998</v>
      </c>
      <c r="AG3114" s="152">
        <v>8.66</v>
      </c>
      <c r="AH3114" s="152">
        <v>14.472</v>
      </c>
      <c r="AI3114" s="152">
        <v>12.015000000000001</v>
      </c>
      <c r="AJ3114" s="152">
        <v>8.2479999999999993</v>
      </c>
      <c r="AK3114" s="152">
        <v>8.8490000000000002</v>
      </c>
      <c r="AL3114" s="152" t="e">
        <f t="shared" si="534"/>
        <v>#N/A</v>
      </c>
      <c r="AM3114" s="152" t="e">
        <f t="shared" si="535"/>
        <v>#N/A</v>
      </c>
      <c r="AN3114" s="152" t="e">
        <f>NA()</f>
        <v>#N/A</v>
      </c>
      <c r="AO3114" s="152" t="e">
        <f>NA()</f>
        <v>#N/A</v>
      </c>
      <c r="AP3114" s="152">
        <f t="shared" si="543"/>
        <v>6.9436999999999989</v>
      </c>
      <c r="AQ3114" s="152"/>
      <c r="AR3114" s="152"/>
      <c r="AS3114" s="153">
        <f t="shared" si="557"/>
        <v>176</v>
      </c>
      <c r="AT3114" s="153">
        <f t="shared" si="554"/>
        <v>0</v>
      </c>
      <c r="AU3114" s="153">
        <f t="shared" si="555"/>
        <v>1</v>
      </c>
      <c r="AV3114" s="153">
        <f t="shared" si="556"/>
        <v>0</v>
      </c>
      <c r="BA3114">
        <f t="shared" si="558"/>
        <v>25</v>
      </c>
    </row>
    <row r="3115" spans="2:53" x14ac:dyDescent="0.25">
      <c r="B3115" s="155">
        <f t="shared" si="540"/>
        <v>45834.999305555553</v>
      </c>
      <c r="C3115" s="155">
        <f t="shared" si="528"/>
        <v>45834.999305555553</v>
      </c>
      <c r="D3115" s="152">
        <f t="shared" si="531"/>
        <v>7.7919999999999998</v>
      </c>
      <c r="E3115" s="152"/>
      <c r="F3115" s="152"/>
      <c r="G3115" s="152"/>
      <c r="H3115" s="152" t="e">
        <f t="shared" si="532"/>
        <v>#N/A</v>
      </c>
      <c r="I3115" s="152"/>
      <c r="J3115" s="152" t="e">
        <f t="shared" si="533"/>
        <v>#N/A</v>
      </c>
      <c r="K3115" s="152"/>
      <c r="L3115" s="152"/>
      <c r="M3115" s="152"/>
      <c r="N3115" s="152"/>
      <c r="O3115" s="152"/>
      <c r="P3115" s="152"/>
      <c r="Q3115" s="152"/>
      <c r="R3115" s="152"/>
      <c r="S3115" s="152"/>
      <c r="T3115" s="153" cm="1">
        <f t="array" ref="T3115">MATCH(1,(TDU_Info!$C$5:$C$111=$T$6)*(TDU_Info!$B$5:$B$111&lt;=$B3115),0)</f>
        <v>76</v>
      </c>
      <c r="U3115" s="152">
        <f>100*(INDEX(TDU_Info!$E$5:$E$111,$T3115)/T$11+INDEX(TDU_Info!$F$5:$F$111,$T3115))</f>
        <v>5.3363000000000005</v>
      </c>
      <c r="V3115" s="152">
        <v>13.839</v>
      </c>
      <c r="W3115" s="152">
        <v>11.452999999999999</v>
      </c>
      <c r="X3115" s="152">
        <v>7.9850000000000003</v>
      </c>
      <c r="Y3115" s="152">
        <v>8.66</v>
      </c>
      <c r="Z3115" s="152">
        <v>14.403</v>
      </c>
      <c r="AA3115" s="152">
        <v>12.164999999999999</v>
      </c>
      <c r="AB3115" s="152">
        <v>8.4570000000000007</v>
      </c>
      <c r="AC3115" s="152">
        <v>8.83</v>
      </c>
      <c r="AD3115" s="152">
        <v>13.797000000000001</v>
      </c>
      <c r="AE3115" s="152">
        <v>11.3</v>
      </c>
      <c r="AF3115" s="152">
        <v>7.7919999999999998</v>
      </c>
      <c r="AG3115" s="152">
        <v>8.66</v>
      </c>
      <c r="AH3115" s="152">
        <v>14.472</v>
      </c>
      <c r="AI3115" s="152">
        <v>12.015000000000001</v>
      </c>
      <c r="AJ3115" s="152">
        <v>8.2479999999999993</v>
      </c>
      <c r="AK3115" s="152">
        <v>8.83</v>
      </c>
      <c r="AL3115" s="152" t="e">
        <f t="shared" si="534"/>
        <v>#N/A</v>
      </c>
      <c r="AM3115" s="152" t="e">
        <f t="shared" si="535"/>
        <v>#N/A</v>
      </c>
      <c r="AN3115" s="152" t="e">
        <f>NA()</f>
        <v>#N/A</v>
      </c>
      <c r="AO3115" s="152" t="e">
        <f>NA()</f>
        <v>#N/A</v>
      </c>
      <c r="AP3115" s="152">
        <f t="shared" si="543"/>
        <v>6.9436999999999989</v>
      </c>
      <c r="AQ3115" s="152"/>
      <c r="AR3115" s="152"/>
      <c r="AS3115" s="153">
        <f t="shared" si="557"/>
        <v>177</v>
      </c>
      <c r="AT3115" s="153">
        <f t="shared" si="554"/>
        <v>0</v>
      </c>
      <c r="AU3115" s="153">
        <f t="shared" si="555"/>
        <v>1</v>
      </c>
      <c r="AV3115" s="153">
        <f t="shared" si="556"/>
        <v>0</v>
      </c>
      <c r="BA3115">
        <f t="shared" si="558"/>
        <v>26</v>
      </c>
    </row>
    <row r="3116" spans="2:53" x14ac:dyDescent="0.25">
      <c r="B3116" s="155">
        <f t="shared" si="540"/>
        <v>45835.999305555553</v>
      </c>
      <c r="C3116" s="155">
        <f t="shared" si="528"/>
        <v>45835.999305555553</v>
      </c>
      <c r="D3116" s="152">
        <f t="shared" si="531"/>
        <v>7.8920000000000003</v>
      </c>
      <c r="E3116" s="152"/>
      <c r="F3116" s="152"/>
      <c r="G3116" s="152"/>
      <c r="H3116" s="152" t="e">
        <f t="shared" si="532"/>
        <v>#N/A</v>
      </c>
      <c r="I3116" s="152"/>
      <c r="J3116" s="152" t="e">
        <f t="shared" si="533"/>
        <v>#N/A</v>
      </c>
      <c r="K3116" s="152"/>
      <c r="L3116" s="152"/>
      <c r="M3116" s="152"/>
      <c r="N3116" s="152"/>
      <c r="O3116" s="152"/>
      <c r="P3116" s="152"/>
      <c r="Q3116" s="152"/>
      <c r="R3116" s="152"/>
      <c r="S3116" s="152"/>
      <c r="T3116" s="153" cm="1">
        <f t="array" ref="T3116">MATCH(1,(TDU_Info!$C$5:$C$111=$T$6)*(TDU_Info!$B$5:$B$111&lt;=$B3116),0)</f>
        <v>76</v>
      </c>
      <c r="U3116" s="152">
        <f>100*(INDEX(TDU_Info!$E$5:$E$111,$T3116)/T$11+INDEX(TDU_Info!$F$5:$F$111,$T3116))</f>
        <v>5.3363000000000005</v>
      </c>
      <c r="V3116" s="152">
        <v>13.839</v>
      </c>
      <c r="W3116" s="152">
        <v>11.452999999999999</v>
      </c>
      <c r="X3116" s="152">
        <v>8.0850000000000009</v>
      </c>
      <c r="Y3116" s="152">
        <v>8.66</v>
      </c>
      <c r="Z3116" s="152">
        <v>14.403</v>
      </c>
      <c r="AA3116" s="152">
        <v>12.164999999999999</v>
      </c>
      <c r="AB3116" s="152">
        <v>8.5850000000000009</v>
      </c>
      <c r="AC3116" s="152">
        <v>8.8149999999999995</v>
      </c>
      <c r="AD3116" s="152">
        <v>13.797000000000001</v>
      </c>
      <c r="AE3116" s="152">
        <v>11.3</v>
      </c>
      <c r="AF3116" s="152">
        <v>7.8920000000000003</v>
      </c>
      <c r="AG3116" s="152">
        <v>8.66</v>
      </c>
      <c r="AH3116" s="152">
        <v>14.472</v>
      </c>
      <c r="AI3116" s="152">
        <v>12.015000000000001</v>
      </c>
      <c r="AJ3116" s="152">
        <v>8.3919999999999995</v>
      </c>
      <c r="AK3116" s="152">
        <v>8.8149999999999995</v>
      </c>
      <c r="AL3116" s="152" t="e">
        <f t="shared" si="534"/>
        <v>#N/A</v>
      </c>
      <c r="AM3116" s="152" t="e">
        <f t="shared" si="535"/>
        <v>#N/A</v>
      </c>
      <c r="AN3116" s="152" t="e">
        <f>NA()</f>
        <v>#N/A</v>
      </c>
      <c r="AO3116" s="152" t="e">
        <f>NA()</f>
        <v>#N/A</v>
      </c>
      <c r="AP3116" s="152">
        <f t="shared" si="543"/>
        <v>6.9436999999999989</v>
      </c>
      <c r="AQ3116" s="152"/>
      <c r="AR3116" s="152"/>
      <c r="AS3116" s="153">
        <f t="shared" si="557"/>
        <v>178</v>
      </c>
      <c r="AT3116" s="153">
        <f t="shared" si="554"/>
        <v>0</v>
      </c>
      <c r="AU3116" s="153">
        <f t="shared" si="555"/>
        <v>1</v>
      </c>
      <c r="AV3116" s="153">
        <f t="shared" si="556"/>
        <v>0</v>
      </c>
      <c r="BA3116">
        <f t="shared" si="558"/>
        <v>27</v>
      </c>
    </row>
    <row r="3117" spans="2:53" x14ac:dyDescent="0.25">
      <c r="B3117" s="155">
        <f t="shared" si="540"/>
        <v>45836.999305555553</v>
      </c>
      <c r="C3117" s="155">
        <f t="shared" si="528"/>
        <v>45836.999305555553</v>
      </c>
      <c r="D3117" s="152">
        <f t="shared" si="531"/>
        <v>7.8920000000000003</v>
      </c>
      <c r="E3117" s="152"/>
      <c r="F3117" s="152"/>
      <c r="G3117" s="152"/>
      <c r="H3117" s="152" t="e">
        <f t="shared" si="532"/>
        <v>#N/A</v>
      </c>
      <c r="I3117" s="152"/>
      <c r="J3117" s="152" t="e">
        <f t="shared" si="533"/>
        <v>#N/A</v>
      </c>
      <c r="K3117" s="152"/>
      <c r="L3117" s="152"/>
      <c r="M3117" s="152"/>
      <c r="N3117" s="152"/>
      <c r="O3117" s="152"/>
      <c r="P3117" s="152"/>
      <c r="Q3117" s="152"/>
      <c r="R3117" s="152"/>
      <c r="S3117" s="152"/>
      <c r="T3117" s="153" cm="1">
        <f t="array" ref="T3117">MATCH(1,(TDU_Info!$C$5:$C$111=$T$6)*(TDU_Info!$B$5:$B$111&lt;=$B3117),0)</f>
        <v>76</v>
      </c>
      <c r="U3117" s="152">
        <f>100*(INDEX(TDU_Info!$E$5:$E$111,$T3117)/T$11+INDEX(TDU_Info!$F$5:$F$111,$T3117))</f>
        <v>5.3363000000000005</v>
      </c>
      <c r="V3117" s="152">
        <v>13.839</v>
      </c>
      <c r="W3117" s="152">
        <v>11.452999999999999</v>
      </c>
      <c r="X3117" s="152">
        <v>8.0850000000000009</v>
      </c>
      <c r="Y3117" s="152">
        <v>8.66</v>
      </c>
      <c r="Z3117" s="152">
        <v>14.403</v>
      </c>
      <c r="AA3117" s="152">
        <v>12.164999999999999</v>
      </c>
      <c r="AB3117" s="152">
        <v>8.5850000000000009</v>
      </c>
      <c r="AC3117" s="152">
        <v>8.8149999999999995</v>
      </c>
      <c r="AD3117" s="152">
        <v>13.797000000000001</v>
      </c>
      <c r="AE3117" s="152">
        <v>11.3</v>
      </c>
      <c r="AF3117" s="152">
        <v>7.8920000000000003</v>
      </c>
      <c r="AG3117" s="152">
        <v>8.66</v>
      </c>
      <c r="AH3117" s="152">
        <v>14.472</v>
      </c>
      <c r="AI3117" s="152">
        <v>12.015000000000001</v>
      </c>
      <c r="AJ3117" s="152">
        <v>8.3919999999999995</v>
      </c>
      <c r="AK3117" s="152">
        <v>8.8149999999999995</v>
      </c>
      <c r="AL3117" s="152" t="e">
        <f t="shared" si="534"/>
        <v>#N/A</v>
      </c>
      <c r="AM3117" s="152" t="e">
        <f t="shared" si="535"/>
        <v>#N/A</v>
      </c>
      <c r="AN3117" s="152" t="e">
        <f>NA()</f>
        <v>#N/A</v>
      </c>
      <c r="AO3117" s="152" t="e">
        <f>NA()</f>
        <v>#N/A</v>
      </c>
      <c r="AP3117" s="152">
        <f t="shared" si="543"/>
        <v>6.9436999999999989</v>
      </c>
      <c r="AQ3117" s="152"/>
      <c r="AR3117" s="152"/>
      <c r="AS3117" s="153">
        <f t="shared" si="557"/>
        <v>179</v>
      </c>
      <c r="AT3117" s="153">
        <f t="shared" si="554"/>
        <v>0</v>
      </c>
      <c r="AU3117" s="153">
        <f t="shared" si="555"/>
        <v>1</v>
      </c>
      <c r="AV3117" s="153">
        <f t="shared" si="556"/>
        <v>0</v>
      </c>
      <c r="BA3117">
        <f t="shared" si="558"/>
        <v>28</v>
      </c>
    </row>
    <row r="3118" spans="2:53" x14ac:dyDescent="0.25">
      <c r="B3118" s="155">
        <f t="shared" si="540"/>
        <v>45837.999305555553</v>
      </c>
      <c r="C3118" s="155">
        <f t="shared" si="528"/>
        <v>45837.999305555553</v>
      </c>
      <c r="D3118" s="152">
        <f t="shared" si="531"/>
        <v>7.8920000000000003</v>
      </c>
      <c r="E3118" s="152"/>
      <c r="F3118" s="152"/>
      <c r="G3118" s="152"/>
      <c r="H3118" s="152" t="e">
        <f t="shared" si="532"/>
        <v>#N/A</v>
      </c>
      <c r="I3118" s="152"/>
      <c r="J3118" s="152" t="e">
        <f t="shared" si="533"/>
        <v>#N/A</v>
      </c>
      <c r="K3118" s="152"/>
      <c r="L3118" s="152"/>
      <c r="M3118" s="152"/>
      <c r="N3118" s="152"/>
      <c r="O3118" s="152"/>
      <c r="P3118" s="152"/>
      <c r="Q3118" s="152"/>
      <c r="R3118" s="152"/>
      <c r="S3118" s="152"/>
      <c r="T3118" s="153" cm="1">
        <f t="array" ref="T3118">MATCH(1,(TDU_Info!$C$5:$C$111=$T$6)*(TDU_Info!$B$5:$B$111&lt;=$B3118),0)</f>
        <v>76</v>
      </c>
      <c r="U3118" s="152">
        <f>100*(INDEX(TDU_Info!$E$5:$E$111,$T3118)/T$11+INDEX(TDU_Info!$F$5:$F$111,$T3118))</f>
        <v>5.3363000000000005</v>
      </c>
      <c r="V3118" s="152">
        <v>13.839</v>
      </c>
      <c r="W3118" s="152">
        <v>11.452999999999999</v>
      </c>
      <c r="X3118" s="152">
        <v>8.0850000000000009</v>
      </c>
      <c r="Y3118" s="152">
        <v>8.66</v>
      </c>
      <c r="Z3118" s="152">
        <v>14.403</v>
      </c>
      <c r="AA3118" s="152">
        <v>12.164999999999999</v>
      </c>
      <c r="AB3118" s="152">
        <v>8.5850000000000009</v>
      </c>
      <c r="AC3118" s="152">
        <v>8.8149999999999995</v>
      </c>
      <c r="AD3118" s="152">
        <v>13.797000000000001</v>
      </c>
      <c r="AE3118" s="152">
        <v>11.3</v>
      </c>
      <c r="AF3118" s="152">
        <v>7.8920000000000003</v>
      </c>
      <c r="AG3118" s="152">
        <v>8.66</v>
      </c>
      <c r="AH3118" s="152">
        <v>14.472</v>
      </c>
      <c r="AI3118" s="152">
        <v>12.015000000000001</v>
      </c>
      <c r="AJ3118" s="152">
        <v>8.3919999999999995</v>
      </c>
      <c r="AK3118" s="152">
        <v>8.8149999999999995</v>
      </c>
      <c r="AL3118" s="152" t="e">
        <f t="shared" si="534"/>
        <v>#N/A</v>
      </c>
      <c r="AM3118" s="152" t="e">
        <f t="shared" si="535"/>
        <v>#N/A</v>
      </c>
      <c r="AN3118" s="152" t="e">
        <f>NA()</f>
        <v>#N/A</v>
      </c>
      <c r="AO3118" s="152" t="e">
        <f>NA()</f>
        <v>#N/A</v>
      </c>
      <c r="AP3118" s="152">
        <f t="shared" si="543"/>
        <v>6.9436999999999989</v>
      </c>
      <c r="AQ3118" s="152"/>
      <c r="AR3118" s="152"/>
      <c r="AS3118" s="153">
        <f t="shared" si="557"/>
        <v>180</v>
      </c>
      <c r="AT3118" s="153">
        <f t="shared" si="554"/>
        <v>0</v>
      </c>
      <c r="AU3118" s="153">
        <f t="shared" si="555"/>
        <v>1</v>
      </c>
      <c r="AV3118" s="153">
        <f t="shared" si="556"/>
        <v>0</v>
      </c>
      <c r="BA3118">
        <f t="shared" si="558"/>
        <v>29</v>
      </c>
    </row>
    <row r="3119" spans="2:53" x14ac:dyDescent="0.25">
      <c r="B3119" s="155">
        <f t="shared" si="540"/>
        <v>45838.999305555553</v>
      </c>
      <c r="C3119" s="155">
        <f t="shared" si="528"/>
        <v>45838.999305555553</v>
      </c>
      <c r="D3119" s="152">
        <f t="shared" si="531"/>
        <v>7.8920000000000003</v>
      </c>
      <c r="E3119" s="152"/>
      <c r="F3119" s="152"/>
      <c r="G3119" s="152"/>
      <c r="H3119" s="152" t="e">
        <f t="shared" si="532"/>
        <v>#N/A</v>
      </c>
      <c r="I3119" s="152"/>
      <c r="J3119" s="152" t="e">
        <f t="shared" si="533"/>
        <v>#N/A</v>
      </c>
      <c r="K3119" s="152"/>
      <c r="L3119" s="152"/>
      <c r="M3119" s="152"/>
      <c r="N3119" s="152"/>
      <c r="O3119" s="152"/>
      <c r="P3119" s="152"/>
      <c r="Q3119" s="152"/>
      <c r="R3119" s="152"/>
      <c r="S3119" s="152"/>
      <c r="T3119" s="153" cm="1">
        <f t="array" ref="T3119">MATCH(1,(TDU_Info!$C$5:$C$111=$T$6)*(TDU_Info!$B$5:$B$111&lt;=$B3119),0)</f>
        <v>76</v>
      </c>
      <c r="U3119" s="152">
        <f>100*(INDEX(TDU_Info!$E$5:$E$111,$T3119)/T$11+INDEX(TDU_Info!$F$5:$F$111,$T3119))</f>
        <v>5.3363000000000005</v>
      </c>
      <c r="V3119" s="152">
        <v>13.063000000000001</v>
      </c>
      <c r="W3119" s="152">
        <v>10.863</v>
      </c>
      <c r="X3119" s="152">
        <v>8.0850000000000009</v>
      </c>
      <c r="Y3119" s="152">
        <v>8.7520000000000007</v>
      </c>
      <c r="Z3119" s="152">
        <v>13.586</v>
      </c>
      <c r="AA3119" s="152">
        <v>11.407999999999999</v>
      </c>
      <c r="AB3119" s="152">
        <v>8.5850000000000009</v>
      </c>
      <c r="AC3119" s="152">
        <v>8.7899999999999991</v>
      </c>
      <c r="AD3119" s="152">
        <v>12.978</v>
      </c>
      <c r="AE3119" s="152">
        <v>10.71</v>
      </c>
      <c r="AF3119" s="152">
        <v>7.8920000000000003</v>
      </c>
      <c r="AG3119" s="152">
        <v>8.7520000000000007</v>
      </c>
      <c r="AH3119" s="152">
        <v>13.510999999999999</v>
      </c>
      <c r="AI3119" s="152">
        <v>11.257999999999999</v>
      </c>
      <c r="AJ3119" s="152">
        <v>8.3919999999999995</v>
      </c>
      <c r="AK3119" s="152">
        <v>8.7899999999999991</v>
      </c>
      <c r="AL3119" s="152" t="e">
        <f t="shared" si="534"/>
        <v>#N/A</v>
      </c>
      <c r="AM3119" s="152" t="e">
        <f t="shared" si="535"/>
        <v>#N/A</v>
      </c>
      <c r="AN3119" s="152" t="e">
        <f>NA()</f>
        <v>#N/A</v>
      </c>
      <c r="AO3119" s="152" t="e">
        <f>NA()</f>
        <v>#N/A</v>
      </c>
      <c r="AP3119" s="152">
        <f t="shared" si="543"/>
        <v>6.9436999999999989</v>
      </c>
      <c r="AQ3119" s="152"/>
      <c r="AR3119" s="152"/>
      <c r="AS3119" s="153">
        <f t="shared" si="557"/>
        <v>181</v>
      </c>
      <c r="AT3119" s="153">
        <f t="shared" si="554"/>
        <v>0</v>
      </c>
      <c r="AU3119" s="153">
        <f t="shared" si="555"/>
        <v>1</v>
      </c>
      <c r="AV3119" s="153">
        <f t="shared" si="556"/>
        <v>0</v>
      </c>
      <c r="BA3119">
        <f t="shared" si="558"/>
        <v>30</v>
      </c>
    </row>
    <row r="3120" spans="2:53" x14ac:dyDescent="0.25">
      <c r="B3120" s="155">
        <f t="shared" si="540"/>
        <v>45839.999305555553</v>
      </c>
      <c r="C3120" s="155">
        <f t="shared" si="528"/>
        <v>45839.999305555553</v>
      </c>
      <c r="D3120" s="152">
        <f t="shared" si="531"/>
        <v>7.8920000000000003</v>
      </c>
      <c r="E3120" s="152"/>
      <c r="F3120" s="152"/>
      <c r="G3120" s="152"/>
      <c r="H3120" s="152" t="e">
        <f t="shared" si="532"/>
        <v>#N/A</v>
      </c>
      <c r="I3120" s="152"/>
      <c r="J3120" s="152" t="e">
        <f t="shared" si="533"/>
        <v>#N/A</v>
      </c>
      <c r="K3120" s="152"/>
      <c r="L3120" s="152"/>
      <c r="M3120" s="152"/>
      <c r="N3120" s="152"/>
      <c r="O3120" s="152"/>
      <c r="P3120" s="152"/>
      <c r="Q3120" s="152"/>
      <c r="R3120" s="152"/>
      <c r="S3120" s="152"/>
      <c r="T3120" s="153" cm="1">
        <f t="array" ref="T3120">MATCH(1,(TDU_Info!$C$5:$C$111=$T$6)*(TDU_Info!$B$5:$B$111&lt;=$B3120),0)</f>
        <v>76</v>
      </c>
      <c r="U3120" s="152">
        <f>100*(INDEX(TDU_Info!$E$5:$E$111,$T3120)/T$11+INDEX(TDU_Info!$F$5:$F$111,$T3120))</f>
        <v>5.3363000000000005</v>
      </c>
      <c r="V3120" s="152">
        <v>13.063000000000001</v>
      </c>
      <c r="W3120" s="152">
        <v>10.863</v>
      </c>
      <c r="X3120" s="152">
        <v>8.0850000000000009</v>
      </c>
      <c r="Y3120" s="152">
        <v>8.1669999999999998</v>
      </c>
      <c r="Z3120" s="152">
        <v>13.586</v>
      </c>
      <c r="AA3120" s="152">
        <v>11.407999999999999</v>
      </c>
      <c r="AB3120" s="152">
        <v>8.3710000000000004</v>
      </c>
      <c r="AC3120" s="152">
        <v>8.4909999999999997</v>
      </c>
      <c r="AD3120" s="152">
        <v>12.978</v>
      </c>
      <c r="AE3120" s="152">
        <v>10.71</v>
      </c>
      <c r="AF3120" s="152">
        <v>7.8920000000000003</v>
      </c>
      <c r="AG3120" s="152">
        <v>8.4169999999999998</v>
      </c>
      <c r="AH3120" s="152">
        <v>13.510999999999999</v>
      </c>
      <c r="AI3120" s="152">
        <v>11.257999999999999</v>
      </c>
      <c r="AJ3120" s="152">
        <v>8.3710000000000004</v>
      </c>
      <c r="AK3120" s="152">
        <v>8.56</v>
      </c>
      <c r="AL3120" s="152" t="e">
        <f t="shared" si="534"/>
        <v>#N/A</v>
      </c>
      <c r="AM3120" s="152" t="e">
        <f t="shared" si="535"/>
        <v>#N/A</v>
      </c>
      <c r="AN3120" s="152" t="e">
        <f>NA()</f>
        <v>#N/A</v>
      </c>
      <c r="AO3120" s="152" t="e">
        <f>NA()</f>
        <v>#N/A</v>
      </c>
      <c r="AP3120" s="152" t="e">
        <f t="shared" si="543"/>
        <v>#N/A</v>
      </c>
      <c r="AQ3120" s="152"/>
      <c r="AR3120" s="152"/>
      <c r="AS3120" s="153">
        <f t="shared" si="557"/>
        <v>182</v>
      </c>
      <c r="AT3120" s="153">
        <f t="shared" si="554"/>
        <v>0</v>
      </c>
      <c r="AU3120" s="153">
        <f t="shared" si="555"/>
        <v>1</v>
      </c>
      <c r="AV3120" s="153">
        <f t="shared" si="556"/>
        <v>0</v>
      </c>
      <c r="BA3120">
        <f t="shared" si="558"/>
        <v>1</v>
      </c>
    </row>
    <row r="3121" spans="2:53" x14ac:dyDescent="0.25">
      <c r="B3121" s="155">
        <f t="shared" si="540"/>
        <v>45840.999305555553</v>
      </c>
      <c r="C3121" s="155">
        <f t="shared" si="528"/>
        <v>45840.999305555553</v>
      </c>
      <c r="D3121" s="152">
        <f t="shared" si="531"/>
        <v>7.8920000000000003</v>
      </c>
      <c r="E3121" s="152"/>
      <c r="F3121" s="152"/>
      <c r="G3121" s="152"/>
      <c r="H3121" s="152" t="e">
        <f t="shared" si="532"/>
        <v>#N/A</v>
      </c>
      <c r="I3121" s="152"/>
      <c r="J3121" s="152" t="e">
        <f t="shared" si="533"/>
        <v>#N/A</v>
      </c>
      <c r="K3121" s="152"/>
      <c r="L3121" s="152"/>
      <c r="M3121" s="152"/>
      <c r="N3121" s="152"/>
      <c r="O3121" s="152"/>
      <c r="P3121" s="152"/>
      <c r="Q3121" s="152"/>
      <c r="R3121" s="152"/>
      <c r="S3121" s="152"/>
      <c r="T3121" s="153" cm="1">
        <f t="array" ref="T3121">MATCH(1,(TDU_Info!$C$5:$C$111=$T$6)*(TDU_Info!$B$5:$B$111&lt;=$B3121),0)</f>
        <v>76</v>
      </c>
      <c r="U3121" s="152">
        <f>100*(INDEX(TDU_Info!$E$5:$E$111,$T3121)/T$11+INDEX(TDU_Info!$F$5:$F$111,$T3121))</f>
        <v>5.3363000000000005</v>
      </c>
      <c r="V3121" s="152">
        <v>13.063000000000001</v>
      </c>
      <c r="W3121" s="152">
        <v>10.863</v>
      </c>
      <c r="X3121" s="152">
        <v>8.0850000000000009</v>
      </c>
      <c r="Y3121" s="152">
        <v>8.1669999999999998</v>
      </c>
      <c r="Z3121" s="152">
        <v>13.586</v>
      </c>
      <c r="AA3121" s="152">
        <v>11.407999999999999</v>
      </c>
      <c r="AB3121" s="152">
        <v>8.3710000000000004</v>
      </c>
      <c r="AC3121" s="152">
        <v>8.4909999999999997</v>
      </c>
      <c r="AD3121" s="152">
        <v>12.978</v>
      </c>
      <c r="AE3121" s="152">
        <v>10.71</v>
      </c>
      <c r="AF3121" s="152">
        <v>7.8920000000000003</v>
      </c>
      <c r="AG3121" s="152">
        <v>8.4169999999999998</v>
      </c>
      <c r="AH3121" s="152">
        <v>13.510999999999999</v>
      </c>
      <c r="AI3121" s="152">
        <v>11.257999999999999</v>
      </c>
      <c r="AJ3121" s="152">
        <v>8.3710000000000004</v>
      </c>
      <c r="AK3121" s="152">
        <v>8.56</v>
      </c>
      <c r="AL3121" s="152" t="e">
        <f t="shared" si="534"/>
        <v>#N/A</v>
      </c>
      <c r="AM3121" s="152" t="e">
        <f t="shared" si="535"/>
        <v>#N/A</v>
      </c>
      <c r="AN3121" s="152" t="e">
        <f>NA()</f>
        <v>#N/A</v>
      </c>
      <c r="AO3121" s="152" t="e">
        <f>NA()</f>
        <v>#N/A</v>
      </c>
      <c r="AP3121" s="152">
        <f t="shared" si="543"/>
        <v>6.9436999999999989</v>
      </c>
      <c r="AQ3121" s="152"/>
      <c r="AR3121" s="152"/>
      <c r="AS3121" s="153">
        <f t="shared" si="557"/>
        <v>183</v>
      </c>
      <c r="AT3121" s="153">
        <f t="shared" si="554"/>
        <v>0</v>
      </c>
      <c r="AU3121" s="153">
        <f t="shared" si="555"/>
        <v>0</v>
      </c>
      <c r="AV3121" s="153">
        <f t="shared" si="556"/>
        <v>1</v>
      </c>
      <c r="BA3121">
        <f t="shared" si="558"/>
        <v>2</v>
      </c>
    </row>
    <row r="3122" spans="2:53" x14ac:dyDescent="0.25">
      <c r="B3122" s="155">
        <f t="shared" si="540"/>
        <v>45841.999305555553</v>
      </c>
      <c r="C3122" s="155">
        <f t="shared" si="528"/>
        <v>45841.999305555553</v>
      </c>
      <c r="D3122" s="152">
        <f t="shared" si="531"/>
        <v>7.8920000000000003</v>
      </c>
      <c r="E3122" s="152"/>
      <c r="F3122" s="152"/>
      <c r="G3122" s="152"/>
      <c r="H3122" s="152" t="e">
        <f t="shared" si="532"/>
        <v>#N/A</v>
      </c>
      <c r="I3122" s="152"/>
      <c r="J3122" s="152" t="e">
        <f t="shared" si="533"/>
        <v>#N/A</v>
      </c>
      <c r="K3122" s="152"/>
      <c r="L3122" s="152"/>
      <c r="M3122" s="152"/>
      <c r="N3122" s="152"/>
      <c r="O3122" s="152"/>
      <c r="P3122" s="152"/>
      <c r="Q3122" s="152"/>
      <c r="R3122" s="152"/>
      <c r="S3122" s="152"/>
      <c r="T3122" s="153" cm="1">
        <f t="array" ref="T3122">MATCH(1,(TDU_Info!$C$5:$C$111=$T$6)*(TDU_Info!$B$5:$B$111&lt;=$B3122),0)</f>
        <v>76</v>
      </c>
      <c r="U3122" s="152">
        <f>100*(INDEX(TDU_Info!$E$5:$E$111,$T3122)/T$11+INDEX(TDU_Info!$F$5:$F$111,$T3122))</f>
        <v>5.3363000000000005</v>
      </c>
      <c r="V3122" s="152">
        <v>13.063000000000001</v>
      </c>
      <c r="W3122" s="152">
        <v>10.863</v>
      </c>
      <c r="X3122" s="152">
        <v>8</v>
      </c>
      <c r="Y3122" s="152">
        <v>8.1669999999999998</v>
      </c>
      <c r="Z3122" s="152">
        <v>13.586</v>
      </c>
      <c r="AA3122" s="152">
        <v>11.407999999999999</v>
      </c>
      <c r="AB3122" s="152">
        <v>8.2710000000000008</v>
      </c>
      <c r="AC3122" s="152">
        <v>8.4909999999999997</v>
      </c>
      <c r="AD3122" s="152">
        <v>12.978</v>
      </c>
      <c r="AE3122" s="152">
        <v>10.71</v>
      </c>
      <c r="AF3122" s="152">
        <v>7.8920000000000003</v>
      </c>
      <c r="AG3122" s="152">
        <v>8.3960000000000008</v>
      </c>
      <c r="AH3122" s="152">
        <v>13.510999999999999</v>
      </c>
      <c r="AI3122" s="152">
        <v>11.257999999999999</v>
      </c>
      <c r="AJ3122" s="152">
        <v>8.2710000000000008</v>
      </c>
      <c r="AK3122" s="152">
        <v>8.56</v>
      </c>
      <c r="AL3122" s="152" t="e">
        <f t="shared" si="534"/>
        <v>#N/A</v>
      </c>
      <c r="AM3122" s="152" t="e">
        <f t="shared" si="535"/>
        <v>#N/A</v>
      </c>
      <c r="AN3122" s="152" t="e">
        <f>NA()</f>
        <v>#N/A</v>
      </c>
      <c r="AO3122" s="152" t="e">
        <f>NA()</f>
        <v>#N/A</v>
      </c>
      <c r="AP3122" s="152">
        <f t="shared" si="543"/>
        <v>6.9436999999999989</v>
      </c>
      <c r="AQ3122" s="152"/>
      <c r="AR3122" s="152"/>
      <c r="AS3122" s="153">
        <f t="shared" si="557"/>
        <v>184</v>
      </c>
      <c r="AT3122" s="153">
        <f t="shared" si="554"/>
        <v>0</v>
      </c>
      <c r="AU3122" s="153">
        <f t="shared" si="555"/>
        <v>0</v>
      </c>
      <c r="AV3122" s="153">
        <f t="shared" si="556"/>
        <v>1</v>
      </c>
      <c r="BA3122">
        <f t="shared" si="558"/>
        <v>3</v>
      </c>
    </row>
    <row r="3123" spans="2:53" x14ac:dyDescent="0.25">
      <c r="B3123" s="155">
        <f t="shared" si="540"/>
        <v>45842.999305555553</v>
      </c>
      <c r="C3123" s="155">
        <f t="shared" si="528"/>
        <v>45842.999305555553</v>
      </c>
      <c r="D3123" s="152">
        <f t="shared" si="531"/>
        <v>7.85</v>
      </c>
      <c r="E3123" s="152"/>
      <c r="F3123" s="152"/>
      <c r="G3123" s="152"/>
      <c r="H3123" s="152" t="e">
        <f t="shared" si="532"/>
        <v>#N/A</v>
      </c>
      <c r="I3123" s="152"/>
      <c r="J3123" s="152" t="e">
        <f t="shared" si="533"/>
        <v>#N/A</v>
      </c>
      <c r="K3123" s="152"/>
      <c r="L3123" s="152"/>
      <c r="M3123" s="152"/>
      <c r="N3123" s="152"/>
      <c r="O3123" s="152"/>
      <c r="P3123" s="152"/>
      <c r="Q3123" s="152"/>
      <c r="R3123" s="152"/>
      <c r="S3123" s="152"/>
      <c r="T3123" s="153" cm="1">
        <f t="array" ref="T3123">MATCH(1,(TDU_Info!$C$5:$C$111=$T$6)*(TDU_Info!$B$5:$B$111&lt;=$B3123),0)</f>
        <v>76</v>
      </c>
      <c r="U3123" s="152">
        <f>100*(INDEX(TDU_Info!$E$5:$E$111,$T3123)/T$11+INDEX(TDU_Info!$F$5:$F$111,$T3123))</f>
        <v>5.3363000000000005</v>
      </c>
      <c r="V3123" s="152">
        <v>13.063000000000001</v>
      </c>
      <c r="W3123" s="152">
        <v>10.863</v>
      </c>
      <c r="X3123" s="152">
        <v>8</v>
      </c>
      <c r="Y3123" s="152">
        <v>8.1669999999999998</v>
      </c>
      <c r="Z3123" s="152">
        <v>13.586</v>
      </c>
      <c r="AA3123" s="152">
        <v>11.407999999999999</v>
      </c>
      <c r="AB3123" s="152">
        <v>8.2710000000000008</v>
      </c>
      <c r="AC3123" s="152">
        <v>8.4909999999999997</v>
      </c>
      <c r="AD3123" s="152">
        <v>12.978</v>
      </c>
      <c r="AE3123" s="152">
        <v>10.71</v>
      </c>
      <c r="AF3123" s="152">
        <v>7.85</v>
      </c>
      <c r="AG3123" s="152">
        <v>8.2799999999999994</v>
      </c>
      <c r="AH3123" s="152">
        <v>13.510999999999999</v>
      </c>
      <c r="AI3123" s="152">
        <v>11.257999999999999</v>
      </c>
      <c r="AJ3123" s="152">
        <v>8.2710000000000008</v>
      </c>
      <c r="AK3123" s="152">
        <v>8.56</v>
      </c>
      <c r="AL3123" s="152" t="e">
        <f t="shared" si="534"/>
        <v>#N/A</v>
      </c>
      <c r="AM3123" s="152" t="e">
        <f t="shared" si="535"/>
        <v>#N/A</v>
      </c>
      <c r="AN3123" s="152" t="e">
        <f>NA()</f>
        <v>#N/A</v>
      </c>
      <c r="AO3123" s="152" t="e">
        <f>NA()</f>
        <v>#N/A</v>
      </c>
      <c r="AP3123" s="152">
        <f t="shared" si="543"/>
        <v>6.9436999999999989</v>
      </c>
      <c r="AQ3123" s="152"/>
      <c r="AR3123" s="152"/>
      <c r="AS3123" s="153">
        <f t="shared" si="557"/>
        <v>185</v>
      </c>
      <c r="AT3123" s="153">
        <f t="shared" si="554"/>
        <v>0</v>
      </c>
      <c r="AU3123" s="153">
        <f t="shared" si="555"/>
        <v>0</v>
      </c>
      <c r="AV3123" s="153">
        <f t="shared" si="556"/>
        <v>1</v>
      </c>
      <c r="BA3123">
        <f t="shared" si="558"/>
        <v>4</v>
      </c>
    </row>
    <row r="3124" spans="2:53" x14ac:dyDescent="0.25">
      <c r="B3124" s="155">
        <f t="shared" si="540"/>
        <v>45843.999305555553</v>
      </c>
      <c r="C3124" s="155">
        <f t="shared" si="528"/>
        <v>45843.999305555553</v>
      </c>
      <c r="D3124" s="152">
        <f t="shared" si="531"/>
        <v>7.85</v>
      </c>
      <c r="E3124" s="152"/>
      <c r="F3124" s="152"/>
      <c r="G3124" s="152"/>
      <c r="H3124" s="152" t="e">
        <f t="shared" si="532"/>
        <v>#N/A</v>
      </c>
      <c r="I3124" s="152"/>
      <c r="J3124" s="152" t="e">
        <f t="shared" si="533"/>
        <v>#N/A</v>
      </c>
      <c r="K3124" s="152"/>
      <c r="L3124" s="152"/>
      <c r="M3124" s="152"/>
      <c r="N3124" s="152"/>
      <c r="O3124" s="152"/>
      <c r="P3124" s="152"/>
      <c r="Q3124" s="152"/>
      <c r="R3124" s="152"/>
      <c r="S3124" s="152"/>
      <c r="T3124" s="153" cm="1">
        <f t="array" ref="T3124">MATCH(1,(TDU_Info!$C$5:$C$111=$T$6)*(TDU_Info!$B$5:$B$111&lt;=$B3124),0)</f>
        <v>76</v>
      </c>
      <c r="U3124" s="152">
        <f>100*(INDEX(TDU_Info!$E$5:$E$111,$T3124)/T$11+INDEX(TDU_Info!$F$5:$F$111,$T3124))</f>
        <v>5.3363000000000005</v>
      </c>
      <c r="V3124" s="152">
        <v>13.063000000000001</v>
      </c>
      <c r="W3124" s="152">
        <v>10.863</v>
      </c>
      <c r="X3124" s="152">
        <v>8</v>
      </c>
      <c r="Y3124" s="152">
        <v>8.1669999999999998</v>
      </c>
      <c r="Z3124" s="152">
        <v>13.586</v>
      </c>
      <c r="AA3124" s="152">
        <v>11.407999999999999</v>
      </c>
      <c r="AB3124" s="152">
        <v>8.2710000000000008</v>
      </c>
      <c r="AC3124" s="152">
        <v>8.4909999999999997</v>
      </c>
      <c r="AD3124" s="152">
        <v>12.978</v>
      </c>
      <c r="AE3124" s="152">
        <v>10.71</v>
      </c>
      <c r="AF3124" s="152">
        <v>7.85</v>
      </c>
      <c r="AG3124" s="152">
        <v>8.2799999999999994</v>
      </c>
      <c r="AH3124" s="152">
        <v>13.510999999999999</v>
      </c>
      <c r="AI3124" s="152">
        <v>11.257999999999999</v>
      </c>
      <c r="AJ3124" s="152">
        <v>8.2710000000000008</v>
      </c>
      <c r="AK3124" s="152">
        <v>8.56</v>
      </c>
      <c r="AL3124" s="152" t="e">
        <f t="shared" si="534"/>
        <v>#N/A</v>
      </c>
      <c r="AM3124" s="152" t="e">
        <f t="shared" si="535"/>
        <v>#N/A</v>
      </c>
      <c r="AN3124" s="152" t="e">
        <f>NA()</f>
        <v>#N/A</v>
      </c>
      <c r="AO3124" s="152" t="e">
        <f>NA()</f>
        <v>#N/A</v>
      </c>
      <c r="AP3124" s="152">
        <f t="shared" si="543"/>
        <v>6.9436999999999989</v>
      </c>
      <c r="AQ3124" s="152"/>
      <c r="AR3124" s="152"/>
      <c r="AS3124" s="153">
        <f t="shared" si="557"/>
        <v>186</v>
      </c>
      <c r="AT3124" s="153">
        <f t="shared" si="554"/>
        <v>0</v>
      </c>
      <c r="AU3124" s="153">
        <f t="shared" si="555"/>
        <v>0</v>
      </c>
      <c r="AV3124" s="153">
        <f t="shared" si="556"/>
        <v>1</v>
      </c>
      <c r="BA3124">
        <f t="shared" si="558"/>
        <v>5</v>
      </c>
    </row>
    <row r="3125" spans="2:53" x14ac:dyDescent="0.25">
      <c r="B3125" s="155">
        <f t="shared" si="540"/>
        <v>45844.999305555553</v>
      </c>
      <c r="C3125" s="155">
        <f t="shared" si="528"/>
        <v>45844.999305555553</v>
      </c>
      <c r="D3125" s="152">
        <f t="shared" si="531"/>
        <v>7.85</v>
      </c>
      <c r="E3125" s="152"/>
      <c r="F3125" s="152"/>
      <c r="G3125" s="152"/>
      <c r="H3125" s="152" t="e">
        <f t="shared" si="532"/>
        <v>#N/A</v>
      </c>
      <c r="I3125" s="152"/>
      <c r="J3125" s="152" t="e">
        <f t="shared" si="533"/>
        <v>#N/A</v>
      </c>
      <c r="K3125" s="152"/>
      <c r="L3125" s="152"/>
      <c r="M3125" s="152"/>
      <c r="N3125" s="152"/>
      <c r="O3125" s="152"/>
      <c r="P3125" s="152"/>
      <c r="Q3125" s="152"/>
      <c r="R3125" s="152"/>
      <c r="S3125" s="152"/>
      <c r="T3125" s="153" cm="1">
        <f t="array" ref="T3125">MATCH(1,(TDU_Info!$C$5:$C$111=$T$6)*(TDU_Info!$B$5:$B$111&lt;=$B3125),0)</f>
        <v>76</v>
      </c>
      <c r="U3125" s="152">
        <f>100*(INDEX(TDU_Info!$E$5:$E$111,$T3125)/T$11+INDEX(TDU_Info!$F$5:$F$111,$T3125))</f>
        <v>5.3363000000000005</v>
      </c>
      <c r="V3125" s="152">
        <v>13.063000000000001</v>
      </c>
      <c r="W3125" s="152">
        <v>10.863</v>
      </c>
      <c r="X3125" s="152">
        <v>8</v>
      </c>
      <c r="Y3125" s="152">
        <v>8.1669999999999998</v>
      </c>
      <c r="Z3125" s="152">
        <v>13.586</v>
      </c>
      <c r="AA3125" s="152">
        <v>11.407999999999999</v>
      </c>
      <c r="AB3125" s="152">
        <v>8.2710000000000008</v>
      </c>
      <c r="AC3125" s="152">
        <v>8.4909999999999997</v>
      </c>
      <c r="AD3125" s="152">
        <v>12.978</v>
      </c>
      <c r="AE3125" s="152">
        <v>10.71</v>
      </c>
      <c r="AF3125" s="152">
        <v>7.85</v>
      </c>
      <c r="AG3125" s="152">
        <v>8.2799999999999994</v>
      </c>
      <c r="AH3125" s="152">
        <v>13.510999999999999</v>
      </c>
      <c r="AI3125" s="152">
        <v>11.257999999999999</v>
      </c>
      <c r="AJ3125" s="152">
        <v>8.2710000000000008</v>
      </c>
      <c r="AK3125" s="152">
        <v>8.56</v>
      </c>
      <c r="AL3125" s="152" t="e">
        <f t="shared" si="534"/>
        <v>#N/A</v>
      </c>
      <c r="AM3125" s="152" t="e">
        <f t="shared" si="535"/>
        <v>#N/A</v>
      </c>
      <c r="AN3125" s="152" t="e">
        <f>NA()</f>
        <v>#N/A</v>
      </c>
      <c r="AO3125" s="152" t="e">
        <f>NA()</f>
        <v>#N/A</v>
      </c>
      <c r="AP3125" s="152">
        <f t="shared" si="543"/>
        <v>6.9436999999999989</v>
      </c>
      <c r="AQ3125" s="152"/>
      <c r="AR3125" s="152"/>
      <c r="AS3125" s="153">
        <f t="shared" si="557"/>
        <v>187</v>
      </c>
      <c r="AT3125" s="153">
        <f t="shared" si="554"/>
        <v>0</v>
      </c>
      <c r="AU3125" s="153">
        <f t="shared" si="555"/>
        <v>0</v>
      </c>
      <c r="AV3125" s="153">
        <f t="shared" si="556"/>
        <v>1</v>
      </c>
      <c r="BA3125">
        <f t="shared" si="558"/>
        <v>6</v>
      </c>
    </row>
    <row r="3126" spans="2:53" x14ac:dyDescent="0.25">
      <c r="B3126" s="155">
        <f t="shared" si="540"/>
        <v>45845.999305555553</v>
      </c>
      <c r="C3126" s="155">
        <f t="shared" si="528"/>
        <v>45845.999305555553</v>
      </c>
      <c r="D3126" s="152">
        <f t="shared" si="531"/>
        <v>7.85</v>
      </c>
      <c r="E3126" s="152"/>
      <c r="F3126" s="152"/>
      <c r="G3126" s="152"/>
      <c r="H3126" s="152" t="e">
        <f t="shared" si="532"/>
        <v>#N/A</v>
      </c>
      <c r="I3126" s="152"/>
      <c r="J3126" s="152" t="e">
        <f t="shared" si="533"/>
        <v>#N/A</v>
      </c>
      <c r="K3126" s="152"/>
      <c r="L3126" s="152"/>
      <c r="M3126" s="152"/>
      <c r="N3126" s="152"/>
      <c r="O3126" s="152"/>
      <c r="P3126" s="152"/>
      <c r="Q3126" s="152"/>
      <c r="R3126" s="152"/>
      <c r="S3126" s="152"/>
      <c r="T3126" s="153" cm="1">
        <f t="array" ref="T3126">MATCH(1,(TDU_Info!$C$5:$C$111=$T$6)*(TDU_Info!$B$5:$B$111&lt;=$B3126),0)</f>
        <v>76</v>
      </c>
      <c r="U3126" s="152">
        <f>100*(INDEX(TDU_Info!$E$5:$E$111,$T3126)/T$11+INDEX(TDU_Info!$F$5:$F$111,$T3126))</f>
        <v>5.3363000000000005</v>
      </c>
      <c r="V3126" s="152">
        <v>13.063000000000001</v>
      </c>
      <c r="W3126" s="152">
        <v>10.863</v>
      </c>
      <c r="X3126" s="152">
        <v>7.8520000000000003</v>
      </c>
      <c r="Y3126" s="152">
        <v>8.1669999999999998</v>
      </c>
      <c r="Z3126" s="152">
        <v>13.586</v>
      </c>
      <c r="AA3126" s="152">
        <v>11.407999999999999</v>
      </c>
      <c r="AB3126" s="152">
        <v>8.1709999999999994</v>
      </c>
      <c r="AC3126" s="152">
        <v>8.3710000000000004</v>
      </c>
      <c r="AD3126" s="152">
        <v>12.978</v>
      </c>
      <c r="AE3126" s="152">
        <v>10.71</v>
      </c>
      <c r="AF3126" s="152">
        <v>7.85</v>
      </c>
      <c r="AG3126" s="152">
        <v>8.2520000000000007</v>
      </c>
      <c r="AH3126" s="152">
        <v>13.510999999999999</v>
      </c>
      <c r="AI3126" s="152">
        <v>11.257999999999999</v>
      </c>
      <c r="AJ3126" s="152">
        <v>8.1709999999999994</v>
      </c>
      <c r="AK3126" s="152">
        <v>8.3710000000000004</v>
      </c>
      <c r="AL3126" s="152" t="e">
        <f t="shared" si="534"/>
        <v>#N/A</v>
      </c>
      <c r="AM3126" s="152" t="e">
        <f t="shared" si="535"/>
        <v>#N/A</v>
      </c>
      <c r="AN3126" s="152" t="e">
        <f>NA()</f>
        <v>#N/A</v>
      </c>
      <c r="AO3126" s="152" t="e">
        <f>NA()</f>
        <v>#N/A</v>
      </c>
      <c r="AP3126" s="152">
        <f t="shared" si="543"/>
        <v>6.9436999999999989</v>
      </c>
      <c r="AQ3126" s="152"/>
      <c r="AR3126" s="152"/>
      <c r="AS3126" s="153">
        <f t="shared" si="557"/>
        <v>188</v>
      </c>
      <c r="AT3126" s="153">
        <f t="shared" si="554"/>
        <v>0</v>
      </c>
      <c r="AU3126" s="153">
        <f t="shared" si="555"/>
        <v>0</v>
      </c>
      <c r="AV3126" s="153">
        <f t="shared" si="556"/>
        <v>1</v>
      </c>
      <c r="BA3126">
        <f t="shared" si="558"/>
        <v>7</v>
      </c>
    </row>
    <row r="3127" spans="2:53" x14ac:dyDescent="0.25">
      <c r="B3127" s="155">
        <f t="shared" si="540"/>
        <v>45846.999305555553</v>
      </c>
      <c r="C3127" s="155">
        <f t="shared" si="528"/>
        <v>45846.999305555553</v>
      </c>
      <c r="D3127" s="152">
        <f t="shared" si="531"/>
        <v>7.85</v>
      </c>
      <c r="E3127" s="152"/>
      <c r="F3127" s="152"/>
      <c r="G3127" s="152"/>
      <c r="H3127" s="152" t="e">
        <f t="shared" si="532"/>
        <v>#N/A</v>
      </c>
      <c r="I3127" s="152"/>
      <c r="J3127" s="152" t="e">
        <f t="shared" si="533"/>
        <v>#N/A</v>
      </c>
      <c r="K3127" s="152"/>
      <c r="L3127" s="152"/>
      <c r="M3127" s="152"/>
      <c r="N3127" s="152"/>
      <c r="O3127" s="152"/>
      <c r="P3127" s="152"/>
      <c r="Q3127" s="152"/>
      <c r="R3127" s="152"/>
      <c r="S3127" s="152"/>
      <c r="T3127" s="153" cm="1">
        <f t="array" ref="T3127">MATCH(1,(TDU_Info!$C$5:$C$111=$T$6)*(TDU_Info!$B$5:$B$111&lt;=$B3127),0)</f>
        <v>76</v>
      </c>
      <c r="U3127" s="152">
        <f>100*(INDEX(TDU_Info!$E$5:$E$111,$T3127)/T$11+INDEX(TDU_Info!$F$5:$F$111,$T3127))</f>
        <v>5.3363000000000005</v>
      </c>
      <c r="V3127" s="152">
        <v>11.2</v>
      </c>
      <c r="W3127" s="152">
        <v>9.673</v>
      </c>
      <c r="X3127" s="152">
        <v>7.79</v>
      </c>
      <c r="Y3127" s="152">
        <v>8.1</v>
      </c>
      <c r="Z3127" s="152">
        <v>11.449</v>
      </c>
      <c r="AA3127" s="152">
        <v>10.012</v>
      </c>
      <c r="AB3127" s="152">
        <v>8.07</v>
      </c>
      <c r="AC3127" s="152">
        <v>8.0990000000000002</v>
      </c>
      <c r="AD3127" s="152">
        <v>11.115</v>
      </c>
      <c r="AE3127" s="152">
        <v>9.52</v>
      </c>
      <c r="AF3127" s="152">
        <v>7.85</v>
      </c>
      <c r="AG3127" s="152">
        <v>8.1</v>
      </c>
      <c r="AH3127" s="152">
        <v>11.374000000000001</v>
      </c>
      <c r="AI3127" s="152">
        <v>9.8620000000000001</v>
      </c>
      <c r="AJ3127" s="152">
        <v>8.07</v>
      </c>
      <c r="AK3127" s="152">
        <v>8.32</v>
      </c>
      <c r="AL3127" s="152" t="e">
        <f t="shared" si="534"/>
        <v>#N/A</v>
      </c>
      <c r="AM3127" s="152" t="e">
        <f t="shared" si="535"/>
        <v>#N/A</v>
      </c>
      <c r="AN3127" s="152" t="e">
        <f>NA()</f>
        <v>#N/A</v>
      </c>
      <c r="AO3127" s="152" t="e">
        <f>NA()</f>
        <v>#N/A</v>
      </c>
      <c r="AP3127" s="152">
        <f t="shared" si="543"/>
        <v>6.9436999999999989</v>
      </c>
      <c r="AQ3127" s="152"/>
      <c r="AR3127" s="152"/>
      <c r="AS3127" s="153">
        <f t="shared" si="557"/>
        <v>189</v>
      </c>
      <c r="AT3127" s="153">
        <f t="shared" si="554"/>
        <v>0</v>
      </c>
      <c r="AU3127" s="153">
        <f t="shared" si="555"/>
        <v>0</v>
      </c>
      <c r="AV3127" s="153">
        <f t="shared" si="556"/>
        <v>1</v>
      </c>
      <c r="BA3127">
        <f t="shared" si="558"/>
        <v>8</v>
      </c>
    </row>
    <row r="3128" spans="2:53" x14ac:dyDescent="0.25">
      <c r="B3128" s="155">
        <f t="shared" si="540"/>
        <v>45847.999305555553</v>
      </c>
      <c r="C3128" s="155">
        <f t="shared" si="528"/>
        <v>45847.999305555553</v>
      </c>
      <c r="D3128" s="152">
        <f t="shared" si="531"/>
        <v>7.7</v>
      </c>
      <c r="E3128" s="152"/>
      <c r="F3128" s="152"/>
      <c r="G3128" s="152"/>
      <c r="H3128" s="152" t="e">
        <f t="shared" si="532"/>
        <v>#N/A</v>
      </c>
      <c r="I3128" s="152"/>
      <c r="J3128" s="152" t="e">
        <f t="shared" si="533"/>
        <v>#N/A</v>
      </c>
      <c r="K3128" s="152"/>
      <c r="L3128" s="152"/>
      <c r="M3128" s="152"/>
      <c r="N3128" s="152"/>
      <c r="O3128" s="152"/>
      <c r="P3128" s="152"/>
      <c r="Q3128" s="152"/>
      <c r="R3128" s="152"/>
      <c r="S3128" s="152"/>
      <c r="T3128" s="153" cm="1">
        <f t="array" ref="T3128">MATCH(1,(TDU_Info!$C$5:$C$111=$T$6)*(TDU_Info!$B$5:$B$111&lt;=$B3128),0)</f>
        <v>76</v>
      </c>
      <c r="U3128" s="152">
        <f>100*(INDEX(TDU_Info!$E$5:$E$111,$T3128)/T$11+INDEX(TDU_Info!$F$5:$F$111,$T3128))</f>
        <v>5.3363000000000005</v>
      </c>
      <c r="V3128" s="152">
        <v>11.2</v>
      </c>
      <c r="W3128" s="152">
        <v>9.673</v>
      </c>
      <c r="X3128" s="152">
        <v>7.7</v>
      </c>
      <c r="Y3128" s="152">
        <v>8.1</v>
      </c>
      <c r="Z3128" s="152">
        <v>11.449</v>
      </c>
      <c r="AA3128" s="152">
        <v>10.012</v>
      </c>
      <c r="AB3128" s="152">
        <v>8</v>
      </c>
      <c r="AC3128" s="152">
        <v>8.0990000000000002</v>
      </c>
      <c r="AD3128" s="152">
        <v>11.115</v>
      </c>
      <c r="AE3128" s="152">
        <v>9.52</v>
      </c>
      <c r="AF3128" s="152">
        <v>7.7</v>
      </c>
      <c r="AG3128" s="152">
        <v>8.1</v>
      </c>
      <c r="AH3128" s="152">
        <v>11.374000000000001</v>
      </c>
      <c r="AI3128" s="152">
        <v>9.8620000000000001</v>
      </c>
      <c r="AJ3128" s="152">
        <v>8.07</v>
      </c>
      <c r="AK3128" s="152">
        <v>8.2149999999999999</v>
      </c>
      <c r="AL3128" s="152" t="e">
        <f t="shared" si="534"/>
        <v>#N/A</v>
      </c>
      <c r="AM3128" s="152" t="e">
        <f t="shared" si="535"/>
        <v>#N/A</v>
      </c>
      <c r="AN3128" s="152" t="e">
        <f>NA()</f>
        <v>#N/A</v>
      </c>
      <c r="AO3128" s="152" t="e">
        <f>NA()</f>
        <v>#N/A</v>
      </c>
      <c r="AP3128" s="152">
        <f t="shared" si="543"/>
        <v>6.9436999999999989</v>
      </c>
      <c r="AQ3128" s="152"/>
      <c r="AR3128" s="152"/>
      <c r="AS3128" s="153">
        <f t="shared" si="557"/>
        <v>190</v>
      </c>
      <c r="AT3128" s="153">
        <f t="shared" si="554"/>
        <v>0</v>
      </c>
      <c r="AU3128" s="153">
        <f t="shared" si="555"/>
        <v>0</v>
      </c>
      <c r="AV3128" s="153">
        <f t="shared" si="556"/>
        <v>1</v>
      </c>
      <c r="BA3128">
        <f t="shared" si="558"/>
        <v>9</v>
      </c>
    </row>
    <row r="3129" spans="2:53" x14ac:dyDescent="0.25">
      <c r="B3129" s="155">
        <f t="shared" si="540"/>
        <v>45848.999305555553</v>
      </c>
      <c r="C3129" s="155">
        <f t="shared" si="528"/>
        <v>45848.999305555553</v>
      </c>
      <c r="D3129" s="152">
        <f t="shared" si="531"/>
        <v>7.7</v>
      </c>
      <c r="E3129" s="152"/>
      <c r="F3129" s="152"/>
      <c r="G3129" s="152"/>
      <c r="H3129" s="152" t="e">
        <f t="shared" si="532"/>
        <v>#N/A</v>
      </c>
      <c r="I3129" s="152"/>
      <c r="J3129" s="152" t="e">
        <f t="shared" si="533"/>
        <v>#N/A</v>
      </c>
      <c r="K3129" s="152"/>
      <c r="L3129" s="152"/>
      <c r="M3129" s="152"/>
      <c r="N3129" s="152"/>
      <c r="O3129" s="152"/>
      <c r="P3129" s="152"/>
      <c r="Q3129" s="152"/>
      <c r="R3129" s="152"/>
      <c r="S3129" s="152"/>
      <c r="T3129" s="153" cm="1">
        <f t="array" ref="T3129">MATCH(1,(TDU_Info!$C$5:$C$111=$T$6)*(TDU_Info!$B$5:$B$111&lt;=$B3129),0)</f>
        <v>76</v>
      </c>
      <c r="U3129" s="152">
        <f>100*(INDEX(TDU_Info!$E$5:$E$111,$T3129)/T$11+INDEX(TDU_Info!$F$5:$F$111,$T3129))</f>
        <v>5.3363000000000005</v>
      </c>
      <c r="V3129" s="152">
        <v>11.2</v>
      </c>
      <c r="W3129" s="152">
        <v>9.673</v>
      </c>
      <c r="X3129" s="152">
        <v>7.6870000000000003</v>
      </c>
      <c r="Y3129" s="152">
        <v>8.1</v>
      </c>
      <c r="Z3129" s="152">
        <v>11.449</v>
      </c>
      <c r="AA3129" s="152">
        <v>10.012</v>
      </c>
      <c r="AB3129" s="152">
        <v>8</v>
      </c>
      <c r="AC3129" s="152">
        <v>8.0990000000000002</v>
      </c>
      <c r="AD3129" s="152">
        <v>11.115</v>
      </c>
      <c r="AE3129" s="152">
        <v>9.52</v>
      </c>
      <c r="AF3129" s="152">
        <v>7.7</v>
      </c>
      <c r="AG3129" s="152">
        <v>8.1</v>
      </c>
      <c r="AH3129" s="152">
        <v>11.374000000000001</v>
      </c>
      <c r="AI3129" s="152">
        <v>9.8620000000000001</v>
      </c>
      <c r="AJ3129" s="152">
        <v>8.07</v>
      </c>
      <c r="AK3129" s="152">
        <v>8.2149999999999999</v>
      </c>
      <c r="AL3129" s="152" t="e">
        <f t="shared" si="534"/>
        <v>#N/A</v>
      </c>
      <c r="AM3129" s="152" t="e">
        <f t="shared" si="535"/>
        <v>#N/A</v>
      </c>
      <c r="AN3129" s="152" t="e">
        <f>NA()</f>
        <v>#N/A</v>
      </c>
      <c r="AO3129" s="152" t="e">
        <f>NA()</f>
        <v>#N/A</v>
      </c>
      <c r="AP3129" s="152">
        <f t="shared" si="543"/>
        <v>6.9436999999999989</v>
      </c>
      <c r="AQ3129" s="152"/>
      <c r="AR3129" s="152"/>
      <c r="AS3129" s="153">
        <f t="shared" si="557"/>
        <v>191</v>
      </c>
      <c r="AT3129" s="153">
        <f t="shared" si="554"/>
        <v>0</v>
      </c>
      <c r="AU3129" s="153">
        <f t="shared" si="555"/>
        <v>0</v>
      </c>
      <c r="AV3129" s="153">
        <f t="shared" si="556"/>
        <v>1</v>
      </c>
      <c r="BA3129">
        <f t="shared" si="558"/>
        <v>10</v>
      </c>
    </row>
    <row r="3130" spans="2:53" x14ac:dyDescent="0.25">
      <c r="B3130" s="155">
        <f t="shared" si="540"/>
        <v>45849.999305555553</v>
      </c>
      <c r="C3130" s="155">
        <f t="shared" ref="C3130:C3384" si="559">IF(OR($B3130&lt;C$12,$B3130&gt;C$13),NA(),$B3130)</f>
        <v>45849.999305555553</v>
      </c>
      <c r="D3130" s="152">
        <f t="shared" si="531"/>
        <v>7.7</v>
      </c>
      <c r="E3130" s="152"/>
      <c r="F3130" s="152"/>
      <c r="G3130" s="152"/>
      <c r="H3130" s="152" t="e">
        <f t="shared" si="532"/>
        <v>#N/A</v>
      </c>
      <c r="I3130" s="152"/>
      <c r="J3130" s="152" t="e">
        <f t="shared" si="533"/>
        <v>#N/A</v>
      </c>
      <c r="K3130" s="152"/>
      <c r="L3130" s="152"/>
      <c r="M3130" s="152"/>
      <c r="N3130" s="152"/>
      <c r="O3130" s="152"/>
      <c r="P3130" s="152"/>
      <c r="Q3130" s="152"/>
      <c r="R3130" s="152"/>
      <c r="S3130" s="152"/>
      <c r="T3130" s="153" cm="1">
        <f t="array" ref="T3130">MATCH(1,(TDU_Info!$C$5:$C$111=$T$6)*(TDU_Info!$B$5:$B$111&lt;=$B3130),0)</f>
        <v>76</v>
      </c>
      <c r="U3130" s="152">
        <f>100*(INDEX(TDU_Info!$E$5:$E$111,$T3130)/T$11+INDEX(TDU_Info!$F$5:$F$111,$T3130))</f>
        <v>5.3363000000000005</v>
      </c>
      <c r="V3130" s="152">
        <v>11.2</v>
      </c>
      <c r="W3130" s="152">
        <v>9.673</v>
      </c>
      <c r="X3130" s="152">
        <v>7.6870000000000003</v>
      </c>
      <c r="Y3130" s="152">
        <v>8.1</v>
      </c>
      <c r="Z3130" s="152">
        <v>11.449</v>
      </c>
      <c r="AA3130" s="152">
        <v>10.012</v>
      </c>
      <c r="AB3130" s="152">
        <v>8</v>
      </c>
      <c r="AC3130" s="152">
        <v>8.0990000000000002</v>
      </c>
      <c r="AD3130" s="152">
        <v>11.115</v>
      </c>
      <c r="AE3130" s="152">
        <v>9.52</v>
      </c>
      <c r="AF3130" s="152">
        <v>7.7</v>
      </c>
      <c r="AG3130" s="152">
        <v>8.1</v>
      </c>
      <c r="AH3130" s="152">
        <v>11.374000000000001</v>
      </c>
      <c r="AI3130" s="152">
        <v>9.8620000000000001</v>
      </c>
      <c r="AJ3130" s="152">
        <v>8.07</v>
      </c>
      <c r="AK3130" s="152">
        <v>8.2149999999999999</v>
      </c>
      <c r="AL3130" s="152" t="e">
        <f t="shared" si="534"/>
        <v>#N/A</v>
      </c>
      <c r="AM3130" s="152" t="e">
        <f t="shared" si="535"/>
        <v>#N/A</v>
      </c>
      <c r="AN3130" s="152" t="e">
        <f>NA()</f>
        <v>#N/A</v>
      </c>
      <c r="AO3130" s="152" t="e">
        <f>NA()</f>
        <v>#N/A</v>
      </c>
      <c r="AP3130" s="152">
        <f t="shared" si="543"/>
        <v>6.9436999999999989</v>
      </c>
      <c r="AQ3130" s="152"/>
      <c r="AR3130" s="152"/>
      <c r="AS3130" s="153">
        <f t="shared" si="557"/>
        <v>192</v>
      </c>
      <c r="AT3130" s="153">
        <f t="shared" si="554"/>
        <v>0</v>
      </c>
      <c r="AU3130" s="153">
        <f t="shared" si="555"/>
        <v>0</v>
      </c>
      <c r="AV3130" s="153">
        <f t="shared" si="556"/>
        <v>1</v>
      </c>
      <c r="BA3130">
        <f t="shared" si="558"/>
        <v>11</v>
      </c>
    </row>
    <row r="3131" spans="2:53" x14ac:dyDescent="0.25">
      <c r="B3131" s="155">
        <f t="shared" si="540"/>
        <v>45850.999305555553</v>
      </c>
      <c r="C3131" s="155">
        <f t="shared" si="559"/>
        <v>45850.999305555553</v>
      </c>
      <c r="D3131" s="152">
        <f t="shared" si="531"/>
        <v>7.57</v>
      </c>
      <c r="E3131" s="152"/>
      <c r="F3131" s="152"/>
      <c r="G3131" s="152"/>
      <c r="H3131" s="152" t="e">
        <f t="shared" si="532"/>
        <v>#N/A</v>
      </c>
      <c r="I3131" s="152"/>
      <c r="J3131" s="152" t="e">
        <f t="shared" si="533"/>
        <v>#N/A</v>
      </c>
      <c r="K3131" s="152"/>
      <c r="L3131" s="152"/>
      <c r="M3131" s="152"/>
      <c r="N3131" s="152"/>
      <c r="O3131" s="152"/>
      <c r="P3131" s="152"/>
      <c r="Q3131" s="152"/>
      <c r="R3131" s="152"/>
      <c r="S3131" s="152"/>
      <c r="T3131" s="153" cm="1">
        <f t="array" ref="T3131">MATCH(1,(TDU_Info!$C$5:$C$111=$T$6)*(TDU_Info!$B$5:$B$111&lt;=$B3131),0)</f>
        <v>76</v>
      </c>
      <c r="U3131" s="152">
        <f>100*(INDEX(TDU_Info!$E$5:$E$111,$T3131)/T$11+INDEX(TDU_Info!$F$5:$F$111,$T3131))</f>
        <v>5.3363000000000005</v>
      </c>
      <c r="V3131" s="152">
        <v>11.2</v>
      </c>
      <c r="W3131" s="152">
        <v>9.673</v>
      </c>
      <c r="X3131" s="152">
        <v>7.6870000000000003</v>
      </c>
      <c r="Y3131" s="152">
        <v>8.1669999999999998</v>
      </c>
      <c r="Z3131" s="152">
        <v>11.449</v>
      </c>
      <c r="AA3131" s="152">
        <v>10.012</v>
      </c>
      <c r="AB3131" s="152">
        <v>7.87</v>
      </c>
      <c r="AC3131" s="152">
        <v>8.0990000000000002</v>
      </c>
      <c r="AD3131" s="152">
        <v>11.115</v>
      </c>
      <c r="AE3131" s="152">
        <v>9.52</v>
      </c>
      <c r="AF3131" s="152">
        <v>7.57</v>
      </c>
      <c r="AG3131" s="152">
        <v>8.17</v>
      </c>
      <c r="AH3131" s="152">
        <v>11.374000000000001</v>
      </c>
      <c r="AI3131" s="152">
        <v>9.8620000000000001</v>
      </c>
      <c r="AJ3131" s="152">
        <v>7.65</v>
      </c>
      <c r="AK3131" s="152">
        <v>8.19</v>
      </c>
      <c r="AL3131" s="152" t="e">
        <f t="shared" si="534"/>
        <v>#N/A</v>
      </c>
      <c r="AM3131" s="152" t="e">
        <f t="shared" si="535"/>
        <v>#N/A</v>
      </c>
      <c r="AN3131" s="152" t="e">
        <f>NA()</f>
        <v>#N/A</v>
      </c>
      <c r="AO3131" s="152" t="e">
        <f>NA()</f>
        <v>#N/A</v>
      </c>
      <c r="AP3131" s="152">
        <f t="shared" si="543"/>
        <v>6.9436999999999989</v>
      </c>
      <c r="AQ3131" s="152"/>
      <c r="AR3131" s="152"/>
      <c r="AS3131" s="153">
        <f t="shared" si="557"/>
        <v>193</v>
      </c>
      <c r="AT3131" s="153">
        <f t="shared" si="554"/>
        <v>0</v>
      </c>
      <c r="AU3131" s="153">
        <f t="shared" si="555"/>
        <v>0</v>
      </c>
      <c r="AV3131" s="153">
        <f t="shared" si="556"/>
        <v>1</v>
      </c>
      <c r="BA3131">
        <f t="shared" si="558"/>
        <v>12</v>
      </c>
    </row>
    <row r="3132" spans="2:53" x14ac:dyDescent="0.25">
      <c r="B3132" s="155">
        <f t="shared" si="540"/>
        <v>45851.999305555553</v>
      </c>
      <c r="C3132" s="155">
        <f t="shared" si="559"/>
        <v>45851.999305555553</v>
      </c>
      <c r="D3132" s="152">
        <f t="shared" si="531"/>
        <v>7.57</v>
      </c>
      <c r="E3132" s="152"/>
      <c r="F3132" s="152"/>
      <c r="G3132" s="152"/>
      <c r="H3132" s="152" t="e">
        <f t="shared" si="532"/>
        <v>#N/A</v>
      </c>
      <c r="I3132" s="152"/>
      <c r="J3132" s="152" t="e">
        <f t="shared" si="533"/>
        <v>#N/A</v>
      </c>
      <c r="K3132" s="152"/>
      <c r="L3132" s="152"/>
      <c r="M3132" s="152"/>
      <c r="N3132" s="152"/>
      <c r="O3132" s="152"/>
      <c r="P3132" s="152"/>
      <c r="Q3132" s="152"/>
      <c r="R3132" s="152"/>
      <c r="S3132" s="152"/>
      <c r="T3132" s="153" cm="1">
        <f t="array" ref="T3132">MATCH(1,(TDU_Info!$C$5:$C$111=$T$6)*(TDU_Info!$B$5:$B$111&lt;=$B3132),0)</f>
        <v>76</v>
      </c>
      <c r="U3132" s="152">
        <f>100*(INDEX(TDU_Info!$E$5:$E$111,$T3132)/T$11+INDEX(TDU_Info!$F$5:$F$111,$T3132))</f>
        <v>5.3363000000000005</v>
      </c>
      <c r="V3132" s="152">
        <v>11.2</v>
      </c>
      <c r="W3132" s="152">
        <v>9.673</v>
      </c>
      <c r="X3132" s="152">
        <v>7.6870000000000003</v>
      </c>
      <c r="Y3132" s="152">
        <v>8.1669999999999998</v>
      </c>
      <c r="Z3132" s="152">
        <v>11.449</v>
      </c>
      <c r="AA3132" s="152">
        <v>10.012</v>
      </c>
      <c r="AB3132" s="152">
        <v>7.87</v>
      </c>
      <c r="AC3132" s="152">
        <v>8.0990000000000002</v>
      </c>
      <c r="AD3132" s="152">
        <v>11.115</v>
      </c>
      <c r="AE3132" s="152">
        <v>9.52</v>
      </c>
      <c r="AF3132" s="152">
        <v>7.57</v>
      </c>
      <c r="AG3132" s="152">
        <v>8.17</v>
      </c>
      <c r="AH3132" s="152">
        <v>11.374000000000001</v>
      </c>
      <c r="AI3132" s="152">
        <v>9.8620000000000001</v>
      </c>
      <c r="AJ3132" s="152">
        <v>7.65</v>
      </c>
      <c r="AK3132" s="152">
        <v>8.19</v>
      </c>
      <c r="AL3132" s="152" t="e">
        <f t="shared" si="534"/>
        <v>#N/A</v>
      </c>
      <c r="AM3132" s="152" t="e">
        <f t="shared" si="535"/>
        <v>#N/A</v>
      </c>
      <c r="AN3132" s="152" t="e">
        <f>NA()</f>
        <v>#N/A</v>
      </c>
      <c r="AO3132" s="152" t="e">
        <f>NA()</f>
        <v>#N/A</v>
      </c>
      <c r="AP3132" s="152">
        <f t="shared" si="543"/>
        <v>6.9436999999999989</v>
      </c>
      <c r="AQ3132" s="152"/>
      <c r="AR3132" s="152"/>
      <c r="AS3132" s="153">
        <f t="shared" si="557"/>
        <v>194</v>
      </c>
      <c r="AT3132" s="153">
        <f t="shared" si="554"/>
        <v>0</v>
      </c>
      <c r="AU3132" s="153">
        <f t="shared" si="555"/>
        <v>0</v>
      </c>
      <c r="AV3132" s="153">
        <f t="shared" si="556"/>
        <v>1</v>
      </c>
      <c r="BA3132">
        <f t="shared" si="558"/>
        <v>13</v>
      </c>
    </row>
    <row r="3133" spans="2:53" x14ac:dyDescent="0.25">
      <c r="B3133" s="155">
        <f t="shared" si="540"/>
        <v>45852.999305555553</v>
      </c>
      <c r="C3133" s="155">
        <f t="shared" si="559"/>
        <v>45852.999305555553</v>
      </c>
      <c r="D3133" s="152">
        <f t="shared" si="531"/>
        <v>7.57</v>
      </c>
      <c r="E3133" s="152"/>
      <c r="F3133" s="152"/>
      <c r="G3133" s="152"/>
      <c r="H3133" s="152" t="e">
        <f t="shared" si="532"/>
        <v>#N/A</v>
      </c>
      <c r="I3133" s="152"/>
      <c r="J3133" s="152" t="e">
        <f t="shared" si="533"/>
        <v>#N/A</v>
      </c>
      <c r="K3133" s="152"/>
      <c r="L3133" s="152"/>
      <c r="M3133" s="152"/>
      <c r="N3133" s="152"/>
      <c r="O3133" s="152"/>
      <c r="P3133" s="152"/>
      <c r="Q3133" s="152"/>
      <c r="R3133" s="152"/>
      <c r="S3133" s="152"/>
      <c r="T3133" s="153" cm="1">
        <f t="array" ref="T3133">MATCH(1,(TDU_Info!$C$5:$C$111=$T$6)*(TDU_Info!$B$5:$B$111&lt;=$B3133),0)</f>
        <v>76</v>
      </c>
      <c r="U3133" s="152">
        <f>100*(INDEX(TDU_Info!$E$5:$E$111,$T3133)/T$11+INDEX(TDU_Info!$F$5:$F$111,$T3133))</f>
        <v>5.3363000000000005</v>
      </c>
      <c r="V3133" s="152">
        <v>11.2</v>
      </c>
      <c r="W3133" s="152">
        <v>9.673</v>
      </c>
      <c r="X3133" s="152">
        <v>7.6870000000000003</v>
      </c>
      <c r="Y3133" s="152">
        <v>8.1669999999999998</v>
      </c>
      <c r="Z3133" s="152">
        <v>11.449</v>
      </c>
      <c r="AA3133" s="152">
        <v>10.012</v>
      </c>
      <c r="AB3133" s="152">
        <v>7.87</v>
      </c>
      <c r="AC3133" s="152">
        <v>8.0990000000000002</v>
      </c>
      <c r="AD3133" s="152">
        <v>11.115</v>
      </c>
      <c r="AE3133" s="152">
        <v>9.52</v>
      </c>
      <c r="AF3133" s="152">
        <v>7.57</v>
      </c>
      <c r="AG3133" s="152">
        <v>8.17</v>
      </c>
      <c r="AH3133" s="152">
        <v>11.374000000000001</v>
      </c>
      <c r="AI3133" s="152">
        <v>9.8620000000000001</v>
      </c>
      <c r="AJ3133" s="152">
        <v>7.65</v>
      </c>
      <c r="AK3133" s="152">
        <v>8.2899999999999991</v>
      </c>
      <c r="AL3133" s="152" t="e">
        <f t="shared" si="534"/>
        <v>#N/A</v>
      </c>
      <c r="AM3133" s="152" t="e">
        <f t="shared" si="535"/>
        <v>#N/A</v>
      </c>
      <c r="AN3133" s="152" t="e">
        <f>NA()</f>
        <v>#N/A</v>
      </c>
      <c r="AO3133" s="152" t="e">
        <f>NA()</f>
        <v>#N/A</v>
      </c>
      <c r="AP3133" s="152">
        <f t="shared" si="543"/>
        <v>6.9436999999999989</v>
      </c>
      <c r="AQ3133" s="152"/>
      <c r="AR3133" s="152"/>
      <c r="AS3133" s="153">
        <f t="shared" si="557"/>
        <v>195</v>
      </c>
      <c r="AT3133" s="153">
        <f t="shared" si="554"/>
        <v>0</v>
      </c>
      <c r="AU3133" s="153">
        <f t="shared" si="555"/>
        <v>0</v>
      </c>
      <c r="AV3133" s="153">
        <f t="shared" si="556"/>
        <v>1</v>
      </c>
      <c r="BA3133">
        <f t="shared" si="558"/>
        <v>14</v>
      </c>
    </row>
    <row r="3134" spans="2:53" x14ac:dyDescent="0.25">
      <c r="B3134" s="155">
        <f t="shared" si="540"/>
        <v>45853.999305555553</v>
      </c>
      <c r="C3134" s="155">
        <f t="shared" si="559"/>
        <v>45853.999305555553</v>
      </c>
      <c r="D3134" s="152">
        <f t="shared" si="531"/>
        <v>7.7</v>
      </c>
      <c r="E3134" s="152"/>
      <c r="F3134" s="152"/>
      <c r="G3134" s="152"/>
      <c r="H3134" s="152" t="e">
        <f t="shared" si="532"/>
        <v>#N/A</v>
      </c>
      <c r="I3134" s="152"/>
      <c r="J3134" s="152" t="e">
        <f t="shared" si="533"/>
        <v>#N/A</v>
      </c>
      <c r="K3134" s="152"/>
      <c r="L3134" s="152"/>
      <c r="M3134" s="152"/>
      <c r="N3134" s="152"/>
      <c r="O3134" s="152"/>
      <c r="P3134" s="152"/>
      <c r="Q3134" s="152"/>
      <c r="R3134" s="152"/>
      <c r="S3134" s="152"/>
      <c r="T3134" s="153" cm="1">
        <f t="array" ref="T3134">MATCH(1,(TDU_Info!$C$5:$C$111=$T$6)*(TDU_Info!$B$5:$B$111&lt;=$B3134),0)</f>
        <v>76</v>
      </c>
      <c r="U3134" s="152">
        <f>100*(INDEX(TDU_Info!$E$5:$E$111,$T3134)/T$11+INDEX(TDU_Info!$F$5:$F$111,$T3134))</f>
        <v>5.3363000000000005</v>
      </c>
      <c r="V3134" s="152">
        <v>11.2</v>
      </c>
      <c r="W3134" s="152">
        <v>9.673</v>
      </c>
      <c r="X3134" s="152">
        <v>7.6870000000000003</v>
      </c>
      <c r="Y3134" s="152">
        <v>8.1669999999999998</v>
      </c>
      <c r="Z3134" s="152">
        <v>11.449</v>
      </c>
      <c r="AA3134" s="152">
        <v>10.012</v>
      </c>
      <c r="AB3134" s="152">
        <v>7.6710000000000003</v>
      </c>
      <c r="AC3134" s="152">
        <v>8.0990000000000002</v>
      </c>
      <c r="AD3134" s="152">
        <v>11.115</v>
      </c>
      <c r="AE3134" s="152">
        <v>9.52</v>
      </c>
      <c r="AF3134" s="152">
        <v>7.7</v>
      </c>
      <c r="AG3134" s="152">
        <v>8.17</v>
      </c>
      <c r="AH3134" s="152">
        <v>11.374000000000001</v>
      </c>
      <c r="AI3134" s="152">
        <v>9.8620000000000001</v>
      </c>
      <c r="AJ3134" s="152">
        <v>7.6710000000000003</v>
      </c>
      <c r="AK3134" s="152">
        <v>8.2899999999999991</v>
      </c>
      <c r="AL3134" s="152" t="e">
        <f t="shared" si="534"/>
        <v>#N/A</v>
      </c>
      <c r="AM3134" s="152" t="e">
        <f t="shared" si="535"/>
        <v>#N/A</v>
      </c>
      <c r="AN3134" s="152" t="e">
        <f>NA()</f>
        <v>#N/A</v>
      </c>
      <c r="AO3134" s="152" t="e">
        <f>NA()</f>
        <v>#N/A</v>
      </c>
      <c r="AP3134" s="152">
        <f t="shared" si="543"/>
        <v>6.9436999999999989</v>
      </c>
      <c r="AQ3134" s="152"/>
      <c r="AR3134" s="152"/>
      <c r="AS3134" s="153">
        <f t="shared" si="557"/>
        <v>196</v>
      </c>
      <c r="AT3134" s="153">
        <f t="shared" si="554"/>
        <v>0</v>
      </c>
      <c r="AU3134" s="153">
        <f t="shared" si="555"/>
        <v>0</v>
      </c>
      <c r="AV3134" s="153">
        <f t="shared" si="556"/>
        <v>1</v>
      </c>
      <c r="BA3134">
        <f t="shared" si="558"/>
        <v>15</v>
      </c>
    </row>
    <row r="3135" spans="2:53" x14ac:dyDescent="0.25">
      <c r="B3135" s="155">
        <f t="shared" si="540"/>
        <v>45854.999305555553</v>
      </c>
      <c r="C3135" s="155">
        <f t="shared" si="559"/>
        <v>45854.999305555553</v>
      </c>
      <c r="D3135" s="152">
        <f t="shared" si="531"/>
        <v>7.7</v>
      </c>
      <c r="E3135" s="152"/>
      <c r="F3135" s="152"/>
      <c r="G3135" s="152"/>
      <c r="H3135" s="152" t="e">
        <f t="shared" si="532"/>
        <v>#N/A</v>
      </c>
      <c r="I3135" s="152"/>
      <c r="J3135" s="152" t="e">
        <f t="shared" si="533"/>
        <v>#N/A</v>
      </c>
      <c r="K3135" s="152"/>
      <c r="L3135" s="152"/>
      <c r="M3135" s="152"/>
      <c r="N3135" s="152"/>
      <c r="O3135" s="152"/>
      <c r="P3135" s="152"/>
      <c r="Q3135" s="152"/>
      <c r="R3135" s="152"/>
      <c r="S3135" s="152"/>
      <c r="T3135" s="153" cm="1">
        <f t="array" ref="T3135">MATCH(1,(TDU_Info!$C$5:$C$111=$T$6)*(TDU_Info!$B$5:$B$111&lt;=$B3135),0)</f>
        <v>76</v>
      </c>
      <c r="U3135" s="152">
        <f>100*(INDEX(TDU_Info!$E$5:$E$111,$T3135)/T$11+INDEX(TDU_Info!$F$5:$F$111,$T3135))</f>
        <v>5.3363000000000005</v>
      </c>
      <c r="V3135" s="152">
        <v>11.2</v>
      </c>
      <c r="W3135" s="152">
        <v>9.673</v>
      </c>
      <c r="X3135" s="152">
        <v>7.6870000000000003</v>
      </c>
      <c r="Y3135" s="152">
        <v>8.1669999999999998</v>
      </c>
      <c r="Z3135" s="152">
        <v>11.449</v>
      </c>
      <c r="AA3135" s="152">
        <v>10.012</v>
      </c>
      <c r="AB3135" s="152">
        <v>7.6710000000000003</v>
      </c>
      <c r="AC3135" s="152">
        <v>8.0990000000000002</v>
      </c>
      <c r="AD3135" s="152">
        <v>11.115</v>
      </c>
      <c r="AE3135" s="152">
        <v>9.52</v>
      </c>
      <c r="AF3135" s="152">
        <v>7.7</v>
      </c>
      <c r="AG3135" s="152">
        <v>8.17</v>
      </c>
      <c r="AH3135" s="152">
        <v>11.374000000000001</v>
      </c>
      <c r="AI3135" s="152">
        <v>9.8620000000000001</v>
      </c>
      <c r="AJ3135" s="152">
        <v>7.6710000000000003</v>
      </c>
      <c r="AK3135" s="152">
        <v>8.2899999999999991</v>
      </c>
      <c r="AL3135" s="152" t="e">
        <f t="shared" si="534"/>
        <v>#N/A</v>
      </c>
      <c r="AM3135" s="152" t="e">
        <f t="shared" si="535"/>
        <v>#N/A</v>
      </c>
      <c r="AN3135" s="152" t="e">
        <f>NA()</f>
        <v>#N/A</v>
      </c>
      <c r="AO3135" s="152" t="e">
        <f>NA()</f>
        <v>#N/A</v>
      </c>
      <c r="AP3135" s="152">
        <f t="shared" si="543"/>
        <v>6.9436999999999989</v>
      </c>
      <c r="AQ3135" s="152"/>
      <c r="AR3135" s="152"/>
      <c r="AS3135" s="153">
        <f t="shared" si="557"/>
        <v>197</v>
      </c>
      <c r="AT3135" s="153">
        <f t="shared" si="554"/>
        <v>0</v>
      </c>
      <c r="AU3135" s="153">
        <f t="shared" si="555"/>
        <v>0</v>
      </c>
      <c r="AV3135" s="153">
        <f t="shared" si="556"/>
        <v>1</v>
      </c>
      <c r="BA3135">
        <f t="shared" si="558"/>
        <v>16</v>
      </c>
    </row>
    <row r="3136" spans="2:53" x14ac:dyDescent="0.25">
      <c r="B3136" s="155">
        <f t="shared" si="540"/>
        <v>45855.999305555553</v>
      </c>
      <c r="C3136" s="155">
        <f t="shared" si="559"/>
        <v>45855.999305555553</v>
      </c>
      <c r="D3136" s="152">
        <f t="shared" si="531"/>
        <v>7.7519999999999998</v>
      </c>
      <c r="E3136" s="152"/>
      <c r="F3136" s="152"/>
      <c r="G3136" s="152"/>
      <c r="H3136" s="152" t="e">
        <f t="shared" si="532"/>
        <v>#N/A</v>
      </c>
      <c r="I3136" s="152"/>
      <c r="J3136" s="152" t="e">
        <f t="shared" si="533"/>
        <v>#N/A</v>
      </c>
      <c r="K3136" s="152"/>
      <c r="L3136" s="152"/>
      <c r="M3136" s="152"/>
      <c r="N3136" s="152"/>
      <c r="O3136" s="152"/>
      <c r="P3136" s="152"/>
      <c r="Q3136" s="152"/>
      <c r="R3136" s="152"/>
      <c r="S3136" s="152"/>
      <c r="T3136" s="153" cm="1">
        <f t="array" ref="T3136">MATCH(1,(TDU_Info!$C$5:$C$111=$T$6)*(TDU_Info!$B$5:$B$111&lt;=$B3136),0)</f>
        <v>76</v>
      </c>
      <c r="U3136" s="152">
        <f>100*(INDEX(TDU_Info!$E$5:$E$111,$T3136)/T$11+INDEX(TDU_Info!$F$5:$F$111,$T3136))</f>
        <v>5.3363000000000005</v>
      </c>
      <c r="V3136" s="152">
        <v>11.246</v>
      </c>
      <c r="W3136" s="152">
        <v>9.673</v>
      </c>
      <c r="X3136" s="152">
        <v>7.7519999999999998</v>
      </c>
      <c r="Y3136" s="152">
        <v>7.9960000000000004</v>
      </c>
      <c r="Z3136" s="152">
        <v>11.499000000000001</v>
      </c>
      <c r="AA3136" s="152">
        <v>10.012</v>
      </c>
      <c r="AB3136" s="152">
        <v>7.6710000000000003</v>
      </c>
      <c r="AC3136" s="152">
        <v>8.0990000000000002</v>
      </c>
      <c r="AD3136" s="152">
        <v>11.138</v>
      </c>
      <c r="AE3136" s="152">
        <v>9.52</v>
      </c>
      <c r="AF3136" s="152">
        <v>7.7519999999999998</v>
      </c>
      <c r="AG3136" s="152">
        <v>7.9960000000000004</v>
      </c>
      <c r="AH3136" s="152">
        <v>11.398</v>
      </c>
      <c r="AI3136" s="152">
        <v>9.8620000000000001</v>
      </c>
      <c r="AJ3136" s="152">
        <v>7.6710000000000003</v>
      </c>
      <c r="AK3136" s="152">
        <v>8.2149999999999999</v>
      </c>
      <c r="AL3136" s="152" t="e">
        <f t="shared" si="534"/>
        <v>#N/A</v>
      </c>
      <c r="AM3136" s="152" t="e">
        <f t="shared" si="535"/>
        <v>#N/A</v>
      </c>
      <c r="AN3136" s="152" t="e">
        <f>NA()</f>
        <v>#N/A</v>
      </c>
      <c r="AO3136" s="152" t="e">
        <f>NA()</f>
        <v>#N/A</v>
      </c>
      <c r="AP3136" s="152">
        <f t="shared" si="543"/>
        <v>6.9436999999999989</v>
      </c>
      <c r="AQ3136" s="152"/>
      <c r="AR3136" s="152"/>
      <c r="AS3136" s="153">
        <f t="shared" si="557"/>
        <v>198</v>
      </c>
      <c r="AT3136" s="153">
        <f t="shared" si="554"/>
        <v>0</v>
      </c>
      <c r="AU3136" s="153">
        <f t="shared" si="555"/>
        <v>0</v>
      </c>
      <c r="AV3136" s="153">
        <f t="shared" si="556"/>
        <v>1</v>
      </c>
      <c r="BA3136">
        <f t="shared" si="558"/>
        <v>17</v>
      </c>
    </row>
    <row r="3137" spans="2:53" x14ac:dyDescent="0.25">
      <c r="B3137" s="155">
        <f t="shared" si="540"/>
        <v>45856.999305555553</v>
      </c>
      <c r="C3137" s="155">
        <f t="shared" si="559"/>
        <v>45856.999305555553</v>
      </c>
      <c r="D3137" s="152">
        <f t="shared" si="531"/>
        <v>7.7519999999999998</v>
      </c>
      <c r="E3137" s="152"/>
      <c r="F3137" s="152"/>
      <c r="G3137" s="152"/>
      <c r="H3137" s="152" t="e">
        <f t="shared" si="532"/>
        <v>#N/A</v>
      </c>
      <c r="I3137" s="152"/>
      <c r="J3137" s="152" t="e">
        <f t="shared" si="533"/>
        <v>#N/A</v>
      </c>
      <c r="K3137" s="152"/>
      <c r="L3137" s="152"/>
      <c r="M3137" s="152"/>
      <c r="N3137" s="152"/>
      <c r="O3137" s="152"/>
      <c r="P3137" s="152"/>
      <c r="Q3137" s="152"/>
      <c r="R3137" s="152"/>
      <c r="S3137" s="152"/>
      <c r="T3137" s="153" cm="1">
        <f t="array" ref="T3137">MATCH(1,(TDU_Info!$C$5:$C$111=$T$6)*(TDU_Info!$B$5:$B$111&lt;=$B3137),0)</f>
        <v>76</v>
      </c>
      <c r="U3137" s="152">
        <f>100*(INDEX(TDU_Info!$E$5:$E$111,$T3137)/T$11+INDEX(TDU_Info!$F$5:$F$111,$T3137))</f>
        <v>5.3363000000000005</v>
      </c>
      <c r="V3137" s="152">
        <v>12.94</v>
      </c>
      <c r="W3137" s="152">
        <v>10.967000000000001</v>
      </c>
      <c r="X3137" s="152">
        <v>7.7519999999999998</v>
      </c>
      <c r="Y3137" s="152">
        <v>7.8959999999999999</v>
      </c>
      <c r="Z3137" s="152">
        <v>13.286</v>
      </c>
      <c r="AA3137" s="152">
        <v>11.502000000000001</v>
      </c>
      <c r="AB3137" s="152">
        <v>7.6710000000000003</v>
      </c>
      <c r="AC3137" s="152">
        <v>8.0150000000000006</v>
      </c>
      <c r="AD3137" s="152">
        <v>12.818</v>
      </c>
      <c r="AE3137" s="152">
        <v>10.788</v>
      </c>
      <c r="AF3137" s="152">
        <v>7.7519999999999998</v>
      </c>
      <c r="AG3137" s="152">
        <v>7.8959999999999999</v>
      </c>
      <c r="AH3137" s="152">
        <v>13.170999999999999</v>
      </c>
      <c r="AI3137" s="152">
        <v>11.324999999999999</v>
      </c>
      <c r="AJ3137" s="152">
        <v>7.6710000000000003</v>
      </c>
      <c r="AK3137" s="152">
        <v>8.0150000000000006</v>
      </c>
      <c r="AL3137" s="152" t="e">
        <f t="shared" si="534"/>
        <v>#N/A</v>
      </c>
      <c r="AM3137" s="152" t="e">
        <f t="shared" si="535"/>
        <v>#N/A</v>
      </c>
      <c r="AN3137" s="152" t="e">
        <f>NA()</f>
        <v>#N/A</v>
      </c>
      <c r="AO3137" s="152" t="e">
        <f>NA()</f>
        <v>#N/A</v>
      </c>
      <c r="AP3137" s="152">
        <f t="shared" si="543"/>
        <v>6.9436999999999989</v>
      </c>
      <c r="AQ3137" s="152"/>
      <c r="AR3137" s="152"/>
      <c r="AS3137" s="153">
        <f t="shared" si="557"/>
        <v>199</v>
      </c>
      <c r="AT3137" s="153">
        <f t="shared" si="554"/>
        <v>0</v>
      </c>
      <c r="AU3137" s="153">
        <f t="shared" si="555"/>
        <v>0</v>
      </c>
      <c r="AV3137" s="153">
        <f t="shared" si="556"/>
        <v>1</v>
      </c>
      <c r="BA3137">
        <f t="shared" si="558"/>
        <v>18</v>
      </c>
    </row>
    <row r="3138" spans="2:53" x14ac:dyDescent="0.25">
      <c r="B3138" s="155">
        <f t="shared" si="540"/>
        <v>45857.999305555553</v>
      </c>
      <c r="C3138" s="155">
        <f t="shared" si="559"/>
        <v>45857.999305555553</v>
      </c>
      <c r="D3138" s="152">
        <f t="shared" si="531"/>
        <v>7.7519999999999998</v>
      </c>
      <c r="E3138" s="152"/>
      <c r="F3138" s="152"/>
      <c r="G3138" s="152"/>
      <c r="H3138" s="152" t="e">
        <f t="shared" si="532"/>
        <v>#N/A</v>
      </c>
      <c r="I3138" s="152"/>
      <c r="J3138" s="152" t="e">
        <f t="shared" si="533"/>
        <v>#N/A</v>
      </c>
      <c r="K3138" s="152"/>
      <c r="L3138" s="152"/>
      <c r="M3138" s="152"/>
      <c r="N3138" s="152"/>
      <c r="O3138" s="152"/>
      <c r="P3138" s="152"/>
      <c r="Q3138" s="152"/>
      <c r="R3138" s="152"/>
      <c r="S3138" s="152"/>
      <c r="T3138" s="153" cm="1">
        <f t="array" ref="T3138">MATCH(1,(TDU_Info!$C$5:$C$111=$T$6)*(TDU_Info!$B$5:$B$111&lt;=$B3138),0)</f>
        <v>76</v>
      </c>
      <c r="U3138" s="152">
        <f>100*(INDEX(TDU_Info!$E$5:$E$111,$T3138)/T$11+INDEX(TDU_Info!$F$5:$F$111,$T3138))</f>
        <v>5.3363000000000005</v>
      </c>
      <c r="V3138" s="152">
        <v>12.94</v>
      </c>
      <c r="W3138" s="152">
        <v>10.967000000000001</v>
      </c>
      <c r="X3138" s="152">
        <v>7.7519999999999998</v>
      </c>
      <c r="Y3138" s="152">
        <v>7.8959999999999999</v>
      </c>
      <c r="Z3138" s="152">
        <v>13.286</v>
      </c>
      <c r="AA3138" s="152">
        <v>11.502000000000001</v>
      </c>
      <c r="AB3138" s="152">
        <v>7.6710000000000003</v>
      </c>
      <c r="AC3138" s="152">
        <v>8.0150000000000006</v>
      </c>
      <c r="AD3138" s="152">
        <v>12.818</v>
      </c>
      <c r="AE3138" s="152">
        <v>10.788</v>
      </c>
      <c r="AF3138" s="152">
        <v>7.7519999999999998</v>
      </c>
      <c r="AG3138" s="152">
        <v>7.8959999999999999</v>
      </c>
      <c r="AH3138" s="152">
        <v>13.170999999999999</v>
      </c>
      <c r="AI3138" s="152">
        <v>11.324999999999999</v>
      </c>
      <c r="AJ3138" s="152">
        <v>7.6710000000000003</v>
      </c>
      <c r="AK3138" s="152">
        <v>8.0150000000000006</v>
      </c>
      <c r="AL3138" s="152" t="e">
        <f t="shared" si="534"/>
        <v>#N/A</v>
      </c>
      <c r="AM3138" s="152" t="e">
        <f t="shared" si="535"/>
        <v>#N/A</v>
      </c>
      <c r="AN3138" s="152" t="e">
        <f>NA()</f>
        <v>#N/A</v>
      </c>
      <c r="AO3138" s="152" t="e">
        <f>NA()</f>
        <v>#N/A</v>
      </c>
      <c r="AP3138" s="152">
        <f t="shared" si="543"/>
        <v>6.9436999999999989</v>
      </c>
      <c r="AQ3138" s="152"/>
      <c r="AR3138" s="152"/>
      <c r="AS3138" s="153">
        <f t="shared" si="557"/>
        <v>200</v>
      </c>
      <c r="AT3138" s="153">
        <f t="shared" si="554"/>
        <v>0</v>
      </c>
      <c r="AU3138" s="153">
        <f t="shared" si="555"/>
        <v>0</v>
      </c>
      <c r="AV3138" s="153">
        <f t="shared" si="556"/>
        <v>1</v>
      </c>
      <c r="BA3138">
        <f t="shared" si="558"/>
        <v>19</v>
      </c>
    </row>
    <row r="3139" spans="2:53" x14ac:dyDescent="0.25">
      <c r="B3139" s="155">
        <f t="shared" si="540"/>
        <v>45858.999305555553</v>
      </c>
      <c r="C3139" s="155">
        <f t="shared" si="559"/>
        <v>45858.999305555553</v>
      </c>
      <c r="D3139" s="152">
        <f t="shared" si="531"/>
        <v>7.7519999999999998</v>
      </c>
      <c r="E3139" s="152"/>
      <c r="F3139" s="152"/>
      <c r="G3139" s="152"/>
      <c r="H3139" s="152" t="e">
        <f t="shared" si="532"/>
        <v>#N/A</v>
      </c>
      <c r="I3139" s="152"/>
      <c r="J3139" s="152" t="e">
        <f t="shared" si="533"/>
        <v>#N/A</v>
      </c>
      <c r="K3139" s="152"/>
      <c r="L3139" s="152"/>
      <c r="M3139" s="152"/>
      <c r="N3139" s="152"/>
      <c r="O3139" s="152"/>
      <c r="P3139" s="152"/>
      <c r="Q3139" s="152"/>
      <c r="R3139" s="152"/>
      <c r="S3139" s="152"/>
      <c r="T3139" s="153" cm="1">
        <f t="array" ref="T3139">MATCH(1,(TDU_Info!$C$5:$C$111=$T$6)*(TDU_Info!$B$5:$B$111&lt;=$B3139),0)</f>
        <v>76</v>
      </c>
      <c r="U3139" s="152">
        <f>100*(INDEX(TDU_Info!$E$5:$E$111,$T3139)/T$11+INDEX(TDU_Info!$F$5:$F$111,$T3139))</f>
        <v>5.3363000000000005</v>
      </c>
      <c r="V3139" s="152">
        <v>12.94</v>
      </c>
      <c r="W3139" s="152">
        <v>10.967000000000001</v>
      </c>
      <c r="X3139" s="152">
        <v>7.7519999999999998</v>
      </c>
      <c r="Y3139" s="152">
        <v>7.8959999999999999</v>
      </c>
      <c r="Z3139" s="152">
        <v>13.286</v>
      </c>
      <c r="AA3139" s="152">
        <v>11.502000000000001</v>
      </c>
      <c r="AB3139" s="152">
        <v>7.6710000000000003</v>
      </c>
      <c r="AC3139" s="152">
        <v>8.0150000000000006</v>
      </c>
      <c r="AD3139" s="152">
        <v>12.818</v>
      </c>
      <c r="AE3139" s="152">
        <v>10.788</v>
      </c>
      <c r="AF3139" s="152">
        <v>7.7519999999999998</v>
      </c>
      <c r="AG3139" s="152">
        <v>7.8959999999999999</v>
      </c>
      <c r="AH3139" s="152">
        <v>13.170999999999999</v>
      </c>
      <c r="AI3139" s="152">
        <v>11.324999999999999</v>
      </c>
      <c r="AJ3139" s="152">
        <v>7.6710000000000003</v>
      </c>
      <c r="AK3139" s="152">
        <v>8.0150000000000006</v>
      </c>
      <c r="AL3139" s="152" t="e">
        <f t="shared" si="534"/>
        <v>#N/A</v>
      </c>
      <c r="AM3139" s="152" t="e">
        <f t="shared" si="535"/>
        <v>#N/A</v>
      </c>
      <c r="AN3139" s="152" t="e">
        <f>NA()</f>
        <v>#N/A</v>
      </c>
      <c r="AO3139" s="152" t="e">
        <f>NA()</f>
        <v>#N/A</v>
      </c>
      <c r="AP3139" s="152">
        <f t="shared" si="543"/>
        <v>6.9436999999999989</v>
      </c>
      <c r="AQ3139" s="152"/>
      <c r="AR3139" s="152"/>
      <c r="AS3139" s="153">
        <f t="shared" si="557"/>
        <v>201</v>
      </c>
      <c r="AT3139" s="153">
        <f t="shared" si="554"/>
        <v>0</v>
      </c>
      <c r="AU3139" s="153">
        <f t="shared" si="555"/>
        <v>0</v>
      </c>
      <c r="AV3139" s="153">
        <f t="shared" si="556"/>
        <v>1</v>
      </c>
      <c r="BA3139">
        <f t="shared" si="558"/>
        <v>20</v>
      </c>
    </row>
    <row r="3140" spans="2:53" x14ac:dyDescent="0.25">
      <c r="B3140" s="155">
        <f t="shared" si="540"/>
        <v>45859.999305555553</v>
      </c>
      <c r="C3140" s="155">
        <f t="shared" si="559"/>
        <v>45859.999305555553</v>
      </c>
      <c r="D3140" s="152">
        <f t="shared" si="531"/>
        <v>7.7519999999999998</v>
      </c>
      <c r="E3140" s="152"/>
      <c r="F3140" s="152"/>
      <c r="G3140" s="152"/>
      <c r="H3140" s="152" t="e">
        <f t="shared" si="532"/>
        <v>#N/A</v>
      </c>
      <c r="I3140" s="152"/>
      <c r="J3140" s="152" t="e">
        <f t="shared" si="533"/>
        <v>#N/A</v>
      </c>
      <c r="K3140" s="152"/>
      <c r="L3140" s="152"/>
      <c r="M3140" s="152"/>
      <c r="N3140" s="152"/>
      <c r="O3140" s="152"/>
      <c r="P3140" s="152"/>
      <c r="Q3140" s="152"/>
      <c r="R3140" s="152"/>
      <c r="S3140" s="152"/>
      <c r="T3140" s="153" cm="1">
        <f t="array" ref="T3140">MATCH(1,(TDU_Info!$C$5:$C$111=$T$6)*(TDU_Info!$B$5:$B$111&lt;=$B3140),0)</f>
        <v>76</v>
      </c>
      <c r="U3140" s="152">
        <f>100*(INDEX(TDU_Info!$E$5:$E$111,$T3140)/T$11+INDEX(TDU_Info!$F$5:$F$111,$T3140))</f>
        <v>5.3363000000000005</v>
      </c>
      <c r="V3140" s="152">
        <v>12.94</v>
      </c>
      <c r="W3140" s="152">
        <v>10.967000000000001</v>
      </c>
      <c r="X3140" s="152">
        <v>7.7519999999999998</v>
      </c>
      <c r="Y3140" s="152">
        <v>7.8959999999999999</v>
      </c>
      <c r="Z3140" s="152">
        <v>13.286</v>
      </c>
      <c r="AA3140" s="152">
        <v>11.502000000000001</v>
      </c>
      <c r="AB3140" s="152">
        <v>7.6710000000000003</v>
      </c>
      <c r="AC3140" s="152">
        <v>8.093</v>
      </c>
      <c r="AD3140" s="152">
        <v>12.818</v>
      </c>
      <c r="AE3140" s="152">
        <v>10.788</v>
      </c>
      <c r="AF3140" s="152">
        <v>7.7519999999999998</v>
      </c>
      <c r="AG3140" s="152">
        <v>7.8959999999999999</v>
      </c>
      <c r="AH3140" s="152">
        <v>13.170999999999999</v>
      </c>
      <c r="AI3140" s="152">
        <v>11.324999999999999</v>
      </c>
      <c r="AJ3140" s="152">
        <v>7.6710000000000003</v>
      </c>
      <c r="AK3140" s="152">
        <v>8.093</v>
      </c>
      <c r="AL3140" s="152" t="e">
        <f t="shared" si="534"/>
        <v>#N/A</v>
      </c>
      <c r="AM3140" s="152" t="e">
        <f t="shared" si="535"/>
        <v>#N/A</v>
      </c>
      <c r="AN3140" s="152" t="e">
        <f>NA()</f>
        <v>#N/A</v>
      </c>
      <c r="AO3140" s="152" t="e">
        <f>NA()</f>
        <v>#N/A</v>
      </c>
      <c r="AP3140" s="152">
        <f t="shared" si="543"/>
        <v>6.9436999999999989</v>
      </c>
      <c r="AQ3140" s="152"/>
      <c r="AR3140" s="152"/>
      <c r="AS3140" s="153">
        <f t="shared" si="557"/>
        <v>202</v>
      </c>
      <c r="AT3140" s="153">
        <f t="shared" si="554"/>
        <v>0</v>
      </c>
      <c r="AU3140" s="153">
        <f t="shared" si="555"/>
        <v>0</v>
      </c>
      <c r="AV3140" s="153">
        <f t="shared" si="556"/>
        <v>1</v>
      </c>
      <c r="BA3140">
        <f t="shared" si="558"/>
        <v>21</v>
      </c>
    </row>
    <row r="3141" spans="2:53" x14ac:dyDescent="0.25">
      <c r="B3141" s="155">
        <f t="shared" si="540"/>
        <v>45860.999305555553</v>
      </c>
      <c r="C3141" s="155">
        <f t="shared" si="559"/>
        <v>45860.999305555553</v>
      </c>
      <c r="D3141" s="152">
        <f t="shared" si="531"/>
        <v>7.7519999999999998</v>
      </c>
      <c r="E3141" s="152"/>
      <c r="F3141" s="152"/>
      <c r="G3141" s="152"/>
      <c r="H3141" s="152" t="e">
        <f t="shared" si="532"/>
        <v>#N/A</v>
      </c>
      <c r="I3141" s="152"/>
      <c r="J3141" s="152" t="e">
        <f t="shared" si="533"/>
        <v>#N/A</v>
      </c>
      <c r="K3141" s="152"/>
      <c r="L3141" s="152"/>
      <c r="M3141" s="152"/>
      <c r="N3141" s="152"/>
      <c r="O3141" s="152"/>
      <c r="P3141" s="152"/>
      <c r="Q3141" s="152"/>
      <c r="R3141" s="152"/>
      <c r="S3141" s="152"/>
      <c r="T3141" s="153" cm="1">
        <f t="array" ref="T3141">MATCH(1,(TDU_Info!$C$5:$C$111=$T$6)*(TDU_Info!$B$5:$B$111&lt;=$B3141),0)</f>
        <v>76</v>
      </c>
      <c r="U3141" s="152">
        <f>100*(INDEX(TDU_Info!$E$5:$E$111,$T3141)/T$11+INDEX(TDU_Info!$F$5:$F$111,$T3141))</f>
        <v>5.3363000000000005</v>
      </c>
      <c r="V3141" s="152">
        <v>12.94</v>
      </c>
      <c r="W3141" s="152">
        <v>10.967000000000001</v>
      </c>
      <c r="X3141" s="152">
        <v>7.7519999999999998</v>
      </c>
      <c r="Y3141" s="152">
        <v>7.8959999999999999</v>
      </c>
      <c r="Z3141" s="152">
        <v>13.286</v>
      </c>
      <c r="AA3141" s="152">
        <v>11.502000000000001</v>
      </c>
      <c r="AB3141" s="152">
        <v>7.6710000000000003</v>
      </c>
      <c r="AC3141" s="152">
        <v>8.093</v>
      </c>
      <c r="AD3141" s="152">
        <v>12.818</v>
      </c>
      <c r="AE3141" s="152">
        <v>10.788</v>
      </c>
      <c r="AF3141" s="152">
        <v>7.7519999999999998</v>
      </c>
      <c r="AG3141" s="152">
        <v>7.8959999999999999</v>
      </c>
      <c r="AH3141" s="152">
        <v>13.170999999999999</v>
      </c>
      <c r="AI3141" s="152">
        <v>11.324999999999999</v>
      </c>
      <c r="AJ3141" s="152">
        <v>7.6710000000000003</v>
      </c>
      <c r="AK3141" s="152">
        <v>8.093</v>
      </c>
      <c r="AL3141" s="152" t="e">
        <f t="shared" si="534"/>
        <v>#N/A</v>
      </c>
      <c r="AM3141" s="152" t="e">
        <f t="shared" si="535"/>
        <v>#N/A</v>
      </c>
      <c r="AN3141" s="152" t="e">
        <f>NA()</f>
        <v>#N/A</v>
      </c>
      <c r="AO3141" s="152" t="e">
        <f>NA()</f>
        <v>#N/A</v>
      </c>
      <c r="AP3141" s="152">
        <f t="shared" si="543"/>
        <v>6.9436999999999989</v>
      </c>
      <c r="AQ3141" s="152"/>
      <c r="AR3141" s="152"/>
      <c r="AS3141" s="153">
        <f t="shared" si="557"/>
        <v>203</v>
      </c>
      <c r="AT3141" s="153">
        <f t="shared" si="554"/>
        <v>0</v>
      </c>
      <c r="AU3141" s="153">
        <f t="shared" si="555"/>
        <v>0</v>
      </c>
      <c r="AV3141" s="153">
        <f t="shared" si="556"/>
        <v>1</v>
      </c>
      <c r="BA3141">
        <f t="shared" si="558"/>
        <v>22</v>
      </c>
    </row>
    <row r="3142" spans="2:53" x14ac:dyDescent="0.25">
      <c r="B3142" s="155">
        <f t="shared" si="540"/>
        <v>45861.999305555553</v>
      </c>
      <c r="C3142" s="155">
        <f t="shared" si="559"/>
        <v>45861.999305555553</v>
      </c>
      <c r="D3142" s="152">
        <f t="shared" si="531"/>
        <v>7.7960000000000003</v>
      </c>
      <c r="E3142" s="152"/>
      <c r="F3142" s="152"/>
      <c r="G3142" s="152"/>
      <c r="H3142" s="152" t="e">
        <f t="shared" si="532"/>
        <v>#N/A</v>
      </c>
      <c r="I3142" s="152"/>
      <c r="J3142" s="152" t="e">
        <f t="shared" si="533"/>
        <v>#N/A</v>
      </c>
      <c r="K3142" s="152"/>
      <c r="L3142" s="152"/>
      <c r="M3142" s="152"/>
      <c r="N3142" s="152"/>
      <c r="O3142" s="152"/>
      <c r="P3142" s="152"/>
      <c r="Q3142" s="152"/>
      <c r="R3142" s="152"/>
      <c r="S3142" s="152"/>
      <c r="T3142" s="153" cm="1">
        <f t="array" ref="T3142">MATCH(1,(TDU_Info!$C$5:$C$111=$T$6)*(TDU_Info!$B$5:$B$111&lt;=$B3142),0)</f>
        <v>76</v>
      </c>
      <c r="U3142" s="152">
        <f>100*(INDEX(TDU_Info!$E$5:$E$111,$T3142)/T$11+INDEX(TDU_Info!$F$5:$F$111,$T3142))</f>
        <v>5.3363000000000005</v>
      </c>
      <c r="V3142" s="152">
        <v>11.085000000000001</v>
      </c>
      <c r="W3142" s="152">
        <v>9.8160000000000007</v>
      </c>
      <c r="X3142" s="152">
        <v>7.6909999999999998</v>
      </c>
      <c r="Y3142" s="152">
        <v>7.7960000000000003</v>
      </c>
      <c r="Z3142" s="152">
        <v>11.488</v>
      </c>
      <c r="AA3142" s="152">
        <v>10.279</v>
      </c>
      <c r="AB3142" s="152">
        <v>7.7489999999999997</v>
      </c>
      <c r="AC3142" s="152">
        <v>7.8929999999999998</v>
      </c>
      <c r="AD3142" s="152">
        <v>10.962999999999999</v>
      </c>
      <c r="AE3142" s="152">
        <v>9.6370000000000005</v>
      </c>
      <c r="AF3142" s="152">
        <v>7.7960000000000003</v>
      </c>
      <c r="AG3142" s="152">
        <v>7.7960000000000003</v>
      </c>
      <c r="AH3142" s="152">
        <v>11.372999999999999</v>
      </c>
      <c r="AI3142" s="152">
        <v>10.102</v>
      </c>
      <c r="AJ3142" s="152">
        <v>7.7489999999999997</v>
      </c>
      <c r="AK3142" s="152">
        <v>7.8929999999999998</v>
      </c>
      <c r="AL3142" s="152" t="e">
        <f t="shared" si="534"/>
        <v>#N/A</v>
      </c>
      <c r="AM3142" s="152" t="e">
        <f t="shared" si="535"/>
        <v>#N/A</v>
      </c>
      <c r="AN3142" s="152" t="e">
        <f>NA()</f>
        <v>#N/A</v>
      </c>
      <c r="AO3142" s="152" t="e">
        <f>NA()</f>
        <v>#N/A</v>
      </c>
      <c r="AP3142" s="152">
        <f t="shared" si="543"/>
        <v>6.9436999999999989</v>
      </c>
      <c r="AQ3142" s="152"/>
      <c r="AR3142" s="152"/>
      <c r="AS3142" s="153">
        <f t="shared" si="557"/>
        <v>204</v>
      </c>
      <c r="AT3142" s="153">
        <f t="shared" si="554"/>
        <v>0</v>
      </c>
      <c r="AU3142" s="153">
        <f t="shared" si="555"/>
        <v>0</v>
      </c>
      <c r="AV3142" s="153">
        <f t="shared" si="556"/>
        <v>1</v>
      </c>
      <c r="BA3142">
        <f t="shared" si="558"/>
        <v>23</v>
      </c>
    </row>
    <row r="3143" spans="2:53" x14ac:dyDescent="0.25">
      <c r="B3143" s="155">
        <f t="shared" si="540"/>
        <v>45862.999305555553</v>
      </c>
      <c r="C3143" s="155">
        <f t="shared" si="559"/>
        <v>45862.999305555553</v>
      </c>
      <c r="D3143" s="152">
        <f t="shared" si="531"/>
        <v>7.7960000000000003</v>
      </c>
      <c r="E3143" s="152"/>
      <c r="F3143" s="152"/>
      <c r="G3143" s="152"/>
      <c r="H3143" s="152" t="e">
        <f t="shared" si="532"/>
        <v>#N/A</v>
      </c>
      <c r="I3143" s="152"/>
      <c r="J3143" s="152" t="e">
        <f t="shared" si="533"/>
        <v>#N/A</v>
      </c>
      <c r="K3143" s="152"/>
      <c r="L3143" s="152"/>
      <c r="M3143" s="152"/>
      <c r="N3143" s="152"/>
      <c r="O3143" s="152"/>
      <c r="P3143" s="152"/>
      <c r="Q3143" s="152"/>
      <c r="R3143" s="152"/>
      <c r="S3143" s="152"/>
      <c r="T3143" s="153" cm="1">
        <f t="array" ref="T3143">MATCH(1,(TDU_Info!$C$5:$C$111=$T$6)*(TDU_Info!$B$5:$B$111&lt;=$B3143),0)</f>
        <v>76</v>
      </c>
      <c r="U3143" s="152">
        <f>100*(INDEX(TDU_Info!$E$5:$E$111,$T3143)/T$11+INDEX(TDU_Info!$F$5:$F$111,$T3143))</f>
        <v>5.3363000000000005</v>
      </c>
      <c r="V3143" s="152">
        <v>11.085000000000001</v>
      </c>
      <c r="W3143" s="152">
        <v>9.8160000000000007</v>
      </c>
      <c r="X3143" s="152">
        <v>7.6909999999999998</v>
      </c>
      <c r="Y3143" s="152">
        <v>7.7960000000000003</v>
      </c>
      <c r="Z3143" s="152">
        <v>11.488</v>
      </c>
      <c r="AA3143" s="152">
        <v>10.279</v>
      </c>
      <c r="AB3143" s="152">
        <v>7.7489999999999997</v>
      </c>
      <c r="AC3143" s="152">
        <v>7.8929999999999998</v>
      </c>
      <c r="AD3143" s="152">
        <v>10.962999999999999</v>
      </c>
      <c r="AE3143" s="152">
        <v>9.6370000000000005</v>
      </c>
      <c r="AF3143" s="152">
        <v>7.7960000000000003</v>
      </c>
      <c r="AG3143" s="152">
        <v>7.7960000000000003</v>
      </c>
      <c r="AH3143" s="152">
        <v>11.372999999999999</v>
      </c>
      <c r="AI3143" s="152">
        <v>10.102</v>
      </c>
      <c r="AJ3143" s="152">
        <v>7.7489999999999997</v>
      </c>
      <c r="AK3143" s="152">
        <v>7.8929999999999998</v>
      </c>
      <c r="AL3143" s="152" t="e">
        <f t="shared" si="534"/>
        <v>#N/A</v>
      </c>
      <c r="AM3143" s="152" t="e">
        <f t="shared" si="535"/>
        <v>#N/A</v>
      </c>
      <c r="AN3143" s="152" t="e">
        <f>NA()</f>
        <v>#N/A</v>
      </c>
      <c r="AO3143" s="152" t="e">
        <f>NA()</f>
        <v>#N/A</v>
      </c>
      <c r="AP3143" s="152">
        <f t="shared" si="543"/>
        <v>6.9436999999999989</v>
      </c>
      <c r="AQ3143" s="152"/>
      <c r="AR3143" s="152"/>
      <c r="AS3143" s="153">
        <f t="shared" si="557"/>
        <v>205</v>
      </c>
      <c r="AT3143" s="153">
        <f t="shared" si="554"/>
        <v>0</v>
      </c>
      <c r="AU3143" s="153">
        <f t="shared" si="555"/>
        <v>0</v>
      </c>
      <c r="AV3143" s="153">
        <f t="shared" si="556"/>
        <v>1</v>
      </c>
      <c r="BA3143">
        <f t="shared" si="558"/>
        <v>24</v>
      </c>
    </row>
    <row r="3144" spans="2:53" x14ac:dyDescent="0.25">
      <c r="B3144" s="155">
        <f t="shared" si="540"/>
        <v>45863.999305555553</v>
      </c>
      <c r="C3144" s="155">
        <f t="shared" si="559"/>
        <v>45863.999305555553</v>
      </c>
      <c r="D3144" s="152">
        <f t="shared" si="531"/>
        <v>7.6959999999999997</v>
      </c>
      <c r="E3144" s="152"/>
      <c r="F3144" s="152"/>
      <c r="G3144" s="152"/>
      <c r="H3144" s="152" t="e">
        <f t="shared" si="532"/>
        <v>#N/A</v>
      </c>
      <c r="I3144" s="152"/>
      <c r="J3144" s="152" t="e">
        <f t="shared" si="533"/>
        <v>#N/A</v>
      </c>
      <c r="K3144" s="152"/>
      <c r="L3144" s="152"/>
      <c r="M3144" s="152"/>
      <c r="N3144" s="152"/>
      <c r="O3144" s="152"/>
      <c r="P3144" s="152"/>
      <c r="Q3144" s="152"/>
      <c r="R3144" s="152"/>
      <c r="S3144" s="152"/>
      <c r="T3144" s="153" cm="1">
        <f t="array" ref="T3144">MATCH(1,(TDU_Info!$C$5:$C$111=$T$6)*(TDU_Info!$B$5:$B$111&lt;=$B3144),0)</f>
        <v>76</v>
      </c>
      <c r="U3144" s="152">
        <f>100*(INDEX(TDU_Info!$E$5:$E$111,$T3144)/T$11+INDEX(TDU_Info!$F$5:$F$111,$T3144))</f>
        <v>5.3363000000000005</v>
      </c>
      <c r="V3144" s="152">
        <v>10.417999999999999</v>
      </c>
      <c r="W3144" s="152">
        <v>9.3840000000000003</v>
      </c>
      <c r="X3144" s="152">
        <v>7.5960000000000001</v>
      </c>
      <c r="Y3144" s="152">
        <v>7.6959999999999997</v>
      </c>
      <c r="Z3144" s="152">
        <v>10.698</v>
      </c>
      <c r="AA3144" s="152">
        <v>9.7219999999999995</v>
      </c>
      <c r="AB3144" s="152">
        <v>7.7670000000000003</v>
      </c>
      <c r="AC3144" s="152">
        <v>7.8929999999999998</v>
      </c>
      <c r="AD3144" s="152">
        <v>10.295999999999999</v>
      </c>
      <c r="AE3144" s="152">
        <v>9.2050000000000001</v>
      </c>
      <c r="AF3144" s="152">
        <v>7.6959999999999997</v>
      </c>
      <c r="AG3144" s="152">
        <v>7.6959999999999997</v>
      </c>
      <c r="AH3144" s="152">
        <v>10.583</v>
      </c>
      <c r="AI3144" s="152">
        <v>9.5449999999999999</v>
      </c>
      <c r="AJ3144" s="152">
        <v>7.8929999999999998</v>
      </c>
      <c r="AK3144" s="152">
        <v>7.8929999999999998</v>
      </c>
      <c r="AL3144" s="152" t="e">
        <f t="shared" si="534"/>
        <v>#N/A</v>
      </c>
      <c r="AM3144" s="152" t="e">
        <f t="shared" si="535"/>
        <v>#N/A</v>
      </c>
      <c r="AN3144" s="152" t="e">
        <f>NA()</f>
        <v>#N/A</v>
      </c>
      <c r="AO3144" s="152" t="e">
        <f>NA()</f>
        <v>#N/A</v>
      </c>
      <c r="AP3144" s="152">
        <f t="shared" si="543"/>
        <v>6.9436999999999989</v>
      </c>
      <c r="AQ3144" s="152"/>
      <c r="AR3144" s="152"/>
      <c r="AS3144" s="153">
        <f t="shared" si="557"/>
        <v>206</v>
      </c>
      <c r="AT3144" s="153">
        <f t="shared" si="554"/>
        <v>0</v>
      </c>
      <c r="AU3144" s="153">
        <f t="shared" si="555"/>
        <v>0</v>
      </c>
      <c r="AV3144" s="153">
        <f t="shared" si="556"/>
        <v>1</v>
      </c>
      <c r="BA3144">
        <f t="shared" si="558"/>
        <v>25</v>
      </c>
    </row>
    <row r="3145" spans="2:53" x14ac:dyDescent="0.25">
      <c r="B3145" s="155">
        <f t="shared" si="540"/>
        <v>45864.999305555553</v>
      </c>
      <c r="C3145" s="155">
        <f t="shared" si="559"/>
        <v>45864.999305555553</v>
      </c>
      <c r="D3145" s="152">
        <f t="shared" ref="D3145:D3399" si="560">(INDEX($V3145:$AP3145,D$7)*(1+D$8)+D$9*100/$T$11)*(1+D$10)+(D$11*100/$T$11)+($T$5+D$10)*$U3145</f>
        <v>7.5960000000000001</v>
      </c>
      <c r="E3145" s="152"/>
      <c r="F3145" s="152"/>
      <c r="G3145" s="152"/>
      <c r="H3145" s="152" t="e">
        <f t="shared" ref="H3145:H3399" si="561">IF(ISNA($C3145),NA(),(INDEX($V3145:$AP3145,H$7)*(1+H$8)+H$9*100/$T$11)*(1+H$10)+(H$11*100/$T$11)+($T$5+H$10)*$U3145)</f>
        <v>#N/A</v>
      </c>
      <c r="I3145" s="152"/>
      <c r="J3145" s="152" t="e">
        <f t="shared" ref="J3145:J3399" si="562">(INDEX($V3145:$AP3145,J$7)*(1+J$8)+J$9*100/$T$11)*(1+J$10)+(J$11*100/$T$11)+($T$5+J$10)*$U3145</f>
        <v>#N/A</v>
      </c>
      <c r="K3145" s="152"/>
      <c r="L3145" s="152"/>
      <c r="M3145" s="152"/>
      <c r="N3145" s="152"/>
      <c r="O3145" s="152"/>
      <c r="P3145" s="152"/>
      <c r="Q3145" s="152"/>
      <c r="R3145" s="152"/>
      <c r="S3145" s="152"/>
      <c r="T3145" s="153" cm="1">
        <f t="array" ref="T3145">MATCH(1,(TDU_Info!$C$5:$C$111=$T$6)*(TDU_Info!$B$5:$B$111&lt;=$B3145),0)</f>
        <v>76</v>
      </c>
      <c r="U3145" s="152">
        <f>100*(INDEX(TDU_Info!$E$5:$E$111,$T3145)/T$11+INDEX(TDU_Info!$F$5:$F$111,$T3145))</f>
        <v>5.3363000000000005</v>
      </c>
      <c r="V3145" s="152">
        <v>9.6769999999999996</v>
      </c>
      <c r="W3145" s="152">
        <v>8.9220000000000006</v>
      </c>
      <c r="X3145" s="152">
        <v>7.5960000000000001</v>
      </c>
      <c r="Y3145" s="152">
        <v>7.6959999999999997</v>
      </c>
      <c r="Z3145" s="152">
        <v>10.006</v>
      </c>
      <c r="AA3145" s="152">
        <v>9.2460000000000004</v>
      </c>
      <c r="AB3145" s="152">
        <v>7.7670000000000003</v>
      </c>
      <c r="AC3145" s="152">
        <v>7.8929999999999998</v>
      </c>
      <c r="AD3145" s="152">
        <v>9.5549999999999997</v>
      </c>
      <c r="AE3145" s="152">
        <v>8.7430000000000003</v>
      </c>
      <c r="AF3145" s="152">
        <v>7.5960000000000001</v>
      </c>
      <c r="AG3145" s="152">
        <v>7.6959999999999997</v>
      </c>
      <c r="AH3145" s="152">
        <v>9.891</v>
      </c>
      <c r="AI3145" s="152">
        <v>9.0690000000000008</v>
      </c>
      <c r="AJ3145" s="152">
        <v>7.7640000000000002</v>
      </c>
      <c r="AK3145" s="152">
        <v>7.8929999999999998</v>
      </c>
      <c r="AL3145" s="152" t="e">
        <f t="shared" ref="AL3145:AL3399" si="563">IF(DAY($B3145)=1,NA(),VLOOKUP($B3145,$BB$17:$BD$64,2,TRUE))</f>
        <v>#N/A</v>
      </c>
      <c r="AM3145" s="152" t="e">
        <f t="shared" ref="AM3145:AM3399" si="564">IF(DAY($B3145)=1,NA(),VLOOKUP($B3145,$BB$17:$BD$64,3,TRUE))</f>
        <v>#N/A</v>
      </c>
      <c r="AN3145" s="152" t="e">
        <f>NA()</f>
        <v>#N/A</v>
      </c>
      <c r="AO3145" s="152" t="e">
        <f>NA()</f>
        <v>#N/A</v>
      </c>
      <c r="AP3145" s="152">
        <f t="shared" si="543"/>
        <v>6.9436999999999989</v>
      </c>
      <c r="AQ3145" s="152"/>
      <c r="AR3145" s="152"/>
      <c r="AS3145" s="153">
        <f t="shared" si="557"/>
        <v>207</v>
      </c>
      <c r="AT3145" s="153">
        <f t="shared" si="554"/>
        <v>0</v>
      </c>
      <c r="AU3145" s="153">
        <f t="shared" si="555"/>
        <v>0</v>
      </c>
      <c r="AV3145" s="153">
        <f t="shared" si="556"/>
        <v>1</v>
      </c>
      <c r="BA3145">
        <f t="shared" si="558"/>
        <v>26</v>
      </c>
    </row>
    <row r="3146" spans="2:53" x14ac:dyDescent="0.25">
      <c r="B3146" s="155">
        <f t="shared" si="540"/>
        <v>45865.999305555553</v>
      </c>
      <c r="C3146" s="155">
        <f t="shared" si="559"/>
        <v>45865.999305555553</v>
      </c>
      <c r="D3146" s="152">
        <f t="shared" si="560"/>
        <v>7.5960000000000001</v>
      </c>
      <c r="E3146" s="152"/>
      <c r="F3146" s="152"/>
      <c r="G3146" s="152"/>
      <c r="H3146" s="152" t="e">
        <f t="shared" si="561"/>
        <v>#N/A</v>
      </c>
      <c r="I3146" s="152"/>
      <c r="J3146" s="152" t="e">
        <f t="shared" si="562"/>
        <v>#N/A</v>
      </c>
      <c r="K3146" s="152"/>
      <c r="L3146" s="152"/>
      <c r="M3146" s="152"/>
      <c r="N3146" s="152"/>
      <c r="O3146" s="152"/>
      <c r="P3146" s="152"/>
      <c r="Q3146" s="152"/>
      <c r="R3146" s="152"/>
      <c r="S3146" s="152"/>
      <c r="T3146" s="153" cm="1">
        <f t="array" ref="T3146">MATCH(1,(TDU_Info!$C$5:$C$111=$T$6)*(TDU_Info!$B$5:$B$111&lt;=$B3146),0)</f>
        <v>76</v>
      </c>
      <c r="U3146" s="152">
        <f>100*(INDEX(TDU_Info!$E$5:$E$111,$T3146)/T$11+INDEX(TDU_Info!$F$5:$F$111,$T3146))</f>
        <v>5.3363000000000005</v>
      </c>
      <c r="V3146" s="152">
        <v>9.6769999999999996</v>
      </c>
      <c r="W3146" s="152">
        <v>8.9220000000000006</v>
      </c>
      <c r="X3146" s="152">
        <v>7.5960000000000001</v>
      </c>
      <c r="Y3146" s="152">
        <v>7.6959999999999997</v>
      </c>
      <c r="Z3146" s="152">
        <v>10.006</v>
      </c>
      <c r="AA3146" s="152">
        <v>9.2460000000000004</v>
      </c>
      <c r="AB3146" s="152">
        <v>7.7670000000000003</v>
      </c>
      <c r="AC3146" s="152">
        <v>7.8929999999999998</v>
      </c>
      <c r="AD3146" s="152">
        <v>9.5549999999999997</v>
      </c>
      <c r="AE3146" s="152">
        <v>8.7430000000000003</v>
      </c>
      <c r="AF3146" s="152">
        <v>7.5960000000000001</v>
      </c>
      <c r="AG3146" s="152">
        <v>7.6959999999999997</v>
      </c>
      <c r="AH3146" s="152">
        <v>9.891</v>
      </c>
      <c r="AI3146" s="152">
        <v>9.0690000000000008</v>
      </c>
      <c r="AJ3146" s="152">
        <v>7.7640000000000002</v>
      </c>
      <c r="AK3146" s="152">
        <v>7.8929999999999998</v>
      </c>
      <c r="AL3146" s="152" t="e">
        <f t="shared" si="563"/>
        <v>#N/A</v>
      </c>
      <c r="AM3146" s="152" t="e">
        <f t="shared" si="564"/>
        <v>#N/A</v>
      </c>
      <c r="AN3146" s="152" t="e">
        <f>NA()</f>
        <v>#N/A</v>
      </c>
      <c r="AO3146" s="152" t="e">
        <f>NA()</f>
        <v>#N/A</v>
      </c>
      <c r="AP3146" s="152">
        <f t="shared" si="543"/>
        <v>6.9436999999999989</v>
      </c>
      <c r="AQ3146" s="152"/>
      <c r="AR3146" s="152"/>
      <c r="AS3146" s="153">
        <f t="shared" si="557"/>
        <v>208</v>
      </c>
      <c r="AT3146" s="153">
        <f t="shared" si="554"/>
        <v>0</v>
      </c>
      <c r="AU3146" s="153">
        <f t="shared" si="555"/>
        <v>0</v>
      </c>
      <c r="AV3146" s="153">
        <f t="shared" si="556"/>
        <v>1</v>
      </c>
      <c r="BA3146">
        <f t="shared" si="558"/>
        <v>27</v>
      </c>
    </row>
    <row r="3147" spans="2:53" x14ac:dyDescent="0.25">
      <c r="B3147" s="155">
        <f t="shared" si="540"/>
        <v>45866.999305555553</v>
      </c>
      <c r="C3147" s="155">
        <f t="shared" si="559"/>
        <v>45866.999305555553</v>
      </c>
      <c r="D3147" s="152">
        <f t="shared" si="560"/>
        <v>7.2960000000000003</v>
      </c>
      <c r="E3147" s="152"/>
      <c r="F3147" s="152"/>
      <c r="G3147" s="152"/>
      <c r="H3147" s="152" t="e">
        <f t="shared" si="561"/>
        <v>#N/A</v>
      </c>
      <c r="I3147" s="152"/>
      <c r="J3147" s="152" t="e">
        <f t="shared" si="562"/>
        <v>#N/A</v>
      </c>
      <c r="K3147" s="152"/>
      <c r="L3147" s="152"/>
      <c r="M3147" s="152"/>
      <c r="N3147" s="152"/>
      <c r="O3147" s="152"/>
      <c r="P3147" s="152"/>
      <c r="Q3147" s="152"/>
      <c r="R3147" s="152"/>
      <c r="S3147" s="152"/>
      <c r="T3147" s="153" cm="1">
        <f t="array" ref="T3147">MATCH(1,(TDU_Info!$C$5:$C$111=$T$6)*(TDU_Info!$B$5:$B$111&lt;=$B3147),0)</f>
        <v>76</v>
      </c>
      <c r="U3147" s="152">
        <f>100*(INDEX(TDU_Info!$E$5:$E$111,$T3147)/T$11+INDEX(TDU_Info!$F$5:$F$111,$T3147))</f>
        <v>5.3363000000000005</v>
      </c>
      <c r="V3147" s="152">
        <v>9.6769999999999996</v>
      </c>
      <c r="W3147" s="152">
        <v>8.9220000000000006</v>
      </c>
      <c r="X3147" s="152">
        <v>7.2960000000000003</v>
      </c>
      <c r="Y3147" s="152">
        <v>7.3959999999999999</v>
      </c>
      <c r="Z3147" s="152">
        <v>10.006</v>
      </c>
      <c r="AA3147" s="152">
        <v>9.2460000000000004</v>
      </c>
      <c r="AB3147" s="152">
        <v>7.59</v>
      </c>
      <c r="AC3147" s="152">
        <v>7.6929999999999996</v>
      </c>
      <c r="AD3147" s="152">
        <v>9.5549999999999997</v>
      </c>
      <c r="AE3147" s="152">
        <v>8.7430000000000003</v>
      </c>
      <c r="AF3147" s="152">
        <v>7.2960000000000003</v>
      </c>
      <c r="AG3147" s="152">
        <v>7.3959999999999999</v>
      </c>
      <c r="AH3147" s="152">
        <v>9.891</v>
      </c>
      <c r="AI3147" s="152">
        <v>9.0690000000000008</v>
      </c>
      <c r="AJ3147" s="152">
        <v>7.593</v>
      </c>
      <c r="AK3147" s="152">
        <v>7.6929999999999996</v>
      </c>
      <c r="AL3147" s="152" t="e">
        <f t="shared" si="563"/>
        <v>#N/A</v>
      </c>
      <c r="AM3147" s="152" t="e">
        <f t="shared" si="564"/>
        <v>#N/A</v>
      </c>
      <c r="AN3147" s="152" t="e">
        <f>NA()</f>
        <v>#N/A</v>
      </c>
      <c r="AO3147" s="152" t="e">
        <f>NA()</f>
        <v>#N/A</v>
      </c>
      <c r="AP3147" s="152">
        <f t="shared" si="543"/>
        <v>6.9436999999999989</v>
      </c>
      <c r="AQ3147" s="152"/>
      <c r="AR3147" s="152"/>
      <c r="AS3147" s="153">
        <f t="shared" si="557"/>
        <v>209</v>
      </c>
      <c r="AT3147" s="153">
        <f t="shared" si="554"/>
        <v>0</v>
      </c>
      <c r="AU3147" s="153">
        <f t="shared" si="555"/>
        <v>0</v>
      </c>
      <c r="AV3147" s="153">
        <f t="shared" si="556"/>
        <v>1</v>
      </c>
      <c r="BA3147">
        <f t="shared" si="558"/>
        <v>28</v>
      </c>
    </row>
    <row r="3148" spans="2:53" x14ac:dyDescent="0.25">
      <c r="B3148" s="155">
        <f t="shared" si="540"/>
        <v>45867.999305555553</v>
      </c>
      <c r="C3148" s="155">
        <f t="shared" si="559"/>
        <v>45867.999305555553</v>
      </c>
      <c r="D3148" s="152">
        <f t="shared" si="560"/>
        <v>7.1959999999999997</v>
      </c>
      <c r="E3148" s="152"/>
      <c r="F3148" s="152"/>
      <c r="G3148" s="152"/>
      <c r="H3148" s="152" t="e">
        <f t="shared" si="561"/>
        <v>#N/A</v>
      </c>
      <c r="I3148" s="152"/>
      <c r="J3148" s="152" t="e">
        <f t="shared" si="562"/>
        <v>#N/A</v>
      </c>
      <c r="K3148" s="152"/>
      <c r="L3148" s="152"/>
      <c r="M3148" s="152"/>
      <c r="N3148" s="152"/>
      <c r="O3148" s="152"/>
      <c r="P3148" s="152"/>
      <c r="Q3148" s="152"/>
      <c r="R3148" s="152"/>
      <c r="S3148" s="152"/>
      <c r="T3148" s="153" cm="1">
        <f t="array" ref="T3148">MATCH(1,(TDU_Info!$C$5:$C$111=$T$6)*(TDU_Info!$B$5:$B$111&lt;=$B3148),0)</f>
        <v>76</v>
      </c>
      <c r="U3148" s="152">
        <f>100*(INDEX(TDU_Info!$E$5:$E$111,$T3148)/T$11+INDEX(TDU_Info!$F$5:$F$111,$T3148))</f>
        <v>5.3363000000000005</v>
      </c>
      <c r="V3148" s="152">
        <v>9.6769999999999996</v>
      </c>
      <c r="W3148" s="152">
        <v>8.9220000000000006</v>
      </c>
      <c r="X3148" s="152">
        <v>7.085</v>
      </c>
      <c r="Y3148" s="152">
        <v>7.2960000000000003</v>
      </c>
      <c r="Z3148" s="152">
        <v>10.006</v>
      </c>
      <c r="AA3148" s="152">
        <v>9.2460000000000004</v>
      </c>
      <c r="AB3148" s="152">
        <v>7.367</v>
      </c>
      <c r="AC3148" s="152">
        <v>7.6929999999999996</v>
      </c>
      <c r="AD3148" s="152">
        <v>9.5549999999999997</v>
      </c>
      <c r="AE3148" s="152">
        <v>8.7430000000000003</v>
      </c>
      <c r="AF3148" s="152">
        <v>7.1959999999999997</v>
      </c>
      <c r="AG3148" s="152">
        <v>7.2960000000000003</v>
      </c>
      <c r="AH3148" s="152">
        <v>9.891</v>
      </c>
      <c r="AI3148" s="152">
        <v>9.0690000000000008</v>
      </c>
      <c r="AJ3148" s="152">
        <v>7.27</v>
      </c>
      <c r="AK3148" s="152">
        <v>7.6929999999999996</v>
      </c>
      <c r="AL3148" s="152" t="e">
        <f t="shared" si="563"/>
        <v>#N/A</v>
      </c>
      <c r="AM3148" s="152" t="e">
        <f t="shared" si="564"/>
        <v>#N/A</v>
      </c>
      <c r="AN3148" s="152" t="e">
        <f>NA()</f>
        <v>#N/A</v>
      </c>
      <c r="AO3148" s="152" t="e">
        <f>NA()</f>
        <v>#N/A</v>
      </c>
      <c r="AP3148" s="152">
        <f t="shared" si="543"/>
        <v>6.9436999999999989</v>
      </c>
      <c r="AQ3148" s="152"/>
      <c r="AR3148" s="152"/>
      <c r="AS3148" s="153">
        <f t="shared" si="557"/>
        <v>210</v>
      </c>
      <c r="AT3148" s="153">
        <f t="shared" si="554"/>
        <v>0</v>
      </c>
      <c r="AU3148" s="153">
        <f t="shared" si="555"/>
        <v>0</v>
      </c>
      <c r="AV3148" s="153">
        <f t="shared" si="556"/>
        <v>1</v>
      </c>
      <c r="BA3148">
        <f t="shared" si="558"/>
        <v>29</v>
      </c>
    </row>
    <row r="3149" spans="2:53" x14ac:dyDescent="0.25">
      <c r="B3149" s="155">
        <f t="shared" si="540"/>
        <v>45868.999305555553</v>
      </c>
      <c r="C3149" s="155">
        <f t="shared" si="559"/>
        <v>45868.999305555553</v>
      </c>
      <c r="D3149" s="152">
        <f t="shared" si="560"/>
        <v>7.1959999999999997</v>
      </c>
      <c r="E3149" s="152"/>
      <c r="F3149" s="152"/>
      <c r="G3149" s="152"/>
      <c r="H3149" s="152" t="e">
        <f t="shared" si="561"/>
        <v>#N/A</v>
      </c>
      <c r="I3149" s="152"/>
      <c r="J3149" s="152" t="e">
        <f t="shared" si="562"/>
        <v>#N/A</v>
      </c>
      <c r="K3149" s="152"/>
      <c r="L3149" s="152"/>
      <c r="M3149" s="152"/>
      <c r="N3149" s="152"/>
      <c r="O3149" s="152"/>
      <c r="P3149" s="152"/>
      <c r="Q3149" s="152"/>
      <c r="R3149" s="152"/>
      <c r="S3149" s="152"/>
      <c r="T3149" s="153" cm="1">
        <f t="array" ref="T3149">MATCH(1,(TDU_Info!$C$5:$C$111=$T$6)*(TDU_Info!$B$5:$B$111&lt;=$B3149),0)</f>
        <v>76</v>
      </c>
      <c r="U3149" s="152">
        <f>100*(INDEX(TDU_Info!$E$5:$E$111,$T3149)/T$11+INDEX(TDU_Info!$F$5:$F$111,$T3149))</f>
        <v>5.3363000000000005</v>
      </c>
      <c r="V3149" s="152">
        <v>9.6769999999999996</v>
      </c>
      <c r="W3149" s="152">
        <v>8.9220000000000006</v>
      </c>
      <c r="X3149" s="152">
        <v>7.085</v>
      </c>
      <c r="Y3149" s="152">
        <v>7.2960000000000003</v>
      </c>
      <c r="Z3149" s="152">
        <v>10.006</v>
      </c>
      <c r="AA3149" s="152">
        <v>9.2460000000000004</v>
      </c>
      <c r="AB3149" s="152">
        <v>7.367</v>
      </c>
      <c r="AC3149" s="152">
        <v>7.6929999999999996</v>
      </c>
      <c r="AD3149" s="152">
        <v>9.5549999999999997</v>
      </c>
      <c r="AE3149" s="152">
        <v>8.7430000000000003</v>
      </c>
      <c r="AF3149" s="152">
        <v>7.1959999999999997</v>
      </c>
      <c r="AG3149" s="152">
        <v>7.2960000000000003</v>
      </c>
      <c r="AH3149" s="152">
        <v>9.891</v>
      </c>
      <c r="AI3149" s="152">
        <v>9.0690000000000008</v>
      </c>
      <c r="AJ3149" s="152">
        <v>7.27</v>
      </c>
      <c r="AK3149" s="152">
        <v>7.6929999999999996</v>
      </c>
      <c r="AL3149" s="152" t="e">
        <f t="shared" si="563"/>
        <v>#N/A</v>
      </c>
      <c r="AM3149" s="152" t="e">
        <f t="shared" si="564"/>
        <v>#N/A</v>
      </c>
      <c r="AN3149" s="152" t="e">
        <f>NA()</f>
        <v>#N/A</v>
      </c>
      <c r="AO3149" s="152" t="e">
        <f>NA()</f>
        <v>#N/A</v>
      </c>
      <c r="AP3149" s="152">
        <f t="shared" si="543"/>
        <v>6.9436999999999989</v>
      </c>
      <c r="AQ3149" s="152"/>
      <c r="AR3149" s="152"/>
      <c r="AS3149" s="153">
        <f t="shared" si="557"/>
        <v>211</v>
      </c>
      <c r="AT3149" s="153">
        <f t="shared" si="554"/>
        <v>0</v>
      </c>
      <c r="AU3149" s="153">
        <f t="shared" si="555"/>
        <v>0</v>
      </c>
      <c r="AV3149" s="153">
        <f t="shared" si="556"/>
        <v>1</v>
      </c>
      <c r="BA3149">
        <f t="shared" si="558"/>
        <v>30</v>
      </c>
    </row>
    <row r="3150" spans="2:53" x14ac:dyDescent="0.25">
      <c r="B3150" s="155">
        <f t="shared" si="540"/>
        <v>45869.999305555553</v>
      </c>
      <c r="C3150" s="155">
        <f t="shared" si="559"/>
        <v>45869.999305555553</v>
      </c>
      <c r="D3150" s="152">
        <f t="shared" si="560"/>
        <v>7.08</v>
      </c>
      <c r="E3150" s="152"/>
      <c r="F3150" s="152"/>
      <c r="G3150" s="152"/>
      <c r="H3150" s="152" t="e">
        <f t="shared" si="561"/>
        <v>#N/A</v>
      </c>
      <c r="I3150" s="152"/>
      <c r="J3150" s="152" t="e">
        <f t="shared" si="562"/>
        <v>#N/A</v>
      </c>
      <c r="K3150" s="152"/>
      <c r="L3150" s="152"/>
      <c r="M3150" s="152"/>
      <c r="N3150" s="152"/>
      <c r="O3150" s="152"/>
      <c r="P3150" s="152"/>
      <c r="Q3150" s="152"/>
      <c r="R3150" s="152"/>
      <c r="S3150" s="152"/>
      <c r="T3150" s="153" cm="1">
        <f t="array" ref="T3150">MATCH(1,(TDU_Info!$C$5:$C$111=$T$6)*(TDU_Info!$B$5:$B$111&lt;=$B3150),0)</f>
        <v>76</v>
      </c>
      <c r="U3150" s="152">
        <f>100*(INDEX(TDU_Info!$E$5:$E$111,$T3150)/T$11+INDEX(TDU_Info!$F$5:$F$111,$T3150))</f>
        <v>5.3363000000000005</v>
      </c>
      <c r="V3150" s="152">
        <v>9.6769999999999996</v>
      </c>
      <c r="W3150" s="152">
        <v>8.9220000000000006</v>
      </c>
      <c r="X3150" s="152">
        <v>7.08</v>
      </c>
      <c r="Y3150" s="152">
        <v>7.38</v>
      </c>
      <c r="Z3150" s="152">
        <v>10.006</v>
      </c>
      <c r="AA3150" s="152">
        <v>9.2460000000000004</v>
      </c>
      <c r="AB3150" s="152">
        <v>7.2839999999999998</v>
      </c>
      <c r="AC3150" s="152">
        <v>7.67</v>
      </c>
      <c r="AD3150" s="152">
        <v>9.5549999999999997</v>
      </c>
      <c r="AE3150" s="152">
        <v>8.7430000000000003</v>
      </c>
      <c r="AF3150" s="152">
        <v>7.08</v>
      </c>
      <c r="AG3150" s="152">
        <v>7.38</v>
      </c>
      <c r="AH3150" s="152">
        <v>9.891</v>
      </c>
      <c r="AI3150" s="152">
        <v>9.0690000000000008</v>
      </c>
      <c r="AJ3150" s="152">
        <v>7.27</v>
      </c>
      <c r="AK3150" s="152">
        <v>7.67</v>
      </c>
      <c r="AL3150" s="152" t="e">
        <f t="shared" si="563"/>
        <v>#N/A</v>
      </c>
      <c r="AM3150" s="152" t="e">
        <f t="shared" si="564"/>
        <v>#N/A</v>
      </c>
      <c r="AN3150" s="152" t="e">
        <f>NA()</f>
        <v>#N/A</v>
      </c>
      <c r="AO3150" s="152" t="e">
        <f>NA()</f>
        <v>#N/A</v>
      </c>
      <c r="AP3150" s="152">
        <f t="shared" si="543"/>
        <v>6.9436999999999989</v>
      </c>
      <c r="AQ3150" s="152"/>
      <c r="AR3150" s="152"/>
      <c r="AS3150" s="153">
        <f t="shared" si="557"/>
        <v>212</v>
      </c>
      <c r="AT3150" s="153">
        <f t="shared" si="554"/>
        <v>0</v>
      </c>
      <c r="AU3150" s="153">
        <f t="shared" si="555"/>
        <v>0</v>
      </c>
      <c r="AV3150" s="153">
        <f t="shared" si="556"/>
        <v>1</v>
      </c>
      <c r="BA3150">
        <f t="shared" si="558"/>
        <v>31</v>
      </c>
    </row>
    <row r="3151" spans="2:53" x14ac:dyDescent="0.25">
      <c r="B3151" s="155">
        <f t="shared" si="540"/>
        <v>45870.999305555553</v>
      </c>
      <c r="C3151" s="155">
        <f t="shared" si="559"/>
        <v>45870.999305555553</v>
      </c>
      <c r="D3151" s="152">
        <f t="shared" si="560"/>
        <v>6.98</v>
      </c>
      <c r="E3151" s="152"/>
      <c r="F3151" s="152"/>
      <c r="G3151" s="152"/>
      <c r="H3151" s="152" t="e">
        <f t="shared" si="561"/>
        <v>#N/A</v>
      </c>
      <c r="I3151" s="152"/>
      <c r="J3151" s="152" t="e">
        <f t="shared" si="562"/>
        <v>#N/A</v>
      </c>
      <c r="K3151" s="152"/>
      <c r="L3151" s="152"/>
      <c r="M3151" s="152"/>
      <c r="N3151" s="152"/>
      <c r="O3151" s="152"/>
      <c r="P3151" s="152"/>
      <c r="Q3151" s="152"/>
      <c r="R3151" s="152"/>
      <c r="S3151" s="152"/>
      <c r="T3151" s="153" cm="1">
        <f t="array" ref="T3151">MATCH(1,(TDU_Info!$C$5:$C$111=$T$6)*(TDU_Info!$B$5:$B$111&lt;=$B3151),0)</f>
        <v>76</v>
      </c>
      <c r="U3151" s="152">
        <f>100*(INDEX(TDU_Info!$E$5:$E$111,$T3151)/T$11+INDEX(TDU_Info!$F$5:$F$111,$T3151))</f>
        <v>5.3363000000000005</v>
      </c>
      <c r="V3151" s="152">
        <v>8.8930000000000007</v>
      </c>
      <c r="W3151" s="152">
        <v>8.6560000000000006</v>
      </c>
      <c r="X3151" s="152">
        <v>6.8730000000000002</v>
      </c>
      <c r="Y3151" s="152">
        <v>7.38</v>
      </c>
      <c r="Z3151" s="152">
        <v>9.3140000000000001</v>
      </c>
      <c r="AA3151" s="152">
        <v>8.9169999999999998</v>
      </c>
      <c r="AB3151" s="152">
        <v>7.0670000000000002</v>
      </c>
      <c r="AC3151" s="152">
        <v>7.57</v>
      </c>
      <c r="AD3151" s="152">
        <v>8.7710000000000008</v>
      </c>
      <c r="AE3151" s="152">
        <v>8.4770000000000003</v>
      </c>
      <c r="AF3151" s="152">
        <v>6.98</v>
      </c>
      <c r="AG3151" s="152">
        <v>7.38</v>
      </c>
      <c r="AH3151" s="152">
        <v>9.1989999999999998</v>
      </c>
      <c r="AI3151" s="152">
        <v>8.74</v>
      </c>
      <c r="AJ3151" s="152">
        <v>7.07</v>
      </c>
      <c r="AK3151" s="152">
        <v>7.57</v>
      </c>
      <c r="AL3151" s="152" t="e">
        <f t="shared" si="563"/>
        <v>#N/A</v>
      </c>
      <c r="AM3151" s="152" t="e">
        <f t="shared" si="564"/>
        <v>#N/A</v>
      </c>
      <c r="AN3151" s="152" t="e">
        <f>NA()</f>
        <v>#N/A</v>
      </c>
      <c r="AO3151" s="152" t="e">
        <f>NA()</f>
        <v>#N/A</v>
      </c>
      <c r="AP3151" s="152" t="e">
        <f t="shared" si="543"/>
        <v>#N/A</v>
      </c>
      <c r="AQ3151" s="152"/>
      <c r="AR3151" s="152"/>
      <c r="AS3151" s="153">
        <f t="shared" ref="AS3151:AS3182" si="565">ROUNDUP(B3151-DATE(YEAR(B3151),1,1),0)</f>
        <v>213</v>
      </c>
      <c r="AT3151" s="153">
        <f t="shared" si="554"/>
        <v>0</v>
      </c>
      <c r="AU3151" s="153">
        <f t="shared" si="555"/>
        <v>0</v>
      </c>
      <c r="AV3151" s="153">
        <f t="shared" si="556"/>
        <v>1</v>
      </c>
      <c r="BA3151">
        <f t="shared" ref="BA3151:BA3182" si="566">DAY(C3151)</f>
        <v>1</v>
      </c>
    </row>
    <row r="3152" spans="2:53" x14ac:dyDescent="0.25">
      <c r="B3152" s="155">
        <f t="shared" si="540"/>
        <v>45871.999305555553</v>
      </c>
      <c r="C3152" s="155">
        <f t="shared" si="559"/>
        <v>45871.999305555553</v>
      </c>
      <c r="D3152" s="152">
        <f t="shared" si="560"/>
        <v>6.89</v>
      </c>
      <c r="E3152" s="152"/>
      <c r="F3152" s="152"/>
      <c r="G3152" s="152"/>
      <c r="H3152" s="152" t="e">
        <f t="shared" si="561"/>
        <v>#N/A</v>
      </c>
      <c r="I3152" s="152"/>
      <c r="J3152" s="152" t="e">
        <f t="shared" si="562"/>
        <v>#N/A</v>
      </c>
      <c r="K3152" s="152"/>
      <c r="L3152" s="152"/>
      <c r="M3152" s="152"/>
      <c r="N3152" s="152"/>
      <c r="O3152" s="152"/>
      <c r="P3152" s="152"/>
      <c r="Q3152" s="152"/>
      <c r="R3152" s="152"/>
      <c r="S3152" s="152"/>
      <c r="T3152" s="153" cm="1">
        <f t="array" ref="T3152">MATCH(1,(TDU_Info!$C$5:$C$111=$T$6)*(TDU_Info!$B$5:$B$111&lt;=$B3152),0)</f>
        <v>76</v>
      </c>
      <c r="U3152" s="152">
        <f>100*(INDEX(TDU_Info!$E$5:$E$111,$T3152)/T$11+INDEX(TDU_Info!$F$5:$F$111,$T3152))</f>
        <v>5.3363000000000005</v>
      </c>
      <c r="V3152" s="152">
        <v>8.6229999999999993</v>
      </c>
      <c r="W3152" s="152">
        <v>8.4369999999999994</v>
      </c>
      <c r="X3152" s="152">
        <v>6.8730000000000002</v>
      </c>
      <c r="Y3152" s="152">
        <v>7.19</v>
      </c>
      <c r="Z3152" s="152">
        <v>8.9390000000000001</v>
      </c>
      <c r="AA3152" s="152">
        <v>8.6120000000000001</v>
      </c>
      <c r="AB3152" s="152">
        <v>6.99</v>
      </c>
      <c r="AC3152" s="152">
        <v>7.39</v>
      </c>
      <c r="AD3152" s="152">
        <v>8.5009999999999994</v>
      </c>
      <c r="AE3152" s="152">
        <v>8.2579999999999991</v>
      </c>
      <c r="AF3152" s="152">
        <v>6.89</v>
      </c>
      <c r="AG3152" s="152">
        <v>7.19</v>
      </c>
      <c r="AH3152" s="152">
        <v>8.8239999999999998</v>
      </c>
      <c r="AI3152" s="152">
        <v>8.4350000000000005</v>
      </c>
      <c r="AJ3152" s="152">
        <v>6.99</v>
      </c>
      <c r="AK3152" s="152">
        <v>7.39</v>
      </c>
      <c r="AL3152" s="152" t="e">
        <f t="shared" si="563"/>
        <v>#N/A</v>
      </c>
      <c r="AM3152" s="152" t="e">
        <f t="shared" si="564"/>
        <v>#N/A</v>
      </c>
      <c r="AN3152" s="152" t="e">
        <f>NA()</f>
        <v>#N/A</v>
      </c>
      <c r="AO3152" s="152" t="e">
        <f>NA()</f>
        <v>#N/A</v>
      </c>
      <c r="AP3152" s="152">
        <f t="shared" si="543"/>
        <v>6.9436999999999989</v>
      </c>
      <c r="AQ3152" s="152"/>
      <c r="AR3152" s="152"/>
      <c r="AS3152" s="153">
        <f t="shared" si="565"/>
        <v>214</v>
      </c>
      <c r="AT3152" s="153">
        <f t="shared" si="554"/>
        <v>0</v>
      </c>
      <c r="AU3152" s="153">
        <f t="shared" si="555"/>
        <v>0</v>
      </c>
      <c r="AV3152" s="153">
        <f t="shared" si="556"/>
        <v>1</v>
      </c>
      <c r="BA3152">
        <f t="shared" si="566"/>
        <v>2</v>
      </c>
    </row>
    <row r="3153" spans="2:53" x14ac:dyDescent="0.25">
      <c r="B3153" s="155">
        <f t="shared" si="540"/>
        <v>45872.999305555553</v>
      </c>
      <c r="C3153" s="155">
        <f t="shared" si="559"/>
        <v>45872.999305555553</v>
      </c>
      <c r="D3153" s="152">
        <f t="shared" si="560"/>
        <v>6.89</v>
      </c>
      <c r="E3153" s="152"/>
      <c r="F3153" s="152"/>
      <c r="G3153" s="152"/>
      <c r="H3153" s="152" t="e">
        <f t="shared" si="561"/>
        <v>#N/A</v>
      </c>
      <c r="I3153" s="152"/>
      <c r="J3153" s="152" t="e">
        <f t="shared" si="562"/>
        <v>#N/A</v>
      </c>
      <c r="K3153" s="152"/>
      <c r="L3153" s="152"/>
      <c r="M3153" s="152"/>
      <c r="N3153" s="152"/>
      <c r="O3153" s="152"/>
      <c r="P3153" s="152"/>
      <c r="Q3153" s="152"/>
      <c r="R3153" s="152"/>
      <c r="S3153" s="152"/>
      <c r="T3153" s="153" cm="1">
        <f t="array" ref="T3153">MATCH(1,(TDU_Info!$C$5:$C$111=$T$6)*(TDU_Info!$B$5:$B$111&lt;=$B3153),0)</f>
        <v>76</v>
      </c>
      <c r="U3153" s="152">
        <f>100*(INDEX(TDU_Info!$E$5:$E$111,$T3153)/T$11+INDEX(TDU_Info!$F$5:$F$111,$T3153))</f>
        <v>5.3363000000000005</v>
      </c>
      <c r="V3153" s="152">
        <v>8.6229999999999993</v>
      </c>
      <c r="W3153" s="152">
        <v>8.4369999999999994</v>
      </c>
      <c r="X3153" s="152">
        <v>6.8730000000000002</v>
      </c>
      <c r="Y3153" s="152">
        <v>7.19</v>
      </c>
      <c r="Z3153" s="152">
        <v>8.9390000000000001</v>
      </c>
      <c r="AA3153" s="152">
        <v>8.6120000000000001</v>
      </c>
      <c r="AB3153" s="152">
        <v>6.99</v>
      </c>
      <c r="AC3153" s="152">
        <v>7.39</v>
      </c>
      <c r="AD3153" s="152">
        <v>8.5009999999999994</v>
      </c>
      <c r="AE3153" s="152">
        <v>8.2579999999999991</v>
      </c>
      <c r="AF3153" s="152">
        <v>6.89</v>
      </c>
      <c r="AG3153" s="152">
        <v>7.19</v>
      </c>
      <c r="AH3153" s="152">
        <v>8.8239999999999998</v>
      </c>
      <c r="AI3153" s="152">
        <v>8.4350000000000005</v>
      </c>
      <c r="AJ3153" s="152">
        <v>6.99</v>
      </c>
      <c r="AK3153" s="152">
        <v>7.39</v>
      </c>
      <c r="AL3153" s="152" t="e">
        <f t="shared" si="563"/>
        <v>#N/A</v>
      </c>
      <c r="AM3153" s="152" t="e">
        <f t="shared" si="564"/>
        <v>#N/A</v>
      </c>
      <c r="AN3153" s="152" t="e">
        <f>NA()</f>
        <v>#N/A</v>
      </c>
      <c r="AO3153" s="152" t="e">
        <f>NA()</f>
        <v>#N/A</v>
      </c>
      <c r="AP3153" s="152">
        <f t="shared" si="543"/>
        <v>6.9436999999999989</v>
      </c>
      <c r="AQ3153" s="152"/>
      <c r="AR3153" s="152"/>
      <c r="AS3153" s="153">
        <f t="shared" si="565"/>
        <v>215</v>
      </c>
      <c r="AT3153" s="153">
        <f t="shared" si="554"/>
        <v>0</v>
      </c>
      <c r="AU3153" s="153">
        <f t="shared" si="555"/>
        <v>0</v>
      </c>
      <c r="AV3153" s="153">
        <f t="shared" si="556"/>
        <v>1</v>
      </c>
      <c r="BA3153">
        <f t="shared" si="566"/>
        <v>3</v>
      </c>
    </row>
    <row r="3154" spans="2:53" x14ac:dyDescent="0.25">
      <c r="B3154" s="155">
        <f t="shared" si="540"/>
        <v>45873.999305555553</v>
      </c>
      <c r="C3154" s="155">
        <f t="shared" si="559"/>
        <v>45873.999305555553</v>
      </c>
      <c r="D3154" s="152">
        <f t="shared" si="560"/>
        <v>6.77</v>
      </c>
      <c r="E3154" s="152"/>
      <c r="F3154" s="152"/>
      <c r="G3154" s="152"/>
      <c r="H3154" s="152" t="e">
        <f t="shared" si="561"/>
        <v>#N/A</v>
      </c>
      <c r="I3154" s="152"/>
      <c r="J3154" s="152" t="e">
        <f t="shared" si="562"/>
        <v>#N/A</v>
      </c>
      <c r="K3154" s="152"/>
      <c r="L3154" s="152"/>
      <c r="M3154" s="152"/>
      <c r="N3154" s="152"/>
      <c r="O3154" s="152"/>
      <c r="P3154" s="152"/>
      <c r="Q3154" s="152"/>
      <c r="R3154" s="152"/>
      <c r="S3154" s="152"/>
      <c r="T3154" s="153" cm="1">
        <f t="array" ref="T3154">MATCH(1,(TDU_Info!$C$5:$C$111=$T$6)*(TDU_Info!$B$5:$B$111&lt;=$B3154),0)</f>
        <v>76</v>
      </c>
      <c r="U3154" s="152">
        <f>100*(INDEX(TDU_Info!$E$5:$E$111,$T3154)/T$11+INDEX(TDU_Info!$F$5:$F$111,$T3154))</f>
        <v>5.3363000000000005</v>
      </c>
      <c r="V3154" s="152">
        <v>8.6289999999999996</v>
      </c>
      <c r="W3154" s="152">
        <v>8.5909999999999993</v>
      </c>
      <c r="X3154" s="152">
        <v>6.89</v>
      </c>
      <c r="Y3154" s="152">
        <v>7.19</v>
      </c>
      <c r="Z3154" s="152">
        <v>9.032</v>
      </c>
      <c r="AA3154" s="152">
        <v>8.7629999999999999</v>
      </c>
      <c r="AB3154" s="152">
        <v>6.99</v>
      </c>
      <c r="AC3154" s="152">
        <v>7.39</v>
      </c>
      <c r="AD3154" s="152">
        <v>8.5069999999999997</v>
      </c>
      <c r="AE3154" s="152">
        <v>8.4120000000000008</v>
      </c>
      <c r="AF3154" s="152">
        <v>6.77</v>
      </c>
      <c r="AG3154" s="152">
        <v>7.19</v>
      </c>
      <c r="AH3154" s="152">
        <v>8.9169999999999998</v>
      </c>
      <c r="AI3154" s="152">
        <v>8.5860000000000003</v>
      </c>
      <c r="AJ3154" s="152">
        <v>6.82</v>
      </c>
      <c r="AK3154" s="152">
        <v>7.39</v>
      </c>
      <c r="AL3154" s="152" t="e">
        <f t="shared" si="563"/>
        <v>#N/A</v>
      </c>
      <c r="AM3154" s="152" t="e">
        <f t="shared" si="564"/>
        <v>#N/A</v>
      </c>
      <c r="AN3154" s="152" t="e">
        <f>NA()</f>
        <v>#N/A</v>
      </c>
      <c r="AO3154" s="152" t="e">
        <f>NA()</f>
        <v>#N/A</v>
      </c>
      <c r="AP3154" s="152">
        <f t="shared" si="543"/>
        <v>6.9436999999999989</v>
      </c>
      <c r="AQ3154" s="152"/>
      <c r="AR3154" s="152"/>
      <c r="AS3154" s="153">
        <f t="shared" si="565"/>
        <v>216</v>
      </c>
      <c r="AT3154" s="153">
        <f t="shared" si="554"/>
        <v>0</v>
      </c>
      <c r="AU3154" s="153">
        <f t="shared" si="555"/>
        <v>0</v>
      </c>
      <c r="AV3154" s="153">
        <f t="shared" si="556"/>
        <v>1</v>
      </c>
      <c r="BA3154">
        <f t="shared" si="566"/>
        <v>4</v>
      </c>
    </row>
    <row r="3155" spans="2:53" x14ac:dyDescent="0.25">
      <c r="B3155" s="155">
        <f t="shared" si="540"/>
        <v>45874.999305555553</v>
      </c>
      <c r="C3155" s="155">
        <f t="shared" si="559"/>
        <v>45874.999305555553</v>
      </c>
      <c r="D3155" s="152">
        <f t="shared" si="560"/>
        <v>6.77</v>
      </c>
      <c r="E3155" s="152"/>
      <c r="F3155" s="152"/>
      <c r="G3155" s="152"/>
      <c r="H3155" s="152" t="e">
        <f t="shared" si="561"/>
        <v>#N/A</v>
      </c>
      <c r="I3155" s="152"/>
      <c r="J3155" s="152" t="e">
        <f t="shared" si="562"/>
        <v>#N/A</v>
      </c>
      <c r="K3155" s="152"/>
      <c r="L3155" s="152"/>
      <c r="M3155" s="152"/>
      <c r="N3155" s="152"/>
      <c r="O3155" s="152"/>
      <c r="P3155" s="152"/>
      <c r="Q3155" s="152"/>
      <c r="R3155" s="152"/>
      <c r="S3155" s="152"/>
      <c r="T3155" s="153" cm="1">
        <f t="array" ref="T3155">MATCH(1,(TDU_Info!$C$5:$C$111=$T$6)*(TDU_Info!$B$5:$B$111&lt;=$B3155),0)</f>
        <v>76</v>
      </c>
      <c r="U3155" s="152">
        <f>100*(INDEX(TDU_Info!$E$5:$E$111,$T3155)/T$11+INDEX(TDU_Info!$F$5:$F$111,$T3155))</f>
        <v>5.3363000000000005</v>
      </c>
      <c r="V3155" s="152">
        <v>7.7069999999999999</v>
      </c>
      <c r="W3155" s="152">
        <v>7.9690000000000003</v>
      </c>
      <c r="X3155" s="152">
        <v>6.6920000000000002</v>
      </c>
      <c r="Y3155" s="152">
        <v>7.19</v>
      </c>
      <c r="Z3155" s="152">
        <v>8.0510000000000002</v>
      </c>
      <c r="AA3155" s="152">
        <v>8.0229999999999997</v>
      </c>
      <c r="AB3155" s="152">
        <v>6.7770000000000001</v>
      </c>
      <c r="AC3155" s="152">
        <v>7.39</v>
      </c>
      <c r="AD3155" s="152">
        <v>7.585</v>
      </c>
      <c r="AE3155" s="152">
        <v>7.79</v>
      </c>
      <c r="AF3155" s="152">
        <v>6.77</v>
      </c>
      <c r="AG3155" s="152">
        <v>7.19</v>
      </c>
      <c r="AH3155" s="152">
        <v>7.9359999999999999</v>
      </c>
      <c r="AI3155" s="152">
        <v>7.8460000000000001</v>
      </c>
      <c r="AJ3155" s="152">
        <v>6.82</v>
      </c>
      <c r="AK3155" s="152">
        <v>7.39</v>
      </c>
      <c r="AL3155" s="152" t="e">
        <f t="shared" si="563"/>
        <v>#N/A</v>
      </c>
      <c r="AM3155" s="152" t="e">
        <f t="shared" si="564"/>
        <v>#N/A</v>
      </c>
      <c r="AN3155" s="152" t="e">
        <f>NA()</f>
        <v>#N/A</v>
      </c>
      <c r="AO3155" s="152" t="e">
        <f>NA()</f>
        <v>#N/A</v>
      </c>
      <c r="AP3155" s="152">
        <f t="shared" si="543"/>
        <v>6.9436999999999989</v>
      </c>
      <c r="AQ3155" s="152"/>
      <c r="AR3155" s="152"/>
      <c r="AS3155" s="153">
        <f t="shared" si="565"/>
        <v>217</v>
      </c>
      <c r="AT3155" s="153">
        <f t="shared" si="554"/>
        <v>0</v>
      </c>
      <c r="AU3155" s="153">
        <f t="shared" si="555"/>
        <v>0</v>
      </c>
      <c r="AV3155" s="153">
        <f t="shared" si="556"/>
        <v>1</v>
      </c>
      <c r="BA3155">
        <f t="shared" si="566"/>
        <v>5</v>
      </c>
    </row>
    <row r="3156" spans="2:53" x14ac:dyDescent="0.25">
      <c r="B3156" s="155">
        <f t="shared" si="540"/>
        <v>45875.999305555553</v>
      </c>
      <c r="C3156" s="155">
        <f t="shared" si="559"/>
        <v>45875.999305555553</v>
      </c>
      <c r="D3156" s="152">
        <f t="shared" si="560"/>
        <v>6.77</v>
      </c>
      <c r="E3156" s="152"/>
      <c r="F3156" s="152"/>
      <c r="G3156" s="152"/>
      <c r="H3156" s="152" t="e">
        <f t="shared" si="561"/>
        <v>#N/A</v>
      </c>
      <c r="I3156" s="152"/>
      <c r="J3156" s="152" t="e">
        <f t="shared" si="562"/>
        <v>#N/A</v>
      </c>
      <c r="K3156" s="152"/>
      <c r="L3156" s="152"/>
      <c r="M3156" s="152"/>
      <c r="N3156" s="152"/>
      <c r="O3156" s="152"/>
      <c r="P3156" s="152"/>
      <c r="Q3156" s="152"/>
      <c r="R3156" s="152"/>
      <c r="S3156" s="152"/>
      <c r="T3156" s="153" cm="1">
        <f t="array" ref="T3156">MATCH(1,(TDU_Info!$C$5:$C$111=$T$6)*(TDU_Info!$B$5:$B$111&lt;=$B3156),0)</f>
        <v>76</v>
      </c>
      <c r="U3156" s="152">
        <f>100*(INDEX(TDU_Info!$E$5:$E$111,$T3156)/T$11+INDEX(TDU_Info!$F$5:$F$111,$T3156))</f>
        <v>5.3363000000000005</v>
      </c>
      <c r="V3156" s="152">
        <v>7.7069999999999999</v>
      </c>
      <c r="W3156" s="152">
        <v>7.9690000000000003</v>
      </c>
      <c r="X3156" s="152">
        <v>6.7130000000000001</v>
      </c>
      <c r="Y3156" s="152">
        <v>7.19</v>
      </c>
      <c r="Z3156" s="152">
        <v>8.0510000000000002</v>
      </c>
      <c r="AA3156" s="152">
        <v>8.0229999999999997</v>
      </c>
      <c r="AB3156" s="152">
        <v>6.867</v>
      </c>
      <c r="AC3156" s="152">
        <v>7.39</v>
      </c>
      <c r="AD3156" s="152">
        <v>7.585</v>
      </c>
      <c r="AE3156" s="152">
        <v>7.79</v>
      </c>
      <c r="AF3156" s="152">
        <v>6.77</v>
      </c>
      <c r="AG3156" s="152">
        <v>7.19</v>
      </c>
      <c r="AH3156" s="152">
        <v>7.9359999999999999</v>
      </c>
      <c r="AI3156" s="152">
        <v>7.8460000000000001</v>
      </c>
      <c r="AJ3156" s="152">
        <v>6.82</v>
      </c>
      <c r="AK3156" s="152">
        <v>7.39</v>
      </c>
      <c r="AL3156" s="152" t="e">
        <f t="shared" si="563"/>
        <v>#N/A</v>
      </c>
      <c r="AM3156" s="152" t="e">
        <f t="shared" si="564"/>
        <v>#N/A</v>
      </c>
      <c r="AN3156" s="152" t="e">
        <f>NA()</f>
        <v>#N/A</v>
      </c>
      <c r="AO3156" s="152" t="e">
        <f>NA()</f>
        <v>#N/A</v>
      </c>
      <c r="AP3156" s="152">
        <f t="shared" si="543"/>
        <v>6.9436999999999989</v>
      </c>
      <c r="AQ3156" s="152"/>
      <c r="AR3156" s="152"/>
      <c r="AS3156" s="153">
        <f t="shared" si="565"/>
        <v>218</v>
      </c>
      <c r="AT3156" s="153">
        <f t="shared" si="554"/>
        <v>0</v>
      </c>
      <c r="AU3156" s="153">
        <f t="shared" si="555"/>
        <v>0</v>
      </c>
      <c r="AV3156" s="153">
        <f t="shared" si="556"/>
        <v>1</v>
      </c>
      <c r="BA3156">
        <f t="shared" si="566"/>
        <v>6</v>
      </c>
    </row>
    <row r="3157" spans="2:53" x14ac:dyDescent="0.25">
      <c r="B3157" s="155">
        <f t="shared" si="540"/>
        <v>45876.999305555553</v>
      </c>
      <c r="C3157" s="155">
        <f t="shared" si="559"/>
        <v>45876.999305555553</v>
      </c>
      <c r="D3157" s="152">
        <f t="shared" si="560"/>
        <v>6.77</v>
      </c>
      <c r="E3157" s="152"/>
      <c r="F3157" s="152"/>
      <c r="G3157" s="152"/>
      <c r="H3157" s="152" t="e">
        <f t="shared" si="561"/>
        <v>#N/A</v>
      </c>
      <c r="I3157" s="152"/>
      <c r="J3157" s="152" t="e">
        <f t="shared" si="562"/>
        <v>#N/A</v>
      </c>
      <c r="K3157" s="152"/>
      <c r="L3157" s="152"/>
      <c r="M3157" s="152"/>
      <c r="N3157" s="152"/>
      <c r="O3157" s="152"/>
      <c r="P3157" s="152"/>
      <c r="Q3157" s="152"/>
      <c r="R3157" s="152"/>
      <c r="S3157" s="152"/>
      <c r="T3157" s="153" cm="1">
        <f t="array" ref="T3157">MATCH(1,(TDU_Info!$C$5:$C$111=$T$6)*(TDU_Info!$B$5:$B$111&lt;=$B3157),0)</f>
        <v>76</v>
      </c>
      <c r="U3157" s="152">
        <f>100*(INDEX(TDU_Info!$E$5:$E$111,$T3157)/T$11+INDEX(TDU_Info!$F$5:$F$111,$T3157))</f>
        <v>5.3363000000000005</v>
      </c>
      <c r="V3157" s="152">
        <v>7.7069999999999999</v>
      </c>
      <c r="W3157" s="152">
        <v>7.9690000000000003</v>
      </c>
      <c r="X3157" s="152">
        <v>6.7960000000000003</v>
      </c>
      <c r="Y3157" s="152">
        <v>7.19</v>
      </c>
      <c r="Z3157" s="152">
        <v>8.0510000000000002</v>
      </c>
      <c r="AA3157" s="152">
        <v>8.0229999999999997</v>
      </c>
      <c r="AB3157" s="152">
        <v>6.9489999999999998</v>
      </c>
      <c r="AC3157" s="152">
        <v>7.39</v>
      </c>
      <c r="AD3157" s="152">
        <v>7.585</v>
      </c>
      <c r="AE3157" s="152">
        <v>7.79</v>
      </c>
      <c r="AF3157" s="152">
        <v>6.77</v>
      </c>
      <c r="AG3157" s="152">
        <v>7.19</v>
      </c>
      <c r="AH3157" s="152">
        <v>7.9359999999999999</v>
      </c>
      <c r="AI3157" s="152">
        <v>7.8460000000000001</v>
      </c>
      <c r="AJ3157" s="152">
        <v>6.82</v>
      </c>
      <c r="AK3157" s="152">
        <v>7.39</v>
      </c>
      <c r="AL3157" s="152" t="e">
        <f t="shared" si="563"/>
        <v>#N/A</v>
      </c>
      <c r="AM3157" s="152" t="e">
        <f t="shared" si="564"/>
        <v>#N/A</v>
      </c>
      <c r="AN3157" s="152" t="e">
        <f>NA()</f>
        <v>#N/A</v>
      </c>
      <c r="AO3157" s="152" t="e">
        <f>NA()</f>
        <v>#N/A</v>
      </c>
      <c r="AP3157" s="152">
        <f t="shared" si="543"/>
        <v>6.9436999999999989</v>
      </c>
      <c r="AQ3157" s="152"/>
      <c r="AR3157" s="152"/>
      <c r="AS3157" s="153">
        <f t="shared" si="565"/>
        <v>219</v>
      </c>
      <c r="AT3157" s="153">
        <f t="shared" si="554"/>
        <v>0</v>
      </c>
      <c r="AU3157" s="153">
        <f t="shared" si="555"/>
        <v>0</v>
      </c>
      <c r="AV3157" s="153">
        <f t="shared" si="556"/>
        <v>1</v>
      </c>
      <c r="BA3157">
        <f t="shared" si="566"/>
        <v>7</v>
      </c>
    </row>
    <row r="3158" spans="2:53" x14ac:dyDescent="0.25">
      <c r="B3158" s="155">
        <f t="shared" si="540"/>
        <v>45877.999305555553</v>
      </c>
      <c r="C3158" s="155">
        <f t="shared" si="559"/>
        <v>45877.999305555553</v>
      </c>
      <c r="D3158" s="152">
        <f t="shared" si="560"/>
        <v>6.77</v>
      </c>
      <c r="E3158" s="152"/>
      <c r="F3158" s="152"/>
      <c r="G3158" s="152"/>
      <c r="H3158" s="152" t="e">
        <f t="shared" si="561"/>
        <v>#N/A</v>
      </c>
      <c r="I3158" s="152"/>
      <c r="J3158" s="152" t="e">
        <f t="shared" si="562"/>
        <v>#N/A</v>
      </c>
      <c r="K3158" s="152"/>
      <c r="L3158" s="152"/>
      <c r="M3158" s="152"/>
      <c r="N3158" s="152"/>
      <c r="O3158" s="152"/>
      <c r="P3158" s="152"/>
      <c r="Q3158" s="152"/>
      <c r="R3158" s="152"/>
      <c r="S3158" s="152"/>
      <c r="T3158" s="153" cm="1">
        <f t="array" ref="T3158">MATCH(1,(TDU_Info!$C$5:$C$111=$T$6)*(TDU_Info!$B$5:$B$111&lt;=$B3158),0)</f>
        <v>76</v>
      </c>
      <c r="U3158" s="152">
        <f>100*(INDEX(TDU_Info!$E$5:$E$111,$T3158)/T$11+INDEX(TDU_Info!$F$5:$F$111,$T3158))</f>
        <v>5.3363000000000005</v>
      </c>
      <c r="V3158" s="152">
        <v>7.7069999999999999</v>
      </c>
      <c r="W3158" s="152">
        <v>7.9690000000000003</v>
      </c>
      <c r="X3158" s="152">
        <v>6.7960000000000003</v>
      </c>
      <c r="Y3158" s="152">
        <v>7.19</v>
      </c>
      <c r="Z3158" s="152">
        <v>8.0510000000000002</v>
      </c>
      <c r="AA3158" s="152">
        <v>8.0229999999999997</v>
      </c>
      <c r="AB3158" s="152">
        <v>6.9489999999999998</v>
      </c>
      <c r="AC3158" s="152">
        <v>7.39</v>
      </c>
      <c r="AD3158" s="152">
        <v>7.585</v>
      </c>
      <c r="AE3158" s="152">
        <v>7.79</v>
      </c>
      <c r="AF3158" s="152">
        <v>6.77</v>
      </c>
      <c r="AG3158" s="152">
        <v>7.19</v>
      </c>
      <c r="AH3158" s="152">
        <v>7.9359999999999999</v>
      </c>
      <c r="AI3158" s="152">
        <v>7.8460000000000001</v>
      </c>
      <c r="AJ3158" s="152">
        <v>6.82</v>
      </c>
      <c r="AK3158" s="152">
        <v>7.39</v>
      </c>
      <c r="AL3158" s="152" t="e">
        <f t="shared" si="563"/>
        <v>#N/A</v>
      </c>
      <c r="AM3158" s="152" t="e">
        <f t="shared" si="564"/>
        <v>#N/A</v>
      </c>
      <c r="AN3158" s="152" t="e">
        <f>NA()</f>
        <v>#N/A</v>
      </c>
      <c r="AO3158" s="152" t="e">
        <f>NA()</f>
        <v>#N/A</v>
      </c>
      <c r="AP3158" s="152">
        <f t="shared" si="543"/>
        <v>6.9436999999999989</v>
      </c>
      <c r="AQ3158" s="152"/>
      <c r="AR3158" s="152"/>
      <c r="AS3158" s="153">
        <f t="shared" si="565"/>
        <v>220</v>
      </c>
      <c r="AT3158" s="153">
        <f t="shared" si="554"/>
        <v>0</v>
      </c>
      <c r="AU3158" s="153">
        <f t="shared" si="555"/>
        <v>0</v>
      </c>
      <c r="AV3158" s="153">
        <f t="shared" si="556"/>
        <v>1</v>
      </c>
      <c r="BA3158">
        <f t="shared" si="566"/>
        <v>8</v>
      </c>
    </row>
    <row r="3159" spans="2:53" x14ac:dyDescent="0.25">
      <c r="B3159" s="155">
        <f t="shared" si="540"/>
        <v>45878.999305555553</v>
      </c>
      <c r="C3159" s="155">
        <f t="shared" si="559"/>
        <v>45878.999305555553</v>
      </c>
      <c r="D3159" s="152">
        <f t="shared" si="560"/>
        <v>6.77</v>
      </c>
      <c r="E3159" s="152"/>
      <c r="F3159" s="152"/>
      <c r="G3159" s="152"/>
      <c r="H3159" s="152" t="e">
        <f t="shared" si="561"/>
        <v>#N/A</v>
      </c>
      <c r="I3159" s="152"/>
      <c r="J3159" s="152" t="e">
        <f t="shared" si="562"/>
        <v>#N/A</v>
      </c>
      <c r="K3159" s="152"/>
      <c r="L3159" s="152"/>
      <c r="M3159" s="152"/>
      <c r="N3159" s="152"/>
      <c r="O3159" s="152"/>
      <c r="P3159" s="152"/>
      <c r="Q3159" s="152"/>
      <c r="R3159" s="152"/>
      <c r="S3159" s="152"/>
      <c r="T3159" s="153" cm="1">
        <f t="array" ref="T3159">MATCH(1,(TDU_Info!$C$5:$C$111=$T$6)*(TDU_Info!$B$5:$B$111&lt;=$B3159),0)</f>
        <v>76</v>
      </c>
      <c r="U3159" s="152">
        <f>100*(INDEX(TDU_Info!$E$5:$E$111,$T3159)/T$11+INDEX(TDU_Info!$F$5:$F$111,$T3159))</f>
        <v>5.3363000000000005</v>
      </c>
      <c r="V3159" s="152">
        <v>7.7069999999999999</v>
      </c>
      <c r="W3159" s="152">
        <v>7.9690000000000003</v>
      </c>
      <c r="X3159" s="152">
        <v>6.79</v>
      </c>
      <c r="Y3159" s="152">
        <v>7.21</v>
      </c>
      <c r="Z3159" s="152">
        <v>8.0510000000000002</v>
      </c>
      <c r="AA3159" s="152">
        <v>8.0229999999999997</v>
      </c>
      <c r="AB3159" s="152">
        <v>6.9489999999999998</v>
      </c>
      <c r="AC3159" s="152">
        <v>7.41</v>
      </c>
      <c r="AD3159" s="152">
        <v>7.585</v>
      </c>
      <c r="AE3159" s="152">
        <v>7.79</v>
      </c>
      <c r="AF3159" s="152">
        <v>6.77</v>
      </c>
      <c r="AG3159" s="152">
        <v>7.21</v>
      </c>
      <c r="AH3159" s="152">
        <v>7.9359999999999999</v>
      </c>
      <c r="AI3159" s="152">
        <v>7.8460000000000001</v>
      </c>
      <c r="AJ3159" s="152">
        <v>6.82</v>
      </c>
      <c r="AK3159" s="152">
        <v>7.41</v>
      </c>
      <c r="AL3159" s="152" t="e">
        <f t="shared" si="563"/>
        <v>#N/A</v>
      </c>
      <c r="AM3159" s="152" t="e">
        <f t="shared" si="564"/>
        <v>#N/A</v>
      </c>
      <c r="AN3159" s="152" t="e">
        <f>NA()</f>
        <v>#N/A</v>
      </c>
      <c r="AO3159" s="152" t="e">
        <f>NA()</f>
        <v>#N/A</v>
      </c>
      <c r="AP3159" s="152">
        <f t="shared" si="543"/>
        <v>6.9436999999999989</v>
      </c>
      <c r="AQ3159" s="152"/>
      <c r="AR3159" s="152"/>
      <c r="AS3159" s="153">
        <f t="shared" si="565"/>
        <v>221</v>
      </c>
      <c r="AT3159" s="153">
        <f t="shared" si="554"/>
        <v>0</v>
      </c>
      <c r="AU3159" s="153">
        <f t="shared" si="555"/>
        <v>0</v>
      </c>
      <c r="AV3159" s="153">
        <f t="shared" si="556"/>
        <v>1</v>
      </c>
      <c r="BA3159">
        <f t="shared" si="566"/>
        <v>9</v>
      </c>
    </row>
    <row r="3160" spans="2:53" x14ac:dyDescent="0.25">
      <c r="B3160" s="155">
        <f t="shared" si="540"/>
        <v>45879.999305555553</v>
      </c>
      <c r="C3160" s="155">
        <f t="shared" si="559"/>
        <v>45879.999305555553</v>
      </c>
      <c r="D3160" s="152">
        <f t="shared" si="560"/>
        <v>6.77</v>
      </c>
      <c r="E3160" s="152"/>
      <c r="F3160" s="152"/>
      <c r="G3160" s="152"/>
      <c r="H3160" s="152" t="e">
        <f t="shared" si="561"/>
        <v>#N/A</v>
      </c>
      <c r="I3160" s="152"/>
      <c r="J3160" s="152" t="e">
        <f t="shared" si="562"/>
        <v>#N/A</v>
      </c>
      <c r="K3160" s="152"/>
      <c r="L3160" s="152"/>
      <c r="M3160" s="152"/>
      <c r="N3160" s="152"/>
      <c r="O3160" s="152"/>
      <c r="P3160" s="152"/>
      <c r="Q3160" s="152"/>
      <c r="R3160" s="152"/>
      <c r="S3160" s="152"/>
      <c r="T3160" s="153" cm="1">
        <f t="array" ref="T3160">MATCH(1,(TDU_Info!$C$5:$C$111=$T$6)*(TDU_Info!$B$5:$B$111&lt;=$B3160),0)</f>
        <v>76</v>
      </c>
      <c r="U3160" s="152">
        <f>100*(INDEX(TDU_Info!$E$5:$E$111,$T3160)/T$11+INDEX(TDU_Info!$F$5:$F$111,$T3160))</f>
        <v>5.3363000000000005</v>
      </c>
      <c r="V3160" s="152">
        <v>7.7069999999999999</v>
      </c>
      <c r="W3160" s="152">
        <v>7.9690000000000003</v>
      </c>
      <c r="X3160" s="152">
        <v>6.79</v>
      </c>
      <c r="Y3160" s="152">
        <v>7.21</v>
      </c>
      <c r="Z3160" s="152">
        <v>8.0510000000000002</v>
      </c>
      <c r="AA3160" s="152">
        <v>8.0229999999999997</v>
      </c>
      <c r="AB3160" s="152">
        <v>6.9489999999999998</v>
      </c>
      <c r="AC3160" s="152">
        <v>7.41</v>
      </c>
      <c r="AD3160" s="152">
        <v>7.585</v>
      </c>
      <c r="AE3160" s="152">
        <v>7.79</v>
      </c>
      <c r="AF3160" s="152">
        <v>6.77</v>
      </c>
      <c r="AG3160" s="152">
        <v>7.21</v>
      </c>
      <c r="AH3160" s="152">
        <v>7.9359999999999999</v>
      </c>
      <c r="AI3160" s="152">
        <v>7.8460000000000001</v>
      </c>
      <c r="AJ3160" s="152">
        <v>6.82</v>
      </c>
      <c r="AK3160" s="152">
        <v>7.41</v>
      </c>
      <c r="AL3160" s="152" t="e">
        <f t="shared" si="563"/>
        <v>#N/A</v>
      </c>
      <c r="AM3160" s="152" t="e">
        <f t="shared" si="564"/>
        <v>#N/A</v>
      </c>
      <c r="AN3160" s="152" t="e">
        <f>NA()</f>
        <v>#N/A</v>
      </c>
      <c r="AO3160" s="152" t="e">
        <f>NA()</f>
        <v>#N/A</v>
      </c>
      <c r="AP3160" s="152">
        <f t="shared" si="543"/>
        <v>6.9436999999999989</v>
      </c>
      <c r="AQ3160" s="152"/>
      <c r="AR3160" s="152"/>
      <c r="AS3160" s="153">
        <f t="shared" si="565"/>
        <v>222</v>
      </c>
      <c r="AT3160" s="153">
        <f t="shared" si="554"/>
        <v>0</v>
      </c>
      <c r="AU3160" s="153">
        <f t="shared" si="555"/>
        <v>0</v>
      </c>
      <c r="AV3160" s="153">
        <f t="shared" si="556"/>
        <v>1</v>
      </c>
      <c r="BA3160">
        <f t="shared" si="566"/>
        <v>10</v>
      </c>
    </row>
    <row r="3161" spans="2:53" x14ac:dyDescent="0.25">
      <c r="B3161" s="155">
        <f t="shared" si="540"/>
        <v>45880.999305555553</v>
      </c>
      <c r="C3161" s="155">
        <f t="shared" si="559"/>
        <v>45880.999305555553</v>
      </c>
      <c r="D3161" s="152">
        <f t="shared" si="560"/>
        <v>6.79</v>
      </c>
      <c r="E3161" s="152"/>
      <c r="F3161" s="152"/>
      <c r="G3161" s="152"/>
      <c r="H3161" s="152" t="e">
        <f t="shared" si="561"/>
        <v>#N/A</v>
      </c>
      <c r="I3161" s="152"/>
      <c r="J3161" s="152" t="e">
        <f t="shared" si="562"/>
        <v>#N/A</v>
      </c>
      <c r="K3161" s="152"/>
      <c r="L3161" s="152"/>
      <c r="M3161" s="152"/>
      <c r="N3161" s="152"/>
      <c r="O3161" s="152"/>
      <c r="P3161" s="152"/>
      <c r="Q3161" s="152"/>
      <c r="R3161" s="152"/>
      <c r="S3161" s="152"/>
      <c r="T3161" s="153" cm="1">
        <f t="array" ref="T3161">MATCH(1,(TDU_Info!$C$5:$C$111=$T$6)*(TDU_Info!$B$5:$B$111&lt;=$B3161),0)</f>
        <v>76</v>
      </c>
      <c r="U3161" s="152">
        <f>100*(INDEX(TDU_Info!$E$5:$E$111,$T3161)/T$11+INDEX(TDU_Info!$F$5:$F$111,$T3161))</f>
        <v>5.3363000000000005</v>
      </c>
      <c r="V3161" s="152">
        <v>7.7069999999999999</v>
      </c>
      <c r="W3161" s="152">
        <v>7.9690000000000003</v>
      </c>
      <c r="X3161" s="152">
        <v>6.79</v>
      </c>
      <c r="Y3161" s="152">
        <v>7.21</v>
      </c>
      <c r="Z3161" s="152">
        <v>8.0510000000000002</v>
      </c>
      <c r="AA3161" s="152">
        <v>8.0229999999999997</v>
      </c>
      <c r="AB3161" s="152">
        <v>6.9489999999999998</v>
      </c>
      <c r="AC3161" s="152">
        <v>7.41</v>
      </c>
      <c r="AD3161" s="152">
        <v>7.585</v>
      </c>
      <c r="AE3161" s="152">
        <v>7.79</v>
      </c>
      <c r="AF3161" s="152">
        <v>6.79</v>
      </c>
      <c r="AG3161" s="152">
        <v>7.21</v>
      </c>
      <c r="AH3161" s="152">
        <v>7.9359999999999999</v>
      </c>
      <c r="AI3161" s="152">
        <v>7.8460000000000001</v>
      </c>
      <c r="AJ3161" s="152">
        <v>6.79</v>
      </c>
      <c r="AK3161" s="152">
        <v>7.41</v>
      </c>
      <c r="AL3161" s="152" t="e">
        <f t="shared" si="563"/>
        <v>#N/A</v>
      </c>
      <c r="AM3161" s="152" t="e">
        <f t="shared" si="564"/>
        <v>#N/A</v>
      </c>
      <c r="AN3161" s="152" t="e">
        <f>NA()</f>
        <v>#N/A</v>
      </c>
      <c r="AO3161" s="152" t="e">
        <f>NA()</f>
        <v>#N/A</v>
      </c>
      <c r="AP3161" s="152">
        <f t="shared" si="543"/>
        <v>6.9436999999999989</v>
      </c>
      <c r="AQ3161" s="152"/>
      <c r="AR3161" s="152"/>
      <c r="AS3161" s="153">
        <f t="shared" si="565"/>
        <v>223</v>
      </c>
      <c r="AT3161" s="153">
        <f t="shared" si="554"/>
        <v>0</v>
      </c>
      <c r="AU3161" s="153">
        <f t="shared" si="555"/>
        <v>0</v>
      </c>
      <c r="AV3161" s="153">
        <f t="shared" si="556"/>
        <v>1</v>
      </c>
      <c r="BA3161">
        <f t="shared" si="566"/>
        <v>11</v>
      </c>
    </row>
    <row r="3162" spans="2:53" x14ac:dyDescent="0.25">
      <c r="B3162" s="155">
        <f t="shared" si="540"/>
        <v>45881.999305555553</v>
      </c>
      <c r="C3162" s="155">
        <f t="shared" si="559"/>
        <v>45881.999305555553</v>
      </c>
      <c r="D3162" s="152">
        <f t="shared" si="560"/>
        <v>6.79</v>
      </c>
      <c r="E3162" s="152"/>
      <c r="F3162" s="152"/>
      <c r="G3162" s="152"/>
      <c r="H3162" s="152" t="e">
        <f t="shared" si="561"/>
        <v>#N/A</v>
      </c>
      <c r="I3162" s="152"/>
      <c r="J3162" s="152" t="e">
        <f t="shared" si="562"/>
        <v>#N/A</v>
      </c>
      <c r="K3162" s="152"/>
      <c r="L3162" s="152"/>
      <c r="M3162" s="152"/>
      <c r="N3162" s="152"/>
      <c r="O3162" s="152"/>
      <c r="P3162" s="152"/>
      <c r="Q3162" s="152"/>
      <c r="R3162" s="152"/>
      <c r="S3162" s="152"/>
      <c r="T3162" s="153" cm="1">
        <f t="array" ref="T3162">MATCH(1,(TDU_Info!$C$5:$C$111=$T$6)*(TDU_Info!$B$5:$B$111&lt;=$B3162),0)</f>
        <v>76</v>
      </c>
      <c r="U3162" s="152">
        <f>100*(INDEX(TDU_Info!$E$5:$E$111,$T3162)/T$11+INDEX(TDU_Info!$F$5:$F$111,$T3162))</f>
        <v>5.3363000000000005</v>
      </c>
      <c r="V3162" s="152">
        <v>7.7069999999999999</v>
      </c>
      <c r="W3162" s="152">
        <v>7.9690000000000003</v>
      </c>
      <c r="X3162" s="152">
        <v>6.79</v>
      </c>
      <c r="Y3162" s="152">
        <v>7.21</v>
      </c>
      <c r="Z3162" s="152">
        <v>8.0510000000000002</v>
      </c>
      <c r="AA3162" s="152">
        <v>8.0229999999999997</v>
      </c>
      <c r="AB3162" s="152">
        <v>6.9489999999999998</v>
      </c>
      <c r="AC3162" s="152">
        <v>7.41</v>
      </c>
      <c r="AD3162" s="152">
        <v>7.585</v>
      </c>
      <c r="AE3162" s="152">
        <v>7.79</v>
      </c>
      <c r="AF3162" s="152">
        <v>6.79</v>
      </c>
      <c r="AG3162" s="152">
        <v>7.21</v>
      </c>
      <c r="AH3162" s="152">
        <v>7.9359999999999999</v>
      </c>
      <c r="AI3162" s="152">
        <v>7.8460000000000001</v>
      </c>
      <c r="AJ3162" s="152">
        <v>6.79</v>
      </c>
      <c r="AK3162" s="152">
        <v>7.41</v>
      </c>
      <c r="AL3162" s="152" t="e">
        <f t="shared" si="563"/>
        <v>#N/A</v>
      </c>
      <c r="AM3162" s="152" t="e">
        <f t="shared" si="564"/>
        <v>#N/A</v>
      </c>
      <c r="AN3162" s="152" t="e">
        <f>NA()</f>
        <v>#N/A</v>
      </c>
      <c r="AO3162" s="152" t="e">
        <f>NA()</f>
        <v>#N/A</v>
      </c>
      <c r="AP3162" s="152">
        <f t="shared" si="543"/>
        <v>6.9436999999999989</v>
      </c>
      <c r="AQ3162" s="152"/>
      <c r="AR3162" s="152"/>
      <c r="AS3162" s="153">
        <f t="shared" si="565"/>
        <v>224</v>
      </c>
      <c r="AT3162" s="153">
        <f t="shared" si="554"/>
        <v>0</v>
      </c>
      <c r="AU3162" s="153">
        <f t="shared" si="555"/>
        <v>0</v>
      </c>
      <c r="AV3162" s="153">
        <f t="shared" si="556"/>
        <v>1</v>
      </c>
      <c r="BA3162">
        <f t="shared" si="566"/>
        <v>12</v>
      </c>
    </row>
    <row r="3163" spans="2:53" x14ac:dyDescent="0.25">
      <c r="B3163" s="155">
        <f t="shared" si="540"/>
        <v>45882.999305555553</v>
      </c>
      <c r="C3163" s="155">
        <f t="shared" si="559"/>
        <v>45882.999305555553</v>
      </c>
      <c r="D3163" s="152">
        <f t="shared" si="560"/>
        <v>6.59</v>
      </c>
      <c r="E3163" s="152"/>
      <c r="F3163" s="152"/>
      <c r="G3163" s="152"/>
      <c r="H3163" s="152" t="e">
        <f t="shared" si="561"/>
        <v>#N/A</v>
      </c>
      <c r="I3163" s="152"/>
      <c r="J3163" s="152" t="e">
        <f t="shared" si="562"/>
        <v>#N/A</v>
      </c>
      <c r="K3163" s="152"/>
      <c r="L3163" s="152"/>
      <c r="M3163" s="152"/>
      <c r="N3163" s="152"/>
      <c r="O3163" s="152"/>
      <c r="P3163" s="152"/>
      <c r="Q3163" s="152"/>
      <c r="R3163" s="152"/>
      <c r="S3163" s="152"/>
      <c r="T3163" s="153" cm="1">
        <f t="array" ref="T3163">MATCH(1,(TDU_Info!$C$5:$C$111=$T$6)*(TDU_Info!$B$5:$B$111&lt;=$B3163),0)</f>
        <v>76</v>
      </c>
      <c r="U3163" s="152">
        <f>100*(INDEX(TDU_Info!$E$5:$E$111,$T3163)/T$11+INDEX(TDU_Info!$F$5:$F$111,$T3163))</f>
        <v>5.3363000000000005</v>
      </c>
      <c r="V3163" s="152">
        <v>7.7069999999999999</v>
      </c>
      <c r="W3163" s="152">
        <v>7.9690000000000003</v>
      </c>
      <c r="X3163" s="152">
        <v>6.59</v>
      </c>
      <c r="Y3163" s="152">
        <v>7.19</v>
      </c>
      <c r="Z3163" s="152">
        <v>8.0510000000000002</v>
      </c>
      <c r="AA3163" s="152">
        <v>8.0229999999999997</v>
      </c>
      <c r="AB3163" s="152">
        <v>6.69</v>
      </c>
      <c r="AC3163" s="152">
        <v>7.39</v>
      </c>
      <c r="AD3163" s="152">
        <v>7.585</v>
      </c>
      <c r="AE3163" s="152">
        <v>7.79</v>
      </c>
      <c r="AF3163" s="152">
        <v>6.59</v>
      </c>
      <c r="AG3163" s="152">
        <v>7.19</v>
      </c>
      <c r="AH3163" s="152">
        <v>7.9359999999999999</v>
      </c>
      <c r="AI3163" s="152">
        <v>7.8460000000000001</v>
      </c>
      <c r="AJ3163" s="152">
        <v>6.69</v>
      </c>
      <c r="AK3163" s="152">
        <v>7.39</v>
      </c>
      <c r="AL3163" s="152" t="e">
        <f t="shared" si="563"/>
        <v>#N/A</v>
      </c>
      <c r="AM3163" s="152" t="e">
        <f t="shared" si="564"/>
        <v>#N/A</v>
      </c>
      <c r="AN3163" s="152" t="e">
        <f>NA()</f>
        <v>#N/A</v>
      </c>
      <c r="AO3163" s="152" t="e">
        <f>NA()</f>
        <v>#N/A</v>
      </c>
      <c r="AP3163" s="152">
        <f t="shared" si="543"/>
        <v>6.9436999999999989</v>
      </c>
      <c r="AQ3163" s="152"/>
      <c r="AR3163" s="152"/>
      <c r="AS3163" s="153">
        <f t="shared" si="565"/>
        <v>225</v>
      </c>
      <c r="AT3163" s="153">
        <f t="shared" si="554"/>
        <v>0</v>
      </c>
      <c r="AU3163" s="153">
        <f t="shared" si="555"/>
        <v>0</v>
      </c>
      <c r="AV3163" s="153">
        <f t="shared" si="556"/>
        <v>1</v>
      </c>
      <c r="BA3163">
        <f t="shared" si="566"/>
        <v>13</v>
      </c>
    </row>
    <row r="3164" spans="2:53" x14ac:dyDescent="0.25">
      <c r="B3164" s="155">
        <f t="shared" si="540"/>
        <v>45883.999305555553</v>
      </c>
      <c r="C3164" s="155">
        <f t="shared" si="559"/>
        <v>45883.999305555553</v>
      </c>
      <c r="D3164" s="152">
        <f t="shared" si="560"/>
        <v>6.69</v>
      </c>
      <c r="E3164" s="152"/>
      <c r="F3164" s="152"/>
      <c r="G3164" s="152"/>
      <c r="H3164" s="152" t="e">
        <f t="shared" si="561"/>
        <v>#N/A</v>
      </c>
      <c r="I3164" s="152"/>
      <c r="J3164" s="152" t="e">
        <f t="shared" si="562"/>
        <v>#N/A</v>
      </c>
      <c r="K3164" s="152"/>
      <c r="L3164" s="152"/>
      <c r="M3164" s="152"/>
      <c r="N3164" s="152"/>
      <c r="O3164" s="152"/>
      <c r="P3164" s="152"/>
      <c r="Q3164" s="152"/>
      <c r="R3164" s="152"/>
      <c r="S3164" s="152"/>
      <c r="T3164" s="153" cm="1">
        <f t="array" ref="T3164">MATCH(1,(TDU_Info!$C$5:$C$111=$T$6)*(TDU_Info!$B$5:$B$111&lt;=$B3164),0)</f>
        <v>76</v>
      </c>
      <c r="U3164" s="152">
        <f>100*(INDEX(TDU_Info!$E$5:$E$111,$T3164)/T$11+INDEX(TDU_Info!$F$5:$F$111,$T3164))</f>
        <v>5.3363000000000005</v>
      </c>
      <c r="V3164" s="152">
        <v>7.7069999999999999</v>
      </c>
      <c r="W3164" s="152">
        <v>7.9690000000000003</v>
      </c>
      <c r="X3164" s="152">
        <v>6.69</v>
      </c>
      <c r="Y3164" s="152">
        <v>7.49</v>
      </c>
      <c r="Z3164" s="152">
        <v>8.0510000000000002</v>
      </c>
      <c r="AA3164" s="152">
        <v>8.0229999999999997</v>
      </c>
      <c r="AB3164" s="152">
        <v>6.79</v>
      </c>
      <c r="AC3164" s="152">
        <v>7.59</v>
      </c>
      <c r="AD3164" s="152">
        <v>7.585</v>
      </c>
      <c r="AE3164" s="152">
        <v>7.79</v>
      </c>
      <c r="AF3164" s="152">
        <v>6.69</v>
      </c>
      <c r="AG3164" s="152">
        <v>7.49</v>
      </c>
      <c r="AH3164" s="152">
        <v>7.9359999999999999</v>
      </c>
      <c r="AI3164" s="152">
        <v>7.8460000000000001</v>
      </c>
      <c r="AJ3164" s="152">
        <v>6.79</v>
      </c>
      <c r="AK3164" s="152">
        <v>7.59</v>
      </c>
      <c r="AL3164" s="152" t="e">
        <f t="shared" si="563"/>
        <v>#N/A</v>
      </c>
      <c r="AM3164" s="152" t="e">
        <f t="shared" si="564"/>
        <v>#N/A</v>
      </c>
      <c r="AN3164" s="152" t="e">
        <f>NA()</f>
        <v>#N/A</v>
      </c>
      <c r="AO3164" s="152" t="e">
        <f>NA()</f>
        <v>#N/A</v>
      </c>
      <c r="AP3164" s="152">
        <f t="shared" si="543"/>
        <v>6.9436999999999989</v>
      </c>
      <c r="AQ3164" s="152"/>
      <c r="AR3164" s="152"/>
      <c r="AS3164" s="153">
        <f t="shared" si="565"/>
        <v>226</v>
      </c>
      <c r="AT3164" s="153">
        <f t="shared" si="554"/>
        <v>0</v>
      </c>
      <c r="AU3164" s="153">
        <f t="shared" si="555"/>
        <v>0</v>
      </c>
      <c r="AV3164" s="153">
        <f t="shared" si="556"/>
        <v>1</v>
      </c>
      <c r="BA3164">
        <f t="shared" si="566"/>
        <v>14</v>
      </c>
    </row>
    <row r="3165" spans="2:53" x14ac:dyDescent="0.25">
      <c r="B3165" s="155">
        <f t="shared" si="540"/>
        <v>45884.999305555553</v>
      </c>
      <c r="C3165" s="155">
        <f t="shared" si="559"/>
        <v>45884.999305555553</v>
      </c>
      <c r="D3165" s="152">
        <f t="shared" si="560"/>
        <v>6.69</v>
      </c>
      <c r="E3165" s="152"/>
      <c r="F3165" s="152"/>
      <c r="G3165" s="152"/>
      <c r="H3165" s="152" t="e">
        <f t="shared" si="561"/>
        <v>#N/A</v>
      </c>
      <c r="I3165" s="152"/>
      <c r="J3165" s="152" t="e">
        <f t="shared" si="562"/>
        <v>#N/A</v>
      </c>
      <c r="K3165" s="152"/>
      <c r="L3165" s="152"/>
      <c r="M3165" s="152"/>
      <c r="N3165" s="152"/>
      <c r="O3165" s="152"/>
      <c r="P3165" s="152"/>
      <c r="Q3165" s="152"/>
      <c r="R3165" s="152"/>
      <c r="S3165" s="152"/>
      <c r="T3165" s="153" cm="1">
        <f t="array" ref="T3165">MATCH(1,(TDU_Info!$C$5:$C$111=$T$6)*(TDU_Info!$B$5:$B$111&lt;=$B3165),0)</f>
        <v>76</v>
      </c>
      <c r="U3165" s="152">
        <f>100*(INDEX(TDU_Info!$E$5:$E$111,$T3165)/T$11+INDEX(TDU_Info!$F$5:$F$111,$T3165))</f>
        <v>5.3363000000000005</v>
      </c>
      <c r="V3165" s="152">
        <v>7.7069999999999999</v>
      </c>
      <c r="W3165" s="152">
        <v>7.99</v>
      </c>
      <c r="X3165" s="152">
        <v>6.69</v>
      </c>
      <c r="Y3165" s="152">
        <v>7.49</v>
      </c>
      <c r="Z3165" s="152">
        <v>8.0510000000000002</v>
      </c>
      <c r="AA3165" s="152">
        <v>8.0459999999999994</v>
      </c>
      <c r="AB3165" s="152">
        <v>6.79</v>
      </c>
      <c r="AC3165" s="152">
        <v>7.59</v>
      </c>
      <c r="AD3165" s="152">
        <v>7.585</v>
      </c>
      <c r="AE3165" s="152">
        <v>7.8</v>
      </c>
      <c r="AF3165" s="152">
        <v>6.69</v>
      </c>
      <c r="AG3165" s="152">
        <v>7.49</v>
      </c>
      <c r="AH3165" s="152">
        <v>7.9359999999999999</v>
      </c>
      <c r="AI3165" s="152">
        <v>7.8579999999999997</v>
      </c>
      <c r="AJ3165" s="152">
        <v>6.79</v>
      </c>
      <c r="AK3165" s="152">
        <v>7.59</v>
      </c>
      <c r="AL3165" s="152" t="e">
        <f t="shared" si="563"/>
        <v>#N/A</v>
      </c>
      <c r="AM3165" s="152" t="e">
        <f t="shared" si="564"/>
        <v>#N/A</v>
      </c>
      <c r="AN3165" s="152" t="e">
        <f>NA()</f>
        <v>#N/A</v>
      </c>
      <c r="AO3165" s="152" t="e">
        <f>NA()</f>
        <v>#N/A</v>
      </c>
      <c r="AP3165" s="152">
        <f t="shared" si="543"/>
        <v>6.9436999999999989</v>
      </c>
      <c r="AQ3165" s="152"/>
      <c r="AR3165" s="152"/>
      <c r="AS3165" s="153">
        <f t="shared" si="565"/>
        <v>227</v>
      </c>
      <c r="AT3165" s="153">
        <f t="shared" si="554"/>
        <v>0</v>
      </c>
      <c r="AU3165" s="153">
        <f t="shared" si="555"/>
        <v>0</v>
      </c>
      <c r="AV3165" s="153">
        <f t="shared" si="556"/>
        <v>1</v>
      </c>
      <c r="BA3165">
        <f t="shared" si="566"/>
        <v>15</v>
      </c>
    </row>
    <row r="3166" spans="2:53" x14ac:dyDescent="0.25">
      <c r="B3166" s="155">
        <f t="shared" si="540"/>
        <v>45885.999305555553</v>
      </c>
      <c r="C3166" s="155">
        <f t="shared" si="559"/>
        <v>45885.999305555553</v>
      </c>
      <c r="D3166" s="152">
        <f t="shared" si="560"/>
        <v>6.69</v>
      </c>
      <c r="E3166" s="152"/>
      <c r="F3166" s="152"/>
      <c r="G3166" s="152"/>
      <c r="H3166" s="152" t="e">
        <f t="shared" si="561"/>
        <v>#N/A</v>
      </c>
      <c r="I3166" s="152"/>
      <c r="J3166" s="152" t="e">
        <f t="shared" si="562"/>
        <v>#N/A</v>
      </c>
      <c r="K3166" s="152"/>
      <c r="L3166" s="152"/>
      <c r="M3166" s="152"/>
      <c r="N3166" s="152"/>
      <c r="O3166" s="152"/>
      <c r="P3166" s="152"/>
      <c r="Q3166" s="152"/>
      <c r="R3166" s="152"/>
      <c r="S3166" s="152"/>
      <c r="T3166" s="153" cm="1">
        <f t="array" ref="T3166">MATCH(1,(TDU_Info!$C$5:$C$111=$T$6)*(TDU_Info!$B$5:$B$111&lt;=$B3166),0)</f>
        <v>76</v>
      </c>
      <c r="U3166" s="152">
        <f>100*(INDEX(TDU_Info!$E$5:$E$111,$T3166)/T$11+INDEX(TDU_Info!$F$5:$F$111,$T3166))</f>
        <v>5.3363000000000005</v>
      </c>
      <c r="V3166" s="152">
        <v>7.7069999999999999</v>
      </c>
      <c r="W3166" s="152">
        <v>7.99</v>
      </c>
      <c r="X3166" s="152">
        <v>6.69</v>
      </c>
      <c r="Y3166" s="152">
        <v>7.49</v>
      </c>
      <c r="Z3166" s="152">
        <v>8.0510000000000002</v>
      </c>
      <c r="AA3166" s="152">
        <v>8.0459999999999994</v>
      </c>
      <c r="AB3166" s="152">
        <v>6.79</v>
      </c>
      <c r="AC3166" s="152">
        <v>7.59</v>
      </c>
      <c r="AD3166" s="152">
        <v>7.585</v>
      </c>
      <c r="AE3166" s="152">
        <v>7.8</v>
      </c>
      <c r="AF3166" s="152">
        <v>6.69</v>
      </c>
      <c r="AG3166" s="152">
        <v>7.49</v>
      </c>
      <c r="AH3166" s="152">
        <v>7.9359999999999999</v>
      </c>
      <c r="AI3166" s="152">
        <v>7.8579999999999997</v>
      </c>
      <c r="AJ3166" s="152">
        <v>6.79</v>
      </c>
      <c r="AK3166" s="152">
        <v>7.59</v>
      </c>
      <c r="AL3166" s="152" t="e">
        <f t="shared" si="563"/>
        <v>#N/A</v>
      </c>
      <c r="AM3166" s="152" t="e">
        <f t="shared" si="564"/>
        <v>#N/A</v>
      </c>
      <c r="AN3166" s="152" t="e">
        <f>NA()</f>
        <v>#N/A</v>
      </c>
      <c r="AO3166" s="152" t="e">
        <f>NA()</f>
        <v>#N/A</v>
      </c>
      <c r="AP3166" s="152">
        <f t="shared" si="543"/>
        <v>6.9436999999999989</v>
      </c>
      <c r="AQ3166" s="152"/>
      <c r="AR3166" s="152"/>
      <c r="AS3166" s="153">
        <f t="shared" si="565"/>
        <v>228</v>
      </c>
      <c r="AT3166" s="153">
        <f t="shared" si="554"/>
        <v>0</v>
      </c>
      <c r="AU3166" s="153">
        <f t="shared" si="555"/>
        <v>0</v>
      </c>
      <c r="AV3166" s="153">
        <f t="shared" si="556"/>
        <v>1</v>
      </c>
      <c r="BA3166">
        <f t="shared" si="566"/>
        <v>16</v>
      </c>
    </row>
    <row r="3167" spans="2:53" x14ac:dyDescent="0.25">
      <c r="B3167" s="155">
        <f t="shared" si="540"/>
        <v>45886.999305555553</v>
      </c>
      <c r="C3167" s="155">
        <f t="shared" si="559"/>
        <v>45886.999305555553</v>
      </c>
      <c r="D3167" s="152">
        <f t="shared" si="560"/>
        <v>6.69</v>
      </c>
      <c r="E3167" s="152"/>
      <c r="F3167" s="152"/>
      <c r="G3167" s="152"/>
      <c r="H3167" s="152" t="e">
        <f t="shared" si="561"/>
        <v>#N/A</v>
      </c>
      <c r="I3167" s="152"/>
      <c r="J3167" s="152" t="e">
        <f t="shared" si="562"/>
        <v>#N/A</v>
      </c>
      <c r="K3167" s="152"/>
      <c r="L3167" s="152"/>
      <c r="M3167" s="152"/>
      <c r="N3167" s="152"/>
      <c r="O3167" s="152"/>
      <c r="P3167" s="152"/>
      <c r="Q3167" s="152"/>
      <c r="R3167" s="152"/>
      <c r="S3167" s="152"/>
      <c r="T3167" s="153" cm="1">
        <f t="array" ref="T3167">MATCH(1,(TDU_Info!$C$5:$C$111=$T$6)*(TDU_Info!$B$5:$B$111&lt;=$B3167),0)</f>
        <v>76</v>
      </c>
      <c r="U3167" s="152">
        <f>100*(INDEX(TDU_Info!$E$5:$E$111,$T3167)/T$11+INDEX(TDU_Info!$F$5:$F$111,$T3167))</f>
        <v>5.3363000000000005</v>
      </c>
      <c r="V3167" s="152">
        <v>7.7069999999999999</v>
      </c>
      <c r="W3167" s="152">
        <v>7.99</v>
      </c>
      <c r="X3167" s="152">
        <v>6.69</v>
      </c>
      <c r="Y3167" s="152">
        <v>7.49</v>
      </c>
      <c r="Z3167" s="152">
        <v>8.0510000000000002</v>
      </c>
      <c r="AA3167" s="152">
        <v>8.0459999999999994</v>
      </c>
      <c r="AB3167" s="152">
        <v>6.79</v>
      </c>
      <c r="AC3167" s="152">
        <v>7.59</v>
      </c>
      <c r="AD3167" s="152">
        <v>7.585</v>
      </c>
      <c r="AE3167" s="152">
        <v>7.8</v>
      </c>
      <c r="AF3167" s="152">
        <v>6.69</v>
      </c>
      <c r="AG3167" s="152">
        <v>7.49</v>
      </c>
      <c r="AH3167" s="152">
        <v>7.9359999999999999</v>
      </c>
      <c r="AI3167" s="152">
        <v>7.8579999999999997</v>
      </c>
      <c r="AJ3167" s="152">
        <v>6.79</v>
      </c>
      <c r="AK3167" s="152">
        <v>7.59</v>
      </c>
      <c r="AL3167" s="152" t="e">
        <f t="shared" si="563"/>
        <v>#N/A</v>
      </c>
      <c r="AM3167" s="152" t="e">
        <f t="shared" si="564"/>
        <v>#N/A</v>
      </c>
      <c r="AN3167" s="152" t="e">
        <f>NA()</f>
        <v>#N/A</v>
      </c>
      <c r="AO3167" s="152" t="e">
        <f>NA()</f>
        <v>#N/A</v>
      </c>
      <c r="AP3167" s="152">
        <f t="shared" si="543"/>
        <v>6.9436999999999989</v>
      </c>
      <c r="AQ3167" s="152"/>
      <c r="AR3167" s="152"/>
      <c r="AS3167" s="153">
        <f t="shared" si="565"/>
        <v>229</v>
      </c>
      <c r="AT3167" s="153">
        <f t="shared" si="554"/>
        <v>0</v>
      </c>
      <c r="AU3167" s="153">
        <f t="shared" si="555"/>
        <v>0</v>
      </c>
      <c r="AV3167" s="153">
        <f t="shared" si="556"/>
        <v>1</v>
      </c>
      <c r="BA3167">
        <f t="shared" si="566"/>
        <v>17</v>
      </c>
    </row>
    <row r="3168" spans="2:53" x14ac:dyDescent="0.25">
      <c r="B3168" s="155">
        <f t="shared" si="540"/>
        <v>45887.999305555553</v>
      </c>
      <c r="C3168" s="155">
        <f t="shared" si="559"/>
        <v>45887.999305555553</v>
      </c>
      <c r="D3168" s="152">
        <f t="shared" si="560"/>
        <v>6.69</v>
      </c>
      <c r="E3168" s="152"/>
      <c r="F3168" s="152"/>
      <c r="G3168" s="152"/>
      <c r="H3168" s="152" t="e">
        <f t="shared" si="561"/>
        <v>#N/A</v>
      </c>
      <c r="I3168" s="152"/>
      <c r="J3168" s="152" t="e">
        <f t="shared" si="562"/>
        <v>#N/A</v>
      </c>
      <c r="K3168" s="152"/>
      <c r="L3168" s="152"/>
      <c r="M3168" s="152"/>
      <c r="N3168" s="152"/>
      <c r="O3168" s="152"/>
      <c r="P3168" s="152"/>
      <c r="Q3168" s="152"/>
      <c r="R3168" s="152"/>
      <c r="S3168" s="152"/>
      <c r="T3168" s="153" cm="1">
        <f t="array" ref="T3168">MATCH(1,(TDU_Info!$C$5:$C$111=$T$6)*(TDU_Info!$B$5:$B$111&lt;=$B3168),0)</f>
        <v>76</v>
      </c>
      <c r="U3168" s="152">
        <f>100*(INDEX(TDU_Info!$E$5:$E$111,$T3168)/T$11+INDEX(TDU_Info!$F$5:$F$111,$T3168))</f>
        <v>5.3363000000000005</v>
      </c>
      <c r="V3168" s="152">
        <v>5.524</v>
      </c>
      <c r="W3168" s="152">
        <v>7.0220000000000002</v>
      </c>
      <c r="X3168" s="152">
        <v>6.69</v>
      </c>
      <c r="Y3168" s="152">
        <v>7.59</v>
      </c>
      <c r="Z3168" s="152">
        <v>6.0380000000000003</v>
      </c>
      <c r="AA3168" s="152">
        <v>6.8460000000000001</v>
      </c>
      <c r="AB3168" s="152">
        <v>6.89</v>
      </c>
      <c r="AC3168" s="152">
        <v>7.69</v>
      </c>
      <c r="AD3168" s="152">
        <v>5.4249999999999998</v>
      </c>
      <c r="AE3168" s="152">
        <v>6.907</v>
      </c>
      <c r="AF3168" s="152">
        <v>6.69</v>
      </c>
      <c r="AG3168" s="152">
        <v>7.59</v>
      </c>
      <c r="AH3168" s="152">
        <v>5.85</v>
      </c>
      <c r="AI3168" s="152">
        <v>6.73</v>
      </c>
      <c r="AJ3168" s="152">
        <v>6.79</v>
      </c>
      <c r="AK3168" s="152">
        <v>7.69</v>
      </c>
      <c r="AL3168" s="152" t="e">
        <f t="shared" si="563"/>
        <v>#N/A</v>
      </c>
      <c r="AM3168" s="152" t="e">
        <f t="shared" si="564"/>
        <v>#N/A</v>
      </c>
      <c r="AN3168" s="152" t="e">
        <f>NA()</f>
        <v>#N/A</v>
      </c>
      <c r="AO3168" s="152" t="e">
        <f>NA()</f>
        <v>#N/A</v>
      </c>
      <c r="AP3168" s="152">
        <f t="shared" si="543"/>
        <v>6.9436999999999989</v>
      </c>
      <c r="AQ3168" s="152"/>
      <c r="AR3168" s="152"/>
      <c r="AS3168" s="153">
        <f t="shared" si="565"/>
        <v>230</v>
      </c>
      <c r="AT3168" s="153">
        <f t="shared" si="554"/>
        <v>0</v>
      </c>
      <c r="AU3168" s="153">
        <f t="shared" si="555"/>
        <v>0</v>
      </c>
      <c r="AV3168" s="153">
        <f t="shared" si="556"/>
        <v>1</v>
      </c>
      <c r="BA3168">
        <f t="shared" si="566"/>
        <v>18</v>
      </c>
    </row>
    <row r="3169" spans="2:53" x14ac:dyDescent="0.25">
      <c r="B3169" s="155">
        <f t="shared" si="540"/>
        <v>45888.999305555553</v>
      </c>
      <c r="C3169" s="155">
        <f t="shared" si="559"/>
        <v>45888.999305555553</v>
      </c>
      <c r="D3169" s="152">
        <f t="shared" si="560"/>
        <v>6.69</v>
      </c>
      <c r="E3169" s="152"/>
      <c r="F3169" s="152"/>
      <c r="G3169" s="152"/>
      <c r="H3169" s="152" t="e">
        <f t="shared" si="561"/>
        <v>#N/A</v>
      </c>
      <c r="I3169" s="152"/>
      <c r="J3169" s="152" t="e">
        <f t="shared" si="562"/>
        <v>#N/A</v>
      </c>
      <c r="K3169" s="152"/>
      <c r="L3169" s="152"/>
      <c r="M3169" s="152"/>
      <c r="N3169" s="152"/>
      <c r="O3169" s="152"/>
      <c r="P3169" s="152"/>
      <c r="Q3169" s="152"/>
      <c r="R3169" s="152"/>
      <c r="S3169" s="152"/>
      <c r="T3169" s="153" cm="1">
        <f t="array" ref="T3169">MATCH(1,(TDU_Info!$C$5:$C$111=$T$6)*(TDU_Info!$B$5:$B$111&lt;=$B3169),0)</f>
        <v>76</v>
      </c>
      <c r="U3169" s="152">
        <f>100*(INDEX(TDU_Info!$E$5:$E$111,$T3169)/T$11+INDEX(TDU_Info!$F$5:$F$111,$T3169))</f>
        <v>5.3363000000000005</v>
      </c>
      <c r="V3169" s="152">
        <v>5.524</v>
      </c>
      <c r="W3169" s="152">
        <v>7.0220000000000002</v>
      </c>
      <c r="X3169" s="152">
        <v>6.69</v>
      </c>
      <c r="Y3169" s="152">
        <v>7.59</v>
      </c>
      <c r="Z3169" s="152">
        <v>6.0380000000000003</v>
      </c>
      <c r="AA3169" s="152">
        <v>6.8460000000000001</v>
      </c>
      <c r="AB3169" s="152">
        <v>6.89</v>
      </c>
      <c r="AC3169" s="152">
        <v>7.69</v>
      </c>
      <c r="AD3169" s="152">
        <v>5.4249999999999998</v>
      </c>
      <c r="AE3169" s="152">
        <v>6.907</v>
      </c>
      <c r="AF3169" s="152">
        <v>6.69</v>
      </c>
      <c r="AG3169" s="152">
        <v>7.59</v>
      </c>
      <c r="AH3169" s="152">
        <v>5.85</v>
      </c>
      <c r="AI3169" s="152">
        <v>6.73</v>
      </c>
      <c r="AJ3169" s="152">
        <v>6.79</v>
      </c>
      <c r="AK3169" s="152">
        <v>7.69</v>
      </c>
      <c r="AL3169" s="152" t="e">
        <f t="shared" si="563"/>
        <v>#N/A</v>
      </c>
      <c r="AM3169" s="152" t="e">
        <f t="shared" si="564"/>
        <v>#N/A</v>
      </c>
      <c r="AN3169" s="152" t="e">
        <f>NA()</f>
        <v>#N/A</v>
      </c>
      <c r="AO3169" s="152" t="e">
        <f>NA()</f>
        <v>#N/A</v>
      </c>
      <c r="AP3169" s="152">
        <f t="shared" si="543"/>
        <v>6.9436999999999989</v>
      </c>
      <c r="AQ3169" s="152"/>
      <c r="AR3169" s="152"/>
      <c r="AS3169" s="153">
        <f t="shared" si="565"/>
        <v>231</v>
      </c>
      <c r="AT3169" s="153">
        <f t="shared" si="554"/>
        <v>0</v>
      </c>
      <c r="AU3169" s="153">
        <f t="shared" si="555"/>
        <v>0</v>
      </c>
      <c r="AV3169" s="153">
        <f t="shared" si="556"/>
        <v>1</v>
      </c>
      <c r="BA3169">
        <f t="shared" si="566"/>
        <v>19</v>
      </c>
    </row>
    <row r="3170" spans="2:53" x14ac:dyDescent="0.25">
      <c r="B3170" s="155">
        <f t="shared" si="540"/>
        <v>45889.999305555553</v>
      </c>
      <c r="C3170" s="155">
        <f t="shared" si="559"/>
        <v>45889.999305555553</v>
      </c>
      <c r="D3170" s="152">
        <f t="shared" si="560"/>
        <v>6.99</v>
      </c>
      <c r="E3170" s="152"/>
      <c r="F3170" s="152"/>
      <c r="G3170" s="152"/>
      <c r="H3170" s="152" t="e">
        <f t="shared" si="561"/>
        <v>#N/A</v>
      </c>
      <c r="I3170" s="152"/>
      <c r="J3170" s="152" t="e">
        <f t="shared" si="562"/>
        <v>#N/A</v>
      </c>
      <c r="K3170" s="152"/>
      <c r="L3170" s="152"/>
      <c r="M3170" s="152"/>
      <c r="N3170" s="152"/>
      <c r="O3170" s="152"/>
      <c r="P3170" s="152"/>
      <c r="Q3170" s="152"/>
      <c r="R3170" s="152"/>
      <c r="S3170" s="152"/>
      <c r="T3170" s="153" cm="1">
        <f t="array" ref="T3170">MATCH(1,(TDU_Info!$C$5:$C$111=$T$6)*(TDU_Info!$B$5:$B$111&lt;=$B3170),0)</f>
        <v>76</v>
      </c>
      <c r="U3170" s="152">
        <f>100*(INDEX(TDU_Info!$E$5:$E$111,$T3170)/T$11+INDEX(TDU_Info!$F$5:$F$111,$T3170))</f>
        <v>5.3363000000000005</v>
      </c>
      <c r="V3170" s="152">
        <v>5.4989999999999997</v>
      </c>
      <c r="W3170" s="152">
        <v>7.0220000000000002</v>
      </c>
      <c r="X3170" s="152">
        <v>6.99</v>
      </c>
      <c r="Y3170" s="152">
        <v>7.6849999999999996</v>
      </c>
      <c r="Z3170" s="152">
        <v>5.8949999999999996</v>
      </c>
      <c r="AA3170" s="152">
        <v>6.8460000000000001</v>
      </c>
      <c r="AB3170" s="152">
        <v>7.0659999999999998</v>
      </c>
      <c r="AC3170" s="152">
        <v>7.69</v>
      </c>
      <c r="AD3170" s="152">
        <v>5.2530000000000001</v>
      </c>
      <c r="AE3170" s="152">
        <v>6.907</v>
      </c>
      <c r="AF3170" s="152">
        <v>6.99</v>
      </c>
      <c r="AG3170" s="152">
        <v>7.6849999999999996</v>
      </c>
      <c r="AH3170" s="152">
        <v>5.65</v>
      </c>
      <c r="AI3170" s="152">
        <v>6.73</v>
      </c>
      <c r="AJ3170" s="152">
        <v>7.09</v>
      </c>
      <c r="AK3170" s="152">
        <v>7.69</v>
      </c>
      <c r="AL3170" s="152" t="e">
        <f t="shared" si="563"/>
        <v>#N/A</v>
      </c>
      <c r="AM3170" s="152" t="e">
        <f t="shared" si="564"/>
        <v>#N/A</v>
      </c>
      <c r="AN3170" s="152" t="e">
        <f>NA()</f>
        <v>#N/A</v>
      </c>
      <c r="AO3170" s="152" t="e">
        <f>NA()</f>
        <v>#N/A</v>
      </c>
      <c r="AP3170" s="152">
        <f t="shared" si="543"/>
        <v>6.9436999999999989</v>
      </c>
      <c r="AQ3170" s="152"/>
      <c r="AR3170" s="152"/>
      <c r="AS3170" s="153">
        <f t="shared" si="565"/>
        <v>232</v>
      </c>
      <c r="AT3170" s="153">
        <f t="shared" si="554"/>
        <v>0</v>
      </c>
      <c r="AU3170" s="153">
        <f t="shared" si="555"/>
        <v>0</v>
      </c>
      <c r="AV3170" s="153">
        <f t="shared" si="556"/>
        <v>1</v>
      </c>
      <c r="BA3170">
        <f t="shared" si="566"/>
        <v>20</v>
      </c>
    </row>
    <row r="3171" spans="2:53" x14ac:dyDescent="0.25">
      <c r="B3171" s="155">
        <f t="shared" si="540"/>
        <v>45890.999305555553</v>
      </c>
      <c r="C3171" s="155">
        <f t="shared" si="559"/>
        <v>45890.999305555553</v>
      </c>
      <c r="D3171" s="152">
        <f t="shared" si="560"/>
        <v>6.99</v>
      </c>
      <c r="E3171" s="152"/>
      <c r="F3171" s="152"/>
      <c r="G3171" s="152"/>
      <c r="H3171" s="152" t="e">
        <f t="shared" si="561"/>
        <v>#N/A</v>
      </c>
      <c r="I3171" s="152"/>
      <c r="J3171" s="152" t="e">
        <f t="shared" si="562"/>
        <v>#N/A</v>
      </c>
      <c r="K3171" s="152"/>
      <c r="L3171" s="152"/>
      <c r="M3171" s="152"/>
      <c r="N3171" s="152"/>
      <c r="O3171" s="152"/>
      <c r="P3171" s="152"/>
      <c r="Q3171" s="152"/>
      <c r="R3171" s="152"/>
      <c r="S3171" s="152"/>
      <c r="T3171" s="153" cm="1">
        <f t="array" ref="T3171">MATCH(1,(TDU_Info!$C$5:$C$111=$T$6)*(TDU_Info!$B$5:$B$111&lt;=$B3171),0)</f>
        <v>76</v>
      </c>
      <c r="U3171" s="152">
        <f>100*(INDEX(TDU_Info!$E$5:$E$111,$T3171)/T$11+INDEX(TDU_Info!$F$5:$F$111,$T3171))</f>
        <v>5.3363000000000005</v>
      </c>
      <c r="V3171" s="152">
        <v>5.399</v>
      </c>
      <c r="W3171" s="152">
        <v>7.0220000000000002</v>
      </c>
      <c r="X3171" s="152">
        <v>6.99</v>
      </c>
      <c r="Y3171" s="152">
        <v>7.63</v>
      </c>
      <c r="Z3171" s="152">
        <v>5.8879999999999999</v>
      </c>
      <c r="AA3171" s="152">
        <v>6.8460000000000001</v>
      </c>
      <c r="AB3171" s="152">
        <v>7.0659999999999998</v>
      </c>
      <c r="AC3171" s="152">
        <v>7.69</v>
      </c>
      <c r="AD3171" s="152">
        <v>5.1529999999999996</v>
      </c>
      <c r="AE3171" s="152">
        <v>6.907</v>
      </c>
      <c r="AF3171" s="152">
        <v>6.99</v>
      </c>
      <c r="AG3171" s="152">
        <v>7.63</v>
      </c>
      <c r="AH3171" s="152">
        <v>5.65</v>
      </c>
      <c r="AI3171" s="152">
        <v>6.73</v>
      </c>
      <c r="AJ3171" s="152">
        <v>7.09</v>
      </c>
      <c r="AK3171" s="152">
        <v>7.69</v>
      </c>
      <c r="AL3171" s="152" t="e">
        <f t="shared" si="563"/>
        <v>#N/A</v>
      </c>
      <c r="AM3171" s="152" t="e">
        <f t="shared" si="564"/>
        <v>#N/A</v>
      </c>
      <c r="AN3171" s="152" t="e">
        <f>NA()</f>
        <v>#N/A</v>
      </c>
      <c r="AO3171" s="152" t="e">
        <f>NA()</f>
        <v>#N/A</v>
      </c>
      <c r="AP3171" s="152">
        <f t="shared" si="543"/>
        <v>6.9436999999999989</v>
      </c>
      <c r="AQ3171" s="152"/>
      <c r="AR3171" s="152"/>
      <c r="AS3171" s="153">
        <f t="shared" si="565"/>
        <v>233</v>
      </c>
      <c r="AT3171" s="153">
        <f t="shared" si="554"/>
        <v>0</v>
      </c>
      <c r="AU3171" s="153">
        <f t="shared" si="555"/>
        <v>0</v>
      </c>
      <c r="AV3171" s="153">
        <f t="shared" si="556"/>
        <v>1</v>
      </c>
      <c r="BA3171">
        <f t="shared" si="566"/>
        <v>21</v>
      </c>
    </row>
    <row r="3172" spans="2:53" x14ac:dyDescent="0.25">
      <c r="B3172" s="155">
        <f t="shared" si="540"/>
        <v>45891.999305555553</v>
      </c>
      <c r="C3172" s="155">
        <f t="shared" si="559"/>
        <v>45891.999305555553</v>
      </c>
      <c r="D3172" s="152">
        <f t="shared" si="560"/>
        <v>6.99</v>
      </c>
      <c r="E3172" s="152"/>
      <c r="F3172" s="152"/>
      <c r="G3172" s="152"/>
      <c r="H3172" s="152" t="e">
        <f t="shared" si="561"/>
        <v>#N/A</v>
      </c>
      <c r="I3172" s="152"/>
      <c r="J3172" s="152" t="e">
        <f t="shared" si="562"/>
        <v>#N/A</v>
      </c>
      <c r="K3172" s="152"/>
      <c r="L3172" s="152"/>
      <c r="M3172" s="152"/>
      <c r="N3172" s="152"/>
      <c r="O3172" s="152"/>
      <c r="P3172" s="152"/>
      <c r="Q3172" s="152"/>
      <c r="R3172" s="152"/>
      <c r="S3172" s="152"/>
      <c r="T3172" s="153" cm="1">
        <f t="array" ref="T3172">MATCH(1,(TDU_Info!$C$5:$C$111=$T$6)*(TDU_Info!$B$5:$B$111&lt;=$B3172),0)</f>
        <v>76</v>
      </c>
      <c r="U3172" s="152">
        <f>100*(INDEX(TDU_Info!$E$5:$E$111,$T3172)/T$11+INDEX(TDU_Info!$F$5:$F$111,$T3172))</f>
        <v>5.3363000000000005</v>
      </c>
      <c r="V3172" s="152">
        <v>5.2990000000000004</v>
      </c>
      <c r="W3172" s="152">
        <v>7.0220000000000002</v>
      </c>
      <c r="X3172" s="152">
        <v>6.99</v>
      </c>
      <c r="Y3172" s="152">
        <v>7.59</v>
      </c>
      <c r="Z3172" s="152">
        <v>5.7880000000000003</v>
      </c>
      <c r="AA3172" s="152">
        <v>6.181</v>
      </c>
      <c r="AB3172" s="152">
        <v>7.09</v>
      </c>
      <c r="AC3172" s="152">
        <v>7.69</v>
      </c>
      <c r="AD3172" s="152">
        <v>5.0529999999999999</v>
      </c>
      <c r="AE3172" s="152">
        <v>6.907</v>
      </c>
      <c r="AF3172" s="152">
        <v>6.99</v>
      </c>
      <c r="AG3172" s="152">
        <v>7.59</v>
      </c>
      <c r="AH3172" s="152">
        <v>5.55</v>
      </c>
      <c r="AI3172" s="152">
        <v>6.1689999999999996</v>
      </c>
      <c r="AJ3172" s="152">
        <v>7.09</v>
      </c>
      <c r="AK3172" s="152">
        <v>7.69</v>
      </c>
      <c r="AL3172" s="152" t="e">
        <f t="shared" si="563"/>
        <v>#N/A</v>
      </c>
      <c r="AM3172" s="152" t="e">
        <f t="shared" si="564"/>
        <v>#N/A</v>
      </c>
      <c r="AN3172" s="152" t="e">
        <f>NA()</f>
        <v>#N/A</v>
      </c>
      <c r="AO3172" s="152" t="e">
        <f>NA()</f>
        <v>#N/A</v>
      </c>
      <c r="AP3172" s="152">
        <f t="shared" si="543"/>
        <v>6.9436999999999989</v>
      </c>
      <c r="AQ3172" s="152"/>
      <c r="AR3172" s="152"/>
      <c r="AS3172" s="153">
        <f t="shared" si="565"/>
        <v>234</v>
      </c>
      <c r="AT3172" s="153">
        <f t="shared" si="554"/>
        <v>0</v>
      </c>
      <c r="AU3172" s="153">
        <f t="shared" si="555"/>
        <v>0</v>
      </c>
      <c r="AV3172" s="153">
        <f t="shared" si="556"/>
        <v>1</v>
      </c>
      <c r="BA3172">
        <f t="shared" si="566"/>
        <v>22</v>
      </c>
    </row>
    <row r="3173" spans="2:53" x14ac:dyDescent="0.25">
      <c r="B3173" s="155">
        <f t="shared" si="540"/>
        <v>45892.999305555553</v>
      </c>
      <c r="C3173" s="155">
        <f t="shared" si="559"/>
        <v>45892.999305555553</v>
      </c>
      <c r="D3173" s="152">
        <f t="shared" si="560"/>
        <v>6.99</v>
      </c>
      <c r="E3173" s="152"/>
      <c r="F3173" s="152"/>
      <c r="G3173" s="152"/>
      <c r="H3173" s="152" t="e">
        <f t="shared" si="561"/>
        <v>#N/A</v>
      </c>
      <c r="I3173" s="152"/>
      <c r="J3173" s="152" t="e">
        <f t="shared" si="562"/>
        <v>#N/A</v>
      </c>
      <c r="K3173" s="152"/>
      <c r="L3173" s="152"/>
      <c r="M3173" s="152"/>
      <c r="N3173" s="152"/>
      <c r="O3173" s="152"/>
      <c r="P3173" s="152"/>
      <c r="Q3173" s="152"/>
      <c r="R3173" s="152"/>
      <c r="S3173" s="152"/>
      <c r="T3173" s="153" cm="1">
        <f t="array" ref="T3173">MATCH(1,(TDU_Info!$C$5:$C$111=$T$6)*(TDU_Info!$B$5:$B$111&lt;=$B3173),0)</f>
        <v>76</v>
      </c>
      <c r="U3173" s="152">
        <f>100*(INDEX(TDU_Info!$E$5:$E$111,$T3173)/T$11+INDEX(TDU_Info!$F$5:$F$111,$T3173))</f>
        <v>5.3363000000000005</v>
      </c>
      <c r="V3173" s="152">
        <v>5.2990000000000004</v>
      </c>
      <c r="W3173" s="152">
        <v>7.0220000000000002</v>
      </c>
      <c r="X3173" s="152">
        <v>6.99</v>
      </c>
      <c r="Y3173" s="152">
        <v>7.59</v>
      </c>
      <c r="Z3173" s="152">
        <v>5.7880000000000003</v>
      </c>
      <c r="AA3173" s="152">
        <v>6.181</v>
      </c>
      <c r="AB3173" s="152">
        <v>7.09</v>
      </c>
      <c r="AC3173" s="152">
        <v>7.69</v>
      </c>
      <c r="AD3173" s="152">
        <v>5.0529999999999999</v>
      </c>
      <c r="AE3173" s="152">
        <v>6.907</v>
      </c>
      <c r="AF3173" s="152">
        <v>6.99</v>
      </c>
      <c r="AG3173" s="152">
        <v>7.59</v>
      </c>
      <c r="AH3173" s="152">
        <v>5.55</v>
      </c>
      <c r="AI3173" s="152">
        <v>6.1689999999999996</v>
      </c>
      <c r="AJ3173" s="152">
        <v>7.09</v>
      </c>
      <c r="AK3173" s="152">
        <v>7.69</v>
      </c>
      <c r="AL3173" s="152" t="e">
        <f t="shared" si="563"/>
        <v>#N/A</v>
      </c>
      <c r="AM3173" s="152" t="e">
        <f t="shared" si="564"/>
        <v>#N/A</v>
      </c>
      <c r="AN3173" s="152" t="e">
        <f>NA()</f>
        <v>#N/A</v>
      </c>
      <c r="AO3173" s="152" t="e">
        <f>NA()</f>
        <v>#N/A</v>
      </c>
      <c r="AP3173" s="152">
        <f t="shared" si="543"/>
        <v>6.9436999999999989</v>
      </c>
      <c r="AQ3173" s="152"/>
      <c r="AR3173" s="152"/>
      <c r="AS3173" s="153">
        <f t="shared" si="565"/>
        <v>235</v>
      </c>
      <c r="AT3173" s="153">
        <f t="shared" si="554"/>
        <v>0</v>
      </c>
      <c r="AU3173" s="153">
        <f t="shared" si="555"/>
        <v>0</v>
      </c>
      <c r="AV3173" s="153">
        <f t="shared" si="556"/>
        <v>1</v>
      </c>
      <c r="BA3173">
        <f t="shared" si="566"/>
        <v>23</v>
      </c>
    </row>
    <row r="3174" spans="2:53" x14ac:dyDescent="0.25">
      <c r="B3174" s="155">
        <f t="shared" si="540"/>
        <v>45893.999305555553</v>
      </c>
      <c r="C3174" s="155">
        <f t="shared" si="559"/>
        <v>45893.999305555553</v>
      </c>
      <c r="D3174" s="152">
        <f t="shared" si="560"/>
        <v>6.99</v>
      </c>
      <c r="E3174" s="152"/>
      <c r="F3174" s="152"/>
      <c r="G3174" s="152"/>
      <c r="H3174" s="152" t="e">
        <f t="shared" si="561"/>
        <v>#N/A</v>
      </c>
      <c r="I3174" s="152"/>
      <c r="J3174" s="152" t="e">
        <f t="shared" si="562"/>
        <v>#N/A</v>
      </c>
      <c r="K3174" s="152"/>
      <c r="L3174" s="152"/>
      <c r="M3174" s="152"/>
      <c r="N3174" s="152"/>
      <c r="O3174" s="152"/>
      <c r="P3174" s="152"/>
      <c r="Q3174" s="152"/>
      <c r="R3174" s="152"/>
      <c r="S3174" s="152"/>
      <c r="T3174" s="153" cm="1">
        <f t="array" ref="T3174">MATCH(1,(TDU_Info!$C$5:$C$111=$T$6)*(TDU_Info!$B$5:$B$111&lt;=$B3174),0)</f>
        <v>76</v>
      </c>
      <c r="U3174" s="152">
        <f>100*(INDEX(TDU_Info!$E$5:$E$111,$T3174)/T$11+INDEX(TDU_Info!$F$5:$F$111,$T3174))</f>
        <v>5.3363000000000005</v>
      </c>
      <c r="V3174" s="152">
        <v>5.2990000000000004</v>
      </c>
      <c r="W3174" s="152">
        <v>7.0220000000000002</v>
      </c>
      <c r="X3174" s="152">
        <v>6.99</v>
      </c>
      <c r="Y3174" s="152">
        <v>7.59</v>
      </c>
      <c r="Z3174" s="152">
        <v>5.7880000000000003</v>
      </c>
      <c r="AA3174" s="152">
        <v>6.181</v>
      </c>
      <c r="AB3174" s="152">
        <v>7.09</v>
      </c>
      <c r="AC3174" s="152">
        <v>7.69</v>
      </c>
      <c r="AD3174" s="152">
        <v>5.0529999999999999</v>
      </c>
      <c r="AE3174" s="152">
        <v>6.907</v>
      </c>
      <c r="AF3174" s="152">
        <v>6.99</v>
      </c>
      <c r="AG3174" s="152">
        <v>7.59</v>
      </c>
      <c r="AH3174" s="152">
        <v>5.55</v>
      </c>
      <c r="AI3174" s="152">
        <v>6.1689999999999996</v>
      </c>
      <c r="AJ3174" s="152">
        <v>7.09</v>
      </c>
      <c r="AK3174" s="152">
        <v>7.69</v>
      </c>
      <c r="AL3174" s="152" t="e">
        <f t="shared" si="563"/>
        <v>#N/A</v>
      </c>
      <c r="AM3174" s="152" t="e">
        <f t="shared" si="564"/>
        <v>#N/A</v>
      </c>
      <c r="AN3174" s="152" t="e">
        <f>NA()</f>
        <v>#N/A</v>
      </c>
      <c r="AO3174" s="152" t="e">
        <f>NA()</f>
        <v>#N/A</v>
      </c>
      <c r="AP3174" s="152">
        <f t="shared" si="543"/>
        <v>6.9436999999999989</v>
      </c>
      <c r="AQ3174" s="152"/>
      <c r="AR3174" s="152"/>
      <c r="AS3174" s="153">
        <f t="shared" si="565"/>
        <v>236</v>
      </c>
      <c r="AT3174" s="153">
        <f t="shared" si="554"/>
        <v>0</v>
      </c>
      <c r="AU3174" s="153">
        <f t="shared" si="555"/>
        <v>0</v>
      </c>
      <c r="AV3174" s="153">
        <f t="shared" si="556"/>
        <v>1</v>
      </c>
      <c r="BA3174">
        <f t="shared" si="566"/>
        <v>24</v>
      </c>
    </row>
    <row r="3175" spans="2:53" x14ac:dyDescent="0.25">
      <c r="B3175" s="155">
        <f t="shared" si="540"/>
        <v>45894.999305555553</v>
      </c>
      <c r="C3175" s="155">
        <f t="shared" si="559"/>
        <v>45894.999305555553</v>
      </c>
      <c r="D3175" s="152">
        <f t="shared" si="560"/>
        <v>6.99</v>
      </c>
      <c r="E3175" s="152"/>
      <c r="F3175" s="152"/>
      <c r="G3175" s="152"/>
      <c r="H3175" s="152" t="e">
        <f t="shared" si="561"/>
        <v>#N/A</v>
      </c>
      <c r="I3175" s="152"/>
      <c r="J3175" s="152" t="e">
        <f t="shared" si="562"/>
        <v>#N/A</v>
      </c>
      <c r="K3175" s="152"/>
      <c r="L3175" s="152"/>
      <c r="M3175" s="152"/>
      <c r="N3175" s="152"/>
      <c r="O3175" s="152"/>
      <c r="P3175" s="152"/>
      <c r="Q3175" s="152"/>
      <c r="R3175" s="152"/>
      <c r="S3175" s="152"/>
      <c r="T3175" s="153" cm="1">
        <f t="array" ref="T3175">MATCH(1,(TDU_Info!$C$5:$C$111=$T$6)*(TDU_Info!$B$5:$B$111&lt;=$B3175),0)</f>
        <v>76</v>
      </c>
      <c r="U3175" s="152">
        <f>100*(INDEX(TDU_Info!$E$5:$E$111,$T3175)/T$11+INDEX(TDU_Info!$F$5:$F$111,$T3175))</f>
        <v>5.3363000000000005</v>
      </c>
      <c r="V3175" s="152">
        <v>5.1989999999999998</v>
      </c>
      <c r="W3175" s="152">
        <v>7.0220000000000002</v>
      </c>
      <c r="X3175" s="152">
        <v>6.99</v>
      </c>
      <c r="Y3175" s="152">
        <v>7.79</v>
      </c>
      <c r="Z3175" s="152">
        <v>5.6950000000000003</v>
      </c>
      <c r="AA3175" s="152">
        <v>6.181</v>
      </c>
      <c r="AB3175" s="152">
        <v>7.09</v>
      </c>
      <c r="AC3175" s="152">
        <v>7.89</v>
      </c>
      <c r="AD3175" s="152">
        <v>4.9530000000000003</v>
      </c>
      <c r="AE3175" s="152">
        <v>6.907</v>
      </c>
      <c r="AF3175" s="152">
        <v>6.99</v>
      </c>
      <c r="AG3175" s="152">
        <v>7.79</v>
      </c>
      <c r="AH3175" s="152">
        <v>5.45</v>
      </c>
      <c r="AI3175" s="152">
        <v>6.1689999999999996</v>
      </c>
      <c r="AJ3175" s="152">
        <v>7.09</v>
      </c>
      <c r="AK3175" s="152">
        <v>7.806</v>
      </c>
      <c r="AL3175" s="152" t="e">
        <f t="shared" si="563"/>
        <v>#N/A</v>
      </c>
      <c r="AM3175" s="152" t="e">
        <f t="shared" si="564"/>
        <v>#N/A</v>
      </c>
      <c r="AN3175" s="152" t="e">
        <f>NA()</f>
        <v>#N/A</v>
      </c>
      <c r="AO3175" s="152" t="e">
        <f>NA()</f>
        <v>#N/A</v>
      </c>
      <c r="AP3175" s="152">
        <f t="shared" si="543"/>
        <v>6.9436999999999989</v>
      </c>
      <c r="AQ3175" s="152"/>
      <c r="AR3175" s="152"/>
      <c r="AS3175" s="153">
        <f t="shared" si="565"/>
        <v>237</v>
      </c>
      <c r="AT3175" s="153">
        <f t="shared" si="554"/>
        <v>0</v>
      </c>
      <c r="AU3175" s="153">
        <f t="shared" si="555"/>
        <v>0</v>
      </c>
      <c r="AV3175" s="153">
        <f t="shared" si="556"/>
        <v>1</v>
      </c>
      <c r="BA3175">
        <f t="shared" si="566"/>
        <v>25</v>
      </c>
    </row>
    <row r="3176" spans="2:53" x14ac:dyDescent="0.25">
      <c r="B3176" s="155">
        <f t="shared" ref="B3176:B3430" si="567">B3175+1</f>
        <v>45895.999305555553</v>
      </c>
      <c r="C3176" s="155">
        <f t="shared" si="559"/>
        <v>45895.999305555553</v>
      </c>
      <c r="D3176" s="152">
        <f t="shared" si="560"/>
        <v>7.077</v>
      </c>
      <c r="E3176" s="152"/>
      <c r="F3176" s="152"/>
      <c r="G3176" s="152"/>
      <c r="H3176" s="152" t="e">
        <f t="shared" si="561"/>
        <v>#N/A</v>
      </c>
      <c r="I3176" s="152"/>
      <c r="J3176" s="152" t="e">
        <f t="shared" si="562"/>
        <v>#N/A</v>
      </c>
      <c r="K3176" s="152"/>
      <c r="L3176" s="152"/>
      <c r="M3176" s="152"/>
      <c r="N3176" s="152"/>
      <c r="O3176" s="152"/>
      <c r="P3176" s="152"/>
      <c r="Q3176" s="152"/>
      <c r="R3176" s="152"/>
      <c r="S3176" s="152"/>
      <c r="T3176" s="153" cm="1">
        <f t="array" ref="T3176">MATCH(1,(TDU_Info!$C$5:$C$111=$T$6)*(TDU_Info!$B$5:$B$111&lt;=$B3176),0)</f>
        <v>76</v>
      </c>
      <c r="U3176" s="152">
        <f>100*(INDEX(TDU_Info!$E$5:$E$111,$T3176)/T$11+INDEX(TDU_Info!$F$5:$F$111,$T3176))</f>
        <v>5.3363000000000005</v>
      </c>
      <c r="V3176" s="152">
        <v>5.0990000000000002</v>
      </c>
      <c r="W3176" s="152">
        <v>7.0220000000000002</v>
      </c>
      <c r="X3176" s="152">
        <v>6.9969999999999999</v>
      </c>
      <c r="Y3176" s="152">
        <v>7.8520000000000003</v>
      </c>
      <c r="Z3176" s="152">
        <v>5.6879999999999997</v>
      </c>
      <c r="AA3176" s="152">
        <v>5.9950000000000001</v>
      </c>
      <c r="AB3176" s="152">
        <v>7.0359999999999996</v>
      </c>
      <c r="AC3176" s="152">
        <v>7.8</v>
      </c>
      <c r="AD3176" s="152">
        <v>4.8529999999999998</v>
      </c>
      <c r="AE3176" s="152">
        <v>6.907</v>
      </c>
      <c r="AF3176" s="152">
        <v>7.077</v>
      </c>
      <c r="AG3176" s="152">
        <v>7.835</v>
      </c>
      <c r="AH3176" s="152">
        <v>5.45</v>
      </c>
      <c r="AI3176" s="152">
        <v>5.984</v>
      </c>
      <c r="AJ3176" s="152">
        <v>7.0359999999999996</v>
      </c>
      <c r="AK3176" s="152">
        <v>7.8</v>
      </c>
      <c r="AL3176" s="152" t="e">
        <f t="shared" si="563"/>
        <v>#N/A</v>
      </c>
      <c r="AM3176" s="152" t="e">
        <f t="shared" si="564"/>
        <v>#N/A</v>
      </c>
      <c r="AN3176" s="152" t="e">
        <f>NA()</f>
        <v>#N/A</v>
      </c>
      <c r="AO3176" s="152" t="e">
        <f>NA()</f>
        <v>#N/A</v>
      </c>
      <c r="AP3176" s="152">
        <f t="shared" si="543"/>
        <v>6.9436999999999989</v>
      </c>
      <c r="AQ3176" s="152"/>
      <c r="AR3176" s="152"/>
      <c r="AS3176" s="153">
        <f t="shared" si="565"/>
        <v>238</v>
      </c>
      <c r="AT3176" s="153">
        <f t="shared" si="554"/>
        <v>0</v>
      </c>
      <c r="AU3176" s="153">
        <f t="shared" si="555"/>
        <v>0</v>
      </c>
      <c r="AV3176" s="153">
        <f t="shared" si="556"/>
        <v>1</v>
      </c>
      <c r="BA3176">
        <f t="shared" si="566"/>
        <v>26</v>
      </c>
    </row>
    <row r="3177" spans="2:53" x14ac:dyDescent="0.25">
      <c r="B3177" s="155">
        <f t="shared" si="567"/>
        <v>45896.999305555553</v>
      </c>
      <c r="C3177" s="155">
        <f t="shared" si="559"/>
        <v>45896.999305555553</v>
      </c>
      <c r="D3177" s="152">
        <f t="shared" si="560"/>
        <v>6.99</v>
      </c>
      <c r="E3177" s="152"/>
      <c r="F3177" s="152"/>
      <c r="G3177" s="152"/>
      <c r="H3177" s="152" t="e">
        <f t="shared" si="561"/>
        <v>#N/A</v>
      </c>
      <c r="I3177" s="152"/>
      <c r="J3177" s="152" t="e">
        <f t="shared" si="562"/>
        <v>#N/A</v>
      </c>
      <c r="K3177" s="152"/>
      <c r="L3177" s="152"/>
      <c r="M3177" s="152"/>
      <c r="N3177" s="152"/>
      <c r="O3177" s="152"/>
      <c r="P3177" s="152"/>
      <c r="Q3177" s="152"/>
      <c r="R3177" s="152"/>
      <c r="S3177" s="152"/>
      <c r="T3177" s="153" cm="1">
        <f t="array" ref="T3177">MATCH(1,(TDU_Info!$C$5:$C$111=$T$6)*(TDU_Info!$B$5:$B$111&lt;=$B3177),0)</f>
        <v>76</v>
      </c>
      <c r="U3177" s="152">
        <f>100*(INDEX(TDU_Info!$E$5:$E$111,$T3177)/T$11+INDEX(TDU_Info!$F$5:$F$111,$T3177))</f>
        <v>5.3363000000000005</v>
      </c>
      <c r="V3177" s="152">
        <v>4.8970000000000002</v>
      </c>
      <c r="W3177" s="152">
        <v>7.0220000000000002</v>
      </c>
      <c r="X3177" s="152">
        <v>6.99</v>
      </c>
      <c r="Y3177" s="152">
        <v>7.79</v>
      </c>
      <c r="Z3177" s="152">
        <v>5.3970000000000002</v>
      </c>
      <c r="AA3177" s="152">
        <v>6.8460000000000001</v>
      </c>
      <c r="AB3177" s="152">
        <v>6.99</v>
      </c>
      <c r="AC3177" s="152">
        <v>7.79</v>
      </c>
      <c r="AD3177" s="152">
        <v>4.798</v>
      </c>
      <c r="AE3177" s="152">
        <v>6.907</v>
      </c>
      <c r="AF3177" s="152">
        <v>6.99</v>
      </c>
      <c r="AG3177" s="152">
        <v>7.79</v>
      </c>
      <c r="AH3177" s="152">
        <v>5.298</v>
      </c>
      <c r="AI3177" s="152">
        <v>6.73</v>
      </c>
      <c r="AJ3177" s="152">
        <v>6.99</v>
      </c>
      <c r="AK3177" s="152">
        <v>7.79</v>
      </c>
      <c r="AL3177" s="152" t="e">
        <f t="shared" si="563"/>
        <v>#N/A</v>
      </c>
      <c r="AM3177" s="152" t="e">
        <f t="shared" si="564"/>
        <v>#N/A</v>
      </c>
      <c r="AN3177" s="152" t="e">
        <f>NA()</f>
        <v>#N/A</v>
      </c>
      <c r="AO3177" s="152" t="e">
        <f>NA()</f>
        <v>#N/A</v>
      </c>
      <c r="AP3177" s="152">
        <f t="shared" si="543"/>
        <v>6.9436999999999989</v>
      </c>
      <c r="AQ3177" s="152"/>
      <c r="AR3177" s="152"/>
      <c r="AS3177" s="153">
        <f t="shared" si="565"/>
        <v>239</v>
      </c>
      <c r="AT3177" s="153">
        <f t="shared" si="554"/>
        <v>0</v>
      </c>
      <c r="AU3177" s="153">
        <f t="shared" si="555"/>
        <v>0</v>
      </c>
      <c r="AV3177" s="153">
        <f t="shared" si="556"/>
        <v>1</v>
      </c>
      <c r="BA3177">
        <f t="shared" si="566"/>
        <v>27</v>
      </c>
    </row>
    <row r="3178" spans="2:53" x14ac:dyDescent="0.25">
      <c r="B3178" s="155">
        <f t="shared" si="567"/>
        <v>45897.999305555553</v>
      </c>
      <c r="C3178" s="155">
        <f t="shared" si="559"/>
        <v>45897.999305555553</v>
      </c>
      <c r="D3178" s="152">
        <f t="shared" si="560"/>
        <v>6.99</v>
      </c>
      <c r="E3178" s="152"/>
      <c r="F3178" s="152"/>
      <c r="G3178" s="152"/>
      <c r="H3178" s="152" t="e">
        <f t="shared" si="561"/>
        <v>#N/A</v>
      </c>
      <c r="I3178" s="152"/>
      <c r="J3178" s="152" t="e">
        <f t="shared" si="562"/>
        <v>#N/A</v>
      </c>
      <c r="K3178" s="152"/>
      <c r="L3178" s="152"/>
      <c r="M3178" s="152"/>
      <c r="N3178" s="152"/>
      <c r="O3178" s="152"/>
      <c r="P3178" s="152"/>
      <c r="Q3178" s="152"/>
      <c r="R3178" s="152"/>
      <c r="S3178" s="152"/>
      <c r="T3178" s="153" cm="1">
        <f t="array" ref="T3178">MATCH(1,(TDU_Info!$C$5:$C$111=$T$6)*(TDU_Info!$B$5:$B$111&lt;=$B3178),0)</f>
        <v>76</v>
      </c>
      <c r="U3178" s="152">
        <f>100*(INDEX(TDU_Info!$E$5:$E$111,$T3178)/T$11+INDEX(TDU_Info!$F$5:$F$111,$T3178))</f>
        <v>5.3363000000000005</v>
      </c>
      <c r="V3178" s="152">
        <v>4.8689999999999998</v>
      </c>
      <c r="W3178" s="152">
        <v>7.0220000000000002</v>
      </c>
      <c r="X3178" s="152">
        <v>6.99</v>
      </c>
      <c r="Y3178" s="152">
        <v>7.79</v>
      </c>
      <c r="Z3178" s="152">
        <v>5.0979999999999999</v>
      </c>
      <c r="AA3178" s="152">
        <v>6.8460000000000001</v>
      </c>
      <c r="AB3178" s="152">
        <v>6.99</v>
      </c>
      <c r="AC3178" s="152">
        <v>7.79</v>
      </c>
      <c r="AD3178" s="152">
        <v>4.798</v>
      </c>
      <c r="AE3178" s="152">
        <v>6.907</v>
      </c>
      <c r="AF3178" s="152">
        <v>6.99</v>
      </c>
      <c r="AG3178" s="152">
        <v>7.79</v>
      </c>
      <c r="AH3178" s="152">
        <v>5.0990000000000002</v>
      </c>
      <c r="AI3178" s="152">
        <v>6.73</v>
      </c>
      <c r="AJ3178" s="152">
        <v>6.99</v>
      </c>
      <c r="AK3178" s="152">
        <v>7.79</v>
      </c>
      <c r="AL3178" s="152" t="e">
        <f t="shared" si="563"/>
        <v>#N/A</v>
      </c>
      <c r="AM3178" s="152" t="e">
        <f t="shared" si="564"/>
        <v>#N/A</v>
      </c>
      <c r="AN3178" s="152" t="e">
        <f>NA()</f>
        <v>#N/A</v>
      </c>
      <c r="AO3178" s="152" t="e">
        <f>NA()</f>
        <v>#N/A</v>
      </c>
      <c r="AP3178" s="152">
        <f t="shared" si="543"/>
        <v>6.9436999999999989</v>
      </c>
      <c r="AQ3178" s="152"/>
      <c r="AR3178" s="152"/>
      <c r="AS3178" s="153">
        <f t="shared" si="565"/>
        <v>240</v>
      </c>
      <c r="AT3178" s="153">
        <f t="shared" si="554"/>
        <v>0</v>
      </c>
      <c r="AU3178" s="153">
        <f t="shared" si="555"/>
        <v>0</v>
      </c>
      <c r="AV3178" s="153">
        <f t="shared" si="556"/>
        <v>1</v>
      </c>
      <c r="BA3178">
        <f t="shared" si="566"/>
        <v>28</v>
      </c>
    </row>
    <row r="3179" spans="2:53" x14ac:dyDescent="0.25">
      <c r="B3179" s="155">
        <f t="shared" si="567"/>
        <v>45898.999305555553</v>
      </c>
      <c r="C3179" s="155">
        <f t="shared" si="559"/>
        <v>45898.999305555553</v>
      </c>
      <c r="D3179" s="152">
        <f t="shared" si="560"/>
        <v>6.99</v>
      </c>
      <c r="E3179" s="152"/>
      <c r="F3179" s="152"/>
      <c r="G3179" s="152"/>
      <c r="H3179" s="152" t="e">
        <f t="shared" si="561"/>
        <v>#N/A</v>
      </c>
      <c r="I3179" s="152"/>
      <c r="J3179" s="152" t="e">
        <f t="shared" si="562"/>
        <v>#N/A</v>
      </c>
      <c r="K3179" s="152"/>
      <c r="L3179" s="152"/>
      <c r="M3179" s="152"/>
      <c r="N3179" s="152"/>
      <c r="O3179" s="152"/>
      <c r="P3179" s="152"/>
      <c r="Q3179" s="152"/>
      <c r="R3179" s="152"/>
      <c r="S3179" s="152"/>
      <c r="T3179" s="153" cm="1">
        <f t="array" ref="T3179">MATCH(1,(TDU_Info!$C$5:$C$111=$T$6)*(TDU_Info!$B$5:$B$111&lt;=$B3179),0)</f>
        <v>76</v>
      </c>
      <c r="U3179" s="152">
        <f>100*(INDEX(TDU_Info!$E$5:$E$111,$T3179)/T$11+INDEX(TDU_Info!$F$5:$F$111,$T3179))</f>
        <v>5.3363000000000005</v>
      </c>
      <c r="V3179" s="152">
        <v>4.8689999999999998</v>
      </c>
      <c r="W3179" s="152">
        <v>7.0220000000000002</v>
      </c>
      <c r="X3179" s="152">
        <v>6.99</v>
      </c>
      <c r="Y3179" s="152">
        <v>7.79</v>
      </c>
      <c r="Z3179" s="152">
        <v>5.0979999999999999</v>
      </c>
      <c r="AA3179" s="152">
        <v>6.8460000000000001</v>
      </c>
      <c r="AB3179" s="152">
        <v>6.99</v>
      </c>
      <c r="AC3179" s="152">
        <v>7.79</v>
      </c>
      <c r="AD3179" s="152">
        <v>4.798</v>
      </c>
      <c r="AE3179" s="152">
        <v>6.907</v>
      </c>
      <c r="AF3179" s="152">
        <v>6.99</v>
      </c>
      <c r="AG3179" s="152">
        <v>7.79</v>
      </c>
      <c r="AH3179" s="152">
        <v>5.0990000000000002</v>
      </c>
      <c r="AI3179" s="152">
        <v>6.73</v>
      </c>
      <c r="AJ3179" s="152">
        <v>6.99</v>
      </c>
      <c r="AK3179" s="152">
        <v>7.79</v>
      </c>
      <c r="AL3179" s="152" t="e">
        <f t="shared" si="563"/>
        <v>#N/A</v>
      </c>
      <c r="AM3179" s="152" t="e">
        <f t="shared" si="564"/>
        <v>#N/A</v>
      </c>
      <c r="AN3179" s="152" t="e">
        <f>NA()</f>
        <v>#N/A</v>
      </c>
      <c r="AO3179" s="152" t="e">
        <f>NA()</f>
        <v>#N/A</v>
      </c>
      <c r="AP3179" s="152">
        <f t="shared" si="543"/>
        <v>6.9436999999999989</v>
      </c>
      <c r="AQ3179" s="152"/>
      <c r="AR3179" s="152"/>
      <c r="AS3179" s="153">
        <f t="shared" si="565"/>
        <v>241</v>
      </c>
      <c r="AT3179" s="153">
        <f t="shared" si="554"/>
        <v>0</v>
      </c>
      <c r="AU3179" s="153">
        <f t="shared" si="555"/>
        <v>0</v>
      </c>
      <c r="AV3179" s="153">
        <f t="shared" si="556"/>
        <v>1</v>
      </c>
      <c r="BA3179">
        <f t="shared" si="566"/>
        <v>29</v>
      </c>
    </row>
    <row r="3180" spans="2:53" x14ac:dyDescent="0.25">
      <c r="B3180" s="155">
        <f t="shared" si="567"/>
        <v>45899.999305555553</v>
      </c>
      <c r="C3180" s="155">
        <f t="shared" si="559"/>
        <v>45899.999305555553</v>
      </c>
      <c r="D3180" s="152">
        <f t="shared" si="560"/>
        <v>6.99</v>
      </c>
      <c r="E3180" s="152"/>
      <c r="F3180" s="152"/>
      <c r="G3180" s="152"/>
      <c r="H3180" s="152" t="e">
        <f t="shared" si="561"/>
        <v>#N/A</v>
      </c>
      <c r="I3180" s="152"/>
      <c r="J3180" s="152" t="e">
        <f t="shared" si="562"/>
        <v>#N/A</v>
      </c>
      <c r="K3180" s="152"/>
      <c r="L3180" s="152"/>
      <c r="M3180" s="152"/>
      <c r="N3180" s="152"/>
      <c r="O3180" s="152"/>
      <c r="P3180" s="152"/>
      <c r="Q3180" s="152"/>
      <c r="R3180" s="152"/>
      <c r="S3180" s="152"/>
      <c r="T3180" s="153" cm="1">
        <f t="array" ref="T3180">MATCH(1,(TDU_Info!$C$5:$C$111=$T$6)*(TDU_Info!$B$5:$B$111&lt;=$B3180),0)</f>
        <v>76</v>
      </c>
      <c r="U3180" s="152">
        <f>100*(INDEX(TDU_Info!$E$5:$E$111,$T3180)/T$11+INDEX(TDU_Info!$F$5:$F$111,$T3180))</f>
        <v>5.3363000000000005</v>
      </c>
      <c r="V3180" s="152">
        <v>4.8689999999999998</v>
      </c>
      <c r="W3180" s="152">
        <v>7.0220000000000002</v>
      </c>
      <c r="X3180" s="152">
        <v>6.99</v>
      </c>
      <c r="Y3180" s="152">
        <v>7.89</v>
      </c>
      <c r="Z3180" s="152">
        <v>5.0979999999999999</v>
      </c>
      <c r="AA3180" s="152">
        <v>6.8460000000000001</v>
      </c>
      <c r="AB3180" s="152">
        <v>6.99</v>
      </c>
      <c r="AC3180" s="152">
        <v>7.89</v>
      </c>
      <c r="AD3180" s="152">
        <v>4.798</v>
      </c>
      <c r="AE3180" s="152">
        <v>6.907</v>
      </c>
      <c r="AF3180" s="152">
        <v>6.99</v>
      </c>
      <c r="AG3180" s="152">
        <v>7.89</v>
      </c>
      <c r="AH3180" s="152">
        <v>5.0990000000000002</v>
      </c>
      <c r="AI3180" s="152">
        <v>6.73</v>
      </c>
      <c r="AJ3180" s="152">
        <v>6.99</v>
      </c>
      <c r="AK3180" s="152">
        <v>7.89</v>
      </c>
      <c r="AL3180" s="152" t="e">
        <f t="shared" si="563"/>
        <v>#N/A</v>
      </c>
      <c r="AM3180" s="152" t="e">
        <f t="shared" si="564"/>
        <v>#N/A</v>
      </c>
      <c r="AN3180" s="152" t="e">
        <f>NA()</f>
        <v>#N/A</v>
      </c>
      <c r="AO3180" s="152" t="e">
        <f>NA()</f>
        <v>#N/A</v>
      </c>
      <c r="AP3180" s="152">
        <f t="shared" si="543"/>
        <v>6.9436999999999989</v>
      </c>
      <c r="AQ3180" s="152"/>
      <c r="AR3180" s="152"/>
      <c r="AS3180" s="153">
        <f t="shared" si="565"/>
        <v>242</v>
      </c>
      <c r="AT3180" s="153">
        <f t="shared" si="554"/>
        <v>0</v>
      </c>
      <c r="AU3180" s="153">
        <f t="shared" si="555"/>
        <v>0</v>
      </c>
      <c r="AV3180" s="153">
        <f t="shared" si="556"/>
        <v>1</v>
      </c>
      <c r="BA3180">
        <f t="shared" si="566"/>
        <v>30</v>
      </c>
    </row>
    <row r="3181" spans="2:53" x14ac:dyDescent="0.25">
      <c r="B3181" s="155">
        <f t="shared" si="567"/>
        <v>45900.999305555553</v>
      </c>
      <c r="C3181" s="155">
        <f t="shared" si="559"/>
        <v>45900.999305555553</v>
      </c>
      <c r="D3181" s="152">
        <f t="shared" si="560"/>
        <v>6.99</v>
      </c>
      <c r="E3181" s="152"/>
      <c r="F3181" s="152"/>
      <c r="G3181" s="152"/>
      <c r="H3181" s="152" t="e">
        <f t="shared" si="561"/>
        <v>#N/A</v>
      </c>
      <c r="I3181" s="152"/>
      <c r="J3181" s="152" t="e">
        <f t="shared" si="562"/>
        <v>#N/A</v>
      </c>
      <c r="K3181" s="152"/>
      <c r="L3181" s="152"/>
      <c r="M3181" s="152"/>
      <c r="N3181" s="152"/>
      <c r="O3181" s="152"/>
      <c r="P3181" s="152"/>
      <c r="Q3181" s="152"/>
      <c r="R3181" s="152"/>
      <c r="S3181" s="152"/>
      <c r="T3181" s="153" cm="1">
        <f t="array" ref="T3181">MATCH(1,(TDU_Info!$C$5:$C$111=$T$6)*(TDU_Info!$B$5:$B$111&lt;=$B3181),0)</f>
        <v>76</v>
      </c>
      <c r="U3181" s="152">
        <f>100*(INDEX(TDU_Info!$E$5:$E$111,$T3181)/T$11+INDEX(TDU_Info!$F$5:$F$111,$T3181))</f>
        <v>5.3363000000000005</v>
      </c>
      <c r="V3181" s="152">
        <v>4.8689999999999998</v>
      </c>
      <c r="W3181" s="152">
        <v>7.0220000000000002</v>
      </c>
      <c r="X3181" s="152">
        <v>6.99</v>
      </c>
      <c r="Y3181" s="152">
        <v>7.89</v>
      </c>
      <c r="Z3181" s="152">
        <v>5.0979999999999999</v>
      </c>
      <c r="AA3181" s="152">
        <v>6.8460000000000001</v>
      </c>
      <c r="AB3181" s="152">
        <v>6.99</v>
      </c>
      <c r="AC3181" s="152">
        <v>7.89</v>
      </c>
      <c r="AD3181" s="152">
        <v>4.798</v>
      </c>
      <c r="AE3181" s="152">
        <v>6.907</v>
      </c>
      <c r="AF3181" s="152">
        <v>6.99</v>
      </c>
      <c r="AG3181" s="152">
        <v>7.89</v>
      </c>
      <c r="AH3181" s="152">
        <v>5.0990000000000002</v>
      </c>
      <c r="AI3181" s="152">
        <v>6.73</v>
      </c>
      <c r="AJ3181" s="152">
        <v>6.99</v>
      </c>
      <c r="AK3181" s="152">
        <v>7.89</v>
      </c>
      <c r="AL3181" s="152" t="e">
        <f t="shared" si="563"/>
        <v>#N/A</v>
      </c>
      <c r="AM3181" s="152" t="e">
        <f t="shared" si="564"/>
        <v>#N/A</v>
      </c>
      <c r="AN3181" s="152" t="e">
        <f>NA()</f>
        <v>#N/A</v>
      </c>
      <c r="AO3181" s="152" t="e">
        <f>NA()</f>
        <v>#N/A</v>
      </c>
      <c r="AP3181" s="152">
        <f t="shared" si="543"/>
        <v>6.9436999999999989</v>
      </c>
      <c r="AQ3181" s="152"/>
      <c r="AR3181" s="152"/>
      <c r="AS3181" s="153">
        <f t="shared" si="565"/>
        <v>243</v>
      </c>
      <c r="AT3181" s="153">
        <f t="shared" si="554"/>
        <v>0</v>
      </c>
      <c r="AU3181" s="153">
        <f t="shared" si="555"/>
        <v>0</v>
      </c>
      <c r="AV3181" s="153">
        <f t="shared" si="556"/>
        <v>1</v>
      </c>
      <c r="BA3181">
        <f t="shared" si="566"/>
        <v>31</v>
      </c>
    </row>
    <row r="3182" spans="2:53" x14ac:dyDescent="0.25">
      <c r="B3182" s="155">
        <f t="shared" si="567"/>
        <v>45901.999305555553</v>
      </c>
      <c r="C3182" s="155">
        <f t="shared" si="559"/>
        <v>45901.999305555553</v>
      </c>
      <c r="D3182" s="152">
        <f t="shared" si="560"/>
        <v>6.99</v>
      </c>
      <c r="E3182" s="152"/>
      <c r="F3182" s="152"/>
      <c r="G3182" s="152"/>
      <c r="H3182" s="152" t="e">
        <f t="shared" si="561"/>
        <v>#N/A</v>
      </c>
      <c r="I3182" s="152"/>
      <c r="J3182" s="152" t="e">
        <f t="shared" si="562"/>
        <v>#N/A</v>
      </c>
      <c r="K3182" s="152"/>
      <c r="L3182" s="152"/>
      <c r="M3182" s="152"/>
      <c r="N3182" s="152"/>
      <c r="O3182" s="152"/>
      <c r="P3182" s="152"/>
      <c r="Q3182" s="152"/>
      <c r="R3182" s="152"/>
      <c r="S3182" s="152"/>
      <c r="T3182" s="153" cm="1">
        <f t="array" ref="T3182">MATCH(1,(TDU_Info!$C$5:$C$111=$T$6)*(TDU_Info!$B$5:$B$111&lt;=$B3182),0)</f>
        <v>75</v>
      </c>
      <c r="U3182" s="152">
        <f>100*(INDEX(TDU_Info!$E$5:$E$111,$T3182)/T$11+INDEX(TDU_Info!$F$5:$F$111,$T3182))</f>
        <v>5.8146999999999993</v>
      </c>
      <c r="V3182" s="152">
        <v>4.8689999999999998</v>
      </c>
      <c r="W3182" s="152">
        <v>7.0220000000000002</v>
      </c>
      <c r="X3182" s="152">
        <v>6.99</v>
      </c>
      <c r="Y3182" s="152">
        <v>7.89</v>
      </c>
      <c r="Z3182" s="152">
        <v>5.0979999999999999</v>
      </c>
      <c r="AA3182" s="152">
        <v>6.8460000000000001</v>
      </c>
      <c r="AB3182" s="152">
        <v>6.99</v>
      </c>
      <c r="AC3182" s="152">
        <v>7.89</v>
      </c>
      <c r="AD3182" s="152">
        <v>4.798</v>
      </c>
      <c r="AE3182" s="152">
        <v>6.907</v>
      </c>
      <c r="AF3182" s="152">
        <v>6.99</v>
      </c>
      <c r="AG3182" s="152">
        <v>7.89</v>
      </c>
      <c r="AH3182" s="152">
        <v>5.0990000000000002</v>
      </c>
      <c r="AI3182" s="152">
        <v>6.73</v>
      </c>
      <c r="AJ3182" s="152">
        <v>6.99</v>
      </c>
      <c r="AK3182" s="152">
        <v>7.89</v>
      </c>
      <c r="AL3182" s="152" t="e">
        <f t="shared" si="563"/>
        <v>#N/A</v>
      </c>
      <c r="AM3182" s="152" t="e">
        <f t="shared" si="564"/>
        <v>#N/A</v>
      </c>
      <c r="AN3182" s="152" t="e">
        <f>NA()</f>
        <v>#N/A</v>
      </c>
      <c r="AO3182" s="152" t="e">
        <f>NA()</f>
        <v>#N/A</v>
      </c>
      <c r="AP3182" s="152" t="e">
        <f t="shared" si="543"/>
        <v>#N/A</v>
      </c>
      <c r="AQ3182" s="152"/>
      <c r="AR3182" s="152"/>
      <c r="AS3182" s="153">
        <f t="shared" si="565"/>
        <v>244</v>
      </c>
      <c r="AT3182" s="153">
        <f t="shared" si="554"/>
        <v>0</v>
      </c>
      <c r="AU3182" s="153">
        <f t="shared" si="555"/>
        <v>0</v>
      </c>
      <c r="AV3182" s="153">
        <f t="shared" si="556"/>
        <v>1</v>
      </c>
      <c r="BA3182">
        <f t="shared" si="566"/>
        <v>1</v>
      </c>
    </row>
    <row r="3183" spans="2:53" x14ac:dyDescent="0.25">
      <c r="B3183" s="155">
        <f t="shared" si="567"/>
        <v>45902.999305555553</v>
      </c>
      <c r="C3183" s="155">
        <f t="shared" si="559"/>
        <v>45902.999305555553</v>
      </c>
      <c r="D3183" s="152">
        <f t="shared" si="560"/>
        <v>7.2</v>
      </c>
      <c r="E3183" s="152"/>
      <c r="F3183" s="152"/>
      <c r="G3183" s="152"/>
      <c r="H3183" s="152" t="e">
        <f t="shared" si="561"/>
        <v>#N/A</v>
      </c>
      <c r="I3183" s="152"/>
      <c r="J3183" s="152" t="e">
        <f t="shared" si="562"/>
        <v>#N/A</v>
      </c>
      <c r="K3183" s="152"/>
      <c r="L3183" s="152"/>
      <c r="M3183" s="152"/>
      <c r="N3183" s="152"/>
      <c r="O3183" s="152"/>
      <c r="P3183" s="152"/>
      <c r="Q3183" s="152"/>
      <c r="R3183" s="152"/>
      <c r="S3183" s="152"/>
      <c r="T3183" s="153" cm="1">
        <f t="array" ref="T3183">MATCH(1,(TDU_Info!$C$5:$C$111=$T$6)*(TDU_Info!$B$5:$B$111&lt;=$B3183),0)</f>
        <v>75</v>
      </c>
      <c r="U3183" s="152">
        <f>100*(INDEX(TDU_Info!$E$5:$E$111,$T3183)/T$11+INDEX(TDU_Info!$F$5:$F$111,$T3183))</f>
        <v>5.8146999999999993</v>
      </c>
      <c r="V3183" s="152">
        <v>4.8689999999999998</v>
      </c>
      <c r="W3183" s="152">
        <v>7.0529999999999999</v>
      </c>
      <c r="X3183" s="152">
        <v>7.2</v>
      </c>
      <c r="Y3183" s="152">
        <v>8.0180000000000007</v>
      </c>
      <c r="Z3183" s="152">
        <v>5.0979999999999999</v>
      </c>
      <c r="AA3183" s="152">
        <v>6.8289999999999997</v>
      </c>
      <c r="AB3183" s="152">
        <v>7.49</v>
      </c>
      <c r="AC3183" s="152">
        <v>8.0440000000000005</v>
      </c>
      <c r="AD3183" s="152">
        <v>4.798</v>
      </c>
      <c r="AE3183" s="152">
        <v>6.9379999999999997</v>
      </c>
      <c r="AF3183" s="152">
        <v>7.2</v>
      </c>
      <c r="AG3183" s="152">
        <v>8.0180000000000007</v>
      </c>
      <c r="AH3183" s="152">
        <v>5.0990000000000002</v>
      </c>
      <c r="AI3183" s="152">
        <v>6.7130000000000001</v>
      </c>
      <c r="AJ3183" s="152">
        <v>7.47</v>
      </c>
      <c r="AK3183" s="152">
        <v>8.0440000000000005</v>
      </c>
      <c r="AL3183" s="152" t="e">
        <f t="shared" si="563"/>
        <v>#N/A</v>
      </c>
      <c r="AM3183" s="152" t="e">
        <f t="shared" si="564"/>
        <v>#N/A</v>
      </c>
      <c r="AN3183" s="152" t="e">
        <f>NA()</f>
        <v>#N/A</v>
      </c>
      <c r="AO3183" s="152" t="e">
        <f>NA()</f>
        <v>#N/A</v>
      </c>
      <c r="AP3183" s="152">
        <f t="shared" si="543"/>
        <v>6.4653</v>
      </c>
      <c r="AQ3183" s="152"/>
      <c r="AR3183" s="152"/>
      <c r="AS3183" s="153">
        <f t="shared" ref="AS3183:AS3211" si="568">ROUNDUP(B3183-DATE(YEAR(B3183),1,1),0)</f>
        <v>245</v>
      </c>
      <c r="AT3183" s="153">
        <f t="shared" si="554"/>
        <v>0</v>
      </c>
      <c r="AU3183" s="153">
        <f t="shared" si="555"/>
        <v>1</v>
      </c>
      <c r="AV3183" s="153">
        <f t="shared" si="556"/>
        <v>0</v>
      </c>
      <c r="BA3183">
        <f t="shared" ref="BA3183:BA3211" si="569">DAY(C3183)</f>
        <v>2</v>
      </c>
    </row>
    <row r="3184" spans="2:53" x14ac:dyDescent="0.25">
      <c r="B3184" s="155">
        <f t="shared" si="567"/>
        <v>45903.999305555553</v>
      </c>
      <c r="C3184" s="155">
        <f t="shared" si="559"/>
        <v>45903.999305555553</v>
      </c>
      <c r="D3184" s="152">
        <f t="shared" si="560"/>
        <v>7.2</v>
      </c>
      <c r="E3184" s="152"/>
      <c r="F3184" s="152"/>
      <c r="G3184" s="152"/>
      <c r="H3184" s="152" t="e">
        <f t="shared" si="561"/>
        <v>#N/A</v>
      </c>
      <c r="I3184" s="152"/>
      <c r="J3184" s="152" t="e">
        <f t="shared" si="562"/>
        <v>#N/A</v>
      </c>
      <c r="K3184" s="152"/>
      <c r="L3184" s="152"/>
      <c r="M3184" s="152"/>
      <c r="N3184" s="152"/>
      <c r="O3184" s="152"/>
      <c r="P3184" s="152"/>
      <c r="Q3184" s="152"/>
      <c r="R3184" s="152"/>
      <c r="S3184" s="152"/>
      <c r="T3184" s="153" cm="1">
        <f t="array" ref="T3184">MATCH(1,(TDU_Info!$C$5:$C$111=$T$6)*(TDU_Info!$B$5:$B$111&lt;=$B3184),0)</f>
        <v>75</v>
      </c>
      <c r="U3184" s="152">
        <f>100*(INDEX(TDU_Info!$E$5:$E$111,$T3184)/T$11+INDEX(TDU_Info!$F$5:$F$111,$T3184))</f>
        <v>5.8146999999999993</v>
      </c>
      <c r="V3184" s="152">
        <v>4.8689999999999998</v>
      </c>
      <c r="W3184" s="152">
        <v>7.0529999999999999</v>
      </c>
      <c r="X3184" s="152">
        <v>7.2</v>
      </c>
      <c r="Y3184" s="152">
        <v>8.0180000000000007</v>
      </c>
      <c r="Z3184" s="152">
        <v>5.0979999999999999</v>
      </c>
      <c r="AA3184" s="152">
        <v>6.8289999999999997</v>
      </c>
      <c r="AB3184" s="152">
        <v>7.49</v>
      </c>
      <c r="AC3184" s="152">
        <v>8.0440000000000005</v>
      </c>
      <c r="AD3184" s="152">
        <v>4.798</v>
      </c>
      <c r="AE3184" s="152">
        <v>6.9379999999999997</v>
      </c>
      <c r="AF3184" s="152">
        <v>7.2</v>
      </c>
      <c r="AG3184" s="152">
        <v>8.0180000000000007</v>
      </c>
      <c r="AH3184" s="152">
        <v>5.0990000000000002</v>
      </c>
      <c r="AI3184" s="152">
        <v>6.7130000000000001</v>
      </c>
      <c r="AJ3184" s="152">
        <v>7.47</v>
      </c>
      <c r="AK3184" s="152">
        <v>8.0440000000000005</v>
      </c>
      <c r="AL3184" s="152" t="e">
        <f t="shared" si="563"/>
        <v>#N/A</v>
      </c>
      <c r="AM3184" s="152" t="e">
        <f t="shared" si="564"/>
        <v>#N/A</v>
      </c>
      <c r="AN3184" s="152" t="e">
        <f>NA()</f>
        <v>#N/A</v>
      </c>
      <c r="AO3184" s="152" t="e">
        <f>NA()</f>
        <v>#N/A</v>
      </c>
      <c r="AP3184" s="152">
        <f t="shared" si="543"/>
        <v>6.4653</v>
      </c>
      <c r="AQ3184" s="152"/>
      <c r="AR3184" s="152"/>
      <c r="AS3184" s="153">
        <f t="shared" si="568"/>
        <v>246</v>
      </c>
      <c r="AT3184" s="153">
        <f t="shared" si="554"/>
        <v>0</v>
      </c>
      <c r="AU3184" s="153">
        <f t="shared" si="555"/>
        <v>1</v>
      </c>
      <c r="AV3184" s="153">
        <f t="shared" si="556"/>
        <v>0</v>
      </c>
      <c r="BA3184">
        <f t="shared" si="569"/>
        <v>3</v>
      </c>
    </row>
    <row r="3185" spans="2:53" x14ac:dyDescent="0.25">
      <c r="B3185" s="155">
        <f t="shared" si="567"/>
        <v>45904.999305555553</v>
      </c>
      <c r="C3185" s="155">
        <f t="shared" si="559"/>
        <v>45904.999305555553</v>
      </c>
      <c r="D3185" s="152">
        <f t="shared" si="560"/>
        <v>7.11</v>
      </c>
      <c r="E3185" s="152"/>
      <c r="F3185" s="152"/>
      <c r="G3185" s="152"/>
      <c r="H3185" s="152" t="e">
        <f t="shared" si="561"/>
        <v>#N/A</v>
      </c>
      <c r="I3185" s="152"/>
      <c r="J3185" s="152" t="e">
        <f t="shared" si="562"/>
        <v>#N/A</v>
      </c>
      <c r="K3185" s="152"/>
      <c r="L3185" s="152"/>
      <c r="M3185" s="152"/>
      <c r="N3185" s="152"/>
      <c r="O3185" s="152"/>
      <c r="P3185" s="152"/>
      <c r="Q3185" s="152"/>
      <c r="R3185" s="152"/>
      <c r="S3185" s="152"/>
      <c r="T3185" s="153" cm="1">
        <f t="array" ref="T3185">MATCH(1,(TDU_Info!$C$5:$C$111=$T$6)*(TDU_Info!$B$5:$B$111&lt;=$B3185),0)</f>
        <v>75</v>
      </c>
      <c r="U3185" s="152">
        <f>100*(INDEX(TDU_Info!$E$5:$E$111,$T3185)/T$11+INDEX(TDU_Info!$F$5:$F$111,$T3185))</f>
        <v>5.8146999999999993</v>
      </c>
      <c r="V3185" s="152">
        <v>4.5090000000000003</v>
      </c>
      <c r="W3185" s="152">
        <v>7.0529999999999999</v>
      </c>
      <c r="X3185" s="152">
        <v>7.11</v>
      </c>
      <c r="Y3185" s="152">
        <v>8.01</v>
      </c>
      <c r="Z3185" s="152">
        <v>4.6379999999999999</v>
      </c>
      <c r="AA3185" s="152">
        <v>6.8289999999999997</v>
      </c>
      <c r="AB3185" s="152">
        <v>7.46</v>
      </c>
      <c r="AC3185" s="152">
        <v>7.96</v>
      </c>
      <c r="AD3185" s="152">
        <v>4.5090000000000003</v>
      </c>
      <c r="AE3185" s="152">
        <v>6.9379999999999997</v>
      </c>
      <c r="AF3185" s="152">
        <v>7.11</v>
      </c>
      <c r="AG3185" s="152">
        <v>8.01</v>
      </c>
      <c r="AH3185" s="152">
        <v>4.6390000000000002</v>
      </c>
      <c r="AI3185" s="152">
        <v>6.7130000000000001</v>
      </c>
      <c r="AJ3185" s="152">
        <v>7.43</v>
      </c>
      <c r="AK3185" s="152">
        <v>7.96</v>
      </c>
      <c r="AL3185" s="152" t="e">
        <f t="shared" si="563"/>
        <v>#N/A</v>
      </c>
      <c r="AM3185" s="152" t="e">
        <f t="shared" si="564"/>
        <v>#N/A</v>
      </c>
      <c r="AN3185" s="152" t="e">
        <f>NA()</f>
        <v>#N/A</v>
      </c>
      <c r="AO3185" s="152" t="e">
        <f>NA()</f>
        <v>#N/A</v>
      </c>
      <c r="AP3185" s="152">
        <f t="shared" si="543"/>
        <v>6.4653</v>
      </c>
      <c r="AQ3185" s="152"/>
      <c r="AR3185" s="152"/>
      <c r="AS3185" s="153">
        <f t="shared" si="568"/>
        <v>247</v>
      </c>
      <c r="AT3185" s="153">
        <f t="shared" si="554"/>
        <v>0</v>
      </c>
      <c r="AU3185" s="153">
        <f t="shared" si="555"/>
        <v>1</v>
      </c>
      <c r="AV3185" s="153">
        <f t="shared" si="556"/>
        <v>0</v>
      </c>
      <c r="BA3185">
        <f t="shared" si="569"/>
        <v>4</v>
      </c>
    </row>
    <row r="3186" spans="2:53" x14ac:dyDescent="0.25">
      <c r="B3186" s="155">
        <f t="shared" si="567"/>
        <v>45905.999305555553</v>
      </c>
      <c r="C3186" s="155">
        <f t="shared" si="559"/>
        <v>45905.999305555553</v>
      </c>
      <c r="D3186" s="152">
        <f t="shared" si="560"/>
        <v>7.31</v>
      </c>
      <c r="E3186" s="152"/>
      <c r="F3186" s="152"/>
      <c r="G3186" s="152"/>
      <c r="H3186" s="152" t="e">
        <f t="shared" si="561"/>
        <v>#N/A</v>
      </c>
      <c r="I3186" s="152"/>
      <c r="J3186" s="152" t="e">
        <f t="shared" si="562"/>
        <v>#N/A</v>
      </c>
      <c r="K3186" s="152"/>
      <c r="L3186" s="152"/>
      <c r="M3186" s="152"/>
      <c r="N3186" s="152"/>
      <c r="O3186" s="152"/>
      <c r="P3186" s="152"/>
      <c r="Q3186" s="152"/>
      <c r="R3186" s="152"/>
      <c r="S3186" s="152"/>
      <c r="T3186" s="153" cm="1">
        <f t="array" ref="T3186">MATCH(1,(TDU_Info!$C$5:$C$111=$T$6)*(TDU_Info!$B$5:$B$111&lt;=$B3186),0)</f>
        <v>75</v>
      </c>
      <c r="U3186" s="152">
        <f>100*(INDEX(TDU_Info!$E$5:$E$111,$T3186)/T$11+INDEX(TDU_Info!$F$5:$F$111,$T3186))</f>
        <v>5.8146999999999993</v>
      </c>
      <c r="V3186" s="152">
        <v>4.5090000000000003</v>
      </c>
      <c r="W3186" s="152">
        <v>6.5090000000000003</v>
      </c>
      <c r="X3186" s="152">
        <v>7.31</v>
      </c>
      <c r="Y3186" s="152">
        <v>8.11</v>
      </c>
      <c r="Z3186" s="152">
        <v>4.6379999999999999</v>
      </c>
      <c r="AA3186" s="152">
        <v>6.5129999999999999</v>
      </c>
      <c r="AB3186" s="152">
        <v>7.46</v>
      </c>
      <c r="AC3186" s="152">
        <v>8.16</v>
      </c>
      <c r="AD3186" s="152">
        <v>4.5090000000000003</v>
      </c>
      <c r="AE3186" s="152">
        <v>6.5</v>
      </c>
      <c r="AF3186" s="152">
        <v>7.31</v>
      </c>
      <c r="AG3186" s="152">
        <v>8.11</v>
      </c>
      <c r="AH3186" s="152">
        <v>4.6390000000000002</v>
      </c>
      <c r="AI3186" s="152">
        <v>6.5010000000000003</v>
      </c>
      <c r="AJ3186" s="152">
        <v>7.43</v>
      </c>
      <c r="AK3186" s="152">
        <v>8.16</v>
      </c>
      <c r="AL3186" s="152" t="e">
        <f t="shared" si="563"/>
        <v>#N/A</v>
      </c>
      <c r="AM3186" s="152" t="e">
        <f t="shared" si="564"/>
        <v>#N/A</v>
      </c>
      <c r="AN3186" s="152" t="e">
        <f>NA()</f>
        <v>#N/A</v>
      </c>
      <c r="AO3186" s="152" t="e">
        <f>NA()</f>
        <v>#N/A</v>
      </c>
      <c r="AP3186" s="152">
        <f t="shared" si="543"/>
        <v>6.4653</v>
      </c>
      <c r="AQ3186" s="152"/>
      <c r="AR3186" s="152"/>
      <c r="AS3186" s="153">
        <f t="shared" si="568"/>
        <v>248</v>
      </c>
      <c r="AT3186" s="153">
        <f t="shared" si="554"/>
        <v>0</v>
      </c>
      <c r="AU3186" s="153">
        <f t="shared" si="555"/>
        <v>1</v>
      </c>
      <c r="AV3186" s="153">
        <f t="shared" si="556"/>
        <v>0</v>
      </c>
      <c r="BA3186">
        <f t="shared" si="569"/>
        <v>5</v>
      </c>
    </row>
    <row r="3187" spans="2:53" x14ac:dyDescent="0.25">
      <c r="B3187" s="155">
        <f t="shared" si="567"/>
        <v>45906.999305555553</v>
      </c>
      <c r="C3187" s="155">
        <f t="shared" si="559"/>
        <v>45906.999305555553</v>
      </c>
      <c r="D3187" s="152">
        <f t="shared" si="560"/>
        <v>7.31</v>
      </c>
      <c r="E3187" s="152"/>
      <c r="F3187" s="152"/>
      <c r="G3187" s="152"/>
      <c r="H3187" s="152" t="e">
        <f t="shared" si="561"/>
        <v>#N/A</v>
      </c>
      <c r="I3187" s="152"/>
      <c r="J3187" s="152" t="e">
        <f t="shared" si="562"/>
        <v>#N/A</v>
      </c>
      <c r="K3187" s="152"/>
      <c r="L3187" s="152"/>
      <c r="M3187" s="152"/>
      <c r="N3187" s="152"/>
      <c r="O3187" s="152"/>
      <c r="P3187" s="152"/>
      <c r="Q3187" s="152"/>
      <c r="R3187" s="152"/>
      <c r="S3187" s="152"/>
      <c r="T3187" s="153" cm="1">
        <f t="array" ref="T3187">MATCH(1,(TDU_Info!$C$5:$C$111=$T$6)*(TDU_Info!$B$5:$B$111&lt;=$B3187),0)</f>
        <v>75</v>
      </c>
      <c r="U3187" s="152">
        <f>100*(INDEX(TDU_Info!$E$5:$E$111,$T3187)/T$11+INDEX(TDU_Info!$F$5:$F$111,$T3187))</f>
        <v>5.8146999999999993</v>
      </c>
      <c r="V3187" s="152">
        <v>4.5090000000000003</v>
      </c>
      <c r="W3187" s="152">
        <v>6.5090000000000003</v>
      </c>
      <c r="X3187" s="152">
        <v>7.31</v>
      </c>
      <c r="Y3187" s="152">
        <v>8.11</v>
      </c>
      <c r="Z3187" s="152">
        <v>4.6379999999999999</v>
      </c>
      <c r="AA3187" s="152">
        <v>6.5129999999999999</v>
      </c>
      <c r="AB3187" s="152">
        <v>7.46</v>
      </c>
      <c r="AC3187" s="152">
        <v>8.16</v>
      </c>
      <c r="AD3187" s="152">
        <v>4.5090000000000003</v>
      </c>
      <c r="AE3187" s="152">
        <v>6.5</v>
      </c>
      <c r="AF3187" s="152">
        <v>7.31</v>
      </c>
      <c r="AG3187" s="152">
        <v>8.11</v>
      </c>
      <c r="AH3187" s="152">
        <v>4.6390000000000002</v>
      </c>
      <c r="AI3187" s="152">
        <v>6.5010000000000003</v>
      </c>
      <c r="AJ3187" s="152">
        <v>7.43</v>
      </c>
      <c r="AK3187" s="152">
        <v>8.16</v>
      </c>
      <c r="AL3187" s="152" t="e">
        <f t="shared" si="563"/>
        <v>#N/A</v>
      </c>
      <c r="AM3187" s="152" t="e">
        <f t="shared" si="564"/>
        <v>#N/A</v>
      </c>
      <c r="AN3187" s="152" t="e">
        <f>NA()</f>
        <v>#N/A</v>
      </c>
      <c r="AO3187" s="152" t="e">
        <f>NA()</f>
        <v>#N/A</v>
      </c>
      <c r="AP3187" s="152">
        <f t="shared" si="543"/>
        <v>6.4653</v>
      </c>
      <c r="AQ3187" s="152"/>
      <c r="AR3187" s="152"/>
      <c r="AS3187" s="153">
        <f t="shared" si="568"/>
        <v>249</v>
      </c>
      <c r="AT3187" s="153">
        <f t="shared" si="554"/>
        <v>0</v>
      </c>
      <c r="AU3187" s="153">
        <f t="shared" si="555"/>
        <v>1</v>
      </c>
      <c r="AV3187" s="153">
        <f t="shared" si="556"/>
        <v>0</v>
      </c>
      <c r="BA3187">
        <f t="shared" si="569"/>
        <v>6</v>
      </c>
    </row>
    <row r="3188" spans="2:53" x14ac:dyDescent="0.25">
      <c r="B3188" s="155">
        <f t="shared" si="567"/>
        <v>45907.999305555553</v>
      </c>
      <c r="C3188" s="155">
        <f t="shared" si="559"/>
        <v>45907.999305555553</v>
      </c>
      <c r="D3188" s="152">
        <f t="shared" si="560"/>
        <v>7.31</v>
      </c>
      <c r="E3188" s="152"/>
      <c r="F3188" s="152"/>
      <c r="G3188" s="152"/>
      <c r="H3188" s="152" t="e">
        <f t="shared" si="561"/>
        <v>#N/A</v>
      </c>
      <c r="I3188" s="152"/>
      <c r="J3188" s="152" t="e">
        <f t="shared" si="562"/>
        <v>#N/A</v>
      </c>
      <c r="K3188" s="152"/>
      <c r="L3188" s="152"/>
      <c r="M3188" s="152"/>
      <c r="N3188" s="152"/>
      <c r="O3188" s="152"/>
      <c r="P3188" s="152"/>
      <c r="Q3188" s="152"/>
      <c r="R3188" s="152"/>
      <c r="S3188" s="152"/>
      <c r="T3188" s="153" cm="1">
        <f t="array" ref="T3188">MATCH(1,(TDU_Info!$C$5:$C$111=$T$6)*(TDU_Info!$B$5:$B$111&lt;=$B3188),0)</f>
        <v>75</v>
      </c>
      <c r="U3188" s="152">
        <f>100*(INDEX(TDU_Info!$E$5:$E$111,$T3188)/T$11+INDEX(TDU_Info!$F$5:$F$111,$T3188))</f>
        <v>5.8146999999999993</v>
      </c>
      <c r="V3188" s="152">
        <v>4.5090000000000003</v>
      </c>
      <c r="W3188" s="152">
        <v>6.5090000000000003</v>
      </c>
      <c r="X3188" s="152">
        <v>7.31</v>
      </c>
      <c r="Y3188" s="152">
        <v>8.11</v>
      </c>
      <c r="Z3188" s="152">
        <v>4.6379999999999999</v>
      </c>
      <c r="AA3188" s="152">
        <v>6.5129999999999999</v>
      </c>
      <c r="AB3188" s="152">
        <v>7.46</v>
      </c>
      <c r="AC3188" s="152">
        <v>8.16</v>
      </c>
      <c r="AD3188" s="152">
        <v>4.5090000000000003</v>
      </c>
      <c r="AE3188" s="152">
        <v>6.5</v>
      </c>
      <c r="AF3188" s="152">
        <v>7.31</v>
      </c>
      <c r="AG3188" s="152">
        <v>8.11</v>
      </c>
      <c r="AH3188" s="152">
        <v>4.6390000000000002</v>
      </c>
      <c r="AI3188" s="152">
        <v>6.5010000000000003</v>
      </c>
      <c r="AJ3188" s="152">
        <v>7.43</v>
      </c>
      <c r="AK3188" s="152">
        <v>8.16</v>
      </c>
      <c r="AL3188" s="152" t="e">
        <f t="shared" si="563"/>
        <v>#N/A</v>
      </c>
      <c r="AM3188" s="152" t="e">
        <f t="shared" si="564"/>
        <v>#N/A</v>
      </c>
      <c r="AN3188" s="152" t="e">
        <f>NA()</f>
        <v>#N/A</v>
      </c>
      <c r="AO3188" s="152" t="e">
        <f>NA()</f>
        <v>#N/A</v>
      </c>
      <c r="AP3188" s="152">
        <f t="shared" si="543"/>
        <v>6.4653</v>
      </c>
      <c r="AQ3188" s="152"/>
      <c r="AR3188" s="152"/>
      <c r="AS3188" s="153">
        <f t="shared" si="568"/>
        <v>250</v>
      </c>
      <c r="AT3188" s="153">
        <f t="shared" si="554"/>
        <v>0</v>
      </c>
      <c r="AU3188" s="153">
        <f t="shared" si="555"/>
        <v>1</v>
      </c>
      <c r="AV3188" s="153">
        <f t="shared" si="556"/>
        <v>0</v>
      </c>
      <c r="BA3188">
        <f t="shared" si="569"/>
        <v>7</v>
      </c>
    </row>
    <row r="3189" spans="2:53" x14ac:dyDescent="0.25">
      <c r="B3189" s="155">
        <f t="shared" si="567"/>
        <v>45908.999305555553</v>
      </c>
      <c r="C3189" s="155">
        <f t="shared" si="559"/>
        <v>45908.999305555553</v>
      </c>
      <c r="D3189" s="152">
        <f t="shared" si="560"/>
        <v>7.31</v>
      </c>
      <c r="E3189" s="152"/>
      <c r="F3189" s="152"/>
      <c r="G3189" s="152"/>
      <c r="H3189" s="152" t="e">
        <f t="shared" si="561"/>
        <v>#N/A</v>
      </c>
      <c r="I3189" s="152"/>
      <c r="J3189" s="152" t="e">
        <f t="shared" si="562"/>
        <v>#N/A</v>
      </c>
      <c r="K3189" s="152"/>
      <c r="L3189" s="152"/>
      <c r="M3189" s="152"/>
      <c r="N3189" s="152"/>
      <c r="O3189" s="152"/>
      <c r="P3189" s="152"/>
      <c r="Q3189" s="152"/>
      <c r="R3189" s="152"/>
      <c r="S3189" s="152"/>
      <c r="T3189" s="153" cm="1">
        <f t="array" ref="T3189">MATCH(1,(TDU_Info!$C$5:$C$111=$T$6)*(TDU_Info!$B$5:$B$111&lt;=$B3189),0)</f>
        <v>75</v>
      </c>
      <c r="U3189" s="152">
        <f>100*(INDEX(TDU_Info!$E$5:$E$111,$T3189)/T$11+INDEX(TDU_Info!$F$5:$F$111,$T3189))</f>
        <v>5.8146999999999993</v>
      </c>
      <c r="V3189" s="152">
        <v>4.5090000000000003</v>
      </c>
      <c r="W3189" s="152">
        <v>6.5090000000000003</v>
      </c>
      <c r="X3189" s="152">
        <v>7.31</v>
      </c>
      <c r="Y3189" s="152">
        <v>8.11</v>
      </c>
      <c r="Z3189" s="152">
        <v>4.6379999999999999</v>
      </c>
      <c r="AA3189" s="152">
        <v>6.5129999999999999</v>
      </c>
      <c r="AB3189" s="152">
        <v>7.46</v>
      </c>
      <c r="AC3189" s="152">
        <v>8.16</v>
      </c>
      <c r="AD3189" s="152">
        <v>4.5090000000000003</v>
      </c>
      <c r="AE3189" s="152">
        <v>6.5</v>
      </c>
      <c r="AF3189" s="152">
        <v>7.31</v>
      </c>
      <c r="AG3189" s="152">
        <v>8.11</v>
      </c>
      <c r="AH3189" s="152">
        <v>4.6390000000000002</v>
      </c>
      <c r="AI3189" s="152">
        <v>6.5010000000000003</v>
      </c>
      <c r="AJ3189" s="152">
        <v>7.43</v>
      </c>
      <c r="AK3189" s="152">
        <v>8.16</v>
      </c>
      <c r="AL3189" s="152" t="e">
        <f t="shared" si="563"/>
        <v>#N/A</v>
      </c>
      <c r="AM3189" s="152" t="e">
        <f t="shared" si="564"/>
        <v>#N/A</v>
      </c>
      <c r="AN3189" s="152" t="e">
        <f>NA()</f>
        <v>#N/A</v>
      </c>
      <c r="AO3189" s="152" t="e">
        <f>NA()</f>
        <v>#N/A</v>
      </c>
      <c r="AP3189" s="152">
        <f t="shared" si="543"/>
        <v>6.4653</v>
      </c>
      <c r="AQ3189" s="152"/>
      <c r="AR3189" s="152"/>
      <c r="AS3189" s="153">
        <f t="shared" si="568"/>
        <v>251</v>
      </c>
      <c r="AT3189" s="153">
        <f t="shared" si="554"/>
        <v>0</v>
      </c>
      <c r="AU3189" s="153">
        <f t="shared" si="555"/>
        <v>1</v>
      </c>
      <c r="AV3189" s="153">
        <f t="shared" si="556"/>
        <v>0</v>
      </c>
      <c r="BA3189">
        <f t="shared" si="569"/>
        <v>8</v>
      </c>
    </row>
    <row r="3190" spans="2:53" x14ac:dyDescent="0.25">
      <c r="B3190" s="155">
        <f t="shared" si="567"/>
        <v>45909.999305555553</v>
      </c>
      <c r="C3190" s="155">
        <f t="shared" si="559"/>
        <v>45909.999305555553</v>
      </c>
      <c r="D3190" s="152">
        <f t="shared" si="560"/>
        <v>7.31</v>
      </c>
      <c r="E3190" s="152"/>
      <c r="F3190" s="152"/>
      <c r="G3190" s="152"/>
      <c r="H3190" s="152" t="e">
        <f t="shared" si="561"/>
        <v>#N/A</v>
      </c>
      <c r="I3190" s="152"/>
      <c r="J3190" s="152" t="e">
        <f t="shared" si="562"/>
        <v>#N/A</v>
      </c>
      <c r="K3190" s="152"/>
      <c r="L3190" s="152"/>
      <c r="M3190" s="152"/>
      <c r="N3190" s="152"/>
      <c r="O3190" s="152"/>
      <c r="P3190" s="152"/>
      <c r="Q3190" s="152"/>
      <c r="R3190" s="152"/>
      <c r="S3190" s="152"/>
      <c r="T3190" s="153" cm="1">
        <f t="array" ref="T3190">MATCH(1,(TDU_Info!$C$5:$C$111=$T$6)*(TDU_Info!$B$5:$B$111&lt;=$B3190),0)</f>
        <v>75</v>
      </c>
      <c r="U3190" s="152">
        <f>100*(INDEX(TDU_Info!$E$5:$E$111,$T3190)/T$11+INDEX(TDU_Info!$F$5:$F$111,$T3190))</f>
        <v>5.8146999999999993</v>
      </c>
      <c r="V3190" s="152">
        <v>4.5090000000000003</v>
      </c>
      <c r="W3190" s="152">
        <v>6.5090000000000003</v>
      </c>
      <c r="X3190" s="152">
        <v>7.31</v>
      </c>
      <c r="Y3190" s="152">
        <v>8.11</v>
      </c>
      <c r="Z3190" s="152">
        <v>4.6379999999999999</v>
      </c>
      <c r="AA3190" s="152">
        <v>6.5129999999999999</v>
      </c>
      <c r="AB3190" s="152">
        <v>7.46</v>
      </c>
      <c r="AC3190" s="152">
        <v>8.16</v>
      </c>
      <c r="AD3190" s="152">
        <v>4.5090000000000003</v>
      </c>
      <c r="AE3190" s="152">
        <v>6.5</v>
      </c>
      <c r="AF3190" s="152">
        <v>7.31</v>
      </c>
      <c r="AG3190" s="152">
        <v>8.11</v>
      </c>
      <c r="AH3190" s="152">
        <v>4.6390000000000002</v>
      </c>
      <c r="AI3190" s="152">
        <v>6.5010000000000003</v>
      </c>
      <c r="AJ3190" s="152">
        <v>7.46</v>
      </c>
      <c r="AK3190" s="152">
        <v>8.16</v>
      </c>
      <c r="AL3190" s="152" t="e">
        <f t="shared" si="563"/>
        <v>#N/A</v>
      </c>
      <c r="AM3190" s="152" t="e">
        <f t="shared" si="564"/>
        <v>#N/A</v>
      </c>
      <c r="AN3190" s="152" t="e">
        <f>NA()</f>
        <v>#N/A</v>
      </c>
      <c r="AO3190" s="152" t="e">
        <f>NA()</f>
        <v>#N/A</v>
      </c>
      <c r="AP3190" s="152">
        <f t="shared" si="543"/>
        <v>6.4653</v>
      </c>
      <c r="AQ3190" s="152"/>
      <c r="AR3190" s="152"/>
      <c r="AS3190" s="153">
        <f t="shared" si="568"/>
        <v>252</v>
      </c>
      <c r="AT3190" s="153">
        <f t="shared" si="554"/>
        <v>0</v>
      </c>
      <c r="AU3190" s="153">
        <f t="shared" si="555"/>
        <v>1</v>
      </c>
      <c r="AV3190" s="153">
        <f t="shared" si="556"/>
        <v>0</v>
      </c>
      <c r="BA3190">
        <f t="shared" si="569"/>
        <v>9</v>
      </c>
    </row>
    <row r="3191" spans="2:53" x14ac:dyDescent="0.25">
      <c r="B3191" s="155">
        <f t="shared" si="567"/>
        <v>45910.999305555553</v>
      </c>
      <c r="C3191" s="155">
        <f t="shared" si="559"/>
        <v>45910.999305555553</v>
      </c>
      <c r="D3191" s="152">
        <f t="shared" si="560"/>
        <v>7.51</v>
      </c>
      <c r="E3191" s="152"/>
      <c r="F3191" s="152"/>
      <c r="G3191" s="152"/>
      <c r="H3191" s="152" t="e">
        <f t="shared" si="561"/>
        <v>#N/A</v>
      </c>
      <c r="I3191" s="152"/>
      <c r="J3191" s="152" t="e">
        <f t="shared" si="562"/>
        <v>#N/A</v>
      </c>
      <c r="K3191" s="152"/>
      <c r="L3191" s="152"/>
      <c r="M3191" s="152"/>
      <c r="N3191" s="152"/>
      <c r="O3191" s="152"/>
      <c r="P3191" s="152"/>
      <c r="Q3191" s="152"/>
      <c r="R3191" s="152"/>
      <c r="S3191" s="152"/>
      <c r="T3191" s="153" cm="1">
        <f t="array" ref="T3191">MATCH(1,(TDU_Info!$C$5:$C$111=$T$6)*(TDU_Info!$B$5:$B$111&lt;=$B3191),0)</f>
        <v>75</v>
      </c>
      <c r="U3191" s="152">
        <f>100*(INDEX(TDU_Info!$E$5:$E$111,$T3191)/T$11+INDEX(TDU_Info!$F$5:$F$111,$T3191))</f>
        <v>5.8146999999999993</v>
      </c>
      <c r="V3191" s="152">
        <v>4.6689999999999996</v>
      </c>
      <c r="W3191" s="152">
        <v>6.5090000000000003</v>
      </c>
      <c r="X3191" s="152">
        <v>7.51</v>
      </c>
      <c r="Y3191" s="152">
        <v>8.11</v>
      </c>
      <c r="Z3191" s="152">
        <v>4.8380000000000001</v>
      </c>
      <c r="AA3191" s="152">
        <v>6.5129999999999999</v>
      </c>
      <c r="AB3191" s="152">
        <v>7.5430000000000001</v>
      </c>
      <c r="AC3191" s="152">
        <v>8.16</v>
      </c>
      <c r="AD3191" s="152">
        <v>4.6689999999999996</v>
      </c>
      <c r="AE3191" s="152">
        <v>6.5</v>
      </c>
      <c r="AF3191" s="152">
        <v>7.51</v>
      </c>
      <c r="AG3191" s="152">
        <v>8.11</v>
      </c>
      <c r="AH3191" s="152">
        <v>4.8390000000000004</v>
      </c>
      <c r="AI3191" s="152">
        <v>6.5010000000000003</v>
      </c>
      <c r="AJ3191" s="152">
        <v>7.5430000000000001</v>
      </c>
      <c r="AK3191" s="152">
        <v>8.16</v>
      </c>
      <c r="AL3191" s="152" t="e">
        <f t="shared" si="563"/>
        <v>#N/A</v>
      </c>
      <c r="AM3191" s="152" t="e">
        <f t="shared" si="564"/>
        <v>#N/A</v>
      </c>
      <c r="AN3191" s="152" t="e">
        <f>NA()</f>
        <v>#N/A</v>
      </c>
      <c r="AO3191" s="152" t="e">
        <f>NA()</f>
        <v>#N/A</v>
      </c>
      <c r="AP3191" s="152">
        <f t="shared" si="543"/>
        <v>6.4653</v>
      </c>
      <c r="AQ3191" s="152"/>
      <c r="AR3191" s="152"/>
      <c r="AS3191" s="153">
        <f t="shared" si="568"/>
        <v>253</v>
      </c>
      <c r="AT3191" s="153">
        <f t="shared" si="554"/>
        <v>0</v>
      </c>
      <c r="AU3191" s="153">
        <f t="shared" si="555"/>
        <v>1</v>
      </c>
      <c r="AV3191" s="153">
        <f t="shared" si="556"/>
        <v>0</v>
      </c>
      <c r="BA3191">
        <f t="shared" si="569"/>
        <v>10</v>
      </c>
    </row>
    <row r="3192" spans="2:53" x14ac:dyDescent="0.25">
      <c r="B3192" s="155">
        <f t="shared" si="567"/>
        <v>45911.999305555553</v>
      </c>
      <c r="C3192" s="155">
        <f t="shared" si="559"/>
        <v>45911.999305555553</v>
      </c>
      <c r="D3192" s="152">
        <f t="shared" si="560"/>
        <v>7.51</v>
      </c>
      <c r="E3192" s="152"/>
      <c r="F3192" s="152"/>
      <c r="G3192" s="152"/>
      <c r="H3192" s="152" t="e">
        <f t="shared" si="561"/>
        <v>#N/A</v>
      </c>
      <c r="I3192" s="152"/>
      <c r="J3192" s="152" t="e">
        <f t="shared" si="562"/>
        <v>#N/A</v>
      </c>
      <c r="K3192" s="152"/>
      <c r="L3192" s="152"/>
      <c r="M3192" s="152"/>
      <c r="N3192" s="152"/>
      <c r="O3192" s="152"/>
      <c r="P3192" s="152"/>
      <c r="Q3192" s="152"/>
      <c r="R3192" s="152"/>
      <c r="S3192" s="152"/>
      <c r="T3192" s="153" cm="1">
        <f t="array" ref="T3192">MATCH(1,(TDU_Info!$C$5:$C$111=$T$6)*(TDU_Info!$B$5:$B$111&lt;=$B3192),0)</f>
        <v>75</v>
      </c>
      <c r="U3192" s="152">
        <f>100*(INDEX(TDU_Info!$E$5:$E$111,$T3192)/T$11+INDEX(TDU_Info!$F$5:$F$111,$T3192))</f>
        <v>5.8146999999999993</v>
      </c>
      <c r="V3192" s="152">
        <v>4.6689999999999996</v>
      </c>
      <c r="W3192" s="152">
        <v>6.5090000000000003</v>
      </c>
      <c r="X3192" s="152">
        <v>7.51</v>
      </c>
      <c r="Y3192" s="152">
        <v>8.11</v>
      </c>
      <c r="Z3192" s="152">
        <v>4.8380000000000001</v>
      </c>
      <c r="AA3192" s="152">
        <v>6.5129999999999999</v>
      </c>
      <c r="AB3192" s="152">
        <v>7.5430000000000001</v>
      </c>
      <c r="AC3192" s="152">
        <v>8.16</v>
      </c>
      <c r="AD3192" s="152">
        <v>4.6689999999999996</v>
      </c>
      <c r="AE3192" s="152">
        <v>6.5</v>
      </c>
      <c r="AF3192" s="152">
        <v>7.51</v>
      </c>
      <c r="AG3192" s="152">
        <v>8.11</v>
      </c>
      <c r="AH3192" s="152">
        <v>4.8390000000000004</v>
      </c>
      <c r="AI3192" s="152">
        <v>6.5010000000000003</v>
      </c>
      <c r="AJ3192" s="152">
        <v>7.5430000000000001</v>
      </c>
      <c r="AK3192" s="152">
        <v>8.16</v>
      </c>
      <c r="AL3192" s="152" t="e">
        <f t="shared" si="563"/>
        <v>#N/A</v>
      </c>
      <c r="AM3192" s="152" t="e">
        <f t="shared" si="564"/>
        <v>#N/A</v>
      </c>
      <c r="AN3192" s="152" t="e">
        <f>NA()</f>
        <v>#N/A</v>
      </c>
      <c r="AO3192" s="152" t="e">
        <f>NA()</f>
        <v>#N/A</v>
      </c>
      <c r="AP3192" s="152">
        <f t="shared" si="543"/>
        <v>6.4653</v>
      </c>
      <c r="AQ3192" s="152"/>
      <c r="AR3192" s="152"/>
      <c r="AS3192" s="153">
        <f t="shared" si="568"/>
        <v>254</v>
      </c>
      <c r="AT3192" s="153">
        <f t="shared" si="554"/>
        <v>0</v>
      </c>
      <c r="AU3192" s="153">
        <f t="shared" si="555"/>
        <v>1</v>
      </c>
      <c r="AV3192" s="153">
        <f t="shared" si="556"/>
        <v>0</v>
      </c>
      <c r="BA3192">
        <f t="shared" si="569"/>
        <v>11</v>
      </c>
    </row>
    <row r="3193" spans="2:53" x14ac:dyDescent="0.25">
      <c r="B3193" s="155">
        <f t="shared" si="567"/>
        <v>45912.999305555553</v>
      </c>
      <c r="C3193" s="155">
        <f t="shared" si="559"/>
        <v>45912.999305555553</v>
      </c>
      <c r="D3193" s="152">
        <f t="shared" si="560"/>
        <v>7.51</v>
      </c>
      <c r="E3193" s="152"/>
      <c r="F3193" s="152"/>
      <c r="G3193" s="152"/>
      <c r="H3193" s="152" t="e">
        <f t="shared" si="561"/>
        <v>#N/A</v>
      </c>
      <c r="I3193" s="152"/>
      <c r="J3193" s="152" t="e">
        <f t="shared" si="562"/>
        <v>#N/A</v>
      </c>
      <c r="K3193" s="152"/>
      <c r="L3193" s="152"/>
      <c r="M3193" s="152"/>
      <c r="N3193" s="152"/>
      <c r="O3193" s="152"/>
      <c r="P3193" s="152"/>
      <c r="Q3193" s="152"/>
      <c r="R3193" s="152"/>
      <c r="S3193" s="152"/>
      <c r="T3193" s="153" cm="1">
        <f t="array" ref="T3193">MATCH(1,(TDU_Info!$C$5:$C$111=$T$6)*(TDU_Info!$B$5:$B$111&lt;=$B3193),0)</f>
        <v>75</v>
      </c>
      <c r="U3193" s="152">
        <f>100*(INDEX(TDU_Info!$E$5:$E$111,$T3193)/T$11+INDEX(TDU_Info!$F$5:$F$111,$T3193))</f>
        <v>5.8146999999999993</v>
      </c>
      <c r="V3193" s="152">
        <v>4.6689999999999996</v>
      </c>
      <c r="W3193" s="152">
        <v>6.5090000000000003</v>
      </c>
      <c r="X3193" s="152">
        <v>7.51</v>
      </c>
      <c r="Y3193" s="152">
        <v>8.2100000000000009</v>
      </c>
      <c r="Z3193" s="152">
        <v>4.8380000000000001</v>
      </c>
      <c r="AA3193" s="152">
        <v>6.5129999999999999</v>
      </c>
      <c r="AB3193" s="152">
        <v>7.5430000000000001</v>
      </c>
      <c r="AC3193" s="152">
        <v>8.16</v>
      </c>
      <c r="AD3193" s="152">
        <v>4.6689999999999996</v>
      </c>
      <c r="AE3193" s="152">
        <v>6.5</v>
      </c>
      <c r="AF3193" s="152">
        <v>7.51</v>
      </c>
      <c r="AG3193" s="152">
        <v>8.1980000000000004</v>
      </c>
      <c r="AH3193" s="152">
        <v>4.8390000000000004</v>
      </c>
      <c r="AI3193" s="152">
        <v>6.407</v>
      </c>
      <c r="AJ3193" s="152">
        <v>7.5430000000000001</v>
      </c>
      <c r="AK3193" s="152">
        <v>8.16</v>
      </c>
      <c r="AL3193" s="152" t="e">
        <f t="shared" si="563"/>
        <v>#N/A</v>
      </c>
      <c r="AM3193" s="152" t="e">
        <f t="shared" si="564"/>
        <v>#N/A</v>
      </c>
      <c r="AN3193" s="152" t="e">
        <f>NA()</f>
        <v>#N/A</v>
      </c>
      <c r="AO3193" s="152" t="e">
        <f>NA()</f>
        <v>#N/A</v>
      </c>
      <c r="AP3193" s="152">
        <f t="shared" si="543"/>
        <v>6.4653</v>
      </c>
      <c r="AQ3193" s="152"/>
      <c r="AR3193" s="152"/>
      <c r="AS3193" s="153">
        <f t="shared" si="568"/>
        <v>255</v>
      </c>
      <c r="AT3193" s="153">
        <f t="shared" si="554"/>
        <v>0</v>
      </c>
      <c r="AU3193" s="153">
        <f t="shared" si="555"/>
        <v>1</v>
      </c>
      <c r="AV3193" s="153">
        <f t="shared" si="556"/>
        <v>0</v>
      </c>
      <c r="BA3193">
        <f t="shared" si="569"/>
        <v>12</v>
      </c>
    </row>
    <row r="3194" spans="2:53" x14ac:dyDescent="0.25">
      <c r="B3194" s="155">
        <f t="shared" si="567"/>
        <v>45913.999305555553</v>
      </c>
      <c r="C3194" s="155">
        <f t="shared" si="559"/>
        <v>45913.999305555553</v>
      </c>
      <c r="D3194" s="152">
        <f t="shared" si="560"/>
        <v>7.51</v>
      </c>
      <c r="E3194" s="152"/>
      <c r="F3194" s="152"/>
      <c r="G3194" s="152"/>
      <c r="H3194" s="152" t="e">
        <f t="shared" si="561"/>
        <v>#N/A</v>
      </c>
      <c r="I3194" s="152"/>
      <c r="J3194" s="152" t="e">
        <f t="shared" si="562"/>
        <v>#N/A</v>
      </c>
      <c r="K3194" s="152"/>
      <c r="L3194" s="152"/>
      <c r="M3194" s="152"/>
      <c r="N3194" s="152"/>
      <c r="O3194" s="152"/>
      <c r="P3194" s="152"/>
      <c r="Q3194" s="152"/>
      <c r="R3194" s="152"/>
      <c r="S3194" s="152"/>
      <c r="T3194" s="153" cm="1">
        <f t="array" ref="T3194">MATCH(1,(TDU_Info!$C$5:$C$111=$T$6)*(TDU_Info!$B$5:$B$111&lt;=$B3194),0)</f>
        <v>75</v>
      </c>
      <c r="U3194" s="152">
        <f>100*(INDEX(TDU_Info!$E$5:$E$111,$T3194)/T$11+INDEX(TDU_Info!$F$5:$F$111,$T3194))</f>
        <v>5.8146999999999993</v>
      </c>
      <c r="V3194" s="152">
        <v>4.6689999999999996</v>
      </c>
      <c r="W3194" s="152">
        <v>6.5090000000000003</v>
      </c>
      <c r="X3194" s="152">
        <v>7.51</v>
      </c>
      <c r="Y3194" s="152">
        <v>8.2100000000000009</v>
      </c>
      <c r="Z3194" s="152">
        <v>4.8380000000000001</v>
      </c>
      <c r="AA3194" s="152">
        <v>6.5129999999999999</v>
      </c>
      <c r="AB3194" s="152">
        <v>7.5430000000000001</v>
      </c>
      <c r="AC3194" s="152">
        <v>8.16</v>
      </c>
      <c r="AD3194" s="152">
        <v>4.6689999999999996</v>
      </c>
      <c r="AE3194" s="152">
        <v>6.5</v>
      </c>
      <c r="AF3194" s="152">
        <v>7.51</v>
      </c>
      <c r="AG3194" s="152">
        <v>8.1980000000000004</v>
      </c>
      <c r="AH3194" s="152">
        <v>4.8390000000000004</v>
      </c>
      <c r="AI3194" s="152">
        <v>6.407</v>
      </c>
      <c r="AJ3194" s="152">
        <v>7.5430000000000001</v>
      </c>
      <c r="AK3194" s="152">
        <v>8.16</v>
      </c>
      <c r="AL3194" s="152" t="e">
        <f t="shared" si="563"/>
        <v>#N/A</v>
      </c>
      <c r="AM3194" s="152" t="e">
        <f t="shared" si="564"/>
        <v>#N/A</v>
      </c>
      <c r="AN3194" s="152" t="e">
        <f>NA()</f>
        <v>#N/A</v>
      </c>
      <c r="AO3194" s="152" t="e">
        <f>NA()</f>
        <v>#N/A</v>
      </c>
      <c r="AP3194" s="152">
        <f t="shared" si="543"/>
        <v>6.4653</v>
      </c>
      <c r="AQ3194" s="152"/>
      <c r="AR3194" s="152"/>
      <c r="AS3194" s="153">
        <f t="shared" si="568"/>
        <v>256</v>
      </c>
      <c r="AT3194" s="153">
        <f t="shared" si="554"/>
        <v>0</v>
      </c>
      <c r="AU3194" s="153">
        <f t="shared" si="555"/>
        <v>1</v>
      </c>
      <c r="AV3194" s="153">
        <f t="shared" si="556"/>
        <v>0</v>
      </c>
      <c r="BA3194">
        <f t="shared" si="569"/>
        <v>13</v>
      </c>
    </row>
    <row r="3195" spans="2:53" x14ac:dyDescent="0.25">
      <c r="B3195" s="155">
        <f t="shared" si="567"/>
        <v>45914.999305555553</v>
      </c>
      <c r="C3195" s="155">
        <f t="shared" si="559"/>
        <v>45914.999305555553</v>
      </c>
      <c r="D3195" s="152">
        <f t="shared" si="560"/>
        <v>7.51</v>
      </c>
      <c r="E3195" s="152"/>
      <c r="F3195" s="152"/>
      <c r="G3195" s="152"/>
      <c r="H3195" s="152" t="e">
        <f t="shared" si="561"/>
        <v>#N/A</v>
      </c>
      <c r="I3195" s="152"/>
      <c r="J3195" s="152" t="e">
        <f t="shared" si="562"/>
        <v>#N/A</v>
      </c>
      <c r="K3195" s="152"/>
      <c r="L3195" s="152"/>
      <c r="M3195" s="152"/>
      <c r="N3195" s="152"/>
      <c r="O3195" s="152"/>
      <c r="P3195" s="152"/>
      <c r="Q3195" s="152"/>
      <c r="R3195" s="152"/>
      <c r="S3195" s="152"/>
      <c r="T3195" s="153" cm="1">
        <f t="array" ref="T3195">MATCH(1,(TDU_Info!$C$5:$C$111=$T$6)*(TDU_Info!$B$5:$B$111&lt;=$B3195),0)</f>
        <v>75</v>
      </c>
      <c r="U3195" s="152">
        <f>100*(INDEX(TDU_Info!$E$5:$E$111,$T3195)/T$11+INDEX(TDU_Info!$F$5:$F$111,$T3195))</f>
        <v>5.8146999999999993</v>
      </c>
      <c r="V3195" s="152">
        <v>4.6689999999999996</v>
      </c>
      <c r="W3195" s="152">
        <v>6.5090000000000003</v>
      </c>
      <c r="X3195" s="152">
        <v>7.51</v>
      </c>
      <c r="Y3195" s="152">
        <v>8.2100000000000009</v>
      </c>
      <c r="Z3195" s="152">
        <v>4.8380000000000001</v>
      </c>
      <c r="AA3195" s="152">
        <v>6.5129999999999999</v>
      </c>
      <c r="AB3195" s="152">
        <v>7.5430000000000001</v>
      </c>
      <c r="AC3195" s="152">
        <v>8.16</v>
      </c>
      <c r="AD3195" s="152">
        <v>4.6689999999999996</v>
      </c>
      <c r="AE3195" s="152">
        <v>6.5</v>
      </c>
      <c r="AF3195" s="152">
        <v>7.51</v>
      </c>
      <c r="AG3195" s="152">
        <v>8.1980000000000004</v>
      </c>
      <c r="AH3195" s="152">
        <v>4.8390000000000004</v>
      </c>
      <c r="AI3195" s="152">
        <v>6.407</v>
      </c>
      <c r="AJ3195" s="152">
        <v>7.5430000000000001</v>
      </c>
      <c r="AK3195" s="152">
        <v>8.16</v>
      </c>
      <c r="AL3195" s="152" t="e">
        <f t="shared" si="563"/>
        <v>#N/A</v>
      </c>
      <c r="AM3195" s="152" t="e">
        <f t="shared" si="564"/>
        <v>#N/A</v>
      </c>
      <c r="AN3195" s="152" t="e">
        <f>NA()</f>
        <v>#N/A</v>
      </c>
      <c r="AO3195" s="152" t="e">
        <f>NA()</f>
        <v>#N/A</v>
      </c>
      <c r="AP3195" s="152">
        <f t="shared" si="543"/>
        <v>6.4653</v>
      </c>
      <c r="AQ3195" s="152"/>
      <c r="AR3195" s="152"/>
      <c r="AS3195" s="153">
        <f t="shared" si="568"/>
        <v>257</v>
      </c>
      <c r="AT3195" s="153">
        <f t="shared" si="554"/>
        <v>0</v>
      </c>
      <c r="AU3195" s="153">
        <f t="shared" si="555"/>
        <v>1</v>
      </c>
      <c r="AV3195" s="153">
        <f t="shared" si="556"/>
        <v>0</v>
      </c>
      <c r="BA3195">
        <f t="shared" si="569"/>
        <v>14</v>
      </c>
    </row>
    <row r="3196" spans="2:53" x14ac:dyDescent="0.25">
      <c r="B3196" s="155">
        <f t="shared" si="567"/>
        <v>45915.999305555553</v>
      </c>
      <c r="C3196" s="155">
        <f t="shared" si="559"/>
        <v>45915.999305555553</v>
      </c>
      <c r="D3196" s="152">
        <f t="shared" si="560"/>
        <v>7.34</v>
      </c>
      <c r="E3196" s="152"/>
      <c r="F3196" s="152"/>
      <c r="G3196" s="152"/>
      <c r="H3196" s="152" t="e">
        <f t="shared" si="561"/>
        <v>#N/A</v>
      </c>
      <c r="I3196" s="152"/>
      <c r="J3196" s="152" t="e">
        <f t="shared" si="562"/>
        <v>#N/A</v>
      </c>
      <c r="K3196" s="152"/>
      <c r="L3196" s="152"/>
      <c r="M3196" s="152"/>
      <c r="N3196" s="152"/>
      <c r="O3196" s="152"/>
      <c r="P3196" s="152"/>
      <c r="Q3196" s="152"/>
      <c r="R3196" s="152"/>
      <c r="S3196" s="152"/>
      <c r="T3196" s="153" cm="1">
        <f t="array" ref="T3196">MATCH(1,(TDU_Info!$C$5:$C$111=$T$6)*(TDU_Info!$B$5:$B$111&lt;=$B3196),0)</f>
        <v>75</v>
      </c>
      <c r="U3196" s="152">
        <f>100*(INDEX(TDU_Info!$E$5:$E$111,$T3196)/T$11+INDEX(TDU_Info!$F$5:$F$111,$T3196))</f>
        <v>5.8146999999999993</v>
      </c>
      <c r="V3196" s="152">
        <v>4.6689999999999996</v>
      </c>
      <c r="W3196" s="152">
        <v>6.5259999999999998</v>
      </c>
      <c r="X3196" s="152">
        <v>7.4880000000000004</v>
      </c>
      <c r="Y3196" s="152">
        <v>8.2100000000000009</v>
      </c>
      <c r="Z3196" s="152">
        <v>4.8380000000000001</v>
      </c>
      <c r="AA3196" s="152">
        <v>6.5309999999999997</v>
      </c>
      <c r="AB3196" s="152">
        <v>7.5430000000000001</v>
      </c>
      <c r="AC3196" s="152">
        <v>8.1440000000000001</v>
      </c>
      <c r="AD3196" s="152">
        <v>4.6689999999999996</v>
      </c>
      <c r="AE3196" s="152">
        <v>6.508</v>
      </c>
      <c r="AF3196" s="152">
        <v>7.34</v>
      </c>
      <c r="AG3196" s="152">
        <v>8.1980000000000004</v>
      </c>
      <c r="AH3196" s="152">
        <v>4.8390000000000004</v>
      </c>
      <c r="AI3196" s="152">
        <v>6.42</v>
      </c>
      <c r="AJ3196" s="152">
        <v>7.4119999999999999</v>
      </c>
      <c r="AK3196" s="152">
        <v>8.1440000000000001</v>
      </c>
      <c r="AL3196" s="152" t="e">
        <f t="shared" si="563"/>
        <v>#N/A</v>
      </c>
      <c r="AM3196" s="152" t="e">
        <f t="shared" si="564"/>
        <v>#N/A</v>
      </c>
      <c r="AN3196" s="152" t="e">
        <f>NA()</f>
        <v>#N/A</v>
      </c>
      <c r="AO3196" s="152" t="e">
        <f>NA()</f>
        <v>#N/A</v>
      </c>
      <c r="AP3196" s="152">
        <f t="shared" si="543"/>
        <v>6.4653</v>
      </c>
      <c r="AQ3196" s="152"/>
      <c r="AR3196" s="152"/>
      <c r="AS3196" s="153">
        <f t="shared" si="568"/>
        <v>258</v>
      </c>
      <c r="AT3196" s="153">
        <f t="shared" si="554"/>
        <v>0</v>
      </c>
      <c r="AU3196" s="153">
        <f t="shared" si="555"/>
        <v>1</v>
      </c>
      <c r="AV3196" s="153">
        <f t="shared" si="556"/>
        <v>0</v>
      </c>
      <c r="BA3196">
        <f t="shared" si="569"/>
        <v>15</v>
      </c>
    </row>
    <row r="3197" spans="2:53" x14ac:dyDescent="0.25">
      <c r="B3197" s="155">
        <f t="shared" si="567"/>
        <v>45916.999305555553</v>
      </c>
      <c r="C3197" s="155">
        <f t="shared" si="559"/>
        <v>45916.999305555553</v>
      </c>
      <c r="D3197" s="152">
        <f t="shared" si="560"/>
        <v>7.34</v>
      </c>
      <c r="E3197" s="152"/>
      <c r="F3197" s="152"/>
      <c r="G3197" s="152"/>
      <c r="H3197" s="152" t="e">
        <f t="shared" si="561"/>
        <v>#N/A</v>
      </c>
      <c r="I3197" s="152"/>
      <c r="J3197" s="152" t="e">
        <f t="shared" si="562"/>
        <v>#N/A</v>
      </c>
      <c r="K3197" s="152"/>
      <c r="L3197" s="152"/>
      <c r="M3197" s="152"/>
      <c r="N3197" s="152"/>
      <c r="O3197" s="152"/>
      <c r="P3197" s="152"/>
      <c r="Q3197" s="152"/>
      <c r="R3197" s="152"/>
      <c r="S3197" s="152"/>
      <c r="T3197" s="153" cm="1">
        <f t="array" ref="T3197">MATCH(1,(TDU_Info!$C$5:$C$111=$T$6)*(TDU_Info!$B$5:$B$111&lt;=$B3197),0)</f>
        <v>75</v>
      </c>
      <c r="U3197" s="152">
        <f>100*(INDEX(TDU_Info!$E$5:$E$111,$T3197)/T$11+INDEX(TDU_Info!$F$5:$F$111,$T3197))</f>
        <v>5.8146999999999993</v>
      </c>
      <c r="V3197" s="152">
        <v>4.6689999999999996</v>
      </c>
      <c r="W3197" s="152">
        <v>6.5259999999999998</v>
      </c>
      <c r="X3197" s="152">
        <v>7.4880000000000004</v>
      </c>
      <c r="Y3197" s="152">
        <v>8.2100000000000009</v>
      </c>
      <c r="Z3197" s="152">
        <v>4.8380000000000001</v>
      </c>
      <c r="AA3197" s="152">
        <v>6.5309999999999997</v>
      </c>
      <c r="AB3197" s="152">
        <v>7.5430000000000001</v>
      </c>
      <c r="AC3197" s="152">
        <v>8.1440000000000001</v>
      </c>
      <c r="AD3197" s="152">
        <v>4.6689999999999996</v>
      </c>
      <c r="AE3197" s="152">
        <v>6.508</v>
      </c>
      <c r="AF3197" s="152">
        <v>7.34</v>
      </c>
      <c r="AG3197" s="152">
        <v>8.1980000000000004</v>
      </c>
      <c r="AH3197" s="152">
        <v>4.8390000000000004</v>
      </c>
      <c r="AI3197" s="152">
        <v>6.42</v>
      </c>
      <c r="AJ3197" s="152">
        <v>7.4119999999999999</v>
      </c>
      <c r="AK3197" s="152">
        <v>8.1440000000000001</v>
      </c>
      <c r="AL3197" s="152" t="e">
        <f t="shared" si="563"/>
        <v>#N/A</v>
      </c>
      <c r="AM3197" s="152" t="e">
        <f t="shared" si="564"/>
        <v>#N/A</v>
      </c>
      <c r="AN3197" s="152" t="e">
        <f>NA()</f>
        <v>#N/A</v>
      </c>
      <c r="AO3197" s="152" t="e">
        <f>NA()</f>
        <v>#N/A</v>
      </c>
      <c r="AP3197" s="152">
        <f t="shared" si="543"/>
        <v>6.4653</v>
      </c>
      <c r="AQ3197" s="152"/>
      <c r="AR3197" s="152"/>
      <c r="AS3197" s="153">
        <f t="shared" si="568"/>
        <v>259</v>
      </c>
      <c r="AT3197" s="153">
        <f t="shared" si="554"/>
        <v>0</v>
      </c>
      <c r="AU3197" s="153">
        <f t="shared" si="555"/>
        <v>1</v>
      </c>
      <c r="AV3197" s="153">
        <f t="shared" si="556"/>
        <v>0</v>
      </c>
      <c r="BA3197">
        <f t="shared" si="569"/>
        <v>16</v>
      </c>
    </row>
    <row r="3198" spans="2:53" x14ac:dyDescent="0.25">
      <c r="B3198" s="155">
        <f t="shared" si="567"/>
        <v>45917.999305555553</v>
      </c>
      <c r="C3198" s="155">
        <f t="shared" si="559"/>
        <v>45917.999305555553</v>
      </c>
      <c r="D3198" s="152">
        <f t="shared" si="560"/>
        <v>7.34</v>
      </c>
      <c r="E3198" s="152"/>
      <c r="F3198" s="152"/>
      <c r="G3198" s="152"/>
      <c r="H3198" s="152" t="e">
        <f t="shared" si="561"/>
        <v>#N/A</v>
      </c>
      <c r="I3198" s="152"/>
      <c r="J3198" s="152" t="e">
        <f t="shared" si="562"/>
        <v>#N/A</v>
      </c>
      <c r="K3198" s="152"/>
      <c r="L3198" s="152"/>
      <c r="M3198" s="152"/>
      <c r="N3198" s="152"/>
      <c r="O3198" s="152"/>
      <c r="P3198" s="152"/>
      <c r="Q3198" s="152"/>
      <c r="R3198" s="152"/>
      <c r="S3198" s="152"/>
      <c r="T3198" s="153" cm="1">
        <f t="array" ref="T3198">MATCH(1,(TDU_Info!$C$5:$C$111=$T$6)*(TDU_Info!$B$5:$B$111&lt;=$B3198),0)</f>
        <v>75</v>
      </c>
      <c r="U3198" s="152">
        <f>100*(INDEX(TDU_Info!$E$5:$E$111,$T3198)/T$11+INDEX(TDU_Info!$F$5:$F$111,$T3198))</f>
        <v>5.8146999999999993</v>
      </c>
      <c r="V3198" s="152">
        <v>4.0629999999999997</v>
      </c>
      <c r="W3198" s="152">
        <v>6.556</v>
      </c>
      <c r="X3198" s="152">
        <v>7.4880000000000004</v>
      </c>
      <c r="Y3198" s="152">
        <v>8.2100000000000009</v>
      </c>
      <c r="Z3198" s="152">
        <v>4.3730000000000002</v>
      </c>
      <c r="AA3198" s="152">
        <v>6.5659999999999998</v>
      </c>
      <c r="AB3198" s="152">
        <v>7.5430000000000001</v>
      </c>
      <c r="AC3198" s="152">
        <v>8.1440000000000001</v>
      </c>
      <c r="AD3198" s="152">
        <v>4.032</v>
      </c>
      <c r="AE3198" s="152">
        <v>6.5229999999999997</v>
      </c>
      <c r="AF3198" s="152">
        <v>7.34</v>
      </c>
      <c r="AG3198" s="152">
        <v>8.1980000000000004</v>
      </c>
      <c r="AH3198" s="152">
        <v>4.3369999999999997</v>
      </c>
      <c r="AI3198" s="152">
        <v>6.4450000000000003</v>
      </c>
      <c r="AJ3198" s="152">
        <v>7.4119999999999999</v>
      </c>
      <c r="AK3198" s="152">
        <v>8.1440000000000001</v>
      </c>
      <c r="AL3198" s="152" t="e">
        <f t="shared" si="563"/>
        <v>#N/A</v>
      </c>
      <c r="AM3198" s="152" t="e">
        <f t="shared" si="564"/>
        <v>#N/A</v>
      </c>
      <c r="AN3198" s="152" t="e">
        <f>NA()</f>
        <v>#N/A</v>
      </c>
      <c r="AO3198" s="152" t="e">
        <f>NA()</f>
        <v>#N/A</v>
      </c>
      <c r="AP3198" s="152">
        <f t="shared" si="543"/>
        <v>6.4653</v>
      </c>
      <c r="AQ3198" s="152"/>
      <c r="AR3198" s="152"/>
      <c r="AS3198" s="153">
        <f t="shared" si="568"/>
        <v>260</v>
      </c>
      <c r="AT3198" s="153">
        <f t="shared" si="554"/>
        <v>1</v>
      </c>
      <c r="AU3198" s="153">
        <f t="shared" si="555"/>
        <v>0</v>
      </c>
      <c r="AV3198" s="153">
        <f t="shared" si="556"/>
        <v>0</v>
      </c>
      <c r="BA3198">
        <f t="shared" si="569"/>
        <v>17</v>
      </c>
    </row>
    <row r="3199" spans="2:53" x14ac:dyDescent="0.25">
      <c r="B3199" s="155">
        <f t="shared" si="567"/>
        <v>45918.999305555553</v>
      </c>
      <c r="C3199" s="155">
        <f t="shared" si="559"/>
        <v>45918.999305555553</v>
      </c>
      <c r="D3199" s="152">
        <f t="shared" si="560"/>
        <v>7.4740000000000002</v>
      </c>
      <c r="E3199" s="152"/>
      <c r="F3199" s="152"/>
      <c r="G3199" s="152"/>
      <c r="H3199" s="152" t="e">
        <f t="shared" si="561"/>
        <v>#N/A</v>
      </c>
      <c r="I3199" s="152"/>
      <c r="J3199" s="152" t="e">
        <f t="shared" si="562"/>
        <v>#N/A</v>
      </c>
      <c r="K3199" s="152"/>
      <c r="L3199" s="152"/>
      <c r="M3199" s="152"/>
      <c r="N3199" s="152"/>
      <c r="O3199" s="152"/>
      <c r="P3199" s="152"/>
      <c r="Q3199" s="152"/>
      <c r="R3199" s="152"/>
      <c r="S3199" s="152"/>
      <c r="T3199" s="153" cm="1">
        <f t="array" ref="T3199">MATCH(1,(TDU_Info!$C$5:$C$111=$T$6)*(TDU_Info!$B$5:$B$111&lt;=$B3199),0)</f>
        <v>75</v>
      </c>
      <c r="U3199" s="152">
        <f>100*(INDEX(TDU_Info!$E$5:$E$111,$T3199)/T$11+INDEX(TDU_Info!$F$5:$F$111,$T3199))</f>
        <v>5.8146999999999993</v>
      </c>
      <c r="V3199" s="152">
        <v>3.9750000000000001</v>
      </c>
      <c r="W3199" s="152">
        <v>6.556</v>
      </c>
      <c r="X3199" s="152">
        <v>7.4740000000000002</v>
      </c>
      <c r="Y3199" s="152">
        <v>8.2100000000000009</v>
      </c>
      <c r="Z3199" s="152">
        <v>4.181</v>
      </c>
      <c r="AA3199" s="152">
        <v>6.5419999999999998</v>
      </c>
      <c r="AB3199" s="152">
        <v>7.55</v>
      </c>
      <c r="AC3199" s="152">
        <v>8.16</v>
      </c>
      <c r="AD3199" s="152">
        <v>3.948</v>
      </c>
      <c r="AE3199" s="152">
        <v>6.5229999999999997</v>
      </c>
      <c r="AF3199" s="152">
        <v>7.4740000000000002</v>
      </c>
      <c r="AG3199" s="152">
        <v>8.2100000000000009</v>
      </c>
      <c r="AH3199" s="152">
        <v>4.1440000000000001</v>
      </c>
      <c r="AI3199" s="152">
        <v>6.3890000000000002</v>
      </c>
      <c r="AJ3199" s="152">
        <v>7.55</v>
      </c>
      <c r="AK3199" s="152">
        <v>8.16</v>
      </c>
      <c r="AL3199" s="152" t="e">
        <f t="shared" si="563"/>
        <v>#N/A</v>
      </c>
      <c r="AM3199" s="152" t="e">
        <f t="shared" si="564"/>
        <v>#N/A</v>
      </c>
      <c r="AN3199" s="152" t="e">
        <f>NA()</f>
        <v>#N/A</v>
      </c>
      <c r="AO3199" s="152" t="e">
        <f>NA()</f>
        <v>#N/A</v>
      </c>
      <c r="AP3199" s="152">
        <f t="shared" si="543"/>
        <v>6.4653</v>
      </c>
      <c r="AQ3199" s="152"/>
      <c r="AR3199" s="152"/>
      <c r="AS3199" s="153">
        <f t="shared" si="568"/>
        <v>261</v>
      </c>
      <c r="AT3199" s="153">
        <f t="shared" si="554"/>
        <v>1</v>
      </c>
      <c r="AU3199" s="153">
        <f t="shared" si="555"/>
        <v>0</v>
      </c>
      <c r="AV3199" s="153">
        <f t="shared" si="556"/>
        <v>0</v>
      </c>
      <c r="BA3199">
        <f t="shared" si="569"/>
        <v>18</v>
      </c>
    </row>
    <row r="3200" spans="2:53" x14ac:dyDescent="0.25">
      <c r="B3200" s="155">
        <f t="shared" si="567"/>
        <v>45919.999305555553</v>
      </c>
      <c r="C3200" s="155">
        <f t="shared" si="559"/>
        <v>45919.999305555553</v>
      </c>
      <c r="D3200" s="152">
        <f t="shared" si="560"/>
        <v>7.4740000000000002</v>
      </c>
      <c r="E3200" s="152"/>
      <c r="F3200" s="152"/>
      <c r="G3200" s="152"/>
      <c r="H3200" s="152" t="e">
        <f t="shared" si="561"/>
        <v>#N/A</v>
      </c>
      <c r="I3200" s="152"/>
      <c r="J3200" s="152" t="e">
        <f t="shared" si="562"/>
        <v>#N/A</v>
      </c>
      <c r="K3200" s="152"/>
      <c r="L3200" s="152"/>
      <c r="M3200" s="152"/>
      <c r="N3200" s="152"/>
      <c r="O3200" s="152"/>
      <c r="P3200" s="152"/>
      <c r="Q3200" s="152"/>
      <c r="R3200" s="152"/>
      <c r="S3200" s="152"/>
      <c r="T3200" s="153" cm="1">
        <f t="array" ref="T3200">MATCH(1,(TDU_Info!$C$5:$C$111=$T$6)*(TDU_Info!$B$5:$B$111&lt;=$B3200),0)</f>
        <v>75</v>
      </c>
      <c r="U3200" s="152">
        <f>100*(INDEX(TDU_Info!$E$5:$E$111,$T3200)/T$11+INDEX(TDU_Info!$F$5:$F$111,$T3200))</f>
        <v>5.8146999999999993</v>
      </c>
      <c r="V3200" s="152">
        <v>3.9750000000000001</v>
      </c>
      <c r="W3200" s="152">
        <v>6.556</v>
      </c>
      <c r="X3200" s="152">
        <v>7.4740000000000002</v>
      </c>
      <c r="Y3200" s="152">
        <v>8.2100000000000009</v>
      </c>
      <c r="Z3200" s="152">
        <v>4.181</v>
      </c>
      <c r="AA3200" s="152">
        <v>6.5419999999999998</v>
      </c>
      <c r="AB3200" s="152">
        <v>7.55</v>
      </c>
      <c r="AC3200" s="152">
        <v>8.16</v>
      </c>
      <c r="AD3200" s="152">
        <v>3.948</v>
      </c>
      <c r="AE3200" s="152">
        <v>6.5229999999999997</v>
      </c>
      <c r="AF3200" s="152">
        <v>7.4740000000000002</v>
      </c>
      <c r="AG3200" s="152">
        <v>8.2100000000000009</v>
      </c>
      <c r="AH3200" s="152">
        <v>4.1440000000000001</v>
      </c>
      <c r="AI3200" s="152">
        <v>6.3890000000000002</v>
      </c>
      <c r="AJ3200" s="152">
        <v>7.55</v>
      </c>
      <c r="AK3200" s="152">
        <v>8.16</v>
      </c>
      <c r="AL3200" s="152" t="e">
        <f t="shared" si="563"/>
        <v>#N/A</v>
      </c>
      <c r="AM3200" s="152" t="e">
        <f t="shared" si="564"/>
        <v>#N/A</v>
      </c>
      <c r="AN3200" s="152" t="e">
        <f>NA()</f>
        <v>#N/A</v>
      </c>
      <c r="AO3200" s="152" t="e">
        <f>NA()</f>
        <v>#N/A</v>
      </c>
      <c r="AP3200" s="152">
        <f t="shared" si="543"/>
        <v>6.4653</v>
      </c>
      <c r="AQ3200" s="152"/>
      <c r="AR3200" s="152"/>
      <c r="AS3200" s="153">
        <f t="shared" si="568"/>
        <v>262</v>
      </c>
      <c r="AT3200" s="153">
        <f t="shared" si="554"/>
        <v>1</v>
      </c>
      <c r="AU3200" s="153">
        <f t="shared" si="555"/>
        <v>0</v>
      </c>
      <c r="AV3200" s="153">
        <f t="shared" si="556"/>
        <v>0</v>
      </c>
      <c r="BA3200">
        <f t="shared" si="569"/>
        <v>19</v>
      </c>
    </row>
    <row r="3201" spans="2:53" x14ac:dyDescent="0.25">
      <c r="B3201" s="155">
        <f t="shared" si="567"/>
        <v>45920.999305555553</v>
      </c>
      <c r="C3201" s="155">
        <f t="shared" si="559"/>
        <v>45920.999305555553</v>
      </c>
      <c r="D3201" s="152">
        <f t="shared" si="560"/>
        <v>7.4740000000000002</v>
      </c>
      <c r="E3201" s="152"/>
      <c r="F3201" s="152"/>
      <c r="G3201" s="152"/>
      <c r="H3201" s="152" t="e">
        <f t="shared" si="561"/>
        <v>#N/A</v>
      </c>
      <c r="I3201" s="152"/>
      <c r="J3201" s="152" t="e">
        <f t="shared" si="562"/>
        <v>#N/A</v>
      </c>
      <c r="K3201" s="152"/>
      <c r="L3201" s="152"/>
      <c r="M3201" s="152"/>
      <c r="N3201" s="152"/>
      <c r="O3201" s="152"/>
      <c r="P3201" s="152"/>
      <c r="Q3201" s="152"/>
      <c r="R3201" s="152"/>
      <c r="S3201" s="152"/>
      <c r="T3201" s="153" cm="1">
        <f t="array" ref="T3201">MATCH(1,(TDU_Info!$C$5:$C$111=$T$6)*(TDU_Info!$B$5:$B$111&lt;=$B3201),0)</f>
        <v>75</v>
      </c>
      <c r="U3201" s="152">
        <f>100*(INDEX(TDU_Info!$E$5:$E$111,$T3201)/T$11+INDEX(TDU_Info!$F$5:$F$111,$T3201))</f>
        <v>5.8146999999999993</v>
      </c>
      <c r="V3201" s="152">
        <v>3.8730000000000002</v>
      </c>
      <c r="W3201" s="152">
        <v>6.556</v>
      </c>
      <c r="X3201" s="152">
        <v>7.4740000000000002</v>
      </c>
      <c r="Y3201" s="152">
        <v>8.2100000000000009</v>
      </c>
      <c r="Z3201" s="152">
        <v>3.98</v>
      </c>
      <c r="AA3201" s="152">
        <v>6.51</v>
      </c>
      <c r="AB3201" s="152">
        <v>7.5510000000000002</v>
      </c>
      <c r="AC3201" s="152">
        <v>8.16</v>
      </c>
      <c r="AD3201" s="152">
        <v>3.8420000000000001</v>
      </c>
      <c r="AE3201" s="152">
        <v>6.5229999999999997</v>
      </c>
      <c r="AF3201" s="152">
        <v>7.4740000000000002</v>
      </c>
      <c r="AG3201" s="152">
        <v>8.2100000000000009</v>
      </c>
      <c r="AH3201" s="152">
        <v>3.9430000000000001</v>
      </c>
      <c r="AI3201" s="152">
        <v>6.3570000000000002</v>
      </c>
      <c r="AJ3201" s="152">
        <v>7.5510000000000002</v>
      </c>
      <c r="AK3201" s="152">
        <v>8.16</v>
      </c>
      <c r="AL3201" s="152" t="e">
        <f t="shared" si="563"/>
        <v>#N/A</v>
      </c>
      <c r="AM3201" s="152" t="e">
        <f t="shared" si="564"/>
        <v>#N/A</v>
      </c>
      <c r="AN3201" s="152" t="e">
        <f>NA()</f>
        <v>#N/A</v>
      </c>
      <c r="AO3201" s="152" t="e">
        <f>NA()</f>
        <v>#N/A</v>
      </c>
      <c r="AP3201" s="152">
        <f t="shared" si="543"/>
        <v>6.4653</v>
      </c>
      <c r="AQ3201" s="152"/>
      <c r="AR3201" s="152"/>
      <c r="AS3201" s="153">
        <f t="shared" si="568"/>
        <v>263</v>
      </c>
      <c r="AT3201" s="153">
        <f t="shared" si="554"/>
        <v>1</v>
      </c>
      <c r="AU3201" s="153">
        <f t="shared" si="555"/>
        <v>0</v>
      </c>
      <c r="AV3201" s="153">
        <f t="shared" si="556"/>
        <v>0</v>
      </c>
      <c r="BA3201">
        <f t="shared" si="569"/>
        <v>20</v>
      </c>
    </row>
    <row r="3202" spans="2:53" x14ac:dyDescent="0.25">
      <c r="B3202" s="155">
        <f t="shared" si="567"/>
        <v>45921.999305555553</v>
      </c>
      <c r="C3202" s="155">
        <f t="shared" si="559"/>
        <v>45921.999305555553</v>
      </c>
      <c r="D3202" s="152">
        <f t="shared" si="560"/>
        <v>7.4740000000000002</v>
      </c>
      <c r="E3202" s="152"/>
      <c r="F3202" s="152"/>
      <c r="G3202" s="152"/>
      <c r="H3202" s="152" t="e">
        <f t="shared" si="561"/>
        <v>#N/A</v>
      </c>
      <c r="I3202" s="152"/>
      <c r="J3202" s="152" t="e">
        <f t="shared" si="562"/>
        <v>#N/A</v>
      </c>
      <c r="K3202" s="152"/>
      <c r="L3202" s="152"/>
      <c r="M3202" s="152"/>
      <c r="N3202" s="152"/>
      <c r="O3202" s="152"/>
      <c r="P3202" s="152"/>
      <c r="Q3202" s="152"/>
      <c r="R3202" s="152"/>
      <c r="S3202" s="152"/>
      <c r="T3202" s="153" cm="1">
        <f t="array" ref="T3202">MATCH(1,(TDU_Info!$C$5:$C$111=$T$6)*(TDU_Info!$B$5:$B$111&lt;=$B3202),0)</f>
        <v>75</v>
      </c>
      <c r="U3202" s="152">
        <f>100*(INDEX(TDU_Info!$E$5:$E$111,$T3202)/T$11+INDEX(TDU_Info!$F$5:$F$111,$T3202))</f>
        <v>5.8146999999999993</v>
      </c>
      <c r="V3202" s="152">
        <v>3.8730000000000002</v>
      </c>
      <c r="W3202" s="152">
        <v>6.556</v>
      </c>
      <c r="X3202" s="152">
        <v>7.4740000000000002</v>
      </c>
      <c r="Y3202" s="152">
        <v>8.2100000000000009</v>
      </c>
      <c r="Z3202" s="152">
        <v>3.98</v>
      </c>
      <c r="AA3202" s="152">
        <v>6.51</v>
      </c>
      <c r="AB3202" s="152">
        <v>7.5510000000000002</v>
      </c>
      <c r="AC3202" s="152">
        <v>8.16</v>
      </c>
      <c r="AD3202" s="152">
        <v>3.8420000000000001</v>
      </c>
      <c r="AE3202" s="152">
        <v>6.5229999999999997</v>
      </c>
      <c r="AF3202" s="152">
        <v>7.4740000000000002</v>
      </c>
      <c r="AG3202" s="152">
        <v>8.2100000000000009</v>
      </c>
      <c r="AH3202" s="152">
        <v>3.9430000000000001</v>
      </c>
      <c r="AI3202" s="152">
        <v>6.3570000000000002</v>
      </c>
      <c r="AJ3202" s="152">
        <v>7.5510000000000002</v>
      </c>
      <c r="AK3202" s="152">
        <v>8.16</v>
      </c>
      <c r="AL3202" s="152" t="e">
        <f t="shared" si="563"/>
        <v>#N/A</v>
      </c>
      <c r="AM3202" s="152" t="e">
        <f t="shared" si="564"/>
        <v>#N/A</v>
      </c>
      <c r="AN3202" s="152" t="e">
        <f>NA()</f>
        <v>#N/A</v>
      </c>
      <c r="AO3202" s="152" t="e">
        <f>NA()</f>
        <v>#N/A</v>
      </c>
      <c r="AP3202" s="152">
        <f t="shared" si="543"/>
        <v>6.4653</v>
      </c>
      <c r="AQ3202" s="152"/>
      <c r="AR3202" s="152"/>
      <c r="AS3202" s="153">
        <f t="shared" si="568"/>
        <v>264</v>
      </c>
      <c r="AT3202" s="153">
        <f t="shared" si="554"/>
        <v>1</v>
      </c>
      <c r="AU3202" s="153">
        <f t="shared" si="555"/>
        <v>0</v>
      </c>
      <c r="AV3202" s="153">
        <f t="shared" si="556"/>
        <v>0</v>
      </c>
      <c r="BA3202">
        <f t="shared" si="569"/>
        <v>21</v>
      </c>
    </row>
    <row r="3203" spans="2:53" x14ac:dyDescent="0.25">
      <c r="B3203" s="155">
        <f t="shared" si="567"/>
        <v>45922.999305555553</v>
      </c>
      <c r="C3203" s="155">
        <f t="shared" si="559"/>
        <v>45922.999305555553</v>
      </c>
      <c r="D3203" s="152">
        <f t="shared" si="560"/>
        <v>7.4740000000000002</v>
      </c>
      <c r="E3203" s="152"/>
      <c r="F3203" s="152"/>
      <c r="G3203" s="152"/>
      <c r="H3203" s="152" t="e">
        <f t="shared" si="561"/>
        <v>#N/A</v>
      </c>
      <c r="I3203" s="152"/>
      <c r="J3203" s="152" t="e">
        <f t="shared" si="562"/>
        <v>#N/A</v>
      </c>
      <c r="K3203" s="152"/>
      <c r="L3203" s="152"/>
      <c r="M3203" s="152"/>
      <c r="N3203" s="152"/>
      <c r="O3203" s="152"/>
      <c r="P3203" s="152"/>
      <c r="Q3203" s="152"/>
      <c r="R3203" s="152"/>
      <c r="S3203" s="152"/>
      <c r="T3203" s="153" cm="1">
        <f t="array" ref="T3203">MATCH(1,(TDU_Info!$C$5:$C$111=$T$6)*(TDU_Info!$B$5:$B$111&lt;=$B3203),0)</f>
        <v>75</v>
      </c>
      <c r="U3203" s="152">
        <f>100*(INDEX(TDU_Info!$E$5:$E$111,$T3203)/T$11+INDEX(TDU_Info!$F$5:$F$111,$T3203))</f>
        <v>5.8146999999999993</v>
      </c>
      <c r="V3203" s="152">
        <v>3.8730000000000002</v>
      </c>
      <c r="W3203" s="152">
        <v>6.556</v>
      </c>
      <c r="X3203" s="152">
        <v>7.4740000000000002</v>
      </c>
      <c r="Y3203" s="152">
        <v>8.2100000000000009</v>
      </c>
      <c r="Z3203" s="152">
        <v>3.98</v>
      </c>
      <c r="AA3203" s="152">
        <v>6.51</v>
      </c>
      <c r="AB3203" s="152">
        <v>7.5510000000000002</v>
      </c>
      <c r="AC3203" s="152">
        <v>8.16</v>
      </c>
      <c r="AD3203" s="152">
        <v>3.8420000000000001</v>
      </c>
      <c r="AE3203" s="152">
        <v>6.5229999999999997</v>
      </c>
      <c r="AF3203" s="152">
        <v>7.4740000000000002</v>
      </c>
      <c r="AG3203" s="152">
        <v>8.2100000000000009</v>
      </c>
      <c r="AH3203" s="152">
        <v>3.9430000000000001</v>
      </c>
      <c r="AI3203" s="152">
        <v>6.3570000000000002</v>
      </c>
      <c r="AJ3203" s="152">
        <v>7.5510000000000002</v>
      </c>
      <c r="AK3203" s="152">
        <v>8.16</v>
      </c>
      <c r="AL3203" s="152" t="e">
        <f t="shared" si="563"/>
        <v>#N/A</v>
      </c>
      <c r="AM3203" s="152" t="e">
        <f t="shared" si="564"/>
        <v>#N/A</v>
      </c>
      <c r="AN3203" s="152" t="e">
        <f>NA()</f>
        <v>#N/A</v>
      </c>
      <c r="AO3203" s="152" t="e">
        <f>NA()</f>
        <v>#N/A</v>
      </c>
      <c r="AP3203" s="152">
        <f t="shared" si="543"/>
        <v>6.4653</v>
      </c>
      <c r="AQ3203" s="152"/>
      <c r="AR3203" s="152"/>
      <c r="AS3203" s="153">
        <f t="shared" si="568"/>
        <v>265</v>
      </c>
      <c r="AT3203" s="153">
        <f t="shared" si="554"/>
        <v>1</v>
      </c>
      <c r="AU3203" s="153">
        <f t="shared" si="555"/>
        <v>0</v>
      </c>
      <c r="AV3203" s="153">
        <f t="shared" si="556"/>
        <v>0</v>
      </c>
      <c r="BA3203">
        <f t="shared" si="569"/>
        <v>22</v>
      </c>
    </row>
    <row r="3204" spans="2:53" x14ac:dyDescent="0.25">
      <c r="B3204" s="155">
        <f t="shared" si="567"/>
        <v>45923.999305555553</v>
      </c>
      <c r="C3204" s="155">
        <f t="shared" si="559"/>
        <v>45923.999305555553</v>
      </c>
      <c r="D3204" s="152">
        <f t="shared" si="560"/>
        <v>7.4740000000000002</v>
      </c>
      <c r="E3204" s="152"/>
      <c r="F3204" s="152"/>
      <c r="G3204" s="152"/>
      <c r="H3204" s="152" t="e">
        <f t="shared" si="561"/>
        <v>#N/A</v>
      </c>
      <c r="I3204" s="152"/>
      <c r="J3204" s="152" t="e">
        <f t="shared" si="562"/>
        <v>#N/A</v>
      </c>
      <c r="K3204" s="152"/>
      <c r="L3204" s="152"/>
      <c r="M3204" s="152"/>
      <c r="N3204" s="152"/>
      <c r="O3204" s="152"/>
      <c r="P3204" s="152"/>
      <c r="Q3204" s="152"/>
      <c r="R3204" s="152"/>
      <c r="S3204" s="152"/>
      <c r="T3204" s="153" cm="1">
        <f t="array" ref="T3204">MATCH(1,(TDU_Info!$C$5:$C$111=$T$6)*(TDU_Info!$B$5:$B$111&lt;=$B3204),0)</f>
        <v>75</v>
      </c>
      <c r="U3204" s="152">
        <f>100*(INDEX(TDU_Info!$E$5:$E$111,$T3204)/T$11+INDEX(TDU_Info!$F$5:$F$111,$T3204))</f>
        <v>5.8146999999999993</v>
      </c>
      <c r="V3204" s="152">
        <v>3.8</v>
      </c>
      <c r="W3204" s="152">
        <v>6.556</v>
      </c>
      <c r="X3204" s="152">
        <v>7.4740000000000002</v>
      </c>
      <c r="Y3204" s="152">
        <v>8.2100000000000009</v>
      </c>
      <c r="Z3204" s="152">
        <v>3.98</v>
      </c>
      <c r="AA3204" s="152">
        <v>6.51</v>
      </c>
      <c r="AB3204" s="152">
        <v>7.5510000000000002</v>
      </c>
      <c r="AC3204" s="152">
        <v>8.0440000000000005</v>
      </c>
      <c r="AD3204" s="152">
        <v>3.8420000000000001</v>
      </c>
      <c r="AE3204" s="152">
        <v>6.5229999999999997</v>
      </c>
      <c r="AF3204" s="152">
        <v>7.4740000000000002</v>
      </c>
      <c r="AG3204" s="152">
        <v>8.2100000000000009</v>
      </c>
      <c r="AH3204" s="152">
        <v>3.9430000000000001</v>
      </c>
      <c r="AI3204" s="152">
        <v>6.3570000000000002</v>
      </c>
      <c r="AJ3204" s="152">
        <v>7.5510000000000002</v>
      </c>
      <c r="AK3204" s="152">
        <v>8.0440000000000005</v>
      </c>
      <c r="AL3204" s="152" t="e">
        <f t="shared" si="563"/>
        <v>#N/A</v>
      </c>
      <c r="AM3204" s="152" t="e">
        <f t="shared" si="564"/>
        <v>#N/A</v>
      </c>
      <c r="AN3204" s="152" t="e">
        <f>NA()</f>
        <v>#N/A</v>
      </c>
      <c r="AO3204" s="152" t="e">
        <f>NA()</f>
        <v>#N/A</v>
      </c>
      <c r="AP3204" s="152">
        <f t="shared" si="543"/>
        <v>6.4653</v>
      </c>
      <c r="AQ3204" s="152"/>
      <c r="AR3204" s="152"/>
      <c r="AS3204" s="153">
        <f t="shared" si="568"/>
        <v>266</v>
      </c>
      <c r="AT3204" s="153">
        <f t="shared" si="554"/>
        <v>1</v>
      </c>
      <c r="AU3204" s="153">
        <f t="shared" si="555"/>
        <v>0</v>
      </c>
      <c r="AV3204" s="153">
        <f t="shared" si="556"/>
        <v>0</v>
      </c>
      <c r="BA3204">
        <f t="shared" si="569"/>
        <v>23</v>
      </c>
    </row>
    <row r="3205" spans="2:53" x14ac:dyDescent="0.25">
      <c r="B3205" s="155">
        <f t="shared" si="567"/>
        <v>45924.999305555553</v>
      </c>
      <c r="C3205" s="155">
        <f t="shared" si="559"/>
        <v>45924.999305555553</v>
      </c>
      <c r="D3205" s="152">
        <f t="shared" si="560"/>
        <v>7.4740000000000002</v>
      </c>
      <c r="E3205" s="152"/>
      <c r="F3205" s="152"/>
      <c r="G3205" s="152"/>
      <c r="H3205" s="152" t="e">
        <f t="shared" si="561"/>
        <v>#N/A</v>
      </c>
      <c r="I3205" s="152"/>
      <c r="J3205" s="152" t="e">
        <f t="shared" si="562"/>
        <v>#N/A</v>
      </c>
      <c r="K3205" s="152"/>
      <c r="L3205" s="152"/>
      <c r="M3205" s="152"/>
      <c r="N3205" s="152"/>
      <c r="O3205" s="152"/>
      <c r="P3205" s="152"/>
      <c r="Q3205" s="152"/>
      <c r="R3205" s="152"/>
      <c r="S3205" s="152"/>
      <c r="T3205" s="153" cm="1">
        <f t="array" ref="T3205">MATCH(1,(TDU_Info!$C$5:$C$111=$T$6)*(TDU_Info!$B$5:$B$111&lt;=$B3205),0)</f>
        <v>75</v>
      </c>
      <c r="U3205" s="152">
        <f>100*(INDEX(TDU_Info!$E$5:$E$111,$T3205)/T$11+INDEX(TDU_Info!$F$5:$F$111,$T3205))</f>
        <v>5.8146999999999993</v>
      </c>
      <c r="V3205" s="152">
        <v>3.8</v>
      </c>
      <c r="W3205" s="152">
        <v>6.556</v>
      </c>
      <c r="X3205" s="152">
        <v>7.4740000000000002</v>
      </c>
      <c r="Y3205" s="152">
        <v>8.2100000000000009</v>
      </c>
      <c r="Z3205" s="152">
        <v>3.98</v>
      </c>
      <c r="AA3205" s="152">
        <v>6.51</v>
      </c>
      <c r="AB3205" s="152">
        <v>7.5510000000000002</v>
      </c>
      <c r="AC3205" s="152">
        <v>8.0440000000000005</v>
      </c>
      <c r="AD3205" s="152">
        <v>3.8420000000000001</v>
      </c>
      <c r="AE3205" s="152">
        <v>6.5229999999999997</v>
      </c>
      <c r="AF3205" s="152">
        <v>7.4740000000000002</v>
      </c>
      <c r="AG3205" s="152">
        <v>8.2100000000000009</v>
      </c>
      <c r="AH3205" s="152">
        <v>3.9430000000000001</v>
      </c>
      <c r="AI3205" s="152">
        <v>6.3570000000000002</v>
      </c>
      <c r="AJ3205" s="152">
        <v>7.5510000000000002</v>
      </c>
      <c r="AK3205" s="152">
        <v>8.0440000000000005</v>
      </c>
      <c r="AL3205" s="152" t="e">
        <f t="shared" si="563"/>
        <v>#N/A</v>
      </c>
      <c r="AM3205" s="152" t="e">
        <f t="shared" si="564"/>
        <v>#N/A</v>
      </c>
      <c r="AN3205" s="152" t="e">
        <f>NA()</f>
        <v>#N/A</v>
      </c>
      <c r="AO3205" s="152" t="e">
        <f>NA()</f>
        <v>#N/A</v>
      </c>
      <c r="AP3205" s="152">
        <f t="shared" si="543"/>
        <v>6.4653</v>
      </c>
      <c r="AQ3205" s="152"/>
      <c r="AR3205" s="152"/>
      <c r="AS3205" s="153">
        <f t="shared" si="568"/>
        <v>267</v>
      </c>
      <c r="AT3205" s="153">
        <f t="shared" si="554"/>
        <v>1</v>
      </c>
      <c r="AU3205" s="153">
        <f t="shared" si="555"/>
        <v>0</v>
      </c>
      <c r="AV3205" s="153">
        <f t="shared" si="556"/>
        <v>0</v>
      </c>
      <c r="BA3205">
        <f t="shared" si="569"/>
        <v>24</v>
      </c>
    </row>
    <row r="3206" spans="2:53" x14ac:dyDescent="0.25">
      <c r="B3206" s="155">
        <f t="shared" si="567"/>
        <v>45925.999305555553</v>
      </c>
      <c r="C3206" s="155">
        <f t="shared" si="559"/>
        <v>45925.999305555553</v>
      </c>
      <c r="D3206" s="152">
        <f t="shared" si="560"/>
        <v>7.4</v>
      </c>
      <c r="E3206" s="152"/>
      <c r="F3206" s="152"/>
      <c r="G3206" s="152"/>
      <c r="H3206" s="152" t="e">
        <f t="shared" si="561"/>
        <v>#N/A</v>
      </c>
      <c r="I3206" s="152"/>
      <c r="J3206" s="152" t="e">
        <f t="shared" si="562"/>
        <v>#N/A</v>
      </c>
      <c r="K3206" s="152"/>
      <c r="L3206" s="152"/>
      <c r="M3206" s="152"/>
      <c r="N3206" s="152"/>
      <c r="O3206" s="152"/>
      <c r="P3206" s="152"/>
      <c r="Q3206" s="152"/>
      <c r="R3206" s="152"/>
      <c r="S3206" s="152"/>
      <c r="T3206" s="153" cm="1">
        <f t="array" ref="T3206">MATCH(1,(TDU_Info!$C$5:$C$111=$T$6)*(TDU_Info!$B$5:$B$111&lt;=$B3206),0)</f>
        <v>75</v>
      </c>
      <c r="U3206" s="152">
        <f>100*(INDEX(TDU_Info!$E$5:$E$111,$T3206)/T$11+INDEX(TDU_Info!$F$5:$F$111,$T3206))</f>
        <v>5.8146999999999993</v>
      </c>
      <c r="V3206" s="152">
        <v>3.8</v>
      </c>
      <c r="W3206" s="152">
        <v>6.556</v>
      </c>
      <c r="X3206" s="152">
        <v>7.4</v>
      </c>
      <c r="Y3206" s="152">
        <v>8</v>
      </c>
      <c r="Z3206" s="152">
        <v>3.98</v>
      </c>
      <c r="AA3206" s="152">
        <v>6.4859999999999998</v>
      </c>
      <c r="AB3206" s="152">
        <v>7.44</v>
      </c>
      <c r="AC3206" s="152">
        <v>7.84</v>
      </c>
      <c r="AD3206" s="152">
        <v>3.8420000000000001</v>
      </c>
      <c r="AE3206" s="152">
        <v>6.5229999999999997</v>
      </c>
      <c r="AF3206" s="152">
        <v>7.4</v>
      </c>
      <c r="AG3206" s="152">
        <v>8</v>
      </c>
      <c r="AH3206" s="152">
        <v>3.9430000000000001</v>
      </c>
      <c r="AI3206" s="152">
        <v>6.3330000000000002</v>
      </c>
      <c r="AJ3206" s="152">
        <v>7.44</v>
      </c>
      <c r="AK3206" s="152">
        <v>7.84</v>
      </c>
      <c r="AL3206" s="152" t="e">
        <f t="shared" si="563"/>
        <v>#N/A</v>
      </c>
      <c r="AM3206" s="152" t="e">
        <f t="shared" si="564"/>
        <v>#N/A</v>
      </c>
      <c r="AN3206" s="152" t="e">
        <f>NA()</f>
        <v>#N/A</v>
      </c>
      <c r="AO3206" s="152" t="e">
        <f>NA()</f>
        <v>#N/A</v>
      </c>
      <c r="AP3206" s="152">
        <f t="shared" si="543"/>
        <v>6.4653</v>
      </c>
      <c r="AQ3206" s="152"/>
      <c r="AR3206" s="152"/>
      <c r="AS3206" s="153">
        <f t="shared" si="568"/>
        <v>268</v>
      </c>
      <c r="AT3206" s="153">
        <f t="shared" si="554"/>
        <v>1</v>
      </c>
      <c r="AU3206" s="153">
        <f t="shared" si="555"/>
        <v>0</v>
      </c>
      <c r="AV3206" s="153">
        <f t="shared" si="556"/>
        <v>0</v>
      </c>
      <c r="BA3206">
        <f t="shared" si="569"/>
        <v>25</v>
      </c>
    </row>
    <row r="3207" spans="2:53" x14ac:dyDescent="0.25">
      <c r="B3207" s="155">
        <f t="shared" si="567"/>
        <v>45926.999305555553</v>
      </c>
      <c r="C3207" s="155">
        <f t="shared" si="559"/>
        <v>45926.999305555553</v>
      </c>
      <c r="D3207" s="152">
        <f t="shared" si="560"/>
        <v>7.4</v>
      </c>
      <c r="E3207" s="152"/>
      <c r="F3207" s="152"/>
      <c r="G3207" s="152"/>
      <c r="H3207" s="152" t="e">
        <f t="shared" si="561"/>
        <v>#N/A</v>
      </c>
      <c r="I3207" s="152"/>
      <c r="J3207" s="152" t="e">
        <f t="shared" si="562"/>
        <v>#N/A</v>
      </c>
      <c r="K3207" s="152"/>
      <c r="L3207" s="152"/>
      <c r="M3207" s="152"/>
      <c r="N3207" s="152"/>
      <c r="O3207" s="152"/>
      <c r="P3207" s="152"/>
      <c r="Q3207" s="152"/>
      <c r="R3207" s="152"/>
      <c r="S3207" s="152"/>
      <c r="T3207" s="153" cm="1">
        <f t="array" ref="T3207">MATCH(1,(TDU_Info!$C$5:$C$111=$T$6)*(TDU_Info!$B$5:$B$111&lt;=$B3207),0)</f>
        <v>75</v>
      </c>
      <c r="U3207" s="152">
        <f>100*(INDEX(TDU_Info!$E$5:$E$111,$T3207)/T$11+INDEX(TDU_Info!$F$5:$F$111,$T3207))</f>
        <v>5.8146999999999993</v>
      </c>
      <c r="V3207" s="152">
        <v>3.8</v>
      </c>
      <c r="W3207" s="152">
        <v>6.556</v>
      </c>
      <c r="X3207" s="152">
        <v>7.4</v>
      </c>
      <c r="Y3207" s="152">
        <v>8</v>
      </c>
      <c r="Z3207" s="152">
        <v>4.0229999999999997</v>
      </c>
      <c r="AA3207" s="152">
        <v>6.4859999999999998</v>
      </c>
      <c r="AB3207" s="152">
        <v>7.44</v>
      </c>
      <c r="AC3207" s="152">
        <v>7.84</v>
      </c>
      <c r="AD3207" s="152">
        <v>3.8420000000000001</v>
      </c>
      <c r="AE3207" s="152">
        <v>6.5229999999999997</v>
      </c>
      <c r="AF3207" s="152">
        <v>7.4</v>
      </c>
      <c r="AG3207" s="152">
        <v>8</v>
      </c>
      <c r="AH3207" s="152">
        <v>3.9870000000000001</v>
      </c>
      <c r="AI3207" s="152">
        <v>6.3330000000000002</v>
      </c>
      <c r="AJ3207" s="152">
        <v>7.44</v>
      </c>
      <c r="AK3207" s="152">
        <v>7.84</v>
      </c>
      <c r="AL3207" s="152" t="e">
        <f t="shared" si="563"/>
        <v>#N/A</v>
      </c>
      <c r="AM3207" s="152" t="e">
        <f t="shared" si="564"/>
        <v>#N/A</v>
      </c>
      <c r="AN3207" s="152" t="e">
        <f>NA()</f>
        <v>#N/A</v>
      </c>
      <c r="AO3207" s="152" t="e">
        <f>NA()</f>
        <v>#N/A</v>
      </c>
      <c r="AP3207" s="152">
        <f t="shared" si="543"/>
        <v>6.4653</v>
      </c>
      <c r="AQ3207" s="152"/>
      <c r="AR3207" s="152"/>
      <c r="AS3207" s="153">
        <f t="shared" si="568"/>
        <v>269</v>
      </c>
      <c r="AT3207" s="153">
        <f t="shared" si="554"/>
        <v>1</v>
      </c>
      <c r="AU3207" s="153">
        <f t="shared" si="555"/>
        <v>0</v>
      </c>
      <c r="AV3207" s="153">
        <f t="shared" si="556"/>
        <v>0</v>
      </c>
      <c r="BA3207">
        <f t="shared" si="569"/>
        <v>26</v>
      </c>
    </row>
    <row r="3208" spans="2:53" x14ac:dyDescent="0.25">
      <c r="B3208" s="155">
        <f t="shared" si="567"/>
        <v>45927.999305555553</v>
      </c>
      <c r="C3208" s="155">
        <f t="shared" si="559"/>
        <v>45927.999305555553</v>
      </c>
      <c r="D3208" s="152">
        <f t="shared" si="560"/>
        <v>7.4</v>
      </c>
      <c r="E3208" s="152"/>
      <c r="F3208" s="152"/>
      <c r="G3208" s="152"/>
      <c r="H3208" s="152" t="e">
        <f t="shared" si="561"/>
        <v>#N/A</v>
      </c>
      <c r="I3208" s="152"/>
      <c r="J3208" s="152" t="e">
        <f t="shared" si="562"/>
        <v>#N/A</v>
      </c>
      <c r="K3208" s="152"/>
      <c r="L3208" s="152"/>
      <c r="M3208" s="152"/>
      <c r="N3208" s="152"/>
      <c r="O3208" s="152"/>
      <c r="P3208" s="152"/>
      <c r="Q3208" s="152"/>
      <c r="R3208" s="152"/>
      <c r="S3208" s="152"/>
      <c r="T3208" s="153" cm="1">
        <f t="array" ref="T3208">MATCH(1,(TDU_Info!$C$5:$C$111=$T$6)*(TDU_Info!$B$5:$B$111&lt;=$B3208),0)</f>
        <v>75</v>
      </c>
      <c r="U3208" s="152">
        <f>100*(INDEX(TDU_Info!$E$5:$E$111,$T3208)/T$11+INDEX(TDU_Info!$F$5:$F$111,$T3208))</f>
        <v>5.8146999999999993</v>
      </c>
      <c r="V3208" s="152">
        <v>3.8</v>
      </c>
      <c r="W3208" s="152">
        <v>6.556</v>
      </c>
      <c r="X3208" s="152">
        <v>7.4</v>
      </c>
      <c r="Y3208" s="152">
        <v>8</v>
      </c>
      <c r="Z3208" s="152">
        <v>4.0229999999999997</v>
      </c>
      <c r="AA3208" s="152">
        <v>6.4859999999999998</v>
      </c>
      <c r="AB3208" s="152">
        <v>7.44</v>
      </c>
      <c r="AC3208" s="152">
        <v>7.84</v>
      </c>
      <c r="AD3208" s="152">
        <v>3.8420000000000001</v>
      </c>
      <c r="AE3208" s="152">
        <v>6.5229999999999997</v>
      </c>
      <c r="AF3208" s="152">
        <v>7.4</v>
      </c>
      <c r="AG3208" s="152">
        <v>8</v>
      </c>
      <c r="AH3208" s="152">
        <v>3.9870000000000001</v>
      </c>
      <c r="AI3208" s="152">
        <v>6.3330000000000002</v>
      </c>
      <c r="AJ3208" s="152">
        <v>7.44</v>
      </c>
      <c r="AK3208" s="152">
        <v>7.84</v>
      </c>
      <c r="AL3208" s="152" t="e">
        <f t="shared" si="563"/>
        <v>#N/A</v>
      </c>
      <c r="AM3208" s="152" t="e">
        <f t="shared" si="564"/>
        <v>#N/A</v>
      </c>
      <c r="AN3208" s="152" t="e">
        <f>NA()</f>
        <v>#N/A</v>
      </c>
      <c r="AO3208" s="152" t="e">
        <f>NA()</f>
        <v>#N/A</v>
      </c>
      <c r="AP3208" s="152">
        <f t="shared" si="543"/>
        <v>6.4653</v>
      </c>
      <c r="AQ3208" s="152"/>
      <c r="AR3208" s="152"/>
      <c r="AS3208" s="153">
        <f t="shared" si="568"/>
        <v>270</v>
      </c>
      <c r="AT3208" s="153">
        <f t="shared" si="554"/>
        <v>1</v>
      </c>
      <c r="AU3208" s="153">
        <f t="shared" si="555"/>
        <v>0</v>
      </c>
      <c r="AV3208" s="153">
        <f t="shared" si="556"/>
        <v>0</v>
      </c>
      <c r="BA3208">
        <f t="shared" si="569"/>
        <v>27</v>
      </c>
    </row>
    <row r="3209" spans="2:53" x14ac:dyDescent="0.25">
      <c r="B3209" s="155">
        <f t="shared" si="567"/>
        <v>45928.999305555553</v>
      </c>
      <c r="C3209" s="155">
        <f t="shared" si="559"/>
        <v>45928.999305555553</v>
      </c>
      <c r="D3209" s="152">
        <f t="shared" si="560"/>
        <v>7.4</v>
      </c>
      <c r="E3209" s="152"/>
      <c r="F3209" s="152"/>
      <c r="G3209" s="152"/>
      <c r="H3209" s="152" t="e">
        <f t="shared" si="561"/>
        <v>#N/A</v>
      </c>
      <c r="I3209" s="152"/>
      <c r="J3209" s="152" t="e">
        <f t="shared" si="562"/>
        <v>#N/A</v>
      </c>
      <c r="K3209" s="152"/>
      <c r="L3209" s="152"/>
      <c r="M3209" s="152"/>
      <c r="N3209" s="152"/>
      <c r="O3209" s="152"/>
      <c r="P3209" s="152"/>
      <c r="Q3209" s="152"/>
      <c r="R3209" s="152"/>
      <c r="S3209" s="152"/>
      <c r="T3209" s="153" cm="1">
        <f t="array" ref="T3209">MATCH(1,(TDU_Info!$C$5:$C$111=$T$6)*(TDU_Info!$B$5:$B$111&lt;=$B3209),0)</f>
        <v>75</v>
      </c>
      <c r="U3209" s="152">
        <f>100*(INDEX(TDU_Info!$E$5:$E$111,$T3209)/T$11+INDEX(TDU_Info!$F$5:$F$111,$T3209))</f>
        <v>5.8146999999999993</v>
      </c>
      <c r="V3209" s="152">
        <v>3.8</v>
      </c>
      <c r="W3209" s="152">
        <v>6.556</v>
      </c>
      <c r="X3209" s="152">
        <v>7.4</v>
      </c>
      <c r="Y3209" s="152">
        <v>8</v>
      </c>
      <c r="Z3209" s="152">
        <v>4.0229999999999997</v>
      </c>
      <c r="AA3209" s="152">
        <v>6.4859999999999998</v>
      </c>
      <c r="AB3209" s="152">
        <v>7.44</v>
      </c>
      <c r="AC3209" s="152">
        <v>7.84</v>
      </c>
      <c r="AD3209" s="152">
        <v>3.8420000000000001</v>
      </c>
      <c r="AE3209" s="152">
        <v>6.5229999999999997</v>
      </c>
      <c r="AF3209" s="152">
        <v>7.4</v>
      </c>
      <c r="AG3209" s="152">
        <v>8</v>
      </c>
      <c r="AH3209" s="152">
        <v>3.9870000000000001</v>
      </c>
      <c r="AI3209" s="152">
        <v>6.3330000000000002</v>
      </c>
      <c r="AJ3209" s="152">
        <v>7.44</v>
      </c>
      <c r="AK3209" s="152">
        <v>7.84</v>
      </c>
      <c r="AL3209" s="152" t="e">
        <f t="shared" si="563"/>
        <v>#N/A</v>
      </c>
      <c r="AM3209" s="152" t="e">
        <f t="shared" si="564"/>
        <v>#N/A</v>
      </c>
      <c r="AN3209" s="152" t="e">
        <f>NA()</f>
        <v>#N/A</v>
      </c>
      <c r="AO3209" s="152" t="e">
        <f>NA()</f>
        <v>#N/A</v>
      </c>
      <c r="AP3209" s="152">
        <f t="shared" si="543"/>
        <v>6.4653</v>
      </c>
      <c r="AQ3209" s="152"/>
      <c r="AR3209" s="152"/>
      <c r="AS3209" s="153">
        <f t="shared" si="568"/>
        <v>271</v>
      </c>
      <c r="AT3209" s="153">
        <f t="shared" si="554"/>
        <v>1</v>
      </c>
      <c r="AU3209" s="153">
        <f t="shared" si="555"/>
        <v>0</v>
      </c>
      <c r="AV3209" s="153">
        <f t="shared" si="556"/>
        <v>0</v>
      </c>
      <c r="BA3209">
        <f t="shared" si="569"/>
        <v>28</v>
      </c>
    </row>
    <row r="3210" spans="2:53" x14ac:dyDescent="0.25">
      <c r="B3210" s="155">
        <f t="shared" si="567"/>
        <v>45929.999305555553</v>
      </c>
      <c r="C3210" s="155">
        <f t="shared" si="559"/>
        <v>45929.999305555553</v>
      </c>
      <c r="D3210" s="152">
        <f t="shared" si="560"/>
        <v>7.4</v>
      </c>
      <c r="E3210" s="152"/>
      <c r="F3210" s="152"/>
      <c r="G3210" s="152"/>
      <c r="H3210" s="152" t="e">
        <f t="shared" si="561"/>
        <v>#N/A</v>
      </c>
      <c r="I3210" s="152"/>
      <c r="J3210" s="152" t="e">
        <f t="shared" si="562"/>
        <v>#N/A</v>
      </c>
      <c r="K3210" s="152"/>
      <c r="L3210" s="152"/>
      <c r="M3210" s="152"/>
      <c r="N3210" s="152"/>
      <c r="O3210" s="152"/>
      <c r="P3210" s="152"/>
      <c r="Q3210" s="152"/>
      <c r="R3210" s="152"/>
      <c r="S3210" s="152"/>
      <c r="T3210" s="153" cm="1">
        <f t="array" ref="T3210">MATCH(1,(TDU_Info!$C$5:$C$111=$T$6)*(TDU_Info!$B$5:$B$111&lt;=$B3210),0)</f>
        <v>75</v>
      </c>
      <c r="U3210" s="152">
        <f>100*(INDEX(TDU_Info!$E$5:$E$111,$T3210)/T$11+INDEX(TDU_Info!$F$5:$F$111,$T3210))</f>
        <v>5.8146999999999993</v>
      </c>
      <c r="V3210" s="152">
        <v>3.8</v>
      </c>
      <c r="W3210" s="152">
        <v>6.556</v>
      </c>
      <c r="X3210" s="152">
        <v>7.4</v>
      </c>
      <c r="Y3210" s="152">
        <v>8</v>
      </c>
      <c r="Z3210" s="152">
        <v>3.923</v>
      </c>
      <c r="AA3210" s="152">
        <v>6.5209999999999999</v>
      </c>
      <c r="AB3210" s="152">
        <v>7.54</v>
      </c>
      <c r="AC3210" s="152">
        <v>7.84</v>
      </c>
      <c r="AD3210" s="152">
        <v>3.8420000000000001</v>
      </c>
      <c r="AE3210" s="152">
        <v>6.4379999999999997</v>
      </c>
      <c r="AF3210" s="152">
        <v>7.4</v>
      </c>
      <c r="AG3210" s="152">
        <v>8</v>
      </c>
      <c r="AH3210" s="152">
        <v>3.887</v>
      </c>
      <c r="AI3210" s="152">
        <v>6.3680000000000003</v>
      </c>
      <c r="AJ3210" s="152">
        <v>7.54</v>
      </c>
      <c r="AK3210" s="152">
        <v>7.84</v>
      </c>
      <c r="AL3210" s="152" t="e">
        <f t="shared" si="563"/>
        <v>#N/A</v>
      </c>
      <c r="AM3210" s="152" t="e">
        <f t="shared" si="564"/>
        <v>#N/A</v>
      </c>
      <c r="AN3210" s="152" t="e">
        <f>NA()</f>
        <v>#N/A</v>
      </c>
      <c r="AO3210" s="152" t="e">
        <f>NA()</f>
        <v>#N/A</v>
      </c>
      <c r="AP3210" s="152">
        <f t="shared" si="543"/>
        <v>6.4653</v>
      </c>
      <c r="AQ3210" s="152"/>
      <c r="AR3210" s="152"/>
      <c r="AS3210" s="153">
        <f t="shared" si="568"/>
        <v>272</v>
      </c>
      <c r="AT3210" s="153">
        <f t="shared" si="554"/>
        <v>1</v>
      </c>
      <c r="AU3210" s="153">
        <f t="shared" si="555"/>
        <v>0</v>
      </c>
      <c r="AV3210" s="153">
        <f t="shared" si="556"/>
        <v>0</v>
      </c>
      <c r="BA3210">
        <f t="shared" si="569"/>
        <v>29</v>
      </c>
    </row>
    <row r="3211" spans="2:53" x14ac:dyDescent="0.25">
      <c r="B3211" s="155">
        <f t="shared" si="567"/>
        <v>45930.999305555553</v>
      </c>
      <c r="C3211" s="155">
        <f t="shared" si="559"/>
        <v>45930.999305555553</v>
      </c>
      <c r="D3211" s="152">
        <f t="shared" si="560"/>
        <v>7.4</v>
      </c>
      <c r="E3211" s="152"/>
      <c r="F3211" s="152"/>
      <c r="G3211" s="152"/>
      <c r="H3211" s="152" t="e">
        <f t="shared" si="561"/>
        <v>#N/A</v>
      </c>
      <c r="I3211" s="152"/>
      <c r="J3211" s="152" t="e">
        <f t="shared" si="562"/>
        <v>#N/A</v>
      </c>
      <c r="K3211" s="152"/>
      <c r="L3211" s="152"/>
      <c r="M3211" s="152"/>
      <c r="N3211" s="152"/>
      <c r="O3211" s="152"/>
      <c r="P3211" s="152"/>
      <c r="Q3211" s="152"/>
      <c r="R3211" s="152"/>
      <c r="S3211" s="152"/>
      <c r="T3211" s="153" cm="1">
        <f t="array" ref="T3211">MATCH(1,(TDU_Info!$C$5:$C$111=$T$6)*(TDU_Info!$B$5:$B$111&lt;=$B3211),0)</f>
        <v>75</v>
      </c>
      <c r="U3211" s="152">
        <f>100*(INDEX(TDU_Info!$E$5:$E$111,$T3211)/T$11+INDEX(TDU_Info!$F$5:$F$111,$T3211))</f>
        <v>5.8146999999999993</v>
      </c>
      <c r="V3211" s="152">
        <v>3.8</v>
      </c>
      <c r="W3211" s="152">
        <v>6.556</v>
      </c>
      <c r="X3211" s="152">
        <v>7.4</v>
      </c>
      <c r="Y3211" s="152">
        <v>8</v>
      </c>
      <c r="Z3211" s="152">
        <v>3.923</v>
      </c>
      <c r="AA3211" s="152">
        <v>6.5209999999999999</v>
      </c>
      <c r="AB3211" s="152">
        <v>7.54</v>
      </c>
      <c r="AC3211" s="152">
        <v>7.84</v>
      </c>
      <c r="AD3211" s="152">
        <v>3.8420000000000001</v>
      </c>
      <c r="AE3211" s="152">
        <v>6.4379999999999997</v>
      </c>
      <c r="AF3211" s="152">
        <v>7.4</v>
      </c>
      <c r="AG3211" s="152">
        <v>8</v>
      </c>
      <c r="AH3211" s="152">
        <v>3.887</v>
      </c>
      <c r="AI3211" s="152">
        <v>6.3680000000000003</v>
      </c>
      <c r="AJ3211" s="152">
        <v>7.54</v>
      </c>
      <c r="AK3211" s="152">
        <v>7.84</v>
      </c>
      <c r="AL3211" s="152" t="e">
        <f t="shared" si="563"/>
        <v>#N/A</v>
      </c>
      <c r="AM3211" s="152" t="e">
        <f t="shared" si="564"/>
        <v>#N/A</v>
      </c>
      <c r="AN3211" s="152" t="e">
        <f>NA()</f>
        <v>#N/A</v>
      </c>
      <c r="AO3211" s="152" t="e">
        <f>NA()</f>
        <v>#N/A</v>
      </c>
      <c r="AP3211" s="152">
        <f t="shared" si="543"/>
        <v>6.4653</v>
      </c>
      <c r="AQ3211" s="152"/>
      <c r="AR3211" s="152"/>
      <c r="AS3211" s="153">
        <f t="shared" si="568"/>
        <v>273</v>
      </c>
      <c r="AT3211" s="153">
        <f t="shared" si="554"/>
        <v>1</v>
      </c>
      <c r="AU3211" s="153">
        <f t="shared" si="555"/>
        <v>0</v>
      </c>
      <c r="AV3211" s="153">
        <f t="shared" si="556"/>
        <v>0</v>
      </c>
      <c r="BA3211">
        <f t="shared" si="569"/>
        <v>30</v>
      </c>
    </row>
    <row r="3212" spans="2:53" x14ac:dyDescent="0.25">
      <c r="B3212" s="155">
        <f t="shared" si="567"/>
        <v>45931.999305555553</v>
      </c>
      <c r="C3212" s="155">
        <f t="shared" si="559"/>
        <v>45931.999305555553</v>
      </c>
      <c r="D3212" s="152">
        <f t="shared" si="560"/>
        <v>7.4</v>
      </c>
      <c r="E3212" s="152"/>
      <c r="F3212" s="152"/>
      <c r="G3212" s="152"/>
      <c r="H3212" s="152" t="e">
        <f t="shared" si="561"/>
        <v>#N/A</v>
      </c>
      <c r="I3212" s="152"/>
      <c r="J3212" s="152" t="e">
        <f t="shared" si="562"/>
        <v>#N/A</v>
      </c>
      <c r="K3212" s="152"/>
      <c r="L3212" s="152"/>
      <c r="M3212" s="152"/>
      <c r="N3212" s="152"/>
      <c r="O3212" s="152"/>
      <c r="P3212" s="152"/>
      <c r="Q3212" s="152"/>
      <c r="R3212" s="152"/>
      <c r="S3212" s="152"/>
      <c r="T3212" s="153" cm="1">
        <f t="array" ref="T3212">MATCH(1,(TDU_Info!$C$5:$C$111=$T$6)*(TDU_Info!$B$5:$B$111&lt;=$B3212),0)</f>
        <v>75</v>
      </c>
      <c r="U3212" s="152">
        <f>100*(INDEX(TDU_Info!$E$5:$E$111,$T3212)/T$11+INDEX(TDU_Info!$F$5:$F$111,$T3212))</f>
        <v>5.8146999999999993</v>
      </c>
      <c r="V3212" s="152">
        <v>3.8</v>
      </c>
      <c r="W3212" s="152">
        <v>6.508</v>
      </c>
      <c r="X3212" s="152">
        <v>7.4</v>
      </c>
      <c r="Y3212" s="152">
        <v>8</v>
      </c>
      <c r="Z3212" s="152">
        <v>3.923</v>
      </c>
      <c r="AA3212" s="152">
        <v>6.5149999999999997</v>
      </c>
      <c r="AB3212" s="152">
        <v>7.54</v>
      </c>
      <c r="AC3212" s="152">
        <v>7.84</v>
      </c>
      <c r="AD3212" s="152">
        <v>3.8420000000000001</v>
      </c>
      <c r="AE3212" s="152">
        <v>6.359</v>
      </c>
      <c r="AF3212" s="152">
        <v>7.4</v>
      </c>
      <c r="AG3212" s="152">
        <v>8</v>
      </c>
      <c r="AH3212" s="152">
        <v>3.887</v>
      </c>
      <c r="AI3212" s="152">
        <v>6.3620000000000001</v>
      </c>
      <c r="AJ3212" s="152">
        <v>7.54</v>
      </c>
      <c r="AK3212" s="152">
        <v>7.84</v>
      </c>
      <c r="AL3212" s="152" t="e">
        <f t="shared" si="563"/>
        <v>#N/A</v>
      </c>
      <c r="AM3212" s="152" t="e">
        <f t="shared" si="564"/>
        <v>#N/A</v>
      </c>
      <c r="AN3212" s="152" t="e">
        <f>NA()</f>
        <v>#N/A</v>
      </c>
      <c r="AO3212" s="152" t="e">
        <f>NA()</f>
        <v>#N/A</v>
      </c>
      <c r="AP3212" s="152" t="e">
        <f t="shared" ref="AP3212:AP3466" si="570">IF(DAY($C3212)=1,NA(),VLOOKUP($C3212,$BE$17:$BF$78,2,TRUE)-$U3212)</f>
        <v>#N/A</v>
      </c>
      <c r="AQ3212" s="152"/>
      <c r="AR3212" s="152"/>
      <c r="AS3212" s="153">
        <f t="shared" ref="AS3212:AS3242" si="571">ROUNDUP(B3212-DATE(YEAR(B3212),1,1),0)</f>
        <v>274</v>
      </c>
      <c r="AT3212" s="153">
        <f t="shared" si="554"/>
        <v>1</v>
      </c>
      <c r="AU3212" s="153">
        <f t="shared" si="555"/>
        <v>0</v>
      </c>
      <c r="AV3212" s="153">
        <f t="shared" si="556"/>
        <v>0</v>
      </c>
      <c r="BA3212">
        <f t="shared" ref="BA3212:BA3242" si="572">DAY(C3212)</f>
        <v>1</v>
      </c>
    </row>
    <row r="3213" spans="2:53" x14ac:dyDescent="0.25">
      <c r="B3213" s="155">
        <f t="shared" si="567"/>
        <v>45932.999305555553</v>
      </c>
      <c r="C3213" s="155">
        <f t="shared" si="559"/>
        <v>45932.999305555553</v>
      </c>
      <c r="D3213" s="152">
        <f t="shared" si="560"/>
        <v>7.4</v>
      </c>
      <c r="E3213" s="152"/>
      <c r="F3213" s="152"/>
      <c r="G3213" s="152"/>
      <c r="H3213" s="152" t="e">
        <f t="shared" si="561"/>
        <v>#N/A</v>
      </c>
      <c r="I3213" s="152"/>
      <c r="J3213" s="152" t="e">
        <f t="shared" si="562"/>
        <v>#N/A</v>
      </c>
      <c r="K3213" s="152"/>
      <c r="L3213" s="152"/>
      <c r="M3213" s="152"/>
      <c r="N3213" s="152"/>
      <c r="O3213" s="152"/>
      <c r="P3213" s="152"/>
      <c r="Q3213" s="152"/>
      <c r="R3213" s="152"/>
      <c r="S3213" s="152"/>
      <c r="T3213" s="153" cm="1">
        <f t="array" ref="T3213">MATCH(1,(TDU_Info!$C$5:$C$111=$T$6)*(TDU_Info!$B$5:$B$111&lt;=$B3213),0)</f>
        <v>75</v>
      </c>
      <c r="U3213" s="152">
        <f>100*(INDEX(TDU_Info!$E$5:$E$111,$T3213)/T$11+INDEX(TDU_Info!$F$5:$F$111,$T3213))</f>
        <v>5.8146999999999993</v>
      </c>
      <c r="V3213" s="152">
        <v>3.8</v>
      </c>
      <c r="W3213" s="152">
        <v>6.508</v>
      </c>
      <c r="X3213" s="152">
        <v>7.4</v>
      </c>
      <c r="Y3213" s="152">
        <v>8</v>
      </c>
      <c r="Z3213" s="152">
        <v>3.923</v>
      </c>
      <c r="AA3213" s="152">
        <v>6.5149999999999997</v>
      </c>
      <c r="AB3213" s="152">
        <v>7.54</v>
      </c>
      <c r="AC3213" s="152">
        <v>7.84</v>
      </c>
      <c r="AD3213" s="152">
        <v>3.8420000000000001</v>
      </c>
      <c r="AE3213" s="152">
        <v>6.359</v>
      </c>
      <c r="AF3213" s="152">
        <v>7.4</v>
      </c>
      <c r="AG3213" s="152">
        <v>8</v>
      </c>
      <c r="AH3213" s="152">
        <v>3.887</v>
      </c>
      <c r="AI3213" s="152">
        <v>6.3620000000000001</v>
      </c>
      <c r="AJ3213" s="152">
        <v>7.54</v>
      </c>
      <c r="AK3213" s="152">
        <v>7.84</v>
      </c>
      <c r="AL3213" s="152" t="e">
        <f t="shared" si="563"/>
        <v>#N/A</v>
      </c>
      <c r="AM3213" s="152" t="e">
        <f t="shared" si="564"/>
        <v>#N/A</v>
      </c>
      <c r="AN3213" s="152" t="e">
        <f>NA()</f>
        <v>#N/A</v>
      </c>
      <c r="AO3213" s="152" t="e">
        <f>NA()</f>
        <v>#N/A</v>
      </c>
      <c r="AP3213" s="152">
        <f t="shared" si="570"/>
        <v>6.4653</v>
      </c>
      <c r="AQ3213" s="152"/>
      <c r="AR3213" s="152"/>
      <c r="AS3213" s="153">
        <f t="shared" si="571"/>
        <v>275</v>
      </c>
      <c r="AT3213" s="153">
        <f t="shared" si="554"/>
        <v>1</v>
      </c>
      <c r="AU3213" s="153">
        <f t="shared" si="555"/>
        <v>0</v>
      </c>
      <c r="AV3213" s="153">
        <f t="shared" si="556"/>
        <v>0</v>
      </c>
      <c r="BA3213">
        <f t="shared" si="572"/>
        <v>2</v>
      </c>
    </row>
    <row r="3214" spans="2:53" x14ac:dyDescent="0.25">
      <c r="B3214" s="155">
        <f t="shared" si="567"/>
        <v>45933.999305555553</v>
      </c>
      <c r="C3214" s="155">
        <f t="shared" si="559"/>
        <v>45933.999305555553</v>
      </c>
      <c r="D3214" s="152">
        <f t="shared" si="560"/>
        <v>7.4</v>
      </c>
      <c r="E3214" s="152"/>
      <c r="F3214" s="152"/>
      <c r="G3214" s="152"/>
      <c r="H3214" s="152" t="e">
        <f t="shared" si="561"/>
        <v>#N/A</v>
      </c>
      <c r="I3214" s="152"/>
      <c r="J3214" s="152" t="e">
        <f t="shared" si="562"/>
        <v>#N/A</v>
      </c>
      <c r="K3214" s="152"/>
      <c r="L3214" s="152"/>
      <c r="M3214" s="152"/>
      <c r="N3214" s="152"/>
      <c r="O3214" s="152"/>
      <c r="P3214" s="152"/>
      <c r="Q3214" s="152"/>
      <c r="R3214" s="152"/>
      <c r="S3214" s="152"/>
      <c r="T3214" s="153" cm="1">
        <f t="array" ref="T3214">MATCH(1,(TDU_Info!$C$5:$C$111=$T$6)*(TDU_Info!$B$5:$B$111&lt;=$B3214),0)</f>
        <v>75</v>
      </c>
      <c r="U3214" s="152">
        <f>100*(INDEX(TDU_Info!$E$5:$E$111,$T3214)/T$11+INDEX(TDU_Info!$F$5:$F$111,$T3214))</f>
        <v>5.8146999999999993</v>
      </c>
      <c r="V3214" s="152">
        <v>3.8730000000000002</v>
      </c>
      <c r="W3214" s="152">
        <v>5.9660000000000002</v>
      </c>
      <c r="X3214" s="152">
        <v>7.4</v>
      </c>
      <c r="Y3214" s="152">
        <v>8.5</v>
      </c>
      <c r="Z3214" s="152">
        <v>3.923</v>
      </c>
      <c r="AA3214" s="152">
        <v>5.976</v>
      </c>
      <c r="AB3214" s="152">
        <v>7.2729999999999997</v>
      </c>
      <c r="AC3214" s="152">
        <v>8.34</v>
      </c>
      <c r="AD3214" s="152">
        <v>3.8420000000000001</v>
      </c>
      <c r="AE3214" s="152">
        <v>5.9329999999999998</v>
      </c>
      <c r="AF3214" s="152">
        <v>7.4</v>
      </c>
      <c r="AG3214" s="152">
        <v>8.3650000000000002</v>
      </c>
      <c r="AH3214" s="152">
        <v>3.887</v>
      </c>
      <c r="AI3214" s="152">
        <v>5.9379999999999997</v>
      </c>
      <c r="AJ3214" s="152">
        <v>7.2729999999999997</v>
      </c>
      <c r="AK3214" s="152">
        <v>8.2590000000000003</v>
      </c>
      <c r="AL3214" s="152" t="e">
        <f t="shared" si="563"/>
        <v>#N/A</v>
      </c>
      <c r="AM3214" s="152" t="e">
        <f t="shared" si="564"/>
        <v>#N/A</v>
      </c>
      <c r="AN3214" s="152" t="e">
        <f>NA()</f>
        <v>#N/A</v>
      </c>
      <c r="AO3214" s="152" t="e">
        <f>NA()</f>
        <v>#N/A</v>
      </c>
      <c r="AP3214" s="152">
        <f t="shared" si="570"/>
        <v>6.4653</v>
      </c>
      <c r="AQ3214" s="152"/>
      <c r="AR3214" s="152"/>
      <c r="AS3214" s="153">
        <f t="shared" si="571"/>
        <v>276</v>
      </c>
      <c r="AT3214" s="153">
        <f t="shared" si="554"/>
        <v>1</v>
      </c>
      <c r="AU3214" s="153">
        <f t="shared" si="555"/>
        <v>0</v>
      </c>
      <c r="AV3214" s="153">
        <f t="shared" si="556"/>
        <v>0</v>
      </c>
      <c r="BA3214">
        <f t="shared" si="572"/>
        <v>3</v>
      </c>
    </row>
    <row r="3215" spans="2:53" x14ac:dyDescent="0.25">
      <c r="B3215" s="155">
        <f t="shared" si="567"/>
        <v>45934.999305555553</v>
      </c>
      <c r="C3215" s="155">
        <f t="shared" si="559"/>
        <v>45934.999305555553</v>
      </c>
      <c r="D3215" s="152">
        <f t="shared" si="560"/>
        <v>7.4</v>
      </c>
      <c r="E3215" s="152"/>
      <c r="F3215" s="152"/>
      <c r="G3215" s="152"/>
      <c r="H3215" s="152" t="e">
        <f t="shared" si="561"/>
        <v>#N/A</v>
      </c>
      <c r="I3215" s="152"/>
      <c r="J3215" s="152" t="e">
        <f t="shared" si="562"/>
        <v>#N/A</v>
      </c>
      <c r="K3215" s="152"/>
      <c r="L3215" s="152"/>
      <c r="M3215" s="152"/>
      <c r="N3215" s="152"/>
      <c r="O3215" s="152"/>
      <c r="P3215" s="152"/>
      <c r="Q3215" s="152"/>
      <c r="R3215" s="152"/>
      <c r="S3215" s="152"/>
      <c r="T3215" s="153" cm="1">
        <f t="array" ref="T3215">MATCH(1,(TDU_Info!$C$5:$C$111=$T$6)*(TDU_Info!$B$5:$B$111&lt;=$B3215),0)</f>
        <v>75</v>
      </c>
      <c r="U3215" s="152">
        <f>100*(INDEX(TDU_Info!$E$5:$E$111,$T3215)/T$11+INDEX(TDU_Info!$F$5:$F$111,$T3215))</f>
        <v>5.8146999999999993</v>
      </c>
      <c r="V3215" s="152">
        <v>3.8730000000000002</v>
      </c>
      <c r="W3215" s="152">
        <v>5.9660000000000002</v>
      </c>
      <c r="X3215" s="152">
        <v>7.4</v>
      </c>
      <c r="Y3215" s="152">
        <v>7.8</v>
      </c>
      <c r="Z3215" s="152">
        <v>3.923</v>
      </c>
      <c r="AA3215" s="152">
        <v>5.976</v>
      </c>
      <c r="AB3215" s="152">
        <v>7.2729999999999997</v>
      </c>
      <c r="AC3215" s="152">
        <v>8.0399999999999991</v>
      </c>
      <c r="AD3215" s="152">
        <v>3.8420000000000001</v>
      </c>
      <c r="AE3215" s="152">
        <v>5.9329999999999998</v>
      </c>
      <c r="AF3215" s="152">
        <v>7.4</v>
      </c>
      <c r="AG3215" s="152">
        <v>7.8</v>
      </c>
      <c r="AH3215" s="152">
        <v>3.887</v>
      </c>
      <c r="AI3215" s="152">
        <v>5.9379999999999997</v>
      </c>
      <c r="AJ3215" s="152">
        <v>7.2729999999999997</v>
      </c>
      <c r="AK3215" s="152">
        <v>8.0399999999999991</v>
      </c>
      <c r="AL3215" s="152" t="e">
        <f t="shared" si="563"/>
        <v>#N/A</v>
      </c>
      <c r="AM3215" s="152" t="e">
        <f t="shared" si="564"/>
        <v>#N/A</v>
      </c>
      <c r="AN3215" s="152" t="e">
        <f>NA()</f>
        <v>#N/A</v>
      </c>
      <c r="AO3215" s="152" t="e">
        <f>NA()</f>
        <v>#N/A</v>
      </c>
      <c r="AP3215" s="152">
        <f t="shared" si="570"/>
        <v>6.4653</v>
      </c>
      <c r="AQ3215" s="152"/>
      <c r="AR3215" s="152"/>
      <c r="AS3215" s="153">
        <f t="shared" si="571"/>
        <v>277</v>
      </c>
      <c r="AT3215" s="153">
        <f t="shared" si="554"/>
        <v>1</v>
      </c>
      <c r="AU3215" s="153">
        <f t="shared" si="555"/>
        <v>0</v>
      </c>
      <c r="AV3215" s="153">
        <f t="shared" si="556"/>
        <v>0</v>
      </c>
      <c r="BA3215">
        <f t="shared" si="572"/>
        <v>4</v>
      </c>
    </row>
    <row r="3216" spans="2:53" x14ac:dyDescent="0.25">
      <c r="B3216" s="155">
        <f t="shared" si="567"/>
        <v>45935.999305555553</v>
      </c>
      <c r="C3216" s="155">
        <f t="shared" si="559"/>
        <v>45935.999305555553</v>
      </c>
      <c r="D3216" s="152">
        <f t="shared" si="560"/>
        <v>7.4</v>
      </c>
      <c r="E3216" s="152"/>
      <c r="F3216" s="152"/>
      <c r="G3216" s="152"/>
      <c r="H3216" s="152" t="e">
        <f t="shared" si="561"/>
        <v>#N/A</v>
      </c>
      <c r="I3216" s="152"/>
      <c r="J3216" s="152" t="e">
        <f t="shared" si="562"/>
        <v>#N/A</v>
      </c>
      <c r="K3216" s="152"/>
      <c r="L3216" s="152"/>
      <c r="M3216" s="152"/>
      <c r="N3216" s="152"/>
      <c r="O3216" s="152"/>
      <c r="P3216" s="152"/>
      <c r="Q3216" s="152"/>
      <c r="R3216" s="152"/>
      <c r="S3216" s="152"/>
      <c r="T3216" s="153" cm="1">
        <f t="array" ref="T3216">MATCH(1,(TDU_Info!$C$5:$C$111=$T$6)*(TDU_Info!$B$5:$B$111&lt;=$B3216),0)</f>
        <v>75</v>
      </c>
      <c r="U3216" s="152">
        <f>100*(INDEX(TDU_Info!$E$5:$E$111,$T3216)/T$11+INDEX(TDU_Info!$F$5:$F$111,$T3216))</f>
        <v>5.8146999999999993</v>
      </c>
      <c r="V3216" s="152">
        <v>3.8730000000000002</v>
      </c>
      <c r="W3216" s="152">
        <v>5.9660000000000002</v>
      </c>
      <c r="X3216" s="152">
        <v>7.4</v>
      </c>
      <c r="Y3216" s="152">
        <v>7.8</v>
      </c>
      <c r="Z3216" s="152">
        <v>3.923</v>
      </c>
      <c r="AA3216" s="152">
        <v>5.976</v>
      </c>
      <c r="AB3216" s="152">
        <v>7.2729999999999997</v>
      </c>
      <c r="AC3216" s="152">
        <v>8.0399999999999991</v>
      </c>
      <c r="AD3216" s="152">
        <v>3.8420000000000001</v>
      </c>
      <c r="AE3216" s="152">
        <v>5.9329999999999998</v>
      </c>
      <c r="AF3216" s="152">
        <v>7.4</v>
      </c>
      <c r="AG3216" s="152">
        <v>7.8</v>
      </c>
      <c r="AH3216" s="152">
        <v>3.887</v>
      </c>
      <c r="AI3216" s="152">
        <v>5.9379999999999997</v>
      </c>
      <c r="AJ3216" s="152">
        <v>7.2729999999999997</v>
      </c>
      <c r="AK3216" s="152">
        <v>8.0399999999999991</v>
      </c>
      <c r="AL3216" s="152" t="e">
        <f t="shared" si="563"/>
        <v>#N/A</v>
      </c>
      <c r="AM3216" s="152" t="e">
        <f t="shared" si="564"/>
        <v>#N/A</v>
      </c>
      <c r="AN3216" s="152" t="e">
        <f>NA()</f>
        <v>#N/A</v>
      </c>
      <c r="AO3216" s="152" t="e">
        <f>NA()</f>
        <v>#N/A</v>
      </c>
      <c r="AP3216" s="152">
        <f t="shared" si="570"/>
        <v>6.4653</v>
      </c>
      <c r="AQ3216" s="152"/>
      <c r="AR3216" s="152"/>
      <c r="AS3216" s="153">
        <f t="shared" si="571"/>
        <v>278</v>
      </c>
      <c r="AT3216" s="153">
        <f t="shared" si="554"/>
        <v>1</v>
      </c>
      <c r="AU3216" s="153">
        <f t="shared" si="555"/>
        <v>0</v>
      </c>
      <c r="AV3216" s="153">
        <f t="shared" si="556"/>
        <v>0</v>
      </c>
      <c r="BA3216">
        <f t="shared" si="572"/>
        <v>5</v>
      </c>
    </row>
    <row r="3217" spans="2:53" x14ac:dyDescent="0.25">
      <c r="B3217" s="155">
        <f t="shared" si="567"/>
        <v>45936.999305555553</v>
      </c>
      <c r="C3217" s="155">
        <f t="shared" si="559"/>
        <v>45936.999305555553</v>
      </c>
      <c r="D3217" s="152">
        <f t="shared" si="560"/>
        <v>7.4</v>
      </c>
      <c r="E3217" s="152"/>
      <c r="F3217" s="152"/>
      <c r="G3217" s="152"/>
      <c r="H3217" s="152" t="e">
        <f t="shared" si="561"/>
        <v>#N/A</v>
      </c>
      <c r="I3217" s="152"/>
      <c r="J3217" s="152" t="e">
        <f t="shared" si="562"/>
        <v>#N/A</v>
      </c>
      <c r="K3217" s="152"/>
      <c r="L3217" s="152"/>
      <c r="M3217" s="152"/>
      <c r="N3217" s="152"/>
      <c r="O3217" s="152"/>
      <c r="P3217" s="152"/>
      <c r="Q3217" s="152"/>
      <c r="R3217" s="152"/>
      <c r="S3217" s="152"/>
      <c r="T3217" s="153" cm="1">
        <f t="array" ref="T3217">MATCH(1,(TDU_Info!$C$5:$C$111=$T$6)*(TDU_Info!$B$5:$B$111&lt;=$B3217),0)</f>
        <v>75</v>
      </c>
      <c r="U3217" s="152">
        <f>100*(INDEX(TDU_Info!$E$5:$E$111,$T3217)/T$11+INDEX(TDU_Info!$F$5:$F$111,$T3217))</f>
        <v>5.8146999999999993</v>
      </c>
      <c r="V3217" s="152">
        <v>3.8730000000000002</v>
      </c>
      <c r="W3217" s="152">
        <v>5.9660000000000002</v>
      </c>
      <c r="X3217" s="152">
        <v>7.4</v>
      </c>
      <c r="Y3217" s="152">
        <v>7.71</v>
      </c>
      <c r="Z3217" s="152">
        <v>3.923</v>
      </c>
      <c r="AA3217" s="152">
        <v>5.976</v>
      </c>
      <c r="AB3217" s="152">
        <v>7.2729999999999997</v>
      </c>
      <c r="AC3217" s="152">
        <v>8.0399999999999991</v>
      </c>
      <c r="AD3217" s="152">
        <v>3.8420000000000001</v>
      </c>
      <c r="AE3217" s="152">
        <v>5.9329999999999998</v>
      </c>
      <c r="AF3217" s="152">
        <v>7.4</v>
      </c>
      <c r="AG3217" s="152">
        <v>7.71</v>
      </c>
      <c r="AH3217" s="152">
        <v>3.887</v>
      </c>
      <c r="AI3217" s="152">
        <v>5.9379999999999997</v>
      </c>
      <c r="AJ3217" s="152">
        <v>7.2729999999999997</v>
      </c>
      <c r="AK3217" s="152">
        <v>8.0399999999999991</v>
      </c>
      <c r="AL3217" s="152" t="e">
        <f t="shared" si="563"/>
        <v>#N/A</v>
      </c>
      <c r="AM3217" s="152" t="e">
        <f t="shared" si="564"/>
        <v>#N/A</v>
      </c>
      <c r="AN3217" s="152" t="e">
        <f>NA()</f>
        <v>#N/A</v>
      </c>
      <c r="AO3217" s="152" t="e">
        <f>NA()</f>
        <v>#N/A</v>
      </c>
      <c r="AP3217" s="152">
        <f t="shared" si="570"/>
        <v>6.4653</v>
      </c>
      <c r="AQ3217" s="152"/>
      <c r="AR3217" s="152"/>
      <c r="AS3217" s="153">
        <f t="shared" si="571"/>
        <v>279</v>
      </c>
      <c r="AT3217" s="153">
        <f t="shared" si="554"/>
        <v>1</v>
      </c>
      <c r="AU3217" s="153">
        <f t="shared" si="555"/>
        <v>0</v>
      </c>
      <c r="AV3217" s="153">
        <f t="shared" si="556"/>
        <v>0</v>
      </c>
      <c r="BA3217">
        <f t="shared" si="572"/>
        <v>6</v>
      </c>
    </row>
    <row r="3218" spans="2:53" x14ac:dyDescent="0.25">
      <c r="B3218" s="155">
        <f t="shared" si="567"/>
        <v>45937.999305555553</v>
      </c>
      <c r="C3218" s="155">
        <f t="shared" si="559"/>
        <v>45937.999305555553</v>
      </c>
      <c r="D3218" s="152">
        <f t="shared" si="560"/>
        <v>7.4</v>
      </c>
      <c r="E3218" s="152"/>
      <c r="F3218" s="152"/>
      <c r="G3218" s="152"/>
      <c r="H3218" s="152" t="e">
        <f t="shared" si="561"/>
        <v>#N/A</v>
      </c>
      <c r="I3218" s="152"/>
      <c r="J3218" s="152" t="e">
        <f t="shared" si="562"/>
        <v>#N/A</v>
      </c>
      <c r="K3218" s="152"/>
      <c r="L3218" s="152"/>
      <c r="M3218" s="152"/>
      <c r="N3218" s="152"/>
      <c r="O3218" s="152"/>
      <c r="P3218" s="152"/>
      <c r="Q3218" s="152"/>
      <c r="R3218" s="152"/>
      <c r="S3218" s="152"/>
      <c r="T3218" s="153" cm="1">
        <f t="array" ref="T3218">MATCH(1,(TDU_Info!$C$5:$C$111=$T$6)*(TDU_Info!$B$5:$B$111&lt;=$B3218),0)</f>
        <v>75</v>
      </c>
      <c r="U3218" s="152">
        <f>100*(INDEX(TDU_Info!$E$5:$E$111,$T3218)/T$11+INDEX(TDU_Info!$F$5:$F$111,$T3218))</f>
        <v>5.8146999999999993</v>
      </c>
      <c r="V3218" s="152">
        <v>3.8730000000000002</v>
      </c>
      <c r="W3218" s="152">
        <v>5.9660000000000002</v>
      </c>
      <c r="X3218" s="152">
        <v>7.4</v>
      </c>
      <c r="Y3218" s="152">
        <v>7.71</v>
      </c>
      <c r="Z3218" s="152">
        <v>3.923</v>
      </c>
      <c r="AA3218" s="152">
        <v>5.976</v>
      </c>
      <c r="AB3218" s="152">
        <v>7.2729999999999997</v>
      </c>
      <c r="AC3218" s="152">
        <v>8.0399999999999991</v>
      </c>
      <c r="AD3218" s="152">
        <v>3.8420000000000001</v>
      </c>
      <c r="AE3218" s="152">
        <v>5.9329999999999998</v>
      </c>
      <c r="AF3218" s="152">
        <v>7.4</v>
      </c>
      <c r="AG3218" s="152">
        <v>7.71</v>
      </c>
      <c r="AH3218" s="152">
        <v>3.887</v>
      </c>
      <c r="AI3218" s="152">
        <v>5.9379999999999997</v>
      </c>
      <c r="AJ3218" s="152">
        <v>7.2729999999999997</v>
      </c>
      <c r="AK3218" s="152">
        <v>8.0399999999999991</v>
      </c>
      <c r="AL3218" s="152" t="e">
        <f t="shared" si="563"/>
        <v>#N/A</v>
      </c>
      <c r="AM3218" s="152" t="e">
        <f t="shared" si="564"/>
        <v>#N/A</v>
      </c>
      <c r="AN3218" s="152" t="e">
        <f>NA()</f>
        <v>#N/A</v>
      </c>
      <c r="AO3218" s="152" t="e">
        <f>NA()</f>
        <v>#N/A</v>
      </c>
      <c r="AP3218" s="152">
        <f t="shared" si="570"/>
        <v>6.4653</v>
      </c>
      <c r="AQ3218" s="152"/>
      <c r="AR3218" s="152"/>
      <c r="AS3218" s="153">
        <f t="shared" si="571"/>
        <v>280</v>
      </c>
      <c r="AT3218" s="153">
        <f t="shared" si="554"/>
        <v>1</v>
      </c>
      <c r="AU3218" s="153">
        <f t="shared" si="555"/>
        <v>0</v>
      </c>
      <c r="AV3218" s="153">
        <f t="shared" si="556"/>
        <v>0</v>
      </c>
      <c r="BA3218">
        <f t="shared" si="572"/>
        <v>7</v>
      </c>
    </row>
    <row r="3219" spans="2:53" x14ac:dyDescent="0.25">
      <c r="B3219" s="155">
        <f t="shared" si="567"/>
        <v>45938.999305555553</v>
      </c>
      <c r="C3219" s="155">
        <f t="shared" si="559"/>
        <v>45938.999305555553</v>
      </c>
      <c r="D3219" s="152">
        <f t="shared" si="560"/>
        <v>7.4</v>
      </c>
      <c r="E3219" s="152"/>
      <c r="F3219" s="152"/>
      <c r="G3219" s="152"/>
      <c r="H3219" s="152" t="e">
        <f t="shared" si="561"/>
        <v>#N/A</v>
      </c>
      <c r="I3219" s="152"/>
      <c r="J3219" s="152" t="e">
        <f t="shared" si="562"/>
        <v>#N/A</v>
      </c>
      <c r="K3219" s="152"/>
      <c r="L3219" s="152"/>
      <c r="M3219" s="152"/>
      <c r="N3219" s="152"/>
      <c r="O3219" s="152"/>
      <c r="P3219" s="152"/>
      <c r="Q3219" s="152"/>
      <c r="R3219" s="152"/>
      <c r="S3219" s="152"/>
      <c r="T3219" s="153" cm="1">
        <f t="array" ref="T3219">MATCH(1,(TDU_Info!$C$5:$C$111=$T$6)*(TDU_Info!$B$5:$B$111&lt;=$B3219),0)</f>
        <v>75</v>
      </c>
      <c r="U3219" s="152">
        <f>100*(INDEX(TDU_Info!$E$5:$E$111,$T3219)/T$11+INDEX(TDU_Info!$F$5:$F$111,$T3219))</f>
        <v>5.8146999999999993</v>
      </c>
      <c r="V3219" s="152">
        <v>4.0730000000000004</v>
      </c>
      <c r="W3219" s="152">
        <v>5.9660000000000002</v>
      </c>
      <c r="X3219" s="152">
        <v>7.4</v>
      </c>
      <c r="Y3219" s="152">
        <v>7.71</v>
      </c>
      <c r="Z3219" s="152">
        <v>4.3230000000000004</v>
      </c>
      <c r="AA3219" s="152">
        <v>5.976</v>
      </c>
      <c r="AB3219" s="152">
        <v>7.2729999999999997</v>
      </c>
      <c r="AC3219" s="152">
        <v>8.0399999999999991</v>
      </c>
      <c r="AD3219" s="152">
        <v>4.0419999999999998</v>
      </c>
      <c r="AE3219" s="152">
        <v>5.9329999999999998</v>
      </c>
      <c r="AF3219" s="152">
        <v>7.4</v>
      </c>
      <c r="AG3219" s="152">
        <v>7.71</v>
      </c>
      <c r="AH3219" s="152">
        <v>4.2869999999999999</v>
      </c>
      <c r="AI3219" s="152">
        <v>5.9379999999999997</v>
      </c>
      <c r="AJ3219" s="152">
        <v>7.2729999999999997</v>
      </c>
      <c r="AK3219" s="152">
        <v>8.0399999999999991</v>
      </c>
      <c r="AL3219" s="152" t="e">
        <f t="shared" si="563"/>
        <v>#N/A</v>
      </c>
      <c r="AM3219" s="152" t="e">
        <f t="shared" si="564"/>
        <v>#N/A</v>
      </c>
      <c r="AN3219" s="152" t="e">
        <f>NA()</f>
        <v>#N/A</v>
      </c>
      <c r="AO3219" s="152" t="e">
        <f>NA()</f>
        <v>#N/A</v>
      </c>
      <c r="AP3219" s="152">
        <f t="shared" si="570"/>
        <v>6.4653</v>
      </c>
      <c r="AQ3219" s="152"/>
      <c r="AR3219" s="152"/>
      <c r="AS3219" s="153">
        <f t="shared" si="571"/>
        <v>281</v>
      </c>
      <c r="AT3219" s="153">
        <f t="shared" si="554"/>
        <v>1</v>
      </c>
      <c r="AU3219" s="153">
        <f t="shared" si="555"/>
        <v>0</v>
      </c>
      <c r="AV3219" s="153">
        <f t="shared" si="556"/>
        <v>0</v>
      </c>
      <c r="BA3219">
        <f t="shared" si="572"/>
        <v>8</v>
      </c>
    </row>
    <row r="3220" spans="2:53" x14ac:dyDescent="0.25">
      <c r="B3220" s="155">
        <f t="shared" si="567"/>
        <v>45939.999305555553</v>
      </c>
      <c r="C3220" s="155">
        <f t="shared" si="559"/>
        <v>45939.999305555553</v>
      </c>
      <c r="D3220" s="152">
        <f t="shared" si="560"/>
        <v>7.4</v>
      </c>
      <c r="E3220" s="152"/>
      <c r="F3220" s="152"/>
      <c r="G3220" s="152"/>
      <c r="H3220" s="152" t="e">
        <f t="shared" si="561"/>
        <v>#N/A</v>
      </c>
      <c r="I3220" s="152"/>
      <c r="J3220" s="152" t="e">
        <f t="shared" si="562"/>
        <v>#N/A</v>
      </c>
      <c r="K3220" s="152"/>
      <c r="L3220" s="152"/>
      <c r="M3220" s="152"/>
      <c r="N3220" s="152"/>
      <c r="O3220" s="152"/>
      <c r="P3220" s="152"/>
      <c r="Q3220" s="152"/>
      <c r="R3220" s="152"/>
      <c r="S3220" s="152"/>
      <c r="T3220" s="153" cm="1">
        <f t="array" ref="T3220">MATCH(1,(TDU_Info!$C$5:$C$111=$T$6)*(TDU_Info!$B$5:$B$111&lt;=$B3220),0)</f>
        <v>75</v>
      </c>
      <c r="U3220" s="152">
        <f>100*(INDEX(TDU_Info!$E$5:$E$111,$T3220)/T$11+INDEX(TDU_Info!$F$5:$F$111,$T3220))</f>
        <v>5.8146999999999993</v>
      </c>
      <c r="V3220" s="152">
        <v>4.0730000000000004</v>
      </c>
      <c r="W3220" s="152">
        <v>5.9660000000000002</v>
      </c>
      <c r="X3220" s="152">
        <v>7.4</v>
      </c>
      <c r="Y3220" s="152">
        <v>7.71</v>
      </c>
      <c r="Z3220" s="152">
        <v>4.3230000000000004</v>
      </c>
      <c r="AA3220" s="152">
        <v>5.976</v>
      </c>
      <c r="AB3220" s="152">
        <v>7.2729999999999997</v>
      </c>
      <c r="AC3220" s="152">
        <v>8.0399999999999991</v>
      </c>
      <c r="AD3220" s="152">
        <v>4.0419999999999998</v>
      </c>
      <c r="AE3220" s="152">
        <v>5.9329999999999998</v>
      </c>
      <c r="AF3220" s="152">
        <v>7.4</v>
      </c>
      <c r="AG3220" s="152">
        <v>7.71</v>
      </c>
      <c r="AH3220" s="152">
        <v>4.2869999999999999</v>
      </c>
      <c r="AI3220" s="152">
        <v>5.9379999999999997</v>
      </c>
      <c r="AJ3220" s="152">
        <v>7.2729999999999997</v>
      </c>
      <c r="AK3220" s="152">
        <v>8.0399999999999991</v>
      </c>
      <c r="AL3220" s="152" t="e">
        <f t="shared" si="563"/>
        <v>#N/A</v>
      </c>
      <c r="AM3220" s="152" t="e">
        <f t="shared" si="564"/>
        <v>#N/A</v>
      </c>
      <c r="AN3220" s="152" t="e">
        <f>NA()</f>
        <v>#N/A</v>
      </c>
      <c r="AO3220" s="152" t="e">
        <f>NA()</f>
        <v>#N/A</v>
      </c>
      <c r="AP3220" s="152">
        <f t="shared" si="570"/>
        <v>6.4653</v>
      </c>
      <c r="AQ3220" s="152"/>
      <c r="AR3220" s="152"/>
      <c r="AS3220" s="153">
        <f t="shared" si="571"/>
        <v>282</v>
      </c>
      <c r="AT3220" s="153">
        <f t="shared" si="554"/>
        <v>1</v>
      </c>
      <c r="AU3220" s="153">
        <f t="shared" si="555"/>
        <v>0</v>
      </c>
      <c r="AV3220" s="153">
        <f t="shared" si="556"/>
        <v>0</v>
      </c>
      <c r="BA3220">
        <f t="shared" si="572"/>
        <v>9</v>
      </c>
    </row>
    <row r="3221" spans="2:53" x14ac:dyDescent="0.25">
      <c r="B3221" s="155">
        <f t="shared" si="567"/>
        <v>45940.999305555553</v>
      </c>
      <c r="C3221" s="155">
        <f t="shared" si="559"/>
        <v>45940.999305555553</v>
      </c>
      <c r="D3221" s="152">
        <f t="shared" si="560"/>
        <v>7.4</v>
      </c>
      <c r="E3221" s="152"/>
      <c r="F3221" s="152"/>
      <c r="G3221" s="152"/>
      <c r="H3221" s="152" t="e">
        <f t="shared" si="561"/>
        <v>#N/A</v>
      </c>
      <c r="I3221" s="152"/>
      <c r="J3221" s="152" t="e">
        <f t="shared" si="562"/>
        <v>#N/A</v>
      </c>
      <c r="K3221" s="152"/>
      <c r="L3221" s="152"/>
      <c r="M3221" s="152"/>
      <c r="N3221" s="152"/>
      <c r="O3221" s="152"/>
      <c r="P3221" s="152"/>
      <c r="Q3221" s="152"/>
      <c r="R3221" s="152"/>
      <c r="S3221" s="152"/>
      <c r="T3221" s="153" cm="1">
        <f t="array" ref="T3221">MATCH(1,(TDU_Info!$C$5:$C$111=$T$6)*(TDU_Info!$B$5:$B$111&lt;=$B3221),0)</f>
        <v>75</v>
      </c>
      <c r="U3221" s="152">
        <f>100*(INDEX(TDU_Info!$E$5:$E$111,$T3221)/T$11+INDEX(TDU_Info!$F$5:$F$111,$T3221))</f>
        <v>5.8146999999999993</v>
      </c>
      <c r="V3221" s="152">
        <v>4.2629999999999999</v>
      </c>
      <c r="W3221" s="152">
        <v>5.9660000000000002</v>
      </c>
      <c r="X3221" s="152">
        <v>7.4</v>
      </c>
      <c r="Y3221" s="152">
        <v>7.71</v>
      </c>
      <c r="Z3221" s="152">
        <v>4.423</v>
      </c>
      <c r="AA3221" s="152">
        <v>5.976</v>
      </c>
      <c r="AB3221" s="152">
        <v>7.2729999999999997</v>
      </c>
      <c r="AC3221" s="152">
        <v>8.0399999999999991</v>
      </c>
      <c r="AD3221" s="152">
        <v>4.2320000000000002</v>
      </c>
      <c r="AE3221" s="152">
        <v>5.9329999999999998</v>
      </c>
      <c r="AF3221" s="152">
        <v>7.4</v>
      </c>
      <c r="AG3221" s="152">
        <v>7.71</v>
      </c>
      <c r="AH3221" s="152">
        <v>4.3869999999999996</v>
      </c>
      <c r="AI3221" s="152">
        <v>5.9379999999999997</v>
      </c>
      <c r="AJ3221" s="152">
        <v>7.2729999999999997</v>
      </c>
      <c r="AK3221" s="152">
        <v>8.0399999999999991</v>
      </c>
      <c r="AL3221" s="152" t="e">
        <f t="shared" si="563"/>
        <v>#N/A</v>
      </c>
      <c r="AM3221" s="152" t="e">
        <f t="shared" si="564"/>
        <v>#N/A</v>
      </c>
      <c r="AN3221" s="152" t="e">
        <f>NA()</f>
        <v>#N/A</v>
      </c>
      <c r="AO3221" s="152" t="e">
        <f>NA()</f>
        <v>#N/A</v>
      </c>
      <c r="AP3221" s="152">
        <f t="shared" si="570"/>
        <v>6.4653</v>
      </c>
      <c r="AQ3221" s="152"/>
      <c r="AR3221" s="152"/>
      <c r="AS3221" s="153">
        <f t="shared" si="571"/>
        <v>283</v>
      </c>
      <c r="AT3221" s="153">
        <f t="shared" si="554"/>
        <v>1</v>
      </c>
      <c r="AU3221" s="153">
        <f t="shared" si="555"/>
        <v>0</v>
      </c>
      <c r="AV3221" s="153">
        <f t="shared" si="556"/>
        <v>0</v>
      </c>
      <c r="BA3221">
        <f t="shared" si="572"/>
        <v>10</v>
      </c>
    </row>
    <row r="3222" spans="2:53" x14ac:dyDescent="0.25">
      <c r="B3222" s="155">
        <f t="shared" si="567"/>
        <v>45941.999305555553</v>
      </c>
      <c r="C3222" s="155">
        <f t="shared" si="559"/>
        <v>45941.999305555553</v>
      </c>
      <c r="D3222" s="152">
        <f t="shared" si="560"/>
        <v>7.4</v>
      </c>
      <c r="E3222" s="152"/>
      <c r="F3222" s="152"/>
      <c r="G3222" s="152"/>
      <c r="H3222" s="152" t="e">
        <f t="shared" si="561"/>
        <v>#N/A</v>
      </c>
      <c r="I3222" s="152"/>
      <c r="J3222" s="152" t="e">
        <f t="shared" si="562"/>
        <v>#N/A</v>
      </c>
      <c r="K3222" s="152"/>
      <c r="L3222" s="152"/>
      <c r="M3222" s="152"/>
      <c r="N3222" s="152"/>
      <c r="O3222" s="152"/>
      <c r="P3222" s="152"/>
      <c r="Q3222" s="152"/>
      <c r="R3222" s="152"/>
      <c r="S3222" s="152"/>
      <c r="T3222" s="153" cm="1">
        <f t="array" ref="T3222">MATCH(1,(TDU_Info!$C$5:$C$111=$T$6)*(TDU_Info!$B$5:$B$111&lt;=$B3222),0)</f>
        <v>75</v>
      </c>
      <c r="U3222" s="152">
        <f>100*(INDEX(TDU_Info!$E$5:$E$111,$T3222)/T$11+INDEX(TDU_Info!$F$5:$F$111,$T3222))</f>
        <v>5.8146999999999993</v>
      </c>
      <c r="V3222" s="152">
        <v>4.2629999999999999</v>
      </c>
      <c r="W3222" s="152">
        <v>5.9660000000000002</v>
      </c>
      <c r="X3222" s="152">
        <v>7.4</v>
      </c>
      <c r="Y3222" s="152">
        <v>7.71</v>
      </c>
      <c r="Z3222" s="152">
        <v>4.423</v>
      </c>
      <c r="AA3222" s="152">
        <v>5.976</v>
      </c>
      <c r="AB3222" s="152">
        <v>7.2729999999999997</v>
      </c>
      <c r="AC3222" s="152">
        <v>8.0399999999999991</v>
      </c>
      <c r="AD3222" s="152">
        <v>4.2320000000000002</v>
      </c>
      <c r="AE3222" s="152">
        <v>5.9329999999999998</v>
      </c>
      <c r="AF3222" s="152">
        <v>7.4</v>
      </c>
      <c r="AG3222" s="152">
        <v>7.71</v>
      </c>
      <c r="AH3222" s="152">
        <v>4.3869999999999996</v>
      </c>
      <c r="AI3222" s="152">
        <v>5.9379999999999997</v>
      </c>
      <c r="AJ3222" s="152">
        <v>7.2729999999999997</v>
      </c>
      <c r="AK3222" s="152">
        <v>8.0399999999999991</v>
      </c>
      <c r="AL3222" s="152" t="e">
        <f t="shared" si="563"/>
        <v>#N/A</v>
      </c>
      <c r="AM3222" s="152" t="e">
        <f t="shared" si="564"/>
        <v>#N/A</v>
      </c>
      <c r="AN3222" s="152" t="e">
        <f>NA()</f>
        <v>#N/A</v>
      </c>
      <c r="AO3222" s="152" t="e">
        <f>NA()</f>
        <v>#N/A</v>
      </c>
      <c r="AP3222" s="152">
        <f t="shared" si="570"/>
        <v>6.4653</v>
      </c>
      <c r="AQ3222" s="152"/>
      <c r="AR3222" s="152"/>
      <c r="AS3222" s="153">
        <f t="shared" si="571"/>
        <v>284</v>
      </c>
      <c r="AT3222" s="153">
        <f t="shared" si="554"/>
        <v>1</v>
      </c>
      <c r="AU3222" s="153">
        <f t="shared" si="555"/>
        <v>0</v>
      </c>
      <c r="AV3222" s="153">
        <f t="shared" si="556"/>
        <v>0</v>
      </c>
      <c r="BA3222">
        <f t="shared" si="572"/>
        <v>11</v>
      </c>
    </row>
    <row r="3223" spans="2:53" x14ac:dyDescent="0.25">
      <c r="B3223" s="155">
        <f t="shared" si="567"/>
        <v>45942.999305555553</v>
      </c>
      <c r="C3223" s="155">
        <f t="shared" si="559"/>
        <v>45942.999305555553</v>
      </c>
      <c r="D3223" s="152">
        <f t="shared" si="560"/>
        <v>7.4</v>
      </c>
      <c r="E3223" s="152"/>
      <c r="F3223" s="152"/>
      <c r="G3223" s="152"/>
      <c r="H3223" s="152" t="e">
        <f t="shared" si="561"/>
        <v>#N/A</v>
      </c>
      <c r="I3223" s="152"/>
      <c r="J3223" s="152" t="e">
        <f t="shared" si="562"/>
        <v>#N/A</v>
      </c>
      <c r="K3223" s="152"/>
      <c r="L3223" s="152"/>
      <c r="M3223" s="152"/>
      <c r="N3223" s="152"/>
      <c r="O3223" s="152"/>
      <c r="P3223" s="152"/>
      <c r="Q3223" s="152"/>
      <c r="R3223" s="152"/>
      <c r="S3223" s="152"/>
      <c r="T3223" s="153" cm="1">
        <f t="array" ref="T3223">MATCH(1,(TDU_Info!$C$5:$C$111=$T$6)*(TDU_Info!$B$5:$B$111&lt;=$B3223),0)</f>
        <v>75</v>
      </c>
      <c r="U3223" s="152">
        <f>100*(INDEX(TDU_Info!$E$5:$E$111,$T3223)/T$11+INDEX(TDU_Info!$F$5:$F$111,$T3223))</f>
        <v>5.8146999999999993</v>
      </c>
      <c r="V3223" s="152">
        <v>4.2629999999999999</v>
      </c>
      <c r="W3223" s="152">
        <v>5.9660000000000002</v>
      </c>
      <c r="X3223" s="152">
        <v>7.4</v>
      </c>
      <c r="Y3223" s="152">
        <v>7.71</v>
      </c>
      <c r="Z3223" s="152">
        <v>4.423</v>
      </c>
      <c r="AA3223" s="152">
        <v>5.976</v>
      </c>
      <c r="AB3223" s="152">
        <v>7.2729999999999997</v>
      </c>
      <c r="AC3223" s="152">
        <v>8.0399999999999991</v>
      </c>
      <c r="AD3223" s="152">
        <v>4.2320000000000002</v>
      </c>
      <c r="AE3223" s="152">
        <v>5.9329999999999998</v>
      </c>
      <c r="AF3223" s="152">
        <v>7.4</v>
      </c>
      <c r="AG3223" s="152">
        <v>7.71</v>
      </c>
      <c r="AH3223" s="152">
        <v>4.3869999999999996</v>
      </c>
      <c r="AI3223" s="152">
        <v>5.9379999999999997</v>
      </c>
      <c r="AJ3223" s="152">
        <v>7.2729999999999997</v>
      </c>
      <c r="AK3223" s="152">
        <v>8.0399999999999991</v>
      </c>
      <c r="AL3223" s="152" t="e">
        <f t="shared" si="563"/>
        <v>#N/A</v>
      </c>
      <c r="AM3223" s="152" t="e">
        <f t="shared" si="564"/>
        <v>#N/A</v>
      </c>
      <c r="AN3223" s="152" t="e">
        <f>NA()</f>
        <v>#N/A</v>
      </c>
      <c r="AO3223" s="152" t="e">
        <f>NA()</f>
        <v>#N/A</v>
      </c>
      <c r="AP3223" s="152">
        <f t="shared" si="570"/>
        <v>6.4653</v>
      </c>
      <c r="AQ3223" s="152"/>
      <c r="AR3223" s="152"/>
      <c r="AS3223" s="153">
        <f t="shared" si="571"/>
        <v>285</v>
      </c>
      <c r="AT3223" s="153">
        <f t="shared" si="554"/>
        <v>1</v>
      </c>
      <c r="AU3223" s="153">
        <f t="shared" si="555"/>
        <v>0</v>
      </c>
      <c r="AV3223" s="153">
        <f t="shared" si="556"/>
        <v>0</v>
      </c>
      <c r="BA3223">
        <f t="shared" si="572"/>
        <v>12</v>
      </c>
    </row>
    <row r="3224" spans="2:53" x14ac:dyDescent="0.25">
      <c r="B3224" s="155">
        <f t="shared" si="567"/>
        <v>45943.999305555553</v>
      </c>
      <c r="C3224" s="155">
        <f t="shared" si="559"/>
        <v>45943.999305555553</v>
      </c>
      <c r="D3224" s="152">
        <f t="shared" si="560"/>
        <v>7.4</v>
      </c>
      <c r="E3224" s="152"/>
      <c r="F3224" s="152"/>
      <c r="G3224" s="152"/>
      <c r="H3224" s="152" t="e">
        <f t="shared" si="561"/>
        <v>#N/A</v>
      </c>
      <c r="I3224" s="152"/>
      <c r="J3224" s="152" t="e">
        <f t="shared" si="562"/>
        <v>#N/A</v>
      </c>
      <c r="K3224" s="152"/>
      <c r="L3224" s="152"/>
      <c r="M3224" s="152"/>
      <c r="N3224" s="152"/>
      <c r="O3224" s="152"/>
      <c r="P3224" s="152"/>
      <c r="Q3224" s="152"/>
      <c r="R3224" s="152"/>
      <c r="S3224" s="152"/>
      <c r="T3224" s="153" cm="1">
        <f t="array" ref="T3224">MATCH(1,(TDU_Info!$C$5:$C$111=$T$6)*(TDU_Info!$B$5:$B$111&lt;=$B3224),0)</f>
        <v>75</v>
      </c>
      <c r="U3224" s="152">
        <f>100*(INDEX(TDU_Info!$E$5:$E$111,$T3224)/T$11+INDEX(TDU_Info!$F$5:$F$111,$T3224))</f>
        <v>5.8146999999999993</v>
      </c>
      <c r="V3224" s="152">
        <v>4.2629999999999999</v>
      </c>
      <c r="W3224" s="152">
        <v>5.9660000000000002</v>
      </c>
      <c r="X3224" s="152">
        <v>7.4</v>
      </c>
      <c r="Y3224" s="152">
        <v>7.71</v>
      </c>
      <c r="Z3224" s="152">
        <v>4.423</v>
      </c>
      <c r="AA3224" s="152">
        <v>5.976</v>
      </c>
      <c r="AB3224" s="152">
        <v>7.2729999999999997</v>
      </c>
      <c r="AC3224" s="152">
        <v>8.0399999999999991</v>
      </c>
      <c r="AD3224" s="152">
        <v>4.2320000000000002</v>
      </c>
      <c r="AE3224" s="152">
        <v>5.9329999999999998</v>
      </c>
      <c r="AF3224" s="152">
        <v>7.4</v>
      </c>
      <c r="AG3224" s="152">
        <v>7.71</v>
      </c>
      <c r="AH3224" s="152">
        <v>4.3869999999999996</v>
      </c>
      <c r="AI3224" s="152">
        <v>5.9379999999999997</v>
      </c>
      <c r="AJ3224" s="152">
        <v>7.2729999999999997</v>
      </c>
      <c r="AK3224" s="152">
        <v>8.0399999999999991</v>
      </c>
      <c r="AL3224" s="152" t="e">
        <f t="shared" si="563"/>
        <v>#N/A</v>
      </c>
      <c r="AM3224" s="152" t="e">
        <f t="shared" si="564"/>
        <v>#N/A</v>
      </c>
      <c r="AN3224" s="152" t="e">
        <f>NA()</f>
        <v>#N/A</v>
      </c>
      <c r="AO3224" s="152" t="e">
        <f>NA()</f>
        <v>#N/A</v>
      </c>
      <c r="AP3224" s="152">
        <f t="shared" si="570"/>
        <v>6.4653</v>
      </c>
      <c r="AQ3224" s="152"/>
      <c r="AR3224" s="152"/>
      <c r="AS3224" s="153">
        <f t="shared" si="571"/>
        <v>286</v>
      </c>
      <c r="AT3224" s="153">
        <f t="shared" si="554"/>
        <v>1</v>
      </c>
      <c r="AU3224" s="153">
        <f t="shared" si="555"/>
        <v>0</v>
      </c>
      <c r="AV3224" s="153">
        <f t="shared" si="556"/>
        <v>0</v>
      </c>
      <c r="BA3224">
        <f t="shared" si="572"/>
        <v>13</v>
      </c>
    </row>
    <row r="3225" spans="2:53" x14ac:dyDescent="0.25">
      <c r="B3225" s="155">
        <f t="shared" si="567"/>
        <v>45944.999305555553</v>
      </c>
      <c r="C3225" s="155">
        <f t="shared" si="559"/>
        <v>45944.999305555553</v>
      </c>
      <c r="D3225" s="152">
        <f t="shared" si="560"/>
        <v>7.3140000000000001</v>
      </c>
      <c r="E3225" s="152"/>
      <c r="F3225" s="152"/>
      <c r="G3225" s="152"/>
      <c r="H3225" s="152" t="e">
        <f t="shared" si="561"/>
        <v>#N/A</v>
      </c>
      <c r="I3225" s="152"/>
      <c r="J3225" s="152" t="e">
        <f t="shared" si="562"/>
        <v>#N/A</v>
      </c>
      <c r="K3225" s="152"/>
      <c r="L3225" s="152"/>
      <c r="M3225" s="152"/>
      <c r="N3225" s="152"/>
      <c r="O3225" s="152"/>
      <c r="P3225" s="152"/>
      <c r="Q3225" s="152"/>
      <c r="R3225" s="152"/>
      <c r="S3225" s="152"/>
      <c r="T3225" s="153" cm="1">
        <f t="array" ref="T3225">MATCH(1,(TDU_Info!$C$5:$C$111=$T$6)*(TDU_Info!$B$5:$B$111&lt;=$B3225),0)</f>
        <v>75</v>
      </c>
      <c r="U3225" s="152">
        <f>100*(INDEX(TDU_Info!$E$5:$E$111,$T3225)/T$11+INDEX(TDU_Info!$F$5:$F$111,$T3225))</f>
        <v>5.8146999999999993</v>
      </c>
      <c r="V3225" s="152">
        <v>4.2629999999999999</v>
      </c>
      <c r="W3225" s="152">
        <v>5.9660000000000002</v>
      </c>
      <c r="X3225" s="152">
        <v>7.3140000000000001</v>
      </c>
      <c r="Y3225" s="152">
        <v>8.4</v>
      </c>
      <c r="Z3225" s="152">
        <v>4.423</v>
      </c>
      <c r="AA3225" s="152">
        <v>5.976</v>
      </c>
      <c r="AB3225" s="152">
        <v>7.3470000000000004</v>
      </c>
      <c r="AC3225" s="152">
        <v>8.44</v>
      </c>
      <c r="AD3225" s="152">
        <v>4.2320000000000002</v>
      </c>
      <c r="AE3225" s="152">
        <v>5.9329999999999998</v>
      </c>
      <c r="AF3225" s="152">
        <v>7.3140000000000001</v>
      </c>
      <c r="AG3225" s="152">
        <v>8.4</v>
      </c>
      <c r="AH3225" s="152">
        <v>4.3869999999999996</v>
      </c>
      <c r="AI3225" s="152">
        <v>5.9379999999999997</v>
      </c>
      <c r="AJ3225" s="152">
        <v>7.3470000000000004</v>
      </c>
      <c r="AK3225" s="152">
        <v>8.44</v>
      </c>
      <c r="AL3225" s="152" t="e">
        <f t="shared" si="563"/>
        <v>#N/A</v>
      </c>
      <c r="AM3225" s="152" t="e">
        <f t="shared" si="564"/>
        <v>#N/A</v>
      </c>
      <c r="AN3225" s="152" t="e">
        <f>NA()</f>
        <v>#N/A</v>
      </c>
      <c r="AO3225" s="152" t="e">
        <f>NA()</f>
        <v>#N/A</v>
      </c>
      <c r="AP3225" s="152">
        <f t="shared" si="570"/>
        <v>6.4653</v>
      </c>
      <c r="AQ3225" s="152"/>
      <c r="AR3225" s="152"/>
      <c r="AS3225" s="153">
        <f t="shared" si="571"/>
        <v>287</v>
      </c>
      <c r="AT3225" s="153">
        <f t="shared" si="554"/>
        <v>1</v>
      </c>
      <c r="AU3225" s="153">
        <f t="shared" si="555"/>
        <v>0</v>
      </c>
      <c r="AV3225" s="153">
        <f t="shared" si="556"/>
        <v>0</v>
      </c>
      <c r="BA3225">
        <f t="shared" si="572"/>
        <v>14</v>
      </c>
    </row>
    <row r="3226" spans="2:53" x14ac:dyDescent="0.25">
      <c r="B3226" s="155">
        <f t="shared" si="567"/>
        <v>45945.999305555553</v>
      </c>
      <c r="C3226" s="155">
        <f t="shared" si="559"/>
        <v>45945.999305555553</v>
      </c>
      <c r="D3226" s="152">
        <f t="shared" si="560"/>
        <v>7.3140000000000001</v>
      </c>
      <c r="E3226" s="152"/>
      <c r="F3226" s="152"/>
      <c r="G3226" s="152"/>
      <c r="H3226" s="152" t="e">
        <f t="shared" si="561"/>
        <v>#N/A</v>
      </c>
      <c r="I3226" s="152"/>
      <c r="J3226" s="152" t="e">
        <f t="shared" si="562"/>
        <v>#N/A</v>
      </c>
      <c r="K3226" s="152"/>
      <c r="L3226" s="152"/>
      <c r="M3226" s="152"/>
      <c r="N3226" s="152"/>
      <c r="O3226" s="152"/>
      <c r="P3226" s="152"/>
      <c r="Q3226" s="152"/>
      <c r="R3226" s="152"/>
      <c r="S3226" s="152"/>
      <c r="T3226" s="153" cm="1">
        <f t="array" ref="T3226">MATCH(1,(TDU_Info!$C$5:$C$111=$T$6)*(TDU_Info!$B$5:$B$111&lt;=$B3226),0)</f>
        <v>75</v>
      </c>
      <c r="U3226" s="152">
        <f>100*(INDEX(TDU_Info!$E$5:$E$111,$T3226)/T$11+INDEX(TDU_Info!$F$5:$F$111,$T3226))</f>
        <v>5.8146999999999993</v>
      </c>
      <c r="V3226" s="152">
        <v>4.2629999999999999</v>
      </c>
      <c r="W3226" s="152">
        <v>5.6529999999999996</v>
      </c>
      <c r="X3226" s="152">
        <v>7.3140000000000001</v>
      </c>
      <c r="Y3226" s="152">
        <v>8.4</v>
      </c>
      <c r="Z3226" s="152">
        <v>4.423</v>
      </c>
      <c r="AA3226" s="152">
        <v>5.2990000000000004</v>
      </c>
      <c r="AB3226" s="152">
        <v>7.3470000000000004</v>
      </c>
      <c r="AC3226" s="152">
        <v>8.44</v>
      </c>
      <c r="AD3226" s="152">
        <v>4.2320000000000002</v>
      </c>
      <c r="AE3226" s="152">
        <v>5.6139999999999999</v>
      </c>
      <c r="AF3226" s="152">
        <v>7.3140000000000001</v>
      </c>
      <c r="AG3226" s="152">
        <v>8.4</v>
      </c>
      <c r="AH3226" s="152">
        <v>4.3869999999999996</v>
      </c>
      <c r="AI3226" s="152">
        <v>5.2530000000000001</v>
      </c>
      <c r="AJ3226" s="152">
        <v>7.3470000000000004</v>
      </c>
      <c r="AK3226" s="152">
        <v>8.44</v>
      </c>
      <c r="AL3226" s="152" t="e">
        <f t="shared" si="563"/>
        <v>#N/A</v>
      </c>
      <c r="AM3226" s="152" t="e">
        <f t="shared" si="564"/>
        <v>#N/A</v>
      </c>
      <c r="AN3226" s="152" t="e">
        <f>NA()</f>
        <v>#N/A</v>
      </c>
      <c r="AO3226" s="152" t="e">
        <f>NA()</f>
        <v>#N/A</v>
      </c>
      <c r="AP3226" s="152">
        <f t="shared" si="570"/>
        <v>6.4653</v>
      </c>
      <c r="AQ3226" s="152"/>
      <c r="AR3226" s="152"/>
      <c r="AS3226" s="153">
        <f t="shared" si="571"/>
        <v>288</v>
      </c>
      <c r="AT3226" s="153">
        <f t="shared" si="554"/>
        <v>1</v>
      </c>
      <c r="AU3226" s="153">
        <f t="shared" si="555"/>
        <v>0</v>
      </c>
      <c r="AV3226" s="153">
        <f t="shared" si="556"/>
        <v>0</v>
      </c>
      <c r="BA3226">
        <f t="shared" si="572"/>
        <v>15</v>
      </c>
    </row>
    <row r="3227" spans="2:53" x14ac:dyDescent="0.25">
      <c r="B3227" s="155">
        <f t="shared" si="567"/>
        <v>45946.999305555553</v>
      </c>
      <c r="C3227" s="155">
        <f t="shared" si="559"/>
        <v>45946.999305555553</v>
      </c>
      <c r="D3227" s="152">
        <f t="shared" si="560"/>
        <v>7.3140000000000001</v>
      </c>
      <c r="E3227" s="152"/>
      <c r="F3227" s="152"/>
      <c r="G3227" s="152"/>
      <c r="H3227" s="152" t="e">
        <f t="shared" si="561"/>
        <v>#N/A</v>
      </c>
      <c r="I3227" s="152"/>
      <c r="J3227" s="152" t="e">
        <f t="shared" si="562"/>
        <v>#N/A</v>
      </c>
      <c r="K3227" s="152"/>
      <c r="L3227" s="152"/>
      <c r="M3227" s="152"/>
      <c r="N3227" s="152"/>
      <c r="O3227" s="152"/>
      <c r="P3227" s="152"/>
      <c r="Q3227" s="152"/>
      <c r="R3227" s="152"/>
      <c r="S3227" s="152"/>
      <c r="T3227" s="153" cm="1">
        <f t="array" ref="T3227">MATCH(1,(TDU_Info!$C$5:$C$111=$T$6)*(TDU_Info!$B$5:$B$111&lt;=$B3227),0)</f>
        <v>75</v>
      </c>
      <c r="U3227" s="152">
        <f>100*(INDEX(TDU_Info!$E$5:$E$111,$T3227)/T$11+INDEX(TDU_Info!$F$5:$F$111,$T3227))</f>
        <v>5.8146999999999993</v>
      </c>
      <c r="V3227" s="152">
        <v>4.2629999999999999</v>
      </c>
      <c r="W3227" s="152">
        <v>5.6529999999999996</v>
      </c>
      <c r="X3227" s="152">
        <v>7.3140000000000001</v>
      </c>
      <c r="Y3227" s="152">
        <v>8.4</v>
      </c>
      <c r="Z3227" s="152">
        <v>4.423</v>
      </c>
      <c r="AA3227" s="152">
        <v>5.2990000000000004</v>
      </c>
      <c r="AB3227" s="152">
        <v>7.3470000000000004</v>
      </c>
      <c r="AC3227" s="152">
        <v>8.44</v>
      </c>
      <c r="AD3227" s="152">
        <v>4.2320000000000002</v>
      </c>
      <c r="AE3227" s="152">
        <v>5.6139999999999999</v>
      </c>
      <c r="AF3227" s="152">
        <v>7.3140000000000001</v>
      </c>
      <c r="AG3227" s="152">
        <v>8.4</v>
      </c>
      <c r="AH3227" s="152">
        <v>4.3869999999999996</v>
      </c>
      <c r="AI3227" s="152">
        <v>5.2530000000000001</v>
      </c>
      <c r="AJ3227" s="152">
        <v>7.3470000000000004</v>
      </c>
      <c r="AK3227" s="152">
        <v>8.44</v>
      </c>
      <c r="AL3227" s="152" t="e">
        <f t="shared" si="563"/>
        <v>#N/A</v>
      </c>
      <c r="AM3227" s="152" t="e">
        <f t="shared" si="564"/>
        <v>#N/A</v>
      </c>
      <c r="AN3227" s="152" t="e">
        <f>NA()</f>
        <v>#N/A</v>
      </c>
      <c r="AO3227" s="152" t="e">
        <f>NA()</f>
        <v>#N/A</v>
      </c>
      <c r="AP3227" s="152">
        <f t="shared" si="570"/>
        <v>6.4653</v>
      </c>
      <c r="AQ3227" s="152"/>
      <c r="AR3227" s="152"/>
      <c r="AS3227" s="153">
        <f t="shared" si="571"/>
        <v>289</v>
      </c>
      <c r="AT3227" s="153">
        <f t="shared" si="554"/>
        <v>1</v>
      </c>
      <c r="AU3227" s="153">
        <f t="shared" si="555"/>
        <v>0</v>
      </c>
      <c r="AV3227" s="153">
        <f t="shared" si="556"/>
        <v>0</v>
      </c>
      <c r="BA3227">
        <f t="shared" si="572"/>
        <v>16</v>
      </c>
    </row>
    <row r="3228" spans="2:53" x14ac:dyDescent="0.25">
      <c r="B3228" s="155">
        <f t="shared" si="567"/>
        <v>45947.999305555553</v>
      </c>
      <c r="C3228" s="155">
        <f t="shared" si="559"/>
        <v>45947.999305555553</v>
      </c>
      <c r="D3228" s="152">
        <f t="shared" si="560"/>
        <v>7.3140000000000001</v>
      </c>
      <c r="E3228" s="152"/>
      <c r="F3228" s="152"/>
      <c r="G3228" s="152"/>
      <c r="H3228" s="152" t="e">
        <f t="shared" si="561"/>
        <v>#N/A</v>
      </c>
      <c r="I3228" s="152"/>
      <c r="J3228" s="152" t="e">
        <f t="shared" si="562"/>
        <v>#N/A</v>
      </c>
      <c r="K3228" s="152"/>
      <c r="L3228" s="152"/>
      <c r="M3228" s="152"/>
      <c r="N3228" s="152"/>
      <c r="O3228" s="152"/>
      <c r="P3228" s="152"/>
      <c r="Q3228" s="152"/>
      <c r="R3228" s="152"/>
      <c r="S3228" s="152"/>
      <c r="T3228" s="153" cm="1">
        <f t="array" ref="T3228">MATCH(1,(TDU_Info!$C$5:$C$111=$T$6)*(TDU_Info!$B$5:$B$111&lt;=$B3228),0)</f>
        <v>75</v>
      </c>
      <c r="U3228" s="152">
        <f>100*(INDEX(TDU_Info!$E$5:$E$111,$T3228)/T$11+INDEX(TDU_Info!$F$5:$F$111,$T3228))</f>
        <v>5.8146999999999993</v>
      </c>
      <c r="V3228" s="152">
        <v>4.2629999999999999</v>
      </c>
      <c r="W3228" s="152">
        <v>5.6529999999999996</v>
      </c>
      <c r="X3228" s="152">
        <v>7.3140000000000001</v>
      </c>
      <c r="Y3228" s="152">
        <v>8.4</v>
      </c>
      <c r="Z3228" s="152">
        <v>4.423</v>
      </c>
      <c r="AA3228" s="152">
        <v>5.2990000000000004</v>
      </c>
      <c r="AB3228" s="152">
        <v>7.407</v>
      </c>
      <c r="AC3228" s="152">
        <v>8.44</v>
      </c>
      <c r="AD3228" s="152">
        <v>4.2320000000000002</v>
      </c>
      <c r="AE3228" s="152">
        <v>5.6139999999999999</v>
      </c>
      <c r="AF3228" s="152">
        <v>7.3140000000000001</v>
      </c>
      <c r="AG3228" s="152">
        <v>8.4</v>
      </c>
      <c r="AH3228" s="152">
        <v>4.3869999999999996</v>
      </c>
      <c r="AI3228" s="152">
        <v>5.2530000000000001</v>
      </c>
      <c r="AJ3228" s="152">
        <v>7.407</v>
      </c>
      <c r="AK3228" s="152">
        <v>8.4260000000000002</v>
      </c>
      <c r="AL3228" s="152" t="e">
        <f t="shared" si="563"/>
        <v>#N/A</v>
      </c>
      <c r="AM3228" s="152" t="e">
        <f t="shared" si="564"/>
        <v>#N/A</v>
      </c>
      <c r="AN3228" s="152" t="e">
        <f>NA()</f>
        <v>#N/A</v>
      </c>
      <c r="AO3228" s="152" t="e">
        <f>NA()</f>
        <v>#N/A</v>
      </c>
      <c r="AP3228" s="152">
        <f t="shared" si="570"/>
        <v>6.4653</v>
      </c>
      <c r="AQ3228" s="152"/>
      <c r="AR3228" s="152"/>
      <c r="AS3228" s="153">
        <f t="shared" si="571"/>
        <v>290</v>
      </c>
      <c r="AT3228" s="153">
        <f t="shared" si="554"/>
        <v>1</v>
      </c>
      <c r="AU3228" s="153">
        <f t="shared" si="555"/>
        <v>0</v>
      </c>
      <c r="AV3228" s="153">
        <f t="shared" si="556"/>
        <v>0</v>
      </c>
      <c r="BA3228">
        <f t="shared" si="572"/>
        <v>17</v>
      </c>
    </row>
    <row r="3229" spans="2:53" x14ac:dyDescent="0.25">
      <c r="B3229" s="155">
        <f t="shared" si="567"/>
        <v>45948.999305555553</v>
      </c>
      <c r="C3229" s="155">
        <f t="shared" si="559"/>
        <v>45948.999305555553</v>
      </c>
      <c r="D3229" s="152">
        <f t="shared" si="560"/>
        <v>7.3140000000000001</v>
      </c>
      <c r="E3229" s="152"/>
      <c r="F3229" s="152"/>
      <c r="G3229" s="152"/>
      <c r="H3229" s="152" t="e">
        <f t="shared" si="561"/>
        <v>#N/A</v>
      </c>
      <c r="I3229" s="152"/>
      <c r="J3229" s="152" t="e">
        <f t="shared" si="562"/>
        <v>#N/A</v>
      </c>
      <c r="K3229" s="152"/>
      <c r="L3229" s="152"/>
      <c r="M3229" s="152"/>
      <c r="N3229" s="152"/>
      <c r="O3229" s="152"/>
      <c r="P3229" s="152"/>
      <c r="Q3229" s="152"/>
      <c r="R3229" s="152"/>
      <c r="S3229" s="152"/>
      <c r="T3229" s="153" cm="1">
        <f t="array" ref="T3229">MATCH(1,(TDU_Info!$C$5:$C$111=$T$6)*(TDU_Info!$B$5:$B$111&lt;=$B3229),0)</f>
        <v>75</v>
      </c>
      <c r="U3229" s="152">
        <f>100*(INDEX(TDU_Info!$E$5:$E$111,$T3229)/T$11+INDEX(TDU_Info!$F$5:$F$111,$T3229))</f>
        <v>5.8146999999999993</v>
      </c>
      <c r="V3229" s="152">
        <v>4.2610000000000001</v>
      </c>
      <c r="W3229" s="152">
        <v>5.6689999999999996</v>
      </c>
      <c r="X3229" s="152">
        <v>7.3140000000000001</v>
      </c>
      <c r="Y3229" s="152">
        <v>8.4</v>
      </c>
      <c r="Z3229" s="152">
        <v>4.3600000000000003</v>
      </c>
      <c r="AA3229" s="152">
        <v>5.3170000000000002</v>
      </c>
      <c r="AB3229" s="152">
        <v>7.407</v>
      </c>
      <c r="AC3229" s="152">
        <v>8.44</v>
      </c>
      <c r="AD3229" s="152">
        <v>4.2300000000000004</v>
      </c>
      <c r="AE3229" s="152">
        <v>5.6210000000000004</v>
      </c>
      <c r="AF3229" s="152">
        <v>7.3140000000000001</v>
      </c>
      <c r="AG3229" s="152">
        <v>8.4</v>
      </c>
      <c r="AH3229" s="152">
        <v>4.3250000000000002</v>
      </c>
      <c r="AI3229" s="152">
        <v>5.2619999999999996</v>
      </c>
      <c r="AJ3229" s="152">
        <v>7.407</v>
      </c>
      <c r="AK3229" s="152">
        <v>8.4260000000000002</v>
      </c>
      <c r="AL3229" s="152" t="e">
        <f t="shared" si="563"/>
        <v>#N/A</v>
      </c>
      <c r="AM3229" s="152" t="e">
        <f t="shared" si="564"/>
        <v>#N/A</v>
      </c>
      <c r="AN3229" s="152" t="e">
        <f>NA()</f>
        <v>#N/A</v>
      </c>
      <c r="AO3229" s="152" t="e">
        <f>NA()</f>
        <v>#N/A</v>
      </c>
      <c r="AP3229" s="152">
        <f t="shared" si="570"/>
        <v>6.4653</v>
      </c>
      <c r="AQ3229" s="152"/>
      <c r="AR3229" s="152"/>
      <c r="AS3229" s="153">
        <f t="shared" si="571"/>
        <v>291</v>
      </c>
      <c r="AT3229" s="153">
        <f t="shared" si="554"/>
        <v>1</v>
      </c>
      <c r="AU3229" s="153">
        <f t="shared" si="555"/>
        <v>0</v>
      </c>
      <c r="AV3229" s="153">
        <f t="shared" si="556"/>
        <v>0</v>
      </c>
      <c r="BA3229">
        <f t="shared" si="572"/>
        <v>18</v>
      </c>
    </row>
    <row r="3230" spans="2:53" x14ac:dyDescent="0.25">
      <c r="B3230" s="155">
        <f t="shared" si="567"/>
        <v>45949.999305555553</v>
      </c>
      <c r="C3230" s="155">
        <f t="shared" si="559"/>
        <v>45949.999305555553</v>
      </c>
      <c r="D3230" s="152">
        <f t="shared" si="560"/>
        <v>7.3140000000000001</v>
      </c>
      <c r="E3230" s="152"/>
      <c r="F3230" s="152"/>
      <c r="G3230" s="152"/>
      <c r="H3230" s="152" t="e">
        <f t="shared" si="561"/>
        <v>#N/A</v>
      </c>
      <c r="I3230" s="152"/>
      <c r="J3230" s="152" t="e">
        <f t="shared" si="562"/>
        <v>#N/A</v>
      </c>
      <c r="K3230" s="152"/>
      <c r="L3230" s="152"/>
      <c r="M3230" s="152"/>
      <c r="N3230" s="152"/>
      <c r="O3230" s="152"/>
      <c r="P3230" s="152"/>
      <c r="Q3230" s="152"/>
      <c r="R3230" s="152"/>
      <c r="S3230" s="152"/>
      <c r="T3230" s="153" cm="1">
        <f t="array" ref="T3230">MATCH(1,(TDU_Info!$C$5:$C$111=$T$6)*(TDU_Info!$B$5:$B$111&lt;=$B3230),0)</f>
        <v>75</v>
      </c>
      <c r="U3230" s="152">
        <f>100*(INDEX(TDU_Info!$E$5:$E$111,$T3230)/T$11+INDEX(TDU_Info!$F$5:$F$111,$T3230))</f>
        <v>5.8146999999999993</v>
      </c>
      <c r="V3230" s="152">
        <v>4.2610000000000001</v>
      </c>
      <c r="W3230" s="152">
        <v>5.6689999999999996</v>
      </c>
      <c r="X3230" s="152">
        <v>7.3140000000000001</v>
      </c>
      <c r="Y3230" s="152">
        <v>8.4</v>
      </c>
      <c r="Z3230" s="152">
        <v>4.3600000000000003</v>
      </c>
      <c r="AA3230" s="152">
        <v>5.3170000000000002</v>
      </c>
      <c r="AB3230" s="152">
        <v>7.407</v>
      </c>
      <c r="AC3230" s="152">
        <v>8.44</v>
      </c>
      <c r="AD3230" s="152">
        <v>4.2300000000000004</v>
      </c>
      <c r="AE3230" s="152">
        <v>5.6210000000000004</v>
      </c>
      <c r="AF3230" s="152">
        <v>7.3140000000000001</v>
      </c>
      <c r="AG3230" s="152">
        <v>8.4</v>
      </c>
      <c r="AH3230" s="152">
        <v>4.3250000000000002</v>
      </c>
      <c r="AI3230" s="152">
        <v>5.2619999999999996</v>
      </c>
      <c r="AJ3230" s="152">
        <v>7.407</v>
      </c>
      <c r="AK3230" s="152">
        <v>8.4260000000000002</v>
      </c>
      <c r="AL3230" s="152" t="e">
        <f t="shared" si="563"/>
        <v>#N/A</v>
      </c>
      <c r="AM3230" s="152" t="e">
        <f t="shared" si="564"/>
        <v>#N/A</v>
      </c>
      <c r="AN3230" s="152" t="e">
        <f>NA()</f>
        <v>#N/A</v>
      </c>
      <c r="AO3230" s="152" t="e">
        <f>NA()</f>
        <v>#N/A</v>
      </c>
      <c r="AP3230" s="152">
        <f t="shared" si="570"/>
        <v>6.4653</v>
      </c>
      <c r="AQ3230" s="152"/>
      <c r="AR3230" s="152"/>
      <c r="AS3230" s="153">
        <f t="shared" si="571"/>
        <v>292</v>
      </c>
      <c r="AT3230" s="153">
        <f t="shared" si="554"/>
        <v>1</v>
      </c>
      <c r="AU3230" s="153">
        <f t="shared" si="555"/>
        <v>0</v>
      </c>
      <c r="AV3230" s="153">
        <f t="shared" si="556"/>
        <v>0</v>
      </c>
      <c r="BA3230">
        <f t="shared" si="572"/>
        <v>19</v>
      </c>
    </row>
    <row r="3231" spans="2:53" x14ac:dyDescent="0.25">
      <c r="B3231" s="155">
        <f t="shared" si="567"/>
        <v>45950.999305555553</v>
      </c>
      <c r="C3231" s="155">
        <f t="shared" si="559"/>
        <v>45950.999305555553</v>
      </c>
      <c r="D3231" s="152">
        <f t="shared" si="560"/>
        <v>7.3140000000000001</v>
      </c>
      <c r="E3231" s="152"/>
      <c r="F3231" s="152"/>
      <c r="G3231" s="152"/>
      <c r="H3231" s="152" t="e">
        <f t="shared" si="561"/>
        <v>#N/A</v>
      </c>
      <c r="I3231" s="152"/>
      <c r="J3231" s="152" t="e">
        <f t="shared" si="562"/>
        <v>#N/A</v>
      </c>
      <c r="K3231" s="152"/>
      <c r="L3231" s="152"/>
      <c r="M3231" s="152"/>
      <c r="N3231" s="152"/>
      <c r="O3231" s="152"/>
      <c r="P3231" s="152"/>
      <c r="Q3231" s="152"/>
      <c r="R3231" s="152"/>
      <c r="S3231" s="152"/>
      <c r="T3231" s="153" cm="1">
        <f t="array" ref="T3231">MATCH(1,(TDU_Info!$C$5:$C$111=$T$6)*(TDU_Info!$B$5:$B$111&lt;=$B3231),0)</f>
        <v>75</v>
      </c>
      <c r="U3231" s="152">
        <f>100*(INDEX(TDU_Info!$E$5:$E$111,$T3231)/T$11+INDEX(TDU_Info!$F$5:$F$111,$T3231))</f>
        <v>5.8146999999999993</v>
      </c>
      <c r="V3231" s="152">
        <v>4.2610000000000001</v>
      </c>
      <c r="W3231" s="152">
        <v>5.6689999999999996</v>
      </c>
      <c r="X3231" s="152">
        <v>7.3140000000000001</v>
      </c>
      <c r="Y3231" s="152">
        <v>8.4</v>
      </c>
      <c r="Z3231" s="152">
        <v>4.3600000000000003</v>
      </c>
      <c r="AA3231" s="152">
        <v>5.3170000000000002</v>
      </c>
      <c r="AB3231" s="152">
        <v>7.407</v>
      </c>
      <c r="AC3231" s="152">
        <v>8.44</v>
      </c>
      <c r="AD3231" s="152">
        <v>4.2300000000000004</v>
      </c>
      <c r="AE3231" s="152">
        <v>5.6210000000000004</v>
      </c>
      <c r="AF3231" s="152">
        <v>7.3140000000000001</v>
      </c>
      <c r="AG3231" s="152">
        <v>8.4</v>
      </c>
      <c r="AH3231" s="152">
        <v>4.3250000000000002</v>
      </c>
      <c r="AI3231" s="152">
        <v>5.2619999999999996</v>
      </c>
      <c r="AJ3231" s="152">
        <v>7.407</v>
      </c>
      <c r="AK3231" s="152">
        <v>8.4260000000000002</v>
      </c>
      <c r="AL3231" s="152" t="e">
        <f t="shared" si="563"/>
        <v>#N/A</v>
      </c>
      <c r="AM3231" s="152" t="e">
        <f t="shared" si="564"/>
        <v>#N/A</v>
      </c>
      <c r="AN3231" s="152" t="e">
        <f>NA()</f>
        <v>#N/A</v>
      </c>
      <c r="AO3231" s="152" t="e">
        <f>NA()</f>
        <v>#N/A</v>
      </c>
      <c r="AP3231" s="152">
        <f t="shared" si="570"/>
        <v>6.4653</v>
      </c>
      <c r="AQ3231" s="152"/>
      <c r="AR3231" s="152"/>
      <c r="AS3231" s="153">
        <f t="shared" si="571"/>
        <v>293</v>
      </c>
      <c r="AT3231" s="153">
        <f t="shared" si="554"/>
        <v>1</v>
      </c>
      <c r="AU3231" s="153">
        <f t="shared" si="555"/>
        <v>0</v>
      </c>
      <c r="AV3231" s="153">
        <f t="shared" si="556"/>
        <v>0</v>
      </c>
      <c r="BA3231">
        <f t="shared" si="572"/>
        <v>20</v>
      </c>
    </row>
    <row r="3232" spans="2:53" x14ac:dyDescent="0.25">
      <c r="B3232" s="155">
        <f t="shared" si="567"/>
        <v>45951.999305555553</v>
      </c>
      <c r="C3232" s="155">
        <f t="shared" si="559"/>
        <v>45951.999305555553</v>
      </c>
      <c r="D3232" s="152">
        <f t="shared" si="560"/>
        <v>7.3140000000000001</v>
      </c>
      <c r="E3232" s="152"/>
      <c r="F3232" s="152"/>
      <c r="G3232" s="152"/>
      <c r="H3232" s="152" t="e">
        <f t="shared" si="561"/>
        <v>#N/A</v>
      </c>
      <c r="I3232" s="152"/>
      <c r="J3232" s="152" t="e">
        <f t="shared" si="562"/>
        <v>#N/A</v>
      </c>
      <c r="K3232" s="152"/>
      <c r="L3232" s="152"/>
      <c r="M3232" s="152"/>
      <c r="N3232" s="152"/>
      <c r="O3232" s="152"/>
      <c r="P3232" s="152"/>
      <c r="Q3232" s="152"/>
      <c r="R3232" s="152"/>
      <c r="S3232" s="152"/>
      <c r="T3232" s="153" cm="1">
        <f t="array" ref="T3232">MATCH(1,(TDU_Info!$C$5:$C$111=$T$6)*(TDU_Info!$B$5:$B$111&lt;=$B3232),0)</f>
        <v>75</v>
      </c>
      <c r="U3232" s="152">
        <f>100*(INDEX(TDU_Info!$E$5:$E$111,$T3232)/T$11+INDEX(TDU_Info!$F$5:$F$111,$T3232))</f>
        <v>5.8146999999999993</v>
      </c>
      <c r="V3232" s="152">
        <v>4.2610000000000001</v>
      </c>
      <c r="W3232" s="152">
        <v>5.6689999999999996</v>
      </c>
      <c r="X3232" s="152">
        <v>7.3140000000000001</v>
      </c>
      <c r="Y3232" s="152">
        <v>8.4</v>
      </c>
      <c r="Z3232" s="152">
        <v>4.3600000000000003</v>
      </c>
      <c r="AA3232" s="152">
        <v>5.3170000000000002</v>
      </c>
      <c r="AB3232" s="152">
        <v>7.407</v>
      </c>
      <c r="AC3232" s="152">
        <v>8.44</v>
      </c>
      <c r="AD3232" s="152">
        <v>4.2300000000000004</v>
      </c>
      <c r="AE3232" s="152">
        <v>5.6210000000000004</v>
      </c>
      <c r="AF3232" s="152">
        <v>7.3140000000000001</v>
      </c>
      <c r="AG3232" s="152">
        <v>8.4</v>
      </c>
      <c r="AH3232" s="152">
        <v>4.3250000000000002</v>
      </c>
      <c r="AI3232" s="152">
        <v>5.2619999999999996</v>
      </c>
      <c r="AJ3232" s="152">
        <v>7.407</v>
      </c>
      <c r="AK3232" s="152">
        <v>8.4260000000000002</v>
      </c>
      <c r="AL3232" s="152" t="e">
        <f t="shared" si="563"/>
        <v>#N/A</v>
      </c>
      <c r="AM3232" s="152" t="e">
        <f t="shared" si="564"/>
        <v>#N/A</v>
      </c>
      <c r="AN3232" s="152" t="e">
        <f>NA()</f>
        <v>#N/A</v>
      </c>
      <c r="AO3232" s="152" t="e">
        <f>NA()</f>
        <v>#N/A</v>
      </c>
      <c r="AP3232" s="152">
        <f t="shared" si="570"/>
        <v>6.4653</v>
      </c>
      <c r="AQ3232" s="152"/>
      <c r="AR3232" s="152"/>
      <c r="AS3232" s="153">
        <f t="shared" si="571"/>
        <v>294</v>
      </c>
      <c r="AT3232" s="153">
        <f t="shared" si="554"/>
        <v>1</v>
      </c>
      <c r="AU3232" s="153">
        <f t="shared" si="555"/>
        <v>0</v>
      </c>
      <c r="AV3232" s="153">
        <f t="shared" si="556"/>
        <v>0</v>
      </c>
      <c r="BA3232">
        <f t="shared" si="572"/>
        <v>21</v>
      </c>
    </row>
    <row r="3233" spans="2:53" x14ac:dyDescent="0.25">
      <c r="B3233" s="155">
        <f t="shared" si="567"/>
        <v>45952.999305555553</v>
      </c>
      <c r="C3233" s="155">
        <f t="shared" si="559"/>
        <v>45952.999305555553</v>
      </c>
      <c r="D3233" s="152">
        <f t="shared" si="560"/>
        <v>7.3140000000000001</v>
      </c>
      <c r="E3233" s="152"/>
      <c r="F3233" s="152"/>
      <c r="G3233" s="152"/>
      <c r="H3233" s="152" t="e">
        <f t="shared" si="561"/>
        <v>#N/A</v>
      </c>
      <c r="I3233" s="152"/>
      <c r="J3233" s="152" t="e">
        <f t="shared" si="562"/>
        <v>#N/A</v>
      </c>
      <c r="K3233" s="152"/>
      <c r="L3233" s="152"/>
      <c r="M3233" s="152"/>
      <c r="N3233" s="152"/>
      <c r="O3233" s="152"/>
      <c r="P3233" s="152"/>
      <c r="Q3233" s="152"/>
      <c r="R3233" s="152"/>
      <c r="S3233" s="152"/>
      <c r="T3233" s="153" cm="1">
        <f t="array" ref="T3233">MATCH(1,(TDU_Info!$C$5:$C$111=$T$6)*(TDU_Info!$B$5:$B$111&lt;=$B3233),0)</f>
        <v>75</v>
      </c>
      <c r="U3233" s="152">
        <f>100*(INDEX(TDU_Info!$E$5:$E$111,$T3233)/T$11+INDEX(TDU_Info!$F$5:$F$111,$T3233))</f>
        <v>5.8146999999999993</v>
      </c>
      <c r="V3233" s="152">
        <v>4.1710000000000003</v>
      </c>
      <c r="W3233" s="152">
        <v>5.6689999999999996</v>
      </c>
      <c r="X3233" s="152">
        <v>7.3140000000000001</v>
      </c>
      <c r="Y3233" s="152">
        <v>8.4</v>
      </c>
      <c r="Z3233" s="152">
        <v>4.32</v>
      </c>
      <c r="AA3233" s="152">
        <v>5.3170000000000002</v>
      </c>
      <c r="AB3233" s="152">
        <v>7.407</v>
      </c>
      <c r="AC3233" s="152">
        <v>8.44</v>
      </c>
      <c r="AD3233" s="152">
        <v>4.1399999999999997</v>
      </c>
      <c r="AE3233" s="152">
        <v>5.6210000000000004</v>
      </c>
      <c r="AF3233" s="152">
        <v>7.3140000000000001</v>
      </c>
      <c r="AG3233" s="152">
        <v>8.4</v>
      </c>
      <c r="AH3233" s="152">
        <v>4.2850000000000001</v>
      </c>
      <c r="AI3233" s="152">
        <v>5.2619999999999996</v>
      </c>
      <c r="AJ3233" s="152">
        <v>7.407</v>
      </c>
      <c r="AK3233" s="152">
        <v>8.4260000000000002</v>
      </c>
      <c r="AL3233" s="152" t="e">
        <f t="shared" si="563"/>
        <v>#N/A</v>
      </c>
      <c r="AM3233" s="152" t="e">
        <f t="shared" si="564"/>
        <v>#N/A</v>
      </c>
      <c r="AN3233" s="152" t="e">
        <f>NA()</f>
        <v>#N/A</v>
      </c>
      <c r="AO3233" s="152" t="e">
        <f>NA()</f>
        <v>#N/A</v>
      </c>
      <c r="AP3233" s="152">
        <f t="shared" si="570"/>
        <v>6.4653</v>
      </c>
      <c r="AQ3233" s="152"/>
      <c r="AR3233" s="152"/>
      <c r="AS3233" s="153">
        <f t="shared" si="571"/>
        <v>295</v>
      </c>
      <c r="AT3233" s="153">
        <f t="shared" si="554"/>
        <v>1</v>
      </c>
      <c r="AU3233" s="153">
        <f t="shared" si="555"/>
        <v>0</v>
      </c>
      <c r="AV3233" s="153">
        <f t="shared" si="556"/>
        <v>0</v>
      </c>
      <c r="BA3233">
        <f t="shared" si="572"/>
        <v>22</v>
      </c>
    </row>
    <row r="3234" spans="2:53" x14ac:dyDescent="0.25">
      <c r="B3234" s="155">
        <f t="shared" si="567"/>
        <v>45953.999305555553</v>
      </c>
      <c r="C3234" s="155">
        <f t="shared" si="559"/>
        <v>45953.999305555553</v>
      </c>
      <c r="D3234" s="152">
        <f t="shared" si="560"/>
        <v>7.5</v>
      </c>
      <c r="E3234" s="152"/>
      <c r="F3234" s="152"/>
      <c r="G3234" s="152"/>
      <c r="H3234" s="152" t="e">
        <f t="shared" si="561"/>
        <v>#N/A</v>
      </c>
      <c r="I3234" s="152"/>
      <c r="J3234" s="152" t="e">
        <f t="shared" si="562"/>
        <v>#N/A</v>
      </c>
      <c r="K3234" s="152"/>
      <c r="L3234" s="152"/>
      <c r="M3234" s="152"/>
      <c r="N3234" s="152"/>
      <c r="O3234" s="152"/>
      <c r="P3234" s="152"/>
      <c r="Q3234" s="152"/>
      <c r="R3234" s="152"/>
      <c r="S3234" s="152"/>
      <c r="T3234" s="153" cm="1">
        <f t="array" ref="T3234">MATCH(1,(TDU_Info!$C$5:$C$111=$T$6)*(TDU_Info!$B$5:$B$111&lt;=$B3234),0)</f>
        <v>75</v>
      </c>
      <c r="U3234" s="152">
        <f>100*(INDEX(TDU_Info!$E$5:$E$111,$T3234)/T$11+INDEX(TDU_Info!$F$5:$F$111,$T3234))</f>
        <v>5.8146999999999993</v>
      </c>
      <c r="V3234" s="152">
        <v>4.1710000000000003</v>
      </c>
      <c r="W3234" s="152">
        <v>5.7690000000000001</v>
      </c>
      <c r="X3234" s="152">
        <v>7.5</v>
      </c>
      <c r="Y3234" s="152">
        <v>8.4</v>
      </c>
      <c r="Z3234" s="152">
        <v>4.32</v>
      </c>
      <c r="AA3234" s="152">
        <v>5.4169999999999998</v>
      </c>
      <c r="AB3234" s="152">
        <v>7.74</v>
      </c>
      <c r="AC3234" s="152">
        <v>8.44</v>
      </c>
      <c r="AD3234" s="152">
        <v>4.1399999999999997</v>
      </c>
      <c r="AE3234" s="152">
        <v>5.7210000000000001</v>
      </c>
      <c r="AF3234" s="152">
        <v>7.5</v>
      </c>
      <c r="AG3234" s="152">
        <v>8.4</v>
      </c>
      <c r="AH3234" s="152">
        <v>4.2850000000000001</v>
      </c>
      <c r="AI3234" s="152">
        <v>5.3620000000000001</v>
      </c>
      <c r="AJ3234" s="152">
        <v>7.6479999999999997</v>
      </c>
      <c r="AK3234" s="152">
        <v>8.4260000000000002</v>
      </c>
      <c r="AL3234" s="152" t="e">
        <f t="shared" si="563"/>
        <v>#N/A</v>
      </c>
      <c r="AM3234" s="152" t="e">
        <f t="shared" si="564"/>
        <v>#N/A</v>
      </c>
      <c r="AN3234" s="152" t="e">
        <f>NA()</f>
        <v>#N/A</v>
      </c>
      <c r="AO3234" s="152" t="e">
        <f>NA()</f>
        <v>#N/A</v>
      </c>
      <c r="AP3234" s="152">
        <f t="shared" si="570"/>
        <v>6.4653</v>
      </c>
      <c r="AQ3234" s="152"/>
      <c r="AR3234" s="152"/>
      <c r="AS3234" s="153">
        <f t="shared" si="571"/>
        <v>296</v>
      </c>
      <c r="AT3234" s="153">
        <f t="shared" si="554"/>
        <v>1</v>
      </c>
      <c r="AU3234" s="153">
        <f t="shared" si="555"/>
        <v>0</v>
      </c>
      <c r="AV3234" s="153">
        <f t="shared" si="556"/>
        <v>0</v>
      </c>
      <c r="BA3234">
        <f t="shared" si="572"/>
        <v>23</v>
      </c>
    </row>
    <row r="3235" spans="2:53" x14ac:dyDescent="0.25">
      <c r="B3235" s="155">
        <f t="shared" si="567"/>
        <v>45954.999305555553</v>
      </c>
      <c r="C3235" s="155">
        <f t="shared" si="559"/>
        <v>45954.999305555553</v>
      </c>
      <c r="D3235" s="152">
        <f t="shared" si="560"/>
        <v>7.3940000000000001</v>
      </c>
      <c r="E3235" s="152"/>
      <c r="F3235" s="152"/>
      <c r="G3235" s="152"/>
      <c r="H3235" s="152" t="e">
        <f t="shared" si="561"/>
        <v>#N/A</v>
      </c>
      <c r="I3235" s="152"/>
      <c r="J3235" s="152" t="e">
        <f t="shared" si="562"/>
        <v>#N/A</v>
      </c>
      <c r="K3235" s="152"/>
      <c r="L3235" s="152"/>
      <c r="M3235" s="152"/>
      <c r="N3235" s="152"/>
      <c r="O3235" s="152"/>
      <c r="P3235" s="152"/>
      <c r="Q3235" s="152"/>
      <c r="R3235" s="152"/>
      <c r="S3235" s="152"/>
      <c r="T3235" s="153" cm="1">
        <f t="array" ref="T3235">MATCH(1,(TDU_Info!$C$5:$C$111=$T$6)*(TDU_Info!$B$5:$B$111&lt;=$B3235),0)</f>
        <v>75</v>
      </c>
      <c r="U3235" s="152">
        <f>100*(INDEX(TDU_Info!$E$5:$E$111,$T3235)/T$11+INDEX(TDU_Info!$F$5:$F$111,$T3235))</f>
        <v>5.8146999999999993</v>
      </c>
      <c r="V3235" s="152">
        <v>4.1710000000000003</v>
      </c>
      <c r="W3235" s="152">
        <v>5.7690000000000001</v>
      </c>
      <c r="X3235" s="152">
        <v>7.3940000000000001</v>
      </c>
      <c r="Y3235" s="152">
        <v>8.4</v>
      </c>
      <c r="Z3235" s="152">
        <v>4.32</v>
      </c>
      <c r="AA3235" s="152">
        <v>5.4169999999999998</v>
      </c>
      <c r="AB3235" s="152">
        <v>7.6470000000000002</v>
      </c>
      <c r="AC3235" s="152">
        <v>8.44</v>
      </c>
      <c r="AD3235" s="152">
        <v>4.1399999999999997</v>
      </c>
      <c r="AE3235" s="152">
        <v>5.7210000000000001</v>
      </c>
      <c r="AF3235" s="152">
        <v>7.3940000000000001</v>
      </c>
      <c r="AG3235" s="152">
        <v>8.4</v>
      </c>
      <c r="AH3235" s="152">
        <v>4.2850000000000001</v>
      </c>
      <c r="AI3235" s="152">
        <v>5.3620000000000001</v>
      </c>
      <c r="AJ3235" s="152">
        <v>7.6470000000000002</v>
      </c>
      <c r="AK3235" s="152">
        <v>8.4260000000000002</v>
      </c>
      <c r="AL3235" s="152" t="e">
        <f t="shared" si="563"/>
        <v>#N/A</v>
      </c>
      <c r="AM3235" s="152" t="e">
        <f t="shared" si="564"/>
        <v>#N/A</v>
      </c>
      <c r="AN3235" s="152" t="e">
        <f>NA()</f>
        <v>#N/A</v>
      </c>
      <c r="AO3235" s="152" t="e">
        <f>NA()</f>
        <v>#N/A</v>
      </c>
      <c r="AP3235" s="152">
        <f t="shared" si="570"/>
        <v>6.4653</v>
      </c>
      <c r="AQ3235" s="152"/>
      <c r="AR3235" s="152"/>
      <c r="AS3235" s="153">
        <f t="shared" si="571"/>
        <v>297</v>
      </c>
      <c r="AT3235" s="153">
        <f t="shared" si="554"/>
        <v>1</v>
      </c>
      <c r="AU3235" s="153">
        <f t="shared" si="555"/>
        <v>0</v>
      </c>
      <c r="AV3235" s="153">
        <f t="shared" si="556"/>
        <v>0</v>
      </c>
      <c r="BA3235">
        <f t="shared" si="572"/>
        <v>24</v>
      </c>
    </row>
    <row r="3236" spans="2:53" x14ac:dyDescent="0.25">
      <c r="B3236" s="155">
        <f t="shared" si="567"/>
        <v>45955.999305555553</v>
      </c>
      <c r="C3236" s="155">
        <f t="shared" si="559"/>
        <v>45955.999305555553</v>
      </c>
      <c r="D3236" s="152">
        <f t="shared" si="560"/>
        <v>7.3940000000000001</v>
      </c>
      <c r="E3236" s="152"/>
      <c r="F3236" s="152"/>
      <c r="G3236" s="152"/>
      <c r="H3236" s="152" t="e">
        <f t="shared" si="561"/>
        <v>#N/A</v>
      </c>
      <c r="I3236" s="152"/>
      <c r="J3236" s="152" t="e">
        <f t="shared" si="562"/>
        <v>#N/A</v>
      </c>
      <c r="K3236" s="152"/>
      <c r="L3236" s="152"/>
      <c r="M3236" s="152"/>
      <c r="N3236" s="152"/>
      <c r="O3236" s="152"/>
      <c r="P3236" s="152"/>
      <c r="Q3236" s="152"/>
      <c r="R3236" s="152"/>
      <c r="S3236" s="152"/>
      <c r="T3236" s="153" cm="1">
        <f t="array" ref="T3236">MATCH(1,(TDU_Info!$C$5:$C$111=$T$6)*(TDU_Info!$B$5:$B$111&lt;=$B3236),0)</f>
        <v>75</v>
      </c>
      <c r="U3236" s="152">
        <f>100*(INDEX(TDU_Info!$E$5:$E$111,$T3236)/T$11+INDEX(TDU_Info!$F$5:$F$111,$T3236))</f>
        <v>5.8146999999999993</v>
      </c>
      <c r="V3236" s="152">
        <v>4.1710000000000003</v>
      </c>
      <c r="W3236" s="152">
        <v>5.7690000000000001</v>
      </c>
      <c r="X3236" s="152">
        <v>7.3940000000000001</v>
      </c>
      <c r="Y3236" s="152">
        <v>8.4</v>
      </c>
      <c r="Z3236" s="152">
        <v>4.32</v>
      </c>
      <c r="AA3236" s="152">
        <v>5.4169999999999998</v>
      </c>
      <c r="AB3236" s="152">
        <v>7.6470000000000002</v>
      </c>
      <c r="AC3236" s="152">
        <v>8.44</v>
      </c>
      <c r="AD3236" s="152">
        <v>4.1399999999999997</v>
      </c>
      <c r="AE3236" s="152">
        <v>5.7210000000000001</v>
      </c>
      <c r="AF3236" s="152">
        <v>7.3940000000000001</v>
      </c>
      <c r="AG3236" s="152">
        <v>8.4</v>
      </c>
      <c r="AH3236" s="152">
        <v>4.2850000000000001</v>
      </c>
      <c r="AI3236" s="152">
        <v>5.3620000000000001</v>
      </c>
      <c r="AJ3236" s="152">
        <v>7.6470000000000002</v>
      </c>
      <c r="AK3236" s="152">
        <v>8.4260000000000002</v>
      </c>
      <c r="AL3236" s="152" t="e">
        <f t="shared" si="563"/>
        <v>#N/A</v>
      </c>
      <c r="AM3236" s="152" t="e">
        <f t="shared" si="564"/>
        <v>#N/A</v>
      </c>
      <c r="AN3236" s="152" t="e">
        <f>NA()</f>
        <v>#N/A</v>
      </c>
      <c r="AO3236" s="152" t="e">
        <f>NA()</f>
        <v>#N/A</v>
      </c>
      <c r="AP3236" s="152">
        <f t="shared" si="570"/>
        <v>6.4653</v>
      </c>
      <c r="AQ3236" s="152"/>
      <c r="AR3236" s="152"/>
      <c r="AS3236" s="153">
        <f t="shared" si="571"/>
        <v>298</v>
      </c>
      <c r="AT3236" s="153">
        <f t="shared" si="554"/>
        <v>1</v>
      </c>
      <c r="AU3236" s="153">
        <f t="shared" si="555"/>
        <v>0</v>
      </c>
      <c r="AV3236" s="153">
        <f t="shared" si="556"/>
        <v>0</v>
      </c>
      <c r="BA3236">
        <f t="shared" si="572"/>
        <v>25</v>
      </c>
    </row>
    <row r="3237" spans="2:53" x14ac:dyDescent="0.25">
      <c r="B3237" s="155">
        <f t="shared" si="567"/>
        <v>45956.999305555553</v>
      </c>
      <c r="C3237" s="155">
        <f t="shared" si="559"/>
        <v>45956.999305555553</v>
      </c>
      <c r="D3237" s="152">
        <f t="shared" si="560"/>
        <v>7.3940000000000001</v>
      </c>
      <c r="E3237" s="152"/>
      <c r="F3237" s="152"/>
      <c r="G3237" s="152"/>
      <c r="H3237" s="152" t="e">
        <f t="shared" si="561"/>
        <v>#N/A</v>
      </c>
      <c r="I3237" s="152"/>
      <c r="J3237" s="152" t="e">
        <f t="shared" si="562"/>
        <v>#N/A</v>
      </c>
      <c r="K3237" s="152"/>
      <c r="L3237" s="152"/>
      <c r="M3237" s="152"/>
      <c r="N3237" s="152"/>
      <c r="O3237" s="152"/>
      <c r="P3237" s="152"/>
      <c r="Q3237" s="152"/>
      <c r="R3237" s="152"/>
      <c r="S3237" s="152"/>
      <c r="T3237" s="153" cm="1">
        <f t="array" ref="T3237">MATCH(1,(TDU_Info!$C$5:$C$111=$T$6)*(TDU_Info!$B$5:$B$111&lt;=$B3237),0)</f>
        <v>75</v>
      </c>
      <c r="U3237" s="152">
        <f>100*(INDEX(TDU_Info!$E$5:$E$111,$T3237)/T$11+INDEX(TDU_Info!$F$5:$F$111,$T3237))</f>
        <v>5.8146999999999993</v>
      </c>
      <c r="V3237" s="152">
        <v>4.1710000000000003</v>
      </c>
      <c r="W3237" s="152">
        <v>5.7690000000000001</v>
      </c>
      <c r="X3237" s="152">
        <v>7.3940000000000001</v>
      </c>
      <c r="Y3237" s="152">
        <v>8.4</v>
      </c>
      <c r="Z3237" s="152">
        <v>4.32</v>
      </c>
      <c r="AA3237" s="152">
        <v>5.4169999999999998</v>
      </c>
      <c r="AB3237" s="152">
        <v>7.6470000000000002</v>
      </c>
      <c r="AC3237" s="152">
        <v>8.44</v>
      </c>
      <c r="AD3237" s="152">
        <v>4.1399999999999997</v>
      </c>
      <c r="AE3237" s="152">
        <v>5.7210000000000001</v>
      </c>
      <c r="AF3237" s="152">
        <v>7.3940000000000001</v>
      </c>
      <c r="AG3237" s="152">
        <v>8.4</v>
      </c>
      <c r="AH3237" s="152">
        <v>4.2850000000000001</v>
      </c>
      <c r="AI3237" s="152">
        <v>5.3620000000000001</v>
      </c>
      <c r="AJ3237" s="152">
        <v>7.6470000000000002</v>
      </c>
      <c r="AK3237" s="152">
        <v>8.4260000000000002</v>
      </c>
      <c r="AL3237" s="152" t="e">
        <f t="shared" si="563"/>
        <v>#N/A</v>
      </c>
      <c r="AM3237" s="152" t="e">
        <f t="shared" si="564"/>
        <v>#N/A</v>
      </c>
      <c r="AN3237" s="152" t="e">
        <f>NA()</f>
        <v>#N/A</v>
      </c>
      <c r="AO3237" s="152" t="e">
        <f>NA()</f>
        <v>#N/A</v>
      </c>
      <c r="AP3237" s="152">
        <f t="shared" si="570"/>
        <v>6.4653</v>
      </c>
      <c r="AQ3237" s="152"/>
      <c r="AR3237" s="152"/>
      <c r="AS3237" s="153">
        <f t="shared" si="571"/>
        <v>299</v>
      </c>
      <c r="AT3237" s="153">
        <f t="shared" si="554"/>
        <v>1</v>
      </c>
      <c r="AU3237" s="153">
        <f t="shared" si="555"/>
        <v>0</v>
      </c>
      <c r="AV3237" s="153">
        <f t="shared" si="556"/>
        <v>0</v>
      </c>
      <c r="BA3237">
        <f t="shared" si="572"/>
        <v>26</v>
      </c>
    </row>
    <row r="3238" spans="2:53" x14ac:dyDescent="0.25">
      <c r="B3238" s="155">
        <f t="shared" si="567"/>
        <v>45957.999305555553</v>
      </c>
      <c r="C3238" s="155">
        <f t="shared" si="559"/>
        <v>45957.999305555553</v>
      </c>
      <c r="D3238" s="152">
        <f t="shared" si="560"/>
        <v>7.258</v>
      </c>
      <c r="E3238" s="152"/>
      <c r="F3238" s="152"/>
      <c r="G3238" s="152"/>
      <c r="H3238" s="152" t="e">
        <f t="shared" si="561"/>
        <v>#N/A</v>
      </c>
      <c r="I3238" s="152"/>
      <c r="J3238" s="152" t="e">
        <f t="shared" si="562"/>
        <v>#N/A</v>
      </c>
      <c r="K3238" s="152"/>
      <c r="L3238" s="152"/>
      <c r="M3238" s="152"/>
      <c r="N3238" s="152"/>
      <c r="O3238" s="152"/>
      <c r="P3238" s="152"/>
      <c r="Q3238" s="152"/>
      <c r="R3238" s="152"/>
      <c r="S3238" s="152"/>
      <c r="T3238" s="153" cm="1">
        <f t="array" ref="T3238">MATCH(1,(TDU_Info!$C$5:$C$111=$T$6)*(TDU_Info!$B$5:$B$111&lt;=$B3238),0)</f>
        <v>75</v>
      </c>
      <c r="U3238" s="152">
        <f>100*(INDEX(TDU_Info!$E$5:$E$111,$T3238)/T$11+INDEX(TDU_Info!$F$5:$F$111,$T3238))</f>
        <v>5.8146999999999993</v>
      </c>
      <c r="V3238" s="152">
        <v>4.1710000000000003</v>
      </c>
      <c r="W3238" s="152">
        <v>5.7690000000000001</v>
      </c>
      <c r="X3238" s="152">
        <v>7.3940000000000001</v>
      </c>
      <c r="Y3238" s="152">
        <v>8.4</v>
      </c>
      <c r="Z3238" s="152">
        <v>4.32</v>
      </c>
      <c r="AA3238" s="152">
        <v>5.4169999999999998</v>
      </c>
      <c r="AB3238" s="152">
        <v>7.6470000000000002</v>
      </c>
      <c r="AC3238" s="152">
        <v>8.44</v>
      </c>
      <c r="AD3238" s="152">
        <v>3.88</v>
      </c>
      <c r="AE3238" s="152">
        <v>5.7210000000000001</v>
      </c>
      <c r="AF3238" s="152">
        <v>7.258</v>
      </c>
      <c r="AG3238" s="152">
        <v>8.4</v>
      </c>
      <c r="AH3238" s="152">
        <v>4.0250000000000004</v>
      </c>
      <c r="AI3238" s="152">
        <v>5.3620000000000001</v>
      </c>
      <c r="AJ3238" s="152">
        <v>7.4980000000000002</v>
      </c>
      <c r="AK3238" s="152">
        <v>8.4260000000000002</v>
      </c>
      <c r="AL3238" s="152" t="e">
        <f t="shared" si="563"/>
        <v>#N/A</v>
      </c>
      <c r="AM3238" s="152" t="e">
        <f t="shared" si="564"/>
        <v>#N/A</v>
      </c>
      <c r="AN3238" s="152" t="e">
        <f>NA()</f>
        <v>#N/A</v>
      </c>
      <c r="AO3238" s="152" t="e">
        <f>NA()</f>
        <v>#N/A</v>
      </c>
      <c r="AP3238" s="152">
        <f t="shared" si="570"/>
        <v>6.4653</v>
      </c>
      <c r="AQ3238" s="152"/>
      <c r="AR3238" s="152"/>
      <c r="AS3238" s="153">
        <f t="shared" si="571"/>
        <v>300</v>
      </c>
      <c r="AT3238" s="153">
        <f t="shared" si="554"/>
        <v>1</v>
      </c>
      <c r="AU3238" s="153">
        <f t="shared" si="555"/>
        <v>0</v>
      </c>
      <c r="AV3238" s="153">
        <f t="shared" si="556"/>
        <v>0</v>
      </c>
      <c r="BA3238">
        <f t="shared" si="572"/>
        <v>27</v>
      </c>
    </row>
    <row r="3239" spans="2:53" x14ac:dyDescent="0.25">
      <c r="B3239" s="155">
        <f t="shared" si="567"/>
        <v>45958.999305555553</v>
      </c>
      <c r="C3239" s="155">
        <f t="shared" si="559"/>
        <v>45958.999305555553</v>
      </c>
      <c r="D3239" s="152">
        <f t="shared" si="560"/>
        <v>7.258</v>
      </c>
      <c r="E3239" s="152"/>
      <c r="F3239" s="152"/>
      <c r="G3239" s="152"/>
      <c r="H3239" s="152" t="e">
        <f t="shared" si="561"/>
        <v>#N/A</v>
      </c>
      <c r="I3239" s="152"/>
      <c r="J3239" s="152" t="e">
        <f t="shared" si="562"/>
        <v>#N/A</v>
      </c>
      <c r="K3239" s="152"/>
      <c r="L3239" s="152"/>
      <c r="M3239" s="152"/>
      <c r="N3239" s="152"/>
      <c r="O3239" s="152"/>
      <c r="P3239" s="152"/>
      <c r="Q3239" s="152"/>
      <c r="R3239" s="152"/>
      <c r="S3239" s="152"/>
      <c r="T3239" s="153" cm="1">
        <f t="array" ref="T3239">MATCH(1,(TDU_Info!$C$5:$C$111=$T$6)*(TDU_Info!$B$5:$B$111&lt;=$B3239),0)</f>
        <v>75</v>
      </c>
      <c r="U3239" s="152">
        <f>100*(INDEX(TDU_Info!$E$5:$E$111,$T3239)/T$11+INDEX(TDU_Info!$F$5:$F$111,$T3239))</f>
        <v>5.8146999999999993</v>
      </c>
      <c r="V3239" s="152">
        <v>4.1710000000000003</v>
      </c>
      <c r="W3239" s="152">
        <v>5.7690000000000001</v>
      </c>
      <c r="X3239" s="152">
        <v>7.3940000000000001</v>
      </c>
      <c r="Y3239" s="152">
        <v>8.4</v>
      </c>
      <c r="Z3239" s="152">
        <v>4.32</v>
      </c>
      <c r="AA3239" s="152">
        <v>5.4169999999999998</v>
      </c>
      <c r="AB3239" s="152">
        <v>7.6470000000000002</v>
      </c>
      <c r="AC3239" s="152">
        <v>8.44</v>
      </c>
      <c r="AD3239" s="152">
        <v>3.88</v>
      </c>
      <c r="AE3239" s="152">
        <v>5.7210000000000001</v>
      </c>
      <c r="AF3239" s="152">
        <v>7.258</v>
      </c>
      <c r="AG3239" s="152">
        <v>8.4</v>
      </c>
      <c r="AH3239" s="152">
        <v>4.0250000000000004</v>
      </c>
      <c r="AI3239" s="152">
        <v>5.3620000000000001</v>
      </c>
      <c r="AJ3239" s="152">
        <v>7.4980000000000002</v>
      </c>
      <c r="AK3239" s="152">
        <v>8.4260000000000002</v>
      </c>
      <c r="AL3239" s="152" t="e">
        <f t="shared" si="563"/>
        <v>#N/A</v>
      </c>
      <c r="AM3239" s="152" t="e">
        <f t="shared" si="564"/>
        <v>#N/A</v>
      </c>
      <c r="AN3239" s="152" t="e">
        <f>NA()</f>
        <v>#N/A</v>
      </c>
      <c r="AO3239" s="152" t="e">
        <f>NA()</f>
        <v>#N/A</v>
      </c>
      <c r="AP3239" s="152">
        <f t="shared" si="570"/>
        <v>6.4653</v>
      </c>
      <c r="AQ3239" s="152"/>
      <c r="AR3239" s="152"/>
      <c r="AS3239" s="153">
        <f t="shared" si="571"/>
        <v>301</v>
      </c>
      <c r="AT3239" s="153">
        <f t="shared" si="554"/>
        <v>1</v>
      </c>
      <c r="AU3239" s="153">
        <f t="shared" si="555"/>
        <v>0</v>
      </c>
      <c r="AV3239" s="153">
        <f t="shared" si="556"/>
        <v>0</v>
      </c>
      <c r="BA3239">
        <f t="shared" si="572"/>
        <v>28</v>
      </c>
    </row>
    <row r="3240" spans="2:53" x14ac:dyDescent="0.25">
      <c r="B3240" s="155">
        <f t="shared" si="567"/>
        <v>45959.999305555553</v>
      </c>
      <c r="C3240" s="155">
        <f t="shared" si="559"/>
        <v>45959.999305555553</v>
      </c>
      <c r="D3240" s="152">
        <f t="shared" si="560"/>
        <v>7.258</v>
      </c>
      <c r="E3240" s="152"/>
      <c r="F3240" s="152"/>
      <c r="G3240" s="152"/>
      <c r="H3240" s="152" t="e">
        <f t="shared" si="561"/>
        <v>#N/A</v>
      </c>
      <c r="I3240" s="152"/>
      <c r="J3240" s="152" t="e">
        <f t="shared" si="562"/>
        <v>#N/A</v>
      </c>
      <c r="K3240" s="152"/>
      <c r="L3240" s="152"/>
      <c r="M3240" s="152"/>
      <c r="N3240" s="152"/>
      <c r="O3240" s="152"/>
      <c r="P3240" s="152"/>
      <c r="Q3240" s="152"/>
      <c r="R3240" s="152"/>
      <c r="S3240" s="152"/>
      <c r="T3240" s="153" cm="1">
        <f t="array" ref="T3240">MATCH(1,(TDU_Info!$C$5:$C$111=$T$6)*(TDU_Info!$B$5:$B$111&lt;=$B3240),0)</f>
        <v>75</v>
      </c>
      <c r="U3240" s="152">
        <f>100*(INDEX(TDU_Info!$E$5:$E$111,$T3240)/T$11+INDEX(TDU_Info!$F$5:$F$111,$T3240))</f>
        <v>5.8146999999999993</v>
      </c>
      <c r="V3240" s="152">
        <v>4.1710000000000003</v>
      </c>
      <c r="W3240" s="152">
        <v>5.6689999999999996</v>
      </c>
      <c r="X3240" s="152">
        <v>7.4</v>
      </c>
      <c r="Y3240" s="152">
        <v>8.4</v>
      </c>
      <c r="Z3240" s="152">
        <v>4.32</v>
      </c>
      <c r="AA3240" s="152">
        <v>5.4169999999999998</v>
      </c>
      <c r="AB3240" s="152">
        <v>7.4470000000000001</v>
      </c>
      <c r="AC3240" s="152">
        <v>8.44</v>
      </c>
      <c r="AD3240" s="152">
        <v>3.88</v>
      </c>
      <c r="AE3240" s="152">
        <v>5.6210000000000004</v>
      </c>
      <c r="AF3240" s="152">
        <v>7.258</v>
      </c>
      <c r="AG3240" s="152">
        <v>8.4</v>
      </c>
      <c r="AH3240" s="152">
        <v>4.0250000000000004</v>
      </c>
      <c r="AI3240" s="152">
        <v>5.3620000000000001</v>
      </c>
      <c r="AJ3240" s="152">
        <v>7.4470000000000001</v>
      </c>
      <c r="AK3240" s="152">
        <v>8.4260000000000002</v>
      </c>
      <c r="AL3240" s="152" t="e">
        <f t="shared" si="563"/>
        <v>#N/A</v>
      </c>
      <c r="AM3240" s="152" t="e">
        <f t="shared" si="564"/>
        <v>#N/A</v>
      </c>
      <c r="AN3240" s="152" t="e">
        <f>NA()</f>
        <v>#N/A</v>
      </c>
      <c r="AO3240" s="152" t="e">
        <f>NA()</f>
        <v>#N/A</v>
      </c>
      <c r="AP3240" s="152">
        <f t="shared" si="570"/>
        <v>6.4653</v>
      </c>
      <c r="AQ3240" s="152"/>
      <c r="AR3240" s="152"/>
      <c r="AS3240" s="153">
        <f t="shared" si="571"/>
        <v>302</v>
      </c>
      <c r="AT3240" s="153">
        <f t="shared" si="554"/>
        <v>1</v>
      </c>
      <c r="AU3240" s="153">
        <f t="shared" si="555"/>
        <v>0</v>
      </c>
      <c r="AV3240" s="153">
        <f t="shared" si="556"/>
        <v>0</v>
      </c>
      <c r="BA3240">
        <f t="shared" si="572"/>
        <v>29</v>
      </c>
    </row>
    <row r="3241" spans="2:53" x14ac:dyDescent="0.25">
      <c r="B3241" s="155">
        <f t="shared" si="567"/>
        <v>45960.999305555553</v>
      </c>
      <c r="C3241" s="155">
        <f t="shared" si="559"/>
        <v>45960.999305555553</v>
      </c>
      <c r="D3241" s="152">
        <f t="shared" si="560"/>
        <v>7.4</v>
      </c>
      <c r="E3241" s="152"/>
      <c r="F3241" s="152"/>
      <c r="G3241" s="152"/>
      <c r="H3241" s="152" t="e">
        <f t="shared" si="561"/>
        <v>#N/A</v>
      </c>
      <c r="I3241" s="152"/>
      <c r="J3241" s="152" t="e">
        <f t="shared" si="562"/>
        <v>#N/A</v>
      </c>
      <c r="K3241" s="152"/>
      <c r="L3241" s="152"/>
      <c r="M3241" s="152"/>
      <c r="N3241" s="152"/>
      <c r="O3241" s="152"/>
      <c r="P3241" s="152"/>
      <c r="Q3241" s="152"/>
      <c r="R3241" s="152"/>
      <c r="S3241" s="152"/>
      <c r="T3241" s="153" cm="1">
        <f t="array" ref="T3241">MATCH(1,(TDU_Info!$C$5:$C$111=$T$6)*(TDU_Info!$B$5:$B$111&lt;=$B3241),0)</f>
        <v>75</v>
      </c>
      <c r="U3241" s="152">
        <f>100*(INDEX(TDU_Info!$E$5:$E$111,$T3241)/T$11+INDEX(TDU_Info!$F$5:$F$111,$T3241))</f>
        <v>5.8146999999999993</v>
      </c>
      <c r="V3241" s="152">
        <v>4.1710000000000003</v>
      </c>
      <c r="W3241" s="152">
        <v>5.6689999999999996</v>
      </c>
      <c r="X3241" s="152">
        <v>7.4</v>
      </c>
      <c r="Y3241" s="152">
        <v>8.4</v>
      </c>
      <c r="Z3241" s="152">
        <v>4.32</v>
      </c>
      <c r="AA3241" s="152">
        <v>5.4169999999999998</v>
      </c>
      <c r="AB3241" s="152">
        <v>7.4470000000000001</v>
      </c>
      <c r="AC3241" s="152">
        <v>8.44</v>
      </c>
      <c r="AD3241" s="152">
        <v>3.88</v>
      </c>
      <c r="AE3241" s="152">
        <v>5.6210000000000004</v>
      </c>
      <c r="AF3241" s="152">
        <v>7.4</v>
      </c>
      <c r="AG3241" s="152">
        <v>8.4</v>
      </c>
      <c r="AH3241" s="152">
        <v>4.0250000000000004</v>
      </c>
      <c r="AI3241" s="152">
        <v>5.3620000000000001</v>
      </c>
      <c r="AJ3241" s="152">
        <v>7.4470000000000001</v>
      </c>
      <c r="AK3241" s="152">
        <v>8.4260000000000002</v>
      </c>
      <c r="AL3241" s="152" t="e">
        <f t="shared" si="563"/>
        <v>#N/A</v>
      </c>
      <c r="AM3241" s="152" t="e">
        <f t="shared" si="564"/>
        <v>#N/A</v>
      </c>
      <c r="AN3241" s="152" t="e">
        <f>NA()</f>
        <v>#N/A</v>
      </c>
      <c r="AO3241" s="152" t="e">
        <f>NA()</f>
        <v>#N/A</v>
      </c>
      <c r="AP3241" s="152">
        <f t="shared" si="570"/>
        <v>6.4653</v>
      </c>
      <c r="AQ3241" s="152"/>
      <c r="AR3241" s="152"/>
      <c r="AS3241" s="153">
        <f t="shared" si="571"/>
        <v>303</v>
      </c>
      <c r="AT3241" s="153">
        <f t="shared" si="554"/>
        <v>1</v>
      </c>
      <c r="AU3241" s="153">
        <f t="shared" si="555"/>
        <v>0</v>
      </c>
      <c r="AV3241" s="153">
        <f t="shared" si="556"/>
        <v>0</v>
      </c>
      <c r="BA3241">
        <f t="shared" si="572"/>
        <v>30</v>
      </c>
    </row>
    <row r="3242" spans="2:53" x14ac:dyDescent="0.25">
      <c r="B3242" s="155">
        <f t="shared" si="567"/>
        <v>45961.999305555553</v>
      </c>
      <c r="C3242" s="155">
        <f t="shared" si="559"/>
        <v>45961.999305555553</v>
      </c>
      <c r="D3242" s="152">
        <f t="shared" si="560"/>
        <v>7.4139999999999997</v>
      </c>
      <c r="E3242" s="152"/>
      <c r="F3242" s="152"/>
      <c r="G3242" s="152"/>
      <c r="H3242" s="152" t="e">
        <f t="shared" si="561"/>
        <v>#N/A</v>
      </c>
      <c r="I3242" s="152"/>
      <c r="J3242" s="152" t="e">
        <f t="shared" si="562"/>
        <v>#N/A</v>
      </c>
      <c r="K3242" s="152"/>
      <c r="L3242" s="152"/>
      <c r="M3242" s="152"/>
      <c r="N3242" s="152"/>
      <c r="O3242" s="152"/>
      <c r="P3242" s="152"/>
      <c r="Q3242" s="152"/>
      <c r="R3242" s="152"/>
      <c r="S3242" s="152"/>
      <c r="T3242" s="153" cm="1">
        <f t="array" ref="T3242">MATCH(1,(TDU_Info!$C$5:$C$111=$T$6)*(TDU_Info!$B$5:$B$111&lt;=$B3242),0)</f>
        <v>75</v>
      </c>
      <c r="U3242" s="152">
        <f>100*(INDEX(TDU_Info!$E$5:$E$111,$T3242)/T$11+INDEX(TDU_Info!$F$5:$F$111,$T3242))</f>
        <v>5.8146999999999993</v>
      </c>
      <c r="V3242" s="152">
        <v>4.1609999999999996</v>
      </c>
      <c r="W3242" s="152">
        <v>5.6689999999999996</v>
      </c>
      <c r="X3242" s="152">
        <v>7.4139999999999997</v>
      </c>
      <c r="Y3242" s="152">
        <v>8.4</v>
      </c>
      <c r="Z3242" s="152">
        <v>4.1559999999999997</v>
      </c>
      <c r="AA3242" s="152">
        <v>5.4169999999999998</v>
      </c>
      <c r="AB3242" s="152">
        <v>7.4470000000000001</v>
      </c>
      <c r="AC3242" s="152">
        <v>8.44</v>
      </c>
      <c r="AD3242" s="152">
        <v>3.88</v>
      </c>
      <c r="AE3242" s="152">
        <v>5.6210000000000004</v>
      </c>
      <c r="AF3242" s="152">
        <v>7.4139999999999997</v>
      </c>
      <c r="AG3242" s="152">
        <v>8.4</v>
      </c>
      <c r="AH3242" s="152">
        <v>4.0250000000000004</v>
      </c>
      <c r="AI3242" s="152">
        <v>5.3620000000000001</v>
      </c>
      <c r="AJ3242" s="152">
        <v>7.4470000000000001</v>
      </c>
      <c r="AK3242" s="152">
        <v>8.44</v>
      </c>
      <c r="AL3242" s="152" t="e">
        <f t="shared" si="563"/>
        <v>#N/A</v>
      </c>
      <c r="AM3242" s="152" t="e">
        <f t="shared" si="564"/>
        <v>#N/A</v>
      </c>
      <c r="AN3242" s="152" t="e">
        <f>NA()</f>
        <v>#N/A</v>
      </c>
      <c r="AO3242" s="152" t="e">
        <f>NA()</f>
        <v>#N/A</v>
      </c>
      <c r="AP3242" s="152">
        <f t="shared" si="570"/>
        <v>6.4653</v>
      </c>
      <c r="AQ3242" s="152"/>
      <c r="AR3242" s="152"/>
      <c r="AS3242" s="153">
        <f t="shared" si="571"/>
        <v>304</v>
      </c>
      <c r="AT3242" s="153">
        <f t="shared" si="554"/>
        <v>1</v>
      </c>
      <c r="AU3242" s="153">
        <f t="shared" si="555"/>
        <v>0</v>
      </c>
      <c r="AV3242" s="153">
        <f t="shared" si="556"/>
        <v>0</v>
      </c>
      <c r="BA3242">
        <f t="shared" si="572"/>
        <v>31</v>
      </c>
    </row>
    <row r="3243" spans="2:53" x14ac:dyDescent="0.25">
      <c r="B3243" s="155">
        <f t="shared" si="567"/>
        <v>45962.999305555553</v>
      </c>
      <c r="C3243" s="155">
        <f t="shared" si="559"/>
        <v>45962.999305555553</v>
      </c>
      <c r="D3243" s="152">
        <f t="shared" si="560"/>
        <v>7.3579999999999997</v>
      </c>
      <c r="E3243" s="152"/>
      <c r="F3243" s="152"/>
      <c r="G3243" s="152"/>
      <c r="H3243" s="152" t="e">
        <f t="shared" si="561"/>
        <v>#N/A</v>
      </c>
      <c r="I3243" s="152"/>
      <c r="J3243" s="152" t="e">
        <f t="shared" si="562"/>
        <v>#N/A</v>
      </c>
      <c r="K3243" s="152"/>
      <c r="L3243" s="152"/>
      <c r="M3243" s="152"/>
      <c r="N3243" s="152"/>
      <c r="O3243" s="152"/>
      <c r="P3243" s="152"/>
      <c r="Q3243" s="152"/>
      <c r="R3243" s="152"/>
      <c r="S3243" s="152"/>
      <c r="T3243" s="153" cm="1">
        <f t="array" ref="T3243">MATCH(1,(TDU_Info!$C$5:$C$111=$T$6)*(TDU_Info!$B$5:$B$111&lt;=$B3243),0)</f>
        <v>75</v>
      </c>
      <c r="U3243" s="152">
        <f>100*(INDEX(TDU_Info!$E$5:$E$111,$T3243)/T$11+INDEX(TDU_Info!$F$5:$F$111,$T3243))</f>
        <v>5.8146999999999993</v>
      </c>
      <c r="V3243" s="152">
        <v>4.1609999999999996</v>
      </c>
      <c r="W3243" s="152">
        <v>5.6689999999999996</v>
      </c>
      <c r="X3243" s="152">
        <v>7.4139999999999997</v>
      </c>
      <c r="Y3243" s="152">
        <v>8.4</v>
      </c>
      <c r="Z3243" s="152">
        <v>4.1559999999999997</v>
      </c>
      <c r="AA3243" s="152">
        <v>5.4169999999999998</v>
      </c>
      <c r="AB3243" s="152">
        <v>7.4470000000000001</v>
      </c>
      <c r="AC3243" s="152">
        <v>8.44</v>
      </c>
      <c r="AD3243" s="152">
        <v>3.88</v>
      </c>
      <c r="AE3243" s="152">
        <v>5.6210000000000004</v>
      </c>
      <c r="AF3243" s="152">
        <v>7.3579999999999997</v>
      </c>
      <c r="AG3243" s="152">
        <v>8.4</v>
      </c>
      <c r="AH3243" s="152">
        <v>3.9249999999999998</v>
      </c>
      <c r="AI3243" s="152">
        <v>5.3620000000000001</v>
      </c>
      <c r="AJ3243" s="152">
        <v>7.4470000000000001</v>
      </c>
      <c r="AK3243" s="152">
        <v>8.44</v>
      </c>
      <c r="AL3243" s="152" t="e">
        <f t="shared" si="563"/>
        <v>#N/A</v>
      </c>
      <c r="AM3243" s="152" t="e">
        <f t="shared" si="564"/>
        <v>#N/A</v>
      </c>
      <c r="AN3243" s="152" t="e">
        <f>NA()</f>
        <v>#N/A</v>
      </c>
      <c r="AO3243" s="152" t="e">
        <f>NA()</f>
        <v>#N/A</v>
      </c>
      <c r="AP3243" s="152" t="e">
        <f t="shared" si="570"/>
        <v>#N/A</v>
      </c>
      <c r="AQ3243" s="152"/>
      <c r="AR3243" s="152"/>
      <c r="AS3243" s="153">
        <f t="shared" ref="AS3243:AS3275" si="573">ROUNDUP(B3243-DATE(YEAR(B3243),1,1),0)</f>
        <v>305</v>
      </c>
      <c r="AT3243" s="153">
        <f t="shared" si="554"/>
        <v>1</v>
      </c>
      <c r="AU3243" s="153">
        <f t="shared" si="555"/>
        <v>0</v>
      </c>
      <c r="AV3243" s="153">
        <f t="shared" si="556"/>
        <v>0</v>
      </c>
      <c r="BA3243">
        <f t="shared" ref="BA3243:BA3275" si="574">DAY(C3243)</f>
        <v>1</v>
      </c>
    </row>
    <row r="3244" spans="2:53" x14ac:dyDescent="0.25">
      <c r="B3244" s="155">
        <f t="shared" si="567"/>
        <v>45963.999305555553</v>
      </c>
      <c r="C3244" s="155">
        <f t="shared" si="559"/>
        <v>45963.999305555553</v>
      </c>
      <c r="D3244" s="152">
        <f t="shared" si="560"/>
        <v>7.3579999999999997</v>
      </c>
      <c r="E3244" s="152"/>
      <c r="F3244" s="152"/>
      <c r="G3244" s="152"/>
      <c r="H3244" s="152" t="e">
        <f t="shared" si="561"/>
        <v>#N/A</v>
      </c>
      <c r="I3244" s="152"/>
      <c r="J3244" s="152" t="e">
        <f t="shared" si="562"/>
        <v>#N/A</v>
      </c>
      <c r="K3244" s="152"/>
      <c r="L3244" s="152"/>
      <c r="M3244" s="152"/>
      <c r="N3244" s="152"/>
      <c r="O3244" s="152"/>
      <c r="P3244" s="152"/>
      <c r="Q3244" s="152"/>
      <c r="R3244" s="152"/>
      <c r="S3244" s="152"/>
      <c r="T3244" s="153" cm="1">
        <f t="array" ref="T3244">MATCH(1,(TDU_Info!$C$5:$C$111=$T$6)*(TDU_Info!$B$5:$B$111&lt;=$B3244),0)</f>
        <v>75</v>
      </c>
      <c r="U3244" s="152">
        <f>100*(INDEX(TDU_Info!$E$5:$E$111,$T3244)/T$11+INDEX(TDU_Info!$F$5:$F$111,$T3244))</f>
        <v>5.8146999999999993</v>
      </c>
      <c r="V3244" s="152">
        <v>4.1609999999999996</v>
      </c>
      <c r="W3244" s="152">
        <v>5.6689999999999996</v>
      </c>
      <c r="X3244" s="152">
        <v>7.4139999999999997</v>
      </c>
      <c r="Y3244" s="152">
        <v>8.4</v>
      </c>
      <c r="Z3244" s="152">
        <v>4.1559999999999997</v>
      </c>
      <c r="AA3244" s="152">
        <v>5.4169999999999998</v>
      </c>
      <c r="AB3244" s="152">
        <v>7.4470000000000001</v>
      </c>
      <c r="AC3244" s="152">
        <v>8.44</v>
      </c>
      <c r="AD3244" s="152">
        <v>3.88</v>
      </c>
      <c r="AE3244" s="152">
        <v>5.6210000000000004</v>
      </c>
      <c r="AF3244" s="152">
        <v>7.3579999999999997</v>
      </c>
      <c r="AG3244" s="152">
        <v>8.4</v>
      </c>
      <c r="AH3244" s="152">
        <v>3.9249999999999998</v>
      </c>
      <c r="AI3244" s="152">
        <v>5.3620000000000001</v>
      </c>
      <c r="AJ3244" s="152">
        <v>7.4470000000000001</v>
      </c>
      <c r="AK3244" s="152">
        <v>8.44</v>
      </c>
      <c r="AL3244" s="152" t="e">
        <f t="shared" si="563"/>
        <v>#N/A</v>
      </c>
      <c r="AM3244" s="152" t="e">
        <f t="shared" si="564"/>
        <v>#N/A</v>
      </c>
      <c r="AN3244" s="152" t="e">
        <f>NA()</f>
        <v>#N/A</v>
      </c>
      <c r="AO3244" s="152" t="e">
        <f>NA()</f>
        <v>#N/A</v>
      </c>
      <c r="AP3244" s="152">
        <f t="shared" si="570"/>
        <v>6.4653</v>
      </c>
      <c r="AQ3244" s="152"/>
      <c r="AR3244" s="152"/>
      <c r="AS3244" s="153">
        <f t="shared" si="573"/>
        <v>306</v>
      </c>
      <c r="AT3244" s="153">
        <f t="shared" si="554"/>
        <v>1</v>
      </c>
      <c r="AU3244" s="153">
        <f t="shared" si="555"/>
        <v>0</v>
      </c>
      <c r="AV3244" s="153">
        <f t="shared" si="556"/>
        <v>0</v>
      </c>
      <c r="BA3244">
        <f t="shared" si="574"/>
        <v>2</v>
      </c>
    </row>
    <row r="3245" spans="2:53" x14ac:dyDescent="0.25">
      <c r="B3245" s="155">
        <f t="shared" si="567"/>
        <v>45964.999305555553</v>
      </c>
      <c r="C3245" s="155">
        <f t="shared" si="559"/>
        <v>45964.999305555553</v>
      </c>
      <c r="D3245" s="152">
        <f t="shared" si="560"/>
        <v>7.3579999999999997</v>
      </c>
      <c r="E3245" s="152"/>
      <c r="F3245" s="152"/>
      <c r="G3245" s="152"/>
      <c r="H3245" s="152" t="e">
        <f t="shared" si="561"/>
        <v>#N/A</v>
      </c>
      <c r="I3245" s="152"/>
      <c r="J3245" s="152" t="e">
        <f t="shared" si="562"/>
        <v>#N/A</v>
      </c>
      <c r="K3245" s="152"/>
      <c r="L3245" s="152"/>
      <c r="M3245" s="152"/>
      <c r="N3245" s="152"/>
      <c r="O3245" s="152"/>
      <c r="P3245" s="152"/>
      <c r="Q3245" s="152"/>
      <c r="R3245" s="152"/>
      <c r="S3245" s="152"/>
      <c r="T3245" s="153" cm="1">
        <f t="array" ref="T3245">MATCH(1,(TDU_Info!$C$5:$C$111=$T$6)*(TDU_Info!$B$5:$B$111&lt;=$B3245),0)</f>
        <v>75</v>
      </c>
      <c r="U3245" s="152">
        <f>100*(INDEX(TDU_Info!$E$5:$E$111,$T3245)/T$11+INDEX(TDU_Info!$F$5:$F$111,$T3245))</f>
        <v>5.8146999999999993</v>
      </c>
      <c r="V3245" s="152">
        <v>4.1609999999999996</v>
      </c>
      <c r="W3245" s="152">
        <v>5.6689999999999996</v>
      </c>
      <c r="X3245" s="152">
        <v>7.4139999999999997</v>
      </c>
      <c r="Y3245" s="152">
        <v>8.4</v>
      </c>
      <c r="Z3245" s="152">
        <v>4.1559999999999997</v>
      </c>
      <c r="AA3245" s="152">
        <v>5.4169999999999998</v>
      </c>
      <c r="AB3245" s="152">
        <v>7.4470000000000001</v>
      </c>
      <c r="AC3245" s="152">
        <v>8.44</v>
      </c>
      <c r="AD3245" s="152">
        <v>3.88</v>
      </c>
      <c r="AE3245" s="152">
        <v>5.6210000000000004</v>
      </c>
      <c r="AF3245" s="152">
        <v>7.3579999999999997</v>
      </c>
      <c r="AG3245" s="152">
        <v>8.4</v>
      </c>
      <c r="AH3245" s="152">
        <v>3.9249999999999998</v>
      </c>
      <c r="AI3245" s="152">
        <v>5.3620000000000001</v>
      </c>
      <c r="AJ3245" s="152">
        <v>7.4470000000000001</v>
      </c>
      <c r="AK3245" s="152">
        <v>8.44</v>
      </c>
      <c r="AL3245" s="152" t="e">
        <f t="shared" si="563"/>
        <v>#N/A</v>
      </c>
      <c r="AM3245" s="152" t="e">
        <f t="shared" si="564"/>
        <v>#N/A</v>
      </c>
      <c r="AN3245" s="152" t="e">
        <f>NA()</f>
        <v>#N/A</v>
      </c>
      <c r="AO3245" s="152" t="e">
        <f>NA()</f>
        <v>#N/A</v>
      </c>
      <c r="AP3245" s="152">
        <f t="shared" si="570"/>
        <v>6.4653</v>
      </c>
      <c r="AQ3245" s="152"/>
      <c r="AR3245" s="152"/>
      <c r="AS3245" s="153">
        <f t="shared" si="573"/>
        <v>307</v>
      </c>
      <c r="AT3245" s="153">
        <f t="shared" si="554"/>
        <v>1</v>
      </c>
      <c r="AU3245" s="153">
        <f t="shared" si="555"/>
        <v>0</v>
      </c>
      <c r="AV3245" s="153">
        <f t="shared" si="556"/>
        <v>0</v>
      </c>
      <c r="BA3245">
        <f t="shared" si="574"/>
        <v>3</v>
      </c>
    </row>
    <row r="3246" spans="2:53" x14ac:dyDescent="0.25">
      <c r="B3246" s="155">
        <f t="shared" si="567"/>
        <v>45965.999305555553</v>
      </c>
      <c r="C3246" s="155">
        <f t="shared" si="559"/>
        <v>45965.999305555553</v>
      </c>
      <c r="D3246" s="152">
        <f t="shared" si="560"/>
        <v>7.3579999999999997</v>
      </c>
      <c r="E3246" s="152"/>
      <c r="F3246" s="152"/>
      <c r="G3246" s="152"/>
      <c r="H3246" s="152" t="e">
        <f t="shared" si="561"/>
        <v>#N/A</v>
      </c>
      <c r="I3246" s="152"/>
      <c r="J3246" s="152" t="e">
        <f t="shared" si="562"/>
        <v>#N/A</v>
      </c>
      <c r="K3246" s="152"/>
      <c r="L3246" s="152"/>
      <c r="M3246" s="152"/>
      <c r="N3246" s="152"/>
      <c r="O3246" s="152"/>
      <c r="P3246" s="152"/>
      <c r="Q3246" s="152"/>
      <c r="R3246" s="152"/>
      <c r="S3246" s="152"/>
      <c r="T3246" s="153" cm="1">
        <f t="array" ref="T3246">MATCH(1,(TDU_Info!$C$5:$C$111=$T$6)*(TDU_Info!$B$5:$B$111&lt;=$B3246),0)</f>
        <v>75</v>
      </c>
      <c r="U3246" s="152">
        <f>100*(INDEX(TDU_Info!$E$5:$E$111,$T3246)/T$11+INDEX(TDU_Info!$F$5:$F$111,$T3246))</f>
        <v>5.8146999999999993</v>
      </c>
      <c r="V3246" s="152">
        <v>4.1609999999999996</v>
      </c>
      <c r="W3246" s="152">
        <v>5.6689999999999996</v>
      </c>
      <c r="X3246" s="152">
        <v>7.4139999999999997</v>
      </c>
      <c r="Y3246" s="152">
        <v>8.4</v>
      </c>
      <c r="Z3246" s="152">
        <v>4.1559999999999997</v>
      </c>
      <c r="AA3246" s="152">
        <v>5.4169999999999998</v>
      </c>
      <c r="AB3246" s="152">
        <v>7.4470000000000001</v>
      </c>
      <c r="AC3246" s="152">
        <v>8.44</v>
      </c>
      <c r="AD3246" s="152">
        <v>3.88</v>
      </c>
      <c r="AE3246" s="152">
        <v>5.6210000000000004</v>
      </c>
      <c r="AF3246" s="152">
        <v>7.3579999999999997</v>
      </c>
      <c r="AG3246" s="152">
        <v>8.4</v>
      </c>
      <c r="AH3246" s="152">
        <v>3.9249999999999998</v>
      </c>
      <c r="AI3246" s="152">
        <v>5.3620000000000001</v>
      </c>
      <c r="AJ3246" s="152">
        <v>7.4470000000000001</v>
      </c>
      <c r="AK3246" s="152">
        <v>8.44</v>
      </c>
      <c r="AL3246" s="152" t="e">
        <f t="shared" si="563"/>
        <v>#N/A</v>
      </c>
      <c r="AM3246" s="152" t="e">
        <f t="shared" si="564"/>
        <v>#N/A</v>
      </c>
      <c r="AN3246" s="152" t="e">
        <f>NA()</f>
        <v>#N/A</v>
      </c>
      <c r="AO3246" s="152" t="e">
        <f>NA()</f>
        <v>#N/A</v>
      </c>
      <c r="AP3246" s="152">
        <f t="shared" si="570"/>
        <v>6.4653</v>
      </c>
      <c r="AQ3246" s="152"/>
      <c r="AR3246" s="152"/>
      <c r="AS3246" s="153">
        <f t="shared" si="573"/>
        <v>308</v>
      </c>
      <c r="AT3246" s="153">
        <f t="shared" si="554"/>
        <v>1</v>
      </c>
      <c r="AU3246" s="153">
        <f t="shared" si="555"/>
        <v>0</v>
      </c>
      <c r="AV3246" s="153">
        <f t="shared" si="556"/>
        <v>0</v>
      </c>
      <c r="BA3246">
        <f t="shared" si="574"/>
        <v>4</v>
      </c>
    </row>
    <row r="3247" spans="2:53" x14ac:dyDescent="0.25">
      <c r="B3247" s="155">
        <f t="shared" si="567"/>
        <v>45966.999305555553</v>
      </c>
      <c r="C3247" s="155">
        <f t="shared" si="559"/>
        <v>45966.999305555553</v>
      </c>
      <c r="D3247" s="152">
        <f t="shared" si="560"/>
        <v>7.4139999999999997</v>
      </c>
      <c r="E3247" s="152"/>
      <c r="F3247" s="152"/>
      <c r="G3247" s="152"/>
      <c r="H3247" s="152" t="e">
        <f t="shared" si="561"/>
        <v>#N/A</v>
      </c>
      <c r="I3247" s="152"/>
      <c r="J3247" s="152" t="e">
        <f t="shared" si="562"/>
        <v>#N/A</v>
      </c>
      <c r="K3247" s="152"/>
      <c r="L3247" s="152"/>
      <c r="M3247" s="152"/>
      <c r="N3247" s="152"/>
      <c r="O3247" s="152"/>
      <c r="P3247" s="152"/>
      <c r="Q3247" s="152"/>
      <c r="R3247" s="152"/>
      <c r="S3247" s="152"/>
      <c r="T3247" s="153" cm="1">
        <f t="array" ref="T3247">MATCH(1,(TDU_Info!$C$5:$C$111=$T$6)*(TDU_Info!$B$5:$B$111&lt;=$B3247),0)</f>
        <v>75</v>
      </c>
      <c r="U3247" s="152">
        <f>100*(INDEX(TDU_Info!$E$5:$E$111,$T3247)/T$11+INDEX(TDU_Info!$F$5:$F$111,$T3247))</f>
        <v>5.8146999999999993</v>
      </c>
      <c r="V3247" s="152">
        <v>4.1609999999999996</v>
      </c>
      <c r="W3247" s="152">
        <v>5.6689999999999996</v>
      </c>
      <c r="X3247" s="152">
        <v>7.4139999999999997</v>
      </c>
      <c r="Y3247" s="152">
        <v>8.4</v>
      </c>
      <c r="Z3247" s="152">
        <v>4.1559999999999997</v>
      </c>
      <c r="AA3247" s="152">
        <v>5.4169999999999998</v>
      </c>
      <c r="AB3247" s="152">
        <v>7.4470000000000001</v>
      </c>
      <c r="AC3247" s="152">
        <v>8.44</v>
      </c>
      <c r="AD3247" s="152">
        <v>3.88</v>
      </c>
      <c r="AE3247" s="152">
        <v>5.6210000000000004</v>
      </c>
      <c r="AF3247" s="152">
        <v>7.4139999999999997</v>
      </c>
      <c r="AG3247" s="152">
        <v>8.4</v>
      </c>
      <c r="AH3247" s="152">
        <v>3.9249999999999998</v>
      </c>
      <c r="AI3247" s="152">
        <v>5.3620000000000001</v>
      </c>
      <c r="AJ3247" s="152">
        <v>7.4470000000000001</v>
      </c>
      <c r="AK3247" s="152">
        <v>8.44</v>
      </c>
      <c r="AL3247" s="152" t="e">
        <f t="shared" si="563"/>
        <v>#N/A</v>
      </c>
      <c r="AM3247" s="152" t="e">
        <f t="shared" si="564"/>
        <v>#N/A</v>
      </c>
      <c r="AN3247" s="152" t="e">
        <f>NA()</f>
        <v>#N/A</v>
      </c>
      <c r="AO3247" s="152" t="e">
        <f>NA()</f>
        <v>#N/A</v>
      </c>
      <c r="AP3247" s="152">
        <f t="shared" si="570"/>
        <v>6.4653</v>
      </c>
      <c r="AQ3247" s="152"/>
      <c r="AR3247" s="152"/>
      <c r="AS3247" s="153">
        <f t="shared" si="573"/>
        <v>309</v>
      </c>
      <c r="AT3247" s="153">
        <f t="shared" si="554"/>
        <v>1</v>
      </c>
      <c r="AU3247" s="153">
        <f t="shared" si="555"/>
        <v>0</v>
      </c>
      <c r="AV3247" s="153">
        <f t="shared" si="556"/>
        <v>0</v>
      </c>
      <c r="BA3247">
        <f t="shared" si="574"/>
        <v>5</v>
      </c>
    </row>
    <row r="3248" spans="2:53" x14ac:dyDescent="0.25">
      <c r="B3248" s="155">
        <f t="shared" si="567"/>
        <v>45967.999305555553</v>
      </c>
      <c r="C3248" s="155">
        <f t="shared" si="559"/>
        <v>45967.999305555553</v>
      </c>
      <c r="D3248" s="152">
        <f t="shared" si="560"/>
        <v>7.5140000000000002</v>
      </c>
      <c r="E3248" s="152"/>
      <c r="F3248" s="152"/>
      <c r="G3248" s="152"/>
      <c r="H3248" s="152" t="e">
        <f t="shared" si="561"/>
        <v>#N/A</v>
      </c>
      <c r="I3248" s="152"/>
      <c r="J3248" s="152" t="e">
        <f t="shared" si="562"/>
        <v>#N/A</v>
      </c>
      <c r="K3248" s="152"/>
      <c r="L3248" s="152"/>
      <c r="M3248" s="152"/>
      <c r="N3248" s="152"/>
      <c r="O3248" s="152"/>
      <c r="P3248" s="152"/>
      <c r="Q3248" s="152"/>
      <c r="R3248" s="152"/>
      <c r="S3248" s="152"/>
      <c r="T3248" s="153" cm="1">
        <f t="array" ref="T3248">MATCH(1,(TDU_Info!$C$5:$C$111=$T$6)*(TDU_Info!$B$5:$B$111&lt;=$B3248),0)</f>
        <v>75</v>
      </c>
      <c r="U3248" s="152">
        <f>100*(INDEX(TDU_Info!$E$5:$E$111,$T3248)/T$11+INDEX(TDU_Info!$F$5:$F$111,$T3248))</f>
        <v>5.8146999999999993</v>
      </c>
      <c r="V3248" s="152">
        <v>4.1609999999999996</v>
      </c>
      <c r="W3248" s="152">
        <v>5.6689999999999996</v>
      </c>
      <c r="X3248" s="152">
        <v>7.5140000000000002</v>
      </c>
      <c r="Y3248" s="152">
        <v>8.4</v>
      </c>
      <c r="Z3248" s="152">
        <v>4.1559999999999997</v>
      </c>
      <c r="AA3248" s="152">
        <v>5.4169999999999998</v>
      </c>
      <c r="AB3248" s="152">
        <v>7.7050000000000001</v>
      </c>
      <c r="AC3248" s="152">
        <v>8.44</v>
      </c>
      <c r="AD3248" s="152">
        <v>3.88</v>
      </c>
      <c r="AE3248" s="152">
        <v>5.6210000000000004</v>
      </c>
      <c r="AF3248" s="152">
        <v>7.5140000000000002</v>
      </c>
      <c r="AG3248" s="152">
        <v>8.4</v>
      </c>
      <c r="AH3248" s="152">
        <v>3.9249999999999998</v>
      </c>
      <c r="AI3248" s="152">
        <v>5.3620000000000001</v>
      </c>
      <c r="AJ3248" s="152">
        <v>7.4580000000000002</v>
      </c>
      <c r="AK3248" s="152">
        <v>8.44</v>
      </c>
      <c r="AL3248" s="152" t="e">
        <f t="shared" si="563"/>
        <v>#N/A</v>
      </c>
      <c r="AM3248" s="152" t="e">
        <f t="shared" si="564"/>
        <v>#N/A</v>
      </c>
      <c r="AN3248" s="152" t="e">
        <f>NA()</f>
        <v>#N/A</v>
      </c>
      <c r="AO3248" s="152" t="e">
        <f>NA()</f>
        <v>#N/A</v>
      </c>
      <c r="AP3248" s="152">
        <f t="shared" si="570"/>
        <v>6.4653</v>
      </c>
      <c r="AQ3248" s="152"/>
      <c r="AR3248" s="152"/>
      <c r="AS3248" s="153">
        <f t="shared" si="573"/>
        <v>310</v>
      </c>
      <c r="AT3248" s="153">
        <f t="shared" si="554"/>
        <v>1</v>
      </c>
      <c r="AU3248" s="153">
        <f t="shared" si="555"/>
        <v>0</v>
      </c>
      <c r="AV3248" s="153">
        <f t="shared" si="556"/>
        <v>0</v>
      </c>
      <c r="BA3248">
        <f t="shared" si="574"/>
        <v>6</v>
      </c>
    </row>
    <row r="3249" spans="2:53" x14ac:dyDescent="0.25">
      <c r="B3249" s="155">
        <f t="shared" si="567"/>
        <v>45968.999305555553</v>
      </c>
      <c r="C3249" s="155">
        <f t="shared" si="559"/>
        <v>45968.999305555553</v>
      </c>
      <c r="D3249" s="152">
        <f t="shared" si="560"/>
        <v>7.5140000000000002</v>
      </c>
      <c r="E3249" s="152"/>
      <c r="F3249" s="152"/>
      <c r="G3249" s="152"/>
      <c r="H3249" s="152" t="e">
        <f t="shared" si="561"/>
        <v>#N/A</v>
      </c>
      <c r="I3249" s="152"/>
      <c r="J3249" s="152" t="e">
        <f t="shared" si="562"/>
        <v>#N/A</v>
      </c>
      <c r="K3249" s="152"/>
      <c r="L3249" s="152"/>
      <c r="M3249" s="152"/>
      <c r="N3249" s="152"/>
      <c r="O3249" s="152"/>
      <c r="P3249" s="152"/>
      <c r="Q3249" s="152"/>
      <c r="R3249" s="152"/>
      <c r="S3249" s="152"/>
      <c r="T3249" s="153" cm="1">
        <f t="array" ref="T3249">MATCH(1,(TDU_Info!$C$5:$C$111=$T$6)*(TDU_Info!$B$5:$B$111&lt;=$B3249),0)</f>
        <v>75</v>
      </c>
      <c r="U3249" s="152">
        <f>100*(INDEX(TDU_Info!$E$5:$E$111,$T3249)/T$11+INDEX(TDU_Info!$F$5:$F$111,$T3249))</f>
        <v>5.8146999999999993</v>
      </c>
      <c r="V3249" s="152">
        <v>4.1609999999999996</v>
      </c>
      <c r="W3249" s="152">
        <v>5.6689999999999996</v>
      </c>
      <c r="X3249" s="152">
        <v>7.5140000000000002</v>
      </c>
      <c r="Y3249" s="152">
        <v>8.5</v>
      </c>
      <c r="Z3249" s="152">
        <v>4.1559999999999997</v>
      </c>
      <c r="AA3249" s="152">
        <v>5.4169999999999998</v>
      </c>
      <c r="AB3249" s="152">
        <v>7.7050000000000001</v>
      </c>
      <c r="AC3249" s="152">
        <v>8.64</v>
      </c>
      <c r="AD3249" s="152">
        <v>3.88</v>
      </c>
      <c r="AE3249" s="152">
        <v>5.6210000000000004</v>
      </c>
      <c r="AF3249" s="152">
        <v>7.5140000000000002</v>
      </c>
      <c r="AG3249" s="152">
        <v>8.5</v>
      </c>
      <c r="AH3249" s="152">
        <v>3.9249999999999998</v>
      </c>
      <c r="AI3249" s="152">
        <v>5.3620000000000001</v>
      </c>
      <c r="AJ3249" s="152">
        <v>7.4580000000000002</v>
      </c>
      <c r="AK3249" s="152">
        <v>8.5</v>
      </c>
      <c r="AL3249" s="152" t="e">
        <f t="shared" si="563"/>
        <v>#N/A</v>
      </c>
      <c r="AM3249" s="152" t="e">
        <f t="shared" si="564"/>
        <v>#N/A</v>
      </c>
      <c r="AN3249" s="152" t="e">
        <f>NA()</f>
        <v>#N/A</v>
      </c>
      <c r="AO3249" s="152" t="e">
        <f>NA()</f>
        <v>#N/A</v>
      </c>
      <c r="AP3249" s="152">
        <f t="shared" si="570"/>
        <v>6.4653</v>
      </c>
      <c r="AQ3249" s="152"/>
      <c r="AR3249" s="152"/>
      <c r="AS3249" s="153">
        <f t="shared" si="573"/>
        <v>311</v>
      </c>
      <c r="AT3249" s="153">
        <f t="shared" si="554"/>
        <v>1</v>
      </c>
      <c r="AU3249" s="153">
        <f t="shared" si="555"/>
        <v>0</v>
      </c>
      <c r="AV3249" s="153">
        <f t="shared" si="556"/>
        <v>0</v>
      </c>
      <c r="BA3249">
        <f t="shared" si="574"/>
        <v>7</v>
      </c>
    </row>
    <row r="3250" spans="2:53" x14ac:dyDescent="0.25">
      <c r="B3250" s="155">
        <f t="shared" si="567"/>
        <v>45969.999305555553</v>
      </c>
      <c r="C3250" s="155">
        <f t="shared" si="559"/>
        <v>45969.999305555553</v>
      </c>
      <c r="D3250" s="152">
        <f t="shared" si="560"/>
        <v>7.5140000000000002</v>
      </c>
      <c r="E3250" s="152"/>
      <c r="F3250" s="152"/>
      <c r="G3250" s="152"/>
      <c r="H3250" s="152" t="e">
        <f t="shared" si="561"/>
        <v>#N/A</v>
      </c>
      <c r="I3250" s="152"/>
      <c r="J3250" s="152" t="e">
        <f t="shared" si="562"/>
        <v>#N/A</v>
      </c>
      <c r="K3250" s="152"/>
      <c r="L3250" s="152"/>
      <c r="M3250" s="152"/>
      <c r="N3250" s="152"/>
      <c r="O3250" s="152"/>
      <c r="P3250" s="152"/>
      <c r="Q3250" s="152"/>
      <c r="R3250" s="152"/>
      <c r="S3250" s="152"/>
      <c r="T3250" s="153" cm="1">
        <f t="array" ref="T3250">MATCH(1,(TDU_Info!$C$5:$C$111=$T$6)*(TDU_Info!$B$5:$B$111&lt;=$B3250),0)</f>
        <v>75</v>
      </c>
      <c r="U3250" s="152">
        <f>100*(INDEX(TDU_Info!$E$5:$E$111,$T3250)/T$11+INDEX(TDU_Info!$F$5:$F$111,$T3250))</f>
        <v>5.8146999999999993</v>
      </c>
      <c r="V3250" s="152">
        <v>4.1609999999999996</v>
      </c>
      <c r="W3250" s="152">
        <v>5.6689999999999996</v>
      </c>
      <c r="X3250" s="152">
        <v>7.5140000000000002</v>
      </c>
      <c r="Y3250" s="152">
        <v>8.5</v>
      </c>
      <c r="Z3250" s="152">
        <v>4.1559999999999997</v>
      </c>
      <c r="AA3250" s="152">
        <v>5.4169999999999998</v>
      </c>
      <c r="AB3250" s="152">
        <v>7.6470000000000002</v>
      </c>
      <c r="AC3250" s="152">
        <v>8.64</v>
      </c>
      <c r="AD3250" s="152">
        <v>3.88</v>
      </c>
      <c r="AE3250" s="152">
        <v>5.6210000000000004</v>
      </c>
      <c r="AF3250" s="152">
        <v>7.5140000000000002</v>
      </c>
      <c r="AG3250" s="152">
        <v>8.5</v>
      </c>
      <c r="AH3250" s="152">
        <v>3.9249999999999998</v>
      </c>
      <c r="AI3250" s="152">
        <v>5.3620000000000001</v>
      </c>
      <c r="AJ3250" s="152">
        <v>7.4580000000000002</v>
      </c>
      <c r="AK3250" s="152">
        <v>8.5</v>
      </c>
      <c r="AL3250" s="152" t="e">
        <f t="shared" si="563"/>
        <v>#N/A</v>
      </c>
      <c r="AM3250" s="152" t="e">
        <f t="shared" si="564"/>
        <v>#N/A</v>
      </c>
      <c r="AN3250" s="152" t="e">
        <f>NA()</f>
        <v>#N/A</v>
      </c>
      <c r="AO3250" s="152" t="e">
        <f>NA()</f>
        <v>#N/A</v>
      </c>
      <c r="AP3250" s="152">
        <f t="shared" si="570"/>
        <v>6.4653</v>
      </c>
      <c r="AQ3250" s="152"/>
      <c r="AR3250" s="152"/>
      <c r="AS3250" s="153">
        <f t="shared" si="573"/>
        <v>312</v>
      </c>
      <c r="AT3250" s="153">
        <f t="shared" si="554"/>
        <v>1</v>
      </c>
      <c r="AU3250" s="153">
        <f t="shared" si="555"/>
        <v>0</v>
      </c>
      <c r="AV3250" s="153">
        <f t="shared" si="556"/>
        <v>0</v>
      </c>
      <c r="BA3250">
        <f t="shared" si="574"/>
        <v>8</v>
      </c>
    </row>
    <row r="3251" spans="2:53" x14ac:dyDescent="0.25">
      <c r="B3251" s="155">
        <f t="shared" si="567"/>
        <v>45970.999305555553</v>
      </c>
      <c r="C3251" s="155">
        <f t="shared" si="559"/>
        <v>45970.999305555553</v>
      </c>
      <c r="D3251" s="152">
        <f t="shared" si="560"/>
        <v>7.5140000000000002</v>
      </c>
      <c r="E3251" s="152"/>
      <c r="F3251" s="152"/>
      <c r="G3251" s="152"/>
      <c r="H3251" s="152" t="e">
        <f t="shared" si="561"/>
        <v>#N/A</v>
      </c>
      <c r="I3251" s="152"/>
      <c r="J3251" s="152" t="e">
        <f t="shared" si="562"/>
        <v>#N/A</v>
      </c>
      <c r="K3251" s="152"/>
      <c r="L3251" s="152"/>
      <c r="M3251" s="152"/>
      <c r="N3251" s="152"/>
      <c r="O3251" s="152"/>
      <c r="P3251" s="152"/>
      <c r="Q3251" s="152"/>
      <c r="R3251" s="152"/>
      <c r="S3251" s="152"/>
      <c r="T3251" s="153" cm="1">
        <f t="array" ref="T3251">MATCH(1,(TDU_Info!$C$5:$C$111=$T$6)*(TDU_Info!$B$5:$B$111&lt;=$B3251),0)</f>
        <v>75</v>
      </c>
      <c r="U3251" s="152">
        <f>100*(INDEX(TDU_Info!$E$5:$E$111,$T3251)/T$11+INDEX(TDU_Info!$F$5:$F$111,$T3251))</f>
        <v>5.8146999999999993</v>
      </c>
      <c r="V3251" s="152">
        <v>4.1609999999999996</v>
      </c>
      <c r="W3251" s="152">
        <v>5.6689999999999996</v>
      </c>
      <c r="X3251" s="152">
        <v>7.5140000000000002</v>
      </c>
      <c r="Y3251" s="152">
        <v>8.5</v>
      </c>
      <c r="Z3251" s="152">
        <v>4.1559999999999997</v>
      </c>
      <c r="AA3251" s="152">
        <v>5.4169999999999998</v>
      </c>
      <c r="AB3251" s="152">
        <v>7.6470000000000002</v>
      </c>
      <c r="AC3251" s="152">
        <v>8.64</v>
      </c>
      <c r="AD3251" s="152">
        <v>3.88</v>
      </c>
      <c r="AE3251" s="152">
        <v>5.6210000000000004</v>
      </c>
      <c r="AF3251" s="152">
        <v>7.5140000000000002</v>
      </c>
      <c r="AG3251" s="152">
        <v>8.5</v>
      </c>
      <c r="AH3251" s="152">
        <v>3.9249999999999998</v>
      </c>
      <c r="AI3251" s="152">
        <v>5.3620000000000001</v>
      </c>
      <c r="AJ3251" s="152">
        <v>7.4580000000000002</v>
      </c>
      <c r="AK3251" s="152">
        <v>8.5</v>
      </c>
      <c r="AL3251" s="152" t="e">
        <f t="shared" si="563"/>
        <v>#N/A</v>
      </c>
      <c r="AM3251" s="152" t="e">
        <f t="shared" si="564"/>
        <v>#N/A</v>
      </c>
      <c r="AN3251" s="152" t="e">
        <f>NA()</f>
        <v>#N/A</v>
      </c>
      <c r="AO3251" s="152" t="e">
        <f>NA()</f>
        <v>#N/A</v>
      </c>
      <c r="AP3251" s="152">
        <f t="shared" si="570"/>
        <v>6.4653</v>
      </c>
      <c r="AQ3251" s="152"/>
      <c r="AR3251" s="152"/>
      <c r="AS3251" s="153">
        <f t="shared" si="573"/>
        <v>313</v>
      </c>
      <c r="AT3251" s="153">
        <f t="shared" si="554"/>
        <v>1</v>
      </c>
      <c r="AU3251" s="153">
        <f t="shared" si="555"/>
        <v>0</v>
      </c>
      <c r="AV3251" s="153">
        <f t="shared" si="556"/>
        <v>0</v>
      </c>
      <c r="BA3251">
        <f t="shared" si="574"/>
        <v>9</v>
      </c>
    </row>
    <row r="3252" spans="2:53" x14ac:dyDescent="0.25">
      <c r="B3252" s="155">
        <f t="shared" si="567"/>
        <v>45971.999305555553</v>
      </c>
      <c r="C3252" s="155">
        <f t="shared" si="559"/>
        <v>45971.999305555553</v>
      </c>
      <c r="D3252" s="152">
        <f t="shared" si="560"/>
        <v>7.5140000000000002</v>
      </c>
      <c r="E3252" s="152"/>
      <c r="F3252" s="152"/>
      <c r="G3252" s="152"/>
      <c r="H3252" s="152" t="e">
        <f t="shared" si="561"/>
        <v>#N/A</v>
      </c>
      <c r="I3252" s="152"/>
      <c r="J3252" s="152" t="e">
        <f t="shared" si="562"/>
        <v>#N/A</v>
      </c>
      <c r="K3252" s="152"/>
      <c r="L3252" s="152"/>
      <c r="M3252" s="152"/>
      <c r="N3252" s="152"/>
      <c r="O3252" s="152"/>
      <c r="P3252" s="152"/>
      <c r="Q3252" s="152"/>
      <c r="R3252" s="152"/>
      <c r="S3252" s="152"/>
      <c r="T3252" s="153" cm="1">
        <f t="array" ref="T3252">MATCH(1,(TDU_Info!$C$5:$C$111=$T$6)*(TDU_Info!$B$5:$B$111&lt;=$B3252),0)</f>
        <v>75</v>
      </c>
      <c r="U3252" s="152">
        <f>100*(INDEX(TDU_Info!$E$5:$E$111,$T3252)/T$11+INDEX(TDU_Info!$F$5:$F$111,$T3252))</f>
        <v>5.8146999999999993</v>
      </c>
      <c r="V3252" s="152">
        <v>4.1609999999999996</v>
      </c>
      <c r="W3252" s="152">
        <v>5.6689999999999996</v>
      </c>
      <c r="X3252" s="152">
        <v>7.5140000000000002</v>
      </c>
      <c r="Y3252" s="152">
        <v>8.5</v>
      </c>
      <c r="Z3252" s="152">
        <v>4.1559999999999997</v>
      </c>
      <c r="AA3252" s="152">
        <v>5.4169999999999998</v>
      </c>
      <c r="AB3252" s="152">
        <v>7.6470000000000002</v>
      </c>
      <c r="AC3252" s="152">
        <v>8.64</v>
      </c>
      <c r="AD3252" s="152">
        <v>3.88</v>
      </c>
      <c r="AE3252" s="152">
        <v>5.6210000000000004</v>
      </c>
      <c r="AF3252" s="152">
        <v>7.5140000000000002</v>
      </c>
      <c r="AG3252" s="152">
        <v>8.5</v>
      </c>
      <c r="AH3252" s="152">
        <v>3.9249999999999998</v>
      </c>
      <c r="AI3252" s="152">
        <v>5.3620000000000001</v>
      </c>
      <c r="AJ3252" s="152">
        <v>7.4580000000000002</v>
      </c>
      <c r="AK3252" s="152">
        <v>8.5</v>
      </c>
      <c r="AL3252" s="152" t="e">
        <f t="shared" si="563"/>
        <v>#N/A</v>
      </c>
      <c r="AM3252" s="152" t="e">
        <f t="shared" si="564"/>
        <v>#N/A</v>
      </c>
      <c r="AN3252" s="152" t="e">
        <f>NA()</f>
        <v>#N/A</v>
      </c>
      <c r="AO3252" s="152" t="e">
        <f>NA()</f>
        <v>#N/A</v>
      </c>
      <c r="AP3252" s="152">
        <f t="shared" si="570"/>
        <v>6.4653</v>
      </c>
      <c r="AQ3252" s="152"/>
      <c r="AR3252" s="152"/>
      <c r="AS3252" s="153">
        <f t="shared" si="573"/>
        <v>314</v>
      </c>
      <c r="AT3252" s="153">
        <f t="shared" si="554"/>
        <v>1</v>
      </c>
      <c r="AU3252" s="153">
        <f t="shared" si="555"/>
        <v>0</v>
      </c>
      <c r="AV3252" s="153">
        <f t="shared" si="556"/>
        <v>0</v>
      </c>
      <c r="BA3252">
        <f t="shared" si="574"/>
        <v>10</v>
      </c>
    </row>
    <row r="3253" spans="2:53" x14ac:dyDescent="0.25">
      <c r="B3253" s="155">
        <f t="shared" si="567"/>
        <v>45972.999305555553</v>
      </c>
      <c r="C3253" s="155">
        <f t="shared" si="559"/>
        <v>45972.999305555553</v>
      </c>
      <c r="D3253" s="152">
        <f t="shared" si="560"/>
        <v>7.5140000000000002</v>
      </c>
      <c r="E3253" s="152"/>
      <c r="F3253" s="152"/>
      <c r="G3253" s="152"/>
      <c r="H3253" s="152" t="e">
        <f t="shared" si="561"/>
        <v>#N/A</v>
      </c>
      <c r="I3253" s="152"/>
      <c r="J3253" s="152" t="e">
        <f t="shared" si="562"/>
        <v>#N/A</v>
      </c>
      <c r="K3253" s="152"/>
      <c r="L3253" s="152"/>
      <c r="M3253" s="152"/>
      <c r="N3253" s="152"/>
      <c r="O3253" s="152"/>
      <c r="P3253" s="152"/>
      <c r="Q3253" s="152"/>
      <c r="R3253" s="152"/>
      <c r="S3253" s="152"/>
      <c r="T3253" s="153" cm="1">
        <f t="array" ref="T3253">MATCH(1,(TDU_Info!$C$5:$C$111=$T$6)*(TDU_Info!$B$5:$B$111&lt;=$B3253),0)</f>
        <v>75</v>
      </c>
      <c r="U3253" s="152">
        <f>100*(INDEX(TDU_Info!$E$5:$E$111,$T3253)/T$11+INDEX(TDU_Info!$F$5:$F$111,$T3253))</f>
        <v>5.8146999999999993</v>
      </c>
      <c r="V3253" s="152">
        <v>4.0609999999999999</v>
      </c>
      <c r="W3253" s="152">
        <v>5.6689999999999996</v>
      </c>
      <c r="X3253" s="152">
        <v>7.5140000000000002</v>
      </c>
      <c r="Y3253" s="152">
        <v>8.5</v>
      </c>
      <c r="Z3253" s="152">
        <v>4.07</v>
      </c>
      <c r="AA3253" s="152">
        <v>5.4169999999999998</v>
      </c>
      <c r="AB3253" s="152">
        <v>7.6470000000000002</v>
      </c>
      <c r="AC3253" s="152">
        <v>8.64</v>
      </c>
      <c r="AD3253" s="152">
        <v>4.03</v>
      </c>
      <c r="AE3253" s="152">
        <v>5.6210000000000004</v>
      </c>
      <c r="AF3253" s="152">
        <v>7.5140000000000002</v>
      </c>
      <c r="AG3253" s="152">
        <v>8.5</v>
      </c>
      <c r="AH3253" s="152">
        <v>4.0350000000000001</v>
      </c>
      <c r="AI3253" s="152">
        <v>5.3620000000000001</v>
      </c>
      <c r="AJ3253" s="152">
        <v>7.4580000000000002</v>
      </c>
      <c r="AK3253" s="152">
        <v>8.5</v>
      </c>
      <c r="AL3253" s="152" t="e">
        <f t="shared" si="563"/>
        <v>#N/A</v>
      </c>
      <c r="AM3253" s="152" t="e">
        <f t="shared" si="564"/>
        <v>#N/A</v>
      </c>
      <c r="AN3253" s="152" t="e">
        <f>NA()</f>
        <v>#N/A</v>
      </c>
      <c r="AO3253" s="152" t="e">
        <f>NA()</f>
        <v>#N/A</v>
      </c>
      <c r="AP3253" s="152">
        <f t="shared" si="570"/>
        <v>6.4653</v>
      </c>
      <c r="AQ3253" s="152"/>
      <c r="AR3253" s="152"/>
      <c r="AS3253" s="153">
        <f t="shared" si="573"/>
        <v>315</v>
      </c>
      <c r="AT3253" s="153">
        <f t="shared" si="554"/>
        <v>1</v>
      </c>
      <c r="AU3253" s="153">
        <f t="shared" si="555"/>
        <v>0</v>
      </c>
      <c r="AV3253" s="153">
        <f t="shared" si="556"/>
        <v>0</v>
      </c>
      <c r="BA3253">
        <f t="shared" si="574"/>
        <v>11</v>
      </c>
    </row>
    <row r="3254" spans="2:53" x14ac:dyDescent="0.25">
      <c r="B3254" s="155">
        <f t="shared" si="567"/>
        <v>45973.999305555553</v>
      </c>
      <c r="C3254" s="155">
        <f t="shared" si="559"/>
        <v>45973.999305555553</v>
      </c>
      <c r="D3254" s="152">
        <f t="shared" si="560"/>
        <v>7.4</v>
      </c>
      <c r="E3254" s="152"/>
      <c r="F3254" s="152"/>
      <c r="G3254" s="152"/>
      <c r="H3254" s="152" t="e">
        <f t="shared" si="561"/>
        <v>#N/A</v>
      </c>
      <c r="I3254" s="152"/>
      <c r="J3254" s="152" t="e">
        <f t="shared" si="562"/>
        <v>#N/A</v>
      </c>
      <c r="K3254" s="152"/>
      <c r="L3254" s="152"/>
      <c r="M3254" s="152"/>
      <c r="N3254" s="152"/>
      <c r="O3254" s="152"/>
      <c r="P3254" s="152"/>
      <c r="Q3254" s="152"/>
      <c r="R3254" s="152"/>
      <c r="S3254" s="152"/>
      <c r="T3254" s="153" cm="1">
        <f t="array" ref="T3254">MATCH(1,(TDU_Info!$C$5:$C$111=$T$6)*(TDU_Info!$B$5:$B$111&lt;=$B3254),0)</f>
        <v>75</v>
      </c>
      <c r="U3254" s="152">
        <f>100*(INDEX(TDU_Info!$E$5:$E$111,$T3254)/T$11+INDEX(TDU_Info!$F$5:$F$111,$T3254))</f>
        <v>5.8146999999999993</v>
      </c>
      <c r="V3254" s="152">
        <v>4.2610000000000001</v>
      </c>
      <c r="W3254" s="152">
        <v>5.6689999999999996</v>
      </c>
      <c r="X3254" s="152">
        <v>7.4</v>
      </c>
      <c r="Y3254" s="152">
        <v>8.5</v>
      </c>
      <c r="Z3254" s="152">
        <v>4.47</v>
      </c>
      <c r="AA3254" s="152">
        <v>5.4169999999999998</v>
      </c>
      <c r="AB3254" s="152">
        <v>7.54</v>
      </c>
      <c r="AC3254" s="152">
        <v>8.64</v>
      </c>
      <c r="AD3254" s="152">
        <v>4.2300000000000004</v>
      </c>
      <c r="AE3254" s="152">
        <v>5.6210000000000004</v>
      </c>
      <c r="AF3254" s="152">
        <v>7.4</v>
      </c>
      <c r="AG3254" s="152">
        <v>8.5</v>
      </c>
      <c r="AH3254" s="152">
        <v>4.4349999999999996</v>
      </c>
      <c r="AI3254" s="152">
        <v>5.3620000000000001</v>
      </c>
      <c r="AJ3254" s="152">
        <v>7.4580000000000002</v>
      </c>
      <c r="AK3254" s="152">
        <v>8.5</v>
      </c>
      <c r="AL3254" s="152" t="e">
        <f t="shared" si="563"/>
        <v>#N/A</v>
      </c>
      <c r="AM3254" s="152" t="e">
        <f t="shared" si="564"/>
        <v>#N/A</v>
      </c>
      <c r="AN3254" s="152" t="e">
        <f>NA()</f>
        <v>#N/A</v>
      </c>
      <c r="AO3254" s="152" t="e">
        <f>NA()</f>
        <v>#N/A</v>
      </c>
      <c r="AP3254" s="152">
        <f t="shared" si="570"/>
        <v>6.4653</v>
      </c>
      <c r="AQ3254" s="152"/>
      <c r="AR3254" s="152"/>
      <c r="AS3254" s="153">
        <f t="shared" si="573"/>
        <v>316</v>
      </c>
      <c r="AT3254" s="153">
        <f t="shared" si="554"/>
        <v>1</v>
      </c>
      <c r="AU3254" s="153">
        <f t="shared" si="555"/>
        <v>0</v>
      </c>
      <c r="AV3254" s="153">
        <f t="shared" si="556"/>
        <v>0</v>
      </c>
      <c r="BA3254">
        <f t="shared" si="574"/>
        <v>12</v>
      </c>
    </row>
    <row r="3255" spans="2:53" x14ac:dyDescent="0.25">
      <c r="B3255" s="155">
        <f t="shared" si="567"/>
        <v>45974.999305555553</v>
      </c>
      <c r="C3255" s="155">
        <f t="shared" si="559"/>
        <v>45974.999305555553</v>
      </c>
      <c r="D3255" s="152">
        <f t="shared" si="560"/>
        <v>7.4</v>
      </c>
      <c r="E3255" s="152"/>
      <c r="F3255" s="152"/>
      <c r="G3255" s="152"/>
      <c r="H3255" s="152" t="e">
        <f t="shared" si="561"/>
        <v>#N/A</v>
      </c>
      <c r="I3255" s="152"/>
      <c r="J3255" s="152" t="e">
        <f t="shared" si="562"/>
        <v>#N/A</v>
      </c>
      <c r="K3255" s="152"/>
      <c r="L3255" s="152"/>
      <c r="M3255" s="152"/>
      <c r="N3255" s="152"/>
      <c r="O3255" s="152"/>
      <c r="P3255" s="152"/>
      <c r="Q3255" s="152"/>
      <c r="R3255" s="152"/>
      <c r="S3255" s="152"/>
      <c r="T3255" s="153" cm="1">
        <f t="array" ref="T3255">MATCH(1,(TDU_Info!$C$5:$C$111=$T$6)*(TDU_Info!$B$5:$B$111&lt;=$B3255),0)</f>
        <v>75</v>
      </c>
      <c r="U3255" s="152">
        <f>100*(INDEX(TDU_Info!$E$5:$E$111,$T3255)/T$11+INDEX(TDU_Info!$F$5:$F$111,$T3255))</f>
        <v>5.8146999999999993</v>
      </c>
      <c r="V3255" s="152">
        <v>4.2610000000000001</v>
      </c>
      <c r="W3255" s="152">
        <v>5.6689999999999996</v>
      </c>
      <c r="X3255" s="152">
        <v>7.4</v>
      </c>
      <c r="Y3255" s="152">
        <v>8.5</v>
      </c>
      <c r="Z3255" s="152">
        <v>4.47</v>
      </c>
      <c r="AA3255" s="152">
        <v>5.4169999999999998</v>
      </c>
      <c r="AB3255" s="152">
        <v>7.54</v>
      </c>
      <c r="AC3255" s="152">
        <v>8.64</v>
      </c>
      <c r="AD3255" s="152">
        <v>4.2300000000000004</v>
      </c>
      <c r="AE3255" s="152">
        <v>5.6210000000000004</v>
      </c>
      <c r="AF3255" s="152">
        <v>7.4</v>
      </c>
      <c r="AG3255" s="152">
        <v>8.5</v>
      </c>
      <c r="AH3255" s="152">
        <v>4.4349999999999996</v>
      </c>
      <c r="AI3255" s="152">
        <v>5.3620000000000001</v>
      </c>
      <c r="AJ3255" s="152">
        <v>7.4580000000000002</v>
      </c>
      <c r="AK3255" s="152">
        <v>8.5</v>
      </c>
      <c r="AL3255" s="152" t="e">
        <f t="shared" si="563"/>
        <v>#N/A</v>
      </c>
      <c r="AM3255" s="152" t="e">
        <f t="shared" si="564"/>
        <v>#N/A</v>
      </c>
      <c r="AN3255" s="152" t="e">
        <f>NA()</f>
        <v>#N/A</v>
      </c>
      <c r="AO3255" s="152" t="e">
        <f>NA()</f>
        <v>#N/A</v>
      </c>
      <c r="AP3255" s="152">
        <f t="shared" si="570"/>
        <v>6.4653</v>
      </c>
      <c r="AQ3255" s="152"/>
      <c r="AR3255" s="152"/>
      <c r="AS3255" s="153">
        <f t="shared" si="573"/>
        <v>317</v>
      </c>
      <c r="AT3255" s="153">
        <f t="shared" si="554"/>
        <v>1</v>
      </c>
      <c r="AU3255" s="153">
        <f t="shared" si="555"/>
        <v>0</v>
      </c>
      <c r="AV3255" s="153">
        <f t="shared" si="556"/>
        <v>0</v>
      </c>
      <c r="BA3255">
        <f t="shared" si="574"/>
        <v>13</v>
      </c>
    </row>
    <row r="3256" spans="2:53" x14ac:dyDescent="0.25">
      <c r="B3256" s="155">
        <f t="shared" si="567"/>
        <v>45975.999305555553</v>
      </c>
      <c r="C3256" s="155">
        <f t="shared" si="559"/>
        <v>45975.999305555553</v>
      </c>
      <c r="D3256" s="152">
        <f t="shared" si="560"/>
        <v>7.4</v>
      </c>
      <c r="E3256" s="152"/>
      <c r="F3256" s="152"/>
      <c r="G3256" s="152"/>
      <c r="H3256" s="152" t="e">
        <f t="shared" si="561"/>
        <v>#N/A</v>
      </c>
      <c r="I3256" s="152"/>
      <c r="J3256" s="152" t="e">
        <f t="shared" si="562"/>
        <v>#N/A</v>
      </c>
      <c r="K3256" s="152"/>
      <c r="L3256" s="152"/>
      <c r="M3256" s="152"/>
      <c r="N3256" s="152"/>
      <c r="O3256" s="152"/>
      <c r="P3256" s="152"/>
      <c r="Q3256" s="152"/>
      <c r="R3256" s="152"/>
      <c r="S3256" s="152"/>
      <c r="T3256" s="153" cm="1">
        <f t="array" ref="T3256">MATCH(1,(TDU_Info!$C$5:$C$111=$T$6)*(TDU_Info!$B$5:$B$111&lt;=$B3256),0)</f>
        <v>75</v>
      </c>
      <c r="U3256" s="152">
        <f>100*(INDEX(TDU_Info!$E$5:$E$111,$T3256)/T$11+INDEX(TDU_Info!$F$5:$F$111,$T3256))</f>
        <v>5.8146999999999993</v>
      </c>
      <c r="V3256" s="152">
        <v>5.3609999999999998</v>
      </c>
      <c r="W3256" s="152">
        <v>5.6689999999999996</v>
      </c>
      <c r="X3256" s="152">
        <v>7.4</v>
      </c>
      <c r="Y3256" s="152">
        <v>8.5</v>
      </c>
      <c r="Z3256" s="152">
        <v>5.07</v>
      </c>
      <c r="AA3256" s="152">
        <v>5.4169999999999998</v>
      </c>
      <c r="AB3256" s="152">
        <v>7.54</v>
      </c>
      <c r="AC3256" s="152">
        <v>8.64</v>
      </c>
      <c r="AD3256" s="152">
        <v>5.18</v>
      </c>
      <c r="AE3256" s="152">
        <v>5.6210000000000004</v>
      </c>
      <c r="AF3256" s="152">
        <v>7.4</v>
      </c>
      <c r="AG3256" s="152">
        <v>8.5</v>
      </c>
      <c r="AH3256" s="152">
        <v>4.9249999999999998</v>
      </c>
      <c r="AI3256" s="152">
        <v>5.3620000000000001</v>
      </c>
      <c r="AJ3256" s="152">
        <v>7.4580000000000002</v>
      </c>
      <c r="AK3256" s="152">
        <v>8.5</v>
      </c>
      <c r="AL3256" s="152" t="e">
        <f t="shared" si="563"/>
        <v>#N/A</v>
      </c>
      <c r="AM3256" s="152" t="e">
        <f t="shared" si="564"/>
        <v>#N/A</v>
      </c>
      <c r="AN3256" s="152" t="e">
        <f>NA()</f>
        <v>#N/A</v>
      </c>
      <c r="AO3256" s="152" t="e">
        <f>NA()</f>
        <v>#N/A</v>
      </c>
      <c r="AP3256" s="152">
        <f t="shared" si="570"/>
        <v>6.4653</v>
      </c>
      <c r="AQ3256" s="152"/>
      <c r="AR3256" s="152"/>
      <c r="AS3256" s="153">
        <f t="shared" si="573"/>
        <v>318</v>
      </c>
      <c r="AT3256" s="153">
        <f t="shared" si="554"/>
        <v>1</v>
      </c>
      <c r="AU3256" s="153">
        <f t="shared" si="555"/>
        <v>0</v>
      </c>
      <c r="AV3256" s="153">
        <f t="shared" si="556"/>
        <v>0</v>
      </c>
      <c r="BA3256">
        <f t="shared" si="574"/>
        <v>14</v>
      </c>
    </row>
    <row r="3257" spans="2:53" x14ac:dyDescent="0.25">
      <c r="B3257" s="155">
        <f t="shared" si="567"/>
        <v>45976.999305555553</v>
      </c>
      <c r="C3257" s="155">
        <f t="shared" si="559"/>
        <v>45976.999305555553</v>
      </c>
      <c r="D3257" s="152">
        <f t="shared" si="560"/>
        <v>7.4</v>
      </c>
      <c r="E3257" s="152"/>
      <c r="F3257" s="152"/>
      <c r="G3257" s="152"/>
      <c r="H3257" s="152" t="e">
        <f t="shared" si="561"/>
        <v>#N/A</v>
      </c>
      <c r="I3257" s="152"/>
      <c r="J3257" s="152" t="e">
        <f t="shared" si="562"/>
        <v>#N/A</v>
      </c>
      <c r="K3257" s="152"/>
      <c r="L3257" s="152"/>
      <c r="M3257" s="152"/>
      <c r="N3257" s="152"/>
      <c r="O3257" s="152"/>
      <c r="P3257" s="152"/>
      <c r="Q3257" s="152"/>
      <c r="R3257" s="152"/>
      <c r="S3257" s="152"/>
      <c r="T3257" s="153" cm="1">
        <f t="array" ref="T3257">MATCH(1,(TDU_Info!$C$5:$C$111=$T$6)*(TDU_Info!$B$5:$B$111&lt;=$B3257),0)</f>
        <v>75</v>
      </c>
      <c r="U3257" s="152">
        <f>100*(INDEX(TDU_Info!$E$5:$E$111,$T3257)/T$11+INDEX(TDU_Info!$F$5:$F$111,$T3257))</f>
        <v>5.8146999999999993</v>
      </c>
      <c r="V3257" s="152">
        <v>5.3609999999999998</v>
      </c>
      <c r="W3257" s="152">
        <v>5.6689999999999996</v>
      </c>
      <c r="X3257" s="152">
        <v>7.4</v>
      </c>
      <c r="Y3257" s="152">
        <v>8.5</v>
      </c>
      <c r="Z3257" s="152">
        <v>5.07</v>
      </c>
      <c r="AA3257" s="152">
        <v>5.4169999999999998</v>
      </c>
      <c r="AB3257" s="152">
        <v>7.54</v>
      </c>
      <c r="AC3257" s="152">
        <v>8.64</v>
      </c>
      <c r="AD3257" s="152">
        <v>5.18</v>
      </c>
      <c r="AE3257" s="152">
        <v>5.6210000000000004</v>
      </c>
      <c r="AF3257" s="152">
        <v>7.4</v>
      </c>
      <c r="AG3257" s="152">
        <v>8.5</v>
      </c>
      <c r="AH3257" s="152">
        <v>4.9249999999999998</v>
      </c>
      <c r="AI3257" s="152">
        <v>5.3620000000000001</v>
      </c>
      <c r="AJ3257" s="152">
        <v>7.4580000000000002</v>
      </c>
      <c r="AK3257" s="152">
        <v>8.5</v>
      </c>
      <c r="AL3257" s="152" t="e">
        <f t="shared" si="563"/>
        <v>#N/A</v>
      </c>
      <c r="AM3257" s="152" t="e">
        <f t="shared" si="564"/>
        <v>#N/A</v>
      </c>
      <c r="AN3257" s="152" t="e">
        <f>NA()</f>
        <v>#N/A</v>
      </c>
      <c r="AO3257" s="152" t="e">
        <f>NA()</f>
        <v>#N/A</v>
      </c>
      <c r="AP3257" s="152">
        <f t="shared" si="570"/>
        <v>6.4653</v>
      </c>
      <c r="AQ3257" s="152"/>
      <c r="AR3257" s="152"/>
      <c r="AS3257" s="153">
        <f t="shared" si="573"/>
        <v>319</v>
      </c>
      <c r="AT3257" s="153">
        <f t="shared" si="554"/>
        <v>1</v>
      </c>
      <c r="AU3257" s="153">
        <f t="shared" si="555"/>
        <v>0</v>
      </c>
      <c r="AV3257" s="153">
        <f t="shared" si="556"/>
        <v>0</v>
      </c>
      <c r="BA3257">
        <f t="shared" si="574"/>
        <v>15</v>
      </c>
    </row>
    <row r="3258" spans="2:53" x14ac:dyDescent="0.25">
      <c r="B3258" s="155">
        <f t="shared" si="567"/>
        <v>45977.999305555553</v>
      </c>
      <c r="C3258" s="155">
        <f t="shared" si="559"/>
        <v>45977.999305555553</v>
      </c>
      <c r="D3258" s="152">
        <f t="shared" si="560"/>
        <v>7.4</v>
      </c>
      <c r="E3258" s="152"/>
      <c r="F3258" s="152"/>
      <c r="G3258" s="152"/>
      <c r="H3258" s="152" t="e">
        <f t="shared" si="561"/>
        <v>#N/A</v>
      </c>
      <c r="I3258" s="152"/>
      <c r="J3258" s="152" t="e">
        <f t="shared" si="562"/>
        <v>#N/A</v>
      </c>
      <c r="K3258" s="152"/>
      <c r="L3258" s="152"/>
      <c r="M3258" s="152"/>
      <c r="N3258" s="152"/>
      <c r="O3258" s="152"/>
      <c r="P3258" s="152"/>
      <c r="Q3258" s="152"/>
      <c r="R3258" s="152"/>
      <c r="S3258" s="152"/>
      <c r="T3258" s="153" cm="1">
        <f t="array" ref="T3258">MATCH(1,(TDU_Info!$C$5:$C$111=$T$6)*(TDU_Info!$B$5:$B$111&lt;=$B3258),0)</f>
        <v>75</v>
      </c>
      <c r="U3258" s="152">
        <f>100*(INDEX(TDU_Info!$E$5:$E$111,$T3258)/T$11+INDEX(TDU_Info!$F$5:$F$111,$T3258))</f>
        <v>5.8146999999999993</v>
      </c>
      <c r="V3258" s="152">
        <v>5.5629999999999997</v>
      </c>
      <c r="W3258" s="152">
        <v>5.6680000000000001</v>
      </c>
      <c r="X3258" s="152">
        <v>7.4</v>
      </c>
      <c r="Y3258" s="152">
        <v>8.5</v>
      </c>
      <c r="Z3258" s="152">
        <v>5.2729999999999997</v>
      </c>
      <c r="AA3258" s="152">
        <v>5.4169999999999998</v>
      </c>
      <c r="AB3258" s="152">
        <v>7.54</v>
      </c>
      <c r="AC3258" s="152">
        <v>8.64</v>
      </c>
      <c r="AD3258" s="152">
        <v>5.5309999999999997</v>
      </c>
      <c r="AE3258" s="152">
        <v>5.6210000000000004</v>
      </c>
      <c r="AF3258" s="152">
        <v>7.4</v>
      </c>
      <c r="AG3258" s="152">
        <v>8.5</v>
      </c>
      <c r="AH3258" s="152">
        <v>5.2359999999999998</v>
      </c>
      <c r="AI3258" s="152">
        <v>5.3620000000000001</v>
      </c>
      <c r="AJ3258" s="152">
        <v>7.4580000000000002</v>
      </c>
      <c r="AK3258" s="152">
        <v>8.5</v>
      </c>
      <c r="AL3258" s="152" t="e">
        <f t="shared" si="563"/>
        <v>#N/A</v>
      </c>
      <c r="AM3258" s="152" t="e">
        <f t="shared" si="564"/>
        <v>#N/A</v>
      </c>
      <c r="AN3258" s="152" t="e">
        <f>NA()</f>
        <v>#N/A</v>
      </c>
      <c r="AO3258" s="152" t="e">
        <f>NA()</f>
        <v>#N/A</v>
      </c>
      <c r="AP3258" s="152">
        <f t="shared" si="570"/>
        <v>6.4653</v>
      </c>
      <c r="AQ3258" s="152"/>
      <c r="AR3258" s="152"/>
      <c r="AS3258" s="153">
        <f t="shared" si="573"/>
        <v>320</v>
      </c>
      <c r="AT3258" s="153">
        <f t="shared" si="554"/>
        <v>1</v>
      </c>
      <c r="AU3258" s="153">
        <f t="shared" si="555"/>
        <v>0</v>
      </c>
      <c r="AV3258" s="153">
        <f t="shared" si="556"/>
        <v>0</v>
      </c>
      <c r="BA3258">
        <f t="shared" si="574"/>
        <v>16</v>
      </c>
    </row>
    <row r="3259" spans="2:53" x14ac:dyDescent="0.25">
      <c r="B3259" s="155">
        <f t="shared" si="567"/>
        <v>45978.999305555553</v>
      </c>
      <c r="C3259" s="155">
        <f t="shared" si="559"/>
        <v>45978.999305555553</v>
      </c>
      <c r="D3259" s="152">
        <f t="shared" si="560"/>
        <v>7.4</v>
      </c>
      <c r="E3259" s="152"/>
      <c r="F3259" s="152"/>
      <c r="G3259" s="152"/>
      <c r="H3259" s="152" t="e">
        <f t="shared" si="561"/>
        <v>#N/A</v>
      </c>
      <c r="I3259" s="152"/>
      <c r="J3259" s="152" t="e">
        <f t="shared" si="562"/>
        <v>#N/A</v>
      </c>
      <c r="K3259" s="152"/>
      <c r="L3259" s="152"/>
      <c r="M3259" s="152"/>
      <c r="N3259" s="152"/>
      <c r="O3259" s="152"/>
      <c r="P3259" s="152"/>
      <c r="Q3259" s="152"/>
      <c r="R3259" s="152"/>
      <c r="S3259" s="152"/>
      <c r="T3259" s="153" cm="1">
        <f t="array" ref="T3259">MATCH(1,(TDU_Info!$C$5:$C$111=$T$6)*(TDU_Info!$B$5:$B$111&lt;=$B3259),0)</f>
        <v>75</v>
      </c>
      <c r="U3259" s="152">
        <f>100*(INDEX(TDU_Info!$E$5:$E$111,$T3259)/T$11+INDEX(TDU_Info!$F$5:$F$111,$T3259))</f>
        <v>5.8146999999999993</v>
      </c>
      <c r="V3259" s="152">
        <v>5.5430000000000001</v>
      </c>
      <c r="W3259" s="152">
        <v>5.6619999999999999</v>
      </c>
      <c r="X3259" s="152">
        <v>7.4</v>
      </c>
      <c r="Y3259" s="152">
        <v>8.5</v>
      </c>
      <c r="Z3259" s="152">
        <v>5.2489999999999997</v>
      </c>
      <c r="AA3259" s="152">
        <v>5.4089999999999998</v>
      </c>
      <c r="AB3259" s="152">
        <v>7.54</v>
      </c>
      <c r="AC3259" s="152">
        <v>8.64</v>
      </c>
      <c r="AD3259" s="152">
        <v>5.5209999999999999</v>
      </c>
      <c r="AE3259" s="152">
        <v>5.5529999999999999</v>
      </c>
      <c r="AF3259" s="152">
        <v>7.4</v>
      </c>
      <c r="AG3259" s="152">
        <v>8.5</v>
      </c>
      <c r="AH3259" s="152">
        <v>5.2249999999999996</v>
      </c>
      <c r="AI3259" s="152">
        <v>5.3579999999999997</v>
      </c>
      <c r="AJ3259" s="152">
        <v>7.4580000000000002</v>
      </c>
      <c r="AK3259" s="152">
        <v>8.5</v>
      </c>
      <c r="AL3259" s="152" t="e">
        <f t="shared" si="563"/>
        <v>#N/A</v>
      </c>
      <c r="AM3259" s="152" t="e">
        <f t="shared" si="564"/>
        <v>#N/A</v>
      </c>
      <c r="AN3259" s="152" t="e">
        <f>NA()</f>
        <v>#N/A</v>
      </c>
      <c r="AO3259" s="152" t="e">
        <f>NA()</f>
        <v>#N/A</v>
      </c>
      <c r="AP3259" s="152">
        <f t="shared" si="570"/>
        <v>6.4653</v>
      </c>
      <c r="AQ3259" s="152"/>
      <c r="AR3259" s="152"/>
      <c r="AS3259" s="153">
        <f t="shared" si="573"/>
        <v>321</v>
      </c>
      <c r="AT3259" s="153">
        <f t="shared" si="554"/>
        <v>1</v>
      </c>
      <c r="AU3259" s="153">
        <f t="shared" si="555"/>
        <v>0</v>
      </c>
      <c r="AV3259" s="153">
        <f t="shared" si="556"/>
        <v>0</v>
      </c>
      <c r="BA3259">
        <f t="shared" si="574"/>
        <v>17</v>
      </c>
    </row>
    <row r="3260" spans="2:53" x14ac:dyDescent="0.25">
      <c r="B3260" s="155">
        <f t="shared" si="567"/>
        <v>45979.999305555553</v>
      </c>
      <c r="C3260" s="155">
        <f t="shared" si="559"/>
        <v>45979.999305555553</v>
      </c>
      <c r="D3260" s="152">
        <f t="shared" si="560"/>
        <v>7.4</v>
      </c>
      <c r="E3260" s="152"/>
      <c r="F3260" s="152"/>
      <c r="G3260" s="152"/>
      <c r="H3260" s="152" t="e">
        <f t="shared" si="561"/>
        <v>#N/A</v>
      </c>
      <c r="I3260" s="152"/>
      <c r="J3260" s="152" t="e">
        <f t="shared" si="562"/>
        <v>#N/A</v>
      </c>
      <c r="K3260" s="152"/>
      <c r="L3260" s="152"/>
      <c r="M3260" s="152"/>
      <c r="N3260" s="152"/>
      <c r="O3260" s="152"/>
      <c r="P3260" s="152"/>
      <c r="Q3260" s="152"/>
      <c r="R3260" s="152"/>
      <c r="S3260" s="152"/>
      <c r="T3260" s="153" cm="1">
        <f t="array" ref="T3260">MATCH(1,(TDU_Info!$C$5:$C$111=$T$6)*(TDU_Info!$B$5:$B$111&lt;=$B3260),0)</f>
        <v>75</v>
      </c>
      <c r="U3260" s="152">
        <f>100*(INDEX(TDU_Info!$E$5:$E$111,$T3260)/T$11+INDEX(TDU_Info!$F$5:$F$111,$T3260))</f>
        <v>5.8146999999999993</v>
      </c>
      <c r="V3260" s="152">
        <v>5.5430000000000001</v>
      </c>
      <c r="W3260" s="152">
        <v>5.6619999999999999</v>
      </c>
      <c r="X3260" s="152">
        <v>7.4</v>
      </c>
      <c r="Y3260" s="152">
        <v>8.5</v>
      </c>
      <c r="Z3260" s="152">
        <v>5.2489999999999997</v>
      </c>
      <c r="AA3260" s="152">
        <v>5.4089999999999998</v>
      </c>
      <c r="AB3260" s="152">
        <v>7.54</v>
      </c>
      <c r="AC3260" s="152">
        <v>8.64</v>
      </c>
      <c r="AD3260" s="152">
        <v>5.5209999999999999</v>
      </c>
      <c r="AE3260" s="152">
        <v>5.5529999999999999</v>
      </c>
      <c r="AF3260" s="152">
        <v>7.4</v>
      </c>
      <c r="AG3260" s="152">
        <v>8.5</v>
      </c>
      <c r="AH3260" s="152">
        <v>5.2249999999999996</v>
      </c>
      <c r="AI3260" s="152">
        <v>5.3579999999999997</v>
      </c>
      <c r="AJ3260" s="152">
        <v>7.4580000000000002</v>
      </c>
      <c r="AK3260" s="152">
        <v>8.5</v>
      </c>
      <c r="AL3260" s="152" t="e">
        <f t="shared" si="563"/>
        <v>#N/A</v>
      </c>
      <c r="AM3260" s="152" t="e">
        <f t="shared" si="564"/>
        <v>#N/A</v>
      </c>
      <c r="AN3260" s="152" t="e">
        <f>NA()</f>
        <v>#N/A</v>
      </c>
      <c r="AO3260" s="152" t="e">
        <f>NA()</f>
        <v>#N/A</v>
      </c>
      <c r="AP3260" s="152">
        <f t="shared" si="570"/>
        <v>6.4653</v>
      </c>
      <c r="AQ3260" s="152"/>
      <c r="AR3260" s="152"/>
      <c r="AS3260" s="153">
        <f t="shared" si="573"/>
        <v>322</v>
      </c>
      <c r="AT3260" s="153">
        <f t="shared" si="554"/>
        <v>1</v>
      </c>
      <c r="AU3260" s="153">
        <f t="shared" si="555"/>
        <v>0</v>
      </c>
      <c r="AV3260" s="153">
        <f t="shared" si="556"/>
        <v>0</v>
      </c>
      <c r="BA3260">
        <f t="shared" si="574"/>
        <v>18</v>
      </c>
    </row>
    <row r="3261" spans="2:53" x14ac:dyDescent="0.25">
      <c r="B3261" s="155">
        <f t="shared" si="567"/>
        <v>45980.999305555553</v>
      </c>
      <c r="C3261" s="155">
        <f t="shared" si="559"/>
        <v>45980.999305555553</v>
      </c>
      <c r="D3261" s="152">
        <f t="shared" si="560"/>
        <v>7.4</v>
      </c>
      <c r="E3261" s="152"/>
      <c r="F3261" s="152"/>
      <c r="G3261" s="152"/>
      <c r="H3261" s="152" t="e">
        <f t="shared" si="561"/>
        <v>#N/A</v>
      </c>
      <c r="I3261" s="152"/>
      <c r="J3261" s="152" t="e">
        <f t="shared" si="562"/>
        <v>#N/A</v>
      </c>
      <c r="K3261" s="152"/>
      <c r="L3261" s="152"/>
      <c r="M3261" s="152"/>
      <c r="N3261" s="152"/>
      <c r="O3261" s="152"/>
      <c r="P3261" s="152"/>
      <c r="Q3261" s="152"/>
      <c r="R3261" s="152"/>
      <c r="S3261" s="152"/>
      <c r="T3261" s="153" cm="1">
        <f t="array" ref="T3261">MATCH(1,(TDU_Info!$C$5:$C$111=$T$6)*(TDU_Info!$B$5:$B$111&lt;=$B3261),0)</f>
        <v>75</v>
      </c>
      <c r="U3261" s="152">
        <f>100*(INDEX(TDU_Info!$E$5:$E$111,$T3261)/T$11+INDEX(TDU_Info!$F$5:$F$111,$T3261))</f>
        <v>5.8146999999999993</v>
      </c>
      <c r="V3261" s="152">
        <v>5.5430000000000001</v>
      </c>
      <c r="W3261" s="152">
        <v>5.6619999999999999</v>
      </c>
      <c r="X3261" s="152">
        <v>7.4</v>
      </c>
      <c r="Y3261" s="152">
        <v>8.5</v>
      </c>
      <c r="Z3261" s="152">
        <v>5.2489999999999997</v>
      </c>
      <c r="AA3261" s="152">
        <v>5.4089999999999998</v>
      </c>
      <c r="AB3261" s="152">
        <v>7.54</v>
      </c>
      <c r="AC3261" s="152">
        <v>8.64</v>
      </c>
      <c r="AD3261" s="152">
        <v>5.5209999999999999</v>
      </c>
      <c r="AE3261" s="152">
        <v>5.5529999999999999</v>
      </c>
      <c r="AF3261" s="152">
        <v>7.4</v>
      </c>
      <c r="AG3261" s="152">
        <v>8.5</v>
      </c>
      <c r="AH3261" s="152">
        <v>5.2249999999999996</v>
      </c>
      <c r="AI3261" s="152">
        <v>5.3579999999999997</v>
      </c>
      <c r="AJ3261" s="152">
        <v>7.4580000000000002</v>
      </c>
      <c r="AK3261" s="152">
        <v>8.5</v>
      </c>
      <c r="AL3261" s="152" t="e">
        <f t="shared" si="563"/>
        <v>#N/A</v>
      </c>
      <c r="AM3261" s="152" t="e">
        <f t="shared" si="564"/>
        <v>#N/A</v>
      </c>
      <c r="AN3261" s="152" t="e">
        <f>NA()</f>
        <v>#N/A</v>
      </c>
      <c r="AO3261" s="152" t="e">
        <f>NA()</f>
        <v>#N/A</v>
      </c>
      <c r="AP3261" s="152">
        <f t="shared" si="570"/>
        <v>6.4653</v>
      </c>
      <c r="AQ3261" s="152"/>
      <c r="AR3261" s="152"/>
      <c r="AS3261" s="153">
        <f t="shared" si="573"/>
        <v>323</v>
      </c>
      <c r="AT3261" s="153">
        <f t="shared" si="554"/>
        <v>1</v>
      </c>
      <c r="AU3261" s="153">
        <f t="shared" si="555"/>
        <v>0</v>
      </c>
      <c r="AV3261" s="153">
        <f t="shared" si="556"/>
        <v>0</v>
      </c>
      <c r="BA3261">
        <f t="shared" si="574"/>
        <v>19</v>
      </c>
    </row>
    <row r="3262" spans="2:53" x14ac:dyDescent="0.25">
      <c r="B3262" s="155">
        <f t="shared" si="567"/>
        <v>45981.999305555553</v>
      </c>
      <c r="C3262" s="155">
        <f t="shared" si="559"/>
        <v>45981.999305555553</v>
      </c>
      <c r="D3262" s="152">
        <f t="shared" si="560"/>
        <v>7.4</v>
      </c>
      <c r="E3262" s="152"/>
      <c r="F3262" s="152"/>
      <c r="G3262" s="152"/>
      <c r="H3262" s="152" t="e">
        <f t="shared" si="561"/>
        <v>#N/A</v>
      </c>
      <c r="I3262" s="152"/>
      <c r="J3262" s="152" t="e">
        <f t="shared" si="562"/>
        <v>#N/A</v>
      </c>
      <c r="K3262" s="152"/>
      <c r="L3262" s="152"/>
      <c r="M3262" s="152"/>
      <c r="N3262" s="152"/>
      <c r="O3262" s="152"/>
      <c r="P3262" s="152"/>
      <c r="Q3262" s="152"/>
      <c r="R3262" s="152"/>
      <c r="S3262" s="152"/>
      <c r="T3262" s="153" cm="1">
        <f t="array" ref="T3262">MATCH(1,(TDU_Info!$C$5:$C$111=$T$6)*(TDU_Info!$B$5:$B$111&lt;=$B3262),0)</f>
        <v>75</v>
      </c>
      <c r="U3262" s="152">
        <f>100*(INDEX(TDU_Info!$E$5:$E$111,$T3262)/T$11+INDEX(TDU_Info!$F$5:$F$111,$T3262))</f>
        <v>5.8146999999999993</v>
      </c>
      <c r="V3262" s="152">
        <v>5.5430000000000001</v>
      </c>
      <c r="W3262" s="152">
        <v>5.6619999999999999</v>
      </c>
      <c r="X3262" s="152">
        <v>7.4</v>
      </c>
      <c r="Y3262" s="152">
        <v>8.5</v>
      </c>
      <c r="Z3262" s="152">
        <v>5.2489999999999997</v>
      </c>
      <c r="AA3262" s="152">
        <v>5.4089999999999998</v>
      </c>
      <c r="AB3262" s="152">
        <v>7.54</v>
      </c>
      <c r="AC3262" s="152">
        <v>8.64</v>
      </c>
      <c r="AD3262" s="152">
        <v>5.5209999999999999</v>
      </c>
      <c r="AE3262" s="152">
        <v>5.5529999999999999</v>
      </c>
      <c r="AF3262" s="152">
        <v>7.4</v>
      </c>
      <c r="AG3262" s="152">
        <v>8.5</v>
      </c>
      <c r="AH3262" s="152">
        <v>5.2249999999999996</v>
      </c>
      <c r="AI3262" s="152">
        <v>5.3579999999999997</v>
      </c>
      <c r="AJ3262" s="152">
        <v>7.4580000000000002</v>
      </c>
      <c r="AK3262" s="152">
        <v>8.5</v>
      </c>
      <c r="AL3262" s="152" t="e">
        <f t="shared" si="563"/>
        <v>#N/A</v>
      </c>
      <c r="AM3262" s="152" t="e">
        <f t="shared" si="564"/>
        <v>#N/A</v>
      </c>
      <c r="AN3262" s="152" t="e">
        <f>NA()</f>
        <v>#N/A</v>
      </c>
      <c r="AO3262" s="152" t="e">
        <f>NA()</f>
        <v>#N/A</v>
      </c>
      <c r="AP3262" s="152">
        <f t="shared" si="570"/>
        <v>6.4653</v>
      </c>
      <c r="AQ3262" s="152"/>
      <c r="AR3262" s="152"/>
      <c r="AS3262" s="153">
        <f t="shared" si="573"/>
        <v>324</v>
      </c>
      <c r="AT3262" s="153">
        <f t="shared" si="554"/>
        <v>1</v>
      </c>
      <c r="AU3262" s="153">
        <f t="shared" si="555"/>
        <v>0</v>
      </c>
      <c r="AV3262" s="153">
        <f t="shared" si="556"/>
        <v>0</v>
      </c>
      <c r="BA3262">
        <f t="shared" si="574"/>
        <v>20</v>
      </c>
    </row>
    <row r="3263" spans="2:53" x14ac:dyDescent="0.25">
      <c r="B3263" s="155">
        <f t="shared" si="567"/>
        <v>45982.999305555553</v>
      </c>
      <c r="C3263" s="155">
        <f t="shared" si="559"/>
        <v>45982.999305555553</v>
      </c>
      <c r="D3263" s="152">
        <f t="shared" si="560"/>
        <v>7.4</v>
      </c>
      <c r="E3263" s="152"/>
      <c r="F3263" s="152"/>
      <c r="G3263" s="152"/>
      <c r="H3263" s="152" t="e">
        <f t="shared" si="561"/>
        <v>#N/A</v>
      </c>
      <c r="I3263" s="152"/>
      <c r="J3263" s="152" t="e">
        <f t="shared" si="562"/>
        <v>#N/A</v>
      </c>
      <c r="K3263" s="152"/>
      <c r="L3263" s="152"/>
      <c r="M3263" s="152"/>
      <c r="N3263" s="152"/>
      <c r="O3263" s="152"/>
      <c r="P3263" s="152"/>
      <c r="Q3263" s="152"/>
      <c r="R3263" s="152"/>
      <c r="S3263" s="152"/>
      <c r="T3263" s="153" cm="1">
        <f t="array" ref="T3263">MATCH(1,(TDU_Info!$C$5:$C$111=$T$6)*(TDU_Info!$B$5:$B$111&lt;=$B3263),0)</f>
        <v>75</v>
      </c>
      <c r="U3263" s="152">
        <f>100*(INDEX(TDU_Info!$E$5:$E$111,$T3263)/T$11+INDEX(TDU_Info!$F$5:$F$111,$T3263))</f>
        <v>5.8146999999999993</v>
      </c>
      <c r="V3263" s="152">
        <v>5.5430000000000001</v>
      </c>
      <c r="W3263" s="152">
        <v>5.6619999999999999</v>
      </c>
      <c r="X3263" s="152">
        <v>7.4</v>
      </c>
      <c r="Y3263" s="152">
        <v>8.5</v>
      </c>
      <c r="Z3263" s="152">
        <v>5.2489999999999997</v>
      </c>
      <c r="AA3263" s="152">
        <v>5.4089999999999998</v>
      </c>
      <c r="AB3263" s="152">
        <v>7.54</v>
      </c>
      <c r="AC3263" s="152">
        <v>8.74</v>
      </c>
      <c r="AD3263" s="152">
        <v>5.5209999999999999</v>
      </c>
      <c r="AE3263" s="152">
        <v>5.5529999999999999</v>
      </c>
      <c r="AF3263" s="152">
        <v>7.4</v>
      </c>
      <c r="AG3263" s="152">
        <v>8.5</v>
      </c>
      <c r="AH3263" s="152">
        <v>5.2249999999999996</v>
      </c>
      <c r="AI3263" s="152">
        <v>5.3579999999999997</v>
      </c>
      <c r="AJ3263" s="152">
        <v>7.4580000000000002</v>
      </c>
      <c r="AK3263" s="152">
        <v>8.5</v>
      </c>
      <c r="AL3263" s="152" t="e">
        <f t="shared" si="563"/>
        <v>#N/A</v>
      </c>
      <c r="AM3263" s="152" t="e">
        <f t="shared" si="564"/>
        <v>#N/A</v>
      </c>
      <c r="AN3263" s="152" t="e">
        <f>NA()</f>
        <v>#N/A</v>
      </c>
      <c r="AO3263" s="152" t="e">
        <f>NA()</f>
        <v>#N/A</v>
      </c>
      <c r="AP3263" s="152">
        <f t="shared" si="570"/>
        <v>6.4653</v>
      </c>
      <c r="AQ3263" s="152"/>
      <c r="AR3263" s="152"/>
      <c r="AS3263" s="153">
        <f t="shared" si="573"/>
        <v>325</v>
      </c>
      <c r="AT3263" s="153">
        <f t="shared" si="554"/>
        <v>1</v>
      </c>
      <c r="AU3263" s="153">
        <f t="shared" si="555"/>
        <v>0</v>
      </c>
      <c r="AV3263" s="153">
        <f t="shared" si="556"/>
        <v>0</v>
      </c>
      <c r="BA3263">
        <f t="shared" si="574"/>
        <v>21</v>
      </c>
    </row>
    <row r="3264" spans="2:53" x14ac:dyDescent="0.25">
      <c r="B3264" s="155">
        <f t="shared" si="567"/>
        <v>45983.999305555553</v>
      </c>
      <c r="C3264" s="155">
        <f t="shared" si="559"/>
        <v>45983.999305555553</v>
      </c>
      <c r="D3264" s="152">
        <f t="shared" si="560"/>
        <v>7.4</v>
      </c>
      <c r="E3264" s="152"/>
      <c r="F3264" s="152"/>
      <c r="G3264" s="152"/>
      <c r="H3264" s="152" t="e">
        <f t="shared" si="561"/>
        <v>#N/A</v>
      </c>
      <c r="I3264" s="152"/>
      <c r="J3264" s="152" t="e">
        <f t="shared" si="562"/>
        <v>#N/A</v>
      </c>
      <c r="K3264" s="152"/>
      <c r="L3264" s="152"/>
      <c r="M3264" s="152"/>
      <c r="N3264" s="152"/>
      <c r="O3264" s="152"/>
      <c r="P3264" s="152"/>
      <c r="Q3264" s="152"/>
      <c r="R3264" s="152"/>
      <c r="S3264" s="152"/>
      <c r="T3264" s="153" cm="1">
        <f t="array" ref="T3264">MATCH(1,(TDU_Info!$C$5:$C$111=$T$6)*(TDU_Info!$B$5:$B$111&lt;=$B3264),0)</f>
        <v>75</v>
      </c>
      <c r="U3264" s="152">
        <f>100*(INDEX(TDU_Info!$E$5:$E$111,$T3264)/T$11+INDEX(TDU_Info!$F$5:$F$111,$T3264))</f>
        <v>5.8146999999999993</v>
      </c>
      <c r="V3264" s="152">
        <v>5.5430000000000001</v>
      </c>
      <c r="W3264" s="152">
        <v>5.6980000000000004</v>
      </c>
      <c r="X3264" s="152">
        <v>7.4</v>
      </c>
      <c r="Y3264" s="152">
        <v>8.5</v>
      </c>
      <c r="Z3264" s="152">
        <v>5.2489999999999997</v>
      </c>
      <c r="AA3264" s="152">
        <v>5.5049999999999999</v>
      </c>
      <c r="AB3264" s="152">
        <v>7.54</v>
      </c>
      <c r="AC3264" s="152">
        <v>8.74</v>
      </c>
      <c r="AD3264" s="152">
        <v>5.5209999999999999</v>
      </c>
      <c r="AE3264" s="152">
        <v>5.5529999999999999</v>
      </c>
      <c r="AF3264" s="152">
        <v>7.4</v>
      </c>
      <c r="AG3264" s="152">
        <v>8.5</v>
      </c>
      <c r="AH3264" s="152">
        <v>5.2249999999999996</v>
      </c>
      <c r="AI3264" s="152">
        <v>5.4</v>
      </c>
      <c r="AJ3264" s="152">
        <v>7.4580000000000002</v>
      </c>
      <c r="AK3264" s="152">
        <v>8.5</v>
      </c>
      <c r="AL3264" s="152" t="e">
        <f t="shared" si="563"/>
        <v>#N/A</v>
      </c>
      <c r="AM3264" s="152" t="e">
        <f t="shared" si="564"/>
        <v>#N/A</v>
      </c>
      <c r="AN3264" s="152" t="e">
        <f>NA()</f>
        <v>#N/A</v>
      </c>
      <c r="AO3264" s="152" t="e">
        <f>NA()</f>
        <v>#N/A</v>
      </c>
      <c r="AP3264" s="152">
        <f t="shared" si="570"/>
        <v>6.4653</v>
      </c>
      <c r="AQ3264" s="152"/>
      <c r="AR3264" s="152"/>
      <c r="AS3264" s="153">
        <f t="shared" si="573"/>
        <v>326</v>
      </c>
      <c r="AT3264" s="153">
        <f t="shared" si="554"/>
        <v>1</v>
      </c>
      <c r="AU3264" s="153">
        <f t="shared" si="555"/>
        <v>0</v>
      </c>
      <c r="AV3264" s="153">
        <f t="shared" si="556"/>
        <v>0</v>
      </c>
      <c r="BA3264">
        <f t="shared" si="574"/>
        <v>22</v>
      </c>
    </row>
    <row r="3265" spans="2:53" x14ac:dyDescent="0.25">
      <c r="B3265" s="155">
        <f t="shared" si="567"/>
        <v>45984.999305555553</v>
      </c>
      <c r="C3265" s="155">
        <f t="shared" si="559"/>
        <v>45984.999305555553</v>
      </c>
      <c r="D3265" s="152">
        <f t="shared" si="560"/>
        <v>7.4</v>
      </c>
      <c r="E3265" s="152"/>
      <c r="F3265" s="152"/>
      <c r="G3265" s="152"/>
      <c r="H3265" s="152" t="e">
        <f t="shared" si="561"/>
        <v>#N/A</v>
      </c>
      <c r="I3265" s="152"/>
      <c r="J3265" s="152" t="e">
        <f t="shared" si="562"/>
        <v>#N/A</v>
      </c>
      <c r="K3265" s="152"/>
      <c r="L3265" s="152"/>
      <c r="M3265" s="152"/>
      <c r="N3265" s="152"/>
      <c r="O3265" s="152"/>
      <c r="P3265" s="152"/>
      <c r="Q3265" s="152"/>
      <c r="R3265" s="152"/>
      <c r="S3265" s="152"/>
      <c r="T3265" s="153" cm="1">
        <f t="array" ref="T3265">MATCH(1,(TDU_Info!$C$5:$C$111=$T$6)*(TDU_Info!$B$5:$B$111&lt;=$B3265),0)</f>
        <v>75</v>
      </c>
      <c r="U3265" s="152">
        <f>100*(INDEX(TDU_Info!$E$5:$E$111,$T3265)/T$11+INDEX(TDU_Info!$F$5:$F$111,$T3265))</f>
        <v>5.8146999999999993</v>
      </c>
      <c r="V3265" s="152">
        <v>5.5430000000000001</v>
      </c>
      <c r="W3265" s="152">
        <v>5.6980000000000004</v>
      </c>
      <c r="X3265" s="152">
        <v>7.4</v>
      </c>
      <c r="Y3265" s="152">
        <v>8.5</v>
      </c>
      <c r="Z3265" s="152">
        <v>5.2489999999999997</v>
      </c>
      <c r="AA3265" s="152">
        <v>5.5049999999999999</v>
      </c>
      <c r="AB3265" s="152">
        <v>7.54</v>
      </c>
      <c r="AC3265" s="152">
        <v>8.74</v>
      </c>
      <c r="AD3265" s="152">
        <v>5.5209999999999999</v>
      </c>
      <c r="AE3265" s="152">
        <v>5.5529999999999999</v>
      </c>
      <c r="AF3265" s="152">
        <v>7.4</v>
      </c>
      <c r="AG3265" s="152">
        <v>8.5</v>
      </c>
      <c r="AH3265" s="152">
        <v>5.2249999999999996</v>
      </c>
      <c r="AI3265" s="152">
        <v>5.4</v>
      </c>
      <c r="AJ3265" s="152">
        <v>7.4580000000000002</v>
      </c>
      <c r="AK3265" s="152">
        <v>8.5</v>
      </c>
      <c r="AL3265" s="152" t="e">
        <f t="shared" si="563"/>
        <v>#N/A</v>
      </c>
      <c r="AM3265" s="152" t="e">
        <f t="shared" si="564"/>
        <v>#N/A</v>
      </c>
      <c r="AN3265" s="152" t="e">
        <f>NA()</f>
        <v>#N/A</v>
      </c>
      <c r="AO3265" s="152" t="e">
        <f>NA()</f>
        <v>#N/A</v>
      </c>
      <c r="AP3265" s="152">
        <f t="shared" si="570"/>
        <v>6.4653</v>
      </c>
      <c r="AQ3265" s="152"/>
      <c r="AR3265" s="152"/>
      <c r="AS3265" s="153">
        <f t="shared" si="573"/>
        <v>327</v>
      </c>
      <c r="AT3265" s="153">
        <f t="shared" si="554"/>
        <v>1</v>
      </c>
      <c r="AU3265" s="153">
        <f t="shared" si="555"/>
        <v>0</v>
      </c>
      <c r="AV3265" s="153">
        <f t="shared" si="556"/>
        <v>0</v>
      </c>
      <c r="BA3265">
        <f t="shared" si="574"/>
        <v>23</v>
      </c>
    </row>
    <row r="3266" spans="2:53" x14ac:dyDescent="0.25">
      <c r="B3266" s="155">
        <f t="shared" si="567"/>
        <v>45985.999305555553</v>
      </c>
      <c r="C3266" s="155">
        <f t="shared" si="559"/>
        <v>45985.999305555553</v>
      </c>
      <c r="D3266" s="152">
        <f t="shared" si="560"/>
        <v>7.4</v>
      </c>
      <c r="E3266" s="152"/>
      <c r="F3266" s="152"/>
      <c r="G3266" s="152"/>
      <c r="H3266" s="152" t="e">
        <f t="shared" si="561"/>
        <v>#N/A</v>
      </c>
      <c r="I3266" s="152"/>
      <c r="J3266" s="152" t="e">
        <f t="shared" si="562"/>
        <v>#N/A</v>
      </c>
      <c r="K3266" s="152"/>
      <c r="L3266" s="152"/>
      <c r="M3266" s="152"/>
      <c r="N3266" s="152"/>
      <c r="O3266" s="152"/>
      <c r="P3266" s="152"/>
      <c r="Q3266" s="152"/>
      <c r="R3266" s="152"/>
      <c r="S3266" s="152"/>
      <c r="T3266" s="153" cm="1">
        <f t="array" ref="T3266">MATCH(1,(TDU_Info!$C$5:$C$111=$T$6)*(TDU_Info!$B$5:$B$111&lt;=$B3266),0)</f>
        <v>75</v>
      </c>
      <c r="U3266" s="152">
        <f>100*(INDEX(TDU_Info!$E$5:$E$111,$T3266)/T$11+INDEX(TDU_Info!$F$5:$F$111,$T3266))</f>
        <v>5.8146999999999993</v>
      </c>
      <c r="V3266" s="152">
        <v>5.5430000000000001</v>
      </c>
      <c r="W3266" s="152">
        <v>5.6980000000000004</v>
      </c>
      <c r="X3266" s="152">
        <v>7.4</v>
      </c>
      <c r="Y3266" s="152">
        <v>8.5</v>
      </c>
      <c r="Z3266" s="152">
        <v>5.2489999999999997</v>
      </c>
      <c r="AA3266" s="152">
        <v>5.5049999999999999</v>
      </c>
      <c r="AB3266" s="152">
        <v>7.54</v>
      </c>
      <c r="AC3266" s="152">
        <v>8.74</v>
      </c>
      <c r="AD3266" s="152">
        <v>5.5209999999999999</v>
      </c>
      <c r="AE3266" s="152">
        <v>5.5529999999999999</v>
      </c>
      <c r="AF3266" s="152">
        <v>7.4</v>
      </c>
      <c r="AG3266" s="152">
        <v>8.5</v>
      </c>
      <c r="AH3266" s="152">
        <v>5.2249999999999996</v>
      </c>
      <c r="AI3266" s="152">
        <v>5.4</v>
      </c>
      <c r="AJ3266" s="152">
        <v>7.4580000000000002</v>
      </c>
      <c r="AK3266" s="152">
        <v>8.5</v>
      </c>
      <c r="AL3266" s="152" t="e">
        <f t="shared" si="563"/>
        <v>#N/A</v>
      </c>
      <c r="AM3266" s="152" t="e">
        <f t="shared" si="564"/>
        <v>#N/A</v>
      </c>
      <c r="AN3266" s="152" t="e">
        <f>NA()</f>
        <v>#N/A</v>
      </c>
      <c r="AO3266" s="152" t="e">
        <f>NA()</f>
        <v>#N/A</v>
      </c>
      <c r="AP3266" s="152">
        <f t="shared" si="570"/>
        <v>6.4653</v>
      </c>
      <c r="AQ3266" s="152"/>
      <c r="AR3266" s="152"/>
      <c r="AS3266" s="153">
        <f t="shared" si="573"/>
        <v>328</v>
      </c>
      <c r="AT3266" s="153">
        <f t="shared" si="554"/>
        <v>1</v>
      </c>
      <c r="AU3266" s="153">
        <f t="shared" si="555"/>
        <v>0</v>
      </c>
      <c r="AV3266" s="153">
        <f t="shared" si="556"/>
        <v>0</v>
      </c>
      <c r="BA3266">
        <f t="shared" si="574"/>
        <v>24</v>
      </c>
    </row>
    <row r="3267" spans="2:53" x14ac:dyDescent="0.25">
      <c r="B3267" s="155">
        <f t="shared" si="567"/>
        <v>45986.999305555553</v>
      </c>
      <c r="C3267" s="155">
        <f t="shared" si="559"/>
        <v>45986.999305555553</v>
      </c>
      <c r="D3267" s="152">
        <f t="shared" si="560"/>
        <v>7.4</v>
      </c>
      <c r="E3267" s="152"/>
      <c r="F3267" s="152"/>
      <c r="G3267" s="152"/>
      <c r="H3267" s="152" t="e">
        <f t="shared" si="561"/>
        <v>#N/A</v>
      </c>
      <c r="I3267" s="152"/>
      <c r="J3267" s="152" t="e">
        <f t="shared" si="562"/>
        <v>#N/A</v>
      </c>
      <c r="K3267" s="152"/>
      <c r="L3267" s="152"/>
      <c r="M3267" s="152"/>
      <c r="N3267" s="152"/>
      <c r="O3267" s="152"/>
      <c r="P3267" s="152"/>
      <c r="Q3267" s="152"/>
      <c r="R3267" s="152"/>
      <c r="S3267" s="152"/>
      <c r="T3267" s="153" cm="1">
        <f t="array" ref="T3267">MATCH(1,(TDU_Info!$C$5:$C$111=$T$6)*(TDU_Info!$B$5:$B$111&lt;=$B3267),0)</f>
        <v>75</v>
      </c>
      <c r="U3267" s="152">
        <f>100*(INDEX(TDU_Info!$E$5:$E$111,$T3267)/T$11+INDEX(TDU_Info!$F$5:$F$111,$T3267))</f>
        <v>5.8146999999999993</v>
      </c>
      <c r="V3267" s="152">
        <v>5.5430000000000001</v>
      </c>
      <c r="W3267" s="152">
        <v>5.6980000000000004</v>
      </c>
      <c r="X3267" s="152">
        <v>7.4</v>
      </c>
      <c r="Y3267" s="152">
        <v>8.5</v>
      </c>
      <c r="Z3267" s="152">
        <v>5.3490000000000002</v>
      </c>
      <c r="AA3267" s="152">
        <v>5.5049999999999999</v>
      </c>
      <c r="AB3267" s="152">
        <v>7.54</v>
      </c>
      <c r="AC3267" s="152">
        <v>8.74</v>
      </c>
      <c r="AD3267" s="152">
        <v>5.5209999999999999</v>
      </c>
      <c r="AE3267" s="152">
        <v>5.5529999999999999</v>
      </c>
      <c r="AF3267" s="152">
        <v>7.4</v>
      </c>
      <c r="AG3267" s="152">
        <v>8.5</v>
      </c>
      <c r="AH3267" s="152">
        <v>5.3250000000000002</v>
      </c>
      <c r="AI3267" s="152">
        <v>5.4</v>
      </c>
      <c r="AJ3267" s="152">
        <v>7.4580000000000002</v>
      </c>
      <c r="AK3267" s="152">
        <v>8.5</v>
      </c>
      <c r="AL3267" s="152" t="e">
        <f t="shared" si="563"/>
        <v>#N/A</v>
      </c>
      <c r="AM3267" s="152" t="e">
        <f t="shared" si="564"/>
        <v>#N/A</v>
      </c>
      <c r="AN3267" s="152" t="e">
        <f>NA()</f>
        <v>#N/A</v>
      </c>
      <c r="AO3267" s="152" t="e">
        <f>NA()</f>
        <v>#N/A</v>
      </c>
      <c r="AP3267" s="152">
        <f t="shared" si="570"/>
        <v>6.4653</v>
      </c>
      <c r="AQ3267" s="152"/>
      <c r="AR3267" s="152"/>
      <c r="AS3267" s="153">
        <f t="shared" si="573"/>
        <v>329</v>
      </c>
      <c r="AT3267" s="153">
        <f t="shared" si="554"/>
        <v>1</v>
      </c>
      <c r="AU3267" s="153">
        <f t="shared" si="555"/>
        <v>0</v>
      </c>
      <c r="AV3267" s="153">
        <f t="shared" si="556"/>
        <v>0</v>
      </c>
      <c r="BA3267">
        <f t="shared" si="574"/>
        <v>25</v>
      </c>
    </row>
    <row r="3268" spans="2:53" x14ac:dyDescent="0.25">
      <c r="B3268" s="155">
        <f t="shared" si="567"/>
        <v>45987.999305555553</v>
      </c>
      <c r="C3268" s="155">
        <f t="shared" si="559"/>
        <v>45987.999305555553</v>
      </c>
      <c r="D3268" s="152">
        <f t="shared" si="560"/>
        <v>7.4</v>
      </c>
      <c r="E3268" s="152"/>
      <c r="F3268" s="152"/>
      <c r="G3268" s="152"/>
      <c r="H3268" s="152" t="e">
        <f t="shared" si="561"/>
        <v>#N/A</v>
      </c>
      <c r="I3268" s="152"/>
      <c r="J3268" s="152" t="e">
        <f t="shared" si="562"/>
        <v>#N/A</v>
      </c>
      <c r="K3268" s="152"/>
      <c r="L3268" s="152"/>
      <c r="M3268" s="152"/>
      <c r="N3268" s="152"/>
      <c r="O3268" s="152"/>
      <c r="P3268" s="152"/>
      <c r="Q3268" s="152"/>
      <c r="R3268" s="152"/>
      <c r="S3268" s="152"/>
      <c r="T3268" s="153" cm="1">
        <f t="array" ref="T3268">MATCH(1,(TDU_Info!$C$5:$C$111=$T$6)*(TDU_Info!$B$5:$B$111&lt;=$B3268),0)</f>
        <v>75</v>
      </c>
      <c r="U3268" s="152">
        <f>100*(INDEX(TDU_Info!$E$5:$E$111,$T3268)/T$11+INDEX(TDU_Info!$F$5:$F$111,$T3268))</f>
        <v>5.8146999999999993</v>
      </c>
      <c r="V3268" s="152">
        <v>5.5430000000000001</v>
      </c>
      <c r="W3268" s="152">
        <v>5.6980000000000004</v>
      </c>
      <c r="X3268" s="152">
        <v>7.4</v>
      </c>
      <c r="Y3268" s="152">
        <v>8.5</v>
      </c>
      <c r="Z3268" s="152">
        <v>5.3490000000000002</v>
      </c>
      <c r="AA3268" s="152">
        <v>5.5049999999999999</v>
      </c>
      <c r="AB3268" s="152">
        <v>7.54</v>
      </c>
      <c r="AC3268" s="152">
        <v>8.74</v>
      </c>
      <c r="AD3268" s="152">
        <v>5.5209999999999999</v>
      </c>
      <c r="AE3268" s="152">
        <v>5.5529999999999999</v>
      </c>
      <c r="AF3268" s="152">
        <v>7.4</v>
      </c>
      <c r="AG3268" s="152">
        <v>8.5</v>
      </c>
      <c r="AH3268" s="152">
        <v>5.3250000000000002</v>
      </c>
      <c r="AI3268" s="152">
        <v>5.4</v>
      </c>
      <c r="AJ3268" s="152">
        <v>7.4580000000000002</v>
      </c>
      <c r="AK3268" s="152">
        <v>8.5</v>
      </c>
      <c r="AL3268" s="152" t="e">
        <f t="shared" si="563"/>
        <v>#N/A</v>
      </c>
      <c r="AM3268" s="152" t="e">
        <f t="shared" si="564"/>
        <v>#N/A</v>
      </c>
      <c r="AN3268" s="152" t="e">
        <f>NA()</f>
        <v>#N/A</v>
      </c>
      <c r="AO3268" s="152" t="e">
        <f>NA()</f>
        <v>#N/A</v>
      </c>
      <c r="AP3268" s="152">
        <f t="shared" si="570"/>
        <v>6.4653</v>
      </c>
      <c r="AQ3268" s="152"/>
      <c r="AR3268" s="152"/>
      <c r="AS3268" s="153">
        <f t="shared" si="573"/>
        <v>330</v>
      </c>
      <c r="AT3268" s="153">
        <f t="shared" si="554"/>
        <v>1</v>
      </c>
      <c r="AU3268" s="153">
        <f t="shared" si="555"/>
        <v>0</v>
      </c>
      <c r="AV3268" s="153">
        <f t="shared" si="556"/>
        <v>0</v>
      </c>
      <c r="BA3268">
        <f t="shared" si="574"/>
        <v>26</v>
      </c>
    </row>
    <row r="3269" spans="2:53" x14ac:dyDescent="0.25">
      <c r="B3269" s="155">
        <f t="shared" si="567"/>
        <v>45988.999305555553</v>
      </c>
      <c r="C3269" s="155">
        <f t="shared" si="559"/>
        <v>45988.999305555553</v>
      </c>
      <c r="D3269" s="152">
        <f t="shared" si="560"/>
        <v>7.4</v>
      </c>
      <c r="E3269" s="152"/>
      <c r="F3269" s="152"/>
      <c r="G3269" s="152"/>
      <c r="H3269" s="152" t="e">
        <f t="shared" si="561"/>
        <v>#N/A</v>
      </c>
      <c r="I3269" s="152"/>
      <c r="J3269" s="152" t="e">
        <f t="shared" si="562"/>
        <v>#N/A</v>
      </c>
      <c r="K3269" s="152"/>
      <c r="L3269" s="152"/>
      <c r="M3269" s="152"/>
      <c r="N3269" s="152"/>
      <c r="O3269" s="152"/>
      <c r="P3269" s="152"/>
      <c r="Q3269" s="152"/>
      <c r="R3269" s="152"/>
      <c r="S3269" s="152"/>
      <c r="T3269" s="153" cm="1">
        <f t="array" ref="T3269">MATCH(1,(TDU_Info!$C$5:$C$111=$T$6)*(TDU_Info!$B$5:$B$111&lt;=$B3269),0)</f>
        <v>75</v>
      </c>
      <c r="U3269" s="152">
        <f>100*(INDEX(TDU_Info!$E$5:$E$111,$T3269)/T$11+INDEX(TDU_Info!$F$5:$F$111,$T3269))</f>
        <v>5.8146999999999993</v>
      </c>
      <c r="V3269" s="152">
        <v>5.5430000000000001</v>
      </c>
      <c r="W3269" s="152">
        <v>5.6040000000000001</v>
      </c>
      <c r="X3269" s="152">
        <v>7.4</v>
      </c>
      <c r="Y3269" s="152">
        <v>8.5</v>
      </c>
      <c r="Z3269" s="152">
        <v>5.3490000000000002</v>
      </c>
      <c r="AA3269" s="152">
        <v>5.4550000000000001</v>
      </c>
      <c r="AB3269" s="152">
        <v>7.54</v>
      </c>
      <c r="AC3269" s="152">
        <v>8.74</v>
      </c>
      <c r="AD3269" s="152">
        <v>5.5209999999999999</v>
      </c>
      <c r="AE3269" s="152">
        <v>5.5529999999999999</v>
      </c>
      <c r="AF3269" s="152">
        <v>7.4</v>
      </c>
      <c r="AG3269" s="152">
        <v>8.5</v>
      </c>
      <c r="AH3269" s="152">
        <v>5.3250000000000002</v>
      </c>
      <c r="AI3269" s="152">
        <v>5.4</v>
      </c>
      <c r="AJ3269" s="152">
        <v>7.4580000000000002</v>
      </c>
      <c r="AK3269" s="152">
        <v>8.5</v>
      </c>
      <c r="AL3269" s="152" t="e">
        <f t="shared" si="563"/>
        <v>#N/A</v>
      </c>
      <c r="AM3269" s="152" t="e">
        <f t="shared" si="564"/>
        <v>#N/A</v>
      </c>
      <c r="AN3269" s="152" t="e">
        <f>NA()</f>
        <v>#N/A</v>
      </c>
      <c r="AO3269" s="152" t="e">
        <f>NA()</f>
        <v>#N/A</v>
      </c>
      <c r="AP3269" s="152">
        <f t="shared" si="570"/>
        <v>6.4653</v>
      </c>
      <c r="AQ3269" s="152"/>
      <c r="AR3269" s="152"/>
      <c r="AS3269" s="153">
        <f t="shared" si="573"/>
        <v>331</v>
      </c>
      <c r="AT3269" s="153">
        <f t="shared" si="554"/>
        <v>1</v>
      </c>
      <c r="AU3269" s="153">
        <f t="shared" si="555"/>
        <v>0</v>
      </c>
      <c r="AV3269" s="153">
        <f t="shared" si="556"/>
        <v>0</v>
      </c>
      <c r="BA3269">
        <f t="shared" si="574"/>
        <v>27</v>
      </c>
    </row>
    <row r="3270" spans="2:53" x14ac:dyDescent="0.25">
      <c r="B3270" s="155">
        <f t="shared" si="567"/>
        <v>45989.999305555553</v>
      </c>
      <c r="C3270" s="155">
        <f t="shared" si="559"/>
        <v>45989.999305555553</v>
      </c>
      <c r="D3270" s="152">
        <f t="shared" si="560"/>
        <v>7.4</v>
      </c>
      <c r="E3270" s="152"/>
      <c r="F3270" s="152"/>
      <c r="G3270" s="152"/>
      <c r="H3270" s="152" t="e">
        <f t="shared" si="561"/>
        <v>#N/A</v>
      </c>
      <c r="I3270" s="152"/>
      <c r="J3270" s="152" t="e">
        <f t="shared" si="562"/>
        <v>#N/A</v>
      </c>
      <c r="K3270" s="152"/>
      <c r="L3270" s="152"/>
      <c r="M3270" s="152"/>
      <c r="N3270" s="152"/>
      <c r="O3270" s="152"/>
      <c r="P3270" s="152"/>
      <c r="Q3270" s="152"/>
      <c r="R3270" s="152"/>
      <c r="S3270" s="152"/>
      <c r="T3270" s="153" cm="1">
        <f t="array" ref="T3270">MATCH(1,(TDU_Info!$C$5:$C$111=$T$6)*(TDU_Info!$B$5:$B$111&lt;=$B3270),0)</f>
        <v>75</v>
      </c>
      <c r="U3270" s="152">
        <f>100*(INDEX(TDU_Info!$E$5:$E$111,$T3270)/T$11+INDEX(TDU_Info!$F$5:$F$111,$T3270))</f>
        <v>5.8146999999999993</v>
      </c>
      <c r="V3270" s="152">
        <v>5.5430000000000001</v>
      </c>
      <c r="W3270" s="152">
        <v>5.6040000000000001</v>
      </c>
      <c r="X3270" s="152">
        <v>7.4</v>
      </c>
      <c r="Y3270" s="152">
        <v>8.5</v>
      </c>
      <c r="Z3270" s="152">
        <v>5.3490000000000002</v>
      </c>
      <c r="AA3270" s="152">
        <v>5.4550000000000001</v>
      </c>
      <c r="AB3270" s="152">
        <v>7.54</v>
      </c>
      <c r="AC3270" s="152">
        <v>8.74</v>
      </c>
      <c r="AD3270" s="152">
        <v>5.5209999999999999</v>
      </c>
      <c r="AE3270" s="152">
        <v>5.5529999999999999</v>
      </c>
      <c r="AF3270" s="152">
        <v>7.4</v>
      </c>
      <c r="AG3270" s="152">
        <v>8.5</v>
      </c>
      <c r="AH3270" s="152">
        <v>5.3250000000000002</v>
      </c>
      <c r="AI3270" s="152">
        <v>5.4</v>
      </c>
      <c r="AJ3270" s="152">
        <v>7.4580000000000002</v>
      </c>
      <c r="AK3270" s="152">
        <v>8.5</v>
      </c>
      <c r="AL3270" s="152" t="e">
        <f t="shared" si="563"/>
        <v>#N/A</v>
      </c>
      <c r="AM3270" s="152" t="e">
        <f t="shared" si="564"/>
        <v>#N/A</v>
      </c>
      <c r="AN3270" s="152" t="e">
        <f>NA()</f>
        <v>#N/A</v>
      </c>
      <c r="AO3270" s="152" t="e">
        <f>NA()</f>
        <v>#N/A</v>
      </c>
      <c r="AP3270" s="152">
        <f t="shared" si="570"/>
        <v>6.4653</v>
      </c>
      <c r="AQ3270" s="152"/>
      <c r="AR3270" s="152"/>
      <c r="AS3270" s="153">
        <f t="shared" si="573"/>
        <v>332</v>
      </c>
      <c r="AT3270" s="153">
        <f t="shared" si="554"/>
        <v>1</v>
      </c>
      <c r="AU3270" s="153">
        <f t="shared" si="555"/>
        <v>0</v>
      </c>
      <c r="AV3270" s="153">
        <f t="shared" si="556"/>
        <v>0</v>
      </c>
      <c r="BA3270">
        <f t="shared" si="574"/>
        <v>28</v>
      </c>
    </row>
    <row r="3271" spans="2:53" x14ac:dyDescent="0.25">
      <c r="B3271" s="155">
        <f t="shared" si="567"/>
        <v>45990.999305555553</v>
      </c>
      <c r="C3271" s="155">
        <f t="shared" si="559"/>
        <v>45990.999305555553</v>
      </c>
      <c r="D3271" s="152">
        <f t="shared" si="560"/>
        <v>7.4</v>
      </c>
      <c r="E3271" s="152"/>
      <c r="F3271" s="152"/>
      <c r="G3271" s="152"/>
      <c r="H3271" s="152" t="e">
        <f t="shared" si="561"/>
        <v>#N/A</v>
      </c>
      <c r="I3271" s="152"/>
      <c r="J3271" s="152" t="e">
        <f t="shared" si="562"/>
        <v>#N/A</v>
      </c>
      <c r="K3271" s="152"/>
      <c r="L3271" s="152"/>
      <c r="M3271" s="152"/>
      <c r="N3271" s="152"/>
      <c r="O3271" s="152"/>
      <c r="P3271" s="152"/>
      <c r="Q3271" s="152"/>
      <c r="R3271" s="152"/>
      <c r="S3271" s="152"/>
      <c r="T3271" s="153" cm="1">
        <f t="array" ref="T3271">MATCH(1,(TDU_Info!$C$5:$C$111=$T$6)*(TDU_Info!$B$5:$B$111&lt;=$B3271),0)</f>
        <v>75</v>
      </c>
      <c r="U3271" s="152">
        <f>100*(INDEX(TDU_Info!$E$5:$E$111,$T3271)/T$11+INDEX(TDU_Info!$F$5:$F$111,$T3271))</f>
        <v>5.8146999999999993</v>
      </c>
      <c r="V3271" s="152">
        <v>5.5430000000000001</v>
      </c>
      <c r="W3271" s="152">
        <v>5.6040000000000001</v>
      </c>
      <c r="X3271" s="152">
        <v>7.4</v>
      </c>
      <c r="Y3271" s="152">
        <v>8.5</v>
      </c>
      <c r="Z3271" s="152">
        <v>5.3490000000000002</v>
      </c>
      <c r="AA3271" s="152">
        <v>5.4550000000000001</v>
      </c>
      <c r="AB3271" s="152">
        <v>7.54</v>
      </c>
      <c r="AC3271" s="152">
        <v>8.74</v>
      </c>
      <c r="AD3271" s="152">
        <v>5.5209999999999999</v>
      </c>
      <c r="AE3271" s="152">
        <v>5.5529999999999999</v>
      </c>
      <c r="AF3271" s="152">
        <v>7.4</v>
      </c>
      <c r="AG3271" s="152">
        <v>8.5</v>
      </c>
      <c r="AH3271" s="152">
        <v>5.3250000000000002</v>
      </c>
      <c r="AI3271" s="152">
        <v>5.4</v>
      </c>
      <c r="AJ3271" s="152">
        <v>7.4580000000000002</v>
      </c>
      <c r="AK3271" s="152">
        <v>8.5</v>
      </c>
      <c r="AL3271" s="152" t="e">
        <f t="shared" si="563"/>
        <v>#N/A</v>
      </c>
      <c r="AM3271" s="152" t="e">
        <f t="shared" si="564"/>
        <v>#N/A</v>
      </c>
      <c r="AN3271" s="152" t="e">
        <f>NA()</f>
        <v>#N/A</v>
      </c>
      <c r="AO3271" s="152" t="e">
        <f>NA()</f>
        <v>#N/A</v>
      </c>
      <c r="AP3271" s="152">
        <f t="shared" si="570"/>
        <v>6.4653</v>
      </c>
      <c r="AQ3271" s="152"/>
      <c r="AR3271" s="152"/>
      <c r="AS3271" s="153">
        <f t="shared" si="573"/>
        <v>333</v>
      </c>
      <c r="AT3271" s="153">
        <f t="shared" si="554"/>
        <v>1</v>
      </c>
      <c r="AU3271" s="153">
        <f t="shared" si="555"/>
        <v>0</v>
      </c>
      <c r="AV3271" s="153">
        <f t="shared" si="556"/>
        <v>0</v>
      </c>
      <c r="BA3271">
        <f t="shared" si="574"/>
        <v>29</v>
      </c>
    </row>
    <row r="3272" spans="2:53" x14ac:dyDescent="0.25">
      <c r="B3272" s="155">
        <f t="shared" si="567"/>
        <v>45991.999305555553</v>
      </c>
      <c r="C3272" s="155">
        <f t="shared" si="559"/>
        <v>45991.999305555553</v>
      </c>
      <c r="D3272" s="152">
        <f t="shared" si="560"/>
        <v>7.4</v>
      </c>
      <c r="E3272" s="152"/>
      <c r="F3272" s="152"/>
      <c r="G3272" s="152"/>
      <c r="H3272" s="152" t="e">
        <f t="shared" si="561"/>
        <v>#N/A</v>
      </c>
      <c r="I3272" s="152"/>
      <c r="J3272" s="152" t="e">
        <f t="shared" si="562"/>
        <v>#N/A</v>
      </c>
      <c r="K3272" s="152"/>
      <c r="L3272" s="152"/>
      <c r="M3272" s="152"/>
      <c r="N3272" s="152"/>
      <c r="O3272" s="152"/>
      <c r="P3272" s="152"/>
      <c r="Q3272" s="152"/>
      <c r="R3272" s="152"/>
      <c r="S3272" s="152"/>
      <c r="T3272" s="153" cm="1">
        <f t="array" ref="T3272">MATCH(1,(TDU_Info!$C$5:$C$111=$T$6)*(TDU_Info!$B$5:$B$111&lt;=$B3272),0)</f>
        <v>75</v>
      </c>
      <c r="U3272" s="152">
        <f>100*(INDEX(TDU_Info!$E$5:$E$111,$T3272)/T$11+INDEX(TDU_Info!$F$5:$F$111,$T3272))</f>
        <v>5.8146999999999993</v>
      </c>
      <c r="V3272" s="152">
        <v>5.5430000000000001</v>
      </c>
      <c r="W3272" s="152">
        <v>5.6040000000000001</v>
      </c>
      <c r="X3272" s="152">
        <v>7.4</v>
      </c>
      <c r="Y3272" s="152">
        <v>8.5</v>
      </c>
      <c r="Z3272" s="152">
        <v>5.3490000000000002</v>
      </c>
      <c r="AA3272" s="152">
        <v>5.4550000000000001</v>
      </c>
      <c r="AB3272" s="152">
        <v>7.54</v>
      </c>
      <c r="AC3272" s="152">
        <v>8.74</v>
      </c>
      <c r="AD3272" s="152">
        <v>5.5209999999999999</v>
      </c>
      <c r="AE3272" s="152">
        <v>5.5529999999999999</v>
      </c>
      <c r="AF3272" s="152">
        <v>7.4</v>
      </c>
      <c r="AG3272" s="152">
        <v>8.5</v>
      </c>
      <c r="AH3272" s="152">
        <v>5.3250000000000002</v>
      </c>
      <c r="AI3272" s="152">
        <v>5.4</v>
      </c>
      <c r="AJ3272" s="152">
        <v>7.4580000000000002</v>
      </c>
      <c r="AK3272" s="152">
        <v>8.5</v>
      </c>
      <c r="AL3272" s="152" t="e">
        <f t="shared" si="563"/>
        <v>#N/A</v>
      </c>
      <c r="AM3272" s="152" t="e">
        <f t="shared" si="564"/>
        <v>#N/A</v>
      </c>
      <c r="AN3272" s="152" t="e">
        <f>NA()</f>
        <v>#N/A</v>
      </c>
      <c r="AO3272" s="152" t="e">
        <f>NA()</f>
        <v>#N/A</v>
      </c>
      <c r="AP3272" s="152">
        <f t="shared" si="570"/>
        <v>6.4653</v>
      </c>
      <c r="AQ3272" s="152"/>
      <c r="AR3272" s="152"/>
      <c r="AS3272" s="153">
        <f t="shared" si="573"/>
        <v>334</v>
      </c>
      <c r="AT3272" s="153">
        <f t="shared" si="554"/>
        <v>1</v>
      </c>
      <c r="AU3272" s="153">
        <f t="shared" si="555"/>
        <v>0</v>
      </c>
      <c r="AV3272" s="153">
        <f t="shared" si="556"/>
        <v>0</v>
      </c>
      <c r="BA3272">
        <f t="shared" si="574"/>
        <v>30</v>
      </c>
    </row>
    <row r="3273" spans="2:53" x14ac:dyDescent="0.25">
      <c r="B3273" s="155">
        <f t="shared" si="567"/>
        <v>45992.999305555553</v>
      </c>
      <c r="C3273" s="155">
        <f t="shared" si="559"/>
        <v>45992.999305555553</v>
      </c>
      <c r="D3273" s="152">
        <f t="shared" si="560"/>
        <v>7.4</v>
      </c>
      <c r="E3273" s="152"/>
      <c r="F3273" s="152"/>
      <c r="G3273" s="152"/>
      <c r="H3273" s="152" t="e">
        <f t="shared" si="561"/>
        <v>#N/A</v>
      </c>
      <c r="I3273" s="152"/>
      <c r="J3273" s="152" t="e">
        <f t="shared" si="562"/>
        <v>#N/A</v>
      </c>
      <c r="K3273" s="152"/>
      <c r="L3273" s="152"/>
      <c r="M3273" s="152"/>
      <c r="N3273" s="152"/>
      <c r="O3273" s="152"/>
      <c r="P3273" s="152"/>
      <c r="Q3273" s="152"/>
      <c r="R3273" s="152"/>
      <c r="S3273" s="152"/>
      <c r="T3273" s="153" cm="1">
        <f t="array" ref="T3273">MATCH(1,(TDU_Info!$C$5:$C$111=$T$6)*(TDU_Info!$B$5:$B$111&lt;=$B3273),0)</f>
        <v>75</v>
      </c>
      <c r="U3273" s="152">
        <f>100*(INDEX(TDU_Info!$E$5:$E$111,$T3273)/T$11+INDEX(TDU_Info!$F$5:$F$111,$T3273))</f>
        <v>5.8146999999999993</v>
      </c>
      <c r="V3273" s="152">
        <v>5.5430000000000001</v>
      </c>
      <c r="W3273" s="152">
        <v>5.6040000000000001</v>
      </c>
      <c r="X3273" s="152">
        <v>7.4</v>
      </c>
      <c r="Y3273" s="152">
        <v>8.5</v>
      </c>
      <c r="Z3273" s="152">
        <v>5.3490000000000002</v>
      </c>
      <c r="AA3273" s="152">
        <v>5.4550000000000001</v>
      </c>
      <c r="AB3273" s="152">
        <v>7.54</v>
      </c>
      <c r="AC3273" s="152">
        <v>8.74</v>
      </c>
      <c r="AD3273" s="152">
        <v>5.5209999999999999</v>
      </c>
      <c r="AE3273" s="152">
        <v>5.5529999999999999</v>
      </c>
      <c r="AF3273" s="152">
        <v>7.4</v>
      </c>
      <c r="AG3273" s="152">
        <v>8.5</v>
      </c>
      <c r="AH3273" s="152">
        <v>5.3250000000000002</v>
      </c>
      <c r="AI3273" s="152">
        <v>5.4</v>
      </c>
      <c r="AJ3273" s="152">
        <v>7.4580000000000002</v>
      </c>
      <c r="AK3273" s="152">
        <v>8.657</v>
      </c>
      <c r="AL3273" s="152" t="e">
        <f t="shared" si="563"/>
        <v>#N/A</v>
      </c>
      <c r="AM3273" s="152" t="e">
        <f t="shared" si="564"/>
        <v>#N/A</v>
      </c>
      <c r="AN3273" s="152" t="e">
        <f>NA()</f>
        <v>#N/A</v>
      </c>
      <c r="AO3273" s="152" t="e">
        <f>NA()</f>
        <v>#N/A</v>
      </c>
      <c r="AP3273" s="152" t="e">
        <f t="shared" si="570"/>
        <v>#N/A</v>
      </c>
      <c r="AQ3273" s="152"/>
      <c r="AR3273" s="152"/>
      <c r="AS3273" s="153">
        <f t="shared" si="573"/>
        <v>335</v>
      </c>
      <c r="AT3273" s="153">
        <f t="shared" si="554"/>
        <v>1</v>
      </c>
      <c r="AU3273" s="153">
        <f t="shared" si="555"/>
        <v>0</v>
      </c>
      <c r="AV3273" s="153">
        <f t="shared" si="556"/>
        <v>0</v>
      </c>
      <c r="BA3273">
        <f t="shared" si="574"/>
        <v>1</v>
      </c>
    </row>
    <row r="3274" spans="2:53" x14ac:dyDescent="0.25">
      <c r="B3274" s="155">
        <f t="shared" si="567"/>
        <v>45993.999305555553</v>
      </c>
      <c r="C3274" s="155">
        <f t="shared" si="559"/>
        <v>45993.999305555553</v>
      </c>
      <c r="D3274" s="152">
        <f t="shared" si="560"/>
        <v>7.4</v>
      </c>
      <c r="E3274" s="152"/>
      <c r="F3274" s="152"/>
      <c r="G3274" s="152"/>
      <c r="H3274" s="152" t="e">
        <f t="shared" si="561"/>
        <v>#N/A</v>
      </c>
      <c r="I3274" s="152"/>
      <c r="J3274" s="152" t="e">
        <f t="shared" si="562"/>
        <v>#N/A</v>
      </c>
      <c r="K3274" s="152"/>
      <c r="L3274" s="152"/>
      <c r="M3274" s="152"/>
      <c r="N3274" s="152"/>
      <c r="O3274" s="152"/>
      <c r="P3274" s="152"/>
      <c r="Q3274" s="152"/>
      <c r="R3274" s="152"/>
      <c r="S3274" s="152"/>
      <c r="T3274" s="153" cm="1">
        <f t="array" ref="T3274">MATCH(1,(TDU_Info!$C$5:$C$111=$T$6)*(TDU_Info!$B$5:$B$111&lt;=$B3274),0)</f>
        <v>75</v>
      </c>
      <c r="U3274" s="152">
        <f>100*(INDEX(TDU_Info!$E$5:$E$111,$T3274)/T$11+INDEX(TDU_Info!$F$5:$F$111,$T3274))</f>
        <v>5.8146999999999993</v>
      </c>
      <c r="V3274" s="152">
        <v>5.5430000000000001</v>
      </c>
      <c r="W3274" s="152">
        <v>5.6040000000000001</v>
      </c>
      <c r="X3274" s="152">
        <v>7.4</v>
      </c>
      <c r="Y3274" s="152">
        <v>8.5</v>
      </c>
      <c r="Z3274" s="152">
        <v>5.3490000000000002</v>
      </c>
      <c r="AA3274" s="152">
        <v>5.4550000000000001</v>
      </c>
      <c r="AB3274" s="152">
        <v>7.54</v>
      </c>
      <c r="AC3274" s="152">
        <v>8.74</v>
      </c>
      <c r="AD3274" s="152">
        <v>5.5209999999999999</v>
      </c>
      <c r="AE3274" s="152">
        <v>5.5529999999999999</v>
      </c>
      <c r="AF3274" s="152">
        <v>7.4</v>
      </c>
      <c r="AG3274" s="152">
        <v>8.5</v>
      </c>
      <c r="AH3274" s="152">
        <v>5.3250000000000002</v>
      </c>
      <c r="AI3274" s="152">
        <v>5.4</v>
      </c>
      <c r="AJ3274" s="152">
        <v>7.4580000000000002</v>
      </c>
      <c r="AK3274" s="152">
        <v>8.657</v>
      </c>
      <c r="AL3274" s="152" t="e">
        <f t="shared" si="563"/>
        <v>#N/A</v>
      </c>
      <c r="AM3274" s="152" t="e">
        <f t="shared" si="564"/>
        <v>#N/A</v>
      </c>
      <c r="AN3274" s="152" t="e">
        <f>NA()</f>
        <v>#N/A</v>
      </c>
      <c r="AO3274" s="152" t="e">
        <f>NA()</f>
        <v>#N/A</v>
      </c>
      <c r="AP3274" s="152">
        <f t="shared" si="570"/>
        <v>6.4653</v>
      </c>
      <c r="AQ3274" s="152"/>
      <c r="AR3274" s="152"/>
      <c r="AS3274" s="153">
        <f t="shared" si="573"/>
        <v>336</v>
      </c>
      <c r="AT3274" s="153">
        <f t="shared" si="554"/>
        <v>1</v>
      </c>
      <c r="AU3274" s="153">
        <f t="shared" si="555"/>
        <v>0</v>
      </c>
      <c r="AV3274" s="153">
        <f t="shared" si="556"/>
        <v>0</v>
      </c>
      <c r="BA3274">
        <f t="shared" si="574"/>
        <v>2</v>
      </c>
    </row>
    <row r="3275" spans="2:53" x14ac:dyDescent="0.25">
      <c r="B3275" s="155">
        <f t="shared" si="567"/>
        <v>45994.999305555553</v>
      </c>
      <c r="C3275" s="155">
        <f t="shared" si="559"/>
        <v>45994.999305555553</v>
      </c>
      <c r="D3275" s="152">
        <f t="shared" si="560"/>
        <v>7.4</v>
      </c>
      <c r="E3275" s="152"/>
      <c r="F3275" s="152"/>
      <c r="G3275" s="152"/>
      <c r="H3275" s="152" t="e">
        <f t="shared" si="561"/>
        <v>#N/A</v>
      </c>
      <c r="I3275" s="152"/>
      <c r="J3275" s="152" t="e">
        <f t="shared" si="562"/>
        <v>#N/A</v>
      </c>
      <c r="K3275" s="152"/>
      <c r="L3275" s="152"/>
      <c r="M3275" s="152"/>
      <c r="N3275" s="152"/>
      <c r="O3275" s="152"/>
      <c r="P3275" s="152"/>
      <c r="Q3275" s="152"/>
      <c r="R3275" s="152"/>
      <c r="S3275" s="152"/>
      <c r="T3275" s="153" cm="1">
        <f t="array" ref="T3275">MATCH(1,(TDU_Info!$C$5:$C$111=$T$6)*(TDU_Info!$B$5:$B$111&lt;=$B3275),0)</f>
        <v>75</v>
      </c>
      <c r="U3275" s="152">
        <f>100*(INDEX(TDU_Info!$E$5:$E$111,$T3275)/T$11+INDEX(TDU_Info!$F$5:$F$111,$T3275))</f>
        <v>5.8146999999999993</v>
      </c>
      <c r="V3275" s="152">
        <v>5.5430000000000001</v>
      </c>
      <c r="W3275" s="152">
        <v>5.6040000000000001</v>
      </c>
      <c r="X3275" s="152">
        <v>7.4</v>
      </c>
      <c r="Y3275" s="152">
        <v>8.5</v>
      </c>
      <c r="Z3275" s="152">
        <v>5.3490000000000002</v>
      </c>
      <c r="AA3275" s="152">
        <v>5.4550000000000001</v>
      </c>
      <c r="AB3275" s="152">
        <v>7.54</v>
      </c>
      <c r="AC3275" s="152">
        <v>8.74</v>
      </c>
      <c r="AD3275" s="152">
        <v>5.5209999999999999</v>
      </c>
      <c r="AE3275" s="152">
        <v>5.5529999999999999</v>
      </c>
      <c r="AF3275" s="152">
        <v>7.4</v>
      </c>
      <c r="AG3275" s="152">
        <v>8.5</v>
      </c>
      <c r="AH3275" s="152">
        <v>5.3250000000000002</v>
      </c>
      <c r="AI3275" s="152">
        <v>5.4</v>
      </c>
      <c r="AJ3275" s="152">
        <v>7.4580000000000002</v>
      </c>
      <c r="AK3275" s="152">
        <v>8.657</v>
      </c>
      <c r="AL3275" s="152" t="e">
        <f t="shared" si="563"/>
        <v>#N/A</v>
      </c>
      <c r="AM3275" s="152" t="e">
        <f t="shared" si="564"/>
        <v>#N/A</v>
      </c>
      <c r="AN3275" s="152" t="e">
        <f>NA()</f>
        <v>#N/A</v>
      </c>
      <c r="AO3275" s="152" t="e">
        <f>NA()</f>
        <v>#N/A</v>
      </c>
      <c r="AP3275" s="152">
        <f t="shared" si="570"/>
        <v>6.4653</v>
      </c>
      <c r="AQ3275" s="152"/>
      <c r="AR3275" s="152"/>
      <c r="AS3275" s="153">
        <f t="shared" si="573"/>
        <v>337</v>
      </c>
      <c r="AT3275" s="153">
        <f t="shared" si="554"/>
        <v>1</v>
      </c>
      <c r="AU3275" s="153">
        <f t="shared" si="555"/>
        <v>0</v>
      </c>
      <c r="AV3275" s="153">
        <f t="shared" si="556"/>
        <v>0</v>
      </c>
      <c r="BA3275">
        <f t="shared" si="574"/>
        <v>3</v>
      </c>
    </row>
    <row r="3276" spans="2:53" x14ac:dyDescent="0.25">
      <c r="B3276" s="155">
        <f t="shared" si="567"/>
        <v>45995.999305555553</v>
      </c>
      <c r="C3276" s="155">
        <f t="shared" si="559"/>
        <v>45995.999305555553</v>
      </c>
      <c r="D3276" s="152">
        <f t="shared" si="560"/>
        <v>7.4</v>
      </c>
      <c r="E3276" s="152"/>
      <c r="F3276" s="152"/>
      <c r="G3276" s="152"/>
      <c r="H3276" s="152" t="e">
        <f t="shared" si="561"/>
        <v>#N/A</v>
      </c>
      <c r="I3276" s="152"/>
      <c r="J3276" s="152" t="e">
        <f t="shared" si="562"/>
        <v>#N/A</v>
      </c>
      <c r="K3276" s="152"/>
      <c r="L3276" s="152"/>
      <c r="M3276" s="152"/>
      <c r="N3276" s="152"/>
      <c r="O3276" s="152"/>
      <c r="P3276" s="152"/>
      <c r="Q3276" s="152"/>
      <c r="R3276" s="152"/>
      <c r="S3276" s="152"/>
      <c r="T3276" s="153" cm="1">
        <f t="array" ref="T3276">MATCH(1,(TDU_Info!$C$5:$C$111=$T$6)*(TDU_Info!$B$5:$B$111&lt;=$B3276),0)</f>
        <v>75</v>
      </c>
      <c r="U3276" s="152">
        <f>100*(INDEX(TDU_Info!$E$5:$E$111,$T3276)/T$11+INDEX(TDU_Info!$F$5:$F$111,$T3276))</f>
        <v>5.8146999999999993</v>
      </c>
      <c r="V3276" s="152">
        <v>5.5430000000000001</v>
      </c>
      <c r="W3276" s="152">
        <v>5.6040000000000001</v>
      </c>
      <c r="X3276" s="152">
        <v>7.4</v>
      </c>
      <c r="Y3276" s="152">
        <v>8.5</v>
      </c>
      <c r="Z3276" s="152">
        <v>5.3490000000000002</v>
      </c>
      <c r="AA3276" s="152">
        <v>5.4550000000000001</v>
      </c>
      <c r="AB3276" s="152">
        <v>7.54</v>
      </c>
      <c r="AC3276" s="152">
        <v>8.74</v>
      </c>
      <c r="AD3276" s="152">
        <v>5.5209999999999999</v>
      </c>
      <c r="AE3276" s="152">
        <v>5.5529999999999999</v>
      </c>
      <c r="AF3276" s="152">
        <v>7.4</v>
      </c>
      <c r="AG3276" s="152">
        <v>8.5</v>
      </c>
      <c r="AH3276" s="152">
        <v>5.3250000000000002</v>
      </c>
      <c r="AI3276" s="152">
        <v>5.4</v>
      </c>
      <c r="AJ3276" s="152">
        <v>7.4580000000000002</v>
      </c>
      <c r="AK3276" s="152">
        <v>8.657</v>
      </c>
      <c r="AL3276" s="152" t="e">
        <f t="shared" si="563"/>
        <v>#N/A</v>
      </c>
      <c r="AM3276" s="152" t="e">
        <f t="shared" si="564"/>
        <v>#N/A</v>
      </c>
      <c r="AN3276" s="152" t="e">
        <f>NA()</f>
        <v>#N/A</v>
      </c>
      <c r="AO3276" s="152" t="e">
        <f>NA()</f>
        <v>#N/A</v>
      </c>
      <c r="AP3276" s="152">
        <f t="shared" si="570"/>
        <v>6.4653</v>
      </c>
      <c r="AQ3276" s="152"/>
      <c r="AR3276" s="152"/>
      <c r="AS3276" s="153">
        <f t="shared" ref="AS3276:AS3306" si="575">ROUNDUP(B3276-DATE(YEAR(B3276),1,1),0)</f>
        <v>338</v>
      </c>
      <c r="AT3276" s="153">
        <f t="shared" si="554"/>
        <v>1</v>
      </c>
      <c r="AU3276" s="153">
        <f t="shared" si="555"/>
        <v>0</v>
      </c>
      <c r="AV3276" s="153">
        <f t="shared" si="556"/>
        <v>0</v>
      </c>
      <c r="BA3276">
        <f t="shared" ref="BA3276:BA3306" si="576">DAY(C3276)</f>
        <v>4</v>
      </c>
    </row>
    <row r="3277" spans="2:53" x14ac:dyDescent="0.25">
      <c r="B3277" s="155">
        <f t="shared" si="567"/>
        <v>45996.999305555553</v>
      </c>
      <c r="C3277" s="155">
        <f t="shared" si="559"/>
        <v>45996.999305555553</v>
      </c>
      <c r="D3277" s="152">
        <f t="shared" si="560"/>
        <v>7.4</v>
      </c>
      <c r="E3277" s="152"/>
      <c r="F3277" s="152"/>
      <c r="G3277" s="152"/>
      <c r="H3277" s="152" t="e">
        <f t="shared" si="561"/>
        <v>#N/A</v>
      </c>
      <c r="I3277" s="152"/>
      <c r="J3277" s="152" t="e">
        <f t="shared" si="562"/>
        <v>#N/A</v>
      </c>
      <c r="K3277" s="152"/>
      <c r="L3277" s="152"/>
      <c r="M3277" s="152"/>
      <c r="N3277" s="152"/>
      <c r="O3277" s="152"/>
      <c r="P3277" s="152"/>
      <c r="Q3277" s="152"/>
      <c r="R3277" s="152"/>
      <c r="S3277" s="152"/>
      <c r="T3277" s="153" cm="1">
        <f t="array" ref="T3277">MATCH(1,(TDU_Info!$C$5:$C$111=$T$6)*(TDU_Info!$B$5:$B$111&lt;=$B3277),0)</f>
        <v>75</v>
      </c>
      <c r="U3277" s="152">
        <f>100*(INDEX(TDU_Info!$E$5:$E$111,$T3277)/T$11+INDEX(TDU_Info!$F$5:$F$111,$T3277))</f>
        <v>5.8146999999999993</v>
      </c>
      <c r="V3277" s="152">
        <v>5.5430000000000001</v>
      </c>
      <c r="W3277" s="152">
        <v>5.6980000000000004</v>
      </c>
      <c r="X3277" s="152">
        <v>7.4</v>
      </c>
      <c r="Y3277" s="152">
        <v>8.5</v>
      </c>
      <c r="Z3277" s="152">
        <v>5.3490000000000002</v>
      </c>
      <c r="AA3277" s="152">
        <v>5.5519999999999996</v>
      </c>
      <c r="AB3277" s="152">
        <v>7.54</v>
      </c>
      <c r="AC3277" s="152">
        <v>8.74</v>
      </c>
      <c r="AD3277" s="152">
        <v>5.5209999999999999</v>
      </c>
      <c r="AE3277" s="152">
        <v>5.5529999999999999</v>
      </c>
      <c r="AF3277" s="152">
        <v>7.4</v>
      </c>
      <c r="AG3277" s="152">
        <v>8.5</v>
      </c>
      <c r="AH3277" s="152">
        <v>5.3250000000000002</v>
      </c>
      <c r="AI3277" s="152">
        <v>5.4</v>
      </c>
      <c r="AJ3277" s="152">
        <v>7.4580000000000002</v>
      </c>
      <c r="AK3277" s="152">
        <v>8.657</v>
      </c>
      <c r="AL3277" s="152" t="e">
        <f t="shared" si="563"/>
        <v>#N/A</v>
      </c>
      <c r="AM3277" s="152" t="e">
        <f t="shared" si="564"/>
        <v>#N/A</v>
      </c>
      <c r="AN3277" s="152" t="e">
        <f>NA()</f>
        <v>#N/A</v>
      </c>
      <c r="AO3277" s="152" t="e">
        <f>NA()</f>
        <v>#N/A</v>
      </c>
      <c r="AP3277" s="152">
        <f t="shared" si="570"/>
        <v>6.4653</v>
      </c>
      <c r="AQ3277" s="152"/>
      <c r="AR3277" s="152"/>
      <c r="AS3277" s="153">
        <f t="shared" si="575"/>
        <v>339</v>
      </c>
      <c r="AT3277" s="153">
        <f t="shared" si="554"/>
        <v>1</v>
      </c>
      <c r="AU3277" s="153">
        <f t="shared" si="555"/>
        <v>0</v>
      </c>
      <c r="AV3277" s="153">
        <f t="shared" si="556"/>
        <v>0</v>
      </c>
      <c r="BA3277">
        <f t="shared" si="576"/>
        <v>5</v>
      </c>
    </row>
    <row r="3278" spans="2:53" x14ac:dyDescent="0.25">
      <c r="B3278" s="155">
        <f t="shared" si="567"/>
        <v>45997.999305555553</v>
      </c>
      <c r="C3278" s="155">
        <f t="shared" si="559"/>
        <v>45997.999305555553</v>
      </c>
      <c r="D3278" s="152">
        <f t="shared" si="560"/>
        <v>7.4</v>
      </c>
      <c r="E3278" s="152"/>
      <c r="F3278" s="152"/>
      <c r="G3278" s="152"/>
      <c r="H3278" s="152" t="e">
        <f t="shared" si="561"/>
        <v>#N/A</v>
      </c>
      <c r="I3278" s="152"/>
      <c r="J3278" s="152" t="e">
        <f t="shared" si="562"/>
        <v>#N/A</v>
      </c>
      <c r="K3278" s="152"/>
      <c r="L3278" s="152"/>
      <c r="M3278" s="152"/>
      <c r="N3278" s="152"/>
      <c r="O3278" s="152"/>
      <c r="P3278" s="152"/>
      <c r="Q3278" s="152"/>
      <c r="R3278" s="152"/>
      <c r="S3278" s="152"/>
      <c r="T3278" s="153" cm="1">
        <f t="array" ref="T3278">MATCH(1,(TDU_Info!$C$5:$C$111=$T$6)*(TDU_Info!$B$5:$B$111&lt;=$B3278),0)</f>
        <v>75</v>
      </c>
      <c r="U3278" s="152">
        <f>100*(INDEX(TDU_Info!$E$5:$E$111,$T3278)/T$11+INDEX(TDU_Info!$F$5:$F$111,$T3278))</f>
        <v>5.8146999999999993</v>
      </c>
      <c r="V3278" s="152">
        <v>6.9770000000000003</v>
      </c>
      <c r="W3278" s="152">
        <v>5.6980000000000004</v>
      </c>
      <c r="X3278" s="152">
        <v>7.4</v>
      </c>
      <c r="Y3278" s="152">
        <v>8.5</v>
      </c>
      <c r="Z3278" s="152">
        <v>6.7839999999999998</v>
      </c>
      <c r="AA3278" s="152">
        <v>5.6520000000000001</v>
      </c>
      <c r="AB3278" s="152">
        <v>7.54</v>
      </c>
      <c r="AC3278" s="152">
        <v>8.74</v>
      </c>
      <c r="AD3278" s="152">
        <v>6.0380000000000003</v>
      </c>
      <c r="AE3278" s="152">
        <v>5.6539999999999999</v>
      </c>
      <c r="AF3278" s="152">
        <v>7.4</v>
      </c>
      <c r="AG3278" s="152">
        <v>8.5</v>
      </c>
      <c r="AH3278" s="152">
        <v>5.8419999999999996</v>
      </c>
      <c r="AI3278" s="152">
        <v>5.601</v>
      </c>
      <c r="AJ3278" s="152">
        <v>7.4580000000000002</v>
      </c>
      <c r="AK3278" s="152">
        <v>8.74</v>
      </c>
      <c r="AL3278" s="152" t="e">
        <f t="shared" si="563"/>
        <v>#N/A</v>
      </c>
      <c r="AM3278" s="152" t="e">
        <f t="shared" si="564"/>
        <v>#N/A</v>
      </c>
      <c r="AN3278" s="152" t="e">
        <f>NA()</f>
        <v>#N/A</v>
      </c>
      <c r="AO3278" s="152" t="e">
        <f>NA()</f>
        <v>#N/A</v>
      </c>
      <c r="AP3278" s="152">
        <f t="shared" si="570"/>
        <v>6.4653</v>
      </c>
      <c r="AQ3278" s="152"/>
      <c r="AR3278" s="152"/>
      <c r="AS3278" s="153">
        <f t="shared" si="575"/>
        <v>340</v>
      </c>
      <c r="AT3278" s="153">
        <f t="shared" si="554"/>
        <v>1</v>
      </c>
      <c r="AU3278" s="153">
        <f t="shared" si="555"/>
        <v>0</v>
      </c>
      <c r="AV3278" s="153">
        <f t="shared" si="556"/>
        <v>0</v>
      </c>
      <c r="BA3278">
        <f t="shared" si="576"/>
        <v>6</v>
      </c>
    </row>
    <row r="3279" spans="2:53" x14ac:dyDescent="0.25">
      <c r="B3279" s="155">
        <f t="shared" si="567"/>
        <v>45998.999305555553</v>
      </c>
      <c r="C3279" s="155">
        <f t="shared" si="559"/>
        <v>45998.999305555553</v>
      </c>
      <c r="D3279" s="152">
        <f t="shared" si="560"/>
        <v>7.4</v>
      </c>
      <c r="E3279" s="152"/>
      <c r="F3279" s="152"/>
      <c r="G3279" s="152"/>
      <c r="H3279" s="152" t="e">
        <f t="shared" si="561"/>
        <v>#N/A</v>
      </c>
      <c r="I3279" s="152"/>
      <c r="J3279" s="152" t="e">
        <f t="shared" si="562"/>
        <v>#N/A</v>
      </c>
      <c r="K3279" s="152"/>
      <c r="L3279" s="152"/>
      <c r="M3279" s="152"/>
      <c r="N3279" s="152"/>
      <c r="O3279" s="152"/>
      <c r="P3279" s="152"/>
      <c r="Q3279" s="152"/>
      <c r="R3279" s="152"/>
      <c r="S3279" s="152"/>
      <c r="T3279" s="153" cm="1">
        <f t="array" ref="T3279">MATCH(1,(TDU_Info!$C$5:$C$111=$T$6)*(TDU_Info!$B$5:$B$111&lt;=$B3279),0)</f>
        <v>75</v>
      </c>
      <c r="U3279" s="152">
        <f>100*(INDEX(TDU_Info!$E$5:$E$111,$T3279)/T$11+INDEX(TDU_Info!$F$5:$F$111,$T3279))</f>
        <v>5.8146999999999993</v>
      </c>
      <c r="V3279" s="152">
        <v>6.9770000000000003</v>
      </c>
      <c r="W3279" s="152">
        <v>5.6980000000000004</v>
      </c>
      <c r="X3279" s="152">
        <v>7.4</v>
      </c>
      <c r="Y3279" s="152">
        <v>8.5</v>
      </c>
      <c r="Z3279" s="152">
        <v>6.7839999999999998</v>
      </c>
      <c r="AA3279" s="152">
        <v>5.6520000000000001</v>
      </c>
      <c r="AB3279" s="152">
        <v>7.54</v>
      </c>
      <c r="AC3279" s="152">
        <v>8.74</v>
      </c>
      <c r="AD3279" s="152">
        <v>6.0380000000000003</v>
      </c>
      <c r="AE3279" s="152">
        <v>5.6539999999999999</v>
      </c>
      <c r="AF3279" s="152">
        <v>7.4</v>
      </c>
      <c r="AG3279" s="152">
        <v>8.5</v>
      </c>
      <c r="AH3279" s="152">
        <v>5.8419999999999996</v>
      </c>
      <c r="AI3279" s="152">
        <v>5.601</v>
      </c>
      <c r="AJ3279" s="152">
        <v>7.4580000000000002</v>
      </c>
      <c r="AK3279" s="152">
        <v>8.74</v>
      </c>
      <c r="AL3279" s="152" t="e">
        <f t="shared" si="563"/>
        <v>#N/A</v>
      </c>
      <c r="AM3279" s="152" t="e">
        <f t="shared" si="564"/>
        <v>#N/A</v>
      </c>
      <c r="AN3279" s="152" t="e">
        <f>NA()</f>
        <v>#N/A</v>
      </c>
      <c r="AO3279" s="152" t="e">
        <f>NA()</f>
        <v>#N/A</v>
      </c>
      <c r="AP3279" s="152">
        <f t="shared" si="570"/>
        <v>6.4653</v>
      </c>
      <c r="AQ3279" s="152"/>
      <c r="AR3279" s="152"/>
      <c r="AS3279" s="153">
        <f t="shared" si="575"/>
        <v>341</v>
      </c>
      <c r="AT3279" s="153">
        <f t="shared" si="554"/>
        <v>1</v>
      </c>
      <c r="AU3279" s="153">
        <f t="shared" si="555"/>
        <v>0</v>
      </c>
      <c r="AV3279" s="153">
        <f t="shared" si="556"/>
        <v>0</v>
      </c>
      <c r="BA3279">
        <f t="shared" si="576"/>
        <v>7</v>
      </c>
    </row>
    <row r="3280" spans="2:53" x14ac:dyDescent="0.25">
      <c r="B3280" s="155">
        <f t="shared" si="567"/>
        <v>45999.999305555553</v>
      </c>
      <c r="C3280" s="155">
        <f t="shared" si="559"/>
        <v>45999.999305555553</v>
      </c>
      <c r="D3280" s="152">
        <f t="shared" si="560"/>
        <v>7.4</v>
      </c>
      <c r="E3280" s="152"/>
      <c r="F3280" s="152"/>
      <c r="G3280" s="152"/>
      <c r="H3280" s="152" t="e">
        <f t="shared" si="561"/>
        <v>#N/A</v>
      </c>
      <c r="I3280" s="152"/>
      <c r="J3280" s="152" t="e">
        <f t="shared" si="562"/>
        <v>#N/A</v>
      </c>
      <c r="K3280" s="152"/>
      <c r="L3280" s="152"/>
      <c r="M3280" s="152"/>
      <c r="N3280" s="152"/>
      <c r="O3280" s="152"/>
      <c r="P3280" s="152"/>
      <c r="Q3280" s="152"/>
      <c r="R3280" s="152"/>
      <c r="S3280" s="152"/>
      <c r="T3280" s="153" cm="1">
        <f t="array" ref="T3280">MATCH(1,(TDU_Info!$C$5:$C$111=$T$6)*(TDU_Info!$B$5:$B$111&lt;=$B3280),0)</f>
        <v>75</v>
      </c>
      <c r="U3280" s="152">
        <f>100*(INDEX(TDU_Info!$E$5:$E$111,$T3280)/T$11+INDEX(TDU_Info!$F$5:$F$111,$T3280))</f>
        <v>5.8146999999999993</v>
      </c>
      <c r="V3280" s="152">
        <v>6.9770000000000003</v>
      </c>
      <c r="W3280" s="152">
        <v>5.6980000000000004</v>
      </c>
      <c r="X3280" s="152">
        <v>7.4</v>
      </c>
      <c r="Y3280" s="152">
        <v>8.5</v>
      </c>
      <c r="Z3280" s="152">
        <v>6.7839999999999998</v>
      </c>
      <c r="AA3280" s="152">
        <v>5.6520000000000001</v>
      </c>
      <c r="AB3280" s="152">
        <v>7.54</v>
      </c>
      <c r="AC3280" s="152">
        <v>8.8699999999999992</v>
      </c>
      <c r="AD3280" s="152">
        <v>6.0380000000000003</v>
      </c>
      <c r="AE3280" s="152">
        <v>5.6539999999999999</v>
      </c>
      <c r="AF3280" s="152">
        <v>7.4</v>
      </c>
      <c r="AG3280" s="152">
        <v>8.5</v>
      </c>
      <c r="AH3280" s="152">
        <v>5.8419999999999996</v>
      </c>
      <c r="AI3280" s="152">
        <v>5.601</v>
      </c>
      <c r="AJ3280" s="152">
        <v>7.4580000000000002</v>
      </c>
      <c r="AK3280" s="152">
        <v>8.8360000000000003</v>
      </c>
      <c r="AL3280" s="152" t="e">
        <f t="shared" si="563"/>
        <v>#N/A</v>
      </c>
      <c r="AM3280" s="152" t="e">
        <f t="shared" si="564"/>
        <v>#N/A</v>
      </c>
      <c r="AN3280" s="152" t="e">
        <f>NA()</f>
        <v>#N/A</v>
      </c>
      <c r="AO3280" s="152" t="e">
        <f>NA()</f>
        <v>#N/A</v>
      </c>
      <c r="AP3280" s="152">
        <f t="shared" si="570"/>
        <v>6.4653</v>
      </c>
      <c r="AQ3280" s="152"/>
      <c r="AR3280" s="152"/>
      <c r="AS3280" s="153">
        <f t="shared" si="575"/>
        <v>342</v>
      </c>
      <c r="AT3280" s="153">
        <f t="shared" si="554"/>
        <v>1</v>
      </c>
      <c r="AU3280" s="153">
        <f t="shared" si="555"/>
        <v>0</v>
      </c>
      <c r="AV3280" s="153">
        <f t="shared" si="556"/>
        <v>0</v>
      </c>
      <c r="BA3280">
        <f t="shared" si="576"/>
        <v>8</v>
      </c>
    </row>
    <row r="3281" spans="2:53" x14ac:dyDescent="0.25">
      <c r="B3281" s="155">
        <f t="shared" si="567"/>
        <v>46000.999305555553</v>
      </c>
      <c r="C3281" s="155">
        <f t="shared" si="559"/>
        <v>46000.999305555553</v>
      </c>
      <c r="D3281" s="152">
        <f t="shared" si="560"/>
        <v>7.4</v>
      </c>
      <c r="E3281" s="152"/>
      <c r="F3281" s="152"/>
      <c r="G3281" s="152"/>
      <c r="H3281" s="152" t="e">
        <f t="shared" si="561"/>
        <v>#N/A</v>
      </c>
      <c r="I3281" s="152"/>
      <c r="J3281" s="152" t="e">
        <f t="shared" si="562"/>
        <v>#N/A</v>
      </c>
      <c r="K3281" s="152"/>
      <c r="L3281" s="152"/>
      <c r="M3281" s="152"/>
      <c r="N3281" s="152"/>
      <c r="O3281" s="152"/>
      <c r="P3281" s="152"/>
      <c r="Q3281" s="152"/>
      <c r="R3281" s="152"/>
      <c r="S3281" s="152"/>
      <c r="T3281" s="153" cm="1">
        <f t="array" ref="T3281">MATCH(1,(TDU_Info!$C$5:$C$111=$T$6)*(TDU_Info!$B$5:$B$111&lt;=$B3281),0)</f>
        <v>75</v>
      </c>
      <c r="U3281" s="152">
        <f>100*(INDEX(TDU_Info!$E$5:$E$111,$T3281)/T$11+INDEX(TDU_Info!$F$5:$F$111,$T3281))</f>
        <v>5.8146999999999993</v>
      </c>
      <c r="V3281" s="152">
        <v>6.9770000000000003</v>
      </c>
      <c r="W3281" s="152">
        <v>5.6980000000000004</v>
      </c>
      <c r="X3281" s="152">
        <v>7.4</v>
      </c>
      <c r="Y3281" s="152">
        <v>8.5</v>
      </c>
      <c r="Z3281" s="152">
        <v>6.7839999999999998</v>
      </c>
      <c r="AA3281" s="152">
        <v>5.6520000000000001</v>
      </c>
      <c r="AB3281" s="152">
        <v>7.54</v>
      </c>
      <c r="AC3281" s="152">
        <v>8.8130000000000006</v>
      </c>
      <c r="AD3281" s="152">
        <v>6.0380000000000003</v>
      </c>
      <c r="AE3281" s="152">
        <v>5.6539999999999999</v>
      </c>
      <c r="AF3281" s="152">
        <v>7.4</v>
      </c>
      <c r="AG3281" s="152">
        <v>8.5</v>
      </c>
      <c r="AH3281" s="152">
        <v>5.8419999999999996</v>
      </c>
      <c r="AI3281" s="152">
        <v>5.601</v>
      </c>
      <c r="AJ3281" s="152">
        <v>7.4580000000000002</v>
      </c>
      <c r="AK3281" s="152">
        <v>8.7129999999999992</v>
      </c>
      <c r="AL3281" s="152" t="e">
        <f t="shared" si="563"/>
        <v>#N/A</v>
      </c>
      <c r="AM3281" s="152" t="e">
        <f t="shared" si="564"/>
        <v>#N/A</v>
      </c>
      <c r="AN3281" s="152" t="e">
        <f>NA()</f>
        <v>#N/A</v>
      </c>
      <c r="AO3281" s="152" t="e">
        <f>NA()</f>
        <v>#N/A</v>
      </c>
      <c r="AP3281" s="152">
        <f t="shared" si="570"/>
        <v>6.4653</v>
      </c>
      <c r="AQ3281" s="152"/>
      <c r="AR3281" s="152"/>
      <c r="AS3281" s="153">
        <f t="shared" si="575"/>
        <v>343</v>
      </c>
      <c r="AT3281" s="153">
        <f t="shared" si="554"/>
        <v>1</v>
      </c>
      <c r="AU3281" s="153">
        <f t="shared" si="555"/>
        <v>0</v>
      </c>
      <c r="AV3281" s="153">
        <f t="shared" si="556"/>
        <v>0</v>
      </c>
      <c r="BA3281">
        <f t="shared" si="576"/>
        <v>9</v>
      </c>
    </row>
    <row r="3282" spans="2:53" x14ac:dyDescent="0.25">
      <c r="B3282" s="155">
        <f t="shared" si="567"/>
        <v>46001.999305555553</v>
      </c>
      <c r="C3282" s="155">
        <f t="shared" si="559"/>
        <v>46001.999305555553</v>
      </c>
      <c r="D3282" s="152">
        <f t="shared" si="560"/>
        <v>7.4</v>
      </c>
      <c r="E3282" s="152"/>
      <c r="F3282" s="152"/>
      <c r="G3282" s="152"/>
      <c r="H3282" s="152" t="e">
        <f t="shared" si="561"/>
        <v>#N/A</v>
      </c>
      <c r="I3282" s="152"/>
      <c r="J3282" s="152" t="e">
        <f t="shared" si="562"/>
        <v>#N/A</v>
      </c>
      <c r="K3282" s="152"/>
      <c r="L3282" s="152"/>
      <c r="M3282" s="152"/>
      <c r="N3282" s="152"/>
      <c r="O3282" s="152"/>
      <c r="P3282" s="152"/>
      <c r="Q3282" s="152"/>
      <c r="R3282" s="152"/>
      <c r="S3282" s="152"/>
      <c r="T3282" s="153" cm="1">
        <f t="array" ref="T3282">MATCH(1,(TDU_Info!$C$5:$C$111=$T$6)*(TDU_Info!$B$5:$B$111&lt;=$B3282),0)</f>
        <v>75</v>
      </c>
      <c r="U3282" s="152">
        <f>100*(INDEX(TDU_Info!$E$5:$E$111,$T3282)/T$11+INDEX(TDU_Info!$F$5:$F$111,$T3282))</f>
        <v>5.8146999999999993</v>
      </c>
      <c r="V3282" s="152">
        <v>7.3769999999999998</v>
      </c>
      <c r="W3282" s="152">
        <v>5.6980000000000004</v>
      </c>
      <c r="X3282" s="152">
        <v>7.4</v>
      </c>
      <c r="Y3282" s="152">
        <v>8.1180000000000003</v>
      </c>
      <c r="Z3282" s="152">
        <v>6.984</v>
      </c>
      <c r="AA3282" s="152">
        <v>5.6520000000000001</v>
      </c>
      <c r="AB3282" s="152">
        <v>7.54</v>
      </c>
      <c r="AC3282" s="152">
        <v>8.1530000000000005</v>
      </c>
      <c r="AD3282" s="152">
        <v>6.4379999999999997</v>
      </c>
      <c r="AE3282" s="152">
        <v>5.6539999999999999</v>
      </c>
      <c r="AF3282" s="152">
        <v>7.4</v>
      </c>
      <c r="AG3282" s="152">
        <v>8.1180000000000003</v>
      </c>
      <c r="AH3282" s="152">
        <v>6.0419999999999998</v>
      </c>
      <c r="AI3282" s="152">
        <v>5.601</v>
      </c>
      <c r="AJ3282" s="152">
        <v>7.4580000000000002</v>
      </c>
      <c r="AK3282" s="152">
        <v>8.1530000000000005</v>
      </c>
      <c r="AL3282" s="152" t="e">
        <f t="shared" si="563"/>
        <v>#N/A</v>
      </c>
      <c r="AM3282" s="152" t="e">
        <f t="shared" si="564"/>
        <v>#N/A</v>
      </c>
      <c r="AN3282" s="152" t="e">
        <f>NA()</f>
        <v>#N/A</v>
      </c>
      <c r="AO3282" s="152" t="e">
        <f>NA()</f>
        <v>#N/A</v>
      </c>
      <c r="AP3282" s="152">
        <f t="shared" si="570"/>
        <v>6.4653</v>
      </c>
      <c r="AQ3282" s="152"/>
      <c r="AR3282" s="152"/>
      <c r="AS3282" s="153">
        <f t="shared" si="575"/>
        <v>344</v>
      </c>
      <c r="AT3282" s="153">
        <f t="shared" si="554"/>
        <v>1</v>
      </c>
      <c r="AU3282" s="153">
        <f t="shared" si="555"/>
        <v>0</v>
      </c>
      <c r="AV3282" s="153">
        <f t="shared" si="556"/>
        <v>0</v>
      </c>
      <c r="BA3282">
        <f t="shared" si="576"/>
        <v>10</v>
      </c>
    </row>
    <row r="3283" spans="2:53" x14ac:dyDescent="0.25">
      <c r="B3283" s="155">
        <f t="shared" si="567"/>
        <v>46002.999305555553</v>
      </c>
      <c r="C3283" s="155">
        <f t="shared" si="559"/>
        <v>46002.999305555553</v>
      </c>
      <c r="D3283" s="152">
        <f t="shared" si="560"/>
        <v>7.4</v>
      </c>
      <c r="E3283" s="152"/>
      <c r="F3283" s="152"/>
      <c r="G3283" s="152"/>
      <c r="H3283" s="152" t="e">
        <f t="shared" si="561"/>
        <v>#N/A</v>
      </c>
      <c r="I3283" s="152"/>
      <c r="J3283" s="152" t="e">
        <f t="shared" si="562"/>
        <v>#N/A</v>
      </c>
      <c r="K3283" s="152"/>
      <c r="L3283" s="152"/>
      <c r="M3283" s="152"/>
      <c r="N3283" s="152"/>
      <c r="O3283" s="152"/>
      <c r="P3283" s="152"/>
      <c r="Q3283" s="152"/>
      <c r="R3283" s="152"/>
      <c r="S3283" s="152"/>
      <c r="T3283" s="153" cm="1">
        <f t="array" ref="T3283">MATCH(1,(TDU_Info!$C$5:$C$111=$T$6)*(TDU_Info!$B$5:$B$111&lt;=$B3283),0)</f>
        <v>75</v>
      </c>
      <c r="U3283" s="152">
        <f>100*(INDEX(TDU_Info!$E$5:$E$111,$T3283)/T$11+INDEX(TDU_Info!$F$5:$F$111,$T3283))</f>
        <v>5.8146999999999993</v>
      </c>
      <c r="V3283" s="152">
        <v>7.3769999999999998</v>
      </c>
      <c r="W3283" s="152">
        <v>5.6980000000000004</v>
      </c>
      <c r="X3283" s="152">
        <v>7.4</v>
      </c>
      <c r="Y3283" s="152">
        <v>8.1180000000000003</v>
      </c>
      <c r="Z3283" s="152">
        <v>6.984</v>
      </c>
      <c r="AA3283" s="152">
        <v>5.5570000000000004</v>
      </c>
      <c r="AB3283" s="152">
        <v>7.54</v>
      </c>
      <c r="AC3283" s="152">
        <v>8.1530000000000005</v>
      </c>
      <c r="AD3283" s="152">
        <v>6.4379999999999997</v>
      </c>
      <c r="AE3283" s="152">
        <v>5.6539999999999999</v>
      </c>
      <c r="AF3283" s="152">
        <v>7.4</v>
      </c>
      <c r="AG3283" s="152">
        <v>8.1180000000000003</v>
      </c>
      <c r="AH3283" s="152">
        <v>6.0419999999999998</v>
      </c>
      <c r="AI3283" s="152">
        <v>5.601</v>
      </c>
      <c r="AJ3283" s="152">
        <v>7.4580000000000002</v>
      </c>
      <c r="AK3283" s="152">
        <v>8.1530000000000005</v>
      </c>
      <c r="AL3283" s="152" t="e">
        <f t="shared" si="563"/>
        <v>#N/A</v>
      </c>
      <c r="AM3283" s="152" t="e">
        <f t="shared" si="564"/>
        <v>#N/A</v>
      </c>
      <c r="AN3283" s="152" t="e">
        <f>NA()</f>
        <v>#N/A</v>
      </c>
      <c r="AO3283" s="152" t="e">
        <f>NA()</f>
        <v>#N/A</v>
      </c>
      <c r="AP3283" s="152">
        <f t="shared" si="570"/>
        <v>6.4653</v>
      </c>
      <c r="AQ3283" s="152"/>
      <c r="AR3283" s="152"/>
      <c r="AS3283" s="153">
        <f t="shared" si="575"/>
        <v>345</v>
      </c>
      <c r="AT3283" s="153">
        <f t="shared" si="554"/>
        <v>1</v>
      </c>
      <c r="AU3283" s="153">
        <f t="shared" si="555"/>
        <v>0</v>
      </c>
      <c r="AV3283" s="153">
        <f t="shared" si="556"/>
        <v>0</v>
      </c>
      <c r="BA3283">
        <f t="shared" si="576"/>
        <v>11</v>
      </c>
    </row>
    <row r="3284" spans="2:53" x14ac:dyDescent="0.25">
      <c r="B3284" s="155">
        <f t="shared" si="567"/>
        <v>46003.999305555553</v>
      </c>
      <c r="C3284" s="155">
        <f t="shared" si="559"/>
        <v>46003.999305555553</v>
      </c>
      <c r="D3284" s="152">
        <f t="shared" si="560"/>
        <v>7.3140000000000001</v>
      </c>
      <c r="E3284" s="152"/>
      <c r="F3284" s="152"/>
      <c r="G3284" s="152"/>
      <c r="H3284" s="152" t="e">
        <f t="shared" si="561"/>
        <v>#N/A</v>
      </c>
      <c r="I3284" s="152"/>
      <c r="J3284" s="152" t="e">
        <f t="shared" si="562"/>
        <v>#N/A</v>
      </c>
      <c r="K3284" s="152"/>
      <c r="L3284" s="152"/>
      <c r="M3284" s="152"/>
      <c r="N3284" s="152"/>
      <c r="O3284" s="152"/>
      <c r="P3284" s="152"/>
      <c r="Q3284" s="152"/>
      <c r="R3284" s="152"/>
      <c r="S3284" s="152"/>
      <c r="T3284" s="153" cm="1">
        <f t="array" ref="T3284">MATCH(1,(TDU_Info!$C$5:$C$111=$T$6)*(TDU_Info!$B$5:$B$111&lt;=$B3284),0)</f>
        <v>75</v>
      </c>
      <c r="U3284" s="152">
        <f>100*(INDEX(TDU_Info!$E$5:$E$111,$T3284)/T$11+INDEX(TDU_Info!$F$5:$F$111,$T3284))</f>
        <v>5.8146999999999993</v>
      </c>
      <c r="V3284" s="152">
        <v>7.3769999999999998</v>
      </c>
      <c r="W3284" s="152">
        <v>5.6980000000000004</v>
      </c>
      <c r="X3284" s="152">
        <v>7.3140000000000001</v>
      </c>
      <c r="Y3284" s="152">
        <v>7.9180000000000001</v>
      </c>
      <c r="Z3284" s="152">
        <v>6.984</v>
      </c>
      <c r="AA3284" s="152">
        <v>5.5570000000000004</v>
      </c>
      <c r="AB3284" s="152">
        <v>7.3490000000000002</v>
      </c>
      <c r="AC3284" s="152">
        <v>8.1530000000000005</v>
      </c>
      <c r="AD3284" s="152">
        <v>6.4379999999999997</v>
      </c>
      <c r="AE3284" s="152">
        <v>5.6539999999999999</v>
      </c>
      <c r="AF3284" s="152">
        <v>7.3140000000000001</v>
      </c>
      <c r="AG3284" s="152">
        <v>7.9180000000000001</v>
      </c>
      <c r="AH3284" s="152">
        <v>6.0419999999999998</v>
      </c>
      <c r="AI3284" s="152">
        <v>5.5</v>
      </c>
      <c r="AJ3284" s="152">
        <v>7.3490000000000002</v>
      </c>
      <c r="AK3284" s="152">
        <v>8.1530000000000005</v>
      </c>
      <c r="AL3284" s="152" t="e">
        <f t="shared" si="563"/>
        <v>#N/A</v>
      </c>
      <c r="AM3284" s="152" t="e">
        <f t="shared" si="564"/>
        <v>#N/A</v>
      </c>
      <c r="AN3284" s="152" t="e">
        <f>NA()</f>
        <v>#N/A</v>
      </c>
      <c r="AO3284" s="152" t="e">
        <f>NA()</f>
        <v>#N/A</v>
      </c>
      <c r="AP3284" s="152">
        <f t="shared" si="570"/>
        <v>6.4653</v>
      </c>
      <c r="AQ3284" s="152"/>
      <c r="AR3284" s="152"/>
      <c r="AS3284" s="153">
        <f t="shared" si="575"/>
        <v>346</v>
      </c>
      <c r="AT3284" s="153">
        <f t="shared" si="554"/>
        <v>1</v>
      </c>
      <c r="AU3284" s="153">
        <f t="shared" si="555"/>
        <v>0</v>
      </c>
      <c r="AV3284" s="153">
        <f t="shared" si="556"/>
        <v>0</v>
      </c>
      <c r="BA3284">
        <f t="shared" si="576"/>
        <v>12</v>
      </c>
    </row>
    <row r="3285" spans="2:53" x14ac:dyDescent="0.25">
      <c r="B3285" s="155">
        <f t="shared" si="567"/>
        <v>46004.999305555553</v>
      </c>
      <c r="C3285" s="155">
        <f t="shared" si="559"/>
        <v>46004.999305555553</v>
      </c>
      <c r="D3285" s="152">
        <f t="shared" si="560"/>
        <v>7.3140000000000001</v>
      </c>
      <c r="E3285" s="152"/>
      <c r="F3285" s="152"/>
      <c r="G3285" s="152"/>
      <c r="H3285" s="152" t="e">
        <f t="shared" si="561"/>
        <v>#N/A</v>
      </c>
      <c r="I3285" s="152"/>
      <c r="J3285" s="152" t="e">
        <f t="shared" si="562"/>
        <v>#N/A</v>
      </c>
      <c r="K3285" s="152"/>
      <c r="L3285" s="152"/>
      <c r="M3285" s="152"/>
      <c r="N3285" s="152"/>
      <c r="O3285" s="152"/>
      <c r="P3285" s="152"/>
      <c r="Q3285" s="152"/>
      <c r="R3285" s="152"/>
      <c r="S3285" s="152"/>
      <c r="T3285" s="153" cm="1">
        <f t="array" ref="T3285">MATCH(1,(TDU_Info!$C$5:$C$111=$T$6)*(TDU_Info!$B$5:$B$111&lt;=$B3285),0)</f>
        <v>75</v>
      </c>
      <c r="U3285" s="152">
        <f>100*(INDEX(TDU_Info!$E$5:$E$111,$T3285)/T$11+INDEX(TDU_Info!$F$5:$F$111,$T3285))</f>
        <v>5.8146999999999993</v>
      </c>
      <c r="V3285" s="152">
        <v>7.3769999999999998</v>
      </c>
      <c r="W3285" s="152">
        <v>5.6980000000000004</v>
      </c>
      <c r="X3285" s="152">
        <v>7.3140000000000001</v>
      </c>
      <c r="Y3285" s="152">
        <v>7.9180000000000001</v>
      </c>
      <c r="Z3285" s="152">
        <v>6.984</v>
      </c>
      <c r="AA3285" s="152">
        <v>5.5570000000000004</v>
      </c>
      <c r="AB3285" s="152">
        <v>7.3490000000000002</v>
      </c>
      <c r="AC3285" s="152">
        <v>8.1530000000000005</v>
      </c>
      <c r="AD3285" s="152">
        <v>6.4379999999999997</v>
      </c>
      <c r="AE3285" s="152">
        <v>5.6539999999999999</v>
      </c>
      <c r="AF3285" s="152">
        <v>7.3140000000000001</v>
      </c>
      <c r="AG3285" s="152">
        <v>7.9180000000000001</v>
      </c>
      <c r="AH3285" s="152">
        <v>6.0419999999999998</v>
      </c>
      <c r="AI3285" s="152">
        <v>5.5</v>
      </c>
      <c r="AJ3285" s="152">
        <v>7.3490000000000002</v>
      </c>
      <c r="AK3285" s="152">
        <v>8.1530000000000005</v>
      </c>
      <c r="AL3285" s="152" t="e">
        <f t="shared" si="563"/>
        <v>#N/A</v>
      </c>
      <c r="AM3285" s="152" t="e">
        <f t="shared" si="564"/>
        <v>#N/A</v>
      </c>
      <c r="AN3285" s="152" t="e">
        <f>NA()</f>
        <v>#N/A</v>
      </c>
      <c r="AO3285" s="152" t="e">
        <f>NA()</f>
        <v>#N/A</v>
      </c>
      <c r="AP3285" s="152">
        <f t="shared" si="570"/>
        <v>6.4653</v>
      </c>
      <c r="AQ3285" s="152"/>
      <c r="AR3285" s="152"/>
      <c r="AS3285" s="153">
        <f t="shared" si="575"/>
        <v>347</v>
      </c>
      <c r="AT3285" s="153">
        <f t="shared" si="554"/>
        <v>1</v>
      </c>
      <c r="AU3285" s="153">
        <f t="shared" si="555"/>
        <v>0</v>
      </c>
      <c r="AV3285" s="153">
        <f t="shared" si="556"/>
        <v>0</v>
      </c>
      <c r="BA3285">
        <f t="shared" si="576"/>
        <v>13</v>
      </c>
    </row>
    <row r="3286" spans="2:53" x14ac:dyDescent="0.25">
      <c r="B3286" s="155">
        <f t="shared" si="567"/>
        <v>46005.999305555553</v>
      </c>
      <c r="C3286" s="155">
        <f t="shared" si="559"/>
        <v>46005.999305555553</v>
      </c>
      <c r="D3286" s="152">
        <f t="shared" si="560"/>
        <v>7.3140000000000001</v>
      </c>
      <c r="E3286" s="152"/>
      <c r="F3286" s="152"/>
      <c r="G3286" s="152"/>
      <c r="H3286" s="152" t="e">
        <f t="shared" si="561"/>
        <v>#N/A</v>
      </c>
      <c r="I3286" s="152"/>
      <c r="J3286" s="152" t="e">
        <f t="shared" si="562"/>
        <v>#N/A</v>
      </c>
      <c r="K3286" s="152"/>
      <c r="L3286" s="152"/>
      <c r="M3286" s="152"/>
      <c r="N3286" s="152"/>
      <c r="O3286" s="152"/>
      <c r="P3286" s="152"/>
      <c r="Q3286" s="152"/>
      <c r="R3286" s="152"/>
      <c r="S3286" s="152"/>
      <c r="T3286" s="153" cm="1">
        <f t="array" ref="T3286">MATCH(1,(TDU_Info!$C$5:$C$111=$T$6)*(TDU_Info!$B$5:$B$111&lt;=$B3286),0)</f>
        <v>75</v>
      </c>
      <c r="U3286" s="152">
        <f>100*(INDEX(TDU_Info!$E$5:$E$111,$T3286)/T$11+INDEX(TDU_Info!$F$5:$F$111,$T3286))</f>
        <v>5.8146999999999993</v>
      </c>
      <c r="V3286" s="152">
        <v>6.9779999999999998</v>
      </c>
      <c r="W3286" s="152">
        <v>5.6980000000000004</v>
      </c>
      <c r="X3286" s="152">
        <v>7.3140000000000001</v>
      </c>
      <c r="Y3286" s="152">
        <v>7.9180000000000001</v>
      </c>
      <c r="Z3286" s="152">
        <v>6.0549999999999997</v>
      </c>
      <c r="AA3286" s="152">
        <v>5.5570000000000004</v>
      </c>
      <c r="AB3286" s="152">
        <v>7.3490000000000002</v>
      </c>
      <c r="AC3286" s="152">
        <v>8.2530000000000001</v>
      </c>
      <c r="AD3286" s="152">
        <v>6.4379999999999997</v>
      </c>
      <c r="AE3286" s="152">
        <v>5.6539999999999999</v>
      </c>
      <c r="AF3286" s="152">
        <v>7.3140000000000001</v>
      </c>
      <c r="AG3286" s="152">
        <v>7.9180000000000001</v>
      </c>
      <c r="AH3286" s="152">
        <v>5.92</v>
      </c>
      <c r="AI3286" s="152">
        <v>5.5</v>
      </c>
      <c r="AJ3286" s="152">
        <v>7.3490000000000002</v>
      </c>
      <c r="AK3286" s="152">
        <v>8.2530000000000001</v>
      </c>
      <c r="AL3286" s="152" t="e">
        <f t="shared" si="563"/>
        <v>#N/A</v>
      </c>
      <c r="AM3286" s="152" t="e">
        <f t="shared" si="564"/>
        <v>#N/A</v>
      </c>
      <c r="AN3286" s="152" t="e">
        <f>NA()</f>
        <v>#N/A</v>
      </c>
      <c r="AO3286" s="152" t="e">
        <f>NA()</f>
        <v>#N/A</v>
      </c>
      <c r="AP3286" s="152">
        <f t="shared" si="570"/>
        <v>6.4653</v>
      </c>
      <c r="AQ3286" s="152"/>
      <c r="AR3286" s="152"/>
      <c r="AS3286" s="153">
        <f t="shared" si="575"/>
        <v>348</v>
      </c>
      <c r="AT3286" s="153">
        <f t="shared" si="554"/>
        <v>1</v>
      </c>
      <c r="AU3286" s="153">
        <f t="shared" si="555"/>
        <v>0</v>
      </c>
      <c r="AV3286" s="153">
        <f t="shared" si="556"/>
        <v>0</v>
      </c>
      <c r="BA3286">
        <f t="shared" si="576"/>
        <v>14</v>
      </c>
    </row>
    <row r="3287" spans="2:53" x14ac:dyDescent="0.25">
      <c r="B3287" s="155">
        <f t="shared" si="567"/>
        <v>46006.999305555553</v>
      </c>
      <c r="C3287" s="155">
        <f t="shared" si="559"/>
        <v>46006.999305555553</v>
      </c>
      <c r="D3287" s="152">
        <f t="shared" si="560"/>
        <v>7.3140000000000001</v>
      </c>
      <c r="E3287" s="152"/>
      <c r="F3287" s="152"/>
      <c r="G3287" s="152"/>
      <c r="H3287" s="152" t="e">
        <f t="shared" si="561"/>
        <v>#N/A</v>
      </c>
      <c r="I3287" s="152"/>
      <c r="J3287" s="152" t="e">
        <f t="shared" si="562"/>
        <v>#N/A</v>
      </c>
      <c r="K3287" s="152"/>
      <c r="L3287" s="152"/>
      <c r="M3287" s="152"/>
      <c r="N3287" s="152"/>
      <c r="O3287" s="152"/>
      <c r="P3287" s="152"/>
      <c r="Q3287" s="152"/>
      <c r="R3287" s="152"/>
      <c r="S3287" s="152"/>
      <c r="T3287" s="153" cm="1">
        <f t="array" ref="T3287">MATCH(1,(TDU_Info!$C$5:$C$111=$T$6)*(TDU_Info!$B$5:$B$111&lt;=$B3287),0)</f>
        <v>74</v>
      </c>
      <c r="U3287" s="152">
        <f>100*(INDEX(TDU_Info!$E$5:$E$111,$T3287)/T$11+INDEX(TDU_Info!$F$5:$F$111,$T3287))</f>
        <v>5.7947999999999995</v>
      </c>
      <c r="V3287" s="152">
        <v>6.9779999999999998</v>
      </c>
      <c r="W3287" s="152">
        <v>5.673</v>
      </c>
      <c r="X3287" s="152">
        <v>7.3140000000000001</v>
      </c>
      <c r="Y3287" s="152">
        <v>7.9180000000000001</v>
      </c>
      <c r="Z3287" s="152">
        <v>6.0549999999999997</v>
      </c>
      <c r="AA3287" s="152">
        <v>5.5229999999999997</v>
      </c>
      <c r="AB3287" s="152">
        <v>7.3490000000000002</v>
      </c>
      <c r="AC3287" s="152">
        <v>8.2530000000000001</v>
      </c>
      <c r="AD3287" s="152">
        <v>6.4379999999999997</v>
      </c>
      <c r="AE3287" s="152">
        <v>5.6420000000000003</v>
      </c>
      <c r="AF3287" s="152">
        <v>7.3140000000000001</v>
      </c>
      <c r="AG3287" s="152">
        <v>7.9180000000000001</v>
      </c>
      <c r="AH3287" s="152">
        <v>5.92</v>
      </c>
      <c r="AI3287" s="152">
        <v>5.3710000000000004</v>
      </c>
      <c r="AJ3287" s="152">
        <v>7.3490000000000002</v>
      </c>
      <c r="AK3287" s="152">
        <v>8.2530000000000001</v>
      </c>
      <c r="AL3287" s="152" t="e">
        <f t="shared" si="563"/>
        <v>#N/A</v>
      </c>
      <c r="AM3287" s="152" t="e">
        <f t="shared" si="564"/>
        <v>#N/A</v>
      </c>
      <c r="AN3287" s="152" t="e">
        <f>NA()</f>
        <v>#N/A</v>
      </c>
      <c r="AO3287" s="152" t="e">
        <f>NA()</f>
        <v>#N/A</v>
      </c>
      <c r="AP3287" s="152">
        <f t="shared" si="570"/>
        <v>6.4851999999999999</v>
      </c>
      <c r="AQ3287" s="152"/>
      <c r="AR3287" s="152"/>
      <c r="AS3287" s="153">
        <f t="shared" si="575"/>
        <v>349</v>
      </c>
      <c r="AT3287" s="153">
        <f t="shared" si="554"/>
        <v>1</v>
      </c>
      <c r="AU3287" s="153">
        <f t="shared" si="555"/>
        <v>0</v>
      </c>
      <c r="AV3287" s="153">
        <f t="shared" si="556"/>
        <v>0</v>
      </c>
      <c r="BA3287">
        <f t="shared" si="576"/>
        <v>15</v>
      </c>
    </row>
    <row r="3288" spans="2:53" x14ac:dyDescent="0.25">
      <c r="B3288" s="155">
        <f t="shared" si="567"/>
        <v>46007.999305555553</v>
      </c>
      <c r="C3288" s="155">
        <f t="shared" si="559"/>
        <v>46007.999305555553</v>
      </c>
      <c r="D3288" s="152">
        <f t="shared" si="560"/>
        <v>7.3140000000000001</v>
      </c>
      <c r="E3288" s="152"/>
      <c r="F3288" s="152"/>
      <c r="G3288" s="152"/>
      <c r="H3288" s="152" t="e">
        <f t="shared" si="561"/>
        <v>#N/A</v>
      </c>
      <c r="I3288" s="152"/>
      <c r="J3288" s="152" t="e">
        <f t="shared" si="562"/>
        <v>#N/A</v>
      </c>
      <c r="K3288" s="152"/>
      <c r="L3288" s="152"/>
      <c r="M3288" s="152"/>
      <c r="N3288" s="152"/>
      <c r="O3288" s="152"/>
      <c r="P3288" s="152"/>
      <c r="Q3288" s="152"/>
      <c r="R3288" s="152"/>
      <c r="S3288" s="152"/>
      <c r="T3288" s="153" cm="1">
        <f t="array" ref="T3288">MATCH(1,(TDU_Info!$C$5:$C$111=$T$6)*(TDU_Info!$B$5:$B$111&lt;=$B3288),0)</f>
        <v>74</v>
      </c>
      <c r="U3288" s="152">
        <f>100*(INDEX(TDU_Info!$E$5:$E$111,$T3288)/T$11+INDEX(TDU_Info!$F$5:$F$111,$T3288))</f>
        <v>5.7947999999999995</v>
      </c>
      <c r="V3288" s="152">
        <v>6.7149999999999999</v>
      </c>
      <c r="W3288" s="152">
        <v>5.673</v>
      </c>
      <c r="X3288" s="152">
        <v>7.3140000000000001</v>
      </c>
      <c r="Y3288" s="152">
        <v>8.0180000000000007</v>
      </c>
      <c r="Z3288" s="152">
        <v>5.7939999999999996</v>
      </c>
      <c r="AA3288" s="152">
        <v>5.5229999999999997</v>
      </c>
      <c r="AB3288" s="152">
        <v>7.3490000000000002</v>
      </c>
      <c r="AC3288" s="152">
        <v>8.3529999999999998</v>
      </c>
      <c r="AD3288" s="152">
        <v>6.5010000000000003</v>
      </c>
      <c r="AE3288" s="152">
        <v>5.6420000000000003</v>
      </c>
      <c r="AF3288" s="152">
        <v>7.3140000000000001</v>
      </c>
      <c r="AG3288" s="152">
        <v>8.0180000000000007</v>
      </c>
      <c r="AH3288" s="152">
        <v>5.6379999999999999</v>
      </c>
      <c r="AI3288" s="152">
        <v>5.3710000000000004</v>
      </c>
      <c r="AJ3288" s="152">
        <v>7.3490000000000002</v>
      </c>
      <c r="AK3288" s="152">
        <v>8.3149999999999995</v>
      </c>
      <c r="AL3288" s="152" t="e">
        <f t="shared" si="563"/>
        <v>#N/A</v>
      </c>
      <c r="AM3288" s="152" t="e">
        <f t="shared" si="564"/>
        <v>#N/A</v>
      </c>
      <c r="AN3288" s="152" t="e">
        <f>NA()</f>
        <v>#N/A</v>
      </c>
      <c r="AO3288" s="152" t="e">
        <f>NA()</f>
        <v>#N/A</v>
      </c>
      <c r="AP3288" s="152">
        <f t="shared" si="570"/>
        <v>6.4851999999999999</v>
      </c>
      <c r="AQ3288" s="152"/>
      <c r="AR3288" s="152"/>
      <c r="AS3288" s="153">
        <f t="shared" si="575"/>
        <v>350</v>
      </c>
      <c r="AT3288" s="153">
        <f t="shared" si="554"/>
        <v>1</v>
      </c>
      <c r="AU3288" s="153">
        <f t="shared" si="555"/>
        <v>0</v>
      </c>
      <c r="AV3288" s="153">
        <f t="shared" si="556"/>
        <v>0</v>
      </c>
      <c r="BA3288">
        <f t="shared" si="576"/>
        <v>16</v>
      </c>
    </row>
    <row r="3289" spans="2:53" x14ac:dyDescent="0.25">
      <c r="B3289" s="155">
        <f t="shared" si="567"/>
        <v>46008.999305555553</v>
      </c>
      <c r="C3289" s="155">
        <f t="shared" si="559"/>
        <v>46008.999305555553</v>
      </c>
      <c r="D3289" s="152">
        <f t="shared" si="560"/>
        <v>7.1580000000000004</v>
      </c>
      <c r="E3289" s="152"/>
      <c r="F3289" s="152"/>
      <c r="G3289" s="152"/>
      <c r="H3289" s="152" t="e">
        <f t="shared" si="561"/>
        <v>#N/A</v>
      </c>
      <c r="I3289" s="152"/>
      <c r="J3289" s="152" t="e">
        <f t="shared" si="562"/>
        <v>#N/A</v>
      </c>
      <c r="K3289" s="152"/>
      <c r="L3289" s="152"/>
      <c r="M3289" s="152"/>
      <c r="N3289" s="152"/>
      <c r="O3289" s="152"/>
      <c r="P3289" s="152"/>
      <c r="Q3289" s="152"/>
      <c r="R3289" s="152"/>
      <c r="S3289" s="152"/>
      <c r="T3289" s="153" cm="1">
        <f t="array" ref="T3289">MATCH(1,(TDU_Info!$C$5:$C$111=$T$6)*(TDU_Info!$B$5:$B$111&lt;=$B3289),0)</f>
        <v>74</v>
      </c>
      <c r="U3289" s="152">
        <f>100*(INDEX(TDU_Info!$E$5:$E$111,$T3289)/T$11+INDEX(TDU_Info!$F$5:$F$111,$T3289))</f>
        <v>5.7947999999999995</v>
      </c>
      <c r="V3289" s="152">
        <v>6.3250000000000002</v>
      </c>
      <c r="W3289" s="152">
        <v>5.673</v>
      </c>
      <c r="X3289" s="152">
        <v>7.31</v>
      </c>
      <c r="Y3289" s="152">
        <v>8.0180000000000007</v>
      </c>
      <c r="Z3289" s="152">
        <v>5.4740000000000002</v>
      </c>
      <c r="AA3289" s="152">
        <v>5.4580000000000002</v>
      </c>
      <c r="AB3289" s="152">
        <v>7.3490000000000002</v>
      </c>
      <c r="AC3289" s="152">
        <v>8.0530000000000008</v>
      </c>
      <c r="AD3289" s="152">
        <v>6.1749999999999998</v>
      </c>
      <c r="AE3289" s="152">
        <v>5.6260000000000003</v>
      </c>
      <c r="AF3289" s="152">
        <v>7.1580000000000004</v>
      </c>
      <c r="AG3289" s="152">
        <v>8.0180000000000007</v>
      </c>
      <c r="AH3289" s="152">
        <v>5.3179999999999996</v>
      </c>
      <c r="AI3289" s="152">
        <v>5.3710000000000004</v>
      </c>
      <c r="AJ3289" s="152">
        <v>7.3490000000000002</v>
      </c>
      <c r="AK3289" s="152">
        <v>8.0530000000000008</v>
      </c>
      <c r="AL3289" s="152" t="e">
        <f t="shared" si="563"/>
        <v>#N/A</v>
      </c>
      <c r="AM3289" s="152" t="e">
        <f t="shared" si="564"/>
        <v>#N/A</v>
      </c>
      <c r="AN3289" s="152" t="e">
        <f>NA()</f>
        <v>#N/A</v>
      </c>
      <c r="AO3289" s="152" t="e">
        <f>NA()</f>
        <v>#N/A</v>
      </c>
      <c r="AP3289" s="152">
        <f t="shared" si="570"/>
        <v>6.4851999999999999</v>
      </c>
      <c r="AQ3289" s="152"/>
      <c r="AR3289" s="152"/>
      <c r="AS3289" s="153">
        <f t="shared" si="575"/>
        <v>351</v>
      </c>
      <c r="AT3289" s="153">
        <f t="shared" si="554"/>
        <v>1</v>
      </c>
      <c r="AU3289" s="153">
        <f t="shared" si="555"/>
        <v>0</v>
      </c>
      <c r="AV3289" s="153">
        <f t="shared" si="556"/>
        <v>0</v>
      </c>
      <c r="BA3289">
        <f t="shared" si="576"/>
        <v>17</v>
      </c>
    </row>
    <row r="3290" spans="2:53" x14ac:dyDescent="0.25">
      <c r="B3290" s="155">
        <f t="shared" si="567"/>
        <v>46009.999305555553</v>
      </c>
      <c r="C3290" s="155">
        <f t="shared" si="559"/>
        <v>46009.999305555553</v>
      </c>
      <c r="D3290" s="152">
        <f t="shared" si="560"/>
        <v>7.1580000000000004</v>
      </c>
      <c r="E3290" s="152"/>
      <c r="F3290" s="152"/>
      <c r="G3290" s="152"/>
      <c r="H3290" s="152" t="e">
        <f t="shared" si="561"/>
        <v>#N/A</v>
      </c>
      <c r="I3290" s="152"/>
      <c r="J3290" s="152" t="e">
        <f t="shared" si="562"/>
        <v>#N/A</v>
      </c>
      <c r="K3290" s="152"/>
      <c r="L3290" s="152"/>
      <c r="M3290" s="152"/>
      <c r="N3290" s="152"/>
      <c r="O3290" s="152"/>
      <c r="P3290" s="152"/>
      <c r="Q3290" s="152"/>
      <c r="R3290" s="152"/>
      <c r="S3290" s="152"/>
      <c r="T3290" s="153" cm="1">
        <f t="array" ref="T3290">MATCH(1,(TDU_Info!$C$5:$C$111=$T$6)*(TDU_Info!$B$5:$B$111&lt;=$B3290),0)</f>
        <v>74</v>
      </c>
      <c r="U3290" s="152">
        <f>100*(INDEX(TDU_Info!$E$5:$E$111,$T3290)/T$11+INDEX(TDU_Info!$F$5:$F$111,$T3290))</f>
        <v>5.7947999999999995</v>
      </c>
      <c r="V3290" s="152">
        <v>6.3250000000000002</v>
      </c>
      <c r="W3290" s="152">
        <v>5.6719999999999997</v>
      </c>
      <c r="X3290" s="152">
        <v>7.31</v>
      </c>
      <c r="Y3290" s="152">
        <v>8.0380000000000003</v>
      </c>
      <c r="Z3290" s="152">
        <v>5.4740000000000002</v>
      </c>
      <c r="AA3290" s="152">
        <v>5.4219999999999997</v>
      </c>
      <c r="AB3290" s="152">
        <v>7.3490000000000002</v>
      </c>
      <c r="AC3290" s="152">
        <v>8.0530000000000008</v>
      </c>
      <c r="AD3290" s="152">
        <v>6.1749999999999998</v>
      </c>
      <c r="AE3290" s="152">
        <v>5.5250000000000004</v>
      </c>
      <c r="AF3290" s="152">
        <v>7.1580000000000004</v>
      </c>
      <c r="AG3290" s="152">
        <v>8.0380000000000003</v>
      </c>
      <c r="AH3290" s="152">
        <v>5.3179999999999996</v>
      </c>
      <c r="AI3290" s="152">
        <v>5.27</v>
      </c>
      <c r="AJ3290" s="152">
        <v>7.3490000000000002</v>
      </c>
      <c r="AK3290" s="152">
        <v>8.0530000000000008</v>
      </c>
      <c r="AL3290" s="152" t="e">
        <f t="shared" si="563"/>
        <v>#N/A</v>
      </c>
      <c r="AM3290" s="152" t="e">
        <f t="shared" si="564"/>
        <v>#N/A</v>
      </c>
      <c r="AN3290" s="152" t="e">
        <f>NA()</f>
        <v>#N/A</v>
      </c>
      <c r="AO3290" s="152" t="e">
        <f>NA()</f>
        <v>#N/A</v>
      </c>
      <c r="AP3290" s="152">
        <f t="shared" si="570"/>
        <v>6.4851999999999999</v>
      </c>
      <c r="AQ3290" s="152"/>
      <c r="AR3290" s="152"/>
      <c r="AS3290" s="153">
        <f t="shared" si="575"/>
        <v>352</v>
      </c>
      <c r="AT3290" s="153">
        <f t="shared" si="554"/>
        <v>1</v>
      </c>
      <c r="AU3290" s="153">
        <f t="shared" si="555"/>
        <v>0</v>
      </c>
      <c r="AV3290" s="153">
        <f t="shared" si="556"/>
        <v>0</v>
      </c>
      <c r="BA3290">
        <f t="shared" si="576"/>
        <v>18</v>
      </c>
    </row>
    <row r="3291" spans="2:53" x14ac:dyDescent="0.25">
      <c r="B3291" s="155">
        <f t="shared" si="567"/>
        <v>46010.999305555553</v>
      </c>
      <c r="C3291" s="155">
        <f t="shared" si="559"/>
        <v>46010.999305555553</v>
      </c>
      <c r="D3291" s="152">
        <f t="shared" si="560"/>
        <v>7.1580000000000004</v>
      </c>
      <c r="E3291" s="152"/>
      <c r="F3291" s="152"/>
      <c r="G3291" s="152"/>
      <c r="H3291" s="152" t="e">
        <f t="shared" si="561"/>
        <v>#N/A</v>
      </c>
      <c r="I3291" s="152"/>
      <c r="J3291" s="152" t="e">
        <f t="shared" si="562"/>
        <v>#N/A</v>
      </c>
      <c r="K3291" s="152"/>
      <c r="L3291" s="152"/>
      <c r="M3291" s="152"/>
      <c r="N3291" s="152"/>
      <c r="O3291" s="152"/>
      <c r="P3291" s="152"/>
      <c r="Q3291" s="152"/>
      <c r="R3291" s="152"/>
      <c r="S3291" s="152"/>
      <c r="T3291" s="153" cm="1">
        <f t="array" ref="T3291">MATCH(1,(TDU_Info!$C$5:$C$111=$T$6)*(TDU_Info!$B$5:$B$111&lt;=$B3291),0)</f>
        <v>74</v>
      </c>
      <c r="U3291" s="152">
        <f>100*(INDEX(TDU_Info!$E$5:$E$111,$T3291)/T$11+INDEX(TDU_Info!$F$5:$F$111,$T3291))</f>
        <v>5.7947999999999995</v>
      </c>
      <c r="V3291" s="152">
        <v>6.3250000000000002</v>
      </c>
      <c r="W3291" s="152">
        <v>5.5720000000000001</v>
      </c>
      <c r="X3291" s="152">
        <v>7.31</v>
      </c>
      <c r="Y3291" s="152">
        <v>8.1379999999999999</v>
      </c>
      <c r="Z3291" s="152">
        <v>5.4740000000000002</v>
      </c>
      <c r="AA3291" s="152">
        <v>5.3220000000000001</v>
      </c>
      <c r="AB3291" s="152">
        <v>7.3490000000000002</v>
      </c>
      <c r="AC3291" s="152">
        <v>8.0530000000000008</v>
      </c>
      <c r="AD3291" s="152">
        <v>6.1749999999999998</v>
      </c>
      <c r="AE3291" s="152">
        <v>5.4249999999999998</v>
      </c>
      <c r="AF3291" s="152">
        <v>7.1580000000000004</v>
      </c>
      <c r="AG3291" s="152">
        <v>8.1379999999999999</v>
      </c>
      <c r="AH3291" s="152">
        <v>5.3179999999999996</v>
      </c>
      <c r="AI3291" s="152">
        <v>5.17</v>
      </c>
      <c r="AJ3291" s="152">
        <v>7.3490000000000002</v>
      </c>
      <c r="AK3291" s="152">
        <v>8.0530000000000008</v>
      </c>
      <c r="AL3291" s="152" t="e">
        <f t="shared" si="563"/>
        <v>#N/A</v>
      </c>
      <c r="AM3291" s="152" t="e">
        <f t="shared" si="564"/>
        <v>#N/A</v>
      </c>
      <c r="AN3291" s="152" t="e">
        <f>NA()</f>
        <v>#N/A</v>
      </c>
      <c r="AO3291" s="152" t="e">
        <f>NA()</f>
        <v>#N/A</v>
      </c>
      <c r="AP3291" s="152">
        <f t="shared" si="570"/>
        <v>6.4851999999999999</v>
      </c>
      <c r="AQ3291" s="152"/>
      <c r="AR3291" s="152"/>
      <c r="AS3291" s="153">
        <f t="shared" si="575"/>
        <v>353</v>
      </c>
      <c r="AT3291" s="153">
        <f t="shared" si="554"/>
        <v>1</v>
      </c>
      <c r="AU3291" s="153">
        <f t="shared" si="555"/>
        <v>0</v>
      </c>
      <c r="AV3291" s="153">
        <f t="shared" si="556"/>
        <v>0</v>
      </c>
      <c r="BA3291">
        <f t="shared" si="576"/>
        <v>19</v>
      </c>
    </row>
    <row r="3292" spans="2:53" x14ac:dyDescent="0.25">
      <c r="B3292" s="155">
        <f t="shared" si="567"/>
        <v>46011.999305555553</v>
      </c>
      <c r="C3292" s="155">
        <f t="shared" si="559"/>
        <v>46011.999305555553</v>
      </c>
      <c r="D3292" s="152">
        <f t="shared" si="560"/>
        <v>7.1580000000000004</v>
      </c>
      <c r="E3292" s="152"/>
      <c r="F3292" s="152"/>
      <c r="G3292" s="152"/>
      <c r="H3292" s="152" t="e">
        <f t="shared" si="561"/>
        <v>#N/A</v>
      </c>
      <c r="I3292" s="152"/>
      <c r="J3292" s="152" t="e">
        <f t="shared" si="562"/>
        <v>#N/A</v>
      </c>
      <c r="K3292" s="152"/>
      <c r="L3292" s="152"/>
      <c r="M3292" s="152"/>
      <c r="N3292" s="152"/>
      <c r="O3292" s="152"/>
      <c r="P3292" s="152"/>
      <c r="Q3292" s="152"/>
      <c r="R3292" s="152"/>
      <c r="S3292" s="152"/>
      <c r="T3292" s="153" cm="1">
        <f t="array" ref="T3292">MATCH(1,(TDU_Info!$C$5:$C$111=$T$6)*(TDU_Info!$B$5:$B$111&lt;=$B3292),0)</f>
        <v>74</v>
      </c>
      <c r="U3292" s="152">
        <f>100*(INDEX(TDU_Info!$E$5:$E$111,$T3292)/T$11+INDEX(TDU_Info!$F$5:$F$111,$T3292))</f>
        <v>5.7947999999999995</v>
      </c>
      <c r="V3292" s="152">
        <v>6.3250000000000002</v>
      </c>
      <c r="W3292" s="152">
        <v>5.5720000000000001</v>
      </c>
      <c r="X3292" s="152">
        <v>7.31</v>
      </c>
      <c r="Y3292" s="152">
        <v>8.1379999999999999</v>
      </c>
      <c r="Z3292" s="152">
        <v>5.4740000000000002</v>
      </c>
      <c r="AA3292" s="152">
        <v>5.3220000000000001</v>
      </c>
      <c r="AB3292" s="152">
        <v>7.3490000000000002</v>
      </c>
      <c r="AC3292" s="152">
        <v>8.0530000000000008</v>
      </c>
      <c r="AD3292" s="152">
        <v>6.1749999999999998</v>
      </c>
      <c r="AE3292" s="152">
        <v>5.4249999999999998</v>
      </c>
      <c r="AF3292" s="152">
        <v>7.1580000000000004</v>
      </c>
      <c r="AG3292" s="152">
        <v>8.1379999999999999</v>
      </c>
      <c r="AH3292" s="152">
        <v>5.3179999999999996</v>
      </c>
      <c r="AI3292" s="152">
        <v>5.17</v>
      </c>
      <c r="AJ3292" s="152">
        <v>7.3490000000000002</v>
      </c>
      <c r="AK3292" s="152">
        <v>8.0530000000000008</v>
      </c>
      <c r="AL3292" s="152" t="e">
        <f t="shared" si="563"/>
        <v>#N/A</v>
      </c>
      <c r="AM3292" s="152" t="e">
        <f t="shared" si="564"/>
        <v>#N/A</v>
      </c>
      <c r="AN3292" s="152" t="e">
        <f>NA()</f>
        <v>#N/A</v>
      </c>
      <c r="AO3292" s="152" t="e">
        <f>NA()</f>
        <v>#N/A</v>
      </c>
      <c r="AP3292" s="152">
        <f t="shared" si="570"/>
        <v>6.4851999999999999</v>
      </c>
      <c r="AQ3292" s="152"/>
      <c r="AR3292" s="152"/>
      <c r="AS3292" s="153">
        <f t="shared" si="575"/>
        <v>354</v>
      </c>
      <c r="AT3292" s="153">
        <f t="shared" si="554"/>
        <v>1</v>
      </c>
      <c r="AU3292" s="153">
        <f t="shared" si="555"/>
        <v>0</v>
      </c>
      <c r="AV3292" s="153">
        <f t="shared" si="556"/>
        <v>0</v>
      </c>
      <c r="BA3292">
        <f t="shared" si="576"/>
        <v>20</v>
      </c>
    </row>
    <row r="3293" spans="2:53" x14ac:dyDescent="0.25">
      <c r="B3293" s="155">
        <f t="shared" si="567"/>
        <v>46012.999305555553</v>
      </c>
      <c r="C3293" s="155">
        <f t="shared" si="559"/>
        <v>46012.999305555553</v>
      </c>
      <c r="D3293" s="152">
        <f t="shared" si="560"/>
        <v>7.1340000000000003</v>
      </c>
      <c r="E3293" s="152"/>
      <c r="F3293" s="152"/>
      <c r="G3293" s="152"/>
      <c r="H3293" s="152" t="e">
        <f t="shared" si="561"/>
        <v>#N/A</v>
      </c>
      <c r="I3293" s="152"/>
      <c r="J3293" s="152" t="e">
        <f t="shared" si="562"/>
        <v>#N/A</v>
      </c>
      <c r="K3293" s="152"/>
      <c r="L3293" s="152"/>
      <c r="M3293" s="152"/>
      <c r="N3293" s="152"/>
      <c r="O3293" s="152"/>
      <c r="P3293" s="152"/>
      <c r="Q3293" s="152"/>
      <c r="R3293" s="152"/>
      <c r="S3293" s="152"/>
      <c r="T3293" s="153" cm="1">
        <f t="array" ref="T3293">MATCH(1,(TDU_Info!$C$5:$C$111=$T$6)*(TDU_Info!$B$5:$B$111&lt;=$B3293),0)</f>
        <v>74</v>
      </c>
      <c r="U3293" s="152">
        <f>100*(INDEX(TDU_Info!$E$5:$E$111,$T3293)/T$11+INDEX(TDU_Info!$F$5:$F$111,$T3293))</f>
        <v>5.7947999999999995</v>
      </c>
      <c r="V3293" s="152">
        <v>6.3250000000000002</v>
      </c>
      <c r="W3293" s="152">
        <v>5.4720000000000004</v>
      </c>
      <c r="X3293" s="152">
        <v>7.1340000000000003</v>
      </c>
      <c r="Y3293" s="152">
        <v>8.1379999999999999</v>
      </c>
      <c r="Z3293" s="152">
        <v>5.4740000000000002</v>
      </c>
      <c r="AA3293" s="152">
        <v>5.2220000000000004</v>
      </c>
      <c r="AB3293" s="152">
        <v>7.2489999999999997</v>
      </c>
      <c r="AC3293" s="152">
        <v>7.9530000000000003</v>
      </c>
      <c r="AD3293" s="152">
        <v>6.101</v>
      </c>
      <c r="AE3293" s="152">
        <v>5.3250000000000002</v>
      </c>
      <c r="AF3293" s="152">
        <v>7.1340000000000003</v>
      </c>
      <c r="AG3293" s="152">
        <v>8.1379999999999999</v>
      </c>
      <c r="AH3293" s="152">
        <v>5.3179999999999996</v>
      </c>
      <c r="AI3293" s="152">
        <v>5.07</v>
      </c>
      <c r="AJ3293" s="152">
        <v>7.2489999999999997</v>
      </c>
      <c r="AK3293" s="152">
        <v>7.9530000000000003</v>
      </c>
      <c r="AL3293" s="152" t="e">
        <f t="shared" si="563"/>
        <v>#N/A</v>
      </c>
      <c r="AM3293" s="152" t="e">
        <f t="shared" si="564"/>
        <v>#N/A</v>
      </c>
      <c r="AN3293" s="152" t="e">
        <f>NA()</f>
        <v>#N/A</v>
      </c>
      <c r="AO3293" s="152" t="e">
        <f>NA()</f>
        <v>#N/A</v>
      </c>
      <c r="AP3293" s="152">
        <f t="shared" si="570"/>
        <v>6.4851999999999999</v>
      </c>
      <c r="AQ3293" s="152"/>
      <c r="AR3293" s="152"/>
      <c r="AS3293" s="153">
        <f t="shared" si="575"/>
        <v>355</v>
      </c>
      <c r="AT3293" s="153">
        <f t="shared" si="554"/>
        <v>1</v>
      </c>
      <c r="AU3293" s="153">
        <f t="shared" si="555"/>
        <v>0</v>
      </c>
      <c r="AV3293" s="153">
        <f t="shared" si="556"/>
        <v>0</v>
      </c>
      <c r="BA3293">
        <f t="shared" si="576"/>
        <v>21</v>
      </c>
    </row>
    <row r="3294" spans="2:53" x14ac:dyDescent="0.25">
      <c r="B3294" s="155">
        <f t="shared" si="567"/>
        <v>46013.999305555553</v>
      </c>
      <c r="C3294" s="155">
        <f t="shared" si="559"/>
        <v>46013.999305555553</v>
      </c>
      <c r="D3294" s="152">
        <f t="shared" si="560"/>
        <v>7.1340000000000003</v>
      </c>
      <c r="E3294" s="152"/>
      <c r="F3294" s="152"/>
      <c r="G3294" s="152"/>
      <c r="H3294" s="152" t="e">
        <f t="shared" si="561"/>
        <v>#N/A</v>
      </c>
      <c r="I3294" s="152"/>
      <c r="J3294" s="152" t="e">
        <f t="shared" si="562"/>
        <v>#N/A</v>
      </c>
      <c r="K3294" s="152"/>
      <c r="L3294" s="152"/>
      <c r="M3294" s="152"/>
      <c r="N3294" s="152"/>
      <c r="O3294" s="152"/>
      <c r="P3294" s="152"/>
      <c r="Q3294" s="152"/>
      <c r="R3294" s="152"/>
      <c r="S3294" s="152"/>
      <c r="T3294" s="153" cm="1">
        <f t="array" ref="T3294">MATCH(1,(TDU_Info!$C$5:$C$111=$T$6)*(TDU_Info!$B$5:$B$111&lt;=$B3294),0)</f>
        <v>74</v>
      </c>
      <c r="U3294" s="152">
        <f>100*(INDEX(TDU_Info!$E$5:$E$111,$T3294)/T$11+INDEX(TDU_Info!$F$5:$F$111,$T3294))</f>
        <v>5.7947999999999995</v>
      </c>
      <c r="V3294" s="152">
        <v>6.3250000000000002</v>
      </c>
      <c r="W3294" s="152">
        <v>5.4320000000000004</v>
      </c>
      <c r="X3294" s="152">
        <v>7.1340000000000003</v>
      </c>
      <c r="Y3294" s="152">
        <v>8.2379999999999995</v>
      </c>
      <c r="Z3294" s="152">
        <v>5.4740000000000002</v>
      </c>
      <c r="AA3294" s="152">
        <v>5.2220000000000004</v>
      </c>
      <c r="AB3294" s="152">
        <v>7.2489999999999997</v>
      </c>
      <c r="AC3294" s="152">
        <v>8.0530000000000008</v>
      </c>
      <c r="AD3294" s="152">
        <v>6.101</v>
      </c>
      <c r="AE3294" s="152">
        <v>5.3250000000000002</v>
      </c>
      <c r="AF3294" s="152">
        <v>7.1340000000000003</v>
      </c>
      <c r="AG3294" s="152">
        <v>8.1999999999999993</v>
      </c>
      <c r="AH3294" s="152">
        <v>5.3179999999999996</v>
      </c>
      <c r="AI3294" s="152">
        <v>5.07</v>
      </c>
      <c r="AJ3294" s="152">
        <v>7.2489999999999997</v>
      </c>
      <c r="AK3294" s="152">
        <v>8.0530000000000008</v>
      </c>
      <c r="AL3294" s="152" t="e">
        <f t="shared" si="563"/>
        <v>#N/A</v>
      </c>
      <c r="AM3294" s="152" t="e">
        <f t="shared" si="564"/>
        <v>#N/A</v>
      </c>
      <c r="AN3294" s="152" t="e">
        <f>NA()</f>
        <v>#N/A</v>
      </c>
      <c r="AO3294" s="152" t="e">
        <f>NA()</f>
        <v>#N/A</v>
      </c>
      <c r="AP3294" s="152">
        <f t="shared" si="570"/>
        <v>6.4851999999999999</v>
      </c>
      <c r="AQ3294" s="152"/>
      <c r="AR3294" s="152"/>
      <c r="AS3294" s="153">
        <f t="shared" si="575"/>
        <v>356</v>
      </c>
      <c r="AT3294" s="153">
        <f t="shared" si="554"/>
        <v>1</v>
      </c>
      <c r="AU3294" s="153">
        <f t="shared" si="555"/>
        <v>0</v>
      </c>
      <c r="AV3294" s="153">
        <f t="shared" si="556"/>
        <v>0</v>
      </c>
      <c r="BA3294">
        <f t="shared" si="576"/>
        <v>22</v>
      </c>
    </row>
    <row r="3295" spans="2:53" x14ac:dyDescent="0.25">
      <c r="B3295" s="155">
        <f t="shared" si="567"/>
        <v>46014.999305555553</v>
      </c>
      <c r="C3295" s="155">
        <f t="shared" si="559"/>
        <v>46014.999305555553</v>
      </c>
      <c r="D3295" s="152">
        <f t="shared" si="560"/>
        <v>7.0579999999999998</v>
      </c>
      <c r="E3295" s="152"/>
      <c r="F3295" s="152"/>
      <c r="G3295" s="152"/>
      <c r="H3295" s="152" t="e">
        <f t="shared" si="561"/>
        <v>#N/A</v>
      </c>
      <c r="I3295" s="152"/>
      <c r="J3295" s="152" t="e">
        <f t="shared" si="562"/>
        <v>#N/A</v>
      </c>
      <c r="K3295" s="152"/>
      <c r="L3295" s="152"/>
      <c r="M3295" s="152"/>
      <c r="N3295" s="152"/>
      <c r="O3295" s="152"/>
      <c r="P3295" s="152"/>
      <c r="Q3295" s="152"/>
      <c r="R3295" s="152"/>
      <c r="S3295" s="152"/>
      <c r="T3295" s="153" cm="1">
        <f t="array" ref="T3295">MATCH(1,(TDU_Info!$C$5:$C$111=$T$6)*(TDU_Info!$B$5:$B$111&lt;=$B3295),0)</f>
        <v>74</v>
      </c>
      <c r="U3295" s="152">
        <f>100*(INDEX(TDU_Info!$E$5:$E$111,$T3295)/T$11+INDEX(TDU_Info!$F$5:$F$111,$T3295))</f>
        <v>5.7947999999999995</v>
      </c>
      <c r="V3295" s="152">
        <v>5.2709999999999999</v>
      </c>
      <c r="W3295" s="152">
        <v>5.3319999999999999</v>
      </c>
      <c r="X3295" s="152">
        <v>7.1340000000000003</v>
      </c>
      <c r="Y3295" s="152">
        <v>8.0380000000000003</v>
      </c>
      <c r="Z3295" s="152">
        <v>5.117</v>
      </c>
      <c r="AA3295" s="152">
        <v>5.1580000000000004</v>
      </c>
      <c r="AB3295" s="152">
        <v>7.2489999999999997</v>
      </c>
      <c r="AC3295" s="152">
        <v>7.8529999999999998</v>
      </c>
      <c r="AD3295" s="152">
        <v>4.95</v>
      </c>
      <c r="AE3295" s="152">
        <v>5.2249999999999996</v>
      </c>
      <c r="AF3295" s="152">
        <v>7.0579999999999998</v>
      </c>
      <c r="AG3295" s="152">
        <v>8.0380000000000003</v>
      </c>
      <c r="AH3295" s="152">
        <v>4.79</v>
      </c>
      <c r="AI3295" s="152">
        <v>5.07</v>
      </c>
      <c r="AJ3295" s="152">
        <v>7.2489999999999997</v>
      </c>
      <c r="AK3295" s="152">
        <v>7.8529999999999998</v>
      </c>
      <c r="AL3295" s="152" t="e">
        <f t="shared" si="563"/>
        <v>#N/A</v>
      </c>
      <c r="AM3295" s="152" t="e">
        <f t="shared" si="564"/>
        <v>#N/A</v>
      </c>
      <c r="AN3295" s="152" t="e">
        <f>NA()</f>
        <v>#N/A</v>
      </c>
      <c r="AO3295" s="152" t="e">
        <f>NA()</f>
        <v>#N/A</v>
      </c>
      <c r="AP3295" s="152">
        <f t="shared" si="570"/>
        <v>6.4851999999999999</v>
      </c>
      <c r="AQ3295" s="152"/>
      <c r="AR3295" s="152"/>
      <c r="AS3295" s="153">
        <f t="shared" si="575"/>
        <v>357</v>
      </c>
      <c r="AT3295" s="153">
        <f t="shared" si="554"/>
        <v>1</v>
      </c>
      <c r="AU3295" s="153">
        <f t="shared" si="555"/>
        <v>0</v>
      </c>
      <c r="AV3295" s="153">
        <f t="shared" si="556"/>
        <v>0</v>
      </c>
      <c r="BA3295">
        <f t="shared" si="576"/>
        <v>23</v>
      </c>
    </row>
    <row r="3296" spans="2:53" x14ac:dyDescent="0.25">
      <c r="B3296" s="155">
        <f t="shared" si="567"/>
        <v>46015.999305555553</v>
      </c>
      <c r="C3296" s="155">
        <f t="shared" si="559"/>
        <v>46015.999305555553</v>
      </c>
      <c r="D3296" s="152">
        <f t="shared" si="560"/>
        <v>7.0579999999999998</v>
      </c>
      <c r="E3296" s="152"/>
      <c r="F3296" s="152"/>
      <c r="G3296" s="152"/>
      <c r="H3296" s="152" t="e">
        <f t="shared" si="561"/>
        <v>#N/A</v>
      </c>
      <c r="I3296" s="152"/>
      <c r="J3296" s="152" t="e">
        <f t="shared" si="562"/>
        <v>#N/A</v>
      </c>
      <c r="K3296" s="152"/>
      <c r="L3296" s="152"/>
      <c r="M3296" s="152"/>
      <c r="N3296" s="152"/>
      <c r="O3296" s="152"/>
      <c r="P3296" s="152"/>
      <c r="Q3296" s="152"/>
      <c r="R3296" s="152"/>
      <c r="S3296" s="152"/>
      <c r="T3296" s="153" cm="1">
        <f t="array" ref="T3296">MATCH(1,(TDU_Info!$C$5:$C$111=$T$6)*(TDU_Info!$B$5:$B$111&lt;=$B3296),0)</f>
        <v>74</v>
      </c>
      <c r="U3296" s="152">
        <f>100*(INDEX(TDU_Info!$E$5:$E$111,$T3296)/T$11+INDEX(TDU_Info!$F$5:$F$111,$T3296))</f>
        <v>5.7947999999999995</v>
      </c>
      <c r="V3296" s="152">
        <v>5.2709999999999999</v>
      </c>
      <c r="W3296" s="152">
        <v>5.3319999999999999</v>
      </c>
      <c r="X3296" s="152">
        <v>7.1340000000000003</v>
      </c>
      <c r="Y3296" s="152">
        <v>8.0380000000000003</v>
      </c>
      <c r="Z3296" s="152">
        <v>5.117</v>
      </c>
      <c r="AA3296" s="152">
        <v>5.1580000000000004</v>
      </c>
      <c r="AB3296" s="152">
        <v>7.2489999999999997</v>
      </c>
      <c r="AC3296" s="152">
        <v>7.8529999999999998</v>
      </c>
      <c r="AD3296" s="152">
        <v>4.95</v>
      </c>
      <c r="AE3296" s="152">
        <v>5.2249999999999996</v>
      </c>
      <c r="AF3296" s="152">
        <v>7.0579999999999998</v>
      </c>
      <c r="AG3296" s="152">
        <v>8.0380000000000003</v>
      </c>
      <c r="AH3296" s="152">
        <v>4.79</v>
      </c>
      <c r="AI3296" s="152">
        <v>5.07</v>
      </c>
      <c r="AJ3296" s="152">
        <v>7.2489999999999997</v>
      </c>
      <c r="AK3296" s="152">
        <v>7.8529999999999998</v>
      </c>
      <c r="AL3296" s="152" t="e">
        <f t="shared" si="563"/>
        <v>#N/A</v>
      </c>
      <c r="AM3296" s="152" t="e">
        <f t="shared" si="564"/>
        <v>#N/A</v>
      </c>
      <c r="AN3296" s="152" t="e">
        <f>NA()</f>
        <v>#N/A</v>
      </c>
      <c r="AO3296" s="152" t="e">
        <f>NA()</f>
        <v>#N/A</v>
      </c>
      <c r="AP3296" s="152">
        <f t="shared" si="570"/>
        <v>6.4851999999999999</v>
      </c>
      <c r="AQ3296" s="152"/>
      <c r="AR3296" s="152"/>
      <c r="AS3296" s="153">
        <f t="shared" si="575"/>
        <v>358</v>
      </c>
      <c r="AT3296" s="153">
        <f t="shared" si="554"/>
        <v>1</v>
      </c>
      <c r="AU3296" s="153">
        <f t="shared" si="555"/>
        <v>0</v>
      </c>
      <c r="AV3296" s="153">
        <f t="shared" si="556"/>
        <v>0</v>
      </c>
      <c r="BA3296">
        <f t="shared" si="576"/>
        <v>24</v>
      </c>
    </row>
    <row r="3297" spans="2:53" x14ac:dyDescent="0.25">
      <c r="B3297" s="155">
        <f t="shared" si="567"/>
        <v>46016.999305555553</v>
      </c>
      <c r="C3297" s="155">
        <f t="shared" si="559"/>
        <v>46016.999305555553</v>
      </c>
      <c r="D3297" s="152">
        <f t="shared" si="560"/>
        <v>7.0579999999999998</v>
      </c>
      <c r="E3297" s="152"/>
      <c r="F3297" s="152"/>
      <c r="G3297" s="152"/>
      <c r="H3297" s="152" t="e">
        <f t="shared" si="561"/>
        <v>#N/A</v>
      </c>
      <c r="I3297" s="152"/>
      <c r="J3297" s="152" t="e">
        <f t="shared" si="562"/>
        <v>#N/A</v>
      </c>
      <c r="K3297" s="152"/>
      <c r="L3297" s="152"/>
      <c r="M3297" s="152"/>
      <c r="N3297" s="152"/>
      <c r="O3297" s="152"/>
      <c r="P3297" s="152"/>
      <c r="Q3297" s="152"/>
      <c r="R3297" s="152"/>
      <c r="S3297" s="152"/>
      <c r="T3297" s="153" cm="1">
        <f t="array" ref="T3297">MATCH(1,(TDU_Info!$C$5:$C$111=$T$6)*(TDU_Info!$B$5:$B$111&lt;=$B3297),0)</f>
        <v>74</v>
      </c>
      <c r="U3297" s="152">
        <f>100*(INDEX(TDU_Info!$E$5:$E$111,$T3297)/T$11+INDEX(TDU_Info!$F$5:$F$111,$T3297))</f>
        <v>5.7947999999999995</v>
      </c>
      <c r="V3297" s="152">
        <v>5.2709999999999999</v>
      </c>
      <c r="W3297" s="152">
        <v>5.3319999999999999</v>
      </c>
      <c r="X3297" s="152">
        <v>7.1340000000000003</v>
      </c>
      <c r="Y3297" s="152">
        <v>8.0380000000000003</v>
      </c>
      <c r="Z3297" s="152">
        <v>5.117</v>
      </c>
      <c r="AA3297" s="152">
        <v>5.1580000000000004</v>
      </c>
      <c r="AB3297" s="152">
        <v>7.2489999999999997</v>
      </c>
      <c r="AC3297" s="152">
        <v>7.8529999999999998</v>
      </c>
      <c r="AD3297" s="152">
        <v>4.95</v>
      </c>
      <c r="AE3297" s="152">
        <v>5.2249999999999996</v>
      </c>
      <c r="AF3297" s="152">
        <v>7.0579999999999998</v>
      </c>
      <c r="AG3297" s="152">
        <v>8.0380000000000003</v>
      </c>
      <c r="AH3297" s="152">
        <v>4.79</v>
      </c>
      <c r="AI3297" s="152">
        <v>5.07</v>
      </c>
      <c r="AJ3297" s="152">
        <v>7.2489999999999997</v>
      </c>
      <c r="AK3297" s="152">
        <v>7.8529999999999998</v>
      </c>
      <c r="AL3297" s="152" t="e">
        <f t="shared" si="563"/>
        <v>#N/A</v>
      </c>
      <c r="AM3297" s="152" t="e">
        <f t="shared" si="564"/>
        <v>#N/A</v>
      </c>
      <c r="AN3297" s="152" t="e">
        <f>NA()</f>
        <v>#N/A</v>
      </c>
      <c r="AO3297" s="152" t="e">
        <f>NA()</f>
        <v>#N/A</v>
      </c>
      <c r="AP3297" s="152">
        <f t="shared" si="570"/>
        <v>6.4851999999999999</v>
      </c>
      <c r="AQ3297" s="152"/>
      <c r="AR3297" s="152"/>
      <c r="AS3297" s="153">
        <f t="shared" si="575"/>
        <v>359</v>
      </c>
      <c r="AT3297" s="153">
        <f t="shared" si="554"/>
        <v>1</v>
      </c>
      <c r="AU3297" s="153">
        <f t="shared" si="555"/>
        <v>0</v>
      </c>
      <c r="AV3297" s="153">
        <f t="shared" si="556"/>
        <v>0</v>
      </c>
      <c r="BA3297">
        <f t="shared" si="576"/>
        <v>25</v>
      </c>
    </row>
    <row r="3298" spans="2:53" x14ac:dyDescent="0.25">
      <c r="B3298" s="155">
        <f t="shared" si="567"/>
        <v>46017.999305555553</v>
      </c>
      <c r="C3298" s="155">
        <f t="shared" si="559"/>
        <v>46017.999305555553</v>
      </c>
      <c r="D3298" s="152">
        <f t="shared" si="560"/>
        <v>7.0579999999999998</v>
      </c>
      <c r="E3298" s="152"/>
      <c r="F3298" s="152"/>
      <c r="G3298" s="152"/>
      <c r="H3298" s="152" t="e">
        <f t="shared" si="561"/>
        <v>#N/A</v>
      </c>
      <c r="I3298" s="152"/>
      <c r="J3298" s="152" t="e">
        <f t="shared" si="562"/>
        <v>#N/A</v>
      </c>
      <c r="K3298" s="152"/>
      <c r="L3298" s="152"/>
      <c r="M3298" s="152"/>
      <c r="N3298" s="152"/>
      <c r="O3298" s="152"/>
      <c r="P3298" s="152"/>
      <c r="Q3298" s="152"/>
      <c r="R3298" s="152"/>
      <c r="S3298" s="152"/>
      <c r="T3298" s="153" cm="1">
        <f t="array" ref="T3298">MATCH(1,(TDU_Info!$C$5:$C$111=$T$6)*(TDU_Info!$B$5:$B$111&lt;=$B3298),0)</f>
        <v>74</v>
      </c>
      <c r="U3298" s="152">
        <f>100*(INDEX(TDU_Info!$E$5:$E$111,$T3298)/T$11+INDEX(TDU_Info!$F$5:$F$111,$T3298))</f>
        <v>5.7947999999999995</v>
      </c>
      <c r="V3298" s="152">
        <v>5.2709999999999999</v>
      </c>
      <c r="W3298" s="152">
        <v>5.2720000000000002</v>
      </c>
      <c r="X3298" s="152">
        <v>7.1340000000000003</v>
      </c>
      <c r="Y3298" s="152">
        <v>8.0380000000000003</v>
      </c>
      <c r="Z3298" s="152">
        <v>5.117</v>
      </c>
      <c r="AA3298" s="152">
        <v>5.1219999999999999</v>
      </c>
      <c r="AB3298" s="152">
        <v>7.2489999999999997</v>
      </c>
      <c r="AC3298" s="152">
        <v>7.8529999999999998</v>
      </c>
      <c r="AD3298" s="152">
        <v>4.95</v>
      </c>
      <c r="AE3298" s="152">
        <v>5.125</v>
      </c>
      <c r="AF3298" s="152">
        <v>7.0579999999999998</v>
      </c>
      <c r="AG3298" s="152">
        <v>8.0380000000000003</v>
      </c>
      <c r="AH3298" s="152">
        <v>4.79</v>
      </c>
      <c r="AI3298" s="152">
        <v>4.97</v>
      </c>
      <c r="AJ3298" s="152">
        <v>7.2489999999999997</v>
      </c>
      <c r="AK3298" s="152">
        <v>7.8529999999999998</v>
      </c>
      <c r="AL3298" s="152" t="e">
        <f t="shared" si="563"/>
        <v>#N/A</v>
      </c>
      <c r="AM3298" s="152" t="e">
        <f t="shared" si="564"/>
        <v>#N/A</v>
      </c>
      <c r="AN3298" s="152" t="e">
        <f>NA()</f>
        <v>#N/A</v>
      </c>
      <c r="AO3298" s="152" t="e">
        <f>NA()</f>
        <v>#N/A</v>
      </c>
      <c r="AP3298" s="152">
        <f t="shared" si="570"/>
        <v>6.4851999999999999</v>
      </c>
      <c r="AQ3298" s="152"/>
      <c r="AR3298" s="152"/>
      <c r="AS3298" s="153">
        <f t="shared" si="575"/>
        <v>360</v>
      </c>
      <c r="AT3298" s="153">
        <f t="shared" si="554"/>
        <v>1</v>
      </c>
      <c r="AU3298" s="153">
        <f t="shared" si="555"/>
        <v>0</v>
      </c>
      <c r="AV3298" s="153">
        <f t="shared" si="556"/>
        <v>0</v>
      </c>
      <c r="BA3298">
        <f t="shared" si="576"/>
        <v>26</v>
      </c>
    </row>
    <row r="3299" spans="2:53" x14ac:dyDescent="0.25">
      <c r="B3299" s="155">
        <f t="shared" si="567"/>
        <v>46018.999305555553</v>
      </c>
      <c r="C3299" s="155">
        <f t="shared" si="559"/>
        <v>46018.999305555553</v>
      </c>
      <c r="D3299" s="152">
        <f t="shared" si="560"/>
        <v>7.0579999999999998</v>
      </c>
      <c r="E3299" s="152"/>
      <c r="F3299" s="152"/>
      <c r="G3299" s="152"/>
      <c r="H3299" s="152" t="e">
        <f t="shared" si="561"/>
        <v>#N/A</v>
      </c>
      <c r="I3299" s="152"/>
      <c r="J3299" s="152" t="e">
        <f t="shared" si="562"/>
        <v>#N/A</v>
      </c>
      <c r="K3299" s="152"/>
      <c r="L3299" s="152"/>
      <c r="M3299" s="152"/>
      <c r="N3299" s="152"/>
      <c r="O3299" s="152"/>
      <c r="P3299" s="152"/>
      <c r="Q3299" s="152"/>
      <c r="R3299" s="152"/>
      <c r="S3299" s="152"/>
      <c r="T3299" s="153" cm="1">
        <f t="array" ref="T3299">MATCH(1,(TDU_Info!$C$5:$C$111=$T$6)*(TDU_Info!$B$5:$B$111&lt;=$B3299),0)</f>
        <v>74</v>
      </c>
      <c r="U3299" s="152">
        <f>100*(INDEX(TDU_Info!$E$5:$E$111,$T3299)/T$11+INDEX(TDU_Info!$F$5:$F$111,$T3299))</f>
        <v>5.7947999999999995</v>
      </c>
      <c r="V3299" s="152">
        <v>5.2709999999999999</v>
      </c>
      <c r="W3299" s="152">
        <v>5.2320000000000002</v>
      </c>
      <c r="X3299" s="152">
        <v>7.1340000000000003</v>
      </c>
      <c r="Y3299" s="152">
        <v>7.9379999999999997</v>
      </c>
      <c r="Z3299" s="152">
        <v>5.117</v>
      </c>
      <c r="AA3299" s="152">
        <v>5.0579999999999998</v>
      </c>
      <c r="AB3299" s="152">
        <v>7.2489999999999997</v>
      </c>
      <c r="AC3299" s="152">
        <v>7.8529999999999998</v>
      </c>
      <c r="AD3299" s="152">
        <v>4.95</v>
      </c>
      <c r="AE3299" s="152">
        <v>5.125</v>
      </c>
      <c r="AF3299" s="152">
        <v>7.0579999999999998</v>
      </c>
      <c r="AG3299" s="152">
        <v>7.9379999999999997</v>
      </c>
      <c r="AH3299" s="152">
        <v>4.79</v>
      </c>
      <c r="AI3299" s="152">
        <v>4.97</v>
      </c>
      <c r="AJ3299" s="152">
        <v>7.2489999999999997</v>
      </c>
      <c r="AK3299" s="152">
        <v>7.8529999999999998</v>
      </c>
      <c r="AL3299" s="152" t="e">
        <f t="shared" si="563"/>
        <v>#N/A</v>
      </c>
      <c r="AM3299" s="152" t="e">
        <f t="shared" si="564"/>
        <v>#N/A</v>
      </c>
      <c r="AN3299" s="152" t="e">
        <f>NA()</f>
        <v>#N/A</v>
      </c>
      <c r="AO3299" s="152" t="e">
        <f>NA()</f>
        <v>#N/A</v>
      </c>
      <c r="AP3299" s="152">
        <f t="shared" si="570"/>
        <v>6.4851999999999999</v>
      </c>
      <c r="AQ3299" s="152"/>
      <c r="AR3299" s="152"/>
      <c r="AS3299" s="153">
        <f t="shared" si="575"/>
        <v>361</v>
      </c>
      <c r="AT3299" s="153">
        <f t="shared" si="554"/>
        <v>1</v>
      </c>
      <c r="AU3299" s="153">
        <f t="shared" si="555"/>
        <v>0</v>
      </c>
      <c r="AV3299" s="153">
        <f t="shared" si="556"/>
        <v>0</v>
      </c>
      <c r="BA3299">
        <f t="shared" si="576"/>
        <v>27</v>
      </c>
    </row>
    <row r="3300" spans="2:53" x14ac:dyDescent="0.25">
      <c r="B3300" s="155">
        <f t="shared" si="567"/>
        <v>46019.999305555553</v>
      </c>
      <c r="C3300" s="155">
        <f t="shared" si="559"/>
        <v>46019.999305555553</v>
      </c>
      <c r="D3300" s="152">
        <f t="shared" si="560"/>
        <v>7.0579999999999998</v>
      </c>
      <c r="E3300" s="152"/>
      <c r="F3300" s="152"/>
      <c r="G3300" s="152"/>
      <c r="H3300" s="152" t="e">
        <f t="shared" si="561"/>
        <v>#N/A</v>
      </c>
      <c r="I3300" s="152"/>
      <c r="J3300" s="152" t="e">
        <f t="shared" si="562"/>
        <v>#N/A</v>
      </c>
      <c r="K3300" s="152"/>
      <c r="L3300" s="152"/>
      <c r="M3300" s="152"/>
      <c r="N3300" s="152"/>
      <c r="O3300" s="152"/>
      <c r="P3300" s="152"/>
      <c r="Q3300" s="152"/>
      <c r="R3300" s="152"/>
      <c r="S3300" s="152"/>
      <c r="T3300" s="153" cm="1">
        <f t="array" ref="T3300">MATCH(1,(TDU_Info!$C$5:$C$111=$T$6)*(TDU_Info!$B$5:$B$111&lt;=$B3300),0)</f>
        <v>74</v>
      </c>
      <c r="U3300" s="152">
        <f>100*(INDEX(TDU_Info!$E$5:$E$111,$T3300)/T$11+INDEX(TDU_Info!$F$5:$F$111,$T3300))</f>
        <v>5.7947999999999995</v>
      </c>
      <c r="V3300" s="152">
        <v>5.2709999999999999</v>
      </c>
      <c r="W3300" s="152">
        <v>5.2320000000000002</v>
      </c>
      <c r="X3300" s="152">
        <v>7.1340000000000003</v>
      </c>
      <c r="Y3300" s="152">
        <v>7.9379999999999997</v>
      </c>
      <c r="Z3300" s="152">
        <v>5.117</v>
      </c>
      <c r="AA3300" s="152">
        <v>5.0579999999999998</v>
      </c>
      <c r="AB3300" s="152">
        <v>7.2489999999999997</v>
      </c>
      <c r="AC3300" s="152">
        <v>7.8529999999999998</v>
      </c>
      <c r="AD3300" s="152">
        <v>4.95</v>
      </c>
      <c r="AE3300" s="152">
        <v>5.125</v>
      </c>
      <c r="AF3300" s="152">
        <v>7.0579999999999998</v>
      </c>
      <c r="AG3300" s="152">
        <v>7.9379999999999997</v>
      </c>
      <c r="AH3300" s="152">
        <v>4.79</v>
      </c>
      <c r="AI3300" s="152">
        <v>4.97</v>
      </c>
      <c r="AJ3300" s="152">
        <v>7.2489999999999997</v>
      </c>
      <c r="AK3300" s="152">
        <v>7.8529999999999998</v>
      </c>
      <c r="AL3300" s="152" t="e">
        <f t="shared" si="563"/>
        <v>#N/A</v>
      </c>
      <c r="AM3300" s="152" t="e">
        <f t="shared" si="564"/>
        <v>#N/A</v>
      </c>
      <c r="AN3300" s="152" t="e">
        <f>NA()</f>
        <v>#N/A</v>
      </c>
      <c r="AO3300" s="152" t="e">
        <f>NA()</f>
        <v>#N/A</v>
      </c>
      <c r="AP3300" s="152">
        <f t="shared" si="570"/>
        <v>6.4851999999999999</v>
      </c>
      <c r="AQ3300" s="152"/>
      <c r="AR3300" s="152"/>
      <c r="AS3300" s="153">
        <f t="shared" si="575"/>
        <v>362</v>
      </c>
      <c r="AT3300" s="153">
        <f t="shared" si="554"/>
        <v>1</v>
      </c>
      <c r="AU3300" s="153">
        <f t="shared" si="555"/>
        <v>0</v>
      </c>
      <c r="AV3300" s="153">
        <f t="shared" si="556"/>
        <v>0</v>
      </c>
      <c r="BA3300">
        <f t="shared" si="576"/>
        <v>28</v>
      </c>
    </row>
    <row r="3301" spans="2:53" x14ac:dyDescent="0.25">
      <c r="B3301" s="155">
        <f t="shared" si="567"/>
        <v>46020.999305555553</v>
      </c>
      <c r="C3301" s="155">
        <f t="shared" si="559"/>
        <v>46020.999305555553</v>
      </c>
      <c r="D3301" s="152">
        <f t="shared" si="560"/>
        <v>7.0579999999999998</v>
      </c>
      <c r="E3301" s="152"/>
      <c r="F3301" s="152"/>
      <c r="G3301" s="152"/>
      <c r="H3301" s="152" t="e">
        <f t="shared" si="561"/>
        <v>#N/A</v>
      </c>
      <c r="I3301" s="152"/>
      <c r="J3301" s="152" t="e">
        <f t="shared" si="562"/>
        <v>#N/A</v>
      </c>
      <c r="K3301" s="152"/>
      <c r="L3301" s="152"/>
      <c r="M3301" s="152"/>
      <c r="N3301" s="152"/>
      <c r="O3301" s="152"/>
      <c r="P3301" s="152"/>
      <c r="Q3301" s="152"/>
      <c r="R3301" s="152"/>
      <c r="S3301" s="152"/>
      <c r="T3301" s="153" cm="1">
        <f t="array" ref="T3301">MATCH(1,(TDU_Info!$C$5:$C$111=$T$6)*(TDU_Info!$B$5:$B$111&lt;=$B3301),0)</f>
        <v>74</v>
      </c>
      <c r="U3301" s="152">
        <f>100*(INDEX(TDU_Info!$E$5:$E$111,$T3301)/T$11+INDEX(TDU_Info!$F$5:$F$111,$T3301))</f>
        <v>5.7947999999999995</v>
      </c>
      <c r="V3301" s="152">
        <v>5.2709999999999999</v>
      </c>
      <c r="W3301" s="152">
        <v>5.2320000000000002</v>
      </c>
      <c r="X3301" s="152">
        <v>7.1340000000000003</v>
      </c>
      <c r="Y3301" s="152">
        <v>7.9379999999999997</v>
      </c>
      <c r="Z3301" s="152">
        <v>5.117</v>
      </c>
      <c r="AA3301" s="152">
        <v>5.0579999999999998</v>
      </c>
      <c r="AB3301" s="152">
        <v>7.2489999999999997</v>
      </c>
      <c r="AC3301" s="152">
        <v>7.8529999999999998</v>
      </c>
      <c r="AD3301" s="152">
        <v>4.95</v>
      </c>
      <c r="AE3301" s="152">
        <v>5.125</v>
      </c>
      <c r="AF3301" s="152">
        <v>7.0579999999999998</v>
      </c>
      <c r="AG3301" s="152">
        <v>7.9379999999999997</v>
      </c>
      <c r="AH3301" s="152">
        <v>4.79</v>
      </c>
      <c r="AI3301" s="152">
        <v>4.97</v>
      </c>
      <c r="AJ3301" s="152">
        <v>7.2489999999999997</v>
      </c>
      <c r="AK3301" s="152">
        <v>7.8529999999999998</v>
      </c>
      <c r="AL3301" s="152" t="e">
        <f t="shared" si="563"/>
        <v>#N/A</v>
      </c>
      <c r="AM3301" s="152" t="e">
        <f t="shared" si="564"/>
        <v>#N/A</v>
      </c>
      <c r="AN3301" s="152" t="e">
        <f>NA()</f>
        <v>#N/A</v>
      </c>
      <c r="AO3301" s="152" t="e">
        <f>NA()</f>
        <v>#N/A</v>
      </c>
      <c r="AP3301" s="152">
        <f t="shared" si="570"/>
        <v>6.4851999999999999</v>
      </c>
      <c r="AQ3301" s="152"/>
      <c r="AR3301" s="152"/>
      <c r="AS3301" s="153">
        <f t="shared" si="575"/>
        <v>363</v>
      </c>
      <c r="AT3301" s="153">
        <f t="shared" si="554"/>
        <v>1</v>
      </c>
      <c r="AU3301" s="153">
        <f t="shared" si="555"/>
        <v>0</v>
      </c>
      <c r="AV3301" s="153">
        <f t="shared" si="556"/>
        <v>0</v>
      </c>
      <c r="BA3301">
        <f t="shared" si="576"/>
        <v>29</v>
      </c>
    </row>
    <row r="3302" spans="2:53" x14ac:dyDescent="0.25">
      <c r="B3302" s="155">
        <f t="shared" si="567"/>
        <v>46021.999305555553</v>
      </c>
      <c r="C3302" s="155">
        <f t="shared" si="559"/>
        <v>46021.999305555553</v>
      </c>
      <c r="D3302" s="152">
        <f t="shared" si="560"/>
        <v>7.0579999999999998</v>
      </c>
      <c r="E3302" s="152"/>
      <c r="F3302" s="152"/>
      <c r="G3302" s="152"/>
      <c r="H3302" s="152" t="e">
        <f t="shared" si="561"/>
        <v>#N/A</v>
      </c>
      <c r="I3302" s="152"/>
      <c r="J3302" s="152" t="e">
        <f t="shared" si="562"/>
        <v>#N/A</v>
      </c>
      <c r="K3302" s="152"/>
      <c r="L3302" s="152"/>
      <c r="M3302" s="152"/>
      <c r="N3302" s="152"/>
      <c r="O3302" s="152"/>
      <c r="P3302" s="152"/>
      <c r="Q3302" s="152"/>
      <c r="R3302" s="152"/>
      <c r="S3302" s="152"/>
      <c r="T3302" s="153" cm="1">
        <f t="array" ref="T3302">MATCH(1,(TDU_Info!$C$5:$C$111=$T$6)*(TDU_Info!$B$5:$B$111&lt;=$B3302),0)</f>
        <v>74</v>
      </c>
      <c r="U3302" s="152">
        <f>100*(INDEX(TDU_Info!$E$5:$E$111,$T3302)/T$11+INDEX(TDU_Info!$F$5:$F$111,$T3302))</f>
        <v>5.7947999999999995</v>
      </c>
      <c r="V3302" s="152">
        <v>5.2709999999999999</v>
      </c>
      <c r="W3302" s="152">
        <v>5.2320000000000002</v>
      </c>
      <c r="X3302" s="152">
        <v>7.1340000000000003</v>
      </c>
      <c r="Y3302" s="152">
        <v>7.9379999999999997</v>
      </c>
      <c r="Z3302" s="152">
        <v>5.117</v>
      </c>
      <c r="AA3302" s="152">
        <v>5.0579999999999998</v>
      </c>
      <c r="AB3302" s="152">
        <v>7.2489999999999997</v>
      </c>
      <c r="AC3302" s="152">
        <v>7.8529999999999998</v>
      </c>
      <c r="AD3302" s="152">
        <v>4.95</v>
      </c>
      <c r="AE3302" s="152">
        <v>5.125</v>
      </c>
      <c r="AF3302" s="152">
        <v>7.0579999999999998</v>
      </c>
      <c r="AG3302" s="152">
        <v>7.9379999999999997</v>
      </c>
      <c r="AH3302" s="152">
        <v>4.79</v>
      </c>
      <c r="AI3302" s="152">
        <v>4.97</v>
      </c>
      <c r="AJ3302" s="152">
        <v>7.2489999999999997</v>
      </c>
      <c r="AK3302" s="152">
        <v>7.8529999999999998</v>
      </c>
      <c r="AL3302" s="152" t="e">
        <f t="shared" si="563"/>
        <v>#N/A</v>
      </c>
      <c r="AM3302" s="152" t="e">
        <f t="shared" si="564"/>
        <v>#N/A</v>
      </c>
      <c r="AN3302" s="152" t="e">
        <f>NA()</f>
        <v>#N/A</v>
      </c>
      <c r="AO3302" s="152" t="e">
        <f>NA()</f>
        <v>#N/A</v>
      </c>
      <c r="AP3302" s="152">
        <f t="shared" si="570"/>
        <v>6.4851999999999999</v>
      </c>
      <c r="AQ3302" s="152"/>
      <c r="AR3302" s="152"/>
      <c r="AS3302" s="153">
        <f t="shared" si="575"/>
        <v>364</v>
      </c>
      <c r="AT3302" s="153">
        <f t="shared" si="554"/>
        <v>1</v>
      </c>
      <c r="AU3302" s="153">
        <f t="shared" si="555"/>
        <v>0</v>
      </c>
      <c r="AV3302" s="153">
        <f t="shared" si="556"/>
        <v>0</v>
      </c>
      <c r="BA3302">
        <f t="shared" si="576"/>
        <v>30</v>
      </c>
    </row>
    <row r="3303" spans="2:53" x14ac:dyDescent="0.25">
      <c r="B3303" s="155">
        <f t="shared" si="567"/>
        <v>46022.999305555553</v>
      </c>
      <c r="C3303" s="155">
        <f t="shared" si="559"/>
        <v>46022.999305555553</v>
      </c>
      <c r="D3303" s="152">
        <f t="shared" si="560"/>
        <v>7.0579999999999998</v>
      </c>
      <c r="E3303" s="152"/>
      <c r="F3303" s="152"/>
      <c r="G3303" s="152"/>
      <c r="H3303" s="152" t="e">
        <f t="shared" si="561"/>
        <v>#N/A</v>
      </c>
      <c r="I3303" s="152"/>
      <c r="J3303" s="152" t="e">
        <f t="shared" si="562"/>
        <v>#N/A</v>
      </c>
      <c r="K3303" s="152"/>
      <c r="L3303" s="152"/>
      <c r="M3303" s="152"/>
      <c r="N3303" s="152"/>
      <c r="O3303" s="152"/>
      <c r="P3303" s="152"/>
      <c r="Q3303" s="152"/>
      <c r="R3303" s="152"/>
      <c r="S3303" s="152"/>
      <c r="T3303" s="153" cm="1">
        <f t="array" ref="T3303">MATCH(1,(TDU_Info!$C$5:$C$111=$T$6)*(TDU_Info!$B$5:$B$111&lt;=$B3303),0)</f>
        <v>74</v>
      </c>
      <c r="U3303" s="152">
        <f>100*(INDEX(TDU_Info!$E$5:$E$111,$T3303)/T$11+INDEX(TDU_Info!$F$5:$F$111,$T3303))</f>
        <v>5.7947999999999995</v>
      </c>
      <c r="V3303" s="152">
        <v>5.2709999999999999</v>
      </c>
      <c r="W3303" s="152">
        <v>5.2720000000000002</v>
      </c>
      <c r="X3303" s="152">
        <v>7.12</v>
      </c>
      <c r="Y3303" s="152">
        <v>7.92</v>
      </c>
      <c r="Z3303" s="152">
        <v>5.117</v>
      </c>
      <c r="AA3303" s="152">
        <v>5.1219999999999999</v>
      </c>
      <c r="AB3303" s="152">
        <v>7.14</v>
      </c>
      <c r="AC3303" s="152">
        <v>7.84</v>
      </c>
      <c r="AD3303" s="152">
        <v>4.95</v>
      </c>
      <c r="AE3303" s="152">
        <v>5.125</v>
      </c>
      <c r="AF3303" s="152">
        <v>7.0579999999999998</v>
      </c>
      <c r="AG3303" s="152">
        <v>7.92</v>
      </c>
      <c r="AH3303" s="152">
        <v>4.79</v>
      </c>
      <c r="AI3303" s="152">
        <v>4.97</v>
      </c>
      <c r="AJ3303" s="152">
        <v>7.14</v>
      </c>
      <c r="AK3303" s="152">
        <v>7.84</v>
      </c>
      <c r="AL3303" s="152" t="e">
        <f t="shared" si="563"/>
        <v>#N/A</v>
      </c>
      <c r="AM3303" s="152" t="e">
        <f t="shared" si="564"/>
        <v>#N/A</v>
      </c>
      <c r="AN3303" s="152" t="e">
        <f>NA()</f>
        <v>#N/A</v>
      </c>
      <c r="AO3303" s="152" t="e">
        <f>NA()</f>
        <v>#N/A</v>
      </c>
      <c r="AP3303" s="152">
        <f t="shared" si="570"/>
        <v>6.4851999999999999</v>
      </c>
      <c r="AQ3303" s="152"/>
      <c r="AR3303" s="152"/>
      <c r="AS3303" s="153">
        <f t="shared" si="575"/>
        <v>365</v>
      </c>
      <c r="AT3303" s="153">
        <f t="shared" si="554"/>
        <v>1</v>
      </c>
      <c r="AU3303" s="153">
        <f t="shared" si="555"/>
        <v>0</v>
      </c>
      <c r="AV3303" s="153">
        <f t="shared" si="556"/>
        <v>0</v>
      </c>
      <c r="BA3303">
        <f t="shared" si="576"/>
        <v>31</v>
      </c>
    </row>
    <row r="3304" spans="2:53" x14ac:dyDescent="0.25">
      <c r="B3304" s="155">
        <f t="shared" si="567"/>
        <v>46023.999305555553</v>
      </c>
      <c r="C3304" s="155">
        <f t="shared" si="559"/>
        <v>46023.999305555553</v>
      </c>
      <c r="D3304" s="152">
        <f t="shared" si="560"/>
        <v>7.0579999999999998</v>
      </c>
      <c r="E3304" s="152"/>
      <c r="F3304" s="152"/>
      <c r="G3304" s="152"/>
      <c r="H3304" s="152" t="e">
        <f t="shared" si="561"/>
        <v>#N/A</v>
      </c>
      <c r="I3304" s="152"/>
      <c r="J3304" s="152" t="e">
        <f t="shared" si="562"/>
        <v>#N/A</v>
      </c>
      <c r="K3304" s="152"/>
      <c r="L3304" s="152"/>
      <c r="M3304" s="152"/>
      <c r="N3304" s="152"/>
      <c r="O3304" s="152"/>
      <c r="P3304" s="152"/>
      <c r="Q3304" s="152"/>
      <c r="R3304" s="152"/>
      <c r="S3304" s="152"/>
      <c r="T3304" s="153" cm="1">
        <f t="array" ref="T3304">MATCH(1,(TDU_Info!$C$5:$C$111=$T$6)*(TDU_Info!$B$5:$B$111&lt;=$B3304),0)</f>
        <v>74</v>
      </c>
      <c r="U3304" s="152">
        <f>100*(INDEX(TDU_Info!$E$5:$E$111,$T3304)/T$11+INDEX(TDU_Info!$F$5:$F$111,$T3304))</f>
        <v>5.7947999999999995</v>
      </c>
      <c r="V3304" s="152">
        <v>5.2709999999999999</v>
      </c>
      <c r="W3304" s="152">
        <v>5.2720000000000002</v>
      </c>
      <c r="X3304" s="152">
        <v>7.12</v>
      </c>
      <c r="Y3304" s="152">
        <v>7.92</v>
      </c>
      <c r="Z3304" s="152">
        <v>5.117</v>
      </c>
      <c r="AA3304" s="152">
        <v>5.1219999999999999</v>
      </c>
      <c r="AB3304" s="152">
        <v>7.14</v>
      </c>
      <c r="AC3304" s="152">
        <v>7.84</v>
      </c>
      <c r="AD3304" s="152">
        <v>4.95</v>
      </c>
      <c r="AE3304" s="152">
        <v>5.125</v>
      </c>
      <c r="AF3304" s="152">
        <v>7.0579999999999998</v>
      </c>
      <c r="AG3304" s="152">
        <v>7.92</v>
      </c>
      <c r="AH3304" s="152">
        <v>4.79</v>
      </c>
      <c r="AI3304" s="152">
        <v>4.97</v>
      </c>
      <c r="AJ3304" s="152">
        <v>7.14</v>
      </c>
      <c r="AK3304" s="152">
        <v>7.84</v>
      </c>
      <c r="AL3304" s="152" t="e">
        <f t="shared" si="563"/>
        <v>#N/A</v>
      </c>
      <c r="AM3304" s="152" t="e">
        <f t="shared" si="564"/>
        <v>#N/A</v>
      </c>
      <c r="AN3304" s="152" t="e">
        <f>NA()</f>
        <v>#N/A</v>
      </c>
      <c r="AO3304" s="152" t="e">
        <f>NA()</f>
        <v>#N/A</v>
      </c>
      <c r="AP3304" s="152" t="e">
        <f t="shared" si="570"/>
        <v>#N/A</v>
      </c>
      <c r="AQ3304" s="152"/>
      <c r="AR3304" s="152"/>
      <c r="AS3304" s="153">
        <f t="shared" si="575"/>
        <v>1</v>
      </c>
      <c r="AT3304" s="153">
        <f t="shared" si="554"/>
        <v>1</v>
      </c>
      <c r="AU3304" s="153">
        <f t="shared" si="555"/>
        <v>0</v>
      </c>
      <c r="AV3304" s="153">
        <f t="shared" si="556"/>
        <v>0</v>
      </c>
      <c r="BA3304">
        <f t="shared" si="576"/>
        <v>1</v>
      </c>
    </row>
    <row r="3305" spans="2:53" x14ac:dyDescent="0.25">
      <c r="B3305" s="155">
        <f t="shared" si="567"/>
        <v>46024.999305555553</v>
      </c>
      <c r="C3305" s="155">
        <f t="shared" si="559"/>
        <v>46024.999305555553</v>
      </c>
      <c r="D3305" s="152">
        <f t="shared" si="560"/>
        <v>7.0579999999999998</v>
      </c>
      <c r="E3305" s="152"/>
      <c r="F3305" s="152"/>
      <c r="G3305" s="152"/>
      <c r="H3305" s="152" t="e">
        <f t="shared" si="561"/>
        <v>#N/A</v>
      </c>
      <c r="I3305" s="152"/>
      <c r="J3305" s="152" t="e">
        <f t="shared" si="562"/>
        <v>#N/A</v>
      </c>
      <c r="K3305" s="152"/>
      <c r="L3305" s="152"/>
      <c r="M3305" s="152"/>
      <c r="N3305" s="152"/>
      <c r="O3305" s="152"/>
      <c r="P3305" s="152"/>
      <c r="Q3305" s="152"/>
      <c r="R3305" s="152"/>
      <c r="S3305" s="152"/>
      <c r="T3305" s="153" cm="1">
        <f t="array" ref="T3305">MATCH(1,(TDU_Info!$C$5:$C$111=$T$6)*(TDU_Info!$B$5:$B$111&lt;=$B3305),0)</f>
        <v>74</v>
      </c>
      <c r="U3305" s="152">
        <f>100*(INDEX(TDU_Info!$E$5:$E$111,$T3305)/T$11+INDEX(TDU_Info!$F$5:$F$111,$T3305))</f>
        <v>5.7947999999999995</v>
      </c>
      <c r="V3305" s="152">
        <v>5.2709999999999999</v>
      </c>
      <c r="W3305" s="152">
        <v>5.2720000000000002</v>
      </c>
      <c r="X3305" s="152">
        <v>7.12</v>
      </c>
      <c r="Y3305" s="152">
        <v>7.92</v>
      </c>
      <c r="Z3305" s="152">
        <v>5.117</v>
      </c>
      <c r="AA3305" s="152">
        <v>5.1219999999999999</v>
      </c>
      <c r="AB3305" s="152">
        <v>7.14</v>
      </c>
      <c r="AC3305" s="152">
        <v>7.84</v>
      </c>
      <c r="AD3305" s="152">
        <v>4.95</v>
      </c>
      <c r="AE3305" s="152">
        <v>5.125</v>
      </c>
      <c r="AF3305" s="152">
        <v>7.0579999999999998</v>
      </c>
      <c r="AG3305" s="152">
        <v>7.92</v>
      </c>
      <c r="AH3305" s="152">
        <v>4.79</v>
      </c>
      <c r="AI3305" s="152">
        <v>4.97</v>
      </c>
      <c r="AJ3305" s="152">
        <v>7.14</v>
      </c>
      <c r="AK3305" s="152">
        <v>7.84</v>
      </c>
      <c r="AL3305" s="152" t="e">
        <f t="shared" si="563"/>
        <v>#N/A</v>
      </c>
      <c r="AM3305" s="152" t="e">
        <f t="shared" si="564"/>
        <v>#N/A</v>
      </c>
      <c r="AN3305" s="152" t="e">
        <f>NA()</f>
        <v>#N/A</v>
      </c>
      <c r="AO3305" s="152" t="e">
        <f>NA()</f>
        <v>#N/A</v>
      </c>
      <c r="AP3305" s="152">
        <f t="shared" si="570"/>
        <v>6.4851999999999999</v>
      </c>
      <c r="AQ3305" s="152"/>
      <c r="AR3305" s="152"/>
      <c r="AS3305" s="153">
        <f t="shared" si="575"/>
        <v>2</v>
      </c>
      <c r="AT3305" s="153">
        <f t="shared" si="554"/>
        <v>1</v>
      </c>
      <c r="AU3305" s="153">
        <f t="shared" si="555"/>
        <v>0</v>
      </c>
      <c r="AV3305" s="153">
        <f t="shared" si="556"/>
        <v>0</v>
      </c>
      <c r="BA3305">
        <f t="shared" si="576"/>
        <v>2</v>
      </c>
    </row>
    <row r="3306" spans="2:53" x14ac:dyDescent="0.25">
      <c r="B3306" s="155">
        <f t="shared" si="567"/>
        <v>46025.999305555553</v>
      </c>
      <c r="C3306" s="155">
        <f t="shared" si="559"/>
        <v>46025.999305555553</v>
      </c>
      <c r="D3306" s="152">
        <f t="shared" si="560"/>
        <v>7.0579999999999998</v>
      </c>
      <c r="E3306" s="152"/>
      <c r="F3306" s="152"/>
      <c r="G3306" s="152"/>
      <c r="H3306" s="152" t="e">
        <f t="shared" si="561"/>
        <v>#N/A</v>
      </c>
      <c r="I3306" s="152"/>
      <c r="J3306" s="152" t="e">
        <f t="shared" si="562"/>
        <v>#N/A</v>
      </c>
      <c r="K3306" s="152"/>
      <c r="L3306" s="152"/>
      <c r="M3306" s="152"/>
      <c r="N3306" s="152"/>
      <c r="O3306" s="152"/>
      <c r="P3306" s="152"/>
      <c r="Q3306" s="152"/>
      <c r="R3306" s="152"/>
      <c r="S3306" s="152"/>
      <c r="T3306" s="153" cm="1">
        <f t="array" ref="T3306">MATCH(1,(TDU_Info!$C$5:$C$111=$T$6)*(TDU_Info!$B$5:$B$111&lt;=$B3306),0)</f>
        <v>74</v>
      </c>
      <c r="U3306" s="152">
        <f>100*(INDEX(TDU_Info!$E$5:$E$111,$T3306)/T$11+INDEX(TDU_Info!$F$5:$F$111,$T3306))</f>
        <v>5.7947999999999995</v>
      </c>
      <c r="V3306" s="152">
        <v>5.2709999999999999</v>
      </c>
      <c r="W3306" s="152">
        <v>5.2720000000000002</v>
      </c>
      <c r="X3306" s="152">
        <v>7.12</v>
      </c>
      <c r="Y3306" s="152">
        <v>7.92</v>
      </c>
      <c r="Z3306" s="152">
        <v>5.117</v>
      </c>
      <c r="AA3306" s="152">
        <v>5.1219999999999999</v>
      </c>
      <c r="AB3306" s="152">
        <v>7.14</v>
      </c>
      <c r="AC3306" s="152">
        <v>7.84</v>
      </c>
      <c r="AD3306" s="152">
        <v>4.95</v>
      </c>
      <c r="AE3306" s="152">
        <v>5.125</v>
      </c>
      <c r="AF3306" s="152">
        <v>7.0579999999999998</v>
      </c>
      <c r="AG3306" s="152">
        <v>7.92</v>
      </c>
      <c r="AH3306" s="152">
        <v>4.79</v>
      </c>
      <c r="AI3306" s="152">
        <v>4.97</v>
      </c>
      <c r="AJ3306" s="152">
        <v>7.14</v>
      </c>
      <c r="AK3306" s="152">
        <v>7.84</v>
      </c>
      <c r="AL3306" s="152" t="e">
        <f t="shared" si="563"/>
        <v>#N/A</v>
      </c>
      <c r="AM3306" s="152" t="e">
        <f t="shared" si="564"/>
        <v>#N/A</v>
      </c>
      <c r="AN3306" s="152" t="e">
        <f>NA()</f>
        <v>#N/A</v>
      </c>
      <c r="AO3306" s="152" t="e">
        <f>NA()</f>
        <v>#N/A</v>
      </c>
      <c r="AP3306" s="152">
        <f t="shared" si="570"/>
        <v>6.4851999999999999</v>
      </c>
      <c r="AQ3306" s="152"/>
      <c r="AR3306" s="152"/>
      <c r="AS3306" s="153">
        <f t="shared" si="575"/>
        <v>3</v>
      </c>
      <c r="AT3306" s="153">
        <f t="shared" si="554"/>
        <v>1</v>
      </c>
      <c r="AU3306" s="153">
        <f t="shared" si="555"/>
        <v>0</v>
      </c>
      <c r="AV3306" s="153">
        <f t="shared" si="556"/>
        <v>0</v>
      </c>
      <c r="BA3306">
        <f t="shared" si="576"/>
        <v>3</v>
      </c>
    </row>
    <row r="3307" spans="2:53" x14ac:dyDescent="0.25">
      <c r="B3307" s="155">
        <f t="shared" si="567"/>
        <v>46026.999305555553</v>
      </c>
      <c r="C3307" s="155">
        <f t="shared" si="559"/>
        <v>46026.999305555553</v>
      </c>
      <c r="D3307" s="152">
        <f t="shared" si="560"/>
        <v>6.9580000000000002</v>
      </c>
      <c r="E3307" s="152"/>
      <c r="F3307" s="152"/>
      <c r="G3307" s="152"/>
      <c r="H3307" s="152" t="e">
        <f t="shared" si="561"/>
        <v>#N/A</v>
      </c>
      <c r="I3307" s="152"/>
      <c r="J3307" s="152" t="e">
        <f t="shared" si="562"/>
        <v>#N/A</v>
      </c>
      <c r="K3307" s="152"/>
      <c r="L3307" s="152"/>
      <c r="M3307" s="152"/>
      <c r="N3307" s="152"/>
      <c r="O3307" s="152"/>
      <c r="P3307" s="152"/>
      <c r="Q3307" s="152"/>
      <c r="R3307" s="152"/>
      <c r="S3307" s="152"/>
      <c r="T3307" s="153" cm="1">
        <f t="array" ref="T3307">MATCH(1,(TDU_Info!$C$5:$C$111=$T$6)*(TDU_Info!$B$5:$B$111&lt;=$B3307),0)</f>
        <v>74</v>
      </c>
      <c r="U3307" s="152">
        <f>100*(INDEX(TDU_Info!$E$5:$E$111,$T3307)/T$11+INDEX(TDU_Info!$F$5:$F$111,$T3307))</f>
        <v>5.7947999999999995</v>
      </c>
      <c r="V3307" s="152">
        <v>5.2709999999999999</v>
      </c>
      <c r="W3307" s="152">
        <v>5.2720000000000002</v>
      </c>
      <c r="X3307" s="152">
        <v>7.11</v>
      </c>
      <c r="Y3307" s="152">
        <v>7.82</v>
      </c>
      <c r="Z3307" s="152">
        <v>5.117</v>
      </c>
      <c r="AA3307" s="152">
        <v>5.1219999999999999</v>
      </c>
      <c r="AB3307" s="152">
        <v>7.14</v>
      </c>
      <c r="AC3307" s="152">
        <v>7.84</v>
      </c>
      <c r="AD3307" s="152">
        <v>4.95</v>
      </c>
      <c r="AE3307" s="152">
        <v>5.125</v>
      </c>
      <c r="AF3307" s="152">
        <v>6.9580000000000002</v>
      </c>
      <c r="AG3307" s="152">
        <v>7.82</v>
      </c>
      <c r="AH3307" s="152">
        <v>4.79</v>
      </c>
      <c r="AI3307" s="152">
        <v>4.97</v>
      </c>
      <c r="AJ3307" s="152">
        <v>7.14</v>
      </c>
      <c r="AK3307" s="152">
        <v>7.84</v>
      </c>
      <c r="AL3307" s="152" t="e">
        <f t="shared" si="563"/>
        <v>#N/A</v>
      </c>
      <c r="AM3307" s="152" t="e">
        <f t="shared" si="564"/>
        <v>#N/A</v>
      </c>
      <c r="AN3307" s="152" t="e">
        <f>NA()</f>
        <v>#N/A</v>
      </c>
      <c r="AO3307" s="152" t="e">
        <f>NA()</f>
        <v>#N/A</v>
      </c>
      <c r="AP3307" s="152">
        <f t="shared" si="570"/>
        <v>6.4851999999999999</v>
      </c>
      <c r="AQ3307" s="152"/>
      <c r="AR3307" s="152"/>
      <c r="AS3307" s="153">
        <f t="shared" ref="AS3307:AS3335" si="577">ROUNDUP(B3307-DATE(YEAR(B3307),1,1),0)</f>
        <v>4</v>
      </c>
      <c r="AT3307" s="153">
        <f t="shared" si="554"/>
        <v>1</v>
      </c>
      <c r="AU3307" s="153">
        <f t="shared" si="555"/>
        <v>0</v>
      </c>
      <c r="AV3307" s="153">
        <f t="shared" si="556"/>
        <v>0</v>
      </c>
      <c r="BA3307">
        <f t="shared" ref="BA3307:BA3335" si="578">DAY(C3307)</f>
        <v>4</v>
      </c>
    </row>
    <row r="3308" spans="2:53" x14ac:dyDescent="0.25">
      <c r="B3308" s="155">
        <f t="shared" si="567"/>
        <v>46027.999305555553</v>
      </c>
      <c r="C3308" s="155">
        <f t="shared" si="559"/>
        <v>46027.999305555553</v>
      </c>
      <c r="D3308" s="152">
        <f t="shared" si="560"/>
        <v>6.9580000000000002</v>
      </c>
      <c r="E3308" s="152"/>
      <c r="F3308" s="152"/>
      <c r="G3308" s="152"/>
      <c r="H3308" s="152" t="e">
        <f t="shared" si="561"/>
        <v>#N/A</v>
      </c>
      <c r="I3308" s="152"/>
      <c r="J3308" s="152" t="e">
        <f t="shared" si="562"/>
        <v>#N/A</v>
      </c>
      <c r="K3308" s="152"/>
      <c r="L3308" s="152"/>
      <c r="M3308" s="152"/>
      <c r="N3308" s="152"/>
      <c r="O3308" s="152"/>
      <c r="P3308" s="152"/>
      <c r="Q3308" s="152"/>
      <c r="R3308" s="152"/>
      <c r="S3308" s="152"/>
      <c r="T3308" s="153" cm="1">
        <f t="array" ref="T3308">MATCH(1,(TDU_Info!$C$5:$C$111=$T$6)*(TDU_Info!$B$5:$B$111&lt;=$B3308),0)</f>
        <v>74</v>
      </c>
      <c r="U3308" s="152">
        <f>100*(INDEX(TDU_Info!$E$5:$E$111,$T3308)/T$11+INDEX(TDU_Info!$F$5:$F$111,$T3308))</f>
        <v>5.7947999999999995</v>
      </c>
      <c r="V3308" s="152">
        <v>5.2709999999999999</v>
      </c>
      <c r="W3308" s="152">
        <v>5.2720000000000002</v>
      </c>
      <c r="X3308" s="152">
        <v>7.11</v>
      </c>
      <c r="Y3308" s="152">
        <v>7.82</v>
      </c>
      <c r="Z3308" s="152">
        <v>5.0880000000000001</v>
      </c>
      <c r="AA3308" s="152">
        <v>5.1219999999999999</v>
      </c>
      <c r="AB3308" s="152">
        <v>7.14</v>
      </c>
      <c r="AC3308" s="152">
        <v>7.84</v>
      </c>
      <c r="AD3308" s="152">
        <v>4.95</v>
      </c>
      <c r="AE3308" s="152">
        <v>5.125</v>
      </c>
      <c r="AF3308" s="152">
        <v>6.9580000000000002</v>
      </c>
      <c r="AG3308" s="152">
        <v>7.82</v>
      </c>
      <c r="AH3308" s="152">
        <v>4.79</v>
      </c>
      <c r="AI3308" s="152">
        <v>4.97</v>
      </c>
      <c r="AJ3308" s="152">
        <v>7.14</v>
      </c>
      <c r="AK3308" s="152">
        <v>7.84</v>
      </c>
      <c r="AL3308" s="152" t="e">
        <f t="shared" si="563"/>
        <v>#N/A</v>
      </c>
      <c r="AM3308" s="152" t="e">
        <f t="shared" si="564"/>
        <v>#N/A</v>
      </c>
      <c r="AN3308" s="152" t="e">
        <f>NA()</f>
        <v>#N/A</v>
      </c>
      <c r="AO3308" s="152" t="e">
        <f>NA()</f>
        <v>#N/A</v>
      </c>
      <c r="AP3308" s="152">
        <f t="shared" si="570"/>
        <v>6.4851999999999999</v>
      </c>
      <c r="AQ3308" s="152"/>
      <c r="AR3308" s="152"/>
      <c r="AS3308" s="153">
        <f t="shared" si="577"/>
        <v>5</v>
      </c>
      <c r="AT3308" s="153">
        <f t="shared" si="554"/>
        <v>1</v>
      </c>
      <c r="AU3308" s="153">
        <f t="shared" si="555"/>
        <v>0</v>
      </c>
      <c r="AV3308" s="153">
        <f t="shared" si="556"/>
        <v>0</v>
      </c>
      <c r="BA3308">
        <f t="shared" si="578"/>
        <v>5</v>
      </c>
    </row>
    <row r="3309" spans="2:53" x14ac:dyDescent="0.25">
      <c r="B3309" s="155">
        <f t="shared" si="567"/>
        <v>46028.999305555553</v>
      </c>
      <c r="C3309" s="155">
        <f t="shared" si="559"/>
        <v>46028.999305555553</v>
      </c>
      <c r="D3309" s="152">
        <f t="shared" si="560"/>
        <v>6.9580000000000002</v>
      </c>
      <c r="E3309" s="152"/>
      <c r="F3309" s="152"/>
      <c r="G3309" s="152"/>
      <c r="H3309" s="152" t="e">
        <f t="shared" si="561"/>
        <v>#N/A</v>
      </c>
      <c r="I3309" s="152"/>
      <c r="J3309" s="152" t="e">
        <f t="shared" si="562"/>
        <v>#N/A</v>
      </c>
      <c r="K3309" s="152"/>
      <c r="L3309" s="152"/>
      <c r="M3309" s="152"/>
      <c r="N3309" s="152"/>
      <c r="O3309" s="152"/>
      <c r="P3309" s="152"/>
      <c r="Q3309" s="152"/>
      <c r="R3309" s="152"/>
      <c r="S3309" s="152"/>
      <c r="T3309" s="153" cm="1">
        <f t="array" ref="T3309">MATCH(1,(TDU_Info!$C$5:$C$111=$T$6)*(TDU_Info!$B$5:$B$111&lt;=$B3309),0)</f>
        <v>74</v>
      </c>
      <c r="U3309" s="152">
        <f>100*(INDEX(TDU_Info!$E$5:$E$111,$T3309)/T$11+INDEX(TDU_Info!$F$5:$F$111,$T3309))</f>
        <v>5.7947999999999995</v>
      </c>
      <c r="V3309" s="152">
        <v>5.0709999999999997</v>
      </c>
      <c r="W3309" s="152">
        <v>5.2720000000000002</v>
      </c>
      <c r="X3309" s="152">
        <v>7.11</v>
      </c>
      <c r="Y3309" s="152">
        <v>7.82</v>
      </c>
      <c r="Z3309" s="152">
        <v>5.0170000000000003</v>
      </c>
      <c r="AA3309" s="152">
        <v>5.1219999999999999</v>
      </c>
      <c r="AB3309" s="152">
        <v>7.14</v>
      </c>
      <c r="AC3309" s="152">
        <v>7.84</v>
      </c>
      <c r="AD3309" s="152">
        <v>4.75</v>
      </c>
      <c r="AE3309" s="152">
        <v>5.125</v>
      </c>
      <c r="AF3309" s="152">
        <v>6.9580000000000002</v>
      </c>
      <c r="AG3309" s="152">
        <v>7.82</v>
      </c>
      <c r="AH3309" s="152">
        <v>4.6900000000000004</v>
      </c>
      <c r="AI3309" s="152">
        <v>4.97</v>
      </c>
      <c r="AJ3309" s="152">
        <v>7.14</v>
      </c>
      <c r="AK3309" s="152">
        <v>7.84</v>
      </c>
      <c r="AL3309" s="152" t="e">
        <f t="shared" si="563"/>
        <v>#N/A</v>
      </c>
      <c r="AM3309" s="152" t="e">
        <f t="shared" si="564"/>
        <v>#N/A</v>
      </c>
      <c r="AN3309" s="152" t="e">
        <f>NA()</f>
        <v>#N/A</v>
      </c>
      <c r="AO3309" s="152" t="e">
        <f>NA()</f>
        <v>#N/A</v>
      </c>
      <c r="AP3309" s="152">
        <f t="shared" si="570"/>
        <v>6.4851999999999999</v>
      </c>
      <c r="AQ3309" s="152"/>
      <c r="AR3309" s="152"/>
      <c r="AS3309" s="153">
        <f t="shared" si="577"/>
        <v>6</v>
      </c>
      <c r="AT3309" s="153">
        <f t="shared" si="554"/>
        <v>1</v>
      </c>
      <c r="AU3309" s="153">
        <f t="shared" si="555"/>
        <v>0</v>
      </c>
      <c r="AV3309" s="153">
        <f t="shared" si="556"/>
        <v>0</v>
      </c>
      <c r="BA3309">
        <f t="shared" si="578"/>
        <v>6</v>
      </c>
    </row>
    <row r="3310" spans="2:53" x14ac:dyDescent="0.25">
      <c r="B3310" s="155">
        <f t="shared" si="567"/>
        <v>46029.999305555553</v>
      </c>
      <c r="C3310" s="155">
        <f t="shared" si="559"/>
        <v>46029.999305555553</v>
      </c>
      <c r="D3310" s="152">
        <f t="shared" si="560"/>
        <v>6.8579999999999997</v>
      </c>
      <c r="E3310" s="152"/>
      <c r="F3310" s="152"/>
      <c r="G3310" s="152"/>
      <c r="H3310" s="152" t="e">
        <f t="shared" si="561"/>
        <v>#N/A</v>
      </c>
      <c r="I3310" s="152"/>
      <c r="J3310" s="152" t="e">
        <f t="shared" si="562"/>
        <v>#N/A</v>
      </c>
      <c r="K3310" s="152"/>
      <c r="L3310" s="152"/>
      <c r="M3310" s="152"/>
      <c r="N3310" s="152"/>
      <c r="O3310" s="152"/>
      <c r="P3310" s="152"/>
      <c r="Q3310" s="152"/>
      <c r="R3310" s="152"/>
      <c r="S3310" s="152"/>
      <c r="T3310" s="153" cm="1">
        <f t="array" ref="T3310">MATCH(1,(TDU_Info!$C$5:$C$111=$T$6)*(TDU_Info!$B$5:$B$111&lt;=$B3310),0)</f>
        <v>74</v>
      </c>
      <c r="U3310" s="152">
        <f>100*(INDEX(TDU_Info!$E$5:$E$111,$T3310)/T$11+INDEX(TDU_Info!$F$5:$F$111,$T3310))</f>
        <v>5.7947999999999995</v>
      </c>
      <c r="V3310" s="152">
        <v>4.9909999999999997</v>
      </c>
      <c r="W3310" s="152">
        <v>5.0720000000000001</v>
      </c>
      <c r="X3310" s="152">
        <v>7.01</v>
      </c>
      <c r="Y3310" s="152">
        <v>7.82</v>
      </c>
      <c r="Z3310" s="152">
        <v>4.7880000000000003</v>
      </c>
      <c r="AA3310" s="152">
        <v>5.0220000000000002</v>
      </c>
      <c r="AB3310" s="152">
        <v>7.14</v>
      </c>
      <c r="AC3310" s="152">
        <v>7.7530000000000001</v>
      </c>
      <c r="AD3310" s="152">
        <v>4.6689999999999996</v>
      </c>
      <c r="AE3310" s="152">
        <v>4.9249999999999998</v>
      </c>
      <c r="AF3310" s="152">
        <v>6.8579999999999997</v>
      </c>
      <c r="AG3310" s="152">
        <v>7.82</v>
      </c>
      <c r="AH3310" s="152">
        <v>4.59</v>
      </c>
      <c r="AI3310" s="152">
        <v>4.87</v>
      </c>
      <c r="AJ3310" s="152">
        <v>7.0979999999999999</v>
      </c>
      <c r="AK3310" s="152">
        <v>7.7530000000000001</v>
      </c>
      <c r="AL3310" s="152" t="e">
        <f t="shared" si="563"/>
        <v>#N/A</v>
      </c>
      <c r="AM3310" s="152" t="e">
        <f t="shared" si="564"/>
        <v>#N/A</v>
      </c>
      <c r="AN3310" s="152" t="e">
        <f>NA()</f>
        <v>#N/A</v>
      </c>
      <c r="AO3310" s="152" t="e">
        <f>NA()</f>
        <v>#N/A</v>
      </c>
      <c r="AP3310" s="152">
        <f t="shared" si="570"/>
        <v>6.4851999999999999</v>
      </c>
      <c r="AQ3310" s="152"/>
      <c r="AR3310" s="152"/>
      <c r="AS3310" s="153">
        <f t="shared" si="577"/>
        <v>7</v>
      </c>
      <c r="AT3310" s="153">
        <f t="shared" si="554"/>
        <v>1</v>
      </c>
      <c r="AU3310" s="153">
        <f t="shared" si="555"/>
        <v>0</v>
      </c>
      <c r="AV3310" s="153">
        <f t="shared" si="556"/>
        <v>0</v>
      </c>
      <c r="BA3310">
        <f t="shared" si="578"/>
        <v>7</v>
      </c>
    </row>
    <row r="3311" spans="2:53" x14ac:dyDescent="0.25">
      <c r="B3311" s="155">
        <f t="shared" si="567"/>
        <v>46030.999305555553</v>
      </c>
      <c r="C3311" s="155">
        <f t="shared" si="559"/>
        <v>46030.999305555553</v>
      </c>
      <c r="D3311" s="152">
        <f t="shared" si="560"/>
        <v>6.8579999999999997</v>
      </c>
      <c r="E3311" s="152"/>
      <c r="F3311" s="152"/>
      <c r="G3311" s="152"/>
      <c r="H3311" s="152" t="e">
        <f t="shared" si="561"/>
        <v>#N/A</v>
      </c>
      <c r="I3311" s="152"/>
      <c r="J3311" s="152" t="e">
        <f t="shared" si="562"/>
        <v>#N/A</v>
      </c>
      <c r="K3311" s="152"/>
      <c r="L3311" s="152"/>
      <c r="M3311" s="152"/>
      <c r="N3311" s="152"/>
      <c r="O3311" s="152"/>
      <c r="P3311" s="152"/>
      <c r="Q3311" s="152"/>
      <c r="R3311" s="152"/>
      <c r="S3311" s="152"/>
      <c r="T3311" s="153" cm="1">
        <f t="array" ref="T3311">MATCH(1,(TDU_Info!$C$5:$C$111=$T$6)*(TDU_Info!$B$5:$B$111&lt;=$B3311),0)</f>
        <v>74</v>
      </c>
      <c r="U3311" s="152">
        <f>100*(INDEX(TDU_Info!$E$5:$E$111,$T3311)/T$11+INDEX(TDU_Info!$F$5:$F$111,$T3311))</f>
        <v>5.7947999999999995</v>
      </c>
      <c r="V3311" s="152">
        <v>4.891</v>
      </c>
      <c r="W3311" s="152">
        <v>5.0720000000000001</v>
      </c>
      <c r="X3311" s="152">
        <v>6.9379999999999997</v>
      </c>
      <c r="Y3311" s="152">
        <v>7.82</v>
      </c>
      <c r="Z3311" s="152">
        <v>4.8440000000000003</v>
      </c>
      <c r="AA3311" s="152">
        <v>4.9219999999999997</v>
      </c>
      <c r="AB3311" s="152">
        <v>7.14</v>
      </c>
      <c r="AC3311" s="152">
        <v>7.6529999999999996</v>
      </c>
      <c r="AD3311" s="152">
        <v>4.569</v>
      </c>
      <c r="AE3311" s="152">
        <v>4.9249999999999998</v>
      </c>
      <c r="AF3311" s="152">
        <v>6.8579999999999997</v>
      </c>
      <c r="AG3311" s="152">
        <v>7.82</v>
      </c>
      <c r="AH3311" s="152">
        <v>4.59</v>
      </c>
      <c r="AI3311" s="152">
        <v>4.87</v>
      </c>
      <c r="AJ3311" s="152">
        <v>7.0979999999999999</v>
      </c>
      <c r="AK3311" s="152">
        <v>7.6529999999999996</v>
      </c>
      <c r="AL3311" s="152" t="e">
        <f t="shared" si="563"/>
        <v>#N/A</v>
      </c>
      <c r="AM3311" s="152" t="e">
        <f t="shared" si="564"/>
        <v>#N/A</v>
      </c>
      <c r="AN3311" s="152" t="e">
        <f>NA()</f>
        <v>#N/A</v>
      </c>
      <c r="AO3311" s="152" t="e">
        <f>NA()</f>
        <v>#N/A</v>
      </c>
      <c r="AP3311" s="152">
        <f t="shared" si="570"/>
        <v>6.4851999999999999</v>
      </c>
      <c r="AQ3311" s="152"/>
      <c r="AR3311" s="152"/>
      <c r="AS3311" s="153">
        <f t="shared" si="577"/>
        <v>8</v>
      </c>
      <c r="AT3311" s="153">
        <f t="shared" si="554"/>
        <v>1</v>
      </c>
      <c r="AU3311" s="153">
        <f t="shared" si="555"/>
        <v>0</v>
      </c>
      <c r="AV3311" s="153">
        <f t="shared" si="556"/>
        <v>0</v>
      </c>
      <c r="BA3311">
        <f t="shared" si="578"/>
        <v>8</v>
      </c>
    </row>
    <row r="3312" spans="2:53" x14ac:dyDescent="0.25">
      <c r="B3312" s="155">
        <f t="shared" si="567"/>
        <v>46031.999305555553</v>
      </c>
      <c r="C3312" s="155">
        <f t="shared" si="559"/>
        <v>46031.999305555553</v>
      </c>
      <c r="D3312" s="152">
        <f t="shared" si="560"/>
        <v>6.8</v>
      </c>
      <c r="E3312" s="152"/>
      <c r="F3312" s="152"/>
      <c r="G3312" s="152"/>
      <c r="H3312" s="152" t="e">
        <f t="shared" si="561"/>
        <v>#N/A</v>
      </c>
      <c r="I3312" s="152"/>
      <c r="J3312" s="152" t="e">
        <f t="shared" si="562"/>
        <v>#N/A</v>
      </c>
      <c r="K3312" s="152"/>
      <c r="L3312" s="152"/>
      <c r="M3312" s="152"/>
      <c r="N3312" s="152"/>
      <c r="O3312" s="152"/>
      <c r="P3312" s="152"/>
      <c r="Q3312" s="152"/>
      <c r="R3312" s="152"/>
      <c r="S3312" s="152"/>
      <c r="T3312" s="153" cm="1">
        <f t="array" ref="T3312">MATCH(1,(TDU_Info!$C$5:$C$111=$T$6)*(TDU_Info!$B$5:$B$111&lt;=$B3312),0)</f>
        <v>74</v>
      </c>
      <c r="U3312" s="152">
        <f>100*(INDEX(TDU_Info!$E$5:$E$111,$T3312)/T$11+INDEX(TDU_Info!$F$5:$F$111,$T3312))</f>
        <v>5.7947999999999995</v>
      </c>
      <c r="V3312" s="152">
        <v>4.7910000000000004</v>
      </c>
      <c r="W3312" s="152">
        <v>5.0720000000000001</v>
      </c>
      <c r="X3312" s="152">
        <v>6.8</v>
      </c>
      <c r="Y3312" s="152">
        <v>7.82</v>
      </c>
      <c r="Z3312" s="152">
        <v>4.8440000000000003</v>
      </c>
      <c r="AA3312" s="152">
        <v>4.9219999999999997</v>
      </c>
      <c r="AB3312" s="152">
        <v>6.9489999999999998</v>
      </c>
      <c r="AC3312" s="152">
        <v>7.6529999999999996</v>
      </c>
      <c r="AD3312" s="152">
        <v>4.4690000000000003</v>
      </c>
      <c r="AE3312" s="152">
        <v>4.9249999999999998</v>
      </c>
      <c r="AF3312" s="152">
        <v>6.8</v>
      </c>
      <c r="AG3312" s="152">
        <v>7.82</v>
      </c>
      <c r="AH3312" s="152">
        <v>4.59</v>
      </c>
      <c r="AI3312" s="152">
        <v>4.87</v>
      </c>
      <c r="AJ3312" s="152">
        <v>6.9489999999999998</v>
      </c>
      <c r="AK3312" s="152">
        <v>7.6529999999999996</v>
      </c>
      <c r="AL3312" s="152" t="e">
        <f t="shared" si="563"/>
        <v>#N/A</v>
      </c>
      <c r="AM3312" s="152" t="e">
        <f t="shared" si="564"/>
        <v>#N/A</v>
      </c>
      <c r="AN3312" s="152" t="e">
        <f>NA()</f>
        <v>#N/A</v>
      </c>
      <c r="AO3312" s="152" t="e">
        <f>NA()</f>
        <v>#N/A</v>
      </c>
      <c r="AP3312" s="152">
        <f t="shared" si="570"/>
        <v>6.4851999999999999</v>
      </c>
      <c r="AQ3312" s="152"/>
      <c r="AR3312" s="152"/>
      <c r="AS3312" s="153">
        <f t="shared" si="577"/>
        <v>9</v>
      </c>
      <c r="AT3312" s="153">
        <f t="shared" si="554"/>
        <v>1</v>
      </c>
      <c r="AU3312" s="153">
        <f t="shared" si="555"/>
        <v>0</v>
      </c>
      <c r="AV3312" s="153">
        <f t="shared" si="556"/>
        <v>0</v>
      </c>
      <c r="BA3312">
        <f t="shared" si="578"/>
        <v>9</v>
      </c>
    </row>
    <row r="3313" spans="2:53" x14ac:dyDescent="0.25">
      <c r="B3313" s="155">
        <f t="shared" si="567"/>
        <v>46032.999305555553</v>
      </c>
      <c r="C3313" s="155">
        <f t="shared" si="559"/>
        <v>46032.999305555553</v>
      </c>
      <c r="D3313" s="152">
        <f t="shared" si="560"/>
        <v>6.8</v>
      </c>
      <c r="E3313" s="152"/>
      <c r="F3313" s="152"/>
      <c r="G3313" s="152"/>
      <c r="H3313" s="152" t="e">
        <f t="shared" si="561"/>
        <v>#N/A</v>
      </c>
      <c r="I3313" s="152"/>
      <c r="J3313" s="152" t="e">
        <f t="shared" si="562"/>
        <v>#N/A</v>
      </c>
      <c r="K3313" s="152"/>
      <c r="L3313" s="152"/>
      <c r="M3313" s="152"/>
      <c r="N3313" s="152"/>
      <c r="O3313" s="152"/>
      <c r="P3313" s="152"/>
      <c r="Q3313" s="152"/>
      <c r="R3313" s="152"/>
      <c r="S3313" s="152"/>
      <c r="T3313" s="153" cm="1">
        <f t="array" ref="T3313">MATCH(1,(TDU_Info!$C$5:$C$111=$T$6)*(TDU_Info!$B$5:$B$111&lt;=$B3313),0)</f>
        <v>74</v>
      </c>
      <c r="U3313" s="152">
        <f>100*(INDEX(TDU_Info!$E$5:$E$111,$T3313)/T$11+INDEX(TDU_Info!$F$5:$F$111,$T3313))</f>
        <v>5.7947999999999995</v>
      </c>
      <c r="V3313" s="152">
        <v>4.7910000000000004</v>
      </c>
      <c r="W3313" s="152">
        <v>5.0720000000000001</v>
      </c>
      <c r="X3313" s="152">
        <v>6.8</v>
      </c>
      <c r="Y3313" s="152">
        <v>7.82</v>
      </c>
      <c r="Z3313" s="152">
        <v>4.8440000000000003</v>
      </c>
      <c r="AA3313" s="152">
        <v>4.9219999999999997</v>
      </c>
      <c r="AB3313" s="152">
        <v>6.9489999999999998</v>
      </c>
      <c r="AC3313" s="152">
        <v>7.6529999999999996</v>
      </c>
      <c r="AD3313" s="152">
        <v>4.4690000000000003</v>
      </c>
      <c r="AE3313" s="152">
        <v>4.9249999999999998</v>
      </c>
      <c r="AF3313" s="152">
        <v>6.8</v>
      </c>
      <c r="AG3313" s="152">
        <v>7.82</v>
      </c>
      <c r="AH3313" s="152">
        <v>4.59</v>
      </c>
      <c r="AI3313" s="152">
        <v>4.87</v>
      </c>
      <c r="AJ3313" s="152">
        <v>6.9489999999999998</v>
      </c>
      <c r="AK3313" s="152">
        <v>7.6529999999999996</v>
      </c>
      <c r="AL3313" s="152" t="e">
        <f t="shared" si="563"/>
        <v>#N/A</v>
      </c>
      <c r="AM3313" s="152" t="e">
        <f t="shared" si="564"/>
        <v>#N/A</v>
      </c>
      <c r="AN3313" s="152" t="e">
        <f>NA()</f>
        <v>#N/A</v>
      </c>
      <c r="AO3313" s="152" t="e">
        <f>NA()</f>
        <v>#N/A</v>
      </c>
      <c r="AP3313" s="152">
        <f t="shared" si="570"/>
        <v>6.4851999999999999</v>
      </c>
      <c r="AQ3313" s="152"/>
      <c r="AR3313" s="152"/>
      <c r="AS3313" s="153">
        <f t="shared" si="577"/>
        <v>10</v>
      </c>
      <c r="AT3313" s="153">
        <f t="shared" si="554"/>
        <v>1</v>
      </c>
      <c r="AU3313" s="153">
        <f t="shared" si="555"/>
        <v>0</v>
      </c>
      <c r="AV3313" s="153">
        <f t="shared" si="556"/>
        <v>0</v>
      </c>
      <c r="BA3313">
        <f t="shared" si="578"/>
        <v>10</v>
      </c>
    </row>
    <row r="3314" spans="2:53" x14ac:dyDescent="0.25">
      <c r="B3314" s="155">
        <f t="shared" si="567"/>
        <v>46033.999305555553</v>
      </c>
      <c r="C3314" s="155">
        <f t="shared" si="559"/>
        <v>46033.999305555553</v>
      </c>
      <c r="D3314" s="152">
        <f t="shared" si="560"/>
        <v>6.734</v>
      </c>
      <c r="E3314" s="152"/>
      <c r="F3314" s="152"/>
      <c r="G3314" s="152"/>
      <c r="H3314" s="152" t="e">
        <f t="shared" si="561"/>
        <v>#N/A</v>
      </c>
      <c r="I3314" s="152"/>
      <c r="J3314" s="152" t="e">
        <f t="shared" si="562"/>
        <v>#N/A</v>
      </c>
      <c r="K3314" s="152"/>
      <c r="L3314" s="152"/>
      <c r="M3314" s="152"/>
      <c r="N3314" s="152"/>
      <c r="O3314" s="152"/>
      <c r="P3314" s="152"/>
      <c r="Q3314" s="152"/>
      <c r="R3314" s="152"/>
      <c r="S3314" s="152"/>
      <c r="T3314" s="153" cm="1">
        <f t="array" ref="T3314">MATCH(1,(TDU_Info!$C$5:$C$111=$T$6)*(TDU_Info!$B$5:$B$111&lt;=$B3314),0)</f>
        <v>74</v>
      </c>
      <c r="U3314" s="152">
        <f>100*(INDEX(TDU_Info!$E$5:$E$111,$T3314)/T$11+INDEX(TDU_Info!$F$5:$F$111,$T3314))</f>
        <v>5.7947999999999995</v>
      </c>
      <c r="V3314" s="152">
        <v>4.6909999999999998</v>
      </c>
      <c r="W3314" s="152">
        <v>5.0720000000000001</v>
      </c>
      <c r="X3314" s="152">
        <v>6.734</v>
      </c>
      <c r="Y3314" s="152">
        <v>7.82</v>
      </c>
      <c r="Z3314" s="152">
        <v>4.7569999999999997</v>
      </c>
      <c r="AA3314" s="152">
        <v>4.9219999999999997</v>
      </c>
      <c r="AB3314" s="152">
        <v>6.8529999999999998</v>
      </c>
      <c r="AC3314" s="152">
        <v>7.6529999999999996</v>
      </c>
      <c r="AD3314" s="152">
        <v>4.3689999999999998</v>
      </c>
      <c r="AE3314" s="152">
        <v>4.9249999999999998</v>
      </c>
      <c r="AF3314" s="152">
        <v>6.734</v>
      </c>
      <c r="AG3314" s="152">
        <v>7.82</v>
      </c>
      <c r="AH3314" s="152">
        <v>4.49</v>
      </c>
      <c r="AI3314" s="152">
        <v>4.87</v>
      </c>
      <c r="AJ3314" s="152">
        <v>6.8529999999999998</v>
      </c>
      <c r="AK3314" s="152">
        <v>7.6529999999999996</v>
      </c>
      <c r="AL3314" s="152" t="e">
        <f t="shared" si="563"/>
        <v>#N/A</v>
      </c>
      <c r="AM3314" s="152" t="e">
        <f t="shared" si="564"/>
        <v>#N/A</v>
      </c>
      <c r="AN3314" s="152" t="e">
        <f>NA()</f>
        <v>#N/A</v>
      </c>
      <c r="AO3314" s="152" t="e">
        <f>NA()</f>
        <v>#N/A</v>
      </c>
      <c r="AP3314" s="152">
        <f t="shared" si="570"/>
        <v>6.4851999999999999</v>
      </c>
      <c r="AQ3314" s="152"/>
      <c r="AR3314" s="152"/>
      <c r="AS3314" s="153">
        <f t="shared" si="577"/>
        <v>11</v>
      </c>
      <c r="AT3314" s="153">
        <f t="shared" si="554"/>
        <v>1</v>
      </c>
      <c r="AU3314" s="153">
        <f t="shared" si="555"/>
        <v>0</v>
      </c>
      <c r="AV3314" s="153">
        <f t="shared" si="556"/>
        <v>0</v>
      </c>
      <c r="BA3314">
        <f t="shared" si="578"/>
        <v>11</v>
      </c>
    </row>
    <row r="3315" spans="2:53" x14ac:dyDescent="0.25">
      <c r="B3315" s="155">
        <f t="shared" si="567"/>
        <v>46034.999305555553</v>
      </c>
      <c r="C3315" s="155">
        <f t="shared" si="559"/>
        <v>46034.999305555553</v>
      </c>
      <c r="D3315" s="152">
        <f t="shared" si="560"/>
        <v>6.734</v>
      </c>
      <c r="E3315" s="152"/>
      <c r="F3315" s="152"/>
      <c r="G3315" s="152"/>
      <c r="H3315" s="152" t="e">
        <f t="shared" si="561"/>
        <v>#N/A</v>
      </c>
      <c r="I3315" s="152"/>
      <c r="J3315" s="152" t="e">
        <f t="shared" si="562"/>
        <v>#N/A</v>
      </c>
      <c r="K3315" s="152"/>
      <c r="L3315" s="152"/>
      <c r="M3315" s="152"/>
      <c r="N3315" s="152"/>
      <c r="O3315" s="152"/>
      <c r="P3315" s="152"/>
      <c r="Q3315" s="152"/>
      <c r="R3315" s="152"/>
      <c r="S3315" s="152"/>
      <c r="T3315" s="153" cm="1">
        <f t="array" ref="T3315">MATCH(1,(TDU_Info!$C$5:$C$111=$T$6)*(TDU_Info!$B$5:$B$111&lt;=$B3315),0)</f>
        <v>74</v>
      </c>
      <c r="U3315" s="152">
        <f>100*(INDEX(TDU_Info!$E$5:$E$111,$T3315)/T$11+INDEX(TDU_Info!$F$5:$F$111,$T3315))</f>
        <v>5.7947999999999995</v>
      </c>
      <c r="V3315" s="152">
        <v>4.5910000000000002</v>
      </c>
      <c r="W3315" s="152">
        <v>5.0720000000000001</v>
      </c>
      <c r="X3315" s="152">
        <v>6.734</v>
      </c>
      <c r="Y3315" s="152">
        <v>7.82</v>
      </c>
      <c r="Z3315" s="152">
        <v>4.5880000000000001</v>
      </c>
      <c r="AA3315" s="152">
        <v>4.9219999999999997</v>
      </c>
      <c r="AB3315" s="152">
        <v>6.8529999999999998</v>
      </c>
      <c r="AC3315" s="152">
        <v>7.6529999999999996</v>
      </c>
      <c r="AD3315" s="152">
        <v>4.2690000000000001</v>
      </c>
      <c r="AE3315" s="152">
        <v>4.9249999999999998</v>
      </c>
      <c r="AF3315" s="152">
        <v>6.734</v>
      </c>
      <c r="AG3315" s="152">
        <v>7.82</v>
      </c>
      <c r="AH3315" s="152">
        <v>4.3899999999999997</v>
      </c>
      <c r="AI3315" s="152">
        <v>4.87</v>
      </c>
      <c r="AJ3315" s="152">
        <v>6.8529999999999998</v>
      </c>
      <c r="AK3315" s="152">
        <v>7.6529999999999996</v>
      </c>
      <c r="AL3315" s="152" t="e">
        <f t="shared" si="563"/>
        <v>#N/A</v>
      </c>
      <c r="AM3315" s="152" t="e">
        <f t="shared" si="564"/>
        <v>#N/A</v>
      </c>
      <c r="AN3315" s="152" t="e">
        <f>NA()</f>
        <v>#N/A</v>
      </c>
      <c r="AO3315" s="152" t="e">
        <f>NA()</f>
        <v>#N/A</v>
      </c>
      <c r="AP3315" s="152">
        <f t="shared" si="570"/>
        <v>6.4851999999999999</v>
      </c>
      <c r="AQ3315" s="152"/>
      <c r="AR3315" s="152"/>
      <c r="AS3315" s="153">
        <f t="shared" si="577"/>
        <v>12</v>
      </c>
      <c r="AT3315" s="153">
        <f t="shared" si="554"/>
        <v>1</v>
      </c>
      <c r="AU3315" s="153">
        <f t="shared" si="555"/>
        <v>0</v>
      </c>
      <c r="AV3315" s="153">
        <f t="shared" si="556"/>
        <v>0</v>
      </c>
      <c r="BA3315">
        <f t="shared" si="578"/>
        <v>12</v>
      </c>
    </row>
    <row r="3316" spans="2:53" x14ac:dyDescent="0.25">
      <c r="B3316" s="155">
        <f t="shared" si="567"/>
        <v>46035.999305555553</v>
      </c>
      <c r="C3316" s="155">
        <f t="shared" si="559"/>
        <v>46035.999305555553</v>
      </c>
      <c r="D3316" s="152">
        <f t="shared" si="560"/>
        <v>6.5579999999999998</v>
      </c>
      <c r="E3316" s="152"/>
      <c r="F3316" s="152"/>
      <c r="G3316" s="152"/>
      <c r="H3316" s="152" t="e">
        <f t="shared" si="561"/>
        <v>#N/A</v>
      </c>
      <c r="I3316" s="152"/>
      <c r="J3316" s="152" t="e">
        <f t="shared" si="562"/>
        <v>#N/A</v>
      </c>
      <c r="K3316" s="152"/>
      <c r="L3316" s="152"/>
      <c r="M3316" s="152"/>
      <c r="N3316" s="152"/>
      <c r="O3316" s="152"/>
      <c r="P3316" s="152"/>
      <c r="Q3316" s="152"/>
      <c r="R3316" s="152"/>
      <c r="S3316" s="152"/>
      <c r="T3316" s="153" cm="1">
        <f t="array" ref="T3316">MATCH(1,(TDU_Info!$C$5:$C$111=$T$6)*(TDU_Info!$B$5:$B$111&lt;=$B3316),0)</f>
        <v>74</v>
      </c>
      <c r="U3316" s="152">
        <f>100*(INDEX(TDU_Info!$E$5:$E$111,$T3316)/T$11+INDEX(TDU_Info!$F$5:$F$111,$T3316))</f>
        <v>5.7947999999999995</v>
      </c>
      <c r="V3316" s="152">
        <v>4.6310000000000002</v>
      </c>
      <c r="W3316" s="152">
        <v>4.6719999999999997</v>
      </c>
      <c r="X3316" s="152">
        <v>6.6360000000000001</v>
      </c>
      <c r="Y3316" s="152">
        <v>7.5940000000000003</v>
      </c>
      <c r="Z3316" s="152">
        <v>4.657</v>
      </c>
      <c r="AA3316" s="152">
        <v>4.7220000000000004</v>
      </c>
      <c r="AB3316" s="152">
        <v>6.8529999999999998</v>
      </c>
      <c r="AC3316" s="152">
        <v>7.6529999999999996</v>
      </c>
      <c r="AD3316" s="152">
        <v>4.5549999999999997</v>
      </c>
      <c r="AE3316" s="152">
        <v>4.5250000000000004</v>
      </c>
      <c r="AF3316" s="152">
        <v>6.5579999999999998</v>
      </c>
      <c r="AG3316" s="152">
        <v>7.5940000000000003</v>
      </c>
      <c r="AH3316" s="152">
        <v>4.5039999999999996</v>
      </c>
      <c r="AI3316" s="152">
        <v>4.67</v>
      </c>
      <c r="AJ3316" s="152">
        <v>6.798</v>
      </c>
      <c r="AK3316" s="152">
        <v>7.577</v>
      </c>
      <c r="AL3316" s="152" t="e">
        <f t="shared" si="563"/>
        <v>#N/A</v>
      </c>
      <c r="AM3316" s="152" t="e">
        <f t="shared" si="564"/>
        <v>#N/A</v>
      </c>
      <c r="AN3316" s="152" t="e">
        <f>NA()</f>
        <v>#N/A</v>
      </c>
      <c r="AO3316" s="152" t="e">
        <f>NA()</f>
        <v>#N/A</v>
      </c>
      <c r="AP3316" s="152">
        <f t="shared" si="570"/>
        <v>6.4851999999999999</v>
      </c>
      <c r="AQ3316" s="152"/>
      <c r="AR3316" s="152"/>
      <c r="AS3316" s="153">
        <f t="shared" si="577"/>
        <v>13</v>
      </c>
      <c r="AT3316" s="153">
        <f t="shared" si="554"/>
        <v>1</v>
      </c>
      <c r="AU3316" s="153">
        <f t="shared" si="555"/>
        <v>0</v>
      </c>
      <c r="AV3316" s="153">
        <f t="shared" si="556"/>
        <v>0</v>
      </c>
      <c r="BA3316">
        <f t="shared" si="578"/>
        <v>13</v>
      </c>
    </row>
    <row r="3317" spans="2:53" x14ac:dyDescent="0.25">
      <c r="B3317" s="155">
        <f t="shared" si="567"/>
        <v>46036.999305555553</v>
      </c>
      <c r="C3317" s="155">
        <f t="shared" si="559"/>
        <v>46036.999305555553</v>
      </c>
      <c r="D3317" s="152">
        <f t="shared" si="560"/>
        <v>6.5579999999999998</v>
      </c>
      <c r="E3317" s="152"/>
      <c r="F3317" s="152"/>
      <c r="G3317" s="152"/>
      <c r="H3317" s="152" t="e">
        <f t="shared" si="561"/>
        <v>#N/A</v>
      </c>
      <c r="I3317" s="152"/>
      <c r="J3317" s="152" t="e">
        <f t="shared" si="562"/>
        <v>#N/A</v>
      </c>
      <c r="K3317" s="152"/>
      <c r="L3317" s="152"/>
      <c r="M3317" s="152"/>
      <c r="N3317" s="152"/>
      <c r="O3317" s="152"/>
      <c r="P3317" s="152"/>
      <c r="Q3317" s="152"/>
      <c r="R3317" s="152"/>
      <c r="S3317" s="152"/>
      <c r="T3317" s="153" cm="1">
        <f t="array" ref="T3317">MATCH(1,(TDU_Info!$C$5:$C$111=$T$6)*(TDU_Info!$B$5:$B$111&lt;=$B3317),0)</f>
        <v>74</v>
      </c>
      <c r="U3317" s="152">
        <f>100*(INDEX(TDU_Info!$E$5:$E$111,$T3317)/T$11+INDEX(TDU_Info!$F$5:$F$111,$T3317))</f>
        <v>5.7947999999999995</v>
      </c>
      <c r="V3317" s="152">
        <v>4.4909999999999997</v>
      </c>
      <c r="W3317" s="152">
        <v>4.6719999999999997</v>
      </c>
      <c r="X3317" s="152">
        <v>6.6360000000000001</v>
      </c>
      <c r="Y3317" s="152">
        <v>7.4939999999999998</v>
      </c>
      <c r="Z3317" s="152">
        <v>4.5570000000000004</v>
      </c>
      <c r="AA3317" s="152">
        <v>4.7220000000000004</v>
      </c>
      <c r="AB3317" s="152">
        <v>6.8529999999999998</v>
      </c>
      <c r="AC3317" s="152">
        <v>7.609</v>
      </c>
      <c r="AD3317" s="152">
        <v>4.1689999999999996</v>
      </c>
      <c r="AE3317" s="152">
        <v>4.5250000000000004</v>
      </c>
      <c r="AF3317" s="152">
        <v>6.5579999999999998</v>
      </c>
      <c r="AG3317" s="152">
        <v>7.4939999999999998</v>
      </c>
      <c r="AH3317" s="152">
        <v>4.29</v>
      </c>
      <c r="AI3317" s="152">
        <v>4.67</v>
      </c>
      <c r="AJ3317" s="152">
        <v>6.798</v>
      </c>
      <c r="AK3317" s="152">
        <v>7.577</v>
      </c>
      <c r="AL3317" s="152" t="e">
        <f t="shared" si="563"/>
        <v>#N/A</v>
      </c>
      <c r="AM3317" s="152" t="e">
        <f t="shared" si="564"/>
        <v>#N/A</v>
      </c>
      <c r="AN3317" s="152" t="e">
        <f>NA()</f>
        <v>#N/A</v>
      </c>
      <c r="AO3317" s="152" t="e">
        <f>NA()</f>
        <v>#N/A</v>
      </c>
      <c r="AP3317" s="152">
        <f t="shared" si="570"/>
        <v>6.4851999999999999</v>
      </c>
      <c r="AQ3317" s="152"/>
      <c r="AR3317" s="152"/>
      <c r="AS3317" s="153">
        <f t="shared" si="577"/>
        <v>14</v>
      </c>
      <c r="AT3317" s="153">
        <f t="shared" si="554"/>
        <v>1</v>
      </c>
      <c r="AU3317" s="153">
        <f t="shared" si="555"/>
        <v>0</v>
      </c>
      <c r="AV3317" s="153">
        <f t="shared" si="556"/>
        <v>0</v>
      </c>
      <c r="BA3317">
        <f t="shared" si="578"/>
        <v>14</v>
      </c>
    </row>
    <row r="3318" spans="2:53" x14ac:dyDescent="0.25">
      <c r="B3318" s="155">
        <f t="shared" si="567"/>
        <v>46037.999305555553</v>
      </c>
      <c r="C3318" s="155">
        <f t="shared" si="559"/>
        <v>46037.999305555553</v>
      </c>
      <c r="D3318" s="152">
        <f t="shared" si="560"/>
        <v>6.5579999999999998</v>
      </c>
      <c r="E3318" s="152"/>
      <c r="F3318" s="152"/>
      <c r="G3318" s="152"/>
      <c r="H3318" s="152" t="e">
        <f t="shared" si="561"/>
        <v>#N/A</v>
      </c>
      <c r="I3318" s="152"/>
      <c r="J3318" s="152" t="e">
        <f t="shared" si="562"/>
        <v>#N/A</v>
      </c>
      <c r="K3318" s="152"/>
      <c r="L3318" s="152"/>
      <c r="M3318" s="152"/>
      <c r="N3318" s="152"/>
      <c r="O3318" s="152"/>
      <c r="P3318" s="152"/>
      <c r="Q3318" s="152"/>
      <c r="R3318" s="152"/>
      <c r="S3318" s="152"/>
      <c r="T3318" s="153" cm="1">
        <f t="array" ref="T3318">MATCH(1,(TDU_Info!$C$5:$C$111=$T$6)*(TDU_Info!$B$5:$B$111&lt;=$B3318),0)</f>
        <v>74</v>
      </c>
      <c r="U3318" s="152">
        <f>100*(INDEX(TDU_Info!$E$5:$E$111,$T3318)/T$11+INDEX(TDU_Info!$F$5:$F$111,$T3318))</f>
        <v>5.7947999999999995</v>
      </c>
      <c r="V3318" s="152">
        <v>4.4260000000000002</v>
      </c>
      <c r="W3318" s="152">
        <v>4.63</v>
      </c>
      <c r="X3318" s="152">
        <v>6.6360000000000001</v>
      </c>
      <c r="Y3318" s="152">
        <v>7.4939999999999998</v>
      </c>
      <c r="Z3318" s="152">
        <v>4.5570000000000004</v>
      </c>
      <c r="AA3318" s="152">
        <v>4.673</v>
      </c>
      <c r="AB3318" s="152">
        <v>6.8529999999999998</v>
      </c>
      <c r="AC3318" s="152">
        <v>7.5529999999999999</v>
      </c>
      <c r="AD3318" s="152">
        <v>4.0960000000000001</v>
      </c>
      <c r="AE3318" s="152">
        <v>4.4800000000000004</v>
      </c>
      <c r="AF3318" s="152">
        <v>6.5579999999999998</v>
      </c>
      <c r="AG3318" s="152">
        <v>7.4939999999999998</v>
      </c>
      <c r="AH3318" s="152">
        <v>4.3179999999999996</v>
      </c>
      <c r="AI3318" s="152">
        <v>4.6210000000000004</v>
      </c>
      <c r="AJ3318" s="152">
        <v>6.798</v>
      </c>
      <c r="AK3318" s="152">
        <v>7.3840000000000003</v>
      </c>
      <c r="AL3318" s="152" t="e">
        <f t="shared" si="563"/>
        <v>#N/A</v>
      </c>
      <c r="AM3318" s="152" t="e">
        <f t="shared" si="564"/>
        <v>#N/A</v>
      </c>
      <c r="AN3318" s="152" t="e">
        <f>NA()</f>
        <v>#N/A</v>
      </c>
      <c r="AO3318" s="152" t="e">
        <f>NA()</f>
        <v>#N/A</v>
      </c>
      <c r="AP3318" s="152">
        <f t="shared" si="570"/>
        <v>6.4851999999999999</v>
      </c>
      <c r="AQ3318" s="152"/>
      <c r="AR3318" s="152"/>
      <c r="AS3318" s="153">
        <f t="shared" si="577"/>
        <v>15</v>
      </c>
      <c r="AT3318" s="153">
        <f t="shared" si="554"/>
        <v>1</v>
      </c>
      <c r="AU3318" s="153">
        <f t="shared" si="555"/>
        <v>0</v>
      </c>
      <c r="AV3318" s="153">
        <f t="shared" si="556"/>
        <v>0</v>
      </c>
      <c r="BA3318">
        <f t="shared" si="578"/>
        <v>15</v>
      </c>
    </row>
    <row r="3319" spans="2:53" x14ac:dyDescent="0.25">
      <c r="B3319" s="155">
        <f t="shared" si="567"/>
        <v>46038.999305555553</v>
      </c>
      <c r="C3319" s="155">
        <f t="shared" si="559"/>
        <v>46038.999305555553</v>
      </c>
      <c r="D3319" s="152">
        <f t="shared" si="560"/>
        <v>6.5579999999999998</v>
      </c>
      <c r="E3319" s="152"/>
      <c r="F3319" s="152"/>
      <c r="G3319" s="152"/>
      <c r="H3319" s="152" t="e">
        <f t="shared" si="561"/>
        <v>#N/A</v>
      </c>
      <c r="I3319" s="152"/>
      <c r="J3319" s="152" t="e">
        <f t="shared" si="562"/>
        <v>#N/A</v>
      </c>
      <c r="K3319" s="152"/>
      <c r="L3319" s="152"/>
      <c r="M3319" s="152"/>
      <c r="N3319" s="152"/>
      <c r="O3319" s="152"/>
      <c r="P3319" s="152"/>
      <c r="Q3319" s="152"/>
      <c r="R3319" s="152"/>
      <c r="S3319" s="152"/>
      <c r="T3319" s="153" cm="1">
        <f t="array" ref="T3319">MATCH(1,(TDU_Info!$C$5:$C$111=$T$6)*(TDU_Info!$B$5:$B$111&lt;=$B3319),0)</f>
        <v>74</v>
      </c>
      <c r="U3319" s="152">
        <f>100*(INDEX(TDU_Info!$E$5:$E$111,$T3319)/T$11+INDEX(TDU_Info!$F$5:$F$111,$T3319))</f>
        <v>5.7947999999999995</v>
      </c>
      <c r="V3319" s="152">
        <v>4.3259999999999996</v>
      </c>
      <c r="W3319" s="152">
        <v>5.32</v>
      </c>
      <c r="X3319" s="152">
        <v>6.6360000000000001</v>
      </c>
      <c r="Y3319" s="152">
        <v>7.3940000000000001</v>
      </c>
      <c r="Z3319" s="152">
        <v>4.4569999999999999</v>
      </c>
      <c r="AA3319" s="152">
        <v>5.3230000000000004</v>
      </c>
      <c r="AB3319" s="152">
        <v>6.8529999999999998</v>
      </c>
      <c r="AC3319" s="152">
        <v>7.5090000000000003</v>
      </c>
      <c r="AD3319" s="152">
        <v>3.996</v>
      </c>
      <c r="AE3319" s="152">
        <v>5.1820000000000004</v>
      </c>
      <c r="AF3319" s="152">
        <v>6.5579999999999998</v>
      </c>
      <c r="AG3319" s="152">
        <v>7.3940000000000001</v>
      </c>
      <c r="AH3319" s="152">
        <v>4.218</v>
      </c>
      <c r="AI3319" s="152">
        <v>5.274</v>
      </c>
      <c r="AJ3319" s="152">
        <v>6.798</v>
      </c>
      <c r="AK3319" s="152">
        <v>7.34</v>
      </c>
      <c r="AL3319" s="152" t="e">
        <f t="shared" si="563"/>
        <v>#N/A</v>
      </c>
      <c r="AM3319" s="152" t="e">
        <f t="shared" si="564"/>
        <v>#N/A</v>
      </c>
      <c r="AN3319" s="152" t="e">
        <f>NA()</f>
        <v>#N/A</v>
      </c>
      <c r="AO3319" s="152" t="e">
        <f>NA()</f>
        <v>#N/A</v>
      </c>
      <c r="AP3319" s="152">
        <f t="shared" si="570"/>
        <v>6.4851999999999999</v>
      </c>
      <c r="AQ3319" s="152"/>
      <c r="AR3319" s="152"/>
      <c r="AS3319" s="153">
        <f t="shared" si="577"/>
        <v>16</v>
      </c>
      <c r="AT3319" s="153">
        <f t="shared" si="554"/>
        <v>1</v>
      </c>
      <c r="AU3319" s="153">
        <f t="shared" si="555"/>
        <v>0</v>
      </c>
      <c r="AV3319" s="153">
        <f t="shared" si="556"/>
        <v>0</v>
      </c>
      <c r="BA3319">
        <f t="shared" si="578"/>
        <v>16</v>
      </c>
    </row>
    <row r="3320" spans="2:53" x14ac:dyDescent="0.25">
      <c r="B3320" s="155">
        <f t="shared" si="567"/>
        <v>46039.999305555553</v>
      </c>
      <c r="C3320" s="155">
        <f t="shared" si="559"/>
        <v>46039.999305555553</v>
      </c>
      <c r="D3320" s="152">
        <f t="shared" si="560"/>
        <v>6.5579999999999998</v>
      </c>
      <c r="E3320" s="152"/>
      <c r="F3320" s="152"/>
      <c r="G3320" s="152"/>
      <c r="H3320" s="152" t="e">
        <f t="shared" si="561"/>
        <v>#N/A</v>
      </c>
      <c r="I3320" s="152"/>
      <c r="J3320" s="152" t="e">
        <f t="shared" si="562"/>
        <v>#N/A</v>
      </c>
      <c r="K3320" s="152"/>
      <c r="L3320" s="152"/>
      <c r="M3320" s="152"/>
      <c r="N3320" s="152"/>
      <c r="O3320" s="152"/>
      <c r="P3320" s="152"/>
      <c r="Q3320" s="152"/>
      <c r="R3320" s="152"/>
      <c r="S3320" s="152"/>
      <c r="T3320" s="153" cm="1">
        <f t="array" ref="T3320">MATCH(1,(TDU_Info!$C$5:$C$111=$T$6)*(TDU_Info!$B$5:$B$111&lt;=$B3320),0)</f>
        <v>74</v>
      </c>
      <c r="U3320" s="152">
        <f>100*(INDEX(TDU_Info!$E$5:$E$111,$T3320)/T$11+INDEX(TDU_Info!$F$5:$F$111,$T3320))</f>
        <v>5.7947999999999995</v>
      </c>
      <c r="V3320" s="152">
        <v>4.226</v>
      </c>
      <c r="W3320" s="152">
        <v>5.32</v>
      </c>
      <c r="X3320" s="152">
        <v>6.6360000000000001</v>
      </c>
      <c r="Y3320" s="152">
        <v>7.4379999999999997</v>
      </c>
      <c r="Z3320" s="152">
        <v>4.3570000000000002</v>
      </c>
      <c r="AA3320" s="152">
        <v>5.3230000000000004</v>
      </c>
      <c r="AB3320" s="152">
        <v>6.8529999999999998</v>
      </c>
      <c r="AC3320" s="152">
        <v>7.3529999999999998</v>
      </c>
      <c r="AD3320" s="152">
        <v>3.996</v>
      </c>
      <c r="AE3320" s="152">
        <v>5.1820000000000004</v>
      </c>
      <c r="AF3320" s="152">
        <v>6.5579999999999998</v>
      </c>
      <c r="AG3320" s="152">
        <v>7.4320000000000004</v>
      </c>
      <c r="AH3320" s="152">
        <v>4.218</v>
      </c>
      <c r="AI3320" s="152">
        <v>5.274</v>
      </c>
      <c r="AJ3320" s="152">
        <v>6.798</v>
      </c>
      <c r="AK3320" s="152">
        <v>7.34</v>
      </c>
      <c r="AL3320" s="152" t="e">
        <f t="shared" si="563"/>
        <v>#N/A</v>
      </c>
      <c r="AM3320" s="152" t="e">
        <f t="shared" si="564"/>
        <v>#N/A</v>
      </c>
      <c r="AN3320" s="152" t="e">
        <f>NA()</f>
        <v>#N/A</v>
      </c>
      <c r="AO3320" s="152" t="e">
        <f>NA()</f>
        <v>#N/A</v>
      </c>
      <c r="AP3320" s="152">
        <f t="shared" si="570"/>
        <v>6.4851999999999999</v>
      </c>
      <c r="AQ3320" s="152"/>
      <c r="AR3320" s="152"/>
      <c r="AS3320" s="153">
        <f t="shared" si="577"/>
        <v>17</v>
      </c>
      <c r="AT3320" s="153">
        <f t="shared" si="554"/>
        <v>1</v>
      </c>
      <c r="AU3320" s="153">
        <f t="shared" si="555"/>
        <v>0</v>
      </c>
      <c r="AV3320" s="153">
        <f t="shared" si="556"/>
        <v>0</v>
      </c>
      <c r="BA3320">
        <f t="shared" si="578"/>
        <v>17</v>
      </c>
    </row>
    <row r="3321" spans="2:53" x14ac:dyDescent="0.25">
      <c r="B3321" s="155">
        <f t="shared" si="567"/>
        <v>46040.999305555553</v>
      </c>
      <c r="C3321" s="155">
        <f t="shared" si="559"/>
        <v>46040.999305555553</v>
      </c>
      <c r="D3321" s="152">
        <f t="shared" si="560"/>
        <v>6.5579999999999998</v>
      </c>
      <c r="E3321" s="152"/>
      <c r="F3321" s="152"/>
      <c r="G3321" s="152"/>
      <c r="H3321" s="152" t="e">
        <f t="shared" si="561"/>
        <v>#N/A</v>
      </c>
      <c r="I3321" s="152"/>
      <c r="J3321" s="152" t="e">
        <f t="shared" si="562"/>
        <v>#N/A</v>
      </c>
      <c r="K3321" s="152"/>
      <c r="L3321" s="152"/>
      <c r="M3321" s="152"/>
      <c r="N3321" s="152"/>
      <c r="O3321" s="152"/>
      <c r="P3321" s="152"/>
      <c r="Q3321" s="152"/>
      <c r="R3321" s="152"/>
      <c r="S3321" s="152"/>
      <c r="T3321" s="153" cm="1">
        <f t="array" ref="T3321">MATCH(1,(TDU_Info!$C$5:$C$111=$T$6)*(TDU_Info!$B$5:$B$111&lt;=$B3321),0)</f>
        <v>74</v>
      </c>
      <c r="U3321" s="152">
        <f>100*(INDEX(TDU_Info!$E$5:$E$111,$T3321)/T$11+INDEX(TDU_Info!$F$5:$F$111,$T3321))</f>
        <v>5.7947999999999995</v>
      </c>
      <c r="V3321" s="152">
        <v>4.226</v>
      </c>
      <c r="W3321" s="152">
        <v>5.32</v>
      </c>
      <c r="X3321" s="152">
        <v>6.6360000000000001</v>
      </c>
      <c r="Y3321" s="152">
        <v>7.4379999999999997</v>
      </c>
      <c r="Z3321" s="152">
        <v>4.3570000000000002</v>
      </c>
      <c r="AA3321" s="152">
        <v>5.3230000000000004</v>
      </c>
      <c r="AB3321" s="152">
        <v>6.8529999999999998</v>
      </c>
      <c r="AC3321" s="152">
        <v>7.3529999999999998</v>
      </c>
      <c r="AD3321" s="152">
        <v>3.996</v>
      </c>
      <c r="AE3321" s="152">
        <v>5.1820000000000004</v>
      </c>
      <c r="AF3321" s="152">
        <v>6.5579999999999998</v>
      </c>
      <c r="AG3321" s="152">
        <v>7.4320000000000004</v>
      </c>
      <c r="AH3321" s="152">
        <v>4.218</v>
      </c>
      <c r="AI3321" s="152">
        <v>5.274</v>
      </c>
      <c r="AJ3321" s="152">
        <v>6.798</v>
      </c>
      <c r="AK3321" s="152">
        <v>7.34</v>
      </c>
      <c r="AL3321" s="152" t="e">
        <f t="shared" si="563"/>
        <v>#N/A</v>
      </c>
      <c r="AM3321" s="152" t="e">
        <f t="shared" si="564"/>
        <v>#N/A</v>
      </c>
      <c r="AN3321" s="152" t="e">
        <f>NA()</f>
        <v>#N/A</v>
      </c>
      <c r="AO3321" s="152" t="e">
        <f>NA()</f>
        <v>#N/A</v>
      </c>
      <c r="AP3321" s="152">
        <f t="shared" si="570"/>
        <v>6.4851999999999999</v>
      </c>
      <c r="AQ3321" s="152"/>
      <c r="AR3321" s="152"/>
      <c r="AS3321" s="153">
        <f t="shared" si="577"/>
        <v>18</v>
      </c>
      <c r="AT3321" s="153">
        <f t="shared" si="554"/>
        <v>1</v>
      </c>
      <c r="AU3321" s="153">
        <f t="shared" si="555"/>
        <v>0</v>
      </c>
      <c r="AV3321" s="153">
        <f t="shared" si="556"/>
        <v>0</v>
      </c>
      <c r="BA3321">
        <f t="shared" si="578"/>
        <v>18</v>
      </c>
    </row>
    <row r="3322" spans="2:53" x14ac:dyDescent="0.25">
      <c r="B3322" s="155">
        <f t="shared" si="567"/>
        <v>46041.999305555553</v>
      </c>
      <c r="C3322" s="155">
        <f t="shared" si="559"/>
        <v>46041.999305555553</v>
      </c>
      <c r="D3322" s="152">
        <f t="shared" si="560"/>
        <v>6.5579999999999998</v>
      </c>
      <c r="E3322" s="152"/>
      <c r="F3322" s="152"/>
      <c r="G3322" s="152"/>
      <c r="H3322" s="152" t="e">
        <f t="shared" si="561"/>
        <v>#N/A</v>
      </c>
      <c r="I3322" s="152"/>
      <c r="J3322" s="152" t="e">
        <f t="shared" si="562"/>
        <v>#N/A</v>
      </c>
      <c r="K3322" s="152"/>
      <c r="L3322" s="152"/>
      <c r="M3322" s="152"/>
      <c r="N3322" s="152"/>
      <c r="O3322" s="152"/>
      <c r="P3322" s="152"/>
      <c r="Q3322" s="152"/>
      <c r="R3322" s="152"/>
      <c r="S3322" s="152"/>
      <c r="T3322" s="153" cm="1">
        <f t="array" ref="T3322">MATCH(1,(TDU_Info!$C$5:$C$111=$T$6)*(TDU_Info!$B$5:$B$111&lt;=$B3322),0)</f>
        <v>74</v>
      </c>
      <c r="U3322" s="152">
        <f>100*(INDEX(TDU_Info!$E$5:$E$111,$T3322)/T$11+INDEX(TDU_Info!$F$5:$F$111,$T3322))</f>
        <v>5.7947999999999995</v>
      </c>
      <c r="V3322" s="152">
        <v>4.226</v>
      </c>
      <c r="W3322" s="152">
        <v>5.32</v>
      </c>
      <c r="X3322" s="152">
        <v>6.6360000000000001</v>
      </c>
      <c r="Y3322" s="152">
        <v>7.4379999999999997</v>
      </c>
      <c r="Z3322" s="152">
        <v>4.3570000000000002</v>
      </c>
      <c r="AA3322" s="152">
        <v>5.3230000000000004</v>
      </c>
      <c r="AB3322" s="152">
        <v>6.8529999999999998</v>
      </c>
      <c r="AC3322" s="152">
        <v>7.3529999999999998</v>
      </c>
      <c r="AD3322" s="152">
        <v>3.996</v>
      </c>
      <c r="AE3322" s="152">
        <v>5.1820000000000004</v>
      </c>
      <c r="AF3322" s="152">
        <v>6.5579999999999998</v>
      </c>
      <c r="AG3322" s="152">
        <v>7.4320000000000004</v>
      </c>
      <c r="AH3322" s="152">
        <v>4.218</v>
      </c>
      <c r="AI3322" s="152">
        <v>5.274</v>
      </c>
      <c r="AJ3322" s="152">
        <v>6.798</v>
      </c>
      <c r="AK3322" s="152">
        <v>7.34</v>
      </c>
      <c r="AL3322" s="152" t="e">
        <f t="shared" si="563"/>
        <v>#N/A</v>
      </c>
      <c r="AM3322" s="152" t="e">
        <f t="shared" si="564"/>
        <v>#N/A</v>
      </c>
      <c r="AN3322" s="152" t="e">
        <f>NA()</f>
        <v>#N/A</v>
      </c>
      <c r="AO3322" s="152" t="e">
        <f>NA()</f>
        <v>#N/A</v>
      </c>
      <c r="AP3322" s="152">
        <f t="shared" si="570"/>
        <v>6.4851999999999999</v>
      </c>
      <c r="AQ3322" s="152"/>
      <c r="AR3322" s="152"/>
      <c r="AS3322" s="153">
        <f t="shared" si="577"/>
        <v>19</v>
      </c>
      <c r="AT3322" s="153">
        <f t="shared" si="554"/>
        <v>1</v>
      </c>
      <c r="AU3322" s="153">
        <f t="shared" si="555"/>
        <v>0</v>
      </c>
      <c r="AV3322" s="153">
        <f t="shared" si="556"/>
        <v>0</v>
      </c>
      <c r="BA3322">
        <f t="shared" si="578"/>
        <v>19</v>
      </c>
    </row>
    <row r="3323" spans="2:53" x14ac:dyDescent="0.25">
      <c r="B3323" s="155">
        <f t="shared" si="567"/>
        <v>46042.999305555553</v>
      </c>
      <c r="C3323" s="155">
        <f t="shared" si="559"/>
        <v>46042.999305555553</v>
      </c>
      <c r="D3323" s="152">
        <f t="shared" si="560"/>
        <v>6.5579999999999998</v>
      </c>
      <c r="E3323" s="152"/>
      <c r="F3323" s="152"/>
      <c r="G3323" s="152"/>
      <c r="H3323" s="152" t="e">
        <f t="shared" si="561"/>
        <v>#N/A</v>
      </c>
      <c r="I3323" s="152"/>
      <c r="J3323" s="152" t="e">
        <f t="shared" si="562"/>
        <v>#N/A</v>
      </c>
      <c r="K3323" s="152"/>
      <c r="L3323" s="152"/>
      <c r="M3323" s="152"/>
      <c r="N3323" s="152"/>
      <c r="O3323" s="152"/>
      <c r="P3323" s="152"/>
      <c r="Q3323" s="152"/>
      <c r="R3323" s="152"/>
      <c r="S3323" s="152"/>
      <c r="T3323" s="153" cm="1">
        <f t="array" ref="T3323">MATCH(1,(TDU_Info!$C$5:$C$111=$T$6)*(TDU_Info!$B$5:$B$111&lt;=$B3323),0)</f>
        <v>74</v>
      </c>
      <c r="U3323" s="152">
        <f>100*(INDEX(TDU_Info!$E$5:$E$111,$T3323)/T$11+INDEX(TDU_Info!$F$5:$F$111,$T3323))</f>
        <v>5.7947999999999995</v>
      </c>
      <c r="V3323" s="152">
        <v>4.2190000000000003</v>
      </c>
      <c r="W3323" s="152">
        <v>5.4290000000000003</v>
      </c>
      <c r="X3323" s="152">
        <v>6.71</v>
      </c>
      <c r="Y3323" s="152">
        <v>7.59</v>
      </c>
      <c r="Z3323" s="152">
        <v>4.3559999999999999</v>
      </c>
      <c r="AA3323" s="152">
        <v>5.4409999999999998</v>
      </c>
      <c r="AB3323" s="152">
        <v>6.9489999999999998</v>
      </c>
      <c r="AC3323" s="152">
        <v>7.54</v>
      </c>
      <c r="AD3323" s="152">
        <v>4.1970000000000001</v>
      </c>
      <c r="AE3323" s="152">
        <v>5.1870000000000003</v>
      </c>
      <c r="AF3323" s="152">
        <v>6.5579999999999998</v>
      </c>
      <c r="AG3323" s="152">
        <v>7.4320000000000004</v>
      </c>
      <c r="AH3323" s="152">
        <v>4.3499999999999996</v>
      </c>
      <c r="AI3323" s="152">
        <v>5.2779999999999996</v>
      </c>
      <c r="AJ3323" s="152">
        <v>6.798</v>
      </c>
      <c r="AK3323" s="152">
        <v>7.34</v>
      </c>
      <c r="AL3323" s="152" t="e">
        <f t="shared" si="563"/>
        <v>#N/A</v>
      </c>
      <c r="AM3323" s="152" t="e">
        <f t="shared" si="564"/>
        <v>#N/A</v>
      </c>
      <c r="AN3323" s="152" t="e">
        <f>NA()</f>
        <v>#N/A</v>
      </c>
      <c r="AO3323" s="152" t="e">
        <f>NA()</f>
        <v>#N/A</v>
      </c>
      <c r="AP3323" s="152">
        <f t="shared" si="570"/>
        <v>6.4851999999999999</v>
      </c>
      <c r="AQ3323" s="152"/>
      <c r="AR3323" s="152"/>
      <c r="AS3323" s="153">
        <f t="shared" si="577"/>
        <v>20</v>
      </c>
      <c r="AT3323" s="153">
        <f t="shared" si="554"/>
        <v>1</v>
      </c>
      <c r="AU3323" s="153">
        <f t="shared" si="555"/>
        <v>0</v>
      </c>
      <c r="AV3323" s="153">
        <f t="shared" si="556"/>
        <v>0</v>
      </c>
      <c r="BA3323">
        <f t="shared" si="578"/>
        <v>20</v>
      </c>
    </row>
    <row r="3324" spans="2:53" x14ac:dyDescent="0.25">
      <c r="B3324" s="155">
        <f t="shared" si="567"/>
        <v>46043.999305555553</v>
      </c>
      <c r="C3324" s="155">
        <f t="shared" si="559"/>
        <v>46043.999305555553</v>
      </c>
      <c r="D3324" s="152">
        <f t="shared" si="560"/>
        <v>6.5579999999999998</v>
      </c>
      <c r="E3324" s="152"/>
      <c r="F3324" s="152"/>
      <c r="G3324" s="152"/>
      <c r="H3324" s="152" t="e">
        <f t="shared" si="561"/>
        <v>#N/A</v>
      </c>
      <c r="I3324" s="152"/>
      <c r="J3324" s="152" t="e">
        <f t="shared" si="562"/>
        <v>#N/A</v>
      </c>
      <c r="K3324" s="152"/>
      <c r="L3324" s="152"/>
      <c r="M3324" s="152"/>
      <c r="N3324" s="152"/>
      <c r="O3324" s="152"/>
      <c r="P3324" s="152"/>
      <c r="Q3324" s="152"/>
      <c r="R3324" s="152"/>
      <c r="S3324" s="152"/>
      <c r="T3324" s="153" cm="1">
        <f t="array" ref="T3324">MATCH(1,(TDU_Info!$C$5:$C$111=$T$6)*(TDU_Info!$B$5:$B$111&lt;=$B3324),0)</f>
        <v>74</v>
      </c>
      <c r="U3324" s="152">
        <f>100*(INDEX(TDU_Info!$E$5:$E$111,$T3324)/T$11+INDEX(TDU_Info!$F$5:$F$111,$T3324))</f>
        <v>5.7947999999999995</v>
      </c>
      <c r="V3324" s="152">
        <v>4.1189999999999998</v>
      </c>
      <c r="W3324" s="152">
        <v>5.4630000000000001</v>
      </c>
      <c r="X3324" s="152">
        <v>6.71</v>
      </c>
      <c r="Y3324" s="152">
        <v>7.6319999999999997</v>
      </c>
      <c r="Z3324" s="152">
        <v>4.2560000000000002</v>
      </c>
      <c r="AA3324" s="152">
        <v>5.5570000000000004</v>
      </c>
      <c r="AB3324" s="152">
        <v>6.9489999999999998</v>
      </c>
      <c r="AC3324" s="152">
        <v>7.54</v>
      </c>
      <c r="AD3324" s="152">
        <v>4.3810000000000002</v>
      </c>
      <c r="AE3324" s="152">
        <v>5.1870000000000003</v>
      </c>
      <c r="AF3324" s="152">
        <v>6.5579999999999998</v>
      </c>
      <c r="AG3324" s="152">
        <v>7.4320000000000004</v>
      </c>
      <c r="AH3324" s="152">
        <v>4.5069999999999997</v>
      </c>
      <c r="AI3324" s="152">
        <v>5.2779999999999996</v>
      </c>
      <c r="AJ3324" s="152">
        <v>6.798</v>
      </c>
      <c r="AK3324" s="152">
        <v>7.34</v>
      </c>
      <c r="AL3324" s="152" t="e">
        <f t="shared" si="563"/>
        <v>#N/A</v>
      </c>
      <c r="AM3324" s="152" t="e">
        <f t="shared" si="564"/>
        <v>#N/A</v>
      </c>
      <c r="AN3324" s="152" t="e">
        <f>NA()</f>
        <v>#N/A</v>
      </c>
      <c r="AO3324" s="152" t="e">
        <f>NA()</f>
        <v>#N/A</v>
      </c>
      <c r="AP3324" s="152">
        <f t="shared" si="570"/>
        <v>6.4851999999999999</v>
      </c>
      <c r="AQ3324" s="152"/>
      <c r="AR3324" s="152"/>
      <c r="AS3324" s="153">
        <f t="shared" si="577"/>
        <v>21</v>
      </c>
      <c r="AT3324" s="153">
        <f t="shared" si="554"/>
        <v>1</v>
      </c>
      <c r="AU3324" s="153">
        <f t="shared" si="555"/>
        <v>0</v>
      </c>
      <c r="AV3324" s="153">
        <f t="shared" si="556"/>
        <v>0</v>
      </c>
      <c r="BA3324">
        <f t="shared" si="578"/>
        <v>21</v>
      </c>
    </row>
    <row r="3325" spans="2:53" x14ac:dyDescent="0.25">
      <c r="B3325" s="155">
        <f t="shared" si="567"/>
        <v>46044.999305555553</v>
      </c>
      <c r="C3325" s="155">
        <f t="shared" si="559"/>
        <v>46044.999305555553</v>
      </c>
      <c r="D3325" s="152">
        <f t="shared" si="560"/>
        <v>7</v>
      </c>
      <c r="E3325" s="152"/>
      <c r="F3325" s="152"/>
      <c r="G3325" s="152"/>
      <c r="H3325" s="152" t="e">
        <f t="shared" si="561"/>
        <v>#N/A</v>
      </c>
      <c r="I3325" s="152"/>
      <c r="J3325" s="152" t="e">
        <f t="shared" si="562"/>
        <v>#N/A</v>
      </c>
      <c r="K3325" s="152"/>
      <c r="L3325" s="152"/>
      <c r="M3325" s="152"/>
      <c r="N3325" s="152"/>
      <c r="O3325" s="152"/>
      <c r="P3325" s="152"/>
      <c r="Q3325" s="152"/>
      <c r="R3325" s="152"/>
      <c r="S3325" s="152"/>
      <c r="T3325" s="153" cm="1">
        <f t="array" ref="T3325">MATCH(1,(TDU_Info!$C$5:$C$111=$T$6)*(TDU_Info!$B$5:$B$111&lt;=$B3325),0)</f>
        <v>74</v>
      </c>
      <c r="U3325" s="152">
        <f>100*(INDEX(TDU_Info!$E$5:$E$111,$T3325)/T$11+INDEX(TDU_Info!$F$5:$F$111,$T3325))</f>
        <v>5.7947999999999995</v>
      </c>
      <c r="V3325" s="152">
        <v>5.9279999999999999</v>
      </c>
      <c r="W3325" s="152">
        <v>5.7140000000000004</v>
      </c>
      <c r="X3325" s="152">
        <v>7</v>
      </c>
      <c r="Y3325" s="152">
        <v>8.2159999999999993</v>
      </c>
      <c r="Z3325" s="152">
        <v>5.9550000000000001</v>
      </c>
      <c r="AA3325" s="152">
        <v>6.3179999999999996</v>
      </c>
      <c r="AB3325" s="152">
        <v>7.2</v>
      </c>
      <c r="AC3325" s="152">
        <v>8.3360000000000003</v>
      </c>
      <c r="AD3325" s="152">
        <v>4.7640000000000002</v>
      </c>
      <c r="AE3325" s="152">
        <v>5.702</v>
      </c>
      <c r="AF3325" s="152">
        <v>7</v>
      </c>
      <c r="AG3325" s="152">
        <v>8.016</v>
      </c>
      <c r="AH3325" s="152">
        <v>4.875</v>
      </c>
      <c r="AI3325" s="152">
        <v>6.3040000000000003</v>
      </c>
      <c r="AJ3325" s="152">
        <v>7.2</v>
      </c>
      <c r="AK3325" s="152">
        <v>8.1359999999999992</v>
      </c>
      <c r="AL3325" s="152" t="e">
        <f t="shared" si="563"/>
        <v>#N/A</v>
      </c>
      <c r="AM3325" s="152" t="e">
        <f t="shared" si="564"/>
        <v>#N/A</v>
      </c>
      <c r="AN3325" s="152" t="e">
        <f>NA()</f>
        <v>#N/A</v>
      </c>
      <c r="AO3325" s="152" t="e">
        <f>NA()</f>
        <v>#N/A</v>
      </c>
      <c r="AP3325" s="152">
        <f t="shared" si="570"/>
        <v>6.4851999999999999</v>
      </c>
      <c r="AQ3325" s="152"/>
      <c r="AR3325" s="152"/>
      <c r="AS3325" s="153">
        <f t="shared" si="577"/>
        <v>22</v>
      </c>
      <c r="AT3325" s="153">
        <f t="shared" si="554"/>
        <v>1</v>
      </c>
      <c r="AU3325" s="153">
        <f t="shared" si="555"/>
        <v>0</v>
      </c>
      <c r="AV3325" s="153">
        <f t="shared" si="556"/>
        <v>0</v>
      </c>
      <c r="BA3325">
        <f t="shared" si="578"/>
        <v>22</v>
      </c>
    </row>
    <row r="3326" spans="2:53" x14ac:dyDescent="0.25">
      <c r="B3326" s="155">
        <f t="shared" si="567"/>
        <v>46045.999305555553</v>
      </c>
      <c r="C3326" s="155">
        <f t="shared" si="559"/>
        <v>46045.999305555553</v>
      </c>
      <c r="D3326" s="152">
        <f t="shared" si="560"/>
        <v>7.9020000000000001</v>
      </c>
      <c r="E3326" s="152"/>
      <c r="F3326" s="152"/>
      <c r="G3326" s="152"/>
      <c r="H3326" s="152" t="e">
        <f t="shared" si="561"/>
        <v>#N/A</v>
      </c>
      <c r="I3326" s="152"/>
      <c r="J3326" s="152" t="e">
        <f t="shared" si="562"/>
        <v>#N/A</v>
      </c>
      <c r="K3326" s="152"/>
      <c r="L3326" s="152"/>
      <c r="M3326" s="152"/>
      <c r="N3326" s="152"/>
      <c r="O3326" s="152"/>
      <c r="P3326" s="152"/>
      <c r="Q3326" s="152"/>
      <c r="R3326" s="152"/>
      <c r="S3326" s="152"/>
      <c r="T3326" s="153" cm="1">
        <f t="array" ref="T3326">MATCH(1,(TDU_Info!$C$5:$C$111=$T$6)*(TDU_Info!$B$5:$B$111&lt;=$B3326),0)</f>
        <v>74</v>
      </c>
      <c r="U3326" s="152">
        <f>100*(INDEX(TDU_Info!$E$5:$E$111,$T3326)/T$11+INDEX(TDU_Info!$F$5:$F$111,$T3326))</f>
        <v>5.7947999999999995</v>
      </c>
      <c r="V3326" s="152">
        <v>6.1340000000000003</v>
      </c>
      <c r="W3326" s="152">
        <v>7.0140000000000002</v>
      </c>
      <c r="X3326" s="152">
        <v>8.1</v>
      </c>
      <c r="Y3326" s="152">
        <v>8.2159999999999993</v>
      </c>
      <c r="Z3326" s="152">
        <v>5.9550000000000001</v>
      </c>
      <c r="AA3326" s="152">
        <v>7.5179999999999998</v>
      </c>
      <c r="AB3326" s="152">
        <v>8.4039999999999999</v>
      </c>
      <c r="AC3326" s="152">
        <v>8.3360000000000003</v>
      </c>
      <c r="AD3326" s="152">
        <v>6.0670000000000002</v>
      </c>
      <c r="AE3326" s="152">
        <v>7.0019999999999998</v>
      </c>
      <c r="AF3326" s="152">
        <v>7.9020000000000001</v>
      </c>
      <c r="AG3326" s="152">
        <v>8.016</v>
      </c>
      <c r="AH3326" s="152">
        <v>5.8780000000000001</v>
      </c>
      <c r="AI3326" s="152">
        <v>7.5039999999999996</v>
      </c>
      <c r="AJ3326" s="152">
        <v>8.24</v>
      </c>
      <c r="AK3326" s="152">
        <v>8.1359999999999992</v>
      </c>
      <c r="AL3326" s="152" t="e">
        <f t="shared" si="563"/>
        <v>#N/A</v>
      </c>
      <c r="AM3326" s="152" t="e">
        <f t="shared" si="564"/>
        <v>#N/A</v>
      </c>
      <c r="AN3326" s="152" t="e">
        <f>NA()</f>
        <v>#N/A</v>
      </c>
      <c r="AO3326" s="152" t="e">
        <f>NA()</f>
        <v>#N/A</v>
      </c>
      <c r="AP3326" s="152">
        <f t="shared" si="570"/>
        <v>6.4851999999999999</v>
      </c>
      <c r="AQ3326" s="152"/>
      <c r="AR3326" s="152"/>
      <c r="AS3326" s="153">
        <f t="shared" si="577"/>
        <v>23</v>
      </c>
      <c r="AT3326" s="153">
        <f t="shared" si="554"/>
        <v>1</v>
      </c>
      <c r="AU3326" s="153">
        <f t="shared" si="555"/>
        <v>0</v>
      </c>
      <c r="AV3326" s="153">
        <f t="shared" si="556"/>
        <v>0</v>
      </c>
      <c r="BA3326">
        <f t="shared" si="578"/>
        <v>23</v>
      </c>
    </row>
    <row r="3327" spans="2:53" x14ac:dyDescent="0.25">
      <c r="B3327" s="155">
        <f t="shared" si="567"/>
        <v>46046.999305555553</v>
      </c>
      <c r="C3327" s="155">
        <f t="shared" si="559"/>
        <v>46046.999305555553</v>
      </c>
      <c r="D3327" s="152">
        <f t="shared" si="560"/>
        <v>8.3979999999999997</v>
      </c>
      <c r="E3327" s="152"/>
      <c r="F3327" s="152"/>
      <c r="G3327" s="152"/>
      <c r="H3327" s="152" t="e">
        <f t="shared" si="561"/>
        <v>#N/A</v>
      </c>
      <c r="I3327" s="152"/>
      <c r="J3327" s="152" t="e">
        <f t="shared" si="562"/>
        <v>#N/A</v>
      </c>
      <c r="K3327" s="152"/>
      <c r="L3327" s="152"/>
      <c r="M3327" s="152"/>
      <c r="N3327" s="152"/>
      <c r="O3327" s="152"/>
      <c r="P3327" s="152"/>
      <c r="Q3327" s="152"/>
      <c r="R3327" s="152"/>
      <c r="S3327" s="152"/>
      <c r="T3327" s="153" cm="1">
        <f t="array" ref="T3327">MATCH(1,(TDU_Info!$C$5:$C$111=$T$6)*(TDU_Info!$B$5:$B$111&lt;=$B3327),0)</f>
        <v>74</v>
      </c>
      <c r="U3327" s="152">
        <f>100*(INDEX(TDU_Info!$E$5:$E$111,$T3327)/T$11+INDEX(TDU_Info!$F$5:$F$111,$T3327))</f>
        <v>5.7947999999999995</v>
      </c>
      <c r="V3327" s="152">
        <v>6.1340000000000003</v>
      </c>
      <c r="W3327" s="152">
        <v>7.4139999999999997</v>
      </c>
      <c r="X3327" s="152">
        <v>8.5980000000000008</v>
      </c>
      <c r="Y3327" s="152">
        <v>8.25</v>
      </c>
      <c r="Z3327" s="152">
        <v>5.9550000000000001</v>
      </c>
      <c r="AA3327" s="152">
        <v>7.6180000000000003</v>
      </c>
      <c r="AB3327" s="152">
        <v>8.3919999999999995</v>
      </c>
      <c r="AC3327" s="152">
        <v>8.4969999999999999</v>
      </c>
      <c r="AD3327" s="152">
        <v>6.0670000000000002</v>
      </c>
      <c r="AE3327" s="152">
        <v>7.4020000000000001</v>
      </c>
      <c r="AF3327" s="152">
        <v>8.3979999999999997</v>
      </c>
      <c r="AG3327" s="152">
        <v>8.25</v>
      </c>
      <c r="AH3327" s="152">
        <v>5.8780000000000001</v>
      </c>
      <c r="AI3327" s="152">
        <v>7.6040000000000001</v>
      </c>
      <c r="AJ3327" s="152">
        <v>8.1920000000000002</v>
      </c>
      <c r="AK3327" s="152">
        <v>8.2970000000000006</v>
      </c>
      <c r="AL3327" s="152" t="e">
        <f t="shared" si="563"/>
        <v>#N/A</v>
      </c>
      <c r="AM3327" s="152" t="e">
        <f t="shared" si="564"/>
        <v>#N/A</v>
      </c>
      <c r="AN3327" s="152" t="e">
        <f>NA()</f>
        <v>#N/A</v>
      </c>
      <c r="AO3327" s="152" t="e">
        <f>NA()</f>
        <v>#N/A</v>
      </c>
      <c r="AP3327" s="152">
        <f t="shared" si="570"/>
        <v>6.4851999999999999</v>
      </c>
      <c r="AQ3327" s="152"/>
      <c r="AR3327" s="152"/>
      <c r="AS3327" s="153">
        <f t="shared" si="577"/>
        <v>24</v>
      </c>
      <c r="AT3327" s="153">
        <f t="shared" si="554"/>
        <v>1</v>
      </c>
      <c r="AU3327" s="153">
        <f t="shared" si="555"/>
        <v>0</v>
      </c>
      <c r="AV3327" s="153">
        <f t="shared" si="556"/>
        <v>0</v>
      </c>
      <c r="BA3327">
        <f t="shared" si="578"/>
        <v>24</v>
      </c>
    </row>
    <row r="3328" spans="2:53" x14ac:dyDescent="0.25">
      <c r="B3328" s="155">
        <f t="shared" si="567"/>
        <v>46047.999305555553</v>
      </c>
      <c r="C3328" s="155">
        <f t="shared" si="559"/>
        <v>46047.999305555553</v>
      </c>
      <c r="D3328" s="152">
        <f t="shared" si="560"/>
        <v>8.3979999999999997</v>
      </c>
      <c r="E3328" s="152"/>
      <c r="F3328" s="152"/>
      <c r="G3328" s="152"/>
      <c r="H3328" s="152" t="e">
        <f t="shared" si="561"/>
        <v>#N/A</v>
      </c>
      <c r="I3328" s="152"/>
      <c r="J3328" s="152" t="e">
        <f t="shared" si="562"/>
        <v>#N/A</v>
      </c>
      <c r="K3328" s="152"/>
      <c r="L3328" s="152"/>
      <c r="M3328" s="152"/>
      <c r="N3328" s="152"/>
      <c r="O3328" s="152"/>
      <c r="P3328" s="152"/>
      <c r="Q3328" s="152"/>
      <c r="R3328" s="152"/>
      <c r="S3328" s="152"/>
      <c r="T3328" s="153" cm="1">
        <f t="array" ref="T3328">MATCH(1,(TDU_Info!$C$5:$C$111=$T$6)*(TDU_Info!$B$5:$B$111&lt;=$B3328),0)</f>
        <v>74</v>
      </c>
      <c r="U3328" s="152">
        <f>100*(INDEX(TDU_Info!$E$5:$E$111,$T3328)/T$11+INDEX(TDU_Info!$F$5:$F$111,$T3328))</f>
        <v>5.7947999999999995</v>
      </c>
      <c r="V3328" s="152">
        <v>6.1340000000000003</v>
      </c>
      <c r="W3328" s="152">
        <v>7.4139999999999997</v>
      </c>
      <c r="X3328" s="152">
        <v>8.5980000000000008</v>
      </c>
      <c r="Y3328" s="152">
        <v>8.25</v>
      </c>
      <c r="Z3328" s="152">
        <v>5.9550000000000001</v>
      </c>
      <c r="AA3328" s="152">
        <v>7.6180000000000003</v>
      </c>
      <c r="AB3328" s="152">
        <v>8.3919999999999995</v>
      </c>
      <c r="AC3328" s="152">
        <v>8.4969999999999999</v>
      </c>
      <c r="AD3328" s="152">
        <v>6.0670000000000002</v>
      </c>
      <c r="AE3328" s="152">
        <v>7.4020000000000001</v>
      </c>
      <c r="AF3328" s="152">
        <v>8.3979999999999997</v>
      </c>
      <c r="AG3328" s="152">
        <v>8.25</v>
      </c>
      <c r="AH3328" s="152">
        <v>5.8780000000000001</v>
      </c>
      <c r="AI3328" s="152">
        <v>7.6040000000000001</v>
      </c>
      <c r="AJ3328" s="152">
        <v>8.1920000000000002</v>
      </c>
      <c r="AK3328" s="152">
        <v>8.2970000000000006</v>
      </c>
      <c r="AL3328" s="152" t="e">
        <f t="shared" si="563"/>
        <v>#N/A</v>
      </c>
      <c r="AM3328" s="152" t="e">
        <f t="shared" si="564"/>
        <v>#N/A</v>
      </c>
      <c r="AN3328" s="152" t="e">
        <f>NA()</f>
        <v>#N/A</v>
      </c>
      <c r="AO3328" s="152" t="e">
        <f>NA()</f>
        <v>#N/A</v>
      </c>
      <c r="AP3328" s="152">
        <f t="shared" si="570"/>
        <v>6.4851999999999999</v>
      </c>
      <c r="AQ3328" s="152"/>
      <c r="AR3328" s="152"/>
      <c r="AS3328" s="153">
        <f t="shared" si="577"/>
        <v>25</v>
      </c>
      <c r="AT3328" s="153">
        <f t="shared" si="554"/>
        <v>1</v>
      </c>
      <c r="AU3328" s="153">
        <f t="shared" si="555"/>
        <v>0</v>
      </c>
      <c r="AV3328" s="153">
        <f t="shared" si="556"/>
        <v>0</v>
      </c>
      <c r="BA3328">
        <f t="shared" si="578"/>
        <v>25</v>
      </c>
    </row>
    <row r="3329" spans="2:53" x14ac:dyDescent="0.25">
      <c r="B3329" s="155">
        <f t="shared" si="567"/>
        <v>46048.999305555553</v>
      </c>
      <c r="C3329" s="155">
        <f t="shared" si="559"/>
        <v>46048.999305555553</v>
      </c>
      <c r="D3329" s="152">
        <f t="shared" si="560"/>
        <v>8.3979999999999997</v>
      </c>
      <c r="E3329" s="152"/>
      <c r="F3329" s="152"/>
      <c r="G3329" s="152"/>
      <c r="H3329" s="152" t="e">
        <f t="shared" si="561"/>
        <v>#N/A</v>
      </c>
      <c r="I3329" s="152"/>
      <c r="J3329" s="152" t="e">
        <f t="shared" si="562"/>
        <v>#N/A</v>
      </c>
      <c r="K3329" s="152"/>
      <c r="L3329" s="152"/>
      <c r="M3329" s="152"/>
      <c r="N3329" s="152"/>
      <c r="O3329" s="152"/>
      <c r="P3329" s="152"/>
      <c r="Q3329" s="152"/>
      <c r="R3329" s="152"/>
      <c r="S3329" s="152"/>
      <c r="T3329" s="153" cm="1">
        <f t="array" ref="T3329">MATCH(1,(TDU_Info!$C$5:$C$111=$T$6)*(TDU_Info!$B$5:$B$111&lt;=$B3329),0)</f>
        <v>74</v>
      </c>
      <c r="U3329" s="152">
        <f>100*(INDEX(TDU_Info!$E$5:$E$111,$T3329)/T$11+INDEX(TDU_Info!$F$5:$F$111,$T3329))</f>
        <v>5.7947999999999995</v>
      </c>
      <c r="V3329" s="152">
        <v>9.2279999999999998</v>
      </c>
      <c r="W3329" s="152">
        <v>7.4139999999999997</v>
      </c>
      <c r="X3329" s="152">
        <v>8.5980000000000008</v>
      </c>
      <c r="Y3329" s="152">
        <v>8.25</v>
      </c>
      <c r="Z3329" s="152">
        <v>9.35</v>
      </c>
      <c r="AA3329" s="152">
        <v>7.6180000000000003</v>
      </c>
      <c r="AB3329" s="152">
        <v>8.3919999999999995</v>
      </c>
      <c r="AC3329" s="152">
        <v>8.4969999999999999</v>
      </c>
      <c r="AD3329" s="152">
        <v>8.0640000000000001</v>
      </c>
      <c r="AE3329" s="152">
        <v>7.4020000000000001</v>
      </c>
      <c r="AF3329" s="152">
        <v>8.3979999999999997</v>
      </c>
      <c r="AG3329" s="152">
        <v>8.25</v>
      </c>
      <c r="AH3329" s="152">
        <v>8.1750000000000007</v>
      </c>
      <c r="AI3329" s="152">
        <v>7.6040000000000001</v>
      </c>
      <c r="AJ3329" s="152">
        <v>8.1920000000000002</v>
      </c>
      <c r="AK3329" s="152">
        <v>8.2970000000000006</v>
      </c>
      <c r="AL3329" s="152" t="e">
        <f t="shared" si="563"/>
        <v>#N/A</v>
      </c>
      <c r="AM3329" s="152" t="e">
        <f t="shared" si="564"/>
        <v>#N/A</v>
      </c>
      <c r="AN3329" s="152" t="e">
        <f>NA()</f>
        <v>#N/A</v>
      </c>
      <c r="AO3329" s="152" t="e">
        <f>NA()</f>
        <v>#N/A</v>
      </c>
      <c r="AP3329" s="152">
        <f t="shared" si="570"/>
        <v>6.4851999999999999</v>
      </c>
      <c r="AQ3329" s="152"/>
      <c r="AR3329" s="152"/>
      <c r="AS3329" s="153">
        <f t="shared" si="577"/>
        <v>26</v>
      </c>
      <c r="AT3329" s="153">
        <f t="shared" si="554"/>
        <v>1</v>
      </c>
      <c r="AU3329" s="153">
        <f t="shared" si="555"/>
        <v>0</v>
      </c>
      <c r="AV3329" s="153">
        <f t="shared" si="556"/>
        <v>0</v>
      </c>
      <c r="BA3329">
        <f t="shared" si="578"/>
        <v>26</v>
      </c>
    </row>
    <row r="3330" spans="2:53" x14ac:dyDescent="0.25">
      <c r="B3330" s="155">
        <f t="shared" si="567"/>
        <v>46049.999305555553</v>
      </c>
      <c r="C3330" s="155">
        <f t="shared" si="559"/>
        <v>46049.999305555553</v>
      </c>
      <c r="D3330" s="152">
        <f t="shared" si="560"/>
        <v>7.5579999999999998</v>
      </c>
      <c r="E3330" s="152"/>
      <c r="F3330" s="152"/>
      <c r="G3330" s="152"/>
      <c r="H3330" s="152" t="e">
        <f t="shared" si="561"/>
        <v>#N/A</v>
      </c>
      <c r="I3330" s="152"/>
      <c r="J3330" s="152" t="e">
        <f t="shared" si="562"/>
        <v>#N/A</v>
      </c>
      <c r="K3330" s="152"/>
      <c r="L3330" s="152"/>
      <c r="M3330" s="152"/>
      <c r="N3330" s="152"/>
      <c r="O3330" s="152"/>
      <c r="P3330" s="152"/>
      <c r="Q3330" s="152"/>
      <c r="R3330" s="152"/>
      <c r="S3330" s="152"/>
      <c r="T3330" s="153" cm="1">
        <f t="array" ref="T3330">MATCH(1,(TDU_Info!$C$5:$C$111=$T$6)*(TDU_Info!$B$5:$B$111&lt;=$B3330),0)</f>
        <v>74</v>
      </c>
      <c r="U3330" s="152">
        <f>100*(INDEX(TDU_Info!$E$5:$E$111,$T3330)/T$11+INDEX(TDU_Info!$F$5:$F$111,$T3330))</f>
        <v>5.7947999999999995</v>
      </c>
      <c r="V3330" s="152">
        <v>6.1340000000000003</v>
      </c>
      <c r="W3330" s="152">
        <v>7.4139999999999997</v>
      </c>
      <c r="X3330" s="152">
        <v>7.71</v>
      </c>
      <c r="Y3330" s="152">
        <v>8.2379999999999995</v>
      </c>
      <c r="Z3330" s="152">
        <v>5.9550000000000001</v>
      </c>
      <c r="AA3330" s="152">
        <v>7.367</v>
      </c>
      <c r="AB3330" s="152">
        <v>8.1</v>
      </c>
      <c r="AC3330" s="152">
        <v>8.3529999999999998</v>
      </c>
      <c r="AD3330" s="152">
        <v>6.0670000000000002</v>
      </c>
      <c r="AE3330" s="152">
        <v>7.3170000000000002</v>
      </c>
      <c r="AF3330" s="152">
        <v>7.5579999999999998</v>
      </c>
      <c r="AG3330" s="152">
        <v>8.2379999999999995</v>
      </c>
      <c r="AH3330" s="152">
        <v>5.8780000000000001</v>
      </c>
      <c r="AI3330" s="152">
        <v>7.2779999999999996</v>
      </c>
      <c r="AJ3330" s="152">
        <v>7.9980000000000002</v>
      </c>
      <c r="AK3330" s="152">
        <v>8.2970000000000006</v>
      </c>
      <c r="AL3330" s="152" t="e">
        <f t="shared" si="563"/>
        <v>#N/A</v>
      </c>
      <c r="AM3330" s="152" t="e">
        <f t="shared" si="564"/>
        <v>#N/A</v>
      </c>
      <c r="AN3330" s="152" t="e">
        <f>NA()</f>
        <v>#N/A</v>
      </c>
      <c r="AO3330" s="152" t="e">
        <f>NA()</f>
        <v>#N/A</v>
      </c>
      <c r="AP3330" s="152">
        <f t="shared" si="570"/>
        <v>6.4851999999999999</v>
      </c>
      <c r="AQ3330" s="152"/>
      <c r="AR3330" s="152"/>
      <c r="AS3330" s="153">
        <f t="shared" si="577"/>
        <v>27</v>
      </c>
      <c r="AT3330" s="153">
        <f t="shared" si="554"/>
        <v>1</v>
      </c>
      <c r="AU3330" s="153">
        <f t="shared" si="555"/>
        <v>0</v>
      </c>
      <c r="AV3330" s="153">
        <f t="shared" si="556"/>
        <v>0</v>
      </c>
      <c r="BA3330">
        <f t="shared" si="578"/>
        <v>27</v>
      </c>
    </row>
    <row r="3331" spans="2:53" x14ac:dyDescent="0.25">
      <c r="B3331" s="155">
        <f t="shared" si="567"/>
        <v>46050.999305555553</v>
      </c>
      <c r="C3331" s="155">
        <f t="shared" si="559"/>
        <v>46050.999305555553</v>
      </c>
      <c r="D3331" s="152">
        <f t="shared" si="560"/>
        <v>7.5359999999999996</v>
      </c>
      <c r="E3331" s="152"/>
      <c r="F3331" s="152"/>
      <c r="G3331" s="152"/>
      <c r="H3331" s="152" t="e">
        <f t="shared" si="561"/>
        <v>#N/A</v>
      </c>
      <c r="I3331" s="152"/>
      <c r="J3331" s="152" t="e">
        <f t="shared" si="562"/>
        <v>#N/A</v>
      </c>
      <c r="K3331" s="152"/>
      <c r="L3331" s="152"/>
      <c r="M3331" s="152"/>
      <c r="N3331" s="152"/>
      <c r="O3331" s="152"/>
      <c r="P3331" s="152"/>
      <c r="Q3331" s="152"/>
      <c r="R3331" s="152"/>
      <c r="S3331" s="152"/>
      <c r="T3331" s="153" cm="1">
        <f t="array" ref="T3331">MATCH(1,(TDU_Info!$C$5:$C$111=$T$6)*(TDU_Info!$B$5:$B$111&lt;=$B3331),0)</f>
        <v>74</v>
      </c>
      <c r="U3331" s="152">
        <f>100*(INDEX(TDU_Info!$E$5:$E$111,$T3331)/T$11+INDEX(TDU_Info!$F$5:$F$111,$T3331))</f>
        <v>5.7947999999999995</v>
      </c>
      <c r="V3331" s="152">
        <v>6.1340000000000003</v>
      </c>
      <c r="W3331" s="152">
        <v>7.3049999999999997</v>
      </c>
      <c r="X3331" s="152">
        <v>7.5359999999999996</v>
      </c>
      <c r="Y3331" s="152">
        <v>8.1289999999999996</v>
      </c>
      <c r="Z3331" s="152">
        <v>5.9550000000000001</v>
      </c>
      <c r="AA3331" s="152">
        <v>7.2210000000000001</v>
      </c>
      <c r="AB3331" s="152">
        <v>7.4530000000000003</v>
      </c>
      <c r="AC3331" s="152">
        <v>8.0839999999999996</v>
      </c>
      <c r="AD3331" s="152">
        <v>6.0670000000000002</v>
      </c>
      <c r="AE3331" s="152">
        <v>7.1870000000000003</v>
      </c>
      <c r="AF3331" s="152">
        <v>7.5359999999999996</v>
      </c>
      <c r="AG3331" s="152">
        <v>7.9290000000000003</v>
      </c>
      <c r="AH3331" s="152">
        <v>5.8780000000000001</v>
      </c>
      <c r="AI3331" s="152">
        <v>7.101</v>
      </c>
      <c r="AJ3331" s="152">
        <v>7.4530000000000003</v>
      </c>
      <c r="AK3331" s="152">
        <v>7.8840000000000003</v>
      </c>
      <c r="AL3331" s="152" t="e">
        <f t="shared" si="563"/>
        <v>#N/A</v>
      </c>
      <c r="AM3331" s="152" t="e">
        <f t="shared" si="564"/>
        <v>#N/A</v>
      </c>
      <c r="AN3331" s="152" t="e">
        <f>NA()</f>
        <v>#N/A</v>
      </c>
      <c r="AO3331" s="152" t="e">
        <f>NA()</f>
        <v>#N/A</v>
      </c>
      <c r="AP3331" s="152">
        <f t="shared" si="570"/>
        <v>6.4851999999999999</v>
      </c>
      <c r="AQ3331" s="152"/>
      <c r="AR3331" s="152"/>
      <c r="AS3331" s="153">
        <f t="shared" si="577"/>
        <v>28</v>
      </c>
      <c r="AT3331" s="153">
        <f t="shared" si="554"/>
        <v>1</v>
      </c>
      <c r="AU3331" s="153">
        <f t="shared" si="555"/>
        <v>0</v>
      </c>
      <c r="AV3331" s="153">
        <f t="shared" si="556"/>
        <v>0</v>
      </c>
      <c r="BA3331">
        <f t="shared" si="578"/>
        <v>28</v>
      </c>
    </row>
    <row r="3332" spans="2:53" x14ac:dyDescent="0.25">
      <c r="B3332" s="155">
        <f t="shared" si="567"/>
        <v>46051.999305555553</v>
      </c>
      <c r="C3332" s="155">
        <f t="shared" si="559"/>
        <v>46051.999305555553</v>
      </c>
      <c r="D3332" s="152">
        <f t="shared" si="560"/>
        <v>7.4379999999999997</v>
      </c>
      <c r="E3332" s="152"/>
      <c r="F3332" s="152"/>
      <c r="G3332" s="152"/>
      <c r="H3332" s="152" t="e">
        <f t="shared" si="561"/>
        <v>#N/A</v>
      </c>
      <c r="I3332" s="152"/>
      <c r="J3332" s="152" t="e">
        <f t="shared" si="562"/>
        <v>#N/A</v>
      </c>
      <c r="K3332" s="152"/>
      <c r="L3332" s="152"/>
      <c r="M3332" s="152"/>
      <c r="N3332" s="152"/>
      <c r="O3332" s="152"/>
      <c r="P3332" s="152"/>
      <c r="Q3332" s="152"/>
      <c r="R3332" s="152"/>
      <c r="S3332" s="152"/>
      <c r="T3332" s="153" cm="1">
        <f t="array" ref="T3332">MATCH(1,(TDU_Info!$C$5:$C$111=$T$6)*(TDU_Info!$B$5:$B$111&lt;=$B3332),0)</f>
        <v>74</v>
      </c>
      <c r="U3332" s="152">
        <f>100*(INDEX(TDU_Info!$E$5:$E$111,$T3332)/T$11+INDEX(TDU_Info!$F$5:$F$111,$T3332))</f>
        <v>5.7947999999999995</v>
      </c>
      <c r="V3332" s="152">
        <v>5.734</v>
      </c>
      <c r="W3332" s="152">
        <v>7.0839999999999996</v>
      </c>
      <c r="X3332" s="152">
        <v>7.4379999999999997</v>
      </c>
      <c r="Y3332" s="152">
        <v>8.1289999999999996</v>
      </c>
      <c r="Z3332" s="152">
        <v>5.8710000000000004</v>
      </c>
      <c r="AA3332" s="152">
        <v>6.7759999999999998</v>
      </c>
      <c r="AB3332" s="152">
        <v>7.4530000000000003</v>
      </c>
      <c r="AC3332" s="152">
        <v>8.0839999999999996</v>
      </c>
      <c r="AD3332" s="152">
        <v>5.3410000000000002</v>
      </c>
      <c r="AE3332" s="152">
        <v>6.9660000000000002</v>
      </c>
      <c r="AF3332" s="152">
        <v>7.4379999999999997</v>
      </c>
      <c r="AG3332" s="152">
        <v>7.9290000000000003</v>
      </c>
      <c r="AH3332" s="152">
        <v>5.4669999999999996</v>
      </c>
      <c r="AI3332" s="152">
        <v>6.6559999999999997</v>
      </c>
      <c r="AJ3332" s="152">
        <v>7.4530000000000003</v>
      </c>
      <c r="AK3332" s="152">
        <v>7.8840000000000003</v>
      </c>
      <c r="AL3332" s="152" t="e">
        <f t="shared" si="563"/>
        <v>#N/A</v>
      </c>
      <c r="AM3332" s="152" t="e">
        <f t="shared" si="564"/>
        <v>#N/A</v>
      </c>
      <c r="AN3332" s="152" t="e">
        <f>NA()</f>
        <v>#N/A</v>
      </c>
      <c r="AO3332" s="152" t="e">
        <f>NA()</f>
        <v>#N/A</v>
      </c>
      <c r="AP3332" s="152">
        <f t="shared" si="570"/>
        <v>6.4851999999999999</v>
      </c>
      <c r="AQ3332" s="152"/>
      <c r="AR3332" s="152"/>
      <c r="AS3332" s="153">
        <f t="shared" si="577"/>
        <v>29</v>
      </c>
      <c r="AT3332" s="153">
        <f t="shared" si="554"/>
        <v>1</v>
      </c>
      <c r="AU3332" s="153">
        <f t="shared" si="555"/>
        <v>0</v>
      </c>
      <c r="AV3332" s="153">
        <f t="shared" si="556"/>
        <v>0</v>
      </c>
      <c r="BA3332">
        <f t="shared" si="578"/>
        <v>29</v>
      </c>
    </row>
    <row r="3333" spans="2:53" x14ac:dyDescent="0.25">
      <c r="B3333" s="155">
        <f t="shared" si="567"/>
        <v>46052.999305555553</v>
      </c>
      <c r="C3333" s="155">
        <f t="shared" si="559"/>
        <v>46052.999305555553</v>
      </c>
      <c r="D3333" s="152">
        <f t="shared" si="560"/>
        <v>7.4379999999999997</v>
      </c>
      <c r="E3333" s="152"/>
      <c r="F3333" s="152"/>
      <c r="G3333" s="152"/>
      <c r="H3333" s="152" t="e">
        <f t="shared" si="561"/>
        <v>#N/A</v>
      </c>
      <c r="I3333" s="152"/>
      <c r="J3333" s="152" t="e">
        <f t="shared" si="562"/>
        <v>#N/A</v>
      </c>
      <c r="K3333" s="152"/>
      <c r="L3333" s="152"/>
      <c r="M3333" s="152"/>
      <c r="N3333" s="152"/>
      <c r="O3333" s="152"/>
      <c r="P3333" s="152"/>
      <c r="Q3333" s="152"/>
      <c r="R3333" s="152"/>
      <c r="S3333" s="152"/>
      <c r="T3333" s="153" cm="1">
        <f t="array" ref="T3333">MATCH(1,(TDU_Info!$C$5:$C$111=$T$6)*(TDU_Info!$B$5:$B$111&lt;=$B3333),0)</f>
        <v>74</v>
      </c>
      <c r="U3333" s="152">
        <f>100*(INDEX(TDU_Info!$E$5:$E$111,$T3333)/T$11+INDEX(TDU_Info!$F$5:$F$111,$T3333))</f>
        <v>5.7947999999999995</v>
      </c>
      <c r="V3333" s="152">
        <v>5.734</v>
      </c>
      <c r="W3333" s="152">
        <v>7.0839999999999996</v>
      </c>
      <c r="X3333" s="152">
        <v>7.4379999999999997</v>
      </c>
      <c r="Y3333" s="152">
        <v>8.0380000000000003</v>
      </c>
      <c r="Z3333" s="152">
        <v>5.8710000000000004</v>
      </c>
      <c r="AA3333" s="152">
        <v>6.7759999999999998</v>
      </c>
      <c r="AB3333" s="152">
        <v>7.5529999999999999</v>
      </c>
      <c r="AC3333" s="152">
        <v>8.0530000000000008</v>
      </c>
      <c r="AD3333" s="152">
        <v>5.3410000000000002</v>
      </c>
      <c r="AE3333" s="152">
        <v>6.9660000000000002</v>
      </c>
      <c r="AF3333" s="152">
        <v>7.4379999999999997</v>
      </c>
      <c r="AG3333" s="152">
        <v>7.9290000000000003</v>
      </c>
      <c r="AH3333" s="152">
        <v>5.4669999999999996</v>
      </c>
      <c r="AI3333" s="152">
        <v>6.6559999999999997</v>
      </c>
      <c r="AJ3333" s="152">
        <v>7.5529999999999999</v>
      </c>
      <c r="AK3333" s="152">
        <v>7.8840000000000003</v>
      </c>
      <c r="AL3333" s="152" t="e">
        <f t="shared" si="563"/>
        <v>#N/A</v>
      </c>
      <c r="AM3333" s="152" t="e">
        <f t="shared" si="564"/>
        <v>#N/A</v>
      </c>
      <c r="AN3333" s="152" t="e">
        <f>NA()</f>
        <v>#N/A</v>
      </c>
      <c r="AO3333" s="152" t="e">
        <f>NA()</f>
        <v>#N/A</v>
      </c>
      <c r="AP3333" s="152">
        <f t="shared" si="570"/>
        <v>6.4851999999999999</v>
      </c>
      <c r="AQ3333" s="152"/>
      <c r="AR3333" s="152"/>
      <c r="AS3333" s="153">
        <f t="shared" si="577"/>
        <v>30</v>
      </c>
      <c r="AT3333" s="153">
        <f t="shared" si="554"/>
        <v>1</v>
      </c>
      <c r="AU3333" s="153">
        <f t="shared" si="555"/>
        <v>0</v>
      </c>
      <c r="AV3333" s="153">
        <f t="shared" si="556"/>
        <v>0</v>
      </c>
      <c r="BA3333">
        <f t="shared" si="578"/>
        <v>30</v>
      </c>
    </row>
    <row r="3334" spans="2:53" x14ac:dyDescent="0.25">
      <c r="B3334" s="155">
        <f t="shared" si="567"/>
        <v>46053.999305555553</v>
      </c>
      <c r="C3334" s="155">
        <f t="shared" si="559"/>
        <v>46053.999305555553</v>
      </c>
      <c r="D3334" s="152">
        <f t="shared" si="560"/>
        <v>7.4379999999999997</v>
      </c>
      <c r="E3334" s="152"/>
      <c r="F3334" s="152"/>
      <c r="G3334" s="152"/>
      <c r="H3334" s="152" t="e">
        <f t="shared" si="561"/>
        <v>#N/A</v>
      </c>
      <c r="I3334" s="152"/>
      <c r="J3334" s="152" t="e">
        <f t="shared" si="562"/>
        <v>#N/A</v>
      </c>
      <c r="K3334" s="152"/>
      <c r="L3334" s="152"/>
      <c r="M3334" s="152"/>
      <c r="N3334" s="152"/>
      <c r="O3334" s="152"/>
      <c r="P3334" s="152"/>
      <c r="Q3334" s="152"/>
      <c r="R3334" s="152"/>
      <c r="S3334" s="152"/>
      <c r="T3334" s="153" cm="1">
        <f t="array" ref="T3334">MATCH(1,(TDU_Info!$C$5:$C$111=$T$6)*(TDU_Info!$B$5:$B$111&lt;=$B3334),0)</f>
        <v>74</v>
      </c>
      <c r="U3334" s="152">
        <f>100*(INDEX(TDU_Info!$E$5:$E$111,$T3334)/T$11+INDEX(TDU_Info!$F$5:$F$111,$T3334))</f>
        <v>5.7947999999999995</v>
      </c>
      <c r="V3334" s="152">
        <v>5.734</v>
      </c>
      <c r="W3334" s="152">
        <v>7.0839999999999996</v>
      </c>
      <c r="X3334" s="152">
        <v>7.4379999999999997</v>
      </c>
      <c r="Y3334" s="152">
        <v>8.0380000000000003</v>
      </c>
      <c r="Z3334" s="152">
        <v>5.8710000000000004</v>
      </c>
      <c r="AA3334" s="152">
        <v>6.7759999999999998</v>
      </c>
      <c r="AB3334" s="152">
        <v>7.5529999999999999</v>
      </c>
      <c r="AC3334" s="152">
        <v>8.0530000000000008</v>
      </c>
      <c r="AD3334" s="152">
        <v>5.3410000000000002</v>
      </c>
      <c r="AE3334" s="152">
        <v>6.9219999999999997</v>
      </c>
      <c r="AF3334" s="152">
        <v>7.4379999999999997</v>
      </c>
      <c r="AG3334" s="152">
        <v>7.9290000000000003</v>
      </c>
      <c r="AH3334" s="152">
        <v>5.4669999999999996</v>
      </c>
      <c r="AI3334" s="152">
        <v>6.5389999999999997</v>
      </c>
      <c r="AJ3334" s="152">
        <v>7.5529999999999999</v>
      </c>
      <c r="AK3334" s="152">
        <v>7.8840000000000003</v>
      </c>
      <c r="AL3334" s="152" t="e">
        <f t="shared" si="563"/>
        <v>#N/A</v>
      </c>
      <c r="AM3334" s="152" t="e">
        <f t="shared" si="564"/>
        <v>#N/A</v>
      </c>
      <c r="AN3334" s="152" t="e">
        <f>NA()</f>
        <v>#N/A</v>
      </c>
      <c r="AO3334" s="152" t="e">
        <f>NA()</f>
        <v>#N/A</v>
      </c>
      <c r="AP3334" s="152">
        <f t="shared" si="570"/>
        <v>6.4851999999999999</v>
      </c>
      <c r="AQ3334" s="152"/>
      <c r="AR3334" s="152"/>
      <c r="AS3334" s="153">
        <f t="shared" si="577"/>
        <v>31</v>
      </c>
      <c r="AT3334" s="153">
        <f t="shared" si="554"/>
        <v>1</v>
      </c>
      <c r="AU3334" s="153">
        <f t="shared" si="555"/>
        <v>0</v>
      </c>
      <c r="AV3334" s="153">
        <f t="shared" si="556"/>
        <v>0</v>
      </c>
      <c r="BA3334">
        <f t="shared" si="578"/>
        <v>31</v>
      </c>
    </row>
    <row r="3335" spans="2:53" x14ac:dyDescent="0.25">
      <c r="B3335" s="155">
        <f t="shared" si="567"/>
        <v>46054.999305555553</v>
      </c>
      <c r="C3335" s="155">
        <f t="shared" si="559"/>
        <v>46054.999305555553</v>
      </c>
      <c r="D3335" s="152">
        <f t="shared" si="560"/>
        <v>7.4379999999999997</v>
      </c>
      <c r="E3335" s="152"/>
      <c r="F3335" s="152"/>
      <c r="G3335" s="152"/>
      <c r="H3335" s="152" t="e">
        <f t="shared" si="561"/>
        <v>#N/A</v>
      </c>
      <c r="I3335" s="152"/>
      <c r="J3335" s="152" t="e">
        <f t="shared" si="562"/>
        <v>#N/A</v>
      </c>
      <c r="K3335" s="152"/>
      <c r="L3335" s="152"/>
      <c r="M3335" s="152"/>
      <c r="N3335" s="152"/>
      <c r="O3335" s="152"/>
      <c r="P3335" s="152"/>
      <c r="Q3335" s="152"/>
      <c r="R3335" s="152"/>
      <c r="S3335" s="152"/>
      <c r="T3335" s="153" cm="1">
        <f t="array" ref="T3335">MATCH(1,(TDU_Info!$C$5:$C$111=$T$6)*(TDU_Info!$B$5:$B$111&lt;=$B3335),0)</f>
        <v>74</v>
      </c>
      <c r="U3335" s="152">
        <f>100*(INDEX(TDU_Info!$E$5:$E$111,$T3335)/T$11+INDEX(TDU_Info!$F$5:$F$111,$T3335))</f>
        <v>5.7947999999999995</v>
      </c>
      <c r="V3335" s="152">
        <v>5.734</v>
      </c>
      <c r="W3335" s="152">
        <v>7.0839999999999996</v>
      </c>
      <c r="X3335" s="152">
        <v>7.4379999999999997</v>
      </c>
      <c r="Y3335" s="152">
        <v>8.0380000000000003</v>
      </c>
      <c r="Z3335" s="152">
        <v>5.8710000000000004</v>
      </c>
      <c r="AA3335" s="152">
        <v>6.7759999999999998</v>
      </c>
      <c r="AB3335" s="152">
        <v>7.5529999999999999</v>
      </c>
      <c r="AC3335" s="152">
        <v>8.0530000000000008</v>
      </c>
      <c r="AD3335" s="152">
        <v>5.3410000000000002</v>
      </c>
      <c r="AE3335" s="152">
        <v>6.9219999999999997</v>
      </c>
      <c r="AF3335" s="152">
        <v>7.4379999999999997</v>
      </c>
      <c r="AG3335" s="152">
        <v>7.9290000000000003</v>
      </c>
      <c r="AH3335" s="152">
        <v>5.4669999999999996</v>
      </c>
      <c r="AI3335" s="152">
        <v>6.5389999999999997</v>
      </c>
      <c r="AJ3335" s="152">
        <v>7.5529999999999999</v>
      </c>
      <c r="AK3335" s="152">
        <v>7.8840000000000003</v>
      </c>
      <c r="AL3335" s="152" t="e">
        <f t="shared" si="563"/>
        <v>#N/A</v>
      </c>
      <c r="AM3335" s="152" t="e">
        <f t="shared" si="564"/>
        <v>#N/A</v>
      </c>
      <c r="AN3335" s="152" t="e">
        <f>NA()</f>
        <v>#N/A</v>
      </c>
      <c r="AO3335" s="152" t="e">
        <f>NA()</f>
        <v>#N/A</v>
      </c>
      <c r="AP3335" s="152" t="e">
        <f t="shared" si="570"/>
        <v>#N/A</v>
      </c>
      <c r="AQ3335" s="152"/>
      <c r="AR3335" s="152"/>
      <c r="AS3335" s="153">
        <f t="shared" si="577"/>
        <v>32</v>
      </c>
      <c r="AT3335" s="153">
        <f t="shared" si="554"/>
        <v>1</v>
      </c>
      <c r="AU3335" s="153">
        <f t="shared" si="555"/>
        <v>0</v>
      </c>
      <c r="AV3335" s="153">
        <f t="shared" si="556"/>
        <v>0</v>
      </c>
      <c r="BA3335">
        <f t="shared" si="578"/>
        <v>1</v>
      </c>
    </row>
    <row r="3336" spans="2:53" x14ac:dyDescent="0.25">
      <c r="B3336" s="155">
        <f t="shared" si="567"/>
        <v>46055.999305555553</v>
      </c>
      <c r="C3336" s="155">
        <f t="shared" si="559"/>
        <v>46055.999305555553</v>
      </c>
      <c r="D3336" s="152">
        <f t="shared" si="560"/>
        <v>7.3380000000000001</v>
      </c>
      <c r="E3336" s="152"/>
      <c r="F3336" s="152"/>
      <c r="G3336" s="152"/>
      <c r="H3336" s="152" t="e">
        <f t="shared" si="561"/>
        <v>#N/A</v>
      </c>
      <c r="I3336" s="152"/>
      <c r="J3336" s="152" t="e">
        <f t="shared" si="562"/>
        <v>#N/A</v>
      </c>
      <c r="K3336" s="152"/>
      <c r="L3336" s="152"/>
      <c r="M3336" s="152"/>
      <c r="N3336" s="152"/>
      <c r="O3336" s="152"/>
      <c r="P3336" s="152"/>
      <c r="Q3336" s="152"/>
      <c r="R3336" s="152"/>
      <c r="S3336" s="152"/>
      <c r="T3336" s="153" cm="1">
        <f t="array" ref="T3336">MATCH(1,(TDU_Info!$C$5:$C$111=$T$6)*(TDU_Info!$B$5:$B$111&lt;=$B3336),0)</f>
        <v>74</v>
      </c>
      <c r="U3336" s="152">
        <f>100*(INDEX(TDU_Info!$E$5:$E$111,$T3336)/T$11+INDEX(TDU_Info!$F$5:$F$111,$T3336))</f>
        <v>5.7947999999999995</v>
      </c>
      <c r="V3336" s="152">
        <v>5.3339999999999996</v>
      </c>
      <c r="W3336" s="152">
        <v>7.0839999999999996</v>
      </c>
      <c r="X3336" s="152">
        <v>7.3380000000000001</v>
      </c>
      <c r="Y3336" s="152">
        <v>7.9379999999999997</v>
      </c>
      <c r="Z3336" s="152">
        <v>5.5709999999999997</v>
      </c>
      <c r="AA3336" s="152">
        <v>6.7759999999999998</v>
      </c>
      <c r="AB3336" s="152">
        <v>7.4530000000000003</v>
      </c>
      <c r="AC3336" s="152">
        <v>8.0090000000000003</v>
      </c>
      <c r="AD3336" s="152">
        <v>4.9409999999999998</v>
      </c>
      <c r="AE3336" s="152">
        <v>6.9219999999999997</v>
      </c>
      <c r="AF3336" s="152">
        <v>7.3380000000000001</v>
      </c>
      <c r="AG3336" s="152">
        <v>7.9290000000000003</v>
      </c>
      <c r="AH3336" s="152">
        <v>5.1669999999999998</v>
      </c>
      <c r="AI3336" s="152">
        <v>6.5389999999999997</v>
      </c>
      <c r="AJ3336" s="152">
        <v>7.4530000000000003</v>
      </c>
      <c r="AK3336" s="152">
        <v>7.8840000000000003</v>
      </c>
      <c r="AL3336" s="152" t="e">
        <f t="shared" si="563"/>
        <v>#N/A</v>
      </c>
      <c r="AM3336" s="152" t="e">
        <f t="shared" si="564"/>
        <v>#N/A</v>
      </c>
      <c r="AN3336" s="152" t="e">
        <f>NA()</f>
        <v>#N/A</v>
      </c>
      <c r="AO3336" s="152" t="e">
        <f>NA()</f>
        <v>#N/A</v>
      </c>
      <c r="AP3336" s="152">
        <f t="shared" si="570"/>
        <v>6.4851999999999999</v>
      </c>
      <c r="AQ3336" s="152"/>
      <c r="AR3336" s="152"/>
      <c r="AS3336" s="153">
        <f t="shared" ref="AS3336:AS3361" si="579">ROUNDUP(B3336-DATE(YEAR(B3336),1,1),0)</f>
        <v>33</v>
      </c>
      <c r="AT3336" s="153">
        <f t="shared" si="554"/>
        <v>1</v>
      </c>
      <c r="AU3336" s="153">
        <f t="shared" si="555"/>
        <v>0</v>
      </c>
      <c r="AV3336" s="153">
        <f t="shared" si="556"/>
        <v>0</v>
      </c>
      <c r="BA3336">
        <f t="shared" ref="BA3336:BA3361" si="580">DAY(C3336)</f>
        <v>2</v>
      </c>
    </row>
    <row r="3337" spans="2:53" x14ac:dyDescent="0.25">
      <c r="B3337" s="155">
        <f t="shared" si="567"/>
        <v>46056.999305555553</v>
      </c>
      <c r="C3337" s="155">
        <f t="shared" si="559"/>
        <v>46056.999305555553</v>
      </c>
      <c r="D3337" s="152">
        <f t="shared" si="560"/>
        <v>7.3380000000000001</v>
      </c>
      <c r="E3337" s="152"/>
      <c r="F3337" s="152"/>
      <c r="G3337" s="152"/>
      <c r="H3337" s="152" t="e">
        <f t="shared" si="561"/>
        <v>#N/A</v>
      </c>
      <c r="I3337" s="152"/>
      <c r="J3337" s="152" t="e">
        <f t="shared" si="562"/>
        <v>#N/A</v>
      </c>
      <c r="K3337" s="152"/>
      <c r="L3337" s="152"/>
      <c r="M3337" s="152"/>
      <c r="N3337" s="152"/>
      <c r="O3337" s="152"/>
      <c r="P3337" s="152"/>
      <c r="Q3337" s="152"/>
      <c r="R3337" s="152"/>
      <c r="S3337" s="152"/>
      <c r="T3337" s="153" cm="1">
        <f t="array" ref="T3337">MATCH(1,(TDU_Info!$C$5:$C$111=$T$6)*(TDU_Info!$B$5:$B$111&lt;=$B3337),0)</f>
        <v>74</v>
      </c>
      <c r="U3337" s="152">
        <f>100*(INDEX(TDU_Info!$E$5:$E$111,$T3337)/T$11+INDEX(TDU_Info!$F$5:$F$111,$T3337))</f>
        <v>5.7947999999999995</v>
      </c>
      <c r="V3337" s="152">
        <v>5.1189999999999998</v>
      </c>
      <c r="W3337" s="152">
        <v>7.1639999999999997</v>
      </c>
      <c r="X3337" s="152">
        <v>7.3380000000000001</v>
      </c>
      <c r="Y3337" s="152">
        <v>7.9379999999999997</v>
      </c>
      <c r="Z3337" s="152">
        <v>5.2839999999999998</v>
      </c>
      <c r="AA3337" s="152">
        <v>6.7069999999999999</v>
      </c>
      <c r="AB3337" s="152">
        <v>7.4089999999999998</v>
      </c>
      <c r="AC3337" s="152">
        <v>7.9089999999999998</v>
      </c>
      <c r="AD3337" s="152">
        <v>4.8410000000000002</v>
      </c>
      <c r="AE3337" s="152">
        <v>6.9219999999999997</v>
      </c>
      <c r="AF3337" s="152">
        <v>7.3380000000000001</v>
      </c>
      <c r="AG3337" s="152">
        <v>7.9379999999999997</v>
      </c>
      <c r="AH3337" s="152">
        <v>5.0670000000000002</v>
      </c>
      <c r="AI3337" s="152">
        <v>6.5389999999999997</v>
      </c>
      <c r="AJ3337" s="152">
        <v>7.4089999999999998</v>
      </c>
      <c r="AK3337" s="152">
        <v>7.8</v>
      </c>
      <c r="AL3337" s="152" t="e">
        <f t="shared" si="563"/>
        <v>#N/A</v>
      </c>
      <c r="AM3337" s="152" t="e">
        <f t="shared" si="564"/>
        <v>#N/A</v>
      </c>
      <c r="AN3337" s="152" t="e">
        <f>NA()</f>
        <v>#N/A</v>
      </c>
      <c r="AO3337" s="152" t="e">
        <f>NA()</f>
        <v>#N/A</v>
      </c>
      <c r="AP3337" s="152">
        <f t="shared" si="570"/>
        <v>6.4851999999999999</v>
      </c>
      <c r="AQ3337" s="152"/>
      <c r="AR3337" s="152"/>
      <c r="AS3337" s="153">
        <f t="shared" si="579"/>
        <v>34</v>
      </c>
      <c r="AT3337" s="153">
        <f t="shared" si="554"/>
        <v>1</v>
      </c>
      <c r="AU3337" s="153">
        <f t="shared" si="555"/>
        <v>0</v>
      </c>
      <c r="AV3337" s="153">
        <f t="shared" si="556"/>
        <v>0</v>
      </c>
      <c r="BA3337">
        <f t="shared" si="580"/>
        <v>3</v>
      </c>
    </row>
    <row r="3338" spans="2:53" x14ac:dyDescent="0.25">
      <c r="B3338" s="155">
        <f t="shared" si="567"/>
        <v>46057.999305555553</v>
      </c>
      <c r="C3338" s="155">
        <f t="shared" si="559"/>
        <v>46057.999305555553</v>
      </c>
      <c r="D3338" s="152">
        <f t="shared" si="560"/>
        <v>7.02</v>
      </c>
      <c r="E3338" s="152"/>
      <c r="F3338" s="152"/>
      <c r="G3338" s="152"/>
      <c r="H3338" s="152" t="e">
        <f t="shared" si="561"/>
        <v>#N/A</v>
      </c>
      <c r="I3338" s="152"/>
      <c r="J3338" s="152" t="e">
        <f t="shared" si="562"/>
        <v>#N/A</v>
      </c>
      <c r="K3338" s="152"/>
      <c r="L3338" s="152"/>
      <c r="M3338" s="152"/>
      <c r="N3338" s="152"/>
      <c r="O3338" s="152"/>
      <c r="P3338" s="152"/>
      <c r="Q3338" s="152"/>
      <c r="R3338" s="152"/>
      <c r="S3338" s="152"/>
      <c r="T3338" s="153" cm="1">
        <f t="array" ref="T3338">MATCH(1,(TDU_Info!$C$5:$C$111=$T$6)*(TDU_Info!$B$5:$B$111&lt;=$B3338),0)</f>
        <v>74</v>
      </c>
      <c r="U3338" s="152">
        <f>100*(INDEX(TDU_Info!$E$5:$E$111,$T3338)/T$11+INDEX(TDU_Info!$F$5:$F$111,$T3338))</f>
        <v>5.7947999999999995</v>
      </c>
      <c r="V3338" s="152">
        <v>4.819</v>
      </c>
      <c r="W3338" s="152">
        <v>6.3630000000000004</v>
      </c>
      <c r="X3338" s="152">
        <v>7.0380000000000003</v>
      </c>
      <c r="Y3338" s="152">
        <v>7.7380000000000004</v>
      </c>
      <c r="Z3338" s="152">
        <v>5.141</v>
      </c>
      <c r="AA3338" s="152">
        <v>6.657</v>
      </c>
      <c r="AB3338" s="152">
        <v>7.31</v>
      </c>
      <c r="AC3338" s="152">
        <v>7.7530000000000001</v>
      </c>
      <c r="AD3338" s="152">
        <v>4.641</v>
      </c>
      <c r="AE3338" s="152">
        <v>6.0869999999999997</v>
      </c>
      <c r="AF3338" s="152">
        <v>7.02</v>
      </c>
      <c r="AG3338" s="152">
        <v>7.7380000000000004</v>
      </c>
      <c r="AH3338" s="152">
        <v>4.931</v>
      </c>
      <c r="AI3338" s="152">
        <v>6.3780000000000001</v>
      </c>
      <c r="AJ3338" s="152">
        <v>7.22</v>
      </c>
      <c r="AK3338" s="152">
        <v>7.59</v>
      </c>
      <c r="AL3338" s="152" t="e">
        <f t="shared" si="563"/>
        <v>#N/A</v>
      </c>
      <c r="AM3338" s="152" t="e">
        <f t="shared" si="564"/>
        <v>#N/A</v>
      </c>
      <c r="AN3338" s="152" t="e">
        <f>NA()</f>
        <v>#N/A</v>
      </c>
      <c r="AO3338" s="152" t="e">
        <f>NA()</f>
        <v>#N/A</v>
      </c>
      <c r="AP3338" s="152">
        <f t="shared" si="570"/>
        <v>6.4851999999999999</v>
      </c>
      <c r="AQ3338" s="152"/>
      <c r="AR3338" s="152"/>
      <c r="AS3338" s="153">
        <f t="shared" si="579"/>
        <v>35</v>
      </c>
      <c r="AT3338" s="153">
        <f t="shared" si="554"/>
        <v>1</v>
      </c>
      <c r="AU3338" s="153">
        <f t="shared" si="555"/>
        <v>0</v>
      </c>
      <c r="AV3338" s="153">
        <f t="shared" si="556"/>
        <v>0</v>
      </c>
      <c r="BA3338">
        <f t="shared" si="580"/>
        <v>4</v>
      </c>
    </row>
    <row r="3339" spans="2:53" x14ac:dyDescent="0.25">
      <c r="B3339" s="155">
        <f t="shared" si="567"/>
        <v>46058.999305555553</v>
      </c>
      <c r="C3339" s="155">
        <f t="shared" si="559"/>
        <v>46058.999305555553</v>
      </c>
      <c r="D3339" s="152">
        <f t="shared" si="560"/>
        <v>6.93</v>
      </c>
      <c r="E3339" s="152"/>
      <c r="F3339" s="152"/>
      <c r="G3339" s="152"/>
      <c r="H3339" s="152" t="e">
        <f t="shared" si="561"/>
        <v>#N/A</v>
      </c>
      <c r="I3339" s="152"/>
      <c r="J3339" s="152" t="e">
        <f t="shared" si="562"/>
        <v>#N/A</v>
      </c>
      <c r="K3339" s="152"/>
      <c r="L3339" s="152"/>
      <c r="M3339" s="152"/>
      <c r="N3339" s="152"/>
      <c r="O3339" s="152"/>
      <c r="P3339" s="152"/>
      <c r="Q3339" s="152"/>
      <c r="R3339" s="152"/>
      <c r="S3339" s="152"/>
      <c r="T3339" s="153" cm="1">
        <f t="array" ref="T3339">MATCH(1,(TDU_Info!$C$5:$C$111=$T$6)*(TDU_Info!$B$5:$B$111&lt;=$B3339),0)</f>
        <v>74</v>
      </c>
      <c r="U3339" s="152">
        <f>100*(INDEX(TDU_Info!$E$5:$E$111,$T3339)/T$11+INDEX(TDU_Info!$F$5:$F$111,$T3339))</f>
        <v>5.7947999999999995</v>
      </c>
      <c r="V3339" s="152">
        <v>4.6189999999999998</v>
      </c>
      <c r="W3339" s="152">
        <v>6.3630000000000004</v>
      </c>
      <c r="X3339" s="152">
        <v>6.93</v>
      </c>
      <c r="Y3339" s="152">
        <v>7.59</v>
      </c>
      <c r="Z3339" s="152">
        <v>4.8559999999999999</v>
      </c>
      <c r="AA3339" s="152">
        <v>6.6310000000000002</v>
      </c>
      <c r="AB3339" s="152">
        <v>7.21</v>
      </c>
      <c r="AC3339" s="152">
        <v>7.51</v>
      </c>
      <c r="AD3339" s="152">
        <v>4.4409999999999998</v>
      </c>
      <c r="AE3339" s="152">
        <v>6.0869999999999997</v>
      </c>
      <c r="AF3339" s="152">
        <v>6.93</v>
      </c>
      <c r="AG3339" s="152">
        <v>7.59</v>
      </c>
      <c r="AH3339" s="152">
        <v>4.6669999999999998</v>
      </c>
      <c r="AI3339" s="152">
        <v>6.3780000000000001</v>
      </c>
      <c r="AJ3339" s="152">
        <v>7.21</v>
      </c>
      <c r="AK3339" s="152">
        <v>7.51</v>
      </c>
      <c r="AL3339" s="152" t="e">
        <f t="shared" si="563"/>
        <v>#N/A</v>
      </c>
      <c r="AM3339" s="152" t="e">
        <f t="shared" si="564"/>
        <v>#N/A</v>
      </c>
      <c r="AN3339" s="152" t="e">
        <f>NA()</f>
        <v>#N/A</v>
      </c>
      <c r="AO3339" s="152" t="e">
        <f>NA()</f>
        <v>#N/A</v>
      </c>
      <c r="AP3339" s="152">
        <f t="shared" si="570"/>
        <v>6.4851999999999999</v>
      </c>
      <c r="AQ3339" s="152"/>
      <c r="AR3339" s="152"/>
      <c r="AS3339" s="153">
        <f t="shared" si="579"/>
        <v>36</v>
      </c>
      <c r="AT3339" s="153">
        <f t="shared" si="554"/>
        <v>1</v>
      </c>
      <c r="AU3339" s="153">
        <f t="shared" si="555"/>
        <v>0</v>
      </c>
      <c r="AV3339" s="153">
        <f t="shared" si="556"/>
        <v>0</v>
      </c>
      <c r="BA3339">
        <f t="shared" si="580"/>
        <v>5</v>
      </c>
    </row>
    <row r="3340" spans="2:53" x14ac:dyDescent="0.25">
      <c r="B3340" s="155">
        <f t="shared" si="567"/>
        <v>46059.999305555553</v>
      </c>
      <c r="C3340" s="155">
        <f t="shared" si="559"/>
        <v>46059.999305555553</v>
      </c>
      <c r="D3340" s="152">
        <f t="shared" si="560"/>
        <v>6.93</v>
      </c>
      <c r="E3340" s="152"/>
      <c r="F3340" s="152"/>
      <c r="G3340" s="152"/>
      <c r="H3340" s="152" t="e">
        <f t="shared" si="561"/>
        <v>#N/A</v>
      </c>
      <c r="I3340" s="152"/>
      <c r="J3340" s="152" t="e">
        <f t="shared" si="562"/>
        <v>#N/A</v>
      </c>
      <c r="K3340" s="152"/>
      <c r="L3340" s="152"/>
      <c r="M3340" s="152"/>
      <c r="N3340" s="152"/>
      <c r="O3340" s="152"/>
      <c r="P3340" s="152"/>
      <c r="Q3340" s="152"/>
      <c r="R3340" s="152"/>
      <c r="S3340" s="152"/>
      <c r="T3340" s="153" cm="1">
        <f t="array" ref="T3340">MATCH(1,(TDU_Info!$C$5:$C$111=$T$6)*(TDU_Info!$B$5:$B$111&lt;=$B3340),0)</f>
        <v>74</v>
      </c>
      <c r="U3340" s="152">
        <f>100*(INDEX(TDU_Info!$E$5:$E$111,$T3340)/T$11+INDEX(TDU_Info!$F$5:$F$111,$T3340))</f>
        <v>5.7947999999999995</v>
      </c>
      <c r="V3340" s="152">
        <v>4.6189999999999998</v>
      </c>
      <c r="W3340" s="152">
        <v>6.3630000000000004</v>
      </c>
      <c r="X3340" s="152">
        <v>6.93</v>
      </c>
      <c r="Y3340" s="152">
        <v>7.59</v>
      </c>
      <c r="Z3340" s="152">
        <v>4.8559999999999999</v>
      </c>
      <c r="AA3340" s="152">
        <v>6.6310000000000002</v>
      </c>
      <c r="AB3340" s="152">
        <v>7.21</v>
      </c>
      <c r="AC3340" s="152">
        <v>7.51</v>
      </c>
      <c r="AD3340" s="152">
        <v>4.4409999999999998</v>
      </c>
      <c r="AE3340" s="152">
        <v>6.0869999999999997</v>
      </c>
      <c r="AF3340" s="152">
        <v>6.93</v>
      </c>
      <c r="AG3340" s="152">
        <v>7.59</v>
      </c>
      <c r="AH3340" s="152">
        <v>4.6669999999999998</v>
      </c>
      <c r="AI3340" s="152">
        <v>6.3780000000000001</v>
      </c>
      <c r="AJ3340" s="152">
        <v>7.21</v>
      </c>
      <c r="AK3340" s="152">
        <v>7.51</v>
      </c>
      <c r="AL3340" s="152" t="e">
        <f t="shared" si="563"/>
        <v>#N/A</v>
      </c>
      <c r="AM3340" s="152" t="e">
        <f t="shared" si="564"/>
        <v>#N/A</v>
      </c>
      <c r="AN3340" s="152" t="e">
        <f>NA()</f>
        <v>#N/A</v>
      </c>
      <c r="AO3340" s="152" t="e">
        <f>NA()</f>
        <v>#N/A</v>
      </c>
      <c r="AP3340" s="152">
        <f t="shared" si="570"/>
        <v>6.4851999999999999</v>
      </c>
      <c r="AQ3340" s="152"/>
      <c r="AR3340" s="152"/>
      <c r="AS3340" s="153">
        <f t="shared" si="579"/>
        <v>37</v>
      </c>
      <c r="AT3340" s="153">
        <f t="shared" si="554"/>
        <v>1</v>
      </c>
      <c r="AU3340" s="153">
        <f t="shared" si="555"/>
        <v>0</v>
      </c>
      <c r="AV3340" s="153">
        <f t="shared" si="556"/>
        <v>0</v>
      </c>
      <c r="BA3340">
        <f t="shared" si="580"/>
        <v>6</v>
      </c>
    </row>
    <row r="3341" spans="2:53" x14ac:dyDescent="0.25">
      <c r="B3341" s="155">
        <f t="shared" si="567"/>
        <v>46060.999305555553</v>
      </c>
      <c r="C3341" s="155">
        <f t="shared" si="559"/>
        <v>46060.999305555553</v>
      </c>
      <c r="D3341" s="152">
        <f t="shared" si="560"/>
        <v>6.83</v>
      </c>
      <c r="E3341" s="152"/>
      <c r="F3341" s="152"/>
      <c r="G3341" s="152"/>
      <c r="H3341" s="152" t="e">
        <f t="shared" si="561"/>
        <v>#N/A</v>
      </c>
      <c r="I3341" s="152"/>
      <c r="J3341" s="152" t="e">
        <f t="shared" si="562"/>
        <v>#N/A</v>
      </c>
      <c r="K3341" s="152"/>
      <c r="L3341" s="152"/>
      <c r="M3341" s="152"/>
      <c r="N3341" s="152"/>
      <c r="O3341" s="152"/>
      <c r="P3341" s="152"/>
      <c r="Q3341" s="152"/>
      <c r="R3341" s="152"/>
      <c r="S3341" s="152"/>
      <c r="T3341" s="153" cm="1">
        <f t="array" ref="T3341">MATCH(1,(TDU_Info!$C$5:$C$111=$T$6)*(TDU_Info!$B$5:$B$111&lt;=$B3341),0)</f>
        <v>74</v>
      </c>
      <c r="U3341" s="152">
        <f>100*(INDEX(TDU_Info!$E$5:$E$111,$T3341)/T$11+INDEX(TDU_Info!$F$5:$F$111,$T3341))</f>
        <v>5.7947999999999995</v>
      </c>
      <c r="V3341" s="152">
        <v>4.4189999999999996</v>
      </c>
      <c r="W3341" s="152">
        <v>6.3630000000000004</v>
      </c>
      <c r="X3341" s="152">
        <v>6.83</v>
      </c>
      <c r="Y3341" s="152">
        <v>7.39</v>
      </c>
      <c r="Z3341" s="152">
        <v>4.6559999999999997</v>
      </c>
      <c r="AA3341" s="152">
        <v>6.6310000000000002</v>
      </c>
      <c r="AB3341" s="152">
        <v>7.11</v>
      </c>
      <c r="AC3341" s="152">
        <v>7.41</v>
      </c>
      <c r="AD3341" s="152">
        <v>4.2409999999999997</v>
      </c>
      <c r="AE3341" s="152">
        <v>6.0869999999999997</v>
      </c>
      <c r="AF3341" s="152">
        <v>6.83</v>
      </c>
      <c r="AG3341" s="152">
        <v>7.39</v>
      </c>
      <c r="AH3341" s="152">
        <v>4.4669999999999996</v>
      </c>
      <c r="AI3341" s="152">
        <v>6.3780000000000001</v>
      </c>
      <c r="AJ3341" s="152">
        <v>7.11</v>
      </c>
      <c r="AK3341" s="152">
        <v>7.41</v>
      </c>
      <c r="AL3341" s="152" t="e">
        <f t="shared" si="563"/>
        <v>#N/A</v>
      </c>
      <c r="AM3341" s="152" t="e">
        <f t="shared" si="564"/>
        <v>#N/A</v>
      </c>
      <c r="AN3341" s="152" t="e">
        <f>NA()</f>
        <v>#N/A</v>
      </c>
      <c r="AO3341" s="152" t="e">
        <f>NA()</f>
        <v>#N/A</v>
      </c>
      <c r="AP3341" s="152">
        <f t="shared" si="570"/>
        <v>6.4851999999999999</v>
      </c>
      <c r="AQ3341" s="152"/>
      <c r="AR3341" s="152"/>
      <c r="AS3341" s="153">
        <f t="shared" si="579"/>
        <v>38</v>
      </c>
      <c r="AT3341" s="153">
        <f t="shared" ref="AT3341:AT3546" si="581">1-$AU3341-$AV3341</f>
        <v>1</v>
      </c>
      <c r="AU3341" s="153">
        <f t="shared" ref="AU3341:AU3546" si="582">IF(AND($AS3341&gt;=AU$12,$AS3341&lt;=AU$13),1-$AV3341,0)</f>
        <v>0</v>
      </c>
      <c r="AV3341" s="153">
        <f t="shared" ref="AV3341:AV3546" si="583">IF(AND($AS3341&gt;=AV$12,$AS3341&lt;=AV$13),1,0)</f>
        <v>0</v>
      </c>
      <c r="BA3341">
        <f t="shared" si="580"/>
        <v>7</v>
      </c>
    </row>
    <row r="3342" spans="2:53" x14ac:dyDescent="0.25">
      <c r="B3342" s="155">
        <f t="shared" si="567"/>
        <v>46061.999305555553</v>
      </c>
      <c r="C3342" s="155">
        <f t="shared" si="559"/>
        <v>46061.999305555553</v>
      </c>
      <c r="D3342" s="152">
        <f t="shared" si="560"/>
        <v>6.83</v>
      </c>
      <c r="E3342" s="152"/>
      <c r="F3342" s="152"/>
      <c r="G3342" s="152"/>
      <c r="H3342" s="152" t="e">
        <f t="shared" si="561"/>
        <v>#N/A</v>
      </c>
      <c r="I3342" s="152"/>
      <c r="J3342" s="152" t="e">
        <f t="shared" si="562"/>
        <v>#N/A</v>
      </c>
      <c r="K3342" s="152"/>
      <c r="L3342" s="152"/>
      <c r="M3342" s="152"/>
      <c r="N3342" s="152"/>
      <c r="O3342" s="152"/>
      <c r="P3342" s="152"/>
      <c r="Q3342" s="152"/>
      <c r="R3342" s="152"/>
      <c r="S3342" s="152"/>
      <c r="T3342" s="153" cm="1">
        <f t="array" ref="T3342">MATCH(1,(TDU_Info!$C$5:$C$111=$T$6)*(TDU_Info!$B$5:$B$111&lt;=$B3342),0)</f>
        <v>74</v>
      </c>
      <c r="U3342" s="152">
        <f>100*(INDEX(TDU_Info!$E$5:$E$111,$T3342)/T$11+INDEX(TDU_Info!$F$5:$F$111,$T3342))</f>
        <v>5.7947999999999995</v>
      </c>
      <c r="V3342" s="152">
        <v>4.4189999999999996</v>
      </c>
      <c r="W3342" s="152">
        <v>6.3630000000000004</v>
      </c>
      <c r="X3342" s="152">
        <v>6.83</v>
      </c>
      <c r="Y3342" s="152">
        <v>7.39</v>
      </c>
      <c r="Z3342" s="152">
        <v>4.6559999999999997</v>
      </c>
      <c r="AA3342" s="152">
        <v>6.6310000000000002</v>
      </c>
      <c r="AB3342" s="152">
        <v>7.11</v>
      </c>
      <c r="AC3342" s="152">
        <v>7.41</v>
      </c>
      <c r="AD3342" s="152">
        <v>4.2409999999999997</v>
      </c>
      <c r="AE3342" s="152">
        <v>6.0869999999999997</v>
      </c>
      <c r="AF3342" s="152">
        <v>6.83</v>
      </c>
      <c r="AG3342" s="152">
        <v>7.39</v>
      </c>
      <c r="AH3342" s="152">
        <v>4.4669999999999996</v>
      </c>
      <c r="AI3342" s="152">
        <v>6.3780000000000001</v>
      </c>
      <c r="AJ3342" s="152">
        <v>7.11</v>
      </c>
      <c r="AK3342" s="152">
        <v>7.41</v>
      </c>
      <c r="AL3342" s="152" t="e">
        <f t="shared" si="563"/>
        <v>#N/A</v>
      </c>
      <c r="AM3342" s="152" t="e">
        <f t="shared" si="564"/>
        <v>#N/A</v>
      </c>
      <c r="AN3342" s="152" t="e">
        <f>NA()</f>
        <v>#N/A</v>
      </c>
      <c r="AO3342" s="152" t="e">
        <f>NA()</f>
        <v>#N/A</v>
      </c>
      <c r="AP3342" s="152">
        <f t="shared" si="570"/>
        <v>6.4851999999999999</v>
      </c>
      <c r="AQ3342" s="152"/>
      <c r="AR3342" s="152"/>
      <c r="AS3342" s="153">
        <f t="shared" si="579"/>
        <v>39</v>
      </c>
      <c r="AT3342" s="153">
        <f t="shared" si="581"/>
        <v>1</v>
      </c>
      <c r="AU3342" s="153">
        <f t="shared" si="582"/>
        <v>0</v>
      </c>
      <c r="AV3342" s="153">
        <f t="shared" si="583"/>
        <v>0</v>
      </c>
      <c r="BA3342">
        <f t="shared" si="580"/>
        <v>8</v>
      </c>
    </row>
    <row r="3343" spans="2:53" x14ac:dyDescent="0.25">
      <c r="B3343" s="155">
        <f t="shared" si="567"/>
        <v>46062.999305555553</v>
      </c>
      <c r="C3343" s="155">
        <f t="shared" si="559"/>
        <v>46062.999305555553</v>
      </c>
      <c r="D3343" s="152">
        <f t="shared" si="560"/>
        <v>6.7380000000000004</v>
      </c>
      <c r="E3343" s="152"/>
      <c r="F3343" s="152"/>
      <c r="G3343" s="152"/>
      <c r="H3343" s="152" t="e">
        <f t="shared" si="561"/>
        <v>#N/A</v>
      </c>
      <c r="I3343" s="152"/>
      <c r="J3343" s="152" t="e">
        <f t="shared" si="562"/>
        <v>#N/A</v>
      </c>
      <c r="K3343" s="152"/>
      <c r="L3343" s="152"/>
      <c r="M3343" s="152"/>
      <c r="N3343" s="152"/>
      <c r="O3343" s="152"/>
      <c r="P3343" s="152"/>
      <c r="Q3343" s="152"/>
      <c r="R3343" s="152"/>
      <c r="S3343" s="152"/>
      <c r="T3343" s="153" cm="1">
        <f t="array" ref="T3343">MATCH(1,(TDU_Info!$C$5:$C$111=$T$6)*(TDU_Info!$B$5:$B$111&lt;=$B3343),0)</f>
        <v>74</v>
      </c>
      <c r="U3343" s="152">
        <f>100*(INDEX(TDU_Info!$E$5:$E$111,$T3343)/T$11+INDEX(TDU_Info!$F$5:$F$111,$T3343))</f>
        <v>5.7947999999999995</v>
      </c>
      <c r="V3343" s="152">
        <v>4.4189999999999996</v>
      </c>
      <c r="W3343" s="152">
        <v>6.3630000000000004</v>
      </c>
      <c r="X3343" s="152">
        <v>6.7380000000000004</v>
      </c>
      <c r="Y3343" s="152">
        <v>7.39</v>
      </c>
      <c r="Z3343" s="152">
        <v>4.6559999999999997</v>
      </c>
      <c r="AA3343" s="152">
        <v>6.657</v>
      </c>
      <c r="AB3343" s="152">
        <v>6.9530000000000003</v>
      </c>
      <c r="AC3343" s="152">
        <v>7.41</v>
      </c>
      <c r="AD3343" s="152">
        <v>4.2409999999999997</v>
      </c>
      <c r="AE3343" s="152">
        <v>6.0869999999999997</v>
      </c>
      <c r="AF3343" s="152">
        <v>6.7380000000000004</v>
      </c>
      <c r="AG3343" s="152">
        <v>7.39</v>
      </c>
      <c r="AH3343" s="152">
        <v>4.4669999999999996</v>
      </c>
      <c r="AI3343" s="152">
        <v>6.3780000000000001</v>
      </c>
      <c r="AJ3343" s="152">
        <v>6.9530000000000003</v>
      </c>
      <c r="AK3343" s="152">
        <v>7.41</v>
      </c>
      <c r="AL3343" s="152" t="e">
        <f t="shared" si="563"/>
        <v>#N/A</v>
      </c>
      <c r="AM3343" s="152" t="e">
        <f t="shared" si="564"/>
        <v>#N/A</v>
      </c>
      <c r="AN3343" s="152" t="e">
        <f>NA()</f>
        <v>#N/A</v>
      </c>
      <c r="AO3343" s="152" t="e">
        <f>NA()</f>
        <v>#N/A</v>
      </c>
      <c r="AP3343" s="152">
        <f t="shared" si="570"/>
        <v>6.4851999999999999</v>
      </c>
      <c r="AQ3343" s="152"/>
      <c r="AR3343" s="152"/>
      <c r="AS3343" s="153">
        <f t="shared" si="579"/>
        <v>40</v>
      </c>
      <c r="AT3343" s="153">
        <f t="shared" si="581"/>
        <v>1</v>
      </c>
      <c r="AU3343" s="153">
        <f t="shared" si="582"/>
        <v>0</v>
      </c>
      <c r="AV3343" s="153">
        <f t="shared" si="583"/>
        <v>0</v>
      </c>
      <c r="BA3343">
        <f t="shared" si="580"/>
        <v>9</v>
      </c>
    </row>
    <row r="3344" spans="2:53" x14ac:dyDescent="0.25">
      <c r="B3344" s="155">
        <f t="shared" si="567"/>
        <v>46063.999305555553</v>
      </c>
      <c r="C3344" s="155">
        <f t="shared" si="559"/>
        <v>46063.999305555553</v>
      </c>
      <c r="D3344" s="152">
        <f t="shared" si="560"/>
        <v>6.63</v>
      </c>
      <c r="E3344" s="152"/>
      <c r="F3344" s="152"/>
      <c r="G3344" s="152"/>
      <c r="H3344" s="152" t="e">
        <f t="shared" si="561"/>
        <v>#N/A</v>
      </c>
      <c r="I3344" s="152"/>
      <c r="J3344" s="152" t="e">
        <f t="shared" si="562"/>
        <v>#N/A</v>
      </c>
      <c r="K3344" s="152"/>
      <c r="L3344" s="152"/>
      <c r="M3344" s="152"/>
      <c r="N3344" s="152"/>
      <c r="O3344" s="152"/>
      <c r="P3344" s="152"/>
      <c r="Q3344" s="152"/>
      <c r="R3344" s="152"/>
      <c r="S3344" s="152"/>
      <c r="T3344" s="153" cm="1">
        <f t="array" ref="T3344">MATCH(1,(TDU_Info!$C$5:$C$111=$T$6)*(TDU_Info!$B$5:$B$111&lt;=$B3344),0)</f>
        <v>74</v>
      </c>
      <c r="U3344" s="152">
        <f>100*(INDEX(TDU_Info!$E$5:$E$111,$T3344)/T$11+INDEX(TDU_Info!$F$5:$F$111,$T3344))</f>
        <v>5.7947999999999995</v>
      </c>
      <c r="V3344" s="152">
        <v>4.319</v>
      </c>
      <c r="W3344" s="152">
        <v>6.3630000000000004</v>
      </c>
      <c r="X3344" s="152">
        <v>6.63</v>
      </c>
      <c r="Y3344" s="152">
        <v>7.29</v>
      </c>
      <c r="Z3344" s="152">
        <v>4.6559999999999997</v>
      </c>
      <c r="AA3344" s="152">
        <v>6.657</v>
      </c>
      <c r="AB3344" s="152">
        <v>6.83</v>
      </c>
      <c r="AC3344" s="152">
        <v>7.31</v>
      </c>
      <c r="AD3344" s="152">
        <v>4.2409999999999997</v>
      </c>
      <c r="AE3344" s="152">
        <v>6.0869999999999997</v>
      </c>
      <c r="AF3344" s="152">
        <v>6.63</v>
      </c>
      <c r="AG3344" s="152">
        <v>7.29</v>
      </c>
      <c r="AH3344" s="152">
        <v>4.4669999999999996</v>
      </c>
      <c r="AI3344" s="152">
        <v>6.3780000000000001</v>
      </c>
      <c r="AJ3344" s="152">
        <v>6.83</v>
      </c>
      <c r="AK3344" s="152">
        <v>7.31</v>
      </c>
      <c r="AL3344" s="152" t="e">
        <f t="shared" si="563"/>
        <v>#N/A</v>
      </c>
      <c r="AM3344" s="152" t="e">
        <f t="shared" si="564"/>
        <v>#N/A</v>
      </c>
      <c r="AN3344" s="152" t="e">
        <f>NA()</f>
        <v>#N/A</v>
      </c>
      <c r="AO3344" s="152" t="e">
        <f>NA()</f>
        <v>#N/A</v>
      </c>
      <c r="AP3344" s="152">
        <f t="shared" si="570"/>
        <v>6.4851999999999999</v>
      </c>
      <c r="AQ3344" s="152"/>
      <c r="AR3344" s="152"/>
      <c r="AS3344" s="153">
        <f t="shared" si="579"/>
        <v>41</v>
      </c>
      <c r="AT3344" s="153">
        <f t="shared" si="581"/>
        <v>1</v>
      </c>
      <c r="AU3344" s="153">
        <f t="shared" si="582"/>
        <v>0</v>
      </c>
      <c r="AV3344" s="153">
        <f t="shared" si="583"/>
        <v>0</v>
      </c>
      <c r="BA3344">
        <f t="shared" si="580"/>
        <v>10</v>
      </c>
    </row>
    <row r="3345" spans="2:53" x14ac:dyDescent="0.25">
      <c r="B3345" s="155">
        <f t="shared" si="567"/>
        <v>46064.999305555553</v>
      </c>
      <c r="C3345" s="155">
        <f t="shared" si="559"/>
        <v>46064.999305555553</v>
      </c>
      <c r="D3345" s="152">
        <f t="shared" si="560"/>
        <v>6.63</v>
      </c>
      <c r="E3345" s="152"/>
      <c r="F3345" s="152"/>
      <c r="G3345" s="152"/>
      <c r="H3345" s="152" t="e">
        <f t="shared" si="561"/>
        <v>#N/A</v>
      </c>
      <c r="I3345" s="152"/>
      <c r="J3345" s="152" t="e">
        <f t="shared" si="562"/>
        <v>#N/A</v>
      </c>
      <c r="K3345" s="152"/>
      <c r="L3345" s="152"/>
      <c r="M3345" s="152"/>
      <c r="N3345" s="152"/>
      <c r="O3345" s="152"/>
      <c r="P3345" s="152"/>
      <c r="Q3345" s="152"/>
      <c r="R3345" s="152"/>
      <c r="S3345" s="152"/>
      <c r="T3345" s="153" cm="1">
        <f t="array" ref="T3345">MATCH(1,(TDU_Info!$C$5:$C$111=$T$6)*(TDU_Info!$B$5:$B$111&lt;=$B3345),0)</f>
        <v>74</v>
      </c>
      <c r="U3345" s="152">
        <f>100*(INDEX(TDU_Info!$E$5:$E$111,$T3345)/T$11+INDEX(TDU_Info!$F$5:$F$111,$T3345))</f>
        <v>5.7947999999999995</v>
      </c>
      <c r="V3345" s="152">
        <v>4.1189999999999998</v>
      </c>
      <c r="W3345" s="152">
        <v>6.3630000000000004</v>
      </c>
      <c r="X3345" s="152">
        <v>6.63</v>
      </c>
      <c r="Y3345" s="152">
        <v>7.29</v>
      </c>
      <c r="Z3345" s="152">
        <v>4.3550000000000004</v>
      </c>
      <c r="AA3345" s="152">
        <v>6.657</v>
      </c>
      <c r="AB3345" s="152">
        <v>6.8</v>
      </c>
      <c r="AC3345" s="152">
        <v>7.31</v>
      </c>
      <c r="AD3345" s="152">
        <v>3.9409999999999998</v>
      </c>
      <c r="AE3345" s="152">
        <v>6.0869999999999997</v>
      </c>
      <c r="AF3345" s="152">
        <v>6.63</v>
      </c>
      <c r="AG3345" s="152">
        <v>7.29</v>
      </c>
      <c r="AH3345" s="152">
        <v>4.1669999999999998</v>
      </c>
      <c r="AI3345" s="152">
        <v>6.3780000000000001</v>
      </c>
      <c r="AJ3345" s="152">
        <v>6.8</v>
      </c>
      <c r="AK3345" s="152">
        <v>7.31</v>
      </c>
      <c r="AL3345" s="152" t="e">
        <f t="shared" si="563"/>
        <v>#N/A</v>
      </c>
      <c r="AM3345" s="152" t="e">
        <f t="shared" si="564"/>
        <v>#N/A</v>
      </c>
      <c r="AN3345" s="152" t="e">
        <f>NA()</f>
        <v>#N/A</v>
      </c>
      <c r="AO3345" s="152" t="e">
        <f>NA()</f>
        <v>#N/A</v>
      </c>
      <c r="AP3345" s="152">
        <f t="shared" si="570"/>
        <v>6.4851999999999999</v>
      </c>
      <c r="AQ3345" s="152"/>
      <c r="AR3345" s="152"/>
      <c r="AS3345" s="153">
        <f t="shared" si="579"/>
        <v>42</v>
      </c>
      <c r="AT3345" s="153">
        <f t="shared" si="581"/>
        <v>1</v>
      </c>
      <c r="AU3345" s="153">
        <f t="shared" si="582"/>
        <v>0</v>
      </c>
      <c r="AV3345" s="153">
        <f t="shared" si="583"/>
        <v>0</v>
      </c>
      <c r="BA3345">
        <f t="shared" si="580"/>
        <v>11</v>
      </c>
    </row>
    <row r="3346" spans="2:53" x14ac:dyDescent="0.25">
      <c r="B3346" s="155">
        <f t="shared" si="567"/>
        <v>46065.999305555553</v>
      </c>
      <c r="C3346" s="155">
        <f t="shared" si="559"/>
        <v>46065.999305555553</v>
      </c>
      <c r="D3346" s="152">
        <f t="shared" si="560"/>
        <v>6.63</v>
      </c>
      <c r="E3346" s="152"/>
      <c r="F3346" s="152"/>
      <c r="G3346" s="152"/>
      <c r="H3346" s="152" t="e">
        <f t="shared" si="561"/>
        <v>#N/A</v>
      </c>
      <c r="I3346" s="152"/>
      <c r="J3346" s="152" t="e">
        <f t="shared" si="562"/>
        <v>#N/A</v>
      </c>
      <c r="K3346" s="152"/>
      <c r="L3346" s="152"/>
      <c r="M3346" s="152"/>
      <c r="N3346" s="152"/>
      <c r="O3346" s="152"/>
      <c r="P3346" s="152"/>
      <c r="Q3346" s="152"/>
      <c r="R3346" s="152"/>
      <c r="S3346" s="152"/>
      <c r="T3346" s="153" cm="1">
        <f t="array" ref="T3346">MATCH(1,(TDU_Info!$C$5:$C$111=$T$6)*(TDU_Info!$B$5:$B$111&lt;=$B3346),0)</f>
        <v>74</v>
      </c>
      <c r="U3346" s="152">
        <f>100*(INDEX(TDU_Info!$E$5:$E$111,$T3346)/T$11+INDEX(TDU_Info!$F$5:$F$111,$T3346))</f>
        <v>5.7947999999999995</v>
      </c>
      <c r="V3346" s="152">
        <v>4.0190000000000001</v>
      </c>
      <c r="W3346" s="152">
        <v>6.3630000000000004</v>
      </c>
      <c r="X3346" s="152">
        <v>6.63</v>
      </c>
      <c r="Y3346" s="152">
        <v>7.29</v>
      </c>
      <c r="Z3346" s="152">
        <v>4.2560000000000002</v>
      </c>
      <c r="AA3346" s="152">
        <v>6.657</v>
      </c>
      <c r="AB3346" s="152">
        <v>6.65</v>
      </c>
      <c r="AC3346" s="152">
        <v>7.31</v>
      </c>
      <c r="AD3346" s="152">
        <v>3.9409999999999998</v>
      </c>
      <c r="AE3346" s="152">
        <v>6.0869999999999997</v>
      </c>
      <c r="AF3346" s="152">
        <v>6.63</v>
      </c>
      <c r="AG3346" s="152">
        <v>7.29</v>
      </c>
      <c r="AH3346" s="152">
        <v>4.1669999999999998</v>
      </c>
      <c r="AI3346" s="152">
        <v>6.3780000000000001</v>
      </c>
      <c r="AJ3346" s="152">
        <v>6.65</v>
      </c>
      <c r="AK3346" s="152">
        <v>7.31</v>
      </c>
      <c r="AL3346" s="152" t="e">
        <f t="shared" si="563"/>
        <v>#N/A</v>
      </c>
      <c r="AM3346" s="152" t="e">
        <f t="shared" si="564"/>
        <v>#N/A</v>
      </c>
      <c r="AN3346" s="152" t="e">
        <f>NA()</f>
        <v>#N/A</v>
      </c>
      <c r="AO3346" s="152" t="e">
        <f>NA()</f>
        <v>#N/A</v>
      </c>
      <c r="AP3346" s="152">
        <f t="shared" si="570"/>
        <v>6.4851999999999999</v>
      </c>
      <c r="AQ3346" s="152"/>
      <c r="AR3346" s="152"/>
      <c r="AS3346" s="153">
        <f t="shared" si="579"/>
        <v>43</v>
      </c>
      <c r="AT3346" s="153">
        <f t="shared" si="581"/>
        <v>1</v>
      </c>
      <c r="AU3346" s="153">
        <f t="shared" si="582"/>
        <v>0</v>
      </c>
      <c r="AV3346" s="153">
        <f t="shared" si="583"/>
        <v>0</v>
      </c>
      <c r="BA3346">
        <f t="shared" si="580"/>
        <v>12</v>
      </c>
    </row>
    <row r="3347" spans="2:53" x14ac:dyDescent="0.25">
      <c r="B3347" s="155">
        <f t="shared" si="567"/>
        <v>46066.999305555553</v>
      </c>
      <c r="C3347" s="155">
        <f t="shared" si="559"/>
        <v>46066.999305555553</v>
      </c>
      <c r="D3347" s="152">
        <f t="shared" si="560"/>
        <v>6.63</v>
      </c>
      <c r="E3347" s="152"/>
      <c r="F3347" s="152"/>
      <c r="G3347" s="152"/>
      <c r="H3347" s="152" t="e">
        <f t="shared" si="561"/>
        <v>#N/A</v>
      </c>
      <c r="I3347" s="152"/>
      <c r="J3347" s="152" t="e">
        <f t="shared" si="562"/>
        <v>#N/A</v>
      </c>
      <c r="K3347" s="152"/>
      <c r="L3347" s="152"/>
      <c r="M3347" s="152"/>
      <c r="N3347" s="152"/>
      <c r="O3347" s="152"/>
      <c r="P3347" s="152"/>
      <c r="Q3347" s="152"/>
      <c r="R3347" s="152"/>
      <c r="S3347" s="152"/>
      <c r="T3347" s="153" cm="1">
        <f t="array" ref="T3347">MATCH(1,(TDU_Info!$C$5:$C$111=$T$6)*(TDU_Info!$B$5:$B$111&lt;=$B3347),0)</f>
        <v>74</v>
      </c>
      <c r="U3347" s="152">
        <f>100*(INDEX(TDU_Info!$E$5:$E$111,$T3347)/T$11+INDEX(TDU_Info!$F$5:$F$111,$T3347))</f>
        <v>5.7947999999999995</v>
      </c>
      <c r="V3347" s="152">
        <v>4.0190000000000001</v>
      </c>
      <c r="W3347" s="152">
        <v>6.3630000000000004</v>
      </c>
      <c r="X3347" s="152">
        <v>6.63</v>
      </c>
      <c r="Y3347" s="152">
        <v>7.39</v>
      </c>
      <c r="Z3347" s="152">
        <v>4.2560000000000002</v>
      </c>
      <c r="AA3347" s="152">
        <v>6.6340000000000003</v>
      </c>
      <c r="AB3347" s="152">
        <v>6.65</v>
      </c>
      <c r="AC3347" s="152">
        <v>7.31</v>
      </c>
      <c r="AD3347" s="152">
        <v>3.8940000000000001</v>
      </c>
      <c r="AE3347" s="152">
        <v>6.0869999999999997</v>
      </c>
      <c r="AF3347" s="152">
        <v>6.63</v>
      </c>
      <c r="AG3347" s="152">
        <v>7.39</v>
      </c>
      <c r="AH3347" s="152">
        <v>4.1669999999999998</v>
      </c>
      <c r="AI3347" s="152">
        <v>6.3780000000000001</v>
      </c>
      <c r="AJ3347" s="152">
        <v>6.65</v>
      </c>
      <c r="AK3347" s="152">
        <v>7.31</v>
      </c>
      <c r="AL3347" s="152" t="e">
        <f t="shared" si="563"/>
        <v>#N/A</v>
      </c>
      <c r="AM3347" s="152" t="e">
        <f t="shared" si="564"/>
        <v>#N/A</v>
      </c>
      <c r="AN3347" s="152" t="e">
        <f>NA()</f>
        <v>#N/A</v>
      </c>
      <c r="AO3347" s="152" t="e">
        <f>NA()</f>
        <v>#N/A</v>
      </c>
      <c r="AP3347" s="152">
        <f t="shared" si="570"/>
        <v>6.4851999999999999</v>
      </c>
      <c r="AQ3347" s="152"/>
      <c r="AR3347" s="152"/>
      <c r="AS3347" s="153">
        <f t="shared" si="579"/>
        <v>44</v>
      </c>
      <c r="AT3347" s="153">
        <f t="shared" si="581"/>
        <v>1</v>
      </c>
      <c r="AU3347" s="153">
        <f t="shared" si="582"/>
        <v>0</v>
      </c>
      <c r="AV3347" s="153">
        <f t="shared" si="583"/>
        <v>0</v>
      </c>
      <c r="BA3347">
        <f t="shared" si="580"/>
        <v>13</v>
      </c>
    </row>
    <row r="3348" spans="2:53" x14ac:dyDescent="0.25">
      <c r="B3348" s="155">
        <f t="shared" si="567"/>
        <v>46067.999305555553</v>
      </c>
      <c r="C3348" s="155">
        <f t="shared" si="559"/>
        <v>46067.999305555553</v>
      </c>
      <c r="D3348" s="152">
        <f t="shared" si="560"/>
        <v>6.63</v>
      </c>
      <c r="E3348" s="152"/>
      <c r="F3348" s="152"/>
      <c r="G3348" s="152"/>
      <c r="H3348" s="152" t="e">
        <f t="shared" si="561"/>
        <v>#N/A</v>
      </c>
      <c r="I3348" s="152"/>
      <c r="J3348" s="152" t="e">
        <f t="shared" si="562"/>
        <v>#N/A</v>
      </c>
      <c r="K3348" s="152"/>
      <c r="L3348" s="152"/>
      <c r="M3348" s="152"/>
      <c r="N3348" s="152"/>
      <c r="O3348" s="152"/>
      <c r="P3348" s="152"/>
      <c r="Q3348" s="152"/>
      <c r="R3348" s="152"/>
      <c r="S3348" s="152"/>
      <c r="T3348" s="153" cm="1">
        <f t="array" ref="T3348">MATCH(1,(TDU_Info!$C$5:$C$111=$T$6)*(TDU_Info!$B$5:$B$111&lt;=$B3348),0)</f>
        <v>74</v>
      </c>
      <c r="U3348" s="152">
        <f>100*(INDEX(TDU_Info!$E$5:$E$111,$T3348)/T$11+INDEX(TDU_Info!$F$5:$F$111,$T3348))</f>
        <v>5.7947999999999995</v>
      </c>
      <c r="V3348" s="152">
        <v>4.0190000000000001</v>
      </c>
      <c r="W3348" s="152">
        <v>6.3630000000000004</v>
      </c>
      <c r="X3348" s="152">
        <v>6.63</v>
      </c>
      <c r="Y3348" s="152">
        <v>7.39</v>
      </c>
      <c r="Z3348" s="152">
        <v>4.2560000000000002</v>
      </c>
      <c r="AA3348" s="152">
        <v>6.6340000000000003</v>
      </c>
      <c r="AB3348" s="152">
        <v>6.65</v>
      </c>
      <c r="AC3348" s="152">
        <v>7.31</v>
      </c>
      <c r="AD3348" s="152">
        <v>3.8940000000000001</v>
      </c>
      <c r="AE3348" s="152">
        <v>6.0869999999999997</v>
      </c>
      <c r="AF3348" s="152">
        <v>6.63</v>
      </c>
      <c r="AG3348" s="152">
        <v>7.39</v>
      </c>
      <c r="AH3348" s="152">
        <v>4.1669999999999998</v>
      </c>
      <c r="AI3348" s="152">
        <v>6.3780000000000001</v>
      </c>
      <c r="AJ3348" s="152">
        <v>6.65</v>
      </c>
      <c r="AK3348" s="152">
        <v>7.31</v>
      </c>
      <c r="AL3348" s="152" t="e">
        <f t="shared" si="563"/>
        <v>#N/A</v>
      </c>
      <c r="AM3348" s="152" t="e">
        <f t="shared" si="564"/>
        <v>#N/A</v>
      </c>
      <c r="AN3348" s="152" t="e">
        <f>NA()</f>
        <v>#N/A</v>
      </c>
      <c r="AO3348" s="152" t="e">
        <f>NA()</f>
        <v>#N/A</v>
      </c>
      <c r="AP3348" s="152">
        <f t="shared" si="570"/>
        <v>6.4851999999999999</v>
      </c>
      <c r="AQ3348" s="152"/>
      <c r="AR3348" s="152"/>
      <c r="AS3348" s="153">
        <f t="shared" si="579"/>
        <v>45</v>
      </c>
      <c r="AT3348" s="153">
        <f t="shared" si="581"/>
        <v>1</v>
      </c>
      <c r="AU3348" s="153">
        <f t="shared" si="582"/>
        <v>0</v>
      </c>
      <c r="AV3348" s="153">
        <f t="shared" si="583"/>
        <v>0</v>
      </c>
      <c r="BA3348">
        <f t="shared" si="580"/>
        <v>14</v>
      </c>
    </row>
    <row r="3349" spans="2:53" x14ac:dyDescent="0.25">
      <c r="B3349" s="155">
        <f t="shared" si="567"/>
        <v>46068.999305555553</v>
      </c>
      <c r="C3349" s="155">
        <f t="shared" si="559"/>
        <v>46068.999305555553</v>
      </c>
      <c r="D3349" s="152">
        <f t="shared" si="560"/>
        <v>6.53</v>
      </c>
      <c r="E3349" s="152"/>
      <c r="F3349" s="152"/>
      <c r="G3349" s="152"/>
      <c r="H3349" s="152" t="e">
        <f t="shared" si="561"/>
        <v>#N/A</v>
      </c>
      <c r="I3349" s="152"/>
      <c r="J3349" s="152" t="e">
        <f t="shared" si="562"/>
        <v>#N/A</v>
      </c>
      <c r="K3349" s="152"/>
      <c r="L3349" s="152"/>
      <c r="M3349" s="152"/>
      <c r="N3349" s="152"/>
      <c r="O3349" s="152"/>
      <c r="P3349" s="152"/>
      <c r="Q3349" s="152"/>
      <c r="R3349" s="152"/>
      <c r="S3349" s="152"/>
      <c r="T3349" s="153" cm="1">
        <f t="array" ref="T3349">MATCH(1,(TDU_Info!$C$5:$C$111=$T$6)*(TDU_Info!$B$5:$B$111&lt;=$B3349),0)</f>
        <v>74</v>
      </c>
      <c r="U3349" s="152">
        <f>100*(INDEX(TDU_Info!$E$5:$E$111,$T3349)/T$11+INDEX(TDU_Info!$F$5:$F$111,$T3349))</f>
        <v>5.7947999999999995</v>
      </c>
      <c r="V3349" s="152">
        <v>3.9169999999999998</v>
      </c>
      <c r="W3349" s="152">
        <v>6.3449999999999998</v>
      </c>
      <c r="X3349" s="152">
        <v>6.53</v>
      </c>
      <c r="Y3349" s="152">
        <v>7.39</v>
      </c>
      <c r="Z3349" s="152">
        <v>4.2560000000000002</v>
      </c>
      <c r="AA3349" s="152">
        <v>6.62</v>
      </c>
      <c r="AB3349" s="152">
        <v>6.55</v>
      </c>
      <c r="AC3349" s="152">
        <v>7.31</v>
      </c>
      <c r="AD3349" s="152">
        <v>3.9009999999999998</v>
      </c>
      <c r="AE3349" s="152">
        <v>6.0780000000000003</v>
      </c>
      <c r="AF3349" s="152">
        <v>6.53</v>
      </c>
      <c r="AG3349" s="152">
        <v>7.39</v>
      </c>
      <c r="AH3349" s="152">
        <v>4.1779999999999999</v>
      </c>
      <c r="AI3349" s="152">
        <v>6.3689999999999998</v>
      </c>
      <c r="AJ3349" s="152">
        <v>6.55</v>
      </c>
      <c r="AK3349" s="152">
        <v>7.31</v>
      </c>
      <c r="AL3349" s="152" t="e">
        <f t="shared" si="563"/>
        <v>#N/A</v>
      </c>
      <c r="AM3349" s="152" t="e">
        <f t="shared" si="564"/>
        <v>#N/A</v>
      </c>
      <c r="AN3349" s="152" t="e">
        <f>NA()</f>
        <v>#N/A</v>
      </c>
      <c r="AO3349" s="152" t="e">
        <f>NA()</f>
        <v>#N/A</v>
      </c>
      <c r="AP3349" s="152">
        <f t="shared" si="570"/>
        <v>6.4851999999999999</v>
      </c>
      <c r="AQ3349" s="152"/>
      <c r="AR3349" s="152"/>
      <c r="AS3349" s="153">
        <f t="shared" si="579"/>
        <v>46</v>
      </c>
      <c r="AT3349" s="153">
        <f t="shared" si="581"/>
        <v>1</v>
      </c>
      <c r="AU3349" s="153">
        <f t="shared" si="582"/>
        <v>0</v>
      </c>
      <c r="AV3349" s="153">
        <f t="shared" si="583"/>
        <v>0</v>
      </c>
      <c r="BA3349">
        <f t="shared" si="580"/>
        <v>15</v>
      </c>
    </row>
    <row r="3350" spans="2:53" x14ac:dyDescent="0.25">
      <c r="B3350" s="155">
        <f t="shared" si="567"/>
        <v>46069.999305555553</v>
      </c>
      <c r="C3350" s="155">
        <f t="shared" si="559"/>
        <v>46069.999305555553</v>
      </c>
      <c r="D3350" s="152">
        <f t="shared" si="560"/>
        <v>6.63</v>
      </c>
      <c r="E3350" s="152"/>
      <c r="F3350" s="152"/>
      <c r="G3350" s="152"/>
      <c r="H3350" s="152" t="e">
        <f t="shared" si="561"/>
        <v>#N/A</v>
      </c>
      <c r="I3350" s="152"/>
      <c r="J3350" s="152" t="e">
        <f t="shared" si="562"/>
        <v>#N/A</v>
      </c>
      <c r="K3350" s="152"/>
      <c r="L3350" s="152"/>
      <c r="M3350" s="152"/>
      <c r="N3350" s="152"/>
      <c r="O3350" s="152"/>
      <c r="P3350" s="152"/>
      <c r="Q3350" s="152"/>
      <c r="R3350" s="152"/>
      <c r="S3350" s="152"/>
      <c r="T3350" s="153" cm="1">
        <f t="array" ref="T3350">MATCH(1,(TDU_Info!$C$5:$C$111=$T$6)*(TDU_Info!$B$5:$B$111&lt;=$B3350),0)</f>
        <v>74</v>
      </c>
      <c r="U3350" s="152">
        <f>100*(INDEX(TDU_Info!$E$5:$E$111,$T3350)/T$11+INDEX(TDU_Info!$F$5:$F$111,$T3350))</f>
        <v>5.7947999999999995</v>
      </c>
      <c r="V3350" s="152">
        <v>3.9169999999999998</v>
      </c>
      <c r="W3350" s="152">
        <v>6.2709999999999999</v>
      </c>
      <c r="X3350" s="152">
        <v>6.63</v>
      </c>
      <c r="Y3350" s="152">
        <v>7.39</v>
      </c>
      <c r="Z3350" s="152">
        <v>4.2560000000000002</v>
      </c>
      <c r="AA3350" s="152">
        <v>6.5579999999999998</v>
      </c>
      <c r="AB3350" s="152">
        <v>6.55</v>
      </c>
      <c r="AC3350" s="152">
        <v>7.41</v>
      </c>
      <c r="AD3350" s="152">
        <v>3.7519999999999998</v>
      </c>
      <c r="AE3350" s="152">
        <v>6.0410000000000004</v>
      </c>
      <c r="AF3350" s="152">
        <v>6.63</v>
      </c>
      <c r="AG3350" s="152">
        <v>7.39</v>
      </c>
      <c r="AH3350" s="152">
        <v>3.9780000000000002</v>
      </c>
      <c r="AI3350" s="152">
        <v>6.3289999999999997</v>
      </c>
      <c r="AJ3350" s="152">
        <v>6.55</v>
      </c>
      <c r="AK3350" s="152">
        <v>7.3579999999999997</v>
      </c>
      <c r="AL3350" s="152" t="e">
        <f t="shared" si="563"/>
        <v>#N/A</v>
      </c>
      <c r="AM3350" s="152" t="e">
        <f t="shared" si="564"/>
        <v>#N/A</v>
      </c>
      <c r="AN3350" s="152" t="e">
        <f>NA()</f>
        <v>#N/A</v>
      </c>
      <c r="AO3350" s="152" t="e">
        <f>NA()</f>
        <v>#N/A</v>
      </c>
      <c r="AP3350" s="152">
        <f t="shared" si="570"/>
        <v>6.4851999999999999</v>
      </c>
      <c r="AQ3350" s="152"/>
      <c r="AR3350" s="152"/>
      <c r="AS3350" s="153">
        <f t="shared" si="579"/>
        <v>47</v>
      </c>
      <c r="AT3350" s="153">
        <f t="shared" si="581"/>
        <v>1</v>
      </c>
      <c r="AU3350" s="153">
        <f t="shared" si="582"/>
        <v>0</v>
      </c>
      <c r="AV3350" s="153">
        <f t="shared" si="583"/>
        <v>0</v>
      </c>
      <c r="BA3350">
        <f t="shared" si="580"/>
        <v>16</v>
      </c>
    </row>
    <row r="3351" spans="2:53" x14ac:dyDescent="0.25">
      <c r="B3351" s="155">
        <f t="shared" si="567"/>
        <v>46070.999305555553</v>
      </c>
      <c r="C3351" s="155">
        <f t="shared" si="559"/>
        <v>46070.999305555553</v>
      </c>
      <c r="D3351" s="152">
        <f t="shared" si="560"/>
        <v>6.63</v>
      </c>
      <c r="E3351" s="152"/>
      <c r="F3351" s="152"/>
      <c r="G3351" s="152"/>
      <c r="H3351" s="152" t="e">
        <f t="shared" si="561"/>
        <v>#N/A</v>
      </c>
      <c r="I3351" s="152"/>
      <c r="J3351" s="152" t="e">
        <f t="shared" si="562"/>
        <v>#N/A</v>
      </c>
      <c r="K3351" s="152"/>
      <c r="L3351" s="152"/>
      <c r="M3351" s="152"/>
      <c r="N3351" s="152"/>
      <c r="O3351" s="152"/>
      <c r="P3351" s="152"/>
      <c r="Q3351" s="152"/>
      <c r="R3351" s="152"/>
      <c r="S3351" s="152"/>
      <c r="T3351" s="153" cm="1">
        <f t="array" ref="T3351">MATCH(1,(TDU_Info!$C$5:$C$111=$T$6)*(TDU_Info!$B$5:$B$111&lt;=$B3351),0)</f>
        <v>74</v>
      </c>
      <c r="U3351" s="152">
        <f>100*(INDEX(TDU_Info!$E$5:$E$111,$T3351)/T$11+INDEX(TDU_Info!$F$5:$F$111,$T3351))</f>
        <v>5.7947999999999995</v>
      </c>
      <c r="V3351" s="152">
        <v>3.9169999999999998</v>
      </c>
      <c r="W3351" s="152">
        <v>6.2709999999999999</v>
      </c>
      <c r="X3351" s="152">
        <v>6.63</v>
      </c>
      <c r="Y3351" s="152">
        <v>7.39</v>
      </c>
      <c r="Z3351" s="152">
        <v>4.2560000000000002</v>
      </c>
      <c r="AA3351" s="152">
        <v>6.5579999999999998</v>
      </c>
      <c r="AB3351" s="152">
        <v>6.55</v>
      </c>
      <c r="AC3351" s="152">
        <v>7.41</v>
      </c>
      <c r="AD3351" s="152">
        <v>3.7519999999999998</v>
      </c>
      <c r="AE3351" s="152">
        <v>6.0410000000000004</v>
      </c>
      <c r="AF3351" s="152">
        <v>6.63</v>
      </c>
      <c r="AG3351" s="152">
        <v>7.39</v>
      </c>
      <c r="AH3351" s="152">
        <v>3.9780000000000002</v>
      </c>
      <c r="AI3351" s="152">
        <v>6.3289999999999997</v>
      </c>
      <c r="AJ3351" s="152">
        <v>6.55</v>
      </c>
      <c r="AK3351" s="152">
        <v>7.3579999999999997</v>
      </c>
      <c r="AL3351" s="152" t="e">
        <f t="shared" si="563"/>
        <v>#N/A</v>
      </c>
      <c r="AM3351" s="152" t="e">
        <f t="shared" si="564"/>
        <v>#N/A</v>
      </c>
      <c r="AN3351" s="152" t="e">
        <f>NA()</f>
        <v>#N/A</v>
      </c>
      <c r="AO3351" s="152" t="e">
        <f>NA()</f>
        <v>#N/A</v>
      </c>
      <c r="AP3351" s="152">
        <f t="shared" si="570"/>
        <v>6.4851999999999999</v>
      </c>
      <c r="AQ3351" s="152"/>
      <c r="AR3351" s="152"/>
      <c r="AS3351" s="153">
        <f t="shared" si="579"/>
        <v>48</v>
      </c>
      <c r="AT3351" s="153">
        <f t="shared" si="581"/>
        <v>1</v>
      </c>
      <c r="AU3351" s="153">
        <f t="shared" si="582"/>
        <v>0</v>
      </c>
      <c r="AV3351" s="153">
        <f t="shared" si="583"/>
        <v>0</v>
      </c>
      <c r="BA3351">
        <f t="shared" si="580"/>
        <v>17</v>
      </c>
    </row>
    <row r="3352" spans="2:53" x14ac:dyDescent="0.25">
      <c r="B3352" s="155">
        <f t="shared" si="567"/>
        <v>46071.999305555553</v>
      </c>
      <c r="C3352" s="155">
        <f t="shared" si="559"/>
        <v>46071.999305555553</v>
      </c>
      <c r="D3352" s="152">
        <f t="shared" si="560"/>
        <v>6.63</v>
      </c>
      <c r="E3352" s="152"/>
      <c r="F3352" s="152"/>
      <c r="G3352" s="152"/>
      <c r="H3352" s="152" t="e">
        <f t="shared" si="561"/>
        <v>#N/A</v>
      </c>
      <c r="I3352" s="152"/>
      <c r="J3352" s="152" t="e">
        <f t="shared" si="562"/>
        <v>#N/A</v>
      </c>
      <c r="K3352" s="152"/>
      <c r="L3352" s="152"/>
      <c r="M3352" s="152"/>
      <c r="N3352" s="152"/>
      <c r="O3352" s="152"/>
      <c r="P3352" s="152"/>
      <c r="Q3352" s="152"/>
      <c r="R3352" s="152"/>
      <c r="S3352" s="152"/>
      <c r="T3352" s="153" cm="1">
        <f t="array" ref="T3352">MATCH(1,(TDU_Info!$C$5:$C$111=$T$6)*(TDU_Info!$B$5:$B$111&lt;=$B3352),0)</f>
        <v>74</v>
      </c>
      <c r="U3352" s="152">
        <f>100*(INDEX(TDU_Info!$E$5:$E$111,$T3352)/T$11+INDEX(TDU_Info!$F$5:$F$111,$T3352))</f>
        <v>5.7947999999999995</v>
      </c>
      <c r="V3352" s="152">
        <v>3.8140000000000001</v>
      </c>
      <c r="W3352" s="152">
        <v>5.931</v>
      </c>
      <c r="X3352" s="152">
        <v>6.63</v>
      </c>
      <c r="Y3352" s="152">
        <v>7.39</v>
      </c>
      <c r="Z3352" s="152">
        <v>4.1470000000000002</v>
      </c>
      <c r="AA3352" s="152">
        <v>6.298</v>
      </c>
      <c r="AB3352" s="152">
        <v>6.55</v>
      </c>
      <c r="AC3352" s="152">
        <v>7.41</v>
      </c>
      <c r="AD3352" s="152">
        <v>3.7519999999999998</v>
      </c>
      <c r="AE3352" s="152">
        <v>5.7009999999999996</v>
      </c>
      <c r="AF3352" s="152">
        <v>6.63</v>
      </c>
      <c r="AG3352" s="152">
        <v>7.39</v>
      </c>
      <c r="AH3352" s="152">
        <v>3.9780000000000002</v>
      </c>
      <c r="AI3352" s="152">
        <v>6.069</v>
      </c>
      <c r="AJ3352" s="152">
        <v>6.55</v>
      </c>
      <c r="AK3352" s="152">
        <v>7.3579999999999997</v>
      </c>
      <c r="AL3352" s="152" t="e">
        <f t="shared" si="563"/>
        <v>#N/A</v>
      </c>
      <c r="AM3352" s="152" t="e">
        <f t="shared" si="564"/>
        <v>#N/A</v>
      </c>
      <c r="AN3352" s="152" t="e">
        <f>NA()</f>
        <v>#N/A</v>
      </c>
      <c r="AO3352" s="152" t="e">
        <f>NA()</f>
        <v>#N/A</v>
      </c>
      <c r="AP3352" s="152">
        <f t="shared" si="570"/>
        <v>6.4851999999999999</v>
      </c>
      <c r="AQ3352" s="152"/>
      <c r="AR3352" s="152"/>
      <c r="AS3352" s="153">
        <f t="shared" si="579"/>
        <v>49</v>
      </c>
      <c r="AT3352" s="153">
        <f t="shared" si="581"/>
        <v>1</v>
      </c>
      <c r="AU3352" s="153">
        <f t="shared" si="582"/>
        <v>0</v>
      </c>
      <c r="AV3352" s="153">
        <f t="shared" si="583"/>
        <v>0</v>
      </c>
      <c r="BA3352">
        <f t="shared" si="580"/>
        <v>18</v>
      </c>
    </row>
    <row r="3353" spans="2:53" x14ac:dyDescent="0.25">
      <c r="B3353" s="155">
        <f t="shared" si="567"/>
        <v>46072.999305555553</v>
      </c>
      <c r="C3353" s="155">
        <f t="shared" si="559"/>
        <v>46072.999305555553</v>
      </c>
      <c r="D3353" s="152">
        <f t="shared" si="560"/>
        <v>6.63</v>
      </c>
      <c r="E3353" s="152"/>
      <c r="F3353" s="152"/>
      <c r="G3353" s="152"/>
      <c r="H3353" s="152" t="e">
        <f t="shared" si="561"/>
        <v>#N/A</v>
      </c>
      <c r="I3353" s="152"/>
      <c r="J3353" s="152" t="e">
        <f t="shared" si="562"/>
        <v>#N/A</v>
      </c>
      <c r="K3353" s="152"/>
      <c r="L3353" s="152"/>
      <c r="M3353" s="152"/>
      <c r="N3353" s="152"/>
      <c r="O3353" s="152"/>
      <c r="P3353" s="152"/>
      <c r="Q3353" s="152"/>
      <c r="R3353" s="152"/>
      <c r="S3353" s="152"/>
      <c r="T3353" s="153" cm="1">
        <f t="array" ref="T3353">MATCH(1,(TDU_Info!$C$5:$C$111=$T$6)*(TDU_Info!$B$5:$B$111&lt;=$B3353),0)</f>
        <v>74</v>
      </c>
      <c r="U3353" s="152">
        <f>100*(INDEX(TDU_Info!$E$5:$E$111,$T3353)/T$11+INDEX(TDU_Info!$F$5:$F$111,$T3353))</f>
        <v>5.7947999999999995</v>
      </c>
      <c r="V3353" s="152">
        <v>3.7170000000000001</v>
      </c>
      <c r="W3353" s="152">
        <v>5.931</v>
      </c>
      <c r="X3353" s="152">
        <v>6.63</v>
      </c>
      <c r="Y3353" s="152">
        <v>7.39</v>
      </c>
      <c r="Z3353" s="152">
        <v>3.956</v>
      </c>
      <c r="AA3353" s="152">
        <v>6.298</v>
      </c>
      <c r="AB3353" s="152">
        <v>6.55</v>
      </c>
      <c r="AC3353" s="152">
        <v>7.41</v>
      </c>
      <c r="AD3353" s="152">
        <v>3.552</v>
      </c>
      <c r="AE3353" s="152">
        <v>5.7009999999999996</v>
      </c>
      <c r="AF3353" s="152">
        <v>6.63</v>
      </c>
      <c r="AG3353" s="152">
        <v>7.39</v>
      </c>
      <c r="AH3353" s="152">
        <v>3.778</v>
      </c>
      <c r="AI3353" s="152">
        <v>6.069</v>
      </c>
      <c r="AJ3353" s="152">
        <v>6.55</v>
      </c>
      <c r="AK3353" s="152">
        <v>7.3579999999999997</v>
      </c>
      <c r="AL3353" s="152" t="e">
        <f t="shared" si="563"/>
        <v>#N/A</v>
      </c>
      <c r="AM3353" s="152" t="e">
        <f t="shared" si="564"/>
        <v>#N/A</v>
      </c>
      <c r="AN3353" s="152" t="e">
        <f>NA()</f>
        <v>#N/A</v>
      </c>
      <c r="AO3353" s="152" t="e">
        <f>NA()</f>
        <v>#N/A</v>
      </c>
      <c r="AP3353" s="152">
        <f t="shared" si="570"/>
        <v>6.4851999999999999</v>
      </c>
      <c r="AQ3353" s="152"/>
      <c r="AR3353" s="152"/>
      <c r="AS3353" s="153">
        <f t="shared" si="579"/>
        <v>50</v>
      </c>
      <c r="AT3353" s="153">
        <f t="shared" si="581"/>
        <v>1</v>
      </c>
      <c r="AU3353" s="153">
        <f t="shared" si="582"/>
        <v>0</v>
      </c>
      <c r="AV3353" s="153">
        <f t="shared" si="583"/>
        <v>0</v>
      </c>
      <c r="BA3353">
        <f t="shared" si="580"/>
        <v>19</v>
      </c>
    </row>
    <row r="3354" spans="2:53" x14ac:dyDescent="0.25">
      <c r="B3354" s="155">
        <f t="shared" si="567"/>
        <v>46073.999305555553</v>
      </c>
      <c r="C3354" s="155">
        <f t="shared" si="559"/>
        <v>46073.999305555553</v>
      </c>
      <c r="D3354" s="152">
        <f t="shared" si="560"/>
        <v>6.73</v>
      </c>
      <c r="E3354" s="152"/>
      <c r="F3354" s="152"/>
      <c r="G3354" s="152"/>
      <c r="H3354" s="152" t="e">
        <f t="shared" si="561"/>
        <v>#N/A</v>
      </c>
      <c r="I3354" s="152"/>
      <c r="J3354" s="152" t="e">
        <f t="shared" si="562"/>
        <v>#N/A</v>
      </c>
      <c r="K3354" s="152"/>
      <c r="L3354" s="152"/>
      <c r="M3354" s="152"/>
      <c r="N3354" s="152"/>
      <c r="O3354" s="152"/>
      <c r="P3354" s="152"/>
      <c r="Q3354" s="152"/>
      <c r="R3354" s="152"/>
      <c r="S3354" s="152"/>
      <c r="T3354" s="153" cm="1">
        <f t="array" ref="T3354">MATCH(1,(TDU_Info!$C$5:$C$111=$T$6)*(TDU_Info!$B$5:$B$111&lt;=$B3354),0)</f>
        <v>74</v>
      </c>
      <c r="U3354" s="152">
        <f>100*(INDEX(TDU_Info!$E$5:$E$111,$T3354)/T$11+INDEX(TDU_Info!$F$5:$F$111,$T3354))</f>
        <v>5.7947999999999995</v>
      </c>
      <c r="V3354" s="152">
        <v>3.7170000000000001</v>
      </c>
      <c r="W3354" s="152">
        <v>5.931</v>
      </c>
      <c r="X3354" s="152">
        <v>6.73</v>
      </c>
      <c r="Y3354" s="152">
        <v>7.29</v>
      </c>
      <c r="Z3354" s="152">
        <v>3.956</v>
      </c>
      <c r="AA3354" s="152">
        <v>6.298</v>
      </c>
      <c r="AB3354" s="152">
        <v>6.65</v>
      </c>
      <c r="AC3354" s="152">
        <v>7.31</v>
      </c>
      <c r="AD3354" s="152">
        <v>3.552</v>
      </c>
      <c r="AE3354" s="152">
        <v>5.7009999999999996</v>
      </c>
      <c r="AF3354" s="152">
        <v>6.73</v>
      </c>
      <c r="AG3354" s="152">
        <v>7.29</v>
      </c>
      <c r="AH3354" s="152">
        <v>3.778</v>
      </c>
      <c r="AI3354" s="152">
        <v>6.069</v>
      </c>
      <c r="AJ3354" s="152">
        <v>6.65</v>
      </c>
      <c r="AK3354" s="152">
        <v>7.31</v>
      </c>
      <c r="AL3354" s="152" t="e">
        <f t="shared" si="563"/>
        <v>#N/A</v>
      </c>
      <c r="AM3354" s="152" t="e">
        <f t="shared" si="564"/>
        <v>#N/A</v>
      </c>
      <c r="AN3354" s="152" t="e">
        <f>NA()</f>
        <v>#N/A</v>
      </c>
      <c r="AO3354" s="152" t="e">
        <f>NA()</f>
        <v>#N/A</v>
      </c>
      <c r="AP3354" s="152">
        <f t="shared" si="570"/>
        <v>6.4851999999999999</v>
      </c>
      <c r="AQ3354" s="152"/>
      <c r="AR3354" s="152"/>
      <c r="AS3354" s="153">
        <f t="shared" si="579"/>
        <v>51</v>
      </c>
      <c r="AT3354" s="153">
        <f t="shared" si="581"/>
        <v>1</v>
      </c>
      <c r="AU3354" s="153">
        <f t="shared" si="582"/>
        <v>0</v>
      </c>
      <c r="AV3354" s="153">
        <f t="shared" si="583"/>
        <v>0</v>
      </c>
      <c r="BA3354">
        <f t="shared" si="580"/>
        <v>20</v>
      </c>
    </row>
    <row r="3355" spans="2:53" x14ac:dyDescent="0.25">
      <c r="B3355" s="155">
        <f t="shared" si="567"/>
        <v>46074.999305555553</v>
      </c>
      <c r="C3355" s="155">
        <f t="shared" si="559"/>
        <v>46074.999305555553</v>
      </c>
      <c r="D3355" s="152">
        <f t="shared" si="560"/>
        <v>6.73</v>
      </c>
      <c r="E3355" s="152"/>
      <c r="F3355" s="152"/>
      <c r="G3355" s="152"/>
      <c r="H3355" s="152" t="e">
        <f t="shared" si="561"/>
        <v>#N/A</v>
      </c>
      <c r="I3355" s="152"/>
      <c r="J3355" s="152" t="e">
        <f t="shared" si="562"/>
        <v>#N/A</v>
      </c>
      <c r="K3355" s="152"/>
      <c r="L3355" s="152"/>
      <c r="M3355" s="152"/>
      <c r="N3355" s="152"/>
      <c r="O3355" s="152"/>
      <c r="P3355" s="152"/>
      <c r="Q3355" s="152"/>
      <c r="R3355" s="152"/>
      <c r="S3355" s="152"/>
      <c r="T3355" s="153" cm="1">
        <f t="array" ref="T3355">MATCH(1,(TDU_Info!$C$5:$C$111=$T$6)*(TDU_Info!$B$5:$B$111&lt;=$B3355),0)</f>
        <v>74</v>
      </c>
      <c r="U3355" s="152">
        <f>100*(INDEX(TDU_Info!$E$5:$E$111,$T3355)/T$11+INDEX(TDU_Info!$F$5:$F$111,$T3355))</f>
        <v>5.7947999999999995</v>
      </c>
      <c r="V3355" s="152">
        <v>3.7170000000000001</v>
      </c>
      <c r="W3355" s="152">
        <v>5.931</v>
      </c>
      <c r="X3355" s="152">
        <v>6.73</v>
      </c>
      <c r="Y3355" s="152">
        <v>7.29</v>
      </c>
      <c r="Z3355" s="152">
        <v>3.956</v>
      </c>
      <c r="AA3355" s="152">
        <v>6.298</v>
      </c>
      <c r="AB3355" s="152">
        <v>6.65</v>
      </c>
      <c r="AC3355" s="152">
        <v>7.31</v>
      </c>
      <c r="AD3355" s="152">
        <v>3.552</v>
      </c>
      <c r="AE3355" s="152">
        <v>5.7009999999999996</v>
      </c>
      <c r="AF3355" s="152">
        <v>6.73</v>
      </c>
      <c r="AG3355" s="152">
        <v>7.29</v>
      </c>
      <c r="AH3355" s="152">
        <v>3.778</v>
      </c>
      <c r="AI3355" s="152">
        <v>6.069</v>
      </c>
      <c r="AJ3355" s="152">
        <v>6.65</v>
      </c>
      <c r="AK3355" s="152">
        <v>7.31</v>
      </c>
      <c r="AL3355" s="152" t="e">
        <f t="shared" si="563"/>
        <v>#N/A</v>
      </c>
      <c r="AM3355" s="152" t="e">
        <f t="shared" si="564"/>
        <v>#N/A</v>
      </c>
      <c r="AN3355" s="152" t="e">
        <f>NA()</f>
        <v>#N/A</v>
      </c>
      <c r="AO3355" s="152" t="e">
        <f>NA()</f>
        <v>#N/A</v>
      </c>
      <c r="AP3355" s="152">
        <f t="shared" si="570"/>
        <v>6.4851999999999999</v>
      </c>
      <c r="AQ3355" s="152"/>
      <c r="AR3355" s="152"/>
      <c r="AS3355" s="153">
        <f t="shared" si="579"/>
        <v>52</v>
      </c>
      <c r="AT3355" s="153">
        <f t="shared" si="581"/>
        <v>1</v>
      </c>
      <c r="AU3355" s="153">
        <f t="shared" si="582"/>
        <v>0</v>
      </c>
      <c r="AV3355" s="153">
        <f t="shared" si="583"/>
        <v>0</v>
      </c>
      <c r="BA3355">
        <f t="shared" si="580"/>
        <v>21</v>
      </c>
    </row>
    <row r="3356" spans="2:53" x14ac:dyDescent="0.25">
      <c r="B3356" s="155">
        <f t="shared" si="567"/>
        <v>46075.999305555553</v>
      </c>
      <c r="C3356" s="155">
        <f t="shared" si="559"/>
        <v>46075.999305555553</v>
      </c>
      <c r="D3356" s="152">
        <f t="shared" si="560"/>
        <v>6.73</v>
      </c>
      <c r="E3356" s="152"/>
      <c r="F3356" s="152"/>
      <c r="G3356" s="152"/>
      <c r="H3356" s="152" t="e">
        <f t="shared" si="561"/>
        <v>#N/A</v>
      </c>
      <c r="I3356" s="152"/>
      <c r="J3356" s="152" t="e">
        <f t="shared" si="562"/>
        <v>#N/A</v>
      </c>
      <c r="K3356" s="152"/>
      <c r="L3356" s="152"/>
      <c r="M3356" s="152"/>
      <c r="N3356" s="152"/>
      <c r="O3356" s="152"/>
      <c r="P3356" s="152"/>
      <c r="Q3356" s="152"/>
      <c r="R3356" s="152"/>
      <c r="S3356" s="152"/>
      <c r="T3356" s="153" cm="1">
        <f t="array" ref="T3356">MATCH(1,(TDU_Info!$C$5:$C$111=$T$6)*(TDU_Info!$B$5:$B$111&lt;=$B3356),0)</f>
        <v>74</v>
      </c>
      <c r="U3356" s="152">
        <f>100*(INDEX(TDU_Info!$E$5:$E$111,$T3356)/T$11+INDEX(TDU_Info!$F$5:$F$111,$T3356))</f>
        <v>5.7947999999999995</v>
      </c>
      <c r="V3356" s="152">
        <v>3.7170000000000001</v>
      </c>
      <c r="W3356" s="152">
        <v>5.931</v>
      </c>
      <c r="X3356" s="152">
        <v>6.73</v>
      </c>
      <c r="Y3356" s="152">
        <v>7.29</v>
      </c>
      <c r="Z3356" s="152">
        <v>3.956</v>
      </c>
      <c r="AA3356" s="152">
        <v>6.298</v>
      </c>
      <c r="AB3356" s="152">
        <v>6.65</v>
      </c>
      <c r="AC3356" s="152">
        <v>7.31</v>
      </c>
      <c r="AD3356" s="152">
        <v>3.552</v>
      </c>
      <c r="AE3356" s="152">
        <v>5.7009999999999996</v>
      </c>
      <c r="AF3356" s="152">
        <v>6.73</v>
      </c>
      <c r="AG3356" s="152">
        <v>7.29</v>
      </c>
      <c r="AH3356" s="152">
        <v>3.778</v>
      </c>
      <c r="AI3356" s="152">
        <v>6.069</v>
      </c>
      <c r="AJ3356" s="152">
        <v>6.65</v>
      </c>
      <c r="AK3356" s="152">
        <v>7.31</v>
      </c>
      <c r="AL3356" s="152" t="e">
        <f t="shared" si="563"/>
        <v>#N/A</v>
      </c>
      <c r="AM3356" s="152" t="e">
        <f t="shared" si="564"/>
        <v>#N/A</v>
      </c>
      <c r="AN3356" s="152" t="e">
        <f>NA()</f>
        <v>#N/A</v>
      </c>
      <c r="AO3356" s="152" t="e">
        <f>NA()</f>
        <v>#N/A</v>
      </c>
      <c r="AP3356" s="152">
        <f t="shared" si="570"/>
        <v>6.4851999999999999</v>
      </c>
      <c r="AQ3356" s="152"/>
      <c r="AR3356" s="152"/>
      <c r="AS3356" s="153">
        <f t="shared" si="579"/>
        <v>53</v>
      </c>
      <c r="AT3356" s="153">
        <f t="shared" si="581"/>
        <v>1</v>
      </c>
      <c r="AU3356" s="153">
        <f t="shared" si="582"/>
        <v>0</v>
      </c>
      <c r="AV3356" s="153">
        <f t="shared" si="583"/>
        <v>0</v>
      </c>
      <c r="BA3356">
        <f t="shared" si="580"/>
        <v>22</v>
      </c>
    </row>
    <row r="3357" spans="2:53" x14ac:dyDescent="0.25">
      <c r="B3357" s="155">
        <f t="shared" si="567"/>
        <v>46076.999305555553</v>
      </c>
      <c r="C3357" s="155">
        <f t="shared" si="559"/>
        <v>46076.999305555553</v>
      </c>
      <c r="D3357" s="152">
        <f t="shared" si="560"/>
        <v>6.73</v>
      </c>
      <c r="E3357" s="152"/>
      <c r="F3357" s="152"/>
      <c r="G3357" s="152"/>
      <c r="H3357" s="152" t="e">
        <f t="shared" si="561"/>
        <v>#N/A</v>
      </c>
      <c r="I3357" s="152"/>
      <c r="J3357" s="152" t="e">
        <f t="shared" si="562"/>
        <v>#N/A</v>
      </c>
      <c r="K3357" s="152"/>
      <c r="L3357" s="152"/>
      <c r="M3357" s="152"/>
      <c r="N3357" s="152"/>
      <c r="O3357" s="152"/>
      <c r="P3357" s="152"/>
      <c r="Q3357" s="152"/>
      <c r="R3357" s="152"/>
      <c r="S3357" s="152"/>
      <c r="T3357" s="153" cm="1">
        <f t="array" ref="T3357">MATCH(1,(TDU_Info!$C$5:$C$111=$T$6)*(TDU_Info!$B$5:$B$111&lt;=$B3357),0)</f>
        <v>74</v>
      </c>
      <c r="U3357" s="152">
        <f>100*(INDEX(TDU_Info!$E$5:$E$111,$T3357)/T$11+INDEX(TDU_Info!$F$5:$F$111,$T3357))</f>
        <v>5.7947999999999995</v>
      </c>
      <c r="V3357" s="152">
        <v>3.7170000000000001</v>
      </c>
      <c r="W3357" s="152">
        <v>5.931</v>
      </c>
      <c r="X3357" s="152">
        <v>6.73</v>
      </c>
      <c r="Y3357" s="152">
        <v>7.29</v>
      </c>
      <c r="Z3357" s="152">
        <v>3.956</v>
      </c>
      <c r="AA3357" s="152">
        <v>6.298</v>
      </c>
      <c r="AB3357" s="152">
        <v>6.65</v>
      </c>
      <c r="AC3357" s="152">
        <v>7.31</v>
      </c>
      <c r="AD3357" s="152">
        <v>3.552</v>
      </c>
      <c r="AE3357" s="152">
        <v>5.7009999999999996</v>
      </c>
      <c r="AF3357" s="152">
        <v>6.73</v>
      </c>
      <c r="AG3357" s="152">
        <v>7.29</v>
      </c>
      <c r="AH3357" s="152">
        <v>3.778</v>
      </c>
      <c r="AI3357" s="152">
        <v>6.069</v>
      </c>
      <c r="AJ3357" s="152">
        <v>6.65</v>
      </c>
      <c r="AK3357" s="152">
        <v>7.31</v>
      </c>
      <c r="AL3357" s="152" t="e">
        <f t="shared" si="563"/>
        <v>#N/A</v>
      </c>
      <c r="AM3357" s="152" t="e">
        <f t="shared" si="564"/>
        <v>#N/A</v>
      </c>
      <c r="AN3357" s="152" t="e">
        <f>NA()</f>
        <v>#N/A</v>
      </c>
      <c r="AO3357" s="152" t="e">
        <f>NA()</f>
        <v>#N/A</v>
      </c>
      <c r="AP3357" s="152">
        <f t="shared" si="570"/>
        <v>6.4851999999999999</v>
      </c>
      <c r="AQ3357" s="152"/>
      <c r="AR3357" s="152"/>
      <c r="AS3357" s="153">
        <f t="shared" si="579"/>
        <v>54</v>
      </c>
      <c r="AT3357" s="153">
        <f t="shared" si="581"/>
        <v>1</v>
      </c>
      <c r="AU3357" s="153">
        <f t="shared" si="582"/>
        <v>0</v>
      </c>
      <c r="AV3357" s="153">
        <f t="shared" si="583"/>
        <v>0</v>
      </c>
      <c r="BA3357">
        <f t="shared" si="580"/>
        <v>23</v>
      </c>
    </row>
    <row r="3358" spans="2:53" x14ac:dyDescent="0.25">
      <c r="B3358" s="155">
        <f t="shared" si="567"/>
        <v>46077.999305555553</v>
      </c>
      <c r="C3358" s="155">
        <f t="shared" si="559"/>
        <v>46077.999305555553</v>
      </c>
      <c r="D3358" s="152">
        <f t="shared" si="560"/>
        <v>6.73</v>
      </c>
      <c r="E3358" s="152"/>
      <c r="F3358" s="152"/>
      <c r="G3358" s="152"/>
      <c r="H3358" s="152" t="e">
        <f t="shared" si="561"/>
        <v>#N/A</v>
      </c>
      <c r="I3358" s="152"/>
      <c r="J3358" s="152" t="e">
        <f t="shared" si="562"/>
        <v>#N/A</v>
      </c>
      <c r="K3358" s="152"/>
      <c r="L3358" s="152"/>
      <c r="M3358" s="152"/>
      <c r="N3358" s="152"/>
      <c r="O3358" s="152"/>
      <c r="P3358" s="152"/>
      <c r="Q3358" s="152"/>
      <c r="R3358" s="152"/>
      <c r="S3358" s="152"/>
      <c r="T3358" s="153" cm="1">
        <f t="array" ref="T3358">MATCH(1,(TDU_Info!$C$5:$C$111=$T$6)*(TDU_Info!$B$5:$B$111&lt;=$B3358),0)</f>
        <v>74</v>
      </c>
      <c r="U3358" s="152">
        <f>100*(INDEX(TDU_Info!$E$5:$E$111,$T3358)/T$11+INDEX(TDU_Info!$F$5:$F$111,$T3358))</f>
        <v>5.7947999999999995</v>
      </c>
      <c r="V3358" s="152">
        <v>3.617</v>
      </c>
      <c r="W3358" s="152">
        <v>5.931</v>
      </c>
      <c r="X3358" s="152">
        <v>6.73</v>
      </c>
      <c r="Y3358" s="152">
        <v>7.29</v>
      </c>
      <c r="Z3358" s="152">
        <v>3.8559999999999999</v>
      </c>
      <c r="AA3358" s="152">
        <v>6.298</v>
      </c>
      <c r="AB3358" s="152">
        <v>6.65</v>
      </c>
      <c r="AC3358" s="152">
        <v>7.31</v>
      </c>
      <c r="AD3358" s="152">
        <v>3.552</v>
      </c>
      <c r="AE3358" s="152">
        <v>5.7009999999999996</v>
      </c>
      <c r="AF3358" s="152">
        <v>6.73</v>
      </c>
      <c r="AG3358" s="152">
        <v>7.29</v>
      </c>
      <c r="AH3358" s="152">
        <v>3.778</v>
      </c>
      <c r="AI3358" s="152">
        <v>6.069</v>
      </c>
      <c r="AJ3358" s="152">
        <v>6.65</v>
      </c>
      <c r="AK3358" s="152">
        <v>7.31</v>
      </c>
      <c r="AL3358" s="152" t="e">
        <f t="shared" si="563"/>
        <v>#N/A</v>
      </c>
      <c r="AM3358" s="152" t="e">
        <f t="shared" si="564"/>
        <v>#N/A</v>
      </c>
      <c r="AN3358" s="152" t="e">
        <f>NA()</f>
        <v>#N/A</v>
      </c>
      <c r="AO3358" s="152" t="e">
        <f>NA()</f>
        <v>#N/A</v>
      </c>
      <c r="AP3358" s="152">
        <f t="shared" si="570"/>
        <v>6.4851999999999999</v>
      </c>
      <c r="AQ3358" s="152"/>
      <c r="AR3358" s="152"/>
      <c r="AS3358" s="153">
        <f t="shared" si="579"/>
        <v>55</v>
      </c>
      <c r="AT3358" s="153">
        <f t="shared" si="581"/>
        <v>1</v>
      </c>
      <c r="AU3358" s="153">
        <f t="shared" si="582"/>
        <v>0</v>
      </c>
      <c r="AV3358" s="153">
        <f t="shared" si="583"/>
        <v>0</v>
      </c>
      <c r="BA3358">
        <f t="shared" si="580"/>
        <v>24</v>
      </c>
    </row>
    <row r="3359" spans="2:53" x14ac:dyDescent="0.25">
      <c r="B3359" s="155">
        <f t="shared" si="567"/>
        <v>46078.999305555553</v>
      </c>
      <c r="C3359" s="155">
        <f t="shared" si="559"/>
        <v>46078.999305555553</v>
      </c>
      <c r="D3359" s="152">
        <f t="shared" si="560"/>
        <v>6.73</v>
      </c>
      <c r="E3359" s="152"/>
      <c r="F3359" s="152"/>
      <c r="G3359" s="152"/>
      <c r="H3359" s="152" t="e">
        <f t="shared" si="561"/>
        <v>#N/A</v>
      </c>
      <c r="I3359" s="152"/>
      <c r="J3359" s="152" t="e">
        <f t="shared" si="562"/>
        <v>#N/A</v>
      </c>
      <c r="K3359" s="152"/>
      <c r="L3359" s="152"/>
      <c r="M3359" s="152"/>
      <c r="N3359" s="152"/>
      <c r="O3359" s="152"/>
      <c r="P3359" s="152"/>
      <c r="Q3359" s="152"/>
      <c r="R3359" s="152"/>
      <c r="S3359" s="152"/>
      <c r="T3359" s="153" cm="1">
        <f t="array" ref="T3359">MATCH(1,(TDU_Info!$C$5:$C$111=$T$6)*(TDU_Info!$B$5:$B$111&lt;=$B3359),0)</f>
        <v>74</v>
      </c>
      <c r="U3359" s="152">
        <f>100*(INDEX(TDU_Info!$E$5:$E$111,$T3359)/T$11+INDEX(TDU_Info!$F$5:$F$111,$T3359))</f>
        <v>5.7947999999999995</v>
      </c>
      <c r="V3359" s="152">
        <v>3.5169999999999999</v>
      </c>
      <c r="W3359" s="152">
        <v>5.931</v>
      </c>
      <c r="X3359" s="152">
        <v>6.73</v>
      </c>
      <c r="Y3359" s="152">
        <v>7.39</v>
      </c>
      <c r="Z3359" s="152">
        <v>3.7549999999999999</v>
      </c>
      <c r="AA3359" s="152">
        <v>6.298</v>
      </c>
      <c r="AB3359" s="152">
        <v>6.75</v>
      </c>
      <c r="AC3359" s="152">
        <v>7.41</v>
      </c>
      <c r="AD3359" s="152">
        <v>3.3519999999999999</v>
      </c>
      <c r="AE3359" s="152">
        <v>5.7009999999999996</v>
      </c>
      <c r="AF3359" s="152">
        <v>6.73</v>
      </c>
      <c r="AG3359" s="152">
        <v>7.39</v>
      </c>
      <c r="AH3359" s="152">
        <v>3.6779999999999999</v>
      </c>
      <c r="AI3359" s="152">
        <v>6.069</v>
      </c>
      <c r="AJ3359" s="152">
        <v>6.75</v>
      </c>
      <c r="AK3359" s="152">
        <v>7.3579999999999997</v>
      </c>
      <c r="AL3359" s="152" t="e">
        <f t="shared" si="563"/>
        <v>#N/A</v>
      </c>
      <c r="AM3359" s="152" t="e">
        <f t="shared" si="564"/>
        <v>#N/A</v>
      </c>
      <c r="AN3359" s="152" t="e">
        <f>NA()</f>
        <v>#N/A</v>
      </c>
      <c r="AO3359" s="152" t="e">
        <f>NA()</f>
        <v>#N/A</v>
      </c>
      <c r="AP3359" s="152">
        <f t="shared" si="570"/>
        <v>6.4851999999999999</v>
      </c>
      <c r="AQ3359" s="152"/>
      <c r="AR3359" s="152"/>
      <c r="AS3359" s="153">
        <f t="shared" si="579"/>
        <v>56</v>
      </c>
      <c r="AT3359" s="153">
        <f t="shared" si="581"/>
        <v>1</v>
      </c>
      <c r="AU3359" s="153">
        <f t="shared" si="582"/>
        <v>0</v>
      </c>
      <c r="AV3359" s="153">
        <f t="shared" si="583"/>
        <v>0</v>
      </c>
      <c r="BA3359">
        <f t="shared" si="580"/>
        <v>25</v>
      </c>
    </row>
    <row r="3360" spans="2:53" x14ac:dyDescent="0.25">
      <c r="B3360" s="155">
        <f t="shared" si="567"/>
        <v>46079.999305555553</v>
      </c>
      <c r="C3360" s="155">
        <f t="shared" si="559"/>
        <v>46079.999305555553</v>
      </c>
      <c r="D3360" s="152">
        <f t="shared" si="560"/>
        <v>6.63</v>
      </c>
      <c r="E3360" s="152"/>
      <c r="F3360" s="152"/>
      <c r="G3360" s="152"/>
      <c r="H3360" s="152" t="e">
        <f t="shared" si="561"/>
        <v>#N/A</v>
      </c>
      <c r="I3360" s="152"/>
      <c r="J3360" s="152" t="e">
        <f t="shared" si="562"/>
        <v>#N/A</v>
      </c>
      <c r="K3360" s="152"/>
      <c r="L3360" s="152"/>
      <c r="M3360" s="152"/>
      <c r="N3360" s="152"/>
      <c r="O3360" s="152"/>
      <c r="P3360" s="152"/>
      <c r="Q3360" s="152"/>
      <c r="R3360" s="152"/>
      <c r="S3360" s="152"/>
      <c r="T3360" s="153" cm="1">
        <f t="array" ref="T3360">MATCH(1,(TDU_Info!$C$5:$C$111=$T$6)*(TDU_Info!$B$5:$B$111&lt;=$B3360),0)</f>
        <v>74</v>
      </c>
      <c r="U3360" s="152">
        <f>100*(INDEX(TDU_Info!$E$5:$E$111,$T3360)/T$11+INDEX(TDU_Info!$F$5:$F$111,$T3360))</f>
        <v>5.7947999999999995</v>
      </c>
      <c r="V3360" s="152">
        <v>3.5169999999999999</v>
      </c>
      <c r="W3360" s="152">
        <v>7.4720000000000004</v>
      </c>
      <c r="X3360" s="152">
        <v>6.63</v>
      </c>
      <c r="Y3360" s="152">
        <v>7.29</v>
      </c>
      <c r="Z3360" s="152">
        <v>3.7549999999999999</v>
      </c>
      <c r="AA3360" s="152">
        <v>7.6689999999999996</v>
      </c>
      <c r="AB3360" s="152">
        <v>6.75</v>
      </c>
      <c r="AC3360" s="152">
        <v>7.41</v>
      </c>
      <c r="AD3360" s="152">
        <v>3.3519999999999999</v>
      </c>
      <c r="AE3360" s="152">
        <v>7.391</v>
      </c>
      <c r="AF3360" s="152">
        <v>6.63</v>
      </c>
      <c r="AG3360" s="152">
        <v>7.29</v>
      </c>
      <c r="AH3360" s="152">
        <v>3.6779999999999999</v>
      </c>
      <c r="AI3360" s="152">
        <v>7.68</v>
      </c>
      <c r="AJ3360" s="152">
        <v>6.75</v>
      </c>
      <c r="AK3360" s="152">
        <v>7.3579999999999997</v>
      </c>
      <c r="AL3360" s="152" t="e">
        <f t="shared" si="563"/>
        <v>#N/A</v>
      </c>
      <c r="AM3360" s="152" t="e">
        <f t="shared" si="564"/>
        <v>#N/A</v>
      </c>
      <c r="AN3360" s="152" t="e">
        <f>NA()</f>
        <v>#N/A</v>
      </c>
      <c r="AO3360" s="152" t="e">
        <f>NA()</f>
        <v>#N/A</v>
      </c>
      <c r="AP3360" s="152">
        <f t="shared" si="570"/>
        <v>6.4851999999999999</v>
      </c>
      <c r="AQ3360" s="152"/>
      <c r="AR3360" s="152"/>
      <c r="AS3360" s="153">
        <f t="shared" si="579"/>
        <v>57</v>
      </c>
      <c r="AT3360" s="153">
        <f t="shared" si="581"/>
        <v>1</v>
      </c>
      <c r="AU3360" s="153">
        <f t="shared" si="582"/>
        <v>0</v>
      </c>
      <c r="AV3360" s="153">
        <f t="shared" si="583"/>
        <v>0</v>
      </c>
      <c r="BA3360">
        <f t="shared" si="580"/>
        <v>26</v>
      </c>
    </row>
    <row r="3361" spans="2:53" x14ac:dyDescent="0.25">
      <c r="B3361" s="155">
        <f t="shared" si="567"/>
        <v>46080.999305555553</v>
      </c>
      <c r="C3361" s="155">
        <f t="shared" si="559"/>
        <v>46080.999305555553</v>
      </c>
      <c r="D3361" s="152">
        <f t="shared" si="560"/>
        <v>6.63</v>
      </c>
      <c r="E3361" s="152"/>
      <c r="F3361" s="152"/>
      <c r="G3361" s="152"/>
      <c r="H3361" s="152" t="e">
        <f t="shared" si="561"/>
        <v>#N/A</v>
      </c>
      <c r="I3361" s="152"/>
      <c r="J3361" s="152" t="e">
        <f t="shared" si="562"/>
        <v>#N/A</v>
      </c>
      <c r="K3361" s="152"/>
      <c r="L3361" s="152"/>
      <c r="M3361" s="152"/>
      <c r="N3361" s="152"/>
      <c r="O3361" s="152"/>
      <c r="P3361" s="152"/>
      <c r="Q3361" s="152"/>
      <c r="R3361" s="152"/>
      <c r="S3361" s="152"/>
      <c r="T3361" s="153" cm="1">
        <f t="array" ref="T3361">MATCH(1,(TDU_Info!$C$5:$C$111=$T$6)*(TDU_Info!$B$5:$B$111&lt;=$B3361),0)</f>
        <v>74</v>
      </c>
      <c r="U3361" s="152">
        <f>100*(INDEX(TDU_Info!$E$5:$E$111,$T3361)/T$11+INDEX(TDU_Info!$F$5:$F$111,$T3361))</f>
        <v>5.7947999999999995</v>
      </c>
      <c r="V3361" s="152">
        <v>3.5169999999999999</v>
      </c>
      <c r="W3361" s="152">
        <v>7.4720000000000004</v>
      </c>
      <c r="X3361" s="152">
        <v>6.63</v>
      </c>
      <c r="Y3361" s="152">
        <v>7.29</v>
      </c>
      <c r="Z3361" s="152">
        <v>3.7549999999999999</v>
      </c>
      <c r="AA3361" s="152">
        <v>7.6689999999999996</v>
      </c>
      <c r="AB3361" s="152">
        <v>6.75</v>
      </c>
      <c r="AC3361" s="152">
        <v>7.41</v>
      </c>
      <c r="AD3361" s="152">
        <v>3.3519999999999999</v>
      </c>
      <c r="AE3361" s="152">
        <v>7.391</v>
      </c>
      <c r="AF3361" s="152">
        <v>6.63</v>
      </c>
      <c r="AG3361" s="152">
        <v>7.29</v>
      </c>
      <c r="AH3361" s="152">
        <v>3.6779999999999999</v>
      </c>
      <c r="AI3361" s="152">
        <v>7.68</v>
      </c>
      <c r="AJ3361" s="152">
        <v>6.75</v>
      </c>
      <c r="AK3361" s="152">
        <v>7.3579999999999997</v>
      </c>
      <c r="AL3361" s="152" t="e">
        <f t="shared" si="563"/>
        <v>#N/A</v>
      </c>
      <c r="AM3361" s="152" t="e">
        <f t="shared" si="564"/>
        <v>#N/A</v>
      </c>
      <c r="AN3361" s="152" t="e">
        <f>NA()</f>
        <v>#N/A</v>
      </c>
      <c r="AO3361" s="152" t="e">
        <f>NA()</f>
        <v>#N/A</v>
      </c>
      <c r="AP3361" s="152">
        <f t="shared" si="570"/>
        <v>6.4851999999999999</v>
      </c>
      <c r="AQ3361" s="152"/>
      <c r="AR3361" s="152"/>
      <c r="AS3361" s="153">
        <f t="shared" si="579"/>
        <v>58</v>
      </c>
      <c r="AT3361" s="153">
        <f t="shared" si="581"/>
        <v>1</v>
      </c>
      <c r="AU3361" s="153">
        <f t="shared" si="582"/>
        <v>0</v>
      </c>
      <c r="AV3361" s="153">
        <f t="shared" si="583"/>
        <v>0</v>
      </c>
      <c r="BA3361">
        <f t="shared" si="580"/>
        <v>27</v>
      </c>
    </row>
    <row r="3362" spans="2:53" x14ac:dyDescent="0.25">
      <c r="B3362" s="155">
        <f t="shared" si="567"/>
        <v>46081.999305555553</v>
      </c>
      <c r="C3362" s="155">
        <f t="shared" si="559"/>
        <v>46081.999305555553</v>
      </c>
      <c r="D3362" s="152">
        <f t="shared" si="560"/>
        <v>6.63</v>
      </c>
      <c r="E3362" s="152"/>
      <c r="F3362" s="152"/>
      <c r="G3362" s="152"/>
      <c r="H3362" s="152" t="e">
        <f t="shared" si="561"/>
        <v>#N/A</v>
      </c>
      <c r="I3362" s="152"/>
      <c r="J3362" s="152" t="e">
        <f t="shared" si="562"/>
        <v>#N/A</v>
      </c>
      <c r="K3362" s="152"/>
      <c r="L3362" s="152"/>
      <c r="M3362" s="152"/>
      <c r="N3362" s="152"/>
      <c r="O3362" s="152"/>
      <c r="P3362" s="152"/>
      <c r="Q3362" s="152"/>
      <c r="R3362" s="152"/>
      <c r="S3362" s="152"/>
      <c r="T3362" s="153" cm="1">
        <f t="array" ref="T3362">MATCH(1,(TDU_Info!$C$5:$C$111=$T$6)*(TDU_Info!$B$5:$B$111&lt;=$B3362),0)</f>
        <v>74</v>
      </c>
      <c r="U3362" s="152">
        <f>100*(INDEX(TDU_Info!$E$5:$E$111,$T3362)/T$11+INDEX(TDU_Info!$F$5:$F$111,$T3362))</f>
        <v>5.7947999999999995</v>
      </c>
      <c r="V3362" s="152">
        <v>3.4169999999999998</v>
      </c>
      <c r="W3362" s="152">
        <v>7.4720000000000004</v>
      </c>
      <c r="X3362" s="152">
        <v>6.63</v>
      </c>
      <c r="Y3362" s="152">
        <v>7.29</v>
      </c>
      <c r="Z3362" s="152">
        <v>3.516</v>
      </c>
      <c r="AA3362" s="152">
        <v>7.6689999999999996</v>
      </c>
      <c r="AB3362" s="152">
        <v>6.55</v>
      </c>
      <c r="AC3362" s="152">
        <v>7.41</v>
      </c>
      <c r="AD3362" s="152">
        <v>3.2519999999999998</v>
      </c>
      <c r="AE3362" s="152">
        <v>7.391</v>
      </c>
      <c r="AF3362" s="152">
        <v>6.63</v>
      </c>
      <c r="AG3362" s="152">
        <v>7.29</v>
      </c>
      <c r="AH3362" s="152">
        <v>3.4329999999999998</v>
      </c>
      <c r="AI3362" s="152">
        <v>7.68</v>
      </c>
      <c r="AJ3362" s="152">
        <v>6.55</v>
      </c>
      <c r="AK3362" s="152">
        <v>7.3579999999999997</v>
      </c>
      <c r="AL3362" s="152" t="e">
        <f t="shared" si="563"/>
        <v>#N/A</v>
      </c>
      <c r="AM3362" s="152" t="e">
        <f t="shared" si="564"/>
        <v>#N/A</v>
      </c>
      <c r="AN3362" s="152" t="e">
        <f>NA()</f>
        <v>#N/A</v>
      </c>
      <c r="AO3362" s="152" t="e">
        <f>NA()</f>
        <v>#N/A</v>
      </c>
      <c r="AP3362" s="152">
        <f t="shared" si="570"/>
        <v>6.4851999999999999</v>
      </c>
      <c r="AQ3362" s="152"/>
      <c r="AR3362" s="152"/>
      <c r="AS3362" s="153">
        <f t="shared" ref="AS3362:AS3393" si="584">ROUNDUP(B3362-DATE(YEAR(B3362),1,1),0)</f>
        <v>59</v>
      </c>
      <c r="AT3362" s="153">
        <f t="shared" si="581"/>
        <v>1</v>
      </c>
      <c r="AU3362" s="153">
        <f t="shared" si="582"/>
        <v>0</v>
      </c>
      <c r="AV3362" s="153">
        <f t="shared" si="583"/>
        <v>0</v>
      </c>
      <c r="BA3362">
        <f t="shared" ref="BA3362:BA3393" si="585">DAY(C3362)</f>
        <v>28</v>
      </c>
    </row>
    <row r="3363" spans="2:53" x14ac:dyDescent="0.25">
      <c r="B3363" s="155">
        <f t="shared" si="567"/>
        <v>46082.999305555553</v>
      </c>
      <c r="C3363" s="155">
        <f t="shared" si="559"/>
        <v>46082.999305555553</v>
      </c>
      <c r="D3363" s="152">
        <f t="shared" si="560"/>
        <v>6.63</v>
      </c>
      <c r="E3363" s="152"/>
      <c r="F3363" s="152"/>
      <c r="G3363" s="152"/>
      <c r="H3363" s="152" t="e">
        <f t="shared" si="561"/>
        <v>#N/A</v>
      </c>
      <c r="I3363" s="152"/>
      <c r="J3363" s="152" t="e">
        <f t="shared" si="562"/>
        <v>#N/A</v>
      </c>
      <c r="K3363" s="152"/>
      <c r="L3363" s="152"/>
      <c r="M3363" s="152"/>
      <c r="N3363" s="152"/>
      <c r="O3363" s="152"/>
      <c r="P3363" s="152"/>
      <c r="Q3363" s="152"/>
      <c r="R3363" s="152"/>
      <c r="S3363" s="152"/>
      <c r="T3363" s="153" cm="1">
        <f t="array" ref="T3363">MATCH(1,(TDU_Info!$C$5:$C$111=$T$6)*(TDU_Info!$B$5:$B$111&lt;=$B3363),0)</f>
        <v>73</v>
      </c>
      <c r="U3363" s="152">
        <f>100*(INDEX(TDU_Info!$E$5:$E$111,$T3363)/T$11+INDEX(TDU_Info!$F$5:$F$111,$T3363))</f>
        <v>5.8297999999999996</v>
      </c>
      <c r="V3363" s="152">
        <v>3.4169999999999998</v>
      </c>
      <c r="W3363" s="152">
        <v>7.4720000000000004</v>
      </c>
      <c r="X3363" s="152">
        <v>6.63</v>
      </c>
      <c r="Y3363" s="152">
        <v>7.29</v>
      </c>
      <c r="Z3363" s="152">
        <v>3.516</v>
      </c>
      <c r="AA3363" s="152">
        <v>7.6689999999999996</v>
      </c>
      <c r="AB3363" s="152">
        <v>6.55</v>
      </c>
      <c r="AC3363" s="152">
        <v>7.41</v>
      </c>
      <c r="AD3363" s="152">
        <v>3.2519999999999998</v>
      </c>
      <c r="AE3363" s="152">
        <v>7.391</v>
      </c>
      <c r="AF3363" s="152">
        <v>6.63</v>
      </c>
      <c r="AG3363" s="152">
        <v>7.29</v>
      </c>
      <c r="AH3363" s="152">
        <v>3.4329999999999998</v>
      </c>
      <c r="AI3363" s="152">
        <v>7.68</v>
      </c>
      <c r="AJ3363" s="152">
        <v>6.55</v>
      </c>
      <c r="AK3363" s="152">
        <v>7.3579999999999997</v>
      </c>
      <c r="AL3363" s="152" t="e">
        <f t="shared" si="563"/>
        <v>#N/A</v>
      </c>
      <c r="AM3363" s="152" t="e">
        <f t="shared" si="564"/>
        <v>#N/A</v>
      </c>
      <c r="AN3363" s="152" t="e">
        <f>NA()</f>
        <v>#N/A</v>
      </c>
      <c r="AO3363" s="152" t="e">
        <f>NA()</f>
        <v>#N/A</v>
      </c>
      <c r="AP3363" s="152" t="e">
        <f t="shared" si="570"/>
        <v>#N/A</v>
      </c>
      <c r="AQ3363" s="152"/>
      <c r="AR3363" s="152"/>
      <c r="AS3363" s="153">
        <f t="shared" si="584"/>
        <v>60</v>
      </c>
      <c r="AT3363" s="153">
        <f t="shared" si="581"/>
        <v>1</v>
      </c>
      <c r="AU3363" s="153">
        <f t="shared" si="582"/>
        <v>0</v>
      </c>
      <c r="AV3363" s="153">
        <f t="shared" si="583"/>
        <v>0</v>
      </c>
      <c r="BA3363">
        <f t="shared" si="585"/>
        <v>1</v>
      </c>
    </row>
    <row r="3364" spans="2:53" x14ac:dyDescent="0.25">
      <c r="B3364" s="155">
        <f t="shared" si="567"/>
        <v>46083.999305555553</v>
      </c>
      <c r="C3364" s="155">
        <f t="shared" si="559"/>
        <v>46083.999305555553</v>
      </c>
      <c r="D3364" s="152">
        <f t="shared" si="560"/>
        <v>6.63</v>
      </c>
      <c r="E3364" s="152"/>
      <c r="F3364" s="152"/>
      <c r="G3364" s="152"/>
      <c r="H3364" s="152" t="e">
        <f t="shared" si="561"/>
        <v>#N/A</v>
      </c>
      <c r="I3364" s="152"/>
      <c r="J3364" s="152" t="e">
        <f t="shared" si="562"/>
        <v>#N/A</v>
      </c>
      <c r="K3364" s="152"/>
      <c r="L3364" s="152"/>
      <c r="M3364" s="152"/>
      <c r="N3364" s="152"/>
      <c r="O3364" s="152"/>
      <c r="P3364" s="152"/>
      <c r="Q3364" s="152"/>
      <c r="R3364" s="152"/>
      <c r="S3364" s="152"/>
      <c r="T3364" s="153" cm="1">
        <f t="array" ref="T3364">MATCH(1,(TDU_Info!$C$5:$C$111=$T$6)*(TDU_Info!$B$5:$B$111&lt;=$B3364),0)</f>
        <v>73</v>
      </c>
      <c r="U3364" s="152">
        <f>100*(INDEX(TDU_Info!$E$5:$E$111,$T3364)/T$11+INDEX(TDU_Info!$F$5:$F$111,$T3364))</f>
        <v>5.8297999999999996</v>
      </c>
      <c r="V3364" s="152">
        <v>3.4169999999999998</v>
      </c>
      <c r="W3364" s="152">
        <v>7.4720000000000004</v>
      </c>
      <c r="X3364" s="152">
        <v>6.63</v>
      </c>
      <c r="Y3364" s="152">
        <v>7.29</v>
      </c>
      <c r="Z3364" s="152">
        <v>3.516</v>
      </c>
      <c r="AA3364" s="152">
        <v>7.6689999999999996</v>
      </c>
      <c r="AB3364" s="152">
        <v>6.55</v>
      </c>
      <c r="AC3364" s="152">
        <v>7.41</v>
      </c>
      <c r="AD3364" s="152">
        <v>3.2519999999999998</v>
      </c>
      <c r="AE3364" s="152">
        <v>7.391</v>
      </c>
      <c r="AF3364" s="152">
        <v>6.63</v>
      </c>
      <c r="AG3364" s="152">
        <v>7.29</v>
      </c>
      <c r="AH3364" s="152">
        <v>3.4329999999999998</v>
      </c>
      <c r="AI3364" s="152">
        <v>7.68</v>
      </c>
      <c r="AJ3364" s="152">
        <v>6.55</v>
      </c>
      <c r="AK3364" s="152">
        <v>7.3579999999999997</v>
      </c>
      <c r="AL3364" s="152" t="e">
        <f t="shared" si="563"/>
        <v>#N/A</v>
      </c>
      <c r="AM3364" s="152" t="e">
        <f t="shared" si="564"/>
        <v>#N/A</v>
      </c>
      <c r="AN3364" s="152" t="e">
        <f>NA()</f>
        <v>#N/A</v>
      </c>
      <c r="AO3364" s="152" t="e">
        <f>NA()</f>
        <v>#N/A</v>
      </c>
      <c r="AP3364" s="152">
        <f t="shared" si="570"/>
        <v>6.4501999999999997</v>
      </c>
      <c r="AQ3364" s="152"/>
      <c r="AR3364" s="152"/>
      <c r="AS3364" s="153">
        <f t="shared" si="584"/>
        <v>61</v>
      </c>
      <c r="AT3364" s="153">
        <f t="shared" si="581"/>
        <v>1</v>
      </c>
      <c r="AU3364" s="153">
        <f t="shared" si="582"/>
        <v>0</v>
      </c>
      <c r="AV3364" s="153">
        <f t="shared" si="583"/>
        <v>0</v>
      </c>
      <c r="BA3364">
        <f t="shared" si="585"/>
        <v>2</v>
      </c>
    </row>
    <row r="3365" spans="2:53" x14ac:dyDescent="0.25">
      <c r="B3365" s="155">
        <f t="shared" si="567"/>
        <v>46084.999305555553</v>
      </c>
      <c r="C3365" s="155">
        <f t="shared" si="559"/>
        <v>46084.999305555553</v>
      </c>
      <c r="D3365" s="152">
        <f t="shared" si="560"/>
        <v>6.73</v>
      </c>
      <c r="E3365" s="152"/>
      <c r="F3365" s="152"/>
      <c r="G3365" s="152"/>
      <c r="H3365" s="152" t="e">
        <f t="shared" si="561"/>
        <v>#N/A</v>
      </c>
      <c r="I3365" s="152"/>
      <c r="J3365" s="152" t="e">
        <f t="shared" si="562"/>
        <v>#N/A</v>
      </c>
      <c r="K3365" s="152"/>
      <c r="L3365" s="152"/>
      <c r="M3365" s="152"/>
      <c r="N3365" s="152"/>
      <c r="O3365" s="152"/>
      <c r="P3365" s="152"/>
      <c r="Q3365" s="152"/>
      <c r="R3365" s="152"/>
      <c r="S3365" s="152"/>
      <c r="T3365" s="153" cm="1">
        <f t="array" ref="T3365">MATCH(1,(TDU_Info!$C$5:$C$111=$T$6)*(TDU_Info!$B$5:$B$111&lt;=$B3365),0)</f>
        <v>73</v>
      </c>
      <c r="U3365" s="152">
        <f>100*(INDEX(TDU_Info!$E$5:$E$111,$T3365)/T$11+INDEX(TDU_Info!$F$5:$F$111,$T3365))</f>
        <v>5.8297999999999996</v>
      </c>
      <c r="V3365" s="152">
        <v>3.4169999999999998</v>
      </c>
      <c r="W3365" s="152">
        <v>7.4720000000000004</v>
      </c>
      <c r="X3365" s="152">
        <v>6.73</v>
      </c>
      <c r="Y3365" s="152">
        <v>7.39</v>
      </c>
      <c r="Z3365" s="152">
        <v>3.516</v>
      </c>
      <c r="AA3365" s="152">
        <v>7.6689999999999996</v>
      </c>
      <c r="AB3365" s="152">
        <v>6.5</v>
      </c>
      <c r="AC3365" s="152">
        <v>7.3</v>
      </c>
      <c r="AD3365" s="152">
        <v>3.0169999999999999</v>
      </c>
      <c r="AE3365" s="152">
        <v>7.4809999999999999</v>
      </c>
      <c r="AF3365" s="152">
        <v>6.73</v>
      </c>
      <c r="AG3365" s="152">
        <v>7.39</v>
      </c>
      <c r="AH3365" s="152">
        <v>3.4329999999999998</v>
      </c>
      <c r="AI3365" s="152">
        <v>7.68</v>
      </c>
      <c r="AJ3365" s="152">
        <v>6.5</v>
      </c>
      <c r="AK3365" s="152">
        <v>7.3</v>
      </c>
      <c r="AL3365" s="152" t="e">
        <f t="shared" si="563"/>
        <v>#N/A</v>
      </c>
      <c r="AM3365" s="152" t="e">
        <f t="shared" si="564"/>
        <v>#N/A</v>
      </c>
      <c r="AN3365" s="152" t="e">
        <f>NA()</f>
        <v>#N/A</v>
      </c>
      <c r="AO3365" s="152" t="e">
        <f>NA()</f>
        <v>#N/A</v>
      </c>
      <c r="AP3365" s="152">
        <f t="shared" si="570"/>
        <v>6.4501999999999997</v>
      </c>
      <c r="AQ3365" s="152"/>
      <c r="AR3365" s="152"/>
      <c r="AS3365" s="153">
        <f t="shared" si="584"/>
        <v>62</v>
      </c>
      <c r="AT3365" s="153">
        <f t="shared" si="581"/>
        <v>1</v>
      </c>
      <c r="AU3365" s="153">
        <f t="shared" si="582"/>
        <v>0</v>
      </c>
      <c r="AV3365" s="153">
        <f t="shared" si="583"/>
        <v>0</v>
      </c>
      <c r="BA3365">
        <f t="shared" si="585"/>
        <v>3</v>
      </c>
    </row>
    <row r="3366" spans="2:53" x14ac:dyDescent="0.25">
      <c r="B3366" s="155">
        <f t="shared" si="567"/>
        <v>46085.999305555553</v>
      </c>
      <c r="C3366" s="155">
        <f t="shared" si="559"/>
        <v>46085.999305555553</v>
      </c>
      <c r="D3366" s="152">
        <f t="shared" si="560"/>
        <v>6.73</v>
      </c>
      <c r="E3366" s="152"/>
      <c r="F3366" s="152"/>
      <c r="G3366" s="152"/>
      <c r="H3366" s="152" t="e">
        <f t="shared" si="561"/>
        <v>#N/A</v>
      </c>
      <c r="I3366" s="152"/>
      <c r="J3366" s="152" t="e">
        <f t="shared" si="562"/>
        <v>#N/A</v>
      </c>
      <c r="K3366" s="152"/>
      <c r="L3366" s="152"/>
      <c r="M3366" s="152"/>
      <c r="N3366" s="152"/>
      <c r="O3366" s="152"/>
      <c r="P3366" s="152"/>
      <c r="Q3366" s="152"/>
      <c r="R3366" s="152"/>
      <c r="S3366" s="152"/>
      <c r="T3366" s="153" cm="1">
        <f t="array" ref="T3366">MATCH(1,(TDU_Info!$C$5:$C$111=$T$6)*(TDU_Info!$B$5:$B$111&lt;=$B3366),0)</f>
        <v>73</v>
      </c>
      <c r="U3366" s="152">
        <f>100*(INDEX(TDU_Info!$E$5:$E$111,$T3366)/T$11+INDEX(TDU_Info!$F$5:$F$111,$T3366))</f>
        <v>5.8297999999999996</v>
      </c>
      <c r="V3366" s="152">
        <v>3.254</v>
      </c>
      <c r="W3366" s="152">
        <v>7.4720000000000004</v>
      </c>
      <c r="X3366" s="152">
        <v>6.73</v>
      </c>
      <c r="Y3366" s="152">
        <v>7.39</v>
      </c>
      <c r="Z3366" s="152">
        <v>4.016</v>
      </c>
      <c r="AA3366" s="152">
        <v>7.6689999999999996</v>
      </c>
      <c r="AB3366" s="152">
        <v>6.7</v>
      </c>
      <c r="AC3366" s="152">
        <v>7.4</v>
      </c>
      <c r="AD3366" s="152">
        <v>3.0169999999999999</v>
      </c>
      <c r="AE3366" s="152">
        <v>7.4809999999999999</v>
      </c>
      <c r="AF3366" s="152">
        <v>6.73</v>
      </c>
      <c r="AG3366" s="152">
        <v>7.39</v>
      </c>
      <c r="AH3366" s="152">
        <v>3.78</v>
      </c>
      <c r="AI3366" s="152">
        <v>7.68</v>
      </c>
      <c r="AJ3366" s="152">
        <v>6.7</v>
      </c>
      <c r="AK3366" s="152">
        <v>7.3209999999999997</v>
      </c>
      <c r="AL3366" s="152" t="e">
        <f t="shared" si="563"/>
        <v>#N/A</v>
      </c>
      <c r="AM3366" s="152" t="e">
        <f t="shared" si="564"/>
        <v>#N/A</v>
      </c>
      <c r="AN3366" s="152" t="e">
        <f>NA()</f>
        <v>#N/A</v>
      </c>
      <c r="AO3366" s="152" t="e">
        <f>NA()</f>
        <v>#N/A</v>
      </c>
      <c r="AP3366" s="152">
        <f t="shared" si="570"/>
        <v>6.4501999999999997</v>
      </c>
      <c r="AQ3366" s="152"/>
      <c r="AR3366" s="152"/>
      <c r="AS3366" s="153">
        <f t="shared" si="584"/>
        <v>63</v>
      </c>
      <c r="AT3366" s="153">
        <f t="shared" si="581"/>
        <v>1</v>
      </c>
      <c r="AU3366" s="153">
        <f t="shared" si="582"/>
        <v>0</v>
      </c>
      <c r="AV3366" s="153">
        <f t="shared" si="583"/>
        <v>0</v>
      </c>
      <c r="BA3366">
        <f t="shared" si="585"/>
        <v>4</v>
      </c>
    </row>
    <row r="3367" spans="2:53" x14ac:dyDescent="0.25">
      <c r="B3367" s="155">
        <f t="shared" si="567"/>
        <v>46086.999305555553</v>
      </c>
      <c r="C3367" s="155">
        <f t="shared" si="559"/>
        <v>46086.999305555553</v>
      </c>
      <c r="D3367" s="152">
        <f t="shared" si="560"/>
        <v>6.73</v>
      </c>
      <c r="E3367" s="152"/>
      <c r="F3367" s="152"/>
      <c r="G3367" s="152"/>
      <c r="H3367" s="152" t="e">
        <f t="shared" si="561"/>
        <v>#N/A</v>
      </c>
      <c r="I3367" s="152"/>
      <c r="J3367" s="152" t="e">
        <f t="shared" si="562"/>
        <v>#N/A</v>
      </c>
      <c r="K3367" s="152"/>
      <c r="L3367" s="152"/>
      <c r="M3367" s="152"/>
      <c r="N3367" s="152"/>
      <c r="O3367" s="152"/>
      <c r="P3367" s="152"/>
      <c r="Q3367" s="152"/>
      <c r="R3367" s="152"/>
      <c r="S3367" s="152"/>
      <c r="T3367" s="153" cm="1">
        <f t="array" ref="T3367">MATCH(1,(TDU_Info!$C$5:$C$111=$T$6)*(TDU_Info!$B$5:$B$111&lt;=$B3367),0)</f>
        <v>73</v>
      </c>
      <c r="U3367" s="152">
        <f>100*(INDEX(TDU_Info!$E$5:$E$111,$T3367)/T$11+INDEX(TDU_Info!$F$5:$F$111,$T3367))</f>
        <v>5.8297999999999996</v>
      </c>
      <c r="V3367" s="152">
        <v>3.254</v>
      </c>
      <c r="W3367" s="152">
        <v>7.4720000000000004</v>
      </c>
      <c r="X3367" s="152">
        <v>6.73</v>
      </c>
      <c r="Y3367" s="152">
        <v>7.39</v>
      </c>
      <c r="Z3367" s="152">
        <v>4.016</v>
      </c>
      <c r="AA3367" s="152">
        <v>7.6689999999999996</v>
      </c>
      <c r="AB3367" s="152">
        <v>6.7</v>
      </c>
      <c r="AC3367" s="152">
        <v>7.4</v>
      </c>
      <c r="AD3367" s="152">
        <v>3.0169999999999999</v>
      </c>
      <c r="AE3367" s="152">
        <v>7.4809999999999999</v>
      </c>
      <c r="AF3367" s="152">
        <v>6.73</v>
      </c>
      <c r="AG3367" s="152">
        <v>7.39</v>
      </c>
      <c r="AH3367" s="152">
        <v>3.78</v>
      </c>
      <c r="AI3367" s="152">
        <v>7.68</v>
      </c>
      <c r="AJ3367" s="152">
        <v>6.7</v>
      </c>
      <c r="AK3367" s="152">
        <v>7.3209999999999997</v>
      </c>
      <c r="AL3367" s="152" t="e">
        <f t="shared" si="563"/>
        <v>#N/A</v>
      </c>
      <c r="AM3367" s="152" t="e">
        <f t="shared" si="564"/>
        <v>#N/A</v>
      </c>
      <c r="AN3367" s="152" t="e">
        <f>NA()</f>
        <v>#N/A</v>
      </c>
      <c r="AO3367" s="152" t="e">
        <f>NA()</f>
        <v>#N/A</v>
      </c>
      <c r="AP3367" s="152">
        <f t="shared" si="570"/>
        <v>6.4501999999999997</v>
      </c>
      <c r="AQ3367" s="152"/>
      <c r="AR3367" s="152"/>
      <c r="AS3367" s="153">
        <f t="shared" si="584"/>
        <v>64</v>
      </c>
      <c r="AT3367" s="153">
        <f t="shared" si="581"/>
        <v>1</v>
      </c>
      <c r="AU3367" s="153">
        <f t="shared" si="582"/>
        <v>0</v>
      </c>
      <c r="AV3367" s="153">
        <f t="shared" si="583"/>
        <v>0</v>
      </c>
      <c r="BA3367">
        <f t="shared" si="585"/>
        <v>5</v>
      </c>
    </row>
    <row r="3368" spans="2:53" x14ac:dyDescent="0.25">
      <c r="B3368" s="155">
        <f t="shared" si="567"/>
        <v>46087.999305555553</v>
      </c>
      <c r="C3368" s="155">
        <f t="shared" si="559"/>
        <v>46087.999305555553</v>
      </c>
      <c r="D3368" s="152">
        <f t="shared" si="560"/>
        <v>6.83</v>
      </c>
      <c r="E3368" s="152"/>
      <c r="F3368" s="152"/>
      <c r="G3368" s="152"/>
      <c r="H3368" s="152" t="e">
        <f t="shared" si="561"/>
        <v>#N/A</v>
      </c>
      <c r="I3368" s="152"/>
      <c r="J3368" s="152" t="e">
        <f t="shared" si="562"/>
        <v>#N/A</v>
      </c>
      <c r="K3368" s="152"/>
      <c r="L3368" s="152"/>
      <c r="M3368" s="152"/>
      <c r="N3368" s="152"/>
      <c r="O3368" s="152"/>
      <c r="P3368" s="152"/>
      <c r="Q3368" s="152"/>
      <c r="R3368" s="152"/>
      <c r="S3368" s="152"/>
      <c r="T3368" s="153" cm="1">
        <f t="array" ref="T3368">MATCH(1,(TDU_Info!$C$5:$C$111=$T$6)*(TDU_Info!$B$5:$B$111&lt;=$B3368),0)</f>
        <v>73</v>
      </c>
      <c r="U3368" s="152">
        <f>100*(INDEX(TDU_Info!$E$5:$E$111,$T3368)/T$11+INDEX(TDU_Info!$F$5:$F$111,$T3368))</f>
        <v>5.8297999999999996</v>
      </c>
      <c r="V3368" s="152">
        <v>3.1539999999999999</v>
      </c>
      <c r="W3368" s="152">
        <v>7.4720000000000004</v>
      </c>
      <c r="X3368" s="152">
        <v>6.83</v>
      </c>
      <c r="Y3368" s="152">
        <v>7.39</v>
      </c>
      <c r="Z3368" s="152">
        <v>4.016</v>
      </c>
      <c r="AA3368" s="152">
        <v>7.7690000000000001</v>
      </c>
      <c r="AB3368" s="152">
        <v>6.8</v>
      </c>
      <c r="AC3368" s="152">
        <v>7.4</v>
      </c>
      <c r="AD3368" s="152">
        <v>3.0169999999999999</v>
      </c>
      <c r="AE3368" s="152">
        <v>7.4809999999999999</v>
      </c>
      <c r="AF3368" s="152">
        <v>6.83</v>
      </c>
      <c r="AG3368" s="152">
        <v>7.39</v>
      </c>
      <c r="AH3368" s="152">
        <v>3.78</v>
      </c>
      <c r="AI3368" s="152">
        <v>7.78</v>
      </c>
      <c r="AJ3368" s="152">
        <v>6.8</v>
      </c>
      <c r="AK3368" s="152">
        <v>7.3230000000000004</v>
      </c>
      <c r="AL3368" s="152" t="e">
        <f t="shared" si="563"/>
        <v>#N/A</v>
      </c>
      <c r="AM3368" s="152" t="e">
        <f t="shared" si="564"/>
        <v>#N/A</v>
      </c>
      <c r="AN3368" s="152" t="e">
        <f>NA()</f>
        <v>#N/A</v>
      </c>
      <c r="AO3368" s="152" t="e">
        <f>NA()</f>
        <v>#N/A</v>
      </c>
      <c r="AP3368" s="152">
        <f t="shared" si="570"/>
        <v>6.4501999999999997</v>
      </c>
      <c r="AQ3368" s="152"/>
      <c r="AR3368" s="152"/>
      <c r="AS3368" s="153">
        <f t="shared" si="584"/>
        <v>65</v>
      </c>
      <c r="AT3368" s="153">
        <f t="shared" si="581"/>
        <v>1</v>
      </c>
      <c r="AU3368" s="153">
        <f t="shared" si="582"/>
        <v>0</v>
      </c>
      <c r="AV3368" s="153">
        <f t="shared" si="583"/>
        <v>0</v>
      </c>
      <c r="BA3368">
        <f t="shared" si="585"/>
        <v>6</v>
      </c>
    </row>
    <row r="3369" spans="2:53" x14ac:dyDescent="0.25">
      <c r="B3369" s="155">
        <f t="shared" si="567"/>
        <v>46088.999305555553</v>
      </c>
      <c r="C3369" s="155">
        <f t="shared" si="559"/>
        <v>46088.999305555553</v>
      </c>
      <c r="D3369" s="152">
        <f t="shared" si="560"/>
        <v>6.83</v>
      </c>
      <c r="E3369" s="152"/>
      <c r="F3369" s="152"/>
      <c r="G3369" s="152"/>
      <c r="H3369" s="152" t="e">
        <f t="shared" si="561"/>
        <v>#N/A</v>
      </c>
      <c r="I3369" s="152"/>
      <c r="J3369" s="152" t="e">
        <f t="shared" si="562"/>
        <v>#N/A</v>
      </c>
      <c r="K3369" s="152"/>
      <c r="L3369" s="152"/>
      <c r="M3369" s="152"/>
      <c r="N3369" s="152"/>
      <c r="O3369" s="152"/>
      <c r="P3369" s="152"/>
      <c r="Q3369" s="152"/>
      <c r="R3369" s="152"/>
      <c r="S3369" s="152"/>
      <c r="T3369" s="153" cm="1">
        <f t="array" ref="T3369">MATCH(1,(TDU_Info!$C$5:$C$111=$T$6)*(TDU_Info!$B$5:$B$111&lt;=$B3369),0)</f>
        <v>73</v>
      </c>
      <c r="U3369" s="152">
        <f>100*(INDEX(TDU_Info!$E$5:$E$111,$T3369)/T$11+INDEX(TDU_Info!$F$5:$F$111,$T3369))</f>
        <v>5.8297999999999996</v>
      </c>
      <c r="V3369" s="152">
        <v>3.1539999999999999</v>
      </c>
      <c r="W3369" s="152">
        <v>7.4720000000000004</v>
      </c>
      <c r="X3369" s="152">
        <v>6.83</v>
      </c>
      <c r="Y3369" s="152">
        <v>7.39</v>
      </c>
      <c r="Z3369" s="152">
        <v>4.016</v>
      </c>
      <c r="AA3369" s="152">
        <v>7.7690000000000001</v>
      </c>
      <c r="AB3369" s="152">
        <v>6.8</v>
      </c>
      <c r="AC3369" s="152">
        <v>7.4</v>
      </c>
      <c r="AD3369" s="152">
        <v>3.0169999999999999</v>
      </c>
      <c r="AE3369" s="152">
        <v>7.4809999999999999</v>
      </c>
      <c r="AF3369" s="152">
        <v>6.83</v>
      </c>
      <c r="AG3369" s="152">
        <v>7.39</v>
      </c>
      <c r="AH3369" s="152">
        <v>3.78</v>
      </c>
      <c r="AI3369" s="152">
        <v>7.78</v>
      </c>
      <c r="AJ3369" s="152">
        <v>6.8</v>
      </c>
      <c r="AK3369" s="152">
        <v>7.3230000000000004</v>
      </c>
      <c r="AL3369" s="152" t="e">
        <f t="shared" si="563"/>
        <v>#N/A</v>
      </c>
      <c r="AM3369" s="152" t="e">
        <f t="shared" si="564"/>
        <v>#N/A</v>
      </c>
      <c r="AN3369" s="152" t="e">
        <f>NA()</f>
        <v>#N/A</v>
      </c>
      <c r="AO3369" s="152" t="e">
        <f>NA()</f>
        <v>#N/A</v>
      </c>
      <c r="AP3369" s="152">
        <f t="shared" si="570"/>
        <v>6.4501999999999997</v>
      </c>
      <c r="AQ3369" s="152"/>
      <c r="AR3369" s="152"/>
      <c r="AS3369" s="153">
        <f t="shared" si="584"/>
        <v>66</v>
      </c>
      <c r="AT3369" s="153">
        <f t="shared" si="581"/>
        <v>1</v>
      </c>
      <c r="AU3369" s="153">
        <f t="shared" si="582"/>
        <v>0</v>
      </c>
      <c r="AV3369" s="153">
        <f t="shared" si="583"/>
        <v>0</v>
      </c>
      <c r="BA3369">
        <f t="shared" si="585"/>
        <v>7</v>
      </c>
    </row>
    <row r="3370" spans="2:53" x14ac:dyDescent="0.25">
      <c r="B3370" s="155">
        <f t="shared" si="567"/>
        <v>46089.999305555553</v>
      </c>
      <c r="C3370" s="155">
        <f t="shared" si="559"/>
        <v>46089.999305555553</v>
      </c>
      <c r="D3370" s="152">
        <f t="shared" si="560"/>
        <v>6.83</v>
      </c>
      <c r="E3370" s="152"/>
      <c r="F3370" s="152"/>
      <c r="G3370" s="152"/>
      <c r="H3370" s="152" t="e">
        <f t="shared" si="561"/>
        <v>#N/A</v>
      </c>
      <c r="I3370" s="152"/>
      <c r="J3370" s="152" t="e">
        <f t="shared" si="562"/>
        <v>#N/A</v>
      </c>
      <c r="K3370" s="152"/>
      <c r="L3370" s="152"/>
      <c r="M3370" s="152"/>
      <c r="N3370" s="152"/>
      <c r="O3370" s="152"/>
      <c r="P3370" s="152"/>
      <c r="Q3370" s="152"/>
      <c r="R3370" s="152"/>
      <c r="S3370" s="152"/>
      <c r="T3370" s="153" cm="1">
        <f t="array" ref="T3370">MATCH(1,(TDU_Info!$C$5:$C$111=$T$6)*(TDU_Info!$B$5:$B$111&lt;=$B3370),0)</f>
        <v>73</v>
      </c>
      <c r="U3370" s="152">
        <f>100*(INDEX(TDU_Info!$E$5:$E$111,$T3370)/T$11+INDEX(TDU_Info!$F$5:$F$111,$T3370))</f>
        <v>5.8297999999999996</v>
      </c>
      <c r="V3370" s="152">
        <v>3.1539999999999999</v>
      </c>
      <c r="W3370" s="152">
        <v>7.4720000000000004</v>
      </c>
      <c r="X3370" s="152">
        <v>6.83</v>
      </c>
      <c r="Y3370" s="152">
        <v>7.39</v>
      </c>
      <c r="Z3370" s="152">
        <v>4.016</v>
      </c>
      <c r="AA3370" s="152">
        <v>7.7690000000000001</v>
      </c>
      <c r="AB3370" s="152">
        <v>6.8</v>
      </c>
      <c r="AC3370" s="152">
        <v>7.4</v>
      </c>
      <c r="AD3370" s="152">
        <v>3.0169999999999999</v>
      </c>
      <c r="AE3370" s="152">
        <v>7.4809999999999999</v>
      </c>
      <c r="AF3370" s="152">
        <v>6.83</v>
      </c>
      <c r="AG3370" s="152">
        <v>7.39</v>
      </c>
      <c r="AH3370" s="152">
        <v>3.78</v>
      </c>
      <c r="AI3370" s="152">
        <v>7.78</v>
      </c>
      <c r="AJ3370" s="152">
        <v>6.8</v>
      </c>
      <c r="AK3370" s="152">
        <v>7.3230000000000004</v>
      </c>
      <c r="AL3370" s="152" t="e">
        <f t="shared" si="563"/>
        <v>#N/A</v>
      </c>
      <c r="AM3370" s="152" t="e">
        <f t="shared" si="564"/>
        <v>#N/A</v>
      </c>
      <c r="AN3370" s="152" t="e">
        <f>NA()</f>
        <v>#N/A</v>
      </c>
      <c r="AO3370" s="152" t="e">
        <f>NA()</f>
        <v>#N/A</v>
      </c>
      <c r="AP3370" s="152">
        <f t="shared" si="570"/>
        <v>6.4501999999999997</v>
      </c>
      <c r="AQ3370" s="152"/>
      <c r="AR3370" s="152"/>
      <c r="AS3370" s="153">
        <f t="shared" si="584"/>
        <v>67</v>
      </c>
      <c r="AT3370" s="153">
        <f t="shared" si="581"/>
        <v>1</v>
      </c>
      <c r="AU3370" s="153">
        <f t="shared" si="582"/>
        <v>0</v>
      </c>
      <c r="AV3370" s="153">
        <f t="shared" si="583"/>
        <v>0</v>
      </c>
      <c r="BA3370">
        <f t="shared" si="585"/>
        <v>8</v>
      </c>
    </row>
    <row r="3371" spans="2:53" x14ac:dyDescent="0.25">
      <c r="B3371" s="155">
        <f t="shared" si="567"/>
        <v>46090.999305555553</v>
      </c>
      <c r="C3371" s="155">
        <f t="shared" si="559"/>
        <v>46090.999305555553</v>
      </c>
      <c r="D3371" s="152">
        <f t="shared" si="560"/>
        <v>6.83</v>
      </c>
      <c r="E3371" s="152"/>
      <c r="F3371" s="152"/>
      <c r="G3371" s="152"/>
      <c r="H3371" s="152" t="e">
        <f t="shared" si="561"/>
        <v>#N/A</v>
      </c>
      <c r="I3371" s="152"/>
      <c r="J3371" s="152" t="e">
        <f t="shared" si="562"/>
        <v>#N/A</v>
      </c>
      <c r="K3371" s="152"/>
      <c r="L3371" s="152"/>
      <c r="M3371" s="152"/>
      <c r="N3371" s="152"/>
      <c r="O3371" s="152"/>
      <c r="P3371" s="152"/>
      <c r="Q3371" s="152"/>
      <c r="R3371" s="152"/>
      <c r="S3371" s="152"/>
      <c r="T3371" s="153" cm="1">
        <f t="array" ref="T3371">MATCH(1,(TDU_Info!$C$5:$C$111=$T$6)*(TDU_Info!$B$5:$B$111&lt;=$B3371),0)</f>
        <v>73</v>
      </c>
      <c r="U3371" s="152">
        <f>100*(INDEX(TDU_Info!$E$5:$E$111,$T3371)/T$11+INDEX(TDU_Info!$F$5:$F$111,$T3371))</f>
        <v>5.8297999999999996</v>
      </c>
      <c r="V3371" s="152">
        <v>3.1539999999999999</v>
      </c>
      <c r="W3371" s="152">
        <v>7.4720000000000004</v>
      </c>
      <c r="X3371" s="152">
        <v>6.83</v>
      </c>
      <c r="Y3371" s="152">
        <v>7.49</v>
      </c>
      <c r="Z3371" s="152">
        <v>4.016</v>
      </c>
      <c r="AA3371" s="152">
        <v>7.7690000000000001</v>
      </c>
      <c r="AB3371" s="152">
        <v>6.9</v>
      </c>
      <c r="AC3371" s="152">
        <v>7.4</v>
      </c>
      <c r="AD3371" s="152">
        <v>3.0169999999999999</v>
      </c>
      <c r="AE3371" s="152">
        <v>7.4809999999999999</v>
      </c>
      <c r="AF3371" s="152">
        <v>6.83</v>
      </c>
      <c r="AG3371" s="152">
        <v>7.49</v>
      </c>
      <c r="AH3371" s="152">
        <v>3.78</v>
      </c>
      <c r="AI3371" s="152">
        <v>7.78</v>
      </c>
      <c r="AJ3371" s="152">
        <v>6.9</v>
      </c>
      <c r="AK3371" s="152">
        <v>7.3230000000000004</v>
      </c>
      <c r="AL3371" s="152" t="e">
        <f t="shared" si="563"/>
        <v>#N/A</v>
      </c>
      <c r="AM3371" s="152" t="e">
        <f t="shared" si="564"/>
        <v>#N/A</v>
      </c>
      <c r="AN3371" s="152" t="e">
        <f>NA()</f>
        <v>#N/A</v>
      </c>
      <c r="AO3371" s="152" t="e">
        <f>NA()</f>
        <v>#N/A</v>
      </c>
      <c r="AP3371" s="152">
        <f t="shared" si="570"/>
        <v>6.4501999999999997</v>
      </c>
      <c r="AQ3371" s="152"/>
      <c r="AR3371" s="152"/>
      <c r="AS3371" s="153">
        <f t="shared" si="584"/>
        <v>68</v>
      </c>
      <c r="AT3371" s="153">
        <f t="shared" si="581"/>
        <v>1</v>
      </c>
      <c r="AU3371" s="153">
        <f t="shared" si="582"/>
        <v>0</v>
      </c>
      <c r="AV3371" s="153">
        <f t="shared" si="583"/>
        <v>0</v>
      </c>
      <c r="BA3371">
        <f t="shared" si="585"/>
        <v>9</v>
      </c>
    </row>
    <row r="3372" spans="2:53" x14ac:dyDescent="0.25">
      <c r="B3372" s="155">
        <f t="shared" si="567"/>
        <v>46091.999305555553</v>
      </c>
      <c r="C3372" s="155">
        <f t="shared" si="559"/>
        <v>46091.999305555553</v>
      </c>
      <c r="D3372" s="152">
        <f t="shared" si="560"/>
        <v>6.83</v>
      </c>
      <c r="E3372" s="152"/>
      <c r="F3372" s="152"/>
      <c r="G3372" s="152"/>
      <c r="H3372" s="152" t="e">
        <f t="shared" si="561"/>
        <v>#N/A</v>
      </c>
      <c r="I3372" s="152"/>
      <c r="J3372" s="152" t="e">
        <f t="shared" si="562"/>
        <v>#N/A</v>
      </c>
      <c r="K3372" s="152"/>
      <c r="L3372" s="152"/>
      <c r="M3372" s="152"/>
      <c r="N3372" s="152"/>
      <c r="O3372" s="152"/>
      <c r="P3372" s="152"/>
      <c r="Q3372" s="152"/>
      <c r="R3372" s="152"/>
      <c r="S3372" s="152"/>
      <c r="T3372" s="153" cm="1">
        <f t="array" ref="T3372">MATCH(1,(TDU_Info!$C$5:$C$111=$T$6)*(TDU_Info!$B$5:$B$111&lt;=$B3372),0)</f>
        <v>73</v>
      </c>
      <c r="U3372" s="152">
        <f>100*(INDEX(TDU_Info!$E$5:$E$111,$T3372)/T$11+INDEX(TDU_Info!$F$5:$F$111,$T3372))</f>
        <v>5.8297999999999996</v>
      </c>
      <c r="V3372" s="152">
        <v>3.1539999999999999</v>
      </c>
      <c r="W3372" s="152">
        <v>7.4720000000000004</v>
      </c>
      <c r="X3372" s="152">
        <v>6.83</v>
      </c>
      <c r="Y3372" s="152">
        <v>7.49</v>
      </c>
      <c r="Z3372" s="152">
        <v>4.016</v>
      </c>
      <c r="AA3372" s="152">
        <v>7.7690000000000001</v>
      </c>
      <c r="AB3372" s="152">
        <v>6.9</v>
      </c>
      <c r="AC3372" s="152">
        <v>7.4</v>
      </c>
      <c r="AD3372" s="152">
        <v>3.0169999999999999</v>
      </c>
      <c r="AE3372" s="152">
        <v>7.4809999999999999</v>
      </c>
      <c r="AF3372" s="152">
        <v>6.83</v>
      </c>
      <c r="AG3372" s="152">
        <v>7.49</v>
      </c>
      <c r="AH3372" s="152">
        <v>3.78</v>
      </c>
      <c r="AI3372" s="152">
        <v>7.78</v>
      </c>
      <c r="AJ3372" s="152">
        <v>6.7759999999999998</v>
      </c>
      <c r="AK3372" s="152">
        <v>7.2030000000000003</v>
      </c>
      <c r="AL3372" s="152" t="e">
        <f t="shared" si="563"/>
        <v>#N/A</v>
      </c>
      <c r="AM3372" s="152" t="e">
        <f t="shared" si="564"/>
        <v>#N/A</v>
      </c>
      <c r="AN3372" s="152" t="e">
        <f>NA()</f>
        <v>#N/A</v>
      </c>
      <c r="AO3372" s="152" t="e">
        <f>NA()</f>
        <v>#N/A</v>
      </c>
      <c r="AP3372" s="152">
        <f t="shared" si="570"/>
        <v>6.4501999999999997</v>
      </c>
      <c r="AQ3372" s="152"/>
      <c r="AR3372" s="152"/>
      <c r="AS3372" s="153">
        <f t="shared" si="584"/>
        <v>69</v>
      </c>
      <c r="AT3372" s="153">
        <f t="shared" si="581"/>
        <v>1</v>
      </c>
      <c r="AU3372" s="153">
        <f t="shared" si="582"/>
        <v>0</v>
      </c>
      <c r="AV3372" s="153">
        <f t="shared" si="583"/>
        <v>0</v>
      </c>
      <c r="BA3372">
        <f t="shared" si="585"/>
        <v>10</v>
      </c>
    </row>
    <row r="3373" spans="2:53" x14ac:dyDescent="0.25">
      <c r="B3373" s="155">
        <f t="shared" si="567"/>
        <v>46092.999305555553</v>
      </c>
      <c r="C3373" s="155">
        <f t="shared" si="559"/>
        <v>46092.999305555553</v>
      </c>
      <c r="D3373" s="152">
        <f t="shared" si="560"/>
        <v>6.83</v>
      </c>
      <c r="E3373" s="152"/>
      <c r="F3373" s="152"/>
      <c r="G3373" s="152"/>
      <c r="H3373" s="152" t="e">
        <f t="shared" si="561"/>
        <v>#N/A</v>
      </c>
      <c r="I3373" s="152"/>
      <c r="J3373" s="152" t="e">
        <f t="shared" si="562"/>
        <v>#N/A</v>
      </c>
      <c r="K3373" s="152"/>
      <c r="L3373" s="152"/>
      <c r="M3373" s="152"/>
      <c r="N3373" s="152"/>
      <c r="O3373" s="152"/>
      <c r="P3373" s="152"/>
      <c r="Q3373" s="152"/>
      <c r="R3373" s="152"/>
      <c r="S3373" s="152"/>
      <c r="T3373" s="153" cm="1">
        <f t="array" ref="T3373">MATCH(1,(TDU_Info!$C$5:$C$111=$T$6)*(TDU_Info!$B$5:$B$111&lt;=$B3373),0)</f>
        <v>73</v>
      </c>
      <c r="U3373" s="152">
        <f>100*(INDEX(TDU_Info!$E$5:$E$111,$T3373)/T$11+INDEX(TDU_Info!$F$5:$F$111,$T3373))</f>
        <v>5.8297999999999996</v>
      </c>
      <c r="V3373" s="152">
        <v>3.1539999999999999</v>
      </c>
      <c r="W3373" s="152">
        <v>7.4720000000000004</v>
      </c>
      <c r="X3373" s="152">
        <v>6.83</v>
      </c>
      <c r="Y3373" s="152">
        <v>7.49</v>
      </c>
      <c r="Z3373" s="152">
        <v>4.016</v>
      </c>
      <c r="AA3373" s="152">
        <v>7.7690000000000001</v>
      </c>
      <c r="AB3373" s="152">
        <v>6.9</v>
      </c>
      <c r="AC3373" s="152">
        <v>7.35</v>
      </c>
      <c r="AD3373" s="152">
        <v>3.0169999999999999</v>
      </c>
      <c r="AE3373" s="152">
        <v>7.4809999999999999</v>
      </c>
      <c r="AF3373" s="152">
        <v>6.83</v>
      </c>
      <c r="AG3373" s="152">
        <v>7.49</v>
      </c>
      <c r="AH3373" s="152">
        <v>3.78</v>
      </c>
      <c r="AI3373" s="152">
        <v>7.78</v>
      </c>
      <c r="AJ3373" s="152">
        <v>6.7759999999999998</v>
      </c>
      <c r="AK3373" s="152">
        <v>7.2030000000000003</v>
      </c>
      <c r="AL3373" s="152" t="e">
        <f t="shared" si="563"/>
        <v>#N/A</v>
      </c>
      <c r="AM3373" s="152" t="e">
        <f t="shared" si="564"/>
        <v>#N/A</v>
      </c>
      <c r="AN3373" s="152" t="e">
        <f>NA()</f>
        <v>#N/A</v>
      </c>
      <c r="AO3373" s="152" t="e">
        <f>NA()</f>
        <v>#N/A</v>
      </c>
      <c r="AP3373" s="152">
        <f t="shared" si="570"/>
        <v>6.4501999999999997</v>
      </c>
      <c r="AQ3373" s="152"/>
      <c r="AR3373" s="152"/>
      <c r="AS3373" s="153">
        <f t="shared" si="584"/>
        <v>70</v>
      </c>
      <c r="AT3373" s="153">
        <f t="shared" si="581"/>
        <v>1</v>
      </c>
      <c r="AU3373" s="153">
        <f t="shared" si="582"/>
        <v>0</v>
      </c>
      <c r="AV3373" s="153">
        <f t="shared" si="583"/>
        <v>0</v>
      </c>
      <c r="BA3373">
        <f t="shared" si="585"/>
        <v>11</v>
      </c>
    </row>
    <row r="3374" spans="2:53" x14ac:dyDescent="0.25">
      <c r="B3374" s="155">
        <f t="shared" si="567"/>
        <v>46093.999305555553</v>
      </c>
      <c r="C3374" s="155">
        <f t="shared" si="559"/>
        <v>46093.999305555553</v>
      </c>
      <c r="D3374" s="152">
        <f t="shared" si="560"/>
        <v>6.83</v>
      </c>
      <c r="E3374" s="152"/>
      <c r="F3374" s="152"/>
      <c r="G3374" s="152"/>
      <c r="H3374" s="152" t="e">
        <f t="shared" si="561"/>
        <v>#N/A</v>
      </c>
      <c r="I3374" s="152"/>
      <c r="J3374" s="152" t="e">
        <f t="shared" si="562"/>
        <v>#N/A</v>
      </c>
      <c r="K3374" s="152"/>
      <c r="L3374" s="152"/>
      <c r="M3374" s="152"/>
      <c r="N3374" s="152"/>
      <c r="O3374" s="152"/>
      <c r="P3374" s="152"/>
      <c r="Q3374" s="152"/>
      <c r="R3374" s="152"/>
      <c r="S3374" s="152"/>
      <c r="T3374" s="153" cm="1">
        <f t="array" ref="T3374">MATCH(1,(TDU_Info!$C$5:$C$111=$T$6)*(TDU_Info!$B$5:$B$111&lt;=$B3374),0)</f>
        <v>73</v>
      </c>
      <c r="U3374" s="152">
        <f>100*(INDEX(TDU_Info!$E$5:$E$111,$T3374)/T$11+INDEX(TDU_Info!$F$5:$F$111,$T3374))</f>
        <v>5.8297999999999996</v>
      </c>
      <c r="V3374" s="152">
        <v>3.1539999999999999</v>
      </c>
      <c r="W3374" s="152">
        <v>7.4720000000000004</v>
      </c>
      <c r="X3374" s="152">
        <v>6.83</v>
      </c>
      <c r="Y3374" s="152">
        <v>7.49</v>
      </c>
      <c r="Z3374" s="152">
        <v>4.016</v>
      </c>
      <c r="AA3374" s="152">
        <v>7.7690000000000001</v>
      </c>
      <c r="AB3374" s="152">
        <v>6.9</v>
      </c>
      <c r="AC3374" s="152">
        <v>7.35</v>
      </c>
      <c r="AD3374" s="152">
        <v>3.0169999999999999</v>
      </c>
      <c r="AE3374" s="152">
        <v>7.4809999999999999</v>
      </c>
      <c r="AF3374" s="152">
        <v>6.83</v>
      </c>
      <c r="AG3374" s="152">
        <v>7.49</v>
      </c>
      <c r="AH3374" s="152">
        <v>3.78</v>
      </c>
      <c r="AI3374" s="152">
        <v>7.78</v>
      </c>
      <c r="AJ3374" s="152">
        <v>6.7759999999999998</v>
      </c>
      <c r="AK3374" s="152">
        <v>7.2030000000000003</v>
      </c>
      <c r="AL3374" s="152" t="e">
        <f t="shared" si="563"/>
        <v>#N/A</v>
      </c>
      <c r="AM3374" s="152" t="e">
        <f t="shared" si="564"/>
        <v>#N/A</v>
      </c>
      <c r="AN3374" s="152" t="e">
        <f>NA()</f>
        <v>#N/A</v>
      </c>
      <c r="AO3374" s="152" t="e">
        <f>NA()</f>
        <v>#N/A</v>
      </c>
      <c r="AP3374" s="152">
        <f t="shared" si="570"/>
        <v>6.4501999999999997</v>
      </c>
      <c r="AQ3374" s="152"/>
      <c r="AR3374" s="152"/>
      <c r="AS3374" s="153">
        <f t="shared" si="584"/>
        <v>71</v>
      </c>
      <c r="AT3374" s="153">
        <f t="shared" si="581"/>
        <v>1</v>
      </c>
      <c r="AU3374" s="153">
        <f t="shared" si="582"/>
        <v>0</v>
      </c>
      <c r="AV3374" s="153">
        <f t="shared" si="583"/>
        <v>0</v>
      </c>
      <c r="BA3374">
        <f t="shared" si="585"/>
        <v>12</v>
      </c>
    </row>
    <row r="3375" spans="2:53" x14ac:dyDescent="0.25">
      <c r="B3375" s="155">
        <f t="shared" si="567"/>
        <v>46094.999305555553</v>
      </c>
      <c r="C3375" s="155">
        <f t="shared" si="559"/>
        <v>46094.999305555553</v>
      </c>
      <c r="D3375" s="152">
        <f t="shared" si="560"/>
        <v>6.83</v>
      </c>
      <c r="E3375" s="152"/>
      <c r="F3375" s="152"/>
      <c r="G3375" s="152"/>
      <c r="H3375" s="152" t="e">
        <f t="shared" si="561"/>
        <v>#N/A</v>
      </c>
      <c r="I3375" s="152"/>
      <c r="J3375" s="152" t="e">
        <f t="shared" si="562"/>
        <v>#N/A</v>
      </c>
      <c r="K3375" s="152"/>
      <c r="L3375" s="152"/>
      <c r="M3375" s="152"/>
      <c r="N3375" s="152"/>
      <c r="O3375" s="152"/>
      <c r="P3375" s="152"/>
      <c r="Q3375" s="152"/>
      <c r="R3375" s="152"/>
      <c r="S3375" s="152"/>
      <c r="T3375" s="153" cm="1">
        <f t="array" ref="T3375">MATCH(1,(TDU_Info!$C$5:$C$111=$T$6)*(TDU_Info!$B$5:$B$111&lt;=$B3375),0)</f>
        <v>73</v>
      </c>
      <c r="U3375" s="152">
        <f>100*(INDEX(TDU_Info!$E$5:$E$111,$T3375)/T$11+INDEX(TDU_Info!$F$5:$F$111,$T3375))</f>
        <v>5.8297999999999996</v>
      </c>
      <c r="V3375" s="152">
        <v>3.1539999999999999</v>
      </c>
      <c r="W3375" s="152">
        <v>7.4720000000000004</v>
      </c>
      <c r="X3375" s="152">
        <v>6.83</v>
      </c>
      <c r="Y3375" s="152">
        <v>7.49</v>
      </c>
      <c r="Z3375" s="152">
        <v>4.016</v>
      </c>
      <c r="AA3375" s="152">
        <v>7.7690000000000001</v>
      </c>
      <c r="AB3375" s="152">
        <v>6.8</v>
      </c>
      <c r="AC3375" s="152">
        <v>7.35</v>
      </c>
      <c r="AD3375" s="152">
        <v>3.0169999999999999</v>
      </c>
      <c r="AE3375" s="152">
        <v>7.4809999999999999</v>
      </c>
      <c r="AF3375" s="152">
        <v>6.83</v>
      </c>
      <c r="AG3375" s="152">
        <v>7.49</v>
      </c>
      <c r="AH3375" s="152">
        <v>3.78</v>
      </c>
      <c r="AI3375" s="152">
        <v>7.78</v>
      </c>
      <c r="AJ3375" s="152">
        <v>6.7759999999999998</v>
      </c>
      <c r="AK3375" s="152">
        <v>7.2030000000000003</v>
      </c>
      <c r="AL3375" s="152" t="e">
        <f t="shared" si="563"/>
        <v>#N/A</v>
      </c>
      <c r="AM3375" s="152" t="e">
        <f t="shared" si="564"/>
        <v>#N/A</v>
      </c>
      <c r="AN3375" s="152" t="e">
        <f>NA()</f>
        <v>#N/A</v>
      </c>
      <c r="AO3375" s="152" t="e">
        <f>NA()</f>
        <v>#N/A</v>
      </c>
      <c r="AP3375" s="152">
        <f t="shared" si="570"/>
        <v>6.4501999999999997</v>
      </c>
      <c r="AQ3375" s="152"/>
      <c r="AR3375" s="152"/>
      <c r="AS3375" s="153">
        <f t="shared" si="584"/>
        <v>72</v>
      </c>
      <c r="AT3375" s="153">
        <f t="shared" si="581"/>
        <v>1</v>
      </c>
      <c r="AU3375" s="153">
        <f t="shared" si="582"/>
        <v>0</v>
      </c>
      <c r="AV3375" s="153">
        <f t="shared" si="583"/>
        <v>0</v>
      </c>
      <c r="BA3375">
        <f t="shared" si="585"/>
        <v>13</v>
      </c>
    </row>
    <row r="3376" spans="2:53" x14ac:dyDescent="0.25">
      <c r="B3376" s="155">
        <f t="shared" si="567"/>
        <v>46095.999305555553</v>
      </c>
      <c r="C3376" s="155">
        <f t="shared" si="559"/>
        <v>46095.999305555553</v>
      </c>
      <c r="D3376" s="152">
        <f t="shared" si="560"/>
        <v>6.83</v>
      </c>
      <c r="E3376" s="152"/>
      <c r="F3376" s="152"/>
      <c r="G3376" s="152"/>
      <c r="H3376" s="152" t="e">
        <f t="shared" si="561"/>
        <v>#N/A</v>
      </c>
      <c r="I3376" s="152"/>
      <c r="J3376" s="152" t="e">
        <f t="shared" si="562"/>
        <v>#N/A</v>
      </c>
      <c r="K3376" s="152"/>
      <c r="L3376" s="152"/>
      <c r="M3376" s="152"/>
      <c r="N3376" s="152"/>
      <c r="O3376" s="152"/>
      <c r="P3376" s="152"/>
      <c r="Q3376" s="152"/>
      <c r="R3376" s="152"/>
      <c r="S3376" s="152"/>
      <c r="T3376" s="153" cm="1">
        <f t="array" ref="T3376">MATCH(1,(TDU_Info!$C$5:$C$111=$T$6)*(TDU_Info!$B$5:$B$111&lt;=$B3376),0)</f>
        <v>73</v>
      </c>
      <c r="U3376" s="152">
        <f>100*(INDEX(TDU_Info!$E$5:$E$111,$T3376)/T$11+INDEX(TDU_Info!$F$5:$F$111,$T3376))</f>
        <v>5.8297999999999996</v>
      </c>
      <c r="V3376" s="152">
        <v>3.1539999999999999</v>
      </c>
      <c r="W3376" s="152">
        <v>7.4720000000000004</v>
      </c>
      <c r="X3376" s="152">
        <v>6.83</v>
      </c>
      <c r="Y3376" s="152">
        <v>7.49</v>
      </c>
      <c r="Z3376" s="152">
        <v>4.016</v>
      </c>
      <c r="AA3376" s="152">
        <v>7.7690000000000001</v>
      </c>
      <c r="AB3376" s="152">
        <v>6.8</v>
      </c>
      <c r="AC3376" s="152">
        <v>7.35</v>
      </c>
      <c r="AD3376" s="152">
        <v>3.0169999999999999</v>
      </c>
      <c r="AE3376" s="152">
        <v>7.4809999999999999</v>
      </c>
      <c r="AF3376" s="152">
        <v>6.83</v>
      </c>
      <c r="AG3376" s="152">
        <v>7.49</v>
      </c>
      <c r="AH3376" s="152">
        <v>3.78</v>
      </c>
      <c r="AI3376" s="152">
        <v>7.78</v>
      </c>
      <c r="AJ3376" s="152">
        <v>6.7759999999999998</v>
      </c>
      <c r="AK3376" s="152">
        <v>7.2030000000000003</v>
      </c>
      <c r="AL3376" s="152" t="e">
        <f t="shared" si="563"/>
        <v>#N/A</v>
      </c>
      <c r="AM3376" s="152" t="e">
        <f t="shared" si="564"/>
        <v>#N/A</v>
      </c>
      <c r="AN3376" s="152" t="e">
        <f>NA()</f>
        <v>#N/A</v>
      </c>
      <c r="AO3376" s="152" t="e">
        <f>NA()</f>
        <v>#N/A</v>
      </c>
      <c r="AP3376" s="152">
        <f t="shared" si="570"/>
        <v>6.4501999999999997</v>
      </c>
      <c r="AQ3376" s="152"/>
      <c r="AR3376" s="152"/>
      <c r="AS3376" s="153">
        <f t="shared" si="584"/>
        <v>73</v>
      </c>
      <c r="AT3376" s="153">
        <f t="shared" si="581"/>
        <v>1</v>
      </c>
      <c r="AU3376" s="153">
        <f t="shared" si="582"/>
        <v>0</v>
      </c>
      <c r="AV3376" s="153">
        <f t="shared" si="583"/>
        <v>0</v>
      </c>
      <c r="BA3376">
        <f t="shared" si="585"/>
        <v>14</v>
      </c>
    </row>
    <row r="3377" spans="2:53" x14ac:dyDescent="0.25">
      <c r="B3377" s="155">
        <f t="shared" si="567"/>
        <v>46096.999305555553</v>
      </c>
      <c r="C3377" s="155">
        <f t="shared" si="559"/>
        <v>46096.999305555553</v>
      </c>
      <c r="D3377" s="152">
        <f t="shared" si="560"/>
        <v>6.83</v>
      </c>
      <c r="E3377" s="152"/>
      <c r="F3377" s="152"/>
      <c r="G3377" s="152"/>
      <c r="H3377" s="152" t="e">
        <f t="shared" si="561"/>
        <v>#N/A</v>
      </c>
      <c r="I3377" s="152"/>
      <c r="J3377" s="152" t="e">
        <f t="shared" si="562"/>
        <v>#N/A</v>
      </c>
      <c r="K3377" s="152"/>
      <c r="L3377" s="152"/>
      <c r="M3377" s="152"/>
      <c r="N3377" s="152"/>
      <c r="O3377" s="152"/>
      <c r="P3377" s="152"/>
      <c r="Q3377" s="152"/>
      <c r="R3377" s="152"/>
      <c r="S3377" s="152"/>
      <c r="T3377" s="153" cm="1">
        <f t="array" ref="T3377">MATCH(1,(TDU_Info!$C$5:$C$111=$T$6)*(TDU_Info!$B$5:$B$111&lt;=$B3377),0)</f>
        <v>73</v>
      </c>
      <c r="U3377" s="152">
        <f>100*(INDEX(TDU_Info!$E$5:$E$111,$T3377)/T$11+INDEX(TDU_Info!$F$5:$F$111,$T3377))</f>
        <v>5.8297999999999996</v>
      </c>
      <c r="V3377" s="152">
        <v>3.1539999999999999</v>
      </c>
      <c r="W3377" s="152">
        <v>7.4720000000000004</v>
      </c>
      <c r="X3377" s="152">
        <v>6.83</v>
      </c>
      <c r="Y3377" s="152">
        <v>7.49</v>
      </c>
      <c r="Z3377" s="152">
        <v>4.016</v>
      </c>
      <c r="AA3377" s="152">
        <v>7.7690000000000001</v>
      </c>
      <c r="AB3377" s="152">
        <v>6.8</v>
      </c>
      <c r="AC3377" s="152">
        <v>7.35</v>
      </c>
      <c r="AD3377" s="152">
        <v>3.0169999999999999</v>
      </c>
      <c r="AE3377" s="152">
        <v>7.4809999999999999</v>
      </c>
      <c r="AF3377" s="152">
        <v>6.83</v>
      </c>
      <c r="AG3377" s="152">
        <v>7.49</v>
      </c>
      <c r="AH3377" s="152">
        <v>3.78</v>
      </c>
      <c r="AI3377" s="152">
        <v>7.78</v>
      </c>
      <c r="AJ3377" s="152">
        <v>6.7759999999999998</v>
      </c>
      <c r="AK3377" s="152">
        <v>7.2030000000000003</v>
      </c>
      <c r="AL3377" s="152" t="e">
        <f t="shared" si="563"/>
        <v>#N/A</v>
      </c>
      <c r="AM3377" s="152" t="e">
        <f t="shared" si="564"/>
        <v>#N/A</v>
      </c>
      <c r="AN3377" s="152" t="e">
        <f>NA()</f>
        <v>#N/A</v>
      </c>
      <c r="AO3377" s="152" t="e">
        <f>NA()</f>
        <v>#N/A</v>
      </c>
      <c r="AP3377" s="152">
        <f t="shared" si="570"/>
        <v>6.4501999999999997</v>
      </c>
      <c r="AQ3377" s="152"/>
      <c r="AR3377" s="152"/>
      <c r="AS3377" s="153">
        <f t="shared" si="584"/>
        <v>74</v>
      </c>
      <c r="AT3377" s="153">
        <f t="shared" si="581"/>
        <v>1</v>
      </c>
      <c r="AU3377" s="153">
        <f t="shared" si="582"/>
        <v>0</v>
      </c>
      <c r="AV3377" s="153">
        <f t="shared" si="583"/>
        <v>0</v>
      </c>
      <c r="BA3377">
        <f t="shared" si="585"/>
        <v>15</v>
      </c>
    </row>
    <row r="3378" spans="2:53" x14ac:dyDescent="0.25">
      <c r="B3378" s="155">
        <f t="shared" si="567"/>
        <v>46097.999305555553</v>
      </c>
      <c r="C3378" s="155">
        <f t="shared" si="559"/>
        <v>46097.999305555553</v>
      </c>
      <c r="D3378" s="152">
        <f t="shared" si="560"/>
        <v>6.83</v>
      </c>
      <c r="E3378" s="152"/>
      <c r="F3378" s="152"/>
      <c r="G3378" s="152"/>
      <c r="H3378" s="152" t="e">
        <f t="shared" si="561"/>
        <v>#N/A</v>
      </c>
      <c r="I3378" s="152"/>
      <c r="J3378" s="152" t="e">
        <f t="shared" si="562"/>
        <v>#N/A</v>
      </c>
      <c r="K3378" s="152"/>
      <c r="L3378" s="152"/>
      <c r="M3378" s="152"/>
      <c r="N3378" s="152"/>
      <c r="O3378" s="152"/>
      <c r="P3378" s="152"/>
      <c r="Q3378" s="152"/>
      <c r="R3378" s="152"/>
      <c r="S3378" s="152"/>
      <c r="T3378" s="153" cm="1">
        <f t="array" ref="T3378">MATCH(1,(TDU_Info!$C$5:$C$111=$T$6)*(TDU_Info!$B$5:$B$111&lt;=$B3378),0)</f>
        <v>73</v>
      </c>
      <c r="U3378" s="152">
        <f>100*(INDEX(TDU_Info!$E$5:$E$111,$T3378)/T$11+INDEX(TDU_Info!$F$5:$F$111,$T3378))</f>
        <v>5.8297999999999996</v>
      </c>
      <c r="V3378" s="152">
        <v>3.1539999999999999</v>
      </c>
      <c r="W3378" s="152">
        <v>7.4720000000000004</v>
      </c>
      <c r="X3378" s="152">
        <v>6.83</v>
      </c>
      <c r="Y3378" s="152">
        <v>7.49</v>
      </c>
      <c r="Z3378" s="152">
        <v>4.016</v>
      </c>
      <c r="AA3378" s="152">
        <v>7.7690000000000001</v>
      </c>
      <c r="AB3378" s="152">
        <v>6.8</v>
      </c>
      <c r="AC3378" s="152">
        <v>7.35</v>
      </c>
      <c r="AD3378" s="152">
        <v>3.0169999999999999</v>
      </c>
      <c r="AE3378" s="152">
        <v>7.4809999999999999</v>
      </c>
      <c r="AF3378" s="152">
        <v>6.83</v>
      </c>
      <c r="AG3378" s="152">
        <v>7.49</v>
      </c>
      <c r="AH3378" s="152">
        <v>3.78</v>
      </c>
      <c r="AI3378" s="152">
        <v>7.78</v>
      </c>
      <c r="AJ3378" s="152">
        <v>6.7759999999999998</v>
      </c>
      <c r="AK3378" s="152">
        <v>7.2030000000000003</v>
      </c>
      <c r="AL3378" s="152" t="e">
        <f t="shared" si="563"/>
        <v>#N/A</v>
      </c>
      <c r="AM3378" s="152" t="e">
        <f t="shared" si="564"/>
        <v>#N/A</v>
      </c>
      <c r="AN3378" s="152" t="e">
        <f>NA()</f>
        <v>#N/A</v>
      </c>
      <c r="AO3378" s="152" t="e">
        <f>NA()</f>
        <v>#N/A</v>
      </c>
      <c r="AP3378" s="152">
        <f t="shared" si="570"/>
        <v>6.4501999999999997</v>
      </c>
      <c r="AQ3378" s="152"/>
      <c r="AR3378" s="152"/>
      <c r="AS3378" s="153">
        <f t="shared" si="584"/>
        <v>75</v>
      </c>
      <c r="AT3378" s="153">
        <f t="shared" si="581"/>
        <v>1</v>
      </c>
      <c r="AU3378" s="153">
        <f t="shared" si="582"/>
        <v>0</v>
      </c>
      <c r="AV3378" s="153">
        <f t="shared" si="583"/>
        <v>0</v>
      </c>
      <c r="BA3378">
        <f t="shared" si="585"/>
        <v>16</v>
      </c>
    </row>
    <row r="3379" spans="2:53" x14ac:dyDescent="0.25">
      <c r="B3379" s="155">
        <f t="shared" si="567"/>
        <v>46098.999305555553</v>
      </c>
      <c r="C3379" s="155">
        <f t="shared" si="559"/>
        <v>46098.999305555553</v>
      </c>
      <c r="D3379" s="152">
        <f t="shared" si="560"/>
        <v>6.83</v>
      </c>
      <c r="E3379" s="152"/>
      <c r="F3379" s="152"/>
      <c r="G3379" s="152"/>
      <c r="H3379" s="152" t="e">
        <f t="shared" si="561"/>
        <v>#N/A</v>
      </c>
      <c r="I3379" s="152"/>
      <c r="J3379" s="152" t="e">
        <f t="shared" si="562"/>
        <v>#N/A</v>
      </c>
      <c r="K3379" s="152"/>
      <c r="L3379" s="152"/>
      <c r="M3379" s="152"/>
      <c r="N3379" s="152"/>
      <c r="O3379" s="152"/>
      <c r="P3379" s="152"/>
      <c r="Q3379" s="152"/>
      <c r="R3379" s="152"/>
      <c r="S3379" s="152"/>
      <c r="T3379" s="153" cm="1">
        <f t="array" ref="T3379">MATCH(1,(TDU_Info!$C$5:$C$111=$T$6)*(TDU_Info!$B$5:$B$111&lt;=$B3379),0)</f>
        <v>73</v>
      </c>
      <c r="U3379" s="152">
        <f>100*(INDEX(TDU_Info!$E$5:$E$111,$T3379)/T$11+INDEX(TDU_Info!$F$5:$F$111,$T3379))</f>
        <v>5.8297999999999996</v>
      </c>
      <c r="V3379" s="152">
        <v>3.09</v>
      </c>
      <c r="W3379" s="152">
        <v>7.46</v>
      </c>
      <c r="X3379" s="152">
        <v>6.83</v>
      </c>
      <c r="Y3379" s="152">
        <v>7.4</v>
      </c>
      <c r="Z3379" s="152">
        <v>3.9430000000000001</v>
      </c>
      <c r="AA3379" s="152">
        <v>7.7560000000000002</v>
      </c>
      <c r="AB3379" s="152">
        <v>6.8</v>
      </c>
      <c r="AC3379" s="152">
        <v>7.35</v>
      </c>
      <c r="AD3379" s="152">
        <v>2.9470000000000001</v>
      </c>
      <c r="AE3379" s="152">
        <v>7.4749999999999996</v>
      </c>
      <c r="AF3379" s="152">
        <v>6.83</v>
      </c>
      <c r="AG3379" s="152">
        <v>7.4</v>
      </c>
      <c r="AH3379" s="152">
        <v>3.706</v>
      </c>
      <c r="AI3379" s="152">
        <v>7.7729999999999997</v>
      </c>
      <c r="AJ3379" s="152">
        <v>6.7759999999999998</v>
      </c>
      <c r="AK3379" s="152">
        <v>7.2030000000000003</v>
      </c>
      <c r="AL3379" s="152" t="e">
        <f t="shared" si="563"/>
        <v>#N/A</v>
      </c>
      <c r="AM3379" s="152" t="e">
        <f t="shared" si="564"/>
        <v>#N/A</v>
      </c>
      <c r="AN3379" s="152" t="e">
        <f>NA()</f>
        <v>#N/A</v>
      </c>
      <c r="AO3379" s="152" t="e">
        <f>NA()</f>
        <v>#N/A</v>
      </c>
      <c r="AP3379" s="152">
        <f t="shared" si="570"/>
        <v>6.4501999999999997</v>
      </c>
      <c r="AQ3379" s="152"/>
      <c r="AR3379" s="152"/>
      <c r="AS3379" s="153">
        <f t="shared" si="584"/>
        <v>76</v>
      </c>
      <c r="AT3379" s="153">
        <f t="shared" si="581"/>
        <v>1</v>
      </c>
      <c r="AU3379" s="153">
        <f t="shared" si="582"/>
        <v>0</v>
      </c>
      <c r="AV3379" s="153">
        <f t="shared" si="583"/>
        <v>0</v>
      </c>
      <c r="BA3379">
        <f t="shared" si="585"/>
        <v>17</v>
      </c>
    </row>
    <row r="3380" spans="2:53" x14ac:dyDescent="0.25">
      <c r="B3380" s="155">
        <f t="shared" si="567"/>
        <v>46099.999305555553</v>
      </c>
      <c r="C3380" s="155">
        <f t="shared" si="559"/>
        <v>46099.999305555553</v>
      </c>
      <c r="D3380" s="152">
        <f t="shared" si="560"/>
        <v>6.83</v>
      </c>
      <c r="E3380" s="152"/>
      <c r="F3380" s="152"/>
      <c r="G3380" s="152"/>
      <c r="H3380" s="152" t="e">
        <f t="shared" si="561"/>
        <v>#N/A</v>
      </c>
      <c r="I3380" s="152"/>
      <c r="J3380" s="152" t="e">
        <f t="shared" si="562"/>
        <v>#N/A</v>
      </c>
      <c r="K3380" s="152"/>
      <c r="L3380" s="152"/>
      <c r="M3380" s="152"/>
      <c r="N3380" s="152"/>
      <c r="O3380" s="152"/>
      <c r="P3380" s="152"/>
      <c r="Q3380" s="152"/>
      <c r="R3380" s="152"/>
      <c r="S3380" s="152"/>
      <c r="T3380" s="153" cm="1">
        <f t="array" ref="T3380">MATCH(1,(TDU_Info!$C$5:$C$111=$T$6)*(TDU_Info!$B$5:$B$111&lt;=$B3380),0)</f>
        <v>73</v>
      </c>
      <c r="U3380" s="152">
        <f>100*(INDEX(TDU_Info!$E$5:$E$111,$T3380)/T$11+INDEX(TDU_Info!$F$5:$F$111,$T3380))</f>
        <v>5.8297999999999996</v>
      </c>
      <c r="V3380" s="152">
        <v>3.0670000000000002</v>
      </c>
      <c r="W3380" s="152">
        <v>7.44</v>
      </c>
      <c r="X3380" s="152">
        <v>6.83</v>
      </c>
      <c r="Y3380" s="152">
        <v>7.4</v>
      </c>
      <c r="Z3380" s="152">
        <v>3.9159999999999999</v>
      </c>
      <c r="AA3380" s="152">
        <v>7.7320000000000002</v>
      </c>
      <c r="AB3380" s="152">
        <v>6.8</v>
      </c>
      <c r="AC3380" s="152">
        <v>7.35</v>
      </c>
      <c r="AD3380" s="152">
        <v>2.923</v>
      </c>
      <c r="AE3380" s="152">
        <v>7.4649999999999999</v>
      </c>
      <c r="AF3380" s="152">
        <v>6.83</v>
      </c>
      <c r="AG3380" s="152">
        <v>7.4</v>
      </c>
      <c r="AH3380" s="152">
        <v>3.6789999999999998</v>
      </c>
      <c r="AI3380" s="152">
        <v>7.7610000000000001</v>
      </c>
      <c r="AJ3380" s="152">
        <v>6.7759999999999998</v>
      </c>
      <c r="AK3380" s="152">
        <v>7.2030000000000003</v>
      </c>
      <c r="AL3380" s="152" t="e">
        <f t="shared" si="563"/>
        <v>#N/A</v>
      </c>
      <c r="AM3380" s="152" t="e">
        <f t="shared" si="564"/>
        <v>#N/A</v>
      </c>
      <c r="AN3380" s="152" t="e">
        <f>NA()</f>
        <v>#N/A</v>
      </c>
      <c r="AO3380" s="152" t="e">
        <f>NA()</f>
        <v>#N/A</v>
      </c>
      <c r="AP3380" s="152">
        <f t="shared" si="570"/>
        <v>6.4501999999999997</v>
      </c>
      <c r="AQ3380" s="152"/>
      <c r="AR3380" s="152"/>
      <c r="AS3380" s="153">
        <f t="shared" si="584"/>
        <v>77</v>
      </c>
      <c r="AT3380" s="153">
        <f t="shared" si="581"/>
        <v>1</v>
      </c>
      <c r="AU3380" s="153">
        <f t="shared" si="582"/>
        <v>0</v>
      </c>
      <c r="AV3380" s="153">
        <f t="shared" si="583"/>
        <v>0</v>
      </c>
      <c r="BA3380">
        <f t="shared" si="585"/>
        <v>18</v>
      </c>
    </row>
    <row r="3381" spans="2:53" x14ac:dyDescent="0.25">
      <c r="B3381" s="155">
        <f t="shared" si="567"/>
        <v>46100.999305555553</v>
      </c>
      <c r="C3381" s="155">
        <f t="shared" si="559"/>
        <v>46100.999305555553</v>
      </c>
      <c r="D3381" s="152">
        <f t="shared" si="560"/>
        <v>6.83</v>
      </c>
      <c r="E3381" s="152"/>
      <c r="F3381" s="152"/>
      <c r="G3381" s="152"/>
      <c r="H3381" s="152" t="e">
        <f t="shared" si="561"/>
        <v>#N/A</v>
      </c>
      <c r="I3381" s="152"/>
      <c r="J3381" s="152" t="e">
        <f t="shared" si="562"/>
        <v>#N/A</v>
      </c>
      <c r="K3381" s="152"/>
      <c r="L3381" s="152"/>
      <c r="M3381" s="152"/>
      <c r="N3381" s="152"/>
      <c r="O3381" s="152"/>
      <c r="P3381" s="152"/>
      <c r="Q3381" s="152"/>
      <c r="R3381" s="152"/>
      <c r="S3381" s="152"/>
      <c r="T3381" s="153" cm="1">
        <f t="array" ref="T3381">MATCH(1,(TDU_Info!$C$5:$C$111=$T$6)*(TDU_Info!$B$5:$B$111&lt;=$B3381),0)</f>
        <v>73</v>
      </c>
      <c r="U3381" s="152">
        <f>100*(INDEX(TDU_Info!$E$5:$E$111,$T3381)/T$11+INDEX(TDU_Info!$F$5:$F$111,$T3381))</f>
        <v>5.8297999999999996</v>
      </c>
      <c r="V3381" s="152">
        <v>3.0670000000000002</v>
      </c>
      <c r="W3381" s="152">
        <v>7.44</v>
      </c>
      <c r="X3381" s="152">
        <v>6.83</v>
      </c>
      <c r="Y3381" s="152">
        <v>7.4</v>
      </c>
      <c r="Z3381" s="152">
        <v>3.9159999999999999</v>
      </c>
      <c r="AA3381" s="152">
        <v>7.7320000000000002</v>
      </c>
      <c r="AB3381" s="152">
        <v>6.8</v>
      </c>
      <c r="AC3381" s="152">
        <v>7.35</v>
      </c>
      <c r="AD3381" s="152">
        <v>2.923</v>
      </c>
      <c r="AE3381" s="152">
        <v>7.4649999999999999</v>
      </c>
      <c r="AF3381" s="152">
        <v>6.83</v>
      </c>
      <c r="AG3381" s="152">
        <v>7.4</v>
      </c>
      <c r="AH3381" s="152">
        <v>3.6789999999999998</v>
      </c>
      <c r="AI3381" s="152">
        <v>7.7610000000000001</v>
      </c>
      <c r="AJ3381" s="152">
        <v>6.7759999999999998</v>
      </c>
      <c r="AK3381" s="152">
        <v>7.2030000000000003</v>
      </c>
      <c r="AL3381" s="152" t="e">
        <f t="shared" si="563"/>
        <v>#N/A</v>
      </c>
      <c r="AM3381" s="152" t="e">
        <f t="shared" si="564"/>
        <v>#N/A</v>
      </c>
      <c r="AN3381" s="152" t="e">
        <f>NA()</f>
        <v>#N/A</v>
      </c>
      <c r="AO3381" s="152" t="e">
        <f>NA()</f>
        <v>#N/A</v>
      </c>
      <c r="AP3381" s="152">
        <f t="shared" si="570"/>
        <v>6.4501999999999997</v>
      </c>
      <c r="AQ3381" s="152"/>
      <c r="AR3381" s="152"/>
      <c r="AS3381" s="153">
        <f t="shared" si="584"/>
        <v>78</v>
      </c>
      <c r="AT3381" s="153">
        <f t="shared" si="581"/>
        <v>1</v>
      </c>
      <c r="AU3381" s="153">
        <f t="shared" si="582"/>
        <v>0</v>
      </c>
      <c r="AV3381" s="153">
        <f t="shared" si="583"/>
        <v>0</v>
      </c>
      <c r="BA3381">
        <f t="shared" si="585"/>
        <v>19</v>
      </c>
    </row>
    <row r="3382" spans="2:53" x14ac:dyDescent="0.25">
      <c r="B3382" s="155">
        <f t="shared" si="567"/>
        <v>46101.999305555553</v>
      </c>
      <c r="C3382" s="155">
        <f t="shared" si="559"/>
        <v>46101.999305555553</v>
      </c>
      <c r="D3382" s="152">
        <f t="shared" si="560"/>
        <v>6.83</v>
      </c>
      <c r="E3382" s="152"/>
      <c r="F3382" s="152"/>
      <c r="G3382" s="152"/>
      <c r="H3382" s="152" t="e">
        <f t="shared" si="561"/>
        <v>#N/A</v>
      </c>
      <c r="I3382" s="152"/>
      <c r="J3382" s="152" t="e">
        <f t="shared" si="562"/>
        <v>#N/A</v>
      </c>
      <c r="K3382" s="152"/>
      <c r="L3382" s="152"/>
      <c r="M3382" s="152"/>
      <c r="N3382" s="152"/>
      <c r="O3382" s="152"/>
      <c r="P3382" s="152"/>
      <c r="Q3382" s="152"/>
      <c r="R3382" s="152"/>
      <c r="S3382" s="152"/>
      <c r="T3382" s="153" cm="1">
        <f t="array" ref="T3382">MATCH(1,(TDU_Info!$C$5:$C$111=$T$6)*(TDU_Info!$B$5:$B$111&lt;=$B3382),0)</f>
        <v>73</v>
      </c>
      <c r="U3382" s="152">
        <f>100*(INDEX(TDU_Info!$E$5:$E$111,$T3382)/T$11+INDEX(TDU_Info!$F$5:$F$111,$T3382))</f>
        <v>5.8297999999999996</v>
      </c>
      <c r="V3382" s="152">
        <v>3.0670000000000002</v>
      </c>
      <c r="W3382" s="152">
        <v>7.44</v>
      </c>
      <c r="X3382" s="152">
        <v>6.83</v>
      </c>
      <c r="Y3382" s="152">
        <v>7.4</v>
      </c>
      <c r="Z3382" s="152">
        <v>3.9159999999999999</v>
      </c>
      <c r="AA3382" s="152">
        <v>7.7320000000000002</v>
      </c>
      <c r="AB3382" s="152">
        <v>6.8</v>
      </c>
      <c r="AC3382" s="152">
        <v>7.35</v>
      </c>
      <c r="AD3382" s="152">
        <v>2.923</v>
      </c>
      <c r="AE3382" s="152">
        <v>7.4649999999999999</v>
      </c>
      <c r="AF3382" s="152">
        <v>6.83</v>
      </c>
      <c r="AG3382" s="152">
        <v>7.4</v>
      </c>
      <c r="AH3382" s="152">
        <v>3.6789999999999998</v>
      </c>
      <c r="AI3382" s="152">
        <v>7.7610000000000001</v>
      </c>
      <c r="AJ3382" s="152">
        <v>6.7759999999999998</v>
      </c>
      <c r="AK3382" s="152">
        <v>7.2030000000000003</v>
      </c>
      <c r="AL3382" s="152" t="e">
        <f t="shared" si="563"/>
        <v>#N/A</v>
      </c>
      <c r="AM3382" s="152" t="e">
        <f t="shared" si="564"/>
        <v>#N/A</v>
      </c>
      <c r="AN3382" s="152" t="e">
        <f>NA()</f>
        <v>#N/A</v>
      </c>
      <c r="AO3382" s="152" t="e">
        <f>NA()</f>
        <v>#N/A</v>
      </c>
      <c r="AP3382" s="152">
        <f t="shared" si="570"/>
        <v>6.4501999999999997</v>
      </c>
      <c r="AQ3382" s="152"/>
      <c r="AR3382" s="152"/>
      <c r="AS3382" s="153">
        <f t="shared" si="584"/>
        <v>79</v>
      </c>
      <c r="AT3382" s="153">
        <f t="shared" si="581"/>
        <v>1</v>
      </c>
      <c r="AU3382" s="153">
        <f t="shared" si="582"/>
        <v>0</v>
      </c>
      <c r="AV3382" s="153">
        <f t="shared" si="583"/>
        <v>0</v>
      </c>
      <c r="BA3382">
        <f t="shared" si="585"/>
        <v>20</v>
      </c>
    </row>
    <row r="3383" spans="2:53" x14ac:dyDescent="0.25">
      <c r="B3383" s="155">
        <f t="shared" si="567"/>
        <v>46102.999305555553</v>
      </c>
      <c r="C3383" s="155">
        <f t="shared" si="559"/>
        <v>46102.999305555553</v>
      </c>
      <c r="D3383" s="152">
        <f t="shared" si="560"/>
        <v>6.83</v>
      </c>
      <c r="E3383" s="152"/>
      <c r="F3383" s="152"/>
      <c r="G3383" s="152"/>
      <c r="H3383" s="152" t="e">
        <f t="shared" si="561"/>
        <v>#N/A</v>
      </c>
      <c r="I3383" s="152"/>
      <c r="J3383" s="152" t="e">
        <f t="shared" si="562"/>
        <v>#N/A</v>
      </c>
      <c r="K3383" s="152"/>
      <c r="L3383" s="152"/>
      <c r="M3383" s="152"/>
      <c r="N3383" s="152"/>
      <c r="O3383" s="152"/>
      <c r="P3383" s="152"/>
      <c r="Q3383" s="152"/>
      <c r="R3383" s="152"/>
      <c r="S3383" s="152"/>
      <c r="T3383" s="153" cm="1">
        <f t="array" ref="T3383">MATCH(1,(TDU_Info!$C$5:$C$111=$T$6)*(TDU_Info!$B$5:$B$111&lt;=$B3383),0)</f>
        <v>73</v>
      </c>
      <c r="U3383" s="152">
        <f>100*(INDEX(TDU_Info!$E$5:$E$111,$T3383)/T$11+INDEX(TDU_Info!$F$5:$F$111,$T3383))</f>
        <v>5.8297999999999996</v>
      </c>
      <c r="V3383" s="152">
        <v>3.0670000000000002</v>
      </c>
      <c r="W3383" s="152">
        <v>7.44</v>
      </c>
      <c r="X3383" s="152">
        <v>6.83</v>
      </c>
      <c r="Y3383" s="152">
        <v>7.4</v>
      </c>
      <c r="Z3383" s="152">
        <v>3.9159999999999999</v>
      </c>
      <c r="AA3383" s="152">
        <v>7.7320000000000002</v>
      </c>
      <c r="AB3383" s="152">
        <v>6.8</v>
      </c>
      <c r="AC3383" s="152">
        <v>7.35</v>
      </c>
      <c r="AD3383" s="152">
        <v>2.923</v>
      </c>
      <c r="AE3383" s="152">
        <v>7.4649999999999999</v>
      </c>
      <c r="AF3383" s="152">
        <v>6.83</v>
      </c>
      <c r="AG3383" s="152">
        <v>7.4</v>
      </c>
      <c r="AH3383" s="152">
        <v>3.6789999999999998</v>
      </c>
      <c r="AI3383" s="152">
        <v>7.7610000000000001</v>
      </c>
      <c r="AJ3383" s="152">
        <v>6.8</v>
      </c>
      <c r="AK3383" s="152">
        <v>7.32</v>
      </c>
      <c r="AL3383" s="152" t="e">
        <f t="shared" si="563"/>
        <v>#N/A</v>
      </c>
      <c r="AM3383" s="152" t="e">
        <f t="shared" si="564"/>
        <v>#N/A</v>
      </c>
      <c r="AN3383" s="152" t="e">
        <f>NA()</f>
        <v>#N/A</v>
      </c>
      <c r="AO3383" s="152" t="e">
        <f>NA()</f>
        <v>#N/A</v>
      </c>
      <c r="AP3383" s="152">
        <f t="shared" si="570"/>
        <v>6.4501999999999997</v>
      </c>
      <c r="AQ3383" s="152"/>
      <c r="AR3383" s="152"/>
      <c r="AS3383" s="153">
        <f t="shared" si="584"/>
        <v>80</v>
      </c>
      <c r="AT3383" s="153">
        <f t="shared" si="581"/>
        <v>1</v>
      </c>
      <c r="AU3383" s="153">
        <f t="shared" si="582"/>
        <v>0</v>
      </c>
      <c r="AV3383" s="153">
        <f t="shared" si="583"/>
        <v>0</v>
      </c>
      <c r="BA3383">
        <f t="shared" si="585"/>
        <v>21</v>
      </c>
    </row>
    <row r="3384" spans="2:53" x14ac:dyDescent="0.25">
      <c r="B3384" s="155">
        <f t="shared" si="567"/>
        <v>46103.999305555553</v>
      </c>
      <c r="C3384" s="155">
        <f t="shared" si="559"/>
        <v>46103.999305555553</v>
      </c>
      <c r="D3384" s="152">
        <f t="shared" si="560"/>
        <v>6.83</v>
      </c>
      <c r="E3384" s="152"/>
      <c r="F3384" s="152"/>
      <c r="G3384" s="152"/>
      <c r="H3384" s="152" t="e">
        <f t="shared" si="561"/>
        <v>#N/A</v>
      </c>
      <c r="I3384" s="152"/>
      <c r="J3384" s="152" t="e">
        <f t="shared" si="562"/>
        <v>#N/A</v>
      </c>
      <c r="K3384" s="152"/>
      <c r="L3384" s="152"/>
      <c r="M3384" s="152"/>
      <c r="N3384" s="152"/>
      <c r="O3384" s="152"/>
      <c r="P3384" s="152"/>
      <c r="Q3384" s="152"/>
      <c r="R3384" s="152"/>
      <c r="S3384" s="152"/>
      <c r="T3384" s="153" cm="1">
        <f t="array" ref="T3384">MATCH(1,(TDU_Info!$C$5:$C$111=$T$6)*(TDU_Info!$B$5:$B$111&lt;=$B3384),0)</f>
        <v>73</v>
      </c>
      <c r="U3384" s="152">
        <f>100*(INDEX(TDU_Info!$E$5:$E$111,$T3384)/T$11+INDEX(TDU_Info!$F$5:$F$111,$T3384))</f>
        <v>5.8297999999999996</v>
      </c>
      <c r="V3384" s="152">
        <v>3.0670000000000002</v>
      </c>
      <c r="W3384" s="152">
        <v>7.44</v>
      </c>
      <c r="X3384" s="152">
        <v>6.83</v>
      </c>
      <c r="Y3384" s="152">
        <v>7.4</v>
      </c>
      <c r="Z3384" s="152">
        <v>3.9159999999999999</v>
      </c>
      <c r="AA3384" s="152">
        <v>7.7320000000000002</v>
      </c>
      <c r="AB3384" s="152">
        <v>6.8</v>
      </c>
      <c r="AC3384" s="152">
        <v>7.35</v>
      </c>
      <c r="AD3384" s="152">
        <v>2.923</v>
      </c>
      <c r="AE3384" s="152">
        <v>7.4649999999999999</v>
      </c>
      <c r="AF3384" s="152">
        <v>6.83</v>
      </c>
      <c r="AG3384" s="152">
        <v>7.4</v>
      </c>
      <c r="AH3384" s="152">
        <v>3.6789999999999998</v>
      </c>
      <c r="AI3384" s="152">
        <v>7.7610000000000001</v>
      </c>
      <c r="AJ3384" s="152">
        <v>6.8</v>
      </c>
      <c r="AK3384" s="152">
        <v>7.32</v>
      </c>
      <c r="AL3384" s="152" t="e">
        <f t="shared" si="563"/>
        <v>#N/A</v>
      </c>
      <c r="AM3384" s="152" t="e">
        <f t="shared" si="564"/>
        <v>#N/A</v>
      </c>
      <c r="AN3384" s="152" t="e">
        <f>NA()</f>
        <v>#N/A</v>
      </c>
      <c r="AO3384" s="152" t="e">
        <f>NA()</f>
        <v>#N/A</v>
      </c>
      <c r="AP3384" s="152">
        <f t="shared" si="570"/>
        <v>6.4501999999999997</v>
      </c>
      <c r="AQ3384" s="152"/>
      <c r="AR3384" s="152"/>
      <c r="AS3384" s="153">
        <f t="shared" si="584"/>
        <v>81</v>
      </c>
      <c r="AT3384" s="153">
        <f t="shared" si="581"/>
        <v>1</v>
      </c>
      <c r="AU3384" s="153">
        <f t="shared" si="582"/>
        <v>0</v>
      </c>
      <c r="AV3384" s="153">
        <f t="shared" si="583"/>
        <v>0</v>
      </c>
      <c r="BA3384">
        <f t="shared" si="585"/>
        <v>22</v>
      </c>
    </row>
    <row r="3385" spans="2:53" x14ac:dyDescent="0.25">
      <c r="B3385" s="155">
        <f t="shared" si="567"/>
        <v>46104.999305555553</v>
      </c>
      <c r="C3385" s="155">
        <f t="shared" ref="C3385:C3546" si="586">IF(OR($B3385&lt;C$12,$B3385&gt;C$13),NA(),$B3385)</f>
        <v>46104.999305555553</v>
      </c>
      <c r="D3385" s="152">
        <f t="shared" si="560"/>
        <v>6.83</v>
      </c>
      <c r="E3385" s="152"/>
      <c r="F3385" s="152"/>
      <c r="G3385" s="152"/>
      <c r="H3385" s="152" t="e">
        <f t="shared" si="561"/>
        <v>#N/A</v>
      </c>
      <c r="I3385" s="152"/>
      <c r="J3385" s="152" t="e">
        <f t="shared" si="562"/>
        <v>#N/A</v>
      </c>
      <c r="K3385" s="152"/>
      <c r="L3385" s="152"/>
      <c r="M3385" s="152"/>
      <c r="N3385" s="152"/>
      <c r="O3385" s="152"/>
      <c r="P3385" s="152"/>
      <c r="Q3385" s="152"/>
      <c r="R3385" s="152"/>
      <c r="S3385" s="152"/>
      <c r="T3385" s="153" cm="1">
        <f t="array" ref="T3385">MATCH(1,(TDU_Info!$C$5:$C$111=$T$6)*(TDU_Info!$B$5:$B$111&lt;=$B3385),0)</f>
        <v>73</v>
      </c>
      <c r="U3385" s="152">
        <f>100*(INDEX(TDU_Info!$E$5:$E$111,$T3385)/T$11+INDEX(TDU_Info!$F$5:$F$111,$T3385))</f>
        <v>5.8297999999999996</v>
      </c>
      <c r="V3385" s="152">
        <v>3.0670000000000002</v>
      </c>
      <c r="W3385" s="152">
        <v>7.44</v>
      </c>
      <c r="X3385" s="152">
        <v>6.83</v>
      </c>
      <c r="Y3385" s="152">
        <v>7.4</v>
      </c>
      <c r="Z3385" s="152">
        <v>3.9159999999999999</v>
      </c>
      <c r="AA3385" s="152">
        <v>7.7320000000000002</v>
      </c>
      <c r="AB3385" s="152">
        <v>6.8</v>
      </c>
      <c r="AC3385" s="152">
        <v>7.35</v>
      </c>
      <c r="AD3385" s="152">
        <v>2.923</v>
      </c>
      <c r="AE3385" s="152">
        <v>7.4649999999999999</v>
      </c>
      <c r="AF3385" s="152">
        <v>6.83</v>
      </c>
      <c r="AG3385" s="152">
        <v>7.4</v>
      </c>
      <c r="AH3385" s="152">
        <v>3.6789999999999998</v>
      </c>
      <c r="AI3385" s="152">
        <v>7.7610000000000001</v>
      </c>
      <c r="AJ3385" s="152">
        <v>6.8</v>
      </c>
      <c r="AK3385" s="152">
        <v>7.32</v>
      </c>
      <c r="AL3385" s="152" t="e">
        <f t="shared" si="563"/>
        <v>#N/A</v>
      </c>
      <c r="AM3385" s="152" t="e">
        <f t="shared" si="564"/>
        <v>#N/A</v>
      </c>
      <c r="AN3385" s="152" t="e">
        <f>NA()</f>
        <v>#N/A</v>
      </c>
      <c r="AO3385" s="152" t="e">
        <f>NA()</f>
        <v>#N/A</v>
      </c>
      <c r="AP3385" s="152">
        <f t="shared" si="570"/>
        <v>6.4501999999999997</v>
      </c>
      <c r="AQ3385" s="152"/>
      <c r="AR3385" s="152"/>
      <c r="AS3385" s="153">
        <f t="shared" si="584"/>
        <v>82</v>
      </c>
      <c r="AT3385" s="153">
        <f t="shared" si="581"/>
        <v>1</v>
      </c>
      <c r="AU3385" s="153">
        <f t="shared" si="582"/>
        <v>0</v>
      </c>
      <c r="AV3385" s="153">
        <f t="shared" si="583"/>
        <v>0</v>
      </c>
      <c r="BA3385">
        <f t="shared" si="585"/>
        <v>23</v>
      </c>
    </row>
    <row r="3386" spans="2:53" x14ac:dyDescent="0.25">
      <c r="B3386" s="155">
        <f t="shared" si="567"/>
        <v>46105.999305555553</v>
      </c>
      <c r="C3386" s="155">
        <f t="shared" si="586"/>
        <v>46105.999305555553</v>
      </c>
      <c r="D3386" s="152">
        <f t="shared" si="560"/>
        <v>6.73</v>
      </c>
      <c r="E3386" s="152"/>
      <c r="F3386" s="152"/>
      <c r="G3386" s="152"/>
      <c r="H3386" s="152" t="e">
        <f t="shared" si="561"/>
        <v>#N/A</v>
      </c>
      <c r="I3386" s="152"/>
      <c r="J3386" s="152" t="e">
        <f t="shared" si="562"/>
        <v>#N/A</v>
      </c>
      <c r="K3386" s="152"/>
      <c r="L3386" s="152"/>
      <c r="M3386" s="152"/>
      <c r="N3386" s="152"/>
      <c r="O3386" s="152"/>
      <c r="P3386" s="152"/>
      <c r="Q3386" s="152"/>
      <c r="R3386" s="152"/>
      <c r="S3386" s="152"/>
      <c r="T3386" s="153" cm="1">
        <f t="array" ref="T3386">MATCH(1,(TDU_Info!$C$5:$C$111=$T$6)*(TDU_Info!$B$5:$B$111&lt;=$B3386),0)</f>
        <v>73</v>
      </c>
      <c r="U3386" s="152">
        <f>100*(INDEX(TDU_Info!$E$5:$E$111,$T3386)/T$11+INDEX(TDU_Info!$F$5:$F$111,$T3386))</f>
        <v>5.8297999999999996</v>
      </c>
      <c r="V3386" s="152">
        <v>3.0670000000000002</v>
      </c>
      <c r="W3386" s="152">
        <v>7.44</v>
      </c>
      <c r="X3386" s="152">
        <v>6.73</v>
      </c>
      <c r="Y3386" s="152">
        <v>7.4</v>
      </c>
      <c r="Z3386" s="152">
        <v>3.9159999999999999</v>
      </c>
      <c r="AA3386" s="152">
        <v>7.7320000000000002</v>
      </c>
      <c r="AB3386" s="152">
        <v>6.7</v>
      </c>
      <c r="AC3386" s="152">
        <v>7.35</v>
      </c>
      <c r="AD3386" s="152">
        <v>2.923</v>
      </c>
      <c r="AE3386" s="152">
        <v>7.4649999999999999</v>
      </c>
      <c r="AF3386" s="152">
        <v>6.73</v>
      </c>
      <c r="AG3386" s="152">
        <v>7.4</v>
      </c>
      <c r="AH3386" s="152">
        <v>3.6789999999999998</v>
      </c>
      <c r="AI3386" s="152">
        <v>7.7610000000000001</v>
      </c>
      <c r="AJ3386" s="152">
        <v>6.7</v>
      </c>
      <c r="AK3386" s="152">
        <v>7.3049999999999997</v>
      </c>
      <c r="AL3386" s="152" t="e">
        <f t="shared" si="563"/>
        <v>#N/A</v>
      </c>
      <c r="AM3386" s="152" t="e">
        <f t="shared" si="564"/>
        <v>#N/A</v>
      </c>
      <c r="AN3386" s="152" t="e">
        <f>NA()</f>
        <v>#N/A</v>
      </c>
      <c r="AO3386" s="152" t="e">
        <f>NA()</f>
        <v>#N/A</v>
      </c>
      <c r="AP3386" s="152">
        <f t="shared" si="570"/>
        <v>6.4501999999999997</v>
      </c>
      <c r="AQ3386" s="152"/>
      <c r="AR3386" s="152"/>
      <c r="AS3386" s="153">
        <f t="shared" si="584"/>
        <v>83</v>
      </c>
      <c r="AT3386" s="153">
        <f t="shared" si="581"/>
        <v>1</v>
      </c>
      <c r="AU3386" s="153">
        <f t="shared" si="582"/>
        <v>0</v>
      </c>
      <c r="AV3386" s="153">
        <f t="shared" si="583"/>
        <v>0</v>
      </c>
      <c r="BA3386">
        <f t="shared" si="585"/>
        <v>24</v>
      </c>
    </row>
    <row r="3387" spans="2:53" x14ac:dyDescent="0.25">
      <c r="B3387" s="155">
        <f t="shared" si="567"/>
        <v>46106.999305555553</v>
      </c>
      <c r="C3387" s="155">
        <f t="shared" si="586"/>
        <v>46106.999305555553</v>
      </c>
      <c r="D3387" s="152">
        <f t="shared" si="560"/>
        <v>6.73</v>
      </c>
      <c r="E3387" s="152"/>
      <c r="F3387" s="152"/>
      <c r="G3387" s="152"/>
      <c r="H3387" s="152" t="e">
        <f t="shared" si="561"/>
        <v>#N/A</v>
      </c>
      <c r="I3387" s="152"/>
      <c r="J3387" s="152" t="e">
        <f t="shared" si="562"/>
        <v>#N/A</v>
      </c>
      <c r="K3387" s="152"/>
      <c r="L3387" s="152"/>
      <c r="M3387" s="152"/>
      <c r="N3387" s="152"/>
      <c r="O3387" s="152"/>
      <c r="P3387" s="152"/>
      <c r="Q3387" s="152"/>
      <c r="R3387" s="152"/>
      <c r="S3387" s="152"/>
      <c r="T3387" s="153" cm="1">
        <f t="array" ref="T3387">MATCH(1,(TDU_Info!$C$5:$C$111=$T$6)*(TDU_Info!$B$5:$B$111&lt;=$B3387),0)</f>
        <v>73</v>
      </c>
      <c r="U3387" s="152">
        <f>100*(INDEX(TDU_Info!$E$5:$E$111,$T3387)/T$11+INDEX(TDU_Info!$F$5:$F$111,$T3387))</f>
        <v>5.8297999999999996</v>
      </c>
      <c r="V3387" s="152">
        <v>3.0670000000000002</v>
      </c>
      <c r="W3387" s="152">
        <v>7.44</v>
      </c>
      <c r="X3387" s="152">
        <v>6.73</v>
      </c>
      <c r="Y3387" s="152">
        <v>7.49</v>
      </c>
      <c r="Z3387" s="152">
        <v>3.9159999999999999</v>
      </c>
      <c r="AA3387" s="152">
        <v>7.7320000000000002</v>
      </c>
      <c r="AB3387" s="152">
        <v>6.6</v>
      </c>
      <c r="AC3387" s="152">
        <v>7.35</v>
      </c>
      <c r="AD3387" s="152">
        <v>2.923</v>
      </c>
      <c r="AE3387" s="152">
        <v>7.4649999999999999</v>
      </c>
      <c r="AF3387" s="152">
        <v>6.73</v>
      </c>
      <c r="AG3387" s="152">
        <v>7.49</v>
      </c>
      <c r="AH3387" s="152">
        <v>3.6789999999999998</v>
      </c>
      <c r="AI3387" s="152">
        <v>7.7610000000000001</v>
      </c>
      <c r="AJ3387" s="152">
        <v>6.6</v>
      </c>
      <c r="AK3387" s="152">
        <v>7.3049999999999997</v>
      </c>
      <c r="AL3387" s="152" t="e">
        <f t="shared" si="563"/>
        <v>#N/A</v>
      </c>
      <c r="AM3387" s="152" t="e">
        <f t="shared" si="564"/>
        <v>#N/A</v>
      </c>
      <c r="AN3387" s="152" t="e">
        <f>NA()</f>
        <v>#N/A</v>
      </c>
      <c r="AO3387" s="152" t="e">
        <f>NA()</f>
        <v>#N/A</v>
      </c>
      <c r="AP3387" s="152">
        <f t="shared" si="570"/>
        <v>6.4501999999999997</v>
      </c>
      <c r="AQ3387" s="152"/>
      <c r="AR3387" s="152"/>
      <c r="AS3387" s="153">
        <f t="shared" si="584"/>
        <v>84</v>
      </c>
      <c r="AT3387" s="153">
        <f t="shared" si="581"/>
        <v>1</v>
      </c>
      <c r="AU3387" s="153">
        <f t="shared" si="582"/>
        <v>0</v>
      </c>
      <c r="AV3387" s="153">
        <f t="shared" si="583"/>
        <v>0</v>
      </c>
      <c r="BA3387">
        <f t="shared" si="585"/>
        <v>25</v>
      </c>
    </row>
    <row r="3388" spans="2:53" x14ac:dyDescent="0.25">
      <c r="B3388" s="155">
        <f t="shared" si="567"/>
        <v>46107.999305555553</v>
      </c>
      <c r="C3388" s="155">
        <f t="shared" si="586"/>
        <v>46107.999305555553</v>
      </c>
      <c r="D3388" s="152">
        <f t="shared" si="560"/>
        <v>6.73</v>
      </c>
      <c r="E3388" s="152"/>
      <c r="F3388" s="152"/>
      <c r="G3388" s="152"/>
      <c r="H3388" s="152" t="e">
        <f t="shared" si="561"/>
        <v>#N/A</v>
      </c>
      <c r="I3388" s="152"/>
      <c r="J3388" s="152" t="e">
        <f t="shared" si="562"/>
        <v>#N/A</v>
      </c>
      <c r="K3388" s="152"/>
      <c r="L3388" s="152"/>
      <c r="M3388" s="152"/>
      <c r="N3388" s="152"/>
      <c r="O3388" s="152"/>
      <c r="P3388" s="152"/>
      <c r="Q3388" s="152"/>
      <c r="R3388" s="152"/>
      <c r="S3388" s="152"/>
      <c r="T3388" s="153" cm="1">
        <f t="array" ref="T3388">MATCH(1,(TDU_Info!$C$5:$C$111=$T$6)*(TDU_Info!$B$5:$B$111&lt;=$B3388),0)</f>
        <v>73</v>
      </c>
      <c r="U3388" s="152">
        <f>100*(INDEX(TDU_Info!$E$5:$E$111,$T3388)/T$11+INDEX(TDU_Info!$F$5:$F$111,$T3388))</f>
        <v>5.8297999999999996</v>
      </c>
      <c r="V3388" s="152">
        <v>3.0670000000000002</v>
      </c>
      <c r="W3388" s="152">
        <v>7.34</v>
      </c>
      <c r="X3388" s="152">
        <v>6.73</v>
      </c>
      <c r="Y3388" s="152">
        <v>7.49</v>
      </c>
      <c r="Z3388" s="152">
        <v>3.9159999999999999</v>
      </c>
      <c r="AA3388" s="152">
        <v>7.532</v>
      </c>
      <c r="AB3388" s="152">
        <v>6.6</v>
      </c>
      <c r="AC3388" s="152">
        <v>7.35</v>
      </c>
      <c r="AD3388" s="152">
        <v>2.923</v>
      </c>
      <c r="AE3388" s="152">
        <v>7.3650000000000002</v>
      </c>
      <c r="AF3388" s="152">
        <v>6.73</v>
      </c>
      <c r="AG3388" s="152">
        <v>7.49</v>
      </c>
      <c r="AH3388" s="152">
        <v>3.6789999999999998</v>
      </c>
      <c r="AI3388" s="152">
        <v>7.5609999999999999</v>
      </c>
      <c r="AJ3388" s="152">
        <v>6.6</v>
      </c>
      <c r="AK3388" s="152">
        <v>7.3049999999999997</v>
      </c>
      <c r="AL3388" s="152" t="e">
        <f t="shared" si="563"/>
        <v>#N/A</v>
      </c>
      <c r="AM3388" s="152" t="e">
        <f t="shared" si="564"/>
        <v>#N/A</v>
      </c>
      <c r="AN3388" s="152" t="e">
        <f>NA()</f>
        <v>#N/A</v>
      </c>
      <c r="AO3388" s="152" t="e">
        <f>NA()</f>
        <v>#N/A</v>
      </c>
      <c r="AP3388" s="152">
        <f t="shared" si="570"/>
        <v>6.4501999999999997</v>
      </c>
      <c r="AQ3388" s="152"/>
      <c r="AR3388" s="152"/>
      <c r="AS3388" s="153">
        <f t="shared" si="584"/>
        <v>85</v>
      </c>
      <c r="AT3388" s="153">
        <f t="shared" si="581"/>
        <v>1</v>
      </c>
      <c r="AU3388" s="153">
        <f t="shared" si="582"/>
        <v>0</v>
      </c>
      <c r="AV3388" s="153">
        <f t="shared" si="583"/>
        <v>0</v>
      </c>
      <c r="BA3388">
        <f t="shared" si="585"/>
        <v>26</v>
      </c>
    </row>
    <row r="3389" spans="2:53" x14ac:dyDescent="0.25">
      <c r="B3389" s="155">
        <f t="shared" si="567"/>
        <v>46108.999305555553</v>
      </c>
      <c r="C3389" s="155">
        <f t="shared" si="586"/>
        <v>46108.999305555553</v>
      </c>
      <c r="D3389" s="152">
        <f t="shared" si="560"/>
        <v>6.73</v>
      </c>
      <c r="E3389" s="152"/>
      <c r="F3389" s="152"/>
      <c r="G3389" s="152"/>
      <c r="H3389" s="152" t="e">
        <f t="shared" si="561"/>
        <v>#N/A</v>
      </c>
      <c r="I3389" s="152"/>
      <c r="J3389" s="152" t="e">
        <f t="shared" si="562"/>
        <v>#N/A</v>
      </c>
      <c r="K3389" s="152"/>
      <c r="L3389" s="152"/>
      <c r="M3389" s="152"/>
      <c r="N3389" s="152"/>
      <c r="O3389" s="152"/>
      <c r="P3389" s="152"/>
      <c r="Q3389" s="152"/>
      <c r="R3389" s="152"/>
      <c r="S3389" s="152"/>
      <c r="T3389" s="153" cm="1">
        <f t="array" ref="T3389">MATCH(1,(TDU_Info!$C$5:$C$111=$T$6)*(TDU_Info!$B$5:$B$111&lt;=$B3389),0)</f>
        <v>73</v>
      </c>
      <c r="U3389" s="152">
        <f>100*(INDEX(TDU_Info!$E$5:$E$111,$T3389)/T$11+INDEX(TDU_Info!$F$5:$F$111,$T3389))</f>
        <v>5.8297999999999996</v>
      </c>
      <c r="V3389" s="152">
        <v>3.0670000000000002</v>
      </c>
      <c r="W3389" s="152">
        <v>7.34</v>
      </c>
      <c r="X3389" s="152">
        <v>6.73</v>
      </c>
      <c r="Y3389" s="152">
        <v>7.49</v>
      </c>
      <c r="Z3389" s="152">
        <v>3.9159999999999999</v>
      </c>
      <c r="AA3389" s="152">
        <v>7.532</v>
      </c>
      <c r="AB3389" s="152">
        <v>6.6</v>
      </c>
      <c r="AC3389" s="152">
        <v>7.35</v>
      </c>
      <c r="AD3389" s="152">
        <v>2.923</v>
      </c>
      <c r="AE3389" s="152">
        <v>7.3650000000000002</v>
      </c>
      <c r="AF3389" s="152">
        <v>6.73</v>
      </c>
      <c r="AG3389" s="152">
        <v>7.49</v>
      </c>
      <c r="AH3389" s="152">
        <v>3.6789999999999998</v>
      </c>
      <c r="AI3389" s="152">
        <v>7.5609999999999999</v>
      </c>
      <c r="AJ3389" s="152">
        <v>6.6</v>
      </c>
      <c r="AK3389" s="152">
        <v>7.2759999999999998</v>
      </c>
      <c r="AL3389" s="152" t="e">
        <f t="shared" si="563"/>
        <v>#N/A</v>
      </c>
      <c r="AM3389" s="152" t="e">
        <f t="shared" si="564"/>
        <v>#N/A</v>
      </c>
      <c r="AN3389" s="152" t="e">
        <f>NA()</f>
        <v>#N/A</v>
      </c>
      <c r="AO3389" s="152" t="e">
        <f>NA()</f>
        <v>#N/A</v>
      </c>
      <c r="AP3389" s="152">
        <f t="shared" si="570"/>
        <v>6.4501999999999997</v>
      </c>
      <c r="AQ3389" s="152"/>
      <c r="AR3389" s="152"/>
      <c r="AS3389" s="153">
        <f t="shared" si="584"/>
        <v>86</v>
      </c>
      <c r="AT3389" s="153">
        <f t="shared" si="581"/>
        <v>1</v>
      </c>
      <c r="AU3389" s="153">
        <f t="shared" si="582"/>
        <v>0</v>
      </c>
      <c r="AV3389" s="153">
        <f t="shared" si="583"/>
        <v>0</v>
      </c>
      <c r="BA3389">
        <f t="shared" si="585"/>
        <v>27</v>
      </c>
    </row>
    <row r="3390" spans="2:53" x14ac:dyDescent="0.25">
      <c r="B3390" s="155">
        <f t="shared" si="567"/>
        <v>46109.999305555553</v>
      </c>
      <c r="C3390" s="155">
        <f t="shared" si="586"/>
        <v>46109.999305555553</v>
      </c>
      <c r="D3390" s="152">
        <f t="shared" si="560"/>
        <v>6.73</v>
      </c>
      <c r="E3390" s="152"/>
      <c r="F3390" s="152"/>
      <c r="G3390" s="152"/>
      <c r="H3390" s="152" t="e">
        <f t="shared" si="561"/>
        <v>#N/A</v>
      </c>
      <c r="I3390" s="152"/>
      <c r="J3390" s="152" t="e">
        <f t="shared" si="562"/>
        <v>#N/A</v>
      </c>
      <c r="K3390" s="152"/>
      <c r="L3390" s="152"/>
      <c r="M3390" s="152"/>
      <c r="N3390" s="152"/>
      <c r="O3390" s="152"/>
      <c r="P3390" s="152"/>
      <c r="Q3390" s="152"/>
      <c r="R3390" s="152"/>
      <c r="S3390" s="152"/>
      <c r="T3390" s="153" cm="1">
        <f t="array" ref="T3390">MATCH(1,(TDU_Info!$C$5:$C$111=$T$6)*(TDU_Info!$B$5:$B$111&lt;=$B3390),0)</f>
        <v>73</v>
      </c>
      <c r="U3390" s="152">
        <f>100*(INDEX(TDU_Info!$E$5:$E$111,$T3390)/T$11+INDEX(TDU_Info!$F$5:$F$111,$T3390))</f>
        <v>5.8297999999999996</v>
      </c>
      <c r="V3390" s="152">
        <v>3.0670000000000002</v>
      </c>
      <c r="W3390" s="152">
        <v>7.34</v>
      </c>
      <c r="X3390" s="152">
        <v>6.73</v>
      </c>
      <c r="Y3390" s="152">
        <v>7.49</v>
      </c>
      <c r="Z3390" s="152">
        <v>3.9159999999999999</v>
      </c>
      <c r="AA3390" s="152">
        <v>7.532</v>
      </c>
      <c r="AB3390" s="152">
        <v>6.6</v>
      </c>
      <c r="AC3390" s="152">
        <v>7.35</v>
      </c>
      <c r="AD3390" s="152">
        <v>2.923</v>
      </c>
      <c r="AE3390" s="152">
        <v>7.3650000000000002</v>
      </c>
      <c r="AF3390" s="152">
        <v>6.73</v>
      </c>
      <c r="AG3390" s="152">
        <v>7.49</v>
      </c>
      <c r="AH3390" s="152">
        <v>3.6789999999999998</v>
      </c>
      <c r="AI3390" s="152">
        <v>7.5609999999999999</v>
      </c>
      <c r="AJ3390" s="152">
        <v>6.6</v>
      </c>
      <c r="AK3390" s="152">
        <v>7.2759999999999998</v>
      </c>
      <c r="AL3390" s="152" t="e">
        <f t="shared" si="563"/>
        <v>#N/A</v>
      </c>
      <c r="AM3390" s="152" t="e">
        <f t="shared" si="564"/>
        <v>#N/A</v>
      </c>
      <c r="AN3390" s="152" t="e">
        <f>NA()</f>
        <v>#N/A</v>
      </c>
      <c r="AO3390" s="152" t="e">
        <f>NA()</f>
        <v>#N/A</v>
      </c>
      <c r="AP3390" s="152">
        <f t="shared" si="570"/>
        <v>6.4501999999999997</v>
      </c>
      <c r="AQ3390" s="152"/>
      <c r="AR3390" s="152"/>
      <c r="AS3390" s="153">
        <f t="shared" si="584"/>
        <v>87</v>
      </c>
      <c r="AT3390" s="153">
        <f t="shared" si="581"/>
        <v>1</v>
      </c>
      <c r="AU3390" s="153">
        <f t="shared" si="582"/>
        <v>0</v>
      </c>
      <c r="AV3390" s="153">
        <f t="shared" si="583"/>
        <v>0</v>
      </c>
      <c r="BA3390">
        <f t="shared" si="585"/>
        <v>28</v>
      </c>
    </row>
    <row r="3391" spans="2:53" x14ac:dyDescent="0.25">
      <c r="B3391" s="155">
        <f t="shared" si="567"/>
        <v>46110.999305555553</v>
      </c>
      <c r="C3391" s="155">
        <f t="shared" si="586"/>
        <v>46110.999305555553</v>
      </c>
      <c r="D3391" s="152">
        <f t="shared" si="560"/>
        <v>6.73</v>
      </c>
      <c r="E3391" s="152"/>
      <c r="F3391" s="152"/>
      <c r="G3391" s="152"/>
      <c r="H3391" s="152" t="e">
        <f t="shared" si="561"/>
        <v>#N/A</v>
      </c>
      <c r="I3391" s="152"/>
      <c r="J3391" s="152" t="e">
        <f t="shared" si="562"/>
        <v>#N/A</v>
      </c>
      <c r="K3391" s="152"/>
      <c r="L3391" s="152"/>
      <c r="M3391" s="152"/>
      <c r="N3391" s="152"/>
      <c r="O3391" s="152"/>
      <c r="P3391" s="152"/>
      <c r="Q3391" s="152"/>
      <c r="R3391" s="152"/>
      <c r="S3391" s="152"/>
      <c r="T3391" s="153" cm="1">
        <f t="array" ref="T3391">MATCH(1,(TDU_Info!$C$5:$C$111=$T$6)*(TDU_Info!$B$5:$B$111&lt;=$B3391),0)</f>
        <v>73</v>
      </c>
      <c r="U3391" s="152">
        <f>100*(INDEX(TDU_Info!$E$5:$E$111,$T3391)/T$11+INDEX(TDU_Info!$F$5:$F$111,$T3391))</f>
        <v>5.8297999999999996</v>
      </c>
      <c r="V3391" s="152">
        <v>3.0670000000000002</v>
      </c>
      <c r="W3391" s="152">
        <v>7.34</v>
      </c>
      <c r="X3391" s="152">
        <v>6.73</v>
      </c>
      <c r="Y3391" s="152">
        <v>7.49</v>
      </c>
      <c r="Z3391" s="152">
        <v>3.9159999999999999</v>
      </c>
      <c r="AA3391" s="152">
        <v>7.532</v>
      </c>
      <c r="AB3391" s="152">
        <v>6.6</v>
      </c>
      <c r="AC3391" s="152">
        <v>7.35</v>
      </c>
      <c r="AD3391" s="152">
        <v>2.923</v>
      </c>
      <c r="AE3391" s="152">
        <v>7.3650000000000002</v>
      </c>
      <c r="AF3391" s="152">
        <v>6.73</v>
      </c>
      <c r="AG3391" s="152">
        <v>7.49</v>
      </c>
      <c r="AH3391" s="152">
        <v>3.6789999999999998</v>
      </c>
      <c r="AI3391" s="152">
        <v>7.5609999999999999</v>
      </c>
      <c r="AJ3391" s="152">
        <v>6.6</v>
      </c>
      <c r="AK3391" s="152">
        <v>7.2759999999999998</v>
      </c>
      <c r="AL3391" s="152" t="e">
        <f t="shared" si="563"/>
        <v>#N/A</v>
      </c>
      <c r="AM3391" s="152" t="e">
        <f t="shared" si="564"/>
        <v>#N/A</v>
      </c>
      <c r="AN3391" s="152" t="e">
        <f>NA()</f>
        <v>#N/A</v>
      </c>
      <c r="AO3391" s="152" t="e">
        <f>NA()</f>
        <v>#N/A</v>
      </c>
      <c r="AP3391" s="152">
        <f t="shared" si="570"/>
        <v>6.4501999999999997</v>
      </c>
      <c r="AQ3391" s="152"/>
      <c r="AR3391" s="152"/>
      <c r="AS3391" s="153">
        <f t="shared" si="584"/>
        <v>88</v>
      </c>
      <c r="AT3391" s="153">
        <f t="shared" si="581"/>
        <v>1</v>
      </c>
      <c r="AU3391" s="153">
        <f t="shared" si="582"/>
        <v>0</v>
      </c>
      <c r="AV3391" s="153">
        <f t="shared" si="583"/>
        <v>0</v>
      </c>
      <c r="BA3391">
        <f t="shared" si="585"/>
        <v>29</v>
      </c>
    </row>
    <row r="3392" spans="2:53" x14ac:dyDescent="0.25">
      <c r="B3392" s="155">
        <f t="shared" si="567"/>
        <v>46111.999305555553</v>
      </c>
      <c r="C3392" s="155">
        <f t="shared" si="586"/>
        <v>46111.999305555553</v>
      </c>
      <c r="D3392" s="152">
        <f t="shared" si="560"/>
        <v>6.63</v>
      </c>
      <c r="E3392" s="152"/>
      <c r="F3392" s="152"/>
      <c r="G3392" s="152"/>
      <c r="H3392" s="152" t="e">
        <f t="shared" si="561"/>
        <v>#N/A</v>
      </c>
      <c r="I3392" s="152"/>
      <c r="J3392" s="152" t="e">
        <f t="shared" si="562"/>
        <v>#N/A</v>
      </c>
      <c r="K3392" s="152"/>
      <c r="L3392" s="152"/>
      <c r="M3392" s="152"/>
      <c r="N3392" s="152"/>
      <c r="O3392" s="152"/>
      <c r="P3392" s="152"/>
      <c r="Q3392" s="152"/>
      <c r="R3392" s="152"/>
      <c r="S3392" s="152"/>
      <c r="T3392" s="153" cm="1">
        <f t="array" ref="T3392">MATCH(1,(TDU_Info!$C$5:$C$111=$T$6)*(TDU_Info!$B$5:$B$111&lt;=$B3392),0)</f>
        <v>73</v>
      </c>
      <c r="U3392" s="152">
        <f>100*(INDEX(TDU_Info!$E$5:$E$111,$T3392)/T$11+INDEX(TDU_Info!$F$5:$F$111,$T3392))</f>
        <v>5.8297999999999996</v>
      </c>
      <c r="V3392" s="152">
        <v>3.0670000000000002</v>
      </c>
      <c r="W3392" s="152">
        <v>7.34</v>
      </c>
      <c r="X3392" s="152">
        <v>6.63</v>
      </c>
      <c r="Y3392" s="152">
        <v>7.49</v>
      </c>
      <c r="Z3392" s="152">
        <v>3.9159999999999999</v>
      </c>
      <c r="AA3392" s="152">
        <v>7.532</v>
      </c>
      <c r="AB3392" s="152">
        <v>6.6</v>
      </c>
      <c r="AC3392" s="152">
        <v>7.45</v>
      </c>
      <c r="AD3392" s="152">
        <v>2.923</v>
      </c>
      <c r="AE3392" s="152">
        <v>7.3650000000000002</v>
      </c>
      <c r="AF3392" s="152">
        <v>6.63</v>
      </c>
      <c r="AG3392" s="152">
        <v>7.49</v>
      </c>
      <c r="AH3392" s="152">
        <v>3.6789999999999998</v>
      </c>
      <c r="AI3392" s="152">
        <v>7.5609999999999999</v>
      </c>
      <c r="AJ3392" s="152">
        <v>6.6</v>
      </c>
      <c r="AK3392" s="152">
        <v>7.2759999999999998</v>
      </c>
      <c r="AL3392" s="152" t="e">
        <f t="shared" si="563"/>
        <v>#N/A</v>
      </c>
      <c r="AM3392" s="152" t="e">
        <f t="shared" si="564"/>
        <v>#N/A</v>
      </c>
      <c r="AN3392" s="152" t="e">
        <f>NA()</f>
        <v>#N/A</v>
      </c>
      <c r="AO3392" s="152" t="e">
        <f>NA()</f>
        <v>#N/A</v>
      </c>
      <c r="AP3392" s="152">
        <f t="shared" si="570"/>
        <v>6.4501999999999997</v>
      </c>
      <c r="AQ3392" s="152"/>
      <c r="AR3392" s="152"/>
      <c r="AS3392" s="153">
        <f t="shared" si="584"/>
        <v>89</v>
      </c>
      <c r="AT3392" s="153">
        <f t="shared" si="581"/>
        <v>1</v>
      </c>
      <c r="AU3392" s="153">
        <f t="shared" si="582"/>
        <v>0</v>
      </c>
      <c r="AV3392" s="153">
        <f t="shared" si="583"/>
        <v>0</v>
      </c>
      <c r="BA3392">
        <f t="shared" si="585"/>
        <v>30</v>
      </c>
    </row>
    <row r="3393" spans="2:53" x14ac:dyDescent="0.25">
      <c r="B3393" s="155">
        <f t="shared" si="567"/>
        <v>46112.999305555553</v>
      </c>
      <c r="C3393" s="155">
        <f t="shared" si="586"/>
        <v>46112.999305555553</v>
      </c>
      <c r="D3393" s="152">
        <f t="shared" si="560"/>
        <v>6.63</v>
      </c>
      <c r="E3393" s="152"/>
      <c r="F3393" s="152"/>
      <c r="G3393" s="152"/>
      <c r="H3393" s="152" t="e">
        <f t="shared" si="561"/>
        <v>#N/A</v>
      </c>
      <c r="I3393" s="152"/>
      <c r="J3393" s="152" t="e">
        <f t="shared" si="562"/>
        <v>#N/A</v>
      </c>
      <c r="K3393" s="152"/>
      <c r="L3393" s="152"/>
      <c r="M3393" s="152"/>
      <c r="N3393" s="152"/>
      <c r="O3393" s="152"/>
      <c r="P3393" s="152"/>
      <c r="Q3393" s="152"/>
      <c r="R3393" s="152"/>
      <c r="S3393" s="152"/>
      <c r="T3393" s="153" cm="1">
        <f t="array" ref="T3393">MATCH(1,(TDU_Info!$C$5:$C$111=$T$6)*(TDU_Info!$B$5:$B$111&lt;=$B3393),0)</f>
        <v>73</v>
      </c>
      <c r="U3393" s="152">
        <f>100*(INDEX(TDU_Info!$E$5:$E$111,$T3393)/T$11+INDEX(TDU_Info!$F$5:$F$111,$T3393))</f>
        <v>5.8297999999999996</v>
      </c>
      <c r="V3393" s="152">
        <v>3.0670000000000002</v>
      </c>
      <c r="W3393" s="152">
        <v>7.34</v>
      </c>
      <c r="X3393" s="152">
        <v>6.63</v>
      </c>
      <c r="Y3393" s="152">
        <v>7.49</v>
      </c>
      <c r="Z3393" s="152">
        <v>3.9159999999999999</v>
      </c>
      <c r="AA3393" s="152">
        <v>7.532</v>
      </c>
      <c r="AB3393" s="152">
        <v>6.6</v>
      </c>
      <c r="AC3393" s="152">
        <v>7.45</v>
      </c>
      <c r="AD3393" s="152">
        <v>2.923</v>
      </c>
      <c r="AE3393" s="152">
        <v>7.3650000000000002</v>
      </c>
      <c r="AF3393" s="152">
        <v>6.63</v>
      </c>
      <c r="AG3393" s="152">
        <v>7.49</v>
      </c>
      <c r="AH3393" s="152">
        <v>3.6789999999999998</v>
      </c>
      <c r="AI3393" s="152">
        <v>7.5609999999999999</v>
      </c>
      <c r="AJ3393" s="152">
        <v>6.6</v>
      </c>
      <c r="AK3393" s="152">
        <v>7.2759999999999998</v>
      </c>
      <c r="AL3393" s="152" t="e">
        <f t="shared" si="563"/>
        <v>#N/A</v>
      </c>
      <c r="AM3393" s="152" t="e">
        <f t="shared" si="564"/>
        <v>#N/A</v>
      </c>
      <c r="AN3393" s="152" t="e">
        <f>NA()</f>
        <v>#N/A</v>
      </c>
      <c r="AO3393" s="152" t="e">
        <f>NA()</f>
        <v>#N/A</v>
      </c>
      <c r="AP3393" s="152">
        <f t="shared" si="570"/>
        <v>6.4501999999999997</v>
      </c>
      <c r="AQ3393" s="152"/>
      <c r="AR3393" s="152"/>
      <c r="AS3393" s="153">
        <f t="shared" si="584"/>
        <v>90</v>
      </c>
      <c r="AT3393" s="153">
        <f t="shared" si="581"/>
        <v>1</v>
      </c>
      <c r="AU3393" s="153">
        <f t="shared" si="582"/>
        <v>0</v>
      </c>
      <c r="AV3393" s="153">
        <f t="shared" si="583"/>
        <v>0</v>
      </c>
      <c r="BA3393">
        <f t="shared" si="585"/>
        <v>31</v>
      </c>
    </row>
    <row r="3394" spans="2:53" x14ac:dyDescent="0.25">
      <c r="B3394" s="155">
        <f t="shared" si="567"/>
        <v>46113.999305555553</v>
      </c>
      <c r="C3394" s="155">
        <f t="shared" si="586"/>
        <v>46113.999305555553</v>
      </c>
      <c r="D3394" s="152">
        <f t="shared" si="560"/>
        <v>6.63</v>
      </c>
      <c r="E3394" s="152"/>
      <c r="F3394" s="152"/>
      <c r="G3394" s="152"/>
      <c r="H3394" s="152" t="e">
        <f t="shared" si="561"/>
        <v>#N/A</v>
      </c>
      <c r="I3394" s="152"/>
      <c r="J3394" s="152" t="e">
        <f t="shared" si="562"/>
        <v>#N/A</v>
      </c>
      <c r="K3394" s="152"/>
      <c r="L3394" s="152"/>
      <c r="M3394" s="152"/>
      <c r="N3394" s="152"/>
      <c r="O3394" s="152"/>
      <c r="P3394" s="152"/>
      <c r="Q3394" s="152"/>
      <c r="R3394" s="152"/>
      <c r="S3394" s="152"/>
      <c r="T3394" s="153" cm="1">
        <f t="array" ref="T3394">MATCH(1,(TDU_Info!$C$5:$C$111=$T$6)*(TDU_Info!$B$5:$B$111&lt;=$B3394),0)</f>
        <v>73</v>
      </c>
      <c r="U3394" s="152">
        <f>100*(INDEX(TDU_Info!$E$5:$E$111,$T3394)/T$11+INDEX(TDU_Info!$F$5:$F$111,$T3394))</f>
        <v>5.8297999999999996</v>
      </c>
      <c r="V3394" s="152">
        <v>3.0670000000000002</v>
      </c>
      <c r="W3394" s="152">
        <v>7.34</v>
      </c>
      <c r="X3394" s="152">
        <v>6.63</v>
      </c>
      <c r="Y3394" s="152">
        <v>7.49</v>
      </c>
      <c r="Z3394" s="152">
        <v>3.7759999999999998</v>
      </c>
      <c r="AA3394" s="152">
        <v>7.532</v>
      </c>
      <c r="AB3394" s="152">
        <v>6.6</v>
      </c>
      <c r="AC3394" s="152">
        <v>7.45</v>
      </c>
      <c r="AD3394" s="152">
        <v>2.923</v>
      </c>
      <c r="AE3394" s="152">
        <v>7.3650000000000002</v>
      </c>
      <c r="AF3394" s="152">
        <v>6.63</v>
      </c>
      <c r="AG3394" s="152">
        <v>7.4240000000000004</v>
      </c>
      <c r="AH3394" s="152">
        <v>3.6789999999999998</v>
      </c>
      <c r="AI3394" s="152">
        <v>7.5609999999999999</v>
      </c>
      <c r="AJ3394" s="152">
        <v>6.6</v>
      </c>
      <c r="AK3394" s="152">
        <v>7.2939999999999996</v>
      </c>
      <c r="AL3394" s="152" t="e">
        <f t="shared" si="563"/>
        <v>#N/A</v>
      </c>
      <c r="AM3394" s="152" t="e">
        <f t="shared" si="564"/>
        <v>#N/A</v>
      </c>
      <c r="AN3394" s="152" t="e">
        <f>NA()</f>
        <v>#N/A</v>
      </c>
      <c r="AO3394" s="152" t="e">
        <f>NA()</f>
        <v>#N/A</v>
      </c>
      <c r="AP3394" s="152" t="e">
        <f t="shared" si="570"/>
        <v>#N/A</v>
      </c>
      <c r="AQ3394" s="152"/>
      <c r="AR3394" s="152"/>
      <c r="AS3394" s="153">
        <f t="shared" ref="AS3394:AS3423" si="587">ROUNDUP(B3394-DATE(YEAR(B3394),1,1),0)</f>
        <v>91</v>
      </c>
      <c r="AT3394" s="153">
        <f t="shared" si="581"/>
        <v>1</v>
      </c>
      <c r="AU3394" s="153">
        <f t="shared" si="582"/>
        <v>0</v>
      </c>
      <c r="AV3394" s="153">
        <f t="shared" si="583"/>
        <v>0</v>
      </c>
      <c r="BA3394">
        <f t="shared" ref="BA3394:BA3423" si="588">DAY(C3394)</f>
        <v>1</v>
      </c>
    </row>
    <row r="3395" spans="2:53" x14ac:dyDescent="0.25">
      <c r="B3395" s="155">
        <f t="shared" si="567"/>
        <v>46114.999305555553</v>
      </c>
      <c r="C3395" s="155">
        <f t="shared" si="586"/>
        <v>46114.999305555553</v>
      </c>
      <c r="D3395" s="152">
        <f t="shared" si="560"/>
        <v>6.63</v>
      </c>
      <c r="E3395" s="152"/>
      <c r="F3395" s="152"/>
      <c r="G3395" s="152"/>
      <c r="H3395" s="152" t="e">
        <f t="shared" si="561"/>
        <v>#N/A</v>
      </c>
      <c r="I3395" s="152"/>
      <c r="J3395" s="152" t="e">
        <f t="shared" si="562"/>
        <v>#N/A</v>
      </c>
      <c r="K3395" s="152"/>
      <c r="L3395" s="152"/>
      <c r="M3395" s="152"/>
      <c r="N3395" s="152"/>
      <c r="O3395" s="152"/>
      <c r="P3395" s="152"/>
      <c r="Q3395" s="152"/>
      <c r="R3395" s="152"/>
      <c r="S3395" s="152"/>
      <c r="T3395" s="153" cm="1">
        <f t="array" ref="T3395">MATCH(1,(TDU_Info!$C$5:$C$111=$T$6)*(TDU_Info!$B$5:$B$111&lt;=$B3395),0)</f>
        <v>73</v>
      </c>
      <c r="U3395" s="152">
        <f>100*(INDEX(TDU_Info!$E$5:$E$111,$T3395)/T$11+INDEX(TDU_Info!$F$5:$F$111,$T3395))</f>
        <v>5.8297999999999996</v>
      </c>
      <c r="V3395" s="152">
        <v>3.0670000000000002</v>
      </c>
      <c r="W3395" s="152">
        <v>7.34</v>
      </c>
      <c r="X3395" s="152">
        <v>6.63</v>
      </c>
      <c r="Y3395" s="152">
        <v>7.49</v>
      </c>
      <c r="Z3395" s="152">
        <v>3.7759999999999998</v>
      </c>
      <c r="AA3395" s="152">
        <v>7.532</v>
      </c>
      <c r="AB3395" s="152">
        <v>6.6</v>
      </c>
      <c r="AC3395" s="152">
        <v>7.45</v>
      </c>
      <c r="AD3395" s="152">
        <v>2.923</v>
      </c>
      <c r="AE3395" s="152">
        <v>7.3650000000000002</v>
      </c>
      <c r="AF3395" s="152">
        <v>6.63</v>
      </c>
      <c r="AG3395" s="152">
        <v>7.4240000000000004</v>
      </c>
      <c r="AH3395" s="152">
        <v>3.6789999999999998</v>
      </c>
      <c r="AI3395" s="152">
        <v>7.5609999999999999</v>
      </c>
      <c r="AJ3395" s="152">
        <v>6.6</v>
      </c>
      <c r="AK3395" s="152">
        <v>7.2939999999999996</v>
      </c>
      <c r="AL3395" s="152" t="e">
        <f t="shared" si="563"/>
        <v>#N/A</v>
      </c>
      <c r="AM3395" s="152" t="e">
        <f t="shared" si="564"/>
        <v>#N/A</v>
      </c>
      <c r="AN3395" s="152" t="e">
        <f>NA()</f>
        <v>#N/A</v>
      </c>
      <c r="AO3395" s="152" t="e">
        <f>NA()</f>
        <v>#N/A</v>
      </c>
      <c r="AP3395" s="152">
        <f t="shared" si="570"/>
        <v>6.4501999999999997</v>
      </c>
      <c r="AQ3395" s="152"/>
      <c r="AR3395" s="152"/>
      <c r="AS3395" s="153">
        <f t="shared" si="587"/>
        <v>92</v>
      </c>
      <c r="AT3395" s="153">
        <f t="shared" si="581"/>
        <v>1</v>
      </c>
      <c r="AU3395" s="153">
        <f t="shared" si="582"/>
        <v>0</v>
      </c>
      <c r="AV3395" s="153">
        <f t="shared" si="583"/>
        <v>0</v>
      </c>
      <c r="BA3395">
        <f t="shared" si="588"/>
        <v>2</v>
      </c>
    </row>
    <row r="3396" spans="2:53" x14ac:dyDescent="0.25">
      <c r="B3396" s="155">
        <f t="shared" si="567"/>
        <v>46115.999305555553</v>
      </c>
      <c r="C3396" s="155">
        <f t="shared" si="586"/>
        <v>46115.999305555553</v>
      </c>
      <c r="D3396" s="152">
        <f t="shared" si="560"/>
        <v>6.63</v>
      </c>
      <c r="E3396" s="152"/>
      <c r="F3396" s="152"/>
      <c r="G3396" s="152"/>
      <c r="H3396" s="152" t="e">
        <f t="shared" si="561"/>
        <v>#N/A</v>
      </c>
      <c r="I3396" s="152"/>
      <c r="J3396" s="152" t="e">
        <f t="shared" si="562"/>
        <v>#N/A</v>
      </c>
      <c r="K3396" s="152"/>
      <c r="L3396" s="152"/>
      <c r="M3396" s="152"/>
      <c r="N3396" s="152"/>
      <c r="O3396" s="152"/>
      <c r="P3396" s="152"/>
      <c r="Q3396" s="152"/>
      <c r="R3396" s="152"/>
      <c r="S3396" s="152"/>
      <c r="T3396" s="153" cm="1">
        <f t="array" ref="T3396">MATCH(1,(TDU_Info!$C$5:$C$111=$T$6)*(TDU_Info!$B$5:$B$111&lt;=$B3396),0)</f>
        <v>73</v>
      </c>
      <c r="U3396" s="152">
        <f>100*(INDEX(TDU_Info!$E$5:$E$111,$T3396)/T$11+INDEX(TDU_Info!$F$5:$F$111,$T3396))</f>
        <v>5.8297999999999996</v>
      </c>
      <c r="V3396" s="152">
        <v>3.0670000000000002</v>
      </c>
      <c r="W3396" s="152">
        <v>7.34</v>
      </c>
      <c r="X3396" s="152">
        <v>6.63</v>
      </c>
      <c r="Y3396" s="152">
        <v>7.49</v>
      </c>
      <c r="Z3396" s="152">
        <v>3.7759999999999998</v>
      </c>
      <c r="AA3396" s="152">
        <v>7.532</v>
      </c>
      <c r="AB3396" s="152">
        <v>6.6</v>
      </c>
      <c r="AC3396" s="152">
        <v>7.45</v>
      </c>
      <c r="AD3396" s="152">
        <v>2.923</v>
      </c>
      <c r="AE3396" s="152">
        <v>7.3650000000000002</v>
      </c>
      <c r="AF3396" s="152">
        <v>6.63</v>
      </c>
      <c r="AG3396" s="152">
        <v>7.4240000000000004</v>
      </c>
      <c r="AH3396" s="152">
        <v>3.6789999999999998</v>
      </c>
      <c r="AI3396" s="152">
        <v>7.5609999999999999</v>
      </c>
      <c r="AJ3396" s="152">
        <v>6.6</v>
      </c>
      <c r="AK3396" s="152">
        <v>7.2939999999999996</v>
      </c>
      <c r="AL3396" s="152" t="e">
        <f t="shared" si="563"/>
        <v>#N/A</v>
      </c>
      <c r="AM3396" s="152" t="e">
        <f t="shared" si="564"/>
        <v>#N/A</v>
      </c>
      <c r="AN3396" s="152" t="e">
        <f>NA()</f>
        <v>#N/A</v>
      </c>
      <c r="AO3396" s="152" t="e">
        <f>NA()</f>
        <v>#N/A</v>
      </c>
      <c r="AP3396" s="152">
        <f t="shared" si="570"/>
        <v>6.4501999999999997</v>
      </c>
      <c r="AQ3396" s="152"/>
      <c r="AR3396" s="152"/>
      <c r="AS3396" s="153">
        <f t="shared" si="587"/>
        <v>93</v>
      </c>
      <c r="AT3396" s="153">
        <f t="shared" si="581"/>
        <v>1</v>
      </c>
      <c r="AU3396" s="153">
        <f t="shared" si="582"/>
        <v>0</v>
      </c>
      <c r="AV3396" s="153">
        <f t="shared" si="583"/>
        <v>0</v>
      </c>
      <c r="BA3396">
        <f t="shared" si="588"/>
        <v>3</v>
      </c>
    </row>
    <row r="3397" spans="2:53" x14ac:dyDescent="0.25">
      <c r="B3397" s="155">
        <f t="shared" si="567"/>
        <v>46116.999305555553</v>
      </c>
      <c r="C3397" s="155">
        <f t="shared" si="586"/>
        <v>46116.999305555553</v>
      </c>
      <c r="D3397" s="152">
        <f t="shared" si="560"/>
        <v>6.63</v>
      </c>
      <c r="E3397" s="152"/>
      <c r="F3397" s="152"/>
      <c r="G3397" s="152"/>
      <c r="H3397" s="152" t="e">
        <f t="shared" si="561"/>
        <v>#N/A</v>
      </c>
      <c r="I3397" s="152"/>
      <c r="J3397" s="152" t="e">
        <f t="shared" si="562"/>
        <v>#N/A</v>
      </c>
      <c r="K3397" s="152"/>
      <c r="L3397" s="152"/>
      <c r="M3397" s="152"/>
      <c r="N3397" s="152"/>
      <c r="O3397" s="152"/>
      <c r="P3397" s="152"/>
      <c r="Q3397" s="152"/>
      <c r="R3397" s="152"/>
      <c r="S3397" s="152"/>
      <c r="T3397" s="153" cm="1">
        <f t="array" ref="T3397">MATCH(1,(TDU_Info!$C$5:$C$111=$T$6)*(TDU_Info!$B$5:$B$111&lt;=$B3397),0)</f>
        <v>73</v>
      </c>
      <c r="U3397" s="152">
        <f>100*(INDEX(TDU_Info!$E$5:$E$111,$T3397)/T$11+INDEX(TDU_Info!$F$5:$F$111,$T3397))</f>
        <v>5.8297999999999996</v>
      </c>
      <c r="V3397" s="152">
        <v>3.0670000000000002</v>
      </c>
      <c r="W3397" s="152">
        <v>7.34</v>
      </c>
      <c r="X3397" s="152">
        <v>6.63</v>
      </c>
      <c r="Y3397" s="152">
        <v>7.49</v>
      </c>
      <c r="Z3397" s="152">
        <v>3.7759999999999998</v>
      </c>
      <c r="AA3397" s="152">
        <v>7.532</v>
      </c>
      <c r="AB3397" s="152">
        <v>6.6</v>
      </c>
      <c r="AC3397" s="152">
        <v>7.45</v>
      </c>
      <c r="AD3397" s="152">
        <v>2.923</v>
      </c>
      <c r="AE3397" s="152">
        <v>7.3650000000000002</v>
      </c>
      <c r="AF3397" s="152">
        <v>6.63</v>
      </c>
      <c r="AG3397" s="152">
        <v>7.4240000000000004</v>
      </c>
      <c r="AH3397" s="152">
        <v>3.6789999999999998</v>
      </c>
      <c r="AI3397" s="152">
        <v>7.5609999999999999</v>
      </c>
      <c r="AJ3397" s="152">
        <v>6.6</v>
      </c>
      <c r="AK3397" s="152">
        <v>7.2939999999999996</v>
      </c>
      <c r="AL3397" s="152" t="e">
        <f t="shared" si="563"/>
        <v>#N/A</v>
      </c>
      <c r="AM3397" s="152" t="e">
        <f t="shared" si="564"/>
        <v>#N/A</v>
      </c>
      <c r="AN3397" s="152" t="e">
        <f>NA()</f>
        <v>#N/A</v>
      </c>
      <c r="AO3397" s="152" t="e">
        <f>NA()</f>
        <v>#N/A</v>
      </c>
      <c r="AP3397" s="152">
        <f t="shared" si="570"/>
        <v>6.4501999999999997</v>
      </c>
      <c r="AQ3397" s="152"/>
      <c r="AR3397" s="152"/>
      <c r="AS3397" s="153">
        <f t="shared" si="587"/>
        <v>94</v>
      </c>
      <c r="AT3397" s="153">
        <f t="shared" si="581"/>
        <v>1</v>
      </c>
      <c r="AU3397" s="153">
        <f t="shared" si="582"/>
        <v>0</v>
      </c>
      <c r="AV3397" s="153">
        <f t="shared" si="583"/>
        <v>0</v>
      </c>
      <c r="BA3397">
        <f t="shared" si="588"/>
        <v>4</v>
      </c>
    </row>
    <row r="3398" spans="2:53" x14ac:dyDescent="0.25">
      <c r="B3398" s="155">
        <f t="shared" si="567"/>
        <v>46117.999305555553</v>
      </c>
      <c r="C3398" s="155">
        <f t="shared" si="586"/>
        <v>46117.999305555553</v>
      </c>
      <c r="D3398" s="152">
        <f t="shared" si="560"/>
        <v>6.63</v>
      </c>
      <c r="E3398" s="152"/>
      <c r="F3398" s="152"/>
      <c r="G3398" s="152"/>
      <c r="H3398" s="152" t="e">
        <f t="shared" si="561"/>
        <v>#N/A</v>
      </c>
      <c r="I3398" s="152"/>
      <c r="J3398" s="152" t="e">
        <f t="shared" si="562"/>
        <v>#N/A</v>
      </c>
      <c r="K3398" s="152"/>
      <c r="L3398" s="152"/>
      <c r="M3398" s="152"/>
      <c r="N3398" s="152"/>
      <c r="O3398" s="152"/>
      <c r="P3398" s="152"/>
      <c r="Q3398" s="152"/>
      <c r="R3398" s="152"/>
      <c r="S3398" s="152"/>
      <c r="T3398" s="153" cm="1">
        <f t="array" ref="T3398">MATCH(1,(TDU_Info!$C$5:$C$111=$T$6)*(TDU_Info!$B$5:$B$111&lt;=$B3398),0)</f>
        <v>73</v>
      </c>
      <c r="U3398" s="152">
        <f>100*(INDEX(TDU_Info!$E$5:$E$111,$T3398)/T$11+INDEX(TDU_Info!$F$5:$F$111,$T3398))</f>
        <v>5.8297999999999996</v>
      </c>
      <c r="V3398" s="152">
        <v>3.0670000000000002</v>
      </c>
      <c r="W3398" s="152">
        <v>7.34</v>
      </c>
      <c r="X3398" s="152">
        <v>6.63</v>
      </c>
      <c r="Y3398" s="152">
        <v>7.49</v>
      </c>
      <c r="Z3398" s="152">
        <v>3.7759999999999998</v>
      </c>
      <c r="AA3398" s="152">
        <v>7.532</v>
      </c>
      <c r="AB3398" s="152">
        <v>6.6</v>
      </c>
      <c r="AC3398" s="152">
        <v>7.45</v>
      </c>
      <c r="AD3398" s="152">
        <v>2.923</v>
      </c>
      <c r="AE3398" s="152">
        <v>7.3650000000000002</v>
      </c>
      <c r="AF3398" s="152">
        <v>6.63</v>
      </c>
      <c r="AG3398" s="152">
        <v>7.4240000000000004</v>
      </c>
      <c r="AH3398" s="152">
        <v>3.6789999999999998</v>
      </c>
      <c r="AI3398" s="152">
        <v>7.5609999999999999</v>
      </c>
      <c r="AJ3398" s="152">
        <v>6.6</v>
      </c>
      <c r="AK3398" s="152">
        <v>7.2939999999999996</v>
      </c>
      <c r="AL3398" s="152" t="e">
        <f t="shared" si="563"/>
        <v>#N/A</v>
      </c>
      <c r="AM3398" s="152" t="e">
        <f t="shared" si="564"/>
        <v>#N/A</v>
      </c>
      <c r="AN3398" s="152" t="e">
        <f>NA()</f>
        <v>#N/A</v>
      </c>
      <c r="AO3398" s="152" t="e">
        <f>NA()</f>
        <v>#N/A</v>
      </c>
      <c r="AP3398" s="152">
        <f t="shared" si="570"/>
        <v>6.4501999999999997</v>
      </c>
      <c r="AQ3398" s="152"/>
      <c r="AR3398" s="152"/>
      <c r="AS3398" s="153">
        <f t="shared" si="587"/>
        <v>95</v>
      </c>
      <c r="AT3398" s="153">
        <f t="shared" si="581"/>
        <v>1</v>
      </c>
      <c r="AU3398" s="153">
        <f t="shared" si="582"/>
        <v>0</v>
      </c>
      <c r="AV3398" s="153">
        <f t="shared" si="583"/>
        <v>0</v>
      </c>
      <c r="BA3398">
        <f t="shared" si="588"/>
        <v>5</v>
      </c>
    </row>
    <row r="3399" spans="2:53" x14ac:dyDescent="0.25">
      <c r="B3399" s="155">
        <f t="shared" si="567"/>
        <v>46118.999305555553</v>
      </c>
      <c r="C3399" s="155">
        <f t="shared" si="586"/>
        <v>46118.999305555553</v>
      </c>
      <c r="D3399" s="152">
        <f t="shared" si="560"/>
        <v>6.3129999999999997</v>
      </c>
      <c r="E3399" s="152"/>
      <c r="F3399" s="152"/>
      <c r="G3399" s="152"/>
      <c r="H3399" s="152" t="e">
        <f t="shared" si="561"/>
        <v>#N/A</v>
      </c>
      <c r="I3399" s="152"/>
      <c r="J3399" s="152" t="e">
        <f t="shared" si="562"/>
        <v>#N/A</v>
      </c>
      <c r="K3399" s="152"/>
      <c r="L3399" s="152"/>
      <c r="M3399" s="152"/>
      <c r="N3399" s="152"/>
      <c r="O3399" s="152"/>
      <c r="P3399" s="152"/>
      <c r="Q3399" s="152"/>
      <c r="R3399" s="152"/>
      <c r="S3399" s="152"/>
      <c r="T3399" s="153" cm="1">
        <f t="array" ref="T3399">MATCH(1,(TDU_Info!$C$5:$C$111=$T$6)*(TDU_Info!$B$5:$B$111&lt;=$B3399),0)</f>
        <v>73</v>
      </c>
      <c r="U3399" s="152">
        <f>100*(INDEX(TDU_Info!$E$5:$E$111,$T3399)/T$11+INDEX(TDU_Info!$F$5:$F$111,$T3399))</f>
        <v>5.8297999999999996</v>
      </c>
      <c r="V3399" s="152">
        <v>3.0670000000000002</v>
      </c>
      <c r="W3399" s="152">
        <v>7.04</v>
      </c>
      <c r="X3399" s="152">
        <v>6.33</v>
      </c>
      <c r="Y3399" s="152">
        <v>7.19</v>
      </c>
      <c r="Z3399" s="152">
        <v>3.6760000000000002</v>
      </c>
      <c r="AA3399" s="152">
        <v>7.3319999999999999</v>
      </c>
      <c r="AB3399" s="152">
        <v>6.4</v>
      </c>
      <c r="AC3399" s="152">
        <v>7.26</v>
      </c>
      <c r="AD3399" s="152">
        <v>2.923</v>
      </c>
      <c r="AE3399" s="152">
        <v>7.0650000000000004</v>
      </c>
      <c r="AF3399" s="152">
        <v>6.3129999999999997</v>
      </c>
      <c r="AG3399" s="152">
        <v>7.19</v>
      </c>
      <c r="AH3399" s="152">
        <v>3.6429999999999998</v>
      </c>
      <c r="AI3399" s="152">
        <v>7.3609999999999998</v>
      </c>
      <c r="AJ3399" s="152">
        <v>6.3129999999999997</v>
      </c>
      <c r="AK3399" s="152">
        <v>7.2220000000000004</v>
      </c>
      <c r="AL3399" s="152" t="e">
        <f t="shared" si="563"/>
        <v>#N/A</v>
      </c>
      <c r="AM3399" s="152" t="e">
        <f t="shared" si="564"/>
        <v>#N/A</v>
      </c>
      <c r="AN3399" s="152" t="e">
        <f>NA()</f>
        <v>#N/A</v>
      </c>
      <c r="AO3399" s="152" t="e">
        <f>NA()</f>
        <v>#N/A</v>
      </c>
      <c r="AP3399" s="152">
        <f t="shared" si="570"/>
        <v>6.4501999999999997</v>
      </c>
      <c r="AQ3399" s="152"/>
      <c r="AR3399" s="152"/>
      <c r="AS3399" s="153">
        <f t="shared" si="587"/>
        <v>96</v>
      </c>
      <c r="AT3399" s="153">
        <f t="shared" si="581"/>
        <v>1</v>
      </c>
      <c r="AU3399" s="153">
        <f t="shared" si="582"/>
        <v>0</v>
      </c>
      <c r="AV3399" s="153">
        <f t="shared" si="583"/>
        <v>0</v>
      </c>
      <c r="BA3399">
        <f t="shared" si="588"/>
        <v>6</v>
      </c>
    </row>
    <row r="3400" spans="2:53" x14ac:dyDescent="0.25">
      <c r="B3400" s="155">
        <f t="shared" si="567"/>
        <v>46119.999305555553</v>
      </c>
      <c r="C3400" s="155">
        <f t="shared" si="586"/>
        <v>46119.999305555553</v>
      </c>
      <c r="D3400" s="152">
        <f t="shared" ref="D3400:D3546" si="589">(INDEX($V3400:$AP3400,D$7)*(1+D$8)+D$9*100/$T$11)*(1+D$10)+(D$11*100/$T$11)+($T$5+D$10)*$U3400</f>
        <v>6.3129999999999997</v>
      </c>
      <c r="E3400" s="152"/>
      <c r="F3400" s="152"/>
      <c r="G3400" s="152"/>
      <c r="H3400" s="152" t="e">
        <f t="shared" ref="H3400:H3546" si="590">IF(ISNA($C3400),NA(),(INDEX($V3400:$AP3400,H$7)*(1+H$8)+H$9*100/$T$11)*(1+H$10)+(H$11*100/$T$11)+($T$5+H$10)*$U3400)</f>
        <v>#N/A</v>
      </c>
      <c r="I3400" s="152"/>
      <c r="J3400" s="152" t="e">
        <f t="shared" ref="J3400:J3546" si="591">(INDEX($V3400:$AP3400,J$7)*(1+J$8)+J$9*100/$T$11)*(1+J$10)+(J$11*100/$T$11)+($T$5+J$10)*$U3400</f>
        <v>#N/A</v>
      </c>
      <c r="K3400" s="152"/>
      <c r="L3400" s="152"/>
      <c r="M3400" s="152"/>
      <c r="N3400" s="152"/>
      <c r="O3400" s="152"/>
      <c r="P3400" s="152"/>
      <c r="Q3400" s="152"/>
      <c r="R3400" s="152"/>
      <c r="S3400" s="152"/>
      <c r="T3400" s="153" cm="1">
        <f t="array" ref="T3400">MATCH(1,(TDU_Info!$C$5:$C$111=$T$6)*(TDU_Info!$B$5:$B$111&lt;=$B3400),0)</f>
        <v>73</v>
      </c>
      <c r="U3400" s="152">
        <f>100*(INDEX(TDU_Info!$E$5:$E$111,$T3400)/T$11+INDEX(TDU_Info!$F$5:$F$111,$T3400))</f>
        <v>5.8297999999999996</v>
      </c>
      <c r="V3400" s="152">
        <v>3.0670000000000002</v>
      </c>
      <c r="W3400" s="152">
        <v>7.04</v>
      </c>
      <c r="X3400" s="152">
        <v>6.33</v>
      </c>
      <c r="Y3400" s="152">
        <v>7.19</v>
      </c>
      <c r="Z3400" s="152">
        <v>3.6760000000000002</v>
      </c>
      <c r="AA3400" s="152">
        <v>7.3319999999999999</v>
      </c>
      <c r="AB3400" s="152">
        <v>6.4</v>
      </c>
      <c r="AC3400" s="152">
        <v>7.26</v>
      </c>
      <c r="AD3400" s="152">
        <v>2.923</v>
      </c>
      <c r="AE3400" s="152">
        <v>7.0650000000000004</v>
      </c>
      <c r="AF3400" s="152">
        <v>6.3129999999999997</v>
      </c>
      <c r="AG3400" s="152">
        <v>7.19</v>
      </c>
      <c r="AH3400" s="152">
        <v>3.6429999999999998</v>
      </c>
      <c r="AI3400" s="152">
        <v>7.3609999999999998</v>
      </c>
      <c r="AJ3400" s="152">
        <v>6.3129999999999997</v>
      </c>
      <c r="AK3400" s="152">
        <v>7.2220000000000004</v>
      </c>
      <c r="AL3400" s="152" t="e">
        <f t="shared" ref="AL3400:AL3546" si="592">IF(DAY($B3400)=1,NA(),VLOOKUP($B3400,$BB$17:$BD$64,2,TRUE))</f>
        <v>#N/A</v>
      </c>
      <c r="AM3400" s="152" t="e">
        <f t="shared" ref="AM3400:AM3546" si="593">IF(DAY($B3400)=1,NA(),VLOOKUP($B3400,$BB$17:$BD$64,3,TRUE))</f>
        <v>#N/A</v>
      </c>
      <c r="AN3400" s="152" t="e">
        <f>NA()</f>
        <v>#N/A</v>
      </c>
      <c r="AO3400" s="152" t="e">
        <f>NA()</f>
        <v>#N/A</v>
      </c>
      <c r="AP3400" s="152">
        <f t="shared" si="570"/>
        <v>6.4501999999999997</v>
      </c>
      <c r="AQ3400" s="152"/>
      <c r="AR3400" s="152"/>
      <c r="AS3400" s="153">
        <f t="shared" si="587"/>
        <v>97</v>
      </c>
      <c r="AT3400" s="153">
        <f t="shared" si="581"/>
        <v>1</v>
      </c>
      <c r="AU3400" s="153">
        <f t="shared" si="582"/>
        <v>0</v>
      </c>
      <c r="AV3400" s="153">
        <f t="shared" si="583"/>
        <v>0</v>
      </c>
      <c r="BA3400">
        <f t="shared" si="588"/>
        <v>7</v>
      </c>
    </row>
    <row r="3401" spans="2:53" x14ac:dyDescent="0.25">
      <c r="B3401" s="155">
        <f t="shared" si="567"/>
        <v>46120.999305555553</v>
      </c>
      <c r="C3401" s="155">
        <f t="shared" si="586"/>
        <v>46120.999305555553</v>
      </c>
      <c r="D3401" s="152">
        <f t="shared" si="589"/>
        <v>6.3129999999999997</v>
      </c>
      <c r="E3401" s="152"/>
      <c r="F3401" s="152"/>
      <c r="G3401" s="152"/>
      <c r="H3401" s="152" t="e">
        <f t="shared" si="590"/>
        <v>#N/A</v>
      </c>
      <c r="I3401" s="152"/>
      <c r="J3401" s="152" t="e">
        <f t="shared" si="591"/>
        <v>#N/A</v>
      </c>
      <c r="K3401" s="152"/>
      <c r="L3401" s="152"/>
      <c r="M3401" s="152"/>
      <c r="N3401" s="152"/>
      <c r="O3401" s="152"/>
      <c r="P3401" s="152"/>
      <c r="Q3401" s="152"/>
      <c r="R3401" s="152"/>
      <c r="S3401" s="152"/>
      <c r="T3401" s="153" cm="1">
        <f t="array" ref="T3401">MATCH(1,(TDU_Info!$C$5:$C$111=$T$6)*(TDU_Info!$B$5:$B$111&lt;=$B3401),0)</f>
        <v>73</v>
      </c>
      <c r="U3401" s="152">
        <f>100*(INDEX(TDU_Info!$E$5:$E$111,$T3401)/T$11+INDEX(TDU_Info!$F$5:$F$111,$T3401))</f>
        <v>5.8297999999999996</v>
      </c>
      <c r="V3401" s="152">
        <v>3.0670000000000002</v>
      </c>
      <c r="W3401" s="152">
        <v>6.94</v>
      </c>
      <c r="X3401" s="152">
        <v>6.33</v>
      </c>
      <c r="Y3401" s="152">
        <v>7.19</v>
      </c>
      <c r="Z3401" s="152">
        <v>3.6760000000000002</v>
      </c>
      <c r="AA3401" s="152">
        <v>7.1319999999999997</v>
      </c>
      <c r="AB3401" s="152">
        <v>6.4</v>
      </c>
      <c r="AC3401" s="152">
        <v>7.26</v>
      </c>
      <c r="AD3401" s="152">
        <v>2.923</v>
      </c>
      <c r="AE3401" s="152">
        <v>6.9649999999999999</v>
      </c>
      <c r="AF3401" s="152">
        <v>6.3129999999999997</v>
      </c>
      <c r="AG3401" s="152">
        <v>7.19</v>
      </c>
      <c r="AH3401" s="152">
        <v>3.6429999999999998</v>
      </c>
      <c r="AI3401" s="152">
        <v>7.1609999999999996</v>
      </c>
      <c r="AJ3401" s="152">
        <v>6.3129999999999997</v>
      </c>
      <c r="AK3401" s="152">
        <v>7.2220000000000004</v>
      </c>
      <c r="AL3401" s="152" t="e">
        <f t="shared" si="592"/>
        <v>#N/A</v>
      </c>
      <c r="AM3401" s="152" t="e">
        <f t="shared" si="593"/>
        <v>#N/A</v>
      </c>
      <c r="AN3401" s="152" t="e">
        <f>NA()</f>
        <v>#N/A</v>
      </c>
      <c r="AO3401" s="152" t="e">
        <f>NA()</f>
        <v>#N/A</v>
      </c>
      <c r="AP3401" s="152">
        <f t="shared" si="570"/>
        <v>6.4501999999999997</v>
      </c>
      <c r="AQ3401" s="152"/>
      <c r="AR3401" s="152"/>
      <c r="AS3401" s="153">
        <f t="shared" si="587"/>
        <v>98</v>
      </c>
      <c r="AT3401" s="153">
        <f t="shared" si="581"/>
        <v>1</v>
      </c>
      <c r="AU3401" s="153">
        <f t="shared" si="582"/>
        <v>0</v>
      </c>
      <c r="AV3401" s="153">
        <f t="shared" si="583"/>
        <v>0</v>
      </c>
      <c r="BA3401">
        <f t="shared" si="588"/>
        <v>8</v>
      </c>
    </row>
    <row r="3402" spans="2:53" x14ac:dyDescent="0.25">
      <c r="B3402" s="155">
        <f t="shared" si="567"/>
        <v>46121.999305555553</v>
      </c>
      <c r="C3402" s="155">
        <f t="shared" si="586"/>
        <v>46121.999305555553</v>
      </c>
      <c r="D3402" s="152">
        <f t="shared" si="589"/>
        <v>6.3129999999999997</v>
      </c>
      <c r="E3402" s="152"/>
      <c r="F3402" s="152"/>
      <c r="G3402" s="152"/>
      <c r="H3402" s="152" t="e">
        <f t="shared" si="590"/>
        <v>#N/A</v>
      </c>
      <c r="I3402" s="152"/>
      <c r="J3402" s="152" t="e">
        <f t="shared" si="591"/>
        <v>#N/A</v>
      </c>
      <c r="K3402" s="152"/>
      <c r="L3402" s="152"/>
      <c r="M3402" s="152"/>
      <c r="N3402" s="152"/>
      <c r="O3402" s="152"/>
      <c r="P3402" s="152"/>
      <c r="Q3402" s="152"/>
      <c r="R3402" s="152"/>
      <c r="S3402" s="152"/>
      <c r="T3402" s="153" cm="1">
        <f t="array" ref="T3402">MATCH(1,(TDU_Info!$C$5:$C$111=$T$6)*(TDU_Info!$B$5:$B$111&lt;=$B3402),0)</f>
        <v>73</v>
      </c>
      <c r="U3402" s="152">
        <f>100*(INDEX(TDU_Info!$E$5:$E$111,$T3402)/T$11+INDEX(TDU_Info!$F$5:$F$111,$T3402))</f>
        <v>5.8297999999999996</v>
      </c>
      <c r="V3402" s="152">
        <v>3.0670000000000002</v>
      </c>
      <c r="W3402" s="152">
        <v>6.74</v>
      </c>
      <c r="X3402" s="152">
        <v>6.33</v>
      </c>
      <c r="Y3402" s="152">
        <v>7.09</v>
      </c>
      <c r="Z3402" s="152">
        <v>3.6760000000000002</v>
      </c>
      <c r="AA3402" s="152">
        <v>7.1319999999999997</v>
      </c>
      <c r="AB3402" s="152">
        <v>6.4</v>
      </c>
      <c r="AC3402" s="152">
        <v>7.15</v>
      </c>
      <c r="AD3402" s="152">
        <v>2.923</v>
      </c>
      <c r="AE3402" s="152">
        <v>6.7649999999999997</v>
      </c>
      <c r="AF3402" s="152">
        <v>6.3129999999999997</v>
      </c>
      <c r="AG3402" s="152">
        <v>7.09</v>
      </c>
      <c r="AH3402" s="152">
        <v>3.6429999999999998</v>
      </c>
      <c r="AI3402" s="152">
        <v>7.1609999999999996</v>
      </c>
      <c r="AJ3402" s="152">
        <v>6.3129999999999997</v>
      </c>
      <c r="AK3402" s="152">
        <v>6.9749999999999996</v>
      </c>
      <c r="AL3402" s="152" t="e">
        <f t="shared" si="592"/>
        <v>#N/A</v>
      </c>
      <c r="AM3402" s="152" t="e">
        <f t="shared" si="593"/>
        <v>#N/A</v>
      </c>
      <c r="AN3402" s="152" t="e">
        <f>NA()</f>
        <v>#N/A</v>
      </c>
      <c r="AO3402" s="152" t="e">
        <f>NA()</f>
        <v>#N/A</v>
      </c>
      <c r="AP3402" s="152">
        <f t="shared" si="570"/>
        <v>6.4501999999999997</v>
      </c>
      <c r="AQ3402" s="152"/>
      <c r="AR3402" s="152"/>
      <c r="AS3402" s="153">
        <f t="shared" si="587"/>
        <v>99</v>
      </c>
      <c r="AT3402" s="153">
        <f t="shared" si="581"/>
        <v>1</v>
      </c>
      <c r="AU3402" s="153">
        <f t="shared" si="582"/>
        <v>0</v>
      </c>
      <c r="AV3402" s="153">
        <f t="shared" si="583"/>
        <v>0</v>
      </c>
      <c r="BA3402">
        <f t="shared" si="588"/>
        <v>9</v>
      </c>
    </row>
    <row r="3403" spans="2:53" x14ac:dyDescent="0.25">
      <c r="B3403" s="155">
        <f t="shared" si="567"/>
        <v>46122.999305555553</v>
      </c>
      <c r="C3403" s="155">
        <f t="shared" si="586"/>
        <v>46122.999305555553</v>
      </c>
      <c r="D3403" s="152">
        <f t="shared" si="589"/>
        <v>6.3129999999999997</v>
      </c>
      <c r="E3403" s="152"/>
      <c r="F3403" s="152"/>
      <c r="G3403" s="152"/>
      <c r="H3403" s="152" t="e">
        <f t="shared" si="590"/>
        <v>#N/A</v>
      </c>
      <c r="I3403" s="152"/>
      <c r="J3403" s="152" t="e">
        <f t="shared" si="591"/>
        <v>#N/A</v>
      </c>
      <c r="K3403" s="152"/>
      <c r="L3403" s="152"/>
      <c r="M3403" s="152"/>
      <c r="N3403" s="152"/>
      <c r="O3403" s="152"/>
      <c r="P3403" s="152"/>
      <c r="Q3403" s="152"/>
      <c r="R3403" s="152"/>
      <c r="S3403" s="152"/>
      <c r="T3403" s="153" cm="1">
        <f t="array" ref="T3403">MATCH(1,(TDU_Info!$C$5:$C$111=$T$6)*(TDU_Info!$B$5:$B$111&lt;=$B3403),0)</f>
        <v>73</v>
      </c>
      <c r="U3403" s="152">
        <f>100*(INDEX(TDU_Info!$E$5:$E$111,$T3403)/T$11+INDEX(TDU_Info!$F$5:$F$111,$T3403))</f>
        <v>5.8297999999999996</v>
      </c>
      <c r="V3403" s="152">
        <v>3.0670000000000002</v>
      </c>
      <c r="W3403" s="152">
        <v>6.74</v>
      </c>
      <c r="X3403" s="152">
        <v>6.33</v>
      </c>
      <c r="Y3403" s="152">
        <v>7.09</v>
      </c>
      <c r="Z3403" s="152">
        <v>3.6760000000000002</v>
      </c>
      <c r="AA3403" s="152">
        <v>7.1319999999999997</v>
      </c>
      <c r="AB3403" s="152">
        <v>6.4</v>
      </c>
      <c r="AC3403" s="152">
        <v>7.15</v>
      </c>
      <c r="AD3403" s="152">
        <v>2.923</v>
      </c>
      <c r="AE3403" s="152">
        <v>6.7649999999999997</v>
      </c>
      <c r="AF3403" s="152">
        <v>6.3129999999999997</v>
      </c>
      <c r="AG3403" s="152">
        <v>7.09</v>
      </c>
      <c r="AH3403" s="152">
        <v>3.6429999999999998</v>
      </c>
      <c r="AI3403" s="152">
        <v>7.1609999999999996</v>
      </c>
      <c r="AJ3403" s="152">
        <v>6.3129999999999997</v>
      </c>
      <c r="AK3403" s="152">
        <v>6.9749999999999996</v>
      </c>
      <c r="AL3403" s="152" t="e">
        <f t="shared" si="592"/>
        <v>#N/A</v>
      </c>
      <c r="AM3403" s="152" t="e">
        <f t="shared" si="593"/>
        <v>#N/A</v>
      </c>
      <c r="AN3403" s="152" t="e">
        <f>NA()</f>
        <v>#N/A</v>
      </c>
      <c r="AO3403" s="152" t="e">
        <f>NA()</f>
        <v>#N/A</v>
      </c>
      <c r="AP3403" s="152">
        <f t="shared" si="570"/>
        <v>6.4501999999999997</v>
      </c>
      <c r="AQ3403" s="152"/>
      <c r="AR3403" s="152"/>
      <c r="AS3403" s="153">
        <f t="shared" si="587"/>
        <v>100</v>
      </c>
      <c r="AT3403" s="153">
        <f t="shared" si="581"/>
        <v>1</v>
      </c>
      <c r="AU3403" s="153">
        <f t="shared" si="582"/>
        <v>0</v>
      </c>
      <c r="AV3403" s="153">
        <f t="shared" si="583"/>
        <v>0</v>
      </c>
      <c r="BA3403">
        <f t="shared" si="588"/>
        <v>10</v>
      </c>
    </row>
    <row r="3404" spans="2:53" x14ac:dyDescent="0.25">
      <c r="B3404" s="155">
        <f t="shared" si="567"/>
        <v>46123.999305555553</v>
      </c>
      <c r="C3404" s="155">
        <f t="shared" si="586"/>
        <v>46123.999305555553</v>
      </c>
      <c r="D3404" s="152">
        <f t="shared" si="589"/>
        <v>6.0609999999999999</v>
      </c>
      <c r="E3404" s="152"/>
      <c r="F3404" s="152"/>
      <c r="G3404" s="152"/>
      <c r="H3404" s="152" t="e">
        <f t="shared" si="590"/>
        <v>#N/A</v>
      </c>
      <c r="I3404" s="152"/>
      <c r="J3404" s="152" t="e">
        <f t="shared" si="591"/>
        <v>#N/A</v>
      </c>
      <c r="K3404" s="152"/>
      <c r="L3404" s="152"/>
      <c r="M3404" s="152"/>
      <c r="N3404" s="152"/>
      <c r="O3404" s="152"/>
      <c r="P3404" s="152"/>
      <c r="Q3404" s="152"/>
      <c r="R3404" s="152"/>
      <c r="S3404" s="152"/>
      <c r="T3404" s="153" cm="1">
        <f t="array" ref="T3404">MATCH(1,(TDU_Info!$C$5:$C$111=$T$6)*(TDU_Info!$B$5:$B$111&lt;=$B3404),0)</f>
        <v>73</v>
      </c>
      <c r="U3404" s="152">
        <f>100*(INDEX(TDU_Info!$E$5:$E$111,$T3404)/T$11+INDEX(TDU_Info!$F$5:$F$111,$T3404))</f>
        <v>5.8297999999999996</v>
      </c>
      <c r="V3404" s="152">
        <v>3.0670000000000002</v>
      </c>
      <c r="W3404" s="152">
        <v>6.74</v>
      </c>
      <c r="X3404" s="152">
        <v>6.3079999999999998</v>
      </c>
      <c r="Y3404" s="152">
        <v>6.89</v>
      </c>
      <c r="Z3404" s="152">
        <v>3.5760000000000001</v>
      </c>
      <c r="AA3404" s="152">
        <v>7.1319999999999997</v>
      </c>
      <c r="AB3404" s="152">
        <v>6.36</v>
      </c>
      <c r="AC3404" s="152">
        <v>6.95</v>
      </c>
      <c r="AD3404" s="152">
        <v>2.923</v>
      </c>
      <c r="AE3404" s="152">
        <v>6.7649999999999997</v>
      </c>
      <c r="AF3404" s="152">
        <v>6.0609999999999999</v>
      </c>
      <c r="AG3404" s="152">
        <v>6.89</v>
      </c>
      <c r="AH3404" s="152">
        <v>3.5430000000000001</v>
      </c>
      <c r="AI3404" s="152">
        <v>7.1609999999999996</v>
      </c>
      <c r="AJ3404" s="152">
        <v>6.1130000000000004</v>
      </c>
      <c r="AK3404" s="152">
        <v>6.95</v>
      </c>
      <c r="AL3404" s="152" t="e">
        <f t="shared" si="592"/>
        <v>#N/A</v>
      </c>
      <c r="AM3404" s="152" t="e">
        <f t="shared" si="593"/>
        <v>#N/A</v>
      </c>
      <c r="AN3404" s="152" t="e">
        <f>NA()</f>
        <v>#N/A</v>
      </c>
      <c r="AO3404" s="152" t="e">
        <f>NA()</f>
        <v>#N/A</v>
      </c>
      <c r="AP3404" s="152">
        <f t="shared" si="570"/>
        <v>6.4501999999999997</v>
      </c>
      <c r="AQ3404" s="152"/>
      <c r="AR3404" s="152"/>
      <c r="AS3404" s="153">
        <f t="shared" si="587"/>
        <v>101</v>
      </c>
      <c r="AT3404" s="153">
        <f t="shared" si="581"/>
        <v>1</v>
      </c>
      <c r="AU3404" s="153">
        <f t="shared" si="582"/>
        <v>0</v>
      </c>
      <c r="AV3404" s="153">
        <f t="shared" si="583"/>
        <v>0</v>
      </c>
      <c r="BA3404">
        <f t="shared" si="588"/>
        <v>11</v>
      </c>
    </row>
    <row r="3405" spans="2:53" x14ac:dyDescent="0.25">
      <c r="B3405" s="155">
        <f t="shared" si="567"/>
        <v>46124.999305555553</v>
      </c>
      <c r="C3405" s="155">
        <f t="shared" si="586"/>
        <v>46124.999305555553</v>
      </c>
      <c r="D3405" s="152">
        <f t="shared" si="589"/>
        <v>6.0609999999999999</v>
      </c>
      <c r="E3405" s="152"/>
      <c r="F3405" s="152"/>
      <c r="G3405" s="152"/>
      <c r="H3405" s="152" t="e">
        <f t="shared" si="590"/>
        <v>#N/A</v>
      </c>
      <c r="I3405" s="152"/>
      <c r="J3405" s="152" t="e">
        <f t="shared" si="591"/>
        <v>#N/A</v>
      </c>
      <c r="K3405" s="152"/>
      <c r="L3405" s="152"/>
      <c r="M3405" s="152"/>
      <c r="N3405" s="152"/>
      <c r="O3405" s="152"/>
      <c r="P3405" s="152"/>
      <c r="Q3405" s="152"/>
      <c r="R3405" s="152"/>
      <c r="S3405" s="152"/>
      <c r="T3405" s="153" cm="1">
        <f t="array" ref="T3405">MATCH(1,(TDU_Info!$C$5:$C$111=$T$6)*(TDU_Info!$B$5:$B$111&lt;=$B3405),0)</f>
        <v>73</v>
      </c>
      <c r="U3405" s="152">
        <f>100*(INDEX(TDU_Info!$E$5:$E$111,$T3405)/T$11+INDEX(TDU_Info!$F$5:$F$111,$T3405))</f>
        <v>5.8297999999999996</v>
      </c>
      <c r="V3405" s="152">
        <v>3.0670000000000002</v>
      </c>
      <c r="W3405" s="152">
        <v>6.74</v>
      </c>
      <c r="X3405" s="152">
        <v>6.3079999999999998</v>
      </c>
      <c r="Y3405" s="152">
        <v>6.89</v>
      </c>
      <c r="Z3405" s="152">
        <v>3.5760000000000001</v>
      </c>
      <c r="AA3405" s="152">
        <v>7.1319999999999997</v>
      </c>
      <c r="AB3405" s="152">
        <v>6.36</v>
      </c>
      <c r="AC3405" s="152">
        <v>6.95</v>
      </c>
      <c r="AD3405" s="152">
        <v>2.923</v>
      </c>
      <c r="AE3405" s="152">
        <v>6.7649999999999997</v>
      </c>
      <c r="AF3405" s="152">
        <v>6.0609999999999999</v>
      </c>
      <c r="AG3405" s="152">
        <v>6.89</v>
      </c>
      <c r="AH3405" s="152">
        <v>3.5430000000000001</v>
      </c>
      <c r="AI3405" s="152">
        <v>7.1609999999999996</v>
      </c>
      <c r="AJ3405" s="152">
        <v>6.1130000000000004</v>
      </c>
      <c r="AK3405" s="152">
        <v>6.95</v>
      </c>
      <c r="AL3405" s="152" t="e">
        <f t="shared" si="592"/>
        <v>#N/A</v>
      </c>
      <c r="AM3405" s="152" t="e">
        <f t="shared" si="593"/>
        <v>#N/A</v>
      </c>
      <c r="AN3405" s="152" t="e">
        <f>NA()</f>
        <v>#N/A</v>
      </c>
      <c r="AO3405" s="152" t="e">
        <f>NA()</f>
        <v>#N/A</v>
      </c>
      <c r="AP3405" s="152">
        <f t="shared" si="570"/>
        <v>6.4501999999999997</v>
      </c>
      <c r="AQ3405" s="152"/>
      <c r="AR3405" s="152"/>
      <c r="AS3405" s="153">
        <f t="shared" si="587"/>
        <v>102</v>
      </c>
      <c r="AT3405" s="153">
        <f t="shared" si="581"/>
        <v>1</v>
      </c>
      <c r="AU3405" s="153">
        <f t="shared" si="582"/>
        <v>0</v>
      </c>
      <c r="AV3405" s="153">
        <f t="shared" si="583"/>
        <v>0</v>
      </c>
      <c r="BA3405">
        <f t="shared" si="588"/>
        <v>12</v>
      </c>
    </row>
    <row r="3406" spans="2:53" x14ac:dyDescent="0.25">
      <c r="B3406" s="155">
        <f t="shared" si="567"/>
        <v>46125.999305555553</v>
      </c>
      <c r="C3406" s="155">
        <f t="shared" si="586"/>
        <v>46125.999305555553</v>
      </c>
      <c r="D3406" s="152">
        <f t="shared" si="589"/>
        <v>6.0609999999999999</v>
      </c>
      <c r="E3406" s="152"/>
      <c r="F3406" s="152"/>
      <c r="G3406" s="152"/>
      <c r="H3406" s="152" t="e">
        <f t="shared" si="590"/>
        <v>#N/A</v>
      </c>
      <c r="I3406" s="152"/>
      <c r="J3406" s="152" t="e">
        <f t="shared" si="591"/>
        <v>#N/A</v>
      </c>
      <c r="K3406" s="152"/>
      <c r="L3406" s="152"/>
      <c r="M3406" s="152"/>
      <c r="N3406" s="152"/>
      <c r="O3406" s="152"/>
      <c r="P3406" s="152"/>
      <c r="Q3406" s="152"/>
      <c r="R3406" s="152"/>
      <c r="S3406" s="152"/>
      <c r="T3406" s="153" cm="1">
        <f t="array" ref="T3406">MATCH(1,(TDU_Info!$C$5:$C$111=$T$6)*(TDU_Info!$B$5:$B$111&lt;=$B3406),0)</f>
        <v>73</v>
      </c>
      <c r="U3406" s="152">
        <f>100*(INDEX(TDU_Info!$E$5:$E$111,$T3406)/T$11+INDEX(TDU_Info!$F$5:$F$111,$T3406))</f>
        <v>5.8297999999999996</v>
      </c>
      <c r="V3406" s="152">
        <v>3.0670000000000002</v>
      </c>
      <c r="W3406" s="152">
        <v>6.74</v>
      </c>
      <c r="X3406" s="152">
        <v>6.3079999999999998</v>
      </c>
      <c r="Y3406" s="152">
        <v>6.89</v>
      </c>
      <c r="Z3406" s="152">
        <v>3.5760000000000001</v>
      </c>
      <c r="AA3406" s="152">
        <v>7.1319999999999997</v>
      </c>
      <c r="AB3406" s="152">
        <v>6.36</v>
      </c>
      <c r="AC3406" s="152">
        <v>6.95</v>
      </c>
      <c r="AD3406" s="152">
        <v>2.923</v>
      </c>
      <c r="AE3406" s="152">
        <v>6.7649999999999997</v>
      </c>
      <c r="AF3406" s="152">
        <v>6.0609999999999999</v>
      </c>
      <c r="AG3406" s="152">
        <v>6.89</v>
      </c>
      <c r="AH3406" s="152">
        <v>3.5430000000000001</v>
      </c>
      <c r="AI3406" s="152">
        <v>7.1609999999999996</v>
      </c>
      <c r="AJ3406" s="152">
        <v>6.1130000000000004</v>
      </c>
      <c r="AK3406" s="152">
        <v>6.95</v>
      </c>
      <c r="AL3406" s="152" t="e">
        <f t="shared" si="592"/>
        <v>#N/A</v>
      </c>
      <c r="AM3406" s="152" t="e">
        <f t="shared" si="593"/>
        <v>#N/A</v>
      </c>
      <c r="AN3406" s="152" t="e">
        <f>NA()</f>
        <v>#N/A</v>
      </c>
      <c r="AO3406" s="152" t="e">
        <f>NA()</f>
        <v>#N/A</v>
      </c>
      <c r="AP3406" s="152">
        <f t="shared" si="570"/>
        <v>6.4501999999999997</v>
      </c>
      <c r="AQ3406" s="152"/>
      <c r="AR3406" s="152"/>
      <c r="AS3406" s="153">
        <f t="shared" si="587"/>
        <v>103</v>
      </c>
      <c r="AT3406" s="153">
        <f t="shared" si="581"/>
        <v>1</v>
      </c>
      <c r="AU3406" s="153">
        <f t="shared" si="582"/>
        <v>0</v>
      </c>
      <c r="AV3406" s="153">
        <f t="shared" si="583"/>
        <v>0</v>
      </c>
      <c r="BA3406">
        <f t="shared" si="588"/>
        <v>13</v>
      </c>
    </row>
    <row r="3407" spans="2:53" x14ac:dyDescent="0.25">
      <c r="B3407" s="155">
        <f t="shared" si="567"/>
        <v>46126.999305555553</v>
      </c>
      <c r="C3407" s="155">
        <f t="shared" si="586"/>
        <v>46126.999305555553</v>
      </c>
      <c r="D3407" s="152">
        <f t="shared" si="589"/>
        <v>6.0609999999999999</v>
      </c>
      <c r="E3407" s="152"/>
      <c r="F3407" s="152"/>
      <c r="G3407" s="152"/>
      <c r="H3407" s="152" t="e">
        <f t="shared" si="590"/>
        <v>#N/A</v>
      </c>
      <c r="I3407" s="152"/>
      <c r="J3407" s="152" t="e">
        <f t="shared" si="591"/>
        <v>#N/A</v>
      </c>
      <c r="K3407" s="152"/>
      <c r="L3407" s="152"/>
      <c r="M3407" s="152"/>
      <c r="N3407" s="152"/>
      <c r="O3407" s="152"/>
      <c r="P3407" s="152"/>
      <c r="Q3407" s="152"/>
      <c r="R3407" s="152"/>
      <c r="S3407" s="152"/>
      <c r="T3407" s="153" cm="1">
        <f t="array" ref="T3407">MATCH(1,(TDU_Info!$C$5:$C$111=$T$6)*(TDU_Info!$B$5:$B$111&lt;=$B3407),0)</f>
        <v>73</v>
      </c>
      <c r="U3407" s="152">
        <f>100*(INDEX(TDU_Info!$E$5:$E$111,$T3407)/T$11+INDEX(TDU_Info!$F$5:$F$111,$T3407))</f>
        <v>5.8297999999999996</v>
      </c>
      <c r="V3407" s="152">
        <v>3.2320000000000002</v>
      </c>
      <c r="W3407" s="152">
        <v>6.74</v>
      </c>
      <c r="X3407" s="152">
        <v>6.13</v>
      </c>
      <c r="Y3407" s="152">
        <v>6.8</v>
      </c>
      <c r="Z3407" s="152">
        <v>3.5760000000000001</v>
      </c>
      <c r="AA3407" s="152">
        <v>6.9320000000000004</v>
      </c>
      <c r="AB3407" s="152">
        <v>6.2</v>
      </c>
      <c r="AC3407" s="152">
        <v>6.95</v>
      </c>
      <c r="AD3407" s="152">
        <v>2.923</v>
      </c>
      <c r="AE3407" s="152">
        <v>6.7649999999999997</v>
      </c>
      <c r="AF3407" s="152">
        <v>6.0609999999999999</v>
      </c>
      <c r="AG3407" s="152">
        <v>6.8</v>
      </c>
      <c r="AH3407" s="152">
        <v>3.5430000000000001</v>
      </c>
      <c r="AI3407" s="152">
        <v>6.9610000000000003</v>
      </c>
      <c r="AJ3407" s="152">
        <v>6.1130000000000004</v>
      </c>
      <c r="AK3407" s="152">
        <v>6.8120000000000003</v>
      </c>
      <c r="AL3407" s="152" t="e">
        <f t="shared" si="592"/>
        <v>#N/A</v>
      </c>
      <c r="AM3407" s="152" t="e">
        <f t="shared" si="593"/>
        <v>#N/A</v>
      </c>
      <c r="AN3407" s="152" t="e">
        <f>NA()</f>
        <v>#N/A</v>
      </c>
      <c r="AO3407" s="152" t="e">
        <f>NA()</f>
        <v>#N/A</v>
      </c>
      <c r="AP3407" s="152">
        <f t="shared" si="570"/>
        <v>6.4501999999999997</v>
      </c>
      <c r="AQ3407" s="152"/>
      <c r="AR3407" s="152"/>
      <c r="AS3407" s="153">
        <f t="shared" si="587"/>
        <v>104</v>
      </c>
      <c r="AT3407" s="153">
        <f t="shared" si="581"/>
        <v>1</v>
      </c>
      <c r="AU3407" s="153">
        <f t="shared" si="582"/>
        <v>0</v>
      </c>
      <c r="AV3407" s="153">
        <f t="shared" si="583"/>
        <v>0</v>
      </c>
      <c r="BA3407">
        <f t="shared" si="588"/>
        <v>14</v>
      </c>
    </row>
    <row r="3408" spans="2:53" x14ac:dyDescent="0.25">
      <c r="B3408" s="155">
        <f t="shared" si="567"/>
        <v>46127.999305555553</v>
      </c>
      <c r="C3408" s="155">
        <f t="shared" si="586"/>
        <v>46127.999305555553</v>
      </c>
      <c r="D3408" s="152">
        <f t="shared" si="589"/>
        <v>5.9610000000000003</v>
      </c>
      <c r="E3408" s="152"/>
      <c r="F3408" s="152"/>
      <c r="G3408" s="152"/>
      <c r="H3408" s="152" t="e">
        <f t="shared" si="590"/>
        <v>#N/A</v>
      </c>
      <c r="I3408" s="152"/>
      <c r="J3408" s="152" t="e">
        <f t="shared" si="591"/>
        <v>#N/A</v>
      </c>
      <c r="K3408" s="152"/>
      <c r="L3408" s="152"/>
      <c r="M3408" s="152"/>
      <c r="N3408" s="152"/>
      <c r="O3408" s="152"/>
      <c r="P3408" s="152"/>
      <c r="Q3408" s="152"/>
      <c r="R3408" s="152"/>
      <c r="S3408" s="152"/>
      <c r="T3408" s="153" cm="1">
        <f t="array" ref="T3408">MATCH(1,(TDU_Info!$C$5:$C$111=$T$6)*(TDU_Info!$B$5:$B$111&lt;=$B3408),0)</f>
        <v>73</v>
      </c>
      <c r="U3408" s="152">
        <f>100*(INDEX(TDU_Info!$E$5:$E$111,$T3408)/T$11+INDEX(TDU_Info!$F$5:$F$111,$T3408))</f>
        <v>5.8297999999999996</v>
      </c>
      <c r="V3408" s="152">
        <v>3.2320000000000002</v>
      </c>
      <c r="W3408" s="152">
        <v>6.74</v>
      </c>
      <c r="X3408" s="152">
        <v>6.13</v>
      </c>
      <c r="Y3408" s="152">
        <v>6.69</v>
      </c>
      <c r="Z3408" s="152">
        <v>3.5760000000000001</v>
      </c>
      <c r="AA3408" s="152">
        <v>6.9320000000000004</v>
      </c>
      <c r="AB3408" s="152">
        <v>6.15</v>
      </c>
      <c r="AC3408" s="152">
        <v>6.85</v>
      </c>
      <c r="AD3408" s="152">
        <v>2.923</v>
      </c>
      <c r="AE3408" s="152">
        <v>6.7649999999999997</v>
      </c>
      <c r="AF3408" s="152">
        <v>5.9610000000000003</v>
      </c>
      <c r="AG3408" s="152">
        <v>6.69</v>
      </c>
      <c r="AH3408" s="152">
        <v>3.379</v>
      </c>
      <c r="AI3408" s="152">
        <v>6.9610000000000003</v>
      </c>
      <c r="AJ3408" s="152">
        <v>6.0129999999999999</v>
      </c>
      <c r="AK3408" s="152">
        <v>6.8120000000000003</v>
      </c>
      <c r="AL3408" s="152" t="e">
        <f t="shared" si="592"/>
        <v>#N/A</v>
      </c>
      <c r="AM3408" s="152" t="e">
        <f t="shared" si="593"/>
        <v>#N/A</v>
      </c>
      <c r="AN3408" s="152" t="e">
        <f>NA()</f>
        <v>#N/A</v>
      </c>
      <c r="AO3408" s="152" t="e">
        <f>NA()</f>
        <v>#N/A</v>
      </c>
      <c r="AP3408" s="152">
        <f t="shared" si="570"/>
        <v>6.4501999999999997</v>
      </c>
      <c r="AQ3408" s="152"/>
      <c r="AR3408" s="152"/>
      <c r="AS3408" s="153">
        <f t="shared" si="587"/>
        <v>105</v>
      </c>
      <c r="AT3408" s="153">
        <f t="shared" si="581"/>
        <v>1</v>
      </c>
      <c r="AU3408" s="153">
        <f t="shared" si="582"/>
        <v>0</v>
      </c>
      <c r="AV3408" s="153">
        <f t="shared" si="583"/>
        <v>0</v>
      </c>
      <c r="BA3408">
        <f t="shared" si="588"/>
        <v>15</v>
      </c>
    </row>
    <row r="3409" spans="2:53" x14ac:dyDescent="0.25">
      <c r="B3409" s="155">
        <f t="shared" si="567"/>
        <v>46128.999305555553</v>
      </c>
      <c r="C3409" s="155">
        <f t="shared" si="586"/>
        <v>46128.999305555553</v>
      </c>
      <c r="D3409" s="152">
        <f t="shared" si="589"/>
        <v>5.9610000000000003</v>
      </c>
      <c r="E3409" s="152"/>
      <c r="F3409" s="152"/>
      <c r="G3409" s="152"/>
      <c r="H3409" s="152" t="e">
        <f t="shared" si="590"/>
        <v>#N/A</v>
      </c>
      <c r="I3409" s="152"/>
      <c r="J3409" s="152" t="e">
        <f t="shared" si="591"/>
        <v>#N/A</v>
      </c>
      <c r="K3409" s="152"/>
      <c r="L3409" s="152"/>
      <c r="M3409" s="152"/>
      <c r="N3409" s="152"/>
      <c r="O3409" s="152"/>
      <c r="P3409" s="152"/>
      <c r="Q3409" s="152"/>
      <c r="R3409" s="152"/>
      <c r="S3409" s="152"/>
      <c r="T3409" s="153" cm="1">
        <f t="array" ref="T3409">MATCH(1,(TDU_Info!$C$5:$C$111=$T$6)*(TDU_Info!$B$5:$B$111&lt;=$B3409),0)</f>
        <v>73</v>
      </c>
      <c r="U3409" s="152">
        <f>100*(INDEX(TDU_Info!$E$5:$E$111,$T3409)/T$11+INDEX(TDU_Info!$F$5:$F$111,$T3409))</f>
        <v>5.8297999999999996</v>
      </c>
      <c r="V3409" s="152">
        <v>3.2320000000000002</v>
      </c>
      <c r="W3409" s="152">
        <v>6.54</v>
      </c>
      <c r="X3409" s="152">
        <v>6.13</v>
      </c>
      <c r="Y3409" s="152">
        <v>6.49</v>
      </c>
      <c r="Z3409" s="152">
        <v>3.5760000000000001</v>
      </c>
      <c r="AA3409" s="152">
        <v>6.7320000000000002</v>
      </c>
      <c r="AB3409" s="152">
        <v>6.15</v>
      </c>
      <c r="AC3409" s="152">
        <v>6.65</v>
      </c>
      <c r="AD3409" s="152">
        <v>2.923</v>
      </c>
      <c r="AE3409" s="152">
        <v>6.5650000000000004</v>
      </c>
      <c r="AF3409" s="152">
        <v>5.9610000000000003</v>
      </c>
      <c r="AG3409" s="152">
        <v>6.49</v>
      </c>
      <c r="AH3409" s="152">
        <v>3.379</v>
      </c>
      <c r="AI3409" s="152">
        <v>6.7610000000000001</v>
      </c>
      <c r="AJ3409" s="152">
        <v>6.0129999999999999</v>
      </c>
      <c r="AK3409" s="152">
        <v>6.65</v>
      </c>
      <c r="AL3409" s="152" t="e">
        <f t="shared" si="592"/>
        <v>#N/A</v>
      </c>
      <c r="AM3409" s="152" t="e">
        <f t="shared" si="593"/>
        <v>#N/A</v>
      </c>
      <c r="AN3409" s="152" t="e">
        <f>NA()</f>
        <v>#N/A</v>
      </c>
      <c r="AO3409" s="152" t="e">
        <f>NA()</f>
        <v>#N/A</v>
      </c>
      <c r="AP3409" s="152">
        <f t="shared" si="570"/>
        <v>6.4501999999999997</v>
      </c>
      <c r="AQ3409" s="152"/>
      <c r="AR3409" s="152"/>
      <c r="AS3409" s="153">
        <f t="shared" si="587"/>
        <v>106</v>
      </c>
      <c r="AT3409" s="153">
        <f t="shared" si="581"/>
        <v>1</v>
      </c>
      <c r="AU3409" s="153">
        <f t="shared" si="582"/>
        <v>0</v>
      </c>
      <c r="AV3409" s="153">
        <f t="shared" si="583"/>
        <v>0</v>
      </c>
      <c r="BA3409">
        <f t="shared" si="588"/>
        <v>16</v>
      </c>
    </row>
    <row r="3410" spans="2:53" x14ac:dyDescent="0.25">
      <c r="B3410" s="155">
        <f t="shared" si="567"/>
        <v>46129.999305555553</v>
      </c>
      <c r="C3410" s="155">
        <f t="shared" si="586"/>
        <v>46129.999305555553</v>
      </c>
      <c r="D3410" s="152">
        <f t="shared" si="589"/>
        <v>5.8609999999999998</v>
      </c>
      <c r="E3410" s="152"/>
      <c r="F3410" s="152"/>
      <c r="G3410" s="152"/>
      <c r="H3410" s="152" t="e">
        <f t="shared" si="590"/>
        <v>#N/A</v>
      </c>
      <c r="I3410" s="152"/>
      <c r="J3410" s="152" t="e">
        <f t="shared" si="591"/>
        <v>#N/A</v>
      </c>
      <c r="K3410" s="152"/>
      <c r="L3410" s="152"/>
      <c r="M3410" s="152"/>
      <c r="N3410" s="152"/>
      <c r="O3410" s="152"/>
      <c r="P3410" s="152"/>
      <c r="Q3410" s="152"/>
      <c r="R3410" s="152"/>
      <c r="S3410" s="152"/>
      <c r="T3410" s="153" cm="1">
        <f t="array" ref="T3410">MATCH(1,(TDU_Info!$C$5:$C$111=$T$6)*(TDU_Info!$B$5:$B$111&lt;=$B3410),0)</f>
        <v>73</v>
      </c>
      <c r="U3410" s="152">
        <f>100*(INDEX(TDU_Info!$E$5:$E$111,$T3410)/T$11+INDEX(TDU_Info!$F$5:$F$111,$T3410))</f>
        <v>5.8297999999999996</v>
      </c>
      <c r="V3410" s="152">
        <v>3.0009999999999999</v>
      </c>
      <c r="W3410" s="152">
        <v>6.5250000000000004</v>
      </c>
      <c r="X3410" s="152">
        <v>6.1029999999999998</v>
      </c>
      <c r="Y3410" s="152">
        <v>6.39</v>
      </c>
      <c r="Z3410" s="152">
        <v>3.3530000000000002</v>
      </c>
      <c r="AA3410" s="152">
        <v>6.7140000000000004</v>
      </c>
      <c r="AB3410" s="152">
        <v>6.0549999999999997</v>
      </c>
      <c r="AC3410" s="152">
        <v>6.65</v>
      </c>
      <c r="AD3410" s="152">
        <v>2.8069999999999999</v>
      </c>
      <c r="AE3410" s="152">
        <v>6.5570000000000004</v>
      </c>
      <c r="AF3410" s="152">
        <v>5.8609999999999998</v>
      </c>
      <c r="AG3410" s="152">
        <v>6.39</v>
      </c>
      <c r="AH3410" s="152">
        <v>3.2549999999999999</v>
      </c>
      <c r="AI3410" s="152">
        <v>6.7519999999999998</v>
      </c>
      <c r="AJ3410" s="152">
        <v>5.8129999999999997</v>
      </c>
      <c r="AK3410" s="152">
        <v>6.65</v>
      </c>
      <c r="AL3410" s="152" t="e">
        <f t="shared" si="592"/>
        <v>#N/A</v>
      </c>
      <c r="AM3410" s="152" t="e">
        <f t="shared" si="593"/>
        <v>#N/A</v>
      </c>
      <c r="AN3410" s="152" t="e">
        <f>NA()</f>
        <v>#N/A</v>
      </c>
      <c r="AO3410" s="152" t="e">
        <f>NA()</f>
        <v>#N/A</v>
      </c>
      <c r="AP3410" s="152">
        <f t="shared" si="570"/>
        <v>6.4501999999999997</v>
      </c>
      <c r="AQ3410" s="152"/>
      <c r="AR3410" s="152"/>
      <c r="AS3410" s="153">
        <f t="shared" si="587"/>
        <v>107</v>
      </c>
      <c r="AT3410" s="153">
        <f t="shared" si="581"/>
        <v>1</v>
      </c>
      <c r="AU3410" s="153">
        <f t="shared" si="582"/>
        <v>0</v>
      </c>
      <c r="AV3410" s="153">
        <f t="shared" si="583"/>
        <v>0</v>
      </c>
      <c r="BA3410">
        <f t="shared" si="588"/>
        <v>17</v>
      </c>
    </row>
    <row r="3411" spans="2:53" x14ac:dyDescent="0.25">
      <c r="B3411" s="155">
        <f t="shared" si="567"/>
        <v>46130.999305555553</v>
      </c>
      <c r="C3411" s="155">
        <f t="shared" si="586"/>
        <v>46130.999305555553</v>
      </c>
      <c r="D3411" s="152">
        <f t="shared" si="589"/>
        <v>5.8609999999999998</v>
      </c>
      <c r="E3411" s="152"/>
      <c r="F3411" s="152"/>
      <c r="G3411" s="152"/>
      <c r="H3411" s="152" t="e">
        <f t="shared" si="590"/>
        <v>#N/A</v>
      </c>
      <c r="I3411" s="152"/>
      <c r="J3411" s="152" t="e">
        <f t="shared" si="591"/>
        <v>#N/A</v>
      </c>
      <c r="K3411" s="152"/>
      <c r="L3411" s="152"/>
      <c r="M3411" s="152"/>
      <c r="N3411" s="152"/>
      <c r="O3411" s="152"/>
      <c r="P3411" s="152"/>
      <c r="Q3411" s="152"/>
      <c r="R3411" s="152"/>
      <c r="S3411" s="152"/>
      <c r="T3411" s="153" cm="1">
        <f t="array" ref="T3411">MATCH(1,(TDU_Info!$C$5:$C$111=$T$6)*(TDU_Info!$B$5:$B$111&lt;=$B3411),0)</f>
        <v>73</v>
      </c>
      <c r="U3411" s="152">
        <f>100*(INDEX(TDU_Info!$E$5:$E$111,$T3411)/T$11+INDEX(TDU_Info!$F$5:$F$111,$T3411))</f>
        <v>5.8297999999999996</v>
      </c>
      <c r="V3411" s="152">
        <v>3.0009999999999999</v>
      </c>
      <c r="W3411" s="152">
        <v>6.5250000000000004</v>
      </c>
      <c r="X3411" s="152">
        <v>6.1029999999999998</v>
      </c>
      <c r="Y3411" s="152">
        <v>6.39</v>
      </c>
      <c r="Z3411" s="152">
        <v>3.3530000000000002</v>
      </c>
      <c r="AA3411" s="152">
        <v>6.7140000000000004</v>
      </c>
      <c r="AB3411" s="152">
        <v>6.0549999999999997</v>
      </c>
      <c r="AC3411" s="152">
        <v>6.65</v>
      </c>
      <c r="AD3411" s="152">
        <v>2.8069999999999999</v>
      </c>
      <c r="AE3411" s="152">
        <v>6.5570000000000004</v>
      </c>
      <c r="AF3411" s="152">
        <v>5.8609999999999998</v>
      </c>
      <c r="AG3411" s="152">
        <v>6.39</v>
      </c>
      <c r="AH3411" s="152">
        <v>3.2549999999999999</v>
      </c>
      <c r="AI3411" s="152">
        <v>6.7519999999999998</v>
      </c>
      <c r="AJ3411" s="152">
        <v>5.8129999999999997</v>
      </c>
      <c r="AK3411" s="152">
        <v>6.65</v>
      </c>
      <c r="AL3411" s="152" t="e">
        <f t="shared" si="592"/>
        <v>#N/A</v>
      </c>
      <c r="AM3411" s="152" t="e">
        <f t="shared" si="593"/>
        <v>#N/A</v>
      </c>
      <c r="AN3411" s="152" t="e">
        <f>NA()</f>
        <v>#N/A</v>
      </c>
      <c r="AO3411" s="152" t="e">
        <f>NA()</f>
        <v>#N/A</v>
      </c>
      <c r="AP3411" s="152">
        <f t="shared" si="570"/>
        <v>6.4501999999999997</v>
      </c>
      <c r="AQ3411" s="152"/>
      <c r="AR3411" s="152"/>
      <c r="AS3411" s="153">
        <f t="shared" si="587"/>
        <v>108</v>
      </c>
      <c r="AT3411" s="153">
        <f t="shared" si="581"/>
        <v>1</v>
      </c>
      <c r="AU3411" s="153">
        <f t="shared" si="582"/>
        <v>0</v>
      </c>
      <c r="AV3411" s="153">
        <f t="shared" si="583"/>
        <v>0</v>
      </c>
      <c r="BA3411">
        <f t="shared" si="588"/>
        <v>18</v>
      </c>
    </row>
    <row r="3412" spans="2:53" x14ac:dyDescent="0.25">
      <c r="B3412" s="155">
        <f t="shared" si="567"/>
        <v>46131.999305555553</v>
      </c>
      <c r="C3412" s="155">
        <f t="shared" si="586"/>
        <v>46131.999305555553</v>
      </c>
      <c r="D3412" s="152">
        <f t="shared" si="589"/>
        <v>5.8609999999999998</v>
      </c>
      <c r="E3412" s="152"/>
      <c r="F3412" s="152"/>
      <c r="G3412" s="152"/>
      <c r="H3412" s="152" t="e">
        <f t="shared" si="590"/>
        <v>#N/A</v>
      </c>
      <c r="I3412" s="152"/>
      <c r="J3412" s="152" t="e">
        <f t="shared" si="591"/>
        <v>#N/A</v>
      </c>
      <c r="K3412" s="152"/>
      <c r="L3412" s="152"/>
      <c r="M3412" s="152"/>
      <c r="N3412" s="152"/>
      <c r="O3412" s="152"/>
      <c r="P3412" s="152"/>
      <c r="Q3412" s="152"/>
      <c r="R3412" s="152"/>
      <c r="S3412" s="152"/>
      <c r="T3412" s="153" cm="1">
        <f t="array" ref="T3412">MATCH(1,(TDU_Info!$C$5:$C$111=$T$6)*(TDU_Info!$B$5:$B$111&lt;=$B3412),0)</f>
        <v>73</v>
      </c>
      <c r="U3412" s="152">
        <f>100*(INDEX(TDU_Info!$E$5:$E$111,$T3412)/T$11+INDEX(TDU_Info!$F$5:$F$111,$T3412))</f>
        <v>5.8297999999999996</v>
      </c>
      <c r="V3412" s="152">
        <v>3.0009999999999999</v>
      </c>
      <c r="W3412" s="152">
        <v>6.5250000000000004</v>
      </c>
      <c r="X3412" s="152">
        <v>5.93</v>
      </c>
      <c r="Y3412" s="152">
        <v>6.39</v>
      </c>
      <c r="Z3412" s="152">
        <v>3.3530000000000002</v>
      </c>
      <c r="AA3412" s="152">
        <v>6.7140000000000004</v>
      </c>
      <c r="AB3412" s="152">
        <v>5.95</v>
      </c>
      <c r="AC3412" s="152">
        <v>6.55</v>
      </c>
      <c r="AD3412" s="152">
        <v>2.8069999999999999</v>
      </c>
      <c r="AE3412" s="152">
        <v>6.5570000000000004</v>
      </c>
      <c r="AF3412" s="152">
        <v>5.8609999999999998</v>
      </c>
      <c r="AG3412" s="152">
        <v>6.39</v>
      </c>
      <c r="AH3412" s="152">
        <v>3.2549999999999999</v>
      </c>
      <c r="AI3412" s="152">
        <v>6.7519999999999998</v>
      </c>
      <c r="AJ3412" s="152">
        <v>5.8129999999999997</v>
      </c>
      <c r="AK3412" s="152">
        <v>6.55</v>
      </c>
      <c r="AL3412" s="152" t="e">
        <f t="shared" si="592"/>
        <v>#N/A</v>
      </c>
      <c r="AM3412" s="152" t="e">
        <f t="shared" si="593"/>
        <v>#N/A</v>
      </c>
      <c r="AN3412" s="152" t="e">
        <f>NA()</f>
        <v>#N/A</v>
      </c>
      <c r="AO3412" s="152" t="e">
        <f>NA()</f>
        <v>#N/A</v>
      </c>
      <c r="AP3412" s="152">
        <f t="shared" si="570"/>
        <v>6.4501999999999997</v>
      </c>
      <c r="AQ3412" s="152"/>
      <c r="AR3412" s="152"/>
      <c r="AS3412" s="153">
        <f t="shared" si="587"/>
        <v>109</v>
      </c>
      <c r="AT3412" s="153">
        <f t="shared" si="581"/>
        <v>1</v>
      </c>
      <c r="AU3412" s="153">
        <f t="shared" si="582"/>
        <v>0</v>
      </c>
      <c r="AV3412" s="153">
        <f t="shared" si="583"/>
        <v>0</v>
      </c>
      <c r="BA3412">
        <f t="shared" si="588"/>
        <v>19</v>
      </c>
    </row>
    <row r="3413" spans="2:53" x14ac:dyDescent="0.25">
      <c r="B3413" s="155">
        <f t="shared" si="567"/>
        <v>46132.999305555553</v>
      </c>
      <c r="C3413" s="155">
        <f t="shared" si="586"/>
        <v>46132.999305555553</v>
      </c>
      <c r="D3413" s="152">
        <f t="shared" si="589"/>
        <v>5.8609999999999998</v>
      </c>
      <c r="E3413" s="152"/>
      <c r="F3413" s="152"/>
      <c r="G3413" s="152"/>
      <c r="H3413" s="152" t="e">
        <f t="shared" si="590"/>
        <v>#N/A</v>
      </c>
      <c r="I3413" s="152"/>
      <c r="J3413" s="152" t="e">
        <f t="shared" si="591"/>
        <v>#N/A</v>
      </c>
      <c r="K3413" s="152"/>
      <c r="L3413" s="152"/>
      <c r="M3413" s="152"/>
      <c r="N3413" s="152"/>
      <c r="O3413" s="152"/>
      <c r="P3413" s="152"/>
      <c r="Q3413" s="152"/>
      <c r="R3413" s="152"/>
      <c r="S3413" s="152"/>
      <c r="T3413" s="153" cm="1">
        <f t="array" ref="T3413">MATCH(1,(TDU_Info!$C$5:$C$111=$T$6)*(TDU_Info!$B$5:$B$111&lt;=$B3413),0)</f>
        <v>73</v>
      </c>
      <c r="U3413" s="152">
        <f>100*(INDEX(TDU_Info!$E$5:$E$111,$T3413)/T$11+INDEX(TDU_Info!$F$5:$F$111,$T3413))</f>
        <v>5.8297999999999996</v>
      </c>
      <c r="V3413" s="152">
        <v>3.0009999999999999</v>
      </c>
      <c r="W3413" s="152">
        <v>6.5250000000000004</v>
      </c>
      <c r="X3413" s="152">
        <v>5.93</v>
      </c>
      <c r="Y3413" s="152">
        <v>6.39</v>
      </c>
      <c r="Z3413" s="152">
        <v>3.3530000000000002</v>
      </c>
      <c r="AA3413" s="152">
        <v>6.7140000000000004</v>
      </c>
      <c r="AB3413" s="152">
        <v>5.95</v>
      </c>
      <c r="AC3413" s="152">
        <v>6.55</v>
      </c>
      <c r="AD3413" s="152">
        <v>2.8069999999999999</v>
      </c>
      <c r="AE3413" s="152">
        <v>6.5570000000000004</v>
      </c>
      <c r="AF3413" s="152">
        <v>5.8609999999999998</v>
      </c>
      <c r="AG3413" s="152">
        <v>6.39</v>
      </c>
      <c r="AH3413" s="152">
        <v>3.2549999999999999</v>
      </c>
      <c r="AI3413" s="152">
        <v>6.7519999999999998</v>
      </c>
      <c r="AJ3413" s="152">
        <v>5.8129999999999997</v>
      </c>
      <c r="AK3413" s="152">
        <v>6.55</v>
      </c>
      <c r="AL3413" s="152" t="e">
        <f t="shared" si="592"/>
        <v>#N/A</v>
      </c>
      <c r="AM3413" s="152" t="e">
        <f t="shared" si="593"/>
        <v>#N/A</v>
      </c>
      <c r="AN3413" s="152" t="e">
        <f>NA()</f>
        <v>#N/A</v>
      </c>
      <c r="AO3413" s="152" t="e">
        <f>NA()</f>
        <v>#N/A</v>
      </c>
      <c r="AP3413" s="152">
        <f t="shared" si="570"/>
        <v>6.4501999999999997</v>
      </c>
      <c r="AQ3413" s="152"/>
      <c r="AR3413" s="152"/>
      <c r="AS3413" s="153">
        <f t="shared" si="587"/>
        <v>110</v>
      </c>
      <c r="AT3413" s="153">
        <f t="shared" si="581"/>
        <v>1</v>
      </c>
      <c r="AU3413" s="153">
        <f t="shared" si="582"/>
        <v>0</v>
      </c>
      <c r="AV3413" s="153">
        <f t="shared" si="583"/>
        <v>0</v>
      </c>
      <c r="BA3413">
        <f t="shared" si="588"/>
        <v>20</v>
      </c>
    </row>
    <row r="3414" spans="2:53" x14ac:dyDescent="0.25">
      <c r="B3414" s="155">
        <f t="shared" si="567"/>
        <v>46133.999305555553</v>
      </c>
      <c r="C3414" s="155">
        <f t="shared" si="586"/>
        <v>46133.999305555553</v>
      </c>
      <c r="D3414" s="152">
        <f t="shared" si="589"/>
        <v>5.8609999999999998</v>
      </c>
      <c r="E3414" s="152"/>
      <c r="F3414" s="152"/>
      <c r="G3414" s="152"/>
      <c r="H3414" s="152" t="e">
        <f t="shared" si="590"/>
        <v>#N/A</v>
      </c>
      <c r="I3414" s="152"/>
      <c r="J3414" s="152" t="e">
        <f t="shared" si="591"/>
        <v>#N/A</v>
      </c>
      <c r="K3414" s="152"/>
      <c r="L3414" s="152"/>
      <c r="M3414" s="152"/>
      <c r="N3414" s="152"/>
      <c r="O3414" s="152"/>
      <c r="P3414" s="152"/>
      <c r="Q3414" s="152"/>
      <c r="R3414" s="152"/>
      <c r="S3414" s="152"/>
      <c r="T3414" s="153" cm="1">
        <f t="array" ref="T3414">MATCH(1,(TDU_Info!$C$5:$C$111=$T$6)*(TDU_Info!$B$5:$B$111&lt;=$B3414),0)</f>
        <v>73</v>
      </c>
      <c r="U3414" s="152">
        <f>100*(INDEX(TDU_Info!$E$5:$E$111,$T3414)/T$11+INDEX(TDU_Info!$F$5:$F$111,$T3414))</f>
        <v>5.8297999999999996</v>
      </c>
      <c r="V3414" s="152">
        <v>3.0009999999999999</v>
      </c>
      <c r="W3414" s="152">
        <v>6.7249999999999996</v>
      </c>
      <c r="X3414" s="152">
        <v>5.93</v>
      </c>
      <c r="Y3414" s="152">
        <v>6.29</v>
      </c>
      <c r="Z3414" s="152">
        <v>3.3530000000000002</v>
      </c>
      <c r="AA3414" s="152">
        <v>6.8140000000000001</v>
      </c>
      <c r="AB3414" s="152">
        <v>5.95</v>
      </c>
      <c r="AC3414" s="152">
        <v>6.55</v>
      </c>
      <c r="AD3414" s="152">
        <v>2.8069999999999999</v>
      </c>
      <c r="AE3414" s="152">
        <v>6.7569999999999997</v>
      </c>
      <c r="AF3414" s="152">
        <v>5.8609999999999998</v>
      </c>
      <c r="AG3414" s="152">
        <v>6.29</v>
      </c>
      <c r="AH3414" s="152">
        <v>3.2549999999999999</v>
      </c>
      <c r="AI3414" s="152">
        <v>6.8520000000000003</v>
      </c>
      <c r="AJ3414" s="152">
        <v>5.8129999999999997</v>
      </c>
      <c r="AK3414" s="152">
        <v>6.55</v>
      </c>
      <c r="AL3414" s="152" t="e">
        <f t="shared" si="592"/>
        <v>#N/A</v>
      </c>
      <c r="AM3414" s="152" t="e">
        <f t="shared" si="593"/>
        <v>#N/A</v>
      </c>
      <c r="AN3414" s="152" t="e">
        <f>NA()</f>
        <v>#N/A</v>
      </c>
      <c r="AO3414" s="152" t="e">
        <f>NA()</f>
        <v>#N/A</v>
      </c>
      <c r="AP3414" s="152">
        <f t="shared" si="570"/>
        <v>6.4501999999999997</v>
      </c>
      <c r="AQ3414" s="152"/>
      <c r="AR3414" s="152"/>
      <c r="AS3414" s="153">
        <f t="shared" si="587"/>
        <v>111</v>
      </c>
      <c r="AT3414" s="153">
        <f t="shared" si="581"/>
        <v>1</v>
      </c>
      <c r="AU3414" s="153">
        <f t="shared" si="582"/>
        <v>0</v>
      </c>
      <c r="AV3414" s="153">
        <f t="shared" si="583"/>
        <v>0</v>
      </c>
      <c r="BA3414">
        <f t="shared" si="588"/>
        <v>21</v>
      </c>
    </row>
    <row r="3415" spans="2:53" x14ac:dyDescent="0.25">
      <c r="B3415" s="155">
        <f t="shared" si="567"/>
        <v>46134.999305555553</v>
      </c>
      <c r="C3415" s="155">
        <f t="shared" si="586"/>
        <v>46134.999305555553</v>
      </c>
      <c r="D3415" s="152">
        <f t="shared" si="589"/>
        <v>5.8609999999999998</v>
      </c>
      <c r="E3415" s="152"/>
      <c r="F3415" s="152"/>
      <c r="G3415" s="152"/>
      <c r="H3415" s="152" t="e">
        <f t="shared" si="590"/>
        <v>#N/A</v>
      </c>
      <c r="I3415" s="152"/>
      <c r="J3415" s="152" t="e">
        <f t="shared" si="591"/>
        <v>#N/A</v>
      </c>
      <c r="K3415" s="152"/>
      <c r="L3415" s="152"/>
      <c r="M3415" s="152"/>
      <c r="N3415" s="152"/>
      <c r="O3415" s="152"/>
      <c r="P3415" s="152"/>
      <c r="Q3415" s="152"/>
      <c r="R3415" s="152"/>
      <c r="S3415" s="152"/>
      <c r="T3415" s="153" cm="1">
        <f t="array" ref="T3415">MATCH(1,(TDU_Info!$C$5:$C$111=$T$6)*(TDU_Info!$B$5:$B$111&lt;=$B3415),0)</f>
        <v>73</v>
      </c>
      <c r="U3415" s="152">
        <f>100*(INDEX(TDU_Info!$E$5:$E$111,$T3415)/T$11+INDEX(TDU_Info!$F$5:$F$111,$T3415))</f>
        <v>5.8297999999999996</v>
      </c>
      <c r="V3415" s="152">
        <v>4.6420000000000003</v>
      </c>
      <c r="W3415" s="152">
        <v>6.7249999999999996</v>
      </c>
      <c r="X3415" s="152">
        <v>5.93</v>
      </c>
      <c r="Y3415" s="152">
        <v>6.39</v>
      </c>
      <c r="Z3415" s="152">
        <v>4.8929999999999998</v>
      </c>
      <c r="AA3415" s="152">
        <v>6.8140000000000001</v>
      </c>
      <c r="AB3415" s="152">
        <v>5.95</v>
      </c>
      <c r="AC3415" s="152">
        <v>6.65</v>
      </c>
      <c r="AD3415" s="152">
        <v>4.1109999999999998</v>
      </c>
      <c r="AE3415" s="152">
        <v>6.7569999999999997</v>
      </c>
      <c r="AF3415" s="152">
        <v>5.8609999999999998</v>
      </c>
      <c r="AG3415" s="152">
        <v>6.39</v>
      </c>
      <c r="AH3415" s="152">
        <v>4.7080000000000002</v>
      </c>
      <c r="AI3415" s="152">
        <v>6.8520000000000003</v>
      </c>
      <c r="AJ3415" s="152">
        <v>5.8129999999999997</v>
      </c>
      <c r="AK3415" s="152">
        <v>6.65</v>
      </c>
      <c r="AL3415" s="152" t="e">
        <f t="shared" si="592"/>
        <v>#N/A</v>
      </c>
      <c r="AM3415" s="152" t="e">
        <f t="shared" si="593"/>
        <v>#N/A</v>
      </c>
      <c r="AN3415" s="152" t="e">
        <f>NA()</f>
        <v>#N/A</v>
      </c>
      <c r="AO3415" s="152" t="e">
        <f>NA()</f>
        <v>#N/A</v>
      </c>
      <c r="AP3415" s="152">
        <f t="shared" si="570"/>
        <v>6.4501999999999997</v>
      </c>
      <c r="AQ3415" s="152"/>
      <c r="AR3415" s="152"/>
      <c r="AS3415" s="153">
        <f t="shared" si="587"/>
        <v>112</v>
      </c>
      <c r="AT3415" s="153">
        <f t="shared" si="581"/>
        <v>1</v>
      </c>
      <c r="AU3415" s="153">
        <f t="shared" si="582"/>
        <v>0</v>
      </c>
      <c r="AV3415" s="153">
        <f t="shared" si="583"/>
        <v>0</v>
      </c>
      <c r="BA3415">
        <f t="shared" si="588"/>
        <v>22</v>
      </c>
    </row>
    <row r="3416" spans="2:53" x14ac:dyDescent="0.25">
      <c r="B3416" s="155">
        <f t="shared" si="567"/>
        <v>46135.999305555553</v>
      </c>
      <c r="C3416" s="155">
        <f t="shared" si="586"/>
        <v>46135.999305555553</v>
      </c>
      <c r="D3416" s="152">
        <f t="shared" si="589"/>
        <v>6.03</v>
      </c>
      <c r="E3416" s="152"/>
      <c r="F3416" s="152"/>
      <c r="G3416" s="152"/>
      <c r="H3416" s="152" t="e">
        <f t="shared" si="590"/>
        <v>#N/A</v>
      </c>
      <c r="I3416" s="152"/>
      <c r="J3416" s="152" t="e">
        <f t="shared" si="591"/>
        <v>#N/A</v>
      </c>
      <c r="K3416" s="152"/>
      <c r="L3416" s="152"/>
      <c r="M3416" s="152"/>
      <c r="N3416" s="152"/>
      <c r="O3416" s="152"/>
      <c r="P3416" s="152"/>
      <c r="Q3416" s="152"/>
      <c r="R3416" s="152"/>
      <c r="S3416" s="152"/>
      <c r="T3416" s="153" cm="1">
        <f t="array" ref="T3416">MATCH(1,(TDU_Info!$C$5:$C$111=$T$6)*(TDU_Info!$B$5:$B$111&lt;=$B3416),0)</f>
        <v>73</v>
      </c>
      <c r="U3416" s="152">
        <f>100*(INDEX(TDU_Info!$E$5:$E$111,$T3416)/T$11+INDEX(TDU_Info!$F$5:$F$111,$T3416))</f>
        <v>5.8297999999999996</v>
      </c>
      <c r="V3416" s="152">
        <v>4.6420000000000003</v>
      </c>
      <c r="W3416" s="152">
        <v>6.7249999999999996</v>
      </c>
      <c r="X3416" s="152">
        <v>6.03</v>
      </c>
      <c r="Y3416" s="152">
        <v>6.39</v>
      </c>
      <c r="Z3416" s="152">
        <v>5.1929999999999996</v>
      </c>
      <c r="AA3416" s="152">
        <v>6.8140000000000001</v>
      </c>
      <c r="AB3416" s="152">
        <v>6.05</v>
      </c>
      <c r="AC3416" s="152">
        <v>6.65</v>
      </c>
      <c r="AD3416" s="152">
        <v>4.1109999999999998</v>
      </c>
      <c r="AE3416" s="152">
        <v>6.7569999999999997</v>
      </c>
      <c r="AF3416" s="152">
        <v>6.03</v>
      </c>
      <c r="AG3416" s="152">
        <v>6.39</v>
      </c>
      <c r="AH3416" s="152">
        <v>4.7080000000000002</v>
      </c>
      <c r="AI3416" s="152">
        <v>6.8520000000000003</v>
      </c>
      <c r="AJ3416" s="152">
        <v>6.05</v>
      </c>
      <c r="AK3416" s="152">
        <v>6.65</v>
      </c>
      <c r="AL3416" s="152" t="e">
        <f t="shared" si="592"/>
        <v>#N/A</v>
      </c>
      <c r="AM3416" s="152" t="e">
        <f t="shared" si="593"/>
        <v>#N/A</v>
      </c>
      <c r="AN3416" s="152" t="e">
        <f>NA()</f>
        <v>#N/A</v>
      </c>
      <c r="AO3416" s="152" t="e">
        <f>NA()</f>
        <v>#N/A</v>
      </c>
      <c r="AP3416" s="152">
        <f t="shared" si="570"/>
        <v>6.4501999999999997</v>
      </c>
      <c r="AQ3416" s="152"/>
      <c r="AR3416" s="152"/>
      <c r="AS3416" s="153">
        <f t="shared" si="587"/>
        <v>113</v>
      </c>
      <c r="AT3416" s="153">
        <f t="shared" si="581"/>
        <v>1</v>
      </c>
      <c r="AU3416" s="153">
        <f t="shared" si="582"/>
        <v>0</v>
      </c>
      <c r="AV3416" s="153">
        <f t="shared" si="583"/>
        <v>0</v>
      </c>
      <c r="BA3416">
        <f t="shared" si="588"/>
        <v>23</v>
      </c>
    </row>
    <row r="3417" spans="2:53" x14ac:dyDescent="0.25">
      <c r="B3417" s="155">
        <f t="shared" si="567"/>
        <v>46136.999305555553</v>
      </c>
      <c r="C3417" s="155">
        <f t="shared" si="586"/>
        <v>46136.999305555553</v>
      </c>
      <c r="D3417" s="152">
        <f t="shared" si="589"/>
        <v>6.03</v>
      </c>
      <c r="E3417" s="152"/>
      <c r="F3417" s="152"/>
      <c r="G3417" s="152"/>
      <c r="H3417" s="152" t="e">
        <f t="shared" si="590"/>
        <v>#N/A</v>
      </c>
      <c r="I3417" s="152"/>
      <c r="J3417" s="152" t="e">
        <f t="shared" si="591"/>
        <v>#N/A</v>
      </c>
      <c r="K3417" s="152"/>
      <c r="L3417" s="152"/>
      <c r="M3417" s="152"/>
      <c r="N3417" s="152"/>
      <c r="O3417" s="152"/>
      <c r="P3417" s="152"/>
      <c r="Q3417" s="152"/>
      <c r="R3417" s="152"/>
      <c r="S3417" s="152"/>
      <c r="T3417" s="153" cm="1">
        <f t="array" ref="T3417">MATCH(1,(TDU_Info!$C$5:$C$111=$T$6)*(TDU_Info!$B$5:$B$111&lt;=$B3417),0)</f>
        <v>73</v>
      </c>
      <c r="U3417" s="152">
        <f>100*(INDEX(TDU_Info!$E$5:$E$111,$T3417)/T$11+INDEX(TDU_Info!$F$5:$F$111,$T3417))</f>
        <v>5.8297999999999996</v>
      </c>
      <c r="V3417" s="152">
        <v>4.6420000000000003</v>
      </c>
      <c r="W3417" s="152">
        <v>6.9249999999999998</v>
      </c>
      <c r="X3417" s="152">
        <v>6.03</v>
      </c>
      <c r="Y3417" s="152">
        <v>6.39</v>
      </c>
      <c r="Z3417" s="152">
        <v>5.1929999999999996</v>
      </c>
      <c r="AA3417" s="152">
        <v>7.1139999999999999</v>
      </c>
      <c r="AB3417" s="152">
        <v>6.05</v>
      </c>
      <c r="AC3417" s="152">
        <v>6.65</v>
      </c>
      <c r="AD3417" s="152">
        <v>4.4459999999999997</v>
      </c>
      <c r="AE3417" s="152">
        <v>6.9569999999999999</v>
      </c>
      <c r="AF3417" s="152">
        <v>6.03</v>
      </c>
      <c r="AG3417" s="152">
        <v>6.39</v>
      </c>
      <c r="AH3417" s="152">
        <v>5.0919999999999996</v>
      </c>
      <c r="AI3417" s="152">
        <v>7.1520000000000001</v>
      </c>
      <c r="AJ3417" s="152">
        <v>6.05</v>
      </c>
      <c r="AK3417" s="152">
        <v>6.65</v>
      </c>
      <c r="AL3417" s="152" t="e">
        <f t="shared" si="592"/>
        <v>#N/A</v>
      </c>
      <c r="AM3417" s="152" t="e">
        <f t="shared" si="593"/>
        <v>#N/A</v>
      </c>
      <c r="AN3417" s="152" t="e">
        <f>NA()</f>
        <v>#N/A</v>
      </c>
      <c r="AO3417" s="152" t="e">
        <f>NA()</f>
        <v>#N/A</v>
      </c>
      <c r="AP3417" s="152">
        <f t="shared" si="570"/>
        <v>6.4501999999999997</v>
      </c>
      <c r="AQ3417" s="152"/>
      <c r="AR3417" s="152"/>
      <c r="AS3417" s="153">
        <f t="shared" si="587"/>
        <v>114</v>
      </c>
      <c r="AT3417" s="153">
        <f t="shared" si="581"/>
        <v>1</v>
      </c>
      <c r="AU3417" s="153">
        <f t="shared" si="582"/>
        <v>0</v>
      </c>
      <c r="AV3417" s="153">
        <f t="shared" si="583"/>
        <v>0</v>
      </c>
      <c r="BA3417">
        <f t="shared" si="588"/>
        <v>24</v>
      </c>
    </row>
    <row r="3418" spans="2:53" x14ac:dyDescent="0.25">
      <c r="B3418" s="155">
        <f t="shared" si="567"/>
        <v>46137.999305555553</v>
      </c>
      <c r="C3418" s="155">
        <f t="shared" si="586"/>
        <v>46137.999305555553</v>
      </c>
      <c r="D3418" s="152">
        <f t="shared" si="589"/>
        <v>6.03</v>
      </c>
      <c r="E3418" s="152"/>
      <c r="F3418" s="152"/>
      <c r="G3418" s="152"/>
      <c r="H3418" s="152" t="e">
        <f t="shared" si="590"/>
        <v>#N/A</v>
      </c>
      <c r="I3418" s="152"/>
      <c r="J3418" s="152" t="e">
        <f t="shared" si="591"/>
        <v>#N/A</v>
      </c>
      <c r="K3418" s="152"/>
      <c r="L3418" s="152"/>
      <c r="M3418" s="152"/>
      <c r="N3418" s="152"/>
      <c r="O3418" s="152"/>
      <c r="P3418" s="152"/>
      <c r="Q3418" s="152"/>
      <c r="R3418" s="152"/>
      <c r="S3418" s="152"/>
      <c r="T3418" s="153" cm="1">
        <f t="array" ref="T3418">MATCH(1,(TDU_Info!$C$5:$C$111=$T$6)*(TDU_Info!$B$5:$B$111&lt;=$B3418),0)</f>
        <v>73</v>
      </c>
      <c r="U3418" s="152">
        <f>100*(INDEX(TDU_Info!$E$5:$E$111,$T3418)/T$11+INDEX(TDU_Info!$F$5:$F$111,$T3418))</f>
        <v>5.8297999999999996</v>
      </c>
      <c r="V3418" s="152">
        <v>4.6420000000000003</v>
      </c>
      <c r="W3418" s="152">
        <v>6.9249999999999998</v>
      </c>
      <c r="X3418" s="152">
        <v>6.03</v>
      </c>
      <c r="Y3418" s="152">
        <v>6.39</v>
      </c>
      <c r="Z3418" s="152">
        <v>5.1929999999999996</v>
      </c>
      <c r="AA3418" s="152">
        <v>7.1139999999999999</v>
      </c>
      <c r="AB3418" s="152">
        <v>6.05</v>
      </c>
      <c r="AC3418" s="152">
        <v>6.65</v>
      </c>
      <c r="AD3418" s="152">
        <v>4.4459999999999997</v>
      </c>
      <c r="AE3418" s="152">
        <v>6.9569999999999999</v>
      </c>
      <c r="AF3418" s="152">
        <v>6.03</v>
      </c>
      <c r="AG3418" s="152">
        <v>6.39</v>
      </c>
      <c r="AH3418" s="152">
        <v>5.0919999999999996</v>
      </c>
      <c r="AI3418" s="152">
        <v>7.1520000000000001</v>
      </c>
      <c r="AJ3418" s="152">
        <v>6.05</v>
      </c>
      <c r="AK3418" s="152">
        <v>6.65</v>
      </c>
      <c r="AL3418" s="152" t="e">
        <f t="shared" si="592"/>
        <v>#N/A</v>
      </c>
      <c r="AM3418" s="152" t="e">
        <f t="shared" si="593"/>
        <v>#N/A</v>
      </c>
      <c r="AN3418" s="152" t="e">
        <f>NA()</f>
        <v>#N/A</v>
      </c>
      <c r="AO3418" s="152" t="e">
        <f>NA()</f>
        <v>#N/A</v>
      </c>
      <c r="AP3418" s="152">
        <f t="shared" si="570"/>
        <v>6.4501999999999997</v>
      </c>
      <c r="AQ3418" s="152"/>
      <c r="AR3418" s="152"/>
      <c r="AS3418" s="153">
        <f t="shared" si="587"/>
        <v>115</v>
      </c>
      <c r="AT3418" s="153">
        <f t="shared" si="581"/>
        <v>1</v>
      </c>
      <c r="AU3418" s="153">
        <f t="shared" si="582"/>
        <v>0</v>
      </c>
      <c r="AV3418" s="153">
        <f t="shared" si="583"/>
        <v>0</v>
      </c>
      <c r="BA3418">
        <f t="shared" si="588"/>
        <v>25</v>
      </c>
    </row>
    <row r="3419" spans="2:53" x14ac:dyDescent="0.25">
      <c r="B3419" s="155">
        <f t="shared" si="567"/>
        <v>46138.999305555553</v>
      </c>
      <c r="C3419" s="155">
        <f t="shared" si="586"/>
        <v>46138.999305555553</v>
      </c>
      <c r="D3419" s="152">
        <f t="shared" si="589"/>
        <v>6.03</v>
      </c>
      <c r="E3419" s="152"/>
      <c r="F3419" s="152"/>
      <c r="G3419" s="152"/>
      <c r="H3419" s="152" t="e">
        <f t="shared" si="590"/>
        <v>#N/A</v>
      </c>
      <c r="I3419" s="152"/>
      <c r="J3419" s="152" t="e">
        <f t="shared" si="591"/>
        <v>#N/A</v>
      </c>
      <c r="K3419" s="152"/>
      <c r="L3419" s="152"/>
      <c r="M3419" s="152"/>
      <c r="N3419" s="152"/>
      <c r="O3419" s="152"/>
      <c r="P3419" s="152"/>
      <c r="Q3419" s="152"/>
      <c r="R3419" s="152"/>
      <c r="S3419" s="152"/>
      <c r="T3419" s="153" cm="1">
        <f t="array" ref="T3419">MATCH(1,(TDU_Info!$C$5:$C$111=$T$6)*(TDU_Info!$B$5:$B$111&lt;=$B3419),0)</f>
        <v>73</v>
      </c>
      <c r="U3419" s="152">
        <f>100*(INDEX(TDU_Info!$E$5:$E$111,$T3419)/T$11+INDEX(TDU_Info!$F$5:$F$111,$T3419))</f>
        <v>5.8297999999999996</v>
      </c>
      <c r="V3419" s="152">
        <v>4.6420000000000003</v>
      </c>
      <c r="W3419" s="152">
        <v>6.9249999999999998</v>
      </c>
      <c r="X3419" s="152">
        <v>6.03</v>
      </c>
      <c r="Y3419" s="152">
        <v>6.39</v>
      </c>
      <c r="Z3419" s="152">
        <v>5.1929999999999996</v>
      </c>
      <c r="AA3419" s="152">
        <v>7.1139999999999999</v>
      </c>
      <c r="AB3419" s="152">
        <v>6.05</v>
      </c>
      <c r="AC3419" s="152">
        <v>6.65</v>
      </c>
      <c r="AD3419" s="152">
        <v>4.4459999999999997</v>
      </c>
      <c r="AE3419" s="152">
        <v>6.9569999999999999</v>
      </c>
      <c r="AF3419" s="152">
        <v>6.03</v>
      </c>
      <c r="AG3419" s="152">
        <v>6.39</v>
      </c>
      <c r="AH3419" s="152">
        <v>5.0919999999999996</v>
      </c>
      <c r="AI3419" s="152">
        <v>7.1520000000000001</v>
      </c>
      <c r="AJ3419" s="152">
        <v>6.05</v>
      </c>
      <c r="AK3419" s="152">
        <v>6.65</v>
      </c>
      <c r="AL3419" s="152" t="e">
        <f t="shared" si="592"/>
        <v>#N/A</v>
      </c>
      <c r="AM3419" s="152" t="e">
        <f t="shared" si="593"/>
        <v>#N/A</v>
      </c>
      <c r="AN3419" s="152" t="e">
        <f>NA()</f>
        <v>#N/A</v>
      </c>
      <c r="AO3419" s="152" t="e">
        <f>NA()</f>
        <v>#N/A</v>
      </c>
      <c r="AP3419" s="152">
        <f t="shared" si="570"/>
        <v>6.4501999999999997</v>
      </c>
      <c r="AQ3419" s="152"/>
      <c r="AR3419" s="152"/>
      <c r="AS3419" s="153">
        <f t="shared" si="587"/>
        <v>116</v>
      </c>
      <c r="AT3419" s="153">
        <f t="shared" si="581"/>
        <v>1</v>
      </c>
      <c r="AU3419" s="153">
        <f t="shared" si="582"/>
        <v>0</v>
      </c>
      <c r="AV3419" s="153">
        <f t="shared" si="583"/>
        <v>0</v>
      </c>
      <c r="BA3419">
        <f t="shared" si="588"/>
        <v>26</v>
      </c>
    </row>
    <row r="3420" spans="2:53" x14ac:dyDescent="0.25">
      <c r="B3420" s="155">
        <f t="shared" si="567"/>
        <v>46139.999305555553</v>
      </c>
      <c r="C3420" s="155">
        <f t="shared" si="586"/>
        <v>46139.999305555553</v>
      </c>
      <c r="D3420" s="152">
        <f t="shared" si="589"/>
        <v>6.03</v>
      </c>
      <c r="E3420" s="152"/>
      <c r="F3420" s="152"/>
      <c r="G3420" s="152"/>
      <c r="H3420" s="152" t="e">
        <f t="shared" si="590"/>
        <v>#N/A</v>
      </c>
      <c r="I3420" s="152"/>
      <c r="J3420" s="152" t="e">
        <f t="shared" si="591"/>
        <v>#N/A</v>
      </c>
      <c r="K3420" s="152"/>
      <c r="L3420" s="152"/>
      <c r="M3420" s="152"/>
      <c r="N3420" s="152"/>
      <c r="O3420" s="152"/>
      <c r="P3420" s="152"/>
      <c r="Q3420" s="152"/>
      <c r="R3420" s="152"/>
      <c r="S3420" s="152"/>
      <c r="T3420" s="153" cm="1">
        <f t="array" ref="T3420">MATCH(1,(TDU_Info!$C$5:$C$111=$T$6)*(TDU_Info!$B$5:$B$111&lt;=$B3420),0)</f>
        <v>73</v>
      </c>
      <c r="U3420" s="152">
        <f>100*(INDEX(TDU_Info!$E$5:$E$111,$T3420)/T$11+INDEX(TDU_Info!$F$5:$F$111,$T3420))</f>
        <v>5.8297999999999996</v>
      </c>
      <c r="V3420" s="152">
        <v>5.2510000000000003</v>
      </c>
      <c r="W3420" s="152">
        <v>6.9249999999999998</v>
      </c>
      <c r="X3420" s="152">
        <v>6.03</v>
      </c>
      <c r="Y3420" s="152">
        <v>6.39</v>
      </c>
      <c r="Z3420" s="152">
        <v>5.1929999999999996</v>
      </c>
      <c r="AA3420" s="152">
        <v>7.1139999999999999</v>
      </c>
      <c r="AB3420" s="152">
        <v>6.05</v>
      </c>
      <c r="AC3420" s="152">
        <v>6.65</v>
      </c>
      <c r="AD3420" s="152">
        <v>4.7110000000000003</v>
      </c>
      <c r="AE3420" s="152">
        <v>6.9569999999999999</v>
      </c>
      <c r="AF3420" s="152">
        <v>6.03</v>
      </c>
      <c r="AG3420" s="152">
        <v>6.39</v>
      </c>
      <c r="AH3420" s="152">
        <v>5.2210000000000001</v>
      </c>
      <c r="AI3420" s="152">
        <v>7.1520000000000001</v>
      </c>
      <c r="AJ3420" s="152">
        <v>6.05</v>
      </c>
      <c r="AK3420" s="152">
        <v>6.65</v>
      </c>
      <c r="AL3420" s="152" t="e">
        <f t="shared" si="592"/>
        <v>#N/A</v>
      </c>
      <c r="AM3420" s="152" t="e">
        <f t="shared" si="593"/>
        <v>#N/A</v>
      </c>
      <c r="AN3420" s="152" t="e">
        <f>NA()</f>
        <v>#N/A</v>
      </c>
      <c r="AO3420" s="152" t="e">
        <f>NA()</f>
        <v>#N/A</v>
      </c>
      <c r="AP3420" s="152">
        <f t="shared" si="570"/>
        <v>6.4501999999999997</v>
      </c>
      <c r="AQ3420" s="152"/>
      <c r="AR3420" s="152"/>
      <c r="AS3420" s="153">
        <f t="shared" si="587"/>
        <v>117</v>
      </c>
      <c r="AT3420" s="153">
        <f t="shared" si="581"/>
        <v>1</v>
      </c>
      <c r="AU3420" s="153">
        <f t="shared" si="582"/>
        <v>0</v>
      </c>
      <c r="AV3420" s="153">
        <f t="shared" si="583"/>
        <v>0</v>
      </c>
      <c r="BA3420">
        <f t="shared" si="588"/>
        <v>27</v>
      </c>
    </row>
    <row r="3421" spans="2:53" x14ac:dyDescent="0.25">
      <c r="B3421" s="155">
        <f t="shared" si="567"/>
        <v>46140.999305555553</v>
      </c>
      <c r="C3421" s="155">
        <f t="shared" si="586"/>
        <v>46140.999305555553</v>
      </c>
      <c r="D3421" s="152">
        <f t="shared" si="589"/>
        <v>6.13</v>
      </c>
      <c r="E3421" s="152"/>
      <c r="F3421" s="152"/>
      <c r="G3421" s="152"/>
      <c r="H3421" s="152" t="e">
        <f t="shared" si="590"/>
        <v>#N/A</v>
      </c>
      <c r="I3421" s="152"/>
      <c r="J3421" s="152" t="e">
        <f t="shared" si="591"/>
        <v>#N/A</v>
      </c>
      <c r="K3421" s="152"/>
      <c r="L3421" s="152"/>
      <c r="M3421" s="152"/>
      <c r="N3421" s="152"/>
      <c r="O3421" s="152"/>
      <c r="P3421" s="152"/>
      <c r="Q3421" s="152"/>
      <c r="R3421" s="152"/>
      <c r="S3421" s="152"/>
      <c r="T3421" s="153" cm="1">
        <f t="array" ref="T3421">MATCH(1,(TDU_Info!$C$5:$C$111=$T$6)*(TDU_Info!$B$5:$B$111&lt;=$B3421),0)</f>
        <v>73</v>
      </c>
      <c r="U3421" s="152">
        <f>100*(INDEX(TDU_Info!$E$5:$E$111,$T3421)/T$11+INDEX(TDU_Info!$F$5:$F$111,$T3421))</f>
        <v>5.8297999999999996</v>
      </c>
      <c r="V3421" s="152">
        <v>5.2510000000000003</v>
      </c>
      <c r="W3421" s="152">
        <v>6.9249999999999998</v>
      </c>
      <c r="X3421" s="152">
        <v>6.13</v>
      </c>
      <c r="Y3421" s="152">
        <v>6.49</v>
      </c>
      <c r="Z3421" s="152">
        <v>5.1929999999999996</v>
      </c>
      <c r="AA3421" s="152">
        <v>7.1139999999999999</v>
      </c>
      <c r="AB3421" s="152">
        <v>6.15</v>
      </c>
      <c r="AC3421" s="152">
        <v>6.75</v>
      </c>
      <c r="AD3421" s="152">
        <v>4.7110000000000003</v>
      </c>
      <c r="AE3421" s="152">
        <v>6.9569999999999999</v>
      </c>
      <c r="AF3421" s="152">
        <v>6.13</v>
      </c>
      <c r="AG3421" s="152">
        <v>6.49</v>
      </c>
      <c r="AH3421" s="152">
        <v>5.2210000000000001</v>
      </c>
      <c r="AI3421" s="152">
        <v>7.1520000000000001</v>
      </c>
      <c r="AJ3421" s="152">
        <v>6.15</v>
      </c>
      <c r="AK3421" s="152">
        <v>6.75</v>
      </c>
      <c r="AL3421" s="152" t="e">
        <f t="shared" si="592"/>
        <v>#N/A</v>
      </c>
      <c r="AM3421" s="152" t="e">
        <f t="shared" si="593"/>
        <v>#N/A</v>
      </c>
      <c r="AN3421" s="152" t="e">
        <f>NA()</f>
        <v>#N/A</v>
      </c>
      <c r="AO3421" s="152" t="e">
        <f>NA()</f>
        <v>#N/A</v>
      </c>
      <c r="AP3421" s="152">
        <f t="shared" si="570"/>
        <v>6.4501999999999997</v>
      </c>
      <c r="AQ3421" s="152"/>
      <c r="AR3421" s="152"/>
      <c r="AS3421" s="153">
        <f t="shared" si="587"/>
        <v>118</v>
      </c>
      <c r="AT3421" s="153">
        <f t="shared" si="581"/>
        <v>1</v>
      </c>
      <c r="AU3421" s="153">
        <f t="shared" si="582"/>
        <v>0</v>
      </c>
      <c r="AV3421" s="153">
        <f t="shared" si="583"/>
        <v>0</v>
      </c>
      <c r="BA3421">
        <f t="shared" si="588"/>
        <v>28</v>
      </c>
    </row>
    <row r="3422" spans="2:53" x14ac:dyDescent="0.25">
      <c r="B3422" s="155">
        <f t="shared" si="567"/>
        <v>46141.999305555553</v>
      </c>
      <c r="C3422" s="155">
        <f t="shared" si="586"/>
        <v>46141.999305555553</v>
      </c>
      <c r="D3422" s="152">
        <f t="shared" si="589"/>
        <v>6.13</v>
      </c>
      <c r="E3422" s="152"/>
      <c r="F3422" s="152"/>
      <c r="G3422" s="152"/>
      <c r="H3422" s="152" t="e">
        <f t="shared" si="590"/>
        <v>#N/A</v>
      </c>
      <c r="I3422" s="152"/>
      <c r="J3422" s="152" t="e">
        <f t="shared" si="591"/>
        <v>#N/A</v>
      </c>
      <c r="K3422" s="152"/>
      <c r="L3422" s="152"/>
      <c r="M3422" s="152"/>
      <c r="N3422" s="152"/>
      <c r="O3422" s="152"/>
      <c r="P3422" s="152"/>
      <c r="Q3422" s="152"/>
      <c r="R3422" s="152"/>
      <c r="S3422" s="152"/>
      <c r="T3422" s="153" cm="1">
        <f t="array" ref="T3422">MATCH(1,(TDU_Info!$C$5:$C$111=$T$6)*(TDU_Info!$B$5:$B$111&lt;=$B3422),0)</f>
        <v>73</v>
      </c>
      <c r="U3422" s="152">
        <f>100*(INDEX(TDU_Info!$E$5:$E$111,$T3422)/T$11+INDEX(TDU_Info!$F$5:$F$111,$T3422))</f>
        <v>5.8297999999999996</v>
      </c>
      <c r="V3422" s="152">
        <v>5.2510000000000003</v>
      </c>
      <c r="W3422" s="152">
        <v>6.9249999999999998</v>
      </c>
      <c r="X3422" s="152">
        <v>6.13</v>
      </c>
      <c r="Y3422" s="152">
        <v>6.49</v>
      </c>
      <c r="Z3422" s="152">
        <v>5.1929999999999996</v>
      </c>
      <c r="AA3422" s="152">
        <v>7.1139999999999999</v>
      </c>
      <c r="AB3422" s="152">
        <v>6.15</v>
      </c>
      <c r="AC3422" s="152">
        <v>6.75</v>
      </c>
      <c r="AD3422" s="152">
        <v>4.7110000000000003</v>
      </c>
      <c r="AE3422" s="152">
        <v>6.9569999999999999</v>
      </c>
      <c r="AF3422" s="152">
        <v>6.13</v>
      </c>
      <c r="AG3422" s="152">
        <v>6.49</v>
      </c>
      <c r="AH3422" s="152">
        <v>5.2210000000000001</v>
      </c>
      <c r="AI3422" s="152">
        <v>7.1520000000000001</v>
      </c>
      <c r="AJ3422" s="152">
        <v>6.15</v>
      </c>
      <c r="AK3422" s="152">
        <v>6.75</v>
      </c>
      <c r="AL3422" s="152" t="e">
        <f t="shared" si="592"/>
        <v>#N/A</v>
      </c>
      <c r="AM3422" s="152" t="e">
        <f t="shared" si="593"/>
        <v>#N/A</v>
      </c>
      <c r="AN3422" s="152" t="e">
        <f>NA()</f>
        <v>#N/A</v>
      </c>
      <c r="AO3422" s="152" t="e">
        <f>NA()</f>
        <v>#N/A</v>
      </c>
      <c r="AP3422" s="152">
        <f t="shared" si="570"/>
        <v>6.4501999999999997</v>
      </c>
      <c r="AQ3422" s="152"/>
      <c r="AR3422" s="152"/>
      <c r="AS3422" s="153">
        <f t="shared" si="587"/>
        <v>119</v>
      </c>
      <c r="AT3422" s="153">
        <f t="shared" si="581"/>
        <v>1</v>
      </c>
      <c r="AU3422" s="153">
        <f t="shared" si="582"/>
        <v>0</v>
      </c>
      <c r="AV3422" s="153">
        <f t="shared" si="583"/>
        <v>0</v>
      </c>
      <c r="BA3422">
        <f t="shared" si="588"/>
        <v>29</v>
      </c>
    </row>
    <row r="3423" spans="2:53" x14ac:dyDescent="0.25">
      <c r="B3423" s="155">
        <f t="shared" si="567"/>
        <v>46142.999305555553</v>
      </c>
      <c r="C3423" s="155">
        <f t="shared" si="586"/>
        <v>46142.999305555553</v>
      </c>
      <c r="D3423" s="152">
        <f t="shared" si="589"/>
        <v>6.13</v>
      </c>
      <c r="E3423" s="152"/>
      <c r="F3423" s="152"/>
      <c r="G3423" s="152"/>
      <c r="H3423" s="152" t="e">
        <f t="shared" si="590"/>
        <v>#N/A</v>
      </c>
      <c r="I3423" s="152"/>
      <c r="J3423" s="152" t="e">
        <f t="shared" si="591"/>
        <v>#N/A</v>
      </c>
      <c r="K3423" s="152"/>
      <c r="L3423" s="152"/>
      <c r="M3423" s="152"/>
      <c r="N3423" s="152"/>
      <c r="O3423" s="152"/>
      <c r="P3423" s="152"/>
      <c r="Q3423" s="152"/>
      <c r="R3423" s="152"/>
      <c r="S3423" s="152"/>
      <c r="T3423" s="153" cm="1">
        <f t="array" ref="T3423">MATCH(1,(TDU_Info!$C$5:$C$111=$T$6)*(TDU_Info!$B$5:$B$111&lt;=$B3423),0)</f>
        <v>73</v>
      </c>
      <c r="U3423" s="152">
        <f>100*(INDEX(TDU_Info!$E$5:$E$111,$T3423)/T$11+INDEX(TDU_Info!$F$5:$F$111,$T3423))</f>
        <v>5.8297999999999996</v>
      </c>
      <c r="V3423" s="152">
        <v>5.2510000000000003</v>
      </c>
      <c r="W3423" s="152">
        <v>6.9249999999999998</v>
      </c>
      <c r="X3423" s="152">
        <v>6.13</v>
      </c>
      <c r="Y3423" s="152">
        <v>6.49</v>
      </c>
      <c r="Z3423" s="152">
        <v>5.1929999999999996</v>
      </c>
      <c r="AA3423" s="152">
        <v>7.1139999999999999</v>
      </c>
      <c r="AB3423" s="152">
        <v>6.15</v>
      </c>
      <c r="AC3423" s="152">
        <v>6.75</v>
      </c>
      <c r="AD3423" s="152">
        <v>5.1109999999999998</v>
      </c>
      <c r="AE3423" s="152">
        <v>6.9569999999999999</v>
      </c>
      <c r="AF3423" s="152">
        <v>6.13</v>
      </c>
      <c r="AG3423" s="152">
        <v>6.49</v>
      </c>
      <c r="AH3423" s="152">
        <v>5.2210000000000001</v>
      </c>
      <c r="AI3423" s="152">
        <v>7.1520000000000001</v>
      </c>
      <c r="AJ3423" s="152">
        <v>6.15</v>
      </c>
      <c r="AK3423" s="152">
        <v>6.75</v>
      </c>
      <c r="AL3423" s="152" t="e">
        <f t="shared" si="592"/>
        <v>#N/A</v>
      </c>
      <c r="AM3423" s="152" t="e">
        <f t="shared" si="593"/>
        <v>#N/A</v>
      </c>
      <c r="AN3423" s="152" t="e">
        <f>NA()</f>
        <v>#N/A</v>
      </c>
      <c r="AO3423" s="152" t="e">
        <f>NA()</f>
        <v>#N/A</v>
      </c>
      <c r="AP3423" s="152">
        <f t="shared" si="570"/>
        <v>6.4501999999999997</v>
      </c>
      <c r="AQ3423" s="152"/>
      <c r="AR3423" s="152"/>
      <c r="AS3423" s="153">
        <f t="shared" si="587"/>
        <v>120</v>
      </c>
      <c r="AT3423" s="153">
        <f t="shared" si="581"/>
        <v>1</v>
      </c>
      <c r="AU3423" s="153">
        <f t="shared" si="582"/>
        <v>0</v>
      </c>
      <c r="AV3423" s="153">
        <f t="shared" si="583"/>
        <v>0</v>
      </c>
      <c r="BA3423">
        <f t="shared" si="588"/>
        <v>30</v>
      </c>
    </row>
    <row r="3424" spans="2:53" x14ac:dyDescent="0.25">
      <c r="B3424" s="155">
        <f t="shared" si="567"/>
        <v>46143.999305555553</v>
      </c>
      <c r="C3424" s="155">
        <f t="shared" si="586"/>
        <v>46143.999305555553</v>
      </c>
      <c r="D3424" s="152">
        <f t="shared" si="589"/>
        <v>6.13</v>
      </c>
      <c r="E3424" s="152"/>
      <c r="F3424" s="152"/>
      <c r="G3424" s="152"/>
      <c r="H3424" s="152" t="e">
        <f t="shared" si="590"/>
        <v>#N/A</v>
      </c>
      <c r="I3424" s="152"/>
      <c r="J3424" s="152" t="e">
        <f t="shared" si="591"/>
        <v>#N/A</v>
      </c>
      <c r="K3424" s="152"/>
      <c r="L3424" s="152"/>
      <c r="M3424" s="152"/>
      <c r="N3424" s="152"/>
      <c r="O3424" s="152"/>
      <c r="P3424" s="152"/>
      <c r="Q3424" s="152"/>
      <c r="R3424" s="152"/>
      <c r="S3424" s="152"/>
      <c r="T3424" s="153" cm="1">
        <f t="array" ref="T3424">MATCH(1,(TDU_Info!$C$5:$C$111=$T$6)*(TDU_Info!$B$5:$B$111&lt;=$B3424),0)</f>
        <v>73</v>
      </c>
      <c r="U3424" s="152">
        <f>100*(INDEX(TDU_Info!$E$5:$E$111,$T3424)/T$11+INDEX(TDU_Info!$F$5:$F$111,$T3424))</f>
        <v>5.8297999999999996</v>
      </c>
      <c r="V3424" s="152">
        <v>5.7009999999999996</v>
      </c>
      <c r="W3424" s="152">
        <v>7.125</v>
      </c>
      <c r="X3424" s="152">
        <v>6.13</v>
      </c>
      <c r="Y3424" s="152">
        <v>6.49</v>
      </c>
      <c r="Z3424" s="152">
        <v>5.8010000000000002</v>
      </c>
      <c r="AA3424" s="152">
        <v>7.3140000000000001</v>
      </c>
      <c r="AB3424" s="152">
        <v>6.15</v>
      </c>
      <c r="AC3424" s="152">
        <v>6.75</v>
      </c>
      <c r="AD3424" s="152">
        <v>5.1109999999999998</v>
      </c>
      <c r="AE3424" s="152">
        <v>7.157</v>
      </c>
      <c r="AF3424" s="152">
        <v>6.13</v>
      </c>
      <c r="AG3424" s="152">
        <v>6.49</v>
      </c>
      <c r="AH3424" s="152">
        <v>5.508</v>
      </c>
      <c r="AI3424" s="152">
        <v>7.3520000000000003</v>
      </c>
      <c r="AJ3424" s="152">
        <v>6.15</v>
      </c>
      <c r="AK3424" s="152">
        <v>6.75</v>
      </c>
      <c r="AL3424" s="152" t="e">
        <f t="shared" si="592"/>
        <v>#N/A</v>
      </c>
      <c r="AM3424" s="152" t="e">
        <f t="shared" si="593"/>
        <v>#N/A</v>
      </c>
      <c r="AN3424" s="152" t="e">
        <f>NA()</f>
        <v>#N/A</v>
      </c>
      <c r="AO3424" s="152" t="e">
        <f>NA()</f>
        <v>#N/A</v>
      </c>
      <c r="AP3424" s="152" t="e">
        <f t="shared" si="570"/>
        <v>#N/A</v>
      </c>
      <c r="AQ3424" s="152"/>
      <c r="AR3424" s="152"/>
      <c r="AS3424" s="153">
        <f t="shared" ref="AS3424:AS3454" si="594">ROUNDUP(B3424-DATE(YEAR(B3424),1,1),0)</f>
        <v>121</v>
      </c>
      <c r="AT3424" s="153">
        <f t="shared" si="581"/>
        <v>1</v>
      </c>
      <c r="AU3424" s="153">
        <f t="shared" si="582"/>
        <v>0</v>
      </c>
      <c r="AV3424" s="153">
        <f t="shared" si="583"/>
        <v>0</v>
      </c>
      <c r="BA3424">
        <f t="shared" ref="BA3424:BA3454" si="595">DAY(C3424)</f>
        <v>1</v>
      </c>
    </row>
    <row r="3425" spans="2:53" x14ac:dyDescent="0.25">
      <c r="B3425" s="155">
        <f t="shared" si="567"/>
        <v>46144.999305555553</v>
      </c>
      <c r="C3425" s="155">
        <f t="shared" si="586"/>
        <v>46144.999305555553</v>
      </c>
      <c r="D3425" s="152">
        <f t="shared" si="589"/>
        <v>6.13</v>
      </c>
      <c r="E3425" s="152"/>
      <c r="F3425" s="152"/>
      <c r="G3425" s="152"/>
      <c r="H3425" s="152" t="e">
        <f t="shared" si="590"/>
        <v>#N/A</v>
      </c>
      <c r="I3425" s="152"/>
      <c r="J3425" s="152" t="e">
        <f t="shared" si="591"/>
        <v>#N/A</v>
      </c>
      <c r="K3425" s="152"/>
      <c r="L3425" s="152"/>
      <c r="M3425" s="152"/>
      <c r="N3425" s="152"/>
      <c r="O3425" s="152"/>
      <c r="P3425" s="152"/>
      <c r="Q3425" s="152"/>
      <c r="R3425" s="152"/>
      <c r="S3425" s="152"/>
      <c r="T3425" s="153" cm="1">
        <f t="array" ref="T3425">MATCH(1,(TDU_Info!$C$5:$C$111=$T$6)*(TDU_Info!$B$5:$B$111&lt;=$B3425),0)</f>
        <v>73</v>
      </c>
      <c r="U3425" s="152">
        <f>100*(INDEX(TDU_Info!$E$5:$E$111,$T3425)/T$11+INDEX(TDU_Info!$F$5:$F$111,$T3425))</f>
        <v>5.8297999999999996</v>
      </c>
      <c r="V3425" s="152">
        <v>5.7009999999999996</v>
      </c>
      <c r="W3425" s="152">
        <v>7.125</v>
      </c>
      <c r="X3425" s="152">
        <v>6.13</v>
      </c>
      <c r="Y3425" s="152">
        <v>6.49</v>
      </c>
      <c r="Z3425" s="152">
        <v>5.8010000000000002</v>
      </c>
      <c r="AA3425" s="152">
        <v>7.3140000000000001</v>
      </c>
      <c r="AB3425" s="152">
        <v>6.15</v>
      </c>
      <c r="AC3425" s="152">
        <v>6.75</v>
      </c>
      <c r="AD3425" s="152">
        <v>5.1109999999999998</v>
      </c>
      <c r="AE3425" s="152">
        <v>7.157</v>
      </c>
      <c r="AF3425" s="152">
        <v>6.13</v>
      </c>
      <c r="AG3425" s="152">
        <v>6.49</v>
      </c>
      <c r="AH3425" s="152">
        <v>5.508</v>
      </c>
      <c r="AI3425" s="152">
        <v>7.3520000000000003</v>
      </c>
      <c r="AJ3425" s="152">
        <v>6.15</v>
      </c>
      <c r="AK3425" s="152">
        <v>6.75</v>
      </c>
      <c r="AL3425" s="152" t="e">
        <f t="shared" si="592"/>
        <v>#N/A</v>
      </c>
      <c r="AM3425" s="152" t="e">
        <f t="shared" si="593"/>
        <v>#N/A</v>
      </c>
      <c r="AN3425" s="152" t="e">
        <f>NA()</f>
        <v>#N/A</v>
      </c>
      <c r="AO3425" s="152" t="e">
        <f>NA()</f>
        <v>#N/A</v>
      </c>
      <c r="AP3425" s="152">
        <f t="shared" si="570"/>
        <v>6.4501999999999997</v>
      </c>
      <c r="AQ3425" s="152"/>
      <c r="AR3425" s="152"/>
      <c r="AS3425" s="153">
        <f t="shared" si="594"/>
        <v>122</v>
      </c>
      <c r="AT3425" s="153">
        <f t="shared" si="581"/>
        <v>1</v>
      </c>
      <c r="AU3425" s="153">
        <f t="shared" si="582"/>
        <v>0</v>
      </c>
      <c r="AV3425" s="153">
        <f t="shared" si="583"/>
        <v>0</v>
      </c>
      <c r="BA3425">
        <f t="shared" si="595"/>
        <v>2</v>
      </c>
    </row>
    <row r="3426" spans="2:53" x14ac:dyDescent="0.25">
      <c r="B3426" s="155">
        <f t="shared" si="567"/>
        <v>46145.999305555553</v>
      </c>
      <c r="C3426" s="155">
        <f t="shared" si="586"/>
        <v>46145.999305555553</v>
      </c>
      <c r="D3426" s="152">
        <f t="shared" si="589"/>
        <v>6.13</v>
      </c>
      <c r="E3426" s="152"/>
      <c r="F3426" s="152"/>
      <c r="G3426" s="152"/>
      <c r="H3426" s="152" t="e">
        <f t="shared" si="590"/>
        <v>#N/A</v>
      </c>
      <c r="I3426" s="152"/>
      <c r="J3426" s="152" t="e">
        <f t="shared" si="591"/>
        <v>#N/A</v>
      </c>
      <c r="K3426" s="152"/>
      <c r="L3426" s="152"/>
      <c r="M3426" s="152"/>
      <c r="N3426" s="152"/>
      <c r="O3426" s="152"/>
      <c r="P3426" s="152"/>
      <c r="Q3426" s="152"/>
      <c r="R3426" s="152"/>
      <c r="S3426" s="152"/>
      <c r="T3426" s="153" cm="1">
        <f t="array" ref="T3426">MATCH(1,(TDU_Info!$C$5:$C$111=$T$6)*(TDU_Info!$B$5:$B$111&lt;=$B3426),0)</f>
        <v>73</v>
      </c>
      <c r="U3426" s="152">
        <f>100*(INDEX(TDU_Info!$E$5:$E$111,$T3426)/T$11+INDEX(TDU_Info!$F$5:$F$111,$T3426))</f>
        <v>5.8297999999999996</v>
      </c>
      <c r="V3426" s="152">
        <v>5.7009999999999996</v>
      </c>
      <c r="W3426" s="152">
        <v>7.125</v>
      </c>
      <c r="X3426" s="152">
        <v>6.13</v>
      </c>
      <c r="Y3426" s="152">
        <v>6.49</v>
      </c>
      <c r="Z3426" s="152">
        <v>5.8010000000000002</v>
      </c>
      <c r="AA3426" s="152">
        <v>7.3140000000000001</v>
      </c>
      <c r="AB3426" s="152">
        <v>6.15</v>
      </c>
      <c r="AC3426" s="152">
        <v>6.75</v>
      </c>
      <c r="AD3426" s="152">
        <v>5.1109999999999998</v>
      </c>
      <c r="AE3426" s="152">
        <v>7.157</v>
      </c>
      <c r="AF3426" s="152">
        <v>6.13</v>
      </c>
      <c r="AG3426" s="152">
        <v>6.49</v>
      </c>
      <c r="AH3426" s="152">
        <v>5.508</v>
      </c>
      <c r="AI3426" s="152">
        <v>7.3520000000000003</v>
      </c>
      <c r="AJ3426" s="152">
        <v>6.15</v>
      </c>
      <c r="AK3426" s="152">
        <v>6.75</v>
      </c>
      <c r="AL3426" s="152" t="e">
        <f t="shared" si="592"/>
        <v>#N/A</v>
      </c>
      <c r="AM3426" s="152" t="e">
        <f t="shared" si="593"/>
        <v>#N/A</v>
      </c>
      <c r="AN3426" s="152" t="e">
        <f>NA()</f>
        <v>#N/A</v>
      </c>
      <c r="AO3426" s="152" t="e">
        <f>NA()</f>
        <v>#N/A</v>
      </c>
      <c r="AP3426" s="152">
        <f t="shared" si="570"/>
        <v>6.4501999999999997</v>
      </c>
      <c r="AQ3426" s="152"/>
      <c r="AR3426" s="152"/>
      <c r="AS3426" s="153">
        <f t="shared" si="594"/>
        <v>123</v>
      </c>
      <c r="AT3426" s="153">
        <f t="shared" si="581"/>
        <v>1</v>
      </c>
      <c r="AU3426" s="153">
        <f t="shared" si="582"/>
        <v>0</v>
      </c>
      <c r="AV3426" s="153">
        <f t="shared" si="583"/>
        <v>0</v>
      </c>
      <c r="BA3426">
        <f t="shared" si="595"/>
        <v>3</v>
      </c>
    </row>
    <row r="3427" spans="2:53" x14ac:dyDescent="0.25">
      <c r="B3427" s="155">
        <f t="shared" si="567"/>
        <v>46146.999305555553</v>
      </c>
      <c r="C3427" s="155">
        <f t="shared" si="586"/>
        <v>46146.999305555553</v>
      </c>
      <c r="D3427" s="152">
        <f t="shared" si="589"/>
        <v>6.13</v>
      </c>
      <c r="E3427" s="152"/>
      <c r="F3427" s="152"/>
      <c r="G3427" s="152"/>
      <c r="H3427" s="152" t="e">
        <f t="shared" si="590"/>
        <v>#N/A</v>
      </c>
      <c r="I3427" s="152"/>
      <c r="J3427" s="152" t="e">
        <f t="shared" si="591"/>
        <v>#N/A</v>
      </c>
      <c r="K3427" s="152"/>
      <c r="L3427" s="152"/>
      <c r="M3427" s="152"/>
      <c r="N3427" s="152"/>
      <c r="O3427" s="152"/>
      <c r="P3427" s="152"/>
      <c r="Q3427" s="152"/>
      <c r="R3427" s="152"/>
      <c r="S3427" s="152"/>
      <c r="T3427" s="153" cm="1">
        <f t="array" ref="T3427">MATCH(1,(TDU_Info!$C$5:$C$111=$T$6)*(TDU_Info!$B$5:$B$111&lt;=$B3427),0)</f>
        <v>73</v>
      </c>
      <c r="U3427" s="152">
        <f>100*(INDEX(TDU_Info!$E$5:$E$111,$T3427)/T$11+INDEX(TDU_Info!$F$5:$F$111,$T3427))</f>
        <v>5.8297999999999996</v>
      </c>
      <c r="V3427" s="152">
        <v>5.7009999999999996</v>
      </c>
      <c r="W3427" s="152">
        <v>7.125</v>
      </c>
      <c r="X3427" s="152">
        <v>6.13</v>
      </c>
      <c r="Y3427" s="152">
        <v>6.59</v>
      </c>
      <c r="Z3427" s="152">
        <v>5.8010000000000002</v>
      </c>
      <c r="AA3427" s="152">
        <v>7.3140000000000001</v>
      </c>
      <c r="AB3427" s="152">
        <v>6.25</v>
      </c>
      <c r="AC3427" s="152">
        <v>6.85</v>
      </c>
      <c r="AD3427" s="152">
        <v>5.6050000000000004</v>
      </c>
      <c r="AE3427" s="152">
        <v>7.157</v>
      </c>
      <c r="AF3427" s="152">
        <v>6.13</v>
      </c>
      <c r="AG3427" s="152">
        <v>6.59</v>
      </c>
      <c r="AH3427" s="152">
        <v>5.6109999999999998</v>
      </c>
      <c r="AI3427" s="152">
        <v>7.3520000000000003</v>
      </c>
      <c r="AJ3427" s="152">
        <v>6.25</v>
      </c>
      <c r="AK3427" s="152">
        <v>6.85</v>
      </c>
      <c r="AL3427" s="152" t="e">
        <f t="shared" si="592"/>
        <v>#N/A</v>
      </c>
      <c r="AM3427" s="152" t="e">
        <f t="shared" si="593"/>
        <v>#N/A</v>
      </c>
      <c r="AN3427" s="152" t="e">
        <f>NA()</f>
        <v>#N/A</v>
      </c>
      <c r="AO3427" s="152" t="e">
        <f>NA()</f>
        <v>#N/A</v>
      </c>
      <c r="AP3427" s="152">
        <f t="shared" si="570"/>
        <v>6.4501999999999997</v>
      </c>
      <c r="AQ3427" s="152"/>
      <c r="AR3427" s="152"/>
      <c r="AS3427" s="153">
        <f t="shared" si="594"/>
        <v>124</v>
      </c>
      <c r="AT3427" s="153">
        <f t="shared" si="581"/>
        <v>1</v>
      </c>
      <c r="AU3427" s="153">
        <f t="shared" si="582"/>
        <v>0</v>
      </c>
      <c r="AV3427" s="153">
        <f t="shared" si="583"/>
        <v>0</v>
      </c>
      <c r="BA3427">
        <f t="shared" si="595"/>
        <v>4</v>
      </c>
    </row>
    <row r="3428" spans="2:53" x14ac:dyDescent="0.25">
      <c r="B3428" s="155">
        <f t="shared" si="567"/>
        <v>46147.999305555553</v>
      </c>
      <c r="C3428" s="155">
        <f t="shared" si="586"/>
        <v>46147.999305555553</v>
      </c>
      <c r="D3428" s="152">
        <f t="shared" si="589"/>
        <v>6.13</v>
      </c>
      <c r="E3428" s="152"/>
      <c r="F3428" s="152"/>
      <c r="G3428" s="152"/>
      <c r="H3428" s="152" t="e">
        <f t="shared" si="590"/>
        <v>#N/A</v>
      </c>
      <c r="I3428" s="152"/>
      <c r="J3428" s="152" t="e">
        <f t="shared" si="591"/>
        <v>#N/A</v>
      </c>
      <c r="K3428" s="152"/>
      <c r="L3428" s="152"/>
      <c r="M3428" s="152"/>
      <c r="N3428" s="152"/>
      <c r="O3428" s="152"/>
      <c r="P3428" s="152"/>
      <c r="Q3428" s="152"/>
      <c r="R3428" s="152"/>
      <c r="S3428" s="152"/>
      <c r="T3428" s="153" cm="1">
        <f t="array" ref="T3428">MATCH(1,(TDU_Info!$C$5:$C$111=$T$6)*(TDU_Info!$B$5:$B$111&lt;=$B3428),0)</f>
        <v>73</v>
      </c>
      <c r="U3428" s="152">
        <f>100*(INDEX(TDU_Info!$E$5:$E$111,$T3428)/T$11+INDEX(TDU_Info!$F$5:$F$111,$T3428))</f>
        <v>5.8297999999999996</v>
      </c>
      <c r="V3428" s="152">
        <v>5.7009999999999996</v>
      </c>
      <c r="W3428" s="152">
        <v>7.3250000000000002</v>
      </c>
      <c r="X3428" s="152">
        <v>6.13</v>
      </c>
      <c r="Y3428" s="152">
        <v>6.59</v>
      </c>
      <c r="Z3428" s="152">
        <v>5.8010000000000002</v>
      </c>
      <c r="AA3428" s="152">
        <v>7.3140000000000001</v>
      </c>
      <c r="AB3428" s="152">
        <v>6.25</v>
      </c>
      <c r="AC3428" s="152">
        <v>6.85</v>
      </c>
      <c r="AD3428" s="152">
        <v>5.6050000000000004</v>
      </c>
      <c r="AE3428" s="152">
        <v>7.3570000000000002</v>
      </c>
      <c r="AF3428" s="152">
        <v>6.13</v>
      </c>
      <c r="AG3428" s="152">
        <v>6.59</v>
      </c>
      <c r="AH3428" s="152">
        <v>5.6109999999999998</v>
      </c>
      <c r="AI3428" s="152">
        <v>7.3520000000000003</v>
      </c>
      <c r="AJ3428" s="152">
        <v>6.25</v>
      </c>
      <c r="AK3428" s="152">
        <v>6.85</v>
      </c>
      <c r="AL3428" s="152" t="e">
        <f t="shared" si="592"/>
        <v>#N/A</v>
      </c>
      <c r="AM3428" s="152" t="e">
        <f t="shared" si="593"/>
        <v>#N/A</v>
      </c>
      <c r="AN3428" s="152" t="e">
        <f>NA()</f>
        <v>#N/A</v>
      </c>
      <c r="AO3428" s="152" t="e">
        <f>NA()</f>
        <v>#N/A</v>
      </c>
      <c r="AP3428" s="152">
        <f t="shared" si="570"/>
        <v>6.4501999999999997</v>
      </c>
      <c r="AQ3428" s="152"/>
      <c r="AR3428" s="152"/>
      <c r="AS3428" s="153">
        <f t="shared" si="594"/>
        <v>125</v>
      </c>
      <c r="AT3428" s="153">
        <f t="shared" si="581"/>
        <v>1</v>
      </c>
      <c r="AU3428" s="153">
        <f t="shared" si="582"/>
        <v>0</v>
      </c>
      <c r="AV3428" s="153">
        <f t="shared" si="583"/>
        <v>0</v>
      </c>
      <c r="BA3428">
        <f t="shared" si="595"/>
        <v>5</v>
      </c>
    </row>
    <row r="3429" spans="2:53" x14ac:dyDescent="0.25">
      <c r="B3429" s="155">
        <f t="shared" si="567"/>
        <v>46148.999305555553</v>
      </c>
      <c r="C3429" s="155">
        <f t="shared" si="586"/>
        <v>46148.999305555553</v>
      </c>
      <c r="D3429" s="152">
        <f t="shared" si="589"/>
        <v>6.13</v>
      </c>
      <c r="E3429" s="152"/>
      <c r="F3429" s="152"/>
      <c r="G3429" s="152"/>
      <c r="H3429" s="152" t="e">
        <f t="shared" si="590"/>
        <v>#N/A</v>
      </c>
      <c r="I3429" s="152"/>
      <c r="J3429" s="152" t="e">
        <f t="shared" si="591"/>
        <v>#N/A</v>
      </c>
      <c r="K3429" s="152"/>
      <c r="L3429" s="152"/>
      <c r="M3429" s="152"/>
      <c r="N3429" s="152"/>
      <c r="O3429" s="152"/>
      <c r="P3429" s="152"/>
      <c r="Q3429" s="152"/>
      <c r="R3429" s="152"/>
      <c r="S3429" s="152"/>
      <c r="T3429" s="153" cm="1">
        <f t="array" ref="T3429">MATCH(1,(TDU_Info!$C$5:$C$111=$T$6)*(TDU_Info!$B$5:$B$111&lt;=$B3429),0)</f>
        <v>73</v>
      </c>
      <c r="U3429" s="152">
        <f>100*(INDEX(TDU_Info!$E$5:$E$111,$T3429)/T$11+INDEX(TDU_Info!$F$5:$F$111,$T3429))</f>
        <v>5.8297999999999996</v>
      </c>
      <c r="V3429" s="152">
        <v>5.7990000000000004</v>
      </c>
      <c r="W3429" s="152">
        <v>7.3250000000000002</v>
      </c>
      <c r="X3429" s="152">
        <v>6.13</v>
      </c>
      <c r="Y3429" s="152">
        <v>6.79</v>
      </c>
      <c r="Z3429" s="152">
        <v>5.8010000000000002</v>
      </c>
      <c r="AA3429" s="152">
        <v>7.3140000000000001</v>
      </c>
      <c r="AB3429" s="152">
        <v>6.55</v>
      </c>
      <c r="AC3429" s="152">
        <v>7.05</v>
      </c>
      <c r="AD3429" s="152">
        <v>5.6050000000000004</v>
      </c>
      <c r="AE3429" s="152">
        <v>7.3570000000000002</v>
      </c>
      <c r="AF3429" s="152">
        <v>6.13</v>
      </c>
      <c r="AG3429" s="152">
        <v>6.79</v>
      </c>
      <c r="AH3429" s="152">
        <v>5.6109999999999998</v>
      </c>
      <c r="AI3429" s="152">
        <v>7.3520000000000003</v>
      </c>
      <c r="AJ3429" s="152">
        <v>6.55</v>
      </c>
      <c r="AK3429" s="152">
        <v>7.05</v>
      </c>
      <c r="AL3429" s="152" t="e">
        <f t="shared" si="592"/>
        <v>#N/A</v>
      </c>
      <c r="AM3429" s="152" t="e">
        <f t="shared" si="593"/>
        <v>#N/A</v>
      </c>
      <c r="AN3429" s="152" t="e">
        <f>NA()</f>
        <v>#N/A</v>
      </c>
      <c r="AO3429" s="152" t="e">
        <f>NA()</f>
        <v>#N/A</v>
      </c>
      <c r="AP3429" s="152">
        <f t="shared" si="570"/>
        <v>6.4501999999999997</v>
      </c>
      <c r="AQ3429" s="152"/>
      <c r="AR3429" s="152"/>
      <c r="AS3429" s="153">
        <f t="shared" si="594"/>
        <v>126</v>
      </c>
      <c r="AT3429" s="153">
        <f t="shared" si="581"/>
        <v>1</v>
      </c>
      <c r="AU3429" s="153">
        <f t="shared" si="582"/>
        <v>0</v>
      </c>
      <c r="AV3429" s="153">
        <f t="shared" si="583"/>
        <v>0</v>
      </c>
      <c r="BA3429">
        <f t="shared" si="595"/>
        <v>6</v>
      </c>
    </row>
    <row r="3430" spans="2:53" x14ac:dyDescent="0.25">
      <c r="B3430" s="155">
        <f t="shared" si="567"/>
        <v>46149.999305555553</v>
      </c>
      <c r="C3430" s="155">
        <f t="shared" si="586"/>
        <v>46149.999305555553</v>
      </c>
      <c r="D3430" s="152">
        <f t="shared" si="589"/>
        <v>6.23</v>
      </c>
      <c r="E3430" s="152"/>
      <c r="F3430" s="152"/>
      <c r="G3430" s="152"/>
      <c r="H3430" s="152" t="e">
        <f t="shared" si="590"/>
        <v>#N/A</v>
      </c>
      <c r="I3430" s="152"/>
      <c r="J3430" s="152" t="e">
        <f t="shared" si="591"/>
        <v>#N/A</v>
      </c>
      <c r="K3430" s="152"/>
      <c r="L3430" s="152"/>
      <c r="M3430" s="152"/>
      <c r="N3430" s="152"/>
      <c r="O3430" s="152"/>
      <c r="P3430" s="152"/>
      <c r="Q3430" s="152"/>
      <c r="R3430" s="152"/>
      <c r="S3430" s="152"/>
      <c r="T3430" s="153" cm="1">
        <f t="array" ref="T3430">MATCH(1,(TDU_Info!$C$5:$C$111=$T$6)*(TDU_Info!$B$5:$B$111&lt;=$B3430),0)</f>
        <v>73</v>
      </c>
      <c r="U3430" s="152">
        <f>100*(INDEX(TDU_Info!$E$5:$E$111,$T3430)/T$11+INDEX(TDU_Info!$F$5:$F$111,$T3430))</f>
        <v>5.8297999999999996</v>
      </c>
      <c r="V3430" s="152">
        <v>5.7990000000000004</v>
      </c>
      <c r="W3430" s="152">
        <v>7.3250000000000002</v>
      </c>
      <c r="X3430" s="152">
        <v>6.23</v>
      </c>
      <c r="Y3430" s="152">
        <v>6.79</v>
      </c>
      <c r="Z3430" s="152">
        <v>5.8010000000000002</v>
      </c>
      <c r="AA3430" s="152">
        <v>7.3140000000000001</v>
      </c>
      <c r="AB3430" s="152">
        <v>6.55</v>
      </c>
      <c r="AC3430" s="152">
        <v>7.15</v>
      </c>
      <c r="AD3430" s="152">
        <v>5.6050000000000004</v>
      </c>
      <c r="AE3430" s="152">
        <v>7.3570000000000002</v>
      </c>
      <c r="AF3430" s="152">
        <v>6.23</v>
      </c>
      <c r="AG3430" s="152">
        <v>6.79</v>
      </c>
      <c r="AH3430" s="152">
        <v>5.6109999999999998</v>
      </c>
      <c r="AI3430" s="152">
        <v>7.3520000000000003</v>
      </c>
      <c r="AJ3430" s="152">
        <v>6.55</v>
      </c>
      <c r="AK3430" s="152">
        <v>7.15</v>
      </c>
      <c r="AL3430" s="152" t="e">
        <f t="shared" si="592"/>
        <v>#N/A</v>
      </c>
      <c r="AM3430" s="152" t="e">
        <f t="shared" si="593"/>
        <v>#N/A</v>
      </c>
      <c r="AN3430" s="152" t="e">
        <f>NA()</f>
        <v>#N/A</v>
      </c>
      <c r="AO3430" s="152" t="e">
        <f>NA()</f>
        <v>#N/A</v>
      </c>
      <c r="AP3430" s="152">
        <f t="shared" si="570"/>
        <v>6.4501999999999997</v>
      </c>
      <c r="AQ3430" s="152"/>
      <c r="AR3430" s="152"/>
      <c r="AS3430" s="153">
        <f t="shared" si="594"/>
        <v>127</v>
      </c>
      <c r="AT3430" s="153">
        <f t="shared" si="581"/>
        <v>1</v>
      </c>
      <c r="AU3430" s="153">
        <f t="shared" si="582"/>
        <v>0</v>
      </c>
      <c r="AV3430" s="153">
        <f t="shared" si="583"/>
        <v>0</v>
      </c>
      <c r="BA3430">
        <f t="shared" si="595"/>
        <v>7</v>
      </c>
    </row>
    <row r="3431" spans="2:53" x14ac:dyDescent="0.25">
      <c r="B3431" s="155">
        <f t="shared" ref="B3431:B3547" si="596">B3430+1</f>
        <v>46150.999305555553</v>
      </c>
      <c r="C3431" s="155">
        <f t="shared" si="586"/>
        <v>46150.999305555553</v>
      </c>
      <c r="D3431" s="152">
        <f t="shared" si="589"/>
        <v>6.33</v>
      </c>
      <c r="E3431" s="152"/>
      <c r="F3431" s="152"/>
      <c r="G3431" s="152"/>
      <c r="H3431" s="152" t="e">
        <f t="shared" si="590"/>
        <v>#N/A</v>
      </c>
      <c r="I3431" s="152"/>
      <c r="J3431" s="152" t="e">
        <f t="shared" si="591"/>
        <v>#N/A</v>
      </c>
      <c r="K3431" s="152"/>
      <c r="L3431" s="152"/>
      <c r="M3431" s="152"/>
      <c r="N3431" s="152"/>
      <c r="O3431" s="152"/>
      <c r="P3431" s="152"/>
      <c r="Q3431" s="152"/>
      <c r="R3431" s="152"/>
      <c r="S3431" s="152"/>
      <c r="T3431" s="153" cm="1">
        <f t="array" ref="T3431">MATCH(1,(TDU_Info!$C$5:$C$111=$T$6)*(TDU_Info!$B$5:$B$111&lt;=$B3431),0)</f>
        <v>73</v>
      </c>
      <c r="U3431" s="152">
        <f>100*(INDEX(TDU_Info!$E$5:$E$111,$T3431)/T$11+INDEX(TDU_Info!$F$5:$F$111,$T3431))</f>
        <v>5.8297999999999996</v>
      </c>
      <c r="V3431" s="152">
        <v>6.101</v>
      </c>
      <c r="W3431" s="152">
        <v>7.3250000000000002</v>
      </c>
      <c r="X3431" s="152">
        <v>6.33</v>
      </c>
      <c r="Y3431" s="152">
        <v>6.89</v>
      </c>
      <c r="Z3431" s="152">
        <v>6.3449999999999998</v>
      </c>
      <c r="AA3431" s="152">
        <v>7.3140000000000001</v>
      </c>
      <c r="AB3431" s="152">
        <v>6.65</v>
      </c>
      <c r="AC3431" s="152">
        <v>6.8550000000000004</v>
      </c>
      <c r="AD3431" s="152">
        <v>5.907</v>
      </c>
      <c r="AE3431" s="152">
        <v>7.3570000000000002</v>
      </c>
      <c r="AF3431" s="152">
        <v>6.33</v>
      </c>
      <c r="AG3431" s="152">
        <v>6.89</v>
      </c>
      <c r="AH3431" s="152">
        <v>6.008</v>
      </c>
      <c r="AI3431" s="152">
        <v>7.3520000000000003</v>
      </c>
      <c r="AJ3431" s="152">
        <v>6.65</v>
      </c>
      <c r="AK3431" s="152">
        <v>6.8550000000000004</v>
      </c>
      <c r="AL3431" s="152" t="e">
        <f t="shared" si="592"/>
        <v>#N/A</v>
      </c>
      <c r="AM3431" s="152" t="e">
        <f t="shared" si="593"/>
        <v>#N/A</v>
      </c>
      <c r="AN3431" s="152" t="e">
        <f>NA()</f>
        <v>#N/A</v>
      </c>
      <c r="AO3431" s="152" t="e">
        <f>NA()</f>
        <v>#N/A</v>
      </c>
      <c r="AP3431" s="152">
        <f t="shared" si="570"/>
        <v>6.4501999999999997</v>
      </c>
      <c r="AQ3431" s="152"/>
      <c r="AR3431" s="152"/>
      <c r="AS3431" s="153">
        <f t="shared" si="594"/>
        <v>128</v>
      </c>
      <c r="AT3431" s="153">
        <f t="shared" si="581"/>
        <v>1</v>
      </c>
      <c r="AU3431" s="153">
        <f t="shared" si="582"/>
        <v>0</v>
      </c>
      <c r="AV3431" s="153">
        <f t="shared" si="583"/>
        <v>0</v>
      </c>
      <c r="BA3431">
        <f t="shared" si="595"/>
        <v>8</v>
      </c>
    </row>
    <row r="3432" spans="2:53" x14ac:dyDescent="0.25">
      <c r="B3432" s="155">
        <f t="shared" si="596"/>
        <v>46151.999305555553</v>
      </c>
      <c r="C3432" s="155">
        <f t="shared" si="586"/>
        <v>46151.999305555553</v>
      </c>
      <c r="D3432" s="152">
        <f t="shared" si="589"/>
        <v>6.33</v>
      </c>
      <c r="E3432" s="152"/>
      <c r="F3432" s="152"/>
      <c r="G3432" s="152"/>
      <c r="H3432" s="152" t="e">
        <f t="shared" si="590"/>
        <v>#N/A</v>
      </c>
      <c r="I3432" s="152"/>
      <c r="J3432" s="152" t="e">
        <f t="shared" si="591"/>
        <v>#N/A</v>
      </c>
      <c r="K3432" s="152"/>
      <c r="L3432" s="152"/>
      <c r="M3432" s="152"/>
      <c r="N3432" s="152"/>
      <c r="O3432" s="152"/>
      <c r="P3432" s="152"/>
      <c r="Q3432" s="152"/>
      <c r="R3432" s="152"/>
      <c r="S3432" s="152"/>
      <c r="T3432" s="153" cm="1">
        <f t="array" ref="T3432">MATCH(1,(TDU_Info!$C$5:$C$111=$T$6)*(TDU_Info!$B$5:$B$111&lt;=$B3432),0)</f>
        <v>73</v>
      </c>
      <c r="U3432" s="152">
        <f>100*(INDEX(TDU_Info!$E$5:$E$111,$T3432)/T$11+INDEX(TDU_Info!$F$5:$F$111,$T3432))</f>
        <v>5.8297999999999996</v>
      </c>
      <c r="V3432" s="152">
        <v>6.101</v>
      </c>
      <c r="W3432" s="152">
        <v>7.3250000000000002</v>
      </c>
      <c r="X3432" s="152">
        <v>6.33</v>
      </c>
      <c r="Y3432" s="152">
        <v>6.89</v>
      </c>
      <c r="Z3432" s="152">
        <v>6.3449999999999998</v>
      </c>
      <c r="AA3432" s="152">
        <v>7.3140000000000001</v>
      </c>
      <c r="AB3432" s="152">
        <v>6.65</v>
      </c>
      <c r="AC3432" s="152">
        <v>6.8550000000000004</v>
      </c>
      <c r="AD3432" s="152">
        <v>5.907</v>
      </c>
      <c r="AE3432" s="152">
        <v>7.3570000000000002</v>
      </c>
      <c r="AF3432" s="152">
        <v>6.33</v>
      </c>
      <c r="AG3432" s="152">
        <v>6.89</v>
      </c>
      <c r="AH3432" s="152">
        <v>6.008</v>
      </c>
      <c r="AI3432" s="152">
        <v>7.3520000000000003</v>
      </c>
      <c r="AJ3432" s="152">
        <v>6.65</v>
      </c>
      <c r="AK3432" s="152">
        <v>6.8550000000000004</v>
      </c>
      <c r="AL3432" s="152" t="e">
        <f t="shared" si="592"/>
        <v>#N/A</v>
      </c>
      <c r="AM3432" s="152" t="e">
        <f t="shared" si="593"/>
        <v>#N/A</v>
      </c>
      <c r="AN3432" s="152" t="e">
        <f>NA()</f>
        <v>#N/A</v>
      </c>
      <c r="AO3432" s="152" t="e">
        <f>NA()</f>
        <v>#N/A</v>
      </c>
      <c r="AP3432" s="152">
        <f t="shared" si="570"/>
        <v>6.4501999999999997</v>
      </c>
      <c r="AQ3432" s="152"/>
      <c r="AR3432" s="152"/>
      <c r="AS3432" s="153">
        <f t="shared" si="594"/>
        <v>129</v>
      </c>
      <c r="AT3432" s="153">
        <f t="shared" si="581"/>
        <v>1</v>
      </c>
      <c r="AU3432" s="153">
        <f t="shared" si="582"/>
        <v>0</v>
      </c>
      <c r="AV3432" s="153">
        <f t="shared" si="583"/>
        <v>0</v>
      </c>
      <c r="BA3432">
        <f t="shared" si="595"/>
        <v>9</v>
      </c>
    </row>
    <row r="3433" spans="2:53" x14ac:dyDescent="0.25">
      <c r="B3433" s="155">
        <f t="shared" si="596"/>
        <v>46152.999305555553</v>
      </c>
      <c r="C3433" s="155">
        <f t="shared" si="586"/>
        <v>46152.999305555553</v>
      </c>
      <c r="D3433" s="152">
        <f t="shared" si="589"/>
        <v>6.33</v>
      </c>
      <c r="E3433" s="152"/>
      <c r="F3433" s="152"/>
      <c r="G3433" s="152"/>
      <c r="H3433" s="152" t="e">
        <f t="shared" si="590"/>
        <v>#N/A</v>
      </c>
      <c r="I3433" s="152"/>
      <c r="J3433" s="152" t="e">
        <f t="shared" si="591"/>
        <v>#N/A</v>
      </c>
      <c r="K3433" s="152"/>
      <c r="L3433" s="152"/>
      <c r="M3433" s="152"/>
      <c r="N3433" s="152"/>
      <c r="O3433" s="152"/>
      <c r="P3433" s="152"/>
      <c r="Q3433" s="152"/>
      <c r="R3433" s="152"/>
      <c r="S3433" s="152"/>
      <c r="T3433" s="153" cm="1">
        <f t="array" ref="T3433">MATCH(1,(TDU_Info!$C$5:$C$111=$T$6)*(TDU_Info!$B$5:$B$111&lt;=$B3433),0)</f>
        <v>73</v>
      </c>
      <c r="U3433" s="152">
        <f>100*(INDEX(TDU_Info!$E$5:$E$111,$T3433)/T$11+INDEX(TDU_Info!$F$5:$F$111,$T3433))</f>
        <v>5.8297999999999996</v>
      </c>
      <c r="V3433" s="152">
        <v>6.101</v>
      </c>
      <c r="W3433" s="152">
        <v>7.3250000000000002</v>
      </c>
      <c r="X3433" s="152">
        <v>6.33</v>
      </c>
      <c r="Y3433" s="152">
        <v>6.89</v>
      </c>
      <c r="Z3433" s="152">
        <v>6.3449999999999998</v>
      </c>
      <c r="AA3433" s="152">
        <v>7.3140000000000001</v>
      </c>
      <c r="AB3433" s="152">
        <v>6.55</v>
      </c>
      <c r="AC3433" s="152">
        <v>6.95</v>
      </c>
      <c r="AD3433" s="152">
        <v>5.907</v>
      </c>
      <c r="AE3433" s="152">
        <v>7.3570000000000002</v>
      </c>
      <c r="AF3433" s="152">
        <v>6.33</v>
      </c>
      <c r="AG3433" s="152">
        <v>6.89</v>
      </c>
      <c r="AH3433" s="152">
        <v>6.1550000000000002</v>
      </c>
      <c r="AI3433" s="152">
        <v>7.3520000000000003</v>
      </c>
      <c r="AJ3433" s="152">
        <v>6.55</v>
      </c>
      <c r="AK3433" s="152">
        <v>6.95</v>
      </c>
      <c r="AL3433" s="152" t="e">
        <f t="shared" si="592"/>
        <v>#N/A</v>
      </c>
      <c r="AM3433" s="152" t="e">
        <f t="shared" si="593"/>
        <v>#N/A</v>
      </c>
      <c r="AN3433" s="152" t="e">
        <f>NA()</f>
        <v>#N/A</v>
      </c>
      <c r="AO3433" s="152" t="e">
        <f>NA()</f>
        <v>#N/A</v>
      </c>
      <c r="AP3433" s="152">
        <f t="shared" si="570"/>
        <v>6.4501999999999997</v>
      </c>
      <c r="AQ3433" s="152"/>
      <c r="AR3433" s="152"/>
      <c r="AS3433" s="153">
        <f t="shared" si="594"/>
        <v>130</v>
      </c>
      <c r="AT3433" s="153">
        <f t="shared" si="581"/>
        <v>1</v>
      </c>
      <c r="AU3433" s="153">
        <f t="shared" si="582"/>
        <v>0</v>
      </c>
      <c r="AV3433" s="153">
        <f t="shared" si="583"/>
        <v>0</v>
      </c>
      <c r="BA3433">
        <f t="shared" si="595"/>
        <v>10</v>
      </c>
    </row>
    <row r="3434" spans="2:53" x14ac:dyDescent="0.25">
      <c r="B3434" s="155">
        <f t="shared" si="596"/>
        <v>46153.999305555553</v>
      </c>
      <c r="C3434" s="155">
        <f t="shared" si="586"/>
        <v>46153.999305555553</v>
      </c>
      <c r="D3434" s="152">
        <f t="shared" si="589"/>
        <v>6.33</v>
      </c>
      <c r="E3434" s="152"/>
      <c r="F3434" s="152"/>
      <c r="G3434" s="152"/>
      <c r="H3434" s="152" t="e">
        <f t="shared" si="590"/>
        <v>#N/A</v>
      </c>
      <c r="I3434" s="152"/>
      <c r="J3434" s="152" t="e">
        <f t="shared" si="591"/>
        <v>#N/A</v>
      </c>
      <c r="K3434" s="152"/>
      <c r="L3434" s="152"/>
      <c r="M3434" s="152"/>
      <c r="N3434" s="152"/>
      <c r="O3434" s="152"/>
      <c r="P3434" s="152"/>
      <c r="Q3434" s="152"/>
      <c r="R3434" s="152"/>
      <c r="S3434" s="152"/>
      <c r="T3434" s="153" cm="1">
        <f t="array" ref="T3434">MATCH(1,(TDU_Info!$C$5:$C$111=$T$6)*(TDU_Info!$B$5:$B$111&lt;=$B3434),0)</f>
        <v>73</v>
      </c>
      <c r="U3434" s="152">
        <f>100*(INDEX(TDU_Info!$E$5:$E$111,$T3434)/T$11+INDEX(TDU_Info!$F$5:$F$111,$T3434))</f>
        <v>5.8297999999999996</v>
      </c>
      <c r="V3434" s="152">
        <v>6.101</v>
      </c>
      <c r="W3434" s="152">
        <v>7.3250000000000002</v>
      </c>
      <c r="X3434" s="152">
        <v>6.33</v>
      </c>
      <c r="Y3434" s="152">
        <v>6.89</v>
      </c>
      <c r="Z3434" s="152">
        <v>6.3449999999999998</v>
      </c>
      <c r="AA3434" s="152">
        <v>7.3140000000000001</v>
      </c>
      <c r="AB3434" s="152">
        <v>6.45</v>
      </c>
      <c r="AC3434" s="152">
        <v>6.85</v>
      </c>
      <c r="AD3434" s="152">
        <v>5.907</v>
      </c>
      <c r="AE3434" s="152">
        <v>7.3570000000000002</v>
      </c>
      <c r="AF3434" s="152">
        <v>6.33</v>
      </c>
      <c r="AG3434" s="152">
        <v>6.89</v>
      </c>
      <c r="AH3434" s="152">
        <v>6.1550000000000002</v>
      </c>
      <c r="AI3434" s="152">
        <v>7.3520000000000003</v>
      </c>
      <c r="AJ3434" s="152">
        <v>6.45</v>
      </c>
      <c r="AK3434" s="152">
        <v>6.85</v>
      </c>
      <c r="AL3434" s="152" t="e">
        <f t="shared" si="592"/>
        <v>#N/A</v>
      </c>
      <c r="AM3434" s="152" t="e">
        <f t="shared" si="593"/>
        <v>#N/A</v>
      </c>
      <c r="AN3434" s="152" t="e">
        <f>NA()</f>
        <v>#N/A</v>
      </c>
      <c r="AO3434" s="152" t="e">
        <f>NA()</f>
        <v>#N/A</v>
      </c>
      <c r="AP3434" s="152">
        <f t="shared" si="570"/>
        <v>6.4501999999999997</v>
      </c>
      <c r="AQ3434" s="152"/>
      <c r="AR3434" s="152"/>
      <c r="AS3434" s="153">
        <f t="shared" si="594"/>
        <v>131</v>
      </c>
      <c r="AT3434" s="153">
        <f t="shared" si="581"/>
        <v>1</v>
      </c>
      <c r="AU3434" s="153">
        <f t="shared" si="582"/>
        <v>0</v>
      </c>
      <c r="AV3434" s="153">
        <f t="shared" si="583"/>
        <v>0</v>
      </c>
      <c r="BA3434">
        <f t="shared" si="595"/>
        <v>11</v>
      </c>
    </row>
    <row r="3435" spans="2:53" x14ac:dyDescent="0.25">
      <c r="B3435" s="155">
        <f t="shared" si="596"/>
        <v>46154.999305555553</v>
      </c>
      <c r="C3435" s="155">
        <f t="shared" si="586"/>
        <v>46154.999305555553</v>
      </c>
      <c r="D3435" s="152">
        <f t="shared" si="589"/>
        <v>6.33</v>
      </c>
      <c r="E3435" s="152"/>
      <c r="F3435" s="152"/>
      <c r="G3435" s="152"/>
      <c r="H3435" s="152" t="e">
        <f t="shared" si="590"/>
        <v>#N/A</v>
      </c>
      <c r="I3435" s="152"/>
      <c r="J3435" s="152" t="e">
        <f t="shared" si="591"/>
        <v>#N/A</v>
      </c>
      <c r="K3435" s="152"/>
      <c r="L3435" s="152"/>
      <c r="M3435" s="152"/>
      <c r="N3435" s="152"/>
      <c r="O3435" s="152"/>
      <c r="P3435" s="152"/>
      <c r="Q3435" s="152"/>
      <c r="R3435" s="152"/>
      <c r="S3435" s="152"/>
      <c r="T3435" s="153" cm="1">
        <f t="array" ref="T3435">MATCH(1,(TDU_Info!$C$5:$C$111=$T$6)*(TDU_Info!$B$5:$B$111&lt;=$B3435),0)</f>
        <v>73</v>
      </c>
      <c r="U3435" s="152">
        <f>100*(INDEX(TDU_Info!$E$5:$E$111,$T3435)/T$11+INDEX(TDU_Info!$F$5:$F$111,$T3435))</f>
        <v>5.8297999999999996</v>
      </c>
      <c r="V3435" s="152">
        <v>6.101</v>
      </c>
      <c r="W3435" s="152">
        <v>7.3250000000000002</v>
      </c>
      <c r="X3435" s="152">
        <v>6.33</v>
      </c>
      <c r="Y3435" s="152">
        <v>6.89</v>
      </c>
      <c r="Z3435" s="152">
        <v>6.3449999999999998</v>
      </c>
      <c r="AA3435" s="152">
        <v>7.3140000000000001</v>
      </c>
      <c r="AB3435" s="152">
        <v>6.45</v>
      </c>
      <c r="AC3435" s="152">
        <v>6.85</v>
      </c>
      <c r="AD3435" s="152">
        <v>5.907</v>
      </c>
      <c r="AE3435" s="152">
        <v>7.3570000000000002</v>
      </c>
      <c r="AF3435" s="152">
        <v>6.33</v>
      </c>
      <c r="AG3435" s="152">
        <v>6.89</v>
      </c>
      <c r="AH3435" s="152">
        <v>6.1550000000000002</v>
      </c>
      <c r="AI3435" s="152">
        <v>7.3520000000000003</v>
      </c>
      <c r="AJ3435" s="152">
        <v>6.45</v>
      </c>
      <c r="AK3435" s="152">
        <v>6.85</v>
      </c>
      <c r="AL3435" s="152" t="e">
        <f t="shared" si="592"/>
        <v>#N/A</v>
      </c>
      <c r="AM3435" s="152" t="e">
        <f t="shared" si="593"/>
        <v>#N/A</v>
      </c>
      <c r="AN3435" s="152" t="e">
        <f>NA()</f>
        <v>#N/A</v>
      </c>
      <c r="AO3435" s="152" t="e">
        <f>NA()</f>
        <v>#N/A</v>
      </c>
      <c r="AP3435" s="152">
        <f t="shared" si="570"/>
        <v>6.4501999999999997</v>
      </c>
      <c r="AQ3435" s="152"/>
      <c r="AR3435" s="152"/>
      <c r="AS3435" s="153">
        <f t="shared" si="594"/>
        <v>132</v>
      </c>
      <c r="AT3435" s="153">
        <f t="shared" si="581"/>
        <v>1</v>
      </c>
      <c r="AU3435" s="153">
        <f t="shared" si="582"/>
        <v>0</v>
      </c>
      <c r="AV3435" s="153">
        <f t="shared" si="583"/>
        <v>0</v>
      </c>
      <c r="BA3435">
        <f t="shared" si="595"/>
        <v>12</v>
      </c>
    </row>
    <row r="3436" spans="2:53" x14ac:dyDescent="0.25">
      <c r="B3436" s="155">
        <f t="shared" si="596"/>
        <v>46155.999305555553</v>
      </c>
      <c r="C3436" s="155">
        <f t="shared" si="586"/>
        <v>46155.999305555553</v>
      </c>
      <c r="D3436" s="152">
        <f t="shared" si="589"/>
        <v>6.33</v>
      </c>
      <c r="E3436" s="152"/>
      <c r="F3436" s="152"/>
      <c r="G3436" s="152"/>
      <c r="H3436" s="152" t="e">
        <f t="shared" si="590"/>
        <v>#N/A</v>
      </c>
      <c r="I3436" s="152"/>
      <c r="J3436" s="152" t="e">
        <f t="shared" si="591"/>
        <v>#N/A</v>
      </c>
      <c r="K3436" s="152"/>
      <c r="L3436" s="152"/>
      <c r="M3436" s="152"/>
      <c r="N3436" s="152"/>
      <c r="O3436" s="152"/>
      <c r="P3436" s="152"/>
      <c r="Q3436" s="152"/>
      <c r="R3436" s="152"/>
      <c r="S3436" s="152"/>
      <c r="T3436" s="153" cm="1">
        <f t="array" ref="T3436">MATCH(1,(TDU_Info!$C$5:$C$111=$T$6)*(TDU_Info!$B$5:$B$111&lt;=$B3436),0)</f>
        <v>73</v>
      </c>
      <c r="U3436" s="152">
        <f>100*(INDEX(TDU_Info!$E$5:$E$111,$T3436)/T$11+INDEX(TDU_Info!$F$5:$F$111,$T3436))</f>
        <v>5.8297999999999996</v>
      </c>
      <c r="V3436" s="152">
        <v>5.9009999999999998</v>
      </c>
      <c r="W3436" s="152">
        <v>7.3250000000000002</v>
      </c>
      <c r="X3436" s="152">
        <v>6.33</v>
      </c>
      <c r="Y3436" s="152">
        <v>6.89</v>
      </c>
      <c r="Z3436" s="152">
        <v>6.0730000000000004</v>
      </c>
      <c r="AA3436" s="152">
        <v>7.3140000000000001</v>
      </c>
      <c r="AB3436" s="152">
        <v>6.45</v>
      </c>
      <c r="AC3436" s="152">
        <v>6.85</v>
      </c>
      <c r="AD3436" s="152">
        <v>5.907</v>
      </c>
      <c r="AE3436" s="152">
        <v>7.2729999999999997</v>
      </c>
      <c r="AF3436" s="152">
        <v>6.33</v>
      </c>
      <c r="AG3436" s="152">
        <v>6.89</v>
      </c>
      <c r="AH3436" s="152">
        <v>6.101</v>
      </c>
      <c r="AI3436" s="152">
        <v>7.3520000000000003</v>
      </c>
      <c r="AJ3436" s="152">
        <v>6.45</v>
      </c>
      <c r="AK3436" s="152">
        <v>6.85</v>
      </c>
      <c r="AL3436" s="152" t="e">
        <f t="shared" si="592"/>
        <v>#N/A</v>
      </c>
      <c r="AM3436" s="152" t="e">
        <f t="shared" si="593"/>
        <v>#N/A</v>
      </c>
      <c r="AN3436" s="152" t="e">
        <f>NA()</f>
        <v>#N/A</v>
      </c>
      <c r="AO3436" s="152" t="e">
        <f>NA()</f>
        <v>#N/A</v>
      </c>
      <c r="AP3436" s="152">
        <f t="shared" si="570"/>
        <v>6.4501999999999997</v>
      </c>
      <c r="AQ3436" s="152"/>
      <c r="AR3436" s="152"/>
      <c r="AS3436" s="153">
        <f t="shared" si="594"/>
        <v>133</v>
      </c>
      <c r="AT3436" s="153">
        <f t="shared" si="581"/>
        <v>1</v>
      </c>
      <c r="AU3436" s="153">
        <f t="shared" si="582"/>
        <v>0</v>
      </c>
      <c r="AV3436" s="153">
        <f t="shared" si="583"/>
        <v>0</v>
      </c>
      <c r="BA3436">
        <f t="shared" si="595"/>
        <v>13</v>
      </c>
    </row>
    <row r="3437" spans="2:53" x14ac:dyDescent="0.25">
      <c r="B3437" s="155">
        <f t="shared" si="596"/>
        <v>46156.999305555553</v>
      </c>
      <c r="C3437" s="155">
        <f t="shared" si="586"/>
        <v>46156.999305555553</v>
      </c>
      <c r="D3437" s="152">
        <f t="shared" si="589"/>
        <v>5.7080000000000002</v>
      </c>
      <c r="E3437" s="152"/>
      <c r="F3437" s="152"/>
      <c r="G3437" s="152"/>
      <c r="H3437" s="152" t="e">
        <f t="shared" si="590"/>
        <v>#N/A</v>
      </c>
      <c r="I3437" s="152"/>
      <c r="J3437" s="152" t="e">
        <f t="shared" si="591"/>
        <v>#N/A</v>
      </c>
      <c r="K3437" s="152"/>
      <c r="L3437" s="152"/>
      <c r="M3437" s="152"/>
      <c r="N3437" s="152"/>
      <c r="O3437" s="152"/>
      <c r="P3437" s="152"/>
      <c r="Q3437" s="152"/>
      <c r="R3437" s="152"/>
      <c r="S3437" s="152"/>
      <c r="T3437" s="153" cm="1">
        <f t="array" ref="T3437">MATCH(1,(TDU_Info!$C$5:$C$111=$T$6)*(TDU_Info!$B$5:$B$111&lt;=$B3437),0)</f>
        <v>73</v>
      </c>
      <c r="U3437" s="152">
        <f>100*(INDEX(TDU_Info!$E$5:$E$111,$T3437)/T$11+INDEX(TDU_Info!$F$5:$F$111,$T3437))</f>
        <v>5.8297999999999996</v>
      </c>
      <c r="V3437" s="152">
        <v>5.9009999999999998</v>
      </c>
      <c r="W3437" s="152">
        <v>6.2539999999999996</v>
      </c>
      <c r="X3437" s="152">
        <v>5.9169999999999998</v>
      </c>
      <c r="Y3437" s="152">
        <v>6.89</v>
      </c>
      <c r="Z3437" s="152">
        <v>6.0730000000000004</v>
      </c>
      <c r="AA3437" s="152">
        <v>6.4669999999999996</v>
      </c>
      <c r="AB3437" s="152">
        <v>6.117</v>
      </c>
      <c r="AC3437" s="152">
        <v>6.85</v>
      </c>
      <c r="AD3437" s="152">
        <v>5.9249999999999998</v>
      </c>
      <c r="AE3437" s="152">
        <v>6.077</v>
      </c>
      <c r="AF3437" s="152">
        <v>5.7080000000000002</v>
      </c>
      <c r="AG3437" s="152">
        <v>6.89</v>
      </c>
      <c r="AH3437" s="152">
        <v>6.101</v>
      </c>
      <c r="AI3437" s="152">
        <v>6.2960000000000003</v>
      </c>
      <c r="AJ3437" s="152">
        <v>5.9080000000000004</v>
      </c>
      <c r="AK3437" s="152">
        <v>6.85</v>
      </c>
      <c r="AL3437" s="152" t="e">
        <f t="shared" si="592"/>
        <v>#N/A</v>
      </c>
      <c r="AM3437" s="152" t="e">
        <f t="shared" si="593"/>
        <v>#N/A</v>
      </c>
      <c r="AN3437" s="152" t="e">
        <f>NA()</f>
        <v>#N/A</v>
      </c>
      <c r="AO3437" s="152" t="e">
        <f>NA()</f>
        <v>#N/A</v>
      </c>
      <c r="AP3437" s="152">
        <f t="shared" si="570"/>
        <v>6.4501999999999997</v>
      </c>
      <c r="AQ3437" s="152"/>
      <c r="AR3437" s="152"/>
      <c r="AS3437" s="153">
        <f t="shared" si="594"/>
        <v>134</v>
      </c>
      <c r="AT3437" s="153">
        <f t="shared" si="581"/>
        <v>1</v>
      </c>
      <c r="AU3437" s="153">
        <f t="shared" si="582"/>
        <v>0</v>
      </c>
      <c r="AV3437" s="153">
        <f t="shared" si="583"/>
        <v>0</v>
      </c>
      <c r="BA3437">
        <f t="shared" si="595"/>
        <v>14</v>
      </c>
    </row>
    <row r="3438" spans="2:53" x14ac:dyDescent="0.25">
      <c r="B3438" s="155">
        <f t="shared" si="596"/>
        <v>46157.999305555553</v>
      </c>
      <c r="C3438" s="155">
        <f t="shared" si="586"/>
        <v>46157.999305555553</v>
      </c>
      <c r="D3438" s="152">
        <f t="shared" si="589"/>
        <v>5.7080000000000002</v>
      </c>
      <c r="E3438" s="152"/>
      <c r="F3438" s="152"/>
      <c r="G3438" s="152"/>
      <c r="H3438" s="152" t="e">
        <f t="shared" si="590"/>
        <v>#N/A</v>
      </c>
      <c r="I3438" s="152"/>
      <c r="J3438" s="152" t="e">
        <f t="shared" si="591"/>
        <v>#N/A</v>
      </c>
      <c r="K3438" s="152"/>
      <c r="L3438" s="152"/>
      <c r="M3438" s="152"/>
      <c r="N3438" s="152"/>
      <c r="O3438" s="152"/>
      <c r="P3438" s="152"/>
      <c r="Q3438" s="152"/>
      <c r="R3438" s="152"/>
      <c r="S3438" s="152"/>
      <c r="T3438" s="153" cm="1">
        <f t="array" ref="T3438">MATCH(1,(TDU_Info!$C$5:$C$111=$T$6)*(TDU_Info!$B$5:$B$111&lt;=$B3438),0)</f>
        <v>73</v>
      </c>
      <c r="U3438" s="152">
        <f>100*(INDEX(TDU_Info!$E$5:$E$111,$T3438)/T$11+INDEX(TDU_Info!$F$5:$F$111,$T3438))</f>
        <v>5.8297999999999996</v>
      </c>
      <c r="V3438" s="152">
        <v>5.9009999999999998</v>
      </c>
      <c r="W3438" s="152">
        <v>6.2539999999999996</v>
      </c>
      <c r="X3438" s="152">
        <v>5.9169999999999998</v>
      </c>
      <c r="Y3438" s="152">
        <v>6.89</v>
      </c>
      <c r="Z3438" s="152">
        <v>6.0730000000000004</v>
      </c>
      <c r="AA3438" s="152">
        <v>6.4669999999999996</v>
      </c>
      <c r="AB3438" s="152">
        <v>6.117</v>
      </c>
      <c r="AC3438" s="152">
        <v>6.85</v>
      </c>
      <c r="AD3438" s="152">
        <v>5.9249999999999998</v>
      </c>
      <c r="AE3438" s="152">
        <v>6.077</v>
      </c>
      <c r="AF3438" s="152">
        <v>5.7080000000000002</v>
      </c>
      <c r="AG3438" s="152">
        <v>6.89</v>
      </c>
      <c r="AH3438" s="152">
        <v>6.101</v>
      </c>
      <c r="AI3438" s="152">
        <v>6.2960000000000003</v>
      </c>
      <c r="AJ3438" s="152">
        <v>5.9080000000000004</v>
      </c>
      <c r="AK3438" s="152">
        <v>6.85</v>
      </c>
      <c r="AL3438" s="152" t="e">
        <f t="shared" si="592"/>
        <v>#N/A</v>
      </c>
      <c r="AM3438" s="152" t="e">
        <f t="shared" si="593"/>
        <v>#N/A</v>
      </c>
      <c r="AN3438" s="152" t="e">
        <f>NA()</f>
        <v>#N/A</v>
      </c>
      <c r="AO3438" s="152" t="e">
        <f>NA()</f>
        <v>#N/A</v>
      </c>
      <c r="AP3438" s="152">
        <f t="shared" si="570"/>
        <v>6.4501999999999997</v>
      </c>
      <c r="AQ3438" s="152"/>
      <c r="AR3438" s="152"/>
      <c r="AS3438" s="153">
        <f t="shared" si="594"/>
        <v>135</v>
      </c>
      <c r="AT3438" s="153">
        <f t="shared" si="581"/>
        <v>1</v>
      </c>
      <c r="AU3438" s="153">
        <f t="shared" si="582"/>
        <v>0</v>
      </c>
      <c r="AV3438" s="153">
        <f t="shared" si="583"/>
        <v>0</v>
      </c>
      <c r="BA3438">
        <f t="shared" si="595"/>
        <v>15</v>
      </c>
    </row>
    <row r="3439" spans="2:53" x14ac:dyDescent="0.25">
      <c r="B3439" s="155">
        <f t="shared" si="596"/>
        <v>46158.999305555553</v>
      </c>
      <c r="C3439" s="155">
        <f t="shared" si="586"/>
        <v>46158.999305555553</v>
      </c>
      <c r="D3439" s="152">
        <f t="shared" si="589"/>
        <v>5.508</v>
      </c>
      <c r="E3439" s="152"/>
      <c r="F3439" s="152"/>
      <c r="G3439" s="152"/>
      <c r="H3439" s="152" t="e">
        <f t="shared" si="590"/>
        <v>#N/A</v>
      </c>
      <c r="I3439" s="152"/>
      <c r="J3439" s="152" t="e">
        <f t="shared" si="591"/>
        <v>#N/A</v>
      </c>
      <c r="K3439" s="152"/>
      <c r="L3439" s="152"/>
      <c r="M3439" s="152"/>
      <c r="N3439" s="152"/>
      <c r="O3439" s="152"/>
      <c r="P3439" s="152"/>
      <c r="Q3439" s="152"/>
      <c r="R3439" s="152"/>
      <c r="S3439" s="152"/>
      <c r="T3439" s="153" cm="1">
        <f t="array" ref="T3439">MATCH(1,(TDU_Info!$C$5:$C$111=$T$6)*(TDU_Info!$B$5:$B$111&lt;=$B3439),0)</f>
        <v>73</v>
      </c>
      <c r="U3439" s="152">
        <f>100*(INDEX(TDU_Info!$E$5:$E$111,$T3439)/T$11+INDEX(TDU_Info!$F$5:$F$111,$T3439))</f>
        <v>5.8297999999999996</v>
      </c>
      <c r="V3439" s="152">
        <v>5.7009999999999996</v>
      </c>
      <c r="W3439" s="152">
        <v>6.2539999999999996</v>
      </c>
      <c r="X3439" s="152">
        <v>5.7169999999999996</v>
      </c>
      <c r="Y3439" s="152">
        <v>6.79</v>
      </c>
      <c r="Z3439" s="152">
        <v>5.7729999999999997</v>
      </c>
      <c r="AA3439" s="152">
        <v>6.4669999999999996</v>
      </c>
      <c r="AB3439" s="152">
        <v>5.8170000000000002</v>
      </c>
      <c r="AC3439" s="152">
        <v>6.85</v>
      </c>
      <c r="AD3439" s="152">
        <v>5.7249999999999996</v>
      </c>
      <c r="AE3439" s="152">
        <v>6.077</v>
      </c>
      <c r="AF3439" s="152">
        <v>5.508</v>
      </c>
      <c r="AG3439" s="152">
        <v>6.79</v>
      </c>
      <c r="AH3439" s="152">
        <v>5.8010000000000002</v>
      </c>
      <c r="AI3439" s="152">
        <v>6.2960000000000003</v>
      </c>
      <c r="AJ3439" s="152">
        <v>5.6079999999999997</v>
      </c>
      <c r="AK3439" s="152">
        <v>6.85</v>
      </c>
      <c r="AL3439" s="152" t="e">
        <f t="shared" si="592"/>
        <v>#N/A</v>
      </c>
      <c r="AM3439" s="152" t="e">
        <f t="shared" si="593"/>
        <v>#N/A</v>
      </c>
      <c r="AN3439" s="152" t="e">
        <f>NA()</f>
        <v>#N/A</v>
      </c>
      <c r="AO3439" s="152" t="e">
        <f>NA()</f>
        <v>#N/A</v>
      </c>
      <c r="AP3439" s="152">
        <f t="shared" si="570"/>
        <v>6.4501999999999997</v>
      </c>
      <c r="AQ3439" s="152"/>
      <c r="AR3439" s="152"/>
      <c r="AS3439" s="153">
        <f t="shared" si="594"/>
        <v>136</v>
      </c>
      <c r="AT3439" s="153">
        <f t="shared" si="581"/>
        <v>1</v>
      </c>
      <c r="AU3439" s="153">
        <f t="shared" si="582"/>
        <v>0</v>
      </c>
      <c r="AV3439" s="153">
        <f t="shared" si="583"/>
        <v>0</v>
      </c>
      <c r="BA3439">
        <f t="shared" si="595"/>
        <v>16</v>
      </c>
    </row>
    <row r="3440" spans="2:53" x14ac:dyDescent="0.25">
      <c r="B3440" s="155">
        <f t="shared" si="596"/>
        <v>46159.999305555553</v>
      </c>
      <c r="C3440" s="155">
        <f t="shared" si="586"/>
        <v>46159.999305555553</v>
      </c>
      <c r="D3440" s="152">
        <f t="shared" si="589"/>
        <v>5.508</v>
      </c>
      <c r="E3440" s="152"/>
      <c r="F3440" s="152"/>
      <c r="G3440" s="152"/>
      <c r="H3440" s="152" t="e">
        <f t="shared" si="590"/>
        <v>#N/A</v>
      </c>
      <c r="I3440" s="152"/>
      <c r="J3440" s="152" t="e">
        <f t="shared" si="591"/>
        <v>#N/A</v>
      </c>
      <c r="K3440" s="152"/>
      <c r="L3440" s="152"/>
      <c r="M3440" s="152"/>
      <c r="N3440" s="152"/>
      <c r="O3440" s="152"/>
      <c r="P3440" s="152"/>
      <c r="Q3440" s="152"/>
      <c r="R3440" s="152"/>
      <c r="S3440" s="152"/>
      <c r="T3440" s="153" cm="1">
        <f t="array" ref="T3440">MATCH(1,(TDU_Info!$C$5:$C$111=$T$6)*(TDU_Info!$B$5:$B$111&lt;=$B3440),0)</f>
        <v>73</v>
      </c>
      <c r="U3440" s="152">
        <f>100*(INDEX(TDU_Info!$E$5:$E$111,$T3440)/T$11+INDEX(TDU_Info!$F$5:$F$111,$T3440))</f>
        <v>5.8297999999999996</v>
      </c>
      <c r="V3440" s="152">
        <v>5.7009999999999996</v>
      </c>
      <c r="W3440" s="152">
        <v>6.2539999999999996</v>
      </c>
      <c r="X3440" s="152">
        <v>5.7169999999999996</v>
      </c>
      <c r="Y3440" s="152">
        <v>6.79</v>
      </c>
      <c r="Z3440" s="152">
        <v>5.7729999999999997</v>
      </c>
      <c r="AA3440" s="152">
        <v>6.4669999999999996</v>
      </c>
      <c r="AB3440" s="152">
        <v>5.8170000000000002</v>
      </c>
      <c r="AC3440" s="152">
        <v>6.85</v>
      </c>
      <c r="AD3440" s="152">
        <v>5.7249999999999996</v>
      </c>
      <c r="AE3440" s="152">
        <v>6.077</v>
      </c>
      <c r="AF3440" s="152">
        <v>5.508</v>
      </c>
      <c r="AG3440" s="152">
        <v>6.79</v>
      </c>
      <c r="AH3440" s="152">
        <v>5.8010000000000002</v>
      </c>
      <c r="AI3440" s="152">
        <v>6.2960000000000003</v>
      </c>
      <c r="AJ3440" s="152">
        <v>5.6079999999999997</v>
      </c>
      <c r="AK3440" s="152">
        <v>6.85</v>
      </c>
      <c r="AL3440" s="152" t="e">
        <f t="shared" si="592"/>
        <v>#N/A</v>
      </c>
      <c r="AM3440" s="152" t="e">
        <f t="shared" si="593"/>
        <v>#N/A</v>
      </c>
      <c r="AN3440" s="152" t="e">
        <f>NA()</f>
        <v>#N/A</v>
      </c>
      <c r="AO3440" s="152" t="e">
        <f>NA()</f>
        <v>#N/A</v>
      </c>
      <c r="AP3440" s="152">
        <f t="shared" si="570"/>
        <v>6.4501999999999997</v>
      </c>
      <c r="AQ3440" s="152"/>
      <c r="AR3440" s="152"/>
      <c r="AS3440" s="153">
        <f t="shared" si="594"/>
        <v>137</v>
      </c>
      <c r="AT3440" s="153">
        <f t="shared" si="581"/>
        <v>1</v>
      </c>
      <c r="AU3440" s="153">
        <f t="shared" si="582"/>
        <v>0</v>
      </c>
      <c r="AV3440" s="153">
        <f t="shared" si="583"/>
        <v>0</v>
      </c>
      <c r="BA3440">
        <f t="shared" si="595"/>
        <v>17</v>
      </c>
    </row>
    <row r="3441" spans="2:53" x14ac:dyDescent="0.25">
      <c r="B3441" s="155">
        <f t="shared" si="596"/>
        <v>46160.999305555553</v>
      </c>
      <c r="C3441" s="155">
        <f t="shared" si="586"/>
        <v>46160.999305555553</v>
      </c>
      <c r="D3441" s="152">
        <f t="shared" si="589"/>
        <v>5.508</v>
      </c>
      <c r="E3441" s="152"/>
      <c r="F3441" s="152"/>
      <c r="G3441" s="152"/>
      <c r="H3441" s="152" t="e">
        <f t="shared" si="590"/>
        <v>#N/A</v>
      </c>
      <c r="I3441" s="152"/>
      <c r="J3441" s="152" t="e">
        <f t="shared" si="591"/>
        <v>#N/A</v>
      </c>
      <c r="K3441" s="152"/>
      <c r="L3441" s="152"/>
      <c r="M3441" s="152"/>
      <c r="N3441" s="152"/>
      <c r="O3441" s="152"/>
      <c r="P3441" s="152"/>
      <c r="Q3441" s="152"/>
      <c r="R3441" s="152"/>
      <c r="S3441" s="152"/>
      <c r="T3441" s="153" cm="1">
        <f t="array" ref="T3441">MATCH(1,(TDU_Info!$C$5:$C$111=$T$6)*(TDU_Info!$B$5:$B$111&lt;=$B3441),0)</f>
        <v>73</v>
      </c>
      <c r="U3441" s="152">
        <f>100*(INDEX(TDU_Info!$E$5:$E$111,$T3441)/T$11+INDEX(TDU_Info!$F$5:$F$111,$T3441))</f>
        <v>5.8297999999999996</v>
      </c>
      <c r="V3441" s="152">
        <v>5.6420000000000003</v>
      </c>
      <c r="W3441" s="152">
        <v>6.2610000000000001</v>
      </c>
      <c r="X3441" s="152">
        <v>5.7169999999999996</v>
      </c>
      <c r="Y3441" s="152">
        <v>6.79</v>
      </c>
      <c r="Z3441" s="152">
        <v>5.7050000000000001</v>
      </c>
      <c r="AA3441" s="152">
        <v>6.4749999999999996</v>
      </c>
      <c r="AB3441" s="152">
        <v>5.8170000000000002</v>
      </c>
      <c r="AC3441" s="152">
        <v>6.9550000000000001</v>
      </c>
      <c r="AD3441" s="152">
        <v>5.6959999999999997</v>
      </c>
      <c r="AE3441" s="152">
        <v>6.0810000000000004</v>
      </c>
      <c r="AF3441" s="152">
        <v>5.508</v>
      </c>
      <c r="AG3441" s="152">
        <v>6.79</v>
      </c>
      <c r="AH3441" s="152">
        <v>5.7679999999999998</v>
      </c>
      <c r="AI3441" s="152">
        <v>6.3</v>
      </c>
      <c r="AJ3441" s="152">
        <v>5.6079999999999997</v>
      </c>
      <c r="AK3441" s="152">
        <v>6.9550000000000001</v>
      </c>
      <c r="AL3441" s="152" t="e">
        <f t="shared" si="592"/>
        <v>#N/A</v>
      </c>
      <c r="AM3441" s="152" t="e">
        <f t="shared" si="593"/>
        <v>#N/A</v>
      </c>
      <c r="AN3441" s="152" t="e">
        <f>NA()</f>
        <v>#N/A</v>
      </c>
      <c r="AO3441" s="152" t="e">
        <f>NA()</f>
        <v>#N/A</v>
      </c>
      <c r="AP3441" s="152">
        <f t="shared" si="570"/>
        <v>6.4501999999999997</v>
      </c>
      <c r="AQ3441" s="152"/>
      <c r="AR3441" s="152"/>
      <c r="AS3441" s="153">
        <f t="shared" si="594"/>
        <v>138</v>
      </c>
      <c r="AT3441" s="153">
        <f t="shared" si="581"/>
        <v>1</v>
      </c>
      <c r="AU3441" s="153">
        <f t="shared" si="582"/>
        <v>0</v>
      </c>
      <c r="AV3441" s="153">
        <f t="shared" si="583"/>
        <v>0</v>
      </c>
      <c r="BA3441">
        <f t="shared" si="595"/>
        <v>18</v>
      </c>
    </row>
    <row r="3442" spans="2:53" x14ac:dyDescent="0.25">
      <c r="B3442" s="155">
        <f t="shared" si="596"/>
        <v>46161.999305555553</v>
      </c>
      <c r="C3442" s="155">
        <f t="shared" si="586"/>
        <v>46161.999305555553</v>
      </c>
      <c r="D3442" s="152">
        <f t="shared" si="589"/>
        <v>5.508</v>
      </c>
      <c r="E3442" s="152"/>
      <c r="F3442" s="152"/>
      <c r="G3442" s="152"/>
      <c r="H3442" s="152" t="e">
        <f t="shared" si="590"/>
        <v>#N/A</v>
      </c>
      <c r="I3442" s="152"/>
      <c r="J3442" s="152" t="e">
        <f t="shared" si="591"/>
        <v>#N/A</v>
      </c>
      <c r="K3442" s="152"/>
      <c r="L3442" s="152"/>
      <c r="M3442" s="152"/>
      <c r="N3442" s="152"/>
      <c r="O3442" s="152"/>
      <c r="P3442" s="152"/>
      <c r="Q3442" s="152"/>
      <c r="R3442" s="152"/>
      <c r="S3442" s="152"/>
      <c r="T3442" s="153" cm="1">
        <f t="array" ref="T3442">MATCH(1,(TDU_Info!$C$5:$C$111=$T$6)*(TDU_Info!$B$5:$B$111&lt;=$B3442),0)</f>
        <v>73</v>
      </c>
      <c r="U3442" s="152">
        <f>100*(INDEX(TDU_Info!$E$5:$E$111,$T3442)/T$11+INDEX(TDU_Info!$F$5:$F$111,$T3442))</f>
        <v>5.8297999999999996</v>
      </c>
      <c r="V3442" s="152">
        <v>5.6420000000000003</v>
      </c>
      <c r="W3442" s="152">
        <v>6.2610000000000001</v>
      </c>
      <c r="X3442" s="152">
        <v>5.7169999999999996</v>
      </c>
      <c r="Y3442" s="152">
        <v>6.79</v>
      </c>
      <c r="Z3442" s="152">
        <v>5.7050000000000001</v>
      </c>
      <c r="AA3442" s="152">
        <v>6.4749999999999996</v>
      </c>
      <c r="AB3442" s="152">
        <v>5.8170000000000002</v>
      </c>
      <c r="AC3442" s="152">
        <v>6.85</v>
      </c>
      <c r="AD3442" s="152">
        <v>5.6959999999999997</v>
      </c>
      <c r="AE3442" s="152">
        <v>6.0810000000000004</v>
      </c>
      <c r="AF3442" s="152">
        <v>5.508</v>
      </c>
      <c r="AG3442" s="152">
        <v>6.79</v>
      </c>
      <c r="AH3442" s="152">
        <v>5.7679999999999998</v>
      </c>
      <c r="AI3442" s="152">
        <v>6.3</v>
      </c>
      <c r="AJ3442" s="152">
        <v>5.6079999999999997</v>
      </c>
      <c r="AK3442" s="152">
        <v>6.85</v>
      </c>
      <c r="AL3442" s="152" t="e">
        <f t="shared" si="592"/>
        <v>#N/A</v>
      </c>
      <c r="AM3442" s="152" t="e">
        <f t="shared" si="593"/>
        <v>#N/A</v>
      </c>
      <c r="AN3442" s="152" t="e">
        <f>NA()</f>
        <v>#N/A</v>
      </c>
      <c r="AO3442" s="152" t="e">
        <f>NA()</f>
        <v>#N/A</v>
      </c>
      <c r="AP3442" s="152">
        <f t="shared" si="570"/>
        <v>6.4501999999999997</v>
      </c>
      <c r="AQ3442" s="152"/>
      <c r="AR3442" s="152"/>
      <c r="AS3442" s="153">
        <f t="shared" si="594"/>
        <v>139</v>
      </c>
      <c r="AT3442" s="153">
        <f t="shared" si="581"/>
        <v>1</v>
      </c>
      <c r="AU3442" s="153">
        <f t="shared" si="582"/>
        <v>0</v>
      </c>
      <c r="AV3442" s="153">
        <f t="shared" si="583"/>
        <v>0</v>
      </c>
      <c r="BA3442">
        <f t="shared" si="595"/>
        <v>19</v>
      </c>
    </row>
    <row r="3443" spans="2:53" x14ac:dyDescent="0.25">
      <c r="B3443" s="155">
        <f t="shared" si="596"/>
        <v>46162.999305555553</v>
      </c>
      <c r="C3443" s="155">
        <f t="shared" si="586"/>
        <v>46162.999305555553</v>
      </c>
      <c r="D3443" s="152">
        <f t="shared" si="589"/>
        <v>5.508</v>
      </c>
      <c r="E3443" s="152"/>
      <c r="F3443" s="152"/>
      <c r="G3443" s="152"/>
      <c r="H3443" s="152" t="e">
        <f t="shared" si="590"/>
        <v>#N/A</v>
      </c>
      <c r="I3443" s="152"/>
      <c r="J3443" s="152" t="e">
        <f t="shared" si="591"/>
        <v>#N/A</v>
      </c>
      <c r="K3443" s="152"/>
      <c r="L3443" s="152"/>
      <c r="M3443" s="152"/>
      <c r="N3443" s="152"/>
      <c r="O3443" s="152"/>
      <c r="P3443" s="152"/>
      <c r="Q3443" s="152"/>
      <c r="R3443" s="152"/>
      <c r="S3443" s="152"/>
      <c r="T3443" s="153" cm="1">
        <f t="array" ref="T3443">MATCH(1,(TDU_Info!$C$5:$C$111=$T$6)*(TDU_Info!$B$5:$B$111&lt;=$B3443),0)</f>
        <v>73</v>
      </c>
      <c r="U3443" s="152">
        <f>100*(INDEX(TDU_Info!$E$5:$E$111,$T3443)/T$11+INDEX(TDU_Info!$F$5:$F$111,$T3443))</f>
        <v>5.8297999999999996</v>
      </c>
      <c r="V3443" s="152">
        <v>6.4790000000000001</v>
      </c>
      <c r="W3443" s="152">
        <v>6.2610000000000001</v>
      </c>
      <c r="X3443" s="152">
        <v>5.7169999999999996</v>
      </c>
      <c r="Y3443" s="152">
        <v>6.79</v>
      </c>
      <c r="Z3443" s="152">
        <v>6.6559999999999997</v>
      </c>
      <c r="AA3443" s="152">
        <v>6.4749999999999996</v>
      </c>
      <c r="AB3443" s="152">
        <v>5.8170000000000002</v>
      </c>
      <c r="AC3443" s="152">
        <v>6.65</v>
      </c>
      <c r="AD3443" s="152">
        <v>6.5330000000000004</v>
      </c>
      <c r="AE3443" s="152">
        <v>6.0810000000000004</v>
      </c>
      <c r="AF3443" s="152">
        <v>5.508</v>
      </c>
      <c r="AG3443" s="152">
        <v>6.79</v>
      </c>
      <c r="AH3443" s="152">
        <v>6.7190000000000003</v>
      </c>
      <c r="AI3443" s="152">
        <v>6.3</v>
      </c>
      <c r="AJ3443" s="152">
        <v>5.6079999999999997</v>
      </c>
      <c r="AK3443" s="152">
        <v>6.65</v>
      </c>
      <c r="AL3443" s="152" t="e">
        <f t="shared" si="592"/>
        <v>#N/A</v>
      </c>
      <c r="AM3443" s="152" t="e">
        <f t="shared" si="593"/>
        <v>#N/A</v>
      </c>
      <c r="AN3443" s="152" t="e">
        <f>NA()</f>
        <v>#N/A</v>
      </c>
      <c r="AO3443" s="152" t="e">
        <f>NA()</f>
        <v>#N/A</v>
      </c>
      <c r="AP3443" s="152">
        <f t="shared" si="570"/>
        <v>6.4501999999999997</v>
      </c>
      <c r="AQ3443" s="152"/>
      <c r="AR3443" s="152"/>
      <c r="AS3443" s="153">
        <f t="shared" si="594"/>
        <v>140</v>
      </c>
      <c r="AT3443" s="153">
        <f t="shared" si="581"/>
        <v>1</v>
      </c>
      <c r="AU3443" s="153">
        <f t="shared" si="582"/>
        <v>0</v>
      </c>
      <c r="AV3443" s="153">
        <f t="shared" si="583"/>
        <v>0</v>
      </c>
      <c r="BA3443">
        <f t="shared" si="595"/>
        <v>20</v>
      </c>
    </row>
    <row r="3444" spans="2:53" x14ac:dyDescent="0.25">
      <c r="B3444" s="155">
        <f t="shared" si="596"/>
        <v>46163.999305555553</v>
      </c>
      <c r="C3444" s="155">
        <f t="shared" si="586"/>
        <v>46163.999305555553</v>
      </c>
      <c r="D3444" s="152">
        <f t="shared" si="589"/>
        <v>5.9080000000000004</v>
      </c>
      <c r="E3444" s="152"/>
      <c r="F3444" s="152"/>
      <c r="G3444" s="152"/>
      <c r="H3444" s="152" t="e">
        <f t="shared" si="590"/>
        <v>#N/A</v>
      </c>
      <c r="I3444" s="152"/>
      <c r="J3444" s="152" t="e">
        <f t="shared" si="591"/>
        <v>#N/A</v>
      </c>
      <c r="K3444" s="152"/>
      <c r="L3444" s="152"/>
      <c r="M3444" s="152"/>
      <c r="N3444" s="152"/>
      <c r="O3444" s="152"/>
      <c r="P3444" s="152"/>
      <c r="Q3444" s="152"/>
      <c r="R3444" s="152"/>
      <c r="S3444" s="152"/>
      <c r="T3444" s="153" cm="1">
        <f t="array" ref="T3444">MATCH(1,(TDU_Info!$C$5:$C$111=$T$6)*(TDU_Info!$B$5:$B$111&lt;=$B3444),0)</f>
        <v>73</v>
      </c>
      <c r="U3444" s="152">
        <f>100*(INDEX(TDU_Info!$E$5:$E$111,$T3444)/T$11+INDEX(TDU_Info!$F$5:$F$111,$T3444))</f>
        <v>5.8297999999999996</v>
      </c>
      <c r="V3444" s="152">
        <v>6.4790000000000001</v>
      </c>
      <c r="W3444" s="152">
        <v>6.2610000000000001</v>
      </c>
      <c r="X3444" s="152">
        <v>6.117</v>
      </c>
      <c r="Y3444" s="152">
        <v>6.8029999999999999</v>
      </c>
      <c r="Z3444" s="152">
        <v>6.6559999999999997</v>
      </c>
      <c r="AA3444" s="152">
        <v>6.5469999999999997</v>
      </c>
      <c r="AB3444" s="152">
        <v>6.117</v>
      </c>
      <c r="AC3444" s="152">
        <v>6.65</v>
      </c>
      <c r="AD3444" s="152">
        <v>6.5330000000000004</v>
      </c>
      <c r="AE3444" s="152">
        <v>6.0810000000000004</v>
      </c>
      <c r="AF3444" s="152">
        <v>5.9080000000000004</v>
      </c>
      <c r="AG3444" s="152">
        <v>6.8029999999999999</v>
      </c>
      <c r="AH3444" s="152">
        <v>6.7190000000000003</v>
      </c>
      <c r="AI3444" s="152">
        <v>6.3719999999999999</v>
      </c>
      <c r="AJ3444" s="152">
        <v>5.9080000000000004</v>
      </c>
      <c r="AK3444" s="152">
        <v>6.65</v>
      </c>
      <c r="AL3444" s="152" t="e">
        <f t="shared" si="592"/>
        <v>#N/A</v>
      </c>
      <c r="AM3444" s="152" t="e">
        <f t="shared" si="593"/>
        <v>#N/A</v>
      </c>
      <c r="AN3444" s="152" t="e">
        <f>NA()</f>
        <v>#N/A</v>
      </c>
      <c r="AO3444" s="152" t="e">
        <f>NA()</f>
        <v>#N/A</v>
      </c>
      <c r="AP3444" s="152">
        <f t="shared" si="570"/>
        <v>6.4501999999999997</v>
      </c>
      <c r="AQ3444" s="152"/>
      <c r="AR3444" s="152"/>
      <c r="AS3444" s="153">
        <f t="shared" si="594"/>
        <v>141</v>
      </c>
      <c r="AT3444" s="153">
        <f t="shared" si="581"/>
        <v>1</v>
      </c>
      <c r="AU3444" s="153">
        <f t="shared" si="582"/>
        <v>0</v>
      </c>
      <c r="AV3444" s="153">
        <f t="shared" si="583"/>
        <v>0</v>
      </c>
      <c r="BA3444">
        <f t="shared" si="595"/>
        <v>21</v>
      </c>
    </row>
    <row r="3445" spans="2:53" x14ac:dyDescent="0.25">
      <c r="B3445" s="155">
        <f t="shared" si="596"/>
        <v>46164.999305555553</v>
      </c>
      <c r="C3445" s="155">
        <f t="shared" si="586"/>
        <v>46164.999305555553</v>
      </c>
      <c r="D3445" s="152">
        <f t="shared" si="589"/>
        <v>5.9080000000000004</v>
      </c>
      <c r="E3445" s="152"/>
      <c r="F3445" s="152"/>
      <c r="G3445" s="152"/>
      <c r="H3445" s="152" t="e">
        <f t="shared" si="590"/>
        <v>#N/A</v>
      </c>
      <c r="I3445" s="152"/>
      <c r="J3445" s="152" t="e">
        <f t="shared" si="591"/>
        <v>#N/A</v>
      </c>
      <c r="K3445" s="152"/>
      <c r="L3445" s="152"/>
      <c r="M3445" s="152"/>
      <c r="N3445" s="152"/>
      <c r="O3445" s="152"/>
      <c r="P3445" s="152"/>
      <c r="Q3445" s="152"/>
      <c r="R3445" s="152"/>
      <c r="S3445" s="152"/>
      <c r="T3445" s="153" cm="1">
        <f t="array" ref="T3445">MATCH(1,(TDU_Info!$C$5:$C$111=$T$6)*(TDU_Info!$B$5:$B$111&lt;=$B3445),0)</f>
        <v>73</v>
      </c>
      <c r="U3445" s="152">
        <f>100*(INDEX(TDU_Info!$E$5:$E$111,$T3445)/T$11+INDEX(TDU_Info!$F$5:$F$111,$T3445))</f>
        <v>5.8297999999999996</v>
      </c>
      <c r="V3445" s="152">
        <v>6.4790000000000001</v>
      </c>
      <c r="W3445" s="152">
        <v>6.2610000000000001</v>
      </c>
      <c r="X3445" s="152">
        <v>6.117</v>
      </c>
      <c r="Y3445" s="152">
        <v>6.69</v>
      </c>
      <c r="Z3445" s="152">
        <v>6.6559999999999997</v>
      </c>
      <c r="AA3445" s="152">
        <v>6.5469999999999997</v>
      </c>
      <c r="AB3445" s="152">
        <v>6.2169999999999996</v>
      </c>
      <c r="AC3445" s="152">
        <v>6.65</v>
      </c>
      <c r="AD3445" s="152">
        <v>6.5330000000000004</v>
      </c>
      <c r="AE3445" s="152">
        <v>6.0810000000000004</v>
      </c>
      <c r="AF3445" s="152">
        <v>5.9080000000000004</v>
      </c>
      <c r="AG3445" s="152">
        <v>6.69</v>
      </c>
      <c r="AH3445" s="152">
        <v>6.7190000000000003</v>
      </c>
      <c r="AI3445" s="152">
        <v>6.3719999999999999</v>
      </c>
      <c r="AJ3445" s="152">
        <v>6.008</v>
      </c>
      <c r="AK3445" s="152">
        <v>6.65</v>
      </c>
      <c r="AL3445" s="152" t="e">
        <f t="shared" si="592"/>
        <v>#N/A</v>
      </c>
      <c r="AM3445" s="152" t="e">
        <f t="shared" si="593"/>
        <v>#N/A</v>
      </c>
      <c r="AN3445" s="152" t="e">
        <f>NA()</f>
        <v>#N/A</v>
      </c>
      <c r="AO3445" s="152" t="e">
        <f>NA()</f>
        <v>#N/A</v>
      </c>
      <c r="AP3445" s="152">
        <f t="shared" si="570"/>
        <v>6.4501999999999997</v>
      </c>
      <c r="AQ3445" s="152"/>
      <c r="AR3445" s="152"/>
      <c r="AS3445" s="153">
        <f t="shared" si="594"/>
        <v>142</v>
      </c>
      <c r="AT3445" s="153">
        <f t="shared" si="581"/>
        <v>1</v>
      </c>
      <c r="AU3445" s="153">
        <f t="shared" si="582"/>
        <v>0</v>
      </c>
      <c r="AV3445" s="153">
        <f t="shared" si="583"/>
        <v>0</v>
      </c>
      <c r="BA3445">
        <f t="shared" si="595"/>
        <v>22</v>
      </c>
    </row>
    <row r="3446" spans="2:53" x14ac:dyDescent="0.25">
      <c r="B3446" s="155">
        <f t="shared" si="596"/>
        <v>46165.999305555553</v>
      </c>
      <c r="C3446" s="155">
        <f t="shared" si="586"/>
        <v>46165.999305555553</v>
      </c>
      <c r="D3446" s="152">
        <f t="shared" si="589"/>
        <v>5.9080000000000004</v>
      </c>
      <c r="E3446" s="152"/>
      <c r="F3446" s="152"/>
      <c r="G3446" s="152"/>
      <c r="H3446" s="152" t="e">
        <f t="shared" si="590"/>
        <v>#N/A</v>
      </c>
      <c r="I3446" s="152"/>
      <c r="J3446" s="152" t="e">
        <f t="shared" si="591"/>
        <v>#N/A</v>
      </c>
      <c r="K3446" s="152"/>
      <c r="L3446" s="152"/>
      <c r="M3446" s="152"/>
      <c r="N3446" s="152"/>
      <c r="O3446" s="152"/>
      <c r="P3446" s="152"/>
      <c r="Q3446" s="152"/>
      <c r="R3446" s="152"/>
      <c r="S3446" s="152"/>
      <c r="T3446" s="153" cm="1">
        <f t="array" ref="T3446">MATCH(1,(TDU_Info!$C$5:$C$111=$T$6)*(TDU_Info!$B$5:$B$111&lt;=$B3446),0)</f>
        <v>73</v>
      </c>
      <c r="U3446" s="152">
        <f>100*(INDEX(TDU_Info!$E$5:$E$111,$T3446)/T$11+INDEX(TDU_Info!$F$5:$F$111,$T3446))</f>
        <v>5.8297999999999996</v>
      </c>
      <c r="V3446" s="152">
        <v>6.4790000000000001</v>
      </c>
      <c r="W3446" s="152">
        <v>6.2610000000000001</v>
      </c>
      <c r="X3446" s="152">
        <v>6.117</v>
      </c>
      <c r="Y3446" s="152">
        <v>6.69</v>
      </c>
      <c r="Z3446" s="152">
        <v>6.6559999999999997</v>
      </c>
      <c r="AA3446" s="152">
        <v>6.5469999999999997</v>
      </c>
      <c r="AB3446" s="152">
        <v>6.2169999999999996</v>
      </c>
      <c r="AC3446" s="152">
        <v>6.65</v>
      </c>
      <c r="AD3446" s="152">
        <v>6.5330000000000004</v>
      </c>
      <c r="AE3446" s="152">
        <v>6.0810000000000004</v>
      </c>
      <c r="AF3446" s="152">
        <v>5.9080000000000004</v>
      </c>
      <c r="AG3446" s="152">
        <v>6.69</v>
      </c>
      <c r="AH3446" s="152">
        <v>6.7190000000000003</v>
      </c>
      <c r="AI3446" s="152">
        <v>6.3719999999999999</v>
      </c>
      <c r="AJ3446" s="152">
        <v>6.008</v>
      </c>
      <c r="AK3446" s="152">
        <v>6.65</v>
      </c>
      <c r="AL3446" s="152" t="e">
        <f t="shared" si="592"/>
        <v>#N/A</v>
      </c>
      <c r="AM3446" s="152" t="e">
        <f t="shared" si="593"/>
        <v>#N/A</v>
      </c>
      <c r="AN3446" s="152" t="e">
        <f>NA()</f>
        <v>#N/A</v>
      </c>
      <c r="AO3446" s="152" t="e">
        <f>NA()</f>
        <v>#N/A</v>
      </c>
      <c r="AP3446" s="152">
        <f t="shared" si="570"/>
        <v>6.4501999999999997</v>
      </c>
      <c r="AQ3446" s="152"/>
      <c r="AR3446" s="152"/>
      <c r="AS3446" s="153">
        <f t="shared" si="594"/>
        <v>143</v>
      </c>
      <c r="AT3446" s="153">
        <f t="shared" si="581"/>
        <v>1</v>
      </c>
      <c r="AU3446" s="153">
        <f t="shared" si="582"/>
        <v>0</v>
      </c>
      <c r="AV3446" s="153">
        <f t="shared" si="583"/>
        <v>0</v>
      </c>
      <c r="BA3446">
        <f t="shared" si="595"/>
        <v>23</v>
      </c>
    </row>
    <row r="3447" spans="2:53" x14ac:dyDescent="0.25">
      <c r="B3447" s="155">
        <f t="shared" si="596"/>
        <v>46166.999305555553</v>
      </c>
      <c r="C3447" s="155">
        <f t="shared" si="586"/>
        <v>46166.999305555553</v>
      </c>
      <c r="D3447" s="152">
        <f t="shared" si="589"/>
        <v>5.9080000000000004</v>
      </c>
      <c r="E3447" s="152"/>
      <c r="F3447" s="152"/>
      <c r="G3447" s="152"/>
      <c r="H3447" s="152" t="e">
        <f t="shared" si="590"/>
        <v>#N/A</v>
      </c>
      <c r="I3447" s="152"/>
      <c r="J3447" s="152" t="e">
        <f t="shared" si="591"/>
        <v>#N/A</v>
      </c>
      <c r="K3447" s="152"/>
      <c r="L3447" s="152"/>
      <c r="M3447" s="152"/>
      <c r="N3447" s="152"/>
      <c r="O3447" s="152"/>
      <c r="P3447" s="152"/>
      <c r="Q3447" s="152"/>
      <c r="R3447" s="152"/>
      <c r="S3447" s="152"/>
      <c r="T3447" s="153" cm="1">
        <f t="array" ref="T3447">MATCH(1,(TDU_Info!$C$5:$C$111=$T$6)*(TDU_Info!$B$5:$B$111&lt;=$B3447),0)</f>
        <v>73</v>
      </c>
      <c r="U3447" s="152">
        <f>100*(INDEX(TDU_Info!$E$5:$E$111,$T3447)/T$11+INDEX(TDU_Info!$F$5:$F$111,$T3447))</f>
        <v>5.8297999999999996</v>
      </c>
      <c r="V3447" s="152">
        <v>6.4790000000000001</v>
      </c>
      <c r="W3447" s="152">
        <v>6.2610000000000001</v>
      </c>
      <c r="X3447" s="152">
        <v>6.117</v>
      </c>
      <c r="Y3447" s="152">
        <v>6.69</v>
      </c>
      <c r="Z3447" s="152">
        <v>6.6559999999999997</v>
      </c>
      <c r="AA3447" s="152">
        <v>6.5469999999999997</v>
      </c>
      <c r="AB3447" s="152">
        <v>6.2169999999999996</v>
      </c>
      <c r="AC3447" s="152">
        <v>6.65</v>
      </c>
      <c r="AD3447" s="152">
        <v>6.5330000000000004</v>
      </c>
      <c r="AE3447" s="152">
        <v>6.0810000000000004</v>
      </c>
      <c r="AF3447" s="152">
        <v>5.9080000000000004</v>
      </c>
      <c r="AG3447" s="152">
        <v>6.69</v>
      </c>
      <c r="AH3447" s="152">
        <v>6.7190000000000003</v>
      </c>
      <c r="AI3447" s="152">
        <v>6.3719999999999999</v>
      </c>
      <c r="AJ3447" s="152">
        <v>6.008</v>
      </c>
      <c r="AK3447" s="152">
        <v>6.65</v>
      </c>
      <c r="AL3447" s="152" t="e">
        <f t="shared" si="592"/>
        <v>#N/A</v>
      </c>
      <c r="AM3447" s="152" t="e">
        <f t="shared" si="593"/>
        <v>#N/A</v>
      </c>
      <c r="AN3447" s="152" t="e">
        <f>NA()</f>
        <v>#N/A</v>
      </c>
      <c r="AO3447" s="152" t="e">
        <f>NA()</f>
        <v>#N/A</v>
      </c>
      <c r="AP3447" s="152">
        <f t="shared" si="570"/>
        <v>6.4501999999999997</v>
      </c>
      <c r="AQ3447" s="152"/>
      <c r="AR3447" s="152"/>
      <c r="AS3447" s="153">
        <f t="shared" si="594"/>
        <v>144</v>
      </c>
      <c r="AT3447" s="153">
        <f t="shared" si="581"/>
        <v>1</v>
      </c>
      <c r="AU3447" s="153">
        <f t="shared" si="582"/>
        <v>0</v>
      </c>
      <c r="AV3447" s="153">
        <f t="shared" si="583"/>
        <v>0</v>
      </c>
      <c r="BA3447">
        <f t="shared" si="595"/>
        <v>24</v>
      </c>
    </row>
    <row r="3448" spans="2:53" x14ac:dyDescent="0.25">
      <c r="B3448" s="155">
        <f t="shared" si="596"/>
        <v>46167.999305555553</v>
      </c>
      <c r="C3448" s="155">
        <f t="shared" si="586"/>
        <v>46167.999305555553</v>
      </c>
      <c r="D3448" s="152">
        <f t="shared" si="589"/>
        <v>5.9080000000000004</v>
      </c>
      <c r="E3448" s="152"/>
      <c r="F3448" s="152"/>
      <c r="G3448" s="152"/>
      <c r="H3448" s="152" t="e">
        <f t="shared" si="590"/>
        <v>#N/A</v>
      </c>
      <c r="I3448" s="152"/>
      <c r="J3448" s="152" t="e">
        <f t="shared" si="591"/>
        <v>#N/A</v>
      </c>
      <c r="K3448" s="152"/>
      <c r="L3448" s="152"/>
      <c r="M3448" s="152"/>
      <c r="N3448" s="152"/>
      <c r="O3448" s="152"/>
      <c r="P3448" s="152"/>
      <c r="Q3448" s="152"/>
      <c r="R3448" s="152"/>
      <c r="S3448" s="152"/>
      <c r="T3448" s="153" cm="1">
        <f t="array" ref="T3448">MATCH(1,(TDU_Info!$C$5:$C$111=$T$6)*(TDU_Info!$B$5:$B$111&lt;=$B3448),0)</f>
        <v>73</v>
      </c>
      <c r="U3448" s="152">
        <f>100*(INDEX(TDU_Info!$E$5:$E$111,$T3448)/T$11+INDEX(TDU_Info!$F$5:$F$111,$T3448))</f>
        <v>5.8297999999999996</v>
      </c>
      <c r="V3448" s="152">
        <v>6.4790000000000001</v>
      </c>
      <c r="W3448" s="152">
        <v>6.2610000000000001</v>
      </c>
      <c r="X3448" s="152">
        <v>6.117</v>
      </c>
      <c r="Y3448" s="152">
        <v>6.69</v>
      </c>
      <c r="Z3448" s="152">
        <v>6.6559999999999997</v>
      </c>
      <c r="AA3448" s="152">
        <v>6.5469999999999997</v>
      </c>
      <c r="AB3448" s="152">
        <v>6.2169999999999996</v>
      </c>
      <c r="AC3448" s="152">
        <v>6.65</v>
      </c>
      <c r="AD3448" s="152">
        <v>6.5330000000000004</v>
      </c>
      <c r="AE3448" s="152">
        <v>6.0810000000000004</v>
      </c>
      <c r="AF3448" s="152">
        <v>5.9080000000000004</v>
      </c>
      <c r="AG3448" s="152">
        <v>6.69</v>
      </c>
      <c r="AH3448" s="152">
        <v>6.7190000000000003</v>
      </c>
      <c r="AI3448" s="152">
        <v>6.3719999999999999</v>
      </c>
      <c r="AJ3448" s="152">
        <v>6.008</v>
      </c>
      <c r="AK3448" s="152">
        <v>6.65</v>
      </c>
      <c r="AL3448" s="152" t="e">
        <f t="shared" si="592"/>
        <v>#N/A</v>
      </c>
      <c r="AM3448" s="152" t="e">
        <f t="shared" si="593"/>
        <v>#N/A</v>
      </c>
      <c r="AN3448" s="152" t="e">
        <f>NA()</f>
        <v>#N/A</v>
      </c>
      <c r="AO3448" s="152" t="e">
        <f>NA()</f>
        <v>#N/A</v>
      </c>
      <c r="AP3448" s="152">
        <f t="shared" si="570"/>
        <v>6.4501999999999997</v>
      </c>
      <c r="AQ3448" s="152"/>
      <c r="AR3448" s="152"/>
      <c r="AS3448" s="153">
        <f t="shared" si="594"/>
        <v>145</v>
      </c>
      <c r="AT3448" s="153">
        <f t="shared" si="581"/>
        <v>1</v>
      </c>
      <c r="AU3448" s="153">
        <f t="shared" si="582"/>
        <v>0</v>
      </c>
      <c r="AV3448" s="153">
        <f t="shared" si="583"/>
        <v>0</v>
      </c>
      <c r="BA3448">
        <f t="shared" si="595"/>
        <v>25</v>
      </c>
    </row>
    <row r="3449" spans="2:53" x14ac:dyDescent="0.25">
      <c r="B3449" s="155">
        <f t="shared" si="596"/>
        <v>46168.999305555553</v>
      </c>
      <c r="C3449" s="155">
        <f t="shared" si="586"/>
        <v>46168.999305555553</v>
      </c>
      <c r="D3449" s="152">
        <f t="shared" si="589"/>
        <v>5.9080000000000004</v>
      </c>
      <c r="E3449" s="152"/>
      <c r="F3449" s="152"/>
      <c r="G3449" s="152"/>
      <c r="H3449" s="152" t="e">
        <f t="shared" si="590"/>
        <v>#N/A</v>
      </c>
      <c r="I3449" s="152"/>
      <c r="J3449" s="152" t="e">
        <f t="shared" si="591"/>
        <v>#N/A</v>
      </c>
      <c r="K3449" s="152"/>
      <c r="L3449" s="152"/>
      <c r="M3449" s="152"/>
      <c r="N3449" s="152"/>
      <c r="O3449" s="152"/>
      <c r="P3449" s="152"/>
      <c r="Q3449" s="152"/>
      <c r="R3449" s="152"/>
      <c r="S3449" s="152"/>
      <c r="T3449" s="153" cm="1">
        <f t="array" ref="T3449">MATCH(1,(TDU_Info!$C$5:$C$111=$T$6)*(TDU_Info!$B$5:$B$111&lt;=$B3449),0)</f>
        <v>73</v>
      </c>
      <c r="U3449" s="152">
        <f>100*(INDEX(TDU_Info!$E$5:$E$111,$T3449)/T$11+INDEX(TDU_Info!$F$5:$F$111,$T3449))</f>
        <v>5.8297999999999996</v>
      </c>
      <c r="V3449" s="152">
        <v>6.34</v>
      </c>
      <c r="W3449" s="152">
        <v>6.2610000000000001</v>
      </c>
      <c r="X3449" s="152">
        <v>6.1029999999999998</v>
      </c>
      <c r="Y3449" s="152">
        <v>6.69</v>
      </c>
      <c r="Z3449" s="152">
        <v>6.6559999999999997</v>
      </c>
      <c r="AA3449" s="152">
        <v>6.5469999999999997</v>
      </c>
      <c r="AB3449" s="152">
        <v>6.1550000000000002</v>
      </c>
      <c r="AC3449" s="152">
        <v>6.65</v>
      </c>
      <c r="AD3449" s="152">
        <v>6.3940000000000001</v>
      </c>
      <c r="AE3449" s="152">
        <v>6.0810000000000004</v>
      </c>
      <c r="AF3449" s="152">
        <v>5.9080000000000004</v>
      </c>
      <c r="AG3449" s="152">
        <v>6.69</v>
      </c>
      <c r="AH3449" s="152">
        <v>6.7190000000000003</v>
      </c>
      <c r="AI3449" s="152">
        <v>6.3719999999999999</v>
      </c>
      <c r="AJ3449" s="152">
        <v>6.008</v>
      </c>
      <c r="AK3449" s="152">
        <v>6.65</v>
      </c>
      <c r="AL3449" s="152" t="e">
        <f t="shared" si="592"/>
        <v>#N/A</v>
      </c>
      <c r="AM3449" s="152" t="e">
        <f t="shared" si="593"/>
        <v>#N/A</v>
      </c>
      <c r="AN3449" s="152" t="e">
        <f>NA()</f>
        <v>#N/A</v>
      </c>
      <c r="AO3449" s="152" t="e">
        <f>NA()</f>
        <v>#N/A</v>
      </c>
      <c r="AP3449" s="152">
        <f t="shared" si="570"/>
        <v>6.4501999999999997</v>
      </c>
      <c r="AQ3449" s="152"/>
      <c r="AR3449" s="152"/>
      <c r="AS3449" s="153">
        <f t="shared" si="594"/>
        <v>146</v>
      </c>
      <c r="AT3449" s="153">
        <f t="shared" si="581"/>
        <v>1</v>
      </c>
      <c r="AU3449" s="153">
        <f t="shared" si="582"/>
        <v>0</v>
      </c>
      <c r="AV3449" s="153">
        <f t="shared" si="583"/>
        <v>0</v>
      </c>
      <c r="BA3449">
        <f t="shared" si="595"/>
        <v>26</v>
      </c>
    </row>
    <row r="3450" spans="2:53" x14ac:dyDescent="0.25">
      <c r="B3450" s="155">
        <f t="shared" si="596"/>
        <v>46169.999305555553</v>
      </c>
      <c r="C3450" s="155">
        <f t="shared" si="586"/>
        <v>46169.999305555553</v>
      </c>
      <c r="D3450" s="152">
        <f t="shared" si="589"/>
        <v>5.9080000000000004</v>
      </c>
      <c r="E3450" s="152"/>
      <c r="F3450" s="152"/>
      <c r="G3450" s="152"/>
      <c r="H3450" s="152" t="e">
        <f t="shared" si="590"/>
        <v>#N/A</v>
      </c>
      <c r="I3450" s="152"/>
      <c r="J3450" s="152" t="e">
        <f t="shared" si="591"/>
        <v>#N/A</v>
      </c>
      <c r="K3450" s="152"/>
      <c r="L3450" s="152"/>
      <c r="M3450" s="152"/>
      <c r="N3450" s="152"/>
      <c r="O3450" s="152"/>
      <c r="P3450" s="152"/>
      <c r="Q3450" s="152"/>
      <c r="R3450" s="152"/>
      <c r="S3450" s="152"/>
      <c r="T3450" s="153" cm="1">
        <f t="array" ref="T3450">MATCH(1,(TDU_Info!$C$5:$C$111=$T$6)*(TDU_Info!$B$5:$B$111&lt;=$B3450),0)</f>
        <v>73</v>
      </c>
      <c r="U3450" s="152">
        <f>100*(INDEX(TDU_Info!$E$5:$E$111,$T3450)/T$11+INDEX(TDU_Info!$F$5:$F$111,$T3450))</f>
        <v>5.8297999999999996</v>
      </c>
      <c r="V3450" s="152">
        <v>7.7359999999999998</v>
      </c>
      <c r="W3450" s="152">
        <v>6.2610000000000001</v>
      </c>
      <c r="X3450" s="152">
        <v>5.93</v>
      </c>
      <c r="Y3450" s="152">
        <v>6.69</v>
      </c>
      <c r="Z3450" s="152">
        <v>7.9859999999999998</v>
      </c>
      <c r="AA3450" s="152">
        <v>6.5469999999999997</v>
      </c>
      <c r="AB3450" s="152">
        <v>6.05</v>
      </c>
      <c r="AC3450" s="152">
        <v>6.55</v>
      </c>
      <c r="AD3450" s="152">
        <v>7.7160000000000002</v>
      </c>
      <c r="AE3450" s="152">
        <v>6.0810000000000004</v>
      </c>
      <c r="AF3450" s="152">
        <v>5.9080000000000004</v>
      </c>
      <c r="AG3450" s="152">
        <v>6.69</v>
      </c>
      <c r="AH3450" s="152">
        <v>7.9740000000000002</v>
      </c>
      <c r="AI3450" s="152">
        <v>6.3719999999999999</v>
      </c>
      <c r="AJ3450" s="152">
        <v>6.008</v>
      </c>
      <c r="AK3450" s="152">
        <v>6.55</v>
      </c>
      <c r="AL3450" s="152" t="e">
        <f t="shared" si="592"/>
        <v>#N/A</v>
      </c>
      <c r="AM3450" s="152" t="e">
        <f t="shared" si="593"/>
        <v>#N/A</v>
      </c>
      <c r="AN3450" s="152" t="e">
        <f>NA()</f>
        <v>#N/A</v>
      </c>
      <c r="AO3450" s="152" t="e">
        <f>NA()</f>
        <v>#N/A</v>
      </c>
      <c r="AP3450" s="152">
        <f t="shared" si="570"/>
        <v>6.4501999999999997</v>
      </c>
      <c r="AQ3450" s="152"/>
      <c r="AR3450" s="152"/>
      <c r="AS3450" s="153">
        <f t="shared" si="594"/>
        <v>147</v>
      </c>
      <c r="AT3450" s="153">
        <f t="shared" si="581"/>
        <v>1</v>
      </c>
      <c r="AU3450" s="153">
        <f t="shared" si="582"/>
        <v>0</v>
      </c>
      <c r="AV3450" s="153">
        <f t="shared" si="583"/>
        <v>0</v>
      </c>
      <c r="BA3450">
        <f t="shared" si="595"/>
        <v>27</v>
      </c>
    </row>
    <row r="3451" spans="2:53" x14ac:dyDescent="0.25">
      <c r="B3451" s="155">
        <f t="shared" si="596"/>
        <v>46170.999305555553</v>
      </c>
      <c r="C3451" s="155">
        <f t="shared" si="586"/>
        <v>46170.999305555553</v>
      </c>
      <c r="D3451" s="152">
        <f t="shared" si="589"/>
        <v>5.9080000000000004</v>
      </c>
      <c r="E3451" s="152"/>
      <c r="F3451" s="152"/>
      <c r="G3451" s="152"/>
      <c r="H3451" s="152" t="e">
        <f t="shared" si="590"/>
        <v>#N/A</v>
      </c>
      <c r="I3451" s="152"/>
      <c r="J3451" s="152" t="e">
        <f t="shared" si="591"/>
        <v>#N/A</v>
      </c>
      <c r="K3451" s="152"/>
      <c r="L3451" s="152"/>
      <c r="M3451" s="152"/>
      <c r="N3451" s="152"/>
      <c r="O3451" s="152"/>
      <c r="P3451" s="152"/>
      <c r="Q3451" s="152"/>
      <c r="R3451" s="152"/>
      <c r="S3451" s="152"/>
      <c r="T3451" s="153" cm="1">
        <f t="array" ref="T3451">MATCH(1,(TDU_Info!$C$5:$C$111=$T$6)*(TDU_Info!$B$5:$B$111&lt;=$B3451),0)</f>
        <v>73</v>
      </c>
      <c r="U3451" s="152">
        <f>100*(INDEX(TDU_Info!$E$5:$E$111,$T3451)/T$11+INDEX(TDU_Info!$F$5:$F$111,$T3451))</f>
        <v>5.8297999999999996</v>
      </c>
      <c r="V3451" s="152">
        <v>8.81</v>
      </c>
      <c r="W3451" s="152">
        <v>6.2610000000000001</v>
      </c>
      <c r="X3451" s="152">
        <v>5.93</v>
      </c>
      <c r="Y3451" s="152">
        <v>6.69</v>
      </c>
      <c r="Z3451" s="152">
        <v>8.9480000000000004</v>
      </c>
      <c r="AA3451" s="152">
        <v>6.5469999999999997</v>
      </c>
      <c r="AB3451" s="152">
        <v>6.05</v>
      </c>
      <c r="AC3451" s="152">
        <v>6.55</v>
      </c>
      <c r="AD3451" s="152">
        <v>8.7899999999999991</v>
      </c>
      <c r="AE3451" s="152">
        <v>6.0810000000000004</v>
      </c>
      <c r="AF3451" s="152">
        <v>5.9080000000000004</v>
      </c>
      <c r="AG3451" s="152">
        <v>6.69</v>
      </c>
      <c r="AH3451" s="152">
        <v>8.9359999999999999</v>
      </c>
      <c r="AI3451" s="152">
        <v>6.3719999999999999</v>
      </c>
      <c r="AJ3451" s="152">
        <v>6.008</v>
      </c>
      <c r="AK3451" s="152">
        <v>6.55</v>
      </c>
      <c r="AL3451" s="152" t="e">
        <f t="shared" si="592"/>
        <v>#N/A</v>
      </c>
      <c r="AM3451" s="152" t="e">
        <f t="shared" si="593"/>
        <v>#N/A</v>
      </c>
      <c r="AN3451" s="152" t="e">
        <f>NA()</f>
        <v>#N/A</v>
      </c>
      <c r="AO3451" s="152" t="e">
        <f>NA()</f>
        <v>#N/A</v>
      </c>
      <c r="AP3451" s="152">
        <f t="shared" si="570"/>
        <v>6.4501999999999997</v>
      </c>
      <c r="AQ3451" s="152"/>
      <c r="AR3451" s="152"/>
      <c r="AS3451" s="153">
        <f t="shared" si="594"/>
        <v>148</v>
      </c>
      <c r="AT3451" s="153">
        <f t="shared" si="581"/>
        <v>1</v>
      </c>
      <c r="AU3451" s="153">
        <f t="shared" si="582"/>
        <v>0</v>
      </c>
      <c r="AV3451" s="153">
        <f t="shared" si="583"/>
        <v>0</v>
      </c>
      <c r="BA3451">
        <f t="shared" si="595"/>
        <v>28</v>
      </c>
    </row>
    <row r="3452" spans="2:53" x14ac:dyDescent="0.25">
      <c r="B3452" s="155">
        <f t="shared" si="596"/>
        <v>46171.999305555553</v>
      </c>
      <c r="C3452" s="155">
        <f t="shared" si="586"/>
        <v>46171.999305555553</v>
      </c>
      <c r="D3452" s="152">
        <f t="shared" si="589"/>
        <v>5.9080000000000004</v>
      </c>
      <c r="E3452" s="152"/>
      <c r="F3452" s="152"/>
      <c r="G3452" s="152"/>
      <c r="H3452" s="152" t="e">
        <f t="shared" si="590"/>
        <v>#N/A</v>
      </c>
      <c r="I3452" s="152"/>
      <c r="J3452" s="152" t="e">
        <f t="shared" si="591"/>
        <v>#N/A</v>
      </c>
      <c r="K3452" s="152"/>
      <c r="L3452" s="152"/>
      <c r="M3452" s="152"/>
      <c r="N3452" s="152"/>
      <c r="O3452" s="152"/>
      <c r="P3452" s="152"/>
      <c r="Q3452" s="152"/>
      <c r="R3452" s="152"/>
      <c r="S3452" s="152"/>
      <c r="T3452" s="153" cm="1">
        <f t="array" ref="T3452">MATCH(1,(TDU_Info!$C$5:$C$111=$T$6)*(TDU_Info!$B$5:$B$111&lt;=$B3452),0)</f>
        <v>73</v>
      </c>
      <c r="U3452" s="152">
        <f>100*(INDEX(TDU_Info!$E$5:$E$111,$T3452)/T$11+INDEX(TDU_Info!$F$5:$F$111,$T3452))</f>
        <v>5.8297999999999996</v>
      </c>
      <c r="V3452" s="152">
        <v>8.81</v>
      </c>
      <c r="W3452" s="152">
        <v>6.2610000000000001</v>
      </c>
      <c r="X3452" s="152">
        <v>5.93</v>
      </c>
      <c r="Y3452" s="152">
        <v>6.69</v>
      </c>
      <c r="Z3452" s="152">
        <v>8.9480000000000004</v>
      </c>
      <c r="AA3452" s="152">
        <v>6.5469999999999997</v>
      </c>
      <c r="AB3452" s="152">
        <v>6.05</v>
      </c>
      <c r="AC3452" s="152">
        <v>6.55</v>
      </c>
      <c r="AD3452" s="152">
        <v>8.7899999999999991</v>
      </c>
      <c r="AE3452" s="152">
        <v>6.0810000000000004</v>
      </c>
      <c r="AF3452" s="152">
        <v>5.9080000000000004</v>
      </c>
      <c r="AG3452" s="152">
        <v>6.69</v>
      </c>
      <c r="AH3452" s="152">
        <v>8.9359999999999999</v>
      </c>
      <c r="AI3452" s="152">
        <v>6.3719999999999999</v>
      </c>
      <c r="AJ3452" s="152">
        <v>6.008</v>
      </c>
      <c r="AK3452" s="152">
        <v>6.55</v>
      </c>
      <c r="AL3452" s="152" t="e">
        <f t="shared" si="592"/>
        <v>#N/A</v>
      </c>
      <c r="AM3452" s="152" t="e">
        <f t="shared" si="593"/>
        <v>#N/A</v>
      </c>
      <c r="AN3452" s="152" t="e">
        <f>NA()</f>
        <v>#N/A</v>
      </c>
      <c r="AO3452" s="152" t="e">
        <f>NA()</f>
        <v>#N/A</v>
      </c>
      <c r="AP3452" s="152">
        <f t="shared" si="570"/>
        <v>6.4501999999999997</v>
      </c>
      <c r="AQ3452" s="152"/>
      <c r="AR3452" s="152"/>
      <c r="AS3452" s="153">
        <f t="shared" si="594"/>
        <v>149</v>
      </c>
      <c r="AT3452" s="153">
        <f t="shared" si="581"/>
        <v>1</v>
      </c>
      <c r="AU3452" s="153">
        <f t="shared" si="582"/>
        <v>0</v>
      </c>
      <c r="AV3452" s="153">
        <f t="shared" si="583"/>
        <v>0</v>
      </c>
      <c r="BA3452">
        <f t="shared" si="595"/>
        <v>29</v>
      </c>
    </row>
    <row r="3453" spans="2:53" x14ac:dyDescent="0.25">
      <c r="B3453" s="155">
        <f t="shared" si="596"/>
        <v>46172.999305555553</v>
      </c>
      <c r="C3453" s="155">
        <f t="shared" si="586"/>
        <v>46172.999305555553</v>
      </c>
      <c r="D3453" s="152">
        <f t="shared" si="589"/>
        <v>5.9080000000000004</v>
      </c>
      <c r="E3453" s="152"/>
      <c r="F3453" s="152"/>
      <c r="G3453" s="152"/>
      <c r="H3453" s="152" t="e">
        <f t="shared" si="590"/>
        <v>#N/A</v>
      </c>
      <c r="I3453" s="152"/>
      <c r="J3453" s="152" t="e">
        <f t="shared" si="591"/>
        <v>#N/A</v>
      </c>
      <c r="K3453" s="152"/>
      <c r="L3453" s="152"/>
      <c r="M3453" s="152"/>
      <c r="N3453" s="152"/>
      <c r="O3453" s="152"/>
      <c r="P3453" s="152"/>
      <c r="Q3453" s="152"/>
      <c r="R3453" s="152"/>
      <c r="S3453" s="152"/>
      <c r="T3453" s="153" cm="1">
        <f t="array" ref="T3453">MATCH(1,(TDU_Info!$C$5:$C$111=$T$6)*(TDU_Info!$B$5:$B$111&lt;=$B3453),0)</f>
        <v>73</v>
      </c>
      <c r="U3453" s="152">
        <f>100*(INDEX(TDU_Info!$E$5:$E$111,$T3453)/T$11+INDEX(TDU_Info!$F$5:$F$111,$T3453))</f>
        <v>5.8297999999999996</v>
      </c>
      <c r="V3453" s="152">
        <v>8.81</v>
      </c>
      <c r="W3453" s="152">
        <v>6.2610000000000001</v>
      </c>
      <c r="X3453" s="152">
        <v>6.117</v>
      </c>
      <c r="Y3453" s="152">
        <v>6.79</v>
      </c>
      <c r="Z3453" s="152">
        <v>8.9480000000000004</v>
      </c>
      <c r="AA3453" s="152">
        <v>6.5469999999999997</v>
      </c>
      <c r="AB3453" s="152">
        <v>6.2169999999999996</v>
      </c>
      <c r="AC3453" s="152">
        <v>6.75</v>
      </c>
      <c r="AD3453" s="152">
        <v>8.7899999999999991</v>
      </c>
      <c r="AE3453" s="152">
        <v>6.0810000000000004</v>
      </c>
      <c r="AF3453" s="152">
        <v>5.9080000000000004</v>
      </c>
      <c r="AG3453" s="152">
        <v>6.79</v>
      </c>
      <c r="AH3453" s="152">
        <v>8.9359999999999999</v>
      </c>
      <c r="AI3453" s="152">
        <v>6.3719999999999999</v>
      </c>
      <c r="AJ3453" s="152">
        <v>6.008</v>
      </c>
      <c r="AK3453" s="152">
        <v>6.75</v>
      </c>
      <c r="AL3453" s="152" t="e">
        <f t="shared" si="592"/>
        <v>#N/A</v>
      </c>
      <c r="AM3453" s="152" t="e">
        <f t="shared" si="593"/>
        <v>#N/A</v>
      </c>
      <c r="AN3453" s="152" t="e">
        <f>NA()</f>
        <v>#N/A</v>
      </c>
      <c r="AO3453" s="152" t="e">
        <f>NA()</f>
        <v>#N/A</v>
      </c>
      <c r="AP3453" s="152">
        <f t="shared" si="570"/>
        <v>6.4501999999999997</v>
      </c>
      <c r="AQ3453" s="152"/>
      <c r="AR3453" s="152"/>
      <c r="AS3453" s="153">
        <f t="shared" si="594"/>
        <v>150</v>
      </c>
      <c r="AT3453" s="153">
        <f t="shared" si="581"/>
        <v>1</v>
      </c>
      <c r="AU3453" s="153">
        <f t="shared" si="582"/>
        <v>0</v>
      </c>
      <c r="AV3453" s="153">
        <f t="shared" si="583"/>
        <v>0</v>
      </c>
      <c r="BA3453">
        <f t="shared" si="595"/>
        <v>30</v>
      </c>
    </row>
    <row r="3454" spans="2:53" x14ac:dyDescent="0.25">
      <c r="B3454" s="155">
        <f t="shared" si="596"/>
        <v>46173.999305555553</v>
      </c>
      <c r="C3454" s="155">
        <f t="shared" si="586"/>
        <v>46173.999305555553</v>
      </c>
      <c r="D3454" s="152">
        <f t="shared" si="589"/>
        <v>5.9080000000000004</v>
      </c>
      <c r="E3454" s="152"/>
      <c r="F3454" s="152"/>
      <c r="G3454" s="152"/>
      <c r="H3454" s="152" t="e">
        <f t="shared" si="590"/>
        <v>#N/A</v>
      </c>
      <c r="I3454" s="152"/>
      <c r="J3454" s="152" t="e">
        <f t="shared" si="591"/>
        <v>#N/A</v>
      </c>
      <c r="K3454" s="152"/>
      <c r="L3454" s="152"/>
      <c r="M3454" s="152"/>
      <c r="N3454" s="152"/>
      <c r="O3454" s="152"/>
      <c r="P3454" s="152"/>
      <c r="Q3454" s="152"/>
      <c r="R3454" s="152"/>
      <c r="S3454" s="152"/>
      <c r="T3454" s="153" cm="1">
        <f t="array" ref="T3454">MATCH(1,(TDU_Info!$C$5:$C$111=$T$6)*(TDU_Info!$B$5:$B$111&lt;=$B3454),0)</f>
        <v>73</v>
      </c>
      <c r="U3454" s="152">
        <f>100*(INDEX(TDU_Info!$E$5:$E$111,$T3454)/T$11+INDEX(TDU_Info!$F$5:$F$111,$T3454))</f>
        <v>5.8297999999999996</v>
      </c>
      <c r="V3454" s="152">
        <v>8.81</v>
      </c>
      <c r="W3454" s="152">
        <v>6.2610000000000001</v>
      </c>
      <c r="X3454" s="152">
        <v>6.117</v>
      </c>
      <c r="Y3454" s="152">
        <v>6.79</v>
      </c>
      <c r="Z3454" s="152">
        <v>8.9480000000000004</v>
      </c>
      <c r="AA3454" s="152">
        <v>6.5469999999999997</v>
      </c>
      <c r="AB3454" s="152">
        <v>6.2169999999999996</v>
      </c>
      <c r="AC3454" s="152">
        <v>6.75</v>
      </c>
      <c r="AD3454" s="152">
        <v>8.7899999999999991</v>
      </c>
      <c r="AE3454" s="152">
        <v>6.0810000000000004</v>
      </c>
      <c r="AF3454" s="152">
        <v>5.9080000000000004</v>
      </c>
      <c r="AG3454" s="152">
        <v>6.79</v>
      </c>
      <c r="AH3454" s="152">
        <v>8.9359999999999999</v>
      </c>
      <c r="AI3454" s="152">
        <v>6.3719999999999999</v>
      </c>
      <c r="AJ3454" s="152">
        <v>6.008</v>
      </c>
      <c r="AK3454" s="152">
        <v>6.75</v>
      </c>
      <c r="AL3454" s="152" t="e">
        <f t="shared" si="592"/>
        <v>#N/A</v>
      </c>
      <c r="AM3454" s="152" t="e">
        <f t="shared" si="593"/>
        <v>#N/A</v>
      </c>
      <c r="AN3454" s="152" t="e">
        <f>NA()</f>
        <v>#N/A</v>
      </c>
      <c r="AO3454" s="152" t="e">
        <f>NA()</f>
        <v>#N/A</v>
      </c>
      <c r="AP3454" s="152">
        <f t="shared" si="570"/>
        <v>6.4501999999999997</v>
      </c>
      <c r="AQ3454" s="152"/>
      <c r="AR3454" s="152"/>
      <c r="AS3454" s="153">
        <f t="shared" si="594"/>
        <v>151</v>
      </c>
      <c r="AT3454" s="153">
        <f t="shared" si="581"/>
        <v>1</v>
      </c>
      <c r="AU3454" s="153">
        <f t="shared" si="582"/>
        <v>0</v>
      </c>
      <c r="AV3454" s="153">
        <f t="shared" si="583"/>
        <v>0</v>
      </c>
      <c r="BA3454">
        <f t="shared" si="595"/>
        <v>31</v>
      </c>
    </row>
    <row r="3455" spans="2:53" x14ac:dyDescent="0.25">
      <c r="B3455" s="155">
        <f t="shared" si="596"/>
        <v>46174.999305555553</v>
      </c>
      <c r="C3455" s="155">
        <f t="shared" si="586"/>
        <v>46174.999305555553</v>
      </c>
      <c r="D3455" s="152">
        <f t="shared" si="589"/>
        <v>5.4080000000000004</v>
      </c>
      <c r="E3455" s="152"/>
      <c r="F3455" s="152"/>
      <c r="G3455" s="152"/>
      <c r="H3455" s="152" t="e">
        <f t="shared" si="590"/>
        <v>#N/A</v>
      </c>
      <c r="I3455" s="152"/>
      <c r="J3455" s="152" t="e">
        <f t="shared" si="591"/>
        <v>#N/A</v>
      </c>
      <c r="K3455" s="152"/>
      <c r="L3455" s="152"/>
      <c r="M3455" s="152"/>
      <c r="N3455" s="152"/>
      <c r="O3455" s="152"/>
      <c r="P3455" s="152"/>
      <c r="Q3455" s="152"/>
      <c r="R3455" s="152"/>
      <c r="S3455" s="152"/>
      <c r="T3455" s="153" cm="1">
        <f t="array" ref="T3455">MATCH(1,(TDU_Info!$C$5:$C$111=$T$6)*(TDU_Info!$B$5:$B$111&lt;=$B3455),0)</f>
        <v>72</v>
      </c>
      <c r="U3455" s="152">
        <f>100*(INDEX(TDU_Info!$E$5:$E$111,$T3455)/T$11+INDEX(TDU_Info!$F$5:$F$111,$T3455))</f>
        <v>6.3226000000000004</v>
      </c>
      <c r="V3455" s="152">
        <v>8.8379999999999992</v>
      </c>
      <c r="W3455" s="152">
        <v>7.23</v>
      </c>
      <c r="X3455" s="152">
        <v>5.617</v>
      </c>
      <c r="Y3455" s="152">
        <v>6.774</v>
      </c>
      <c r="Z3455" s="152">
        <v>8.952</v>
      </c>
      <c r="AA3455" s="152">
        <v>7.46</v>
      </c>
      <c r="AB3455" s="152">
        <v>6.2169999999999996</v>
      </c>
      <c r="AC3455" s="152">
        <v>6.75</v>
      </c>
      <c r="AD3455" s="152">
        <v>8.8149999999999995</v>
      </c>
      <c r="AE3455" s="152">
        <v>7.23</v>
      </c>
      <c r="AF3455" s="152">
        <v>5.4080000000000004</v>
      </c>
      <c r="AG3455" s="152">
        <v>6.774</v>
      </c>
      <c r="AH3455" s="152">
        <v>8.94</v>
      </c>
      <c r="AI3455" s="152">
        <v>7.4109999999999996</v>
      </c>
      <c r="AJ3455" s="152">
        <v>6.008</v>
      </c>
      <c r="AK3455" s="152">
        <v>6.75</v>
      </c>
      <c r="AL3455" s="152" t="e">
        <f t="shared" si="592"/>
        <v>#N/A</v>
      </c>
      <c r="AM3455" s="152" t="e">
        <f t="shared" si="593"/>
        <v>#N/A</v>
      </c>
      <c r="AN3455" s="152" t="e">
        <f>NA()</f>
        <v>#N/A</v>
      </c>
      <c r="AO3455" s="152" t="e">
        <f>NA()</f>
        <v>#N/A</v>
      </c>
      <c r="AP3455" s="152" t="e">
        <f t="shared" si="570"/>
        <v>#N/A</v>
      </c>
      <c r="AQ3455" s="152"/>
      <c r="AR3455" s="152"/>
      <c r="AS3455" s="153">
        <f t="shared" ref="AS3455:AS3516" si="597">ROUNDUP(B3455-DATE(YEAR(B3455),1,1),0)</f>
        <v>152</v>
      </c>
      <c r="AT3455" s="153">
        <f t="shared" si="581"/>
        <v>1</v>
      </c>
      <c r="AU3455" s="153">
        <f t="shared" si="582"/>
        <v>0</v>
      </c>
      <c r="AV3455" s="153">
        <f t="shared" si="583"/>
        <v>0</v>
      </c>
      <c r="BA3455">
        <f t="shared" ref="BA3455:BA3516" si="598">DAY(C3455)</f>
        <v>1</v>
      </c>
    </row>
    <row r="3456" spans="2:53" x14ac:dyDescent="0.25">
      <c r="B3456" s="155">
        <f t="shared" si="596"/>
        <v>46175.999305555553</v>
      </c>
      <c r="C3456" s="155">
        <f t="shared" si="586"/>
        <v>46175.999305555553</v>
      </c>
      <c r="D3456" s="152">
        <f t="shared" si="589"/>
        <v>5.9080000000000004</v>
      </c>
      <c r="E3456" s="152"/>
      <c r="F3456" s="152"/>
      <c r="G3456" s="152"/>
      <c r="H3456" s="152" t="e">
        <f t="shared" si="590"/>
        <v>#N/A</v>
      </c>
      <c r="I3456" s="152"/>
      <c r="J3456" s="152" t="e">
        <f t="shared" si="591"/>
        <v>#N/A</v>
      </c>
      <c r="K3456" s="152"/>
      <c r="L3456" s="152"/>
      <c r="M3456" s="152"/>
      <c r="N3456" s="152"/>
      <c r="O3456" s="152"/>
      <c r="P3456" s="152"/>
      <c r="Q3456" s="152"/>
      <c r="R3456" s="152"/>
      <c r="S3456" s="152"/>
      <c r="T3456" s="153" cm="1">
        <f t="array" ref="T3456">MATCH(1,(TDU_Info!$C$5:$C$111=$T$6)*(TDU_Info!$B$5:$B$111&lt;=$B3456),0)</f>
        <v>72</v>
      </c>
      <c r="U3456" s="152">
        <f>100*(INDEX(TDU_Info!$E$5:$E$111,$T3456)/T$11+INDEX(TDU_Info!$F$5:$F$111,$T3456))</f>
        <v>6.3226000000000004</v>
      </c>
      <c r="V3456" s="152">
        <v>8.8379999999999992</v>
      </c>
      <c r="W3456" s="152">
        <v>7.0910000000000002</v>
      </c>
      <c r="X3456" s="152">
        <v>6.117</v>
      </c>
      <c r="Y3456" s="152">
        <v>6.774</v>
      </c>
      <c r="Z3456" s="152">
        <v>8.952</v>
      </c>
      <c r="AA3456" s="152">
        <v>7.3680000000000003</v>
      </c>
      <c r="AB3456" s="152">
        <v>6.1980000000000004</v>
      </c>
      <c r="AC3456" s="152">
        <v>6.9029999999999996</v>
      </c>
      <c r="AD3456" s="152">
        <v>8.8149999999999995</v>
      </c>
      <c r="AE3456" s="152">
        <v>6.91</v>
      </c>
      <c r="AF3456" s="152">
        <v>5.9080000000000004</v>
      </c>
      <c r="AG3456" s="152">
        <v>6.774</v>
      </c>
      <c r="AH3456" s="152">
        <v>8.94</v>
      </c>
      <c r="AI3456" s="152">
        <v>7.1929999999999996</v>
      </c>
      <c r="AJ3456" s="152">
        <v>6.008</v>
      </c>
      <c r="AK3456" s="152">
        <v>6.9029999999999996</v>
      </c>
      <c r="AL3456" s="152" t="e">
        <f t="shared" si="592"/>
        <v>#N/A</v>
      </c>
      <c r="AM3456" s="152" t="e">
        <f t="shared" si="593"/>
        <v>#N/A</v>
      </c>
      <c r="AN3456" s="152" t="e">
        <f>NA()</f>
        <v>#N/A</v>
      </c>
      <c r="AO3456" s="152" t="e">
        <f>NA()</f>
        <v>#N/A</v>
      </c>
      <c r="AP3456" s="152">
        <f t="shared" si="570"/>
        <v>5.9573999999999989</v>
      </c>
      <c r="AQ3456" s="152"/>
      <c r="AR3456" s="152"/>
      <c r="AS3456" s="153">
        <f t="shared" si="597"/>
        <v>153</v>
      </c>
      <c r="AT3456" s="153">
        <f t="shared" si="581"/>
        <v>1</v>
      </c>
      <c r="AU3456" s="153">
        <f t="shared" si="582"/>
        <v>0</v>
      </c>
      <c r="AV3456" s="153">
        <f t="shared" si="583"/>
        <v>0</v>
      </c>
      <c r="BA3456">
        <f t="shared" si="598"/>
        <v>2</v>
      </c>
    </row>
    <row r="3457" spans="2:53" x14ac:dyDescent="0.25">
      <c r="B3457" s="155">
        <f t="shared" si="596"/>
        <v>46176.999305555553</v>
      </c>
      <c r="C3457" s="155">
        <f t="shared" si="586"/>
        <v>46176.999305555553</v>
      </c>
      <c r="D3457" s="152">
        <f t="shared" si="589"/>
        <v>6.0860000000000003</v>
      </c>
      <c r="E3457" s="152"/>
      <c r="F3457" s="152"/>
      <c r="G3457" s="152"/>
      <c r="H3457" s="152" t="e">
        <f t="shared" si="590"/>
        <v>#N/A</v>
      </c>
      <c r="I3457" s="152"/>
      <c r="J3457" s="152" t="e">
        <f t="shared" si="591"/>
        <v>#N/A</v>
      </c>
      <c r="K3457" s="152"/>
      <c r="L3457" s="152"/>
      <c r="M3457" s="152"/>
      <c r="N3457" s="152"/>
      <c r="O3457" s="152"/>
      <c r="P3457" s="152"/>
      <c r="Q3457" s="152"/>
      <c r="R3457" s="152"/>
      <c r="S3457" s="152"/>
      <c r="T3457" s="153" cm="1">
        <f t="array" ref="T3457">MATCH(1,(TDU_Info!$C$5:$C$111=$T$6)*(TDU_Info!$B$5:$B$111&lt;=$B3457),0)</f>
        <v>72</v>
      </c>
      <c r="U3457" s="152">
        <f>100*(INDEX(TDU_Info!$E$5:$E$111,$T3457)/T$11+INDEX(TDU_Info!$F$5:$F$111,$T3457))</f>
        <v>6.3226000000000004</v>
      </c>
      <c r="V3457" s="152">
        <v>8.8379999999999992</v>
      </c>
      <c r="W3457" s="152">
        <v>6.351</v>
      </c>
      <c r="X3457" s="152">
        <v>6.2119999999999997</v>
      </c>
      <c r="Y3457" s="152">
        <v>6.69</v>
      </c>
      <c r="Z3457" s="152">
        <v>8.952</v>
      </c>
      <c r="AA3457" s="152">
        <v>6.4379999999999997</v>
      </c>
      <c r="AB3457" s="152">
        <v>6.05</v>
      </c>
      <c r="AC3457" s="152">
        <v>6.75</v>
      </c>
      <c r="AD3457" s="152">
        <v>8.8149999999999995</v>
      </c>
      <c r="AE3457" s="152">
        <v>6.0250000000000004</v>
      </c>
      <c r="AF3457" s="152">
        <v>6.0860000000000003</v>
      </c>
      <c r="AG3457" s="152">
        <v>6.69</v>
      </c>
      <c r="AH3457" s="152">
        <v>8.94</v>
      </c>
      <c r="AI3457" s="152">
        <v>6.1189999999999998</v>
      </c>
      <c r="AJ3457" s="152">
        <v>6.05</v>
      </c>
      <c r="AK3457" s="152">
        <v>6.75</v>
      </c>
      <c r="AL3457" s="152" t="e">
        <f t="shared" si="592"/>
        <v>#N/A</v>
      </c>
      <c r="AM3457" s="152" t="e">
        <f t="shared" si="593"/>
        <v>#N/A</v>
      </c>
      <c r="AN3457" s="152" t="e">
        <f>NA()</f>
        <v>#N/A</v>
      </c>
      <c r="AO3457" s="152" t="e">
        <f>NA()</f>
        <v>#N/A</v>
      </c>
      <c r="AP3457" s="152">
        <f t="shared" si="570"/>
        <v>5.9573999999999989</v>
      </c>
      <c r="AQ3457" s="152"/>
      <c r="AR3457" s="152"/>
      <c r="AS3457" s="153">
        <f t="shared" si="597"/>
        <v>154</v>
      </c>
      <c r="AT3457" s="153">
        <f t="shared" si="581"/>
        <v>1</v>
      </c>
      <c r="AU3457" s="153">
        <f t="shared" si="582"/>
        <v>0</v>
      </c>
      <c r="AV3457" s="153">
        <f t="shared" si="583"/>
        <v>0</v>
      </c>
      <c r="BA3457">
        <f t="shared" si="598"/>
        <v>3</v>
      </c>
    </row>
    <row r="3458" spans="2:53" x14ac:dyDescent="0.25">
      <c r="B3458" s="155">
        <f t="shared" si="596"/>
        <v>46177.999305555553</v>
      </c>
      <c r="C3458" s="155">
        <f t="shared" si="586"/>
        <v>46177.999305555553</v>
      </c>
      <c r="D3458" s="152">
        <f t="shared" si="589"/>
        <v>6.0860000000000003</v>
      </c>
      <c r="E3458" s="152"/>
      <c r="F3458" s="152"/>
      <c r="G3458" s="152"/>
      <c r="H3458" s="152" t="e">
        <f t="shared" si="590"/>
        <v>#N/A</v>
      </c>
      <c r="I3458" s="152"/>
      <c r="J3458" s="152" t="e">
        <f t="shared" si="591"/>
        <v>#N/A</v>
      </c>
      <c r="K3458" s="152"/>
      <c r="L3458" s="152"/>
      <c r="M3458" s="152"/>
      <c r="N3458" s="152"/>
      <c r="O3458" s="152"/>
      <c r="P3458" s="152"/>
      <c r="Q3458" s="152"/>
      <c r="R3458" s="152"/>
      <c r="S3458" s="152"/>
      <c r="T3458" s="153" cm="1">
        <f t="array" ref="T3458">MATCH(1,(TDU_Info!$C$5:$C$111=$T$6)*(TDU_Info!$B$5:$B$111&lt;=$B3458),0)</f>
        <v>72</v>
      </c>
      <c r="U3458" s="152">
        <f>100*(INDEX(TDU_Info!$E$5:$E$111,$T3458)/T$11+INDEX(TDU_Info!$F$5:$F$111,$T3458))</f>
        <v>6.3226000000000004</v>
      </c>
      <c r="V3458" s="152">
        <v>8.8379999999999992</v>
      </c>
      <c r="W3458" s="152">
        <v>6.1509999999999998</v>
      </c>
      <c r="X3458" s="152">
        <v>6.2119999999999997</v>
      </c>
      <c r="Y3458" s="152">
        <v>6.69</v>
      </c>
      <c r="Z3458" s="152">
        <v>8.952</v>
      </c>
      <c r="AA3458" s="152">
        <v>6.2380000000000004</v>
      </c>
      <c r="AB3458" s="152">
        <v>6.05</v>
      </c>
      <c r="AC3458" s="152">
        <v>6.75</v>
      </c>
      <c r="AD3458" s="152">
        <v>8.8149999999999995</v>
      </c>
      <c r="AE3458" s="152">
        <v>5.8250000000000002</v>
      </c>
      <c r="AF3458" s="152">
        <v>6.0860000000000003</v>
      </c>
      <c r="AG3458" s="152">
        <v>6.69</v>
      </c>
      <c r="AH3458" s="152">
        <v>8.94</v>
      </c>
      <c r="AI3458" s="152">
        <v>5.9189999999999996</v>
      </c>
      <c r="AJ3458" s="152">
        <v>6.05</v>
      </c>
      <c r="AK3458" s="152">
        <v>6.75</v>
      </c>
      <c r="AL3458" s="152" t="e">
        <f t="shared" si="592"/>
        <v>#N/A</v>
      </c>
      <c r="AM3458" s="152" t="e">
        <f t="shared" si="593"/>
        <v>#N/A</v>
      </c>
      <c r="AN3458" s="152" t="e">
        <f>NA()</f>
        <v>#N/A</v>
      </c>
      <c r="AO3458" s="152" t="e">
        <f>NA()</f>
        <v>#N/A</v>
      </c>
      <c r="AP3458" s="152">
        <f t="shared" si="570"/>
        <v>5.9573999999999989</v>
      </c>
      <c r="AQ3458" s="152"/>
      <c r="AR3458" s="152"/>
      <c r="AS3458" s="153">
        <f t="shared" si="597"/>
        <v>155</v>
      </c>
      <c r="AT3458" s="153">
        <f t="shared" si="581"/>
        <v>1</v>
      </c>
      <c r="AU3458" s="153">
        <f t="shared" si="582"/>
        <v>0</v>
      </c>
      <c r="AV3458" s="153">
        <f t="shared" si="583"/>
        <v>0</v>
      </c>
      <c r="BA3458">
        <f t="shared" si="598"/>
        <v>4</v>
      </c>
    </row>
    <row r="3459" spans="2:53" x14ac:dyDescent="0.25">
      <c r="B3459" s="155">
        <f t="shared" si="596"/>
        <v>46178.999305555553</v>
      </c>
      <c r="C3459" s="155">
        <f t="shared" si="586"/>
        <v>46178.999305555553</v>
      </c>
      <c r="D3459" s="152">
        <f t="shared" si="589"/>
        <v>6.0860000000000003</v>
      </c>
      <c r="E3459" s="152"/>
      <c r="F3459" s="152"/>
      <c r="G3459" s="152"/>
      <c r="H3459" s="152" t="e">
        <f t="shared" si="590"/>
        <v>#N/A</v>
      </c>
      <c r="I3459" s="152"/>
      <c r="J3459" s="152" t="e">
        <f t="shared" si="591"/>
        <v>#N/A</v>
      </c>
      <c r="K3459" s="152"/>
      <c r="L3459" s="152"/>
      <c r="M3459" s="152"/>
      <c r="N3459" s="152"/>
      <c r="O3459" s="152"/>
      <c r="P3459" s="152"/>
      <c r="Q3459" s="152"/>
      <c r="R3459" s="152"/>
      <c r="S3459" s="152"/>
      <c r="T3459" s="153" cm="1">
        <f t="array" ref="T3459">MATCH(1,(TDU_Info!$C$5:$C$111=$T$6)*(TDU_Info!$B$5:$B$111&lt;=$B3459),0)</f>
        <v>72</v>
      </c>
      <c r="U3459" s="152">
        <f>100*(INDEX(TDU_Info!$E$5:$E$111,$T3459)/T$11+INDEX(TDU_Info!$F$5:$F$111,$T3459))</f>
        <v>6.3226000000000004</v>
      </c>
      <c r="V3459" s="152">
        <v>8.8379999999999992</v>
      </c>
      <c r="W3459" s="152">
        <v>6.1509999999999998</v>
      </c>
      <c r="X3459" s="152">
        <v>6.2119999999999997</v>
      </c>
      <c r="Y3459" s="152">
        <v>6.69</v>
      </c>
      <c r="Z3459" s="152">
        <v>8.952</v>
      </c>
      <c r="AA3459" s="152">
        <v>6.2380000000000004</v>
      </c>
      <c r="AB3459" s="152">
        <v>6.05</v>
      </c>
      <c r="AC3459" s="152">
        <v>6.75</v>
      </c>
      <c r="AD3459" s="152">
        <v>8.8149999999999995</v>
      </c>
      <c r="AE3459" s="152">
        <v>5.8250000000000002</v>
      </c>
      <c r="AF3459" s="152">
        <v>6.0860000000000003</v>
      </c>
      <c r="AG3459" s="152">
        <v>6.69</v>
      </c>
      <c r="AH3459" s="152">
        <v>8.94</v>
      </c>
      <c r="AI3459" s="152">
        <v>5.9189999999999996</v>
      </c>
      <c r="AJ3459" s="152">
        <v>6.05</v>
      </c>
      <c r="AK3459" s="152">
        <v>6.75</v>
      </c>
      <c r="AL3459" s="152" t="e">
        <f t="shared" si="592"/>
        <v>#N/A</v>
      </c>
      <c r="AM3459" s="152" t="e">
        <f t="shared" si="593"/>
        <v>#N/A</v>
      </c>
      <c r="AN3459" s="152" t="e">
        <f>NA()</f>
        <v>#N/A</v>
      </c>
      <c r="AO3459" s="152" t="e">
        <f>NA()</f>
        <v>#N/A</v>
      </c>
      <c r="AP3459" s="152">
        <f t="shared" si="570"/>
        <v>5.9573999999999989</v>
      </c>
      <c r="AQ3459" s="152"/>
      <c r="AR3459" s="152"/>
      <c r="AS3459" s="153">
        <f t="shared" si="597"/>
        <v>156</v>
      </c>
      <c r="AT3459" s="153">
        <f t="shared" si="581"/>
        <v>1</v>
      </c>
      <c r="AU3459" s="153">
        <f t="shared" si="582"/>
        <v>0</v>
      </c>
      <c r="AV3459" s="153">
        <f t="shared" si="583"/>
        <v>0</v>
      </c>
      <c r="BA3459">
        <f t="shared" si="598"/>
        <v>5</v>
      </c>
    </row>
    <row r="3460" spans="2:53" x14ac:dyDescent="0.25">
      <c r="B3460" s="155">
        <f t="shared" si="596"/>
        <v>46179.999305555553</v>
      </c>
      <c r="C3460" s="155">
        <f t="shared" si="586"/>
        <v>46179.999305555553</v>
      </c>
      <c r="D3460" s="152">
        <f t="shared" si="589"/>
        <v>6.0860000000000003</v>
      </c>
      <c r="E3460" s="152"/>
      <c r="F3460" s="152"/>
      <c r="G3460" s="152"/>
      <c r="H3460" s="152" t="e">
        <f t="shared" si="590"/>
        <v>#N/A</v>
      </c>
      <c r="I3460" s="152"/>
      <c r="J3460" s="152" t="e">
        <f t="shared" si="591"/>
        <v>#N/A</v>
      </c>
      <c r="K3460" s="152"/>
      <c r="L3460" s="152"/>
      <c r="M3460" s="152"/>
      <c r="N3460" s="152"/>
      <c r="O3460" s="152"/>
      <c r="P3460" s="152"/>
      <c r="Q3460" s="152"/>
      <c r="R3460" s="152"/>
      <c r="S3460" s="152"/>
      <c r="T3460" s="153" cm="1">
        <f t="array" ref="T3460">MATCH(1,(TDU_Info!$C$5:$C$111=$T$6)*(TDU_Info!$B$5:$B$111&lt;=$B3460),0)</f>
        <v>72</v>
      </c>
      <c r="U3460" s="152">
        <f>100*(INDEX(TDU_Info!$E$5:$E$111,$T3460)/T$11+INDEX(TDU_Info!$F$5:$F$111,$T3460))</f>
        <v>6.3226000000000004</v>
      </c>
      <c r="V3460" s="152">
        <v>8.8379999999999992</v>
      </c>
      <c r="W3460" s="152">
        <v>6.1509999999999998</v>
      </c>
      <c r="X3460" s="152">
        <v>6.2119999999999997</v>
      </c>
      <c r="Y3460" s="152">
        <v>6.69</v>
      </c>
      <c r="Z3460" s="152">
        <v>8.952</v>
      </c>
      <c r="AA3460" s="152">
        <v>6.2380000000000004</v>
      </c>
      <c r="AB3460" s="152">
        <v>6.05</v>
      </c>
      <c r="AC3460" s="152">
        <v>6.75</v>
      </c>
      <c r="AD3460" s="152">
        <v>8.8149999999999995</v>
      </c>
      <c r="AE3460" s="152">
        <v>5.8250000000000002</v>
      </c>
      <c r="AF3460" s="152">
        <v>6.0860000000000003</v>
      </c>
      <c r="AG3460" s="152">
        <v>6.69</v>
      </c>
      <c r="AH3460" s="152">
        <v>8.94</v>
      </c>
      <c r="AI3460" s="152">
        <v>5.9189999999999996</v>
      </c>
      <c r="AJ3460" s="152">
        <v>6.05</v>
      </c>
      <c r="AK3460" s="152">
        <v>6.75</v>
      </c>
      <c r="AL3460" s="152" t="e">
        <f t="shared" si="592"/>
        <v>#N/A</v>
      </c>
      <c r="AM3460" s="152" t="e">
        <f t="shared" si="593"/>
        <v>#N/A</v>
      </c>
      <c r="AN3460" s="152" t="e">
        <f>NA()</f>
        <v>#N/A</v>
      </c>
      <c r="AO3460" s="152" t="e">
        <f>NA()</f>
        <v>#N/A</v>
      </c>
      <c r="AP3460" s="152">
        <f t="shared" si="570"/>
        <v>5.9573999999999989</v>
      </c>
      <c r="AQ3460" s="152"/>
      <c r="AR3460" s="152"/>
      <c r="AS3460" s="153">
        <f t="shared" si="597"/>
        <v>157</v>
      </c>
      <c r="AT3460" s="153">
        <f t="shared" si="581"/>
        <v>1</v>
      </c>
      <c r="AU3460" s="153">
        <f t="shared" si="582"/>
        <v>0</v>
      </c>
      <c r="AV3460" s="153">
        <f t="shared" si="583"/>
        <v>0</v>
      </c>
      <c r="BA3460">
        <f t="shared" si="598"/>
        <v>6</v>
      </c>
    </row>
    <row r="3461" spans="2:53" x14ac:dyDescent="0.25">
      <c r="B3461" s="155">
        <f t="shared" si="596"/>
        <v>46180.999305555553</v>
      </c>
      <c r="C3461" s="155">
        <f t="shared" si="586"/>
        <v>46180.999305555553</v>
      </c>
      <c r="D3461" s="152">
        <f t="shared" si="589"/>
        <v>6.0860000000000003</v>
      </c>
      <c r="E3461" s="152"/>
      <c r="F3461" s="152"/>
      <c r="G3461" s="152"/>
      <c r="H3461" s="152" t="e">
        <f t="shared" si="590"/>
        <v>#N/A</v>
      </c>
      <c r="I3461" s="152"/>
      <c r="J3461" s="152" t="e">
        <f t="shared" si="591"/>
        <v>#N/A</v>
      </c>
      <c r="K3461" s="152"/>
      <c r="L3461" s="152"/>
      <c r="M3461" s="152"/>
      <c r="N3461" s="152"/>
      <c r="O3461" s="152"/>
      <c r="P3461" s="152"/>
      <c r="Q3461" s="152"/>
      <c r="R3461" s="152"/>
      <c r="S3461" s="152"/>
      <c r="T3461" s="153" cm="1">
        <f t="array" ref="T3461">MATCH(1,(TDU_Info!$C$5:$C$111=$T$6)*(TDU_Info!$B$5:$B$111&lt;=$B3461),0)</f>
        <v>72</v>
      </c>
      <c r="U3461" s="152">
        <f>100*(INDEX(TDU_Info!$E$5:$E$111,$T3461)/T$11+INDEX(TDU_Info!$F$5:$F$111,$T3461))</f>
        <v>6.3226000000000004</v>
      </c>
      <c r="V3461" s="152">
        <v>8.8379999999999992</v>
      </c>
      <c r="W3461" s="152">
        <v>6.1509999999999998</v>
      </c>
      <c r="X3461" s="152">
        <v>6.2119999999999997</v>
      </c>
      <c r="Y3461" s="152">
        <v>6.69</v>
      </c>
      <c r="Z3461" s="152">
        <v>8.952</v>
      </c>
      <c r="AA3461" s="152">
        <v>6.2380000000000004</v>
      </c>
      <c r="AB3461" s="152">
        <v>6.05</v>
      </c>
      <c r="AC3461" s="152">
        <v>6.75</v>
      </c>
      <c r="AD3461" s="152">
        <v>8.8149999999999995</v>
      </c>
      <c r="AE3461" s="152">
        <v>5.8250000000000002</v>
      </c>
      <c r="AF3461" s="152">
        <v>6.0860000000000003</v>
      </c>
      <c r="AG3461" s="152">
        <v>6.69</v>
      </c>
      <c r="AH3461" s="152">
        <v>8.94</v>
      </c>
      <c r="AI3461" s="152">
        <v>5.9189999999999996</v>
      </c>
      <c r="AJ3461" s="152">
        <v>6.05</v>
      </c>
      <c r="AK3461" s="152">
        <v>6.75</v>
      </c>
      <c r="AL3461" s="152" t="e">
        <f t="shared" si="592"/>
        <v>#N/A</v>
      </c>
      <c r="AM3461" s="152" t="e">
        <f t="shared" si="593"/>
        <v>#N/A</v>
      </c>
      <c r="AN3461" s="152" t="e">
        <f>NA()</f>
        <v>#N/A</v>
      </c>
      <c r="AO3461" s="152" t="e">
        <f>NA()</f>
        <v>#N/A</v>
      </c>
      <c r="AP3461" s="152">
        <f t="shared" si="570"/>
        <v>5.9573999999999989</v>
      </c>
      <c r="AQ3461" s="152"/>
      <c r="AR3461" s="152"/>
      <c r="AS3461" s="153">
        <f t="shared" si="597"/>
        <v>158</v>
      </c>
      <c r="AT3461" s="153">
        <f t="shared" si="581"/>
        <v>1</v>
      </c>
      <c r="AU3461" s="153">
        <f t="shared" si="582"/>
        <v>0</v>
      </c>
      <c r="AV3461" s="153">
        <f t="shared" si="583"/>
        <v>0</v>
      </c>
      <c r="BA3461">
        <f t="shared" si="598"/>
        <v>7</v>
      </c>
    </row>
    <row r="3462" spans="2:53" x14ac:dyDescent="0.25">
      <c r="B3462" s="155">
        <f t="shared" si="596"/>
        <v>46181.999305555553</v>
      </c>
      <c r="C3462" s="155">
        <f t="shared" si="586"/>
        <v>46181.999305555553</v>
      </c>
      <c r="D3462" s="152">
        <f t="shared" si="589"/>
        <v>6.0860000000000003</v>
      </c>
      <c r="E3462" s="152"/>
      <c r="F3462" s="152"/>
      <c r="G3462" s="152"/>
      <c r="H3462" s="152" t="e">
        <f t="shared" si="590"/>
        <v>#N/A</v>
      </c>
      <c r="I3462" s="152"/>
      <c r="J3462" s="152" t="e">
        <f t="shared" si="591"/>
        <v>#N/A</v>
      </c>
      <c r="K3462" s="152"/>
      <c r="L3462" s="152"/>
      <c r="M3462" s="152"/>
      <c r="N3462" s="152"/>
      <c r="O3462" s="152"/>
      <c r="P3462" s="152"/>
      <c r="Q3462" s="152"/>
      <c r="R3462" s="152"/>
      <c r="S3462" s="152"/>
      <c r="T3462" s="153" cm="1">
        <f t="array" ref="T3462">MATCH(1,(TDU_Info!$C$5:$C$111=$T$6)*(TDU_Info!$B$5:$B$111&lt;=$B3462),0)</f>
        <v>72</v>
      </c>
      <c r="U3462" s="152">
        <f>100*(INDEX(TDU_Info!$E$5:$E$111,$T3462)/T$11+INDEX(TDU_Info!$F$5:$F$111,$T3462))</f>
        <v>6.3226000000000004</v>
      </c>
      <c r="V3462" s="152">
        <v>8.8379999999999992</v>
      </c>
      <c r="W3462" s="152">
        <v>6.1509999999999998</v>
      </c>
      <c r="X3462" s="152">
        <v>6.2119999999999997</v>
      </c>
      <c r="Y3462" s="152">
        <v>6.69</v>
      </c>
      <c r="Z3462" s="152">
        <v>8.952</v>
      </c>
      <c r="AA3462" s="152">
        <v>6.2380000000000004</v>
      </c>
      <c r="AB3462" s="152">
        <v>6.05</v>
      </c>
      <c r="AC3462" s="152">
        <v>6.75</v>
      </c>
      <c r="AD3462" s="152">
        <v>8.8149999999999995</v>
      </c>
      <c r="AE3462" s="152">
        <v>5.8250000000000002</v>
      </c>
      <c r="AF3462" s="152">
        <v>6.0860000000000003</v>
      </c>
      <c r="AG3462" s="152">
        <v>6.69</v>
      </c>
      <c r="AH3462" s="152">
        <v>8.94</v>
      </c>
      <c r="AI3462" s="152">
        <v>5.9189999999999996</v>
      </c>
      <c r="AJ3462" s="152">
        <v>6.05</v>
      </c>
      <c r="AK3462" s="152">
        <v>6.75</v>
      </c>
      <c r="AL3462" s="152" t="e">
        <f t="shared" si="592"/>
        <v>#N/A</v>
      </c>
      <c r="AM3462" s="152" t="e">
        <f t="shared" si="593"/>
        <v>#N/A</v>
      </c>
      <c r="AN3462" s="152" t="e">
        <f>NA()</f>
        <v>#N/A</v>
      </c>
      <c r="AO3462" s="152" t="e">
        <f>NA()</f>
        <v>#N/A</v>
      </c>
      <c r="AP3462" s="152">
        <f t="shared" si="570"/>
        <v>5.9573999999999989</v>
      </c>
      <c r="AQ3462" s="152"/>
      <c r="AR3462" s="152"/>
      <c r="AS3462" s="153">
        <f t="shared" si="597"/>
        <v>159</v>
      </c>
      <c r="AT3462" s="153">
        <f t="shared" si="581"/>
        <v>1</v>
      </c>
      <c r="AU3462" s="153">
        <f t="shared" si="582"/>
        <v>0</v>
      </c>
      <c r="AV3462" s="153">
        <f t="shared" si="583"/>
        <v>0</v>
      </c>
      <c r="BA3462">
        <f t="shared" si="598"/>
        <v>8</v>
      </c>
    </row>
    <row r="3463" spans="2:53" x14ac:dyDescent="0.25">
      <c r="B3463" s="155">
        <f t="shared" si="596"/>
        <v>46182.999305555553</v>
      </c>
      <c r="C3463" s="155">
        <f t="shared" si="586"/>
        <v>46182.999305555553</v>
      </c>
      <c r="D3463" s="152">
        <f t="shared" si="589"/>
        <v>6.0860000000000003</v>
      </c>
      <c r="E3463" s="152"/>
      <c r="F3463" s="152"/>
      <c r="G3463" s="152"/>
      <c r="H3463" s="152" t="e">
        <f t="shared" si="590"/>
        <v>#N/A</v>
      </c>
      <c r="I3463" s="152"/>
      <c r="J3463" s="152" t="e">
        <f t="shared" si="591"/>
        <v>#N/A</v>
      </c>
      <c r="K3463" s="152"/>
      <c r="L3463" s="152"/>
      <c r="M3463" s="152"/>
      <c r="N3463" s="152"/>
      <c r="O3463" s="152"/>
      <c r="P3463" s="152"/>
      <c r="Q3463" s="152"/>
      <c r="R3463" s="152"/>
      <c r="S3463" s="152"/>
      <c r="T3463" s="153" cm="1">
        <f t="array" ref="T3463">MATCH(1,(TDU_Info!$C$5:$C$111=$T$6)*(TDU_Info!$B$5:$B$111&lt;=$B3463),0)</f>
        <v>72</v>
      </c>
      <c r="U3463" s="152">
        <f>100*(INDEX(TDU_Info!$E$5:$E$111,$T3463)/T$11+INDEX(TDU_Info!$F$5:$F$111,$T3463))</f>
        <v>6.3226000000000004</v>
      </c>
      <c r="V3463" s="152">
        <v>8.8379999999999992</v>
      </c>
      <c r="W3463" s="152">
        <v>6.1509999999999998</v>
      </c>
      <c r="X3463" s="152">
        <v>6.2119999999999997</v>
      </c>
      <c r="Y3463" s="152">
        <v>6.69</v>
      </c>
      <c r="Z3463" s="152">
        <v>8.952</v>
      </c>
      <c r="AA3463" s="152">
        <v>6.2380000000000004</v>
      </c>
      <c r="AB3463" s="152">
        <v>6.05</v>
      </c>
      <c r="AC3463" s="152">
        <v>6.75</v>
      </c>
      <c r="AD3463" s="152">
        <v>8.8149999999999995</v>
      </c>
      <c r="AE3463" s="152">
        <v>5.8250000000000002</v>
      </c>
      <c r="AF3463" s="152">
        <v>6.0860000000000003</v>
      </c>
      <c r="AG3463" s="152">
        <v>6.69</v>
      </c>
      <c r="AH3463" s="152">
        <v>8.94</v>
      </c>
      <c r="AI3463" s="152">
        <v>5.9189999999999996</v>
      </c>
      <c r="AJ3463" s="152">
        <v>6.05</v>
      </c>
      <c r="AK3463" s="152">
        <v>6.75</v>
      </c>
      <c r="AL3463" s="152" t="e">
        <f t="shared" si="592"/>
        <v>#N/A</v>
      </c>
      <c r="AM3463" s="152" t="e">
        <f t="shared" si="593"/>
        <v>#N/A</v>
      </c>
      <c r="AN3463" s="152" t="e">
        <f>NA()</f>
        <v>#N/A</v>
      </c>
      <c r="AO3463" s="152" t="e">
        <f>NA()</f>
        <v>#N/A</v>
      </c>
      <c r="AP3463" s="152">
        <f t="shared" si="570"/>
        <v>5.9573999999999989</v>
      </c>
      <c r="AQ3463" s="152"/>
      <c r="AR3463" s="152"/>
      <c r="AS3463" s="153">
        <f t="shared" si="597"/>
        <v>160</v>
      </c>
      <c r="AT3463" s="153">
        <f t="shared" si="581"/>
        <v>1</v>
      </c>
      <c r="AU3463" s="153">
        <f t="shared" si="582"/>
        <v>0</v>
      </c>
      <c r="AV3463" s="153">
        <f t="shared" si="583"/>
        <v>0</v>
      </c>
      <c r="BA3463">
        <f t="shared" si="598"/>
        <v>9</v>
      </c>
    </row>
    <row r="3464" spans="2:53" x14ac:dyDescent="0.25">
      <c r="B3464" s="155">
        <f t="shared" si="596"/>
        <v>46183.999305555553</v>
      </c>
      <c r="C3464" s="155">
        <f t="shared" si="586"/>
        <v>46183.999305555553</v>
      </c>
      <c r="D3464" s="152">
        <f t="shared" si="589"/>
        <v>6.0860000000000003</v>
      </c>
      <c r="E3464" s="152"/>
      <c r="F3464" s="152"/>
      <c r="G3464" s="152"/>
      <c r="H3464" s="152" t="e">
        <f t="shared" si="590"/>
        <v>#N/A</v>
      </c>
      <c r="I3464" s="152"/>
      <c r="J3464" s="152" t="e">
        <f t="shared" si="591"/>
        <v>#N/A</v>
      </c>
      <c r="K3464" s="152"/>
      <c r="L3464" s="152"/>
      <c r="M3464" s="152"/>
      <c r="N3464" s="152"/>
      <c r="O3464" s="152"/>
      <c r="P3464" s="152"/>
      <c r="Q3464" s="152"/>
      <c r="R3464" s="152"/>
      <c r="S3464" s="152"/>
      <c r="T3464" s="153" cm="1">
        <f t="array" ref="T3464">MATCH(1,(TDU_Info!$C$5:$C$111=$T$6)*(TDU_Info!$B$5:$B$111&lt;=$B3464),0)</f>
        <v>72</v>
      </c>
      <c r="U3464" s="152">
        <f>100*(INDEX(TDU_Info!$E$5:$E$111,$T3464)/T$11+INDEX(TDU_Info!$F$5:$F$111,$T3464))</f>
        <v>6.3226000000000004</v>
      </c>
      <c r="V3464" s="152">
        <v>8.8379999999999992</v>
      </c>
      <c r="W3464" s="152">
        <v>6.1509999999999998</v>
      </c>
      <c r="X3464" s="152">
        <v>6.2119999999999997</v>
      </c>
      <c r="Y3464" s="152">
        <v>6.69</v>
      </c>
      <c r="Z3464" s="152">
        <v>8.952</v>
      </c>
      <c r="AA3464" s="152">
        <v>6.2380000000000004</v>
      </c>
      <c r="AB3464" s="152">
        <v>6.05</v>
      </c>
      <c r="AC3464" s="152">
        <v>6.75</v>
      </c>
      <c r="AD3464" s="152">
        <v>8.8149999999999995</v>
      </c>
      <c r="AE3464" s="152">
        <v>5.8250000000000002</v>
      </c>
      <c r="AF3464" s="152">
        <v>6.0860000000000003</v>
      </c>
      <c r="AG3464" s="152">
        <v>6.69</v>
      </c>
      <c r="AH3464" s="152">
        <v>8.94</v>
      </c>
      <c r="AI3464" s="152">
        <v>5.9189999999999996</v>
      </c>
      <c r="AJ3464" s="152">
        <v>6.05</v>
      </c>
      <c r="AK3464" s="152">
        <v>6.75</v>
      </c>
      <c r="AL3464" s="152" t="e">
        <f t="shared" si="592"/>
        <v>#N/A</v>
      </c>
      <c r="AM3464" s="152" t="e">
        <f t="shared" si="593"/>
        <v>#N/A</v>
      </c>
      <c r="AN3464" s="152" t="e">
        <f>NA()</f>
        <v>#N/A</v>
      </c>
      <c r="AO3464" s="152" t="e">
        <f>NA()</f>
        <v>#N/A</v>
      </c>
      <c r="AP3464" s="152">
        <f t="shared" si="570"/>
        <v>5.9573999999999989</v>
      </c>
      <c r="AQ3464" s="152"/>
      <c r="AR3464" s="152"/>
      <c r="AS3464" s="153">
        <f t="shared" si="597"/>
        <v>161</v>
      </c>
      <c r="AT3464" s="153">
        <f t="shared" si="581"/>
        <v>1</v>
      </c>
      <c r="AU3464" s="153">
        <f t="shared" si="582"/>
        <v>0</v>
      </c>
      <c r="AV3464" s="153">
        <f t="shared" si="583"/>
        <v>0</v>
      </c>
      <c r="BA3464">
        <f t="shared" si="598"/>
        <v>10</v>
      </c>
    </row>
    <row r="3465" spans="2:53" x14ac:dyDescent="0.25">
      <c r="B3465" s="155">
        <f t="shared" si="596"/>
        <v>46184.999305555553</v>
      </c>
      <c r="C3465" s="155">
        <f t="shared" si="586"/>
        <v>46184.999305555553</v>
      </c>
      <c r="D3465" s="152">
        <f t="shared" si="589"/>
        <v>6.0860000000000003</v>
      </c>
      <c r="E3465" s="152"/>
      <c r="F3465" s="152"/>
      <c r="G3465" s="152"/>
      <c r="H3465" s="152" t="e">
        <f t="shared" si="590"/>
        <v>#N/A</v>
      </c>
      <c r="I3465" s="152"/>
      <c r="J3465" s="152" t="e">
        <f t="shared" si="591"/>
        <v>#N/A</v>
      </c>
      <c r="K3465" s="152"/>
      <c r="L3465" s="152"/>
      <c r="M3465" s="152"/>
      <c r="N3465" s="152"/>
      <c r="O3465" s="152"/>
      <c r="P3465" s="152"/>
      <c r="Q3465" s="152"/>
      <c r="R3465" s="152"/>
      <c r="S3465" s="152"/>
      <c r="T3465" s="153" cm="1">
        <f t="array" ref="T3465">MATCH(1,(TDU_Info!$C$5:$C$111=$T$6)*(TDU_Info!$B$5:$B$111&lt;=$B3465),0)</f>
        <v>72</v>
      </c>
      <c r="U3465" s="152">
        <f>100*(INDEX(TDU_Info!$E$5:$E$111,$T3465)/T$11+INDEX(TDU_Info!$F$5:$F$111,$T3465))</f>
        <v>6.3226000000000004</v>
      </c>
      <c r="V3465" s="152">
        <v>8.8379999999999992</v>
      </c>
      <c r="W3465" s="152">
        <v>6.1509999999999998</v>
      </c>
      <c r="X3465" s="152">
        <v>6.2119999999999997</v>
      </c>
      <c r="Y3465" s="152">
        <v>6.69</v>
      </c>
      <c r="Z3465" s="152">
        <v>8.952</v>
      </c>
      <c r="AA3465" s="152">
        <v>6.2380000000000004</v>
      </c>
      <c r="AB3465" s="152">
        <v>6.05</v>
      </c>
      <c r="AC3465" s="152">
        <v>6.75</v>
      </c>
      <c r="AD3465" s="152">
        <v>8.8149999999999995</v>
      </c>
      <c r="AE3465" s="152">
        <v>5.8250000000000002</v>
      </c>
      <c r="AF3465" s="152">
        <v>6.0860000000000003</v>
      </c>
      <c r="AG3465" s="152">
        <v>6.69</v>
      </c>
      <c r="AH3465" s="152">
        <v>8.94</v>
      </c>
      <c r="AI3465" s="152">
        <v>5.9189999999999996</v>
      </c>
      <c r="AJ3465" s="152">
        <v>6.05</v>
      </c>
      <c r="AK3465" s="152">
        <v>6.75</v>
      </c>
      <c r="AL3465" s="152" t="e">
        <f t="shared" si="592"/>
        <v>#N/A</v>
      </c>
      <c r="AM3465" s="152" t="e">
        <f t="shared" si="593"/>
        <v>#N/A</v>
      </c>
      <c r="AN3465" s="152" t="e">
        <f>NA()</f>
        <v>#N/A</v>
      </c>
      <c r="AO3465" s="152" t="e">
        <f>NA()</f>
        <v>#N/A</v>
      </c>
      <c r="AP3465" s="152">
        <f t="shared" si="570"/>
        <v>5.9573999999999989</v>
      </c>
      <c r="AQ3465" s="152"/>
      <c r="AR3465" s="152"/>
      <c r="AS3465" s="153">
        <f t="shared" si="597"/>
        <v>162</v>
      </c>
      <c r="AT3465" s="153">
        <f t="shared" si="581"/>
        <v>1</v>
      </c>
      <c r="AU3465" s="153">
        <f t="shared" si="582"/>
        <v>0</v>
      </c>
      <c r="AV3465" s="153">
        <f t="shared" si="583"/>
        <v>0</v>
      </c>
      <c r="BA3465">
        <f t="shared" si="598"/>
        <v>11</v>
      </c>
    </row>
    <row r="3466" spans="2:53" x14ac:dyDescent="0.25">
      <c r="B3466" s="155">
        <f t="shared" si="596"/>
        <v>46185.999305555553</v>
      </c>
      <c r="C3466" s="155">
        <f t="shared" si="586"/>
        <v>46185.999305555553</v>
      </c>
      <c r="D3466" s="152">
        <f t="shared" si="589"/>
        <v>6.0860000000000003</v>
      </c>
      <c r="E3466" s="152"/>
      <c r="F3466" s="152"/>
      <c r="G3466" s="152"/>
      <c r="H3466" s="152" t="e">
        <f t="shared" si="590"/>
        <v>#N/A</v>
      </c>
      <c r="I3466" s="152"/>
      <c r="J3466" s="152" t="e">
        <f t="shared" si="591"/>
        <v>#N/A</v>
      </c>
      <c r="K3466" s="152"/>
      <c r="L3466" s="152"/>
      <c r="M3466" s="152"/>
      <c r="N3466" s="152"/>
      <c r="O3466" s="152"/>
      <c r="P3466" s="152"/>
      <c r="Q3466" s="152"/>
      <c r="R3466" s="152"/>
      <c r="S3466" s="152"/>
      <c r="T3466" s="153" cm="1">
        <f t="array" ref="T3466">MATCH(1,(TDU_Info!$C$5:$C$111=$T$6)*(TDU_Info!$B$5:$B$111&lt;=$B3466),0)</f>
        <v>72</v>
      </c>
      <c r="U3466" s="152">
        <f>100*(INDEX(TDU_Info!$E$5:$E$111,$T3466)/T$11+INDEX(TDU_Info!$F$5:$F$111,$T3466))</f>
        <v>6.3226000000000004</v>
      </c>
      <c r="V3466" s="152">
        <v>8.8379999999999992</v>
      </c>
      <c r="W3466" s="152">
        <v>6.1509999999999998</v>
      </c>
      <c r="X3466" s="152">
        <v>6.2119999999999997</v>
      </c>
      <c r="Y3466" s="152">
        <v>6.72</v>
      </c>
      <c r="Z3466" s="152">
        <v>8.952</v>
      </c>
      <c r="AA3466" s="152">
        <v>6.2380000000000004</v>
      </c>
      <c r="AB3466" s="152">
        <v>6.1980000000000004</v>
      </c>
      <c r="AC3466" s="152">
        <v>6.9029999999999996</v>
      </c>
      <c r="AD3466" s="152">
        <v>8.8149999999999995</v>
      </c>
      <c r="AE3466" s="152">
        <v>5.8250000000000002</v>
      </c>
      <c r="AF3466" s="152">
        <v>6.0860000000000003</v>
      </c>
      <c r="AG3466" s="152">
        <v>6.72</v>
      </c>
      <c r="AH3466" s="152">
        <v>8.94</v>
      </c>
      <c r="AI3466" s="152">
        <v>5.9189999999999996</v>
      </c>
      <c r="AJ3466" s="152">
        <v>6.0659999999999998</v>
      </c>
      <c r="AK3466" s="152">
        <v>6.9029999999999996</v>
      </c>
      <c r="AL3466" s="152" t="e">
        <f t="shared" si="592"/>
        <v>#N/A</v>
      </c>
      <c r="AM3466" s="152" t="e">
        <f t="shared" si="593"/>
        <v>#N/A</v>
      </c>
      <c r="AN3466" s="152" t="e">
        <f>NA()</f>
        <v>#N/A</v>
      </c>
      <c r="AO3466" s="152" t="e">
        <f>NA()</f>
        <v>#N/A</v>
      </c>
      <c r="AP3466" s="152">
        <f t="shared" si="570"/>
        <v>5.9573999999999989</v>
      </c>
      <c r="AQ3466" s="152"/>
      <c r="AR3466" s="152"/>
      <c r="AS3466" s="153">
        <f t="shared" si="597"/>
        <v>163</v>
      </c>
      <c r="AT3466" s="153">
        <f t="shared" si="581"/>
        <v>1</v>
      </c>
      <c r="AU3466" s="153">
        <f t="shared" si="582"/>
        <v>0</v>
      </c>
      <c r="AV3466" s="153">
        <f t="shared" si="583"/>
        <v>0</v>
      </c>
      <c r="BA3466">
        <f t="shared" si="598"/>
        <v>12</v>
      </c>
    </row>
    <row r="3467" spans="2:53" x14ac:dyDescent="0.25">
      <c r="B3467" s="155">
        <f t="shared" si="596"/>
        <v>46186.999305555553</v>
      </c>
      <c r="C3467" s="155">
        <f t="shared" si="586"/>
        <v>46186.999305555553</v>
      </c>
      <c r="D3467" s="152">
        <f t="shared" si="589"/>
        <v>6.0860000000000003</v>
      </c>
      <c r="E3467" s="152"/>
      <c r="F3467" s="152"/>
      <c r="G3467" s="152"/>
      <c r="H3467" s="152" t="e">
        <f t="shared" si="590"/>
        <v>#N/A</v>
      </c>
      <c r="I3467" s="152"/>
      <c r="J3467" s="152" t="e">
        <f t="shared" si="591"/>
        <v>#N/A</v>
      </c>
      <c r="K3467" s="152"/>
      <c r="L3467" s="152"/>
      <c r="M3467" s="152"/>
      <c r="N3467" s="152"/>
      <c r="O3467" s="152"/>
      <c r="P3467" s="152"/>
      <c r="Q3467" s="152"/>
      <c r="R3467" s="152"/>
      <c r="S3467" s="152"/>
      <c r="T3467" s="153" cm="1">
        <f t="array" ref="T3467">MATCH(1,(TDU_Info!$C$5:$C$111=$T$6)*(TDU_Info!$B$5:$B$111&lt;=$B3467),0)</f>
        <v>72</v>
      </c>
      <c r="U3467" s="152">
        <f>100*(INDEX(TDU_Info!$E$5:$E$111,$T3467)/T$11+INDEX(TDU_Info!$F$5:$F$111,$T3467))</f>
        <v>6.3226000000000004</v>
      </c>
      <c r="V3467" s="152">
        <v>8.8379999999999992</v>
      </c>
      <c r="W3467" s="152">
        <v>6.1509999999999998</v>
      </c>
      <c r="X3467" s="152">
        <v>6.2119999999999997</v>
      </c>
      <c r="Y3467" s="152">
        <v>6.72</v>
      </c>
      <c r="Z3467" s="152">
        <v>8.952</v>
      </c>
      <c r="AA3467" s="152">
        <v>6.2380000000000004</v>
      </c>
      <c r="AB3467" s="152">
        <v>6.1980000000000004</v>
      </c>
      <c r="AC3467" s="152">
        <v>6.9029999999999996</v>
      </c>
      <c r="AD3467" s="152">
        <v>8.8149999999999995</v>
      </c>
      <c r="AE3467" s="152">
        <v>5.8250000000000002</v>
      </c>
      <c r="AF3467" s="152">
        <v>6.0860000000000003</v>
      </c>
      <c r="AG3467" s="152">
        <v>6.72</v>
      </c>
      <c r="AH3467" s="152">
        <v>8.94</v>
      </c>
      <c r="AI3467" s="152">
        <v>5.9189999999999996</v>
      </c>
      <c r="AJ3467" s="152">
        <v>6.0659999999999998</v>
      </c>
      <c r="AK3467" s="152">
        <v>6.9029999999999996</v>
      </c>
      <c r="AL3467" s="152" t="e">
        <f t="shared" si="592"/>
        <v>#N/A</v>
      </c>
      <c r="AM3467" s="152" t="e">
        <f t="shared" si="593"/>
        <v>#N/A</v>
      </c>
      <c r="AN3467" s="152" t="e">
        <f>NA()</f>
        <v>#N/A</v>
      </c>
      <c r="AO3467" s="152" t="e">
        <f>NA()</f>
        <v>#N/A</v>
      </c>
      <c r="AP3467" s="152">
        <f t="shared" ref="AP3467:AP3546" si="599">IF(DAY($C3467)=1,NA(),VLOOKUP($C3467,$BE$17:$BF$78,2,TRUE)-$U3467)</f>
        <v>5.9573999999999989</v>
      </c>
      <c r="AQ3467" s="152"/>
      <c r="AR3467" s="152"/>
      <c r="AS3467" s="153">
        <f t="shared" si="597"/>
        <v>164</v>
      </c>
      <c r="AT3467" s="153">
        <f t="shared" si="581"/>
        <v>1</v>
      </c>
      <c r="AU3467" s="153">
        <f t="shared" si="582"/>
        <v>0</v>
      </c>
      <c r="AV3467" s="153">
        <f t="shared" si="583"/>
        <v>0</v>
      </c>
      <c r="BA3467">
        <f t="shared" si="598"/>
        <v>13</v>
      </c>
    </row>
    <row r="3468" spans="2:53" x14ac:dyDescent="0.25">
      <c r="B3468" s="155">
        <f t="shared" si="596"/>
        <v>46187.999305555553</v>
      </c>
      <c r="C3468" s="155">
        <f t="shared" si="586"/>
        <v>46187.999305555553</v>
      </c>
      <c r="D3468" s="152">
        <f t="shared" si="589"/>
        <v>6.03</v>
      </c>
      <c r="E3468" s="152"/>
      <c r="F3468" s="152"/>
      <c r="G3468" s="152"/>
      <c r="H3468" s="152" t="e">
        <f t="shared" si="590"/>
        <v>#N/A</v>
      </c>
      <c r="I3468" s="152"/>
      <c r="J3468" s="152" t="e">
        <f t="shared" si="591"/>
        <v>#N/A</v>
      </c>
      <c r="K3468" s="152"/>
      <c r="L3468" s="152"/>
      <c r="M3468" s="152"/>
      <c r="N3468" s="152"/>
      <c r="O3468" s="152"/>
      <c r="P3468" s="152"/>
      <c r="Q3468" s="152"/>
      <c r="R3468" s="152"/>
      <c r="S3468" s="152"/>
      <c r="T3468" s="153" cm="1">
        <f t="array" ref="T3468">MATCH(1,(TDU_Info!$C$5:$C$111=$T$6)*(TDU_Info!$B$5:$B$111&lt;=$B3468),0)</f>
        <v>72</v>
      </c>
      <c r="U3468" s="152">
        <f>100*(INDEX(TDU_Info!$E$5:$E$111,$T3468)/T$11+INDEX(TDU_Info!$F$5:$F$111,$T3468))</f>
        <v>6.3226000000000004</v>
      </c>
      <c r="V3468" s="152">
        <v>8.8379999999999992</v>
      </c>
      <c r="W3468" s="152">
        <v>6.2510000000000003</v>
      </c>
      <c r="X3468" s="152">
        <v>6.03</v>
      </c>
      <c r="Y3468" s="152">
        <v>6.69</v>
      </c>
      <c r="Z3468" s="152">
        <v>8.952</v>
      </c>
      <c r="AA3468" s="152">
        <v>6.2380000000000004</v>
      </c>
      <c r="AB3468" s="152">
        <v>6.05</v>
      </c>
      <c r="AC3468" s="152">
        <v>6.75</v>
      </c>
      <c r="AD3468" s="152">
        <v>8.8149999999999995</v>
      </c>
      <c r="AE3468" s="152">
        <v>5.9249999999999998</v>
      </c>
      <c r="AF3468" s="152">
        <v>6.03</v>
      </c>
      <c r="AG3468" s="152">
        <v>6.69</v>
      </c>
      <c r="AH3468" s="152">
        <v>8.94</v>
      </c>
      <c r="AI3468" s="152">
        <v>5.9189999999999996</v>
      </c>
      <c r="AJ3468" s="152">
        <v>6.05</v>
      </c>
      <c r="AK3468" s="152">
        <v>6.75</v>
      </c>
      <c r="AL3468" s="152" t="e">
        <f t="shared" si="592"/>
        <v>#N/A</v>
      </c>
      <c r="AM3468" s="152" t="e">
        <f t="shared" si="593"/>
        <v>#N/A</v>
      </c>
      <c r="AN3468" s="152" t="e">
        <f>NA()</f>
        <v>#N/A</v>
      </c>
      <c r="AO3468" s="152" t="e">
        <f>NA()</f>
        <v>#N/A</v>
      </c>
      <c r="AP3468" s="152">
        <f t="shared" si="599"/>
        <v>5.9573999999999989</v>
      </c>
      <c r="AQ3468" s="152"/>
      <c r="AR3468" s="152"/>
      <c r="AS3468" s="153">
        <f t="shared" si="597"/>
        <v>165</v>
      </c>
      <c r="AT3468" s="153">
        <f t="shared" si="581"/>
        <v>1</v>
      </c>
      <c r="AU3468" s="153">
        <f t="shared" si="582"/>
        <v>0</v>
      </c>
      <c r="AV3468" s="153">
        <f t="shared" si="583"/>
        <v>0</v>
      </c>
      <c r="BA3468">
        <f t="shared" si="598"/>
        <v>14</v>
      </c>
    </row>
    <row r="3469" spans="2:53" x14ac:dyDescent="0.25">
      <c r="B3469" s="155">
        <f t="shared" si="596"/>
        <v>46188.999305555553</v>
      </c>
      <c r="C3469" s="155">
        <f t="shared" si="586"/>
        <v>46188.999305555553</v>
      </c>
      <c r="D3469" s="152">
        <f t="shared" si="589"/>
        <v>6.03</v>
      </c>
      <c r="E3469" s="152"/>
      <c r="F3469" s="152"/>
      <c r="G3469" s="152"/>
      <c r="H3469" s="152" t="e">
        <f t="shared" si="590"/>
        <v>#N/A</v>
      </c>
      <c r="I3469" s="152"/>
      <c r="J3469" s="152" t="e">
        <f t="shared" si="591"/>
        <v>#N/A</v>
      </c>
      <c r="K3469" s="152"/>
      <c r="L3469" s="152"/>
      <c r="M3469" s="152"/>
      <c r="N3469" s="152"/>
      <c r="O3469" s="152"/>
      <c r="P3469" s="152"/>
      <c r="Q3469" s="152"/>
      <c r="R3469" s="152"/>
      <c r="S3469" s="152"/>
      <c r="T3469" s="153" cm="1">
        <f t="array" ref="T3469">MATCH(1,(TDU_Info!$C$5:$C$111=$T$6)*(TDU_Info!$B$5:$B$111&lt;=$B3469),0)</f>
        <v>72</v>
      </c>
      <c r="U3469" s="152">
        <f>100*(INDEX(TDU_Info!$E$5:$E$111,$T3469)/T$11+INDEX(TDU_Info!$F$5:$F$111,$T3469))</f>
        <v>6.3226000000000004</v>
      </c>
      <c r="V3469" s="152">
        <v>8.8379999999999992</v>
      </c>
      <c r="W3469" s="152">
        <v>6.2510000000000003</v>
      </c>
      <c r="X3469" s="152">
        <v>6.03</v>
      </c>
      <c r="Y3469" s="152">
        <v>6.69</v>
      </c>
      <c r="Z3469" s="152">
        <v>8.952</v>
      </c>
      <c r="AA3469" s="152">
        <v>6.2380000000000004</v>
      </c>
      <c r="AB3469" s="152">
        <v>6.05</v>
      </c>
      <c r="AC3469" s="152">
        <v>6.75</v>
      </c>
      <c r="AD3469" s="152">
        <v>8.8149999999999995</v>
      </c>
      <c r="AE3469" s="152">
        <v>5.9249999999999998</v>
      </c>
      <c r="AF3469" s="152">
        <v>6.03</v>
      </c>
      <c r="AG3469" s="152">
        <v>6.69</v>
      </c>
      <c r="AH3469" s="152">
        <v>8.94</v>
      </c>
      <c r="AI3469" s="152">
        <v>5.9189999999999996</v>
      </c>
      <c r="AJ3469" s="152">
        <v>6.05</v>
      </c>
      <c r="AK3469" s="152">
        <v>6.75</v>
      </c>
      <c r="AL3469" s="152" t="e">
        <f t="shared" si="592"/>
        <v>#N/A</v>
      </c>
      <c r="AM3469" s="152" t="e">
        <f t="shared" si="593"/>
        <v>#N/A</v>
      </c>
      <c r="AN3469" s="152" t="e">
        <f>NA()</f>
        <v>#N/A</v>
      </c>
      <c r="AO3469" s="152" t="e">
        <f>NA()</f>
        <v>#N/A</v>
      </c>
      <c r="AP3469" s="152">
        <f t="shared" si="599"/>
        <v>5.9573999999999989</v>
      </c>
      <c r="AQ3469" s="152"/>
      <c r="AR3469" s="152"/>
      <c r="AS3469" s="153">
        <f t="shared" si="597"/>
        <v>166</v>
      </c>
      <c r="AT3469" s="153">
        <f t="shared" si="581"/>
        <v>1</v>
      </c>
      <c r="AU3469" s="153">
        <f t="shared" si="582"/>
        <v>0</v>
      </c>
      <c r="AV3469" s="153">
        <f t="shared" si="583"/>
        <v>0</v>
      </c>
      <c r="BA3469">
        <f t="shared" si="598"/>
        <v>15</v>
      </c>
    </row>
    <row r="3470" spans="2:53" x14ac:dyDescent="0.25">
      <c r="B3470" s="155">
        <f t="shared" si="596"/>
        <v>46189.999305555553</v>
      </c>
      <c r="C3470" s="155">
        <f t="shared" si="586"/>
        <v>46189.999305555553</v>
      </c>
      <c r="D3470" s="152">
        <f t="shared" si="589"/>
        <v>6.03</v>
      </c>
      <c r="E3470" s="152"/>
      <c r="F3470" s="152"/>
      <c r="G3470" s="152"/>
      <c r="H3470" s="152" t="e">
        <f t="shared" si="590"/>
        <v>#N/A</v>
      </c>
      <c r="I3470" s="152"/>
      <c r="J3470" s="152" t="e">
        <f t="shared" si="591"/>
        <v>#N/A</v>
      </c>
      <c r="K3470" s="152"/>
      <c r="L3470" s="152"/>
      <c r="M3470" s="152"/>
      <c r="N3470" s="152"/>
      <c r="O3470" s="152"/>
      <c r="P3470" s="152"/>
      <c r="Q3470" s="152"/>
      <c r="R3470" s="152"/>
      <c r="S3470" s="152"/>
      <c r="T3470" s="153" cm="1">
        <f t="array" ref="T3470">MATCH(1,(TDU_Info!$C$5:$C$111=$T$6)*(TDU_Info!$B$5:$B$111&lt;=$B3470),0)</f>
        <v>72</v>
      </c>
      <c r="U3470" s="152">
        <f>100*(INDEX(TDU_Info!$E$5:$E$111,$T3470)/T$11+INDEX(TDU_Info!$F$5:$F$111,$T3470))</f>
        <v>6.3226000000000004</v>
      </c>
      <c r="V3470" s="152">
        <v>8.8379999999999992</v>
      </c>
      <c r="W3470" s="152">
        <v>6.2510000000000003</v>
      </c>
      <c r="X3470" s="152">
        <v>6.03</v>
      </c>
      <c r="Y3470" s="152">
        <v>6.69</v>
      </c>
      <c r="Z3470" s="152">
        <v>8.952</v>
      </c>
      <c r="AA3470" s="152">
        <v>6.2380000000000004</v>
      </c>
      <c r="AB3470" s="152">
        <v>6.05</v>
      </c>
      <c r="AC3470" s="152">
        <v>6.75</v>
      </c>
      <c r="AD3470" s="152">
        <v>8.8149999999999995</v>
      </c>
      <c r="AE3470" s="152">
        <v>5.9249999999999998</v>
      </c>
      <c r="AF3470" s="152">
        <v>6.03</v>
      </c>
      <c r="AG3470" s="152">
        <v>6.69</v>
      </c>
      <c r="AH3470" s="152">
        <v>8.94</v>
      </c>
      <c r="AI3470" s="152">
        <v>5.9189999999999996</v>
      </c>
      <c r="AJ3470" s="152">
        <v>6.05</v>
      </c>
      <c r="AK3470" s="152">
        <v>6.75</v>
      </c>
      <c r="AL3470" s="152" t="e">
        <f t="shared" si="592"/>
        <v>#N/A</v>
      </c>
      <c r="AM3470" s="152" t="e">
        <f t="shared" si="593"/>
        <v>#N/A</v>
      </c>
      <c r="AN3470" s="152" t="e">
        <f>NA()</f>
        <v>#N/A</v>
      </c>
      <c r="AO3470" s="152" t="e">
        <f>NA()</f>
        <v>#N/A</v>
      </c>
      <c r="AP3470" s="152">
        <f t="shared" si="599"/>
        <v>5.9573999999999989</v>
      </c>
      <c r="AQ3470" s="152"/>
      <c r="AR3470" s="152"/>
      <c r="AS3470" s="153">
        <f t="shared" si="597"/>
        <v>167</v>
      </c>
      <c r="AT3470" s="153">
        <f t="shared" si="581"/>
        <v>0</v>
      </c>
      <c r="AU3470" s="153">
        <f t="shared" si="582"/>
        <v>1</v>
      </c>
      <c r="AV3470" s="153">
        <f t="shared" si="583"/>
        <v>0</v>
      </c>
      <c r="BA3470">
        <f t="shared" si="598"/>
        <v>16</v>
      </c>
    </row>
    <row r="3471" spans="2:53" x14ac:dyDescent="0.25">
      <c r="B3471" s="155">
        <f t="shared" si="596"/>
        <v>46190.999305555553</v>
      </c>
      <c r="C3471" s="155">
        <f t="shared" si="586"/>
        <v>46190.999305555553</v>
      </c>
      <c r="D3471" s="152">
        <f t="shared" si="589"/>
        <v>6.03</v>
      </c>
      <c r="E3471" s="152"/>
      <c r="F3471" s="152"/>
      <c r="G3471" s="152"/>
      <c r="H3471" s="152" t="e">
        <f t="shared" si="590"/>
        <v>#N/A</v>
      </c>
      <c r="I3471" s="152"/>
      <c r="J3471" s="152" t="e">
        <f t="shared" si="591"/>
        <v>#N/A</v>
      </c>
      <c r="K3471" s="152"/>
      <c r="L3471" s="152"/>
      <c r="M3471" s="152"/>
      <c r="N3471" s="152"/>
      <c r="O3471" s="152"/>
      <c r="P3471" s="152"/>
      <c r="Q3471" s="152"/>
      <c r="R3471" s="152"/>
      <c r="S3471" s="152"/>
      <c r="T3471" s="153" cm="1">
        <f t="array" ref="T3471">MATCH(1,(TDU_Info!$C$5:$C$111=$T$6)*(TDU_Info!$B$5:$B$111&lt;=$B3471),0)</f>
        <v>72</v>
      </c>
      <c r="U3471" s="152">
        <f>100*(INDEX(TDU_Info!$E$5:$E$111,$T3471)/T$11+INDEX(TDU_Info!$F$5:$F$111,$T3471))</f>
        <v>6.3226000000000004</v>
      </c>
      <c r="V3471" s="152">
        <v>8.8230000000000004</v>
      </c>
      <c r="W3471" s="152">
        <v>6.2919999999999998</v>
      </c>
      <c r="X3471" s="152">
        <v>6.03</v>
      </c>
      <c r="Y3471" s="152">
        <v>6.69</v>
      </c>
      <c r="Z3471" s="152">
        <v>8.9350000000000005</v>
      </c>
      <c r="AA3471" s="152">
        <v>6.282</v>
      </c>
      <c r="AB3471" s="152">
        <v>6.05</v>
      </c>
      <c r="AC3471" s="152">
        <v>6.75</v>
      </c>
      <c r="AD3471" s="152">
        <v>8.8070000000000004</v>
      </c>
      <c r="AE3471" s="152">
        <v>5.9459999999999997</v>
      </c>
      <c r="AF3471" s="152">
        <v>6.03</v>
      </c>
      <c r="AG3471" s="152">
        <v>6.69</v>
      </c>
      <c r="AH3471" s="152">
        <v>8.9320000000000004</v>
      </c>
      <c r="AI3471" s="152">
        <v>5.9409999999999998</v>
      </c>
      <c r="AJ3471" s="152">
        <v>6.05</v>
      </c>
      <c r="AK3471" s="152">
        <v>6.75</v>
      </c>
      <c r="AL3471" s="152" t="e">
        <f t="shared" si="592"/>
        <v>#N/A</v>
      </c>
      <c r="AM3471" s="152" t="e">
        <f t="shared" si="593"/>
        <v>#N/A</v>
      </c>
      <c r="AN3471" s="152" t="e">
        <f>NA()</f>
        <v>#N/A</v>
      </c>
      <c r="AO3471" s="152" t="e">
        <f>NA()</f>
        <v>#N/A</v>
      </c>
      <c r="AP3471" s="152">
        <f t="shared" si="599"/>
        <v>5.9573999999999989</v>
      </c>
      <c r="AQ3471" s="152"/>
      <c r="AR3471" s="152"/>
      <c r="AS3471" s="153">
        <f t="shared" si="597"/>
        <v>168</v>
      </c>
      <c r="AT3471" s="153">
        <f t="shared" si="581"/>
        <v>0</v>
      </c>
      <c r="AU3471" s="153">
        <f t="shared" si="582"/>
        <v>1</v>
      </c>
      <c r="AV3471" s="153">
        <f t="shared" si="583"/>
        <v>0</v>
      </c>
      <c r="BA3471">
        <f t="shared" si="598"/>
        <v>17</v>
      </c>
    </row>
    <row r="3472" spans="2:53" x14ac:dyDescent="0.25">
      <c r="B3472" s="155">
        <f t="shared" si="596"/>
        <v>46191.999305555553</v>
      </c>
      <c r="C3472" s="155">
        <f t="shared" si="586"/>
        <v>46191.999305555553</v>
      </c>
      <c r="D3472" s="152">
        <f t="shared" si="589"/>
        <v>6.03</v>
      </c>
      <c r="E3472" s="152"/>
      <c r="F3472" s="152"/>
      <c r="G3472" s="152"/>
      <c r="H3472" s="152" t="e">
        <f t="shared" si="590"/>
        <v>#N/A</v>
      </c>
      <c r="I3472" s="152"/>
      <c r="J3472" s="152" t="e">
        <f t="shared" si="591"/>
        <v>#N/A</v>
      </c>
      <c r="K3472" s="152"/>
      <c r="L3472" s="152"/>
      <c r="M3472" s="152"/>
      <c r="N3472" s="152"/>
      <c r="O3472" s="152"/>
      <c r="P3472" s="152"/>
      <c r="Q3472" s="152"/>
      <c r="R3472" s="152"/>
      <c r="S3472" s="152"/>
      <c r="T3472" s="153" cm="1">
        <f t="array" ref="T3472">MATCH(1,(TDU_Info!$C$5:$C$111=$T$6)*(TDU_Info!$B$5:$B$111&lt;=$B3472),0)</f>
        <v>72</v>
      </c>
      <c r="U3472" s="152">
        <f>100*(INDEX(TDU_Info!$E$5:$E$111,$T3472)/T$11+INDEX(TDU_Info!$F$5:$F$111,$T3472))</f>
        <v>6.3226000000000004</v>
      </c>
      <c r="V3472" s="152">
        <v>8.6880000000000006</v>
      </c>
      <c r="W3472" s="152">
        <v>6.2919999999999998</v>
      </c>
      <c r="X3472" s="152">
        <v>6.03</v>
      </c>
      <c r="Y3472" s="152">
        <v>6.69</v>
      </c>
      <c r="Z3472" s="152">
        <v>8.8949999999999996</v>
      </c>
      <c r="AA3472" s="152">
        <v>6.282</v>
      </c>
      <c r="AB3472" s="152">
        <v>6.1079999999999997</v>
      </c>
      <c r="AC3472" s="152">
        <v>6.75</v>
      </c>
      <c r="AD3472" s="152">
        <v>8.6720000000000006</v>
      </c>
      <c r="AE3472" s="152">
        <v>5.9459999999999997</v>
      </c>
      <c r="AF3472" s="152">
        <v>6.03</v>
      </c>
      <c r="AG3472" s="152">
        <v>6.69</v>
      </c>
      <c r="AH3472" s="152">
        <v>8.8919999999999995</v>
      </c>
      <c r="AI3472" s="152">
        <v>5.9409999999999998</v>
      </c>
      <c r="AJ3472" s="152">
        <v>6.1079999999999997</v>
      </c>
      <c r="AK3472" s="152">
        <v>6.75</v>
      </c>
      <c r="AL3472" s="152" t="e">
        <f t="shared" si="592"/>
        <v>#N/A</v>
      </c>
      <c r="AM3472" s="152" t="e">
        <f t="shared" si="593"/>
        <v>#N/A</v>
      </c>
      <c r="AN3472" s="152" t="e">
        <f>NA()</f>
        <v>#N/A</v>
      </c>
      <c r="AO3472" s="152" t="e">
        <f>NA()</f>
        <v>#N/A</v>
      </c>
      <c r="AP3472" s="152">
        <f t="shared" si="599"/>
        <v>5.9573999999999989</v>
      </c>
      <c r="AQ3472" s="152"/>
      <c r="AR3472" s="152"/>
      <c r="AS3472" s="153">
        <f t="shared" si="597"/>
        <v>169</v>
      </c>
      <c r="AT3472" s="153">
        <f t="shared" si="581"/>
        <v>0</v>
      </c>
      <c r="AU3472" s="153">
        <f t="shared" si="582"/>
        <v>1</v>
      </c>
      <c r="AV3472" s="153">
        <f t="shared" si="583"/>
        <v>0</v>
      </c>
      <c r="BA3472">
        <f t="shared" si="598"/>
        <v>18</v>
      </c>
    </row>
    <row r="3473" spans="2:53" x14ac:dyDescent="0.25">
      <c r="B3473" s="155">
        <f t="shared" si="596"/>
        <v>46192.999305555553</v>
      </c>
      <c r="C3473" s="155">
        <f t="shared" si="586"/>
        <v>46192.999305555553</v>
      </c>
      <c r="D3473" s="152">
        <f t="shared" si="589"/>
        <v>6.03</v>
      </c>
      <c r="E3473" s="152"/>
      <c r="F3473" s="152"/>
      <c r="G3473" s="152"/>
      <c r="H3473" s="152" t="e">
        <f t="shared" si="590"/>
        <v>#N/A</v>
      </c>
      <c r="I3473" s="152"/>
      <c r="J3473" s="152" t="e">
        <f t="shared" si="591"/>
        <v>#N/A</v>
      </c>
      <c r="K3473" s="152"/>
      <c r="L3473" s="152"/>
      <c r="M3473" s="152"/>
      <c r="N3473" s="152"/>
      <c r="O3473" s="152"/>
      <c r="P3473" s="152"/>
      <c r="Q3473" s="152"/>
      <c r="R3473" s="152"/>
      <c r="S3473" s="152"/>
      <c r="T3473" s="153" cm="1">
        <f t="array" ref="T3473">MATCH(1,(TDU_Info!$C$5:$C$111=$T$6)*(TDU_Info!$B$5:$B$111&lt;=$B3473),0)</f>
        <v>72</v>
      </c>
      <c r="U3473" s="152">
        <f>100*(INDEX(TDU_Info!$E$5:$E$111,$T3473)/T$11+INDEX(TDU_Info!$F$5:$F$111,$T3473))</f>
        <v>6.3226000000000004</v>
      </c>
      <c r="V3473" s="152">
        <v>8.6880000000000006</v>
      </c>
      <c r="W3473" s="152">
        <v>6.2919999999999998</v>
      </c>
      <c r="X3473" s="152">
        <v>6.03</v>
      </c>
      <c r="Y3473" s="152">
        <v>6.69</v>
      </c>
      <c r="Z3473" s="152">
        <v>8.8949999999999996</v>
      </c>
      <c r="AA3473" s="152">
        <v>6.282</v>
      </c>
      <c r="AB3473" s="152">
        <v>6.1079999999999997</v>
      </c>
      <c r="AC3473" s="152">
        <v>6.75</v>
      </c>
      <c r="AD3473" s="152">
        <v>8.6720000000000006</v>
      </c>
      <c r="AE3473" s="152">
        <v>5.9459999999999997</v>
      </c>
      <c r="AF3473" s="152">
        <v>6.03</v>
      </c>
      <c r="AG3473" s="152">
        <v>6.69</v>
      </c>
      <c r="AH3473" s="152">
        <v>8.8919999999999995</v>
      </c>
      <c r="AI3473" s="152">
        <v>5.9409999999999998</v>
      </c>
      <c r="AJ3473" s="152">
        <v>6.1079999999999997</v>
      </c>
      <c r="AK3473" s="152">
        <v>6.75</v>
      </c>
      <c r="AL3473" s="152" t="e">
        <f t="shared" si="592"/>
        <v>#N/A</v>
      </c>
      <c r="AM3473" s="152" t="e">
        <f t="shared" si="593"/>
        <v>#N/A</v>
      </c>
      <c r="AN3473" s="152" t="e">
        <f>NA()</f>
        <v>#N/A</v>
      </c>
      <c r="AO3473" s="152" t="e">
        <f>NA()</f>
        <v>#N/A</v>
      </c>
      <c r="AP3473" s="152">
        <f t="shared" si="599"/>
        <v>5.9573999999999989</v>
      </c>
      <c r="AQ3473" s="152"/>
      <c r="AR3473" s="152"/>
      <c r="AS3473" s="153">
        <f t="shared" si="597"/>
        <v>170</v>
      </c>
      <c r="AT3473" s="153">
        <f t="shared" si="581"/>
        <v>0</v>
      </c>
      <c r="AU3473" s="153">
        <f t="shared" si="582"/>
        <v>1</v>
      </c>
      <c r="AV3473" s="153">
        <f t="shared" si="583"/>
        <v>0</v>
      </c>
      <c r="BA3473">
        <f t="shared" si="598"/>
        <v>19</v>
      </c>
    </row>
    <row r="3474" spans="2:53" x14ac:dyDescent="0.25">
      <c r="B3474" s="155">
        <f t="shared" si="596"/>
        <v>46193.999305555553</v>
      </c>
      <c r="C3474" s="155">
        <f t="shared" si="586"/>
        <v>46193.999305555553</v>
      </c>
      <c r="D3474" s="152">
        <f t="shared" si="589"/>
        <v>6.03</v>
      </c>
      <c r="E3474" s="152"/>
      <c r="F3474" s="152"/>
      <c r="G3474" s="152"/>
      <c r="H3474" s="152" t="e">
        <f t="shared" si="590"/>
        <v>#N/A</v>
      </c>
      <c r="I3474" s="152"/>
      <c r="J3474" s="152" t="e">
        <f t="shared" si="591"/>
        <v>#N/A</v>
      </c>
      <c r="K3474" s="152"/>
      <c r="L3474" s="152"/>
      <c r="M3474" s="152"/>
      <c r="N3474" s="152"/>
      <c r="O3474" s="152"/>
      <c r="P3474" s="152"/>
      <c r="Q3474" s="152"/>
      <c r="R3474" s="152"/>
      <c r="S3474" s="152"/>
      <c r="T3474" s="153" cm="1">
        <f t="array" ref="T3474">MATCH(1,(TDU_Info!$C$5:$C$111=$T$6)*(TDU_Info!$B$5:$B$111&lt;=$B3474),0)</f>
        <v>72</v>
      </c>
      <c r="U3474" s="152">
        <f>100*(INDEX(TDU_Info!$E$5:$E$111,$T3474)/T$11+INDEX(TDU_Info!$F$5:$F$111,$T3474))</f>
        <v>6.3226000000000004</v>
      </c>
      <c r="V3474" s="152">
        <v>8.6880000000000006</v>
      </c>
      <c r="W3474" s="152">
        <v>6.2919999999999998</v>
      </c>
      <c r="X3474" s="152">
        <v>6.03</v>
      </c>
      <c r="Y3474" s="152">
        <v>6.62</v>
      </c>
      <c r="Z3474" s="152">
        <v>8.8949999999999996</v>
      </c>
      <c r="AA3474" s="152">
        <v>6.1820000000000004</v>
      </c>
      <c r="AB3474" s="152">
        <v>6.01</v>
      </c>
      <c r="AC3474" s="152">
        <v>6.65</v>
      </c>
      <c r="AD3474" s="152">
        <v>8.6720000000000006</v>
      </c>
      <c r="AE3474" s="152">
        <v>5.9459999999999997</v>
      </c>
      <c r="AF3474" s="152">
        <v>6.03</v>
      </c>
      <c r="AG3474" s="152">
        <v>6.62</v>
      </c>
      <c r="AH3474" s="152">
        <v>8.8919999999999995</v>
      </c>
      <c r="AI3474" s="152">
        <v>5.8410000000000002</v>
      </c>
      <c r="AJ3474" s="152">
        <v>6.01</v>
      </c>
      <c r="AK3474" s="152">
        <v>6.65</v>
      </c>
      <c r="AL3474" s="152" t="e">
        <f t="shared" si="592"/>
        <v>#N/A</v>
      </c>
      <c r="AM3474" s="152" t="e">
        <f t="shared" si="593"/>
        <v>#N/A</v>
      </c>
      <c r="AN3474" s="152" t="e">
        <f>NA()</f>
        <v>#N/A</v>
      </c>
      <c r="AO3474" s="152" t="e">
        <f>NA()</f>
        <v>#N/A</v>
      </c>
      <c r="AP3474" s="152">
        <f t="shared" si="599"/>
        <v>5.9573999999999989</v>
      </c>
      <c r="AQ3474" s="152"/>
      <c r="AR3474" s="152"/>
      <c r="AS3474" s="153">
        <f t="shared" si="597"/>
        <v>171</v>
      </c>
      <c r="AT3474" s="153">
        <f t="shared" si="581"/>
        <v>0</v>
      </c>
      <c r="AU3474" s="153">
        <f t="shared" si="582"/>
        <v>1</v>
      </c>
      <c r="AV3474" s="153">
        <f t="shared" si="583"/>
        <v>0</v>
      </c>
      <c r="BA3474">
        <f t="shared" si="598"/>
        <v>20</v>
      </c>
    </row>
    <row r="3475" spans="2:53" x14ac:dyDescent="0.25">
      <c r="B3475" s="155">
        <f t="shared" si="596"/>
        <v>46194.999305555553</v>
      </c>
      <c r="C3475" s="155">
        <f t="shared" si="586"/>
        <v>46194.999305555553</v>
      </c>
      <c r="D3475" s="152">
        <f t="shared" si="589"/>
        <v>6.03</v>
      </c>
      <c r="E3475" s="152"/>
      <c r="F3475" s="152"/>
      <c r="G3475" s="152"/>
      <c r="H3475" s="152" t="e">
        <f t="shared" si="590"/>
        <v>#N/A</v>
      </c>
      <c r="I3475" s="152"/>
      <c r="J3475" s="152" t="e">
        <f t="shared" si="591"/>
        <v>#N/A</v>
      </c>
      <c r="K3475" s="152"/>
      <c r="L3475" s="152"/>
      <c r="M3475" s="152"/>
      <c r="N3475" s="152"/>
      <c r="O3475" s="152"/>
      <c r="P3475" s="152"/>
      <c r="Q3475" s="152"/>
      <c r="R3475" s="152"/>
      <c r="S3475" s="152"/>
      <c r="T3475" s="153" cm="1">
        <f t="array" ref="T3475">MATCH(1,(TDU_Info!$C$5:$C$111=$T$6)*(TDU_Info!$B$5:$B$111&lt;=$B3475),0)</f>
        <v>72</v>
      </c>
      <c r="U3475" s="152">
        <f>100*(INDEX(TDU_Info!$E$5:$E$111,$T3475)/T$11+INDEX(TDU_Info!$F$5:$F$111,$T3475))</f>
        <v>6.3226000000000004</v>
      </c>
      <c r="V3475" s="152">
        <v>8.6880000000000006</v>
      </c>
      <c r="W3475" s="152">
        <v>6.2919999999999998</v>
      </c>
      <c r="X3475" s="152">
        <v>6.03</v>
      </c>
      <c r="Y3475" s="152">
        <v>6.62</v>
      </c>
      <c r="Z3475" s="152">
        <v>8.8949999999999996</v>
      </c>
      <c r="AA3475" s="152">
        <v>6.1820000000000004</v>
      </c>
      <c r="AB3475" s="152">
        <v>6.01</v>
      </c>
      <c r="AC3475" s="152">
        <v>6.65</v>
      </c>
      <c r="AD3475" s="152">
        <v>8.6720000000000006</v>
      </c>
      <c r="AE3475" s="152">
        <v>5.9459999999999997</v>
      </c>
      <c r="AF3475" s="152">
        <v>6.03</v>
      </c>
      <c r="AG3475" s="152">
        <v>6.62</v>
      </c>
      <c r="AH3475" s="152">
        <v>8.8919999999999995</v>
      </c>
      <c r="AI3475" s="152">
        <v>5.8410000000000002</v>
      </c>
      <c r="AJ3475" s="152">
        <v>6.01</v>
      </c>
      <c r="AK3475" s="152">
        <v>6.65</v>
      </c>
      <c r="AL3475" s="152" t="e">
        <f t="shared" si="592"/>
        <v>#N/A</v>
      </c>
      <c r="AM3475" s="152" t="e">
        <f t="shared" si="593"/>
        <v>#N/A</v>
      </c>
      <c r="AN3475" s="152" t="e">
        <f>NA()</f>
        <v>#N/A</v>
      </c>
      <c r="AO3475" s="152" t="e">
        <f>NA()</f>
        <v>#N/A</v>
      </c>
      <c r="AP3475" s="152">
        <f t="shared" si="599"/>
        <v>5.9573999999999989</v>
      </c>
      <c r="AQ3475" s="152"/>
      <c r="AR3475" s="152"/>
      <c r="AS3475" s="153">
        <f t="shared" si="597"/>
        <v>172</v>
      </c>
      <c r="AT3475" s="153">
        <f t="shared" si="581"/>
        <v>0</v>
      </c>
      <c r="AU3475" s="153">
        <f t="shared" si="582"/>
        <v>1</v>
      </c>
      <c r="AV3475" s="153">
        <f t="shared" si="583"/>
        <v>0</v>
      </c>
      <c r="BA3475">
        <f t="shared" si="598"/>
        <v>21</v>
      </c>
    </row>
    <row r="3476" spans="2:53" x14ac:dyDescent="0.25">
      <c r="B3476" s="155">
        <f t="shared" si="596"/>
        <v>46195.999305555553</v>
      </c>
      <c r="C3476" s="155">
        <f t="shared" si="586"/>
        <v>46195.999305555553</v>
      </c>
      <c r="D3476" s="152">
        <f t="shared" si="589"/>
        <v>6.03</v>
      </c>
      <c r="E3476" s="152"/>
      <c r="F3476" s="152"/>
      <c r="G3476" s="152"/>
      <c r="H3476" s="152" t="e">
        <f t="shared" si="590"/>
        <v>#N/A</v>
      </c>
      <c r="I3476" s="152"/>
      <c r="J3476" s="152" t="e">
        <f t="shared" si="591"/>
        <v>#N/A</v>
      </c>
      <c r="K3476" s="152"/>
      <c r="L3476" s="152"/>
      <c r="M3476" s="152"/>
      <c r="N3476" s="152"/>
      <c r="O3476" s="152"/>
      <c r="P3476" s="152"/>
      <c r="Q3476" s="152"/>
      <c r="R3476" s="152"/>
      <c r="S3476" s="152"/>
      <c r="T3476" s="153" cm="1">
        <f t="array" ref="T3476">MATCH(1,(TDU_Info!$C$5:$C$111=$T$6)*(TDU_Info!$B$5:$B$111&lt;=$B3476),0)</f>
        <v>72</v>
      </c>
      <c r="U3476" s="152">
        <f>100*(INDEX(TDU_Info!$E$5:$E$111,$T3476)/T$11+INDEX(TDU_Info!$F$5:$F$111,$T3476))</f>
        <v>6.3226000000000004</v>
      </c>
      <c r="V3476" s="152">
        <v>8.6880000000000006</v>
      </c>
      <c r="W3476" s="152">
        <v>6.2919999999999998</v>
      </c>
      <c r="X3476" s="152">
        <v>6.03</v>
      </c>
      <c r="Y3476" s="152">
        <v>6.62</v>
      </c>
      <c r="Z3476" s="152">
        <v>8.8949999999999996</v>
      </c>
      <c r="AA3476" s="152">
        <v>6.1820000000000004</v>
      </c>
      <c r="AB3476" s="152">
        <v>6.01</v>
      </c>
      <c r="AC3476" s="152">
        <v>6.65</v>
      </c>
      <c r="AD3476" s="152">
        <v>8.6720000000000006</v>
      </c>
      <c r="AE3476" s="152">
        <v>5.9459999999999997</v>
      </c>
      <c r="AF3476" s="152">
        <v>6.03</v>
      </c>
      <c r="AG3476" s="152">
        <v>6.62</v>
      </c>
      <c r="AH3476" s="152">
        <v>8.8919999999999995</v>
      </c>
      <c r="AI3476" s="152">
        <v>5.8410000000000002</v>
      </c>
      <c r="AJ3476" s="152">
        <v>6.01</v>
      </c>
      <c r="AK3476" s="152">
        <v>6.65</v>
      </c>
      <c r="AL3476" s="152" t="e">
        <f t="shared" si="592"/>
        <v>#N/A</v>
      </c>
      <c r="AM3476" s="152" t="e">
        <f t="shared" si="593"/>
        <v>#N/A</v>
      </c>
      <c r="AN3476" s="152" t="e">
        <f>NA()</f>
        <v>#N/A</v>
      </c>
      <c r="AO3476" s="152" t="e">
        <f>NA()</f>
        <v>#N/A</v>
      </c>
      <c r="AP3476" s="152">
        <f t="shared" si="599"/>
        <v>5.9573999999999989</v>
      </c>
      <c r="AQ3476" s="152"/>
      <c r="AR3476" s="152"/>
      <c r="AS3476" s="153">
        <f t="shared" si="597"/>
        <v>173</v>
      </c>
      <c r="AT3476" s="153">
        <f t="shared" si="581"/>
        <v>0</v>
      </c>
      <c r="AU3476" s="153">
        <f t="shared" si="582"/>
        <v>1</v>
      </c>
      <c r="AV3476" s="153">
        <f t="shared" si="583"/>
        <v>0</v>
      </c>
      <c r="BA3476">
        <f t="shared" si="598"/>
        <v>22</v>
      </c>
    </row>
    <row r="3477" spans="2:53" x14ac:dyDescent="0.25">
      <c r="B3477" s="155">
        <f t="shared" si="596"/>
        <v>46196.999305555553</v>
      </c>
      <c r="C3477" s="155">
        <f t="shared" si="586"/>
        <v>46196.999305555553</v>
      </c>
      <c r="D3477" s="152">
        <f t="shared" si="589"/>
        <v>6.03</v>
      </c>
      <c r="E3477" s="152"/>
      <c r="F3477" s="152"/>
      <c r="G3477" s="152"/>
      <c r="H3477" s="152" t="e">
        <f t="shared" si="590"/>
        <v>#N/A</v>
      </c>
      <c r="I3477" s="152"/>
      <c r="J3477" s="152" t="e">
        <f t="shared" si="591"/>
        <v>#N/A</v>
      </c>
      <c r="K3477" s="152"/>
      <c r="L3477" s="152"/>
      <c r="M3477" s="152"/>
      <c r="N3477" s="152"/>
      <c r="O3477" s="152"/>
      <c r="P3477" s="152"/>
      <c r="Q3477" s="152"/>
      <c r="R3477" s="152"/>
      <c r="S3477" s="152"/>
      <c r="T3477" s="153" cm="1">
        <f t="array" ref="T3477">MATCH(1,(TDU_Info!$C$5:$C$111=$T$6)*(TDU_Info!$B$5:$B$111&lt;=$B3477),0)</f>
        <v>72</v>
      </c>
      <c r="U3477" s="152">
        <f>100*(INDEX(TDU_Info!$E$5:$E$111,$T3477)/T$11+INDEX(TDU_Info!$F$5:$F$111,$T3477))</f>
        <v>6.3226000000000004</v>
      </c>
      <c r="V3477" s="152">
        <v>8.6880000000000006</v>
      </c>
      <c r="W3477" s="152">
        <v>6.2919999999999998</v>
      </c>
      <c r="X3477" s="152">
        <v>6.03</v>
      </c>
      <c r="Y3477" s="152">
        <v>6.62</v>
      </c>
      <c r="Z3477" s="152">
        <v>8.8949999999999996</v>
      </c>
      <c r="AA3477" s="152">
        <v>6.1820000000000004</v>
      </c>
      <c r="AB3477" s="152">
        <v>6.01</v>
      </c>
      <c r="AC3477" s="152">
        <v>6.65</v>
      </c>
      <c r="AD3477" s="152">
        <v>8.6720000000000006</v>
      </c>
      <c r="AE3477" s="152">
        <v>5.9459999999999997</v>
      </c>
      <c r="AF3477" s="152">
        <v>6.03</v>
      </c>
      <c r="AG3477" s="152">
        <v>6.62</v>
      </c>
      <c r="AH3477" s="152">
        <v>8.8919999999999995</v>
      </c>
      <c r="AI3477" s="152">
        <v>5.8410000000000002</v>
      </c>
      <c r="AJ3477" s="152">
        <v>6.01</v>
      </c>
      <c r="AK3477" s="152">
        <v>6.65</v>
      </c>
      <c r="AL3477" s="152" t="e">
        <f t="shared" si="592"/>
        <v>#N/A</v>
      </c>
      <c r="AM3477" s="152" t="e">
        <f t="shared" si="593"/>
        <v>#N/A</v>
      </c>
      <c r="AN3477" s="152" t="e">
        <f>NA()</f>
        <v>#N/A</v>
      </c>
      <c r="AO3477" s="152" t="e">
        <f>NA()</f>
        <v>#N/A</v>
      </c>
      <c r="AP3477" s="152">
        <f t="shared" si="599"/>
        <v>5.9573999999999989</v>
      </c>
      <c r="AQ3477" s="152"/>
      <c r="AR3477" s="152"/>
      <c r="AS3477" s="153">
        <f t="shared" si="597"/>
        <v>174</v>
      </c>
      <c r="AT3477" s="153">
        <f t="shared" si="581"/>
        <v>0</v>
      </c>
      <c r="AU3477" s="153">
        <f t="shared" si="582"/>
        <v>1</v>
      </c>
      <c r="AV3477" s="153">
        <f t="shared" si="583"/>
        <v>0</v>
      </c>
      <c r="BA3477">
        <f t="shared" si="598"/>
        <v>23</v>
      </c>
    </row>
    <row r="3478" spans="2:53" x14ac:dyDescent="0.25">
      <c r="B3478" s="155">
        <f t="shared" si="596"/>
        <v>46197.999305555553</v>
      </c>
      <c r="C3478" s="155">
        <f t="shared" si="586"/>
        <v>46197.999305555553</v>
      </c>
      <c r="D3478" s="152">
        <f t="shared" si="589"/>
        <v>6.03</v>
      </c>
      <c r="E3478" s="152"/>
      <c r="F3478" s="152"/>
      <c r="G3478" s="152"/>
      <c r="H3478" s="152" t="e">
        <f t="shared" si="590"/>
        <v>#N/A</v>
      </c>
      <c r="I3478" s="152"/>
      <c r="J3478" s="152" t="e">
        <f t="shared" si="591"/>
        <v>#N/A</v>
      </c>
      <c r="K3478" s="152"/>
      <c r="L3478" s="152"/>
      <c r="M3478" s="152"/>
      <c r="N3478" s="152"/>
      <c r="O3478" s="152"/>
      <c r="P3478" s="152"/>
      <c r="Q3478" s="152"/>
      <c r="R3478" s="152"/>
      <c r="S3478" s="152"/>
      <c r="T3478" s="153" cm="1">
        <f t="array" ref="T3478">MATCH(1,(TDU_Info!$C$5:$C$111=$T$6)*(TDU_Info!$B$5:$B$111&lt;=$B3478),0)</f>
        <v>72</v>
      </c>
      <c r="U3478" s="152">
        <f>100*(INDEX(TDU_Info!$E$5:$E$111,$T3478)/T$11+INDEX(TDU_Info!$F$5:$F$111,$T3478))</f>
        <v>6.3226000000000004</v>
      </c>
      <c r="V3478" s="152">
        <v>8.6880000000000006</v>
      </c>
      <c r="W3478" s="152">
        <v>6.492</v>
      </c>
      <c r="X3478" s="152">
        <v>6.03</v>
      </c>
      <c r="Y3478" s="152">
        <v>6.62</v>
      </c>
      <c r="Z3478" s="152">
        <v>8.8949999999999996</v>
      </c>
      <c r="AA3478" s="152">
        <v>6.3819999999999997</v>
      </c>
      <c r="AB3478" s="152">
        <v>6.11</v>
      </c>
      <c r="AC3478" s="152">
        <v>6.65</v>
      </c>
      <c r="AD3478" s="152">
        <v>8.6720000000000006</v>
      </c>
      <c r="AE3478" s="152">
        <v>6.1459999999999999</v>
      </c>
      <c r="AF3478" s="152">
        <v>6.03</v>
      </c>
      <c r="AG3478" s="152">
        <v>6.62</v>
      </c>
      <c r="AH3478" s="152">
        <v>8.8919999999999995</v>
      </c>
      <c r="AI3478" s="152">
        <v>6.0410000000000004</v>
      </c>
      <c r="AJ3478" s="152">
        <v>6.11</v>
      </c>
      <c r="AK3478" s="152">
        <v>6.65</v>
      </c>
      <c r="AL3478" s="152" t="e">
        <f t="shared" si="592"/>
        <v>#N/A</v>
      </c>
      <c r="AM3478" s="152" t="e">
        <f t="shared" si="593"/>
        <v>#N/A</v>
      </c>
      <c r="AN3478" s="152" t="e">
        <f>NA()</f>
        <v>#N/A</v>
      </c>
      <c r="AO3478" s="152" t="e">
        <f>NA()</f>
        <v>#N/A</v>
      </c>
      <c r="AP3478" s="152">
        <f t="shared" si="599"/>
        <v>5.9573999999999989</v>
      </c>
      <c r="AQ3478" s="152"/>
      <c r="AR3478" s="152"/>
      <c r="AS3478" s="153">
        <f t="shared" si="597"/>
        <v>175</v>
      </c>
      <c r="AT3478" s="153">
        <f t="shared" si="581"/>
        <v>0</v>
      </c>
      <c r="AU3478" s="153">
        <f t="shared" si="582"/>
        <v>1</v>
      </c>
      <c r="AV3478" s="153">
        <f t="shared" si="583"/>
        <v>0</v>
      </c>
      <c r="BA3478">
        <f t="shared" si="598"/>
        <v>24</v>
      </c>
    </row>
    <row r="3479" spans="2:53" x14ac:dyDescent="0.25">
      <c r="B3479" s="155">
        <f t="shared" si="596"/>
        <v>46198.999305555553</v>
      </c>
      <c r="C3479" s="155">
        <f t="shared" si="586"/>
        <v>46198.999305555553</v>
      </c>
      <c r="D3479" s="152">
        <f t="shared" si="589"/>
        <v>6.03</v>
      </c>
      <c r="E3479" s="152"/>
      <c r="F3479" s="152"/>
      <c r="G3479" s="152"/>
      <c r="H3479" s="152" t="e">
        <f t="shared" si="590"/>
        <v>#N/A</v>
      </c>
      <c r="I3479" s="152"/>
      <c r="J3479" s="152" t="e">
        <f t="shared" si="591"/>
        <v>#N/A</v>
      </c>
      <c r="K3479" s="152"/>
      <c r="L3479" s="152"/>
      <c r="M3479" s="152"/>
      <c r="N3479" s="152"/>
      <c r="O3479" s="152"/>
      <c r="P3479" s="152"/>
      <c r="Q3479" s="152"/>
      <c r="R3479" s="152"/>
      <c r="S3479" s="152"/>
      <c r="T3479" s="153" cm="1">
        <f t="array" ref="T3479">MATCH(1,(TDU_Info!$C$5:$C$111=$T$6)*(TDU_Info!$B$5:$B$111&lt;=$B3479),0)</f>
        <v>72</v>
      </c>
      <c r="U3479" s="152">
        <f>100*(INDEX(TDU_Info!$E$5:$E$111,$T3479)/T$11+INDEX(TDU_Info!$F$5:$F$111,$T3479))</f>
        <v>6.3226000000000004</v>
      </c>
      <c r="V3479" s="152">
        <v>8.6649999999999991</v>
      </c>
      <c r="W3479" s="152">
        <v>6.492</v>
      </c>
      <c r="X3479" s="152">
        <v>6.03</v>
      </c>
      <c r="Y3479" s="152">
        <v>6.62</v>
      </c>
      <c r="Z3479" s="152">
        <v>8.8729999999999993</v>
      </c>
      <c r="AA3479" s="152">
        <v>6.3819999999999997</v>
      </c>
      <c r="AB3479" s="152">
        <v>6.11</v>
      </c>
      <c r="AC3479" s="152">
        <v>6.65</v>
      </c>
      <c r="AD3479" s="152">
        <v>8.6489999999999991</v>
      </c>
      <c r="AE3479" s="152">
        <v>6.1459999999999999</v>
      </c>
      <c r="AF3479" s="152">
        <v>6.03</v>
      </c>
      <c r="AG3479" s="152">
        <v>6.62</v>
      </c>
      <c r="AH3479" s="152">
        <v>8.8699999999999992</v>
      </c>
      <c r="AI3479" s="152">
        <v>6.0410000000000004</v>
      </c>
      <c r="AJ3479" s="152">
        <v>6.11</v>
      </c>
      <c r="AK3479" s="152">
        <v>6.65</v>
      </c>
      <c r="AL3479" s="152" t="e">
        <f t="shared" si="592"/>
        <v>#N/A</v>
      </c>
      <c r="AM3479" s="152" t="e">
        <f t="shared" si="593"/>
        <v>#N/A</v>
      </c>
      <c r="AN3479" s="152" t="e">
        <f>NA()</f>
        <v>#N/A</v>
      </c>
      <c r="AO3479" s="152" t="e">
        <f>NA()</f>
        <v>#N/A</v>
      </c>
      <c r="AP3479" s="152">
        <f t="shared" si="599"/>
        <v>5.9573999999999989</v>
      </c>
      <c r="AQ3479" s="152"/>
      <c r="AR3479" s="152"/>
      <c r="AS3479" s="153">
        <f t="shared" si="597"/>
        <v>176</v>
      </c>
      <c r="AT3479" s="153">
        <f t="shared" si="581"/>
        <v>0</v>
      </c>
      <c r="AU3479" s="153">
        <f t="shared" si="582"/>
        <v>1</v>
      </c>
      <c r="AV3479" s="153">
        <f t="shared" si="583"/>
        <v>0</v>
      </c>
      <c r="BA3479">
        <f t="shared" si="598"/>
        <v>25</v>
      </c>
    </row>
    <row r="3480" spans="2:53" x14ac:dyDescent="0.25">
      <c r="B3480" s="155">
        <f t="shared" si="596"/>
        <v>46199.999305555553</v>
      </c>
      <c r="C3480" s="155">
        <f t="shared" si="586"/>
        <v>46199.999305555553</v>
      </c>
      <c r="D3480" s="152">
        <f t="shared" si="589"/>
        <v>6.03</v>
      </c>
      <c r="E3480" s="152"/>
      <c r="F3480" s="152"/>
      <c r="G3480" s="152"/>
      <c r="H3480" s="152" t="e">
        <f t="shared" si="590"/>
        <v>#N/A</v>
      </c>
      <c r="I3480" s="152"/>
      <c r="J3480" s="152" t="e">
        <f t="shared" si="591"/>
        <v>#N/A</v>
      </c>
      <c r="K3480" s="152"/>
      <c r="L3480" s="152"/>
      <c r="M3480" s="152"/>
      <c r="N3480" s="152"/>
      <c r="O3480" s="152"/>
      <c r="P3480" s="152"/>
      <c r="Q3480" s="152"/>
      <c r="R3480" s="152"/>
      <c r="S3480" s="152"/>
      <c r="T3480" s="153" cm="1">
        <f t="array" ref="T3480">MATCH(1,(TDU_Info!$C$5:$C$111=$T$6)*(TDU_Info!$B$5:$B$111&lt;=$B3480),0)</f>
        <v>72</v>
      </c>
      <c r="U3480" s="152">
        <f>100*(INDEX(TDU_Info!$E$5:$E$111,$T3480)/T$11+INDEX(TDU_Info!$F$5:$F$111,$T3480))</f>
        <v>6.3226000000000004</v>
      </c>
      <c r="V3480" s="152">
        <v>8.6649999999999991</v>
      </c>
      <c r="W3480" s="152">
        <v>6.492</v>
      </c>
      <c r="X3480" s="152">
        <v>6.03</v>
      </c>
      <c r="Y3480" s="152">
        <v>6.62</v>
      </c>
      <c r="Z3480" s="152">
        <v>8.8729999999999993</v>
      </c>
      <c r="AA3480" s="152">
        <v>6.3819999999999997</v>
      </c>
      <c r="AB3480" s="152">
        <v>6.11</v>
      </c>
      <c r="AC3480" s="152">
        <v>6.65</v>
      </c>
      <c r="AD3480" s="152">
        <v>8.6489999999999991</v>
      </c>
      <c r="AE3480" s="152">
        <v>6.1459999999999999</v>
      </c>
      <c r="AF3480" s="152">
        <v>6.03</v>
      </c>
      <c r="AG3480" s="152">
        <v>6.62</v>
      </c>
      <c r="AH3480" s="152">
        <v>8.8699999999999992</v>
      </c>
      <c r="AI3480" s="152">
        <v>6.0410000000000004</v>
      </c>
      <c r="AJ3480" s="152">
        <v>6.11</v>
      </c>
      <c r="AK3480" s="152">
        <v>6.65</v>
      </c>
      <c r="AL3480" s="152" t="e">
        <f t="shared" si="592"/>
        <v>#N/A</v>
      </c>
      <c r="AM3480" s="152" t="e">
        <f t="shared" si="593"/>
        <v>#N/A</v>
      </c>
      <c r="AN3480" s="152" t="e">
        <f>NA()</f>
        <v>#N/A</v>
      </c>
      <c r="AO3480" s="152" t="e">
        <f>NA()</f>
        <v>#N/A</v>
      </c>
      <c r="AP3480" s="152">
        <f t="shared" si="599"/>
        <v>5.9573999999999989</v>
      </c>
      <c r="AQ3480" s="152"/>
      <c r="AR3480" s="152"/>
      <c r="AS3480" s="153">
        <f t="shared" si="597"/>
        <v>177</v>
      </c>
      <c r="AT3480" s="153">
        <f t="shared" si="581"/>
        <v>0</v>
      </c>
      <c r="AU3480" s="153">
        <f t="shared" si="582"/>
        <v>1</v>
      </c>
      <c r="AV3480" s="153">
        <f t="shared" si="583"/>
        <v>0</v>
      </c>
      <c r="BA3480">
        <f t="shared" si="598"/>
        <v>26</v>
      </c>
    </row>
    <row r="3481" spans="2:53" x14ac:dyDescent="0.25">
      <c r="B3481" s="155">
        <f t="shared" si="596"/>
        <v>46200.999305555553</v>
      </c>
      <c r="C3481" s="155">
        <f t="shared" si="586"/>
        <v>46200.999305555553</v>
      </c>
      <c r="D3481" s="152">
        <f t="shared" si="589"/>
        <v>6.03</v>
      </c>
      <c r="E3481" s="152"/>
      <c r="F3481" s="152"/>
      <c r="G3481" s="152"/>
      <c r="H3481" s="152" t="e">
        <f t="shared" si="590"/>
        <v>#N/A</v>
      </c>
      <c r="I3481" s="152"/>
      <c r="J3481" s="152" t="e">
        <f t="shared" si="591"/>
        <v>#N/A</v>
      </c>
      <c r="K3481" s="152"/>
      <c r="L3481" s="152"/>
      <c r="M3481" s="152"/>
      <c r="N3481" s="152"/>
      <c r="O3481" s="152"/>
      <c r="P3481" s="152"/>
      <c r="Q3481" s="152"/>
      <c r="R3481" s="152"/>
      <c r="S3481" s="152"/>
      <c r="T3481" s="153" cm="1">
        <f t="array" ref="T3481">MATCH(1,(TDU_Info!$C$5:$C$111=$T$6)*(TDU_Info!$B$5:$B$111&lt;=$B3481),0)</f>
        <v>72</v>
      </c>
      <c r="U3481" s="152">
        <f>100*(INDEX(TDU_Info!$E$5:$E$111,$T3481)/T$11+INDEX(TDU_Info!$F$5:$F$111,$T3481))</f>
        <v>6.3226000000000004</v>
      </c>
      <c r="V3481" s="152">
        <v>8.6649999999999991</v>
      </c>
      <c r="W3481" s="152">
        <v>6.492</v>
      </c>
      <c r="X3481" s="152">
        <v>6.03</v>
      </c>
      <c r="Y3481" s="152">
        <v>6.62</v>
      </c>
      <c r="Z3481" s="152">
        <v>8.8729999999999993</v>
      </c>
      <c r="AA3481" s="152">
        <v>6.3819999999999997</v>
      </c>
      <c r="AB3481" s="152">
        <v>6.11</v>
      </c>
      <c r="AC3481" s="152">
        <v>6.65</v>
      </c>
      <c r="AD3481" s="152">
        <v>8.6489999999999991</v>
      </c>
      <c r="AE3481" s="152">
        <v>6.1459999999999999</v>
      </c>
      <c r="AF3481" s="152">
        <v>6.03</v>
      </c>
      <c r="AG3481" s="152">
        <v>6.62</v>
      </c>
      <c r="AH3481" s="152">
        <v>8.8699999999999992</v>
      </c>
      <c r="AI3481" s="152">
        <v>6.0410000000000004</v>
      </c>
      <c r="AJ3481" s="152">
        <v>6.11</v>
      </c>
      <c r="AK3481" s="152">
        <v>6.65</v>
      </c>
      <c r="AL3481" s="152" t="e">
        <f t="shared" si="592"/>
        <v>#N/A</v>
      </c>
      <c r="AM3481" s="152" t="e">
        <f t="shared" si="593"/>
        <v>#N/A</v>
      </c>
      <c r="AN3481" s="152" t="e">
        <f>NA()</f>
        <v>#N/A</v>
      </c>
      <c r="AO3481" s="152" t="e">
        <f>NA()</f>
        <v>#N/A</v>
      </c>
      <c r="AP3481" s="152">
        <f t="shared" si="599"/>
        <v>5.9573999999999989</v>
      </c>
      <c r="AQ3481" s="152"/>
      <c r="AR3481" s="152"/>
      <c r="AS3481" s="153">
        <f t="shared" si="597"/>
        <v>178</v>
      </c>
      <c r="AT3481" s="153">
        <f t="shared" si="581"/>
        <v>0</v>
      </c>
      <c r="AU3481" s="153">
        <f t="shared" si="582"/>
        <v>1</v>
      </c>
      <c r="AV3481" s="153">
        <f t="shared" si="583"/>
        <v>0</v>
      </c>
      <c r="BA3481">
        <f t="shared" si="598"/>
        <v>27</v>
      </c>
    </row>
    <row r="3482" spans="2:53" x14ac:dyDescent="0.25">
      <c r="B3482" s="155">
        <f t="shared" si="596"/>
        <v>46201.999305555553</v>
      </c>
      <c r="C3482" s="155">
        <f t="shared" si="586"/>
        <v>46201.999305555553</v>
      </c>
      <c r="D3482" s="152">
        <f t="shared" si="589"/>
        <v>6.03</v>
      </c>
      <c r="E3482" s="152"/>
      <c r="F3482" s="152"/>
      <c r="G3482" s="152"/>
      <c r="H3482" s="152" t="e">
        <f t="shared" si="590"/>
        <v>#N/A</v>
      </c>
      <c r="I3482" s="152"/>
      <c r="J3482" s="152" t="e">
        <f t="shared" si="591"/>
        <v>#N/A</v>
      </c>
      <c r="K3482" s="152"/>
      <c r="L3482" s="152"/>
      <c r="M3482" s="152"/>
      <c r="N3482" s="152"/>
      <c r="O3482" s="152"/>
      <c r="P3482" s="152"/>
      <c r="Q3482" s="152"/>
      <c r="R3482" s="152"/>
      <c r="S3482" s="152"/>
      <c r="T3482" s="153" cm="1">
        <f t="array" ref="T3482">MATCH(1,(TDU_Info!$C$5:$C$111=$T$6)*(TDU_Info!$B$5:$B$111&lt;=$B3482),0)</f>
        <v>72</v>
      </c>
      <c r="U3482" s="152">
        <f>100*(INDEX(TDU_Info!$E$5:$E$111,$T3482)/T$11+INDEX(TDU_Info!$F$5:$F$111,$T3482))</f>
        <v>6.3226000000000004</v>
      </c>
      <c r="V3482" s="152">
        <v>8.6649999999999991</v>
      </c>
      <c r="W3482" s="152">
        <v>6.492</v>
      </c>
      <c r="X3482" s="152">
        <v>6.03</v>
      </c>
      <c r="Y3482" s="152">
        <v>6.62</v>
      </c>
      <c r="Z3482" s="152">
        <v>8.8729999999999993</v>
      </c>
      <c r="AA3482" s="152">
        <v>6.3819999999999997</v>
      </c>
      <c r="AB3482" s="152">
        <v>6.11</v>
      </c>
      <c r="AC3482" s="152">
        <v>6.65</v>
      </c>
      <c r="AD3482" s="152">
        <v>8.6489999999999991</v>
      </c>
      <c r="AE3482" s="152">
        <v>6.1459999999999999</v>
      </c>
      <c r="AF3482" s="152">
        <v>6.03</v>
      </c>
      <c r="AG3482" s="152">
        <v>6.62</v>
      </c>
      <c r="AH3482" s="152">
        <v>8.8699999999999992</v>
      </c>
      <c r="AI3482" s="152">
        <v>6.0410000000000004</v>
      </c>
      <c r="AJ3482" s="152">
        <v>6.11</v>
      </c>
      <c r="AK3482" s="152">
        <v>6.65</v>
      </c>
      <c r="AL3482" s="152" t="e">
        <f t="shared" si="592"/>
        <v>#N/A</v>
      </c>
      <c r="AM3482" s="152" t="e">
        <f t="shared" si="593"/>
        <v>#N/A</v>
      </c>
      <c r="AN3482" s="152" t="e">
        <f>NA()</f>
        <v>#N/A</v>
      </c>
      <c r="AO3482" s="152" t="e">
        <f>NA()</f>
        <v>#N/A</v>
      </c>
      <c r="AP3482" s="152">
        <f t="shared" si="599"/>
        <v>5.9573999999999989</v>
      </c>
      <c r="AQ3482" s="152"/>
      <c r="AR3482" s="152"/>
      <c r="AS3482" s="153">
        <f t="shared" si="597"/>
        <v>179</v>
      </c>
      <c r="AT3482" s="153">
        <f t="shared" si="581"/>
        <v>0</v>
      </c>
      <c r="AU3482" s="153">
        <f t="shared" si="582"/>
        <v>1</v>
      </c>
      <c r="AV3482" s="153">
        <f t="shared" si="583"/>
        <v>0</v>
      </c>
      <c r="BA3482">
        <f t="shared" si="598"/>
        <v>28</v>
      </c>
    </row>
    <row r="3483" spans="2:53" x14ac:dyDescent="0.25">
      <c r="B3483" s="155">
        <f t="shared" si="596"/>
        <v>46202.999305555553</v>
      </c>
      <c r="C3483" s="155">
        <f t="shared" si="586"/>
        <v>46202.999305555553</v>
      </c>
      <c r="D3483" s="152">
        <f t="shared" si="589"/>
        <v>6.03</v>
      </c>
      <c r="E3483" s="152"/>
      <c r="F3483" s="152"/>
      <c r="G3483" s="152"/>
      <c r="H3483" s="152" t="e">
        <f t="shared" si="590"/>
        <v>#N/A</v>
      </c>
      <c r="I3483" s="152"/>
      <c r="J3483" s="152" t="e">
        <f t="shared" si="591"/>
        <v>#N/A</v>
      </c>
      <c r="K3483" s="152"/>
      <c r="L3483" s="152"/>
      <c r="M3483" s="152"/>
      <c r="N3483" s="152"/>
      <c r="O3483" s="152"/>
      <c r="P3483" s="152"/>
      <c r="Q3483" s="152"/>
      <c r="R3483" s="152"/>
      <c r="S3483" s="152"/>
      <c r="T3483" s="153" cm="1">
        <f t="array" ref="T3483">MATCH(1,(TDU_Info!$C$5:$C$111=$T$6)*(TDU_Info!$B$5:$B$111&lt;=$B3483),0)</f>
        <v>72</v>
      </c>
      <c r="U3483" s="152">
        <f>100*(INDEX(TDU_Info!$E$5:$E$111,$T3483)/T$11+INDEX(TDU_Info!$F$5:$F$111,$T3483))</f>
        <v>6.3226000000000004</v>
      </c>
      <c r="V3483" s="152">
        <v>8.6649999999999991</v>
      </c>
      <c r="W3483" s="152">
        <v>6.492</v>
      </c>
      <c r="X3483" s="152">
        <v>6.03</v>
      </c>
      <c r="Y3483" s="152">
        <v>6.62</v>
      </c>
      <c r="Z3483" s="152">
        <v>8.8729999999999993</v>
      </c>
      <c r="AA3483" s="152">
        <v>6.3819999999999997</v>
      </c>
      <c r="AB3483" s="152">
        <v>6.11</v>
      </c>
      <c r="AC3483" s="152">
        <v>6.65</v>
      </c>
      <c r="AD3483" s="152">
        <v>8.6489999999999991</v>
      </c>
      <c r="AE3483" s="152">
        <v>6.1459999999999999</v>
      </c>
      <c r="AF3483" s="152">
        <v>6.03</v>
      </c>
      <c r="AG3483" s="152">
        <v>6.62</v>
      </c>
      <c r="AH3483" s="152">
        <v>8.8699999999999992</v>
      </c>
      <c r="AI3483" s="152">
        <v>6.0410000000000004</v>
      </c>
      <c r="AJ3483" s="152">
        <v>6.11</v>
      </c>
      <c r="AK3483" s="152">
        <v>6.65</v>
      </c>
      <c r="AL3483" s="152" t="e">
        <f t="shared" si="592"/>
        <v>#N/A</v>
      </c>
      <c r="AM3483" s="152" t="e">
        <f t="shared" si="593"/>
        <v>#N/A</v>
      </c>
      <c r="AN3483" s="152" t="e">
        <f>NA()</f>
        <v>#N/A</v>
      </c>
      <c r="AO3483" s="152" t="e">
        <f>NA()</f>
        <v>#N/A</v>
      </c>
      <c r="AP3483" s="152">
        <f t="shared" si="599"/>
        <v>5.9573999999999989</v>
      </c>
      <c r="AQ3483" s="152"/>
      <c r="AR3483" s="152"/>
      <c r="AS3483" s="153">
        <f t="shared" si="597"/>
        <v>180</v>
      </c>
      <c r="AT3483" s="153">
        <f t="shared" si="581"/>
        <v>0</v>
      </c>
      <c r="AU3483" s="153">
        <f t="shared" si="582"/>
        <v>1</v>
      </c>
      <c r="AV3483" s="153">
        <f t="shared" si="583"/>
        <v>0</v>
      </c>
      <c r="BA3483">
        <f t="shared" si="598"/>
        <v>29</v>
      </c>
    </row>
    <row r="3484" spans="2:53" x14ac:dyDescent="0.25">
      <c r="B3484" s="155">
        <f t="shared" si="596"/>
        <v>46203.999305555553</v>
      </c>
      <c r="C3484" s="155">
        <f t="shared" si="586"/>
        <v>46203.999305555553</v>
      </c>
      <c r="D3484" s="152">
        <f t="shared" si="589"/>
        <v>6.03</v>
      </c>
      <c r="E3484" s="152"/>
      <c r="F3484" s="152"/>
      <c r="G3484" s="152"/>
      <c r="H3484" s="152" t="e">
        <f t="shared" si="590"/>
        <v>#N/A</v>
      </c>
      <c r="I3484" s="152"/>
      <c r="J3484" s="152" t="e">
        <f t="shared" si="591"/>
        <v>#N/A</v>
      </c>
      <c r="K3484" s="152"/>
      <c r="L3484" s="152"/>
      <c r="M3484" s="152"/>
      <c r="N3484" s="152"/>
      <c r="O3484" s="152"/>
      <c r="P3484" s="152"/>
      <c r="Q3484" s="152"/>
      <c r="R3484" s="152"/>
      <c r="S3484" s="152"/>
      <c r="T3484" s="153" cm="1">
        <f t="array" ref="T3484">MATCH(1,(TDU_Info!$C$5:$C$111=$T$6)*(TDU_Info!$B$5:$B$111&lt;=$B3484),0)</f>
        <v>72</v>
      </c>
      <c r="U3484" s="152">
        <f>100*(INDEX(TDU_Info!$E$5:$E$111,$T3484)/T$11+INDEX(TDU_Info!$F$5:$F$111,$T3484))</f>
        <v>6.3226000000000004</v>
      </c>
      <c r="V3484" s="152">
        <v>8.4559999999999995</v>
      </c>
      <c r="W3484" s="152">
        <v>6.5279999999999996</v>
      </c>
      <c r="X3484" s="152">
        <v>6.03</v>
      </c>
      <c r="Y3484" s="152">
        <v>6.62</v>
      </c>
      <c r="Z3484" s="152">
        <v>8.6440000000000001</v>
      </c>
      <c r="AA3484" s="152">
        <v>6.6820000000000004</v>
      </c>
      <c r="AB3484" s="152">
        <v>6.11</v>
      </c>
      <c r="AC3484" s="152">
        <v>6.65</v>
      </c>
      <c r="AD3484" s="152">
        <v>8.44</v>
      </c>
      <c r="AE3484" s="152">
        <v>6.2460000000000004</v>
      </c>
      <c r="AF3484" s="152">
        <v>6.03</v>
      </c>
      <c r="AG3484" s="152">
        <v>6.62</v>
      </c>
      <c r="AH3484" s="152">
        <v>8.641</v>
      </c>
      <c r="AI3484" s="152">
        <v>6.3410000000000002</v>
      </c>
      <c r="AJ3484" s="152">
        <v>6.11</v>
      </c>
      <c r="AK3484" s="152">
        <v>6.65</v>
      </c>
      <c r="AL3484" s="152" t="e">
        <f t="shared" si="592"/>
        <v>#N/A</v>
      </c>
      <c r="AM3484" s="152" t="e">
        <f t="shared" si="593"/>
        <v>#N/A</v>
      </c>
      <c r="AN3484" s="152" t="e">
        <f>NA()</f>
        <v>#N/A</v>
      </c>
      <c r="AO3484" s="152" t="e">
        <f>NA()</f>
        <v>#N/A</v>
      </c>
      <c r="AP3484" s="152">
        <f t="shared" si="599"/>
        <v>5.9573999999999989</v>
      </c>
      <c r="AQ3484" s="152"/>
      <c r="AR3484" s="152"/>
      <c r="AS3484" s="153">
        <f t="shared" si="597"/>
        <v>181</v>
      </c>
      <c r="AT3484" s="153">
        <f t="shared" si="581"/>
        <v>0</v>
      </c>
      <c r="AU3484" s="153">
        <f t="shared" si="582"/>
        <v>1</v>
      </c>
      <c r="AV3484" s="153">
        <f t="shared" si="583"/>
        <v>0</v>
      </c>
      <c r="BA3484">
        <f t="shared" si="598"/>
        <v>30</v>
      </c>
    </row>
    <row r="3485" spans="2:53" x14ac:dyDescent="0.25">
      <c r="B3485" s="155">
        <f t="shared" si="596"/>
        <v>46204.999305555553</v>
      </c>
      <c r="C3485" s="155">
        <f t="shared" si="586"/>
        <v>46204.999305555553</v>
      </c>
      <c r="D3485" s="152">
        <f t="shared" si="589"/>
        <v>6.03</v>
      </c>
      <c r="E3485" s="152"/>
      <c r="F3485" s="152"/>
      <c r="G3485" s="152"/>
      <c r="H3485" s="152" t="e">
        <f t="shared" si="590"/>
        <v>#N/A</v>
      </c>
      <c r="I3485" s="152"/>
      <c r="J3485" s="152" t="e">
        <f t="shared" si="591"/>
        <v>#N/A</v>
      </c>
      <c r="K3485" s="152"/>
      <c r="L3485" s="152"/>
      <c r="M3485" s="152"/>
      <c r="N3485" s="152"/>
      <c r="O3485" s="152"/>
      <c r="P3485" s="152"/>
      <c r="Q3485" s="152"/>
      <c r="R3485" s="152"/>
      <c r="S3485" s="152"/>
      <c r="T3485" s="153" cm="1">
        <f t="array" ref="T3485">MATCH(1,(TDU_Info!$C$5:$C$111=$T$6)*(TDU_Info!$B$5:$B$111&lt;=$B3485),0)</f>
        <v>72</v>
      </c>
      <c r="U3485" s="152">
        <f>100*(INDEX(TDU_Info!$E$5:$E$111,$T3485)/T$11+INDEX(TDU_Info!$F$5:$F$111,$T3485))</f>
        <v>6.3226000000000004</v>
      </c>
      <c r="V3485" s="152">
        <v>8.4559999999999995</v>
      </c>
      <c r="W3485" s="152">
        <v>6.0209999999999999</v>
      </c>
      <c r="X3485" s="152">
        <v>6.03</v>
      </c>
      <c r="Y3485" s="152">
        <v>6.5119999999999996</v>
      </c>
      <c r="Z3485" s="152">
        <v>8.6440000000000001</v>
      </c>
      <c r="AA3485" s="152">
        <v>6.2009999999999996</v>
      </c>
      <c r="AB3485" s="152">
        <v>6.1079999999999997</v>
      </c>
      <c r="AC3485" s="152">
        <v>6.6079999999999997</v>
      </c>
      <c r="AD3485" s="152">
        <v>8.44</v>
      </c>
      <c r="AE3485" s="152">
        <v>5.8250000000000002</v>
      </c>
      <c r="AF3485" s="152">
        <v>6.03</v>
      </c>
      <c r="AG3485" s="152">
        <v>6.5119999999999996</v>
      </c>
      <c r="AH3485" s="152">
        <v>8.641</v>
      </c>
      <c r="AI3485" s="152">
        <v>6.01</v>
      </c>
      <c r="AJ3485" s="152">
        <v>6.1079999999999997</v>
      </c>
      <c r="AK3485" s="152">
        <v>6.6079999999999997</v>
      </c>
      <c r="AL3485" s="152" t="e">
        <f t="shared" si="592"/>
        <v>#N/A</v>
      </c>
      <c r="AM3485" s="152" t="e">
        <f t="shared" si="593"/>
        <v>#N/A</v>
      </c>
      <c r="AN3485" s="152" t="e">
        <f>NA()</f>
        <v>#N/A</v>
      </c>
      <c r="AO3485" s="152" t="e">
        <f>NA()</f>
        <v>#N/A</v>
      </c>
      <c r="AP3485" s="152" t="e">
        <f t="shared" si="599"/>
        <v>#N/A</v>
      </c>
      <c r="AQ3485" s="152"/>
      <c r="AR3485" s="152"/>
      <c r="AS3485" s="153">
        <f t="shared" si="597"/>
        <v>182</v>
      </c>
      <c r="AT3485" s="153">
        <f t="shared" si="581"/>
        <v>0</v>
      </c>
      <c r="AU3485" s="153">
        <f t="shared" si="582"/>
        <v>1</v>
      </c>
      <c r="AV3485" s="153">
        <f t="shared" si="583"/>
        <v>0</v>
      </c>
      <c r="BA3485">
        <f t="shared" si="598"/>
        <v>1</v>
      </c>
    </row>
    <row r="3486" spans="2:53" x14ac:dyDescent="0.25">
      <c r="B3486" s="155">
        <f t="shared" si="596"/>
        <v>46205.999305555553</v>
      </c>
      <c r="C3486" s="155">
        <f t="shared" si="586"/>
        <v>46205.999305555553</v>
      </c>
      <c r="D3486" s="152">
        <f t="shared" si="589"/>
        <v>6.0119999999999996</v>
      </c>
      <c r="E3486" s="152"/>
      <c r="F3486" s="152"/>
      <c r="G3486" s="152"/>
      <c r="H3486" s="152" t="e">
        <f t="shared" si="590"/>
        <v>#N/A</v>
      </c>
      <c r="I3486" s="152"/>
      <c r="J3486" s="152" t="e">
        <f t="shared" si="591"/>
        <v>#N/A</v>
      </c>
      <c r="K3486" s="152"/>
      <c r="L3486" s="152"/>
      <c r="M3486" s="152"/>
      <c r="N3486" s="152"/>
      <c r="O3486" s="152"/>
      <c r="P3486" s="152"/>
      <c r="Q3486" s="152"/>
      <c r="R3486" s="152"/>
      <c r="S3486" s="152"/>
      <c r="T3486" s="153" cm="1">
        <f t="array" ref="T3486">MATCH(1,(TDU_Info!$C$5:$C$111=$T$6)*(TDU_Info!$B$5:$B$111&lt;=$B3486),0)</f>
        <v>72</v>
      </c>
      <c r="U3486" s="152">
        <f>100*(INDEX(TDU_Info!$E$5:$E$111,$T3486)/T$11+INDEX(TDU_Info!$F$5:$F$111,$T3486))</f>
        <v>6.3226000000000004</v>
      </c>
      <c r="V3486" s="152">
        <v>8.4559999999999995</v>
      </c>
      <c r="W3486" s="152">
        <v>6.0209999999999999</v>
      </c>
      <c r="X3486" s="152">
        <v>6.0119999999999996</v>
      </c>
      <c r="Y3486" s="152">
        <v>6.42</v>
      </c>
      <c r="Z3486" s="152">
        <v>8.6440000000000001</v>
      </c>
      <c r="AA3486" s="152">
        <v>6.2009999999999996</v>
      </c>
      <c r="AB3486" s="152">
        <v>6.008</v>
      </c>
      <c r="AC3486" s="152">
        <v>6.51</v>
      </c>
      <c r="AD3486" s="152">
        <v>8.44</v>
      </c>
      <c r="AE3486" s="152">
        <v>5.8250000000000002</v>
      </c>
      <c r="AF3486" s="152">
        <v>6.0119999999999996</v>
      </c>
      <c r="AG3486" s="152">
        <v>6.42</v>
      </c>
      <c r="AH3486" s="152">
        <v>8.641</v>
      </c>
      <c r="AI3486" s="152">
        <v>6.01</v>
      </c>
      <c r="AJ3486" s="152">
        <v>6.008</v>
      </c>
      <c r="AK3486" s="152">
        <v>6.51</v>
      </c>
      <c r="AL3486" s="152" t="e">
        <f t="shared" si="592"/>
        <v>#N/A</v>
      </c>
      <c r="AM3486" s="152" t="e">
        <f t="shared" si="593"/>
        <v>#N/A</v>
      </c>
      <c r="AN3486" s="152" t="e">
        <f>NA()</f>
        <v>#N/A</v>
      </c>
      <c r="AO3486" s="152" t="e">
        <f>NA()</f>
        <v>#N/A</v>
      </c>
      <c r="AP3486" s="152">
        <f t="shared" si="599"/>
        <v>5.9573999999999989</v>
      </c>
      <c r="AQ3486" s="152"/>
      <c r="AR3486" s="152"/>
      <c r="AS3486" s="153">
        <f t="shared" si="597"/>
        <v>183</v>
      </c>
      <c r="AT3486" s="153">
        <f t="shared" si="581"/>
        <v>0</v>
      </c>
      <c r="AU3486" s="153">
        <f t="shared" si="582"/>
        <v>0</v>
      </c>
      <c r="AV3486" s="153">
        <f t="shared" si="583"/>
        <v>1</v>
      </c>
      <c r="BA3486">
        <f t="shared" si="598"/>
        <v>2</v>
      </c>
    </row>
    <row r="3487" spans="2:53" x14ac:dyDescent="0.25">
      <c r="B3487" s="155">
        <f t="shared" si="596"/>
        <v>46206.999305555553</v>
      </c>
      <c r="C3487" s="155">
        <f t="shared" si="586"/>
        <v>46206.999305555553</v>
      </c>
      <c r="D3487" s="152">
        <f t="shared" si="589"/>
        <v>6.0119999999999996</v>
      </c>
      <c r="E3487" s="152"/>
      <c r="F3487" s="152"/>
      <c r="G3487" s="152"/>
      <c r="H3487" s="152" t="e">
        <f t="shared" si="590"/>
        <v>#N/A</v>
      </c>
      <c r="I3487" s="152"/>
      <c r="J3487" s="152" t="e">
        <f t="shared" si="591"/>
        <v>#N/A</v>
      </c>
      <c r="K3487" s="152"/>
      <c r="L3487" s="152"/>
      <c r="M3487" s="152"/>
      <c r="N3487" s="152"/>
      <c r="O3487" s="152"/>
      <c r="P3487" s="152"/>
      <c r="Q3487" s="152"/>
      <c r="R3487" s="152"/>
      <c r="S3487" s="152"/>
      <c r="T3487" s="153" cm="1">
        <f t="array" ref="T3487">MATCH(1,(TDU_Info!$C$5:$C$111=$T$6)*(TDU_Info!$B$5:$B$111&lt;=$B3487),0)</f>
        <v>72</v>
      </c>
      <c r="U3487" s="152">
        <f>100*(INDEX(TDU_Info!$E$5:$E$111,$T3487)/T$11+INDEX(TDU_Info!$F$5:$F$111,$T3487))</f>
        <v>6.3226000000000004</v>
      </c>
      <c r="V3487" s="152">
        <v>8.4559999999999995</v>
      </c>
      <c r="W3487" s="152">
        <v>6.0209999999999999</v>
      </c>
      <c r="X3487" s="152">
        <v>6.0119999999999996</v>
      </c>
      <c r="Y3487" s="152">
        <v>6.42</v>
      </c>
      <c r="Z3487" s="152">
        <v>8.6440000000000001</v>
      </c>
      <c r="AA3487" s="152">
        <v>6.2009999999999996</v>
      </c>
      <c r="AB3487" s="152">
        <v>6.008</v>
      </c>
      <c r="AC3487" s="152">
        <v>6.51</v>
      </c>
      <c r="AD3487" s="152">
        <v>8.44</v>
      </c>
      <c r="AE3487" s="152">
        <v>5.8250000000000002</v>
      </c>
      <c r="AF3487" s="152">
        <v>6.0119999999999996</v>
      </c>
      <c r="AG3487" s="152">
        <v>6.42</v>
      </c>
      <c r="AH3487" s="152">
        <v>8.641</v>
      </c>
      <c r="AI3487" s="152">
        <v>6.01</v>
      </c>
      <c r="AJ3487" s="152">
        <v>6.008</v>
      </c>
      <c r="AK3487" s="152">
        <v>6.51</v>
      </c>
      <c r="AL3487" s="152" t="e">
        <f t="shared" si="592"/>
        <v>#N/A</v>
      </c>
      <c r="AM3487" s="152" t="e">
        <f t="shared" si="593"/>
        <v>#N/A</v>
      </c>
      <c r="AN3487" s="152" t="e">
        <f>NA()</f>
        <v>#N/A</v>
      </c>
      <c r="AO3487" s="152" t="e">
        <f>NA()</f>
        <v>#N/A</v>
      </c>
      <c r="AP3487" s="152">
        <f t="shared" si="599"/>
        <v>5.9573999999999989</v>
      </c>
      <c r="AQ3487" s="152"/>
      <c r="AR3487" s="152"/>
      <c r="AS3487" s="153">
        <f t="shared" si="597"/>
        <v>184</v>
      </c>
      <c r="AT3487" s="153">
        <f t="shared" si="581"/>
        <v>0</v>
      </c>
      <c r="AU3487" s="153">
        <f t="shared" si="582"/>
        <v>0</v>
      </c>
      <c r="AV3487" s="153">
        <f t="shared" si="583"/>
        <v>1</v>
      </c>
      <c r="BA3487">
        <f t="shared" si="598"/>
        <v>3</v>
      </c>
    </row>
    <row r="3488" spans="2:53" x14ac:dyDescent="0.25">
      <c r="B3488" s="155">
        <f t="shared" si="596"/>
        <v>46207.999305555553</v>
      </c>
      <c r="C3488" s="155">
        <f t="shared" si="586"/>
        <v>46207.999305555553</v>
      </c>
      <c r="D3488" s="152">
        <f t="shared" si="589"/>
        <v>6.0119999999999996</v>
      </c>
      <c r="E3488" s="152"/>
      <c r="F3488" s="152"/>
      <c r="G3488" s="152"/>
      <c r="H3488" s="152" t="e">
        <f t="shared" si="590"/>
        <v>#N/A</v>
      </c>
      <c r="I3488" s="152"/>
      <c r="J3488" s="152" t="e">
        <f t="shared" si="591"/>
        <v>#N/A</v>
      </c>
      <c r="K3488" s="152"/>
      <c r="L3488" s="152"/>
      <c r="M3488" s="152"/>
      <c r="N3488" s="152"/>
      <c r="O3488" s="152"/>
      <c r="P3488" s="152"/>
      <c r="Q3488" s="152"/>
      <c r="R3488" s="152"/>
      <c r="S3488" s="152"/>
      <c r="T3488" s="153" cm="1">
        <f t="array" ref="T3488">MATCH(1,(TDU_Info!$C$5:$C$111=$T$6)*(TDU_Info!$B$5:$B$111&lt;=$B3488),0)</f>
        <v>72</v>
      </c>
      <c r="U3488" s="152">
        <f>100*(INDEX(TDU_Info!$E$5:$E$111,$T3488)/T$11+INDEX(TDU_Info!$F$5:$F$111,$T3488))</f>
        <v>6.3226000000000004</v>
      </c>
      <c r="V3488" s="152">
        <v>8.4559999999999995</v>
      </c>
      <c r="W3488" s="152">
        <v>6.0209999999999999</v>
      </c>
      <c r="X3488" s="152">
        <v>6.0119999999999996</v>
      </c>
      <c r="Y3488" s="152">
        <v>6.42</v>
      </c>
      <c r="Z3488" s="152">
        <v>8.6440000000000001</v>
      </c>
      <c r="AA3488" s="152">
        <v>6.2009999999999996</v>
      </c>
      <c r="AB3488" s="152">
        <v>6.008</v>
      </c>
      <c r="AC3488" s="152">
        <v>6.51</v>
      </c>
      <c r="AD3488" s="152">
        <v>8.44</v>
      </c>
      <c r="AE3488" s="152">
        <v>5.8250000000000002</v>
      </c>
      <c r="AF3488" s="152">
        <v>6.0119999999999996</v>
      </c>
      <c r="AG3488" s="152">
        <v>6.42</v>
      </c>
      <c r="AH3488" s="152">
        <v>8.641</v>
      </c>
      <c r="AI3488" s="152">
        <v>6.01</v>
      </c>
      <c r="AJ3488" s="152">
        <v>6.008</v>
      </c>
      <c r="AK3488" s="152">
        <v>6.51</v>
      </c>
      <c r="AL3488" s="152" t="e">
        <f t="shared" si="592"/>
        <v>#N/A</v>
      </c>
      <c r="AM3488" s="152" t="e">
        <f t="shared" si="593"/>
        <v>#N/A</v>
      </c>
      <c r="AN3488" s="152" t="e">
        <f>NA()</f>
        <v>#N/A</v>
      </c>
      <c r="AO3488" s="152" t="e">
        <f>NA()</f>
        <v>#N/A</v>
      </c>
      <c r="AP3488" s="152">
        <f t="shared" si="599"/>
        <v>5.9573999999999989</v>
      </c>
      <c r="AQ3488" s="152"/>
      <c r="AR3488" s="152"/>
      <c r="AS3488" s="153">
        <f t="shared" si="597"/>
        <v>185</v>
      </c>
      <c r="AT3488" s="153">
        <f t="shared" si="581"/>
        <v>0</v>
      </c>
      <c r="AU3488" s="153">
        <f t="shared" si="582"/>
        <v>0</v>
      </c>
      <c r="AV3488" s="153">
        <f t="shared" si="583"/>
        <v>1</v>
      </c>
      <c r="BA3488">
        <f t="shared" si="598"/>
        <v>4</v>
      </c>
    </row>
    <row r="3489" spans="2:53" x14ac:dyDescent="0.25">
      <c r="B3489" s="155">
        <f t="shared" si="596"/>
        <v>46208.999305555553</v>
      </c>
      <c r="C3489" s="155">
        <f t="shared" si="586"/>
        <v>46208.999305555553</v>
      </c>
      <c r="D3489" s="152">
        <f t="shared" si="589"/>
        <v>6.0119999999999996</v>
      </c>
      <c r="E3489" s="152"/>
      <c r="F3489" s="152"/>
      <c r="G3489" s="152"/>
      <c r="H3489" s="152" t="e">
        <f t="shared" si="590"/>
        <v>#N/A</v>
      </c>
      <c r="I3489" s="152"/>
      <c r="J3489" s="152" t="e">
        <f t="shared" si="591"/>
        <v>#N/A</v>
      </c>
      <c r="K3489" s="152"/>
      <c r="L3489" s="152"/>
      <c r="M3489" s="152"/>
      <c r="N3489" s="152"/>
      <c r="O3489" s="152"/>
      <c r="P3489" s="152"/>
      <c r="Q3489" s="152"/>
      <c r="R3489" s="152"/>
      <c r="S3489" s="152"/>
      <c r="T3489" s="153" cm="1">
        <f t="array" ref="T3489">MATCH(1,(TDU_Info!$C$5:$C$111=$T$6)*(TDU_Info!$B$5:$B$111&lt;=$B3489),0)</f>
        <v>72</v>
      </c>
      <c r="U3489" s="152">
        <f>100*(INDEX(TDU_Info!$E$5:$E$111,$T3489)/T$11+INDEX(TDU_Info!$F$5:$F$111,$T3489))</f>
        <v>6.3226000000000004</v>
      </c>
      <c r="V3489" s="152">
        <v>8.4559999999999995</v>
      </c>
      <c r="W3489" s="152">
        <v>6.0209999999999999</v>
      </c>
      <c r="X3489" s="152">
        <v>6.0119999999999996</v>
      </c>
      <c r="Y3489" s="152">
        <v>6.42</v>
      </c>
      <c r="Z3489" s="152">
        <v>8.6440000000000001</v>
      </c>
      <c r="AA3489" s="152">
        <v>6.2009999999999996</v>
      </c>
      <c r="AB3489" s="152">
        <v>6.008</v>
      </c>
      <c r="AC3489" s="152">
        <v>6.51</v>
      </c>
      <c r="AD3489" s="152">
        <v>8.44</v>
      </c>
      <c r="AE3489" s="152">
        <v>5.8250000000000002</v>
      </c>
      <c r="AF3489" s="152">
        <v>6.0119999999999996</v>
      </c>
      <c r="AG3489" s="152">
        <v>6.42</v>
      </c>
      <c r="AH3489" s="152">
        <v>8.641</v>
      </c>
      <c r="AI3489" s="152">
        <v>6.01</v>
      </c>
      <c r="AJ3489" s="152">
        <v>6.008</v>
      </c>
      <c r="AK3489" s="152">
        <v>6.51</v>
      </c>
      <c r="AL3489" s="152" t="e">
        <f t="shared" si="592"/>
        <v>#N/A</v>
      </c>
      <c r="AM3489" s="152" t="e">
        <f t="shared" si="593"/>
        <v>#N/A</v>
      </c>
      <c r="AN3489" s="152" t="e">
        <f>NA()</f>
        <v>#N/A</v>
      </c>
      <c r="AO3489" s="152" t="e">
        <f>NA()</f>
        <v>#N/A</v>
      </c>
      <c r="AP3489" s="152">
        <f t="shared" si="599"/>
        <v>5.9573999999999989</v>
      </c>
      <c r="AQ3489" s="152"/>
      <c r="AR3489" s="152"/>
      <c r="AS3489" s="153">
        <f t="shared" si="597"/>
        <v>186</v>
      </c>
      <c r="AT3489" s="153">
        <f t="shared" si="581"/>
        <v>0</v>
      </c>
      <c r="AU3489" s="153">
        <f t="shared" si="582"/>
        <v>0</v>
      </c>
      <c r="AV3489" s="153">
        <f t="shared" si="583"/>
        <v>1</v>
      </c>
      <c r="BA3489">
        <f t="shared" si="598"/>
        <v>5</v>
      </c>
    </row>
    <row r="3490" spans="2:53" x14ac:dyDescent="0.25">
      <c r="B3490" s="155">
        <f t="shared" si="596"/>
        <v>46209.999305555553</v>
      </c>
      <c r="C3490" s="155">
        <f t="shared" si="586"/>
        <v>46209.999305555553</v>
      </c>
      <c r="D3490" s="152">
        <f t="shared" si="589"/>
        <v>6.02</v>
      </c>
      <c r="E3490" s="152"/>
      <c r="F3490" s="152"/>
      <c r="G3490" s="152"/>
      <c r="H3490" s="152" t="e">
        <f t="shared" si="590"/>
        <v>#N/A</v>
      </c>
      <c r="I3490" s="152"/>
      <c r="J3490" s="152" t="e">
        <f t="shared" si="591"/>
        <v>#N/A</v>
      </c>
      <c r="K3490" s="152"/>
      <c r="L3490" s="152"/>
      <c r="M3490" s="152"/>
      <c r="N3490" s="152"/>
      <c r="O3490" s="152"/>
      <c r="P3490" s="152"/>
      <c r="Q3490" s="152"/>
      <c r="R3490" s="152"/>
      <c r="S3490" s="152"/>
      <c r="T3490" s="153" cm="1">
        <f t="array" ref="T3490">MATCH(1,(TDU_Info!$C$5:$C$111=$T$6)*(TDU_Info!$B$5:$B$111&lt;=$B3490),0)</f>
        <v>72</v>
      </c>
      <c r="U3490" s="152">
        <f>100*(INDEX(TDU_Info!$E$5:$E$111,$T3490)/T$11+INDEX(TDU_Info!$F$5:$F$111,$T3490))</f>
        <v>6.3226000000000004</v>
      </c>
      <c r="V3490" s="152">
        <v>8.4559999999999995</v>
      </c>
      <c r="W3490" s="152">
        <v>6.0209999999999999</v>
      </c>
      <c r="X3490" s="152">
        <v>6.02</v>
      </c>
      <c r="Y3490" s="152">
        <v>6.32</v>
      </c>
      <c r="Z3490" s="152">
        <v>8.6440000000000001</v>
      </c>
      <c r="AA3490" s="152">
        <v>6.2009999999999996</v>
      </c>
      <c r="AB3490" s="152">
        <v>5.91</v>
      </c>
      <c r="AC3490" s="152">
        <v>6.51</v>
      </c>
      <c r="AD3490" s="152">
        <v>8.44</v>
      </c>
      <c r="AE3490" s="152">
        <v>5.8250000000000002</v>
      </c>
      <c r="AF3490" s="152">
        <v>6.02</v>
      </c>
      <c r="AG3490" s="152">
        <v>6.32</v>
      </c>
      <c r="AH3490" s="152">
        <v>8.641</v>
      </c>
      <c r="AI3490" s="152">
        <v>6.01</v>
      </c>
      <c r="AJ3490" s="152">
        <v>5.91</v>
      </c>
      <c r="AK3490" s="152">
        <v>6.51</v>
      </c>
      <c r="AL3490" s="152" t="e">
        <f t="shared" si="592"/>
        <v>#N/A</v>
      </c>
      <c r="AM3490" s="152" t="e">
        <f t="shared" si="593"/>
        <v>#N/A</v>
      </c>
      <c r="AN3490" s="152" t="e">
        <f>NA()</f>
        <v>#N/A</v>
      </c>
      <c r="AO3490" s="152" t="e">
        <f>NA()</f>
        <v>#N/A</v>
      </c>
      <c r="AP3490" s="152">
        <f t="shared" si="599"/>
        <v>5.9573999999999989</v>
      </c>
      <c r="AQ3490" s="152"/>
      <c r="AR3490" s="152"/>
      <c r="AS3490" s="153">
        <f t="shared" si="597"/>
        <v>187</v>
      </c>
      <c r="AT3490" s="153">
        <f t="shared" si="581"/>
        <v>0</v>
      </c>
      <c r="AU3490" s="153">
        <f t="shared" si="582"/>
        <v>0</v>
      </c>
      <c r="AV3490" s="153">
        <f t="shared" si="583"/>
        <v>1</v>
      </c>
      <c r="BA3490">
        <f t="shared" si="598"/>
        <v>6</v>
      </c>
    </row>
    <row r="3491" spans="2:53" x14ac:dyDescent="0.25">
      <c r="B3491" s="155">
        <f t="shared" si="596"/>
        <v>46210.999305555553</v>
      </c>
      <c r="C3491" s="155">
        <f t="shared" si="586"/>
        <v>46210.999305555553</v>
      </c>
      <c r="D3491" s="152">
        <f t="shared" si="589"/>
        <v>5.8120000000000003</v>
      </c>
      <c r="E3491" s="152"/>
      <c r="F3491" s="152"/>
      <c r="G3491" s="152"/>
      <c r="H3491" s="152" t="e">
        <f t="shared" si="590"/>
        <v>#N/A</v>
      </c>
      <c r="I3491" s="152"/>
      <c r="J3491" s="152" t="e">
        <f t="shared" si="591"/>
        <v>#N/A</v>
      </c>
      <c r="K3491" s="152"/>
      <c r="L3491" s="152"/>
      <c r="M3491" s="152"/>
      <c r="N3491" s="152"/>
      <c r="O3491" s="152"/>
      <c r="P3491" s="152"/>
      <c r="Q3491" s="152"/>
      <c r="R3491" s="152"/>
      <c r="S3491" s="152"/>
      <c r="T3491" s="153" cm="1">
        <f t="array" ref="T3491">MATCH(1,(TDU_Info!$C$5:$C$111=$T$6)*(TDU_Info!$B$5:$B$111&lt;=$B3491),0)</f>
        <v>72</v>
      </c>
      <c r="U3491" s="152">
        <f>100*(INDEX(TDU_Info!$E$5:$E$111,$T3491)/T$11+INDEX(TDU_Info!$F$5:$F$111,$T3491))</f>
        <v>6.3226000000000004</v>
      </c>
      <c r="V3491" s="152">
        <v>6.9470000000000001</v>
      </c>
      <c r="W3491" s="152">
        <v>5.9279999999999999</v>
      </c>
      <c r="X3491" s="152">
        <v>5.8120000000000003</v>
      </c>
      <c r="Y3491" s="152">
        <v>6.32</v>
      </c>
      <c r="Z3491" s="152">
        <v>8.4130000000000003</v>
      </c>
      <c r="AA3491" s="152">
        <v>6.2009999999999996</v>
      </c>
      <c r="AB3491" s="152">
        <v>5.8079999999999998</v>
      </c>
      <c r="AC3491" s="152">
        <v>6.4080000000000004</v>
      </c>
      <c r="AD3491" s="152">
        <v>6.5750000000000002</v>
      </c>
      <c r="AE3491" s="152">
        <v>5.8250000000000002</v>
      </c>
      <c r="AF3491" s="152">
        <v>5.8120000000000003</v>
      </c>
      <c r="AG3491" s="152">
        <v>6.32</v>
      </c>
      <c r="AH3491" s="152">
        <v>8.0530000000000008</v>
      </c>
      <c r="AI3491" s="152">
        <v>6.01</v>
      </c>
      <c r="AJ3491" s="152">
        <v>5.8079999999999998</v>
      </c>
      <c r="AK3491" s="152">
        <v>6.4080000000000004</v>
      </c>
      <c r="AL3491" s="152" t="e">
        <f t="shared" si="592"/>
        <v>#N/A</v>
      </c>
      <c r="AM3491" s="152" t="e">
        <f t="shared" si="593"/>
        <v>#N/A</v>
      </c>
      <c r="AN3491" s="152" t="e">
        <f>NA()</f>
        <v>#N/A</v>
      </c>
      <c r="AO3491" s="152" t="e">
        <f>NA()</f>
        <v>#N/A</v>
      </c>
      <c r="AP3491" s="152">
        <f t="shared" si="599"/>
        <v>5.9573999999999989</v>
      </c>
      <c r="AQ3491" s="152"/>
      <c r="AR3491" s="152"/>
      <c r="AS3491" s="153">
        <f t="shared" si="597"/>
        <v>188</v>
      </c>
      <c r="AT3491" s="153">
        <f t="shared" si="581"/>
        <v>0</v>
      </c>
      <c r="AU3491" s="153">
        <f t="shared" si="582"/>
        <v>0</v>
      </c>
      <c r="AV3491" s="153">
        <f t="shared" si="583"/>
        <v>1</v>
      </c>
      <c r="BA3491">
        <f t="shared" si="598"/>
        <v>7</v>
      </c>
    </row>
    <row r="3492" spans="2:53" x14ac:dyDescent="0.25">
      <c r="B3492" s="155">
        <f t="shared" si="596"/>
        <v>46211.999305555553</v>
      </c>
      <c r="C3492" s="155">
        <f t="shared" si="586"/>
        <v>46211.999305555553</v>
      </c>
      <c r="D3492" s="152">
        <f t="shared" si="589"/>
        <v>5.8120000000000003</v>
      </c>
      <c r="E3492" s="152"/>
      <c r="F3492" s="152"/>
      <c r="G3492" s="152"/>
      <c r="H3492" s="152" t="e">
        <f t="shared" si="590"/>
        <v>#N/A</v>
      </c>
      <c r="I3492" s="152"/>
      <c r="J3492" s="152" t="e">
        <f t="shared" si="591"/>
        <v>#N/A</v>
      </c>
      <c r="K3492" s="152"/>
      <c r="L3492" s="152"/>
      <c r="M3492" s="152"/>
      <c r="N3492" s="152"/>
      <c r="O3492" s="152"/>
      <c r="P3492" s="152"/>
      <c r="Q3492" s="152"/>
      <c r="R3492" s="152"/>
      <c r="S3492" s="152"/>
      <c r="T3492" s="153" cm="1">
        <f t="array" ref="T3492">MATCH(1,(TDU_Info!$C$5:$C$111=$T$6)*(TDU_Info!$B$5:$B$111&lt;=$B3492),0)</f>
        <v>72</v>
      </c>
      <c r="U3492" s="152">
        <f>100*(INDEX(TDU_Info!$E$5:$E$111,$T3492)/T$11+INDEX(TDU_Info!$F$5:$F$111,$T3492))</f>
        <v>6.3226000000000004</v>
      </c>
      <c r="V3492" s="152">
        <v>6.9470000000000001</v>
      </c>
      <c r="W3492" s="152">
        <v>5.8209999999999997</v>
      </c>
      <c r="X3492" s="152">
        <v>5.8120000000000003</v>
      </c>
      <c r="Y3492" s="152">
        <v>6.3120000000000003</v>
      </c>
      <c r="Z3492" s="152">
        <v>7.8550000000000004</v>
      </c>
      <c r="AA3492" s="152">
        <v>6.101</v>
      </c>
      <c r="AB3492" s="152">
        <v>5.8079999999999998</v>
      </c>
      <c r="AC3492" s="152">
        <v>6.4080000000000004</v>
      </c>
      <c r="AD3492" s="152">
        <v>6.5750000000000002</v>
      </c>
      <c r="AE3492" s="152">
        <v>5.625</v>
      </c>
      <c r="AF3492" s="152">
        <v>5.8120000000000003</v>
      </c>
      <c r="AG3492" s="152">
        <v>6.3120000000000003</v>
      </c>
      <c r="AH3492" s="152">
        <v>7.8520000000000003</v>
      </c>
      <c r="AI3492" s="152">
        <v>5.91</v>
      </c>
      <c r="AJ3492" s="152">
        <v>5.8079999999999998</v>
      </c>
      <c r="AK3492" s="152">
        <v>6.4080000000000004</v>
      </c>
      <c r="AL3492" s="152" t="e">
        <f t="shared" si="592"/>
        <v>#N/A</v>
      </c>
      <c r="AM3492" s="152" t="e">
        <f t="shared" si="593"/>
        <v>#N/A</v>
      </c>
      <c r="AN3492" s="152" t="e">
        <f>NA()</f>
        <v>#N/A</v>
      </c>
      <c r="AO3492" s="152" t="e">
        <f>NA()</f>
        <v>#N/A</v>
      </c>
      <c r="AP3492" s="152">
        <f t="shared" si="599"/>
        <v>5.9573999999999989</v>
      </c>
      <c r="AQ3492" s="152"/>
      <c r="AR3492" s="152"/>
      <c r="AS3492" s="153">
        <f t="shared" si="597"/>
        <v>189</v>
      </c>
      <c r="AT3492" s="153">
        <f t="shared" si="581"/>
        <v>0</v>
      </c>
      <c r="AU3492" s="153">
        <f t="shared" si="582"/>
        <v>0</v>
      </c>
      <c r="AV3492" s="153">
        <f t="shared" si="583"/>
        <v>1</v>
      </c>
      <c r="BA3492">
        <f t="shared" si="598"/>
        <v>8</v>
      </c>
    </row>
    <row r="3493" spans="2:53" x14ac:dyDescent="0.25">
      <c r="B3493" s="155">
        <f t="shared" si="596"/>
        <v>46212.999305555553</v>
      </c>
      <c r="C3493" s="155">
        <f t="shared" si="586"/>
        <v>46212.999305555553</v>
      </c>
      <c r="D3493" s="152">
        <f t="shared" si="589"/>
        <v>5.52</v>
      </c>
      <c r="E3493" s="152"/>
      <c r="F3493" s="152"/>
      <c r="G3493" s="152"/>
      <c r="H3493" s="152" t="e">
        <f t="shared" si="590"/>
        <v>#N/A</v>
      </c>
      <c r="I3493" s="152"/>
      <c r="J3493" s="152" t="e">
        <f t="shared" si="591"/>
        <v>#N/A</v>
      </c>
      <c r="K3493" s="152"/>
      <c r="L3493" s="152"/>
      <c r="M3493" s="152"/>
      <c r="N3493" s="152"/>
      <c r="O3493" s="152"/>
      <c r="P3493" s="152"/>
      <c r="Q3493" s="152"/>
      <c r="R3493" s="152"/>
      <c r="S3493" s="152"/>
      <c r="T3493" s="153" cm="1">
        <f t="array" ref="T3493">MATCH(1,(TDU_Info!$C$5:$C$111=$T$6)*(TDU_Info!$B$5:$B$111&lt;=$B3493),0)</f>
        <v>72</v>
      </c>
      <c r="U3493" s="152">
        <f>100*(INDEX(TDU_Info!$E$5:$E$111,$T3493)/T$11+INDEX(TDU_Info!$F$5:$F$111,$T3493))</f>
        <v>6.3226000000000004</v>
      </c>
      <c r="V3493" s="152">
        <v>6.9470000000000001</v>
      </c>
      <c r="W3493" s="152">
        <v>5.7279999999999998</v>
      </c>
      <c r="X3493" s="152">
        <v>5.52</v>
      </c>
      <c r="Y3493" s="152">
        <v>6.22</v>
      </c>
      <c r="Z3493" s="152">
        <v>7.8550000000000004</v>
      </c>
      <c r="AA3493" s="152">
        <v>6.008</v>
      </c>
      <c r="AB3493" s="152">
        <v>5.51</v>
      </c>
      <c r="AC3493" s="152">
        <v>6.31</v>
      </c>
      <c r="AD3493" s="152">
        <v>6.5750000000000002</v>
      </c>
      <c r="AE3493" s="152">
        <v>5.625</v>
      </c>
      <c r="AF3493" s="152">
        <v>5.52</v>
      </c>
      <c r="AG3493" s="152">
        <v>6.22</v>
      </c>
      <c r="AH3493" s="152">
        <v>7.8520000000000003</v>
      </c>
      <c r="AI3493" s="152">
        <v>5.91</v>
      </c>
      <c r="AJ3493" s="152">
        <v>5.51</v>
      </c>
      <c r="AK3493" s="152">
        <v>6.31</v>
      </c>
      <c r="AL3493" s="152" t="e">
        <f t="shared" si="592"/>
        <v>#N/A</v>
      </c>
      <c r="AM3493" s="152" t="e">
        <f t="shared" si="593"/>
        <v>#N/A</v>
      </c>
      <c r="AN3493" s="152" t="e">
        <f>NA()</f>
        <v>#N/A</v>
      </c>
      <c r="AO3493" s="152" t="e">
        <f>NA()</f>
        <v>#N/A</v>
      </c>
      <c r="AP3493" s="152">
        <f t="shared" si="599"/>
        <v>5.9573999999999989</v>
      </c>
      <c r="AQ3493" s="152"/>
      <c r="AR3493" s="152"/>
      <c r="AS3493" s="153">
        <f t="shared" si="597"/>
        <v>190</v>
      </c>
      <c r="AT3493" s="153">
        <f t="shared" si="581"/>
        <v>0</v>
      </c>
      <c r="AU3493" s="153">
        <f t="shared" si="582"/>
        <v>0</v>
      </c>
      <c r="AV3493" s="153">
        <f t="shared" si="583"/>
        <v>1</v>
      </c>
      <c r="BA3493">
        <f t="shared" si="598"/>
        <v>9</v>
      </c>
    </row>
    <row r="3494" spans="2:53" x14ac:dyDescent="0.25">
      <c r="B3494" s="155">
        <f t="shared" si="596"/>
        <v>46213.999305555553</v>
      </c>
      <c r="C3494" s="155">
        <f t="shared" si="586"/>
        <v>46213.999305555553</v>
      </c>
      <c r="D3494" s="152">
        <f t="shared" si="589"/>
        <v>5.52</v>
      </c>
      <c r="E3494" s="152"/>
      <c r="F3494" s="152"/>
      <c r="G3494" s="152"/>
      <c r="H3494" s="152" t="e">
        <f t="shared" si="590"/>
        <v>#N/A</v>
      </c>
      <c r="I3494" s="152"/>
      <c r="J3494" s="152" t="e">
        <f t="shared" si="591"/>
        <v>#N/A</v>
      </c>
      <c r="K3494" s="152"/>
      <c r="L3494" s="152"/>
      <c r="M3494" s="152"/>
      <c r="N3494" s="152"/>
      <c r="O3494" s="152"/>
      <c r="P3494" s="152"/>
      <c r="Q3494" s="152"/>
      <c r="R3494" s="152"/>
      <c r="S3494" s="152"/>
      <c r="T3494" s="153" cm="1">
        <f t="array" ref="T3494">MATCH(1,(TDU_Info!$C$5:$C$111=$T$6)*(TDU_Info!$B$5:$B$111&lt;=$B3494),0)</f>
        <v>72</v>
      </c>
      <c r="U3494" s="152">
        <f>100*(INDEX(TDU_Info!$E$5:$E$111,$T3494)/T$11+INDEX(TDU_Info!$F$5:$F$111,$T3494))</f>
        <v>6.3226000000000004</v>
      </c>
      <c r="V3494" s="152">
        <v>6.9470000000000001</v>
      </c>
      <c r="W3494" s="152">
        <v>5.7279999999999998</v>
      </c>
      <c r="X3494" s="152">
        <v>5.52</v>
      </c>
      <c r="Y3494" s="152">
        <v>6.22</v>
      </c>
      <c r="Z3494" s="152">
        <v>7.8550000000000004</v>
      </c>
      <c r="AA3494" s="152">
        <v>6.008</v>
      </c>
      <c r="AB3494" s="152">
        <v>5.51</v>
      </c>
      <c r="AC3494" s="152">
        <v>6.31</v>
      </c>
      <c r="AD3494" s="152">
        <v>6.5750000000000002</v>
      </c>
      <c r="AE3494" s="152">
        <v>5.625</v>
      </c>
      <c r="AF3494" s="152">
        <v>5.52</v>
      </c>
      <c r="AG3494" s="152">
        <v>6.22</v>
      </c>
      <c r="AH3494" s="152">
        <v>7.8520000000000003</v>
      </c>
      <c r="AI3494" s="152">
        <v>5.91</v>
      </c>
      <c r="AJ3494" s="152">
        <v>5.51</v>
      </c>
      <c r="AK3494" s="152">
        <v>6.31</v>
      </c>
      <c r="AL3494" s="152" t="e">
        <f t="shared" si="592"/>
        <v>#N/A</v>
      </c>
      <c r="AM3494" s="152" t="e">
        <f t="shared" si="593"/>
        <v>#N/A</v>
      </c>
      <c r="AN3494" s="152" t="e">
        <f>NA()</f>
        <v>#N/A</v>
      </c>
      <c r="AO3494" s="152" t="e">
        <f>NA()</f>
        <v>#N/A</v>
      </c>
      <c r="AP3494" s="152">
        <f t="shared" si="599"/>
        <v>5.9573999999999989</v>
      </c>
      <c r="AQ3494" s="152"/>
      <c r="AR3494" s="152"/>
      <c r="AS3494" s="153">
        <f t="shared" si="597"/>
        <v>191</v>
      </c>
      <c r="AT3494" s="153">
        <f t="shared" si="581"/>
        <v>0</v>
      </c>
      <c r="AU3494" s="153">
        <f t="shared" si="582"/>
        <v>0</v>
      </c>
      <c r="AV3494" s="153">
        <f t="shared" si="583"/>
        <v>1</v>
      </c>
      <c r="BA3494">
        <f t="shared" si="598"/>
        <v>10</v>
      </c>
    </row>
    <row r="3495" spans="2:53" x14ac:dyDescent="0.25">
      <c r="B3495" s="155">
        <f t="shared" si="596"/>
        <v>46214.999305555553</v>
      </c>
      <c r="C3495" s="155">
        <f t="shared" si="586"/>
        <v>46214.999305555553</v>
      </c>
      <c r="D3495" s="152">
        <f t="shared" si="589"/>
        <v>5.62</v>
      </c>
      <c r="E3495" s="152"/>
      <c r="F3495" s="152"/>
      <c r="G3495" s="152"/>
      <c r="H3495" s="152" t="e">
        <f t="shared" si="590"/>
        <v>#N/A</v>
      </c>
      <c r="I3495" s="152"/>
      <c r="J3495" s="152" t="e">
        <f t="shared" si="591"/>
        <v>#N/A</v>
      </c>
      <c r="K3495" s="152"/>
      <c r="L3495" s="152"/>
      <c r="M3495" s="152"/>
      <c r="N3495" s="152"/>
      <c r="O3495" s="152"/>
      <c r="P3495" s="152"/>
      <c r="Q3495" s="152"/>
      <c r="R3495" s="152"/>
      <c r="S3495" s="152"/>
      <c r="T3495" s="153" cm="1">
        <f t="array" ref="T3495">MATCH(1,(TDU_Info!$C$5:$C$111=$T$6)*(TDU_Info!$B$5:$B$111&lt;=$B3495),0)</f>
        <v>72</v>
      </c>
      <c r="U3495" s="152">
        <f>100*(INDEX(TDU_Info!$E$5:$E$111,$T3495)/T$11+INDEX(TDU_Info!$F$5:$F$111,$T3495))</f>
        <v>6.3226000000000004</v>
      </c>
      <c r="V3495" s="152">
        <v>6.8470000000000004</v>
      </c>
      <c r="W3495" s="152">
        <v>5.6440000000000001</v>
      </c>
      <c r="X3495" s="152">
        <v>5.62</v>
      </c>
      <c r="Y3495" s="152">
        <v>6.22</v>
      </c>
      <c r="Z3495" s="152">
        <v>7.0460000000000003</v>
      </c>
      <c r="AA3495" s="152">
        <v>5.601</v>
      </c>
      <c r="AB3495" s="152">
        <v>5.51</v>
      </c>
      <c r="AC3495" s="152">
        <v>6.31</v>
      </c>
      <c r="AD3495" s="152">
        <v>6.5750000000000002</v>
      </c>
      <c r="AE3495" s="152">
        <v>5.625</v>
      </c>
      <c r="AF3495" s="152">
        <v>5.62</v>
      </c>
      <c r="AG3495" s="152">
        <v>6.22</v>
      </c>
      <c r="AH3495" s="152">
        <v>7.0430000000000001</v>
      </c>
      <c r="AI3495" s="152">
        <v>5.41</v>
      </c>
      <c r="AJ3495" s="152">
        <v>5.51</v>
      </c>
      <c r="AK3495" s="152">
        <v>6.31</v>
      </c>
      <c r="AL3495" s="152" t="e">
        <f t="shared" si="592"/>
        <v>#N/A</v>
      </c>
      <c r="AM3495" s="152" t="e">
        <f t="shared" si="593"/>
        <v>#N/A</v>
      </c>
      <c r="AN3495" s="152" t="e">
        <f>NA()</f>
        <v>#N/A</v>
      </c>
      <c r="AO3495" s="152" t="e">
        <f>NA()</f>
        <v>#N/A</v>
      </c>
      <c r="AP3495" s="152">
        <f t="shared" si="599"/>
        <v>5.9573999999999989</v>
      </c>
      <c r="AQ3495" s="152"/>
      <c r="AR3495" s="152"/>
      <c r="AS3495" s="153">
        <f t="shared" si="597"/>
        <v>192</v>
      </c>
      <c r="AT3495" s="153">
        <f t="shared" si="581"/>
        <v>0</v>
      </c>
      <c r="AU3495" s="153">
        <f t="shared" si="582"/>
        <v>0</v>
      </c>
      <c r="AV3495" s="153">
        <f t="shared" si="583"/>
        <v>1</v>
      </c>
      <c r="BA3495">
        <f t="shared" si="598"/>
        <v>11</v>
      </c>
    </row>
    <row r="3496" spans="2:53" x14ac:dyDescent="0.25">
      <c r="B3496" s="155">
        <f t="shared" si="596"/>
        <v>46215.999305555553</v>
      </c>
      <c r="C3496" s="155">
        <f t="shared" si="586"/>
        <v>46215.999305555553</v>
      </c>
      <c r="D3496" s="152">
        <f t="shared" si="589"/>
        <v>5.62</v>
      </c>
      <c r="E3496" s="152"/>
      <c r="F3496" s="152"/>
      <c r="G3496" s="152"/>
      <c r="H3496" s="152" t="e">
        <f t="shared" si="590"/>
        <v>#N/A</v>
      </c>
      <c r="I3496" s="152"/>
      <c r="J3496" s="152" t="e">
        <f t="shared" si="591"/>
        <v>#N/A</v>
      </c>
      <c r="K3496" s="152"/>
      <c r="L3496" s="152"/>
      <c r="M3496" s="152"/>
      <c r="N3496" s="152"/>
      <c r="O3496" s="152"/>
      <c r="P3496" s="152"/>
      <c r="Q3496" s="152"/>
      <c r="R3496" s="152"/>
      <c r="S3496" s="152"/>
      <c r="T3496" s="153" cm="1">
        <f t="array" ref="T3496">MATCH(1,(TDU_Info!$C$5:$C$111=$T$6)*(TDU_Info!$B$5:$B$111&lt;=$B3496),0)</f>
        <v>72</v>
      </c>
      <c r="U3496" s="152">
        <f>100*(INDEX(TDU_Info!$E$5:$E$111,$T3496)/T$11+INDEX(TDU_Info!$F$5:$F$111,$T3496))</f>
        <v>6.3226000000000004</v>
      </c>
      <c r="V3496" s="152">
        <v>6.8470000000000004</v>
      </c>
      <c r="W3496" s="152">
        <v>5.6440000000000001</v>
      </c>
      <c r="X3496" s="152">
        <v>5.62</v>
      </c>
      <c r="Y3496" s="152">
        <v>6.22</v>
      </c>
      <c r="Z3496" s="152">
        <v>7.0460000000000003</v>
      </c>
      <c r="AA3496" s="152">
        <v>5.601</v>
      </c>
      <c r="AB3496" s="152">
        <v>5.51</v>
      </c>
      <c r="AC3496" s="152">
        <v>6.31</v>
      </c>
      <c r="AD3496" s="152">
        <v>6.5750000000000002</v>
      </c>
      <c r="AE3496" s="152">
        <v>5.625</v>
      </c>
      <c r="AF3496" s="152">
        <v>5.62</v>
      </c>
      <c r="AG3496" s="152">
        <v>6.22</v>
      </c>
      <c r="AH3496" s="152">
        <v>7.0430000000000001</v>
      </c>
      <c r="AI3496" s="152">
        <v>5.41</v>
      </c>
      <c r="AJ3496" s="152">
        <v>5.51</v>
      </c>
      <c r="AK3496" s="152">
        <v>6.31</v>
      </c>
      <c r="AL3496" s="152" t="e">
        <f t="shared" si="592"/>
        <v>#N/A</v>
      </c>
      <c r="AM3496" s="152" t="e">
        <f t="shared" si="593"/>
        <v>#N/A</v>
      </c>
      <c r="AN3496" s="152" t="e">
        <f>NA()</f>
        <v>#N/A</v>
      </c>
      <c r="AO3496" s="152" t="e">
        <f>NA()</f>
        <v>#N/A</v>
      </c>
      <c r="AP3496" s="152">
        <f t="shared" si="599"/>
        <v>5.9573999999999989</v>
      </c>
      <c r="AQ3496" s="152"/>
      <c r="AR3496" s="152"/>
      <c r="AS3496" s="153">
        <f t="shared" si="597"/>
        <v>193</v>
      </c>
      <c r="AT3496" s="153">
        <f t="shared" si="581"/>
        <v>0</v>
      </c>
      <c r="AU3496" s="153">
        <f t="shared" si="582"/>
        <v>0</v>
      </c>
      <c r="AV3496" s="153">
        <f t="shared" si="583"/>
        <v>1</v>
      </c>
      <c r="BA3496">
        <f t="shared" si="598"/>
        <v>12</v>
      </c>
    </row>
    <row r="3497" spans="2:53" x14ac:dyDescent="0.25">
      <c r="B3497" s="155">
        <f t="shared" si="596"/>
        <v>46216.999305555553</v>
      </c>
      <c r="C3497" s="155">
        <f t="shared" si="586"/>
        <v>46216.999305555553</v>
      </c>
      <c r="D3497" s="152">
        <f t="shared" si="589"/>
        <v>5.62</v>
      </c>
      <c r="E3497" s="152"/>
      <c r="F3497" s="152"/>
      <c r="G3497" s="152"/>
      <c r="H3497" s="152" t="e">
        <f t="shared" si="590"/>
        <v>#N/A</v>
      </c>
      <c r="I3497" s="152"/>
      <c r="J3497" s="152" t="e">
        <f t="shared" si="591"/>
        <v>#N/A</v>
      </c>
      <c r="K3497" s="152"/>
      <c r="L3497" s="152"/>
      <c r="M3497" s="152"/>
      <c r="N3497" s="152"/>
      <c r="O3497" s="152"/>
      <c r="P3497" s="152"/>
      <c r="Q3497" s="152"/>
      <c r="R3497" s="152"/>
      <c r="S3497" s="152"/>
      <c r="T3497" s="153" cm="1">
        <f t="array" ref="T3497">MATCH(1,(TDU_Info!$C$5:$C$111=$T$6)*(TDU_Info!$B$5:$B$111&lt;=$B3497),0)</f>
        <v>72</v>
      </c>
      <c r="U3497" s="152">
        <f>100*(INDEX(TDU_Info!$E$5:$E$111,$T3497)/T$11+INDEX(TDU_Info!$F$5:$F$111,$T3497))</f>
        <v>6.3226000000000004</v>
      </c>
      <c r="V3497" s="152">
        <v>6.8470000000000004</v>
      </c>
      <c r="W3497" s="152">
        <v>5.6440000000000001</v>
      </c>
      <c r="X3497" s="152">
        <v>5.62</v>
      </c>
      <c r="Y3497" s="152">
        <v>6.22</v>
      </c>
      <c r="Z3497" s="152">
        <v>7.0460000000000003</v>
      </c>
      <c r="AA3497" s="152">
        <v>5.601</v>
      </c>
      <c r="AB3497" s="152">
        <v>5.51</v>
      </c>
      <c r="AC3497" s="152">
        <v>6.31</v>
      </c>
      <c r="AD3497" s="152">
        <v>6.5750000000000002</v>
      </c>
      <c r="AE3497" s="152">
        <v>5.625</v>
      </c>
      <c r="AF3497" s="152">
        <v>5.62</v>
      </c>
      <c r="AG3497" s="152">
        <v>6.22</v>
      </c>
      <c r="AH3497" s="152">
        <v>7.0430000000000001</v>
      </c>
      <c r="AI3497" s="152">
        <v>5.41</v>
      </c>
      <c r="AJ3497" s="152">
        <v>5.51</v>
      </c>
      <c r="AK3497" s="152">
        <v>6.31</v>
      </c>
      <c r="AL3497" s="152" t="e">
        <f t="shared" si="592"/>
        <v>#N/A</v>
      </c>
      <c r="AM3497" s="152" t="e">
        <f t="shared" si="593"/>
        <v>#N/A</v>
      </c>
      <c r="AN3497" s="152" t="e">
        <f>NA()</f>
        <v>#N/A</v>
      </c>
      <c r="AO3497" s="152" t="e">
        <f>NA()</f>
        <v>#N/A</v>
      </c>
      <c r="AP3497" s="152">
        <f t="shared" si="599"/>
        <v>5.9573999999999989</v>
      </c>
      <c r="AQ3497" s="152"/>
      <c r="AR3497" s="152"/>
      <c r="AS3497" s="153">
        <f t="shared" si="597"/>
        <v>194</v>
      </c>
      <c r="AT3497" s="153">
        <f t="shared" si="581"/>
        <v>0</v>
      </c>
      <c r="AU3497" s="153">
        <f t="shared" si="582"/>
        <v>0</v>
      </c>
      <c r="AV3497" s="153">
        <f t="shared" si="583"/>
        <v>1</v>
      </c>
      <c r="BA3497">
        <f t="shared" si="598"/>
        <v>13</v>
      </c>
    </row>
    <row r="3498" spans="2:53" x14ac:dyDescent="0.25">
      <c r="B3498" s="155">
        <f t="shared" si="596"/>
        <v>46217.999305555553</v>
      </c>
      <c r="C3498" s="155">
        <f t="shared" si="586"/>
        <v>46217.999305555553</v>
      </c>
      <c r="D3498" s="152">
        <f t="shared" si="589"/>
        <v>5.62</v>
      </c>
      <c r="E3498" s="152"/>
      <c r="F3498" s="152"/>
      <c r="G3498" s="152"/>
      <c r="H3498" s="152" t="e">
        <f t="shared" si="590"/>
        <v>#N/A</v>
      </c>
      <c r="I3498" s="152"/>
      <c r="J3498" s="152" t="e">
        <f t="shared" si="591"/>
        <v>#N/A</v>
      </c>
      <c r="K3498" s="152"/>
      <c r="L3498" s="152"/>
      <c r="M3498" s="152"/>
      <c r="N3498" s="152"/>
      <c r="O3498" s="152"/>
      <c r="P3498" s="152"/>
      <c r="Q3498" s="152"/>
      <c r="R3498" s="152"/>
      <c r="S3498" s="152"/>
      <c r="T3498" s="153" cm="1">
        <f t="array" ref="T3498">MATCH(1,(TDU_Info!$C$5:$C$111=$T$6)*(TDU_Info!$B$5:$B$111&lt;=$B3498),0)</f>
        <v>72</v>
      </c>
      <c r="U3498" s="152">
        <f>100*(INDEX(TDU_Info!$E$5:$E$111,$T3498)/T$11+INDEX(TDU_Info!$F$5:$F$111,$T3498))</f>
        <v>6.3226000000000004</v>
      </c>
      <c r="V3498" s="152">
        <v>6.8470000000000004</v>
      </c>
      <c r="W3498" s="152">
        <v>5.6440000000000001</v>
      </c>
      <c r="X3498" s="152">
        <v>5.62</v>
      </c>
      <c r="Y3498" s="152">
        <v>6.22</v>
      </c>
      <c r="Z3498" s="152">
        <v>7.0460000000000003</v>
      </c>
      <c r="AA3498" s="152">
        <v>5.601</v>
      </c>
      <c r="AB3498" s="152">
        <v>5.51</v>
      </c>
      <c r="AC3498" s="152">
        <v>6.31</v>
      </c>
      <c r="AD3498" s="152">
        <v>6.5750000000000002</v>
      </c>
      <c r="AE3498" s="152">
        <v>5.625</v>
      </c>
      <c r="AF3498" s="152">
        <v>5.62</v>
      </c>
      <c r="AG3498" s="152">
        <v>6.22</v>
      </c>
      <c r="AH3498" s="152">
        <v>7.0430000000000001</v>
      </c>
      <c r="AI3498" s="152">
        <v>5.41</v>
      </c>
      <c r="AJ3498" s="152">
        <v>5.51</v>
      </c>
      <c r="AK3498" s="152">
        <v>6.31</v>
      </c>
      <c r="AL3498" s="152" t="e">
        <f t="shared" si="592"/>
        <v>#N/A</v>
      </c>
      <c r="AM3498" s="152" t="e">
        <f t="shared" si="593"/>
        <v>#N/A</v>
      </c>
      <c r="AN3498" s="152" t="e">
        <f>NA()</f>
        <v>#N/A</v>
      </c>
      <c r="AO3498" s="152" t="e">
        <f>NA()</f>
        <v>#N/A</v>
      </c>
      <c r="AP3498" s="152">
        <f t="shared" si="599"/>
        <v>5.9573999999999989</v>
      </c>
      <c r="AQ3498" s="152"/>
      <c r="AR3498" s="152"/>
      <c r="AS3498" s="153">
        <f t="shared" si="597"/>
        <v>195</v>
      </c>
      <c r="AT3498" s="153">
        <f t="shared" si="581"/>
        <v>0</v>
      </c>
      <c r="AU3498" s="153">
        <f t="shared" si="582"/>
        <v>0</v>
      </c>
      <c r="AV3498" s="153">
        <f t="shared" si="583"/>
        <v>1</v>
      </c>
      <c r="BA3498">
        <f t="shared" si="598"/>
        <v>14</v>
      </c>
    </row>
    <row r="3499" spans="2:53" x14ac:dyDescent="0.25">
      <c r="B3499" s="155">
        <f t="shared" si="596"/>
        <v>46218.999305555553</v>
      </c>
      <c r="C3499" s="155">
        <f t="shared" si="586"/>
        <v>46218.999305555553</v>
      </c>
      <c r="D3499" s="152">
        <f t="shared" si="589"/>
        <v>5.42</v>
      </c>
      <c r="E3499" s="152"/>
      <c r="F3499" s="152"/>
      <c r="G3499" s="152"/>
      <c r="H3499" s="152" t="e">
        <f t="shared" si="590"/>
        <v>#N/A</v>
      </c>
      <c r="I3499" s="152"/>
      <c r="J3499" s="152" t="e">
        <f t="shared" si="591"/>
        <v>#N/A</v>
      </c>
      <c r="K3499" s="152"/>
      <c r="L3499" s="152"/>
      <c r="M3499" s="152"/>
      <c r="N3499" s="152"/>
      <c r="O3499" s="152"/>
      <c r="P3499" s="152"/>
      <c r="Q3499" s="152"/>
      <c r="R3499" s="152"/>
      <c r="S3499" s="152"/>
      <c r="T3499" s="153" cm="1">
        <f t="array" ref="T3499">MATCH(1,(TDU_Info!$C$5:$C$111=$T$6)*(TDU_Info!$B$5:$B$111&lt;=$B3499),0)</f>
        <v>72</v>
      </c>
      <c r="U3499" s="152">
        <f>100*(INDEX(TDU_Info!$E$5:$E$111,$T3499)/T$11+INDEX(TDU_Info!$F$5:$F$111,$T3499))</f>
        <v>6.3226000000000004</v>
      </c>
      <c r="V3499" s="152">
        <v>6.9470000000000001</v>
      </c>
      <c r="W3499" s="152">
        <v>5.6440000000000001</v>
      </c>
      <c r="X3499" s="152">
        <v>5.42</v>
      </c>
      <c r="Y3499" s="152">
        <v>6.12</v>
      </c>
      <c r="Z3499" s="152">
        <v>7.1870000000000003</v>
      </c>
      <c r="AA3499" s="152">
        <v>5.734</v>
      </c>
      <c r="AB3499" s="152">
        <v>5.3650000000000002</v>
      </c>
      <c r="AC3499" s="152">
        <v>6.31</v>
      </c>
      <c r="AD3499" s="152">
        <v>6.5750000000000002</v>
      </c>
      <c r="AE3499" s="152">
        <v>5.6669999999999998</v>
      </c>
      <c r="AF3499" s="152">
        <v>5.42</v>
      </c>
      <c r="AG3499" s="152">
        <v>6.12</v>
      </c>
      <c r="AH3499" s="152">
        <v>7.1840000000000002</v>
      </c>
      <c r="AI3499" s="152">
        <v>5.7619999999999996</v>
      </c>
      <c r="AJ3499" s="152">
        <v>5.3650000000000002</v>
      </c>
      <c r="AK3499" s="152">
        <v>6.31</v>
      </c>
      <c r="AL3499" s="152" t="e">
        <f t="shared" si="592"/>
        <v>#N/A</v>
      </c>
      <c r="AM3499" s="152" t="e">
        <f t="shared" si="593"/>
        <v>#N/A</v>
      </c>
      <c r="AN3499" s="152" t="e">
        <f>NA()</f>
        <v>#N/A</v>
      </c>
      <c r="AO3499" s="152" t="e">
        <f>NA()</f>
        <v>#N/A</v>
      </c>
      <c r="AP3499" s="152">
        <f t="shared" si="599"/>
        <v>5.9573999999999989</v>
      </c>
      <c r="AQ3499" s="152"/>
      <c r="AR3499" s="152"/>
      <c r="AS3499" s="153">
        <f t="shared" si="597"/>
        <v>196</v>
      </c>
      <c r="AT3499" s="153">
        <f t="shared" si="581"/>
        <v>0</v>
      </c>
      <c r="AU3499" s="153">
        <f t="shared" si="582"/>
        <v>0</v>
      </c>
      <c r="AV3499" s="153">
        <f t="shared" si="583"/>
        <v>1</v>
      </c>
      <c r="BA3499">
        <f t="shared" si="598"/>
        <v>15</v>
      </c>
    </row>
    <row r="3500" spans="2:53" x14ac:dyDescent="0.25">
      <c r="B3500" s="155">
        <f t="shared" si="596"/>
        <v>46219.999305555553</v>
      </c>
      <c r="C3500" s="155">
        <f t="shared" si="586"/>
        <v>46219.999305555553</v>
      </c>
      <c r="D3500" s="152">
        <f t="shared" si="589"/>
        <v>5.32</v>
      </c>
      <c r="E3500" s="152"/>
      <c r="F3500" s="152"/>
      <c r="G3500" s="152"/>
      <c r="H3500" s="152" t="e">
        <f t="shared" si="590"/>
        <v>#N/A</v>
      </c>
      <c r="I3500" s="152"/>
      <c r="J3500" s="152" t="e">
        <f t="shared" si="591"/>
        <v>#N/A</v>
      </c>
      <c r="K3500" s="152"/>
      <c r="L3500" s="152"/>
      <c r="M3500" s="152"/>
      <c r="N3500" s="152"/>
      <c r="O3500" s="152"/>
      <c r="P3500" s="152"/>
      <c r="Q3500" s="152"/>
      <c r="R3500" s="152"/>
      <c r="S3500" s="152"/>
      <c r="T3500" s="153" cm="1">
        <f t="array" ref="T3500">MATCH(1,(TDU_Info!$C$5:$C$111=$T$6)*(TDU_Info!$B$5:$B$111&lt;=$B3500),0)</f>
        <v>72</v>
      </c>
      <c r="U3500" s="152">
        <f>100*(INDEX(TDU_Info!$E$5:$E$111,$T3500)/T$11+INDEX(TDU_Info!$F$5:$F$111,$T3500))</f>
        <v>6.3226000000000004</v>
      </c>
      <c r="V3500" s="152">
        <v>6.9470000000000001</v>
      </c>
      <c r="W3500" s="152">
        <v>5.6440000000000001</v>
      </c>
      <c r="X3500" s="152">
        <v>5.32</v>
      </c>
      <c r="Y3500" s="152">
        <v>6.12</v>
      </c>
      <c r="Z3500" s="152">
        <v>7.1870000000000003</v>
      </c>
      <c r="AA3500" s="152">
        <v>5.734</v>
      </c>
      <c r="AB3500" s="152">
        <v>5.31</v>
      </c>
      <c r="AC3500" s="152">
        <v>6.31</v>
      </c>
      <c r="AD3500" s="152">
        <v>6.5750000000000002</v>
      </c>
      <c r="AE3500" s="152">
        <v>5.6669999999999998</v>
      </c>
      <c r="AF3500" s="152">
        <v>5.32</v>
      </c>
      <c r="AG3500" s="152">
        <v>6.12</v>
      </c>
      <c r="AH3500" s="152">
        <v>7.1840000000000002</v>
      </c>
      <c r="AI3500" s="152">
        <v>5.7619999999999996</v>
      </c>
      <c r="AJ3500" s="152">
        <v>5.31</v>
      </c>
      <c r="AK3500" s="152">
        <v>6.31</v>
      </c>
      <c r="AL3500" s="152" t="e">
        <f t="shared" si="592"/>
        <v>#N/A</v>
      </c>
      <c r="AM3500" s="152" t="e">
        <f t="shared" si="593"/>
        <v>#N/A</v>
      </c>
      <c r="AN3500" s="152" t="e">
        <f>NA()</f>
        <v>#N/A</v>
      </c>
      <c r="AO3500" s="152" t="e">
        <f>NA()</f>
        <v>#N/A</v>
      </c>
      <c r="AP3500" s="152">
        <f t="shared" si="599"/>
        <v>5.9573999999999989</v>
      </c>
      <c r="AQ3500" s="152"/>
      <c r="AR3500" s="152"/>
      <c r="AS3500" s="153">
        <f t="shared" si="597"/>
        <v>197</v>
      </c>
      <c r="AT3500" s="153">
        <f t="shared" si="581"/>
        <v>0</v>
      </c>
      <c r="AU3500" s="153">
        <f t="shared" si="582"/>
        <v>0</v>
      </c>
      <c r="AV3500" s="153">
        <f t="shared" si="583"/>
        <v>1</v>
      </c>
      <c r="BA3500">
        <f t="shared" si="598"/>
        <v>16</v>
      </c>
    </row>
    <row r="3501" spans="2:53" x14ac:dyDescent="0.25">
      <c r="B3501" s="155">
        <f t="shared" si="596"/>
        <v>46220.999305555553</v>
      </c>
      <c r="C3501" s="155">
        <f t="shared" si="586"/>
        <v>46220.999305555553</v>
      </c>
      <c r="D3501" s="152">
        <f t="shared" si="589"/>
        <v>5.22</v>
      </c>
      <c r="E3501" s="152"/>
      <c r="F3501" s="152"/>
      <c r="G3501" s="152"/>
      <c r="H3501" s="152" t="e">
        <f t="shared" si="590"/>
        <v>#N/A</v>
      </c>
      <c r="I3501" s="152"/>
      <c r="J3501" s="152" t="e">
        <f t="shared" si="591"/>
        <v>#N/A</v>
      </c>
      <c r="K3501" s="152"/>
      <c r="L3501" s="152"/>
      <c r="M3501" s="152"/>
      <c r="N3501" s="152"/>
      <c r="O3501" s="152"/>
      <c r="P3501" s="152"/>
      <c r="Q3501" s="152"/>
      <c r="R3501" s="152"/>
      <c r="S3501" s="152"/>
      <c r="T3501" s="153" cm="1">
        <f t="array" ref="T3501">MATCH(1,(TDU_Info!$C$5:$C$111=$T$6)*(TDU_Info!$B$5:$B$111&lt;=$B3501),0)</f>
        <v>72</v>
      </c>
      <c r="U3501" s="152">
        <f>100*(INDEX(TDU_Info!$E$5:$E$111,$T3501)/T$11+INDEX(TDU_Info!$F$5:$F$111,$T3501))</f>
        <v>6.3226000000000004</v>
      </c>
      <c r="V3501" s="152">
        <v>7.0350000000000001</v>
      </c>
      <c r="W3501" s="152">
        <v>5.6440000000000001</v>
      </c>
      <c r="X3501" s="152">
        <v>5.22</v>
      </c>
      <c r="Y3501" s="152">
        <v>6.12</v>
      </c>
      <c r="Z3501" s="152">
        <v>7.226</v>
      </c>
      <c r="AA3501" s="152">
        <v>5.734</v>
      </c>
      <c r="AB3501" s="152">
        <v>5.21</v>
      </c>
      <c r="AC3501" s="152">
        <v>6.31</v>
      </c>
      <c r="AD3501" s="152">
        <v>6.62</v>
      </c>
      <c r="AE3501" s="152">
        <v>5.6669999999999998</v>
      </c>
      <c r="AF3501" s="152">
        <v>5.22</v>
      </c>
      <c r="AG3501" s="152">
        <v>6.12</v>
      </c>
      <c r="AH3501" s="152">
        <v>7.2030000000000003</v>
      </c>
      <c r="AI3501" s="152">
        <v>5.7619999999999996</v>
      </c>
      <c r="AJ3501" s="152">
        <v>5.21</v>
      </c>
      <c r="AK3501" s="152">
        <v>6.31</v>
      </c>
      <c r="AL3501" s="152" t="e">
        <f t="shared" si="592"/>
        <v>#N/A</v>
      </c>
      <c r="AM3501" s="152" t="e">
        <f t="shared" si="593"/>
        <v>#N/A</v>
      </c>
      <c r="AN3501" s="152" t="e">
        <f>NA()</f>
        <v>#N/A</v>
      </c>
      <c r="AO3501" s="152" t="e">
        <f>NA()</f>
        <v>#N/A</v>
      </c>
      <c r="AP3501" s="152">
        <f t="shared" si="599"/>
        <v>5.9573999999999989</v>
      </c>
      <c r="AQ3501" s="152"/>
      <c r="AR3501" s="152"/>
      <c r="AS3501" s="153">
        <f t="shared" si="597"/>
        <v>198</v>
      </c>
      <c r="AT3501" s="153">
        <f t="shared" si="581"/>
        <v>0</v>
      </c>
      <c r="AU3501" s="153">
        <f t="shared" si="582"/>
        <v>0</v>
      </c>
      <c r="AV3501" s="153">
        <f t="shared" si="583"/>
        <v>1</v>
      </c>
      <c r="BA3501">
        <f t="shared" si="598"/>
        <v>17</v>
      </c>
    </row>
    <row r="3502" spans="2:53" x14ac:dyDescent="0.25">
      <c r="B3502" s="155">
        <f t="shared" si="596"/>
        <v>46221.999305555553</v>
      </c>
      <c r="C3502" s="155">
        <f t="shared" si="586"/>
        <v>46221.999305555553</v>
      </c>
      <c r="D3502" s="152">
        <f t="shared" si="589"/>
        <v>5.22</v>
      </c>
      <c r="E3502" s="152"/>
      <c r="F3502" s="152"/>
      <c r="G3502" s="152"/>
      <c r="H3502" s="152" t="e">
        <f t="shared" si="590"/>
        <v>#N/A</v>
      </c>
      <c r="I3502" s="152"/>
      <c r="J3502" s="152" t="e">
        <f t="shared" si="591"/>
        <v>#N/A</v>
      </c>
      <c r="K3502" s="152"/>
      <c r="L3502" s="152"/>
      <c r="M3502" s="152"/>
      <c r="N3502" s="152"/>
      <c r="O3502" s="152"/>
      <c r="P3502" s="152"/>
      <c r="Q3502" s="152"/>
      <c r="R3502" s="152"/>
      <c r="S3502" s="152"/>
      <c r="T3502" s="153" cm="1">
        <f t="array" ref="T3502">MATCH(1,(TDU_Info!$C$5:$C$111=$T$6)*(TDU_Info!$B$5:$B$111&lt;=$B3502),0)</f>
        <v>72</v>
      </c>
      <c r="U3502" s="152">
        <f>100*(INDEX(TDU_Info!$E$5:$E$111,$T3502)/T$11+INDEX(TDU_Info!$F$5:$F$111,$T3502))</f>
        <v>6.3226000000000004</v>
      </c>
      <c r="V3502" s="152">
        <v>7.0350000000000001</v>
      </c>
      <c r="W3502" s="152">
        <v>5.6440000000000001</v>
      </c>
      <c r="X3502" s="152">
        <v>5.22</v>
      </c>
      <c r="Y3502" s="152">
        <v>6.12</v>
      </c>
      <c r="Z3502" s="152">
        <v>7.226</v>
      </c>
      <c r="AA3502" s="152">
        <v>5.734</v>
      </c>
      <c r="AB3502" s="152">
        <v>5.21</v>
      </c>
      <c r="AC3502" s="152">
        <v>6.31</v>
      </c>
      <c r="AD3502" s="152">
        <v>6.62</v>
      </c>
      <c r="AE3502" s="152">
        <v>5.6669999999999998</v>
      </c>
      <c r="AF3502" s="152">
        <v>5.22</v>
      </c>
      <c r="AG3502" s="152">
        <v>6.12</v>
      </c>
      <c r="AH3502" s="152">
        <v>7.2030000000000003</v>
      </c>
      <c r="AI3502" s="152">
        <v>5.7619999999999996</v>
      </c>
      <c r="AJ3502" s="152">
        <v>5.21</v>
      </c>
      <c r="AK3502" s="152">
        <v>6.31</v>
      </c>
      <c r="AL3502" s="152" t="e">
        <f t="shared" si="592"/>
        <v>#N/A</v>
      </c>
      <c r="AM3502" s="152" t="e">
        <f t="shared" si="593"/>
        <v>#N/A</v>
      </c>
      <c r="AN3502" s="152" t="e">
        <f>NA()</f>
        <v>#N/A</v>
      </c>
      <c r="AO3502" s="152" t="e">
        <f>NA()</f>
        <v>#N/A</v>
      </c>
      <c r="AP3502" s="152">
        <f t="shared" si="599"/>
        <v>5.9573999999999989</v>
      </c>
      <c r="AQ3502" s="152"/>
      <c r="AR3502" s="152"/>
      <c r="AS3502" s="153">
        <f t="shared" si="597"/>
        <v>199</v>
      </c>
      <c r="AT3502" s="153">
        <f t="shared" si="581"/>
        <v>0</v>
      </c>
      <c r="AU3502" s="153">
        <f t="shared" si="582"/>
        <v>0</v>
      </c>
      <c r="AV3502" s="153">
        <f t="shared" si="583"/>
        <v>1</v>
      </c>
      <c r="BA3502">
        <f t="shared" si="598"/>
        <v>18</v>
      </c>
    </row>
    <row r="3503" spans="2:53" x14ac:dyDescent="0.25">
      <c r="B3503" s="155">
        <f t="shared" si="596"/>
        <v>46222.999305555553</v>
      </c>
      <c r="C3503" s="155">
        <f t="shared" si="586"/>
        <v>46222.999305555553</v>
      </c>
      <c r="D3503" s="152">
        <f t="shared" si="589"/>
        <v>5.22</v>
      </c>
      <c r="E3503" s="152"/>
      <c r="F3503" s="152"/>
      <c r="G3503" s="152"/>
      <c r="H3503" s="152" t="e">
        <f t="shared" si="590"/>
        <v>#N/A</v>
      </c>
      <c r="I3503" s="152"/>
      <c r="J3503" s="152" t="e">
        <f t="shared" si="591"/>
        <v>#N/A</v>
      </c>
      <c r="K3503" s="152"/>
      <c r="L3503" s="152"/>
      <c r="M3503" s="152"/>
      <c r="N3503" s="152"/>
      <c r="O3503" s="152"/>
      <c r="P3503" s="152"/>
      <c r="Q3503" s="152"/>
      <c r="R3503" s="152"/>
      <c r="S3503" s="152"/>
      <c r="T3503" s="153" cm="1">
        <f t="array" ref="T3503">MATCH(1,(TDU_Info!$C$5:$C$111=$T$6)*(TDU_Info!$B$5:$B$111&lt;=$B3503),0)</f>
        <v>72</v>
      </c>
      <c r="U3503" s="152">
        <f>100*(INDEX(TDU_Info!$E$5:$E$111,$T3503)/T$11+INDEX(TDU_Info!$F$5:$F$111,$T3503))</f>
        <v>6.3226000000000004</v>
      </c>
      <c r="V3503" s="152">
        <v>7.0350000000000001</v>
      </c>
      <c r="W3503" s="152">
        <v>5.6440000000000001</v>
      </c>
      <c r="X3503" s="152">
        <v>5.22</v>
      </c>
      <c r="Y3503" s="152">
        <v>6.12</v>
      </c>
      <c r="Z3503" s="152">
        <v>7.226</v>
      </c>
      <c r="AA3503" s="152">
        <v>5.734</v>
      </c>
      <c r="AB3503" s="152">
        <v>5.21</v>
      </c>
      <c r="AC3503" s="152">
        <v>6.31</v>
      </c>
      <c r="AD3503" s="152">
        <v>6.62</v>
      </c>
      <c r="AE3503" s="152">
        <v>5.6669999999999998</v>
      </c>
      <c r="AF3503" s="152">
        <v>5.22</v>
      </c>
      <c r="AG3503" s="152">
        <v>6.12</v>
      </c>
      <c r="AH3503" s="152">
        <v>7.2030000000000003</v>
      </c>
      <c r="AI3503" s="152">
        <v>5.7619999999999996</v>
      </c>
      <c r="AJ3503" s="152">
        <v>5.21</v>
      </c>
      <c r="AK3503" s="152">
        <v>6.31</v>
      </c>
      <c r="AL3503" s="152" t="e">
        <f t="shared" si="592"/>
        <v>#N/A</v>
      </c>
      <c r="AM3503" s="152" t="e">
        <f t="shared" si="593"/>
        <v>#N/A</v>
      </c>
      <c r="AN3503" s="152" t="e">
        <f>NA()</f>
        <v>#N/A</v>
      </c>
      <c r="AO3503" s="152" t="e">
        <f>NA()</f>
        <v>#N/A</v>
      </c>
      <c r="AP3503" s="152">
        <f t="shared" si="599"/>
        <v>5.9573999999999989</v>
      </c>
      <c r="AQ3503" s="152"/>
      <c r="AR3503" s="152"/>
      <c r="AS3503" s="153">
        <f t="shared" si="597"/>
        <v>200</v>
      </c>
      <c r="AT3503" s="153">
        <f t="shared" si="581"/>
        <v>0</v>
      </c>
      <c r="AU3503" s="153">
        <f t="shared" si="582"/>
        <v>0</v>
      </c>
      <c r="AV3503" s="153">
        <f t="shared" si="583"/>
        <v>1</v>
      </c>
      <c r="BA3503">
        <f t="shared" si="598"/>
        <v>19</v>
      </c>
    </row>
    <row r="3504" spans="2:53" x14ac:dyDescent="0.25">
      <c r="B3504" s="155">
        <f t="shared" si="596"/>
        <v>46223.999305555553</v>
      </c>
      <c r="C3504" s="155">
        <f t="shared" si="586"/>
        <v>46223.999305555553</v>
      </c>
      <c r="D3504" s="152">
        <f t="shared" si="589"/>
        <v>5.22</v>
      </c>
      <c r="E3504" s="152"/>
      <c r="F3504" s="152"/>
      <c r="G3504" s="152"/>
      <c r="H3504" s="152" t="e">
        <f t="shared" si="590"/>
        <v>#N/A</v>
      </c>
      <c r="I3504" s="152"/>
      <c r="J3504" s="152" t="e">
        <f t="shared" si="591"/>
        <v>#N/A</v>
      </c>
      <c r="K3504" s="152"/>
      <c r="L3504" s="152"/>
      <c r="M3504" s="152"/>
      <c r="N3504" s="152"/>
      <c r="O3504" s="152"/>
      <c r="P3504" s="152"/>
      <c r="Q3504" s="152"/>
      <c r="R3504" s="152"/>
      <c r="S3504" s="152"/>
      <c r="T3504" s="153" cm="1">
        <f t="array" ref="T3504">MATCH(1,(TDU_Info!$C$5:$C$111=$T$6)*(TDU_Info!$B$5:$B$111&lt;=$B3504),0)</f>
        <v>72</v>
      </c>
      <c r="U3504" s="152">
        <f>100*(INDEX(TDU_Info!$E$5:$E$111,$T3504)/T$11+INDEX(TDU_Info!$F$5:$F$111,$T3504))</f>
        <v>6.3226000000000004</v>
      </c>
      <c r="V3504" s="152">
        <v>7.0890000000000004</v>
      </c>
      <c r="W3504" s="152">
        <v>5.6689999999999996</v>
      </c>
      <c r="X3504" s="152">
        <v>5.22</v>
      </c>
      <c r="Y3504" s="152">
        <v>6.12</v>
      </c>
      <c r="Z3504" s="152">
        <v>7.2489999999999997</v>
      </c>
      <c r="AA3504" s="152">
        <v>5.7649999999999997</v>
      </c>
      <c r="AB3504" s="152">
        <v>5.31</v>
      </c>
      <c r="AC3504" s="152">
        <v>6.31</v>
      </c>
      <c r="AD3504" s="152">
        <v>6.6470000000000002</v>
      </c>
      <c r="AE3504" s="152">
        <v>5.68</v>
      </c>
      <c r="AF3504" s="152">
        <v>5.22</v>
      </c>
      <c r="AG3504" s="152">
        <v>6.12</v>
      </c>
      <c r="AH3504" s="152">
        <v>7.2149999999999999</v>
      </c>
      <c r="AI3504" s="152">
        <v>5.7770000000000001</v>
      </c>
      <c r="AJ3504" s="152">
        <v>5.31</v>
      </c>
      <c r="AK3504" s="152">
        <v>6.31</v>
      </c>
      <c r="AL3504" s="152" t="e">
        <f t="shared" si="592"/>
        <v>#N/A</v>
      </c>
      <c r="AM3504" s="152" t="e">
        <f t="shared" si="593"/>
        <v>#N/A</v>
      </c>
      <c r="AN3504" s="152" t="e">
        <f>NA()</f>
        <v>#N/A</v>
      </c>
      <c r="AO3504" s="152" t="e">
        <f>NA()</f>
        <v>#N/A</v>
      </c>
      <c r="AP3504" s="152">
        <f t="shared" si="599"/>
        <v>5.9573999999999989</v>
      </c>
      <c r="AQ3504" s="152"/>
      <c r="AR3504" s="152"/>
      <c r="AS3504" s="153">
        <f t="shared" si="597"/>
        <v>201</v>
      </c>
      <c r="AT3504" s="153">
        <f t="shared" si="581"/>
        <v>0</v>
      </c>
      <c r="AU3504" s="153">
        <f t="shared" si="582"/>
        <v>0</v>
      </c>
      <c r="AV3504" s="153">
        <f t="shared" si="583"/>
        <v>1</v>
      </c>
      <c r="BA3504">
        <f t="shared" si="598"/>
        <v>20</v>
      </c>
    </row>
    <row r="3505" spans="2:53" x14ac:dyDescent="0.25">
      <c r="B3505" s="155">
        <f t="shared" si="596"/>
        <v>46224.999305555553</v>
      </c>
      <c r="C3505" s="155">
        <f t="shared" si="586"/>
        <v>46224.999305555553</v>
      </c>
      <c r="D3505" s="152">
        <f t="shared" si="589"/>
        <v>5.32</v>
      </c>
      <c r="E3505" s="152"/>
      <c r="F3505" s="152"/>
      <c r="G3505" s="152"/>
      <c r="H3505" s="152" t="e">
        <f t="shared" si="590"/>
        <v>#N/A</v>
      </c>
      <c r="I3505" s="152"/>
      <c r="J3505" s="152" t="e">
        <f t="shared" si="591"/>
        <v>#N/A</v>
      </c>
      <c r="K3505" s="152"/>
      <c r="L3505" s="152"/>
      <c r="M3505" s="152"/>
      <c r="N3505" s="152"/>
      <c r="O3505" s="152"/>
      <c r="P3505" s="152"/>
      <c r="Q3505" s="152"/>
      <c r="R3505" s="152"/>
      <c r="S3505" s="152"/>
      <c r="T3505" s="153" cm="1">
        <f t="array" ref="T3505">MATCH(1,(TDU_Info!$C$5:$C$111=$T$6)*(TDU_Info!$B$5:$B$111&lt;=$B3505),0)</f>
        <v>72</v>
      </c>
      <c r="U3505" s="152">
        <f>100*(INDEX(TDU_Info!$E$5:$E$111,$T3505)/T$11+INDEX(TDU_Info!$F$5:$F$111,$T3505))</f>
        <v>6.3226000000000004</v>
      </c>
      <c r="V3505" s="152">
        <v>7.0890000000000004</v>
      </c>
      <c r="W3505" s="152">
        <v>5.8490000000000002</v>
      </c>
      <c r="X3505" s="152">
        <v>5.32</v>
      </c>
      <c r="Y3505" s="152">
        <v>6.12</v>
      </c>
      <c r="Z3505" s="152">
        <v>7.2489999999999997</v>
      </c>
      <c r="AA3505" s="152">
        <v>5.835</v>
      </c>
      <c r="AB3505" s="152">
        <v>5.31</v>
      </c>
      <c r="AC3505" s="152">
        <v>6.31</v>
      </c>
      <c r="AD3505" s="152">
        <v>6.6470000000000002</v>
      </c>
      <c r="AE3505" s="152">
        <v>5.86</v>
      </c>
      <c r="AF3505" s="152">
        <v>5.32</v>
      </c>
      <c r="AG3505" s="152">
        <v>6.12</v>
      </c>
      <c r="AH3505" s="152">
        <v>7.2149999999999999</v>
      </c>
      <c r="AI3505" s="152">
        <v>5.8470000000000004</v>
      </c>
      <c r="AJ3505" s="152">
        <v>5.31</v>
      </c>
      <c r="AK3505" s="152">
        <v>6.31</v>
      </c>
      <c r="AL3505" s="152" t="e">
        <f t="shared" si="592"/>
        <v>#N/A</v>
      </c>
      <c r="AM3505" s="152" t="e">
        <f t="shared" si="593"/>
        <v>#N/A</v>
      </c>
      <c r="AN3505" s="152" t="e">
        <f>NA()</f>
        <v>#N/A</v>
      </c>
      <c r="AO3505" s="152" t="e">
        <f>NA()</f>
        <v>#N/A</v>
      </c>
      <c r="AP3505" s="152">
        <f t="shared" si="599"/>
        <v>5.9573999999999989</v>
      </c>
      <c r="AQ3505" s="152"/>
      <c r="AR3505" s="152"/>
      <c r="AS3505" s="153">
        <f t="shared" si="597"/>
        <v>202</v>
      </c>
      <c r="AT3505" s="153">
        <f t="shared" si="581"/>
        <v>0</v>
      </c>
      <c r="AU3505" s="153">
        <f t="shared" si="582"/>
        <v>0</v>
      </c>
      <c r="AV3505" s="153">
        <f t="shared" si="583"/>
        <v>1</v>
      </c>
      <c r="BA3505">
        <f t="shared" si="598"/>
        <v>21</v>
      </c>
    </row>
    <row r="3506" spans="2:53" x14ac:dyDescent="0.25">
      <c r="B3506" s="155">
        <f t="shared" si="596"/>
        <v>46225.999305555553</v>
      </c>
      <c r="C3506" s="155">
        <f t="shared" si="586"/>
        <v>46225.999305555553</v>
      </c>
      <c r="D3506" s="152">
        <f t="shared" si="589"/>
        <v>5.32</v>
      </c>
      <c r="E3506" s="152"/>
      <c r="F3506" s="152"/>
      <c r="G3506" s="152"/>
      <c r="H3506" s="152" t="e">
        <f t="shared" si="590"/>
        <v>#N/A</v>
      </c>
      <c r="I3506" s="152"/>
      <c r="J3506" s="152" t="e">
        <f t="shared" si="591"/>
        <v>#N/A</v>
      </c>
      <c r="K3506" s="152"/>
      <c r="L3506" s="152"/>
      <c r="M3506" s="152"/>
      <c r="N3506" s="152"/>
      <c r="O3506" s="152"/>
      <c r="P3506" s="152"/>
      <c r="Q3506" s="152"/>
      <c r="R3506" s="152"/>
      <c r="S3506" s="152"/>
      <c r="T3506" s="153" cm="1">
        <f t="array" ref="T3506">MATCH(1,(TDU_Info!$C$5:$C$111=$T$6)*(TDU_Info!$B$5:$B$111&lt;=$B3506),0)</f>
        <v>72</v>
      </c>
      <c r="U3506" s="152">
        <f>100*(INDEX(TDU_Info!$E$5:$E$111,$T3506)/T$11+INDEX(TDU_Info!$F$5:$F$111,$T3506))</f>
        <v>6.3226000000000004</v>
      </c>
      <c r="V3506" s="152">
        <v>7.0890000000000004</v>
      </c>
      <c r="W3506" s="152">
        <v>6.2690000000000001</v>
      </c>
      <c r="X3506" s="152">
        <v>5.32</v>
      </c>
      <c r="Y3506" s="152">
        <v>6.12</v>
      </c>
      <c r="Z3506" s="152">
        <v>7.2489999999999997</v>
      </c>
      <c r="AA3506" s="152">
        <v>6.3079999999999998</v>
      </c>
      <c r="AB3506" s="152">
        <v>5.31</v>
      </c>
      <c r="AC3506" s="152">
        <v>6.31</v>
      </c>
      <c r="AD3506" s="152">
        <v>6.6470000000000002</v>
      </c>
      <c r="AE3506" s="152">
        <v>6.266</v>
      </c>
      <c r="AF3506" s="152">
        <v>5.32</v>
      </c>
      <c r="AG3506" s="152">
        <v>6.12</v>
      </c>
      <c r="AH3506" s="152">
        <v>7.2149999999999999</v>
      </c>
      <c r="AI3506" s="152">
        <v>6.226</v>
      </c>
      <c r="AJ3506" s="152">
        <v>5.31</v>
      </c>
      <c r="AK3506" s="152">
        <v>6.31</v>
      </c>
      <c r="AL3506" s="152" t="e">
        <f t="shared" si="592"/>
        <v>#N/A</v>
      </c>
      <c r="AM3506" s="152" t="e">
        <f t="shared" si="593"/>
        <v>#N/A</v>
      </c>
      <c r="AN3506" s="152" t="e">
        <f>NA()</f>
        <v>#N/A</v>
      </c>
      <c r="AO3506" s="152" t="e">
        <f>NA()</f>
        <v>#N/A</v>
      </c>
      <c r="AP3506" s="152">
        <f t="shared" si="599"/>
        <v>5.9573999999999989</v>
      </c>
      <c r="AQ3506" s="152"/>
      <c r="AR3506" s="152"/>
      <c r="AS3506" s="153">
        <f t="shared" si="597"/>
        <v>203</v>
      </c>
      <c r="AT3506" s="153">
        <f t="shared" si="581"/>
        <v>0</v>
      </c>
      <c r="AU3506" s="153">
        <f t="shared" si="582"/>
        <v>0</v>
      </c>
      <c r="AV3506" s="153">
        <f t="shared" si="583"/>
        <v>1</v>
      </c>
      <c r="BA3506">
        <f t="shared" si="598"/>
        <v>22</v>
      </c>
    </row>
    <row r="3507" spans="2:53" x14ac:dyDescent="0.25">
      <c r="B3507" s="155">
        <f t="shared" si="596"/>
        <v>46226.999305555553</v>
      </c>
      <c r="C3507" s="155">
        <f t="shared" si="586"/>
        <v>46226.999305555553</v>
      </c>
      <c r="D3507" s="152">
        <f t="shared" si="589"/>
        <v>5.32</v>
      </c>
      <c r="E3507" s="152"/>
      <c r="F3507" s="152"/>
      <c r="G3507" s="152"/>
      <c r="H3507" s="152" t="e">
        <f t="shared" si="590"/>
        <v>#N/A</v>
      </c>
      <c r="I3507" s="152"/>
      <c r="J3507" s="152" t="e">
        <f t="shared" si="591"/>
        <v>#N/A</v>
      </c>
      <c r="K3507" s="152"/>
      <c r="L3507" s="152"/>
      <c r="M3507" s="152"/>
      <c r="N3507" s="152"/>
      <c r="O3507" s="152"/>
      <c r="P3507" s="152"/>
      <c r="Q3507" s="152"/>
      <c r="R3507" s="152"/>
      <c r="S3507" s="152"/>
      <c r="T3507" s="153" cm="1">
        <f t="array" ref="T3507">MATCH(1,(TDU_Info!$C$5:$C$111=$T$6)*(TDU_Info!$B$5:$B$111&lt;=$B3507),0)</f>
        <v>72</v>
      </c>
      <c r="U3507" s="152">
        <f>100*(INDEX(TDU_Info!$E$5:$E$111,$T3507)/T$11+INDEX(TDU_Info!$F$5:$F$111,$T3507))</f>
        <v>6.3226000000000004</v>
      </c>
      <c r="V3507" s="152">
        <v>7.0890000000000004</v>
      </c>
      <c r="W3507" s="152">
        <v>6.2690000000000001</v>
      </c>
      <c r="X3507" s="152">
        <v>5.2240000000000002</v>
      </c>
      <c r="Y3507" s="152">
        <v>6.12</v>
      </c>
      <c r="Z3507" s="152">
        <v>8.1110000000000007</v>
      </c>
      <c r="AA3507" s="152">
        <v>6.3650000000000002</v>
      </c>
      <c r="AB3507" s="152">
        <v>5.2130000000000001</v>
      </c>
      <c r="AC3507" s="152">
        <v>6.2080000000000002</v>
      </c>
      <c r="AD3507" s="152">
        <v>6.6470000000000002</v>
      </c>
      <c r="AE3507" s="152">
        <v>6.28</v>
      </c>
      <c r="AF3507" s="152">
        <v>5.32</v>
      </c>
      <c r="AG3507" s="152">
        <v>6.12</v>
      </c>
      <c r="AH3507" s="152">
        <v>8.077</v>
      </c>
      <c r="AI3507" s="152">
        <v>6.3769999999999998</v>
      </c>
      <c r="AJ3507" s="152">
        <v>5.3079999999999998</v>
      </c>
      <c r="AK3507" s="152">
        <v>6.2080000000000002</v>
      </c>
      <c r="AL3507" s="152" t="e">
        <f t="shared" si="592"/>
        <v>#N/A</v>
      </c>
      <c r="AM3507" s="152" t="e">
        <f t="shared" si="593"/>
        <v>#N/A</v>
      </c>
      <c r="AN3507" s="152" t="e">
        <f>NA()</f>
        <v>#N/A</v>
      </c>
      <c r="AO3507" s="152" t="e">
        <f>NA()</f>
        <v>#N/A</v>
      </c>
      <c r="AP3507" s="152">
        <f t="shared" si="599"/>
        <v>5.9573999999999989</v>
      </c>
      <c r="AQ3507" s="152"/>
      <c r="AR3507" s="152"/>
      <c r="AS3507" s="153">
        <f t="shared" si="597"/>
        <v>204</v>
      </c>
      <c r="AT3507" s="153">
        <f t="shared" si="581"/>
        <v>0</v>
      </c>
      <c r="AU3507" s="153">
        <f t="shared" si="582"/>
        <v>0</v>
      </c>
      <c r="AV3507" s="153">
        <f t="shared" si="583"/>
        <v>1</v>
      </c>
      <c r="BA3507">
        <f t="shared" si="598"/>
        <v>23</v>
      </c>
    </row>
    <row r="3508" spans="2:53" x14ac:dyDescent="0.25">
      <c r="B3508" s="155">
        <f t="shared" si="596"/>
        <v>46227.999305555553</v>
      </c>
      <c r="C3508" s="155">
        <f t="shared" si="586"/>
        <v>46227.999305555553</v>
      </c>
      <c r="D3508" s="152">
        <f t="shared" si="589"/>
        <v>5.12</v>
      </c>
      <c r="E3508" s="152"/>
      <c r="F3508" s="152"/>
      <c r="G3508" s="152"/>
      <c r="H3508" s="152" t="e">
        <f t="shared" si="590"/>
        <v>#N/A</v>
      </c>
      <c r="I3508" s="152"/>
      <c r="J3508" s="152" t="e">
        <f t="shared" si="591"/>
        <v>#N/A</v>
      </c>
      <c r="K3508" s="152"/>
      <c r="L3508" s="152"/>
      <c r="M3508" s="152"/>
      <c r="N3508" s="152"/>
      <c r="O3508" s="152"/>
      <c r="P3508" s="152"/>
      <c r="Q3508" s="152"/>
      <c r="R3508" s="152"/>
      <c r="S3508" s="152"/>
      <c r="T3508" s="153" cm="1">
        <f t="array" ref="T3508">MATCH(1,(TDU_Info!$C$5:$C$111=$T$6)*(TDU_Info!$B$5:$B$111&lt;=$B3508),0)</f>
        <v>72</v>
      </c>
      <c r="U3508" s="152">
        <f>100*(INDEX(TDU_Info!$E$5:$E$111,$T3508)/T$11+INDEX(TDU_Info!$F$5:$F$111,$T3508))</f>
        <v>6.3226000000000004</v>
      </c>
      <c r="V3508" s="152">
        <v>7.0890000000000004</v>
      </c>
      <c r="W3508" s="152">
        <v>6.2690000000000001</v>
      </c>
      <c r="X3508" s="152">
        <v>5.12</v>
      </c>
      <c r="Y3508" s="152">
        <v>6.1120000000000001</v>
      </c>
      <c r="Z3508" s="152">
        <v>8.1110000000000007</v>
      </c>
      <c r="AA3508" s="152">
        <v>6.3650000000000002</v>
      </c>
      <c r="AB3508" s="152">
        <v>5.1100000000000003</v>
      </c>
      <c r="AC3508" s="152">
        <v>6.2080000000000002</v>
      </c>
      <c r="AD3508" s="152">
        <v>6.6470000000000002</v>
      </c>
      <c r="AE3508" s="152">
        <v>6.28</v>
      </c>
      <c r="AF3508" s="152">
        <v>5.12</v>
      </c>
      <c r="AG3508" s="152">
        <v>6.1120000000000001</v>
      </c>
      <c r="AH3508" s="152">
        <v>8.077</v>
      </c>
      <c r="AI3508" s="152">
        <v>6.3769999999999998</v>
      </c>
      <c r="AJ3508" s="152">
        <v>5.1100000000000003</v>
      </c>
      <c r="AK3508" s="152">
        <v>6.2080000000000002</v>
      </c>
      <c r="AL3508" s="152" t="e">
        <f t="shared" si="592"/>
        <v>#N/A</v>
      </c>
      <c r="AM3508" s="152" t="e">
        <f t="shared" si="593"/>
        <v>#N/A</v>
      </c>
      <c r="AN3508" s="152" t="e">
        <f>NA()</f>
        <v>#N/A</v>
      </c>
      <c r="AO3508" s="152" t="e">
        <f>NA()</f>
        <v>#N/A</v>
      </c>
      <c r="AP3508" s="152">
        <f t="shared" si="599"/>
        <v>5.9573999999999989</v>
      </c>
      <c r="AQ3508" s="152"/>
      <c r="AR3508" s="152"/>
      <c r="AS3508" s="153">
        <f t="shared" si="597"/>
        <v>205</v>
      </c>
      <c r="AT3508" s="153">
        <f t="shared" si="581"/>
        <v>0</v>
      </c>
      <c r="AU3508" s="153">
        <f t="shared" si="582"/>
        <v>0</v>
      </c>
      <c r="AV3508" s="153">
        <f t="shared" si="583"/>
        <v>1</v>
      </c>
      <c r="BA3508">
        <f t="shared" si="598"/>
        <v>24</v>
      </c>
    </row>
    <row r="3509" spans="2:53" x14ac:dyDescent="0.25">
      <c r="B3509" s="155">
        <f t="shared" si="596"/>
        <v>46228.999305555553</v>
      </c>
      <c r="C3509" s="155">
        <f t="shared" si="586"/>
        <v>46228.999305555553</v>
      </c>
      <c r="D3509" s="152">
        <f t="shared" si="589"/>
        <v>5.12</v>
      </c>
      <c r="E3509" s="152"/>
      <c r="F3509" s="152"/>
      <c r="G3509" s="152"/>
      <c r="H3509" s="152" t="e">
        <f t="shared" si="590"/>
        <v>#N/A</v>
      </c>
      <c r="I3509" s="152"/>
      <c r="J3509" s="152" t="e">
        <f t="shared" si="591"/>
        <v>#N/A</v>
      </c>
      <c r="K3509" s="152"/>
      <c r="L3509" s="152"/>
      <c r="M3509" s="152"/>
      <c r="N3509" s="152"/>
      <c r="O3509" s="152"/>
      <c r="P3509" s="152"/>
      <c r="Q3509" s="152"/>
      <c r="R3509" s="152"/>
      <c r="S3509" s="152"/>
      <c r="T3509" s="153" cm="1">
        <f t="array" ref="T3509">MATCH(1,(TDU_Info!$C$5:$C$111=$T$6)*(TDU_Info!$B$5:$B$111&lt;=$B3509),0)</f>
        <v>72</v>
      </c>
      <c r="U3509" s="152">
        <f>100*(INDEX(TDU_Info!$E$5:$E$111,$T3509)/T$11+INDEX(TDU_Info!$F$5:$F$111,$T3509))</f>
        <v>6.3226000000000004</v>
      </c>
      <c r="V3509" s="152">
        <v>7.0890000000000004</v>
      </c>
      <c r="W3509" s="152">
        <v>6.2690000000000001</v>
      </c>
      <c r="X3509" s="152">
        <v>5.12</v>
      </c>
      <c r="Y3509" s="152">
        <v>6.1120000000000001</v>
      </c>
      <c r="Z3509" s="152">
        <v>8.1110000000000007</v>
      </c>
      <c r="AA3509" s="152">
        <v>6.3650000000000002</v>
      </c>
      <c r="AB3509" s="152">
        <v>5.1100000000000003</v>
      </c>
      <c r="AC3509" s="152">
        <v>6.2080000000000002</v>
      </c>
      <c r="AD3509" s="152">
        <v>6.6470000000000002</v>
      </c>
      <c r="AE3509" s="152">
        <v>6.28</v>
      </c>
      <c r="AF3509" s="152">
        <v>5.12</v>
      </c>
      <c r="AG3509" s="152">
        <v>6.1120000000000001</v>
      </c>
      <c r="AH3509" s="152">
        <v>8.077</v>
      </c>
      <c r="AI3509" s="152">
        <v>6.3769999999999998</v>
      </c>
      <c r="AJ3509" s="152">
        <v>5.1100000000000003</v>
      </c>
      <c r="AK3509" s="152">
        <v>6.2080000000000002</v>
      </c>
      <c r="AL3509" s="152" t="e">
        <f t="shared" si="592"/>
        <v>#N/A</v>
      </c>
      <c r="AM3509" s="152" t="e">
        <f t="shared" si="593"/>
        <v>#N/A</v>
      </c>
      <c r="AN3509" s="152" t="e">
        <f>NA()</f>
        <v>#N/A</v>
      </c>
      <c r="AO3509" s="152" t="e">
        <f>NA()</f>
        <v>#N/A</v>
      </c>
      <c r="AP3509" s="152">
        <f t="shared" si="599"/>
        <v>5.9573999999999989</v>
      </c>
      <c r="AQ3509" s="152"/>
      <c r="AR3509" s="152"/>
      <c r="AS3509" s="153">
        <f t="shared" si="597"/>
        <v>206</v>
      </c>
      <c r="AT3509" s="153">
        <f t="shared" si="581"/>
        <v>0</v>
      </c>
      <c r="AU3509" s="153">
        <f t="shared" si="582"/>
        <v>0</v>
      </c>
      <c r="AV3509" s="153">
        <f t="shared" si="583"/>
        <v>1</v>
      </c>
      <c r="BA3509">
        <f t="shared" si="598"/>
        <v>25</v>
      </c>
    </row>
    <row r="3510" spans="2:53" x14ac:dyDescent="0.25">
      <c r="B3510" s="155">
        <f t="shared" si="596"/>
        <v>46229.999305555553</v>
      </c>
      <c r="C3510" s="155">
        <f t="shared" si="586"/>
        <v>46229.999305555553</v>
      </c>
      <c r="D3510" s="152">
        <f t="shared" si="589"/>
        <v>5.12</v>
      </c>
      <c r="E3510" s="152"/>
      <c r="F3510" s="152"/>
      <c r="G3510" s="152"/>
      <c r="H3510" s="152" t="e">
        <f t="shared" si="590"/>
        <v>#N/A</v>
      </c>
      <c r="I3510" s="152"/>
      <c r="J3510" s="152" t="e">
        <f t="shared" si="591"/>
        <v>#N/A</v>
      </c>
      <c r="K3510" s="152"/>
      <c r="L3510" s="152"/>
      <c r="M3510" s="152"/>
      <c r="N3510" s="152"/>
      <c r="O3510" s="152"/>
      <c r="P3510" s="152"/>
      <c r="Q3510" s="152"/>
      <c r="R3510" s="152"/>
      <c r="S3510" s="152"/>
      <c r="T3510" s="153" cm="1">
        <f t="array" ref="T3510">MATCH(1,(TDU_Info!$C$5:$C$111=$T$6)*(TDU_Info!$B$5:$B$111&lt;=$B3510),0)</f>
        <v>72</v>
      </c>
      <c r="U3510" s="152">
        <f>100*(INDEX(TDU_Info!$E$5:$E$111,$T3510)/T$11+INDEX(TDU_Info!$F$5:$F$111,$T3510))</f>
        <v>6.3226000000000004</v>
      </c>
      <c r="V3510" s="152">
        <v>7.0890000000000004</v>
      </c>
      <c r="W3510" s="152">
        <v>6.2690000000000001</v>
      </c>
      <c r="X3510" s="152">
        <v>5.12</v>
      </c>
      <c r="Y3510" s="152">
        <v>6.1120000000000001</v>
      </c>
      <c r="Z3510" s="152">
        <v>8.1110000000000007</v>
      </c>
      <c r="AA3510" s="152">
        <v>6.3650000000000002</v>
      </c>
      <c r="AB3510" s="152">
        <v>5.1100000000000003</v>
      </c>
      <c r="AC3510" s="152">
        <v>6.2080000000000002</v>
      </c>
      <c r="AD3510" s="152">
        <v>6.6470000000000002</v>
      </c>
      <c r="AE3510" s="152">
        <v>6.28</v>
      </c>
      <c r="AF3510" s="152">
        <v>5.12</v>
      </c>
      <c r="AG3510" s="152">
        <v>6.1120000000000001</v>
      </c>
      <c r="AH3510" s="152">
        <v>8.077</v>
      </c>
      <c r="AI3510" s="152">
        <v>6.3769999999999998</v>
      </c>
      <c r="AJ3510" s="152">
        <v>5.1100000000000003</v>
      </c>
      <c r="AK3510" s="152">
        <v>6.2080000000000002</v>
      </c>
      <c r="AL3510" s="152" t="e">
        <f t="shared" si="592"/>
        <v>#N/A</v>
      </c>
      <c r="AM3510" s="152" t="e">
        <f t="shared" si="593"/>
        <v>#N/A</v>
      </c>
      <c r="AN3510" s="152" t="e">
        <f>NA()</f>
        <v>#N/A</v>
      </c>
      <c r="AO3510" s="152" t="e">
        <f>NA()</f>
        <v>#N/A</v>
      </c>
      <c r="AP3510" s="152">
        <f t="shared" si="599"/>
        <v>5.9573999999999989</v>
      </c>
      <c r="AQ3510" s="152"/>
      <c r="AR3510" s="152"/>
      <c r="AS3510" s="153">
        <f t="shared" si="597"/>
        <v>207</v>
      </c>
      <c r="AT3510" s="153">
        <f t="shared" si="581"/>
        <v>0</v>
      </c>
      <c r="AU3510" s="153">
        <f t="shared" si="582"/>
        <v>0</v>
      </c>
      <c r="AV3510" s="153">
        <f t="shared" si="583"/>
        <v>1</v>
      </c>
      <c r="BA3510">
        <f t="shared" si="598"/>
        <v>26</v>
      </c>
    </row>
    <row r="3511" spans="2:53" x14ac:dyDescent="0.25">
      <c r="B3511" s="155">
        <f t="shared" si="596"/>
        <v>46230.999305555553</v>
      </c>
      <c r="C3511" s="155">
        <f t="shared" si="586"/>
        <v>46230.999305555553</v>
      </c>
      <c r="D3511" s="152">
        <f t="shared" si="589"/>
        <v>5.12</v>
      </c>
      <c r="E3511" s="152"/>
      <c r="F3511" s="152"/>
      <c r="G3511" s="152"/>
      <c r="H3511" s="152" t="e">
        <f t="shared" si="590"/>
        <v>#N/A</v>
      </c>
      <c r="I3511" s="152"/>
      <c r="J3511" s="152" t="e">
        <f t="shared" si="591"/>
        <v>#N/A</v>
      </c>
      <c r="K3511" s="152"/>
      <c r="L3511" s="152"/>
      <c r="M3511" s="152"/>
      <c r="N3511" s="152"/>
      <c r="O3511" s="152"/>
      <c r="P3511" s="152"/>
      <c r="Q3511" s="152"/>
      <c r="R3511" s="152"/>
      <c r="S3511" s="152"/>
      <c r="T3511" s="153" cm="1">
        <f t="array" ref="T3511">MATCH(1,(TDU_Info!$C$5:$C$111=$T$6)*(TDU_Info!$B$5:$B$111&lt;=$B3511),0)</f>
        <v>72</v>
      </c>
      <c r="U3511" s="152">
        <f>100*(INDEX(TDU_Info!$E$5:$E$111,$T3511)/T$11+INDEX(TDU_Info!$F$5:$F$111,$T3511))</f>
        <v>6.3226000000000004</v>
      </c>
      <c r="V3511" s="152">
        <v>6.7869999999999999</v>
      </c>
      <c r="W3511" s="152">
        <v>6.1719999999999997</v>
      </c>
      <c r="X3511" s="152">
        <v>5.12</v>
      </c>
      <c r="Y3511" s="152">
        <v>5.81</v>
      </c>
      <c r="Z3511" s="152">
        <v>7.2489999999999997</v>
      </c>
      <c r="AA3511" s="152">
        <v>6.2290000000000001</v>
      </c>
      <c r="AB3511" s="152">
        <v>5.1100000000000003</v>
      </c>
      <c r="AC3511" s="152">
        <v>5.71</v>
      </c>
      <c r="AD3511" s="152">
        <v>6.6470000000000002</v>
      </c>
      <c r="AE3511" s="152">
        <v>6.0869999999999997</v>
      </c>
      <c r="AF3511" s="152">
        <v>5.12</v>
      </c>
      <c r="AG3511" s="152">
        <v>5.81</v>
      </c>
      <c r="AH3511" s="152">
        <v>7.2149999999999999</v>
      </c>
      <c r="AI3511" s="152">
        <v>6.1470000000000002</v>
      </c>
      <c r="AJ3511" s="152">
        <v>5.1100000000000003</v>
      </c>
      <c r="AK3511" s="152">
        <v>5.71</v>
      </c>
      <c r="AL3511" s="152" t="e">
        <f t="shared" si="592"/>
        <v>#N/A</v>
      </c>
      <c r="AM3511" s="152" t="e">
        <f t="shared" si="593"/>
        <v>#N/A</v>
      </c>
      <c r="AN3511" s="152" t="e">
        <f>NA()</f>
        <v>#N/A</v>
      </c>
      <c r="AO3511" s="152" t="e">
        <f>NA()</f>
        <v>#N/A</v>
      </c>
      <c r="AP3511" s="152">
        <f t="shared" si="599"/>
        <v>5.9573999999999989</v>
      </c>
      <c r="AQ3511" s="152"/>
      <c r="AR3511" s="152"/>
      <c r="AS3511" s="153">
        <f t="shared" si="597"/>
        <v>208</v>
      </c>
      <c r="AT3511" s="153">
        <f t="shared" si="581"/>
        <v>0</v>
      </c>
      <c r="AU3511" s="153">
        <f t="shared" si="582"/>
        <v>0</v>
      </c>
      <c r="AV3511" s="153">
        <f t="shared" si="583"/>
        <v>1</v>
      </c>
      <c r="BA3511">
        <f t="shared" si="598"/>
        <v>27</v>
      </c>
    </row>
    <row r="3512" spans="2:53" x14ac:dyDescent="0.25">
      <c r="B3512" s="155">
        <f t="shared" si="596"/>
        <v>46231.999305555553</v>
      </c>
      <c r="C3512" s="155">
        <f t="shared" si="586"/>
        <v>46231.999305555553</v>
      </c>
      <c r="D3512" s="152">
        <f t="shared" si="589"/>
        <v>5.12</v>
      </c>
      <c r="E3512" s="152"/>
      <c r="F3512" s="152"/>
      <c r="G3512" s="152"/>
      <c r="H3512" s="152" t="e">
        <f t="shared" si="590"/>
        <v>#N/A</v>
      </c>
      <c r="I3512" s="152"/>
      <c r="J3512" s="152" t="e">
        <f t="shared" si="591"/>
        <v>#N/A</v>
      </c>
      <c r="K3512" s="152"/>
      <c r="L3512" s="152"/>
      <c r="M3512" s="152"/>
      <c r="N3512" s="152"/>
      <c r="O3512" s="152"/>
      <c r="P3512" s="152"/>
      <c r="Q3512" s="152"/>
      <c r="R3512" s="152"/>
      <c r="S3512" s="152"/>
      <c r="T3512" s="153" cm="1">
        <f t="array" ref="T3512">MATCH(1,(TDU_Info!$C$5:$C$111=$T$6)*(TDU_Info!$B$5:$B$111&lt;=$B3512),0)</f>
        <v>72</v>
      </c>
      <c r="U3512" s="152">
        <f>100*(INDEX(TDU_Info!$E$5:$E$111,$T3512)/T$11+INDEX(TDU_Info!$F$5:$F$111,$T3512))</f>
        <v>6.3226000000000004</v>
      </c>
      <c r="V3512" s="152">
        <v>6.7869999999999999</v>
      </c>
      <c r="W3512" s="152">
        <v>6.1719999999999997</v>
      </c>
      <c r="X3512" s="152">
        <v>5.12</v>
      </c>
      <c r="Y3512" s="152">
        <v>5.81</v>
      </c>
      <c r="Z3512" s="152">
        <v>7.2489999999999997</v>
      </c>
      <c r="AA3512" s="152">
        <v>6.2290000000000001</v>
      </c>
      <c r="AB3512" s="152">
        <v>5.1100000000000003</v>
      </c>
      <c r="AC3512" s="152">
        <v>5.71</v>
      </c>
      <c r="AD3512" s="152">
        <v>6.6470000000000002</v>
      </c>
      <c r="AE3512" s="152">
        <v>6.0869999999999997</v>
      </c>
      <c r="AF3512" s="152">
        <v>5.12</v>
      </c>
      <c r="AG3512" s="152">
        <v>5.81</v>
      </c>
      <c r="AH3512" s="152">
        <v>7.2149999999999999</v>
      </c>
      <c r="AI3512" s="152">
        <v>6.1470000000000002</v>
      </c>
      <c r="AJ3512" s="152">
        <v>5.1100000000000003</v>
      </c>
      <c r="AK3512" s="152">
        <v>5.71</v>
      </c>
      <c r="AL3512" s="152" t="e">
        <f t="shared" si="592"/>
        <v>#N/A</v>
      </c>
      <c r="AM3512" s="152" t="e">
        <f t="shared" si="593"/>
        <v>#N/A</v>
      </c>
      <c r="AN3512" s="152" t="e">
        <f>NA()</f>
        <v>#N/A</v>
      </c>
      <c r="AO3512" s="152" t="e">
        <f>NA()</f>
        <v>#N/A</v>
      </c>
      <c r="AP3512" s="152">
        <f t="shared" si="599"/>
        <v>5.9573999999999989</v>
      </c>
      <c r="AQ3512" s="152"/>
      <c r="AR3512" s="152"/>
      <c r="AS3512" s="153">
        <f t="shared" si="597"/>
        <v>209</v>
      </c>
      <c r="AT3512" s="153">
        <f t="shared" si="581"/>
        <v>0</v>
      </c>
      <c r="AU3512" s="153">
        <f t="shared" si="582"/>
        <v>0</v>
      </c>
      <c r="AV3512" s="153">
        <f t="shared" si="583"/>
        <v>1</v>
      </c>
      <c r="BA3512">
        <f t="shared" si="598"/>
        <v>28</v>
      </c>
    </row>
    <row r="3513" spans="2:53" x14ac:dyDescent="0.25">
      <c r="B3513" s="155">
        <f t="shared" si="596"/>
        <v>46232.999305555553</v>
      </c>
      <c r="C3513" s="155">
        <f t="shared" si="586"/>
        <v>46232.999305555553</v>
      </c>
      <c r="D3513" s="152">
        <f t="shared" si="589"/>
        <v>5.0199999999999996</v>
      </c>
      <c r="E3513" s="152"/>
      <c r="F3513" s="152"/>
      <c r="G3513" s="152"/>
      <c r="H3513" s="152" t="e">
        <f t="shared" si="590"/>
        <v>#N/A</v>
      </c>
      <c r="I3513" s="152"/>
      <c r="J3513" s="152" t="e">
        <f t="shared" si="591"/>
        <v>#N/A</v>
      </c>
      <c r="K3513" s="152"/>
      <c r="L3513" s="152"/>
      <c r="M3513" s="152"/>
      <c r="N3513" s="152"/>
      <c r="O3513" s="152"/>
      <c r="P3513" s="152"/>
      <c r="Q3513" s="152"/>
      <c r="R3513" s="152"/>
      <c r="S3513" s="152"/>
      <c r="T3513" s="153" cm="1">
        <f t="array" ref="T3513">MATCH(1,(TDU_Info!$C$5:$C$111=$T$6)*(TDU_Info!$B$5:$B$111&lt;=$B3513),0)</f>
        <v>72</v>
      </c>
      <c r="U3513" s="152">
        <f>100*(INDEX(TDU_Info!$E$5:$E$111,$T3513)/T$11+INDEX(TDU_Info!$F$5:$F$111,$T3513))</f>
        <v>6.3226000000000004</v>
      </c>
      <c r="V3513" s="152">
        <v>6.4569999999999999</v>
      </c>
      <c r="W3513" s="152">
        <v>6.1319999999999997</v>
      </c>
      <c r="X3513" s="152">
        <v>5.0199999999999996</v>
      </c>
      <c r="Y3513" s="152">
        <v>5.81</v>
      </c>
      <c r="Z3513" s="152">
        <v>6.718</v>
      </c>
      <c r="AA3513" s="152">
        <v>6.202</v>
      </c>
      <c r="AB3513" s="152">
        <v>5.1100000000000003</v>
      </c>
      <c r="AC3513" s="152">
        <v>5.61</v>
      </c>
      <c r="AD3513" s="152">
        <v>6.415</v>
      </c>
      <c r="AE3513" s="152">
        <v>6.0469999999999997</v>
      </c>
      <c r="AF3513" s="152">
        <v>5.0199999999999996</v>
      </c>
      <c r="AG3513" s="152">
        <v>5.81</v>
      </c>
      <c r="AH3513" s="152">
        <v>6.6840000000000002</v>
      </c>
      <c r="AI3513" s="152">
        <v>6.12</v>
      </c>
      <c r="AJ3513" s="152">
        <v>5.1100000000000003</v>
      </c>
      <c r="AK3513" s="152">
        <v>5.61</v>
      </c>
      <c r="AL3513" s="152" t="e">
        <f t="shared" si="592"/>
        <v>#N/A</v>
      </c>
      <c r="AM3513" s="152" t="e">
        <f t="shared" si="593"/>
        <v>#N/A</v>
      </c>
      <c r="AN3513" s="152" t="e">
        <f>NA()</f>
        <v>#N/A</v>
      </c>
      <c r="AO3513" s="152" t="e">
        <f>NA()</f>
        <v>#N/A</v>
      </c>
      <c r="AP3513" s="152">
        <f t="shared" si="599"/>
        <v>5.9573999999999989</v>
      </c>
      <c r="AQ3513" s="152"/>
      <c r="AR3513" s="152"/>
      <c r="AS3513" s="153">
        <f t="shared" si="597"/>
        <v>210</v>
      </c>
      <c r="AT3513" s="153">
        <f t="shared" si="581"/>
        <v>0</v>
      </c>
      <c r="AU3513" s="153">
        <f t="shared" si="582"/>
        <v>0</v>
      </c>
      <c r="AV3513" s="153">
        <f t="shared" si="583"/>
        <v>1</v>
      </c>
      <c r="BA3513">
        <f t="shared" si="598"/>
        <v>29</v>
      </c>
    </row>
    <row r="3514" spans="2:53" x14ac:dyDescent="0.25">
      <c r="B3514" s="155">
        <f t="shared" si="596"/>
        <v>46233.999305555553</v>
      </c>
      <c r="C3514" s="155">
        <f t="shared" si="586"/>
        <v>46233.999305555553</v>
      </c>
      <c r="D3514" s="152">
        <f t="shared" si="589"/>
        <v>5.0199999999999996</v>
      </c>
      <c r="E3514" s="152"/>
      <c r="F3514" s="152"/>
      <c r="G3514" s="152"/>
      <c r="H3514" s="152" t="e">
        <f t="shared" si="590"/>
        <v>#N/A</v>
      </c>
      <c r="I3514" s="152"/>
      <c r="J3514" s="152" t="e">
        <f t="shared" si="591"/>
        <v>#N/A</v>
      </c>
      <c r="K3514" s="152"/>
      <c r="L3514" s="152"/>
      <c r="M3514" s="152"/>
      <c r="N3514" s="152"/>
      <c r="O3514" s="152"/>
      <c r="P3514" s="152"/>
      <c r="Q3514" s="152"/>
      <c r="R3514" s="152"/>
      <c r="S3514" s="152"/>
      <c r="T3514" s="153" cm="1">
        <f t="array" ref="T3514">MATCH(1,(TDU_Info!$C$5:$C$111=$T$6)*(TDU_Info!$B$5:$B$111&lt;=$B3514),0)</f>
        <v>72</v>
      </c>
      <c r="U3514" s="152">
        <f>100*(INDEX(TDU_Info!$E$5:$E$111,$T3514)/T$11+INDEX(TDU_Info!$F$5:$F$111,$T3514))</f>
        <v>6.3226000000000004</v>
      </c>
      <c r="V3514" s="152">
        <v>6.4569999999999999</v>
      </c>
      <c r="W3514" s="152">
        <v>6.1319999999999997</v>
      </c>
      <c r="X3514" s="152">
        <v>5.0199999999999996</v>
      </c>
      <c r="Y3514" s="152">
        <v>5.81</v>
      </c>
      <c r="Z3514" s="152">
        <v>6.718</v>
      </c>
      <c r="AA3514" s="152">
        <v>6.202</v>
      </c>
      <c r="AB3514" s="152">
        <v>5.01</v>
      </c>
      <c r="AC3514" s="152">
        <v>5.51</v>
      </c>
      <c r="AD3514" s="152">
        <v>6.415</v>
      </c>
      <c r="AE3514" s="152">
        <v>6.0469999999999997</v>
      </c>
      <c r="AF3514" s="152">
        <v>5.0199999999999996</v>
      </c>
      <c r="AG3514" s="152">
        <v>5.81</v>
      </c>
      <c r="AH3514" s="152">
        <v>6.6840000000000002</v>
      </c>
      <c r="AI3514" s="152">
        <v>6.12</v>
      </c>
      <c r="AJ3514" s="152">
        <v>5.01</v>
      </c>
      <c r="AK3514" s="152">
        <v>5.51</v>
      </c>
      <c r="AL3514" s="152" t="e">
        <f t="shared" si="592"/>
        <v>#N/A</v>
      </c>
      <c r="AM3514" s="152" t="e">
        <f t="shared" si="593"/>
        <v>#N/A</v>
      </c>
      <c r="AN3514" s="152" t="e">
        <f>NA()</f>
        <v>#N/A</v>
      </c>
      <c r="AO3514" s="152" t="e">
        <f>NA()</f>
        <v>#N/A</v>
      </c>
      <c r="AP3514" s="152">
        <f t="shared" si="599"/>
        <v>5.9573999999999989</v>
      </c>
      <c r="AQ3514" s="152"/>
      <c r="AR3514" s="152"/>
      <c r="AS3514" s="153">
        <f t="shared" si="597"/>
        <v>211</v>
      </c>
      <c r="AT3514" s="153">
        <f t="shared" si="581"/>
        <v>0</v>
      </c>
      <c r="AU3514" s="153">
        <f t="shared" si="582"/>
        <v>0</v>
      </c>
      <c r="AV3514" s="153">
        <f t="shared" si="583"/>
        <v>1</v>
      </c>
      <c r="BA3514">
        <f t="shared" si="598"/>
        <v>30</v>
      </c>
    </row>
    <row r="3515" spans="2:53" x14ac:dyDescent="0.25">
      <c r="B3515" s="155">
        <f t="shared" si="596"/>
        <v>46234.999305555553</v>
      </c>
      <c r="C3515" s="155">
        <f t="shared" si="586"/>
        <v>46234.999305555553</v>
      </c>
      <c r="D3515" s="152">
        <f t="shared" si="589"/>
        <v>5.0199999999999996</v>
      </c>
      <c r="E3515" s="152"/>
      <c r="F3515" s="152"/>
      <c r="G3515" s="152"/>
      <c r="H3515" s="152" t="e">
        <f t="shared" si="590"/>
        <v>#N/A</v>
      </c>
      <c r="I3515" s="152"/>
      <c r="J3515" s="152" t="e">
        <f t="shared" si="591"/>
        <v>#N/A</v>
      </c>
      <c r="K3515" s="152"/>
      <c r="L3515" s="152"/>
      <c r="M3515" s="152"/>
      <c r="N3515" s="152"/>
      <c r="O3515" s="152"/>
      <c r="P3515" s="152"/>
      <c r="Q3515" s="152"/>
      <c r="R3515" s="152"/>
      <c r="S3515" s="152"/>
      <c r="T3515" s="153" cm="1">
        <f t="array" ref="T3515">MATCH(1,(TDU_Info!$C$5:$C$111=$T$6)*(TDU_Info!$B$5:$B$111&lt;=$B3515),0)</f>
        <v>72</v>
      </c>
      <c r="U3515" s="152">
        <f>100*(INDEX(TDU_Info!$E$5:$E$111,$T3515)/T$11+INDEX(TDU_Info!$F$5:$F$111,$T3515))</f>
        <v>6.3226000000000004</v>
      </c>
      <c r="V3515" s="152">
        <v>6.4569999999999999</v>
      </c>
      <c r="W3515" s="152">
        <v>6.1319999999999997</v>
      </c>
      <c r="X3515" s="152">
        <v>5.0199999999999996</v>
      </c>
      <c r="Y3515" s="152">
        <v>5.81</v>
      </c>
      <c r="Z3515" s="152">
        <v>6.718</v>
      </c>
      <c r="AA3515" s="152">
        <v>6.202</v>
      </c>
      <c r="AB3515" s="152">
        <v>5.01</v>
      </c>
      <c r="AC3515" s="152">
        <v>5.51</v>
      </c>
      <c r="AD3515" s="152">
        <v>6.415</v>
      </c>
      <c r="AE3515" s="152">
        <v>6.0469999999999997</v>
      </c>
      <c r="AF3515" s="152">
        <v>5.0199999999999996</v>
      </c>
      <c r="AG3515" s="152">
        <v>5.81</v>
      </c>
      <c r="AH3515" s="152">
        <v>6.6840000000000002</v>
      </c>
      <c r="AI3515" s="152">
        <v>6.12</v>
      </c>
      <c r="AJ3515" s="152">
        <v>5.01</v>
      </c>
      <c r="AK3515" s="152">
        <v>5.51</v>
      </c>
      <c r="AL3515" s="152" t="e">
        <f t="shared" si="592"/>
        <v>#N/A</v>
      </c>
      <c r="AM3515" s="152" t="e">
        <f t="shared" si="593"/>
        <v>#N/A</v>
      </c>
      <c r="AN3515" s="152" t="e">
        <f>NA()</f>
        <v>#N/A</v>
      </c>
      <c r="AO3515" s="152" t="e">
        <f>NA()</f>
        <v>#N/A</v>
      </c>
      <c r="AP3515" s="152">
        <f t="shared" si="599"/>
        <v>5.9573999999999989</v>
      </c>
      <c r="AQ3515" s="152"/>
      <c r="AR3515" s="152"/>
      <c r="AS3515" s="153">
        <f t="shared" si="597"/>
        <v>212</v>
      </c>
      <c r="AT3515" s="153">
        <f t="shared" si="581"/>
        <v>0</v>
      </c>
      <c r="AU3515" s="153">
        <f t="shared" si="582"/>
        <v>0</v>
      </c>
      <c r="AV3515" s="153">
        <f t="shared" si="583"/>
        <v>1</v>
      </c>
      <c r="BA3515">
        <f t="shared" si="598"/>
        <v>31</v>
      </c>
    </row>
    <row r="3516" spans="2:53" x14ac:dyDescent="0.25">
      <c r="B3516" s="155">
        <f t="shared" si="596"/>
        <v>46235.999305555553</v>
      </c>
      <c r="C3516" s="155">
        <f t="shared" si="586"/>
        <v>46235.999305555553</v>
      </c>
      <c r="D3516" s="152">
        <f t="shared" si="589"/>
        <v>5.0199999999999996</v>
      </c>
      <c r="E3516" s="152"/>
      <c r="F3516" s="152"/>
      <c r="G3516" s="152"/>
      <c r="H3516" s="152" t="e">
        <f t="shared" si="590"/>
        <v>#N/A</v>
      </c>
      <c r="I3516" s="152"/>
      <c r="J3516" s="152" t="e">
        <f t="shared" si="591"/>
        <v>#N/A</v>
      </c>
      <c r="K3516" s="152"/>
      <c r="L3516" s="152"/>
      <c r="M3516" s="152"/>
      <c r="N3516" s="152"/>
      <c r="O3516" s="152"/>
      <c r="P3516" s="152"/>
      <c r="Q3516" s="152"/>
      <c r="R3516" s="152"/>
      <c r="S3516" s="152"/>
      <c r="T3516" s="153" cm="1">
        <f t="array" ref="T3516">MATCH(1,(TDU_Info!$C$5:$C$111=$T$6)*(TDU_Info!$B$5:$B$111&lt;=$B3516),0)</f>
        <v>71</v>
      </c>
      <c r="U3516" s="152">
        <f>100*(INDEX(TDU_Info!$E$5:$E$111,$T3516)/T$11+INDEX(TDU_Info!$F$5:$F$111,$T3516))</f>
        <v>6.2324999999999999</v>
      </c>
      <c r="V3516" s="152">
        <v>6.4569999999999999</v>
      </c>
      <c r="W3516" s="152">
        <v>6.1319999999999997</v>
      </c>
      <c r="X3516" s="152">
        <v>5.0199999999999996</v>
      </c>
      <c r="Y3516" s="152">
        <v>5.81</v>
      </c>
      <c r="Z3516" s="152">
        <v>6.718</v>
      </c>
      <c r="AA3516" s="152">
        <v>6.202</v>
      </c>
      <c r="AB3516" s="152">
        <v>5.01</v>
      </c>
      <c r="AC3516" s="152">
        <v>5.51</v>
      </c>
      <c r="AD3516" s="152">
        <v>6.415</v>
      </c>
      <c r="AE3516" s="152">
        <v>6.0469999999999997</v>
      </c>
      <c r="AF3516" s="152">
        <v>5.0199999999999996</v>
      </c>
      <c r="AG3516" s="152">
        <v>5.81</v>
      </c>
      <c r="AH3516" s="152">
        <v>6.6840000000000002</v>
      </c>
      <c r="AI3516" s="152">
        <v>6.12</v>
      </c>
      <c r="AJ3516" s="152">
        <v>5.01</v>
      </c>
      <c r="AK3516" s="152">
        <v>5.51</v>
      </c>
      <c r="AL3516" s="152" t="e">
        <f t="shared" si="592"/>
        <v>#N/A</v>
      </c>
      <c r="AM3516" s="152" t="e">
        <f t="shared" si="593"/>
        <v>#N/A</v>
      </c>
      <c r="AN3516" s="152" t="e">
        <f>NA()</f>
        <v>#N/A</v>
      </c>
      <c r="AO3516" s="152" t="e">
        <f>NA()</f>
        <v>#N/A</v>
      </c>
      <c r="AP3516" s="152" t="e">
        <f t="shared" si="599"/>
        <v>#N/A</v>
      </c>
      <c r="AQ3516" s="152"/>
      <c r="AR3516" s="152"/>
      <c r="AS3516" s="153">
        <f t="shared" si="597"/>
        <v>213</v>
      </c>
      <c r="AT3516" s="153">
        <f t="shared" si="581"/>
        <v>0</v>
      </c>
      <c r="AU3516" s="153">
        <f t="shared" si="582"/>
        <v>0</v>
      </c>
      <c r="AV3516" s="153">
        <f t="shared" si="583"/>
        <v>1</v>
      </c>
      <c r="BA3516">
        <f t="shared" si="598"/>
        <v>1</v>
      </c>
    </row>
    <row r="3517" spans="2:53" x14ac:dyDescent="0.25">
      <c r="B3517" s="155">
        <f t="shared" si="596"/>
        <v>46236.999305555553</v>
      </c>
      <c r="C3517" s="155">
        <f t="shared" si="586"/>
        <v>46236.999305555553</v>
      </c>
      <c r="D3517" s="152">
        <f t="shared" si="589"/>
        <v>4.92</v>
      </c>
      <c r="E3517" s="152"/>
      <c r="F3517" s="152"/>
      <c r="G3517" s="152"/>
      <c r="H3517" s="152" t="e">
        <f t="shared" si="590"/>
        <v>#N/A</v>
      </c>
      <c r="I3517" s="152"/>
      <c r="J3517" s="152" t="e">
        <f t="shared" si="591"/>
        <v>#N/A</v>
      </c>
      <c r="K3517" s="152"/>
      <c r="L3517" s="152"/>
      <c r="M3517" s="152"/>
      <c r="N3517" s="152"/>
      <c r="O3517" s="152"/>
      <c r="P3517" s="152"/>
      <c r="Q3517" s="152"/>
      <c r="R3517" s="152"/>
      <c r="S3517" s="152"/>
      <c r="T3517" s="153" cm="1">
        <f t="array" ref="T3517">MATCH(1,(TDU_Info!$C$5:$C$111=$T$6)*(TDU_Info!$B$5:$B$111&lt;=$B3517),0)</f>
        <v>71</v>
      </c>
      <c r="U3517" s="152">
        <f>100*(INDEX(TDU_Info!$E$5:$E$111,$T3517)/T$11+INDEX(TDU_Info!$F$5:$F$111,$T3517))</f>
        <v>6.2324999999999999</v>
      </c>
      <c r="V3517" s="152">
        <v>6.4569999999999999</v>
      </c>
      <c r="W3517" s="152">
        <v>6.1319999999999997</v>
      </c>
      <c r="X3517" s="152">
        <v>4.92</v>
      </c>
      <c r="Y3517" s="152">
        <v>5.81</v>
      </c>
      <c r="Z3517" s="152">
        <v>6.718</v>
      </c>
      <c r="AA3517" s="152">
        <v>6.202</v>
      </c>
      <c r="AB3517" s="152">
        <v>5.01</v>
      </c>
      <c r="AC3517" s="152">
        <v>5.51</v>
      </c>
      <c r="AD3517" s="152">
        <v>6.415</v>
      </c>
      <c r="AE3517" s="152">
        <v>6.0469999999999997</v>
      </c>
      <c r="AF3517" s="152">
        <v>4.92</v>
      </c>
      <c r="AG3517" s="152">
        <v>5.81</v>
      </c>
      <c r="AH3517" s="152">
        <v>6.6840000000000002</v>
      </c>
      <c r="AI3517" s="152">
        <v>6.12</v>
      </c>
      <c r="AJ3517" s="152">
        <v>5.01</v>
      </c>
      <c r="AK3517" s="152">
        <v>5.51</v>
      </c>
      <c r="AL3517" s="152" t="e">
        <f t="shared" si="592"/>
        <v>#N/A</v>
      </c>
      <c r="AM3517" s="152" t="e">
        <f t="shared" si="593"/>
        <v>#N/A</v>
      </c>
      <c r="AN3517" s="152" t="e">
        <f>NA()</f>
        <v>#N/A</v>
      </c>
      <c r="AO3517" s="152" t="e">
        <f>NA()</f>
        <v>#N/A</v>
      </c>
      <c r="AP3517" s="152">
        <f t="shared" si="599"/>
        <v>6.0474999999999994</v>
      </c>
      <c r="AQ3517" s="152"/>
      <c r="AR3517" s="152"/>
      <c r="AS3517" s="153">
        <f t="shared" ref="AS3517:AS3546" si="600">ROUNDUP(B3517-DATE(YEAR(B3517),1,1),0)</f>
        <v>214</v>
      </c>
      <c r="AT3517" s="153">
        <f t="shared" si="581"/>
        <v>0</v>
      </c>
      <c r="AU3517" s="153">
        <f t="shared" si="582"/>
        <v>0</v>
      </c>
      <c r="AV3517" s="153">
        <f t="shared" si="583"/>
        <v>1</v>
      </c>
      <c r="BA3517">
        <f t="shared" ref="BA3517:BA3546" si="601">DAY(C3517)</f>
        <v>2</v>
      </c>
    </row>
    <row r="3518" spans="2:53" x14ac:dyDescent="0.25">
      <c r="B3518" s="155">
        <f t="shared" si="596"/>
        <v>46237.999305555553</v>
      </c>
      <c r="C3518" s="155">
        <f t="shared" si="586"/>
        <v>46237.999305555553</v>
      </c>
      <c r="D3518" s="152">
        <f t="shared" si="589"/>
        <v>4.92</v>
      </c>
      <c r="E3518" s="152"/>
      <c r="F3518" s="152"/>
      <c r="G3518" s="152"/>
      <c r="H3518" s="152" t="e">
        <f t="shared" si="590"/>
        <v>#N/A</v>
      </c>
      <c r="I3518" s="152"/>
      <c r="J3518" s="152" t="e">
        <f t="shared" si="591"/>
        <v>#N/A</v>
      </c>
      <c r="K3518" s="152"/>
      <c r="L3518" s="152"/>
      <c r="M3518" s="152"/>
      <c r="N3518" s="152"/>
      <c r="O3518" s="152"/>
      <c r="P3518" s="152"/>
      <c r="Q3518" s="152"/>
      <c r="R3518" s="152"/>
      <c r="S3518" s="152"/>
      <c r="T3518" s="153" cm="1">
        <f t="array" ref="T3518">MATCH(1,(TDU_Info!$C$5:$C$111=$T$6)*(TDU_Info!$B$5:$B$111&lt;=$B3518),0)</f>
        <v>71</v>
      </c>
      <c r="U3518" s="152">
        <f>100*(INDEX(TDU_Info!$E$5:$E$111,$T3518)/T$11+INDEX(TDU_Info!$F$5:$F$111,$T3518))</f>
        <v>6.2324999999999999</v>
      </c>
      <c r="V3518" s="152">
        <v>6.4569999999999999</v>
      </c>
      <c r="W3518" s="152">
        <v>4.9189999999999996</v>
      </c>
      <c r="X3518" s="152">
        <v>4.92</v>
      </c>
      <c r="Y3518" s="152">
        <v>5.81</v>
      </c>
      <c r="Z3518" s="152">
        <v>6.718</v>
      </c>
      <c r="AA3518" s="152">
        <v>4.8109999999999999</v>
      </c>
      <c r="AB3518" s="152">
        <v>5.01</v>
      </c>
      <c r="AC3518" s="152">
        <v>5.51</v>
      </c>
      <c r="AD3518" s="152">
        <v>6.415</v>
      </c>
      <c r="AE3518" s="152">
        <v>5.1660000000000004</v>
      </c>
      <c r="AF3518" s="152">
        <v>4.92</v>
      </c>
      <c r="AG3518" s="152">
        <v>5.81</v>
      </c>
      <c r="AH3518" s="152">
        <v>6.6840000000000002</v>
      </c>
      <c r="AI3518" s="152">
        <v>5.0599999999999996</v>
      </c>
      <c r="AJ3518" s="152">
        <v>5.01</v>
      </c>
      <c r="AK3518" s="152">
        <v>5.51</v>
      </c>
      <c r="AL3518" s="152" t="e">
        <f t="shared" si="592"/>
        <v>#N/A</v>
      </c>
      <c r="AM3518" s="152" t="e">
        <f t="shared" si="593"/>
        <v>#N/A</v>
      </c>
      <c r="AN3518" s="152" t="e">
        <f>NA()</f>
        <v>#N/A</v>
      </c>
      <c r="AO3518" s="152" t="e">
        <f>NA()</f>
        <v>#N/A</v>
      </c>
      <c r="AP3518" s="152">
        <f t="shared" si="599"/>
        <v>6.0474999999999994</v>
      </c>
      <c r="AQ3518" s="152"/>
      <c r="AR3518" s="152"/>
      <c r="AS3518" s="153">
        <f t="shared" si="600"/>
        <v>215</v>
      </c>
      <c r="AT3518" s="153">
        <f t="shared" si="581"/>
        <v>0</v>
      </c>
      <c r="AU3518" s="153">
        <f t="shared" si="582"/>
        <v>0</v>
      </c>
      <c r="AV3518" s="153">
        <f t="shared" si="583"/>
        <v>1</v>
      </c>
      <c r="BA3518">
        <f t="shared" si="601"/>
        <v>3</v>
      </c>
    </row>
    <row r="3519" spans="2:53" x14ac:dyDescent="0.25">
      <c r="B3519" s="155">
        <f t="shared" si="596"/>
        <v>46238.999305555553</v>
      </c>
      <c r="C3519" s="155">
        <f t="shared" si="586"/>
        <v>46238.999305555553</v>
      </c>
      <c r="D3519" s="152">
        <f t="shared" si="589"/>
        <v>4.92</v>
      </c>
      <c r="E3519" s="152"/>
      <c r="F3519" s="152"/>
      <c r="G3519" s="152"/>
      <c r="H3519" s="152" t="e">
        <f t="shared" si="590"/>
        <v>#N/A</v>
      </c>
      <c r="I3519" s="152"/>
      <c r="J3519" s="152" t="e">
        <f t="shared" si="591"/>
        <v>#N/A</v>
      </c>
      <c r="K3519" s="152"/>
      <c r="L3519" s="152"/>
      <c r="M3519" s="152"/>
      <c r="N3519" s="152"/>
      <c r="O3519" s="152"/>
      <c r="P3519" s="152"/>
      <c r="Q3519" s="152"/>
      <c r="R3519" s="152"/>
      <c r="S3519" s="152"/>
      <c r="T3519" s="153" cm="1">
        <f t="array" ref="T3519">MATCH(1,(TDU_Info!$C$5:$C$111=$T$6)*(TDU_Info!$B$5:$B$111&lt;=$B3519),0)</f>
        <v>71</v>
      </c>
      <c r="U3519" s="152">
        <f>100*(INDEX(TDU_Info!$E$5:$E$111,$T3519)/T$11+INDEX(TDU_Info!$F$5:$F$111,$T3519))</f>
        <v>6.2324999999999999</v>
      </c>
      <c r="V3519" s="152">
        <v>6.5229999999999997</v>
      </c>
      <c r="W3519" s="152">
        <v>4.7190000000000003</v>
      </c>
      <c r="X3519" s="152">
        <v>4.9139999999999997</v>
      </c>
      <c r="Y3519" s="152">
        <v>5.71</v>
      </c>
      <c r="Z3519" s="152">
        <v>6.766</v>
      </c>
      <c r="AA3519" s="152">
        <v>4.7140000000000004</v>
      </c>
      <c r="AB3519" s="152">
        <v>5.01</v>
      </c>
      <c r="AC3519" s="152">
        <v>5.51</v>
      </c>
      <c r="AD3519" s="152">
        <v>6.4809999999999999</v>
      </c>
      <c r="AE3519" s="152">
        <v>4.9660000000000002</v>
      </c>
      <c r="AF3519" s="152">
        <v>4.92</v>
      </c>
      <c r="AG3519" s="152">
        <v>5.71</v>
      </c>
      <c r="AH3519" s="152">
        <v>6.7320000000000002</v>
      </c>
      <c r="AI3519" s="152">
        <v>4.9630000000000001</v>
      </c>
      <c r="AJ3519" s="152">
        <v>5.01</v>
      </c>
      <c r="AK3519" s="152">
        <v>5.51</v>
      </c>
      <c r="AL3519" s="152" t="e">
        <f t="shared" si="592"/>
        <v>#N/A</v>
      </c>
      <c r="AM3519" s="152" t="e">
        <f t="shared" si="593"/>
        <v>#N/A</v>
      </c>
      <c r="AN3519" s="152" t="e">
        <f>NA()</f>
        <v>#N/A</v>
      </c>
      <c r="AO3519" s="152" t="e">
        <f>NA()</f>
        <v>#N/A</v>
      </c>
      <c r="AP3519" s="152">
        <f t="shared" si="599"/>
        <v>6.0474999999999994</v>
      </c>
      <c r="AQ3519" s="152"/>
      <c r="AR3519" s="152"/>
      <c r="AS3519" s="153">
        <f t="shared" si="600"/>
        <v>216</v>
      </c>
      <c r="AT3519" s="153">
        <f t="shared" si="581"/>
        <v>0</v>
      </c>
      <c r="AU3519" s="153">
        <f t="shared" si="582"/>
        <v>0</v>
      </c>
      <c r="AV3519" s="153">
        <f t="shared" si="583"/>
        <v>1</v>
      </c>
      <c r="BA3519">
        <f t="shared" si="601"/>
        <v>4</v>
      </c>
    </row>
    <row r="3520" spans="2:53" x14ac:dyDescent="0.25">
      <c r="B3520" s="155">
        <f t="shared" si="596"/>
        <v>46239.999305555553</v>
      </c>
      <c r="C3520" s="155">
        <f t="shared" si="586"/>
        <v>46239.999305555553</v>
      </c>
      <c r="D3520" s="152">
        <f t="shared" si="589"/>
        <v>4.92</v>
      </c>
      <c r="E3520" s="152"/>
      <c r="F3520" s="152"/>
      <c r="G3520" s="152"/>
      <c r="H3520" s="152" t="e">
        <f t="shared" si="590"/>
        <v>#N/A</v>
      </c>
      <c r="I3520" s="152"/>
      <c r="J3520" s="152" t="e">
        <f t="shared" si="591"/>
        <v>#N/A</v>
      </c>
      <c r="K3520" s="152"/>
      <c r="L3520" s="152"/>
      <c r="M3520" s="152"/>
      <c r="N3520" s="152"/>
      <c r="O3520" s="152"/>
      <c r="P3520" s="152"/>
      <c r="Q3520" s="152"/>
      <c r="R3520" s="152"/>
      <c r="S3520" s="152"/>
      <c r="T3520" s="153" cm="1">
        <f t="array" ref="T3520">MATCH(1,(TDU_Info!$C$5:$C$111=$T$6)*(TDU_Info!$B$5:$B$111&lt;=$B3520),0)</f>
        <v>71</v>
      </c>
      <c r="U3520" s="152">
        <f>100*(INDEX(TDU_Info!$E$5:$E$111,$T3520)/T$11+INDEX(TDU_Info!$F$5:$F$111,$T3520))</f>
        <v>6.2324999999999999</v>
      </c>
      <c r="V3520" s="152">
        <v>6.5229999999999997</v>
      </c>
      <c r="W3520" s="152">
        <v>4.7190000000000003</v>
      </c>
      <c r="X3520" s="152">
        <v>4.9139999999999997</v>
      </c>
      <c r="Y3520" s="152">
        <v>5.71</v>
      </c>
      <c r="Z3520" s="152">
        <v>6.766</v>
      </c>
      <c r="AA3520" s="152">
        <v>4.7140000000000004</v>
      </c>
      <c r="AB3520" s="152">
        <v>5.01</v>
      </c>
      <c r="AC3520" s="152">
        <v>5.51</v>
      </c>
      <c r="AD3520" s="152">
        <v>6.4809999999999999</v>
      </c>
      <c r="AE3520" s="152">
        <v>4.9660000000000002</v>
      </c>
      <c r="AF3520" s="152">
        <v>4.92</v>
      </c>
      <c r="AG3520" s="152">
        <v>5.71</v>
      </c>
      <c r="AH3520" s="152">
        <v>6.7320000000000002</v>
      </c>
      <c r="AI3520" s="152">
        <v>4.9630000000000001</v>
      </c>
      <c r="AJ3520" s="152">
        <v>5.01</v>
      </c>
      <c r="AK3520" s="152">
        <v>5.51</v>
      </c>
      <c r="AL3520" s="152" t="e">
        <f t="shared" si="592"/>
        <v>#N/A</v>
      </c>
      <c r="AM3520" s="152" t="e">
        <f t="shared" si="593"/>
        <v>#N/A</v>
      </c>
      <c r="AN3520" s="152" t="e">
        <f>NA()</f>
        <v>#N/A</v>
      </c>
      <c r="AO3520" s="152" t="e">
        <f>NA()</f>
        <v>#N/A</v>
      </c>
      <c r="AP3520" s="152">
        <f t="shared" si="599"/>
        <v>6.0474999999999994</v>
      </c>
      <c r="AQ3520" s="152"/>
      <c r="AR3520" s="152"/>
      <c r="AS3520" s="153">
        <f t="shared" si="600"/>
        <v>217</v>
      </c>
      <c r="AT3520" s="153">
        <f t="shared" si="581"/>
        <v>0</v>
      </c>
      <c r="AU3520" s="153">
        <f t="shared" si="582"/>
        <v>0</v>
      </c>
      <c r="AV3520" s="153">
        <f t="shared" si="583"/>
        <v>1</v>
      </c>
      <c r="BA3520">
        <f t="shared" si="601"/>
        <v>5</v>
      </c>
    </row>
    <row r="3521" spans="2:53" x14ac:dyDescent="0.25">
      <c r="B3521" s="155">
        <f t="shared" si="596"/>
        <v>46240.999305555553</v>
      </c>
      <c r="C3521" s="155">
        <f t="shared" si="586"/>
        <v>46240.999305555553</v>
      </c>
      <c r="D3521" s="152">
        <f t="shared" si="589"/>
        <v>4.92</v>
      </c>
      <c r="E3521" s="152"/>
      <c r="F3521" s="152"/>
      <c r="G3521" s="152"/>
      <c r="H3521" s="152" t="e">
        <f t="shared" si="590"/>
        <v>#N/A</v>
      </c>
      <c r="I3521" s="152"/>
      <c r="J3521" s="152" t="e">
        <f t="shared" si="591"/>
        <v>#N/A</v>
      </c>
      <c r="K3521" s="152"/>
      <c r="L3521" s="152"/>
      <c r="M3521" s="152"/>
      <c r="N3521" s="152"/>
      <c r="O3521" s="152"/>
      <c r="P3521" s="152"/>
      <c r="Q3521" s="152"/>
      <c r="R3521" s="152"/>
      <c r="S3521" s="152"/>
      <c r="T3521" s="153" cm="1">
        <f t="array" ref="T3521">MATCH(1,(TDU_Info!$C$5:$C$111=$T$6)*(TDU_Info!$B$5:$B$111&lt;=$B3521),0)</f>
        <v>71</v>
      </c>
      <c r="U3521" s="152">
        <f>100*(INDEX(TDU_Info!$E$5:$E$111,$T3521)/T$11+INDEX(TDU_Info!$F$5:$F$111,$T3521))</f>
        <v>6.2324999999999999</v>
      </c>
      <c r="V3521" s="152">
        <v>6.5229999999999997</v>
      </c>
      <c r="W3521" s="152">
        <v>4.7190000000000003</v>
      </c>
      <c r="X3521" s="152">
        <v>4.9139999999999997</v>
      </c>
      <c r="Y3521" s="152">
        <v>5.71</v>
      </c>
      <c r="Z3521" s="152">
        <v>6.766</v>
      </c>
      <c r="AA3521" s="152">
        <v>4.7140000000000004</v>
      </c>
      <c r="AB3521" s="152">
        <v>5.01</v>
      </c>
      <c r="AC3521" s="152">
        <v>5.51</v>
      </c>
      <c r="AD3521" s="152">
        <v>6.4809999999999999</v>
      </c>
      <c r="AE3521" s="152">
        <v>4.9660000000000002</v>
      </c>
      <c r="AF3521" s="152">
        <v>4.92</v>
      </c>
      <c r="AG3521" s="152">
        <v>5.71</v>
      </c>
      <c r="AH3521" s="152">
        <v>6.7320000000000002</v>
      </c>
      <c r="AI3521" s="152">
        <v>4.9630000000000001</v>
      </c>
      <c r="AJ3521" s="152">
        <v>5.01</v>
      </c>
      <c r="AK3521" s="152">
        <v>5.51</v>
      </c>
      <c r="AL3521" s="152" t="e">
        <f t="shared" si="592"/>
        <v>#N/A</v>
      </c>
      <c r="AM3521" s="152" t="e">
        <f t="shared" si="593"/>
        <v>#N/A</v>
      </c>
      <c r="AN3521" s="152" t="e">
        <f>NA()</f>
        <v>#N/A</v>
      </c>
      <c r="AO3521" s="152" t="e">
        <f>NA()</f>
        <v>#N/A</v>
      </c>
      <c r="AP3521" s="152">
        <f t="shared" si="599"/>
        <v>6.0474999999999994</v>
      </c>
      <c r="AQ3521" s="152"/>
      <c r="AR3521" s="152"/>
      <c r="AS3521" s="153">
        <f t="shared" si="600"/>
        <v>218</v>
      </c>
      <c r="AT3521" s="153">
        <f t="shared" si="581"/>
        <v>0</v>
      </c>
      <c r="AU3521" s="153">
        <f t="shared" si="582"/>
        <v>0</v>
      </c>
      <c r="AV3521" s="153">
        <f t="shared" si="583"/>
        <v>1</v>
      </c>
      <c r="BA3521">
        <f t="shared" si="601"/>
        <v>6</v>
      </c>
    </row>
    <row r="3522" spans="2:53" x14ac:dyDescent="0.25">
      <c r="B3522" s="155">
        <f t="shared" si="596"/>
        <v>46241.999305555553</v>
      </c>
      <c r="C3522" s="155">
        <f t="shared" si="586"/>
        <v>46241.999305555553</v>
      </c>
      <c r="D3522" s="152">
        <f t="shared" si="589"/>
        <v>4.92</v>
      </c>
      <c r="E3522" s="152"/>
      <c r="F3522" s="152"/>
      <c r="G3522" s="152"/>
      <c r="H3522" s="152" t="e">
        <f t="shared" si="590"/>
        <v>#N/A</v>
      </c>
      <c r="I3522" s="152"/>
      <c r="J3522" s="152" t="e">
        <f t="shared" si="591"/>
        <v>#N/A</v>
      </c>
      <c r="K3522" s="152"/>
      <c r="L3522" s="152"/>
      <c r="M3522" s="152"/>
      <c r="N3522" s="152"/>
      <c r="O3522" s="152"/>
      <c r="P3522" s="152"/>
      <c r="Q3522" s="152"/>
      <c r="R3522" s="152"/>
      <c r="S3522" s="152"/>
      <c r="T3522" s="153" cm="1">
        <f t="array" ref="T3522">MATCH(1,(TDU_Info!$C$5:$C$111=$T$6)*(TDU_Info!$B$5:$B$111&lt;=$B3522),0)</f>
        <v>71</v>
      </c>
      <c r="U3522" s="152">
        <f>100*(INDEX(TDU_Info!$E$5:$E$111,$T3522)/T$11+INDEX(TDU_Info!$F$5:$F$111,$T3522))</f>
        <v>6.2324999999999999</v>
      </c>
      <c r="V3522" s="152">
        <v>6.5229999999999997</v>
      </c>
      <c r="W3522" s="152">
        <v>4.7190000000000003</v>
      </c>
      <c r="X3522" s="152">
        <v>4.9139999999999997</v>
      </c>
      <c r="Y3522" s="152">
        <v>5.71</v>
      </c>
      <c r="Z3522" s="152">
        <v>6.766</v>
      </c>
      <c r="AA3522" s="152">
        <v>4.7140000000000004</v>
      </c>
      <c r="AB3522" s="152">
        <v>5.01</v>
      </c>
      <c r="AC3522" s="152">
        <v>5.51</v>
      </c>
      <c r="AD3522" s="152">
        <v>6.4809999999999999</v>
      </c>
      <c r="AE3522" s="152">
        <v>4.9660000000000002</v>
      </c>
      <c r="AF3522" s="152">
        <v>4.92</v>
      </c>
      <c r="AG3522" s="152">
        <v>5.71</v>
      </c>
      <c r="AH3522" s="152">
        <v>6.7320000000000002</v>
      </c>
      <c r="AI3522" s="152">
        <v>4.9630000000000001</v>
      </c>
      <c r="AJ3522" s="152">
        <v>5.01</v>
      </c>
      <c r="AK3522" s="152">
        <v>5.51</v>
      </c>
      <c r="AL3522" s="152" t="e">
        <f t="shared" si="592"/>
        <v>#N/A</v>
      </c>
      <c r="AM3522" s="152" t="e">
        <f t="shared" si="593"/>
        <v>#N/A</v>
      </c>
      <c r="AN3522" s="152" t="e">
        <f>NA()</f>
        <v>#N/A</v>
      </c>
      <c r="AO3522" s="152" t="e">
        <f>NA()</f>
        <v>#N/A</v>
      </c>
      <c r="AP3522" s="152">
        <f t="shared" si="599"/>
        <v>6.0474999999999994</v>
      </c>
      <c r="AQ3522" s="152"/>
      <c r="AR3522" s="152"/>
      <c r="AS3522" s="153">
        <f t="shared" si="600"/>
        <v>219</v>
      </c>
      <c r="AT3522" s="153">
        <f t="shared" si="581"/>
        <v>0</v>
      </c>
      <c r="AU3522" s="153">
        <f t="shared" si="582"/>
        <v>0</v>
      </c>
      <c r="AV3522" s="153">
        <f t="shared" si="583"/>
        <v>1</v>
      </c>
      <c r="BA3522">
        <f t="shared" si="601"/>
        <v>7</v>
      </c>
    </row>
    <row r="3523" spans="2:53" x14ac:dyDescent="0.25">
      <c r="B3523" s="155">
        <f t="shared" si="596"/>
        <v>46242.999305555553</v>
      </c>
      <c r="C3523" s="155">
        <f t="shared" si="586"/>
        <v>46242.999305555553</v>
      </c>
      <c r="D3523" s="152">
        <f t="shared" si="589"/>
        <v>4.62</v>
      </c>
      <c r="E3523" s="152"/>
      <c r="F3523" s="152"/>
      <c r="G3523" s="152"/>
      <c r="H3523" s="152" t="e">
        <f t="shared" si="590"/>
        <v>#N/A</v>
      </c>
      <c r="I3523" s="152"/>
      <c r="J3523" s="152" t="e">
        <f t="shared" si="591"/>
        <v>#N/A</v>
      </c>
      <c r="K3523" s="152"/>
      <c r="L3523" s="152"/>
      <c r="M3523" s="152"/>
      <c r="N3523" s="152"/>
      <c r="O3523" s="152"/>
      <c r="P3523" s="152"/>
      <c r="Q3523" s="152"/>
      <c r="R3523" s="152"/>
      <c r="S3523" s="152"/>
      <c r="T3523" s="153" cm="1">
        <f t="array" ref="T3523">MATCH(1,(TDU_Info!$C$5:$C$111=$T$6)*(TDU_Info!$B$5:$B$111&lt;=$B3523),0)</f>
        <v>71</v>
      </c>
      <c r="U3523" s="152">
        <f>100*(INDEX(TDU_Info!$E$5:$E$111,$T3523)/T$11+INDEX(TDU_Info!$F$5:$F$111,$T3523))</f>
        <v>6.2324999999999999</v>
      </c>
      <c r="V3523" s="152">
        <v>5.6580000000000004</v>
      </c>
      <c r="W3523" s="152">
        <v>4.6189999999999998</v>
      </c>
      <c r="X3523" s="152">
        <v>4.62</v>
      </c>
      <c r="Y3523" s="152">
        <v>5.71</v>
      </c>
      <c r="Z3523" s="152">
        <v>5.8120000000000003</v>
      </c>
      <c r="AA3523" s="152">
        <v>4.5140000000000002</v>
      </c>
      <c r="AB3523" s="152">
        <v>4.71</v>
      </c>
      <c r="AC3523" s="152">
        <v>5.51</v>
      </c>
      <c r="AD3523" s="152">
        <v>5.4939999999999998</v>
      </c>
      <c r="AE3523" s="152">
        <v>4.8659999999999997</v>
      </c>
      <c r="AF3523" s="152">
        <v>4.62</v>
      </c>
      <c r="AG3523" s="152">
        <v>5.71</v>
      </c>
      <c r="AH3523" s="152">
        <v>5.7560000000000002</v>
      </c>
      <c r="AI3523" s="152">
        <v>4.7629999999999999</v>
      </c>
      <c r="AJ3523" s="152">
        <v>4.71</v>
      </c>
      <c r="AK3523" s="152">
        <v>5.51</v>
      </c>
      <c r="AL3523" s="152" t="e">
        <f t="shared" si="592"/>
        <v>#N/A</v>
      </c>
      <c r="AM3523" s="152" t="e">
        <f t="shared" si="593"/>
        <v>#N/A</v>
      </c>
      <c r="AN3523" s="152" t="e">
        <f>NA()</f>
        <v>#N/A</v>
      </c>
      <c r="AO3523" s="152" t="e">
        <f>NA()</f>
        <v>#N/A</v>
      </c>
      <c r="AP3523" s="152">
        <f t="shared" si="599"/>
        <v>6.0474999999999994</v>
      </c>
      <c r="AQ3523" s="152"/>
      <c r="AR3523" s="152"/>
      <c r="AS3523" s="153">
        <f t="shared" si="600"/>
        <v>220</v>
      </c>
      <c r="AT3523" s="153">
        <f t="shared" si="581"/>
        <v>0</v>
      </c>
      <c r="AU3523" s="153">
        <f t="shared" si="582"/>
        <v>0</v>
      </c>
      <c r="AV3523" s="153">
        <f t="shared" si="583"/>
        <v>1</v>
      </c>
      <c r="BA3523">
        <f t="shared" si="601"/>
        <v>8</v>
      </c>
    </row>
    <row r="3524" spans="2:53" x14ac:dyDescent="0.25">
      <c r="B3524" s="155">
        <f t="shared" si="596"/>
        <v>46243.999305555553</v>
      </c>
      <c r="C3524" s="155">
        <f t="shared" si="586"/>
        <v>46243.999305555553</v>
      </c>
      <c r="D3524" s="152">
        <f t="shared" si="589"/>
        <v>4.62</v>
      </c>
      <c r="E3524" s="152"/>
      <c r="F3524" s="152"/>
      <c r="G3524" s="152"/>
      <c r="H3524" s="152" t="e">
        <f t="shared" si="590"/>
        <v>#N/A</v>
      </c>
      <c r="I3524" s="152"/>
      <c r="J3524" s="152" t="e">
        <f t="shared" si="591"/>
        <v>#N/A</v>
      </c>
      <c r="K3524" s="152"/>
      <c r="L3524" s="152"/>
      <c r="M3524" s="152"/>
      <c r="N3524" s="152"/>
      <c r="O3524" s="152"/>
      <c r="P3524" s="152"/>
      <c r="Q3524" s="152"/>
      <c r="R3524" s="152"/>
      <c r="S3524" s="152"/>
      <c r="T3524" s="153" cm="1">
        <f t="array" ref="T3524">MATCH(1,(TDU_Info!$C$5:$C$111=$T$6)*(TDU_Info!$B$5:$B$111&lt;=$B3524),0)</f>
        <v>71</v>
      </c>
      <c r="U3524" s="152">
        <f>100*(INDEX(TDU_Info!$E$5:$E$111,$T3524)/T$11+INDEX(TDU_Info!$F$5:$F$111,$T3524))</f>
        <v>6.2324999999999999</v>
      </c>
      <c r="V3524" s="152">
        <v>5.6580000000000004</v>
      </c>
      <c r="W3524" s="152">
        <v>4.6189999999999998</v>
      </c>
      <c r="X3524" s="152">
        <v>4.62</v>
      </c>
      <c r="Y3524" s="152">
        <v>5.71</v>
      </c>
      <c r="Z3524" s="152">
        <v>5.8120000000000003</v>
      </c>
      <c r="AA3524" s="152">
        <v>4.5140000000000002</v>
      </c>
      <c r="AB3524" s="152">
        <v>4.71</v>
      </c>
      <c r="AC3524" s="152">
        <v>5.51</v>
      </c>
      <c r="AD3524" s="152">
        <v>5.4939999999999998</v>
      </c>
      <c r="AE3524" s="152">
        <v>4.8659999999999997</v>
      </c>
      <c r="AF3524" s="152">
        <v>4.62</v>
      </c>
      <c r="AG3524" s="152">
        <v>5.71</v>
      </c>
      <c r="AH3524" s="152">
        <v>5.7560000000000002</v>
      </c>
      <c r="AI3524" s="152">
        <v>4.7629999999999999</v>
      </c>
      <c r="AJ3524" s="152">
        <v>4.71</v>
      </c>
      <c r="AK3524" s="152">
        <v>5.51</v>
      </c>
      <c r="AL3524" s="152" t="e">
        <f t="shared" si="592"/>
        <v>#N/A</v>
      </c>
      <c r="AM3524" s="152" t="e">
        <f t="shared" si="593"/>
        <v>#N/A</v>
      </c>
      <c r="AN3524" s="152" t="e">
        <f>NA()</f>
        <v>#N/A</v>
      </c>
      <c r="AO3524" s="152" t="e">
        <f>NA()</f>
        <v>#N/A</v>
      </c>
      <c r="AP3524" s="152">
        <f t="shared" si="599"/>
        <v>6.0474999999999994</v>
      </c>
      <c r="AQ3524" s="152"/>
      <c r="AR3524" s="152"/>
      <c r="AS3524" s="153">
        <f t="shared" si="600"/>
        <v>221</v>
      </c>
      <c r="AT3524" s="153">
        <f t="shared" si="581"/>
        <v>0</v>
      </c>
      <c r="AU3524" s="153">
        <f t="shared" si="582"/>
        <v>0</v>
      </c>
      <c r="AV3524" s="153">
        <f t="shared" si="583"/>
        <v>1</v>
      </c>
      <c r="BA3524">
        <f t="shared" si="601"/>
        <v>9</v>
      </c>
    </row>
    <row r="3525" spans="2:53" x14ac:dyDescent="0.25">
      <c r="B3525" s="155">
        <f t="shared" si="596"/>
        <v>46244.999305555553</v>
      </c>
      <c r="C3525" s="155">
        <f t="shared" si="586"/>
        <v>46244.999305555553</v>
      </c>
      <c r="D3525" s="152">
        <f t="shared" si="589"/>
        <v>4.62</v>
      </c>
      <c r="E3525" s="152"/>
      <c r="F3525" s="152"/>
      <c r="G3525" s="152"/>
      <c r="H3525" s="152" t="e">
        <f t="shared" si="590"/>
        <v>#N/A</v>
      </c>
      <c r="I3525" s="152"/>
      <c r="J3525" s="152" t="e">
        <f t="shared" si="591"/>
        <v>#N/A</v>
      </c>
      <c r="K3525" s="152"/>
      <c r="L3525" s="152"/>
      <c r="M3525" s="152"/>
      <c r="N3525" s="152"/>
      <c r="O3525" s="152"/>
      <c r="P3525" s="152"/>
      <c r="Q3525" s="152"/>
      <c r="R3525" s="152"/>
      <c r="S3525" s="152"/>
      <c r="T3525" s="153" cm="1">
        <f t="array" ref="T3525">MATCH(1,(TDU_Info!$C$5:$C$111=$T$6)*(TDU_Info!$B$5:$B$111&lt;=$B3525),0)</f>
        <v>71</v>
      </c>
      <c r="U3525" s="152">
        <f>100*(INDEX(TDU_Info!$E$5:$E$111,$T3525)/T$11+INDEX(TDU_Info!$F$5:$F$111,$T3525))</f>
        <v>6.2324999999999999</v>
      </c>
      <c r="V3525" s="152">
        <v>5.6580000000000004</v>
      </c>
      <c r="W3525" s="152">
        <v>4.6189999999999998</v>
      </c>
      <c r="X3525" s="152">
        <v>4.62</v>
      </c>
      <c r="Y3525" s="152">
        <v>5.71</v>
      </c>
      <c r="Z3525" s="152">
        <v>5.8120000000000003</v>
      </c>
      <c r="AA3525" s="152">
        <v>4.5140000000000002</v>
      </c>
      <c r="AB3525" s="152">
        <v>4.71</v>
      </c>
      <c r="AC3525" s="152">
        <v>5.51</v>
      </c>
      <c r="AD3525" s="152">
        <v>5.4939999999999998</v>
      </c>
      <c r="AE3525" s="152">
        <v>4.8659999999999997</v>
      </c>
      <c r="AF3525" s="152">
        <v>4.62</v>
      </c>
      <c r="AG3525" s="152">
        <v>5.71</v>
      </c>
      <c r="AH3525" s="152">
        <v>5.7560000000000002</v>
      </c>
      <c r="AI3525" s="152">
        <v>4.7629999999999999</v>
      </c>
      <c r="AJ3525" s="152">
        <v>4.71</v>
      </c>
      <c r="AK3525" s="152">
        <v>5.51</v>
      </c>
      <c r="AL3525" s="152" t="e">
        <f t="shared" si="592"/>
        <v>#N/A</v>
      </c>
      <c r="AM3525" s="152" t="e">
        <f t="shared" si="593"/>
        <v>#N/A</v>
      </c>
      <c r="AN3525" s="152" t="e">
        <f>NA()</f>
        <v>#N/A</v>
      </c>
      <c r="AO3525" s="152" t="e">
        <f>NA()</f>
        <v>#N/A</v>
      </c>
      <c r="AP3525" s="152">
        <f t="shared" si="599"/>
        <v>6.0474999999999994</v>
      </c>
      <c r="AQ3525" s="152"/>
      <c r="AR3525" s="152"/>
      <c r="AS3525" s="153">
        <f t="shared" si="600"/>
        <v>222</v>
      </c>
      <c r="AT3525" s="153">
        <f t="shared" si="581"/>
        <v>0</v>
      </c>
      <c r="AU3525" s="153">
        <f t="shared" si="582"/>
        <v>0</v>
      </c>
      <c r="AV3525" s="153">
        <f t="shared" si="583"/>
        <v>1</v>
      </c>
      <c r="BA3525">
        <f t="shared" si="601"/>
        <v>10</v>
      </c>
    </row>
    <row r="3526" spans="2:53" x14ac:dyDescent="0.25">
      <c r="B3526" s="155">
        <f t="shared" si="596"/>
        <v>46245.999305555553</v>
      </c>
      <c r="C3526" s="155">
        <f t="shared" si="586"/>
        <v>46245.999305555553</v>
      </c>
      <c r="D3526" s="152">
        <f t="shared" si="589"/>
        <v>4.62</v>
      </c>
      <c r="E3526" s="152"/>
      <c r="F3526" s="152"/>
      <c r="G3526" s="152"/>
      <c r="H3526" s="152" t="e">
        <f t="shared" si="590"/>
        <v>#N/A</v>
      </c>
      <c r="I3526" s="152"/>
      <c r="J3526" s="152" t="e">
        <f t="shared" si="591"/>
        <v>#N/A</v>
      </c>
      <c r="K3526" s="152"/>
      <c r="L3526" s="152"/>
      <c r="M3526" s="152"/>
      <c r="N3526" s="152"/>
      <c r="O3526" s="152"/>
      <c r="P3526" s="152"/>
      <c r="Q3526" s="152"/>
      <c r="R3526" s="152"/>
      <c r="S3526" s="152"/>
      <c r="T3526" s="153" cm="1">
        <f t="array" ref="T3526">MATCH(1,(TDU_Info!$C$5:$C$111=$T$6)*(TDU_Info!$B$5:$B$111&lt;=$B3526),0)</f>
        <v>71</v>
      </c>
      <c r="U3526" s="152">
        <f>100*(INDEX(TDU_Info!$E$5:$E$111,$T3526)/T$11+INDEX(TDU_Info!$F$5:$F$111,$T3526))</f>
        <v>6.2324999999999999</v>
      </c>
      <c r="V3526" s="152">
        <v>5.6580000000000004</v>
      </c>
      <c r="W3526" s="152">
        <v>4.6189999999999998</v>
      </c>
      <c r="X3526" s="152">
        <v>4.62</v>
      </c>
      <c r="Y3526" s="152">
        <v>5.71</v>
      </c>
      <c r="Z3526" s="152">
        <v>5.8120000000000003</v>
      </c>
      <c r="AA3526" s="152">
        <v>4.5140000000000002</v>
      </c>
      <c r="AB3526" s="152">
        <v>4.71</v>
      </c>
      <c r="AC3526" s="152">
        <v>5.51</v>
      </c>
      <c r="AD3526" s="152">
        <v>5.4939999999999998</v>
      </c>
      <c r="AE3526" s="152">
        <v>4.8659999999999997</v>
      </c>
      <c r="AF3526" s="152">
        <v>4.62</v>
      </c>
      <c r="AG3526" s="152">
        <v>5.71</v>
      </c>
      <c r="AH3526" s="152">
        <v>5.7560000000000002</v>
      </c>
      <c r="AI3526" s="152">
        <v>4.7629999999999999</v>
      </c>
      <c r="AJ3526" s="152">
        <v>4.71</v>
      </c>
      <c r="AK3526" s="152">
        <v>5.51</v>
      </c>
      <c r="AL3526" s="152" t="e">
        <f t="shared" si="592"/>
        <v>#N/A</v>
      </c>
      <c r="AM3526" s="152" t="e">
        <f t="shared" si="593"/>
        <v>#N/A</v>
      </c>
      <c r="AN3526" s="152" t="e">
        <f>NA()</f>
        <v>#N/A</v>
      </c>
      <c r="AO3526" s="152" t="e">
        <f>NA()</f>
        <v>#N/A</v>
      </c>
      <c r="AP3526" s="152">
        <f t="shared" si="599"/>
        <v>6.0474999999999994</v>
      </c>
      <c r="AQ3526" s="152"/>
      <c r="AR3526" s="152"/>
      <c r="AS3526" s="153">
        <f t="shared" si="600"/>
        <v>223</v>
      </c>
      <c r="AT3526" s="153">
        <f t="shared" si="581"/>
        <v>0</v>
      </c>
      <c r="AU3526" s="153">
        <f t="shared" si="582"/>
        <v>0</v>
      </c>
      <c r="AV3526" s="153">
        <f t="shared" si="583"/>
        <v>1</v>
      </c>
      <c r="BA3526">
        <f t="shared" si="601"/>
        <v>11</v>
      </c>
    </row>
    <row r="3527" spans="2:53" x14ac:dyDescent="0.25">
      <c r="B3527" s="155">
        <f t="shared" si="596"/>
        <v>46246.999305555553</v>
      </c>
      <c r="C3527" s="155">
        <f t="shared" si="586"/>
        <v>46246.999305555553</v>
      </c>
      <c r="D3527" s="152">
        <f t="shared" si="589"/>
        <v>4.62</v>
      </c>
      <c r="E3527" s="152"/>
      <c r="F3527" s="152"/>
      <c r="G3527" s="152"/>
      <c r="H3527" s="152" t="e">
        <f t="shared" si="590"/>
        <v>#N/A</v>
      </c>
      <c r="I3527" s="152"/>
      <c r="J3527" s="152" t="e">
        <f t="shared" si="591"/>
        <v>#N/A</v>
      </c>
      <c r="K3527" s="152"/>
      <c r="L3527" s="152"/>
      <c r="M3527" s="152"/>
      <c r="N3527" s="152"/>
      <c r="O3527" s="152"/>
      <c r="P3527" s="152"/>
      <c r="Q3527" s="152"/>
      <c r="R3527" s="152"/>
      <c r="S3527" s="152"/>
      <c r="T3527" s="153" cm="1">
        <f t="array" ref="T3527">MATCH(1,(TDU_Info!$C$5:$C$111=$T$6)*(TDU_Info!$B$5:$B$111&lt;=$B3527),0)</f>
        <v>71</v>
      </c>
      <c r="U3527" s="152">
        <f>100*(INDEX(TDU_Info!$E$5:$E$111,$T3527)/T$11+INDEX(TDU_Info!$F$5:$F$111,$T3527))</f>
        <v>6.2324999999999999</v>
      </c>
      <c r="V3527" s="152">
        <v>4.8680000000000003</v>
      </c>
      <c r="W3527" s="152">
        <v>5.2690000000000001</v>
      </c>
      <c r="X3527" s="152">
        <v>4.62</v>
      </c>
      <c r="Y3527" s="152">
        <v>5.71</v>
      </c>
      <c r="Z3527" s="152">
        <v>5.1989999999999998</v>
      </c>
      <c r="AA3527" s="152">
        <v>5.4649999999999999</v>
      </c>
      <c r="AB3527" s="152">
        <v>4.71</v>
      </c>
      <c r="AC3527" s="152">
        <v>5.61</v>
      </c>
      <c r="AD3527" s="152">
        <v>4.7039999999999997</v>
      </c>
      <c r="AE3527" s="152">
        <v>5.28</v>
      </c>
      <c r="AF3527" s="152">
        <v>4.62</v>
      </c>
      <c r="AG3527" s="152">
        <v>5.71</v>
      </c>
      <c r="AH3527" s="152">
        <v>5.056</v>
      </c>
      <c r="AI3527" s="152">
        <v>5.4450000000000003</v>
      </c>
      <c r="AJ3527" s="152">
        <v>4.71</v>
      </c>
      <c r="AK3527" s="152">
        <v>5.61</v>
      </c>
      <c r="AL3527" s="152" t="e">
        <f t="shared" si="592"/>
        <v>#N/A</v>
      </c>
      <c r="AM3527" s="152" t="e">
        <f t="shared" si="593"/>
        <v>#N/A</v>
      </c>
      <c r="AN3527" s="152" t="e">
        <f>NA()</f>
        <v>#N/A</v>
      </c>
      <c r="AO3527" s="152" t="e">
        <f>NA()</f>
        <v>#N/A</v>
      </c>
      <c r="AP3527" s="152">
        <f t="shared" si="599"/>
        <v>6.0474999999999994</v>
      </c>
      <c r="AQ3527" s="152"/>
      <c r="AR3527" s="152"/>
      <c r="AS3527" s="153">
        <f t="shared" si="600"/>
        <v>224</v>
      </c>
      <c r="AT3527" s="153">
        <f t="shared" si="581"/>
        <v>0</v>
      </c>
      <c r="AU3527" s="153">
        <f t="shared" si="582"/>
        <v>0</v>
      </c>
      <c r="AV3527" s="153">
        <f t="shared" si="583"/>
        <v>1</v>
      </c>
      <c r="BA3527">
        <f t="shared" si="601"/>
        <v>12</v>
      </c>
    </row>
    <row r="3528" spans="2:53" x14ac:dyDescent="0.25">
      <c r="B3528" s="155">
        <f t="shared" si="596"/>
        <v>46247.999305555553</v>
      </c>
      <c r="C3528" s="155">
        <f t="shared" si="586"/>
        <v>46247.999305555553</v>
      </c>
      <c r="D3528" s="152">
        <f t="shared" si="589"/>
        <v>4.62</v>
      </c>
      <c r="E3528" s="152"/>
      <c r="F3528" s="152"/>
      <c r="G3528" s="152"/>
      <c r="H3528" s="152" t="e">
        <f t="shared" si="590"/>
        <v>#N/A</v>
      </c>
      <c r="I3528" s="152"/>
      <c r="J3528" s="152" t="e">
        <f t="shared" si="591"/>
        <v>#N/A</v>
      </c>
      <c r="K3528" s="152"/>
      <c r="L3528" s="152"/>
      <c r="M3528" s="152"/>
      <c r="N3528" s="152"/>
      <c r="O3528" s="152"/>
      <c r="P3528" s="152"/>
      <c r="Q3528" s="152"/>
      <c r="R3528" s="152"/>
      <c r="S3528" s="152"/>
      <c r="T3528" s="153" cm="1">
        <f t="array" ref="T3528">MATCH(1,(TDU_Info!$C$5:$C$111=$T$6)*(TDU_Info!$B$5:$B$111&lt;=$B3528),0)</f>
        <v>71</v>
      </c>
      <c r="U3528" s="152">
        <f>100*(INDEX(TDU_Info!$E$5:$E$111,$T3528)/T$11+INDEX(TDU_Info!$F$5:$F$111,$T3528))</f>
        <v>6.2324999999999999</v>
      </c>
      <c r="V3528" s="152">
        <v>4.8680000000000003</v>
      </c>
      <c r="W3528" s="152">
        <v>5.2690000000000001</v>
      </c>
      <c r="X3528" s="152">
        <v>4.62</v>
      </c>
      <c r="Y3528" s="152">
        <v>5.71</v>
      </c>
      <c r="Z3528" s="152">
        <v>4.8070000000000004</v>
      </c>
      <c r="AA3528" s="152">
        <v>5.4649999999999999</v>
      </c>
      <c r="AB3528" s="152">
        <v>4.71</v>
      </c>
      <c r="AC3528" s="152">
        <v>5.61</v>
      </c>
      <c r="AD3528" s="152">
        <v>4.6369999999999996</v>
      </c>
      <c r="AE3528" s="152">
        <v>5.28</v>
      </c>
      <c r="AF3528" s="152">
        <v>4.62</v>
      </c>
      <c r="AG3528" s="152">
        <v>5.71</v>
      </c>
      <c r="AH3528" s="152">
        <v>4.6289999999999996</v>
      </c>
      <c r="AI3528" s="152">
        <v>5.4450000000000003</v>
      </c>
      <c r="AJ3528" s="152">
        <v>4.71</v>
      </c>
      <c r="AK3528" s="152">
        <v>5.61</v>
      </c>
      <c r="AL3528" s="152" t="e">
        <f t="shared" si="592"/>
        <v>#N/A</v>
      </c>
      <c r="AM3528" s="152" t="e">
        <f t="shared" si="593"/>
        <v>#N/A</v>
      </c>
      <c r="AN3528" s="152" t="e">
        <f>NA()</f>
        <v>#N/A</v>
      </c>
      <c r="AO3528" s="152" t="e">
        <f>NA()</f>
        <v>#N/A</v>
      </c>
      <c r="AP3528" s="152">
        <f t="shared" si="599"/>
        <v>6.0474999999999994</v>
      </c>
      <c r="AQ3528" s="152"/>
      <c r="AR3528" s="152"/>
      <c r="AS3528" s="153">
        <f t="shared" si="600"/>
        <v>225</v>
      </c>
      <c r="AT3528" s="153">
        <f t="shared" si="581"/>
        <v>0</v>
      </c>
      <c r="AU3528" s="153">
        <f t="shared" si="582"/>
        <v>0</v>
      </c>
      <c r="AV3528" s="153">
        <f t="shared" si="583"/>
        <v>1</v>
      </c>
      <c r="BA3528">
        <f t="shared" si="601"/>
        <v>13</v>
      </c>
    </row>
    <row r="3529" spans="2:53" x14ac:dyDescent="0.25">
      <c r="B3529" s="155">
        <f t="shared" si="596"/>
        <v>46248.999305555553</v>
      </c>
      <c r="C3529" s="155">
        <f t="shared" si="586"/>
        <v>46248.999305555553</v>
      </c>
      <c r="D3529" s="152">
        <f t="shared" si="589"/>
        <v>4.62</v>
      </c>
      <c r="E3529" s="152"/>
      <c r="F3529" s="152"/>
      <c r="G3529" s="152"/>
      <c r="H3529" s="152" t="e">
        <f t="shared" si="590"/>
        <v>#N/A</v>
      </c>
      <c r="I3529" s="152"/>
      <c r="J3529" s="152" t="e">
        <f t="shared" si="591"/>
        <v>#N/A</v>
      </c>
      <c r="K3529" s="152"/>
      <c r="L3529" s="152"/>
      <c r="M3529" s="152"/>
      <c r="N3529" s="152"/>
      <c r="O3529" s="152"/>
      <c r="P3529" s="152"/>
      <c r="Q3529" s="152"/>
      <c r="R3529" s="152"/>
      <c r="S3529" s="152"/>
      <c r="T3529" s="153" cm="1">
        <f t="array" ref="T3529">MATCH(1,(TDU_Info!$C$5:$C$111=$T$6)*(TDU_Info!$B$5:$B$111&lt;=$B3529),0)</f>
        <v>71</v>
      </c>
      <c r="U3529" s="152">
        <f>100*(INDEX(TDU_Info!$E$5:$E$111,$T3529)/T$11+INDEX(TDU_Info!$F$5:$F$111,$T3529))</f>
        <v>6.2324999999999999</v>
      </c>
      <c r="V3529" s="152">
        <v>4.1429999999999998</v>
      </c>
      <c r="W3529" s="152">
        <v>5.2690000000000001</v>
      </c>
      <c r="X3529" s="152">
        <v>4.62</v>
      </c>
      <c r="Y3529" s="152">
        <v>5.71</v>
      </c>
      <c r="Z3529" s="152">
        <v>4.1269999999999998</v>
      </c>
      <c r="AA3529" s="152">
        <v>5.4649999999999999</v>
      </c>
      <c r="AB3529" s="152">
        <v>4.8099999999999996</v>
      </c>
      <c r="AC3529" s="152">
        <v>5.71</v>
      </c>
      <c r="AD3529" s="152">
        <v>3.9809999999999999</v>
      </c>
      <c r="AE3529" s="152">
        <v>5.28</v>
      </c>
      <c r="AF3529" s="152">
        <v>4.62</v>
      </c>
      <c r="AG3529" s="152">
        <v>5.71</v>
      </c>
      <c r="AH3529" s="152">
        <v>3.972</v>
      </c>
      <c r="AI3529" s="152">
        <v>5.4450000000000003</v>
      </c>
      <c r="AJ3529" s="152">
        <v>4.8099999999999996</v>
      </c>
      <c r="AK3529" s="152">
        <v>5.71</v>
      </c>
      <c r="AL3529" s="152" t="e">
        <f t="shared" si="592"/>
        <v>#N/A</v>
      </c>
      <c r="AM3529" s="152" t="e">
        <f t="shared" si="593"/>
        <v>#N/A</v>
      </c>
      <c r="AN3529" s="152" t="e">
        <f>NA()</f>
        <v>#N/A</v>
      </c>
      <c r="AO3529" s="152" t="e">
        <f>NA()</f>
        <v>#N/A</v>
      </c>
      <c r="AP3529" s="152">
        <f t="shared" si="599"/>
        <v>6.0474999999999994</v>
      </c>
      <c r="AQ3529" s="152"/>
      <c r="AR3529" s="152"/>
      <c r="AS3529" s="153">
        <f t="shared" si="600"/>
        <v>226</v>
      </c>
      <c r="AT3529" s="153">
        <f t="shared" si="581"/>
        <v>0</v>
      </c>
      <c r="AU3529" s="153">
        <f t="shared" si="582"/>
        <v>0</v>
      </c>
      <c r="AV3529" s="153">
        <f t="shared" si="583"/>
        <v>1</v>
      </c>
      <c r="BA3529">
        <f t="shared" si="601"/>
        <v>14</v>
      </c>
    </row>
    <row r="3530" spans="2:53" x14ac:dyDescent="0.25">
      <c r="B3530" s="155">
        <f t="shared" si="596"/>
        <v>46249.999305555553</v>
      </c>
      <c r="C3530" s="155">
        <f t="shared" si="586"/>
        <v>46249.999305555553</v>
      </c>
      <c r="D3530" s="152">
        <f t="shared" si="589"/>
        <v>4.62</v>
      </c>
      <c r="E3530" s="152"/>
      <c r="F3530" s="152"/>
      <c r="G3530" s="152"/>
      <c r="H3530" s="152" t="e">
        <f t="shared" si="590"/>
        <v>#N/A</v>
      </c>
      <c r="I3530" s="152"/>
      <c r="J3530" s="152" t="e">
        <f t="shared" si="591"/>
        <v>#N/A</v>
      </c>
      <c r="K3530" s="152"/>
      <c r="L3530" s="152"/>
      <c r="M3530" s="152"/>
      <c r="N3530" s="152"/>
      <c r="O3530" s="152"/>
      <c r="P3530" s="152"/>
      <c r="Q3530" s="152"/>
      <c r="R3530" s="152"/>
      <c r="S3530" s="152"/>
      <c r="T3530" s="153" cm="1">
        <f t="array" ref="T3530">MATCH(1,(TDU_Info!$C$5:$C$111=$T$6)*(TDU_Info!$B$5:$B$111&lt;=$B3530),0)</f>
        <v>71</v>
      </c>
      <c r="U3530" s="152">
        <f>100*(INDEX(TDU_Info!$E$5:$E$111,$T3530)/T$11+INDEX(TDU_Info!$F$5:$F$111,$T3530))</f>
        <v>6.2324999999999999</v>
      </c>
      <c r="V3530" s="152">
        <v>4.1429999999999998</v>
      </c>
      <c r="W3530" s="152">
        <v>5.2690000000000001</v>
      </c>
      <c r="X3530" s="152">
        <v>4.62</v>
      </c>
      <c r="Y3530" s="152">
        <v>5.71</v>
      </c>
      <c r="Z3530" s="152">
        <v>4.1269999999999998</v>
      </c>
      <c r="AA3530" s="152">
        <v>5.4649999999999999</v>
      </c>
      <c r="AB3530" s="152">
        <v>4.8099999999999996</v>
      </c>
      <c r="AC3530" s="152">
        <v>5.71</v>
      </c>
      <c r="AD3530" s="152">
        <v>3.9809999999999999</v>
      </c>
      <c r="AE3530" s="152">
        <v>5.28</v>
      </c>
      <c r="AF3530" s="152">
        <v>4.62</v>
      </c>
      <c r="AG3530" s="152">
        <v>5.71</v>
      </c>
      <c r="AH3530" s="152">
        <v>3.972</v>
      </c>
      <c r="AI3530" s="152">
        <v>5.4450000000000003</v>
      </c>
      <c r="AJ3530" s="152">
        <v>4.8099999999999996</v>
      </c>
      <c r="AK3530" s="152">
        <v>5.71</v>
      </c>
      <c r="AL3530" s="152" t="e">
        <f t="shared" si="592"/>
        <v>#N/A</v>
      </c>
      <c r="AM3530" s="152" t="e">
        <f t="shared" si="593"/>
        <v>#N/A</v>
      </c>
      <c r="AN3530" s="152" t="e">
        <f>NA()</f>
        <v>#N/A</v>
      </c>
      <c r="AO3530" s="152" t="e">
        <f>NA()</f>
        <v>#N/A</v>
      </c>
      <c r="AP3530" s="152">
        <f t="shared" si="599"/>
        <v>6.0474999999999994</v>
      </c>
      <c r="AQ3530" s="152"/>
      <c r="AR3530" s="152"/>
      <c r="AS3530" s="153">
        <f t="shared" si="600"/>
        <v>227</v>
      </c>
      <c r="AT3530" s="153">
        <f t="shared" si="581"/>
        <v>0</v>
      </c>
      <c r="AU3530" s="153">
        <f t="shared" si="582"/>
        <v>0</v>
      </c>
      <c r="AV3530" s="153">
        <f t="shared" si="583"/>
        <v>1</v>
      </c>
      <c r="BA3530">
        <f t="shared" si="601"/>
        <v>15</v>
      </c>
    </row>
    <row r="3531" spans="2:53" x14ac:dyDescent="0.25">
      <c r="B3531" s="155">
        <f t="shared" si="596"/>
        <v>46250.999305555553</v>
      </c>
      <c r="C3531" s="155">
        <f t="shared" si="586"/>
        <v>46250.999305555553</v>
      </c>
      <c r="D3531" s="152">
        <f t="shared" si="589"/>
        <v>4.62</v>
      </c>
      <c r="E3531" s="152"/>
      <c r="F3531" s="152"/>
      <c r="G3531" s="152"/>
      <c r="H3531" s="152" t="e">
        <f t="shared" si="590"/>
        <v>#N/A</v>
      </c>
      <c r="I3531" s="152"/>
      <c r="J3531" s="152" t="e">
        <f t="shared" si="591"/>
        <v>#N/A</v>
      </c>
      <c r="K3531" s="152"/>
      <c r="L3531" s="152"/>
      <c r="M3531" s="152"/>
      <c r="N3531" s="152"/>
      <c r="O3531" s="152"/>
      <c r="P3531" s="152"/>
      <c r="Q3531" s="152"/>
      <c r="R3531" s="152"/>
      <c r="S3531" s="152"/>
      <c r="T3531" s="153" cm="1">
        <f t="array" ref="T3531">MATCH(1,(TDU_Info!$C$5:$C$111=$T$6)*(TDU_Info!$B$5:$B$111&lt;=$B3531),0)</f>
        <v>71</v>
      </c>
      <c r="U3531" s="152">
        <f>100*(INDEX(TDU_Info!$E$5:$E$111,$T3531)/T$11+INDEX(TDU_Info!$F$5:$F$111,$T3531))</f>
        <v>6.2324999999999999</v>
      </c>
      <c r="V3531" s="152">
        <v>4.1429999999999998</v>
      </c>
      <c r="W3531" s="152">
        <v>5.2690000000000001</v>
      </c>
      <c r="X3531" s="152">
        <v>4.62</v>
      </c>
      <c r="Y3531" s="152">
        <v>5.71</v>
      </c>
      <c r="Z3531" s="152">
        <v>4.1269999999999998</v>
      </c>
      <c r="AA3531" s="152">
        <v>5.4649999999999999</v>
      </c>
      <c r="AB3531" s="152">
        <v>4.8099999999999996</v>
      </c>
      <c r="AC3531" s="152">
        <v>5.71</v>
      </c>
      <c r="AD3531" s="152">
        <v>3.9809999999999999</v>
      </c>
      <c r="AE3531" s="152">
        <v>5.28</v>
      </c>
      <c r="AF3531" s="152">
        <v>4.62</v>
      </c>
      <c r="AG3531" s="152">
        <v>5.71</v>
      </c>
      <c r="AH3531" s="152">
        <v>3.972</v>
      </c>
      <c r="AI3531" s="152">
        <v>5.4450000000000003</v>
      </c>
      <c r="AJ3531" s="152">
        <v>4.8099999999999996</v>
      </c>
      <c r="AK3531" s="152">
        <v>5.71</v>
      </c>
      <c r="AL3531" s="152" t="e">
        <f t="shared" si="592"/>
        <v>#N/A</v>
      </c>
      <c r="AM3531" s="152" t="e">
        <f t="shared" si="593"/>
        <v>#N/A</v>
      </c>
      <c r="AN3531" s="152" t="e">
        <f>NA()</f>
        <v>#N/A</v>
      </c>
      <c r="AO3531" s="152" t="e">
        <f>NA()</f>
        <v>#N/A</v>
      </c>
      <c r="AP3531" s="152">
        <f t="shared" si="599"/>
        <v>6.0474999999999994</v>
      </c>
      <c r="AQ3531" s="152"/>
      <c r="AR3531" s="152"/>
      <c r="AS3531" s="153">
        <f t="shared" si="600"/>
        <v>228</v>
      </c>
      <c r="AT3531" s="153">
        <f t="shared" si="581"/>
        <v>0</v>
      </c>
      <c r="AU3531" s="153">
        <f t="shared" si="582"/>
        <v>0</v>
      </c>
      <c r="AV3531" s="153">
        <f t="shared" si="583"/>
        <v>1</v>
      </c>
      <c r="BA3531">
        <f t="shared" si="601"/>
        <v>16</v>
      </c>
    </row>
    <row r="3532" spans="2:53" x14ac:dyDescent="0.25">
      <c r="B3532" s="155">
        <f t="shared" si="596"/>
        <v>46251.999305555553</v>
      </c>
      <c r="C3532" s="155">
        <f t="shared" si="586"/>
        <v>46251.999305555553</v>
      </c>
      <c r="D3532" s="152">
        <f t="shared" si="589"/>
        <v>4.62</v>
      </c>
      <c r="E3532" s="152"/>
      <c r="F3532" s="152"/>
      <c r="G3532" s="152"/>
      <c r="H3532" s="152" t="e">
        <f t="shared" si="590"/>
        <v>#N/A</v>
      </c>
      <c r="I3532" s="152"/>
      <c r="J3532" s="152" t="e">
        <f t="shared" si="591"/>
        <v>#N/A</v>
      </c>
      <c r="K3532" s="152"/>
      <c r="L3532" s="152"/>
      <c r="M3532" s="152"/>
      <c r="N3532" s="152"/>
      <c r="O3532" s="152"/>
      <c r="P3532" s="152"/>
      <c r="Q3532" s="152"/>
      <c r="R3532" s="152"/>
      <c r="S3532" s="152"/>
      <c r="T3532" s="153" cm="1">
        <f t="array" ref="T3532">MATCH(1,(TDU_Info!$C$5:$C$111=$T$6)*(TDU_Info!$B$5:$B$111&lt;=$B3532),0)</f>
        <v>71</v>
      </c>
      <c r="U3532" s="152">
        <f>100*(INDEX(TDU_Info!$E$5:$E$111,$T3532)/T$11+INDEX(TDU_Info!$F$5:$F$111,$T3532))</f>
        <v>6.2324999999999999</v>
      </c>
      <c r="V3532" s="152">
        <v>4.2210000000000001</v>
      </c>
      <c r="W3532" s="152">
        <v>5.28</v>
      </c>
      <c r="X3532" s="152">
        <v>4.62</v>
      </c>
      <c r="Y3532" s="152">
        <v>5.71</v>
      </c>
      <c r="Z3532" s="152">
        <v>4.2119999999999997</v>
      </c>
      <c r="AA3532" s="152">
        <v>5.4770000000000003</v>
      </c>
      <c r="AB3532" s="152">
        <v>4.6100000000000003</v>
      </c>
      <c r="AC3532" s="152">
        <v>5.71</v>
      </c>
      <c r="AD3532" s="152">
        <v>4.0199999999999996</v>
      </c>
      <c r="AE3532" s="152">
        <v>5.2850000000000001</v>
      </c>
      <c r="AF3532" s="152">
        <v>4.62</v>
      </c>
      <c r="AG3532" s="152">
        <v>5.71</v>
      </c>
      <c r="AH3532" s="152">
        <v>4.0149999999999997</v>
      </c>
      <c r="AI3532" s="152">
        <v>5.4539999999999997</v>
      </c>
      <c r="AJ3532" s="152">
        <v>4.6100000000000003</v>
      </c>
      <c r="AK3532" s="152">
        <v>5.71</v>
      </c>
      <c r="AL3532" s="152" t="e">
        <f t="shared" si="592"/>
        <v>#N/A</v>
      </c>
      <c r="AM3532" s="152" t="e">
        <f t="shared" si="593"/>
        <v>#N/A</v>
      </c>
      <c r="AN3532" s="152" t="e">
        <f>NA()</f>
        <v>#N/A</v>
      </c>
      <c r="AO3532" s="152" t="e">
        <f>NA()</f>
        <v>#N/A</v>
      </c>
      <c r="AP3532" s="152">
        <f t="shared" si="599"/>
        <v>6.0474999999999994</v>
      </c>
      <c r="AQ3532" s="152"/>
      <c r="AR3532" s="152"/>
      <c r="AS3532" s="153">
        <f t="shared" si="600"/>
        <v>229</v>
      </c>
      <c r="AT3532" s="153">
        <f t="shared" si="581"/>
        <v>0</v>
      </c>
      <c r="AU3532" s="153">
        <f t="shared" si="582"/>
        <v>0</v>
      </c>
      <c r="AV3532" s="153">
        <f t="shared" si="583"/>
        <v>1</v>
      </c>
      <c r="BA3532">
        <f t="shared" si="601"/>
        <v>17</v>
      </c>
    </row>
    <row r="3533" spans="2:53" x14ac:dyDescent="0.25">
      <c r="B3533" s="155">
        <f t="shared" si="596"/>
        <v>46252.999305555553</v>
      </c>
      <c r="C3533" s="155">
        <f t="shared" si="586"/>
        <v>46252.999305555553</v>
      </c>
      <c r="D3533" s="152">
        <f t="shared" si="589"/>
        <v>4.62</v>
      </c>
      <c r="E3533" s="152"/>
      <c r="F3533" s="152"/>
      <c r="G3533" s="152"/>
      <c r="H3533" s="152" t="e">
        <f t="shared" si="590"/>
        <v>#N/A</v>
      </c>
      <c r="I3533" s="152"/>
      <c r="J3533" s="152" t="e">
        <f t="shared" si="591"/>
        <v>#N/A</v>
      </c>
      <c r="K3533" s="152"/>
      <c r="L3533" s="152"/>
      <c r="M3533" s="152"/>
      <c r="N3533" s="152"/>
      <c r="O3533" s="152"/>
      <c r="P3533" s="152"/>
      <c r="Q3533" s="152"/>
      <c r="R3533" s="152"/>
      <c r="S3533" s="152"/>
      <c r="T3533" s="153" cm="1">
        <f t="array" ref="T3533">MATCH(1,(TDU_Info!$C$5:$C$111=$T$6)*(TDU_Info!$B$5:$B$111&lt;=$B3533),0)</f>
        <v>71</v>
      </c>
      <c r="U3533" s="152">
        <f>100*(INDEX(TDU_Info!$E$5:$E$111,$T3533)/T$11+INDEX(TDU_Info!$F$5:$F$111,$T3533))</f>
        <v>6.2324999999999999</v>
      </c>
      <c r="V3533" s="152">
        <v>4.3109999999999999</v>
      </c>
      <c r="W3533" s="152">
        <v>5.109</v>
      </c>
      <c r="X3533" s="152">
        <v>4.62</v>
      </c>
      <c r="Y3533" s="152">
        <v>5.71</v>
      </c>
      <c r="Z3533" s="152">
        <v>4.3099999999999996</v>
      </c>
      <c r="AA3533" s="152">
        <v>5.3129999999999997</v>
      </c>
      <c r="AB3533" s="152">
        <v>4.71</v>
      </c>
      <c r="AC3533" s="152">
        <v>5.8079999999999998</v>
      </c>
      <c r="AD3533" s="152">
        <v>4.0650000000000004</v>
      </c>
      <c r="AE3533" s="152">
        <v>5.0990000000000002</v>
      </c>
      <c r="AF3533" s="152">
        <v>4.62</v>
      </c>
      <c r="AG3533" s="152">
        <v>5.71</v>
      </c>
      <c r="AH3533" s="152">
        <v>4.0640000000000001</v>
      </c>
      <c r="AI3533" s="152">
        <v>5.3010000000000002</v>
      </c>
      <c r="AJ3533" s="152">
        <v>4.71</v>
      </c>
      <c r="AK3533" s="152">
        <v>5.8079999999999998</v>
      </c>
      <c r="AL3533" s="152" t="e">
        <f t="shared" si="592"/>
        <v>#N/A</v>
      </c>
      <c r="AM3533" s="152" t="e">
        <f t="shared" si="593"/>
        <v>#N/A</v>
      </c>
      <c r="AN3533" s="152" t="e">
        <f>NA()</f>
        <v>#N/A</v>
      </c>
      <c r="AO3533" s="152" t="e">
        <f>NA()</f>
        <v>#N/A</v>
      </c>
      <c r="AP3533" s="152">
        <f t="shared" si="599"/>
        <v>6.0474999999999994</v>
      </c>
      <c r="AQ3533" s="152"/>
      <c r="AR3533" s="152"/>
      <c r="AS3533" s="153">
        <f t="shared" si="600"/>
        <v>230</v>
      </c>
      <c r="AT3533" s="153">
        <f t="shared" si="581"/>
        <v>0</v>
      </c>
      <c r="AU3533" s="153">
        <f t="shared" si="582"/>
        <v>0</v>
      </c>
      <c r="AV3533" s="153">
        <f t="shared" si="583"/>
        <v>1</v>
      </c>
      <c r="BA3533">
        <f t="shared" si="601"/>
        <v>18</v>
      </c>
    </row>
    <row r="3534" spans="2:53" x14ac:dyDescent="0.25">
      <c r="B3534" s="155">
        <f t="shared" si="596"/>
        <v>46253.999305555553</v>
      </c>
      <c r="C3534" s="155">
        <f t="shared" si="586"/>
        <v>46253.999305555553</v>
      </c>
      <c r="D3534" s="152">
        <f t="shared" si="589"/>
        <v>4.62</v>
      </c>
      <c r="E3534" s="152"/>
      <c r="F3534" s="152"/>
      <c r="G3534" s="152"/>
      <c r="H3534" s="152" t="e">
        <f t="shared" si="590"/>
        <v>#N/A</v>
      </c>
      <c r="I3534" s="152"/>
      <c r="J3534" s="152" t="e">
        <f t="shared" si="591"/>
        <v>#N/A</v>
      </c>
      <c r="K3534" s="152"/>
      <c r="L3534" s="152"/>
      <c r="M3534" s="152"/>
      <c r="N3534" s="152"/>
      <c r="O3534" s="152"/>
      <c r="P3534" s="152"/>
      <c r="Q3534" s="152"/>
      <c r="R3534" s="152"/>
      <c r="S3534" s="152"/>
      <c r="T3534" s="153" cm="1">
        <f t="array" ref="T3534">MATCH(1,(TDU_Info!$C$5:$C$111=$T$6)*(TDU_Info!$B$5:$B$111&lt;=$B3534),0)</f>
        <v>71</v>
      </c>
      <c r="U3534" s="152">
        <f>100*(INDEX(TDU_Info!$E$5:$E$111,$T3534)/T$11+INDEX(TDU_Info!$F$5:$F$111,$T3534))</f>
        <v>6.2324999999999999</v>
      </c>
      <c r="V3534" s="152">
        <v>4.3109999999999999</v>
      </c>
      <c r="W3534" s="152">
        <v>5.109</v>
      </c>
      <c r="X3534" s="152">
        <v>4.62</v>
      </c>
      <c r="Y3534" s="152">
        <v>5.71</v>
      </c>
      <c r="Z3534" s="152">
        <v>4.3099999999999996</v>
      </c>
      <c r="AA3534" s="152">
        <v>5.3129999999999997</v>
      </c>
      <c r="AB3534" s="152">
        <v>4.71</v>
      </c>
      <c r="AC3534" s="152">
        <v>5.8079999999999998</v>
      </c>
      <c r="AD3534" s="152">
        <v>4.0650000000000004</v>
      </c>
      <c r="AE3534" s="152">
        <v>5.0990000000000002</v>
      </c>
      <c r="AF3534" s="152">
        <v>4.62</v>
      </c>
      <c r="AG3534" s="152">
        <v>5.71</v>
      </c>
      <c r="AH3534" s="152">
        <v>4.0640000000000001</v>
      </c>
      <c r="AI3534" s="152">
        <v>5.3010000000000002</v>
      </c>
      <c r="AJ3534" s="152">
        <v>4.71</v>
      </c>
      <c r="AK3534" s="152">
        <v>5.8079999999999998</v>
      </c>
      <c r="AL3534" s="152" t="e">
        <f t="shared" si="592"/>
        <v>#N/A</v>
      </c>
      <c r="AM3534" s="152" t="e">
        <f t="shared" si="593"/>
        <v>#N/A</v>
      </c>
      <c r="AN3534" s="152" t="e">
        <f>NA()</f>
        <v>#N/A</v>
      </c>
      <c r="AO3534" s="152" t="e">
        <f>NA()</f>
        <v>#N/A</v>
      </c>
      <c r="AP3534" s="152">
        <f t="shared" si="599"/>
        <v>6.0474999999999994</v>
      </c>
      <c r="AQ3534" s="152"/>
      <c r="AR3534" s="152"/>
      <c r="AS3534" s="153">
        <f t="shared" si="600"/>
        <v>231</v>
      </c>
      <c r="AT3534" s="153">
        <f t="shared" si="581"/>
        <v>0</v>
      </c>
      <c r="AU3534" s="153">
        <f t="shared" si="582"/>
        <v>0</v>
      </c>
      <c r="AV3534" s="153">
        <f t="shared" si="583"/>
        <v>1</v>
      </c>
      <c r="BA3534">
        <f t="shared" si="601"/>
        <v>19</v>
      </c>
    </row>
    <row r="3535" spans="2:53" x14ac:dyDescent="0.25">
      <c r="B3535" s="155">
        <f t="shared" si="596"/>
        <v>46254.999305555553</v>
      </c>
      <c r="C3535" s="155">
        <f t="shared" si="586"/>
        <v>46254.999305555553</v>
      </c>
      <c r="D3535" s="152">
        <f t="shared" si="589"/>
        <v>4.71</v>
      </c>
      <c r="E3535" s="152"/>
      <c r="F3535" s="152"/>
      <c r="G3535" s="152"/>
      <c r="H3535" s="152" t="e">
        <f t="shared" si="590"/>
        <v>#N/A</v>
      </c>
      <c r="I3535" s="152"/>
      <c r="J3535" s="152" t="e">
        <f t="shared" si="591"/>
        <v>#N/A</v>
      </c>
      <c r="K3535" s="152"/>
      <c r="L3535" s="152"/>
      <c r="M3535" s="152"/>
      <c r="N3535" s="152"/>
      <c r="O3535" s="152"/>
      <c r="P3535" s="152"/>
      <c r="Q3535" s="152"/>
      <c r="R3535" s="152"/>
      <c r="S3535" s="152"/>
      <c r="T3535" s="153" cm="1">
        <f t="array" ref="T3535">MATCH(1,(TDU_Info!$C$5:$C$111=$T$6)*(TDU_Info!$B$5:$B$111&lt;=$B3535),0)</f>
        <v>71</v>
      </c>
      <c r="U3535" s="152">
        <f>100*(INDEX(TDU_Info!$E$5:$E$111,$T3535)/T$11+INDEX(TDU_Info!$F$5:$F$111,$T3535))</f>
        <v>6.2324999999999999</v>
      </c>
      <c r="V3535" s="152">
        <v>4.3109999999999999</v>
      </c>
      <c r="W3535" s="152">
        <v>5.109</v>
      </c>
      <c r="X3535" s="152">
        <v>4.71</v>
      </c>
      <c r="Y3535" s="152">
        <v>5.71</v>
      </c>
      <c r="Z3535" s="152">
        <v>4.3099999999999996</v>
      </c>
      <c r="AA3535" s="152">
        <v>5.3129999999999997</v>
      </c>
      <c r="AB3535" s="152">
        <v>4.7699999999999996</v>
      </c>
      <c r="AC3535" s="152">
        <v>6.1079999999999997</v>
      </c>
      <c r="AD3535" s="152">
        <v>4.0650000000000004</v>
      </c>
      <c r="AE3535" s="152">
        <v>5.0990000000000002</v>
      </c>
      <c r="AF3535" s="152">
        <v>4.71</v>
      </c>
      <c r="AG3535" s="152">
        <v>5.71</v>
      </c>
      <c r="AH3535" s="152">
        <v>4.0640000000000001</v>
      </c>
      <c r="AI3535" s="152">
        <v>5.3010000000000002</v>
      </c>
      <c r="AJ3535" s="152">
        <v>4.7699999999999996</v>
      </c>
      <c r="AK3535" s="152">
        <v>6.1079999999999997</v>
      </c>
      <c r="AL3535" s="152" t="e">
        <f t="shared" si="592"/>
        <v>#N/A</v>
      </c>
      <c r="AM3535" s="152" t="e">
        <f t="shared" si="593"/>
        <v>#N/A</v>
      </c>
      <c r="AN3535" s="152" t="e">
        <f>NA()</f>
        <v>#N/A</v>
      </c>
      <c r="AO3535" s="152" t="e">
        <f>NA()</f>
        <v>#N/A</v>
      </c>
      <c r="AP3535" s="152">
        <f t="shared" si="599"/>
        <v>6.0474999999999994</v>
      </c>
      <c r="AQ3535" s="152"/>
      <c r="AR3535" s="152"/>
      <c r="AS3535" s="153">
        <f t="shared" si="600"/>
        <v>232</v>
      </c>
      <c r="AT3535" s="153">
        <f t="shared" si="581"/>
        <v>0</v>
      </c>
      <c r="AU3535" s="153">
        <f t="shared" si="582"/>
        <v>0</v>
      </c>
      <c r="AV3535" s="153">
        <f t="shared" si="583"/>
        <v>1</v>
      </c>
      <c r="BA3535">
        <f t="shared" si="601"/>
        <v>20</v>
      </c>
    </row>
    <row r="3536" spans="2:53" x14ac:dyDescent="0.25">
      <c r="B3536" s="155">
        <f t="shared" si="596"/>
        <v>46255.999305555553</v>
      </c>
      <c r="C3536" s="155">
        <f t="shared" si="586"/>
        <v>46255.999305555553</v>
      </c>
      <c r="D3536" s="152">
        <f t="shared" si="589"/>
        <v>4.71</v>
      </c>
      <c r="E3536" s="152"/>
      <c r="F3536" s="152"/>
      <c r="G3536" s="152"/>
      <c r="H3536" s="152" t="e">
        <f t="shared" si="590"/>
        <v>#N/A</v>
      </c>
      <c r="I3536" s="152"/>
      <c r="J3536" s="152" t="e">
        <f t="shared" si="591"/>
        <v>#N/A</v>
      </c>
      <c r="K3536" s="152"/>
      <c r="L3536" s="152"/>
      <c r="M3536" s="152"/>
      <c r="N3536" s="152"/>
      <c r="O3536" s="152"/>
      <c r="P3536" s="152"/>
      <c r="Q3536" s="152"/>
      <c r="R3536" s="152"/>
      <c r="S3536" s="152"/>
      <c r="T3536" s="153" cm="1">
        <f t="array" ref="T3536">MATCH(1,(TDU_Info!$C$5:$C$111=$T$6)*(TDU_Info!$B$5:$B$111&lt;=$B3536),0)</f>
        <v>71</v>
      </c>
      <c r="U3536" s="152">
        <f>100*(INDEX(TDU_Info!$E$5:$E$111,$T3536)/T$11+INDEX(TDU_Info!$F$5:$F$111,$T3536))</f>
        <v>6.2324999999999999</v>
      </c>
      <c r="V3536" s="152">
        <v>4.3109999999999999</v>
      </c>
      <c r="W3536" s="152">
        <v>5.109</v>
      </c>
      <c r="X3536" s="152">
        <v>4.71</v>
      </c>
      <c r="Y3536" s="152">
        <v>5.71</v>
      </c>
      <c r="Z3536" s="152">
        <v>4.3099999999999996</v>
      </c>
      <c r="AA3536" s="152">
        <v>5.3129999999999997</v>
      </c>
      <c r="AB3536" s="152">
        <v>4.7699999999999996</v>
      </c>
      <c r="AC3536" s="152">
        <v>6.1079999999999997</v>
      </c>
      <c r="AD3536" s="152">
        <v>4.0650000000000004</v>
      </c>
      <c r="AE3536" s="152">
        <v>5.0990000000000002</v>
      </c>
      <c r="AF3536" s="152">
        <v>4.71</v>
      </c>
      <c r="AG3536" s="152">
        <v>5.71</v>
      </c>
      <c r="AH3536" s="152">
        <v>4.0640000000000001</v>
      </c>
      <c r="AI3536" s="152">
        <v>5.3010000000000002</v>
      </c>
      <c r="AJ3536" s="152">
        <v>4.7699999999999996</v>
      </c>
      <c r="AK3536" s="152">
        <v>6.1079999999999997</v>
      </c>
      <c r="AL3536" s="152" t="e">
        <f t="shared" si="592"/>
        <v>#N/A</v>
      </c>
      <c r="AM3536" s="152" t="e">
        <f t="shared" si="593"/>
        <v>#N/A</v>
      </c>
      <c r="AN3536" s="152" t="e">
        <f>NA()</f>
        <v>#N/A</v>
      </c>
      <c r="AO3536" s="152" t="e">
        <f>NA()</f>
        <v>#N/A</v>
      </c>
      <c r="AP3536" s="152">
        <f t="shared" si="599"/>
        <v>6.0474999999999994</v>
      </c>
      <c r="AQ3536" s="152"/>
      <c r="AR3536" s="152"/>
      <c r="AS3536" s="153">
        <f t="shared" si="600"/>
        <v>233</v>
      </c>
      <c r="AT3536" s="153">
        <f t="shared" si="581"/>
        <v>0</v>
      </c>
      <c r="AU3536" s="153">
        <f t="shared" si="582"/>
        <v>0</v>
      </c>
      <c r="AV3536" s="153">
        <f t="shared" si="583"/>
        <v>1</v>
      </c>
      <c r="BA3536">
        <f t="shared" si="601"/>
        <v>21</v>
      </c>
    </row>
    <row r="3537" spans="1:53" x14ac:dyDescent="0.25">
      <c r="B3537" s="155">
        <f t="shared" si="596"/>
        <v>46256.999305555553</v>
      </c>
      <c r="C3537" s="155">
        <f t="shared" si="586"/>
        <v>46256.999305555553</v>
      </c>
      <c r="D3537" s="152">
        <f t="shared" si="589"/>
        <v>4.71</v>
      </c>
      <c r="E3537" s="152"/>
      <c r="F3537" s="152"/>
      <c r="G3537" s="152"/>
      <c r="H3537" s="152" t="e">
        <f t="shared" si="590"/>
        <v>#N/A</v>
      </c>
      <c r="I3537" s="152"/>
      <c r="J3537" s="152" t="e">
        <f t="shared" si="591"/>
        <v>#N/A</v>
      </c>
      <c r="K3537" s="152"/>
      <c r="L3537" s="152"/>
      <c r="M3537" s="152"/>
      <c r="N3537" s="152"/>
      <c r="O3537" s="152"/>
      <c r="P3537" s="152"/>
      <c r="Q3537" s="152"/>
      <c r="R3537" s="152"/>
      <c r="S3537" s="152"/>
      <c r="T3537" s="153" cm="1">
        <f t="array" ref="T3537">MATCH(1,(TDU_Info!$C$5:$C$111=$T$6)*(TDU_Info!$B$5:$B$111&lt;=$B3537),0)</f>
        <v>71</v>
      </c>
      <c r="U3537" s="152">
        <f>100*(INDEX(TDU_Info!$E$5:$E$111,$T3537)/T$11+INDEX(TDU_Info!$F$5:$F$111,$T3537))</f>
        <v>6.2324999999999999</v>
      </c>
      <c r="V3537" s="152">
        <v>4.3109999999999999</v>
      </c>
      <c r="W3537" s="152">
        <v>5.109</v>
      </c>
      <c r="X3537" s="152">
        <v>4.71</v>
      </c>
      <c r="Y3537" s="152">
        <v>5.71</v>
      </c>
      <c r="Z3537" s="152">
        <v>4.3099999999999996</v>
      </c>
      <c r="AA3537" s="152">
        <v>5.3129999999999997</v>
      </c>
      <c r="AB3537" s="152">
        <v>4.7699999999999996</v>
      </c>
      <c r="AC3537" s="152">
        <v>5.9080000000000004</v>
      </c>
      <c r="AD3537" s="152">
        <v>4.0650000000000004</v>
      </c>
      <c r="AE3537" s="152">
        <v>5.0990000000000002</v>
      </c>
      <c r="AF3537" s="152">
        <v>4.71</v>
      </c>
      <c r="AG3537" s="152">
        <v>5.71</v>
      </c>
      <c r="AH3537" s="152">
        <v>4.0640000000000001</v>
      </c>
      <c r="AI3537" s="152">
        <v>5.3010000000000002</v>
      </c>
      <c r="AJ3537" s="152">
        <v>4.7699999999999996</v>
      </c>
      <c r="AK3537" s="152">
        <v>5.9080000000000004</v>
      </c>
      <c r="AL3537" s="152" t="e">
        <f t="shared" si="592"/>
        <v>#N/A</v>
      </c>
      <c r="AM3537" s="152" t="e">
        <f t="shared" si="593"/>
        <v>#N/A</v>
      </c>
      <c r="AN3537" s="152" t="e">
        <f>NA()</f>
        <v>#N/A</v>
      </c>
      <c r="AO3537" s="152" t="e">
        <f>NA()</f>
        <v>#N/A</v>
      </c>
      <c r="AP3537" s="152">
        <f t="shared" si="599"/>
        <v>6.0474999999999994</v>
      </c>
      <c r="AQ3537" s="152"/>
      <c r="AR3537" s="152"/>
      <c r="AS3537" s="153">
        <f t="shared" si="600"/>
        <v>234</v>
      </c>
      <c r="AT3537" s="153">
        <f t="shared" si="581"/>
        <v>0</v>
      </c>
      <c r="AU3537" s="153">
        <f t="shared" si="582"/>
        <v>0</v>
      </c>
      <c r="AV3537" s="153">
        <f t="shared" si="583"/>
        <v>1</v>
      </c>
      <c r="BA3537">
        <f t="shared" si="601"/>
        <v>22</v>
      </c>
    </row>
    <row r="3538" spans="1:53" x14ac:dyDescent="0.25">
      <c r="B3538" s="155">
        <f t="shared" si="596"/>
        <v>46257.999305555553</v>
      </c>
      <c r="C3538" s="155">
        <f t="shared" si="586"/>
        <v>46257.999305555553</v>
      </c>
      <c r="D3538" s="152">
        <f t="shared" si="589"/>
        <v>4.71</v>
      </c>
      <c r="E3538" s="152"/>
      <c r="F3538" s="152"/>
      <c r="G3538" s="152"/>
      <c r="H3538" s="152" t="e">
        <f t="shared" si="590"/>
        <v>#N/A</v>
      </c>
      <c r="I3538" s="152"/>
      <c r="J3538" s="152" t="e">
        <f t="shared" si="591"/>
        <v>#N/A</v>
      </c>
      <c r="K3538" s="152"/>
      <c r="L3538" s="152"/>
      <c r="M3538" s="152"/>
      <c r="N3538" s="152"/>
      <c r="O3538" s="152"/>
      <c r="P3538" s="152"/>
      <c r="Q3538" s="152"/>
      <c r="R3538" s="152"/>
      <c r="S3538" s="152"/>
      <c r="T3538" s="153" cm="1">
        <f t="array" ref="T3538">MATCH(1,(TDU_Info!$C$5:$C$111=$T$6)*(TDU_Info!$B$5:$B$111&lt;=$B3538),0)</f>
        <v>71</v>
      </c>
      <c r="U3538" s="152">
        <f>100*(INDEX(TDU_Info!$E$5:$E$111,$T3538)/T$11+INDEX(TDU_Info!$F$5:$F$111,$T3538))</f>
        <v>6.2324999999999999</v>
      </c>
      <c r="V3538" s="152">
        <v>4.3109999999999999</v>
      </c>
      <c r="W3538" s="152">
        <v>5.109</v>
      </c>
      <c r="X3538" s="152">
        <v>4.71</v>
      </c>
      <c r="Y3538" s="152">
        <v>5.71</v>
      </c>
      <c r="Z3538" s="152">
        <v>4.3099999999999996</v>
      </c>
      <c r="AA3538" s="152">
        <v>5.3129999999999997</v>
      </c>
      <c r="AB3538" s="152">
        <v>4.7699999999999996</v>
      </c>
      <c r="AC3538" s="152">
        <v>5.9080000000000004</v>
      </c>
      <c r="AD3538" s="152">
        <v>4.0650000000000004</v>
      </c>
      <c r="AE3538" s="152">
        <v>5.0990000000000002</v>
      </c>
      <c r="AF3538" s="152">
        <v>4.71</v>
      </c>
      <c r="AG3538" s="152">
        <v>5.71</v>
      </c>
      <c r="AH3538" s="152">
        <v>4.0640000000000001</v>
      </c>
      <c r="AI3538" s="152">
        <v>5.3010000000000002</v>
      </c>
      <c r="AJ3538" s="152">
        <v>4.7699999999999996</v>
      </c>
      <c r="AK3538" s="152">
        <v>5.9080000000000004</v>
      </c>
      <c r="AL3538" s="152" t="e">
        <f t="shared" si="592"/>
        <v>#N/A</v>
      </c>
      <c r="AM3538" s="152" t="e">
        <f t="shared" si="593"/>
        <v>#N/A</v>
      </c>
      <c r="AN3538" s="152" t="e">
        <f>NA()</f>
        <v>#N/A</v>
      </c>
      <c r="AO3538" s="152" t="e">
        <f>NA()</f>
        <v>#N/A</v>
      </c>
      <c r="AP3538" s="152">
        <f t="shared" si="599"/>
        <v>6.0474999999999994</v>
      </c>
      <c r="AQ3538" s="152"/>
      <c r="AR3538" s="152"/>
      <c r="AS3538" s="153">
        <f t="shared" si="600"/>
        <v>235</v>
      </c>
      <c r="AT3538" s="153">
        <f t="shared" si="581"/>
        <v>0</v>
      </c>
      <c r="AU3538" s="153">
        <f t="shared" si="582"/>
        <v>0</v>
      </c>
      <c r="AV3538" s="153">
        <f t="shared" si="583"/>
        <v>1</v>
      </c>
      <c r="BA3538">
        <f t="shared" si="601"/>
        <v>23</v>
      </c>
    </row>
    <row r="3539" spans="1:53" x14ac:dyDescent="0.25">
      <c r="B3539" s="155">
        <f t="shared" si="596"/>
        <v>46258.999305555553</v>
      </c>
      <c r="C3539" s="155">
        <f t="shared" si="586"/>
        <v>46258.999305555553</v>
      </c>
      <c r="D3539" s="152">
        <f t="shared" si="589"/>
        <v>4.71</v>
      </c>
      <c r="E3539" s="152"/>
      <c r="F3539" s="152"/>
      <c r="G3539" s="152"/>
      <c r="H3539" s="152" t="e">
        <f t="shared" si="590"/>
        <v>#N/A</v>
      </c>
      <c r="I3539" s="152"/>
      <c r="J3539" s="152" t="e">
        <f t="shared" si="591"/>
        <v>#N/A</v>
      </c>
      <c r="K3539" s="152"/>
      <c r="L3539" s="152"/>
      <c r="M3539" s="152"/>
      <c r="N3539" s="152"/>
      <c r="O3539" s="152"/>
      <c r="P3539" s="152"/>
      <c r="Q3539" s="152"/>
      <c r="R3539" s="152"/>
      <c r="S3539" s="152"/>
      <c r="T3539" s="153" cm="1">
        <f t="array" ref="T3539">MATCH(1,(TDU_Info!$C$5:$C$111=$T$6)*(TDU_Info!$B$5:$B$111&lt;=$B3539),0)</f>
        <v>71</v>
      </c>
      <c r="U3539" s="152">
        <f>100*(INDEX(TDU_Info!$E$5:$E$111,$T3539)/T$11+INDEX(TDU_Info!$F$5:$F$111,$T3539))</f>
        <v>6.2324999999999999</v>
      </c>
      <c r="V3539" s="152">
        <v>4.3109999999999999</v>
      </c>
      <c r="W3539" s="152">
        <v>5.109</v>
      </c>
      <c r="X3539" s="152">
        <v>4.71</v>
      </c>
      <c r="Y3539" s="152">
        <v>5.71</v>
      </c>
      <c r="Z3539" s="152">
        <v>4.3099999999999996</v>
      </c>
      <c r="AA3539" s="152">
        <v>5.3129999999999997</v>
      </c>
      <c r="AB3539" s="152">
        <v>4.7699999999999996</v>
      </c>
      <c r="AC3539" s="152">
        <v>5.9080000000000004</v>
      </c>
      <c r="AD3539" s="152">
        <v>4.0650000000000004</v>
      </c>
      <c r="AE3539" s="152">
        <v>5.0990000000000002</v>
      </c>
      <c r="AF3539" s="152">
        <v>4.71</v>
      </c>
      <c r="AG3539" s="152">
        <v>5.71</v>
      </c>
      <c r="AH3539" s="152">
        <v>4.0640000000000001</v>
      </c>
      <c r="AI3539" s="152">
        <v>5.3010000000000002</v>
      </c>
      <c r="AJ3539" s="152">
        <v>4.7699999999999996</v>
      </c>
      <c r="AK3539" s="152">
        <v>5.9080000000000004</v>
      </c>
      <c r="AL3539" s="152" t="e">
        <f t="shared" si="592"/>
        <v>#N/A</v>
      </c>
      <c r="AM3539" s="152" t="e">
        <f t="shared" si="593"/>
        <v>#N/A</v>
      </c>
      <c r="AN3539" s="152" t="e">
        <f>NA()</f>
        <v>#N/A</v>
      </c>
      <c r="AO3539" s="152" t="e">
        <f>NA()</f>
        <v>#N/A</v>
      </c>
      <c r="AP3539" s="152">
        <f t="shared" si="599"/>
        <v>6.0474999999999994</v>
      </c>
      <c r="AQ3539" s="152"/>
      <c r="AR3539" s="152"/>
      <c r="AS3539" s="153">
        <f t="shared" si="600"/>
        <v>236</v>
      </c>
      <c r="AT3539" s="153">
        <f t="shared" si="581"/>
        <v>0</v>
      </c>
      <c r="AU3539" s="153">
        <f t="shared" si="582"/>
        <v>0</v>
      </c>
      <c r="AV3539" s="153">
        <f t="shared" si="583"/>
        <v>1</v>
      </c>
      <c r="BA3539">
        <f t="shared" si="601"/>
        <v>24</v>
      </c>
    </row>
    <row r="3540" spans="1:53" x14ac:dyDescent="0.25">
      <c r="B3540" s="155">
        <f t="shared" si="596"/>
        <v>46259.999305555553</v>
      </c>
      <c r="C3540" s="155">
        <f t="shared" si="586"/>
        <v>46259.999305555553</v>
      </c>
      <c r="D3540" s="152">
        <f t="shared" si="589"/>
        <v>4.71</v>
      </c>
      <c r="E3540" s="152"/>
      <c r="F3540" s="152"/>
      <c r="G3540" s="152"/>
      <c r="H3540" s="152" t="e">
        <f t="shared" si="590"/>
        <v>#N/A</v>
      </c>
      <c r="I3540" s="152"/>
      <c r="J3540" s="152" t="e">
        <f t="shared" si="591"/>
        <v>#N/A</v>
      </c>
      <c r="K3540" s="152"/>
      <c r="L3540" s="152"/>
      <c r="M3540" s="152"/>
      <c r="N3540" s="152"/>
      <c r="O3540" s="152"/>
      <c r="P3540" s="152"/>
      <c r="Q3540" s="152"/>
      <c r="R3540" s="152"/>
      <c r="S3540" s="152"/>
      <c r="T3540" s="153" cm="1">
        <f t="array" ref="T3540">MATCH(1,(TDU_Info!$C$5:$C$111=$T$6)*(TDU_Info!$B$5:$B$111&lt;=$B3540),0)</f>
        <v>71</v>
      </c>
      <c r="U3540" s="152">
        <f>100*(INDEX(TDU_Info!$E$5:$E$111,$T3540)/T$11+INDEX(TDU_Info!$F$5:$F$111,$T3540))</f>
        <v>6.2324999999999999</v>
      </c>
      <c r="V3540" s="152">
        <v>2.621</v>
      </c>
      <c r="W3540" s="152">
        <v>4.5810000000000004</v>
      </c>
      <c r="X3540" s="152">
        <v>4.71</v>
      </c>
      <c r="Y3540" s="152">
        <v>5.61</v>
      </c>
      <c r="Z3540" s="152">
        <v>4.3099999999999996</v>
      </c>
      <c r="AA3540" s="152">
        <v>4.415</v>
      </c>
      <c r="AB3540" s="152">
        <v>4.7699999999999996</v>
      </c>
      <c r="AC3540" s="152">
        <v>5.87</v>
      </c>
      <c r="AD3540" s="152">
        <v>2.621</v>
      </c>
      <c r="AE3540" s="152">
        <v>4.5720000000000001</v>
      </c>
      <c r="AF3540" s="152">
        <v>4.71</v>
      </c>
      <c r="AG3540" s="152">
        <v>5.61</v>
      </c>
      <c r="AH3540" s="152">
        <v>4.0640000000000001</v>
      </c>
      <c r="AI3540" s="152">
        <v>4.4029999999999996</v>
      </c>
      <c r="AJ3540" s="152">
        <v>4.7699999999999996</v>
      </c>
      <c r="AK3540" s="152">
        <v>5.87</v>
      </c>
      <c r="AL3540" s="152" t="e">
        <f t="shared" si="592"/>
        <v>#N/A</v>
      </c>
      <c r="AM3540" s="152" t="e">
        <f t="shared" si="593"/>
        <v>#N/A</v>
      </c>
      <c r="AN3540" s="152" t="e">
        <f>NA()</f>
        <v>#N/A</v>
      </c>
      <c r="AO3540" s="152" t="e">
        <f>NA()</f>
        <v>#N/A</v>
      </c>
      <c r="AP3540" s="152">
        <f t="shared" si="599"/>
        <v>6.0474999999999994</v>
      </c>
      <c r="AQ3540" s="152"/>
      <c r="AR3540" s="152"/>
      <c r="AS3540" s="153">
        <f t="shared" si="600"/>
        <v>237</v>
      </c>
      <c r="AT3540" s="153">
        <f t="shared" si="581"/>
        <v>0</v>
      </c>
      <c r="AU3540" s="153">
        <f t="shared" si="582"/>
        <v>0</v>
      </c>
      <c r="AV3540" s="153">
        <f t="shared" si="583"/>
        <v>1</v>
      </c>
      <c r="BA3540">
        <f t="shared" si="601"/>
        <v>25</v>
      </c>
    </row>
    <row r="3541" spans="1:53" x14ac:dyDescent="0.25">
      <c r="B3541" s="155">
        <f t="shared" si="596"/>
        <v>46260.999305555553</v>
      </c>
      <c r="C3541" s="155">
        <f t="shared" si="586"/>
        <v>46260.999305555553</v>
      </c>
      <c r="D3541" s="152">
        <f t="shared" si="589"/>
        <v>4.71</v>
      </c>
      <c r="E3541" s="152"/>
      <c r="F3541" s="152"/>
      <c r="G3541" s="152"/>
      <c r="H3541" s="152" t="e">
        <f t="shared" si="590"/>
        <v>#N/A</v>
      </c>
      <c r="I3541" s="152"/>
      <c r="J3541" s="152" t="e">
        <f t="shared" si="591"/>
        <v>#N/A</v>
      </c>
      <c r="K3541" s="152"/>
      <c r="L3541" s="152"/>
      <c r="M3541" s="152"/>
      <c r="N3541" s="152"/>
      <c r="O3541" s="152"/>
      <c r="P3541" s="152"/>
      <c r="Q3541" s="152"/>
      <c r="R3541" s="152"/>
      <c r="S3541" s="152"/>
      <c r="T3541" s="153" cm="1">
        <f t="array" ref="T3541">MATCH(1,(TDU_Info!$C$5:$C$111=$T$6)*(TDU_Info!$B$5:$B$111&lt;=$B3541),0)</f>
        <v>71</v>
      </c>
      <c r="U3541" s="152">
        <f>100*(INDEX(TDU_Info!$E$5:$E$111,$T3541)/T$11+INDEX(TDU_Info!$F$5:$F$111,$T3541))</f>
        <v>6.2324999999999999</v>
      </c>
      <c r="V3541" s="152">
        <v>2.621</v>
      </c>
      <c r="W3541" s="152">
        <v>4.5810000000000004</v>
      </c>
      <c r="X3541" s="152">
        <v>4.71</v>
      </c>
      <c r="Y3541" s="152">
        <v>5.61</v>
      </c>
      <c r="Z3541" s="152">
        <v>4.3099999999999996</v>
      </c>
      <c r="AA3541" s="152">
        <v>4.415</v>
      </c>
      <c r="AB3541" s="152">
        <v>4.7699999999999996</v>
      </c>
      <c r="AC3541" s="152">
        <v>5.67</v>
      </c>
      <c r="AD3541" s="152">
        <v>2.621</v>
      </c>
      <c r="AE3541" s="152">
        <v>4.5720000000000001</v>
      </c>
      <c r="AF3541" s="152">
        <v>4.71</v>
      </c>
      <c r="AG3541" s="152">
        <v>5.61</v>
      </c>
      <c r="AH3541" s="152">
        <v>4.0640000000000001</v>
      </c>
      <c r="AI3541" s="152">
        <v>4.4029999999999996</v>
      </c>
      <c r="AJ3541" s="152">
        <v>4.7699999999999996</v>
      </c>
      <c r="AK3541" s="152">
        <v>5.67</v>
      </c>
      <c r="AL3541" s="152" t="e">
        <f t="shared" si="592"/>
        <v>#N/A</v>
      </c>
      <c r="AM3541" s="152" t="e">
        <f t="shared" si="593"/>
        <v>#N/A</v>
      </c>
      <c r="AN3541" s="152" t="e">
        <f>NA()</f>
        <v>#N/A</v>
      </c>
      <c r="AO3541" s="152" t="e">
        <f>NA()</f>
        <v>#N/A</v>
      </c>
      <c r="AP3541" s="152">
        <f t="shared" si="599"/>
        <v>6.0474999999999994</v>
      </c>
      <c r="AQ3541" s="152"/>
      <c r="AR3541" s="152"/>
      <c r="AS3541" s="153">
        <f t="shared" si="600"/>
        <v>238</v>
      </c>
      <c r="AT3541" s="153">
        <f t="shared" si="581"/>
        <v>0</v>
      </c>
      <c r="AU3541" s="153">
        <f t="shared" si="582"/>
        <v>0</v>
      </c>
      <c r="AV3541" s="153">
        <f t="shared" si="583"/>
        <v>1</v>
      </c>
      <c r="BA3541">
        <f t="shared" si="601"/>
        <v>26</v>
      </c>
    </row>
    <row r="3542" spans="1:53" x14ac:dyDescent="0.25">
      <c r="B3542" s="155">
        <f t="shared" si="596"/>
        <v>46261.999305555553</v>
      </c>
      <c r="C3542" s="155">
        <f t="shared" si="586"/>
        <v>46261.999305555553</v>
      </c>
      <c r="D3542" s="152">
        <f t="shared" si="589"/>
        <v>4.71</v>
      </c>
      <c r="E3542" s="152"/>
      <c r="F3542" s="152"/>
      <c r="G3542" s="152"/>
      <c r="H3542" s="152" t="e">
        <f t="shared" si="590"/>
        <v>#N/A</v>
      </c>
      <c r="I3542" s="152"/>
      <c r="J3542" s="152" t="e">
        <f t="shared" si="591"/>
        <v>#N/A</v>
      </c>
      <c r="K3542" s="152"/>
      <c r="L3542" s="152"/>
      <c r="M3542" s="152"/>
      <c r="N3542" s="152"/>
      <c r="O3542" s="152"/>
      <c r="P3542" s="152"/>
      <c r="Q3542" s="152"/>
      <c r="R3542" s="152"/>
      <c r="S3542" s="152"/>
      <c r="T3542" s="153" cm="1">
        <f t="array" ref="T3542">MATCH(1,(TDU_Info!$C$5:$C$111=$T$6)*(TDU_Info!$B$5:$B$111&lt;=$B3542),0)</f>
        <v>71</v>
      </c>
      <c r="U3542" s="152">
        <f>100*(INDEX(TDU_Info!$E$5:$E$111,$T3542)/T$11+INDEX(TDU_Info!$F$5:$F$111,$T3542))</f>
        <v>6.2324999999999999</v>
      </c>
      <c r="V3542" s="152">
        <v>2.621</v>
      </c>
      <c r="W3542" s="152">
        <v>4.5810000000000004</v>
      </c>
      <c r="X3542" s="152">
        <v>4.71</v>
      </c>
      <c r="Y3542" s="152">
        <v>5.61</v>
      </c>
      <c r="Z3542" s="152">
        <v>4.3099999999999996</v>
      </c>
      <c r="AA3542" s="152">
        <v>4.415</v>
      </c>
      <c r="AB3542" s="152">
        <v>4.7699999999999996</v>
      </c>
      <c r="AC3542" s="152">
        <v>5.67</v>
      </c>
      <c r="AD3542" s="152">
        <v>2.621</v>
      </c>
      <c r="AE3542" s="152">
        <v>4.5720000000000001</v>
      </c>
      <c r="AF3542" s="152">
        <v>4.71</v>
      </c>
      <c r="AG3542" s="152">
        <v>5.61</v>
      </c>
      <c r="AH3542" s="152">
        <v>4.0640000000000001</v>
      </c>
      <c r="AI3542" s="152">
        <v>4.4029999999999996</v>
      </c>
      <c r="AJ3542" s="152">
        <v>4.7699999999999996</v>
      </c>
      <c r="AK3542" s="152">
        <v>5.67</v>
      </c>
      <c r="AL3542" s="152" t="e">
        <f t="shared" si="592"/>
        <v>#N/A</v>
      </c>
      <c r="AM3542" s="152" t="e">
        <f t="shared" si="593"/>
        <v>#N/A</v>
      </c>
      <c r="AN3542" s="152" t="e">
        <f>NA()</f>
        <v>#N/A</v>
      </c>
      <c r="AO3542" s="152" t="e">
        <f>NA()</f>
        <v>#N/A</v>
      </c>
      <c r="AP3542" s="152">
        <f t="shared" si="599"/>
        <v>6.0474999999999994</v>
      </c>
      <c r="AQ3542" s="152"/>
      <c r="AR3542" s="152"/>
      <c r="AS3542" s="153">
        <f t="shared" si="600"/>
        <v>239</v>
      </c>
      <c r="AT3542" s="153">
        <f t="shared" si="581"/>
        <v>0</v>
      </c>
      <c r="AU3542" s="153">
        <f t="shared" si="582"/>
        <v>0</v>
      </c>
      <c r="AV3542" s="153">
        <f t="shared" si="583"/>
        <v>1</v>
      </c>
      <c r="BA3542">
        <f t="shared" si="601"/>
        <v>27</v>
      </c>
    </row>
    <row r="3543" spans="1:53" x14ac:dyDescent="0.25">
      <c r="B3543" s="155">
        <f t="shared" si="596"/>
        <v>46262.999305555553</v>
      </c>
      <c r="C3543" s="155">
        <f t="shared" si="586"/>
        <v>46262.999305555553</v>
      </c>
      <c r="D3543" s="152">
        <f t="shared" si="589"/>
        <v>4.71</v>
      </c>
      <c r="E3543" s="152"/>
      <c r="F3543" s="152"/>
      <c r="G3543" s="152"/>
      <c r="H3543" s="152" t="e">
        <f t="shared" si="590"/>
        <v>#N/A</v>
      </c>
      <c r="I3543" s="152"/>
      <c r="J3543" s="152" t="e">
        <f t="shared" si="591"/>
        <v>#N/A</v>
      </c>
      <c r="K3543" s="152"/>
      <c r="L3543" s="152"/>
      <c r="M3543" s="152"/>
      <c r="N3543" s="152"/>
      <c r="O3543" s="152"/>
      <c r="P3543" s="152"/>
      <c r="Q3543" s="152"/>
      <c r="R3543" s="152"/>
      <c r="S3543" s="152"/>
      <c r="T3543" s="153" cm="1">
        <f t="array" ref="T3543">MATCH(1,(TDU_Info!$C$5:$C$111=$T$6)*(TDU_Info!$B$5:$B$111&lt;=$B3543),0)</f>
        <v>71</v>
      </c>
      <c r="U3543" s="152">
        <f>100*(INDEX(TDU_Info!$E$5:$E$111,$T3543)/T$11+INDEX(TDU_Info!$F$5:$F$111,$T3543))</f>
        <v>6.2324999999999999</v>
      </c>
      <c r="V3543" s="152">
        <v>2.621</v>
      </c>
      <c r="W3543" s="152">
        <v>4.5810000000000004</v>
      </c>
      <c r="X3543" s="152">
        <v>4.71</v>
      </c>
      <c r="Y3543" s="152">
        <v>5.61</v>
      </c>
      <c r="Z3543" s="152">
        <v>4.3099999999999996</v>
      </c>
      <c r="AA3543" s="152">
        <v>4.415</v>
      </c>
      <c r="AB3543" s="152">
        <v>4.7699999999999996</v>
      </c>
      <c r="AC3543" s="152">
        <v>5.67</v>
      </c>
      <c r="AD3543" s="152">
        <v>2.621</v>
      </c>
      <c r="AE3543" s="152">
        <v>4.5720000000000001</v>
      </c>
      <c r="AF3543" s="152">
        <v>4.71</v>
      </c>
      <c r="AG3543" s="152">
        <v>5.61</v>
      </c>
      <c r="AH3543" s="152">
        <v>4.0640000000000001</v>
      </c>
      <c r="AI3543" s="152">
        <v>4.4029999999999996</v>
      </c>
      <c r="AJ3543" s="152">
        <v>4.7699999999999996</v>
      </c>
      <c r="AK3543" s="152">
        <v>5.67</v>
      </c>
      <c r="AL3543" s="152" t="e">
        <f t="shared" si="592"/>
        <v>#N/A</v>
      </c>
      <c r="AM3543" s="152" t="e">
        <f t="shared" si="593"/>
        <v>#N/A</v>
      </c>
      <c r="AN3543" s="152" t="e">
        <f>NA()</f>
        <v>#N/A</v>
      </c>
      <c r="AO3543" s="152" t="e">
        <f>NA()</f>
        <v>#N/A</v>
      </c>
      <c r="AP3543" s="152">
        <f t="shared" si="599"/>
        <v>6.0474999999999994</v>
      </c>
      <c r="AQ3543" s="152"/>
      <c r="AR3543" s="152"/>
      <c r="AS3543" s="153">
        <f t="shared" si="600"/>
        <v>240</v>
      </c>
      <c r="AT3543" s="153">
        <f t="shared" si="581"/>
        <v>0</v>
      </c>
      <c r="AU3543" s="153">
        <f t="shared" si="582"/>
        <v>0</v>
      </c>
      <c r="AV3543" s="153">
        <f t="shared" si="583"/>
        <v>1</v>
      </c>
      <c r="BA3543">
        <f t="shared" si="601"/>
        <v>28</v>
      </c>
    </row>
    <row r="3544" spans="1:53" x14ac:dyDescent="0.25">
      <c r="B3544" s="155">
        <f t="shared" si="596"/>
        <v>46263.999305555553</v>
      </c>
      <c r="C3544" s="155">
        <f t="shared" si="586"/>
        <v>46263.999305555553</v>
      </c>
      <c r="D3544" s="152">
        <f t="shared" si="589"/>
        <v>4.71</v>
      </c>
      <c r="E3544" s="152"/>
      <c r="F3544" s="152"/>
      <c r="G3544" s="152"/>
      <c r="H3544" s="152" t="e">
        <f t="shared" si="590"/>
        <v>#N/A</v>
      </c>
      <c r="I3544" s="152"/>
      <c r="J3544" s="152" t="e">
        <f t="shared" si="591"/>
        <v>#N/A</v>
      </c>
      <c r="K3544" s="152"/>
      <c r="L3544" s="152"/>
      <c r="M3544" s="152"/>
      <c r="N3544" s="152"/>
      <c r="O3544" s="152"/>
      <c r="P3544" s="152"/>
      <c r="Q3544" s="152"/>
      <c r="R3544" s="152"/>
      <c r="S3544" s="152"/>
      <c r="T3544" s="153" cm="1">
        <f t="array" ref="T3544">MATCH(1,(TDU_Info!$C$5:$C$111=$T$6)*(TDU_Info!$B$5:$B$111&lt;=$B3544),0)</f>
        <v>71</v>
      </c>
      <c r="U3544" s="152">
        <f>100*(INDEX(TDU_Info!$E$5:$E$111,$T3544)/T$11+INDEX(TDU_Info!$F$5:$F$111,$T3544))</f>
        <v>6.2324999999999999</v>
      </c>
      <c r="V3544" s="152">
        <v>2.621</v>
      </c>
      <c r="W3544" s="152">
        <v>4.5810000000000004</v>
      </c>
      <c r="X3544" s="152">
        <v>4.71</v>
      </c>
      <c r="Y3544" s="152">
        <v>5.61</v>
      </c>
      <c r="Z3544" s="152">
        <v>4.3099999999999996</v>
      </c>
      <c r="AA3544" s="152">
        <v>4.415</v>
      </c>
      <c r="AB3544" s="152">
        <v>4.7699999999999996</v>
      </c>
      <c r="AC3544" s="152">
        <v>5.6079999999999997</v>
      </c>
      <c r="AD3544" s="152">
        <v>2.621</v>
      </c>
      <c r="AE3544" s="152">
        <v>4.5720000000000001</v>
      </c>
      <c r="AF3544" s="152">
        <v>4.71</v>
      </c>
      <c r="AG3544" s="152">
        <v>5.61</v>
      </c>
      <c r="AH3544" s="152">
        <v>4.0640000000000001</v>
      </c>
      <c r="AI3544" s="152">
        <v>4.4029999999999996</v>
      </c>
      <c r="AJ3544" s="152">
        <v>4.7699999999999996</v>
      </c>
      <c r="AK3544" s="152">
        <v>5.6079999999999997</v>
      </c>
      <c r="AL3544" s="152" t="e">
        <f t="shared" si="592"/>
        <v>#N/A</v>
      </c>
      <c r="AM3544" s="152" t="e">
        <f t="shared" si="593"/>
        <v>#N/A</v>
      </c>
      <c r="AN3544" s="152" t="e">
        <f>NA()</f>
        <v>#N/A</v>
      </c>
      <c r="AO3544" s="152" t="e">
        <f>NA()</f>
        <v>#N/A</v>
      </c>
      <c r="AP3544" s="152">
        <f t="shared" si="599"/>
        <v>6.0474999999999994</v>
      </c>
      <c r="AQ3544" s="152"/>
      <c r="AR3544" s="152"/>
      <c r="AS3544" s="153">
        <f t="shared" si="600"/>
        <v>241</v>
      </c>
      <c r="AT3544" s="153">
        <f t="shared" si="581"/>
        <v>0</v>
      </c>
      <c r="AU3544" s="153">
        <f t="shared" si="582"/>
        <v>0</v>
      </c>
      <c r="AV3544" s="153">
        <f t="shared" si="583"/>
        <v>1</v>
      </c>
      <c r="BA3544">
        <f t="shared" si="601"/>
        <v>29</v>
      </c>
    </row>
    <row r="3545" spans="1:53" x14ac:dyDescent="0.25">
      <c r="B3545" s="155">
        <f t="shared" si="596"/>
        <v>46264.999305555553</v>
      </c>
      <c r="C3545" s="155">
        <f t="shared" si="586"/>
        <v>46264.999305555553</v>
      </c>
      <c r="D3545" s="152">
        <f t="shared" si="589"/>
        <v>4.71</v>
      </c>
      <c r="E3545" s="152"/>
      <c r="F3545" s="152"/>
      <c r="G3545" s="152"/>
      <c r="H3545" s="152" t="e">
        <f t="shared" si="590"/>
        <v>#N/A</v>
      </c>
      <c r="I3545" s="152"/>
      <c r="J3545" s="152" t="e">
        <f t="shared" si="591"/>
        <v>#N/A</v>
      </c>
      <c r="K3545" s="152"/>
      <c r="L3545" s="152"/>
      <c r="M3545" s="152"/>
      <c r="N3545" s="152"/>
      <c r="O3545" s="152"/>
      <c r="P3545" s="152"/>
      <c r="Q3545" s="152"/>
      <c r="R3545" s="152"/>
      <c r="S3545" s="152"/>
      <c r="T3545" s="153" cm="1">
        <f t="array" ref="T3545">MATCH(1,(TDU_Info!$C$5:$C$111=$T$6)*(TDU_Info!$B$5:$B$111&lt;=$B3545),0)</f>
        <v>71</v>
      </c>
      <c r="U3545" s="152">
        <f>100*(INDEX(TDU_Info!$E$5:$E$111,$T3545)/T$11+INDEX(TDU_Info!$F$5:$F$111,$T3545))</f>
        <v>6.2324999999999999</v>
      </c>
      <c r="V3545" s="152">
        <v>2.621</v>
      </c>
      <c r="W3545" s="152">
        <v>4.5810000000000004</v>
      </c>
      <c r="X3545" s="152">
        <v>4.71</v>
      </c>
      <c r="Y3545" s="152">
        <v>5.61</v>
      </c>
      <c r="Z3545" s="152">
        <v>4.3099999999999996</v>
      </c>
      <c r="AA3545" s="152">
        <v>4.415</v>
      </c>
      <c r="AB3545" s="152">
        <v>4.7699999999999996</v>
      </c>
      <c r="AC3545" s="152">
        <v>5.6079999999999997</v>
      </c>
      <c r="AD3545" s="152">
        <v>2.621</v>
      </c>
      <c r="AE3545" s="152">
        <v>4.5720000000000001</v>
      </c>
      <c r="AF3545" s="152">
        <v>4.71</v>
      </c>
      <c r="AG3545" s="152">
        <v>5.61</v>
      </c>
      <c r="AH3545" s="152">
        <v>4.0640000000000001</v>
      </c>
      <c r="AI3545" s="152">
        <v>4.4029999999999996</v>
      </c>
      <c r="AJ3545" s="152">
        <v>4.7699999999999996</v>
      </c>
      <c r="AK3545" s="152">
        <v>5.6079999999999997</v>
      </c>
      <c r="AL3545" s="152" t="e">
        <f t="shared" si="592"/>
        <v>#N/A</v>
      </c>
      <c r="AM3545" s="152" t="e">
        <f t="shared" si="593"/>
        <v>#N/A</v>
      </c>
      <c r="AN3545" s="152" t="e">
        <f>NA()</f>
        <v>#N/A</v>
      </c>
      <c r="AO3545" s="152" t="e">
        <f>NA()</f>
        <v>#N/A</v>
      </c>
      <c r="AP3545" s="152">
        <f t="shared" si="599"/>
        <v>6.0474999999999994</v>
      </c>
      <c r="AQ3545" s="152"/>
      <c r="AR3545" s="152"/>
      <c r="AS3545" s="153">
        <f t="shared" si="600"/>
        <v>242</v>
      </c>
      <c r="AT3545" s="153">
        <f t="shared" si="581"/>
        <v>0</v>
      </c>
      <c r="AU3545" s="153">
        <f t="shared" si="582"/>
        <v>0</v>
      </c>
      <c r="AV3545" s="153">
        <f t="shared" si="583"/>
        <v>1</v>
      </c>
      <c r="BA3545">
        <f t="shared" si="601"/>
        <v>30</v>
      </c>
    </row>
    <row r="3546" spans="1:53" x14ac:dyDescent="0.25">
      <c r="B3546" s="155">
        <f t="shared" si="596"/>
        <v>46265.999305555553</v>
      </c>
      <c r="C3546" s="155">
        <f t="shared" si="586"/>
        <v>46265.999305555553</v>
      </c>
      <c r="D3546" s="152">
        <f t="shared" si="589"/>
        <v>4.71</v>
      </c>
      <c r="E3546" s="152"/>
      <c r="F3546" s="152"/>
      <c r="G3546" s="152"/>
      <c r="H3546" s="152" t="e">
        <f t="shared" si="590"/>
        <v>#N/A</v>
      </c>
      <c r="I3546" s="152"/>
      <c r="J3546" s="152" t="e">
        <f t="shared" si="591"/>
        <v>#N/A</v>
      </c>
      <c r="K3546" s="152"/>
      <c r="L3546" s="152"/>
      <c r="M3546" s="152"/>
      <c r="N3546" s="152"/>
      <c r="O3546" s="152"/>
      <c r="P3546" s="152"/>
      <c r="Q3546" s="152"/>
      <c r="R3546" s="152"/>
      <c r="S3546" s="152"/>
      <c r="T3546" s="153" cm="1">
        <f t="array" ref="T3546">MATCH(1,(TDU_Info!$C$5:$C$111=$T$6)*(TDU_Info!$B$5:$B$111&lt;=$B3546),0)</f>
        <v>71</v>
      </c>
      <c r="U3546" s="152">
        <f>100*(INDEX(TDU_Info!$E$5:$E$111,$T3546)/T$11+INDEX(TDU_Info!$F$5:$F$111,$T3546))</f>
        <v>6.2324999999999999</v>
      </c>
      <c r="V3546" s="152">
        <v>2.621</v>
      </c>
      <c r="W3546" s="152">
        <v>4.5810000000000004</v>
      </c>
      <c r="X3546" s="152">
        <v>4.71</v>
      </c>
      <c r="Y3546" s="152">
        <v>5.61</v>
      </c>
      <c r="Z3546" s="152">
        <v>4.3099999999999996</v>
      </c>
      <c r="AA3546" s="152">
        <v>4.415</v>
      </c>
      <c r="AB3546" s="152">
        <v>4.7699999999999996</v>
      </c>
      <c r="AC3546" s="152">
        <v>5.6079999999999997</v>
      </c>
      <c r="AD3546" s="152">
        <v>2.621</v>
      </c>
      <c r="AE3546" s="152">
        <v>4.5720000000000001</v>
      </c>
      <c r="AF3546" s="152">
        <v>4.71</v>
      </c>
      <c r="AG3546" s="152">
        <v>5.61</v>
      </c>
      <c r="AH3546" s="152">
        <v>4.0640000000000001</v>
      </c>
      <c r="AI3546" s="152">
        <v>4.4029999999999996</v>
      </c>
      <c r="AJ3546" s="152">
        <v>4.7699999999999996</v>
      </c>
      <c r="AK3546" s="152">
        <v>5.6079999999999997</v>
      </c>
      <c r="AL3546" s="152" t="e">
        <f t="shared" si="592"/>
        <v>#N/A</v>
      </c>
      <c r="AM3546" s="152" t="e">
        <f t="shared" si="593"/>
        <v>#N/A</v>
      </c>
      <c r="AN3546" s="152" t="e">
        <f>NA()</f>
        <v>#N/A</v>
      </c>
      <c r="AO3546" s="152" t="e">
        <f>NA()</f>
        <v>#N/A</v>
      </c>
      <c r="AP3546" s="152">
        <f t="shared" si="599"/>
        <v>6.0474999999999994</v>
      </c>
      <c r="AQ3546" s="152"/>
      <c r="AR3546" s="152"/>
      <c r="AS3546" s="153">
        <f t="shared" si="600"/>
        <v>243</v>
      </c>
      <c r="AT3546" s="153">
        <f t="shared" si="581"/>
        <v>0</v>
      </c>
      <c r="AU3546" s="153">
        <f t="shared" si="582"/>
        <v>0</v>
      </c>
      <c r="AV3546" s="153">
        <f t="shared" si="583"/>
        <v>1</v>
      </c>
      <c r="BA3546">
        <f t="shared" si="601"/>
        <v>31</v>
      </c>
    </row>
    <row r="3547" spans="1:53" x14ac:dyDescent="0.25">
      <c r="B3547" s="198">
        <f t="shared" si="596"/>
        <v>46266.999305555553</v>
      </c>
      <c r="C3547" s="198">
        <f t="shared" si="280"/>
        <v>46266.999305555553</v>
      </c>
      <c r="D3547" s="152">
        <f t="shared" si="273"/>
        <v>4.71</v>
      </c>
      <c r="E3547" s="152">
        <f t="shared" ref="E3547:E3564" si="602">IF($C3547-$C$3547&lt;(D$6*30+15),D$3547,NA())</f>
        <v>4.71</v>
      </c>
      <c r="F3547" s="152"/>
      <c r="G3547" s="152"/>
      <c r="H3547" s="152" t="e">
        <f t="shared" si="274"/>
        <v>#N/A</v>
      </c>
      <c r="I3547" s="152" t="e">
        <f t="shared" ref="I3547:I3564" si="603">IF($C3547-$C$3547&lt;(H$6*30+15),H$3547,NA())</f>
        <v>#N/A</v>
      </c>
      <c r="J3547" s="152" t="e">
        <f t="shared" si="275"/>
        <v>#N/A</v>
      </c>
      <c r="K3547" s="152" t="e">
        <f t="shared" ref="K3547:K3564" si="604">IF($C3547-$C$3547&lt;(J$6*30+15),J$3547,NA())</f>
        <v>#N/A</v>
      </c>
      <c r="L3547" s="152" t="e">
        <f>IF($L$13,0,NA())</f>
        <v>#N/A</v>
      </c>
      <c r="M3547" s="152"/>
      <c r="N3547" s="152" t="e">
        <f>N$13</f>
        <v>#N/A</v>
      </c>
      <c r="O3547" s="152"/>
      <c r="P3547" s="152"/>
      <c r="Q3547" s="152" t="e">
        <f>Q$13</f>
        <v>#N/A</v>
      </c>
      <c r="R3547" s="152"/>
      <c r="S3547" s="152" t="e">
        <f>$Q$13</f>
        <v>#N/A</v>
      </c>
      <c r="T3547" s="153" cm="1">
        <f t="array" ref="T3547">MATCH(1,(TDU_Info!$C$5:$C$111=$T$6)*(TDU_Info!$B$5:$B$111&lt;=$B3547),0)</f>
        <v>71</v>
      </c>
      <c r="U3547" s="152">
        <f>100*(INDEX(TDU_Info!$E$5:$E$111,$T3547)/T$11+INDEX(TDU_Info!$F$5:$F$111,$T3547))</f>
        <v>6.2324999999999999</v>
      </c>
      <c r="V3547" s="152">
        <v>2.621</v>
      </c>
      <c r="W3547" s="152">
        <v>4.5810000000000004</v>
      </c>
      <c r="X3547" s="152">
        <v>4.71</v>
      </c>
      <c r="Y3547" s="152">
        <v>5.61</v>
      </c>
      <c r="Z3547" s="152">
        <v>3.798</v>
      </c>
      <c r="AA3547" s="152">
        <v>4.415</v>
      </c>
      <c r="AB3547" s="152">
        <v>4.7699999999999996</v>
      </c>
      <c r="AC3547" s="152">
        <v>5.6079999999999997</v>
      </c>
      <c r="AD3547" s="152">
        <v>2.621</v>
      </c>
      <c r="AE3547" s="152">
        <v>4.5720000000000001</v>
      </c>
      <c r="AF3547" s="152">
        <v>4.71</v>
      </c>
      <c r="AG3547" s="152">
        <v>5.61</v>
      </c>
      <c r="AH3547" s="152">
        <v>3.4289999999999998</v>
      </c>
      <c r="AI3547" s="152">
        <v>4.4029999999999996</v>
      </c>
      <c r="AJ3547" s="152">
        <v>4.7699999999999996</v>
      </c>
      <c r="AK3547" s="152">
        <v>5.6079999999999997</v>
      </c>
      <c r="AL3547" s="152" t="e">
        <f t="shared" si="276"/>
        <v>#N/A</v>
      </c>
      <c r="AM3547" s="152" t="e">
        <f t="shared" si="277"/>
        <v>#N/A</v>
      </c>
      <c r="AN3547" s="152" t="e">
        <f>NA()</f>
        <v>#N/A</v>
      </c>
      <c r="AO3547" s="152" t="e">
        <f>NA()</f>
        <v>#N/A</v>
      </c>
      <c r="AP3547" s="152" t="e">
        <f t="shared" si="391"/>
        <v>#N/A</v>
      </c>
      <c r="AQ3547" s="152"/>
      <c r="AR3547" s="152">
        <f>IF($T$5,12,7)</f>
        <v>7</v>
      </c>
      <c r="AS3547" s="153">
        <f t="shared" si="278"/>
        <v>244</v>
      </c>
      <c r="AT3547" s="153">
        <f t="shared" si="270"/>
        <v>0</v>
      </c>
      <c r="AU3547" s="153">
        <f t="shared" si="271"/>
        <v>0</v>
      </c>
      <c r="AV3547" s="153">
        <f t="shared" si="272"/>
        <v>1</v>
      </c>
      <c r="BA3547">
        <f t="shared" si="279"/>
        <v>1</v>
      </c>
    </row>
    <row r="3548" spans="1:53" x14ac:dyDescent="0.25">
      <c r="B3548" s="230">
        <f>B3547</f>
        <v>46266.999305555553</v>
      </c>
      <c r="C3548" s="230">
        <f t="shared" si="280"/>
        <v>46266.999305555553</v>
      </c>
      <c r="D3548" s="152"/>
      <c r="E3548" s="152">
        <f t="shared" si="602"/>
        <v>4.71</v>
      </c>
      <c r="F3548" s="152"/>
      <c r="G3548" s="152"/>
      <c r="H3548" s="152"/>
      <c r="I3548" s="152" t="e">
        <f t="shared" si="603"/>
        <v>#N/A</v>
      </c>
      <c r="J3548" s="152"/>
      <c r="K3548" s="152" t="e">
        <f t="shared" si="604"/>
        <v>#N/A</v>
      </c>
      <c r="L3548" s="152" t="e">
        <f>IF(L$13,1,NA())</f>
        <v>#N/A</v>
      </c>
      <c r="M3548" s="152"/>
      <c r="N3548" s="152"/>
      <c r="O3548" s="152"/>
      <c r="P3548" s="152"/>
      <c r="Q3548" s="152"/>
      <c r="R3548" s="152"/>
      <c r="S3548" s="152"/>
      <c r="T3548" s="153"/>
      <c r="U3548" s="152"/>
      <c r="V3548" s="152"/>
      <c r="W3548" s="152"/>
      <c r="X3548" s="152"/>
      <c r="Y3548" s="152"/>
      <c r="Z3548" s="152"/>
      <c r="AA3548" s="152"/>
      <c r="AB3548" s="152"/>
      <c r="AC3548" s="152"/>
      <c r="AD3548" s="152"/>
      <c r="AE3548" s="152"/>
      <c r="AF3548" s="152"/>
      <c r="AG3548" s="152"/>
      <c r="AH3548" s="152"/>
      <c r="AI3548" s="152"/>
      <c r="AJ3548" s="152"/>
      <c r="AK3548" s="152"/>
      <c r="AL3548" s="152"/>
      <c r="AM3548" s="152"/>
      <c r="AN3548" s="152"/>
      <c r="AO3548" s="152"/>
      <c r="AP3548" s="152"/>
      <c r="AQ3548" s="152"/>
      <c r="AR3548" s="152"/>
      <c r="AS3548" s="153"/>
      <c r="AT3548" s="153"/>
      <c r="AU3548" s="153"/>
      <c r="AV3548" s="153"/>
    </row>
    <row r="3549" spans="1:53" x14ac:dyDescent="0.25">
      <c r="A3549">
        <v>1</v>
      </c>
      <c r="B3549" s="155">
        <f t="shared" ref="B3549:B3561" si="605">EOMONTH(Rel_Date+Buffer_Days,A3549-2)+15</f>
        <v>46280</v>
      </c>
      <c r="C3549" s="155" t="e">
        <f t="shared" si="280"/>
        <v>#N/A</v>
      </c>
      <c r="D3549" s="152"/>
      <c r="E3549" s="152" t="e">
        <f t="shared" si="602"/>
        <v>#N/A</v>
      </c>
      <c r="F3549" s="152"/>
      <c r="G3549" s="152"/>
      <c r="H3549" s="152"/>
      <c r="I3549" s="152" t="e">
        <f t="shared" si="603"/>
        <v>#N/A</v>
      </c>
      <c r="J3549" s="152"/>
      <c r="K3549" s="152" t="e">
        <f t="shared" si="604"/>
        <v>#N/A</v>
      </c>
      <c r="L3549" s="152"/>
      <c r="M3549" s="152" t="e" cm="1">
        <f t="array" ref="M3549">IF(Show_Plan,IF(INDEX(Within_Plan,MONTH($C3549)),INDEX(IF($T$5,Rate_Nom,Energy_Nom),MONTH($C3549)),NA()),NA())</f>
        <v>#N/A</v>
      </c>
      <c r="N3549" s="152" t="e">
        <f>IF($A3549&lt;=N$12,N$13,NA())</f>
        <v>#N/A</v>
      </c>
      <c r="O3549" s="152" t="e">
        <f>IF($A3549=N$12,N$13,NA())</f>
        <v>#N/A</v>
      </c>
      <c r="P3549" s="152" t="e" cm="1">
        <f t="array" ref="P3549">IF(Show_Plan,IF(INDEX(Within_Max,MONTH($C3549)),INDEX(IF($T$5,Rate_Nom,Energy_Nom),MONTH($C3549)),NA()),NA())</f>
        <v>#N/A</v>
      </c>
      <c r="Q3549" s="152" t="e">
        <f>IF($A3549&lt;=Q$12,Q$13,NA())</f>
        <v>#N/A</v>
      </c>
      <c r="R3549" s="152" t="e">
        <f>IF($A3549=Q$12,Q$13,NA())</f>
        <v>#N/A</v>
      </c>
      <c r="T3549" s="153" cm="1">
        <f t="array" ref="T3549">MATCH(1,(TDU_Info!$C$5:$C$111=$T$6)*(TDU_Info!$B$5:$B$111&lt;=$B3549),0)</f>
        <v>71</v>
      </c>
      <c r="U3549" s="152">
        <f>100*(INDEX(TDU_Info!$E$5:$E$111,$T3549)/T$11+INDEX(TDU_Info!$F$5:$F$111,$T3549))</f>
        <v>6.2324999999999999</v>
      </c>
      <c r="V3549" s="152"/>
      <c r="W3549" s="152"/>
      <c r="X3549" s="152"/>
      <c r="Y3549" s="152"/>
      <c r="Z3549" s="152"/>
      <c r="AA3549" s="152"/>
      <c r="AB3549" s="152"/>
      <c r="AC3549" s="152"/>
      <c r="AD3549" s="152"/>
      <c r="AE3549" s="152"/>
      <c r="AF3549" s="152"/>
      <c r="AG3549" s="152"/>
      <c r="AH3549" s="152"/>
      <c r="AI3549" s="152"/>
      <c r="AJ3549" s="152"/>
      <c r="AK3549" s="152"/>
      <c r="AL3549" s="152"/>
      <c r="AM3549" s="152"/>
      <c r="AN3549" s="152"/>
      <c r="AO3549" s="152"/>
      <c r="AP3549" s="152"/>
      <c r="AQ3549" s="152" t="e" cm="1">
        <f t="array" ref="AQ3549">INDEX(Projd_Retail,MONTH($C3549))*100+$T$5*$U3549</f>
        <v>#N/A</v>
      </c>
      <c r="AR3549" s="152"/>
      <c r="AS3549" s="153"/>
      <c r="AT3549" s="153"/>
      <c r="AU3549" s="153"/>
      <c r="AV3549" s="153"/>
    </row>
    <row r="3550" spans="1:53" x14ac:dyDescent="0.25">
      <c r="A3550">
        <v>2</v>
      </c>
      <c r="B3550" s="155">
        <f t="shared" si="605"/>
        <v>46310</v>
      </c>
      <c r="C3550" s="155" t="e">
        <f t="shared" si="280"/>
        <v>#N/A</v>
      </c>
      <c r="D3550" s="152"/>
      <c r="E3550" s="152" t="e">
        <f t="shared" si="602"/>
        <v>#N/A</v>
      </c>
      <c r="F3550" s="152"/>
      <c r="G3550" s="152"/>
      <c r="H3550" s="152"/>
      <c r="I3550" s="152" t="e">
        <f t="shared" si="603"/>
        <v>#N/A</v>
      </c>
      <c r="J3550" s="152"/>
      <c r="K3550" s="152" t="e">
        <f t="shared" si="604"/>
        <v>#N/A</v>
      </c>
      <c r="L3550" s="152"/>
      <c r="M3550" s="152" t="e" cm="1">
        <f t="array" ref="M3550">IF(Show_Plan,IF(INDEX(Within_Plan,MONTH($C3550)),INDEX(IF($T$5,Rate_Nom,Energy_Nom),MONTH($C3550)),NA()),NA())</f>
        <v>#N/A</v>
      </c>
      <c r="N3550" s="152" t="e">
        <f t="shared" ref="N3550:N3560" si="606">IF($A3550&lt;=N$12,N$13,NA())</f>
        <v>#N/A</v>
      </c>
      <c r="O3550" s="152" t="e">
        <f t="shared" ref="O3550:O3561" si="607">IF($A3550=N$12,N$13,NA())</f>
        <v>#N/A</v>
      </c>
      <c r="P3550" s="152" t="e" cm="1">
        <f t="array" ref="P3550">IF(Show_Plan,IF(INDEX(Within_Max,MONTH($C3550)),INDEX(IF($T$5,Rate_Nom,Energy_Nom),MONTH($C3550)),NA()),NA())</f>
        <v>#N/A</v>
      </c>
      <c r="Q3550" s="152" t="e">
        <f t="shared" ref="Q3550:Q3560" si="608">IF($A3550&lt;=Q$12,Q$13,NA())</f>
        <v>#N/A</v>
      </c>
      <c r="R3550" s="152" t="e">
        <f t="shared" ref="R3550:R3561" si="609">IF($A3550=Q$12,Q$13,NA())</f>
        <v>#N/A</v>
      </c>
      <c r="T3550" s="153" cm="1">
        <f t="array" ref="T3550">MATCH(1,(TDU_Info!$C$5:$C$111=$T$6)*(TDU_Info!$B$5:$B$111&lt;=$B3550),0)</f>
        <v>71</v>
      </c>
      <c r="U3550" s="152">
        <f>100*(INDEX(TDU_Info!$E$5:$E$111,$T3550)/T$11+INDEX(TDU_Info!$F$5:$F$111,$T3550))</f>
        <v>6.2324999999999999</v>
      </c>
      <c r="V3550" s="152"/>
      <c r="W3550" s="152"/>
      <c r="X3550" s="152"/>
      <c r="Y3550" s="152"/>
      <c r="Z3550" s="152"/>
      <c r="AA3550" s="152"/>
      <c r="AB3550" s="152"/>
      <c r="AC3550" s="152"/>
      <c r="AD3550" s="152"/>
      <c r="AE3550" s="152"/>
      <c r="AF3550" s="152"/>
      <c r="AG3550" s="152"/>
      <c r="AH3550" s="152"/>
      <c r="AI3550" s="152"/>
      <c r="AJ3550" s="152"/>
      <c r="AK3550" s="152"/>
      <c r="AL3550" s="152"/>
      <c r="AM3550" s="152"/>
      <c r="AN3550" s="152"/>
      <c r="AO3550" s="152"/>
      <c r="AP3550" s="152"/>
      <c r="AQ3550" s="152" t="e" cm="1">
        <f t="array" ref="AQ3550">INDEX(Projd_Retail,MONTH($C3550))*100+$T$5*$U3550</f>
        <v>#N/A</v>
      </c>
      <c r="AR3550" s="152"/>
      <c r="AS3550" s="153"/>
      <c r="AT3550" s="153"/>
      <c r="AU3550" s="153"/>
      <c r="AV3550" s="153"/>
    </row>
    <row r="3551" spans="1:53" x14ac:dyDescent="0.25">
      <c r="A3551">
        <v>3</v>
      </c>
      <c r="B3551" s="155">
        <f t="shared" si="605"/>
        <v>46341</v>
      </c>
      <c r="C3551" s="155" t="e">
        <f t="shared" si="280"/>
        <v>#N/A</v>
      </c>
      <c r="D3551" s="152"/>
      <c r="E3551" s="152" t="e">
        <f t="shared" si="602"/>
        <v>#N/A</v>
      </c>
      <c r="F3551" s="152"/>
      <c r="G3551" s="152"/>
      <c r="H3551" s="152"/>
      <c r="I3551" s="152" t="e">
        <f t="shared" si="603"/>
        <v>#N/A</v>
      </c>
      <c r="J3551" s="152"/>
      <c r="K3551" s="152" t="e">
        <f t="shared" si="604"/>
        <v>#N/A</v>
      </c>
      <c r="L3551" s="152"/>
      <c r="M3551" s="152" t="e" cm="1">
        <f t="array" ref="M3551">IF(Show_Plan,IF(INDEX(Within_Plan,MONTH($C3551)),INDEX(IF($T$5,Rate_Nom,Energy_Nom),MONTH($C3551)),NA()),NA())</f>
        <v>#N/A</v>
      </c>
      <c r="N3551" s="152" t="e">
        <f t="shared" si="606"/>
        <v>#N/A</v>
      </c>
      <c r="O3551" s="152" t="e">
        <f t="shared" si="607"/>
        <v>#N/A</v>
      </c>
      <c r="P3551" s="152" t="e" cm="1">
        <f t="array" ref="P3551">IF(Show_Plan,IF(INDEX(Within_Max,MONTH($C3551)),INDEX(IF($T$5,Rate_Nom,Energy_Nom),MONTH($C3551)),NA()),NA())</f>
        <v>#N/A</v>
      </c>
      <c r="Q3551" s="152" t="e">
        <f t="shared" si="608"/>
        <v>#N/A</v>
      </c>
      <c r="R3551" s="152" t="e">
        <f t="shared" si="609"/>
        <v>#N/A</v>
      </c>
      <c r="T3551" s="153" cm="1">
        <f t="array" ref="T3551">MATCH(1,(TDU_Info!$C$5:$C$111=$T$6)*(TDU_Info!$B$5:$B$111&lt;=$B3551),0)</f>
        <v>71</v>
      </c>
      <c r="U3551" s="152">
        <f>100*(INDEX(TDU_Info!$E$5:$E$111,$T3551)/T$11+INDEX(TDU_Info!$F$5:$F$111,$T3551))</f>
        <v>6.2324999999999999</v>
      </c>
      <c r="V3551" s="152"/>
      <c r="W3551" s="152"/>
      <c r="X3551" s="152"/>
      <c r="Y3551" s="152"/>
      <c r="Z3551" s="152"/>
      <c r="AA3551" s="152"/>
      <c r="AB3551" s="152"/>
      <c r="AC3551" s="152"/>
      <c r="AD3551" s="152"/>
      <c r="AE3551" s="152"/>
      <c r="AF3551" s="152"/>
      <c r="AG3551" s="152"/>
      <c r="AH3551" s="152"/>
      <c r="AI3551" s="152"/>
      <c r="AJ3551" s="152"/>
      <c r="AK3551" s="152"/>
      <c r="AL3551" s="152"/>
      <c r="AM3551" s="152"/>
      <c r="AN3551" s="152"/>
      <c r="AO3551" s="152"/>
      <c r="AP3551" s="152"/>
      <c r="AQ3551" s="152" t="e" cm="1">
        <f t="array" ref="AQ3551">INDEX(Projd_Retail,MONTH($C3551))*100+$T$5*$U3551</f>
        <v>#N/A</v>
      </c>
      <c r="AR3551" s="152"/>
      <c r="AS3551" s="153"/>
      <c r="AT3551" s="153"/>
      <c r="AU3551" s="153"/>
      <c r="AV3551" s="153"/>
    </row>
    <row r="3552" spans="1:53" x14ac:dyDescent="0.25">
      <c r="A3552">
        <v>4</v>
      </c>
      <c r="B3552" s="155">
        <f t="shared" si="605"/>
        <v>46371</v>
      </c>
      <c r="C3552" s="155" t="e">
        <f t="shared" si="280"/>
        <v>#N/A</v>
      </c>
      <c r="D3552" s="152"/>
      <c r="E3552" s="152" t="e">
        <f t="shared" si="602"/>
        <v>#N/A</v>
      </c>
      <c r="F3552" s="152"/>
      <c r="G3552" s="152"/>
      <c r="H3552" s="152"/>
      <c r="I3552" s="152" t="e">
        <f t="shared" si="603"/>
        <v>#N/A</v>
      </c>
      <c r="J3552" s="152"/>
      <c r="K3552" s="152" t="e">
        <f t="shared" si="604"/>
        <v>#N/A</v>
      </c>
      <c r="L3552" s="152"/>
      <c r="M3552" s="152" t="e" cm="1">
        <f t="array" ref="M3552">IF(Show_Plan,IF(INDEX(Within_Plan,MONTH($C3552)),INDEX(IF($T$5,Rate_Nom,Energy_Nom),MONTH($C3552)),NA()),NA())</f>
        <v>#N/A</v>
      </c>
      <c r="N3552" s="152" t="e">
        <f t="shared" si="606"/>
        <v>#N/A</v>
      </c>
      <c r="O3552" s="152" t="e">
        <f t="shared" si="607"/>
        <v>#N/A</v>
      </c>
      <c r="P3552" s="152" t="e" cm="1">
        <f t="array" ref="P3552">IF(Show_Plan,IF(INDEX(Within_Max,MONTH($C3552)),INDEX(IF($T$5,Rate_Nom,Energy_Nom),MONTH($C3552)),NA()),NA())</f>
        <v>#N/A</v>
      </c>
      <c r="Q3552" s="152" t="e">
        <f t="shared" si="608"/>
        <v>#N/A</v>
      </c>
      <c r="R3552" s="152" t="e">
        <f t="shared" si="609"/>
        <v>#N/A</v>
      </c>
      <c r="T3552" s="153" cm="1">
        <f t="array" ref="T3552">MATCH(1,(TDU_Info!$C$5:$C$111=$T$6)*(TDU_Info!$B$5:$B$111&lt;=$B3552),0)</f>
        <v>71</v>
      </c>
      <c r="U3552" s="152">
        <f>100*(INDEX(TDU_Info!$E$5:$E$111,$T3552)/T$11+INDEX(TDU_Info!$F$5:$F$111,$T3552))</f>
        <v>6.2324999999999999</v>
      </c>
      <c r="V3552" s="152"/>
      <c r="W3552" s="152"/>
      <c r="X3552" s="152"/>
      <c r="Y3552" s="152"/>
      <c r="Z3552" s="152"/>
      <c r="AA3552" s="152"/>
      <c r="AB3552" s="152"/>
      <c r="AC3552" s="152"/>
      <c r="AD3552" s="152"/>
      <c r="AE3552" s="152"/>
      <c r="AF3552" s="152"/>
      <c r="AG3552" s="152"/>
      <c r="AH3552" s="152"/>
      <c r="AI3552" s="152"/>
      <c r="AJ3552" s="152"/>
      <c r="AK3552" s="152"/>
      <c r="AL3552" s="152"/>
      <c r="AM3552" s="152"/>
      <c r="AN3552" s="152"/>
      <c r="AO3552" s="152"/>
      <c r="AP3552" s="152"/>
      <c r="AQ3552" s="152" t="e" cm="1">
        <f t="array" ref="AQ3552">INDEX(Projd_Retail,MONTH($C3552))*100+$T$5*$U3552</f>
        <v>#N/A</v>
      </c>
      <c r="AR3552" s="152"/>
      <c r="AS3552" s="153"/>
      <c r="AT3552" s="153"/>
      <c r="AU3552" s="153"/>
      <c r="AV3552" s="153">
        <v>0.9</v>
      </c>
    </row>
    <row r="3553" spans="1:48" x14ac:dyDescent="0.25">
      <c r="A3553">
        <v>5</v>
      </c>
      <c r="B3553" s="155">
        <f t="shared" si="605"/>
        <v>46402</v>
      </c>
      <c r="C3553" s="155" t="e">
        <f t="shared" si="280"/>
        <v>#N/A</v>
      </c>
      <c r="D3553" s="152"/>
      <c r="E3553" s="152" t="e">
        <f t="shared" si="602"/>
        <v>#N/A</v>
      </c>
      <c r="F3553" s="152"/>
      <c r="G3553" s="152"/>
      <c r="H3553" s="152"/>
      <c r="I3553" s="152" t="e">
        <f t="shared" si="603"/>
        <v>#N/A</v>
      </c>
      <c r="J3553" s="152"/>
      <c r="K3553" s="152" t="e">
        <f t="shared" si="604"/>
        <v>#N/A</v>
      </c>
      <c r="L3553" s="152"/>
      <c r="M3553" s="152" t="e" cm="1">
        <f t="array" ref="M3553">IF(Show_Plan,IF(INDEX(Within_Plan,MONTH($C3553)),INDEX(IF($T$5,Rate_Nom,Energy_Nom),MONTH($C3553)),NA()),NA())</f>
        <v>#N/A</v>
      </c>
      <c r="N3553" s="152" t="e">
        <f t="shared" si="606"/>
        <v>#N/A</v>
      </c>
      <c r="O3553" s="152" t="e">
        <f t="shared" si="607"/>
        <v>#N/A</v>
      </c>
      <c r="P3553" s="152" t="e" cm="1">
        <f t="array" ref="P3553">IF(Show_Plan,IF(INDEX(Within_Max,MONTH($C3553)),INDEX(IF($T$5,Rate_Nom,Energy_Nom),MONTH($C3553)),NA()),NA())</f>
        <v>#N/A</v>
      </c>
      <c r="Q3553" s="152" t="e">
        <f t="shared" si="608"/>
        <v>#N/A</v>
      </c>
      <c r="R3553" s="152" t="e">
        <f t="shared" si="609"/>
        <v>#N/A</v>
      </c>
      <c r="T3553" s="153" cm="1">
        <f t="array" ref="T3553">MATCH(1,(TDU_Info!$C$5:$C$111=$T$6)*(TDU_Info!$B$5:$B$111&lt;=$B3553),0)</f>
        <v>71</v>
      </c>
      <c r="U3553" s="152">
        <f>100*(INDEX(TDU_Info!$E$5:$E$111,$T3553)/T$11+INDEX(TDU_Info!$F$5:$F$111,$T3553))</f>
        <v>6.2324999999999999</v>
      </c>
      <c r="V3553" s="152"/>
      <c r="W3553" s="152"/>
      <c r="X3553" s="152"/>
      <c r="Y3553" s="152"/>
      <c r="Z3553" s="152"/>
      <c r="AA3553" s="152"/>
      <c r="AB3553" s="152"/>
      <c r="AC3553" s="152"/>
      <c r="AD3553" s="152"/>
      <c r="AE3553" s="152"/>
      <c r="AF3553" s="152"/>
      <c r="AG3553" s="152"/>
      <c r="AH3553" s="152"/>
      <c r="AI3553" s="152"/>
      <c r="AJ3553" s="152"/>
      <c r="AK3553" s="152"/>
      <c r="AL3553" s="152"/>
      <c r="AM3553" s="152"/>
      <c r="AN3553" s="152"/>
      <c r="AO3553" s="152"/>
      <c r="AP3553" s="152"/>
      <c r="AQ3553" s="152" t="e" cm="1">
        <f t="array" ref="AQ3553">INDEX(Projd_Retail,MONTH($C3553))*100+$T$5*$U3553</f>
        <v>#N/A</v>
      </c>
      <c r="AR3553" s="152"/>
      <c r="AS3553" s="153"/>
      <c r="AT3553" s="153"/>
      <c r="AU3553" s="153"/>
      <c r="AV3553" s="153"/>
    </row>
    <row r="3554" spans="1:48" x14ac:dyDescent="0.25">
      <c r="A3554">
        <v>6</v>
      </c>
      <c r="B3554" s="155">
        <f t="shared" si="605"/>
        <v>46433</v>
      </c>
      <c r="C3554" s="155" t="e">
        <f t="shared" si="280"/>
        <v>#N/A</v>
      </c>
      <c r="D3554" s="152"/>
      <c r="E3554" s="152" t="e">
        <f t="shared" si="602"/>
        <v>#N/A</v>
      </c>
      <c r="F3554" s="152"/>
      <c r="G3554" s="152"/>
      <c r="H3554" s="152"/>
      <c r="I3554" s="152" t="e">
        <f t="shared" si="603"/>
        <v>#N/A</v>
      </c>
      <c r="J3554" s="152"/>
      <c r="K3554" s="152" t="e">
        <f t="shared" si="604"/>
        <v>#N/A</v>
      </c>
      <c r="L3554" s="152"/>
      <c r="M3554" s="152" t="e" cm="1">
        <f t="array" ref="M3554">IF(Show_Plan,IF(INDEX(Within_Plan,MONTH($C3554)),INDEX(IF($T$5,Rate_Nom,Energy_Nom),MONTH($C3554)),NA()),NA())</f>
        <v>#N/A</v>
      </c>
      <c r="N3554" s="152" t="e">
        <f t="shared" si="606"/>
        <v>#N/A</v>
      </c>
      <c r="O3554" s="152" t="e">
        <f t="shared" si="607"/>
        <v>#N/A</v>
      </c>
      <c r="P3554" s="152" t="e" cm="1">
        <f t="array" ref="P3554">IF(Show_Plan,IF(INDEX(Within_Max,MONTH($C3554)),INDEX(IF($T$5,Rate_Nom,Energy_Nom),MONTH($C3554)),NA()),NA())</f>
        <v>#N/A</v>
      </c>
      <c r="Q3554" s="152" t="e">
        <f t="shared" si="608"/>
        <v>#N/A</v>
      </c>
      <c r="R3554" s="152" t="e">
        <f t="shared" si="609"/>
        <v>#N/A</v>
      </c>
      <c r="T3554" s="153" cm="1">
        <f t="array" ref="T3554">MATCH(1,(TDU_Info!$C$5:$C$111=$T$6)*(TDU_Info!$B$5:$B$111&lt;=$B3554),0)</f>
        <v>71</v>
      </c>
      <c r="U3554" s="152">
        <f>100*(INDEX(TDU_Info!$E$5:$E$111,$T3554)/T$11+INDEX(TDU_Info!$F$5:$F$111,$T3554))</f>
        <v>6.2324999999999999</v>
      </c>
      <c r="V3554" s="152"/>
      <c r="W3554" s="152"/>
      <c r="X3554" s="152"/>
      <c r="Y3554" s="152"/>
      <c r="Z3554" s="152"/>
      <c r="AA3554" s="152"/>
      <c r="AB3554" s="152"/>
      <c r="AC3554" s="152"/>
      <c r="AD3554" s="152"/>
      <c r="AE3554" s="152"/>
      <c r="AF3554" s="152"/>
      <c r="AG3554" s="152"/>
      <c r="AH3554" s="152"/>
      <c r="AI3554" s="152"/>
      <c r="AJ3554" s="152"/>
      <c r="AK3554" s="152"/>
      <c r="AL3554" s="152"/>
      <c r="AM3554" s="152"/>
      <c r="AN3554" s="152"/>
      <c r="AO3554" s="152"/>
      <c r="AP3554" s="152"/>
      <c r="AQ3554" s="152" t="e" cm="1">
        <f t="array" ref="AQ3554">INDEX(Projd_Retail,MONTH($C3554))*100+$T$5*$U3554</f>
        <v>#N/A</v>
      </c>
      <c r="AR3554" s="152"/>
      <c r="AS3554" s="153"/>
      <c r="AT3554" s="153"/>
      <c r="AU3554" s="153"/>
      <c r="AV3554" s="153"/>
    </row>
    <row r="3555" spans="1:48" x14ac:dyDescent="0.25">
      <c r="A3555">
        <v>7</v>
      </c>
      <c r="B3555" s="155">
        <f t="shared" si="605"/>
        <v>46461</v>
      </c>
      <c r="C3555" s="155" t="e">
        <f t="shared" si="280"/>
        <v>#N/A</v>
      </c>
      <c r="D3555" s="152"/>
      <c r="E3555" s="152" t="e">
        <f t="shared" si="602"/>
        <v>#N/A</v>
      </c>
      <c r="F3555" s="152"/>
      <c r="G3555" s="152"/>
      <c r="H3555" s="152"/>
      <c r="I3555" s="152" t="e">
        <f t="shared" si="603"/>
        <v>#N/A</v>
      </c>
      <c r="J3555" s="152"/>
      <c r="K3555" s="152" t="e">
        <f t="shared" si="604"/>
        <v>#N/A</v>
      </c>
      <c r="L3555" s="152"/>
      <c r="M3555" s="152" t="e" cm="1">
        <f t="array" ref="M3555">IF(Show_Plan,IF(INDEX(Within_Plan,MONTH($C3555)),INDEX(IF($T$5,Rate_Nom,Energy_Nom),MONTH($C3555)),NA()),NA())</f>
        <v>#N/A</v>
      </c>
      <c r="N3555" s="152" t="e">
        <f t="shared" si="606"/>
        <v>#N/A</v>
      </c>
      <c r="O3555" s="152" t="e">
        <f t="shared" si="607"/>
        <v>#N/A</v>
      </c>
      <c r="P3555" s="152" t="e" cm="1">
        <f t="array" ref="P3555">IF(Show_Plan,IF(INDEX(Within_Max,MONTH($C3555)),INDEX(IF($T$5,Rate_Nom,Energy_Nom),MONTH($C3555)),NA()),NA())</f>
        <v>#N/A</v>
      </c>
      <c r="Q3555" s="152" t="e">
        <f t="shared" si="608"/>
        <v>#N/A</v>
      </c>
      <c r="R3555" s="152" t="e">
        <f t="shared" si="609"/>
        <v>#N/A</v>
      </c>
      <c r="T3555" s="153" cm="1">
        <f t="array" ref="T3555">MATCH(1,(TDU_Info!$C$5:$C$111=$T$6)*(TDU_Info!$B$5:$B$111&lt;=$B3555),0)</f>
        <v>71</v>
      </c>
      <c r="U3555" s="152">
        <f>100*(INDEX(TDU_Info!$E$5:$E$111,$T3555)/T$11+INDEX(TDU_Info!$F$5:$F$111,$T3555))</f>
        <v>6.2324999999999999</v>
      </c>
      <c r="V3555" s="152"/>
      <c r="W3555" s="152"/>
      <c r="X3555" s="152"/>
      <c r="Y3555" s="152"/>
      <c r="Z3555" s="152"/>
      <c r="AA3555" s="152"/>
      <c r="AB3555" s="152"/>
      <c r="AC3555" s="152"/>
      <c r="AD3555" s="152"/>
      <c r="AE3555" s="152"/>
      <c r="AF3555" s="152"/>
      <c r="AG3555" s="152"/>
      <c r="AH3555" s="152"/>
      <c r="AI3555" s="152"/>
      <c r="AJ3555" s="152"/>
      <c r="AK3555" s="152"/>
      <c r="AL3555" s="152"/>
      <c r="AM3555" s="152"/>
      <c r="AN3555" s="152"/>
      <c r="AO3555" s="152"/>
      <c r="AP3555" s="152"/>
      <c r="AQ3555" s="152" t="e" cm="1">
        <f t="array" ref="AQ3555">INDEX(Projd_Retail,MONTH($C3555))*100+$T$5*$U3555</f>
        <v>#N/A</v>
      </c>
      <c r="AR3555" s="152"/>
      <c r="AS3555" s="153"/>
      <c r="AT3555" s="153"/>
      <c r="AU3555" s="153"/>
      <c r="AV3555" s="153"/>
    </row>
    <row r="3556" spans="1:48" x14ac:dyDescent="0.25">
      <c r="A3556">
        <v>8</v>
      </c>
      <c r="B3556" s="155">
        <f t="shared" si="605"/>
        <v>46492</v>
      </c>
      <c r="C3556" s="155" t="e">
        <f t="shared" si="280"/>
        <v>#N/A</v>
      </c>
      <c r="D3556" s="152"/>
      <c r="E3556" s="152" t="e">
        <f t="shared" si="602"/>
        <v>#N/A</v>
      </c>
      <c r="F3556" s="152"/>
      <c r="G3556" s="152"/>
      <c r="H3556" s="152"/>
      <c r="I3556" s="152" t="e">
        <f t="shared" si="603"/>
        <v>#N/A</v>
      </c>
      <c r="J3556" s="152"/>
      <c r="K3556" s="152" t="e">
        <f t="shared" si="604"/>
        <v>#N/A</v>
      </c>
      <c r="L3556" s="152"/>
      <c r="M3556" s="152" t="e" cm="1">
        <f t="array" ref="M3556">IF(Show_Plan,IF(INDEX(Within_Plan,MONTH($C3556)),INDEX(IF($T$5,Rate_Nom,Energy_Nom),MONTH($C3556)),NA()),NA())</f>
        <v>#N/A</v>
      </c>
      <c r="N3556" s="152" t="e">
        <f t="shared" si="606"/>
        <v>#N/A</v>
      </c>
      <c r="O3556" s="152" t="e">
        <f t="shared" si="607"/>
        <v>#N/A</v>
      </c>
      <c r="P3556" s="152" t="e" cm="1">
        <f t="array" ref="P3556">IF(Show_Plan,IF(INDEX(Within_Max,MONTH($C3556)),INDEX(IF($T$5,Rate_Nom,Energy_Nom),MONTH($C3556)),NA()),NA())</f>
        <v>#N/A</v>
      </c>
      <c r="Q3556" s="152" t="e">
        <f t="shared" si="608"/>
        <v>#N/A</v>
      </c>
      <c r="R3556" s="152" t="e">
        <f t="shared" si="609"/>
        <v>#N/A</v>
      </c>
      <c r="T3556" s="153" cm="1">
        <f t="array" ref="T3556">MATCH(1,(TDU_Info!$C$5:$C$111=$T$6)*(TDU_Info!$B$5:$B$111&lt;=$B3556),0)</f>
        <v>71</v>
      </c>
      <c r="U3556" s="152">
        <f>100*(INDEX(TDU_Info!$E$5:$E$111,$T3556)/T$11+INDEX(TDU_Info!$F$5:$F$111,$T3556))</f>
        <v>6.2324999999999999</v>
      </c>
      <c r="V3556" s="152"/>
      <c r="W3556" s="152"/>
      <c r="X3556" s="152"/>
      <c r="Y3556" s="152"/>
      <c r="Z3556" s="152"/>
      <c r="AA3556" s="152"/>
      <c r="AB3556" s="152"/>
      <c r="AC3556" s="152"/>
      <c r="AD3556" s="152"/>
      <c r="AE3556" s="152"/>
      <c r="AF3556" s="152"/>
      <c r="AG3556" s="152"/>
      <c r="AH3556" s="152"/>
      <c r="AI3556" s="152"/>
      <c r="AJ3556" s="152"/>
      <c r="AK3556" s="152"/>
      <c r="AL3556" s="152"/>
      <c r="AM3556" s="152"/>
      <c r="AN3556" s="152"/>
      <c r="AO3556" s="152"/>
      <c r="AP3556" s="152"/>
      <c r="AQ3556" s="152" t="e" cm="1">
        <f t="array" ref="AQ3556">INDEX(Projd_Retail,MONTH($C3556))*100+$T$5*$U3556</f>
        <v>#N/A</v>
      </c>
      <c r="AR3556" s="152"/>
      <c r="AS3556" s="153"/>
      <c r="AT3556" s="153"/>
      <c r="AU3556" s="153"/>
      <c r="AV3556" s="153"/>
    </row>
    <row r="3557" spans="1:48" x14ac:dyDescent="0.25">
      <c r="A3557">
        <v>9</v>
      </c>
      <c r="B3557" s="155">
        <f t="shared" si="605"/>
        <v>46522</v>
      </c>
      <c r="C3557" s="155" t="e">
        <f t="shared" si="280"/>
        <v>#N/A</v>
      </c>
      <c r="D3557" s="152"/>
      <c r="E3557" s="152" t="e">
        <f t="shared" si="602"/>
        <v>#N/A</v>
      </c>
      <c r="F3557" s="152"/>
      <c r="G3557" s="152"/>
      <c r="H3557" s="152"/>
      <c r="I3557" s="152" t="e">
        <f t="shared" si="603"/>
        <v>#N/A</v>
      </c>
      <c r="J3557" s="152"/>
      <c r="K3557" s="152" t="e">
        <f t="shared" si="604"/>
        <v>#N/A</v>
      </c>
      <c r="L3557" s="152"/>
      <c r="M3557" s="152" t="e" cm="1">
        <f t="array" ref="M3557">IF(Show_Plan,IF(INDEX(Within_Plan,MONTH($C3557)),INDEX(IF($T$5,Rate_Nom,Energy_Nom),MONTH($C3557)),NA()),NA())</f>
        <v>#N/A</v>
      </c>
      <c r="N3557" s="152" t="e">
        <f t="shared" si="606"/>
        <v>#N/A</v>
      </c>
      <c r="O3557" s="152" t="e">
        <f t="shared" si="607"/>
        <v>#N/A</v>
      </c>
      <c r="P3557" s="152" t="e" cm="1">
        <f t="array" ref="P3557">IF(Show_Plan,IF(INDEX(Within_Max,MONTH($C3557)),INDEX(IF($T$5,Rate_Nom,Energy_Nom),MONTH($C3557)),NA()),NA())</f>
        <v>#N/A</v>
      </c>
      <c r="Q3557" s="152" t="e">
        <f t="shared" si="608"/>
        <v>#N/A</v>
      </c>
      <c r="R3557" s="152" t="e">
        <f t="shared" si="609"/>
        <v>#N/A</v>
      </c>
      <c r="T3557" s="153" cm="1">
        <f t="array" ref="T3557">MATCH(1,(TDU_Info!$C$5:$C$111=$T$6)*(TDU_Info!$B$5:$B$111&lt;=$B3557),0)</f>
        <v>71</v>
      </c>
      <c r="U3557" s="152">
        <f>100*(INDEX(TDU_Info!$E$5:$E$111,$T3557)/T$11+INDEX(TDU_Info!$F$5:$F$111,$T3557))</f>
        <v>6.2324999999999999</v>
      </c>
      <c r="V3557" s="152"/>
      <c r="W3557" s="152"/>
      <c r="X3557" s="152"/>
      <c r="Y3557" s="152"/>
      <c r="Z3557" s="152"/>
      <c r="AA3557" s="152"/>
      <c r="AB3557" s="152"/>
      <c r="AC3557" s="152"/>
      <c r="AD3557" s="152"/>
      <c r="AE3557" s="152"/>
      <c r="AF3557" s="152"/>
      <c r="AG3557" s="152"/>
      <c r="AH3557" s="152"/>
      <c r="AI3557" s="152"/>
      <c r="AJ3557" s="152"/>
      <c r="AK3557" s="152"/>
      <c r="AL3557" s="152"/>
      <c r="AM3557" s="152"/>
      <c r="AN3557" s="152"/>
      <c r="AO3557" s="152"/>
      <c r="AP3557" s="152"/>
      <c r="AQ3557" s="152" t="e" cm="1">
        <f t="array" ref="AQ3557">INDEX(Projd_Retail,MONTH($C3557))*100+$T$5*$U3557</f>
        <v>#N/A</v>
      </c>
      <c r="AR3557" s="152"/>
      <c r="AS3557" s="153"/>
      <c r="AT3557" s="153"/>
      <c r="AU3557" s="153"/>
      <c r="AV3557" s="153"/>
    </row>
    <row r="3558" spans="1:48" x14ac:dyDescent="0.25">
      <c r="A3558">
        <v>10</v>
      </c>
      <c r="B3558" s="155">
        <f t="shared" si="605"/>
        <v>46553</v>
      </c>
      <c r="C3558" s="155" t="e">
        <f t="shared" si="280"/>
        <v>#N/A</v>
      </c>
      <c r="D3558" s="152"/>
      <c r="E3558" s="152" t="e">
        <f t="shared" si="602"/>
        <v>#N/A</v>
      </c>
      <c r="F3558" s="152"/>
      <c r="G3558" s="152"/>
      <c r="H3558" s="152"/>
      <c r="I3558" s="152" t="e">
        <f t="shared" si="603"/>
        <v>#N/A</v>
      </c>
      <c r="J3558" s="152"/>
      <c r="K3558" s="152" t="e">
        <f t="shared" si="604"/>
        <v>#N/A</v>
      </c>
      <c r="L3558" s="152"/>
      <c r="M3558" s="152" t="e" cm="1">
        <f t="array" ref="M3558">IF(Show_Plan,IF(INDEX(Within_Plan,MONTH($C3558)),INDEX(IF($T$5,Rate_Nom,Energy_Nom),MONTH($C3558)),NA()),NA())</f>
        <v>#N/A</v>
      </c>
      <c r="N3558" s="152" t="e">
        <f t="shared" si="606"/>
        <v>#N/A</v>
      </c>
      <c r="O3558" s="152" t="e">
        <f t="shared" si="607"/>
        <v>#N/A</v>
      </c>
      <c r="P3558" s="152" t="e" cm="1">
        <f t="array" ref="P3558">IF(Show_Plan,IF(INDEX(Within_Max,MONTH($C3558)),INDEX(IF($T$5,Rate_Nom,Energy_Nom),MONTH($C3558)),NA()),NA())</f>
        <v>#N/A</v>
      </c>
      <c r="Q3558" s="152" t="e">
        <f t="shared" si="608"/>
        <v>#N/A</v>
      </c>
      <c r="R3558" s="152" t="e">
        <f t="shared" si="609"/>
        <v>#N/A</v>
      </c>
      <c r="T3558" s="153" cm="1">
        <f t="array" ref="T3558">MATCH(1,(TDU_Info!$C$5:$C$111=$T$6)*(TDU_Info!$B$5:$B$111&lt;=$B3558),0)</f>
        <v>71</v>
      </c>
      <c r="U3558" s="152">
        <f>100*(INDEX(TDU_Info!$E$5:$E$111,$T3558)/T$11+INDEX(TDU_Info!$F$5:$F$111,$T3558))</f>
        <v>6.2324999999999999</v>
      </c>
      <c r="V3558" s="152"/>
      <c r="W3558" s="152"/>
      <c r="X3558" s="152"/>
      <c r="Y3558" s="152"/>
      <c r="Z3558" s="152"/>
      <c r="AA3558" s="152"/>
      <c r="AB3558" s="152"/>
      <c r="AC3558" s="152"/>
      <c r="AD3558" s="152"/>
      <c r="AE3558" s="152"/>
      <c r="AF3558" s="152"/>
      <c r="AG3558" s="152"/>
      <c r="AH3558" s="152"/>
      <c r="AI3558" s="152"/>
      <c r="AJ3558" s="152"/>
      <c r="AK3558" s="152"/>
      <c r="AL3558" s="152"/>
      <c r="AM3558" s="152"/>
      <c r="AN3558" s="152"/>
      <c r="AO3558" s="152"/>
      <c r="AP3558" s="152"/>
      <c r="AQ3558" s="152" t="e" cm="1">
        <f t="array" ref="AQ3558">INDEX(Projd_Retail,MONTH($C3558))*100+$T$5*$U3558</f>
        <v>#N/A</v>
      </c>
      <c r="AR3558" s="152"/>
      <c r="AS3558" s="153"/>
      <c r="AT3558" s="153"/>
      <c r="AU3558" s="153"/>
      <c r="AV3558" s="153"/>
    </row>
    <row r="3559" spans="1:48" x14ac:dyDescent="0.25">
      <c r="A3559">
        <v>11</v>
      </c>
      <c r="B3559" s="155">
        <f t="shared" si="605"/>
        <v>46583</v>
      </c>
      <c r="C3559" s="155" t="e">
        <f t="shared" si="280"/>
        <v>#N/A</v>
      </c>
      <c r="D3559" s="152"/>
      <c r="E3559" s="152" t="e">
        <f t="shared" si="602"/>
        <v>#N/A</v>
      </c>
      <c r="F3559" s="152"/>
      <c r="G3559" s="152"/>
      <c r="H3559" s="152"/>
      <c r="I3559" s="152" t="e">
        <f t="shared" si="603"/>
        <v>#N/A</v>
      </c>
      <c r="J3559" s="152"/>
      <c r="K3559" s="152" t="e">
        <f t="shared" si="604"/>
        <v>#N/A</v>
      </c>
      <c r="L3559" s="152"/>
      <c r="M3559" s="152" t="e" cm="1">
        <f t="array" ref="M3559">IF(Show_Plan,IF(INDEX(Within_Plan,MONTH($C3559)),INDEX(IF($T$5,Rate_Nom,Energy_Nom),MONTH($C3559)),NA()),NA())</f>
        <v>#N/A</v>
      </c>
      <c r="N3559" s="152" t="e">
        <f t="shared" si="606"/>
        <v>#N/A</v>
      </c>
      <c r="O3559" s="152" t="e">
        <f t="shared" si="607"/>
        <v>#N/A</v>
      </c>
      <c r="P3559" s="152" t="e" cm="1">
        <f t="array" ref="P3559">IF(Show_Plan,IF(INDEX(Within_Max,MONTH($C3559)),INDEX(IF($T$5,Rate_Nom,Energy_Nom),MONTH($C3559)),NA()),NA())</f>
        <v>#N/A</v>
      </c>
      <c r="Q3559" s="152" t="e">
        <f t="shared" si="608"/>
        <v>#N/A</v>
      </c>
      <c r="R3559" s="152" t="e">
        <f t="shared" si="609"/>
        <v>#N/A</v>
      </c>
      <c r="T3559" s="153" cm="1">
        <f t="array" ref="T3559">MATCH(1,(TDU_Info!$C$5:$C$111=$T$6)*(TDU_Info!$B$5:$B$111&lt;=$B3559),0)</f>
        <v>71</v>
      </c>
      <c r="U3559" s="152">
        <f>100*(INDEX(TDU_Info!$E$5:$E$111,$T3559)/T$11+INDEX(TDU_Info!$F$5:$F$111,$T3559))</f>
        <v>6.2324999999999999</v>
      </c>
      <c r="V3559" s="152"/>
      <c r="W3559" s="152"/>
      <c r="X3559" s="152"/>
      <c r="Y3559" s="152"/>
      <c r="Z3559" s="152"/>
      <c r="AA3559" s="152"/>
      <c r="AB3559" s="152"/>
      <c r="AC3559" s="152"/>
      <c r="AD3559" s="152"/>
      <c r="AE3559" s="152"/>
      <c r="AF3559" s="152"/>
      <c r="AG3559" s="152"/>
      <c r="AH3559" s="152"/>
      <c r="AI3559" s="152"/>
      <c r="AJ3559" s="152"/>
      <c r="AK3559" s="152"/>
      <c r="AL3559" s="152"/>
      <c r="AM3559" s="152"/>
      <c r="AN3559" s="152"/>
      <c r="AO3559" s="152"/>
      <c r="AP3559" s="152"/>
      <c r="AQ3559" s="152" t="e" cm="1">
        <f t="array" ref="AQ3559">INDEX(Projd_Retail,MONTH($C3559))*100+$T$5*$U3559</f>
        <v>#N/A</v>
      </c>
      <c r="AR3559" s="152"/>
      <c r="AS3559" s="153"/>
      <c r="AT3559" s="153"/>
      <c r="AU3559" s="153"/>
      <c r="AV3559" s="153"/>
    </row>
    <row r="3560" spans="1:48" x14ac:dyDescent="0.25">
      <c r="A3560">
        <v>12</v>
      </c>
      <c r="B3560" s="155">
        <f t="shared" si="605"/>
        <v>46614</v>
      </c>
      <c r="C3560" s="155" t="e">
        <f t="shared" si="280"/>
        <v>#N/A</v>
      </c>
      <c r="D3560" s="152"/>
      <c r="E3560" s="152" t="e">
        <f t="shared" si="602"/>
        <v>#N/A</v>
      </c>
      <c r="F3560" s="152"/>
      <c r="G3560" s="152"/>
      <c r="H3560" s="152"/>
      <c r="I3560" s="152" t="e">
        <f t="shared" si="603"/>
        <v>#N/A</v>
      </c>
      <c r="J3560" s="152"/>
      <c r="K3560" s="152" t="e">
        <f t="shared" si="604"/>
        <v>#N/A</v>
      </c>
      <c r="L3560" s="152"/>
      <c r="M3560" s="152" t="e" cm="1">
        <f t="array" ref="M3560">IF(Show_Plan,IF(INDEX(Within_Plan,MONTH($C3560)),INDEX(IF($T$5,Rate_Nom,Energy_Nom),MONTH($C3560)),NA()),NA())</f>
        <v>#N/A</v>
      </c>
      <c r="N3560" s="152" t="e">
        <f t="shared" si="606"/>
        <v>#N/A</v>
      </c>
      <c r="O3560" s="152" t="e">
        <f t="shared" si="607"/>
        <v>#N/A</v>
      </c>
      <c r="P3560" s="152" t="e" cm="1">
        <f t="array" ref="P3560">IF(Show_Plan,IF(INDEX(Within_Max,MONTH($C3560)),INDEX(IF($T$5,Rate_Nom,Energy_Nom),MONTH($C3560)),NA()),NA())</f>
        <v>#N/A</v>
      </c>
      <c r="Q3560" s="152" t="e">
        <f t="shared" si="608"/>
        <v>#N/A</v>
      </c>
      <c r="R3560" s="152" t="e">
        <f t="shared" si="609"/>
        <v>#N/A</v>
      </c>
      <c r="T3560" s="153" cm="1">
        <f t="array" ref="T3560">MATCH(1,(TDU_Info!$C$5:$C$111=$T$6)*(TDU_Info!$B$5:$B$111&lt;=$B3560),0)</f>
        <v>71</v>
      </c>
      <c r="U3560" s="152">
        <f>100*(INDEX(TDU_Info!$E$5:$E$111,$T3560)/T$11+INDEX(TDU_Info!$F$5:$F$111,$T3560))</f>
        <v>6.2324999999999999</v>
      </c>
      <c r="V3560" s="152"/>
      <c r="W3560" s="152"/>
      <c r="X3560" s="152"/>
      <c r="Y3560" s="152"/>
      <c r="Z3560" s="152"/>
      <c r="AA3560" s="152"/>
      <c r="AB3560" s="152"/>
      <c r="AC3560" s="152"/>
      <c r="AD3560" s="152"/>
      <c r="AE3560" s="152"/>
      <c r="AF3560" s="152"/>
      <c r="AG3560" s="152"/>
      <c r="AH3560" s="152"/>
      <c r="AI3560" s="152"/>
      <c r="AJ3560" s="152"/>
      <c r="AK3560" s="152"/>
      <c r="AL3560" s="152"/>
      <c r="AM3560" s="152"/>
      <c r="AN3560" s="152"/>
      <c r="AO3560" s="152"/>
      <c r="AP3560" s="152"/>
      <c r="AQ3560" s="152" t="e" cm="1">
        <f t="array" ref="AQ3560">INDEX(Projd_Retail,MONTH($C3560))*100+$T$5*$U3560</f>
        <v>#N/A</v>
      </c>
      <c r="AR3560" s="152"/>
      <c r="AS3560" s="153"/>
      <c r="AT3560" s="153"/>
      <c r="AU3560" s="153"/>
      <c r="AV3560" s="153"/>
    </row>
    <row r="3561" spans="1:48" x14ac:dyDescent="0.25">
      <c r="A3561">
        <v>12</v>
      </c>
      <c r="B3561" s="246">
        <f t="shared" si="605"/>
        <v>46614</v>
      </c>
      <c r="C3561" s="246" t="e">
        <f t="shared" si="280"/>
        <v>#N/A</v>
      </c>
      <c r="D3561" s="152"/>
      <c r="E3561" s="152" t="e">
        <f t="shared" si="602"/>
        <v>#N/A</v>
      </c>
      <c r="F3561" s="152"/>
      <c r="G3561" s="152"/>
      <c r="H3561" s="152"/>
      <c r="I3561" s="152" t="e">
        <f t="shared" si="603"/>
        <v>#N/A</v>
      </c>
      <c r="J3561" s="152"/>
      <c r="K3561" s="152" t="e">
        <f t="shared" si="604"/>
        <v>#N/A</v>
      </c>
      <c r="L3561" s="152"/>
      <c r="M3561" s="152"/>
      <c r="N3561" s="152"/>
      <c r="O3561" s="257" t="e">
        <f t="shared" si="607"/>
        <v>#N/A</v>
      </c>
      <c r="P3561" s="152"/>
      <c r="Q3561" s="152"/>
      <c r="R3561" s="257" t="e">
        <f t="shared" si="609"/>
        <v>#N/A</v>
      </c>
      <c r="T3561" s="153" cm="1">
        <f t="array" ref="T3561">MATCH(1,(TDU_Info!$C$5:$C$111=$T$6)*(TDU_Info!$B$5:$B$111&lt;=$B3561),0)</f>
        <v>71</v>
      </c>
      <c r="U3561" s="152">
        <f>100*(INDEX(TDU_Info!$E$5:$E$111,$T3561)/T$11+INDEX(TDU_Info!$F$5:$F$111,$T3561))</f>
        <v>6.2324999999999999</v>
      </c>
      <c r="V3561" s="152"/>
      <c r="W3561" s="152"/>
      <c r="X3561" s="152"/>
      <c r="Y3561" s="152"/>
      <c r="Z3561" s="152"/>
      <c r="AA3561" s="152"/>
      <c r="AB3561" s="152"/>
      <c r="AC3561" s="152"/>
      <c r="AD3561" s="152"/>
      <c r="AE3561" s="152"/>
      <c r="AF3561" s="152"/>
      <c r="AG3561" s="152"/>
      <c r="AH3561" s="152"/>
      <c r="AI3561" s="152"/>
      <c r="AJ3561" s="152"/>
      <c r="AK3561" s="152"/>
      <c r="AL3561" s="152"/>
      <c r="AM3561" s="152"/>
      <c r="AN3561" s="152"/>
      <c r="AO3561" s="152"/>
      <c r="AP3561" s="152"/>
      <c r="AQ3561" s="152"/>
      <c r="AR3561" s="152"/>
      <c r="AS3561" s="153"/>
      <c r="AT3561" s="153"/>
      <c r="AU3561" s="153"/>
      <c r="AV3561" s="153"/>
    </row>
    <row r="3562" spans="1:48" x14ac:dyDescent="0.25">
      <c r="A3562">
        <v>13</v>
      </c>
      <c r="B3562" s="246">
        <f>EOMONTH(Rel_Date+Buffer_Days,A3562-2)+1</f>
        <v>46631</v>
      </c>
      <c r="C3562" s="246" t="e">
        <f t="shared" si="280"/>
        <v>#N/A</v>
      </c>
      <c r="D3562" s="152"/>
      <c r="E3562" s="152" t="e">
        <f t="shared" si="602"/>
        <v>#N/A</v>
      </c>
      <c r="F3562" s="152"/>
      <c r="G3562" s="152"/>
      <c r="H3562" s="152"/>
      <c r="I3562" s="152" t="e">
        <f t="shared" si="603"/>
        <v>#N/A</v>
      </c>
      <c r="J3562" s="152"/>
      <c r="K3562" s="152" t="e">
        <f t="shared" si="604"/>
        <v>#N/A</v>
      </c>
      <c r="L3562" s="152"/>
      <c r="M3562" s="152"/>
      <c r="N3562" s="152"/>
      <c r="O3562" s="152"/>
      <c r="P3562" s="152"/>
      <c r="Q3562" s="152"/>
      <c r="R3562" s="152"/>
      <c r="S3562" s="152"/>
      <c r="T3562" s="153" cm="1">
        <f t="array" ref="T3562">MATCH(1,(TDU_Info!$C$5:$C$111=$T$6)*(TDU_Info!$B$5:$B$111&lt;=$B3562),0)</f>
        <v>71</v>
      </c>
      <c r="U3562" s="152">
        <f>100*(INDEX(TDU_Info!$E$5:$E$111,$T3562)/T$11+INDEX(TDU_Info!$F$5:$F$111,$T3562))</f>
        <v>6.2324999999999999</v>
      </c>
      <c r="V3562" s="152"/>
      <c r="W3562" s="152"/>
      <c r="X3562" s="152"/>
      <c r="Y3562" s="152"/>
      <c r="Z3562" s="152"/>
      <c r="AA3562" s="152"/>
      <c r="AB3562" s="152"/>
      <c r="AC3562" s="152"/>
      <c r="AD3562" s="152"/>
      <c r="AE3562" s="152"/>
      <c r="AF3562" s="152"/>
      <c r="AG3562" s="152"/>
      <c r="AH3562" s="152"/>
      <c r="AI3562" s="152"/>
      <c r="AJ3562" s="152"/>
      <c r="AK3562" s="152"/>
      <c r="AL3562" s="152"/>
      <c r="AM3562" s="152"/>
      <c r="AN3562" s="152"/>
      <c r="AO3562" s="152"/>
      <c r="AP3562" s="152"/>
      <c r="AQ3562" s="152"/>
      <c r="AR3562" s="152"/>
      <c r="AS3562" s="153"/>
      <c r="AT3562" s="153"/>
      <c r="AU3562" s="153"/>
      <c r="AV3562" s="153"/>
    </row>
    <row r="3563" spans="1:48" x14ac:dyDescent="0.25">
      <c r="A3563">
        <v>13</v>
      </c>
      <c r="B3563" s="246">
        <f>EOMONTH(Rel_Date+Buffer_Days,A3563-2)+1</f>
        <v>46631</v>
      </c>
      <c r="C3563" s="246" t="e">
        <f t="shared" si="280"/>
        <v>#N/A</v>
      </c>
      <c r="D3563" s="152"/>
      <c r="E3563" s="152" t="e">
        <f t="shared" si="602"/>
        <v>#N/A</v>
      </c>
      <c r="F3563" s="152"/>
      <c r="G3563" s="152"/>
      <c r="H3563" s="152"/>
      <c r="I3563" s="152" t="e">
        <f t="shared" si="603"/>
        <v>#N/A</v>
      </c>
      <c r="J3563" s="152"/>
      <c r="K3563" s="152" t="e">
        <f t="shared" si="604"/>
        <v>#N/A</v>
      </c>
      <c r="L3563" s="152"/>
      <c r="M3563" s="152"/>
      <c r="N3563" s="152"/>
      <c r="O3563" s="152"/>
      <c r="P3563" s="152"/>
      <c r="Q3563" s="152"/>
      <c r="R3563" s="152"/>
      <c r="S3563" s="152"/>
      <c r="T3563" s="153" cm="1">
        <f t="array" ref="T3563">MATCH(1,(TDU_Info!$C$5:$C$111=$T$6)*(TDU_Info!$B$5:$B$111&lt;=$B3563),0)</f>
        <v>71</v>
      </c>
      <c r="U3563" s="152">
        <f>100*(INDEX(TDU_Info!$E$5:$E$111,$T3563)/T$11+INDEX(TDU_Info!$F$5:$F$111,$T3563))</f>
        <v>6.2324999999999999</v>
      </c>
      <c r="V3563" s="152"/>
      <c r="W3563" s="152"/>
      <c r="X3563" s="152"/>
      <c r="Y3563" s="152"/>
      <c r="Z3563" s="152"/>
      <c r="AA3563" s="152"/>
      <c r="AB3563" s="152"/>
      <c r="AC3563" s="152"/>
      <c r="AD3563" s="152"/>
      <c r="AE3563" s="152"/>
      <c r="AF3563" s="152"/>
      <c r="AG3563" s="152"/>
      <c r="AH3563" s="152"/>
      <c r="AI3563" s="152"/>
      <c r="AJ3563" s="152"/>
      <c r="AK3563" s="152"/>
      <c r="AL3563" s="152"/>
      <c r="AM3563" s="152"/>
      <c r="AN3563" s="152"/>
      <c r="AO3563" s="152"/>
      <c r="AP3563" s="152"/>
      <c r="AQ3563" s="152"/>
      <c r="AR3563" s="152"/>
      <c r="AS3563" s="153"/>
      <c r="AT3563" s="153"/>
      <c r="AU3563" s="153"/>
      <c r="AV3563" s="153"/>
    </row>
    <row r="3564" spans="1:48" x14ac:dyDescent="0.25">
      <c r="A3564">
        <v>13</v>
      </c>
      <c r="B3564" s="246">
        <f>EOMONTH(Rel_Date+Buffer_Days,A3564-2)+1</f>
        <v>46631</v>
      </c>
      <c r="C3564" s="246" t="e">
        <f t="shared" si="280"/>
        <v>#N/A</v>
      </c>
      <c r="D3564" s="152"/>
      <c r="E3564" s="152" t="e">
        <f t="shared" si="602"/>
        <v>#N/A</v>
      </c>
      <c r="F3564" s="152"/>
      <c r="G3564" s="152"/>
      <c r="H3564" s="152"/>
      <c r="I3564" s="152" t="e">
        <f t="shared" si="603"/>
        <v>#N/A</v>
      </c>
      <c r="J3564" s="152"/>
      <c r="K3564" s="152" t="e">
        <f t="shared" si="604"/>
        <v>#N/A</v>
      </c>
      <c r="L3564" s="152"/>
      <c r="M3564" s="152"/>
      <c r="N3564" s="152"/>
      <c r="O3564" s="152"/>
      <c r="P3564" s="152"/>
      <c r="Q3564" s="152"/>
      <c r="R3564" s="152"/>
      <c r="S3564" s="152"/>
      <c r="T3564" s="153" cm="1">
        <f t="array" ref="T3564">MATCH(1,(TDU_Info!$C$5:$C$111=$T$6)*(TDU_Info!$B$5:$B$111&lt;=$B3564),0)</f>
        <v>71</v>
      </c>
      <c r="U3564" s="152">
        <f>100*(INDEX(TDU_Info!$E$5:$E$111,$T3564)/T$11+INDEX(TDU_Info!$F$5:$F$111,$T3564))</f>
        <v>6.2324999999999999</v>
      </c>
      <c r="V3564" s="152"/>
      <c r="W3564" s="152"/>
      <c r="X3564" s="152"/>
      <c r="Y3564" s="152"/>
      <c r="Z3564" s="152"/>
      <c r="AA3564" s="152"/>
      <c r="AB3564" s="152"/>
      <c r="AC3564" s="152"/>
      <c r="AD3564" s="152"/>
      <c r="AE3564" s="152"/>
      <c r="AF3564" s="152"/>
      <c r="AG3564" s="152"/>
      <c r="AH3564" s="152"/>
      <c r="AI3564" s="152"/>
      <c r="AJ3564" s="152"/>
      <c r="AK3564" s="152"/>
      <c r="AL3564" s="152"/>
      <c r="AM3564" s="152"/>
      <c r="AN3564" s="152"/>
      <c r="AO3564" s="152"/>
      <c r="AP3564" s="152"/>
      <c r="AQ3564" s="152"/>
      <c r="AR3564" s="152"/>
      <c r="AS3564" s="153"/>
      <c r="AT3564" s="153"/>
      <c r="AU3564" s="153"/>
      <c r="AV3564" s="153"/>
    </row>
    <row r="3565" spans="1:48" x14ac:dyDescent="0.25">
      <c r="C3565" s="155"/>
      <c r="D3565" s="153"/>
      <c r="E3565" s="153"/>
      <c r="F3565" s="153"/>
      <c r="G3565" s="153"/>
      <c r="H3565" s="153"/>
      <c r="I3565" s="153"/>
      <c r="J3565" s="153"/>
      <c r="K3565" s="153"/>
      <c r="L3565" s="153"/>
      <c r="M3565" s="153"/>
      <c r="N3565" s="153"/>
      <c r="O3565" s="153"/>
      <c r="P3565" s="153"/>
      <c r="Q3565" s="153"/>
      <c r="R3565" s="153"/>
      <c r="S3565" s="153"/>
      <c r="T3565" s="150"/>
      <c r="U3565" s="152"/>
      <c r="V3565" s="152"/>
      <c r="W3565" s="152"/>
      <c r="X3565" s="152"/>
      <c r="Y3565" s="152"/>
      <c r="Z3565" s="152"/>
      <c r="AA3565" s="152"/>
      <c r="AB3565" s="152"/>
      <c r="AC3565" s="152"/>
      <c r="AD3565" s="152"/>
      <c r="AE3565" s="152"/>
      <c r="AF3565" s="152"/>
      <c r="AG3565" s="152"/>
      <c r="AH3565" s="152"/>
      <c r="AI3565" s="152"/>
      <c r="AJ3565" s="152"/>
    </row>
    <row r="3566" spans="1:48" x14ac:dyDescent="0.25">
      <c r="C3566" s="150"/>
      <c r="D3566" s="153"/>
      <c r="E3566" s="153"/>
      <c r="F3566" s="153"/>
      <c r="G3566" s="153"/>
      <c r="H3566" s="153"/>
      <c r="I3566" s="153"/>
      <c r="J3566" s="153"/>
      <c r="K3566" s="153"/>
      <c r="L3566" s="153"/>
      <c r="M3566" s="153"/>
      <c r="N3566" s="153"/>
      <c r="O3566" s="153"/>
      <c r="P3566" s="153"/>
      <c r="Q3566" s="153"/>
      <c r="R3566" s="153"/>
      <c r="S3566" s="153"/>
      <c r="T3566" s="150"/>
      <c r="U3566" s="152"/>
      <c r="V3566" s="152"/>
      <c r="W3566" s="152"/>
      <c r="X3566" s="152"/>
      <c r="Y3566" s="152"/>
      <c r="Z3566" s="152"/>
      <c r="AA3566" s="152"/>
      <c r="AB3566" s="152"/>
      <c r="AC3566" s="152"/>
      <c r="AD3566" s="152"/>
      <c r="AE3566" s="152"/>
      <c r="AF3566" s="152"/>
      <c r="AG3566" s="152"/>
      <c r="AH3566" s="152"/>
      <c r="AI3566" s="152"/>
      <c r="AJ3566" s="152"/>
      <c r="AQ3566" s="93"/>
      <c r="AR3566" s="93"/>
    </row>
    <row r="3567" spans="1:48" x14ac:dyDescent="0.25">
      <c r="C3567" s="150"/>
      <c r="D3567" s="153"/>
      <c r="E3567" s="153"/>
      <c r="F3567" s="153"/>
      <c r="G3567" s="153"/>
      <c r="H3567" s="153"/>
      <c r="I3567" s="153"/>
      <c r="J3567" s="153"/>
      <c r="K3567" s="153"/>
      <c r="L3567" s="153"/>
      <c r="M3567" s="153"/>
      <c r="N3567" s="153"/>
      <c r="O3567" s="153"/>
      <c r="P3567" s="153"/>
      <c r="Q3567" s="153"/>
      <c r="R3567" s="153"/>
      <c r="S3567" s="153"/>
      <c r="T3567" s="150"/>
      <c r="U3567" s="152"/>
      <c r="V3567" s="152"/>
      <c r="W3567" s="152"/>
      <c r="X3567" s="152"/>
      <c r="Y3567" s="152"/>
      <c r="Z3567" s="152"/>
      <c r="AA3567" s="152"/>
      <c r="AB3567" s="152"/>
      <c r="AC3567" s="152"/>
      <c r="AD3567" s="152"/>
      <c r="AE3567" s="152"/>
      <c r="AF3567" s="152"/>
      <c r="AG3567" s="152"/>
      <c r="AH3567" s="152"/>
      <c r="AI3567" s="152"/>
      <c r="AJ3567" s="152"/>
    </row>
    <row r="3568" spans="1:48" x14ac:dyDescent="0.25">
      <c r="C3568" s="150"/>
      <c r="D3568" s="153"/>
      <c r="E3568" s="153"/>
      <c r="F3568" s="153"/>
      <c r="G3568" s="153"/>
      <c r="H3568" s="153"/>
      <c r="I3568" s="153"/>
      <c r="J3568" s="153"/>
      <c r="K3568" s="153"/>
      <c r="L3568" s="153"/>
      <c r="M3568" s="153"/>
      <c r="N3568" s="153"/>
      <c r="O3568" s="153"/>
      <c r="P3568" s="153"/>
      <c r="Q3568" s="153"/>
      <c r="R3568" s="153"/>
      <c r="S3568" s="153"/>
      <c r="T3568" s="150"/>
      <c r="U3568" s="152"/>
      <c r="V3568" s="152"/>
      <c r="W3568" s="152"/>
      <c r="X3568" s="152"/>
      <c r="Y3568" s="152"/>
      <c r="Z3568" s="152"/>
      <c r="AA3568" s="152"/>
      <c r="AB3568" s="152"/>
      <c r="AC3568" s="152"/>
      <c r="AD3568" s="152"/>
      <c r="AE3568" s="152"/>
      <c r="AF3568" s="152"/>
      <c r="AG3568" s="152"/>
      <c r="AH3568" s="152"/>
      <c r="AI3568" s="152"/>
      <c r="AJ3568" s="152"/>
    </row>
    <row r="3569" spans="2:36" x14ac:dyDescent="0.25">
      <c r="B3569" s="155">
        <v>42736.999305555553</v>
      </c>
      <c r="C3569" s="155">
        <f t="shared" ref="C3569:C3576" si="610">IF(OR($B3569&lt;C$12,$B3569&gt;C$13),NA(),$B3569)</f>
        <v>42736.999305555553</v>
      </c>
      <c r="D3569" s="152">
        <v>7.3348999999999993</v>
      </c>
      <c r="E3569" s="152"/>
      <c r="F3569" s="152"/>
      <c r="G3569" s="152"/>
      <c r="H3569" s="153"/>
      <c r="I3569" s="153"/>
      <c r="J3569" s="153"/>
      <c r="K3569" s="153"/>
      <c r="L3569" s="153"/>
      <c r="M3569" s="153"/>
      <c r="N3569" s="153"/>
      <c r="O3569" s="153"/>
      <c r="P3569" s="153"/>
      <c r="Q3569" s="153"/>
      <c r="R3569" s="153"/>
      <c r="S3569" s="153"/>
      <c r="T3569" s="150"/>
      <c r="U3569" s="152"/>
      <c r="V3569" s="152"/>
      <c r="W3569" s="152"/>
      <c r="X3569" s="152"/>
      <c r="Y3569" s="152"/>
      <c r="Z3569" s="152"/>
      <c r="AA3569" s="152"/>
      <c r="AB3569" s="152"/>
      <c r="AC3569" s="152"/>
      <c r="AD3569" s="152"/>
      <c r="AE3569" s="152"/>
      <c r="AF3569" s="152"/>
      <c r="AG3569" s="152"/>
      <c r="AH3569" s="152"/>
      <c r="AI3569" s="152"/>
      <c r="AJ3569" s="152"/>
    </row>
    <row r="3570" spans="2:36" x14ac:dyDescent="0.25">
      <c r="B3570" s="155">
        <v>43101.999305555553</v>
      </c>
      <c r="C3570" s="155">
        <f t="shared" si="610"/>
        <v>43101.999305555553</v>
      </c>
      <c r="D3570" s="152">
        <v>7.5998000000000001</v>
      </c>
      <c r="E3570" s="153"/>
      <c r="F3570" s="153"/>
      <c r="G3570" s="153" t="s">
        <v>1447</v>
      </c>
      <c r="H3570" s="153"/>
      <c r="I3570" s="153"/>
      <c r="J3570" s="153"/>
      <c r="K3570" s="153"/>
      <c r="L3570" s="153"/>
      <c r="M3570" s="153"/>
      <c r="N3570" s="153"/>
      <c r="O3570" s="153"/>
      <c r="P3570" s="153"/>
      <c r="Q3570" s="153"/>
      <c r="R3570" s="153"/>
      <c r="S3570" s="153"/>
      <c r="T3570" s="150"/>
      <c r="U3570" s="152"/>
      <c r="V3570" s="152"/>
      <c r="W3570" s="152"/>
      <c r="X3570" s="152"/>
      <c r="Y3570" s="152"/>
      <c r="Z3570" s="152"/>
      <c r="AA3570" s="152"/>
      <c r="AB3570" s="152"/>
      <c r="AC3570" s="152"/>
      <c r="AD3570" s="152"/>
      <c r="AE3570" s="152"/>
      <c r="AF3570" s="152"/>
      <c r="AG3570" s="152"/>
      <c r="AH3570" s="152"/>
      <c r="AI3570" s="152"/>
      <c r="AJ3570" s="152"/>
    </row>
    <row r="3571" spans="2:36" x14ac:dyDescent="0.25">
      <c r="B3571" s="155">
        <v>43359.999305555553</v>
      </c>
      <c r="C3571" s="155">
        <f t="shared" si="610"/>
        <v>43359.999305555553</v>
      </c>
      <c r="D3571" s="152">
        <v>9.1001000000000012</v>
      </c>
      <c r="E3571" s="153"/>
      <c r="F3571" s="153"/>
      <c r="G3571" s="153" t="s">
        <v>1448</v>
      </c>
      <c r="H3571" s="153"/>
      <c r="I3571" s="153"/>
      <c r="J3571" s="153"/>
      <c r="K3571" s="153"/>
      <c r="L3571" s="153"/>
      <c r="M3571" s="153"/>
      <c r="N3571" s="153"/>
      <c r="O3571" s="153"/>
      <c r="P3571" s="153"/>
      <c r="Q3571" s="153"/>
      <c r="R3571" s="153"/>
      <c r="S3571" s="153"/>
      <c r="T3571" s="150"/>
      <c r="U3571" s="152"/>
      <c r="V3571" s="152"/>
      <c r="W3571" s="152"/>
      <c r="X3571" s="152"/>
      <c r="Y3571" s="152"/>
      <c r="Z3571" s="152"/>
      <c r="AA3571" s="152"/>
      <c r="AB3571" s="152"/>
      <c r="AC3571" s="152"/>
      <c r="AD3571" s="152"/>
      <c r="AE3571" s="152"/>
      <c r="AF3571" s="152"/>
      <c r="AG3571" s="152"/>
      <c r="AH3571" s="152"/>
      <c r="AI3571" s="152"/>
      <c r="AJ3571" s="152"/>
    </row>
    <row r="3572" spans="2:36" x14ac:dyDescent="0.25">
      <c r="B3572" s="155">
        <v>43668.999305555553</v>
      </c>
      <c r="C3572" s="155">
        <f t="shared" si="610"/>
        <v>43668.999305555553</v>
      </c>
      <c r="D3572" s="152">
        <v>8.0902999999999992</v>
      </c>
      <c r="E3572" s="153"/>
      <c r="F3572" s="153"/>
      <c r="G3572" s="153" t="s">
        <v>1449</v>
      </c>
      <c r="H3572" s="153"/>
      <c r="I3572" s="153"/>
      <c r="J3572" s="153"/>
      <c r="K3572" s="153"/>
      <c r="L3572" s="153"/>
      <c r="M3572" s="153"/>
      <c r="N3572" s="153"/>
      <c r="O3572" s="153"/>
      <c r="P3572" s="153"/>
      <c r="Q3572" s="153"/>
      <c r="R3572" s="153"/>
      <c r="S3572" s="153"/>
      <c r="T3572" s="150"/>
      <c r="U3572" s="152"/>
      <c r="V3572" s="152"/>
      <c r="W3572" s="152"/>
      <c r="X3572" s="152"/>
      <c r="Y3572" s="152"/>
      <c r="Z3572" s="152"/>
      <c r="AA3572" s="152"/>
      <c r="AB3572" s="152"/>
      <c r="AC3572" s="152"/>
      <c r="AD3572" s="152"/>
      <c r="AE3572" s="152"/>
      <c r="AF3572" s="152"/>
      <c r="AG3572" s="152"/>
      <c r="AH3572" s="152"/>
      <c r="AI3572" s="152"/>
      <c r="AJ3572" s="152"/>
    </row>
    <row r="3573" spans="2:36" x14ac:dyDescent="0.25">
      <c r="B3573" s="155">
        <v>43888.999305555553</v>
      </c>
      <c r="C3573" s="155">
        <f t="shared" si="610"/>
        <v>43888.999305555553</v>
      </c>
      <c r="D3573" s="152">
        <v>9.8127999999999993</v>
      </c>
      <c r="E3573" s="153"/>
      <c r="F3573" s="153"/>
      <c r="G3573" s="153" t="s">
        <v>1450</v>
      </c>
      <c r="H3573" s="153"/>
      <c r="I3573" s="153"/>
      <c r="J3573" s="153"/>
      <c r="K3573" s="153"/>
      <c r="L3573" s="153"/>
      <c r="M3573" s="153"/>
      <c r="N3573" s="153"/>
      <c r="O3573" s="153"/>
      <c r="P3573" s="153"/>
      <c r="Q3573" s="153"/>
      <c r="R3573" s="153"/>
      <c r="S3573" s="153"/>
      <c r="T3573" s="150"/>
      <c r="U3573" s="152"/>
      <c r="V3573" s="152"/>
      <c r="W3573" s="152"/>
      <c r="X3573" s="152"/>
      <c r="Y3573" s="152"/>
      <c r="Z3573" s="152"/>
      <c r="AA3573" s="152"/>
      <c r="AB3573" s="152"/>
      <c r="AC3573" s="152"/>
      <c r="AD3573" s="152"/>
      <c r="AE3573" s="152"/>
      <c r="AF3573" s="152"/>
      <c r="AG3573" s="152"/>
      <c r="AH3573" s="152"/>
      <c r="AI3573" s="152"/>
      <c r="AJ3573" s="152"/>
    </row>
    <row r="3574" spans="2:36" x14ac:dyDescent="0.25">
      <c r="B3574" s="155">
        <v>44238</v>
      </c>
      <c r="C3574" s="155">
        <f t="shared" si="610"/>
        <v>44238</v>
      </c>
      <c r="D3574" s="152">
        <v>4.38</v>
      </c>
      <c r="E3574" s="153"/>
      <c r="F3574" s="153"/>
      <c r="G3574" s="153" t="s">
        <v>1451</v>
      </c>
      <c r="H3574" s="153"/>
      <c r="I3574" s="153"/>
      <c r="J3574" s="153"/>
      <c r="K3574" s="153"/>
      <c r="L3574" s="153"/>
      <c r="M3574" s="153"/>
      <c r="N3574" s="153"/>
      <c r="O3574" s="153"/>
      <c r="P3574" s="153"/>
      <c r="Q3574" s="153"/>
      <c r="R3574" s="153"/>
      <c r="S3574" s="153"/>
      <c r="T3574" s="150"/>
      <c r="U3574" s="152"/>
      <c r="V3574" s="152"/>
      <c r="W3574" s="152"/>
      <c r="X3574" s="152"/>
      <c r="Y3574" s="152"/>
      <c r="Z3574" s="152"/>
      <c r="AA3574" s="152"/>
      <c r="AB3574" s="152"/>
      <c r="AC3574" s="152"/>
      <c r="AD3574" s="152"/>
      <c r="AE3574" s="152"/>
      <c r="AF3574" s="152"/>
      <c r="AG3574" s="152"/>
      <c r="AH3574" s="152"/>
      <c r="AI3574" s="152"/>
      <c r="AJ3574" s="152"/>
    </row>
    <row r="3575" spans="2:36" x14ac:dyDescent="0.25">
      <c r="B3575" s="155">
        <v>44578.999305555553</v>
      </c>
      <c r="C3575" s="155">
        <f t="shared" si="610"/>
        <v>44578.999305555553</v>
      </c>
      <c r="D3575" s="152">
        <v>5.7</v>
      </c>
      <c r="E3575" s="153"/>
      <c r="F3575" s="153"/>
      <c r="G3575" s="153" t="s">
        <v>1452</v>
      </c>
      <c r="H3575" s="153"/>
      <c r="I3575" s="153"/>
      <c r="J3575" s="153"/>
      <c r="K3575" s="153"/>
      <c r="L3575" s="153"/>
      <c r="M3575" s="153"/>
      <c r="N3575" s="153"/>
      <c r="O3575" s="153"/>
      <c r="P3575" s="153"/>
      <c r="Q3575" s="153"/>
      <c r="R3575" s="153"/>
      <c r="S3575" s="153"/>
      <c r="T3575" s="150"/>
      <c r="U3575" s="152"/>
      <c r="V3575" s="152"/>
      <c r="W3575" s="152"/>
      <c r="X3575" s="152"/>
      <c r="Y3575" s="152"/>
      <c r="Z3575" s="152"/>
      <c r="AA3575" s="152"/>
      <c r="AB3575" s="152"/>
      <c r="AC3575" s="152"/>
      <c r="AD3575" s="152"/>
      <c r="AE3575" s="152"/>
      <c r="AF3575" s="152"/>
      <c r="AG3575" s="152"/>
      <c r="AH3575" s="152"/>
      <c r="AI3575" s="152"/>
      <c r="AJ3575" s="152"/>
    </row>
    <row r="3576" spans="2:36" x14ac:dyDescent="0.25">
      <c r="B3576" s="155">
        <v>44562</v>
      </c>
      <c r="C3576" s="155">
        <f t="shared" si="610"/>
        <v>44562</v>
      </c>
      <c r="D3576" s="152"/>
      <c r="E3576" s="153"/>
      <c r="F3576" s="153"/>
      <c r="G3576" s="153"/>
      <c r="H3576" s="153"/>
      <c r="I3576" s="153"/>
      <c r="J3576" s="153"/>
      <c r="K3576" s="153"/>
      <c r="L3576" s="153"/>
      <c r="M3576" s="153"/>
      <c r="N3576" s="153"/>
      <c r="O3576" s="153"/>
      <c r="P3576" s="153"/>
      <c r="Q3576" s="153"/>
      <c r="R3576" s="153"/>
      <c r="S3576" s="153"/>
      <c r="T3576" s="150"/>
      <c r="U3576" s="152"/>
      <c r="V3576" s="152"/>
      <c r="W3576" s="152"/>
      <c r="X3576" s="152"/>
      <c r="Y3576" s="152"/>
      <c r="Z3576" s="152"/>
      <c r="AA3576" s="152"/>
      <c r="AB3576" s="152"/>
      <c r="AC3576" s="152"/>
      <c r="AD3576" s="152"/>
      <c r="AE3576" s="152"/>
      <c r="AF3576" s="152"/>
      <c r="AG3576" s="152"/>
      <c r="AH3576" s="152"/>
      <c r="AI3576" s="152"/>
      <c r="AJ3576" s="152"/>
    </row>
    <row r="3577" spans="2:36" x14ac:dyDescent="0.25">
      <c r="C3577" s="150"/>
      <c r="D3577" s="153"/>
      <c r="E3577" s="153"/>
      <c r="F3577" s="153"/>
      <c r="G3577" s="153"/>
      <c r="H3577" s="153"/>
      <c r="I3577" s="153"/>
      <c r="J3577" s="153"/>
      <c r="K3577" s="153"/>
      <c r="L3577" s="153"/>
      <c r="M3577" s="153"/>
      <c r="N3577" s="153"/>
      <c r="O3577" s="153"/>
      <c r="P3577" s="153"/>
      <c r="Q3577" s="153"/>
      <c r="R3577" s="153"/>
      <c r="S3577" s="153"/>
      <c r="T3577" s="150"/>
      <c r="U3577" s="152"/>
      <c r="V3577" s="152"/>
      <c r="W3577" s="152"/>
      <c r="X3577" s="152"/>
      <c r="Y3577" s="152"/>
      <c r="Z3577" s="152"/>
      <c r="AA3577" s="152"/>
      <c r="AB3577" s="152"/>
      <c r="AC3577" s="152"/>
      <c r="AD3577" s="152"/>
      <c r="AE3577" s="152"/>
      <c r="AF3577" s="152"/>
      <c r="AG3577" s="152"/>
      <c r="AH3577" s="152"/>
      <c r="AI3577" s="152"/>
      <c r="AJ3577" s="152"/>
    </row>
    <row r="3578" spans="2:36" x14ac:dyDescent="0.25">
      <c r="C3578" s="150"/>
      <c r="D3578" s="153"/>
      <c r="E3578" s="153"/>
      <c r="F3578" s="153"/>
      <c r="G3578" s="153"/>
      <c r="H3578" s="153"/>
      <c r="I3578" s="153"/>
      <c r="J3578" s="153"/>
      <c r="K3578" s="153"/>
      <c r="L3578" s="153"/>
      <c r="M3578" s="153"/>
      <c r="N3578" s="153"/>
      <c r="O3578" s="153"/>
      <c r="P3578" s="153"/>
      <c r="Q3578" s="153"/>
      <c r="R3578" s="153"/>
      <c r="S3578" s="153"/>
      <c r="T3578" s="150"/>
      <c r="U3578" s="152"/>
      <c r="V3578" s="152"/>
      <c r="W3578" s="152"/>
      <c r="X3578" s="152"/>
      <c r="Y3578" s="152"/>
      <c r="Z3578" s="152"/>
      <c r="AA3578" s="152"/>
      <c r="AB3578" s="152"/>
      <c r="AC3578" s="152"/>
      <c r="AD3578" s="152"/>
      <c r="AE3578" s="152"/>
      <c r="AF3578" s="152"/>
      <c r="AG3578" s="152"/>
      <c r="AH3578" s="152"/>
      <c r="AI3578" s="152"/>
      <c r="AJ3578" s="152"/>
    </row>
    <row r="3579" spans="2:36" x14ac:dyDescent="0.25">
      <c r="C3579" s="150"/>
      <c r="D3579" s="153"/>
      <c r="E3579" s="153"/>
      <c r="F3579" s="153"/>
      <c r="G3579" s="153"/>
      <c r="H3579" s="153"/>
      <c r="I3579" s="153"/>
      <c r="J3579" s="153"/>
      <c r="K3579" s="153"/>
      <c r="L3579" s="153"/>
      <c r="M3579" s="153"/>
      <c r="N3579" s="153"/>
      <c r="O3579" s="153"/>
      <c r="P3579" s="153"/>
      <c r="Q3579" s="153"/>
      <c r="R3579" s="153"/>
      <c r="S3579" s="153"/>
      <c r="T3579" s="150"/>
      <c r="U3579" s="152"/>
      <c r="V3579" s="152"/>
      <c r="W3579" s="152"/>
      <c r="X3579" s="152"/>
      <c r="Y3579" s="152"/>
      <c r="Z3579" s="152"/>
      <c r="AA3579" s="152"/>
      <c r="AB3579" s="152"/>
      <c r="AC3579" s="152"/>
      <c r="AD3579" s="152"/>
      <c r="AE3579" s="152"/>
      <c r="AF3579" s="152"/>
      <c r="AG3579" s="152"/>
      <c r="AH3579" s="152"/>
      <c r="AI3579" s="152"/>
      <c r="AJ3579" s="152"/>
    </row>
    <row r="3580" spans="2:36" x14ac:dyDescent="0.25">
      <c r="C3580" s="150"/>
      <c r="D3580" s="153"/>
      <c r="E3580" s="153"/>
      <c r="F3580" s="153"/>
      <c r="G3580" s="153"/>
      <c r="H3580" s="153"/>
      <c r="I3580" s="153"/>
      <c r="J3580" s="153"/>
      <c r="K3580" s="153"/>
      <c r="L3580" s="153"/>
      <c r="M3580" s="153"/>
      <c r="N3580" s="153"/>
      <c r="O3580" s="153"/>
      <c r="P3580" s="153"/>
      <c r="Q3580" s="153"/>
      <c r="R3580" s="153"/>
      <c r="S3580" s="153"/>
      <c r="T3580" s="150"/>
      <c r="U3580" s="152"/>
      <c r="V3580" s="152"/>
      <c r="W3580" s="152"/>
      <c r="X3580" s="152"/>
      <c r="Y3580" s="152"/>
      <c r="Z3580" s="152"/>
      <c r="AA3580" s="152"/>
      <c r="AB3580" s="152"/>
      <c r="AC3580" s="152"/>
      <c r="AD3580" s="152"/>
      <c r="AE3580" s="152"/>
      <c r="AF3580" s="152"/>
      <c r="AG3580" s="152"/>
      <c r="AH3580" s="152"/>
      <c r="AI3580" s="152"/>
      <c r="AJ3580" s="152"/>
    </row>
    <row r="3581" spans="2:36" x14ac:dyDescent="0.25">
      <c r="C3581" s="150"/>
      <c r="D3581" s="153"/>
      <c r="E3581" s="153"/>
      <c r="F3581" s="153"/>
      <c r="G3581" s="153"/>
      <c r="H3581" s="153"/>
      <c r="I3581" s="153"/>
      <c r="J3581" s="153"/>
      <c r="K3581" s="153"/>
      <c r="L3581" s="153"/>
      <c r="M3581" s="153"/>
      <c r="N3581" s="153"/>
      <c r="O3581" s="153"/>
      <c r="P3581" s="153"/>
      <c r="Q3581" s="153"/>
      <c r="R3581" s="153"/>
      <c r="S3581" s="153"/>
      <c r="T3581" s="150"/>
      <c r="U3581" s="152"/>
      <c r="V3581" s="152"/>
      <c r="W3581" s="152"/>
      <c r="X3581" s="152"/>
      <c r="Y3581" s="152"/>
      <c r="Z3581" s="152"/>
      <c r="AA3581" s="152"/>
      <c r="AB3581" s="152"/>
      <c r="AC3581" s="152"/>
      <c r="AD3581" s="152"/>
      <c r="AE3581" s="152"/>
      <c r="AF3581" s="152"/>
      <c r="AG3581" s="152"/>
      <c r="AH3581" s="152"/>
      <c r="AI3581" s="152"/>
      <c r="AJ3581" s="152"/>
    </row>
    <row r="3582" spans="2:36" x14ac:dyDescent="0.25">
      <c r="C3582" s="150"/>
      <c r="D3582" s="153"/>
      <c r="E3582" s="153"/>
      <c r="F3582" s="153"/>
      <c r="G3582" s="153"/>
      <c r="H3582" s="153"/>
      <c r="I3582" s="153"/>
      <c r="J3582" s="153"/>
      <c r="K3582" s="153"/>
      <c r="L3582" s="153"/>
      <c r="M3582" s="153"/>
      <c r="N3582" s="153"/>
      <c r="O3582" s="153"/>
      <c r="P3582" s="153"/>
      <c r="Q3582" s="153"/>
      <c r="R3582" s="153"/>
      <c r="S3582" s="153"/>
      <c r="T3582" s="150"/>
      <c r="U3582" s="152"/>
      <c r="V3582" s="152"/>
      <c r="W3582" s="152"/>
      <c r="X3582" s="152"/>
      <c r="Y3582" s="152"/>
      <c r="Z3582" s="152"/>
      <c r="AA3582" s="152"/>
      <c r="AB3582" s="152"/>
      <c r="AC3582" s="152"/>
      <c r="AD3582" s="152"/>
      <c r="AE3582" s="152"/>
      <c r="AF3582" s="152"/>
      <c r="AG3582" s="152"/>
      <c r="AH3582" s="152"/>
      <c r="AI3582" s="152"/>
      <c r="AJ3582" s="152"/>
    </row>
    <row r="3583" spans="2:36" x14ac:dyDescent="0.25">
      <c r="C3583" s="150"/>
      <c r="D3583" s="153"/>
      <c r="E3583" s="153"/>
      <c r="F3583" s="153"/>
      <c r="G3583" s="153"/>
      <c r="H3583" s="153"/>
      <c r="I3583" s="153"/>
      <c r="J3583" s="153"/>
      <c r="K3583" s="153"/>
      <c r="L3583" s="153"/>
      <c r="M3583" s="153"/>
      <c r="N3583" s="153"/>
      <c r="O3583" s="153"/>
      <c r="P3583" s="153"/>
      <c r="Q3583" s="153"/>
      <c r="R3583" s="153"/>
      <c r="S3583" s="153"/>
      <c r="T3583" s="150"/>
      <c r="U3583" s="152"/>
      <c r="V3583" s="152"/>
      <c r="W3583" s="152"/>
      <c r="X3583" s="152"/>
      <c r="Y3583" s="152"/>
      <c r="Z3583" s="152"/>
      <c r="AA3583" s="152"/>
      <c r="AB3583" s="152"/>
      <c r="AC3583" s="152"/>
      <c r="AD3583" s="152"/>
      <c r="AE3583" s="152"/>
      <c r="AF3583" s="152"/>
      <c r="AG3583" s="152"/>
      <c r="AH3583" s="152"/>
      <c r="AI3583" s="152"/>
      <c r="AJ3583" s="152"/>
    </row>
    <row r="3584" spans="2:36" x14ac:dyDescent="0.25">
      <c r="C3584" s="150"/>
      <c r="D3584" s="153"/>
      <c r="E3584" s="153"/>
      <c r="F3584" s="153"/>
      <c r="G3584" s="153"/>
      <c r="H3584" s="153"/>
      <c r="I3584" s="153"/>
      <c r="J3584" s="153"/>
      <c r="K3584" s="153"/>
      <c r="L3584" s="153"/>
      <c r="M3584" s="153"/>
      <c r="N3584" s="153"/>
      <c r="O3584" s="153"/>
      <c r="P3584" s="153"/>
      <c r="Q3584" s="153"/>
      <c r="R3584" s="153"/>
      <c r="S3584" s="153"/>
      <c r="T3584" s="150"/>
      <c r="U3584" s="152"/>
      <c r="V3584" s="152"/>
      <c r="W3584" s="152"/>
      <c r="X3584" s="152"/>
      <c r="Y3584" s="152"/>
      <c r="Z3584" s="152"/>
      <c r="AA3584" s="152"/>
      <c r="AB3584" s="152"/>
      <c r="AC3584" s="152"/>
      <c r="AD3584" s="152"/>
      <c r="AE3584" s="152"/>
      <c r="AF3584" s="152"/>
      <c r="AG3584" s="152"/>
      <c r="AH3584" s="152"/>
      <c r="AI3584" s="152"/>
      <c r="AJ3584" s="152"/>
    </row>
    <row r="3585" spans="3:36" x14ac:dyDescent="0.25">
      <c r="C3585" s="150"/>
      <c r="D3585" s="153"/>
      <c r="E3585" s="153"/>
      <c r="F3585" s="153"/>
      <c r="G3585" s="153"/>
      <c r="H3585" s="153"/>
      <c r="I3585" s="153"/>
      <c r="J3585" s="153"/>
      <c r="K3585" s="153"/>
      <c r="L3585" s="153"/>
      <c r="M3585" s="153"/>
      <c r="N3585" s="153"/>
      <c r="O3585" s="153"/>
      <c r="P3585" s="153"/>
      <c r="Q3585" s="153"/>
      <c r="R3585" s="153"/>
      <c r="S3585" s="153"/>
      <c r="T3585" s="150"/>
      <c r="U3585" s="152"/>
      <c r="V3585" s="152"/>
      <c r="W3585" s="152"/>
      <c r="X3585" s="152"/>
      <c r="Y3585" s="152"/>
      <c r="Z3585" s="152"/>
      <c r="AA3585" s="152"/>
      <c r="AB3585" s="152"/>
      <c r="AC3585" s="152"/>
      <c r="AD3585" s="152"/>
      <c r="AE3585" s="152"/>
      <c r="AF3585" s="152"/>
      <c r="AG3585" s="152"/>
      <c r="AH3585" s="152"/>
      <c r="AI3585" s="152"/>
      <c r="AJ3585" s="152"/>
    </row>
    <row r="3586" spans="3:36" x14ac:dyDescent="0.25">
      <c r="C3586" s="150"/>
      <c r="D3586" s="153"/>
      <c r="E3586" s="153"/>
      <c r="F3586" s="153"/>
      <c r="G3586" s="153"/>
      <c r="H3586" s="153"/>
      <c r="I3586" s="153"/>
      <c r="J3586" s="153"/>
      <c r="K3586" s="153"/>
      <c r="L3586" s="153"/>
      <c r="M3586" s="153"/>
      <c r="N3586" s="153"/>
      <c r="O3586" s="153"/>
      <c r="P3586" s="153"/>
      <c r="Q3586" s="153"/>
      <c r="R3586" s="153"/>
      <c r="S3586" s="153"/>
      <c r="T3586" s="150"/>
      <c r="U3586" s="152"/>
      <c r="V3586" s="152"/>
      <c r="W3586" s="152"/>
      <c r="X3586" s="152"/>
      <c r="Y3586" s="152"/>
      <c r="Z3586" s="152"/>
      <c r="AA3586" s="152"/>
      <c r="AB3586" s="152"/>
      <c r="AC3586" s="152"/>
      <c r="AD3586" s="152"/>
      <c r="AE3586" s="152"/>
      <c r="AF3586" s="152"/>
      <c r="AG3586" s="152"/>
      <c r="AH3586" s="152"/>
      <c r="AI3586" s="152"/>
      <c r="AJ3586" s="152"/>
    </row>
    <row r="3587" spans="3:36" x14ac:dyDescent="0.25">
      <c r="C3587" s="150"/>
      <c r="D3587" s="153"/>
      <c r="E3587" s="153"/>
      <c r="F3587" s="153"/>
      <c r="G3587" s="153"/>
      <c r="H3587" s="153"/>
      <c r="I3587" s="153"/>
      <c r="J3587" s="153"/>
      <c r="K3587" s="153"/>
      <c r="L3587" s="153"/>
      <c r="M3587" s="153"/>
      <c r="N3587" s="153"/>
      <c r="O3587" s="153"/>
      <c r="P3587" s="153"/>
      <c r="Q3587" s="153"/>
      <c r="R3587" s="153"/>
      <c r="S3587" s="153"/>
      <c r="T3587" s="150"/>
      <c r="U3587" s="152"/>
      <c r="V3587" s="152"/>
      <c r="W3587" s="152"/>
      <c r="X3587" s="152"/>
      <c r="Y3587" s="152"/>
      <c r="Z3587" s="152"/>
      <c r="AA3587" s="152"/>
      <c r="AB3587" s="152"/>
      <c r="AC3587" s="152"/>
      <c r="AD3587" s="152"/>
      <c r="AE3587" s="152"/>
      <c r="AF3587" s="152"/>
      <c r="AG3587" s="152"/>
      <c r="AH3587" s="152"/>
      <c r="AI3587" s="152"/>
      <c r="AJ3587" s="152"/>
    </row>
    <row r="3588" spans="3:36" x14ac:dyDescent="0.25">
      <c r="C3588" s="150"/>
      <c r="D3588" s="153"/>
      <c r="E3588" s="153"/>
      <c r="F3588" s="153"/>
      <c r="G3588" s="153"/>
      <c r="H3588" s="153"/>
      <c r="I3588" s="153"/>
      <c r="J3588" s="153"/>
      <c r="K3588" s="153"/>
      <c r="L3588" s="153"/>
      <c r="M3588" s="153"/>
      <c r="N3588" s="153"/>
      <c r="O3588" s="153"/>
      <c r="P3588" s="153"/>
      <c r="Q3588" s="153"/>
      <c r="R3588" s="153"/>
      <c r="S3588" s="153"/>
      <c r="T3588" s="150"/>
      <c r="U3588" s="152"/>
      <c r="V3588" s="152"/>
      <c r="W3588" s="152"/>
      <c r="X3588" s="152"/>
      <c r="Y3588" s="152"/>
      <c r="Z3588" s="152"/>
      <c r="AA3588" s="152"/>
      <c r="AB3588" s="152"/>
      <c r="AC3588" s="152"/>
      <c r="AD3588" s="152"/>
      <c r="AE3588" s="152"/>
      <c r="AF3588" s="152"/>
      <c r="AG3588" s="152"/>
      <c r="AH3588" s="152"/>
      <c r="AI3588" s="152"/>
      <c r="AJ3588" s="152"/>
    </row>
    <row r="3589" spans="3:36" x14ac:dyDescent="0.25">
      <c r="C3589" s="150"/>
      <c r="D3589" s="153"/>
      <c r="E3589" s="153"/>
      <c r="F3589" s="153"/>
      <c r="G3589" s="153"/>
      <c r="H3589" s="153"/>
      <c r="I3589" s="153"/>
      <c r="J3589" s="153"/>
      <c r="K3589" s="153"/>
      <c r="L3589" s="153"/>
      <c r="M3589" s="153"/>
      <c r="N3589" s="153"/>
      <c r="O3589" s="153"/>
      <c r="P3589" s="153"/>
      <c r="Q3589" s="153"/>
      <c r="R3589" s="153"/>
      <c r="S3589" s="153"/>
      <c r="T3589" s="150"/>
      <c r="U3589" s="152"/>
      <c r="V3589" s="152"/>
      <c r="W3589" s="152"/>
      <c r="X3589" s="152"/>
      <c r="Y3589" s="152"/>
      <c r="Z3589" s="152"/>
      <c r="AA3589" s="152"/>
      <c r="AB3589" s="152"/>
      <c r="AC3589" s="152"/>
      <c r="AD3589" s="152"/>
      <c r="AE3589" s="152"/>
      <c r="AF3589" s="152"/>
      <c r="AG3589" s="152"/>
      <c r="AH3589" s="152"/>
      <c r="AI3589" s="152"/>
      <c r="AJ3589" s="152"/>
    </row>
    <row r="3590" spans="3:36" x14ac:dyDescent="0.25">
      <c r="C3590" s="150"/>
      <c r="D3590" s="153"/>
      <c r="E3590" s="153"/>
      <c r="F3590" s="153"/>
      <c r="G3590" s="153"/>
      <c r="H3590" s="153"/>
      <c r="I3590" s="153"/>
      <c r="J3590" s="153"/>
      <c r="K3590" s="153"/>
      <c r="L3590" s="153"/>
      <c r="M3590" s="153"/>
      <c r="N3590" s="153"/>
      <c r="O3590" s="153"/>
      <c r="P3590" s="153"/>
      <c r="Q3590" s="153"/>
      <c r="R3590" s="153"/>
      <c r="S3590" s="153"/>
      <c r="T3590" s="150"/>
      <c r="U3590" s="152"/>
      <c r="V3590" s="152"/>
      <c r="W3590" s="152"/>
      <c r="X3590" s="152"/>
      <c r="Y3590" s="152"/>
      <c r="Z3590" s="152"/>
      <c r="AA3590" s="152"/>
      <c r="AB3590" s="152"/>
      <c r="AC3590" s="152"/>
      <c r="AD3590" s="152"/>
      <c r="AE3590" s="152"/>
      <c r="AF3590" s="152"/>
      <c r="AG3590" s="152"/>
      <c r="AH3590" s="152"/>
      <c r="AI3590" s="152"/>
      <c r="AJ3590" s="152"/>
    </row>
    <row r="3591" spans="3:36" x14ac:dyDescent="0.25">
      <c r="C3591" s="150"/>
      <c r="D3591" s="153"/>
      <c r="E3591" s="153"/>
      <c r="F3591" s="153"/>
      <c r="G3591" s="153"/>
      <c r="H3591" s="153"/>
      <c r="I3591" s="153"/>
      <c r="J3591" s="153"/>
      <c r="K3591" s="153"/>
      <c r="L3591" s="153"/>
      <c r="M3591" s="153"/>
      <c r="N3591" s="153"/>
      <c r="O3591" s="153"/>
      <c r="P3591" s="153"/>
      <c r="Q3591" s="153"/>
      <c r="R3591" s="153"/>
      <c r="S3591" s="153"/>
      <c r="T3591" s="150"/>
      <c r="U3591" s="152"/>
      <c r="V3591" s="152"/>
      <c r="W3591" s="152"/>
      <c r="X3591" s="152"/>
      <c r="Y3591" s="152"/>
      <c r="Z3591" s="152"/>
      <c r="AA3591" s="152"/>
      <c r="AB3591" s="152"/>
      <c r="AC3591" s="152"/>
      <c r="AD3591" s="152"/>
      <c r="AE3591" s="152"/>
      <c r="AF3591" s="152"/>
      <c r="AG3591" s="152"/>
      <c r="AH3591" s="152"/>
      <c r="AI3591" s="152"/>
      <c r="AJ3591" s="152"/>
    </row>
    <row r="3592" spans="3:36" x14ac:dyDescent="0.25">
      <c r="C3592" s="150"/>
      <c r="D3592" s="153"/>
      <c r="E3592" s="153"/>
      <c r="F3592" s="153"/>
      <c r="G3592" s="153"/>
      <c r="H3592" s="153"/>
      <c r="I3592" s="153"/>
      <c r="J3592" s="153"/>
      <c r="K3592" s="153"/>
      <c r="L3592" s="153"/>
      <c r="M3592" s="153"/>
      <c r="N3592" s="153"/>
      <c r="O3592" s="153"/>
      <c r="P3592" s="153"/>
      <c r="Q3592" s="153"/>
      <c r="R3592" s="153"/>
      <c r="S3592" s="153"/>
      <c r="T3592" s="150"/>
      <c r="U3592" s="152"/>
      <c r="V3592" s="152"/>
      <c r="W3592" s="152"/>
      <c r="X3592" s="152"/>
      <c r="Y3592" s="152"/>
      <c r="Z3592" s="152"/>
      <c r="AA3592" s="152"/>
      <c r="AB3592" s="152"/>
      <c r="AC3592" s="152"/>
      <c r="AD3592" s="152"/>
      <c r="AE3592" s="152"/>
      <c r="AF3592" s="152"/>
      <c r="AG3592" s="152"/>
      <c r="AH3592" s="152"/>
      <c r="AI3592" s="152"/>
      <c r="AJ3592" s="152"/>
    </row>
    <row r="3593" spans="3:36" x14ac:dyDescent="0.25">
      <c r="C3593" s="150"/>
      <c r="D3593" s="153"/>
      <c r="E3593" s="153"/>
      <c r="F3593" s="153"/>
      <c r="G3593" s="153"/>
      <c r="H3593" s="153"/>
      <c r="I3593" s="153"/>
      <c r="J3593" s="153"/>
      <c r="K3593" s="153"/>
      <c r="L3593" s="153"/>
      <c r="M3593" s="153"/>
      <c r="N3593" s="153"/>
      <c r="O3593" s="153"/>
      <c r="P3593" s="153"/>
      <c r="Q3593" s="153"/>
      <c r="R3593" s="153"/>
      <c r="S3593" s="153"/>
      <c r="T3593" s="150"/>
      <c r="U3593" s="152"/>
      <c r="V3593" s="152"/>
      <c r="W3593" s="152"/>
      <c r="X3593" s="152"/>
      <c r="Y3593" s="152"/>
      <c r="Z3593" s="152"/>
      <c r="AA3593" s="152"/>
      <c r="AB3593" s="152"/>
      <c r="AC3593" s="152"/>
      <c r="AD3593" s="152"/>
      <c r="AE3593" s="152"/>
      <c r="AF3593" s="152"/>
      <c r="AG3593" s="152"/>
      <c r="AH3593" s="152"/>
      <c r="AI3593" s="152"/>
      <c r="AJ3593" s="152"/>
    </row>
    <row r="3594" spans="3:36" x14ac:dyDescent="0.25">
      <c r="C3594" s="150"/>
      <c r="D3594" s="153"/>
      <c r="E3594" s="153"/>
      <c r="F3594" s="153"/>
      <c r="G3594" s="153"/>
      <c r="H3594" s="153"/>
      <c r="I3594" s="153"/>
      <c r="J3594" s="153"/>
      <c r="K3594" s="153"/>
      <c r="L3594" s="153"/>
      <c r="M3594" s="153"/>
      <c r="N3594" s="153"/>
      <c r="O3594" s="153"/>
      <c r="P3594" s="153"/>
      <c r="Q3594" s="153"/>
      <c r="R3594" s="153"/>
      <c r="S3594" s="153"/>
      <c r="T3594" s="150"/>
      <c r="U3594" s="152"/>
      <c r="V3594" s="152"/>
      <c r="W3594" s="152"/>
      <c r="X3594" s="152"/>
      <c r="Y3594" s="152"/>
      <c r="Z3594" s="152"/>
      <c r="AA3594" s="152"/>
      <c r="AB3594" s="152"/>
      <c r="AC3594" s="152"/>
      <c r="AD3594" s="152"/>
      <c r="AE3594" s="152"/>
      <c r="AF3594" s="152"/>
      <c r="AG3594" s="152"/>
      <c r="AH3594" s="152"/>
      <c r="AI3594" s="152"/>
      <c r="AJ3594" s="152"/>
    </row>
    <row r="3595" spans="3:36" x14ac:dyDescent="0.25">
      <c r="C3595" s="150"/>
      <c r="D3595" s="153"/>
      <c r="E3595" s="153"/>
      <c r="F3595" s="153"/>
      <c r="G3595" s="153"/>
      <c r="H3595" s="153"/>
      <c r="I3595" s="153"/>
      <c r="J3595" s="153"/>
      <c r="K3595" s="153"/>
      <c r="L3595" s="153"/>
      <c r="M3595" s="153"/>
      <c r="N3595" s="153"/>
      <c r="O3595" s="153"/>
      <c r="P3595" s="153"/>
      <c r="Q3595" s="153"/>
      <c r="R3595" s="153"/>
      <c r="S3595" s="153"/>
      <c r="T3595" s="150"/>
      <c r="U3595" s="152"/>
      <c r="V3595" s="152"/>
      <c r="W3595" s="152"/>
      <c r="X3595" s="152"/>
      <c r="Y3595" s="152"/>
      <c r="Z3595" s="152"/>
      <c r="AA3595" s="152"/>
      <c r="AB3595" s="152"/>
      <c r="AC3595" s="152"/>
      <c r="AD3595" s="152"/>
      <c r="AE3595" s="152"/>
      <c r="AF3595" s="152"/>
      <c r="AG3595" s="152"/>
      <c r="AH3595" s="152"/>
      <c r="AI3595" s="152"/>
      <c r="AJ3595" s="152"/>
    </row>
    <row r="3596" spans="3:36" x14ac:dyDescent="0.25">
      <c r="C3596" s="150"/>
      <c r="D3596" s="153"/>
      <c r="E3596" s="153"/>
      <c r="F3596" s="153"/>
      <c r="G3596" s="153"/>
      <c r="H3596" s="153"/>
      <c r="I3596" s="153"/>
      <c r="J3596" s="153"/>
      <c r="K3596" s="153"/>
      <c r="L3596" s="153"/>
      <c r="M3596" s="153"/>
      <c r="N3596" s="153"/>
      <c r="O3596" s="153"/>
      <c r="P3596" s="153"/>
      <c r="Q3596" s="153"/>
      <c r="R3596" s="153"/>
      <c r="S3596" s="153"/>
      <c r="T3596" s="150"/>
      <c r="U3596" s="152"/>
      <c r="V3596" s="152"/>
      <c r="W3596" s="152"/>
      <c r="X3596" s="152"/>
      <c r="Y3596" s="152"/>
      <c r="Z3596" s="152"/>
      <c r="AA3596" s="152"/>
      <c r="AB3596" s="152"/>
      <c r="AC3596" s="152"/>
      <c r="AD3596" s="152"/>
      <c r="AE3596" s="152"/>
      <c r="AF3596" s="152"/>
      <c r="AG3596" s="152"/>
      <c r="AH3596" s="152"/>
      <c r="AI3596" s="152"/>
      <c r="AJ3596" s="152"/>
    </row>
    <row r="3597" spans="3:36" x14ac:dyDescent="0.25">
      <c r="C3597" s="150"/>
      <c r="D3597" s="153"/>
      <c r="E3597" s="153"/>
      <c r="F3597" s="153"/>
      <c r="G3597" s="153"/>
      <c r="H3597" s="153"/>
      <c r="I3597" s="153"/>
      <c r="J3597" s="153"/>
      <c r="K3597" s="153"/>
      <c r="L3597" s="153"/>
      <c r="M3597" s="153"/>
      <c r="N3597" s="153"/>
      <c r="O3597" s="153"/>
      <c r="P3597" s="153"/>
      <c r="Q3597" s="153"/>
      <c r="R3597" s="153"/>
      <c r="S3597" s="153"/>
      <c r="T3597" s="150"/>
      <c r="U3597" s="152"/>
      <c r="V3597" s="152"/>
      <c r="W3597" s="152"/>
      <c r="X3597" s="152"/>
      <c r="Y3597" s="152"/>
      <c r="Z3597" s="152"/>
      <c r="AA3597" s="152"/>
      <c r="AB3597" s="152"/>
      <c r="AC3597" s="152"/>
      <c r="AD3597" s="152"/>
      <c r="AE3597" s="152"/>
      <c r="AF3597" s="152"/>
      <c r="AG3597" s="152"/>
      <c r="AH3597" s="152"/>
      <c r="AI3597" s="152"/>
      <c r="AJ3597" s="152"/>
    </row>
    <row r="3598" spans="3:36" x14ac:dyDescent="0.25">
      <c r="C3598" s="150"/>
      <c r="D3598" s="153"/>
      <c r="E3598" s="153"/>
      <c r="F3598" s="153"/>
      <c r="G3598" s="153"/>
      <c r="H3598" s="153"/>
      <c r="I3598" s="153"/>
      <c r="J3598" s="153"/>
      <c r="K3598" s="153"/>
      <c r="L3598" s="153"/>
      <c r="M3598" s="153"/>
      <c r="N3598" s="153"/>
      <c r="O3598" s="153"/>
      <c r="P3598" s="153"/>
      <c r="Q3598" s="153"/>
      <c r="R3598" s="153"/>
      <c r="S3598" s="153"/>
      <c r="T3598" s="150"/>
      <c r="U3598" s="152"/>
      <c r="V3598" s="152"/>
      <c r="W3598" s="152"/>
      <c r="X3598" s="152"/>
      <c r="Y3598" s="152"/>
      <c r="Z3598" s="152"/>
      <c r="AA3598" s="152"/>
      <c r="AB3598" s="152"/>
      <c r="AC3598" s="152"/>
      <c r="AD3598" s="152"/>
      <c r="AE3598" s="152"/>
      <c r="AF3598" s="152"/>
      <c r="AG3598" s="152"/>
      <c r="AH3598" s="152"/>
      <c r="AI3598" s="152"/>
      <c r="AJ3598" s="152"/>
    </row>
    <row r="3599" spans="3:36" x14ac:dyDescent="0.25">
      <c r="C3599" s="150"/>
      <c r="D3599" s="153"/>
      <c r="E3599" s="153"/>
      <c r="F3599" s="153"/>
      <c r="G3599" s="153"/>
      <c r="H3599" s="153"/>
      <c r="I3599" s="153"/>
      <c r="J3599" s="153"/>
      <c r="K3599" s="153"/>
      <c r="L3599" s="153"/>
      <c r="M3599" s="153"/>
      <c r="N3599" s="153"/>
      <c r="O3599" s="153"/>
      <c r="P3599" s="153"/>
      <c r="Q3599" s="153"/>
      <c r="R3599" s="153"/>
      <c r="S3599" s="153"/>
      <c r="T3599" s="150"/>
      <c r="U3599" s="152"/>
      <c r="V3599" s="152"/>
      <c r="W3599" s="152"/>
      <c r="X3599" s="152"/>
      <c r="Y3599" s="152"/>
      <c r="Z3599" s="152"/>
      <c r="AA3599" s="152"/>
      <c r="AB3599" s="152"/>
      <c r="AC3599" s="152"/>
      <c r="AD3599" s="152"/>
      <c r="AE3599" s="152"/>
      <c r="AF3599" s="152"/>
      <c r="AG3599" s="152"/>
      <c r="AH3599" s="152"/>
      <c r="AI3599" s="152"/>
      <c r="AJ3599" s="152"/>
    </row>
    <row r="3600" spans="3:36" x14ac:dyDescent="0.25">
      <c r="C3600" s="150"/>
      <c r="D3600" s="153"/>
      <c r="E3600" s="153"/>
      <c r="F3600" s="153"/>
      <c r="G3600" s="153"/>
      <c r="H3600" s="153"/>
      <c r="I3600" s="153"/>
      <c r="J3600" s="153"/>
      <c r="K3600" s="153"/>
      <c r="L3600" s="153"/>
      <c r="M3600" s="153"/>
      <c r="N3600" s="153"/>
      <c r="O3600" s="153"/>
      <c r="P3600" s="153"/>
      <c r="Q3600" s="153"/>
      <c r="R3600" s="153"/>
      <c r="S3600" s="153"/>
      <c r="T3600" s="150"/>
      <c r="U3600" s="152"/>
      <c r="V3600" s="152"/>
      <c r="W3600" s="152"/>
      <c r="X3600" s="152"/>
      <c r="Y3600" s="152"/>
      <c r="Z3600" s="152"/>
      <c r="AA3600" s="152"/>
      <c r="AB3600" s="152"/>
      <c r="AC3600" s="152"/>
      <c r="AD3600" s="152"/>
      <c r="AE3600" s="152"/>
      <c r="AF3600" s="152"/>
      <c r="AG3600" s="152"/>
      <c r="AH3600" s="152"/>
      <c r="AI3600" s="152"/>
      <c r="AJ3600" s="152"/>
    </row>
    <row r="3601" spans="3:36" x14ac:dyDescent="0.25">
      <c r="C3601" s="150"/>
      <c r="D3601" s="153"/>
      <c r="E3601" s="153"/>
      <c r="F3601" s="153"/>
      <c r="G3601" s="153"/>
      <c r="H3601" s="153"/>
      <c r="I3601" s="153"/>
      <c r="J3601" s="153"/>
      <c r="K3601" s="153"/>
      <c r="L3601" s="153"/>
      <c r="M3601" s="153"/>
      <c r="N3601" s="153"/>
      <c r="O3601" s="153"/>
      <c r="P3601" s="153"/>
      <c r="Q3601" s="153"/>
      <c r="R3601" s="153"/>
      <c r="S3601" s="153"/>
      <c r="T3601" s="150"/>
      <c r="U3601" s="152"/>
      <c r="V3601" s="152"/>
      <c r="W3601" s="152"/>
      <c r="X3601" s="152"/>
      <c r="Y3601" s="152"/>
      <c r="Z3601" s="152"/>
      <c r="AA3601" s="152"/>
      <c r="AB3601" s="152"/>
      <c r="AC3601" s="152"/>
      <c r="AD3601" s="152"/>
      <c r="AE3601" s="152"/>
      <c r="AF3601" s="152"/>
      <c r="AG3601" s="152"/>
      <c r="AH3601" s="152"/>
      <c r="AI3601" s="152"/>
      <c r="AJ3601" s="152"/>
    </row>
    <row r="3602" spans="3:36" x14ac:dyDescent="0.25">
      <c r="C3602" s="150"/>
      <c r="D3602" s="153"/>
      <c r="E3602" s="153"/>
      <c r="F3602" s="153"/>
      <c r="G3602" s="153"/>
      <c r="H3602" s="153"/>
      <c r="I3602" s="153"/>
      <c r="J3602" s="153"/>
      <c r="K3602" s="153"/>
      <c r="L3602" s="153"/>
      <c r="M3602" s="153"/>
      <c r="N3602" s="153"/>
      <c r="O3602" s="153"/>
      <c r="P3602" s="153"/>
      <c r="Q3602" s="153"/>
      <c r="R3602" s="153"/>
      <c r="S3602" s="153"/>
      <c r="T3602" s="150"/>
      <c r="U3602" s="152"/>
      <c r="V3602" s="152"/>
      <c r="W3602" s="152"/>
      <c r="X3602" s="152"/>
      <c r="Y3602" s="152"/>
      <c r="Z3602" s="152"/>
      <c r="AA3602" s="152"/>
      <c r="AB3602" s="152"/>
      <c r="AC3602" s="152"/>
      <c r="AD3602" s="152"/>
      <c r="AE3602" s="152"/>
      <c r="AF3602" s="152"/>
      <c r="AG3602" s="152"/>
      <c r="AH3602" s="152"/>
      <c r="AI3602" s="152"/>
      <c r="AJ3602" s="152"/>
    </row>
    <row r="3603" spans="3:36" x14ac:dyDescent="0.25">
      <c r="C3603" s="150"/>
      <c r="D3603" s="153"/>
      <c r="E3603" s="153"/>
      <c r="F3603" s="153"/>
      <c r="G3603" s="153"/>
      <c r="H3603" s="153"/>
      <c r="I3603" s="153"/>
      <c r="J3603" s="153"/>
      <c r="K3603" s="153"/>
      <c r="L3603" s="153"/>
      <c r="M3603" s="153"/>
      <c r="N3603" s="153"/>
      <c r="O3603" s="153"/>
      <c r="P3603" s="153"/>
      <c r="Q3603" s="153"/>
      <c r="R3603" s="153"/>
      <c r="S3603" s="153"/>
      <c r="T3603" s="150"/>
      <c r="U3603" s="152"/>
      <c r="V3603" s="152"/>
      <c r="W3603" s="152"/>
      <c r="X3603" s="152"/>
      <c r="Y3603" s="152"/>
      <c r="Z3603" s="152"/>
      <c r="AA3603" s="152"/>
      <c r="AB3603" s="152"/>
      <c r="AC3603" s="152"/>
      <c r="AD3603" s="152"/>
      <c r="AE3603" s="152"/>
      <c r="AF3603" s="152"/>
      <c r="AG3603" s="152"/>
      <c r="AH3603" s="152"/>
      <c r="AI3603" s="152"/>
      <c r="AJ3603" s="152"/>
    </row>
    <row r="3604" spans="3:36" x14ac:dyDescent="0.25">
      <c r="C3604" s="150"/>
      <c r="D3604" s="153"/>
      <c r="E3604" s="153"/>
      <c r="F3604" s="153"/>
      <c r="G3604" s="153"/>
      <c r="H3604" s="153"/>
      <c r="I3604" s="153"/>
      <c r="J3604" s="153"/>
      <c r="K3604" s="153"/>
      <c r="L3604" s="153"/>
      <c r="M3604" s="153"/>
      <c r="N3604" s="153"/>
      <c r="O3604" s="153"/>
      <c r="P3604" s="153"/>
      <c r="Q3604" s="153"/>
      <c r="R3604" s="153"/>
      <c r="S3604" s="153"/>
      <c r="T3604" s="150"/>
      <c r="U3604" s="152"/>
      <c r="V3604" s="152"/>
      <c r="W3604" s="152"/>
      <c r="X3604" s="152"/>
      <c r="Y3604" s="152"/>
      <c r="Z3604" s="152"/>
      <c r="AA3604" s="152"/>
      <c r="AB3604" s="152"/>
      <c r="AC3604" s="152"/>
      <c r="AD3604" s="152"/>
      <c r="AE3604" s="152"/>
      <c r="AF3604" s="152"/>
      <c r="AG3604" s="152"/>
      <c r="AH3604" s="152"/>
      <c r="AI3604" s="152"/>
      <c r="AJ3604" s="152"/>
    </row>
    <row r="3605" spans="3:36" x14ac:dyDescent="0.25">
      <c r="C3605" s="150"/>
      <c r="D3605" s="153"/>
      <c r="E3605" s="153"/>
      <c r="F3605" s="153"/>
      <c r="G3605" s="153"/>
      <c r="H3605" s="153"/>
      <c r="I3605" s="153"/>
      <c r="J3605" s="153"/>
      <c r="K3605" s="153"/>
      <c r="L3605" s="153"/>
      <c r="M3605" s="153"/>
      <c r="N3605" s="153"/>
      <c r="O3605" s="153"/>
      <c r="P3605" s="153"/>
      <c r="Q3605" s="153"/>
      <c r="R3605" s="153"/>
      <c r="S3605" s="153"/>
      <c r="T3605" s="150"/>
      <c r="U3605" s="152"/>
      <c r="V3605" s="152"/>
      <c r="W3605" s="152"/>
      <c r="X3605" s="152"/>
      <c r="Y3605" s="152"/>
      <c r="Z3605" s="152"/>
      <c r="AA3605" s="152"/>
      <c r="AB3605" s="152"/>
      <c r="AC3605" s="152"/>
      <c r="AD3605" s="152"/>
      <c r="AE3605" s="152"/>
      <c r="AF3605" s="152"/>
      <c r="AG3605" s="152"/>
      <c r="AH3605" s="152"/>
      <c r="AI3605" s="152"/>
      <c r="AJ3605" s="152"/>
    </row>
    <row r="3606" spans="3:36" x14ac:dyDescent="0.25">
      <c r="C3606" s="150"/>
      <c r="D3606" s="153"/>
      <c r="E3606" s="153"/>
      <c r="F3606" s="153"/>
      <c r="G3606" s="153"/>
      <c r="H3606" s="153"/>
      <c r="I3606" s="153"/>
      <c r="J3606" s="153"/>
      <c r="K3606" s="153"/>
      <c r="L3606" s="153"/>
      <c r="M3606" s="153"/>
      <c r="N3606" s="153"/>
      <c r="O3606" s="153"/>
      <c r="P3606" s="153"/>
      <c r="Q3606" s="153"/>
      <c r="R3606" s="153"/>
      <c r="S3606" s="153"/>
      <c r="T3606" s="150"/>
      <c r="U3606" s="152"/>
      <c r="V3606" s="152"/>
      <c r="W3606" s="152"/>
      <c r="X3606" s="152"/>
      <c r="Y3606" s="152"/>
      <c r="Z3606" s="152"/>
      <c r="AA3606" s="152"/>
      <c r="AB3606" s="152"/>
      <c r="AC3606" s="152"/>
      <c r="AD3606" s="152"/>
      <c r="AE3606" s="152"/>
      <c r="AF3606" s="152"/>
      <c r="AG3606" s="152"/>
      <c r="AH3606" s="152"/>
      <c r="AI3606" s="152"/>
      <c r="AJ3606" s="152"/>
    </row>
    <row r="3607" spans="3:36" x14ac:dyDescent="0.25">
      <c r="C3607" s="150"/>
      <c r="D3607" s="153"/>
      <c r="E3607" s="153"/>
      <c r="F3607" s="153"/>
      <c r="G3607" s="153"/>
      <c r="H3607" s="153"/>
      <c r="I3607" s="153"/>
      <c r="J3607" s="153"/>
      <c r="K3607" s="153"/>
      <c r="L3607" s="153"/>
      <c r="M3607" s="153"/>
      <c r="N3607" s="153"/>
      <c r="O3607" s="153"/>
      <c r="P3607" s="153"/>
      <c r="Q3607" s="153"/>
      <c r="R3607" s="153"/>
      <c r="S3607" s="153"/>
      <c r="T3607" s="150"/>
      <c r="U3607" s="152"/>
      <c r="V3607" s="152"/>
      <c r="W3607" s="152"/>
      <c r="X3607" s="152"/>
      <c r="Y3607" s="152"/>
      <c r="Z3607" s="152"/>
      <c r="AA3607" s="152"/>
      <c r="AB3607" s="152"/>
      <c r="AC3607" s="152"/>
      <c r="AD3607" s="152"/>
      <c r="AE3607" s="152"/>
      <c r="AF3607" s="152"/>
      <c r="AG3607" s="152"/>
      <c r="AH3607" s="152"/>
      <c r="AI3607" s="152"/>
      <c r="AJ3607" s="152"/>
    </row>
    <row r="3608" spans="3:36" x14ac:dyDescent="0.25">
      <c r="C3608" s="150"/>
      <c r="D3608" s="153"/>
      <c r="E3608" s="153"/>
      <c r="F3608" s="153"/>
      <c r="G3608" s="153"/>
      <c r="H3608" s="153"/>
      <c r="I3608" s="153"/>
      <c r="J3608" s="153"/>
      <c r="K3608" s="153"/>
      <c r="L3608" s="153"/>
      <c r="M3608" s="153"/>
      <c r="N3608" s="153"/>
      <c r="O3608" s="153"/>
      <c r="P3608" s="153"/>
      <c r="Q3608" s="153"/>
      <c r="R3608" s="153"/>
      <c r="S3608" s="153"/>
      <c r="T3608" s="150"/>
      <c r="U3608" s="152"/>
      <c r="V3608" s="152"/>
      <c r="W3608" s="152"/>
      <c r="X3608" s="152"/>
      <c r="Y3608" s="152"/>
      <c r="Z3608" s="152"/>
      <c r="AA3608" s="152"/>
      <c r="AB3608" s="152"/>
      <c r="AC3608" s="152"/>
      <c r="AD3608" s="152"/>
      <c r="AE3608" s="152"/>
      <c r="AF3608" s="152"/>
      <c r="AG3608" s="152"/>
      <c r="AH3608" s="152"/>
      <c r="AI3608" s="152"/>
      <c r="AJ3608" s="152"/>
    </row>
    <row r="3609" spans="3:36" x14ac:dyDescent="0.25">
      <c r="C3609" s="150"/>
      <c r="D3609" s="153"/>
      <c r="E3609" s="153"/>
      <c r="F3609" s="153"/>
      <c r="G3609" s="153"/>
      <c r="H3609" s="153"/>
      <c r="I3609" s="153"/>
      <c r="J3609" s="153"/>
      <c r="K3609" s="153"/>
      <c r="L3609" s="153"/>
      <c r="M3609" s="153"/>
      <c r="N3609" s="153"/>
      <c r="O3609" s="153"/>
      <c r="P3609" s="153"/>
      <c r="Q3609" s="153"/>
      <c r="R3609" s="153"/>
      <c r="S3609" s="153"/>
      <c r="T3609" s="150"/>
      <c r="U3609" s="152"/>
      <c r="V3609" s="152"/>
      <c r="W3609" s="152"/>
      <c r="X3609" s="152"/>
      <c r="Y3609" s="152"/>
      <c r="Z3609" s="152"/>
      <c r="AA3609" s="152"/>
      <c r="AB3609" s="152"/>
      <c r="AC3609" s="152"/>
      <c r="AD3609" s="152"/>
      <c r="AE3609" s="152"/>
      <c r="AF3609" s="152"/>
      <c r="AG3609" s="152"/>
      <c r="AH3609" s="152"/>
      <c r="AI3609" s="152"/>
      <c r="AJ3609" s="152"/>
    </row>
    <row r="3610" spans="3:36" x14ac:dyDescent="0.25">
      <c r="C3610" s="150"/>
      <c r="D3610" s="153"/>
      <c r="E3610" s="153"/>
      <c r="F3610" s="153"/>
      <c r="G3610" s="153"/>
      <c r="H3610" s="153"/>
      <c r="I3610" s="153"/>
      <c r="J3610" s="153"/>
      <c r="K3610" s="153"/>
      <c r="L3610" s="153"/>
      <c r="M3610" s="153"/>
      <c r="N3610" s="153"/>
      <c r="O3610" s="153"/>
      <c r="P3610" s="153"/>
      <c r="Q3610" s="153"/>
      <c r="R3610" s="153"/>
      <c r="S3610" s="153"/>
      <c r="T3610" s="150"/>
      <c r="U3610" s="152"/>
      <c r="V3610" s="152"/>
      <c r="W3610" s="152"/>
      <c r="X3610" s="152"/>
      <c r="Y3610" s="152"/>
      <c r="Z3610" s="152"/>
      <c r="AA3610" s="152"/>
      <c r="AB3610" s="152"/>
      <c r="AC3610" s="152"/>
      <c r="AD3610" s="152"/>
      <c r="AE3610" s="152"/>
      <c r="AF3610" s="152"/>
      <c r="AG3610" s="152"/>
      <c r="AH3610" s="152"/>
      <c r="AI3610" s="152"/>
      <c r="AJ3610" s="152"/>
    </row>
    <row r="3611" spans="3:36" x14ac:dyDescent="0.25">
      <c r="C3611" s="150"/>
      <c r="D3611" s="153"/>
      <c r="E3611" s="153"/>
      <c r="F3611" s="153"/>
      <c r="G3611" s="153"/>
      <c r="H3611" s="153"/>
      <c r="I3611" s="153"/>
      <c r="J3611" s="153"/>
      <c r="K3611" s="153"/>
      <c r="L3611" s="153"/>
      <c r="M3611" s="153"/>
      <c r="N3611" s="153"/>
      <c r="O3611" s="153"/>
      <c r="P3611" s="153"/>
      <c r="Q3611" s="153"/>
      <c r="R3611" s="153"/>
      <c r="S3611" s="153"/>
      <c r="T3611" s="150"/>
      <c r="U3611" s="152"/>
      <c r="V3611" s="152"/>
      <c r="W3611" s="152"/>
      <c r="X3611" s="152"/>
      <c r="Y3611" s="152"/>
      <c r="Z3611" s="152"/>
      <c r="AA3611" s="152"/>
      <c r="AB3611" s="152"/>
      <c r="AC3611" s="152"/>
      <c r="AD3611" s="152"/>
      <c r="AE3611" s="152"/>
      <c r="AF3611" s="152"/>
      <c r="AG3611" s="152"/>
      <c r="AH3611" s="152"/>
      <c r="AI3611" s="152"/>
      <c r="AJ3611" s="152"/>
    </row>
    <row r="3612" spans="3:36" x14ac:dyDescent="0.25">
      <c r="C3612" s="150"/>
      <c r="D3612" s="153"/>
      <c r="E3612" s="153"/>
      <c r="F3612" s="153"/>
      <c r="G3612" s="153"/>
      <c r="H3612" s="153"/>
      <c r="I3612" s="153"/>
      <c r="J3612" s="153"/>
      <c r="K3612" s="153"/>
      <c r="L3612" s="153"/>
      <c r="M3612" s="153"/>
      <c r="N3612" s="153"/>
      <c r="O3612" s="153"/>
      <c r="P3612" s="153"/>
      <c r="Q3612" s="153"/>
      <c r="R3612" s="153"/>
      <c r="S3612" s="153"/>
      <c r="T3612" s="150"/>
      <c r="U3612" s="152"/>
      <c r="V3612" s="152"/>
      <c r="W3612" s="152"/>
      <c r="X3612" s="152"/>
      <c r="Y3612" s="152"/>
      <c r="Z3612" s="152"/>
      <c r="AA3612" s="152"/>
      <c r="AB3612" s="152"/>
      <c r="AC3612" s="152"/>
      <c r="AD3612" s="152"/>
      <c r="AE3612" s="152"/>
      <c r="AF3612" s="152"/>
      <c r="AG3612" s="152"/>
      <c r="AH3612" s="152"/>
      <c r="AI3612" s="152"/>
      <c r="AJ3612" s="152"/>
    </row>
    <row r="3613" spans="3:36" x14ac:dyDescent="0.25">
      <c r="C3613" s="150"/>
      <c r="D3613" s="153"/>
      <c r="E3613" s="153"/>
      <c r="F3613" s="153"/>
      <c r="G3613" s="153"/>
      <c r="H3613" s="153"/>
      <c r="I3613" s="153"/>
      <c r="J3613" s="153"/>
      <c r="K3613" s="153"/>
      <c r="L3613" s="153"/>
      <c r="M3613" s="153"/>
      <c r="N3613" s="153"/>
      <c r="O3613" s="153"/>
      <c r="P3613" s="153"/>
      <c r="Q3613" s="153"/>
      <c r="R3613" s="153"/>
      <c r="S3613" s="153"/>
      <c r="T3613" s="150"/>
      <c r="U3613" s="152"/>
      <c r="V3613" s="152"/>
      <c r="W3613" s="152"/>
      <c r="X3613" s="152"/>
      <c r="Y3613" s="152"/>
      <c r="Z3613" s="152"/>
      <c r="AA3613" s="152"/>
      <c r="AB3613" s="152"/>
      <c r="AC3613" s="152"/>
      <c r="AD3613" s="152"/>
      <c r="AE3613" s="152"/>
      <c r="AF3613" s="152"/>
      <c r="AG3613" s="152"/>
      <c r="AH3613" s="152"/>
      <c r="AI3613" s="152"/>
      <c r="AJ3613" s="152"/>
    </row>
    <row r="3614" spans="3:36" x14ac:dyDescent="0.25">
      <c r="C3614" s="150"/>
      <c r="D3614" s="153"/>
      <c r="E3614" s="153"/>
      <c r="F3614" s="153"/>
      <c r="G3614" s="153"/>
      <c r="H3614" s="153"/>
      <c r="I3614" s="153"/>
      <c r="J3614" s="153"/>
      <c r="K3614" s="153"/>
      <c r="L3614" s="153"/>
      <c r="M3614" s="153"/>
      <c r="N3614" s="153"/>
      <c r="O3614" s="153"/>
      <c r="P3614" s="153"/>
      <c r="Q3614" s="153"/>
      <c r="R3614" s="153"/>
      <c r="S3614" s="153"/>
      <c r="T3614" s="150"/>
      <c r="U3614" s="152"/>
      <c r="V3614" s="152"/>
      <c r="W3614" s="152"/>
      <c r="X3614" s="152"/>
      <c r="Y3614" s="152"/>
      <c r="Z3614" s="152"/>
      <c r="AA3614" s="152"/>
      <c r="AB3614" s="152"/>
      <c r="AC3614" s="152"/>
      <c r="AD3614" s="152"/>
      <c r="AE3614" s="152"/>
      <c r="AF3614" s="152"/>
      <c r="AG3614" s="152"/>
      <c r="AH3614" s="152"/>
      <c r="AI3614" s="152"/>
      <c r="AJ3614" s="152"/>
    </row>
    <row r="3615" spans="3:36" x14ac:dyDescent="0.25">
      <c r="C3615" s="150"/>
      <c r="D3615" s="153"/>
      <c r="E3615" s="153"/>
      <c r="F3615" s="153"/>
      <c r="G3615" s="153"/>
      <c r="H3615" s="153"/>
      <c r="I3615" s="153"/>
      <c r="J3615" s="153"/>
      <c r="K3615" s="153"/>
      <c r="L3615" s="153"/>
      <c r="M3615" s="153"/>
      <c r="N3615" s="153"/>
      <c r="O3615" s="153"/>
      <c r="P3615" s="153"/>
      <c r="Q3615" s="153"/>
      <c r="R3615" s="153"/>
      <c r="S3615" s="153"/>
      <c r="T3615" s="150"/>
      <c r="U3615" s="152"/>
      <c r="V3615" s="152"/>
      <c r="W3615" s="152"/>
      <c r="X3615" s="152"/>
      <c r="Y3615" s="152"/>
      <c r="Z3615" s="152"/>
      <c r="AA3615" s="152"/>
      <c r="AB3615" s="152"/>
      <c r="AC3615" s="152"/>
      <c r="AD3615" s="152"/>
      <c r="AE3615" s="152"/>
      <c r="AF3615" s="152"/>
      <c r="AG3615" s="152"/>
      <c r="AH3615" s="152"/>
      <c r="AI3615" s="152"/>
      <c r="AJ3615" s="152"/>
    </row>
    <row r="3616" spans="3:36" x14ac:dyDescent="0.25">
      <c r="C3616" s="150"/>
      <c r="D3616" s="153"/>
      <c r="E3616" s="153"/>
      <c r="F3616" s="153"/>
      <c r="G3616" s="153"/>
      <c r="H3616" s="153"/>
      <c r="I3616" s="153"/>
      <c r="J3616" s="153"/>
      <c r="K3616" s="153"/>
      <c r="L3616" s="153"/>
      <c r="M3616" s="153"/>
      <c r="N3616" s="153"/>
      <c r="O3616" s="153"/>
      <c r="P3616" s="153"/>
      <c r="Q3616" s="153"/>
      <c r="R3616" s="153"/>
      <c r="S3616" s="153"/>
      <c r="T3616" s="150"/>
      <c r="U3616" s="152"/>
      <c r="V3616" s="152"/>
      <c r="W3616" s="152"/>
      <c r="X3616" s="152"/>
      <c r="Y3616" s="152"/>
      <c r="Z3616" s="152"/>
      <c r="AA3616" s="152"/>
      <c r="AB3616" s="152"/>
      <c r="AC3616" s="152"/>
      <c r="AD3616" s="152"/>
      <c r="AE3616" s="152"/>
      <c r="AF3616" s="152"/>
      <c r="AG3616" s="152"/>
      <c r="AH3616" s="152"/>
      <c r="AI3616" s="152"/>
      <c r="AJ3616" s="152"/>
    </row>
    <row r="3617" spans="3:36" x14ac:dyDescent="0.25">
      <c r="C3617" s="150"/>
      <c r="D3617" s="153"/>
      <c r="E3617" s="153"/>
      <c r="F3617" s="153"/>
      <c r="G3617" s="153"/>
      <c r="H3617" s="153"/>
      <c r="I3617" s="153"/>
      <c r="J3617" s="153"/>
      <c r="K3617" s="153"/>
      <c r="L3617" s="153"/>
      <c r="M3617" s="153"/>
      <c r="N3617" s="153"/>
      <c r="O3617" s="153"/>
      <c r="P3617" s="153"/>
      <c r="Q3617" s="153"/>
      <c r="R3617" s="153"/>
      <c r="S3617" s="153"/>
      <c r="T3617" s="150"/>
      <c r="U3617" s="152"/>
      <c r="V3617" s="152"/>
      <c r="W3617" s="152"/>
      <c r="X3617" s="152"/>
      <c r="Y3617" s="152"/>
      <c r="Z3617" s="152"/>
      <c r="AA3617" s="152"/>
      <c r="AB3617" s="152"/>
      <c r="AC3617" s="152"/>
      <c r="AD3617" s="152"/>
      <c r="AE3617" s="152"/>
      <c r="AF3617" s="152"/>
      <c r="AG3617" s="152"/>
      <c r="AH3617" s="152"/>
      <c r="AI3617" s="152"/>
      <c r="AJ3617" s="152"/>
    </row>
    <row r="3618" spans="3:36" x14ac:dyDescent="0.25">
      <c r="C3618" s="150"/>
      <c r="D3618" s="153"/>
      <c r="E3618" s="153"/>
      <c r="F3618" s="153"/>
      <c r="G3618" s="153"/>
      <c r="H3618" s="153"/>
      <c r="I3618" s="153"/>
      <c r="J3618" s="153"/>
      <c r="K3618" s="153"/>
      <c r="L3618" s="153"/>
      <c r="M3618" s="153"/>
      <c r="N3618" s="153"/>
      <c r="O3618" s="153"/>
      <c r="P3618" s="153"/>
      <c r="Q3618" s="153"/>
      <c r="R3618" s="153"/>
      <c r="S3618" s="153"/>
      <c r="T3618" s="150"/>
      <c r="U3618" s="152"/>
      <c r="V3618" s="152"/>
      <c r="W3618" s="152"/>
      <c r="X3618" s="152"/>
      <c r="Y3618" s="152"/>
      <c r="Z3618" s="152"/>
      <c r="AA3618" s="152"/>
      <c r="AB3618" s="152"/>
      <c r="AC3618" s="152"/>
      <c r="AD3618" s="152"/>
      <c r="AE3618" s="152"/>
      <c r="AF3618" s="152"/>
      <c r="AG3618" s="152"/>
      <c r="AH3618" s="152"/>
      <c r="AI3618" s="152"/>
      <c r="AJ3618" s="152"/>
    </row>
    <row r="3619" spans="3:36" x14ac:dyDescent="0.25">
      <c r="C3619" s="150"/>
      <c r="D3619" s="153"/>
      <c r="E3619" s="153"/>
      <c r="F3619" s="153"/>
      <c r="G3619" s="153"/>
      <c r="H3619" s="153"/>
      <c r="I3619" s="153"/>
      <c r="J3619" s="153"/>
      <c r="K3619" s="153"/>
      <c r="L3619" s="153"/>
      <c r="M3619" s="153"/>
      <c r="N3619" s="153"/>
      <c r="O3619" s="153"/>
      <c r="P3619" s="153"/>
      <c r="Q3619" s="153"/>
      <c r="R3619" s="153"/>
      <c r="S3619" s="153"/>
      <c r="T3619" s="150"/>
      <c r="U3619" s="152"/>
      <c r="V3619" s="152"/>
      <c r="W3619" s="152"/>
      <c r="X3619" s="152"/>
      <c r="Y3619" s="152"/>
      <c r="Z3619" s="152"/>
      <c r="AA3619" s="152"/>
      <c r="AB3619" s="152"/>
      <c r="AC3619" s="152"/>
      <c r="AD3619" s="152"/>
      <c r="AE3619" s="152"/>
      <c r="AF3619" s="152"/>
      <c r="AG3619" s="152"/>
      <c r="AH3619" s="152"/>
      <c r="AI3619" s="152"/>
      <c r="AJ3619" s="152"/>
    </row>
    <row r="3620" spans="3:36" x14ac:dyDescent="0.25">
      <c r="C3620" s="150"/>
      <c r="D3620" s="153"/>
      <c r="E3620" s="153"/>
      <c r="F3620" s="153"/>
      <c r="G3620" s="153"/>
      <c r="H3620" s="153"/>
      <c r="I3620" s="153"/>
      <c r="J3620" s="153"/>
      <c r="K3620" s="153"/>
      <c r="L3620" s="153"/>
      <c r="M3620" s="153"/>
      <c r="N3620" s="153"/>
      <c r="O3620" s="153"/>
      <c r="P3620" s="153"/>
      <c r="Q3620" s="153"/>
      <c r="R3620" s="153"/>
      <c r="S3620" s="153"/>
      <c r="T3620" s="150"/>
      <c r="U3620" s="152"/>
      <c r="V3620" s="152"/>
      <c r="W3620" s="152"/>
      <c r="X3620" s="152"/>
      <c r="Y3620" s="152"/>
      <c r="Z3620" s="152"/>
      <c r="AA3620" s="152"/>
      <c r="AB3620" s="152"/>
      <c r="AC3620" s="152"/>
      <c r="AD3620" s="152"/>
      <c r="AE3620" s="152"/>
      <c r="AF3620" s="152"/>
      <c r="AG3620" s="152"/>
      <c r="AH3620" s="152"/>
      <c r="AI3620" s="152"/>
      <c r="AJ3620" s="152"/>
    </row>
    <row r="3621" spans="3:36" x14ac:dyDescent="0.25">
      <c r="C3621" s="150"/>
      <c r="D3621" s="153"/>
      <c r="E3621" s="153"/>
      <c r="F3621" s="153"/>
      <c r="G3621" s="153"/>
      <c r="H3621" s="153"/>
      <c r="I3621" s="153"/>
      <c r="J3621" s="153"/>
      <c r="K3621" s="153"/>
      <c r="L3621" s="153"/>
      <c r="M3621" s="153"/>
      <c r="N3621" s="153"/>
      <c r="O3621" s="153"/>
      <c r="P3621" s="153"/>
      <c r="Q3621" s="153"/>
      <c r="R3621" s="153"/>
      <c r="S3621" s="153"/>
      <c r="T3621" s="150"/>
      <c r="U3621" s="152"/>
      <c r="V3621" s="152"/>
      <c r="W3621" s="152"/>
      <c r="X3621" s="152"/>
      <c r="Y3621" s="152"/>
      <c r="Z3621" s="152"/>
      <c r="AA3621" s="152"/>
      <c r="AB3621" s="152"/>
      <c r="AC3621" s="152"/>
      <c r="AD3621" s="152"/>
      <c r="AE3621" s="152"/>
      <c r="AF3621" s="152"/>
      <c r="AG3621" s="152"/>
      <c r="AH3621" s="152"/>
      <c r="AI3621" s="152"/>
      <c r="AJ3621" s="152"/>
    </row>
    <row r="3622" spans="3:36" x14ac:dyDescent="0.25">
      <c r="C3622" s="150"/>
      <c r="D3622" s="153"/>
      <c r="E3622" s="153"/>
      <c r="F3622" s="153"/>
      <c r="G3622" s="153"/>
      <c r="H3622" s="153"/>
      <c r="I3622" s="153"/>
      <c r="J3622" s="153"/>
      <c r="K3622" s="153"/>
      <c r="L3622" s="153"/>
      <c r="M3622" s="153"/>
      <c r="N3622" s="153"/>
      <c r="O3622" s="153"/>
      <c r="P3622" s="153"/>
      <c r="Q3622" s="153"/>
      <c r="R3622" s="153"/>
      <c r="S3622" s="153"/>
      <c r="T3622" s="150"/>
      <c r="U3622" s="152"/>
      <c r="V3622" s="152"/>
      <c r="W3622" s="152"/>
      <c r="X3622" s="152"/>
      <c r="Y3622" s="152"/>
      <c r="Z3622" s="152"/>
      <c r="AA3622" s="152"/>
      <c r="AB3622" s="152"/>
      <c r="AC3622" s="152"/>
      <c r="AD3622" s="152"/>
      <c r="AE3622" s="152"/>
      <c r="AF3622" s="152"/>
      <c r="AG3622" s="152"/>
      <c r="AH3622" s="152"/>
      <c r="AI3622" s="152"/>
      <c r="AJ3622" s="152"/>
    </row>
    <row r="3623" spans="3:36" x14ac:dyDescent="0.25">
      <c r="C3623" s="150"/>
      <c r="D3623" s="153"/>
      <c r="E3623" s="153"/>
      <c r="F3623" s="153"/>
      <c r="G3623" s="153"/>
      <c r="H3623" s="153"/>
      <c r="I3623" s="153"/>
      <c r="J3623" s="153"/>
      <c r="K3623" s="153"/>
      <c r="L3623" s="153"/>
      <c r="M3623" s="153"/>
      <c r="N3623" s="153"/>
      <c r="O3623" s="153"/>
      <c r="P3623" s="153"/>
      <c r="Q3623" s="153"/>
      <c r="R3623" s="153"/>
      <c r="S3623" s="153"/>
      <c r="T3623" s="150"/>
      <c r="U3623" s="152"/>
      <c r="V3623" s="152"/>
      <c r="W3623" s="152"/>
      <c r="X3623" s="152"/>
      <c r="Y3623" s="152"/>
      <c r="Z3623" s="152"/>
      <c r="AA3623" s="152"/>
      <c r="AB3623" s="152"/>
      <c r="AC3623" s="152"/>
      <c r="AD3623" s="152"/>
      <c r="AE3623" s="152"/>
      <c r="AF3623" s="152"/>
      <c r="AG3623" s="152"/>
      <c r="AH3623" s="152"/>
      <c r="AI3623" s="152"/>
      <c r="AJ3623" s="152"/>
    </row>
    <row r="3624" spans="3:36" x14ac:dyDescent="0.25">
      <c r="C3624" s="150"/>
      <c r="D3624" s="153"/>
      <c r="E3624" s="153"/>
      <c r="F3624" s="153"/>
      <c r="G3624" s="153"/>
      <c r="H3624" s="153"/>
      <c r="I3624" s="153"/>
      <c r="J3624" s="153"/>
      <c r="K3624" s="153"/>
      <c r="L3624" s="153"/>
      <c r="M3624" s="153"/>
      <c r="N3624" s="153"/>
      <c r="O3624" s="153"/>
      <c r="P3624" s="153"/>
      <c r="Q3624" s="153"/>
      <c r="R3624" s="153"/>
      <c r="S3624" s="153"/>
      <c r="T3624" s="150"/>
      <c r="U3624" s="152"/>
      <c r="V3624" s="152"/>
      <c r="W3624" s="152"/>
      <c r="X3624" s="152"/>
      <c r="Y3624" s="152"/>
      <c r="Z3624" s="152"/>
      <c r="AA3624" s="152"/>
      <c r="AB3624" s="152"/>
      <c r="AC3624" s="152"/>
      <c r="AD3624" s="152"/>
      <c r="AE3624" s="152"/>
      <c r="AF3624" s="152"/>
      <c r="AG3624" s="152"/>
      <c r="AH3624" s="152"/>
      <c r="AI3624" s="152"/>
      <c r="AJ3624" s="152"/>
    </row>
    <row r="3625" spans="3:36" x14ac:dyDescent="0.25">
      <c r="C3625" s="150"/>
      <c r="D3625" s="153"/>
      <c r="E3625" s="153"/>
      <c r="F3625" s="153"/>
      <c r="G3625" s="153"/>
      <c r="H3625" s="153"/>
      <c r="I3625" s="153"/>
      <c r="J3625" s="153"/>
      <c r="K3625" s="153"/>
      <c r="L3625" s="153"/>
      <c r="M3625" s="153"/>
      <c r="N3625" s="153"/>
      <c r="O3625" s="153"/>
      <c r="P3625" s="153"/>
      <c r="Q3625" s="153"/>
      <c r="R3625" s="153"/>
      <c r="S3625" s="153"/>
      <c r="T3625" s="150"/>
      <c r="U3625" s="152"/>
      <c r="V3625" s="152"/>
      <c r="W3625" s="152"/>
      <c r="X3625" s="152"/>
      <c r="Y3625" s="152"/>
      <c r="Z3625" s="152"/>
      <c r="AA3625" s="152"/>
      <c r="AB3625" s="152"/>
      <c r="AC3625" s="152"/>
      <c r="AD3625" s="152"/>
      <c r="AE3625" s="152"/>
      <c r="AF3625" s="152"/>
      <c r="AG3625" s="152"/>
      <c r="AH3625" s="152"/>
      <c r="AI3625" s="152"/>
      <c r="AJ3625" s="152"/>
    </row>
    <row r="3626" spans="3:36" x14ac:dyDescent="0.25">
      <c r="C3626" s="150"/>
      <c r="D3626" s="153"/>
      <c r="E3626" s="153"/>
      <c r="F3626" s="153"/>
      <c r="G3626" s="153"/>
      <c r="H3626" s="153"/>
      <c r="I3626" s="153"/>
      <c r="J3626" s="153"/>
      <c r="K3626" s="153"/>
      <c r="L3626" s="153"/>
      <c r="M3626" s="153"/>
      <c r="N3626" s="153"/>
      <c r="O3626" s="153"/>
      <c r="P3626" s="153"/>
      <c r="Q3626" s="153"/>
      <c r="R3626" s="153"/>
      <c r="S3626" s="153"/>
      <c r="T3626" s="150"/>
      <c r="U3626" s="152"/>
      <c r="V3626" s="152"/>
      <c r="W3626" s="152"/>
      <c r="X3626" s="152"/>
      <c r="Y3626" s="152"/>
      <c r="Z3626" s="152"/>
      <c r="AA3626" s="152"/>
      <c r="AB3626" s="152"/>
      <c r="AC3626" s="152"/>
      <c r="AD3626" s="152"/>
      <c r="AE3626" s="152"/>
      <c r="AF3626" s="152"/>
      <c r="AG3626" s="152"/>
      <c r="AH3626" s="152"/>
      <c r="AI3626" s="152"/>
      <c r="AJ3626" s="152"/>
    </row>
    <row r="3627" spans="3:36" x14ac:dyDescent="0.25">
      <c r="C3627" s="150"/>
      <c r="D3627" s="153"/>
      <c r="E3627" s="153"/>
      <c r="F3627" s="153"/>
      <c r="G3627" s="153"/>
      <c r="H3627" s="153"/>
      <c r="I3627" s="153"/>
      <c r="J3627" s="153"/>
      <c r="K3627" s="153"/>
      <c r="L3627" s="153"/>
      <c r="M3627" s="153"/>
      <c r="N3627" s="153"/>
      <c r="O3627" s="153"/>
      <c r="P3627" s="153"/>
      <c r="Q3627" s="153"/>
      <c r="R3627" s="153"/>
      <c r="S3627" s="153"/>
      <c r="T3627" s="150"/>
      <c r="U3627" s="152"/>
      <c r="V3627" s="152"/>
      <c r="W3627" s="152"/>
      <c r="X3627" s="152"/>
      <c r="Y3627" s="152"/>
      <c r="Z3627" s="152"/>
      <c r="AA3627" s="152"/>
      <c r="AB3627" s="152"/>
      <c r="AC3627" s="152"/>
      <c r="AD3627" s="152"/>
      <c r="AE3627" s="152"/>
      <c r="AF3627" s="152"/>
      <c r="AG3627" s="152"/>
      <c r="AH3627" s="152"/>
      <c r="AI3627" s="152"/>
      <c r="AJ3627" s="152"/>
    </row>
    <row r="3628" spans="3:36" x14ac:dyDescent="0.25">
      <c r="C3628" s="150"/>
      <c r="D3628" s="153"/>
      <c r="E3628" s="153"/>
      <c r="F3628" s="153"/>
      <c r="G3628" s="153"/>
      <c r="H3628" s="153"/>
      <c r="I3628" s="153"/>
      <c r="J3628" s="153"/>
      <c r="K3628" s="153"/>
      <c r="L3628" s="153"/>
      <c r="M3628" s="153"/>
      <c r="N3628" s="153"/>
      <c r="O3628" s="153"/>
      <c r="P3628" s="153"/>
      <c r="Q3628" s="153"/>
      <c r="R3628" s="153"/>
      <c r="S3628" s="153"/>
      <c r="T3628" s="150"/>
      <c r="U3628" s="152"/>
      <c r="V3628" s="152"/>
      <c r="W3628" s="152"/>
      <c r="X3628" s="152"/>
      <c r="Y3628" s="152"/>
      <c r="Z3628" s="152"/>
      <c r="AA3628" s="152"/>
      <c r="AB3628" s="152"/>
      <c r="AC3628" s="152"/>
      <c r="AD3628" s="152"/>
      <c r="AE3628" s="152"/>
      <c r="AF3628" s="152"/>
      <c r="AG3628" s="152"/>
      <c r="AH3628" s="152"/>
      <c r="AI3628" s="152"/>
      <c r="AJ3628" s="152"/>
    </row>
    <row r="3629" spans="3:36" x14ac:dyDescent="0.25">
      <c r="C3629" s="150"/>
      <c r="D3629" s="153"/>
      <c r="E3629" s="153"/>
      <c r="F3629" s="153"/>
      <c r="G3629" s="153"/>
      <c r="H3629" s="153"/>
      <c r="I3629" s="153"/>
      <c r="J3629" s="153"/>
      <c r="K3629" s="153"/>
      <c r="L3629" s="153"/>
      <c r="M3629" s="153"/>
      <c r="N3629" s="153"/>
      <c r="O3629" s="153"/>
      <c r="P3629" s="153"/>
      <c r="Q3629" s="153"/>
      <c r="R3629" s="153"/>
      <c r="S3629" s="153"/>
      <c r="T3629" s="150"/>
      <c r="U3629" s="152"/>
      <c r="V3629" s="152"/>
      <c r="W3629" s="152"/>
      <c r="X3629" s="152"/>
      <c r="Y3629" s="152"/>
      <c r="Z3629" s="152"/>
      <c r="AA3629" s="152"/>
      <c r="AB3629" s="152"/>
      <c r="AC3629" s="152"/>
      <c r="AD3629" s="152"/>
      <c r="AE3629" s="152"/>
      <c r="AF3629" s="152"/>
      <c r="AG3629" s="152"/>
      <c r="AH3629" s="152"/>
      <c r="AI3629" s="152"/>
      <c r="AJ3629" s="152"/>
    </row>
    <row r="3630" spans="3:36" x14ac:dyDescent="0.25">
      <c r="C3630" s="150"/>
      <c r="D3630" s="153"/>
      <c r="E3630" s="153"/>
      <c r="F3630" s="153"/>
      <c r="G3630" s="153"/>
      <c r="H3630" s="153"/>
      <c r="I3630" s="153"/>
      <c r="J3630" s="153"/>
      <c r="K3630" s="153"/>
      <c r="L3630" s="153"/>
      <c r="M3630" s="153"/>
      <c r="N3630" s="153"/>
      <c r="O3630" s="153"/>
      <c r="P3630" s="153"/>
      <c r="Q3630" s="153"/>
      <c r="R3630" s="153"/>
      <c r="S3630" s="153"/>
      <c r="T3630" s="150"/>
      <c r="U3630" s="152"/>
      <c r="V3630" s="152"/>
      <c r="W3630" s="152"/>
      <c r="X3630" s="152"/>
      <c r="Y3630" s="152"/>
      <c r="Z3630" s="152"/>
      <c r="AA3630" s="152"/>
      <c r="AB3630" s="152"/>
      <c r="AC3630" s="152"/>
      <c r="AD3630" s="152"/>
      <c r="AE3630" s="152"/>
      <c r="AF3630" s="152"/>
      <c r="AG3630" s="152"/>
      <c r="AH3630" s="152"/>
      <c r="AI3630" s="152"/>
      <c r="AJ3630" s="152"/>
    </row>
    <row r="3631" spans="3:36" x14ac:dyDescent="0.25">
      <c r="C3631" s="150"/>
      <c r="D3631" s="153"/>
      <c r="E3631" s="153"/>
      <c r="F3631" s="153"/>
      <c r="G3631" s="153"/>
      <c r="H3631" s="153"/>
      <c r="I3631" s="153"/>
      <c r="J3631" s="153"/>
      <c r="K3631" s="153"/>
      <c r="L3631" s="153"/>
      <c r="M3631" s="153"/>
      <c r="N3631" s="153"/>
      <c r="O3631" s="153"/>
      <c r="P3631" s="153"/>
      <c r="Q3631" s="153"/>
      <c r="R3631" s="153"/>
      <c r="S3631" s="153"/>
      <c r="T3631" s="150"/>
      <c r="U3631" s="152"/>
      <c r="V3631" s="152"/>
      <c r="W3631" s="152"/>
      <c r="X3631" s="152"/>
      <c r="Y3631" s="152"/>
      <c r="Z3631" s="152"/>
      <c r="AA3631" s="152"/>
      <c r="AB3631" s="152"/>
      <c r="AC3631" s="152"/>
      <c r="AD3631" s="152"/>
      <c r="AE3631" s="152"/>
      <c r="AF3631" s="152"/>
      <c r="AG3631" s="152"/>
      <c r="AH3631" s="152"/>
      <c r="AI3631" s="152"/>
      <c r="AJ3631" s="152"/>
    </row>
    <row r="3632" spans="3:36" x14ac:dyDescent="0.25">
      <c r="C3632" s="150"/>
      <c r="D3632" s="153"/>
      <c r="E3632" s="153"/>
      <c r="F3632" s="153"/>
      <c r="G3632" s="153"/>
      <c r="H3632" s="153"/>
      <c r="I3632" s="153"/>
      <c r="J3632" s="153"/>
      <c r="K3632" s="153"/>
      <c r="L3632" s="153"/>
      <c r="M3632" s="153"/>
      <c r="N3632" s="153"/>
      <c r="O3632" s="153"/>
      <c r="P3632" s="153"/>
      <c r="Q3632" s="153"/>
      <c r="R3632" s="153"/>
      <c r="S3632" s="153"/>
      <c r="T3632" s="150"/>
      <c r="U3632" s="152"/>
      <c r="V3632" s="152"/>
      <c r="W3632" s="152"/>
      <c r="X3632" s="152"/>
      <c r="Y3632" s="152"/>
      <c r="Z3632" s="152"/>
      <c r="AA3632" s="152"/>
      <c r="AB3632" s="152"/>
      <c r="AC3632" s="152"/>
      <c r="AD3632" s="152"/>
      <c r="AE3632" s="152"/>
      <c r="AF3632" s="152"/>
      <c r="AG3632" s="152"/>
      <c r="AH3632" s="152"/>
      <c r="AI3632" s="152"/>
      <c r="AJ3632" s="152"/>
    </row>
    <row r="3633" spans="3:36" x14ac:dyDescent="0.25">
      <c r="C3633" s="150"/>
      <c r="D3633" s="153"/>
      <c r="E3633" s="153"/>
      <c r="F3633" s="153"/>
      <c r="G3633" s="153"/>
      <c r="H3633" s="153"/>
      <c r="I3633" s="153"/>
      <c r="J3633" s="153"/>
      <c r="K3633" s="153"/>
      <c r="L3633" s="153"/>
      <c r="M3633" s="153"/>
      <c r="N3633" s="153"/>
      <c r="O3633" s="153"/>
      <c r="P3633" s="153"/>
      <c r="Q3633" s="153"/>
      <c r="R3633" s="153"/>
      <c r="S3633" s="153"/>
      <c r="T3633" s="150"/>
      <c r="U3633" s="152"/>
      <c r="V3633" s="152"/>
      <c r="W3633" s="152"/>
      <c r="X3633" s="152"/>
      <c r="Y3633" s="152"/>
      <c r="Z3633" s="152"/>
      <c r="AA3633" s="152"/>
      <c r="AB3633" s="152"/>
      <c r="AC3633" s="152"/>
      <c r="AD3633" s="152"/>
      <c r="AE3633" s="152"/>
      <c r="AF3633" s="152"/>
      <c r="AG3633" s="152"/>
      <c r="AH3633" s="152"/>
      <c r="AI3633" s="152"/>
      <c r="AJ3633" s="152"/>
    </row>
    <row r="3634" spans="3:36" x14ac:dyDescent="0.25">
      <c r="C3634" s="150"/>
      <c r="D3634" s="153"/>
      <c r="E3634" s="153"/>
      <c r="F3634" s="153"/>
      <c r="G3634" s="153"/>
      <c r="H3634" s="153"/>
      <c r="I3634" s="153"/>
      <c r="J3634" s="153"/>
      <c r="K3634" s="153"/>
      <c r="L3634" s="153"/>
      <c r="M3634" s="153"/>
      <c r="N3634" s="153"/>
      <c r="O3634" s="153"/>
      <c r="P3634" s="153"/>
      <c r="Q3634" s="153"/>
      <c r="R3634" s="153"/>
      <c r="S3634" s="153"/>
      <c r="T3634" s="150"/>
      <c r="U3634" s="152"/>
      <c r="V3634" s="152"/>
      <c r="W3634" s="152"/>
      <c r="X3634" s="152"/>
      <c r="Y3634" s="152"/>
      <c r="Z3634" s="152"/>
      <c r="AA3634" s="152"/>
      <c r="AB3634" s="152"/>
      <c r="AC3634" s="152"/>
      <c r="AD3634" s="152"/>
      <c r="AE3634" s="152"/>
      <c r="AF3634" s="152"/>
      <c r="AG3634" s="152"/>
      <c r="AH3634" s="152"/>
      <c r="AI3634" s="152"/>
      <c r="AJ3634" s="152"/>
    </row>
    <row r="3635" spans="3:36" x14ac:dyDescent="0.25">
      <c r="C3635" s="150"/>
      <c r="D3635" s="153"/>
      <c r="E3635" s="153"/>
      <c r="F3635" s="153"/>
      <c r="G3635" s="153"/>
      <c r="H3635" s="153"/>
      <c r="I3635" s="153"/>
      <c r="J3635" s="153"/>
      <c r="K3635" s="153"/>
      <c r="L3635" s="153"/>
      <c r="M3635" s="153"/>
      <c r="N3635" s="153"/>
      <c r="O3635" s="153"/>
      <c r="P3635" s="153"/>
      <c r="Q3635" s="153"/>
      <c r="R3635" s="153"/>
      <c r="S3635" s="153"/>
      <c r="T3635" s="150"/>
      <c r="U3635" s="152"/>
      <c r="V3635" s="152"/>
      <c r="W3635" s="152"/>
      <c r="X3635" s="152"/>
      <c r="Y3635" s="152"/>
      <c r="Z3635" s="152"/>
      <c r="AA3635" s="152"/>
      <c r="AB3635" s="152"/>
      <c r="AC3635" s="152"/>
      <c r="AD3635" s="152"/>
      <c r="AE3635" s="152"/>
      <c r="AF3635" s="152"/>
      <c r="AG3635" s="152"/>
      <c r="AH3635" s="152"/>
      <c r="AI3635" s="152"/>
      <c r="AJ3635" s="152"/>
    </row>
    <row r="3636" spans="3:36" x14ac:dyDescent="0.25">
      <c r="C3636" s="150"/>
      <c r="D3636" s="153"/>
      <c r="E3636" s="153"/>
      <c r="F3636" s="153"/>
      <c r="G3636" s="153"/>
      <c r="H3636" s="153"/>
      <c r="I3636" s="153"/>
      <c r="J3636" s="153"/>
      <c r="K3636" s="153"/>
      <c r="L3636" s="153"/>
      <c r="M3636" s="153"/>
      <c r="N3636" s="153"/>
      <c r="O3636" s="153"/>
      <c r="P3636" s="153"/>
      <c r="Q3636" s="153"/>
      <c r="R3636" s="153"/>
      <c r="S3636" s="153"/>
      <c r="T3636" s="150"/>
      <c r="U3636" s="152"/>
      <c r="V3636" s="152"/>
      <c r="W3636" s="152"/>
      <c r="X3636" s="152"/>
      <c r="Y3636" s="152"/>
      <c r="Z3636" s="152"/>
      <c r="AA3636" s="152"/>
      <c r="AB3636" s="152"/>
      <c r="AC3636" s="152"/>
      <c r="AD3636" s="152"/>
      <c r="AE3636" s="152"/>
      <c r="AF3636" s="152"/>
      <c r="AG3636" s="152"/>
      <c r="AH3636" s="152"/>
      <c r="AI3636" s="152"/>
      <c r="AJ3636" s="152"/>
    </row>
    <row r="3637" spans="3:36" x14ac:dyDescent="0.25">
      <c r="C3637" s="150"/>
      <c r="D3637" s="153"/>
      <c r="E3637" s="153"/>
      <c r="F3637" s="153"/>
      <c r="G3637" s="153"/>
      <c r="H3637" s="153"/>
      <c r="I3637" s="153"/>
      <c r="J3637" s="153"/>
      <c r="K3637" s="153"/>
      <c r="L3637" s="153"/>
      <c r="M3637" s="153"/>
      <c r="N3637" s="153"/>
      <c r="O3637" s="153"/>
      <c r="P3637" s="153"/>
      <c r="Q3637" s="153"/>
      <c r="R3637" s="153"/>
      <c r="S3637" s="153"/>
      <c r="T3637" s="150"/>
      <c r="U3637" s="152"/>
      <c r="V3637" s="152"/>
      <c r="W3637" s="152"/>
      <c r="X3637" s="152"/>
      <c r="Y3637" s="152"/>
      <c r="Z3637" s="152"/>
      <c r="AA3637" s="152"/>
      <c r="AB3637" s="152"/>
      <c r="AC3637" s="152"/>
      <c r="AD3637" s="152"/>
      <c r="AE3637" s="152"/>
      <c r="AF3637" s="152"/>
      <c r="AG3637" s="152"/>
      <c r="AH3637" s="152"/>
      <c r="AI3637" s="152"/>
      <c r="AJ3637" s="152"/>
    </row>
    <row r="3638" spans="3:36" x14ac:dyDescent="0.25">
      <c r="C3638" s="150"/>
      <c r="D3638" s="153"/>
      <c r="E3638" s="153"/>
      <c r="F3638" s="153"/>
      <c r="G3638" s="153"/>
      <c r="H3638" s="153"/>
      <c r="I3638" s="153"/>
      <c r="J3638" s="153"/>
      <c r="K3638" s="153"/>
      <c r="L3638" s="153"/>
      <c r="M3638" s="153"/>
      <c r="N3638" s="153"/>
      <c r="O3638" s="153"/>
      <c r="P3638" s="153"/>
      <c r="Q3638" s="153"/>
      <c r="R3638" s="153"/>
      <c r="S3638" s="153"/>
      <c r="T3638" s="150"/>
      <c r="U3638" s="152"/>
      <c r="V3638" s="152"/>
      <c r="W3638" s="152"/>
      <c r="X3638" s="152"/>
      <c r="Y3638" s="152"/>
      <c r="Z3638" s="152"/>
      <c r="AA3638" s="152"/>
      <c r="AB3638" s="152"/>
      <c r="AC3638" s="152"/>
      <c r="AD3638" s="152"/>
      <c r="AE3638" s="152"/>
      <c r="AF3638" s="152"/>
      <c r="AG3638" s="152"/>
      <c r="AH3638" s="152"/>
      <c r="AI3638" s="152"/>
      <c r="AJ3638" s="152"/>
    </row>
    <row r="3639" spans="3:36" x14ac:dyDescent="0.25">
      <c r="C3639" s="150"/>
      <c r="D3639" s="153"/>
      <c r="E3639" s="153"/>
      <c r="F3639" s="153"/>
      <c r="G3639" s="153"/>
      <c r="H3639" s="153"/>
      <c r="I3639" s="153"/>
      <c r="J3639" s="153"/>
      <c r="K3639" s="153"/>
      <c r="L3639" s="153"/>
      <c r="M3639" s="153"/>
      <c r="N3639" s="153"/>
      <c r="O3639" s="153"/>
      <c r="P3639" s="153"/>
      <c r="Q3639" s="153"/>
      <c r="R3639" s="153"/>
      <c r="S3639" s="153"/>
      <c r="T3639" s="150"/>
      <c r="U3639" s="152"/>
      <c r="V3639" s="152"/>
      <c r="W3639" s="152"/>
      <c r="X3639" s="152"/>
      <c r="Y3639" s="152"/>
      <c r="Z3639" s="152"/>
      <c r="AA3639" s="152"/>
      <c r="AB3639" s="152"/>
      <c r="AC3639" s="152"/>
      <c r="AD3639" s="152"/>
      <c r="AE3639" s="152"/>
      <c r="AF3639" s="152"/>
      <c r="AG3639" s="152"/>
      <c r="AH3639" s="152"/>
      <c r="AI3639" s="152"/>
      <c r="AJ3639" s="152"/>
    </row>
    <row r="3640" spans="3:36" x14ac:dyDescent="0.25">
      <c r="C3640" s="150"/>
      <c r="D3640" s="153"/>
      <c r="E3640" s="153"/>
      <c r="F3640" s="153"/>
      <c r="G3640" s="153"/>
      <c r="H3640" s="153"/>
      <c r="I3640" s="153"/>
      <c r="J3640" s="153"/>
      <c r="K3640" s="153"/>
      <c r="L3640" s="153"/>
      <c r="M3640" s="153"/>
      <c r="N3640" s="153"/>
      <c r="O3640" s="153"/>
      <c r="P3640" s="153"/>
      <c r="Q3640" s="153"/>
      <c r="R3640" s="153"/>
      <c r="S3640" s="153"/>
      <c r="T3640" s="150"/>
      <c r="U3640" s="152"/>
      <c r="V3640" s="152"/>
      <c r="W3640" s="152"/>
      <c r="X3640" s="152"/>
      <c r="Y3640" s="152"/>
      <c r="Z3640" s="152"/>
      <c r="AA3640" s="152"/>
      <c r="AB3640" s="152"/>
      <c r="AC3640" s="152"/>
      <c r="AD3640" s="152"/>
      <c r="AE3640" s="152"/>
      <c r="AF3640" s="152"/>
      <c r="AG3640" s="152"/>
      <c r="AH3640" s="152"/>
      <c r="AI3640" s="152"/>
      <c r="AJ3640" s="152"/>
    </row>
    <row r="3641" spans="3:36" x14ac:dyDescent="0.25">
      <c r="C3641" s="150"/>
      <c r="D3641" s="153"/>
      <c r="E3641" s="153"/>
      <c r="F3641" s="153"/>
      <c r="G3641" s="153"/>
      <c r="H3641" s="153"/>
      <c r="I3641" s="153"/>
      <c r="J3641" s="153"/>
      <c r="K3641" s="153"/>
      <c r="L3641" s="153"/>
      <c r="M3641" s="153"/>
      <c r="N3641" s="153"/>
      <c r="O3641" s="153"/>
      <c r="P3641" s="153"/>
      <c r="Q3641" s="153"/>
      <c r="R3641" s="153"/>
      <c r="S3641" s="153"/>
      <c r="T3641" s="150"/>
      <c r="U3641" s="152"/>
      <c r="V3641" s="152"/>
      <c r="W3641" s="152"/>
      <c r="X3641" s="152"/>
      <c r="Y3641" s="152"/>
      <c r="Z3641" s="152"/>
      <c r="AA3641" s="152"/>
      <c r="AB3641" s="152"/>
      <c r="AC3641" s="152"/>
      <c r="AD3641" s="152"/>
      <c r="AE3641" s="152"/>
      <c r="AF3641" s="152"/>
      <c r="AG3641" s="152"/>
      <c r="AH3641" s="152"/>
      <c r="AI3641" s="152"/>
      <c r="AJ3641" s="152"/>
    </row>
    <row r="3642" spans="3:36" x14ac:dyDescent="0.25">
      <c r="C3642" s="150"/>
      <c r="D3642" s="153"/>
      <c r="E3642" s="153"/>
      <c r="F3642" s="153"/>
      <c r="G3642" s="153"/>
      <c r="H3642" s="153"/>
      <c r="I3642" s="153"/>
      <c r="J3642" s="153"/>
      <c r="K3642" s="153"/>
      <c r="L3642" s="153"/>
      <c r="M3642" s="153"/>
      <c r="N3642" s="153"/>
      <c r="O3642" s="153"/>
      <c r="P3642" s="153"/>
      <c r="Q3642" s="153"/>
      <c r="R3642" s="153"/>
      <c r="S3642" s="153"/>
      <c r="T3642" s="150"/>
      <c r="U3642" s="152"/>
      <c r="V3642" s="152"/>
      <c r="W3642" s="152"/>
      <c r="X3642" s="152"/>
      <c r="Y3642" s="152"/>
      <c r="Z3642" s="152"/>
      <c r="AA3642" s="152"/>
      <c r="AB3642" s="152"/>
      <c r="AC3642" s="152"/>
      <c r="AD3642" s="152"/>
      <c r="AE3642" s="152"/>
      <c r="AF3642" s="152"/>
      <c r="AG3642" s="152"/>
      <c r="AH3642" s="152"/>
      <c r="AI3642" s="152"/>
      <c r="AJ3642" s="152"/>
    </row>
    <row r="3643" spans="3:36" x14ac:dyDescent="0.25">
      <c r="C3643" s="150"/>
      <c r="D3643" s="153"/>
      <c r="E3643" s="153"/>
      <c r="F3643" s="153"/>
      <c r="G3643" s="153"/>
      <c r="H3643" s="153"/>
      <c r="I3643" s="153"/>
      <c r="J3643" s="153"/>
      <c r="K3643" s="153"/>
      <c r="L3643" s="153"/>
      <c r="M3643" s="153"/>
      <c r="N3643" s="153"/>
      <c r="O3643" s="153"/>
      <c r="P3643" s="153"/>
      <c r="Q3643" s="153"/>
      <c r="R3643" s="153"/>
      <c r="S3643" s="153"/>
      <c r="T3643" s="150"/>
      <c r="U3643" s="152"/>
      <c r="V3643" s="152"/>
      <c r="W3643" s="152"/>
      <c r="X3643" s="152"/>
      <c r="Y3643" s="152"/>
      <c r="Z3643" s="152"/>
      <c r="AA3643" s="152"/>
      <c r="AB3643" s="152"/>
      <c r="AC3643" s="152"/>
      <c r="AD3643" s="152"/>
      <c r="AE3643" s="152"/>
      <c r="AF3643" s="152"/>
      <c r="AG3643" s="152"/>
      <c r="AH3643" s="152"/>
      <c r="AI3643" s="152"/>
      <c r="AJ3643" s="152"/>
    </row>
    <row r="3644" spans="3:36" x14ac:dyDescent="0.25">
      <c r="C3644" s="150"/>
      <c r="D3644" s="153"/>
      <c r="E3644" s="153"/>
      <c r="F3644" s="153"/>
      <c r="G3644" s="153"/>
      <c r="H3644" s="153"/>
      <c r="I3644" s="153"/>
      <c r="J3644" s="153"/>
      <c r="K3644" s="153"/>
      <c r="L3644" s="153"/>
      <c r="M3644" s="153"/>
      <c r="N3644" s="153"/>
      <c r="O3644" s="153"/>
      <c r="P3644" s="153"/>
      <c r="Q3644" s="153"/>
      <c r="R3644" s="153"/>
      <c r="S3644" s="153"/>
      <c r="T3644" s="150"/>
      <c r="U3644" s="152"/>
      <c r="V3644" s="152"/>
      <c r="W3644" s="152"/>
      <c r="X3644" s="152"/>
      <c r="Y3644" s="152"/>
      <c r="Z3644" s="152"/>
      <c r="AA3644" s="152"/>
      <c r="AB3644" s="152"/>
      <c r="AC3644" s="152"/>
      <c r="AD3644" s="152"/>
      <c r="AE3644" s="152"/>
      <c r="AF3644" s="152"/>
      <c r="AG3644" s="152"/>
      <c r="AH3644" s="152"/>
      <c r="AI3644" s="152"/>
      <c r="AJ3644" s="152"/>
    </row>
    <row r="3645" spans="3:36" x14ac:dyDescent="0.25">
      <c r="C3645" s="150"/>
      <c r="D3645" s="153"/>
      <c r="E3645" s="153"/>
      <c r="F3645" s="153"/>
      <c r="G3645" s="153"/>
      <c r="H3645" s="153"/>
      <c r="I3645" s="153"/>
      <c r="J3645" s="153"/>
      <c r="K3645" s="153"/>
      <c r="L3645" s="153"/>
      <c r="M3645" s="153"/>
      <c r="N3645" s="153"/>
      <c r="O3645" s="153"/>
      <c r="P3645" s="153"/>
      <c r="Q3645" s="153"/>
      <c r="R3645" s="153"/>
      <c r="S3645" s="153"/>
      <c r="T3645" s="150"/>
      <c r="U3645" s="152"/>
      <c r="V3645" s="152"/>
      <c r="W3645" s="152"/>
      <c r="X3645" s="152"/>
      <c r="Y3645" s="152"/>
      <c r="Z3645" s="152"/>
      <c r="AA3645" s="152"/>
      <c r="AB3645" s="152"/>
      <c r="AC3645" s="152"/>
      <c r="AD3645" s="152"/>
      <c r="AE3645" s="152"/>
      <c r="AF3645" s="152"/>
      <c r="AG3645" s="152"/>
      <c r="AH3645" s="152"/>
      <c r="AI3645" s="152"/>
      <c r="AJ3645" s="152"/>
    </row>
    <row r="3646" spans="3:36" x14ac:dyDescent="0.25">
      <c r="C3646" s="150"/>
      <c r="D3646" s="153"/>
      <c r="E3646" s="153"/>
      <c r="F3646" s="153"/>
      <c r="G3646" s="153"/>
      <c r="H3646" s="153"/>
      <c r="I3646" s="153"/>
      <c r="J3646" s="153"/>
      <c r="K3646" s="153"/>
      <c r="L3646" s="153"/>
      <c r="M3646" s="153"/>
      <c r="N3646" s="153"/>
      <c r="O3646" s="153"/>
      <c r="P3646" s="153"/>
      <c r="Q3646" s="153"/>
      <c r="R3646" s="153"/>
      <c r="S3646" s="153"/>
      <c r="T3646" s="150"/>
      <c r="U3646" s="152"/>
      <c r="V3646" s="152"/>
      <c r="W3646" s="152"/>
      <c r="X3646" s="152"/>
      <c r="Y3646" s="152"/>
      <c r="Z3646" s="152"/>
      <c r="AA3646" s="152"/>
      <c r="AB3646" s="152"/>
      <c r="AC3646" s="152"/>
      <c r="AD3646" s="152"/>
      <c r="AE3646" s="152"/>
      <c r="AF3646" s="152"/>
      <c r="AG3646" s="152"/>
      <c r="AH3646" s="152"/>
      <c r="AI3646" s="152"/>
      <c r="AJ3646" s="152"/>
    </row>
    <row r="3647" spans="3:36" x14ac:dyDescent="0.25">
      <c r="C3647" s="150"/>
      <c r="D3647" s="153"/>
      <c r="E3647" s="153"/>
      <c r="F3647" s="153"/>
      <c r="G3647" s="153"/>
      <c r="H3647" s="153"/>
      <c r="I3647" s="153"/>
      <c r="J3647" s="153"/>
      <c r="K3647" s="153"/>
      <c r="L3647" s="153"/>
      <c r="M3647" s="153"/>
      <c r="N3647" s="153"/>
      <c r="O3647" s="153"/>
      <c r="P3647" s="153"/>
      <c r="Q3647" s="153"/>
      <c r="R3647" s="153"/>
      <c r="S3647" s="153"/>
      <c r="T3647" s="150"/>
      <c r="U3647" s="152"/>
      <c r="V3647" s="152"/>
      <c r="W3647" s="152"/>
      <c r="X3647" s="152"/>
      <c r="Y3647" s="152"/>
      <c r="Z3647" s="152"/>
      <c r="AA3647" s="152"/>
      <c r="AB3647" s="152"/>
      <c r="AC3647" s="152"/>
      <c r="AD3647" s="152"/>
      <c r="AE3647" s="152"/>
      <c r="AF3647" s="152"/>
      <c r="AG3647" s="152"/>
      <c r="AH3647" s="152"/>
      <c r="AI3647" s="152"/>
      <c r="AJ3647" s="152"/>
    </row>
    <row r="3648" spans="3:36" x14ac:dyDescent="0.25">
      <c r="C3648" s="150"/>
      <c r="D3648" s="153"/>
      <c r="E3648" s="153"/>
      <c r="F3648" s="153"/>
      <c r="G3648" s="153"/>
      <c r="H3648" s="153"/>
      <c r="I3648" s="153"/>
      <c r="J3648" s="153"/>
      <c r="K3648" s="153"/>
      <c r="L3648" s="153"/>
      <c r="M3648" s="153"/>
      <c r="N3648" s="153"/>
      <c r="O3648" s="153"/>
      <c r="P3648" s="153"/>
      <c r="Q3648" s="153"/>
      <c r="R3648" s="153"/>
      <c r="S3648" s="153"/>
      <c r="T3648" s="150"/>
      <c r="U3648" s="152"/>
      <c r="V3648" s="152"/>
      <c r="W3648" s="152"/>
      <c r="X3648" s="152"/>
      <c r="Y3648" s="152"/>
      <c r="Z3648" s="152"/>
      <c r="AA3648" s="152"/>
      <c r="AB3648" s="152"/>
      <c r="AC3648" s="152"/>
      <c r="AD3648" s="152"/>
      <c r="AE3648" s="152"/>
      <c r="AF3648" s="152"/>
      <c r="AG3648" s="152"/>
      <c r="AH3648" s="152"/>
      <c r="AI3648" s="152"/>
      <c r="AJ3648" s="152"/>
    </row>
    <row r="3649" spans="3:36" x14ac:dyDescent="0.25">
      <c r="C3649" s="150"/>
      <c r="D3649" s="153"/>
      <c r="E3649" s="153"/>
      <c r="F3649" s="153"/>
      <c r="G3649" s="153"/>
      <c r="H3649" s="153"/>
      <c r="I3649" s="153"/>
      <c r="J3649" s="153"/>
      <c r="K3649" s="153"/>
      <c r="L3649" s="153"/>
      <c r="M3649" s="153"/>
      <c r="N3649" s="153"/>
      <c r="O3649" s="153"/>
      <c r="P3649" s="153"/>
      <c r="Q3649" s="153"/>
      <c r="R3649" s="153"/>
      <c r="S3649" s="153"/>
      <c r="T3649" s="150"/>
      <c r="U3649" s="152"/>
      <c r="V3649" s="152"/>
      <c r="W3649" s="152"/>
      <c r="X3649" s="152"/>
      <c r="Y3649" s="152"/>
      <c r="Z3649" s="152"/>
      <c r="AA3649" s="152"/>
      <c r="AB3649" s="152"/>
      <c r="AC3649" s="152"/>
      <c r="AD3649" s="152"/>
      <c r="AE3649" s="152"/>
      <c r="AF3649" s="152"/>
      <c r="AG3649" s="152"/>
      <c r="AH3649" s="152"/>
      <c r="AI3649" s="152"/>
      <c r="AJ3649" s="152"/>
    </row>
    <row r="3650" spans="3:36" x14ac:dyDescent="0.25">
      <c r="C3650" s="150"/>
      <c r="D3650" s="153"/>
      <c r="E3650" s="153"/>
      <c r="F3650" s="153"/>
      <c r="G3650" s="153"/>
      <c r="H3650" s="153"/>
      <c r="I3650" s="153"/>
      <c r="J3650" s="153"/>
      <c r="K3650" s="153"/>
      <c r="L3650" s="153"/>
      <c r="M3650" s="153"/>
      <c r="N3650" s="153"/>
      <c r="O3650" s="153"/>
      <c r="P3650" s="153"/>
      <c r="Q3650" s="153"/>
      <c r="R3650" s="153"/>
      <c r="S3650" s="153"/>
      <c r="T3650" s="150"/>
      <c r="U3650" s="152"/>
      <c r="V3650" s="152"/>
      <c r="W3650" s="152"/>
      <c r="X3650" s="152"/>
      <c r="Y3650" s="152"/>
      <c r="Z3650" s="152"/>
      <c r="AA3650" s="152"/>
      <c r="AB3650" s="152"/>
      <c r="AC3650" s="152"/>
      <c r="AD3650" s="152"/>
      <c r="AE3650" s="152"/>
      <c r="AF3650" s="152"/>
      <c r="AG3650" s="152"/>
      <c r="AH3650" s="152"/>
      <c r="AI3650" s="152"/>
      <c r="AJ3650" s="152"/>
    </row>
    <row r="3651" spans="3:36" x14ac:dyDescent="0.25">
      <c r="C3651" s="150"/>
      <c r="D3651" s="153"/>
      <c r="E3651" s="153"/>
      <c r="F3651" s="153"/>
      <c r="G3651" s="153"/>
      <c r="H3651" s="153"/>
      <c r="I3651" s="153"/>
      <c r="J3651" s="153"/>
      <c r="K3651" s="153"/>
      <c r="L3651" s="153"/>
      <c r="M3651" s="153"/>
      <c r="N3651" s="153"/>
      <c r="O3651" s="153"/>
      <c r="P3651" s="153"/>
      <c r="Q3651" s="153"/>
      <c r="R3651" s="153"/>
      <c r="S3651" s="153"/>
      <c r="T3651" s="150"/>
      <c r="U3651" s="152"/>
      <c r="V3651" s="152"/>
      <c r="W3651" s="152"/>
      <c r="X3651" s="152"/>
      <c r="Y3651" s="152"/>
      <c r="Z3651" s="152"/>
      <c r="AA3651" s="152"/>
      <c r="AB3651" s="152"/>
      <c r="AC3651" s="152"/>
      <c r="AD3651" s="152"/>
      <c r="AE3651" s="152"/>
      <c r="AF3651" s="152"/>
      <c r="AG3651" s="152"/>
      <c r="AH3651" s="152"/>
      <c r="AI3651" s="152"/>
      <c r="AJ3651" s="152"/>
    </row>
    <row r="3652" spans="3:36" x14ac:dyDescent="0.25">
      <c r="C3652" s="150"/>
      <c r="D3652" s="153"/>
      <c r="E3652" s="153"/>
      <c r="F3652" s="153"/>
      <c r="G3652" s="153"/>
      <c r="H3652" s="153"/>
      <c r="I3652" s="153"/>
      <c r="J3652" s="153"/>
      <c r="K3652" s="153"/>
      <c r="L3652" s="153"/>
      <c r="M3652" s="153"/>
      <c r="N3652" s="153"/>
      <c r="O3652" s="153"/>
      <c r="P3652" s="153"/>
      <c r="Q3652" s="153"/>
      <c r="R3652" s="153"/>
      <c r="S3652" s="153"/>
      <c r="T3652" s="150"/>
      <c r="U3652" s="152"/>
      <c r="V3652" s="152"/>
      <c r="W3652" s="152"/>
      <c r="X3652" s="152"/>
      <c r="Y3652" s="152"/>
      <c r="Z3652" s="152"/>
      <c r="AA3652" s="152"/>
      <c r="AB3652" s="152"/>
      <c r="AC3652" s="152"/>
      <c r="AD3652" s="152"/>
      <c r="AE3652" s="152"/>
      <c r="AF3652" s="152"/>
      <c r="AG3652" s="152"/>
      <c r="AH3652" s="152"/>
      <c r="AI3652" s="152"/>
      <c r="AJ3652" s="152"/>
    </row>
    <row r="3653" spans="3:36" x14ac:dyDescent="0.25">
      <c r="C3653" s="150"/>
      <c r="D3653" s="153"/>
      <c r="E3653" s="153"/>
      <c r="F3653" s="153"/>
      <c r="G3653" s="153"/>
      <c r="H3653" s="153"/>
      <c r="I3653" s="153"/>
      <c r="J3653" s="153"/>
      <c r="K3653" s="153"/>
      <c r="L3653" s="153"/>
      <c r="M3653" s="153"/>
      <c r="N3653" s="153"/>
      <c r="O3653" s="153"/>
      <c r="P3653" s="153"/>
      <c r="Q3653" s="153"/>
      <c r="R3653" s="153"/>
      <c r="S3653" s="153"/>
      <c r="T3653" s="150"/>
      <c r="U3653" s="152"/>
      <c r="V3653" s="152"/>
      <c r="W3653" s="152"/>
      <c r="X3653" s="152"/>
      <c r="Y3653" s="152"/>
      <c r="Z3653" s="152"/>
      <c r="AA3653" s="152"/>
      <c r="AB3653" s="152"/>
      <c r="AC3653" s="152"/>
      <c r="AD3653" s="152"/>
      <c r="AE3653" s="152"/>
      <c r="AF3653" s="152"/>
      <c r="AG3653" s="152"/>
      <c r="AH3653" s="152"/>
      <c r="AI3653" s="152"/>
      <c r="AJ3653" s="152"/>
    </row>
    <row r="3654" spans="3:36" x14ac:dyDescent="0.25">
      <c r="C3654" s="150"/>
      <c r="D3654" s="153"/>
      <c r="E3654" s="153"/>
      <c r="F3654" s="153"/>
      <c r="G3654" s="153"/>
      <c r="H3654" s="153"/>
      <c r="I3654" s="153"/>
      <c r="J3654" s="153"/>
      <c r="K3654" s="153"/>
      <c r="L3654" s="153"/>
      <c r="M3654" s="153"/>
      <c r="N3654" s="153"/>
      <c r="O3654" s="153"/>
      <c r="P3654" s="153"/>
      <c r="Q3654" s="153"/>
      <c r="R3654" s="153"/>
      <c r="S3654" s="153"/>
      <c r="T3654" s="150"/>
      <c r="U3654" s="152"/>
      <c r="V3654" s="152"/>
      <c r="W3654" s="152"/>
      <c r="X3654" s="152"/>
      <c r="Y3654" s="152"/>
      <c r="Z3654" s="152"/>
      <c r="AA3654" s="152"/>
      <c r="AB3654" s="152"/>
      <c r="AC3654" s="152"/>
      <c r="AD3654" s="152"/>
      <c r="AE3654" s="152"/>
      <c r="AF3654" s="152"/>
      <c r="AG3654" s="152"/>
      <c r="AH3654" s="152"/>
      <c r="AI3654" s="152"/>
      <c r="AJ3654" s="152"/>
    </row>
    <row r="3655" spans="3:36" x14ac:dyDescent="0.25">
      <c r="C3655" s="150"/>
      <c r="D3655" s="153"/>
      <c r="E3655" s="153"/>
      <c r="F3655" s="153"/>
      <c r="G3655" s="153"/>
      <c r="H3655" s="153"/>
      <c r="I3655" s="153"/>
      <c r="J3655" s="153"/>
      <c r="K3655" s="153"/>
      <c r="L3655" s="153"/>
      <c r="M3655" s="153"/>
      <c r="N3655" s="153"/>
      <c r="O3655" s="153"/>
      <c r="P3655" s="153"/>
      <c r="Q3655" s="153"/>
      <c r="R3655" s="153"/>
      <c r="S3655" s="153"/>
      <c r="T3655" s="150"/>
      <c r="U3655" s="152"/>
      <c r="V3655" s="152"/>
      <c r="W3655" s="152"/>
      <c r="X3655" s="152"/>
      <c r="Y3655" s="152"/>
      <c r="Z3655" s="152"/>
      <c r="AA3655" s="152"/>
      <c r="AB3655" s="152"/>
      <c r="AC3655" s="152"/>
      <c r="AD3655" s="152"/>
      <c r="AE3655" s="152"/>
      <c r="AF3655" s="152"/>
      <c r="AG3655" s="152"/>
      <c r="AH3655" s="152"/>
      <c r="AI3655" s="152"/>
      <c r="AJ3655" s="152"/>
    </row>
    <row r="3656" spans="3:36" x14ac:dyDescent="0.25">
      <c r="C3656" s="150"/>
      <c r="D3656" s="153"/>
      <c r="E3656" s="153"/>
      <c r="F3656" s="153"/>
      <c r="G3656" s="153"/>
      <c r="H3656" s="153"/>
      <c r="I3656" s="153"/>
      <c r="J3656" s="153"/>
      <c r="K3656" s="153"/>
      <c r="L3656" s="153"/>
      <c r="M3656" s="153"/>
      <c r="N3656" s="153"/>
      <c r="O3656" s="153"/>
      <c r="P3656" s="153"/>
      <c r="Q3656" s="153"/>
      <c r="R3656" s="153"/>
      <c r="S3656" s="153"/>
      <c r="T3656" s="150"/>
      <c r="U3656" s="152"/>
      <c r="V3656" s="152"/>
      <c r="W3656" s="152"/>
      <c r="X3656" s="152"/>
      <c r="Y3656" s="152"/>
      <c r="Z3656" s="152"/>
      <c r="AA3656" s="152"/>
      <c r="AB3656" s="152"/>
      <c r="AC3656" s="152"/>
      <c r="AD3656" s="152"/>
      <c r="AE3656" s="152"/>
      <c r="AF3656" s="152"/>
      <c r="AG3656" s="152"/>
      <c r="AH3656" s="152"/>
      <c r="AI3656" s="152"/>
      <c r="AJ3656" s="152"/>
    </row>
    <row r="3657" spans="3:36" x14ac:dyDescent="0.25">
      <c r="C3657" s="150"/>
      <c r="D3657" s="153"/>
      <c r="E3657" s="153"/>
      <c r="F3657" s="153"/>
      <c r="G3657" s="153"/>
      <c r="H3657" s="153"/>
      <c r="I3657" s="153"/>
      <c r="J3657" s="153"/>
      <c r="K3657" s="153"/>
      <c r="L3657" s="153"/>
      <c r="M3657" s="153"/>
      <c r="N3657" s="153"/>
      <c r="O3657" s="153"/>
      <c r="P3657" s="153"/>
      <c r="Q3657" s="153"/>
      <c r="R3657" s="153"/>
      <c r="S3657" s="153"/>
      <c r="T3657" s="150"/>
      <c r="U3657" s="152"/>
      <c r="V3657" s="152"/>
      <c r="W3657" s="152"/>
      <c r="X3657" s="152"/>
      <c r="Y3657" s="152"/>
      <c r="Z3657" s="152"/>
      <c r="AA3657" s="152"/>
      <c r="AB3657" s="152"/>
      <c r="AC3657" s="152"/>
      <c r="AD3657" s="152"/>
      <c r="AE3657" s="152"/>
      <c r="AF3657" s="152"/>
      <c r="AG3657" s="152"/>
      <c r="AH3657" s="152"/>
      <c r="AI3657" s="152"/>
      <c r="AJ3657" s="152"/>
    </row>
    <row r="3658" spans="3:36" x14ac:dyDescent="0.25">
      <c r="C3658" s="150"/>
      <c r="D3658" s="153"/>
      <c r="E3658" s="153"/>
      <c r="F3658" s="153"/>
      <c r="G3658" s="153"/>
      <c r="H3658" s="153"/>
      <c r="I3658" s="153"/>
      <c r="J3658" s="153"/>
      <c r="K3658" s="153"/>
      <c r="L3658" s="153"/>
      <c r="M3658" s="153"/>
      <c r="N3658" s="153"/>
      <c r="O3658" s="153"/>
      <c r="P3658" s="153"/>
      <c r="Q3658" s="153"/>
      <c r="R3658" s="153"/>
      <c r="S3658" s="153"/>
      <c r="T3658" s="150"/>
      <c r="U3658" s="152"/>
      <c r="V3658" s="152"/>
      <c r="W3658" s="152"/>
      <c r="X3658" s="152"/>
      <c r="Y3658" s="152"/>
      <c r="Z3658" s="152"/>
      <c r="AA3658" s="152"/>
      <c r="AB3658" s="152"/>
      <c r="AC3658" s="152"/>
      <c r="AD3658" s="152"/>
      <c r="AE3658" s="152"/>
      <c r="AF3658" s="152"/>
      <c r="AG3658" s="152"/>
      <c r="AH3658" s="152"/>
      <c r="AI3658" s="152"/>
      <c r="AJ3658" s="152"/>
    </row>
    <row r="3659" spans="3:36" x14ac:dyDescent="0.25">
      <c r="C3659" s="150"/>
      <c r="D3659" s="153"/>
      <c r="E3659" s="153"/>
      <c r="F3659" s="153"/>
      <c r="G3659" s="153"/>
      <c r="H3659" s="153"/>
      <c r="I3659" s="153"/>
      <c r="J3659" s="153"/>
      <c r="K3659" s="153"/>
      <c r="L3659" s="153"/>
      <c r="M3659" s="153"/>
      <c r="N3659" s="153"/>
      <c r="O3659" s="153"/>
      <c r="P3659" s="153"/>
      <c r="Q3659" s="153"/>
      <c r="R3659" s="153"/>
      <c r="S3659" s="153"/>
      <c r="T3659" s="150"/>
      <c r="U3659" s="152"/>
      <c r="V3659" s="152"/>
      <c r="W3659" s="152"/>
      <c r="X3659" s="152"/>
      <c r="Y3659" s="152"/>
      <c r="Z3659" s="152"/>
      <c r="AA3659" s="152"/>
      <c r="AB3659" s="152"/>
      <c r="AC3659" s="152"/>
      <c r="AD3659" s="152"/>
      <c r="AE3659" s="152"/>
      <c r="AF3659" s="152"/>
      <c r="AG3659" s="152"/>
      <c r="AH3659" s="152"/>
      <c r="AI3659" s="152"/>
      <c r="AJ3659" s="152"/>
    </row>
    <row r="3660" spans="3:36" x14ac:dyDescent="0.25">
      <c r="C3660" s="150"/>
      <c r="D3660" s="153"/>
      <c r="E3660" s="153"/>
      <c r="F3660" s="153"/>
      <c r="G3660" s="153"/>
      <c r="H3660" s="153"/>
      <c r="I3660" s="153"/>
      <c r="J3660" s="153"/>
      <c r="K3660" s="153"/>
      <c r="L3660" s="153"/>
      <c r="M3660" s="153"/>
      <c r="N3660" s="153"/>
      <c r="O3660" s="153"/>
      <c r="P3660" s="153"/>
      <c r="Q3660" s="153"/>
      <c r="R3660" s="153"/>
      <c r="S3660" s="153"/>
      <c r="T3660" s="150"/>
      <c r="U3660" s="152"/>
      <c r="V3660" s="152"/>
      <c r="W3660" s="152"/>
      <c r="X3660" s="152"/>
      <c r="Y3660" s="152"/>
      <c r="Z3660" s="152"/>
      <c r="AA3660" s="152"/>
      <c r="AB3660" s="152"/>
      <c r="AC3660" s="152"/>
      <c r="AD3660" s="152"/>
      <c r="AE3660" s="152"/>
      <c r="AF3660" s="152"/>
      <c r="AG3660" s="152"/>
      <c r="AH3660" s="152"/>
      <c r="AI3660" s="152"/>
      <c r="AJ3660" s="152"/>
    </row>
    <row r="3661" spans="3:36" x14ac:dyDescent="0.25">
      <c r="C3661" s="150"/>
      <c r="D3661" s="153"/>
      <c r="E3661" s="153"/>
      <c r="F3661" s="153"/>
      <c r="G3661" s="153"/>
      <c r="H3661" s="153"/>
      <c r="I3661" s="153"/>
      <c r="J3661" s="153"/>
      <c r="K3661" s="153"/>
      <c r="L3661" s="153"/>
      <c r="M3661" s="153"/>
      <c r="N3661" s="153"/>
      <c r="O3661" s="153"/>
      <c r="P3661" s="153"/>
      <c r="Q3661" s="153"/>
      <c r="R3661" s="153"/>
      <c r="S3661" s="153"/>
      <c r="T3661" s="150"/>
      <c r="U3661" s="152"/>
      <c r="V3661" s="152"/>
      <c r="W3661" s="152"/>
      <c r="X3661" s="152"/>
      <c r="Y3661" s="152"/>
      <c r="Z3661" s="152"/>
      <c r="AA3661" s="152"/>
      <c r="AB3661" s="152"/>
      <c r="AC3661" s="152"/>
      <c r="AD3661" s="152"/>
      <c r="AE3661" s="152"/>
      <c r="AF3661" s="152"/>
      <c r="AG3661" s="152"/>
      <c r="AH3661" s="152"/>
      <c r="AI3661" s="152"/>
      <c r="AJ3661" s="152"/>
    </row>
    <row r="3662" spans="3:36" x14ac:dyDescent="0.25">
      <c r="C3662" s="150"/>
      <c r="D3662" s="153"/>
      <c r="E3662" s="153"/>
      <c r="F3662" s="153"/>
      <c r="G3662" s="153"/>
      <c r="H3662" s="153"/>
      <c r="I3662" s="153"/>
      <c r="J3662" s="153"/>
      <c r="K3662" s="153"/>
      <c r="L3662" s="153"/>
      <c r="M3662" s="153"/>
      <c r="N3662" s="153"/>
      <c r="O3662" s="153"/>
      <c r="P3662" s="153"/>
      <c r="Q3662" s="153"/>
      <c r="R3662" s="153"/>
      <c r="S3662" s="153"/>
      <c r="T3662" s="150"/>
      <c r="U3662" s="152"/>
      <c r="V3662" s="152"/>
      <c r="W3662" s="152"/>
      <c r="X3662" s="152"/>
      <c r="Y3662" s="152"/>
      <c r="Z3662" s="152"/>
      <c r="AA3662" s="152"/>
      <c r="AB3662" s="152"/>
      <c r="AC3662" s="152"/>
      <c r="AD3662" s="152"/>
      <c r="AE3662" s="152"/>
      <c r="AF3662" s="152"/>
      <c r="AG3662" s="152"/>
      <c r="AH3662" s="152"/>
      <c r="AI3662" s="152"/>
      <c r="AJ3662" s="152"/>
    </row>
    <row r="3663" spans="3:36" x14ac:dyDescent="0.25">
      <c r="C3663" s="150"/>
      <c r="D3663" s="153"/>
      <c r="E3663" s="153"/>
      <c r="F3663" s="153"/>
      <c r="G3663" s="153"/>
      <c r="H3663" s="153"/>
      <c r="I3663" s="153"/>
      <c r="J3663" s="153"/>
      <c r="K3663" s="153"/>
      <c r="L3663" s="153"/>
      <c r="M3663" s="153"/>
      <c r="N3663" s="153"/>
      <c r="O3663" s="153"/>
      <c r="P3663" s="153"/>
      <c r="Q3663" s="153"/>
      <c r="R3663" s="153"/>
      <c r="S3663" s="153"/>
      <c r="T3663" s="150"/>
      <c r="U3663" s="152"/>
      <c r="V3663" s="152"/>
      <c r="W3663" s="152"/>
      <c r="X3663" s="152"/>
      <c r="Y3663" s="152"/>
      <c r="Z3663" s="152"/>
      <c r="AA3663" s="152"/>
      <c r="AB3663" s="152"/>
      <c r="AC3663" s="152"/>
      <c r="AD3663" s="152"/>
      <c r="AE3663" s="152"/>
      <c r="AF3663" s="152"/>
      <c r="AG3663" s="152"/>
      <c r="AH3663" s="152"/>
      <c r="AI3663" s="152"/>
      <c r="AJ3663" s="152"/>
    </row>
    <row r="3664" spans="3:36" x14ac:dyDescent="0.25">
      <c r="C3664" s="150"/>
      <c r="D3664" s="153"/>
      <c r="E3664" s="153"/>
      <c r="F3664" s="153"/>
      <c r="G3664" s="153"/>
      <c r="H3664" s="153"/>
      <c r="I3664" s="153"/>
      <c r="J3664" s="153"/>
      <c r="K3664" s="153"/>
      <c r="L3664" s="153"/>
      <c r="M3664" s="153"/>
      <c r="N3664" s="153"/>
      <c r="O3664" s="153"/>
      <c r="P3664" s="153"/>
      <c r="Q3664" s="153"/>
      <c r="R3664" s="153"/>
      <c r="S3664" s="153"/>
      <c r="T3664" s="150"/>
      <c r="U3664" s="152"/>
      <c r="V3664" s="152"/>
      <c r="W3664" s="152"/>
      <c r="X3664" s="152"/>
      <c r="Y3664" s="152"/>
      <c r="Z3664" s="152"/>
      <c r="AA3664" s="152"/>
      <c r="AB3664" s="152"/>
      <c r="AC3664" s="152"/>
      <c r="AD3664" s="152"/>
      <c r="AE3664" s="152"/>
      <c r="AF3664" s="152"/>
      <c r="AG3664" s="152"/>
      <c r="AH3664" s="152"/>
      <c r="AI3664" s="152"/>
      <c r="AJ3664" s="152"/>
    </row>
    <row r="3665" spans="3:36" x14ac:dyDescent="0.25">
      <c r="C3665" s="150"/>
      <c r="D3665" s="153"/>
      <c r="E3665" s="153"/>
      <c r="F3665" s="153"/>
      <c r="G3665" s="153"/>
      <c r="H3665" s="153"/>
      <c r="I3665" s="153"/>
      <c r="J3665" s="153"/>
      <c r="K3665" s="153"/>
      <c r="L3665" s="153"/>
      <c r="M3665" s="153"/>
      <c r="N3665" s="153"/>
      <c r="O3665" s="153"/>
      <c r="P3665" s="153"/>
      <c r="Q3665" s="153"/>
      <c r="R3665" s="153"/>
      <c r="S3665" s="153"/>
      <c r="T3665" s="150"/>
      <c r="U3665" s="152"/>
      <c r="V3665" s="152"/>
      <c r="W3665" s="152"/>
      <c r="X3665" s="152"/>
      <c r="Y3665" s="152"/>
      <c r="Z3665" s="152"/>
      <c r="AA3665" s="152"/>
      <c r="AB3665" s="152"/>
      <c r="AC3665" s="152"/>
      <c r="AD3665" s="152"/>
      <c r="AE3665" s="152"/>
      <c r="AF3665" s="152"/>
      <c r="AG3665" s="152"/>
      <c r="AH3665" s="152"/>
      <c r="AI3665" s="152"/>
      <c r="AJ3665" s="152"/>
    </row>
    <row r="3666" spans="3:36" x14ac:dyDescent="0.25">
      <c r="C3666" s="150"/>
      <c r="D3666" s="153"/>
      <c r="E3666" s="153"/>
      <c r="F3666" s="153"/>
      <c r="G3666" s="153"/>
      <c r="H3666" s="153"/>
      <c r="I3666" s="153"/>
      <c r="J3666" s="153"/>
      <c r="K3666" s="153"/>
      <c r="L3666" s="153"/>
      <c r="M3666" s="153"/>
      <c r="N3666" s="153"/>
      <c r="O3666" s="153"/>
      <c r="P3666" s="153"/>
      <c r="Q3666" s="153"/>
      <c r="R3666" s="153"/>
      <c r="S3666" s="153"/>
      <c r="T3666" s="150"/>
      <c r="U3666" s="152"/>
      <c r="V3666" s="152"/>
      <c r="W3666" s="152"/>
      <c r="X3666" s="152"/>
      <c r="Y3666" s="152"/>
      <c r="Z3666" s="152"/>
      <c r="AA3666" s="152"/>
      <c r="AB3666" s="152"/>
      <c r="AC3666" s="152"/>
      <c r="AD3666" s="152"/>
      <c r="AE3666" s="152"/>
      <c r="AF3666" s="152"/>
      <c r="AG3666" s="152"/>
      <c r="AH3666" s="152"/>
      <c r="AI3666" s="152"/>
      <c r="AJ3666" s="152"/>
    </row>
    <row r="3667" spans="3:36" x14ac:dyDescent="0.25">
      <c r="C3667" s="150"/>
      <c r="D3667" s="153"/>
      <c r="E3667" s="153"/>
      <c r="F3667" s="153"/>
      <c r="G3667" s="153"/>
      <c r="H3667" s="153"/>
      <c r="I3667" s="153"/>
      <c r="J3667" s="153"/>
      <c r="K3667" s="153"/>
      <c r="L3667" s="153"/>
      <c r="M3667" s="153"/>
      <c r="N3667" s="153"/>
      <c r="O3667" s="153"/>
      <c r="P3667" s="153"/>
      <c r="Q3667" s="153"/>
      <c r="R3667" s="153"/>
      <c r="S3667" s="153"/>
      <c r="T3667" s="150"/>
      <c r="U3667" s="152"/>
      <c r="V3667" s="152"/>
      <c r="W3667" s="152"/>
      <c r="X3667" s="152"/>
      <c r="Y3667" s="152"/>
      <c r="Z3667" s="152"/>
      <c r="AA3667" s="152"/>
      <c r="AB3667" s="152"/>
      <c r="AC3667" s="152"/>
      <c r="AD3667" s="152"/>
      <c r="AE3667" s="152"/>
      <c r="AF3667" s="152"/>
      <c r="AG3667" s="152"/>
      <c r="AH3667" s="152"/>
      <c r="AI3667" s="152"/>
      <c r="AJ3667" s="152"/>
    </row>
    <row r="3668" spans="3:36" x14ac:dyDescent="0.25">
      <c r="C3668" s="150"/>
      <c r="D3668" s="153"/>
      <c r="E3668" s="153"/>
      <c r="F3668" s="153"/>
      <c r="G3668" s="153"/>
      <c r="H3668" s="153"/>
      <c r="I3668" s="153"/>
      <c r="J3668" s="153"/>
      <c r="K3668" s="153"/>
      <c r="L3668" s="153"/>
      <c r="M3668" s="153"/>
      <c r="N3668" s="153"/>
      <c r="O3668" s="153"/>
      <c r="P3668" s="153"/>
      <c r="Q3668" s="153"/>
      <c r="R3668" s="153"/>
      <c r="S3668" s="153"/>
      <c r="T3668" s="150"/>
      <c r="U3668" s="152"/>
      <c r="V3668" s="152"/>
      <c r="W3668" s="152"/>
      <c r="X3668" s="152"/>
      <c r="Y3668" s="152"/>
      <c r="Z3668" s="152"/>
      <c r="AA3668" s="152"/>
      <c r="AB3668" s="152"/>
      <c r="AC3668" s="152"/>
      <c r="AD3668" s="152"/>
      <c r="AE3668" s="152"/>
      <c r="AF3668" s="152"/>
      <c r="AG3668" s="152"/>
      <c r="AH3668" s="152"/>
      <c r="AI3668" s="152"/>
      <c r="AJ3668" s="152"/>
    </row>
    <row r="3669" spans="3:36" x14ac:dyDescent="0.25">
      <c r="C3669" s="150"/>
      <c r="D3669" s="153"/>
      <c r="E3669" s="153"/>
      <c r="F3669" s="153"/>
      <c r="G3669" s="153"/>
      <c r="H3669" s="153"/>
      <c r="I3669" s="153"/>
      <c r="J3669" s="153"/>
      <c r="K3669" s="153"/>
      <c r="L3669" s="153"/>
      <c r="M3669" s="153"/>
      <c r="N3669" s="153"/>
      <c r="O3669" s="153"/>
      <c r="P3669" s="153"/>
      <c r="Q3669" s="153"/>
      <c r="R3669" s="153"/>
      <c r="S3669" s="153"/>
      <c r="T3669" s="150"/>
      <c r="U3669" s="152"/>
      <c r="V3669" s="152"/>
      <c r="W3669" s="152"/>
      <c r="X3669" s="152"/>
      <c r="Y3669" s="152"/>
      <c r="Z3669" s="152"/>
      <c r="AA3669" s="152"/>
      <c r="AB3669" s="152"/>
      <c r="AC3669" s="152"/>
      <c r="AD3669" s="152"/>
      <c r="AE3669" s="152"/>
      <c r="AF3669" s="152"/>
      <c r="AG3669" s="152"/>
      <c r="AH3669" s="152"/>
      <c r="AI3669" s="152"/>
      <c r="AJ3669" s="152"/>
    </row>
    <row r="3670" spans="3:36" x14ac:dyDescent="0.25">
      <c r="C3670" s="150"/>
      <c r="D3670" s="153"/>
      <c r="E3670" s="153"/>
      <c r="F3670" s="153"/>
      <c r="G3670" s="153"/>
      <c r="H3670" s="153"/>
      <c r="I3670" s="153"/>
      <c r="J3670" s="153"/>
      <c r="K3670" s="153"/>
      <c r="L3670" s="153"/>
      <c r="M3670" s="153"/>
      <c r="N3670" s="153"/>
      <c r="O3670" s="153"/>
      <c r="P3670" s="153"/>
      <c r="Q3670" s="153"/>
      <c r="R3670" s="153"/>
      <c r="S3670" s="153"/>
      <c r="T3670" s="150"/>
      <c r="U3670" s="152"/>
      <c r="V3670" s="152"/>
      <c r="W3670" s="152"/>
      <c r="X3670" s="152"/>
      <c r="Y3670" s="152"/>
      <c r="Z3670" s="152"/>
      <c r="AA3670" s="152"/>
      <c r="AB3670" s="152"/>
      <c r="AC3670" s="152"/>
      <c r="AD3670" s="152"/>
      <c r="AE3670" s="152"/>
      <c r="AF3670" s="152"/>
      <c r="AG3670" s="152"/>
      <c r="AH3670" s="152"/>
      <c r="AI3670" s="152"/>
      <c r="AJ3670" s="152"/>
    </row>
    <row r="3671" spans="3:36" x14ac:dyDescent="0.25">
      <c r="C3671" s="150"/>
      <c r="D3671" s="153"/>
      <c r="E3671" s="153"/>
      <c r="F3671" s="153"/>
      <c r="G3671" s="153"/>
      <c r="H3671" s="153"/>
      <c r="I3671" s="153"/>
      <c r="J3671" s="153"/>
      <c r="K3671" s="153"/>
      <c r="L3671" s="153"/>
      <c r="M3671" s="153"/>
      <c r="N3671" s="153"/>
      <c r="O3671" s="153"/>
      <c r="P3671" s="153"/>
      <c r="Q3671" s="153"/>
      <c r="R3671" s="153"/>
      <c r="S3671" s="153"/>
      <c r="T3671" s="150"/>
      <c r="U3671" s="152"/>
      <c r="V3671" s="152"/>
      <c r="W3671" s="152"/>
      <c r="X3671" s="152"/>
      <c r="Y3671" s="152"/>
      <c r="Z3671" s="152"/>
      <c r="AA3671" s="152"/>
      <c r="AB3671" s="152"/>
      <c r="AC3671" s="152"/>
      <c r="AD3671" s="152"/>
      <c r="AE3671" s="152"/>
      <c r="AF3671" s="152"/>
      <c r="AG3671" s="152"/>
      <c r="AH3671" s="152"/>
      <c r="AI3671" s="152"/>
      <c r="AJ3671" s="152"/>
    </row>
    <row r="3672" spans="3:36" x14ac:dyDescent="0.25">
      <c r="C3672" s="150"/>
      <c r="D3672" s="153"/>
      <c r="E3672" s="153"/>
      <c r="F3672" s="153"/>
      <c r="G3672" s="153"/>
      <c r="H3672" s="153"/>
      <c r="I3672" s="153"/>
      <c r="J3672" s="153"/>
      <c r="K3672" s="153"/>
      <c r="L3672" s="153"/>
      <c r="M3672" s="153"/>
      <c r="N3672" s="153"/>
      <c r="O3672" s="153"/>
      <c r="P3672" s="153"/>
      <c r="Q3672" s="153"/>
      <c r="R3672" s="153"/>
      <c r="S3672" s="153"/>
      <c r="T3672" s="150"/>
      <c r="U3672" s="152"/>
      <c r="V3672" s="152"/>
      <c r="W3672" s="152"/>
      <c r="X3672" s="152"/>
      <c r="Y3672" s="152"/>
      <c r="Z3672" s="152"/>
      <c r="AA3672" s="152"/>
      <c r="AB3672" s="152"/>
      <c r="AC3672" s="152"/>
      <c r="AD3672" s="152"/>
      <c r="AE3672" s="152"/>
      <c r="AF3672" s="152"/>
      <c r="AG3672" s="152"/>
      <c r="AH3672" s="152"/>
      <c r="AI3672" s="152"/>
      <c r="AJ3672" s="152"/>
    </row>
    <row r="3673" spans="3:36" x14ac:dyDescent="0.25">
      <c r="C3673" s="150"/>
      <c r="D3673" s="153"/>
      <c r="E3673" s="153"/>
      <c r="F3673" s="153"/>
      <c r="G3673" s="153"/>
      <c r="H3673" s="153"/>
      <c r="I3673" s="153"/>
      <c r="J3673" s="153"/>
      <c r="K3673" s="153"/>
      <c r="L3673" s="153"/>
      <c r="M3673" s="153"/>
      <c r="N3673" s="153"/>
      <c r="O3673" s="153"/>
      <c r="P3673" s="153"/>
      <c r="Q3673" s="153"/>
      <c r="R3673" s="153"/>
      <c r="S3673" s="153"/>
      <c r="T3673" s="150"/>
      <c r="U3673" s="152"/>
      <c r="V3673" s="152"/>
      <c r="W3673" s="152"/>
      <c r="X3673" s="152"/>
      <c r="Y3673" s="152"/>
      <c r="Z3673" s="152"/>
      <c r="AA3673" s="152"/>
      <c r="AB3673" s="152"/>
      <c r="AC3673" s="152"/>
      <c r="AD3673" s="152"/>
      <c r="AE3673" s="152"/>
      <c r="AF3673" s="152"/>
      <c r="AG3673" s="152"/>
      <c r="AH3673" s="152"/>
      <c r="AI3673" s="152"/>
      <c r="AJ3673" s="152"/>
    </row>
    <row r="3674" spans="3:36" x14ac:dyDescent="0.25">
      <c r="C3674" s="150"/>
      <c r="D3674" s="153"/>
      <c r="E3674" s="153"/>
      <c r="F3674" s="153"/>
      <c r="G3674" s="153"/>
      <c r="H3674" s="153"/>
      <c r="I3674" s="153"/>
      <c r="J3674" s="153"/>
      <c r="K3674" s="153"/>
      <c r="L3674" s="153"/>
      <c r="M3674" s="153"/>
      <c r="N3674" s="153"/>
      <c r="O3674" s="153"/>
      <c r="P3674" s="153"/>
      <c r="Q3674" s="153"/>
      <c r="R3674" s="153"/>
      <c r="S3674" s="153"/>
      <c r="T3674" s="150"/>
      <c r="U3674" s="152"/>
      <c r="V3674" s="152"/>
      <c r="W3674" s="152"/>
      <c r="X3674" s="152"/>
      <c r="Y3674" s="152"/>
      <c r="Z3674" s="152"/>
      <c r="AA3674" s="152"/>
      <c r="AB3674" s="152"/>
      <c r="AC3674" s="152"/>
      <c r="AD3674" s="152"/>
      <c r="AE3674" s="152"/>
      <c r="AF3674" s="152"/>
      <c r="AG3674" s="152"/>
      <c r="AH3674" s="152"/>
      <c r="AI3674" s="152"/>
      <c r="AJ3674" s="152"/>
    </row>
    <row r="3675" spans="3:36" x14ac:dyDescent="0.25">
      <c r="C3675" s="150"/>
      <c r="D3675" s="153"/>
      <c r="E3675" s="153"/>
      <c r="F3675" s="153"/>
      <c r="G3675" s="153"/>
      <c r="H3675" s="153"/>
      <c r="I3675" s="153"/>
      <c r="J3675" s="153"/>
      <c r="K3675" s="153"/>
      <c r="L3675" s="153"/>
      <c r="M3675" s="153"/>
      <c r="N3675" s="153"/>
      <c r="O3675" s="153"/>
      <c r="P3675" s="153"/>
      <c r="Q3675" s="153"/>
      <c r="R3675" s="153"/>
      <c r="S3675" s="153"/>
      <c r="T3675" s="150"/>
      <c r="U3675" s="152"/>
      <c r="V3675" s="152"/>
      <c r="W3675" s="152"/>
      <c r="X3675" s="152"/>
      <c r="Y3675" s="152"/>
      <c r="Z3675" s="152"/>
      <c r="AA3675" s="152"/>
      <c r="AB3675" s="152"/>
      <c r="AC3675" s="152"/>
      <c r="AD3675" s="152"/>
      <c r="AE3675" s="152"/>
      <c r="AF3675" s="152"/>
      <c r="AG3675" s="152"/>
      <c r="AH3675" s="152"/>
      <c r="AI3675" s="152"/>
      <c r="AJ3675" s="152"/>
    </row>
    <row r="3676" spans="3:36" x14ac:dyDescent="0.25">
      <c r="C3676" s="150"/>
      <c r="D3676" s="153"/>
      <c r="E3676" s="153"/>
      <c r="F3676" s="153"/>
      <c r="G3676" s="153"/>
      <c r="H3676" s="153"/>
      <c r="I3676" s="153"/>
      <c r="J3676" s="153"/>
      <c r="K3676" s="153"/>
      <c r="L3676" s="153"/>
      <c r="M3676" s="153"/>
      <c r="N3676" s="153"/>
      <c r="O3676" s="153"/>
      <c r="P3676" s="153"/>
      <c r="Q3676" s="153"/>
      <c r="R3676" s="153"/>
      <c r="S3676" s="153"/>
      <c r="T3676" s="150"/>
      <c r="U3676" s="152"/>
      <c r="V3676" s="152"/>
      <c r="W3676" s="152"/>
      <c r="X3676" s="152"/>
      <c r="Y3676" s="152"/>
      <c r="Z3676" s="152"/>
      <c r="AA3676" s="152"/>
      <c r="AB3676" s="152"/>
      <c r="AC3676" s="152"/>
      <c r="AD3676" s="152"/>
      <c r="AE3676" s="152"/>
      <c r="AF3676" s="152"/>
      <c r="AG3676" s="152"/>
      <c r="AH3676" s="152"/>
      <c r="AI3676" s="152"/>
      <c r="AJ3676" s="152"/>
    </row>
    <row r="3677" spans="3:36" x14ac:dyDescent="0.25">
      <c r="C3677" s="150"/>
      <c r="D3677" s="153"/>
      <c r="E3677" s="153"/>
      <c r="F3677" s="153"/>
      <c r="G3677" s="153"/>
      <c r="H3677" s="153"/>
      <c r="I3677" s="153"/>
      <c r="J3677" s="153"/>
      <c r="K3677" s="153"/>
      <c r="L3677" s="153"/>
      <c r="M3677" s="153"/>
      <c r="N3677" s="153"/>
      <c r="O3677" s="153"/>
      <c r="P3677" s="153"/>
      <c r="Q3677" s="153"/>
      <c r="R3677" s="153"/>
      <c r="S3677" s="153"/>
      <c r="T3677" s="150"/>
      <c r="U3677" s="152"/>
      <c r="V3677" s="152"/>
      <c r="W3677" s="152"/>
      <c r="X3677" s="152"/>
      <c r="Y3677" s="152"/>
      <c r="Z3677" s="152"/>
      <c r="AA3677" s="152"/>
      <c r="AB3677" s="152"/>
      <c r="AC3677" s="152"/>
      <c r="AD3677" s="152"/>
      <c r="AE3677" s="152"/>
      <c r="AF3677" s="152"/>
      <c r="AG3677" s="152"/>
      <c r="AH3677" s="152"/>
      <c r="AI3677" s="152"/>
      <c r="AJ3677" s="152"/>
    </row>
    <row r="3678" spans="3:36" x14ac:dyDescent="0.25">
      <c r="C3678" s="150"/>
      <c r="D3678" s="153"/>
      <c r="E3678" s="153"/>
      <c r="F3678" s="153"/>
      <c r="G3678" s="153"/>
      <c r="H3678" s="153"/>
      <c r="I3678" s="153"/>
      <c r="J3678" s="153"/>
      <c r="K3678" s="153"/>
      <c r="L3678" s="153"/>
      <c r="M3678" s="153"/>
      <c r="N3678" s="153"/>
      <c r="O3678" s="153"/>
      <c r="P3678" s="153"/>
      <c r="Q3678" s="153"/>
      <c r="R3678" s="153"/>
      <c r="S3678" s="153"/>
      <c r="T3678" s="150"/>
      <c r="U3678" s="152"/>
      <c r="V3678" s="152"/>
      <c r="W3678" s="152"/>
      <c r="X3678" s="152"/>
      <c r="Y3678" s="152"/>
      <c r="Z3678" s="152"/>
      <c r="AA3678" s="152"/>
      <c r="AB3678" s="152"/>
      <c r="AC3678" s="152"/>
      <c r="AD3678" s="152"/>
      <c r="AE3678" s="152"/>
      <c r="AF3678" s="152"/>
      <c r="AG3678" s="152"/>
      <c r="AH3678" s="152"/>
      <c r="AI3678" s="152"/>
      <c r="AJ3678" s="152"/>
    </row>
    <row r="3679" spans="3:36" x14ac:dyDescent="0.25">
      <c r="C3679" s="150"/>
      <c r="D3679" s="153"/>
      <c r="E3679" s="153"/>
      <c r="F3679" s="153"/>
      <c r="G3679" s="153"/>
      <c r="H3679" s="153"/>
      <c r="I3679" s="153"/>
      <c r="J3679" s="153"/>
      <c r="K3679" s="153"/>
      <c r="L3679" s="153"/>
      <c r="M3679" s="153"/>
      <c r="N3679" s="153"/>
      <c r="O3679" s="153"/>
      <c r="P3679" s="153"/>
      <c r="Q3679" s="153"/>
      <c r="R3679" s="153"/>
      <c r="S3679" s="153"/>
      <c r="T3679" s="150"/>
      <c r="U3679" s="152"/>
      <c r="V3679" s="152"/>
      <c r="W3679" s="152"/>
      <c r="X3679" s="152"/>
      <c r="Y3679" s="152"/>
      <c r="Z3679" s="152"/>
      <c r="AA3679" s="152"/>
      <c r="AB3679" s="152"/>
      <c r="AC3679" s="152"/>
      <c r="AD3679" s="152"/>
      <c r="AE3679" s="152"/>
      <c r="AF3679" s="152"/>
      <c r="AG3679" s="152"/>
      <c r="AH3679" s="152"/>
      <c r="AI3679" s="152"/>
      <c r="AJ3679" s="152"/>
    </row>
    <row r="3680" spans="3:36" x14ac:dyDescent="0.25">
      <c r="C3680" s="150"/>
      <c r="D3680" s="153"/>
      <c r="E3680" s="153"/>
      <c r="F3680" s="153"/>
      <c r="G3680" s="153"/>
      <c r="H3680" s="153"/>
      <c r="I3680" s="153"/>
      <c r="J3680" s="153"/>
      <c r="K3680" s="153"/>
      <c r="L3680" s="153"/>
      <c r="M3680" s="153"/>
      <c r="N3680" s="153"/>
      <c r="O3680" s="153"/>
      <c r="P3680" s="153"/>
      <c r="Q3680" s="153"/>
      <c r="R3680" s="153"/>
      <c r="S3680" s="153"/>
      <c r="T3680" s="150"/>
      <c r="U3680" s="152"/>
      <c r="V3680" s="152"/>
      <c r="W3680" s="152"/>
      <c r="X3680" s="152"/>
      <c r="Y3680" s="152"/>
      <c r="Z3680" s="152"/>
      <c r="AA3680" s="152"/>
      <c r="AB3680" s="152"/>
      <c r="AC3680" s="152"/>
      <c r="AD3680" s="152"/>
      <c r="AE3680" s="152"/>
      <c r="AF3680" s="152"/>
      <c r="AG3680" s="152"/>
      <c r="AH3680" s="152"/>
      <c r="AI3680" s="152"/>
      <c r="AJ3680" s="152"/>
    </row>
    <row r="3681" spans="3:36" x14ac:dyDescent="0.25">
      <c r="C3681" s="150"/>
      <c r="D3681" s="153"/>
      <c r="E3681" s="153"/>
      <c r="F3681" s="153"/>
      <c r="G3681" s="153"/>
      <c r="H3681" s="153"/>
      <c r="I3681" s="153"/>
      <c r="J3681" s="153"/>
      <c r="K3681" s="153"/>
      <c r="L3681" s="153"/>
      <c r="M3681" s="153"/>
      <c r="N3681" s="153"/>
      <c r="O3681" s="153"/>
      <c r="P3681" s="153"/>
      <c r="Q3681" s="153"/>
      <c r="R3681" s="153"/>
      <c r="S3681" s="153"/>
      <c r="T3681" s="150"/>
      <c r="U3681" s="152"/>
      <c r="V3681" s="152"/>
      <c r="W3681" s="152"/>
      <c r="X3681" s="152"/>
      <c r="Y3681" s="152"/>
      <c r="Z3681" s="152"/>
      <c r="AA3681" s="152"/>
      <c r="AB3681" s="152"/>
      <c r="AC3681" s="152"/>
      <c r="AD3681" s="152"/>
      <c r="AE3681" s="152"/>
      <c r="AF3681" s="152"/>
      <c r="AG3681" s="152"/>
      <c r="AH3681" s="152"/>
      <c r="AI3681" s="152"/>
      <c r="AJ3681" s="152"/>
    </row>
    <row r="3682" spans="3:36" x14ac:dyDescent="0.25">
      <c r="C3682" s="150"/>
      <c r="D3682" s="153"/>
      <c r="E3682" s="153"/>
      <c r="F3682" s="153"/>
      <c r="G3682" s="153"/>
      <c r="H3682" s="153"/>
      <c r="I3682" s="153"/>
      <c r="J3682" s="153"/>
      <c r="K3682" s="153"/>
      <c r="L3682" s="153"/>
      <c r="M3682" s="153"/>
      <c r="N3682" s="153"/>
      <c r="O3682" s="153"/>
      <c r="P3682" s="153"/>
      <c r="Q3682" s="153"/>
      <c r="R3682" s="153"/>
      <c r="S3682" s="153"/>
      <c r="T3682" s="150"/>
      <c r="U3682" s="152"/>
      <c r="V3682" s="152"/>
      <c r="W3682" s="152"/>
      <c r="X3682" s="152"/>
      <c r="Y3682" s="152"/>
      <c r="Z3682" s="152"/>
      <c r="AA3682" s="152"/>
      <c r="AB3682" s="152"/>
      <c r="AC3682" s="152"/>
      <c r="AD3682" s="152"/>
      <c r="AE3682" s="152"/>
      <c r="AF3682" s="152"/>
      <c r="AG3682" s="152"/>
      <c r="AH3682" s="152"/>
      <c r="AI3682" s="152"/>
      <c r="AJ3682" s="152"/>
    </row>
    <row r="3683" spans="3:36" x14ac:dyDescent="0.25">
      <c r="C3683" s="150"/>
      <c r="D3683" s="153"/>
      <c r="E3683" s="153"/>
      <c r="F3683" s="153"/>
      <c r="G3683" s="153"/>
      <c r="H3683" s="153"/>
      <c r="I3683" s="153"/>
      <c r="J3683" s="153"/>
      <c r="K3683" s="153"/>
      <c r="L3683" s="153"/>
      <c r="M3683" s="153"/>
      <c r="N3683" s="153"/>
      <c r="O3683" s="153"/>
      <c r="P3683" s="153"/>
      <c r="Q3683" s="153"/>
      <c r="R3683" s="153"/>
      <c r="S3683" s="153"/>
      <c r="T3683" s="150"/>
      <c r="U3683" s="152"/>
      <c r="V3683" s="152"/>
      <c r="W3683" s="152"/>
      <c r="X3683" s="152"/>
      <c r="Y3683" s="152"/>
      <c r="Z3683" s="152"/>
      <c r="AA3683" s="152"/>
      <c r="AB3683" s="152"/>
      <c r="AC3683" s="152"/>
      <c r="AD3683" s="152"/>
      <c r="AE3683" s="152"/>
      <c r="AF3683" s="152"/>
      <c r="AG3683" s="152"/>
      <c r="AH3683" s="152"/>
      <c r="AI3683" s="152"/>
      <c r="AJ3683" s="152"/>
    </row>
    <row r="3684" spans="3:36" x14ac:dyDescent="0.25">
      <c r="C3684" s="150"/>
      <c r="D3684" s="153"/>
      <c r="E3684" s="153"/>
      <c r="F3684" s="153"/>
      <c r="G3684" s="153"/>
      <c r="H3684" s="153"/>
      <c r="I3684" s="153"/>
      <c r="J3684" s="153"/>
      <c r="K3684" s="153"/>
      <c r="L3684" s="153"/>
      <c r="M3684" s="153"/>
      <c r="N3684" s="153"/>
      <c r="O3684" s="153"/>
      <c r="P3684" s="153"/>
      <c r="Q3684" s="153"/>
      <c r="R3684" s="153"/>
      <c r="S3684" s="153"/>
      <c r="T3684" s="150"/>
      <c r="U3684" s="152"/>
      <c r="V3684" s="152"/>
      <c r="W3684" s="152"/>
      <c r="X3684" s="152"/>
      <c r="Y3684" s="152"/>
      <c r="Z3684" s="152"/>
      <c r="AA3684" s="152"/>
      <c r="AB3684" s="152"/>
      <c r="AC3684" s="152"/>
      <c r="AD3684" s="152"/>
      <c r="AE3684" s="152"/>
      <c r="AF3684" s="152"/>
      <c r="AG3684" s="152"/>
      <c r="AH3684" s="152"/>
      <c r="AI3684" s="152"/>
      <c r="AJ3684" s="152"/>
    </row>
    <row r="3685" spans="3:36" x14ac:dyDescent="0.25">
      <c r="C3685" s="150"/>
      <c r="D3685" s="153"/>
      <c r="E3685" s="153"/>
      <c r="F3685" s="153"/>
      <c r="G3685" s="153"/>
      <c r="H3685" s="153"/>
      <c r="I3685" s="153"/>
      <c r="J3685" s="153"/>
      <c r="K3685" s="153"/>
      <c r="L3685" s="153"/>
      <c r="M3685" s="153"/>
      <c r="N3685" s="153"/>
      <c r="O3685" s="153"/>
      <c r="P3685" s="153"/>
      <c r="Q3685" s="153"/>
      <c r="R3685" s="153"/>
      <c r="S3685" s="153"/>
      <c r="T3685" s="150"/>
      <c r="U3685" s="152"/>
      <c r="V3685" s="152"/>
      <c r="W3685" s="152"/>
      <c r="X3685" s="152"/>
      <c r="Y3685" s="152"/>
      <c r="Z3685" s="152"/>
      <c r="AA3685" s="152"/>
      <c r="AB3685" s="152"/>
      <c r="AC3685" s="152"/>
      <c r="AD3685" s="152"/>
      <c r="AE3685" s="152"/>
      <c r="AF3685" s="152"/>
      <c r="AG3685" s="152"/>
      <c r="AH3685" s="152"/>
      <c r="AI3685" s="152"/>
      <c r="AJ3685" s="152"/>
    </row>
    <row r="3686" spans="3:36" x14ac:dyDescent="0.25">
      <c r="C3686" s="150"/>
      <c r="D3686" s="153"/>
      <c r="E3686" s="153"/>
      <c r="F3686" s="153"/>
      <c r="G3686" s="153"/>
      <c r="H3686" s="153"/>
      <c r="I3686" s="153"/>
      <c r="J3686" s="153"/>
      <c r="K3686" s="153"/>
      <c r="L3686" s="153"/>
      <c r="M3686" s="153"/>
      <c r="N3686" s="153"/>
      <c r="O3686" s="153"/>
      <c r="P3686" s="153"/>
      <c r="Q3686" s="153"/>
      <c r="R3686" s="153"/>
      <c r="S3686" s="153"/>
      <c r="T3686" s="150"/>
      <c r="U3686" s="152"/>
      <c r="V3686" s="152"/>
      <c r="W3686" s="152"/>
      <c r="X3686" s="152"/>
      <c r="Y3686" s="152"/>
      <c r="Z3686" s="152"/>
      <c r="AA3686" s="152"/>
      <c r="AB3686" s="152"/>
      <c r="AC3686" s="152"/>
      <c r="AD3686" s="152"/>
      <c r="AE3686" s="152"/>
      <c r="AF3686" s="152"/>
      <c r="AG3686" s="152"/>
      <c r="AH3686" s="152"/>
      <c r="AI3686" s="152"/>
      <c r="AJ3686" s="152"/>
    </row>
    <row r="3687" spans="3:36" x14ac:dyDescent="0.25">
      <c r="C3687" s="150"/>
      <c r="D3687" s="153"/>
      <c r="E3687" s="153"/>
      <c r="F3687" s="153"/>
      <c r="G3687" s="153"/>
      <c r="H3687" s="153"/>
      <c r="I3687" s="153"/>
      <c r="J3687" s="153"/>
      <c r="K3687" s="153"/>
      <c r="L3687" s="153"/>
      <c r="M3687" s="153"/>
      <c r="N3687" s="153"/>
      <c r="O3687" s="153"/>
      <c r="P3687" s="153"/>
      <c r="Q3687" s="153"/>
      <c r="R3687" s="153"/>
      <c r="S3687" s="153"/>
      <c r="T3687" s="150"/>
      <c r="U3687" s="152"/>
      <c r="V3687" s="152"/>
      <c r="W3687" s="152"/>
      <c r="X3687" s="152"/>
      <c r="Y3687" s="152"/>
      <c r="Z3687" s="152"/>
      <c r="AA3687" s="152"/>
      <c r="AB3687" s="152"/>
      <c r="AC3687" s="152"/>
      <c r="AD3687" s="152"/>
      <c r="AE3687" s="152"/>
      <c r="AF3687" s="152"/>
      <c r="AG3687" s="152"/>
      <c r="AH3687" s="152"/>
      <c r="AI3687" s="152"/>
      <c r="AJ3687" s="152"/>
    </row>
    <row r="3688" spans="3:36" x14ac:dyDescent="0.25">
      <c r="C3688" s="150"/>
      <c r="D3688" s="153"/>
      <c r="E3688" s="153"/>
      <c r="F3688" s="153"/>
      <c r="G3688" s="153"/>
      <c r="H3688" s="153"/>
      <c r="I3688" s="153"/>
      <c r="J3688" s="153"/>
      <c r="K3688" s="153"/>
      <c r="L3688" s="153"/>
      <c r="M3688" s="153"/>
      <c r="N3688" s="153"/>
      <c r="O3688" s="153"/>
      <c r="P3688" s="153"/>
      <c r="Q3688" s="153"/>
      <c r="R3688" s="153"/>
      <c r="S3688" s="153"/>
      <c r="T3688" s="150"/>
      <c r="U3688" s="152"/>
      <c r="V3688" s="152"/>
      <c r="W3688" s="152"/>
      <c r="X3688" s="152"/>
      <c r="Y3688" s="152"/>
      <c r="Z3688" s="152"/>
      <c r="AA3688" s="152"/>
      <c r="AB3688" s="152"/>
      <c r="AC3688" s="152"/>
      <c r="AD3688" s="152"/>
      <c r="AE3688" s="152"/>
      <c r="AF3688" s="152"/>
      <c r="AG3688" s="152"/>
      <c r="AH3688" s="152"/>
      <c r="AI3688" s="152"/>
      <c r="AJ3688" s="152"/>
    </row>
    <row r="3689" spans="3:36" x14ac:dyDescent="0.25">
      <c r="C3689" s="150"/>
      <c r="D3689" s="153"/>
      <c r="E3689" s="153"/>
      <c r="F3689" s="153"/>
      <c r="G3689" s="153"/>
      <c r="H3689" s="153"/>
      <c r="I3689" s="153"/>
      <c r="J3689" s="153"/>
      <c r="K3689" s="153"/>
      <c r="L3689" s="153"/>
      <c r="M3689" s="153"/>
      <c r="N3689" s="153"/>
      <c r="O3689" s="153"/>
      <c r="P3689" s="153"/>
      <c r="Q3689" s="153"/>
      <c r="R3689" s="153"/>
      <c r="S3689" s="153"/>
      <c r="T3689" s="150"/>
      <c r="U3689" s="152"/>
      <c r="V3689" s="152"/>
      <c r="W3689" s="152"/>
      <c r="X3689" s="152"/>
      <c r="Y3689" s="152"/>
      <c r="Z3689" s="152"/>
      <c r="AA3689" s="152"/>
      <c r="AB3689" s="152"/>
      <c r="AC3689" s="152"/>
      <c r="AD3689" s="152"/>
      <c r="AE3689" s="152"/>
      <c r="AF3689" s="152"/>
      <c r="AG3689" s="152"/>
      <c r="AH3689" s="152"/>
      <c r="AI3689" s="152"/>
      <c r="AJ3689" s="152"/>
    </row>
    <row r="3690" spans="3:36" x14ac:dyDescent="0.25">
      <c r="C3690" s="150"/>
      <c r="D3690" s="153"/>
      <c r="E3690" s="153"/>
      <c r="F3690" s="153"/>
      <c r="G3690" s="153"/>
      <c r="H3690" s="153"/>
      <c r="I3690" s="153"/>
      <c r="J3690" s="153"/>
      <c r="K3690" s="153"/>
      <c r="L3690" s="153"/>
      <c r="M3690" s="153"/>
      <c r="N3690" s="153"/>
      <c r="O3690" s="153"/>
      <c r="P3690" s="153"/>
      <c r="Q3690" s="153"/>
      <c r="R3690" s="153"/>
      <c r="S3690" s="153"/>
      <c r="T3690" s="150"/>
      <c r="U3690" s="152"/>
      <c r="V3690" s="152"/>
      <c r="W3690" s="152"/>
      <c r="X3690" s="152"/>
      <c r="Y3690" s="152"/>
      <c r="Z3690" s="152"/>
      <c r="AA3690" s="152"/>
      <c r="AB3690" s="152"/>
      <c r="AC3690" s="152"/>
      <c r="AD3690" s="152"/>
      <c r="AE3690" s="152"/>
      <c r="AF3690" s="152"/>
      <c r="AG3690" s="152"/>
      <c r="AH3690" s="152"/>
      <c r="AI3690" s="152"/>
      <c r="AJ3690" s="152"/>
    </row>
    <row r="3691" spans="3:36" x14ac:dyDescent="0.25">
      <c r="C3691" s="150"/>
      <c r="D3691" s="153"/>
      <c r="E3691" s="153"/>
      <c r="F3691" s="153"/>
      <c r="G3691" s="153"/>
      <c r="H3691" s="153"/>
      <c r="I3691" s="153"/>
      <c r="J3691" s="153"/>
      <c r="K3691" s="153"/>
      <c r="L3691" s="153"/>
      <c r="M3691" s="153"/>
      <c r="N3691" s="153"/>
      <c r="O3691" s="153"/>
      <c r="P3691" s="153"/>
      <c r="Q3691" s="153"/>
      <c r="R3691" s="153"/>
      <c r="S3691" s="153"/>
      <c r="T3691" s="150"/>
      <c r="U3691" s="152"/>
      <c r="V3691" s="152"/>
      <c r="W3691" s="152"/>
      <c r="X3691" s="152"/>
      <c r="Y3691" s="152"/>
      <c r="Z3691" s="152"/>
      <c r="AA3691" s="152"/>
      <c r="AB3691" s="152"/>
      <c r="AC3691" s="152"/>
      <c r="AD3691" s="152"/>
      <c r="AE3691" s="152"/>
      <c r="AF3691" s="152"/>
      <c r="AG3691" s="152"/>
      <c r="AH3691" s="152"/>
      <c r="AI3691" s="152"/>
      <c r="AJ3691" s="152"/>
    </row>
    <row r="3692" spans="3:36" x14ac:dyDescent="0.25">
      <c r="C3692" s="150"/>
      <c r="D3692" s="153"/>
      <c r="E3692" s="153"/>
      <c r="F3692" s="153"/>
      <c r="G3692" s="153"/>
      <c r="H3692" s="153"/>
      <c r="I3692" s="153"/>
      <c r="J3692" s="153"/>
      <c r="K3692" s="153"/>
      <c r="L3692" s="153"/>
      <c r="M3692" s="153"/>
      <c r="N3692" s="153"/>
      <c r="O3692" s="153"/>
      <c r="P3692" s="153"/>
      <c r="Q3692" s="153"/>
      <c r="R3692" s="153"/>
      <c r="S3692" s="153"/>
      <c r="T3692" s="150"/>
      <c r="U3692" s="152"/>
      <c r="V3692" s="152"/>
      <c r="W3692" s="152"/>
      <c r="X3692" s="152"/>
      <c r="Y3692" s="152"/>
      <c r="Z3692" s="152"/>
      <c r="AA3692" s="152"/>
      <c r="AB3692" s="152"/>
      <c r="AC3692" s="152"/>
      <c r="AD3692" s="152"/>
      <c r="AE3692" s="152"/>
      <c r="AF3692" s="152"/>
      <c r="AG3692" s="152"/>
      <c r="AH3692" s="152"/>
      <c r="AI3692" s="152"/>
      <c r="AJ3692" s="152"/>
    </row>
    <row r="3693" spans="3:36" x14ac:dyDescent="0.25">
      <c r="C3693" s="150"/>
      <c r="D3693" s="153"/>
      <c r="E3693" s="153"/>
      <c r="F3693" s="153"/>
      <c r="G3693" s="153"/>
      <c r="H3693" s="153"/>
      <c r="I3693" s="153"/>
      <c r="J3693" s="153"/>
      <c r="K3693" s="153"/>
      <c r="L3693" s="153"/>
      <c r="M3693" s="153"/>
      <c r="N3693" s="153"/>
      <c r="O3693" s="153"/>
      <c r="P3693" s="153"/>
      <c r="Q3693" s="153"/>
      <c r="R3693" s="153"/>
      <c r="S3693" s="153"/>
      <c r="T3693" s="150"/>
      <c r="U3693" s="152"/>
      <c r="V3693" s="152"/>
      <c r="W3693" s="152"/>
      <c r="X3693" s="152"/>
      <c r="Y3693" s="152"/>
      <c r="Z3693" s="152"/>
      <c r="AA3693" s="152"/>
      <c r="AB3693" s="152"/>
      <c r="AC3693" s="152"/>
      <c r="AD3693" s="152"/>
      <c r="AE3693" s="152"/>
      <c r="AF3693" s="152"/>
      <c r="AG3693" s="152"/>
      <c r="AH3693" s="152"/>
      <c r="AI3693" s="152"/>
      <c r="AJ3693" s="152"/>
    </row>
    <row r="3694" spans="3:36" x14ac:dyDescent="0.25">
      <c r="C3694" s="150"/>
      <c r="D3694" s="153"/>
      <c r="E3694" s="153"/>
      <c r="F3694" s="153"/>
      <c r="G3694" s="153"/>
      <c r="H3694" s="153"/>
      <c r="I3694" s="153"/>
      <c r="J3694" s="153"/>
      <c r="K3694" s="153"/>
      <c r="L3694" s="153"/>
      <c r="M3694" s="153"/>
      <c r="N3694" s="153"/>
      <c r="O3694" s="153"/>
      <c r="P3694" s="153"/>
      <c r="Q3694" s="153"/>
      <c r="R3694" s="153"/>
      <c r="S3694" s="153"/>
      <c r="T3694" s="150"/>
      <c r="U3694" s="152"/>
      <c r="V3694" s="152"/>
      <c r="W3694" s="152"/>
      <c r="X3694" s="152"/>
      <c r="Y3694" s="152"/>
      <c r="Z3694" s="152"/>
      <c r="AA3694" s="152"/>
      <c r="AB3694" s="152"/>
      <c r="AC3694" s="152"/>
      <c r="AD3694" s="152"/>
      <c r="AE3694" s="152"/>
      <c r="AF3694" s="152"/>
      <c r="AG3694" s="152"/>
      <c r="AH3694" s="152"/>
      <c r="AI3694" s="152"/>
      <c r="AJ3694" s="152"/>
    </row>
    <row r="3695" spans="3:36" x14ac:dyDescent="0.25">
      <c r="C3695" s="150"/>
      <c r="D3695" s="153"/>
      <c r="E3695" s="153"/>
      <c r="F3695" s="153"/>
      <c r="G3695" s="153"/>
      <c r="H3695" s="153"/>
      <c r="I3695" s="153"/>
      <c r="J3695" s="153"/>
      <c r="K3695" s="153"/>
      <c r="L3695" s="153"/>
      <c r="M3695" s="153"/>
      <c r="N3695" s="153"/>
      <c r="O3695" s="153"/>
      <c r="P3695" s="153"/>
      <c r="Q3695" s="153"/>
      <c r="R3695" s="153"/>
      <c r="S3695" s="153"/>
      <c r="T3695" s="150"/>
      <c r="U3695" s="152"/>
      <c r="V3695" s="152"/>
      <c r="W3695" s="152"/>
      <c r="X3695" s="152"/>
      <c r="Y3695" s="152"/>
      <c r="Z3695" s="152"/>
      <c r="AA3695" s="152"/>
      <c r="AB3695" s="152"/>
      <c r="AC3695" s="152"/>
      <c r="AD3695" s="152"/>
      <c r="AE3695" s="152"/>
      <c r="AF3695" s="152"/>
      <c r="AG3695" s="152"/>
      <c r="AH3695" s="152"/>
      <c r="AI3695" s="152"/>
      <c r="AJ3695" s="152"/>
    </row>
    <row r="3696" spans="3:36" x14ac:dyDescent="0.25">
      <c r="C3696" s="150"/>
      <c r="D3696" s="153"/>
      <c r="E3696" s="153"/>
      <c r="F3696" s="153"/>
      <c r="G3696" s="153"/>
      <c r="H3696" s="153"/>
      <c r="I3696" s="153"/>
      <c r="J3696" s="153"/>
      <c r="K3696" s="153"/>
      <c r="L3696" s="153"/>
      <c r="M3696" s="153"/>
      <c r="N3696" s="153"/>
      <c r="O3696" s="153"/>
      <c r="P3696" s="153"/>
      <c r="Q3696" s="153"/>
      <c r="R3696" s="153"/>
      <c r="S3696" s="153"/>
      <c r="T3696" s="150"/>
      <c r="U3696" s="152"/>
      <c r="V3696" s="152"/>
      <c r="W3696" s="152"/>
      <c r="X3696" s="152"/>
      <c r="Y3696" s="152"/>
      <c r="Z3696" s="152"/>
      <c r="AA3696" s="152"/>
      <c r="AB3696" s="152"/>
      <c r="AC3696" s="152"/>
      <c r="AD3696" s="152"/>
      <c r="AE3696" s="152"/>
      <c r="AF3696" s="152"/>
      <c r="AG3696" s="152"/>
      <c r="AH3696" s="152"/>
      <c r="AI3696" s="152"/>
      <c r="AJ3696" s="152"/>
    </row>
    <row r="3697" spans="3:36" x14ac:dyDescent="0.25">
      <c r="C3697" s="150"/>
      <c r="D3697" s="153"/>
      <c r="E3697" s="153"/>
      <c r="F3697" s="153"/>
      <c r="G3697" s="153"/>
      <c r="H3697" s="153"/>
      <c r="I3697" s="153"/>
      <c r="J3697" s="153"/>
      <c r="K3697" s="153"/>
      <c r="L3697" s="153"/>
      <c r="M3697" s="153"/>
      <c r="N3697" s="153"/>
      <c r="O3697" s="153"/>
      <c r="P3697" s="153"/>
      <c r="Q3697" s="153"/>
      <c r="R3697" s="153"/>
      <c r="S3697" s="153"/>
      <c r="T3697" s="150"/>
      <c r="U3697" s="152"/>
      <c r="V3697" s="152"/>
      <c r="W3697" s="152"/>
      <c r="X3697" s="152"/>
      <c r="Y3697" s="152"/>
      <c r="Z3697" s="152"/>
      <c r="AA3697" s="152"/>
      <c r="AB3697" s="152"/>
      <c r="AC3697" s="152"/>
      <c r="AD3697" s="152"/>
      <c r="AE3697" s="152"/>
      <c r="AF3697" s="152"/>
      <c r="AG3697" s="152"/>
      <c r="AH3697" s="152"/>
      <c r="AI3697" s="152"/>
      <c r="AJ3697" s="152"/>
    </row>
    <row r="3698" spans="3:36" x14ac:dyDescent="0.25">
      <c r="C3698" s="150"/>
      <c r="D3698" s="153"/>
      <c r="E3698" s="153"/>
      <c r="F3698" s="153"/>
      <c r="G3698" s="153"/>
      <c r="H3698" s="153"/>
      <c r="I3698" s="153"/>
      <c r="J3698" s="153"/>
      <c r="K3698" s="153"/>
      <c r="L3698" s="153"/>
      <c r="M3698" s="153"/>
      <c r="N3698" s="153"/>
      <c r="O3698" s="153"/>
      <c r="P3698" s="153"/>
      <c r="Q3698" s="153"/>
      <c r="R3698" s="153"/>
      <c r="S3698" s="153"/>
      <c r="T3698" s="150"/>
      <c r="U3698" s="152"/>
      <c r="V3698" s="152"/>
      <c r="W3698" s="152"/>
      <c r="X3698" s="152"/>
      <c r="Y3698" s="152"/>
      <c r="Z3698" s="152"/>
      <c r="AA3698" s="152"/>
      <c r="AB3698" s="152"/>
      <c r="AC3698" s="152"/>
      <c r="AD3698" s="152"/>
      <c r="AE3698" s="152"/>
      <c r="AF3698" s="152"/>
      <c r="AG3698" s="152"/>
      <c r="AH3698" s="152"/>
      <c r="AI3698" s="152"/>
      <c r="AJ3698" s="152"/>
    </row>
    <row r="3699" spans="3:36" x14ac:dyDescent="0.25">
      <c r="C3699" s="150"/>
      <c r="D3699" s="153"/>
      <c r="E3699" s="153"/>
      <c r="F3699" s="153"/>
      <c r="G3699" s="153"/>
      <c r="H3699" s="153"/>
      <c r="I3699" s="153"/>
      <c r="J3699" s="153"/>
      <c r="K3699" s="153"/>
      <c r="L3699" s="153"/>
      <c r="M3699" s="153"/>
      <c r="N3699" s="153"/>
      <c r="O3699" s="153"/>
      <c r="P3699" s="153"/>
      <c r="Q3699" s="153"/>
      <c r="R3699" s="153"/>
      <c r="S3699" s="153"/>
      <c r="T3699" s="150"/>
      <c r="U3699" s="152"/>
      <c r="V3699" s="152"/>
      <c r="W3699" s="152"/>
      <c r="X3699" s="152"/>
      <c r="Y3699" s="152"/>
      <c r="Z3699" s="152"/>
      <c r="AA3699" s="152"/>
      <c r="AB3699" s="152"/>
      <c r="AC3699" s="152"/>
      <c r="AD3699" s="152"/>
      <c r="AE3699" s="152"/>
      <c r="AF3699" s="152"/>
      <c r="AG3699" s="152"/>
      <c r="AH3699" s="152"/>
      <c r="AI3699" s="152"/>
      <c r="AJ3699" s="152"/>
    </row>
    <row r="3700" spans="3:36" x14ac:dyDescent="0.25">
      <c r="C3700" s="150"/>
      <c r="D3700" s="153"/>
      <c r="E3700" s="153"/>
      <c r="F3700" s="153"/>
      <c r="G3700" s="153"/>
      <c r="H3700" s="153"/>
      <c r="I3700" s="153"/>
      <c r="J3700" s="153"/>
      <c r="K3700" s="153"/>
      <c r="L3700" s="153"/>
      <c r="M3700" s="153"/>
      <c r="N3700" s="153"/>
      <c r="O3700" s="153"/>
      <c r="P3700" s="153"/>
      <c r="Q3700" s="153"/>
      <c r="R3700" s="153"/>
      <c r="S3700" s="153"/>
      <c r="T3700" s="150"/>
      <c r="U3700" s="152"/>
      <c r="V3700" s="152"/>
      <c r="W3700" s="152"/>
      <c r="X3700" s="152"/>
      <c r="Y3700" s="152"/>
      <c r="Z3700" s="152"/>
      <c r="AA3700" s="152"/>
      <c r="AB3700" s="152"/>
      <c r="AC3700" s="152"/>
      <c r="AD3700" s="152"/>
      <c r="AE3700" s="152"/>
      <c r="AF3700" s="152"/>
      <c r="AG3700" s="152"/>
      <c r="AH3700" s="152"/>
      <c r="AI3700" s="152"/>
      <c r="AJ3700" s="152"/>
    </row>
    <row r="3701" spans="3:36" x14ac:dyDescent="0.25">
      <c r="C3701" s="150"/>
      <c r="D3701" s="153"/>
      <c r="E3701" s="153"/>
      <c r="F3701" s="153"/>
      <c r="G3701" s="153"/>
      <c r="H3701" s="153"/>
      <c r="I3701" s="153"/>
      <c r="J3701" s="153"/>
      <c r="K3701" s="153"/>
      <c r="L3701" s="153"/>
      <c r="M3701" s="153"/>
      <c r="N3701" s="153"/>
      <c r="O3701" s="153"/>
      <c r="P3701" s="153"/>
      <c r="Q3701" s="153"/>
      <c r="R3701" s="153"/>
      <c r="S3701" s="153"/>
      <c r="T3701" s="150"/>
      <c r="U3701" s="152"/>
      <c r="V3701" s="152"/>
      <c r="W3701" s="152"/>
      <c r="X3701" s="152"/>
      <c r="Y3701" s="152"/>
      <c r="Z3701" s="152"/>
      <c r="AA3701" s="152"/>
      <c r="AB3701" s="152"/>
      <c r="AC3701" s="152"/>
      <c r="AD3701" s="152"/>
      <c r="AE3701" s="152"/>
      <c r="AF3701" s="152"/>
      <c r="AG3701" s="152"/>
      <c r="AH3701" s="152"/>
      <c r="AI3701" s="152"/>
      <c r="AJ3701" s="152"/>
    </row>
    <row r="3702" spans="3:36" x14ac:dyDescent="0.25">
      <c r="C3702" s="150"/>
      <c r="D3702" s="153"/>
      <c r="E3702" s="153"/>
      <c r="F3702" s="153"/>
      <c r="G3702" s="153"/>
      <c r="H3702" s="153"/>
      <c r="I3702" s="153"/>
      <c r="J3702" s="153"/>
      <c r="K3702" s="153"/>
      <c r="L3702" s="153"/>
      <c r="M3702" s="153"/>
      <c r="N3702" s="153"/>
      <c r="O3702" s="153"/>
      <c r="P3702" s="153"/>
      <c r="Q3702" s="153"/>
      <c r="R3702" s="153"/>
      <c r="S3702" s="153"/>
      <c r="T3702" s="150"/>
      <c r="U3702" s="152"/>
      <c r="V3702" s="152"/>
      <c r="W3702" s="152"/>
      <c r="X3702" s="152"/>
      <c r="Y3702" s="152"/>
      <c r="Z3702" s="152"/>
      <c r="AA3702" s="152"/>
      <c r="AB3702" s="152"/>
      <c r="AC3702" s="152"/>
      <c r="AD3702" s="152"/>
      <c r="AE3702" s="152"/>
      <c r="AF3702" s="152"/>
      <c r="AG3702" s="152"/>
      <c r="AH3702" s="152"/>
      <c r="AI3702" s="152"/>
      <c r="AJ3702" s="152"/>
    </row>
    <row r="3703" spans="3:36" x14ac:dyDescent="0.25">
      <c r="C3703" s="150"/>
      <c r="D3703" s="153"/>
      <c r="E3703" s="153"/>
      <c r="F3703" s="153"/>
      <c r="G3703" s="153"/>
      <c r="H3703" s="153"/>
      <c r="I3703" s="153"/>
      <c r="J3703" s="153"/>
      <c r="K3703" s="153"/>
      <c r="L3703" s="153"/>
      <c r="M3703" s="153"/>
      <c r="N3703" s="153"/>
      <c r="O3703" s="153"/>
      <c r="P3703" s="153"/>
      <c r="Q3703" s="153"/>
      <c r="R3703" s="153"/>
      <c r="S3703" s="153"/>
      <c r="T3703" s="150"/>
      <c r="U3703" s="152"/>
      <c r="V3703" s="152"/>
      <c r="W3703" s="152"/>
      <c r="X3703" s="152"/>
      <c r="Y3703" s="152"/>
      <c r="Z3703" s="152"/>
      <c r="AA3703" s="152"/>
      <c r="AB3703" s="152"/>
      <c r="AC3703" s="152"/>
      <c r="AD3703" s="152"/>
      <c r="AE3703" s="152"/>
      <c r="AF3703" s="152"/>
      <c r="AG3703" s="152"/>
      <c r="AH3703" s="152"/>
      <c r="AI3703" s="152"/>
      <c r="AJ3703" s="152"/>
    </row>
    <row r="3704" spans="3:36" x14ac:dyDescent="0.25">
      <c r="C3704" s="150"/>
      <c r="D3704" s="153"/>
      <c r="E3704" s="153"/>
      <c r="F3704" s="153"/>
      <c r="G3704" s="153"/>
      <c r="H3704" s="153"/>
      <c r="I3704" s="153"/>
      <c r="J3704" s="153"/>
      <c r="K3704" s="153"/>
      <c r="L3704" s="153"/>
      <c r="M3704" s="153"/>
      <c r="N3704" s="153"/>
      <c r="O3704" s="153"/>
      <c r="P3704" s="153"/>
      <c r="Q3704" s="153"/>
      <c r="R3704" s="153"/>
      <c r="S3704" s="153"/>
      <c r="T3704" s="150"/>
      <c r="U3704" s="152"/>
      <c r="V3704" s="152"/>
      <c r="W3704" s="152"/>
      <c r="X3704" s="152"/>
      <c r="Y3704" s="152"/>
      <c r="Z3704" s="152"/>
      <c r="AA3704" s="152"/>
      <c r="AB3704" s="152"/>
      <c r="AC3704" s="152"/>
      <c r="AD3704" s="152"/>
      <c r="AE3704" s="152"/>
      <c r="AF3704" s="152"/>
      <c r="AG3704" s="152"/>
      <c r="AH3704" s="152"/>
      <c r="AI3704" s="152"/>
      <c r="AJ3704" s="152"/>
    </row>
    <row r="3705" spans="3:36" x14ac:dyDescent="0.25">
      <c r="C3705" s="150"/>
      <c r="D3705" s="153"/>
      <c r="E3705" s="153"/>
      <c r="F3705" s="153"/>
      <c r="G3705" s="153"/>
      <c r="H3705" s="153"/>
      <c r="I3705" s="153"/>
      <c r="J3705" s="153"/>
      <c r="K3705" s="153"/>
      <c r="L3705" s="153"/>
      <c r="M3705" s="153"/>
      <c r="N3705" s="153"/>
      <c r="O3705" s="153"/>
      <c r="P3705" s="153"/>
      <c r="Q3705" s="153"/>
      <c r="R3705" s="153"/>
      <c r="S3705" s="153"/>
      <c r="T3705" s="150"/>
      <c r="U3705" s="152"/>
      <c r="V3705" s="152"/>
      <c r="W3705" s="152"/>
      <c r="X3705" s="152"/>
      <c r="Y3705" s="152"/>
      <c r="Z3705" s="152"/>
      <c r="AA3705" s="152"/>
      <c r="AB3705" s="152"/>
      <c r="AC3705" s="152"/>
      <c r="AD3705" s="152"/>
      <c r="AE3705" s="152"/>
      <c r="AF3705" s="152"/>
      <c r="AG3705" s="152"/>
      <c r="AH3705" s="152"/>
      <c r="AI3705" s="152"/>
      <c r="AJ3705" s="152"/>
    </row>
    <row r="3706" spans="3:36" x14ac:dyDescent="0.25">
      <c r="C3706" s="150"/>
      <c r="D3706" s="153"/>
      <c r="E3706" s="153"/>
      <c r="F3706" s="153"/>
      <c r="G3706" s="153"/>
      <c r="H3706" s="153"/>
      <c r="I3706" s="153"/>
      <c r="J3706" s="153"/>
      <c r="K3706" s="153"/>
      <c r="L3706" s="153"/>
      <c r="M3706" s="153"/>
      <c r="N3706" s="153"/>
      <c r="O3706" s="153"/>
      <c r="P3706" s="153"/>
      <c r="Q3706" s="153"/>
      <c r="R3706" s="153"/>
      <c r="S3706" s="153"/>
      <c r="T3706" s="150"/>
      <c r="U3706" s="152"/>
      <c r="V3706" s="152"/>
      <c r="W3706" s="152"/>
      <c r="X3706" s="152"/>
      <c r="Y3706" s="152"/>
      <c r="Z3706" s="152"/>
      <c r="AA3706" s="152"/>
      <c r="AB3706" s="152"/>
      <c r="AC3706" s="152"/>
      <c r="AD3706" s="152"/>
      <c r="AE3706" s="152"/>
      <c r="AF3706" s="152"/>
      <c r="AG3706" s="152"/>
      <c r="AH3706" s="152"/>
      <c r="AI3706" s="152"/>
      <c r="AJ3706" s="152"/>
    </row>
    <row r="3707" spans="3:36" x14ac:dyDescent="0.25">
      <c r="C3707" s="150"/>
      <c r="D3707" s="153"/>
      <c r="E3707" s="153"/>
      <c r="F3707" s="153"/>
      <c r="G3707" s="153"/>
      <c r="H3707" s="153"/>
      <c r="I3707" s="153"/>
      <c r="J3707" s="153"/>
      <c r="K3707" s="153"/>
      <c r="L3707" s="153"/>
      <c r="M3707" s="153"/>
      <c r="N3707" s="153"/>
      <c r="O3707" s="153"/>
      <c r="P3707" s="153"/>
      <c r="Q3707" s="153"/>
      <c r="R3707" s="153"/>
      <c r="S3707" s="153"/>
      <c r="T3707" s="150"/>
      <c r="U3707" s="152"/>
      <c r="V3707" s="152"/>
      <c r="W3707" s="152"/>
      <c r="X3707" s="152"/>
      <c r="Y3707" s="152"/>
      <c r="Z3707" s="152"/>
      <c r="AA3707" s="152"/>
      <c r="AB3707" s="152"/>
      <c r="AC3707" s="152"/>
      <c r="AD3707" s="152"/>
      <c r="AE3707" s="152"/>
      <c r="AF3707" s="152"/>
      <c r="AG3707" s="152"/>
      <c r="AH3707" s="152"/>
      <c r="AI3707" s="152"/>
      <c r="AJ3707" s="152"/>
    </row>
    <row r="3708" spans="3:36" x14ac:dyDescent="0.25">
      <c r="C3708" s="150"/>
      <c r="D3708" s="153"/>
      <c r="E3708" s="153"/>
      <c r="F3708" s="153"/>
      <c r="G3708" s="153"/>
      <c r="H3708" s="153"/>
      <c r="I3708" s="153"/>
      <c r="J3708" s="153"/>
      <c r="K3708" s="153"/>
      <c r="L3708" s="153"/>
      <c r="M3708" s="153"/>
      <c r="N3708" s="153"/>
      <c r="O3708" s="153"/>
      <c r="P3708" s="153"/>
      <c r="Q3708" s="153"/>
      <c r="R3708" s="153"/>
      <c r="S3708" s="153"/>
      <c r="T3708" s="150"/>
      <c r="U3708" s="152"/>
      <c r="V3708" s="152"/>
      <c r="W3708" s="152"/>
      <c r="X3708" s="152"/>
      <c r="Y3708" s="152"/>
      <c r="Z3708" s="152"/>
      <c r="AA3708" s="152"/>
      <c r="AB3708" s="152"/>
      <c r="AC3708" s="152"/>
      <c r="AD3708" s="152"/>
      <c r="AE3708" s="152"/>
      <c r="AF3708" s="152"/>
      <c r="AG3708" s="152"/>
      <c r="AH3708" s="152"/>
      <c r="AI3708" s="152"/>
      <c r="AJ3708" s="152"/>
    </row>
    <row r="3709" spans="3:36" x14ac:dyDescent="0.25">
      <c r="C3709" s="150"/>
      <c r="D3709" s="153"/>
      <c r="E3709" s="153"/>
      <c r="F3709" s="153"/>
      <c r="G3709" s="153"/>
      <c r="H3709" s="153"/>
      <c r="I3709" s="153"/>
      <c r="J3709" s="153"/>
      <c r="K3709" s="153"/>
      <c r="L3709" s="153"/>
      <c r="M3709" s="153"/>
      <c r="N3709" s="153"/>
      <c r="O3709" s="153"/>
      <c r="P3709" s="153"/>
      <c r="Q3709" s="153"/>
      <c r="R3709" s="153"/>
      <c r="S3709" s="153"/>
      <c r="T3709" s="150"/>
      <c r="U3709" s="152"/>
      <c r="V3709" s="152"/>
      <c r="W3709" s="152"/>
      <c r="X3709" s="152"/>
      <c r="Y3709" s="152"/>
      <c r="Z3709" s="152"/>
      <c r="AA3709" s="152"/>
      <c r="AB3709" s="152"/>
      <c r="AC3709" s="152"/>
      <c r="AD3709" s="152"/>
      <c r="AE3709" s="152"/>
      <c r="AF3709" s="152"/>
      <c r="AG3709" s="152"/>
      <c r="AH3709" s="152"/>
      <c r="AI3709" s="152"/>
      <c r="AJ3709" s="152"/>
    </row>
    <row r="3710" spans="3:36" x14ac:dyDescent="0.25">
      <c r="C3710" s="150"/>
      <c r="D3710" s="153"/>
      <c r="E3710" s="153"/>
      <c r="F3710" s="153"/>
      <c r="G3710" s="153"/>
      <c r="H3710" s="153"/>
      <c r="I3710" s="153"/>
      <c r="J3710" s="153"/>
      <c r="K3710" s="153"/>
      <c r="L3710" s="153"/>
      <c r="M3710" s="153"/>
      <c r="N3710" s="153"/>
      <c r="O3710" s="153"/>
      <c r="P3710" s="153"/>
      <c r="Q3710" s="153"/>
      <c r="R3710" s="153"/>
      <c r="S3710" s="153"/>
      <c r="T3710" s="150"/>
      <c r="U3710" s="152"/>
      <c r="V3710" s="152"/>
      <c r="W3710" s="152"/>
      <c r="X3710" s="152"/>
      <c r="Y3710" s="152"/>
      <c r="Z3710" s="152"/>
      <c r="AA3710" s="152"/>
      <c r="AB3710" s="152"/>
      <c r="AC3710" s="152"/>
      <c r="AD3710" s="152"/>
      <c r="AE3710" s="152"/>
      <c r="AF3710" s="152"/>
      <c r="AG3710" s="152"/>
      <c r="AH3710" s="152"/>
      <c r="AI3710" s="152"/>
      <c r="AJ3710" s="152"/>
    </row>
    <row r="3711" spans="3:36" x14ac:dyDescent="0.25">
      <c r="C3711" s="150"/>
      <c r="D3711" s="153"/>
      <c r="E3711" s="153"/>
      <c r="F3711" s="153"/>
      <c r="G3711" s="153"/>
      <c r="H3711" s="153"/>
      <c r="I3711" s="153"/>
      <c r="J3711" s="153"/>
      <c r="K3711" s="153"/>
      <c r="L3711" s="153"/>
      <c r="M3711" s="153"/>
      <c r="N3711" s="153"/>
      <c r="O3711" s="153"/>
      <c r="P3711" s="153"/>
      <c r="Q3711" s="153"/>
      <c r="R3711" s="153"/>
      <c r="S3711" s="153"/>
      <c r="T3711" s="150"/>
      <c r="U3711" s="152"/>
      <c r="V3711" s="152"/>
      <c r="W3711" s="152"/>
      <c r="X3711" s="152"/>
      <c r="Y3711" s="152"/>
      <c r="Z3711" s="152"/>
      <c r="AA3711" s="152"/>
      <c r="AB3711" s="152"/>
      <c r="AC3711" s="152"/>
      <c r="AD3711" s="152"/>
      <c r="AE3711" s="152"/>
      <c r="AF3711" s="152"/>
      <c r="AG3711" s="152"/>
      <c r="AH3711" s="152"/>
      <c r="AI3711" s="152"/>
      <c r="AJ3711" s="152"/>
    </row>
    <row r="3712" spans="3:36" x14ac:dyDescent="0.25">
      <c r="C3712" s="150"/>
      <c r="D3712" s="153"/>
      <c r="E3712" s="153"/>
      <c r="F3712" s="153"/>
      <c r="G3712" s="153"/>
      <c r="H3712" s="153"/>
      <c r="I3712" s="153"/>
      <c r="J3712" s="153"/>
      <c r="K3712" s="153"/>
      <c r="L3712" s="153"/>
      <c r="M3712" s="153"/>
      <c r="N3712" s="153"/>
      <c r="O3712" s="153"/>
      <c r="P3712" s="153"/>
      <c r="Q3712" s="153"/>
      <c r="R3712" s="153"/>
      <c r="S3712" s="153"/>
      <c r="T3712" s="150"/>
      <c r="U3712" s="152"/>
      <c r="V3712" s="152"/>
      <c r="W3712" s="152"/>
      <c r="X3712" s="152"/>
      <c r="Y3712" s="152"/>
      <c r="Z3712" s="152"/>
      <c r="AA3712" s="152"/>
      <c r="AB3712" s="152"/>
      <c r="AC3712" s="152"/>
      <c r="AD3712" s="152"/>
      <c r="AE3712" s="152"/>
      <c r="AF3712" s="152"/>
      <c r="AG3712" s="152"/>
      <c r="AH3712" s="152"/>
      <c r="AI3712" s="152"/>
      <c r="AJ3712" s="152"/>
    </row>
    <row r="3713" spans="3:36" x14ac:dyDescent="0.25">
      <c r="C3713" s="150"/>
      <c r="D3713" s="153"/>
      <c r="E3713" s="153"/>
      <c r="F3713" s="153"/>
      <c r="G3713" s="153"/>
      <c r="H3713" s="153"/>
      <c r="I3713" s="153"/>
      <c r="J3713" s="153"/>
      <c r="K3713" s="153"/>
      <c r="L3713" s="153"/>
      <c r="M3713" s="153"/>
      <c r="N3713" s="153"/>
      <c r="O3713" s="153"/>
      <c r="P3713" s="153"/>
      <c r="Q3713" s="153"/>
      <c r="R3713" s="153"/>
      <c r="S3713" s="153"/>
      <c r="T3713" s="150"/>
      <c r="U3713" s="152"/>
      <c r="V3713" s="152"/>
      <c r="W3713" s="152"/>
      <c r="X3713" s="152"/>
      <c r="Y3713" s="152"/>
      <c r="Z3713" s="152"/>
      <c r="AA3713" s="152"/>
      <c r="AB3713" s="152"/>
      <c r="AC3713" s="152"/>
      <c r="AD3713" s="152"/>
      <c r="AE3713" s="152"/>
      <c r="AF3713" s="152"/>
      <c r="AG3713" s="152"/>
      <c r="AH3713" s="152"/>
      <c r="AI3713" s="152"/>
      <c r="AJ3713" s="152"/>
    </row>
    <row r="3714" spans="3:36" x14ac:dyDescent="0.25">
      <c r="C3714" s="150"/>
      <c r="D3714" s="153"/>
      <c r="E3714" s="153"/>
      <c r="F3714" s="153"/>
      <c r="G3714" s="153"/>
      <c r="H3714" s="153"/>
      <c r="I3714" s="153"/>
      <c r="J3714" s="153"/>
      <c r="K3714" s="153"/>
      <c r="L3714" s="153"/>
      <c r="M3714" s="153"/>
      <c r="N3714" s="153"/>
      <c r="O3714" s="153"/>
      <c r="P3714" s="153"/>
      <c r="Q3714" s="153"/>
      <c r="R3714" s="153"/>
      <c r="S3714" s="153"/>
      <c r="T3714" s="150"/>
      <c r="U3714" s="152"/>
      <c r="V3714" s="152"/>
      <c r="W3714" s="152"/>
      <c r="X3714" s="152"/>
      <c r="Y3714" s="152"/>
      <c r="Z3714" s="152"/>
      <c r="AA3714" s="152"/>
      <c r="AB3714" s="152"/>
      <c r="AC3714" s="152"/>
      <c r="AD3714" s="152"/>
      <c r="AE3714" s="152"/>
      <c r="AF3714" s="152"/>
      <c r="AG3714" s="152"/>
      <c r="AH3714" s="152"/>
      <c r="AI3714" s="152"/>
      <c r="AJ3714" s="152"/>
    </row>
    <row r="3715" spans="3:36" x14ac:dyDescent="0.25">
      <c r="C3715" s="150"/>
      <c r="D3715" s="153"/>
      <c r="E3715" s="153"/>
      <c r="F3715" s="153"/>
      <c r="G3715" s="153"/>
      <c r="H3715" s="153"/>
      <c r="I3715" s="153"/>
      <c r="J3715" s="153"/>
      <c r="K3715" s="153"/>
      <c r="L3715" s="153"/>
      <c r="M3715" s="153"/>
      <c r="N3715" s="153"/>
      <c r="O3715" s="153"/>
      <c r="P3715" s="153"/>
      <c r="Q3715" s="153"/>
      <c r="R3715" s="153"/>
      <c r="S3715" s="153"/>
      <c r="T3715" s="150"/>
      <c r="U3715" s="152"/>
      <c r="V3715" s="152"/>
      <c r="W3715" s="152"/>
      <c r="X3715" s="152"/>
      <c r="Y3715" s="152"/>
      <c r="Z3715" s="152"/>
      <c r="AA3715" s="152"/>
      <c r="AB3715" s="152"/>
      <c r="AC3715" s="152"/>
      <c r="AD3715" s="152"/>
      <c r="AE3715" s="152"/>
      <c r="AF3715" s="152"/>
      <c r="AG3715" s="152"/>
      <c r="AH3715" s="152"/>
      <c r="AI3715" s="152"/>
      <c r="AJ3715" s="152"/>
    </row>
    <row r="3716" spans="3:36" x14ac:dyDescent="0.25">
      <c r="C3716" s="150"/>
      <c r="D3716" s="153"/>
      <c r="E3716" s="153"/>
      <c r="F3716" s="153"/>
      <c r="G3716" s="153"/>
      <c r="H3716" s="153"/>
      <c r="I3716" s="153"/>
      <c r="J3716" s="153"/>
      <c r="K3716" s="153"/>
      <c r="L3716" s="153"/>
      <c r="M3716" s="153"/>
      <c r="N3716" s="153"/>
      <c r="O3716" s="153"/>
      <c r="P3716" s="153"/>
      <c r="Q3716" s="153"/>
      <c r="R3716" s="153"/>
      <c r="S3716" s="153"/>
      <c r="T3716" s="150"/>
      <c r="U3716" s="152"/>
      <c r="V3716" s="152"/>
      <c r="W3716" s="152"/>
      <c r="X3716" s="152"/>
      <c r="Y3716" s="152"/>
      <c r="Z3716" s="152"/>
      <c r="AA3716" s="152"/>
      <c r="AB3716" s="152"/>
      <c r="AC3716" s="152"/>
      <c r="AD3716" s="152"/>
      <c r="AE3716" s="152"/>
      <c r="AF3716" s="152"/>
      <c r="AG3716" s="152"/>
      <c r="AH3716" s="152"/>
      <c r="AI3716" s="152"/>
      <c r="AJ3716" s="152"/>
    </row>
    <row r="3717" spans="3:36" x14ac:dyDescent="0.25">
      <c r="C3717" s="150"/>
      <c r="D3717" s="153"/>
      <c r="E3717" s="153"/>
      <c r="F3717" s="153"/>
      <c r="G3717" s="153"/>
      <c r="H3717" s="153"/>
      <c r="I3717" s="153"/>
      <c r="J3717" s="153"/>
      <c r="K3717" s="153"/>
      <c r="L3717" s="153"/>
      <c r="M3717" s="153"/>
      <c r="N3717" s="153"/>
      <c r="O3717" s="153"/>
      <c r="P3717" s="153"/>
      <c r="Q3717" s="153"/>
      <c r="R3717" s="153"/>
      <c r="S3717" s="153"/>
      <c r="T3717" s="150"/>
      <c r="U3717" s="152"/>
      <c r="V3717" s="152"/>
      <c r="W3717" s="152"/>
      <c r="X3717" s="152"/>
      <c r="Y3717" s="152"/>
      <c r="Z3717" s="152"/>
      <c r="AA3717" s="152"/>
      <c r="AB3717" s="152"/>
      <c r="AC3717" s="152"/>
      <c r="AD3717" s="152"/>
      <c r="AE3717" s="152"/>
      <c r="AF3717" s="152"/>
      <c r="AG3717" s="152"/>
      <c r="AH3717" s="152"/>
      <c r="AI3717" s="152"/>
      <c r="AJ3717" s="152"/>
    </row>
    <row r="3718" spans="3:36" x14ac:dyDescent="0.25">
      <c r="C3718" s="150"/>
      <c r="D3718" s="153"/>
      <c r="E3718" s="153"/>
      <c r="F3718" s="153"/>
      <c r="G3718" s="153"/>
      <c r="H3718" s="153"/>
      <c r="I3718" s="153"/>
      <c r="J3718" s="153"/>
      <c r="K3718" s="153"/>
      <c r="L3718" s="153"/>
      <c r="M3718" s="153"/>
      <c r="N3718" s="153"/>
      <c r="O3718" s="153"/>
      <c r="P3718" s="153"/>
      <c r="Q3718" s="153"/>
      <c r="R3718" s="153"/>
      <c r="S3718" s="153"/>
      <c r="T3718" s="150"/>
      <c r="U3718" s="152"/>
      <c r="V3718" s="152"/>
      <c r="W3718" s="152"/>
      <c r="X3718" s="152"/>
      <c r="Y3718" s="152"/>
      <c r="Z3718" s="152"/>
      <c r="AA3718" s="152"/>
      <c r="AB3718" s="152"/>
      <c r="AC3718" s="152"/>
      <c r="AD3718" s="152"/>
      <c r="AE3718" s="152"/>
      <c r="AF3718" s="152"/>
      <c r="AG3718" s="152"/>
      <c r="AH3718" s="152"/>
      <c r="AI3718" s="152"/>
      <c r="AJ3718" s="152"/>
    </row>
    <row r="3719" spans="3:36" x14ac:dyDescent="0.25">
      <c r="C3719" s="150"/>
      <c r="D3719" s="153"/>
      <c r="E3719" s="153"/>
      <c r="F3719" s="153"/>
      <c r="G3719" s="153"/>
      <c r="H3719" s="153"/>
      <c r="I3719" s="153"/>
      <c r="J3719" s="153"/>
      <c r="K3719" s="153"/>
      <c r="L3719" s="153"/>
      <c r="M3719" s="153"/>
      <c r="N3719" s="153"/>
      <c r="O3719" s="153"/>
      <c r="P3719" s="153"/>
      <c r="Q3719" s="153"/>
      <c r="R3719" s="153"/>
      <c r="S3719" s="153"/>
      <c r="T3719" s="150"/>
      <c r="U3719" s="152"/>
      <c r="V3719" s="152"/>
      <c r="W3719" s="152"/>
      <c r="X3719" s="152"/>
      <c r="Y3719" s="152"/>
      <c r="Z3719" s="152"/>
      <c r="AA3719" s="152"/>
      <c r="AB3719" s="152"/>
      <c r="AC3719" s="152"/>
      <c r="AD3719" s="152"/>
      <c r="AE3719" s="152"/>
      <c r="AF3719" s="152"/>
      <c r="AG3719" s="152"/>
      <c r="AH3719" s="152"/>
      <c r="AI3719" s="152"/>
      <c r="AJ3719" s="152"/>
    </row>
    <row r="3720" spans="3:36" x14ac:dyDescent="0.25">
      <c r="C3720" s="150"/>
      <c r="D3720" s="153"/>
      <c r="E3720" s="153"/>
      <c r="F3720" s="153"/>
      <c r="G3720" s="153"/>
      <c r="H3720" s="153"/>
      <c r="I3720" s="153"/>
      <c r="J3720" s="153"/>
      <c r="K3720" s="153"/>
      <c r="L3720" s="153"/>
      <c r="M3720" s="153"/>
      <c r="N3720" s="153"/>
      <c r="O3720" s="153"/>
      <c r="P3720" s="153"/>
      <c r="Q3720" s="153"/>
      <c r="R3720" s="153"/>
      <c r="S3720" s="153"/>
      <c r="T3720" s="150"/>
      <c r="U3720" s="152"/>
      <c r="V3720" s="152"/>
      <c r="W3720" s="152"/>
      <c r="X3720" s="152"/>
      <c r="Y3720" s="152"/>
      <c r="Z3720" s="152"/>
      <c r="AA3720" s="152"/>
      <c r="AB3720" s="152"/>
      <c r="AC3720" s="152"/>
      <c r="AD3720" s="152"/>
      <c r="AE3720" s="152"/>
      <c r="AF3720" s="152"/>
      <c r="AG3720" s="152"/>
      <c r="AH3720" s="152"/>
      <c r="AI3720" s="152"/>
      <c r="AJ3720" s="152"/>
    </row>
    <row r="3721" spans="3:36" x14ac:dyDescent="0.25">
      <c r="C3721" s="150"/>
      <c r="D3721" s="153"/>
      <c r="E3721" s="153"/>
      <c r="F3721" s="153"/>
      <c r="G3721" s="153"/>
      <c r="H3721" s="153"/>
      <c r="I3721" s="153"/>
      <c r="J3721" s="153"/>
      <c r="K3721" s="153"/>
      <c r="L3721" s="153"/>
      <c r="M3721" s="153"/>
      <c r="N3721" s="153"/>
      <c r="O3721" s="153"/>
      <c r="P3721" s="153"/>
      <c r="Q3721" s="153"/>
      <c r="R3721" s="153"/>
      <c r="S3721" s="153"/>
      <c r="T3721" s="150"/>
      <c r="U3721" s="152"/>
      <c r="V3721" s="152"/>
      <c r="W3721" s="152"/>
      <c r="X3721" s="152"/>
      <c r="Y3721" s="152"/>
      <c r="Z3721" s="152"/>
      <c r="AA3721" s="152"/>
      <c r="AB3721" s="152"/>
      <c r="AC3721" s="152"/>
      <c r="AD3721" s="152"/>
      <c r="AE3721" s="152"/>
      <c r="AF3721" s="152"/>
      <c r="AG3721" s="152"/>
      <c r="AH3721" s="152"/>
      <c r="AI3721" s="152"/>
      <c r="AJ3721" s="152"/>
    </row>
    <row r="3722" spans="3:36" x14ac:dyDescent="0.25">
      <c r="C3722" s="150"/>
      <c r="D3722" s="153"/>
      <c r="E3722" s="153"/>
      <c r="F3722" s="153"/>
      <c r="G3722" s="153"/>
      <c r="H3722" s="153"/>
      <c r="I3722" s="153"/>
      <c r="J3722" s="153"/>
      <c r="K3722" s="153"/>
      <c r="L3722" s="153"/>
      <c r="M3722" s="153"/>
      <c r="N3722" s="153"/>
      <c r="O3722" s="153"/>
      <c r="P3722" s="153"/>
      <c r="Q3722" s="153"/>
      <c r="R3722" s="153"/>
      <c r="S3722" s="153"/>
      <c r="T3722" s="150"/>
      <c r="U3722" s="152"/>
      <c r="V3722" s="152"/>
      <c r="W3722" s="152"/>
      <c r="X3722" s="152"/>
      <c r="Y3722" s="152"/>
      <c r="Z3722" s="152"/>
      <c r="AA3722" s="152"/>
      <c r="AB3722" s="152"/>
      <c r="AC3722" s="152"/>
      <c r="AD3722" s="152"/>
      <c r="AE3722" s="152"/>
      <c r="AF3722" s="152"/>
      <c r="AG3722" s="152"/>
      <c r="AH3722" s="152"/>
      <c r="AI3722" s="152"/>
      <c r="AJ3722" s="152"/>
    </row>
    <row r="3723" spans="3:36" x14ac:dyDescent="0.25">
      <c r="C3723" s="150"/>
      <c r="D3723" s="153"/>
      <c r="E3723" s="153"/>
      <c r="F3723" s="153"/>
      <c r="G3723" s="153"/>
      <c r="H3723" s="153"/>
      <c r="I3723" s="153"/>
      <c r="J3723" s="153"/>
      <c r="K3723" s="153"/>
      <c r="L3723" s="153"/>
      <c r="M3723" s="153"/>
      <c r="N3723" s="153"/>
      <c r="O3723" s="153"/>
      <c r="P3723" s="153"/>
      <c r="Q3723" s="153"/>
      <c r="R3723" s="153"/>
      <c r="S3723" s="153"/>
      <c r="T3723" s="150"/>
      <c r="U3723" s="152"/>
      <c r="V3723" s="152"/>
      <c r="W3723" s="152"/>
      <c r="X3723" s="152"/>
      <c r="Y3723" s="152"/>
      <c r="Z3723" s="152"/>
      <c r="AA3723" s="152"/>
      <c r="AB3723" s="152"/>
      <c r="AC3723" s="152"/>
      <c r="AD3723" s="152"/>
      <c r="AE3723" s="152"/>
      <c r="AF3723" s="152"/>
      <c r="AG3723" s="152"/>
      <c r="AH3723" s="152"/>
      <c r="AI3723" s="152"/>
      <c r="AJ3723" s="152"/>
    </row>
    <row r="3724" spans="3:36" x14ac:dyDescent="0.25">
      <c r="C3724" s="150"/>
      <c r="D3724" s="153"/>
      <c r="E3724" s="153"/>
      <c r="F3724" s="153"/>
      <c r="G3724" s="153"/>
      <c r="H3724" s="153"/>
      <c r="I3724" s="153"/>
      <c r="J3724" s="153"/>
      <c r="K3724" s="153"/>
      <c r="L3724" s="153"/>
      <c r="M3724" s="153"/>
      <c r="N3724" s="153"/>
      <c r="O3724" s="153"/>
      <c r="P3724" s="153"/>
      <c r="Q3724" s="153"/>
      <c r="R3724" s="153"/>
      <c r="S3724" s="153"/>
      <c r="T3724" s="150"/>
      <c r="U3724" s="152"/>
      <c r="V3724" s="152"/>
      <c r="W3724" s="152"/>
      <c r="X3724" s="152"/>
      <c r="Y3724" s="152"/>
      <c r="Z3724" s="152"/>
      <c r="AA3724" s="152"/>
      <c r="AB3724" s="152"/>
      <c r="AC3724" s="152"/>
      <c r="AD3724" s="152"/>
      <c r="AE3724" s="152"/>
      <c r="AF3724" s="152"/>
      <c r="AG3724" s="152"/>
      <c r="AH3724" s="152"/>
      <c r="AI3724" s="152"/>
      <c r="AJ3724" s="152"/>
    </row>
    <row r="3725" spans="3:36" x14ac:dyDescent="0.25">
      <c r="C3725" s="150"/>
      <c r="D3725" s="153"/>
      <c r="E3725" s="153"/>
      <c r="F3725" s="153"/>
      <c r="G3725" s="153"/>
      <c r="H3725" s="153"/>
      <c r="I3725" s="153"/>
      <c r="J3725" s="153"/>
      <c r="K3725" s="153"/>
      <c r="L3725" s="153"/>
      <c r="M3725" s="153"/>
      <c r="N3725" s="153"/>
      <c r="O3725" s="153"/>
      <c r="P3725" s="153"/>
      <c r="Q3725" s="153"/>
      <c r="R3725" s="153"/>
      <c r="S3725" s="153"/>
      <c r="T3725" s="150"/>
      <c r="U3725" s="152"/>
      <c r="V3725" s="152"/>
      <c r="W3725" s="152"/>
      <c r="X3725" s="152"/>
      <c r="Y3725" s="152"/>
      <c r="Z3725" s="152"/>
      <c r="AA3725" s="152"/>
      <c r="AB3725" s="152"/>
      <c r="AC3725" s="152"/>
      <c r="AD3725" s="152"/>
      <c r="AE3725" s="152"/>
      <c r="AF3725" s="152"/>
      <c r="AG3725" s="152"/>
      <c r="AH3725" s="152"/>
      <c r="AI3725" s="152"/>
      <c r="AJ3725" s="152"/>
    </row>
    <row r="3726" spans="3:36" x14ac:dyDescent="0.25">
      <c r="C3726" s="150"/>
      <c r="D3726" s="153"/>
      <c r="E3726" s="153"/>
      <c r="F3726" s="153"/>
      <c r="G3726" s="153"/>
      <c r="H3726" s="153"/>
      <c r="I3726" s="153"/>
      <c r="J3726" s="153"/>
      <c r="K3726" s="153"/>
      <c r="L3726" s="153"/>
      <c r="M3726" s="153"/>
      <c r="N3726" s="153"/>
      <c r="O3726" s="153"/>
      <c r="P3726" s="153"/>
      <c r="Q3726" s="153"/>
      <c r="R3726" s="153"/>
      <c r="S3726" s="153"/>
      <c r="T3726" s="150"/>
      <c r="U3726" s="152"/>
      <c r="V3726" s="152"/>
      <c r="W3726" s="152"/>
      <c r="X3726" s="152"/>
      <c r="Y3726" s="152"/>
      <c r="Z3726" s="152"/>
      <c r="AA3726" s="152"/>
      <c r="AB3726" s="152"/>
      <c r="AC3726" s="152"/>
      <c r="AD3726" s="152"/>
      <c r="AE3726" s="152"/>
      <c r="AF3726" s="152"/>
      <c r="AG3726" s="152"/>
      <c r="AH3726" s="152"/>
      <c r="AI3726" s="152"/>
      <c r="AJ3726" s="152"/>
    </row>
    <row r="3727" spans="3:36" x14ac:dyDescent="0.25">
      <c r="C3727" s="150"/>
      <c r="D3727" s="153"/>
      <c r="E3727" s="153"/>
      <c r="F3727" s="153"/>
      <c r="G3727" s="153"/>
      <c r="H3727" s="153"/>
      <c r="I3727" s="153"/>
      <c r="J3727" s="153"/>
      <c r="K3727" s="153"/>
      <c r="L3727" s="153"/>
      <c r="M3727" s="153"/>
      <c r="N3727" s="153"/>
      <c r="O3727" s="153"/>
      <c r="P3727" s="153"/>
      <c r="Q3727" s="153"/>
      <c r="R3727" s="153"/>
      <c r="S3727" s="153"/>
      <c r="T3727" s="150"/>
      <c r="U3727" s="152"/>
      <c r="V3727" s="152"/>
      <c r="W3727" s="152"/>
      <c r="X3727" s="152"/>
      <c r="Y3727" s="152"/>
      <c r="Z3727" s="152"/>
      <c r="AA3727" s="152"/>
      <c r="AB3727" s="152"/>
      <c r="AC3727" s="152"/>
      <c r="AD3727" s="152"/>
      <c r="AE3727" s="152"/>
      <c r="AF3727" s="152"/>
      <c r="AG3727" s="152"/>
      <c r="AH3727" s="152"/>
      <c r="AI3727" s="152"/>
      <c r="AJ3727" s="152"/>
    </row>
    <row r="3728" spans="3:36" x14ac:dyDescent="0.25">
      <c r="C3728" s="150"/>
      <c r="D3728" s="153"/>
      <c r="E3728" s="153"/>
      <c r="F3728" s="153"/>
      <c r="G3728" s="153"/>
      <c r="H3728" s="153"/>
      <c r="I3728" s="153"/>
      <c r="J3728" s="153"/>
      <c r="K3728" s="153"/>
      <c r="L3728" s="153"/>
      <c r="M3728" s="153"/>
      <c r="N3728" s="153"/>
      <c r="O3728" s="153"/>
      <c r="P3728" s="153"/>
      <c r="Q3728" s="153"/>
      <c r="R3728" s="153"/>
      <c r="S3728" s="153"/>
      <c r="T3728" s="150"/>
      <c r="U3728" s="152"/>
      <c r="V3728" s="152"/>
      <c r="W3728" s="152"/>
      <c r="X3728" s="152"/>
      <c r="Y3728" s="152"/>
      <c r="Z3728" s="152"/>
      <c r="AA3728" s="152"/>
      <c r="AB3728" s="152"/>
      <c r="AC3728" s="152"/>
      <c r="AD3728" s="152"/>
      <c r="AE3728" s="152"/>
      <c r="AF3728" s="152"/>
      <c r="AG3728" s="152"/>
      <c r="AH3728" s="152"/>
      <c r="AI3728" s="152"/>
      <c r="AJ3728" s="152"/>
    </row>
    <row r="3729" spans="3:36" x14ac:dyDescent="0.25">
      <c r="C3729" s="150"/>
      <c r="D3729" s="153"/>
      <c r="E3729" s="153"/>
      <c r="F3729" s="153"/>
      <c r="G3729" s="153"/>
      <c r="H3729" s="153"/>
      <c r="I3729" s="153"/>
      <c r="J3729" s="153"/>
      <c r="K3729" s="153"/>
      <c r="L3729" s="153"/>
      <c r="M3729" s="153"/>
      <c r="N3729" s="153"/>
      <c r="O3729" s="153"/>
      <c r="P3729" s="153"/>
      <c r="Q3729" s="153"/>
      <c r="R3729" s="153"/>
      <c r="S3729" s="153"/>
      <c r="T3729" s="150"/>
      <c r="U3729" s="152"/>
      <c r="V3729" s="152"/>
      <c r="W3729" s="152"/>
      <c r="X3729" s="152"/>
      <c r="Y3729" s="152"/>
      <c r="Z3729" s="152"/>
      <c r="AA3729" s="152"/>
      <c r="AB3729" s="152"/>
      <c r="AC3729" s="152"/>
      <c r="AD3729" s="152"/>
      <c r="AE3729" s="152"/>
      <c r="AF3729" s="152"/>
      <c r="AG3729" s="152"/>
      <c r="AH3729" s="152"/>
      <c r="AI3729" s="152"/>
      <c r="AJ3729" s="152"/>
    </row>
    <row r="3730" spans="3:36" x14ac:dyDescent="0.25">
      <c r="C3730" s="150"/>
      <c r="D3730" s="153"/>
      <c r="E3730" s="153"/>
      <c r="F3730" s="153"/>
      <c r="G3730" s="153"/>
      <c r="H3730" s="153"/>
      <c r="I3730" s="153"/>
      <c r="J3730" s="153"/>
      <c r="K3730" s="153"/>
      <c r="L3730" s="153"/>
      <c r="M3730" s="153"/>
      <c r="N3730" s="153"/>
      <c r="O3730" s="153"/>
      <c r="P3730" s="153"/>
      <c r="Q3730" s="153"/>
      <c r="R3730" s="153"/>
      <c r="S3730" s="153"/>
      <c r="T3730" s="150"/>
      <c r="U3730" s="152"/>
      <c r="V3730" s="152"/>
      <c r="W3730" s="152"/>
      <c r="X3730" s="152"/>
      <c r="Y3730" s="152"/>
      <c r="Z3730" s="152"/>
      <c r="AA3730" s="152"/>
      <c r="AB3730" s="152"/>
      <c r="AC3730" s="152"/>
      <c r="AD3730" s="152"/>
      <c r="AE3730" s="152"/>
      <c r="AF3730" s="152"/>
      <c r="AG3730" s="152"/>
      <c r="AH3730" s="152"/>
      <c r="AI3730" s="152"/>
      <c r="AJ3730" s="152"/>
    </row>
    <row r="3731" spans="3:36" x14ac:dyDescent="0.25">
      <c r="C3731" s="150"/>
      <c r="D3731" s="153"/>
      <c r="E3731" s="153"/>
      <c r="F3731" s="153"/>
      <c r="G3731" s="153"/>
      <c r="H3731" s="153"/>
      <c r="I3731" s="153"/>
      <c r="J3731" s="153"/>
      <c r="K3731" s="153"/>
      <c r="L3731" s="153"/>
      <c r="M3731" s="153"/>
      <c r="N3731" s="153"/>
      <c r="O3731" s="153"/>
      <c r="P3731" s="153"/>
      <c r="Q3731" s="153"/>
      <c r="R3731" s="153"/>
      <c r="S3731" s="153"/>
      <c r="T3731" s="150"/>
      <c r="U3731" s="152"/>
      <c r="V3731" s="152"/>
      <c r="W3731" s="152"/>
      <c r="X3731" s="152"/>
      <c r="Y3731" s="152"/>
      <c r="Z3731" s="152"/>
      <c r="AA3731" s="152"/>
      <c r="AB3731" s="152"/>
      <c r="AC3731" s="152"/>
      <c r="AD3731" s="152"/>
      <c r="AE3731" s="152"/>
      <c r="AF3731" s="152"/>
      <c r="AG3731" s="152"/>
      <c r="AH3731" s="152"/>
      <c r="AI3731" s="152"/>
      <c r="AJ3731" s="152"/>
    </row>
    <row r="3732" spans="3:36" x14ac:dyDescent="0.25">
      <c r="C3732" s="150"/>
      <c r="D3732" s="153"/>
      <c r="E3732" s="153"/>
      <c r="F3732" s="153"/>
      <c r="G3732" s="153"/>
      <c r="H3732" s="153"/>
      <c r="I3732" s="153"/>
      <c r="J3732" s="153"/>
      <c r="K3732" s="153"/>
      <c r="L3732" s="153"/>
      <c r="M3732" s="153"/>
      <c r="N3732" s="153"/>
      <c r="O3732" s="153"/>
      <c r="P3732" s="153"/>
      <c r="Q3732" s="153"/>
      <c r="R3732" s="153"/>
      <c r="S3732" s="153"/>
      <c r="T3732" s="150"/>
      <c r="U3732" s="152"/>
      <c r="V3732" s="152"/>
      <c r="W3732" s="152"/>
      <c r="X3732" s="152"/>
      <c r="Y3732" s="152"/>
      <c r="Z3732" s="152"/>
      <c r="AA3732" s="152"/>
      <c r="AB3732" s="152"/>
      <c r="AC3732" s="152"/>
      <c r="AD3732" s="152"/>
      <c r="AE3732" s="152"/>
      <c r="AF3732" s="152"/>
      <c r="AG3732" s="152"/>
      <c r="AH3732" s="152"/>
      <c r="AI3732" s="152"/>
      <c r="AJ3732" s="152"/>
    </row>
    <row r="3733" spans="3:36" x14ac:dyDescent="0.25">
      <c r="C3733" s="150"/>
      <c r="D3733" s="153"/>
      <c r="E3733" s="153"/>
      <c r="F3733" s="153"/>
      <c r="G3733" s="153"/>
      <c r="H3733" s="153"/>
      <c r="I3733" s="153"/>
      <c r="J3733" s="153"/>
      <c r="K3733" s="153"/>
      <c r="L3733" s="153"/>
      <c r="M3733" s="153"/>
      <c r="N3733" s="153"/>
      <c r="O3733" s="153"/>
      <c r="P3733" s="153"/>
      <c r="Q3733" s="153"/>
      <c r="R3733" s="153"/>
      <c r="S3733" s="153"/>
      <c r="T3733" s="150"/>
      <c r="U3733" s="152"/>
      <c r="V3733" s="152"/>
      <c r="W3733" s="152"/>
      <c r="X3733" s="152"/>
      <c r="Y3733" s="152"/>
      <c r="Z3733" s="152"/>
      <c r="AA3733" s="152"/>
      <c r="AB3733" s="152"/>
      <c r="AC3733" s="152"/>
      <c r="AD3733" s="152"/>
      <c r="AE3733" s="152"/>
      <c r="AF3733" s="152"/>
      <c r="AG3733" s="152"/>
      <c r="AH3733" s="152"/>
      <c r="AI3733" s="152"/>
      <c r="AJ3733" s="152"/>
    </row>
    <row r="3734" spans="3:36" x14ac:dyDescent="0.25">
      <c r="C3734" s="150"/>
      <c r="D3734" s="153"/>
      <c r="E3734" s="153"/>
      <c r="F3734" s="153"/>
      <c r="G3734" s="153"/>
      <c r="H3734" s="153"/>
      <c r="I3734" s="153"/>
      <c r="J3734" s="153"/>
      <c r="K3734" s="153"/>
      <c r="L3734" s="153"/>
      <c r="M3734" s="153"/>
      <c r="N3734" s="153"/>
      <c r="O3734" s="153"/>
      <c r="P3734" s="153"/>
      <c r="Q3734" s="153"/>
      <c r="R3734" s="153"/>
      <c r="S3734" s="153"/>
      <c r="T3734" s="150"/>
      <c r="U3734" s="152"/>
      <c r="V3734" s="152"/>
      <c r="W3734" s="152"/>
      <c r="X3734" s="152"/>
      <c r="Y3734" s="152"/>
      <c r="Z3734" s="152"/>
      <c r="AA3734" s="152"/>
      <c r="AB3734" s="152"/>
      <c r="AC3734" s="152"/>
      <c r="AD3734" s="152"/>
      <c r="AE3734" s="152"/>
      <c r="AF3734" s="152"/>
      <c r="AG3734" s="152"/>
      <c r="AH3734" s="152"/>
      <c r="AI3734" s="152"/>
      <c r="AJ3734" s="152"/>
    </row>
    <row r="3735" spans="3:36" x14ac:dyDescent="0.25">
      <c r="C3735" s="150"/>
      <c r="D3735" s="153"/>
      <c r="E3735" s="153"/>
      <c r="F3735" s="153"/>
      <c r="G3735" s="153"/>
      <c r="H3735" s="153"/>
      <c r="I3735" s="153"/>
      <c r="J3735" s="153"/>
      <c r="K3735" s="153"/>
      <c r="L3735" s="153"/>
      <c r="M3735" s="153"/>
      <c r="N3735" s="153"/>
      <c r="O3735" s="153"/>
      <c r="P3735" s="153"/>
      <c r="Q3735" s="153"/>
      <c r="R3735" s="153"/>
      <c r="S3735" s="153"/>
      <c r="T3735" s="150"/>
      <c r="U3735" s="152"/>
      <c r="V3735" s="152"/>
      <c r="W3735" s="152"/>
      <c r="X3735" s="152"/>
      <c r="Y3735" s="152"/>
      <c r="Z3735" s="152"/>
      <c r="AA3735" s="152"/>
      <c r="AB3735" s="152"/>
      <c r="AC3735" s="152"/>
      <c r="AD3735" s="152"/>
      <c r="AE3735" s="152"/>
      <c r="AF3735" s="152"/>
      <c r="AG3735" s="152"/>
      <c r="AH3735" s="152"/>
      <c r="AI3735" s="152"/>
      <c r="AJ3735" s="152"/>
    </row>
    <row r="3736" spans="3:36" x14ac:dyDescent="0.25">
      <c r="C3736" s="150"/>
      <c r="D3736" s="153"/>
      <c r="E3736" s="153"/>
      <c r="F3736" s="153"/>
      <c r="G3736" s="153"/>
      <c r="H3736" s="153"/>
      <c r="I3736" s="153"/>
      <c r="J3736" s="153"/>
      <c r="K3736" s="153"/>
      <c r="L3736" s="153"/>
      <c r="M3736" s="153"/>
      <c r="N3736" s="153"/>
      <c r="O3736" s="153"/>
      <c r="P3736" s="153"/>
      <c r="Q3736" s="153"/>
      <c r="R3736" s="153"/>
      <c r="S3736" s="153"/>
      <c r="T3736" s="150"/>
      <c r="U3736" s="152"/>
      <c r="V3736" s="152"/>
      <c r="W3736" s="152"/>
      <c r="X3736" s="152"/>
      <c r="Y3736" s="152"/>
      <c r="Z3736" s="152"/>
      <c r="AA3736" s="152"/>
      <c r="AB3736" s="152"/>
      <c r="AC3736" s="152"/>
      <c r="AD3736" s="152"/>
      <c r="AE3736" s="152"/>
      <c r="AF3736" s="152"/>
      <c r="AG3736" s="152"/>
      <c r="AH3736" s="152"/>
      <c r="AI3736" s="152"/>
      <c r="AJ3736" s="152"/>
    </row>
    <row r="3737" spans="3:36" x14ac:dyDescent="0.25">
      <c r="C3737" s="150"/>
      <c r="D3737" s="153"/>
      <c r="E3737" s="153"/>
      <c r="F3737" s="153"/>
      <c r="G3737" s="153"/>
      <c r="H3737" s="153"/>
      <c r="I3737" s="153"/>
      <c r="J3737" s="153"/>
      <c r="K3737" s="153"/>
      <c r="L3737" s="153"/>
      <c r="M3737" s="153"/>
      <c r="N3737" s="153"/>
      <c r="O3737" s="153"/>
      <c r="P3737" s="153"/>
      <c r="Q3737" s="153"/>
      <c r="R3737" s="153"/>
      <c r="S3737" s="153"/>
      <c r="T3737" s="150"/>
      <c r="U3737" s="152"/>
      <c r="V3737" s="152"/>
      <c r="W3737" s="152"/>
      <c r="X3737" s="152"/>
      <c r="Y3737" s="152"/>
      <c r="Z3737" s="152"/>
      <c r="AA3737" s="152"/>
      <c r="AB3737" s="152"/>
      <c r="AC3737" s="152"/>
      <c r="AD3737" s="152"/>
      <c r="AE3737" s="152"/>
      <c r="AF3737" s="152"/>
      <c r="AG3737" s="152"/>
      <c r="AH3737" s="152"/>
      <c r="AI3737" s="152"/>
      <c r="AJ3737" s="152"/>
    </row>
    <row r="3738" spans="3:36" x14ac:dyDescent="0.25">
      <c r="C3738" s="150"/>
      <c r="D3738" s="153"/>
      <c r="E3738" s="153"/>
      <c r="F3738" s="153"/>
      <c r="G3738" s="153"/>
      <c r="H3738" s="153"/>
      <c r="I3738" s="153"/>
      <c r="J3738" s="153"/>
      <c r="K3738" s="153"/>
      <c r="L3738" s="153"/>
      <c r="M3738" s="153"/>
      <c r="N3738" s="153"/>
      <c r="O3738" s="153"/>
      <c r="P3738" s="153"/>
      <c r="Q3738" s="153"/>
      <c r="R3738" s="153"/>
      <c r="S3738" s="153"/>
      <c r="T3738" s="150"/>
      <c r="U3738" s="152"/>
      <c r="V3738" s="152"/>
      <c r="W3738" s="152"/>
      <c r="X3738" s="152"/>
      <c r="Y3738" s="152"/>
      <c r="Z3738" s="152"/>
      <c r="AA3738" s="152"/>
      <c r="AB3738" s="152"/>
      <c r="AC3738" s="152"/>
      <c r="AD3738" s="152"/>
      <c r="AE3738" s="152"/>
      <c r="AF3738" s="152"/>
      <c r="AG3738" s="152"/>
      <c r="AH3738" s="152"/>
      <c r="AI3738" s="152"/>
      <c r="AJ3738" s="152"/>
    </row>
    <row r="3739" spans="3:36" x14ac:dyDescent="0.25">
      <c r="C3739" s="150"/>
      <c r="D3739" s="153"/>
      <c r="E3739" s="153"/>
      <c r="F3739" s="153"/>
      <c r="G3739" s="153"/>
      <c r="H3739" s="153"/>
      <c r="I3739" s="153"/>
      <c r="J3739" s="153"/>
      <c r="K3739" s="153"/>
      <c r="L3739" s="153"/>
      <c r="M3739" s="153"/>
      <c r="N3739" s="153"/>
      <c r="O3739" s="153"/>
      <c r="P3739" s="153"/>
      <c r="Q3739" s="153"/>
      <c r="R3739" s="153"/>
      <c r="S3739" s="153"/>
      <c r="T3739" s="150"/>
      <c r="U3739" s="152"/>
      <c r="V3739" s="152"/>
      <c r="W3739" s="152"/>
      <c r="X3739" s="152"/>
      <c r="Y3739" s="152"/>
      <c r="Z3739" s="152"/>
      <c r="AA3739" s="152"/>
      <c r="AB3739" s="152"/>
      <c r="AC3739" s="152"/>
      <c r="AD3739" s="152"/>
      <c r="AE3739" s="152"/>
      <c r="AF3739" s="152"/>
      <c r="AG3739" s="152"/>
      <c r="AH3739" s="152"/>
      <c r="AI3739" s="152"/>
      <c r="AJ3739" s="152"/>
    </row>
    <row r="3740" spans="3:36" x14ac:dyDescent="0.25">
      <c r="C3740" s="150"/>
      <c r="D3740" s="153"/>
      <c r="E3740" s="153"/>
      <c r="F3740" s="153"/>
      <c r="G3740" s="153"/>
      <c r="H3740" s="153"/>
      <c r="I3740" s="153"/>
      <c r="J3740" s="153"/>
      <c r="K3740" s="153"/>
      <c r="L3740" s="153"/>
      <c r="M3740" s="153"/>
      <c r="N3740" s="153"/>
      <c r="O3740" s="153"/>
      <c r="P3740" s="153"/>
      <c r="Q3740" s="153"/>
      <c r="R3740" s="153"/>
      <c r="S3740" s="153"/>
      <c r="T3740" s="150"/>
      <c r="U3740" s="152"/>
      <c r="V3740" s="152"/>
      <c r="W3740" s="152"/>
      <c r="X3740" s="152"/>
      <c r="Y3740" s="152"/>
      <c r="Z3740" s="152"/>
      <c r="AA3740" s="152"/>
      <c r="AB3740" s="152"/>
      <c r="AC3740" s="152"/>
      <c r="AD3740" s="152"/>
      <c r="AE3740" s="152"/>
      <c r="AF3740" s="152"/>
      <c r="AG3740" s="152"/>
      <c r="AH3740" s="152"/>
      <c r="AI3740" s="152"/>
      <c r="AJ3740" s="152"/>
    </row>
    <row r="3741" spans="3:36" x14ac:dyDescent="0.25">
      <c r="C3741" s="150"/>
      <c r="D3741" s="153"/>
      <c r="E3741" s="153"/>
      <c r="F3741" s="153"/>
      <c r="G3741" s="153"/>
      <c r="H3741" s="153"/>
      <c r="I3741" s="153"/>
      <c r="J3741" s="153"/>
      <c r="K3741" s="153"/>
      <c r="L3741" s="153"/>
      <c r="M3741" s="153"/>
      <c r="N3741" s="153"/>
      <c r="O3741" s="153"/>
      <c r="P3741" s="153"/>
      <c r="Q3741" s="153"/>
      <c r="R3741" s="153"/>
      <c r="S3741" s="153"/>
      <c r="T3741" s="150"/>
      <c r="U3741" s="152"/>
      <c r="V3741" s="152"/>
      <c r="W3741" s="152"/>
      <c r="X3741" s="152"/>
      <c r="Y3741" s="152"/>
      <c r="Z3741" s="152"/>
      <c r="AA3741" s="152"/>
      <c r="AB3741" s="152"/>
      <c r="AC3741" s="152"/>
      <c r="AD3741" s="152"/>
      <c r="AE3741" s="152"/>
      <c r="AF3741" s="152"/>
      <c r="AG3741" s="152"/>
      <c r="AH3741" s="152"/>
      <c r="AI3741" s="152"/>
      <c r="AJ3741" s="152"/>
    </row>
    <row r="3742" spans="3:36" x14ac:dyDescent="0.25">
      <c r="C3742" s="150"/>
      <c r="D3742" s="153"/>
      <c r="E3742" s="153"/>
      <c r="F3742" s="153"/>
      <c r="G3742" s="153"/>
      <c r="H3742" s="153"/>
      <c r="I3742" s="153"/>
      <c r="J3742" s="153"/>
      <c r="K3742" s="153"/>
      <c r="L3742" s="153"/>
      <c r="M3742" s="153"/>
      <c r="N3742" s="153"/>
      <c r="O3742" s="153"/>
      <c r="P3742" s="153"/>
      <c r="Q3742" s="153"/>
      <c r="R3742" s="153"/>
      <c r="S3742" s="153"/>
      <c r="T3742" s="150"/>
      <c r="U3742" s="152"/>
      <c r="V3742" s="152"/>
      <c r="W3742" s="152"/>
      <c r="X3742" s="152"/>
      <c r="Y3742" s="152"/>
      <c r="Z3742" s="152"/>
      <c r="AA3742" s="152"/>
      <c r="AB3742" s="152"/>
      <c r="AC3742" s="152"/>
      <c r="AD3742" s="152"/>
      <c r="AE3742" s="152"/>
      <c r="AF3742" s="152"/>
      <c r="AG3742" s="152"/>
      <c r="AH3742" s="152"/>
      <c r="AI3742" s="152"/>
      <c r="AJ3742" s="152"/>
    </row>
    <row r="3743" spans="3:36" x14ac:dyDescent="0.25">
      <c r="C3743" s="150"/>
      <c r="D3743" s="153"/>
      <c r="E3743" s="153"/>
      <c r="F3743" s="153"/>
      <c r="G3743" s="153"/>
      <c r="H3743" s="153"/>
      <c r="I3743" s="153"/>
      <c r="J3743" s="153"/>
      <c r="K3743" s="153"/>
      <c r="L3743" s="153"/>
      <c r="M3743" s="153"/>
      <c r="N3743" s="153"/>
      <c r="O3743" s="153"/>
      <c r="P3743" s="153"/>
      <c r="Q3743" s="153"/>
      <c r="R3743" s="153"/>
      <c r="S3743" s="153"/>
      <c r="T3743" s="150"/>
      <c r="U3743" s="152"/>
      <c r="V3743" s="152"/>
      <c r="W3743" s="152"/>
      <c r="X3743" s="152"/>
      <c r="Y3743" s="152"/>
      <c r="Z3743" s="152"/>
      <c r="AA3743" s="152"/>
      <c r="AB3743" s="152"/>
      <c r="AC3743" s="152"/>
      <c r="AD3743" s="152"/>
      <c r="AE3743" s="152"/>
      <c r="AF3743" s="152"/>
      <c r="AG3743" s="152"/>
      <c r="AH3743" s="152"/>
      <c r="AI3743" s="152"/>
      <c r="AJ3743" s="152"/>
    </row>
    <row r="3744" spans="3:36" x14ac:dyDescent="0.25">
      <c r="C3744" s="150"/>
      <c r="D3744" s="153"/>
      <c r="E3744" s="153"/>
      <c r="F3744" s="153"/>
      <c r="G3744" s="153"/>
      <c r="H3744" s="153"/>
      <c r="I3744" s="153"/>
      <c r="J3744" s="153"/>
      <c r="K3744" s="153"/>
      <c r="L3744" s="153"/>
      <c r="M3744" s="153"/>
      <c r="N3744" s="153"/>
      <c r="O3744" s="153"/>
      <c r="P3744" s="153"/>
      <c r="Q3744" s="153"/>
      <c r="R3744" s="153"/>
      <c r="S3744" s="153"/>
      <c r="T3744" s="150"/>
      <c r="U3744" s="152"/>
      <c r="V3744" s="152"/>
      <c r="W3744" s="152"/>
      <c r="X3744" s="152"/>
      <c r="Y3744" s="152"/>
      <c r="Z3744" s="152"/>
      <c r="AA3744" s="152"/>
      <c r="AB3744" s="152"/>
      <c r="AC3744" s="152"/>
      <c r="AD3744" s="152"/>
      <c r="AE3744" s="152"/>
      <c r="AF3744" s="152"/>
      <c r="AG3744" s="152"/>
      <c r="AH3744" s="152"/>
      <c r="AI3744" s="152"/>
      <c r="AJ3744" s="152"/>
    </row>
    <row r="3745" spans="3:36" x14ac:dyDescent="0.25">
      <c r="C3745" s="150"/>
      <c r="D3745" s="153"/>
      <c r="E3745" s="153"/>
      <c r="F3745" s="153"/>
      <c r="G3745" s="153"/>
      <c r="H3745" s="153"/>
      <c r="I3745" s="153"/>
      <c r="J3745" s="153"/>
      <c r="K3745" s="153"/>
      <c r="L3745" s="153"/>
      <c r="M3745" s="153"/>
      <c r="N3745" s="153"/>
      <c r="O3745" s="153"/>
      <c r="P3745" s="153"/>
      <c r="Q3745" s="153"/>
      <c r="R3745" s="153"/>
      <c r="S3745" s="153"/>
      <c r="T3745" s="150"/>
      <c r="U3745" s="152"/>
      <c r="V3745" s="152"/>
      <c r="W3745" s="152"/>
      <c r="X3745" s="152"/>
      <c r="Y3745" s="152"/>
      <c r="Z3745" s="152"/>
      <c r="AA3745" s="152"/>
      <c r="AB3745" s="152"/>
      <c r="AC3745" s="152"/>
      <c r="AD3745" s="152"/>
      <c r="AE3745" s="152"/>
      <c r="AF3745" s="152"/>
      <c r="AG3745" s="152"/>
      <c r="AH3745" s="152"/>
      <c r="AI3745" s="152"/>
      <c r="AJ3745" s="152"/>
    </row>
    <row r="3746" spans="3:36" x14ac:dyDescent="0.25">
      <c r="C3746" s="150"/>
      <c r="D3746" s="153"/>
      <c r="E3746" s="153"/>
      <c r="F3746" s="153"/>
      <c r="G3746" s="153"/>
      <c r="H3746" s="153"/>
      <c r="I3746" s="153"/>
      <c r="J3746" s="153"/>
      <c r="K3746" s="153"/>
      <c r="L3746" s="153"/>
      <c r="M3746" s="153"/>
      <c r="N3746" s="153"/>
      <c r="O3746" s="153"/>
      <c r="P3746" s="153"/>
      <c r="Q3746" s="153"/>
      <c r="R3746" s="153"/>
      <c r="S3746" s="153"/>
      <c r="T3746" s="150"/>
      <c r="U3746" s="152"/>
      <c r="V3746" s="152"/>
      <c r="W3746" s="152"/>
      <c r="X3746" s="152"/>
      <c r="Y3746" s="152"/>
      <c r="Z3746" s="152"/>
      <c r="AA3746" s="152"/>
      <c r="AB3746" s="152"/>
      <c r="AC3746" s="152"/>
      <c r="AD3746" s="152"/>
      <c r="AE3746" s="152"/>
      <c r="AF3746" s="152"/>
      <c r="AG3746" s="152"/>
      <c r="AH3746" s="152"/>
      <c r="AI3746" s="152"/>
      <c r="AJ3746" s="152"/>
    </row>
    <row r="3747" spans="3:36" x14ac:dyDescent="0.25">
      <c r="C3747" s="150"/>
      <c r="D3747" s="153"/>
      <c r="E3747" s="153"/>
      <c r="F3747" s="153"/>
      <c r="G3747" s="153"/>
      <c r="H3747" s="153"/>
      <c r="I3747" s="153"/>
      <c r="J3747" s="153"/>
      <c r="K3747" s="153"/>
      <c r="L3747" s="153"/>
      <c r="M3747" s="153"/>
      <c r="N3747" s="153"/>
      <c r="O3747" s="153"/>
      <c r="P3747" s="153"/>
      <c r="Q3747" s="153"/>
      <c r="R3747" s="153"/>
      <c r="S3747" s="153"/>
      <c r="T3747" s="150"/>
      <c r="U3747" s="152"/>
      <c r="V3747" s="152"/>
      <c r="W3747" s="152"/>
      <c r="X3747" s="152"/>
      <c r="Y3747" s="152"/>
      <c r="Z3747" s="152"/>
      <c r="AA3747" s="152"/>
      <c r="AB3747" s="152"/>
      <c r="AC3747" s="152"/>
      <c r="AD3747" s="152"/>
      <c r="AE3747" s="152"/>
      <c r="AF3747" s="152"/>
      <c r="AG3747" s="152"/>
      <c r="AH3747" s="152"/>
      <c r="AI3747" s="152"/>
      <c r="AJ3747" s="152"/>
    </row>
    <row r="3748" spans="3:36" x14ac:dyDescent="0.25">
      <c r="C3748" s="150"/>
      <c r="D3748" s="153"/>
      <c r="E3748" s="153"/>
      <c r="F3748" s="153"/>
      <c r="G3748" s="153"/>
      <c r="H3748" s="153"/>
      <c r="I3748" s="153"/>
      <c r="J3748" s="153"/>
      <c r="K3748" s="153"/>
      <c r="L3748" s="153"/>
      <c r="M3748" s="153"/>
      <c r="N3748" s="153"/>
      <c r="O3748" s="153"/>
      <c r="P3748" s="153"/>
      <c r="Q3748" s="153"/>
      <c r="R3748" s="153"/>
      <c r="S3748" s="153"/>
      <c r="T3748" s="150"/>
      <c r="U3748" s="152"/>
      <c r="V3748" s="152"/>
      <c r="W3748" s="152"/>
      <c r="X3748" s="152"/>
      <c r="Y3748" s="152"/>
      <c r="Z3748" s="152"/>
      <c r="AA3748" s="152"/>
      <c r="AB3748" s="152"/>
      <c r="AC3748" s="152"/>
      <c r="AD3748" s="152"/>
      <c r="AE3748" s="152"/>
      <c r="AF3748" s="152"/>
      <c r="AG3748" s="152"/>
      <c r="AH3748" s="152"/>
      <c r="AI3748" s="152"/>
      <c r="AJ3748" s="152"/>
    </row>
    <row r="3749" spans="3:36" x14ac:dyDescent="0.25">
      <c r="C3749" s="150"/>
      <c r="D3749" s="153"/>
      <c r="E3749" s="153"/>
      <c r="F3749" s="153"/>
      <c r="G3749" s="153"/>
      <c r="H3749" s="153"/>
      <c r="I3749" s="153"/>
      <c r="J3749" s="153"/>
      <c r="K3749" s="153"/>
      <c r="L3749" s="153"/>
      <c r="M3749" s="153"/>
      <c r="N3749" s="153"/>
      <c r="O3749" s="153"/>
      <c r="P3749" s="153"/>
      <c r="Q3749" s="153"/>
      <c r="R3749" s="153"/>
      <c r="S3749" s="153"/>
      <c r="T3749" s="150"/>
      <c r="U3749" s="152"/>
      <c r="V3749" s="152"/>
      <c r="W3749" s="152"/>
      <c r="X3749" s="152"/>
      <c r="Y3749" s="152"/>
      <c r="Z3749" s="152"/>
      <c r="AA3749" s="152"/>
      <c r="AB3749" s="152"/>
      <c r="AC3749" s="152"/>
      <c r="AD3749" s="152"/>
      <c r="AE3749" s="152"/>
      <c r="AF3749" s="152"/>
      <c r="AG3749" s="152"/>
      <c r="AH3749" s="152"/>
      <c r="AI3749" s="152"/>
      <c r="AJ3749" s="152"/>
    </row>
    <row r="3750" spans="3:36" x14ac:dyDescent="0.25">
      <c r="C3750" s="150"/>
      <c r="D3750" s="153"/>
      <c r="E3750" s="153"/>
      <c r="F3750" s="153"/>
      <c r="G3750" s="153"/>
      <c r="H3750" s="153"/>
      <c r="I3750" s="153"/>
      <c r="J3750" s="153"/>
      <c r="K3750" s="153"/>
      <c r="L3750" s="153"/>
      <c r="M3750" s="153"/>
      <c r="N3750" s="153"/>
      <c r="O3750" s="153"/>
      <c r="P3750" s="153"/>
      <c r="Q3750" s="153"/>
      <c r="R3750" s="153"/>
      <c r="S3750" s="153"/>
      <c r="T3750" s="150"/>
      <c r="U3750" s="152"/>
      <c r="V3750" s="152"/>
      <c r="W3750" s="152"/>
      <c r="X3750" s="152"/>
      <c r="Y3750" s="152"/>
      <c r="Z3750" s="152"/>
      <c r="AA3750" s="152"/>
      <c r="AB3750" s="152"/>
      <c r="AC3750" s="152"/>
      <c r="AD3750" s="152"/>
      <c r="AE3750" s="152"/>
      <c r="AF3750" s="152"/>
      <c r="AG3750" s="152"/>
      <c r="AH3750" s="152"/>
      <c r="AI3750" s="152"/>
      <c r="AJ3750" s="152"/>
    </row>
    <row r="3751" spans="3:36" x14ac:dyDescent="0.25">
      <c r="C3751" s="150"/>
      <c r="D3751" s="153"/>
      <c r="E3751" s="153"/>
      <c r="F3751" s="153"/>
      <c r="G3751" s="153"/>
      <c r="H3751" s="153"/>
      <c r="I3751" s="153"/>
      <c r="J3751" s="153"/>
      <c r="K3751" s="153"/>
      <c r="L3751" s="153"/>
      <c r="M3751" s="153"/>
      <c r="N3751" s="153"/>
      <c r="O3751" s="153"/>
      <c r="P3751" s="153"/>
      <c r="Q3751" s="153"/>
      <c r="R3751" s="153"/>
      <c r="S3751" s="153"/>
      <c r="T3751" s="150"/>
      <c r="U3751" s="152"/>
      <c r="V3751" s="152"/>
      <c r="W3751" s="152"/>
      <c r="X3751" s="152"/>
      <c r="Y3751" s="152"/>
      <c r="Z3751" s="152"/>
      <c r="AA3751" s="152"/>
      <c r="AB3751" s="152"/>
      <c r="AC3751" s="152"/>
      <c r="AD3751" s="152"/>
      <c r="AE3751" s="152"/>
      <c r="AF3751" s="152"/>
      <c r="AG3751" s="152"/>
      <c r="AH3751" s="152"/>
      <c r="AI3751" s="152"/>
      <c r="AJ3751" s="152"/>
    </row>
    <row r="3752" spans="3:36" x14ac:dyDescent="0.25">
      <c r="C3752" s="150"/>
      <c r="D3752" s="153"/>
      <c r="E3752" s="153"/>
      <c r="F3752" s="153"/>
      <c r="G3752" s="153"/>
      <c r="H3752" s="153"/>
      <c r="I3752" s="153"/>
      <c r="J3752" s="153"/>
      <c r="K3752" s="153"/>
      <c r="L3752" s="153"/>
      <c r="M3752" s="153"/>
      <c r="N3752" s="153"/>
      <c r="O3752" s="153"/>
      <c r="P3752" s="153"/>
      <c r="Q3752" s="153"/>
      <c r="R3752" s="153"/>
      <c r="S3752" s="153"/>
      <c r="T3752" s="150"/>
      <c r="U3752" s="152"/>
      <c r="V3752" s="152"/>
      <c r="W3752" s="152"/>
      <c r="X3752" s="152"/>
      <c r="Y3752" s="152"/>
      <c r="Z3752" s="152"/>
      <c r="AA3752" s="152"/>
      <c r="AB3752" s="152"/>
      <c r="AC3752" s="152"/>
      <c r="AD3752" s="152"/>
      <c r="AE3752" s="152"/>
      <c r="AF3752" s="152"/>
      <c r="AG3752" s="152"/>
      <c r="AH3752" s="152"/>
      <c r="AI3752" s="152"/>
      <c r="AJ3752" s="152"/>
    </row>
    <row r="3753" spans="3:36" x14ac:dyDescent="0.25">
      <c r="C3753" s="150"/>
      <c r="D3753" s="153"/>
      <c r="E3753" s="153"/>
      <c r="F3753" s="153"/>
      <c r="G3753" s="153"/>
      <c r="H3753" s="153"/>
      <c r="I3753" s="153"/>
      <c r="J3753" s="153"/>
      <c r="K3753" s="153"/>
      <c r="L3753" s="153"/>
      <c r="M3753" s="153"/>
      <c r="N3753" s="153"/>
      <c r="O3753" s="153"/>
      <c r="P3753" s="153"/>
      <c r="Q3753" s="153"/>
      <c r="R3753" s="153"/>
      <c r="S3753" s="153"/>
      <c r="T3753" s="150"/>
      <c r="U3753" s="152"/>
      <c r="V3753" s="152"/>
      <c r="W3753" s="152"/>
      <c r="X3753" s="152"/>
      <c r="Y3753" s="152"/>
      <c r="Z3753" s="152"/>
      <c r="AA3753" s="152"/>
      <c r="AB3753" s="152"/>
      <c r="AC3753" s="152"/>
      <c r="AD3753" s="152"/>
      <c r="AE3753" s="152"/>
      <c r="AF3753" s="152"/>
      <c r="AG3753" s="152"/>
      <c r="AH3753" s="152"/>
      <c r="AI3753" s="152"/>
      <c r="AJ3753" s="152"/>
    </row>
    <row r="3754" spans="3:36" x14ac:dyDescent="0.25">
      <c r="C3754" s="150"/>
      <c r="D3754" s="153"/>
      <c r="E3754" s="153"/>
      <c r="F3754" s="153"/>
      <c r="G3754" s="153"/>
      <c r="H3754" s="153"/>
      <c r="I3754" s="153"/>
      <c r="J3754" s="153"/>
      <c r="K3754" s="153"/>
      <c r="L3754" s="153"/>
      <c r="M3754" s="153"/>
      <c r="N3754" s="153"/>
      <c r="O3754" s="153"/>
      <c r="P3754" s="153"/>
      <c r="Q3754" s="153"/>
      <c r="R3754" s="153"/>
      <c r="S3754" s="153"/>
      <c r="T3754" s="150"/>
      <c r="U3754" s="152"/>
      <c r="V3754" s="152"/>
      <c r="W3754" s="152"/>
      <c r="X3754" s="152"/>
      <c r="Y3754" s="152"/>
      <c r="Z3754" s="152"/>
      <c r="AA3754" s="152"/>
      <c r="AB3754" s="152"/>
      <c r="AC3754" s="152"/>
      <c r="AD3754" s="152"/>
      <c r="AE3754" s="152"/>
      <c r="AF3754" s="152"/>
      <c r="AG3754" s="152"/>
      <c r="AH3754" s="152"/>
      <c r="AI3754" s="152"/>
      <c r="AJ3754" s="152"/>
    </row>
    <row r="3755" spans="3:36" x14ac:dyDescent="0.25">
      <c r="C3755" s="150"/>
      <c r="D3755" s="153"/>
      <c r="E3755" s="153"/>
      <c r="F3755" s="153"/>
      <c r="G3755" s="153"/>
      <c r="H3755" s="153"/>
      <c r="I3755" s="153"/>
      <c r="J3755" s="153"/>
      <c r="K3755" s="153"/>
      <c r="L3755" s="153"/>
      <c r="M3755" s="153"/>
      <c r="N3755" s="153"/>
      <c r="O3755" s="153"/>
      <c r="P3755" s="153"/>
      <c r="Q3755" s="153"/>
      <c r="R3755" s="153"/>
      <c r="S3755" s="153"/>
      <c r="T3755" s="150"/>
      <c r="U3755" s="152"/>
      <c r="V3755" s="152"/>
      <c r="W3755" s="152"/>
      <c r="X3755" s="152"/>
      <c r="Y3755" s="152"/>
      <c r="Z3755" s="152"/>
      <c r="AA3755" s="152"/>
      <c r="AB3755" s="152"/>
      <c r="AC3755" s="152"/>
      <c r="AD3755" s="152"/>
      <c r="AE3755" s="152"/>
      <c r="AF3755" s="152"/>
      <c r="AG3755" s="152"/>
      <c r="AH3755" s="152"/>
      <c r="AI3755" s="152"/>
      <c r="AJ3755" s="152"/>
    </row>
    <row r="3756" spans="3:36" x14ac:dyDescent="0.25">
      <c r="C3756" s="150"/>
      <c r="D3756" s="153"/>
      <c r="E3756" s="153"/>
      <c r="F3756" s="153"/>
      <c r="G3756" s="153"/>
      <c r="H3756" s="153"/>
      <c r="I3756" s="153"/>
      <c r="J3756" s="153"/>
      <c r="K3756" s="153"/>
      <c r="L3756" s="153"/>
      <c r="M3756" s="153"/>
      <c r="N3756" s="153"/>
      <c r="O3756" s="153"/>
      <c r="P3756" s="153"/>
      <c r="Q3756" s="153"/>
      <c r="R3756" s="153"/>
      <c r="S3756" s="153"/>
      <c r="T3756" s="150"/>
      <c r="U3756" s="152"/>
      <c r="V3756" s="152"/>
      <c r="W3756" s="152"/>
      <c r="X3756" s="152"/>
      <c r="Y3756" s="152"/>
      <c r="Z3756" s="152"/>
      <c r="AA3756" s="152"/>
      <c r="AB3756" s="152"/>
      <c r="AC3756" s="152"/>
      <c r="AD3756" s="152"/>
      <c r="AE3756" s="152"/>
      <c r="AF3756" s="152"/>
      <c r="AG3756" s="152"/>
      <c r="AH3756" s="152"/>
      <c r="AI3756" s="152"/>
      <c r="AJ3756" s="152"/>
    </row>
    <row r="3757" spans="3:36" x14ac:dyDescent="0.25">
      <c r="C3757" s="150"/>
      <c r="D3757" s="153"/>
      <c r="E3757" s="153"/>
      <c r="F3757" s="153"/>
      <c r="G3757" s="153"/>
      <c r="H3757" s="153"/>
      <c r="I3757" s="153"/>
      <c r="J3757" s="153"/>
      <c r="K3757" s="153"/>
      <c r="L3757" s="153"/>
      <c r="M3757" s="153"/>
      <c r="N3757" s="153"/>
      <c r="O3757" s="153"/>
      <c r="P3757" s="153"/>
      <c r="Q3757" s="153"/>
      <c r="R3757" s="153"/>
      <c r="S3757" s="153"/>
      <c r="T3757" s="150"/>
      <c r="U3757" s="152"/>
      <c r="V3757" s="152"/>
      <c r="W3757" s="152"/>
      <c r="X3757" s="152"/>
      <c r="Y3757" s="152"/>
      <c r="Z3757" s="152"/>
      <c r="AA3757" s="152"/>
      <c r="AB3757" s="152"/>
      <c r="AC3757" s="152"/>
      <c r="AD3757" s="152"/>
      <c r="AE3757" s="152"/>
      <c r="AF3757" s="152"/>
      <c r="AG3757" s="152"/>
      <c r="AH3757" s="152"/>
      <c r="AI3757" s="152"/>
      <c r="AJ3757" s="152"/>
    </row>
    <row r="3758" spans="3:36" x14ac:dyDescent="0.25">
      <c r="C3758" s="150"/>
      <c r="D3758" s="153"/>
      <c r="E3758" s="153"/>
      <c r="F3758" s="153"/>
      <c r="G3758" s="153"/>
      <c r="H3758" s="153"/>
      <c r="I3758" s="153"/>
      <c r="J3758" s="153"/>
      <c r="K3758" s="153"/>
      <c r="L3758" s="153"/>
      <c r="M3758" s="153"/>
      <c r="N3758" s="153"/>
      <c r="O3758" s="153"/>
      <c r="P3758" s="153"/>
      <c r="Q3758" s="153"/>
      <c r="R3758" s="153"/>
      <c r="S3758" s="153"/>
      <c r="T3758" s="150"/>
      <c r="U3758" s="152"/>
      <c r="V3758" s="152"/>
      <c r="W3758" s="152"/>
      <c r="X3758" s="152"/>
      <c r="Y3758" s="152"/>
      <c r="Z3758" s="152"/>
      <c r="AA3758" s="152"/>
      <c r="AB3758" s="152"/>
      <c r="AC3758" s="152"/>
      <c r="AD3758" s="152"/>
      <c r="AE3758" s="152"/>
      <c r="AF3758" s="152"/>
      <c r="AG3758" s="152"/>
      <c r="AH3758" s="152"/>
      <c r="AI3758" s="152"/>
      <c r="AJ3758" s="152"/>
    </row>
    <row r="3759" spans="3:36" x14ac:dyDescent="0.25">
      <c r="C3759" s="150"/>
      <c r="D3759" s="153"/>
      <c r="E3759" s="153"/>
      <c r="F3759" s="153"/>
      <c r="G3759" s="153"/>
      <c r="H3759" s="153"/>
      <c r="I3759" s="153"/>
      <c r="J3759" s="153"/>
      <c r="K3759" s="153"/>
      <c r="L3759" s="153"/>
      <c r="M3759" s="153"/>
      <c r="N3759" s="153"/>
      <c r="O3759" s="153"/>
      <c r="P3759" s="153"/>
      <c r="Q3759" s="153"/>
      <c r="R3759" s="153"/>
      <c r="S3759" s="153"/>
      <c r="T3759" s="150"/>
      <c r="U3759" s="152"/>
      <c r="V3759" s="152"/>
      <c r="W3759" s="152"/>
      <c r="X3759" s="152"/>
      <c r="Y3759" s="152"/>
      <c r="Z3759" s="152"/>
      <c r="AA3759" s="152"/>
      <c r="AB3759" s="152"/>
      <c r="AC3759" s="152"/>
      <c r="AD3759" s="152"/>
      <c r="AE3759" s="152"/>
      <c r="AF3759" s="152"/>
      <c r="AG3759" s="152"/>
      <c r="AH3759" s="152"/>
      <c r="AI3759" s="152"/>
      <c r="AJ3759" s="152"/>
    </row>
    <row r="3760" spans="3:36" x14ac:dyDescent="0.25">
      <c r="C3760" s="150"/>
      <c r="D3760" s="153"/>
      <c r="E3760" s="153"/>
      <c r="F3760" s="153"/>
      <c r="G3760" s="153"/>
      <c r="H3760" s="153"/>
      <c r="I3760" s="153"/>
      <c r="J3760" s="153"/>
      <c r="K3760" s="153"/>
      <c r="L3760" s="153"/>
      <c r="M3760" s="153"/>
      <c r="N3760" s="153"/>
      <c r="O3760" s="153"/>
      <c r="P3760" s="153"/>
      <c r="Q3760" s="153"/>
      <c r="R3760" s="153"/>
      <c r="S3760" s="153"/>
      <c r="T3760" s="150"/>
      <c r="U3760" s="152"/>
      <c r="V3760" s="152"/>
      <c r="W3760" s="152"/>
      <c r="X3760" s="152"/>
      <c r="Y3760" s="152"/>
      <c r="Z3760" s="152"/>
      <c r="AA3760" s="152"/>
      <c r="AB3760" s="152"/>
      <c r="AC3760" s="152"/>
      <c r="AD3760" s="152"/>
      <c r="AE3760" s="152"/>
      <c r="AF3760" s="152"/>
      <c r="AG3760" s="152"/>
      <c r="AH3760" s="152"/>
      <c r="AI3760" s="152"/>
      <c r="AJ3760" s="152"/>
    </row>
    <row r="3761" spans="3:36" x14ac:dyDescent="0.25">
      <c r="C3761" s="150"/>
      <c r="D3761" s="153"/>
      <c r="E3761" s="153"/>
      <c r="F3761" s="153"/>
      <c r="G3761" s="153"/>
      <c r="H3761" s="153"/>
      <c r="I3761" s="153"/>
      <c r="J3761" s="153"/>
      <c r="K3761" s="153"/>
      <c r="L3761" s="153"/>
      <c r="M3761" s="153"/>
      <c r="N3761" s="153"/>
      <c r="O3761" s="153"/>
      <c r="P3761" s="153"/>
      <c r="Q3761" s="153"/>
      <c r="R3761" s="153"/>
      <c r="S3761" s="153"/>
      <c r="T3761" s="150"/>
      <c r="U3761" s="152"/>
      <c r="V3761" s="152"/>
      <c r="W3761" s="152"/>
      <c r="X3761" s="152"/>
      <c r="Y3761" s="152"/>
      <c r="Z3761" s="152"/>
      <c r="AA3761" s="152"/>
      <c r="AB3761" s="152"/>
      <c r="AC3761" s="152"/>
      <c r="AD3761" s="152"/>
      <c r="AE3761" s="152"/>
      <c r="AF3761" s="152"/>
      <c r="AG3761" s="152"/>
      <c r="AH3761" s="152"/>
      <c r="AI3761" s="152"/>
      <c r="AJ3761" s="152"/>
    </row>
    <row r="3762" spans="3:36" x14ac:dyDescent="0.25">
      <c r="C3762" s="150"/>
      <c r="D3762" s="153"/>
      <c r="E3762" s="153"/>
      <c r="F3762" s="153"/>
      <c r="G3762" s="153"/>
      <c r="H3762" s="153"/>
      <c r="I3762" s="153"/>
      <c r="J3762" s="153"/>
      <c r="K3762" s="153"/>
      <c r="L3762" s="153"/>
      <c r="M3762" s="153"/>
      <c r="N3762" s="153"/>
      <c r="O3762" s="153"/>
      <c r="P3762" s="153"/>
      <c r="Q3762" s="153"/>
      <c r="R3762" s="153"/>
      <c r="S3762" s="153"/>
      <c r="T3762" s="150"/>
      <c r="U3762" s="152"/>
      <c r="V3762" s="152"/>
      <c r="W3762" s="152"/>
      <c r="X3762" s="152"/>
      <c r="Y3762" s="152"/>
      <c r="Z3762" s="152"/>
      <c r="AA3762" s="152"/>
      <c r="AB3762" s="152"/>
      <c r="AC3762" s="152"/>
      <c r="AD3762" s="152"/>
      <c r="AE3762" s="152"/>
      <c r="AF3762" s="152"/>
      <c r="AG3762" s="152"/>
      <c r="AH3762" s="152"/>
      <c r="AI3762" s="152"/>
      <c r="AJ3762" s="152"/>
    </row>
    <row r="3763" spans="3:36" x14ac:dyDescent="0.25">
      <c r="C3763" s="150"/>
      <c r="D3763" s="153"/>
      <c r="E3763" s="153"/>
      <c r="F3763" s="153"/>
      <c r="G3763" s="153"/>
      <c r="H3763" s="153"/>
      <c r="I3763" s="153"/>
      <c r="J3763" s="153"/>
      <c r="K3763" s="153"/>
      <c r="L3763" s="153"/>
      <c r="M3763" s="153"/>
      <c r="N3763" s="153"/>
      <c r="O3763" s="153"/>
      <c r="P3763" s="153"/>
      <c r="Q3763" s="153"/>
      <c r="R3763" s="153"/>
      <c r="S3763" s="153"/>
      <c r="T3763" s="150"/>
      <c r="U3763" s="152"/>
      <c r="V3763" s="152"/>
      <c r="W3763" s="152"/>
      <c r="X3763" s="152"/>
      <c r="Y3763" s="152"/>
      <c r="Z3763" s="152"/>
      <c r="AA3763" s="152"/>
      <c r="AB3763" s="152"/>
      <c r="AC3763" s="152"/>
      <c r="AD3763" s="152"/>
      <c r="AE3763" s="152"/>
      <c r="AF3763" s="152"/>
      <c r="AG3763" s="152"/>
      <c r="AH3763" s="152"/>
      <c r="AI3763" s="152"/>
      <c r="AJ3763" s="152"/>
    </row>
    <row r="3764" spans="3:36" x14ac:dyDescent="0.25">
      <c r="C3764" s="150"/>
      <c r="D3764" s="153"/>
      <c r="E3764" s="153"/>
      <c r="F3764" s="153"/>
      <c r="G3764" s="153"/>
      <c r="H3764" s="153"/>
      <c r="I3764" s="153"/>
      <c r="J3764" s="153"/>
      <c r="K3764" s="153"/>
      <c r="L3764" s="153"/>
      <c r="M3764" s="153"/>
      <c r="N3764" s="153"/>
      <c r="O3764" s="153"/>
      <c r="P3764" s="153"/>
      <c r="Q3764" s="153"/>
      <c r="R3764" s="153"/>
      <c r="S3764" s="153"/>
      <c r="T3764" s="150"/>
      <c r="U3764" s="152"/>
      <c r="V3764" s="152"/>
      <c r="W3764" s="152"/>
      <c r="X3764" s="152"/>
      <c r="Y3764" s="152"/>
      <c r="Z3764" s="152"/>
      <c r="AA3764" s="152"/>
      <c r="AB3764" s="152"/>
      <c r="AC3764" s="152"/>
      <c r="AD3764" s="152"/>
      <c r="AE3764" s="152"/>
      <c r="AF3764" s="152"/>
      <c r="AG3764" s="152"/>
      <c r="AH3764" s="152"/>
      <c r="AI3764" s="152"/>
      <c r="AJ3764" s="152"/>
    </row>
    <row r="3765" spans="3:36" x14ac:dyDescent="0.25">
      <c r="C3765" s="150"/>
      <c r="D3765" s="153"/>
      <c r="E3765" s="153"/>
      <c r="F3765" s="153"/>
      <c r="G3765" s="153"/>
      <c r="H3765" s="153"/>
      <c r="I3765" s="153"/>
      <c r="J3765" s="153"/>
      <c r="K3765" s="153"/>
      <c r="L3765" s="153"/>
      <c r="M3765" s="153"/>
      <c r="N3765" s="153"/>
      <c r="O3765" s="153"/>
      <c r="P3765" s="153"/>
      <c r="Q3765" s="153"/>
      <c r="R3765" s="153"/>
      <c r="S3765" s="153"/>
      <c r="T3765" s="150"/>
      <c r="U3765" s="152"/>
      <c r="V3765" s="152"/>
      <c r="W3765" s="152"/>
      <c r="X3765" s="152"/>
      <c r="Y3765" s="152"/>
      <c r="Z3765" s="152"/>
      <c r="AA3765" s="152"/>
      <c r="AB3765" s="152"/>
      <c r="AC3765" s="152"/>
      <c r="AD3765" s="152"/>
      <c r="AE3765" s="152"/>
      <c r="AF3765" s="152"/>
      <c r="AG3765" s="152"/>
      <c r="AH3765" s="152"/>
      <c r="AI3765" s="152"/>
      <c r="AJ3765" s="152"/>
    </row>
    <row r="3766" spans="3:36" x14ac:dyDescent="0.25">
      <c r="C3766" s="150"/>
      <c r="D3766" s="153"/>
      <c r="E3766" s="153"/>
      <c r="F3766" s="153"/>
      <c r="G3766" s="153"/>
      <c r="H3766" s="153"/>
      <c r="I3766" s="153"/>
      <c r="J3766" s="153"/>
      <c r="K3766" s="153"/>
      <c r="L3766" s="153"/>
      <c r="M3766" s="153"/>
      <c r="N3766" s="153"/>
      <c r="O3766" s="153"/>
      <c r="P3766" s="153"/>
      <c r="Q3766" s="153"/>
      <c r="R3766" s="153"/>
      <c r="S3766" s="153"/>
      <c r="T3766" s="150"/>
      <c r="U3766" s="152"/>
      <c r="V3766" s="152"/>
      <c r="W3766" s="152"/>
      <c r="X3766" s="152"/>
      <c r="Y3766" s="152"/>
      <c r="Z3766" s="152"/>
      <c r="AA3766" s="152"/>
      <c r="AB3766" s="152"/>
      <c r="AC3766" s="152"/>
      <c r="AD3766" s="152"/>
      <c r="AE3766" s="152"/>
      <c r="AF3766" s="152"/>
      <c r="AG3766" s="152"/>
      <c r="AH3766" s="152"/>
      <c r="AI3766" s="152"/>
      <c r="AJ3766" s="152"/>
    </row>
    <row r="3767" spans="3:36" x14ac:dyDescent="0.25">
      <c r="C3767" s="150"/>
      <c r="D3767" s="153"/>
      <c r="E3767" s="153"/>
      <c r="F3767" s="153"/>
      <c r="G3767" s="153"/>
      <c r="H3767" s="153"/>
      <c r="I3767" s="153"/>
      <c r="J3767" s="153"/>
      <c r="K3767" s="153"/>
      <c r="L3767" s="153"/>
      <c r="M3767" s="153"/>
      <c r="N3767" s="153"/>
      <c r="O3767" s="153"/>
      <c r="P3767" s="153"/>
      <c r="Q3767" s="153"/>
      <c r="R3767" s="153"/>
      <c r="S3767" s="153"/>
      <c r="T3767" s="150"/>
      <c r="U3767" s="152"/>
      <c r="V3767" s="152"/>
      <c r="W3767" s="152"/>
      <c r="X3767" s="152"/>
      <c r="Y3767" s="152"/>
      <c r="Z3767" s="152"/>
      <c r="AA3767" s="152"/>
      <c r="AB3767" s="152"/>
      <c r="AC3767" s="152"/>
      <c r="AD3767" s="152"/>
      <c r="AE3767" s="152"/>
      <c r="AF3767" s="152"/>
      <c r="AG3767" s="152"/>
      <c r="AH3767" s="152"/>
      <c r="AI3767" s="152"/>
      <c r="AJ3767" s="152"/>
    </row>
    <row r="3768" spans="3:36" x14ac:dyDescent="0.25">
      <c r="C3768" s="150"/>
      <c r="D3768" s="153"/>
      <c r="E3768" s="153"/>
      <c r="F3768" s="153"/>
      <c r="G3768" s="153"/>
      <c r="H3768" s="153"/>
      <c r="I3768" s="153"/>
      <c r="J3768" s="153"/>
      <c r="K3768" s="153"/>
      <c r="L3768" s="153"/>
      <c r="M3768" s="153"/>
      <c r="N3768" s="153"/>
      <c r="O3768" s="153"/>
      <c r="P3768" s="153"/>
      <c r="Q3768" s="153"/>
      <c r="R3768" s="153"/>
      <c r="S3768" s="153"/>
      <c r="T3768" s="150"/>
      <c r="U3768" s="152"/>
      <c r="V3768" s="152"/>
      <c r="W3768" s="152"/>
      <c r="X3768" s="152"/>
      <c r="Y3768" s="152"/>
      <c r="Z3768" s="152"/>
      <c r="AA3768" s="152"/>
      <c r="AB3768" s="152"/>
      <c r="AC3768" s="152"/>
      <c r="AD3768" s="152"/>
      <c r="AE3768" s="152"/>
      <c r="AF3768" s="152"/>
      <c r="AG3768" s="152"/>
      <c r="AH3768" s="152"/>
      <c r="AI3768" s="152"/>
      <c r="AJ3768" s="152"/>
    </row>
    <row r="3769" spans="3:36" x14ac:dyDescent="0.25">
      <c r="C3769" s="150"/>
      <c r="D3769" s="153"/>
      <c r="E3769" s="153"/>
      <c r="F3769" s="153"/>
      <c r="G3769" s="153"/>
      <c r="H3769" s="153"/>
      <c r="I3769" s="153"/>
      <c r="J3769" s="153"/>
      <c r="K3769" s="153"/>
      <c r="L3769" s="153"/>
      <c r="M3769" s="153"/>
      <c r="N3769" s="153"/>
      <c r="O3769" s="153"/>
      <c r="P3769" s="153"/>
      <c r="Q3769" s="153"/>
      <c r="R3769" s="153"/>
      <c r="S3769" s="153"/>
      <c r="T3769" s="150"/>
      <c r="U3769" s="152"/>
      <c r="V3769" s="152"/>
      <c r="W3769" s="152"/>
      <c r="X3769" s="152"/>
      <c r="Y3769" s="152"/>
      <c r="Z3769" s="152"/>
      <c r="AA3769" s="152"/>
      <c r="AB3769" s="152"/>
      <c r="AC3769" s="152"/>
      <c r="AD3769" s="152"/>
      <c r="AE3769" s="152"/>
      <c r="AF3769" s="152"/>
      <c r="AG3769" s="152"/>
      <c r="AH3769" s="152"/>
      <c r="AI3769" s="152"/>
      <c r="AJ3769" s="152"/>
    </row>
    <row r="3770" spans="3:36" x14ac:dyDescent="0.25">
      <c r="C3770" s="150"/>
      <c r="D3770" s="153"/>
      <c r="E3770" s="153"/>
      <c r="F3770" s="153"/>
      <c r="G3770" s="153"/>
      <c r="H3770" s="153"/>
      <c r="I3770" s="153"/>
      <c r="J3770" s="153"/>
      <c r="K3770" s="153"/>
      <c r="L3770" s="153"/>
      <c r="M3770" s="153"/>
      <c r="N3770" s="153"/>
      <c r="O3770" s="153"/>
      <c r="P3770" s="153"/>
      <c r="Q3770" s="153"/>
      <c r="R3770" s="153"/>
      <c r="S3770" s="153"/>
      <c r="T3770" s="150"/>
      <c r="U3770" s="152"/>
      <c r="V3770" s="152"/>
      <c r="W3770" s="152"/>
      <c r="X3770" s="152"/>
      <c r="Y3770" s="152"/>
      <c r="Z3770" s="152"/>
      <c r="AA3770" s="152"/>
      <c r="AB3770" s="152"/>
      <c r="AC3770" s="152"/>
      <c r="AD3770" s="152"/>
      <c r="AE3770" s="152"/>
      <c r="AF3770" s="152"/>
      <c r="AG3770" s="152"/>
      <c r="AH3770" s="152"/>
      <c r="AI3770" s="152"/>
      <c r="AJ3770" s="152"/>
    </row>
    <row r="3771" spans="3:36" x14ac:dyDescent="0.25">
      <c r="C3771" s="150"/>
      <c r="D3771" s="153"/>
      <c r="E3771" s="153"/>
      <c r="F3771" s="153"/>
      <c r="G3771" s="153"/>
      <c r="H3771" s="153"/>
      <c r="I3771" s="153"/>
      <c r="J3771" s="153"/>
      <c r="K3771" s="153"/>
      <c r="L3771" s="153"/>
      <c r="M3771" s="153"/>
      <c r="N3771" s="153"/>
      <c r="O3771" s="153"/>
      <c r="P3771" s="153"/>
      <c r="Q3771" s="153"/>
      <c r="R3771" s="153"/>
      <c r="S3771" s="153"/>
      <c r="T3771" s="150"/>
      <c r="U3771" s="152"/>
      <c r="V3771" s="152"/>
      <c r="W3771" s="152"/>
      <c r="X3771" s="152"/>
      <c r="Y3771" s="152"/>
      <c r="Z3771" s="152"/>
      <c r="AA3771" s="152"/>
      <c r="AB3771" s="152"/>
      <c r="AC3771" s="152"/>
      <c r="AD3771" s="152"/>
      <c r="AE3771" s="152"/>
      <c r="AF3771" s="152"/>
      <c r="AG3771" s="152"/>
      <c r="AH3771" s="152"/>
      <c r="AI3771" s="152"/>
      <c r="AJ3771" s="152"/>
    </row>
    <row r="3772" spans="3:36" x14ac:dyDescent="0.25">
      <c r="C3772" s="150"/>
      <c r="D3772" s="153"/>
      <c r="E3772" s="153"/>
      <c r="F3772" s="153"/>
      <c r="G3772" s="153"/>
      <c r="H3772" s="153"/>
      <c r="I3772" s="153"/>
      <c r="J3772" s="153"/>
      <c r="K3772" s="153"/>
      <c r="L3772" s="153"/>
      <c r="M3772" s="153"/>
      <c r="N3772" s="153"/>
      <c r="O3772" s="153"/>
      <c r="P3772" s="153"/>
      <c r="Q3772" s="153"/>
      <c r="R3772" s="153"/>
      <c r="S3772" s="153"/>
      <c r="T3772" s="150"/>
      <c r="U3772" s="152"/>
      <c r="V3772" s="152"/>
      <c r="W3772" s="152"/>
      <c r="X3772" s="152"/>
      <c r="Y3772" s="152"/>
      <c r="Z3772" s="152"/>
      <c r="AA3772" s="152"/>
      <c r="AB3772" s="152"/>
      <c r="AC3772" s="152"/>
      <c r="AD3772" s="152"/>
      <c r="AE3772" s="152"/>
      <c r="AF3772" s="152"/>
      <c r="AG3772" s="152"/>
      <c r="AH3772" s="152"/>
      <c r="AI3772" s="152"/>
      <c r="AJ3772" s="152"/>
    </row>
    <row r="3773" spans="3:36" x14ac:dyDescent="0.25">
      <c r="C3773" s="150"/>
      <c r="D3773" s="153"/>
      <c r="E3773" s="153"/>
      <c r="F3773" s="153"/>
      <c r="G3773" s="153"/>
      <c r="H3773" s="153"/>
      <c r="I3773" s="153"/>
      <c r="J3773" s="153"/>
      <c r="K3773" s="153"/>
      <c r="L3773" s="153"/>
      <c r="M3773" s="153"/>
      <c r="N3773" s="153"/>
      <c r="O3773" s="153"/>
      <c r="P3773" s="153"/>
      <c r="Q3773" s="153"/>
      <c r="R3773" s="153"/>
      <c r="S3773" s="153"/>
      <c r="T3773" s="150"/>
      <c r="U3773" s="152"/>
      <c r="V3773" s="152"/>
      <c r="W3773" s="152"/>
      <c r="X3773" s="152"/>
      <c r="Y3773" s="152"/>
      <c r="Z3773" s="152"/>
      <c r="AA3773" s="152"/>
      <c r="AB3773" s="152"/>
      <c r="AC3773" s="152"/>
      <c r="AD3773" s="152"/>
      <c r="AE3773" s="152"/>
      <c r="AF3773" s="152"/>
      <c r="AG3773" s="152"/>
      <c r="AH3773" s="152"/>
      <c r="AI3773" s="152"/>
      <c r="AJ3773" s="152"/>
    </row>
    <row r="3774" spans="3:36" x14ac:dyDescent="0.25">
      <c r="C3774" s="150"/>
      <c r="D3774" s="153"/>
      <c r="E3774" s="153"/>
      <c r="F3774" s="153"/>
      <c r="G3774" s="153"/>
      <c r="H3774" s="153"/>
      <c r="I3774" s="153"/>
      <c r="J3774" s="153"/>
      <c r="K3774" s="153"/>
      <c r="L3774" s="153"/>
      <c r="M3774" s="153"/>
      <c r="N3774" s="153"/>
      <c r="O3774" s="153"/>
      <c r="P3774" s="153"/>
      <c r="Q3774" s="153"/>
      <c r="R3774" s="153"/>
      <c r="S3774" s="153"/>
      <c r="T3774" s="150"/>
      <c r="U3774" s="152"/>
      <c r="V3774" s="152"/>
      <c r="W3774" s="152"/>
      <c r="X3774" s="152"/>
      <c r="Y3774" s="152"/>
      <c r="Z3774" s="152"/>
      <c r="AA3774" s="152"/>
      <c r="AB3774" s="152"/>
      <c r="AC3774" s="152"/>
      <c r="AD3774" s="152"/>
      <c r="AE3774" s="152"/>
      <c r="AF3774" s="152"/>
      <c r="AG3774" s="152"/>
      <c r="AH3774" s="152"/>
      <c r="AI3774" s="152"/>
      <c r="AJ3774" s="152"/>
    </row>
    <row r="3775" spans="3:36" x14ac:dyDescent="0.25">
      <c r="C3775" s="150"/>
      <c r="D3775" s="153"/>
      <c r="E3775" s="153"/>
      <c r="F3775" s="153"/>
      <c r="G3775" s="153"/>
      <c r="H3775" s="153"/>
      <c r="I3775" s="153"/>
      <c r="J3775" s="153"/>
      <c r="K3775" s="153"/>
      <c r="L3775" s="153"/>
      <c r="M3775" s="153"/>
      <c r="N3775" s="153"/>
      <c r="O3775" s="153"/>
      <c r="P3775" s="153"/>
      <c r="Q3775" s="153"/>
      <c r="R3775" s="153"/>
      <c r="S3775" s="153"/>
      <c r="T3775" s="150"/>
      <c r="U3775" s="152"/>
      <c r="V3775" s="152"/>
      <c r="W3775" s="152"/>
      <c r="X3775" s="152"/>
      <c r="Y3775" s="152"/>
      <c r="Z3775" s="152"/>
      <c r="AA3775" s="152"/>
      <c r="AB3775" s="152"/>
      <c r="AC3775" s="152"/>
      <c r="AD3775" s="152"/>
      <c r="AE3775" s="152"/>
      <c r="AF3775" s="152"/>
      <c r="AG3775" s="152"/>
      <c r="AH3775" s="152"/>
      <c r="AI3775" s="152"/>
      <c r="AJ3775" s="152"/>
    </row>
    <row r="3776" spans="3:36" x14ac:dyDescent="0.25">
      <c r="C3776" s="150"/>
      <c r="D3776" s="153"/>
      <c r="E3776" s="153"/>
      <c r="F3776" s="153"/>
      <c r="G3776" s="153"/>
      <c r="H3776" s="153"/>
      <c r="I3776" s="153"/>
      <c r="J3776" s="153"/>
      <c r="K3776" s="153"/>
      <c r="L3776" s="153"/>
      <c r="M3776" s="153"/>
      <c r="N3776" s="153"/>
      <c r="O3776" s="153"/>
      <c r="P3776" s="153"/>
      <c r="Q3776" s="153"/>
      <c r="R3776" s="153"/>
      <c r="S3776" s="153"/>
      <c r="T3776" s="150"/>
      <c r="U3776" s="152"/>
      <c r="V3776" s="152"/>
      <c r="W3776" s="152"/>
      <c r="X3776" s="152"/>
      <c r="Y3776" s="152"/>
      <c r="Z3776" s="152"/>
      <c r="AA3776" s="152"/>
      <c r="AB3776" s="152"/>
      <c r="AC3776" s="152"/>
      <c r="AD3776" s="152"/>
      <c r="AE3776" s="152"/>
      <c r="AF3776" s="152"/>
      <c r="AG3776" s="152"/>
      <c r="AH3776" s="152"/>
      <c r="AI3776" s="152"/>
      <c r="AJ3776" s="152"/>
    </row>
    <row r="3777" spans="3:36" x14ac:dyDescent="0.25">
      <c r="C3777" s="150"/>
      <c r="D3777" s="153"/>
      <c r="E3777" s="153"/>
      <c r="F3777" s="153"/>
      <c r="G3777" s="153"/>
      <c r="H3777" s="153"/>
      <c r="I3777" s="153"/>
      <c r="J3777" s="153"/>
      <c r="K3777" s="153"/>
      <c r="L3777" s="153"/>
      <c r="M3777" s="153"/>
      <c r="N3777" s="153"/>
      <c r="O3777" s="153"/>
      <c r="P3777" s="153"/>
      <c r="Q3777" s="153"/>
      <c r="R3777" s="153"/>
      <c r="S3777" s="153"/>
      <c r="T3777" s="150"/>
      <c r="U3777" s="152"/>
      <c r="V3777" s="152"/>
      <c r="W3777" s="152"/>
      <c r="X3777" s="152"/>
      <c r="Y3777" s="152"/>
      <c r="Z3777" s="152"/>
      <c r="AA3777" s="152"/>
      <c r="AB3777" s="152"/>
      <c r="AC3777" s="152"/>
      <c r="AD3777" s="152"/>
      <c r="AE3777" s="152"/>
      <c r="AF3777" s="152"/>
      <c r="AG3777" s="152"/>
      <c r="AH3777" s="152"/>
      <c r="AI3777" s="152"/>
      <c r="AJ3777" s="152"/>
    </row>
    <row r="3778" spans="3:36" x14ac:dyDescent="0.25">
      <c r="C3778" s="150"/>
      <c r="D3778" s="153"/>
      <c r="E3778" s="153"/>
      <c r="F3778" s="153"/>
      <c r="G3778" s="153"/>
      <c r="H3778" s="153"/>
      <c r="I3778" s="153"/>
      <c r="J3778" s="153"/>
      <c r="K3778" s="153"/>
      <c r="L3778" s="153"/>
      <c r="M3778" s="153"/>
      <c r="N3778" s="153"/>
      <c r="O3778" s="153"/>
      <c r="P3778" s="153"/>
      <c r="Q3778" s="153"/>
      <c r="R3778" s="153"/>
      <c r="S3778" s="153"/>
      <c r="T3778" s="150"/>
      <c r="U3778" s="152"/>
      <c r="V3778" s="152"/>
      <c r="W3778" s="152"/>
      <c r="X3778" s="152"/>
      <c r="Y3778" s="152"/>
      <c r="Z3778" s="152"/>
      <c r="AA3778" s="152"/>
      <c r="AB3778" s="152"/>
      <c r="AC3778" s="152"/>
      <c r="AD3778" s="152"/>
      <c r="AE3778" s="152"/>
      <c r="AF3778" s="152"/>
      <c r="AG3778" s="152"/>
      <c r="AH3778" s="152"/>
      <c r="AI3778" s="152"/>
      <c r="AJ3778" s="152"/>
    </row>
    <row r="3779" spans="3:36" x14ac:dyDescent="0.25">
      <c r="C3779" s="150"/>
      <c r="D3779" s="153"/>
      <c r="E3779" s="153"/>
      <c r="F3779" s="153"/>
      <c r="G3779" s="153"/>
      <c r="H3779" s="153"/>
      <c r="I3779" s="153"/>
      <c r="J3779" s="153"/>
      <c r="K3779" s="153"/>
      <c r="L3779" s="153"/>
      <c r="M3779" s="153"/>
      <c r="N3779" s="153"/>
      <c r="O3779" s="153"/>
      <c r="P3779" s="153"/>
      <c r="Q3779" s="153"/>
      <c r="R3779" s="153"/>
      <c r="S3779" s="153"/>
      <c r="T3779" s="150"/>
      <c r="U3779" s="152"/>
      <c r="V3779" s="152"/>
      <c r="W3779" s="152"/>
      <c r="X3779" s="152"/>
      <c r="Y3779" s="152"/>
      <c r="Z3779" s="152"/>
      <c r="AA3779" s="152"/>
      <c r="AB3779" s="152"/>
      <c r="AC3779" s="152"/>
      <c r="AD3779" s="152"/>
      <c r="AE3779" s="152"/>
      <c r="AF3779" s="152"/>
      <c r="AG3779" s="152"/>
      <c r="AH3779" s="152"/>
      <c r="AI3779" s="152"/>
      <c r="AJ3779" s="152"/>
    </row>
    <row r="3780" spans="3:36" x14ac:dyDescent="0.25">
      <c r="C3780" s="150"/>
      <c r="D3780" s="153"/>
      <c r="E3780" s="153"/>
      <c r="F3780" s="153"/>
      <c r="G3780" s="153"/>
      <c r="H3780" s="153"/>
      <c r="I3780" s="153"/>
      <c r="J3780" s="153"/>
      <c r="K3780" s="153"/>
      <c r="L3780" s="153"/>
      <c r="M3780" s="153"/>
      <c r="N3780" s="153"/>
      <c r="O3780" s="153"/>
      <c r="P3780" s="153"/>
      <c r="Q3780" s="153"/>
      <c r="R3780" s="153"/>
      <c r="S3780" s="153"/>
      <c r="T3780" s="150"/>
      <c r="U3780" s="152"/>
      <c r="V3780" s="152"/>
      <c r="W3780" s="152"/>
      <c r="X3780" s="152"/>
      <c r="Y3780" s="152"/>
      <c r="Z3780" s="152"/>
      <c r="AA3780" s="152"/>
      <c r="AB3780" s="152"/>
      <c r="AC3780" s="152"/>
      <c r="AD3780" s="152"/>
      <c r="AE3780" s="152"/>
      <c r="AF3780" s="152"/>
      <c r="AG3780" s="152"/>
      <c r="AH3780" s="152"/>
      <c r="AI3780" s="152"/>
      <c r="AJ3780" s="152"/>
    </row>
    <row r="3781" spans="3:36" x14ac:dyDescent="0.25">
      <c r="C3781" s="150"/>
      <c r="D3781" s="153"/>
      <c r="E3781" s="153"/>
      <c r="F3781" s="153"/>
      <c r="G3781" s="153"/>
      <c r="H3781" s="153"/>
      <c r="I3781" s="153"/>
      <c r="J3781" s="153"/>
      <c r="K3781" s="153"/>
      <c r="L3781" s="153"/>
      <c r="M3781" s="153"/>
      <c r="N3781" s="153"/>
      <c r="O3781" s="153"/>
      <c r="P3781" s="153"/>
      <c r="Q3781" s="153"/>
      <c r="R3781" s="153"/>
      <c r="S3781" s="153"/>
      <c r="T3781" s="150"/>
      <c r="U3781" s="152"/>
      <c r="V3781" s="152"/>
      <c r="W3781" s="152"/>
      <c r="X3781" s="152"/>
      <c r="Y3781" s="152"/>
      <c r="Z3781" s="152"/>
      <c r="AA3781" s="152"/>
      <c r="AB3781" s="152"/>
      <c r="AC3781" s="152"/>
      <c r="AD3781" s="152"/>
      <c r="AE3781" s="152"/>
      <c r="AF3781" s="152"/>
      <c r="AG3781" s="152"/>
      <c r="AH3781" s="152"/>
      <c r="AI3781" s="152"/>
      <c r="AJ3781" s="152"/>
    </row>
    <row r="3782" spans="3:36" x14ac:dyDescent="0.25">
      <c r="C3782" s="150"/>
      <c r="D3782" s="153"/>
      <c r="E3782" s="153"/>
      <c r="F3782" s="153"/>
      <c r="G3782" s="153"/>
      <c r="H3782" s="153"/>
      <c r="I3782" s="153"/>
      <c r="J3782" s="153"/>
      <c r="K3782" s="153"/>
      <c r="L3782" s="153"/>
      <c r="M3782" s="153"/>
      <c r="N3782" s="153"/>
      <c r="O3782" s="153"/>
      <c r="P3782" s="153"/>
      <c r="Q3782" s="153"/>
      <c r="R3782" s="153"/>
      <c r="S3782" s="153"/>
      <c r="T3782" s="150"/>
      <c r="U3782" s="152"/>
      <c r="V3782" s="152"/>
      <c r="W3782" s="152"/>
      <c r="X3782" s="152"/>
      <c r="Y3782" s="152"/>
      <c r="Z3782" s="152"/>
      <c r="AA3782" s="152"/>
      <c r="AB3782" s="152"/>
      <c r="AC3782" s="152"/>
      <c r="AD3782" s="152"/>
      <c r="AE3782" s="152"/>
      <c r="AF3782" s="152"/>
      <c r="AG3782" s="152"/>
      <c r="AH3782" s="152"/>
      <c r="AI3782" s="152"/>
      <c r="AJ3782" s="152"/>
    </row>
    <row r="3783" spans="3:36" x14ac:dyDescent="0.25">
      <c r="C3783" s="150"/>
      <c r="D3783" s="153"/>
      <c r="E3783" s="153"/>
      <c r="F3783" s="153"/>
      <c r="G3783" s="153"/>
      <c r="H3783" s="153"/>
      <c r="I3783" s="153"/>
      <c r="J3783" s="153"/>
      <c r="K3783" s="153"/>
      <c r="L3783" s="153"/>
      <c r="M3783" s="153"/>
      <c r="N3783" s="153"/>
      <c r="O3783" s="153"/>
      <c r="P3783" s="153"/>
      <c r="Q3783" s="153"/>
      <c r="R3783" s="153"/>
      <c r="S3783" s="153"/>
      <c r="T3783" s="150"/>
      <c r="U3783" s="152"/>
      <c r="V3783" s="152"/>
      <c r="W3783" s="152"/>
      <c r="X3783" s="152"/>
      <c r="Y3783" s="152"/>
      <c r="Z3783" s="152"/>
      <c r="AA3783" s="152"/>
      <c r="AB3783" s="152"/>
      <c r="AC3783" s="152"/>
      <c r="AD3783" s="152"/>
      <c r="AE3783" s="152"/>
      <c r="AF3783" s="152"/>
      <c r="AG3783" s="152"/>
      <c r="AH3783" s="152"/>
      <c r="AI3783" s="152"/>
      <c r="AJ3783" s="152"/>
    </row>
    <row r="3784" spans="3:36" x14ac:dyDescent="0.25">
      <c r="C3784" s="150"/>
      <c r="D3784" s="153"/>
      <c r="E3784" s="153"/>
      <c r="F3784" s="153"/>
      <c r="G3784" s="153"/>
      <c r="H3784" s="153"/>
      <c r="I3784" s="153"/>
      <c r="J3784" s="153"/>
      <c r="K3784" s="153"/>
      <c r="L3784" s="153"/>
      <c r="M3784" s="153"/>
      <c r="N3784" s="153"/>
      <c r="O3784" s="153"/>
      <c r="P3784" s="153"/>
      <c r="Q3784" s="153"/>
      <c r="R3784" s="153"/>
      <c r="S3784" s="153"/>
      <c r="T3784" s="150"/>
      <c r="U3784" s="152"/>
      <c r="V3784" s="152"/>
      <c r="W3784" s="152"/>
      <c r="X3784" s="152"/>
      <c r="Y3784" s="152"/>
      <c r="Z3784" s="152"/>
      <c r="AA3784" s="152"/>
      <c r="AB3784" s="152"/>
      <c r="AC3784" s="152"/>
      <c r="AD3784" s="152"/>
      <c r="AE3784" s="152"/>
      <c r="AF3784" s="152"/>
      <c r="AG3784" s="152"/>
      <c r="AH3784" s="152"/>
      <c r="AI3784" s="152"/>
      <c r="AJ3784" s="152"/>
    </row>
    <row r="3785" spans="3:36" x14ac:dyDescent="0.25">
      <c r="C3785" s="150"/>
      <c r="D3785" s="153"/>
      <c r="E3785" s="153"/>
      <c r="F3785" s="153"/>
      <c r="G3785" s="153"/>
      <c r="H3785" s="153"/>
      <c r="I3785" s="153"/>
      <c r="J3785" s="153"/>
      <c r="K3785" s="153"/>
      <c r="L3785" s="153"/>
      <c r="M3785" s="153"/>
      <c r="N3785" s="153"/>
      <c r="O3785" s="153"/>
      <c r="P3785" s="153"/>
      <c r="Q3785" s="153"/>
      <c r="R3785" s="153"/>
      <c r="S3785" s="153"/>
      <c r="T3785" s="150"/>
      <c r="U3785" s="152"/>
      <c r="V3785" s="152"/>
      <c r="W3785" s="152"/>
      <c r="X3785" s="152"/>
      <c r="Y3785" s="152"/>
      <c r="Z3785" s="152"/>
      <c r="AA3785" s="152"/>
      <c r="AB3785" s="152"/>
      <c r="AC3785" s="152"/>
      <c r="AD3785" s="152"/>
      <c r="AE3785" s="152"/>
      <c r="AF3785" s="152"/>
      <c r="AG3785" s="152"/>
      <c r="AH3785" s="152"/>
      <c r="AI3785" s="152"/>
      <c r="AJ3785" s="152"/>
    </row>
    <row r="3786" spans="3:36" x14ac:dyDescent="0.25">
      <c r="C3786" s="150"/>
      <c r="D3786" s="153"/>
      <c r="E3786" s="153"/>
      <c r="F3786" s="153"/>
      <c r="G3786" s="153"/>
      <c r="H3786" s="153"/>
      <c r="I3786" s="153"/>
      <c r="J3786" s="153"/>
      <c r="K3786" s="153"/>
      <c r="L3786" s="153"/>
      <c r="M3786" s="153"/>
      <c r="N3786" s="153"/>
      <c r="O3786" s="153"/>
      <c r="P3786" s="153"/>
      <c r="Q3786" s="153"/>
      <c r="R3786" s="153"/>
      <c r="S3786" s="153"/>
      <c r="T3786" s="150"/>
      <c r="U3786" s="152"/>
      <c r="V3786" s="152"/>
      <c r="W3786" s="152"/>
      <c r="X3786" s="152"/>
      <c r="Y3786" s="152"/>
      <c r="Z3786" s="152"/>
      <c r="AA3786" s="152"/>
      <c r="AB3786" s="152"/>
      <c r="AC3786" s="152"/>
      <c r="AD3786" s="152"/>
      <c r="AE3786" s="152"/>
      <c r="AF3786" s="152"/>
      <c r="AG3786" s="152"/>
      <c r="AH3786" s="152"/>
      <c r="AI3786" s="152"/>
      <c r="AJ3786" s="152"/>
    </row>
    <row r="3787" spans="3:36" x14ac:dyDescent="0.25">
      <c r="C3787" s="150"/>
      <c r="D3787" s="153"/>
      <c r="E3787" s="153"/>
      <c r="F3787" s="153"/>
      <c r="G3787" s="153"/>
      <c r="H3787" s="153"/>
      <c r="I3787" s="153"/>
      <c r="J3787" s="153"/>
      <c r="K3787" s="153"/>
      <c r="L3787" s="153"/>
      <c r="M3787" s="153"/>
      <c r="N3787" s="153"/>
      <c r="O3787" s="153"/>
      <c r="P3787" s="153"/>
      <c r="Q3787" s="153"/>
      <c r="R3787" s="153"/>
      <c r="S3787" s="153"/>
      <c r="T3787" s="150"/>
      <c r="U3787" s="152"/>
      <c r="V3787" s="152"/>
      <c r="W3787" s="152"/>
      <c r="X3787" s="152"/>
      <c r="Y3787" s="152"/>
      <c r="Z3787" s="152"/>
      <c r="AA3787" s="152"/>
      <c r="AB3787" s="152"/>
      <c r="AC3787" s="152"/>
      <c r="AD3787" s="152"/>
      <c r="AE3787" s="152"/>
      <c r="AF3787" s="152"/>
      <c r="AG3787" s="152"/>
      <c r="AH3787" s="152"/>
      <c r="AI3787" s="152"/>
      <c r="AJ3787" s="152"/>
    </row>
    <row r="3788" spans="3:36" x14ac:dyDescent="0.25">
      <c r="C3788" s="150"/>
      <c r="D3788" s="153"/>
      <c r="E3788" s="153"/>
      <c r="F3788" s="153"/>
      <c r="G3788" s="153"/>
      <c r="H3788" s="153"/>
      <c r="I3788" s="153"/>
      <c r="J3788" s="153"/>
      <c r="K3788" s="153"/>
      <c r="L3788" s="153"/>
      <c r="M3788" s="153"/>
      <c r="N3788" s="153"/>
      <c r="O3788" s="153"/>
      <c r="P3788" s="153"/>
      <c r="Q3788" s="153"/>
      <c r="R3788" s="153"/>
      <c r="S3788" s="153"/>
      <c r="T3788" s="150"/>
      <c r="U3788" s="152"/>
      <c r="V3788" s="152"/>
      <c r="W3788" s="152"/>
      <c r="X3788" s="152"/>
      <c r="Y3788" s="152"/>
      <c r="Z3788" s="152"/>
      <c r="AA3788" s="152"/>
      <c r="AB3788" s="152"/>
      <c r="AC3788" s="152"/>
      <c r="AD3788" s="152"/>
      <c r="AE3788" s="152"/>
      <c r="AF3788" s="152"/>
      <c r="AG3788" s="152"/>
      <c r="AH3788" s="152"/>
      <c r="AI3788" s="152"/>
      <c r="AJ3788" s="152"/>
    </row>
    <row r="3789" spans="3:36" x14ac:dyDescent="0.25">
      <c r="C3789" s="150"/>
      <c r="D3789" s="153"/>
      <c r="E3789" s="153"/>
      <c r="F3789" s="153"/>
      <c r="G3789" s="153"/>
      <c r="H3789" s="153"/>
      <c r="I3789" s="153"/>
      <c r="J3789" s="153"/>
      <c r="K3789" s="153"/>
      <c r="L3789" s="153"/>
      <c r="M3789" s="153"/>
      <c r="N3789" s="153"/>
      <c r="O3789" s="153"/>
      <c r="P3789" s="153"/>
      <c r="Q3789" s="153"/>
      <c r="R3789" s="153"/>
      <c r="S3789" s="153"/>
      <c r="T3789" s="150"/>
      <c r="U3789" s="152"/>
      <c r="V3789" s="152"/>
      <c r="W3789" s="152"/>
      <c r="X3789" s="152"/>
      <c r="Y3789" s="152"/>
      <c r="Z3789" s="152"/>
      <c r="AA3789" s="152"/>
      <c r="AB3789" s="152"/>
      <c r="AC3789" s="152"/>
      <c r="AD3789" s="152"/>
      <c r="AE3789" s="152"/>
      <c r="AF3789" s="152"/>
      <c r="AG3789" s="152"/>
      <c r="AH3789" s="152"/>
      <c r="AI3789" s="152"/>
      <c r="AJ3789" s="152"/>
    </row>
    <row r="3790" spans="3:36" x14ac:dyDescent="0.25">
      <c r="C3790" s="150"/>
      <c r="D3790" s="153"/>
      <c r="E3790" s="153"/>
      <c r="F3790" s="153"/>
      <c r="G3790" s="153"/>
      <c r="H3790" s="153"/>
      <c r="I3790" s="153"/>
      <c r="J3790" s="153"/>
      <c r="K3790" s="153"/>
      <c r="L3790" s="153"/>
      <c r="M3790" s="153"/>
      <c r="N3790" s="153"/>
      <c r="O3790" s="153"/>
      <c r="P3790" s="153"/>
      <c r="Q3790" s="153"/>
      <c r="R3790" s="153"/>
      <c r="S3790" s="153"/>
      <c r="T3790" s="150"/>
      <c r="U3790" s="152"/>
      <c r="V3790" s="152"/>
      <c r="W3790" s="152"/>
      <c r="X3790" s="152"/>
      <c r="Y3790" s="152"/>
      <c r="Z3790" s="152"/>
      <c r="AA3790" s="152"/>
      <c r="AB3790" s="152"/>
      <c r="AC3790" s="152"/>
      <c r="AD3790" s="152"/>
      <c r="AE3790" s="152"/>
      <c r="AF3790" s="152"/>
      <c r="AG3790" s="152"/>
      <c r="AH3790" s="152"/>
      <c r="AI3790" s="152"/>
      <c r="AJ3790" s="152"/>
    </row>
    <row r="3791" spans="3:36" x14ac:dyDescent="0.25">
      <c r="C3791" s="150"/>
      <c r="D3791" s="153"/>
      <c r="E3791" s="153"/>
      <c r="F3791" s="153"/>
      <c r="G3791" s="153"/>
      <c r="H3791" s="153"/>
      <c r="I3791" s="153"/>
      <c r="J3791" s="153"/>
      <c r="K3791" s="153"/>
      <c r="L3791" s="153"/>
      <c r="M3791" s="153"/>
      <c r="N3791" s="153"/>
      <c r="O3791" s="153"/>
      <c r="P3791" s="153"/>
      <c r="Q3791" s="153"/>
      <c r="R3791" s="153"/>
      <c r="S3791" s="153"/>
      <c r="T3791" s="150"/>
      <c r="U3791" s="152"/>
      <c r="V3791" s="152"/>
      <c r="W3791" s="152"/>
      <c r="X3791" s="152"/>
      <c r="Y3791" s="152"/>
      <c r="Z3791" s="152"/>
      <c r="AA3791" s="152"/>
      <c r="AB3791" s="152"/>
      <c r="AC3791" s="152"/>
      <c r="AD3791" s="152"/>
      <c r="AE3791" s="152"/>
      <c r="AF3791" s="152"/>
      <c r="AG3791" s="152"/>
      <c r="AH3791" s="152"/>
      <c r="AI3791" s="152"/>
      <c r="AJ3791" s="152"/>
    </row>
    <row r="3792" spans="3:36" x14ac:dyDescent="0.25">
      <c r="C3792" s="150"/>
      <c r="D3792" s="153"/>
      <c r="E3792" s="153"/>
      <c r="F3792" s="153"/>
      <c r="G3792" s="153"/>
      <c r="H3792" s="153"/>
      <c r="I3792" s="153"/>
      <c r="J3792" s="153"/>
      <c r="K3792" s="153"/>
      <c r="L3792" s="153"/>
      <c r="M3792" s="153"/>
      <c r="N3792" s="153"/>
      <c r="O3792" s="153"/>
      <c r="P3792" s="153"/>
      <c r="Q3792" s="153"/>
      <c r="R3792" s="153"/>
      <c r="S3792" s="153"/>
      <c r="T3792" s="150"/>
      <c r="U3792" s="152"/>
      <c r="V3792" s="152"/>
      <c r="W3792" s="152"/>
      <c r="X3792" s="152"/>
      <c r="Y3792" s="152"/>
      <c r="Z3792" s="152"/>
      <c r="AA3792" s="152"/>
      <c r="AB3792" s="152"/>
      <c r="AC3792" s="152"/>
      <c r="AD3792" s="152"/>
      <c r="AE3792" s="152"/>
      <c r="AF3792" s="152"/>
      <c r="AG3792" s="152"/>
      <c r="AH3792" s="152"/>
      <c r="AI3792" s="152"/>
      <c r="AJ3792" s="152"/>
    </row>
    <row r="3793" spans="3:36" x14ac:dyDescent="0.25">
      <c r="C3793" s="150"/>
      <c r="D3793" s="153"/>
      <c r="E3793" s="153"/>
      <c r="F3793" s="153"/>
      <c r="G3793" s="153"/>
      <c r="H3793" s="153"/>
      <c r="I3793" s="153"/>
      <c r="J3793" s="153"/>
      <c r="K3793" s="153"/>
      <c r="L3793" s="153"/>
      <c r="M3793" s="153"/>
      <c r="N3793" s="153"/>
      <c r="O3793" s="153"/>
      <c r="P3793" s="153"/>
      <c r="Q3793" s="153"/>
      <c r="R3793" s="153"/>
      <c r="S3793" s="153"/>
      <c r="T3793" s="150"/>
      <c r="U3793" s="152"/>
      <c r="V3793" s="152"/>
      <c r="W3793" s="152"/>
      <c r="X3793" s="152"/>
      <c r="Y3793" s="152"/>
      <c r="Z3793" s="152"/>
      <c r="AA3793" s="152"/>
      <c r="AB3793" s="152"/>
      <c r="AC3793" s="152"/>
      <c r="AD3793" s="152"/>
      <c r="AE3793" s="152"/>
      <c r="AF3793" s="152"/>
      <c r="AG3793" s="152"/>
      <c r="AH3793" s="152"/>
      <c r="AI3793" s="152"/>
      <c r="AJ3793" s="152"/>
    </row>
    <row r="3794" spans="3:36" x14ac:dyDescent="0.25">
      <c r="C3794" s="150"/>
      <c r="D3794" s="153"/>
      <c r="E3794" s="153"/>
      <c r="F3794" s="153"/>
      <c r="G3794" s="153"/>
      <c r="H3794" s="153"/>
      <c r="I3794" s="153"/>
      <c r="J3794" s="153"/>
      <c r="K3794" s="153"/>
      <c r="L3794" s="153"/>
      <c r="M3794" s="153"/>
      <c r="N3794" s="153"/>
      <c r="O3794" s="153"/>
      <c r="P3794" s="153"/>
      <c r="Q3794" s="153"/>
      <c r="R3794" s="153"/>
      <c r="S3794" s="153"/>
      <c r="T3794" s="150"/>
      <c r="U3794" s="152"/>
      <c r="V3794" s="152"/>
      <c r="W3794" s="152"/>
      <c r="X3794" s="152"/>
      <c r="Y3794" s="152"/>
      <c r="Z3794" s="152"/>
      <c r="AA3794" s="152"/>
      <c r="AB3794" s="152"/>
      <c r="AC3794" s="152"/>
      <c r="AD3794" s="152"/>
      <c r="AE3794" s="152"/>
      <c r="AF3794" s="152"/>
      <c r="AG3794" s="152"/>
      <c r="AH3794" s="152"/>
      <c r="AI3794" s="152"/>
      <c r="AJ3794" s="152"/>
    </row>
    <row r="3795" spans="3:36" x14ac:dyDescent="0.25">
      <c r="C3795" s="150"/>
      <c r="D3795" s="153"/>
      <c r="E3795" s="153"/>
      <c r="F3795" s="153"/>
      <c r="G3795" s="153"/>
      <c r="H3795" s="153"/>
      <c r="I3795" s="153"/>
      <c r="J3795" s="153"/>
      <c r="K3795" s="153"/>
      <c r="L3795" s="153"/>
      <c r="M3795" s="153"/>
      <c r="N3795" s="153"/>
      <c r="O3795" s="153"/>
      <c r="P3795" s="153"/>
      <c r="Q3795" s="153"/>
      <c r="R3795" s="153"/>
      <c r="S3795" s="153"/>
      <c r="T3795" s="150"/>
      <c r="U3795" s="152"/>
      <c r="V3795" s="152"/>
      <c r="W3795" s="152"/>
      <c r="X3795" s="152"/>
      <c r="Y3795" s="152"/>
      <c r="Z3795" s="152"/>
      <c r="AA3795" s="152"/>
      <c r="AB3795" s="152"/>
      <c r="AC3795" s="152"/>
      <c r="AD3795" s="152"/>
      <c r="AE3795" s="152"/>
      <c r="AF3795" s="152"/>
      <c r="AG3795" s="152"/>
      <c r="AH3795" s="152"/>
      <c r="AI3795" s="152"/>
      <c r="AJ3795" s="152"/>
    </row>
    <row r="3796" spans="3:36" x14ac:dyDescent="0.25">
      <c r="C3796" s="150"/>
      <c r="D3796" s="153"/>
      <c r="E3796" s="153"/>
      <c r="F3796" s="153"/>
      <c r="G3796" s="153"/>
      <c r="H3796" s="153"/>
      <c r="I3796" s="153"/>
      <c r="J3796" s="153"/>
      <c r="K3796" s="153"/>
      <c r="L3796" s="153"/>
      <c r="M3796" s="153"/>
      <c r="N3796" s="153"/>
      <c r="O3796" s="153"/>
      <c r="P3796" s="153"/>
      <c r="Q3796" s="153"/>
      <c r="R3796" s="153"/>
      <c r="S3796" s="153"/>
      <c r="T3796" s="150"/>
      <c r="U3796" s="152"/>
      <c r="V3796" s="152"/>
      <c r="W3796" s="152"/>
      <c r="X3796" s="152"/>
      <c r="Y3796" s="152"/>
      <c r="Z3796" s="152"/>
      <c r="AA3796" s="152"/>
      <c r="AB3796" s="152"/>
      <c r="AC3796" s="152"/>
      <c r="AD3796" s="152"/>
      <c r="AE3796" s="152"/>
      <c r="AF3796" s="152"/>
      <c r="AG3796" s="152"/>
      <c r="AH3796" s="152"/>
      <c r="AI3796" s="152"/>
      <c r="AJ3796" s="152"/>
    </row>
    <row r="3797" spans="3:36" x14ac:dyDescent="0.25">
      <c r="C3797" s="150"/>
      <c r="D3797" s="153"/>
      <c r="E3797" s="153"/>
      <c r="F3797" s="153"/>
      <c r="G3797" s="153"/>
      <c r="H3797" s="153"/>
      <c r="I3797" s="153"/>
      <c r="J3797" s="153"/>
      <c r="K3797" s="153"/>
      <c r="L3797" s="153"/>
      <c r="M3797" s="153"/>
      <c r="N3797" s="153"/>
      <c r="O3797" s="153"/>
      <c r="P3797" s="153"/>
      <c r="Q3797" s="153"/>
      <c r="R3797" s="153"/>
      <c r="S3797" s="153"/>
      <c r="T3797" s="150"/>
      <c r="U3797" s="152"/>
      <c r="V3797" s="152"/>
      <c r="W3797" s="152"/>
      <c r="X3797" s="152"/>
      <c r="Y3797" s="152"/>
      <c r="Z3797" s="152"/>
      <c r="AA3797" s="152"/>
      <c r="AB3797" s="152"/>
      <c r="AC3797" s="152"/>
      <c r="AD3797" s="152"/>
      <c r="AE3797" s="152"/>
      <c r="AF3797" s="152"/>
      <c r="AG3797" s="152"/>
      <c r="AH3797" s="152"/>
      <c r="AI3797" s="152"/>
      <c r="AJ3797" s="152"/>
    </row>
    <row r="3798" spans="3:36" x14ac:dyDescent="0.25">
      <c r="C3798" s="150"/>
      <c r="D3798" s="153"/>
      <c r="E3798" s="153"/>
      <c r="F3798" s="153"/>
      <c r="G3798" s="153"/>
      <c r="H3798" s="153"/>
      <c r="I3798" s="153"/>
      <c r="J3798" s="153"/>
      <c r="K3798" s="153"/>
      <c r="L3798" s="153"/>
      <c r="M3798" s="153"/>
      <c r="N3798" s="153"/>
      <c r="O3798" s="153"/>
      <c r="P3798" s="153"/>
      <c r="Q3798" s="153"/>
      <c r="R3798" s="153"/>
      <c r="S3798" s="153"/>
      <c r="T3798" s="150"/>
      <c r="U3798" s="152"/>
      <c r="V3798" s="152"/>
      <c r="W3798" s="152"/>
      <c r="X3798" s="152"/>
      <c r="Y3798" s="152"/>
      <c r="Z3798" s="152"/>
      <c r="AA3798" s="152"/>
      <c r="AB3798" s="152"/>
      <c r="AC3798" s="152"/>
      <c r="AD3798" s="152"/>
      <c r="AE3798" s="152"/>
      <c r="AF3798" s="152"/>
      <c r="AG3798" s="152"/>
      <c r="AH3798" s="152"/>
      <c r="AI3798" s="152"/>
      <c r="AJ3798" s="152"/>
    </row>
    <row r="3799" spans="3:36" x14ac:dyDescent="0.25">
      <c r="C3799" s="150"/>
      <c r="D3799" s="153"/>
      <c r="E3799" s="153"/>
      <c r="F3799" s="153"/>
      <c r="G3799" s="153"/>
      <c r="H3799" s="153"/>
      <c r="I3799" s="153"/>
      <c r="J3799" s="153"/>
      <c r="K3799" s="153"/>
      <c r="L3799" s="153"/>
      <c r="M3799" s="153"/>
      <c r="N3799" s="153"/>
      <c r="O3799" s="153"/>
      <c r="P3799" s="153"/>
      <c r="Q3799" s="153"/>
      <c r="R3799" s="153"/>
      <c r="S3799" s="153"/>
      <c r="T3799" s="150"/>
      <c r="U3799" s="152"/>
      <c r="V3799" s="152"/>
      <c r="W3799" s="152"/>
      <c r="X3799" s="152"/>
      <c r="Y3799" s="152"/>
      <c r="Z3799" s="152"/>
      <c r="AA3799" s="152"/>
      <c r="AB3799" s="152"/>
      <c r="AC3799" s="152"/>
      <c r="AD3799" s="152"/>
      <c r="AE3799" s="152"/>
      <c r="AF3799" s="152"/>
      <c r="AG3799" s="152"/>
      <c r="AH3799" s="152"/>
      <c r="AI3799" s="152"/>
      <c r="AJ3799" s="152"/>
    </row>
    <row r="3800" spans="3:36" x14ac:dyDescent="0.25">
      <c r="C3800" s="150"/>
      <c r="D3800" s="153"/>
      <c r="E3800" s="153"/>
      <c r="F3800" s="153"/>
      <c r="G3800" s="153"/>
      <c r="H3800" s="153"/>
      <c r="I3800" s="153"/>
      <c r="J3800" s="153"/>
      <c r="K3800" s="153"/>
      <c r="L3800" s="153"/>
      <c r="M3800" s="153"/>
      <c r="N3800" s="153"/>
      <c r="O3800" s="153"/>
      <c r="P3800" s="153"/>
      <c r="Q3800" s="153"/>
      <c r="R3800" s="153"/>
      <c r="S3800" s="153"/>
      <c r="T3800" s="150"/>
      <c r="U3800" s="152"/>
      <c r="V3800" s="152"/>
      <c r="W3800" s="152"/>
      <c r="X3800" s="152"/>
      <c r="Y3800" s="152"/>
      <c r="Z3800" s="152"/>
      <c r="AA3800" s="152"/>
      <c r="AB3800" s="152"/>
      <c r="AC3800" s="152"/>
      <c r="AD3800" s="152"/>
      <c r="AE3800" s="152"/>
      <c r="AF3800" s="152"/>
      <c r="AG3800" s="152"/>
      <c r="AH3800" s="152"/>
      <c r="AI3800" s="152"/>
      <c r="AJ3800" s="152"/>
    </row>
    <row r="3801" spans="3:36" x14ac:dyDescent="0.25">
      <c r="C3801" s="150"/>
      <c r="D3801" s="153"/>
      <c r="E3801" s="153"/>
      <c r="F3801" s="153"/>
      <c r="G3801" s="153"/>
      <c r="H3801" s="153"/>
      <c r="I3801" s="153"/>
      <c r="J3801" s="153"/>
      <c r="K3801" s="153"/>
      <c r="L3801" s="153"/>
      <c r="M3801" s="153"/>
      <c r="N3801" s="153"/>
      <c r="O3801" s="153"/>
      <c r="P3801" s="153"/>
      <c r="Q3801" s="153"/>
      <c r="R3801" s="153"/>
      <c r="S3801" s="153"/>
      <c r="T3801" s="150"/>
      <c r="U3801" s="152"/>
      <c r="V3801" s="152"/>
      <c r="W3801" s="152"/>
      <c r="X3801" s="152"/>
      <c r="Y3801" s="152"/>
      <c r="Z3801" s="152"/>
      <c r="AA3801" s="152"/>
      <c r="AB3801" s="152"/>
      <c r="AC3801" s="152"/>
      <c r="AD3801" s="152"/>
      <c r="AE3801" s="152"/>
      <c r="AF3801" s="152"/>
      <c r="AG3801" s="152"/>
      <c r="AH3801" s="152"/>
      <c r="AI3801" s="152"/>
      <c r="AJ3801" s="152"/>
    </row>
    <row r="3802" spans="3:36" x14ac:dyDescent="0.25">
      <c r="C3802" s="150"/>
      <c r="D3802" s="153"/>
      <c r="E3802" s="153"/>
      <c r="F3802" s="153"/>
      <c r="G3802" s="153"/>
      <c r="H3802" s="153"/>
      <c r="I3802" s="153"/>
      <c r="J3802" s="153"/>
      <c r="K3802" s="153"/>
      <c r="L3802" s="153"/>
      <c r="M3802" s="153"/>
      <c r="N3802" s="153"/>
      <c r="O3802" s="153"/>
      <c r="P3802" s="153"/>
      <c r="Q3802" s="153"/>
      <c r="R3802" s="153"/>
      <c r="S3802" s="153"/>
      <c r="T3802" s="150"/>
      <c r="U3802" s="152"/>
      <c r="V3802" s="152"/>
      <c r="W3802" s="152"/>
      <c r="X3802" s="152"/>
      <c r="Y3802" s="152"/>
      <c r="Z3802" s="152"/>
      <c r="AA3802" s="152"/>
      <c r="AB3802" s="152"/>
      <c r="AC3802" s="152"/>
      <c r="AD3802" s="152"/>
      <c r="AE3802" s="152"/>
      <c r="AF3802" s="152"/>
      <c r="AG3802" s="152"/>
      <c r="AH3802" s="152"/>
      <c r="AI3802" s="152"/>
      <c r="AJ3802" s="152"/>
    </row>
    <row r="3803" spans="3:36" x14ac:dyDescent="0.25">
      <c r="C3803" s="150"/>
      <c r="D3803" s="153"/>
      <c r="E3803" s="153"/>
      <c r="F3803" s="153"/>
      <c r="G3803" s="153"/>
      <c r="H3803" s="153"/>
      <c r="I3803" s="153"/>
      <c r="J3803" s="153"/>
      <c r="K3803" s="153"/>
      <c r="L3803" s="153"/>
      <c r="M3803" s="153"/>
      <c r="N3803" s="153"/>
      <c r="O3803" s="153"/>
      <c r="P3803" s="153"/>
      <c r="Q3803" s="153"/>
      <c r="R3803" s="153"/>
      <c r="S3803" s="153"/>
      <c r="T3803" s="150"/>
      <c r="U3803" s="152"/>
      <c r="V3803" s="152"/>
      <c r="W3803" s="152"/>
      <c r="X3803" s="152"/>
      <c r="Y3803" s="152"/>
      <c r="Z3803" s="152"/>
      <c r="AA3803" s="152"/>
      <c r="AB3803" s="152"/>
      <c r="AC3803" s="152"/>
      <c r="AD3803" s="152"/>
      <c r="AE3803" s="152"/>
      <c r="AF3803" s="152"/>
      <c r="AG3803" s="152"/>
      <c r="AH3803" s="152"/>
      <c r="AI3803" s="152"/>
      <c r="AJ3803" s="152"/>
    </row>
    <row r="3804" spans="3:36" x14ac:dyDescent="0.25">
      <c r="C3804" s="150"/>
      <c r="D3804" s="153"/>
      <c r="E3804" s="153"/>
      <c r="F3804" s="153"/>
      <c r="G3804" s="153"/>
      <c r="H3804" s="153"/>
      <c r="I3804" s="153"/>
      <c r="J3804" s="153"/>
      <c r="K3804" s="153"/>
      <c r="L3804" s="153"/>
      <c r="M3804" s="153"/>
      <c r="N3804" s="153"/>
      <c r="O3804" s="153"/>
      <c r="P3804" s="153"/>
      <c r="Q3804" s="153"/>
      <c r="R3804" s="153"/>
      <c r="S3804" s="153"/>
      <c r="T3804" s="150"/>
      <c r="U3804" s="152"/>
      <c r="V3804" s="152"/>
      <c r="W3804" s="152"/>
      <c r="X3804" s="152"/>
      <c r="Y3804" s="152"/>
      <c r="Z3804" s="152"/>
      <c r="AA3804" s="152"/>
      <c r="AB3804" s="152"/>
      <c r="AC3804" s="152"/>
      <c r="AD3804" s="152"/>
      <c r="AE3804" s="152"/>
      <c r="AF3804" s="152"/>
      <c r="AG3804" s="152"/>
      <c r="AH3804" s="152"/>
      <c r="AI3804" s="152"/>
      <c r="AJ3804" s="152"/>
    </row>
    <row r="3805" spans="3:36" x14ac:dyDescent="0.25">
      <c r="C3805" s="150"/>
      <c r="D3805" s="153"/>
      <c r="E3805" s="153"/>
      <c r="F3805" s="153"/>
      <c r="G3805" s="153"/>
      <c r="H3805" s="153"/>
      <c r="I3805" s="153"/>
      <c r="J3805" s="153"/>
      <c r="K3805" s="153"/>
      <c r="L3805" s="153"/>
      <c r="M3805" s="153"/>
      <c r="N3805" s="153"/>
      <c r="O3805" s="153"/>
      <c r="P3805" s="153"/>
      <c r="Q3805" s="153"/>
      <c r="R3805" s="153"/>
      <c r="S3805" s="153"/>
      <c r="T3805" s="150"/>
      <c r="U3805" s="152"/>
      <c r="V3805" s="152"/>
      <c r="W3805" s="152"/>
      <c r="X3805" s="152"/>
      <c r="Y3805" s="152"/>
      <c r="Z3805" s="152"/>
      <c r="AA3805" s="152"/>
      <c r="AB3805" s="152"/>
      <c r="AC3805" s="152"/>
      <c r="AD3805" s="152"/>
      <c r="AE3805" s="152"/>
      <c r="AF3805" s="152"/>
      <c r="AG3805" s="152"/>
      <c r="AH3805" s="152"/>
      <c r="AI3805" s="152"/>
      <c r="AJ3805" s="152"/>
    </row>
    <row r="3806" spans="3:36" x14ac:dyDescent="0.25">
      <c r="C3806" s="150"/>
      <c r="D3806" s="153"/>
      <c r="E3806" s="153"/>
      <c r="F3806" s="153"/>
      <c r="G3806" s="153"/>
      <c r="H3806" s="153"/>
      <c r="I3806" s="153"/>
      <c r="J3806" s="153"/>
      <c r="K3806" s="153"/>
      <c r="L3806" s="153"/>
      <c r="M3806" s="153"/>
      <c r="N3806" s="153"/>
      <c r="O3806" s="153"/>
      <c r="P3806" s="153"/>
      <c r="Q3806" s="153"/>
      <c r="R3806" s="153"/>
      <c r="S3806" s="153"/>
      <c r="T3806" s="150"/>
      <c r="U3806" s="152"/>
      <c r="V3806" s="152"/>
      <c r="W3806" s="152"/>
      <c r="X3806" s="152"/>
      <c r="Y3806" s="152"/>
      <c r="Z3806" s="152"/>
      <c r="AA3806" s="152"/>
      <c r="AB3806" s="152"/>
      <c r="AC3806" s="152"/>
      <c r="AD3806" s="152"/>
      <c r="AE3806" s="152"/>
      <c r="AF3806" s="152"/>
      <c r="AG3806" s="152"/>
      <c r="AH3806" s="152"/>
      <c r="AI3806" s="152"/>
      <c r="AJ3806" s="152"/>
    </row>
    <row r="3807" spans="3:36" x14ac:dyDescent="0.25">
      <c r="C3807" s="150"/>
      <c r="D3807" s="153"/>
      <c r="E3807" s="153"/>
      <c r="F3807" s="153"/>
      <c r="G3807" s="153"/>
      <c r="H3807" s="153"/>
      <c r="I3807" s="153"/>
      <c r="J3807" s="153"/>
      <c r="K3807" s="153"/>
      <c r="L3807" s="153"/>
      <c r="M3807" s="153"/>
      <c r="N3807" s="153"/>
      <c r="O3807" s="153"/>
      <c r="P3807" s="153"/>
      <c r="Q3807" s="153"/>
      <c r="R3807" s="153"/>
      <c r="S3807" s="153"/>
      <c r="T3807" s="150"/>
      <c r="U3807" s="152"/>
      <c r="V3807" s="152"/>
      <c r="W3807" s="152"/>
      <c r="X3807" s="152"/>
      <c r="Y3807" s="152"/>
      <c r="Z3807" s="152"/>
      <c r="AA3807" s="152"/>
      <c r="AB3807" s="152"/>
      <c r="AC3807" s="152"/>
      <c r="AD3807" s="152"/>
      <c r="AE3807" s="152"/>
      <c r="AF3807" s="152"/>
      <c r="AG3807" s="152"/>
      <c r="AH3807" s="152"/>
      <c r="AI3807" s="152"/>
      <c r="AJ3807" s="152"/>
    </row>
    <row r="3808" spans="3:36" x14ac:dyDescent="0.25">
      <c r="C3808" s="150"/>
      <c r="D3808" s="153"/>
      <c r="E3808" s="153"/>
      <c r="F3808" s="153"/>
      <c r="G3808" s="153"/>
      <c r="H3808" s="153"/>
      <c r="I3808" s="153"/>
      <c r="J3808" s="153"/>
      <c r="K3808" s="153"/>
      <c r="L3808" s="153"/>
      <c r="M3808" s="153"/>
      <c r="N3808" s="153"/>
      <c r="O3808" s="153"/>
      <c r="P3808" s="153"/>
      <c r="Q3808" s="153"/>
      <c r="R3808" s="153"/>
      <c r="S3808" s="153"/>
      <c r="T3808" s="150"/>
      <c r="U3808" s="152"/>
      <c r="V3808" s="152"/>
      <c r="W3808" s="152"/>
      <c r="X3808" s="152"/>
      <c r="Y3808" s="152"/>
      <c r="Z3808" s="152"/>
      <c r="AA3808" s="152"/>
      <c r="AB3808" s="152"/>
      <c r="AC3808" s="152"/>
      <c r="AD3808" s="152"/>
      <c r="AE3808" s="152"/>
      <c r="AF3808" s="152"/>
      <c r="AG3808" s="152"/>
      <c r="AH3808" s="152"/>
      <c r="AI3808" s="152"/>
      <c r="AJ3808" s="152"/>
    </row>
    <row r="3809" spans="3:36" x14ac:dyDescent="0.25">
      <c r="C3809" s="150"/>
      <c r="D3809" s="153"/>
      <c r="E3809" s="153"/>
      <c r="F3809" s="153"/>
      <c r="G3809" s="153"/>
      <c r="H3809" s="153"/>
      <c r="I3809" s="153"/>
      <c r="J3809" s="153"/>
      <c r="K3809" s="153"/>
      <c r="L3809" s="153"/>
      <c r="M3809" s="153"/>
      <c r="N3809" s="153"/>
      <c r="O3809" s="153"/>
      <c r="P3809" s="153"/>
      <c r="Q3809" s="153"/>
      <c r="R3809" s="153"/>
      <c r="S3809" s="153"/>
      <c r="T3809" s="150"/>
      <c r="U3809" s="152"/>
      <c r="V3809" s="152"/>
      <c r="W3809" s="152"/>
      <c r="X3809" s="152"/>
      <c r="Y3809" s="152"/>
      <c r="Z3809" s="152"/>
      <c r="AA3809" s="152"/>
      <c r="AB3809" s="152"/>
      <c r="AC3809" s="152"/>
      <c r="AD3809" s="152"/>
      <c r="AE3809" s="152"/>
      <c r="AF3809" s="152"/>
      <c r="AG3809" s="152"/>
      <c r="AH3809" s="152"/>
      <c r="AI3809" s="152"/>
      <c r="AJ3809" s="152"/>
    </row>
    <row r="3810" spans="3:36" x14ac:dyDescent="0.25">
      <c r="C3810" s="150"/>
      <c r="D3810" s="153"/>
      <c r="E3810" s="153"/>
      <c r="F3810" s="153"/>
      <c r="G3810" s="153"/>
      <c r="H3810" s="153"/>
      <c r="I3810" s="153"/>
      <c r="J3810" s="153"/>
      <c r="K3810" s="153"/>
      <c r="L3810" s="153"/>
      <c r="M3810" s="153"/>
      <c r="N3810" s="153"/>
      <c r="O3810" s="153"/>
      <c r="P3810" s="153"/>
      <c r="Q3810" s="153"/>
      <c r="R3810" s="153"/>
      <c r="S3810" s="153"/>
      <c r="T3810" s="150"/>
      <c r="U3810" s="152"/>
      <c r="V3810" s="152"/>
      <c r="W3810" s="152"/>
      <c r="X3810" s="152"/>
      <c r="Y3810" s="152"/>
      <c r="Z3810" s="152"/>
      <c r="AA3810" s="152"/>
      <c r="AB3810" s="152"/>
      <c r="AC3810" s="152"/>
      <c r="AD3810" s="152"/>
      <c r="AE3810" s="152"/>
      <c r="AF3810" s="152"/>
      <c r="AG3810" s="152"/>
      <c r="AH3810" s="152"/>
      <c r="AI3810" s="152"/>
      <c r="AJ3810" s="152"/>
    </row>
    <row r="3811" spans="3:36" x14ac:dyDescent="0.25">
      <c r="C3811" s="150"/>
      <c r="D3811" s="153"/>
      <c r="E3811" s="153"/>
      <c r="F3811" s="153"/>
      <c r="G3811" s="153"/>
      <c r="H3811" s="153"/>
      <c r="I3811" s="153"/>
      <c r="J3811" s="153"/>
      <c r="K3811" s="153"/>
      <c r="L3811" s="153"/>
      <c r="M3811" s="153"/>
      <c r="N3811" s="153"/>
      <c r="O3811" s="153"/>
      <c r="P3811" s="153"/>
      <c r="Q3811" s="153"/>
      <c r="R3811" s="153"/>
      <c r="S3811" s="153"/>
      <c r="T3811" s="150"/>
      <c r="U3811" s="152"/>
      <c r="V3811" s="152"/>
      <c r="W3811" s="152"/>
      <c r="X3811" s="152"/>
      <c r="Y3811" s="152"/>
      <c r="Z3811" s="152"/>
      <c r="AA3811" s="152"/>
      <c r="AB3811" s="152"/>
      <c r="AC3811" s="152"/>
      <c r="AD3811" s="152"/>
      <c r="AE3811" s="152"/>
      <c r="AF3811" s="152"/>
      <c r="AG3811" s="152"/>
      <c r="AH3811" s="152"/>
      <c r="AI3811" s="152"/>
      <c r="AJ3811" s="152"/>
    </row>
    <row r="3812" spans="3:36" x14ac:dyDescent="0.25">
      <c r="C3812" s="150"/>
      <c r="D3812" s="153"/>
      <c r="E3812" s="153"/>
      <c r="F3812" s="153"/>
      <c r="G3812" s="153"/>
      <c r="H3812" s="153"/>
      <c r="I3812" s="153"/>
      <c r="J3812" s="153"/>
      <c r="K3812" s="153"/>
      <c r="L3812" s="153"/>
      <c r="M3812" s="153"/>
      <c r="N3812" s="153"/>
      <c r="O3812" s="153"/>
      <c r="P3812" s="153"/>
      <c r="Q3812" s="153"/>
      <c r="R3812" s="153"/>
      <c r="S3812" s="153"/>
      <c r="T3812" s="150"/>
      <c r="U3812" s="152"/>
      <c r="V3812" s="152"/>
      <c r="W3812" s="152"/>
      <c r="X3812" s="152"/>
      <c r="Y3812" s="152"/>
      <c r="Z3812" s="152"/>
      <c r="AA3812" s="152"/>
      <c r="AB3812" s="152"/>
      <c r="AC3812" s="152"/>
      <c r="AD3812" s="152"/>
      <c r="AE3812" s="152"/>
      <c r="AF3812" s="152"/>
      <c r="AG3812" s="152"/>
      <c r="AH3812" s="152"/>
      <c r="AI3812" s="152"/>
      <c r="AJ3812" s="152"/>
    </row>
    <row r="3813" spans="3:36" x14ac:dyDescent="0.25">
      <c r="C3813" s="150"/>
      <c r="D3813" s="153"/>
      <c r="E3813" s="153"/>
      <c r="F3813" s="153"/>
      <c r="G3813" s="153"/>
      <c r="H3813" s="153"/>
      <c r="I3813" s="153"/>
      <c r="J3813" s="153"/>
      <c r="K3813" s="153"/>
      <c r="L3813" s="153"/>
      <c r="M3813" s="153"/>
      <c r="N3813" s="153"/>
      <c r="O3813" s="153"/>
      <c r="P3813" s="153"/>
      <c r="Q3813" s="153"/>
      <c r="R3813" s="153"/>
      <c r="S3813" s="153"/>
      <c r="T3813" s="150"/>
      <c r="U3813" s="152"/>
      <c r="V3813" s="152"/>
      <c r="W3813" s="152"/>
      <c r="X3813" s="152"/>
      <c r="Y3813" s="152"/>
      <c r="Z3813" s="152"/>
      <c r="AA3813" s="152"/>
      <c r="AB3813" s="152"/>
      <c r="AC3813" s="152"/>
      <c r="AD3813" s="152"/>
      <c r="AE3813" s="152"/>
      <c r="AF3813" s="152"/>
      <c r="AG3813" s="152"/>
      <c r="AH3813" s="152"/>
      <c r="AI3813" s="152"/>
      <c r="AJ3813" s="152"/>
    </row>
    <row r="3814" spans="3:36" x14ac:dyDescent="0.25">
      <c r="C3814" s="150"/>
      <c r="D3814" s="153"/>
      <c r="E3814" s="153"/>
      <c r="F3814" s="153"/>
      <c r="G3814" s="153"/>
      <c r="H3814" s="153"/>
      <c r="I3814" s="153"/>
      <c r="J3814" s="153"/>
      <c r="K3814" s="153"/>
      <c r="L3814" s="153"/>
      <c r="M3814" s="153"/>
      <c r="N3814" s="153"/>
      <c r="O3814" s="153"/>
      <c r="P3814" s="153"/>
      <c r="Q3814" s="153"/>
      <c r="R3814" s="153"/>
      <c r="S3814" s="153"/>
      <c r="T3814" s="150"/>
      <c r="U3814" s="152"/>
      <c r="V3814" s="152"/>
      <c r="W3814" s="152"/>
      <c r="X3814" s="152"/>
      <c r="Y3814" s="152"/>
      <c r="Z3814" s="152"/>
      <c r="AA3814" s="152"/>
      <c r="AB3814" s="152"/>
      <c r="AC3814" s="152"/>
      <c r="AD3814" s="152"/>
      <c r="AE3814" s="152"/>
      <c r="AF3814" s="152"/>
      <c r="AG3814" s="152"/>
      <c r="AH3814" s="152"/>
      <c r="AI3814" s="152"/>
      <c r="AJ3814" s="152"/>
    </row>
    <row r="3815" spans="3:36" x14ac:dyDescent="0.25">
      <c r="C3815" s="150"/>
      <c r="D3815" s="153"/>
      <c r="E3815" s="153"/>
      <c r="F3815" s="153"/>
      <c r="G3815" s="153"/>
      <c r="H3815" s="153"/>
      <c r="I3815" s="153"/>
      <c r="J3815" s="153"/>
      <c r="K3815" s="153"/>
      <c r="L3815" s="153"/>
      <c r="M3815" s="153"/>
      <c r="N3815" s="153"/>
      <c r="O3815" s="153"/>
      <c r="P3815" s="153"/>
      <c r="Q3815" s="153"/>
      <c r="R3815" s="153"/>
      <c r="S3815" s="153"/>
      <c r="T3815" s="150"/>
      <c r="U3815" s="152"/>
      <c r="V3815" s="152"/>
      <c r="W3815" s="152"/>
      <c r="X3815" s="152"/>
      <c r="Y3815" s="152"/>
      <c r="Z3815" s="152"/>
      <c r="AA3815" s="152"/>
      <c r="AB3815" s="152"/>
      <c r="AC3815" s="152"/>
      <c r="AD3815" s="152"/>
      <c r="AE3815" s="152"/>
      <c r="AF3815" s="152"/>
      <c r="AG3815" s="152"/>
      <c r="AH3815" s="152"/>
      <c r="AI3815" s="152"/>
      <c r="AJ3815" s="152"/>
    </row>
    <row r="3816" spans="3:36" x14ac:dyDescent="0.25">
      <c r="C3816" s="150"/>
      <c r="D3816" s="153"/>
      <c r="E3816" s="153"/>
      <c r="F3816" s="153"/>
      <c r="G3816" s="153"/>
      <c r="H3816" s="153"/>
      <c r="I3816" s="153"/>
      <c r="J3816" s="153"/>
      <c r="K3816" s="153"/>
      <c r="L3816" s="153"/>
      <c r="M3816" s="153"/>
      <c r="N3816" s="153"/>
      <c r="O3816" s="153"/>
      <c r="P3816" s="153"/>
      <c r="Q3816" s="153"/>
      <c r="R3816" s="153"/>
      <c r="S3816" s="153"/>
      <c r="T3816" s="150"/>
      <c r="U3816" s="152"/>
      <c r="V3816" s="152"/>
      <c r="W3816" s="152"/>
      <c r="X3816" s="152"/>
      <c r="Y3816" s="152"/>
      <c r="Z3816" s="152"/>
      <c r="AA3816" s="152"/>
      <c r="AB3816" s="152"/>
      <c r="AC3816" s="152"/>
      <c r="AD3816" s="152"/>
      <c r="AE3816" s="152"/>
      <c r="AF3816" s="152"/>
      <c r="AG3816" s="152"/>
      <c r="AH3816" s="152"/>
      <c r="AI3816" s="152"/>
      <c r="AJ3816" s="152"/>
    </row>
    <row r="3817" spans="3:36" x14ac:dyDescent="0.25">
      <c r="C3817" s="150"/>
      <c r="D3817" s="153"/>
      <c r="E3817" s="153"/>
      <c r="F3817" s="153"/>
      <c r="G3817" s="153"/>
      <c r="H3817" s="153"/>
      <c r="I3817" s="153"/>
      <c r="J3817" s="153"/>
      <c r="K3817" s="153"/>
      <c r="L3817" s="153"/>
      <c r="M3817" s="153"/>
      <c r="N3817" s="153"/>
      <c r="O3817" s="153"/>
      <c r="P3817" s="153"/>
      <c r="Q3817" s="153"/>
      <c r="R3817" s="153"/>
      <c r="S3817" s="153"/>
      <c r="T3817" s="150"/>
      <c r="U3817" s="152"/>
      <c r="V3817" s="152"/>
      <c r="W3817" s="152"/>
      <c r="X3817" s="152"/>
      <c r="Y3817" s="152"/>
      <c r="Z3817" s="152"/>
      <c r="AA3817" s="152"/>
      <c r="AB3817" s="152"/>
      <c r="AC3817" s="152"/>
      <c r="AD3817" s="152"/>
      <c r="AE3817" s="152"/>
      <c r="AF3817" s="152"/>
      <c r="AG3817" s="152"/>
      <c r="AH3817" s="152"/>
      <c r="AI3817" s="152"/>
      <c r="AJ3817" s="152"/>
    </row>
    <row r="3818" spans="3:36" x14ac:dyDescent="0.25">
      <c r="C3818" s="150"/>
      <c r="D3818" s="153"/>
      <c r="E3818" s="153"/>
      <c r="F3818" s="153"/>
      <c r="G3818" s="153"/>
      <c r="H3818" s="153"/>
      <c r="I3818" s="153"/>
      <c r="J3818" s="153"/>
      <c r="K3818" s="153"/>
      <c r="L3818" s="153"/>
      <c r="M3818" s="153"/>
      <c r="N3818" s="153"/>
      <c r="O3818" s="153"/>
      <c r="P3818" s="153"/>
      <c r="Q3818" s="153"/>
      <c r="R3818" s="153"/>
      <c r="S3818" s="153"/>
      <c r="T3818" s="150"/>
      <c r="U3818" s="152"/>
      <c r="V3818" s="152"/>
      <c r="W3818" s="152"/>
      <c r="X3818" s="152"/>
      <c r="Y3818" s="152"/>
      <c r="Z3818" s="152"/>
      <c r="AA3818" s="152"/>
      <c r="AB3818" s="152"/>
      <c r="AC3818" s="152"/>
      <c r="AD3818" s="152"/>
      <c r="AE3818" s="152"/>
      <c r="AF3818" s="152"/>
      <c r="AG3818" s="152"/>
      <c r="AH3818" s="152"/>
      <c r="AI3818" s="152"/>
      <c r="AJ3818" s="152"/>
    </row>
    <row r="3819" spans="3:36" x14ac:dyDescent="0.25">
      <c r="C3819" s="150"/>
      <c r="D3819" s="153"/>
      <c r="E3819" s="153"/>
      <c r="F3819" s="153"/>
      <c r="G3819" s="153"/>
      <c r="H3819" s="153"/>
      <c r="I3819" s="153"/>
      <c r="J3819" s="153"/>
      <c r="K3819" s="153"/>
      <c r="L3819" s="153"/>
      <c r="M3819" s="153"/>
      <c r="N3819" s="153"/>
      <c r="O3819" s="153"/>
      <c r="P3819" s="153"/>
      <c r="Q3819" s="153"/>
      <c r="R3819" s="153"/>
      <c r="S3819" s="153"/>
      <c r="T3819" s="150"/>
      <c r="U3819" s="152"/>
      <c r="V3819" s="152"/>
      <c r="W3819" s="152"/>
      <c r="X3819" s="152"/>
      <c r="Y3819" s="152"/>
      <c r="Z3819" s="152"/>
      <c r="AA3819" s="152"/>
      <c r="AB3819" s="152"/>
      <c r="AC3819" s="152"/>
      <c r="AD3819" s="152"/>
      <c r="AE3819" s="152"/>
      <c r="AF3819" s="152"/>
      <c r="AG3819" s="152"/>
      <c r="AH3819" s="152"/>
      <c r="AI3819" s="152"/>
      <c r="AJ3819" s="152"/>
    </row>
    <row r="3820" spans="3:36" x14ac:dyDescent="0.25">
      <c r="C3820" s="150"/>
      <c r="D3820" s="153"/>
      <c r="E3820" s="153"/>
      <c r="F3820" s="153"/>
      <c r="G3820" s="153"/>
      <c r="H3820" s="153"/>
      <c r="I3820" s="153"/>
      <c r="J3820" s="153"/>
      <c r="K3820" s="153"/>
      <c r="L3820" s="153"/>
      <c r="M3820" s="153"/>
      <c r="N3820" s="153"/>
      <c r="O3820" s="153"/>
      <c r="P3820" s="153"/>
      <c r="Q3820" s="153"/>
      <c r="R3820" s="153"/>
      <c r="S3820" s="153"/>
      <c r="T3820" s="150"/>
      <c r="U3820" s="152"/>
      <c r="V3820" s="152"/>
      <c r="W3820" s="152"/>
      <c r="X3820" s="152"/>
      <c r="Y3820" s="152"/>
      <c r="Z3820" s="152"/>
      <c r="AA3820" s="152"/>
      <c r="AB3820" s="152"/>
      <c r="AC3820" s="152"/>
      <c r="AD3820" s="152"/>
      <c r="AE3820" s="152"/>
      <c r="AF3820" s="152"/>
      <c r="AG3820" s="152"/>
      <c r="AH3820" s="152"/>
      <c r="AI3820" s="152"/>
      <c r="AJ3820" s="152"/>
    </row>
    <row r="3821" spans="3:36" x14ac:dyDescent="0.25">
      <c r="C3821" s="150"/>
      <c r="D3821" s="153"/>
      <c r="E3821" s="153"/>
      <c r="F3821" s="153"/>
      <c r="G3821" s="153"/>
      <c r="H3821" s="153"/>
      <c r="I3821" s="153"/>
      <c r="J3821" s="153"/>
      <c r="K3821" s="153"/>
      <c r="L3821" s="153"/>
      <c r="M3821" s="153"/>
      <c r="N3821" s="153"/>
      <c r="O3821" s="153"/>
      <c r="P3821" s="153"/>
      <c r="Q3821" s="153"/>
      <c r="R3821" s="153"/>
      <c r="S3821" s="153"/>
      <c r="T3821" s="150"/>
      <c r="U3821" s="152"/>
      <c r="V3821" s="152"/>
      <c r="W3821" s="152"/>
      <c r="X3821" s="152"/>
      <c r="Y3821" s="152"/>
      <c r="Z3821" s="152"/>
      <c r="AA3821" s="152"/>
      <c r="AB3821" s="152"/>
      <c r="AC3821" s="152"/>
      <c r="AD3821" s="152"/>
      <c r="AE3821" s="152"/>
      <c r="AF3821" s="152"/>
      <c r="AG3821" s="152"/>
      <c r="AH3821" s="152"/>
      <c r="AI3821" s="152"/>
      <c r="AJ3821" s="152"/>
    </row>
    <row r="3822" spans="3:36" x14ac:dyDescent="0.25">
      <c r="C3822" s="150"/>
      <c r="D3822" s="153"/>
      <c r="E3822" s="153"/>
      <c r="F3822" s="153"/>
      <c r="G3822" s="153"/>
      <c r="H3822" s="153"/>
      <c r="I3822" s="153"/>
      <c r="J3822" s="153"/>
      <c r="K3822" s="153"/>
      <c r="L3822" s="153"/>
      <c r="M3822" s="153"/>
      <c r="N3822" s="153"/>
      <c r="O3822" s="153"/>
      <c r="P3822" s="153"/>
      <c r="Q3822" s="153"/>
      <c r="R3822" s="153"/>
      <c r="S3822" s="153"/>
      <c r="T3822" s="150"/>
      <c r="U3822" s="152"/>
      <c r="V3822" s="152"/>
      <c r="W3822" s="152"/>
      <c r="X3822" s="152"/>
      <c r="Y3822" s="152"/>
      <c r="Z3822" s="152"/>
      <c r="AA3822" s="152"/>
      <c r="AB3822" s="152"/>
      <c r="AC3822" s="152"/>
      <c r="AD3822" s="152"/>
      <c r="AE3822" s="152"/>
      <c r="AF3822" s="152"/>
      <c r="AG3822" s="152"/>
      <c r="AH3822" s="152"/>
      <c r="AI3822" s="152"/>
      <c r="AJ3822" s="152"/>
    </row>
    <row r="3823" spans="3:36" x14ac:dyDescent="0.25">
      <c r="C3823" s="150"/>
      <c r="D3823" s="153"/>
      <c r="E3823" s="153"/>
      <c r="F3823" s="153"/>
      <c r="G3823" s="153"/>
      <c r="H3823" s="153"/>
      <c r="I3823" s="153"/>
      <c r="J3823" s="153"/>
      <c r="K3823" s="153"/>
      <c r="L3823" s="153"/>
      <c r="M3823" s="153"/>
      <c r="N3823" s="153"/>
      <c r="O3823" s="153"/>
      <c r="P3823" s="153"/>
      <c r="Q3823" s="153"/>
      <c r="R3823" s="153"/>
      <c r="S3823" s="153"/>
      <c r="T3823" s="150"/>
      <c r="U3823" s="152"/>
      <c r="V3823" s="152"/>
      <c r="W3823" s="152"/>
      <c r="X3823" s="152"/>
      <c r="Y3823" s="152"/>
      <c r="Z3823" s="152"/>
      <c r="AA3823" s="152"/>
      <c r="AB3823" s="152"/>
      <c r="AC3823" s="152"/>
      <c r="AD3823" s="152"/>
      <c r="AE3823" s="152"/>
      <c r="AF3823" s="152"/>
      <c r="AG3823" s="152"/>
      <c r="AH3823" s="152"/>
      <c r="AI3823" s="152"/>
      <c r="AJ3823" s="152"/>
    </row>
    <row r="3824" spans="3:36" x14ac:dyDescent="0.25">
      <c r="C3824" s="150"/>
      <c r="D3824" s="153"/>
      <c r="E3824" s="153"/>
      <c r="F3824" s="153"/>
      <c r="G3824" s="153"/>
      <c r="H3824" s="153"/>
      <c r="I3824" s="153"/>
      <c r="J3824" s="153"/>
      <c r="K3824" s="153"/>
      <c r="L3824" s="153"/>
      <c r="M3824" s="153"/>
      <c r="N3824" s="153"/>
      <c r="O3824" s="153"/>
      <c r="P3824" s="153"/>
      <c r="Q3824" s="153"/>
      <c r="R3824" s="153"/>
      <c r="S3824" s="153"/>
      <c r="T3824" s="150"/>
      <c r="U3824" s="152"/>
      <c r="V3824" s="152"/>
      <c r="W3824" s="152"/>
      <c r="X3824" s="152"/>
      <c r="Y3824" s="152"/>
      <c r="Z3824" s="152"/>
      <c r="AA3824" s="152"/>
      <c r="AB3824" s="152"/>
      <c r="AC3824" s="152"/>
      <c r="AD3824" s="152"/>
      <c r="AE3824" s="152"/>
      <c r="AF3824" s="152"/>
      <c r="AG3824" s="152"/>
      <c r="AH3824" s="152"/>
      <c r="AI3824" s="152"/>
      <c r="AJ3824" s="152"/>
    </row>
    <row r="3825" spans="3:36" x14ac:dyDescent="0.25">
      <c r="C3825" s="150"/>
      <c r="D3825" s="153"/>
      <c r="E3825" s="153"/>
      <c r="F3825" s="153"/>
      <c r="G3825" s="153"/>
      <c r="H3825" s="153"/>
      <c r="I3825" s="153"/>
      <c r="J3825" s="153"/>
      <c r="K3825" s="153"/>
      <c r="L3825" s="153"/>
      <c r="M3825" s="153"/>
      <c r="N3825" s="153"/>
      <c r="O3825" s="153"/>
      <c r="P3825" s="153"/>
      <c r="Q3825" s="153"/>
      <c r="R3825" s="153"/>
      <c r="S3825" s="153"/>
      <c r="T3825" s="150"/>
      <c r="U3825" s="152"/>
      <c r="V3825" s="152"/>
      <c r="W3825" s="152"/>
      <c r="X3825" s="152"/>
      <c r="Y3825" s="152"/>
      <c r="Z3825" s="152"/>
      <c r="AA3825" s="152"/>
      <c r="AB3825" s="152"/>
      <c r="AC3825" s="152"/>
      <c r="AD3825" s="152"/>
      <c r="AE3825" s="152"/>
      <c r="AF3825" s="152"/>
      <c r="AG3825" s="152"/>
      <c r="AH3825" s="152"/>
      <c r="AI3825" s="152"/>
      <c r="AJ3825" s="152"/>
    </row>
    <row r="3826" spans="3:36" x14ac:dyDescent="0.25">
      <c r="C3826" s="150"/>
      <c r="D3826" s="153"/>
      <c r="E3826" s="153"/>
      <c r="F3826" s="153"/>
      <c r="G3826" s="153"/>
      <c r="H3826" s="153"/>
      <c r="I3826" s="153"/>
      <c r="J3826" s="153"/>
      <c r="K3826" s="153"/>
      <c r="L3826" s="153"/>
      <c r="M3826" s="153"/>
      <c r="N3826" s="153"/>
      <c r="O3826" s="153"/>
      <c r="P3826" s="153"/>
      <c r="Q3826" s="153"/>
      <c r="R3826" s="153"/>
      <c r="S3826" s="153"/>
      <c r="T3826" s="150"/>
      <c r="U3826" s="152"/>
      <c r="V3826" s="152"/>
      <c r="W3826" s="152"/>
      <c r="X3826" s="152"/>
      <c r="Y3826" s="152"/>
      <c r="Z3826" s="152"/>
      <c r="AA3826" s="152"/>
      <c r="AB3826" s="152"/>
      <c r="AC3826" s="152"/>
      <c r="AD3826" s="152"/>
      <c r="AE3826" s="152"/>
      <c r="AF3826" s="152"/>
      <c r="AG3826" s="152"/>
      <c r="AH3826" s="152"/>
      <c r="AI3826" s="152"/>
      <c r="AJ3826" s="152"/>
    </row>
    <row r="3827" spans="3:36" x14ac:dyDescent="0.25">
      <c r="C3827" s="150"/>
      <c r="D3827" s="153"/>
      <c r="E3827" s="153"/>
      <c r="F3827" s="153"/>
      <c r="G3827" s="153"/>
      <c r="H3827" s="153"/>
      <c r="I3827" s="153"/>
      <c r="J3827" s="153"/>
      <c r="K3827" s="153"/>
      <c r="L3827" s="153"/>
      <c r="M3827" s="153"/>
      <c r="N3827" s="153"/>
      <c r="O3827" s="153"/>
      <c r="P3827" s="153"/>
      <c r="Q3827" s="153"/>
      <c r="R3827" s="153"/>
      <c r="S3827" s="153"/>
      <c r="T3827" s="150"/>
      <c r="U3827" s="152"/>
      <c r="V3827" s="152"/>
      <c r="W3827" s="152"/>
      <c r="X3827" s="152"/>
      <c r="Y3827" s="152"/>
      <c r="Z3827" s="152"/>
      <c r="AA3827" s="152"/>
      <c r="AB3827" s="152"/>
      <c r="AC3827" s="152"/>
      <c r="AD3827" s="152"/>
      <c r="AE3827" s="152"/>
      <c r="AF3827" s="152"/>
      <c r="AG3827" s="152"/>
      <c r="AH3827" s="152"/>
      <c r="AI3827" s="152"/>
      <c r="AJ3827" s="152"/>
    </row>
    <row r="3828" spans="3:36" x14ac:dyDescent="0.25">
      <c r="C3828" s="150"/>
      <c r="D3828" s="153"/>
      <c r="E3828" s="153"/>
      <c r="F3828" s="153"/>
      <c r="G3828" s="153"/>
      <c r="H3828" s="153"/>
      <c r="I3828" s="153"/>
      <c r="J3828" s="153"/>
      <c r="K3828" s="153"/>
      <c r="L3828" s="153"/>
      <c r="M3828" s="153"/>
      <c r="N3828" s="153"/>
      <c r="O3828" s="153"/>
      <c r="P3828" s="153"/>
      <c r="Q3828" s="153"/>
      <c r="R3828" s="153"/>
      <c r="S3828" s="153"/>
      <c r="T3828" s="150"/>
      <c r="U3828" s="152"/>
      <c r="V3828" s="152"/>
      <c r="W3828" s="152"/>
      <c r="X3828" s="152"/>
      <c r="Y3828" s="152"/>
      <c r="Z3828" s="152"/>
      <c r="AA3828" s="152"/>
      <c r="AB3828" s="152"/>
      <c r="AC3828" s="152"/>
      <c r="AD3828" s="152"/>
      <c r="AE3828" s="152"/>
      <c r="AF3828" s="152"/>
      <c r="AG3828" s="152"/>
      <c r="AH3828" s="152"/>
      <c r="AI3828" s="152"/>
      <c r="AJ3828" s="152"/>
    </row>
    <row r="3829" spans="3:36" x14ac:dyDescent="0.25">
      <c r="C3829" s="150"/>
      <c r="D3829" s="153"/>
      <c r="E3829" s="153"/>
      <c r="F3829" s="153"/>
      <c r="G3829" s="153"/>
      <c r="H3829" s="153"/>
      <c r="I3829" s="153"/>
      <c r="J3829" s="153"/>
      <c r="K3829" s="153"/>
      <c r="L3829" s="153"/>
      <c r="M3829" s="153"/>
      <c r="N3829" s="153"/>
      <c r="O3829" s="153"/>
      <c r="P3829" s="153"/>
      <c r="Q3829" s="153"/>
      <c r="R3829" s="153"/>
      <c r="S3829" s="153"/>
      <c r="T3829" s="150"/>
      <c r="U3829" s="152"/>
      <c r="V3829" s="152"/>
      <c r="W3829" s="152"/>
      <c r="X3829" s="152"/>
      <c r="Y3829" s="152"/>
      <c r="Z3829" s="152"/>
      <c r="AA3829" s="152"/>
      <c r="AB3829" s="152"/>
      <c r="AC3829" s="152"/>
      <c r="AD3829" s="152"/>
      <c r="AE3829" s="152"/>
      <c r="AF3829" s="152"/>
      <c r="AG3829" s="152"/>
      <c r="AH3829" s="152"/>
      <c r="AI3829" s="152"/>
      <c r="AJ3829" s="152"/>
    </row>
    <row r="3830" spans="3:36" x14ac:dyDescent="0.25">
      <c r="C3830" s="150"/>
      <c r="D3830" s="153"/>
      <c r="E3830" s="153"/>
      <c r="F3830" s="153"/>
      <c r="G3830" s="153"/>
      <c r="H3830" s="153"/>
      <c r="I3830" s="153"/>
      <c r="J3830" s="153"/>
      <c r="K3830" s="153"/>
      <c r="L3830" s="153"/>
      <c r="M3830" s="153"/>
      <c r="N3830" s="153"/>
      <c r="O3830" s="153"/>
      <c r="P3830" s="153"/>
      <c r="Q3830" s="153"/>
      <c r="R3830" s="153"/>
      <c r="S3830" s="153"/>
      <c r="T3830" s="150"/>
      <c r="U3830" s="152"/>
      <c r="V3830" s="152"/>
      <c r="W3830" s="152"/>
      <c r="X3830" s="152"/>
      <c r="Y3830" s="152"/>
      <c r="Z3830" s="152"/>
      <c r="AA3830" s="152"/>
      <c r="AB3830" s="152"/>
      <c r="AC3830" s="152"/>
      <c r="AD3830" s="152"/>
      <c r="AE3830" s="152"/>
      <c r="AF3830" s="152"/>
      <c r="AG3830" s="152"/>
      <c r="AH3830" s="152"/>
      <c r="AI3830" s="152"/>
      <c r="AJ3830" s="152"/>
    </row>
    <row r="3831" spans="3:36" x14ac:dyDescent="0.25">
      <c r="C3831" s="150"/>
      <c r="D3831" s="153"/>
      <c r="E3831" s="153"/>
      <c r="F3831" s="153"/>
      <c r="G3831" s="153"/>
      <c r="H3831" s="153"/>
      <c r="I3831" s="153"/>
      <c r="J3831" s="153"/>
      <c r="K3831" s="153"/>
      <c r="L3831" s="153"/>
      <c r="M3831" s="153"/>
      <c r="N3831" s="153"/>
      <c r="O3831" s="153"/>
      <c r="P3831" s="153"/>
      <c r="Q3831" s="153"/>
      <c r="R3831" s="153"/>
      <c r="S3831" s="153"/>
      <c r="T3831" s="150"/>
      <c r="U3831" s="152"/>
      <c r="V3831" s="152"/>
      <c r="W3831" s="152"/>
      <c r="X3831" s="152"/>
      <c r="Y3831" s="152"/>
      <c r="Z3831" s="152"/>
      <c r="AA3831" s="152"/>
      <c r="AB3831" s="152"/>
      <c r="AC3831" s="152"/>
      <c r="AD3831" s="152"/>
      <c r="AE3831" s="152"/>
      <c r="AF3831" s="152"/>
      <c r="AG3831" s="152"/>
      <c r="AH3831" s="152"/>
      <c r="AI3831" s="152"/>
      <c r="AJ3831" s="152"/>
    </row>
    <row r="3832" spans="3:36" x14ac:dyDescent="0.25">
      <c r="C3832" s="150"/>
      <c r="D3832" s="153"/>
      <c r="E3832" s="153"/>
      <c r="F3832" s="153"/>
      <c r="G3832" s="153"/>
      <c r="H3832" s="153"/>
      <c r="I3832" s="153"/>
      <c r="J3832" s="153"/>
      <c r="K3832" s="153"/>
      <c r="L3832" s="153"/>
      <c r="M3832" s="153"/>
      <c r="N3832" s="153"/>
      <c r="O3832" s="153"/>
      <c r="P3832" s="153"/>
      <c r="Q3832" s="153"/>
      <c r="R3832" s="153"/>
      <c r="S3832" s="153"/>
      <c r="T3832" s="150"/>
      <c r="U3832" s="152"/>
      <c r="V3832" s="152"/>
      <c r="W3832" s="152"/>
      <c r="X3832" s="152"/>
      <c r="Y3832" s="152"/>
      <c r="Z3832" s="152"/>
      <c r="AA3832" s="152"/>
      <c r="AB3832" s="152"/>
      <c r="AC3832" s="152"/>
      <c r="AD3832" s="152"/>
      <c r="AE3832" s="152"/>
      <c r="AF3832" s="152"/>
      <c r="AG3832" s="152"/>
      <c r="AH3832" s="152"/>
      <c r="AI3832" s="152"/>
      <c r="AJ3832" s="152"/>
    </row>
    <row r="3833" spans="3:36" x14ac:dyDescent="0.25">
      <c r="C3833" s="150"/>
      <c r="D3833" s="153"/>
      <c r="E3833" s="153"/>
      <c r="F3833" s="153"/>
      <c r="G3833" s="153"/>
      <c r="H3833" s="153"/>
      <c r="I3833" s="153"/>
      <c r="J3833" s="153"/>
      <c r="K3833" s="153"/>
      <c r="L3833" s="153"/>
      <c r="M3833" s="153"/>
      <c r="N3833" s="153"/>
      <c r="O3833" s="153"/>
      <c r="P3833" s="153"/>
      <c r="Q3833" s="153"/>
      <c r="R3833" s="153"/>
      <c r="S3833" s="153"/>
      <c r="T3833" s="150"/>
      <c r="U3833" s="152"/>
      <c r="V3833" s="152"/>
      <c r="W3833" s="152"/>
      <c r="X3833" s="152"/>
      <c r="Y3833" s="152"/>
      <c r="Z3833" s="152"/>
      <c r="AA3833" s="152"/>
      <c r="AB3833" s="152"/>
      <c r="AC3833" s="152"/>
      <c r="AD3833" s="152"/>
      <c r="AE3833" s="152"/>
      <c r="AF3833" s="152"/>
      <c r="AG3833" s="152"/>
      <c r="AH3833" s="152"/>
      <c r="AI3833" s="152"/>
      <c r="AJ3833" s="152"/>
    </row>
    <row r="3834" spans="3:36" x14ac:dyDescent="0.25">
      <c r="C3834" s="150"/>
      <c r="D3834" s="153"/>
      <c r="E3834" s="153"/>
      <c r="F3834" s="153"/>
      <c r="G3834" s="153"/>
      <c r="H3834" s="153"/>
      <c r="I3834" s="153"/>
      <c r="J3834" s="153"/>
      <c r="K3834" s="153"/>
      <c r="L3834" s="153"/>
      <c r="M3834" s="153"/>
      <c r="N3834" s="153"/>
      <c r="O3834" s="153"/>
      <c r="P3834" s="153"/>
      <c r="Q3834" s="153"/>
      <c r="R3834" s="153"/>
      <c r="S3834" s="153"/>
      <c r="T3834" s="150"/>
      <c r="U3834" s="152"/>
      <c r="V3834" s="152"/>
      <c r="W3834" s="152"/>
      <c r="X3834" s="152"/>
      <c r="Y3834" s="152"/>
      <c r="Z3834" s="152"/>
      <c r="AA3834" s="152"/>
      <c r="AB3834" s="152"/>
      <c r="AC3834" s="152"/>
      <c r="AD3834" s="152"/>
      <c r="AE3834" s="152"/>
      <c r="AF3834" s="152"/>
      <c r="AG3834" s="152"/>
      <c r="AH3834" s="152"/>
      <c r="AI3834" s="152"/>
      <c r="AJ3834" s="152"/>
    </row>
    <row r="3835" spans="3:36" x14ac:dyDescent="0.25">
      <c r="C3835" s="150"/>
      <c r="D3835" s="153"/>
      <c r="E3835" s="153"/>
      <c r="F3835" s="153"/>
      <c r="G3835" s="153"/>
      <c r="H3835" s="153"/>
      <c r="I3835" s="153"/>
      <c r="J3835" s="153"/>
      <c r="K3835" s="153"/>
      <c r="L3835" s="153"/>
      <c r="M3835" s="153"/>
      <c r="N3835" s="153"/>
      <c r="O3835" s="153"/>
      <c r="P3835" s="153"/>
      <c r="Q3835" s="153"/>
      <c r="R3835" s="153"/>
      <c r="S3835" s="153"/>
      <c r="T3835" s="150"/>
      <c r="U3835" s="152"/>
      <c r="V3835" s="152"/>
      <c r="W3835" s="152"/>
      <c r="X3835" s="152"/>
      <c r="Y3835" s="152"/>
      <c r="Z3835" s="152"/>
      <c r="AA3835" s="152"/>
      <c r="AB3835" s="152"/>
      <c r="AC3835" s="152"/>
      <c r="AD3835" s="152"/>
      <c r="AE3835" s="152"/>
      <c r="AF3835" s="152"/>
      <c r="AG3835" s="152"/>
      <c r="AH3835" s="152"/>
      <c r="AI3835" s="152"/>
      <c r="AJ3835" s="152"/>
    </row>
    <row r="3836" spans="3:36" x14ac:dyDescent="0.25">
      <c r="C3836" s="150"/>
      <c r="D3836" s="153"/>
      <c r="E3836" s="153"/>
      <c r="F3836" s="153"/>
      <c r="G3836" s="153"/>
      <c r="H3836" s="153"/>
      <c r="I3836" s="153"/>
      <c r="J3836" s="153"/>
      <c r="K3836" s="153"/>
      <c r="L3836" s="153"/>
      <c r="M3836" s="153"/>
      <c r="N3836" s="153"/>
      <c r="O3836" s="153"/>
      <c r="P3836" s="153"/>
      <c r="Q3836" s="153"/>
      <c r="R3836" s="153"/>
      <c r="S3836" s="153"/>
      <c r="T3836" s="150"/>
      <c r="U3836" s="152"/>
      <c r="V3836" s="152"/>
      <c r="W3836" s="152"/>
      <c r="X3836" s="152"/>
      <c r="Y3836" s="152"/>
      <c r="Z3836" s="152"/>
      <c r="AA3836" s="152"/>
      <c r="AB3836" s="152"/>
      <c r="AC3836" s="152"/>
      <c r="AD3836" s="152"/>
      <c r="AE3836" s="152"/>
      <c r="AF3836" s="152"/>
      <c r="AG3836" s="152"/>
      <c r="AH3836" s="152"/>
      <c r="AI3836" s="152"/>
      <c r="AJ3836" s="152"/>
    </row>
    <row r="3837" spans="3:36" x14ac:dyDescent="0.25">
      <c r="C3837" s="150"/>
      <c r="D3837" s="153"/>
      <c r="E3837" s="153"/>
      <c r="F3837" s="153"/>
      <c r="G3837" s="153"/>
      <c r="H3837" s="153"/>
      <c r="I3837" s="153"/>
      <c r="J3837" s="153"/>
      <c r="K3837" s="153"/>
      <c r="L3837" s="153"/>
      <c r="M3837" s="153"/>
      <c r="N3837" s="153"/>
      <c r="O3837" s="153"/>
      <c r="P3837" s="153"/>
      <c r="Q3837" s="153"/>
      <c r="R3837" s="153"/>
      <c r="S3837" s="153"/>
      <c r="T3837" s="150"/>
      <c r="U3837" s="152"/>
      <c r="V3837" s="152"/>
      <c r="W3837" s="152"/>
      <c r="X3837" s="152"/>
      <c r="Y3837" s="152"/>
      <c r="Z3837" s="152"/>
      <c r="AA3837" s="152"/>
      <c r="AB3837" s="152"/>
      <c r="AC3837" s="152"/>
      <c r="AD3837" s="152"/>
      <c r="AE3837" s="152"/>
      <c r="AF3837" s="152"/>
      <c r="AG3837" s="152"/>
      <c r="AH3837" s="152"/>
      <c r="AI3837" s="152"/>
      <c r="AJ3837" s="152"/>
    </row>
    <row r="3838" spans="3:36" x14ac:dyDescent="0.25">
      <c r="C3838" s="150"/>
      <c r="D3838" s="153"/>
      <c r="E3838" s="153"/>
      <c r="F3838" s="153"/>
      <c r="G3838" s="153"/>
      <c r="H3838" s="153"/>
      <c r="I3838" s="153"/>
      <c r="J3838" s="153"/>
      <c r="K3838" s="153"/>
      <c r="L3838" s="153"/>
      <c r="M3838" s="153"/>
      <c r="N3838" s="153"/>
      <c r="O3838" s="153"/>
      <c r="P3838" s="153"/>
      <c r="Q3838" s="153"/>
      <c r="R3838" s="153"/>
      <c r="S3838" s="153"/>
      <c r="T3838" s="150"/>
      <c r="U3838" s="152"/>
      <c r="V3838" s="152"/>
      <c r="W3838" s="152"/>
      <c r="X3838" s="152"/>
      <c r="Y3838" s="152"/>
      <c r="Z3838" s="152"/>
      <c r="AA3838" s="152"/>
      <c r="AB3838" s="152"/>
      <c r="AC3838" s="152"/>
      <c r="AD3838" s="152"/>
      <c r="AE3838" s="152"/>
      <c r="AF3838" s="152"/>
      <c r="AG3838" s="152"/>
      <c r="AH3838" s="152"/>
      <c r="AI3838" s="152"/>
      <c r="AJ3838" s="152"/>
    </row>
    <row r="3839" spans="3:36" x14ac:dyDescent="0.25">
      <c r="C3839" s="150"/>
      <c r="D3839" s="153"/>
      <c r="E3839" s="153"/>
      <c r="F3839" s="153"/>
      <c r="G3839" s="153"/>
      <c r="H3839" s="153"/>
      <c r="I3839" s="153"/>
      <c r="J3839" s="153"/>
      <c r="K3839" s="153"/>
      <c r="L3839" s="153"/>
      <c r="M3839" s="153"/>
      <c r="N3839" s="153"/>
      <c r="O3839" s="153"/>
      <c r="P3839" s="153"/>
      <c r="Q3839" s="153"/>
      <c r="R3839" s="153"/>
      <c r="S3839" s="153"/>
      <c r="T3839" s="150"/>
      <c r="U3839" s="152"/>
      <c r="V3839" s="152"/>
      <c r="W3839" s="152"/>
      <c r="X3839" s="152"/>
      <c r="Y3839" s="152"/>
      <c r="Z3839" s="152"/>
      <c r="AA3839" s="152"/>
      <c r="AB3839" s="152"/>
      <c r="AC3839" s="152"/>
      <c r="AD3839" s="152"/>
      <c r="AE3839" s="152"/>
      <c r="AF3839" s="152"/>
      <c r="AG3839" s="152"/>
      <c r="AH3839" s="152"/>
      <c r="AI3839" s="152"/>
      <c r="AJ3839" s="152"/>
    </row>
    <row r="3840" spans="3:36" x14ac:dyDescent="0.25">
      <c r="C3840" s="150"/>
      <c r="D3840" s="153"/>
      <c r="E3840" s="153"/>
      <c r="F3840" s="153"/>
      <c r="G3840" s="153"/>
      <c r="H3840" s="153"/>
      <c r="I3840" s="153"/>
      <c r="J3840" s="153"/>
      <c r="K3840" s="153"/>
      <c r="L3840" s="153"/>
      <c r="M3840" s="153"/>
      <c r="N3840" s="153"/>
      <c r="O3840" s="153"/>
      <c r="P3840" s="153"/>
      <c r="Q3840" s="153"/>
      <c r="R3840" s="153"/>
      <c r="S3840" s="153"/>
      <c r="T3840" s="150"/>
      <c r="U3840" s="152"/>
      <c r="V3840" s="152"/>
      <c r="W3840" s="152"/>
      <c r="X3840" s="152"/>
      <c r="Y3840" s="152"/>
      <c r="Z3840" s="152"/>
      <c r="AA3840" s="152"/>
      <c r="AB3840" s="152"/>
      <c r="AC3840" s="152"/>
      <c r="AD3840" s="152"/>
      <c r="AE3840" s="152"/>
      <c r="AF3840" s="152"/>
      <c r="AG3840" s="152"/>
      <c r="AH3840" s="152"/>
      <c r="AI3840" s="152"/>
      <c r="AJ3840" s="152"/>
    </row>
    <row r="3841" spans="3:36" x14ac:dyDescent="0.25">
      <c r="C3841" s="150"/>
      <c r="D3841" s="153"/>
      <c r="E3841" s="153"/>
      <c r="F3841" s="153"/>
      <c r="G3841" s="153"/>
      <c r="H3841" s="153"/>
      <c r="I3841" s="153"/>
      <c r="J3841" s="153"/>
      <c r="K3841" s="153"/>
      <c r="L3841" s="153"/>
      <c r="M3841" s="153"/>
      <c r="N3841" s="153"/>
      <c r="O3841" s="153"/>
      <c r="P3841" s="153"/>
      <c r="Q3841" s="153"/>
      <c r="R3841" s="153"/>
      <c r="S3841" s="153"/>
      <c r="T3841" s="150"/>
      <c r="U3841" s="152"/>
      <c r="V3841" s="152"/>
      <c r="W3841" s="152"/>
      <c r="X3841" s="152"/>
      <c r="Y3841" s="152"/>
      <c r="Z3841" s="152"/>
      <c r="AA3841" s="152"/>
      <c r="AB3841" s="152"/>
      <c r="AC3841" s="152"/>
      <c r="AD3841" s="152"/>
      <c r="AE3841" s="152"/>
      <c r="AF3841" s="152"/>
      <c r="AG3841" s="152"/>
      <c r="AH3841" s="152"/>
      <c r="AI3841" s="152"/>
      <c r="AJ3841" s="152"/>
    </row>
    <row r="3842" spans="3:36" x14ac:dyDescent="0.25">
      <c r="C3842" s="150"/>
      <c r="D3842" s="153"/>
      <c r="E3842" s="153"/>
      <c r="F3842" s="153"/>
      <c r="G3842" s="153"/>
      <c r="H3842" s="153"/>
      <c r="I3842" s="153"/>
      <c r="J3842" s="153"/>
      <c r="K3842" s="153"/>
      <c r="L3842" s="153"/>
      <c r="M3842" s="153"/>
      <c r="N3842" s="153"/>
      <c r="O3842" s="153"/>
      <c r="P3842" s="153"/>
      <c r="Q3842" s="153"/>
      <c r="R3842" s="153"/>
      <c r="S3842" s="153"/>
      <c r="T3842" s="150"/>
      <c r="U3842" s="152"/>
      <c r="V3842" s="152"/>
      <c r="W3842" s="152"/>
      <c r="X3842" s="152"/>
      <c r="Y3842" s="152"/>
      <c r="Z3842" s="152"/>
      <c r="AA3842" s="152"/>
      <c r="AB3842" s="152"/>
      <c r="AC3842" s="152"/>
      <c r="AD3842" s="152"/>
      <c r="AE3842" s="152"/>
      <c r="AF3842" s="152"/>
      <c r="AG3842" s="152"/>
      <c r="AH3842" s="152"/>
      <c r="AI3842" s="152"/>
      <c r="AJ3842" s="152"/>
    </row>
    <row r="3843" spans="3:36" x14ac:dyDescent="0.25">
      <c r="C3843" s="150"/>
      <c r="D3843" s="153"/>
      <c r="E3843" s="153"/>
      <c r="F3843" s="153"/>
      <c r="G3843" s="153"/>
      <c r="H3843" s="153"/>
      <c r="I3843" s="153"/>
      <c r="J3843" s="153"/>
      <c r="K3843" s="153"/>
      <c r="L3843" s="153"/>
      <c r="M3843" s="153"/>
      <c r="N3843" s="153"/>
      <c r="O3843" s="153"/>
      <c r="P3843" s="153"/>
      <c r="Q3843" s="153"/>
      <c r="R3843" s="153"/>
      <c r="S3843" s="153"/>
      <c r="T3843" s="150"/>
      <c r="U3843" s="152"/>
      <c r="V3843" s="152"/>
      <c r="W3843" s="152"/>
      <c r="X3843" s="152"/>
      <c r="Y3843" s="152"/>
      <c r="Z3843" s="152"/>
      <c r="AA3843" s="152"/>
      <c r="AB3843" s="152"/>
      <c r="AC3843" s="152"/>
      <c r="AD3843" s="152"/>
      <c r="AE3843" s="152"/>
      <c r="AF3843" s="152"/>
      <c r="AG3843" s="152"/>
      <c r="AH3843" s="152"/>
      <c r="AI3843" s="152"/>
      <c r="AJ3843" s="152"/>
    </row>
    <row r="3844" spans="3:36" x14ac:dyDescent="0.25">
      <c r="C3844" s="150"/>
      <c r="D3844" s="153"/>
      <c r="E3844" s="153"/>
      <c r="F3844" s="153"/>
      <c r="G3844" s="153"/>
      <c r="H3844" s="153"/>
      <c r="I3844" s="153"/>
      <c r="J3844" s="153"/>
      <c r="K3844" s="153"/>
      <c r="L3844" s="153"/>
      <c r="M3844" s="153"/>
      <c r="N3844" s="153"/>
      <c r="O3844" s="153"/>
      <c r="P3844" s="153"/>
      <c r="Q3844" s="153"/>
      <c r="R3844" s="153"/>
      <c r="S3844" s="153"/>
      <c r="T3844" s="150"/>
      <c r="U3844" s="152"/>
      <c r="V3844" s="152"/>
      <c r="W3844" s="152"/>
      <c r="X3844" s="152"/>
      <c r="Y3844" s="152"/>
      <c r="Z3844" s="152"/>
      <c r="AA3844" s="152"/>
      <c r="AB3844" s="152"/>
      <c r="AC3844" s="152"/>
      <c r="AD3844" s="152"/>
      <c r="AE3844" s="152"/>
      <c r="AF3844" s="152"/>
      <c r="AG3844" s="152"/>
      <c r="AH3844" s="152"/>
      <c r="AI3844" s="152"/>
      <c r="AJ3844" s="152"/>
    </row>
    <row r="3845" spans="3:36" x14ac:dyDescent="0.25">
      <c r="C3845" s="150"/>
      <c r="D3845" s="153"/>
      <c r="E3845" s="153"/>
      <c r="F3845" s="153"/>
      <c r="G3845" s="153"/>
      <c r="H3845" s="153"/>
      <c r="I3845" s="153"/>
      <c r="J3845" s="153"/>
      <c r="K3845" s="153"/>
      <c r="L3845" s="153"/>
      <c r="M3845" s="153"/>
      <c r="N3845" s="153"/>
      <c r="O3845" s="153"/>
      <c r="P3845" s="153"/>
      <c r="Q3845" s="153"/>
      <c r="R3845" s="153"/>
      <c r="S3845" s="153"/>
      <c r="T3845" s="150"/>
      <c r="U3845" s="152"/>
      <c r="V3845" s="152"/>
      <c r="W3845" s="152"/>
      <c r="X3845" s="152"/>
      <c r="Y3845" s="152"/>
      <c r="Z3845" s="152"/>
      <c r="AA3845" s="152"/>
      <c r="AB3845" s="152"/>
      <c r="AC3845" s="152"/>
      <c r="AD3845" s="152"/>
      <c r="AE3845" s="152"/>
      <c r="AF3845" s="152"/>
      <c r="AG3845" s="152"/>
      <c r="AH3845" s="152"/>
      <c r="AI3845" s="152"/>
      <c r="AJ3845" s="152"/>
    </row>
    <row r="3846" spans="3:36" x14ac:dyDescent="0.25">
      <c r="C3846" s="150"/>
      <c r="D3846" s="153"/>
      <c r="E3846" s="153"/>
      <c r="F3846" s="153"/>
      <c r="G3846" s="153"/>
      <c r="H3846" s="153"/>
      <c r="I3846" s="153"/>
      <c r="J3846" s="153"/>
      <c r="K3846" s="153"/>
      <c r="L3846" s="153"/>
      <c r="M3846" s="153"/>
      <c r="N3846" s="153"/>
      <c r="O3846" s="153"/>
      <c r="P3846" s="153"/>
      <c r="Q3846" s="153"/>
      <c r="R3846" s="153"/>
      <c r="S3846" s="153"/>
      <c r="T3846" s="150"/>
      <c r="U3846" s="152"/>
      <c r="V3846" s="152"/>
      <c r="W3846" s="152"/>
      <c r="X3846" s="152"/>
      <c r="Y3846" s="152"/>
      <c r="Z3846" s="152"/>
      <c r="AA3846" s="152"/>
      <c r="AB3846" s="152"/>
      <c r="AC3846" s="152"/>
      <c r="AD3846" s="152"/>
      <c r="AE3846" s="152"/>
      <c r="AF3846" s="152"/>
      <c r="AG3846" s="152"/>
      <c r="AH3846" s="152"/>
      <c r="AI3846" s="152"/>
      <c r="AJ3846" s="152"/>
    </row>
    <row r="3847" spans="3:36" x14ac:dyDescent="0.25">
      <c r="C3847" s="150"/>
      <c r="D3847" s="153"/>
      <c r="E3847" s="153"/>
      <c r="F3847" s="153"/>
      <c r="G3847" s="153"/>
      <c r="H3847" s="153"/>
      <c r="I3847" s="153"/>
      <c r="J3847" s="153"/>
      <c r="K3847" s="153"/>
      <c r="L3847" s="153"/>
      <c r="M3847" s="153"/>
      <c r="N3847" s="153"/>
      <c r="O3847" s="153"/>
      <c r="P3847" s="153"/>
      <c r="Q3847" s="153"/>
      <c r="R3847" s="153"/>
      <c r="S3847" s="153"/>
      <c r="T3847" s="150"/>
      <c r="U3847" s="152"/>
      <c r="V3847" s="152"/>
      <c r="W3847" s="152"/>
      <c r="X3847" s="152"/>
      <c r="Y3847" s="152"/>
      <c r="Z3847" s="152"/>
      <c r="AA3847" s="152"/>
      <c r="AB3847" s="152"/>
      <c r="AC3847" s="152"/>
      <c r="AD3847" s="152"/>
      <c r="AE3847" s="152"/>
      <c r="AF3847" s="152"/>
      <c r="AG3847" s="152"/>
      <c r="AH3847" s="152"/>
      <c r="AI3847" s="152"/>
      <c r="AJ3847" s="152"/>
    </row>
    <row r="3848" spans="3:36" x14ac:dyDescent="0.25">
      <c r="C3848" s="150"/>
      <c r="D3848" s="153"/>
      <c r="E3848" s="153"/>
      <c r="F3848" s="153"/>
      <c r="G3848" s="153"/>
      <c r="H3848" s="153"/>
      <c r="I3848" s="153"/>
      <c r="J3848" s="153"/>
      <c r="K3848" s="153"/>
      <c r="L3848" s="153"/>
      <c r="M3848" s="153"/>
      <c r="N3848" s="153"/>
      <c r="O3848" s="153"/>
      <c r="P3848" s="153"/>
      <c r="Q3848" s="153"/>
      <c r="R3848" s="153"/>
      <c r="S3848" s="153"/>
      <c r="T3848" s="150"/>
      <c r="U3848" s="152"/>
      <c r="V3848" s="152"/>
      <c r="W3848" s="152"/>
      <c r="X3848" s="152"/>
      <c r="Y3848" s="152"/>
      <c r="Z3848" s="152"/>
      <c r="AA3848" s="152"/>
      <c r="AB3848" s="152"/>
      <c r="AC3848" s="152"/>
      <c r="AD3848" s="152"/>
      <c r="AE3848" s="152"/>
      <c r="AF3848" s="152"/>
      <c r="AG3848" s="152"/>
      <c r="AH3848" s="152"/>
      <c r="AI3848" s="152"/>
      <c r="AJ3848" s="152"/>
    </row>
    <row r="3849" spans="3:36" x14ac:dyDescent="0.25">
      <c r="C3849" s="150"/>
      <c r="D3849" s="153"/>
      <c r="E3849" s="153"/>
      <c r="F3849" s="153"/>
      <c r="G3849" s="153"/>
      <c r="H3849" s="153"/>
      <c r="I3849" s="153"/>
      <c r="J3849" s="153"/>
      <c r="K3849" s="153"/>
      <c r="L3849" s="153"/>
      <c r="M3849" s="153"/>
      <c r="N3849" s="153"/>
      <c r="O3849" s="153"/>
      <c r="P3849" s="153"/>
      <c r="Q3849" s="153"/>
      <c r="R3849" s="153"/>
      <c r="S3849" s="153"/>
      <c r="T3849" s="150"/>
      <c r="U3849" s="152"/>
      <c r="V3849" s="152"/>
      <c r="W3849" s="152"/>
      <c r="X3849" s="152"/>
      <c r="Y3849" s="152"/>
      <c r="Z3849" s="152"/>
      <c r="AA3849" s="152"/>
      <c r="AB3849" s="152"/>
      <c r="AC3849" s="152"/>
      <c r="AD3849" s="152"/>
      <c r="AE3849" s="152"/>
      <c r="AF3849" s="152"/>
      <c r="AG3849" s="152"/>
      <c r="AH3849" s="152"/>
      <c r="AI3849" s="152"/>
      <c r="AJ3849" s="152"/>
    </row>
    <row r="3850" spans="3:36" x14ac:dyDescent="0.25">
      <c r="C3850" s="150"/>
      <c r="D3850" s="153"/>
      <c r="E3850" s="153"/>
      <c r="F3850" s="153"/>
      <c r="G3850" s="153"/>
      <c r="H3850" s="153"/>
      <c r="I3850" s="153"/>
      <c r="J3850" s="153"/>
      <c r="K3850" s="153"/>
      <c r="L3850" s="153"/>
      <c r="M3850" s="153"/>
      <c r="N3850" s="153"/>
      <c r="O3850" s="153"/>
      <c r="P3850" s="153"/>
      <c r="Q3850" s="153"/>
      <c r="R3850" s="153"/>
      <c r="S3850" s="153"/>
      <c r="T3850" s="150"/>
      <c r="U3850" s="152"/>
      <c r="V3850" s="152"/>
      <c r="W3850" s="152"/>
      <c r="X3850" s="152"/>
      <c r="Y3850" s="152"/>
      <c r="Z3850" s="152"/>
      <c r="AA3850" s="152"/>
      <c r="AB3850" s="152"/>
      <c r="AC3850" s="152"/>
      <c r="AD3850" s="152"/>
      <c r="AE3850" s="152"/>
      <c r="AF3850" s="152"/>
      <c r="AG3850" s="152"/>
      <c r="AH3850" s="152"/>
      <c r="AI3850" s="152"/>
      <c r="AJ3850" s="152"/>
    </row>
    <row r="3851" spans="3:36" x14ac:dyDescent="0.25">
      <c r="C3851" s="150"/>
      <c r="D3851" s="153"/>
      <c r="E3851" s="153"/>
      <c r="F3851" s="153"/>
      <c r="G3851" s="153"/>
      <c r="H3851" s="153"/>
      <c r="I3851" s="153"/>
      <c r="J3851" s="153"/>
      <c r="K3851" s="153"/>
      <c r="L3851" s="153"/>
      <c r="M3851" s="153"/>
      <c r="N3851" s="153"/>
      <c r="O3851" s="153"/>
      <c r="P3851" s="153"/>
      <c r="Q3851" s="153"/>
      <c r="R3851" s="153"/>
      <c r="S3851" s="153"/>
      <c r="T3851" s="150"/>
      <c r="U3851" s="152"/>
      <c r="V3851" s="152"/>
      <c r="W3851" s="152"/>
      <c r="X3851" s="152"/>
      <c r="Y3851" s="152"/>
      <c r="Z3851" s="152"/>
      <c r="AA3851" s="152"/>
      <c r="AB3851" s="152"/>
      <c r="AC3851" s="152"/>
      <c r="AD3851" s="152"/>
      <c r="AE3851" s="152"/>
      <c r="AF3851" s="152"/>
      <c r="AG3851" s="152"/>
      <c r="AH3851" s="152"/>
      <c r="AI3851" s="152"/>
      <c r="AJ3851" s="152"/>
    </row>
    <row r="3852" spans="3:36" x14ac:dyDescent="0.25">
      <c r="C3852" s="150"/>
      <c r="D3852" s="153"/>
      <c r="E3852" s="153"/>
      <c r="F3852" s="153"/>
      <c r="G3852" s="153"/>
      <c r="H3852" s="153"/>
      <c r="I3852" s="153"/>
      <c r="J3852" s="153"/>
      <c r="K3852" s="153"/>
      <c r="L3852" s="153"/>
      <c r="M3852" s="153"/>
      <c r="N3852" s="153"/>
      <c r="O3852" s="153"/>
      <c r="P3852" s="153"/>
      <c r="Q3852" s="153"/>
      <c r="R3852" s="153"/>
      <c r="S3852" s="153"/>
      <c r="T3852" s="150"/>
      <c r="U3852" s="152"/>
      <c r="V3852" s="152"/>
      <c r="W3852" s="152"/>
      <c r="X3852" s="152"/>
      <c r="Y3852" s="152"/>
      <c r="Z3852" s="152"/>
      <c r="AA3852" s="152"/>
      <c r="AB3852" s="152"/>
      <c r="AC3852" s="152"/>
      <c r="AD3852" s="152"/>
      <c r="AE3852" s="152"/>
      <c r="AF3852" s="152"/>
      <c r="AG3852" s="152"/>
      <c r="AH3852" s="152"/>
      <c r="AI3852" s="152"/>
      <c r="AJ3852" s="152"/>
    </row>
    <row r="3853" spans="3:36" x14ac:dyDescent="0.25">
      <c r="C3853" s="150"/>
      <c r="D3853" s="153"/>
      <c r="E3853" s="153"/>
      <c r="F3853" s="153"/>
      <c r="G3853" s="153"/>
      <c r="H3853" s="153"/>
      <c r="I3853" s="153"/>
      <c r="J3853" s="153"/>
      <c r="K3853" s="153"/>
      <c r="L3853" s="153"/>
      <c r="M3853" s="153"/>
      <c r="N3853" s="153"/>
      <c r="O3853" s="153"/>
      <c r="P3853" s="153"/>
      <c r="Q3853" s="153"/>
      <c r="R3853" s="153"/>
      <c r="S3853" s="153"/>
      <c r="T3853" s="150"/>
      <c r="U3853" s="152"/>
      <c r="V3853" s="152"/>
      <c r="W3853" s="152"/>
      <c r="X3853" s="152"/>
      <c r="Y3853" s="152"/>
      <c r="Z3853" s="152"/>
      <c r="AA3853" s="152"/>
      <c r="AB3853" s="152"/>
      <c r="AC3853" s="152"/>
      <c r="AD3853" s="152"/>
      <c r="AE3853" s="152"/>
      <c r="AF3853" s="152"/>
      <c r="AG3853" s="152"/>
      <c r="AH3853" s="152"/>
      <c r="AI3853" s="152"/>
      <c r="AJ3853" s="152"/>
    </row>
    <row r="3854" spans="3:36" x14ac:dyDescent="0.25">
      <c r="C3854" s="150"/>
      <c r="D3854" s="153"/>
      <c r="E3854" s="153"/>
      <c r="F3854" s="153"/>
      <c r="G3854" s="153"/>
      <c r="H3854" s="153"/>
      <c r="I3854" s="153"/>
      <c r="J3854" s="153"/>
      <c r="K3854" s="153"/>
      <c r="L3854" s="153"/>
      <c r="M3854" s="153"/>
      <c r="N3854" s="153"/>
      <c r="O3854" s="153"/>
      <c r="P3854" s="153"/>
      <c r="Q3854" s="153"/>
      <c r="R3854" s="153"/>
      <c r="S3854" s="153"/>
      <c r="T3854" s="150"/>
      <c r="U3854" s="152"/>
      <c r="V3854" s="152"/>
      <c r="W3854" s="152"/>
      <c r="X3854" s="152"/>
      <c r="Y3854" s="152"/>
      <c r="Z3854" s="152"/>
      <c r="AA3854" s="152"/>
      <c r="AB3854" s="152"/>
      <c r="AC3854" s="152"/>
      <c r="AD3854" s="152"/>
      <c r="AE3854" s="152"/>
      <c r="AF3854" s="152"/>
      <c r="AG3854" s="152"/>
      <c r="AH3854" s="152"/>
      <c r="AI3854" s="152"/>
      <c r="AJ3854" s="152"/>
    </row>
    <row r="3855" spans="3:36" x14ac:dyDescent="0.25">
      <c r="C3855" s="150"/>
      <c r="D3855" s="153"/>
      <c r="E3855" s="153"/>
      <c r="F3855" s="153"/>
      <c r="G3855" s="153"/>
      <c r="H3855" s="153"/>
      <c r="I3855" s="153"/>
      <c r="J3855" s="153"/>
      <c r="K3855" s="153"/>
      <c r="L3855" s="153"/>
      <c r="M3855" s="153"/>
      <c r="N3855" s="153"/>
      <c r="O3855" s="153"/>
      <c r="P3855" s="153"/>
      <c r="Q3855" s="153"/>
      <c r="R3855" s="153"/>
      <c r="S3855" s="153"/>
      <c r="T3855" s="150"/>
      <c r="U3855" s="152"/>
      <c r="V3855" s="152"/>
      <c r="W3855" s="152"/>
      <c r="X3855" s="152"/>
      <c r="Y3855" s="152"/>
      <c r="Z3855" s="152"/>
      <c r="AA3855" s="152"/>
      <c r="AB3855" s="152"/>
      <c r="AC3855" s="152"/>
      <c r="AD3855" s="152"/>
      <c r="AE3855" s="152"/>
      <c r="AF3855" s="152"/>
      <c r="AG3855" s="152"/>
      <c r="AH3855" s="152"/>
      <c r="AI3855" s="152"/>
      <c r="AJ3855" s="152"/>
    </row>
    <row r="3856" spans="3:36" x14ac:dyDescent="0.25">
      <c r="C3856" s="150"/>
      <c r="D3856" s="153"/>
      <c r="E3856" s="153"/>
      <c r="F3856" s="153"/>
      <c r="G3856" s="153"/>
      <c r="H3856" s="153"/>
      <c r="I3856" s="153"/>
      <c r="J3856" s="153"/>
      <c r="K3856" s="153"/>
      <c r="L3856" s="153"/>
      <c r="M3856" s="153"/>
      <c r="N3856" s="153"/>
      <c r="O3856" s="153"/>
      <c r="P3856" s="153"/>
      <c r="Q3856" s="153"/>
      <c r="R3856" s="153"/>
      <c r="S3856" s="153"/>
      <c r="T3856" s="150"/>
      <c r="U3856" s="152"/>
      <c r="V3856" s="152"/>
      <c r="W3856" s="152"/>
      <c r="X3856" s="152"/>
      <c r="Y3856" s="152"/>
      <c r="Z3856" s="152"/>
      <c r="AA3856" s="152"/>
      <c r="AB3856" s="152"/>
      <c r="AC3856" s="152"/>
      <c r="AD3856" s="152"/>
      <c r="AE3856" s="152"/>
      <c r="AF3856" s="152"/>
      <c r="AG3856" s="152"/>
      <c r="AH3856" s="152"/>
      <c r="AI3856" s="152"/>
      <c r="AJ3856" s="152"/>
    </row>
    <row r="3857" spans="3:36" x14ac:dyDescent="0.25">
      <c r="C3857" s="150"/>
      <c r="D3857" s="153"/>
      <c r="E3857" s="153"/>
      <c r="F3857" s="153"/>
      <c r="G3857" s="153"/>
      <c r="H3857" s="153"/>
      <c r="I3857" s="153"/>
      <c r="J3857" s="153"/>
      <c r="K3857" s="153"/>
      <c r="L3857" s="153"/>
      <c r="M3857" s="153"/>
      <c r="N3857" s="153"/>
      <c r="O3857" s="153"/>
      <c r="P3857" s="153"/>
      <c r="Q3857" s="153"/>
      <c r="R3857" s="153"/>
      <c r="S3857" s="153"/>
      <c r="T3857" s="150"/>
      <c r="U3857" s="152"/>
      <c r="V3857" s="152"/>
      <c r="W3857" s="152"/>
      <c r="X3857" s="152"/>
      <c r="Y3857" s="152"/>
      <c r="Z3857" s="152"/>
      <c r="AA3857" s="152"/>
      <c r="AB3857" s="152"/>
      <c r="AC3857" s="152"/>
      <c r="AD3857" s="152"/>
      <c r="AE3857" s="152"/>
      <c r="AF3857" s="152"/>
      <c r="AG3857" s="152"/>
      <c r="AH3857" s="152"/>
      <c r="AI3857" s="152"/>
      <c r="AJ3857" s="152"/>
    </row>
    <row r="3858" spans="3:36" x14ac:dyDescent="0.25">
      <c r="C3858" s="150"/>
      <c r="D3858" s="153"/>
      <c r="E3858" s="153"/>
      <c r="F3858" s="153"/>
      <c r="G3858" s="153"/>
      <c r="H3858" s="153"/>
      <c r="I3858" s="153"/>
      <c r="J3858" s="153"/>
      <c r="K3858" s="153"/>
      <c r="L3858" s="153"/>
      <c r="M3858" s="153"/>
      <c r="N3858" s="153"/>
      <c r="O3858" s="153"/>
      <c r="P3858" s="153"/>
      <c r="Q3858" s="153"/>
      <c r="R3858" s="153"/>
      <c r="S3858" s="153"/>
      <c r="T3858" s="150"/>
      <c r="U3858" s="152"/>
      <c r="V3858" s="152"/>
      <c r="W3858" s="152"/>
      <c r="X3858" s="152"/>
      <c r="Y3858" s="152"/>
      <c r="Z3858" s="152"/>
      <c r="AA3858" s="152"/>
      <c r="AB3858" s="152"/>
      <c r="AC3858" s="152"/>
      <c r="AD3858" s="152"/>
      <c r="AE3858" s="152"/>
      <c r="AF3858" s="152"/>
      <c r="AG3858" s="152"/>
      <c r="AH3858" s="152"/>
      <c r="AI3858" s="152"/>
      <c r="AJ3858" s="152"/>
    </row>
    <row r="3859" spans="3:36" x14ac:dyDescent="0.25">
      <c r="C3859" s="150"/>
      <c r="D3859" s="153"/>
      <c r="E3859" s="153"/>
      <c r="F3859" s="153"/>
      <c r="G3859" s="153"/>
      <c r="H3859" s="153"/>
      <c r="I3859" s="153"/>
      <c r="J3859" s="153"/>
      <c r="K3859" s="153"/>
      <c r="L3859" s="153"/>
      <c r="M3859" s="153"/>
      <c r="N3859" s="153"/>
      <c r="O3859" s="153"/>
      <c r="P3859" s="153"/>
      <c r="Q3859" s="153"/>
      <c r="R3859" s="153"/>
      <c r="S3859" s="153"/>
      <c r="T3859" s="150"/>
      <c r="U3859" s="152"/>
      <c r="V3859" s="152"/>
      <c r="W3859" s="152"/>
      <c r="X3859" s="152"/>
      <c r="Y3859" s="152"/>
      <c r="Z3859" s="152"/>
      <c r="AA3859" s="152"/>
      <c r="AB3859" s="152"/>
      <c r="AC3859" s="152"/>
      <c r="AD3859" s="152"/>
      <c r="AE3859" s="152"/>
      <c r="AF3859" s="152"/>
      <c r="AG3859" s="152"/>
      <c r="AH3859" s="152"/>
      <c r="AI3859" s="152"/>
      <c r="AJ3859" s="152"/>
    </row>
    <row r="3860" spans="3:36" x14ac:dyDescent="0.25">
      <c r="C3860" s="150"/>
      <c r="D3860" s="153"/>
      <c r="E3860" s="153"/>
      <c r="F3860" s="153"/>
      <c r="G3860" s="153"/>
      <c r="H3860" s="153"/>
      <c r="I3860" s="153"/>
      <c r="J3860" s="153"/>
      <c r="K3860" s="153"/>
      <c r="L3860" s="153"/>
      <c r="M3860" s="153"/>
      <c r="N3860" s="153"/>
      <c r="O3860" s="153"/>
      <c r="P3860" s="153"/>
      <c r="Q3860" s="153"/>
      <c r="R3860" s="153"/>
      <c r="S3860" s="153"/>
      <c r="T3860" s="150"/>
      <c r="U3860" s="152"/>
      <c r="V3860" s="152"/>
      <c r="W3860" s="152"/>
      <c r="X3860" s="152"/>
      <c r="Y3860" s="152"/>
      <c r="Z3860" s="152"/>
      <c r="AA3860" s="152"/>
      <c r="AB3860" s="152"/>
      <c r="AC3860" s="152"/>
      <c r="AD3860" s="152"/>
      <c r="AE3860" s="152"/>
      <c r="AF3860" s="152"/>
      <c r="AG3860" s="152"/>
      <c r="AH3860" s="152"/>
      <c r="AI3860" s="152"/>
      <c r="AJ3860" s="152"/>
    </row>
    <row r="3861" spans="3:36" x14ac:dyDescent="0.25">
      <c r="C3861" s="150"/>
      <c r="D3861" s="153"/>
      <c r="E3861" s="153"/>
      <c r="F3861" s="153"/>
      <c r="G3861" s="153"/>
      <c r="H3861" s="153"/>
      <c r="I3861" s="153"/>
      <c r="J3861" s="153"/>
      <c r="K3861" s="153"/>
      <c r="L3861" s="153"/>
      <c r="M3861" s="153"/>
      <c r="N3861" s="153"/>
      <c r="O3861" s="153"/>
      <c r="P3861" s="153"/>
      <c r="Q3861" s="153"/>
      <c r="R3861" s="153"/>
      <c r="S3861" s="153"/>
      <c r="T3861" s="150"/>
      <c r="U3861" s="152"/>
      <c r="V3861" s="152"/>
      <c r="W3861" s="152"/>
      <c r="X3861" s="152"/>
      <c r="Y3861" s="152"/>
      <c r="Z3861" s="152"/>
      <c r="AA3861" s="152"/>
      <c r="AB3861" s="152"/>
      <c r="AC3861" s="152"/>
      <c r="AD3861" s="152"/>
      <c r="AE3861" s="152"/>
      <c r="AF3861" s="152"/>
      <c r="AG3861" s="152"/>
      <c r="AH3861" s="152"/>
      <c r="AI3861" s="152"/>
      <c r="AJ3861" s="152"/>
    </row>
    <row r="3862" spans="3:36" x14ac:dyDescent="0.25">
      <c r="C3862" s="150"/>
      <c r="D3862" s="153"/>
      <c r="E3862" s="153"/>
      <c r="F3862" s="153"/>
      <c r="G3862" s="153"/>
      <c r="H3862" s="153"/>
      <c r="I3862" s="153"/>
      <c r="J3862" s="153"/>
      <c r="K3862" s="153"/>
      <c r="L3862" s="153"/>
      <c r="M3862" s="153"/>
      <c r="N3862" s="153"/>
      <c r="O3862" s="153"/>
      <c r="P3862" s="153"/>
      <c r="Q3862" s="153"/>
      <c r="R3862" s="153"/>
      <c r="S3862" s="153"/>
      <c r="T3862" s="150"/>
      <c r="U3862" s="152"/>
      <c r="V3862" s="152"/>
      <c r="W3862" s="152"/>
      <c r="X3862" s="152"/>
      <c r="Y3862" s="152"/>
      <c r="Z3862" s="152"/>
      <c r="AA3862" s="152"/>
      <c r="AB3862" s="152"/>
      <c r="AC3862" s="152"/>
      <c r="AD3862" s="152"/>
      <c r="AE3862" s="152"/>
      <c r="AF3862" s="152"/>
      <c r="AG3862" s="152"/>
      <c r="AH3862" s="152"/>
      <c r="AI3862" s="152"/>
      <c r="AJ3862" s="152"/>
    </row>
    <row r="3863" spans="3:36" x14ac:dyDescent="0.25">
      <c r="C3863" s="150"/>
      <c r="D3863" s="153"/>
      <c r="E3863" s="153"/>
      <c r="F3863" s="153"/>
      <c r="G3863" s="153"/>
      <c r="H3863" s="153"/>
      <c r="I3863" s="153"/>
      <c r="J3863" s="153"/>
      <c r="K3863" s="153"/>
      <c r="L3863" s="153"/>
      <c r="M3863" s="153"/>
      <c r="N3863" s="153"/>
      <c r="O3863" s="153"/>
      <c r="P3863" s="153"/>
      <c r="Q3863" s="153"/>
      <c r="R3863" s="153"/>
      <c r="S3863" s="153"/>
      <c r="T3863" s="150"/>
      <c r="U3863" s="152"/>
      <c r="V3863" s="152"/>
      <c r="W3863" s="152"/>
      <c r="X3863" s="152"/>
      <c r="Y3863" s="152"/>
      <c r="Z3863" s="152"/>
      <c r="AA3863" s="152"/>
      <c r="AB3863" s="152"/>
      <c r="AC3863" s="152"/>
      <c r="AD3863" s="152"/>
      <c r="AE3863" s="152"/>
      <c r="AF3863" s="152"/>
      <c r="AG3863" s="152"/>
      <c r="AH3863" s="152"/>
      <c r="AI3863" s="152"/>
      <c r="AJ3863" s="152"/>
    </row>
    <row r="3864" spans="3:36" x14ac:dyDescent="0.25">
      <c r="C3864" s="150"/>
      <c r="D3864" s="153"/>
      <c r="E3864" s="153"/>
      <c r="F3864" s="153"/>
      <c r="G3864" s="153"/>
      <c r="H3864" s="153"/>
      <c r="I3864" s="153"/>
      <c r="J3864" s="153"/>
      <c r="K3864" s="153"/>
      <c r="L3864" s="153"/>
      <c r="M3864" s="153"/>
      <c r="N3864" s="153"/>
      <c r="O3864" s="153"/>
      <c r="P3864" s="153"/>
      <c r="Q3864" s="153"/>
      <c r="R3864" s="153"/>
      <c r="S3864" s="153"/>
      <c r="T3864" s="150"/>
      <c r="U3864" s="152"/>
      <c r="V3864" s="152"/>
      <c r="W3864" s="152"/>
      <c r="X3864" s="152"/>
      <c r="Y3864" s="152"/>
      <c r="Z3864" s="152"/>
      <c r="AA3864" s="152"/>
      <c r="AB3864" s="152"/>
      <c r="AC3864" s="152"/>
      <c r="AD3864" s="152"/>
      <c r="AE3864" s="152"/>
      <c r="AF3864" s="152"/>
      <c r="AG3864" s="152"/>
      <c r="AH3864" s="152"/>
      <c r="AI3864" s="152"/>
      <c r="AJ3864" s="152"/>
    </row>
    <row r="3865" spans="3:36" x14ac:dyDescent="0.25">
      <c r="C3865" s="150"/>
      <c r="D3865" s="153"/>
      <c r="E3865" s="153"/>
      <c r="F3865" s="153"/>
      <c r="G3865" s="153"/>
      <c r="H3865" s="153"/>
      <c r="I3865" s="153"/>
      <c r="J3865" s="153"/>
      <c r="K3865" s="153"/>
      <c r="L3865" s="153"/>
      <c r="M3865" s="153"/>
      <c r="N3865" s="153"/>
      <c r="O3865" s="153"/>
      <c r="P3865" s="153"/>
      <c r="Q3865" s="153"/>
      <c r="R3865" s="153"/>
      <c r="S3865" s="153"/>
      <c r="T3865" s="150"/>
      <c r="U3865" s="152"/>
      <c r="V3865" s="152"/>
      <c r="W3865" s="152"/>
      <c r="X3865" s="152"/>
      <c r="Y3865" s="152"/>
      <c r="Z3865" s="152"/>
      <c r="AA3865" s="152"/>
      <c r="AB3865" s="152"/>
      <c r="AC3865" s="152"/>
      <c r="AD3865" s="152"/>
      <c r="AE3865" s="152"/>
      <c r="AF3865" s="152"/>
      <c r="AG3865" s="152"/>
      <c r="AH3865" s="152"/>
      <c r="AI3865" s="152"/>
      <c r="AJ3865" s="152"/>
    </row>
    <row r="3866" spans="3:36" x14ac:dyDescent="0.25">
      <c r="C3866" s="150"/>
      <c r="D3866" s="153"/>
      <c r="E3866" s="153"/>
      <c r="F3866" s="153"/>
      <c r="G3866" s="153"/>
      <c r="H3866" s="153"/>
      <c r="I3866" s="153"/>
      <c r="J3866" s="153"/>
      <c r="K3866" s="153"/>
      <c r="L3866" s="153"/>
      <c r="M3866" s="153"/>
      <c r="N3866" s="153"/>
      <c r="O3866" s="153"/>
      <c r="P3866" s="153"/>
      <c r="Q3866" s="153"/>
      <c r="R3866" s="153"/>
      <c r="S3866" s="153"/>
      <c r="T3866" s="150"/>
      <c r="U3866" s="152"/>
      <c r="V3866" s="152"/>
      <c r="W3866" s="152"/>
      <c r="X3866" s="152"/>
      <c r="Y3866" s="152"/>
      <c r="Z3866" s="152"/>
      <c r="AA3866" s="152"/>
      <c r="AB3866" s="152"/>
      <c r="AC3866" s="152"/>
      <c r="AD3866" s="152"/>
      <c r="AE3866" s="152"/>
      <c r="AF3866" s="152"/>
      <c r="AG3866" s="152"/>
      <c r="AH3866" s="152"/>
      <c r="AI3866" s="152"/>
      <c r="AJ3866" s="152"/>
    </row>
    <row r="3867" spans="3:36" x14ac:dyDescent="0.25">
      <c r="C3867" s="150"/>
      <c r="D3867" s="153"/>
      <c r="E3867" s="153"/>
      <c r="F3867" s="153"/>
      <c r="G3867" s="153"/>
      <c r="H3867" s="153"/>
      <c r="I3867" s="153"/>
      <c r="J3867" s="153"/>
      <c r="K3867" s="153"/>
      <c r="L3867" s="153"/>
      <c r="M3867" s="153"/>
      <c r="N3867" s="153"/>
      <c r="O3867" s="153"/>
      <c r="P3867" s="153"/>
      <c r="Q3867" s="153"/>
      <c r="R3867" s="153"/>
      <c r="S3867" s="153"/>
      <c r="T3867" s="150"/>
      <c r="U3867" s="152"/>
      <c r="V3867" s="152"/>
      <c r="W3867" s="152"/>
      <c r="X3867" s="152"/>
      <c r="Y3867" s="152"/>
      <c r="Z3867" s="152"/>
      <c r="AA3867" s="152"/>
      <c r="AB3867" s="152"/>
      <c r="AC3867" s="152"/>
      <c r="AD3867" s="152"/>
      <c r="AE3867" s="152"/>
      <c r="AF3867" s="152"/>
      <c r="AG3867" s="152"/>
      <c r="AH3867" s="152"/>
      <c r="AI3867" s="152"/>
      <c r="AJ3867" s="152"/>
    </row>
    <row r="3868" spans="3:36" x14ac:dyDescent="0.25">
      <c r="C3868" s="150"/>
      <c r="D3868" s="153"/>
      <c r="E3868" s="153"/>
      <c r="F3868" s="153"/>
      <c r="G3868" s="153"/>
      <c r="H3868" s="153"/>
      <c r="I3868" s="153"/>
      <c r="J3868" s="153"/>
      <c r="K3868" s="153"/>
      <c r="L3868" s="153"/>
      <c r="M3868" s="153"/>
      <c r="N3868" s="153"/>
      <c r="O3868" s="153"/>
      <c r="P3868" s="153"/>
      <c r="Q3868" s="153"/>
      <c r="R3868" s="153"/>
      <c r="S3868" s="153"/>
      <c r="T3868" s="150"/>
      <c r="U3868" s="152"/>
      <c r="V3868" s="152"/>
      <c r="W3868" s="152"/>
      <c r="X3868" s="152"/>
      <c r="Y3868" s="152"/>
      <c r="Z3868" s="152"/>
      <c r="AA3868" s="152"/>
      <c r="AB3868" s="152"/>
      <c r="AC3868" s="152"/>
      <c r="AD3868" s="152"/>
      <c r="AE3868" s="152"/>
      <c r="AF3868" s="152"/>
      <c r="AG3868" s="152"/>
      <c r="AH3868" s="152"/>
      <c r="AI3868" s="152"/>
      <c r="AJ3868" s="152"/>
    </row>
    <row r="3869" spans="3:36" x14ac:dyDescent="0.25">
      <c r="C3869" s="150"/>
      <c r="D3869" s="153"/>
      <c r="E3869" s="153"/>
      <c r="F3869" s="153"/>
      <c r="G3869" s="153"/>
      <c r="H3869" s="153"/>
      <c r="I3869" s="153"/>
      <c r="J3869" s="153"/>
      <c r="K3869" s="153"/>
      <c r="L3869" s="153"/>
      <c r="M3869" s="153"/>
      <c r="N3869" s="153"/>
      <c r="O3869" s="153"/>
      <c r="P3869" s="153"/>
      <c r="Q3869" s="153"/>
      <c r="R3869" s="153"/>
      <c r="S3869" s="153"/>
      <c r="T3869" s="150"/>
      <c r="U3869" s="152"/>
      <c r="V3869" s="152"/>
      <c r="W3869" s="152"/>
      <c r="X3869" s="152"/>
      <c r="Y3869" s="152"/>
      <c r="Z3869" s="152"/>
      <c r="AA3869" s="152"/>
      <c r="AB3869" s="152"/>
      <c r="AC3869" s="152"/>
      <c r="AD3869" s="152"/>
      <c r="AE3869" s="152"/>
      <c r="AF3869" s="152"/>
      <c r="AG3869" s="152"/>
      <c r="AH3869" s="152"/>
      <c r="AI3869" s="152"/>
      <c r="AJ3869" s="152"/>
    </row>
    <row r="3870" spans="3:36" x14ac:dyDescent="0.25">
      <c r="C3870" s="150"/>
      <c r="D3870" s="153"/>
      <c r="E3870" s="153"/>
      <c r="F3870" s="153"/>
      <c r="G3870" s="153"/>
      <c r="H3870" s="153"/>
      <c r="I3870" s="153"/>
      <c r="J3870" s="153"/>
      <c r="K3870" s="153"/>
      <c r="L3870" s="153"/>
      <c r="M3870" s="153"/>
      <c r="N3870" s="153"/>
      <c r="O3870" s="153"/>
      <c r="P3870" s="153"/>
      <c r="Q3870" s="153"/>
      <c r="R3870" s="153"/>
      <c r="S3870" s="153"/>
      <c r="T3870" s="150"/>
      <c r="U3870" s="152"/>
      <c r="V3870" s="152"/>
      <c r="W3870" s="152"/>
      <c r="X3870" s="152"/>
      <c r="Y3870" s="152"/>
      <c r="Z3870" s="152"/>
      <c r="AA3870" s="152"/>
      <c r="AB3870" s="152"/>
      <c r="AC3870" s="152"/>
      <c r="AD3870" s="152"/>
      <c r="AE3870" s="152"/>
      <c r="AF3870" s="152"/>
      <c r="AG3870" s="152"/>
      <c r="AH3870" s="152"/>
      <c r="AI3870" s="152"/>
      <c r="AJ3870" s="152"/>
    </row>
    <row r="3871" spans="3:36" x14ac:dyDescent="0.25">
      <c r="C3871" s="150"/>
      <c r="D3871" s="153"/>
      <c r="E3871" s="153"/>
      <c r="F3871" s="153"/>
      <c r="G3871" s="153"/>
      <c r="H3871" s="153"/>
      <c r="I3871" s="153"/>
      <c r="J3871" s="153"/>
      <c r="K3871" s="153"/>
      <c r="L3871" s="153"/>
      <c r="M3871" s="153"/>
      <c r="N3871" s="153"/>
      <c r="O3871" s="153"/>
      <c r="P3871" s="153"/>
      <c r="Q3871" s="153"/>
      <c r="R3871" s="153"/>
      <c r="S3871" s="153"/>
      <c r="T3871" s="150"/>
      <c r="U3871" s="152"/>
      <c r="V3871" s="152"/>
      <c r="W3871" s="152"/>
      <c r="X3871" s="152"/>
      <c r="Y3871" s="152"/>
      <c r="Z3871" s="152"/>
      <c r="AA3871" s="152"/>
      <c r="AB3871" s="152"/>
      <c r="AC3871" s="152"/>
      <c r="AD3871" s="152"/>
      <c r="AE3871" s="152"/>
      <c r="AF3871" s="152"/>
      <c r="AG3871" s="152"/>
      <c r="AH3871" s="152"/>
      <c r="AI3871" s="152"/>
      <c r="AJ3871" s="152"/>
    </row>
    <row r="3872" spans="3:36" x14ac:dyDescent="0.25">
      <c r="C3872" s="150"/>
      <c r="D3872" s="153"/>
      <c r="E3872" s="153"/>
      <c r="F3872" s="153"/>
      <c r="G3872" s="153"/>
      <c r="H3872" s="153"/>
      <c r="I3872" s="153"/>
      <c r="J3872" s="153"/>
      <c r="K3872" s="153"/>
      <c r="L3872" s="153"/>
      <c r="M3872" s="153"/>
      <c r="N3872" s="153"/>
      <c r="O3872" s="153"/>
      <c r="P3872" s="153"/>
      <c r="Q3872" s="153"/>
      <c r="R3872" s="153"/>
      <c r="S3872" s="153"/>
      <c r="T3872" s="150"/>
      <c r="U3872" s="152"/>
      <c r="V3872" s="152"/>
      <c r="W3872" s="152"/>
      <c r="X3872" s="152"/>
      <c r="Y3872" s="152"/>
      <c r="Z3872" s="152"/>
      <c r="AA3872" s="152"/>
      <c r="AB3872" s="152"/>
      <c r="AC3872" s="152"/>
      <c r="AD3872" s="152"/>
      <c r="AE3872" s="152"/>
      <c r="AF3872" s="152"/>
      <c r="AG3872" s="152"/>
      <c r="AH3872" s="152"/>
      <c r="AI3872" s="152"/>
      <c r="AJ3872" s="152"/>
    </row>
    <row r="3873" spans="3:36" x14ac:dyDescent="0.25">
      <c r="C3873" s="150"/>
      <c r="D3873" s="153"/>
      <c r="E3873" s="153"/>
      <c r="F3873" s="153"/>
      <c r="G3873" s="153"/>
      <c r="H3873" s="153"/>
      <c r="I3873" s="153"/>
      <c r="J3873" s="153"/>
      <c r="K3873" s="153"/>
      <c r="L3873" s="153"/>
      <c r="M3873" s="153"/>
      <c r="N3873" s="153"/>
      <c r="O3873" s="153"/>
      <c r="P3873" s="153"/>
      <c r="Q3873" s="153"/>
      <c r="R3873" s="153"/>
      <c r="S3873" s="153"/>
      <c r="T3873" s="150"/>
      <c r="U3873" s="152"/>
      <c r="V3873" s="152"/>
      <c r="W3873" s="152"/>
      <c r="X3873" s="152"/>
      <c r="Y3873" s="152"/>
      <c r="Z3873" s="152"/>
      <c r="AA3873" s="152"/>
      <c r="AB3873" s="152"/>
      <c r="AC3873" s="152"/>
      <c r="AD3873" s="152"/>
      <c r="AE3873" s="152"/>
      <c r="AF3873" s="152"/>
      <c r="AG3873" s="152"/>
      <c r="AH3873" s="152"/>
      <c r="AI3873" s="152"/>
      <c r="AJ3873" s="152"/>
    </row>
    <row r="3874" spans="3:36" x14ac:dyDescent="0.25">
      <c r="C3874" s="150"/>
      <c r="D3874" s="153"/>
      <c r="E3874" s="153"/>
      <c r="F3874" s="153"/>
      <c r="G3874" s="153"/>
      <c r="H3874" s="153"/>
      <c r="I3874" s="153"/>
      <c r="J3874" s="153"/>
      <c r="K3874" s="153"/>
      <c r="L3874" s="153"/>
      <c r="M3874" s="153"/>
      <c r="N3874" s="153"/>
      <c r="O3874" s="153"/>
      <c r="P3874" s="153"/>
      <c r="Q3874" s="153"/>
      <c r="R3874" s="153"/>
      <c r="S3874" s="153"/>
      <c r="T3874" s="150"/>
      <c r="U3874" s="152"/>
      <c r="V3874" s="152"/>
      <c r="W3874" s="152"/>
      <c r="X3874" s="152"/>
      <c r="Y3874" s="152"/>
      <c r="Z3874" s="152"/>
      <c r="AA3874" s="152"/>
      <c r="AB3874" s="152"/>
      <c r="AC3874" s="152"/>
      <c r="AD3874" s="152"/>
      <c r="AE3874" s="152"/>
      <c r="AF3874" s="152"/>
      <c r="AG3874" s="152"/>
      <c r="AH3874" s="152"/>
      <c r="AI3874" s="152"/>
      <c r="AJ3874" s="152"/>
    </row>
    <row r="3875" spans="3:36" x14ac:dyDescent="0.25">
      <c r="C3875" s="150"/>
      <c r="D3875" s="153"/>
      <c r="E3875" s="153"/>
      <c r="F3875" s="153"/>
      <c r="G3875" s="153"/>
      <c r="H3875" s="153"/>
      <c r="I3875" s="153"/>
      <c r="J3875" s="153"/>
      <c r="K3875" s="153"/>
      <c r="L3875" s="153"/>
      <c r="M3875" s="153"/>
      <c r="N3875" s="153"/>
      <c r="O3875" s="153"/>
      <c r="P3875" s="153"/>
      <c r="Q3875" s="153"/>
      <c r="R3875" s="153"/>
      <c r="S3875" s="153"/>
      <c r="T3875" s="150"/>
      <c r="U3875" s="152"/>
      <c r="V3875" s="152"/>
      <c r="W3875" s="152"/>
      <c r="X3875" s="152"/>
      <c r="Y3875" s="152"/>
      <c r="Z3875" s="152"/>
      <c r="AA3875" s="152"/>
      <c r="AB3875" s="152"/>
      <c r="AC3875" s="152"/>
      <c r="AD3875" s="152"/>
      <c r="AE3875" s="152"/>
      <c r="AF3875" s="152"/>
      <c r="AG3875" s="152"/>
      <c r="AH3875" s="152"/>
      <c r="AI3875" s="152"/>
      <c r="AJ3875" s="152"/>
    </row>
    <row r="3876" spans="3:36" x14ac:dyDescent="0.25">
      <c r="C3876" s="150"/>
      <c r="D3876" s="153"/>
      <c r="E3876" s="153"/>
      <c r="F3876" s="153"/>
      <c r="G3876" s="153"/>
      <c r="H3876" s="153"/>
      <c r="I3876" s="153"/>
      <c r="J3876" s="153"/>
      <c r="K3876" s="153"/>
      <c r="L3876" s="153"/>
      <c r="M3876" s="153"/>
      <c r="N3876" s="153"/>
      <c r="O3876" s="153"/>
      <c r="P3876" s="153"/>
      <c r="Q3876" s="153"/>
      <c r="R3876" s="153"/>
      <c r="S3876" s="153"/>
      <c r="T3876" s="150"/>
      <c r="U3876" s="152"/>
      <c r="V3876" s="152"/>
      <c r="W3876" s="152"/>
      <c r="X3876" s="152"/>
      <c r="Y3876" s="152"/>
      <c r="Z3876" s="152"/>
      <c r="AA3876" s="152"/>
      <c r="AB3876" s="152"/>
      <c r="AC3876" s="152"/>
      <c r="AD3876" s="152"/>
      <c r="AE3876" s="152"/>
      <c r="AF3876" s="152"/>
      <c r="AG3876" s="152"/>
      <c r="AH3876" s="152"/>
      <c r="AI3876" s="152"/>
      <c r="AJ3876" s="152"/>
    </row>
    <row r="3877" spans="3:36" x14ac:dyDescent="0.25">
      <c r="C3877" s="150"/>
      <c r="D3877" s="153"/>
      <c r="E3877" s="153"/>
      <c r="F3877" s="153"/>
      <c r="G3877" s="153"/>
      <c r="H3877" s="153"/>
      <c r="I3877" s="153"/>
      <c r="J3877" s="153"/>
      <c r="K3877" s="153"/>
      <c r="L3877" s="153"/>
      <c r="M3877" s="153"/>
      <c r="N3877" s="153"/>
      <c r="O3877" s="153"/>
      <c r="P3877" s="153"/>
      <c r="Q3877" s="153"/>
      <c r="R3877" s="153"/>
      <c r="S3877" s="153"/>
      <c r="T3877" s="150"/>
      <c r="U3877" s="152"/>
      <c r="V3877" s="152"/>
      <c r="W3877" s="152"/>
      <c r="X3877" s="152"/>
      <c r="Y3877" s="152"/>
      <c r="Z3877" s="152"/>
      <c r="AA3877" s="152"/>
      <c r="AB3877" s="152"/>
      <c r="AC3877" s="152"/>
      <c r="AD3877" s="152"/>
      <c r="AE3877" s="152"/>
      <c r="AF3877" s="152"/>
      <c r="AG3877" s="152"/>
      <c r="AH3877" s="152"/>
      <c r="AI3877" s="152"/>
      <c r="AJ3877" s="152"/>
    </row>
    <row r="3878" spans="3:36" x14ac:dyDescent="0.25">
      <c r="C3878" s="150"/>
      <c r="D3878" s="153"/>
      <c r="E3878" s="153"/>
      <c r="F3878" s="153"/>
      <c r="G3878" s="153"/>
      <c r="H3878" s="153"/>
      <c r="I3878" s="153"/>
      <c r="J3878" s="153"/>
      <c r="K3878" s="153"/>
      <c r="L3878" s="153"/>
      <c r="M3878" s="153"/>
      <c r="N3878" s="153"/>
      <c r="O3878" s="153"/>
      <c r="P3878" s="153"/>
      <c r="Q3878" s="153"/>
      <c r="R3878" s="153"/>
      <c r="S3878" s="153"/>
      <c r="T3878" s="150"/>
      <c r="U3878" s="152"/>
      <c r="V3878" s="152"/>
      <c r="W3878" s="152"/>
      <c r="X3878" s="152"/>
      <c r="Y3878" s="152"/>
      <c r="Z3878" s="152"/>
      <c r="AA3878" s="152"/>
      <c r="AB3878" s="152"/>
      <c r="AC3878" s="152"/>
      <c r="AD3878" s="152"/>
      <c r="AE3878" s="152"/>
      <c r="AF3878" s="152"/>
      <c r="AG3878" s="152"/>
      <c r="AH3878" s="152"/>
      <c r="AI3878" s="152"/>
      <c r="AJ3878" s="152"/>
    </row>
    <row r="3879" spans="3:36" x14ac:dyDescent="0.25">
      <c r="C3879" s="150"/>
      <c r="D3879" s="153"/>
      <c r="E3879" s="153"/>
      <c r="F3879" s="153"/>
      <c r="G3879" s="153"/>
      <c r="H3879" s="153"/>
      <c r="I3879" s="153"/>
      <c r="J3879" s="153"/>
      <c r="K3879" s="153"/>
      <c r="L3879" s="153"/>
      <c r="M3879" s="153"/>
      <c r="N3879" s="153"/>
      <c r="O3879" s="153"/>
      <c r="P3879" s="153"/>
      <c r="Q3879" s="153"/>
      <c r="R3879" s="153"/>
      <c r="S3879" s="153"/>
      <c r="T3879" s="150"/>
      <c r="U3879" s="152"/>
      <c r="V3879" s="152"/>
      <c r="W3879" s="152"/>
      <c r="X3879" s="152"/>
      <c r="Y3879" s="152"/>
      <c r="Z3879" s="152"/>
      <c r="AA3879" s="152"/>
      <c r="AB3879" s="152"/>
      <c r="AC3879" s="152"/>
      <c r="AD3879" s="152"/>
      <c r="AE3879" s="152"/>
      <c r="AF3879" s="152"/>
      <c r="AG3879" s="152"/>
      <c r="AH3879" s="152"/>
      <c r="AI3879" s="152"/>
      <c r="AJ3879" s="152"/>
    </row>
    <row r="3880" spans="3:36" x14ac:dyDescent="0.25">
      <c r="C3880" s="150"/>
      <c r="D3880" s="153"/>
      <c r="E3880" s="153"/>
      <c r="F3880" s="153"/>
      <c r="G3880" s="153"/>
      <c r="H3880" s="153"/>
      <c r="I3880" s="153"/>
      <c r="J3880" s="153"/>
      <c r="K3880" s="153"/>
      <c r="L3880" s="153"/>
      <c r="M3880" s="153"/>
      <c r="N3880" s="153"/>
      <c r="O3880" s="153"/>
      <c r="P3880" s="153"/>
      <c r="Q3880" s="153"/>
      <c r="R3880" s="153"/>
      <c r="S3880" s="153"/>
      <c r="T3880" s="150"/>
      <c r="U3880" s="152"/>
      <c r="V3880" s="152"/>
      <c r="W3880" s="152"/>
      <c r="X3880" s="152"/>
      <c r="Y3880" s="152"/>
      <c r="Z3880" s="152"/>
      <c r="AA3880" s="152"/>
      <c r="AB3880" s="152"/>
      <c r="AC3880" s="152"/>
      <c r="AD3880" s="152"/>
      <c r="AE3880" s="152"/>
      <c r="AF3880" s="152"/>
      <c r="AG3880" s="152"/>
      <c r="AH3880" s="152"/>
      <c r="AI3880" s="152"/>
      <c r="AJ3880" s="152"/>
    </row>
    <row r="3881" spans="3:36" x14ac:dyDescent="0.25">
      <c r="C3881" s="150"/>
      <c r="D3881" s="153"/>
      <c r="E3881" s="153"/>
      <c r="F3881" s="153"/>
      <c r="G3881" s="153"/>
      <c r="H3881" s="153"/>
      <c r="I3881" s="153"/>
      <c r="J3881" s="153"/>
      <c r="K3881" s="153"/>
      <c r="L3881" s="153"/>
      <c r="M3881" s="153"/>
      <c r="N3881" s="153"/>
      <c r="O3881" s="153"/>
      <c r="P3881" s="153"/>
      <c r="Q3881" s="153"/>
      <c r="R3881" s="153"/>
      <c r="S3881" s="153"/>
      <c r="T3881" s="150"/>
      <c r="U3881" s="152"/>
      <c r="V3881" s="152"/>
      <c r="W3881" s="152"/>
      <c r="X3881" s="152"/>
      <c r="Y3881" s="152"/>
      <c r="Z3881" s="152"/>
      <c r="AA3881" s="152"/>
      <c r="AB3881" s="152"/>
      <c r="AC3881" s="152"/>
      <c r="AD3881" s="152"/>
      <c r="AE3881" s="152"/>
      <c r="AF3881" s="152"/>
      <c r="AG3881" s="152"/>
      <c r="AH3881" s="152"/>
      <c r="AI3881" s="152"/>
      <c r="AJ3881" s="152"/>
    </row>
    <row r="3882" spans="3:36" x14ac:dyDescent="0.25">
      <c r="C3882" s="150"/>
      <c r="D3882" s="153"/>
      <c r="E3882" s="153"/>
      <c r="F3882" s="153"/>
      <c r="G3882" s="153"/>
      <c r="H3882" s="153"/>
      <c r="I3882" s="153"/>
      <c r="J3882" s="153"/>
      <c r="K3882" s="153"/>
      <c r="L3882" s="153"/>
      <c r="M3882" s="153"/>
      <c r="N3882" s="153"/>
      <c r="O3882" s="153"/>
      <c r="P3882" s="153"/>
      <c r="Q3882" s="153"/>
      <c r="R3882" s="153"/>
      <c r="S3882" s="153"/>
      <c r="T3882" s="150"/>
      <c r="U3882" s="152"/>
      <c r="V3882" s="152"/>
      <c r="W3882" s="152"/>
      <c r="X3882" s="152"/>
      <c r="Y3882" s="152"/>
      <c r="Z3882" s="152"/>
      <c r="AA3882" s="152"/>
      <c r="AB3882" s="152"/>
      <c r="AC3882" s="152"/>
      <c r="AD3882" s="152"/>
      <c r="AE3882" s="152"/>
      <c r="AF3882" s="152"/>
      <c r="AG3882" s="152"/>
      <c r="AH3882" s="152"/>
      <c r="AI3882" s="152"/>
      <c r="AJ3882" s="152"/>
    </row>
    <row r="3883" spans="3:36" x14ac:dyDescent="0.25">
      <c r="C3883" s="150"/>
      <c r="D3883" s="153"/>
      <c r="E3883" s="153"/>
      <c r="F3883" s="153"/>
      <c r="G3883" s="153"/>
      <c r="H3883" s="153"/>
      <c r="I3883" s="153"/>
      <c r="J3883" s="153"/>
      <c r="K3883" s="153"/>
      <c r="L3883" s="153"/>
      <c r="M3883" s="153"/>
      <c r="N3883" s="153"/>
      <c r="O3883" s="153"/>
      <c r="P3883" s="153"/>
      <c r="Q3883" s="153"/>
      <c r="R3883" s="153"/>
      <c r="S3883" s="153"/>
      <c r="T3883" s="150"/>
      <c r="U3883" s="152"/>
      <c r="V3883" s="152"/>
      <c r="W3883" s="152"/>
      <c r="X3883" s="152"/>
      <c r="Y3883" s="152"/>
      <c r="Z3883" s="152"/>
      <c r="AA3883" s="152"/>
      <c r="AB3883" s="152"/>
      <c r="AC3883" s="152"/>
      <c r="AD3883" s="152"/>
      <c r="AE3883" s="152"/>
      <c r="AF3883" s="152"/>
      <c r="AG3883" s="152"/>
      <c r="AH3883" s="152"/>
      <c r="AI3883" s="152"/>
      <c r="AJ3883" s="152"/>
    </row>
    <row r="3884" spans="3:36" x14ac:dyDescent="0.25">
      <c r="C3884" s="150"/>
      <c r="D3884" s="153"/>
      <c r="E3884" s="153"/>
      <c r="F3884" s="153"/>
      <c r="G3884" s="153"/>
      <c r="H3884" s="153"/>
      <c r="I3884" s="153"/>
      <c r="J3884" s="153"/>
      <c r="K3884" s="153"/>
      <c r="L3884" s="153"/>
      <c r="M3884" s="153"/>
      <c r="N3884" s="153"/>
      <c r="O3884" s="153"/>
      <c r="P3884" s="153"/>
      <c r="Q3884" s="153"/>
      <c r="R3884" s="153"/>
      <c r="S3884" s="153"/>
      <c r="T3884" s="150"/>
      <c r="U3884" s="152"/>
      <c r="V3884" s="152"/>
      <c r="W3884" s="152"/>
      <c r="X3884" s="152"/>
      <c r="Y3884" s="152"/>
      <c r="Z3884" s="152"/>
      <c r="AA3884" s="152"/>
      <c r="AB3884" s="152"/>
      <c r="AC3884" s="152"/>
      <c r="AD3884" s="152"/>
      <c r="AE3884" s="152"/>
      <c r="AF3884" s="152"/>
      <c r="AG3884" s="152"/>
      <c r="AH3884" s="152"/>
      <c r="AI3884" s="152"/>
      <c r="AJ3884" s="152"/>
    </row>
    <row r="3885" spans="3:36" x14ac:dyDescent="0.25">
      <c r="C3885" s="150"/>
      <c r="D3885" s="153"/>
      <c r="E3885" s="153"/>
      <c r="F3885" s="153"/>
      <c r="G3885" s="153"/>
      <c r="H3885" s="153"/>
      <c r="I3885" s="153"/>
      <c r="J3885" s="153"/>
      <c r="K3885" s="153"/>
      <c r="L3885" s="153"/>
      <c r="M3885" s="153"/>
      <c r="N3885" s="153"/>
      <c r="O3885" s="153"/>
      <c r="P3885" s="153"/>
      <c r="Q3885" s="153"/>
      <c r="R3885" s="153"/>
      <c r="S3885" s="153"/>
      <c r="T3885" s="150"/>
      <c r="U3885" s="152"/>
      <c r="V3885" s="152"/>
      <c r="W3885" s="152"/>
      <c r="X3885" s="152"/>
      <c r="Y3885" s="152"/>
      <c r="Z3885" s="152"/>
      <c r="AA3885" s="152"/>
      <c r="AB3885" s="152"/>
      <c r="AC3885" s="152"/>
      <c r="AD3885" s="152"/>
      <c r="AE3885" s="152"/>
      <c r="AF3885" s="152"/>
      <c r="AG3885" s="152"/>
      <c r="AH3885" s="152"/>
      <c r="AI3885" s="152"/>
      <c r="AJ3885" s="152"/>
    </row>
    <row r="3886" spans="3:36" x14ac:dyDescent="0.25">
      <c r="C3886" s="150"/>
      <c r="D3886" s="153"/>
      <c r="E3886" s="153"/>
      <c r="F3886" s="153"/>
      <c r="G3886" s="153"/>
      <c r="H3886" s="153"/>
      <c r="I3886" s="153"/>
      <c r="J3886" s="153"/>
      <c r="K3886" s="153"/>
      <c r="L3886" s="153"/>
      <c r="M3886" s="153"/>
      <c r="N3886" s="153"/>
      <c r="O3886" s="153"/>
      <c r="P3886" s="153"/>
      <c r="Q3886" s="153"/>
      <c r="R3886" s="153"/>
      <c r="S3886" s="153"/>
      <c r="T3886" s="150"/>
      <c r="U3886" s="152"/>
      <c r="V3886" s="152"/>
      <c r="W3886" s="152"/>
      <c r="X3886" s="152"/>
      <c r="Y3886" s="152"/>
      <c r="Z3886" s="152"/>
      <c r="AA3886" s="152"/>
      <c r="AB3886" s="152"/>
      <c r="AC3886" s="152"/>
      <c r="AD3886" s="152"/>
      <c r="AE3886" s="152"/>
      <c r="AF3886" s="152"/>
      <c r="AG3886" s="152"/>
      <c r="AH3886" s="152"/>
      <c r="AI3886" s="152"/>
      <c r="AJ3886" s="152"/>
    </row>
    <row r="3887" spans="3:36" x14ac:dyDescent="0.25">
      <c r="C3887" s="150"/>
      <c r="D3887" s="153"/>
      <c r="E3887" s="153"/>
      <c r="F3887" s="153"/>
      <c r="G3887" s="153"/>
      <c r="H3887" s="153"/>
      <c r="I3887" s="153"/>
      <c r="J3887" s="153"/>
      <c r="K3887" s="153"/>
      <c r="L3887" s="153"/>
      <c r="M3887" s="153"/>
      <c r="N3887" s="153"/>
      <c r="O3887" s="153"/>
      <c r="P3887" s="153"/>
      <c r="Q3887" s="153"/>
      <c r="R3887" s="153"/>
      <c r="S3887" s="153"/>
      <c r="T3887" s="150"/>
      <c r="U3887" s="152"/>
      <c r="V3887" s="152"/>
      <c r="W3887" s="152"/>
      <c r="X3887" s="152"/>
      <c r="Y3887" s="152"/>
      <c r="Z3887" s="152"/>
      <c r="AA3887" s="152"/>
      <c r="AB3887" s="152"/>
      <c r="AC3887" s="152"/>
      <c r="AD3887" s="152"/>
      <c r="AE3887" s="152"/>
      <c r="AF3887" s="152"/>
      <c r="AG3887" s="152"/>
      <c r="AH3887" s="152"/>
      <c r="AI3887" s="152"/>
      <c r="AJ3887" s="152"/>
    </row>
    <row r="3888" spans="3:36" x14ac:dyDescent="0.25">
      <c r="C3888" s="150"/>
      <c r="D3888" s="153"/>
      <c r="E3888" s="153"/>
      <c r="F3888" s="153"/>
      <c r="G3888" s="153"/>
      <c r="H3888" s="153"/>
      <c r="I3888" s="153"/>
      <c r="J3888" s="153"/>
      <c r="K3888" s="153"/>
      <c r="L3888" s="153"/>
      <c r="M3888" s="153"/>
      <c r="N3888" s="153"/>
      <c r="O3888" s="153"/>
      <c r="P3888" s="153"/>
      <c r="Q3888" s="153"/>
      <c r="R3888" s="153"/>
      <c r="S3888" s="153"/>
      <c r="T3888" s="150"/>
      <c r="U3888" s="152"/>
      <c r="V3888" s="152"/>
      <c r="W3888" s="152"/>
      <c r="X3888" s="152"/>
      <c r="Y3888" s="152"/>
      <c r="Z3888" s="152"/>
      <c r="AA3888" s="152"/>
      <c r="AB3888" s="152"/>
      <c r="AC3888" s="152"/>
      <c r="AD3888" s="152"/>
      <c r="AE3888" s="152"/>
      <c r="AF3888" s="152"/>
      <c r="AG3888" s="152"/>
      <c r="AH3888" s="152"/>
      <c r="AI3888" s="152"/>
      <c r="AJ3888" s="152"/>
    </row>
    <row r="3889" spans="3:36" x14ac:dyDescent="0.25">
      <c r="C3889" s="150"/>
      <c r="D3889" s="153"/>
      <c r="E3889" s="153"/>
      <c r="F3889" s="153"/>
      <c r="G3889" s="153"/>
      <c r="H3889" s="153"/>
      <c r="I3889" s="153"/>
      <c r="J3889" s="153"/>
      <c r="K3889" s="153"/>
      <c r="L3889" s="153"/>
      <c r="M3889" s="153"/>
      <c r="N3889" s="153"/>
      <c r="O3889" s="153"/>
      <c r="P3889" s="153"/>
      <c r="Q3889" s="153"/>
      <c r="R3889" s="153"/>
      <c r="S3889" s="153"/>
      <c r="T3889" s="150"/>
      <c r="U3889" s="152"/>
      <c r="V3889" s="152"/>
      <c r="W3889" s="152"/>
      <c r="X3889" s="152"/>
      <c r="Y3889" s="152"/>
      <c r="Z3889" s="152"/>
      <c r="AA3889" s="152"/>
      <c r="AB3889" s="152"/>
      <c r="AC3889" s="152"/>
      <c r="AD3889" s="152"/>
      <c r="AE3889" s="152"/>
      <c r="AF3889" s="152"/>
      <c r="AG3889" s="152"/>
      <c r="AH3889" s="152"/>
      <c r="AI3889" s="152"/>
      <c r="AJ3889" s="152"/>
    </row>
    <row r="3890" spans="3:36" x14ac:dyDescent="0.25">
      <c r="C3890" s="150"/>
      <c r="D3890" s="153"/>
      <c r="E3890" s="153"/>
      <c r="F3890" s="153"/>
      <c r="G3890" s="153"/>
      <c r="H3890" s="153"/>
      <c r="I3890" s="153"/>
      <c r="J3890" s="153"/>
      <c r="K3890" s="153"/>
      <c r="L3890" s="153"/>
      <c r="M3890" s="153"/>
      <c r="N3890" s="153"/>
      <c r="O3890" s="153"/>
      <c r="P3890" s="153"/>
      <c r="Q3890" s="153"/>
      <c r="R3890" s="153"/>
      <c r="S3890" s="153"/>
      <c r="T3890" s="150"/>
      <c r="U3890" s="152"/>
      <c r="V3890" s="152"/>
      <c r="W3890" s="152"/>
      <c r="X3890" s="152"/>
      <c r="Y3890" s="152"/>
      <c r="Z3890" s="152"/>
      <c r="AA3890" s="152"/>
      <c r="AB3890" s="152"/>
      <c r="AC3890" s="152"/>
      <c r="AD3890" s="152"/>
      <c r="AE3890" s="152"/>
      <c r="AF3890" s="152"/>
      <c r="AG3890" s="152"/>
      <c r="AH3890" s="152"/>
      <c r="AI3890" s="152"/>
      <c r="AJ3890" s="152"/>
    </row>
    <row r="3891" spans="3:36" x14ac:dyDescent="0.25">
      <c r="C3891" s="150"/>
      <c r="D3891" s="153"/>
      <c r="E3891" s="153"/>
      <c r="F3891" s="153"/>
      <c r="G3891" s="153"/>
      <c r="H3891" s="153"/>
      <c r="I3891" s="153"/>
      <c r="J3891" s="153"/>
      <c r="K3891" s="153"/>
      <c r="L3891" s="153"/>
      <c r="M3891" s="153"/>
      <c r="N3891" s="153"/>
      <c r="O3891" s="153"/>
      <c r="P3891" s="153"/>
      <c r="Q3891" s="153"/>
      <c r="R3891" s="153"/>
      <c r="S3891" s="153"/>
      <c r="T3891" s="150"/>
      <c r="U3891" s="152"/>
      <c r="V3891" s="152"/>
      <c r="W3891" s="152"/>
      <c r="X3891" s="152"/>
      <c r="Y3891" s="152"/>
      <c r="Z3891" s="152"/>
      <c r="AA3891" s="152"/>
      <c r="AB3891" s="152"/>
      <c r="AC3891" s="152"/>
      <c r="AD3891" s="152"/>
      <c r="AE3891" s="152"/>
      <c r="AF3891" s="152"/>
      <c r="AG3891" s="152"/>
      <c r="AH3891" s="152"/>
      <c r="AI3891" s="152"/>
      <c r="AJ3891" s="152"/>
    </row>
    <row r="3892" spans="3:36" x14ac:dyDescent="0.25">
      <c r="C3892" s="150"/>
      <c r="D3892" s="153"/>
      <c r="E3892" s="153"/>
      <c r="F3892" s="153"/>
      <c r="G3892" s="153"/>
      <c r="H3892" s="153"/>
      <c r="I3892" s="153"/>
      <c r="J3892" s="153"/>
      <c r="K3892" s="153"/>
      <c r="L3892" s="153"/>
      <c r="M3892" s="153"/>
      <c r="N3892" s="153"/>
      <c r="O3892" s="153"/>
      <c r="P3892" s="153"/>
      <c r="Q3892" s="153"/>
      <c r="R3892" s="153"/>
      <c r="S3892" s="153"/>
      <c r="T3892" s="150"/>
      <c r="U3892" s="152"/>
      <c r="V3892" s="152"/>
      <c r="W3892" s="152"/>
      <c r="X3892" s="152"/>
      <c r="Y3892" s="152"/>
      <c r="Z3892" s="152"/>
      <c r="AA3892" s="152"/>
      <c r="AB3892" s="152"/>
      <c r="AC3892" s="152"/>
      <c r="AD3892" s="152"/>
      <c r="AE3892" s="152"/>
      <c r="AF3892" s="152"/>
      <c r="AG3892" s="152"/>
      <c r="AH3892" s="152"/>
      <c r="AI3892" s="152"/>
      <c r="AJ3892" s="152"/>
    </row>
    <row r="3893" spans="3:36" x14ac:dyDescent="0.25">
      <c r="C3893" s="150"/>
      <c r="D3893" s="153"/>
      <c r="E3893" s="153"/>
      <c r="F3893" s="153"/>
      <c r="G3893" s="153"/>
      <c r="H3893" s="153"/>
      <c r="I3893" s="153"/>
      <c r="J3893" s="153"/>
      <c r="K3893" s="153"/>
      <c r="L3893" s="153"/>
      <c r="M3893" s="153"/>
      <c r="N3893" s="153"/>
      <c r="O3893" s="153"/>
      <c r="P3893" s="153"/>
      <c r="Q3893" s="153"/>
      <c r="R3893" s="153"/>
      <c r="S3893" s="153"/>
      <c r="T3893" s="150"/>
      <c r="U3893" s="152"/>
      <c r="V3893" s="152"/>
      <c r="W3893" s="152"/>
      <c r="X3893" s="152"/>
      <c r="Y3893" s="152"/>
      <c r="Z3893" s="152"/>
      <c r="AA3893" s="152"/>
      <c r="AB3893" s="152"/>
      <c r="AC3893" s="152"/>
      <c r="AD3893" s="152"/>
      <c r="AE3893" s="152"/>
      <c r="AF3893" s="152"/>
      <c r="AG3893" s="152"/>
      <c r="AH3893" s="152"/>
      <c r="AI3893" s="152"/>
      <c r="AJ3893" s="152"/>
    </row>
    <row r="3894" spans="3:36" x14ac:dyDescent="0.25">
      <c r="C3894" s="150"/>
      <c r="D3894" s="153"/>
      <c r="E3894" s="153"/>
      <c r="F3894" s="153"/>
      <c r="G3894" s="153"/>
      <c r="H3894" s="153"/>
      <c r="I3894" s="153"/>
      <c r="J3894" s="153"/>
      <c r="K3894" s="153"/>
      <c r="L3894" s="153"/>
      <c r="M3894" s="153"/>
      <c r="N3894" s="153"/>
      <c r="O3894" s="153"/>
      <c r="P3894" s="153"/>
      <c r="Q3894" s="153"/>
      <c r="R3894" s="153"/>
      <c r="S3894" s="153"/>
      <c r="T3894" s="150"/>
      <c r="U3894" s="152"/>
      <c r="V3894" s="152"/>
      <c r="W3894" s="152"/>
      <c r="X3894" s="152"/>
      <c r="Y3894" s="152"/>
      <c r="Z3894" s="152"/>
      <c r="AA3894" s="152"/>
      <c r="AB3894" s="152"/>
      <c r="AC3894" s="152"/>
      <c r="AD3894" s="152"/>
      <c r="AE3894" s="152"/>
      <c r="AF3894" s="152"/>
      <c r="AG3894" s="152"/>
      <c r="AH3894" s="152"/>
      <c r="AI3894" s="152"/>
      <c r="AJ3894" s="152"/>
    </row>
    <row r="3895" spans="3:36" x14ac:dyDescent="0.25">
      <c r="C3895" s="150"/>
      <c r="D3895" s="153"/>
      <c r="E3895" s="153"/>
      <c r="F3895" s="153"/>
      <c r="G3895" s="153"/>
      <c r="H3895" s="153"/>
      <c r="I3895" s="153"/>
      <c r="J3895" s="153"/>
      <c r="K3895" s="153"/>
      <c r="L3895" s="153"/>
      <c r="M3895" s="153"/>
      <c r="N3895" s="153"/>
      <c r="O3895" s="153"/>
      <c r="P3895" s="153"/>
      <c r="Q3895" s="153"/>
      <c r="R3895" s="153"/>
      <c r="S3895" s="153"/>
      <c r="T3895" s="150"/>
      <c r="U3895" s="152"/>
      <c r="V3895" s="152"/>
      <c r="W3895" s="152"/>
      <c r="X3895" s="152"/>
      <c r="Y3895" s="152"/>
      <c r="Z3895" s="152"/>
      <c r="AA3895" s="152"/>
      <c r="AB3895" s="152"/>
      <c r="AC3895" s="152"/>
      <c r="AD3895" s="152"/>
      <c r="AE3895" s="152"/>
      <c r="AF3895" s="152"/>
      <c r="AG3895" s="152"/>
      <c r="AH3895" s="152"/>
      <c r="AI3895" s="152"/>
      <c r="AJ3895" s="152"/>
    </row>
    <row r="3896" spans="3:36" x14ac:dyDescent="0.25">
      <c r="C3896" s="150"/>
      <c r="D3896" s="153"/>
      <c r="E3896" s="153"/>
      <c r="F3896" s="153"/>
      <c r="G3896" s="153"/>
      <c r="H3896" s="153"/>
      <c r="I3896" s="153"/>
      <c r="J3896" s="153"/>
      <c r="K3896" s="153"/>
      <c r="L3896" s="153"/>
      <c r="M3896" s="153"/>
      <c r="N3896" s="153"/>
      <c r="O3896" s="153"/>
      <c r="P3896" s="153"/>
      <c r="Q3896" s="153"/>
      <c r="R3896" s="153"/>
      <c r="S3896" s="153"/>
      <c r="T3896" s="150"/>
      <c r="U3896" s="152"/>
      <c r="V3896" s="152"/>
      <c r="W3896" s="152"/>
      <c r="X3896" s="152"/>
      <c r="Y3896" s="152"/>
      <c r="Z3896" s="152"/>
      <c r="AA3896" s="152"/>
      <c r="AB3896" s="152"/>
      <c r="AC3896" s="152"/>
      <c r="AD3896" s="152"/>
      <c r="AE3896" s="152"/>
      <c r="AF3896" s="152"/>
      <c r="AG3896" s="152"/>
      <c r="AH3896" s="152"/>
      <c r="AI3896" s="152"/>
      <c r="AJ3896" s="152"/>
    </row>
    <row r="3897" spans="3:36" x14ac:dyDescent="0.25">
      <c r="C3897" s="150"/>
      <c r="D3897" s="153"/>
      <c r="E3897" s="153"/>
      <c r="F3897" s="153"/>
      <c r="G3897" s="153"/>
      <c r="H3897" s="153"/>
      <c r="I3897" s="153"/>
      <c r="J3897" s="153"/>
      <c r="K3897" s="153"/>
      <c r="L3897" s="153"/>
      <c r="M3897" s="153"/>
      <c r="N3897" s="153"/>
      <c r="O3897" s="153"/>
      <c r="P3897" s="153"/>
      <c r="Q3897" s="153"/>
      <c r="R3897" s="153"/>
      <c r="S3897" s="153"/>
      <c r="T3897" s="150"/>
      <c r="U3897" s="152"/>
      <c r="V3897" s="152"/>
      <c r="W3897" s="152"/>
      <c r="X3897" s="152"/>
      <c r="Y3897" s="152"/>
      <c r="Z3897" s="152"/>
      <c r="AA3897" s="152"/>
      <c r="AB3897" s="152"/>
      <c r="AC3897" s="152"/>
      <c r="AD3897" s="152"/>
      <c r="AE3897" s="152"/>
      <c r="AF3897" s="152"/>
      <c r="AG3897" s="152"/>
      <c r="AH3897" s="152"/>
      <c r="AI3897" s="152"/>
      <c r="AJ3897" s="152"/>
    </row>
    <row r="3898" spans="3:36" x14ac:dyDescent="0.25">
      <c r="C3898" s="150"/>
      <c r="D3898" s="153"/>
      <c r="E3898" s="153"/>
      <c r="F3898" s="153"/>
      <c r="G3898" s="153"/>
      <c r="H3898" s="153"/>
      <c r="I3898" s="153"/>
      <c r="J3898" s="153"/>
      <c r="K3898" s="153"/>
      <c r="L3898" s="153"/>
      <c r="M3898" s="153"/>
      <c r="N3898" s="153"/>
      <c r="O3898" s="153"/>
      <c r="P3898" s="153"/>
      <c r="Q3898" s="153"/>
      <c r="R3898" s="153"/>
      <c r="S3898" s="153"/>
      <c r="T3898" s="150"/>
      <c r="U3898" s="152"/>
      <c r="V3898" s="152"/>
      <c r="W3898" s="152"/>
      <c r="X3898" s="152"/>
      <c r="Y3898" s="152"/>
      <c r="Z3898" s="152"/>
      <c r="AA3898" s="152"/>
      <c r="AB3898" s="152"/>
      <c r="AC3898" s="152"/>
      <c r="AD3898" s="152"/>
      <c r="AE3898" s="152"/>
      <c r="AF3898" s="152"/>
      <c r="AG3898" s="152"/>
      <c r="AH3898" s="152"/>
      <c r="AI3898" s="152"/>
      <c r="AJ3898" s="152"/>
    </row>
    <row r="3899" spans="3:36" x14ac:dyDescent="0.25">
      <c r="C3899" s="150"/>
      <c r="D3899" s="153"/>
      <c r="E3899" s="153"/>
      <c r="F3899" s="153"/>
      <c r="G3899" s="153"/>
      <c r="H3899" s="153"/>
      <c r="I3899" s="153"/>
      <c r="J3899" s="153"/>
      <c r="K3899" s="153"/>
      <c r="L3899" s="153"/>
      <c r="M3899" s="153"/>
      <c r="N3899" s="153"/>
      <c r="O3899" s="153"/>
      <c r="P3899" s="153"/>
      <c r="Q3899" s="153"/>
      <c r="R3899" s="153"/>
      <c r="S3899" s="153"/>
      <c r="T3899" s="150"/>
      <c r="U3899" s="152"/>
      <c r="V3899" s="152"/>
      <c r="W3899" s="152"/>
      <c r="X3899" s="152"/>
      <c r="Y3899" s="152"/>
      <c r="Z3899" s="152"/>
      <c r="AA3899" s="152"/>
      <c r="AB3899" s="152"/>
      <c r="AC3899" s="152"/>
      <c r="AD3899" s="152"/>
      <c r="AE3899" s="152"/>
      <c r="AF3899" s="152"/>
      <c r="AG3899" s="152"/>
      <c r="AH3899" s="152"/>
      <c r="AI3899" s="152"/>
      <c r="AJ3899" s="152"/>
    </row>
    <row r="3900" spans="3:36" x14ac:dyDescent="0.25">
      <c r="C3900" s="150"/>
      <c r="D3900" s="153"/>
      <c r="E3900" s="153"/>
      <c r="F3900" s="153"/>
      <c r="G3900" s="153"/>
      <c r="H3900" s="153"/>
      <c r="I3900" s="153"/>
      <c r="J3900" s="153"/>
      <c r="K3900" s="153"/>
      <c r="L3900" s="153"/>
      <c r="M3900" s="153"/>
      <c r="N3900" s="153"/>
      <c r="O3900" s="153"/>
      <c r="P3900" s="153"/>
      <c r="Q3900" s="153"/>
      <c r="R3900" s="153"/>
      <c r="S3900" s="153"/>
      <c r="T3900" s="150"/>
      <c r="U3900" s="152"/>
      <c r="V3900" s="152"/>
      <c r="W3900" s="152"/>
      <c r="X3900" s="152"/>
      <c r="Y3900" s="152"/>
      <c r="Z3900" s="152"/>
      <c r="AA3900" s="152"/>
      <c r="AB3900" s="152"/>
      <c r="AC3900" s="152"/>
      <c r="AD3900" s="152"/>
      <c r="AE3900" s="152"/>
      <c r="AF3900" s="152"/>
      <c r="AG3900" s="152"/>
      <c r="AH3900" s="152"/>
      <c r="AI3900" s="152"/>
      <c r="AJ3900" s="152"/>
    </row>
    <row r="3901" spans="3:36" x14ac:dyDescent="0.25">
      <c r="C3901" s="150"/>
      <c r="D3901" s="153"/>
      <c r="E3901" s="153"/>
      <c r="F3901" s="153"/>
      <c r="G3901" s="153"/>
      <c r="H3901" s="153"/>
      <c r="I3901" s="153"/>
      <c r="J3901" s="153"/>
      <c r="K3901" s="153"/>
      <c r="L3901" s="153"/>
      <c r="M3901" s="153"/>
      <c r="N3901" s="153"/>
      <c r="O3901" s="153"/>
      <c r="P3901" s="153"/>
      <c r="Q3901" s="153"/>
      <c r="R3901" s="153"/>
      <c r="S3901" s="153"/>
      <c r="T3901" s="150"/>
      <c r="U3901" s="152"/>
      <c r="V3901" s="152"/>
      <c r="W3901" s="152"/>
      <c r="X3901" s="152"/>
      <c r="Y3901" s="152"/>
      <c r="Z3901" s="152"/>
      <c r="AA3901" s="152"/>
      <c r="AB3901" s="152"/>
      <c r="AC3901" s="152"/>
      <c r="AD3901" s="152"/>
      <c r="AE3901" s="152"/>
      <c r="AF3901" s="152"/>
      <c r="AG3901" s="152"/>
      <c r="AH3901" s="152"/>
      <c r="AI3901" s="152"/>
      <c r="AJ3901" s="152"/>
    </row>
    <row r="3902" spans="3:36" x14ac:dyDescent="0.25">
      <c r="C3902" s="150"/>
      <c r="D3902" s="153"/>
      <c r="E3902" s="153"/>
      <c r="F3902" s="153"/>
      <c r="G3902" s="153"/>
      <c r="H3902" s="153"/>
      <c r="I3902" s="153"/>
      <c r="J3902" s="153"/>
      <c r="K3902" s="153"/>
      <c r="L3902" s="153"/>
      <c r="M3902" s="153"/>
      <c r="N3902" s="153"/>
      <c r="O3902" s="153"/>
      <c r="P3902" s="153"/>
      <c r="Q3902" s="153"/>
      <c r="R3902" s="153"/>
      <c r="S3902" s="153"/>
      <c r="T3902" s="150"/>
      <c r="U3902" s="152"/>
      <c r="V3902" s="152"/>
      <c r="W3902" s="152"/>
      <c r="X3902" s="152"/>
      <c r="Y3902" s="152"/>
      <c r="Z3902" s="152"/>
      <c r="AA3902" s="152"/>
      <c r="AB3902" s="152"/>
      <c r="AC3902" s="152"/>
      <c r="AD3902" s="152"/>
      <c r="AE3902" s="152"/>
      <c r="AF3902" s="152"/>
      <c r="AG3902" s="152"/>
      <c r="AH3902" s="152"/>
      <c r="AI3902" s="152"/>
      <c r="AJ3902" s="152"/>
    </row>
    <row r="3903" spans="3:36" x14ac:dyDescent="0.25">
      <c r="C3903" s="150"/>
      <c r="D3903" s="153"/>
      <c r="E3903" s="153"/>
      <c r="F3903" s="153"/>
      <c r="G3903" s="153"/>
      <c r="H3903" s="153"/>
      <c r="I3903" s="153"/>
      <c r="J3903" s="153"/>
      <c r="K3903" s="153"/>
      <c r="L3903" s="153"/>
      <c r="M3903" s="153"/>
      <c r="N3903" s="153"/>
      <c r="O3903" s="153"/>
      <c r="P3903" s="153"/>
      <c r="Q3903" s="153"/>
      <c r="R3903" s="153"/>
      <c r="S3903" s="153"/>
      <c r="T3903" s="150"/>
      <c r="U3903" s="152"/>
      <c r="V3903" s="152"/>
      <c r="W3903" s="152"/>
      <c r="X3903" s="152"/>
      <c r="Y3903" s="152"/>
      <c r="Z3903" s="152"/>
      <c r="AA3903" s="152"/>
      <c r="AB3903" s="152"/>
      <c r="AC3903" s="152"/>
      <c r="AD3903" s="152"/>
      <c r="AE3903" s="152"/>
      <c r="AF3903" s="152"/>
      <c r="AG3903" s="152"/>
      <c r="AH3903" s="152"/>
      <c r="AI3903" s="152"/>
      <c r="AJ3903" s="152"/>
    </row>
    <row r="3904" spans="3:36" x14ac:dyDescent="0.25">
      <c r="C3904" s="150"/>
      <c r="D3904" s="153"/>
      <c r="E3904" s="153"/>
      <c r="F3904" s="153"/>
      <c r="G3904" s="153"/>
      <c r="H3904" s="153"/>
      <c r="I3904" s="153"/>
      <c r="J3904" s="153"/>
      <c r="K3904" s="153"/>
      <c r="L3904" s="153"/>
      <c r="M3904" s="153"/>
      <c r="N3904" s="153"/>
      <c r="O3904" s="153"/>
      <c r="P3904" s="153"/>
      <c r="Q3904" s="153"/>
      <c r="R3904" s="153"/>
      <c r="S3904" s="153"/>
      <c r="T3904" s="150"/>
      <c r="U3904" s="152"/>
      <c r="V3904" s="152"/>
      <c r="W3904" s="152"/>
      <c r="X3904" s="152"/>
      <c r="Y3904" s="152"/>
      <c r="Z3904" s="152"/>
      <c r="AA3904" s="152"/>
      <c r="AB3904" s="152"/>
      <c r="AC3904" s="152"/>
      <c r="AD3904" s="152"/>
      <c r="AE3904" s="152"/>
      <c r="AF3904" s="152"/>
      <c r="AG3904" s="152"/>
      <c r="AH3904" s="152"/>
      <c r="AI3904" s="152"/>
      <c r="AJ3904" s="152"/>
    </row>
    <row r="3905" spans="3:36" x14ac:dyDescent="0.25">
      <c r="C3905" s="150"/>
      <c r="D3905" s="153"/>
      <c r="E3905" s="153"/>
      <c r="F3905" s="153"/>
      <c r="G3905" s="153"/>
      <c r="H3905" s="153"/>
      <c r="I3905" s="153"/>
      <c r="J3905" s="153"/>
      <c r="K3905" s="153"/>
      <c r="L3905" s="153"/>
      <c r="M3905" s="153"/>
      <c r="N3905" s="153"/>
      <c r="O3905" s="153"/>
      <c r="P3905" s="153"/>
      <c r="Q3905" s="153"/>
      <c r="R3905" s="153"/>
      <c r="S3905" s="153"/>
      <c r="T3905" s="150"/>
      <c r="U3905" s="152"/>
      <c r="V3905" s="152"/>
      <c r="W3905" s="152"/>
      <c r="X3905" s="152"/>
      <c r="Y3905" s="152"/>
      <c r="Z3905" s="152"/>
      <c r="AA3905" s="152"/>
      <c r="AB3905" s="152"/>
      <c r="AC3905" s="152"/>
      <c r="AD3905" s="152"/>
      <c r="AE3905" s="152"/>
      <c r="AF3905" s="152"/>
      <c r="AG3905" s="152"/>
      <c r="AH3905" s="152"/>
      <c r="AI3905" s="152"/>
      <c r="AJ3905" s="152"/>
    </row>
    <row r="3906" spans="3:36" x14ac:dyDescent="0.25">
      <c r="C3906" s="150"/>
      <c r="D3906" s="153"/>
      <c r="E3906" s="153"/>
      <c r="F3906" s="153"/>
      <c r="G3906" s="153"/>
      <c r="H3906" s="153"/>
      <c r="I3906" s="153"/>
      <c r="J3906" s="153"/>
      <c r="K3906" s="153"/>
      <c r="L3906" s="153"/>
      <c r="M3906" s="153"/>
      <c r="N3906" s="153"/>
      <c r="O3906" s="153"/>
      <c r="P3906" s="153"/>
      <c r="Q3906" s="153"/>
      <c r="R3906" s="153"/>
      <c r="S3906" s="153"/>
      <c r="T3906" s="150"/>
      <c r="U3906" s="152"/>
      <c r="V3906" s="152"/>
      <c r="W3906" s="152"/>
      <c r="X3906" s="152"/>
      <c r="Y3906" s="152"/>
      <c r="Z3906" s="152"/>
      <c r="AA3906" s="152"/>
      <c r="AB3906" s="152"/>
      <c r="AC3906" s="152"/>
      <c r="AD3906" s="152"/>
      <c r="AE3906" s="152"/>
      <c r="AF3906" s="152"/>
      <c r="AG3906" s="152"/>
      <c r="AH3906" s="152"/>
      <c r="AI3906" s="152"/>
      <c r="AJ3906" s="152"/>
    </row>
    <row r="3907" spans="3:36" x14ac:dyDescent="0.25">
      <c r="C3907" s="150"/>
      <c r="D3907" s="153"/>
      <c r="E3907" s="153"/>
      <c r="F3907" s="153"/>
      <c r="G3907" s="153"/>
      <c r="H3907" s="153"/>
      <c r="I3907" s="153"/>
      <c r="J3907" s="153"/>
      <c r="K3907" s="153"/>
      <c r="L3907" s="153"/>
      <c r="M3907" s="153"/>
      <c r="N3907" s="153"/>
      <c r="O3907" s="153"/>
      <c r="P3907" s="153"/>
      <c r="Q3907" s="153"/>
      <c r="R3907" s="153"/>
      <c r="S3907" s="153"/>
      <c r="T3907" s="150"/>
      <c r="U3907" s="152"/>
      <c r="V3907" s="152"/>
      <c r="W3907" s="152"/>
      <c r="X3907" s="152"/>
      <c r="Y3907" s="152"/>
      <c r="Z3907" s="152"/>
      <c r="AA3907" s="152"/>
      <c r="AB3907" s="152"/>
      <c r="AC3907" s="152"/>
      <c r="AD3907" s="152"/>
      <c r="AE3907" s="152"/>
      <c r="AF3907" s="152"/>
      <c r="AG3907" s="152"/>
      <c r="AH3907" s="152"/>
      <c r="AI3907" s="152"/>
      <c r="AJ3907" s="152"/>
    </row>
    <row r="3908" spans="3:36" x14ac:dyDescent="0.25">
      <c r="C3908" s="150"/>
      <c r="D3908" s="153"/>
      <c r="E3908" s="153"/>
      <c r="F3908" s="153"/>
      <c r="G3908" s="153"/>
      <c r="H3908" s="153"/>
      <c r="I3908" s="153"/>
      <c r="J3908" s="153"/>
      <c r="K3908" s="153"/>
      <c r="L3908" s="153"/>
      <c r="M3908" s="153"/>
      <c r="N3908" s="153"/>
      <c r="O3908" s="153"/>
      <c r="P3908" s="153"/>
      <c r="Q3908" s="153"/>
      <c r="R3908" s="153"/>
      <c r="S3908" s="153"/>
      <c r="T3908" s="150"/>
      <c r="U3908" s="152"/>
      <c r="V3908" s="152"/>
      <c r="W3908" s="152"/>
      <c r="X3908" s="152"/>
      <c r="Y3908" s="152"/>
      <c r="Z3908" s="152"/>
      <c r="AA3908" s="152"/>
      <c r="AB3908" s="152"/>
      <c r="AC3908" s="152"/>
      <c r="AD3908" s="152"/>
      <c r="AE3908" s="152"/>
      <c r="AF3908" s="152"/>
      <c r="AG3908" s="152"/>
      <c r="AH3908" s="152"/>
      <c r="AI3908" s="152"/>
      <c r="AJ3908" s="152"/>
    </row>
    <row r="3909" spans="3:36" x14ac:dyDescent="0.25">
      <c r="C3909" s="150"/>
      <c r="D3909" s="153"/>
      <c r="E3909" s="153"/>
      <c r="F3909" s="153"/>
      <c r="G3909" s="153"/>
      <c r="H3909" s="153"/>
      <c r="I3909" s="153"/>
      <c r="J3909" s="153"/>
      <c r="K3909" s="153"/>
      <c r="L3909" s="153"/>
      <c r="M3909" s="153"/>
      <c r="N3909" s="153"/>
      <c r="O3909" s="153"/>
      <c r="P3909" s="153"/>
      <c r="Q3909" s="153"/>
      <c r="R3909" s="153"/>
      <c r="S3909" s="153"/>
      <c r="T3909" s="150"/>
      <c r="U3909" s="152"/>
      <c r="V3909" s="152"/>
      <c r="W3909" s="152"/>
      <c r="X3909" s="152"/>
      <c r="Y3909" s="152"/>
      <c r="Z3909" s="152"/>
      <c r="AA3909" s="152"/>
      <c r="AB3909" s="152"/>
      <c r="AC3909" s="152"/>
      <c r="AD3909" s="152"/>
      <c r="AE3909" s="152"/>
      <c r="AF3909" s="152"/>
      <c r="AG3909" s="152"/>
      <c r="AH3909" s="152"/>
      <c r="AI3909" s="152"/>
      <c r="AJ3909" s="152"/>
    </row>
    <row r="3910" spans="3:36" x14ac:dyDescent="0.25">
      <c r="C3910" s="150"/>
      <c r="D3910" s="153"/>
      <c r="E3910" s="153"/>
      <c r="F3910" s="153"/>
      <c r="G3910" s="153"/>
      <c r="H3910" s="153"/>
      <c r="I3910" s="153"/>
      <c r="J3910" s="153"/>
      <c r="K3910" s="153"/>
      <c r="L3910" s="153"/>
      <c r="M3910" s="153"/>
      <c r="N3910" s="153"/>
      <c r="O3910" s="153"/>
      <c r="P3910" s="153"/>
      <c r="Q3910" s="153"/>
      <c r="R3910" s="153"/>
      <c r="S3910" s="153"/>
      <c r="T3910" s="150"/>
      <c r="U3910" s="152"/>
      <c r="V3910" s="152"/>
      <c r="W3910" s="152"/>
      <c r="X3910" s="152"/>
      <c r="Y3910" s="152"/>
      <c r="Z3910" s="152"/>
      <c r="AA3910" s="152"/>
      <c r="AB3910" s="152"/>
      <c r="AC3910" s="152"/>
      <c r="AD3910" s="152"/>
      <c r="AE3910" s="152"/>
      <c r="AF3910" s="152"/>
      <c r="AG3910" s="152"/>
      <c r="AH3910" s="152"/>
      <c r="AI3910" s="152"/>
      <c r="AJ3910" s="152"/>
    </row>
    <row r="3911" spans="3:36" x14ac:dyDescent="0.25">
      <c r="C3911" s="150"/>
      <c r="D3911" s="153"/>
      <c r="E3911" s="153"/>
      <c r="F3911" s="153"/>
      <c r="G3911" s="153"/>
      <c r="H3911" s="153"/>
      <c r="I3911" s="153"/>
      <c r="J3911" s="153"/>
      <c r="K3911" s="153"/>
      <c r="L3911" s="153"/>
      <c r="M3911" s="153"/>
      <c r="N3911" s="153"/>
      <c r="O3911" s="153"/>
      <c r="P3911" s="153"/>
      <c r="Q3911" s="153"/>
      <c r="R3911" s="153"/>
      <c r="S3911" s="153"/>
      <c r="T3911" s="150"/>
      <c r="U3911" s="152"/>
      <c r="V3911" s="152"/>
      <c r="W3911" s="152"/>
      <c r="X3911" s="152"/>
      <c r="Y3911" s="152"/>
      <c r="Z3911" s="152"/>
      <c r="AA3911" s="152"/>
      <c r="AB3911" s="152"/>
      <c r="AC3911" s="152"/>
      <c r="AD3911" s="152"/>
      <c r="AE3911" s="152"/>
      <c r="AF3911" s="152"/>
      <c r="AG3911" s="152"/>
      <c r="AH3911" s="152"/>
      <c r="AI3911" s="152"/>
      <c r="AJ3911" s="152"/>
    </row>
    <row r="3912" spans="3:36" x14ac:dyDescent="0.25">
      <c r="C3912" s="150"/>
      <c r="D3912" s="153"/>
      <c r="E3912" s="153"/>
      <c r="F3912" s="153"/>
      <c r="G3912" s="153"/>
      <c r="H3912" s="153"/>
      <c r="I3912" s="153"/>
      <c r="J3912" s="153"/>
      <c r="K3912" s="153"/>
      <c r="L3912" s="153"/>
      <c r="M3912" s="153"/>
      <c r="N3912" s="153"/>
      <c r="O3912" s="153"/>
      <c r="P3912" s="153"/>
      <c r="Q3912" s="153"/>
      <c r="R3912" s="153"/>
      <c r="S3912" s="153"/>
      <c r="T3912" s="150"/>
      <c r="U3912" s="152"/>
      <c r="V3912" s="152"/>
      <c r="W3912" s="152"/>
      <c r="X3912" s="152"/>
      <c r="Y3912" s="152"/>
      <c r="Z3912" s="152"/>
      <c r="AA3912" s="152"/>
      <c r="AB3912" s="152"/>
      <c r="AC3912" s="152"/>
      <c r="AD3912" s="152"/>
      <c r="AE3912" s="152"/>
      <c r="AF3912" s="152"/>
      <c r="AG3912" s="152"/>
      <c r="AH3912" s="152"/>
      <c r="AI3912" s="152"/>
      <c r="AJ3912" s="152"/>
    </row>
    <row r="3913" spans="3:36" x14ac:dyDescent="0.25">
      <c r="C3913" s="150"/>
      <c r="D3913" s="153"/>
      <c r="E3913" s="153"/>
      <c r="F3913" s="153"/>
      <c r="G3913" s="153"/>
      <c r="H3913" s="153"/>
      <c r="I3913" s="153"/>
      <c r="J3913" s="153"/>
      <c r="K3913" s="153"/>
      <c r="L3913" s="153"/>
      <c r="M3913" s="153"/>
      <c r="N3913" s="153"/>
      <c r="O3913" s="153"/>
      <c r="P3913" s="153"/>
      <c r="Q3913" s="153"/>
      <c r="R3913" s="153"/>
      <c r="S3913" s="153"/>
      <c r="T3913" s="150"/>
      <c r="U3913" s="152"/>
      <c r="V3913" s="152"/>
      <c r="W3913" s="152"/>
      <c r="X3913" s="152"/>
      <c r="Y3913" s="152"/>
      <c r="Z3913" s="152"/>
      <c r="AA3913" s="152"/>
      <c r="AB3913" s="152"/>
      <c r="AC3913" s="152"/>
      <c r="AD3913" s="152"/>
      <c r="AE3913" s="152"/>
      <c r="AF3913" s="152"/>
      <c r="AG3913" s="152"/>
      <c r="AH3913" s="152"/>
      <c r="AI3913" s="152"/>
      <c r="AJ3913" s="152"/>
    </row>
    <row r="3914" spans="3:36" x14ac:dyDescent="0.25">
      <c r="C3914" s="150"/>
      <c r="D3914" s="153"/>
      <c r="E3914" s="153"/>
      <c r="F3914" s="153"/>
      <c r="G3914" s="153"/>
      <c r="H3914" s="153"/>
      <c r="I3914" s="153"/>
      <c r="J3914" s="153"/>
      <c r="K3914" s="153"/>
      <c r="L3914" s="153"/>
      <c r="M3914" s="153"/>
      <c r="N3914" s="153"/>
      <c r="O3914" s="153"/>
      <c r="P3914" s="153"/>
      <c r="Q3914" s="153"/>
      <c r="R3914" s="153"/>
      <c r="S3914" s="153"/>
      <c r="T3914" s="150"/>
      <c r="U3914" s="152"/>
      <c r="V3914" s="152"/>
      <c r="W3914" s="152"/>
      <c r="X3914" s="152"/>
      <c r="Y3914" s="152"/>
      <c r="Z3914" s="152"/>
      <c r="AA3914" s="152"/>
      <c r="AB3914" s="152"/>
      <c r="AC3914" s="152"/>
      <c r="AD3914" s="152"/>
      <c r="AE3914" s="152"/>
      <c r="AF3914" s="152"/>
      <c r="AG3914" s="152"/>
      <c r="AH3914" s="152"/>
      <c r="AI3914" s="152"/>
      <c r="AJ3914" s="152"/>
    </row>
    <row r="3915" spans="3:36" x14ac:dyDescent="0.25">
      <c r="C3915" s="150"/>
      <c r="D3915" s="153"/>
      <c r="E3915" s="153"/>
      <c r="F3915" s="153"/>
      <c r="G3915" s="153"/>
      <c r="H3915" s="153"/>
      <c r="I3915" s="153"/>
      <c r="J3915" s="153"/>
      <c r="K3915" s="153"/>
      <c r="L3915" s="153"/>
      <c r="M3915" s="153"/>
      <c r="N3915" s="153"/>
      <c r="O3915" s="153"/>
      <c r="P3915" s="153"/>
      <c r="Q3915" s="153"/>
      <c r="R3915" s="153"/>
      <c r="S3915" s="153"/>
      <c r="T3915" s="150"/>
      <c r="U3915" s="152"/>
      <c r="V3915" s="152"/>
      <c r="W3915" s="152"/>
      <c r="X3915" s="152"/>
      <c r="Y3915" s="152"/>
      <c r="Z3915" s="152"/>
      <c r="AA3915" s="152"/>
      <c r="AB3915" s="152"/>
      <c r="AC3915" s="152"/>
      <c r="AD3915" s="152"/>
      <c r="AE3915" s="152"/>
      <c r="AF3915" s="152"/>
      <c r="AG3915" s="152"/>
      <c r="AH3915" s="152"/>
      <c r="AI3915" s="152"/>
      <c r="AJ3915" s="152"/>
    </row>
    <row r="3916" spans="3:36" x14ac:dyDescent="0.25">
      <c r="C3916" s="150"/>
      <c r="D3916" s="153"/>
      <c r="E3916" s="153"/>
      <c r="F3916" s="153"/>
      <c r="G3916" s="153"/>
      <c r="H3916" s="153"/>
      <c r="I3916" s="153"/>
      <c r="J3916" s="153"/>
      <c r="K3916" s="153"/>
      <c r="L3916" s="153"/>
      <c r="M3916" s="153"/>
      <c r="N3916" s="153"/>
      <c r="O3916" s="153"/>
      <c r="P3916" s="153"/>
      <c r="Q3916" s="153"/>
      <c r="R3916" s="153"/>
      <c r="S3916" s="153"/>
      <c r="T3916" s="150"/>
      <c r="U3916" s="152"/>
      <c r="V3916" s="152"/>
      <c r="W3916" s="152"/>
      <c r="X3916" s="152"/>
      <c r="Y3916" s="152"/>
      <c r="Z3916" s="152"/>
      <c r="AA3916" s="152"/>
      <c r="AB3916" s="152"/>
      <c r="AC3916" s="152"/>
      <c r="AD3916" s="152"/>
      <c r="AE3916" s="152"/>
      <c r="AF3916" s="152"/>
      <c r="AG3916" s="152"/>
      <c r="AH3916" s="152"/>
      <c r="AI3916" s="152"/>
      <c r="AJ3916" s="152"/>
    </row>
    <row r="3917" spans="3:36" x14ac:dyDescent="0.25">
      <c r="C3917" s="150"/>
      <c r="D3917" s="153"/>
      <c r="E3917" s="153"/>
      <c r="F3917" s="153"/>
      <c r="G3917" s="153"/>
      <c r="H3917" s="153"/>
      <c r="I3917" s="153"/>
      <c r="J3917" s="153"/>
      <c r="K3917" s="153"/>
      <c r="L3917" s="153"/>
      <c r="M3917" s="153"/>
      <c r="N3917" s="153"/>
      <c r="O3917" s="153"/>
      <c r="P3917" s="153"/>
      <c r="Q3917" s="153"/>
      <c r="R3917" s="153"/>
      <c r="S3917" s="153"/>
      <c r="T3917" s="150"/>
      <c r="U3917" s="152"/>
      <c r="V3917" s="152"/>
      <c r="W3917" s="152"/>
      <c r="X3917" s="152"/>
      <c r="Y3917" s="152"/>
      <c r="Z3917" s="152"/>
      <c r="AA3917" s="152"/>
      <c r="AB3917" s="152"/>
      <c r="AC3917" s="152"/>
      <c r="AD3917" s="152"/>
      <c r="AE3917" s="152"/>
      <c r="AF3917" s="152"/>
      <c r="AG3917" s="152"/>
      <c r="AH3917" s="152"/>
      <c r="AI3917" s="152"/>
      <c r="AJ3917" s="152"/>
    </row>
    <row r="3918" spans="3:36" x14ac:dyDescent="0.25">
      <c r="C3918" s="150"/>
      <c r="D3918" s="153"/>
      <c r="E3918" s="153"/>
      <c r="F3918" s="153"/>
      <c r="G3918" s="153"/>
      <c r="H3918" s="153"/>
      <c r="I3918" s="153"/>
      <c r="J3918" s="153"/>
      <c r="K3918" s="153"/>
      <c r="L3918" s="153"/>
      <c r="M3918" s="153"/>
      <c r="N3918" s="153"/>
      <c r="O3918" s="153"/>
      <c r="P3918" s="153"/>
      <c r="Q3918" s="153"/>
      <c r="R3918" s="153"/>
      <c r="S3918" s="153"/>
      <c r="T3918" s="150"/>
      <c r="U3918" s="152"/>
      <c r="V3918" s="152"/>
      <c r="W3918" s="152"/>
      <c r="X3918" s="152"/>
      <c r="Y3918" s="152"/>
      <c r="Z3918" s="152"/>
      <c r="AA3918" s="152"/>
      <c r="AB3918" s="152"/>
      <c r="AC3918" s="152"/>
      <c r="AD3918" s="152"/>
      <c r="AE3918" s="152"/>
      <c r="AF3918" s="152"/>
      <c r="AG3918" s="152"/>
      <c r="AH3918" s="152"/>
      <c r="AI3918" s="152"/>
      <c r="AJ3918" s="152"/>
    </row>
    <row r="3919" spans="3:36" x14ac:dyDescent="0.25">
      <c r="C3919" s="150"/>
      <c r="D3919" s="153"/>
      <c r="E3919" s="153"/>
      <c r="F3919" s="153"/>
      <c r="G3919" s="153"/>
      <c r="H3919" s="153"/>
      <c r="I3919" s="153"/>
      <c r="J3919" s="153"/>
      <c r="K3919" s="153"/>
      <c r="L3919" s="153"/>
      <c r="M3919" s="153"/>
      <c r="N3919" s="153"/>
      <c r="O3919" s="153"/>
      <c r="P3919" s="153"/>
      <c r="Q3919" s="153"/>
      <c r="R3919" s="153"/>
      <c r="S3919" s="153"/>
      <c r="T3919" s="150"/>
      <c r="U3919" s="152"/>
      <c r="V3919" s="152"/>
      <c r="W3919" s="152"/>
      <c r="X3919" s="152"/>
      <c r="Y3919" s="152"/>
      <c r="Z3919" s="152"/>
      <c r="AA3919" s="152"/>
      <c r="AB3919" s="152"/>
      <c r="AC3919" s="152"/>
      <c r="AD3919" s="152"/>
      <c r="AE3919" s="152"/>
      <c r="AF3919" s="152"/>
      <c r="AG3919" s="152"/>
      <c r="AH3919" s="152"/>
      <c r="AI3919" s="152"/>
      <c r="AJ3919" s="152"/>
    </row>
    <row r="3920" spans="3:36" x14ac:dyDescent="0.25">
      <c r="C3920" s="150"/>
      <c r="D3920" s="153"/>
      <c r="E3920" s="153"/>
      <c r="F3920" s="153"/>
      <c r="G3920" s="153"/>
      <c r="H3920" s="153"/>
      <c r="I3920" s="153"/>
      <c r="J3920" s="153"/>
      <c r="K3920" s="153"/>
      <c r="L3920" s="153"/>
      <c r="M3920" s="153"/>
      <c r="N3920" s="153"/>
      <c r="O3920" s="153"/>
      <c r="P3920" s="153"/>
      <c r="Q3920" s="153"/>
      <c r="R3920" s="153"/>
      <c r="S3920" s="153"/>
      <c r="T3920" s="150"/>
      <c r="U3920" s="152"/>
      <c r="V3920" s="152"/>
      <c r="W3920" s="152"/>
      <c r="X3920" s="152"/>
      <c r="Y3920" s="152"/>
      <c r="Z3920" s="152"/>
      <c r="AA3920" s="152"/>
      <c r="AB3920" s="152"/>
      <c r="AC3920" s="152"/>
      <c r="AD3920" s="152"/>
      <c r="AE3920" s="152"/>
      <c r="AF3920" s="152"/>
      <c r="AG3920" s="152"/>
      <c r="AH3920" s="152"/>
      <c r="AI3920" s="152"/>
      <c r="AJ3920" s="152"/>
    </row>
    <row r="3921" spans="3:36" x14ac:dyDescent="0.25">
      <c r="C3921" s="150"/>
      <c r="D3921" s="153"/>
      <c r="E3921" s="153"/>
      <c r="F3921" s="153"/>
      <c r="G3921" s="153"/>
      <c r="H3921" s="153"/>
      <c r="I3921" s="153"/>
      <c r="J3921" s="153"/>
      <c r="K3921" s="153"/>
      <c r="L3921" s="153"/>
      <c r="M3921" s="153"/>
      <c r="N3921" s="153"/>
      <c r="O3921" s="153"/>
      <c r="P3921" s="153"/>
      <c r="Q3921" s="153"/>
      <c r="R3921" s="153"/>
      <c r="S3921" s="153"/>
      <c r="T3921" s="150"/>
      <c r="U3921" s="152"/>
      <c r="V3921" s="152"/>
      <c r="W3921" s="152"/>
      <c r="X3921" s="152"/>
      <c r="Y3921" s="152"/>
      <c r="Z3921" s="152"/>
      <c r="AA3921" s="152"/>
      <c r="AB3921" s="152"/>
      <c r="AC3921" s="152"/>
      <c r="AD3921" s="152"/>
      <c r="AE3921" s="152"/>
      <c r="AF3921" s="152"/>
      <c r="AG3921" s="152"/>
      <c r="AH3921" s="152"/>
      <c r="AI3921" s="152"/>
      <c r="AJ3921" s="152"/>
    </row>
    <row r="3922" spans="3:36" x14ac:dyDescent="0.25">
      <c r="C3922" s="150"/>
      <c r="D3922" s="153"/>
      <c r="E3922" s="153"/>
      <c r="F3922" s="153"/>
      <c r="G3922" s="153"/>
      <c r="H3922" s="153"/>
      <c r="I3922" s="153"/>
      <c r="J3922" s="153"/>
      <c r="K3922" s="153"/>
      <c r="L3922" s="153"/>
      <c r="M3922" s="153"/>
      <c r="N3922" s="153"/>
      <c r="O3922" s="153"/>
      <c r="P3922" s="153"/>
      <c r="Q3922" s="153"/>
      <c r="R3922" s="153"/>
      <c r="S3922" s="153"/>
      <c r="T3922" s="150"/>
      <c r="U3922" s="152"/>
      <c r="V3922" s="152"/>
      <c r="W3922" s="152"/>
      <c r="X3922" s="152"/>
      <c r="Y3922" s="152"/>
      <c r="Z3922" s="152"/>
      <c r="AA3922" s="152"/>
      <c r="AB3922" s="152"/>
      <c r="AC3922" s="152"/>
      <c r="AD3922" s="152"/>
      <c r="AE3922" s="152"/>
      <c r="AF3922" s="152"/>
      <c r="AG3922" s="152"/>
      <c r="AH3922" s="152"/>
      <c r="AI3922" s="152"/>
      <c r="AJ3922" s="152"/>
    </row>
    <row r="3923" spans="3:36" x14ac:dyDescent="0.25">
      <c r="C3923" s="150"/>
      <c r="D3923" s="153"/>
      <c r="E3923" s="153"/>
      <c r="F3923" s="153"/>
      <c r="G3923" s="153"/>
      <c r="H3923" s="153"/>
      <c r="I3923" s="153"/>
      <c r="J3923" s="153"/>
      <c r="K3923" s="153"/>
      <c r="L3923" s="153"/>
      <c r="M3923" s="153"/>
      <c r="N3923" s="153"/>
      <c r="O3923" s="153"/>
      <c r="P3923" s="153"/>
      <c r="Q3923" s="153"/>
      <c r="R3923" s="153"/>
      <c r="S3923" s="153"/>
      <c r="T3923" s="150"/>
      <c r="U3923" s="152"/>
      <c r="V3923" s="152"/>
      <c r="W3923" s="152"/>
      <c r="X3923" s="152"/>
      <c r="Y3923" s="152"/>
      <c r="Z3923" s="152"/>
      <c r="AA3923" s="152"/>
      <c r="AB3923" s="152"/>
      <c r="AC3923" s="152"/>
      <c r="AD3923" s="152"/>
      <c r="AE3923" s="152"/>
      <c r="AF3923" s="152"/>
      <c r="AG3923" s="152"/>
      <c r="AH3923" s="152"/>
      <c r="AI3923" s="152"/>
      <c r="AJ3923" s="152"/>
    </row>
    <row r="3924" spans="3:36" x14ac:dyDescent="0.25">
      <c r="C3924" s="150"/>
      <c r="D3924" s="153"/>
      <c r="E3924" s="153"/>
      <c r="F3924" s="153"/>
      <c r="G3924" s="153"/>
      <c r="H3924" s="153"/>
      <c r="I3924" s="153"/>
      <c r="J3924" s="153"/>
      <c r="K3924" s="153"/>
      <c r="L3924" s="153"/>
      <c r="M3924" s="153"/>
      <c r="N3924" s="153"/>
      <c r="O3924" s="153"/>
      <c r="P3924" s="153"/>
      <c r="Q3924" s="153"/>
      <c r="R3924" s="153"/>
      <c r="S3924" s="153"/>
      <c r="T3924" s="150"/>
      <c r="U3924" s="152"/>
      <c r="V3924" s="152"/>
      <c r="W3924" s="152"/>
      <c r="X3924" s="152"/>
      <c r="Y3924" s="152"/>
      <c r="Z3924" s="152"/>
      <c r="AA3924" s="152"/>
      <c r="AB3924" s="152"/>
      <c r="AC3924" s="152"/>
      <c r="AD3924" s="152"/>
      <c r="AE3924" s="152"/>
      <c r="AF3924" s="152"/>
      <c r="AG3924" s="152"/>
      <c r="AH3924" s="152"/>
      <c r="AI3924" s="152"/>
      <c r="AJ3924" s="152"/>
    </row>
    <row r="3925" spans="3:36" x14ac:dyDescent="0.25">
      <c r="C3925" s="150"/>
      <c r="D3925" s="153"/>
      <c r="E3925" s="153"/>
      <c r="F3925" s="153"/>
      <c r="G3925" s="153"/>
      <c r="H3925" s="153"/>
      <c r="I3925" s="153"/>
      <c r="J3925" s="153"/>
      <c r="K3925" s="153"/>
      <c r="L3925" s="153"/>
      <c r="M3925" s="153"/>
      <c r="N3925" s="153"/>
      <c r="O3925" s="153"/>
      <c r="P3925" s="153"/>
      <c r="Q3925" s="153"/>
      <c r="R3925" s="153"/>
      <c r="S3925" s="153"/>
      <c r="T3925" s="150"/>
      <c r="U3925" s="152"/>
      <c r="V3925" s="152"/>
      <c r="W3925" s="152"/>
      <c r="X3925" s="152"/>
      <c r="Y3925" s="152"/>
      <c r="Z3925" s="152"/>
      <c r="AA3925" s="152"/>
      <c r="AB3925" s="152"/>
      <c r="AC3925" s="152"/>
      <c r="AD3925" s="152"/>
      <c r="AE3925" s="152"/>
      <c r="AF3925" s="152"/>
      <c r="AG3925" s="152"/>
      <c r="AH3925" s="152"/>
      <c r="AI3925" s="152"/>
      <c r="AJ3925" s="152"/>
    </row>
    <row r="3926" spans="3:36" x14ac:dyDescent="0.25">
      <c r="C3926" s="150"/>
      <c r="D3926" s="153"/>
      <c r="E3926" s="153"/>
      <c r="F3926" s="153"/>
      <c r="G3926" s="153"/>
      <c r="H3926" s="153"/>
      <c r="I3926" s="153"/>
      <c r="J3926" s="153"/>
      <c r="K3926" s="153"/>
      <c r="L3926" s="153"/>
      <c r="M3926" s="153"/>
      <c r="N3926" s="153"/>
      <c r="O3926" s="153"/>
      <c r="P3926" s="153"/>
      <c r="Q3926" s="153"/>
      <c r="R3926" s="153"/>
      <c r="S3926" s="153"/>
      <c r="T3926" s="150"/>
      <c r="U3926" s="152"/>
      <c r="V3926" s="152"/>
      <c r="W3926" s="152"/>
      <c r="X3926" s="152"/>
      <c r="Y3926" s="152"/>
      <c r="Z3926" s="152"/>
      <c r="AA3926" s="152"/>
      <c r="AB3926" s="152"/>
      <c r="AC3926" s="152"/>
      <c r="AD3926" s="152"/>
      <c r="AE3926" s="152"/>
      <c r="AF3926" s="152"/>
      <c r="AG3926" s="152"/>
      <c r="AH3926" s="152"/>
      <c r="AI3926" s="152"/>
      <c r="AJ3926" s="152"/>
    </row>
    <row r="3927" spans="3:36" x14ac:dyDescent="0.25">
      <c r="C3927" s="150"/>
      <c r="D3927" s="153"/>
      <c r="E3927" s="153"/>
      <c r="F3927" s="153"/>
      <c r="G3927" s="153"/>
      <c r="H3927" s="153"/>
      <c r="I3927" s="153"/>
      <c r="J3927" s="153"/>
      <c r="K3927" s="153"/>
      <c r="L3927" s="153"/>
      <c r="M3927" s="153"/>
      <c r="N3927" s="153"/>
      <c r="O3927" s="153"/>
      <c r="P3927" s="153"/>
      <c r="Q3927" s="153"/>
      <c r="R3927" s="153"/>
      <c r="S3927" s="153"/>
      <c r="T3927" s="150"/>
      <c r="U3927" s="152"/>
      <c r="V3927" s="152"/>
      <c r="W3927" s="152"/>
      <c r="X3927" s="152"/>
      <c r="Y3927" s="152"/>
      <c r="Z3927" s="152"/>
      <c r="AA3927" s="152"/>
      <c r="AB3927" s="152"/>
      <c r="AC3927" s="152"/>
      <c r="AD3927" s="152"/>
      <c r="AE3927" s="152"/>
      <c r="AF3927" s="152"/>
      <c r="AG3927" s="152"/>
      <c r="AH3927" s="152"/>
      <c r="AI3927" s="152"/>
      <c r="AJ3927" s="152"/>
    </row>
    <row r="3928" spans="3:36" x14ac:dyDescent="0.25">
      <c r="C3928" s="150"/>
      <c r="D3928" s="153"/>
      <c r="E3928" s="153"/>
      <c r="F3928" s="153"/>
      <c r="G3928" s="153"/>
      <c r="H3928" s="153"/>
      <c r="I3928" s="153"/>
      <c r="J3928" s="153"/>
      <c r="K3928" s="153"/>
      <c r="L3928" s="153"/>
      <c r="M3928" s="153"/>
      <c r="N3928" s="153"/>
      <c r="O3928" s="153"/>
      <c r="P3928" s="153"/>
      <c r="Q3928" s="153"/>
      <c r="R3928" s="153"/>
      <c r="S3928" s="153"/>
      <c r="T3928" s="150"/>
      <c r="U3928" s="152"/>
      <c r="V3928" s="152"/>
      <c r="W3928" s="152"/>
      <c r="X3928" s="152"/>
      <c r="Y3928" s="152"/>
      <c r="Z3928" s="152"/>
      <c r="AA3928" s="152"/>
      <c r="AB3928" s="152"/>
      <c r="AC3928" s="152"/>
      <c r="AD3928" s="152"/>
      <c r="AE3928" s="152"/>
      <c r="AF3928" s="152"/>
      <c r="AG3928" s="152"/>
      <c r="AH3928" s="152"/>
      <c r="AI3928" s="152"/>
      <c r="AJ3928" s="152"/>
    </row>
    <row r="3929" spans="3:36" x14ac:dyDescent="0.25">
      <c r="C3929" s="150"/>
      <c r="D3929" s="153"/>
      <c r="E3929" s="153"/>
      <c r="F3929" s="153"/>
      <c r="G3929" s="153"/>
      <c r="H3929" s="153"/>
      <c r="I3929" s="153"/>
      <c r="J3929" s="153"/>
      <c r="K3929" s="153"/>
      <c r="L3929" s="153"/>
      <c r="M3929" s="153"/>
      <c r="N3929" s="153"/>
      <c r="O3929" s="153"/>
      <c r="P3929" s="153"/>
      <c r="Q3929" s="153"/>
      <c r="R3929" s="153"/>
      <c r="S3929" s="153"/>
      <c r="T3929" s="150"/>
      <c r="U3929" s="152"/>
      <c r="V3929" s="152"/>
      <c r="W3929" s="152"/>
      <c r="X3929" s="152"/>
      <c r="Y3929" s="152"/>
      <c r="Z3929" s="152"/>
      <c r="AA3929" s="152"/>
      <c r="AB3929" s="152"/>
      <c r="AC3929" s="152"/>
      <c r="AD3929" s="152"/>
      <c r="AE3929" s="152"/>
      <c r="AF3929" s="152"/>
      <c r="AG3929" s="152"/>
      <c r="AH3929" s="152"/>
      <c r="AI3929" s="152"/>
      <c r="AJ3929" s="152"/>
    </row>
    <row r="3930" spans="3:36" x14ac:dyDescent="0.25">
      <c r="C3930" s="150"/>
      <c r="D3930" s="153"/>
      <c r="E3930" s="153"/>
      <c r="F3930" s="153"/>
      <c r="G3930" s="153"/>
      <c r="H3930" s="153"/>
      <c r="I3930" s="153"/>
      <c r="J3930" s="153"/>
      <c r="K3930" s="153"/>
      <c r="L3930" s="153"/>
      <c r="M3930" s="153"/>
      <c r="N3930" s="153"/>
      <c r="O3930" s="153"/>
      <c r="P3930" s="153"/>
      <c r="Q3930" s="153"/>
      <c r="R3930" s="153"/>
      <c r="S3930" s="153"/>
      <c r="T3930" s="150"/>
      <c r="U3930" s="152"/>
      <c r="V3930" s="152"/>
      <c r="W3930" s="152"/>
      <c r="X3930" s="152"/>
      <c r="Y3930" s="152"/>
      <c r="Z3930" s="152"/>
      <c r="AA3930" s="152"/>
      <c r="AB3930" s="152"/>
      <c r="AC3930" s="152"/>
      <c r="AD3930" s="152"/>
      <c r="AE3930" s="152"/>
      <c r="AF3930" s="152"/>
      <c r="AG3930" s="152"/>
      <c r="AH3930" s="152"/>
      <c r="AI3930" s="152"/>
      <c r="AJ3930" s="152"/>
    </row>
    <row r="3931" spans="3:36" x14ac:dyDescent="0.25">
      <c r="C3931" s="150"/>
      <c r="D3931" s="153"/>
      <c r="E3931" s="153"/>
      <c r="F3931" s="153"/>
      <c r="G3931" s="153"/>
      <c r="H3931" s="153"/>
      <c r="I3931" s="153"/>
      <c r="J3931" s="153"/>
      <c r="K3931" s="153"/>
      <c r="L3931" s="153"/>
      <c r="M3931" s="153"/>
      <c r="N3931" s="153"/>
      <c r="O3931" s="153"/>
      <c r="P3931" s="153"/>
      <c r="Q3931" s="153"/>
      <c r="R3931" s="153"/>
      <c r="S3931" s="153"/>
      <c r="T3931" s="150"/>
      <c r="U3931" s="152"/>
      <c r="V3931" s="152"/>
      <c r="W3931" s="152"/>
      <c r="X3931" s="152"/>
      <c r="Y3931" s="152"/>
      <c r="Z3931" s="152"/>
      <c r="AA3931" s="152"/>
      <c r="AB3931" s="152"/>
      <c r="AC3931" s="152"/>
      <c r="AD3931" s="152"/>
      <c r="AE3931" s="152"/>
      <c r="AF3931" s="152"/>
      <c r="AG3931" s="152"/>
      <c r="AH3931" s="152"/>
      <c r="AI3931" s="152"/>
      <c r="AJ3931" s="152"/>
    </row>
    <row r="3932" spans="3:36" x14ac:dyDescent="0.25">
      <c r="C3932" s="150"/>
      <c r="D3932" s="153"/>
      <c r="E3932" s="153"/>
      <c r="F3932" s="153"/>
      <c r="G3932" s="153"/>
      <c r="H3932" s="153"/>
      <c r="I3932" s="153"/>
      <c r="J3932" s="153"/>
      <c r="K3932" s="153"/>
      <c r="L3932" s="153"/>
      <c r="M3932" s="153"/>
      <c r="N3932" s="153"/>
      <c r="O3932" s="153"/>
      <c r="P3932" s="153"/>
      <c r="Q3932" s="153"/>
      <c r="R3932" s="153"/>
      <c r="S3932" s="153"/>
      <c r="T3932" s="150"/>
      <c r="U3932" s="152"/>
      <c r="V3932" s="152"/>
      <c r="W3932" s="152"/>
      <c r="X3932" s="152"/>
      <c r="Y3932" s="152"/>
      <c r="Z3932" s="152"/>
      <c r="AA3932" s="152"/>
      <c r="AB3932" s="152"/>
      <c r="AC3932" s="152"/>
      <c r="AD3932" s="152"/>
      <c r="AE3932" s="152"/>
      <c r="AF3932" s="152"/>
      <c r="AG3932" s="152"/>
      <c r="AH3932" s="152"/>
      <c r="AI3932" s="152"/>
      <c r="AJ3932" s="152"/>
    </row>
    <row r="3933" spans="3:36" x14ac:dyDescent="0.25">
      <c r="C3933" s="150"/>
      <c r="D3933" s="153"/>
      <c r="E3933" s="153"/>
      <c r="F3933" s="153"/>
      <c r="G3933" s="153"/>
      <c r="H3933" s="153"/>
      <c r="I3933" s="153"/>
      <c r="J3933" s="153"/>
      <c r="K3933" s="153"/>
      <c r="L3933" s="153"/>
      <c r="M3933" s="153"/>
      <c r="N3933" s="153"/>
      <c r="O3933" s="153"/>
      <c r="P3933" s="153"/>
      <c r="Q3933" s="153"/>
      <c r="R3933" s="153"/>
      <c r="S3933" s="153"/>
      <c r="T3933" s="150"/>
      <c r="U3933" s="152"/>
      <c r="V3933" s="152"/>
      <c r="W3933" s="152"/>
      <c r="X3933" s="152"/>
      <c r="Y3933" s="152"/>
      <c r="Z3933" s="152"/>
      <c r="AA3933" s="152"/>
      <c r="AB3933" s="152"/>
      <c r="AC3933" s="152"/>
      <c r="AD3933" s="152"/>
      <c r="AE3933" s="152"/>
      <c r="AF3933" s="152"/>
      <c r="AG3933" s="152"/>
      <c r="AH3933" s="152"/>
      <c r="AI3933" s="152"/>
      <c r="AJ3933" s="152"/>
    </row>
    <row r="3934" spans="3:36" x14ac:dyDescent="0.25">
      <c r="C3934" s="150"/>
      <c r="D3934" s="153"/>
      <c r="E3934" s="153"/>
      <c r="F3934" s="153"/>
      <c r="G3934" s="153"/>
      <c r="H3934" s="153"/>
      <c r="I3934" s="153"/>
      <c r="J3934" s="153"/>
      <c r="K3934" s="153"/>
      <c r="L3934" s="153"/>
      <c r="M3934" s="153"/>
      <c r="N3934" s="153"/>
      <c r="O3934" s="153"/>
      <c r="P3934" s="153"/>
      <c r="Q3934" s="153"/>
      <c r="R3934" s="153"/>
      <c r="S3934" s="153"/>
      <c r="T3934" s="150"/>
      <c r="U3934" s="152"/>
      <c r="V3934" s="152"/>
      <c r="W3934" s="152"/>
      <c r="X3934" s="152"/>
      <c r="Y3934" s="152"/>
      <c r="Z3934" s="152"/>
      <c r="AA3934" s="152"/>
      <c r="AB3934" s="152"/>
      <c r="AC3934" s="152"/>
      <c r="AD3934" s="152"/>
      <c r="AE3934" s="152"/>
      <c r="AF3934" s="152"/>
      <c r="AG3934" s="152"/>
      <c r="AH3934" s="152"/>
      <c r="AI3934" s="152"/>
      <c r="AJ3934" s="152"/>
    </row>
    <row r="3935" spans="3:36" x14ac:dyDescent="0.25">
      <c r="C3935" s="150"/>
      <c r="D3935" s="153"/>
      <c r="E3935" s="153"/>
      <c r="F3935" s="153"/>
      <c r="G3935" s="153"/>
      <c r="H3935" s="153"/>
      <c r="I3935" s="153"/>
      <c r="J3935" s="153"/>
      <c r="K3935" s="153"/>
      <c r="L3935" s="153"/>
      <c r="M3935" s="153"/>
      <c r="N3935" s="153"/>
      <c r="O3935" s="153"/>
      <c r="P3935" s="153"/>
      <c r="Q3935" s="153"/>
      <c r="R3935" s="153"/>
      <c r="S3935" s="153"/>
      <c r="T3935" s="150"/>
      <c r="U3935" s="152"/>
      <c r="V3935" s="152"/>
      <c r="W3935" s="152"/>
      <c r="X3935" s="152"/>
      <c r="Y3935" s="152"/>
      <c r="Z3935" s="152"/>
      <c r="AA3935" s="152"/>
      <c r="AB3935" s="152"/>
      <c r="AC3935" s="152"/>
      <c r="AD3935" s="152"/>
      <c r="AE3935" s="152"/>
      <c r="AF3935" s="152"/>
      <c r="AG3935" s="152"/>
      <c r="AH3935" s="152"/>
      <c r="AI3935" s="152"/>
      <c r="AJ3935" s="152"/>
    </row>
    <row r="3936" spans="3:36" x14ac:dyDescent="0.25">
      <c r="C3936" s="150"/>
      <c r="D3936" s="153"/>
      <c r="E3936" s="153"/>
      <c r="F3936" s="153"/>
      <c r="G3936" s="153"/>
      <c r="H3936" s="153"/>
      <c r="I3936" s="153"/>
      <c r="J3936" s="153"/>
      <c r="K3936" s="153"/>
      <c r="L3936" s="153"/>
      <c r="M3936" s="153"/>
      <c r="N3936" s="153"/>
      <c r="O3936" s="153"/>
      <c r="P3936" s="153"/>
      <c r="Q3936" s="153"/>
      <c r="R3936" s="153"/>
      <c r="S3936" s="153"/>
      <c r="T3936" s="150"/>
      <c r="U3936" s="152"/>
      <c r="V3936" s="152"/>
      <c r="W3936" s="152"/>
      <c r="X3936" s="152"/>
      <c r="Y3936" s="152"/>
      <c r="Z3936" s="152"/>
      <c r="AA3936" s="152"/>
      <c r="AB3936" s="152"/>
      <c r="AC3936" s="152"/>
      <c r="AD3936" s="152"/>
      <c r="AE3936" s="152"/>
      <c r="AF3936" s="152"/>
      <c r="AG3936" s="152"/>
      <c r="AH3936" s="152"/>
      <c r="AI3936" s="152"/>
      <c r="AJ3936" s="152"/>
    </row>
    <row r="3937" spans="3:36" x14ac:dyDescent="0.25">
      <c r="C3937" s="150"/>
      <c r="D3937" s="153"/>
      <c r="E3937" s="153"/>
      <c r="F3937" s="153"/>
      <c r="G3937" s="153"/>
      <c r="H3937" s="153"/>
      <c r="I3937" s="153"/>
      <c r="J3937" s="153"/>
      <c r="K3937" s="153"/>
      <c r="L3937" s="153"/>
      <c r="M3937" s="153"/>
      <c r="N3937" s="153"/>
      <c r="O3937" s="153"/>
      <c r="P3937" s="153"/>
      <c r="Q3937" s="153"/>
      <c r="R3937" s="153"/>
      <c r="S3937" s="153"/>
      <c r="T3937" s="150"/>
      <c r="U3937" s="152"/>
      <c r="V3937" s="152"/>
      <c r="W3937" s="152"/>
      <c r="X3937" s="152"/>
      <c r="Y3937" s="152"/>
      <c r="Z3937" s="152"/>
      <c r="AA3937" s="152"/>
      <c r="AB3937" s="152"/>
      <c r="AC3937" s="152"/>
      <c r="AD3937" s="152"/>
      <c r="AE3937" s="152"/>
      <c r="AF3937" s="152"/>
      <c r="AG3937" s="152"/>
      <c r="AH3937" s="152"/>
      <c r="AI3937" s="152"/>
      <c r="AJ3937" s="152"/>
    </row>
    <row r="3938" spans="3:36" x14ac:dyDescent="0.25">
      <c r="C3938" s="150"/>
      <c r="D3938" s="153"/>
      <c r="E3938" s="153"/>
      <c r="F3938" s="153"/>
      <c r="G3938" s="153"/>
      <c r="H3938" s="153"/>
      <c r="I3938" s="153"/>
      <c r="J3938" s="153"/>
      <c r="K3938" s="153"/>
      <c r="L3938" s="153"/>
      <c r="M3938" s="153"/>
      <c r="N3938" s="153"/>
      <c r="O3938" s="153"/>
      <c r="P3938" s="153"/>
      <c r="Q3938" s="153"/>
      <c r="R3938" s="153"/>
      <c r="S3938" s="153"/>
      <c r="T3938" s="150"/>
      <c r="U3938" s="152"/>
      <c r="V3938" s="152"/>
      <c r="W3938" s="152"/>
      <c r="X3938" s="152"/>
      <c r="Y3938" s="152"/>
      <c r="Z3938" s="152"/>
      <c r="AA3938" s="152"/>
      <c r="AB3938" s="152"/>
      <c r="AC3938" s="152"/>
      <c r="AD3938" s="152"/>
      <c r="AE3938" s="152"/>
      <c r="AF3938" s="152"/>
      <c r="AG3938" s="152"/>
      <c r="AH3938" s="152"/>
      <c r="AI3938" s="152"/>
      <c r="AJ3938" s="152"/>
    </row>
    <row r="3939" spans="3:36" x14ac:dyDescent="0.25">
      <c r="C3939" s="150"/>
      <c r="D3939" s="153"/>
      <c r="E3939" s="153"/>
      <c r="F3939" s="153"/>
      <c r="G3939" s="153"/>
      <c r="H3939" s="153"/>
      <c r="I3939" s="153"/>
      <c r="J3939" s="153"/>
      <c r="K3939" s="153"/>
      <c r="L3939" s="153"/>
      <c r="M3939" s="153"/>
      <c r="N3939" s="153"/>
      <c r="O3939" s="153"/>
      <c r="P3939" s="153"/>
      <c r="Q3939" s="153"/>
      <c r="R3939" s="153"/>
      <c r="S3939" s="153"/>
      <c r="T3939" s="150"/>
      <c r="U3939" s="152"/>
      <c r="V3939" s="152"/>
      <c r="W3939" s="152"/>
      <c r="X3939" s="152"/>
      <c r="Y3939" s="152"/>
      <c r="Z3939" s="152"/>
      <c r="AA3939" s="152"/>
      <c r="AB3939" s="152"/>
      <c r="AC3939" s="152"/>
      <c r="AD3939" s="152"/>
      <c r="AE3939" s="152"/>
      <c r="AF3939" s="152"/>
      <c r="AG3939" s="152"/>
      <c r="AH3939" s="152"/>
      <c r="AI3939" s="152"/>
      <c r="AJ3939" s="152"/>
    </row>
    <row r="3940" spans="3:36" x14ac:dyDescent="0.25">
      <c r="C3940" s="150"/>
      <c r="D3940" s="153"/>
      <c r="E3940" s="153"/>
      <c r="F3940" s="153"/>
      <c r="G3940" s="153"/>
      <c r="H3940" s="153"/>
      <c r="I3940" s="153"/>
      <c r="J3940" s="153"/>
      <c r="K3940" s="153"/>
      <c r="L3940" s="153"/>
      <c r="M3940" s="153"/>
      <c r="N3940" s="153"/>
      <c r="O3940" s="153"/>
      <c r="P3940" s="153"/>
      <c r="Q3940" s="153"/>
      <c r="R3940" s="153"/>
      <c r="S3940" s="153"/>
      <c r="T3940" s="150"/>
      <c r="U3940" s="152"/>
      <c r="V3940" s="152"/>
      <c r="W3940" s="152"/>
      <c r="X3940" s="152"/>
      <c r="Y3940" s="152"/>
      <c r="Z3940" s="152"/>
      <c r="AA3940" s="152"/>
      <c r="AB3940" s="152"/>
      <c r="AC3940" s="152"/>
      <c r="AD3940" s="152"/>
      <c r="AE3940" s="152"/>
      <c r="AF3940" s="152"/>
      <c r="AG3940" s="152"/>
      <c r="AH3940" s="152"/>
      <c r="AI3940" s="152"/>
      <c r="AJ3940" s="152"/>
    </row>
    <row r="3941" spans="3:36" x14ac:dyDescent="0.25">
      <c r="C3941" s="150"/>
      <c r="D3941" s="153"/>
      <c r="E3941" s="153"/>
      <c r="F3941" s="153"/>
      <c r="G3941" s="153"/>
      <c r="H3941" s="153"/>
      <c r="I3941" s="153"/>
      <c r="J3941" s="153"/>
      <c r="K3941" s="153"/>
      <c r="L3941" s="153"/>
      <c r="M3941" s="153"/>
      <c r="N3941" s="153"/>
      <c r="O3941" s="153"/>
      <c r="P3941" s="153"/>
      <c r="Q3941" s="153"/>
      <c r="R3941" s="153"/>
      <c r="S3941" s="153"/>
      <c r="T3941" s="150"/>
      <c r="U3941" s="152"/>
      <c r="V3941" s="152"/>
      <c r="W3941" s="152"/>
      <c r="X3941" s="152"/>
      <c r="Y3941" s="152"/>
      <c r="Z3941" s="152"/>
      <c r="AA3941" s="152"/>
      <c r="AB3941" s="152"/>
      <c r="AC3941" s="152"/>
      <c r="AD3941" s="152"/>
      <c r="AE3941" s="152"/>
      <c r="AF3941" s="152"/>
      <c r="AG3941" s="152"/>
      <c r="AH3941" s="152"/>
      <c r="AI3941" s="152"/>
      <c r="AJ3941" s="152"/>
    </row>
    <row r="3942" spans="3:36" x14ac:dyDescent="0.25">
      <c r="C3942" s="150"/>
      <c r="D3942" s="153"/>
      <c r="E3942" s="153"/>
      <c r="F3942" s="153"/>
      <c r="G3942" s="153"/>
      <c r="H3942" s="153"/>
      <c r="I3942" s="153"/>
      <c r="J3942" s="153"/>
      <c r="K3942" s="153"/>
      <c r="L3942" s="153"/>
      <c r="M3942" s="153"/>
      <c r="N3942" s="153"/>
      <c r="O3942" s="153"/>
      <c r="P3942" s="153"/>
      <c r="Q3942" s="153"/>
      <c r="R3942" s="153"/>
      <c r="S3942" s="153"/>
      <c r="T3942" s="150"/>
      <c r="U3942" s="152"/>
      <c r="V3942" s="152"/>
      <c r="W3942" s="152"/>
      <c r="X3942" s="152"/>
      <c r="Y3942" s="152"/>
      <c r="Z3942" s="152"/>
      <c r="AA3942" s="152"/>
      <c r="AB3942" s="152"/>
      <c r="AC3942" s="152"/>
      <c r="AD3942" s="152"/>
      <c r="AE3942" s="152"/>
      <c r="AF3942" s="152"/>
      <c r="AG3942" s="152"/>
      <c r="AH3942" s="152"/>
      <c r="AI3942" s="152"/>
      <c r="AJ3942" s="152"/>
    </row>
    <row r="3943" spans="3:36" x14ac:dyDescent="0.25">
      <c r="C3943" s="150"/>
      <c r="D3943" s="153"/>
      <c r="E3943" s="153"/>
      <c r="F3943" s="153"/>
      <c r="G3943" s="153"/>
      <c r="H3943" s="153"/>
      <c r="I3943" s="153"/>
      <c r="J3943" s="153"/>
      <c r="K3943" s="153"/>
      <c r="L3943" s="153"/>
      <c r="M3943" s="153"/>
      <c r="N3943" s="153"/>
      <c r="O3943" s="153"/>
      <c r="P3943" s="153"/>
      <c r="Q3943" s="153"/>
      <c r="R3943" s="153"/>
      <c r="S3943" s="153"/>
      <c r="T3943" s="150"/>
      <c r="U3943" s="152"/>
      <c r="V3943" s="152"/>
      <c r="W3943" s="152"/>
      <c r="X3943" s="152"/>
      <c r="Y3943" s="152"/>
      <c r="Z3943" s="152"/>
      <c r="AA3943" s="152"/>
      <c r="AB3943" s="152"/>
      <c r="AC3943" s="152"/>
      <c r="AD3943" s="152"/>
      <c r="AE3943" s="152"/>
      <c r="AF3943" s="152"/>
      <c r="AG3943" s="152"/>
      <c r="AH3943" s="152"/>
      <c r="AI3943" s="152"/>
      <c r="AJ3943" s="152"/>
    </row>
    <row r="3944" spans="3:36" x14ac:dyDescent="0.25">
      <c r="C3944" s="150"/>
      <c r="D3944" s="153"/>
      <c r="E3944" s="153"/>
      <c r="F3944" s="153"/>
      <c r="G3944" s="153"/>
      <c r="H3944" s="153"/>
      <c r="I3944" s="153"/>
      <c r="J3944" s="153"/>
      <c r="K3944" s="153"/>
      <c r="L3944" s="153"/>
      <c r="M3944" s="153"/>
      <c r="N3944" s="153"/>
      <c r="O3944" s="153"/>
      <c r="P3944" s="153"/>
      <c r="Q3944" s="153"/>
      <c r="R3944" s="153"/>
      <c r="S3944" s="153"/>
      <c r="T3944" s="150"/>
      <c r="U3944" s="152"/>
      <c r="V3944" s="152"/>
      <c r="W3944" s="152"/>
      <c r="X3944" s="152"/>
      <c r="Y3944" s="152"/>
      <c r="Z3944" s="152"/>
      <c r="AA3944" s="152"/>
      <c r="AB3944" s="152"/>
      <c r="AC3944" s="152"/>
      <c r="AD3944" s="152"/>
      <c r="AE3944" s="152"/>
      <c r="AF3944" s="152"/>
      <c r="AG3944" s="152"/>
      <c r="AH3944" s="152"/>
      <c r="AI3944" s="152"/>
      <c r="AJ3944" s="152"/>
    </row>
    <row r="3945" spans="3:36" x14ac:dyDescent="0.25">
      <c r="C3945" s="150"/>
      <c r="D3945" s="153"/>
      <c r="E3945" s="153"/>
      <c r="F3945" s="153"/>
      <c r="G3945" s="153"/>
      <c r="H3945" s="153"/>
      <c r="I3945" s="153"/>
      <c r="J3945" s="153"/>
      <c r="K3945" s="153"/>
      <c r="L3945" s="153"/>
      <c r="M3945" s="153"/>
      <c r="N3945" s="153"/>
      <c r="O3945" s="153"/>
      <c r="P3945" s="153"/>
      <c r="Q3945" s="153"/>
      <c r="R3945" s="153"/>
      <c r="S3945" s="153"/>
      <c r="T3945" s="150"/>
      <c r="U3945" s="152"/>
      <c r="V3945" s="152"/>
      <c r="W3945" s="152"/>
      <c r="X3945" s="152"/>
      <c r="Y3945" s="152"/>
      <c r="Z3945" s="152"/>
      <c r="AA3945" s="152"/>
      <c r="AB3945" s="152"/>
      <c r="AC3945" s="152"/>
      <c r="AD3945" s="152"/>
      <c r="AE3945" s="152"/>
      <c r="AF3945" s="152"/>
      <c r="AG3945" s="152"/>
      <c r="AH3945" s="152"/>
      <c r="AI3945" s="152"/>
      <c r="AJ3945" s="152"/>
    </row>
    <row r="3946" spans="3:36" x14ac:dyDescent="0.25">
      <c r="C3946" s="150"/>
      <c r="D3946" s="153"/>
      <c r="E3946" s="153"/>
      <c r="F3946" s="153"/>
      <c r="G3946" s="153"/>
      <c r="H3946" s="153"/>
      <c r="I3946" s="153"/>
      <c r="J3946" s="153"/>
      <c r="K3946" s="153"/>
      <c r="L3946" s="153"/>
      <c r="M3946" s="153"/>
      <c r="N3946" s="153"/>
      <c r="O3946" s="153"/>
      <c r="P3946" s="153"/>
      <c r="Q3946" s="153"/>
      <c r="R3946" s="153"/>
      <c r="S3946" s="153"/>
      <c r="T3946" s="150"/>
      <c r="U3946" s="152"/>
      <c r="V3946" s="152"/>
      <c r="W3946" s="152"/>
      <c r="X3946" s="152"/>
      <c r="Y3946" s="152"/>
      <c r="Z3946" s="152"/>
      <c r="AA3946" s="152"/>
      <c r="AB3946" s="152"/>
      <c r="AC3946" s="152"/>
      <c r="AD3946" s="152"/>
      <c r="AE3946" s="152"/>
      <c r="AF3946" s="152"/>
      <c r="AG3946" s="152"/>
      <c r="AH3946" s="152"/>
      <c r="AI3946" s="152"/>
      <c r="AJ3946" s="152"/>
    </row>
    <row r="3947" spans="3:36" x14ac:dyDescent="0.25">
      <c r="C3947" s="150"/>
      <c r="D3947" s="153"/>
      <c r="E3947" s="153"/>
      <c r="F3947" s="153"/>
      <c r="G3947" s="153"/>
      <c r="H3947" s="153"/>
      <c r="I3947" s="153"/>
      <c r="J3947" s="153"/>
      <c r="K3947" s="153"/>
      <c r="L3947" s="153"/>
      <c r="M3947" s="153"/>
      <c r="N3947" s="153"/>
      <c r="O3947" s="153"/>
      <c r="P3947" s="153"/>
      <c r="Q3947" s="153"/>
      <c r="R3947" s="153"/>
      <c r="S3947" s="153"/>
      <c r="T3947" s="150"/>
      <c r="U3947" s="152"/>
      <c r="V3947" s="152"/>
      <c r="W3947" s="152"/>
      <c r="X3947" s="152"/>
      <c r="Y3947" s="152"/>
      <c r="Z3947" s="152"/>
      <c r="AA3947" s="152"/>
      <c r="AB3947" s="152"/>
      <c r="AC3947" s="152"/>
      <c r="AD3947" s="152"/>
      <c r="AE3947" s="152"/>
      <c r="AF3947" s="152"/>
      <c r="AG3947" s="152"/>
      <c r="AH3947" s="152"/>
      <c r="AI3947" s="152"/>
      <c r="AJ3947" s="152"/>
    </row>
    <row r="3948" spans="3:36" x14ac:dyDescent="0.25">
      <c r="C3948" s="150"/>
      <c r="D3948" s="153"/>
      <c r="E3948" s="153"/>
      <c r="F3948" s="153"/>
      <c r="G3948" s="153"/>
      <c r="H3948" s="153"/>
      <c r="I3948" s="153"/>
      <c r="J3948" s="153"/>
      <c r="K3948" s="153"/>
      <c r="L3948" s="153"/>
      <c r="M3948" s="153"/>
      <c r="N3948" s="153"/>
      <c r="O3948" s="153"/>
      <c r="P3948" s="153"/>
      <c r="Q3948" s="153"/>
      <c r="R3948" s="153"/>
      <c r="S3948" s="153"/>
      <c r="T3948" s="150"/>
      <c r="U3948" s="152"/>
      <c r="V3948" s="152"/>
      <c r="W3948" s="152"/>
      <c r="X3948" s="152"/>
      <c r="Y3948" s="152"/>
      <c r="Z3948" s="152"/>
      <c r="AA3948" s="152"/>
      <c r="AB3948" s="152"/>
      <c r="AC3948" s="152"/>
      <c r="AD3948" s="152"/>
      <c r="AE3948" s="152"/>
      <c r="AF3948" s="152"/>
      <c r="AG3948" s="152"/>
      <c r="AH3948" s="152"/>
      <c r="AI3948" s="152"/>
      <c r="AJ3948" s="152"/>
    </row>
    <row r="3949" spans="3:36" x14ac:dyDescent="0.25">
      <c r="C3949" s="150"/>
      <c r="D3949" s="153"/>
      <c r="E3949" s="153"/>
      <c r="F3949" s="153"/>
      <c r="G3949" s="153"/>
      <c r="H3949" s="153"/>
      <c r="I3949" s="153"/>
      <c r="J3949" s="153"/>
      <c r="K3949" s="153"/>
      <c r="L3949" s="153"/>
      <c r="M3949" s="153"/>
      <c r="N3949" s="153"/>
      <c r="O3949" s="153"/>
      <c r="P3949" s="153"/>
      <c r="Q3949" s="153"/>
      <c r="R3949" s="153"/>
      <c r="S3949" s="153"/>
      <c r="T3949" s="150"/>
      <c r="U3949" s="152"/>
      <c r="V3949" s="152"/>
      <c r="W3949" s="152"/>
      <c r="X3949" s="152"/>
      <c r="Y3949" s="152"/>
      <c r="Z3949" s="152"/>
      <c r="AA3949" s="152"/>
      <c r="AB3949" s="152"/>
      <c r="AC3949" s="152"/>
      <c r="AD3949" s="152"/>
      <c r="AE3949" s="152"/>
      <c r="AF3949" s="152"/>
      <c r="AG3949" s="152"/>
      <c r="AH3949" s="152"/>
      <c r="AI3949" s="152"/>
      <c r="AJ3949" s="152"/>
    </row>
    <row r="3950" spans="3:36" x14ac:dyDescent="0.25">
      <c r="C3950" s="150"/>
      <c r="D3950" s="153"/>
      <c r="E3950" s="153"/>
      <c r="F3950" s="153"/>
      <c r="G3950" s="153"/>
      <c r="H3950" s="153"/>
      <c r="I3950" s="153"/>
      <c r="J3950" s="153"/>
      <c r="K3950" s="153"/>
      <c r="L3950" s="153"/>
      <c r="M3950" s="153"/>
      <c r="N3950" s="153"/>
      <c r="O3950" s="153"/>
      <c r="P3950" s="153"/>
      <c r="Q3950" s="153"/>
      <c r="R3950" s="153"/>
      <c r="S3950" s="153"/>
      <c r="T3950" s="150"/>
      <c r="U3950" s="152"/>
      <c r="V3950" s="152"/>
      <c r="W3950" s="152"/>
      <c r="X3950" s="152"/>
      <c r="Y3950" s="152"/>
      <c r="Z3950" s="152"/>
      <c r="AA3950" s="152"/>
      <c r="AB3950" s="152"/>
      <c r="AC3950" s="152"/>
      <c r="AD3950" s="152"/>
      <c r="AE3950" s="152"/>
      <c r="AF3950" s="152"/>
      <c r="AG3950" s="152"/>
      <c r="AH3950" s="152"/>
      <c r="AI3950" s="152"/>
      <c r="AJ3950" s="152"/>
    </row>
    <row r="3951" spans="3:36" x14ac:dyDescent="0.25">
      <c r="C3951" s="150"/>
      <c r="D3951" s="153"/>
      <c r="E3951" s="153"/>
      <c r="F3951" s="153"/>
      <c r="G3951" s="153"/>
      <c r="H3951" s="153"/>
      <c r="I3951" s="153"/>
      <c r="J3951" s="153"/>
      <c r="K3951" s="153"/>
      <c r="L3951" s="153"/>
      <c r="M3951" s="153"/>
      <c r="N3951" s="153"/>
      <c r="O3951" s="153"/>
      <c r="P3951" s="153"/>
      <c r="Q3951" s="153"/>
      <c r="R3951" s="153"/>
      <c r="S3951" s="153"/>
      <c r="T3951" s="150"/>
      <c r="U3951" s="152"/>
      <c r="V3951" s="152"/>
      <c r="W3951" s="152"/>
      <c r="X3951" s="152"/>
      <c r="Y3951" s="152"/>
      <c r="Z3951" s="152"/>
      <c r="AA3951" s="152"/>
      <c r="AB3951" s="152"/>
      <c r="AC3951" s="152"/>
      <c r="AD3951" s="152"/>
      <c r="AE3951" s="152"/>
      <c r="AF3951" s="152"/>
      <c r="AG3951" s="152"/>
      <c r="AH3951" s="152"/>
      <c r="AI3951" s="152"/>
      <c r="AJ3951" s="152"/>
    </row>
    <row r="3952" spans="3:36" x14ac:dyDescent="0.25">
      <c r="C3952" s="150"/>
      <c r="D3952" s="153"/>
      <c r="E3952" s="153"/>
      <c r="F3952" s="153"/>
      <c r="G3952" s="153"/>
      <c r="H3952" s="153"/>
      <c r="I3952" s="153"/>
      <c r="J3952" s="153"/>
      <c r="K3952" s="153"/>
      <c r="L3952" s="153"/>
      <c r="M3952" s="153"/>
      <c r="N3952" s="153"/>
      <c r="O3952" s="153"/>
      <c r="P3952" s="153"/>
      <c r="Q3952" s="153"/>
      <c r="R3952" s="153"/>
      <c r="S3952" s="153"/>
      <c r="T3952" s="150"/>
      <c r="U3952" s="152"/>
      <c r="V3952" s="152"/>
      <c r="W3952" s="152"/>
      <c r="X3952" s="152"/>
      <c r="Y3952" s="152"/>
      <c r="Z3952" s="152"/>
      <c r="AA3952" s="152"/>
      <c r="AB3952" s="152"/>
      <c r="AC3952" s="152"/>
      <c r="AD3952" s="152"/>
      <c r="AE3952" s="152"/>
      <c r="AF3952" s="152"/>
      <c r="AG3952" s="152"/>
      <c r="AH3952" s="152"/>
      <c r="AI3952" s="152"/>
      <c r="AJ3952" s="152"/>
    </row>
    <row r="3953" spans="3:36" x14ac:dyDescent="0.25">
      <c r="C3953" s="150"/>
      <c r="D3953" s="153"/>
      <c r="E3953" s="153"/>
      <c r="F3953" s="153"/>
      <c r="G3953" s="153"/>
      <c r="H3953" s="153"/>
      <c r="I3953" s="153"/>
      <c r="J3953" s="153"/>
      <c r="K3953" s="153"/>
      <c r="L3953" s="153"/>
      <c r="M3953" s="153"/>
      <c r="N3953" s="153"/>
      <c r="O3953" s="153"/>
      <c r="P3953" s="153"/>
      <c r="Q3953" s="153"/>
      <c r="R3953" s="153"/>
      <c r="S3953" s="153"/>
      <c r="T3953" s="150"/>
      <c r="U3953" s="152"/>
      <c r="V3953" s="152"/>
      <c r="W3953" s="152"/>
      <c r="X3953" s="152"/>
      <c r="Y3953" s="152"/>
      <c r="Z3953" s="152"/>
      <c r="AA3953" s="152"/>
      <c r="AB3953" s="152"/>
      <c r="AC3953" s="152"/>
      <c r="AD3953" s="152"/>
      <c r="AE3953" s="152"/>
      <c r="AF3953" s="152"/>
      <c r="AG3953" s="152"/>
      <c r="AH3953" s="152"/>
      <c r="AI3953" s="152"/>
      <c r="AJ3953" s="152"/>
    </row>
    <row r="3954" spans="3:36" x14ac:dyDescent="0.25">
      <c r="C3954" s="150"/>
      <c r="D3954" s="153"/>
      <c r="E3954" s="153"/>
      <c r="F3954" s="153"/>
      <c r="G3954" s="153"/>
      <c r="H3954" s="153"/>
      <c r="I3954" s="153"/>
      <c r="J3954" s="153"/>
      <c r="K3954" s="153"/>
      <c r="L3954" s="153"/>
      <c r="M3954" s="153"/>
      <c r="N3954" s="153"/>
      <c r="O3954" s="153"/>
      <c r="P3954" s="153"/>
      <c r="Q3954" s="153"/>
      <c r="R3954" s="153"/>
      <c r="S3954" s="153"/>
      <c r="T3954" s="150"/>
      <c r="U3954" s="152"/>
      <c r="V3954" s="152"/>
      <c r="W3954" s="152"/>
      <c r="X3954" s="152"/>
      <c r="Y3954" s="152"/>
      <c r="Z3954" s="152"/>
      <c r="AA3954" s="152"/>
      <c r="AB3954" s="152"/>
      <c r="AC3954" s="152"/>
      <c r="AD3954" s="152"/>
      <c r="AE3954" s="152"/>
      <c r="AF3954" s="152"/>
      <c r="AG3954" s="152"/>
      <c r="AH3954" s="152"/>
      <c r="AI3954" s="152"/>
      <c r="AJ3954" s="152"/>
    </row>
    <row r="3955" spans="3:36" x14ac:dyDescent="0.25">
      <c r="C3955" s="150"/>
      <c r="D3955" s="153"/>
      <c r="E3955" s="153"/>
      <c r="F3955" s="153"/>
      <c r="G3955" s="153"/>
      <c r="H3955" s="153"/>
      <c r="I3955" s="153"/>
      <c r="J3955" s="153"/>
      <c r="K3955" s="153"/>
      <c r="L3955" s="153"/>
      <c r="M3955" s="153"/>
      <c r="N3955" s="153"/>
      <c r="O3955" s="153"/>
      <c r="P3955" s="153"/>
      <c r="Q3955" s="153"/>
      <c r="R3955" s="153"/>
      <c r="S3955" s="153"/>
      <c r="T3955" s="150"/>
      <c r="U3955" s="152"/>
      <c r="V3955" s="152"/>
      <c r="W3955" s="152"/>
      <c r="X3955" s="152"/>
      <c r="Y3955" s="152"/>
      <c r="Z3955" s="152"/>
      <c r="AA3955" s="152"/>
      <c r="AB3955" s="152"/>
      <c r="AC3955" s="152"/>
      <c r="AD3955" s="152"/>
      <c r="AE3955" s="152"/>
      <c r="AF3955" s="152"/>
      <c r="AG3955" s="152"/>
      <c r="AH3955" s="152"/>
      <c r="AI3955" s="152"/>
      <c r="AJ3955" s="152"/>
    </row>
    <row r="3956" spans="3:36" x14ac:dyDescent="0.25">
      <c r="C3956" s="150"/>
      <c r="D3956" s="153"/>
      <c r="E3956" s="153"/>
      <c r="F3956" s="153"/>
      <c r="G3956" s="153"/>
      <c r="H3956" s="153"/>
      <c r="I3956" s="153"/>
      <c r="J3956" s="153"/>
      <c r="K3956" s="153"/>
      <c r="L3956" s="153"/>
      <c r="M3956" s="153"/>
      <c r="N3956" s="153"/>
      <c r="O3956" s="153"/>
      <c r="P3956" s="153"/>
      <c r="Q3956" s="153"/>
      <c r="R3956" s="153"/>
      <c r="S3956" s="153"/>
      <c r="T3956" s="150"/>
      <c r="U3956" s="152"/>
      <c r="V3956" s="152"/>
      <c r="W3956" s="152"/>
      <c r="X3956" s="152"/>
      <c r="Y3956" s="152"/>
      <c r="Z3956" s="152"/>
      <c r="AA3956" s="152"/>
      <c r="AB3956" s="152"/>
      <c r="AC3956" s="152"/>
      <c r="AD3956" s="152"/>
      <c r="AE3956" s="152"/>
      <c r="AF3956" s="152"/>
      <c r="AG3956" s="152"/>
      <c r="AH3956" s="152"/>
      <c r="AI3956" s="152"/>
      <c r="AJ3956" s="152"/>
    </row>
    <row r="3957" spans="3:36" x14ac:dyDescent="0.25">
      <c r="C3957" s="150"/>
      <c r="D3957" s="153"/>
      <c r="E3957" s="153"/>
      <c r="F3957" s="153"/>
      <c r="G3957" s="153"/>
      <c r="H3957" s="153"/>
      <c r="I3957" s="153"/>
      <c r="J3957" s="153"/>
      <c r="K3957" s="153"/>
      <c r="L3957" s="153"/>
      <c r="M3957" s="153"/>
      <c r="N3957" s="153"/>
      <c r="O3957" s="153"/>
      <c r="P3957" s="153"/>
      <c r="Q3957" s="153"/>
      <c r="R3957" s="153"/>
      <c r="S3957" s="153"/>
      <c r="T3957" s="150"/>
      <c r="U3957" s="152"/>
      <c r="V3957" s="152"/>
      <c r="W3957" s="152"/>
      <c r="X3957" s="152"/>
      <c r="Y3957" s="152"/>
      <c r="Z3957" s="152"/>
      <c r="AA3957" s="152"/>
      <c r="AB3957" s="152"/>
      <c r="AC3957" s="152"/>
      <c r="AD3957" s="152"/>
      <c r="AE3957" s="152"/>
      <c r="AF3957" s="152"/>
      <c r="AG3957" s="152"/>
      <c r="AH3957" s="152"/>
      <c r="AI3957" s="152"/>
      <c r="AJ3957" s="152"/>
    </row>
    <row r="3958" spans="3:36" x14ac:dyDescent="0.25">
      <c r="C3958" s="150"/>
      <c r="D3958" s="153"/>
      <c r="E3958" s="153"/>
      <c r="F3958" s="153"/>
      <c r="G3958" s="153"/>
      <c r="H3958" s="153"/>
      <c r="I3958" s="153"/>
      <c r="J3958" s="153"/>
      <c r="K3958" s="153"/>
      <c r="L3958" s="153"/>
      <c r="M3958" s="153"/>
      <c r="N3958" s="153"/>
      <c r="O3958" s="153"/>
      <c r="P3958" s="153"/>
      <c r="Q3958" s="153"/>
      <c r="R3958" s="153"/>
      <c r="S3958" s="153"/>
      <c r="T3958" s="150"/>
      <c r="U3958" s="152"/>
      <c r="V3958" s="152"/>
      <c r="W3958" s="152"/>
      <c r="X3958" s="152"/>
      <c r="Y3958" s="152"/>
      <c r="Z3958" s="152"/>
      <c r="AA3958" s="152"/>
      <c r="AB3958" s="152"/>
      <c r="AC3958" s="152"/>
      <c r="AD3958" s="152"/>
      <c r="AE3958" s="152"/>
      <c r="AF3958" s="152"/>
      <c r="AG3958" s="152"/>
      <c r="AH3958" s="152"/>
      <c r="AI3958" s="152"/>
      <c r="AJ3958" s="152"/>
    </row>
    <row r="3959" spans="3:36" x14ac:dyDescent="0.25">
      <c r="C3959" s="150"/>
      <c r="D3959" s="153"/>
      <c r="E3959" s="153"/>
      <c r="F3959" s="153"/>
      <c r="G3959" s="153"/>
      <c r="H3959" s="153"/>
      <c r="I3959" s="153"/>
      <c r="J3959" s="153"/>
      <c r="K3959" s="153"/>
      <c r="L3959" s="153"/>
      <c r="M3959" s="153"/>
      <c r="N3959" s="153"/>
      <c r="O3959" s="153"/>
      <c r="P3959" s="153"/>
      <c r="Q3959" s="153"/>
      <c r="R3959" s="153"/>
      <c r="S3959" s="153"/>
      <c r="T3959" s="150"/>
      <c r="U3959" s="152"/>
      <c r="V3959" s="152"/>
      <c r="W3959" s="152"/>
      <c r="X3959" s="152"/>
      <c r="Y3959" s="152"/>
      <c r="Z3959" s="152"/>
      <c r="AA3959" s="152"/>
      <c r="AB3959" s="152"/>
      <c r="AC3959" s="152"/>
      <c r="AD3959" s="152"/>
      <c r="AE3959" s="152"/>
      <c r="AF3959" s="152"/>
      <c r="AG3959" s="152"/>
      <c r="AH3959" s="152"/>
      <c r="AI3959" s="152"/>
      <c r="AJ3959" s="152"/>
    </row>
    <row r="3960" spans="3:36" x14ac:dyDescent="0.25">
      <c r="C3960" s="150"/>
      <c r="D3960" s="153"/>
      <c r="E3960" s="153"/>
      <c r="F3960" s="153"/>
      <c r="G3960" s="153"/>
      <c r="H3960" s="153"/>
      <c r="I3960" s="153"/>
      <c r="J3960" s="153"/>
      <c r="K3960" s="153"/>
      <c r="L3960" s="153"/>
      <c r="M3960" s="153"/>
      <c r="N3960" s="153"/>
      <c r="O3960" s="153"/>
      <c r="P3960" s="153"/>
      <c r="Q3960" s="153"/>
      <c r="R3960" s="153"/>
      <c r="S3960" s="153"/>
      <c r="T3960" s="150"/>
      <c r="U3960" s="152"/>
      <c r="V3960" s="152"/>
      <c r="W3960" s="152"/>
      <c r="X3960" s="152"/>
      <c r="Y3960" s="152"/>
      <c r="Z3960" s="152"/>
      <c r="AA3960" s="152"/>
      <c r="AB3960" s="152"/>
      <c r="AC3960" s="152"/>
      <c r="AD3960" s="152"/>
      <c r="AE3960" s="152"/>
      <c r="AF3960" s="152"/>
      <c r="AG3960" s="152"/>
      <c r="AH3960" s="152"/>
      <c r="AI3960" s="152"/>
      <c r="AJ3960" s="152"/>
    </row>
    <row r="3961" spans="3:36" x14ac:dyDescent="0.25">
      <c r="C3961" s="150"/>
      <c r="D3961" s="153"/>
      <c r="E3961" s="153"/>
      <c r="F3961" s="153"/>
      <c r="G3961" s="153"/>
      <c r="H3961" s="153"/>
      <c r="I3961" s="153"/>
      <c r="J3961" s="153"/>
      <c r="K3961" s="153"/>
      <c r="L3961" s="153"/>
      <c r="M3961" s="153"/>
      <c r="N3961" s="153"/>
      <c r="O3961" s="153"/>
      <c r="P3961" s="153"/>
      <c r="Q3961" s="153"/>
      <c r="R3961" s="153"/>
      <c r="S3961" s="153"/>
      <c r="T3961" s="150"/>
      <c r="U3961" s="152"/>
      <c r="V3961" s="152"/>
      <c r="W3961" s="152"/>
      <c r="X3961" s="152"/>
      <c r="Y3961" s="152"/>
      <c r="Z3961" s="152"/>
      <c r="AA3961" s="152"/>
      <c r="AB3961" s="152"/>
      <c r="AC3961" s="152"/>
      <c r="AD3961" s="152"/>
      <c r="AE3961" s="152"/>
      <c r="AF3961" s="152"/>
      <c r="AG3961" s="152"/>
      <c r="AH3961" s="152"/>
      <c r="AI3961" s="152"/>
      <c r="AJ3961" s="152"/>
    </row>
    <row r="3962" spans="3:36" x14ac:dyDescent="0.25">
      <c r="C3962" s="150"/>
      <c r="D3962" s="153"/>
      <c r="E3962" s="153"/>
      <c r="F3962" s="153"/>
      <c r="G3962" s="153"/>
      <c r="H3962" s="153"/>
      <c r="I3962" s="153"/>
      <c r="J3962" s="153"/>
      <c r="K3962" s="153"/>
      <c r="L3962" s="153"/>
      <c r="M3962" s="153"/>
      <c r="N3962" s="153"/>
      <c r="O3962" s="153"/>
      <c r="P3962" s="153"/>
      <c r="Q3962" s="153"/>
      <c r="R3962" s="153"/>
      <c r="S3962" s="153"/>
      <c r="T3962" s="150"/>
      <c r="U3962" s="152"/>
      <c r="V3962" s="152"/>
      <c r="W3962" s="152"/>
      <c r="X3962" s="152"/>
      <c r="Y3962" s="152"/>
      <c r="Z3962" s="152"/>
      <c r="AA3962" s="152"/>
      <c r="AB3962" s="152"/>
      <c r="AC3962" s="152"/>
      <c r="AD3962" s="152"/>
      <c r="AE3962" s="152"/>
      <c r="AF3962" s="152"/>
      <c r="AG3962" s="152"/>
      <c r="AH3962" s="152"/>
      <c r="AI3962" s="152"/>
      <c r="AJ3962" s="152"/>
    </row>
    <row r="3963" spans="3:36" x14ac:dyDescent="0.25">
      <c r="C3963" s="150"/>
      <c r="D3963" s="153"/>
      <c r="E3963" s="153"/>
      <c r="F3963" s="153"/>
      <c r="G3963" s="153"/>
      <c r="H3963" s="153"/>
      <c r="I3963" s="153"/>
      <c r="J3963" s="153"/>
      <c r="K3963" s="153"/>
      <c r="L3963" s="153"/>
      <c r="M3963" s="153"/>
      <c r="N3963" s="153"/>
      <c r="O3963" s="153"/>
      <c r="P3963" s="153"/>
      <c r="Q3963" s="153"/>
      <c r="R3963" s="153"/>
      <c r="S3963" s="153"/>
      <c r="T3963" s="150"/>
      <c r="U3963" s="152"/>
      <c r="V3963" s="152"/>
      <c r="W3963" s="152"/>
      <c r="X3963" s="152"/>
      <c r="Y3963" s="152"/>
      <c r="Z3963" s="152"/>
      <c r="AA3963" s="152"/>
      <c r="AB3963" s="152"/>
      <c r="AC3963" s="152"/>
      <c r="AD3963" s="152"/>
      <c r="AE3963" s="152"/>
      <c r="AF3963" s="152"/>
      <c r="AG3963" s="152"/>
      <c r="AH3963" s="152"/>
      <c r="AI3963" s="152"/>
      <c r="AJ3963" s="152"/>
    </row>
    <row r="3964" spans="3:36" x14ac:dyDescent="0.25">
      <c r="C3964" s="150"/>
      <c r="D3964" s="153"/>
      <c r="E3964" s="153"/>
      <c r="F3964" s="153"/>
      <c r="G3964" s="153"/>
      <c r="H3964" s="153"/>
      <c r="I3964" s="153"/>
      <c r="J3964" s="153"/>
      <c r="K3964" s="153"/>
      <c r="L3964" s="153"/>
      <c r="M3964" s="153"/>
      <c r="N3964" s="153"/>
      <c r="O3964" s="153"/>
      <c r="P3964" s="153"/>
      <c r="Q3964" s="153"/>
      <c r="R3964" s="153"/>
      <c r="S3964" s="153"/>
      <c r="T3964" s="150"/>
      <c r="U3964" s="152"/>
      <c r="V3964" s="152"/>
      <c r="W3964" s="152"/>
      <c r="X3964" s="152"/>
      <c r="Y3964" s="152"/>
      <c r="Z3964" s="152"/>
      <c r="AA3964" s="152"/>
      <c r="AB3964" s="152"/>
      <c r="AC3964" s="152"/>
      <c r="AD3964" s="152"/>
      <c r="AE3964" s="152"/>
      <c r="AF3964" s="152"/>
      <c r="AG3964" s="152"/>
      <c r="AH3964" s="152"/>
      <c r="AI3964" s="152"/>
      <c r="AJ3964" s="152"/>
    </row>
    <row r="3965" spans="3:36" x14ac:dyDescent="0.25">
      <c r="C3965" s="150"/>
      <c r="D3965" s="153"/>
      <c r="E3965" s="153"/>
      <c r="F3965" s="153"/>
      <c r="G3965" s="153"/>
      <c r="H3965" s="153"/>
      <c r="I3965" s="153"/>
      <c r="J3965" s="153"/>
      <c r="K3965" s="153"/>
      <c r="L3965" s="153"/>
      <c r="M3965" s="153"/>
      <c r="N3965" s="153"/>
      <c r="O3965" s="153"/>
      <c r="P3965" s="153"/>
      <c r="Q3965" s="153"/>
      <c r="R3965" s="153"/>
      <c r="S3965" s="153"/>
      <c r="T3965" s="150"/>
      <c r="U3965" s="152"/>
      <c r="V3965" s="152"/>
      <c r="W3965" s="152"/>
      <c r="X3965" s="152"/>
      <c r="Y3965" s="152"/>
      <c r="Z3965" s="152"/>
      <c r="AA3965" s="152"/>
      <c r="AB3965" s="152"/>
      <c r="AC3965" s="152"/>
      <c r="AD3965" s="152"/>
      <c r="AE3965" s="152"/>
      <c r="AF3965" s="152"/>
      <c r="AG3965" s="152"/>
      <c r="AH3965" s="152"/>
      <c r="AI3965" s="152"/>
      <c r="AJ3965" s="152"/>
    </row>
    <row r="3966" spans="3:36" x14ac:dyDescent="0.25">
      <c r="C3966" s="150"/>
      <c r="D3966" s="153"/>
      <c r="E3966" s="153"/>
      <c r="F3966" s="153"/>
      <c r="G3966" s="153"/>
      <c r="H3966" s="153"/>
      <c r="I3966" s="153"/>
      <c r="J3966" s="153"/>
      <c r="K3966" s="153"/>
      <c r="L3966" s="153"/>
      <c r="M3966" s="153"/>
      <c r="N3966" s="153"/>
      <c r="O3966" s="153"/>
      <c r="P3966" s="153"/>
      <c r="Q3966" s="153"/>
      <c r="R3966" s="153"/>
      <c r="S3966" s="153"/>
      <c r="T3966" s="150"/>
      <c r="U3966" s="152"/>
      <c r="V3966" s="152"/>
      <c r="W3966" s="152"/>
      <c r="X3966" s="152"/>
      <c r="Y3966" s="152"/>
      <c r="Z3966" s="152"/>
      <c r="AA3966" s="152"/>
      <c r="AB3966" s="152"/>
      <c r="AC3966" s="152"/>
      <c r="AD3966" s="152"/>
      <c r="AE3966" s="152"/>
      <c r="AF3966" s="152"/>
      <c r="AG3966" s="152"/>
      <c r="AH3966" s="152"/>
      <c r="AI3966" s="152"/>
      <c r="AJ3966" s="152"/>
    </row>
    <row r="3967" spans="3:36" x14ac:dyDescent="0.25">
      <c r="C3967" s="150"/>
      <c r="D3967" s="153"/>
      <c r="E3967" s="153"/>
      <c r="F3967" s="153"/>
      <c r="G3967" s="153"/>
      <c r="H3967" s="153"/>
      <c r="I3967" s="153"/>
      <c r="J3967" s="153"/>
      <c r="K3967" s="153"/>
      <c r="L3967" s="153"/>
      <c r="M3967" s="153"/>
      <c r="N3967" s="153"/>
      <c r="O3967" s="153"/>
      <c r="P3967" s="153"/>
      <c r="Q3967" s="153"/>
      <c r="R3967" s="153"/>
      <c r="S3967" s="153"/>
      <c r="T3967" s="150"/>
      <c r="U3967" s="152"/>
      <c r="V3967" s="152"/>
      <c r="W3967" s="152"/>
      <c r="X3967" s="152"/>
      <c r="Y3967" s="152"/>
      <c r="Z3967" s="152"/>
      <c r="AA3967" s="152"/>
      <c r="AB3967" s="152"/>
      <c r="AC3967" s="152"/>
      <c r="AD3967" s="152"/>
      <c r="AE3967" s="152"/>
      <c r="AF3967" s="152"/>
      <c r="AG3967" s="152"/>
      <c r="AH3967" s="152"/>
      <c r="AI3967" s="152"/>
      <c r="AJ3967" s="152"/>
    </row>
    <row r="3968" spans="3:36" x14ac:dyDescent="0.25">
      <c r="C3968" s="150"/>
      <c r="D3968" s="153"/>
      <c r="E3968" s="153"/>
      <c r="F3968" s="153"/>
      <c r="G3968" s="153"/>
      <c r="H3968" s="153"/>
      <c r="I3968" s="153"/>
      <c r="J3968" s="153"/>
      <c r="K3968" s="153"/>
      <c r="L3968" s="153"/>
      <c r="M3968" s="153"/>
      <c r="N3968" s="153"/>
      <c r="O3968" s="153"/>
      <c r="P3968" s="153"/>
      <c r="Q3968" s="153"/>
      <c r="R3968" s="153"/>
      <c r="S3968" s="153"/>
      <c r="T3968" s="150"/>
      <c r="U3968" s="152"/>
      <c r="V3968" s="152"/>
      <c r="W3968" s="152"/>
      <c r="X3968" s="152"/>
      <c r="Y3968" s="152"/>
      <c r="Z3968" s="152"/>
      <c r="AA3968" s="152"/>
      <c r="AB3968" s="152"/>
      <c r="AC3968" s="152"/>
      <c r="AD3968" s="152"/>
      <c r="AE3968" s="152"/>
      <c r="AF3968" s="152"/>
      <c r="AG3968" s="152"/>
      <c r="AH3968" s="152"/>
      <c r="AI3968" s="152"/>
      <c r="AJ3968" s="152"/>
    </row>
    <row r="3969" spans="3:36" x14ac:dyDescent="0.25">
      <c r="C3969" s="150"/>
      <c r="D3969" s="153"/>
      <c r="E3969" s="153"/>
      <c r="F3969" s="153"/>
      <c r="G3969" s="153"/>
      <c r="H3969" s="153"/>
      <c r="I3969" s="153"/>
      <c r="J3969" s="153"/>
      <c r="K3969" s="153"/>
      <c r="L3969" s="153"/>
      <c r="M3969" s="153"/>
      <c r="N3969" s="153"/>
      <c r="O3969" s="153"/>
      <c r="P3969" s="153"/>
      <c r="Q3969" s="153"/>
      <c r="R3969" s="153"/>
      <c r="S3969" s="153"/>
      <c r="T3969" s="150"/>
      <c r="U3969" s="152"/>
      <c r="V3969" s="152"/>
      <c r="W3969" s="152"/>
      <c r="X3969" s="152"/>
      <c r="Y3969" s="152"/>
      <c r="Z3969" s="152"/>
      <c r="AA3969" s="152"/>
      <c r="AB3969" s="152"/>
      <c r="AC3969" s="152"/>
      <c r="AD3969" s="152"/>
      <c r="AE3969" s="152"/>
      <c r="AF3969" s="152"/>
      <c r="AG3969" s="152"/>
      <c r="AH3969" s="152"/>
      <c r="AI3969" s="152"/>
      <c r="AJ3969" s="152"/>
    </row>
    <row r="3970" spans="3:36" x14ac:dyDescent="0.25">
      <c r="C3970" s="150"/>
      <c r="D3970" s="153"/>
      <c r="E3970" s="153"/>
      <c r="F3970" s="153"/>
      <c r="G3970" s="153"/>
      <c r="H3970" s="153"/>
      <c r="I3970" s="153"/>
      <c r="J3970" s="153"/>
      <c r="K3970" s="153"/>
      <c r="L3970" s="153"/>
      <c r="M3970" s="153"/>
      <c r="N3970" s="153"/>
      <c r="O3970" s="153"/>
      <c r="P3970" s="153"/>
      <c r="Q3970" s="153"/>
      <c r="R3970" s="153"/>
      <c r="S3970" s="153"/>
      <c r="T3970" s="150"/>
      <c r="U3970" s="152"/>
      <c r="V3970" s="152"/>
      <c r="W3970" s="152"/>
      <c r="X3970" s="152"/>
      <c r="Y3970" s="152"/>
      <c r="Z3970" s="152"/>
      <c r="AA3970" s="152"/>
      <c r="AB3970" s="152"/>
      <c r="AC3970" s="152"/>
      <c r="AD3970" s="152"/>
      <c r="AE3970" s="152"/>
      <c r="AF3970" s="152"/>
      <c r="AG3970" s="152"/>
      <c r="AH3970" s="152"/>
      <c r="AI3970" s="152"/>
      <c r="AJ3970" s="152"/>
    </row>
    <row r="3971" spans="3:36" x14ac:dyDescent="0.25">
      <c r="C3971" s="150"/>
      <c r="D3971" s="153"/>
      <c r="E3971" s="153"/>
      <c r="F3971" s="153"/>
      <c r="G3971" s="153"/>
      <c r="H3971" s="153"/>
      <c r="I3971" s="153"/>
      <c r="J3971" s="153"/>
      <c r="K3971" s="153"/>
      <c r="L3971" s="153"/>
      <c r="M3971" s="153"/>
      <c r="N3971" s="153"/>
      <c r="O3971" s="153"/>
      <c r="P3971" s="153"/>
      <c r="Q3971" s="153"/>
      <c r="R3971" s="153"/>
      <c r="S3971" s="153"/>
      <c r="T3971" s="150"/>
      <c r="U3971" s="152"/>
      <c r="V3971" s="152"/>
      <c r="W3971" s="152"/>
      <c r="X3971" s="152"/>
      <c r="Y3971" s="152"/>
      <c r="Z3971" s="152"/>
      <c r="AA3971" s="152"/>
      <c r="AB3971" s="152"/>
      <c r="AC3971" s="152"/>
      <c r="AD3971" s="152"/>
      <c r="AE3971" s="152"/>
      <c r="AF3971" s="152"/>
      <c r="AG3971" s="152"/>
      <c r="AH3971" s="152"/>
      <c r="AI3971" s="152"/>
      <c r="AJ3971" s="152"/>
    </row>
    <row r="3972" spans="3:36" x14ac:dyDescent="0.25">
      <c r="C3972" s="150"/>
      <c r="D3972" s="153"/>
      <c r="E3972" s="153"/>
      <c r="F3972" s="153"/>
      <c r="G3972" s="153"/>
      <c r="H3972" s="153"/>
      <c r="I3972" s="153"/>
      <c r="J3972" s="153"/>
      <c r="K3972" s="153"/>
      <c r="L3972" s="153"/>
      <c r="M3972" s="153"/>
      <c r="N3972" s="153"/>
      <c r="O3972" s="153"/>
      <c r="P3972" s="153"/>
      <c r="Q3972" s="153"/>
      <c r="R3972" s="153"/>
      <c r="S3972" s="153"/>
      <c r="T3972" s="150"/>
      <c r="U3972" s="152"/>
      <c r="V3972" s="152"/>
      <c r="W3972" s="152"/>
      <c r="X3972" s="152"/>
      <c r="Y3972" s="152"/>
      <c r="Z3972" s="152"/>
      <c r="AA3972" s="152"/>
      <c r="AB3972" s="152"/>
      <c r="AC3972" s="152"/>
      <c r="AD3972" s="152"/>
      <c r="AE3972" s="152"/>
      <c r="AF3972" s="152"/>
      <c r="AG3972" s="152"/>
      <c r="AH3972" s="152"/>
      <c r="AI3972" s="152"/>
      <c r="AJ3972" s="152"/>
    </row>
    <row r="3973" spans="3:36" x14ac:dyDescent="0.25">
      <c r="C3973" s="150"/>
      <c r="D3973" s="153"/>
      <c r="E3973" s="153"/>
      <c r="F3973" s="153"/>
      <c r="G3973" s="153"/>
      <c r="H3973" s="153"/>
      <c r="I3973" s="153"/>
      <c r="J3973" s="153"/>
      <c r="K3973" s="153"/>
      <c r="L3973" s="153"/>
      <c r="M3973" s="153"/>
      <c r="N3973" s="153"/>
      <c r="O3973" s="153"/>
      <c r="P3973" s="153"/>
      <c r="Q3973" s="153"/>
      <c r="R3973" s="153"/>
      <c r="S3973" s="153"/>
      <c r="T3973" s="150"/>
      <c r="U3973" s="152"/>
      <c r="V3973" s="152"/>
      <c r="W3973" s="152"/>
      <c r="X3973" s="152"/>
      <c r="Y3973" s="152"/>
      <c r="Z3973" s="152"/>
      <c r="AA3973" s="152"/>
      <c r="AB3973" s="152"/>
      <c r="AC3973" s="152"/>
      <c r="AD3973" s="152"/>
      <c r="AE3973" s="152"/>
      <c r="AF3973" s="152"/>
      <c r="AG3973" s="152"/>
      <c r="AH3973" s="152"/>
      <c r="AI3973" s="152"/>
      <c r="AJ3973" s="152"/>
    </row>
    <row r="3974" spans="3:36" x14ac:dyDescent="0.25">
      <c r="C3974" s="150"/>
      <c r="D3974" s="153"/>
      <c r="E3974" s="153"/>
      <c r="F3974" s="153"/>
      <c r="G3974" s="153"/>
      <c r="H3974" s="153"/>
      <c r="I3974" s="153"/>
      <c r="J3974" s="153"/>
      <c r="K3974" s="153"/>
      <c r="L3974" s="153"/>
      <c r="M3974" s="153"/>
      <c r="N3974" s="153"/>
      <c r="O3974" s="153"/>
      <c r="P3974" s="153"/>
      <c r="Q3974" s="153"/>
      <c r="R3974" s="153"/>
      <c r="S3974" s="153"/>
      <c r="T3974" s="150"/>
      <c r="U3974" s="152"/>
      <c r="V3974" s="152"/>
      <c r="W3974" s="152"/>
      <c r="X3974" s="152"/>
      <c r="Y3974" s="152"/>
      <c r="Z3974" s="152"/>
      <c r="AA3974" s="152"/>
      <c r="AB3974" s="152"/>
      <c r="AC3974" s="152"/>
      <c r="AD3974" s="152"/>
      <c r="AE3974" s="152"/>
      <c r="AF3974" s="152"/>
      <c r="AG3974" s="152"/>
      <c r="AH3974" s="152"/>
      <c r="AI3974" s="152"/>
      <c r="AJ3974" s="152"/>
    </row>
    <row r="3975" spans="3:36" x14ac:dyDescent="0.25">
      <c r="C3975" s="150"/>
      <c r="D3975" s="153"/>
      <c r="E3975" s="153"/>
      <c r="F3975" s="153"/>
      <c r="G3975" s="153"/>
      <c r="H3975" s="153"/>
      <c r="I3975" s="153"/>
      <c r="J3975" s="153"/>
      <c r="K3975" s="153"/>
      <c r="L3975" s="153"/>
      <c r="M3975" s="153"/>
      <c r="N3975" s="153"/>
      <c r="O3975" s="153"/>
      <c r="P3975" s="153"/>
      <c r="Q3975" s="153"/>
      <c r="R3975" s="153"/>
      <c r="S3975" s="153"/>
      <c r="T3975" s="150"/>
      <c r="U3975" s="152"/>
      <c r="V3975" s="152"/>
      <c r="W3975" s="152"/>
      <c r="X3975" s="152"/>
      <c r="Y3975" s="152"/>
      <c r="Z3975" s="152"/>
      <c r="AA3975" s="152"/>
      <c r="AB3975" s="152"/>
      <c r="AC3975" s="152"/>
      <c r="AD3975" s="152"/>
      <c r="AE3975" s="152"/>
      <c r="AF3975" s="152"/>
      <c r="AG3975" s="152"/>
      <c r="AH3975" s="152"/>
      <c r="AI3975" s="152"/>
      <c r="AJ3975" s="152"/>
    </row>
    <row r="3976" spans="3:36" x14ac:dyDescent="0.25">
      <c r="C3976" s="150"/>
      <c r="D3976" s="153"/>
      <c r="E3976" s="153"/>
      <c r="F3976" s="153"/>
      <c r="G3976" s="153"/>
      <c r="H3976" s="153"/>
      <c r="I3976" s="153"/>
      <c r="J3976" s="153"/>
      <c r="K3976" s="153"/>
      <c r="L3976" s="153"/>
      <c r="M3976" s="153"/>
      <c r="N3976" s="153"/>
      <c r="O3976" s="153"/>
      <c r="P3976" s="153"/>
      <c r="Q3976" s="153"/>
      <c r="R3976" s="153"/>
      <c r="S3976" s="153"/>
      <c r="T3976" s="150"/>
      <c r="U3976" s="152"/>
      <c r="V3976" s="152"/>
      <c r="W3976" s="152"/>
      <c r="X3976" s="152"/>
      <c r="Y3976" s="152"/>
      <c r="Z3976" s="152"/>
      <c r="AA3976" s="152"/>
      <c r="AB3976" s="152"/>
      <c r="AC3976" s="152"/>
      <c r="AD3976" s="152"/>
      <c r="AE3976" s="152"/>
      <c r="AF3976" s="152"/>
      <c r="AG3976" s="152"/>
      <c r="AH3976" s="152"/>
      <c r="AI3976" s="152"/>
      <c r="AJ3976" s="152"/>
    </row>
    <row r="3977" spans="3:36" x14ac:dyDescent="0.25">
      <c r="C3977" s="150"/>
      <c r="D3977" s="153"/>
      <c r="E3977" s="153"/>
      <c r="F3977" s="153"/>
      <c r="G3977" s="153"/>
      <c r="H3977" s="153"/>
      <c r="I3977" s="153"/>
      <c r="J3977" s="153"/>
      <c r="K3977" s="153"/>
      <c r="L3977" s="153"/>
      <c r="M3977" s="153"/>
      <c r="N3977" s="153"/>
      <c r="O3977" s="153"/>
      <c r="P3977" s="153"/>
      <c r="Q3977" s="153"/>
      <c r="R3977" s="153"/>
      <c r="S3977" s="153"/>
      <c r="T3977" s="150"/>
      <c r="U3977" s="152"/>
      <c r="V3977" s="152"/>
      <c r="W3977" s="152"/>
      <c r="X3977" s="152"/>
      <c r="Y3977" s="152"/>
      <c r="Z3977" s="152"/>
      <c r="AA3977" s="152"/>
      <c r="AB3977" s="152"/>
      <c r="AC3977" s="152"/>
      <c r="AD3977" s="152"/>
      <c r="AE3977" s="152"/>
      <c r="AF3977" s="152"/>
      <c r="AG3977" s="152"/>
      <c r="AH3977" s="152"/>
      <c r="AI3977" s="152"/>
      <c r="AJ3977" s="152"/>
    </row>
    <row r="3978" spans="3:36" x14ac:dyDescent="0.25">
      <c r="C3978" s="150"/>
      <c r="D3978" s="153"/>
      <c r="E3978" s="153"/>
      <c r="F3978" s="153"/>
      <c r="G3978" s="153"/>
      <c r="H3978" s="153"/>
      <c r="I3978" s="153"/>
      <c r="J3978" s="153"/>
      <c r="K3978" s="153"/>
      <c r="L3978" s="153"/>
      <c r="M3978" s="153"/>
      <c r="N3978" s="153"/>
      <c r="O3978" s="153"/>
      <c r="P3978" s="153"/>
      <c r="Q3978" s="153"/>
      <c r="R3978" s="153"/>
      <c r="S3978" s="153"/>
      <c r="T3978" s="150"/>
      <c r="U3978" s="152"/>
      <c r="V3978" s="152"/>
      <c r="W3978" s="152"/>
      <c r="X3978" s="152"/>
      <c r="Y3978" s="152"/>
      <c r="Z3978" s="152"/>
      <c r="AA3978" s="152"/>
      <c r="AB3978" s="152"/>
      <c r="AC3978" s="152"/>
      <c r="AD3978" s="152"/>
      <c r="AE3978" s="152"/>
      <c r="AF3978" s="152"/>
      <c r="AG3978" s="152"/>
      <c r="AH3978" s="152"/>
      <c r="AI3978" s="152"/>
      <c r="AJ3978" s="152"/>
    </row>
    <row r="3979" spans="3:36" x14ac:dyDescent="0.25">
      <c r="C3979" s="150"/>
      <c r="D3979" s="153"/>
      <c r="E3979" s="153"/>
      <c r="F3979" s="153"/>
      <c r="G3979" s="153"/>
      <c r="H3979" s="153"/>
      <c r="I3979" s="153"/>
      <c r="J3979" s="153"/>
      <c r="K3979" s="153"/>
      <c r="L3979" s="153"/>
      <c r="M3979" s="153"/>
      <c r="N3979" s="153"/>
      <c r="O3979" s="153"/>
      <c r="P3979" s="153"/>
      <c r="Q3979" s="153"/>
      <c r="R3979" s="153"/>
      <c r="S3979" s="153"/>
      <c r="T3979" s="150"/>
      <c r="U3979" s="152"/>
      <c r="V3979" s="152"/>
      <c r="W3979" s="152"/>
      <c r="X3979" s="152"/>
      <c r="Y3979" s="152"/>
      <c r="Z3979" s="152"/>
      <c r="AA3979" s="152"/>
      <c r="AB3979" s="152"/>
      <c r="AC3979" s="152"/>
      <c r="AD3979" s="152"/>
      <c r="AE3979" s="152"/>
      <c r="AF3979" s="152"/>
      <c r="AG3979" s="152"/>
      <c r="AH3979" s="152"/>
      <c r="AI3979" s="152"/>
      <c r="AJ3979" s="152"/>
    </row>
    <row r="3980" spans="3:36" x14ac:dyDescent="0.25">
      <c r="C3980" s="150"/>
      <c r="D3980" s="153"/>
      <c r="E3980" s="153"/>
      <c r="F3980" s="153"/>
      <c r="G3980" s="153"/>
      <c r="H3980" s="153"/>
      <c r="I3980" s="153"/>
      <c r="J3980" s="153"/>
      <c r="K3980" s="153"/>
      <c r="L3980" s="153"/>
      <c r="M3980" s="153"/>
      <c r="N3980" s="153"/>
      <c r="O3980" s="153"/>
      <c r="P3980" s="153"/>
      <c r="Q3980" s="153"/>
      <c r="R3980" s="153"/>
      <c r="S3980" s="153"/>
      <c r="T3980" s="150"/>
      <c r="U3980" s="152"/>
      <c r="V3980" s="152"/>
      <c r="W3980" s="152"/>
      <c r="X3980" s="152"/>
      <c r="Y3980" s="152"/>
      <c r="Z3980" s="152"/>
      <c r="AA3980" s="152"/>
      <c r="AB3980" s="152"/>
      <c r="AC3980" s="152"/>
      <c r="AD3980" s="152"/>
      <c r="AE3980" s="152"/>
      <c r="AF3980" s="152"/>
      <c r="AG3980" s="152"/>
      <c r="AH3980" s="152"/>
      <c r="AI3980" s="152"/>
      <c r="AJ3980" s="152"/>
    </row>
    <row r="3981" spans="3:36" x14ac:dyDescent="0.25">
      <c r="C3981" s="150"/>
      <c r="D3981" s="153"/>
      <c r="E3981" s="153"/>
      <c r="F3981" s="153"/>
      <c r="G3981" s="153"/>
      <c r="H3981" s="153"/>
      <c r="I3981" s="153"/>
      <c r="J3981" s="153"/>
      <c r="K3981" s="153"/>
      <c r="L3981" s="153"/>
      <c r="M3981" s="153"/>
      <c r="N3981" s="153"/>
      <c r="O3981" s="153"/>
      <c r="P3981" s="153"/>
      <c r="Q3981" s="153"/>
      <c r="R3981" s="153"/>
      <c r="S3981" s="153"/>
      <c r="T3981" s="150"/>
      <c r="U3981" s="152"/>
      <c r="V3981" s="152"/>
      <c r="W3981" s="152"/>
      <c r="X3981" s="152"/>
      <c r="Y3981" s="152"/>
      <c r="Z3981" s="152"/>
      <c r="AA3981" s="152"/>
      <c r="AB3981" s="152"/>
      <c r="AC3981" s="152"/>
      <c r="AD3981" s="152"/>
      <c r="AE3981" s="152"/>
      <c r="AF3981" s="152"/>
      <c r="AG3981" s="152"/>
      <c r="AH3981" s="152"/>
      <c r="AI3981" s="152"/>
      <c r="AJ3981" s="152"/>
    </row>
    <row r="3982" spans="3:36" x14ac:dyDescent="0.25">
      <c r="C3982" s="150"/>
      <c r="D3982" s="153"/>
      <c r="E3982" s="153"/>
      <c r="F3982" s="153"/>
      <c r="G3982" s="153"/>
      <c r="H3982" s="153"/>
      <c r="I3982" s="153"/>
      <c r="J3982" s="153"/>
      <c r="K3982" s="153"/>
      <c r="L3982" s="153"/>
      <c r="M3982" s="153"/>
      <c r="N3982" s="153"/>
      <c r="O3982" s="153"/>
      <c r="P3982" s="153"/>
      <c r="Q3982" s="153"/>
      <c r="R3982" s="153"/>
      <c r="S3982" s="153"/>
      <c r="T3982" s="150"/>
      <c r="U3982" s="152"/>
      <c r="V3982" s="152"/>
      <c r="W3982" s="152"/>
      <c r="X3982" s="152"/>
      <c r="Y3982" s="152"/>
      <c r="Z3982" s="152"/>
      <c r="AA3982" s="152"/>
      <c r="AB3982" s="152"/>
      <c r="AC3982" s="152"/>
      <c r="AD3982" s="152"/>
      <c r="AE3982" s="152"/>
      <c r="AF3982" s="152"/>
      <c r="AG3982" s="152"/>
      <c r="AH3982" s="152"/>
      <c r="AI3982" s="152"/>
      <c r="AJ3982" s="152"/>
    </row>
    <row r="3983" spans="3:36" x14ac:dyDescent="0.25">
      <c r="C3983" s="150"/>
      <c r="D3983" s="153"/>
      <c r="E3983" s="153"/>
      <c r="F3983" s="153"/>
      <c r="G3983" s="153"/>
      <c r="H3983" s="153"/>
      <c r="I3983" s="153"/>
      <c r="J3983" s="153"/>
      <c r="K3983" s="153"/>
      <c r="L3983" s="153"/>
      <c r="M3983" s="153"/>
      <c r="N3983" s="153"/>
      <c r="O3983" s="153"/>
      <c r="P3983" s="153"/>
      <c r="Q3983" s="153"/>
      <c r="R3983" s="153"/>
      <c r="S3983" s="153"/>
      <c r="T3983" s="150"/>
      <c r="U3983" s="152"/>
      <c r="V3983" s="152"/>
      <c r="W3983" s="152"/>
      <c r="X3983" s="152"/>
      <c r="Y3983" s="152"/>
      <c r="Z3983" s="152"/>
      <c r="AA3983" s="152"/>
      <c r="AB3983" s="152"/>
      <c r="AC3983" s="152"/>
      <c r="AD3983" s="152"/>
      <c r="AE3983" s="152"/>
      <c r="AF3983" s="152"/>
      <c r="AG3983" s="152"/>
      <c r="AH3983" s="152"/>
      <c r="AI3983" s="152"/>
      <c r="AJ3983" s="152"/>
    </row>
    <row r="3984" spans="3:36" x14ac:dyDescent="0.25">
      <c r="C3984" s="150"/>
      <c r="D3984" s="153"/>
      <c r="E3984" s="153"/>
      <c r="F3984" s="153"/>
      <c r="G3984" s="153"/>
      <c r="H3984" s="153"/>
      <c r="I3984" s="153"/>
      <c r="J3984" s="153"/>
      <c r="K3984" s="153"/>
      <c r="L3984" s="153"/>
      <c r="M3984" s="153"/>
      <c r="N3984" s="153"/>
      <c r="O3984" s="153"/>
      <c r="P3984" s="153"/>
      <c r="Q3984" s="153"/>
      <c r="R3984" s="153"/>
      <c r="S3984" s="153"/>
      <c r="T3984" s="150"/>
      <c r="U3984" s="152"/>
      <c r="V3984" s="152"/>
      <c r="W3984" s="152"/>
      <c r="X3984" s="152"/>
      <c r="Y3984" s="152"/>
      <c r="Z3984" s="152"/>
      <c r="AA3984" s="152"/>
      <c r="AB3984" s="152"/>
      <c r="AC3984" s="152"/>
      <c r="AD3984" s="152"/>
      <c r="AE3984" s="152"/>
      <c r="AF3984" s="152"/>
      <c r="AG3984" s="152"/>
      <c r="AH3984" s="152"/>
      <c r="AI3984" s="152"/>
      <c r="AJ3984" s="152"/>
    </row>
    <row r="3985" spans="3:36" x14ac:dyDescent="0.25">
      <c r="C3985" s="150"/>
      <c r="D3985" s="153"/>
      <c r="E3985" s="153"/>
      <c r="F3985" s="153"/>
      <c r="G3985" s="153"/>
      <c r="H3985" s="153"/>
      <c r="I3985" s="153"/>
      <c r="J3985" s="153"/>
      <c r="K3985" s="153"/>
      <c r="L3985" s="153"/>
      <c r="M3985" s="153"/>
      <c r="N3985" s="153"/>
      <c r="O3985" s="153"/>
      <c r="P3985" s="153"/>
      <c r="Q3985" s="153"/>
      <c r="R3985" s="153"/>
      <c r="S3985" s="153"/>
      <c r="T3985" s="150"/>
      <c r="U3985" s="152"/>
      <c r="V3985" s="152"/>
      <c r="W3985" s="152"/>
      <c r="X3985" s="152"/>
      <c r="Y3985" s="152"/>
      <c r="Z3985" s="152"/>
      <c r="AA3985" s="152"/>
      <c r="AB3985" s="152"/>
      <c r="AC3985" s="152"/>
      <c r="AD3985" s="152"/>
      <c r="AE3985" s="152"/>
      <c r="AF3985" s="152"/>
      <c r="AG3985" s="152"/>
      <c r="AH3985" s="152"/>
      <c r="AI3985" s="152"/>
      <c r="AJ3985" s="152"/>
    </row>
    <row r="3986" spans="3:36" x14ac:dyDescent="0.25">
      <c r="C3986" s="150"/>
      <c r="D3986" s="153"/>
      <c r="E3986" s="153"/>
      <c r="F3986" s="153"/>
      <c r="G3986" s="153"/>
      <c r="H3986" s="153"/>
      <c r="I3986" s="153"/>
      <c r="J3986" s="153"/>
      <c r="K3986" s="153"/>
      <c r="L3986" s="153"/>
      <c r="M3986" s="153"/>
      <c r="N3986" s="153"/>
      <c r="O3986" s="153"/>
      <c r="P3986" s="153"/>
      <c r="Q3986" s="153"/>
      <c r="R3986" s="153"/>
      <c r="S3986" s="153"/>
      <c r="T3986" s="150"/>
      <c r="U3986" s="152"/>
      <c r="V3986" s="152"/>
      <c r="W3986" s="152"/>
      <c r="X3986" s="152"/>
      <c r="Y3986" s="152"/>
      <c r="Z3986" s="152"/>
      <c r="AA3986" s="152"/>
      <c r="AB3986" s="152"/>
      <c r="AC3986" s="152"/>
      <c r="AD3986" s="152"/>
      <c r="AE3986" s="152"/>
      <c r="AF3986" s="152"/>
      <c r="AG3986" s="152"/>
      <c r="AH3986" s="152"/>
      <c r="AI3986" s="152"/>
      <c r="AJ3986" s="152"/>
    </row>
    <row r="3987" spans="3:36" x14ac:dyDescent="0.25">
      <c r="C3987" s="150"/>
      <c r="D3987" s="153"/>
      <c r="E3987" s="153"/>
      <c r="F3987" s="153"/>
      <c r="G3987" s="153"/>
      <c r="H3987" s="153"/>
      <c r="I3987" s="153"/>
      <c r="J3987" s="153"/>
      <c r="K3987" s="153"/>
      <c r="L3987" s="153"/>
      <c r="M3987" s="153"/>
      <c r="N3987" s="153"/>
      <c r="O3987" s="153"/>
      <c r="P3987" s="153"/>
      <c r="Q3987" s="153"/>
      <c r="R3987" s="153"/>
      <c r="S3987" s="153"/>
      <c r="T3987" s="150"/>
      <c r="U3987" s="152"/>
      <c r="V3987" s="152"/>
      <c r="W3987" s="152"/>
      <c r="X3987" s="152"/>
      <c r="Y3987" s="152"/>
      <c r="Z3987" s="152"/>
      <c r="AA3987" s="152"/>
      <c r="AB3987" s="152"/>
      <c r="AC3987" s="152"/>
      <c r="AD3987" s="152"/>
      <c r="AE3987" s="152"/>
      <c r="AF3987" s="152"/>
      <c r="AG3987" s="152"/>
      <c r="AH3987" s="152"/>
      <c r="AI3987" s="152"/>
      <c r="AJ3987" s="152"/>
    </row>
    <row r="3988" spans="3:36" x14ac:dyDescent="0.25">
      <c r="C3988" s="150"/>
      <c r="D3988" s="153"/>
      <c r="E3988" s="153"/>
      <c r="F3988" s="153"/>
      <c r="G3988" s="153"/>
      <c r="H3988" s="153"/>
      <c r="I3988" s="153"/>
      <c r="J3988" s="153"/>
      <c r="K3988" s="153"/>
      <c r="L3988" s="153"/>
      <c r="M3988" s="153"/>
      <c r="N3988" s="153"/>
      <c r="O3988" s="153"/>
      <c r="P3988" s="153"/>
      <c r="Q3988" s="153"/>
      <c r="R3988" s="153"/>
      <c r="S3988" s="153"/>
      <c r="T3988" s="150"/>
      <c r="U3988" s="152"/>
      <c r="V3988" s="152"/>
      <c r="W3988" s="152"/>
      <c r="X3988" s="152"/>
      <c r="Y3988" s="152"/>
      <c r="Z3988" s="152"/>
      <c r="AA3988" s="152"/>
      <c r="AB3988" s="152"/>
      <c r="AC3988" s="152"/>
      <c r="AD3988" s="152"/>
      <c r="AE3988" s="152"/>
      <c r="AF3988" s="152"/>
      <c r="AG3988" s="152"/>
      <c r="AH3988" s="152"/>
      <c r="AI3988" s="152"/>
      <c r="AJ3988" s="152"/>
    </row>
    <row r="3989" spans="3:36" x14ac:dyDescent="0.25">
      <c r="C3989" s="150"/>
      <c r="D3989" s="153"/>
      <c r="E3989" s="153"/>
      <c r="F3989" s="153"/>
      <c r="G3989" s="153"/>
      <c r="H3989" s="153"/>
      <c r="I3989" s="153"/>
      <c r="J3989" s="153"/>
      <c r="K3989" s="153"/>
      <c r="L3989" s="153"/>
      <c r="M3989" s="153"/>
      <c r="N3989" s="153"/>
      <c r="O3989" s="153"/>
      <c r="P3989" s="153"/>
      <c r="Q3989" s="153"/>
      <c r="R3989" s="153"/>
      <c r="S3989" s="153"/>
      <c r="T3989" s="150"/>
      <c r="U3989" s="152"/>
      <c r="V3989" s="152"/>
      <c r="W3989" s="152"/>
      <c r="X3989" s="152"/>
      <c r="Y3989" s="152"/>
      <c r="Z3989" s="152"/>
      <c r="AA3989" s="152"/>
      <c r="AB3989" s="152"/>
      <c r="AC3989" s="152"/>
      <c r="AD3989" s="152"/>
      <c r="AE3989" s="152"/>
      <c r="AF3989" s="152"/>
      <c r="AG3989" s="152"/>
      <c r="AH3989" s="152"/>
      <c r="AI3989" s="152"/>
      <c r="AJ3989" s="152"/>
    </row>
    <row r="3990" spans="3:36" x14ac:dyDescent="0.25">
      <c r="C3990" s="150"/>
      <c r="D3990" s="153"/>
      <c r="E3990" s="153"/>
      <c r="F3990" s="153"/>
      <c r="G3990" s="153"/>
      <c r="H3990" s="153"/>
      <c r="I3990" s="153"/>
      <c r="J3990" s="153"/>
      <c r="K3990" s="153"/>
      <c r="L3990" s="153"/>
      <c r="M3990" s="153"/>
      <c r="N3990" s="153"/>
      <c r="O3990" s="153"/>
      <c r="P3990" s="153"/>
      <c r="Q3990" s="153"/>
      <c r="R3990" s="153"/>
      <c r="S3990" s="153"/>
      <c r="T3990" s="150"/>
      <c r="U3990" s="152"/>
      <c r="V3990" s="152"/>
      <c r="W3990" s="152"/>
      <c r="X3990" s="152"/>
      <c r="Y3990" s="152"/>
      <c r="Z3990" s="152"/>
      <c r="AA3990" s="152"/>
      <c r="AB3990" s="152"/>
      <c r="AC3990" s="152"/>
      <c r="AD3990" s="152"/>
      <c r="AE3990" s="152"/>
      <c r="AF3990" s="152"/>
      <c r="AG3990" s="152"/>
      <c r="AH3990" s="152"/>
      <c r="AI3990" s="152"/>
      <c r="AJ3990" s="152"/>
    </row>
    <row r="3991" spans="3:36" x14ac:dyDescent="0.25">
      <c r="C3991" s="150"/>
      <c r="D3991" s="153"/>
      <c r="E3991" s="153"/>
      <c r="F3991" s="153"/>
      <c r="G3991" s="153"/>
      <c r="H3991" s="153"/>
      <c r="I3991" s="153"/>
      <c r="J3991" s="153"/>
      <c r="K3991" s="153"/>
      <c r="L3991" s="153"/>
      <c r="M3991" s="153"/>
      <c r="N3991" s="153"/>
      <c r="O3991" s="153"/>
      <c r="P3991" s="153"/>
      <c r="Q3991" s="153"/>
      <c r="R3991" s="153"/>
      <c r="S3991" s="153"/>
      <c r="T3991" s="150"/>
      <c r="U3991" s="152"/>
      <c r="V3991" s="152"/>
      <c r="W3991" s="152"/>
      <c r="X3991" s="152"/>
      <c r="Y3991" s="152"/>
      <c r="Z3991" s="152"/>
      <c r="AA3991" s="152"/>
      <c r="AB3991" s="152"/>
      <c r="AC3991" s="152"/>
      <c r="AD3991" s="152"/>
      <c r="AE3991" s="152"/>
      <c r="AF3991" s="152"/>
      <c r="AG3991" s="152"/>
      <c r="AH3991" s="152"/>
      <c r="AI3991" s="152"/>
      <c r="AJ3991" s="152"/>
    </row>
    <row r="3992" spans="3:36" x14ac:dyDescent="0.25">
      <c r="C3992" s="150"/>
      <c r="D3992" s="153"/>
      <c r="E3992" s="153"/>
      <c r="F3992" s="153"/>
      <c r="G3992" s="153"/>
      <c r="H3992" s="153"/>
      <c r="I3992" s="153"/>
      <c r="J3992" s="153"/>
      <c r="K3992" s="153"/>
      <c r="L3992" s="153"/>
      <c r="M3992" s="153"/>
      <c r="N3992" s="153"/>
      <c r="O3992" s="153"/>
      <c r="P3992" s="153"/>
      <c r="Q3992" s="153"/>
      <c r="R3992" s="153"/>
      <c r="S3992" s="153"/>
      <c r="T3992" s="150"/>
      <c r="U3992" s="152"/>
      <c r="V3992" s="152"/>
      <c r="W3992" s="152"/>
      <c r="X3992" s="152"/>
      <c r="Y3992" s="152"/>
      <c r="Z3992" s="152"/>
      <c r="AA3992" s="152"/>
      <c r="AB3992" s="152"/>
      <c r="AC3992" s="152"/>
      <c r="AD3992" s="152"/>
      <c r="AE3992" s="152"/>
      <c r="AF3992" s="152"/>
      <c r="AG3992" s="152"/>
      <c r="AH3992" s="152"/>
      <c r="AI3992" s="152"/>
      <c r="AJ3992" s="152"/>
    </row>
    <row r="3993" spans="3:36" x14ac:dyDescent="0.25">
      <c r="C3993" s="150"/>
      <c r="D3993" s="153"/>
      <c r="E3993" s="153"/>
      <c r="F3993" s="153"/>
      <c r="G3993" s="153"/>
      <c r="H3993" s="153"/>
      <c r="I3993" s="153"/>
      <c r="J3993" s="153"/>
      <c r="K3993" s="153"/>
      <c r="L3993" s="153"/>
      <c r="M3993" s="153"/>
      <c r="N3993" s="153"/>
      <c r="O3993" s="153"/>
      <c r="P3993" s="153"/>
      <c r="Q3993" s="153"/>
      <c r="R3993" s="153"/>
      <c r="S3993" s="153"/>
      <c r="T3993" s="150"/>
      <c r="U3993" s="152"/>
      <c r="V3993" s="152"/>
      <c r="W3993" s="152"/>
      <c r="X3993" s="152"/>
      <c r="Y3993" s="152"/>
      <c r="Z3993" s="152"/>
      <c r="AA3993" s="152"/>
      <c r="AB3993" s="152"/>
      <c r="AC3993" s="152"/>
      <c r="AD3993" s="152"/>
      <c r="AE3993" s="152"/>
      <c r="AF3993" s="152"/>
      <c r="AG3993" s="152"/>
      <c r="AH3993" s="152"/>
      <c r="AI3993" s="152"/>
      <c r="AJ3993" s="152"/>
    </row>
    <row r="3994" spans="3:36" x14ac:dyDescent="0.25">
      <c r="C3994" s="150"/>
      <c r="D3994" s="153"/>
      <c r="E3994" s="153"/>
      <c r="F3994" s="153"/>
      <c r="G3994" s="153"/>
      <c r="H3994" s="153"/>
      <c r="I3994" s="153"/>
      <c r="J3994" s="153"/>
      <c r="K3994" s="153"/>
      <c r="L3994" s="153"/>
      <c r="M3994" s="153"/>
      <c r="N3994" s="153"/>
      <c r="O3994" s="153"/>
      <c r="P3994" s="153"/>
      <c r="Q3994" s="153"/>
      <c r="R3994" s="153"/>
      <c r="S3994" s="153"/>
      <c r="T3994" s="150"/>
      <c r="U3994" s="152"/>
      <c r="V3994" s="152"/>
      <c r="W3994" s="152"/>
      <c r="X3994" s="152"/>
      <c r="Y3994" s="152"/>
      <c r="Z3994" s="152"/>
      <c r="AA3994" s="152"/>
      <c r="AB3994" s="152"/>
      <c r="AC3994" s="152"/>
      <c r="AD3994" s="152"/>
      <c r="AE3994" s="152"/>
      <c r="AF3994" s="152"/>
      <c r="AG3994" s="152"/>
      <c r="AH3994" s="152"/>
      <c r="AI3994" s="152"/>
      <c r="AJ3994" s="152"/>
    </row>
    <row r="3995" spans="3:36" x14ac:dyDescent="0.25">
      <c r="C3995" s="150"/>
      <c r="D3995" s="153"/>
      <c r="E3995" s="153"/>
      <c r="F3995" s="153"/>
      <c r="G3995" s="153"/>
      <c r="H3995" s="153"/>
      <c r="I3995" s="153"/>
      <c r="J3995" s="153"/>
      <c r="K3995" s="153"/>
      <c r="L3995" s="153"/>
      <c r="M3995" s="153"/>
      <c r="N3995" s="153"/>
      <c r="O3995" s="153"/>
      <c r="P3995" s="153"/>
      <c r="Q3995" s="153"/>
      <c r="R3995" s="153"/>
      <c r="S3995" s="153"/>
      <c r="T3995" s="150"/>
      <c r="U3995" s="152"/>
      <c r="V3995" s="152"/>
      <c r="W3995" s="152"/>
      <c r="X3995" s="152"/>
      <c r="Y3995" s="152"/>
      <c r="Z3995" s="152"/>
      <c r="AA3995" s="152"/>
      <c r="AB3995" s="152"/>
      <c r="AC3995" s="152"/>
      <c r="AD3995" s="152"/>
      <c r="AE3995" s="152"/>
      <c r="AF3995" s="152"/>
      <c r="AG3995" s="152"/>
      <c r="AH3995" s="152"/>
      <c r="AI3995" s="152"/>
      <c r="AJ3995" s="152"/>
    </row>
    <row r="3996" spans="3:36" x14ac:dyDescent="0.25">
      <c r="C3996" s="150"/>
      <c r="D3996" s="153"/>
      <c r="E3996" s="153"/>
      <c r="F3996" s="153"/>
      <c r="G3996" s="153"/>
      <c r="H3996" s="153"/>
      <c r="I3996" s="153"/>
      <c r="J3996" s="153"/>
      <c r="K3996" s="153"/>
      <c r="L3996" s="153"/>
      <c r="M3996" s="153"/>
      <c r="N3996" s="153"/>
      <c r="O3996" s="153"/>
      <c r="P3996" s="153"/>
      <c r="Q3996" s="153"/>
      <c r="R3996" s="153"/>
      <c r="S3996" s="153"/>
      <c r="T3996" s="150"/>
      <c r="U3996" s="152"/>
      <c r="V3996" s="152"/>
      <c r="W3996" s="152"/>
      <c r="X3996" s="152"/>
      <c r="Y3996" s="152"/>
      <c r="Z3996" s="152"/>
      <c r="AA3996" s="152"/>
      <c r="AB3996" s="152"/>
      <c r="AC3996" s="152"/>
      <c r="AD3996" s="152"/>
      <c r="AE3996" s="152"/>
      <c r="AF3996" s="152"/>
      <c r="AG3996" s="152"/>
      <c r="AH3996" s="152"/>
      <c r="AI3996" s="152"/>
      <c r="AJ3996" s="152"/>
    </row>
    <row r="3997" spans="3:36" x14ac:dyDescent="0.25">
      <c r="C3997" s="150"/>
      <c r="D3997" s="153"/>
      <c r="E3997" s="153"/>
      <c r="F3997" s="153"/>
      <c r="G3997" s="153"/>
      <c r="H3997" s="153"/>
      <c r="I3997" s="153"/>
      <c r="J3997" s="153"/>
      <c r="K3997" s="153"/>
      <c r="L3997" s="153"/>
      <c r="M3997" s="153"/>
      <c r="N3997" s="153"/>
      <c r="O3997" s="153"/>
      <c r="P3997" s="153"/>
      <c r="Q3997" s="153"/>
      <c r="R3997" s="153"/>
      <c r="S3997" s="153"/>
      <c r="T3997" s="150"/>
      <c r="U3997" s="152"/>
      <c r="V3997" s="152"/>
      <c r="W3997" s="152"/>
      <c r="X3997" s="152"/>
      <c r="Y3997" s="152"/>
      <c r="Z3997" s="152"/>
      <c r="AA3997" s="152"/>
      <c r="AB3997" s="152"/>
      <c r="AC3997" s="152"/>
      <c r="AD3997" s="152"/>
      <c r="AE3997" s="152"/>
      <c r="AF3997" s="152"/>
      <c r="AG3997" s="152"/>
      <c r="AH3997" s="152"/>
      <c r="AI3997" s="152"/>
      <c r="AJ3997" s="152"/>
    </row>
    <row r="3998" spans="3:36" x14ac:dyDescent="0.25">
      <c r="C3998" s="150"/>
      <c r="D3998" s="153"/>
      <c r="E3998" s="153"/>
      <c r="F3998" s="153"/>
      <c r="G3998" s="153"/>
      <c r="H3998" s="153"/>
      <c r="I3998" s="153"/>
      <c r="J3998" s="153"/>
      <c r="K3998" s="153"/>
      <c r="L3998" s="153"/>
      <c r="M3998" s="153"/>
      <c r="N3998" s="153"/>
      <c r="O3998" s="153"/>
      <c r="P3998" s="153"/>
      <c r="Q3998" s="153"/>
      <c r="R3998" s="153"/>
      <c r="S3998" s="153"/>
      <c r="T3998" s="150"/>
      <c r="U3998" s="152"/>
      <c r="V3998" s="152"/>
      <c r="W3998" s="152"/>
      <c r="X3998" s="152"/>
      <c r="Y3998" s="152"/>
      <c r="Z3998" s="152"/>
      <c r="AA3998" s="152"/>
      <c r="AB3998" s="152"/>
      <c r="AC3998" s="152"/>
      <c r="AD3998" s="152"/>
      <c r="AE3998" s="152"/>
      <c r="AF3998" s="152"/>
      <c r="AG3998" s="152"/>
      <c r="AH3998" s="152"/>
      <c r="AI3998" s="152"/>
      <c r="AJ3998" s="152"/>
    </row>
    <row r="3999" spans="3:36" x14ac:dyDescent="0.25">
      <c r="C3999" s="150"/>
      <c r="D3999" s="153"/>
      <c r="E3999" s="153"/>
      <c r="F3999" s="153"/>
      <c r="G3999" s="153"/>
      <c r="H3999" s="153"/>
      <c r="I3999" s="153"/>
      <c r="J3999" s="153"/>
      <c r="K3999" s="153"/>
      <c r="L3999" s="153"/>
      <c r="M3999" s="153"/>
      <c r="N3999" s="153"/>
      <c r="O3999" s="153"/>
      <c r="P3999" s="153"/>
      <c r="Q3999" s="153"/>
      <c r="R3999" s="153"/>
      <c r="S3999" s="153"/>
      <c r="T3999" s="150"/>
      <c r="U3999" s="152"/>
      <c r="V3999" s="152"/>
      <c r="W3999" s="152"/>
      <c r="X3999" s="152"/>
      <c r="Y3999" s="152"/>
      <c r="Z3999" s="152"/>
      <c r="AA3999" s="152"/>
      <c r="AB3999" s="152"/>
      <c r="AC3999" s="152"/>
      <c r="AD3999" s="152"/>
      <c r="AE3999" s="152"/>
      <c r="AF3999" s="152"/>
      <c r="AG3999" s="152"/>
      <c r="AH3999" s="152"/>
      <c r="AI3999" s="152"/>
      <c r="AJ3999" s="152"/>
    </row>
    <row r="4000" spans="3:36" x14ac:dyDescent="0.25">
      <c r="C4000" s="150"/>
      <c r="D4000" s="153"/>
      <c r="E4000" s="153"/>
      <c r="F4000" s="153"/>
      <c r="G4000" s="153"/>
      <c r="H4000" s="153"/>
      <c r="I4000" s="153"/>
      <c r="J4000" s="153"/>
      <c r="K4000" s="153"/>
      <c r="L4000" s="153"/>
      <c r="M4000" s="153"/>
      <c r="N4000" s="153"/>
      <c r="O4000" s="153"/>
      <c r="P4000" s="153"/>
      <c r="Q4000" s="153"/>
      <c r="R4000" s="153"/>
      <c r="S4000" s="153"/>
      <c r="T4000" s="150"/>
      <c r="U4000" s="152"/>
      <c r="V4000" s="152"/>
      <c r="W4000" s="152"/>
      <c r="X4000" s="152"/>
      <c r="Y4000" s="152"/>
      <c r="Z4000" s="152"/>
      <c r="AA4000" s="152"/>
      <c r="AB4000" s="152"/>
      <c r="AC4000" s="152"/>
      <c r="AD4000" s="152"/>
      <c r="AE4000" s="152"/>
      <c r="AF4000" s="152"/>
      <c r="AG4000" s="152"/>
      <c r="AH4000" s="152"/>
      <c r="AI4000" s="152"/>
      <c r="AJ4000" s="152"/>
    </row>
    <row r="4001" spans="3:36" x14ac:dyDescent="0.25">
      <c r="C4001" s="150"/>
      <c r="D4001" s="153"/>
      <c r="E4001" s="153"/>
      <c r="F4001" s="153"/>
      <c r="G4001" s="153"/>
      <c r="H4001" s="153"/>
      <c r="I4001" s="153"/>
      <c r="J4001" s="153"/>
      <c r="K4001" s="153"/>
      <c r="L4001" s="153"/>
      <c r="M4001" s="153"/>
      <c r="N4001" s="153"/>
      <c r="O4001" s="153"/>
      <c r="P4001" s="153"/>
      <c r="Q4001" s="153"/>
      <c r="R4001" s="153"/>
      <c r="S4001" s="153"/>
      <c r="T4001" s="150"/>
      <c r="U4001" s="152"/>
      <c r="V4001" s="152"/>
      <c r="W4001" s="152"/>
      <c r="X4001" s="152"/>
      <c r="Y4001" s="152"/>
      <c r="Z4001" s="152"/>
      <c r="AA4001" s="152"/>
      <c r="AB4001" s="152"/>
      <c r="AC4001" s="152"/>
      <c r="AD4001" s="152"/>
      <c r="AE4001" s="152"/>
      <c r="AF4001" s="152"/>
      <c r="AG4001" s="152"/>
      <c r="AH4001" s="152"/>
      <c r="AI4001" s="152"/>
      <c r="AJ4001" s="152"/>
    </row>
    <row r="4002" spans="3:36" x14ac:dyDescent="0.25">
      <c r="C4002" s="150"/>
      <c r="D4002" s="153"/>
      <c r="E4002" s="153"/>
      <c r="F4002" s="153"/>
      <c r="G4002" s="153"/>
      <c r="H4002" s="153"/>
      <c r="I4002" s="153"/>
      <c r="J4002" s="153"/>
      <c r="K4002" s="153"/>
      <c r="L4002" s="153"/>
      <c r="M4002" s="153"/>
      <c r="N4002" s="153"/>
      <c r="O4002" s="153"/>
      <c r="P4002" s="153"/>
      <c r="Q4002" s="153"/>
      <c r="R4002" s="153"/>
      <c r="S4002" s="153"/>
      <c r="T4002" s="150"/>
      <c r="U4002" s="152"/>
      <c r="V4002" s="152"/>
      <c r="W4002" s="152"/>
      <c r="X4002" s="152"/>
      <c r="Y4002" s="152"/>
      <c r="Z4002" s="152"/>
      <c r="AA4002" s="152"/>
      <c r="AB4002" s="152"/>
      <c r="AC4002" s="152"/>
      <c r="AD4002" s="152"/>
      <c r="AE4002" s="152"/>
      <c r="AF4002" s="152"/>
      <c r="AG4002" s="152"/>
      <c r="AH4002" s="152"/>
      <c r="AI4002" s="152"/>
      <c r="AJ4002" s="152"/>
    </row>
    <row r="4003" spans="3:36" x14ac:dyDescent="0.25">
      <c r="C4003" s="150"/>
      <c r="D4003" s="153"/>
      <c r="E4003" s="153"/>
      <c r="F4003" s="153"/>
      <c r="G4003" s="153"/>
      <c r="H4003" s="153"/>
      <c r="I4003" s="153"/>
      <c r="J4003" s="153"/>
      <c r="K4003" s="153"/>
      <c r="L4003" s="153"/>
      <c r="M4003" s="153"/>
      <c r="N4003" s="153"/>
      <c r="O4003" s="153"/>
      <c r="P4003" s="153"/>
      <c r="Q4003" s="153"/>
      <c r="R4003" s="153"/>
      <c r="S4003" s="153"/>
      <c r="T4003" s="150"/>
      <c r="U4003" s="152"/>
      <c r="V4003" s="152"/>
      <c r="W4003" s="152"/>
      <c r="X4003" s="152"/>
      <c r="Y4003" s="152"/>
      <c r="Z4003" s="152"/>
      <c r="AA4003" s="152"/>
      <c r="AB4003" s="152"/>
      <c r="AC4003" s="152"/>
      <c r="AD4003" s="152"/>
      <c r="AE4003" s="152"/>
      <c r="AF4003" s="152"/>
      <c r="AG4003" s="152"/>
      <c r="AH4003" s="152"/>
      <c r="AI4003" s="152"/>
      <c r="AJ4003" s="152"/>
    </row>
    <row r="4004" spans="3:36" x14ac:dyDescent="0.25">
      <c r="C4004" s="150"/>
      <c r="D4004" s="153"/>
      <c r="E4004" s="153"/>
      <c r="F4004" s="153"/>
      <c r="G4004" s="153"/>
      <c r="H4004" s="153"/>
      <c r="I4004" s="153"/>
      <c r="J4004" s="153"/>
      <c r="K4004" s="153"/>
      <c r="L4004" s="153"/>
      <c r="M4004" s="153"/>
      <c r="N4004" s="153"/>
      <c r="O4004" s="153"/>
      <c r="P4004" s="153"/>
      <c r="Q4004" s="153"/>
      <c r="R4004" s="153"/>
      <c r="S4004" s="153"/>
      <c r="T4004" s="150"/>
      <c r="U4004" s="152"/>
      <c r="V4004" s="152"/>
      <c r="W4004" s="152"/>
      <c r="X4004" s="152"/>
      <c r="Y4004" s="152"/>
      <c r="Z4004" s="152"/>
      <c r="AA4004" s="152"/>
      <c r="AB4004" s="152"/>
      <c r="AC4004" s="152"/>
      <c r="AD4004" s="152"/>
      <c r="AE4004" s="152"/>
      <c r="AF4004" s="152"/>
      <c r="AG4004" s="152"/>
      <c r="AH4004" s="152"/>
      <c r="AI4004" s="152"/>
      <c r="AJ4004" s="152"/>
    </row>
    <row r="4005" spans="3:36" x14ac:dyDescent="0.25">
      <c r="C4005" s="150"/>
      <c r="D4005" s="153"/>
      <c r="E4005" s="153"/>
      <c r="F4005" s="153"/>
      <c r="G4005" s="153"/>
      <c r="H4005" s="153"/>
      <c r="I4005" s="153"/>
      <c r="J4005" s="153"/>
      <c r="K4005" s="153"/>
      <c r="L4005" s="153"/>
      <c r="M4005" s="153"/>
      <c r="N4005" s="153"/>
      <c r="O4005" s="153"/>
      <c r="P4005" s="153"/>
      <c r="Q4005" s="153"/>
      <c r="R4005" s="153"/>
      <c r="S4005" s="153"/>
      <c r="T4005" s="150"/>
      <c r="U4005" s="152"/>
      <c r="V4005" s="152"/>
      <c r="W4005" s="152"/>
      <c r="X4005" s="152"/>
      <c r="Y4005" s="152"/>
      <c r="Z4005" s="152"/>
      <c r="AA4005" s="152"/>
      <c r="AB4005" s="152"/>
      <c r="AC4005" s="152"/>
      <c r="AD4005" s="152"/>
      <c r="AE4005" s="152"/>
      <c r="AF4005" s="152"/>
      <c r="AG4005" s="152"/>
      <c r="AH4005" s="152"/>
      <c r="AI4005" s="152"/>
      <c r="AJ4005" s="152"/>
    </row>
    <row r="4006" spans="3:36" x14ac:dyDescent="0.25">
      <c r="C4006" s="150"/>
      <c r="D4006" s="153"/>
      <c r="E4006" s="153"/>
      <c r="F4006" s="153"/>
      <c r="G4006" s="153"/>
      <c r="H4006" s="153"/>
      <c r="I4006" s="153"/>
      <c r="J4006" s="153"/>
      <c r="K4006" s="153"/>
      <c r="L4006" s="153"/>
      <c r="M4006" s="153"/>
      <c r="N4006" s="153"/>
      <c r="O4006" s="153"/>
      <c r="P4006" s="153"/>
      <c r="Q4006" s="153"/>
      <c r="R4006" s="153"/>
      <c r="S4006" s="153"/>
      <c r="T4006" s="150"/>
      <c r="U4006" s="152"/>
      <c r="V4006" s="152"/>
      <c r="W4006" s="152"/>
      <c r="X4006" s="152"/>
      <c r="Y4006" s="152"/>
      <c r="Z4006" s="152"/>
      <c r="AA4006" s="152"/>
      <c r="AB4006" s="152"/>
      <c r="AC4006" s="152"/>
      <c r="AD4006" s="152"/>
      <c r="AE4006" s="152"/>
      <c r="AF4006" s="152"/>
      <c r="AG4006" s="152"/>
      <c r="AH4006" s="152"/>
      <c r="AI4006" s="152"/>
      <c r="AJ4006" s="152"/>
    </row>
    <row r="4007" spans="3:36" x14ac:dyDescent="0.25">
      <c r="C4007" s="150"/>
      <c r="D4007" s="153"/>
      <c r="E4007" s="153"/>
      <c r="F4007" s="153"/>
      <c r="G4007" s="153"/>
      <c r="H4007" s="153"/>
      <c r="I4007" s="153"/>
      <c r="J4007" s="153"/>
      <c r="K4007" s="153"/>
      <c r="L4007" s="153"/>
      <c r="M4007" s="153"/>
      <c r="N4007" s="153"/>
      <c r="O4007" s="153"/>
      <c r="P4007" s="153"/>
      <c r="Q4007" s="153"/>
      <c r="R4007" s="153"/>
      <c r="S4007" s="153"/>
      <c r="T4007" s="150"/>
      <c r="U4007" s="152"/>
      <c r="V4007" s="152"/>
      <c r="W4007" s="152"/>
      <c r="X4007" s="152"/>
      <c r="Y4007" s="152"/>
      <c r="Z4007" s="152"/>
      <c r="AA4007" s="152"/>
      <c r="AB4007" s="152"/>
      <c r="AC4007" s="152"/>
      <c r="AD4007" s="152"/>
      <c r="AE4007" s="152"/>
      <c r="AF4007" s="152"/>
      <c r="AG4007" s="152"/>
      <c r="AH4007" s="152"/>
      <c r="AI4007" s="152"/>
      <c r="AJ4007" s="152"/>
    </row>
    <row r="4008" spans="3:36" x14ac:dyDescent="0.25">
      <c r="C4008" s="150"/>
      <c r="D4008" s="153"/>
      <c r="E4008" s="153"/>
      <c r="F4008" s="153"/>
      <c r="G4008" s="153"/>
      <c r="H4008" s="153"/>
      <c r="I4008" s="153"/>
      <c r="J4008" s="153"/>
      <c r="K4008" s="153"/>
      <c r="L4008" s="153"/>
      <c r="M4008" s="153"/>
      <c r="N4008" s="153"/>
      <c r="O4008" s="153"/>
      <c r="P4008" s="153"/>
      <c r="Q4008" s="153"/>
      <c r="R4008" s="153"/>
      <c r="S4008" s="153"/>
      <c r="T4008" s="150"/>
      <c r="U4008" s="152"/>
      <c r="V4008" s="152"/>
      <c r="W4008" s="152"/>
      <c r="X4008" s="152"/>
      <c r="Y4008" s="152"/>
      <c r="Z4008" s="152"/>
      <c r="AA4008" s="152"/>
      <c r="AB4008" s="152"/>
      <c r="AC4008" s="152"/>
      <c r="AD4008" s="152"/>
      <c r="AE4008" s="152"/>
      <c r="AF4008" s="152"/>
      <c r="AG4008" s="152"/>
      <c r="AH4008" s="152"/>
      <c r="AI4008" s="152"/>
      <c r="AJ4008" s="152"/>
    </row>
    <row r="4009" spans="3:36" x14ac:dyDescent="0.25">
      <c r="C4009" s="150"/>
      <c r="D4009" s="153"/>
      <c r="E4009" s="153"/>
      <c r="F4009" s="153"/>
      <c r="G4009" s="153"/>
      <c r="H4009" s="153"/>
      <c r="I4009" s="153"/>
      <c r="J4009" s="153"/>
      <c r="K4009" s="153"/>
      <c r="L4009" s="153"/>
      <c r="M4009" s="153"/>
      <c r="N4009" s="153"/>
      <c r="O4009" s="153"/>
      <c r="P4009" s="153"/>
      <c r="Q4009" s="153"/>
      <c r="R4009" s="153"/>
      <c r="S4009" s="153"/>
      <c r="T4009" s="150"/>
      <c r="U4009" s="152"/>
      <c r="V4009" s="152"/>
      <c r="W4009" s="152"/>
      <c r="X4009" s="152"/>
      <c r="Y4009" s="152"/>
      <c r="Z4009" s="152"/>
      <c r="AA4009" s="152"/>
      <c r="AB4009" s="152"/>
      <c r="AC4009" s="152"/>
      <c r="AD4009" s="152"/>
      <c r="AE4009" s="152"/>
      <c r="AF4009" s="152"/>
      <c r="AG4009" s="152"/>
      <c r="AH4009" s="152"/>
      <c r="AI4009" s="152"/>
      <c r="AJ4009" s="152"/>
    </row>
    <row r="4010" spans="3:36" x14ac:dyDescent="0.25">
      <c r="C4010" s="150"/>
      <c r="D4010" s="153"/>
      <c r="E4010" s="153"/>
      <c r="F4010" s="153"/>
      <c r="G4010" s="153"/>
      <c r="H4010" s="153"/>
      <c r="I4010" s="153"/>
      <c r="J4010" s="153"/>
      <c r="K4010" s="153"/>
      <c r="L4010" s="153"/>
      <c r="M4010" s="153"/>
      <c r="N4010" s="153"/>
      <c r="O4010" s="153"/>
      <c r="P4010" s="153"/>
      <c r="Q4010" s="153"/>
      <c r="R4010" s="153"/>
      <c r="S4010" s="153"/>
      <c r="T4010" s="150"/>
      <c r="U4010" s="152"/>
      <c r="V4010" s="152"/>
      <c r="W4010" s="152"/>
      <c r="X4010" s="152"/>
      <c r="Y4010" s="152"/>
      <c r="Z4010" s="152"/>
      <c r="AA4010" s="152"/>
      <c r="AB4010" s="152"/>
      <c r="AC4010" s="152"/>
      <c r="AD4010" s="152"/>
      <c r="AE4010" s="152"/>
      <c r="AF4010" s="152"/>
      <c r="AG4010" s="152"/>
      <c r="AH4010" s="152"/>
      <c r="AI4010" s="152"/>
      <c r="AJ4010" s="152"/>
    </row>
    <row r="4011" spans="3:36" x14ac:dyDescent="0.25">
      <c r="C4011" s="150"/>
      <c r="D4011" s="153"/>
      <c r="E4011" s="153"/>
      <c r="F4011" s="153"/>
      <c r="G4011" s="153"/>
      <c r="H4011" s="153"/>
      <c r="I4011" s="153"/>
      <c r="J4011" s="153"/>
      <c r="K4011" s="153"/>
      <c r="L4011" s="153"/>
      <c r="M4011" s="153"/>
      <c r="N4011" s="153"/>
      <c r="O4011" s="153"/>
      <c r="P4011" s="153"/>
      <c r="Q4011" s="153"/>
      <c r="R4011" s="153"/>
      <c r="S4011" s="153"/>
      <c r="T4011" s="150"/>
      <c r="U4011" s="152"/>
      <c r="V4011" s="152"/>
      <c r="W4011" s="152"/>
      <c r="X4011" s="152"/>
      <c r="Y4011" s="152"/>
      <c r="Z4011" s="152"/>
      <c r="AA4011" s="152"/>
      <c r="AB4011" s="152"/>
      <c r="AC4011" s="152"/>
      <c r="AD4011" s="152"/>
      <c r="AE4011" s="152"/>
      <c r="AF4011" s="152"/>
      <c r="AG4011" s="152"/>
      <c r="AH4011" s="152"/>
      <c r="AI4011" s="152"/>
      <c r="AJ4011" s="152"/>
    </row>
    <row r="4012" spans="3:36" x14ac:dyDescent="0.25">
      <c r="C4012" s="150"/>
      <c r="D4012" s="153"/>
      <c r="E4012" s="153"/>
      <c r="F4012" s="153"/>
      <c r="G4012" s="153"/>
      <c r="H4012" s="153"/>
      <c r="I4012" s="153"/>
      <c r="J4012" s="153"/>
      <c r="K4012" s="153"/>
      <c r="L4012" s="153"/>
      <c r="M4012" s="153"/>
      <c r="N4012" s="153"/>
      <c r="O4012" s="153"/>
      <c r="P4012" s="153"/>
      <c r="Q4012" s="153"/>
      <c r="R4012" s="153"/>
      <c r="S4012" s="153"/>
      <c r="T4012" s="150"/>
      <c r="U4012" s="152"/>
      <c r="V4012" s="152"/>
      <c r="W4012" s="152"/>
      <c r="X4012" s="152"/>
      <c r="Y4012" s="152"/>
      <c r="Z4012" s="152"/>
      <c r="AA4012" s="152"/>
      <c r="AB4012" s="152"/>
      <c r="AC4012" s="152"/>
      <c r="AD4012" s="152"/>
      <c r="AE4012" s="152"/>
      <c r="AF4012" s="152"/>
      <c r="AG4012" s="152"/>
      <c r="AH4012" s="152"/>
      <c r="AI4012" s="152"/>
      <c r="AJ4012" s="152"/>
    </row>
    <row r="4013" spans="3:36" x14ac:dyDescent="0.25">
      <c r="C4013" s="150"/>
      <c r="D4013" s="153"/>
      <c r="E4013" s="153"/>
      <c r="F4013" s="153"/>
      <c r="G4013" s="153"/>
      <c r="H4013" s="153"/>
      <c r="I4013" s="153"/>
      <c r="J4013" s="153"/>
      <c r="K4013" s="153"/>
      <c r="L4013" s="153"/>
      <c r="M4013" s="153"/>
      <c r="N4013" s="153"/>
      <c r="O4013" s="153"/>
      <c r="P4013" s="153"/>
      <c r="Q4013" s="153"/>
      <c r="R4013" s="153"/>
      <c r="S4013" s="153"/>
      <c r="T4013" s="150"/>
      <c r="U4013" s="152"/>
      <c r="V4013" s="152"/>
      <c r="W4013" s="152"/>
      <c r="X4013" s="152"/>
      <c r="Y4013" s="152"/>
      <c r="Z4013" s="152"/>
      <c r="AA4013" s="152"/>
      <c r="AB4013" s="152"/>
      <c r="AC4013" s="152"/>
      <c r="AD4013" s="152"/>
      <c r="AE4013" s="152"/>
      <c r="AF4013" s="152"/>
      <c r="AG4013" s="152"/>
      <c r="AH4013" s="152"/>
      <c r="AI4013" s="152"/>
      <c r="AJ4013" s="152"/>
    </row>
    <row r="4014" spans="3:36" x14ac:dyDescent="0.25">
      <c r="C4014" s="150"/>
      <c r="D4014" s="153"/>
      <c r="E4014" s="153"/>
      <c r="F4014" s="153"/>
      <c r="G4014" s="153"/>
      <c r="H4014" s="153"/>
      <c r="I4014" s="153"/>
      <c r="J4014" s="153"/>
      <c r="K4014" s="153"/>
      <c r="L4014" s="153"/>
      <c r="M4014" s="153"/>
      <c r="N4014" s="153"/>
      <c r="O4014" s="153"/>
      <c r="P4014" s="153"/>
      <c r="Q4014" s="153"/>
      <c r="R4014" s="153"/>
      <c r="S4014" s="153"/>
      <c r="T4014" s="150"/>
      <c r="U4014" s="152"/>
      <c r="V4014" s="152"/>
      <c r="W4014" s="152"/>
      <c r="X4014" s="152"/>
      <c r="Y4014" s="152"/>
      <c r="Z4014" s="152"/>
      <c r="AA4014" s="152"/>
      <c r="AB4014" s="152"/>
      <c r="AC4014" s="152"/>
      <c r="AD4014" s="152"/>
      <c r="AE4014" s="152"/>
      <c r="AF4014" s="152"/>
      <c r="AG4014" s="152"/>
      <c r="AH4014" s="152"/>
      <c r="AI4014" s="152"/>
      <c r="AJ4014" s="152"/>
    </row>
    <row r="4015" spans="3:36" x14ac:dyDescent="0.25">
      <c r="C4015" s="150"/>
      <c r="D4015" s="153"/>
      <c r="E4015" s="153"/>
      <c r="F4015" s="153"/>
      <c r="G4015" s="153"/>
      <c r="H4015" s="153"/>
      <c r="I4015" s="153"/>
      <c r="J4015" s="153"/>
      <c r="K4015" s="153"/>
      <c r="L4015" s="153"/>
      <c r="M4015" s="153"/>
      <c r="N4015" s="153"/>
      <c r="O4015" s="153"/>
      <c r="P4015" s="153"/>
      <c r="Q4015" s="153"/>
      <c r="R4015" s="153"/>
      <c r="S4015" s="153"/>
      <c r="T4015" s="150"/>
      <c r="U4015" s="152"/>
      <c r="V4015" s="152"/>
      <c r="W4015" s="152"/>
      <c r="X4015" s="152"/>
      <c r="Y4015" s="152"/>
      <c r="Z4015" s="152"/>
      <c r="AA4015" s="152"/>
      <c r="AB4015" s="152"/>
      <c r="AC4015" s="152"/>
      <c r="AD4015" s="152"/>
      <c r="AE4015" s="152"/>
      <c r="AF4015" s="152"/>
      <c r="AG4015" s="152"/>
      <c r="AH4015" s="152"/>
      <c r="AI4015" s="152"/>
      <c r="AJ4015" s="152"/>
    </row>
    <row r="4016" spans="3:36" x14ac:dyDescent="0.25">
      <c r="C4016" s="150"/>
      <c r="D4016" s="153"/>
      <c r="E4016" s="153"/>
      <c r="F4016" s="153"/>
      <c r="G4016" s="153"/>
      <c r="H4016" s="153"/>
      <c r="I4016" s="153"/>
      <c r="J4016" s="153"/>
      <c r="K4016" s="153"/>
      <c r="L4016" s="153"/>
      <c r="M4016" s="153"/>
      <c r="N4016" s="153"/>
      <c r="O4016" s="153"/>
      <c r="P4016" s="153"/>
      <c r="Q4016" s="153"/>
      <c r="R4016" s="153"/>
      <c r="S4016" s="153"/>
      <c r="T4016" s="150"/>
      <c r="U4016" s="152"/>
      <c r="V4016" s="152"/>
      <c r="W4016" s="152"/>
      <c r="X4016" s="152"/>
      <c r="Y4016" s="152"/>
      <c r="Z4016" s="152"/>
      <c r="AA4016" s="152"/>
      <c r="AB4016" s="152"/>
      <c r="AC4016" s="152"/>
      <c r="AD4016" s="152"/>
      <c r="AE4016" s="152"/>
      <c r="AF4016" s="152"/>
      <c r="AG4016" s="152"/>
      <c r="AH4016" s="152"/>
      <c r="AI4016" s="152"/>
      <c r="AJ4016" s="152"/>
    </row>
    <row r="4017" spans="3:36" x14ac:dyDescent="0.25">
      <c r="C4017" s="150"/>
      <c r="D4017" s="153"/>
      <c r="E4017" s="153"/>
      <c r="F4017" s="153"/>
      <c r="G4017" s="153"/>
      <c r="H4017" s="153"/>
      <c r="I4017" s="153"/>
      <c r="J4017" s="153"/>
      <c r="K4017" s="153"/>
      <c r="L4017" s="153"/>
      <c r="M4017" s="153"/>
      <c r="N4017" s="153"/>
      <c r="O4017" s="153"/>
      <c r="P4017" s="153"/>
      <c r="Q4017" s="153"/>
      <c r="R4017" s="153"/>
      <c r="S4017" s="153"/>
      <c r="T4017" s="150"/>
      <c r="U4017" s="152"/>
      <c r="V4017" s="152"/>
      <c r="W4017" s="152"/>
      <c r="X4017" s="152"/>
      <c r="Y4017" s="152"/>
      <c r="Z4017" s="152"/>
      <c r="AA4017" s="152"/>
      <c r="AB4017" s="152"/>
      <c r="AC4017" s="152"/>
      <c r="AD4017" s="152"/>
      <c r="AE4017" s="152"/>
      <c r="AF4017" s="152"/>
      <c r="AG4017" s="152"/>
      <c r="AH4017" s="152"/>
      <c r="AI4017" s="152"/>
      <c r="AJ4017" s="152"/>
    </row>
    <row r="4018" spans="3:36" x14ac:dyDescent="0.25">
      <c r="C4018" s="150"/>
      <c r="D4018" s="153"/>
      <c r="E4018" s="153"/>
      <c r="F4018" s="153"/>
      <c r="G4018" s="153"/>
      <c r="H4018" s="153"/>
      <c r="I4018" s="153"/>
      <c r="J4018" s="153"/>
      <c r="K4018" s="153"/>
      <c r="L4018" s="153"/>
      <c r="M4018" s="153"/>
      <c r="N4018" s="153"/>
      <c r="O4018" s="153"/>
      <c r="P4018" s="153"/>
      <c r="Q4018" s="153"/>
      <c r="R4018" s="153"/>
      <c r="S4018" s="153"/>
      <c r="T4018" s="150"/>
      <c r="U4018" s="152"/>
      <c r="V4018" s="152"/>
      <c r="W4018" s="152"/>
      <c r="X4018" s="152"/>
      <c r="Y4018" s="152"/>
      <c r="Z4018" s="152"/>
      <c r="AA4018" s="152"/>
      <c r="AB4018" s="152"/>
      <c r="AC4018" s="152"/>
      <c r="AD4018" s="152"/>
      <c r="AE4018" s="152"/>
      <c r="AF4018" s="152"/>
      <c r="AG4018" s="152"/>
      <c r="AH4018" s="152"/>
      <c r="AI4018" s="152"/>
      <c r="AJ4018" s="152"/>
    </row>
    <row r="4019" spans="3:36" x14ac:dyDescent="0.25">
      <c r="C4019" s="150"/>
      <c r="D4019" s="153"/>
      <c r="E4019" s="153"/>
      <c r="F4019" s="153"/>
      <c r="G4019" s="153"/>
      <c r="H4019" s="153"/>
      <c r="I4019" s="153"/>
      <c r="J4019" s="153"/>
      <c r="K4019" s="153"/>
      <c r="L4019" s="153"/>
      <c r="M4019" s="153"/>
      <c r="N4019" s="153"/>
      <c r="O4019" s="153"/>
      <c r="P4019" s="153"/>
      <c r="Q4019" s="153"/>
      <c r="R4019" s="153"/>
      <c r="S4019" s="153"/>
      <c r="T4019" s="150"/>
      <c r="U4019" s="152"/>
      <c r="V4019" s="152"/>
      <c r="W4019" s="152"/>
      <c r="X4019" s="152"/>
      <c r="Y4019" s="152"/>
      <c r="Z4019" s="152"/>
      <c r="AA4019" s="152"/>
      <c r="AB4019" s="152"/>
      <c r="AC4019" s="152"/>
      <c r="AD4019" s="152"/>
      <c r="AE4019" s="152"/>
      <c r="AF4019" s="152"/>
      <c r="AG4019" s="152"/>
      <c r="AH4019" s="152"/>
      <c r="AI4019" s="152"/>
      <c r="AJ4019" s="152"/>
    </row>
    <row r="4020" spans="3:36" x14ac:dyDescent="0.25">
      <c r="C4020" s="150"/>
      <c r="D4020" s="153"/>
      <c r="E4020" s="153"/>
      <c r="F4020" s="153"/>
      <c r="G4020" s="153"/>
      <c r="H4020" s="153"/>
      <c r="I4020" s="153"/>
      <c r="J4020" s="153"/>
      <c r="K4020" s="153"/>
      <c r="L4020" s="153"/>
      <c r="M4020" s="153"/>
      <c r="N4020" s="153"/>
      <c r="O4020" s="153"/>
      <c r="P4020" s="153"/>
      <c r="Q4020" s="153"/>
      <c r="R4020" s="153"/>
      <c r="S4020" s="153"/>
      <c r="T4020" s="150"/>
      <c r="U4020" s="152"/>
      <c r="V4020" s="152"/>
      <c r="W4020" s="152"/>
      <c r="X4020" s="152"/>
      <c r="Y4020" s="152"/>
      <c r="Z4020" s="152"/>
      <c r="AA4020" s="152"/>
      <c r="AB4020" s="152"/>
      <c r="AC4020" s="152"/>
      <c r="AD4020" s="152"/>
      <c r="AE4020" s="152"/>
      <c r="AF4020" s="152"/>
      <c r="AG4020" s="152"/>
      <c r="AH4020" s="152"/>
      <c r="AI4020" s="152"/>
      <c r="AJ4020" s="152"/>
    </row>
    <row r="4021" spans="3:36" x14ac:dyDescent="0.25">
      <c r="C4021" s="150"/>
      <c r="D4021" s="153"/>
      <c r="E4021" s="153"/>
      <c r="F4021" s="153"/>
      <c r="G4021" s="153"/>
      <c r="H4021" s="153"/>
      <c r="I4021" s="153"/>
      <c r="J4021" s="153"/>
      <c r="K4021" s="153"/>
      <c r="L4021" s="153"/>
      <c r="M4021" s="153"/>
      <c r="N4021" s="153"/>
      <c r="O4021" s="153"/>
      <c r="P4021" s="153"/>
      <c r="Q4021" s="153"/>
      <c r="R4021" s="153"/>
      <c r="S4021" s="153"/>
      <c r="T4021" s="150"/>
      <c r="U4021" s="152"/>
      <c r="V4021" s="152"/>
      <c r="W4021" s="152"/>
      <c r="X4021" s="152"/>
      <c r="Y4021" s="152"/>
      <c r="Z4021" s="152"/>
      <c r="AA4021" s="152"/>
      <c r="AB4021" s="152"/>
      <c r="AC4021" s="152"/>
      <c r="AD4021" s="152"/>
      <c r="AE4021" s="152"/>
      <c r="AF4021" s="152"/>
      <c r="AG4021" s="152"/>
      <c r="AH4021" s="152"/>
      <c r="AI4021" s="152"/>
      <c r="AJ4021" s="152"/>
    </row>
    <row r="4022" spans="3:36" x14ac:dyDescent="0.25">
      <c r="C4022" s="150"/>
      <c r="D4022" s="153"/>
      <c r="E4022" s="153"/>
      <c r="F4022" s="153"/>
      <c r="G4022" s="153"/>
      <c r="H4022" s="153"/>
      <c r="I4022" s="153"/>
      <c r="J4022" s="153"/>
      <c r="K4022" s="153"/>
      <c r="L4022" s="153"/>
      <c r="M4022" s="153"/>
      <c r="N4022" s="153"/>
      <c r="O4022" s="153"/>
      <c r="P4022" s="153"/>
      <c r="Q4022" s="153"/>
      <c r="R4022" s="153"/>
      <c r="S4022" s="153"/>
      <c r="T4022" s="150"/>
      <c r="U4022" s="152"/>
      <c r="V4022" s="152"/>
      <c r="W4022" s="152"/>
      <c r="X4022" s="152"/>
      <c r="Y4022" s="152"/>
      <c r="Z4022" s="152"/>
      <c r="AA4022" s="152"/>
      <c r="AB4022" s="152"/>
      <c r="AC4022" s="152"/>
      <c r="AD4022" s="152"/>
      <c r="AE4022" s="152"/>
      <c r="AF4022" s="152"/>
      <c r="AG4022" s="152"/>
      <c r="AH4022" s="152"/>
      <c r="AI4022" s="152"/>
      <c r="AJ4022" s="152"/>
    </row>
    <row r="4023" spans="3:36" x14ac:dyDescent="0.25">
      <c r="C4023" s="150"/>
      <c r="D4023" s="153"/>
      <c r="E4023" s="153"/>
      <c r="F4023" s="153"/>
      <c r="G4023" s="153"/>
      <c r="H4023" s="153"/>
      <c r="I4023" s="153"/>
      <c r="J4023" s="153"/>
      <c r="K4023" s="153"/>
      <c r="L4023" s="153"/>
      <c r="M4023" s="153"/>
      <c r="N4023" s="153"/>
      <c r="O4023" s="153"/>
      <c r="P4023" s="153"/>
      <c r="Q4023" s="153"/>
      <c r="R4023" s="153"/>
      <c r="S4023" s="153"/>
      <c r="T4023" s="150"/>
      <c r="U4023" s="152"/>
      <c r="V4023" s="152"/>
      <c r="W4023" s="152"/>
      <c r="X4023" s="152"/>
      <c r="Y4023" s="152"/>
      <c r="Z4023" s="152"/>
      <c r="AA4023" s="152"/>
      <c r="AB4023" s="152"/>
      <c r="AC4023" s="152"/>
      <c r="AD4023" s="152"/>
      <c r="AE4023" s="152"/>
      <c r="AF4023" s="152"/>
      <c r="AG4023" s="152"/>
      <c r="AH4023" s="152"/>
      <c r="AI4023" s="152"/>
      <c r="AJ4023" s="152"/>
    </row>
    <row r="4024" spans="3:36" x14ac:dyDescent="0.25">
      <c r="C4024" s="150"/>
      <c r="D4024" s="153"/>
      <c r="E4024" s="153"/>
      <c r="F4024" s="153"/>
      <c r="G4024" s="153"/>
      <c r="H4024" s="153"/>
      <c r="I4024" s="153"/>
      <c r="J4024" s="153"/>
      <c r="K4024" s="153"/>
      <c r="L4024" s="153"/>
      <c r="M4024" s="153"/>
      <c r="N4024" s="153"/>
      <c r="O4024" s="153"/>
      <c r="P4024" s="153"/>
      <c r="Q4024" s="153"/>
      <c r="R4024" s="153"/>
      <c r="S4024" s="153"/>
      <c r="T4024" s="150"/>
      <c r="U4024" s="152"/>
      <c r="V4024" s="152"/>
      <c r="W4024" s="152"/>
      <c r="X4024" s="152"/>
      <c r="Y4024" s="152"/>
      <c r="Z4024" s="152"/>
      <c r="AA4024" s="152"/>
      <c r="AB4024" s="152"/>
      <c r="AC4024" s="152"/>
      <c r="AD4024" s="152"/>
      <c r="AE4024" s="152"/>
      <c r="AF4024" s="152"/>
      <c r="AG4024" s="152"/>
      <c r="AH4024" s="152"/>
      <c r="AI4024" s="152"/>
      <c r="AJ4024" s="152"/>
    </row>
    <row r="4025" spans="3:36" x14ac:dyDescent="0.25">
      <c r="C4025" s="150"/>
      <c r="D4025" s="153"/>
      <c r="E4025" s="153"/>
      <c r="F4025" s="153"/>
      <c r="G4025" s="153"/>
      <c r="H4025" s="153"/>
      <c r="I4025" s="153"/>
      <c r="J4025" s="153"/>
      <c r="K4025" s="153"/>
      <c r="L4025" s="153"/>
      <c r="M4025" s="153"/>
      <c r="N4025" s="153"/>
      <c r="O4025" s="153"/>
      <c r="P4025" s="153"/>
      <c r="Q4025" s="153"/>
      <c r="R4025" s="153"/>
      <c r="S4025" s="153"/>
      <c r="T4025" s="150"/>
      <c r="U4025" s="152"/>
      <c r="V4025" s="152"/>
      <c r="W4025" s="152"/>
      <c r="X4025" s="152"/>
      <c r="Y4025" s="152"/>
      <c r="Z4025" s="152"/>
      <c r="AA4025" s="152"/>
      <c r="AB4025" s="152"/>
      <c r="AC4025" s="152"/>
      <c r="AD4025" s="152"/>
      <c r="AE4025" s="152"/>
      <c r="AF4025" s="152"/>
      <c r="AG4025" s="152"/>
      <c r="AH4025" s="152"/>
      <c r="AI4025" s="152"/>
      <c r="AJ4025" s="152"/>
    </row>
    <row r="4026" spans="3:36" x14ac:dyDescent="0.25">
      <c r="C4026" s="150"/>
      <c r="D4026" s="153"/>
      <c r="E4026" s="153"/>
      <c r="F4026" s="153"/>
      <c r="G4026" s="153"/>
      <c r="H4026" s="153"/>
      <c r="I4026" s="153"/>
      <c r="J4026" s="153"/>
      <c r="K4026" s="153"/>
      <c r="L4026" s="153"/>
      <c r="M4026" s="153"/>
      <c r="N4026" s="153"/>
      <c r="O4026" s="153"/>
      <c r="P4026" s="153"/>
      <c r="Q4026" s="153"/>
      <c r="R4026" s="153"/>
      <c r="S4026" s="153"/>
      <c r="T4026" s="150"/>
      <c r="U4026" s="152"/>
      <c r="V4026" s="152"/>
      <c r="W4026" s="152"/>
      <c r="X4026" s="152"/>
      <c r="Y4026" s="152"/>
      <c r="Z4026" s="152"/>
      <c r="AA4026" s="152"/>
      <c r="AB4026" s="152"/>
      <c r="AC4026" s="152"/>
      <c r="AD4026" s="152"/>
      <c r="AE4026" s="152"/>
      <c r="AF4026" s="152"/>
      <c r="AG4026" s="152"/>
      <c r="AH4026" s="152"/>
      <c r="AI4026" s="152"/>
      <c r="AJ4026" s="152"/>
    </row>
    <row r="4027" spans="3:36" x14ac:dyDescent="0.25">
      <c r="C4027" s="150"/>
      <c r="D4027" s="153"/>
      <c r="E4027" s="153"/>
      <c r="F4027" s="153"/>
      <c r="G4027" s="153"/>
      <c r="H4027" s="153"/>
      <c r="I4027" s="153"/>
      <c r="J4027" s="153"/>
      <c r="K4027" s="153"/>
      <c r="L4027" s="153"/>
      <c r="M4027" s="153"/>
      <c r="N4027" s="153"/>
      <c r="O4027" s="153"/>
      <c r="P4027" s="153"/>
      <c r="Q4027" s="153"/>
      <c r="R4027" s="153"/>
      <c r="S4027" s="153"/>
      <c r="T4027" s="150"/>
      <c r="U4027" s="152"/>
      <c r="V4027" s="152"/>
      <c r="W4027" s="152"/>
      <c r="X4027" s="152"/>
      <c r="Y4027" s="152"/>
      <c r="Z4027" s="152"/>
      <c r="AA4027" s="152"/>
      <c r="AB4027" s="152"/>
      <c r="AC4027" s="152"/>
      <c r="AD4027" s="152"/>
      <c r="AE4027" s="152"/>
      <c r="AF4027" s="152"/>
      <c r="AG4027" s="152"/>
      <c r="AH4027" s="152"/>
      <c r="AI4027" s="152"/>
      <c r="AJ4027" s="152"/>
    </row>
    <row r="4028" spans="3:36" x14ac:dyDescent="0.25">
      <c r="C4028" s="150"/>
      <c r="D4028" s="153"/>
      <c r="E4028" s="153"/>
      <c r="F4028" s="153"/>
      <c r="G4028" s="153"/>
      <c r="H4028" s="153"/>
      <c r="I4028" s="153"/>
      <c r="J4028" s="153"/>
      <c r="K4028" s="153"/>
      <c r="L4028" s="153"/>
      <c r="M4028" s="153"/>
      <c r="N4028" s="153"/>
      <c r="O4028" s="153"/>
      <c r="P4028" s="153"/>
      <c r="Q4028" s="153"/>
      <c r="R4028" s="153"/>
      <c r="S4028" s="153"/>
      <c r="T4028" s="150"/>
      <c r="U4028" s="152"/>
      <c r="V4028" s="152"/>
      <c r="W4028" s="152"/>
      <c r="X4028" s="152"/>
      <c r="Y4028" s="152"/>
      <c r="Z4028" s="152"/>
      <c r="AA4028" s="152"/>
      <c r="AB4028" s="152"/>
      <c r="AC4028" s="152"/>
      <c r="AD4028" s="152"/>
      <c r="AE4028" s="152"/>
      <c r="AF4028" s="152"/>
      <c r="AG4028" s="152"/>
      <c r="AH4028" s="152"/>
      <c r="AI4028" s="152"/>
      <c r="AJ4028" s="152"/>
    </row>
    <row r="4029" spans="3:36" x14ac:dyDescent="0.25">
      <c r="C4029" s="150"/>
      <c r="D4029" s="153"/>
      <c r="E4029" s="153"/>
      <c r="F4029" s="153"/>
      <c r="G4029" s="153"/>
      <c r="H4029" s="153"/>
      <c r="I4029" s="153"/>
      <c r="J4029" s="153"/>
      <c r="K4029" s="153"/>
      <c r="L4029" s="153"/>
      <c r="M4029" s="153"/>
      <c r="N4029" s="153"/>
      <c r="O4029" s="153"/>
      <c r="P4029" s="153"/>
      <c r="Q4029" s="153"/>
      <c r="R4029" s="153"/>
      <c r="S4029" s="153"/>
      <c r="T4029" s="150"/>
      <c r="U4029" s="152"/>
      <c r="V4029" s="152"/>
      <c r="W4029" s="152"/>
      <c r="X4029" s="152"/>
      <c r="Y4029" s="152"/>
      <c r="Z4029" s="152"/>
      <c r="AA4029" s="152"/>
      <c r="AB4029" s="152"/>
      <c r="AC4029" s="152"/>
      <c r="AD4029" s="152"/>
      <c r="AE4029" s="152"/>
      <c r="AF4029" s="152"/>
      <c r="AG4029" s="152"/>
      <c r="AH4029" s="152"/>
      <c r="AI4029" s="152"/>
      <c r="AJ4029" s="152"/>
    </row>
    <row r="4030" spans="3:36" x14ac:dyDescent="0.25">
      <c r="C4030" s="150"/>
      <c r="D4030" s="153"/>
      <c r="E4030" s="153"/>
      <c r="F4030" s="153"/>
      <c r="G4030" s="153"/>
      <c r="H4030" s="153"/>
      <c r="I4030" s="153"/>
      <c r="J4030" s="153"/>
      <c r="K4030" s="153"/>
      <c r="L4030" s="153"/>
      <c r="M4030" s="153"/>
      <c r="N4030" s="153"/>
      <c r="O4030" s="153"/>
      <c r="P4030" s="153"/>
      <c r="Q4030" s="153"/>
      <c r="R4030" s="153"/>
      <c r="S4030" s="153"/>
      <c r="T4030" s="150"/>
      <c r="U4030" s="152"/>
      <c r="V4030" s="152"/>
      <c r="W4030" s="152"/>
      <c r="X4030" s="152"/>
      <c r="Y4030" s="152"/>
      <c r="Z4030" s="152"/>
      <c r="AA4030" s="152"/>
      <c r="AB4030" s="152"/>
      <c r="AC4030" s="152"/>
      <c r="AD4030" s="152"/>
      <c r="AE4030" s="152"/>
      <c r="AF4030" s="152"/>
      <c r="AG4030" s="152"/>
      <c r="AH4030" s="152"/>
      <c r="AI4030" s="152"/>
      <c r="AJ4030" s="152"/>
    </row>
    <row r="4031" spans="3:36" x14ac:dyDescent="0.25">
      <c r="C4031" s="150"/>
      <c r="D4031" s="153"/>
      <c r="E4031" s="153"/>
      <c r="F4031" s="153"/>
      <c r="G4031" s="153"/>
      <c r="H4031" s="153"/>
      <c r="I4031" s="153"/>
      <c r="J4031" s="153"/>
      <c r="K4031" s="153"/>
      <c r="L4031" s="153"/>
      <c r="M4031" s="153"/>
      <c r="N4031" s="153"/>
      <c r="O4031" s="153"/>
      <c r="P4031" s="153"/>
      <c r="Q4031" s="153"/>
      <c r="R4031" s="153"/>
      <c r="S4031" s="153"/>
      <c r="T4031" s="150"/>
      <c r="U4031" s="152"/>
      <c r="V4031" s="152"/>
      <c r="W4031" s="152"/>
      <c r="X4031" s="152"/>
      <c r="Y4031" s="152"/>
      <c r="Z4031" s="152"/>
      <c r="AA4031" s="152"/>
      <c r="AB4031" s="152"/>
      <c r="AC4031" s="152"/>
      <c r="AD4031" s="152"/>
      <c r="AE4031" s="152"/>
      <c r="AF4031" s="152"/>
      <c r="AG4031" s="152"/>
      <c r="AH4031" s="152"/>
      <c r="AI4031" s="152"/>
      <c r="AJ4031" s="152"/>
    </row>
    <row r="4032" spans="3:36" x14ac:dyDescent="0.25">
      <c r="C4032" s="150"/>
      <c r="D4032" s="153"/>
      <c r="E4032" s="153"/>
      <c r="F4032" s="153"/>
      <c r="G4032" s="153"/>
      <c r="H4032" s="153"/>
      <c r="I4032" s="153"/>
      <c r="J4032" s="153"/>
      <c r="K4032" s="153"/>
      <c r="L4032" s="153"/>
      <c r="M4032" s="153"/>
      <c r="N4032" s="153"/>
      <c r="O4032" s="153"/>
      <c r="P4032" s="153"/>
      <c r="Q4032" s="153"/>
      <c r="R4032" s="153"/>
      <c r="S4032" s="153"/>
      <c r="T4032" s="150"/>
      <c r="U4032" s="152"/>
      <c r="V4032" s="152"/>
      <c r="W4032" s="152"/>
      <c r="X4032" s="152"/>
      <c r="Y4032" s="152"/>
      <c r="Z4032" s="152"/>
      <c r="AA4032" s="152"/>
      <c r="AB4032" s="152"/>
      <c r="AC4032" s="152"/>
      <c r="AD4032" s="152"/>
      <c r="AE4032" s="152"/>
      <c r="AF4032" s="152"/>
      <c r="AG4032" s="152"/>
      <c r="AH4032" s="152"/>
      <c r="AI4032" s="152"/>
      <c r="AJ4032" s="152"/>
    </row>
    <row r="4033" spans="3:36" x14ac:dyDescent="0.25">
      <c r="C4033" s="150"/>
      <c r="D4033" s="153"/>
      <c r="E4033" s="153"/>
      <c r="F4033" s="153"/>
      <c r="G4033" s="153"/>
      <c r="H4033" s="153"/>
      <c r="I4033" s="153"/>
      <c r="J4033" s="153"/>
      <c r="K4033" s="153"/>
      <c r="L4033" s="153"/>
      <c r="M4033" s="153"/>
      <c r="N4033" s="153"/>
      <c r="O4033" s="153"/>
      <c r="P4033" s="153"/>
      <c r="Q4033" s="153"/>
      <c r="R4033" s="153"/>
      <c r="S4033" s="153"/>
      <c r="T4033" s="150"/>
      <c r="U4033" s="152"/>
      <c r="V4033" s="152"/>
      <c r="W4033" s="152"/>
      <c r="X4033" s="152"/>
      <c r="Y4033" s="152"/>
      <c r="Z4033" s="152"/>
      <c r="AA4033" s="152"/>
      <c r="AB4033" s="152"/>
      <c r="AC4033" s="152"/>
      <c r="AD4033" s="152"/>
      <c r="AE4033" s="152"/>
      <c r="AF4033" s="152"/>
      <c r="AG4033" s="152"/>
      <c r="AH4033" s="152"/>
      <c r="AI4033" s="152"/>
      <c r="AJ4033" s="152"/>
    </row>
    <row r="4034" spans="3:36" x14ac:dyDescent="0.25">
      <c r="C4034" s="150"/>
      <c r="D4034" s="153"/>
      <c r="E4034" s="153"/>
      <c r="F4034" s="153"/>
      <c r="G4034" s="153"/>
      <c r="H4034" s="153"/>
      <c r="I4034" s="153"/>
      <c r="J4034" s="153"/>
      <c r="K4034" s="153"/>
      <c r="L4034" s="153"/>
      <c r="M4034" s="153"/>
      <c r="N4034" s="153"/>
      <c r="O4034" s="153"/>
      <c r="P4034" s="153"/>
      <c r="Q4034" s="153"/>
      <c r="R4034" s="153"/>
      <c r="S4034" s="153"/>
      <c r="T4034" s="150"/>
      <c r="U4034" s="152"/>
      <c r="V4034" s="152"/>
      <c r="W4034" s="152"/>
      <c r="X4034" s="152"/>
      <c r="Y4034" s="152"/>
      <c r="Z4034" s="152"/>
      <c r="AA4034" s="152"/>
      <c r="AB4034" s="152"/>
      <c r="AC4034" s="152"/>
      <c r="AD4034" s="152"/>
      <c r="AE4034" s="152"/>
      <c r="AF4034" s="152"/>
      <c r="AG4034" s="152"/>
      <c r="AH4034" s="152"/>
      <c r="AI4034" s="152"/>
      <c r="AJ4034" s="152"/>
    </row>
    <row r="4035" spans="3:36" x14ac:dyDescent="0.25">
      <c r="C4035" s="150"/>
      <c r="D4035" s="153"/>
      <c r="E4035" s="153"/>
      <c r="F4035" s="153"/>
      <c r="G4035" s="153"/>
      <c r="H4035" s="153"/>
      <c r="I4035" s="153"/>
      <c r="J4035" s="153"/>
      <c r="K4035" s="153"/>
      <c r="L4035" s="153"/>
      <c r="M4035" s="153"/>
      <c r="N4035" s="153"/>
      <c r="O4035" s="153"/>
      <c r="P4035" s="153"/>
      <c r="Q4035" s="153"/>
      <c r="R4035" s="153"/>
      <c r="S4035" s="153"/>
      <c r="T4035" s="150"/>
      <c r="U4035" s="152"/>
      <c r="V4035" s="152"/>
      <c r="W4035" s="152"/>
      <c r="X4035" s="152"/>
      <c r="Y4035" s="152"/>
      <c r="Z4035" s="152"/>
      <c r="AA4035" s="152"/>
      <c r="AB4035" s="152"/>
      <c r="AC4035" s="152"/>
      <c r="AD4035" s="152"/>
      <c r="AE4035" s="152"/>
      <c r="AF4035" s="152"/>
      <c r="AG4035" s="152"/>
      <c r="AH4035" s="152"/>
      <c r="AI4035" s="152"/>
      <c r="AJ4035" s="152"/>
    </row>
    <row r="4036" spans="3:36" x14ac:dyDescent="0.25">
      <c r="C4036" s="150"/>
      <c r="D4036" s="153"/>
      <c r="E4036" s="153"/>
      <c r="F4036" s="153"/>
      <c r="G4036" s="153"/>
      <c r="H4036" s="153"/>
      <c r="I4036" s="153"/>
      <c r="J4036" s="153"/>
      <c r="K4036" s="153"/>
      <c r="L4036" s="153"/>
      <c r="M4036" s="153"/>
      <c r="N4036" s="153"/>
      <c r="O4036" s="153"/>
      <c r="P4036" s="153"/>
      <c r="Q4036" s="153"/>
      <c r="R4036" s="153"/>
      <c r="S4036" s="153"/>
      <c r="T4036" s="150"/>
      <c r="U4036" s="152"/>
      <c r="V4036" s="152"/>
      <c r="W4036" s="152"/>
      <c r="X4036" s="152"/>
      <c r="Y4036" s="152"/>
      <c r="Z4036" s="152"/>
      <c r="AA4036" s="152"/>
      <c r="AB4036" s="152"/>
      <c r="AC4036" s="152"/>
      <c r="AD4036" s="152"/>
      <c r="AE4036" s="152"/>
      <c r="AF4036" s="152"/>
      <c r="AG4036" s="152"/>
      <c r="AH4036" s="152"/>
      <c r="AI4036" s="152"/>
      <c r="AJ4036" s="152"/>
    </row>
    <row r="4037" spans="3:36" x14ac:dyDescent="0.25">
      <c r="C4037" s="150"/>
      <c r="D4037" s="153"/>
      <c r="E4037" s="153"/>
      <c r="F4037" s="153"/>
      <c r="G4037" s="153"/>
      <c r="H4037" s="153"/>
      <c r="I4037" s="153"/>
      <c r="J4037" s="153"/>
      <c r="K4037" s="153"/>
      <c r="L4037" s="153"/>
      <c r="M4037" s="153"/>
      <c r="N4037" s="153"/>
      <c r="O4037" s="153"/>
      <c r="P4037" s="153"/>
      <c r="Q4037" s="153"/>
      <c r="R4037" s="153"/>
      <c r="S4037" s="153"/>
      <c r="T4037" s="150"/>
      <c r="U4037" s="152"/>
      <c r="V4037" s="152"/>
      <c r="W4037" s="152"/>
      <c r="X4037" s="152"/>
      <c r="Y4037" s="152"/>
      <c r="Z4037" s="152"/>
      <c r="AA4037" s="152"/>
      <c r="AB4037" s="152"/>
      <c r="AC4037" s="152"/>
      <c r="AD4037" s="152"/>
      <c r="AE4037" s="152"/>
      <c r="AF4037" s="152"/>
      <c r="AG4037" s="152"/>
      <c r="AH4037" s="152"/>
      <c r="AI4037" s="152"/>
      <c r="AJ4037" s="152"/>
    </row>
    <row r="4038" spans="3:36" x14ac:dyDescent="0.25">
      <c r="C4038" s="150"/>
      <c r="D4038" s="153"/>
      <c r="E4038" s="153"/>
      <c r="F4038" s="153"/>
      <c r="G4038" s="153"/>
      <c r="H4038" s="153"/>
      <c r="I4038" s="153"/>
      <c r="J4038" s="153"/>
      <c r="K4038" s="153"/>
      <c r="L4038" s="153"/>
      <c r="M4038" s="153"/>
      <c r="N4038" s="153"/>
      <c r="O4038" s="153"/>
      <c r="P4038" s="153"/>
      <c r="Q4038" s="153"/>
      <c r="R4038" s="153"/>
      <c r="S4038" s="153"/>
      <c r="T4038" s="150"/>
      <c r="U4038" s="152"/>
      <c r="V4038" s="152"/>
      <c r="W4038" s="152"/>
      <c r="X4038" s="152"/>
      <c r="Y4038" s="152"/>
      <c r="Z4038" s="152"/>
      <c r="AA4038" s="152"/>
      <c r="AB4038" s="152"/>
      <c r="AC4038" s="152"/>
      <c r="AD4038" s="152"/>
      <c r="AE4038" s="152"/>
      <c r="AF4038" s="152"/>
      <c r="AG4038" s="152"/>
      <c r="AH4038" s="152"/>
      <c r="AI4038" s="152"/>
      <c r="AJ4038" s="152"/>
    </row>
    <row r="4039" spans="3:36" x14ac:dyDescent="0.25">
      <c r="C4039" s="150"/>
      <c r="D4039" s="153"/>
      <c r="E4039" s="153"/>
      <c r="F4039" s="153"/>
      <c r="G4039" s="153"/>
      <c r="H4039" s="153"/>
      <c r="I4039" s="153"/>
      <c r="J4039" s="153"/>
      <c r="K4039" s="153"/>
      <c r="L4039" s="153"/>
      <c r="M4039" s="153"/>
      <c r="N4039" s="153"/>
      <c r="O4039" s="153"/>
      <c r="P4039" s="153"/>
      <c r="Q4039" s="153"/>
      <c r="R4039" s="153"/>
      <c r="S4039" s="153"/>
      <c r="T4039" s="150"/>
      <c r="U4039" s="152"/>
      <c r="V4039" s="152"/>
      <c r="W4039" s="152"/>
      <c r="X4039" s="152"/>
      <c r="Y4039" s="152"/>
      <c r="Z4039" s="152"/>
      <c r="AA4039" s="152"/>
      <c r="AB4039" s="152"/>
      <c r="AC4039" s="152"/>
      <c r="AD4039" s="152"/>
      <c r="AE4039" s="152"/>
      <c r="AF4039" s="152"/>
      <c r="AG4039" s="152"/>
      <c r="AH4039" s="152"/>
      <c r="AI4039" s="152"/>
      <c r="AJ4039" s="152"/>
    </row>
    <row r="4040" spans="3:36" x14ac:dyDescent="0.25">
      <c r="C4040" s="150"/>
      <c r="D4040" s="153"/>
      <c r="E4040" s="153"/>
      <c r="F4040" s="153"/>
      <c r="G4040" s="153"/>
      <c r="H4040" s="153"/>
      <c r="I4040" s="153"/>
      <c r="J4040" s="153"/>
      <c r="K4040" s="153"/>
      <c r="L4040" s="153"/>
      <c r="M4040" s="153"/>
      <c r="N4040" s="153"/>
      <c r="O4040" s="153"/>
      <c r="P4040" s="153"/>
      <c r="Q4040" s="153"/>
      <c r="R4040" s="153"/>
      <c r="S4040" s="153"/>
      <c r="T4040" s="150"/>
      <c r="U4040" s="152"/>
      <c r="V4040" s="152"/>
      <c r="W4040" s="152"/>
      <c r="X4040" s="152"/>
      <c r="Y4040" s="152"/>
      <c r="Z4040" s="152"/>
      <c r="AA4040" s="152"/>
      <c r="AB4040" s="152"/>
      <c r="AC4040" s="152"/>
      <c r="AD4040" s="152"/>
      <c r="AE4040" s="152"/>
      <c r="AF4040" s="152"/>
      <c r="AG4040" s="152"/>
      <c r="AH4040" s="152"/>
      <c r="AI4040" s="152"/>
      <c r="AJ4040" s="152"/>
    </row>
    <row r="4041" spans="3:36" x14ac:dyDescent="0.25">
      <c r="C4041" s="150"/>
      <c r="D4041" s="153"/>
      <c r="E4041" s="153"/>
      <c r="F4041" s="153"/>
      <c r="G4041" s="153"/>
      <c r="H4041" s="153"/>
      <c r="I4041" s="153"/>
      <c r="J4041" s="153"/>
      <c r="K4041" s="153"/>
      <c r="L4041" s="153"/>
      <c r="M4041" s="153"/>
      <c r="N4041" s="153"/>
      <c r="O4041" s="153"/>
      <c r="P4041" s="153"/>
      <c r="Q4041" s="153"/>
      <c r="R4041" s="153"/>
      <c r="S4041" s="153"/>
      <c r="T4041" s="150"/>
      <c r="U4041" s="152"/>
      <c r="V4041" s="152"/>
      <c r="W4041" s="152"/>
      <c r="X4041" s="152"/>
      <c r="Y4041" s="152"/>
      <c r="Z4041" s="152"/>
      <c r="AA4041" s="152"/>
      <c r="AB4041" s="152"/>
      <c r="AC4041" s="152"/>
      <c r="AD4041" s="152"/>
      <c r="AE4041" s="152"/>
      <c r="AF4041" s="152"/>
      <c r="AG4041" s="152"/>
      <c r="AH4041" s="152"/>
      <c r="AI4041" s="152"/>
      <c r="AJ4041" s="152"/>
    </row>
    <row r="4042" spans="3:36" x14ac:dyDescent="0.25">
      <c r="C4042" s="150"/>
      <c r="D4042" s="153"/>
      <c r="E4042" s="153"/>
      <c r="F4042" s="153"/>
      <c r="G4042" s="153"/>
      <c r="H4042" s="153"/>
      <c r="I4042" s="153"/>
      <c r="J4042" s="153"/>
      <c r="K4042" s="153"/>
      <c r="L4042" s="153"/>
      <c r="M4042" s="153"/>
      <c r="N4042" s="153"/>
      <c r="O4042" s="153"/>
      <c r="P4042" s="153"/>
      <c r="Q4042" s="153"/>
      <c r="R4042" s="153"/>
      <c r="S4042" s="153"/>
      <c r="T4042" s="150"/>
      <c r="U4042" s="152"/>
      <c r="V4042" s="152"/>
      <c r="W4042" s="152"/>
      <c r="X4042" s="152"/>
      <c r="Y4042" s="152"/>
      <c r="Z4042" s="152"/>
      <c r="AA4042" s="152"/>
      <c r="AB4042" s="152"/>
      <c r="AC4042" s="152"/>
      <c r="AD4042" s="152"/>
      <c r="AE4042" s="152"/>
      <c r="AF4042" s="152"/>
      <c r="AG4042" s="152"/>
      <c r="AH4042" s="152"/>
      <c r="AI4042" s="152"/>
      <c r="AJ4042" s="152"/>
    </row>
    <row r="4043" spans="3:36" x14ac:dyDescent="0.25">
      <c r="C4043" s="150"/>
      <c r="D4043" s="153"/>
      <c r="E4043" s="153"/>
      <c r="F4043" s="153"/>
      <c r="G4043" s="153"/>
      <c r="H4043" s="153"/>
      <c r="I4043" s="153"/>
      <c r="J4043" s="153"/>
      <c r="K4043" s="153"/>
      <c r="L4043" s="153"/>
      <c r="M4043" s="153"/>
      <c r="N4043" s="153"/>
      <c r="O4043" s="153"/>
      <c r="P4043" s="153"/>
      <c r="Q4043" s="153"/>
      <c r="R4043" s="153"/>
      <c r="S4043" s="153"/>
      <c r="T4043" s="150"/>
      <c r="U4043" s="152"/>
      <c r="V4043" s="152"/>
      <c r="W4043" s="152"/>
      <c r="X4043" s="152"/>
      <c r="Y4043" s="152"/>
      <c r="Z4043" s="152"/>
      <c r="AA4043" s="152"/>
      <c r="AB4043" s="152"/>
      <c r="AC4043" s="152"/>
      <c r="AD4043" s="152"/>
      <c r="AE4043" s="152"/>
      <c r="AF4043" s="152"/>
      <c r="AG4043" s="152"/>
      <c r="AH4043" s="152"/>
      <c r="AI4043" s="152"/>
      <c r="AJ4043" s="152"/>
    </row>
    <row r="4044" spans="3:36" x14ac:dyDescent="0.25">
      <c r="C4044" s="150"/>
      <c r="D4044" s="153"/>
      <c r="E4044" s="153"/>
      <c r="F4044" s="153"/>
      <c r="G4044" s="153"/>
      <c r="H4044" s="153"/>
      <c r="I4044" s="153"/>
      <c r="J4044" s="153"/>
      <c r="K4044" s="153"/>
      <c r="L4044" s="153"/>
      <c r="M4044" s="153"/>
      <c r="N4044" s="153"/>
      <c r="O4044" s="153"/>
      <c r="P4044" s="153"/>
      <c r="Q4044" s="153"/>
      <c r="R4044" s="153"/>
      <c r="S4044" s="153"/>
      <c r="T4044" s="150"/>
      <c r="U4044" s="152"/>
      <c r="V4044" s="152"/>
      <c r="W4044" s="152"/>
      <c r="X4044" s="152"/>
      <c r="Y4044" s="152"/>
      <c r="Z4044" s="152"/>
      <c r="AA4044" s="152"/>
      <c r="AB4044" s="152"/>
      <c r="AC4044" s="152"/>
      <c r="AD4044" s="152"/>
      <c r="AE4044" s="152"/>
      <c r="AF4044" s="152"/>
      <c r="AG4044" s="152"/>
      <c r="AH4044" s="152"/>
      <c r="AI4044" s="152"/>
      <c r="AJ4044" s="152"/>
    </row>
    <row r="4045" spans="3:36" x14ac:dyDescent="0.25">
      <c r="C4045" s="150"/>
      <c r="D4045" s="153"/>
      <c r="E4045" s="153"/>
      <c r="F4045" s="153"/>
      <c r="G4045" s="153"/>
      <c r="H4045" s="153"/>
      <c r="I4045" s="153"/>
      <c r="J4045" s="153"/>
      <c r="K4045" s="153"/>
      <c r="L4045" s="153"/>
      <c r="M4045" s="153"/>
      <c r="N4045" s="153"/>
      <c r="O4045" s="153"/>
      <c r="P4045" s="153"/>
      <c r="Q4045" s="153"/>
      <c r="R4045" s="153"/>
      <c r="S4045" s="153"/>
      <c r="T4045" s="150"/>
      <c r="U4045" s="152"/>
      <c r="V4045" s="152"/>
      <c r="W4045" s="152"/>
      <c r="X4045" s="152"/>
      <c r="Y4045" s="152"/>
      <c r="Z4045" s="152"/>
      <c r="AA4045" s="152"/>
      <c r="AB4045" s="152"/>
      <c r="AC4045" s="152"/>
      <c r="AD4045" s="152"/>
      <c r="AE4045" s="152"/>
      <c r="AF4045" s="152"/>
      <c r="AG4045" s="152"/>
      <c r="AH4045" s="152"/>
      <c r="AI4045" s="152"/>
      <c r="AJ4045" s="152"/>
    </row>
    <row r="4046" spans="3:36" x14ac:dyDescent="0.25">
      <c r="C4046" s="150"/>
      <c r="D4046" s="153"/>
      <c r="E4046" s="153"/>
      <c r="F4046" s="153"/>
      <c r="G4046" s="153"/>
      <c r="H4046" s="153"/>
      <c r="I4046" s="153"/>
      <c r="J4046" s="153"/>
      <c r="K4046" s="153"/>
      <c r="L4046" s="153"/>
      <c r="M4046" s="153"/>
      <c r="N4046" s="153"/>
      <c r="O4046" s="153"/>
      <c r="P4046" s="153"/>
      <c r="Q4046" s="153"/>
      <c r="R4046" s="153"/>
      <c r="S4046" s="153"/>
      <c r="T4046" s="150"/>
      <c r="U4046" s="152"/>
      <c r="V4046" s="152"/>
      <c r="W4046" s="152"/>
      <c r="X4046" s="152"/>
      <c r="Y4046" s="152"/>
      <c r="Z4046" s="152"/>
      <c r="AA4046" s="152"/>
      <c r="AB4046" s="152"/>
      <c r="AC4046" s="152"/>
      <c r="AD4046" s="152"/>
      <c r="AE4046" s="152"/>
      <c r="AF4046" s="152"/>
      <c r="AG4046" s="152"/>
      <c r="AH4046" s="152"/>
      <c r="AI4046" s="152"/>
      <c r="AJ4046" s="152"/>
    </row>
    <row r="4047" spans="3:36" x14ac:dyDescent="0.25">
      <c r="C4047" s="150"/>
      <c r="D4047" s="153"/>
      <c r="E4047" s="153"/>
      <c r="F4047" s="153"/>
      <c r="G4047" s="153"/>
      <c r="H4047" s="153"/>
      <c r="I4047" s="153"/>
      <c r="J4047" s="153"/>
      <c r="K4047" s="153"/>
      <c r="L4047" s="153"/>
      <c r="M4047" s="153"/>
      <c r="N4047" s="153"/>
      <c r="O4047" s="153"/>
      <c r="P4047" s="153"/>
      <c r="Q4047" s="153"/>
      <c r="R4047" s="153"/>
      <c r="S4047" s="153"/>
      <c r="T4047" s="150"/>
      <c r="U4047" s="152"/>
      <c r="V4047" s="152"/>
      <c r="W4047" s="152"/>
      <c r="X4047" s="152"/>
      <c r="Y4047" s="152"/>
      <c r="Z4047" s="152"/>
      <c r="AA4047" s="152"/>
      <c r="AB4047" s="152"/>
      <c r="AC4047" s="152"/>
      <c r="AD4047" s="152"/>
      <c r="AE4047" s="152"/>
      <c r="AF4047" s="152"/>
      <c r="AG4047" s="152"/>
      <c r="AH4047" s="152"/>
      <c r="AI4047" s="152"/>
      <c r="AJ4047" s="152"/>
    </row>
    <row r="4048" spans="3:36" x14ac:dyDescent="0.25">
      <c r="C4048" s="150"/>
      <c r="D4048" s="153"/>
      <c r="E4048" s="153"/>
      <c r="F4048" s="153"/>
      <c r="G4048" s="153"/>
      <c r="H4048" s="153"/>
      <c r="I4048" s="153"/>
      <c r="J4048" s="153"/>
      <c r="K4048" s="153"/>
      <c r="L4048" s="153"/>
      <c r="M4048" s="153"/>
      <c r="N4048" s="153"/>
      <c r="O4048" s="153"/>
      <c r="P4048" s="153"/>
      <c r="Q4048" s="153"/>
      <c r="R4048" s="153"/>
      <c r="S4048" s="153"/>
      <c r="T4048" s="150"/>
      <c r="U4048" s="152"/>
      <c r="V4048" s="152"/>
      <c r="W4048" s="152"/>
      <c r="X4048" s="152"/>
      <c r="Y4048" s="152"/>
      <c r="Z4048" s="152"/>
      <c r="AA4048" s="152"/>
      <c r="AB4048" s="152"/>
      <c r="AC4048" s="152"/>
      <c r="AD4048" s="152"/>
      <c r="AE4048" s="152"/>
      <c r="AF4048" s="152"/>
      <c r="AG4048" s="152"/>
      <c r="AH4048" s="152"/>
      <c r="AI4048" s="152"/>
      <c r="AJ4048" s="152"/>
    </row>
    <row r="4049" spans="3:36" x14ac:dyDescent="0.25">
      <c r="C4049" s="150"/>
      <c r="D4049" s="153"/>
      <c r="E4049" s="153"/>
      <c r="F4049" s="153"/>
      <c r="G4049" s="153"/>
      <c r="H4049" s="153"/>
      <c r="I4049" s="153"/>
      <c r="J4049" s="153"/>
      <c r="K4049" s="153"/>
      <c r="L4049" s="153"/>
      <c r="M4049" s="153"/>
      <c r="N4049" s="153"/>
      <c r="O4049" s="153"/>
      <c r="P4049" s="153"/>
      <c r="Q4049" s="153"/>
      <c r="R4049" s="153"/>
      <c r="S4049" s="153"/>
      <c r="T4049" s="150"/>
      <c r="U4049" s="152"/>
      <c r="V4049" s="152"/>
      <c r="W4049" s="152"/>
      <c r="X4049" s="152"/>
      <c r="Y4049" s="152"/>
      <c r="Z4049" s="152"/>
      <c r="AA4049" s="152"/>
      <c r="AB4049" s="152"/>
      <c r="AC4049" s="152"/>
      <c r="AD4049" s="152"/>
      <c r="AE4049" s="152"/>
      <c r="AF4049" s="152"/>
      <c r="AG4049" s="152"/>
      <c r="AH4049" s="152"/>
      <c r="AI4049" s="152"/>
      <c r="AJ4049" s="152"/>
    </row>
    <row r="4050" spans="3:36" x14ac:dyDescent="0.25">
      <c r="C4050" s="150"/>
      <c r="D4050" s="153"/>
      <c r="E4050" s="153"/>
      <c r="F4050" s="153"/>
      <c r="G4050" s="153"/>
      <c r="H4050" s="153"/>
      <c r="I4050" s="153"/>
      <c r="J4050" s="153"/>
      <c r="K4050" s="153"/>
      <c r="L4050" s="153"/>
      <c r="M4050" s="153"/>
      <c r="N4050" s="153"/>
      <c r="O4050" s="153"/>
      <c r="P4050" s="153"/>
      <c r="Q4050" s="153"/>
      <c r="R4050" s="153"/>
      <c r="S4050" s="153"/>
      <c r="T4050" s="150"/>
      <c r="U4050" s="152"/>
      <c r="V4050" s="152"/>
      <c r="W4050" s="152"/>
      <c r="X4050" s="152"/>
      <c r="Y4050" s="152"/>
      <c r="Z4050" s="152"/>
      <c r="AA4050" s="152"/>
      <c r="AB4050" s="152"/>
      <c r="AC4050" s="152"/>
      <c r="AD4050" s="152"/>
      <c r="AE4050" s="152"/>
      <c r="AF4050" s="152"/>
      <c r="AG4050" s="152"/>
      <c r="AH4050" s="152"/>
      <c r="AI4050" s="152"/>
      <c r="AJ4050" s="152"/>
    </row>
    <row r="4051" spans="3:36" x14ac:dyDescent="0.25">
      <c r="C4051" s="150"/>
      <c r="D4051" s="153"/>
      <c r="E4051" s="153"/>
      <c r="F4051" s="153"/>
      <c r="G4051" s="153"/>
      <c r="H4051" s="153"/>
      <c r="I4051" s="153"/>
      <c r="J4051" s="153"/>
      <c r="K4051" s="153"/>
      <c r="L4051" s="153"/>
      <c r="M4051" s="153"/>
      <c r="N4051" s="153"/>
      <c r="O4051" s="153"/>
      <c r="P4051" s="153"/>
      <c r="Q4051" s="153"/>
      <c r="R4051" s="153"/>
      <c r="S4051" s="153"/>
      <c r="T4051" s="150"/>
      <c r="U4051" s="152"/>
      <c r="V4051" s="152"/>
      <c r="W4051" s="152"/>
      <c r="X4051" s="152"/>
      <c r="Y4051" s="152"/>
      <c r="Z4051" s="152"/>
      <c r="AA4051" s="152"/>
      <c r="AB4051" s="152"/>
      <c r="AC4051" s="152"/>
      <c r="AD4051" s="152"/>
      <c r="AE4051" s="152"/>
      <c r="AF4051" s="152"/>
      <c r="AG4051" s="152"/>
      <c r="AH4051" s="152"/>
      <c r="AI4051" s="152"/>
      <c r="AJ4051" s="152"/>
    </row>
    <row r="4052" spans="3:36" x14ac:dyDescent="0.25">
      <c r="C4052" s="150"/>
      <c r="D4052" s="153"/>
      <c r="E4052" s="153"/>
      <c r="F4052" s="153"/>
      <c r="G4052" s="153"/>
      <c r="H4052" s="153"/>
      <c r="I4052" s="153"/>
      <c r="J4052" s="153"/>
      <c r="K4052" s="153"/>
      <c r="L4052" s="153"/>
      <c r="M4052" s="153"/>
      <c r="N4052" s="153"/>
      <c r="O4052" s="153"/>
      <c r="P4052" s="153"/>
      <c r="Q4052" s="153"/>
      <c r="R4052" s="153"/>
      <c r="S4052" s="153"/>
      <c r="T4052" s="150"/>
      <c r="U4052" s="152"/>
      <c r="V4052" s="152"/>
      <c r="W4052" s="152"/>
      <c r="X4052" s="152"/>
      <c r="Y4052" s="152"/>
      <c r="Z4052" s="152"/>
      <c r="AA4052" s="152"/>
      <c r="AB4052" s="152"/>
      <c r="AC4052" s="152"/>
      <c r="AD4052" s="152"/>
      <c r="AE4052" s="152"/>
      <c r="AF4052" s="152"/>
      <c r="AG4052" s="152"/>
      <c r="AH4052" s="152"/>
      <c r="AI4052" s="152"/>
      <c r="AJ4052" s="152"/>
    </row>
    <row r="4053" spans="3:36" x14ac:dyDescent="0.25">
      <c r="C4053" s="150"/>
      <c r="D4053" s="153"/>
      <c r="E4053" s="153"/>
      <c r="F4053" s="153"/>
      <c r="G4053" s="153"/>
      <c r="H4053" s="153"/>
      <c r="I4053" s="153"/>
      <c r="J4053" s="153"/>
      <c r="K4053" s="153"/>
      <c r="L4053" s="153"/>
      <c r="M4053" s="153"/>
      <c r="N4053" s="153"/>
      <c r="O4053" s="153"/>
      <c r="P4053" s="153"/>
      <c r="Q4053" s="153"/>
      <c r="R4053" s="153"/>
      <c r="S4053" s="153"/>
      <c r="T4053" s="150"/>
      <c r="U4053" s="152"/>
      <c r="V4053" s="152"/>
      <c r="W4053" s="152"/>
      <c r="X4053" s="152"/>
      <c r="Y4053" s="152"/>
      <c r="Z4053" s="152"/>
      <c r="AA4053" s="152"/>
      <c r="AB4053" s="152"/>
      <c r="AC4053" s="152"/>
      <c r="AD4053" s="152"/>
      <c r="AE4053" s="152"/>
      <c r="AF4053" s="152"/>
      <c r="AG4053" s="152"/>
      <c r="AH4053" s="152"/>
      <c r="AI4053" s="152"/>
      <c r="AJ4053" s="152"/>
    </row>
    <row r="4054" spans="3:36" x14ac:dyDescent="0.25">
      <c r="C4054" s="150"/>
      <c r="D4054" s="153"/>
      <c r="E4054" s="153"/>
      <c r="F4054" s="153"/>
      <c r="G4054" s="153"/>
      <c r="H4054" s="153"/>
      <c r="I4054" s="153"/>
      <c r="J4054" s="153"/>
      <c r="K4054" s="153"/>
      <c r="L4054" s="153"/>
      <c r="M4054" s="153"/>
      <c r="N4054" s="153"/>
      <c r="O4054" s="153"/>
      <c r="P4054" s="153"/>
      <c r="Q4054" s="153"/>
      <c r="R4054" s="153"/>
      <c r="S4054" s="153"/>
      <c r="T4054" s="150"/>
      <c r="U4054" s="152"/>
      <c r="V4054" s="152"/>
      <c r="W4054" s="152"/>
      <c r="X4054" s="152"/>
      <c r="Y4054" s="152"/>
      <c r="Z4054" s="152"/>
      <c r="AA4054" s="152"/>
      <c r="AB4054" s="152"/>
      <c r="AC4054" s="152"/>
      <c r="AD4054" s="152"/>
      <c r="AE4054" s="152"/>
      <c r="AF4054" s="152"/>
      <c r="AG4054" s="152"/>
      <c r="AH4054" s="152"/>
      <c r="AI4054" s="152"/>
      <c r="AJ4054" s="152"/>
    </row>
    <row r="4055" spans="3:36" x14ac:dyDescent="0.25">
      <c r="C4055" s="150"/>
      <c r="D4055" s="153"/>
      <c r="E4055" s="153"/>
      <c r="F4055" s="153"/>
      <c r="G4055" s="153"/>
      <c r="H4055" s="153"/>
      <c r="I4055" s="153"/>
      <c r="J4055" s="153"/>
      <c r="K4055" s="153"/>
      <c r="L4055" s="153"/>
      <c r="M4055" s="153"/>
      <c r="N4055" s="153"/>
      <c r="O4055" s="153"/>
      <c r="P4055" s="153"/>
      <c r="Q4055" s="153"/>
      <c r="R4055" s="153"/>
      <c r="S4055" s="153"/>
      <c r="T4055" s="150"/>
      <c r="U4055" s="152"/>
      <c r="V4055" s="152"/>
      <c r="W4055" s="152"/>
      <c r="X4055" s="152"/>
      <c r="Y4055" s="152"/>
      <c r="Z4055" s="152"/>
      <c r="AA4055" s="152"/>
      <c r="AB4055" s="152"/>
      <c r="AC4055" s="152"/>
      <c r="AD4055" s="152"/>
      <c r="AE4055" s="152"/>
      <c r="AF4055" s="152"/>
      <c r="AG4055" s="152"/>
      <c r="AH4055" s="152"/>
      <c r="AI4055" s="152"/>
      <c r="AJ4055" s="152"/>
    </row>
    <row r="4056" spans="3:36" x14ac:dyDescent="0.25">
      <c r="C4056" s="150"/>
      <c r="D4056" s="153"/>
      <c r="E4056" s="153"/>
      <c r="F4056" s="153"/>
      <c r="G4056" s="153"/>
      <c r="H4056" s="153"/>
      <c r="I4056" s="153"/>
      <c r="J4056" s="153"/>
      <c r="K4056" s="153"/>
      <c r="L4056" s="153"/>
      <c r="M4056" s="153"/>
      <c r="N4056" s="153"/>
      <c r="O4056" s="153"/>
      <c r="P4056" s="153"/>
      <c r="Q4056" s="153"/>
      <c r="R4056" s="153"/>
      <c r="S4056" s="153"/>
      <c r="T4056" s="150"/>
      <c r="U4056" s="152"/>
      <c r="V4056" s="152"/>
      <c r="W4056" s="152"/>
      <c r="X4056" s="152"/>
      <c r="Y4056" s="152"/>
      <c r="Z4056" s="152"/>
      <c r="AA4056" s="152"/>
      <c r="AB4056" s="152"/>
      <c r="AC4056" s="152"/>
      <c r="AD4056" s="152"/>
      <c r="AE4056" s="152"/>
      <c r="AF4056" s="152"/>
      <c r="AG4056" s="152"/>
      <c r="AH4056" s="152"/>
      <c r="AI4056" s="152"/>
      <c r="AJ4056" s="152"/>
    </row>
    <row r="4057" spans="3:36" x14ac:dyDescent="0.25">
      <c r="C4057" s="150"/>
      <c r="D4057" s="153"/>
      <c r="E4057" s="153"/>
      <c r="F4057" s="153"/>
      <c r="G4057" s="153"/>
      <c r="H4057" s="153"/>
      <c r="I4057" s="153"/>
      <c r="J4057" s="153"/>
      <c r="K4057" s="153"/>
      <c r="L4057" s="153"/>
      <c r="M4057" s="153"/>
      <c r="N4057" s="153"/>
      <c r="O4057" s="153"/>
      <c r="P4057" s="153"/>
      <c r="Q4057" s="153"/>
      <c r="R4057" s="153"/>
      <c r="S4057" s="153"/>
      <c r="T4057" s="150"/>
      <c r="U4057" s="152"/>
      <c r="V4057" s="152"/>
      <c r="W4057" s="152"/>
      <c r="X4057" s="152"/>
      <c r="Y4057" s="152"/>
      <c r="Z4057" s="152"/>
      <c r="AA4057" s="152"/>
      <c r="AB4057" s="152"/>
      <c r="AC4057" s="152"/>
      <c r="AD4057" s="152"/>
      <c r="AE4057" s="152"/>
      <c r="AF4057" s="152"/>
      <c r="AG4057" s="152"/>
      <c r="AH4057" s="152"/>
      <c r="AI4057" s="152"/>
      <c r="AJ4057" s="152"/>
    </row>
    <row r="4058" spans="3:36" x14ac:dyDescent="0.25">
      <c r="C4058" s="150"/>
      <c r="D4058" s="153"/>
      <c r="E4058" s="153"/>
      <c r="F4058" s="153"/>
      <c r="G4058" s="153"/>
      <c r="H4058" s="153"/>
      <c r="I4058" s="153"/>
      <c r="J4058" s="153"/>
      <c r="K4058" s="153"/>
      <c r="L4058" s="153"/>
      <c r="M4058" s="153"/>
      <c r="N4058" s="153"/>
      <c r="O4058" s="153"/>
      <c r="P4058" s="153"/>
      <c r="Q4058" s="153"/>
      <c r="R4058" s="153"/>
      <c r="S4058" s="153"/>
      <c r="T4058" s="150"/>
      <c r="U4058" s="152"/>
      <c r="V4058" s="152"/>
      <c r="W4058" s="152"/>
      <c r="X4058" s="152"/>
      <c r="Y4058" s="152"/>
      <c r="Z4058" s="152"/>
      <c r="AA4058" s="152"/>
      <c r="AB4058" s="152"/>
      <c r="AC4058" s="152"/>
      <c r="AD4058" s="152"/>
      <c r="AE4058" s="152"/>
      <c r="AF4058" s="152"/>
      <c r="AG4058" s="152"/>
      <c r="AH4058" s="152"/>
      <c r="AI4058" s="152"/>
      <c r="AJ4058" s="152"/>
    </row>
    <row r="4059" spans="3:36" x14ac:dyDescent="0.25">
      <c r="C4059" s="150"/>
      <c r="D4059" s="153"/>
      <c r="E4059" s="153"/>
      <c r="F4059" s="153"/>
      <c r="G4059" s="153"/>
      <c r="H4059" s="153"/>
      <c r="I4059" s="153"/>
      <c r="J4059" s="153"/>
      <c r="K4059" s="153"/>
      <c r="L4059" s="153"/>
      <c r="M4059" s="153"/>
      <c r="N4059" s="153"/>
      <c r="O4059" s="153"/>
      <c r="P4059" s="153"/>
      <c r="Q4059" s="153"/>
      <c r="R4059" s="153"/>
      <c r="S4059" s="153"/>
      <c r="T4059" s="150"/>
      <c r="U4059" s="152"/>
      <c r="V4059" s="152"/>
      <c r="W4059" s="152"/>
      <c r="X4059" s="152"/>
      <c r="Y4059" s="152"/>
      <c r="Z4059" s="152"/>
      <c r="AA4059" s="152"/>
      <c r="AB4059" s="152"/>
      <c r="AC4059" s="152"/>
      <c r="AD4059" s="152"/>
      <c r="AE4059" s="152"/>
      <c r="AF4059" s="152"/>
      <c r="AG4059" s="152"/>
      <c r="AH4059" s="152"/>
      <c r="AI4059" s="152"/>
      <c r="AJ4059" s="152"/>
    </row>
    <row r="4060" spans="3:36" x14ac:dyDescent="0.25">
      <c r="C4060" s="150"/>
      <c r="D4060" s="153"/>
      <c r="E4060" s="153"/>
      <c r="F4060" s="153"/>
      <c r="G4060" s="153"/>
      <c r="H4060" s="153"/>
      <c r="I4060" s="153"/>
      <c r="J4060" s="153"/>
      <c r="K4060" s="153"/>
      <c r="L4060" s="153"/>
      <c r="M4060" s="153"/>
      <c r="N4060" s="153"/>
      <c r="O4060" s="153"/>
      <c r="P4060" s="153"/>
      <c r="Q4060" s="153"/>
      <c r="R4060" s="153"/>
      <c r="S4060" s="153"/>
      <c r="T4060" s="150"/>
      <c r="U4060" s="152"/>
      <c r="V4060" s="152"/>
      <c r="W4060" s="152"/>
      <c r="X4060" s="152"/>
      <c r="Y4060" s="152"/>
      <c r="Z4060" s="152"/>
      <c r="AA4060" s="152"/>
      <c r="AB4060" s="152"/>
      <c r="AC4060" s="152"/>
      <c r="AD4060" s="152"/>
      <c r="AE4060" s="152"/>
      <c r="AF4060" s="152"/>
      <c r="AG4060" s="152"/>
      <c r="AH4060" s="152"/>
      <c r="AI4060" s="152"/>
      <c r="AJ4060" s="152"/>
    </row>
    <row r="4061" spans="3:36" x14ac:dyDescent="0.25">
      <c r="C4061" s="150"/>
      <c r="D4061" s="153"/>
      <c r="E4061" s="153"/>
      <c r="F4061" s="153"/>
      <c r="G4061" s="153"/>
      <c r="H4061" s="153"/>
      <c r="I4061" s="153"/>
      <c r="J4061" s="153"/>
      <c r="K4061" s="153"/>
      <c r="L4061" s="153"/>
      <c r="M4061" s="153"/>
      <c r="N4061" s="153"/>
      <c r="O4061" s="153"/>
      <c r="P4061" s="153"/>
      <c r="Q4061" s="153"/>
      <c r="R4061" s="153"/>
      <c r="S4061" s="153"/>
      <c r="T4061" s="150"/>
      <c r="U4061" s="152"/>
      <c r="V4061" s="152"/>
      <c r="W4061" s="152"/>
      <c r="X4061" s="152"/>
      <c r="Y4061" s="152"/>
      <c r="Z4061" s="152"/>
      <c r="AA4061" s="152"/>
      <c r="AB4061" s="152"/>
      <c r="AC4061" s="152"/>
      <c r="AD4061" s="152"/>
      <c r="AE4061" s="152"/>
      <c r="AF4061" s="152"/>
      <c r="AG4061" s="152"/>
      <c r="AH4061" s="152"/>
      <c r="AI4061" s="152"/>
      <c r="AJ4061" s="152"/>
    </row>
    <row r="4062" spans="3:36" x14ac:dyDescent="0.25">
      <c r="C4062" s="150"/>
      <c r="D4062" s="153"/>
      <c r="E4062" s="153"/>
      <c r="F4062" s="153"/>
      <c r="G4062" s="153"/>
      <c r="H4062" s="153"/>
      <c r="I4062" s="153"/>
      <c r="J4062" s="153"/>
      <c r="K4062" s="153"/>
      <c r="L4062" s="153"/>
      <c r="M4062" s="153"/>
      <c r="N4062" s="153"/>
      <c r="O4062" s="153"/>
      <c r="P4062" s="153"/>
      <c r="Q4062" s="153"/>
      <c r="R4062" s="153"/>
      <c r="S4062" s="153"/>
      <c r="T4062" s="150"/>
      <c r="U4062" s="152"/>
      <c r="V4062" s="152"/>
      <c r="W4062" s="152"/>
      <c r="X4062" s="152"/>
      <c r="Y4062" s="152"/>
      <c r="Z4062" s="152"/>
      <c r="AA4062" s="152"/>
      <c r="AB4062" s="152"/>
      <c r="AC4062" s="152"/>
      <c r="AD4062" s="152"/>
      <c r="AE4062" s="152"/>
      <c r="AF4062" s="152"/>
      <c r="AG4062" s="152"/>
      <c r="AH4062" s="152"/>
      <c r="AI4062" s="152"/>
      <c r="AJ4062" s="152"/>
    </row>
    <row r="4063" spans="3:36" x14ac:dyDescent="0.25">
      <c r="C4063" s="150"/>
      <c r="D4063" s="153"/>
      <c r="E4063" s="153"/>
      <c r="F4063" s="153"/>
      <c r="G4063" s="153"/>
      <c r="H4063" s="153"/>
      <c r="I4063" s="153"/>
      <c r="J4063" s="153"/>
      <c r="K4063" s="153"/>
      <c r="L4063" s="153"/>
      <c r="M4063" s="153"/>
      <c r="N4063" s="153"/>
      <c r="O4063" s="153"/>
      <c r="P4063" s="153"/>
      <c r="Q4063" s="153"/>
      <c r="R4063" s="153"/>
      <c r="S4063" s="153"/>
      <c r="T4063" s="150"/>
      <c r="U4063" s="152"/>
      <c r="V4063" s="152"/>
      <c r="W4063" s="152"/>
      <c r="X4063" s="152"/>
      <c r="Y4063" s="152"/>
      <c r="Z4063" s="152"/>
      <c r="AA4063" s="152"/>
      <c r="AB4063" s="152"/>
      <c r="AC4063" s="152"/>
      <c r="AD4063" s="152"/>
      <c r="AE4063" s="152"/>
      <c r="AF4063" s="152"/>
      <c r="AG4063" s="152"/>
      <c r="AH4063" s="152"/>
      <c r="AI4063" s="152"/>
      <c r="AJ4063" s="152"/>
    </row>
    <row r="4064" spans="3:36" x14ac:dyDescent="0.25">
      <c r="C4064" s="150"/>
      <c r="D4064" s="153"/>
      <c r="E4064" s="153"/>
      <c r="F4064" s="153"/>
      <c r="G4064" s="153"/>
      <c r="H4064" s="153"/>
      <c r="I4064" s="153"/>
      <c r="J4064" s="153"/>
      <c r="K4064" s="153"/>
      <c r="L4064" s="153"/>
      <c r="M4064" s="153"/>
      <c r="N4064" s="153"/>
      <c r="O4064" s="153"/>
      <c r="P4064" s="153"/>
      <c r="Q4064" s="153"/>
      <c r="R4064" s="153"/>
      <c r="S4064" s="153"/>
      <c r="T4064" s="150"/>
      <c r="U4064" s="152"/>
      <c r="V4064" s="152"/>
      <c r="W4064" s="152"/>
      <c r="X4064" s="152"/>
      <c r="Y4064" s="152"/>
      <c r="Z4064" s="152"/>
      <c r="AA4064" s="152"/>
      <c r="AB4064" s="152"/>
      <c r="AC4064" s="152"/>
      <c r="AD4064" s="152"/>
      <c r="AE4064" s="152"/>
      <c r="AF4064" s="152"/>
      <c r="AG4064" s="152"/>
      <c r="AH4064" s="152"/>
      <c r="AI4064" s="152"/>
      <c r="AJ4064" s="152"/>
    </row>
    <row r="4065" spans="3:36" x14ac:dyDescent="0.25">
      <c r="C4065" s="150"/>
      <c r="D4065" s="153"/>
      <c r="E4065" s="153"/>
      <c r="F4065" s="153"/>
      <c r="G4065" s="153"/>
      <c r="H4065" s="153"/>
      <c r="I4065" s="153"/>
      <c r="J4065" s="153"/>
      <c r="K4065" s="153"/>
      <c r="L4065" s="153"/>
      <c r="M4065" s="153"/>
      <c r="N4065" s="153"/>
      <c r="O4065" s="153"/>
      <c r="P4065" s="153"/>
      <c r="Q4065" s="153"/>
      <c r="R4065" s="153"/>
      <c r="S4065" s="153"/>
      <c r="T4065" s="150"/>
      <c r="U4065" s="152"/>
      <c r="V4065" s="152"/>
      <c r="W4065" s="152"/>
      <c r="X4065" s="152"/>
      <c r="Y4065" s="152"/>
      <c r="Z4065" s="152"/>
      <c r="AA4065" s="152"/>
      <c r="AB4065" s="152"/>
      <c r="AC4065" s="152"/>
      <c r="AD4065" s="152"/>
      <c r="AE4065" s="152"/>
      <c r="AF4065" s="152"/>
      <c r="AG4065" s="152"/>
      <c r="AH4065" s="152"/>
      <c r="AI4065" s="152"/>
      <c r="AJ4065" s="152"/>
    </row>
    <row r="4066" spans="3:36" x14ac:dyDescent="0.25">
      <c r="C4066" s="150"/>
      <c r="D4066" s="153"/>
      <c r="E4066" s="153"/>
      <c r="F4066" s="153"/>
      <c r="G4066" s="153"/>
      <c r="H4066" s="153"/>
      <c r="I4066" s="153"/>
      <c r="J4066" s="153"/>
      <c r="K4066" s="153"/>
      <c r="L4066" s="153"/>
      <c r="M4066" s="153"/>
      <c r="N4066" s="153"/>
      <c r="O4066" s="153"/>
      <c r="P4066" s="153"/>
      <c r="Q4066" s="153"/>
      <c r="R4066" s="153"/>
      <c r="S4066" s="153"/>
      <c r="T4066" s="150"/>
      <c r="U4066" s="152"/>
      <c r="V4066" s="152"/>
      <c r="W4066" s="152"/>
      <c r="X4066" s="152"/>
      <c r="Y4066" s="152"/>
      <c r="Z4066" s="152"/>
      <c r="AA4066" s="152"/>
      <c r="AB4066" s="152"/>
      <c r="AC4066" s="152"/>
      <c r="AD4066" s="152"/>
      <c r="AE4066" s="152"/>
      <c r="AF4066" s="152"/>
      <c r="AG4066" s="152"/>
      <c r="AH4066" s="152"/>
      <c r="AI4066" s="152"/>
      <c r="AJ4066" s="152"/>
    </row>
    <row r="4067" spans="3:36" x14ac:dyDescent="0.25">
      <c r="C4067" s="150"/>
      <c r="D4067" s="153"/>
      <c r="E4067" s="153"/>
      <c r="F4067" s="153"/>
      <c r="G4067" s="153"/>
      <c r="H4067" s="153"/>
      <c r="I4067" s="153"/>
      <c r="J4067" s="153"/>
      <c r="K4067" s="153"/>
      <c r="L4067" s="153"/>
      <c r="M4067" s="153"/>
      <c r="N4067" s="153"/>
      <c r="O4067" s="153"/>
      <c r="P4067" s="153"/>
      <c r="Q4067" s="153"/>
      <c r="R4067" s="153"/>
      <c r="S4067" s="153"/>
      <c r="T4067" s="150"/>
      <c r="U4067" s="152"/>
      <c r="V4067" s="152"/>
      <c r="W4067" s="152"/>
      <c r="X4067" s="152"/>
      <c r="Y4067" s="152"/>
      <c r="Z4067" s="152"/>
      <c r="AA4067" s="152"/>
      <c r="AB4067" s="152"/>
      <c r="AC4067" s="152"/>
      <c r="AD4067" s="152"/>
      <c r="AE4067" s="152"/>
      <c r="AF4067" s="152"/>
      <c r="AG4067" s="152"/>
      <c r="AH4067" s="152"/>
      <c r="AI4067" s="152"/>
      <c r="AJ4067" s="152"/>
    </row>
    <row r="4068" spans="3:36" x14ac:dyDescent="0.25">
      <c r="C4068" s="150"/>
      <c r="D4068" s="153"/>
      <c r="E4068" s="153"/>
      <c r="F4068" s="153"/>
      <c r="G4068" s="153"/>
      <c r="H4068" s="153"/>
      <c r="I4068" s="153"/>
      <c r="J4068" s="153"/>
      <c r="K4068" s="153"/>
      <c r="L4068" s="153"/>
      <c r="M4068" s="153"/>
      <c r="N4068" s="153"/>
      <c r="O4068" s="153"/>
      <c r="P4068" s="153"/>
      <c r="Q4068" s="153"/>
      <c r="R4068" s="153"/>
      <c r="S4068" s="153"/>
      <c r="T4068" s="150"/>
      <c r="U4068" s="152"/>
      <c r="V4068" s="152"/>
      <c r="W4068" s="152"/>
      <c r="X4068" s="152"/>
      <c r="Y4068" s="152"/>
      <c r="Z4068" s="152"/>
      <c r="AA4068" s="152"/>
      <c r="AB4068" s="152"/>
      <c r="AC4068" s="152"/>
      <c r="AD4068" s="152"/>
      <c r="AE4068" s="152"/>
      <c r="AF4068" s="152"/>
      <c r="AG4068" s="152"/>
      <c r="AH4068" s="152"/>
      <c r="AI4068" s="152"/>
      <c r="AJ4068" s="152"/>
    </row>
    <row r="4069" spans="3:36" x14ac:dyDescent="0.25">
      <c r="C4069" s="150"/>
      <c r="D4069" s="153"/>
      <c r="E4069" s="153"/>
      <c r="F4069" s="153"/>
      <c r="G4069" s="153"/>
      <c r="H4069" s="153"/>
      <c r="I4069" s="153"/>
      <c r="J4069" s="153"/>
      <c r="K4069" s="153"/>
      <c r="L4069" s="153"/>
      <c r="M4069" s="153"/>
      <c r="N4069" s="153"/>
      <c r="O4069" s="153"/>
      <c r="P4069" s="153"/>
      <c r="Q4069" s="153"/>
      <c r="R4069" s="153"/>
      <c r="S4069" s="153"/>
      <c r="T4069" s="150"/>
      <c r="U4069" s="152"/>
      <c r="V4069" s="152"/>
      <c r="W4069" s="152"/>
      <c r="X4069" s="152"/>
      <c r="Y4069" s="152"/>
      <c r="Z4069" s="152"/>
      <c r="AA4069" s="152"/>
      <c r="AB4069" s="152"/>
      <c r="AC4069" s="152"/>
      <c r="AD4069" s="152"/>
      <c r="AE4069" s="152"/>
      <c r="AF4069" s="152"/>
      <c r="AG4069" s="152"/>
      <c r="AH4069" s="152"/>
      <c r="AI4069" s="152"/>
      <c r="AJ4069" s="152"/>
    </row>
    <row r="4070" spans="3:36" x14ac:dyDescent="0.25">
      <c r="C4070" s="150"/>
      <c r="D4070" s="153"/>
      <c r="E4070" s="153"/>
      <c r="F4070" s="153"/>
      <c r="G4070" s="153"/>
      <c r="H4070" s="153"/>
      <c r="I4070" s="153"/>
      <c r="J4070" s="153"/>
      <c r="K4070" s="153"/>
      <c r="L4070" s="153"/>
      <c r="M4070" s="153"/>
      <c r="N4070" s="153"/>
      <c r="O4070" s="153"/>
      <c r="P4070" s="153"/>
      <c r="Q4070" s="153"/>
      <c r="R4070" s="153"/>
      <c r="S4070" s="153"/>
      <c r="T4070" s="150"/>
      <c r="U4070" s="152"/>
      <c r="V4070" s="152"/>
      <c r="W4070" s="152"/>
      <c r="X4070" s="152"/>
      <c r="Y4070" s="152"/>
      <c r="Z4070" s="152"/>
      <c r="AA4070" s="152"/>
      <c r="AB4070" s="152"/>
      <c r="AC4070" s="152"/>
      <c r="AD4070" s="152"/>
      <c r="AE4070" s="152"/>
      <c r="AF4070" s="152"/>
      <c r="AG4070" s="152"/>
      <c r="AH4070" s="152"/>
      <c r="AI4070" s="152"/>
      <c r="AJ4070" s="152"/>
    </row>
    <row r="4071" spans="3:36" x14ac:dyDescent="0.25">
      <c r="C4071" s="150"/>
      <c r="D4071" s="153"/>
      <c r="E4071" s="153"/>
      <c r="F4071" s="153"/>
      <c r="G4071" s="153"/>
      <c r="H4071" s="153"/>
      <c r="I4071" s="153"/>
      <c r="J4071" s="153"/>
      <c r="K4071" s="153"/>
      <c r="L4071" s="153"/>
      <c r="M4071" s="153"/>
      <c r="N4071" s="153"/>
      <c r="O4071" s="153"/>
      <c r="P4071" s="153"/>
      <c r="Q4071" s="153"/>
      <c r="R4071" s="153"/>
      <c r="S4071" s="153"/>
      <c r="T4071" s="150"/>
      <c r="U4071" s="152"/>
      <c r="V4071" s="152"/>
      <c r="W4071" s="152"/>
      <c r="X4071" s="152"/>
      <c r="Y4071" s="152"/>
      <c r="Z4071" s="152"/>
      <c r="AA4071" s="152"/>
      <c r="AB4071" s="152"/>
      <c r="AC4071" s="152"/>
      <c r="AD4071" s="152"/>
      <c r="AE4071" s="152"/>
      <c r="AF4071" s="152"/>
      <c r="AG4071" s="152"/>
      <c r="AH4071" s="152"/>
      <c r="AI4071" s="152"/>
      <c r="AJ4071" s="152"/>
    </row>
    <row r="4072" spans="3:36" x14ac:dyDescent="0.25">
      <c r="C4072" s="150"/>
      <c r="D4072" s="153"/>
      <c r="E4072" s="153"/>
      <c r="F4072" s="153"/>
      <c r="G4072" s="153"/>
      <c r="H4072" s="153"/>
      <c r="I4072" s="153"/>
      <c r="J4072" s="153"/>
      <c r="K4072" s="153"/>
      <c r="L4072" s="153"/>
      <c r="M4072" s="153"/>
      <c r="N4072" s="153"/>
      <c r="O4072" s="153"/>
      <c r="P4072" s="153"/>
      <c r="Q4072" s="153"/>
      <c r="R4072" s="153"/>
      <c r="S4072" s="153"/>
      <c r="T4072" s="150"/>
      <c r="U4072" s="152"/>
      <c r="V4072" s="152"/>
      <c r="W4072" s="152"/>
      <c r="X4072" s="152"/>
      <c r="Y4072" s="152"/>
      <c r="Z4072" s="152"/>
      <c r="AA4072" s="152"/>
      <c r="AB4072" s="152"/>
      <c r="AC4072" s="152"/>
      <c r="AD4072" s="152"/>
      <c r="AE4072" s="152"/>
      <c r="AF4072" s="152"/>
      <c r="AG4072" s="152"/>
      <c r="AH4072" s="152"/>
      <c r="AI4072" s="152"/>
      <c r="AJ4072" s="152"/>
    </row>
    <row r="4073" spans="3:36" x14ac:dyDescent="0.25">
      <c r="C4073" s="150"/>
      <c r="D4073" s="153"/>
      <c r="E4073" s="153"/>
      <c r="F4073" s="153"/>
      <c r="G4073" s="153"/>
      <c r="H4073" s="153"/>
      <c r="I4073" s="153"/>
      <c r="J4073" s="153"/>
      <c r="K4073" s="153"/>
      <c r="L4073" s="153"/>
      <c r="M4073" s="153"/>
      <c r="N4073" s="153"/>
      <c r="O4073" s="153"/>
      <c r="P4073" s="153"/>
      <c r="Q4073" s="153"/>
      <c r="R4073" s="153"/>
      <c r="S4073" s="153"/>
      <c r="T4073" s="150"/>
      <c r="U4073" s="152"/>
      <c r="V4073" s="152"/>
      <c r="W4073" s="152"/>
      <c r="X4073" s="152"/>
      <c r="Y4073" s="152"/>
      <c r="Z4073" s="152"/>
      <c r="AA4073" s="152"/>
      <c r="AB4073" s="152"/>
      <c r="AC4073" s="152"/>
      <c r="AD4073" s="152"/>
      <c r="AE4073" s="152"/>
      <c r="AF4073" s="152"/>
      <c r="AG4073" s="152"/>
      <c r="AH4073" s="152"/>
      <c r="AI4073" s="152"/>
      <c r="AJ4073" s="152"/>
    </row>
    <row r="4074" spans="3:36" x14ac:dyDescent="0.25">
      <c r="C4074" s="150"/>
      <c r="D4074" s="153"/>
      <c r="E4074" s="153"/>
      <c r="F4074" s="153"/>
      <c r="G4074" s="153"/>
      <c r="H4074" s="153"/>
      <c r="I4074" s="153"/>
      <c r="J4074" s="153"/>
      <c r="K4074" s="153"/>
      <c r="L4074" s="153"/>
      <c r="M4074" s="153"/>
      <c r="N4074" s="153"/>
      <c r="O4074" s="153"/>
      <c r="P4074" s="153"/>
      <c r="Q4074" s="153"/>
      <c r="R4074" s="153"/>
      <c r="S4074" s="153"/>
      <c r="T4074" s="150"/>
      <c r="U4074" s="152"/>
      <c r="V4074" s="152"/>
      <c r="W4074" s="152"/>
      <c r="X4074" s="152"/>
      <c r="Y4074" s="152"/>
      <c r="Z4074" s="152"/>
      <c r="AA4074" s="152"/>
      <c r="AB4074" s="152"/>
      <c r="AC4074" s="152"/>
      <c r="AD4074" s="152"/>
      <c r="AE4074" s="152"/>
      <c r="AF4074" s="152"/>
      <c r="AG4074" s="152"/>
      <c r="AH4074" s="152"/>
      <c r="AI4074" s="152"/>
      <c r="AJ4074" s="152"/>
    </row>
    <row r="4075" spans="3:36" x14ac:dyDescent="0.25">
      <c r="C4075" s="150"/>
      <c r="D4075" s="153"/>
      <c r="E4075" s="153"/>
      <c r="F4075" s="153"/>
      <c r="G4075" s="153"/>
      <c r="H4075" s="153"/>
      <c r="I4075" s="153"/>
      <c r="J4075" s="153"/>
      <c r="K4075" s="153"/>
      <c r="L4075" s="153"/>
      <c r="M4075" s="153"/>
      <c r="N4075" s="153"/>
      <c r="O4075" s="153"/>
      <c r="P4075" s="153"/>
      <c r="Q4075" s="153"/>
      <c r="R4075" s="153"/>
      <c r="S4075" s="153"/>
      <c r="T4075" s="150"/>
      <c r="U4075" s="152"/>
      <c r="V4075" s="152"/>
      <c r="W4075" s="152"/>
      <c r="X4075" s="152"/>
      <c r="Y4075" s="152"/>
      <c r="Z4075" s="152"/>
      <c r="AA4075" s="152"/>
      <c r="AB4075" s="152"/>
      <c r="AC4075" s="152"/>
      <c r="AD4075" s="152"/>
      <c r="AE4075" s="152"/>
      <c r="AF4075" s="152"/>
      <c r="AG4075" s="152"/>
      <c r="AH4075" s="152"/>
      <c r="AI4075" s="152"/>
      <c r="AJ4075" s="152"/>
    </row>
    <row r="4076" spans="3:36" x14ac:dyDescent="0.25">
      <c r="C4076" s="150"/>
      <c r="D4076" s="153"/>
      <c r="E4076" s="153"/>
      <c r="F4076" s="153"/>
      <c r="G4076" s="153"/>
      <c r="H4076" s="153"/>
      <c r="I4076" s="153"/>
      <c r="J4076" s="153"/>
      <c r="K4076" s="153"/>
      <c r="L4076" s="153"/>
      <c r="M4076" s="153"/>
      <c r="N4076" s="153"/>
      <c r="O4076" s="153"/>
      <c r="P4076" s="153"/>
      <c r="Q4076" s="153"/>
      <c r="R4076" s="153"/>
      <c r="S4076" s="153"/>
      <c r="T4076" s="150"/>
      <c r="U4076" s="152"/>
      <c r="V4076" s="152"/>
      <c r="W4076" s="152"/>
      <c r="X4076" s="152"/>
      <c r="Y4076" s="152"/>
      <c r="Z4076" s="152"/>
      <c r="AA4076" s="152"/>
      <c r="AB4076" s="152"/>
      <c r="AC4076" s="152"/>
      <c r="AD4076" s="152"/>
      <c r="AE4076" s="152"/>
      <c r="AF4076" s="152"/>
      <c r="AG4076" s="152"/>
      <c r="AH4076" s="152"/>
      <c r="AI4076" s="152"/>
      <c r="AJ4076" s="152"/>
    </row>
    <row r="4077" spans="3:36" x14ac:dyDescent="0.25">
      <c r="C4077" s="150"/>
      <c r="D4077" s="153"/>
      <c r="E4077" s="153"/>
      <c r="F4077" s="153"/>
      <c r="G4077" s="153"/>
      <c r="H4077" s="153"/>
      <c r="I4077" s="153"/>
      <c r="J4077" s="153"/>
      <c r="K4077" s="153"/>
      <c r="L4077" s="153"/>
      <c r="M4077" s="153"/>
      <c r="N4077" s="153"/>
      <c r="O4077" s="153"/>
      <c r="P4077" s="153"/>
      <c r="Q4077" s="153"/>
      <c r="R4077" s="153"/>
      <c r="S4077" s="153"/>
      <c r="T4077" s="150"/>
      <c r="U4077" s="152"/>
      <c r="V4077" s="152"/>
      <c r="W4077" s="152"/>
      <c r="X4077" s="152"/>
      <c r="Y4077" s="152"/>
      <c r="Z4077" s="152"/>
      <c r="AA4077" s="152"/>
      <c r="AB4077" s="152"/>
      <c r="AC4077" s="152"/>
      <c r="AD4077" s="152"/>
      <c r="AE4077" s="152"/>
      <c r="AF4077" s="152"/>
      <c r="AG4077" s="152"/>
      <c r="AH4077" s="152"/>
      <c r="AI4077" s="152"/>
      <c r="AJ4077" s="152"/>
    </row>
    <row r="4078" spans="3:36" x14ac:dyDescent="0.25">
      <c r="C4078" s="150"/>
      <c r="D4078" s="153"/>
      <c r="E4078" s="153"/>
      <c r="F4078" s="153"/>
      <c r="G4078" s="153"/>
      <c r="H4078" s="153"/>
      <c r="I4078" s="153"/>
      <c r="J4078" s="153"/>
      <c r="K4078" s="153"/>
      <c r="L4078" s="153"/>
      <c r="M4078" s="153"/>
      <c r="N4078" s="153"/>
      <c r="O4078" s="153"/>
      <c r="P4078" s="153"/>
      <c r="Q4078" s="153"/>
      <c r="R4078" s="153"/>
      <c r="S4078" s="153"/>
      <c r="T4078" s="150"/>
      <c r="U4078" s="152"/>
      <c r="V4078" s="152"/>
      <c r="W4078" s="152"/>
      <c r="X4078" s="152"/>
      <c r="Y4078" s="152"/>
      <c r="Z4078" s="152"/>
      <c r="AA4078" s="152"/>
      <c r="AB4078" s="152"/>
      <c r="AC4078" s="152"/>
      <c r="AD4078" s="152"/>
      <c r="AE4078" s="152"/>
      <c r="AF4078" s="152"/>
      <c r="AG4078" s="152"/>
      <c r="AH4078" s="152"/>
      <c r="AI4078" s="152"/>
      <c r="AJ4078" s="152"/>
    </row>
    <row r="4079" spans="3:36" x14ac:dyDescent="0.25">
      <c r="C4079" s="150"/>
      <c r="D4079" s="153"/>
      <c r="E4079" s="153"/>
      <c r="F4079" s="153"/>
      <c r="G4079" s="153"/>
      <c r="H4079" s="153"/>
      <c r="I4079" s="153"/>
      <c r="J4079" s="153"/>
      <c r="K4079" s="153"/>
      <c r="L4079" s="153"/>
      <c r="M4079" s="153"/>
      <c r="N4079" s="153"/>
      <c r="O4079" s="153"/>
      <c r="P4079" s="153"/>
      <c r="Q4079" s="153"/>
      <c r="R4079" s="153"/>
      <c r="S4079" s="153"/>
      <c r="T4079" s="150"/>
      <c r="U4079" s="152"/>
      <c r="V4079" s="152"/>
      <c r="W4079" s="152"/>
      <c r="X4079" s="152"/>
      <c r="Y4079" s="152"/>
      <c r="Z4079" s="152"/>
      <c r="AA4079" s="152"/>
      <c r="AB4079" s="152"/>
      <c r="AC4079" s="152"/>
      <c r="AD4079" s="152"/>
      <c r="AE4079" s="152"/>
      <c r="AF4079" s="152"/>
      <c r="AG4079" s="152"/>
      <c r="AH4079" s="152"/>
      <c r="AI4079" s="152"/>
      <c r="AJ4079" s="152"/>
    </row>
    <row r="4080" spans="3:36" x14ac:dyDescent="0.25">
      <c r="C4080" s="150"/>
      <c r="D4080" s="153"/>
      <c r="E4080" s="153"/>
      <c r="F4080" s="153"/>
      <c r="G4080" s="153"/>
      <c r="H4080" s="153"/>
      <c r="I4080" s="153"/>
      <c r="J4080" s="153"/>
      <c r="K4080" s="153"/>
      <c r="L4080" s="153"/>
      <c r="M4080" s="153"/>
      <c r="N4080" s="153"/>
      <c r="O4080" s="153"/>
      <c r="P4080" s="153"/>
      <c r="Q4080" s="153"/>
      <c r="R4080" s="153"/>
      <c r="S4080" s="153"/>
      <c r="T4080" s="150"/>
      <c r="U4080" s="152"/>
      <c r="V4080" s="152"/>
      <c r="W4080" s="152"/>
      <c r="X4080" s="152"/>
      <c r="Y4080" s="152"/>
      <c r="Z4080" s="152"/>
      <c r="AA4080" s="152"/>
      <c r="AB4080" s="152"/>
      <c r="AC4080" s="152"/>
      <c r="AD4080" s="152"/>
      <c r="AE4080" s="152"/>
      <c r="AF4080" s="152"/>
      <c r="AG4080" s="152"/>
      <c r="AH4080" s="152"/>
      <c r="AI4080" s="152"/>
      <c r="AJ4080" s="152"/>
    </row>
    <row r="4081" spans="3:36" x14ac:dyDescent="0.25">
      <c r="C4081" s="150"/>
      <c r="D4081" s="153"/>
      <c r="E4081" s="153"/>
      <c r="F4081" s="153"/>
      <c r="G4081" s="153"/>
      <c r="H4081" s="153"/>
      <c r="I4081" s="153"/>
      <c r="J4081" s="153"/>
      <c r="K4081" s="153"/>
      <c r="L4081" s="153"/>
      <c r="M4081" s="153"/>
      <c r="N4081" s="153"/>
      <c r="O4081" s="153"/>
      <c r="P4081" s="153"/>
      <c r="Q4081" s="153"/>
      <c r="R4081" s="153"/>
      <c r="S4081" s="153"/>
      <c r="T4081" s="150"/>
      <c r="U4081" s="152"/>
      <c r="V4081" s="152"/>
      <c r="W4081" s="152"/>
      <c r="X4081" s="152"/>
      <c r="Y4081" s="152"/>
      <c r="Z4081" s="152"/>
      <c r="AA4081" s="152"/>
      <c r="AB4081" s="152"/>
      <c r="AC4081" s="152"/>
      <c r="AD4081" s="152"/>
      <c r="AE4081" s="152"/>
      <c r="AF4081" s="152"/>
      <c r="AG4081" s="152"/>
      <c r="AH4081" s="152"/>
      <c r="AI4081" s="152"/>
      <c r="AJ4081" s="152"/>
    </row>
    <row r="4082" spans="3:36" x14ac:dyDescent="0.25">
      <c r="C4082" s="150"/>
      <c r="D4082" s="153"/>
      <c r="E4082" s="153"/>
      <c r="F4082" s="153"/>
      <c r="G4082" s="153"/>
      <c r="H4082" s="153"/>
      <c r="I4082" s="153"/>
      <c r="J4082" s="153"/>
      <c r="K4082" s="153"/>
      <c r="L4082" s="153"/>
      <c r="M4082" s="153"/>
      <c r="N4082" s="153"/>
      <c r="O4082" s="153"/>
      <c r="P4082" s="153"/>
      <c r="Q4082" s="153"/>
      <c r="R4082" s="153"/>
      <c r="S4082" s="153"/>
      <c r="T4082" s="150"/>
      <c r="U4082" s="152"/>
      <c r="V4082" s="152"/>
      <c r="W4082" s="152"/>
      <c r="X4082" s="152"/>
      <c r="Y4082" s="152"/>
      <c r="Z4082" s="152"/>
      <c r="AA4082" s="152"/>
      <c r="AB4082" s="152"/>
      <c r="AC4082" s="152"/>
      <c r="AD4082" s="152"/>
      <c r="AE4082" s="152"/>
      <c r="AF4082" s="152"/>
      <c r="AG4082" s="152"/>
      <c r="AH4082" s="152"/>
      <c r="AI4082" s="152"/>
      <c r="AJ4082" s="152"/>
    </row>
    <row r="4083" spans="3:36" x14ac:dyDescent="0.25">
      <c r="C4083" s="150"/>
      <c r="D4083" s="153"/>
      <c r="E4083" s="153"/>
      <c r="F4083" s="153"/>
      <c r="G4083" s="153"/>
      <c r="H4083" s="153"/>
      <c r="I4083" s="153"/>
      <c r="J4083" s="153"/>
      <c r="K4083" s="153"/>
      <c r="L4083" s="153"/>
      <c r="M4083" s="153"/>
      <c r="N4083" s="153"/>
      <c r="O4083" s="153"/>
      <c r="P4083" s="153"/>
      <c r="Q4083" s="153"/>
      <c r="R4083" s="153"/>
      <c r="S4083" s="153"/>
      <c r="T4083" s="150"/>
      <c r="U4083" s="152"/>
      <c r="V4083" s="152"/>
      <c r="W4083" s="152"/>
      <c r="X4083" s="152"/>
      <c r="Y4083" s="152"/>
      <c r="Z4083" s="152"/>
      <c r="AA4083" s="152"/>
      <c r="AB4083" s="152"/>
      <c r="AC4083" s="152"/>
      <c r="AD4083" s="152"/>
      <c r="AE4083" s="152"/>
      <c r="AF4083" s="152"/>
      <c r="AG4083" s="152"/>
      <c r="AH4083" s="152"/>
      <c r="AI4083" s="152"/>
      <c r="AJ4083" s="152"/>
    </row>
    <row r="4084" spans="3:36" x14ac:dyDescent="0.25">
      <c r="C4084" s="150"/>
      <c r="D4084" s="153"/>
      <c r="E4084" s="153"/>
      <c r="F4084" s="153"/>
      <c r="G4084" s="153"/>
      <c r="H4084" s="153"/>
      <c r="I4084" s="153"/>
      <c r="J4084" s="153"/>
      <c r="K4084" s="153"/>
      <c r="L4084" s="153"/>
      <c r="M4084" s="153"/>
      <c r="N4084" s="153"/>
      <c r="O4084" s="153"/>
      <c r="P4084" s="153"/>
      <c r="Q4084" s="153"/>
      <c r="R4084" s="153"/>
      <c r="S4084" s="153"/>
      <c r="T4084" s="150"/>
      <c r="U4084" s="152"/>
      <c r="V4084" s="152"/>
      <c r="W4084" s="152"/>
      <c r="X4084" s="152"/>
      <c r="Y4084" s="152"/>
      <c r="Z4084" s="152"/>
      <c r="AA4084" s="152"/>
      <c r="AB4084" s="152"/>
      <c r="AC4084" s="152"/>
      <c r="AD4084" s="152"/>
      <c r="AE4084" s="152"/>
      <c r="AF4084" s="152"/>
      <c r="AG4084" s="152"/>
      <c r="AH4084" s="152"/>
      <c r="AI4084" s="152"/>
      <c r="AJ4084" s="152"/>
    </row>
    <row r="4085" spans="3:36" x14ac:dyDescent="0.25">
      <c r="C4085" s="150"/>
      <c r="D4085" s="153"/>
      <c r="E4085" s="153"/>
      <c r="F4085" s="153"/>
      <c r="G4085" s="153"/>
      <c r="H4085" s="153"/>
      <c r="I4085" s="153"/>
      <c r="J4085" s="153"/>
      <c r="K4085" s="153"/>
      <c r="L4085" s="153"/>
      <c r="M4085" s="153"/>
      <c r="N4085" s="153"/>
      <c r="O4085" s="153"/>
      <c r="P4085" s="153"/>
      <c r="Q4085" s="153"/>
      <c r="R4085" s="153"/>
      <c r="S4085" s="153"/>
      <c r="T4085" s="150"/>
      <c r="U4085" s="152"/>
      <c r="V4085" s="152"/>
      <c r="W4085" s="152"/>
      <c r="X4085" s="152"/>
      <c r="Y4085" s="152"/>
      <c r="Z4085" s="152"/>
      <c r="AA4085" s="152"/>
      <c r="AB4085" s="152"/>
      <c r="AC4085" s="152"/>
      <c r="AD4085" s="152"/>
      <c r="AE4085" s="152"/>
      <c r="AF4085" s="152"/>
      <c r="AG4085" s="152"/>
      <c r="AH4085" s="152"/>
      <c r="AI4085" s="152"/>
      <c r="AJ4085" s="152"/>
    </row>
    <row r="4086" spans="3:36" x14ac:dyDescent="0.25">
      <c r="C4086" s="150"/>
      <c r="D4086" s="153"/>
      <c r="E4086" s="153"/>
      <c r="F4086" s="153"/>
      <c r="G4086" s="153"/>
      <c r="H4086" s="153"/>
      <c r="I4086" s="153"/>
      <c r="J4086" s="153"/>
      <c r="K4086" s="153"/>
      <c r="L4086" s="153"/>
      <c r="M4086" s="153"/>
      <c r="N4086" s="153"/>
      <c r="O4086" s="153"/>
      <c r="P4086" s="153"/>
      <c r="Q4086" s="153"/>
      <c r="R4086" s="153"/>
      <c r="S4086" s="153"/>
      <c r="T4086" s="150"/>
      <c r="U4086" s="152"/>
      <c r="V4086" s="152"/>
      <c r="W4086" s="152"/>
      <c r="X4086" s="152"/>
      <c r="Y4086" s="152"/>
      <c r="Z4086" s="152"/>
      <c r="AA4086" s="152"/>
      <c r="AB4086" s="152"/>
      <c r="AC4086" s="152"/>
      <c r="AD4086" s="152"/>
      <c r="AE4086" s="152"/>
      <c r="AF4086" s="152"/>
      <c r="AG4086" s="152"/>
      <c r="AH4086" s="152"/>
      <c r="AI4086" s="152"/>
      <c r="AJ4086" s="152"/>
    </row>
    <row r="4087" spans="3:36" x14ac:dyDescent="0.25">
      <c r="C4087" s="150"/>
      <c r="D4087" s="153"/>
      <c r="E4087" s="153"/>
      <c r="F4087" s="153"/>
      <c r="G4087" s="153"/>
      <c r="H4087" s="153"/>
      <c r="I4087" s="153"/>
      <c r="J4087" s="153"/>
      <c r="K4087" s="153"/>
      <c r="L4087" s="153"/>
      <c r="M4087" s="153"/>
      <c r="N4087" s="153"/>
      <c r="O4087" s="153"/>
      <c r="P4087" s="153"/>
      <c r="Q4087" s="153"/>
      <c r="R4087" s="153"/>
      <c r="S4087" s="153"/>
      <c r="T4087" s="150"/>
      <c r="U4087" s="152"/>
      <c r="V4087" s="152"/>
      <c r="W4087" s="152"/>
      <c r="X4087" s="152"/>
      <c r="Y4087" s="152"/>
      <c r="Z4087" s="152"/>
      <c r="AA4087" s="152"/>
      <c r="AB4087" s="152"/>
      <c r="AC4087" s="152"/>
      <c r="AD4087" s="152"/>
      <c r="AE4087" s="152"/>
      <c r="AF4087" s="152"/>
      <c r="AG4087" s="152"/>
      <c r="AH4087" s="152"/>
      <c r="AI4087" s="152"/>
      <c r="AJ4087" s="152"/>
    </row>
    <row r="4088" spans="3:36" x14ac:dyDescent="0.25">
      <c r="C4088" s="150"/>
      <c r="D4088" s="153"/>
      <c r="E4088" s="153"/>
      <c r="F4088" s="153"/>
      <c r="G4088" s="153"/>
      <c r="H4088" s="153"/>
      <c r="I4088" s="153"/>
      <c r="J4088" s="153"/>
      <c r="K4088" s="153"/>
      <c r="L4088" s="153"/>
      <c r="M4088" s="153"/>
      <c r="N4088" s="153"/>
      <c r="O4088" s="153"/>
      <c r="P4088" s="153"/>
      <c r="Q4088" s="153"/>
      <c r="R4088" s="153"/>
      <c r="S4088" s="153"/>
      <c r="T4088" s="150"/>
      <c r="U4088" s="152"/>
      <c r="V4088" s="152"/>
      <c r="W4088" s="152"/>
      <c r="X4088" s="152"/>
      <c r="Y4088" s="152"/>
      <c r="Z4088" s="152"/>
      <c r="AA4088" s="152"/>
      <c r="AB4088" s="152"/>
      <c r="AC4088" s="152"/>
      <c r="AD4088" s="152"/>
      <c r="AE4088" s="152"/>
      <c r="AF4088" s="152"/>
      <c r="AG4088" s="152"/>
      <c r="AH4088" s="152"/>
      <c r="AI4088" s="152"/>
      <c r="AJ4088" s="152"/>
    </row>
    <row r="4089" spans="3:36" x14ac:dyDescent="0.25">
      <c r="C4089" s="150"/>
      <c r="D4089" s="153"/>
      <c r="E4089" s="153"/>
      <c r="F4089" s="153"/>
      <c r="G4089" s="153"/>
      <c r="H4089" s="153"/>
      <c r="I4089" s="153"/>
      <c r="J4089" s="153"/>
      <c r="K4089" s="153"/>
      <c r="L4089" s="153"/>
      <c r="M4089" s="153"/>
      <c r="N4089" s="153"/>
      <c r="O4089" s="153"/>
      <c r="P4089" s="153"/>
      <c r="Q4089" s="153"/>
      <c r="R4089" s="153"/>
      <c r="S4089" s="153"/>
      <c r="T4089" s="150"/>
      <c r="U4089" s="152"/>
      <c r="V4089" s="152"/>
      <c r="W4089" s="152"/>
      <c r="X4089" s="152"/>
      <c r="Y4089" s="152"/>
      <c r="Z4089" s="152"/>
      <c r="AA4089" s="152"/>
      <c r="AB4089" s="152"/>
      <c r="AC4089" s="152"/>
      <c r="AD4089" s="152"/>
      <c r="AE4089" s="152"/>
      <c r="AF4089" s="152"/>
      <c r="AG4089" s="152"/>
      <c r="AH4089" s="152"/>
      <c r="AI4089" s="152"/>
      <c r="AJ4089" s="152"/>
    </row>
    <row r="4090" spans="3:36" x14ac:dyDescent="0.25">
      <c r="C4090" s="150"/>
      <c r="D4090" s="153"/>
      <c r="E4090" s="153"/>
      <c r="F4090" s="153"/>
      <c r="G4090" s="153"/>
      <c r="H4090" s="153"/>
      <c r="I4090" s="153"/>
      <c r="J4090" s="153"/>
      <c r="K4090" s="153"/>
      <c r="L4090" s="153"/>
      <c r="M4090" s="153"/>
      <c r="N4090" s="153"/>
      <c r="O4090" s="153"/>
      <c r="P4090" s="153"/>
      <c r="Q4090" s="153"/>
      <c r="R4090" s="153"/>
      <c r="S4090" s="153"/>
      <c r="T4090" s="150"/>
      <c r="U4090" s="152"/>
      <c r="V4090" s="152"/>
      <c r="W4090" s="152"/>
      <c r="X4090" s="152"/>
      <c r="Y4090" s="152"/>
      <c r="Z4090" s="152"/>
      <c r="AA4090" s="152"/>
      <c r="AB4090" s="152"/>
      <c r="AC4090" s="152"/>
      <c r="AD4090" s="152"/>
      <c r="AE4090" s="152"/>
      <c r="AF4090" s="152"/>
      <c r="AG4090" s="152"/>
      <c r="AH4090" s="152"/>
      <c r="AI4090" s="152"/>
      <c r="AJ4090" s="152"/>
    </row>
    <row r="4091" spans="3:36" x14ac:dyDescent="0.25">
      <c r="C4091" s="150"/>
      <c r="D4091" s="153"/>
      <c r="E4091" s="153"/>
      <c r="F4091" s="153"/>
      <c r="G4091" s="153"/>
      <c r="H4091" s="153"/>
      <c r="I4091" s="153"/>
      <c r="J4091" s="153"/>
      <c r="K4091" s="153"/>
      <c r="L4091" s="153"/>
      <c r="M4091" s="153"/>
      <c r="N4091" s="153"/>
      <c r="O4091" s="153"/>
      <c r="P4091" s="153"/>
      <c r="Q4091" s="153"/>
      <c r="R4091" s="153"/>
      <c r="S4091" s="153"/>
      <c r="T4091" s="150"/>
      <c r="U4091" s="152"/>
      <c r="V4091" s="152"/>
      <c r="W4091" s="152"/>
      <c r="X4091" s="152"/>
      <c r="Y4091" s="152"/>
      <c r="Z4091" s="152"/>
      <c r="AA4091" s="152"/>
      <c r="AB4091" s="152"/>
      <c r="AC4091" s="152"/>
      <c r="AD4091" s="152"/>
      <c r="AE4091" s="152"/>
      <c r="AF4091" s="152"/>
      <c r="AG4091" s="152"/>
      <c r="AH4091" s="152"/>
      <c r="AI4091" s="152"/>
      <c r="AJ4091" s="152"/>
    </row>
    <row r="4092" spans="3:36" x14ac:dyDescent="0.25">
      <c r="C4092" s="150"/>
      <c r="D4092" s="153"/>
      <c r="E4092" s="153"/>
      <c r="F4092" s="153"/>
      <c r="G4092" s="153"/>
      <c r="H4092" s="153"/>
      <c r="I4092" s="153"/>
      <c r="J4092" s="153"/>
      <c r="K4092" s="153"/>
      <c r="L4092" s="153"/>
      <c r="M4092" s="153"/>
      <c r="N4092" s="153"/>
      <c r="O4092" s="153"/>
      <c r="P4092" s="153"/>
      <c r="Q4092" s="153"/>
      <c r="R4092" s="153"/>
      <c r="S4092" s="153"/>
      <c r="T4092" s="150"/>
      <c r="U4092" s="152"/>
      <c r="V4092" s="152"/>
      <c r="W4092" s="152"/>
      <c r="X4092" s="152"/>
      <c r="Y4092" s="152"/>
      <c r="Z4092" s="152"/>
      <c r="AA4092" s="152"/>
      <c r="AB4092" s="152"/>
      <c r="AC4092" s="152"/>
      <c r="AD4092" s="152"/>
      <c r="AE4092" s="152"/>
      <c r="AF4092" s="152"/>
      <c r="AG4092" s="152"/>
      <c r="AH4092" s="152"/>
      <c r="AI4092" s="152"/>
      <c r="AJ4092" s="152"/>
    </row>
    <row r="4093" spans="3:36" x14ac:dyDescent="0.25">
      <c r="C4093" s="150"/>
      <c r="D4093" s="153"/>
      <c r="E4093" s="153"/>
      <c r="F4093" s="153"/>
      <c r="G4093" s="153"/>
      <c r="H4093" s="153"/>
      <c r="I4093" s="153"/>
      <c r="J4093" s="153"/>
      <c r="K4093" s="153"/>
      <c r="L4093" s="153"/>
      <c r="M4093" s="153"/>
      <c r="N4093" s="153"/>
      <c r="O4093" s="153"/>
      <c r="P4093" s="153"/>
      <c r="Q4093" s="153"/>
      <c r="R4093" s="153"/>
      <c r="S4093" s="153"/>
      <c r="T4093" s="150"/>
      <c r="U4093" s="152"/>
      <c r="V4093" s="152"/>
      <c r="W4093" s="152"/>
      <c r="X4093" s="152"/>
      <c r="Y4093" s="152"/>
      <c r="Z4093" s="152"/>
      <c r="AA4093" s="152"/>
      <c r="AB4093" s="152"/>
      <c r="AC4093" s="152"/>
      <c r="AD4093" s="152"/>
      <c r="AE4093" s="152"/>
      <c r="AF4093" s="152"/>
      <c r="AG4093" s="152"/>
      <c r="AH4093" s="152"/>
      <c r="AI4093" s="152"/>
      <c r="AJ4093" s="152"/>
    </row>
    <row r="4094" spans="3:36" x14ac:dyDescent="0.25">
      <c r="C4094" s="150"/>
      <c r="D4094" s="153"/>
      <c r="E4094" s="153"/>
      <c r="F4094" s="153"/>
      <c r="G4094" s="153"/>
      <c r="H4094" s="153"/>
      <c r="I4094" s="153"/>
      <c r="J4094" s="153"/>
      <c r="K4094" s="153"/>
      <c r="L4094" s="153"/>
      <c r="M4094" s="153"/>
      <c r="N4094" s="153"/>
      <c r="O4094" s="153"/>
      <c r="P4094" s="153"/>
      <c r="Q4094" s="153"/>
      <c r="R4094" s="153"/>
      <c r="S4094" s="153"/>
      <c r="T4094" s="150"/>
      <c r="U4094" s="152"/>
      <c r="V4094" s="152"/>
      <c r="W4094" s="152"/>
      <c r="X4094" s="152"/>
      <c r="Y4094" s="152"/>
      <c r="Z4094" s="152"/>
      <c r="AA4094" s="152"/>
      <c r="AB4094" s="152"/>
      <c r="AC4094" s="152"/>
      <c r="AD4094" s="152"/>
      <c r="AE4094" s="152"/>
      <c r="AF4094" s="152"/>
      <c r="AG4094" s="152"/>
      <c r="AH4094" s="152"/>
      <c r="AI4094" s="152"/>
      <c r="AJ4094" s="152"/>
    </row>
    <row r="4095" spans="3:36" x14ac:dyDescent="0.25">
      <c r="C4095" s="150"/>
      <c r="D4095" s="153"/>
      <c r="E4095" s="153"/>
      <c r="F4095" s="153"/>
      <c r="G4095" s="153"/>
      <c r="H4095" s="153"/>
      <c r="I4095" s="153"/>
      <c r="J4095" s="153"/>
      <c r="K4095" s="153"/>
      <c r="L4095" s="153"/>
      <c r="M4095" s="153"/>
      <c r="N4095" s="153"/>
      <c r="O4095" s="153"/>
      <c r="P4095" s="153"/>
      <c r="Q4095" s="153"/>
      <c r="R4095" s="153"/>
      <c r="S4095" s="153"/>
      <c r="T4095" s="150"/>
      <c r="U4095" s="152"/>
      <c r="V4095" s="152"/>
      <c r="W4095" s="152"/>
      <c r="X4095" s="152"/>
      <c r="Y4095" s="152"/>
      <c r="Z4095" s="152"/>
      <c r="AA4095" s="152"/>
      <c r="AB4095" s="152"/>
      <c r="AC4095" s="152"/>
      <c r="AD4095" s="152"/>
      <c r="AE4095" s="152"/>
      <c r="AF4095" s="152"/>
      <c r="AG4095" s="152"/>
      <c r="AH4095" s="152"/>
      <c r="AI4095" s="152"/>
      <c r="AJ4095" s="152"/>
    </row>
    <row r="4096" spans="3:36" x14ac:dyDescent="0.25">
      <c r="C4096" s="150"/>
      <c r="D4096" s="153"/>
      <c r="E4096" s="153"/>
      <c r="F4096" s="153"/>
      <c r="G4096" s="153"/>
      <c r="H4096" s="153"/>
      <c r="I4096" s="153"/>
      <c r="J4096" s="153"/>
      <c r="K4096" s="153"/>
      <c r="L4096" s="153"/>
      <c r="M4096" s="153"/>
      <c r="N4096" s="153"/>
      <c r="O4096" s="153"/>
      <c r="P4096" s="153"/>
      <c r="Q4096" s="153"/>
      <c r="R4096" s="153"/>
      <c r="S4096" s="153"/>
      <c r="T4096" s="150"/>
      <c r="U4096" s="152"/>
      <c r="V4096" s="152"/>
      <c r="W4096" s="152"/>
      <c r="X4096" s="152"/>
      <c r="Y4096" s="152"/>
      <c r="Z4096" s="152"/>
      <c r="AA4096" s="152"/>
      <c r="AB4096" s="152"/>
      <c r="AC4096" s="152"/>
      <c r="AD4096" s="152"/>
      <c r="AE4096" s="152"/>
      <c r="AF4096" s="152"/>
      <c r="AG4096" s="152"/>
      <c r="AH4096" s="152"/>
      <c r="AI4096" s="152"/>
      <c r="AJ4096" s="152"/>
    </row>
    <row r="4097" spans="3:36" x14ac:dyDescent="0.25">
      <c r="C4097" s="150"/>
      <c r="D4097" s="153"/>
      <c r="E4097" s="153"/>
      <c r="F4097" s="153"/>
      <c r="G4097" s="153"/>
      <c r="H4097" s="153"/>
      <c r="I4097" s="153"/>
      <c r="J4097" s="153"/>
      <c r="K4097" s="153"/>
      <c r="L4097" s="153"/>
      <c r="M4097" s="153"/>
      <c r="N4097" s="153"/>
      <c r="O4097" s="153"/>
      <c r="P4097" s="153"/>
      <c r="Q4097" s="153"/>
      <c r="R4097" s="153"/>
      <c r="S4097" s="153"/>
      <c r="T4097" s="150"/>
      <c r="U4097" s="152"/>
      <c r="V4097" s="152"/>
      <c r="W4097" s="152"/>
      <c r="X4097" s="152"/>
      <c r="Y4097" s="152"/>
      <c r="Z4097" s="152"/>
      <c r="AA4097" s="152"/>
      <c r="AB4097" s="152"/>
      <c r="AC4097" s="152"/>
      <c r="AD4097" s="152"/>
      <c r="AE4097" s="152"/>
      <c r="AF4097" s="152"/>
      <c r="AG4097" s="152"/>
      <c r="AH4097" s="152"/>
      <c r="AI4097" s="152"/>
      <c r="AJ4097" s="152"/>
    </row>
    <row r="4098" spans="3:36" x14ac:dyDescent="0.25">
      <c r="C4098" s="150"/>
      <c r="D4098" s="153"/>
      <c r="E4098" s="153"/>
      <c r="F4098" s="153"/>
      <c r="G4098" s="153"/>
      <c r="H4098" s="153"/>
      <c r="I4098" s="153"/>
      <c r="J4098" s="153"/>
      <c r="K4098" s="153"/>
      <c r="L4098" s="153"/>
      <c r="M4098" s="153"/>
      <c r="N4098" s="153"/>
      <c r="O4098" s="153"/>
      <c r="P4098" s="153"/>
      <c r="Q4098" s="153"/>
      <c r="R4098" s="153"/>
      <c r="S4098" s="153"/>
      <c r="T4098" s="150"/>
      <c r="U4098" s="152"/>
      <c r="V4098" s="152"/>
      <c r="W4098" s="152"/>
      <c r="X4098" s="152"/>
      <c r="Y4098" s="152"/>
      <c r="Z4098" s="152"/>
      <c r="AA4098" s="152"/>
      <c r="AB4098" s="152"/>
      <c r="AC4098" s="152"/>
      <c r="AD4098" s="152"/>
      <c r="AE4098" s="152"/>
      <c r="AF4098" s="152"/>
      <c r="AG4098" s="152"/>
      <c r="AH4098" s="152"/>
      <c r="AI4098" s="152"/>
      <c r="AJ4098" s="152"/>
    </row>
    <row r="4099" spans="3:36" x14ac:dyDescent="0.25">
      <c r="C4099" s="150"/>
      <c r="D4099" s="153"/>
      <c r="E4099" s="153"/>
      <c r="F4099" s="153"/>
      <c r="G4099" s="153"/>
      <c r="H4099" s="153"/>
      <c r="I4099" s="153"/>
      <c r="J4099" s="153"/>
      <c r="K4099" s="153"/>
      <c r="L4099" s="153"/>
      <c r="M4099" s="153"/>
      <c r="N4099" s="153"/>
      <c r="O4099" s="153"/>
      <c r="P4099" s="153"/>
      <c r="Q4099" s="153"/>
      <c r="R4099" s="153"/>
      <c r="S4099" s="153"/>
      <c r="T4099" s="150"/>
      <c r="U4099" s="152"/>
      <c r="V4099" s="152"/>
      <c r="W4099" s="152"/>
      <c r="X4099" s="152"/>
      <c r="Y4099" s="152"/>
      <c r="Z4099" s="152"/>
      <c r="AA4099" s="152"/>
      <c r="AB4099" s="152"/>
      <c r="AC4099" s="152"/>
      <c r="AD4099" s="152"/>
      <c r="AE4099" s="152"/>
      <c r="AF4099" s="152"/>
      <c r="AG4099" s="152"/>
      <c r="AH4099" s="152"/>
      <c r="AI4099" s="152"/>
      <c r="AJ4099" s="152"/>
    </row>
    <row r="4100" spans="3:36" x14ac:dyDescent="0.25">
      <c r="C4100" s="150"/>
      <c r="D4100" s="153"/>
      <c r="E4100" s="153"/>
      <c r="F4100" s="153"/>
      <c r="G4100" s="153"/>
      <c r="H4100" s="153"/>
      <c r="I4100" s="153"/>
      <c r="J4100" s="153"/>
      <c r="K4100" s="153"/>
      <c r="L4100" s="153"/>
      <c r="M4100" s="153"/>
      <c r="N4100" s="153"/>
      <c r="O4100" s="153"/>
      <c r="P4100" s="153"/>
      <c r="Q4100" s="153"/>
      <c r="R4100" s="153"/>
      <c r="S4100" s="153"/>
      <c r="T4100" s="150"/>
      <c r="U4100" s="152"/>
      <c r="V4100" s="152"/>
      <c r="W4100" s="152"/>
      <c r="X4100" s="152"/>
      <c r="Y4100" s="152"/>
      <c r="Z4100" s="152"/>
      <c r="AA4100" s="152"/>
      <c r="AB4100" s="152"/>
      <c r="AC4100" s="152"/>
      <c r="AD4100" s="152"/>
      <c r="AE4100" s="152"/>
      <c r="AF4100" s="152"/>
      <c r="AG4100" s="152"/>
      <c r="AH4100" s="152"/>
      <c r="AI4100" s="152"/>
      <c r="AJ4100" s="152"/>
    </row>
    <row r="4101" spans="3:36" x14ac:dyDescent="0.25">
      <c r="C4101" s="150"/>
      <c r="D4101" s="153"/>
      <c r="E4101" s="153"/>
      <c r="F4101" s="153"/>
      <c r="G4101" s="153"/>
      <c r="H4101" s="153"/>
      <c r="I4101" s="153"/>
      <c r="J4101" s="153"/>
      <c r="K4101" s="153"/>
      <c r="L4101" s="153"/>
      <c r="M4101" s="153"/>
      <c r="N4101" s="153"/>
      <c r="O4101" s="153"/>
      <c r="P4101" s="153"/>
      <c r="Q4101" s="153"/>
      <c r="R4101" s="153"/>
      <c r="S4101" s="153"/>
      <c r="T4101" s="150"/>
      <c r="U4101" s="152"/>
      <c r="V4101" s="152"/>
      <c r="W4101" s="152"/>
      <c r="X4101" s="152"/>
      <c r="Y4101" s="152"/>
      <c r="Z4101" s="152"/>
      <c r="AA4101" s="152"/>
      <c r="AB4101" s="152"/>
      <c r="AC4101" s="152"/>
      <c r="AD4101" s="152"/>
      <c r="AE4101" s="152"/>
      <c r="AF4101" s="152"/>
      <c r="AG4101" s="152"/>
      <c r="AH4101" s="152"/>
      <c r="AI4101" s="152"/>
      <c r="AJ4101" s="152"/>
    </row>
    <row r="4102" spans="3:36" x14ac:dyDescent="0.25">
      <c r="C4102" s="150"/>
      <c r="D4102" s="153"/>
      <c r="E4102" s="153"/>
      <c r="F4102" s="153"/>
      <c r="G4102" s="153"/>
      <c r="H4102" s="153"/>
      <c r="I4102" s="153"/>
      <c r="J4102" s="153"/>
      <c r="K4102" s="153"/>
      <c r="L4102" s="153"/>
      <c r="M4102" s="153"/>
      <c r="N4102" s="153"/>
      <c r="O4102" s="153"/>
      <c r="P4102" s="153"/>
      <c r="Q4102" s="153"/>
      <c r="R4102" s="153"/>
      <c r="S4102" s="153"/>
      <c r="T4102" s="150"/>
      <c r="U4102" s="152"/>
      <c r="V4102" s="152"/>
      <c r="W4102" s="152"/>
      <c r="X4102" s="152"/>
      <c r="Y4102" s="152"/>
      <c r="Z4102" s="152"/>
      <c r="AA4102" s="152"/>
      <c r="AB4102" s="152"/>
      <c r="AC4102" s="152"/>
      <c r="AD4102" s="152"/>
      <c r="AE4102" s="152"/>
      <c r="AF4102" s="152"/>
      <c r="AG4102" s="152"/>
      <c r="AH4102" s="152"/>
      <c r="AI4102" s="152"/>
      <c r="AJ4102" s="152"/>
    </row>
    <row r="4103" spans="3:36" x14ac:dyDescent="0.25">
      <c r="C4103" s="150"/>
      <c r="D4103" s="153"/>
      <c r="E4103" s="153"/>
      <c r="F4103" s="153"/>
      <c r="G4103" s="153"/>
      <c r="H4103" s="153"/>
      <c r="I4103" s="153"/>
      <c r="J4103" s="153"/>
      <c r="K4103" s="153"/>
      <c r="L4103" s="153"/>
      <c r="M4103" s="153"/>
      <c r="N4103" s="153"/>
      <c r="O4103" s="153"/>
      <c r="P4103" s="153"/>
      <c r="Q4103" s="153"/>
      <c r="R4103" s="153"/>
      <c r="S4103" s="153"/>
      <c r="T4103" s="150"/>
      <c r="U4103" s="152"/>
      <c r="V4103" s="152"/>
      <c r="W4103" s="152"/>
      <c r="X4103" s="152"/>
      <c r="Y4103" s="152"/>
      <c r="Z4103" s="152"/>
      <c r="AA4103" s="152"/>
      <c r="AB4103" s="152"/>
      <c r="AC4103" s="152"/>
      <c r="AD4103" s="152"/>
      <c r="AE4103" s="152"/>
      <c r="AF4103" s="152"/>
      <c r="AG4103" s="152"/>
      <c r="AH4103" s="152"/>
      <c r="AI4103" s="152"/>
      <c r="AJ4103" s="152"/>
    </row>
    <row r="4104" spans="3:36" x14ac:dyDescent="0.25">
      <c r="C4104" s="150"/>
      <c r="D4104" s="153"/>
      <c r="E4104" s="153"/>
      <c r="F4104" s="153"/>
      <c r="G4104" s="153"/>
      <c r="H4104" s="153"/>
      <c r="I4104" s="153"/>
      <c r="J4104" s="153"/>
      <c r="K4104" s="153"/>
      <c r="L4104" s="153"/>
      <c r="M4104" s="153"/>
      <c r="N4104" s="153"/>
      <c r="O4104" s="153"/>
      <c r="P4104" s="153"/>
      <c r="Q4104" s="153"/>
      <c r="R4104" s="153"/>
      <c r="S4104" s="153"/>
      <c r="T4104" s="150"/>
      <c r="U4104" s="152"/>
      <c r="V4104" s="152"/>
      <c r="W4104" s="152"/>
      <c r="X4104" s="152"/>
      <c r="Y4104" s="152"/>
      <c r="Z4104" s="152"/>
      <c r="AA4104" s="152"/>
      <c r="AB4104" s="152"/>
      <c r="AC4104" s="152"/>
      <c r="AD4104" s="152"/>
      <c r="AE4104" s="152"/>
      <c r="AF4104" s="152"/>
      <c r="AG4104" s="152"/>
      <c r="AH4104" s="152"/>
      <c r="AI4104" s="152"/>
      <c r="AJ4104" s="152"/>
    </row>
    <row r="4105" spans="3:36" x14ac:dyDescent="0.25">
      <c r="C4105" s="150"/>
      <c r="D4105" s="153"/>
      <c r="E4105" s="153"/>
      <c r="F4105" s="153"/>
      <c r="G4105" s="153"/>
      <c r="H4105" s="153"/>
      <c r="I4105" s="153"/>
      <c r="J4105" s="153"/>
      <c r="K4105" s="153"/>
      <c r="L4105" s="153"/>
      <c r="M4105" s="153"/>
      <c r="N4105" s="153"/>
      <c r="O4105" s="153"/>
      <c r="P4105" s="153"/>
      <c r="Q4105" s="153"/>
      <c r="R4105" s="153"/>
      <c r="S4105" s="153"/>
      <c r="T4105" s="150"/>
      <c r="U4105" s="152"/>
      <c r="V4105" s="152"/>
      <c r="W4105" s="152"/>
      <c r="X4105" s="152"/>
      <c r="Y4105" s="152"/>
      <c r="Z4105" s="152"/>
      <c r="AA4105" s="152"/>
      <c r="AB4105" s="152"/>
      <c r="AC4105" s="152"/>
      <c r="AD4105" s="152"/>
      <c r="AE4105" s="152"/>
      <c r="AF4105" s="152"/>
      <c r="AG4105" s="152"/>
      <c r="AH4105" s="152"/>
      <c r="AI4105" s="152"/>
      <c r="AJ4105" s="152"/>
    </row>
    <row r="4106" spans="3:36" x14ac:dyDescent="0.25">
      <c r="C4106" s="150"/>
      <c r="D4106" s="153"/>
      <c r="E4106" s="153"/>
      <c r="F4106" s="153"/>
      <c r="G4106" s="153"/>
      <c r="H4106" s="153"/>
      <c r="I4106" s="153"/>
      <c r="J4106" s="153"/>
      <c r="K4106" s="153"/>
      <c r="L4106" s="153"/>
      <c r="M4106" s="153"/>
      <c r="N4106" s="153"/>
      <c r="O4106" s="153"/>
      <c r="P4106" s="153"/>
      <c r="Q4106" s="153"/>
      <c r="R4106" s="153"/>
      <c r="S4106" s="153"/>
      <c r="T4106" s="150"/>
      <c r="U4106" s="152"/>
      <c r="V4106" s="152"/>
      <c r="W4106" s="152"/>
      <c r="X4106" s="152"/>
      <c r="Y4106" s="152"/>
      <c r="Z4106" s="152"/>
      <c r="AA4106" s="152"/>
      <c r="AB4106" s="152"/>
      <c r="AC4106" s="152"/>
      <c r="AD4106" s="152"/>
      <c r="AE4106" s="152"/>
      <c r="AF4106" s="152"/>
      <c r="AG4106" s="152"/>
      <c r="AH4106" s="152"/>
      <c r="AI4106" s="152"/>
      <c r="AJ4106" s="152"/>
    </row>
    <row r="4107" spans="3:36" x14ac:dyDescent="0.25">
      <c r="C4107" s="150"/>
      <c r="D4107" s="153"/>
      <c r="E4107" s="153"/>
      <c r="F4107" s="153"/>
      <c r="G4107" s="153"/>
      <c r="H4107" s="153"/>
      <c r="I4107" s="153"/>
      <c r="J4107" s="153"/>
      <c r="K4107" s="153"/>
      <c r="L4107" s="153"/>
      <c r="M4107" s="153"/>
      <c r="N4107" s="153"/>
      <c r="O4107" s="153"/>
      <c r="P4107" s="153"/>
      <c r="Q4107" s="153"/>
      <c r="R4107" s="153"/>
      <c r="S4107" s="153"/>
      <c r="T4107" s="150"/>
      <c r="U4107" s="152"/>
      <c r="V4107" s="152"/>
      <c r="W4107" s="152"/>
      <c r="X4107" s="152"/>
      <c r="Y4107" s="152"/>
      <c r="Z4107" s="152"/>
      <c r="AA4107" s="152"/>
      <c r="AB4107" s="152"/>
      <c r="AC4107" s="152"/>
      <c r="AD4107" s="152"/>
      <c r="AE4107" s="152"/>
      <c r="AF4107" s="152"/>
      <c r="AG4107" s="152"/>
      <c r="AH4107" s="152"/>
      <c r="AI4107" s="152"/>
      <c r="AJ4107" s="152"/>
    </row>
    <row r="4108" spans="3:36" x14ac:dyDescent="0.25">
      <c r="C4108" s="150"/>
      <c r="D4108" s="153"/>
      <c r="E4108" s="153"/>
      <c r="F4108" s="153"/>
      <c r="G4108" s="153"/>
      <c r="H4108" s="153"/>
      <c r="I4108" s="153"/>
      <c r="J4108" s="153"/>
      <c r="K4108" s="153"/>
      <c r="L4108" s="153"/>
      <c r="M4108" s="153"/>
      <c r="N4108" s="153"/>
      <c r="O4108" s="153"/>
      <c r="P4108" s="153"/>
      <c r="Q4108" s="153"/>
      <c r="R4108" s="153"/>
      <c r="S4108" s="153"/>
      <c r="T4108" s="150"/>
      <c r="U4108" s="152"/>
      <c r="V4108" s="152"/>
      <c r="W4108" s="152"/>
      <c r="X4108" s="152"/>
      <c r="Y4108" s="152"/>
      <c r="Z4108" s="152"/>
      <c r="AA4108" s="152"/>
      <c r="AB4108" s="152"/>
      <c r="AC4108" s="152"/>
      <c r="AD4108" s="152"/>
      <c r="AE4108" s="152"/>
      <c r="AF4108" s="152"/>
      <c r="AG4108" s="152"/>
      <c r="AH4108" s="152"/>
      <c r="AI4108" s="152"/>
      <c r="AJ4108" s="152"/>
    </row>
    <row r="4109" spans="3:36" x14ac:dyDescent="0.25">
      <c r="C4109" s="150"/>
      <c r="D4109" s="153"/>
      <c r="E4109" s="153"/>
      <c r="F4109" s="153"/>
      <c r="G4109" s="153"/>
      <c r="H4109" s="153"/>
      <c r="I4109" s="153"/>
      <c r="J4109" s="153"/>
      <c r="K4109" s="153"/>
      <c r="L4109" s="153"/>
      <c r="M4109" s="153"/>
      <c r="N4109" s="153"/>
      <c r="O4109" s="153"/>
      <c r="P4109" s="153"/>
      <c r="Q4109" s="153"/>
      <c r="R4109" s="153"/>
      <c r="S4109" s="153"/>
      <c r="T4109" s="150"/>
      <c r="U4109" s="152"/>
      <c r="V4109" s="152"/>
      <c r="W4109" s="152"/>
      <c r="X4109" s="152"/>
      <c r="Y4109" s="152"/>
      <c r="Z4109" s="152"/>
      <c r="AA4109" s="152"/>
      <c r="AB4109" s="152"/>
      <c r="AC4109" s="152"/>
      <c r="AD4109" s="152"/>
      <c r="AE4109" s="152"/>
      <c r="AF4109" s="152"/>
      <c r="AG4109" s="152"/>
      <c r="AH4109" s="152"/>
      <c r="AI4109" s="152"/>
      <c r="AJ4109" s="152"/>
    </row>
    <row r="4110" spans="3:36" x14ac:dyDescent="0.25">
      <c r="C4110" s="150"/>
      <c r="D4110" s="153"/>
      <c r="E4110" s="153"/>
      <c r="F4110" s="153"/>
      <c r="G4110" s="153"/>
      <c r="H4110" s="153"/>
      <c r="I4110" s="153"/>
      <c r="J4110" s="153"/>
      <c r="K4110" s="153"/>
      <c r="L4110" s="153"/>
      <c r="M4110" s="153"/>
      <c r="N4110" s="153"/>
      <c r="O4110" s="153"/>
      <c r="P4110" s="153"/>
      <c r="Q4110" s="153"/>
      <c r="R4110" s="153"/>
      <c r="S4110" s="153"/>
      <c r="T4110" s="150"/>
      <c r="U4110" s="152"/>
      <c r="V4110" s="152"/>
      <c r="W4110" s="152"/>
      <c r="X4110" s="152"/>
      <c r="Y4110" s="152"/>
      <c r="Z4110" s="152"/>
      <c r="AA4110" s="152"/>
      <c r="AB4110" s="152"/>
      <c r="AC4110" s="152"/>
      <c r="AD4110" s="152"/>
      <c r="AE4110" s="152"/>
      <c r="AF4110" s="152"/>
      <c r="AG4110" s="152"/>
      <c r="AH4110" s="152"/>
      <c r="AI4110" s="152"/>
      <c r="AJ4110" s="152"/>
    </row>
    <row r="4111" spans="3:36" x14ac:dyDescent="0.25">
      <c r="C4111" s="150"/>
      <c r="D4111" s="153"/>
      <c r="E4111" s="153"/>
      <c r="F4111" s="153"/>
      <c r="G4111" s="153"/>
      <c r="H4111" s="153"/>
      <c r="I4111" s="153"/>
      <c r="J4111" s="153"/>
      <c r="K4111" s="153"/>
      <c r="L4111" s="153"/>
      <c r="M4111" s="153"/>
      <c r="N4111" s="153"/>
      <c r="O4111" s="153"/>
      <c r="P4111" s="153"/>
      <c r="Q4111" s="153"/>
      <c r="R4111" s="153"/>
      <c r="S4111" s="153"/>
      <c r="T4111" s="150"/>
      <c r="U4111" s="152"/>
      <c r="V4111" s="152"/>
      <c r="W4111" s="152"/>
      <c r="X4111" s="152"/>
      <c r="Y4111" s="152"/>
      <c r="Z4111" s="152"/>
      <c r="AA4111" s="152"/>
      <c r="AB4111" s="152"/>
      <c r="AC4111" s="152"/>
      <c r="AD4111" s="152"/>
      <c r="AE4111" s="152"/>
      <c r="AF4111" s="152"/>
      <c r="AG4111" s="152"/>
      <c r="AH4111" s="152"/>
      <c r="AI4111" s="152"/>
      <c r="AJ4111" s="152"/>
    </row>
    <row r="4112" spans="3:36" x14ac:dyDescent="0.25">
      <c r="C4112" s="150"/>
      <c r="D4112" s="153"/>
      <c r="E4112" s="153"/>
      <c r="F4112" s="153"/>
      <c r="G4112" s="153"/>
      <c r="H4112" s="153"/>
      <c r="I4112" s="153"/>
      <c r="J4112" s="153"/>
      <c r="K4112" s="153"/>
      <c r="L4112" s="153"/>
      <c r="M4112" s="153"/>
      <c r="N4112" s="153"/>
      <c r="O4112" s="153"/>
      <c r="P4112" s="153"/>
      <c r="Q4112" s="153"/>
      <c r="R4112" s="153"/>
      <c r="S4112" s="153"/>
      <c r="T4112" s="150"/>
      <c r="U4112" s="152"/>
      <c r="V4112" s="152"/>
      <c r="W4112" s="152"/>
      <c r="X4112" s="152"/>
      <c r="Y4112" s="152"/>
      <c r="Z4112" s="152"/>
      <c r="AA4112" s="152"/>
      <c r="AB4112" s="152"/>
      <c r="AC4112" s="152"/>
      <c r="AD4112" s="152"/>
      <c r="AE4112" s="152"/>
      <c r="AF4112" s="152"/>
      <c r="AG4112" s="152"/>
      <c r="AH4112" s="152"/>
      <c r="AI4112" s="152"/>
      <c r="AJ4112" s="152"/>
    </row>
    <row r="4113" spans="3:36" x14ac:dyDescent="0.25">
      <c r="C4113" s="150"/>
      <c r="D4113" s="153"/>
      <c r="E4113" s="153"/>
      <c r="F4113" s="153"/>
      <c r="G4113" s="153"/>
      <c r="H4113" s="153"/>
      <c r="I4113" s="153"/>
      <c r="J4113" s="153"/>
      <c r="K4113" s="153"/>
      <c r="L4113" s="153"/>
      <c r="M4113" s="153"/>
      <c r="N4113" s="153"/>
      <c r="O4113" s="153"/>
      <c r="P4113" s="153"/>
      <c r="Q4113" s="153"/>
      <c r="R4113" s="153"/>
      <c r="S4113" s="153"/>
      <c r="T4113" s="150"/>
      <c r="U4113" s="152"/>
      <c r="V4113" s="152"/>
      <c r="W4113" s="152"/>
      <c r="X4113" s="152"/>
      <c r="Y4113" s="152"/>
      <c r="Z4113" s="152"/>
      <c r="AA4113" s="152"/>
      <c r="AB4113" s="152"/>
      <c r="AC4113" s="152"/>
      <c r="AD4113" s="152"/>
      <c r="AE4113" s="152"/>
      <c r="AF4113" s="152"/>
      <c r="AG4113" s="152"/>
      <c r="AH4113" s="152"/>
      <c r="AI4113" s="152"/>
      <c r="AJ4113" s="152"/>
    </row>
    <row r="4114" spans="3:36" x14ac:dyDescent="0.25">
      <c r="C4114" s="150"/>
      <c r="D4114" s="153"/>
      <c r="E4114" s="153"/>
      <c r="F4114" s="153"/>
      <c r="G4114" s="153"/>
      <c r="H4114" s="153"/>
      <c r="I4114" s="153"/>
      <c r="J4114" s="153"/>
      <c r="K4114" s="153"/>
      <c r="L4114" s="153"/>
      <c r="M4114" s="153"/>
      <c r="N4114" s="153"/>
      <c r="O4114" s="153"/>
      <c r="P4114" s="153"/>
      <c r="Q4114" s="153"/>
      <c r="R4114" s="153"/>
      <c r="S4114" s="153"/>
      <c r="T4114" s="150"/>
      <c r="U4114" s="152"/>
      <c r="V4114" s="152"/>
      <c r="W4114" s="152"/>
      <c r="X4114" s="152"/>
      <c r="Y4114" s="152"/>
      <c r="Z4114" s="152"/>
      <c r="AA4114" s="152"/>
      <c r="AB4114" s="152"/>
      <c r="AC4114" s="152"/>
      <c r="AD4114" s="152"/>
      <c r="AE4114" s="152"/>
      <c r="AF4114" s="152"/>
      <c r="AG4114" s="152"/>
      <c r="AH4114" s="152"/>
      <c r="AI4114" s="152"/>
      <c r="AJ4114" s="152"/>
    </row>
    <row r="4115" spans="3:36" x14ac:dyDescent="0.25">
      <c r="C4115" s="150"/>
      <c r="D4115" s="153"/>
      <c r="E4115" s="153"/>
      <c r="F4115" s="153"/>
      <c r="G4115" s="153"/>
      <c r="H4115" s="153"/>
      <c r="I4115" s="153"/>
      <c r="J4115" s="153"/>
      <c r="K4115" s="153"/>
      <c r="L4115" s="153"/>
      <c r="M4115" s="153"/>
      <c r="N4115" s="153"/>
      <c r="O4115" s="153"/>
      <c r="P4115" s="153"/>
      <c r="Q4115" s="153"/>
      <c r="R4115" s="153"/>
      <c r="S4115" s="153"/>
      <c r="T4115" s="150"/>
      <c r="U4115" s="152"/>
      <c r="V4115" s="152"/>
      <c r="W4115" s="152"/>
      <c r="X4115" s="152"/>
      <c r="Y4115" s="152"/>
      <c r="Z4115" s="152"/>
      <c r="AA4115" s="152"/>
      <c r="AB4115" s="152"/>
      <c r="AC4115" s="152"/>
      <c r="AD4115" s="152"/>
      <c r="AE4115" s="152"/>
      <c r="AF4115" s="152"/>
      <c r="AG4115" s="152"/>
      <c r="AH4115" s="152"/>
      <c r="AI4115" s="152"/>
      <c r="AJ4115" s="152"/>
    </row>
    <row r="4116" spans="3:36" x14ac:dyDescent="0.25">
      <c r="C4116" s="150"/>
      <c r="D4116" s="153"/>
      <c r="E4116" s="153"/>
      <c r="F4116" s="153"/>
      <c r="G4116" s="153"/>
      <c r="H4116" s="153"/>
      <c r="I4116" s="153"/>
      <c r="J4116" s="153"/>
      <c r="K4116" s="153"/>
      <c r="L4116" s="153"/>
      <c r="M4116" s="153"/>
      <c r="N4116" s="153"/>
      <c r="O4116" s="153"/>
      <c r="P4116" s="153"/>
      <c r="Q4116" s="153"/>
      <c r="R4116" s="153"/>
      <c r="S4116" s="153"/>
      <c r="T4116" s="150"/>
      <c r="U4116" s="152"/>
      <c r="V4116" s="152"/>
      <c r="W4116" s="152"/>
      <c r="X4116" s="152"/>
      <c r="Y4116" s="152"/>
      <c r="Z4116" s="152"/>
      <c r="AA4116" s="152"/>
      <c r="AB4116" s="152"/>
      <c r="AC4116" s="152"/>
      <c r="AD4116" s="152"/>
      <c r="AE4116" s="152"/>
      <c r="AF4116" s="152"/>
      <c r="AG4116" s="152"/>
      <c r="AH4116" s="152"/>
      <c r="AI4116" s="152"/>
      <c r="AJ4116" s="152"/>
    </row>
    <row r="4117" spans="3:36" x14ac:dyDescent="0.25">
      <c r="C4117" s="150"/>
      <c r="D4117" s="153"/>
      <c r="E4117" s="153"/>
      <c r="F4117" s="153"/>
      <c r="G4117" s="153"/>
      <c r="H4117" s="153"/>
      <c r="I4117" s="153"/>
      <c r="J4117" s="153"/>
      <c r="K4117" s="153"/>
      <c r="L4117" s="153"/>
      <c r="M4117" s="153"/>
      <c r="N4117" s="153"/>
      <c r="O4117" s="153"/>
      <c r="P4117" s="153"/>
      <c r="Q4117" s="153"/>
      <c r="R4117" s="153"/>
      <c r="S4117" s="153"/>
      <c r="T4117" s="150"/>
      <c r="U4117" s="152"/>
      <c r="V4117" s="152"/>
      <c r="W4117" s="152"/>
      <c r="X4117" s="152"/>
      <c r="Y4117" s="152"/>
      <c r="Z4117" s="152"/>
      <c r="AA4117" s="152"/>
      <c r="AB4117" s="152"/>
      <c r="AC4117" s="152"/>
      <c r="AD4117" s="152"/>
      <c r="AE4117" s="152"/>
      <c r="AF4117" s="152"/>
      <c r="AG4117" s="152"/>
      <c r="AH4117" s="152"/>
      <c r="AI4117" s="152"/>
      <c r="AJ4117" s="152"/>
    </row>
    <row r="4118" spans="3:36" x14ac:dyDescent="0.25">
      <c r="C4118" s="150"/>
      <c r="D4118" s="153"/>
      <c r="E4118" s="153"/>
      <c r="F4118" s="153"/>
      <c r="G4118" s="153"/>
      <c r="H4118" s="153"/>
      <c r="I4118" s="153"/>
      <c r="J4118" s="153"/>
      <c r="K4118" s="153"/>
      <c r="L4118" s="153"/>
      <c r="M4118" s="153"/>
      <c r="N4118" s="153"/>
      <c r="O4118" s="153"/>
      <c r="P4118" s="153"/>
      <c r="Q4118" s="153"/>
      <c r="R4118" s="153"/>
      <c r="S4118" s="153"/>
      <c r="T4118" s="150"/>
      <c r="U4118" s="152"/>
      <c r="V4118" s="152"/>
      <c r="W4118" s="152"/>
      <c r="X4118" s="152"/>
      <c r="Y4118" s="152"/>
      <c r="Z4118" s="152"/>
      <c r="AA4118" s="152"/>
      <c r="AB4118" s="152"/>
      <c r="AC4118" s="152"/>
      <c r="AD4118" s="152"/>
      <c r="AE4118" s="152"/>
      <c r="AF4118" s="152"/>
      <c r="AG4118" s="152"/>
      <c r="AH4118" s="152"/>
      <c r="AI4118" s="152"/>
      <c r="AJ4118" s="152"/>
    </row>
    <row r="4119" spans="3:36" x14ac:dyDescent="0.25">
      <c r="C4119" s="150"/>
      <c r="D4119" s="153"/>
      <c r="E4119" s="153"/>
      <c r="F4119" s="153"/>
      <c r="G4119" s="153"/>
      <c r="H4119" s="153"/>
      <c r="I4119" s="153"/>
      <c r="J4119" s="153"/>
      <c r="K4119" s="153"/>
      <c r="L4119" s="153"/>
      <c r="M4119" s="153"/>
      <c r="N4119" s="153"/>
      <c r="O4119" s="153"/>
      <c r="P4119" s="153"/>
      <c r="Q4119" s="153"/>
      <c r="R4119" s="153"/>
      <c r="S4119" s="153"/>
      <c r="T4119" s="150"/>
      <c r="U4119" s="152"/>
      <c r="V4119" s="152"/>
      <c r="W4119" s="152"/>
      <c r="X4119" s="152"/>
      <c r="Y4119" s="152"/>
      <c r="Z4119" s="152"/>
      <c r="AA4119" s="152"/>
      <c r="AB4119" s="152"/>
      <c r="AC4119" s="152"/>
      <c r="AD4119" s="152"/>
      <c r="AE4119" s="152"/>
      <c r="AF4119" s="152"/>
      <c r="AG4119" s="152"/>
      <c r="AH4119" s="152"/>
      <c r="AI4119" s="152"/>
      <c r="AJ4119" s="152"/>
    </row>
    <row r="4120" spans="3:36" x14ac:dyDescent="0.25">
      <c r="C4120" s="150"/>
      <c r="D4120" s="153"/>
      <c r="E4120" s="153"/>
      <c r="F4120" s="153"/>
      <c r="G4120" s="153"/>
      <c r="H4120" s="153"/>
      <c r="I4120" s="153"/>
      <c r="J4120" s="153"/>
      <c r="K4120" s="153"/>
      <c r="L4120" s="153"/>
      <c r="M4120" s="153"/>
      <c r="N4120" s="153"/>
      <c r="O4120" s="153"/>
      <c r="P4120" s="153"/>
      <c r="Q4120" s="153"/>
      <c r="R4120" s="153"/>
      <c r="S4120" s="153"/>
      <c r="T4120" s="150"/>
      <c r="U4120" s="152"/>
      <c r="V4120" s="152"/>
      <c r="W4120" s="152"/>
      <c r="X4120" s="152"/>
      <c r="Y4120" s="152"/>
      <c r="Z4120" s="152"/>
      <c r="AA4120" s="152"/>
      <c r="AB4120" s="152"/>
      <c r="AC4120" s="152"/>
      <c r="AD4120" s="152"/>
      <c r="AE4120" s="152"/>
      <c r="AF4120" s="152"/>
      <c r="AG4120" s="152"/>
      <c r="AH4120" s="152"/>
      <c r="AI4120" s="152"/>
      <c r="AJ4120" s="152"/>
    </row>
    <row r="4121" spans="3:36" x14ac:dyDescent="0.25">
      <c r="C4121" s="150"/>
      <c r="D4121" s="153"/>
      <c r="E4121" s="153"/>
      <c r="F4121" s="153"/>
      <c r="G4121" s="153"/>
      <c r="H4121" s="153"/>
      <c r="I4121" s="153"/>
      <c r="J4121" s="153"/>
      <c r="K4121" s="153"/>
      <c r="L4121" s="153"/>
      <c r="M4121" s="153"/>
      <c r="N4121" s="153"/>
      <c r="O4121" s="153"/>
      <c r="P4121" s="153"/>
      <c r="Q4121" s="153"/>
      <c r="R4121" s="153"/>
      <c r="S4121" s="153"/>
      <c r="T4121" s="150"/>
      <c r="U4121" s="152"/>
      <c r="V4121" s="152"/>
      <c r="W4121" s="152"/>
      <c r="X4121" s="152"/>
      <c r="Y4121" s="152"/>
      <c r="Z4121" s="152"/>
      <c r="AA4121" s="152"/>
      <c r="AB4121" s="152"/>
      <c r="AC4121" s="152"/>
      <c r="AD4121" s="152"/>
      <c r="AE4121" s="152"/>
      <c r="AF4121" s="152"/>
      <c r="AG4121" s="152"/>
      <c r="AH4121" s="152"/>
      <c r="AI4121" s="152"/>
      <c r="AJ4121" s="152"/>
    </row>
    <row r="4122" spans="3:36" x14ac:dyDescent="0.25">
      <c r="C4122" s="150"/>
      <c r="D4122" s="153"/>
      <c r="E4122" s="153"/>
      <c r="F4122" s="153"/>
      <c r="G4122" s="153"/>
      <c r="H4122" s="153"/>
      <c r="I4122" s="153"/>
      <c r="J4122" s="153"/>
      <c r="K4122" s="153"/>
      <c r="L4122" s="153"/>
      <c r="M4122" s="153"/>
      <c r="N4122" s="153"/>
      <c r="O4122" s="153"/>
      <c r="P4122" s="153"/>
      <c r="Q4122" s="153"/>
      <c r="R4122" s="153"/>
      <c r="S4122" s="153"/>
      <c r="T4122" s="150"/>
      <c r="U4122" s="152"/>
      <c r="V4122" s="152"/>
      <c r="W4122" s="152"/>
      <c r="X4122" s="152"/>
      <c r="Y4122" s="152"/>
      <c r="Z4122" s="152"/>
      <c r="AA4122" s="152"/>
      <c r="AB4122" s="152"/>
      <c r="AC4122" s="152"/>
      <c r="AD4122" s="152"/>
      <c r="AE4122" s="152"/>
      <c r="AF4122" s="152"/>
      <c r="AG4122" s="152"/>
      <c r="AH4122" s="152"/>
      <c r="AI4122" s="152"/>
      <c r="AJ4122" s="152"/>
    </row>
    <row r="4123" spans="3:36" x14ac:dyDescent="0.25">
      <c r="C4123" s="150"/>
      <c r="D4123" s="153"/>
      <c r="E4123" s="153"/>
      <c r="F4123" s="153"/>
      <c r="G4123" s="153"/>
      <c r="H4123" s="153"/>
      <c r="I4123" s="153"/>
      <c r="J4123" s="153"/>
      <c r="K4123" s="153"/>
      <c r="L4123" s="153"/>
      <c r="M4123" s="153"/>
      <c r="N4123" s="153"/>
      <c r="O4123" s="153"/>
      <c r="P4123" s="153"/>
      <c r="Q4123" s="153"/>
      <c r="R4123" s="153"/>
      <c r="S4123" s="153"/>
      <c r="T4123" s="150"/>
      <c r="U4123" s="152"/>
      <c r="V4123" s="152"/>
      <c r="W4123" s="152"/>
      <c r="X4123" s="152"/>
      <c r="Y4123" s="152"/>
      <c r="Z4123" s="152"/>
      <c r="AA4123" s="152"/>
      <c r="AB4123" s="152"/>
      <c r="AC4123" s="152"/>
      <c r="AD4123" s="152"/>
      <c r="AE4123" s="152"/>
      <c r="AF4123" s="152"/>
      <c r="AG4123" s="152"/>
      <c r="AH4123" s="152"/>
      <c r="AI4123" s="152"/>
      <c r="AJ4123" s="152"/>
    </row>
    <row r="4124" spans="3:36" x14ac:dyDescent="0.25">
      <c r="C4124" s="150"/>
      <c r="D4124" s="153"/>
      <c r="E4124" s="153"/>
      <c r="F4124" s="153"/>
      <c r="G4124" s="153"/>
      <c r="H4124" s="153"/>
      <c r="I4124" s="153"/>
      <c r="J4124" s="153"/>
      <c r="K4124" s="153"/>
      <c r="L4124" s="153"/>
      <c r="M4124" s="153"/>
      <c r="N4124" s="153"/>
      <c r="O4124" s="153"/>
      <c r="P4124" s="153"/>
      <c r="Q4124" s="153"/>
      <c r="R4124" s="153"/>
      <c r="S4124" s="153"/>
      <c r="T4124" s="150"/>
      <c r="U4124" s="152"/>
      <c r="V4124" s="152"/>
      <c r="W4124" s="152"/>
      <c r="X4124" s="152"/>
      <c r="Y4124" s="152"/>
      <c r="Z4124" s="152"/>
      <c r="AA4124" s="152"/>
      <c r="AB4124" s="152"/>
      <c r="AC4124" s="152"/>
      <c r="AD4124" s="152"/>
      <c r="AE4124" s="152"/>
      <c r="AF4124" s="152"/>
      <c r="AG4124" s="152"/>
      <c r="AH4124" s="152"/>
      <c r="AI4124" s="152"/>
      <c r="AJ4124" s="152"/>
    </row>
    <row r="4125" spans="3:36" x14ac:dyDescent="0.25">
      <c r="C4125" s="150"/>
      <c r="D4125" s="153"/>
      <c r="E4125" s="153"/>
      <c r="F4125" s="153"/>
      <c r="G4125" s="153"/>
      <c r="H4125" s="153"/>
      <c r="I4125" s="153"/>
      <c r="J4125" s="153"/>
      <c r="K4125" s="153"/>
      <c r="L4125" s="153"/>
      <c r="M4125" s="153"/>
      <c r="N4125" s="153"/>
      <c r="O4125" s="153"/>
      <c r="P4125" s="153"/>
      <c r="Q4125" s="153"/>
      <c r="R4125" s="153"/>
      <c r="S4125" s="153"/>
      <c r="T4125" s="150"/>
      <c r="U4125" s="152"/>
      <c r="V4125" s="152"/>
      <c r="W4125" s="152"/>
      <c r="X4125" s="152"/>
      <c r="Y4125" s="152"/>
      <c r="Z4125" s="152"/>
      <c r="AA4125" s="152"/>
      <c r="AB4125" s="152"/>
      <c r="AC4125" s="152"/>
      <c r="AD4125" s="152"/>
      <c r="AE4125" s="152"/>
      <c r="AF4125" s="152"/>
      <c r="AG4125" s="152"/>
      <c r="AH4125" s="152"/>
      <c r="AI4125" s="152"/>
      <c r="AJ4125" s="152"/>
    </row>
    <row r="4126" spans="3:36" x14ac:dyDescent="0.25">
      <c r="C4126" s="150"/>
      <c r="D4126" s="153"/>
      <c r="E4126" s="153"/>
      <c r="F4126" s="153"/>
      <c r="G4126" s="153"/>
      <c r="H4126" s="153"/>
      <c r="I4126" s="153"/>
      <c r="J4126" s="153"/>
      <c r="K4126" s="153"/>
      <c r="L4126" s="153"/>
      <c r="M4126" s="153"/>
      <c r="N4126" s="153"/>
      <c r="O4126" s="153"/>
      <c r="P4126" s="153"/>
      <c r="Q4126" s="153"/>
      <c r="R4126" s="153"/>
      <c r="S4126" s="153"/>
      <c r="T4126" s="150"/>
      <c r="U4126" s="152"/>
      <c r="V4126" s="152"/>
      <c r="W4126" s="152"/>
      <c r="X4126" s="152"/>
      <c r="Y4126" s="152"/>
      <c r="Z4126" s="152"/>
      <c r="AA4126" s="152"/>
      <c r="AB4126" s="152"/>
      <c r="AC4126" s="152"/>
      <c r="AD4126" s="152"/>
      <c r="AE4126" s="152"/>
      <c r="AF4126" s="152"/>
      <c r="AG4126" s="152"/>
      <c r="AH4126" s="152"/>
      <c r="AI4126" s="152"/>
      <c r="AJ4126" s="152"/>
    </row>
    <row r="4127" spans="3:36" x14ac:dyDescent="0.25">
      <c r="C4127" s="150"/>
      <c r="D4127" s="153"/>
      <c r="E4127" s="153"/>
      <c r="F4127" s="153"/>
      <c r="G4127" s="153"/>
      <c r="H4127" s="153"/>
      <c r="I4127" s="153"/>
      <c r="J4127" s="153"/>
      <c r="K4127" s="153"/>
      <c r="L4127" s="153"/>
      <c r="M4127" s="153"/>
      <c r="N4127" s="153"/>
      <c r="O4127" s="153"/>
      <c r="P4127" s="153"/>
      <c r="Q4127" s="153"/>
      <c r="R4127" s="153"/>
      <c r="S4127" s="153"/>
      <c r="T4127" s="150"/>
      <c r="U4127" s="152"/>
      <c r="V4127" s="152"/>
      <c r="W4127" s="152"/>
      <c r="X4127" s="152"/>
      <c r="Y4127" s="152"/>
      <c r="Z4127" s="152"/>
      <c r="AA4127" s="152"/>
      <c r="AB4127" s="152"/>
      <c r="AC4127" s="152"/>
      <c r="AD4127" s="152"/>
      <c r="AE4127" s="152"/>
      <c r="AF4127" s="152"/>
      <c r="AG4127" s="152"/>
      <c r="AH4127" s="152"/>
      <c r="AI4127" s="152"/>
      <c r="AJ4127" s="152"/>
    </row>
    <row r="4128" spans="3:36" x14ac:dyDescent="0.25">
      <c r="C4128" s="150"/>
      <c r="D4128" s="153"/>
      <c r="E4128" s="153"/>
      <c r="F4128" s="153"/>
      <c r="G4128" s="153"/>
      <c r="H4128" s="153"/>
      <c r="I4128" s="153"/>
      <c r="J4128" s="153"/>
      <c r="K4128" s="153"/>
      <c r="L4128" s="153"/>
      <c r="M4128" s="153"/>
      <c r="N4128" s="153"/>
      <c r="O4128" s="153"/>
      <c r="P4128" s="153"/>
      <c r="Q4128" s="153"/>
      <c r="R4128" s="153"/>
      <c r="S4128" s="153"/>
      <c r="T4128" s="150"/>
      <c r="U4128" s="152"/>
      <c r="V4128" s="152"/>
      <c r="W4128" s="152"/>
      <c r="X4128" s="152"/>
      <c r="Y4128" s="152"/>
      <c r="Z4128" s="152"/>
      <c r="AA4128" s="152"/>
      <c r="AB4128" s="152"/>
      <c r="AC4128" s="152"/>
      <c r="AD4128" s="152"/>
      <c r="AE4128" s="152"/>
      <c r="AF4128" s="152"/>
      <c r="AG4128" s="152"/>
      <c r="AH4128" s="152"/>
      <c r="AI4128" s="152"/>
      <c r="AJ4128" s="152"/>
    </row>
    <row r="4129" spans="3:36" x14ac:dyDescent="0.25">
      <c r="C4129" s="150"/>
      <c r="D4129" s="153"/>
      <c r="E4129" s="153"/>
      <c r="F4129" s="153"/>
      <c r="G4129" s="153"/>
      <c r="H4129" s="153"/>
      <c r="I4129" s="153"/>
      <c r="J4129" s="153"/>
      <c r="K4129" s="153"/>
      <c r="L4129" s="153"/>
      <c r="M4129" s="153"/>
      <c r="N4129" s="153"/>
      <c r="O4129" s="153"/>
      <c r="P4129" s="153"/>
      <c r="Q4129" s="153"/>
      <c r="R4129" s="153"/>
      <c r="S4129" s="153"/>
      <c r="T4129" s="150"/>
      <c r="U4129" s="152"/>
      <c r="V4129" s="152"/>
      <c r="W4129" s="152"/>
      <c r="X4129" s="152"/>
      <c r="Y4129" s="152"/>
      <c r="Z4129" s="152"/>
      <c r="AA4129" s="152"/>
      <c r="AB4129" s="152"/>
      <c r="AC4129" s="152"/>
      <c r="AD4129" s="152"/>
      <c r="AE4129" s="152"/>
      <c r="AF4129" s="152"/>
      <c r="AG4129" s="152"/>
      <c r="AH4129" s="152"/>
      <c r="AI4129" s="152"/>
      <c r="AJ4129" s="152"/>
    </row>
    <row r="4130" spans="3:36" x14ac:dyDescent="0.25">
      <c r="C4130" s="150"/>
      <c r="D4130" s="153"/>
      <c r="E4130" s="153"/>
      <c r="F4130" s="153"/>
      <c r="G4130" s="153"/>
      <c r="H4130" s="153"/>
      <c r="I4130" s="153"/>
      <c r="J4130" s="153"/>
      <c r="K4130" s="153"/>
      <c r="L4130" s="153"/>
      <c r="M4130" s="153"/>
      <c r="N4130" s="153"/>
      <c r="O4130" s="153"/>
      <c r="P4130" s="153"/>
      <c r="Q4130" s="153"/>
      <c r="R4130" s="153"/>
      <c r="S4130" s="153"/>
      <c r="T4130" s="150"/>
      <c r="U4130" s="152"/>
      <c r="V4130" s="152"/>
      <c r="W4130" s="152"/>
      <c r="X4130" s="152"/>
      <c r="Y4130" s="152"/>
      <c r="Z4130" s="152"/>
      <c r="AA4130" s="152"/>
      <c r="AB4130" s="152"/>
      <c r="AC4130" s="152"/>
      <c r="AD4130" s="152"/>
      <c r="AE4130" s="152"/>
      <c r="AF4130" s="152"/>
      <c r="AG4130" s="152"/>
      <c r="AH4130" s="152"/>
      <c r="AI4130" s="152"/>
      <c r="AJ4130" s="152"/>
    </row>
    <row r="4131" spans="3:36" x14ac:dyDescent="0.25">
      <c r="C4131" s="150"/>
      <c r="D4131" s="153"/>
      <c r="E4131" s="153"/>
      <c r="F4131" s="153"/>
      <c r="G4131" s="153"/>
      <c r="H4131" s="153"/>
      <c r="I4131" s="153"/>
      <c r="J4131" s="153"/>
      <c r="K4131" s="153"/>
      <c r="L4131" s="153"/>
      <c r="M4131" s="153"/>
      <c r="N4131" s="153"/>
      <c r="O4131" s="153"/>
      <c r="P4131" s="153"/>
      <c r="Q4131" s="153"/>
      <c r="R4131" s="153"/>
      <c r="S4131" s="153"/>
      <c r="T4131" s="150"/>
      <c r="U4131" s="152"/>
      <c r="V4131" s="152"/>
      <c r="W4131" s="152"/>
      <c r="X4131" s="152"/>
      <c r="Y4131" s="152"/>
      <c r="Z4131" s="152"/>
      <c r="AA4131" s="152"/>
      <c r="AB4131" s="152"/>
      <c r="AC4131" s="152"/>
      <c r="AD4131" s="152"/>
      <c r="AE4131" s="152"/>
      <c r="AF4131" s="152"/>
      <c r="AG4131" s="152"/>
      <c r="AH4131" s="152"/>
      <c r="AI4131" s="152"/>
      <c r="AJ4131" s="152"/>
    </row>
    <row r="4132" spans="3:36" x14ac:dyDescent="0.25">
      <c r="C4132" s="150"/>
      <c r="D4132" s="153"/>
      <c r="E4132" s="153"/>
      <c r="F4132" s="153"/>
      <c r="G4132" s="153"/>
      <c r="H4132" s="153"/>
      <c r="I4132" s="153"/>
      <c r="J4132" s="153"/>
      <c r="K4132" s="153"/>
      <c r="L4132" s="153"/>
      <c r="M4132" s="153"/>
      <c r="N4132" s="153"/>
      <c r="O4132" s="153"/>
      <c r="P4132" s="153"/>
      <c r="Q4132" s="153"/>
      <c r="R4132" s="153"/>
      <c r="S4132" s="153"/>
      <c r="T4132" s="150"/>
      <c r="U4132" s="152"/>
      <c r="V4132" s="152"/>
      <c r="W4132" s="152"/>
      <c r="X4132" s="152"/>
      <c r="Y4132" s="152"/>
      <c r="Z4132" s="152"/>
      <c r="AA4132" s="152"/>
      <c r="AB4132" s="152"/>
      <c r="AC4132" s="152"/>
      <c r="AD4132" s="152"/>
      <c r="AE4132" s="152"/>
      <c r="AF4132" s="152"/>
      <c r="AG4132" s="152"/>
      <c r="AH4132" s="152"/>
      <c r="AI4132" s="152"/>
      <c r="AJ4132" s="152"/>
    </row>
    <row r="4133" spans="3:36" x14ac:dyDescent="0.25">
      <c r="C4133" s="150"/>
      <c r="D4133" s="153"/>
      <c r="E4133" s="153"/>
      <c r="F4133" s="153"/>
      <c r="G4133" s="153"/>
      <c r="H4133" s="153"/>
      <c r="I4133" s="153"/>
      <c r="J4133" s="153"/>
      <c r="K4133" s="153"/>
      <c r="L4133" s="153"/>
      <c r="M4133" s="153"/>
      <c r="N4133" s="153"/>
      <c r="O4133" s="153"/>
      <c r="P4133" s="153"/>
      <c r="Q4133" s="153"/>
      <c r="R4133" s="153"/>
      <c r="S4133" s="153"/>
      <c r="T4133" s="150"/>
      <c r="U4133" s="152"/>
      <c r="V4133" s="152"/>
      <c r="W4133" s="152"/>
      <c r="X4133" s="152"/>
      <c r="Y4133" s="152"/>
      <c r="Z4133" s="152"/>
      <c r="AA4133" s="152"/>
      <c r="AB4133" s="152"/>
      <c r="AC4133" s="152"/>
      <c r="AD4133" s="152"/>
      <c r="AE4133" s="152"/>
      <c r="AF4133" s="152"/>
      <c r="AG4133" s="152"/>
      <c r="AH4133" s="152"/>
      <c r="AI4133" s="152"/>
      <c r="AJ4133" s="152"/>
    </row>
    <row r="4134" spans="3:36" x14ac:dyDescent="0.25">
      <c r="C4134" s="150"/>
      <c r="D4134" s="153"/>
      <c r="E4134" s="153"/>
      <c r="F4134" s="153"/>
      <c r="G4134" s="153"/>
      <c r="H4134" s="153"/>
      <c r="I4134" s="153"/>
      <c r="J4134" s="153"/>
      <c r="K4134" s="153"/>
      <c r="L4134" s="153"/>
      <c r="M4134" s="153"/>
      <c r="N4134" s="153"/>
      <c r="O4134" s="153"/>
      <c r="P4134" s="153"/>
      <c r="Q4134" s="153"/>
      <c r="R4134" s="153"/>
      <c r="S4134" s="153"/>
      <c r="T4134" s="150"/>
      <c r="U4134" s="152"/>
      <c r="V4134" s="152"/>
      <c r="W4134" s="152"/>
      <c r="X4134" s="152"/>
      <c r="Y4134" s="152"/>
      <c r="Z4134" s="152"/>
      <c r="AA4134" s="152"/>
      <c r="AB4134" s="152"/>
      <c r="AC4134" s="152"/>
      <c r="AD4134" s="152"/>
      <c r="AE4134" s="152"/>
      <c r="AF4134" s="152"/>
      <c r="AG4134" s="152"/>
      <c r="AH4134" s="152"/>
      <c r="AI4134" s="152"/>
      <c r="AJ4134" s="152"/>
    </row>
    <row r="4135" spans="3:36" x14ac:dyDescent="0.25">
      <c r="C4135" s="150"/>
      <c r="D4135" s="153"/>
      <c r="E4135" s="153"/>
      <c r="F4135" s="153"/>
      <c r="G4135" s="153"/>
      <c r="H4135" s="153"/>
      <c r="I4135" s="153"/>
      <c r="J4135" s="153"/>
      <c r="K4135" s="153"/>
      <c r="L4135" s="153"/>
      <c r="M4135" s="153"/>
      <c r="N4135" s="153"/>
      <c r="O4135" s="153"/>
      <c r="P4135" s="153"/>
      <c r="Q4135" s="153"/>
      <c r="R4135" s="153"/>
      <c r="S4135" s="153"/>
      <c r="T4135" s="150"/>
      <c r="U4135" s="152"/>
      <c r="V4135" s="152"/>
      <c r="W4135" s="152"/>
      <c r="X4135" s="152"/>
      <c r="Y4135" s="152"/>
      <c r="Z4135" s="152"/>
      <c r="AA4135" s="152"/>
      <c r="AB4135" s="152"/>
      <c r="AC4135" s="152"/>
      <c r="AD4135" s="152"/>
      <c r="AE4135" s="152"/>
      <c r="AF4135" s="152"/>
      <c r="AG4135" s="152"/>
      <c r="AH4135" s="152"/>
      <c r="AI4135" s="152"/>
      <c r="AJ4135" s="152"/>
    </row>
    <row r="4136" spans="3:36" x14ac:dyDescent="0.25">
      <c r="C4136" s="150"/>
      <c r="D4136" s="153"/>
      <c r="E4136" s="153"/>
      <c r="F4136" s="153"/>
      <c r="G4136" s="153"/>
      <c r="H4136" s="153"/>
      <c r="I4136" s="153"/>
      <c r="J4136" s="153"/>
      <c r="K4136" s="153"/>
      <c r="L4136" s="153"/>
      <c r="M4136" s="153"/>
      <c r="N4136" s="153"/>
      <c r="O4136" s="153"/>
      <c r="P4136" s="153"/>
      <c r="Q4136" s="153"/>
      <c r="R4136" s="153"/>
      <c r="S4136" s="153"/>
      <c r="T4136" s="150"/>
      <c r="U4136" s="152"/>
      <c r="V4136" s="152"/>
      <c r="W4136" s="152"/>
      <c r="X4136" s="152"/>
      <c r="Y4136" s="152"/>
      <c r="Z4136" s="152"/>
      <c r="AA4136" s="152"/>
      <c r="AB4136" s="152"/>
      <c r="AC4136" s="152"/>
      <c r="AD4136" s="152"/>
      <c r="AE4136" s="152"/>
      <c r="AF4136" s="152"/>
      <c r="AG4136" s="152"/>
      <c r="AH4136" s="152"/>
      <c r="AI4136" s="152"/>
      <c r="AJ4136" s="152"/>
    </row>
    <row r="4137" spans="3:36" x14ac:dyDescent="0.25">
      <c r="C4137" s="150"/>
      <c r="D4137" s="153"/>
      <c r="E4137" s="153"/>
      <c r="F4137" s="153"/>
      <c r="G4137" s="153"/>
      <c r="H4137" s="153"/>
      <c r="I4137" s="153"/>
      <c r="J4137" s="153"/>
      <c r="K4137" s="153"/>
      <c r="L4137" s="153"/>
      <c r="M4137" s="153"/>
      <c r="N4137" s="153"/>
      <c r="O4137" s="153"/>
      <c r="P4137" s="153"/>
      <c r="Q4137" s="153"/>
      <c r="R4137" s="153"/>
      <c r="S4137" s="153"/>
      <c r="T4137" s="150"/>
      <c r="U4137" s="152"/>
      <c r="V4137" s="152"/>
      <c r="W4137" s="152"/>
      <c r="X4137" s="152"/>
      <c r="Y4137" s="152"/>
      <c r="Z4137" s="152"/>
      <c r="AA4137" s="152"/>
      <c r="AB4137" s="152"/>
      <c r="AC4137" s="152"/>
      <c r="AD4137" s="152"/>
      <c r="AE4137" s="152"/>
      <c r="AF4137" s="152"/>
      <c r="AG4137" s="152"/>
      <c r="AH4137" s="152"/>
      <c r="AI4137" s="152"/>
      <c r="AJ4137" s="152"/>
    </row>
    <row r="4138" spans="3:36" x14ac:dyDescent="0.25">
      <c r="C4138" s="150"/>
      <c r="D4138" s="153"/>
      <c r="E4138" s="153"/>
      <c r="F4138" s="153"/>
      <c r="G4138" s="153"/>
      <c r="H4138" s="153"/>
      <c r="I4138" s="153"/>
      <c r="J4138" s="153"/>
      <c r="K4138" s="153"/>
      <c r="L4138" s="153"/>
      <c r="M4138" s="153"/>
      <c r="N4138" s="153"/>
      <c r="O4138" s="153"/>
      <c r="P4138" s="153"/>
      <c r="Q4138" s="153"/>
      <c r="R4138" s="153"/>
      <c r="S4138" s="153"/>
      <c r="T4138" s="150"/>
      <c r="U4138" s="152"/>
      <c r="V4138" s="152"/>
      <c r="W4138" s="152"/>
      <c r="X4138" s="152"/>
      <c r="Y4138" s="152"/>
      <c r="Z4138" s="152"/>
      <c r="AA4138" s="152"/>
      <c r="AB4138" s="152"/>
      <c r="AC4138" s="152"/>
      <c r="AD4138" s="152"/>
      <c r="AE4138" s="152"/>
      <c r="AF4138" s="152"/>
      <c r="AG4138" s="152"/>
      <c r="AH4138" s="152"/>
      <c r="AI4138" s="152"/>
      <c r="AJ4138" s="152"/>
    </row>
    <row r="4139" spans="3:36" x14ac:dyDescent="0.25">
      <c r="C4139" s="150"/>
      <c r="D4139" s="153"/>
      <c r="E4139" s="153"/>
      <c r="F4139" s="153"/>
      <c r="G4139" s="153"/>
      <c r="H4139" s="153"/>
      <c r="I4139" s="153"/>
      <c r="J4139" s="153"/>
      <c r="K4139" s="153"/>
      <c r="L4139" s="153"/>
      <c r="M4139" s="153"/>
      <c r="N4139" s="153"/>
      <c r="O4139" s="153"/>
      <c r="P4139" s="153"/>
      <c r="Q4139" s="153"/>
      <c r="R4139" s="153"/>
      <c r="S4139" s="153"/>
      <c r="T4139" s="150"/>
      <c r="U4139" s="152"/>
      <c r="V4139" s="152"/>
      <c r="W4139" s="152"/>
      <c r="X4139" s="152"/>
      <c r="Y4139" s="152"/>
      <c r="Z4139" s="152"/>
      <c r="AA4139" s="152"/>
      <c r="AB4139" s="152"/>
      <c r="AC4139" s="152"/>
      <c r="AD4139" s="152"/>
      <c r="AE4139" s="152"/>
      <c r="AF4139" s="152"/>
      <c r="AG4139" s="152"/>
      <c r="AH4139" s="152"/>
      <c r="AI4139" s="152"/>
      <c r="AJ4139" s="152"/>
    </row>
    <row r="4140" spans="3:36" x14ac:dyDescent="0.25">
      <c r="C4140" s="150"/>
      <c r="D4140" s="153"/>
      <c r="E4140" s="153"/>
      <c r="F4140" s="153"/>
      <c r="G4140" s="153"/>
      <c r="H4140" s="153"/>
      <c r="I4140" s="153"/>
      <c r="J4140" s="153"/>
      <c r="K4140" s="153"/>
      <c r="L4140" s="153"/>
      <c r="M4140" s="153"/>
      <c r="N4140" s="153"/>
      <c r="O4140" s="153"/>
      <c r="P4140" s="153"/>
      <c r="Q4140" s="153"/>
      <c r="R4140" s="153"/>
      <c r="S4140" s="153"/>
      <c r="T4140" s="150"/>
      <c r="U4140" s="152"/>
      <c r="V4140" s="152"/>
      <c r="W4140" s="152"/>
      <c r="X4140" s="152"/>
      <c r="Y4140" s="152"/>
      <c r="Z4140" s="152"/>
      <c r="AA4140" s="152"/>
      <c r="AB4140" s="152"/>
      <c r="AC4140" s="152"/>
      <c r="AD4140" s="152"/>
      <c r="AE4140" s="152"/>
      <c r="AF4140" s="152"/>
      <c r="AG4140" s="152"/>
      <c r="AH4140" s="152"/>
      <c r="AI4140" s="152"/>
      <c r="AJ4140" s="152"/>
    </row>
    <row r="4141" spans="3:36" x14ac:dyDescent="0.25">
      <c r="C4141" s="150"/>
      <c r="D4141" s="153"/>
      <c r="E4141" s="153"/>
      <c r="F4141" s="153"/>
      <c r="G4141" s="153"/>
      <c r="H4141" s="153"/>
      <c r="I4141" s="153"/>
      <c r="J4141" s="153"/>
      <c r="K4141" s="153"/>
      <c r="L4141" s="153"/>
      <c r="M4141" s="153"/>
      <c r="N4141" s="153"/>
      <c r="O4141" s="153"/>
      <c r="P4141" s="153"/>
      <c r="Q4141" s="153"/>
      <c r="R4141" s="153"/>
      <c r="S4141" s="153"/>
      <c r="T4141" s="150"/>
      <c r="U4141" s="152"/>
      <c r="V4141" s="152"/>
      <c r="W4141" s="152"/>
      <c r="X4141" s="152"/>
      <c r="Y4141" s="152"/>
      <c r="Z4141" s="152"/>
      <c r="AA4141" s="152"/>
      <c r="AB4141" s="152"/>
      <c r="AC4141" s="152"/>
      <c r="AD4141" s="152"/>
      <c r="AE4141" s="152"/>
      <c r="AF4141" s="152"/>
      <c r="AG4141" s="152"/>
      <c r="AH4141" s="152"/>
      <c r="AI4141" s="152"/>
      <c r="AJ4141" s="152"/>
    </row>
    <row r="4142" spans="3:36" x14ac:dyDescent="0.25">
      <c r="C4142" s="150"/>
      <c r="D4142" s="153"/>
      <c r="E4142" s="153"/>
      <c r="F4142" s="153"/>
      <c r="G4142" s="153"/>
      <c r="H4142" s="153"/>
      <c r="I4142" s="153"/>
      <c r="J4142" s="153"/>
      <c r="K4142" s="153"/>
      <c r="L4142" s="153"/>
      <c r="M4142" s="153"/>
      <c r="N4142" s="153"/>
      <c r="O4142" s="153"/>
      <c r="P4142" s="153"/>
      <c r="Q4142" s="153"/>
      <c r="R4142" s="153"/>
      <c r="S4142" s="153"/>
      <c r="T4142" s="150"/>
      <c r="U4142" s="152"/>
      <c r="V4142" s="152"/>
      <c r="W4142" s="152"/>
      <c r="X4142" s="152"/>
      <c r="Y4142" s="152"/>
      <c r="Z4142" s="152"/>
      <c r="AA4142" s="152"/>
      <c r="AB4142" s="152"/>
      <c r="AC4142" s="152"/>
      <c r="AD4142" s="152"/>
      <c r="AE4142" s="152"/>
      <c r="AF4142" s="152"/>
      <c r="AG4142" s="152"/>
      <c r="AH4142" s="152"/>
      <c r="AI4142" s="152"/>
      <c r="AJ4142" s="152"/>
    </row>
    <row r="4143" spans="3:36" x14ac:dyDescent="0.25">
      <c r="C4143" s="150"/>
      <c r="D4143" s="153"/>
      <c r="E4143" s="153"/>
      <c r="F4143" s="153"/>
      <c r="G4143" s="153"/>
      <c r="H4143" s="153"/>
      <c r="I4143" s="153"/>
      <c r="J4143" s="153"/>
      <c r="K4143" s="153"/>
      <c r="L4143" s="153"/>
      <c r="M4143" s="153"/>
      <c r="N4143" s="153"/>
      <c r="O4143" s="153"/>
      <c r="P4143" s="153"/>
      <c r="Q4143" s="153"/>
      <c r="R4143" s="153"/>
      <c r="S4143" s="153"/>
      <c r="T4143" s="150"/>
      <c r="U4143" s="152"/>
      <c r="V4143" s="152"/>
      <c r="W4143" s="152"/>
      <c r="X4143" s="152"/>
      <c r="Y4143" s="152"/>
      <c r="Z4143" s="152"/>
      <c r="AA4143" s="152"/>
      <c r="AB4143" s="152"/>
      <c r="AC4143" s="152"/>
      <c r="AD4143" s="152"/>
      <c r="AE4143" s="152"/>
      <c r="AF4143" s="152"/>
      <c r="AG4143" s="152"/>
      <c r="AH4143" s="152"/>
      <c r="AI4143" s="152"/>
      <c r="AJ4143" s="152"/>
    </row>
    <row r="4144" spans="3:36" x14ac:dyDescent="0.25">
      <c r="C4144" s="150"/>
      <c r="D4144" s="153"/>
      <c r="E4144" s="153"/>
      <c r="F4144" s="153"/>
      <c r="G4144" s="153"/>
      <c r="H4144" s="153"/>
      <c r="I4144" s="153"/>
      <c r="J4144" s="153"/>
      <c r="K4144" s="153"/>
      <c r="L4144" s="153"/>
      <c r="M4144" s="153"/>
      <c r="N4144" s="153"/>
      <c r="O4144" s="153"/>
      <c r="P4144" s="153"/>
      <c r="Q4144" s="153"/>
      <c r="R4144" s="153"/>
      <c r="S4144" s="153"/>
      <c r="T4144" s="150"/>
      <c r="U4144" s="152"/>
      <c r="V4144" s="152"/>
      <c r="W4144" s="152"/>
      <c r="X4144" s="152"/>
      <c r="Y4144" s="152"/>
      <c r="Z4144" s="152"/>
      <c r="AA4144" s="152"/>
      <c r="AB4144" s="152"/>
      <c r="AC4144" s="152"/>
      <c r="AD4144" s="152"/>
      <c r="AE4144" s="152"/>
      <c r="AF4144" s="152"/>
      <c r="AG4144" s="152"/>
      <c r="AH4144" s="152"/>
      <c r="AI4144" s="152"/>
      <c r="AJ4144" s="152"/>
    </row>
    <row r="4145" spans="3:36" x14ac:dyDescent="0.25">
      <c r="C4145" s="150"/>
      <c r="D4145" s="153"/>
      <c r="E4145" s="153"/>
      <c r="F4145" s="153"/>
      <c r="G4145" s="153"/>
      <c r="H4145" s="153"/>
      <c r="I4145" s="153"/>
      <c r="J4145" s="153"/>
      <c r="K4145" s="153"/>
      <c r="L4145" s="153"/>
      <c r="M4145" s="153"/>
      <c r="N4145" s="153"/>
      <c r="O4145" s="153"/>
      <c r="P4145" s="153"/>
      <c r="Q4145" s="153"/>
      <c r="R4145" s="153"/>
      <c r="S4145" s="153"/>
      <c r="T4145" s="150"/>
      <c r="U4145" s="152"/>
      <c r="V4145" s="152"/>
      <c r="W4145" s="152"/>
      <c r="X4145" s="152"/>
      <c r="Y4145" s="152"/>
      <c r="Z4145" s="152"/>
      <c r="AA4145" s="152"/>
      <c r="AB4145" s="152"/>
      <c r="AC4145" s="152"/>
      <c r="AD4145" s="152"/>
      <c r="AE4145" s="152"/>
      <c r="AF4145" s="152"/>
      <c r="AG4145" s="152"/>
      <c r="AH4145" s="152"/>
      <c r="AI4145" s="152"/>
      <c r="AJ4145" s="152"/>
    </row>
    <row r="4146" spans="3:36" x14ac:dyDescent="0.25">
      <c r="C4146" s="150"/>
      <c r="D4146" s="153"/>
      <c r="E4146" s="153"/>
      <c r="F4146" s="153"/>
      <c r="G4146" s="153"/>
      <c r="H4146" s="153"/>
      <c r="I4146" s="153"/>
      <c r="J4146" s="153"/>
      <c r="K4146" s="153"/>
      <c r="L4146" s="153"/>
      <c r="M4146" s="153"/>
      <c r="N4146" s="153"/>
      <c r="O4146" s="153"/>
      <c r="P4146" s="153"/>
      <c r="Q4146" s="153"/>
      <c r="R4146" s="153"/>
      <c r="S4146" s="153"/>
      <c r="T4146" s="150"/>
      <c r="U4146" s="152"/>
      <c r="V4146" s="152"/>
      <c r="W4146" s="152"/>
      <c r="X4146" s="152"/>
      <c r="Y4146" s="152"/>
      <c r="Z4146" s="152"/>
      <c r="AA4146" s="152"/>
      <c r="AB4146" s="152"/>
      <c r="AC4146" s="152"/>
      <c r="AD4146" s="152"/>
      <c r="AE4146" s="152"/>
      <c r="AF4146" s="152"/>
      <c r="AG4146" s="152"/>
      <c r="AH4146" s="152"/>
      <c r="AI4146" s="152"/>
      <c r="AJ4146" s="152"/>
    </row>
    <row r="4147" spans="3:36" x14ac:dyDescent="0.25">
      <c r="C4147" s="150"/>
      <c r="D4147" s="153"/>
      <c r="E4147" s="153"/>
      <c r="F4147" s="153"/>
      <c r="G4147" s="153"/>
      <c r="H4147" s="153"/>
      <c r="I4147" s="153"/>
      <c r="J4147" s="153"/>
      <c r="K4147" s="153"/>
      <c r="L4147" s="153"/>
      <c r="M4147" s="153"/>
      <c r="N4147" s="153"/>
      <c r="O4147" s="153"/>
      <c r="P4147" s="153"/>
      <c r="Q4147" s="153"/>
      <c r="R4147" s="153"/>
      <c r="S4147" s="153"/>
      <c r="T4147" s="150"/>
      <c r="U4147" s="152"/>
      <c r="V4147" s="152"/>
      <c r="W4147" s="152"/>
      <c r="X4147" s="152"/>
      <c r="Y4147" s="152"/>
      <c r="Z4147" s="152"/>
      <c r="AA4147" s="152"/>
      <c r="AB4147" s="152"/>
      <c r="AC4147" s="152"/>
      <c r="AD4147" s="152"/>
      <c r="AE4147" s="152"/>
      <c r="AF4147" s="152"/>
      <c r="AG4147" s="152"/>
      <c r="AH4147" s="152"/>
      <c r="AI4147" s="152"/>
      <c r="AJ4147" s="152"/>
    </row>
    <row r="4148" spans="3:36" x14ac:dyDescent="0.25">
      <c r="C4148" s="150"/>
      <c r="D4148" s="153"/>
      <c r="E4148" s="153"/>
      <c r="F4148" s="153"/>
      <c r="G4148" s="153"/>
      <c r="H4148" s="153"/>
      <c r="I4148" s="153"/>
      <c r="J4148" s="153"/>
      <c r="K4148" s="153"/>
      <c r="L4148" s="153"/>
      <c r="M4148" s="153"/>
      <c r="N4148" s="153"/>
      <c r="O4148" s="153"/>
      <c r="P4148" s="153"/>
      <c r="Q4148" s="153"/>
      <c r="R4148" s="153"/>
      <c r="S4148" s="153"/>
      <c r="T4148" s="150"/>
      <c r="U4148" s="152"/>
      <c r="V4148" s="152"/>
      <c r="W4148" s="152"/>
      <c r="X4148" s="152"/>
      <c r="Y4148" s="152"/>
      <c r="Z4148" s="152"/>
      <c r="AA4148" s="152"/>
      <c r="AB4148" s="152"/>
      <c r="AC4148" s="152"/>
      <c r="AD4148" s="152"/>
      <c r="AE4148" s="152"/>
      <c r="AF4148" s="152"/>
      <c r="AG4148" s="152"/>
      <c r="AH4148" s="152"/>
      <c r="AI4148" s="152"/>
      <c r="AJ4148" s="152"/>
    </row>
    <row r="4149" spans="3:36" x14ac:dyDescent="0.25">
      <c r="C4149" s="150"/>
      <c r="D4149" s="153"/>
      <c r="E4149" s="153"/>
      <c r="F4149" s="153"/>
      <c r="G4149" s="153"/>
      <c r="H4149" s="153"/>
      <c r="I4149" s="153"/>
      <c r="J4149" s="153"/>
      <c r="K4149" s="153"/>
      <c r="L4149" s="153"/>
      <c r="M4149" s="153"/>
      <c r="N4149" s="153"/>
      <c r="O4149" s="153"/>
      <c r="P4149" s="153"/>
      <c r="Q4149" s="153"/>
      <c r="R4149" s="153"/>
      <c r="S4149" s="153"/>
      <c r="T4149" s="150"/>
      <c r="U4149" s="152"/>
      <c r="V4149" s="152"/>
      <c r="W4149" s="152"/>
      <c r="X4149" s="152"/>
      <c r="Y4149" s="152"/>
      <c r="Z4149" s="152"/>
      <c r="AA4149" s="152"/>
      <c r="AB4149" s="152"/>
      <c r="AC4149" s="152"/>
      <c r="AD4149" s="152"/>
      <c r="AE4149" s="152"/>
      <c r="AF4149" s="152"/>
      <c r="AG4149" s="152"/>
      <c r="AH4149" s="152"/>
      <c r="AI4149" s="152"/>
      <c r="AJ4149" s="152"/>
    </row>
    <row r="4150" spans="3:36" x14ac:dyDescent="0.25">
      <c r="C4150" s="150"/>
      <c r="D4150" s="153"/>
      <c r="E4150" s="153"/>
      <c r="F4150" s="153"/>
      <c r="G4150" s="153"/>
      <c r="H4150" s="153"/>
      <c r="I4150" s="153"/>
      <c r="J4150" s="153"/>
      <c r="K4150" s="153"/>
      <c r="L4150" s="153"/>
      <c r="M4150" s="153"/>
      <c r="N4150" s="153"/>
      <c r="O4150" s="153"/>
      <c r="P4150" s="153"/>
      <c r="Q4150" s="153"/>
      <c r="R4150" s="153"/>
      <c r="S4150" s="153"/>
      <c r="T4150" s="150"/>
      <c r="U4150" s="152"/>
      <c r="V4150" s="152"/>
      <c r="W4150" s="152"/>
      <c r="X4150" s="152"/>
      <c r="Y4150" s="152"/>
      <c r="Z4150" s="152"/>
      <c r="AA4150" s="152"/>
      <c r="AB4150" s="152"/>
      <c r="AC4150" s="152"/>
      <c r="AD4150" s="152"/>
      <c r="AE4150" s="152"/>
      <c r="AF4150" s="152"/>
      <c r="AG4150" s="152"/>
      <c r="AH4150" s="152"/>
      <c r="AI4150" s="152"/>
      <c r="AJ4150" s="152"/>
    </row>
    <row r="4151" spans="3:36" x14ac:dyDescent="0.25">
      <c r="C4151" s="150"/>
      <c r="D4151" s="153"/>
      <c r="E4151" s="153"/>
      <c r="F4151" s="153"/>
      <c r="G4151" s="153"/>
      <c r="H4151" s="153"/>
      <c r="I4151" s="153"/>
      <c r="J4151" s="153"/>
      <c r="K4151" s="153"/>
      <c r="L4151" s="153"/>
      <c r="M4151" s="153"/>
      <c r="N4151" s="153"/>
      <c r="O4151" s="153"/>
      <c r="P4151" s="153"/>
      <c r="Q4151" s="153"/>
      <c r="R4151" s="153"/>
      <c r="S4151" s="153"/>
      <c r="T4151" s="150"/>
      <c r="U4151" s="152"/>
      <c r="V4151" s="152"/>
      <c r="W4151" s="152"/>
      <c r="X4151" s="152"/>
      <c r="Y4151" s="152"/>
      <c r="Z4151" s="152"/>
      <c r="AA4151" s="152"/>
      <c r="AB4151" s="152"/>
      <c r="AC4151" s="152"/>
      <c r="AD4151" s="152"/>
      <c r="AE4151" s="152"/>
      <c r="AF4151" s="152"/>
      <c r="AG4151" s="152"/>
      <c r="AH4151" s="152"/>
      <c r="AI4151" s="152"/>
      <c r="AJ4151" s="152"/>
    </row>
    <row r="4152" spans="3:36" x14ac:dyDescent="0.25">
      <c r="C4152" s="150"/>
      <c r="D4152" s="153"/>
      <c r="E4152" s="153"/>
      <c r="F4152" s="153"/>
      <c r="G4152" s="153"/>
      <c r="H4152" s="153"/>
      <c r="I4152" s="153"/>
      <c r="J4152" s="153"/>
      <c r="K4152" s="153"/>
      <c r="L4152" s="153"/>
      <c r="M4152" s="153"/>
      <c r="N4152" s="153"/>
      <c r="O4152" s="153"/>
      <c r="P4152" s="153"/>
      <c r="Q4152" s="153"/>
      <c r="R4152" s="153"/>
      <c r="S4152" s="153"/>
      <c r="T4152" s="150"/>
      <c r="U4152" s="152"/>
      <c r="V4152" s="152"/>
      <c r="W4152" s="152"/>
      <c r="X4152" s="152"/>
      <c r="Y4152" s="152"/>
      <c r="Z4152" s="152"/>
      <c r="AA4152" s="152"/>
      <c r="AB4152" s="152"/>
      <c r="AC4152" s="152"/>
      <c r="AD4152" s="152"/>
      <c r="AE4152" s="152"/>
      <c r="AF4152" s="152"/>
      <c r="AG4152" s="152"/>
      <c r="AH4152" s="152"/>
      <c r="AI4152" s="152"/>
      <c r="AJ4152" s="152"/>
    </row>
    <row r="4153" spans="3:36" x14ac:dyDescent="0.25">
      <c r="C4153" s="150"/>
      <c r="D4153" s="153"/>
      <c r="E4153" s="153"/>
      <c r="F4153" s="153"/>
      <c r="G4153" s="153"/>
      <c r="H4153" s="153"/>
      <c r="I4153" s="153"/>
      <c r="J4153" s="153"/>
      <c r="K4153" s="153"/>
      <c r="L4153" s="153"/>
      <c r="M4153" s="153"/>
      <c r="N4153" s="153"/>
      <c r="O4153" s="153"/>
      <c r="P4153" s="153"/>
      <c r="Q4153" s="153"/>
      <c r="R4153" s="153"/>
      <c r="S4153" s="153"/>
      <c r="T4153" s="150"/>
      <c r="U4153" s="152"/>
      <c r="V4153" s="152"/>
      <c r="W4153" s="152"/>
      <c r="X4153" s="152"/>
      <c r="Y4153" s="152"/>
      <c r="Z4153" s="152"/>
      <c r="AA4153" s="152"/>
      <c r="AB4153" s="152"/>
      <c r="AC4153" s="152"/>
      <c r="AD4153" s="152"/>
      <c r="AE4153" s="152"/>
      <c r="AF4153" s="152"/>
      <c r="AG4153" s="152"/>
      <c r="AH4153" s="152"/>
      <c r="AI4153" s="152"/>
      <c r="AJ4153" s="152"/>
    </row>
    <row r="4154" spans="3:36" x14ac:dyDescent="0.25">
      <c r="C4154" s="150"/>
      <c r="D4154" s="153"/>
      <c r="E4154" s="153"/>
      <c r="F4154" s="153"/>
      <c r="G4154" s="153"/>
      <c r="H4154" s="153"/>
      <c r="I4154" s="153"/>
      <c r="J4154" s="153"/>
      <c r="K4154" s="153"/>
      <c r="L4154" s="153"/>
      <c r="M4154" s="153"/>
      <c r="N4154" s="153"/>
      <c r="O4154" s="153"/>
      <c r="P4154" s="153"/>
      <c r="Q4154" s="153"/>
      <c r="R4154" s="153"/>
      <c r="S4154" s="153"/>
      <c r="T4154" s="150"/>
      <c r="U4154" s="152"/>
      <c r="V4154" s="152"/>
      <c r="W4154" s="152"/>
      <c r="X4154" s="152"/>
      <c r="Y4154" s="152"/>
      <c r="Z4154" s="152"/>
      <c r="AA4154" s="152"/>
      <c r="AB4154" s="152"/>
      <c r="AC4154" s="152"/>
      <c r="AD4154" s="152"/>
      <c r="AE4154" s="152"/>
      <c r="AF4154" s="152"/>
      <c r="AG4154" s="152"/>
      <c r="AH4154" s="152"/>
      <c r="AI4154" s="152"/>
      <c r="AJ4154" s="152"/>
    </row>
    <row r="4155" spans="3:36" x14ac:dyDescent="0.25">
      <c r="C4155" s="150"/>
      <c r="D4155" s="153"/>
      <c r="E4155" s="153"/>
      <c r="F4155" s="153"/>
      <c r="G4155" s="153"/>
      <c r="H4155" s="153"/>
      <c r="I4155" s="153"/>
      <c r="J4155" s="153"/>
      <c r="K4155" s="153"/>
      <c r="L4155" s="153"/>
      <c r="M4155" s="153"/>
      <c r="N4155" s="153"/>
      <c r="O4155" s="153"/>
      <c r="P4155" s="153"/>
      <c r="Q4155" s="153"/>
      <c r="R4155" s="153"/>
      <c r="S4155" s="153"/>
      <c r="T4155" s="150"/>
      <c r="U4155" s="152"/>
      <c r="V4155" s="152"/>
      <c r="W4155" s="152"/>
      <c r="X4155" s="152"/>
      <c r="Y4155" s="152"/>
      <c r="Z4155" s="152"/>
      <c r="AA4155" s="152"/>
      <c r="AB4155" s="152"/>
      <c r="AC4155" s="152"/>
      <c r="AD4155" s="152"/>
      <c r="AE4155" s="152"/>
      <c r="AF4155" s="152"/>
      <c r="AG4155" s="152"/>
      <c r="AH4155" s="152"/>
      <c r="AI4155" s="152"/>
      <c r="AJ4155" s="152"/>
    </row>
    <row r="4156" spans="3:36" x14ac:dyDescent="0.25">
      <c r="C4156" s="150"/>
      <c r="D4156" s="153"/>
      <c r="E4156" s="153"/>
      <c r="F4156" s="153"/>
      <c r="G4156" s="153"/>
      <c r="H4156" s="153"/>
      <c r="I4156" s="153"/>
      <c r="J4156" s="153"/>
      <c r="K4156" s="153"/>
      <c r="L4156" s="153"/>
      <c r="M4156" s="153"/>
      <c r="N4156" s="153"/>
      <c r="O4156" s="153"/>
      <c r="P4156" s="153"/>
      <c r="Q4156" s="153"/>
      <c r="R4156" s="153"/>
      <c r="S4156" s="153"/>
      <c r="T4156" s="150"/>
      <c r="U4156" s="152"/>
      <c r="V4156" s="152"/>
      <c r="W4156" s="152"/>
      <c r="X4156" s="152"/>
      <c r="Y4156" s="152"/>
      <c r="Z4156" s="152"/>
      <c r="AA4156" s="152"/>
      <c r="AB4156" s="152"/>
      <c r="AC4156" s="152"/>
      <c r="AD4156" s="152"/>
      <c r="AE4156" s="152"/>
      <c r="AF4156" s="152"/>
      <c r="AG4156" s="152"/>
      <c r="AH4156" s="152"/>
      <c r="AI4156" s="152"/>
      <c r="AJ4156" s="152"/>
    </row>
    <row r="4157" spans="3:36" x14ac:dyDescent="0.25">
      <c r="C4157" s="150"/>
      <c r="D4157" s="153"/>
      <c r="E4157" s="153"/>
      <c r="F4157" s="153"/>
      <c r="G4157" s="153"/>
      <c r="H4157" s="153"/>
      <c r="I4157" s="153"/>
      <c r="J4157" s="153"/>
      <c r="K4157" s="153"/>
      <c r="L4157" s="153"/>
      <c r="M4157" s="153"/>
      <c r="N4157" s="153"/>
      <c r="O4157" s="153"/>
      <c r="P4157" s="153"/>
      <c r="Q4157" s="153"/>
      <c r="R4157" s="153"/>
      <c r="S4157" s="153"/>
      <c r="T4157" s="150"/>
      <c r="U4157" s="152"/>
      <c r="V4157" s="152"/>
      <c r="W4157" s="152"/>
      <c r="X4157" s="152"/>
      <c r="Y4157" s="152"/>
      <c r="Z4157" s="152"/>
      <c r="AA4157" s="152"/>
      <c r="AB4157" s="152"/>
      <c r="AC4157" s="152"/>
      <c r="AD4157" s="152"/>
      <c r="AE4157" s="152"/>
      <c r="AF4157" s="152"/>
      <c r="AG4157" s="152"/>
      <c r="AH4157" s="152"/>
      <c r="AI4157" s="152"/>
      <c r="AJ4157" s="152"/>
    </row>
    <row r="4158" spans="3:36" x14ac:dyDescent="0.25">
      <c r="C4158" s="150"/>
      <c r="D4158" s="153"/>
      <c r="E4158" s="153"/>
      <c r="F4158" s="153"/>
      <c r="G4158" s="153"/>
      <c r="H4158" s="153"/>
      <c r="I4158" s="153"/>
      <c r="J4158" s="153"/>
      <c r="K4158" s="153"/>
      <c r="L4158" s="153"/>
      <c r="M4158" s="153"/>
      <c r="N4158" s="153"/>
      <c r="O4158" s="153"/>
      <c r="P4158" s="153"/>
      <c r="Q4158" s="153"/>
      <c r="R4158" s="153"/>
      <c r="S4158" s="153"/>
      <c r="T4158" s="150"/>
      <c r="U4158" s="152"/>
      <c r="V4158" s="152"/>
      <c r="W4158" s="152"/>
      <c r="X4158" s="152"/>
      <c r="Y4158" s="152"/>
      <c r="Z4158" s="152"/>
      <c r="AA4158" s="152"/>
      <c r="AB4158" s="152"/>
      <c r="AC4158" s="152"/>
      <c r="AD4158" s="152"/>
      <c r="AE4158" s="152"/>
      <c r="AF4158" s="152"/>
      <c r="AG4158" s="152"/>
      <c r="AH4158" s="152"/>
      <c r="AI4158" s="152"/>
      <c r="AJ4158" s="152"/>
    </row>
    <row r="4159" spans="3:36" x14ac:dyDescent="0.25">
      <c r="C4159" s="150"/>
      <c r="D4159" s="153"/>
      <c r="E4159" s="153"/>
      <c r="F4159" s="153"/>
      <c r="G4159" s="153"/>
      <c r="H4159" s="153"/>
      <c r="I4159" s="153"/>
      <c r="J4159" s="153"/>
      <c r="K4159" s="153"/>
      <c r="L4159" s="153"/>
      <c r="M4159" s="153"/>
      <c r="N4159" s="153"/>
      <c r="O4159" s="153"/>
      <c r="P4159" s="153"/>
      <c r="Q4159" s="153"/>
      <c r="R4159" s="153"/>
      <c r="S4159" s="153"/>
      <c r="T4159" s="150"/>
      <c r="U4159" s="152"/>
      <c r="V4159" s="152"/>
      <c r="W4159" s="152"/>
      <c r="X4159" s="152"/>
      <c r="Y4159" s="152"/>
      <c r="Z4159" s="152"/>
      <c r="AA4159" s="152"/>
      <c r="AB4159" s="152"/>
      <c r="AC4159" s="152"/>
      <c r="AD4159" s="152"/>
      <c r="AE4159" s="152"/>
      <c r="AF4159" s="152"/>
      <c r="AG4159" s="152"/>
      <c r="AH4159" s="152"/>
      <c r="AI4159" s="152"/>
      <c r="AJ4159" s="152"/>
    </row>
    <row r="4160" spans="3:36" x14ac:dyDescent="0.25">
      <c r="C4160" s="150"/>
      <c r="D4160" s="153"/>
      <c r="E4160" s="153"/>
      <c r="F4160" s="153"/>
      <c r="G4160" s="153"/>
      <c r="H4160" s="153"/>
      <c r="I4160" s="153"/>
      <c r="J4160" s="153"/>
      <c r="K4160" s="153"/>
      <c r="L4160" s="153"/>
      <c r="M4160" s="153"/>
      <c r="N4160" s="153"/>
      <c r="O4160" s="153"/>
      <c r="P4160" s="153"/>
      <c r="Q4160" s="153"/>
      <c r="R4160" s="153"/>
      <c r="S4160" s="153"/>
      <c r="T4160" s="150"/>
      <c r="U4160" s="152"/>
      <c r="V4160" s="152"/>
      <c r="W4160" s="152"/>
      <c r="X4160" s="152"/>
      <c r="Y4160" s="152"/>
      <c r="Z4160" s="152"/>
      <c r="AA4160" s="152"/>
      <c r="AB4160" s="152"/>
      <c r="AC4160" s="152"/>
      <c r="AD4160" s="152"/>
      <c r="AE4160" s="152"/>
      <c r="AF4160" s="152"/>
      <c r="AG4160" s="152"/>
      <c r="AH4160" s="152"/>
      <c r="AI4160" s="152"/>
      <c r="AJ4160" s="152"/>
    </row>
    <row r="4161" spans="3:36" x14ac:dyDescent="0.25">
      <c r="C4161" s="150"/>
      <c r="D4161" s="153"/>
      <c r="E4161" s="153"/>
      <c r="F4161" s="153"/>
      <c r="G4161" s="153"/>
      <c r="H4161" s="153"/>
      <c r="I4161" s="153"/>
      <c r="J4161" s="153"/>
      <c r="K4161" s="153"/>
      <c r="L4161" s="153"/>
      <c r="M4161" s="153"/>
      <c r="N4161" s="153"/>
      <c r="O4161" s="153"/>
      <c r="P4161" s="153"/>
      <c r="Q4161" s="153"/>
      <c r="R4161" s="153"/>
      <c r="S4161" s="153"/>
      <c r="T4161" s="150"/>
      <c r="U4161" s="152"/>
      <c r="V4161" s="152"/>
      <c r="W4161" s="152"/>
      <c r="X4161" s="152"/>
      <c r="Y4161" s="152"/>
      <c r="Z4161" s="152"/>
      <c r="AA4161" s="152"/>
      <c r="AB4161" s="152"/>
      <c r="AC4161" s="152"/>
      <c r="AD4161" s="152"/>
      <c r="AE4161" s="152"/>
      <c r="AF4161" s="152"/>
      <c r="AG4161" s="152"/>
      <c r="AH4161" s="152"/>
      <c r="AI4161" s="152"/>
      <c r="AJ4161" s="152"/>
    </row>
    <row r="4162" spans="3:36" x14ac:dyDescent="0.25">
      <c r="C4162" s="150"/>
      <c r="D4162" s="153"/>
      <c r="E4162" s="153"/>
      <c r="F4162" s="153"/>
      <c r="G4162" s="153"/>
      <c r="H4162" s="153"/>
      <c r="I4162" s="153"/>
      <c r="J4162" s="153"/>
      <c r="K4162" s="153"/>
      <c r="L4162" s="153"/>
      <c r="M4162" s="153"/>
      <c r="N4162" s="153"/>
      <c r="O4162" s="153"/>
      <c r="P4162" s="153"/>
      <c r="Q4162" s="153"/>
      <c r="R4162" s="153"/>
      <c r="S4162" s="153"/>
      <c r="T4162" s="150"/>
      <c r="U4162" s="152"/>
      <c r="V4162" s="152"/>
      <c r="W4162" s="152"/>
      <c r="X4162" s="152"/>
      <c r="Y4162" s="152"/>
      <c r="Z4162" s="152"/>
      <c r="AA4162" s="152"/>
      <c r="AB4162" s="152"/>
      <c r="AC4162" s="152"/>
      <c r="AD4162" s="152"/>
      <c r="AE4162" s="152"/>
      <c r="AF4162" s="152"/>
      <c r="AG4162" s="152"/>
      <c r="AH4162" s="152"/>
      <c r="AI4162" s="152"/>
      <c r="AJ4162" s="152"/>
    </row>
    <row r="4163" spans="3:36" x14ac:dyDescent="0.25">
      <c r="C4163" s="150"/>
      <c r="D4163" s="153"/>
      <c r="E4163" s="153"/>
      <c r="F4163" s="153"/>
      <c r="G4163" s="153"/>
      <c r="H4163" s="153"/>
      <c r="I4163" s="153"/>
      <c r="J4163" s="153"/>
      <c r="K4163" s="153"/>
      <c r="L4163" s="153"/>
      <c r="M4163" s="153"/>
      <c r="N4163" s="153"/>
      <c r="O4163" s="153"/>
      <c r="P4163" s="153"/>
      <c r="Q4163" s="153"/>
      <c r="R4163" s="153"/>
      <c r="S4163" s="153"/>
      <c r="T4163" s="150"/>
      <c r="U4163" s="152"/>
      <c r="V4163" s="152"/>
      <c r="W4163" s="152"/>
      <c r="X4163" s="152"/>
      <c r="Y4163" s="152"/>
      <c r="Z4163" s="152"/>
      <c r="AA4163" s="152"/>
      <c r="AB4163" s="152"/>
      <c r="AC4163" s="152"/>
      <c r="AD4163" s="152"/>
      <c r="AE4163" s="152"/>
      <c r="AF4163" s="152"/>
      <c r="AG4163" s="152"/>
      <c r="AH4163" s="152"/>
      <c r="AI4163" s="152"/>
      <c r="AJ4163" s="152"/>
    </row>
    <row r="4164" spans="3:36" x14ac:dyDescent="0.25">
      <c r="C4164" s="150"/>
      <c r="D4164" s="153"/>
      <c r="E4164" s="153"/>
      <c r="F4164" s="153"/>
      <c r="G4164" s="153"/>
      <c r="H4164" s="153"/>
      <c r="I4164" s="153"/>
      <c r="J4164" s="153"/>
      <c r="K4164" s="153"/>
      <c r="L4164" s="153"/>
      <c r="M4164" s="153"/>
      <c r="N4164" s="153"/>
      <c r="O4164" s="153"/>
      <c r="P4164" s="153"/>
      <c r="Q4164" s="153"/>
      <c r="R4164" s="153"/>
      <c r="S4164" s="153"/>
      <c r="T4164" s="150"/>
      <c r="U4164" s="152"/>
      <c r="V4164" s="152"/>
      <c r="W4164" s="152"/>
      <c r="X4164" s="152"/>
      <c r="Y4164" s="152"/>
      <c r="Z4164" s="152"/>
      <c r="AA4164" s="152"/>
      <c r="AB4164" s="152"/>
      <c r="AC4164" s="152"/>
      <c r="AD4164" s="152"/>
      <c r="AE4164" s="152"/>
      <c r="AF4164" s="152"/>
      <c r="AG4164" s="152"/>
      <c r="AH4164" s="152"/>
      <c r="AI4164" s="152"/>
      <c r="AJ4164" s="152"/>
    </row>
    <row r="4165" spans="3:36" x14ac:dyDescent="0.25">
      <c r="C4165" s="150"/>
      <c r="D4165" s="153"/>
      <c r="E4165" s="153"/>
      <c r="F4165" s="153"/>
      <c r="G4165" s="153"/>
      <c r="H4165" s="153"/>
      <c r="I4165" s="153"/>
      <c r="J4165" s="153"/>
      <c r="K4165" s="153"/>
      <c r="L4165" s="153"/>
      <c r="M4165" s="153"/>
      <c r="N4165" s="153"/>
      <c r="O4165" s="153"/>
      <c r="P4165" s="153"/>
      <c r="Q4165" s="153"/>
      <c r="R4165" s="153"/>
      <c r="S4165" s="153"/>
      <c r="T4165" s="150"/>
      <c r="U4165" s="152"/>
      <c r="V4165" s="152"/>
      <c r="W4165" s="152"/>
      <c r="X4165" s="152"/>
      <c r="Y4165" s="152"/>
      <c r="Z4165" s="152"/>
      <c r="AA4165" s="152"/>
      <c r="AB4165" s="152"/>
      <c r="AC4165" s="152"/>
      <c r="AD4165" s="152"/>
      <c r="AE4165" s="152"/>
      <c r="AF4165" s="152"/>
      <c r="AG4165" s="152"/>
      <c r="AH4165" s="152"/>
      <c r="AI4165" s="152"/>
      <c r="AJ4165" s="152"/>
    </row>
    <row r="4166" spans="3:36" x14ac:dyDescent="0.25">
      <c r="C4166" s="150"/>
      <c r="D4166" s="153"/>
      <c r="E4166" s="153"/>
      <c r="F4166" s="153"/>
      <c r="G4166" s="153"/>
      <c r="H4166" s="153"/>
      <c r="I4166" s="153"/>
      <c r="J4166" s="153"/>
      <c r="K4166" s="153"/>
      <c r="L4166" s="153"/>
      <c r="M4166" s="153"/>
      <c r="N4166" s="153"/>
      <c r="O4166" s="153"/>
      <c r="P4166" s="153"/>
      <c r="Q4166" s="153"/>
      <c r="R4166" s="153"/>
      <c r="S4166" s="153"/>
      <c r="T4166" s="150"/>
      <c r="U4166" s="152"/>
      <c r="V4166" s="152"/>
      <c r="W4166" s="152"/>
      <c r="X4166" s="152"/>
      <c r="Y4166" s="152"/>
      <c r="Z4166" s="152"/>
      <c r="AA4166" s="152"/>
      <c r="AB4166" s="152"/>
      <c r="AC4166" s="152"/>
      <c r="AD4166" s="152"/>
      <c r="AE4166" s="152"/>
      <c r="AF4166" s="152"/>
      <c r="AG4166" s="152"/>
      <c r="AH4166" s="152"/>
      <c r="AI4166" s="152"/>
      <c r="AJ4166" s="152"/>
    </row>
    <row r="4167" spans="3:36" x14ac:dyDescent="0.25">
      <c r="C4167" s="150"/>
      <c r="D4167" s="153"/>
      <c r="E4167" s="153"/>
      <c r="F4167" s="153"/>
      <c r="G4167" s="153"/>
      <c r="H4167" s="153"/>
      <c r="I4167" s="153"/>
      <c r="J4167" s="153"/>
      <c r="K4167" s="153"/>
      <c r="L4167" s="153"/>
      <c r="M4167" s="153"/>
      <c r="N4167" s="153"/>
      <c r="O4167" s="153"/>
      <c r="P4167" s="153"/>
      <c r="Q4167" s="153"/>
      <c r="R4167" s="153"/>
      <c r="S4167" s="153"/>
      <c r="T4167" s="150"/>
      <c r="U4167" s="152"/>
      <c r="V4167" s="152"/>
      <c r="W4167" s="152"/>
      <c r="X4167" s="152"/>
      <c r="Y4167" s="152"/>
      <c r="Z4167" s="152"/>
      <c r="AA4167" s="152"/>
      <c r="AB4167" s="152"/>
      <c r="AC4167" s="152"/>
      <c r="AD4167" s="152"/>
      <c r="AE4167" s="152"/>
      <c r="AF4167" s="152"/>
      <c r="AG4167" s="152"/>
      <c r="AH4167" s="152"/>
      <c r="AI4167" s="152"/>
      <c r="AJ4167" s="152"/>
    </row>
    <row r="4168" spans="3:36" x14ac:dyDescent="0.25">
      <c r="C4168" s="150"/>
      <c r="D4168" s="153"/>
      <c r="E4168" s="153"/>
      <c r="F4168" s="153"/>
      <c r="G4168" s="153"/>
      <c r="H4168" s="153"/>
      <c r="I4168" s="153"/>
      <c r="J4168" s="153"/>
      <c r="K4168" s="153"/>
      <c r="L4168" s="153"/>
      <c r="M4168" s="153"/>
      <c r="N4168" s="153"/>
      <c r="O4168" s="153"/>
      <c r="P4168" s="153"/>
      <c r="Q4168" s="153"/>
      <c r="R4168" s="153"/>
      <c r="S4168" s="153"/>
      <c r="T4168" s="150"/>
      <c r="U4168" s="152"/>
      <c r="V4168" s="152"/>
      <c r="W4168" s="152"/>
      <c r="X4168" s="152"/>
      <c r="Y4168" s="152"/>
      <c r="Z4168" s="152"/>
      <c r="AA4168" s="152"/>
      <c r="AB4168" s="152"/>
      <c r="AC4168" s="152"/>
      <c r="AD4168" s="152"/>
      <c r="AE4168" s="152"/>
      <c r="AF4168" s="152"/>
      <c r="AG4168" s="152"/>
      <c r="AH4168" s="152"/>
      <c r="AI4168" s="152"/>
      <c r="AJ4168" s="152"/>
    </row>
    <row r="4169" spans="3:36" x14ac:dyDescent="0.25">
      <c r="C4169" s="150"/>
      <c r="D4169" s="153"/>
      <c r="E4169" s="153"/>
      <c r="F4169" s="153"/>
      <c r="G4169" s="153"/>
      <c r="H4169" s="153"/>
      <c r="I4169" s="153"/>
      <c r="J4169" s="153"/>
      <c r="K4169" s="153"/>
      <c r="L4169" s="153"/>
      <c r="M4169" s="153"/>
      <c r="N4169" s="153"/>
      <c r="O4169" s="153"/>
      <c r="P4169" s="153"/>
      <c r="Q4169" s="153"/>
      <c r="R4169" s="153"/>
      <c r="S4169" s="153"/>
      <c r="T4169" s="150"/>
      <c r="U4169" s="152"/>
      <c r="V4169" s="152"/>
      <c r="W4169" s="152"/>
      <c r="X4169" s="152"/>
      <c r="Y4169" s="152"/>
      <c r="Z4169" s="152"/>
      <c r="AA4169" s="152"/>
      <c r="AB4169" s="152"/>
      <c r="AC4169" s="152"/>
      <c r="AD4169" s="152"/>
      <c r="AE4169" s="152"/>
      <c r="AF4169" s="152"/>
      <c r="AG4169" s="152"/>
      <c r="AH4169" s="152"/>
      <c r="AI4169" s="152"/>
      <c r="AJ4169" s="152"/>
    </row>
    <row r="4170" spans="3:36" x14ac:dyDescent="0.25">
      <c r="C4170" s="150"/>
      <c r="D4170" s="153"/>
      <c r="E4170" s="153"/>
      <c r="F4170" s="153"/>
      <c r="G4170" s="153"/>
      <c r="H4170" s="153"/>
      <c r="I4170" s="153"/>
      <c r="J4170" s="153"/>
      <c r="K4170" s="153"/>
      <c r="L4170" s="153"/>
      <c r="M4170" s="153"/>
      <c r="N4170" s="153"/>
      <c r="O4170" s="153"/>
      <c r="P4170" s="153"/>
      <c r="Q4170" s="153"/>
      <c r="R4170" s="153"/>
      <c r="S4170" s="153"/>
      <c r="T4170" s="150"/>
      <c r="U4170" s="152"/>
      <c r="V4170" s="152"/>
      <c r="W4170" s="152"/>
      <c r="X4170" s="152"/>
      <c r="Y4170" s="152"/>
      <c r="Z4170" s="152"/>
      <c r="AA4170" s="152"/>
      <c r="AB4170" s="152"/>
      <c r="AC4170" s="152"/>
      <c r="AD4170" s="152"/>
      <c r="AE4170" s="152"/>
      <c r="AF4170" s="152"/>
      <c r="AG4170" s="152"/>
      <c r="AH4170" s="152"/>
      <c r="AI4170" s="152"/>
      <c r="AJ4170" s="152"/>
    </row>
    <row r="4171" spans="3:36" x14ac:dyDescent="0.25">
      <c r="C4171" s="150"/>
      <c r="D4171" s="153"/>
      <c r="E4171" s="153"/>
      <c r="F4171" s="153"/>
      <c r="G4171" s="153"/>
      <c r="H4171" s="153"/>
      <c r="I4171" s="153"/>
      <c r="J4171" s="153"/>
      <c r="K4171" s="153"/>
      <c r="L4171" s="153"/>
      <c r="M4171" s="153"/>
      <c r="N4171" s="153"/>
      <c r="O4171" s="153"/>
      <c r="P4171" s="153"/>
      <c r="Q4171" s="153"/>
      <c r="R4171" s="153"/>
      <c r="S4171" s="153"/>
      <c r="T4171" s="150"/>
      <c r="U4171" s="152"/>
      <c r="V4171" s="152"/>
      <c r="W4171" s="152"/>
      <c r="X4171" s="152"/>
      <c r="Y4171" s="152"/>
      <c r="Z4171" s="152"/>
      <c r="AA4171" s="152"/>
      <c r="AB4171" s="152"/>
      <c r="AC4171" s="152"/>
      <c r="AD4171" s="152"/>
      <c r="AE4171" s="152"/>
      <c r="AF4171" s="152"/>
      <c r="AG4171" s="152"/>
      <c r="AH4171" s="152"/>
      <c r="AI4171" s="152"/>
      <c r="AJ4171" s="152"/>
    </row>
    <row r="4172" spans="3:36" x14ac:dyDescent="0.25">
      <c r="C4172" s="150"/>
      <c r="D4172" s="153"/>
      <c r="E4172" s="153"/>
      <c r="F4172" s="153"/>
      <c r="G4172" s="153"/>
      <c r="H4172" s="153"/>
      <c r="I4172" s="153"/>
      <c r="J4172" s="153"/>
      <c r="K4172" s="153"/>
      <c r="L4172" s="153"/>
      <c r="M4172" s="153"/>
      <c r="N4172" s="153"/>
      <c r="O4172" s="153"/>
      <c r="P4172" s="153"/>
      <c r="Q4172" s="153"/>
      <c r="R4172" s="153"/>
      <c r="S4172" s="153"/>
      <c r="T4172" s="150"/>
      <c r="U4172" s="152"/>
      <c r="V4172" s="152"/>
      <c r="W4172" s="152"/>
      <c r="X4172" s="152"/>
      <c r="Y4172" s="152"/>
      <c r="Z4172" s="152"/>
      <c r="AA4172" s="152"/>
      <c r="AB4172" s="152"/>
      <c r="AC4172" s="152"/>
      <c r="AD4172" s="152"/>
      <c r="AE4172" s="152"/>
      <c r="AF4172" s="152"/>
      <c r="AG4172" s="152"/>
      <c r="AH4172" s="152"/>
      <c r="AI4172" s="152"/>
      <c r="AJ4172" s="152"/>
    </row>
    <row r="4173" spans="3:36" x14ac:dyDescent="0.25">
      <c r="C4173" s="150"/>
      <c r="D4173" s="153"/>
      <c r="E4173" s="153"/>
      <c r="F4173" s="153"/>
      <c r="G4173" s="153"/>
      <c r="H4173" s="153"/>
      <c r="I4173" s="153"/>
      <c r="J4173" s="153"/>
      <c r="K4173" s="153"/>
      <c r="L4173" s="153"/>
      <c r="M4173" s="153"/>
      <c r="N4173" s="153"/>
      <c r="O4173" s="153"/>
      <c r="P4173" s="153"/>
      <c r="Q4173" s="153"/>
      <c r="R4173" s="153"/>
      <c r="S4173" s="153"/>
      <c r="T4173" s="150"/>
      <c r="U4173" s="152"/>
      <c r="V4173" s="152"/>
      <c r="W4173" s="152"/>
      <c r="X4173" s="152"/>
      <c r="Y4173" s="152"/>
      <c r="Z4173" s="152"/>
      <c r="AA4173" s="152"/>
      <c r="AB4173" s="152"/>
      <c r="AC4173" s="152"/>
      <c r="AD4173" s="152"/>
      <c r="AE4173" s="152"/>
      <c r="AF4173" s="152"/>
      <c r="AG4173" s="152"/>
      <c r="AH4173" s="152"/>
      <c r="AI4173" s="152"/>
      <c r="AJ4173" s="152"/>
    </row>
    <row r="4174" spans="3:36" x14ac:dyDescent="0.25">
      <c r="C4174" s="150"/>
      <c r="D4174" s="153"/>
      <c r="E4174" s="153"/>
      <c r="F4174" s="153"/>
      <c r="G4174" s="153"/>
      <c r="H4174" s="153"/>
      <c r="I4174" s="153"/>
      <c r="J4174" s="153"/>
      <c r="K4174" s="153"/>
      <c r="L4174" s="153"/>
      <c r="M4174" s="153"/>
      <c r="N4174" s="153"/>
      <c r="O4174" s="153"/>
      <c r="P4174" s="153"/>
      <c r="Q4174" s="153"/>
      <c r="R4174" s="153"/>
      <c r="S4174" s="153"/>
      <c r="T4174" s="150"/>
      <c r="U4174" s="152"/>
      <c r="V4174" s="152"/>
      <c r="W4174" s="152"/>
      <c r="X4174" s="152"/>
      <c r="Y4174" s="152"/>
      <c r="Z4174" s="152"/>
      <c r="AA4174" s="152"/>
      <c r="AB4174" s="152"/>
      <c r="AC4174" s="152"/>
      <c r="AD4174" s="152"/>
      <c r="AE4174" s="152"/>
      <c r="AF4174" s="152"/>
      <c r="AG4174" s="152"/>
      <c r="AH4174" s="152"/>
      <c r="AI4174" s="152"/>
      <c r="AJ4174" s="152"/>
    </row>
    <row r="4175" spans="3:36" x14ac:dyDescent="0.25">
      <c r="C4175" s="150"/>
      <c r="D4175" s="153"/>
      <c r="E4175" s="153"/>
      <c r="F4175" s="153"/>
      <c r="G4175" s="153"/>
      <c r="H4175" s="153"/>
      <c r="I4175" s="153"/>
      <c r="J4175" s="153"/>
      <c r="K4175" s="153"/>
      <c r="L4175" s="153"/>
      <c r="M4175" s="153"/>
      <c r="N4175" s="153"/>
      <c r="O4175" s="153"/>
      <c r="P4175" s="153"/>
      <c r="Q4175" s="153"/>
      <c r="R4175" s="153"/>
      <c r="S4175" s="153"/>
      <c r="T4175" s="150"/>
      <c r="U4175" s="152"/>
      <c r="V4175" s="152"/>
      <c r="W4175" s="152"/>
      <c r="X4175" s="152"/>
      <c r="Y4175" s="152"/>
      <c r="Z4175" s="152"/>
      <c r="AA4175" s="152"/>
      <c r="AB4175" s="152"/>
      <c r="AC4175" s="152"/>
      <c r="AD4175" s="152"/>
      <c r="AE4175" s="152"/>
      <c r="AF4175" s="152"/>
      <c r="AG4175" s="152"/>
      <c r="AH4175" s="152"/>
      <c r="AI4175" s="152"/>
      <c r="AJ4175" s="152"/>
    </row>
    <row r="4176" spans="3:36" x14ac:dyDescent="0.25">
      <c r="C4176" s="150"/>
      <c r="D4176" s="153"/>
      <c r="E4176" s="153"/>
      <c r="F4176" s="153"/>
      <c r="G4176" s="153"/>
      <c r="H4176" s="153"/>
      <c r="I4176" s="153"/>
      <c r="J4176" s="153"/>
      <c r="K4176" s="153"/>
      <c r="L4176" s="153"/>
      <c r="M4176" s="153"/>
      <c r="N4176" s="153"/>
      <c r="O4176" s="153"/>
      <c r="P4176" s="153"/>
      <c r="Q4176" s="153"/>
      <c r="R4176" s="153"/>
      <c r="S4176" s="153"/>
      <c r="T4176" s="150"/>
      <c r="U4176" s="152"/>
      <c r="V4176" s="152"/>
      <c r="W4176" s="152"/>
      <c r="X4176" s="152"/>
      <c r="Y4176" s="152"/>
      <c r="Z4176" s="152"/>
      <c r="AA4176" s="152"/>
      <c r="AB4176" s="152"/>
      <c r="AC4176" s="152"/>
      <c r="AD4176" s="152"/>
      <c r="AE4176" s="152"/>
      <c r="AF4176" s="152"/>
      <c r="AG4176" s="152"/>
      <c r="AH4176" s="152"/>
      <c r="AI4176" s="152"/>
      <c r="AJ4176" s="152"/>
    </row>
    <row r="4177" spans="3:36" x14ac:dyDescent="0.25">
      <c r="C4177" s="150"/>
      <c r="D4177" s="153"/>
      <c r="E4177" s="153"/>
      <c r="F4177" s="153"/>
      <c r="G4177" s="153"/>
      <c r="H4177" s="153"/>
      <c r="I4177" s="153"/>
      <c r="J4177" s="153"/>
      <c r="K4177" s="153"/>
      <c r="L4177" s="153"/>
      <c r="M4177" s="153"/>
      <c r="N4177" s="153"/>
      <c r="O4177" s="153"/>
      <c r="P4177" s="153"/>
      <c r="Q4177" s="153"/>
      <c r="R4177" s="153"/>
      <c r="S4177" s="153"/>
      <c r="T4177" s="150"/>
      <c r="U4177" s="152"/>
      <c r="V4177" s="152"/>
      <c r="W4177" s="152"/>
      <c r="X4177" s="152"/>
      <c r="Y4177" s="152"/>
      <c r="Z4177" s="152"/>
      <c r="AA4177" s="152"/>
      <c r="AB4177" s="152"/>
      <c r="AC4177" s="152"/>
      <c r="AD4177" s="152"/>
      <c r="AE4177" s="152"/>
      <c r="AF4177" s="152"/>
      <c r="AG4177" s="152"/>
      <c r="AH4177" s="152"/>
      <c r="AI4177" s="152"/>
      <c r="AJ4177" s="152"/>
    </row>
    <row r="4178" spans="3:36" x14ac:dyDescent="0.25">
      <c r="C4178" s="150"/>
      <c r="D4178" s="153"/>
      <c r="E4178" s="153"/>
      <c r="F4178" s="153"/>
      <c r="G4178" s="153"/>
      <c r="H4178" s="153"/>
      <c r="I4178" s="153"/>
      <c r="J4178" s="153"/>
      <c r="K4178" s="153"/>
      <c r="L4178" s="153"/>
      <c r="M4178" s="153"/>
      <c r="N4178" s="153"/>
      <c r="O4178" s="153"/>
      <c r="P4178" s="153"/>
      <c r="Q4178" s="153"/>
      <c r="R4178" s="153"/>
      <c r="S4178" s="153"/>
      <c r="T4178" s="150"/>
      <c r="U4178" s="152"/>
      <c r="V4178" s="152"/>
      <c r="W4178" s="152"/>
      <c r="X4178" s="152"/>
      <c r="Y4178" s="152"/>
      <c r="Z4178" s="152"/>
      <c r="AA4178" s="152"/>
      <c r="AB4178" s="152"/>
      <c r="AC4178" s="152"/>
      <c r="AD4178" s="152"/>
      <c r="AE4178" s="152"/>
      <c r="AF4178" s="152"/>
      <c r="AG4178" s="152"/>
      <c r="AH4178" s="152"/>
      <c r="AI4178" s="152"/>
      <c r="AJ4178" s="152"/>
    </row>
    <row r="4179" spans="3:36" x14ac:dyDescent="0.25">
      <c r="C4179" s="150"/>
      <c r="D4179" s="153"/>
      <c r="E4179" s="153"/>
      <c r="F4179" s="153"/>
      <c r="G4179" s="153"/>
      <c r="H4179" s="153"/>
      <c r="I4179" s="153"/>
      <c r="J4179" s="153"/>
      <c r="K4179" s="153"/>
      <c r="L4179" s="153"/>
      <c r="M4179" s="153"/>
      <c r="N4179" s="153"/>
      <c r="O4179" s="153"/>
      <c r="P4179" s="153"/>
      <c r="Q4179" s="153"/>
      <c r="R4179" s="153"/>
      <c r="S4179" s="153"/>
      <c r="T4179" s="150"/>
      <c r="U4179" s="152"/>
      <c r="V4179" s="152"/>
      <c r="W4179" s="152"/>
      <c r="X4179" s="152"/>
      <c r="Y4179" s="152"/>
      <c r="Z4179" s="152"/>
      <c r="AA4179" s="152"/>
      <c r="AB4179" s="152"/>
      <c r="AC4179" s="152"/>
      <c r="AD4179" s="152"/>
      <c r="AE4179" s="152"/>
      <c r="AF4179" s="152"/>
      <c r="AG4179" s="152"/>
      <c r="AH4179" s="152"/>
      <c r="AI4179" s="152"/>
      <c r="AJ4179" s="152"/>
    </row>
    <row r="4180" spans="3:36" x14ac:dyDescent="0.25">
      <c r="C4180" s="150"/>
      <c r="D4180" s="153"/>
      <c r="E4180" s="153"/>
      <c r="F4180" s="153"/>
      <c r="G4180" s="153"/>
      <c r="H4180" s="153"/>
      <c r="I4180" s="153"/>
      <c r="J4180" s="153"/>
      <c r="K4180" s="153"/>
      <c r="L4180" s="153"/>
      <c r="M4180" s="153"/>
      <c r="N4180" s="153"/>
      <c r="O4180" s="153"/>
      <c r="P4180" s="153"/>
      <c r="Q4180" s="153"/>
      <c r="R4180" s="153"/>
      <c r="S4180" s="153"/>
      <c r="T4180" s="150"/>
      <c r="U4180" s="152"/>
      <c r="V4180" s="152"/>
      <c r="W4180" s="152"/>
      <c r="X4180" s="152"/>
      <c r="Y4180" s="152"/>
      <c r="Z4180" s="152"/>
      <c r="AA4180" s="152"/>
      <c r="AB4180" s="152"/>
      <c r="AC4180" s="152"/>
      <c r="AD4180" s="152"/>
      <c r="AE4180" s="152"/>
      <c r="AF4180" s="152"/>
      <c r="AG4180" s="152"/>
      <c r="AH4180" s="152"/>
      <c r="AI4180" s="152"/>
      <c r="AJ4180" s="152"/>
    </row>
    <row r="4181" spans="3:36" x14ac:dyDescent="0.25">
      <c r="C4181" s="150"/>
      <c r="D4181" s="153"/>
      <c r="E4181" s="153"/>
      <c r="F4181" s="153"/>
      <c r="G4181" s="153"/>
      <c r="H4181" s="153"/>
      <c r="I4181" s="153"/>
      <c r="J4181" s="153"/>
      <c r="K4181" s="153"/>
      <c r="L4181" s="153"/>
      <c r="M4181" s="153"/>
      <c r="N4181" s="153"/>
      <c r="O4181" s="153"/>
      <c r="P4181" s="153"/>
      <c r="Q4181" s="153"/>
      <c r="R4181" s="153"/>
      <c r="S4181" s="153"/>
      <c r="T4181" s="150"/>
      <c r="U4181" s="152"/>
      <c r="V4181" s="152"/>
      <c r="W4181" s="152"/>
      <c r="X4181" s="152"/>
      <c r="Y4181" s="152"/>
      <c r="Z4181" s="152"/>
      <c r="AA4181" s="152"/>
      <c r="AB4181" s="152"/>
      <c r="AC4181" s="152"/>
      <c r="AD4181" s="152"/>
      <c r="AE4181" s="152"/>
      <c r="AF4181" s="152"/>
      <c r="AG4181" s="152"/>
      <c r="AH4181" s="152"/>
      <c r="AI4181" s="152"/>
      <c r="AJ4181" s="152"/>
    </row>
    <row r="4182" spans="3:36" x14ac:dyDescent="0.25">
      <c r="C4182" s="150"/>
      <c r="D4182" s="153"/>
      <c r="E4182" s="153"/>
      <c r="F4182" s="153"/>
      <c r="G4182" s="153"/>
      <c r="H4182" s="153"/>
      <c r="I4182" s="153"/>
      <c r="J4182" s="153"/>
      <c r="K4182" s="153"/>
      <c r="L4182" s="153"/>
      <c r="M4182" s="153"/>
      <c r="N4182" s="153"/>
      <c r="O4182" s="153"/>
      <c r="P4182" s="153"/>
      <c r="Q4182" s="153"/>
      <c r="R4182" s="153"/>
      <c r="S4182" s="153"/>
      <c r="T4182" s="150"/>
      <c r="U4182" s="152"/>
      <c r="V4182" s="152"/>
      <c r="W4182" s="152"/>
      <c r="X4182" s="152"/>
      <c r="Y4182" s="152"/>
      <c r="Z4182" s="152"/>
      <c r="AA4182" s="152"/>
      <c r="AB4182" s="152"/>
      <c r="AC4182" s="152"/>
      <c r="AD4182" s="152"/>
      <c r="AE4182" s="152"/>
      <c r="AF4182" s="152"/>
      <c r="AG4182" s="152"/>
      <c r="AH4182" s="152"/>
      <c r="AI4182" s="152"/>
      <c r="AJ4182" s="152"/>
    </row>
    <row r="4183" spans="3:36" x14ac:dyDescent="0.25">
      <c r="C4183" s="150"/>
      <c r="D4183" s="153"/>
      <c r="E4183" s="153"/>
      <c r="F4183" s="153"/>
      <c r="G4183" s="153"/>
      <c r="H4183" s="153"/>
      <c r="I4183" s="153"/>
      <c r="J4183" s="153"/>
      <c r="K4183" s="153"/>
      <c r="L4183" s="153"/>
      <c r="M4183" s="153"/>
      <c r="N4183" s="153"/>
      <c r="O4183" s="153"/>
      <c r="P4183" s="153"/>
      <c r="Q4183" s="153"/>
      <c r="R4183" s="153"/>
      <c r="S4183" s="153"/>
      <c r="T4183" s="150"/>
      <c r="U4183" s="152"/>
      <c r="V4183" s="152"/>
      <c r="W4183" s="152"/>
      <c r="X4183" s="152"/>
      <c r="Y4183" s="152"/>
      <c r="Z4183" s="152"/>
      <c r="AA4183" s="152"/>
      <c r="AB4183" s="152"/>
      <c r="AC4183" s="152"/>
      <c r="AD4183" s="152"/>
      <c r="AE4183" s="152"/>
      <c r="AF4183" s="152"/>
      <c r="AG4183" s="152"/>
      <c r="AH4183" s="152"/>
      <c r="AI4183" s="152"/>
      <c r="AJ4183" s="152"/>
    </row>
    <row r="4184" spans="3:36" x14ac:dyDescent="0.25">
      <c r="C4184" s="150"/>
      <c r="D4184" s="153"/>
      <c r="E4184" s="153"/>
      <c r="F4184" s="153"/>
      <c r="G4184" s="153"/>
      <c r="H4184" s="153"/>
      <c r="I4184" s="153"/>
      <c r="J4184" s="153"/>
      <c r="K4184" s="153"/>
      <c r="L4184" s="153"/>
      <c r="M4184" s="153"/>
      <c r="N4184" s="153"/>
      <c r="O4184" s="153"/>
      <c r="P4184" s="153"/>
      <c r="Q4184" s="153"/>
      <c r="R4184" s="153"/>
      <c r="S4184" s="153"/>
      <c r="T4184" s="150"/>
      <c r="U4184" s="152"/>
      <c r="V4184" s="152"/>
      <c r="W4184" s="152"/>
      <c r="X4184" s="152"/>
      <c r="Y4184" s="152"/>
      <c r="Z4184" s="152"/>
      <c r="AA4184" s="152"/>
      <c r="AB4184" s="152"/>
      <c r="AC4184" s="152"/>
      <c r="AD4184" s="152"/>
      <c r="AE4184" s="152"/>
      <c r="AF4184" s="152"/>
      <c r="AG4184" s="152"/>
      <c r="AH4184" s="152"/>
      <c r="AI4184" s="152"/>
      <c r="AJ4184" s="152"/>
    </row>
    <row r="4185" spans="3:36" x14ac:dyDescent="0.25">
      <c r="C4185" s="150"/>
      <c r="D4185" s="153"/>
      <c r="E4185" s="153"/>
      <c r="F4185" s="153"/>
      <c r="G4185" s="153"/>
      <c r="H4185" s="153"/>
      <c r="I4185" s="153"/>
      <c r="J4185" s="153"/>
      <c r="K4185" s="153"/>
      <c r="L4185" s="153"/>
      <c r="M4185" s="153"/>
      <c r="N4185" s="153"/>
      <c r="O4185" s="153"/>
      <c r="P4185" s="153"/>
      <c r="Q4185" s="153"/>
      <c r="R4185" s="153"/>
      <c r="S4185" s="153"/>
      <c r="T4185" s="150"/>
      <c r="U4185" s="152"/>
      <c r="V4185" s="152"/>
      <c r="W4185" s="152"/>
      <c r="X4185" s="152"/>
      <c r="Y4185" s="152"/>
      <c r="Z4185" s="152"/>
      <c r="AA4185" s="152"/>
      <c r="AB4185" s="152"/>
      <c r="AC4185" s="152"/>
      <c r="AD4185" s="152"/>
      <c r="AE4185" s="152"/>
      <c r="AF4185" s="152"/>
      <c r="AG4185" s="152"/>
      <c r="AH4185" s="152"/>
      <c r="AI4185" s="152"/>
      <c r="AJ4185" s="152"/>
    </row>
    <row r="4186" spans="3:36" x14ac:dyDescent="0.25">
      <c r="C4186" s="150"/>
      <c r="D4186" s="153"/>
      <c r="E4186" s="153"/>
      <c r="F4186" s="153"/>
      <c r="G4186" s="153"/>
      <c r="H4186" s="153"/>
      <c r="I4186" s="153"/>
      <c r="J4186" s="153"/>
      <c r="K4186" s="153"/>
      <c r="L4186" s="153"/>
      <c r="M4186" s="153"/>
      <c r="N4186" s="153"/>
      <c r="O4186" s="153"/>
      <c r="P4186" s="153"/>
      <c r="Q4186" s="153"/>
      <c r="R4186" s="153"/>
      <c r="S4186" s="153"/>
      <c r="T4186" s="150"/>
      <c r="U4186" s="152"/>
      <c r="V4186" s="152"/>
      <c r="W4186" s="152"/>
      <c r="X4186" s="152"/>
      <c r="Y4186" s="152"/>
      <c r="Z4186" s="152"/>
      <c r="AA4186" s="152"/>
      <c r="AB4186" s="152"/>
      <c r="AC4186" s="152"/>
      <c r="AD4186" s="152"/>
      <c r="AE4186" s="152"/>
      <c r="AF4186" s="152"/>
      <c r="AG4186" s="152"/>
      <c r="AH4186" s="152"/>
      <c r="AI4186" s="152"/>
      <c r="AJ4186" s="152"/>
    </row>
    <row r="4187" spans="3:36" x14ac:dyDescent="0.25">
      <c r="C4187" s="150"/>
      <c r="D4187" s="153"/>
      <c r="E4187" s="153"/>
      <c r="F4187" s="153"/>
      <c r="G4187" s="153"/>
      <c r="H4187" s="153"/>
      <c r="I4187" s="153"/>
      <c r="J4187" s="153"/>
      <c r="K4187" s="153"/>
      <c r="L4187" s="153"/>
      <c r="M4187" s="153"/>
      <c r="N4187" s="153"/>
      <c r="O4187" s="153"/>
      <c r="P4187" s="153"/>
      <c r="Q4187" s="153"/>
      <c r="R4187" s="153"/>
      <c r="S4187" s="153"/>
      <c r="T4187" s="150"/>
      <c r="U4187" s="152"/>
      <c r="V4187" s="152"/>
      <c r="W4187" s="152"/>
      <c r="X4187" s="152"/>
      <c r="Y4187" s="152"/>
      <c r="Z4187" s="152"/>
      <c r="AA4187" s="152"/>
      <c r="AB4187" s="152"/>
      <c r="AC4187" s="152"/>
      <c r="AD4187" s="152"/>
      <c r="AE4187" s="152"/>
      <c r="AF4187" s="152"/>
      <c r="AG4187" s="152"/>
      <c r="AH4187" s="152"/>
      <c r="AI4187" s="152"/>
      <c r="AJ4187" s="152"/>
    </row>
    <row r="4188" spans="3:36" x14ac:dyDescent="0.25">
      <c r="C4188" s="150"/>
      <c r="D4188" s="153"/>
      <c r="E4188" s="153"/>
      <c r="F4188" s="153"/>
      <c r="G4188" s="153"/>
      <c r="H4188" s="153"/>
      <c r="I4188" s="153"/>
      <c r="J4188" s="153"/>
      <c r="K4188" s="153"/>
      <c r="L4188" s="153"/>
      <c r="M4188" s="153"/>
      <c r="N4188" s="153"/>
      <c r="O4188" s="153"/>
      <c r="P4188" s="153"/>
      <c r="Q4188" s="153"/>
      <c r="R4188" s="153"/>
      <c r="S4188" s="153"/>
      <c r="T4188" s="150"/>
      <c r="U4188" s="152"/>
      <c r="V4188" s="152"/>
      <c r="W4188" s="152"/>
      <c r="X4188" s="152"/>
      <c r="Y4188" s="152"/>
      <c r="Z4188" s="152"/>
      <c r="AA4188" s="152"/>
      <c r="AB4188" s="152"/>
      <c r="AC4188" s="152"/>
      <c r="AD4188" s="152"/>
      <c r="AE4188" s="152"/>
      <c r="AF4188" s="152"/>
      <c r="AG4188" s="152"/>
      <c r="AH4188" s="152"/>
      <c r="AI4188" s="152"/>
      <c r="AJ4188" s="152"/>
    </row>
    <row r="4189" spans="3:36" x14ac:dyDescent="0.25">
      <c r="C4189" s="150"/>
      <c r="D4189" s="153"/>
      <c r="E4189" s="153"/>
      <c r="F4189" s="153"/>
      <c r="G4189" s="153"/>
      <c r="H4189" s="153"/>
      <c r="I4189" s="153"/>
      <c r="J4189" s="153"/>
      <c r="K4189" s="153"/>
      <c r="L4189" s="153"/>
      <c r="M4189" s="153"/>
      <c r="N4189" s="153"/>
      <c r="O4189" s="153"/>
      <c r="P4189" s="153"/>
      <c r="Q4189" s="153"/>
      <c r="R4189" s="153"/>
      <c r="S4189" s="153"/>
      <c r="T4189" s="150"/>
      <c r="U4189" s="152"/>
      <c r="V4189" s="152"/>
      <c r="W4189" s="152"/>
      <c r="X4189" s="152"/>
      <c r="Y4189" s="152"/>
      <c r="Z4189" s="152"/>
      <c r="AA4189" s="152"/>
      <c r="AB4189" s="152"/>
      <c r="AC4189" s="152"/>
      <c r="AD4189" s="152"/>
      <c r="AE4189" s="152"/>
      <c r="AF4189" s="152"/>
      <c r="AG4189" s="152"/>
      <c r="AH4189" s="152"/>
      <c r="AI4189" s="152"/>
      <c r="AJ4189" s="152"/>
    </row>
    <row r="4190" spans="3:36" x14ac:dyDescent="0.25">
      <c r="C4190" s="150"/>
      <c r="D4190" s="153"/>
      <c r="E4190" s="153"/>
      <c r="F4190" s="153"/>
      <c r="G4190" s="153"/>
      <c r="H4190" s="153"/>
      <c r="I4190" s="153"/>
      <c r="J4190" s="153"/>
      <c r="K4190" s="153"/>
      <c r="L4190" s="153"/>
      <c r="M4190" s="153"/>
      <c r="N4190" s="153"/>
      <c r="O4190" s="153"/>
      <c r="P4190" s="153"/>
      <c r="Q4190" s="153"/>
      <c r="R4190" s="153"/>
      <c r="S4190" s="153"/>
      <c r="T4190" s="150"/>
      <c r="U4190" s="152"/>
      <c r="V4190" s="152"/>
      <c r="W4190" s="152"/>
      <c r="X4190" s="152"/>
      <c r="Y4190" s="152"/>
      <c r="Z4190" s="152"/>
      <c r="AA4190" s="152"/>
      <c r="AB4190" s="152"/>
      <c r="AC4190" s="152"/>
      <c r="AD4190" s="152"/>
      <c r="AE4190" s="152"/>
      <c r="AF4190" s="152"/>
      <c r="AG4190" s="152"/>
      <c r="AH4190" s="152"/>
      <c r="AI4190" s="152"/>
      <c r="AJ4190" s="152"/>
    </row>
    <row r="4191" spans="3:36" x14ac:dyDescent="0.25">
      <c r="C4191" s="150"/>
      <c r="D4191" s="153"/>
      <c r="E4191" s="153"/>
      <c r="F4191" s="153"/>
      <c r="G4191" s="153"/>
      <c r="H4191" s="153"/>
      <c r="I4191" s="153"/>
      <c r="J4191" s="153"/>
      <c r="K4191" s="153"/>
      <c r="L4191" s="153"/>
      <c r="M4191" s="153"/>
      <c r="N4191" s="153"/>
      <c r="O4191" s="153"/>
      <c r="P4191" s="153"/>
      <c r="Q4191" s="153"/>
      <c r="R4191" s="153"/>
      <c r="S4191" s="153"/>
      <c r="T4191" s="150"/>
      <c r="U4191" s="152"/>
      <c r="V4191" s="152"/>
      <c r="W4191" s="152"/>
      <c r="X4191" s="152"/>
      <c r="Y4191" s="152"/>
      <c r="Z4191" s="152"/>
      <c r="AA4191" s="152"/>
      <c r="AB4191" s="152"/>
      <c r="AC4191" s="152"/>
      <c r="AD4191" s="152"/>
      <c r="AE4191" s="152"/>
      <c r="AF4191" s="152"/>
      <c r="AG4191" s="152"/>
      <c r="AH4191" s="152"/>
      <c r="AI4191" s="152"/>
      <c r="AJ4191" s="152"/>
    </row>
    <row r="4192" spans="3:36" x14ac:dyDescent="0.25">
      <c r="C4192" s="150"/>
      <c r="D4192" s="153"/>
      <c r="E4192" s="153"/>
      <c r="F4192" s="153"/>
      <c r="G4192" s="153"/>
      <c r="H4192" s="153"/>
      <c r="I4192" s="153"/>
      <c r="J4192" s="153"/>
      <c r="K4192" s="153"/>
      <c r="L4192" s="153"/>
      <c r="M4192" s="153"/>
      <c r="N4192" s="153"/>
      <c r="O4192" s="153"/>
      <c r="P4192" s="153"/>
      <c r="Q4192" s="153"/>
      <c r="R4192" s="153"/>
      <c r="S4192" s="153"/>
      <c r="T4192" s="150"/>
      <c r="U4192" s="152"/>
      <c r="V4192" s="152"/>
      <c r="W4192" s="152"/>
      <c r="X4192" s="152"/>
      <c r="Y4192" s="152"/>
      <c r="Z4192" s="152"/>
      <c r="AA4192" s="152"/>
      <c r="AB4192" s="152"/>
      <c r="AC4192" s="152"/>
      <c r="AD4192" s="152"/>
      <c r="AE4192" s="152"/>
      <c r="AF4192" s="152"/>
      <c r="AG4192" s="152"/>
      <c r="AH4192" s="152"/>
      <c r="AI4192" s="152"/>
      <c r="AJ4192" s="152"/>
    </row>
    <row r="4193" spans="3:36" x14ac:dyDescent="0.25">
      <c r="C4193" s="150"/>
      <c r="D4193" s="153"/>
      <c r="E4193" s="153"/>
      <c r="F4193" s="153"/>
      <c r="G4193" s="153"/>
      <c r="H4193" s="153"/>
      <c r="I4193" s="153"/>
      <c r="J4193" s="153"/>
      <c r="K4193" s="153"/>
      <c r="L4193" s="153"/>
      <c r="M4193" s="153"/>
      <c r="N4193" s="153"/>
      <c r="O4193" s="153"/>
      <c r="P4193" s="153"/>
      <c r="Q4193" s="153"/>
      <c r="R4193" s="153"/>
      <c r="S4193" s="153"/>
      <c r="T4193" s="150"/>
      <c r="U4193" s="152"/>
      <c r="V4193" s="152"/>
      <c r="W4193" s="152"/>
      <c r="X4193" s="152"/>
      <c r="Y4193" s="152"/>
      <c r="Z4193" s="152"/>
      <c r="AA4193" s="152"/>
      <c r="AB4193" s="152"/>
      <c r="AC4193" s="152"/>
      <c r="AD4193" s="152"/>
      <c r="AE4193" s="152"/>
      <c r="AF4193" s="152"/>
      <c r="AG4193" s="152"/>
      <c r="AH4193" s="152"/>
      <c r="AI4193" s="152"/>
      <c r="AJ4193" s="152"/>
    </row>
    <row r="4194" spans="3:36" x14ac:dyDescent="0.25">
      <c r="C4194" s="150"/>
      <c r="D4194" s="153"/>
      <c r="E4194" s="153"/>
      <c r="F4194" s="153"/>
      <c r="G4194" s="153"/>
      <c r="H4194" s="153"/>
      <c r="I4194" s="153"/>
      <c r="J4194" s="153"/>
      <c r="K4194" s="153"/>
      <c r="L4194" s="153"/>
      <c r="M4194" s="153"/>
      <c r="N4194" s="153"/>
      <c r="O4194" s="153"/>
      <c r="P4194" s="153"/>
      <c r="Q4194" s="153"/>
      <c r="R4194" s="153"/>
      <c r="S4194" s="153"/>
      <c r="T4194" s="150"/>
      <c r="U4194" s="152"/>
      <c r="V4194" s="152"/>
      <c r="W4194" s="152"/>
      <c r="X4194" s="152"/>
      <c r="Y4194" s="152"/>
      <c r="Z4194" s="152"/>
      <c r="AA4194" s="152"/>
      <c r="AB4194" s="152"/>
      <c r="AC4194" s="152"/>
      <c r="AD4194" s="152"/>
      <c r="AE4194" s="152"/>
      <c r="AF4194" s="152"/>
      <c r="AG4194" s="152"/>
      <c r="AH4194" s="152"/>
      <c r="AI4194" s="152"/>
      <c r="AJ4194" s="152"/>
    </row>
    <row r="4195" spans="3:36" x14ac:dyDescent="0.25">
      <c r="C4195" s="150"/>
      <c r="D4195" s="153"/>
      <c r="E4195" s="153"/>
      <c r="F4195" s="153"/>
      <c r="G4195" s="153"/>
      <c r="H4195" s="153"/>
      <c r="I4195" s="153"/>
      <c r="J4195" s="153"/>
      <c r="K4195" s="153"/>
      <c r="L4195" s="153"/>
      <c r="M4195" s="153"/>
      <c r="N4195" s="153"/>
      <c r="O4195" s="153"/>
      <c r="P4195" s="153"/>
      <c r="Q4195" s="153"/>
      <c r="R4195" s="153"/>
      <c r="S4195" s="153"/>
      <c r="T4195" s="150"/>
      <c r="U4195" s="152"/>
      <c r="V4195" s="152"/>
      <c r="W4195" s="152"/>
      <c r="X4195" s="152"/>
      <c r="Y4195" s="152"/>
      <c r="Z4195" s="152"/>
      <c r="AA4195" s="152"/>
      <c r="AB4195" s="152"/>
      <c r="AC4195" s="152"/>
      <c r="AD4195" s="152"/>
      <c r="AE4195" s="152"/>
      <c r="AF4195" s="152"/>
      <c r="AG4195" s="152"/>
      <c r="AH4195" s="152"/>
      <c r="AI4195" s="152"/>
      <c r="AJ4195" s="152"/>
    </row>
    <row r="4196" spans="3:36" x14ac:dyDescent="0.25">
      <c r="C4196" s="150"/>
      <c r="D4196" s="153"/>
      <c r="E4196" s="153"/>
      <c r="F4196" s="153"/>
      <c r="G4196" s="153"/>
      <c r="H4196" s="153"/>
      <c r="I4196" s="153"/>
      <c r="J4196" s="153"/>
      <c r="K4196" s="153"/>
      <c r="L4196" s="153"/>
      <c r="M4196" s="153"/>
      <c r="N4196" s="153"/>
      <c r="O4196" s="153"/>
      <c r="P4196" s="153"/>
      <c r="Q4196" s="153"/>
      <c r="R4196" s="153"/>
      <c r="S4196" s="153"/>
      <c r="T4196" s="150"/>
      <c r="U4196" s="152"/>
      <c r="V4196" s="152"/>
      <c r="W4196" s="152"/>
      <c r="X4196" s="152"/>
      <c r="Y4196" s="152"/>
      <c r="Z4196" s="152"/>
      <c r="AA4196" s="152"/>
      <c r="AB4196" s="152"/>
      <c r="AC4196" s="152"/>
      <c r="AD4196" s="152"/>
      <c r="AE4196" s="152"/>
      <c r="AF4196" s="152"/>
      <c r="AG4196" s="152"/>
      <c r="AH4196" s="152"/>
      <c r="AI4196" s="152"/>
      <c r="AJ4196" s="152"/>
    </row>
    <row r="4197" spans="3:36" x14ac:dyDescent="0.25">
      <c r="C4197" s="150"/>
      <c r="D4197" s="153"/>
      <c r="E4197" s="153"/>
      <c r="F4197" s="153"/>
      <c r="G4197" s="153"/>
      <c r="H4197" s="153"/>
      <c r="I4197" s="153"/>
      <c r="J4197" s="153"/>
      <c r="K4197" s="153"/>
      <c r="L4197" s="153"/>
      <c r="M4197" s="153"/>
      <c r="N4197" s="153"/>
      <c r="O4197" s="153"/>
      <c r="P4197" s="153"/>
      <c r="Q4197" s="153"/>
      <c r="R4197" s="153"/>
      <c r="S4197" s="153"/>
      <c r="T4197" s="150"/>
      <c r="U4197" s="152"/>
      <c r="V4197" s="152"/>
      <c r="W4197" s="152"/>
      <c r="X4197" s="152"/>
      <c r="Y4197" s="152"/>
      <c r="Z4197" s="152"/>
      <c r="AA4197" s="152"/>
      <c r="AB4197" s="152"/>
      <c r="AC4197" s="152"/>
      <c r="AD4197" s="152"/>
      <c r="AE4197" s="152"/>
      <c r="AF4197" s="152"/>
      <c r="AG4197" s="152"/>
      <c r="AH4197" s="152"/>
      <c r="AI4197" s="152"/>
      <c r="AJ4197" s="152"/>
    </row>
    <row r="4198" spans="3:36" x14ac:dyDescent="0.25">
      <c r="C4198" s="150"/>
      <c r="D4198" s="153"/>
      <c r="E4198" s="153"/>
      <c r="F4198" s="153"/>
      <c r="G4198" s="153"/>
      <c r="H4198" s="153"/>
      <c r="I4198" s="153"/>
      <c r="J4198" s="153"/>
      <c r="K4198" s="153"/>
      <c r="L4198" s="153"/>
      <c r="M4198" s="153"/>
      <c r="N4198" s="153"/>
      <c r="O4198" s="153"/>
      <c r="P4198" s="153"/>
      <c r="Q4198" s="153"/>
      <c r="R4198" s="153"/>
      <c r="S4198" s="153"/>
      <c r="T4198" s="150"/>
      <c r="U4198" s="152"/>
      <c r="V4198" s="152"/>
      <c r="W4198" s="152"/>
      <c r="X4198" s="152"/>
      <c r="Y4198" s="152"/>
      <c r="Z4198" s="152"/>
      <c r="AA4198" s="152"/>
      <c r="AB4198" s="152"/>
      <c r="AC4198" s="152"/>
      <c r="AD4198" s="152"/>
      <c r="AE4198" s="152"/>
      <c r="AF4198" s="152"/>
      <c r="AG4198" s="152"/>
      <c r="AH4198" s="152"/>
      <c r="AI4198" s="152"/>
      <c r="AJ4198" s="152"/>
    </row>
    <row r="4199" spans="3:36" x14ac:dyDescent="0.25">
      <c r="C4199" s="150"/>
      <c r="D4199" s="153"/>
      <c r="E4199" s="153"/>
      <c r="F4199" s="153"/>
      <c r="G4199" s="153"/>
      <c r="H4199" s="153"/>
      <c r="I4199" s="153"/>
      <c r="J4199" s="153"/>
      <c r="K4199" s="153"/>
      <c r="L4199" s="153"/>
      <c r="M4199" s="153"/>
      <c r="N4199" s="153"/>
      <c r="O4199" s="153"/>
      <c r="P4199" s="153"/>
      <c r="Q4199" s="153"/>
      <c r="R4199" s="153"/>
      <c r="S4199" s="153"/>
      <c r="T4199" s="150"/>
      <c r="U4199" s="152"/>
      <c r="V4199" s="152"/>
      <c r="W4199" s="152"/>
      <c r="X4199" s="152"/>
      <c r="Y4199" s="152"/>
      <c r="Z4199" s="152"/>
      <c r="AA4199" s="152"/>
      <c r="AB4199" s="152"/>
      <c r="AC4199" s="152"/>
      <c r="AD4199" s="152"/>
      <c r="AE4199" s="152"/>
      <c r="AF4199" s="152"/>
      <c r="AG4199" s="152"/>
      <c r="AH4199" s="152"/>
      <c r="AI4199" s="152"/>
      <c r="AJ4199" s="152"/>
    </row>
    <row r="4200" spans="3:36" x14ac:dyDescent="0.25">
      <c r="C4200" s="150"/>
      <c r="D4200" s="153"/>
      <c r="E4200" s="153"/>
      <c r="F4200" s="153"/>
      <c r="G4200" s="153"/>
      <c r="H4200" s="153"/>
      <c r="I4200" s="153"/>
      <c r="J4200" s="153"/>
      <c r="K4200" s="153"/>
      <c r="L4200" s="153"/>
      <c r="M4200" s="153"/>
      <c r="N4200" s="153"/>
      <c r="O4200" s="153"/>
      <c r="P4200" s="153"/>
      <c r="Q4200" s="153"/>
      <c r="R4200" s="153"/>
      <c r="S4200" s="153"/>
      <c r="T4200" s="150"/>
      <c r="U4200" s="152"/>
      <c r="V4200" s="152"/>
      <c r="W4200" s="152"/>
      <c r="X4200" s="152"/>
      <c r="Y4200" s="152"/>
      <c r="Z4200" s="152"/>
      <c r="AA4200" s="152"/>
      <c r="AB4200" s="152"/>
      <c r="AC4200" s="152"/>
      <c r="AD4200" s="152"/>
      <c r="AE4200" s="152"/>
      <c r="AF4200" s="152"/>
      <c r="AG4200" s="152"/>
      <c r="AH4200" s="152"/>
      <c r="AI4200" s="152"/>
      <c r="AJ4200" s="152"/>
    </row>
    <row r="4201" spans="3:36" x14ac:dyDescent="0.25">
      <c r="C4201" s="150"/>
      <c r="D4201" s="153"/>
      <c r="E4201" s="153"/>
      <c r="F4201" s="153"/>
      <c r="G4201" s="153"/>
      <c r="H4201" s="153"/>
      <c r="I4201" s="153"/>
      <c r="J4201" s="153"/>
      <c r="K4201" s="153"/>
      <c r="L4201" s="153"/>
      <c r="M4201" s="153"/>
      <c r="N4201" s="153"/>
      <c r="O4201" s="153"/>
      <c r="P4201" s="153"/>
      <c r="Q4201" s="153"/>
      <c r="R4201" s="153"/>
      <c r="S4201" s="153"/>
      <c r="T4201" s="150"/>
      <c r="U4201" s="152"/>
      <c r="V4201" s="152"/>
      <c r="W4201" s="152"/>
      <c r="X4201" s="152"/>
      <c r="Y4201" s="152"/>
      <c r="Z4201" s="152"/>
      <c r="AA4201" s="152"/>
      <c r="AB4201" s="152"/>
      <c r="AC4201" s="152"/>
      <c r="AD4201" s="152"/>
      <c r="AE4201" s="152"/>
      <c r="AF4201" s="152"/>
      <c r="AG4201" s="152"/>
      <c r="AH4201" s="152"/>
      <c r="AI4201" s="152"/>
      <c r="AJ4201" s="152"/>
    </row>
    <row r="4202" spans="3:36" x14ac:dyDescent="0.25">
      <c r="C4202" s="150"/>
      <c r="D4202" s="153"/>
      <c r="E4202" s="153"/>
      <c r="F4202" s="153"/>
      <c r="G4202" s="153"/>
      <c r="H4202" s="153"/>
      <c r="I4202" s="153"/>
      <c r="J4202" s="153"/>
      <c r="K4202" s="153"/>
      <c r="L4202" s="153"/>
      <c r="M4202" s="153"/>
      <c r="N4202" s="153"/>
      <c r="O4202" s="153"/>
      <c r="P4202" s="153"/>
      <c r="Q4202" s="153"/>
      <c r="R4202" s="153"/>
      <c r="S4202" s="153"/>
      <c r="T4202" s="150"/>
      <c r="U4202" s="152"/>
      <c r="V4202" s="152"/>
      <c r="W4202" s="152"/>
      <c r="X4202" s="152"/>
      <c r="Y4202" s="152"/>
      <c r="Z4202" s="152"/>
      <c r="AA4202" s="152"/>
      <c r="AB4202" s="152"/>
      <c r="AC4202" s="152"/>
      <c r="AD4202" s="152"/>
      <c r="AE4202" s="152"/>
      <c r="AF4202" s="152"/>
      <c r="AG4202" s="152"/>
      <c r="AH4202" s="152"/>
      <c r="AI4202" s="152"/>
      <c r="AJ4202" s="152"/>
    </row>
    <row r="4203" spans="3:36" x14ac:dyDescent="0.25">
      <c r="C4203" s="150"/>
      <c r="D4203" s="153"/>
      <c r="E4203" s="153"/>
      <c r="F4203" s="153"/>
      <c r="G4203" s="153"/>
      <c r="H4203" s="153"/>
      <c r="I4203" s="153"/>
      <c r="J4203" s="153"/>
      <c r="K4203" s="153"/>
      <c r="L4203" s="153"/>
      <c r="M4203" s="153"/>
      <c r="N4203" s="153"/>
      <c r="O4203" s="153"/>
      <c r="P4203" s="153"/>
      <c r="Q4203" s="153"/>
      <c r="R4203" s="153"/>
      <c r="S4203" s="153"/>
      <c r="T4203" s="150"/>
      <c r="U4203" s="152"/>
      <c r="V4203" s="152"/>
      <c r="W4203" s="152"/>
      <c r="X4203" s="152"/>
      <c r="Y4203" s="152"/>
      <c r="Z4203" s="152"/>
      <c r="AA4203" s="152"/>
      <c r="AB4203" s="152"/>
      <c r="AC4203" s="152"/>
      <c r="AD4203" s="152"/>
      <c r="AE4203" s="152"/>
      <c r="AF4203" s="152"/>
      <c r="AG4203" s="152"/>
      <c r="AH4203" s="152"/>
      <c r="AI4203" s="152"/>
      <c r="AJ4203" s="152"/>
    </row>
    <row r="4204" spans="3:36" x14ac:dyDescent="0.25">
      <c r="C4204" s="150"/>
      <c r="D4204" s="153"/>
      <c r="E4204" s="153"/>
      <c r="F4204" s="153"/>
      <c r="G4204" s="153"/>
      <c r="H4204" s="153"/>
      <c r="I4204" s="153"/>
      <c r="J4204" s="153"/>
      <c r="K4204" s="153"/>
      <c r="L4204" s="153"/>
      <c r="M4204" s="153"/>
      <c r="N4204" s="153"/>
      <c r="O4204" s="153"/>
      <c r="P4204" s="153"/>
      <c r="Q4204" s="153"/>
      <c r="R4204" s="153"/>
      <c r="S4204" s="153"/>
      <c r="T4204" s="150"/>
      <c r="U4204" s="152"/>
      <c r="V4204" s="152"/>
      <c r="W4204" s="152"/>
      <c r="X4204" s="152"/>
      <c r="Y4204" s="152"/>
      <c r="Z4204" s="152"/>
      <c r="AA4204" s="152"/>
      <c r="AB4204" s="152"/>
      <c r="AC4204" s="152"/>
      <c r="AD4204" s="152"/>
      <c r="AE4204" s="152"/>
      <c r="AF4204" s="152"/>
      <c r="AG4204" s="152"/>
      <c r="AH4204" s="152"/>
      <c r="AI4204" s="152"/>
      <c r="AJ4204" s="152"/>
    </row>
    <row r="4205" spans="3:36" x14ac:dyDescent="0.25">
      <c r="C4205" s="150"/>
      <c r="D4205" s="153"/>
      <c r="E4205" s="153"/>
      <c r="F4205" s="153"/>
      <c r="G4205" s="153"/>
      <c r="H4205" s="153"/>
      <c r="I4205" s="153"/>
      <c r="J4205" s="153"/>
      <c r="K4205" s="153"/>
      <c r="L4205" s="153"/>
      <c r="M4205" s="153"/>
      <c r="N4205" s="153"/>
      <c r="O4205" s="153"/>
      <c r="P4205" s="153"/>
      <c r="Q4205" s="153"/>
      <c r="R4205" s="153"/>
      <c r="S4205" s="153"/>
      <c r="T4205" s="150"/>
      <c r="U4205" s="152"/>
      <c r="V4205" s="152"/>
      <c r="W4205" s="152"/>
      <c r="X4205" s="152"/>
      <c r="Y4205" s="152"/>
      <c r="Z4205" s="152"/>
      <c r="AA4205" s="152"/>
      <c r="AB4205" s="152"/>
      <c r="AC4205" s="152"/>
      <c r="AD4205" s="152"/>
      <c r="AE4205" s="152"/>
      <c r="AF4205" s="152"/>
      <c r="AG4205" s="152"/>
      <c r="AH4205" s="152"/>
      <c r="AI4205" s="152"/>
      <c r="AJ4205" s="152"/>
    </row>
    <row r="4206" spans="3:36" x14ac:dyDescent="0.25">
      <c r="C4206" s="150"/>
      <c r="D4206" s="153"/>
      <c r="E4206" s="153"/>
      <c r="F4206" s="153"/>
      <c r="G4206" s="153"/>
      <c r="H4206" s="153"/>
      <c r="I4206" s="153"/>
      <c r="J4206" s="153"/>
      <c r="K4206" s="153"/>
      <c r="L4206" s="153"/>
      <c r="M4206" s="153"/>
      <c r="N4206" s="153"/>
      <c r="O4206" s="153"/>
      <c r="P4206" s="153"/>
      <c r="Q4206" s="153"/>
      <c r="R4206" s="153"/>
      <c r="S4206" s="153"/>
      <c r="T4206" s="150"/>
      <c r="U4206" s="152"/>
      <c r="V4206" s="152"/>
      <c r="W4206" s="152"/>
      <c r="X4206" s="152"/>
      <c r="Y4206" s="152"/>
      <c r="Z4206" s="152"/>
      <c r="AA4206" s="152"/>
      <c r="AB4206" s="152"/>
      <c r="AC4206" s="152"/>
      <c r="AD4206" s="152"/>
      <c r="AE4206" s="152"/>
      <c r="AF4206" s="152"/>
      <c r="AG4206" s="152"/>
      <c r="AH4206" s="152"/>
      <c r="AI4206" s="152"/>
      <c r="AJ4206" s="152"/>
    </row>
    <row r="4207" spans="3:36" x14ac:dyDescent="0.25">
      <c r="C4207" s="150"/>
      <c r="D4207" s="153"/>
      <c r="E4207" s="153"/>
      <c r="F4207" s="153"/>
      <c r="G4207" s="153"/>
      <c r="H4207" s="153"/>
      <c r="I4207" s="153"/>
      <c r="J4207" s="153"/>
      <c r="K4207" s="153"/>
      <c r="L4207" s="153"/>
      <c r="M4207" s="153"/>
      <c r="N4207" s="153"/>
      <c r="O4207" s="153"/>
      <c r="P4207" s="153"/>
      <c r="Q4207" s="153"/>
      <c r="R4207" s="153"/>
      <c r="S4207" s="153"/>
      <c r="T4207" s="150"/>
      <c r="U4207" s="152"/>
      <c r="V4207" s="152"/>
      <c r="W4207" s="152"/>
      <c r="X4207" s="152"/>
      <c r="Y4207" s="152"/>
      <c r="Z4207" s="152"/>
      <c r="AA4207" s="152"/>
      <c r="AB4207" s="152"/>
      <c r="AC4207" s="152"/>
      <c r="AD4207" s="152"/>
      <c r="AE4207" s="152"/>
      <c r="AF4207" s="152"/>
      <c r="AG4207" s="152"/>
      <c r="AH4207" s="152"/>
      <c r="AI4207" s="152"/>
      <c r="AJ4207" s="152"/>
    </row>
    <row r="4208" spans="3:36" x14ac:dyDescent="0.25">
      <c r="C4208" s="150"/>
      <c r="D4208" s="153"/>
      <c r="E4208" s="153"/>
      <c r="F4208" s="153"/>
      <c r="G4208" s="153"/>
      <c r="H4208" s="153"/>
      <c r="I4208" s="153"/>
      <c r="J4208" s="153"/>
      <c r="K4208" s="153"/>
      <c r="L4208" s="153"/>
      <c r="M4208" s="153"/>
      <c r="N4208" s="153"/>
      <c r="O4208" s="153"/>
      <c r="P4208" s="153"/>
      <c r="Q4208" s="153"/>
      <c r="R4208" s="153"/>
      <c r="S4208" s="153"/>
      <c r="T4208" s="150"/>
      <c r="U4208" s="152"/>
      <c r="V4208" s="152"/>
      <c r="W4208" s="152"/>
      <c r="X4208" s="152"/>
      <c r="Y4208" s="152"/>
      <c r="Z4208" s="152"/>
      <c r="AA4208" s="152"/>
      <c r="AB4208" s="152"/>
      <c r="AC4208" s="152"/>
      <c r="AD4208" s="152"/>
      <c r="AE4208" s="152"/>
      <c r="AF4208" s="152"/>
      <c r="AG4208" s="152"/>
      <c r="AH4208" s="152"/>
      <c r="AI4208" s="152"/>
      <c r="AJ4208" s="152"/>
    </row>
    <row r="4209" spans="3:36" x14ac:dyDescent="0.25">
      <c r="C4209" s="150"/>
      <c r="D4209" s="153"/>
      <c r="E4209" s="153"/>
      <c r="F4209" s="153"/>
      <c r="G4209" s="153"/>
      <c r="H4209" s="153"/>
      <c r="I4209" s="153"/>
      <c r="J4209" s="153"/>
      <c r="K4209" s="153"/>
      <c r="L4209" s="153"/>
      <c r="M4209" s="153"/>
      <c r="N4209" s="153"/>
      <c r="O4209" s="153"/>
      <c r="P4209" s="153"/>
      <c r="Q4209" s="153"/>
      <c r="R4209" s="153"/>
      <c r="S4209" s="153"/>
      <c r="T4209" s="150"/>
      <c r="U4209" s="152"/>
      <c r="V4209" s="152"/>
      <c r="W4209" s="152"/>
      <c r="X4209" s="152"/>
      <c r="Y4209" s="152"/>
      <c r="Z4209" s="152"/>
      <c r="AA4209" s="152"/>
      <c r="AB4209" s="152"/>
      <c r="AC4209" s="152"/>
      <c r="AD4209" s="152"/>
      <c r="AE4209" s="152"/>
      <c r="AF4209" s="152"/>
      <c r="AG4209" s="152"/>
      <c r="AH4209" s="152"/>
      <c r="AI4209" s="152"/>
      <c r="AJ4209" s="152"/>
    </row>
    <row r="4210" spans="3:36" x14ac:dyDescent="0.25">
      <c r="C4210" s="150"/>
      <c r="D4210" s="153"/>
      <c r="E4210" s="153"/>
      <c r="F4210" s="153"/>
      <c r="G4210" s="153"/>
      <c r="H4210" s="153"/>
      <c r="I4210" s="153"/>
      <c r="J4210" s="153"/>
      <c r="K4210" s="153"/>
      <c r="L4210" s="153"/>
      <c r="M4210" s="153"/>
      <c r="N4210" s="153"/>
      <c r="O4210" s="153"/>
      <c r="P4210" s="153"/>
      <c r="Q4210" s="153"/>
      <c r="R4210" s="153"/>
      <c r="S4210" s="153"/>
      <c r="T4210" s="150"/>
      <c r="U4210" s="152"/>
      <c r="V4210" s="152"/>
      <c r="W4210" s="152"/>
      <c r="X4210" s="152"/>
      <c r="Y4210" s="152"/>
      <c r="Z4210" s="152"/>
      <c r="AA4210" s="152"/>
      <c r="AB4210" s="152"/>
      <c r="AC4210" s="152"/>
      <c r="AD4210" s="152"/>
      <c r="AE4210" s="152"/>
      <c r="AF4210" s="152"/>
      <c r="AG4210" s="152"/>
      <c r="AH4210" s="152"/>
      <c r="AI4210" s="152"/>
      <c r="AJ4210" s="152"/>
    </row>
    <row r="4211" spans="3:36" x14ac:dyDescent="0.25">
      <c r="C4211" s="150"/>
      <c r="D4211" s="153"/>
      <c r="E4211" s="153"/>
      <c r="F4211" s="153"/>
      <c r="G4211" s="153"/>
      <c r="H4211" s="153"/>
      <c r="I4211" s="153"/>
      <c r="J4211" s="153"/>
      <c r="K4211" s="153"/>
      <c r="L4211" s="153"/>
      <c r="M4211" s="153"/>
      <c r="N4211" s="153"/>
      <c r="O4211" s="153"/>
      <c r="P4211" s="153"/>
      <c r="Q4211" s="153"/>
      <c r="R4211" s="153"/>
      <c r="S4211" s="153"/>
      <c r="T4211" s="150"/>
      <c r="U4211" s="152"/>
      <c r="V4211" s="152"/>
      <c r="W4211" s="152"/>
      <c r="X4211" s="152"/>
      <c r="Y4211" s="152"/>
      <c r="Z4211" s="152"/>
      <c r="AA4211" s="152"/>
      <c r="AB4211" s="152"/>
      <c r="AC4211" s="152"/>
      <c r="AD4211" s="152"/>
      <c r="AE4211" s="152"/>
      <c r="AF4211" s="152"/>
      <c r="AG4211" s="152"/>
      <c r="AH4211" s="152"/>
      <c r="AI4211" s="152"/>
      <c r="AJ4211" s="152"/>
    </row>
    <row r="4212" spans="3:36" x14ac:dyDescent="0.25">
      <c r="C4212" s="150"/>
      <c r="D4212" s="153"/>
      <c r="E4212" s="153"/>
      <c r="F4212" s="153"/>
      <c r="G4212" s="153"/>
      <c r="H4212" s="153"/>
      <c r="I4212" s="153"/>
      <c r="J4212" s="153"/>
      <c r="K4212" s="153"/>
      <c r="L4212" s="153"/>
      <c r="M4212" s="153"/>
      <c r="N4212" s="153"/>
      <c r="O4212" s="153"/>
      <c r="P4212" s="153"/>
      <c r="Q4212" s="153"/>
      <c r="R4212" s="153"/>
      <c r="S4212" s="153"/>
      <c r="T4212" s="150"/>
      <c r="U4212" s="152"/>
      <c r="V4212" s="152"/>
      <c r="W4212" s="152"/>
      <c r="X4212" s="152"/>
      <c r="Y4212" s="152"/>
      <c r="Z4212" s="152"/>
      <c r="AA4212" s="152"/>
      <c r="AB4212" s="152"/>
      <c r="AC4212" s="152"/>
      <c r="AD4212" s="152"/>
      <c r="AE4212" s="152"/>
      <c r="AF4212" s="152"/>
      <c r="AG4212" s="152"/>
      <c r="AH4212" s="152"/>
      <c r="AI4212" s="152"/>
      <c r="AJ4212" s="152"/>
    </row>
    <row r="4213" spans="3:36" x14ac:dyDescent="0.25">
      <c r="C4213" s="150"/>
      <c r="D4213" s="153"/>
      <c r="E4213" s="153"/>
      <c r="F4213" s="153"/>
      <c r="G4213" s="153"/>
      <c r="H4213" s="153"/>
      <c r="I4213" s="153"/>
      <c r="J4213" s="153"/>
      <c r="K4213" s="153"/>
      <c r="L4213" s="153"/>
      <c r="M4213" s="153"/>
      <c r="N4213" s="153"/>
      <c r="O4213" s="153"/>
      <c r="P4213" s="153"/>
      <c r="Q4213" s="153"/>
      <c r="R4213" s="153"/>
      <c r="S4213" s="153"/>
      <c r="T4213" s="150"/>
      <c r="U4213" s="152"/>
      <c r="V4213" s="152"/>
      <c r="W4213" s="152"/>
      <c r="X4213" s="152"/>
      <c r="Y4213" s="152"/>
      <c r="Z4213" s="152"/>
      <c r="AA4213" s="152"/>
      <c r="AB4213" s="152"/>
      <c r="AC4213" s="152"/>
      <c r="AD4213" s="152"/>
      <c r="AE4213" s="152"/>
      <c r="AF4213" s="152"/>
      <c r="AG4213" s="152"/>
      <c r="AH4213" s="152"/>
      <c r="AI4213" s="152"/>
      <c r="AJ4213" s="152"/>
    </row>
    <row r="4214" spans="3:36" x14ac:dyDescent="0.25">
      <c r="C4214" s="150"/>
      <c r="D4214" s="153"/>
      <c r="E4214" s="153"/>
      <c r="F4214" s="153"/>
      <c r="G4214" s="153"/>
      <c r="H4214" s="153"/>
      <c r="I4214" s="153"/>
      <c r="J4214" s="153"/>
      <c r="K4214" s="153"/>
      <c r="L4214" s="153"/>
      <c r="M4214" s="153"/>
      <c r="N4214" s="153"/>
      <c r="O4214" s="153"/>
      <c r="P4214" s="153"/>
      <c r="Q4214" s="153"/>
      <c r="R4214" s="153"/>
      <c r="S4214" s="153"/>
      <c r="T4214" s="150"/>
      <c r="U4214" s="152"/>
      <c r="V4214" s="152"/>
      <c r="W4214" s="152"/>
      <c r="X4214" s="152"/>
      <c r="Y4214" s="152"/>
      <c r="Z4214" s="152"/>
      <c r="AA4214" s="152"/>
      <c r="AB4214" s="152"/>
      <c r="AC4214" s="152"/>
      <c r="AD4214" s="152"/>
      <c r="AE4214" s="152"/>
      <c r="AF4214" s="152"/>
      <c r="AG4214" s="152"/>
      <c r="AH4214" s="152"/>
      <c r="AI4214" s="152"/>
      <c r="AJ4214" s="152"/>
    </row>
    <row r="4215" spans="3:36" x14ac:dyDescent="0.25">
      <c r="C4215" s="150"/>
      <c r="D4215" s="153"/>
      <c r="E4215" s="153"/>
      <c r="F4215" s="153"/>
      <c r="G4215" s="153"/>
      <c r="H4215" s="153"/>
      <c r="I4215" s="153"/>
      <c r="J4215" s="153"/>
      <c r="K4215" s="153"/>
      <c r="L4215" s="153"/>
      <c r="M4215" s="153"/>
      <c r="N4215" s="153"/>
      <c r="O4215" s="153"/>
      <c r="P4215" s="153"/>
      <c r="Q4215" s="153"/>
      <c r="R4215" s="153"/>
      <c r="S4215" s="153"/>
      <c r="T4215" s="150"/>
      <c r="U4215" s="152"/>
      <c r="V4215" s="152"/>
      <c r="W4215" s="152"/>
      <c r="X4215" s="152"/>
      <c r="Y4215" s="152"/>
      <c r="Z4215" s="152"/>
      <c r="AA4215" s="152"/>
      <c r="AB4215" s="152"/>
      <c r="AC4215" s="152"/>
      <c r="AD4215" s="152"/>
      <c r="AE4215" s="152"/>
      <c r="AF4215" s="152"/>
      <c r="AG4215" s="152"/>
      <c r="AH4215" s="152"/>
      <c r="AI4215" s="152"/>
      <c r="AJ4215" s="152"/>
    </row>
    <row r="4216" spans="3:36" x14ac:dyDescent="0.25">
      <c r="C4216" s="150"/>
      <c r="D4216" s="153"/>
      <c r="E4216" s="153"/>
      <c r="F4216" s="153"/>
      <c r="G4216" s="153"/>
      <c r="H4216" s="153"/>
      <c r="I4216" s="153"/>
      <c r="J4216" s="153"/>
      <c r="K4216" s="153"/>
      <c r="L4216" s="153"/>
      <c r="M4216" s="153"/>
      <c r="N4216" s="153"/>
      <c r="O4216" s="153"/>
      <c r="P4216" s="153"/>
      <c r="Q4216" s="153"/>
      <c r="R4216" s="153"/>
      <c r="S4216" s="153"/>
      <c r="T4216" s="150"/>
      <c r="U4216" s="152"/>
      <c r="V4216" s="152"/>
      <c r="W4216" s="152"/>
      <c r="X4216" s="152"/>
      <c r="Y4216" s="152"/>
      <c r="Z4216" s="152"/>
      <c r="AA4216" s="152"/>
      <c r="AB4216" s="152"/>
      <c r="AC4216" s="152"/>
      <c r="AD4216" s="152"/>
      <c r="AE4216" s="152"/>
      <c r="AF4216" s="152"/>
      <c r="AG4216" s="152"/>
      <c r="AH4216" s="152"/>
      <c r="AI4216" s="152"/>
      <c r="AJ4216" s="152"/>
    </row>
    <row r="4217" spans="3:36" x14ac:dyDescent="0.25">
      <c r="C4217" s="150"/>
      <c r="D4217" s="153"/>
      <c r="E4217" s="153"/>
      <c r="F4217" s="153"/>
      <c r="G4217" s="153"/>
      <c r="H4217" s="153"/>
      <c r="I4217" s="153"/>
      <c r="J4217" s="153"/>
      <c r="K4217" s="153"/>
      <c r="L4217" s="153"/>
      <c r="M4217" s="153"/>
      <c r="N4217" s="153"/>
      <c r="O4217" s="153"/>
      <c r="P4217" s="153"/>
      <c r="Q4217" s="153"/>
      <c r="R4217" s="153"/>
      <c r="S4217" s="153"/>
      <c r="T4217" s="150"/>
      <c r="U4217" s="152"/>
      <c r="V4217" s="152"/>
      <c r="W4217" s="152"/>
      <c r="X4217" s="152"/>
      <c r="Y4217" s="152"/>
      <c r="Z4217" s="152"/>
      <c r="AA4217" s="152"/>
      <c r="AB4217" s="152"/>
      <c r="AC4217" s="152"/>
      <c r="AD4217" s="152"/>
      <c r="AE4217" s="152"/>
      <c r="AF4217" s="152"/>
      <c r="AG4217" s="152"/>
      <c r="AH4217" s="152"/>
      <c r="AI4217" s="152"/>
      <c r="AJ4217" s="152"/>
    </row>
    <row r="4218" spans="3:36" x14ac:dyDescent="0.25">
      <c r="C4218" s="150"/>
      <c r="D4218" s="153"/>
      <c r="E4218" s="153"/>
      <c r="F4218" s="153"/>
      <c r="G4218" s="153"/>
      <c r="H4218" s="153"/>
      <c r="I4218" s="153"/>
      <c r="J4218" s="153"/>
      <c r="K4218" s="153"/>
      <c r="L4218" s="153"/>
      <c r="M4218" s="153"/>
      <c r="N4218" s="153"/>
      <c r="O4218" s="153"/>
      <c r="P4218" s="153"/>
      <c r="Q4218" s="153"/>
      <c r="R4218" s="153"/>
      <c r="S4218" s="153"/>
      <c r="T4218" s="150"/>
      <c r="U4218" s="152"/>
      <c r="V4218" s="152"/>
      <c r="W4218" s="152"/>
      <c r="X4218" s="152"/>
      <c r="Y4218" s="152"/>
      <c r="Z4218" s="152"/>
      <c r="AA4218" s="152"/>
      <c r="AB4218" s="152"/>
      <c r="AC4218" s="152"/>
      <c r="AD4218" s="152"/>
      <c r="AE4218" s="152"/>
      <c r="AF4218" s="152"/>
      <c r="AG4218" s="152"/>
      <c r="AH4218" s="152"/>
      <c r="AI4218" s="152"/>
      <c r="AJ4218" s="152"/>
    </row>
    <row r="4219" spans="3:36" x14ac:dyDescent="0.25">
      <c r="C4219" s="150"/>
      <c r="D4219" s="153"/>
      <c r="E4219" s="153"/>
      <c r="F4219" s="153"/>
      <c r="G4219" s="153"/>
      <c r="H4219" s="153"/>
      <c r="I4219" s="153"/>
      <c r="J4219" s="153"/>
      <c r="K4219" s="153"/>
      <c r="L4219" s="153"/>
      <c r="M4219" s="153"/>
      <c r="N4219" s="153"/>
      <c r="O4219" s="153"/>
      <c r="P4219" s="153"/>
      <c r="Q4219" s="153"/>
      <c r="R4219" s="153"/>
      <c r="S4219" s="153"/>
      <c r="T4219" s="150"/>
      <c r="U4219" s="152"/>
      <c r="V4219" s="152"/>
      <c r="W4219" s="152"/>
      <c r="X4219" s="152"/>
      <c r="Y4219" s="152"/>
      <c r="Z4219" s="152"/>
      <c r="AA4219" s="152"/>
      <c r="AB4219" s="152"/>
      <c r="AC4219" s="152"/>
      <c r="AD4219" s="152"/>
      <c r="AE4219" s="152"/>
      <c r="AF4219" s="152"/>
      <c r="AG4219" s="152"/>
      <c r="AH4219" s="152"/>
      <c r="AI4219" s="152"/>
      <c r="AJ4219" s="152"/>
    </row>
    <row r="4220" spans="3:36" x14ac:dyDescent="0.25">
      <c r="C4220" s="150"/>
      <c r="D4220" s="153"/>
      <c r="E4220" s="153"/>
      <c r="F4220" s="153"/>
      <c r="G4220" s="153"/>
      <c r="H4220" s="153"/>
      <c r="I4220" s="153"/>
      <c r="J4220" s="153"/>
      <c r="K4220" s="153"/>
      <c r="L4220" s="153"/>
      <c r="M4220" s="153"/>
      <c r="N4220" s="153"/>
      <c r="O4220" s="153"/>
      <c r="P4220" s="153"/>
      <c r="Q4220" s="153"/>
      <c r="R4220" s="153"/>
      <c r="S4220" s="153"/>
      <c r="T4220" s="150"/>
      <c r="U4220" s="152"/>
      <c r="V4220" s="152"/>
      <c r="W4220" s="152"/>
      <c r="X4220" s="152"/>
      <c r="Y4220" s="152"/>
      <c r="Z4220" s="152"/>
      <c r="AA4220" s="152"/>
      <c r="AB4220" s="152"/>
      <c r="AC4220" s="152"/>
      <c r="AD4220" s="152"/>
      <c r="AE4220" s="152"/>
      <c r="AF4220" s="152"/>
      <c r="AG4220" s="152"/>
      <c r="AH4220" s="152"/>
      <c r="AI4220" s="152"/>
      <c r="AJ4220" s="152"/>
    </row>
    <row r="4221" spans="3:36" x14ac:dyDescent="0.25">
      <c r="C4221" s="150"/>
      <c r="D4221" s="153"/>
      <c r="E4221" s="153"/>
      <c r="F4221" s="153"/>
      <c r="G4221" s="153"/>
      <c r="H4221" s="153"/>
      <c r="I4221" s="153"/>
      <c r="J4221" s="153"/>
      <c r="K4221" s="153"/>
      <c r="L4221" s="153"/>
      <c r="M4221" s="153"/>
      <c r="N4221" s="153"/>
      <c r="O4221" s="153"/>
      <c r="P4221" s="153"/>
      <c r="Q4221" s="153"/>
      <c r="R4221" s="153"/>
      <c r="S4221" s="153"/>
      <c r="T4221" s="150"/>
      <c r="U4221" s="152"/>
      <c r="V4221" s="152"/>
      <c r="W4221" s="152"/>
      <c r="X4221" s="152"/>
      <c r="Y4221" s="152"/>
      <c r="Z4221" s="152"/>
      <c r="AA4221" s="152"/>
      <c r="AB4221" s="152"/>
      <c r="AC4221" s="152"/>
      <c r="AD4221" s="152"/>
      <c r="AE4221" s="152"/>
      <c r="AF4221" s="152"/>
      <c r="AG4221" s="152"/>
      <c r="AH4221" s="152"/>
      <c r="AI4221" s="152"/>
      <c r="AJ4221" s="152"/>
    </row>
    <row r="4222" spans="3:36" x14ac:dyDescent="0.25">
      <c r="C4222" s="150"/>
      <c r="D4222" s="153"/>
      <c r="E4222" s="153"/>
      <c r="F4222" s="153"/>
      <c r="G4222" s="153"/>
      <c r="H4222" s="153"/>
      <c r="I4222" s="153"/>
      <c r="J4222" s="153"/>
      <c r="K4222" s="153"/>
      <c r="L4222" s="153"/>
      <c r="M4222" s="153"/>
      <c r="N4222" s="153"/>
      <c r="O4222" s="153"/>
      <c r="P4222" s="153"/>
      <c r="Q4222" s="153"/>
      <c r="R4222" s="153"/>
      <c r="S4222" s="153"/>
      <c r="T4222" s="150"/>
      <c r="U4222" s="152"/>
      <c r="V4222" s="152"/>
      <c r="W4222" s="152"/>
      <c r="X4222" s="152"/>
      <c r="Y4222" s="152"/>
      <c r="Z4222" s="152"/>
      <c r="AA4222" s="152"/>
      <c r="AB4222" s="152"/>
      <c r="AC4222" s="152"/>
      <c r="AD4222" s="152"/>
      <c r="AE4222" s="152"/>
      <c r="AF4222" s="152"/>
      <c r="AG4222" s="152"/>
      <c r="AH4222" s="152"/>
      <c r="AI4222" s="152"/>
      <c r="AJ4222" s="152"/>
    </row>
    <row r="4223" spans="3:36" x14ac:dyDescent="0.25">
      <c r="C4223" s="150"/>
      <c r="D4223" s="153"/>
      <c r="E4223" s="153"/>
      <c r="F4223" s="153"/>
      <c r="G4223" s="153"/>
      <c r="H4223" s="153"/>
      <c r="I4223" s="153"/>
      <c r="J4223" s="153"/>
      <c r="K4223" s="153"/>
      <c r="L4223" s="153"/>
      <c r="M4223" s="153"/>
      <c r="N4223" s="153"/>
      <c r="O4223" s="153"/>
      <c r="P4223" s="153"/>
      <c r="Q4223" s="153"/>
      <c r="R4223" s="153"/>
      <c r="S4223" s="153"/>
      <c r="T4223" s="150"/>
      <c r="U4223" s="152"/>
      <c r="V4223" s="152"/>
      <c r="W4223" s="152"/>
      <c r="X4223" s="152"/>
      <c r="Y4223" s="152"/>
      <c r="Z4223" s="152"/>
      <c r="AA4223" s="152"/>
      <c r="AB4223" s="152"/>
      <c r="AC4223" s="152"/>
      <c r="AD4223" s="152"/>
      <c r="AE4223" s="152"/>
      <c r="AF4223" s="152"/>
      <c r="AG4223" s="152"/>
      <c r="AH4223" s="152"/>
      <c r="AI4223" s="152"/>
      <c r="AJ4223" s="152"/>
    </row>
    <row r="4224" spans="3:36" x14ac:dyDescent="0.25">
      <c r="C4224" s="150"/>
      <c r="D4224" s="153"/>
      <c r="E4224" s="153"/>
      <c r="F4224" s="153"/>
      <c r="G4224" s="153"/>
      <c r="H4224" s="153"/>
      <c r="I4224" s="153"/>
      <c r="J4224" s="153"/>
      <c r="K4224" s="153"/>
      <c r="L4224" s="153"/>
      <c r="M4224" s="153"/>
      <c r="N4224" s="153"/>
      <c r="O4224" s="153"/>
      <c r="P4224" s="153"/>
      <c r="Q4224" s="153"/>
      <c r="R4224" s="153"/>
      <c r="S4224" s="153"/>
      <c r="T4224" s="150"/>
      <c r="U4224" s="152"/>
      <c r="V4224" s="152"/>
      <c r="W4224" s="152"/>
      <c r="X4224" s="152"/>
      <c r="Y4224" s="152"/>
      <c r="Z4224" s="152"/>
      <c r="AA4224" s="152"/>
      <c r="AB4224" s="152"/>
      <c r="AC4224" s="152"/>
      <c r="AD4224" s="152"/>
      <c r="AE4224" s="152"/>
      <c r="AF4224" s="152"/>
      <c r="AG4224" s="152"/>
      <c r="AH4224" s="152"/>
      <c r="AI4224" s="152"/>
      <c r="AJ4224" s="152"/>
    </row>
    <row r="4225" spans="3:36" x14ac:dyDescent="0.25">
      <c r="C4225" s="150"/>
      <c r="D4225" s="153"/>
      <c r="E4225" s="153"/>
      <c r="F4225" s="153"/>
      <c r="G4225" s="153"/>
      <c r="H4225" s="153"/>
      <c r="I4225" s="153"/>
      <c r="J4225" s="153"/>
      <c r="K4225" s="153"/>
      <c r="L4225" s="153"/>
      <c r="M4225" s="153"/>
      <c r="N4225" s="153"/>
      <c r="O4225" s="153"/>
      <c r="P4225" s="153"/>
      <c r="Q4225" s="153"/>
      <c r="R4225" s="153"/>
      <c r="S4225" s="153"/>
      <c r="T4225" s="150"/>
      <c r="U4225" s="152"/>
      <c r="V4225" s="152"/>
      <c r="W4225" s="152"/>
      <c r="X4225" s="152"/>
      <c r="Y4225" s="152"/>
      <c r="Z4225" s="152"/>
      <c r="AA4225" s="152"/>
      <c r="AB4225" s="152"/>
      <c r="AC4225" s="152"/>
      <c r="AD4225" s="152"/>
      <c r="AE4225" s="152"/>
      <c r="AF4225" s="152"/>
      <c r="AG4225" s="152"/>
      <c r="AH4225" s="152"/>
      <c r="AI4225" s="152"/>
      <c r="AJ4225" s="152"/>
    </row>
    <row r="4226" spans="3:36" x14ac:dyDescent="0.25">
      <c r="C4226" s="150"/>
      <c r="D4226" s="153"/>
      <c r="E4226" s="153"/>
      <c r="F4226" s="153"/>
      <c r="G4226" s="153"/>
      <c r="H4226" s="153"/>
      <c r="I4226" s="153"/>
      <c r="J4226" s="153"/>
      <c r="K4226" s="153"/>
      <c r="L4226" s="153"/>
      <c r="M4226" s="153"/>
      <c r="N4226" s="153"/>
      <c r="O4226" s="153"/>
      <c r="P4226" s="153"/>
      <c r="Q4226" s="153"/>
      <c r="R4226" s="153"/>
      <c r="S4226" s="153"/>
      <c r="T4226" s="150"/>
      <c r="U4226" s="152"/>
      <c r="V4226" s="152"/>
      <c r="W4226" s="152"/>
      <c r="X4226" s="152"/>
      <c r="Y4226" s="152"/>
      <c r="Z4226" s="152"/>
      <c r="AA4226" s="152"/>
      <c r="AB4226" s="152"/>
      <c r="AC4226" s="152"/>
      <c r="AD4226" s="152"/>
      <c r="AE4226" s="152"/>
      <c r="AF4226" s="152"/>
      <c r="AG4226" s="152"/>
      <c r="AH4226" s="152"/>
      <c r="AI4226" s="152"/>
      <c r="AJ4226" s="152"/>
    </row>
    <row r="4227" spans="3:36" x14ac:dyDescent="0.25">
      <c r="C4227" s="150"/>
      <c r="D4227" s="153"/>
      <c r="E4227" s="153"/>
      <c r="F4227" s="153"/>
      <c r="G4227" s="153"/>
      <c r="H4227" s="153"/>
      <c r="I4227" s="153"/>
      <c r="J4227" s="153"/>
      <c r="K4227" s="153"/>
      <c r="L4227" s="153"/>
      <c r="M4227" s="153"/>
      <c r="N4227" s="153"/>
      <c r="O4227" s="153"/>
      <c r="P4227" s="153"/>
      <c r="Q4227" s="153"/>
      <c r="R4227" s="153"/>
      <c r="S4227" s="153"/>
      <c r="T4227" s="150"/>
      <c r="U4227" s="152"/>
      <c r="V4227" s="152"/>
      <c r="W4227" s="152"/>
      <c r="X4227" s="152"/>
      <c r="Y4227" s="152"/>
      <c r="Z4227" s="152"/>
      <c r="AA4227" s="152"/>
      <c r="AB4227" s="152"/>
      <c r="AC4227" s="152"/>
      <c r="AD4227" s="152"/>
      <c r="AE4227" s="152"/>
      <c r="AF4227" s="152"/>
      <c r="AG4227" s="152"/>
      <c r="AH4227" s="152"/>
      <c r="AI4227" s="152"/>
      <c r="AJ4227" s="152"/>
    </row>
    <row r="4228" spans="3:36" x14ac:dyDescent="0.25">
      <c r="C4228" s="150"/>
      <c r="D4228" s="153"/>
      <c r="E4228" s="153"/>
      <c r="F4228" s="153"/>
      <c r="G4228" s="153"/>
      <c r="H4228" s="153"/>
      <c r="I4228" s="153"/>
      <c r="J4228" s="153"/>
      <c r="K4228" s="153"/>
      <c r="L4228" s="153"/>
      <c r="M4228" s="153"/>
      <c r="N4228" s="153"/>
      <c r="O4228" s="153"/>
      <c r="P4228" s="153"/>
      <c r="Q4228" s="153"/>
      <c r="R4228" s="153"/>
      <c r="S4228" s="153"/>
      <c r="T4228" s="150"/>
      <c r="U4228" s="152"/>
      <c r="V4228" s="152"/>
      <c r="W4228" s="152"/>
      <c r="X4228" s="152"/>
      <c r="Y4228" s="152"/>
      <c r="Z4228" s="152"/>
      <c r="AA4228" s="152"/>
      <c r="AB4228" s="152"/>
      <c r="AC4228" s="152"/>
      <c r="AD4228" s="152"/>
      <c r="AE4228" s="152"/>
      <c r="AF4228" s="152"/>
      <c r="AG4228" s="152"/>
      <c r="AH4228" s="152"/>
      <c r="AI4228" s="152"/>
      <c r="AJ4228" s="152"/>
    </row>
    <row r="4229" spans="3:36" x14ac:dyDescent="0.25">
      <c r="C4229" s="150"/>
      <c r="D4229" s="153"/>
      <c r="E4229" s="153"/>
      <c r="F4229" s="153"/>
      <c r="G4229" s="153"/>
      <c r="H4229" s="153"/>
      <c r="I4229" s="153"/>
      <c r="J4229" s="153"/>
      <c r="K4229" s="153"/>
      <c r="L4229" s="153"/>
      <c r="M4229" s="153"/>
      <c r="N4229" s="153"/>
      <c r="O4229" s="153"/>
      <c r="P4229" s="153"/>
      <c r="Q4229" s="153"/>
      <c r="R4229" s="153"/>
      <c r="S4229" s="153"/>
      <c r="T4229" s="150"/>
      <c r="U4229" s="152"/>
      <c r="V4229" s="152"/>
      <c r="W4229" s="152"/>
      <c r="X4229" s="152"/>
      <c r="Y4229" s="152"/>
      <c r="Z4229" s="152"/>
      <c r="AA4229" s="152"/>
      <c r="AB4229" s="152"/>
      <c r="AC4229" s="152"/>
      <c r="AD4229" s="152"/>
      <c r="AE4229" s="152"/>
      <c r="AF4229" s="152"/>
      <c r="AG4229" s="152"/>
      <c r="AH4229" s="152"/>
      <c r="AI4229" s="152"/>
      <c r="AJ4229" s="152"/>
    </row>
    <row r="4230" spans="3:36" x14ac:dyDescent="0.25">
      <c r="C4230" s="150"/>
      <c r="D4230" s="153"/>
      <c r="E4230" s="153"/>
      <c r="F4230" s="153"/>
      <c r="G4230" s="153"/>
      <c r="H4230" s="153"/>
      <c r="I4230" s="153"/>
      <c r="J4230" s="153"/>
      <c r="K4230" s="153"/>
      <c r="L4230" s="153"/>
      <c r="M4230" s="153"/>
      <c r="N4230" s="153"/>
      <c r="O4230" s="153"/>
      <c r="P4230" s="153"/>
      <c r="Q4230" s="153"/>
      <c r="R4230" s="153"/>
      <c r="S4230" s="153"/>
      <c r="T4230" s="150"/>
      <c r="U4230" s="152"/>
      <c r="V4230" s="152"/>
      <c r="W4230" s="152"/>
      <c r="X4230" s="152"/>
      <c r="Y4230" s="152"/>
      <c r="Z4230" s="152"/>
      <c r="AA4230" s="152"/>
      <c r="AB4230" s="152"/>
      <c r="AC4230" s="152"/>
      <c r="AD4230" s="152"/>
      <c r="AE4230" s="152"/>
      <c r="AF4230" s="152"/>
      <c r="AG4230" s="152"/>
      <c r="AH4230" s="152"/>
      <c r="AI4230" s="152"/>
      <c r="AJ4230" s="152"/>
    </row>
    <row r="4231" spans="3:36" x14ac:dyDescent="0.25">
      <c r="C4231" s="150"/>
      <c r="D4231" s="153"/>
      <c r="E4231" s="153"/>
      <c r="F4231" s="153"/>
      <c r="G4231" s="153"/>
      <c r="H4231" s="153"/>
      <c r="I4231" s="153"/>
      <c r="J4231" s="153"/>
      <c r="K4231" s="153"/>
      <c r="L4231" s="153"/>
      <c r="M4231" s="153"/>
      <c r="N4231" s="153"/>
      <c r="O4231" s="153"/>
      <c r="P4231" s="153"/>
      <c r="Q4231" s="153"/>
      <c r="R4231" s="153"/>
      <c r="S4231" s="153"/>
      <c r="T4231" s="150"/>
      <c r="U4231" s="152"/>
      <c r="V4231" s="152"/>
      <c r="W4231" s="152"/>
      <c r="X4231" s="152"/>
      <c r="Y4231" s="152"/>
      <c r="Z4231" s="152"/>
      <c r="AA4231" s="152"/>
      <c r="AB4231" s="152"/>
      <c r="AC4231" s="152"/>
      <c r="AD4231" s="152"/>
      <c r="AE4231" s="152"/>
      <c r="AF4231" s="152"/>
      <c r="AG4231" s="152"/>
      <c r="AH4231" s="152"/>
      <c r="AI4231" s="152"/>
      <c r="AJ4231" s="152"/>
    </row>
    <row r="4232" spans="3:36" x14ac:dyDescent="0.25">
      <c r="C4232" s="150"/>
      <c r="D4232" s="153"/>
      <c r="E4232" s="153"/>
      <c r="F4232" s="153"/>
      <c r="G4232" s="153"/>
      <c r="H4232" s="153"/>
      <c r="I4232" s="153"/>
      <c r="J4232" s="153"/>
      <c r="K4232" s="153"/>
      <c r="L4232" s="153"/>
      <c r="M4232" s="153"/>
      <c r="N4232" s="153"/>
      <c r="O4232" s="153"/>
      <c r="P4232" s="153"/>
      <c r="Q4232" s="153"/>
      <c r="R4232" s="153"/>
      <c r="S4232" s="153"/>
      <c r="T4232" s="150"/>
      <c r="U4232" s="152"/>
      <c r="V4232" s="152"/>
      <c r="W4232" s="152"/>
      <c r="X4232" s="152"/>
      <c r="Y4232" s="152"/>
      <c r="Z4232" s="152"/>
      <c r="AA4232" s="152"/>
      <c r="AB4232" s="152"/>
      <c r="AC4232" s="152"/>
      <c r="AD4232" s="152"/>
      <c r="AE4232" s="152"/>
      <c r="AF4232" s="152"/>
      <c r="AG4232" s="152"/>
      <c r="AH4232" s="152"/>
      <c r="AI4232" s="152"/>
      <c r="AJ4232" s="152"/>
    </row>
    <row r="4233" spans="3:36" x14ac:dyDescent="0.25">
      <c r="C4233" s="150"/>
      <c r="D4233" s="153"/>
      <c r="E4233" s="153"/>
      <c r="F4233" s="153"/>
      <c r="G4233" s="153"/>
      <c r="H4233" s="153"/>
      <c r="I4233" s="153"/>
      <c r="J4233" s="153"/>
      <c r="K4233" s="153"/>
      <c r="L4233" s="153"/>
      <c r="M4233" s="153"/>
      <c r="N4233" s="153"/>
      <c r="O4233" s="153"/>
      <c r="P4233" s="153"/>
      <c r="Q4233" s="153"/>
      <c r="R4233" s="153"/>
      <c r="S4233" s="153"/>
      <c r="T4233" s="150"/>
      <c r="U4233" s="152"/>
      <c r="V4233" s="152"/>
      <c r="W4233" s="152"/>
      <c r="X4233" s="152"/>
      <c r="Y4233" s="152"/>
      <c r="Z4233" s="152"/>
      <c r="AA4233" s="152"/>
      <c r="AB4233" s="152"/>
      <c r="AC4233" s="152"/>
      <c r="AD4233" s="152"/>
      <c r="AE4233" s="152"/>
      <c r="AF4233" s="152"/>
      <c r="AG4233" s="152"/>
      <c r="AH4233" s="152"/>
      <c r="AI4233" s="152"/>
      <c r="AJ4233" s="152"/>
    </row>
    <row r="4234" spans="3:36" x14ac:dyDescent="0.25">
      <c r="C4234" s="150"/>
      <c r="D4234" s="153"/>
      <c r="E4234" s="153"/>
      <c r="F4234" s="153"/>
      <c r="G4234" s="153"/>
      <c r="H4234" s="153"/>
      <c r="I4234" s="153"/>
      <c r="J4234" s="153"/>
      <c r="K4234" s="153"/>
      <c r="L4234" s="153"/>
      <c r="M4234" s="153"/>
      <c r="N4234" s="153"/>
      <c r="O4234" s="153"/>
      <c r="P4234" s="153"/>
      <c r="Q4234" s="153"/>
      <c r="R4234" s="153"/>
      <c r="S4234" s="153"/>
      <c r="T4234" s="150"/>
      <c r="U4234" s="152"/>
      <c r="V4234" s="152"/>
      <c r="W4234" s="152"/>
      <c r="X4234" s="152"/>
      <c r="Y4234" s="152"/>
      <c r="Z4234" s="152"/>
      <c r="AA4234" s="152"/>
      <c r="AB4234" s="152"/>
      <c r="AC4234" s="152"/>
      <c r="AD4234" s="152"/>
      <c r="AE4234" s="152"/>
      <c r="AF4234" s="152"/>
      <c r="AG4234" s="152"/>
      <c r="AH4234" s="152"/>
      <c r="AI4234" s="152"/>
      <c r="AJ4234" s="152"/>
    </row>
    <row r="4235" spans="3:36" x14ac:dyDescent="0.25">
      <c r="C4235" s="150"/>
      <c r="D4235" s="153"/>
      <c r="E4235" s="153"/>
      <c r="F4235" s="153"/>
      <c r="G4235" s="153"/>
      <c r="H4235" s="153"/>
      <c r="I4235" s="153"/>
      <c r="J4235" s="153"/>
      <c r="K4235" s="153"/>
      <c r="L4235" s="153"/>
      <c r="M4235" s="153"/>
      <c r="N4235" s="153"/>
      <c r="O4235" s="153"/>
      <c r="P4235" s="153"/>
      <c r="Q4235" s="153"/>
      <c r="R4235" s="153"/>
      <c r="S4235" s="153"/>
      <c r="T4235" s="150"/>
      <c r="U4235" s="152"/>
      <c r="V4235" s="152"/>
      <c r="W4235" s="152"/>
      <c r="X4235" s="152"/>
      <c r="Y4235" s="152"/>
      <c r="Z4235" s="152"/>
      <c r="AA4235" s="152"/>
      <c r="AB4235" s="152"/>
      <c r="AC4235" s="152"/>
      <c r="AD4235" s="152"/>
      <c r="AE4235" s="152"/>
      <c r="AF4235" s="152"/>
      <c r="AG4235" s="152"/>
      <c r="AH4235" s="152"/>
      <c r="AI4235" s="152"/>
      <c r="AJ4235" s="152"/>
    </row>
    <row r="4236" spans="3:36" x14ac:dyDescent="0.25">
      <c r="C4236" s="150"/>
      <c r="D4236" s="153"/>
      <c r="E4236" s="153"/>
      <c r="F4236" s="153"/>
      <c r="G4236" s="153"/>
      <c r="H4236" s="153"/>
      <c r="I4236" s="153"/>
      <c r="J4236" s="153"/>
      <c r="K4236" s="153"/>
      <c r="L4236" s="153"/>
      <c r="M4236" s="153"/>
      <c r="N4236" s="153"/>
      <c r="O4236" s="153"/>
      <c r="P4236" s="153"/>
      <c r="Q4236" s="153"/>
      <c r="R4236" s="153"/>
      <c r="S4236" s="153"/>
      <c r="T4236" s="150"/>
      <c r="U4236" s="152"/>
      <c r="V4236" s="152"/>
      <c r="W4236" s="152"/>
      <c r="X4236" s="152"/>
      <c r="Y4236" s="152"/>
      <c r="Z4236" s="152"/>
      <c r="AA4236" s="152"/>
      <c r="AB4236" s="152"/>
      <c r="AC4236" s="152"/>
      <c r="AD4236" s="152"/>
      <c r="AE4236" s="152"/>
      <c r="AF4236" s="152"/>
      <c r="AG4236" s="152"/>
      <c r="AH4236" s="152"/>
      <c r="AI4236" s="152"/>
      <c r="AJ4236" s="152"/>
    </row>
    <row r="4237" spans="3:36" x14ac:dyDescent="0.25">
      <c r="C4237" s="150"/>
      <c r="D4237" s="153"/>
      <c r="E4237" s="153"/>
      <c r="F4237" s="153"/>
      <c r="G4237" s="153"/>
      <c r="H4237" s="153"/>
      <c r="I4237" s="153"/>
      <c r="J4237" s="153"/>
      <c r="K4237" s="153"/>
      <c r="L4237" s="153"/>
      <c r="M4237" s="153"/>
      <c r="N4237" s="153"/>
      <c r="O4237" s="153"/>
      <c r="P4237" s="153"/>
      <c r="Q4237" s="153"/>
      <c r="R4237" s="153"/>
      <c r="S4237" s="153"/>
      <c r="T4237" s="150"/>
      <c r="U4237" s="152"/>
      <c r="V4237" s="152"/>
      <c r="W4237" s="152"/>
      <c r="X4237" s="152"/>
      <c r="Y4237" s="152"/>
      <c r="Z4237" s="152"/>
      <c r="AA4237" s="152"/>
      <c r="AB4237" s="152"/>
      <c r="AC4237" s="152"/>
      <c r="AD4237" s="152"/>
      <c r="AE4237" s="152"/>
      <c r="AF4237" s="152"/>
      <c r="AG4237" s="152"/>
      <c r="AH4237" s="152"/>
      <c r="AI4237" s="152"/>
      <c r="AJ4237" s="152"/>
    </row>
    <row r="4238" spans="3:36" x14ac:dyDescent="0.25">
      <c r="C4238" s="150"/>
      <c r="D4238" s="153"/>
      <c r="E4238" s="153"/>
      <c r="F4238" s="153"/>
      <c r="G4238" s="153"/>
      <c r="H4238" s="153"/>
      <c r="I4238" s="153"/>
      <c r="J4238" s="153"/>
      <c r="K4238" s="153"/>
      <c r="L4238" s="153"/>
      <c r="M4238" s="153"/>
      <c r="N4238" s="153"/>
      <c r="O4238" s="153"/>
      <c r="P4238" s="153"/>
      <c r="Q4238" s="153"/>
      <c r="R4238" s="153"/>
      <c r="S4238" s="153"/>
      <c r="T4238" s="150"/>
      <c r="U4238" s="152"/>
      <c r="V4238" s="152"/>
      <c r="W4238" s="152"/>
      <c r="X4238" s="152"/>
      <c r="Y4238" s="152"/>
      <c r="Z4238" s="152"/>
      <c r="AA4238" s="152"/>
      <c r="AB4238" s="152"/>
      <c r="AC4238" s="152"/>
      <c r="AD4238" s="152"/>
      <c r="AE4238" s="152"/>
      <c r="AF4238" s="152"/>
      <c r="AG4238" s="152"/>
      <c r="AH4238" s="152"/>
      <c r="AI4238" s="152"/>
      <c r="AJ4238" s="152"/>
    </row>
    <row r="4239" spans="3:36" x14ac:dyDescent="0.25">
      <c r="C4239" s="150"/>
      <c r="D4239" s="153"/>
      <c r="E4239" s="153"/>
      <c r="F4239" s="153"/>
      <c r="G4239" s="153"/>
      <c r="H4239" s="153"/>
      <c r="I4239" s="153"/>
      <c r="J4239" s="153"/>
      <c r="K4239" s="153"/>
      <c r="L4239" s="153"/>
      <c r="M4239" s="153"/>
      <c r="N4239" s="153"/>
      <c r="O4239" s="153"/>
      <c r="P4239" s="153"/>
      <c r="Q4239" s="153"/>
      <c r="R4239" s="153"/>
      <c r="S4239" s="153"/>
      <c r="T4239" s="150"/>
      <c r="U4239" s="152"/>
      <c r="V4239" s="152"/>
      <c r="W4239" s="152"/>
      <c r="X4239" s="152"/>
      <c r="Y4239" s="152"/>
      <c r="Z4239" s="152"/>
      <c r="AA4239" s="152"/>
      <c r="AB4239" s="152"/>
      <c r="AC4239" s="152"/>
      <c r="AD4239" s="152"/>
      <c r="AE4239" s="152"/>
      <c r="AF4239" s="152"/>
      <c r="AG4239" s="152"/>
      <c r="AH4239" s="152"/>
      <c r="AI4239" s="152"/>
      <c r="AJ4239" s="152"/>
    </row>
    <row r="4240" spans="3:36" x14ac:dyDescent="0.25">
      <c r="C4240" s="150"/>
      <c r="D4240" s="153"/>
      <c r="E4240" s="153"/>
      <c r="F4240" s="153"/>
      <c r="G4240" s="153"/>
      <c r="H4240" s="153"/>
      <c r="I4240" s="153"/>
      <c r="J4240" s="153"/>
      <c r="K4240" s="153"/>
      <c r="L4240" s="153"/>
      <c r="M4240" s="153"/>
      <c r="N4240" s="153"/>
      <c r="O4240" s="153"/>
      <c r="P4240" s="153"/>
      <c r="Q4240" s="153"/>
      <c r="R4240" s="153"/>
      <c r="S4240" s="153"/>
      <c r="T4240" s="150"/>
      <c r="U4240" s="152"/>
      <c r="V4240" s="152"/>
      <c r="W4240" s="152"/>
      <c r="X4240" s="152"/>
      <c r="Y4240" s="152"/>
      <c r="Z4240" s="152"/>
      <c r="AA4240" s="152"/>
      <c r="AB4240" s="152"/>
      <c r="AC4240" s="152"/>
      <c r="AD4240" s="152"/>
      <c r="AE4240" s="152"/>
      <c r="AF4240" s="152"/>
      <c r="AG4240" s="152"/>
      <c r="AH4240" s="152"/>
      <c r="AI4240" s="152"/>
      <c r="AJ4240" s="152"/>
    </row>
    <row r="4241" spans="3:36" x14ac:dyDescent="0.25">
      <c r="C4241" s="150"/>
      <c r="D4241" s="153"/>
      <c r="E4241" s="153"/>
      <c r="F4241" s="153"/>
      <c r="G4241" s="153"/>
      <c r="H4241" s="153"/>
      <c r="I4241" s="153"/>
      <c r="J4241" s="153"/>
      <c r="K4241" s="153"/>
      <c r="L4241" s="153"/>
      <c r="M4241" s="153"/>
      <c r="N4241" s="153"/>
      <c r="O4241" s="153"/>
      <c r="P4241" s="153"/>
      <c r="Q4241" s="153"/>
      <c r="R4241" s="153"/>
      <c r="S4241" s="153"/>
      <c r="T4241" s="150"/>
      <c r="U4241" s="152"/>
      <c r="V4241" s="152"/>
      <c r="W4241" s="152"/>
      <c r="X4241" s="152"/>
      <c r="Y4241" s="152"/>
      <c r="Z4241" s="152"/>
      <c r="AA4241" s="152"/>
      <c r="AB4241" s="152"/>
      <c r="AC4241" s="152"/>
      <c r="AD4241" s="152"/>
      <c r="AE4241" s="152"/>
      <c r="AF4241" s="152"/>
      <c r="AG4241" s="152"/>
      <c r="AH4241" s="152"/>
      <c r="AI4241" s="152"/>
      <c r="AJ4241" s="152"/>
    </row>
    <row r="4242" spans="3:36" x14ac:dyDescent="0.25">
      <c r="C4242" s="150"/>
      <c r="D4242" s="153"/>
      <c r="E4242" s="153"/>
      <c r="F4242" s="153"/>
      <c r="G4242" s="153"/>
      <c r="H4242" s="153"/>
      <c r="I4242" s="153"/>
      <c r="J4242" s="153"/>
      <c r="K4242" s="153"/>
      <c r="L4242" s="153"/>
      <c r="M4242" s="153"/>
      <c r="N4242" s="153"/>
      <c r="O4242" s="153"/>
      <c r="P4242" s="153"/>
      <c r="Q4242" s="153"/>
      <c r="R4242" s="153"/>
      <c r="S4242" s="153"/>
      <c r="T4242" s="150"/>
      <c r="U4242" s="152"/>
      <c r="V4242" s="152"/>
      <c r="W4242" s="152"/>
      <c r="X4242" s="152"/>
      <c r="Y4242" s="152"/>
      <c r="Z4242" s="152"/>
      <c r="AA4242" s="152"/>
      <c r="AB4242" s="152"/>
      <c r="AC4242" s="152"/>
      <c r="AD4242" s="152"/>
      <c r="AE4242" s="152"/>
      <c r="AF4242" s="152"/>
      <c r="AG4242" s="152"/>
      <c r="AH4242" s="152"/>
      <c r="AI4242" s="152"/>
      <c r="AJ4242" s="152"/>
    </row>
    <row r="4243" spans="3:36" x14ac:dyDescent="0.25">
      <c r="C4243" s="150"/>
      <c r="D4243" s="153"/>
      <c r="E4243" s="153"/>
      <c r="F4243" s="153"/>
      <c r="G4243" s="153"/>
      <c r="H4243" s="153"/>
      <c r="I4243" s="153"/>
      <c r="J4243" s="153"/>
      <c r="K4243" s="153"/>
      <c r="L4243" s="153"/>
      <c r="M4243" s="153"/>
      <c r="N4243" s="153"/>
      <c r="O4243" s="153"/>
      <c r="P4243" s="153"/>
      <c r="Q4243" s="153"/>
      <c r="R4243" s="153"/>
      <c r="S4243" s="153"/>
      <c r="T4243" s="150"/>
      <c r="U4243" s="152"/>
      <c r="V4243" s="152"/>
      <c r="W4243" s="152"/>
      <c r="X4243" s="152"/>
      <c r="Y4243" s="152"/>
      <c r="Z4243" s="152"/>
      <c r="AA4243" s="152"/>
      <c r="AB4243" s="152"/>
      <c r="AC4243" s="152"/>
      <c r="AD4243" s="152"/>
      <c r="AE4243" s="152"/>
      <c r="AF4243" s="152"/>
      <c r="AG4243" s="152"/>
      <c r="AH4243" s="152"/>
      <c r="AI4243" s="152"/>
      <c r="AJ4243" s="152"/>
    </row>
    <row r="4244" spans="3:36" x14ac:dyDescent="0.25">
      <c r="C4244" s="150"/>
      <c r="D4244" s="153"/>
      <c r="E4244" s="153"/>
      <c r="F4244" s="153"/>
      <c r="G4244" s="153"/>
      <c r="H4244" s="153"/>
      <c r="I4244" s="153"/>
      <c r="J4244" s="153"/>
      <c r="K4244" s="153"/>
      <c r="L4244" s="153"/>
      <c r="M4244" s="153"/>
      <c r="N4244" s="153"/>
      <c r="O4244" s="153"/>
      <c r="P4244" s="153"/>
      <c r="Q4244" s="153"/>
      <c r="R4244" s="153"/>
      <c r="S4244" s="153"/>
      <c r="T4244" s="150"/>
      <c r="U4244" s="152"/>
      <c r="V4244" s="152"/>
      <c r="W4244" s="152"/>
      <c r="X4244" s="152"/>
      <c r="Y4244" s="152"/>
      <c r="Z4244" s="152"/>
      <c r="AA4244" s="152"/>
      <c r="AB4244" s="152"/>
      <c r="AC4244" s="152"/>
      <c r="AD4244" s="152"/>
      <c r="AE4244" s="152"/>
      <c r="AF4244" s="152"/>
      <c r="AG4244" s="152"/>
      <c r="AH4244" s="152"/>
      <c r="AI4244" s="152"/>
      <c r="AJ4244" s="152"/>
    </row>
    <row r="4245" spans="3:36" x14ac:dyDescent="0.25">
      <c r="C4245" s="150"/>
      <c r="D4245" s="153"/>
      <c r="E4245" s="153"/>
      <c r="F4245" s="153"/>
      <c r="G4245" s="153"/>
      <c r="H4245" s="153"/>
      <c r="I4245" s="153"/>
      <c r="J4245" s="153"/>
      <c r="K4245" s="153"/>
      <c r="L4245" s="153"/>
      <c r="M4245" s="153"/>
      <c r="N4245" s="153"/>
      <c r="O4245" s="153"/>
      <c r="P4245" s="153"/>
      <c r="Q4245" s="153"/>
      <c r="R4245" s="153"/>
      <c r="S4245" s="153"/>
      <c r="T4245" s="150"/>
      <c r="U4245" s="152"/>
      <c r="V4245" s="152"/>
      <c r="W4245" s="152"/>
      <c r="X4245" s="152"/>
      <c r="Y4245" s="152"/>
      <c r="Z4245" s="152"/>
      <c r="AA4245" s="152"/>
      <c r="AB4245" s="152"/>
      <c r="AC4245" s="152"/>
      <c r="AD4245" s="152"/>
      <c r="AE4245" s="152"/>
      <c r="AF4245" s="152"/>
      <c r="AG4245" s="152"/>
      <c r="AH4245" s="152"/>
      <c r="AI4245" s="152"/>
      <c r="AJ4245" s="152"/>
    </row>
    <row r="4246" spans="3:36" x14ac:dyDescent="0.25">
      <c r="C4246" s="150"/>
      <c r="D4246" s="153"/>
      <c r="E4246" s="153"/>
      <c r="F4246" s="153"/>
      <c r="G4246" s="153"/>
      <c r="H4246" s="153"/>
      <c r="I4246" s="153"/>
      <c r="J4246" s="153"/>
      <c r="K4246" s="153"/>
      <c r="L4246" s="153"/>
      <c r="M4246" s="153"/>
      <c r="N4246" s="153"/>
      <c r="O4246" s="153"/>
      <c r="P4246" s="153"/>
      <c r="Q4246" s="153"/>
      <c r="R4246" s="153"/>
      <c r="S4246" s="153"/>
      <c r="T4246" s="150"/>
      <c r="U4246" s="152"/>
      <c r="V4246" s="152"/>
      <c r="W4246" s="152"/>
      <c r="X4246" s="152"/>
      <c r="Y4246" s="152"/>
      <c r="Z4246" s="152"/>
      <c r="AA4246" s="152"/>
      <c r="AB4246" s="152"/>
      <c r="AC4246" s="152"/>
      <c r="AD4246" s="152"/>
      <c r="AE4246" s="152"/>
      <c r="AF4246" s="152"/>
      <c r="AG4246" s="152"/>
      <c r="AH4246" s="152"/>
      <c r="AI4246" s="152"/>
      <c r="AJ4246" s="152"/>
    </row>
    <row r="4247" spans="3:36" x14ac:dyDescent="0.25">
      <c r="C4247" s="150"/>
      <c r="D4247" s="153"/>
      <c r="E4247" s="153"/>
      <c r="F4247" s="153"/>
      <c r="G4247" s="153"/>
      <c r="H4247" s="153"/>
      <c r="I4247" s="153"/>
      <c r="J4247" s="153"/>
      <c r="K4247" s="153"/>
      <c r="L4247" s="153"/>
      <c r="M4247" s="153"/>
      <c r="N4247" s="153"/>
      <c r="O4247" s="153"/>
      <c r="P4247" s="153"/>
      <c r="Q4247" s="153"/>
      <c r="R4247" s="153"/>
      <c r="S4247" s="153"/>
      <c r="T4247" s="150"/>
      <c r="U4247" s="152"/>
      <c r="V4247" s="152"/>
      <c r="W4247" s="152"/>
      <c r="X4247" s="152"/>
      <c r="Y4247" s="152"/>
      <c r="Z4247" s="152"/>
      <c r="AA4247" s="152"/>
      <c r="AB4247" s="152"/>
      <c r="AC4247" s="152"/>
      <c r="AD4247" s="152"/>
      <c r="AE4247" s="152"/>
      <c r="AF4247" s="152"/>
      <c r="AG4247" s="152"/>
      <c r="AH4247" s="152"/>
      <c r="AI4247" s="152"/>
      <c r="AJ4247" s="152"/>
    </row>
    <row r="4248" spans="3:36" x14ac:dyDescent="0.25">
      <c r="C4248" s="150"/>
      <c r="D4248" s="153"/>
      <c r="E4248" s="153"/>
      <c r="F4248" s="153"/>
      <c r="G4248" s="153"/>
      <c r="H4248" s="153"/>
      <c r="I4248" s="153"/>
      <c r="J4248" s="153"/>
      <c r="K4248" s="153"/>
      <c r="L4248" s="153"/>
      <c r="M4248" s="153"/>
      <c r="N4248" s="153"/>
      <c r="O4248" s="153"/>
      <c r="P4248" s="153"/>
      <c r="Q4248" s="153"/>
      <c r="R4248" s="153"/>
      <c r="S4248" s="153"/>
      <c r="T4248" s="150"/>
      <c r="U4248" s="152"/>
      <c r="V4248" s="152"/>
      <c r="W4248" s="152"/>
      <c r="X4248" s="152"/>
      <c r="Y4248" s="152"/>
      <c r="Z4248" s="152"/>
      <c r="AA4248" s="152"/>
      <c r="AB4248" s="152"/>
      <c r="AC4248" s="152"/>
      <c r="AD4248" s="152"/>
      <c r="AE4248" s="152"/>
      <c r="AF4248" s="152"/>
      <c r="AG4248" s="152"/>
      <c r="AH4248" s="152"/>
      <c r="AI4248" s="152"/>
      <c r="AJ4248" s="152"/>
    </row>
    <row r="4249" spans="3:36" x14ac:dyDescent="0.25">
      <c r="C4249" s="150"/>
      <c r="D4249" s="153"/>
      <c r="E4249" s="153"/>
      <c r="F4249" s="153"/>
      <c r="G4249" s="153"/>
      <c r="H4249" s="153"/>
      <c r="I4249" s="153"/>
      <c r="J4249" s="153"/>
      <c r="K4249" s="153"/>
      <c r="L4249" s="153"/>
      <c r="M4249" s="153"/>
      <c r="N4249" s="153"/>
      <c r="O4249" s="153"/>
      <c r="P4249" s="153"/>
      <c r="Q4249" s="153"/>
      <c r="R4249" s="153"/>
      <c r="S4249" s="153"/>
      <c r="T4249" s="150"/>
      <c r="U4249" s="152"/>
      <c r="V4249" s="152"/>
      <c r="W4249" s="152"/>
      <c r="X4249" s="152"/>
      <c r="Y4249" s="152"/>
      <c r="Z4249" s="152"/>
      <c r="AA4249" s="152"/>
      <c r="AB4249" s="152"/>
      <c r="AC4249" s="152"/>
      <c r="AD4249" s="152"/>
      <c r="AE4249" s="152"/>
      <c r="AF4249" s="152"/>
      <c r="AG4249" s="152"/>
      <c r="AH4249" s="152"/>
      <c r="AI4249" s="152"/>
      <c r="AJ4249" s="152"/>
    </row>
    <row r="4250" spans="3:36" x14ac:dyDescent="0.25">
      <c r="C4250" s="150"/>
      <c r="D4250" s="153"/>
      <c r="E4250" s="153"/>
      <c r="F4250" s="153"/>
      <c r="G4250" s="153"/>
      <c r="H4250" s="153"/>
      <c r="I4250" s="153"/>
      <c r="J4250" s="153"/>
      <c r="K4250" s="153"/>
      <c r="L4250" s="153"/>
      <c r="M4250" s="153"/>
      <c r="N4250" s="153"/>
      <c r="O4250" s="153"/>
      <c r="P4250" s="153"/>
      <c r="Q4250" s="153"/>
      <c r="R4250" s="153"/>
      <c r="S4250" s="153"/>
      <c r="T4250" s="150"/>
      <c r="U4250" s="152"/>
      <c r="V4250" s="152"/>
      <c r="W4250" s="152"/>
      <c r="X4250" s="152"/>
      <c r="Y4250" s="152"/>
      <c r="Z4250" s="152"/>
      <c r="AA4250" s="152"/>
      <c r="AB4250" s="152"/>
      <c r="AC4250" s="152"/>
      <c r="AD4250" s="152"/>
      <c r="AE4250" s="152"/>
      <c r="AF4250" s="152"/>
      <c r="AG4250" s="152"/>
      <c r="AH4250" s="152"/>
      <c r="AI4250" s="152"/>
      <c r="AJ4250" s="152"/>
    </row>
    <row r="4251" spans="3:36" x14ac:dyDescent="0.25">
      <c r="C4251" s="150"/>
      <c r="D4251" s="153"/>
      <c r="E4251" s="153"/>
      <c r="F4251" s="153"/>
      <c r="G4251" s="153"/>
      <c r="H4251" s="153"/>
      <c r="I4251" s="153"/>
      <c r="J4251" s="153"/>
      <c r="K4251" s="153"/>
      <c r="L4251" s="153"/>
      <c r="M4251" s="153"/>
      <c r="N4251" s="153"/>
      <c r="O4251" s="153"/>
      <c r="P4251" s="153"/>
      <c r="Q4251" s="153"/>
      <c r="R4251" s="153"/>
      <c r="S4251" s="153"/>
      <c r="T4251" s="150"/>
      <c r="U4251" s="152"/>
      <c r="V4251" s="152"/>
      <c r="W4251" s="152"/>
      <c r="X4251" s="152"/>
      <c r="Y4251" s="152"/>
      <c r="Z4251" s="152"/>
      <c r="AA4251" s="152"/>
      <c r="AB4251" s="152"/>
      <c r="AC4251" s="152"/>
      <c r="AD4251" s="152"/>
      <c r="AE4251" s="152"/>
      <c r="AF4251" s="152"/>
      <c r="AG4251" s="152"/>
      <c r="AH4251" s="152"/>
      <c r="AI4251" s="152"/>
      <c r="AJ4251" s="152"/>
    </row>
    <row r="4252" spans="3:36" x14ac:dyDescent="0.25">
      <c r="C4252" s="150"/>
      <c r="D4252" s="153"/>
      <c r="E4252" s="153"/>
      <c r="F4252" s="153"/>
      <c r="G4252" s="153"/>
      <c r="H4252" s="153"/>
      <c r="I4252" s="153"/>
      <c r="J4252" s="153"/>
      <c r="K4252" s="153"/>
      <c r="L4252" s="153"/>
      <c r="M4252" s="153"/>
      <c r="N4252" s="153"/>
      <c r="O4252" s="153"/>
      <c r="P4252" s="153"/>
      <c r="Q4252" s="153"/>
      <c r="R4252" s="153"/>
      <c r="S4252" s="153"/>
      <c r="T4252" s="150"/>
      <c r="U4252" s="152"/>
      <c r="V4252" s="152"/>
      <c r="W4252" s="152"/>
      <c r="X4252" s="152"/>
      <c r="Y4252" s="152"/>
      <c r="Z4252" s="152"/>
      <c r="AA4252" s="152"/>
      <c r="AB4252" s="152"/>
      <c r="AC4252" s="152"/>
      <c r="AD4252" s="152"/>
      <c r="AE4252" s="152"/>
      <c r="AF4252" s="152"/>
      <c r="AG4252" s="152"/>
      <c r="AH4252" s="152"/>
      <c r="AI4252" s="152"/>
      <c r="AJ4252" s="152"/>
    </row>
    <row r="4253" spans="3:36" x14ac:dyDescent="0.25">
      <c r="C4253" s="150"/>
      <c r="D4253" s="153"/>
      <c r="E4253" s="153"/>
      <c r="F4253" s="153"/>
      <c r="G4253" s="153"/>
      <c r="H4253" s="153"/>
      <c r="I4253" s="153"/>
      <c r="J4253" s="153"/>
      <c r="K4253" s="153"/>
      <c r="L4253" s="153"/>
      <c r="M4253" s="153"/>
      <c r="N4253" s="153"/>
      <c r="O4253" s="153"/>
      <c r="P4253" s="153"/>
      <c r="Q4253" s="153"/>
      <c r="R4253" s="153"/>
      <c r="S4253" s="153"/>
      <c r="T4253" s="150"/>
      <c r="U4253" s="152"/>
      <c r="V4253" s="152"/>
      <c r="W4253" s="152"/>
      <c r="X4253" s="152"/>
      <c r="Y4253" s="152"/>
      <c r="Z4253" s="152"/>
      <c r="AA4253" s="152"/>
      <c r="AB4253" s="152"/>
      <c r="AC4253" s="152"/>
      <c r="AD4253" s="152"/>
      <c r="AE4253" s="152"/>
      <c r="AF4253" s="152"/>
      <c r="AG4253" s="152"/>
      <c r="AH4253" s="152"/>
      <c r="AI4253" s="152"/>
      <c r="AJ4253" s="152"/>
    </row>
    <row r="4254" spans="3:36" x14ac:dyDescent="0.25">
      <c r="C4254" s="150"/>
      <c r="D4254" s="153"/>
      <c r="E4254" s="153"/>
      <c r="F4254" s="153"/>
      <c r="G4254" s="153"/>
      <c r="H4254" s="153"/>
      <c r="I4254" s="153"/>
      <c r="J4254" s="153"/>
      <c r="K4254" s="153"/>
      <c r="L4254" s="153"/>
      <c r="M4254" s="153"/>
      <c r="N4254" s="153"/>
      <c r="O4254" s="153"/>
      <c r="P4254" s="153"/>
      <c r="Q4254" s="153"/>
      <c r="R4254" s="153"/>
      <c r="S4254" s="153"/>
      <c r="T4254" s="150"/>
      <c r="U4254" s="152"/>
      <c r="V4254" s="152"/>
      <c r="W4254" s="152"/>
      <c r="X4254" s="152"/>
      <c r="Y4254" s="152"/>
      <c r="Z4254" s="152"/>
      <c r="AA4254" s="152"/>
      <c r="AB4254" s="152"/>
      <c r="AC4254" s="152"/>
      <c r="AD4254" s="152"/>
      <c r="AE4254" s="152"/>
      <c r="AF4254" s="152"/>
      <c r="AG4254" s="152"/>
      <c r="AH4254" s="152"/>
      <c r="AI4254" s="152"/>
      <c r="AJ4254" s="152"/>
    </row>
    <row r="4255" spans="3:36" x14ac:dyDescent="0.25">
      <c r="C4255" s="150"/>
      <c r="D4255" s="153"/>
      <c r="E4255" s="153"/>
      <c r="F4255" s="153"/>
      <c r="G4255" s="153"/>
      <c r="H4255" s="153"/>
      <c r="I4255" s="153"/>
      <c r="J4255" s="153"/>
      <c r="K4255" s="153"/>
      <c r="L4255" s="153"/>
      <c r="M4255" s="153"/>
      <c r="N4255" s="153"/>
      <c r="O4255" s="153"/>
      <c r="P4255" s="153"/>
      <c r="Q4255" s="153"/>
      <c r="R4255" s="153"/>
      <c r="S4255" s="153"/>
      <c r="T4255" s="150"/>
      <c r="U4255" s="152"/>
      <c r="V4255" s="152"/>
      <c r="W4255" s="152"/>
      <c r="X4255" s="152"/>
      <c r="Y4255" s="152"/>
      <c r="Z4255" s="152"/>
      <c r="AA4255" s="152"/>
      <c r="AB4255" s="152"/>
      <c r="AC4255" s="152"/>
      <c r="AD4255" s="152"/>
      <c r="AE4255" s="152"/>
      <c r="AF4255" s="152"/>
      <c r="AG4255" s="152"/>
      <c r="AH4255" s="152"/>
      <c r="AI4255" s="152"/>
      <c r="AJ4255" s="152"/>
    </row>
    <row r="4256" spans="3:36" x14ac:dyDescent="0.25">
      <c r="C4256" s="150"/>
      <c r="D4256" s="153"/>
      <c r="E4256" s="153"/>
      <c r="F4256" s="153"/>
      <c r="G4256" s="153"/>
      <c r="H4256" s="153"/>
      <c r="I4256" s="153"/>
      <c r="J4256" s="153"/>
      <c r="K4256" s="153"/>
      <c r="L4256" s="153"/>
      <c r="M4256" s="153"/>
      <c r="N4256" s="153"/>
      <c r="O4256" s="153"/>
      <c r="P4256" s="153"/>
      <c r="Q4256" s="153"/>
      <c r="R4256" s="153"/>
      <c r="S4256" s="153"/>
      <c r="T4256" s="150"/>
      <c r="U4256" s="152"/>
      <c r="V4256" s="152"/>
      <c r="W4256" s="152"/>
      <c r="X4256" s="152"/>
      <c r="Y4256" s="152"/>
      <c r="Z4256" s="152"/>
      <c r="AA4256" s="152"/>
      <c r="AB4256" s="152"/>
      <c r="AC4256" s="152"/>
      <c r="AD4256" s="152"/>
      <c r="AE4256" s="152"/>
      <c r="AF4256" s="152"/>
      <c r="AG4256" s="152"/>
      <c r="AH4256" s="152"/>
      <c r="AI4256" s="152"/>
      <c r="AJ4256" s="152"/>
    </row>
    <row r="4257" spans="3:36" x14ac:dyDescent="0.25">
      <c r="C4257" s="150"/>
      <c r="D4257" s="153"/>
      <c r="E4257" s="153"/>
      <c r="F4257" s="153"/>
      <c r="G4257" s="153"/>
      <c r="H4257" s="153"/>
      <c r="I4257" s="153"/>
      <c r="J4257" s="153"/>
      <c r="K4257" s="153"/>
      <c r="L4257" s="153"/>
      <c r="M4257" s="153"/>
      <c r="N4257" s="153"/>
      <c r="O4257" s="153"/>
      <c r="P4257" s="153"/>
      <c r="Q4257" s="153"/>
      <c r="R4257" s="153"/>
      <c r="S4257" s="153"/>
      <c r="T4257" s="150"/>
      <c r="U4257" s="152"/>
      <c r="V4257" s="152"/>
      <c r="W4257" s="152"/>
      <c r="X4257" s="152"/>
      <c r="Y4257" s="152"/>
      <c r="Z4257" s="152"/>
      <c r="AA4257" s="152"/>
      <c r="AB4257" s="152"/>
      <c r="AC4257" s="152"/>
      <c r="AD4257" s="152"/>
      <c r="AE4257" s="152"/>
      <c r="AF4257" s="152"/>
      <c r="AG4257" s="152"/>
      <c r="AH4257" s="152"/>
      <c r="AI4257" s="152"/>
      <c r="AJ4257" s="152"/>
    </row>
    <row r="4258" spans="3:36" x14ac:dyDescent="0.25">
      <c r="C4258" s="150"/>
      <c r="D4258" s="153"/>
      <c r="E4258" s="153"/>
      <c r="F4258" s="153"/>
      <c r="G4258" s="153"/>
      <c r="H4258" s="153"/>
      <c r="I4258" s="153"/>
      <c r="J4258" s="153"/>
      <c r="K4258" s="153"/>
      <c r="L4258" s="153"/>
      <c r="M4258" s="153"/>
      <c r="N4258" s="153"/>
      <c r="O4258" s="153"/>
      <c r="P4258" s="153"/>
      <c r="Q4258" s="153"/>
      <c r="R4258" s="153"/>
      <c r="S4258" s="153"/>
      <c r="T4258" s="150"/>
      <c r="U4258" s="152"/>
      <c r="V4258" s="152"/>
      <c r="W4258" s="152"/>
      <c r="X4258" s="152"/>
      <c r="Y4258" s="152"/>
      <c r="Z4258" s="152"/>
      <c r="AA4258" s="152"/>
      <c r="AB4258" s="152"/>
      <c r="AC4258" s="152"/>
      <c r="AD4258" s="152"/>
      <c r="AE4258" s="152"/>
      <c r="AF4258" s="152"/>
      <c r="AG4258" s="152"/>
      <c r="AH4258" s="152"/>
      <c r="AI4258" s="152"/>
      <c r="AJ4258" s="152"/>
    </row>
    <row r="4259" spans="3:36" x14ac:dyDescent="0.25">
      <c r="C4259" s="150"/>
      <c r="D4259" s="153"/>
      <c r="E4259" s="153"/>
      <c r="F4259" s="153"/>
      <c r="G4259" s="153"/>
      <c r="H4259" s="153"/>
      <c r="I4259" s="153"/>
      <c r="J4259" s="153"/>
      <c r="K4259" s="153"/>
      <c r="L4259" s="153"/>
      <c r="M4259" s="153"/>
      <c r="N4259" s="153"/>
      <c r="O4259" s="153"/>
      <c r="P4259" s="153"/>
      <c r="Q4259" s="153"/>
      <c r="R4259" s="153"/>
      <c r="S4259" s="153"/>
      <c r="T4259" s="150"/>
      <c r="U4259" s="152"/>
      <c r="V4259" s="152"/>
      <c r="W4259" s="152"/>
      <c r="X4259" s="152"/>
      <c r="Y4259" s="152"/>
      <c r="Z4259" s="152"/>
      <c r="AA4259" s="152"/>
      <c r="AB4259" s="152"/>
      <c r="AC4259" s="152"/>
      <c r="AD4259" s="152"/>
      <c r="AE4259" s="152"/>
      <c r="AF4259" s="152"/>
      <c r="AG4259" s="152"/>
      <c r="AH4259" s="152"/>
      <c r="AI4259" s="152"/>
      <c r="AJ4259" s="152"/>
    </row>
    <row r="4260" spans="3:36" x14ac:dyDescent="0.25">
      <c r="C4260" s="150"/>
      <c r="D4260" s="153"/>
      <c r="E4260" s="153"/>
      <c r="F4260" s="153"/>
      <c r="G4260" s="153"/>
      <c r="H4260" s="153"/>
      <c r="I4260" s="153"/>
      <c r="J4260" s="153"/>
      <c r="K4260" s="153"/>
      <c r="L4260" s="153"/>
      <c r="M4260" s="153"/>
      <c r="N4260" s="153"/>
      <c r="O4260" s="153"/>
      <c r="P4260" s="153"/>
      <c r="Q4260" s="153"/>
      <c r="R4260" s="153"/>
      <c r="S4260" s="153"/>
      <c r="T4260" s="150"/>
      <c r="U4260" s="152"/>
      <c r="V4260" s="152"/>
      <c r="W4260" s="152"/>
      <c r="X4260" s="152"/>
      <c r="Y4260" s="152"/>
      <c r="Z4260" s="152"/>
      <c r="AA4260" s="152"/>
      <c r="AB4260" s="152"/>
      <c r="AC4260" s="152"/>
      <c r="AD4260" s="152"/>
      <c r="AE4260" s="152"/>
      <c r="AF4260" s="152"/>
      <c r="AG4260" s="152"/>
      <c r="AH4260" s="152"/>
      <c r="AI4260" s="152"/>
      <c r="AJ4260" s="152"/>
    </row>
    <row r="4261" spans="3:36" x14ac:dyDescent="0.25">
      <c r="C4261" s="150"/>
      <c r="D4261" s="153"/>
      <c r="E4261" s="153"/>
      <c r="F4261" s="153"/>
      <c r="G4261" s="153"/>
      <c r="H4261" s="153"/>
      <c r="I4261" s="153"/>
      <c r="J4261" s="153"/>
      <c r="K4261" s="153"/>
      <c r="L4261" s="153"/>
      <c r="M4261" s="153"/>
      <c r="N4261" s="153"/>
      <c r="O4261" s="153"/>
      <c r="P4261" s="153"/>
      <c r="Q4261" s="153"/>
      <c r="R4261" s="153"/>
      <c r="S4261" s="153"/>
      <c r="T4261" s="150"/>
      <c r="U4261" s="152"/>
      <c r="V4261" s="152"/>
      <c r="W4261" s="152"/>
      <c r="X4261" s="152"/>
      <c r="Y4261" s="152"/>
      <c r="Z4261" s="152"/>
      <c r="AA4261" s="152"/>
      <c r="AB4261" s="152"/>
      <c r="AC4261" s="152"/>
      <c r="AD4261" s="152"/>
      <c r="AE4261" s="152"/>
      <c r="AF4261" s="152"/>
      <c r="AG4261" s="152"/>
      <c r="AH4261" s="152"/>
      <c r="AI4261" s="152"/>
      <c r="AJ4261" s="152"/>
    </row>
    <row r="4262" spans="3:36" x14ac:dyDescent="0.25">
      <c r="C4262" s="150"/>
      <c r="D4262" s="153"/>
      <c r="E4262" s="153"/>
      <c r="F4262" s="153"/>
      <c r="G4262" s="153"/>
      <c r="H4262" s="153"/>
      <c r="I4262" s="153"/>
      <c r="J4262" s="153"/>
      <c r="K4262" s="153"/>
      <c r="L4262" s="153"/>
      <c r="M4262" s="153"/>
      <c r="N4262" s="153"/>
      <c r="O4262" s="153"/>
      <c r="P4262" s="153"/>
      <c r="Q4262" s="153"/>
      <c r="R4262" s="153"/>
      <c r="S4262" s="153"/>
      <c r="T4262" s="150"/>
      <c r="U4262" s="152"/>
      <c r="V4262" s="152"/>
      <c r="W4262" s="152"/>
      <c r="X4262" s="152"/>
      <c r="Y4262" s="152"/>
      <c r="Z4262" s="152"/>
      <c r="AA4262" s="152"/>
      <c r="AB4262" s="152"/>
      <c r="AC4262" s="152"/>
      <c r="AD4262" s="152"/>
      <c r="AE4262" s="152"/>
      <c r="AF4262" s="152"/>
      <c r="AG4262" s="152"/>
      <c r="AH4262" s="152"/>
      <c r="AI4262" s="152"/>
      <c r="AJ4262" s="152"/>
    </row>
    <row r="4263" spans="3:36" x14ac:dyDescent="0.25">
      <c r="C4263" s="150"/>
      <c r="D4263" s="153"/>
      <c r="E4263" s="153"/>
      <c r="F4263" s="153"/>
      <c r="G4263" s="153"/>
      <c r="H4263" s="153"/>
      <c r="I4263" s="153"/>
      <c r="J4263" s="153"/>
      <c r="K4263" s="153"/>
      <c r="L4263" s="153"/>
      <c r="M4263" s="153"/>
      <c r="N4263" s="153"/>
      <c r="O4263" s="153"/>
      <c r="P4263" s="153"/>
      <c r="Q4263" s="153"/>
      <c r="R4263" s="153"/>
      <c r="S4263" s="153"/>
      <c r="T4263" s="150"/>
      <c r="U4263" s="152"/>
      <c r="V4263" s="152"/>
      <c r="W4263" s="152"/>
      <c r="X4263" s="152"/>
      <c r="Y4263" s="152"/>
      <c r="Z4263" s="152"/>
      <c r="AA4263" s="152"/>
      <c r="AB4263" s="152"/>
      <c r="AC4263" s="152"/>
      <c r="AD4263" s="152"/>
      <c r="AE4263" s="152"/>
      <c r="AF4263" s="152"/>
      <c r="AG4263" s="152"/>
      <c r="AH4263" s="152"/>
      <c r="AI4263" s="152"/>
      <c r="AJ4263" s="152"/>
    </row>
    <row r="4264" spans="3:36" x14ac:dyDescent="0.25">
      <c r="C4264" s="150"/>
      <c r="D4264" s="153"/>
      <c r="E4264" s="153"/>
      <c r="F4264" s="153"/>
      <c r="G4264" s="153"/>
      <c r="H4264" s="153"/>
      <c r="I4264" s="153"/>
      <c r="J4264" s="153"/>
      <c r="K4264" s="153"/>
      <c r="L4264" s="153"/>
      <c r="M4264" s="153"/>
      <c r="N4264" s="153"/>
      <c r="O4264" s="153"/>
      <c r="P4264" s="153"/>
      <c r="Q4264" s="153"/>
      <c r="R4264" s="153"/>
      <c r="S4264" s="153"/>
      <c r="T4264" s="150"/>
      <c r="U4264" s="152"/>
      <c r="V4264" s="152"/>
      <c r="W4264" s="152"/>
      <c r="X4264" s="152"/>
      <c r="Y4264" s="152"/>
      <c r="Z4264" s="152"/>
      <c r="AA4264" s="152"/>
      <c r="AB4264" s="152"/>
      <c r="AC4264" s="152"/>
      <c r="AD4264" s="152"/>
      <c r="AE4264" s="152"/>
      <c r="AF4264" s="152"/>
      <c r="AG4264" s="152"/>
      <c r="AH4264" s="152"/>
      <c r="AI4264" s="152"/>
      <c r="AJ4264" s="152"/>
    </row>
    <row r="4265" spans="3:36" x14ac:dyDescent="0.25">
      <c r="C4265" s="150"/>
      <c r="D4265" s="153"/>
      <c r="E4265" s="153"/>
      <c r="F4265" s="153"/>
      <c r="G4265" s="153"/>
      <c r="H4265" s="153"/>
      <c r="I4265" s="153"/>
      <c r="J4265" s="153"/>
      <c r="K4265" s="153"/>
      <c r="L4265" s="153"/>
      <c r="M4265" s="153"/>
      <c r="N4265" s="153"/>
      <c r="O4265" s="153"/>
      <c r="P4265" s="153"/>
      <c r="Q4265" s="153"/>
      <c r="R4265" s="153"/>
      <c r="S4265" s="153"/>
      <c r="T4265" s="150"/>
      <c r="U4265" s="152"/>
      <c r="V4265" s="152"/>
      <c r="W4265" s="152"/>
      <c r="X4265" s="152"/>
      <c r="Y4265" s="152"/>
      <c r="Z4265" s="152"/>
      <c r="AA4265" s="152"/>
      <c r="AB4265" s="152"/>
      <c r="AC4265" s="152"/>
      <c r="AD4265" s="152"/>
      <c r="AE4265" s="152"/>
      <c r="AF4265" s="152"/>
      <c r="AG4265" s="152"/>
      <c r="AH4265" s="152"/>
      <c r="AI4265" s="152"/>
      <c r="AJ4265" s="152"/>
    </row>
    <row r="4266" spans="3:36" x14ac:dyDescent="0.25">
      <c r="C4266" s="150"/>
      <c r="D4266" s="153"/>
      <c r="E4266" s="153"/>
      <c r="F4266" s="153"/>
      <c r="G4266" s="153"/>
      <c r="H4266" s="153"/>
      <c r="I4266" s="153"/>
      <c r="J4266" s="153"/>
      <c r="K4266" s="153"/>
      <c r="L4266" s="153"/>
      <c r="M4266" s="153"/>
      <c r="N4266" s="153"/>
      <c r="O4266" s="153"/>
      <c r="P4266" s="153"/>
      <c r="Q4266" s="153"/>
      <c r="R4266" s="153"/>
      <c r="S4266" s="153"/>
      <c r="T4266" s="150"/>
      <c r="U4266" s="152"/>
      <c r="V4266" s="152"/>
      <c r="W4266" s="152"/>
      <c r="X4266" s="152"/>
      <c r="Y4266" s="152"/>
      <c r="Z4266" s="152"/>
      <c r="AA4266" s="152"/>
      <c r="AB4266" s="152"/>
      <c r="AC4266" s="152"/>
      <c r="AD4266" s="152"/>
      <c r="AE4266" s="152"/>
      <c r="AF4266" s="152"/>
      <c r="AG4266" s="152"/>
      <c r="AH4266" s="152"/>
      <c r="AI4266" s="152"/>
      <c r="AJ4266" s="152"/>
    </row>
    <row r="4267" spans="3:36" x14ac:dyDescent="0.25">
      <c r="C4267" s="150"/>
      <c r="D4267" s="153"/>
      <c r="E4267" s="153"/>
      <c r="F4267" s="153"/>
      <c r="G4267" s="153"/>
      <c r="H4267" s="153"/>
      <c r="I4267" s="153"/>
      <c r="J4267" s="153"/>
      <c r="K4267" s="153"/>
      <c r="L4267" s="153"/>
      <c r="M4267" s="153"/>
      <c r="N4267" s="153"/>
      <c r="O4267" s="153"/>
      <c r="P4267" s="153"/>
      <c r="Q4267" s="153"/>
      <c r="R4267" s="153"/>
      <c r="S4267" s="153"/>
      <c r="T4267" s="150"/>
      <c r="U4267" s="152"/>
      <c r="V4267" s="152"/>
      <c r="W4267" s="152"/>
      <c r="X4267" s="152"/>
      <c r="Y4267" s="152"/>
      <c r="Z4267" s="152"/>
      <c r="AA4267" s="152"/>
      <c r="AB4267" s="152"/>
      <c r="AC4267" s="152"/>
      <c r="AD4267" s="152"/>
      <c r="AE4267" s="152"/>
      <c r="AF4267" s="152"/>
      <c r="AG4267" s="152"/>
      <c r="AH4267" s="152"/>
      <c r="AI4267" s="152"/>
      <c r="AJ4267" s="152"/>
    </row>
    <row r="4268" spans="3:36" x14ac:dyDescent="0.25">
      <c r="C4268" s="150"/>
      <c r="D4268" s="153"/>
      <c r="E4268" s="153"/>
      <c r="F4268" s="153"/>
      <c r="G4268" s="153"/>
      <c r="H4268" s="153"/>
      <c r="I4268" s="153"/>
      <c r="J4268" s="153"/>
      <c r="K4268" s="153"/>
      <c r="L4268" s="153"/>
      <c r="M4268" s="153"/>
      <c r="N4268" s="153"/>
      <c r="O4268" s="153"/>
      <c r="P4268" s="153"/>
      <c r="Q4268" s="153"/>
      <c r="R4268" s="153"/>
      <c r="S4268" s="153"/>
      <c r="T4268" s="150"/>
      <c r="U4268" s="152"/>
      <c r="V4268" s="152"/>
      <c r="W4268" s="152"/>
      <c r="X4268" s="152"/>
      <c r="Y4268" s="152"/>
      <c r="Z4268" s="152"/>
      <c r="AA4268" s="152"/>
      <c r="AB4268" s="152"/>
      <c r="AC4268" s="152"/>
      <c r="AD4268" s="152"/>
      <c r="AE4268" s="152"/>
      <c r="AF4268" s="152"/>
      <c r="AG4268" s="152"/>
      <c r="AH4268" s="152"/>
      <c r="AI4268" s="152"/>
      <c r="AJ4268" s="152"/>
    </row>
    <row r="4269" spans="3:36" x14ac:dyDescent="0.25">
      <c r="C4269" s="150"/>
      <c r="D4269" s="153"/>
      <c r="E4269" s="153"/>
      <c r="F4269" s="153"/>
      <c r="G4269" s="153"/>
      <c r="H4269" s="153"/>
      <c r="I4269" s="153"/>
      <c r="J4269" s="153"/>
      <c r="K4269" s="153"/>
      <c r="L4269" s="153"/>
      <c r="M4269" s="153"/>
      <c r="N4269" s="153"/>
      <c r="O4269" s="153"/>
      <c r="P4269" s="153"/>
      <c r="Q4269" s="153"/>
      <c r="R4269" s="153"/>
      <c r="S4269" s="153"/>
      <c r="T4269" s="150"/>
      <c r="U4269" s="152"/>
      <c r="V4269" s="152"/>
      <c r="W4269" s="152"/>
      <c r="X4269" s="152"/>
      <c r="Y4269" s="152"/>
      <c r="Z4269" s="152"/>
      <c r="AA4269" s="152"/>
      <c r="AB4269" s="152"/>
      <c r="AC4269" s="152"/>
      <c r="AD4269" s="152"/>
      <c r="AE4269" s="152"/>
      <c r="AF4269" s="152"/>
      <c r="AG4269" s="152"/>
      <c r="AH4269" s="152"/>
      <c r="AI4269" s="152"/>
      <c r="AJ4269" s="152"/>
    </row>
    <row r="4270" spans="3:36" x14ac:dyDescent="0.25">
      <c r="C4270" s="150"/>
      <c r="D4270" s="153"/>
      <c r="E4270" s="153"/>
      <c r="F4270" s="153"/>
      <c r="G4270" s="153"/>
      <c r="H4270" s="153"/>
      <c r="I4270" s="153"/>
      <c r="J4270" s="153"/>
      <c r="K4270" s="153"/>
      <c r="L4270" s="153"/>
      <c r="M4270" s="153"/>
      <c r="N4270" s="153"/>
      <c r="O4270" s="153"/>
      <c r="P4270" s="153"/>
      <c r="Q4270" s="153"/>
      <c r="R4270" s="153"/>
      <c r="S4270" s="153"/>
      <c r="T4270" s="150"/>
      <c r="U4270" s="152"/>
      <c r="V4270" s="152"/>
      <c r="W4270" s="152"/>
      <c r="X4270" s="152"/>
      <c r="Y4270" s="152"/>
      <c r="Z4270" s="152"/>
      <c r="AA4270" s="152"/>
      <c r="AB4270" s="152"/>
      <c r="AC4270" s="152"/>
      <c r="AD4270" s="152"/>
      <c r="AE4270" s="152"/>
      <c r="AF4270" s="152"/>
      <c r="AG4270" s="152"/>
      <c r="AH4270" s="152"/>
      <c r="AI4270" s="152"/>
      <c r="AJ4270" s="152"/>
    </row>
    <row r="4271" spans="3:36" x14ac:dyDescent="0.25">
      <c r="C4271" s="150"/>
      <c r="D4271" s="153"/>
      <c r="E4271" s="153"/>
      <c r="F4271" s="153"/>
      <c r="G4271" s="153"/>
      <c r="H4271" s="153"/>
      <c r="I4271" s="153"/>
      <c r="J4271" s="153"/>
      <c r="K4271" s="153"/>
      <c r="L4271" s="153"/>
      <c r="M4271" s="153"/>
      <c r="N4271" s="153"/>
      <c r="O4271" s="153"/>
      <c r="P4271" s="153"/>
      <c r="Q4271" s="153"/>
      <c r="R4271" s="153"/>
      <c r="S4271" s="153"/>
      <c r="T4271" s="150"/>
      <c r="U4271" s="152"/>
      <c r="V4271" s="152"/>
      <c r="W4271" s="152"/>
      <c r="X4271" s="152"/>
      <c r="Y4271" s="152"/>
      <c r="Z4271" s="152"/>
      <c r="AA4271" s="152"/>
      <c r="AB4271" s="152"/>
      <c r="AC4271" s="152"/>
      <c r="AD4271" s="152"/>
      <c r="AE4271" s="152"/>
      <c r="AF4271" s="152"/>
      <c r="AG4271" s="152"/>
      <c r="AH4271" s="152"/>
      <c r="AI4271" s="152"/>
      <c r="AJ4271" s="152"/>
    </row>
    <row r="4272" spans="3:36" x14ac:dyDescent="0.25">
      <c r="C4272" s="150"/>
      <c r="D4272" s="153"/>
      <c r="E4272" s="153"/>
      <c r="F4272" s="153"/>
      <c r="G4272" s="153"/>
      <c r="H4272" s="153"/>
      <c r="I4272" s="153"/>
      <c r="J4272" s="153"/>
      <c r="K4272" s="153"/>
      <c r="L4272" s="153"/>
      <c r="M4272" s="153"/>
      <c r="N4272" s="153"/>
      <c r="O4272" s="153"/>
      <c r="P4272" s="153"/>
      <c r="Q4272" s="153"/>
      <c r="R4272" s="153"/>
      <c r="S4272" s="153"/>
      <c r="T4272" s="150"/>
      <c r="U4272" s="152"/>
      <c r="V4272" s="152"/>
      <c r="W4272" s="152"/>
      <c r="X4272" s="152"/>
      <c r="Y4272" s="152"/>
      <c r="Z4272" s="152"/>
      <c r="AA4272" s="152"/>
      <c r="AB4272" s="152"/>
      <c r="AC4272" s="152"/>
      <c r="AD4272" s="152"/>
      <c r="AE4272" s="152"/>
      <c r="AF4272" s="152"/>
      <c r="AG4272" s="152"/>
      <c r="AH4272" s="152"/>
      <c r="AI4272" s="152"/>
      <c r="AJ4272" s="152"/>
    </row>
    <row r="4273" spans="3:36" x14ac:dyDescent="0.25">
      <c r="C4273" s="150"/>
      <c r="D4273" s="153"/>
      <c r="E4273" s="153"/>
      <c r="F4273" s="153"/>
      <c r="G4273" s="153"/>
      <c r="H4273" s="153"/>
      <c r="I4273" s="153"/>
      <c r="J4273" s="153"/>
      <c r="K4273" s="153"/>
      <c r="L4273" s="153"/>
      <c r="M4273" s="153"/>
      <c r="N4273" s="153"/>
      <c r="O4273" s="153"/>
      <c r="P4273" s="153"/>
      <c r="Q4273" s="153"/>
      <c r="R4273" s="153"/>
      <c r="S4273" s="153"/>
      <c r="T4273" s="150"/>
      <c r="U4273" s="152"/>
      <c r="V4273" s="152"/>
      <c r="W4273" s="152"/>
      <c r="X4273" s="152"/>
      <c r="Y4273" s="152"/>
      <c r="Z4273" s="152"/>
      <c r="AA4273" s="152"/>
      <c r="AB4273" s="152"/>
      <c r="AC4273" s="152"/>
      <c r="AD4273" s="152"/>
      <c r="AE4273" s="152"/>
      <c r="AF4273" s="152"/>
      <c r="AG4273" s="152"/>
      <c r="AH4273" s="152"/>
      <c r="AI4273" s="152"/>
      <c r="AJ4273" s="152"/>
    </row>
    <row r="4274" spans="3:36" x14ac:dyDescent="0.25">
      <c r="C4274" s="150"/>
      <c r="D4274" s="153"/>
      <c r="E4274" s="153"/>
      <c r="F4274" s="153"/>
      <c r="G4274" s="153"/>
      <c r="H4274" s="153"/>
      <c r="I4274" s="153"/>
      <c r="J4274" s="153"/>
      <c r="K4274" s="153"/>
      <c r="L4274" s="153"/>
      <c r="M4274" s="153"/>
      <c r="N4274" s="153"/>
      <c r="O4274" s="153"/>
      <c r="P4274" s="153"/>
      <c r="Q4274" s="153"/>
      <c r="R4274" s="153"/>
      <c r="S4274" s="153"/>
      <c r="T4274" s="150"/>
      <c r="U4274" s="152"/>
      <c r="V4274" s="152"/>
      <c r="W4274" s="152"/>
      <c r="X4274" s="152"/>
      <c r="Y4274" s="152"/>
      <c r="Z4274" s="152"/>
      <c r="AA4274" s="152"/>
      <c r="AB4274" s="152"/>
      <c r="AC4274" s="152"/>
      <c r="AD4274" s="152"/>
      <c r="AE4274" s="152"/>
      <c r="AF4274" s="152"/>
      <c r="AG4274" s="152"/>
      <c r="AH4274" s="152"/>
      <c r="AI4274" s="152"/>
      <c r="AJ4274" s="152"/>
    </row>
    <row r="4275" spans="3:36" x14ac:dyDescent="0.25">
      <c r="C4275" s="150"/>
      <c r="D4275" s="153"/>
      <c r="E4275" s="153"/>
      <c r="F4275" s="153"/>
      <c r="G4275" s="153"/>
      <c r="H4275" s="153"/>
      <c r="I4275" s="153"/>
      <c r="J4275" s="153"/>
      <c r="K4275" s="153"/>
      <c r="L4275" s="153"/>
      <c r="M4275" s="153"/>
      <c r="N4275" s="153"/>
      <c r="O4275" s="153"/>
      <c r="P4275" s="153"/>
      <c r="Q4275" s="153"/>
      <c r="R4275" s="153"/>
      <c r="S4275" s="153"/>
      <c r="T4275" s="150"/>
      <c r="U4275" s="152"/>
      <c r="V4275" s="152"/>
      <c r="W4275" s="152"/>
      <c r="X4275" s="152"/>
      <c r="Y4275" s="152"/>
      <c r="Z4275" s="152"/>
      <c r="AA4275" s="152"/>
      <c r="AB4275" s="152"/>
      <c r="AC4275" s="152"/>
      <c r="AD4275" s="152"/>
      <c r="AE4275" s="152"/>
      <c r="AF4275" s="152"/>
      <c r="AG4275" s="152"/>
      <c r="AH4275" s="152"/>
      <c r="AI4275" s="152"/>
      <c r="AJ4275" s="152"/>
    </row>
    <row r="4276" spans="3:36" x14ac:dyDescent="0.25">
      <c r="C4276" s="150"/>
      <c r="D4276" s="153"/>
      <c r="E4276" s="153"/>
      <c r="F4276" s="153"/>
      <c r="G4276" s="153"/>
      <c r="H4276" s="153"/>
      <c r="I4276" s="153"/>
      <c r="J4276" s="153"/>
      <c r="K4276" s="153"/>
      <c r="L4276" s="153"/>
      <c r="M4276" s="153"/>
      <c r="N4276" s="153"/>
      <c r="O4276" s="153"/>
      <c r="P4276" s="153"/>
      <c r="Q4276" s="153"/>
      <c r="R4276" s="153"/>
      <c r="S4276" s="153"/>
      <c r="T4276" s="150"/>
      <c r="U4276" s="152"/>
      <c r="V4276" s="152"/>
      <c r="W4276" s="152"/>
      <c r="X4276" s="152"/>
      <c r="Y4276" s="152"/>
      <c r="Z4276" s="152"/>
      <c r="AA4276" s="152"/>
      <c r="AB4276" s="152"/>
      <c r="AC4276" s="152"/>
      <c r="AD4276" s="152"/>
      <c r="AE4276" s="152"/>
      <c r="AF4276" s="152"/>
      <c r="AG4276" s="152"/>
      <c r="AH4276" s="152"/>
      <c r="AI4276" s="152"/>
      <c r="AJ4276" s="152"/>
    </row>
    <row r="4277" spans="3:36" x14ac:dyDescent="0.25">
      <c r="C4277" s="150"/>
      <c r="D4277" s="153"/>
      <c r="E4277" s="153"/>
      <c r="F4277" s="153"/>
      <c r="G4277" s="153"/>
      <c r="H4277" s="153"/>
      <c r="I4277" s="153"/>
      <c r="J4277" s="153"/>
      <c r="K4277" s="153"/>
      <c r="L4277" s="153"/>
      <c r="M4277" s="153"/>
      <c r="N4277" s="153"/>
      <c r="O4277" s="153"/>
      <c r="P4277" s="153"/>
      <c r="Q4277" s="153"/>
      <c r="R4277" s="153"/>
      <c r="S4277" s="153"/>
      <c r="T4277" s="150"/>
      <c r="U4277" s="152"/>
      <c r="V4277" s="152"/>
      <c r="W4277" s="152"/>
      <c r="X4277" s="152"/>
      <c r="Y4277" s="152"/>
      <c r="Z4277" s="152"/>
      <c r="AA4277" s="152"/>
      <c r="AB4277" s="152"/>
      <c r="AC4277" s="152"/>
      <c r="AD4277" s="152"/>
      <c r="AE4277" s="152"/>
      <c r="AF4277" s="152"/>
      <c r="AG4277" s="152"/>
      <c r="AH4277" s="152"/>
      <c r="AI4277" s="152"/>
      <c r="AJ4277" s="152"/>
    </row>
    <row r="4278" spans="3:36" x14ac:dyDescent="0.25">
      <c r="C4278" s="150"/>
      <c r="D4278" s="153"/>
      <c r="E4278" s="153"/>
      <c r="F4278" s="153"/>
      <c r="G4278" s="153"/>
      <c r="H4278" s="153"/>
      <c r="I4278" s="153"/>
      <c r="J4278" s="153"/>
      <c r="K4278" s="153"/>
      <c r="L4278" s="153"/>
      <c r="M4278" s="153"/>
      <c r="N4278" s="153"/>
      <c r="O4278" s="153"/>
      <c r="P4278" s="153"/>
      <c r="Q4278" s="153"/>
      <c r="R4278" s="153"/>
      <c r="S4278" s="153"/>
      <c r="T4278" s="150"/>
      <c r="U4278" s="152"/>
      <c r="V4278" s="152"/>
      <c r="W4278" s="152"/>
      <c r="X4278" s="152"/>
      <c r="Y4278" s="152"/>
      <c r="Z4278" s="152"/>
      <c r="AA4278" s="152"/>
      <c r="AB4278" s="152"/>
      <c r="AC4278" s="152"/>
      <c r="AD4278" s="152"/>
      <c r="AE4278" s="152"/>
      <c r="AF4278" s="152"/>
      <c r="AG4278" s="152"/>
      <c r="AH4278" s="152"/>
      <c r="AI4278" s="152"/>
      <c r="AJ4278" s="152"/>
    </row>
    <row r="4279" spans="3:36" x14ac:dyDescent="0.25">
      <c r="C4279" s="150"/>
      <c r="D4279" s="153"/>
      <c r="E4279" s="153"/>
      <c r="F4279" s="153"/>
      <c r="G4279" s="153"/>
      <c r="H4279" s="153"/>
      <c r="I4279" s="153"/>
      <c r="J4279" s="153"/>
      <c r="K4279" s="153"/>
      <c r="L4279" s="153"/>
      <c r="M4279" s="153"/>
      <c r="N4279" s="153"/>
      <c r="O4279" s="153"/>
      <c r="P4279" s="153"/>
      <c r="Q4279" s="153"/>
      <c r="R4279" s="153"/>
      <c r="S4279" s="153"/>
      <c r="T4279" s="150"/>
      <c r="U4279" s="152"/>
      <c r="V4279" s="152"/>
      <c r="W4279" s="152"/>
      <c r="X4279" s="152"/>
      <c r="Y4279" s="152"/>
      <c r="Z4279" s="152"/>
      <c r="AA4279" s="152"/>
      <c r="AB4279" s="152"/>
      <c r="AC4279" s="152"/>
      <c r="AD4279" s="152"/>
      <c r="AE4279" s="152"/>
      <c r="AF4279" s="152"/>
      <c r="AG4279" s="152"/>
      <c r="AH4279" s="152"/>
      <c r="AI4279" s="152"/>
      <c r="AJ4279" s="152"/>
    </row>
    <row r="4280" spans="3:36" x14ac:dyDescent="0.25">
      <c r="C4280" s="150"/>
      <c r="D4280" s="153"/>
      <c r="E4280" s="153"/>
      <c r="F4280" s="153"/>
      <c r="G4280" s="153"/>
      <c r="H4280" s="153"/>
      <c r="I4280" s="153"/>
      <c r="J4280" s="153"/>
      <c r="K4280" s="153"/>
      <c r="L4280" s="153"/>
      <c r="M4280" s="153"/>
      <c r="N4280" s="153"/>
      <c r="O4280" s="153"/>
      <c r="P4280" s="153"/>
      <c r="Q4280" s="153"/>
      <c r="R4280" s="153"/>
      <c r="S4280" s="153"/>
      <c r="T4280" s="150"/>
      <c r="U4280" s="152"/>
      <c r="V4280" s="152"/>
      <c r="W4280" s="152"/>
      <c r="X4280" s="152"/>
      <c r="Y4280" s="152"/>
      <c r="Z4280" s="152"/>
      <c r="AA4280" s="152"/>
      <c r="AB4280" s="152"/>
      <c r="AC4280" s="152"/>
      <c r="AD4280" s="152"/>
      <c r="AE4280" s="152"/>
      <c r="AF4280" s="152"/>
      <c r="AG4280" s="152"/>
      <c r="AH4280" s="152"/>
      <c r="AI4280" s="152"/>
      <c r="AJ4280" s="152"/>
    </row>
    <row r="4281" spans="3:36" x14ac:dyDescent="0.25">
      <c r="C4281" s="150"/>
      <c r="D4281" s="153"/>
      <c r="E4281" s="153"/>
      <c r="F4281" s="153"/>
      <c r="G4281" s="153"/>
      <c r="H4281" s="153"/>
      <c r="I4281" s="153"/>
      <c r="J4281" s="153"/>
      <c r="K4281" s="153"/>
      <c r="L4281" s="153"/>
      <c r="M4281" s="153"/>
      <c r="N4281" s="153"/>
      <c r="O4281" s="153"/>
      <c r="P4281" s="153"/>
      <c r="Q4281" s="153"/>
      <c r="R4281" s="153"/>
      <c r="S4281" s="153"/>
      <c r="T4281" s="150"/>
      <c r="U4281" s="152"/>
      <c r="V4281" s="152"/>
      <c r="W4281" s="152"/>
      <c r="X4281" s="152"/>
      <c r="Y4281" s="152"/>
      <c r="Z4281" s="152"/>
      <c r="AA4281" s="152"/>
      <c r="AB4281" s="152"/>
      <c r="AC4281" s="152"/>
      <c r="AD4281" s="152"/>
      <c r="AE4281" s="152"/>
      <c r="AF4281" s="152"/>
      <c r="AG4281" s="152"/>
      <c r="AH4281" s="152"/>
      <c r="AI4281" s="152"/>
      <c r="AJ4281" s="152"/>
    </row>
    <row r="4282" spans="3:36" x14ac:dyDescent="0.25">
      <c r="C4282" s="150"/>
      <c r="D4282" s="153"/>
      <c r="E4282" s="153"/>
      <c r="F4282" s="153"/>
      <c r="G4282" s="153"/>
      <c r="H4282" s="153"/>
      <c r="I4282" s="153"/>
      <c r="J4282" s="153"/>
      <c r="K4282" s="153"/>
      <c r="L4282" s="153"/>
      <c r="M4282" s="153"/>
      <c r="N4282" s="153"/>
      <c r="O4282" s="153"/>
      <c r="P4282" s="153"/>
      <c r="Q4282" s="153"/>
      <c r="R4282" s="153"/>
      <c r="S4282" s="153"/>
      <c r="T4282" s="150"/>
      <c r="U4282" s="152"/>
      <c r="V4282" s="152"/>
      <c r="W4282" s="152"/>
      <c r="X4282" s="152"/>
      <c r="Y4282" s="152"/>
      <c r="Z4282" s="152"/>
      <c r="AA4282" s="152"/>
      <c r="AB4282" s="152"/>
      <c r="AC4282" s="152"/>
      <c r="AD4282" s="152"/>
      <c r="AE4282" s="152"/>
      <c r="AF4282" s="152"/>
      <c r="AG4282" s="152"/>
      <c r="AH4282" s="152"/>
      <c r="AI4282" s="152"/>
      <c r="AJ4282" s="152"/>
    </row>
    <row r="4283" spans="3:36" x14ac:dyDescent="0.25">
      <c r="C4283" s="150"/>
      <c r="D4283" s="153"/>
      <c r="E4283" s="153"/>
      <c r="F4283" s="153"/>
      <c r="G4283" s="153"/>
      <c r="H4283" s="153"/>
      <c r="I4283" s="153"/>
      <c r="J4283" s="153"/>
      <c r="K4283" s="153"/>
      <c r="L4283" s="153"/>
      <c r="M4283" s="153"/>
      <c r="N4283" s="153"/>
      <c r="O4283" s="153"/>
      <c r="P4283" s="153"/>
      <c r="Q4283" s="153"/>
      <c r="R4283" s="153"/>
      <c r="S4283" s="153"/>
      <c r="T4283" s="150"/>
      <c r="U4283" s="152"/>
      <c r="V4283" s="152"/>
      <c r="W4283" s="152"/>
      <c r="X4283" s="152"/>
      <c r="Y4283" s="152"/>
      <c r="Z4283" s="152"/>
      <c r="AA4283" s="152"/>
      <c r="AB4283" s="152"/>
      <c r="AC4283" s="152"/>
      <c r="AD4283" s="152"/>
      <c r="AE4283" s="152"/>
      <c r="AF4283" s="152"/>
      <c r="AG4283" s="152"/>
      <c r="AH4283" s="152"/>
      <c r="AI4283" s="152"/>
      <c r="AJ4283" s="152"/>
    </row>
    <row r="4284" spans="3:36" x14ac:dyDescent="0.25">
      <c r="C4284" s="150"/>
      <c r="D4284" s="153"/>
      <c r="E4284" s="153"/>
      <c r="F4284" s="153"/>
      <c r="G4284" s="153"/>
      <c r="H4284" s="153"/>
      <c r="I4284" s="153"/>
      <c r="J4284" s="153"/>
      <c r="K4284" s="153"/>
      <c r="L4284" s="153"/>
      <c r="M4284" s="153"/>
      <c r="N4284" s="153"/>
      <c r="O4284" s="153"/>
      <c r="P4284" s="153"/>
      <c r="Q4284" s="153"/>
      <c r="R4284" s="153"/>
      <c r="S4284" s="153"/>
      <c r="T4284" s="150"/>
      <c r="U4284" s="152"/>
      <c r="V4284" s="152"/>
      <c r="W4284" s="152"/>
      <c r="X4284" s="152"/>
      <c r="Y4284" s="152"/>
      <c r="Z4284" s="152"/>
      <c r="AA4284" s="152"/>
      <c r="AB4284" s="152"/>
      <c r="AC4284" s="152"/>
      <c r="AD4284" s="152"/>
      <c r="AE4284" s="152"/>
      <c r="AF4284" s="152"/>
      <c r="AG4284" s="152"/>
      <c r="AH4284" s="152"/>
      <c r="AI4284" s="152"/>
      <c r="AJ4284" s="152"/>
    </row>
    <row r="4285" spans="3:36" x14ac:dyDescent="0.25">
      <c r="C4285" s="150"/>
      <c r="D4285" s="153"/>
      <c r="E4285" s="153"/>
      <c r="F4285" s="153"/>
      <c r="G4285" s="153"/>
      <c r="H4285" s="153"/>
      <c r="I4285" s="153"/>
      <c r="J4285" s="153"/>
      <c r="K4285" s="153"/>
      <c r="L4285" s="153"/>
      <c r="M4285" s="153"/>
      <c r="N4285" s="153"/>
      <c r="O4285" s="153"/>
      <c r="P4285" s="153"/>
      <c r="Q4285" s="153"/>
      <c r="R4285" s="153"/>
      <c r="S4285" s="153"/>
      <c r="T4285" s="150"/>
      <c r="U4285" s="152"/>
      <c r="V4285" s="152"/>
      <c r="W4285" s="152"/>
      <c r="X4285" s="152"/>
      <c r="Y4285" s="152"/>
      <c r="Z4285" s="152"/>
      <c r="AA4285" s="152"/>
      <c r="AB4285" s="152"/>
      <c r="AC4285" s="152"/>
      <c r="AD4285" s="152"/>
      <c r="AE4285" s="152"/>
      <c r="AF4285" s="152"/>
      <c r="AG4285" s="152"/>
      <c r="AH4285" s="152"/>
      <c r="AI4285" s="152"/>
      <c r="AJ4285" s="152"/>
    </row>
    <row r="4286" spans="3:36" x14ac:dyDescent="0.25">
      <c r="C4286" s="150"/>
      <c r="D4286" s="153"/>
      <c r="E4286" s="153"/>
      <c r="F4286" s="153"/>
      <c r="G4286" s="153"/>
      <c r="H4286" s="153"/>
      <c r="I4286" s="153"/>
      <c r="J4286" s="153"/>
      <c r="K4286" s="153"/>
      <c r="L4286" s="153"/>
      <c r="M4286" s="153"/>
      <c r="N4286" s="153"/>
      <c r="O4286" s="153"/>
      <c r="P4286" s="153"/>
      <c r="Q4286" s="153"/>
      <c r="R4286" s="153"/>
      <c r="S4286" s="153"/>
      <c r="T4286" s="150"/>
      <c r="U4286" s="152"/>
      <c r="V4286" s="152"/>
      <c r="W4286" s="152"/>
      <c r="X4286" s="152"/>
      <c r="Y4286" s="152"/>
      <c r="Z4286" s="152"/>
      <c r="AA4286" s="152"/>
      <c r="AB4286" s="152"/>
      <c r="AC4286" s="152"/>
      <c r="AD4286" s="152"/>
      <c r="AE4286" s="152"/>
      <c r="AF4286" s="152"/>
      <c r="AG4286" s="152"/>
      <c r="AH4286" s="152"/>
      <c r="AI4286" s="152"/>
      <c r="AJ4286" s="152"/>
    </row>
    <row r="4287" spans="3:36" x14ac:dyDescent="0.25">
      <c r="C4287" s="150"/>
      <c r="D4287" s="153"/>
      <c r="E4287" s="153"/>
      <c r="F4287" s="153"/>
      <c r="G4287" s="153"/>
      <c r="H4287" s="153"/>
      <c r="I4287" s="153"/>
      <c r="J4287" s="153"/>
      <c r="K4287" s="153"/>
      <c r="L4287" s="153"/>
      <c r="M4287" s="153"/>
      <c r="N4287" s="153"/>
      <c r="O4287" s="153"/>
      <c r="P4287" s="153"/>
      <c r="Q4287" s="153"/>
      <c r="R4287" s="153"/>
      <c r="S4287" s="153"/>
      <c r="T4287" s="150"/>
      <c r="U4287" s="152"/>
      <c r="V4287" s="152"/>
      <c r="W4287" s="152"/>
      <c r="X4287" s="152"/>
      <c r="Y4287" s="152"/>
      <c r="Z4287" s="152"/>
      <c r="AA4287" s="152"/>
      <c r="AB4287" s="152"/>
      <c r="AC4287" s="152"/>
      <c r="AD4287" s="152"/>
      <c r="AE4287" s="152"/>
      <c r="AF4287" s="152"/>
      <c r="AG4287" s="152"/>
      <c r="AH4287" s="152"/>
      <c r="AI4287" s="152"/>
      <c r="AJ4287" s="152"/>
    </row>
    <row r="4288" spans="3:36" x14ac:dyDescent="0.25">
      <c r="C4288" s="150"/>
      <c r="D4288" s="153"/>
      <c r="E4288" s="153"/>
      <c r="F4288" s="153"/>
      <c r="G4288" s="153"/>
      <c r="H4288" s="153"/>
      <c r="I4288" s="153"/>
      <c r="J4288" s="153"/>
      <c r="K4288" s="153"/>
      <c r="L4288" s="153"/>
      <c r="M4288" s="153"/>
      <c r="N4288" s="153"/>
      <c r="O4288" s="153"/>
      <c r="P4288" s="153"/>
      <c r="Q4288" s="153"/>
      <c r="R4288" s="153"/>
      <c r="S4288" s="153"/>
      <c r="T4288" s="150"/>
      <c r="U4288" s="152"/>
      <c r="V4288" s="152"/>
      <c r="W4288" s="152"/>
      <c r="X4288" s="152"/>
      <c r="Y4288" s="152"/>
      <c r="Z4288" s="152"/>
      <c r="AA4288" s="152"/>
      <c r="AB4288" s="152"/>
      <c r="AC4288" s="152"/>
      <c r="AD4288" s="152"/>
      <c r="AE4288" s="152"/>
      <c r="AF4288" s="152"/>
      <c r="AG4288" s="152"/>
      <c r="AH4288" s="152"/>
      <c r="AI4288" s="152"/>
      <c r="AJ4288" s="152"/>
    </row>
    <row r="4289" spans="3:36" x14ac:dyDescent="0.25">
      <c r="C4289" s="150"/>
      <c r="D4289" s="153"/>
      <c r="E4289" s="153"/>
      <c r="F4289" s="153"/>
      <c r="G4289" s="153"/>
      <c r="H4289" s="153"/>
      <c r="I4289" s="153"/>
      <c r="J4289" s="153"/>
      <c r="K4289" s="153"/>
      <c r="L4289" s="153"/>
      <c r="M4289" s="153"/>
      <c r="N4289" s="153"/>
      <c r="O4289" s="153"/>
      <c r="P4289" s="153"/>
      <c r="Q4289" s="153"/>
      <c r="R4289" s="153"/>
      <c r="S4289" s="153"/>
      <c r="T4289" s="150"/>
      <c r="U4289" s="152"/>
      <c r="V4289" s="152"/>
      <c r="W4289" s="152"/>
      <c r="X4289" s="152"/>
      <c r="Y4289" s="152"/>
      <c r="Z4289" s="152"/>
      <c r="AA4289" s="152"/>
      <c r="AB4289" s="152"/>
      <c r="AC4289" s="152"/>
      <c r="AD4289" s="152"/>
      <c r="AE4289" s="152"/>
      <c r="AF4289" s="152"/>
      <c r="AG4289" s="152"/>
      <c r="AH4289" s="152"/>
      <c r="AI4289" s="152"/>
      <c r="AJ4289" s="152"/>
    </row>
    <row r="4290" spans="3:36" x14ac:dyDescent="0.25">
      <c r="C4290" s="150"/>
      <c r="D4290" s="153"/>
      <c r="E4290" s="153"/>
      <c r="F4290" s="153"/>
      <c r="G4290" s="153"/>
      <c r="H4290" s="153"/>
      <c r="I4290" s="153"/>
      <c r="J4290" s="153"/>
      <c r="K4290" s="153"/>
      <c r="L4290" s="153"/>
      <c r="M4290" s="153"/>
      <c r="N4290" s="153"/>
      <c r="O4290" s="153"/>
      <c r="P4290" s="153"/>
      <c r="Q4290" s="153"/>
      <c r="R4290" s="153"/>
      <c r="S4290" s="153"/>
      <c r="T4290" s="150"/>
      <c r="U4290" s="152"/>
      <c r="V4290" s="152"/>
      <c r="W4290" s="152"/>
      <c r="X4290" s="152"/>
      <c r="Y4290" s="152"/>
      <c r="Z4290" s="152"/>
      <c r="AA4290" s="152"/>
      <c r="AB4290" s="152"/>
      <c r="AC4290" s="152"/>
      <c r="AD4290" s="152"/>
      <c r="AE4290" s="152"/>
      <c r="AF4290" s="152"/>
      <c r="AG4290" s="152"/>
      <c r="AH4290" s="152"/>
      <c r="AI4290" s="152"/>
      <c r="AJ4290" s="152"/>
    </row>
    <row r="4291" spans="3:36" x14ac:dyDescent="0.25">
      <c r="C4291" s="150"/>
      <c r="D4291" s="153"/>
      <c r="E4291" s="153"/>
      <c r="F4291" s="153"/>
      <c r="G4291" s="153"/>
      <c r="H4291" s="153"/>
      <c r="I4291" s="153"/>
      <c r="J4291" s="153"/>
      <c r="K4291" s="153"/>
      <c r="L4291" s="153"/>
      <c r="M4291" s="153"/>
      <c r="N4291" s="153"/>
      <c r="O4291" s="153"/>
      <c r="P4291" s="153"/>
      <c r="Q4291" s="153"/>
      <c r="R4291" s="153"/>
      <c r="S4291" s="153"/>
      <c r="T4291" s="150"/>
      <c r="U4291" s="152"/>
      <c r="V4291" s="152"/>
      <c r="W4291" s="152"/>
      <c r="X4291" s="152"/>
      <c r="Y4291" s="152"/>
      <c r="Z4291" s="152"/>
      <c r="AA4291" s="152"/>
      <c r="AB4291" s="152"/>
      <c r="AC4291" s="152"/>
      <c r="AD4291" s="152"/>
      <c r="AE4291" s="152"/>
      <c r="AF4291" s="152"/>
      <c r="AG4291" s="152"/>
      <c r="AH4291" s="152"/>
      <c r="AI4291" s="152"/>
      <c r="AJ4291" s="152"/>
    </row>
    <row r="4292" spans="3:36" x14ac:dyDescent="0.25">
      <c r="C4292" s="150"/>
      <c r="D4292" s="153"/>
      <c r="E4292" s="153"/>
      <c r="F4292" s="153"/>
      <c r="G4292" s="153"/>
      <c r="H4292" s="153"/>
      <c r="I4292" s="153"/>
      <c r="J4292" s="153"/>
      <c r="K4292" s="153"/>
      <c r="L4292" s="153"/>
      <c r="M4292" s="153"/>
      <c r="N4292" s="153"/>
      <c r="O4292" s="153"/>
      <c r="P4292" s="153"/>
      <c r="Q4292" s="153"/>
      <c r="R4292" s="153"/>
      <c r="S4292" s="153"/>
      <c r="T4292" s="150"/>
      <c r="U4292" s="152"/>
      <c r="V4292" s="152"/>
      <c r="W4292" s="152"/>
      <c r="X4292" s="152"/>
      <c r="Y4292" s="152"/>
      <c r="Z4292" s="152"/>
      <c r="AA4292" s="152"/>
      <c r="AB4292" s="152"/>
      <c r="AC4292" s="152"/>
      <c r="AD4292" s="152"/>
      <c r="AE4292" s="152"/>
      <c r="AF4292" s="152"/>
      <c r="AG4292" s="152"/>
      <c r="AH4292" s="152"/>
      <c r="AI4292" s="152"/>
      <c r="AJ4292" s="152"/>
    </row>
    <row r="4293" spans="3:36" x14ac:dyDescent="0.25">
      <c r="C4293" s="150"/>
      <c r="D4293" s="153"/>
      <c r="E4293" s="153"/>
      <c r="F4293" s="153"/>
      <c r="G4293" s="153"/>
      <c r="H4293" s="153"/>
      <c r="I4293" s="153"/>
      <c r="J4293" s="153"/>
      <c r="K4293" s="153"/>
      <c r="L4293" s="153"/>
      <c r="M4293" s="153"/>
      <c r="N4293" s="153"/>
      <c r="O4293" s="153"/>
      <c r="P4293" s="153"/>
      <c r="Q4293" s="153"/>
      <c r="R4293" s="153"/>
      <c r="S4293" s="153"/>
      <c r="T4293" s="150"/>
      <c r="U4293" s="152"/>
      <c r="V4293" s="152"/>
      <c r="W4293" s="152"/>
      <c r="X4293" s="152"/>
      <c r="Y4293" s="152"/>
      <c r="Z4293" s="152"/>
      <c r="AA4293" s="152"/>
      <c r="AB4293" s="152"/>
      <c r="AC4293" s="152"/>
      <c r="AD4293" s="152"/>
      <c r="AE4293" s="152"/>
      <c r="AF4293" s="152"/>
      <c r="AG4293" s="152"/>
      <c r="AH4293" s="152"/>
      <c r="AI4293" s="152"/>
      <c r="AJ4293" s="152"/>
    </row>
    <row r="4294" spans="3:36" x14ac:dyDescent="0.25">
      <c r="C4294" s="150"/>
      <c r="D4294" s="153"/>
      <c r="E4294" s="153"/>
      <c r="F4294" s="153"/>
      <c r="G4294" s="153"/>
      <c r="H4294" s="153"/>
      <c r="I4294" s="153"/>
      <c r="J4294" s="153"/>
      <c r="K4294" s="153"/>
      <c r="L4294" s="153"/>
      <c r="M4294" s="153"/>
      <c r="N4294" s="153"/>
      <c r="O4294" s="153"/>
      <c r="P4294" s="153"/>
      <c r="Q4294" s="153"/>
      <c r="R4294" s="153"/>
      <c r="S4294" s="153"/>
      <c r="T4294" s="150"/>
      <c r="U4294" s="152"/>
      <c r="V4294" s="152"/>
      <c r="W4294" s="152"/>
      <c r="X4294" s="152"/>
      <c r="Y4294" s="152"/>
      <c r="Z4294" s="152"/>
      <c r="AA4294" s="152"/>
      <c r="AB4294" s="152"/>
      <c r="AC4294" s="152"/>
      <c r="AD4294" s="152"/>
      <c r="AE4294" s="152"/>
      <c r="AF4294" s="152"/>
      <c r="AG4294" s="152"/>
      <c r="AH4294" s="152"/>
      <c r="AI4294" s="152"/>
      <c r="AJ4294" s="152"/>
    </row>
    <row r="4295" spans="3:36" x14ac:dyDescent="0.25">
      <c r="C4295" s="150"/>
      <c r="D4295" s="153"/>
      <c r="E4295" s="153"/>
      <c r="F4295" s="153"/>
      <c r="G4295" s="153"/>
      <c r="H4295" s="153"/>
      <c r="I4295" s="153"/>
      <c r="J4295" s="153"/>
      <c r="K4295" s="153"/>
      <c r="L4295" s="153"/>
      <c r="M4295" s="153"/>
      <c r="N4295" s="153"/>
      <c r="O4295" s="153"/>
      <c r="P4295" s="153"/>
      <c r="Q4295" s="153"/>
      <c r="R4295" s="153"/>
      <c r="S4295" s="153"/>
      <c r="T4295" s="150"/>
      <c r="U4295" s="152"/>
      <c r="V4295" s="152"/>
      <c r="W4295" s="152"/>
      <c r="X4295" s="152"/>
      <c r="Y4295" s="152"/>
      <c r="Z4295" s="152"/>
      <c r="AA4295" s="152"/>
      <c r="AB4295" s="152"/>
      <c r="AC4295" s="152"/>
      <c r="AD4295" s="152"/>
      <c r="AE4295" s="152"/>
      <c r="AF4295" s="152"/>
      <c r="AG4295" s="152"/>
      <c r="AH4295" s="152"/>
      <c r="AI4295" s="152"/>
      <c r="AJ4295" s="152"/>
    </row>
    <row r="4296" spans="3:36" x14ac:dyDescent="0.25">
      <c r="C4296" s="150"/>
      <c r="D4296" s="153"/>
      <c r="E4296" s="153"/>
      <c r="F4296" s="153"/>
      <c r="G4296" s="153"/>
      <c r="H4296" s="153"/>
      <c r="I4296" s="153"/>
      <c r="J4296" s="153"/>
      <c r="K4296" s="153"/>
      <c r="L4296" s="153"/>
      <c r="M4296" s="153"/>
      <c r="N4296" s="153"/>
      <c r="O4296" s="153"/>
      <c r="P4296" s="153"/>
      <c r="Q4296" s="153"/>
      <c r="R4296" s="153"/>
      <c r="S4296" s="153"/>
      <c r="T4296" s="150"/>
      <c r="U4296" s="152"/>
      <c r="V4296" s="152"/>
      <c r="W4296" s="152"/>
      <c r="X4296" s="152"/>
      <c r="Y4296" s="152"/>
      <c r="Z4296" s="152"/>
      <c r="AA4296" s="152"/>
      <c r="AB4296" s="152"/>
      <c r="AC4296" s="152"/>
      <c r="AD4296" s="152"/>
      <c r="AE4296" s="152"/>
      <c r="AF4296" s="152"/>
      <c r="AG4296" s="152"/>
      <c r="AH4296" s="152"/>
      <c r="AI4296" s="152"/>
      <c r="AJ4296" s="152"/>
    </row>
    <row r="4297" spans="3:36" x14ac:dyDescent="0.25">
      <c r="C4297" s="150"/>
      <c r="D4297" s="153"/>
      <c r="E4297" s="153"/>
      <c r="F4297" s="153"/>
      <c r="G4297" s="153"/>
      <c r="H4297" s="153"/>
      <c r="I4297" s="153"/>
      <c r="J4297" s="153"/>
      <c r="K4297" s="153"/>
      <c r="L4297" s="153"/>
      <c r="M4297" s="153"/>
      <c r="N4297" s="153"/>
      <c r="O4297" s="153"/>
      <c r="P4297" s="153"/>
      <c r="Q4297" s="153"/>
      <c r="R4297" s="153"/>
      <c r="S4297" s="153"/>
      <c r="T4297" s="150"/>
      <c r="U4297" s="152"/>
      <c r="V4297" s="152"/>
      <c r="W4297" s="152"/>
      <c r="X4297" s="152"/>
      <c r="Y4297" s="152"/>
      <c r="Z4297" s="152"/>
      <c r="AA4297" s="152"/>
      <c r="AB4297" s="152"/>
      <c r="AC4297" s="152"/>
      <c r="AD4297" s="152"/>
      <c r="AE4297" s="152"/>
      <c r="AF4297" s="152"/>
      <c r="AG4297" s="152"/>
      <c r="AH4297" s="152"/>
      <c r="AI4297" s="152"/>
      <c r="AJ4297" s="152"/>
    </row>
    <row r="4298" spans="3:36" x14ac:dyDescent="0.25">
      <c r="C4298" s="150"/>
      <c r="D4298" s="153"/>
      <c r="E4298" s="153"/>
      <c r="F4298" s="153"/>
      <c r="G4298" s="153"/>
      <c r="H4298" s="153"/>
      <c r="I4298" s="153"/>
      <c r="J4298" s="153"/>
      <c r="K4298" s="153"/>
      <c r="L4298" s="153"/>
      <c r="M4298" s="153"/>
      <c r="N4298" s="153"/>
      <c r="O4298" s="153"/>
      <c r="P4298" s="153"/>
      <c r="Q4298" s="153"/>
      <c r="R4298" s="153"/>
      <c r="S4298" s="153"/>
      <c r="T4298" s="150"/>
      <c r="U4298" s="152"/>
      <c r="V4298" s="152"/>
      <c r="W4298" s="152"/>
      <c r="X4298" s="152"/>
      <c r="Y4298" s="152"/>
      <c r="Z4298" s="152"/>
      <c r="AA4298" s="152"/>
      <c r="AB4298" s="152"/>
      <c r="AC4298" s="152"/>
      <c r="AD4298" s="152"/>
      <c r="AE4298" s="152"/>
      <c r="AF4298" s="152"/>
      <c r="AG4298" s="152"/>
      <c r="AH4298" s="152"/>
      <c r="AI4298" s="152"/>
      <c r="AJ4298" s="152"/>
    </row>
    <row r="4299" spans="3:36" x14ac:dyDescent="0.25">
      <c r="C4299" s="150"/>
      <c r="D4299" s="153"/>
      <c r="E4299" s="153"/>
      <c r="F4299" s="153"/>
      <c r="G4299" s="153"/>
      <c r="H4299" s="153"/>
      <c r="I4299" s="153"/>
      <c r="J4299" s="153"/>
      <c r="K4299" s="153"/>
      <c r="L4299" s="153"/>
      <c r="M4299" s="153"/>
      <c r="N4299" s="153"/>
      <c r="O4299" s="153"/>
      <c r="P4299" s="153"/>
      <c r="Q4299" s="153"/>
      <c r="R4299" s="153"/>
      <c r="S4299" s="153"/>
      <c r="T4299" s="150"/>
      <c r="U4299" s="152"/>
      <c r="V4299" s="152"/>
      <c r="W4299" s="152"/>
      <c r="X4299" s="152"/>
      <c r="Y4299" s="152"/>
      <c r="Z4299" s="152"/>
      <c r="AA4299" s="152"/>
      <c r="AB4299" s="152"/>
      <c r="AC4299" s="152"/>
      <c r="AD4299" s="152"/>
      <c r="AE4299" s="152"/>
      <c r="AF4299" s="152"/>
      <c r="AG4299" s="152"/>
      <c r="AH4299" s="152"/>
      <c r="AI4299" s="152"/>
      <c r="AJ4299" s="152"/>
    </row>
    <row r="4300" spans="3:36" x14ac:dyDescent="0.25">
      <c r="C4300" s="150"/>
      <c r="D4300" s="153"/>
      <c r="E4300" s="153"/>
      <c r="F4300" s="153"/>
      <c r="G4300" s="153"/>
      <c r="H4300" s="153"/>
      <c r="I4300" s="153"/>
      <c r="J4300" s="153"/>
      <c r="K4300" s="153"/>
      <c r="L4300" s="153"/>
      <c r="M4300" s="153"/>
      <c r="N4300" s="153"/>
      <c r="O4300" s="153"/>
      <c r="P4300" s="153"/>
      <c r="Q4300" s="153"/>
      <c r="R4300" s="153"/>
      <c r="S4300" s="153"/>
      <c r="T4300" s="150"/>
      <c r="U4300" s="152"/>
      <c r="V4300" s="152"/>
      <c r="W4300" s="152"/>
      <c r="X4300" s="152"/>
      <c r="Y4300" s="152"/>
      <c r="Z4300" s="152"/>
      <c r="AA4300" s="152"/>
      <c r="AB4300" s="152"/>
      <c r="AC4300" s="152"/>
      <c r="AD4300" s="152"/>
      <c r="AE4300" s="152"/>
      <c r="AF4300" s="152"/>
      <c r="AG4300" s="152"/>
      <c r="AH4300" s="152"/>
      <c r="AI4300" s="152"/>
      <c r="AJ4300" s="152"/>
    </row>
    <row r="4301" spans="3:36" x14ac:dyDescent="0.25">
      <c r="C4301" s="150"/>
      <c r="D4301" s="153"/>
      <c r="E4301" s="153"/>
      <c r="F4301" s="153"/>
      <c r="G4301" s="153"/>
      <c r="H4301" s="153"/>
      <c r="I4301" s="153"/>
      <c r="J4301" s="153"/>
      <c r="K4301" s="153"/>
      <c r="L4301" s="153"/>
      <c r="M4301" s="153"/>
      <c r="N4301" s="153"/>
      <c r="O4301" s="153"/>
      <c r="P4301" s="153"/>
      <c r="Q4301" s="153"/>
      <c r="R4301" s="153"/>
      <c r="S4301" s="153"/>
      <c r="T4301" s="150"/>
      <c r="U4301" s="152"/>
      <c r="V4301" s="152"/>
      <c r="W4301" s="152"/>
      <c r="X4301" s="152"/>
      <c r="Y4301" s="152"/>
      <c r="Z4301" s="152"/>
      <c r="AA4301" s="152"/>
      <c r="AB4301" s="152"/>
      <c r="AC4301" s="152"/>
      <c r="AD4301" s="152"/>
      <c r="AE4301" s="152"/>
      <c r="AF4301" s="152"/>
      <c r="AG4301" s="152"/>
      <c r="AH4301" s="152"/>
      <c r="AI4301" s="152"/>
      <c r="AJ4301" s="152"/>
    </row>
    <row r="4302" spans="3:36" x14ac:dyDescent="0.25">
      <c r="C4302" s="150"/>
      <c r="D4302" s="153"/>
      <c r="E4302" s="153"/>
      <c r="F4302" s="153"/>
      <c r="G4302" s="153"/>
      <c r="H4302" s="153"/>
      <c r="I4302" s="153"/>
      <c r="J4302" s="153"/>
      <c r="K4302" s="153"/>
      <c r="L4302" s="153"/>
      <c r="M4302" s="153"/>
      <c r="N4302" s="153"/>
      <c r="O4302" s="153"/>
      <c r="P4302" s="153"/>
      <c r="Q4302" s="153"/>
      <c r="R4302" s="153"/>
      <c r="S4302" s="153"/>
      <c r="T4302" s="150"/>
      <c r="U4302" s="152"/>
      <c r="V4302" s="152"/>
      <c r="W4302" s="152"/>
      <c r="X4302" s="152"/>
      <c r="Y4302" s="152"/>
      <c r="Z4302" s="152"/>
      <c r="AA4302" s="152"/>
      <c r="AB4302" s="152"/>
      <c r="AC4302" s="152"/>
      <c r="AD4302" s="152"/>
      <c r="AE4302" s="152"/>
      <c r="AF4302" s="152"/>
      <c r="AG4302" s="152"/>
      <c r="AH4302" s="152"/>
      <c r="AI4302" s="152"/>
      <c r="AJ4302" s="152"/>
    </row>
    <row r="4303" spans="3:36" x14ac:dyDescent="0.25">
      <c r="C4303" s="150"/>
      <c r="D4303" s="153"/>
      <c r="E4303" s="153"/>
      <c r="F4303" s="153"/>
      <c r="G4303" s="153"/>
      <c r="H4303" s="153"/>
      <c r="I4303" s="153"/>
      <c r="J4303" s="153"/>
      <c r="K4303" s="153"/>
      <c r="L4303" s="153"/>
      <c r="M4303" s="153"/>
      <c r="N4303" s="153"/>
      <c r="O4303" s="153"/>
      <c r="P4303" s="153"/>
      <c r="Q4303" s="153"/>
      <c r="R4303" s="153"/>
      <c r="S4303" s="153"/>
      <c r="T4303" s="150"/>
      <c r="U4303" s="152"/>
      <c r="V4303" s="152"/>
      <c r="W4303" s="152"/>
      <c r="X4303" s="152"/>
      <c r="Y4303" s="152"/>
      <c r="Z4303" s="152"/>
      <c r="AA4303" s="152"/>
      <c r="AB4303" s="152"/>
      <c r="AC4303" s="152"/>
      <c r="AD4303" s="152"/>
      <c r="AE4303" s="152"/>
      <c r="AF4303" s="152"/>
      <c r="AG4303" s="152"/>
      <c r="AH4303" s="152"/>
      <c r="AI4303" s="152"/>
      <c r="AJ4303" s="152"/>
    </row>
    <row r="4304" spans="3:36" x14ac:dyDescent="0.25">
      <c r="C4304" s="150"/>
      <c r="D4304" s="153"/>
      <c r="E4304" s="153"/>
      <c r="F4304" s="153"/>
      <c r="G4304" s="153"/>
      <c r="H4304" s="153"/>
      <c r="I4304" s="153"/>
      <c r="J4304" s="153"/>
      <c r="K4304" s="153"/>
      <c r="L4304" s="153"/>
      <c r="M4304" s="153"/>
      <c r="N4304" s="153"/>
      <c r="O4304" s="153"/>
      <c r="P4304" s="153"/>
      <c r="Q4304" s="153"/>
      <c r="R4304" s="153"/>
      <c r="S4304" s="153"/>
      <c r="T4304" s="150"/>
      <c r="U4304" s="152"/>
      <c r="V4304" s="152"/>
      <c r="W4304" s="152"/>
      <c r="X4304" s="152"/>
      <c r="Y4304" s="152"/>
      <c r="Z4304" s="152"/>
      <c r="AA4304" s="152"/>
      <c r="AB4304" s="152"/>
      <c r="AC4304" s="152"/>
      <c r="AD4304" s="152"/>
      <c r="AE4304" s="152"/>
      <c r="AF4304" s="152"/>
      <c r="AG4304" s="152"/>
      <c r="AH4304" s="152"/>
      <c r="AI4304" s="152"/>
      <c r="AJ4304" s="152"/>
    </row>
    <row r="4305" spans="3:36" x14ac:dyDescent="0.25">
      <c r="C4305" s="150"/>
      <c r="D4305" s="153"/>
      <c r="E4305" s="153"/>
      <c r="F4305" s="153"/>
      <c r="G4305" s="153"/>
      <c r="H4305" s="153"/>
      <c r="I4305" s="153"/>
      <c r="J4305" s="153"/>
      <c r="K4305" s="153"/>
      <c r="L4305" s="153"/>
      <c r="M4305" s="153"/>
      <c r="N4305" s="153"/>
      <c r="O4305" s="153"/>
      <c r="P4305" s="153"/>
      <c r="Q4305" s="153"/>
      <c r="R4305" s="153"/>
      <c r="S4305" s="153"/>
      <c r="T4305" s="150"/>
      <c r="U4305" s="152"/>
      <c r="V4305" s="152"/>
      <c r="W4305" s="152"/>
      <c r="X4305" s="152"/>
      <c r="Y4305" s="152"/>
      <c r="Z4305" s="152"/>
      <c r="AA4305" s="152"/>
      <c r="AB4305" s="152"/>
      <c r="AC4305" s="152"/>
      <c r="AD4305" s="152"/>
      <c r="AE4305" s="152"/>
      <c r="AF4305" s="152"/>
      <c r="AG4305" s="152"/>
      <c r="AH4305" s="152"/>
      <c r="AI4305" s="152"/>
      <c r="AJ4305" s="152"/>
    </row>
    <row r="4306" spans="3:36" x14ac:dyDescent="0.25">
      <c r="C4306" s="150"/>
      <c r="D4306" s="153"/>
      <c r="E4306" s="153"/>
      <c r="F4306" s="153"/>
      <c r="G4306" s="153"/>
      <c r="H4306" s="153"/>
      <c r="I4306" s="153"/>
      <c r="J4306" s="153"/>
      <c r="K4306" s="153"/>
      <c r="L4306" s="153"/>
      <c r="M4306" s="153"/>
      <c r="N4306" s="153"/>
      <c r="O4306" s="153"/>
      <c r="P4306" s="153"/>
      <c r="Q4306" s="153"/>
      <c r="R4306" s="153"/>
      <c r="S4306" s="153"/>
      <c r="T4306" s="150"/>
      <c r="U4306" s="152"/>
      <c r="V4306" s="152"/>
      <c r="W4306" s="152"/>
      <c r="X4306" s="152"/>
      <c r="Y4306" s="152"/>
      <c r="Z4306" s="152"/>
      <c r="AA4306" s="152"/>
      <c r="AB4306" s="152"/>
      <c r="AC4306" s="152"/>
      <c r="AD4306" s="152"/>
      <c r="AE4306" s="152"/>
      <c r="AF4306" s="152"/>
      <c r="AG4306" s="152"/>
      <c r="AH4306" s="152"/>
      <c r="AI4306" s="152"/>
      <c r="AJ4306" s="152"/>
    </row>
    <row r="4307" spans="3:36" x14ac:dyDescent="0.25">
      <c r="C4307" s="150"/>
      <c r="D4307" s="153"/>
      <c r="E4307" s="153"/>
      <c r="F4307" s="153"/>
      <c r="G4307" s="153"/>
      <c r="H4307" s="153"/>
      <c r="I4307" s="153"/>
      <c r="J4307" s="153"/>
      <c r="K4307" s="153"/>
      <c r="L4307" s="153"/>
      <c r="M4307" s="153"/>
      <c r="N4307" s="153"/>
      <c r="O4307" s="153"/>
      <c r="P4307" s="153"/>
      <c r="Q4307" s="153"/>
      <c r="R4307" s="153"/>
      <c r="S4307" s="153"/>
      <c r="T4307" s="150"/>
      <c r="U4307" s="152"/>
      <c r="V4307" s="152"/>
      <c r="W4307" s="152"/>
      <c r="X4307" s="152"/>
      <c r="Y4307" s="152"/>
      <c r="Z4307" s="152"/>
      <c r="AA4307" s="152"/>
      <c r="AB4307" s="152"/>
      <c r="AC4307" s="152"/>
      <c r="AD4307" s="152"/>
      <c r="AE4307" s="152"/>
      <c r="AF4307" s="152"/>
      <c r="AG4307" s="152"/>
      <c r="AH4307" s="152"/>
      <c r="AI4307" s="152"/>
      <c r="AJ4307" s="152"/>
    </row>
    <row r="4308" spans="3:36" x14ac:dyDescent="0.25">
      <c r="C4308" s="150"/>
      <c r="D4308" s="153"/>
      <c r="E4308" s="153"/>
      <c r="F4308" s="153"/>
      <c r="G4308" s="153"/>
      <c r="H4308" s="153"/>
      <c r="I4308" s="153"/>
      <c r="J4308" s="153"/>
      <c r="K4308" s="153"/>
      <c r="L4308" s="153"/>
      <c r="M4308" s="153"/>
      <c r="N4308" s="153"/>
      <c r="O4308" s="153"/>
      <c r="P4308" s="153"/>
      <c r="Q4308" s="153"/>
      <c r="R4308" s="153"/>
      <c r="S4308" s="153"/>
      <c r="T4308" s="150"/>
      <c r="U4308" s="152"/>
      <c r="V4308" s="152"/>
      <c r="W4308" s="152"/>
      <c r="X4308" s="152"/>
      <c r="Y4308" s="152"/>
      <c r="Z4308" s="152"/>
      <c r="AA4308" s="152"/>
      <c r="AB4308" s="152"/>
      <c r="AC4308" s="152"/>
      <c r="AD4308" s="152"/>
      <c r="AE4308" s="152"/>
      <c r="AF4308" s="152"/>
      <c r="AG4308" s="152"/>
      <c r="AH4308" s="152"/>
      <c r="AI4308" s="152"/>
      <c r="AJ4308" s="152"/>
    </row>
    <row r="4309" spans="3:36" x14ac:dyDescent="0.25">
      <c r="C4309" s="150"/>
      <c r="D4309" s="153"/>
      <c r="E4309" s="153"/>
      <c r="F4309" s="153"/>
      <c r="G4309" s="153"/>
      <c r="H4309" s="153"/>
      <c r="I4309" s="153"/>
      <c r="J4309" s="153"/>
      <c r="K4309" s="153"/>
      <c r="L4309" s="153"/>
      <c r="M4309" s="153"/>
      <c r="N4309" s="153"/>
      <c r="O4309" s="153"/>
      <c r="P4309" s="153"/>
      <c r="Q4309" s="153"/>
      <c r="R4309" s="153"/>
      <c r="S4309" s="153"/>
      <c r="T4309" s="150"/>
      <c r="U4309" s="152"/>
      <c r="V4309" s="152"/>
      <c r="W4309" s="152"/>
      <c r="X4309" s="152"/>
      <c r="Y4309" s="152"/>
      <c r="Z4309" s="152"/>
      <c r="AA4309" s="152"/>
      <c r="AB4309" s="152"/>
      <c r="AC4309" s="152"/>
      <c r="AD4309" s="152"/>
      <c r="AE4309" s="152"/>
      <c r="AF4309" s="152"/>
      <c r="AG4309" s="152"/>
      <c r="AH4309" s="152"/>
      <c r="AI4309" s="152"/>
      <c r="AJ4309" s="152"/>
    </row>
    <row r="4310" spans="3:36" x14ac:dyDescent="0.25">
      <c r="C4310" s="150"/>
      <c r="D4310" s="153"/>
      <c r="E4310" s="153"/>
      <c r="F4310" s="153"/>
      <c r="G4310" s="153"/>
      <c r="H4310" s="153"/>
      <c r="I4310" s="153"/>
      <c r="J4310" s="153"/>
      <c r="K4310" s="153"/>
      <c r="L4310" s="153"/>
      <c r="M4310" s="153"/>
      <c r="N4310" s="153"/>
      <c r="O4310" s="153"/>
      <c r="P4310" s="153"/>
      <c r="Q4310" s="153"/>
      <c r="R4310" s="153"/>
      <c r="S4310" s="153"/>
      <c r="T4310" s="150"/>
      <c r="U4310" s="152"/>
      <c r="V4310" s="152"/>
      <c r="W4310" s="152"/>
      <c r="X4310" s="152"/>
      <c r="Y4310" s="152"/>
      <c r="Z4310" s="152"/>
      <c r="AA4310" s="152"/>
      <c r="AB4310" s="152"/>
      <c r="AC4310" s="152"/>
      <c r="AD4310" s="152"/>
      <c r="AE4310" s="152"/>
      <c r="AF4310" s="152"/>
      <c r="AG4310" s="152"/>
      <c r="AH4310" s="152"/>
      <c r="AI4310" s="152"/>
      <c r="AJ4310" s="152"/>
    </row>
    <row r="4311" spans="3:36" x14ac:dyDescent="0.25">
      <c r="C4311" s="150"/>
      <c r="D4311" s="153"/>
      <c r="E4311" s="153"/>
      <c r="F4311" s="153"/>
      <c r="G4311" s="153"/>
      <c r="H4311" s="153"/>
      <c r="I4311" s="153"/>
      <c r="J4311" s="153"/>
      <c r="K4311" s="153"/>
      <c r="L4311" s="153"/>
      <c r="M4311" s="153"/>
      <c r="N4311" s="153"/>
      <c r="O4311" s="153"/>
      <c r="P4311" s="153"/>
      <c r="Q4311" s="153"/>
      <c r="R4311" s="153"/>
      <c r="S4311" s="153"/>
      <c r="T4311" s="150"/>
      <c r="U4311" s="152"/>
      <c r="V4311" s="152"/>
      <c r="W4311" s="152"/>
      <c r="X4311" s="152"/>
      <c r="Y4311" s="152"/>
      <c r="Z4311" s="152"/>
      <c r="AA4311" s="152"/>
      <c r="AB4311" s="152"/>
      <c r="AC4311" s="152"/>
      <c r="AD4311" s="152"/>
      <c r="AE4311" s="152"/>
      <c r="AF4311" s="152"/>
      <c r="AG4311" s="152"/>
      <c r="AH4311" s="152"/>
      <c r="AI4311" s="152"/>
      <c r="AJ4311" s="152"/>
    </row>
    <row r="4312" spans="3:36" x14ac:dyDescent="0.25">
      <c r="C4312" s="150"/>
      <c r="D4312" s="153"/>
      <c r="E4312" s="153"/>
      <c r="F4312" s="153"/>
      <c r="G4312" s="153"/>
      <c r="H4312" s="153"/>
      <c r="I4312" s="153"/>
      <c r="J4312" s="153"/>
      <c r="K4312" s="153"/>
      <c r="L4312" s="153"/>
      <c r="M4312" s="153"/>
      <c r="N4312" s="153"/>
      <c r="O4312" s="153"/>
      <c r="P4312" s="153"/>
      <c r="Q4312" s="153"/>
      <c r="R4312" s="153"/>
      <c r="S4312" s="153"/>
      <c r="T4312" s="150"/>
      <c r="U4312" s="152"/>
      <c r="V4312" s="152"/>
      <c r="W4312" s="152"/>
      <c r="X4312" s="152"/>
      <c r="Y4312" s="152"/>
      <c r="Z4312" s="152"/>
      <c r="AA4312" s="152"/>
      <c r="AB4312" s="152"/>
      <c r="AC4312" s="152"/>
      <c r="AD4312" s="152"/>
      <c r="AE4312" s="152"/>
      <c r="AF4312" s="152"/>
      <c r="AG4312" s="152"/>
      <c r="AH4312" s="152"/>
      <c r="AI4312" s="152"/>
      <c r="AJ4312" s="152"/>
    </row>
    <row r="4313" spans="3:36" x14ac:dyDescent="0.25">
      <c r="C4313" s="150"/>
      <c r="D4313" s="153"/>
      <c r="E4313" s="153"/>
      <c r="F4313" s="153"/>
      <c r="G4313" s="153"/>
      <c r="H4313" s="153"/>
      <c r="I4313" s="153"/>
      <c r="J4313" s="153"/>
      <c r="K4313" s="153"/>
      <c r="L4313" s="153"/>
      <c r="M4313" s="153"/>
      <c r="N4313" s="153"/>
      <c r="O4313" s="153"/>
      <c r="P4313" s="153"/>
      <c r="Q4313" s="153"/>
      <c r="R4313" s="153"/>
      <c r="S4313" s="153"/>
      <c r="T4313" s="150"/>
      <c r="U4313" s="152"/>
      <c r="V4313" s="152"/>
      <c r="W4313" s="152"/>
      <c r="X4313" s="152"/>
      <c r="Y4313" s="152"/>
      <c r="Z4313" s="152"/>
      <c r="AA4313" s="152"/>
      <c r="AB4313" s="152"/>
      <c r="AC4313" s="152"/>
      <c r="AD4313" s="152"/>
      <c r="AE4313" s="152"/>
      <c r="AF4313" s="152"/>
      <c r="AG4313" s="152"/>
      <c r="AH4313" s="152"/>
      <c r="AI4313" s="152"/>
      <c r="AJ4313" s="152"/>
    </row>
    <row r="4314" spans="3:36" x14ac:dyDescent="0.25">
      <c r="C4314" s="150"/>
      <c r="D4314" s="153"/>
      <c r="E4314" s="153"/>
      <c r="F4314" s="153"/>
      <c r="G4314" s="153"/>
      <c r="H4314" s="153"/>
      <c r="I4314" s="153"/>
      <c r="J4314" s="153"/>
      <c r="K4314" s="153"/>
      <c r="L4314" s="153"/>
      <c r="M4314" s="153"/>
      <c r="N4314" s="153"/>
      <c r="O4314" s="153"/>
      <c r="P4314" s="153"/>
      <c r="Q4314" s="153"/>
      <c r="R4314" s="153"/>
      <c r="S4314" s="153"/>
      <c r="T4314" s="150"/>
      <c r="U4314" s="152"/>
      <c r="V4314" s="152"/>
      <c r="W4314" s="152"/>
      <c r="X4314" s="152"/>
      <c r="Y4314" s="152"/>
      <c r="Z4314" s="152"/>
      <c r="AA4314" s="152"/>
      <c r="AB4314" s="152"/>
      <c r="AC4314" s="152"/>
      <c r="AD4314" s="152"/>
      <c r="AE4314" s="152"/>
      <c r="AF4314" s="152"/>
      <c r="AG4314" s="152"/>
      <c r="AH4314" s="152"/>
      <c r="AI4314" s="152"/>
      <c r="AJ4314" s="152"/>
    </row>
    <row r="4315" spans="3:36" x14ac:dyDescent="0.25">
      <c r="C4315" s="150"/>
      <c r="D4315" s="153"/>
      <c r="E4315" s="153"/>
      <c r="F4315" s="153"/>
      <c r="G4315" s="153"/>
      <c r="H4315" s="153"/>
      <c r="I4315" s="153"/>
      <c r="J4315" s="153"/>
      <c r="K4315" s="153"/>
      <c r="L4315" s="153"/>
      <c r="M4315" s="153"/>
      <c r="N4315" s="153"/>
      <c r="O4315" s="153"/>
      <c r="P4315" s="153"/>
      <c r="Q4315" s="153"/>
      <c r="R4315" s="153"/>
      <c r="S4315" s="153"/>
      <c r="T4315" s="150"/>
      <c r="U4315" s="152"/>
      <c r="V4315" s="152"/>
      <c r="W4315" s="152"/>
      <c r="X4315" s="152"/>
      <c r="Y4315" s="152"/>
      <c r="Z4315" s="152"/>
      <c r="AA4315" s="152"/>
      <c r="AB4315" s="152"/>
      <c r="AC4315" s="152"/>
      <c r="AD4315" s="152"/>
      <c r="AE4315" s="152"/>
      <c r="AF4315" s="152"/>
      <c r="AG4315" s="152"/>
      <c r="AH4315" s="152"/>
      <c r="AI4315" s="152"/>
      <c r="AJ4315" s="152"/>
    </row>
    <row r="4316" spans="3:36" x14ac:dyDescent="0.25">
      <c r="C4316" s="150"/>
      <c r="D4316" s="153"/>
      <c r="E4316" s="153"/>
      <c r="F4316" s="153"/>
      <c r="G4316" s="153"/>
      <c r="H4316" s="153"/>
      <c r="I4316" s="153"/>
      <c r="J4316" s="153"/>
      <c r="K4316" s="153"/>
      <c r="L4316" s="153"/>
      <c r="M4316" s="153"/>
      <c r="N4316" s="153"/>
      <c r="O4316" s="153"/>
      <c r="P4316" s="153"/>
      <c r="Q4316" s="153"/>
      <c r="R4316" s="153"/>
      <c r="S4316" s="153"/>
      <c r="T4316" s="150"/>
      <c r="U4316" s="152"/>
      <c r="V4316" s="152"/>
      <c r="W4316" s="152"/>
      <c r="X4316" s="152"/>
      <c r="Y4316" s="152"/>
      <c r="Z4316" s="152"/>
      <c r="AA4316" s="152"/>
      <c r="AB4316" s="152"/>
      <c r="AC4316" s="152"/>
      <c r="AD4316" s="152"/>
      <c r="AE4316" s="152"/>
      <c r="AF4316" s="152"/>
      <c r="AG4316" s="152"/>
      <c r="AH4316" s="152"/>
      <c r="AI4316" s="152"/>
      <c r="AJ4316" s="152"/>
    </row>
    <row r="4317" spans="3:36" x14ac:dyDescent="0.25">
      <c r="C4317" s="150"/>
      <c r="D4317" s="153"/>
      <c r="E4317" s="153"/>
      <c r="F4317" s="153"/>
      <c r="G4317" s="153"/>
      <c r="H4317" s="153"/>
      <c r="I4317" s="153"/>
      <c r="J4317" s="153"/>
      <c r="K4317" s="153"/>
      <c r="L4317" s="153"/>
      <c r="M4317" s="153"/>
      <c r="N4317" s="153"/>
      <c r="O4317" s="153"/>
      <c r="P4317" s="153"/>
      <c r="Q4317" s="153"/>
      <c r="R4317" s="153"/>
      <c r="S4317" s="153"/>
      <c r="T4317" s="150"/>
      <c r="U4317" s="152"/>
      <c r="V4317" s="152"/>
      <c r="W4317" s="152"/>
      <c r="X4317" s="152"/>
      <c r="Y4317" s="152"/>
      <c r="Z4317" s="152"/>
      <c r="AA4317" s="152"/>
      <c r="AB4317" s="152"/>
      <c r="AC4317" s="152"/>
      <c r="AD4317" s="152"/>
      <c r="AE4317" s="152"/>
      <c r="AF4317" s="152"/>
      <c r="AG4317" s="152"/>
      <c r="AH4317" s="152"/>
      <c r="AI4317" s="152"/>
      <c r="AJ4317" s="152"/>
    </row>
    <row r="4318" spans="3:36" x14ac:dyDescent="0.25">
      <c r="C4318" s="150"/>
      <c r="D4318" s="153"/>
      <c r="E4318" s="153"/>
      <c r="F4318" s="153"/>
      <c r="G4318" s="153"/>
      <c r="H4318" s="153"/>
      <c r="I4318" s="153"/>
      <c r="J4318" s="153"/>
      <c r="K4318" s="153"/>
      <c r="L4318" s="153"/>
      <c r="M4318" s="153"/>
      <c r="N4318" s="153"/>
      <c r="O4318" s="153"/>
      <c r="P4318" s="153"/>
      <c r="Q4318" s="153"/>
      <c r="R4318" s="153"/>
      <c r="S4318" s="153"/>
      <c r="T4318" s="150"/>
      <c r="U4318" s="152"/>
      <c r="V4318" s="152"/>
      <c r="W4318" s="152"/>
      <c r="X4318" s="152"/>
      <c r="Y4318" s="152"/>
      <c r="Z4318" s="152"/>
      <c r="AA4318" s="152"/>
      <c r="AB4318" s="152"/>
      <c r="AC4318" s="152"/>
      <c r="AD4318" s="152"/>
      <c r="AE4318" s="152"/>
      <c r="AF4318" s="152"/>
      <c r="AG4318" s="152"/>
      <c r="AH4318" s="152"/>
      <c r="AI4318" s="152"/>
      <c r="AJ4318" s="152"/>
    </row>
    <row r="4319" spans="3:36" x14ac:dyDescent="0.25">
      <c r="C4319" s="150"/>
      <c r="D4319" s="153"/>
      <c r="E4319" s="153"/>
      <c r="F4319" s="153"/>
      <c r="G4319" s="153"/>
      <c r="H4319" s="153"/>
      <c r="I4319" s="153"/>
      <c r="J4319" s="153"/>
      <c r="K4319" s="153"/>
      <c r="L4319" s="153"/>
      <c r="M4319" s="153"/>
      <c r="N4319" s="153"/>
      <c r="O4319" s="153"/>
      <c r="P4319" s="153"/>
      <c r="Q4319" s="153"/>
      <c r="R4319" s="153"/>
      <c r="S4319" s="153"/>
      <c r="T4319" s="150"/>
      <c r="U4319" s="152"/>
      <c r="V4319" s="152"/>
      <c r="W4319" s="152"/>
      <c r="X4319" s="152"/>
      <c r="Y4319" s="152"/>
      <c r="Z4319" s="152"/>
      <c r="AA4319" s="152"/>
      <c r="AB4319" s="152"/>
      <c r="AC4319" s="152"/>
      <c r="AD4319" s="152"/>
      <c r="AE4319" s="152"/>
      <c r="AF4319" s="152"/>
      <c r="AG4319" s="152"/>
      <c r="AH4319" s="152"/>
      <c r="AI4319" s="152"/>
      <c r="AJ4319" s="152"/>
    </row>
    <row r="4320" spans="3:36" x14ac:dyDescent="0.25">
      <c r="C4320" s="150"/>
      <c r="D4320" s="153"/>
      <c r="E4320" s="153"/>
      <c r="F4320" s="153"/>
      <c r="G4320" s="153"/>
      <c r="H4320" s="153"/>
      <c r="I4320" s="153"/>
      <c r="J4320" s="153"/>
      <c r="K4320" s="153"/>
      <c r="L4320" s="153"/>
      <c r="M4320" s="153"/>
      <c r="N4320" s="153"/>
      <c r="O4320" s="153"/>
      <c r="P4320" s="153"/>
      <c r="Q4320" s="153"/>
      <c r="R4320" s="153"/>
      <c r="S4320" s="153"/>
      <c r="T4320" s="150"/>
      <c r="U4320" s="152"/>
      <c r="V4320" s="152"/>
      <c r="W4320" s="152"/>
      <c r="X4320" s="152"/>
      <c r="Y4320" s="152"/>
      <c r="Z4320" s="152"/>
      <c r="AA4320" s="152"/>
      <c r="AB4320" s="152"/>
      <c r="AC4320" s="152"/>
      <c r="AD4320" s="152"/>
      <c r="AE4320" s="152"/>
      <c r="AF4320" s="152"/>
      <c r="AG4320" s="152"/>
      <c r="AH4320" s="152"/>
      <c r="AI4320" s="152"/>
      <c r="AJ4320" s="152"/>
    </row>
    <row r="4321" spans="3:36" x14ac:dyDescent="0.25">
      <c r="C4321" s="150"/>
      <c r="D4321" s="153"/>
      <c r="E4321" s="153"/>
      <c r="F4321" s="153"/>
      <c r="G4321" s="153"/>
      <c r="H4321" s="153"/>
      <c r="I4321" s="153"/>
      <c r="J4321" s="153"/>
      <c r="K4321" s="153"/>
      <c r="L4321" s="153"/>
      <c r="M4321" s="153"/>
      <c r="N4321" s="153"/>
      <c r="O4321" s="153"/>
      <c r="P4321" s="153"/>
      <c r="Q4321" s="153"/>
      <c r="R4321" s="153"/>
      <c r="S4321" s="153"/>
      <c r="T4321" s="150"/>
      <c r="U4321" s="152"/>
      <c r="V4321" s="152"/>
      <c r="W4321" s="152"/>
      <c r="X4321" s="152"/>
      <c r="Y4321" s="152"/>
      <c r="Z4321" s="152"/>
      <c r="AA4321" s="152"/>
      <c r="AB4321" s="152"/>
      <c r="AC4321" s="152"/>
      <c r="AD4321" s="152"/>
      <c r="AE4321" s="152"/>
      <c r="AF4321" s="152"/>
      <c r="AG4321" s="152"/>
      <c r="AH4321" s="152"/>
      <c r="AI4321" s="152"/>
      <c r="AJ4321" s="152"/>
    </row>
    <row r="4322" spans="3:36" x14ac:dyDescent="0.25">
      <c r="C4322" s="150"/>
      <c r="D4322" s="153"/>
      <c r="E4322" s="153"/>
      <c r="F4322" s="153"/>
      <c r="G4322" s="153"/>
      <c r="H4322" s="153"/>
      <c r="I4322" s="153"/>
      <c r="J4322" s="153"/>
      <c r="K4322" s="153"/>
      <c r="L4322" s="153"/>
      <c r="M4322" s="153"/>
      <c r="N4322" s="153"/>
      <c r="O4322" s="153"/>
      <c r="P4322" s="153"/>
      <c r="Q4322" s="153"/>
      <c r="R4322" s="153"/>
      <c r="S4322" s="153"/>
      <c r="T4322" s="150"/>
      <c r="U4322" s="152"/>
      <c r="V4322" s="152"/>
      <c r="W4322" s="152"/>
      <c r="X4322" s="152"/>
      <c r="Y4322" s="152"/>
      <c r="Z4322" s="152"/>
      <c r="AA4322" s="152"/>
      <c r="AB4322" s="152"/>
      <c r="AC4322" s="152"/>
      <c r="AD4322" s="152"/>
      <c r="AE4322" s="152"/>
      <c r="AF4322" s="152"/>
      <c r="AG4322" s="152"/>
      <c r="AH4322" s="152"/>
      <c r="AI4322" s="152"/>
      <c r="AJ4322" s="152"/>
    </row>
    <row r="4323" spans="3:36" x14ac:dyDescent="0.25">
      <c r="C4323" s="150"/>
      <c r="D4323" s="153"/>
      <c r="E4323" s="153"/>
      <c r="F4323" s="153"/>
      <c r="G4323" s="153"/>
      <c r="H4323" s="153"/>
      <c r="I4323" s="153"/>
      <c r="J4323" s="153"/>
      <c r="K4323" s="153"/>
      <c r="L4323" s="153"/>
      <c r="M4323" s="153"/>
      <c r="N4323" s="153"/>
      <c r="O4323" s="153"/>
      <c r="P4323" s="153"/>
      <c r="Q4323" s="153"/>
      <c r="R4323" s="153"/>
      <c r="S4323" s="153"/>
      <c r="T4323" s="150"/>
      <c r="U4323" s="152"/>
      <c r="V4323" s="152"/>
      <c r="W4323" s="152"/>
      <c r="X4323" s="152"/>
      <c r="Y4323" s="152"/>
      <c r="Z4323" s="152"/>
      <c r="AA4323" s="152"/>
      <c r="AB4323" s="152"/>
      <c r="AC4323" s="152"/>
      <c r="AD4323" s="152"/>
      <c r="AE4323" s="152"/>
      <c r="AF4323" s="152"/>
      <c r="AG4323" s="152"/>
      <c r="AH4323" s="152"/>
      <c r="AI4323" s="152"/>
      <c r="AJ4323" s="152"/>
    </row>
    <row r="4324" spans="3:36" x14ac:dyDescent="0.25">
      <c r="C4324" s="150"/>
      <c r="D4324" s="153"/>
      <c r="E4324" s="153"/>
      <c r="F4324" s="153"/>
      <c r="G4324" s="153"/>
      <c r="H4324" s="153"/>
      <c r="I4324" s="153"/>
      <c r="J4324" s="153"/>
      <c r="K4324" s="153"/>
      <c r="L4324" s="153"/>
      <c r="M4324" s="153"/>
      <c r="N4324" s="153"/>
      <c r="O4324" s="153"/>
      <c r="P4324" s="153"/>
      <c r="Q4324" s="153"/>
      <c r="R4324" s="153"/>
      <c r="S4324" s="153"/>
      <c r="T4324" s="150"/>
      <c r="U4324" s="152"/>
      <c r="V4324" s="152"/>
      <c r="W4324" s="152"/>
      <c r="X4324" s="152"/>
      <c r="Y4324" s="152"/>
      <c r="Z4324" s="152"/>
      <c r="AA4324" s="152"/>
      <c r="AB4324" s="152"/>
      <c r="AC4324" s="152"/>
      <c r="AD4324" s="152"/>
      <c r="AE4324" s="152"/>
      <c r="AF4324" s="152"/>
      <c r="AG4324" s="152"/>
      <c r="AH4324" s="152"/>
      <c r="AI4324" s="152"/>
      <c r="AJ4324" s="152"/>
    </row>
    <row r="4325" spans="3:36" x14ac:dyDescent="0.25">
      <c r="C4325" s="150"/>
      <c r="D4325" s="153"/>
      <c r="E4325" s="153"/>
      <c r="F4325" s="153"/>
      <c r="G4325" s="153"/>
      <c r="H4325" s="153"/>
      <c r="I4325" s="153"/>
      <c r="J4325" s="153"/>
      <c r="K4325" s="153"/>
      <c r="L4325" s="153"/>
      <c r="M4325" s="153"/>
      <c r="N4325" s="153"/>
      <c r="O4325" s="153"/>
      <c r="P4325" s="153"/>
      <c r="Q4325" s="153"/>
      <c r="R4325" s="153"/>
      <c r="S4325" s="153"/>
      <c r="T4325" s="150"/>
      <c r="U4325" s="152"/>
      <c r="V4325" s="152"/>
      <c r="W4325" s="152"/>
      <c r="X4325" s="152"/>
      <c r="Y4325" s="152"/>
      <c r="Z4325" s="152"/>
      <c r="AA4325" s="152"/>
      <c r="AB4325" s="152"/>
      <c r="AC4325" s="152"/>
      <c r="AD4325" s="152"/>
      <c r="AE4325" s="152"/>
      <c r="AF4325" s="152"/>
      <c r="AG4325" s="152"/>
      <c r="AH4325" s="152"/>
      <c r="AI4325" s="152"/>
      <c r="AJ4325" s="152"/>
    </row>
    <row r="4326" spans="3:36" x14ac:dyDescent="0.25">
      <c r="C4326" s="150"/>
      <c r="D4326" s="153"/>
      <c r="E4326" s="153"/>
      <c r="F4326" s="153"/>
      <c r="G4326" s="153"/>
      <c r="H4326" s="153"/>
      <c r="I4326" s="153"/>
      <c r="J4326" s="153"/>
      <c r="K4326" s="153"/>
      <c r="L4326" s="153"/>
      <c r="M4326" s="153"/>
      <c r="N4326" s="153"/>
      <c r="O4326" s="153"/>
      <c r="P4326" s="153"/>
      <c r="Q4326" s="153"/>
      <c r="R4326" s="153"/>
      <c r="S4326" s="153"/>
      <c r="T4326" s="150"/>
      <c r="U4326" s="152"/>
      <c r="V4326" s="152"/>
      <c r="W4326" s="152"/>
      <c r="X4326" s="152"/>
      <c r="Y4326" s="152"/>
      <c r="Z4326" s="152"/>
      <c r="AA4326" s="152"/>
      <c r="AB4326" s="152"/>
      <c r="AC4326" s="152"/>
      <c r="AD4326" s="152"/>
      <c r="AE4326" s="152"/>
      <c r="AF4326" s="152"/>
      <c r="AG4326" s="152"/>
      <c r="AH4326" s="152"/>
      <c r="AI4326" s="152"/>
      <c r="AJ4326" s="152"/>
    </row>
    <row r="4327" spans="3:36" x14ac:dyDescent="0.25">
      <c r="C4327" s="150"/>
      <c r="D4327" s="153"/>
      <c r="E4327" s="153"/>
      <c r="F4327" s="153"/>
      <c r="G4327" s="153"/>
      <c r="H4327" s="153"/>
      <c r="I4327" s="153"/>
      <c r="J4327" s="153"/>
      <c r="K4327" s="153"/>
      <c r="L4327" s="153"/>
      <c r="M4327" s="153"/>
      <c r="N4327" s="153"/>
      <c r="O4327" s="153"/>
      <c r="P4327" s="153"/>
      <c r="Q4327" s="153"/>
      <c r="R4327" s="153"/>
      <c r="S4327" s="153"/>
      <c r="T4327" s="150"/>
      <c r="U4327" s="152"/>
      <c r="V4327" s="152"/>
      <c r="W4327" s="152"/>
      <c r="X4327" s="152"/>
      <c r="Y4327" s="152"/>
      <c r="Z4327" s="152"/>
      <c r="AA4327" s="152"/>
      <c r="AB4327" s="152"/>
      <c r="AC4327" s="152"/>
      <c r="AD4327" s="152"/>
      <c r="AE4327" s="152"/>
      <c r="AF4327" s="152"/>
      <c r="AG4327" s="152"/>
      <c r="AH4327" s="152"/>
      <c r="AI4327" s="152"/>
      <c r="AJ4327" s="152"/>
    </row>
    <row r="4328" spans="3:36" x14ac:dyDescent="0.25">
      <c r="C4328" s="150"/>
      <c r="D4328" s="153"/>
      <c r="E4328" s="153"/>
      <c r="F4328" s="153"/>
      <c r="G4328" s="153"/>
      <c r="H4328" s="153"/>
      <c r="I4328" s="153"/>
      <c r="J4328" s="153"/>
      <c r="K4328" s="153"/>
      <c r="L4328" s="153"/>
      <c r="M4328" s="153"/>
      <c r="N4328" s="153"/>
      <c r="O4328" s="153"/>
      <c r="P4328" s="153"/>
      <c r="Q4328" s="153"/>
      <c r="R4328" s="153"/>
      <c r="S4328" s="153"/>
      <c r="T4328" s="150"/>
      <c r="U4328" s="152"/>
      <c r="V4328" s="152"/>
      <c r="W4328" s="152"/>
      <c r="X4328" s="152"/>
      <c r="Y4328" s="152"/>
      <c r="Z4328" s="152"/>
      <c r="AA4328" s="152"/>
      <c r="AB4328" s="152"/>
      <c r="AC4328" s="152"/>
      <c r="AD4328" s="152"/>
      <c r="AE4328" s="152"/>
      <c r="AF4328" s="152"/>
      <c r="AG4328" s="152"/>
      <c r="AH4328" s="152"/>
      <c r="AI4328" s="152"/>
      <c r="AJ4328" s="152"/>
    </row>
    <row r="4329" spans="3:36" x14ac:dyDescent="0.25">
      <c r="C4329" s="150"/>
      <c r="D4329" s="153"/>
      <c r="E4329" s="153"/>
      <c r="F4329" s="153"/>
      <c r="G4329" s="153"/>
      <c r="H4329" s="153"/>
      <c r="I4329" s="153"/>
      <c r="J4329" s="153"/>
      <c r="K4329" s="153"/>
      <c r="L4329" s="153"/>
      <c r="M4329" s="153"/>
      <c r="N4329" s="153"/>
      <c r="O4329" s="153"/>
      <c r="P4329" s="153"/>
      <c r="Q4329" s="153"/>
      <c r="R4329" s="153"/>
      <c r="S4329" s="153"/>
      <c r="T4329" s="150"/>
      <c r="U4329" s="152"/>
      <c r="V4329" s="152"/>
      <c r="W4329" s="152"/>
      <c r="X4329" s="152"/>
      <c r="Y4329" s="152"/>
      <c r="Z4329" s="152"/>
      <c r="AA4329" s="152"/>
      <c r="AB4329" s="152"/>
      <c r="AC4329" s="152"/>
      <c r="AD4329" s="152"/>
      <c r="AE4329" s="152"/>
      <c r="AF4329" s="152"/>
      <c r="AG4329" s="152"/>
      <c r="AH4329" s="152"/>
      <c r="AI4329" s="152"/>
      <c r="AJ4329" s="152"/>
    </row>
    <row r="4330" spans="3:36" x14ac:dyDescent="0.25">
      <c r="C4330" s="150"/>
      <c r="D4330" s="153"/>
      <c r="E4330" s="153"/>
      <c r="F4330" s="153"/>
      <c r="G4330" s="153"/>
      <c r="H4330" s="153"/>
      <c r="I4330" s="153"/>
      <c r="J4330" s="153"/>
      <c r="K4330" s="153"/>
      <c r="L4330" s="153"/>
      <c r="M4330" s="153"/>
      <c r="N4330" s="153"/>
      <c r="O4330" s="153"/>
      <c r="P4330" s="153"/>
      <c r="Q4330" s="153"/>
      <c r="R4330" s="153"/>
      <c r="S4330" s="153"/>
      <c r="T4330" s="150"/>
      <c r="U4330" s="152"/>
      <c r="V4330" s="152"/>
      <c r="W4330" s="152"/>
      <c r="X4330" s="152"/>
      <c r="Y4330" s="152"/>
      <c r="Z4330" s="152"/>
      <c r="AA4330" s="152"/>
      <c r="AB4330" s="152"/>
      <c r="AC4330" s="152"/>
      <c r="AD4330" s="152"/>
      <c r="AE4330" s="152"/>
      <c r="AF4330" s="152"/>
      <c r="AG4330" s="152"/>
      <c r="AH4330" s="152"/>
      <c r="AI4330" s="152"/>
      <c r="AJ4330" s="152"/>
    </row>
    <row r="4331" spans="3:36" x14ac:dyDescent="0.25">
      <c r="C4331" s="150"/>
      <c r="D4331" s="153"/>
      <c r="E4331" s="153"/>
      <c r="F4331" s="153"/>
      <c r="G4331" s="153"/>
      <c r="H4331" s="153"/>
      <c r="I4331" s="153"/>
      <c r="J4331" s="153"/>
      <c r="K4331" s="153"/>
      <c r="L4331" s="153"/>
      <c r="M4331" s="153"/>
      <c r="N4331" s="153"/>
      <c r="O4331" s="153"/>
      <c r="P4331" s="153"/>
      <c r="Q4331" s="153"/>
      <c r="R4331" s="153"/>
      <c r="S4331" s="153"/>
      <c r="T4331" s="150"/>
      <c r="U4331" s="152"/>
      <c r="V4331" s="152"/>
      <c r="W4331" s="152"/>
      <c r="X4331" s="152"/>
      <c r="Y4331" s="152"/>
      <c r="Z4331" s="152"/>
      <c r="AA4331" s="152"/>
      <c r="AB4331" s="152"/>
      <c r="AC4331" s="152"/>
      <c r="AD4331" s="152"/>
      <c r="AE4331" s="152"/>
      <c r="AF4331" s="152"/>
      <c r="AG4331" s="152"/>
      <c r="AH4331" s="152"/>
      <c r="AI4331" s="152"/>
      <c r="AJ4331" s="152"/>
    </row>
    <row r="4332" spans="3:36" x14ac:dyDescent="0.25">
      <c r="C4332" s="150"/>
      <c r="D4332" s="153"/>
      <c r="E4332" s="153"/>
      <c r="F4332" s="153"/>
      <c r="G4332" s="153"/>
      <c r="H4332" s="153"/>
      <c r="I4332" s="153"/>
      <c r="J4332" s="153"/>
      <c r="K4332" s="153"/>
      <c r="L4332" s="153"/>
      <c r="M4332" s="153"/>
      <c r="N4332" s="153"/>
      <c r="O4332" s="153"/>
      <c r="P4332" s="153"/>
      <c r="Q4332" s="153"/>
      <c r="R4332" s="153"/>
      <c r="S4332" s="153"/>
      <c r="T4332" s="150"/>
      <c r="U4332" s="152"/>
      <c r="V4332" s="152"/>
      <c r="W4332" s="152"/>
      <c r="X4332" s="152"/>
      <c r="Y4332" s="152"/>
      <c r="Z4332" s="152"/>
      <c r="AA4332" s="152"/>
      <c r="AB4332" s="152"/>
      <c r="AC4332" s="152"/>
      <c r="AD4332" s="152"/>
      <c r="AE4332" s="152"/>
      <c r="AF4332" s="152"/>
      <c r="AG4332" s="152"/>
      <c r="AH4332" s="152"/>
      <c r="AI4332" s="152"/>
      <c r="AJ4332" s="152"/>
    </row>
    <row r="4333" spans="3:36" x14ac:dyDescent="0.25">
      <c r="C4333" s="150"/>
      <c r="D4333" s="153"/>
      <c r="E4333" s="153"/>
      <c r="F4333" s="153"/>
      <c r="G4333" s="153"/>
      <c r="H4333" s="153"/>
      <c r="I4333" s="153"/>
      <c r="J4333" s="153"/>
      <c r="K4333" s="153"/>
      <c r="L4333" s="153"/>
      <c r="M4333" s="153"/>
      <c r="N4333" s="153"/>
      <c r="O4333" s="153"/>
      <c r="P4333" s="153"/>
      <c r="Q4333" s="153"/>
      <c r="R4333" s="153"/>
      <c r="S4333" s="153"/>
      <c r="T4333" s="150"/>
      <c r="U4333" s="152"/>
      <c r="V4333" s="152"/>
      <c r="W4333" s="152"/>
      <c r="X4333" s="152"/>
      <c r="Y4333" s="152"/>
      <c r="Z4333" s="152"/>
      <c r="AA4333" s="152"/>
      <c r="AB4333" s="152"/>
      <c r="AC4333" s="152"/>
      <c r="AD4333" s="152"/>
      <c r="AE4333" s="152"/>
      <c r="AF4333" s="152"/>
      <c r="AG4333" s="152"/>
      <c r="AH4333" s="152"/>
      <c r="AI4333" s="152"/>
      <c r="AJ4333" s="152"/>
    </row>
    <row r="4334" spans="3:36" x14ac:dyDescent="0.25">
      <c r="C4334" s="150"/>
      <c r="D4334" s="153"/>
      <c r="E4334" s="153"/>
      <c r="F4334" s="153"/>
      <c r="G4334" s="153"/>
      <c r="H4334" s="153"/>
      <c r="I4334" s="153"/>
      <c r="J4334" s="153"/>
      <c r="K4334" s="153"/>
      <c r="L4334" s="153"/>
      <c r="M4334" s="153"/>
      <c r="N4334" s="153"/>
      <c r="O4334" s="153"/>
      <c r="P4334" s="153"/>
      <c r="Q4334" s="153"/>
      <c r="R4334" s="153"/>
      <c r="S4334" s="153"/>
      <c r="T4334" s="150"/>
      <c r="U4334" s="152"/>
      <c r="V4334" s="152"/>
      <c r="W4334" s="152"/>
      <c r="X4334" s="152"/>
      <c r="Y4334" s="152"/>
      <c r="Z4334" s="152"/>
      <c r="AA4334" s="152"/>
      <c r="AB4334" s="152"/>
      <c r="AC4334" s="152"/>
      <c r="AD4334" s="152"/>
      <c r="AE4334" s="152"/>
      <c r="AF4334" s="152"/>
      <c r="AG4334" s="152"/>
      <c r="AH4334" s="152"/>
      <c r="AI4334" s="152"/>
      <c r="AJ4334" s="152"/>
    </row>
    <row r="4335" spans="3:36" x14ac:dyDescent="0.25">
      <c r="C4335" s="150"/>
      <c r="D4335" s="153"/>
      <c r="E4335" s="153"/>
      <c r="F4335" s="153"/>
      <c r="G4335" s="153"/>
      <c r="H4335" s="153"/>
      <c r="I4335" s="153"/>
      <c r="J4335" s="153"/>
      <c r="K4335" s="153"/>
      <c r="L4335" s="153"/>
      <c r="M4335" s="153"/>
      <c r="N4335" s="153"/>
      <c r="O4335" s="153"/>
      <c r="P4335" s="153"/>
      <c r="Q4335" s="153"/>
      <c r="R4335" s="153"/>
      <c r="S4335" s="153"/>
      <c r="T4335" s="150"/>
      <c r="U4335" s="152"/>
      <c r="V4335" s="152"/>
      <c r="W4335" s="152"/>
      <c r="X4335" s="152"/>
      <c r="Y4335" s="152"/>
      <c r="Z4335" s="152"/>
      <c r="AA4335" s="152"/>
      <c r="AB4335" s="152"/>
      <c r="AC4335" s="152"/>
      <c r="AD4335" s="152"/>
      <c r="AE4335" s="152"/>
      <c r="AF4335" s="152"/>
      <c r="AG4335" s="152"/>
      <c r="AH4335" s="152"/>
      <c r="AI4335" s="152"/>
      <c r="AJ4335" s="152"/>
    </row>
    <row r="4336" spans="3:36" x14ac:dyDescent="0.25">
      <c r="C4336" s="150"/>
      <c r="D4336" s="153"/>
      <c r="E4336" s="153"/>
      <c r="F4336" s="153"/>
      <c r="G4336" s="153"/>
      <c r="H4336" s="153"/>
      <c r="I4336" s="153"/>
      <c r="J4336" s="153"/>
      <c r="K4336" s="153"/>
      <c r="L4336" s="153"/>
      <c r="M4336" s="153"/>
      <c r="N4336" s="153"/>
      <c r="O4336" s="153"/>
      <c r="P4336" s="153"/>
      <c r="Q4336" s="153"/>
      <c r="R4336" s="153"/>
      <c r="S4336" s="153"/>
      <c r="T4336" s="150"/>
      <c r="U4336" s="152"/>
      <c r="V4336" s="152"/>
      <c r="W4336" s="152"/>
      <c r="X4336" s="152"/>
      <c r="Y4336" s="152"/>
      <c r="Z4336" s="152"/>
      <c r="AA4336" s="152"/>
      <c r="AB4336" s="152"/>
      <c r="AC4336" s="152"/>
      <c r="AD4336" s="152"/>
      <c r="AE4336" s="152"/>
      <c r="AF4336" s="152"/>
      <c r="AG4336" s="152"/>
      <c r="AH4336" s="152"/>
      <c r="AI4336" s="152"/>
      <c r="AJ4336" s="152"/>
    </row>
    <row r="4337" spans="3:36" x14ac:dyDescent="0.25">
      <c r="C4337" s="150"/>
      <c r="D4337" s="153"/>
      <c r="E4337" s="153"/>
      <c r="F4337" s="153"/>
      <c r="G4337" s="153"/>
      <c r="H4337" s="153"/>
      <c r="I4337" s="153"/>
      <c r="J4337" s="153"/>
      <c r="K4337" s="153"/>
      <c r="L4337" s="153"/>
      <c r="M4337" s="153"/>
      <c r="N4337" s="153"/>
      <c r="O4337" s="153"/>
      <c r="P4337" s="153"/>
      <c r="Q4337" s="153"/>
      <c r="R4337" s="153"/>
      <c r="S4337" s="153"/>
      <c r="T4337" s="150"/>
      <c r="U4337" s="152"/>
      <c r="V4337" s="152"/>
      <c r="W4337" s="152"/>
      <c r="X4337" s="152"/>
      <c r="Y4337" s="152"/>
      <c r="Z4337" s="152"/>
      <c r="AA4337" s="152"/>
      <c r="AB4337" s="152"/>
      <c r="AC4337" s="152"/>
      <c r="AD4337" s="152"/>
      <c r="AE4337" s="152"/>
      <c r="AF4337" s="152"/>
      <c r="AG4337" s="152"/>
      <c r="AH4337" s="152"/>
      <c r="AI4337" s="152"/>
      <c r="AJ4337" s="152"/>
    </row>
    <row r="4338" spans="3:36" x14ac:dyDescent="0.25">
      <c r="C4338" s="150"/>
      <c r="D4338" s="153"/>
      <c r="E4338" s="153"/>
      <c r="F4338" s="153"/>
      <c r="G4338" s="153"/>
      <c r="H4338" s="153"/>
      <c r="I4338" s="153"/>
      <c r="J4338" s="153"/>
      <c r="K4338" s="153"/>
      <c r="L4338" s="153"/>
      <c r="M4338" s="153"/>
      <c r="N4338" s="153"/>
      <c r="O4338" s="153"/>
      <c r="P4338" s="153"/>
      <c r="Q4338" s="153"/>
      <c r="R4338" s="153"/>
      <c r="S4338" s="153"/>
      <c r="T4338" s="150"/>
      <c r="U4338" s="152"/>
      <c r="V4338" s="152"/>
      <c r="W4338" s="152"/>
      <c r="X4338" s="152"/>
      <c r="Y4338" s="152"/>
      <c r="Z4338" s="152"/>
      <c r="AA4338" s="152"/>
      <c r="AB4338" s="152"/>
      <c r="AC4338" s="152"/>
      <c r="AD4338" s="152"/>
      <c r="AE4338" s="152"/>
      <c r="AF4338" s="152"/>
      <c r="AG4338" s="152"/>
      <c r="AH4338" s="152"/>
      <c r="AI4338" s="152"/>
      <c r="AJ4338" s="152"/>
    </row>
    <row r="4339" spans="3:36" x14ac:dyDescent="0.25">
      <c r="C4339" s="150"/>
      <c r="D4339" s="153"/>
      <c r="E4339" s="153"/>
      <c r="F4339" s="153"/>
      <c r="G4339" s="153"/>
      <c r="H4339" s="153"/>
      <c r="I4339" s="153"/>
      <c r="J4339" s="153"/>
      <c r="K4339" s="153"/>
      <c r="L4339" s="153"/>
      <c r="M4339" s="153"/>
      <c r="N4339" s="153"/>
      <c r="O4339" s="153"/>
      <c r="P4339" s="153"/>
      <c r="Q4339" s="153"/>
      <c r="R4339" s="153"/>
      <c r="S4339" s="153"/>
      <c r="T4339" s="150"/>
      <c r="U4339" s="152"/>
      <c r="V4339" s="152"/>
      <c r="W4339" s="152"/>
      <c r="X4339" s="152"/>
      <c r="Y4339" s="152"/>
      <c r="Z4339" s="152"/>
      <c r="AA4339" s="152"/>
      <c r="AB4339" s="152"/>
      <c r="AC4339" s="152"/>
      <c r="AD4339" s="152"/>
      <c r="AE4339" s="152"/>
      <c r="AF4339" s="152"/>
      <c r="AG4339" s="152"/>
      <c r="AH4339" s="152"/>
      <c r="AI4339" s="152"/>
      <c r="AJ4339" s="152"/>
    </row>
    <row r="4340" spans="3:36" x14ac:dyDescent="0.25">
      <c r="C4340" s="150"/>
      <c r="D4340" s="153"/>
      <c r="E4340" s="153"/>
      <c r="F4340" s="153"/>
      <c r="G4340" s="153"/>
      <c r="H4340" s="153"/>
      <c r="I4340" s="153"/>
      <c r="J4340" s="153"/>
      <c r="K4340" s="153"/>
      <c r="L4340" s="153"/>
      <c r="M4340" s="153"/>
      <c r="N4340" s="153"/>
      <c r="O4340" s="153"/>
      <c r="P4340" s="153"/>
      <c r="Q4340" s="153"/>
      <c r="R4340" s="153"/>
      <c r="S4340" s="153"/>
      <c r="T4340" s="150"/>
      <c r="U4340" s="152"/>
      <c r="V4340" s="152"/>
      <c r="W4340" s="152"/>
      <c r="X4340" s="152"/>
      <c r="Y4340" s="152"/>
      <c r="Z4340" s="152"/>
      <c r="AA4340" s="152"/>
      <c r="AB4340" s="152"/>
      <c r="AC4340" s="152"/>
      <c r="AD4340" s="152"/>
      <c r="AE4340" s="152"/>
      <c r="AF4340" s="152"/>
      <c r="AG4340" s="152"/>
      <c r="AH4340" s="152"/>
      <c r="AI4340" s="152"/>
      <c r="AJ4340" s="152"/>
    </row>
    <row r="4341" spans="3:36" x14ac:dyDescent="0.25">
      <c r="C4341" s="150"/>
      <c r="D4341" s="153"/>
      <c r="E4341" s="153"/>
      <c r="F4341" s="153"/>
      <c r="G4341" s="153"/>
      <c r="H4341" s="153"/>
      <c r="I4341" s="153"/>
      <c r="J4341" s="153"/>
      <c r="K4341" s="153"/>
      <c r="L4341" s="153"/>
      <c r="M4341" s="153"/>
      <c r="N4341" s="153"/>
      <c r="O4341" s="153"/>
      <c r="P4341" s="153"/>
      <c r="Q4341" s="153"/>
      <c r="R4341" s="153"/>
      <c r="S4341" s="153"/>
      <c r="T4341" s="150"/>
      <c r="U4341" s="152"/>
      <c r="V4341" s="152"/>
      <c r="W4341" s="152"/>
      <c r="X4341" s="152"/>
      <c r="Y4341" s="152"/>
      <c r="Z4341" s="152"/>
      <c r="AA4341" s="152"/>
      <c r="AB4341" s="152"/>
      <c r="AC4341" s="152"/>
      <c r="AD4341" s="152"/>
      <c r="AE4341" s="152"/>
      <c r="AF4341" s="152"/>
      <c r="AG4341" s="152"/>
      <c r="AH4341" s="152"/>
      <c r="AI4341" s="152"/>
      <c r="AJ4341" s="152"/>
    </row>
    <row r="4342" spans="3:36" x14ac:dyDescent="0.25">
      <c r="C4342" s="150"/>
      <c r="D4342" s="153"/>
      <c r="E4342" s="153"/>
      <c r="F4342" s="153"/>
      <c r="G4342" s="153"/>
      <c r="H4342" s="153"/>
      <c r="I4342" s="153"/>
      <c r="J4342" s="153"/>
      <c r="K4342" s="153"/>
      <c r="L4342" s="153"/>
      <c r="M4342" s="153"/>
      <c r="N4342" s="153"/>
      <c r="O4342" s="153"/>
      <c r="P4342" s="153"/>
      <c r="Q4342" s="153"/>
      <c r="R4342" s="153"/>
      <c r="S4342" s="153"/>
      <c r="T4342" s="150"/>
      <c r="U4342" s="152"/>
      <c r="V4342" s="152"/>
      <c r="W4342" s="152"/>
      <c r="X4342" s="152"/>
      <c r="Y4342" s="152"/>
      <c r="Z4342" s="152"/>
      <c r="AA4342" s="152"/>
      <c r="AB4342" s="152"/>
      <c r="AC4342" s="152"/>
      <c r="AD4342" s="152"/>
      <c r="AE4342" s="152"/>
      <c r="AF4342" s="152"/>
      <c r="AG4342" s="152"/>
      <c r="AH4342" s="152"/>
      <c r="AI4342" s="152"/>
      <c r="AJ4342" s="152"/>
    </row>
    <row r="4343" spans="3:36" x14ac:dyDescent="0.25">
      <c r="C4343" s="150"/>
      <c r="D4343" s="153"/>
      <c r="E4343" s="153"/>
      <c r="F4343" s="153"/>
      <c r="G4343" s="153"/>
      <c r="H4343" s="153"/>
      <c r="I4343" s="153"/>
      <c r="J4343" s="153"/>
      <c r="K4343" s="153"/>
      <c r="L4343" s="153"/>
      <c r="M4343" s="153"/>
      <c r="N4343" s="153"/>
      <c r="O4343" s="153"/>
      <c r="P4343" s="153"/>
      <c r="Q4343" s="153"/>
      <c r="R4343" s="153"/>
      <c r="S4343" s="153"/>
      <c r="T4343" s="150"/>
      <c r="U4343" s="152"/>
      <c r="V4343" s="152"/>
      <c r="W4343" s="152"/>
      <c r="X4343" s="152"/>
      <c r="Y4343" s="152"/>
      <c r="Z4343" s="152"/>
      <c r="AA4343" s="152"/>
      <c r="AB4343" s="152"/>
      <c r="AC4343" s="152"/>
      <c r="AD4343" s="152"/>
      <c r="AE4343" s="152"/>
      <c r="AF4343" s="152"/>
      <c r="AG4343" s="152"/>
      <c r="AH4343" s="152"/>
      <c r="AI4343" s="152"/>
      <c r="AJ4343" s="152"/>
    </row>
    <row r="4344" spans="3:36" x14ac:dyDescent="0.25">
      <c r="C4344" s="150"/>
      <c r="D4344" s="153"/>
      <c r="E4344" s="153"/>
      <c r="F4344" s="153"/>
      <c r="G4344" s="153"/>
      <c r="H4344" s="153"/>
      <c r="I4344" s="153"/>
      <c r="J4344" s="153"/>
      <c r="K4344" s="153"/>
      <c r="L4344" s="153"/>
      <c r="M4344" s="153"/>
      <c r="N4344" s="153"/>
      <c r="O4344" s="153"/>
      <c r="P4344" s="153"/>
      <c r="Q4344" s="153"/>
      <c r="R4344" s="153"/>
      <c r="S4344" s="153"/>
      <c r="T4344" s="150"/>
      <c r="U4344" s="152"/>
      <c r="V4344" s="152"/>
      <c r="W4344" s="152"/>
      <c r="X4344" s="152"/>
      <c r="Y4344" s="152"/>
      <c r="Z4344" s="152"/>
      <c r="AA4344" s="152"/>
      <c r="AB4344" s="152"/>
      <c r="AC4344" s="152"/>
      <c r="AD4344" s="152"/>
      <c r="AE4344" s="152"/>
      <c r="AF4344" s="152"/>
      <c r="AG4344" s="152"/>
      <c r="AH4344" s="152"/>
      <c r="AI4344" s="152"/>
      <c r="AJ4344" s="152"/>
    </row>
    <row r="4345" spans="3:36" x14ac:dyDescent="0.25">
      <c r="C4345" s="150"/>
      <c r="D4345" s="153"/>
      <c r="E4345" s="153"/>
      <c r="F4345" s="153"/>
      <c r="G4345" s="153"/>
      <c r="H4345" s="153"/>
      <c r="I4345" s="153"/>
      <c r="J4345" s="153"/>
      <c r="K4345" s="153"/>
      <c r="L4345" s="153"/>
      <c r="M4345" s="153"/>
      <c r="N4345" s="153"/>
      <c r="O4345" s="153"/>
      <c r="P4345" s="153"/>
      <c r="Q4345" s="153"/>
      <c r="R4345" s="153"/>
      <c r="S4345" s="153"/>
      <c r="T4345" s="150"/>
      <c r="U4345" s="152"/>
      <c r="V4345" s="152"/>
      <c r="W4345" s="152"/>
      <c r="X4345" s="152"/>
      <c r="Y4345" s="152"/>
      <c r="Z4345" s="152"/>
      <c r="AA4345" s="152"/>
      <c r="AB4345" s="152"/>
      <c r="AC4345" s="152"/>
      <c r="AD4345" s="152"/>
      <c r="AE4345" s="152"/>
      <c r="AF4345" s="152"/>
      <c r="AG4345" s="152"/>
      <c r="AH4345" s="152"/>
      <c r="AI4345" s="152"/>
      <c r="AJ4345" s="152"/>
    </row>
    <row r="4346" spans="3:36" x14ac:dyDescent="0.25">
      <c r="C4346" s="150"/>
      <c r="D4346" s="153"/>
      <c r="E4346" s="153"/>
      <c r="F4346" s="153"/>
      <c r="G4346" s="153"/>
      <c r="H4346" s="153"/>
      <c r="I4346" s="153"/>
      <c r="J4346" s="153"/>
      <c r="K4346" s="153"/>
      <c r="L4346" s="153"/>
      <c r="M4346" s="153"/>
      <c r="N4346" s="153"/>
      <c r="O4346" s="153"/>
      <c r="P4346" s="153"/>
      <c r="Q4346" s="153"/>
      <c r="R4346" s="153"/>
      <c r="S4346" s="153"/>
      <c r="T4346" s="150"/>
      <c r="U4346" s="152"/>
      <c r="V4346" s="152"/>
      <c r="W4346" s="152"/>
      <c r="X4346" s="152"/>
      <c r="Y4346" s="152"/>
      <c r="Z4346" s="152"/>
      <c r="AA4346" s="152"/>
      <c r="AB4346" s="152"/>
      <c r="AC4346" s="152"/>
      <c r="AD4346" s="152"/>
      <c r="AE4346" s="152"/>
      <c r="AF4346" s="152"/>
      <c r="AG4346" s="152"/>
      <c r="AH4346" s="152"/>
      <c r="AI4346" s="152"/>
      <c r="AJ4346" s="152"/>
    </row>
    <row r="4347" spans="3:36" x14ac:dyDescent="0.25">
      <c r="C4347" s="150"/>
      <c r="D4347" s="153"/>
      <c r="E4347" s="153"/>
      <c r="F4347" s="153"/>
      <c r="G4347" s="153"/>
      <c r="H4347" s="153"/>
      <c r="I4347" s="153"/>
      <c r="J4347" s="153"/>
      <c r="K4347" s="153"/>
      <c r="L4347" s="153"/>
      <c r="M4347" s="153"/>
      <c r="N4347" s="153"/>
      <c r="O4347" s="153"/>
      <c r="P4347" s="153"/>
      <c r="Q4347" s="153"/>
      <c r="R4347" s="153"/>
      <c r="S4347" s="153"/>
      <c r="T4347" s="150"/>
      <c r="U4347" s="152"/>
      <c r="V4347" s="152"/>
      <c r="W4347" s="152"/>
      <c r="X4347" s="152"/>
      <c r="Y4347" s="152"/>
      <c r="Z4347" s="152"/>
      <c r="AA4347" s="152"/>
      <c r="AB4347" s="152"/>
      <c r="AC4347" s="152"/>
      <c r="AD4347" s="152"/>
      <c r="AE4347" s="152"/>
      <c r="AF4347" s="152"/>
      <c r="AG4347" s="152"/>
      <c r="AH4347" s="152"/>
      <c r="AI4347" s="152"/>
      <c r="AJ4347" s="152"/>
    </row>
    <row r="4348" spans="3:36" x14ac:dyDescent="0.25">
      <c r="C4348" s="150"/>
      <c r="D4348" s="153"/>
      <c r="E4348" s="153"/>
      <c r="F4348" s="153"/>
      <c r="G4348" s="153"/>
      <c r="H4348" s="153"/>
      <c r="I4348" s="153"/>
      <c r="J4348" s="153"/>
      <c r="K4348" s="153"/>
      <c r="L4348" s="153"/>
      <c r="M4348" s="153"/>
      <c r="N4348" s="153"/>
      <c r="O4348" s="153"/>
      <c r="P4348" s="153"/>
      <c r="Q4348" s="153"/>
      <c r="R4348" s="153"/>
      <c r="S4348" s="153"/>
      <c r="T4348" s="150"/>
      <c r="U4348" s="152"/>
      <c r="V4348" s="152"/>
      <c r="W4348" s="152"/>
      <c r="X4348" s="152"/>
      <c r="Y4348" s="152"/>
      <c r="Z4348" s="152"/>
      <c r="AA4348" s="152"/>
      <c r="AB4348" s="152"/>
      <c r="AC4348" s="152"/>
      <c r="AD4348" s="152"/>
      <c r="AE4348" s="152"/>
      <c r="AF4348" s="152"/>
      <c r="AG4348" s="152"/>
      <c r="AH4348" s="152"/>
      <c r="AI4348" s="152"/>
      <c r="AJ4348" s="152"/>
    </row>
    <row r="4349" spans="3:36" x14ac:dyDescent="0.25">
      <c r="C4349" s="150"/>
      <c r="D4349" s="153"/>
      <c r="E4349" s="153"/>
      <c r="F4349" s="153"/>
      <c r="G4349" s="153"/>
      <c r="H4349" s="153"/>
      <c r="I4349" s="153"/>
      <c r="J4349" s="153"/>
      <c r="K4349" s="153"/>
      <c r="L4349" s="153"/>
      <c r="M4349" s="153"/>
      <c r="N4349" s="153"/>
      <c r="O4349" s="153"/>
      <c r="P4349" s="153"/>
      <c r="Q4349" s="153"/>
      <c r="R4349" s="153"/>
      <c r="S4349" s="153"/>
      <c r="T4349" s="150"/>
      <c r="U4349" s="152"/>
      <c r="V4349" s="152"/>
      <c r="W4349" s="152"/>
      <c r="X4349" s="152"/>
      <c r="Y4349" s="152"/>
      <c r="Z4349" s="152"/>
      <c r="AA4349" s="152"/>
      <c r="AB4349" s="152"/>
      <c r="AC4349" s="152"/>
      <c r="AD4349" s="152"/>
      <c r="AE4349" s="152"/>
      <c r="AF4349" s="152"/>
      <c r="AG4349" s="152"/>
      <c r="AH4349" s="152"/>
      <c r="AI4349" s="152"/>
      <c r="AJ4349" s="152"/>
    </row>
    <row r="4350" spans="3:36" x14ac:dyDescent="0.25">
      <c r="C4350" s="150"/>
      <c r="D4350" s="153"/>
      <c r="E4350" s="153"/>
      <c r="F4350" s="153"/>
      <c r="G4350" s="153"/>
      <c r="H4350" s="153"/>
      <c r="I4350" s="153"/>
      <c r="J4350" s="153"/>
      <c r="K4350" s="153"/>
      <c r="L4350" s="153"/>
      <c r="M4350" s="153"/>
      <c r="N4350" s="153"/>
      <c r="O4350" s="153"/>
      <c r="P4350" s="153"/>
      <c r="Q4350" s="153"/>
      <c r="R4350" s="153"/>
      <c r="S4350" s="153"/>
      <c r="T4350" s="150"/>
      <c r="U4350" s="152"/>
      <c r="V4350" s="152"/>
      <c r="W4350" s="152"/>
      <c r="X4350" s="152"/>
      <c r="Y4350" s="152"/>
      <c r="Z4350" s="152"/>
      <c r="AA4350" s="152"/>
      <c r="AB4350" s="152"/>
      <c r="AC4350" s="152"/>
      <c r="AD4350" s="152"/>
      <c r="AE4350" s="152"/>
      <c r="AF4350" s="152"/>
      <c r="AG4350" s="152"/>
      <c r="AH4350" s="152"/>
      <c r="AI4350" s="152"/>
      <c r="AJ4350" s="152"/>
    </row>
    <row r="4351" spans="3:36" x14ac:dyDescent="0.25">
      <c r="C4351" s="150"/>
      <c r="D4351" s="153"/>
      <c r="E4351" s="153"/>
      <c r="F4351" s="153"/>
      <c r="G4351" s="153"/>
      <c r="H4351" s="153"/>
      <c r="I4351" s="153"/>
      <c r="J4351" s="153"/>
      <c r="K4351" s="153"/>
      <c r="L4351" s="153"/>
      <c r="M4351" s="153"/>
      <c r="N4351" s="153"/>
      <c r="O4351" s="153"/>
      <c r="P4351" s="153"/>
      <c r="Q4351" s="153"/>
      <c r="R4351" s="153"/>
      <c r="S4351" s="153"/>
      <c r="T4351" s="150"/>
      <c r="U4351" s="152"/>
      <c r="V4351" s="152"/>
      <c r="W4351" s="152"/>
      <c r="X4351" s="152"/>
      <c r="Y4351" s="152"/>
      <c r="Z4351" s="152"/>
      <c r="AA4351" s="152"/>
      <c r="AB4351" s="152"/>
      <c r="AC4351" s="152"/>
      <c r="AD4351" s="152"/>
      <c r="AE4351" s="152"/>
      <c r="AF4351" s="152"/>
      <c r="AG4351" s="152"/>
      <c r="AH4351" s="152"/>
      <c r="AI4351" s="152"/>
      <c r="AJ4351" s="152"/>
    </row>
    <row r="4352" spans="3:36" x14ac:dyDescent="0.25">
      <c r="C4352" s="150"/>
      <c r="D4352" s="153"/>
      <c r="E4352" s="153"/>
      <c r="F4352" s="153"/>
      <c r="G4352" s="153"/>
      <c r="H4352" s="153"/>
      <c r="I4352" s="153"/>
      <c r="J4352" s="153"/>
      <c r="K4352" s="153"/>
      <c r="L4352" s="153"/>
      <c r="M4352" s="153"/>
      <c r="N4352" s="153"/>
      <c r="O4352" s="153"/>
      <c r="P4352" s="153"/>
      <c r="Q4352" s="153"/>
      <c r="R4352" s="153"/>
      <c r="S4352" s="153"/>
      <c r="T4352" s="150"/>
      <c r="U4352" s="152"/>
      <c r="V4352" s="152"/>
      <c r="W4352" s="152"/>
      <c r="X4352" s="152"/>
      <c r="Y4352" s="152"/>
      <c r="Z4352" s="152"/>
      <c r="AA4352" s="152"/>
      <c r="AB4352" s="152"/>
      <c r="AC4352" s="152"/>
      <c r="AD4352" s="152"/>
      <c r="AE4352" s="152"/>
      <c r="AF4352" s="152"/>
      <c r="AG4352" s="152"/>
      <c r="AH4352" s="152"/>
      <c r="AI4352" s="152"/>
      <c r="AJ4352" s="152"/>
    </row>
    <row r="4353" spans="3:36" x14ac:dyDescent="0.25">
      <c r="C4353" s="150"/>
      <c r="D4353" s="153"/>
      <c r="E4353" s="153"/>
      <c r="F4353" s="153"/>
      <c r="G4353" s="153"/>
      <c r="H4353" s="153"/>
      <c r="I4353" s="153"/>
      <c r="J4353" s="153"/>
      <c r="K4353" s="153"/>
      <c r="L4353" s="153"/>
      <c r="M4353" s="153"/>
      <c r="N4353" s="153"/>
      <c r="O4353" s="153"/>
      <c r="P4353" s="153"/>
      <c r="Q4353" s="153"/>
      <c r="R4353" s="153"/>
      <c r="S4353" s="153"/>
      <c r="T4353" s="150"/>
      <c r="U4353" s="152"/>
      <c r="V4353" s="152"/>
      <c r="W4353" s="152"/>
      <c r="X4353" s="152"/>
      <c r="Y4353" s="152"/>
      <c r="Z4353" s="152"/>
      <c r="AA4353" s="152"/>
      <c r="AB4353" s="152"/>
      <c r="AC4353" s="152"/>
      <c r="AD4353" s="152"/>
      <c r="AE4353" s="152"/>
      <c r="AF4353" s="152"/>
      <c r="AG4353" s="152"/>
      <c r="AH4353" s="152"/>
      <c r="AI4353" s="152"/>
      <c r="AJ4353" s="152"/>
    </row>
    <row r="4354" spans="3:36" x14ac:dyDescent="0.25">
      <c r="C4354" s="150"/>
      <c r="D4354" s="153"/>
      <c r="E4354" s="153"/>
      <c r="F4354" s="153"/>
      <c r="G4354" s="153"/>
      <c r="H4354" s="153"/>
      <c r="I4354" s="153"/>
      <c r="J4354" s="153"/>
      <c r="K4354" s="153"/>
      <c r="L4354" s="153"/>
      <c r="M4354" s="153"/>
      <c r="N4354" s="153"/>
      <c r="O4354" s="153"/>
      <c r="P4354" s="153"/>
      <c r="Q4354" s="153"/>
      <c r="R4354" s="153"/>
      <c r="S4354" s="153"/>
      <c r="T4354" s="150"/>
      <c r="U4354" s="152"/>
      <c r="V4354" s="152"/>
      <c r="W4354" s="152"/>
      <c r="X4354" s="152"/>
      <c r="Y4354" s="152"/>
      <c r="Z4354" s="152"/>
      <c r="AA4354" s="152"/>
      <c r="AB4354" s="152"/>
      <c r="AC4354" s="152"/>
      <c r="AD4354" s="152"/>
      <c r="AE4354" s="152"/>
      <c r="AF4354" s="152"/>
      <c r="AG4354" s="152"/>
      <c r="AH4354" s="152"/>
      <c r="AI4354" s="152"/>
      <c r="AJ4354" s="152"/>
    </row>
    <row r="4355" spans="3:36" x14ac:dyDescent="0.25">
      <c r="C4355" s="150"/>
      <c r="D4355" s="153"/>
      <c r="E4355" s="153"/>
      <c r="F4355" s="153"/>
      <c r="G4355" s="153"/>
      <c r="H4355" s="153"/>
      <c r="I4355" s="153"/>
      <c r="J4355" s="153"/>
      <c r="K4355" s="153"/>
      <c r="L4355" s="153"/>
      <c r="M4355" s="153"/>
      <c r="N4355" s="153"/>
      <c r="O4355" s="153"/>
      <c r="P4355" s="153"/>
      <c r="Q4355" s="153"/>
      <c r="R4355" s="153"/>
      <c r="S4355" s="153"/>
      <c r="T4355" s="150"/>
      <c r="U4355" s="152"/>
      <c r="V4355" s="152"/>
      <c r="W4355" s="152"/>
      <c r="X4355" s="152"/>
      <c r="Y4355" s="152"/>
      <c r="Z4355" s="152"/>
      <c r="AA4355" s="152"/>
      <c r="AB4355" s="152"/>
      <c r="AC4355" s="152"/>
      <c r="AD4355" s="152"/>
      <c r="AE4355" s="152"/>
      <c r="AF4355" s="152"/>
      <c r="AG4355" s="152"/>
      <c r="AH4355" s="152"/>
      <c r="AI4355" s="152"/>
      <c r="AJ4355" s="152"/>
    </row>
    <row r="4356" spans="3:36" x14ac:dyDescent="0.25">
      <c r="C4356" s="150"/>
      <c r="D4356" s="153"/>
      <c r="E4356" s="153"/>
      <c r="F4356" s="153"/>
      <c r="G4356" s="153"/>
      <c r="H4356" s="153"/>
      <c r="I4356" s="153"/>
      <c r="J4356" s="153"/>
      <c r="K4356" s="153"/>
      <c r="L4356" s="153"/>
      <c r="M4356" s="153"/>
      <c r="N4356" s="153"/>
      <c r="O4356" s="153"/>
      <c r="P4356" s="153"/>
      <c r="Q4356" s="153"/>
      <c r="R4356" s="153"/>
      <c r="S4356" s="153"/>
      <c r="T4356" s="150"/>
      <c r="U4356" s="152"/>
      <c r="V4356" s="152"/>
      <c r="W4356" s="152"/>
      <c r="X4356" s="152"/>
      <c r="Y4356" s="152"/>
      <c r="Z4356" s="152"/>
      <c r="AA4356" s="152"/>
      <c r="AB4356" s="152"/>
      <c r="AC4356" s="152"/>
      <c r="AD4356" s="152"/>
      <c r="AE4356" s="152"/>
      <c r="AF4356" s="152"/>
      <c r="AG4356" s="152"/>
      <c r="AH4356" s="152"/>
      <c r="AI4356" s="152"/>
      <c r="AJ4356" s="152"/>
    </row>
    <row r="4357" spans="3:36" x14ac:dyDescent="0.25">
      <c r="C4357" s="150"/>
      <c r="D4357" s="153"/>
      <c r="E4357" s="153"/>
      <c r="F4357" s="153"/>
      <c r="G4357" s="153"/>
      <c r="H4357" s="153"/>
      <c r="I4357" s="153"/>
      <c r="J4357" s="153"/>
      <c r="K4357" s="153"/>
      <c r="L4357" s="153"/>
      <c r="M4357" s="153"/>
      <c r="N4357" s="153"/>
      <c r="O4357" s="153"/>
      <c r="P4357" s="153"/>
      <c r="Q4357" s="153"/>
      <c r="R4357" s="153"/>
      <c r="S4357" s="153"/>
      <c r="T4357" s="150"/>
      <c r="U4357" s="152"/>
      <c r="V4357" s="152"/>
      <c r="W4357" s="152"/>
      <c r="X4357" s="152"/>
      <c r="Y4357" s="152"/>
      <c r="Z4357" s="152"/>
      <c r="AA4357" s="152"/>
      <c r="AB4357" s="152"/>
      <c r="AC4357" s="152"/>
      <c r="AD4357" s="152"/>
      <c r="AE4357" s="152"/>
      <c r="AF4357" s="152"/>
      <c r="AG4357" s="152"/>
      <c r="AH4357" s="152"/>
      <c r="AI4357" s="152"/>
      <c r="AJ4357" s="152"/>
    </row>
    <row r="4358" spans="3:36" x14ac:dyDescent="0.25">
      <c r="C4358" s="150"/>
      <c r="D4358" s="153"/>
      <c r="E4358" s="153"/>
      <c r="F4358" s="153"/>
      <c r="G4358" s="153"/>
      <c r="H4358" s="153"/>
      <c r="I4358" s="153"/>
      <c r="J4358" s="153"/>
      <c r="K4358" s="153"/>
      <c r="L4358" s="153"/>
      <c r="M4358" s="153"/>
      <c r="N4358" s="153"/>
      <c r="O4358" s="153"/>
      <c r="P4358" s="153"/>
      <c r="Q4358" s="153"/>
      <c r="R4358" s="153"/>
      <c r="S4358" s="153"/>
      <c r="T4358" s="150"/>
      <c r="U4358" s="152"/>
      <c r="V4358" s="152"/>
      <c r="W4358" s="152"/>
      <c r="X4358" s="152"/>
      <c r="Y4358" s="152"/>
      <c r="Z4358" s="152"/>
      <c r="AA4358" s="152"/>
      <c r="AB4358" s="152"/>
      <c r="AC4358" s="152"/>
      <c r="AD4358" s="152"/>
      <c r="AE4358" s="152"/>
      <c r="AF4358" s="152"/>
      <c r="AG4358" s="152"/>
      <c r="AH4358" s="152"/>
      <c r="AI4358" s="152"/>
      <c r="AJ4358" s="152"/>
    </row>
    <row r="4359" spans="3:36" x14ac:dyDescent="0.25">
      <c r="C4359" s="150"/>
      <c r="D4359" s="153"/>
      <c r="E4359" s="153"/>
      <c r="F4359" s="153"/>
      <c r="G4359" s="153"/>
      <c r="H4359" s="153"/>
      <c r="I4359" s="153"/>
      <c r="J4359" s="153"/>
      <c r="K4359" s="153"/>
      <c r="L4359" s="153"/>
      <c r="M4359" s="153"/>
      <c r="N4359" s="153"/>
      <c r="O4359" s="153"/>
      <c r="P4359" s="153"/>
      <c r="Q4359" s="153"/>
      <c r="R4359" s="153"/>
      <c r="S4359" s="153"/>
      <c r="T4359" s="150"/>
      <c r="U4359" s="152"/>
      <c r="V4359" s="152"/>
      <c r="W4359" s="152"/>
      <c r="X4359" s="152"/>
      <c r="Y4359" s="152"/>
      <c r="Z4359" s="152"/>
      <c r="AA4359" s="152"/>
      <c r="AB4359" s="152"/>
      <c r="AC4359" s="152"/>
      <c r="AD4359" s="152"/>
      <c r="AE4359" s="152"/>
      <c r="AF4359" s="152"/>
      <c r="AG4359" s="152"/>
      <c r="AH4359" s="152"/>
      <c r="AI4359" s="152"/>
      <c r="AJ4359" s="152"/>
    </row>
    <row r="4360" spans="3:36" x14ac:dyDescent="0.25">
      <c r="C4360" s="150"/>
      <c r="D4360" s="153"/>
      <c r="E4360" s="153"/>
      <c r="F4360" s="153"/>
      <c r="G4360" s="153"/>
      <c r="H4360" s="153"/>
      <c r="I4360" s="153"/>
      <c r="J4360" s="153"/>
      <c r="K4360" s="153"/>
      <c r="L4360" s="153"/>
      <c r="M4360" s="153"/>
      <c r="N4360" s="153"/>
      <c r="O4360" s="153"/>
      <c r="P4360" s="153"/>
      <c r="Q4360" s="153"/>
      <c r="R4360" s="153"/>
      <c r="S4360" s="153"/>
      <c r="T4360" s="150"/>
      <c r="U4360" s="152"/>
      <c r="V4360" s="152"/>
      <c r="W4360" s="152"/>
      <c r="X4360" s="152"/>
      <c r="Y4360" s="152"/>
      <c r="Z4360" s="152"/>
      <c r="AA4360" s="152"/>
      <c r="AB4360" s="152"/>
      <c r="AC4360" s="152"/>
      <c r="AD4360" s="152"/>
      <c r="AE4360" s="152"/>
      <c r="AF4360" s="152"/>
      <c r="AG4360" s="152"/>
      <c r="AH4360" s="152"/>
      <c r="AI4360" s="152"/>
      <c r="AJ4360" s="152"/>
    </row>
    <row r="4361" spans="3:36" x14ac:dyDescent="0.25">
      <c r="C4361" s="150"/>
      <c r="D4361" s="153"/>
      <c r="E4361" s="153"/>
      <c r="F4361" s="153"/>
      <c r="G4361" s="153"/>
      <c r="H4361" s="153"/>
      <c r="I4361" s="153"/>
      <c r="J4361" s="153"/>
      <c r="K4361" s="153"/>
      <c r="L4361" s="153"/>
      <c r="M4361" s="153"/>
      <c r="N4361" s="153"/>
      <c r="O4361" s="153"/>
      <c r="P4361" s="153"/>
      <c r="Q4361" s="153"/>
      <c r="R4361" s="153"/>
      <c r="S4361" s="153"/>
      <c r="T4361" s="150"/>
      <c r="U4361" s="152"/>
      <c r="V4361" s="152"/>
      <c r="W4361" s="152"/>
      <c r="X4361" s="152"/>
      <c r="Y4361" s="152"/>
      <c r="Z4361" s="152"/>
      <c r="AA4361" s="152"/>
      <c r="AB4361" s="152"/>
      <c r="AC4361" s="152"/>
      <c r="AD4361" s="152"/>
      <c r="AE4361" s="152"/>
      <c r="AF4361" s="152"/>
      <c r="AG4361" s="152"/>
      <c r="AH4361" s="152"/>
      <c r="AI4361" s="152"/>
      <c r="AJ4361" s="152"/>
    </row>
    <row r="4362" spans="3:36" x14ac:dyDescent="0.25">
      <c r="C4362" s="150"/>
      <c r="D4362" s="153"/>
      <c r="E4362" s="153"/>
      <c r="F4362" s="153"/>
      <c r="G4362" s="153"/>
      <c r="H4362" s="153"/>
      <c r="I4362" s="153"/>
      <c r="J4362" s="153"/>
      <c r="K4362" s="153"/>
      <c r="L4362" s="153"/>
      <c r="M4362" s="153"/>
      <c r="N4362" s="153"/>
      <c r="O4362" s="153"/>
      <c r="P4362" s="153"/>
      <c r="Q4362" s="153"/>
      <c r="R4362" s="153"/>
      <c r="S4362" s="153"/>
      <c r="T4362" s="150"/>
      <c r="U4362" s="152"/>
      <c r="V4362" s="152"/>
      <c r="W4362" s="152"/>
      <c r="X4362" s="152"/>
      <c r="Y4362" s="152"/>
      <c r="Z4362" s="152"/>
      <c r="AA4362" s="152"/>
      <c r="AB4362" s="152"/>
      <c r="AC4362" s="152"/>
      <c r="AD4362" s="152"/>
      <c r="AE4362" s="152"/>
      <c r="AF4362" s="152"/>
      <c r="AG4362" s="152"/>
      <c r="AH4362" s="152"/>
      <c r="AI4362" s="152"/>
      <c r="AJ4362" s="152"/>
    </row>
    <row r="4363" spans="3:36" x14ac:dyDescent="0.25">
      <c r="C4363" s="150"/>
      <c r="D4363" s="153"/>
      <c r="E4363" s="153"/>
      <c r="F4363" s="153"/>
      <c r="G4363" s="153"/>
      <c r="H4363" s="153"/>
      <c r="I4363" s="153"/>
      <c r="J4363" s="153"/>
      <c r="K4363" s="153"/>
      <c r="L4363" s="153"/>
      <c r="M4363" s="153"/>
      <c r="N4363" s="153"/>
      <c r="O4363" s="153"/>
      <c r="P4363" s="153"/>
      <c r="Q4363" s="153"/>
      <c r="R4363" s="153"/>
      <c r="S4363" s="153"/>
      <c r="T4363" s="150"/>
      <c r="U4363" s="152"/>
      <c r="V4363" s="152"/>
      <c r="W4363" s="152"/>
      <c r="X4363" s="152"/>
      <c r="Y4363" s="152"/>
      <c r="Z4363" s="152"/>
      <c r="AA4363" s="152"/>
      <c r="AB4363" s="152"/>
      <c r="AC4363" s="152"/>
      <c r="AD4363" s="152"/>
      <c r="AE4363" s="152"/>
      <c r="AF4363" s="152"/>
      <c r="AG4363" s="152"/>
      <c r="AH4363" s="152"/>
      <c r="AI4363" s="152"/>
      <c r="AJ4363" s="152"/>
    </row>
    <row r="4364" spans="3:36" x14ac:dyDescent="0.25">
      <c r="C4364" s="150"/>
      <c r="D4364" s="153"/>
      <c r="E4364" s="153"/>
      <c r="F4364" s="153"/>
      <c r="G4364" s="153"/>
      <c r="H4364" s="153"/>
      <c r="I4364" s="153"/>
      <c r="J4364" s="153"/>
      <c r="K4364" s="153"/>
      <c r="L4364" s="153"/>
      <c r="M4364" s="153"/>
      <c r="N4364" s="153"/>
      <c r="O4364" s="153"/>
      <c r="P4364" s="153"/>
      <c r="Q4364" s="153"/>
      <c r="R4364" s="153"/>
      <c r="S4364" s="153"/>
      <c r="T4364" s="150"/>
      <c r="U4364" s="152"/>
      <c r="V4364" s="152"/>
      <c r="W4364" s="152"/>
      <c r="X4364" s="152"/>
      <c r="Y4364" s="152"/>
      <c r="Z4364" s="152"/>
      <c r="AA4364" s="152"/>
      <c r="AB4364" s="152"/>
      <c r="AC4364" s="152"/>
      <c r="AD4364" s="152"/>
      <c r="AE4364" s="152"/>
      <c r="AF4364" s="152"/>
      <c r="AG4364" s="152"/>
      <c r="AH4364" s="152"/>
      <c r="AI4364" s="152"/>
      <c r="AJ4364" s="152"/>
    </row>
    <row r="4365" spans="3:36" x14ac:dyDescent="0.25">
      <c r="C4365" s="150"/>
      <c r="D4365" s="153"/>
      <c r="E4365" s="153"/>
      <c r="F4365" s="153"/>
      <c r="G4365" s="153"/>
      <c r="H4365" s="153"/>
      <c r="I4365" s="153"/>
      <c r="J4365" s="153"/>
      <c r="K4365" s="153"/>
      <c r="L4365" s="153"/>
      <c r="M4365" s="153"/>
      <c r="N4365" s="153"/>
      <c r="O4365" s="153"/>
      <c r="P4365" s="153"/>
      <c r="Q4365" s="153"/>
      <c r="R4365" s="153"/>
      <c r="S4365" s="153"/>
      <c r="T4365" s="150"/>
      <c r="U4365" s="152"/>
      <c r="V4365" s="152"/>
      <c r="W4365" s="152"/>
      <c r="X4365" s="152"/>
      <c r="Y4365" s="152"/>
      <c r="Z4365" s="152"/>
      <c r="AA4365" s="152"/>
      <c r="AB4365" s="152"/>
      <c r="AC4365" s="152"/>
      <c r="AD4365" s="152"/>
      <c r="AE4365" s="152"/>
      <c r="AF4365" s="152"/>
      <c r="AG4365" s="152"/>
      <c r="AH4365" s="152"/>
      <c r="AI4365" s="152"/>
      <c r="AJ4365" s="152"/>
    </row>
    <row r="4366" spans="3:36" x14ac:dyDescent="0.25">
      <c r="C4366" s="150"/>
      <c r="D4366" s="153"/>
      <c r="E4366" s="153"/>
      <c r="F4366" s="153"/>
      <c r="G4366" s="153"/>
      <c r="H4366" s="153"/>
      <c r="I4366" s="153"/>
      <c r="J4366" s="153"/>
      <c r="K4366" s="153"/>
      <c r="L4366" s="153"/>
      <c r="M4366" s="153"/>
      <c r="N4366" s="153"/>
      <c r="O4366" s="153"/>
      <c r="P4366" s="153"/>
      <c r="Q4366" s="153"/>
      <c r="R4366" s="153"/>
      <c r="S4366" s="153"/>
      <c r="T4366" s="150"/>
      <c r="U4366" s="152"/>
      <c r="V4366" s="152"/>
      <c r="W4366" s="152"/>
      <c r="X4366" s="152"/>
      <c r="Y4366" s="152"/>
      <c r="Z4366" s="152"/>
      <c r="AA4366" s="152"/>
      <c r="AB4366" s="152"/>
      <c r="AC4366" s="152"/>
      <c r="AD4366" s="152"/>
      <c r="AE4366" s="152"/>
      <c r="AF4366" s="152"/>
      <c r="AG4366" s="152"/>
      <c r="AH4366" s="152"/>
      <c r="AI4366" s="152"/>
      <c r="AJ4366" s="152"/>
    </row>
    <row r="4367" spans="3:36" x14ac:dyDescent="0.25">
      <c r="C4367" s="150"/>
      <c r="D4367" s="153"/>
      <c r="E4367" s="153"/>
      <c r="F4367" s="153"/>
      <c r="G4367" s="153"/>
      <c r="H4367" s="153"/>
      <c r="I4367" s="153"/>
      <c r="J4367" s="153"/>
      <c r="K4367" s="153"/>
      <c r="L4367" s="153"/>
      <c r="M4367" s="153"/>
      <c r="N4367" s="153"/>
      <c r="O4367" s="153"/>
      <c r="P4367" s="153"/>
      <c r="Q4367" s="153"/>
      <c r="R4367" s="153"/>
      <c r="S4367" s="153"/>
      <c r="T4367" s="150"/>
      <c r="U4367" s="152"/>
      <c r="V4367" s="152"/>
      <c r="W4367" s="152"/>
      <c r="X4367" s="152"/>
      <c r="Y4367" s="152"/>
      <c r="Z4367" s="152"/>
      <c r="AA4367" s="152"/>
      <c r="AB4367" s="152"/>
      <c r="AC4367" s="152"/>
      <c r="AD4367" s="152"/>
      <c r="AE4367" s="152"/>
      <c r="AF4367" s="152"/>
      <c r="AG4367" s="152"/>
      <c r="AH4367" s="152"/>
      <c r="AI4367" s="152"/>
      <c r="AJ4367" s="152"/>
    </row>
    <row r="4368" spans="3:36" x14ac:dyDescent="0.25">
      <c r="C4368" s="150"/>
      <c r="D4368" s="153"/>
      <c r="E4368" s="153"/>
      <c r="F4368" s="153"/>
      <c r="G4368" s="153"/>
      <c r="H4368" s="153"/>
      <c r="I4368" s="153"/>
      <c r="J4368" s="153"/>
      <c r="K4368" s="153"/>
      <c r="L4368" s="153"/>
      <c r="M4368" s="153"/>
      <c r="N4368" s="153"/>
      <c r="O4368" s="153"/>
      <c r="P4368" s="153"/>
      <c r="Q4368" s="153"/>
      <c r="R4368" s="153"/>
      <c r="S4368" s="153"/>
      <c r="T4368" s="150"/>
      <c r="U4368" s="152"/>
      <c r="V4368" s="152"/>
      <c r="W4368" s="152"/>
      <c r="X4368" s="152"/>
      <c r="Y4368" s="152"/>
      <c r="Z4368" s="152"/>
      <c r="AA4368" s="152"/>
      <c r="AB4368" s="152"/>
      <c r="AC4368" s="152"/>
      <c r="AD4368" s="152"/>
      <c r="AE4368" s="152"/>
      <c r="AF4368" s="152"/>
      <c r="AG4368" s="152"/>
      <c r="AH4368" s="152"/>
      <c r="AI4368" s="152"/>
      <c r="AJ4368" s="152"/>
    </row>
    <row r="4369" spans="3:36" x14ac:dyDescent="0.25">
      <c r="C4369" s="150"/>
      <c r="D4369" s="153"/>
      <c r="E4369" s="153"/>
      <c r="F4369" s="153"/>
      <c r="G4369" s="153"/>
      <c r="H4369" s="153"/>
      <c r="I4369" s="153"/>
      <c r="J4369" s="153"/>
      <c r="K4369" s="153"/>
      <c r="L4369" s="153"/>
      <c r="M4369" s="153"/>
      <c r="N4369" s="153"/>
      <c r="O4369" s="153"/>
      <c r="P4369" s="153"/>
      <c r="Q4369" s="153"/>
      <c r="R4369" s="153"/>
      <c r="S4369" s="153"/>
      <c r="T4369" s="150"/>
      <c r="U4369" s="152"/>
      <c r="V4369" s="152"/>
      <c r="W4369" s="152"/>
      <c r="X4369" s="152"/>
      <c r="Y4369" s="152"/>
      <c r="Z4369" s="152"/>
      <c r="AA4369" s="152"/>
      <c r="AB4369" s="152"/>
      <c r="AC4369" s="152"/>
      <c r="AD4369" s="152"/>
      <c r="AE4369" s="152"/>
      <c r="AF4369" s="152"/>
      <c r="AG4369" s="152"/>
      <c r="AH4369" s="152"/>
      <c r="AI4369" s="152"/>
      <c r="AJ4369" s="152"/>
    </row>
    <row r="4370" spans="3:36" x14ac:dyDescent="0.25">
      <c r="C4370" s="150"/>
      <c r="D4370" s="153"/>
      <c r="E4370" s="153"/>
      <c r="F4370" s="153"/>
      <c r="G4370" s="153"/>
      <c r="H4370" s="153"/>
      <c r="I4370" s="153"/>
      <c r="J4370" s="153"/>
      <c r="K4370" s="153"/>
      <c r="L4370" s="153"/>
      <c r="M4370" s="153"/>
      <c r="N4370" s="153"/>
      <c r="O4370" s="153"/>
      <c r="P4370" s="153"/>
      <c r="Q4370" s="153"/>
      <c r="R4370" s="153"/>
      <c r="S4370" s="153"/>
      <c r="T4370" s="150"/>
      <c r="U4370" s="152"/>
      <c r="V4370" s="152"/>
      <c r="W4370" s="152"/>
      <c r="X4370" s="152"/>
      <c r="Y4370" s="152"/>
      <c r="Z4370" s="152"/>
      <c r="AA4370" s="152"/>
      <c r="AB4370" s="152"/>
      <c r="AC4370" s="152"/>
      <c r="AD4370" s="152"/>
      <c r="AE4370" s="152"/>
      <c r="AF4370" s="152"/>
      <c r="AG4370" s="152"/>
      <c r="AH4370" s="152"/>
      <c r="AI4370" s="152"/>
      <c r="AJ4370" s="152"/>
    </row>
    <row r="4371" spans="3:36" x14ac:dyDescent="0.25">
      <c r="C4371" s="150"/>
      <c r="D4371" s="153"/>
      <c r="E4371" s="153"/>
      <c r="F4371" s="153"/>
      <c r="G4371" s="153"/>
      <c r="H4371" s="153"/>
      <c r="I4371" s="153"/>
      <c r="J4371" s="153"/>
      <c r="K4371" s="153"/>
      <c r="L4371" s="153"/>
      <c r="M4371" s="153"/>
      <c r="N4371" s="153"/>
      <c r="O4371" s="153"/>
      <c r="P4371" s="153"/>
      <c r="Q4371" s="153"/>
      <c r="R4371" s="153"/>
      <c r="S4371" s="153"/>
      <c r="T4371" s="150"/>
      <c r="U4371" s="152"/>
      <c r="V4371" s="152"/>
      <c r="W4371" s="152"/>
      <c r="X4371" s="152"/>
      <c r="Y4371" s="152"/>
      <c r="Z4371" s="152"/>
      <c r="AA4371" s="152"/>
      <c r="AB4371" s="152"/>
      <c r="AC4371" s="152"/>
      <c r="AD4371" s="152"/>
      <c r="AE4371" s="152"/>
      <c r="AF4371" s="152"/>
      <c r="AG4371" s="152"/>
      <c r="AH4371" s="152"/>
      <c r="AI4371" s="152"/>
      <c r="AJ4371" s="152"/>
    </row>
    <row r="4372" spans="3:36" x14ac:dyDescent="0.25">
      <c r="C4372" s="150"/>
      <c r="D4372" s="153"/>
      <c r="E4372" s="153"/>
      <c r="F4372" s="153"/>
      <c r="G4372" s="153"/>
      <c r="H4372" s="153"/>
      <c r="I4372" s="153"/>
      <c r="J4372" s="153"/>
      <c r="K4372" s="153"/>
      <c r="L4372" s="153"/>
      <c r="M4372" s="153"/>
      <c r="N4372" s="153"/>
      <c r="O4372" s="153"/>
      <c r="P4372" s="153"/>
      <c r="Q4372" s="153"/>
      <c r="R4372" s="153"/>
      <c r="S4372" s="153"/>
      <c r="T4372" s="150"/>
      <c r="U4372" s="152"/>
      <c r="V4372" s="152"/>
      <c r="W4372" s="152"/>
      <c r="X4372" s="152"/>
      <c r="Y4372" s="152"/>
      <c r="Z4372" s="152"/>
      <c r="AA4372" s="152"/>
      <c r="AB4372" s="152"/>
      <c r="AC4372" s="152"/>
      <c r="AD4372" s="152"/>
      <c r="AE4372" s="152"/>
      <c r="AF4372" s="152"/>
      <c r="AG4372" s="152"/>
      <c r="AH4372" s="152"/>
      <c r="AI4372" s="152"/>
      <c r="AJ4372" s="152"/>
    </row>
    <row r="4373" spans="3:36" x14ac:dyDescent="0.25">
      <c r="C4373" s="150"/>
      <c r="D4373" s="153"/>
      <c r="E4373" s="153"/>
      <c r="F4373" s="153"/>
      <c r="G4373" s="153"/>
      <c r="H4373" s="153"/>
      <c r="I4373" s="153"/>
      <c r="J4373" s="153"/>
      <c r="K4373" s="153"/>
      <c r="L4373" s="153"/>
      <c r="M4373" s="153"/>
      <c r="N4373" s="153"/>
      <c r="O4373" s="153"/>
      <c r="P4373" s="153"/>
      <c r="Q4373" s="153"/>
      <c r="R4373" s="153"/>
      <c r="S4373" s="153"/>
      <c r="T4373" s="150"/>
      <c r="U4373" s="152"/>
      <c r="V4373" s="152"/>
      <c r="W4373" s="152"/>
      <c r="X4373" s="152"/>
      <c r="Y4373" s="152"/>
      <c r="Z4373" s="152"/>
      <c r="AA4373" s="152"/>
      <c r="AB4373" s="152"/>
      <c r="AC4373" s="152"/>
      <c r="AD4373" s="152"/>
      <c r="AE4373" s="152"/>
      <c r="AF4373" s="152"/>
      <c r="AG4373" s="152"/>
      <c r="AH4373" s="152"/>
      <c r="AI4373" s="152"/>
      <c r="AJ4373" s="152"/>
    </row>
    <row r="4374" spans="3:36" x14ac:dyDescent="0.25">
      <c r="C4374" s="150"/>
      <c r="D4374" s="153"/>
      <c r="E4374" s="153"/>
      <c r="F4374" s="153"/>
      <c r="G4374" s="153"/>
      <c r="H4374" s="153"/>
      <c r="I4374" s="153"/>
      <c r="J4374" s="153"/>
      <c r="K4374" s="153"/>
      <c r="L4374" s="153"/>
      <c r="M4374" s="153"/>
      <c r="N4374" s="153"/>
      <c r="O4374" s="153"/>
      <c r="P4374" s="153"/>
      <c r="Q4374" s="153"/>
      <c r="R4374" s="153"/>
      <c r="S4374" s="153"/>
      <c r="T4374" s="150"/>
      <c r="U4374" s="152"/>
      <c r="V4374" s="152"/>
      <c r="W4374" s="152"/>
      <c r="X4374" s="152"/>
      <c r="Y4374" s="152"/>
      <c r="Z4374" s="152"/>
      <c r="AA4374" s="152"/>
      <c r="AB4374" s="152"/>
      <c r="AC4374" s="152"/>
      <c r="AD4374" s="152"/>
      <c r="AE4374" s="152"/>
      <c r="AF4374" s="152"/>
      <c r="AG4374" s="152"/>
      <c r="AH4374" s="152"/>
      <c r="AI4374" s="152"/>
      <c r="AJ4374" s="152"/>
    </row>
    <row r="4375" spans="3:36" x14ac:dyDescent="0.25">
      <c r="C4375" s="150"/>
      <c r="D4375" s="153"/>
      <c r="E4375" s="153"/>
      <c r="F4375" s="153"/>
      <c r="G4375" s="153"/>
      <c r="H4375" s="153"/>
      <c r="I4375" s="153"/>
      <c r="J4375" s="153"/>
      <c r="K4375" s="153"/>
      <c r="L4375" s="153"/>
      <c r="M4375" s="153"/>
      <c r="N4375" s="153"/>
      <c r="O4375" s="153"/>
      <c r="P4375" s="153"/>
      <c r="Q4375" s="153"/>
      <c r="R4375" s="153"/>
      <c r="S4375" s="153"/>
      <c r="T4375" s="150"/>
      <c r="U4375" s="152"/>
      <c r="V4375" s="152"/>
      <c r="W4375" s="152"/>
      <c r="X4375" s="152"/>
      <c r="Y4375" s="152"/>
      <c r="Z4375" s="152"/>
      <c r="AA4375" s="152"/>
      <c r="AB4375" s="152"/>
      <c r="AC4375" s="152"/>
      <c r="AD4375" s="152"/>
      <c r="AE4375" s="152"/>
      <c r="AF4375" s="152"/>
      <c r="AG4375" s="152"/>
      <c r="AH4375" s="152"/>
      <c r="AI4375" s="152"/>
      <c r="AJ4375" s="152"/>
    </row>
    <row r="4376" spans="3:36" x14ac:dyDescent="0.25">
      <c r="C4376" s="150"/>
      <c r="D4376" s="153"/>
      <c r="E4376" s="153"/>
      <c r="F4376" s="153"/>
      <c r="G4376" s="153"/>
      <c r="H4376" s="153"/>
      <c r="I4376" s="153"/>
      <c r="J4376" s="153"/>
      <c r="K4376" s="153"/>
      <c r="L4376" s="153"/>
      <c r="M4376" s="153"/>
      <c r="N4376" s="153"/>
      <c r="O4376" s="153"/>
      <c r="P4376" s="153"/>
      <c r="Q4376" s="153"/>
      <c r="R4376" s="153"/>
      <c r="S4376" s="153"/>
      <c r="T4376" s="150"/>
      <c r="U4376" s="152"/>
      <c r="V4376" s="152"/>
      <c r="W4376" s="152"/>
      <c r="X4376" s="152"/>
      <c r="Y4376" s="152"/>
      <c r="Z4376" s="152"/>
      <c r="AA4376" s="152"/>
      <c r="AB4376" s="152"/>
      <c r="AC4376" s="152"/>
      <c r="AD4376" s="152"/>
      <c r="AE4376" s="152"/>
      <c r="AF4376" s="152"/>
      <c r="AG4376" s="152"/>
      <c r="AH4376" s="152"/>
      <c r="AI4376" s="152"/>
      <c r="AJ4376" s="152"/>
    </row>
    <row r="4377" spans="3:36" x14ac:dyDescent="0.25">
      <c r="C4377" s="150"/>
      <c r="D4377" s="153"/>
      <c r="E4377" s="153"/>
      <c r="F4377" s="153"/>
      <c r="G4377" s="153"/>
      <c r="H4377" s="153"/>
      <c r="I4377" s="153"/>
      <c r="J4377" s="153"/>
      <c r="K4377" s="153"/>
      <c r="L4377" s="153"/>
      <c r="M4377" s="153"/>
      <c r="N4377" s="153"/>
      <c r="O4377" s="153"/>
      <c r="P4377" s="153"/>
      <c r="Q4377" s="153"/>
      <c r="R4377" s="153"/>
      <c r="S4377" s="153"/>
      <c r="T4377" s="150"/>
      <c r="U4377" s="152"/>
      <c r="V4377" s="152"/>
      <c r="W4377" s="152"/>
      <c r="X4377" s="152"/>
      <c r="Y4377" s="152"/>
      <c r="Z4377" s="152"/>
      <c r="AA4377" s="152"/>
      <c r="AB4377" s="152"/>
      <c r="AC4377" s="152"/>
      <c r="AD4377" s="152"/>
      <c r="AE4377" s="152"/>
      <c r="AF4377" s="152"/>
      <c r="AG4377" s="152"/>
      <c r="AH4377" s="152"/>
      <c r="AI4377" s="152"/>
      <c r="AJ4377" s="152"/>
    </row>
    <row r="4378" spans="3:36" x14ac:dyDescent="0.25">
      <c r="C4378" s="150"/>
      <c r="D4378" s="153"/>
      <c r="E4378" s="153"/>
      <c r="F4378" s="153"/>
      <c r="G4378" s="153"/>
      <c r="H4378" s="153"/>
      <c r="I4378" s="153"/>
      <c r="J4378" s="153"/>
      <c r="K4378" s="153"/>
      <c r="L4378" s="153"/>
      <c r="M4378" s="153"/>
      <c r="N4378" s="153"/>
      <c r="O4378" s="153"/>
      <c r="P4378" s="153"/>
      <c r="Q4378" s="153"/>
      <c r="R4378" s="153"/>
      <c r="S4378" s="153"/>
      <c r="T4378" s="150"/>
      <c r="U4378" s="152"/>
      <c r="V4378" s="152"/>
      <c r="W4378" s="152"/>
      <c r="X4378" s="152"/>
      <c r="Y4378" s="152"/>
      <c r="Z4378" s="152"/>
      <c r="AA4378" s="152"/>
      <c r="AB4378" s="152"/>
      <c r="AC4378" s="152"/>
      <c r="AD4378" s="152"/>
      <c r="AE4378" s="152"/>
      <c r="AF4378" s="152"/>
      <c r="AG4378" s="152"/>
      <c r="AH4378" s="152"/>
      <c r="AI4378" s="152"/>
      <c r="AJ4378" s="152"/>
    </row>
    <row r="4379" spans="3:36" x14ac:dyDescent="0.25">
      <c r="C4379" s="150"/>
      <c r="D4379" s="153"/>
      <c r="E4379" s="153"/>
      <c r="F4379" s="153"/>
      <c r="G4379" s="153"/>
      <c r="H4379" s="153"/>
      <c r="I4379" s="153"/>
      <c r="J4379" s="153"/>
      <c r="K4379" s="153"/>
      <c r="L4379" s="153"/>
      <c r="M4379" s="153"/>
      <c r="N4379" s="153"/>
      <c r="O4379" s="153"/>
      <c r="P4379" s="153"/>
      <c r="Q4379" s="153"/>
      <c r="R4379" s="153"/>
      <c r="S4379" s="153"/>
      <c r="T4379" s="150"/>
      <c r="U4379" s="152"/>
      <c r="V4379" s="152"/>
      <c r="W4379" s="152"/>
      <c r="X4379" s="152"/>
      <c r="Y4379" s="152"/>
      <c r="Z4379" s="152"/>
      <c r="AA4379" s="152"/>
      <c r="AB4379" s="152"/>
      <c r="AC4379" s="152"/>
      <c r="AD4379" s="152"/>
      <c r="AE4379" s="152"/>
      <c r="AF4379" s="152"/>
      <c r="AG4379" s="152"/>
      <c r="AH4379" s="152"/>
      <c r="AI4379" s="152"/>
      <c r="AJ4379" s="152"/>
    </row>
    <row r="4380" spans="3:36" x14ac:dyDescent="0.25">
      <c r="C4380" s="150"/>
      <c r="D4380" s="153"/>
      <c r="E4380" s="153"/>
      <c r="F4380" s="153"/>
      <c r="G4380" s="153"/>
      <c r="H4380" s="153"/>
      <c r="I4380" s="153"/>
      <c r="J4380" s="153"/>
      <c r="K4380" s="153"/>
      <c r="L4380" s="153"/>
      <c r="M4380" s="153"/>
      <c r="N4380" s="153"/>
      <c r="O4380" s="153"/>
      <c r="P4380" s="153"/>
      <c r="Q4380" s="153"/>
      <c r="R4380" s="153"/>
      <c r="S4380" s="153"/>
      <c r="T4380" s="150"/>
      <c r="U4380" s="152"/>
      <c r="V4380" s="152"/>
      <c r="W4380" s="152"/>
      <c r="X4380" s="152"/>
      <c r="Y4380" s="152"/>
      <c r="Z4380" s="152"/>
      <c r="AA4380" s="152"/>
      <c r="AB4380" s="152"/>
      <c r="AC4380" s="152"/>
      <c r="AD4380" s="152"/>
      <c r="AE4380" s="152"/>
      <c r="AF4380" s="152"/>
      <c r="AG4380" s="152"/>
      <c r="AH4380" s="152"/>
      <c r="AI4380" s="152"/>
      <c r="AJ4380" s="152"/>
    </row>
    <row r="4381" spans="3:36" x14ac:dyDescent="0.25">
      <c r="C4381" s="150"/>
      <c r="D4381" s="153"/>
      <c r="E4381" s="153"/>
      <c r="F4381" s="153"/>
      <c r="G4381" s="153"/>
      <c r="H4381" s="153"/>
      <c r="I4381" s="153"/>
      <c r="J4381" s="153"/>
      <c r="K4381" s="153"/>
      <c r="L4381" s="153"/>
      <c r="M4381" s="153"/>
      <c r="N4381" s="153"/>
      <c r="O4381" s="153"/>
      <c r="P4381" s="153"/>
      <c r="Q4381" s="153"/>
      <c r="R4381" s="153"/>
      <c r="S4381" s="153"/>
      <c r="T4381" s="150"/>
      <c r="U4381" s="152"/>
      <c r="V4381" s="152"/>
      <c r="W4381" s="152"/>
      <c r="X4381" s="152"/>
      <c r="Y4381" s="152"/>
      <c r="Z4381" s="152"/>
      <c r="AA4381" s="152"/>
      <c r="AB4381" s="152"/>
      <c r="AC4381" s="152"/>
      <c r="AD4381" s="152"/>
      <c r="AE4381" s="152"/>
      <c r="AF4381" s="152"/>
      <c r="AG4381" s="152"/>
      <c r="AH4381" s="152"/>
      <c r="AI4381" s="152"/>
      <c r="AJ4381" s="152"/>
    </row>
    <row r="4382" spans="3:36" x14ac:dyDescent="0.25">
      <c r="C4382" s="150"/>
      <c r="D4382" s="153"/>
      <c r="E4382" s="153"/>
      <c r="F4382" s="153"/>
      <c r="G4382" s="153"/>
      <c r="H4382" s="153"/>
      <c r="I4382" s="153"/>
      <c r="J4382" s="153"/>
      <c r="K4382" s="153"/>
      <c r="L4382" s="153"/>
      <c r="M4382" s="153"/>
      <c r="N4382" s="153"/>
      <c r="O4382" s="153"/>
      <c r="P4382" s="153"/>
      <c r="Q4382" s="153"/>
      <c r="R4382" s="153"/>
      <c r="S4382" s="153"/>
      <c r="T4382" s="150"/>
      <c r="U4382" s="152"/>
      <c r="V4382" s="152"/>
      <c r="W4382" s="152"/>
      <c r="X4382" s="152"/>
      <c r="Y4382" s="152"/>
      <c r="Z4382" s="152"/>
      <c r="AA4382" s="152"/>
      <c r="AB4382" s="152"/>
      <c r="AC4382" s="152"/>
      <c r="AD4382" s="152"/>
      <c r="AE4382" s="152"/>
      <c r="AF4382" s="152"/>
      <c r="AG4382" s="152"/>
      <c r="AH4382" s="152"/>
      <c r="AI4382" s="152"/>
      <c r="AJ4382" s="152"/>
    </row>
    <row r="4383" spans="3:36" x14ac:dyDescent="0.25">
      <c r="C4383" s="150"/>
      <c r="D4383" s="153"/>
      <c r="E4383" s="153"/>
      <c r="F4383" s="153"/>
      <c r="G4383" s="153"/>
      <c r="H4383" s="153"/>
      <c r="I4383" s="153"/>
      <c r="J4383" s="153"/>
      <c r="K4383" s="153"/>
      <c r="L4383" s="153"/>
      <c r="M4383" s="153"/>
      <c r="N4383" s="153"/>
      <c r="O4383" s="153"/>
      <c r="P4383" s="153"/>
      <c r="Q4383" s="153"/>
      <c r="R4383" s="153"/>
      <c r="S4383" s="153"/>
      <c r="T4383" s="150"/>
      <c r="U4383" s="152"/>
      <c r="V4383" s="152"/>
      <c r="W4383" s="152"/>
      <c r="X4383" s="152"/>
      <c r="Y4383" s="152"/>
      <c r="Z4383" s="152"/>
      <c r="AA4383" s="152"/>
      <c r="AB4383" s="152"/>
      <c r="AC4383" s="152"/>
      <c r="AD4383" s="152"/>
      <c r="AE4383" s="152"/>
      <c r="AF4383" s="152"/>
      <c r="AG4383" s="152"/>
      <c r="AH4383" s="152"/>
      <c r="AI4383" s="152"/>
      <c r="AJ4383" s="152"/>
    </row>
    <row r="4384" spans="3:36" x14ac:dyDescent="0.25">
      <c r="C4384" s="150"/>
      <c r="D4384" s="153"/>
      <c r="E4384" s="153"/>
      <c r="F4384" s="153"/>
      <c r="G4384" s="153"/>
      <c r="H4384" s="153"/>
      <c r="I4384" s="153"/>
      <c r="J4384" s="153"/>
      <c r="K4384" s="153"/>
      <c r="L4384" s="153"/>
      <c r="M4384" s="153"/>
      <c r="N4384" s="153"/>
      <c r="O4384" s="153"/>
      <c r="P4384" s="153"/>
      <c r="Q4384" s="153"/>
      <c r="R4384" s="153"/>
      <c r="S4384" s="153"/>
      <c r="T4384" s="150"/>
      <c r="U4384" s="152"/>
      <c r="V4384" s="152"/>
      <c r="W4384" s="152"/>
      <c r="X4384" s="152"/>
      <c r="Y4384" s="152"/>
      <c r="Z4384" s="152"/>
      <c r="AA4384" s="152"/>
      <c r="AB4384" s="152"/>
      <c r="AC4384" s="152"/>
      <c r="AD4384" s="152"/>
      <c r="AE4384" s="152"/>
      <c r="AF4384" s="152"/>
      <c r="AG4384" s="152"/>
      <c r="AH4384" s="152"/>
      <c r="AI4384" s="152"/>
      <c r="AJ4384" s="152"/>
    </row>
    <row r="4385" spans="3:36" x14ac:dyDescent="0.25">
      <c r="C4385" s="150"/>
      <c r="D4385" s="153"/>
      <c r="E4385" s="153"/>
      <c r="F4385" s="153"/>
      <c r="G4385" s="153"/>
      <c r="H4385" s="153"/>
      <c r="I4385" s="153"/>
      <c r="J4385" s="153"/>
      <c r="K4385" s="153"/>
      <c r="L4385" s="153"/>
      <c r="M4385" s="153"/>
      <c r="N4385" s="153"/>
      <c r="O4385" s="153"/>
      <c r="P4385" s="153"/>
      <c r="Q4385" s="153"/>
      <c r="R4385" s="153"/>
      <c r="S4385" s="153"/>
      <c r="T4385" s="150"/>
      <c r="U4385" s="152"/>
      <c r="V4385" s="152"/>
      <c r="W4385" s="152"/>
      <c r="X4385" s="152"/>
      <c r="Y4385" s="152"/>
      <c r="Z4385" s="152"/>
      <c r="AA4385" s="152"/>
      <c r="AB4385" s="152"/>
      <c r="AC4385" s="152"/>
      <c r="AD4385" s="152"/>
      <c r="AE4385" s="152"/>
      <c r="AF4385" s="152"/>
      <c r="AG4385" s="152"/>
      <c r="AH4385" s="152"/>
      <c r="AI4385" s="152"/>
      <c r="AJ4385" s="152"/>
    </row>
    <row r="4386" spans="3:36" x14ac:dyDescent="0.25">
      <c r="C4386" s="150"/>
      <c r="D4386" s="153"/>
      <c r="E4386" s="153"/>
      <c r="F4386" s="153"/>
      <c r="G4386" s="153"/>
      <c r="H4386" s="153"/>
      <c r="I4386" s="153"/>
      <c r="J4386" s="153"/>
      <c r="K4386" s="153"/>
      <c r="L4386" s="153"/>
      <c r="M4386" s="153"/>
      <c r="N4386" s="153"/>
      <c r="O4386" s="153"/>
      <c r="P4386" s="153"/>
      <c r="Q4386" s="153"/>
      <c r="R4386" s="153"/>
      <c r="S4386" s="153"/>
      <c r="T4386" s="150"/>
      <c r="U4386" s="152"/>
      <c r="V4386" s="152"/>
      <c r="W4386" s="152"/>
      <c r="X4386" s="152"/>
      <c r="Y4386" s="152"/>
      <c r="Z4386" s="152"/>
      <c r="AA4386" s="152"/>
      <c r="AB4386" s="152"/>
      <c r="AC4386" s="152"/>
      <c r="AD4386" s="152"/>
      <c r="AE4386" s="152"/>
      <c r="AF4386" s="152"/>
      <c r="AG4386" s="152"/>
      <c r="AH4386" s="152"/>
      <c r="AI4386" s="152"/>
      <c r="AJ4386" s="152"/>
    </row>
    <row r="4387" spans="3:36" x14ac:dyDescent="0.25">
      <c r="C4387" s="150"/>
      <c r="D4387" s="153"/>
      <c r="E4387" s="153"/>
      <c r="F4387" s="153"/>
      <c r="G4387" s="153"/>
      <c r="H4387" s="153"/>
      <c r="I4387" s="153"/>
      <c r="J4387" s="153"/>
      <c r="K4387" s="153"/>
      <c r="L4387" s="153"/>
      <c r="M4387" s="153"/>
      <c r="N4387" s="153"/>
      <c r="O4387" s="153"/>
      <c r="P4387" s="153"/>
      <c r="Q4387" s="153"/>
      <c r="R4387" s="153"/>
      <c r="S4387" s="153"/>
      <c r="T4387" s="150"/>
      <c r="U4387" s="152"/>
      <c r="V4387" s="152"/>
      <c r="W4387" s="152"/>
      <c r="X4387" s="152"/>
      <c r="Y4387" s="152"/>
      <c r="Z4387" s="152"/>
      <c r="AA4387" s="152"/>
      <c r="AB4387" s="152"/>
      <c r="AC4387" s="152"/>
      <c r="AD4387" s="152"/>
      <c r="AE4387" s="152"/>
      <c r="AF4387" s="152"/>
      <c r="AG4387" s="152"/>
      <c r="AH4387" s="152"/>
      <c r="AI4387" s="152"/>
      <c r="AJ4387" s="152"/>
    </row>
    <row r="4388" spans="3:36" x14ac:dyDescent="0.25">
      <c r="C4388" s="150"/>
      <c r="D4388" s="153"/>
      <c r="E4388" s="153"/>
      <c r="F4388" s="153"/>
      <c r="G4388" s="153"/>
      <c r="H4388" s="153"/>
      <c r="I4388" s="153"/>
      <c r="J4388" s="153"/>
      <c r="K4388" s="153"/>
      <c r="L4388" s="153"/>
      <c r="M4388" s="153"/>
      <c r="N4388" s="153"/>
      <c r="O4388" s="153"/>
      <c r="P4388" s="153"/>
      <c r="Q4388" s="153"/>
      <c r="R4388" s="153"/>
      <c r="S4388" s="153"/>
      <c r="T4388" s="150"/>
      <c r="U4388" s="152"/>
      <c r="V4388" s="152"/>
      <c r="W4388" s="152"/>
      <c r="X4388" s="152"/>
      <c r="Y4388" s="152"/>
      <c r="Z4388" s="152"/>
      <c r="AA4388" s="152"/>
      <c r="AB4388" s="152"/>
      <c r="AC4388" s="152"/>
      <c r="AD4388" s="152"/>
      <c r="AE4388" s="152"/>
      <c r="AF4388" s="152"/>
      <c r="AG4388" s="152"/>
      <c r="AH4388" s="152"/>
      <c r="AI4388" s="152"/>
      <c r="AJ4388" s="152"/>
    </row>
    <row r="4389" spans="3:36" x14ac:dyDescent="0.25">
      <c r="C4389" s="150"/>
      <c r="D4389" s="153"/>
      <c r="E4389" s="153"/>
      <c r="F4389" s="153"/>
      <c r="G4389" s="153"/>
      <c r="H4389" s="153"/>
      <c r="I4389" s="153"/>
      <c r="J4389" s="153"/>
      <c r="K4389" s="153"/>
      <c r="L4389" s="153"/>
      <c r="M4389" s="153"/>
      <c r="N4389" s="153"/>
      <c r="O4389" s="153"/>
      <c r="P4389" s="153"/>
      <c r="Q4389" s="153"/>
      <c r="R4389" s="153"/>
      <c r="S4389" s="153"/>
      <c r="T4389" s="150"/>
      <c r="U4389" s="152"/>
      <c r="V4389" s="152"/>
      <c r="W4389" s="152"/>
      <c r="X4389" s="152"/>
      <c r="Y4389" s="152"/>
      <c r="Z4389" s="152"/>
      <c r="AA4389" s="152"/>
      <c r="AB4389" s="152"/>
      <c r="AC4389" s="152"/>
      <c r="AD4389" s="152"/>
      <c r="AE4389" s="152"/>
      <c r="AF4389" s="152"/>
      <c r="AG4389" s="152"/>
      <c r="AH4389" s="152"/>
      <c r="AI4389" s="152"/>
      <c r="AJ4389" s="152"/>
    </row>
    <row r="4390" spans="3:36" x14ac:dyDescent="0.25">
      <c r="C4390" s="150"/>
      <c r="D4390" s="153"/>
      <c r="E4390" s="153"/>
      <c r="F4390" s="153"/>
      <c r="G4390" s="153"/>
      <c r="H4390" s="153"/>
      <c r="I4390" s="153"/>
      <c r="J4390" s="153"/>
      <c r="K4390" s="153"/>
      <c r="L4390" s="153"/>
      <c r="M4390" s="153"/>
      <c r="N4390" s="153"/>
      <c r="O4390" s="153"/>
      <c r="P4390" s="153"/>
      <c r="Q4390" s="153"/>
      <c r="R4390" s="153"/>
      <c r="S4390" s="153"/>
      <c r="T4390" s="150"/>
      <c r="U4390" s="152"/>
      <c r="V4390" s="152"/>
      <c r="W4390" s="152"/>
      <c r="X4390" s="152"/>
      <c r="Y4390" s="152"/>
      <c r="Z4390" s="152"/>
      <c r="AA4390" s="152"/>
      <c r="AB4390" s="152"/>
      <c r="AC4390" s="152"/>
      <c r="AD4390" s="152"/>
      <c r="AE4390" s="152"/>
      <c r="AF4390" s="152"/>
      <c r="AG4390" s="152"/>
      <c r="AH4390" s="152"/>
      <c r="AI4390" s="152"/>
      <c r="AJ4390" s="152"/>
    </row>
    <row r="4391" spans="3:36" x14ac:dyDescent="0.25">
      <c r="C4391" s="150"/>
      <c r="D4391" s="153"/>
      <c r="E4391" s="153"/>
      <c r="F4391" s="153"/>
      <c r="G4391" s="153"/>
      <c r="H4391" s="153"/>
      <c r="I4391" s="153"/>
      <c r="J4391" s="153"/>
      <c r="K4391" s="153"/>
      <c r="L4391" s="153"/>
      <c r="M4391" s="153"/>
      <c r="N4391" s="153"/>
      <c r="O4391" s="153"/>
      <c r="P4391" s="153"/>
      <c r="Q4391" s="153"/>
      <c r="R4391" s="153"/>
      <c r="S4391" s="153"/>
      <c r="T4391" s="150"/>
      <c r="U4391" s="152"/>
      <c r="V4391" s="152"/>
      <c r="W4391" s="152"/>
      <c r="X4391" s="152"/>
      <c r="Y4391" s="152"/>
      <c r="Z4391" s="152"/>
      <c r="AA4391" s="152"/>
      <c r="AB4391" s="152"/>
      <c r="AC4391" s="152"/>
      <c r="AD4391" s="152"/>
      <c r="AE4391" s="152"/>
      <c r="AF4391" s="152"/>
      <c r="AG4391" s="152"/>
      <c r="AH4391" s="152"/>
      <c r="AI4391" s="152"/>
      <c r="AJ4391" s="152"/>
    </row>
    <row r="4392" spans="3:36" x14ac:dyDescent="0.25">
      <c r="C4392" s="150"/>
      <c r="D4392" s="153"/>
      <c r="E4392" s="153"/>
      <c r="F4392" s="153"/>
      <c r="G4392" s="153"/>
      <c r="H4392" s="153"/>
      <c r="I4392" s="153"/>
      <c r="J4392" s="153"/>
      <c r="K4392" s="153"/>
      <c r="L4392" s="153"/>
      <c r="M4392" s="153"/>
      <c r="N4392" s="153"/>
      <c r="O4392" s="153"/>
      <c r="P4392" s="153"/>
      <c r="Q4392" s="153"/>
      <c r="R4392" s="153"/>
      <c r="S4392" s="153"/>
      <c r="T4392" s="150"/>
      <c r="U4392" s="152"/>
      <c r="V4392" s="152"/>
      <c r="W4392" s="152"/>
      <c r="X4392" s="152"/>
      <c r="Y4392" s="152"/>
      <c r="Z4392" s="152"/>
      <c r="AA4392" s="152"/>
      <c r="AB4392" s="152"/>
      <c r="AC4392" s="152"/>
      <c r="AD4392" s="152"/>
      <c r="AE4392" s="152"/>
      <c r="AF4392" s="152"/>
      <c r="AG4392" s="152"/>
      <c r="AH4392" s="152"/>
      <c r="AI4392" s="152"/>
      <c r="AJ4392" s="152"/>
    </row>
    <row r="4393" spans="3:36" x14ac:dyDescent="0.25">
      <c r="C4393" s="150"/>
      <c r="D4393" s="153"/>
      <c r="E4393" s="153"/>
      <c r="F4393" s="153"/>
      <c r="G4393" s="153"/>
      <c r="H4393" s="153"/>
      <c r="I4393" s="153"/>
      <c r="J4393" s="153"/>
      <c r="K4393" s="153"/>
      <c r="L4393" s="153"/>
      <c r="M4393" s="153"/>
      <c r="N4393" s="153"/>
      <c r="O4393" s="153"/>
      <c r="P4393" s="153"/>
      <c r="Q4393" s="153"/>
      <c r="R4393" s="153"/>
      <c r="S4393" s="153"/>
      <c r="T4393" s="150"/>
      <c r="U4393" s="152"/>
      <c r="V4393" s="152"/>
      <c r="W4393" s="152"/>
      <c r="X4393" s="152"/>
      <c r="Y4393" s="152"/>
      <c r="Z4393" s="152"/>
      <c r="AA4393" s="152"/>
      <c r="AB4393" s="152"/>
      <c r="AC4393" s="152"/>
      <c r="AD4393" s="152"/>
      <c r="AE4393" s="152"/>
      <c r="AF4393" s="152"/>
      <c r="AG4393" s="152"/>
      <c r="AH4393" s="152"/>
      <c r="AI4393" s="152"/>
      <c r="AJ4393" s="152"/>
    </row>
    <row r="4394" spans="3:36" x14ac:dyDescent="0.25">
      <c r="C4394" s="150"/>
      <c r="D4394" s="153"/>
      <c r="E4394" s="153"/>
      <c r="F4394" s="153"/>
      <c r="G4394" s="153"/>
      <c r="H4394" s="153"/>
      <c r="I4394" s="153"/>
      <c r="J4394" s="153"/>
      <c r="K4394" s="153"/>
      <c r="L4394" s="153"/>
      <c r="M4394" s="153"/>
      <c r="N4394" s="153"/>
      <c r="O4394" s="153"/>
      <c r="P4394" s="153"/>
      <c r="Q4394" s="153"/>
      <c r="R4394" s="153"/>
      <c r="S4394" s="153"/>
      <c r="T4394" s="150"/>
      <c r="U4394" s="152"/>
      <c r="V4394" s="152"/>
      <c r="W4394" s="152"/>
      <c r="X4394" s="152"/>
      <c r="Y4394" s="152"/>
      <c r="Z4394" s="152"/>
      <c r="AA4394" s="152"/>
      <c r="AB4394" s="152"/>
      <c r="AC4394" s="152"/>
      <c r="AD4394" s="152"/>
      <c r="AE4394" s="152"/>
      <c r="AF4394" s="152"/>
      <c r="AG4394" s="152"/>
      <c r="AH4394" s="152"/>
      <c r="AI4394" s="152"/>
      <c r="AJ4394" s="152"/>
    </row>
    <row r="4395" spans="3:36" x14ac:dyDescent="0.25">
      <c r="C4395" s="150"/>
      <c r="D4395" s="153"/>
      <c r="E4395" s="153"/>
      <c r="F4395" s="153"/>
      <c r="G4395" s="153"/>
      <c r="H4395" s="153"/>
      <c r="I4395" s="153"/>
      <c r="J4395" s="153"/>
      <c r="K4395" s="153"/>
      <c r="L4395" s="153"/>
      <c r="M4395" s="153"/>
      <c r="N4395" s="153"/>
      <c r="O4395" s="153"/>
      <c r="P4395" s="153"/>
      <c r="Q4395" s="153"/>
      <c r="R4395" s="153"/>
      <c r="S4395" s="153"/>
      <c r="T4395" s="150"/>
      <c r="U4395" s="152"/>
      <c r="V4395" s="152"/>
      <c r="W4395" s="152"/>
      <c r="X4395" s="152"/>
      <c r="Y4395" s="152"/>
      <c r="Z4395" s="152"/>
      <c r="AA4395" s="152"/>
      <c r="AB4395" s="152"/>
      <c r="AC4395" s="152"/>
      <c r="AD4395" s="152"/>
      <c r="AE4395" s="152"/>
      <c r="AF4395" s="152"/>
      <c r="AG4395" s="152"/>
      <c r="AH4395" s="152"/>
      <c r="AI4395" s="152"/>
      <c r="AJ4395" s="152"/>
    </row>
    <row r="4396" spans="3:36" x14ac:dyDescent="0.25">
      <c r="C4396" s="150"/>
      <c r="D4396" s="153"/>
      <c r="E4396" s="153"/>
      <c r="F4396" s="153"/>
      <c r="G4396" s="153"/>
      <c r="H4396" s="153"/>
      <c r="I4396" s="153"/>
      <c r="J4396" s="153"/>
      <c r="K4396" s="153"/>
      <c r="L4396" s="153"/>
      <c r="M4396" s="153"/>
      <c r="N4396" s="153"/>
      <c r="O4396" s="153"/>
      <c r="P4396" s="153"/>
      <c r="Q4396" s="153"/>
      <c r="R4396" s="153"/>
      <c r="S4396" s="153"/>
      <c r="T4396" s="150"/>
      <c r="U4396" s="152"/>
      <c r="V4396" s="152"/>
      <c r="W4396" s="152"/>
      <c r="X4396" s="152"/>
      <c r="Y4396" s="152"/>
      <c r="Z4396" s="152"/>
      <c r="AA4396" s="152"/>
      <c r="AB4396" s="152"/>
      <c r="AC4396" s="152"/>
      <c r="AD4396" s="152"/>
      <c r="AE4396" s="152"/>
      <c r="AF4396" s="152"/>
      <c r="AG4396" s="152"/>
      <c r="AH4396" s="152"/>
      <c r="AI4396" s="152"/>
      <c r="AJ4396" s="152"/>
    </row>
    <row r="4397" spans="3:36" x14ac:dyDescent="0.25">
      <c r="C4397" s="150"/>
      <c r="D4397" s="153"/>
      <c r="E4397" s="153"/>
      <c r="F4397" s="153"/>
      <c r="G4397" s="153"/>
      <c r="H4397" s="153"/>
      <c r="I4397" s="153"/>
      <c r="J4397" s="153"/>
      <c r="K4397" s="153"/>
      <c r="L4397" s="153"/>
      <c r="M4397" s="153"/>
      <c r="N4397" s="153"/>
      <c r="O4397" s="153"/>
      <c r="P4397" s="153"/>
      <c r="Q4397" s="153"/>
      <c r="R4397" s="153"/>
      <c r="S4397" s="153"/>
      <c r="T4397" s="150"/>
      <c r="U4397" s="152"/>
      <c r="V4397" s="152"/>
      <c r="W4397" s="152"/>
      <c r="X4397" s="152"/>
      <c r="Y4397" s="152"/>
      <c r="Z4397" s="152"/>
      <c r="AA4397" s="152"/>
      <c r="AB4397" s="152"/>
      <c r="AC4397" s="152"/>
      <c r="AD4397" s="152"/>
      <c r="AE4397" s="152"/>
      <c r="AF4397" s="152"/>
      <c r="AG4397" s="152"/>
      <c r="AH4397" s="152"/>
      <c r="AI4397" s="152"/>
      <c r="AJ4397" s="152"/>
    </row>
    <row r="4398" spans="3:36" x14ac:dyDescent="0.25">
      <c r="C4398" s="150"/>
      <c r="D4398" s="153"/>
      <c r="E4398" s="153"/>
      <c r="F4398" s="153"/>
      <c r="G4398" s="153"/>
      <c r="H4398" s="153"/>
      <c r="I4398" s="153"/>
      <c r="J4398" s="153"/>
      <c r="K4398" s="153"/>
      <c r="L4398" s="153"/>
      <c r="M4398" s="153"/>
      <c r="N4398" s="153"/>
      <c r="O4398" s="153"/>
      <c r="P4398" s="153"/>
      <c r="Q4398" s="153"/>
      <c r="R4398" s="153"/>
      <c r="S4398" s="153"/>
      <c r="T4398" s="150"/>
      <c r="U4398" s="152"/>
      <c r="V4398" s="152"/>
      <c r="W4398" s="152"/>
      <c r="X4398" s="152"/>
      <c r="Y4398" s="152"/>
      <c r="Z4398" s="152"/>
      <c r="AA4398" s="152"/>
      <c r="AB4398" s="152"/>
      <c r="AC4398" s="152"/>
      <c r="AD4398" s="152"/>
      <c r="AE4398" s="152"/>
      <c r="AF4398" s="152"/>
      <c r="AG4398" s="152"/>
      <c r="AH4398" s="152"/>
      <c r="AI4398" s="152"/>
      <c r="AJ4398" s="152"/>
    </row>
    <row r="4399" spans="3:36" x14ac:dyDescent="0.25">
      <c r="C4399" s="150"/>
      <c r="D4399" s="153"/>
      <c r="E4399" s="153"/>
      <c r="F4399" s="153"/>
      <c r="G4399" s="153"/>
      <c r="H4399" s="153"/>
      <c r="I4399" s="153"/>
      <c r="J4399" s="153"/>
      <c r="K4399" s="153"/>
      <c r="L4399" s="153"/>
      <c r="M4399" s="153"/>
      <c r="N4399" s="153"/>
      <c r="O4399" s="153"/>
      <c r="P4399" s="153"/>
      <c r="Q4399" s="153"/>
      <c r="R4399" s="153"/>
      <c r="S4399" s="153"/>
      <c r="T4399" s="150"/>
      <c r="U4399" s="152"/>
      <c r="V4399" s="152"/>
      <c r="W4399" s="152"/>
      <c r="X4399" s="152"/>
      <c r="Y4399" s="152"/>
      <c r="Z4399" s="152"/>
      <c r="AA4399" s="152"/>
      <c r="AB4399" s="152"/>
      <c r="AC4399" s="152"/>
      <c r="AD4399" s="152"/>
      <c r="AE4399" s="152"/>
      <c r="AF4399" s="152"/>
      <c r="AG4399" s="152"/>
      <c r="AH4399" s="152"/>
      <c r="AI4399" s="152"/>
      <c r="AJ4399" s="152"/>
    </row>
    <row r="4400" spans="3:36" x14ac:dyDescent="0.25">
      <c r="C4400" s="150"/>
      <c r="D4400" s="153"/>
      <c r="E4400" s="153"/>
      <c r="F4400" s="153"/>
      <c r="G4400" s="153"/>
      <c r="H4400" s="153"/>
      <c r="I4400" s="153"/>
      <c r="J4400" s="153"/>
      <c r="K4400" s="153"/>
      <c r="L4400" s="153"/>
      <c r="M4400" s="153"/>
      <c r="N4400" s="153"/>
      <c r="O4400" s="153"/>
      <c r="P4400" s="153"/>
      <c r="Q4400" s="153"/>
      <c r="R4400" s="153"/>
      <c r="S4400" s="153"/>
      <c r="T4400" s="150"/>
      <c r="U4400" s="152"/>
      <c r="V4400" s="152"/>
      <c r="W4400" s="152"/>
      <c r="X4400" s="152"/>
      <c r="Y4400" s="152"/>
      <c r="Z4400" s="152"/>
      <c r="AA4400" s="152"/>
      <c r="AB4400" s="152"/>
      <c r="AC4400" s="152"/>
      <c r="AD4400" s="152"/>
      <c r="AE4400" s="152"/>
      <c r="AF4400" s="152"/>
      <c r="AG4400" s="152"/>
      <c r="AH4400" s="152"/>
      <c r="AI4400" s="152"/>
      <c r="AJ4400" s="152"/>
    </row>
    <row r="4401" spans="3:36" x14ac:dyDescent="0.25">
      <c r="C4401" s="150"/>
      <c r="D4401" s="153"/>
      <c r="E4401" s="153"/>
      <c r="F4401" s="153"/>
      <c r="G4401" s="153"/>
      <c r="H4401" s="153"/>
      <c r="I4401" s="153"/>
      <c r="J4401" s="153"/>
      <c r="K4401" s="153"/>
      <c r="L4401" s="153"/>
      <c r="M4401" s="153"/>
      <c r="N4401" s="153"/>
      <c r="O4401" s="153"/>
      <c r="P4401" s="153"/>
      <c r="Q4401" s="153"/>
      <c r="R4401" s="153"/>
      <c r="S4401" s="153"/>
      <c r="T4401" s="150"/>
      <c r="U4401" s="152"/>
      <c r="V4401" s="152"/>
      <c r="W4401" s="152"/>
      <c r="X4401" s="152"/>
      <c r="Y4401" s="152"/>
      <c r="Z4401" s="152"/>
      <c r="AA4401" s="152"/>
      <c r="AB4401" s="152"/>
      <c r="AC4401" s="152"/>
      <c r="AD4401" s="152"/>
      <c r="AE4401" s="152"/>
      <c r="AF4401" s="152"/>
      <c r="AG4401" s="152"/>
      <c r="AH4401" s="152"/>
      <c r="AI4401" s="152"/>
      <c r="AJ4401" s="152"/>
    </row>
    <row r="4402" spans="3:36" x14ac:dyDescent="0.25">
      <c r="C4402" s="150"/>
      <c r="D4402" s="153"/>
      <c r="E4402" s="153"/>
      <c r="F4402" s="153"/>
      <c r="G4402" s="153"/>
      <c r="H4402" s="153"/>
      <c r="I4402" s="153"/>
      <c r="J4402" s="153"/>
      <c r="K4402" s="153"/>
      <c r="L4402" s="153"/>
      <c r="M4402" s="153"/>
      <c r="N4402" s="153"/>
      <c r="O4402" s="153"/>
      <c r="P4402" s="153"/>
      <c r="Q4402" s="153"/>
      <c r="R4402" s="153"/>
      <c r="S4402" s="153"/>
      <c r="T4402" s="150"/>
      <c r="U4402" s="152"/>
      <c r="V4402" s="152"/>
      <c r="W4402" s="152"/>
      <c r="X4402" s="152"/>
      <c r="Y4402" s="152"/>
      <c r="Z4402" s="152"/>
      <c r="AA4402" s="152"/>
      <c r="AB4402" s="152"/>
      <c r="AC4402" s="152"/>
      <c r="AD4402" s="152"/>
      <c r="AE4402" s="152"/>
      <c r="AF4402" s="152"/>
      <c r="AG4402" s="152"/>
      <c r="AH4402" s="152"/>
      <c r="AI4402" s="152"/>
      <c r="AJ4402" s="152"/>
    </row>
    <row r="4403" spans="3:36" x14ac:dyDescent="0.25">
      <c r="C4403" s="150"/>
      <c r="D4403" s="153"/>
      <c r="E4403" s="153"/>
      <c r="F4403" s="153"/>
      <c r="G4403" s="153"/>
      <c r="H4403" s="153"/>
      <c r="I4403" s="153"/>
      <c r="J4403" s="153"/>
      <c r="K4403" s="153"/>
      <c r="L4403" s="153"/>
      <c r="M4403" s="153"/>
      <c r="N4403" s="153"/>
      <c r="O4403" s="153"/>
      <c r="P4403" s="153"/>
      <c r="Q4403" s="153"/>
      <c r="R4403" s="153"/>
      <c r="S4403" s="153"/>
      <c r="T4403" s="150"/>
      <c r="U4403" s="152"/>
      <c r="V4403" s="152"/>
      <c r="W4403" s="152"/>
      <c r="X4403" s="152"/>
      <c r="Y4403" s="152"/>
      <c r="Z4403" s="152"/>
      <c r="AA4403" s="152"/>
      <c r="AB4403" s="152"/>
      <c r="AC4403" s="152"/>
      <c r="AD4403" s="152"/>
      <c r="AE4403" s="152"/>
      <c r="AF4403" s="152"/>
      <c r="AG4403" s="152"/>
      <c r="AH4403" s="152"/>
      <c r="AI4403" s="152"/>
      <c r="AJ4403" s="152"/>
    </row>
    <row r="4404" spans="3:36" x14ac:dyDescent="0.25">
      <c r="C4404" s="150"/>
      <c r="D4404" s="153"/>
      <c r="E4404" s="153"/>
      <c r="F4404" s="153"/>
      <c r="G4404" s="153"/>
      <c r="H4404" s="153"/>
      <c r="I4404" s="153"/>
      <c r="J4404" s="153"/>
      <c r="K4404" s="153"/>
      <c r="L4404" s="153"/>
      <c r="M4404" s="153"/>
      <c r="N4404" s="153"/>
      <c r="O4404" s="153"/>
      <c r="P4404" s="153"/>
      <c r="Q4404" s="153"/>
      <c r="R4404" s="153"/>
      <c r="S4404" s="153"/>
      <c r="T4404" s="150"/>
      <c r="U4404" s="152"/>
      <c r="V4404" s="152"/>
      <c r="W4404" s="152"/>
      <c r="X4404" s="152"/>
      <c r="Y4404" s="152"/>
      <c r="Z4404" s="152"/>
      <c r="AA4404" s="152"/>
      <c r="AB4404" s="152"/>
      <c r="AC4404" s="152"/>
      <c r="AD4404" s="152"/>
      <c r="AE4404" s="152"/>
      <c r="AF4404" s="152"/>
      <c r="AG4404" s="152"/>
      <c r="AH4404" s="152"/>
      <c r="AI4404" s="152"/>
      <c r="AJ4404" s="152"/>
    </row>
    <row r="4405" spans="3:36" x14ac:dyDescent="0.25">
      <c r="C4405" s="150"/>
      <c r="D4405" s="153"/>
      <c r="E4405" s="153"/>
      <c r="F4405" s="153"/>
      <c r="G4405" s="153"/>
      <c r="H4405" s="153"/>
      <c r="I4405" s="153"/>
      <c r="J4405" s="153"/>
      <c r="K4405" s="153"/>
      <c r="L4405" s="153"/>
      <c r="M4405" s="153"/>
      <c r="N4405" s="153"/>
      <c r="O4405" s="153"/>
      <c r="P4405" s="153"/>
      <c r="Q4405" s="153"/>
      <c r="R4405" s="153"/>
      <c r="S4405" s="153"/>
      <c r="T4405" s="150"/>
      <c r="U4405" s="152"/>
      <c r="V4405" s="152"/>
      <c r="W4405" s="152"/>
      <c r="X4405" s="152"/>
      <c r="Y4405" s="152"/>
      <c r="Z4405" s="152"/>
      <c r="AA4405" s="152"/>
      <c r="AB4405" s="152"/>
      <c r="AC4405" s="152"/>
      <c r="AD4405" s="152"/>
      <c r="AE4405" s="152"/>
      <c r="AF4405" s="152"/>
      <c r="AG4405" s="152"/>
      <c r="AH4405" s="152"/>
      <c r="AI4405" s="152"/>
      <c r="AJ4405" s="152"/>
    </row>
    <row r="4406" spans="3:36" x14ac:dyDescent="0.25">
      <c r="C4406" s="150"/>
      <c r="D4406" s="153"/>
      <c r="E4406" s="153"/>
      <c r="F4406" s="153"/>
      <c r="G4406" s="153"/>
      <c r="H4406" s="153"/>
      <c r="I4406" s="153"/>
      <c r="J4406" s="153"/>
      <c r="K4406" s="153"/>
      <c r="L4406" s="153"/>
      <c r="M4406" s="153"/>
      <c r="N4406" s="153"/>
      <c r="O4406" s="153"/>
      <c r="P4406" s="153"/>
      <c r="Q4406" s="153"/>
      <c r="R4406" s="153"/>
      <c r="S4406" s="153"/>
      <c r="T4406" s="150"/>
      <c r="U4406" s="152"/>
      <c r="V4406" s="152"/>
      <c r="W4406" s="152"/>
      <c r="X4406" s="152"/>
      <c r="Y4406" s="152"/>
      <c r="Z4406" s="152"/>
      <c r="AA4406" s="152"/>
      <c r="AB4406" s="152"/>
      <c r="AC4406" s="152"/>
      <c r="AD4406" s="152"/>
      <c r="AE4406" s="152"/>
      <c r="AF4406" s="152"/>
      <c r="AG4406" s="152"/>
      <c r="AH4406" s="152"/>
      <c r="AI4406" s="152"/>
      <c r="AJ4406" s="152"/>
    </row>
    <row r="4407" spans="3:36" x14ac:dyDescent="0.25">
      <c r="C4407" s="150"/>
      <c r="D4407" s="153"/>
      <c r="E4407" s="153"/>
      <c r="F4407" s="153"/>
      <c r="G4407" s="153"/>
      <c r="H4407" s="153"/>
      <c r="I4407" s="153"/>
      <c r="J4407" s="153"/>
      <c r="K4407" s="153"/>
      <c r="L4407" s="153"/>
      <c r="M4407" s="153"/>
      <c r="N4407" s="153"/>
      <c r="O4407" s="153"/>
      <c r="P4407" s="153"/>
      <c r="Q4407" s="153"/>
      <c r="R4407" s="153"/>
      <c r="S4407" s="153"/>
      <c r="T4407" s="150"/>
      <c r="U4407" s="152"/>
      <c r="V4407" s="152"/>
      <c r="W4407" s="152"/>
      <c r="X4407" s="152"/>
      <c r="Y4407" s="152"/>
      <c r="Z4407" s="152"/>
      <c r="AA4407" s="152"/>
      <c r="AB4407" s="152"/>
      <c r="AC4407" s="152"/>
      <c r="AD4407" s="152"/>
      <c r="AE4407" s="152"/>
      <c r="AF4407" s="152"/>
      <c r="AG4407" s="152"/>
      <c r="AH4407" s="152"/>
      <c r="AI4407" s="152"/>
      <c r="AJ4407" s="152"/>
    </row>
    <row r="4408" spans="3:36" x14ac:dyDescent="0.25">
      <c r="C4408" s="150"/>
      <c r="D4408" s="153"/>
      <c r="E4408" s="153"/>
      <c r="F4408" s="153"/>
      <c r="G4408" s="153"/>
      <c r="H4408" s="153"/>
      <c r="I4408" s="153"/>
      <c r="J4408" s="153"/>
      <c r="K4408" s="153"/>
      <c r="L4408" s="153"/>
      <c r="M4408" s="153"/>
      <c r="N4408" s="153"/>
      <c r="O4408" s="153"/>
      <c r="P4408" s="153"/>
      <c r="Q4408" s="153"/>
      <c r="R4408" s="153"/>
      <c r="S4408" s="153"/>
      <c r="T4408" s="150"/>
      <c r="U4408" s="152"/>
      <c r="V4408" s="152"/>
      <c r="W4408" s="152"/>
      <c r="X4408" s="152"/>
      <c r="Y4408" s="152"/>
      <c r="Z4408" s="152"/>
      <c r="AA4408" s="152"/>
      <c r="AB4408" s="152"/>
      <c r="AC4408" s="152"/>
      <c r="AD4408" s="152"/>
      <c r="AE4408" s="152"/>
      <c r="AF4408" s="152"/>
      <c r="AG4408" s="152"/>
      <c r="AH4408" s="152"/>
      <c r="AI4408" s="152"/>
      <c r="AJ4408" s="152"/>
    </row>
    <row r="4409" spans="3:36" x14ac:dyDescent="0.25">
      <c r="C4409" s="150"/>
      <c r="D4409" s="153"/>
      <c r="E4409" s="153"/>
      <c r="F4409" s="153"/>
      <c r="G4409" s="153"/>
      <c r="H4409" s="153"/>
      <c r="I4409" s="153"/>
      <c r="J4409" s="153"/>
      <c r="K4409" s="153"/>
      <c r="L4409" s="153"/>
      <c r="M4409" s="153"/>
      <c r="N4409" s="153"/>
      <c r="O4409" s="153"/>
      <c r="P4409" s="153"/>
      <c r="Q4409" s="153"/>
      <c r="R4409" s="153"/>
      <c r="S4409" s="153"/>
      <c r="T4409" s="150"/>
      <c r="U4409" s="152"/>
      <c r="V4409" s="152"/>
      <c r="W4409" s="152"/>
      <c r="X4409" s="152"/>
      <c r="Y4409" s="152"/>
      <c r="Z4409" s="152"/>
      <c r="AA4409" s="152"/>
      <c r="AB4409" s="152"/>
      <c r="AC4409" s="152"/>
      <c r="AD4409" s="152"/>
      <c r="AE4409" s="152"/>
      <c r="AF4409" s="152"/>
      <c r="AG4409" s="152"/>
      <c r="AH4409" s="152"/>
      <c r="AI4409" s="152"/>
      <c r="AJ4409" s="152"/>
    </row>
    <row r="4410" spans="3:36" x14ac:dyDescent="0.25">
      <c r="C4410" s="150"/>
      <c r="D4410" s="153"/>
      <c r="E4410" s="153"/>
      <c r="F4410" s="153"/>
      <c r="G4410" s="153"/>
      <c r="H4410" s="153"/>
      <c r="I4410" s="153"/>
      <c r="J4410" s="153"/>
      <c r="K4410" s="153"/>
      <c r="L4410" s="153"/>
      <c r="M4410" s="153"/>
      <c r="N4410" s="153"/>
      <c r="O4410" s="153"/>
      <c r="P4410" s="153"/>
      <c r="Q4410" s="153"/>
      <c r="R4410" s="153"/>
      <c r="S4410" s="153"/>
      <c r="T4410" s="150"/>
      <c r="U4410" s="152"/>
      <c r="V4410" s="152"/>
      <c r="W4410" s="152"/>
      <c r="X4410" s="152"/>
      <c r="Y4410" s="152"/>
      <c r="Z4410" s="152"/>
      <c r="AA4410" s="152"/>
      <c r="AB4410" s="152"/>
      <c r="AC4410" s="152"/>
      <c r="AD4410" s="152"/>
      <c r="AE4410" s="152"/>
      <c r="AF4410" s="152"/>
      <c r="AG4410" s="152"/>
      <c r="AH4410" s="152"/>
      <c r="AI4410" s="152"/>
      <c r="AJ4410" s="152"/>
    </row>
    <row r="4411" spans="3:36" x14ac:dyDescent="0.25">
      <c r="C4411" s="150"/>
      <c r="D4411" s="153"/>
      <c r="E4411" s="153"/>
      <c r="F4411" s="153"/>
      <c r="G4411" s="153"/>
      <c r="H4411" s="153"/>
      <c r="I4411" s="153"/>
      <c r="J4411" s="153"/>
      <c r="K4411" s="153"/>
      <c r="L4411" s="153"/>
      <c r="M4411" s="153"/>
      <c r="N4411" s="153"/>
      <c r="O4411" s="153"/>
      <c r="P4411" s="153"/>
      <c r="Q4411" s="153"/>
      <c r="R4411" s="153"/>
      <c r="S4411" s="153"/>
      <c r="T4411" s="150"/>
      <c r="U4411" s="152"/>
      <c r="V4411" s="152"/>
      <c r="W4411" s="152"/>
      <c r="X4411" s="152"/>
      <c r="Y4411" s="152"/>
      <c r="Z4411" s="152"/>
      <c r="AA4411" s="152"/>
      <c r="AB4411" s="152"/>
      <c r="AC4411" s="152"/>
      <c r="AD4411" s="152"/>
      <c r="AE4411" s="152"/>
      <c r="AF4411" s="152"/>
      <c r="AG4411" s="152"/>
      <c r="AH4411" s="152"/>
      <c r="AI4411" s="152"/>
      <c r="AJ4411" s="152"/>
    </row>
    <row r="4412" spans="3:36" x14ac:dyDescent="0.25">
      <c r="C4412" s="150"/>
      <c r="D4412" s="153"/>
      <c r="E4412" s="153"/>
      <c r="F4412" s="153"/>
      <c r="G4412" s="153"/>
      <c r="H4412" s="153"/>
      <c r="I4412" s="153"/>
      <c r="J4412" s="153"/>
      <c r="K4412" s="153"/>
      <c r="L4412" s="153"/>
      <c r="M4412" s="153"/>
      <c r="N4412" s="153"/>
      <c r="O4412" s="153"/>
      <c r="P4412" s="153"/>
      <c r="Q4412" s="153"/>
      <c r="R4412" s="153"/>
      <c r="S4412" s="153"/>
      <c r="T4412" s="150"/>
      <c r="U4412" s="152"/>
      <c r="V4412" s="152"/>
      <c r="W4412" s="152"/>
      <c r="X4412" s="152"/>
      <c r="Y4412" s="152"/>
      <c r="Z4412" s="152"/>
      <c r="AA4412" s="152"/>
      <c r="AB4412" s="152"/>
      <c r="AC4412" s="152"/>
      <c r="AD4412" s="152"/>
      <c r="AE4412" s="152"/>
      <c r="AF4412" s="152"/>
      <c r="AG4412" s="152"/>
      <c r="AH4412" s="152"/>
      <c r="AI4412" s="152"/>
      <c r="AJ4412" s="152"/>
    </row>
    <row r="4413" spans="3:36" x14ac:dyDescent="0.25">
      <c r="C4413" s="150"/>
      <c r="D4413" s="153"/>
      <c r="E4413" s="153"/>
      <c r="F4413" s="153"/>
      <c r="G4413" s="153"/>
      <c r="H4413" s="153"/>
      <c r="I4413" s="153"/>
      <c r="J4413" s="153"/>
      <c r="K4413" s="153"/>
      <c r="L4413" s="153"/>
      <c r="M4413" s="153"/>
      <c r="N4413" s="153"/>
      <c r="O4413" s="153"/>
      <c r="P4413" s="153"/>
      <c r="Q4413" s="153"/>
      <c r="R4413" s="153"/>
      <c r="S4413" s="153"/>
      <c r="T4413" s="150"/>
      <c r="U4413" s="152"/>
      <c r="V4413" s="152"/>
      <c r="W4413" s="152"/>
      <c r="X4413" s="152"/>
      <c r="Y4413" s="152"/>
      <c r="Z4413" s="152"/>
      <c r="AA4413" s="152"/>
      <c r="AB4413" s="152"/>
      <c r="AC4413" s="152"/>
      <c r="AD4413" s="152"/>
      <c r="AE4413" s="152"/>
      <c r="AF4413" s="152"/>
      <c r="AG4413" s="152"/>
      <c r="AH4413" s="152"/>
      <c r="AI4413" s="152"/>
      <c r="AJ4413" s="152"/>
    </row>
    <row r="4414" spans="3:36" x14ac:dyDescent="0.25">
      <c r="C4414" s="150"/>
      <c r="D4414" s="153"/>
      <c r="E4414" s="153"/>
      <c r="F4414" s="153"/>
      <c r="G4414" s="153"/>
      <c r="H4414" s="153"/>
      <c r="I4414" s="153"/>
      <c r="J4414" s="153"/>
      <c r="K4414" s="153"/>
      <c r="L4414" s="153"/>
      <c r="M4414" s="153"/>
      <c r="N4414" s="153"/>
      <c r="O4414" s="153"/>
      <c r="P4414" s="153"/>
      <c r="Q4414" s="153"/>
      <c r="R4414" s="153"/>
      <c r="S4414" s="153"/>
      <c r="T4414" s="150"/>
      <c r="U4414" s="152"/>
      <c r="V4414" s="152"/>
      <c r="W4414" s="152"/>
      <c r="X4414" s="152"/>
      <c r="Y4414" s="152"/>
      <c r="Z4414" s="152"/>
      <c r="AA4414" s="152"/>
      <c r="AB4414" s="152"/>
      <c r="AC4414" s="152"/>
      <c r="AD4414" s="152"/>
      <c r="AE4414" s="152"/>
      <c r="AF4414" s="152"/>
      <c r="AG4414" s="152"/>
      <c r="AH4414" s="152"/>
      <c r="AI4414" s="152"/>
      <c r="AJ4414" s="152"/>
    </row>
    <row r="4415" spans="3:36" x14ac:dyDescent="0.25">
      <c r="C4415" s="150"/>
      <c r="D4415" s="153"/>
      <c r="E4415" s="153"/>
      <c r="F4415" s="153"/>
      <c r="G4415" s="153"/>
      <c r="H4415" s="153"/>
      <c r="I4415" s="153"/>
      <c r="J4415" s="153"/>
      <c r="K4415" s="153"/>
      <c r="L4415" s="153"/>
      <c r="M4415" s="153"/>
      <c r="N4415" s="153"/>
      <c r="O4415" s="153"/>
      <c r="P4415" s="153"/>
      <c r="Q4415" s="153"/>
      <c r="R4415" s="153"/>
      <c r="S4415" s="153"/>
      <c r="T4415" s="150"/>
      <c r="U4415" s="152"/>
      <c r="V4415" s="152"/>
      <c r="W4415" s="152"/>
      <c r="X4415" s="152"/>
      <c r="Y4415" s="152"/>
      <c r="Z4415" s="152"/>
      <c r="AA4415" s="152"/>
      <c r="AB4415" s="152"/>
      <c r="AC4415" s="152"/>
      <c r="AD4415" s="152"/>
      <c r="AE4415" s="152"/>
      <c r="AF4415" s="152"/>
      <c r="AG4415" s="152"/>
      <c r="AH4415" s="152"/>
      <c r="AI4415" s="152"/>
      <c r="AJ4415" s="152"/>
    </row>
    <row r="4416" spans="3:36" x14ac:dyDescent="0.25">
      <c r="C4416" s="150"/>
      <c r="D4416" s="153"/>
      <c r="E4416" s="153"/>
      <c r="F4416" s="153"/>
      <c r="G4416" s="153"/>
      <c r="H4416" s="153"/>
      <c r="I4416" s="153"/>
      <c r="J4416" s="153"/>
      <c r="K4416" s="153"/>
      <c r="L4416" s="153"/>
      <c r="M4416" s="153"/>
      <c r="N4416" s="153"/>
      <c r="O4416" s="153"/>
      <c r="P4416" s="153"/>
      <c r="Q4416" s="153"/>
      <c r="R4416" s="153"/>
      <c r="S4416" s="153"/>
      <c r="T4416" s="150"/>
      <c r="U4416" s="152"/>
      <c r="V4416" s="152"/>
      <c r="W4416" s="152"/>
      <c r="X4416" s="152"/>
      <c r="Y4416" s="152"/>
      <c r="Z4416" s="152"/>
      <c r="AA4416" s="152"/>
      <c r="AB4416" s="152"/>
      <c r="AC4416" s="152"/>
      <c r="AD4416" s="152"/>
      <c r="AE4416" s="152"/>
      <c r="AF4416" s="152"/>
      <c r="AG4416" s="152"/>
      <c r="AH4416" s="152"/>
      <c r="AI4416" s="152"/>
      <c r="AJ4416" s="152"/>
    </row>
    <row r="4417" spans="3:36" x14ac:dyDescent="0.25">
      <c r="C4417" s="150"/>
      <c r="D4417" s="153"/>
      <c r="E4417" s="153"/>
      <c r="F4417" s="153"/>
      <c r="G4417" s="153"/>
      <c r="H4417" s="153"/>
      <c r="I4417" s="153"/>
      <c r="J4417" s="153"/>
      <c r="K4417" s="153"/>
      <c r="L4417" s="153"/>
      <c r="M4417" s="153"/>
      <c r="N4417" s="153"/>
      <c r="O4417" s="153"/>
      <c r="P4417" s="153"/>
      <c r="Q4417" s="153"/>
      <c r="R4417" s="153"/>
      <c r="S4417" s="153"/>
      <c r="T4417" s="150"/>
      <c r="U4417" s="152"/>
      <c r="V4417" s="152"/>
      <c r="W4417" s="152"/>
      <c r="X4417" s="152"/>
      <c r="Y4417" s="152"/>
      <c r="Z4417" s="152"/>
      <c r="AA4417" s="152"/>
      <c r="AB4417" s="152"/>
      <c r="AC4417" s="152"/>
      <c r="AD4417" s="152"/>
      <c r="AE4417" s="152"/>
      <c r="AF4417" s="152"/>
      <c r="AG4417" s="152"/>
      <c r="AH4417" s="152"/>
      <c r="AI4417" s="152"/>
      <c r="AJ4417" s="152"/>
    </row>
    <row r="4418" spans="3:36" x14ac:dyDescent="0.25">
      <c r="C4418" s="150"/>
      <c r="D4418" s="153"/>
      <c r="E4418" s="153"/>
      <c r="F4418" s="153"/>
      <c r="G4418" s="153"/>
      <c r="H4418" s="153"/>
      <c r="I4418" s="153"/>
      <c r="J4418" s="153"/>
      <c r="K4418" s="153"/>
      <c r="L4418" s="153"/>
      <c r="M4418" s="153"/>
      <c r="N4418" s="153"/>
      <c r="O4418" s="153"/>
      <c r="P4418" s="153"/>
      <c r="Q4418" s="153"/>
      <c r="R4418" s="153"/>
      <c r="S4418" s="153"/>
      <c r="T4418" s="150"/>
      <c r="U4418" s="152"/>
      <c r="V4418" s="152"/>
      <c r="W4418" s="152"/>
      <c r="X4418" s="152"/>
      <c r="Y4418" s="152"/>
      <c r="Z4418" s="152"/>
      <c r="AA4418" s="152"/>
      <c r="AB4418" s="152"/>
      <c r="AC4418" s="152"/>
      <c r="AD4418" s="152"/>
      <c r="AE4418" s="152"/>
      <c r="AF4418" s="152"/>
      <c r="AG4418" s="152"/>
      <c r="AH4418" s="152"/>
      <c r="AI4418" s="152"/>
      <c r="AJ4418" s="152"/>
    </row>
    <row r="4419" spans="3:36" x14ac:dyDescent="0.25">
      <c r="C4419" s="150"/>
      <c r="D4419" s="153"/>
      <c r="E4419" s="153"/>
      <c r="F4419" s="153"/>
      <c r="G4419" s="153"/>
      <c r="H4419" s="153"/>
      <c r="I4419" s="153"/>
      <c r="J4419" s="153"/>
      <c r="K4419" s="153"/>
      <c r="L4419" s="153"/>
      <c r="M4419" s="153"/>
      <c r="N4419" s="153"/>
      <c r="O4419" s="153"/>
      <c r="P4419" s="153"/>
      <c r="Q4419" s="153"/>
      <c r="R4419" s="153"/>
      <c r="S4419" s="153"/>
      <c r="T4419" s="150"/>
      <c r="U4419" s="152"/>
      <c r="V4419" s="152"/>
      <c r="W4419" s="152"/>
      <c r="X4419" s="152"/>
      <c r="Y4419" s="152"/>
      <c r="Z4419" s="152"/>
      <c r="AA4419" s="152"/>
      <c r="AB4419" s="152"/>
      <c r="AC4419" s="152"/>
      <c r="AD4419" s="152"/>
      <c r="AE4419" s="152"/>
      <c r="AF4419" s="152"/>
      <c r="AG4419" s="152"/>
      <c r="AH4419" s="152"/>
      <c r="AI4419" s="152"/>
      <c r="AJ4419" s="152"/>
    </row>
    <row r="4420" spans="3:36" x14ac:dyDescent="0.25">
      <c r="C4420" s="150"/>
      <c r="D4420" s="153"/>
      <c r="E4420" s="153"/>
      <c r="F4420" s="153"/>
      <c r="G4420" s="153"/>
      <c r="H4420" s="153"/>
      <c r="I4420" s="153"/>
      <c r="J4420" s="153"/>
      <c r="K4420" s="153"/>
      <c r="L4420" s="153"/>
      <c r="M4420" s="153"/>
      <c r="N4420" s="153"/>
      <c r="O4420" s="153"/>
      <c r="P4420" s="153"/>
      <c r="Q4420" s="153"/>
      <c r="R4420" s="153"/>
      <c r="S4420" s="153"/>
      <c r="T4420" s="150"/>
      <c r="U4420" s="152"/>
      <c r="V4420" s="152"/>
      <c r="W4420" s="152"/>
      <c r="X4420" s="152"/>
      <c r="Y4420" s="152"/>
      <c r="Z4420" s="152"/>
      <c r="AA4420" s="152"/>
      <c r="AB4420" s="152"/>
      <c r="AC4420" s="152"/>
      <c r="AD4420" s="152"/>
      <c r="AE4420" s="152"/>
      <c r="AF4420" s="152"/>
      <c r="AG4420" s="152"/>
      <c r="AH4420" s="152"/>
      <c r="AI4420" s="152"/>
      <c r="AJ4420" s="152"/>
    </row>
    <row r="4421" spans="3:36" x14ac:dyDescent="0.25">
      <c r="C4421" s="150"/>
      <c r="D4421" s="153"/>
      <c r="E4421" s="153"/>
      <c r="F4421" s="153"/>
      <c r="G4421" s="153"/>
      <c r="H4421" s="153"/>
      <c r="I4421" s="153"/>
      <c r="J4421" s="153"/>
      <c r="K4421" s="153"/>
      <c r="L4421" s="153"/>
      <c r="M4421" s="153"/>
      <c r="N4421" s="153"/>
      <c r="O4421" s="153"/>
      <c r="P4421" s="153"/>
      <c r="Q4421" s="153"/>
      <c r="R4421" s="153"/>
      <c r="S4421" s="153"/>
      <c r="T4421" s="150"/>
      <c r="U4421" s="152"/>
      <c r="V4421" s="152"/>
      <c r="W4421" s="152"/>
      <c r="X4421" s="152"/>
      <c r="Y4421" s="152"/>
      <c r="Z4421" s="152"/>
      <c r="AA4421" s="152"/>
      <c r="AB4421" s="152"/>
      <c r="AC4421" s="152"/>
      <c r="AD4421" s="152"/>
      <c r="AE4421" s="152"/>
      <c r="AF4421" s="152"/>
      <c r="AG4421" s="152"/>
      <c r="AH4421" s="152"/>
      <c r="AI4421" s="152"/>
      <c r="AJ4421" s="152"/>
    </row>
    <row r="4422" spans="3:36" x14ac:dyDescent="0.25">
      <c r="C4422" s="150"/>
      <c r="D4422" s="153"/>
      <c r="E4422" s="153"/>
      <c r="F4422" s="153"/>
      <c r="G4422" s="153"/>
      <c r="H4422" s="153"/>
      <c r="I4422" s="153"/>
      <c r="J4422" s="153"/>
      <c r="K4422" s="153"/>
      <c r="L4422" s="153"/>
      <c r="M4422" s="153"/>
      <c r="N4422" s="153"/>
      <c r="O4422" s="153"/>
      <c r="P4422" s="153"/>
      <c r="Q4422" s="153"/>
      <c r="R4422" s="153"/>
      <c r="S4422" s="153"/>
      <c r="T4422" s="150"/>
      <c r="U4422" s="152"/>
      <c r="V4422" s="152"/>
      <c r="W4422" s="152"/>
      <c r="X4422" s="152"/>
      <c r="Y4422" s="152"/>
      <c r="Z4422" s="152"/>
      <c r="AA4422" s="152"/>
      <c r="AB4422" s="152"/>
      <c r="AC4422" s="152"/>
      <c r="AD4422" s="152"/>
      <c r="AE4422" s="152"/>
      <c r="AF4422" s="152"/>
      <c r="AG4422" s="152"/>
      <c r="AH4422" s="152"/>
      <c r="AI4422" s="152"/>
      <c r="AJ4422" s="152"/>
    </row>
    <row r="4423" spans="3:36" x14ac:dyDescent="0.25">
      <c r="C4423" s="150"/>
      <c r="D4423" s="153"/>
      <c r="E4423" s="153"/>
      <c r="F4423" s="153"/>
      <c r="G4423" s="153"/>
      <c r="H4423" s="153"/>
      <c r="I4423" s="153"/>
      <c r="J4423" s="153"/>
      <c r="K4423" s="153"/>
      <c r="L4423" s="153"/>
      <c r="M4423" s="153"/>
      <c r="N4423" s="153"/>
      <c r="O4423" s="153"/>
      <c r="P4423" s="153"/>
      <c r="Q4423" s="153"/>
      <c r="R4423" s="153"/>
      <c r="S4423" s="153"/>
      <c r="T4423" s="150"/>
      <c r="U4423" s="152"/>
      <c r="V4423" s="152"/>
      <c r="W4423" s="152"/>
      <c r="X4423" s="152"/>
      <c r="Y4423" s="152"/>
      <c r="Z4423" s="152"/>
      <c r="AA4423" s="152"/>
      <c r="AB4423" s="152"/>
      <c r="AC4423" s="152"/>
      <c r="AD4423" s="152"/>
      <c r="AE4423" s="152"/>
      <c r="AF4423" s="152"/>
      <c r="AG4423" s="152"/>
      <c r="AH4423" s="152"/>
      <c r="AI4423" s="152"/>
      <c r="AJ4423" s="152"/>
    </row>
    <row r="4424" spans="3:36" x14ac:dyDescent="0.25">
      <c r="C4424" s="150"/>
      <c r="D4424" s="153"/>
      <c r="E4424" s="153"/>
      <c r="F4424" s="153"/>
      <c r="G4424" s="153"/>
      <c r="H4424" s="153"/>
      <c r="I4424" s="153"/>
      <c r="J4424" s="153"/>
      <c r="K4424" s="153"/>
      <c r="L4424" s="153"/>
      <c r="M4424" s="153"/>
      <c r="N4424" s="153"/>
      <c r="O4424" s="153"/>
      <c r="P4424" s="153"/>
      <c r="Q4424" s="153"/>
      <c r="R4424" s="153"/>
      <c r="S4424" s="153"/>
      <c r="T4424" s="150"/>
      <c r="U4424" s="152"/>
      <c r="V4424" s="152"/>
      <c r="W4424" s="152"/>
      <c r="X4424" s="152"/>
      <c r="Y4424" s="152"/>
      <c r="Z4424" s="152"/>
      <c r="AA4424" s="152"/>
      <c r="AB4424" s="152"/>
      <c r="AC4424" s="152"/>
      <c r="AD4424" s="152"/>
      <c r="AE4424" s="152"/>
      <c r="AF4424" s="152"/>
      <c r="AG4424" s="152"/>
      <c r="AH4424" s="152"/>
      <c r="AI4424" s="152"/>
      <c r="AJ4424" s="152"/>
    </row>
    <row r="4425" spans="3:36" x14ac:dyDescent="0.25">
      <c r="C4425" s="150"/>
      <c r="D4425" s="153"/>
      <c r="E4425" s="153"/>
      <c r="F4425" s="153"/>
      <c r="G4425" s="153"/>
      <c r="H4425" s="153"/>
      <c r="I4425" s="153"/>
      <c r="J4425" s="153"/>
      <c r="K4425" s="153"/>
      <c r="L4425" s="153"/>
      <c r="M4425" s="153"/>
      <c r="N4425" s="153"/>
      <c r="O4425" s="153"/>
      <c r="P4425" s="153"/>
      <c r="Q4425" s="153"/>
      <c r="R4425" s="153"/>
      <c r="S4425" s="153"/>
      <c r="T4425" s="150"/>
      <c r="U4425" s="152"/>
      <c r="V4425" s="152"/>
      <c r="W4425" s="152"/>
      <c r="X4425" s="152"/>
      <c r="Y4425" s="152"/>
      <c r="Z4425" s="152"/>
      <c r="AA4425" s="152"/>
      <c r="AB4425" s="152"/>
      <c r="AC4425" s="152"/>
      <c r="AD4425" s="152"/>
      <c r="AE4425" s="152"/>
      <c r="AF4425" s="152"/>
      <c r="AG4425" s="152"/>
      <c r="AH4425" s="152"/>
      <c r="AI4425" s="152"/>
      <c r="AJ4425" s="152"/>
    </row>
    <row r="4426" spans="3:36" x14ac:dyDescent="0.25">
      <c r="C4426" s="150"/>
      <c r="D4426" s="153"/>
      <c r="E4426" s="153"/>
      <c r="F4426" s="153"/>
      <c r="G4426" s="153"/>
      <c r="H4426" s="153"/>
      <c r="I4426" s="153"/>
      <c r="J4426" s="153"/>
      <c r="K4426" s="153"/>
      <c r="L4426" s="153"/>
      <c r="M4426" s="153"/>
      <c r="N4426" s="153"/>
      <c r="O4426" s="153"/>
      <c r="P4426" s="153"/>
      <c r="Q4426" s="153"/>
      <c r="R4426" s="153"/>
      <c r="S4426" s="153"/>
      <c r="T4426" s="150"/>
      <c r="U4426" s="152"/>
      <c r="V4426" s="152"/>
      <c r="W4426" s="152"/>
      <c r="X4426" s="152"/>
      <c r="Y4426" s="152"/>
      <c r="Z4426" s="152"/>
      <c r="AA4426" s="152"/>
      <c r="AB4426" s="152"/>
      <c r="AC4426" s="152"/>
      <c r="AD4426" s="152"/>
      <c r="AE4426" s="152"/>
      <c r="AF4426" s="152"/>
      <c r="AG4426" s="152"/>
      <c r="AH4426" s="152"/>
      <c r="AI4426" s="152"/>
      <c r="AJ4426" s="152"/>
    </row>
    <row r="4427" spans="3:36" x14ac:dyDescent="0.25">
      <c r="C4427" s="150"/>
      <c r="D4427" s="153"/>
      <c r="E4427" s="153"/>
      <c r="F4427" s="153"/>
      <c r="G4427" s="153"/>
      <c r="H4427" s="153"/>
      <c r="I4427" s="153"/>
      <c r="J4427" s="153"/>
      <c r="K4427" s="153"/>
      <c r="L4427" s="153"/>
      <c r="M4427" s="153"/>
      <c r="N4427" s="153"/>
      <c r="O4427" s="153"/>
      <c r="P4427" s="153"/>
      <c r="Q4427" s="153"/>
      <c r="R4427" s="153"/>
      <c r="S4427" s="153"/>
      <c r="T4427" s="150"/>
      <c r="U4427" s="152"/>
      <c r="V4427" s="152"/>
      <c r="W4427" s="152"/>
      <c r="X4427" s="152"/>
      <c r="Y4427" s="152"/>
      <c r="Z4427" s="152"/>
      <c r="AA4427" s="152"/>
      <c r="AB4427" s="152"/>
      <c r="AC4427" s="152"/>
      <c r="AD4427" s="152"/>
      <c r="AE4427" s="152"/>
      <c r="AF4427" s="152"/>
      <c r="AG4427" s="152"/>
      <c r="AH4427" s="152"/>
      <c r="AI4427" s="152"/>
      <c r="AJ4427" s="152"/>
    </row>
    <row r="4428" spans="3:36" x14ac:dyDescent="0.25">
      <c r="C4428" s="150"/>
      <c r="D4428" s="153"/>
      <c r="E4428" s="153"/>
      <c r="F4428" s="153"/>
      <c r="G4428" s="153"/>
      <c r="H4428" s="153"/>
      <c r="I4428" s="153"/>
      <c r="J4428" s="153"/>
      <c r="K4428" s="153"/>
      <c r="L4428" s="153"/>
      <c r="M4428" s="153"/>
      <c r="N4428" s="153"/>
      <c r="O4428" s="153"/>
      <c r="P4428" s="153"/>
      <c r="Q4428" s="153"/>
      <c r="R4428" s="153"/>
      <c r="S4428" s="153"/>
      <c r="T4428" s="150"/>
      <c r="U4428" s="152"/>
      <c r="V4428" s="152"/>
      <c r="W4428" s="152"/>
      <c r="X4428" s="152"/>
      <c r="Y4428" s="152"/>
      <c r="Z4428" s="152"/>
      <c r="AA4428" s="152"/>
      <c r="AB4428" s="152"/>
      <c r="AC4428" s="152"/>
      <c r="AD4428" s="152"/>
      <c r="AE4428" s="152"/>
      <c r="AF4428" s="152"/>
      <c r="AG4428" s="152"/>
      <c r="AH4428" s="152"/>
      <c r="AI4428" s="152"/>
      <c r="AJ4428" s="152"/>
    </row>
    <row r="4429" spans="3:36" x14ac:dyDescent="0.25">
      <c r="C4429" s="150"/>
      <c r="D4429" s="153"/>
      <c r="E4429" s="153"/>
      <c r="F4429" s="153"/>
      <c r="G4429" s="153"/>
      <c r="H4429" s="153"/>
      <c r="I4429" s="153"/>
      <c r="J4429" s="153"/>
      <c r="K4429" s="153"/>
      <c r="L4429" s="153"/>
      <c r="M4429" s="153"/>
      <c r="N4429" s="153"/>
      <c r="O4429" s="153"/>
      <c r="P4429" s="153"/>
      <c r="Q4429" s="153"/>
      <c r="R4429" s="153"/>
      <c r="S4429" s="153"/>
      <c r="T4429" s="150"/>
      <c r="U4429" s="152"/>
      <c r="V4429" s="152"/>
      <c r="W4429" s="152"/>
      <c r="X4429" s="152"/>
      <c r="Y4429" s="152"/>
      <c r="Z4429" s="152"/>
      <c r="AA4429" s="152"/>
      <c r="AB4429" s="152"/>
      <c r="AC4429" s="152"/>
      <c r="AD4429" s="152"/>
      <c r="AE4429" s="152"/>
      <c r="AF4429" s="152"/>
      <c r="AG4429" s="152"/>
      <c r="AH4429" s="152"/>
      <c r="AI4429" s="152"/>
      <c r="AJ4429" s="152"/>
    </row>
    <row r="4430" spans="3:36" x14ac:dyDescent="0.25">
      <c r="C4430" s="150"/>
      <c r="D4430" s="153"/>
      <c r="E4430" s="153"/>
      <c r="F4430" s="153"/>
      <c r="G4430" s="153"/>
      <c r="H4430" s="153"/>
      <c r="I4430" s="153"/>
      <c r="J4430" s="153"/>
      <c r="K4430" s="153"/>
      <c r="L4430" s="153"/>
      <c r="M4430" s="153"/>
      <c r="N4430" s="153"/>
      <c r="O4430" s="153"/>
      <c r="P4430" s="153"/>
      <c r="Q4430" s="153"/>
      <c r="R4430" s="153"/>
      <c r="S4430" s="153"/>
      <c r="T4430" s="150"/>
      <c r="U4430" s="152"/>
      <c r="V4430" s="152"/>
      <c r="W4430" s="152"/>
      <c r="X4430" s="152"/>
      <c r="Y4430" s="152"/>
      <c r="Z4430" s="152"/>
      <c r="AA4430" s="152"/>
      <c r="AB4430" s="152"/>
      <c r="AC4430" s="152"/>
      <c r="AD4430" s="152"/>
      <c r="AE4430" s="152"/>
      <c r="AF4430" s="152"/>
      <c r="AG4430" s="152"/>
      <c r="AH4430" s="152"/>
      <c r="AI4430" s="152"/>
      <c r="AJ4430" s="152"/>
    </row>
    <row r="4431" spans="3:36" x14ac:dyDescent="0.25">
      <c r="C4431" s="150"/>
      <c r="D4431" s="153"/>
      <c r="E4431" s="153"/>
      <c r="F4431" s="153"/>
      <c r="G4431" s="153"/>
      <c r="H4431" s="153"/>
      <c r="I4431" s="153"/>
      <c r="J4431" s="153"/>
      <c r="K4431" s="153"/>
      <c r="L4431" s="153"/>
      <c r="M4431" s="153"/>
      <c r="N4431" s="153"/>
      <c r="O4431" s="153"/>
      <c r="P4431" s="153"/>
      <c r="Q4431" s="153"/>
      <c r="R4431" s="153"/>
      <c r="S4431" s="153"/>
      <c r="T4431" s="150"/>
      <c r="U4431" s="152"/>
      <c r="V4431" s="152"/>
      <c r="W4431" s="152"/>
      <c r="X4431" s="152"/>
      <c r="Y4431" s="152"/>
      <c r="Z4431" s="152"/>
      <c r="AA4431" s="152"/>
      <c r="AB4431" s="152"/>
      <c r="AC4431" s="152"/>
      <c r="AD4431" s="152"/>
      <c r="AE4431" s="152"/>
      <c r="AF4431" s="152"/>
      <c r="AG4431" s="152"/>
      <c r="AH4431" s="152"/>
      <c r="AI4431" s="152"/>
      <c r="AJ4431" s="152"/>
    </row>
    <row r="4432" spans="3:36" x14ac:dyDescent="0.25">
      <c r="C4432" s="150"/>
      <c r="D4432" s="153"/>
      <c r="E4432" s="153"/>
      <c r="F4432" s="153"/>
      <c r="G4432" s="153"/>
      <c r="H4432" s="153"/>
      <c r="I4432" s="153"/>
      <c r="J4432" s="153"/>
      <c r="K4432" s="153"/>
      <c r="L4432" s="153"/>
      <c r="M4432" s="153"/>
      <c r="N4432" s="153"/>
      <c r="O4432" s="153"/>
      <c r="P4432" s="153"/>
      <c r="Q4432" s="153"/>
      <c r="R4432" s="153"/>
      <c r="S4432" s="153"/>
      <c r="T4432" s="150"/>
      <c r="U4432" s="152"/>
      <c r="V4432" s="152"/>
      <c r="W4432" s="152"/>
      <c r="X4432" s="152"/>
      <c r="Y4432" s="152"/>
      <c r="Z4432" s="152"/>
      <c r="AA4432" s="152"/>
      <c r="AB4432" s="152"/>
      <c r="AC4432" s="152"/>
      <c r="AD4432" s="152"/>
      <c r="AE4432" s="152"/>
      <c r="AF4432" s="152"/>
      <c r="AG4432" s="152"/>
      <c r="AH4432" s="152"/>
      <c r="AI4432" s="152"/>
      <c r="AJ4432" s="152"/>
    </row>
    <row r="4433" spans="3:36" x14ac:dyDescent="0.25">
      <c r="C4433" s="150"/>
      <c r="D4433" s="153"/>
      <c r="E4433" s="153"/>
      <c r="F4433" s="153"/>
      <c r="G4433" s="153"/>
      <c r="H4433" s="153"/>
      <c r="I4433" s="153"/>
      <c r="J4433" s="153"/>
      <c r="K4433" s="153"/>
      <c r="L4433" s="153"/>
      <c r="M4433" s="153"/>
      <c r="N4433" s="153"/>
      <c r="O4433" s="153"/>
      <c r="P4433" s="153"/>
      <c r="Q4433" s="153"/>
      <c r="R4433" s="153"/>
      <c r="S4433" s="153"/>
      <c r="T4433" s="150"/>
      <c r="U4433" s="152"/>
      <c r="V4433" s="152"/>
      <c r="W4433" s="152"/>
      <c r="X4433" s="152"/>
      <c r="Y4433" s="152"/>
      <c r="Z4433" s="152"/>
      <c r="AA4433" s="152"/>
      <c r="AB4433" s="152"/>
      <c r="AC4433" s="152"/>
      <c r="AD4433" s="152"/>
      <c r="AE4433" s="152"/>
      <c r="AF4433" s="152"/>
      <c r="AG4433" s="152"/>
      <c r="AH4433" s="152"/>
      <c r="AI4433" s="152"/>
      <c r="AJ4433" s="152"/>
    </row>
  </sheetData>
  <sortState xmlns:xlrd2="http://schemas.microsoft.com/office/spreadsheetml/2017/richdata2" ref="BE17:BF47">
    <sortCondition ref="BE17:BE47"/>
  </sortState>
  <pageMargins left="0.7" right="0.7" top="0.75" bottom="0.75" header="0.3" footer="0.3"/>
  <pageSetup orientation="portrait" horizontalDpi="0"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C1255A-3ECF-4635-BC1B-740F0DAA3E2A}">
  <sheetPr codeName="Sheet9">
    <tabColor rgb="FF7030A0"/>
  </sheetPr>
  <dimension ref="A1:E100"/>
  <sheetViews>
    <sheetView workbookViewId="0">
      <pane ySplit="4" topLeftCell="A5" activePane="bottomLeft" state="frozen"/>
      <selection pane="bottomLeft"/>
    </sheetView>
  </sheetViews>
  <sheetFormatPr defaultRowHeight="15" x14ac:dyDescent="0.25"/>
  <cols>
    <col min="1" max="1" width="2.7109375" customWidth="1"/>
    <col min="3" max="3" width="9.7109375" bestFit="1" customWidth="1"/>
    <col min="4" max="4" width="12.140625" customWidth="1"/>
    <col min="5" max="5" width="12.7109375" customWidth="1"/>
  </cols>
  <sheetData>
    <row r="1" spans="1:5" x14ac:dyDescent="0.25">
      <c r="A1" s="1" t="s">
        <v>1453</v>
      </c>
      <c r="E1" s="6">
        <f>IFERROR(IF(INDEX(UnlockCodes[Expiration],MATCH(Unlock_Code,UnlockCodes[Code],0))&gt;Rel_Date,0,1),2)</f>
        <v>2</v>
      </c>
    </row>
    <row r="2" spans="1:5" x14ac:dyDescent="0.25">
      <c r="A2" s="84" t="s">
        <v>227</v>
      </c>
    </row>
    <row r="4" spans="1:5" s="1" customFormat="1" x14ac:dyDescent="0.25">
      <c r="B4" s="1" t="s">
        <v>1454</v>
      </c>
      <c r="C4" s="1" t="s">
        <v>1455</v>
      </c>
      <c r="D4" s="1" t="s">
        <v>1456</v>
      </c>
      <c r="E4" s="1" t="s">
        <v>1457</v>
      </c>
    </row>
    <row r="5" spans="1:5" x14ac:dyDescent="0.25">
      <c r="B5" t="s">
        <v>1458</v>
      </c>
      <c r="C5" s="3">
        <v>43531</v>
      </c>
      <c r="D5" s="3">
        <v>43783</v>
      </c>
    </row>
    <row r="6" spans="1:5" x14ac:dyDescent="0.25">
      <c r="B6" t="s">
        <v>1459</v>
      </c>
      <c r="C6" s="3">
        <v>43660</v>
      </c>
      <c r="D6" s="3">
        <v>43800</v>
      </c>
    </row>
    <row r="7" spans="1:5" x14ac:dyDescent="0.25">
      <c r="B7" t="s">
        <v>1460</v>
      </c>
      <c r="C7" s="3">
        <v>43678</v>
      </c>
      <c r="D7" s="3">
        <v>43800</v>
      </c>
    </row>
    <row r="8" spans="1:5" x14ac:dyDescent="0.25">
      <c r="B8" t="s">
        <v>1461</v>
      </c>
      <c r="C8" s="3">
        <v>43709</v>
      </c>
      <c r="D8" s="3">
        <v>43831</v>
      </c>
    </row>
    <row r="9" spans="1:5" x14ac:dyDescent="0.25">
      <c r="B9" t="s">
        <v>1462</v>
      </c>
      <c r="C9" s="3">
        <v>43739</v>
      </c>
      <c r="D9" s="3">
        <v>43862</v>
      </c>
    </row>
    <row r="10" spans="1:5" x14ac:dyDescent="0.25">
      <c r="B10" t="s">
        <v>1463</v>
      </c>
      <c r="C10" s="3">
        <v>43770</v>
      </c>
      <c r="D10" s="3">
        <v>43891</v>
      </c>
    </row>
    <row r="11" spans="1:5" x14ac:dyDescent="0.25">
      <c r="B11" t="s">
        <v>1464</v>
      </c>
      <c r="C11" s="3">
        <v>43800</v>
      </c>
      <c r="D11" s="3">
        <v>43922</v>
      </c>
    </row>
    <row r="12" spans="1:5" x14ac:dyDescent="0.25">
      <c r="B12" t="s">
        <v>1465</v>
      </c>
      <c r="C12" s="3">
        <v>43831</v>
      </c>
      <c r="D12" s="3">
        <v>43952</v>
      </c>
    </row>
    <row r="13" spans="1:5" x14ac:dyDescent="0.25">
      <c r="B13" t="s">
        <v>1466</v>
      </c>
      <c r="C13" s="3">
        <v>43862</v>
      </c>
      <c r="D13" s="3">
        <v>43983</v>
      </c>
    </row>
    <row r="14" spans="1:5" x14ac:dyDescent="0.25">
      <c r="B14" t="s">
        <v>1467</v>
      </c>
      <c r="C14" s="3">
        <v>43891</v>
      </c>
      <c r="D14" s="3">
        <v>44013</v>
      </c>
    </row>
    <row r="15" spans="1:5" x14ac:dyDescent="0.25">
      <c r="B15" t="s">
        <v>1468</v>
      </c>
      <c r="C15" s="3">
        <v>43913</v>
      </c>
      <c r="D15" s="3">
        <v>43983</v>
      </c>
      <c r="E15" t="s">
        <v>1469</v>
      </c>
    </row>
    <row r="16" spans="1:5" x14ac:dyDescent="0.25">
      <c r="B16" t="s">
        <v>1470</v>
      </c>
      <c r="C16" s="3">
        <v>43922</v>
      </c>
      <c r="D16" s="3">
        <v>44044</v>
      </c>
    </row>
    <row r="17" spans="2:5" x14ac:dyDescent="0.25">
      <c r="B17" t="s">
        <v>1471</v>
      </c>
      <c r="C17" s="3">
        <v>43952</v>
      </c>
      <c r="D17" s="3">
        <v>44044</v>
      </c>
      <c r="E17" t="s">
        <v>1469</v>
      </c>
    </row>
    <row r="18" spans="2:5" x14ac:dyDescent="0.25">
      <c r="B18" t="s">
        <v>1472</v>
      </c>
      <c r="C18" s="3">
        <v>43952</v>
      </c>
      <c r="D18" s="3">
        <v>44075</v>
      </c>
    </row>
    <row r="19" spans="2:5" x14ac:dyDescent="0.25">
      <c r="B19" t="s">
        <v>1473</v>
      </c>
      <c r="C19" s="3">
        <v>43982</v>
      </c>
      <c r="D19" s="3">
        <v>44075</v>
      </c>
      <c r="E19" t="s">
        <v>1469</v>
      </c>
    </row>
    <row r="20" spans="2:5" x14ac:dyDescent="0.25">
      <c r="B20" t="s">
        <v>1474</v>
      </c>
      <c r="C20" s="3">
        <v>43982</v>
      </c>
      <c r="D20" s="3">
        <v>44105</v>
      </c>
    </row>
    <row r="21" spans="2:5" x14ac:dyDescent="0.25">
      <c r="B21" t="s">
        <v>1475</v>
      </c>
      <c r="C21" s="3">
        <v>44013</v>
      </c>
      <c r="D21" s="3">
        <v>44105</v>
      </c>
      <c r="E21" t="s">
        <v>1469</v>
      </c>
    </row>
    <row r="22" spans="2:5" x14ac:dyDescent="0.25">
      <c r="B22" t="s">
        <v>1476</v>
      </c>
      <c r="C22" s="3">
        <v>44013</v>
      </c>
      <c r="D22" s="3">
        <v>44136</v>
      </c>
    </row>
    <row r="23" spans="2:5" x14ac:dyDescent="0.25">
      <c r="B23" t="s">
        <v>1477</v>
      </c>
      <c r="C23" s="3">
        <v>44044</v>
      </c>
      <c r="D23" s="3">
        <v>44136</v>
      </c>
      <c r="E23" t="s">
        <v>1469</v>
      </c>
    </row>
    <row r="24" spans="2:5" x14ac:dyDescent="0.25">
      <c r="B24" t="s">
        <v>1478</v>
      </c>
      <c r="C24" s="3">
        <v>44044</v>
      </c>
      <c r="D24" s="3">
        <v>44166</v>
      </c>
    </row>
    <row r="25" spans="2:5" x14ac:dyDescent="0.25">
      <c r="B25" t="s">
        <v>1479</v>
      </c>
      <c r="C25" s="3">
        <v>44075</v>
      </c>
      <c r="D25" s="3">
        <v>44166</v>
      </c>
      <c r="E25" t="s">
        <v>1469</v>
      </c>
    </row>
    <row r="26" spans="2:5" x14ac:dyDescent="0.25">
      <c r="B26" t="s">
        <v>1480</v>
      </c>
      <c r="C26" s="3">
        <v>44075</v>
      </c>
      <c r="D26" s="3">
        <v>44197</v>
      </c>
    </row>
    <row r="27" spans="2:5" x14ac:dyDescent="0.25">
      <c r="B27" t="s">
        <v>1481</v>
      </c>
      <c r="C27" s="3">
        <v>44105</v>
      </c>
      <c r="D27" s="3">
        <v>44228</v>
      </c>
    </row>
    <row r="28" spans="2:5" x14ac:dyDescent="0.25">
      <c r="B28" t="s">
        <v>1482</v>
      </c>
      <c r="C28" s="3">
        <v>44136</v>
      </c>
      <c r="D28" s="3">
        <v>44256</v>
      </c>
    </row>
    <row r="29" spans="2:5" x14ac:dyDescent="0.25">
      <c r="B29" t="s">
        <v>1483</v>
      </c>
      <c r="C29" s="3">
        <v>44166</v>
      </c>
      <c r="D29" s="3">
        <v>44287</v>
      </c>
    </row>
    <row r="30" spans="2:5" x14ac:dyDescent="0.25">
      <c r="B30" t="s">
        <v>1484</v>
      </c>
      <c r="C30" s="3">
        <v>44197</v>
      </c>
      <c r="D30" s="3">
        <v>44317</v>
      </c>
    </row>
    <row r="31" spans="2:5" x14ac:dyDescent="0.25">
      <c r="B31" t="s">
        <v>1485</v>
      </c>
      <c r="C31" s="3">
        <v>44228</v>
      </c>
      <c r="D31" s="3">
        <v>44348</v>
      </c>
    </row>
    <row r="32" spans="2:5" x14ac:dyDescent="0.25">
      <c r="B32" t="s">
        <v>1486</v>
      </c>
      <c r="C32" s="3">
        <v>44256</v>
      </c>
      <c r="D32" s="3">
        <v>44378</v>
      </c>
    </row>
    <row r="33" spans="2:4" x14ac:dyDescent="0.25">
      <c r="B33" t="s">
        <v>1487</v>
      </c>
      <c r="C33" s="3">
        <v>44287</v>
      </c>
      <c r="D33" s="3">
        <v>44409</v>
      </c>
    </row>
    <row r="34" spans="2:4" x14ac:dyDescent="0.25">
      <c r="B34" t="s">
        <v>1488</v>
      </c>
      <c r="C34" s="3">
        <v>44317</v>
      </c>
      <c r="D34" s="3">
        <v>44440</v>
      </c>
    </row>
    <row r="35" spans="2:4" x14ac:dyDescent="0.25">
      <c r="B35" t="s">
        <v>1489</v>
      </c>
      <c r="C35" s="3">
        <v>44317</v>
      </c>
      <c r="D35" s="3">
        <v>44440</v>
      </c>
    </row>
    <row r="36" spans="2:4" x14ac:dyDescent="0.25">
      <c r="B36" t="s">
        <v>1490</v>
      </c>
      <c r="C36" s="3">
        <v>44348</v>
      </c>
      <c r="D36" s="3">
        <v>44470</v>
      </c>
    </row>
    <row r="37" spans="2:4" x14ac:dyDescent="0.25">
      <c r="B37" t="s">
        <v>1491</v>
      </c>
      <c r="C37" s="3">
        <v>44378</v>
      </c>
      <c r="D37" s="3">
        <v>44501</v>
      </c>
    </row>
    <row r="38" spans="2:4" x14ac:dyDescent="0.25">
      <c r="B38" t="s">
        <v>1492</v>
      </c>
      <c r="C38" s="3">
        <v>44409</v>
      </c>
      <c r="D38" s="3">
        <v>44531</v>
      </c>
    </row>
    <row r="39" spans="2:4" x14ac:dyDescent="0.25">
      <c r="B39" t="s">
        <v>1493</v>
      </c>
      <c r="C39" s="3">
        <v>44440</v>
      </c>
      <c r="D39" s="3">
        <v>44562</v>
      </c>
    </row>
    <row r="40" spans="2:4" x14ac:dyDescent="0.25">
      <c r="B40" t="s">
        <v>1494</v>
      </c>
      <c r="C40" s="3">
        <v>44470</v>
      </c>
      <c r="D40" s="3">
        <v>44593</v>
      </c>
    </row>
    <row r="41" spans="2:4" x14ac:dyDescent="0.25">
      <c r="B41" t="s">
        <v>1495</v>
      </c>
      <c r="C41" s="3">
        <v>44501</v>
      </c>
      <c r="D41" s="3">
        <v>44621</v>
      </c>
    </row>
    <row r="42" spans="2:4" x14ac:dyDescent="0.25">
      <c r="B42" t="s">
        <v>1496</v>
      </c>
      <c r="C42" s="3">
        <v>44531</v>
      </c>
      <c r="D42" s="3">
        <v>44652</v>
      </c>
    </row>
    <row r="43" spans="2:4" x14ac:dyDescent="0.25">
      <c r="B43" t="s">
        <v>1497</v>
      </c>
      <c r="C43" s="3">
        <v>44562</v>
      </c>
      <c r="D43" s="3">
        <v>44682</v>
      </c>
    </row>
    <row r="44" spans="2:4" x14ac:dyDescent="0.25">
      <c r="B44" t="s">
        <v>1498</v>
      </c>
      <c r="C44" s="3">
        <v>44593</v>
      </c>
      <c r="D44" s="3">
        <v>44713</v>
      </c>
    </row>
    <row r="45" spans="2:4" x14ac:dyDescent="0.25">
      <c r="B45" t="s">
        <v>1499</v>
      </c>
      <c r="C45" s="3">
        <v>44621</v>
      </c>
      <c r="D45" s="3">
        <v>44743</v>
      </c>
    </row>
    <row r="46" spans="2:4" x14ac:dyDescent="0.25">
      <c r="B46" t="s">
        <v>1500</v>
      </c>
      <c r="C46" s="3">
        <v>44652</v>
      </c>
      <c r="D46" s="3">
        <v>44774</v>
      </c>
    </row>
    <row r="47" spans="2:4" x14ac:dyDescent="0.25">
      <c r="B47" t="s">
        <v>1501</v>
      </c>
      <c r="C47" s="3">
        <v>44682</v>
      </c>
      <c r="D47" s="3">
        <v>44805</v>
      </c>
    </row>
    <row r="48" spans="2:4" x14ac:dyDescent="0.25">
      <c r="B48" t="s">
        <v>1502</v>
      </c>
      <c r="C48" s="3">
        <v>44713</v>
      </c>
      <c r="D48" s="3">
        <v>44835</v>
      </c>
    </row>
    <row r="49" spans="2:4" x14ac:dyDescent="0.25">
      <c r="B49" t="s">
        <v>1503</v>
      </c>
      <c r="C49" s="3">
        <v>44743</v>
      </c>
      <c r="D49" s="3">
        <v>44866</v>
      </c>
    </row>
    <row r="50" spans="2:4" x14ac:dyDescent="0.25">
      <c r="B50" t="s">
        <v>1504</v>
      </c>
      <c r="C50" s="3">
        <v>44774</v>
      </c>
      <c r="D50" s="3">
        <v>44896</v>
      </c>
    </row>
    <row r="51" spans="2:4" x14ac:dyDescent="0.25">
      <c r="B51" t="s">
        <v>1505</v>
      </c>
      <c r="C51" s="3">
        <v>44805</v>
      </c>
      <c r="D51" s="3">
        <v>44927</v>
      </c>
    </row>
    <row r="52" spans="2:4" x14ac:dyDescent="0.25">
      <c r="B52" t="s">
        <v>1506</v>
      </c>
      <c r="C52" s="3">
        <v>44835</v>
      </c>
      <c r="D52" s="3">
        <v>44958</v>
      </c>
    </row>
    <row r="53" spans="2:4" x14ac:dyDescent="0.25">
      <c r="B53" t="s">
        <v>1507</v>
      </c>
      <c r="C53" s="3">
        <v>44866</v>
      </c>
      <c r="D53" s="3">
        <v>44986</v>
      </c>
    </row>
    <row r="54" spans="2:4" x14ac:dyDescent="0.25">
      <c r="B54" t="s">
        <v>1508</v>
      </c>
      <c r="C54" s="3">
        <v>44896</v>
      </c>
      <c r="D54" s="3">
        <v>45017</v>
      </c>
    </row>
    <row r="55" spans="2:4" x14ac:dyDescent="0.25">
      <c r="B55" t="s">
        <v>1509</v>
      </c>
      <c r="C55" s="3">
        <v>44927</v>
      </c>
      <c r="D55" s="3">
        <v>45047</v>
      </c>
    </row>
    <row r="56" spans="2:4" x14ac:dyDescent="0.25">
      <c r="B56" t="s">
        <v>1510</v>
      </c>
      <c r="C56" s="3">
        <v>44958</v>
      </c>
      <c r="D56" s="3">
        <v>45078</v>
      </c>
    </row>
    <row r="57" spans="2:4" x14ac:dyDescent="0.25">
      <c r="B57" t="s">
        <v>1511</v>
      </c>
      <c r="C57" s="3">
        <v>44986</v>
      </c>
      <c r="D57" s="3">
        <v>45108</v>
      </c>
    </row>
    <row r="58" spans="2:4" x14ac:dyDescent="0.25">
      <c r="B58" t="s">
        <v>1512</v>
      </c>
      <c r="C58" s="3">
        <v>45017</v>
      </c>
      <c r="D58" s="3">
        <v>45139</v>
      </c>
    </row>
    <row r="59" spans="2:4" x14ac:dyDescent="0.25">
      <c r="B59" t="s">
        <v>1513</v>
      </c>
      <c r="C59" s="3">
        <v>45047</v>
      </c>
      <c r="D59" s="3">
        <v>45170</v>
      </c>
    </row>
    <row r="60" spans="2:4" x14ac:dyDescent="0.25">
      <c r="B60" t="s">
        <v>1514</v>
      </c>
      <c r="C60" s="3">
        <v>45078</v>
      </c>
      <c r="D60" s="3">
        <v>45200</v>
      </c>
    </row>
    <row r="61" spans="2:4" x14ac:dyDescent="0.25">
      <c r="B61" t="s">
        <v>1515</v>
      </c>
      <c r="C61" s="3">
        <v>45108</v>
      </c>
      <c r="D61" s="3">
        <v>45231</v>
      </c>
    </row>
    <row r="62" spans="2:4" x14ac:dyDescent="0.25">
      <c r="B62" t="s">
        <v>1516</v>
      </c>
      <c r="C62" s="3">
        <v>45108</v>
      </c>
      <c r="D62" s="3">
        <v>45261</v>
      </c>
    </row>
    <row r="63" spans="2:4" x14ac:dyDescent="0.25">
      <c r="B63" t="s">
        <v>1517</v>
      </c>
      <c r="C63" s="3">
        <v>45170</v>
      </c>
      <c r="D63" s="3">
        <v>45292</v>
      </c>
    </row>
    <row r="64" spans="2:4" x14ac:dyDescent="0.25">
      <c r="B64" t="s">
        <v>1518</v>
      </c>
      <c r="C64" s="3">
        <v>45200</v>
      </c>
      <c r="D64" s="3">
        <v>45323</v>
      </c>
    </row>
    <row r="65" spans="2:4" x14ac:dyDescent="0.25">
      <c r="B65" t="s">
        <v>1519</v>
      </c>
      <c r="C65" s="3">
        <v>45231</v>
      </c>
      <c r="D65" s="3">
        <v>45352</v>
      </c>
    </row>
    <row r="66" spans="2:4" x14ac:dyDescent="0.25">
      <c r="B66" t="s">
        <v>1520</v>
      </c>
      <c r="C66" s="3">
        <v>45261</v>
      </c>
      <c r="D66" s="3">
        <v>45383</v>
      </c>
    </row>
    <row r="67" spans="2:4" x14ac:dyDescent="0.25">
      <c r="B67" t="s">
        <v>1521</v>
      </c>
      <c r="C67" s="3">
        <v>45292</v>
      </c>
      <c r="D67" s="3">
        <v>45413</v>
      </c>
    </row>
    <row r="68" spans="2:4" x14ac:dyDescent="0.25">
      <c r="B68" t="s">
        <v>1522</v>
      </c>
      <c r="C68" s="3">
        <v>45323</v>
      </c>
      <c r="D68" s="3">
        <v>45444</v>
      </c>
    </row>
    <row r="69" spans="2:4" x14ac:dyDescent="0.25">
      <c r="B69" t="s">
        <v>1523</v>
      </c>
      <c r="C69" s="3">
        <v>45352</v>
      </c>
      <c r="D69" s="3">
        <v>45474</v>
      </c>
    </row>
    <row r="70" spans="2:4" x14ac:dyDescent="0.25">
      <c r="B70" t="s">
        <v>1524</v>
      </c>
      <c r="C70" s="3">
        <v>45383</v>
      </c>
      <c r="D70" s="3">
        <v>45505</v>
      </c>
    </row>
    <row r="71" spans="2:4" x14ac:dyDescent="0.25">
      <c r="B71" t="s">
        <v>1525</v>
      </c>
      <c r="C71" s="3">
        <v>45413</v>
      </c>
      <c r="D71" s="3">
        <v>45536</v>
      </c>
    </row>
    <row r="72" spans="2:4" x14ac:dyDescent="0.25">
      <c r="B72" t="s">
        <v>1526</v>
      </c>
      <c r="C72" s="3">
        <v>45444</v>
      </c>
      <c r="D72" s="3">
        <v>45566</v>
      </c>
    </row>
    <row r="73" spans="2:4" x14ac:dyDescent="0.25">
      <c r="B73" t="s">
        <v>1527</v>
      </c>
      <c r="C73" s="3">
        <v>45474</v>
      </c>
      <c r="D73" s="3">
        <v>45597</v>
      </c>
    </row>
    <row r="74" spans="2:4" x14ac:dyDescent="0.25">
      <c r="B74" t="s">
        <v>1528</v>
      </c>
      <c r="C74" s="3">
        <v>45474</v>
      </c>
      <c r="D74" s="3">
        <v>45597</v>
      </c>
    </row>
    <row r="75" spans="2:4" x14ac:dyDescent="0.25">
      <c r="B75" t="s">
        <v>1529</v>
      </c>
      <c r="C75" s="3">
        <v>45504</v>
      </c>
      <c r="D75" s="3">
        <v>45627</v>
      </c>
    </row>
    <row r="76" spans="2:4" x14ac:dyDescent="0.25">
      <c r="B76" t="s">
        <v>1530</v>
      </c>
      <c r="C76" s="3">
        <v>45536</v>
      </c>
      <c r="D76" s="3">
        <v>45658</v>
      </c>
    </row>
    <row r="77" spans="2:4" x14ac:dyDescent="0.25">
      <c r="B77" t="s">
        <v>1531</v>
      </c>
      <c r="C77" s="3">
        <v>45566</v>
      </c>
      <c r="D77" s="3">
        <v>45689</v>
      </c>
    </row>
    <row r="78" spans="2:4" x14ac:dyDescent="0.25">
      <c r="B78" t="s">
        <v>1532</v>
      </c>
      <c r="C78" s="3">
        <v>45597</v>
      </c>
      <c r="D78" s="3">
        <v>45717</v>
      </c>
    </row>
    <row r="79" spans="2:4" x14ac:dyDescent="0.25">
      <c r="B79" t="s">
        <v>1533</v>
      </c>
      <c r="C79" s="3">
        <v>45627</v>
      </c>
      <c r="D79" s="3">
        <v>45748</v>
      </c>
    </row>
    <row r="80" spans="2:4" x14ac:dyDescent="0.25">
      <c r="B80" t="s">
        <v>1534</v>
      </c>
      <c r="C80" s="3">
        <v>45658</v>
      </c>
      <c r="D80" s="3">
        <v>45778</v>
      </c>
    </row>
    <row r="81" spans="2:4" x14ac:dyDescent="0.25">
      <c r="B81" t="s">
        <v>1535</v>
      </c>
      <c r="C81" s="3">
        <v>45689</v>
      </c>
      <c r="D81" s="3">
        <v>45809</v>
      </c>
    </row>
    <row r="82" spans="2:4" x14ac:dyDescent="0.25">
      <c r="B82" t="s">
        <v>1536</v>
      </c>
      <c r="C82" s="3">
        <v>45717</v>
      </c>
      <c r="D82" s="3">
        <v>45839</v>
      </c>
    </row>
    <row r="83" spans="2:4" x14ac:dyDescent="0.25">
      <c r="B83" t="s">
        <v>1537</v>
      </c>
      <c r="C83" s="3">
        <v>45748</v>
      </c>
      <c r="D83" s="3">
        <v>45870</v>
      </c>
    </row>
    <row r="84" spans="2:4" x14ac:dyDescent="0.25">
      <c r="B84" t="s">
        <v>1538</v>
      </c>
      <c r="C84" s="3">
        <v>45778</v>
      </c>
      <c r="D84" s="3">
        <v>45918</v>
      </c>
    </row>
    <row r="85" spans="2:4" x14ac:dyDescent="0.25">
      <c r="B85" t="s">
        <v>1539</v>
      </c>
      <c r="C85" s="3">
        <v>45809</v>
      </c>
      <c r="D85" s="3">
        <v>45931</v>
      </c>
    </row>
    <row r="86" spans="2:4" x14ac:dyDescent="0.25">
      <c r="B86" t="s">
        <v>1540</v>
      </c>
      <c r="C86" s="3">
        <v>45839</v>
      </c>
      <c r="D86" s="3">
        <v>45962</v>
      </c>
    </row>
    <row r="87" spans="2:4" x14ac:dyDescent="0.25">
      <c r="B87" t="s">
        <v>1541</v>
      </c>
      <c r="C87" s="3">
        <v>45870</v>
      </c>
      <c r="D87" s="3">
        <v>45992</v>
      </c>
    </row>
    <row r="88" spans="2:4" x14ac:dyDescent="0.25">
      <c r="B88" t="s">
        <v>1542</v>
      </c>
      <c r="C88" s="3">
        <v>45901</v>
      </c>
      <c r="D88" s="3">
        <v>46023</v>
      </c>
    </row>
    <row r="89" spans="2:4" x14ac:dyDescent="0.25">
      <c r="B89" t="s">
        <v>1543</v>
      </c>
      <c r="C89" s="3">
        <v>45931</v>
      </c>
      <c r="D89" s="3">
        <v>46054</v>
      </c>
    </row>
    <row r="90" spans="2:4" x14ac:dyDescent="0.25">
      <c r="B90" t="s">
        <v>1544</v>
      </c>
      <c r="C90" s="3">
        <v>45962</v>
      </c>
      <c r="D90" s="3">
        <v>46082</v>
      </c>
    </row>
    <row r="91" spans="2:4" x14ac:dyDescent="0.25">
      <c r="B91" t="s">
        <v>1545</v>
      </c>
      <c r="C91" s="3">
        <v>45992</v>
      </c>
      <c r="D91" s="3">
        <v>46113</v>
      </c>
    </row>
    <row r="92" spans="2:4" x14ac:dyDescent="0.25">
      <c r="B92" t="s">
        <v>1546</v>
      </c>
      <c r="C92" s="3">
        <v>46023</v>
      </c>
      <c r="D92" s="3">
        <v>46143</v>
      </c>
    </row>
    <row r="93" spans="2:4" x14ac:dyDescent="0.25">
      <c r="B93" t="s">
        <v>1547</v>
      </c>
      <c r="C93" s="3">
        <v>46054</v>
      </c>
      <c r="D93" s="3">
        <v>46174</v>
      </c>
    </row>
    <row r="94" spans="2:4" x14ac:dyDescent="0.25">
      <c r="B94" t="s">
        <v>1548</v>
      </c>
      <c r="C94" s="3">
        <v>46082</v>
      </c>
      <c r="D94" s="3">
        <v>46204</v>
      </c>
    </row>
    <row r="95" spans="2:4" x14ac:dyDescent="0.25">
      <c r="B95" t="s">
        <v>1549</v>
      </c>
      <c r="C95" s="3">
        <v>46113</v>
      </c>
      <c r="D95" s="3">
        <v>46235</v>
      </c>
    </row>
    <row r="96" spans="2:4" x14ac:dyDescent="0.25">
      <c r="B96" t="s">
        <v>1550</v>
      </c>
      <c r="C96" s="3">
        <v>46143</v>
      </c>
      <c r="D96" s="3">
        <v>46266</v>
      </c>
    </row>
    <row r="97" spans="2:4" x14ac:dyDescent="0.25">
      <c r="B97" t="s">
        <v>1599</v>
      </c>
      <c r="C97" s="3">
        <v>46174</v>
      </c>
      <c r="D97" s="3">
        <v>46296</v>
      </c>
    </row>
    <row r="98" spans="2:4" x14ac:dyDescent="0.25">
      <c r="B98" t="s">
        <v>1680</v>
      </c>
      <c r="C98" s="3">
        <v>46204</v>
      </c>
      <c r="D98" s="3">
        <v>46327</v>
      </c>
    </row>
    <row r="99" spans="2:4" x14ac:dyDescent="0.25">
      <c r="B99" t="s">
        <v>1790</v>
      </c>
      <c r="C99" s="3">
        <v>46235</v>
      </c>
      <c r="D99" s="3">
        <v>46357</v>
      </c>
    </row>
    <row r="100" spans="2:4" x14ac:dyDescent="0.25">
      <c r="B100" t="s">
        <v>2246</v>
      </c>
      <c r="C100" s="3">
        <v>46266</v>
      </c>
      <c r="D100" s="3">
        <v>46388</v>
      </c>
    </row>
  </sheetData>
  <sortState xmlns:xlrd2="http://schemas.microsoft.com/office/spreadsheetml/2017/richdata2" ref="B5:E61">
    <sortCondition ref="C5:C61"/>
    <sortCondition ref="D5:D61"/>
  </sortState>
  <pageMargins left="0.7" right="0.7" top="0.75" bottom="0.75" header="0.3" footer="0.3"/>
  <pageSetup orientation="portrait" horizontalDpi="0" verticalDpi="0" r:id="rId1"/>
  <tableParts count="1">
    <tablePart r:id="rId2"/>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outlinePr summaryRight="0"/>
  </sheetPr>
  <dimension ref="A1:CX368"/>
  <sheetViews>
    <sheetView zoomScaleNormal="100" workbookViewId="0">
      <pane ySplit="7" topLeftCell="A8" activePane="bottomLeft" state="frozen"/>
      <selection pane="bottomLeft" activeCell="BO7" sqref="BO7"/>
    </sheetView>
  </sheetViews>
  <sheetFormatPr defaultRowHeight="15" outlineLevelCol="1" x14ac:dyDescent="0.25"/>
  <cols>
    <col min="1" max="1" width="2.7109375" customWidth="1" collapsed="1"/>
    <col min="2" max="2" width="2.7109375" hidden="1" customWidth="1" outlineLevel="1"/>
    <col min="3" max="3" width="7" hidden="1" customWidth="1" outlineLevel="1"/>
    <col min="4" max="4" width="0.140625" customWidth="1"/>
    <col min="5" max="5" width="7" customWidth="1"/>
    <col min="6" max="6" width="18.7109375" customWidth="1"/>
    <col min="7" max="7" width="28.7109375" customWidth="1"/>
    <col min="8" max="10" width="4.28515625" style="26" customWidth="1"/>
    <col min="11" max="11" width="0.140625" customWidth="1"/>
    <col min="12" max="12" width="2.7109375" style="28" customWidth="1"/>
    <col min="13" max="14" width="0.140625" customWidth="1"/>
    <col min="15" max="16" width="3.7109375" customWidth="1"/>
    <col min="17" max="17" width="3.28515625" customWidth="1"/>
    <col min="18" max="19" width="3.7109375" customWidth="1"/>
    <col min="20" max="20" width="0.140625" customWidth="1"/>
    <col min="21" max="21" width="3.7109375" customWidth="1"/>
    <col min="22" max="24" width="0.140625" customWidth="1"/>
    <col min="25" max="25" width="3.7109375" style="8" customWidth="1"/>
    <col min="26" max="28" width="3.7109375" customWidth="1"/>
    <col min="29" max="30" width="2.7109375" customWidth="1"/>
    <col min="31" max="31" width="3.85546875" customWidth="1" collapsed="1"/>
    <col min="32" max="32" width="6.7109375" style="13" hidden="1" customWidth="1" outlineLevel="1"/>
    <col min="33" max="33" width="2.7109375" style="6" hidden="1" customWidth="1" outlineLevel="1"/>
    <col min="34" max="34" width="3.7109375" hidden="1" customWidth="1" outlineLevel="1"/>
    <col min="35" max="48" width="4.7109375" hidden="1" customWidth="1" outlineLevel="1"/>
    <col min="49" max="49" width="0.140625" hidden="1" customWidth="1" outlineLevel="1"/>
    <col min="50" max="54" width="5.28515625" style="31" hidden="1" customWidth="1" outlineLevel="1"/>
    <col min="55" max="55" width="4.7109375" hidden="1" customWidth="1" outlineLevel="1"/>
    <col min="56" max="56" width="5.7109375" style="31" hidden="1" customWidth="1" outlineLevel="1"/>
    <col min="57" max="57" width="2.7109375" style="6" hidden="1" customWidth="1" outlineLevel="1"/>
    <col min="58" max="59" width="5.7109375" style="35" hidden="1" customWidth="1" outlineLevel="1"/>
    <col min="60" max="60" width="5.7109375" style="35" customWidth="1"/>
    <col min="61" max="61" width="5.7109375" style="110" customWidth="1"/>
    <col min="62" max="62" width="4.7109375" style="6" customWidth="1"/>
    <col min="63" max="65" width="2.85546875" style="8" customWidth="1"/>
    <col min="66" max="66" width="2.85546875" customWidth="1"/>
    <col min="67" max="67" width="8.28515625" style="85" customWidth="1"/>
    <col min="68" max="69" width="4.28515625" customWidth="1"/>
    <col min="70" max="70" width="4.28515625" customWidth="1" collapsed="1"/>
    <col min="71" max="82" width="3.7109375" hidden="1" customWidth="1" outlineLevel="1"/>
    <col min="83" max="83" width="4.140625" style="35" customWidth="1" collapsed="1"/>
    <col min="84" max="84" width="4.28515625" style="35" hidden="1" customWidth="1" outlineLevel="1"/>
    <col min="85" max="85" width="4.140625" style="6" customWidth="1" collapsed="1"/>
    <col min="86" max="86" width="6.7109375" hidden="1" customWidth="1" outlineLevel="1"/>
    <col min="87" max="95" width="2.7109375" style="6" hidden="1" customWidth="1" outlineLevel="1"/>
    <col min="96" max="96" width="6.7109375" customWidth="1" collapsed="1"/>
    <col min="97" max="102" width="4.7109375" hidden="1" customWidth="1" outlineLevel="1"/>
  </cols>
  <sheetData>
    <row r="1" spans="1:102" x14ac:dyDescent="0.25">
      <c r="A1" s="1" t="str">
        <f ca="1">"RateGrinder Database ("&amp; TEXT(A3, "mmm dd, yyyy h:mma/p") &amp;")" &amp; IF(NOW()&gt;C3,"  is OLD.  Click to update.","")</f>
        <v>RateGrinder Database (Sep 05, 2026 7:16a)</v>
      </c>
      <c r="B1" s="1"/>
      <c r="C1" s="1"/>
      <c r="D1" s="1"/>
      <c r="E1" s="1"/>
      <c r="F1" s="1"/>
      <c r="G1" s="1"/>
      <c r="H1" s="79" t="s">
        <v>226</v>
      </c>
      <c r="I1" s="79"/>
      <c r="J1" s="79"/>
      <c r="K1" s="79"/>
      <c r="BJ1" s="1"/>
      <c r="BP1" s="1"/>
      <c r="BQ1" s="1"/>
      <c r="BR1" s="1"/>
      <c r="BS1" s="144">
        <f t="array" ref="BS1:CD1">TRANSPOSE(Calculator!$BI$10:$BI$21)</f>
        <v>1</v>
      </c>
      <c r="BT1" s="144">
        <v>1</v>
      </c>
      <c r="BU1" s="144">
        <v>1</v>
      </c>
      <c r="BV1" s="144">
        <v>1</v>
      </c>
      <c r="BW1" s="144">
        <v>1</v>
      </c>
      <c r="BX1" s="144">
        <v>1</v>
      </c>
      <c r="BY1" s="144">
        <v>1</v>
      </c>
      <c r="BZ1" s="144">
        <v>1</v>
      </c>
      <c r="CA1" s="144">
        <v>1</v>
      </c>
      <c r="CB1" s="144">
        <v>1</v>
      </c>
      <c r="CC1" s="144">
        <v>1</v>
      </c>
      <c r="CD1" s="144">
        <v>1</v>
      </c>
    </row>
    <row r="2" spans="1:102" x14ac:dyDescent="0.25">
      <c r="A2" s="34" t="s">
        <v>227</v>
      </c>
      <c r="H2" s="39" t="s">
        <v>3</v>
      </c>
      <c r="AF2" s="14"/>
      <c r="BP2" s="1"/>
      <c r="BQ2" s="1"/>
      <c r="BR2" s="1"/>
    </row>
    <row r="3" spans="1:102" x14ac:dyDescent="0.25">
      <c r="A3" s="41">
        <v>46270.302777777775</v>
      </c>
      <c r="C3" s="41">
        <f>A3+1.5</f>
        <v>46271.802777777775</v>
      </c>
      <c r="E3" s="275">
        <f>SUBTOTAL(3,E8:E366)</f>
        <v>357</v>
      </c>
      <c r="O3" s="65" t="s">
        <v>228</v>
      </c>
      <c r="AE3" s="14" t="s">
        <v>229</v>
      </c>
      <c r="AF3"/>
      <c r="BI3" s="146"/>
      <c r="BJ3" s="6" t="s">
        <v>162</v>
      </c>
      <c r="BK3" s="1" t="s">
        <v>230</v>
      </c>
      <c r="BO3" s="85" t="s">
        <v>231</v>
      </c>
      <c r="BS3" t="s">
        <v>232</v>
      </c>
      <c r="CE3" s="68" t="s">
        <v>233</v>
      </c>
      <c r="CF3" s="68"/>
      <c r="CG3" s="64" t="s">
        <v>234</v>
      </c>
    </row>
    <row r="4" spans="1:102" x14ac:dyDescent="0.25">
      <c r="E4" s="65" t="s">
        <v>235</v>
      </c>
      <c r="H4" s="32"/>
      <c r="L4" s="65" t="b">
        <v>1</v>
      </c>
      <c r="O4" s="65" t="s">
        <v>236</v>
      </c>
      <c r="AH4" s="49"/>
      <c r="AS4" s="47"/>
      <c r="AT4" s="47"/>
      <c r="AU4" s="47"/>
      <c r="BC4" s="44"/>
      <c r="BF4" s="140">
        <f>IFERROR(INDEX(TDU_Info!E$5:E$111,MATCH($E4,TDU_Info!$C$5:$C$111,0)),"")</f>
        <v>4.9000000000000004</v>
      </c>
      <c r="BG4" s="140">
        <f>IFERROR(INDEX(TDU_Info!F$5:F$111,MATCH($E4,TDU_Info!$C$5:$C$111,0)),"")</f>
        <v>6.4130000000000006E-2</v>
      </c>
      <c r="BI4" s="139">
        <f>Calculator!$BJ$23</f>
        <v>76</v>
      </c>
      <c r="BO4" s="99">
        <f>SUMPRODUCT($BS$1:$CD$1,$BS$7:$CD$7)</f>
        <v>0</v>
      </c>
      <c r="BS4" s="143">
        <f t="array" ref="BS4:CD4">TRANSPOSE(Mos_Until_EOM)</f>
        <v>4.3925165411819238</v>
      </c>
      <c r="BT4" s="143">
        <v>5.3124344056583102</v>
      </c>
      <c r="BU4" s="143">
        <v>6.3309148984714518</v>
      </c>
      <c r="BV4" s="143">
        <v>7.3165411818390078</v>
      </c>
      <c r="BW4" s="143">
        <v>8.3350216746521504</v>
      </c>
      <c r="BX4" s="143">
        <v>9.3206479580197055</v>
      </c>
      <c r="BY4" s="143">
        <v>10.339128450832847</v>
      </c>
      <c r="BZ4" s="143">
        <v>11.357608943645989</v>
      </c>
      <c r="CA4" s="143">
        <v>0.3514487793749424</v>
      </c>
      <c r="CB4" s="143">
        <v>1.369929272188084</v>
      </c>
      <c r="CC4" s="143">
        <v>2.3555555555556404</v>
      </c>
      <c r="CD4" s="143">
        <v>3.3740360483687821</v>
      </c>
      <c r="CX4" s="81"/>
    </row>
    <row r="5" spans="1:102" x14ac:dyDescent="0.25">
      <c r="C5" s="36"/>
      <c r="E5" s="65" t="s">
        <v>237</v>
      </c>
      <c r="G5" s="37"/>
      <c r="H5" s="33">
        <v>0.01</v>
      </c>
      <c r="L5" s="65" t="b">
        <v>0</v>
      </c>
      <c r="O5" s="65" t="s">
        <v>238</v>
      </c>
      <c r="AG5" s="47"/>
      <c r="AH5" s="49" t="s">
        <v>115</v>
      </c>
      <c r="AR5" s="47" t="s">
        <v>116</v>
      </c>
      <c r="AS5" s="47"/>
      <c r="BC5" s="44" t="s">
        <v>239</v>
      </c>
      <c r="BF5" s="140">
        <f>IFERROR(INDEX(TDU_Info!E$5:E$111,MATCH($E5,TDU_Info!$C$5:$C$111,0)),"")</f>
        <v>4.0600000000000005</v>
      </c>
      <c r="BG5" s="140">
        <f>IFERROR(INDEX(TDU_Info!F$5:F$111,MATCH($E5,TDU_Info!$C$5:$C$111,0)),"")</f>
        <v>6.0295000000000001E-2</v>
      </c>
      <c r="BI5" s="139">
        <f>Calculator!$BI$23</f>
        <v>3.0000000000000001E-3</v>
      </c>
      <c r="BO5" s="99">
        <f>SUM(BS7:CD7)</f>
        <v>0</v>
      </c>
      <c r="BS5" s="144">
        <f t="array" ref="BS5:CD5">TRANSPOSE(Projd_Retail)</f>
        <v>5.8193037500000003E-2</v>
      </c>
      <c r="BT5" s="144">
        <v>5.8109662500000006E-2</v>
      </c>
      <c r="BU5" s="144">
        <v>4.0139775000000003E-2</v>
      </c>
      <c r="BV5" s="144">
        <v>4.6027749999999999E-2</v>
      </c>
      <c r="BW5" s="144">
        <v>4.4013012499999997E-2</v>
      </c>
      <c r="BX5" s="144">
        <v>5.0071012499999998E-2</v>
      </c>
      <c r="BY5" s="144">
        <v>6.7754987500000002E-2</v>
      </c>
      <c r="BZ5" s="144">
        <v>8.3851925000000008E-2</v>
      </c>
      <c r="CA5" s="144">
        <v>4.4949200000000002E-2</v>
      </c>
      <c r="CB5" s="144">
        <v>4.2878249999999993E-2</v>
      </c>
      <c r="CC5" s="144">
        <v>4.2230162499999994E-2</v>
      </c>
      <c r="CD5" s="144">
        <v>4.3852875000000006E-2</v>
      </c>
      <c r="CF5" s="145" t="str">
        <f>Calculator!$BV$3</f>
        <v/>
      </c>
      <c r="CI5" s="141"/>
      <c r="CJ5" s="142" t="e">
        <f>Calculator!$BF$7</f>
        <v>#N/A</v>
      </c>
      <c r="CK5" s="142" t="str">
        <f>Calculator!$S$24</f>
        <v>[Any]</v>
      </c>
      <c r="CL5" s="141">
        <f>Calculator!$W$24</f>
        <v>10</v>
      </c>
      <c r="CM5" s="141"/>
      <c r="CN5" s="141">
        <f>Calculator!$I$24</f>
        <v>12</v>
      </c>
      <c r="CO5" s="141">
        <f>Calculator!$J$24</f>
        <v>12</v>
      </c>
      <c r="CP5" s="141">
        <f>Calculator!$P$24</f>
        <v>0</v>
      </c>
      <c r="CQ5" s="142" t="str">
        <f>Risk_Input</f>
        <v>Any</v>
      </c>
      <c r="CR5" t="e">
        <f>INDEX($CG$8:$CG$366,MATCH(MIN($CR$8:$CR$366),$CR$8:$CR$366,0))</f>
        <v>#N/A</v>
      </c>
      <c r="CS5">
        <v>18</v>
      </c>
      <c r="CW5">
        <f>MAX(0,Trends!$AA$6-Trends!$U$13-4.2)</f>
        <v>0.37200000000000077</v>
      </c>
    </row>
    <row r="6" spans="1:102" ht="15" hidden="1" customHeight="1" x14ac:dyDescent="0.25"/>
    <row r="7" spans="1:102" s="7" customFormat="1" ht="90" customHeight="1" x14ac:dyDescent="0.25">
      <c r="B7" s="10" t="s">
        <v>240</v>
      </c>
      <c r="C7" s="12" t="s">
        <v>241</v>
      </c>
      <c r="D7" s="12" t="s">
        <v>242</v>
      </c>
      <c r="E7" s="72" t="s">
        <v>10</v>
      </c>
      <c r="F7" s="72" t="s">
        <v>243</v>
      </c>
      <c r="G7" s="72" t="s">
        <v>244</v>
      </c>
      <c r="H7" s="73" t="s">
        <v>245</v>
      </c>
      <c r="I7" s="73" t="s">
        <v>246</v>
      </c>
      <c r="J7" s="73" t="s">
        <v>247</v>
      </c>
      <c r="K7" s="11" t="s">
        <v>248</v>
      </c>
      <c r="L7" s="70" t="s">
        <v>249</v>
      </c>
      <c r="M7" s="12" t="s">
        <v>250</v>
      </c>
      <c r="N7" s="12" t="s">
        <v>228</v>
      </c>
      <c r="O7" s="74" t="s">
        <v>251</v>
      </c>
      <c r="P7" s="74" t="s">
        <v>252</v>
      </c>
      <c r="Q7" s="74" t="s">
        <v>253</v>
      </c>
      <c r="R7" s="71" t="s">
        <v>123</v>
      </c>
      <c r="S7" s="71" t="s">
        <v>254</v>
      </c>
      <c r="T7" s="71" t="s">
        <v>255</v>
      </c>
      <c r="U7" s="71" t="s">
        <v>256</v>
      </c>
      <c r="V7" s="71" t="s">
        <v>257</v>
      </c>
      <c r="W7" s="71" t="s">
        <v>258</v>
      </c>
      <c r="X7" s="71" t="s">
        <v>259</v>
      </c>
      <c r="Y7" s="71" t="s">
        <v>260</v>
      </c>
      <c r="Z7" s="71" t="s">
        <v>261</v>
      </c>
      <c r="AA7" s="71" t="s">
        <v>262</v>
      </c>
      <c r="AB7" s="71" t="s">
        <v>263</v>
      </c>
      <c r="AC7" s="71" t="s">
        <v>264</v>
      </c>
      <c r="AD7" s="71" t="s">
        <v>265</v>
      </c>
      <c r="AE7" s="12" t="s">
        <v>266</v>
      </c>
      <c r="AF7" s="15" t="s">
        <v>267</v>
      </c>
      <c r="AG7" s="106" t="s">
        <v>163</v>
      </c>
      <c r="AH7" s="48" t="s">
        <v>164</v>
      </c>
      <c r="AI7" s="48" t="s">
        <v>165</v>
      </c>
      <c r="AJ7" s="48" t="s">
        <v>166</v>
      </c>
      <c r="AK7" s="48" t="s">
        <v>167</v>
      </c>
      <c r="AL7" s="48" t="s">
        <v>168</v>
      </c>
      <c r="AM7" s="48" t="s">
        <v>169</v>
      </c>
      <c r="AN7" s="48" t="s">
        <v>170</v>
      </c>
      <c r="AO7" s="48" t="s">
        <v>171</v>
      </c>
      <c r="AP7" s="48" t="s">
        <v>172</v>
      </c>
      <c r="AQ7" s="48" t="s">
        <v>173</v>
      </c>
      <c r="AR7" s="45" t="s">
        <v>174</v>
      </c>
      <c r="AS7" s="45" t="s">
        <v>175</v>
      </c>
      <c r="AT7" s="45" t="s">
        <v>176</v>
      </c>
      <c r="AU7" s="45" t="s">
        <v>177</v>
      </c>
      <c r="AV7" s="45" t="s">
        <v>178</v>
      </c>
      <c r="AW7" s="45" t="s">
        <v>179</v>
      </c>
      <c r="AX7" s="46" t="s">
        <v>180</v>
      </c>
      <c r="AY7" s="46" t="s">
        <v>181</v>
      </c>
      <c r="AZ7" s="46" t="s">
        <v>182</v>
      </c>
      <c r="BA7" s="46" t="s">
        <v>183</v>
      </c>
      <c r="BB7" s="46" t="s">
        <v>184</v>
      </c>
      <c r="BC7" s="42" t="s">
        <v>185</v>
      </c>
      <c r="BD7" s="42" t="s">
        <v>186</v>
      </c>
      <c r="BE7" s="42" t="s">
        <v>187</v>
      </c>
      <c r="BF7" s="43" t="s">
        <v>188</v>
      </c>
      <c r="BG7" s="43" t="s">
        <v>189</v>
      </c>
      <c r="BH7" s="91" t="s">
        <v>78</v>
      </c>
      <c r="BI7" s="91" t="s">
        <v>268</v>
      </c>
      <c r="BJ7" s="12" t="s">
        <v>269</v>
      </c>
      <c r="BK7" s="66">
        <v>500</v>
      </c>
      <c r="BL7" s="66">
        <v>1000</v>
      </c>
      <c r="BM7" s="66">
        <v>2000</v>
      </c>
      <c r="BN7" s="51">
        <v>3000</v>
      </c>
      <c r="BO7" s="38" t="s">
        <v>270</v>
      </c>
      <c r="BP7" s="38" t="s">
        <v>271</v>
      </c>
      <c r="BQ7" s="38" t="s">
        <v>272</v>
      </c>
      <c r="BR7" s="38" t="s">
        <v>273</v>
      </c>
      <c r="BS7" s="51">
        <f t="array" ref="BS7:CD7">TRANSPOSE(Calc_inputs)</f>
        <v>0</v>
      </c>
      <c r="BT7" s="51">
        <v>0</v>
      </c>
      <c r="BU7" s="51">
        <v>0</v>
      </c>
      <c r="BV7" s="51">
        <v>0</v>
      </c>
      <c r="BW7" s="51">
        <v>0</v>
      </c>
      <c r="BX7" s="51">
        <v>0</v>
      </c>
      <c r="BY7" s="51">
        <v>0</v>
      </c>
      <c r="BZ7" s="51">
        <v>0</v>
      </c>
      <c r="CA7" s="51">
        <v>0</v>
      </c>
      <c r="CB7" s="51">
        <v>0</v>
      </c>
      <c r="CC7" s="51">
        <v>0</v>
      </c>
      <c r="CD7" s="51">
        <v>0</v>
      </c>
      <c r="CE7" s="12" t="s">
        <v>274</v>
      </c>
      <c r="CF7" s="12" t="s">
        <v>275</v>
      </c>
      <c r="CG7" s="12" t="s">
        <v>276</v>
      </c>
      <c r="CH7" s="12" t="s">
        <v>277</v>
      </c>
      <c r="CI7" s="12" t="s">
        <v>278</v>
      </c>
      <c r="CJ7" s="12" t="s">
        <v>10</v>
      </c>
      <c r="CK7" s="12" t="s">
        <v>279</v>
      </c>
      <c r="CL7" s="12" t="s">
        <v>130</v>
      </c>
      <c r="CM7" s="12" t="s">
        <v>251</v>
      </c>
      <c r="CN7" s="12" t="s">
        <v>280</v>
      </c>
      <c r="CO7" s="12" t="s">
        <v>281</v>
      </c>
      <c r="CP7" s="12" t="s">
        <v>282</v>
      </c>
      <c r="CQ7" s="12" t="s">
        <v>78</v>
      </c>
      <c r="CR7" s="12" t="s">
        <v>283</v>
      </c>
      <c r="CS7" s="12" t="s">
        <v>284</v>
      </c>
      <c r="CT7" s="12" t="s">
        <v>285</v>
      </c>
      <c r="CU7" s="12" t="s">
        <v>286</v>
      </c>
      <c r="CV7" s="12" t="s">
        <v>287</v>
      </c>
      <c r="CW7" s="12" t="s">
        <v>288</v>
      </c>
      <c r="CX7" s="12" t="s">
        <v>289</v>
      </c>
    </row>
    <row r="8" spans="1:102" x14ac:dyDescent="0.25">
      <c r="B8" s="115" t="s">
        <v>290</v>
      </c>
      <c r="C8" s="13">
        <v>36892</v>
      </c>
      <c r="E8" s="54"/>
      <c r="F8" s="54" t="s">
        <v>291</v>
      </c>
      <c r="G8" s="54" t="s">
        <v>292</v>
      </c>
      <c r="H8" s="55">
        <v>0</v>
      </c>
      <c r="I8" s="55">
        <v>0</v>
      </c>
      <c r="J8" s="55">
        <v>0</v>
      </c>
      <c r="K8" s="54"/>
      <c r="L8" s="56"/>
      <c r="M8" s="56"/>
      <c r="N8" s="54"/>
      <c r="O8" s="54"/>
      <c r="P8" s="54"/>
      <c r="Q8" s="54"/>
      <c r="R8" s="54"/>
      <c r="S8" s="54"/>
      <c r="T8" s="54"/>
      <c r="U8" s="54"/>
      <c r="V8" s="54"/>
      <c r="W8" s="54"/>
      <c r="X8" s="54"/>
      <c r="Y8" s="57"/>
      <c r="Z8" s="54"/>
      <c r="AA8" s="54"/>
      <c r="AB8" s="54"/>
      <c r="AC8" s="56"/>
      <c r="AD8" s="56"/>
      <c r="AE8" s="54"/>
      <c r="AF8" s="58"/>
      <c r="AG8" s="62" t="s">
        <v>293</v>
      </c>
      <c r="AH8" s="54"/>
      <c r="AI8" s="54"/>
      <c r="AJ8" s="54"/>
      <c r="AK8" s="54"/>
      <c r="AL8" s="54"/>
      <c r="AM8" s="54">
        <v>0</v>
      </c>
      <c r="AN8" s="54"/>
      <c r="AO8" s="54"/>
      <c r="AP8" s="54"/>
      <c r="AQ8" s="54"/>
      <c r="AR8" s="54"/>
      <c r="AS8" s="54"/>
      <c r="AT8" s="54"/>
      <c r="AU8" s="54"/>
      <c r="AV8" s="54"/>
      <c r="AW8" s="54"/>
      <c r="AX8" s="59"/>
      <c r="AY8" s="59"/>
      <c r="AZ8" s="59"/>
      <c r="BA8" s="59"/>
      <c r="BB8" s="59"/>
      <c r="BC8" s="60"/>
      <c r="BD8" s="61"/>
      <c r="BE8" s="62"/>
      <c r="BF8" s="35" t="str">
        <f t="shared" ref="BF8:BG366" si="0">IF($E8=$E$4,BF$4,IF($E8=$E$5,BF$5,""))</f>
        <v/>
      </c>
      <c r="BG8" s="35" t="str">
        <f t="shared" si="0"/>
        <v/>
      </c>
      <c r="BH8" s="35" t="str">
        <f>IF(ISTEXT(BE8),IF(AND(AV8=0,SUM(AN8:AQ8)=0),IF(AM8&lt;=0,IF(BE8="Y","Low","Flat"),"Med"),"High"),"?")</f>
        <v>?</v>
      </c>
      <c r="BI8" s="110" t="str">
        <f>IF(ISNUMBER(AH8),0*BI$5*SIN((EDATE($A$3,$Q8)-DATE(YEAR(EDATE($A$3,$Q8)),1,0)-BI$4)*2*PI()/365),"")</f>
        <v/>
      </c>
      <c r="BJ8" s="83" t="e">
        <f>VLOOKUP($F8,REP_Info!$D$6:$H$250,5,FALSE)</f>
        <v>#N/A</v>
      </c>
      <c r="BK8" s="30" t="e">
        <f t="shared" ref="BK8:BN181" si="1">IF(BK$7&gt;0,(LOOKUP(BK$7,$AH8:$AL8,$AM8:$AQ8)+IF($AG8="Y",SUMPRODUCT($AX8:$BB8-$AW8:$BA8,BK$7-$AR8:$AV8,N(BK$7&gt;$AR8:$AV8)),BK$7*LOOKUP(BK$7,$AR8:$AV8,$AX8:$BB8))+IF($BE8="Y",$BF8,$BC8)+BK$7*IF($BE8="Y",$BG8,$BD8))*100/BK$7,"")</f>
        <v>#N/A</v>
      </c>
      <c r="BL8" s="30" t="e">
        <f t="shared" si="1"/>
        <v>#N/A</v>
      </c>
      <c r="BM8" s="30" t="e">
        <f t="shared" si="1"/>
        <v>#N/A</v>
      </c>
      <c r="BN8" s="29" t="e">
        <f t="shared" si="1"/>
        <v>#N/A</v>
      </c>
      <c r="BO8" s="85" t="str">
        <f t="shared" ref="BO8:BO366" si="2">IFERROR(SUMPRODUCT($BS$7:$CD$7,$BS8:$CD8)/100,"$$$")</f>
        <v>$$$</v>
      </c>
      <c r="BP8" s="88" t="str">
        <f t="shared" ref="BP8" si="3">IFERROR(BO8*100/BO$5,"$$$")</f>
        <v>$$$</v>
      </c>
      <c r="BQ8" s="88" t="str">
        <f t="shared" ref="BQ8:BQ366" si="4">IFERROR(SUMPRODUCT($BS$7:$CD$7,$BS8:$CD8,--($BS$4:$CD$4&lt;=$Q8))/SUMPRODUCT(--($BS$4:$CD$4&lt;=$Q8),$BS$7:$CD$7),"$$$")</f>
        <v>$$$</v>
      </c>
      <c r="BR8" s="88" t="str">
        <f t="shared" ref="BR8:BR366" si="5">IFERROR($BQ8-$BF8*100*SUMPRODUCT(--($BS$4:$CD$4&lt;=$Q8))/SUMPRODUCT(--($BS$4:$CD$4&lt;=$Q8),$BS$7:$CD$7)-$BG8*100,"$$$")</f>
        <v>$$$</v>
      </c>
      <c r="BS8" s="29" t="e">
        <f t="shared" ref="BS8:CD181" si="6">IF($CI8,IF(BS$7&gt;0,IF(BS$4&gt;$Q8,$BF8+BS$7*(BS$5+$BG8+$BI8),LOOKUP(BS$7,$AH8:$AL8,$AM8:$AQ8)+IF($AG8="Y",SUMPRODUCT($AX8:$BB8-$AW8:$BA8,BS$7-$AR8:$AV8,N(BS$7&gt;$AR8:$AV8)),BS$7*LOOKUP(BS$7,$AR8:$AV8,$AX8:$BB8))+IF($BE8="Y",$BF8,$BC8)+BS$7*IF($BE8="Y",$BG8,$BD8))*100/BS$7,""),NA())</f>
        <v>#N/A</v>
      </c>
      <c r="BT8" s="29" t="e">
        <f t="shared" si="6"/>
        <v>#N/A</v>
      </c>
      <c r="BU8" s="29" t="e">
        <f t="shared" si="6"/>
        <v>#N/A</v>
      </c>
      <c r="BV8" s="29" t="e">
        <f t="shared" si="6"/>
        <v>#N/A</v>
      </c>
      <c r="BW8" s="29" t="e">
        <f t="shared" si="6"/>
        <v>#N/A</v>
      </c>
      <c r="BX8" s="29" t="e">
        <f t="shared" si="6"/>
        <v>#N/A</v>
      </c>
      <c r="BY8" s="29" t="e">
        <f t="shared" si="6"/>
        <v>#N/A</v>
      </c>
      <c r="BZ8" s="29" t="e">
        <f t="shared" si="6"/>
        <v>#N/A</v>
      </c>
      <c r="CA8" s="29" t="e">
        <f t="shared" si="6"/>
        <v>#N/A</v>
      </c>
      <c r="CB8" s="29" t="e">
        <f t="shared" si="6"/>
        <v>#N/A</v>
      </c>
      <c r="CC8" s="29" t="e">
        <f t="shared" si="6"/>
        <v>#N/A</v>
      </c>
      <c r="CD8" s="29" t="e">
        <f t="shared" si="6"/>
        <v>#N/A</v>
      </c>
      <c r="CE8" s="6" t="str">
        <f t="shared" ref="CE8:CE71" si="7">IF(ISNUMBER(CF8),RANK($CF8,$CF$8:$CF$366,1),"")</f>
        <v/>
      </c>
      <c r="CF8" s="27" t="e">
        <f>IF(AND(CI8,NOT(AD8)),LOOKUP(CF$5,{0,750,1500},H8:J8),"")</f>
        <v>#N/A</v>
      </c>
      <c r="CG8" s="6" t="str">
        <f t="shared" ref="CG8:CG71" si="8">IF(ISNUMBER(CH8),RANK($CH8,$CH$8:$CH$366,1),"")</f>
        <v/>
      </c>
      <c r="CH8" t="e">
        <f t="shared" ref="CH8" si="9">IF(CI8,IF(ISNUMBER(BO8),BO8,100000)+CV8/10000+IF(ISNUMBER(BJ8),BJ8,2)/10000-P8/100000+ROW()/10000000,"")</f>
        <v>#N/A</v>
      </c>
      <c r="CI8" t="e">
        <f t="shared" ref="CI8" si="10">PRODUCT(CJ8:CQ8)</f>
        <v>#N/A</v>
      </c>
      <c r="CJ8" s="6" t="e">
        <f t="shared" ref="CJ8:CJ366" si="11">IF($E8=CJ$5,1,0)</f>
        <v>#N/A</v>
      </c>
      <c r="CK8" s="6">
        <f t="shared" ref="CK8:CK366" si="12">IF(CK$5="[Any]",1,IF($F8=CK$5,1,0))</f>
        <v>1</v>
      </c>
      <c r="CL8" s="6">
        <f>IFERROR(--OR(ISBLANK(CL$5),$BJ8="",AND(ISNUMBER($BJ8),$BJ8&lt;=CL$5)),1)</f>
        <v>1</v>
      </c>
      <c r="CM8" s="6">
        <f t="shared" ref="CM8:CM366" si="13">IF($O8="Fixed",1,0)</f>
        <v>0</v>
      </c>
      <c r="CN8" s="6">
        <f t="shared" ref="CN8:CN366" si="14">IF($Q8&gt;=CN$5,1,0)</f>
        <v>0</v>
      </c>
      <c r="CO8" s="6">
        <f t="shared" ref="CO8:CO366" si="15">IF($Q8&lt;=CO$5,1,0)</f>
        <v>1</v>
      </c>
      <c r="CP8" s="6">
        <f t="shared" ref="CP8:CP366" si="16">IF($P8&gt;=CP$5,1,0)</f>
        <v>1</v>
      </c>
      <c r="CQ8" s="6">
        <f>IF(CQ$5="Any",1,IF(AND(CQ$5="Med",AV8=0,SUM(AN8:AQ8)=0),1,IF(AND(CQ$5="Low",AV8=0,SUM(AN8:AQ8)=0,AM8=0),1,IF(AND(CQ$5="Flat",AV8=0,SUM(AN8:AQ8)=0,AM8=0,IFERROR(NOT(BE8="Y"),0)),1,0))))</f>
        <v>1</v>
      </c>
      <c r="CR8" s="81" t="str">
        <f t="shared" ref="CR8:CR366" si="17">IF(ISNUMBER($CH8),$CH8+$CS8+$CW8,"")</f>
        <v/>
      </c>
      <c r="CS8">
        <f t="shared" ref="CS8" si="18">CS$5*(12/(MIN(12,Q8))-1)</f>
        <v>0</v>
      </c>
      <c r="CT8">
        <f t="shared" ref="CT8:CT303" si="19">IF(OR(LEFT($R8,2)="No",LEFT($R8,4)="Batt"),0,VALUE(IFERROR(LEFT($R8,FIND("/",$R8)-1),IFERROR(LEFT($R8,FIND(" ",$R8)-1),$R8))))</f>
        <v>0</v>
      </c>
      <c r="CU8" t="str">
        <f>IF(AND(ISERR(FIND("remain",$R8)),ISERR(FIND("left",$R8))),"","r")&amp;IF(ISERR(FIND("mon",$R8)),"","m")</f>
        <v/>
      </c>
      <c r="CV8" s="81">
        <f t="shared" ref="CV8" si="20">CT8*IF(CU8="",1,Q8)</f>
        <v>0</v>
      </c>
      <c r="CW8" s="81">
        <f>(CV8/25)^1.5*(Calculator!$BU$4/10000)*CW$5</f>
        <v>0</v>
      </c>
      <c r="CX8" t="str">
        <f>"$"&amp;IF(LEFT(CU8,1)="r",CT8&amp;"/"&amp;CU8,CV8)</f>
        <v>$0</v>
      </c>
    </row>
    <row r="9" spans="1:102" x14ac:dyDescent="0.25">
      <c r="B9" s="115" t="s">
        <v>290</v>
      </c>
      <c r="C9" s="13">
        <v>36892</v>
      </c>
      <c r="E9" s="54"/>
      <c r="F9" s="54" t="s">
        <v>291</v>
      </c>
      <c r="G9" s="54" t="s">
        <v>292</v>
      </c>
      <c r="H9" s="55">
        <v>0</v>
      </c>
      <c r="I9" s="55">
        <v>0</v>
      </c>
      <c r="J9" s="55">
        <v>0</v>
      </c>
      <c r="K9" s="54"/>
      <c r="L9" s="56"/>
      <c r="M9" s="56"/>
      <c r="N9" s="54"/>
      <c r="O9" s="54"/>
      <c r="P9" s="54"/>
      <c r="Q9" s="54"/>
      <c r="R9" s="54"/>
      <c r="S9" s="54"/>
      <c r="T9" s="54"/>
      <c r="U9" s="54"/>
      <c r="V9" s="54"/>
      <c r="W9" s="54"/>
      <c r="X9" s="54"/>
      <c r="Y9" s="57"/>
      <c r="Z9" s="54"/>
      <c r="AA9" s="54"/>
      <c r="AB9" s="54"/>
      <c r="AC9" s="56"/>
      <c r="AD9" s="56"/>
      <c r="AE9" s="54"/>
      <c r="AF9" s="58"/>
      <c r="AG9" s="62" t="s">
        <v>293</v>
      </c>
      <c r="AH9" s="54"/>
      <c r="AI9" s="54"/>
      <c r="AJ9" s="54"/>
      <c r="AK9" s="54"/>
      <c r="AL9" s="54"/>
      <c r="AM9" s="54">
        <v>0</v>
      </c>
      <c r="AN9" s="54"/>
      <c r="AO9" s="54"/>
      <c r="AP9" s="54"/>
      <c r="AQ9" s="54"/>
      <c r="AR9" s="54"/>
      <c r="AS9" s="54"/>
      <c r="AT9" s="54"/>
      <c r="AU9" s="54"/>
      <c r="AV9" s="54"/>
      <c r="AW9" s="54"/>
      <c r="AX9" s="59"/>
      <c r="AY9" s="59"/>
      <c r="AZ9" s="59"/>
      <c r="BA9" s="59"/>
      <c r="BB9" s="59"/>
      <c r="BC9" s="60"/>
      <c r="BD9" s="61"/>
      <c r="BE9" s="62"/>
      <c r="BF9" s="35" t="str">
        <f t="shared" si="0"/>
        <v/>
      </c>
      <c r="BG9" s="35" t="str">
        <f t="shared" si="0"/>
        <v/>
      </c>
      <c r="BH9" s="35" t="str">
        <f t="shared" ref="BH9" si="21">IF(ISTEXT(BE9),IF(AND(AV9=0,SUM(AN9:AQ9)=0),IF(AM9&lt;=0,IF(BE9="Y","Low","Flat"),"Med"),"High"),"?")</f>
        <v>?</v>
      </c>
      <c r="BI9" s="110" t="str">
        <f t="shared" ref="BI9" si="22">IF(ISNUMBER(AH9),0*BI$5*SIN((EDATE($A$3,$Q9)-DATE(YEAR(EDATE($A$3,$Q9)),1,0)-BI$4)*2*PI()/365),"")</f>
        <v/>
      </c>
      <c r="BJ9" s="83" t="e">
        <f>VLOOKUP($F9,REP_Info!$D$6:$H$250,5,FALSE)</f>
        <v>#N/A</v>
      </c>
      <c r="BK9" s="30" t="e">
        <f t="shared" si="1"/>
        <v>#N/A</v>
      </c>
      <c r="BL9" s="30" t="e">
        <f t="shared" si="1"/>
        <v>#N/A</v>
      </c>
      <c r="BM9" s="30" t="e">
        <f t="shared" si="1"/>
        <v>#N/A</v>
      </c>
      <c r="BN9" s="29" t="e">
        <f t="shared" si="1"/>
        <v>#N/A</v>
      </c>
      <c r="BO9" s="85" t="str">
        <f t="shared" si="2"/>
        <v>$$$</v>
      </c>
      <c r="BP9" s="88" t="str">
        <f t="shared" ref="BP9" si="23">IFERROR(BO9*100/BO$5,"$$$")</f>
        <v>$$$</v>
      </c>
      <c r="BQ9" s="88" t="str">
        <f t="shared" si="4"/>
        <v>$$$</v>
      </c>
      <c r="BR9" s="88" t="str">
        <f t="shared" si="5"/>
        <v>$$$</v>
      </c>
      <c r="BS9" s="29" t="e">
        <f t="shared" si="6"/>
        <v>#N/A</v>
      </c>
      <c r="BT9" s="29" t="e">
        <f t="shared" si="6"/>
        <v>#N/A</v>
      </c>
      <c r="BU9" s="29" t="e">
        <f t="shared" si="6"/>
        <v>#N/A</v>
      </c>
      <c r="BV9" s="29" t="e">
        <f t="shared" si="6"/>
        <v>#N/A</v>
      </c>
      <c r="BW9" s="29" t="e">
        <f t="shared" si="6"/>
        <v>#N/A</v>
      </c>
      <c r="BX9" s="29" t="e">
        <f t="shared" si="6"/>
        <v>#N/A</v>
      </c>
      <c r="BY9" s="29" t="e">
        <f t="shared" si="6"/>
        <v>#N/A</v>
      </c>
      <c r="BZ9" s="29" t="e">
        <f t="shared" si="6"/>
        <v>#N/A</v>
      </c>
      <c r="CA9" s="29" t="e">
        <f t="shared" si="6"/>
        <v>#N/A</v>
      </c>
      <c r="CB9" s="29" t="e">
        <f t="shared" si="6"/>
        <v>#N/A</v>
      </c>
      <c r="CC9" s="29" t="e">
        <f t="shared" si="6"/>
        <v>#N/A</v>
      </c>
      <c r="CD9" s="29" t="e">
        <f t="shared" si="6"/>
        <v>#N/A</v>
      </c>
      <c r="CE9" s="6" t="str">
        <f t="shared" si="7"/>
        <v/>
      </c>
      <c r="CF9" s="27" t="e">
        <f>IF(AND(CI9,NOT(AD9)),LOOKUP(CF$5,{0,750,1500},H9:J9),"")</f>
        <v>#N/A</v>
      </c>
      <c r="CG9" s="6" t="str">
        <f t="shared" si="8"/>
        <v/>
      </c>
      <c r="CH9" t="e">
        <f t="shared" ref="CH9" si="24">IF(CI9,IF(ISNUMBER(BO9),BO9,100000)+CV9/10000+IF(ISNUMBER(BJ9),BJ9,2)/10000-P9/100000+ROW()/10000000,"")</f>
        <v>#N/A</v>
      </c>
      <c r="CI9" t="e">
        <f t="shared" ref="CI9" si="25">PRODUCT(CJ9:CQ9)</f>
        <v>#N/A</v>
      </c>
      <c r="CJ9" s="6" t="e">
        <f t="shared" si="11"/>
        <v>#N/A</v>
      </c>
      <c r="CK9" s="6">
        <f t="shared" si="12"/>
        <v>1</v>
      </c>
      <c r="CL9" s="6">
        <f t="shared" ref="CL9:CL366" si="26">IFERROR(--OR(ISBLANK(CL$5),$BJ9="",AND(ISNUMBER($BJ9),$BJ9&lt;=CL$5)),1)</f>
        <v>1</v>
      </c>
      <c r="CM9" s="6">
        <f t="shared" si="13"/>
        <v>0</v>
      </c>
      <c r="CN9" s="6">
        <f t="shared" si="14"/>
        <v>0</v>
      </c>
      <c r="CO9" s="6">
        <f t="shared" si="15"/>
        <v>1</v>
      </c>
      <c r="CP9" s="6">
        <f t="shared" si="16"/>
        <v>1</v>
      </c>
      <c r="CQ9" s="6">
        <f t="shared" ref="CQ9" si="27">IF(CQ$5="Any",1,IF(AND(CQ$5="Med",AV9=0,SUM(AN9:AQ9)=0),1,IF(AND(CQ$5="Low",AV9=0,SUM(AN9:AQ9)=0,AM9=0),1,IF(AND(CQ$5="Flat",AV9=0,SUM(AN9:AQ9)=0,AM9=0,IFERROR(NOT(BE9="Y"),0)),1,0))))</f>
        <v>1</v>
      </c>
      <c r="CR9" s="81" t="str">
        <f t="shared" si="17"/>
        <v/>
      </c>
      <c r="CS9">
        <f t="shared" ref="CS9" si="28">CS$5*(12/(MIN(12,Q9))-1)</f>
        <v>0</v>
      </c>
      <c r="CT9">
        <f t="shared" si="19"/>
        <v>0</v>
      </c>
      <c r="CU9" t="str">
        <f t="shared" ref="CU9:CU366" si="29">IF(AND(ISERR(FIND("remain",$R9)),ISERR(FIND("left",$R9))),"","r")&amp;IF(ISERR(FIND("mon",$R9)),"","m")</f>
        <v/>
      </c>
      <c r="CV9" s="81">
        <f t="shared" ref="CV9" si="30">CT9*IF(CU9="",1,Q9)</f>
        <v>0</v>
      </c>
      <c r="CW9" s="81">
        <f>(CV9/25)^1.5*(Calculator!$BU$4/10000)*CW$5</f>
        <v>0</v>
      </c>
      <c r="CX9" t="str">
        <f t="shared" ref="CX9" si="31">"$"&amp;IF(LEFT(CU9,1)="r",CT9&amp;"/"&amp;CU9,CV9)</f>
        <v>$0</v>
      </c>
    </row>
    <row r="10" spans="1:102" x14ac:dyDescent="0.25">
      <c r="B10" s="115" t="s">
        <v>233</v>
      </c>
      <c r="C10" s="13">
        <v>46270.302777777775</v>
      </c>
      <c r="D10">
        <v>31927</v>
      </c>
      <c r="E10" s="54" t="s">
        <v>235</v>
      </c>
      <c r="F10" s="54" t="s">
        <v>920</v>
      </c>
      <c r="G10" s="54" t="s">
        <v>1553</v>
      </c>
      <c r="H10" s="55">
        <v>13.8</v>
      </c>
      <c r="I10" s="55">
        <v>12.9</v>
      </c>
      <c r="J10" s="55">
        <v>12.4</v>
      </c>
      <c r="K10" s="54"/>
      <c r="L10" s="56" t="b">
        <v>0</v>
      </c>
      <c r="M10" s="56" t="b">
        <v>0</v>
      </c>
      <c r="N10" s="54">
        <v>1</v>
      </c>
      <c r="O10" s="54" t="s">
        <v>228</v>
      </c>
      <c r="P10" s="54">
        <v>25</v>
      </c>
      <c r="Q10" s="54">
        <v>12</v>
      </c>
      <c r="R10" s="54">
        <v>200</v>
      </c>
      <c r="S10" s="54" t="s">
        <v>1554</v>
      </c>
      <c r="T10" s="54" t="s">
        <v>1555</v>
      </c>
      <c r="U10" s="54" t="s">
        <v>1551</v>
      </c>
      <c r="V10" s="54" t="s">
        <v>1556</v>
      </c>
      <c r="W10" s="54" t="b">
        <v>0</v>
      </c>
      <c r="X10" s="54"/>
      <c r="Y10" s="57" t="s">
        <v>1557</v>
      </c>
      <c r="Z10" s="54" t="s">
        <v>1558</v>
      </c>
      <c r="AA10" s="54"/>
      <c r="AB10" s="54" t="s">
        <v>1559</v>
      </c>
      <c r="AC10" s="56" t="b">
        <v>1</v>
      </c>
      <c r="AD10" s="56" t="b">
        <v>0</v>
      </c>
      <c r="AE10" s="54" t="s">
        <v>302</v>
      </c>
      <c r="AF10" s="58">
        <v>46266</v>
      </c>
      <c r="AG10" s="62" t="s">
        <v>293</v>
      </c>
      <c r="AH10" s="54">
        <v>0</v>
      </c>
      <c r="AI10" s="54"/>
      <c r="AJ10" s="54"/>
      <c r="AK10" s="54"/>
      <c r="AL10" s="54"/>
      <c r="AM10" s="54">
        <v>5</v>
      </c>
      <c r="AN10" s="54"/>
      <c r="AO10" s="54"/>
      <c r="AP10" s="54"/>
      <c r="AQ10" s="54"/>
      <c r="AR10" s="54"/>
      <c r="AS10" s="54"/>
      <c r="AT10" s="54"/>
      <c r="AU10" s="54"/>
      <c r="AV10" s="54"/>
      <c r="AW10" s="54"/>
      <c r="AX10" s="59"/>
      <c r="AY10" s="59"/>
      <c r="AZ10" s="59"/>
      <c r="BA10" s="59"/>
      <c r="BB10" s="59">
        <v>5.45E-2</v>
      </c>
      <c r="BC10" s="60">
        <v>4.9000000000000004</v>
      </c>
      <c r="BD10" s="61">
        <v>6.4130000000000006E-2</v>
      </c>
      <c r="BE10" s="62" t="s">
        <v>293</v>
      </c>
      <c r="BF10" s="35">
        <f t="shared" ref="BF10:BG10" si="32">IF($E10=$E$4,BF$4,IF($E10=$E$5,BF$5,""))</f>
        <v>4.9000000000000004</v>
      </c>
      <c r="BG10" s="35">
        <f t="shared" si="32"/>
        <v>6.4130000000000006E-2</v>
      </c>
      <c r="BH10" s="35" t="str">
        <f t="shared" ref="BH10" si="33">IF(ISTEXT(BE10),IF(AND(AV10=0,SUM(AN10:AQ10)=0),IF(AM10&lt;=0,IF(BE10="Y","Low","Flat"),"Med"),"High"),"?")</f>
        <v>Med</v>
      </c>
      <c r="BI10" s="110">
        <f t="shared" ref="BI10" si="34">IF(ISNUMBER(AH10),0*BI$5*SIN((EDATE($A$3,$Q10)-DATE(YEAR(EDATE($A$3,$Q10)),1,0)-BI$4)*2*PI()/365),"")</f>
        <v>0</v>
      </c>
      <c r="BJ10" s="83">
        <f>VLOOKUP($F10,REP_Info!$D$6:$H$250,5,FALSE)</f>
        <v>2.7330000000000001</v>
      </c>
      <c r="BK10" s="30">
        <f t="shared" ref="BK10:BN10" si="35">IF(BK$7&gt;0,(LOOKUP(BK$7,$AH10:$AL10,$AM10:$AQ10)+IF($AG10="Y",SUMPRODUCT($AX10:$BB10-$AW10:$BA10,BK$7-$AR10:$AV10,N(BK$7&gt;$AR10:$AV10)),BK$7*LOOKUP(BK$7,$AR10:$AV10,$AX10:$BB10))+IF($BE10="Y",$BF10,$BC10)+BK$7*IF($BE10="Y",$BG10,$BD10))*100/BK$7,"")</f>
        <v>13.843</v>
      </c>
      <c r="BL10" s="30">
        <f t="shared" si="35"/>
        <v>12.853000000000003</v>
      </c>
      <c r="BM10" s="30">
        <f t="shared" si="35"/>
        <v>12.358000000000002</v>
      </c>
      <c r="BN10" s="29">
        <f t="shared" si="35"/>
        <v>12.193</v>
      </c>
      <c r="BO10" s="85" t="str">
        <f t="shared" ref="BO10" si="36">IFERROR(SUMPRODUCT($BS$7:$CD$7,$BS10:$CD10)/100,"$$$")</f>
        <v>$$$</v>
      </c>
      <c r="BP10" s="88" t="str">
        <f t="shared" ref="BP10" si="37">IFERROR(BO10*100/BO$5,"$$$")</f>
        <v>$$$</v>
      </c>
      <c r="BQ10" s="88" t="str">
        <f t="shared" ref="BQ10" si="38">IFERROR(SUMPRODUCT($BS$7:$CD$7,$BS10:$CD10,--($BS$4:$CD$4&lt;=$Q10))/SUMPRODUCT(--($BS$4:$CD$4&lt;=$Q10),$BS$7:$CD$7),"$$$")</f>
        <v>$$$</v>
      </c>
      <c r="BR10" s="88" t="str">
        <f t="shared" ref="BR10" si="39">IFERROR($BQ10-$BF10*100*SUMPRODUCT(--($BS$4:$CD$4&lt;=$Q10))/SUMPRODUCT(--($BS$4:$CD$4&lt;=$Q10),$BS$7:$CD$7)-$BG10*100,"$$$")</f>
        <v>$$$</v>
      </c>
      <c r="BS10" s="29" t="e">
        <f t="shared" ref="BS10:CD10" si="40">IF($CI10,IF(BS$7&gt;0,IF(BS$4&gt;$Q10,$BF10+BS$7*(BS$5+$BG10+$BI10),LOOKUP(BS$7,$AH10:$AL10,$AM10:$AQ10)+IF($AG10="Y",SUMPRODUCT($AX10:$BB10-$AW10:$BA10,BS$7-$AR10:$AV10,N(BS$7&gt;$AR10:$AV10)),BS$7*LOOKUP(BS$7,$AR10:$AV10,$AX10:$BB10))+IF($BE10="Y",$BF10,$BC10)+BS$7*IF($BE10="Y",$BG10,$BD10))*100/BS$7,""),NA())</f>
        <v>#N/A</v>
      </c>
      <c r="BT10" s="29" t="e">
        <f t="shared" si="40"/>
        <v>#N/A</v>
      </c>
      <c r="BU10" s="29" t="e">
        <f t="shared" si="40"/>
        <v>#N/A</v>
      </c>
      <c r="BV10" s="29" t="e">
        <f t="shared" si="40"/>
        <v>#N/A</v>
      </c>
      <c r="BW10" s="29" t="e">
        <f t="shared" si="40"/>
        <v>#N/A</v>
      </c>
      <c r="BX10" s="29" t="e">
        <f t="shared" si="40"/>
        <v>#N/A</v>
      </c>
      <c r="BY10" s="29" t="e">
        <f t="shared" si="40"/>
        <v>#N/A</v>
      </c>
      <c r="BZ10" s="29" t="e">
        <f t="shared" si="40"/>
        <v>#N/A</v>
      </c>
      <c r="CA10" s="29" t="e">
        <f t="shared" si="40"/>
        <v>#N/A</v>
      </c>
      <c r="CB10" s="29" t="e">
        <f t="shared" si="40"/>
        <v>#N/A</v>
      </c>
      <c r="CC10" s="29" t="e">
        <f t="shared" si="40"/>
        <v>#N/A</v>
      </c>
      <c r="CD10" s="29" t="e">
        <f t="shared" si="40"/>
        <v>#N/A</v>
      </c>
      <c r="CE10" s="6" t="str">
        <f t="shared" si="7"/>
        <v/>
      </c>
      <c r="CF10" s="27" t="e">
        <f>IF(AND(CI10,NOT(AD10)),LOOKUP(CF$5,{0,750,1500},H10:J10),"")</f>
        <v>#N/A</v>
      </c>
      <c r="CG10" s="6" t="str">
        <f t="shared" si="8"/>
        <v/>
      </c>
      <c r="CH10" t="e">
        <f t="shared" ref="CH10" si="41">IF(CI10,IF(ISNUMBER(BO10),BO10,100000)+CV10/10000+IF(ISNUMBER(BJ10),BJ10,2)/10000-P10/100000+ROW()/10000000,"")</f>
        <v>#N/A</v>
      </c>
      <c r="CI10" t="e">
        <f t="shared" ref="CI10" si="42">PRODUCT(CJ10:CQ10)</f>
        <v>#N/A</v>
      </c>
      <c r="CJ10" s="6" t="e">
        <f t="shared" ref="CJ10" si="43">IF($E10=CJ$5,1,0)</f>
        <v>#N/A</v>
      </c>
      <c r="CK10" s="6">
        <f t="shared" ref="CK10" si="44">IF(CK$5="[Any]",1,IF($F10=CK$5,1,0))</f>
        <v>1</v>
      </c>
      <c r="CL10" s="6">
        <f t="shared" ref="CL10" si="45">IFERROR(--OR(ISBLANK(CL$5),$BJ10="",AND(ISNUMBER($BJ10),$BJ10&lt;=CL$5)),1)</f>
        <v>1</v>
      </c>
      <c r="CM10" s="6">
        <f t="shared" ref="CM10" si="46">IF($O10="Fixed",1,0)</f>
        <v>1</v>
      </c>
      <c r="CN10" s="6">
        <f t="shared" ref="CN10" si="47">IF($Q10&gt;=CN$5,1,0)</f>
        <v>1</v>
      </c>
      <c r="CO10" s="6">
        <f t="shared" ref="CO10" si="48">IF($Q10&lt;=CO$5,1,0)</f>
        <v>1</v>
      </c>
      <c r="CP10" s="6">
        <f t="shared" ref="CP10" si="49">IF($P10&gt;=CP$5,1,0)</f>
        <v>1</v>
      </c>
      <c r="CQ10" s="6">
        <f t="shared" ref="CQ10" si="50">IF(CQ$5="Any",1,IF(AND(CQ$5="Med",AV10=0,SUM(AN10:AQ10)=0),1,IF(AND(CQ$5="Low",AV10=0,SUM(AN10:AQ10)=0,AM10=0),1,IF(AND(CQ$5="Flat",AV10=0,SUM(AN10:AQ10)=0,AM10=0,IFERROR(NOT(BE10="Y"),0)),1,0))))</f>
        <v>1</v>
      </c>
      <c r="CR10" s="81" t="str">
        <f t="shared" ref="CR10" si="51">IF(ISNUMBER($CH10),$CH10+$CS10+$CW10,"")</f>
        <v/>
      </c>
      <c r="CS10">
        <f t="shared" ref="CS10" si="52">CS$5*(12/(MIN(12,Q10))-1)</f>
        <v>0</v>
      </c>
      <c r="CT10">
        <f t="shared" ref="CT10" si="53">IF(OR(LEFT($R10,2)="No",LEFT($R10,4)="Batt"),0,VALUE(IFERROR(LEFT($R10,FIND("/",$R10)-1),IFERROR(LEFT($R10,FIND(" ",$R10)-1),$R10))))</f>
        <v>200</v>
      </c>
      <c r="CU10" t="str">
        <f t="shared" ref="CU10" si="54">IF(AND(ISERR(FIND("remain",$R10)),ISERR(FIND("left",$R10))),"","r")&amp;IF(ISERR(FIND("mon",$R10)),"","m")</f>
        <v/>
      </c>
      <c r="CV10" s="81">
        <f t="shared" ref="CV10" si="55">CT10*IF(CU10="",1,Q10)</f>
        <v>200</v>
      </c>
      <c r="CW10" s="81">
        <f>(CV10/25)^1.5*(Calculator!$BU$4/10000)*CW$5</f>
        <v>11.767523974296054</v>
      </c>
      <c r="CX10" t="str">
        <f t="shared" ref="CX10" si="56">"$"&amp;IF(LEFT(CU10,1)="r",CT10&amp;"/"&amp;CU10,CV10)</f>
        <v>$200</v>
      </c>
    </row>
    <row r="11" spans="1:102" x14ac:dyDescent="0.25">
      <c r="B11" s="115" t="s">
        <v>233</v>
      </c>
      <c r="C11" s="13">
        <v>46265.588194444441</v>
      </c>
      <c r="D11">
        <v>31929</v>
      </c>
      <c r="E11" s="54" t="s">
        <v>237</v>
      </c>
      <c r="F11" s="54" t="s">
        <v>920</v>
      </c>
      <c r="G11" s="54" t="s">
        <v>1553</v>
      </c>
      <c r="H11" s="55">
        <v>13.100000000000001</v>
      </c>
      <c r="I11" s="55">
        <v>12.2</v>
      </c>
      <c r="J11" s="55">
        <v>11.799999999999999</v>
      </c>
      <c r="K11" s="54"/>
      <c r="L11" s="56" t="b">
        <v>0</v>
      </c>
      <c r="M11" s="56" t="b">
        <v>0</v>
      </c>
      <c r="N11" s="54">
        <v>1</v>
      </c>
      <c r="O11" s="54" t="s">
        <v>228</v>
      </c>
      <c r="P11" s="54">
        <v>25</v>
      </c>
      <c r="Q11" s="54">
        <v>12</v>
      </c>
      <c r="R11" s="54">
        <v>200</v>
      </c>
      <c r="S11" s="54" t="s">
        <v>1554</v>
      </c>
      <c r="T11" s="54" t="s">
        <v>1555</v>
      </c>
      <c r="U11" s="54" t="s">
        <v>1551</v>
      </c>
      <c r="V11" s="54" t="s">
        <v>1556</v>
      </c>
      <c r="W11" s="54" t="b">
        <v>0</v>
      </c>
      <c r="X11" s="54"/>
      <c r="Y11" s="57" t="s">
        <v>1560</v>
      </c>
      <c r="Z11" s="54" t="s">
        <v>1558</v>
      </c>
      <c r="AA11" s="54"/>
      <c r="AB11" s="54" t="s">
        <v>1559</v>
      </c>
      <c r="AC11" s="56" t="b">
        <v>1</v>
      </c>
      <c r="AD11" s="56" t="b">
        <v>0</v>
      </c>
      <c r="AE11" s="54" t="s">
        <v>302</v>
      </c>
      <c r="AF11" s="58">
        <v>46265</v>
      </c>
      <c r="AG11" s="62" t="s">
        <v>293</v>
      </c>
      <c r="AH11" s="54">
        <v>0</v>
      </c>
      <c r="AI11" s="54"/>
      <c r="AJ11" s="54"/>
      <c r="AK11" s="54"/>
      <c r="AL11" s="54"/>
      <c r="AM11" s="54">
        <v>5</v>
      </c>
      <c r="AN11" s="54"/>
      <c r="AO11" s="54"/>
      <c r="AP11" s="54"/>
      <c r="AQ11" s="54"/>
      <c r="AR11" s="54"/>
      <c r="AS11" s="54"/>
      <c r="AT11" s="54"/>
      <c r="AU11" s="54"/>
      <c r="AV11" s="54"/>
      <c r="AW11" s="54"/>
      <c r="AX11" s="59"/>
      <c r="AY11" s="59"/>
      <c r="AZ11" s="59"/>
      <c r="BA11" s="59"/>
      <c r="BB11" s="59">
        <v>5.2699999999999997E-2</v>
      </c>
      <c r="BC11" s="60">
        <v>4.0599999999999996</v>
      </c>
      <c r="BD11" s="61">
        <v>6.0295000000000001E-2</v>
      </c>
      <c r="BE11" s="62" t="s">
        <v>293</v>
      </c>
      <c r="BF11" s="35">
        <f t="shared" ref="BF11:BG14" si="57">IF($E11=$E$4,BF$4,IF($E11=$E$5,BF$5,""))</f>
        <v>4.0600000000000005</v>
      </c>
      <c r="BG11" s="35">
        <f t="shared" si="57"/>
        <v>6.0295000000000001E-2</v>
      </c>
      <c r="BH11" s="35" t="str">
        <f t="shared" ref="BH11:BH14" si="58">IF(ISTEXT(BE11),IF(AND(AV11=0,SUM(AN11:AQ11)=0),IF(AM11&lt;=0,IF(BE11="Y","Low","Flat"),"Med"),"High"),"?")</f>
        <v>Med</v>
      </c>
      <c r="BI11" s="110">
        <f t="shared" ref="BI11:BI14" si="59">IF(ISNUMBER(AH11),0*BI$5*SIN((EDATE($A$3,$Q11)-DATE(YEAR(EDATE($A$3,$Q11)),1,0)-BI$4)*2*PI()/365),"")</f>
        <v>0</v>
      </c>
      <c r="BJ11" s="83">
        <f>VLOOKUP($F11,REP_Info!$D$6:$H$250,5,FALSE)</f>
        <v>2.7330000000000001</v>
      </c>
      <c r="BK11" s="30">
        <f t="shared" ref="BK11:BN14" si="60">IF(BK$7&gt;0,(LOOKUP(BK$7,$AH11:$AL11,$AM11:$AQ11)+IF($AG11="Y",SUMPRODUCT($AX11:$BB11-$AW11:$BA11,BK$7-$AR11:$AV11,N(BK$7&gt;$AR11:$AV11)),BK$7*LOOKUP(BK$7,$AR11:$AV11,$AX11:$BB11))+IF($BE11="Y",$BF11,$BC11)+BK$7*IF($BE11="Y",$BG11,$BD11))*100/BK$7,"")</f>
        <v>13.111499999999999</v>
      </c>
      <c r="BL11" s="30">
        <f t="shared" si="60"/>
        <v>12.205500000000001</v>
      </c>
      <c r="BM11" s="30">
        <f t="shared" si="60"/>
        <v>11.7525</v>
      </c>
      <c r="BN11" s="29">
        <f t="shared" si="60"/>
        <v>11.601499999999998</v>
      </c>
      <c r="BO11" s="85" t="str">
        <f t="shared" ref="BO11:BO14" si="61">IFERROR(SUMPRODUCT($BS$7:$CD$7,$BS11:$CD11)/100,"$$$")</f>
        <v>$$$</v>
      </c>
      <c r="BP11" s="88" t="str">
        <f t="shared" ref="BP11:BP14" si="62">IFERROR(BO11*100/BO$5,"$$$")</f>
        <v>$$$</v>
      </c>
      <c r="BQ11" s="88" t="str">
        <f t="shared" ref="BQ11:BQ14" si="63">IFERROR(SUMPRODUCT($BS$7:$CD$7,$BS11:$CD11,--($BS$4:$CD$4&lt;=$Q11))/SUMPRODUCT(--($BS$4:$CD$4&lt;=$Q11),$BS$7:$CD$7),"$$$")</f>
        <v>$$$</v>
      </c>
      <c r="BR11" s="88" t="str">
        <f t="shared" ref="BR11:BR14" si="64">IFERROR($BQ11-$BF11*100*SUMPRODUCT(--($BS$4:$CD$4&lt;=$Q11))/SUMPRODUCT(--($BS$4:$CD$4&lt;=$Q11),$BS$7:$CD$7)-$BG11*100,"$$$")</f>
        <v>$$$</v>
      </c>
      <c r="BS11" s="29" t="e">
        <f t="shared" ref="BS11:CD14" si="65">IF($CI11,IF(BS$7&gt;0,IF(BS$4&gt;$Q11,$BF11+BS$7*(BS$5+$BG11+$BI11),LOOKUP(BS$7,$AH11:$AL11,$AM11:$AQ11)+IF($AG11="Y",SUMPRODUCT($AX11:$BB11-$AW11:$BA11,BS$7-$AR11:$AV11,N(BS$7&gt;$AR11:$AV11)),BS$7*LOOKUP(BS$7,$AR11:$AV11,$AX11:$BB11))+IF($BE11="Y",$BF11,$BC11)+BS$7*IF($BE11="Y",$BG11,$BD11))*100/BS$7,""),NA())</f>
        <v>#N/A</v>
      </c>
      <c r="BT11" s="29" t="e">
        <f t="shared" si="65"/>
        <v>#N/A</v>
      </c>
      <c r="BU11" s="29" t="e">
        <f t="shared" si="65"/>
        <v>#N/A</v>
      </c>
      <c r="BV11" s="29" t="e">
        <f t="shared" si="65"/>
        <v>#N/A</v>
      </c>
      <c r="BW11" s="29" t="e">
        <f t="shared" si="65"/>
        <v>#N/A</v>
      </c>
      <c r="BX11" s="29" t="e">
        <f t="shared" si="65"/>
        <v>#N/A</v>
      </c>
      <c r="BY11" s="29" t="e">
        <f t="shared" si="65"/>
        <v>#N/A</v>
      </c>
      <c r="BZ11" s="29" t="e">
        <f t="shared" si="65"/>
        <v>#N/A</v>
      </c>
      <c r="CA11" s="29" t="e">
        <f t="shared" si="65"/>
        <v>#N/A</v>
      </c>
      <c r="CB11" s="29" t="e">
        <f t="shared" si="65"/>
        <v>#N/A</v>
      </c>
      <c r="CC11" s="29" t="e">
        <f t="shared" si="65"/>
        <v>#N/A</v>
      </c>
      <c r="CD11" s="29" t="e">
        <f t="shared" si="65"/>
        <v>#N/A</v>
      </c>
      <c r="CE11" s="6" t="str">
        <f t="shared" si="7"/>
        <v/>
      </c>
      <c r="CF11" s="27" t="e">
        <f>IF(AND(CI11,NOT(AD11)),LOOKUP(CF$5,{0,750,1500},H11:J11),"")</f>
        <v>#N/A</v>
      </c>
      <c r="CG11" s="6" t="str">
        <f t="shared" si="8"/>
        <v/>
      </c>
      <c r="CH11" t="e">
        <f t="shared" ref="CH11:CH14" si="66">IF(CI11,IF(ISNUMBER(BO11),BO11,100000)+CV11/10000+IF(ISNUMBER(BJ11),BJ11,2)/10000-P11/100000+ROW()/10000000,"")</f>
        <v>#N/A</v>
      </c>
      <c r="CI11" t="e">
        <f t="shared" ref="CI11:CI14" si="67">PRODUCT(CJ11:CQ11)</f>
        <v>#N/A</v>
      </c>
      <c r="CJ11" s="6" t="e">
        <f t="shared" ref="CJ11:CJ14" si="68">IF($E11=CJ$5,1,0)</f>
        <v>#N/A</v>
      </c>
      <c r="CK11" s="6">
        <f t="shared" ref="CK11:CK14" si="69">IF(CK$5="[Any]",1,IF($F11=CK$5,1,0))</f>
        <v>1</v>
      </c>
      <c r="CL11" s="6">
        <f t="shared" ref="CL11:CL14" si="70">IFERROR(--OR(ISBLANK(CL$5),$BJ11="",AND(ISNUMBER($BJ11),$BJ11&lt;=CL$5)),1)</f>
        <v>1</v>
      </c>
      <c r="CM11" s="6">
        <f t="shared" ref="CM11:CM14" si="71">IF($O11="Fixed",1,0)</f>
        <v>1</v>
      </c>
      <c r="CN11" s="6">
        <f t="shared" ref="CN11:CN14" si="72">IF($Q11&gt;=CN$5,1,0)</f>
        <v>1</v>
      </c>
      <c r="CO11" s="6">
        <f t="shared" ref="CO11:CO14" si="73">IF($Q11&lt;=CO$5,1,0)</f>
        <v>1</v>
      </c>
      <c r="CP11" s="6">
        <f t="shared" ref="CP11:CP14" si="74">IF($P11&gt;=CP$5,1,0)</f>
        <v>1</v>
      </c>
      <c r="CQ11" s="6">
        <f t="shared" ref="CQ11:CQ14" si="75">IF(CQ$5="Any",1,IF(AND(CQ$5="Med",AV11=0,SUM(AN11:AQ11)=0),1,IF(AND(CQ$5="Low",AV11=0,SUM(AN11:AQ11)=0,AM11=0),1,IF(AND(CQ$5="Flat",AV11=0,SUM(AN11:AQ11)=0,AM11=0,IFERROR(NOT(BE11="Y"),0)),1,0))))</f>
        <v>1</v>
      </c>
      <c r="CR11" s="81" t="str">
        <f t="shared" ref="CR11:CR14" si="76">IF(ISNUMBER($CH11),$CH11+$CS11+$CW11,"")</f>
        <v/>
      </c>
      <c r="CS11">
        <f t="shared" ref="CS11:CS14" si="77">CS$5*(12/(MIN(12,Q11))-1)</f>
        <v>0</v>
      </c>
      <c r="CT11">
        <f t="shared" ref="CT11:CT14" si="78">IF(OR(LEFT($R11,2)="No",LEFT($R11,4)="Batt"),0,VALUE(IFERROR(LEFT($R11,FIND("/",$R11)-1),IFERROR(LEFT($R11,FIND(" ",$R11)-1),$R11))))</f>
        <v>200</v>
      </c>
      <c r="CU11" t="str">
        <f t="shared" ref="CU11:CU14" si="79">IF(AND(ISERR(FIND("remain",$R11)),ISERR(FIND("left",$R11))),"","r")&amp;IF(ISERR(FIND("mon",$R11)),"","m")</f>
        <v/>
      </c>
      <c r="CV11" s="81">
        <f t="shared" ref="CV11:CV14" si="80">CT11*IF(CU11="",1,Q11)</f>
        <v>200</v>
      </c>
      <c r="CW11" s="81">
        <f>(CV11/25)^1.5*(Calculator!$BU$4/10000)*CW$5</f>
        <v>11.767523974296054</v>
      </c>
      <c r="CX11" t="str">
        <f t="shared" ref="CX11:CX14" si="81">"$"&amp;IF(LEFT(CU11,1)="r",CT11&amp;"/"&amp;CU11,CV11)</f>
        <v>$200</v>
      </c>
    </row>
    <row r="12" spans="1:102" x14ac:dyDescent="0.25">
      <c r="B12" s="115" t="s">
        <v>233</v>
      </c>
      <c r="C12" s="13">
        <v>46270.302777777775</v>
      </c>
      <c r="D12">
        <v>34539</v>
      </c>
      <c r="E12" s="54" t="s">
        <v>235</v>
      </c>
      <c r="F12" s="54" t="s">
        <v>920</v>
      </c>
      <c r="G12" s="54" t="s">
        <v>1561</v>
      </c>
      <c r="H12" s="55">
        <v>13.200000000000001</v>
      </c>
      <c r="I12" s="55">
        <v>12.8</v>
      </c>
      <c r="J12" s="55">
        <v>12.5</v>
      </c>
      <c r="K12" s="54"/>
      <c r="L12" s="56" t="b">
        <v>0</v>
      </c>
      <c r="M12" s="56" t="b">
        <v>0</v>
      </c>
      <c r="N12" s="54">
        <v>1</v>
      </c>
      <c r="O12" s="54" t="s">
        <v>228</v>
      </c>
      <c r="P12" s="54">
        <v>25</v>
      </c>
      <c r="Q12" s="54">
        <v>12</v>
      </c>
      <c r="R12" s="54">
        <v>200</v>
      </c>
      <c r="S12" s="54" t="s">
        <v>1554</v>
      </c>
      <c r="T12" s="54" t="s">
        <v>1555</v>
      </c>
      <c r="U12" s="54" t="s">
        <v>1551</v>
      </c>
      <c r="V12" s="54" t="s">
        <v>1556</v>
      </c>
      <c r="W12" s="54" t="b">
        <v>0</v>
      </c>
      <c r="X12" s="54"/>
      <c r="Y12" s="57" t="s">
        <v>1562</v>
      </c>
      <c r="Z12" s="54" t="s">
        <v>1558</v>
      </c>
      <c r="AA12" s="54"/>
      <c r="AB12" s="54" t="s">
        <v>1559</v>
      </c>
      <c r="AC12" s="56" t="b">
        <v>1</v>
      </c>
      <c r="AD12" s="56" t="b">
        <v>0</v>
      </c>
      <c r="AE12" s="54" t="s">
        <v>302</v>
      </c>
      <c r="AF12" s="58">
        <v>46266</v>
      </c>
      <c r="AG12" s="62" t="s">
        <v>293</v>
      </c>
      <c r="AH12" s="54">
        <v>0</v>
      </c>
      <c r="AI12" s="54"/>
      <c r="AJ12" s="54"/>
      <c r="AK12" s="54"/>
      <c r="AL12" s="54"/>
      <c r="AM12" s="54">
        <v>0</v>
      </c>
      <c r="AN12" s="54"/>
      <c r="AO12" s="54"/>
      <c r="AP12" s="54"/>
      <c r="AQ12" s="54"/>
      <c r="AR12" s="54"/>
      <c r="AS12" s="54"/>
      <c r="AT12" s="54"/>
      <c r="AU12" s="54"/>
      <c r="AV12" s="54"/>
      <c r="AW12" s="54"/>
      <c r="AX12" s="59"/>
      <c r="AY12" s="59"/>
      <c r="AZ12" s="59"/>
      <c r="BA12" s="59"/>
      <c r="BB12" s="59">
        <v>5.8500000000000003E-2</v>
      </c>
      <c r="BC12" s="60">
        <v>4.9000000000000004</v>
      </c>
      <c r="BD12" s="61">
        <v>6.4130000000000006E-2</v>
      </c>
      <c r="BE12" s="62" t="s">
        <v>293</v>
      </c>
      <c r="BF12" s="35">
        <f t="shared" si="57"/>
        <v>4.9000000000000004</v>
      </c>
      <c r="BG12" s="35">
        <f t="shared" si="57"/>
        <v>6.4130000000000006E-2</v>
      </c>
      <c r="BH12" s="35" t="str">
        <f t="shared" si="58"/>
        <v>Low</v>
      </c>
      <c r="BI12" s="110">
        <f t="shared" si="59"/>
        <v>0</v>
      </c>
      <c r="BJ12" s="83">
        <f>VLOOKUP($F12,REP_Info!$D$6:$H$250,5,FALSE)</f>
        <v>2.7330000000000001</v>
      </c>
      <c r="BK12" s="30">
        <f t="shared" si="60"/>
        <v>13.243</v>
      </c>
      <c r="BL12" s="30">
        <f t="shared" si="60"/>
        <v>12.753</v>
      </c>
      <c r="BM12" s="30">
        <f t="shared" si="60"/>
        <v>12.508000000000003</v>
      </c>
      <c r="BN12" s="29">
        <f t="shared" si="60"/>
        <v>12.426333333333334</v>
      </c>
      <c r="BO12" s="85" t="str">
        <f t="shared" si="61"/>
        <v>$$$</v>
      </c>
      <c r="BP12" s="88" t="str">
        <f t="shared" si="62"/>
        <v>$$$</v>
      </c>
      <c r="BQ12" s="88" t="str">
        <f t="shared" si="63"/>
        <v>$$$</v>
      </c>
      <c r="BR12" s="88" t="str">
        <f t="shared" si="64"/>
        <v>$$$</v>
      </c>
      <c r="BS12" s="29" t="e">
        <f t="shared" si="65"/>
        <v>#N/A</v>
      </c>
      <c r="BT12" s="29" t="e">
        <f t="shared" si="65"/>
        <v>#N/A</v>
      </c>
      <c r="BU12" s="29" t="e">
        <f t="shared" si="65"/>
        <v>#N/A</v>
      </c>
      <c r="BV12" s="29" t="e">
        <f t="shared" si="65"/>
        <v>#N/A</v>
      </c>
      <c r="BW12" s="29" t="e">
        <f t="shared" si="65"/>
        <v>#N/A</v>
      </c>
      <c r="BX12" s="29" t="e">
        <f t="shared" si="65"/>
        <v>#N/A</v>
      </c>
      <c r="BY12" s="29" t="e">
        <f t="shared" si="65"/>
        <v>#N/A</v>
      </c>
      <c r="BZ12" s="29" t="e">
        <f t="shared" si="65"/>
        <v>#N/A</v>
      </c>
      <c r="CA12" s="29" t="e">
        <f t="shared" si="65"/>
        <v>#N/A</v>
      </c>
      <c r="CB12" s="29" t="e">
        <f t="shared" si="65"/>
        <v>#N/A</v>
      </c>
      <c r="CC12" s="29" t="e">
        <f t="shared" si="65"/>
        <v>#N/A</v>
      </c>
      <c r="CD12" s="29" t="e">
        <f t="shared" si="65"/>
        <v>#N/A</v>
      </c>
      <c r="CE12" s="6" t="str">
        <f t="shared" si="7"/>
        <v/>
      </c>
      <c r="CF12" s="27" t="e">
        <f>IF(AND(CI12,NOT(AD12)),LOOKUP(CF$5,{0,750,1500},H12:J12),"")</f>
        <v>#N/A</v>
      </c>
      <c r="CG12" s="6" t="str">
        <f t="shared" si="8"/>
        <v/>
      </c>
      <c r="CH12" t="e">
        <f t="shared" si="66"/>
        <v>#N/A</v>
      </c>
      <c r="CI12" t="e">
        <f t="shared" si="67"/>
        <v>#N/A</v>
      </c>
      <c r="CJ12" s="6" t="e">
        <f t="shared" si="68"/>
        <v>#N/A</v>
      </c>
      <c r="CK12" s="6">
        <f t="shared" si="69"/>
        <v>1</v>
      </c>
      <c r="CL12" s="6">
        <f t="shared" si="70"/>
        <v>1</v>
      </c>
      <c r="CM12" s="6">
        <f t="shared" si="71"/>
        <v>1</v>
      </c>
      <c r="CN12" s="6">
        <f t="shared" si="72"/>
        <v>1</v>
      </c>
      <c r="CO12" s="6">
        <f t="shared" si="73"/>
        <v>1</v>
      </c>
      <c r="CP12" s="6">
        <f t="shared" si="74"/>
        <v>1</v>
      </c>
      <c r="CQ12" s="6">
        <f t="shared" si="75"/>
        <v>1</v>
      </c>
      <c r="CR12" s="81" t="str">
        <f t="shared" si="76"/>
        <v/>
      </c>
      <c r="CS12">
        <f t="shared" si="77"/>
        <v>0</v>
      </c>
      <c r="CT12">
        <f t="shared" si="78"/>
        <v>200</v>
      </c>
      <c r="CU12" t="str">
        <f t="shared" si="79"/>
        <v/>
      </c>
      <c r="CV12" s="81">
        <f t="shared" si="80"/>
        <v>200</v>
      </c>
      <c r="CW12" s="81">
        <f>(CV12/25)^1.5*(Calculator!$BU$4/10000)*CW$5</f>
        <v>11.767523974296054</v>
      </c>
      <c r="CX12" t="str">
        <f t="shared" si="81"/>
        <v>$200</v>
      </c>
    </row>
    <row r="13" spans="1:102" x14ac:dyDescent="0.25">
      <c r="B13" s="115" t="s">
        <v>233</v>
      </c>
      <c r="C13" s="13">
        <v>46265.588194444441</v>
      </c>
      <c r="D13">
        <v>34695</v>
      </c>
      <c r="E13" s="54" t="s">
        <v>237</v>
      </c>
      <c r="F13" s="54" t="s">
        <v>920</v>
      </c>
      <c r="G13" s="54" t="s">
        <v>1561</v>
      </c>
      <c r="H13" s="55">
        <v>12.5</v>
      </c>
      <c r="I13" s="55">
        <v>12.1</v>
      </c>
      <c r="J13" s="55">
        <v>11.899999999999999</v>
      </c>
      <c r="K13" s="54"/>
      <c r="L13" s="56" t="b">
        <v>0</v>
      </c>
      <c r="M13" s="56" t="b">
        <v>0</v>
      </c>
      <c r="N13" s="54">
        <v>1</v>
      </c>
      <c r="O13" s="54" t="s">
        <v>228</v>
      </c>
      <c r="P13" s="54">
        <v>25</v>
      </c>
      <c r="Q13" s="54">
        <v>12</v>
      </c>
      <c r="R13" s="54">
        <v>200</v>
      </c>
      <c r="S13" s="54" t="s">
        <v>1554</v>
      </c>
      <c r="T13" s="54" t="s">
        <v>1555</v>
      </c>
      <c r="U13" s="54" t="s">
        <v>1551</v>
      </c>
      <c r="V13" s="54" t="s">
        <v>1556</v>
      </c>
      <c r="W13" s="54" t="b">
        <v>0</v>
      </c>
      <c r="X13" s="54"/>
      <c r="Y13" s="57" t="s">
        <v>1563</v>
      </c>
      <c r="Z13" s="54" t="s">
        <v>1558</v>
      </c>
      <c r="AA13" s="54"/>
      <c r="AB13" s="54" t="s">
        <v>1559</v>
      </c>
      <c r="AC13" s="56" t="b">
        <v>1</v>
      </c>
      <c r="AD13" s="56" t="b">
        <v>0</v>
      </c>
      <c r="AE13" s="54" t="s">
        <v>302</v>
      </c>
      <c r="AF13" s="58">
        <v>46265</v>
      </c>
      <c r="AG13" s="62" t="s">
        <v>293</v>
      </c>
      <c r="AH13" s="54">
        <v>0</v>
      </c>
      <c r="AI13" s="54"/>
      <c r="AJ13" s="54"/>
      <c r="AK13" s="54"/>
      <c r="AL13" s="54"/>
      <c r="AM13" s="54">
        <v>0</v>
      </c>
      <c r="AN13" s="54"/>
      <c r="AO13" s="54"/>
      <c r="AP13" s="54"/>
      <c r="AQ13" s="54"/>
      <c r="AR13" s="54"/>
      <c r="AS13" s="54"/>
      <c r="AT13" s="54"/>
      <c r="AU13" s="54"/>
      <c r="AV13" s="54"/>
      <c r="AW13" s="54"/>
      <c r="AX13" s="59"/>
      <c r="AY13" s="59"/>
      <c r="AZ13" s="59"/>
      <c r="BA13" s="59"/>
      <c r="BB13" s="59">
        <v>5.67E-2</v>
      </c>
      <c r="BC13" s="60">
        <v>4.0599999999999996</v>
      </c>
      <c r="BD13" s="61">
        <v>6.0295000000000001E-2</v>
      </c>
      <c r="BE13" s="62" t="s">
        <v>293</v>
      </c>
      <c r="BF13" s="35">
        <f t="shared" si="57"/>
        <v>4.0600000000000005</v>
      </c>
      <c r="BG13" s="35">
        <f t="shared" si="57"/>
        <v>6.0295000000000001E-2</v>
      </c>
      <c r="BH13" s="35" t="str">
        <f t="shared" si="58"/>
        <v>Low</v>
      </c>
      <c r="BI13" s="110">
        <f t="shared" si="59"/>
        <v>0</v>
      </c>
      <c r="BJ13" s="83">
        <f>VLOOKUP($F13,REP_Info!$D$6:$H$250,5,FALSE)</f>
        <v>2.7330000000000001</v>
      </c>
      <c r="BK13" s="30">
        <f t="shared" si="60"/>
        <v>12.5115</v>
      </c>
      <c r="BL13" s="30">
        <f t="shared" si="60"/>
        <v>12.105499999999999</v>
      </c>
      <c r="BM13" s="30">
        <f t="shared" si="60"/>
        <v>11.9025</v>
      </c>
      <c r="BN13" s="29">
        <f t="shared" si="60"/>
        <v>11.83483333333333</v>
      </c>
      <c r="BO13" s="85" t="str">
        <f t="shared" si="61"/>
        <v>$$$</v>
      </c>
      <c r="BP13" s="88" t="str">
        <f t="shared" si="62"/>
        <v>$$$</v>
      </c>
      <c r="BQ13" s="88" t="str">
        <f t="shared" si="63"/>
        <v>$$$</v>
      </c>
      <c r="BR13" s="88" t="str">
        <f t="shared" si="64"/>
        <v>$$$</v>
      </c>
      <c r="BS13" s="29" t="e">
        <f t="shared" si="65"/>
        <v>#N/A</v>
      </c>
      <c r="BT13" s="29" t="e">
        <f t="shared" si="65"/>
        <v>#N/A</v>
      </c>
      <c r="BU13" s="29" t="e">
        <f t="shared" si="65"/>
        <v>#N/A</v>
      </c>
      <c r="BV13" s="29" t="e">
        <f t="shared" si="65"/>
        <v>#N/A</v>
      </c>
      <c r="BW13" s="29" t="e">
        <f t="shared" si="65"/>
        <v>#N/A</v>
      </c>
      <c r="BX13" s="29" t="e">
        <f t="shared" si="65"/>
        <v>#N/A</v>
      </c>
      <c r="BY13" s="29" t="e">
        <f t="shared" si="65"/>
        <v>#N/A</v>
      </c>
      <c r="BZ13" s="29" t="e">
        <f t="shared" si="65"/>
        <v>#N/A</v>
      </c>
      <c r="CA13" s="29" t="e">
        <f t="shared" si="65"/>
        <v>#N/A</v>
      </c>
      <c r="CB13" s="29" t="e">
        <f t="shared" si="65"/>
        <v>#N/A</v>
      </c>
      <c r="CC13" s="29" t="e">
        <f t="shared" si="65"/>
        <v>#N/A</v>
      </c>
      <c r="CD13" s="29" t="e">
        <f t="shared" si="65"/>
        <v>#N/A</v>
      </c>
      <c r="CE13" s="6" t="str">
        <f t="shared" si="7"/>
        <v/>
      </c>
      <c r="CF13" s="27" t="e">
        <f>IF(AND(CI13,NOT(AD13)),LOOKUP(CF$5,{0,750,1500},H13:J13),"")</f>
        <v>#N/A</v>
      </c>
      <c r="CG13" s="6" t="str">
        <f t="shared" si="8"/>
        <v/>
      </c>
      <c r="CH13" t="e">
        <f t="shared" si="66"/>
        <v>#N/A</v>
      </c>
      <c r="CI13" t="e">
        <f t="shared" si="67"/>
        <v>#N/A</v>
      </c>
      <c r="CJ13" s="6" t="e">
        <f t="shared" si="68"/>
        <v>#N/A</v>
      </c>
      <c r="CK13" s="6">
        <f t="shared" si="69"/>
        <v>1</v>
      </c>
      <c r="CL13" s="6">
        <f t="shared" si="70"/>
        <v>1</v>
      </c>
      <c r="CM13" s="6">
        <f t="shared" si="71"/>
        <v>1</v>
      </c>
      <c r="CN13" s="6">
        <f t="shared" si="72"/>
        <v>1</v>
      </c>
      <c r="CO13" s="6">
        <f t="shared" si="73"/>
        <v>1</v>
      </c>
      <c r="CP13" s="6">
        <f t="shared" si="74"/>
        <v>1</v>
      </c>
      <c r="CQ13" s="6">
        <f t="shared" si="75"/>
        <v>1</v>
      </c>
      <c r="CR13" s="81" t="str">
        <f t="shared" si="76"/>
        <v/>
      </c>
      <c r="CS13">
        <f t="shared" si="77"/>
        <v>0</v>
      </c>
      <c r="CT13">
        <f t="shared" si="78"/>
        <v>200</v>
      </c>
      <c r="CU13" t="str">
        <f t="shared" si="79"/>
        <v/>
      </c>
      <c r="CV13" s="81">
        <f t="shared" si="80"/>
        <v>200</v>
      </c>
      <c r="CW13" s="81">
        <f>(CV13/25)^1.5*(Calculator!$BU$4/10000)*CW$5</f>
        <v>11.767523974296054</v>
      </c>
      <c r="CX13" t="str">
        <f t="shared" si="81"/>
        <v>$200</v>
      </c>
    </row>
    <row r="14" spans="1:102" x14ac:dyDescent="0.25">
      <c r="B14" s="115" t="s">
        <v>233</v>
      </c>
      <c r="C14" s="13">
        <v>46270.302777777775</v>
      </c>
      <c r="D14">
        <v>35308</v>
      </c>
      <c r="E14" s="54" t="s">
        <v>235</v>
      </c>
      <c r="F14" s="54" t="s">
        <v>920</v>
      </c>
      <c r="G14" s="54" t="s">
        <v>1564</v>
      </c>
      <c r="H14" s="55">
        <v>14.299999999999999</v>
      </c>
      <c r="I14" s="55">
        <v>13.4</v>
      </c>
      <c r="J14" s="55">
        <v>12.9</v>
      </c>
      <c r="K14" s="54"/>
      <c r="L14" s="56" t="b">
        <v>0</v>
      </c>
      <c r="M14" s="56" t="b">
        <v>0</v>
      </c>
      <c r="N14" s="54">
        <v>1</v>
      </c>
      <c r="O14" s="54" t="s">
        <v>228</v>
      </c>
      <c r="P14" s="54">
        <v>100</v>
      </c>
      <c r="Q14" s="54">
        <v>12</v>
      </c>
      <c r="R14" s="54">
        <v>200</v>
      </c>
      <c r="S14" s="54" t="s">
        <v>1554</v>
      </c>
      <c r="T14" s="54" t="s">
        <v>1555</v>
      </c>
      <c r="U14" s="54" t="s">
        <v>1551</v>
      </c>
      <c r="V14" s="54" t="s">
        <v>1556</v>
      </c>
      <c r="W14" s="54" t="b">
        <v>0</v>
      </c>
      <c r="X14" s="54"/>
      <c r="Y14" s="57" t="s">
        <v>1565</v>
      </c>
      <c r="Z14" s="54" t="s">
        <v>1558</v>
      </c>
      <c r="AA14" s="54"/>
      <c r="AB14" s="54" t="s">
        <v>1559</v>
      </c>
      <c r="AC14" s="56" t="b">
        <v>1</v>
      </c>
      <c r="AD14" s="56" t="b">
        <v>0</v>
      </c>
      <c r="AE14" s="54" t="s">
        <v>302</v>
      </c>
      <c r="AF14" s="58">
        <v>46266</v>
      </c>
      <c r="AG14" s="62" t="s">
        <v>293</v>
      </c>
      <c r="AH14" s="54">
        <v>0</v>
      </c>
      <c r="AI14" s="54"/>
      <c r="AJ14" s="54"/>
      <c r="AK14" s="54"/>
      <c r="AL14" s="54"/>
      <c r="AM14" s="54">
        <v>5</v>
      </c>
      <c r="AN14" s="54"/>
      <c r="AO14" s="54"/>
      <c r="AP14" s="54"/>
      <c r="AQ14" s="54"/>
      <c r="AR14" s="54"/>
      <c r="AS14" s="54"/>
      <c r="AT14" s="54"/>
      <c r="AU14" s="54"/>
      <c r="AV14" s="54"/>
      <c r="AW14" s="54"/>
      <c r="AX14" s="59"/>
      <c r="AY14" s="59"/>
      <c r="AZ14" s="59"/>
      <c r="BA14" s="59"/>
      <c r="BB14" s="59">
        <v>5.9499999999999997E-2</v>
      </c>
      <c r="BC14" s="60">
        <v>4.9000000000000004</v>
      </c>
      <c r="BD14" s="61">
        <v>6.4130000000000006E-2</v>
      </c>
      <c r="BE14" s="62" t="s">
        <v>293</v>
      </c>
      <c r="BF14" s="35">
        <f t="shared" si="57"/>
        <v>4.9000000000000004</v>
      </c>
      <c r="BG14" s="35">
        <f t="shared" si="57"/>
        <v>6.4130000000000006E-2</v>
      </c>
      <c r="BH14" s="35" t="str">
        <f t="shared" si="58"/>
        <v>Med</v>
      </c>
      <c r="BI14" s="110">
        <f t="shared" si="59"/>
        <v>0</v>
      </c>
      <c r="BJ14" s="83">
        <f>VLOOKUP($F14,REP_Info!$D$6:$H$250,5,FALSE)</f>
        <v>2.7330000000000001</v>
      </c>
      <c r="BK14" s="30">
        <f t="shared" si="60"/>
        <v>14.343</v>
      </c>
      <c r="BL14" s="30">
        <f t="shared" si="60"/>
        <v>13.353000000000003</v>
      </c>
      <c r="BM14" s="30">
        <f t="shared" si="60"/>
        <v>12.858000000000002</v>
      </c>
      <c r="BN14" s="29">
        <f t="shared" si="60"/>
        <v>12.693</v>
      </c>
      <c r="BO14" s="85" t="str">
        <f t="shared" si="61"/>
        <v>$$$</v>
      </c>
      <c r="BP14" s="88" t="str">
        <f t="shared" si="62"/>
        <v>$$$</v>
      </c>
      <c r="BQ14" s="88" t="str">
        <f t="shared" si="63"/>
        <v>$$$</v>
      </c>
      <c r="BR14" s="88" t="str">
        <f t="shared" si="64"/>
        <v>$$$</v>
      </c>
      <c r="BS14" s="29" t="e">
        <f t="shared" si="65"/>
        <v>#N/A</v>
      </c>
      <c r="BT14" s="29" t="e">
        <f t="shared" si="65"/>
        <v>#N/A</v>
      </c>
      <c r="BU14" s="29" t="e">
        <f t="shared" si="65"/>
        <v>#N/A</v>
      </c>
      <c r="BV14" s="29" t="e">
        <f t="shared" si="65"/>
        <v>#N/A</v>
      </c>
      <c r="BW14" s="29" t="e">
        <f t="shared" si="65"/>
        <v>#N/A</v>
      </c>
      <c r="BX14" s="29" t="e">
        <f t="shared" si="65"/>
        <v>#N/A</v>
      </c>
      <c r="BY14" s="29" t="e">
        <f t="shared" si="65"/>
        <v>#N/A</v>
      </c>
      <c r="BZ14" s="29" t="e">
        <f t="shared" si="65"/>
        <v>#N/A</v>
      </c>
      <c r="CA14" s="29" t="e">
        <f t="shared" si="65"/>
        <v>#N/A</v>
      </c>
      <c r="CB14" s="29" t="e">
        <f t="shared" si="65"/>
        <v>#N/A</v>
      </c>
      <c r="CC14" s="29" t="e">
        <f t="shared" si="65"/>
        <v>#N/A</v>
      </c>
      <c r="CD14" s="29" t="e">
        <f t="shared" si="65"/>
        <v>#N/A</v>
      </c>
      <c r="CE14" s="6" t="str">
        <f t="shared" si="7"/>
        <v/>
      </c>
      <c r="CF14" s="27" t="e">
        <f>IF(AND(CI14,NOT(AD14)),LOOKUP(CF$5,{0,750,1500},H14:J14),"")</f>
        <v>#N/A</v>
      </c>
      <c r="CG14" s="6" t="str">
        <f t="shared" si="8"/>
        <v/>
      </c>
      <c r="CH14" t="e">
        <f t="shared" si="66"/>
        <v>#N/A</v>
      </c>
      <c r="CI14" t="e">
        <f t="shared" si="67"/>
        <v>#N/A</v>
      </c>
      <c r="CJ14" s="6" t="e">
        <f t="shared" si="68"/>
        <v>#N/A</v>
      </c>
      <c r="CK14" s="6">
        <f t="shared" si="69"/>
        <v>1</v>
      </c>
      <c r="CL14" s="6">
        <f t="shared" si="70"/>
        <v>1</v>
      </c>
      <c r="CM14" s="6">
        <f t="shared" si="71"/>
        <v>1</v>
      </c>
      <c r="CN14" s="6">
        <f t="shared" si="72"/>
        <v>1</v>
      </c>
      <c r="CO14" s="6">
        <f t="shared" si="73"/>
        <v>1</v>
      </c>
      <c r="CP14" s="6">
        <f t="shared" si="74"/>
        <v>1</v>
      </c>
      <c r="CQ14" s="6">
        <f t="shared" si="75"/>
        <v>1</v>
      </c>
      <c r="CR14" s="81" t="str">
        <f t="shared" si="76"/>
        <v/>
      </c>
      <c r="CS14">
        <f t="shared" si="77"/>
        <v>0</v>
      </c>
      <c r="CT14">
        <f t="shared" si="78"/>
        <v>200</v>
      </c>
      <c r="CU14" t="str">
        <f t="shared" si="79"/>
        <v/>
      </c>
      <c r="CV14" s="81">
        <f t="shared" si="80"/>
        <v>200</v>
      </c>
      <c r="CW14" s="81">
        <f>(CV14/25)^1.5*(Calculator!$BU$4/10000)*CW$5</f>
        <v>11.767523974296054</v>
      </c>
      <c r="CX14" t="str">
        <f t="shared" si="81"/>
        <v>$200</v>
      </c>
    </row>
    <row r="15" spans="1:102" x14ac:dyDescent="0.25">
      <c r="B15" s="115" t="s">
        <v>233</v>
      </c>
      <c r="C15" s="13">
        <v>46265.588194444441</v>
      </c>
      <c r="D15">
        <v>35310</v>
      </c>
      <c r="E15" s="54" t="s">
        <v>237</v>
      </c>
      <c r="F15" s="54" t="s">
        <v>920</v>
      </c>
      <c r="G15" s="54" t="s">
        <v>1564</v>
      </c>
      <c r="H15" s="55">
        <v>13.600000000000001</v>
      </c>
      <c r="I15" s="55">
        <v>12.7</v>
      </c>
      <c r="J15" s="55">
        <v>12.3</v>
      </c>
      <c r="K15" s="54"/>
      <c r="L15" s="56" t="b">
        <v>0</v>
      </c>
      <c r="M15" s="56" t="b">
        <v>0</v>
      </c>
      <c r="N15" s="54">
        <v>1</v>
      </c>
      <c r="O15" s="54" t="s">
        <v>228</v>
      </c>
      <c r="P15" s="54">
        <v>100</v>
      </c>
      <c r="Q15" s="54">
        <v>12</v>
      </c>
      <c r="R15" s="54">
        <v>200</v>
      </c>
      <c r="S15" s="54" t="s">
        <v>1554</v>
      </c>
      <c r="T15" s="54" t="s">
        <v>1555</v>
      </c>
      <c r="U15" s="54" t="s">
        <v>1551</v>
      </c>
      <c r="V15" s="54" t="s">
        <v>1556</v>
      </c>
      <c r="W15" s="54" t="b">
        <v>0</v>
      </c>
      <c r="X15" s="54"/>
      <c r="Y15" s="57" t="s">
        <v>1566</v>
      </c>
      <c r="Z15" s="54" t="s">
        <v>1558</v>
      </c>
      <c r="AA15" s="54"/>
      <c r="AB15" s="54" t="s">
        <v>1559</v>
      </c>
      <c r="AC15" s="56" t="b">
        <v>1</v>
      </c>
      <c r="AD15" s="56" t="b">
        <v>0</v>
      </c>
      <c r="AE15" s="54" t="s">
        <v>302</v>
      </c>
      <c r="AF15" s="58">
        <v>46265</v>
      </c>
      <c r="AG15" s="62" t="s">
        <v>293</v>
      </c>
      <c r="AH15" s="54">
        <v>0</v>
      </c>
      <c r="AI15" s="54"/>
      <c r="AJ15" s="54"/>
      <c r="AK15" s="54"/>
      <c r="AL15" s="54"/>
      <c r="AM15" s="54">
        <v>5</v>
      </c>
      <c r="AN15" s="54"/>
      <c r="AO15" s="54"/>
      <c r="AP15" s="54"/>
      <c r="AQ15" s="54"/>
      <c r="AR15" s="54"/>
      <c r="AS15" s="54"/>
      <c r="AT15" s="54"/>
      <c r="AU15" s="54"/>
      <c r="AV15" s="54"/>
      <c r="AW15" s="54"/>
      <c r="AX15" s="59"/>
      <c r="AY15" s="59"/>
      <c r="AZ15" s="59"/>
      <c r="BA15" s="59"/>
      <c r="BB15" s="59">
        <v>5.7700000000000001E-2</v>
      </c>
      <c r="BC15" s="60">
        <v>4.0599999999999996</v>
      </c>
      <c r="BD15" s="61">
        <v>6.0295000000000001E-2</v>
      </c>
      <c r="BE15" s="62" t="s">
        <v>293</v>
      </c>
      <c r="BF15" s="35">
        <f t="shared" si="0"/>
        <v>4.0600000000000005</v>
      </c>
      <c r="BG15" s="35">
        <f t="shared" si="0"/>
        <v>6.0295000000000001E-2</v>
      </c>
      <c r="BH15" s="35" t="str">
        <f t="shared" ref="BH15:BH23" si="82">IF(ISTEXT(BE15),IF(AND(AV15=0,SUM(AN15:AQ15)=0),IF(AM15&lt;=0,IF(BE15="Y","Low","Flat"),"Med"),"High"),"?")</f>
        <v>Med</v>
      </c>
      <c r="BI15" s="110">
        <f t="shared" ref="BI15:BI23" si="83">IF(ISNUMBER(AH15),0*BI$5*SIN((EDATE($A$3,$Q15)-DATE(YEAR(EDATE($A$3,$Q15)),1,0)-BI$4)*2*PI()/365),"")</f>
        <v>0</v>
      </c>
      <c r="BJ15" s="83">
        <f>VLOOKUP($F15,REP_Info!$D$6:$H$250,5,FALSE)</f>
        <v>2.7330000000000001</v>
      </c>
      <c r="BK15" s="30">
        <f t="shared" ref="BK15:BN23" si="84">IF(BK$7&gt;0,(LOOKUP(BK$7,$AH15:$AL15,$AM15:$AQ15)+IF($AG15="Y",SUMPRODUCT($AX15:$BB15-$AW15:$BA15,BK$7-$AR15:$AV15,N(BK$7&gt;$AR15:$AV15)),BK$7*LOOKUP(BK$7,$AR15:$AV15,$AX15:$BB15))+IF($BE15="Y",$BF15,$BC15)+BK$7*IF($BE15="Y",$BG15,$BD15))*100/BK$7,"")</f>
        <v>13.611499999999999</v>
      </c>
      <c r="BL15" s="30">
        <f t="shared" si="84"/>
        <v>12.705500000000001</v>
      </c>
      <c r="BM15" s="30">
        <f t="shared" si="84"/>
        <v>12.2525</v>
      </c>
      <c r="BN15" s="29">
        <f t="shared" si="84"/>
        <v>12.101499999999998</v>
      </c>
      <c r="BO15" s="85" t="str">
        <f t="shared" si="2"/>
        <v>$$$</v>
      </c>
      <c r="BP15" s="88" t="str">
        <f t="shared" ref="BP15:BP23" si="85">IFERROR(BO15*100/BO$5,"$$$")</f>
        <v>$$$</v>
      </c>
      <c r="BQ15" s="88" t="str">
        <f t="shared" si="4"/>
        <v>$$$</v>
      </c>
      <c r="BR15" s="88" t="str">
        <f t="shared" si="5"/>
        <v>$$$</v>
      </c>
      <c r="BS15" s="29" t="e">
        <f t="shared" ref="BS15:CD23" si="86">IF($CI15,IF(BS$7&gt;0,IF(BS$4&gt;$Q15,$BF15+BS$7*(BS$5+$BG15+$BI15),LOOKUP(BS$7,$AH15:$AL15,$AM15:$AQ15)+IF($AG15="Y",SUMPRODUCT($AX15:$BB15-$AW15:$BA15,BS$7-$AR15:$AV15,N(BS$7&gt;$AR15:$AV15)),BS$7*LOOKUP(BS$7,$AR15:$AV15,$AX15:$BB15))+IF($BE15="Y",$BF15,$BC15)+BS$7*IF($BE15="Y",$BG15,$BD15))*100/BS$7,""),NA())</f>
        <v>#N/A</v>
      </c>
      <c r="BT15" s="29" t="e">
        <f t="shared" si="86"/>
        <v>#N/A</v>
      </c>
      <c r="BU15" s="29" t="e">
        <f t="shared" si="86"/>
        <v>#N/A</v>
      </c>
      <c r="BV15" s="29" t="e">
        <f t="shared" si="86"/>
        <v>#N/A</v>
      </c>
      <c r="BW15" s="29" t="e">
        <f t="shared" si="86"/>
        <v>#N/A</v>
      </c>
      <c r="BX15" s="29" t="e">
        <f t="shared" si="86"/>
        <v>#N/A</v>
      </c>
      <c r="BY15" s="29" t="e">
        <f t="shared" si="86"/>
        <v>#N/A</v>
      </c>
      <c r="BZ15" s="29" t="e">
        <f t="shared" si="86"/>
        <v>#N/A</v>
      </c>
      <c r="CA15" s="29" t="e">
        <f t="shared" si="86"/>
        <v>#N/A</v>
      </c>
      <c r="CB15" s="29" t="e">
        <f t="shared" si="86"/>
        <v>#N/A</v>
      </c>
      <c r="CC15" s="29" t="e">
        <f t="shared" si="86"/>
        <v>#N/A</v>
      </c>
      <c r="CD15" s="29" t="e">
        <f t="shared" si="86"/>
        <v>#N/A</v>
      </c>
      <c r="CE15" s="6" t="str">
        <f t="shared" si="7"/>
        <v/>
      </c>
      <c r="CF15" s="27" t="e">
        <f>IF(AND(CI15,NOT(AD15)),LOOKUP(CF$5,{0,750,1500},H15:J15),"")</f>
        <v>#N/A</v>
      </c>
      <c r="CG15" s="6" t="str">
        <f t="shared" si="8"/>
        <v/>
      </c>
      <c r="CH15" t="e">
        <f t="shared" ref="CH15:CH23" si="87">IF(CI15,IF(ISNUMBER(BO15),BO15,100000)+CV15/10000+IF(ISNUMBER(BJ15),BJ15,2)/10000-P15/100000+ROW()/10000000,"")</f>
        <v>#N/A</v>
      </c>
      <c r="CI15" t="e">
        <f t="shared" ref="CI15:CI23" si="88">PRODUCT(CJ15:CQ15)</f>
        <v>#N/A</v>
      </c>
      <c r="CJ15" s="6" t="e">
        <f t="shared" si="11"/>
        <v>#N/A</v>
      </c>
      <c r="CK15" s="6">
        <f t="shared" si="12"/>
        <v>1</v>
      </c>
      <c r="CL15" s="6">
        <f t="shared" si="26"/>
        <v>1</v>
      </c>
      <c r="CM15" s="6">
        <f t="shared" si="13"/>
        <v>1</v>
      </c>
      <c r="CN15" s="6">
        <f t="shared" si="14"/>
        <v>1</v>
      </c>
      <c r="CO15" s="6">
        <f t="shared" si="15"/>
        <v>1</v>
      </c>
      <c r="CP15" s="6">
        <f t="shared" si="16"/>
        <v>1</v>
      </c>
      <c r="CQ15" s="6">
        <f t="shared" ref="CQ15:CQ23" si="89">IF(CQ$5="Any",1,IF(AND(CQ$5="Med",AV15=0,SUM(AN15:AQ15)=0),1,IF(AND(CQ$5="Low",AV15=0,SUM(AN15:AQ15)=0,AM15=0),1,IF(AND(CQ$5="Flat",AV15=0,SUM(AN15:AQ15)=0,AM15=0,IFERROR(NOT(BE15="Y"),0)),1,0))))</f>
        <v>1</v>
      </c>
      <c r="CR15" s="81" t="str">
        <f t="shared" si="17"/>
        <v/>
      </c>
      <c r="CS15">
        <f t="shared" ref="CS15:CS23" si="90">CS$5*(12/(MIN(12,Q15))-1)</f>
        <v>0</v>
      </c>
      <c r="CT15">
        <f t="shared" si="19"/>
        <v>200</v>
      </c>
      <c r="CU15" t="str">
        <f t="shared" si="29"/>
        <v/>
      </c>
      <c r="CV15" s="81">
        <f t="shared" ref="CV15:CV23" si="91">CT15*IF(CU15="",1,Q15)</f>
        <v>200</v>
      </c>
      <c r="CW15" s="81">
        <f>(CV15/25)^1.5*(Calculator!$BU$4/10000)*CW$5</f>
        <v>11.767523974296054</v>
      </c>
      <c r="CX15" t="str">
        <f t="shared" ref="CX15:CX23" si="92">"$"&amp;IF(LEFT(CU15,1)="r",CT15&amp;"/"&amp;CU15,CV15)</f>
        <v>$200</v>
      </c>
    </row>
    <row r="16" spans="1:102" x14ac:dyDescent="0.25">
      <c r="B16" s="115" t="s">
        <v>233</v>
      </c>
      <c r="C16" s="13">
        <v>46265.588194444441</v>
      </c>
      <c r="D16">
        <v>35623</v>
      </c>
      <c r="E16" s="54" t="s">
        <v>237</v>
      </c>
      <c r="F16" s="54" t="s">
        <v>920</v>
      </c>
      <c r="G16" s="54" t="s">
        <v>1847</v>
      </c>
      <c r="H16" s="55">
        <v>12.3</v>
      </c>
      <c r="I16" s="55">
        <v>11.4</v>
      </c>
      <c r="J16" s="55">
        <v>11</v>
      </c>
      <c r="K16" s="54"/>
      <c r="L16" s="56" t="b">
        <v>0</v>
      </c>
      <c r="M16" s="56" t="b">
        <v>0</v>
      </c>
      <c r="N16" s="54">
        <v>1</v>
      </c>
      <c r="O16" s="54" t="s">
        <v>228</v>
      </c>
      <c r="P16" s="54">
        <v>25</v>
      </c>
      <c r="Q16" s="54">
        <v>3</v>
      </c>
      <c r="R16" s="54">
        <v>200</v>
      </c>
      <c r="S16" s="54" t="s">
        <v>1554</v>
      </c>
      <c r="T16" s="54" t="s">
        <v>1555</v>
      </c>
      <c r="U16" s="54" t="s">
        <v>1551</v>
      </c>
      <c r="V16" s="54" t="s">
        <v>1556</v>
      </c>
      <c r="W16" s="54" t="b">
        <v>0</v>
      </c>
      <c r="X16" s="54"/>
      <c r="Y16" s="57" t="s">
        <v>1848</v>
      </c>
      <c r="Z16" s="54" t="s">
        <v>1558</v>
      </c>
      <c r="AA16" s="54"/>
      <c r="AB16" s="54" t="s">
        <v>1559</v>
      </c>
      <c r="AC16" s="56" t="b">
        <v>1</v>
      </c>
      <c r="AD16" s="56" t="b">
        <v>0</v>
      </c>
      <c r="AE16" s="54" t="s">
        <v>302</v>
      </c>
      <c r="AF16" s="58">
        <v>46265</v>
      </c>
      <c r="AG16" s="62" t="s">
        <v>293</v>
      </c>
      <c r="AH16" s="54">
        <v>0</v>
      </c>
      <c r="AI16" s="54"/>
      <c r="AJ16" s="54"/>
      <c r="AK16" s="54"/>
      <c r="AL16" s="54"/>
      <c r="AM16" s="54">
        <v>5</v>
      </c>
      <c r="AN16" s="54"/>
      <c r="AO16" s="54"/>
      <c r="AP16" s="54"/>
      <c r="AQ16" s="54"/>
      <c r="AR16" s="54"/>
      <c r="AS16" s="54"/>
      <c r="AT16" s="54"/>
      <c r="AU16" s="54"/>
      <c r="AV16" s="54"/>
      <c r="AW16" s="54"/>
      <c r="AX16" s="59"/>
      <c r="AY16" s="59"/>
      <c r="AZ16" s="59"/>
      <c r="BA16" s="59"/>
      <c r="BB16" s="59">
        <v>4.4999999999999998E-2</v>
      </c>
      <c r="BC16" s="60">
        <v>4.0599999999999996</v>
      </c>
      <c r="BD16" s="61">
        <v>6.0295000000000001E-2</v>
      </c>
      <c r="BE16" s="62" t="s">
        <v>293</v>
      </c>
      <c r="BF16" s="35">
        <f t="shared" si="0"/>
        <v>4.0600000000000005</v>
      </c>
      <c r="BG16" s="35">
        <f t="shared" si="0"/>
        <v>6.0295000000000001E-2</v>
      </c>
      <c r="BH16" s="35" t="str">
        <f t="shared" si="82"/>
        <v>Med</v>
      </c>
      <c r="BI16" s="110">
        <f t="shared" si="83"/>
        <v>0</v>
      </c>
      <c r="BJ16" s="83">
        <f>VLOOKUP($F16,REP_Info!$D$6:$H$250,5,FALSE)</f>
        <v>2.7330000000000001</v>
      </c>
      <c r="BK16" s="30">
        <f t="shared" si="84"/>
        <v>12.3415</v>
      </c>
      <c r="BL16" s="30">
        <f t="shared" si="84"/>
        <v>11.435499999999999</v>
      </c>
      <c r="BM16" s="30">
        <f t="shared" si="84"/>
        <v>10.9825</v>
      </c>
      <c r="BN16" s="29">
        <f t="shared" si="84"/>
        <v>10.8315</v>
      </c>
      <c r="BO16" s="85" t="str">
        <f t="shared" si="2"/>
        <v>$$$</v>
      </c>
      <c r="BP16" s="88" t="str">
        <f t="shared" si="85"/>
        <v>$$$</v>
      </c>
      <c r="BQ16" s="88" t="str">
        <f t="shared" si="4"/>
        <v>$$$</v>
      </c>
      <c r="BR16" s="88" t="str">
        <f t="shared" si="5"/>
        <v>$$$</v>
      </c>
      <c r="BS16" s="29" t="e">
        <f t="shared" si="86"/>
        <v>#N/A</v>
      </c>
      <c r="BT16" s="29" t="e">
        <f t="shared" si="86"/>
        <v>#N/A</v>
      </c>
      <c r="BU16" s="29" t="e">
        <f t="shared" si="86"/>
        <v>#N/A</v>
      </c>
      <c r="BV16" s="29" t="e">
        <f t="shared" si="86"/>
        <v>#N/A</v>
      </c>
      <c r="BW16" s="29" t="e">
        <f t="shared" si="86"/>
        <v>#N/A</v>
      </c>
      <c r="BX16" s="29" t="e">
        <f t="shared" si="86"/>
        <v>#N/A</v>
      </c>
      <c r="BY16" s="29" t="e">
        <f t="shared" si="86"/>
        <v>#N/A</v>
      </c>
      <c r="BZ16" s="29" t="e">
        <f t="shared" si="86"/>
        <v>#N/A</v>
      </c>
      <c r="CA16" s="29" t="e">
        <f t="shared" si="86"/>
        <v>#N/A</v>
      </c>
      <c r="CB16" s="29" t="e">
        <f t="shared" si="86"/>
        <v>#N/A</v>
      </c>
      <c r="CC16" s="29" t="e">
        <f t="shared" si="86"/>
        <v>#N/A</v>
      </c>
      <c r="CD16" s="29" t="e">
        <f t="shared" si="86"/>
        <v>#N/A</v>
      </c>
      <c r="CE16" s="6" t="str">
        <f t="shared" si="7"/>
        <v/>
      </c>
      <c r="CF16" s="27" t="e">
        <f>IF(AND(CI16,NOT(AD16)),LOOKUP(CF$5,{0,750,1500},H16:J16),"")</f>
        <v>#N/A</v>
      </c>
      <c r="CG16" s="6" t="str">
        <f t="shared" si="8"/>
        <v/>
      </c>
      <c r="CH16" t="e">
        <f t="shared" si="87"/>
        <v>#N/A</v>
      </c>
      <c r="CI16" t="e">
        <f t="shared" si="88"/>
        <v>#N/A</v>
      </c>
      <c r="CJ16" s="6" t="e">
        <f t="shared" si="11"/>
        <v>#N/A</v>
      </c>
      <c r="CK16" s="6">
        <f t="shared" si="12"/>
        <v>1</v>
      </c>
      <c r="CL16" s="6">
        <f t="shared" si="26"/>
        <v>1</v>
      </c>
      <c r="CM16" s="6">
        <f t="shared" si="13"/>
        <v>1</v>
      </c>
      <c r="CN16" s="6">
        <f t="shared" si="14"/>
        <v>0</v>
      </c>
      <c r="CO16" s="6">
        <f t="shared" si="15"/>
        <v>1</v>
      </c>
      <c r="CP16" s="6">
        <f t="shared" si="16"/>
        <v>1</v>
      </c>
      <c r="CQ16" s="6">
        <f t="shared" si="89"/>
        <v>1</v>
      </c>
      <c r="CR16" s="81" t="str">
        <f t="shared" si="17"/>
        <v/>
      </c>
      <c r="CS16">
        <f t="shared" si="90"/>
        <v>54</v>
      </c>
      <c r="CT16">
        <f t="shared" si="19"/>
        <v>200</v>
      </c>
      <c r="CU16" t="str">
        <f t="shared" si="29"/>
        <v/>
      </c>
      <c r="CV16" s="81">
        <f t="shared" si="91"/>
        <v>200</v>
      </c>
      <c r="CW16" s="81">
        <f>(CV16/25)^1.5*(Calculator!$BU$4/10000)*CW$5</f>
        <v>11.767523974296054</v>
      </c>
      <c r="CX16" t="str">
        <f t="shared" si="92"/>
        <v>$200</v>
      </c>
    </row>
    <row r="17" spans="2:102" x14ac:dyDescent="0.25">
      <c r="B17" s="115" t="s">
        <v>233</v>
      </c>
      <c r="C17" s="13">
        <v>46270.302777777775</v>
      </c>
      <c r="D17">
        <v>35625</v>
      </c>
      <c r="E17" s="54" t="s">
        <v>235</v>
      </c>
      <c r="F17" s="54" t="s">
        <v>920</v>
      </c>
      <c r="G17" s="54" t="s">
        <v>1847</v>
      </c>
      <c r="H17" s="55">
        <v>13.3</v>
      </c>
      <c r="I17" s="55">
        <v>12.3</v>
      </c>
      <c r="J17" s="55">
        <v>11.799999999999999</v>
      </c>
      <c r="K17" s="54"/>
      <c r="L17" s="56" t="b">
        <v>0</v>
      </c>
      <c r="M17" s="56" t="b">
        <v>0</v>
      </c>
      <c r="N17" s="54">
        <v>1</v>
      </c>
      <c r="O17" s="54" t="s">
        <v>228</v>
      </c>
      <c r="P17" s="54">
        <v>25</v>
      </c>
      <c r="Q17" s="54">
        <v>3</v>
      </c>
      <c r="R17" s="54">
        <v>200</v>
      </c>
      <c r="S17" s="54" t="s">
        <v>1554</v>
      </c>
      <c r="T17" s="54" t="s">
        <v>1555</v>
      </c>
      <c r="U17" s="54" t="s">
        <v>1551</v>
      </c>
      <c r="V17" s="54" t="s">
        <v>1556</v>
      </c>
      <c r="W17" s="54" t="b">
        <v>0</v>
      </c>
      <c r="X17" s="54"/>
      <c r="Y17" s="57" t="s">
        <v>1849</v>
      </c>
      <c r="Z17" s="54" t="s">
        <v>1558</v>
      </c>
      <c r="AA17" s="54"/>
      <c r="AB17" s="54" t="s">
        <v>1559</v>
      </c>
      <c r="AC17" s="56" t="b">
        <v>1</v>
      </c>
      <c r="AD17" s="56" t="b">
        <v>0</v>
      </c>
      <c r="AE17" s="54" t="s">
        <v>302</v>
      </c>
      <c r="AF17" s="58">
        <v>46266</v>
      </c>
      <c r="AG17" s="62" t="s">
        <v>293</v>
      </c>
      <c r="AH17" s="54">
        <v>0</v>
      </c>
      <c r="AI17" s="54"/>
      <c r="AJ17" s="54"/>
      <c r="AK17" s="54"/>
      <c r="AL17" s="54"/>
      <c r="AM17" s="54">
        <v>5</v>
      </c>
      <c r="AN17" s="54"/>
      <c r="AO17" s="54"/>
      <c r="AP17" s="54"/>
      <c r="AQ17" s="54"/>
      <c r="AR17" s="54"/>
      <c r="AS17" s="54"/>
      <c r="AT17" s="54"/>
      <c r="AU17" s="54"/>
      <c r="AV17" s="54"/>
      <c r="AW17" s="54"/>
      <c r="AX17" s="59"/>
      <c r="AY17" s="59"/>
      <c r="AZ17" s="59"/>
      <c r="BA17" s="59"/>
      <c r="BB17" s="59">
        <v>4.8899999999999999E-2</v>
      </c>
      <c r="BC17" s="60">
        <v>4.9000000000000004</v>
      </c>
      <c r="BD17" s="61">
        <v>6.4130000000000006E-2</v>
      </c>
      <c r="BE17" s="62" t="s">
        <v>293</v>
      </c>
      <c r="BF17" s="35">
        <f t="shared" si="0"/>
        <v>4.9000000000000004</v>
      </c>
      <c r="BG17" s="35">
        <f t="shared" si="0"/>
        <v>6.4130000000000006E-2</v>
      </c>
      <c r="BH17" s="35" t="str">
        <f t="shared" si="82"/>
        <v>Med</v>
      </c>
      <c r="BI17" s="110">
        <f t="shared" si="83"/>
        <v>0</v>
      </c>
      <c r="BJ17" s="83">
        <f>VLOOKUP($F17,REP_Info!$D$6:$H$250,5,FALSE)</f>
        <v>2.7330000000000001</v>
      </c>
      <c r="BK17" s="30">
        <f t="shared" si="84"/>
        <v>13.283000000000001</v>
      </c>
      <c r="BL17" s="30">
        <f t="shared" si="84"/>
        <v>12.292999999999999</v>
      </c>
      <c r="BM17" s="30">
        <f t="shared" si="84"/>
        <v>11.798000000000002</v>
      </c>
      <c r="BN17" s="29">
        <f t="shared" si="84"/>
        <v>11.632999999999999</v>
      </c>
      <c r="BO17" s="85" t="str">
        <f t="shared" si="2"/>
        <v>$$$</v>
      </c>
      <c r="BP17" s="88" t="str">
        <f t="shared" si="85"/>
        <v>$$$</v>
      </c>
      <c r="BQ17" s="88" t="str">
        <f t="shared" si="4"/>
        <v>$$$</v>
      </c>
      <c r="BR17" s="88" t="str">
        <f t="shared" si="5"/>
        <v>$$$</v>
      </c>
      <c r="BS17" s="29" t="e">
        <f t="shared" si="86"/>
        <v>#N/A</v>
      </c>
      <c r="BT17" s="29" t="e">
        <f t="shared" si="86"/>
        <v>#N/A</v>
      </c>
      <c r="BU17" s="29" t="e">
        <f t="shared" si="86"/>
        <v>#N/A</v>
      </c>
      <c r="BV17" s="29" t="e">
        <f t="shared" si="86"/>
        <v>#N/A</v>
      </c>
      <c r="BW17" s="29" t="e">
        <f t="shared" si="86"/>
        <v>#N/A</v>
      </c>
      <c r="BX17" s="29" t="e">
        <f t="shared" si="86"/>
        <v>#N/A</v>
      </c>
      <c r="BY17" s="29" t="e">
        <f t="shared" si="86"/>
        <v>#N/A</v>
      </c>
      <c r="BZ17" s="29" t="e">
        <f t="shared" si="86"/>
        <v>#N/A</v>
      </c>
      <c r="CA17" s="29" t="e">
        <f t="shared" si="86"/>
        <v>#N/A</v>
      </c>
      <c r="CB17" s="29" t="e">
        <f t="shared" si="86"/>
        <v>#N/A</v>
      </c>
      <c r="CC17" s="29" t="e">
        <f t="shared" si="86"/>
        <v>#N/A</v>
      </c>
      <c r="CD17" s="29" t="e">
        <f t="shared" si="86"/>
        <v>#N/A</v>
      </c>
      <c r="CE17" s="6" t="str">
        <f t="shared" si="7"/>
        <v/>
      </c>
      <c r="CF17" s="27" t="e">
        <f>IF(AND(CI17,NOT(AD17)),LOOKUP(CF$5,{0,750,1500},H17:J17),"")</f>
        <v>#N/A</v>
      </c>
      <c r="CG17" s="6" t="str">
        <f t="shared" si="8"/>
        <v/>
      </c>
      <c r="CH17" t="e">
        <f t="shared" si="87"/>
        <v>#N/A</v>
      </c>
      <c r="CI17" t="e">
        <f t="shared" si="88"/>
        <v>#N/A</v>
      </c>
      <c r="CJ17" s="6" t="e">
        <f t="shared" si="11"/>
        <v>#N/A</v>
      </c>
      <c r="CK17" s="6">
        <f t="shared" si="12"/>
        <v>1</v>
      </c>
      <c r="CL17" s="6">
        <f t="shared" si="26"/>
        <v>1</v>
      </c>
      <c r="CM17" s="6">
        <f t="shared" si="13"/>
        <v>1</v>
      </c>
      <c r="CN17" s="6">
        <f t="shared" si="14"/>
        <v>0</v>
      </c>
      <c r="CO17" s="6">
        <f t="shared" si="15"/>
        <v>1</v>
      </c>
      <c r="CP17" s="6">
        <f t="shared" si="16"/>
        <v>1</v>
      </c>
      <c r="CQ17" s="6">
        <f t="shared" si="89"/>
        <v>1</v>
      </c>
      <c r="CR17" s="81" t="str">
        <f t="shared" si="17"/>
        <v/>
      </c>
      <c r="CS17">
        <f t="shared" si="90"/>
        <v>54</v>
      </c>
      <c r="CT17">
        <f t="shared" si="19"/>
        <v>200</v>
      </c>
      <c r="CU17" t="str">
        <f t="shared" si="29"/>
        <v/>
      </c>
      <c r="CV17" s="81">
        <f t="shared" si="91"/>
        <v>200</v>
      </c>
      <c r="CW17" s="81">
        <f>(CV17/25)^1.5*(Calculator!$BU$4/10000)*CW$5</f>
        <v>11.767523974296054</v>
      </c>
      <c r="CX17" t="str">
        <f t="shared" si="92"/>
        <v>$200</v>
      </c>
    </row>
    <row r="18" spans="2:102" x14ac:dyDescent="0.25">
      <c r="B18" s="115" t="s">
        <v>233</v>
      </c>
      <c r="C18" s="13">
        <v>46266.661111111112</v>
      </c>
      <c r="D18">
        <v>34634</v>
      </c>
      <c r="E18" s="54" t="s">
        <v>235</v>
      </c>
      <c r="F18" s="54" t="s">
        <v>294</v>
      </c>
      <c r="G18" s="54" t="s">
        <v>295</v>
      </c>
      <c r="H18" s="55">
        <v>14.2</v>
      </c>
      <c r="I18" s="55">
        <v>13.700000000000001</v>
      </c>
      <c r="J18" s="55">
        <v>13.4</v>
      </c>
      <c r="K18" s="54"/>
      <c r="L18" s="56" t="b">
        <v>0</v>
      </c>
      <c r="M18" s="56" t="b">
        <v>0</v>
      </c>
      <c r="N18" s="54">
        <v>1</v>
      </c>
      <c r="O18" s="54" t="s">
        <v>228</v>
      </c>
      <c r="P18" s="54">
        <v>23</v>
      </c>
      <c r="Q18" s="54">
        <v>36</v>
      </c>
      <c r="R18" s="54" t="s">
        <v>296</v>
      </c>
      <c r="S18" s="54" t="s">
        <v>297</v>
      </c>
      <c r="T18" s="54" t="s">
        <v>2023</v>
      </c>
      <c r="U18" s="54" t="s">
        <v>298</v>
      </c>
      <c r="V18" s="54" t="s">
        <v>299</v>
      </c>
      <c r="W18" s="54" t="b">
        <v>0</v>
      </c>
      <c r="X18" s="54"/>
      <c r="Y18" s="57" t="s">
        <v>300</v>
      </c>
      <c r="Z18" s="54" t="s">
        <v>297</v>
      </c>
      <c r="AA18" s="54"/>
      <c r="AB18" s="54" t="s">
        <v>301</v>
      </c>
      <c r="AC18" s="56" t="b">
        <v>1</v>
      </c>
      <c r="AD18" s="56" t="b">
        <v>0</v>
      </c>
      <c r="AE18" s="54" t="s">
        <v>302</v>
      </c>
      <c r="AF18" s="58">
        <v>46266</v>
      </c>
      <c r="AG18" s="62" t="s">
        <v>293</v>
      </c>
      <c r="AH18" s="54">
        <v>0</v>
      </c>
      <c r="AI18" s="54"/>
      <c r="AJ18" s="54"/>
      <c r="AK18" s="54"/>
      <c r="AL18" s="54"/>
      <c r="AM18" s="54">
        <v>0</v>
      </c>
      <c r="AN18" s="54"/>
      <c r="AO18" s="54"/>
      <c r="AP18" s="54"/>
      <c r="AQ18" s="54"/>
      <c r="AR18" s="54"/>
      <c r="AS18" s="54"/>
      <c r="AT18" s="54"/>
      <c r="AU18" s="54"/>
      <c r="AV18" s="54"/>
      <c r="AW18" s="54"/>
      <c r="AX18" s="59"/>
      <c r="AY18" s="59"/>
      <c r="AZ18" s="59"/>
      <c r="BA18" s="59"/>
      <c r="BB18" s="59">
        <v>6.7900000000000002E-2</v>
      </c>
      <c r="BC18" s="60">
        <v>4.9000000000000004</v>
      </c>
      <c r="BD18" s="61">
        <v>6.4130000000000006E-2</v>
      </c>
      <c r="BE18" s="62" t="s">
        <v>293</v>
      </c>
      <c r="BF18" s="35">
        <f t="shared" ref="BF18:BG23" si="93">IF($E18=$E$4,BF$4,IF($E18=$E$5,BF$5,""))</f>
        <v>4.9000000000000004</v>
      </c>
      <c r="BG18" s="35">
        <f t="shared" si="93"/>
        <v>6.4130000000000006E-2</v>
      </c>
      <c r="BH18" s="35" t="str">
        <f t="shared" si="82"/>
        <v>Low</v>
      </c>
      <c r="BI18" s="110">
        <f t="shared" si="83"/>
        <v>0</v>
      </c>
      <c r="BJ18" s="83" t="str">
        <f>VLOOKUP($F18,REP_Info!$D$6:$H$250,5,FALSE)</f>
        <v/>
      </c>
      <c r="BK18" s="30">
        <f t="shared" si="84"/>
        <v>14.183000000000002</v>
      </c>
      <c r="BL18" s="30">
        <f t="shared" si="84"/>
        <v>13.693</v>
      </c>
      <c r="BM18" s="30">
        <f t="shared" si="84"/>
        <v>13.448000000000002</v>
      </c>
      <c r="BN18" s="29">
        <f t="shared" si="84"/>
        <v>13.366333333333333</v>
      </c>
      <c r="BO18" s="85" t="str">
        <f t="shared" ref="BO18:BO23" si="94">IFERROR(SUMPRODUCT($BS$7:$CD$7,$BS18:$CD18)/100,"$$$")</f>
        <v>$$$</v>
      </c>
      <c r="BP18" s="88" t="str">
        <f t="shared" si="85"/>
        <v>$$$</v>
      </c>
      <c r="BQ18" s="88" t="str">
        <f t="shared" ref="BQ18:BQ23" si="95">IFERROR(SUMPRODUCT($BS$7:$CD$7,$BS18:$CD18,--($BS$4:$CD$4&lt;=$Q18))/SUMPRODUCT(--($BS$4:$CD$4&lt;=$Q18),$BS$7:$CD$7),"$$$")</f>
        <v>$$$</v>
      </c>
      <c r="BR18" s="88" t="str">
        <f t="shared" ref="BR18:BR23" si="96">IFERROR($BQ18-$BF18*100*SUMPRODUCT(--($BS$4:$CD$4&lt;=$Q18))/SUMPRODUCT(--($BS$4:$CD$4&lt;=$Q18),$BS$7:$CD$7)-$BG18*100,"$$$")</f>
        <v>$$$</v>
      </c>
      <c r="BS18" s="29" t="e">
        <f t="shared" si="86"/>
        <v>#N/A</v>
      </c>
      <c r="BT18" s="29" t="e">
        <f t="shared" si="86"/>
        <v>#N/A</v>
      </c>
      <c r="BU18" s="29" t="e">
        <f t="shared" si="86"/>
        <v>#N/A</v>
      </c>
      <c r="BV18" s="29" t="e">
        <f t="shared" si="86"/>
        <v>#N/A</v>
      </c>
      <c r="BW18" s="29" t="e">
        <f t="shared" si="86"/>
        <v>#N/A</v>
      </c>
      <c r="BX18" s="29" t="e">
        <f t="shared" si="86"/>
        <v>#N/A</v>
      </c>
      <c r="BY18" s="29" t="e">
        <f t="shared" si="86"/>
        <v>#N/A</v>
      </c>
      <c r="BZ18" s="29" t="e">
        <f t="shared" si="86"/>
        <v>#N/A</v>
      </c>
      <c r="CA18" s="29" t="e">
        <f t="shared" si="86"/>
        <v>#N/A</v>
      </c>
      <c r="CB18" s="29" t="e">
        <f t="shared" si="86"/>
        <v>#N/A</v>
      </c>
      <c r="CC18" s="29" t="e">
        <f t="shared" si="86"/>
        <v>#N/A</v>
      </c>
      <c r="CD18" s="29" t="e">
        <f t="shared" si="86"/>
        <v>#N/A</v>
      </c>
      <c r="CE18" s="6" t="str">
        <f t="shared" si="7"/>
        <v/>
      </c>
      <c r="CF18" s="27" t="e">
        <f>IF(AND(CI18,NOT(AD18)),LOOKUP(CF$5,{0,750,1500},H18:J18),"")</f>
        <v>#N/A</v>
      </c>
      <c r="CG18" s="6" t="str">
        <f t="shared" si="8"/>
        <v/>
      </c>
      <c r="CH18" t="e">
        <f t="shared" si="87"/>
        <v>#N/A</v>
      </c>
      <c r="CI18" t="e">
        <f t="shared" si="88"/>
        <v>#N/A</v>
      </c>
      <c r="CJ18" s="6" t="e">
        <f t="shared" ref="CJ18:CJ23" si="97">IF($E18=CJ$5,1,0)</f>
        <v>#N/A</v>
      </c>
      <c r="CK18" s="6">
        <f t="shared" ref="CK18:CK23" si="98">IF(CK$5="[Any]",1,IF($F18=CK$5,1,0))</f>
        <v>1</v>
      </c>
      <c r="CL18" s="6">
        <f t="shared" ref="CL18:CL23" si="99">IFERROR(--OR(ISBLANK(CL$5),$BJ18="",AND(ISNUMBER($BJ18),$BJ18&lt;=CL$5)),1)</f>
        <v>1</v>
      </c>
      <c r="CM18" s="6">
        <f t="shared" ref="CM18:CM23" si="100">IF($O18="Fixed",1,0)</f>
        <v>1</v>
      </c>
      <c r="CN18" s="6">
        <f t="shared" ref="CN18:CN23" si="101">IF($Q18&gt;=CN$5,1,0)</f>
        <v>1</v>
      </c>
      <c r="CO18" s="6">
        <f t="shared" ref="CO18:CO23" si="102">IF($Q18&lt;=CO$5,1,0)</f>
        <v>0</v>
      </c>
      <c r="CP18" s="6">
        <f t="shared" ref="CP18:CP23" si="103">IF($P18&gt;=CP$5,1,0)</f>
        <v>1</v>
      </c>
      <c r="CQ18" s="6">
        <f t="shared" si="89"/>
        <v>1</v>
      </c>
      <c r="CR18" s="81" t="str">
        <f t="shared" ref="CR18:CR23" si="104">IF(ISNUMBER($CH18),$CH18+$CS18+$CW18,"")</f>
        <v/>
      </c>
      <c r="CS18">
        <f t="shared" si="90"/>
        <v>0</v>
      </c>
      <c r="CT18">
        <f t="shared" si="19"/>
        <v>20</v>
      </c>
      <c r="CU18" t="str">
        <f t="shared" ref="CU18:CU23" si="105">IF(AND(ISERR(FIND("remain",$R18)),ISERR(FIND("left",$R18))),"","r")&amp;IF(ISERR(FIND("mon",$R18)),"","m")</f>
        <v>rm</v>
      </c>
      <c r="CV18" s="81">
        <f t="shared" si="91"/>
        <v>720</v>
      </c>
      <c r="CW18" s="81">
        <f>(CV18/25)^1.5*(Calculator!$BU$4/10000)*CW$5</f>
        <v>80.37830486753046</v>
      </c>
      <c r="CX18" t="str">
        <f t="shared" si="92"/>
        <v>$20/rm</v>
      </c>
    </row>
    <row r="19" spans="2:102" x14ac:dyDescent="0.25">
      <c r="B19" s="115" t="s">
        <v>233</v>
      </c>
      <c r="C19" s="13">
        <v>46258.622916666667</v>
      </c>
      <c r="D19">
        <v>34636</v>
      </c>
      <c r="E19" s="54" t="s">
        <v>237</v>
      </c>
      <c r="F19" s="54" t="s">
        <v>294</v>
      </c>
      <c r="G19" s="54" t="s">
        <v>295</v>
      </c>
      <c r="H19" s="55">
        <v>13.5</v>
      </c>
      <c r="I19" s="55">
        <v>13.100000000000001</v>
      </c>
      <c r="J19" s="55">
        <v>12.9</v>
      </c>
      <c r="K19" s="54"/>
      <c r="L19" s="56" t="b">
        <v>0</v>
      </c>
      <c r="M19" s="56" t="b">
        <v>0</v>
      </c>
      <c r="N19" s="54">
        <v>1</v>
      </c>
      <c r="O19" s="54" t="s">
        <v>228</v>
      </c>
      <c r="P19" s="54">
        <v>23</v>
      </c>
      <c r="Q19" s="54">
        <v>36</v>
      </c>
      <c r="R19" s="54" t="s">
        <v>296</v>
      </c>
      <c r="S19" s="54" t="s">
        <v>297</v>
      </c>
      <c r="T19" s="54" t="s">
        <v>2023</v>
      </c>
      <c r="U19" s="54" t="s">
        <v>298</v>
      </c>
      <c r="V19" s="54" t="s">
        <v>299</v>
      </c>
      <c r="W19" s="54" t="b">
        <v>0</v>
      </c>
      <c r="X19" s="54"/>
      <c r="Y19" s="57" t="s">
        <v>303</v>
      </c>
      <c r="Z19" s="54" t="s">
        <v>297</v>
      </c>
      <c r="AA19" s="54"/>
      <c r="AB19" s="54" t="s">
        <v>301</v>
      </c>
      <c r="AC19" s="56" t="b">
        <v>1</v>
      </c>
      <c r="AD19" s="56" t="b">
        <v>0</v>
      </c>
      <c r="AE19" s="54" t="s">
        <v>302</v>
      </c>
      <c r="AF19" s="58">
        <v>46258</v>
      </c>
      <c r="AG19" s="62" t="s">
        <v>293</v>
      </c>
      <c r="AH19" s="54">
        <v>0</v>
      </c>
      <c r="AI19" s="54"/>
      <c r="AJ19" s="54"/>
      <c r="AK19" s="54"/>
      <c r="AL19" s="54"/>
      <c r="AM19" s="54">
        <v>0</v>
      </c>
      <c r="AN19" s="54"/>
      <c r="AO19" s="54"/>
      <c r="AP19" s="54"/>
      <c r="AQ19" s="54"/>
      <c r="AR19" s="54"/>
      <c r="AS19" s="54"/>
      <c r="AT19" s="54"/>
      <c r="AU19" s="54"/>
      <c r="AV19" s="54"/>
      <c r="AW19" s="54"/>
      <c r="AX19" s="59"/>
      <c r="AY19" s="59"/>
      <c r="AZ19" s="59"/>
      <c r="BA19" s="59"/>
      <c r="BB19" s="59">
        <v>6.6900000000000001E-2</v>
      </c>
      <c r="BC19" s="60">
        <v>4.0599999999999996</v>
      </c>
      <c r="BD19" s="61">
        <v>6.0295000000000001E-2</v>
      </c>
      <c r="BE19" s="62" t="s">
        <v>293</v>
      </c>
      <c r="BF19" s="35">
        <f t="shared" si="93"/>
        <v>4.0600000000000005</v>
      </c>
      <c r="BG19" s="35">
        <f t="shared" si="93"/>
        <v>6.0295000000000001E-2</v>
      </c>
      <c r="BH19" s="35" t="str">
        <f t="shared" si="82"/>
        <v>Low</v>
      </c>
      <c r="BI19" s="110">
        <f t="shared" si="83"/>
        <v>0</v>
      </c>
      <c r="BJ19" s="83" t="str">
        <f>VLOOKUP($F19,REP_Info!$D$6:$H$250,5,FALSE)</f>
        <v/>
      </c>
      <c r="BK19" s="30">
        <f t="shared" si="84"/>
        <v>13.531499999999999</v>
      </c>
      <c r="BL19" s="30">
        <f t="shared" si="84"/>
        <v>13.125500000000001</v>
      </c>
      <c r="BM19" s="30">
        <f t="shared" si="84"/>
        <v>12.922500000000001</v>
      </c>
      <c r="BN19" s="29">
        <f t="shared" si="84"/>
        <v>12.854833333333334</v>
      </c>
      <c r="BO19" s="85" t="str">
        <f t="shared" si="94"/>
        <v>$$$</v>
      </c>
      <c r="BP19" s="88" t="str">
        <f t="shared" si="85"/>
        <v>$$$</v>
      </c>
      <c r="BQ19" s="88" t="str">
        <f t="shared" si="95"/>
        <v>$$$</v>
      </c>
      <c r="BR19" s="88" t="str">
        <f t="shared" si="96"/>
        <v>$$$</v>
      </c>
      <c r="BS19" s="29" t="e">
        <f t="shared" si="86"/>
        <v>#N/A</v>
      </c>
      <c r="BT19" s="29" t="e">
        <f t="shared" si="86"/>
        <v>#N/A</v>
      </c>
      <c r="BU19" s="29" t="e">
        <f t="shared" si="86"/>
        <v>#N/A</v>
      </c>
      <c r="BV19" s="29" t="e">
        <f t="shared" si="86"/>
        <v>#N/A</v>
      </c>
      <c r="BW19" s="29" t="e">
        <f t="shared" si="86"/>
        <v>#N/A</v>
      </c>
      <c r="BX19" s="29" t="e">
        <f t="shared" si="86"/>
        <v>#N/A</v>
      </c>
      <c r="BY19" s="29" t="e">
        <f t="shared" si="86"/>
        <v>#N/A</v>
      </c>
      <c r="BZ19" s="29" t="e">
        <f t="shared" si="86"/>
        <v>#N/A</v>
      </c>
      <c r="CA19" s="29" t="e">
        <f t="shared" si="86"/>
        <v>#N/A</v>
      </c>
      <c r="CB19" s="29" t="e">
        <f t="shared" si="86"/>
        <v>#N/A</v>
      </c>
      <c r="CC19" s="29" t="e">
        <f t="shared" si="86"/>
        <v>#N/A</v>
      </c>
      <c r="CD19" s="29" t="e">
        <f t="shared" si="86"/>
        <v>#N/A</v>
      </c>
      <c r="CE19" s="6" t="str">
        <f t="shared" si="7"/>
        <v/>
      </c>
      <c r="CF19" s="27" t="e">
        <f>IF(AND(CI19,NOT(AD19)),LOOKUP(CF$5,{0,750,1500},H19:J19),"")</f>
        <v>#N/A</v>
      </c>
      <c r="CG19" s="6" t="str">
        <f t="shared" si="8"/>
        <v/>
      </c>
      <c r="CH19" t="e">
        <f t="shared" si="87"/>
        <v>#N/A</v>
      </c>
      <c r="CI19" t="e">
        <f t="shared" si="88"/>
        <v>#N/A</v>
      </c>
      <c r="CJ19" s="6" t="e">
        <f t="shared" si="97"/>
        <v>#N/A</v>
      </c>
      <c r="CK19" s="6">
        <f t="shared" si="98"/>
        <v>1</v>
      </c>
      <c r="CL19" s="6">
        <f t="shared" si="99"/>
        <v>1</v>
      </c>
      <c r="CM19" s="6">
        <f t="shared" si="100"/>
        <v>1</v>
      </c>
      <c r="CN19" s="6">
        <f t="shared" si="101"/>
        <v>1</v>
      </c>
      <c r="CO19" s="6">
        <f t="shared" si="102"/>
        <v>0</v>
      </c>
      <c r="CP19" s="6">
        <f t="shared" si="103"/>
        <v>1</v>
      </c>
      <c r="CQ19" s="6">
        <f t="shared" si="89"/>
        <v>1</v>
      </c>
      <c r="CR19" s="81" t="str">
        <f t="shared" si="104"/>
        <v/>
      </c>
      <c r="CS19">
        <f t="shared" si="90"/>
        <v>0</v>
      </c>
      <c r="CT19">
        <f t="shared" si="19"/>
        <v>20</v>
      </c>
      <c r="CU19" t="str">
        <f t="shared" si="105"/>
        <v>rm</v>
      </c>
      <c r="CV19" s="81">
        <f t="shared" si="91"/>
        <v>720</v>
      </c>
      <c r="CW19" s="81">
        <f>(CV19/25)^1.5*(Calculator!$BU$4/10000)*CW$5</f>
        <v>80.37830486753046</v>
      </c>
      <c r="CX19" t="str">
        <f t="shared" si="92"/>
        <v>$20/rm</v>
      </c>
    </row>
    <row r="20" spans="2:102" x14ac:dyDescent="0.25">
      <c r="B20" s="115" t="s">
        <v>233</v>
      </c>
      <c r="C20" s="13">
        <v>46266.661111111112</v>
      </c>
      <c r="D20">
        <v>35654</v>
      </c>
      <c r="E20" s="54" t="s">
        <v>235</v>
      </c>
      <c r="F20" s="54" t="s">
        <v>294</v>
      </c>
      <c r="G20" s="54" t="s">
        <v>2026</v>
      </c>
      <c r="H20" s="55">
        <v>12.4</v>
      </c>
      <c r="I20" s="55">
        <v>11.899999999999999</v>
      </c>
      <c r="J20" s="55">
        <v>11.600000000000001</v>
      </c>
      <c r="K20" s="54"/>
      <c r="L20" s="56" t="b">
        <v>0</v>
      </c>
      <c r="M20" s="56" t="b">
        <v>0</v>
      </c>
      <c r="N20" s="54">
        <v>1</v>
      </c>
      <c r="O20" s="54" t="s">
        <v>228</v>
      </c>
      <c r="P20" s="54">
        <v>23</v>
      </c>
      <c r="Q20" s="54">
        <v>10</v>
      </c>
      <c r="R20" s="54" t="s">
        <v>296</v>
      </c>
      <c r="S20" s="54" t="s">
        <v>297</v>
      </c>
      <c r="T20" s="54" t="s">
        <v>2023</v>
      </c>
      <c r="U20" s="54" t="s">
        <v>298</v>
      </c>
      <c r="V20" s="54" t="s">
        <v>299</v>
      </c>
      <c r="W20" s="54" t="b">
        <v>0</v>
      </c>
      <c r="X20" s="54"/>
      <c r="Y20" s="57" t="s">
        <v>2027</v>
      </c>
      <c r="Z20" s="54" t="s">
        <v>297</v>
      </c>
      <c r="AA20" s="54"/>
      <c r="AB20" s="54" t="s">
        <v>301</v>
      </c>
      <c r="AC20" s="56" t="b">
        <v>1</v>
      </c>
      <c r="AD20" s="56" t="b">
        <v>0</v>
      </c>
      <c r="AE20" s="54" t="s">
        <v>302</v>
      </c>
      <c r="AF20" s="58">
        <v>46266</v>
      </c>
      <c r="AG20" s="62" t="s">
        <v>293</v>
      </c>
      <c r="AH20" s="54">
        <v>0</v>
      </c>
      <c r="AI20" s="54"/>
      <c r="AJ20" s="54"/>
      <c r="AK20" s="54"/>
      <c r="AL20" s="54"/>
      <c r="AM20" s="54">
        <v>0</v>
      </c>
      <c r="AN20" s="54"/>
      <c r="AO20" s="54"/>
      <c r="AP20" s="54"/>
      <c r="AQ20" s="54"/>
      <c r="AR20" s="54"/>
      <c r="AS20" s="54"/>
      <c r="AT20" s="54"/>
      <c r="AU20" s="54"/>
      <c r="AV20" s="54"/>
      <c r="AW20" s="54"/>
      <c r="AX20" s="59"/>
      <c r="AY20" s="59"/>
      <c r="AZ20" s="59"/>
      <c r="BA20" s="59"/>
      <c r="BB20" s="59">
        <v>4.99E-2</v>
      </c>
      <c r="BC20" s="60">
        <v>4.9000000000000004</v>
      </c>
      <c r="BD20" s="61">
        <v>6.4130000000000006E-2</v>
      </c>
      <c r="BE20" s="62" t="s">
        <v>293</v>
      </c>
      <c r="BF20" s="35">
        <f t="shared" si="93"/>
        <v>4.9000000000000004</v>
      </c>
      <c r="BG20" s="35">
        <f t="shared" si="93"/>
        <v>6.4130000000000006E-2</v>
      </c>
      <c r="BH20" s="35" t="str">
        <f t="shared" si="82"/>
        <v>Low</v>
      </c>
      <c r="BI20" s="110">
        <f t="shared" si="83"/>
        <v>0</v>
      </c>
      <c r="BJ20" s="83" t="str">
        <f>VLOOKUP($F20,REP_Info!$D$6:$H$250,5,FALSE)</f>
        <v/>
      </c>
      <c r="BK20" s="30">
        <f t="shared" si="84"/>
        <v>12.383000000000003</v>
      </c>
      <c r="BL20" s="30">
        <f t="shared" si="84"/>
        <v>11.893000000000001</v>
      </c>
      <c r="BM20" s="30">
        <f t="shared" si="84"/>
        <v>11.648000000000001</v>
      </c>
      <c r="BN20" s="29">
        <f t="shared" si="84"/>
        <v>11.566333333333333</v>
      </c>
      <c r="BO20" s="85" t="str">
        <f t="shared" si="94"/>
        <v>$$$</v>
      </c>
      <c r="BP20" s="88" t="str">
        <f t="shared" si="85"/>
        <v>$$$</v>
      </c>
      <c r="BQ20" s="88" t="str">
        <f t="shared" si="95"/>
        <v>$$$</v>
      </c>
      <c r="BR20" s="88" t="str">
        <f t="shared" si="96"/>
        <v>$$$</v>
      </c>
      <c r="BS20" s="29" t="e">
        <f t="shared" si="86"/>
        <v>#N/A</v>
      </c>
      <c r="BT20" s="29" t="e">
        <f t="shared" si="86"/>
        <v>#N/A</v>
      </c>
      <c r="BU20" s="29" t="e">
        <f t="shared" si="86"/>
        <v>#N/A</v>
      </c>
      <c r="BV20" s="29" t="e">
        <f t="shared" si="86"/>
        <v>#N/A</v>
      </c>
      <c r="BW20" s="29" t="e">
        <f t="shared" si="86"/>
        <v>#N/A</v>
      </c>
      <c r="BX20" s="29" t="e">
        <f t="shared" si="86"/>
        <v>#N/A</v>
      </c>
      <c r="BY20" s="29" t="e">
        <f t="shared" si="86"/>
        <v>#N/A</v>
      </c>
      <c r="BZ20" s="29" t="e">
        <f t="shared" si="86"/>
        <v>#N/A</v>
      </c>
      <c r="CA20" s="29" t="e">
        <f t="shared" si="86"/>
        <v>#N/A</v>
      </c>
      <c r="CB20" s="29" t="e">
        <f t="shared" si="86"/>
        <v>#N/A</v>
      </c>
      <c r="CC20" s="29" t="e">
        <f t="shared" si="86"/>
        <v>#N/A</v>
      </c>
      <c r="CD20" s="29" t="e">
        <f t="shared" si="86"/>
        <v>#N/A</v>
      </c>
      <c r="CE20" s="6" t="str">
        <f t="shared" si="7"/>
        <v/>
      </c>
      <c r="CF20" s="27" t="e">
        <f>IF(AND(CI20,NOT(AD20)),LOOKUP(CF$5,{0,750,1500},H20:J20),"")</f>
        <v>#N/A</v>
      </c>
      <c r="CG20" s="6" t="str">
        <f t="shared" si="8"/>
        <v/>
      </c>
      <c r="CH20" t="e">
        <f t="shared" si="87"/>
        <v>#N/A</v>
      </c>
      <c r="CI20" t="e">
        <f t="shared" si="88"/>
        <v>#N/A</v>
      </c>
      <c r="CJ20" s="6" t="e">
        <f t="shared" si="97"/>
        <v>#N/A</v>
      </c>
      <c r="CK20" s="6">
        <f t="shared" si="98"/>
        <v>1</v>
      </c>
      <c r="CL20" s="6">
        <f t="shared" si="99"/>
        <v>1</v>
      </c>
      <c r="CM20" s="6">
        <f t="shared" si="100"/>
        <v>1</v>
      </c>
      <c r="CN20" s="6">
        <f t="shared" si="101"/>
        <v>0</v>
      </c>
      <c r="CO20" s="6">
        <f t="shared" si="102"/>
        <v>1</v>
      </c>
      <c r="CP20" s="6">
        <f t="shared" si="103"/>
        <v>1</v>
      </c>
      <c r="CQ20" s="6">
        <f t="shared" si="89"/>
        <v>1</v>
      </c>
      <c r="CR20" s="81" t="str">
        <f t="shared" si="104"/>
        <v/>
      </c>
      <c r="CS20">
        <f t="shared" si="90"/>
        <v>3.5999999999999992</v>
      </c>
      <c r="CT20">
        <f t="shared" ref="CT20:CT23" si="106">IF(OR(LEFT($R20,2)="No",LEFT($R20,4)="Batt"),0,VALUE(IFERROR(LEFT($R20,FIND("/",$R20)-1),IFERROR(LEFT($R20,FIND(" ",$R20)-1),$R20))))</f>
        <v>20</v>
      </c>
      <c r="CU20" t="str">
        <f t="shared" si="105"/>
        <v>rm</v>
      </c>
      <c r="CV20" s="81">
        <f t="shared" si="91"/>
        <v>200</v>
      </c>
      <c r="CW20" s="81">
        <f>(CV20/25)^1.5*(Calculator!$BU$4/10000)*CW$5</f>
        <v>11.767523974296054</v>
      </c>
      <c r="CX20" t="str">
        <f t="shared" si="92"/>
        <v>$20/rm</v>
      </c>
    </row>
    <row r="21" spans="2:102" x14ac:dyDescent="0.25">
      <c r="B21" s="115" t="s">
        <v>233</v>
      </c>
      <c r="C21" s="13">
        <v>46258.622916666667</v>
      </c>
      <c r="D21">
        <v>35658</v>
      </c>
      <c r="E21" s="54" t="s">
        <v>237</v>
      </c>
      <c r="F21" s="54" t="s">
        <v>294</v>
      </c>
      <c r="G21" s="54" t="s">
        <v>2026</v>
      </c>
      <c r="H21" s="55">
        <v>11.799999999999999</v>
      </c>
      <c r="I21" s="55">
        <v>11.4</v>
      </c>
      <c r="J21" s="55">
        <v>11.200000000000001</v>
      </c>
      <c r="K21" s="54"/>
      <c r="L21" s="56" t="b">
        <v>0</v>
      </c>
      <c r="M21" s="56" t="b">
        <v>0</v>
      </c>
      <c r="N21" s="54">
        <v>1</v>
      </c>
      <c r="O21" s="54" t="s">
        <v>228</v>
      </c>
      <c r="P21" s="54">
        <v>23</v>
      </c>
      <c r="Q21" s="54">
        <v>10</v>
      </c>
      <c r="R21" s="54" t="s">
        <v>296</v>
      </c>
      <c r="S21" s="54" t="s">
        <v>297</v>
      </c>
      <c r="T21" s="54" t="s">
        <v>2023</v>
      </c>
      <c r="U21" s="54" t="s">
        <v>298</v>
      </c>
      <c r="V21" s="54" t="s">
        <v>299</v>
      </c>
      <c r="W21" s="54" t="b">
        <v>0</v>
      </c>
      <c r="X21" s="54"/>
      <c r="Y21" s="57" t="s">
        <v>2028</v>
      </c>
      <c r="Z21" s="54" t="s">
        <v>297</v>
      </c>
      <c r="AA21" s="54"/>
      <c r="AB21" s="54" t="s">
        <v>301</v>
      </c>
      <c r="AC21" s="56" t="b">
        <v>1</v>
      </c>
      <c r="AD21" s="56" t="b">
        <v>0</v>
      </c>
      <c r="AE21" s="54" t="s">
        <v>302</v>
      </c>
      <c r="AF21" s="58">
        <v>46258</v>
      </c>
      <c r="AG21" s="62" t="s">
        <v>293</v>
      </c>
      <c r="AH21" s="54">
        <v>0</v>
      </c>
      <c r="AI21" s="54"/>
      <c r="AJ21" s="54"/>
      <c r="AK21" s="54"/>
      <c r="AL21" s="54"/>
      <c r="AM21" s="54">
        <v>0</v>
      </c>
      <c r="AN21" s="54"/>
      <c r="AO21" s="54"/>
      <c r="AP21" s="54"/>
      <c r="AQ21" s="54"/>
      <c r="AR21" s="54"/>
      <c r="AS21" s="54"/>
      <c r="AT21" s="54"/>
      <c r="AU21" s="54"/>
      <c r="AV21" s="54"/>
      <c r="AW21" s="54"/>
      <c r="AX21" s="59"/>
      <c r="AY21" s="59"/>
      <c r="AZ21" s="59"/>
      <c r="BA21" s="59"/>
      <c r="BB21" s="59">
        <v>4.99E-2</v>
      </c>
      <c r="BC21" s="60">
        <v>4.0599999999999996</v>
      </c>
      <c r="BD21" s="61">
        <v>6.0295000000000001E-2</v>
      </c>
      <c r="BE21" s="62" t="s">
        <v>293</v>
      </c>
      <c r="BF21" s="35">
        <f t="shared" si="93"/>
        <v>4.0600000000000005</v>
      </c>
      <c r="BG21" s="35">
        <f t="shared" si="93"/>
        <v>6.0295000000000001E-2</v>
      </c>
      <c r="BH21" s="35" t="str">
        <f t="shared" si="82"/>
        <v>Low</v>
      </c>
      <c r="BI21" s="110">
        <f t="shared" si="83"/>
        <v>0</v>
      </c>
      <c r="BJ21" s="83" t="str">
        <f>VLOOKUP($F21,REP_Info!$D$6:$H$250,5,FALSE)</f>
        <v/>
      </c>
      <c r="BK21" s="30">
        <f t="shared" si="84"/>
        <v>11.8315</v>
      </c>
      <c r="BL21" s="30">
        <f t="shared" si="84"/>
        <v>11.4255</v>
      </c>
      <c r="BM21" s="30">
        <f t="shared" si="84"/>
        <v>11.2225</v>
      </c>
      <c r="BN21" s="29">
        <f t="shared" si="84"/>
        <v>11.154833333333332</v>
      </c>
      <c r="BO21" s="85" t="str">
        <f t="shared" si="94"/>
        <v>$$$</v>
      </c>
      <c r="BP21" s="88" t="str">
        <f t="shared" si="85"/>
        <v>$$$</v>
      </c>
      <c r="BQ21" s="88" t="str">
        <f t="shared" si="95"/>
        <v>$$$</v>
      </c>
      <c r="BR21" s="88" t="str">
        <f t="shared" si="96"/>
        <v>$$$</v>
      </c>
      <c r="BS21" s="29" t="e">
        <f t="shared" si="86"/>
        <v>#N/A</v>
      </c>
      <c r="BT21" s="29" t="e">
        <f t="shared" si="86"/>
        <v>#N/A</v>
      </c>
      <c r="BU21" s="29" t="e">
        <f t="shared" si="86"/>
        <v>#N/A</v>
      </c>
      <c r="BV21" s="29" t="e">
        <f t="shared" si="86"/>
        <v>#N/A</v>
      </c>
      <c r="BW21" s="29" t="e">
        <f t="shared" si="86"/>
        <v>#N/A</v>
      </c>
      <c r="BX21" s="29" t="e">
        <f t="shared" si="86"/>
        <v>#N/A</v>
      </c>
      <c r="BY21" s="29" t="e">
        <f t="shared" si="86"/>
        <v>#N/A</v>
      </c>
      <c r="BZ21" s="29" t="e">
        <f t="shared" si="86"/>
        <v>#N/A</v>
      </c>
      <c r="CA21" s="29" t="e">
        <f t="shared" si="86"/>
        <v>#N/A</v>
      </c>
      <c r="CB21" s="29" t="e">
        <f t="shared" si="86"/>
        <v>#N/A</v>
      </c>
      <c r="CC21" s="29" t="e">
        <f t="shared" si="86"/>
        <v>#N/A</v>
      </c>
      <c r="CD21" s="29" t="e">
        <f t="shared" si="86"/>
        <v>#N/A</v>
      </c>
      <c r="CE21" s="6" t="str">
        <f t="shared" si="7"/>
        <v/>
      </c>
      <c r="CF21" s="27" t="e">
        <f>IF(AND(CI21,NOT(AD21)),LOOKUP(CF$5,{0,750,1500},H21:J21),"")</f>
        <v>#N/A</v>
      </c>
      <c r="CG21" s="6" t="str">
        <f t="shared" si="8"/>
        <v/>
      </c>
      <c r="CH21" t="e">
        <f t="shared" si="87"/>
        <v>#N/A</v>
      </c>
      <c r="CI21" t="e">
        <f t="shared" si="88"/>
        <v>#N/A</v>
      </c>
      <c r="CJ21" s="6" t="e">
        <f t="shared" si="97"/>
        <v>#N/A</v>
      </c>
      <c r="CK21" s="6">
        <f t="shared" si="98"/>
        <v>1</v>
      </c>
      <c r="CL21" s="6">
        <f t="shared" si="99"/>
        <v>1</v>
      </c>
      <c r="CM21" s="6">
        <f t="shared" si="100"/>
        <v>1</v>
      </c>
      <c r="CN21" s="6">
        <f t="shared" si="101"/>
        <v>0</v>
      </c>
      <c r="CO21" s="6">
        <f t="shared" si="102"/>
        <v>1</v>
      </c>
      <c r="CP21" s="6">
        <f t="shared" si="103"/>
        <v>1</v>
      </c>
      <c r="CQ21" s="6">
        <f t="shared" si="89"/>
        <v>1</v>
      </c>
      <c r="CR21" s="81" t="str">
        <f t="shared" si="104"/>
        <v/>
      </c>
      <c r="CS21">
        <f t="shared" si="90"/>
        <v>3.5999999999999992</v>
      </c>
      <c r="CT21">
        <f t="shared" si="106"/>
        <v>20</v>
      </c>
      <c r="CU21" t="str">
        <f t="shared" si="105"/>
        <v>rm</v>
      </c>
      <c r="CV21" s="81">
        <f t="shared" si="91"/>
        <v>200</v>
      </c>
      <c r="CW21" s="81">
        <f>(CV21/25)^1.5*(Calculator!$BU$4/10000)*CW$5</f>
        <v>11.767523974296054</v>
      </c>
      <c r="CX21" t="str">
        <f t="shared" si="92"/>
        <v>$20/rm</v>
      </c>
    </row>
    <row r="22" spans="2:102" x14ac:dyDescent="0.25">
      <c r="B22" s="115" t="s">
        <v>233</v>
      </c>
      <c r="C22" s="13">
        <v>46269.447222222225</v>
      </c>
      <c r="D22">
        <v>17326</v>
      </c>
      <c r="E22" s="54" t="s">
        <v>237</v>
      </c>
      <c r="F22" s="54" t="s">
        <v>304</v>
      </c>
      <c r="G22" s="54" t="s">
        <v>1925</v>
      </c>
      <c r="H22" s="55">
        <v>10.8</v>
      </c>
      <c r="I22" s="55">
        <v>9.9</v>
      </c>
      <c r="J22" s="55">
        <v>9.5</v>
      </c>
      <c r="K22" s="54"/>
      <c r="L22" s="56" t="b">
        <v>0</v>
      </c>
      <c r="M22" s="56" t="b">
        <v>1</v>
      </c>
      <c r="N22" s="54">
        <v>1</v>
      </c>
      <c r="O22" s="54" t="s">
        <v>228</v>
      </c>
      <c r="P22" s="54">
        <v>22</v>
      </c>
      <c r="Q22" s="54">
        <v>3</v>
      </c>
      <c r="R22" s="54">
        <v>175</v>
      </c>
      <c r="S22" s="54" t="s">
        <v>305</v>
      </c>
      <c r="T22" s="54" t="s">
        <v>306</v>
      </c>
      <c r="U22" s="54" t="s">
        <v>1912</v>
      </c>
      <c r="V22" s="54" t="s">
        <v>307</v>
      </c>
      <c r="W22" s="54" t="b">
        <v>0</v>
      </c>
      <c r="X22" s="54"/>
      <c r="Y22" s="57" t="s">
        <v>1926</v>
      </c>
      <c r="Z22" s="54" t="s">
        <v>308</v>
      </c>
      <c r="AA22" s="54"/>
      <c r="AB22" s="54" t="s">
        <v>309</v>
      </c>
      <c r="AC22" s="56" t="b">
        <v>1</v>
      </c>
      <c r="AD22" s="56" t="b">
        <v>0</v>
      </c>
      <c r="AE22" s="54" t="s">
        <v>302</v>
      </c>
      <c r="AF22" s="58">
        <v>46269</v>
      </c>
      <c r="AG22" s="62" t="s">
        <v>293</v>
      </c>
      <c r="AH22" s="54">
        <v>0</v>
      </c>
      <c r="AI22" s="54"/>
      <c r="AJ22" s="54"/>
      <c r="AK22" s="54"/>
      <c r="AL22" s="54"/>
      <c r="AM22" s="54">
        <v>16.663333333333334</v>
      </c>
      <c r="AN22" s="54"/>
      <c r="AO22" s="54"/>
      <c r="AP22" s="54"/>
      <c r="AQ22" s="54"/>
      <c r="AR22" s="54"/>
      <c r="AS22" s="54"/>
      <c r="AT22" s="54"/>
      <c r="AU22" s="54"/>
      <c r="AV22" s="54"/>
      <c r="AW22" s="54"/>
      <c r="AX22" s="59"/>
      <c r="AY22" s="59"/>
      <c r="AZ22" s="59"/>
      <c r="BA22" s="59"/>
      <c r="BB22" s="59">
        <v>3.082E-2</v>
      </c>
      <c r="BC22" s="60">
        <v>4.0599999999999996</v>
      </c>
      <c r="BD22" s="61">
        <v>6.0295000000000001E-2</v>
      </c>
      <c r="BE22" s="62" t="e">
        <v>#N/A</v>
      </c>
      <c r="BF22" s="35">
        <f t="shared" si="93"/>
        <v>4.0600000000000005</v>
      </c>
      <c r="BG22" s="35">
        <f t="shared" si="93"/>
        <v>6.0295000000000001E-2</v>
      </c>
      <c r="BH22" s="35" t="str">
        <f t="shared" si="82"/>
        <v>?</v>
      </c>
      <c r="BI22" s="110">
        <f t="shared" si="83"/>
        <v>0</v>
      </c>
      <c r="BJ22" s="83">
        <f>VLOOKUP($F22,REP_Info!$D$6:$H$250,5,FALSE)</f>
        <v>1.573</v>
      </c>
      <c r="BK22" s="30" t="e">
        <f t="shared" si="84"/>
        <v>#N/A</v>
      </c>
      <c r="BL22" s="30" t="e">
        <f t="shared" si="84"/>
        <v>#N/A</v>
      </c>
      <c r="BM22" s="30" t="e">
        <f t="shared" si="84"/>
        <v>#N/A</v>
      </c>
      <c r="BN22" s="29" t="e">
        <f t="shared" si="84"/>
        <v>#N/A</v>
      </c>
      <c r="BO22" s="85" t="str">
        <f t="shared" si="94"/>
        <v>$$$</v>
      </c>
      <c r="BP22" s="88" t="str">
        <f t="shared" si="85"/>
        <v>$$$</v>
      </c>
      <c r="BQ22" s="88" t="str">
        <f t="shared" si="95"/>
        <v>$$$</v>
      </c>
      <c r="BR22" s="88" t="str">
        <f t="shared" si="96"/>
        <v>$$$</v>
      </c>
      <c r="BS22" s="29" t="e">
        <f t="shared" si="86"/>
        <v>#N/A</v>
      </c>
      <c r="BT22" s="29" t="e">
        <f t="shared" si="86"/>
        <v>#N/A</v>
      </c>
      <c r="BU22" s="29" t="e">
        <f t="shared" si="86"/>
        <v>#N/A</v>
      </c>
      <c r="BV22" s="29" t="e">
        <f t="shared" si="86"/>
        <v>#N/A</v>
      </c>
      <c r="BW22" s="29" t="e">
        <f t="shared" si="86"/>
        <v>#N/A</v>
      </c>
      <c r="BX22" s="29" t="e">
        <f t="shared" si="86"/>
        <v>#N/A</v>
      </c>
      <c r="BY22" s="29" t="e">
        <f t="shared" si="86"/>
        <v>#N/A</v>
      </c>
      <c r="BZ22" s="29" t="e">
        <f t="shared" si="86"/>
        <v>#N/A</v>
      </c>
      <c r="CA22" s="29" t="e">
        <f t="shared" si="86"/>
        <v>#N/A</v>
      </c>
      <c r="CB22" s="29" t="e">
        <f t="shared" si="86"/>
        <v>#N/A</v>
      </c>
      <c r="CC22" s="29" t="e">
        <f t="shared" si="86"/>
        <v>#N/A</v>
      </c>
      <c r="CD22" s="29" t="e">
        <f t="shared" si="86"/>
        <v>#N/A</v>
      </c>
      <c r="CE22" s="6" t="str">
        <f t="shared" si="7"/>
        <v/>
      </c>
      <c r="CF22" s="27" t="e">
        <f>IF(AND(CI22,NOT(AD22)),LOOKUP(CF$5,{0,750,1500},H22:J22),"")</f>
        <v>#N/A</v>
      </c>
      <c r="CG22" s="6" t="str">
        <f t="shared" si="8"/>
        <v/>
      </c>
      <c r="CH22" t="e">
        <f t="shared" si="87"/>
        <v>#N/A</v>
      </c>
      <c r="CI22" t="e">
        <f t="shared" si="88"/>
        <v>#N/A</v>
      </c>
      <c r="CJ22" s="6" t="e">
        <f t="shared" si="97"/>
        <v>#N/A</v>
      </c>
      <c r="CK22" s="6">
        <f t="shared" si="98"/>
        <v>1</v>
      </c>
      <c r="CL22" s="6">
        <f t="shared" si="99"/>
        <v>1</v>
      </c>
      <c r="CM22" s="6">
        <f t="shared" si="100"/>
        <v>1</v>
      </c>
      <c r="CN22" s="6">
        <f t="shared" si="101"/>
        <v>0</v>
      </c>
      <c r="CO22" s="6">
        <f t="shared" si="102"/>
        <v>1</v>
      </c>
      <c r="CP22" s="6">
        <f t="shared" si="103"/>
        <v>1</v>
      </c>
      <c r="CQ22" s="6">
        <f t="shared" si="89"/>
        <v>1</v>
      </c>
      <c r="CR22" s="81" t="str">
        <f t="shared" si="104"/>
        <v/>
      </c>
      <c r="CS22">
        <f t="shared" si="90"/>
        <v>54</v>
      </c>
      <c r="CT22">
        <f t="shared" si="106"/>
        <v>175</v>
      </c>
      <c r="CU22" t="str">
        <f t="shared" si="105"/>
        <v/>
      </c>
      <c r="CV22" s="81">
        <f t="shared" si="91"/>
        <v>175</v>
      </c>
      <c r="CW22" s="81">
        <f>(CV22/25)^1.5*(Calculator!$BU$4/10000)*CW$5</f>
        <v>9.6315719067890644</v>
      </c>
      <c r="CX22" t="str">
        <f t="shared" si="92"/>
        <v>$175</v>
      </c>
    </row>
    <row r="23" spans="2:102" x14ac:dyDescent="0.25">
      <c r="B23" s="115" t="s">
        <v>233</v>
      </c>
      <c r="C23" s="13">
        <v>46269.447222222225</v>
      </c>
      <c r="D23">
        <v>17330</v>
      </c>
      <c r="E23" s="54" t="s">
        <v>235</v>
      </c>
      <c r="F23" s="54" t="s">
        <v>304</v>
      </c>
      <c r="G23" s="54" t="s">
        <v>1925</v>
      </c>
      <c r="H23" s="55">
        <v>11.700000000000001</v>
      </c>
      <c r="I23" s="55">
        <v>10.8</v>
      </c>
      <c r="J23" s="55">
        <v>10.4</v>
      </c>
      <c r="K23" s="54"/>
      <c r="L23" s="56" t="b">
        <v>0</v>
      </c>
      <c r="M23" s="56" t="b">
        <v>1</v>
      </c>
      <c r="N23" s="54">
        <v>1</v>
      </c>
      <c r="O23" s="54" t="s">
        <v>228</v>
      </c>
      <c r="P23" s="54">
        <v>22</v>
      </c>
      <c r="Q23" s="54">
        <v>3</v>
      </c>
      <c r="R23" s="54">
        <v>175</v>
      </c>
      <c r="S23" s="54" t="s">
        <v>305</v>
      </c>
      <c r="T23" s="54" t="s">
        <v>306</v>
      </c>
      <c r="U23" s="54" t="s">
        <v>1911</v>
      </c>
      <c r="V23" s="54" t="s">
        <v>307</v>
      </c>
      <c r="W23" s="54" t="b">
        <v>0</v>
      </c>
      <c r="X23" s="54"/>
      <c r="Y23" s="57" t="s">
        <v>1927</v>
      </c>
      <c r="Z23" s="54" t="s">
        <v>308</v>
      </c>
      <c r="AA23" s="54"/>
      <c r="AB23" s="54" t="s">
        <v>309</v>
      </c>
      <c r="AC23" s="56" t="b">
        <v>1</v>
      </c>
      <c r="AD23" s="56" t="b">
        <v>0</v>
      </c>
      <c r="AE23" s="54" t="s">
        <v>302</v>
      </c>
      <c r="AF23" s="58">
        <v>46269</v>
      </c>
      <c r="AG23" s="62" t="s">
        <v>293</v>
      </c>
      <c r="AH23" s="54">
        <v>0</v>
      </c>
      <c r="AI23" s="54"/>
      <c r="AJ23" s="54"/>
      <c r="AK23" s="54"/>
      <c r="AL23" s="54"/>
      <c r="AM23" s="54">
        <v>16.663333333333334</v>
      </c>
      <c r="AN23" s="54"/>
      <c r="AO23" s="54"/>
      <c r="AP23" s="54"/>
      <c r="AQ23" s="54"/>
      <c r="AR23" s="54"/>
      <c r="AS23" s="54"/>
      <c r="AT23" s="54"/>
      <c r="AU23" s="54"/>
      <c r="AV23" s="54"/>
      <c r="AW23" s="54"/>
      <c r="AX23" s="59"/>
      <c r="AY23" s="59"/>
      <c r="AZ23" s="59"/>
      <c r="BA23" s="59"/>
      <c r="BB23" s="59">
        <v>3.4840000000000003E-2</v>
      </c>
      <c r="BC23" s="60">
        <v>4.9000000000000004</v>
      </c>
      <c r="BD23" s="61">
        <v>6.4130000000000006E-2</v>
      </c>
      <c r="BE23" s="62" t="e">
        <v>#N/A</v>
      </c>
      <c r="BF23" s="35">
        <f t="shared" si="93"/>
        <v>4.9000000000000004</v>
      </c>
      <c r="BG23" s="35">
        <f t="shared" si="93"/>
        <v>6.4130000000000006E-2</v>
      </c>
      <c r="BH23" s="35" t="str">
        <f t="shared" si="82"/>
        <v>?</v>
      </c>
      <c r="BI23" s="110">
        <f t="shared" si="83"/>
        <v>0</v>
      </c>
      <c r="BJ23" s="83">
        <f>VLOOKUP($F23,REP_Info!$D$6:$H$250,5,FALSE)</f>
        <v>1.573</v>
      </c>
      <c r="BK23" s="30" t="e">
        <f t="shared" si="84"/>
        <v>#N/A</v>
      </c>
      <c r="BL23" s="30" t="e">
        <f t="shared" si="84"/>
        <v>#N/A</v>
      </c>
      <c r="BM23" s="30" t="e">
        <f t="shared" si="84"/>
        <v>#N/A</v>
      </c>
      <c r="BN23" s="29" t="e">
        <f t="shared" si="84"/>
        <v>#N/A</v>
      </c>
      <c r="BO23" s="85" t="str">
        <f t="shared" si="94"/>
        <v>$$$</v>
      </c>
      <c r="BP23" s="88" t="str">
        <f t="shared" si="85"/>
        <v>$$$</v>
      </c>
      <c r="BQ23" s="88" t="str">
        <f t="shared" si="95"/>
        <v>$$$</v>
      </c>
      <c r="BR23" s="88" t="str">
        <f t="shared" si="96"/>
        <v>$$$</v>
      </c>
      <c r="BS23" s="29" t="e">
        <f t="shared" si="86"/>
        <v>#N/A</v>
      </c>
      <c r="BT23" s="29" t="e">
        <f t="shared" si="86"/>
        <v>#N/A</v>
      </c>
      <c r="BU23" s="29" t="e">
        <f t="shared" si="86"/>
        <v>#N/A</v>
      </c>
      <c r="BV23" s="29" t="e">
        <f t="shared" si="86"/>
        <v>#N/A</v>
      </c>
      <c r="BW23" s="29" t="e">
        <f t="shared" si="86"/>
        <v>#N/A</v>
      </c>
      <c r="BX23" s="29" t="e">
        <f t="shared" si="86"/>
        <v>#N/A</v>
      </c>
      <c r="BY23" s="29" t="e">
        <f t="shared" si="86"/>
        <v>#N/A</v>
      </c>
      <c r="BZ23" s="29" t="e">
        <f t="shared" si="86"/>
        <v>#N/A</v>
      </c>
      <c r="CA23" s="29" t="e">
        <f t="shared" si="86"/>
        <v>#N/A</v>
      </c>
      <c r="CB23" s="29" t="e">
        <f t="shared" si="86"/>
        <v>#N/A</v>
      </c>
      <c r="CC23" s="29" t="e">
        <f t="shared" si="86"/>
        <v>#N/A</v>
      </c>
      <c r="CD23" s="29" t="e">
        <f t="shared" si="86"/>
        <v>#N/A</v>
      </c>
      <c r="CE23" s="6" t="str">
        <f t="shared" si="7"/>
        <v/>
      </c>
      <c r="CF23" s="27" t="e">
        <f>IF(AND(CI23,NOT(AD23)),LOOKUP(CF$5,{0,750,1500},H23:J23),"")</f>
        <v>#N/A</v>
      </c>
      <c r="CG23" s="6" t="str">
        <f t="shared" si="8"/>
        <v/>
      </c>
      <c r="CH23" t="e">
        <f t="shared" si="87"/>
        <v>#N/A</v>
      </c>
      <c r="CI23" t="e">
        <f t="shared" si="88"/>
        <v>#N/A</v>
      </c>
      <c r="CJ23" s="6" t="e">
        <f t="shared" si="97"/>
        <v>#N/A</v>
      </c>
      <c r="CK23" s="6">
        <f t="shared" si="98"/>
        <v>1</v>
      </c>
      <c r="CL23" s="6">
        <f t="shared" si="99"/>
        <v>1</v>
      </c>
      <c r="CM23" s="6">
        <f t="shared" si="100"/>
        <v>1</v>
      </c>
      <c r="CN23" s="6">
        <f t="shared" si="101"/>
        <v>0</v>
      </c>
      <c r="CO23" s="6">
        <f t="shared" si="102"/>
        <v>1</v>
      </c>
      <c r="CP23" s="6">
        <f t="shared" si="103"/>
        <v>1</v>
      </c>
      <c r="CQ23" s="6">
        <f t="shared" si="89"/>
        <v>1</v>
      </c>
      <c r="CR23" s="81" t="str">
        <f t="shared" si="104"/>
        <v/>
      </c>
      <c r="CS23">
        <f t="shared" si="90"/>
        <v>54</v>
      </c>
      <c r="CT23">
        <f t="shared" si="106"/>
        <v>175</v>
      </c>
      <c r="CU23" t="str">
        <f t="shared" si="105"/>
        <v/>
      </c>
      <c r="CV23" s="81">
        <f t="shared" si="91"/>
        <v>175</v>
      </c>
      <c r="CW23" s="81">
        <f>(CV23/25)^1.5*(Calculator!$BU$4/10000)*CW$5</f>
        <v>9.6315719067890644</v>
      </c>
      <c r="CX23" t="str">
        <f t="shared" si="92"/>
        <v>$175</v>
      </c>
    </row>
    <row r="24" spans="2:102" x14ac:dyDescent="0.25">
      <c r="B24" s="115" t="s">
        <v>233</v>
      </c>
      <c r="C24" s="13">
        <v>46269.447222222225</v>
      </c>
      <c r="D24">
        <v>22141</v>
      </c>
      <c r="E24" s="54" t="s">
        <v>237</v>
      </c>
      <c r="F24" s="54" t="s">
        <v>304</v>
      </c>
      <c r="G24" s="54" t="s">
        <v>1928</v>
      </c>
      <c r="H24" s="55">
        <v>10.7</v>
      </c>
      <c r="I24" s="55">
        <v>9.9</v>
      </c>
      <c r="J24" s="55">
        <v>9.4</v>
      </c>
      <c r="K24" s="54"/>
      <c r="L24" s="56" t="b">
        <v>0</v>
      </c>
      <c r="M24" s="56" t="b">
        <v>0</v>
      </c>
      <c r="N24" s="54">
        <v>1</v>
      </c>
      <c r="O24" s="54" t="s">
        <v>228</v>
      </c>
      <c r="P24" s="54">
        <v>22</v>
      </c>
      <c r="Q24" s="54">
        <v>3</v>
      </c>
      <c r="R24" s="54">
        <v>175</v>
      </c>
      <c r="S24" s="54" t="s">
        <v>305</v>
      </c>
      <c r="T24" s="54" t="s">
        <v>310</v>
      </c>
      <c r="U24" s="54" t="s">
        <v>1913</v>
      </c>
      <c r="V24" s="54" t="s">
        <v>307</v>
      </c>
      <c r="W24" s="54" t="b">
        <v>0</v>
      </c>
      <c r="X24" s="54"/>
      <c r="Y24" s="57" t="s">
        <v>1929</v>
      </c>
      <c r="Z24" s="54" t="s">
        <v>308</v>
      </c>
      <c r="AA24" s="54"/>
      <c r="AB24" s="54" t="s">
        <v>309</v>
      </c>
      <c r="AC24" s="56" t="b">
        <v>1</v>
      </c>
      <c r="AD24" s="56" t="b">
        <v>0</v>
      </c>
      <c r="AE24" s="54" t="s">
        <v>302</v>
      </c>
      <c r="AF24" s="58">
        <v>46269</v>
      </c>
      <c r="AG24" s="62" t="s">
        <v>293</v>
      </c>
      <c r="AH24" s="54">
        <v>0</v>
      </c>
      <c r="AI24" s="54"/>
      <c r="AJ24" s="54"/>
      <c r="AK24" s="54"/>
      <c r="AL24" s="54"/>
      <c r="AM24" s="54">
        <v>16.663333333333334</v>
      </c>
      <c r="AN24" s="54"/>
      <c r="AO24" s="54"/>
      <c r="AP24" s="54"/>
      <c r="AQ24" s="54"/>
      <c r="AR24" s="54"/>
      <c r="AS24" s="54"/>
      <c r="AT24" s="54"/>
      <c r="AU24" s="54"/>
      <c r="AV24" s="54"/>
      <c r="AW24" s="54"/>
      <c r="AX24" s="59"/>
      <c r="AY24" s="59"/>
      <c r="AZ24" s="59"/>
      <c r="BA24" s="59"/>
      <c r="BB24" s="59">
        <v>0.03</v>
      </c>
      <c r="BC24" s="60">
        <v>4.0599999999999996</v>
      </c>
      <c r="BD24" s="61">
        <v>6.0295000000000001E-2</v>
      </c>
      <c r="BE24" s="62" t="s">
        <v>293</v>
      </c>
      <c r="BF24" s="35">
        <f t="shared" ref="BF24:BG25" si="107">IF($E24=$E$4,BF$4,IF($E24=$E$5,BF$5,""))</f>
        <v>4.0600000000000005</v>
      </c>
      <c r="BG24" s="35">
        <f t="shared" si="107"/>
        <v>6.0295000000000001E-2</v>
      </c>
      <c r="BH24" s="35" t="str">
        <f t="shared" ref="BH24:BH25" si="108">IF(ISTEXT(BE24),IF(AND(AV24=0,SUM(AN24:AQ24)=0),IF(AM24&lt;=0,IF(BE24="Y","Low","Flat"),"Med"),"High"),"?")</f>
        <v>Med</v>
      </c>
      <c r="BI24" s="110">
        <f t="shared" ref="BI24:BI25" si="109">IF(ISNUMBER(AH24),0*BI$5*SIN((EDATE($A$3,$Q24)-DATE(YEAR(EDATE($A$3,$Q24)),1,0)-BI$4)*2*PI()/365),"")</f>
        <v>0</v>
      </c>
      <c r="BJ24" s="83">
        <f>VLOOKUP($F24,REP_Info!$D$6:$H$250,5,FALSE)</f>
        <v>1.573</v>
      </c>
      <c r="BK24" s="30">
        <f t="shared" ref="BK24:BN25" si="110">IF(BK$7&gt;0,(LOOKUP(BK$7,$AH24:$AL24,$AM24:$AQ24)+IF($AG24="Y",SUMPRODUCT($AX24:$BB24-$AW24:$BA24,BK$7-$AR24:$AV24,N(BK$7&gt;$AR24:$AV24)),BK$7*LOOKUP(BK$7,$AR24:$AV24,$AX24:$BB24))+IF($BE24="Y",$BF24,$BC24)+BK$7*IF($BE24="Y",$BG24,$BD24))*100/BK$7,"")</f>
        <v>13.174166666666668</v>
      </c>
      <c r="BL24" s="30">
        <f t="shared" si="110"/>
        <v>11.101833333333333</v>
      </c>
      <c r="BM24" s="30">
        <f t="shared" si="110"/>
        <v>10.065666666666665</v>
      </c>
      <c r="BN24" s="29">
        <f t="shared" si="110"/>
        <v>9.7202777777777793</v>
      </c>
      <c r="BO24" s="85" t="str">
        <f t="shared" ref="BO24:BO25" si="111">IFERROR(SUMPRODUCT($BS$7:$CD$7,$BS24:$CD24)/100,"$$$")</f>
        <v>$$$</v>
      </c>
      <c r="BP24" s="88" t="str">
        <f t="shared" ref="BP24:BP25" si="112">IFERROR(BO24*100/BO$5,"$$$")</f>
        <v>$$$</v>
      </c>
      <c r="BQ24" s="88" t="str">
        <f t="shared" ref="BQ24:BQ25" si="113">IFERROR(SUMPRODUCT($BS$7:$CD$7,$BS24:$CD24,--($BS$4:$CD$4&lt;=$Q24))/SUMPRODUCT(--($BS$4:$CD$4&lt;=$Q24),$BS$7:$CD$7),"$$$")</f>
        <v>$$$</v>
      </c>
      <c r="BR24" s="88" t="str">
        <f t="shared" ref="BR24:BR25" si="114">IFERROR($BQ24-$BF24*100*SUMPRODUCT(--($BS$4:$CD$4&lt;=$Q24))/SUMPRODUCT(--($BS$4:$CD$4&lt;=$Q24),$BS$7:$CD$7)-$BG24*100,"$$$")</f>
        <v>$$$</v>
      </c>
      <c r="BS24" s="29" t="e">
        <f t="shared" ref="BS24:CD25" si="115">IF($CI24,IF(BS$7&gt;0,IF(BS$4&gt;$Q24,$BF24+BS$7*(BS$5+$BG24+$BI24),LOOKUP(BS$7,$AH24:$AL24,$AM24:$AQ24)+IF($AG24="Y",SUMPRODUCT($AX24:$BB24-$AW24:$BA24,BS$7-$AR24:$AV24,N(BS$7&gt;$AR24:$AV24)),BS$7*LOOKUP(BS$7,$AR24:$AV24,$AX24:$BB24))+IF($BE24="Y",$BF24,$BC24)+BS$7*IF($BE24="Y",$BG24,$BD24))*100/BS$7,""),NA())</f>
        <v>#N/A</v>
      </c>
      <c r="BT24" s="29" t="e">
        <f t="shared" si="115"/>
        <v>#N/A</v>
      </c>
      <c r="BU24" s="29" t="e">
        <f t="shared" si="115"/>
        <v>#N/A</v>
      </c>
      <c r="BV24" s="29" t="e">
        <f t="shared" si="115"/>
        <v>#N/A</v>
      </c>
      <c r="BW24" s="29" t="e">
        <f t="shared" si="115"/>
        <v>#N/A</v>
      </c>
      <c r="BX24" s="29" t="e">
        <f t="shared" si="115"/>
        <v>#N/A</v>
      </c>
      <c r="BY24" s="29" t="e">
        <f t="shared" si="115"/>
        <v>#N/A</v>
      </c>
      <c r="BZ24" s="29" t="e">
        <f t="shared" si="115"/>
        <v>#N/A</v>
      </c>
      <c r="CA24" s="29" t="e">
        <f t="shared" si="115"/>
        <v>#N/A</v>
      </c>
      <c r="CB24" s="29" t="e">
        <f t="shared" si="115"/>
        <v>#N/A</v>
      </c>
      <c r="CC24" s="29" t="e">
        <f t="shared" si="115"/>
        <v>#N/A</v>
      </c>
      <c r="CD24" s="29" t="e">
        <f t="shared" si="115"/>
        <v>#N/A</v>
      </c>
      <c r="CE24" s="6" t="str">
        <f t="shared" si="7"/>
        <v/>
      </c>
      <c r="CF24" s="27" t="e">
        <f>IF(AND(CI24,NOT(AD24)),LOOKUP(CF$5,{0,750,1500},H24:J24),"")</f>
        <v>#N/A</v>
      </c>
      <c r="CG24" s="6" t="str">
        <f t="shared" si="8"/>
        <v/>
      </c>
      <c r="CH24" t="e">
        <f t="shared" ref="CH24:CH25" si="116">IF(CI24,IF(ISNUMBER(BO24),BO24,100000)+CV24/10000+IF(ISNUMBER(BJ24),BJ24,2)/10000-P24/100000+ROW()/10000000,"")</f>
        <v>#N/A</v>
      </c>
      <c r="CI24" t="e">
        <f t="shared" ref="CI24:CI25" si="117">PRODUCT(CJ24:CQ24)</f>
        <v>#N/A</v>
      </c>
      <c r="CJ24" s="6" t="e">
        <f t="shared" ref="CJ24:CJ25" si="118">IF($E24=CJ$5,1,0)</f>
        <v>#N/A</v>
      </c>
      <c r="CK24" s="6">
        <f t="shared" ref="CK24:CK25" si="119">IF(CK$5="[Any]",1,IF($F24=CK$5,1,0))</f>
        <v>1</v>
      </c>
      <c r="CL24" s="6">
        <f t="shared" ref="CL24:CL25" si="120">IFERROR(--OR(ISBLANK(CL$5),$BJ24="",AND(ISNUMBER($BJ24),$BJ24&lt;=CL$5)),1)</f>
        <v>1</v>
      </c>
      <c r="CM24" s="6">
        <f t="shared" ref="CM24:CM25" si="121">IF($O24="Fixed",1,0)</f>
        <v>1</v>
      </c>
      <c r="CN24" s="6">
        <f t="shared" ref="CN24:CN25" si="122">IF($Q24&gt;=CN$5,1,0)</f>
        <v>0</v>
      </c>
      <c r="CO24" s="6">
        <f t="shared" ref="CO24:CO25" si="123">IF($Q24&lt;=CO$5,1,0)</f>
        <v>1</v>
      </c>
      <c r="CP24" s="6">
        <f t="shared" ref="CP24:CP25" si="124">IF($P24&gt;=CP$5,1,0)</f>
        <v>1</v>
      </c>
      <c r="CQ24" s="6">
        <f t="shared" ref="CQ24:CQ25" si="125">IF(CQ$5="Any",1,IF(AND(CQ$5="Med",AV24=0,SUM(AN24:AQ24)=0),1,IF(AND(CQ$5="Low",AV24=0,SUM(AN24:AQ24)=0,AM24=0),1,IF(AND(CQ$5="Flat",AV24=0,SUM(AN24:AQ24)=0,AM24=0,IFERROR(NOT(BE24="Y"),0)),1,0))))</f>
        <v>1</v>
      </c>
      <c r="CR24" s="81" t="str">
        <f t="shared" ref="CR24:CR25" si="126">IF(ISNUMBER($CH24),$CH24+$CS24+$CW24,"")</f>
        <v/>
      </c>
      <c r="CS24">
        <f t="shared" ref="CS24:CS25" si="127">CS$5*(12/(MIN(12,Q24))-1)</f>
        <v>54</v>
      </c>
      <c r="CT24">
        <f t="shared" si="19"/>
        <v>175</v>
      </c>
      <c r="CU24" t="str">
        <f t="shared" ref="CU24:CU25" si="128">IF(AND(ISERR(FIND("remain",$R24)),ISERR(FIND("left",$R24))),"","r")&amp;IF(ISERR(FIND("mon",$R24)),"","m")</f>
        <v/>
      </c>
      <c r="CV24" s="81">
        <f t="shared" ref="CV24:CV25" si="129">CT24*IF(CU24="",1,Q24)</f>
        <v>175</v>
      </c>
      <c r="CW24" s="81">
        <f>(CV24/25)^1.5*(Calculator!$BU$4/10000)*CW$5</f>
        <v>9.6315719067890644</v>
      </c>
      <c r="CX24" t="str">
        <f t="shared" ref="CX24:CX25" si="130">"$"&amp;IF(LEFT(CU24,1)="r",CT24&amp;"/"&amp;CU24,CV24)</f>
        <v>$175</v>
      </c>
    </row>
    <row r="25" spans="2:102" x14ac:dyDescent="0.25">
      <c r="B25" s="115" t="s">
        <v>233</v>
      </c>
      <c r="C25" s="13">
        <v>46269.447222222225</v>
      </c>
      <c r="D25">
        <v>22143</v>
      </c>
      <c r="E25" s="54" t="s">
        <v>235</v>
      </c>
      <c r="F25" s="54" t="s">
        <v>304</v>
      </c>
      <c r="G25" s="54" t="s">
        <v>1928</v>
      </c>
      <c r="H25" s="55">
        <v>11.700000000000001</v>
      </c>
      <c r="I25" s="55">
        <v>10.8</v>
      </c>
      <c r="J25" s="55">
        <v>10.4</v>
      </c>
      <c r="K25" s="54"/>
      <c r="L25" s="56" t="b">
        <v>0</v>
      </c>
      <c r="M25" s="56" t="b">
        <v>0</v>
      </c>
      <c r="N25" s="54">
        <v>1</v>
      </c>
      <c r="O25" s="54" t="s">
        <v>228</v>
      </c>
      <c r="P25" s="54">
        <v>22</v>
      </c>
      <c r="Q25" s="54">
        <v>3</v>
      </c>
      <c r="R25" s="54">
        <v>175</v>
      </c>
      <c r="S25" s="54" t="s">
        <v>305</v>
      </c>
      <c r="T25" s="54" t="s">
        <v>310</v>
      </c>
      <c r="U25" s="54" t="s">
        <v>1915</v>
      </c>
      <c r="V25" s="54" t="s">
        <v>307</v>
      </c>
      <c r="W25" s="54" t="b">
        <v>0</v>
      </c>
      <c r="X25" s="54"/>
      <c r="Y25" s="57" t="s">
        <v>1930</v>
      </c>
      <c r="Z25" s="54" t="s">
        <v>308</v>
      </c>
      <c r="AA25" s="54"/>
      <c r="AB25" s="54" t="s">
        <v>309</v>
      </c>
      <c r="AC25" s="56" t="b">
        <v>1</v>
      </c>
      <c r="AD25" s="56" t="b">
        <v>0</v>
      </c>
      <c r="AE25" s="54" t="s">
        <v>302</v>
      </c>
      <c r="AF25" s="58">
        <v>46269</v>
      </c>
      <c r="AG25" s="62" t="s">
        <v>293</v>
      </c>
      <c r="AH25" s="54">
        <v>0</v>
      </c>
      <c r="AI25" s="54"/>
      <c r="AJ25" s="54"/>
      <c r="AK25" s="54"/>
      <c r="AL25" s="54"/>
      <c r="AM25" s="54">
        <v>16.663333333333334</v>
      </c>
      <c r="AN25" s="54"/>
      <c r="AO25" s="54"/>
      <c r="AP25" s="54"/>
      <c r="AQ25" s="54"/>
      <c r="AR25" s="54"/>
      <c r="AS25" s="54"/>
      <c r="AT25" s="54"/>
      <c r="AU25" s="54"/>
      <c r="AV25" s="54"/>
      <c r="AW25" s="54"/>
      <c r="AX25" s="59"/>
      <c r="AY25" s="59"/>
      <c r="AZ25" s="59"/>
      <c r="BA25" s="59"/>
      <c r="BB25" s="59">
        <v>3.5000000000000003E-2</v>
      </c>
      <c r="BC25" s="60">
        <v>4.9000000000000004</v>
      </c>
      <c r="BD25" s="61">
        <v>6.4130000000000006E-2</v>
      </c>
      <c r="BE25" s="62" t="s">
        <v>293</v>
      </c>
      <c r="BF25" s="35">
        <f t="shared" si="107"/>
        <v>4.9000000000000004</v>
      </c>
      <c r="BG25" s="35">
        <f t="shared" si="107"/>
        <v>6.4130000000000006E-2</v>
      </c>
      <c r="BH25" s="35" t="str">
        <f t="shared" si="108"/>
        <v>Med</v>
      </c>
      <c r="BI25" s="110">
        <f t="shared" si="109"/>
        <v>0</v>
      </c>
      <c r="BJ25" s="83">
        <f>VLOOKUP($F25,REP_Info!$D$6:$H$250,5,FALSE)</f>
        <v>1.573</v>
      </c>
      <c r="BK25" s="30">
        <f t="shared" si="110"/>
        <v>14.225666666666665</v>
      </c>
      <c r="BL25" s="30">
        <f t="shared" si="110"/>
        <v>12.069333333333335</v>
      </c>
      <c r="BM25" s="30">
        <f t="shared" si="110"/>
        <v>10.991166666666668</v>
      </c>
      <c r="BN25" s="29">
        <f t="shared" si="110"/>
        <v>10.631777777777778</v>
      </c>
      <c r="BO25" s="85" t="str">
        <f t="shared" si="111"/>
        <v>$$$</v>
      </c>
      <c r="BP25" s="88" t="str">
        <f t="shared" si="112"/>
        <v>$$$</v>
      </c>
      <c r="BQ25" s="88" t="str">
        <f t="shared" si="113"/>
        <v>$$$</v>
      </c>
      <c r="BR25" s="88" t="str">
        <f t="shared" si="114"/>
        <v>$$$</v>
      </c>
      <c r="BS25" s="29" t="e">
        <f t="shared" si="115"/>
        <v>#N/A</v>
      </c>
      <c r="BT25" s="29" t="e">
        <f t="shared" si="115"/>
        <v>#N/A</v>
      </c>
      <c r="BU25" s="29" t="e">
        <f t="shared" si="115"/>
        <v>#N/A</v>
      </c>
      <c r="BV25" s="29" t="e">
        <f t="shared" si="115"/>
        <v>#N/A</v>
      </c>
      <c r="BW25" s="29" t="e">
        <f t="shared" si="115"/>
        <v>#N/A</v>
      </c>
      <c r="BX25" s="29" t="e">
        <f t="shared" si="115"/>
        <v>#N/A</v>
      </c>
      <c r="BY25" s="29" t="e">
        <f t="shared" si="115"/>
        <v>#N/A</v>
      </c>
      <c r="BZ25" s="29" t="e">
        <f t="shared" si="115"/>
        <v>#N/A</v>
      </c>
      <c r="CA25" s="29" t="e">
        <f t="shared" si="115"/>
        <v>#N/A</v>
      </c>
      <c r="CB25" s="29" t="e">
        <f t="shared" si="115"/>
        <v>#N/A</v>
      </c>
      <c r="CC25" s="29" t="e">
        <f t="shared" si="115"/>
        <v>#N/A</v>
      </c>
      <c r="CD25" s="29" t="e">
        <f t="shared" si="115"/>
        <v>#N/A</v>
      </c>
      <c r="CE25" s="6" t="str">
        <f t="shared" si="7"/>
        <v/>
      </c>
      <c r="CF25" s="27" t="e">
        <f>IF(AND(CI25,NOT(AD25)),LOOKUP(CF$5,{0,750,1500},H25:J25),"")</f>
        <v>#N/A</v>
      </c>
      <c r="CG25" s="6" t="str">
        <f t="shared" si="8"/>
        <v/>
      </c>
      <c r="CH25" t="e">
        <f t="shared" si="116"/>
        <v>#N/A</v>
      </c>
      <c r="CI25" t="e">
        <f t="shared" si="117"/>
        <v>#N/A</v>
      </c>
      <c r="CJ25" s="6" t="e">
        <f t="shared" si="118"/>
        <v>#N/A</v>
      </c>
      <c r="CK25" s="6">
        <f t="shared" si="119"/>
        <v>1</v>
      </c>
      <c r="CL25" s="6">
        <f t="shared" si="120"/>
        <v>1</v>
      </c>
      <c r="CM25" s="6">
        <f t="shared" si="121"/>
        <v>1</v>
      </c>
      <c r="CN25" s="6">
        <f t="shared" si="122"/>
        <v>0</v>
      </c>
      <c r="CO25" s="6">
        <f t="shared" si="123"/>
        <v>1</v>
      </c>
      <c r="CP25" s="6">
        <f t="shared" si="124"/>
        <v>1</v>
      </c>
      <c r="CQ25" s="6">
        <f t="shared" si="125"/>
        <v>1</v>
      </c>
      <c r="CR25" s="81" t="str">
        <f t="shared" si="126"/>
        <v/>
      </c>
      <c r="CS25">
        <f t="shared" si="127"/>
        <v>54</v>
      </c>
      <c r="CT25">
        <f t="shared" ref="CT25" si="131">IF(OR(LEFT($R25,2)="No",LEFT($R25,4)="Batt"),0,VALUE(IFERROR(LEFT($R25,FIND("/",$R25)-1),IFERROR(LEFT($R25,FIND(" ",$R25)-1),$R25))))</f>
        <v>175</v>
      </c>
      <c r="CU25" t="str">
        <f t="shared" si="128"/>
        <v/>
      </c>
      <c r="CV25" s="81">
        <f t="shared" si="129"/>
        <v>175</v>
      </c>
      <c r="CW25" s="81">
        <f>(CV25/25)^1.5*(Calculator!$BU$4/10000)*CW$5</f>
        <v>9.6315719067890644</v>
      </c>
      <c r="CX25" t="str">
        <f t="shared" si="130"/>
        <v>$175</v>
      </c>
    </row>
    <row r="26" spans="2:102" x14ac:dyDescent="0.25">
      <c r="B26" s="115" t="s">
        <v>233</v>
      </c>
      <c r="C26" s="13">
        <v>46242.178472222222</v>
      </c>
      <c r="D26">
        <v>22774</v>
      </c>
      <c r="E26" s="54" t="s">
        <v>237</v>
      </c>
      <c r="F26" s="54" t="s">
        <v>304</v>
      </c>
      <c r="G26" s="54" t="s">
        <v>311</v>
      </c>
      <c r="H26" s="55">
        <v>23.799999999999997</v>
      </c>
      <c r="I26" s="55">
        <v>10.9</v>
      </c>
      <c r="J26" s="55">
        <v>17</v>
      </c>
      <c r="K26" s="54" t="s">
        <v>312</v>
      </c>
      <c r="L26" s="56" t="b">
        <v>0</v>
      </c>
      <c r="M26" s="56" t="b">
        <v>0</v>
      </c>
      <c r="N26" s="54">
        <v>1</v>
      </c>
      <c r="O26" s="54" t="s">
        <v>228</v>
      </c>
      <c r="P26" s="54">
        <v>22</v>
      </c>
      <c r="Q26" s="54">
        <v>12</v>
      </c>
      <c r="R26" s="54">
        <v>175</v>
      </c>
      <c r="S26" s="54" t="s">
        <v>305</v>
      </c>
      <c r="T26" s="54" t="s">
        <v>313</v>
      </c>
      <c r="U26" s="54" t="s">
        <v>314</v>
      </c>
      <c r="V26" s="54" t="s">
        <v>307</v>
      </c>
      <c r="W26" s="54" t="b">
        <v>0</v>
      </c>
      <c r="X26" s="54"/>
      <c r="Y26" s="57" t="s">
        <v>315</v>
      </c>
      <c r="Z26" s="54" t="s">
        <v>316</v>
      </c>
      <c r="AA26" s="54"/>
      <c r="AB26" s="54" t="s">
        <v>309</v>
      </c>
      <c r="AC26" s="56" t="b">
        <v>1</v>
      </c>
      <c r="AD26" s="56" t="b">
        <v>1</v>
      </c>
      <c r="AE26" s="54" t="s">
        <v>302</v>
      </c>
      <c r="AF26" s="58">
        <v>46242</v>
      </c>
      <c r="AG26" s="62" t="s">
        <v>293</v>
      </c>
      <c r="AH26" s="54">
        <v>0</v>
      </c>
      <c r="AI26" s="54">
        <v>1000</v>
      </c>
      <c r="AJ26" s="54"/>
      <c r="AK26" s="54"/>
      <c r="AL26" s="54"/>
      <c r="AM26" s="54">
        <v>0</v>
      </c>
      <c r="AN26" s="54">
        <v>-125</v>
      </c>
      <c r="AO26" s="54"/>
      <c r="AP26" s="54"/>
      <c r="AQ26" s="54"/>
      <c r="AR26" s="54"/>
      <c r="AS26" s="54"/>
      <c r="AT26" s="54"/>
      <c r="AU26" s="54"/>
      <c r="AV26" s="54"/>
      <c r="AW26" s="54"/>
      <c r="AX26" s="59"/>
      <c r="AY26" s="59"/>
      <c r="AZ26" s="59"/>
      <c r="BA26" s="59"/>
      <c r="BB26" s="59">
        <v>0.17</v>
      </c>
      <c r="BC26" s="60">
        <v>4.0599999999999996</v>
      </c>
      <c r="BD26" s="61">
        <v>6.0295000000000001E-2</v>
      </c>
      <c r="BE26" s="62" t="s">
        <v>293</v>
      </c>
      <c r="BF26" s="35">
        <f t="shared" ref="BF26:BG44" si="132">IF($E26=$E$4,BF$4,IF($E26=$E$5,BF$5,""))</f>
        <v>4.0600000000000005</v>
      </c>
      <c r="BG26" s="35">
        <f t="shared" si="132"/>
        <v>6.0295000000000001E-2</v>
      </c>
      <c r="BH26" s="35" t="str">
        <f t="shared" ref="BH26:BH44" si="133">IF(ISTEXT(BE26),IF(AND(AV26=0,SUM(AN26:AQ26)=0),IF(AM26&lt;=0,IF(BE26="Y","Low","Flat"),"Med"),"High"),"?")</f>
        <v>High</v>
      </c>
      <c r="BI26" s="110">
        <f t="shared" ref="BI26:BI44" si="134">IF(ISNUMBER(AH26),0*BI$5*SIN((EDATE($A$3,$Q26)-DATE(YEAR(EDATE($A$3,$Q26)),1,0)-BI$4)*2*PI()/365),"")</f>
        <v>0</v>
      </c>
      <c r="BJ26" s="83">
        <f>VLOOKUP($F26,REP_Info!$D$6:$H$250,5,FALSE)</f>
        <v>1.573</v>
      </c>
      <c r="BK26" s="30">
        <f t="shared" ref="BK26:BN44" si="135">IF(BK$7&gt;0,(LOOKUP(BK$7,$AH26:$AL26,$AM26:$AQ26)+IF($AG26="Y",SUMPRODUCT($AX26:$BB26-$AW26:$BA26,BK$7-$AR26:$AV26,N(BK$7&gt;$AR26:$AV26)),BK$7*LOOKUP(BK$7,$AR26:$AV26,$AX26:$BB26))+IF($BE26="Y",$BF26,$BC26)+BK$7*IF($BE26="Y",$BG26,$BD26))*100/BK$7,"")</f>
        <v>23.841500000000003</v>
      </c>
      <c r="BL26" s="30">
        <f t="shared" si="135"/>
        <v>10.935499999999999</v>
      </c>
      <c r="BM26" s="30">
        <f t="shared" si="135"/>
        <v>16.982500000000002</v>
      </c>
      <c r="BN26" s="29">
        <f t="shared" si="135"/>
        <v>18.99816666666667</v>
      </c>
      <c r="BO26" s="85" t="str">
        <f t="shared" ref="BO26:BO44" si="136">IFERROR(SUMPRODUCT($BS$7:$CD$7,$BS26:$CD26)/100,"$$$")</f>
        <v>$$$</v>
      </c>
      <c r="BP26" s="88" t="str">
        <f t="shared" ref="BP26:BP44" si="137">IFERROR(BO26*100/BO$5,"$$$")</f>
        <v>$$$</v>
      </c>
      <c r="BQ26" s="88" t="str">
        <f t="shared" ref="BQ26:BQ44" si="138">IFERROR(SUMPRODUCT($BS$7:$CD$7,$BS26:$CD26,--($BS$4:$CD$4&lt;=$Q26))/SUMPRODUCT(--($BS$4:$CD$4&lt;=$Q26),$BS$7:$CD$7),"$$$")</f>
        <v>$$$</v>
      </c>
      <c r="BR26" s="88" t="str">
        <f t="shared" ref="BR26:BR44" si="139">IFERROR($BQ26-$BF26*100*SUMPRODUCT(--($BS$4:$CD$4&lt;=$Q26))/SUMPRODUCT(--($BS$4:$CD$4&lt;=$Q26),$BS$7:$CD$7)-$BG26*100,"$$$")</f>
        <v>$$$</v>
      </c>
      <c r="BS26" s="29" t="e">
        <f t="shared" ref="BS26:CD39" si="140">IF($CI26,IF(BS$7&gt;0,IF(BS$4&gt;$Q26,$BF26+BS$7*(BS$5+$BG26+$BI26),LOOKUP(BS$7,$AH26:$AL26,$AM26:$AQ26)+IF($AG26="Y",SUMPRODUCT($AX26:$BB26-$AW26:$BA26,BS$7-$AR26:$AV26,N(BS$7&gt;$AR26:$AV26)),BS$7*LOOKUP(BS$7,$AR26:$AV26,$AX26:$BB26))+IF($BE26="Y",$BF26,$BC26)+BS$7*IF($BE26="Y",$BG26,$BD26))*100/BS$7,""),NA())</f>
        <v>#N/A</v>
      </c>
      <c r="BT26" s="29" t="e">
        <f t="shared" si="140"/>
        <v>#N/A</v>
      </c>
      <c r="BU26" s="29" t="e">
        <f t="shared" si="140"/>
        <v>#N/A</v>
      </c>
      <c r="BV26" s="29" t="e">
        <f t="shared" si="140"/>
        <v>#N/A</v>
      </c>
      <c r="BW26" s="29" t="e">
        <f t="shared" si="140"/>
        <v>#N/A</v>
      </c>
      <c r="BX26" s="29" t="e">
        <f t="shared" si="140"/>
        <v>#N/A</v>
      </c>
      <c r="BY26" s="29" t="e">
        <f t="shared" si="140"/>
        <v>#N/A</v>
      </c>
      <c r="BZ26" s="29" t="e">
        <f t="shared" si="140"/>
        <v>#N/A</v>
      </c>
      <c r="CA26" s="29" t="e">
        <f t="shared" si="140"/>
        <v>#N/A</v>
      </c>
      <c r="CB26" s="29" t="e">
        <f t="shared" si="140"/>
        <v>#N/A</v>
      </c>
      <c r="CC26" s="29" t="e">
        <f t="shared" si="140"/>
        <v>#N/A</v>
      </c>
      <c r="CD26" s="29" t="e">
        <f t="shared" si="140"/>
        <v>#N/A</v>
      </c>
      <c r="CE26" s="6" t="str">
        <f t="shared" si="7"/>
        <v/>
      </c>
      <c r="CF26" s="27" t="e">
        <f>IF(AND(CI26,NOT(AD26)),LOOKUP(CF$5,{0,750,1500},H26:J26),"")</f>
        <v>#N/A</v>
      </c>
      <c r="CG26" s="6" t="str">
        <f t="shared" si="8"/>
        <v/>
      </c>
      <c r="CH26" t="e">
        <f t="shared" ref="CH26:CH44" si="141">IF(CI26,IF(ISNUMBER(BO26),BO26,100000)+CV26/10000+IF(ISNUMBER(BJ26),BJ26,2)/10000-P26/100000+ROW()/10000000,"")</f>
        <v>#N/A</v>
      </c>
      <c r="CI26" t="e">
        <f t="shared" ref="CI26:CI44" si="142">PRODUCT(CJ26:CQ26)</f>
        <v>#N/A</v>
      </c>
      <c r="CJ26" s="6" t="e">
        <f t="shared" ref="CJ26:CJ44" si="143">IF($E26=CJ$5,1,0)</f>
        <v>#N/A</v>
      </c>
      <c r="CK26" s="6">
        <f t="shared" ref="CK26:CK44" si="144">IF(CK$5="[Any]",1,IF($F26=CK$5,1,0))</f>
        <v>1</v>
      </c>
      <c r="CL26" s="6">
        <f t="shared" ref="CL26:CL44" si="145">IFERROR(--OR(ISBLANK(CL$5),$BJ26="",AND(ISNUMBER($BJ26),$BJ26&lt;=CL$5)),1)</f>
        <v>1</v>
      </c>
      <c r="CM26" s="6">
        <f t="shared" ref="CM26:CM44" si="146">IF($O26="Fixed",1,0)</f>
        <v>1</v>
      </c>
      <c r="CN26" s="6">
        <f t="shared" ref="CN26:CN44" si="147">IF($Q26&gt;=CN$5,1,0)</f>
        <v>1</v>
      </c>
      <c r="CO26" s="6">
        <f t="shared" ref="CO26:CO44" si="148">IF($Q26&lt;=CO$5,1,0)</f>
        <v>1</v>
      </c>
      <c r="CP26" s="6">
        <f t="shared" ref="CP26:CP44" si="149">IF($P26&gt;=CP$5,1,0)</f>
        <v>1</v>
      </c>
      <c r="CQ26" s="6">
        <f t="shared" ref="CQ26:CQ44" si="150">IF(CQ$5="Any",1,IF(AND(CQ$5="Med",AV26=0,SUM(AN26:AQ26)=0),1,IF(AND(CQ$5="Low",AV26=0,SUM(AN26:AQ26)=0,AM26=0),1,IF(AND(CQ$5="Flat",AV26=0,SUM(AN26:AQ26)=0,AM26=0,IFERROR(NOT(BE26="Y"),0)),1,0))))</f>
        <v>1</v>
      </c>
      <c r="CR26" s="81" t="str">
        <f t="shared" ref="CR26:CR44" si="151">IF(ISNUMBER($CH26),$CH26+$CS26+$CW26,"")</f>
        <v/>
      </c>
      <c r="CS26">
        <f t="shared" ref="CS26:CS44" si="152">CS$5*(12/(MIN(12,Q26))-1)</f>
        <v>0</v>
      </c>
      <c r="CT26">
        <f t="shared" ref="CT26:CT44" si="153">IF(OR(LEFT($R26,2)="No",LEFT($R26,4)="Batt"),0,VALUE(IFERROR(LEFT($R26,FIND("/",$R26)-1),IFERROR(LEFT($R26,FIND(" ",$R26)-1),$R26))))</f>
        <v>175</v>
      </c>
      <c r="CU26" t="str">
        <f t="shared" ref="CU26:CU44" si="154">IF(AND(ISERR(FIND("remain",$R26)),ISERR(FIND("left",$R26))),"","r")&amp;IF(ISERR(FIND("mon",$R26)),"","m")</f>
        <v/>
      </c>
      <c r="CV26" s="81">
        <f t="shared" ref="CV26:CV44" si="155">CT26*IF(CU26="",1,Q26)</f>
        <v>175</v>
      </c>
      <c r="CW26" s="81">
        <f>(CV26/25)^1.5*(Calculator!$BU$4/10000)*CW$5</f>
        <v>9.6315719067890644</v>
      </c>
      <c r="CX26" t="str">
        <f t="shared" ref="CX26:CX44" si="156">"$"&amp;IF(LEFT(CU26,1)="r",CT26&amp;"/"&amp;CU26,CV26)</f>
        <v>$175</v>
      </c>
    </row>
    <row r="27" spans="2:102" x14ac:dyDescent="0.25">
      <c r="B27" s="115" t="s">
        <v>233</v>
      </c>
      <c r="C27" s="13">
        <v>46266.661111111112</v>
      </c>
      <c r="D27">
        <v>24328</v>
      </c>
      <c r="E27" s="54" t="s">
        <v>235</v>
      </c>
      <c r="F27" s="54" t="s">
        <v>304</v>
      </c>
      <c r="G27" s="54" t="s">
        <v>311</v>
      </c>
      <c r="H27" s="55">
        <v>22.8</v>
      </c>
      <c r="I27" s="55">
        <v>9.8000000000000007</v>
      </c>
      <c r="J27" s="55">
        <v>15.8</v>
      </c>
      <c r="K27" s="54" t="s">
        <v>312</v>
      </c>
      <c r="L27" s="56" t="b">
        <v>0</v>
      </c>
      <c r="M27" s="56" t="b">
        <v>0</v>
      </c>
      <c r="N27" s="54">
        <v>1</v>
      </c>
      <c r="O27" s="54" t="s">
        <v>228</v>
      </c>
      <c r="P27" s="54">
        <v>22</v>
      </c>
      <c r="Q27" s="54">
        <v>12</v>
      </c>
      <c r="R27" s="54">
        <v>175</v>
      </c>
      <c r="S27" s="54" t="s">
        <v>305</v>
      </c>
      <c r="T27" s="54" t="s">
        <v>313</v>
      </c>
      <c r="U27" s="54" t="s">
        <v>317</v>
      </c>
      <c r="V27" s="54" t="s">
        <v>307</v>
      </c>
      <c r="W27" s="54" t="b">
        <v>0</v>
      </c>
      <c r="X27" s="54"/>
      <c r="Y27" s="57" t="s">
        <v>318</v>
      </c>
      <c r="Z27" s="54" t="s">
        <v>316</v>
      </c>
      <c r="AA27" s="54"/>
      <c r="AB27" s="54" t="s">
        <v>309</v>
      </c>
      <c r="AC27" s="56" t="b">
        <v>1</v>
      </c>
      <c r="AD27" s="56" t="b">
        <v>1</v>
      </c>
      <c r="AE27" s="54" t="s">
        <v>302</v>
      </c>
      <c r="AF27" s="58">
        <v>46266</v>
      </c>
      <c r="AG27" s="62" t="s">
        <v>293</v>
      </c>
      <c r="AH27" s="54">
        <v>0</v>
      </c>
      <c r="AI27" s="54">
        <v>1000</v>
      </c>
      <c r="AJ27" s="54"/>
      <c r="AK27" s="54"/>
      <c r="AL27" s="54"/>
      <c r="AM27" s="54">
        <v>0</v>
      </c>
      <c r="AN27" s="54">
        <v>-125</v>
      </c>
      <c r="AO27" s="54"/>
      <c r="AP27" s="54"/>
      <c r="AQ27" s="54"/>
      <c r="AR27" s="54"/>
      <c r="AS27" s="54"/>
      <c r="AT27" s="54"/>
      <c r="AU27" s="54"/>
      <c r="AV27" s="54"/>
      <c r="AW27" s="54"/>
      <c r="AX27" s="59"/>
      <c r="AY27" s="59"/>
      <c r="AZ27" s="59"/>
      <c r="BA27" s="59"/>
      <c r="BB27" s="59">
        <v>0.154</v>
      </c>
      <c r="BC27" s="60">
        <v>4.9000000000000004</v>
      </c>
      <c r="BD27" s="61">
        <v>6.4130000000000006E-2</v>
      </c>
      <c r="BE27" s="62" t="s">
        <v>293</v>
      </c>
      <c r="BF27" s="35">
        <f t="shared" si="132"/>
        <v>4.9000000000000004</v>
      </c>
      <c r="BG27" s="35">
        <f t="shared" si="132"/>
        <v>6.4130000000000006E-2</v>
      </c>
      <c r="BH27" s="35" t="str">
        <f t="shared" si="133"/>
        <v>High</v>
      </c>
      <c r="BI27" s="110">
        <f t="shared" si="134"/>
        <v>0</v>
      </c>
      <c r="BJ27" s="83">
        <f>VLOOKUP($F27,REP_Info!$D$6:$H$250,5,FALSE)</f>
        <v>1.573</v>
      </c>
      <c r="BK27" s="30">
        <f t="shared" si="135"/>
        <v>22.792999999999999</v>
      </c>
      <c r="BL27" s="30">
        <f t="shared" si="135"/>
        <v>9.8030000000000008</v>
      </c>
      <c r="BM27" s="30">
        <f t="shared" si="135"/>
        <v>15.808000000000002</v>
      </c>
      <c r="BN27" s="29">
        <f t="shared" si="135"/>
        <v>17.809666666666665</v>
      </c>
      <c r="BO27" s="85" t="str">
        <f t="shared" si="136"/>
        <v>$$$</v>
      </c>
      <c r="BP27" s="88" t="str">
        <f t="shared" si="137"/>
        <v>$$$</v>
      </c>
      <c r="BQ27" s="88" t="str">
        <f t="shared" si="138"/>
        <v>$$$</v>
      </c>
      <c r="BR27" s="88" t="str">
        <f t="shared" si="139"/>
        <v>$$$</v>
      </c>
      <c r="BS27" s="29" t="e">
        <f t="shared" si="140"/>
        <v>#N/A</v>
      </c>
      <c r="BT27" s="29" t="e">
        <f t="shared" si="140"/>
        <v>#N/A</v>
      </c>
      <c r="BU27" s="29" t="e">
        <f t="shared" si="140"/>
        <v>#N/A</v>
      </c>
      <c r="BV27" s="29" t="e">
        <f t="shared" si="140"/>
        <v>#N/A</v>
      </c>
      <c r="BW27" s="29" t="e">
        <f t="shared" si="140"/>
        <v>#N/A</v>
      </c>
      <c r="BX27" s="29" t="e">
        <f t="shared" si="140"/>
        <v>#N/A</v>
      </c>
      <c r="BY27" s="29" t="e">
        <f t="shared" si="140"/>
        <v>#N/A</v>
      </c>
      <c r="BZ27" s="29" t="e">
        <f t="shared" si="140"/>
        <v>#N/A</v>
      </c>
      <c r="CA27" s="29" t="e">
        <f t="shared" si="140"/>
        <v>#N/A</v>
      </c>
      <c r="CB27" s="29" t="e">
        <f t="shared" si="140"/>
        <v>#N/A</v>
      </c>
      <c r="CC27" s="29" t="e">
        <f t="shared" si="140"/>
        <v>#N/A</v>
      </c>
      <c r="CD27" s="29" t="e">
        <f t="shared" si="140"/>
        <v>#N/A</v>
      </c>
      <c r="CE27" s="6" t="str">
        <f t="shared" si="7"/>
        <v/>
      </c>
      <c r="CF27" s="27" t="e">
        <f>IF(AND(CI27,NOT(AD27)),LOOKUP(CF$5,{0,750,1500},H27:J27),"")</f>
        <v>#N/A</v>
      </c>
      <c r="CG27" s="6" t="str">
        <f t="shared" si="8"/>
        <v/>
      </c>
      <c r="CH27" t="e">
        <f t="shared" si="141"/>
        <v>#N/A</v>
      </c>
      <c r="CI27" t="e">
        <f t="shared" si="142"/>
        <v>#N/A</v>
      </c>
      <c r="CJ27" s="6" t="e">
        <f t="shared" si="143"/>
        <v>#N/A</v>
      </c>
      <c r="CK27" s="6">
        <f t="shared" si="144"/>
        <v>1</v>
      </c>
      <c r="CL27" s="6">
        <f t="shared" si="145"/>
        <v>1</v>
      </c>
      <c r="CM27" s="6">
        <f t="shared" si="146"/>
        <v>1</v>
      </c>
      <c r="CN27" s="6">
        <f t="shared" si="147"/>
        <v>1</v>
      </c>
      <c r="CO27" s="6">
        <f t="shared" si="148"/>
        <v>1</v>
      </c>
      <c r="CP27" s="6">
        <f t="shared" si="149"/>
        <v>1</v>
      </c>
      <c r="CQ27" s="6">
        <f t="shared" si="150"/>
        <v>1</v>
      </c>
      <c r="CR27" s="81" t="str">
        <f t="shared" si="151"/>
        <v/>
      </c>
      <c r="CS27">
        <f t="shared" si="152"/>
        <v>0</v>
      </c>
      <c r="CT27">
        <f t="shared" si="153"/>
        <v>175</v>
      </c>
      <c r="CU27" t="str">
        <f t="shared" si="154"/>
        <v/>
      </c>
      <c r="CV27" s="81">
        <f t="shared" si="155"/>
        <v>175</v>
      </c>
      <c r="CW27" s="81">
        <f>(CV27/25)^1.5*(Calculator!$BU$4/10000)*CW$5</f>
        <v>9.6315719067890644</v>
      </c>
      <c r="CX27" t="str">
        <f t="shared" si="156"/>
        <v>$175</v>
      </c>
    </row>
    <row r="28" spans="2:102" x14ac:dyDescent="0.25">
      <c r="B28" s="115" t="s">
        <v>233</v>
      </c>
      <c r="C28" s="13">
        <v>46266.661111111112</v>
      </c>
      <c r="D28">
        <v>24338</v>
      </c>
      <c r="E28" s="54" t="s">
        <v>237</v>
      </c>
      <c r="F28" s="54" t="s">
        <v>304</v>
      </c>
      <c r="G28" s="54" t="s">
        <v>319</v>
      </c>
      <c r="H28" s="55">
        <v>15.299999999999999</v>
      </c>
      <c r="I28" s="55">
        <v>14.899999999999999</v>
      </c>
      <c r="J28" s="55">
        <v>14.7</v>
      </c>
      <c r="K28" s="54"/>
      <c r="L28" s="56" t="b">
        <v>0</v>
      </c>
      <c r="M28" s="56" t="b">
        <v>0</v>
      </c>
      <c r="N28" s="54">
        <v>1</v>
      </c>
      <c r="O28" s="54" t="s">
        <v>228</v>
      </c>
      <c r="P28" s="54">
        <v>22</v>
      </c>
      <c r="Q28" s="54">
        <v>36</v>
      </c>
      <c r="R28" s="54">
        <v>175</v>
      </c>
      <c r="S28" s="54" t="s">
        <v>305</v>
      </c>
      <c r="T28" s="54" t="s">
        <v>320</v>
      </c>
      <c r="U28" s="54" t="s">
        <v>321</v>
      </c>
      <c r="V28" s="54" t="s">
        <v>307</v>
      </c>
      <c r="W28" s="54" t="b">
        <v>0</v>
      </c>
      <c r="X28" s="54"/>
      <c r="Y28" s="57" t="s">
        <v>322</v>
      </c>
      <c r="Z28" s="54" t="s">
        <v>323</v>
      </c>
      <c r="AA28" s="54"/>
      <c r="AB28" s="54" t="s">
        <v>309</v>
      </c>
      <c r="AC28" s="56" t="b">
        <v>1</v>
      </c>
      <c r="AD28" s="56" t="b">
        <v>0</v>
      </c>
      <c r="AE28" s="54" t="s">
        <v>302</v>
      </c>
      <c r="AF28" s="58">
        <v>46266</v>
      </c>
      <c r="AG28" s="62" t="s">
        <v>293</v>
      </c>
      <c r="AH28" s="54">
        <v>0</v>
      </c>
      <c r="AI28" s="54"/>
      <c r="AJ28" s="54"/>
      <c r="AK28" s="54"/>
      <c r="AL28" s="54"/>
      <c r="AM28" s="54">
        <v>0</v>
      </c>
      <c r="AN28" s="54"/>
      <c r="AO28" s="54"/>
      <c r="AP28" s="54"/>
      <c r="AQ28" s="54"/>
      <c r="AR28" s="54"/>
      <c r="AS28" s="54"/>
      <c r="AT28" s="54"/>
      <c r="AU28" s="54"/>
      <c r="AV28" s="54"/>
      <c r="AW28" s="54"/>
      <c r="AX28" s="59"/>
      <c r="AY28" s="59"/>
      <c r="AZ28" s="59"/>
      <c r="BA28" s="59"/>
      <c r="BB28" s="59">
        <v>8.5000000000000006E-2</v>
      </c>
      <c r="BC28" s="60">
        <v>4.0599999999999996</v>
      </c>
      <c r="BD28" s="61">
        <v>6.0295000000000001E-2</v>
      </c>
      <c r="BE28" s="62" t="s">
        <v>293</v>
      </c>
      <c r="BF28" s="35">
        <f t="shared" si="132"/>
        <v>4.0600000000000005</v>
      </c>
      <c r="BG28" s="35">
        <f t="shared" si="132"/>
        <v>6.0295000000000001E-2</v>
      </c>
      <c r="BH28" s="35" t="str">
        <f t="shared" si="133"/>
        <v>Low</v>
      </c>
      <c r="BI28" s="110">
        <f t="shared" si="134"/>
        <v>0</v>
      </c>
      <c r="BJ28" s="83">
        <f>VLOOKUP($F28,REP_Info!$D$6:$H$250,5,FALSE)</f>
        <v>1.573</v>
      </c>
      <c r="BK28" s="30">
        <f t="shared" si="135"/>
        <v>15.341500000000002</v>
      </c>
      <c r="BL28" s="30">
        <f t="shared" si="135"/>
        <v>14.935500000000001</v>
      </c>
      <c r="BM28" s="30">
        <f t="shared" si="135"/>
        <v>14.732499999999998</v>
      </c>
      <c r="BN28" s="29">
        <f t="shared" si="135"/>
        <v>14.664833333333334</v>
      </c>
      <c r="BO28" s="85" t="str">
        <f t="shared" si="136"/>
        <v>$$$</v>
      </c>
      <c r="BP28" s="88" t="str">
        <f t="shared" si="137"/>
        <v>$$$</v>
      </c>
      <c r="BQ28" s="88" t="str">
        <f t="shared" si="138"/>
        <v>$$$</v>
      </c>
      <c r="BR28" s="88" t="str">
        <f t="shared" si="139"/>
        <v>$$$</v>
      </c>
      <c r="BS28" s="29" t="e">
        <f t="shared" si="140"/>
        <v>#N/A</v>
      </c>
      <c r="BT28" s="29" t="e">
        <f t="shared" si="140"/>
        <v>#N/A</v>
      </c>
      <c r="BU28" s="29" t="e">
        <f t="shared" si="140"/>
        <v>#N/A</v>
      </c>
      <c r="BV28" s="29" t="e">
        <f t="shared" si="140"/>
        <v>#N/A</v>
      </c>
      <c r="BW28" s="29" t="e">
        <f t="shared" si="140"/>
        <v>#N/A</v>
      </c>
      <c r="BX28" s="29" t="e">
        <f t="shared" si="140"/>
        <v>#N/A</v>
      </c>
      <c r="BY28" s="29" t="e">
        <f t="shared" si="140"/>
        <v>#N/A</v>
      </c>
      <c r="BZ28" s="29" t="e">
        <f t="shared" si="140"/>
        <v>#N/A</v>
      </c>
      <c r="CA28" s="29" t="e">
        <f t="shared" si="140"/>
        <v>#N/A</v>
      </c>
      <c r="CB28" s="29" t="e">
        <f t="shared" si="140"/>
        <v>#N/A</v>
      </c>
      <c r="CC28" s="29" t="e">
        <f t="shared" si="140"/>
        <v>#N/A</v>
      </c>
      <c r="CD28" s="29" t="e">
        <f t="shared" si="140"/>
        <v>#N/A</v>
      </c>
      <c r="CE28" s="6" t="str">
        <f t="shared" si="7"/>
        <v/>
      </c>
      <c r="CF28" s="27" t="e">
        <f>IF(AND(CI28,NOT(AD28)),LOOKUP(CF$5,{0,750,1500},H28:J28),"")</f>
        <v>#N/A</v>
      </c>
      <c r="CG28" s="6" t="str">
        <f t="shared" si="8"/>
        <v/>
      </c>
      <c r="CH28" t="e">
        <f t="shared" si="141"/>
        <v>#N/A</v>
      </c>
      <c r="CI28" t="e">
        <f t="shared" si="142"/>
        <v>#N/A</v>
      </c>
      <c r="CJ28" s="6" t="e">
        <f t="shared" si="143"/>
        <v>#N/A</v>
      </c>
      <c r="CK28" s="6">
        <f t="shared" si="144"/>
        <v>1</v>
      </c>
      <c r="CL28" s="6">
        <f t="shared" si="145"/>
        <v>1</v>
      </c>
      <c r="CM28" s="6">
        <f t="shared" si="146"/>
        <v>1</v>
      </c>
      <c r="CN28" s="6">
        <f t="shared" si="147"/>
        <v>1</v>
      </c>
      <c r="CO28" s="6">
        <f t="shared" si="148"/>
        <v>0</v>
      </c>
      <c r="CP28" s="6">
        <f t="shared" si="149"/>
        <v>1</v>
      </c>
      <c r="CQ28" s="6">
        <f t="shared" si="150"/>
        <v>1</v>
      </c>
      <c r="CR28" s="81" t="str">
        <f t="shared" si="151"/>
        <v/>
      </c>
      <c r="CS28">
        <f t="shared" si="152"/>
        <v>0</v>
      </c>
      <c r="CT28">
        <f t="shared" si="153"/>
        <v>175</v>
      </c>
      <c r="CU28" t="str">
        <f t="shared" si="154"/>
        <v/>
      </c>
      <c r="CV28" s="81">
        <f t="shared" si="155"/>
        <v>175</v>
      </c>
      <c r="CW28" s="81">
        <f>(CV28/25)^1.5*(Calculator!$BU$4/10000)*CW$5</f>
        <v>9.6315719067890644</v>
      </c>
      <c r="CX28" t="str">
        <f t="shared" si="156"/>
        <v>$175</v>
      </c>
    </row>
    <row r="29" spans="2:102" x14ac:dyDescent="0.25">
      <c r="B29" s="115" t="s">
        <v>233</v>
      </c>
      <c r="C29" s="13">
        <v>46266.661111111112</v>
      </c>
      <c r="D29">
        <v>24621</v>
      </c>
      <c r="E29" s="54" t="s">
        <v>235</v>
      </c>
      <c r="F29" s="54" t="s">
        <v>304</v>
      </c>
      <c r="G29" s="54" t="s">
        <v>319</v>
      </c>
      <c r="H29" s="55">
        <v>16</v>
      </c>
      <c r="I29" s="55">
        <v>15.5</v>
      </c>
      <c r="J29" s="55">
        <v>15.299999999999999</v>
      </c>
      <c r="K29" s="54"/>
      <c r="L29" s="56" t="b">
        <v>0</v>
      </c>
      <c r="M29" s="56" t="b">
        <v>0</v>
      </c>
      <c r="N29" s="54">
        <v>1</v>
      </c>
      <c r="O29" s="54" t="s">
        <v>228</v>
      </c>
      <c r="P29" s="54">
        <v>22</v>
      </c>
      <c r="Q29" s="54">
        <v>36</v>
      </c>
      <c r="R29" s="54">
        <v>175</v>
      </c>
      <c r="S29" s="54" t="s">
        <v>305</v>
      </c>
      <c r="T29" s="54" t="s">
        <v>320</v>
      </c>
      <c r="U29" s="54" t="s">
        <v>324</v>
      </c>
      <c r="V29" s="54" t="s">
        <v>307</v>
      </c>
      <c r="W29" s="54" t="b">
        <v>0</v>
      </c>
      <c r="X29" s="54"/>
      <c r="Y29" s="57" t="s">
        <v>325</v>
      </c>
      <c r="Z29" s="54" t="s">
        <v>323</v>
      </c>
      <c r="AA29" s="54"/>
      <c r="AB29" s="54" t="s">
        <v>309</v>
      </c>
      <c r="AC29" s="56" t="b">
        <v>1</v>
      </c>
      <c r="AD29" s="56" t="b">
        <v>0</v>
      </c>
      <c r="AE29" s="54" t="s">
        <v>302</v>
      </c>
      <c r="AF29" s="58">
        <v>46266</v>
      </c>
      <c r="AG29" s="62" t="s">
        <v>293</v>
      </c>
      <c r="AH29" s="54">
        <v>0</v>
      </c>
      <c r="AI29" s="54"/>
      <c r="AJ29" s="54"/>
      <c r="AK29" s="54"/>
      <c r="AL29" s="54"/>
      <c r="AM29" s="54">
        <v>0</v>
      </c>
      <c r="AN29" s="54"/>
      <c r="AO29" s="54"/>
      <c r="AP29" s="54"/>
      <c r="AQ29" s="54"/>
      <c r="AR29" s="54"/>
      <c r="AS29" s="54"/>
      <c r="AT29" s="54"/>
      <c r="AU29" s="54"/>
      <c r="AV29" s="54"/>
      <c r="AW29" s="54"/>
      <c r="AX29" s="59"/>
      <c r="AY29" s="59"/>
      <c r="AZ29" s="59"/>
      <c r="BA29" s="59"/>
      <c r="BB29" s="59">
        <v>8.5999999999999993E-2</v>
      </c>
      <c r="BC29" s="60">
        <v>4.9000000000000004</v>
      </c>
      <c r="BD29" s="61">
        <v>6.4130000000000006E-2</v>
      </c>
      <c r="BE29" s="62" t="s">
        <v>293</v>
      </c>
      <c r="BF29" s="35">
        <f t="shared" si="132"/>
        <v>4.9000000000000004</v>
      </c>
      <c r="BG29" s="35">
        <f t="shared" si="132"/>
        <v>6.4130000000000006E-2</v>
      </c>
      <c r="BH29" s="35" t="str">
        <f t="shared" si="133"/>
        <v>Low</v>
      </c>
      <c r="BI29" s="110">
        <f t="shared" si="134"/>
        <v>0</v>
      </c>
      <c r="BJ29" s="83">
        <f>VLOOKUP($F29,REP_Info!$D$6:$H$250,5,FALSE)</f>
        <v>1.573</v>
      </c>
      <c r="BK29" s="30">
        <f t="shared" si="135"/>
        <v>15.993</v>
      </c>
      <c r="BL29" s="30">
        <f t="shared" si="135"/>
        <v>15.503000000000004</v>
      </c>
      <c r="BM29" s="30">
        <f t="shared" si="135"/>
        <v>15.258000000000003</v>
      </c>
      <c r="BN29" s="29">
        <f t="shared" si="135"/>
        <v>15.176333333333334</v>
      </c>
      <c r="BO29" s="85" t="str">
        <f t="shared" si="136"/>
        <v>$$$</v>
      </c>
      <c r="BP29" s="88" t="str">
        <f t="shared" si="137"/>
        <v>$$$</v>
      </c>
      <c r="BQ29" s="88" t="str">
        <f t="shared" si="138"/>
        <v>$$$</v>
      </c>
      <c r="BR29" s="88" t="str">
        <f t="shared" si="139"/>
        <v>$$$</v>
      </c>
      <c r="BS29" s="29" t="e">
        <f t="shared" si="140"/>
        <v>#N/A</v>
      </c>
      <c r="BT29" s="29" t="e">
        <f t="shared" si="140"/>
        <v>#N/A</v>
      </c>
      <c r="BU29" s="29" t="e">
        <f t="shared" si="140"/>
        <v>#N/A</v>
      </c>
      <c r="BV29" s="29" t="e">
        <f t="shared" si="140"/>
        <v>#N/A</v>
      </c>
      <c r="BW29" s="29" t="e">
        <f t="shared" si="140"/>
        <v>#N/A</v>
      </c>
      <c r="BX29" s="29" t="e">
        <f t="shared" si="140"/>
        <v>#N/A</v>
      </c>
      <c r="BY29" s="29" t="e">
        <f t="shared" si="140"/>
        <v>#N/A</v>
      </c>
      <c r="BZ29" s="29" t="e">
        <f t="shared" si="140"/>
        <v>#N/A</v>
      </c>
      <c r="CA29" s="29" t="e">
        <f t="shared" si="140"/>
        <v>#N/A</v>
      </c>
      <c r="CB29" s="29" t="e">
        <f t="shared" si="140"/>
        <v>#N/A</v>
      </c>
      <c r="CC29" s="29" t="e">
        <f t="shared" si="140"/>
        <v>#N/A</v>
      </c>
      <c r="CD29" s="29" t="e">
        <f t="shared" si="140"/>
        <v>#N/A</v>
      </c>
      <c r="CE29" s="6" t="str">
        <f t="shared" si="7"/>
        <v/>
      </c>
      <c r="CF29" s="27" t="e">
        <f>IF(AND(CI29,NOT(AD29)),LOOKUP(CF$5,{0,750,1500},H29:J29),"")</f>
        <v>#N/A</v>
      </c>
      <c r="CG29" s="6" t="str">
        <f t="shared" si="8"/>
        <v/>
      </c>
      <c r="CH29" t="e">
        <f t="shared" si="141"/>
        <v>#N/A</v>
      </c>
      <c r="CI29" t="e">
        <f t="shared" si="142"/>
        <v>#N/A</v>
      </c>
      <c r="CJ29" s="6" t="e">
        <f t="shared" si="143"/>
        <v>#N/A</v>
      </c>
      <c r="CK29" s="6">
        <f t="shared" si="144"/>
        <v>1</v>
      </c>
      <c r="CL29" s="6">
        <f t="shared" si="145"/>
        <v>1</v>
      </c>
      <c r="CM29" s="6">
        <f t="shared" si="146"/>
        <v>1</v>
      </c>
      <c r="CN29" s="6">
        <f t="shared" si="147"/>
        <v>1</v>
      </c>
      <c r="CO29" s="6">
        <f t="shared" si="148"/>
        <v>0</v>
      </c>
      <c r="CP29" s="6">
        <f t="shared" si="149"/>
        <v>1</v>
      </c>
      <c r="CQ29" s="6">
        <f t="shared" si="150"/>
        <v>1</v>
      </c>
      <c r="CR29" s="81" t="str">
        <f t="shared" si="151"/>
        <v/>
      </c>
      <c r="CS29">
        <f t="shared" si="152"/>
        <v>0</v>
      </c>
      <c r="CT29">
        <f t="shared" si="153"/>
        <v>175</v>
      </c>
      <c r="CU29" t="str">
        <f t="shared" si="154"/>
        <v/>
      </c>
      <c r="CV29" s="81">
        <f t="shared" si="155"/>
        <v>175</v>
      </c>
      <c r="CW29" s="81">
        <f>(CV29/25)^1.5*(Calculator!$BU$4/10000)*CW$5</f>
        <v>9.6315719067890644</v>
      </c>
      <c r="CX29" t="str">
        <f t="shared" si="156"/>
        <v>$175</v>
      </c>
    </row>
    <row r="30" spans="2:102" x14ac:dyDescent="0.25">
      <c r="B30" s="115" t="s">
        <v>233</v>
      </c>
      <c r="C30" s="13">
        <v>46266.661111111112</v>
      </c>
      <c r="D30">
        <v>31967</v>
      </c>
      <c r="E30" s="54" t="s">
        <v>237</v>
      </c>
      <c r="F30" s="54" t="s">
        <v>304</v>
      </c>
      <c r="G30" s="54" t="s">
        <v>326</v>
      </c>
      <c r="H30" s="55">
        <v>15.299999999999999</v>
      </c>
      <c r="I30" s="55">
        <v>14.899999999999999</v>
      </c>
      <c r="J30" s="55">
        <v>14.7</v>
      </c>
      <c r="K30" s="54"/>
      <c r="L30" s="56" t="b">
        <v>0</v>
      </c>
      <c r="M30" s="56" t="b">
        <v>0</v>
      </c>
      <c r="N30" s="54">
        <v>1</v>
      </c>
      <c r="O30" s="54" t="s">
        <v>228</v>
      </c>
      <c r="P30" s="54">
        <v>22</v>
      </c>
      <c r="Q30" s="54">
        <v>24</v>
      </c>
      <c r="R30" s="54">
        <v>175</v>
      </c>
      <c r="S30" s="54" t="s">
        <v>305</v>
      </c>
      <c r="T30" s="54" t="s">
        <v>320</v>
      </c>
      <c r="U30" s="54" t="s">
        <v>327</v>
      </c>
      <c r="V30" s="54" t="s">
        <v>307</v>
      </c>
      <c r="W30" s="54" t="b">
        <v>0</v>
      </c>
      <c r="X30" s="54"/>
      <c r="Y30" s="57" t="s">
        <v>328</v>
      </c>
      <c r="Z30" s="54" t="s">
        <v>323</v>
      </c>
      <c r="AA30" s="54"/>
      <c r="AB30" s="54" t="s">
        <v>309</v>
      </c>
      <c r="AC30" s="56" t="b">
        <v>1</v>
      </c>
      <c r="AD30" s="56" t="b">
        <v>0</v>
      </c>
      <c r="AE30" s="54" t="s">
        <v>302</v>
      </c>
      <c r="AF30" s="58">
        <v>46266</v>
      </c>
      <c r="AG30" s="62" t="s">
        <v>293</v>
      </c>
      <c r="AH30" s="54">
        <v>0</v>
      </c>
      <c r="AI30" s="54"/>
      <c r="AJ30" s="54"/>
      <c r="AK30" s="54"/>
      <c r="AL30" s="54"/>
      <c r="AM30" s="54">
        <v>0</v>
      </c>
      <c r="AN30" s="54"/>
      <c r="AO30" s="54"/>
      <c r="AP30" s="54"/>
      <c r="AQ30" s="54"/>
      <c r="AR30" s="54"/>
      <c r="AS30" s="54"/>
      <c r="AT30" s="54"/>
      <c r="AU30" s="54"/>
      <c r="AV30" s="54"/>
      <c r="AW30" s="54"/>
      <c r="AX30" s="59"/>
      <c r="AY30" s="59"/>
      <c r="AZ30" s="59"/>
      <c r="BA30" s="59"/>
      <c r="BB30" s="59">
        <v>8.5000000000000006E-2</v>
      </c>
      <c r="BC30" s="60">
        <v>4.0599999999999996</v>
      </c>
      <c r="BD30" s="61">
        <v>6.0295000000000001E-2</v>
      </c>
      <c r="BE30" s="62" t="s">
        <v>293</v>
      </c>
      <c r="BF30" s="35">
        <f t="shared" si="132"/>
        <v>4.0600000000000005</v>
      </c>
      <c r="BG30" s="35">
        <f t="shared" si="132"/>
        <v>6.0295000000000001E-2</v>
      </c>
      <c r="BH30" s="35" t="str">
        <f t="shared" si="133"/>
        <v>Low</v>
      </c>
      <c r="BI30" s="110">
        <f t="shared" si="134"/>
        <v>0</v>
      </c>
      <c r="BJ30" s="83">
        <f>VLOOKUP($F30,REP_Info!$D$6:$H$250,5,FALSE)</f>
        <v>1.573</v>
      </c>
      <c r="BK30" s="30">
        <f t="shared" si="135"/>
        <v>15.341500000000002</v>
      </c>
      <c r="BL30" s="30">
        <f t="shared" si="135"/>
        <v>14.935500000000001</v>
      </c>
      <c r="BM30" s="30">
        <f t="shared" si="135"/>
        <v>14.732499999999998</v>
      </c>
      <c r="BN30" s="29">
        <f t="shared" si="135"/>
        <v>14.664833333333334</v>
      </c>
      <c r="BO30" s="85" t="str">
        <f t="shared" si="136"/>
        <v>$$$</v>
      </c>
      <c r="BP30" s="88" t="str">
        <f t="shared" si="137"/>
        <v>$$$</v>
      </c>
      <c r="BQ30" s="88" t="str">
        <f t="shared" si="138"/>
        <v>$$$</v>
      </c>
      <c r="BR30" s="88" t="str">
        <f t="shared" si="139"/>
        <v>$$$</v>
      </c>
      <c r="BS30" s="29" t="e">
        <f t="shared" si="140"/>
        <v>#N/A</v>
      </c>
      <c r="BT30" s="29" t="e">
        <f t="shared" si="140"/>
        <v>#N/A</v>
      </c>
      <c r="BU30" s="29" t="e">
        <f t="shared" si="140"/>
        <v>#N/A</v>
      </c>
      <c r="BV30" s="29" t="e">
        <f t="shared" si="140"/>
        <v>#N/A</v>
      </c>
      <c r="BW30" s="29" t="e">
        <f t="shared" si="140"/>
        <v>#N/A</v>
      </c>
      <c r="BX30" s="29" t="e">
        <f t="shared" si="140"/>
        <v>#N/A</v>
      </c>
      <c r="BY30" s="29" t="e">
        <f t="shared" si="140"/>
        <v>#N/A</v>
      </c>
      <c r="BZ30" s="29" t="e">
        <f t="shared" si="140"/>
        <v>#N/A</v>
      </c>
      <c r="CA30" s="29" t="e">
        <f t="shared" si="140"/>
        <v>#N/A</v>
      </c>
      <c r="CB30" s="29" t="e">
        <f t="shared" si="140"/>
        <v>#N/A</v>
      </c>
      <c r="CC30" s="29" t="e">
        <f t="shared" si="140"/>
        <v>#N/A</v>
      </c>
      <c r="CD30" s="29" t="e">
        <f t="shared" si="140"/>
        <v>#N/A</v>
      </c>
      <c r="CE30" s="6" t="str">
        <f t="shared" si="7"/>
        <v/>
      </c>
      <c r="CF30" s="27" t="e">
        <f>IF(AND(CI30,NOT(AD30)),LOOKUP(CF$5,{0,750,1500},H30:J30),"")</f>
        <v>#N/A</v>
      </c>
      <c r="CG30" s="6" t="str">
        <f t="shared" si="8"/>
        <v/>
      </c>
      <c r="CH30" t="e">
        <f t="shared" si="141"/>
        <v>#N/A</v>
      </c>
      <c r="CI30" t="e">
        <f t="shared" si="142"/>
        <v>#N/A</v>
      </c>
      <c r="CJ30" s="6" t="e">
        <f t="shared" si="143"/>
        <v>#N/A</v>
      </c>
      <c r="CK30" s="6">
        <f t="shared" si="144"/>
        <v>1</v>
      </c>
      <c r="CL30" s="6">
        <f t="shared" si="145"/>
        <v>1</v>
      </c>
      <c r="CM30" s="6">
        <f t="shared" si="146"/>
        <v>1</v>
      </c>
      <c r="CN30" s="6">
        <f t="shared" si="147"/>
        <v>1</v>
      </c>
      <c r="CO30" s="6">
        <f t="shared" si="148"/>
        <v>0</v>
      </c>
      <c r="CP30" s="6">
        <f t="shared" si="149"/>
        <v>1</v>
      </c>
      <c r="CQ30" s="6">
        <f t="shared" si="150"/>
        <v>1</v>
      </c>
      <c r="CR30" s="81" t="str">
        <f t="shared" si="151"/>
        <v/>
      </c>
      <c r="CS30">
        <f t="shared" si="152"/>
        <v>0</v>
      </c>
      <c r="CT30">
        <f t="shared" si="153"/>
        <v>175</v>
      </c>
      <c r="CU30" t="str">
        <f t="shared" si="154"/>
        <v/>
      </c>
      <c r="CV30" s="81">
        <f t="shared" si="155"/>
        <v>175</v>
      </c>
      <c r="CW30" s="81">
        <f>(CV30/25)^1.5*(Calculator!$BU$4/10000)*CW$5</f>
        <v>9.6315719067890644</v>
      </c>
      <c r="CX30" t="str">
        <f t="shared" si="156"/>
        <v>$175</v>
      </c>
    </row>
    <row r="31" spans="2:102" x14ac:dyDescent="0.25">
      <c r="B31" s="115" t="s">
        <v>233</v>
      </c>
      <c r="C31" s="13">
        <v>46266.661111111112</v>
      </c>
      <c r="D31">
        <v>31969</v>
      </c>
      <c r="E31" s="54" t="s">
        <v>235</v>
      </c>
      <c r="F31" s="54" t="s">
        <v>304</v>
      </c>
      <c r="G31" s="54" t="s">
        <v>326</v>
      </c>
      <c r="H31" s="55">
        <v>16</v>
      </c>
      <c r="I31" s="55">
        <v>15.5</v>
      </c>
      <c r="J31" s="55">
        <v>15.299999999999999</v>
      </c>
      <c r="K31" s="54"/>
      <c r="L31" s="56" t="b">
        <v>0</v>
      </c>
      <c r="M31" s="56" t="b">
        <v>0</v>
      </c>
      <c r="N31" s="54">
        <v>1</v>
      </c>
      <c r="O31" s="54" t="s">
        <v>228</v>
      </c>
      <c r="P31" s="54">
        <v>22</v>
      </c>
      <c r="Q31" s="54">
        <v>24</v>
      </c>
      <c r="R31" s="54">
        <v>175</v>
      </c>
      <c r="S31" s="54" t="s">
        <v>305</v>
      </c>
      <c r="T31" s="54" t="s">
        <v>320</v>
      </c>
      <c r="U31" s="54" t="s">
        <v>329</v>
      </c>
      <c r="V31" s="54" t="s">
        <v>307</v>
      </c>
      <c r="W31" s="54" t="b">
        <v>0</v>
      </c>
      <c r="X31" s="54"/>
      <c r="Y31" s="57" t="s">
        <v>330</v>
      </c>
      <c r="Z31" s="54" t="s">
        <v>323</v>
      </c>
      <c r="AA31" s="54"/>
      <c r="AB31" s="54" t="s">
        <v>309</v>
      </c>
      <c r="AC31" s="56" t="b">
        <v>1</v>
      </c>
      <c r="AD31" s="56" t="b">
        <v>0</v>
      </c>
      <c r="AE31" s="54" t="s">
        <v>302</v>
      </c>
      <c r="AF31" s="58">
        <v>46266</v>
      </c>
      <c r="AG31" s="62" t="s">
        <v>293</v>
      </c>
      <c r="AH31" s="54">
        <v>0</v>
      </c>
      <c r="AI31" s="54"/>
      <c r="AJ31" s="54"/>
      <c r="AK31" s="54"/>
      <c r="AL31" s="54"/>
      <c r="AM31" s="54">
        <v>0</v>
      </c>
      <c r="AN31" s="54"/>
      <c r="AO31" s="54"/>
      <c r="AP31" s="54"/>
      <c r="AQ31" s="54"/>
      <c r="AR31" s="54"/>
      <c r="AS31" s="54"/>
      <c r="AT31" s="54"/>
      <c r="AU31" s="54"/>
      <c r="AV31" s="54"/>
      <c r="AW31" s="54"/>
      <c r="AX31" s="59"/>
      <c r="AY31" s="59"/>
      <c r="AZ31" s="59"/>
      <c r="BA31" s="59"/>
      <c r="BB31" s="59">
        <v>8.5999999999999993E-2</v>
      </c>
      <c r="BC31" s="60">
        <v>4.9000000000000004</v>
      </c>
      <c r="BD31" s="61">
        <v>6.4130000000000006E-2</v>
      </c>
      <c r="BE31" s="62" t="s">
        <v>293</v>
      </c>
      <c r="BF31" s="35">
        <f t="shared" si="132"/>
        <v>4.9000000000000004</v>
      </c>
      <c r="BG31" s="35">
        <f t="shared" si="132"/>
        <v>6.4130000000000006E-2</v>
      </c>
      <c r="BH31" s="35" t="str">
        <f t="shared" si="133"/>
        <v>Low</v>
      </c>
      <c r="BI31" s="110">
        <f t="shared" si="134"/>
        <v>0</v>
      </c>
      <c r="BJ31" s="83">
        <f>VLOOKUP($F31,REP_Info!$D$6:$H$250,5,FALSE)</f>
        <v>1.573</v>
      </c>
      <c r="BK31" s="30">
        <f t="shared" si="135"/>
        <v>15.993</v>
      </c>
      <c r="BL31" s="30">
        <f t="shared" si="135"/>
        <v>15.503000000000004</v>
      </c>
      <c r="BM31" s="30">
        <f t="shared" si="135"/>
        <v>15.258000000000003</v>
      </c>
      <c r="BN31" s="29">
        <f t="shared" si="135"/>
        <v>15.176333333333334</v>
      </c>
      <c r="BO31" s="85" t="str">
        <f t="shared" si="136"/>
        <v>$$$</v>
      </c>
      <c r="BP31" s="88" t="str">
        <f t="shared" si="137"/>
        <v>$$$</v>
      </c>
      <c r="BQ31" s="88" t="str">
        <f t="shared" si="138"/>
        <v>$$$</v>
      </c>
      <c r="BR31" s="88" t="str">
        <f t="shared" si="139"/>
        <v>$$$</v>
      </c>
      <c r="BS31" s="29" t="e">
        <f t="shared" si="140"/>
        <v>#N/A</v>
      </c>
      <c r="BT31" s="29" t="e">
        <f t="shared" si="140"/>
        <v>#N/A</v>
      </c>
      <c r="BU31" s="29" t="e">
        <f t="shared" si="140"/>
        <v>#N/A</v>
      </c>
      <c r="BV31" s="29" t="e">
        <f t="shared" si="140"/>
        <v>#N/A</v>
      </c>
      <c r="BW31" s="29" t="e">
        <f t="shared" si="140"/>
        <v>#N/A</v>
      </c>
      <c r="BX31" s="29" t="e">
        <f t="shared" si="140"/>
        <v>#N/A</v>
      </c>
      <c r="BY31" s="29" t="e">
        <f t="shared" si="140"/>
        <v>#N/A</v>
      </c>
      <c r="BZ31" s="29" t="e">
        <f t="shared" si="140"/>
        <v>#N/A</v>
      </c>
      <c r="CA31" s="29" t="e">
        <f t="shared" si="140"/>
        <v>#N/A</v>
      </c>
      <c r="CB31" s="29" t="e">
        <f t="shared" si="140"/>
        <v>#N/A</v>
      </c>
      <c r="CC31" s="29" t="e">
        <f t="shared" si="140"/>
        <v>#N/A</v>
      </c>
      <c r="CD31" s="29" t="e">
        <f t="shared" si="140"/>
        <v>#N/A</v>
      </c>
      <c r="CE31" s="6" t="str">
        <f t="shared" si="7"/>
        <v/>
      </c>
      <c r="CF31" s="27" t="e">
        <f>IF(AND(CI31,NOT(AD31)),LOOKUP(CF$5,{0,750,1500},H31:J31),"")</f>
        <v>#N/A</v>
      </c>
      <c r="CG31" s="6" t="str">
        <f t="shared" si="8"/>
        <v/>
      </c>
      <c r="CH31" t="e">
        <f t="shared" si="141"/>
        <v>#N/A</v>
      </c>
      <c r="CI31" t="e">
        <f t="shared" si="142"/>
        <v>#N/A</v>
      </c>
      <c r="CJ31" s="6" t="e">
        <f t="shared" si="143"/>
        <v>#N/A</v>
      </c>
      <c r="CK31" s="6">
        <f t="shared" si="144"/>
        <v>1</v>
      </c>
      <c r="CL31" s="6">
        <f t="shared" si="145"/>
        <v>1</v>
      </c>
      <c r="CM31" s="6">
        <f t="shared" si="146"/>
        <v>1</v>
      </c>
      <c r="CN31" s="6">
        <f t="shared" si="147"/>
        <v>1</v>
      </c>
      <c r="CO31" s="6">
        <f t="shared" si="148"/>
        <v>0</v>
      </c>
      <c r="CP31" s="6">
        <f t="shared" si="149"/>
        <v>1</v>
      </c>
      <c r="CQ31" s="6">
        <f t="shared" si="150"/>
        <v>1</v>
      </c>
      <c r="CR31" s="81" t="str">
        <f t="shared" si="151"/>
        <v/>
      </c>
      <c r="CS31">
        <f t="shared" si="152"/>
        <v>0</v>
      </c>
      <c r="CT31">
        <f t="shared" si="153"/>
        <v>175</v>
      </c>
      <c r="CU31" t="str">
        <f t="shared" si="154"/>
        <v/>
      </c>
      <c r="CV31" s="81">
        <f t="shared" si="155"/>
        <v>175</v>
      </c>
      <c r="CW31" s="81">
        <f>(CV31/25)^1.5*(Calculator!$BU$4/10000)*CW$5</f>
        <v>9.6315719067890644</v>
      </c>
      <c r="CX31" t="str">
        <f t="shared" si="156"/>
        <v>$175</v>
      </c>
    </row>
    <row r="32" spans="2:102" x14ac:dyDescent="0.25">
      <c r="B32" s="115" t="s">
        <v>233</v>
      </c>
      <c r="C32" s="13">
        <v>46269.447222222225</v>
      </c>
      <c r="D32">
        <v>33198</v>
      </c>
      <c r="E32" s="54" t="s">
        <v>235</v>
      </c>
      <c r="F32" s="54" t="s">
        <v>331</v>
      </c>
      <c r="G32" s="54" t="s">
        <v>332</v>
      </c>
      <c r="H32" s="55">
        <v>13.200000000000001</v>
      </c>
      <c r="I32" s="55">
        <v>12.7</v>
      </c>
      <c r="J32" s="55">
        <v>12.5</v>
      </c>
      <c r="K32" s="54"/>
      <c r="L32" s="56" t="b">
        <v>0</v>
      </c>
      <c r="M32" s="56" t="b">
        <v>0</v>
      </c>
      <c r="N32" s="54">
        <v>1</v>
      </c>
      <c r="O32" s="54" t="s">
        <v>228</v>
      </c>
      <c r="P32" s="54">
        <v>6</v>
      </c>
      <c r="Q32" s="54">
        <v>12</v>
      </c>
      <c r="R32" s="54">
        <v>150</v>
      </c>
      <c r="S32" s="54" t="s">
        <v>333</v>
      </c>
      <c r="T32" s="54" t="s">
        <v>334</v>
      </c>
      <c r="U32" s="54" t="s">
        <v>335</v>
      </c>
      <c r="V32" s="54" t="s">
        <v>336</v>
      </c>
      <c r="W32" s="54" t="b">
        <v>0</v>
      </c>
      <c r="X32" s="54"/>
      <c r="Y32" s="57" t="s">
        <v>337</v>
      </c>
      <c r="Z32" s="54" t="s">
        <v>1570</v>
      </c>
      <c r="AA32" s="54"/>
      <c r="AB32" s="54" t="s">
        <v>338</v>
      </c>
      <c r="AC32" s="56" t="b">
        <v>1</v>
      </c>
      <c r="AD32" s="56" t="b">
        <v>0</v>
      </c>
      <c r="AE32" s="54" t="s">
        <v>302</v>
      </c>
      <c r="AF32" s="58">
        <v>46269</v>
      </c>
      <c r="AG32" s="62" t="s">
        <v>293</v>
      </c>
      <c r="AH32" s="54">
        <v>0</v>
      </c>
      <c r="AI32" s="54"/>
      <c r="AJ32" s="54"/>
      <c r="AK32" s="54"/>
      <c r="AL32" s="54"/>
      <c r="AM32" s="54">
        <v>0</v>
      </c>
      <c r="AN32" s="54"/>
      <c r="AO32" s="54"/>
      <c r="AP32" s="54"/>
      <c r="AQ32" s="54"/>
      <c r="AR32" s="54"/>
      <c r="AS32" s="54"/>
      <c r="AT32" s="54"/>
      <c r="AU32" s="54"/>
      <c r="AV32" s="54"/>
      <c r="AW32" s="54"/>
      <c r="AX32" s="59"/>
      <c r="AY32" s="59"/>
      <c r="AZ32" s="59"/>
      <c r="BA32" s="59"/>
      <c r="BB32" s="59">
        <v>5.8970000000000002E-2</v>
      </c>
      <c r="BC32" s="60">
        <v>4.9000000000000004</v>
      </c>
      <c r="BD32" s="61">
        <v>6.4130000000000006E-2</v>
      </c>
      <c r="BE32" s="62" t="s">
        <v>293</v>
      </c>
      <c r="BF32" s="35">
        <f t="shared" si="132"/>
        <v>4.9000000000000004</v>
      </c>
      <c r="BG32" s="35">
        <f t="shared" si="132"/>
        <v>6.4130000000000006E-2</v>
      </c>
      <c r="BH32" s="35" t="str">
        <f t="shared" si="133"/>
        <v>Low</v>
      </c>
      <c r="BI32" s="110">
        <f t="shared" si="134"/>
        <v>0</v>
      </c>
      <c r="BJ32" s="83">
        <f>VLOOKUP($F32,REP_Info!$D$6:$H$250,5,FALSE)</f>
        <v>2.0139999999999998</v>
      </c>
      <c r="BK32" s="30">
        <f t="shared" si="135"/>
        <v>13.29</v>
      </c>
      <c r="BL32" s="30">
        <f t="shared" si="135"/>
        <v>12.8</v>
      </c>
      <c r="BM32" s="30">
        <f t="shared" si="135"/>
        <v>12.555000000000001</v>
      </c>
      <c r="BN32" s="29">
        <f t="shared" si="135"/>
        <v>12.473333333333336</v>
      </c>
      <c r="BO32" s="85" t="str">
        <f t="shared" si="136"/>
        <v>$$$</v>
      </c>
      <c r="BP32" s="88" t="str">
        <f t="shared" si="137"/>
        <v>$$$</v>
      </c>
      <c r="BQ32" s="88" t="str">
        <f t="shared" si="138"/>
        <v>$$$</v>
      </c>
      <c r="BR32" s="88" t="str">
        <f t="shared" si="139"/>
        <v>$$$</v>
      </c>
      <c r="BS32" s="29" t="e">
        <f t="shared" si="140"/>
        <v>#N/A</v>
      </c>
      <c r="BT32" s="29" t="e">
        <f t="shared" si="140"/>
        <v>#N/A</v>
      </c>
      <c r="BU32" s="29" t="e">
        <f t="shared" si="140"/>
        <v>#N/A</v>
      </c>
      <c r="BV32" s="29" t="e">
        <f t="shared" si="140"/>
        <v>#N/A</v>
      </c>
      <c r="BW32" s="29" t="e">
        <f t="shared" si="140"/>
        <v>#N/A</v>
      </c>
      <c r="BX32" s="29" t="e">
        <f t="shared" si="140"/>
        <v>#N/A</v>
      </c>
      <c r="BY32" s="29" t="e">
        <f t="shared" si="140"/>
        <v>#N/A</v>
      </c>
      <c r="BZ32" s="29" t="e">
        <f t="shared" si="140"/>
        <v>#N/A</v>
      </c>
      <c r="CA32" s="29" t="e">
        <f t="shared" si="140"/>
        <v>#N/A</v>
      </c>
      <c r="CB32" s="29" t="e">
        <f t="shared" si="140"/>
        <v>#N/A</v>
      </c>
      <c r="CC32" s="29" t="e">
        <f t="shared" si="140"/>
        <v>#N/A</v>
      </c>
      <c r="CD32" s="29" t="e">
        <f t="shared" si="140"/>
        <v>#N/A</v>
      </c>
      <c r="CE32" s="6" t="str">
        <f t="shared" si="7"/>
        <v/>
      </c>
      <c r="CF32" s="27" t="e">
        <f>IF(AND(CI32,NOT(AD32)),LOOKUP(CF$5,{0,750,1500},H32:J32),"")</f>
        <v>#N/A</v>
      </c>
      <c r="CG32" s="6" t="str">
        <f t="shared" si="8"/>
        <v/>
      </c>
      <c r="CH32" t="e">
        <f t="shared" si="141"/>
        <v>#N/A</v>
      </c>
      <c r="CI32" t="e">
        <f t="shared" si="142"/>
        <v>#N/A</v>
      </c>
      <c r="CJ32" s="6" t="e">
        <f t="shared" si="143"/>
        <v>#N/A</v>
      </c>
      <c r="CK32" s="6">
        <f t="shared" si="144"/>
        <v>1</v>
      </c>
      <c r="CL32" s="6">
        <f t="shared" si="145"/>
        <v>1</v>
      </c>
      <c r="CM32" s="6">
        <f t="shared" si="146"/>
        <v>1</v>
      </c>
      <c r="CN32" s="6">
        <f t="shared" si="147"/>
        <v>1</v>
      </c>
      <c r="CO32" s="6">
        <f t="shared" si="148"/>
        <v>1</v>
      </c>
      <c r="CP32" s="6">
        <f t="shared" si="149"/>
        <v>1</v>
      </c>
      <c r="CQ32" s="6">
        <f t="shared" si="150"/>
        <v>1</v>
      </c>
      <c r="CR32" s="81" t="str">
        <f t="shared" si="151"/>
        <v/>
      </c>
      <c r="CS32">
        <f t="shared" si="152"/>
        <v>0</v>
      </c>
      <c r="CT32">
        <f t="shared" si="153"/>
        <v>150</v>
      </c>
      <c r="CU32" t="str">
        <f t="shared" si="154"/>
        <v/>
      </c>
      <c r="CV32" s="81">
        <f t="shared" si="155"/>
        <v>150</v>
      </c>
      <c r="CW32" s="81">
        <f>(CV32/25)^1.5*(Calculator!$BU$4/10000)*CW$5</f>
        <v>7.6432310260371077</v>
      </c>
      <c r="CX32" t="str">
        <f t="shared" si="156"/>
        <v>$150</v>
      </c>
    </row>
    <row r="33" spans="2:102" x14ac:dyDescent="0.25">
      <c r="B33" s="115" t="s">
        <v>233</v>
      </c>
      <c r="C33" s="13">
        <v>46270.302777777775</v>
      </c>
      <c r="D33">
        <v>33210</v>
      </c>
      <c r="E33" s="54" t="s">
        <v>237</v>
      </c>
      <c r="F33" s="54" t="s">
        <v>331</v>
      </c>
      <c r="G33" s="54" t="s">
        <v>332</v>
      </c>
      <c r="H33" s="55">
        <v>12.5</v>
      </c>
      <c r="I33" s="55">
        <v>12.1</v>
      </c>
      <c r="J33" s="55">
        <v>11.899999999999999</v>
      </c>
      <c r="K33" s="54"/>
      <c r="L33" s="56" t="b">
        <v>0</v>
      </c>
      <c r="M33" s="56" t="b">
        <v>0</v>
      </c>
      <c r="N33" s="54">
        <v>1</v>
      </c>
      <c r="O33" s="54" t="s">
        <v>228</v>
      </c>
      <c r="P33" s="54">
        <v>6</v>
      </c>
      <c r="Q33" s="54">
        <v>12</v>
      </c>
      <c r="R33" s="54">
        <v>150</v>
      </c>
      <c r="S33" s="54" t="s">
        <v>333</v>
      </c>
      <c r="T33" s="54" t="s">
        <v>334</v>
      </c>
      <c r="U33" s="54" t="s">
        <v>339</v>
      </c>
      <c r="V33" s="54" t="s">
        <v>340</v>
      </c>
      <c r="W33" s="54" t="b">
        <v>0</v>
      </c>
      <c r="X33" s="54"/>
      <c r="Y33" s="57" t="s">
        <v>341</v>
      </c>
      <c r="Z33" s="54" t="s">
        <v>342</v>
      </c>
      <c r="AA33" s="54"/>
      <c r="AB33" s="54" t="s">
        <v>338</v>
      </c>
      <c r="AC33" s="56" t="b">
        <v>1</v>
      </c>
      <c r="AD33" s="56" t="b">
        <v>0</v>
      </c>
      <c r="AE33" s="54" t="s">
        <v>302</v>
      </c>
      <c r="AF33" s="58">
        <v>46270</v>
      </c>
      <c r="AG33" s="62" t="s">
        <v>293</v>
      </c>
      <c r="AH33" s="54">
        <v>0</v>
      </c>
      <c r="AI33" s="54"/>
      <c r="AJ33" s="54"/>
      <c r="AK33" s="54"/>
      <c r="AL33" s="54"/>
      <c r="AM33" s="54">
        <v>0</v>
      </c>
      <c r="AN33" s="54"/>
      <c r="AO33" s="54"/>
      <c r="AP33" s="54"/>
      <c r="AQ33" s="54"/>
      <c r="AR33" s="54"/>
      <c r="AS33" s="54"/>
      <c r="AT33" s="54"/>
      <c r="AU33" s="54"/>
      <c r="AV33" s="54"/>
      <c r="AW33" s="54"/>
      <c r="AX33" s="59"/>
      <c r="AY33" s="59"/>
      <c r="AZ33" s="59"/>
      <c r="BA33" s="59"/>
      <c r="BB33" s="59">
        <v>5.6649999999999999E-2</v>
      </c>
      <c r="BC33" s="60">
        <v>4.0599999999999996</v>
      </c>
      <c r="BD33" s="61">
        <v>6.0295000000000001E-2</v>
      </c>
      <c r="BE33" s="62" t="s">
        <v>293</v>
      </c>
      <c r="BF33" s="35">
        <f t="shared" si="132"/>
        <v>4.0600000000000005</v>
      </c>
      <c r="BG33" s="35">
        <f t="shared" si="132"/>
        <v>6.0295000000000001E-2</v>
      </c>
      <c r="BH33" s="35" t="str">
        <f t="shared" si="133"/>
        <v>Low</v>
      </c>
      <c r="BI33" s="110">
        <f t="shared" si="134"/>
        <v>0</v>
      </c>
      <c r="BJ33" s="83">
        <f>VLOOKUP($F33,REP_Info!$D$6:$H$250,5,FALSE)</f>
        <v>2.0139999999999998</v>
      </c>
      <c r="BK33" s="30">
        <f t="shared" si="135"/>
        <v>12.506500000000001</v>
      </c>
      <c r="BL33" s="30">
        <f t="shared" si="135"/>
        <v>12.1005</v>
      </c>
      <c r="BM33" s="30">
        <f t="shared" si="135"/>
        <v>11.897500000000001</v>
      </c>
      <c r="BN33" s="29">
        <f t="shared" si="135"/>
        <v>11.829833333333333</v>
      </c>
      <c r="BO33" s="85" t="str">
        <f t="shared" si="136"/>
        <v>$$$</v>
      </c>
      <c r="BP33" s="88" t="str">
        <f t="shared" si="137"/>
        <v>$$$</v>
      </c>
      <c r="BQ33" s="88" t="str">
        <f t="shared" si="138"/>
        <v>$$$</v>
      </c>
      <c r="BR33" s="88" t="str">
        <f t="shared" si="139"/>
        <v>$$$</v>
      </c>
      <c r="BS33" s="29" t="e">
        <f t="shared" si="140"/>
        <v>#N/A</v>
      </c>
      <c r="BT33" s="29" t="e">
        <f t="shared" si="140"/>
        <v>#N/A</v>
      </c>
      <c r="BU33" s="29" t="e">
        <f t="shared" si="140"/>
        <v>#N/A</v>
      </c>
      <c r="BV33" s="29" t="e">
        <f t="shared" si="140"/>
        <v>#N/A</v>
      </c>
      <c r="BW33" s="29" t="e">
        <f t="shared" si="140"/>
        <v>#N/A</v>
      </c>
      <c r="BX33" s="29" t="e">
        <f t="shared" si="140"/>
        <v>#N/A</v>
      </c>
      <c r="BY33" s="29" t="e">
        <f t="shared" si="140"/>
        <v>#N/A</v>
      </c>
      <c r="BZ33" s="29" t="e">
        <f t="shared" si="140"/>
        <v>#N/A</v>
      </c>
      <c r="CA33" s="29" t="e">
        <f t="shared" si="140"/>
        <v>#N/A</v>
      </c>
      <c r="CB33" s="29" t="e">
        <f t="shared" si="140"/>
        <v>#N/A</v>
      </c>
      <c r="CC33" s="29" t="e">
        <f t="shared" si="140"/>
        <v>#N/A</v>
      </c>
      <c r="CD33" s="29" t="e">
        <f t="shared" si="140"/>
        <v>#N/A</v>
      </c>
      <c r="CE33" s="6" t="str">
        <f t="shared" si="7"/>
        <v/>
      </c>
      <c r="CF33" s="27" t="e">
        <f>IF(AND(CI33,NOT(AD33)),LOOKUP(CF$5,{0,750,1500},H33:J33),"")</f>
        <v>#N/A</v>
      </c>
      <c r="CG33" s="6" t="str">
        <f t="shared" si="8"/>
        <v/>
      </c>
      <c r="CH33" t="e">
        <f t="shared" si="141"/>
        <v>#N/A</v>
      </c>
      <c r="CI33" t="e">
        <f t="shared" si="142"/>
        <v>#N/A</v>
      </c>
      <c r="CJ33" s="6" t="e">
        <f t="shared" si="143"/>
        <v>#N/A</v>
      </c>
      <c r="CK33" s="6">
        <f t="shared" si="144"/>
        <v>1</v>
      </c>
      <c r="CL33" s="6">
        <f t="shared" si="145"/>
        <v>1</v>
      </c>
      <c r="CM33" s="6">
        <f t="shared" si="146"/>
        <v>1</v>
      </c>
      <c r="CN33" s="6">
        <f t="shared" si="147"/>
        <v>1</v>
      </c>
      <c r="CO33" s="6">
        <f t="shared" si="148"/>
        <v>1</v>
      </c>
      <c r="CP33" s="6">
        <f t="shared" si="149"/>
        <v>1</v>
      </c>
      <c r="CQ33" s="6">
        <f t="shared" si="150"/>
        <v>1</v>
      </c>
      <c r="CR33" s="81" t="str">
        <f t="shared" si="151"/>
        <v/>
      </c>
      <c r="CS33">
        <f t="shared" si="152"/>
        <v>0</v>
      </c>
      <c r="CT33">
        <f t="shared" si="153"/>
        <v>150</v>
      </c>
      <c r="CU33" t="str">
        <f t="shared" si="154"/>
        <v/>
      </c>
      <c r="CV33" s="81">
        <f t="shared" si="155"/>
        <v>150</v>
      </c>
      <c r="CW33" s="81">
        <f>(CV33/25)^1.5*(Calculator!$BU$4/10000)*CW$5</f>
        <v>7.6432310260371077</v>
      </c>
      <c r="CX33" t="str">
        <f t="shared" si="156"/>
        <v>$150</v>
      </c>
    </row>
    <row r="34" spans="2:102" x14ac:dyDescent="0.25">
      <c r="B34" s="115" t="s">
        <v>233</v>
      </c>
      <c r="C34" s="13">
        <v>46270.302777777775</v>
      </c>
      <c r="D34">
        <v>33348</v>
      </c>
      <c r="E34" s="54" t="s">
        <v>235</v>
      </c>
      <c r="F34" s="54" t="s">
        <v>331</v>
      </c>
      <c r="G34" s="54" t="s">
        <v>343</v>
      </c>
      <c r="H34" s="55">
        <v>13.700000000000001</v>
      </c>
      <c r="I34" s="55">
        <v>13.200000000000001</v>
      </c>
      <c r="J34" s="55">
        <v>13</v>
      </c>
      <c r="K34" s="54"/>
      <c r="L34" s="56" t="b">
        <v>0</v>
      </c>
      <c r="M34" s="56" t="b">
        <v>0</v>
      </c>
      <c r="N34" s="54">
        <v>1</v>
      </c>
      <c r="O34" s="54" t="s">
        <v>228</v>
      </c>
      <c r="P34" s="54">
        <v>6</v>
      </c>
      <c r="Q34" s="54">
        <v>24</v>
      </c>
      <c r="R34" s="54">
        <v>250</v>
      </c>
      <c r="S34" s="54" t="s">
        <v>333</v>
      </c>
      <c r="T34" s="54" t="s">
        <v>344</v>
      </c>
      <c r="U34" s="54" t="s">
        <v>345</v>
      </c>
      <c r="V34" s="54" t="s">
        <v>346</v>
      </c>
      <c r="W34" s="54" t="b">
        <v>0</v>
      </c>
      <c r="X34" s="54"/>
      <c r="Y34" s="57" t="s">
        <v>347</v>
      </c>
      <c r="Z34" s="54" t="s">
        <v>348</v>
      </c>
      <c r="AA34" s="54"/>
      <c r="AB34" s="54" t="s">
        <v>338</v>
      </c>
      <c r="AC34" s="56" t="b">
        <v>1</v>
      </c>
      <c r="AD34" s="56" t="b">
        <v>0</v>
      </c>
      <c r="AE34" s="54" t="s">
        <v>302</v>
      </c>
      <c r="AF34" s="58">
        <v>46270</v>
      </c>
      <c r="AG34" s="62" t="s">
        <v>293</v>
      </c>
      <c r="AH34" s="54">
        <v>0</v>
      </c>
      <c r="AI34" s="54"/>
      <c r="AJ34" s="54"/>
      <c r="AK34" s="54"/>
      <c r="AL34" s="54"/>
      <c r="AM34" s="54">
        <v>0</v>
      </c>
      <c r="AN34" s="54"/>
      <c r="AO34" s="54"/>
      <c r="AP34" s="54"/>
      <c r="AQ34" s="54"/>
      <c r="AR34" s="54"/>
      <c r="AS34" s="54"/>
      <c r="AT34" s="54"/>
      <c r="AU34" s="54"/>
      <c r="AV34" s="54"/>
      <c r="AW34" s="54"/>
      <c r="AX34" s="59"/>
      <c r="AY34" s="59"/>
      <c r="AZ34" s="59"/>
      <c r="BA34" s="59"/>
      <c r="BB34" s="59">
        <v>6.2969999999999998E-2</v>
      </c>
      <c r="BC34" s="60">
        <v>4.9000000000000004</v>
      </c>
      <c r="BD34" s="61">
        <v>6.4130000000000006E-2</v>
      </c>
      <c r="BE34" s="62" t="s">
        <v>293</v>
      </c>
      <c r="BF34" s="35">
        <f t="shared" si="132"/>
        <v>4.9000000000000004</v>
      </c>
      <c r="BG34" s="35">
        <f t="shared" si="132"/>
        <v>6.4130000000000006E-2</v>
      </c>
      <c r="BH34" s="35" t="str">
        <f t="shared" si="133"/>
        <v>Low</v>
      </c>
      <c r="BI34" s="110">
        <f t="shared" si="134"/>
        <v>0</v>
      </c>
      <c r="BJ34" s="83">
        <f>VLOOKUP($F34,REP_Info!$D$6:$H$250,5,FALSE)</f>
        <v>2.0139999999999998</v>
      </c>
      <c r="BK34" s="30">
        <f t="shared" si="135"/>
        <v>13.69</v>
      </c>
      <c r="BL34" s="30">
        <f t="shared" si="135"/>
        <v>13.2</v>
      </c>
      <c r="BM34" s="30">
        <f t="shared" si="135"/>
        <v>12.955000000000002</v>
      </c>
      <c r="BN34" s="29">
        <f t="shared" si="135"/>
        <v>12.873333333333337</v>
      </c>
      <c r="BO34" s="85" t="str">
        <f t="shared" si="136"/>
        <v>$$$</v>
      </c>
      <c r="BP34" s="88" t="str">
        <f t="shared" si="137"/>
        <v>$$$</v>
      </c>
      <c r="BQ34" s="88" t="str">
        <f t="shared" si="138"/>
        <v>$$$</v>
      </c>
      <c r="BR34" s="88" t="str">
        <f t="shared" si="139"/>
        <v>$$$</v>
      </c>
      <c r="BS34" s="29" t="e">
        <f t="shared" si="140"/>
        <v>#N/A</v>
      </c>
      <c r="BT34" s="29" t="e">
        <f t="shared" si="140"/>
        <v>#N/A</v>
      </c>
      <c r="BU34" s="29" t="e">
        <f t="shared" si="140"/>
        <v>#N/A</v>
      </c>
      <c r="BV34" s="29" t="e">
        <f t="shared" si="140"/>
        <v>#N/A</v>
      </c>
      <c r="BW34" s="29" t="e">
        <f t="shared" si="140"/>
        <v>#N/A</v>
      </c>
      <c r="BX34" s="29" t="e">
        <f t="shared" si="140"/>
        <v>#N/A</v>
      </c>
      <c r="BY34" s="29" t="e">
        <f t="shared" si="140"/>
        <v>#N/A</v>
      </c>
      <c r="BZ34" s="29" t="e">
        <f t="shared" si="140"/>
        <v>#N/A</v>
      </c>
      <c r="CA34" s="29" t="e">
        <f t="shared" si="140"/>
        <v>#N/A</v>
      </c>
      <c r="CB34" s="29" t="e">
        <f t="shared" si="140"/>
        <v>#N/A</v>
      </c>
      <c r="CC34" s="29" t="e">
        <f t="shared" si="140"/>
        <v>#N/A</v>
      </c>
      <c r="CD34" s="29" t="e">
        <f t="shared" si="140"/>
        <v>#N/A</v>
      </c>
      <c r="CE34" s="6" t="str">
        <f t="shared" si="7"/>
        <v/>
      </c>
      <c r="CF34" s="27" t="e">
        <f>IF(AND(CI34,NOT(AD34)),LOOKUP(CF$5,{0,750,1500},H34:J34),"")</f>
        <v>#N/A</v>
      </c>
      <c r="CG34" s="6" t="str">
        <f t="shared" si="8"/>
        <v/>
      </c>
      <c r="CH34" t="e">
        <f t="shared" si="141"/>
        <v>#N/A</v>
      </c>
      <c r="CI34" t="e">
        <f t="shared" si="142"/>
        <v>#N/A</v>
      </c>
      <c r="CJ34" s="6" t="e">
        <f t="shared" si="143"/>
        <v>#N/A</v>
      </c>
      <c r="CK34" s="6">
        <f t="shared" si="144"/>
        <v>1</v>
      </c>
      <c r="CL34" s="6">
        <f t="shared" si="145"/>
        <v>1</v>
      </c>
      <c r="CM34" s="6">
        <f t="shared" si="146"/>
        <v>1</v>
      </c>
      <c r="CN34" s="6">
        <f t="shared" si="147"/>
        <v>1</v>
      </c>
      <c r="CO34" s="6">
        <f t="shared" si="148"/>
        <v>0</v>
      </c>
      <c r="CP34" s="6">
        <f t="shared" si="149"/>
        <v>1</v>
      </c>
      <c r="CQ34" s="6">
        <f t="shared" si="150"/>
        <v>1</v>
      </c>
      <c r="CR34" s="81" t="str">
        <f t="shared" si="151"/>
        <v/>
      </c>
      <c r="CS34">
        <f t="shared" si="152"/>
        <v>0</v>
      </c>
      <c r="CT34">
        <f t="shared" si="153"/>
        <v>250</v>
      </c>
      <c r="CU34" t="str">
        <f t="shared" si="154"/>
        <v/>
      </c>
      <c r="CV34" s="81">
        <f t="shared" si="155"/>
        <v>250</v>
      </c>
      <c r="CW34" s="81">
        <f>(CV34/25)^1.5*(Calculator!$BU$4/10000)*CW$5</f>
        <v>16.445614708365305</v>
      </c>
      <c r="CX34" t="str">
        <f t="shared" si="156"/>
        <v>$250</v>
      </c>
    </row>
    <row r="35" spans="2:102" x14ac:dyDescent="0.25">
      <c r="B35" s="115" t="s">
        <v>233</v>
      </c>
      <c r="C35" s="13">
        <v>46270.302777777775</v>
      </c>
      <c r="D35">
        <v>33352</v>
      </c>
      <c r="E35" s="54" t="s">
        <v>237</v>
      </c>
      <c r="F35" s="54" t="s">
        <v>331</v>
      </c>
      <c r="G35" s="54" t="s">
        <v>343</v>
      </c>
      <c r="H35" s="55">
        <v>12.9</v>
      </c>
      <c r="I35" s="55">
        <v>12.5</v>
      </c>
      <c r="J35" s="55">
        <v>12.3</v>
      </c>
      <c r="K35" s="54"/>
      <c r="L35" s="56" t="b">
        <v>0</v>
      </c>
      <c r="M35" s="56" t="b">
        <v>0</v>
      </c>
      <c r="N35" s="54">
        <v>1</v>
      </c>
      <c r="O35" s="54" t="s">
        <v>228</v>
      </c>
      <c r="P35" s="54">
        <v>6</v>
      </c>
      <c r="Q35" s="54">
        <v>24</v>
      </c>
      <c r="R35" s="54">
        <v>250</v>
      </c>
      <c r="S35" s="54" t="s">
        <v>333</v>
      </c>
      <c r="T35" s="54" t="s">
        <v>349</v>
      </c>
      <c r="U35" s="54" t="s">
        <v>350</v>
      </c>
      <c r="V35" s="54" t="s">
        <v>351</v>
      </c>
      <c r="W35" s="54" t="b">
        <v>0</v>
      </c>
      <c r="X35" s="54"/>
      <c r="Y35" s="57" t="s">
        <v>352</v>
      </c>
      <c r="Z35" s="54" t="s">
        <v>353</v>
      </c>
      <c r="AA35" s="54"/>
      <c r="AB35" s="54" t="s">
        <v>338</v>
      </c>
      <c r="AC35" s="56" t="b">
        <v>1</v>
      </c>
      <c r="AD35" s="56" t="b">
        <v>0</v>
      </c>
      <c r="AE35" s="54" t="s">
        <v>302</v>
      </c>
      <c r="AF35" s="58">
        <v>46270</v>
      </c>
      <c r="AG35" s="62" t="s">
        <v>293</v>
      </c>
      <c r="AH35" s="54">
        <v>0</v>
      </c>
      <c r="AI35" s="54"/>
      <c r="AJ35" s="54"/>
      <c r="AK35" s="54"/>
      <c r="AL35" s="54"/>
      <c r="AM35" s="54">
        <v>0</v>
      </c>
      <c r="AN35" s="54"/>
      <c r="AO35" s="54"/>
      <c r="AP35" s="54"/>
      <c r="AQ35" s="54"/>
      <c r="AR35" s="54"/>
      <c r="AS35" s="54"/>
      <c r="AT35" s="54"/>
      <c r="AU35" s="54"/>
      <c r="AV35" s="54"/>
      <c r="AW35" s="54"/>
      <c r="AX35" s="59"/>
      <c r="AY35" s="59"/>
      <c r="AZ35" s="59"/>
      <c r="BA35" s="59"/>
      <c r="BB35" s="59">
        <v>6.0650000000000003E-2</v>
      </c>
      <c r="BC35" s="60">
        <v>4.0599999999999996</v>
      </c>
      <c r="BD35" s="61">
        <v>6.0295000000000001E-2</v>
      </c>
      <c r="BE35" s="62" t="s">
        <v>293</v>
      </c>
      <c r="BF35" s="35">
        <f t="shared" si="132"/>
        <v>4.0600000000000005</v>
      </c>
      <c r="BG35" s="35">
        <f t="shared" si="132"/>
        <v>6.0295000000000001E-2</v>
      </c>
      <c r="BH35" s="35" t="str">
        <f t="shared" si="133"/>
        <v>Low</v>
      </c>
      <c r="BI35" s="110">
        <f t="shared" si="134"/>
        <v>0</v>
      </c>
      <c r="BJ35" s="83">
        <f>VLOOKUP($F35,REP_Info!$D$6:$H$250,5,FALSE)</f>
        <v>2.0139999999999998</v>
      </c>
      <c r="BK35" s="30">
        <f t="shared" si="135"/>
        <v>12.906499999999999</v>
      </c>
      <c r="BL35" s="30">
        <f t="shared" si="135"/>
        <v>12.500500000000002</v>
      </c>
      <c r="BM35" s="30">
        <f t="shared" si="135"/>
        <v>12.297499999999999</v>
      </c>
      <c r="BN35" s="29">
        <f t="shared" si="135"/>
        <v>12.229833333333334</v>
      </c>
      <c r="BO35" s="85" t="str">
        <f t="shared" si="136"/>
        <v>$$$</v>
      </c>
      <c r="BP35" s="88" t="str">
        <f t="shared" si="137"/>
        <v>$$$</v>
      </c>
      <c r="BQ35" s="88" t="str">
        <f t="shared" si="138"/>
        <v>$$$</v>
      </c>
      <c r="BR35" s="88" t="str">
        <f t="shared" si="139"/>
        <v>$$$</v>
      </c>
      <c r="BS35" s="29" t="e">
        <f t="shared" si="140"/>
        <v>#N/A</v>
      </c>
      <c r="BT35" s="29" t="e">
        <f t="shared" si="140"/>
        <v>#N/A</v>
      </c>
      <c r="BU35" s="29" t="e">
        <f t="shared" si="140"/>
        <v>#N/A</v>
      </c>
      <c r="BV35" s="29" t="e">
        <f t="shared" si="140"/>
        <v>#N/A</v>
      </c>
      <c r="BW35" s="29" t="e">
        <f t="shared" si="140"/>
        <v>#N/A</v>
      </c>
      <c r="BX35" s="29" t="e">
        <f t="shared" si="140"/>
        <v>#N/A</v>
      </c>
      <c r="BY35" s="29" t="e">
        <f t="shared" si="140"/>
        <v>#N/A</v>
      </c>
      <c r="BZ35" s="29" t="e">
        <f t="shared" si="140"/>
        <v>#N/A</v>
      </c>
      <c r="CA35" s="29" t="e">
        <f t="shared" si="140"/>
        <v>#N/A</v>
      </c>
      <c r="CB35" s="29" t="e">
        <f t="shared" si="140"/>
        <v>#N/A</v>
      </c>
      <c r="CC35" s="29" t="e">
        <f t="shared" si="140"/>
        <v>#N/A</v>
      </c>
      <c r="CD35" s="29" t="e">
        <f t="shared" si="140"/>
        <v>#N/A</v>
      </c>
      <c r="CE35" s="6" t="str">
        <f t="shared" si="7"/>
        <v/>
      </c>
      <c r="CF35" s="27" t="e">
        <f>IF(AND(CI35,NOT(AD35)),LOOKUP(CF$5,{0,750,1500},H35:J35),"")</f>
        <v>#N/A</v>
      </c>
      <c r="CG35" s="6" t="str">
        <f t="shared" si="8"/>
        <v/>
      </c>
      <c r="CH35" t="e">
        <f t="shared" si="141"/>
        <v>#N/A</v>
      </c>
      <c r="CI35" t="e">
        <f t="shared" si="142"/>
        <v>#N/A</v>
      </c>
      <c r="CJ35" s="6" t="e">
        <f t="shared" si="143"/>
        <v>#N/A</v>
      </c>
      <c r="CK35" s="6">
        <f t="shared" si="144"/>
        <v>1</v>
      </c>
      <c r="CL35" s="6">
        <f t="shared" si="145"/>
        <v>1</v>
      </c>
      <c r="CM35" s="6">
        <f t="shared" si="146"/>
        <v>1</v>
      </c>
      <c r="CN35" s="6">
        <f t="shared" si="147"/>
        <v>1</v>
      </c>
      <c r="CO35" s="6">
        <f t="shared" si="148"/>
        <v>0</v>
      </c>
      <c r="CP35" s="6">
        <f t="shared" si="149"/>
        <v>1</v>
      </c>
      <c r="CQ35" s="6">
        <f t="shared" si="150"/>
        <v>1</v>
      </c>
      <c r="CR35" s="81" t="str">
        <f t="shared" si="151"/>
        <v/>
      </c>
      <c r="CS35">
        <f t="shared" si="152"/>
        <v>0</v>
      </c>
      <c r="CT35">
        <f t="shared" si="153"/>
        <v>250</v>
      </c>
      <c r="CU35" t="str">
        <f t="shared" si="154"/>
        <v/>
      </c>
      <c r="CV35" s="81">
        <f t="shared" si="155"/>
        <v>250</v>
      </c>
      <c r="CW35" s="81">
        <f>(CV35/25)^1.5*(Calculator!$BU$4/10000)*CW$5</f>
        <v>16.445614708365305</v>
      </c>
      <c r="CX35" t="str">
        <f t="shared" si="156"/>
        <v>$250</v>
      </c>
    </row>
    <row r="36" spans="2:102" x14ac:dyDescent="0.25">
      <c r="B36" s="115" t="s">
        <v>233</v>
      </c>
      <c r="C36" s="13">
        <v>46269.447222222225</v>
      </c>
      <c r="D36">
        <v>33362</v>
      </c>
      <c r="E36" s="54" t="s">
        <v>235</v>
      </c>
      <c r="F36" s="54" t="s">
        <v>331</v>
      </c>
      <c r="G36" s="54" t="s">
        <v>1718</v>
      </c>
      <c r="H36" s="55">
        <v>20.200000000000003</v>
      </c>
      <c r="I36" s="55">
        <v>7.1999999999999993</v>
      </c>
      <c r="J36" s="55">
        <v>13.200000000000001</v>
      </c>
      <c r="K36" s="54" t="s">
        <v>1719</v>
      </c>
      <c r="L36" s="56" t="b">
        <v>0</v>
      </c>
      <c r="M36" s="56" t="b">
        <v>0</v>
      </c>
      <c r="N36" s="54">
        <v>1</v>
      </c>
      <c r="O36" s="54" t="s">
        <v>228</v>
      </c>
      <c r="P36" s="54">
        <v>6</v>
      </c>
      <c r="Q36" s="54">
        <v>12</v>
      </c>
      <c r="R36" s="54">
        <v>150</v>
      </c>
      <c r="S36" s="54" t="s">
        <v>333</v>
      </c>
      <c r="T36" s="54" t="s">
        <v>1720</v>
      </c>
      <c r="U36" s="54" t="s">
        <v>1715</v>
      </c>
      <c r="V36" s="54" t="s">
        <v>1721</v>
      </c>
      <c r="W36" s="54" t="b">
        <v>0</v>
      </c>
      <c r="X36" s="54"/>
      <c r="Y36" s="57" t="s">
        <v>1722</v>
      </c>
      <c r="Z36" s="54" t="s">
        <v>1723</v>
      </c>
      <c r="AA36" s="54"/>
      <c r="AB36" s="54" t="s">
        <v>338</v>
      </c>
      <c r="AC36" s="56" t="b">
        <v>1</v>
      </c>
      <c r="AD36" s="56" t="b">
        <v>1</v>
      </c>
      <c r="AE36" s="54" t="s">
        <v>302</v>
      </c>
      <c r="AF36" s="58">
        <v>46269</v>
      </c>
      <c r="AG36" s="62" t="s">
        <v>293</v>
      </c>
      <c r="AH36" s="54">
        <v>0</v>
      </c>
      <c r="AI36" s="54">
        <v>1000</v>
      </c>
      <c r="AJ36" s="54"/>
      <c r="AK36" s="54"/>
      <c r="AL36" s="54"/>
      <c r="AM36" s="54">
        <v>0</v>
      </c>
      <c r="AN36" s="54">
        <v>-125</v>
      </c>
      <c r="AO36" s="54"/>
      <c r="AP36" s="54"/>
      <c r="AQ36" s="54"/>
      <c r="AR36" s="54"/>
      <c r="AS36" s="54"/>
      <c r="AT36" s="54"/>
      <c r="AU36" s="54"/>
      <c r="AV36" s="54"/>
      <c r="AW36" s="54"/>
      <c r="AX36" s="59"/>
      <c r="AY36" s="59"/>
      <c r="AZ36" s="59"/>
      <c r="BA36" s="59"/>
      <c r="BB36" s="59">
        <v>0.12797</v>
      </c>
      <c r="BC36" s="60">
        <v>4.9000000000000004</v>
      </c>
      <c r="BD36" s="61">
        <v>6.4130000000000006E-2</v>
      </c>
      <c r="BE36" s="62" t="s">
        <v>293</v>
      </c>
      <c r="BF36" s="35">
        <f t="shared" si="132"/>
        <v>4.9000000000000004</v>
      </c>
      <c r="BG36" s="35">
        <f t="shared" si="132"/>
        <v>6.4130000000000006E-2</v>
      </c>
      <c r="BH36" s="35" t="str">
        <f t="shared" si="133"/>
        <v>High</v>
      </c>
      <c r="BI36" s="110">
        <f t="shared" si="134"/>
        <v>0</v>
      </c>
      <c r="BJ36" s="83">
        <f>VLOOKUP($F36,REP_Info!$D$6:$H$250,5,FALSE)</f>
        <v>2.0139999999999998</v>
      </c>
      <c r="BK36" s="30">
        <f t="shared" si="135"/>
        <v>20.190000000000005</v>
      </c>
      <c r="BL36" s="30">
        <f t="shared" si="135"/>
        <v>7.200000000000002</v>
      </c>
      <c r="BM36" s="30">
        <f t="shared" si="135"/>
        <v>13.205000000000002</v>
      </c>
      <c r="BN36" s="29">
        <f t="shared" si="135"/>
        <v>15.206666666666669</v>
      </c>
      <c r="BO36" s="85" t="str">
        <f t="shared" si="136"/>
        <v>$$$</v>
      </c>
      <c r="BP36" s="88" t="str">
        <f t="shared" si="137"/>
        <v>$$$</v>
      </c>
      <c r="BQ36" s="88" t="str">
        <f t="shared" si="138"/>
        <v>$$$</v>
      </c>
      <c r="BR36" s="88" t="str">
        <f t="shared" si="139"/>
        <v>$$$</v>
      </c>
      <c r="BS36" s="29" t="e">
        <f t="shared" si="140"/>
        <v>#N/A</v>
      </c>
      <c r="BT36" s="29" t="e">
        <f t="shared" si="140"/>
        <v>#N/A</v>
      </c>
      <c r="BU36" s="29" t="e">
        <f t="shared" si="140"/>
        <v>#N/A</v>
      </c>
      <c r="BV36" s="29" t="e">
        <f t="shared" si="140"/>
        <v>#N/A</v>
      </c>
      <c r="BW36" s="29" t="e">
        <f t="shared" si="140"/>
        <v>#N/A</v>
      </c>
      <c r="BX36" s="29" t="e">
        <f t="shared" si="140"/>
        <v>#N/A</v>
      </c>
      <c r="BY36" s="29" t="e">
        <f t="shared" si="140"/>
        <v>#N/A</v>
      </c>
      <c r="BZ36" s="29" t="e">
        <f t="shared" si="140"/>
        <v>#N/A</v>
      </c>
      <c r="CA36" s="29" t="e">
        <f t="shared" si="140"/>
        <v>#N/A</v>
      </c>
      <c r="CB36" s="29" t="e">
        <f t="shared" si="140"/>
        <v>#N/A</v>
      </c>
      <c r="CC36" s="29" t="e">
        <f t="shared" si="140"/>
        <v>#N/A</v>
      </c>
      <c r="CD36" s="29" t="e">
        <f t="shared" si="140"/>
        <v>#N/A</v>
      </c>
      <c r="CE36" s="6" t="str">
        <f t="shared" si="7"/>
        <v/>
      </c>
      <c r="CF36" s="27" t="e">
        <f>IF(AND(CI36,NOT(AD36)),LOOKUP(CF$5,{0,750,1500},H36:J36),"")</f>
        <v>#N/A</v>
      </c>
      <c r="CG36" s="6" t="str">
        <f t="shared" si="8"/>
        <v/>
      </c>
      <c r="CH36" t="e">
        <f t="shared" si="141"/>
        <v>#N/A</v>
      </c>
      <c r="CI36" t="e">
        <f t="shared" si="142"/>
        <v>#N/A</v>
      </c>
      <c r="CJ36" s="6" t="e">
        <f t="shared" si="143"/>
        <v>#N/A</v>
      </c>
      <c r="CK36" s="6">
        <f t="shared" si="144"/>
        <v>1</v>
      </c>
      <c r="CL36" s="6">
        <f t="shared" si="145"/>
        <v>1</v>
      </c>
      <c r="CM36" s="6">
        <f t="shared" si="146"/>
        <v>1</v>
      </c>
      <c r="CN36" s="6">
        <f t="shared" si="147"/>
        <v>1</v>
      </c>
      <c r="CO36" s="6">
        <f t="shared" si="148"/>
        <v>1</v>
      </c>
      <c r="CP36" s="6">
        <f t="shared" si="149"/>
        <v>1</v>
      </c>
      <c r="CQ36" s="6">
        <f t="shared" si="150"/>
        <v>1</v>
      </c>
      <c r="CR36" s="81" t="str">
        <f t="shared" si="151"/>
        <v/>
      </c>
      <c r="CS36">
        <f t="shared" si="152"/>
        <v>0</v>
      </c>
      <c r="CT36">
        <f t="shared" si="153"/>
        <v>150</v>
      </c>
      <c r="CU36" t="str">
        <f t="shared" si="154"/>
        <v/>
      </c>
      <c r="CV36" s="81">
        <f t="shared" si="155"/>
        <v>150</v>
      </c>
      <c r="CW36" s="81">
        <f>(CV36/25)^1.5*(Calculator!$BU$4/10000)*CW$5</f>
        <v>7.6432310260371077</v>
      </c>
      <c r="CX36" t="str">
        <f t="shared" si="156"/>
        <v>$150</v>
      </c>
    </row>
    <row r="37" spans="2:102" x14ac:dyDescent="0.25">
      <c r="B37" s="115" t="s">
        <v>233</v>
      </c>
      <c r="C37" s="13">
        <v>46269.447222222225</v>
      </c>
      <c r="D37">
        <v>33364</v>
      </c>
      <c r="E37" s="54" t="s">
        <v>237</v>
      </c>
      <c r="F37" s="54" t="s">
        <v>331</v>
      </c>
      <c r="G37" s="54" t="s">
        <v>1718</v>
      </c>
      <c r="H37" s="55">
        <v>19.100000000000001</v>
      </c>
      <c r="I37" s="55">
        <v>6.2</v>
      </c>
      <c r="J37" s="55">
        <v>12.2</v>
      </c>
      <c r="K37" s="54" t="s">
        <v>1719</v>
      </c>
      <c r="L37" s="56" t="b">
        <v>0</v>
      </c>
      <c r="M37" s="56" t="b">
        <v>0</v>
      </c>
      <c r="N37" s="54">
        <v>1</v>
      </c>
      <c r="O37" s="54" t="s">
        <v>228</v>
      </c>
      <c r="P37" s="54">
        <v>6</v>
      </c>
      <c r="Q37" s="54">
        <v>12</v>
      </c>
      <c r="R37" s="54">
        <v>150</v>
      </c>
      <c r="S37" s="54" t="s">
        <v>333</v>
      </c>
      <c r="T37" s="54" t="s">
        <v>1720</v>
      </c>
      <c r="U37" s="54" t="s">
        <v>1717</v>
      </c>
      <c r="V37" s="54" t="s">
        <v>1724</v>
      </c>
      <c r="W37" s="54" t="b">
        <v>0</v>
      </c>
      <c r="X37" s="54"/>
      <c r="Y37" s="57" t="s">
        <v>1725</v>
      </c>
      <c r="Z37" s="54" t="s">
        <v>1726</v>
      </c>
      <c r="AA37" s="54"/>
      <c r="AB37" s="54" t="s">
        <v>338</v>
      </c>
      <c r="AC37" s="56" t="b">
        <v>1</v>
      </c>
      <c r="AD37" s="56" t="b">
        <v>1</v>
      </c>
      <c r="AE37" s="54" t="s">
        <v>302</v>
      </c>
      <c r="AF37" s="58">
        <v>46269</v>
      </c>
      <c r="AG37" s="62" t="s">
        <v>293</v>
      </c>
      <c r="AH37" s="54">
        <v>0</v>
      </c>
      <c r="AI37" s="54">
        <v>1000</v>
      </c>
      <c r="AJ37" s="54"/>
      <c r="AK37" s="54"/>
      <c r="AL37" s="54"/>
      <c r="AM37" s="54">
        <v>0</v>
      </c>
      <c r="AN37" s="54">
        <v>-125</v>
      </c>
      <c r="AO37" s="54"/>
      <c r="AP37" s="54"/>
      <c r="AQ37" s="54"/>
      <c r="AR37" s="54"/>
      <c r="AS37" s="54"/>
      <c r="AT37" s="54"/>
      <c r="AU37" s="54"/>
      <c r="AV37" s="54"/>
      <c r="AW37" s="54"/>
      <c r="AX37" s="59"/>
      <c r="AY37" s="59"/>
      <c r="AZ37" s="59"/>
      <c r="BA37" s="59"/>
      <c r="BB37" s="59">
        <v>0.12265</v>
      </c>
      <c r="BC37" s="60">
        <v>4.0599999999999996</v>
      </c>
      <c r="BD37" s="61">
        <v>6.0295000000000001E-2</v>
      </c>
      <c r="BE37" s="62" t="s">
        <v>293</v>
      </c>
      <c r="BF37" s="35">
        <f t="shared" si="132"/>
        <v>4.0600000000000005</v>
      </c>
      <c r="BG37" s="35">
        <f t="shared" si="132"/>
        <v>6.0295000000000001E-2</v>
      </c>
      <c r="BH37" s="35" t="str">
        <f t="shared" si="133"/>
        <v>High</v>
      </c>
      <c r="BI37" s="110">
        <f t="shared" si="134"/>
        <v>0</v>
      </c>
      <c r="BJ37" s="83">
        <f>VLOOKUP($F37,REP_Info!$D$6:$H$250,5,FALSE)</f>
        <v>2.0139999999999998</v>
      </c>
      <c r="BK37" s="30">
        <f t="shared" si="135"/>
        <v>19.1065</v>
      </c>
      <c r="BL37" s="30">
        <f t="shared" si="135"/>
        <v>6.2004999999999999</v>
      </c>
      <c r="BM37" s="30">
        <f t="shared" si="135"/>
        <v>12.2475</v>
      </c>
      <c r="BN37" s="29">
        <f t="shared" si="135"/>
        <v>14.263166666666667</v>
      </c>
      <c r="BO37" s="85" t="str">
        <f t="shared" si="136"/>
        <v>$$$</v>
      </c>
      <c r="BP37" s="88" t="str">
        <f t="shared" si="137"/>
        <v>$$$</v>
      </c>
      <c r="BQ37" s="88" t="str">
        <f t="shared" si="138"/>
        <v>$$$</v>
      </c>
      <c r="BR37" s="88" t="str">
        <f t="shared" si="139"/>
        <v>$$$</v>
      </c>
      <c r="BS37" s="29" t="e">
        <f t="shared" si="140"/>
        <v>#N/A</v>
      </c>
      <c r="BT37" s="29" t="e">
        <f t="shared" si="140"/>
        <v>#N/A</v>
      </c>
      <c r="BU37" s="29" t="e">
        <f t="shared" si="140"/>
        <v>#N/A</v>
      </c>
      <c r="BV37" s="29" t="e">
        <f t="shared" si="140"/>
        <v>#N/A</v>
      </c>
      <c r="BW37" s="29" t="e">
        <f t="shared" si="140"/>
        <v>#N/A</v>
      </c>
      <c r="BX37" s="29" t="e">
        <f t="shared" si="140"/>
        <v>#N/A</v>
      </c>
      <c r="BY37" s="29" t="e">
        <f t="shared" si="140"/>
        <v>#N/A</v>
      </c>
      <c r="BZ37" s="29" t="e">
        <f t="shared" si="140"/>
        <v>#N/A</v>
      </c>
      <c r="CA37" s="29" t="e">
        <f t="shared" si="140"/>
        <v>#N/A</v>
      </c>
      <c r="CB37" s="29" t="e">
        <f t="shared" si="140"/>
        <v>#N/A</v>
      </c>
      <c r="CC37" s="29" t="e">
        <f t="shared" si="140"/>
        <v>#N/A</v>
      </c>
      <c r="CD37" s="29" t="e">
        <f t="shared" si="140"/>
        <v>#N/A</v>
      </c>
      <c r="CE37" s="6" t="str">
        <f t="shared" si="7"/>
        <v/>
      </c>
      <c r="CF37" s="27" t="e">
        <f>IF(AND(CI37,NOT(AD37)),LOOKUP(CF$5,{0,750,1500},H37:J37),"")</f>
        <v>#N/A</v>
      </c>
      <c r="CG37" s="6" t="str">
        <f t="shared" si="8"/>
        <v/>
      </c>
      <c r="CH37" t="e">
        <f t="shared" si="141"/>
        <v>#N/A</v>
      </c>
      <c r="CI37" t="e">
        <f t="shared" si="142"/>
        <v>#N/A</v>
      </c>
      <c r="CJ37" s="6" t="e">
        <f t="shared" si="143"/>
        <v>#N/A</v>
      </c>
      <c r="CK37" s="6">
        <f t="shared" si="144"/>
        <v>1</v>
      </c>
      <c r="CL37" s="6">
        <f t="shared" si="145"/>
        <v>1</v>
      </c>
      <c r="CM37" s="6">
        <f t="shared" si="146"/>
        <v>1</v>
      </c>
      <c r="CN37" s="6">
        <f t="shared" si="147"/>
        <v>1</v>
      </c>
      <c r="CO37" s="6">
        <f t="shared" si="148"/>
        <v>1</v>
      </c>
      <c r="CP37" s="6">
        <f t="shared" si="149"/>
        <v>1</v>
      </c>
      <c r="CQ37" s="6">
        <f t="shared" si="150"/>
        <v>1</v>
      </c>
      <c r="CR37" s="81" t="str">
        <f t="shared" si="151"/>
        <v/>
      </c>
      <c r="CS37">
        <f t="shared" si="152"/>
        <v>0</v>
      </c>
      <c r="CT37">
        <f t="shared" si="153"/>
        <v>150</v>
      </c>
      <c r="CU37" t="str">
        <f t="shared" si="154"/>
        <v/>
      </c>
      <c r="CV37" s="81">
        <f t="shared" si="155"/>
        <v>150</v>
      </c>
      <c r="CW37" s="81">
        <f>(CV37/25)^1.5*(Calculator!$BU$4/10000)*CW$5</f>
        <v>7.6432310260371077</v>
      </c>
      <c r="CX37" t="str">
        <f t="shared" si="156"/>
        <v>$150</v>
      </c>
    </row>
    <row r="38" spans="2:102" x14ac:dyDescent="0.25">
      <c r="B38" s="115" t="s">
        <v>233</v>
      </c>
      <c r="C38" s="13">
        <v>46259.661805555559</v>
      </c>
      <c r="D38">
        <v>33453</v>
      </c>
      <c r="E38" s="54" t="s">
        <v>237</v>
      </c>
      <c r="F38" s="54" t="s">
        <v>331</v>
      </c>
      <c r="G38" s="54" t="s">
        <v>354</v>
      </c>
      <c r="H38" s="55">
        <v>13.3</v>
      </c>
      <c r="I38" s="55">
        <v>12.9</v>
      </c>
      <c r="J38" s="55">
        <v>12.7</v>
      </c>
      <c r="K38" s="54"/>
      <c r="L38" s="56" t="b">
        <v>0</v>
      </c>
      <c r="M38" s="56" t="b">
        <v>0</v>
      </c>
      <c r="N38" s="54">
        <v>1</v>
      </c>
      <c r="O38" s="54" t="s">
        <v>228</v>
      </c>
      <c r="P38" s="54">
        <v>6</v>
      </c>
      <c r="Q38" s="54">
        <v>36</v>
      </c>
      <c r="R38" s="54">
        <v>350</v>
      </c>
      <c r="S38" s="54" t="s">
        <v>333</v>
      </c>
      <c r="T38" s="54" t="s">
        <v>355</v>
      </c>
      <c r="U38" s="54" t="s">
        <v>356</v>
      </c>
      <c r="V38" s="54" t="s">
        <v>357</v>
      </c>
      <c r="W38" s="54" t="b">
        <v>0</v>
      </c>
      <c r="X38" s="54"/>
      <c r="Y38" s="57" t="s">
        <v>358</v>
      </c>
      <c r="Z38" s="54" t="s">
        <v>359</v>
      </c>
      <c r="AA38" s="54"/>
      <c r="AB38" s="54" t="s">
        <v>338</v>
      </c>
      <c r="AC38" s="56" t="b">
        <v>1</v>
      </c>
      <c r="AD38" s="56" t="b">
        <v>0</v>
      </c>
      <c r="AE38" s="54" t="s">
        <v>302</v>
      </c>
      <c r="AF38" s="58">
        <v>46259</v>
      </c>
      <c r="AG38" s="62" t="s">
        <v>293</v>
      </c>
      <c r="AH38" s="54">
        <v>0</v>
      </c>
      <c r="AI38" s="54"/>
      <c r="AJ38" s="54"/>
      <c r="AK38" s="54"/>
      <c r="AL38" s="54"/>
      <c r="AM38" s="54">
        <v>0</v>
      </c>
      <c r="AN38" s="54"/>
      <c r="AO38" s="54"/>
      <c r="AP38" s="54"/>
      <c r="AQ38" s="54"/>
      <c r="AR38" s="54"/>
      <c r="AS38" s="54"/>
      <c r="AT38" s="54"/>
      <c r="AU38" s="54"/>
      <c r="AV38" s="54"/>
      <c r="AW38" s="54"/>
      <c r="AX38" s="59"/>
      <c r="AY38" s="59"/>
      <c r="AZ38" s="59"/>
      <c r="BA38" s="59"/>
      <c r="BB38" s="59">
        <v>6.4649999999999999E-2</v>
      </c>
      <c r="BC38" s="60">
        <v>4.0599999999999996</v>
      </c>
      <c r="BD38" s="61">
        <v>6.0295000000000001E-2</v>
      </c>
      <c r="BE38" s="62" t="s">
        <v>293</v>
      </c>
      <c r="BF38" s="35">
        <f t="shared" si="132"/>
        <v>4.0600000000000005</v>
      </c>
      <c r="BG38" s="35">
        <f t="shared" si="132"/>
        <v>6.0295000000000001E-2</v>
      </c>
      <c r="BH38" s="35" t="str">
        <f t="shared" si="133"/>
        <v>Low</v>
      </c>
      <c r="BI38" s="110">
        <f t="shared" si="134"/>
        <v>0</v>
      </c>
      <c r="BJ38" s="83">
        <f>VLOOKUP($F38,REP_Info!$D$6:$H$250,5,FALSE)</f>
        <v>2.0139999999999998</v>
      </c>
      <c r="BK38" s="30">
        <f t="shared" si="135"/>
        <v>13.3065</v>
      </c>
      <c r="BL38" s="30">
        <f t="shared" si="135"/>
        <v>12.900499999999999</v>
      </c>
      <c r="BM38" s="30">
        <f t="shared" si="135"/>
        <v>12.6975</v>
      </c>
      <c r="BN38" s="29">
        <f t="shared" si="135"/>
        <v>12.629833333333334</v>
      </c>
      <c r="BO38" s="85" t="str">
        <f t="shared" si="136"/>
        <v>$$$</v>
      </c>
      <c r="BP38" s="88" t="str">
        <f t="shared" si="137"/>
        <v>$$$</v>
      </c>
      <c r="BQ38" s="88" t="str">
        <f t="shared" si="138"/>
        <v>$$$</v>
      </c>
      <c r="BR38" s="88" t="str">
        <f t="shared" si="139"/>
        <v>$$$</v>
      </c>
      <c r="BS38" s="29" t="e">
        <f t="shared" si="140"/>
        <v>#N/A</v>
      </c>
      <c r="BT38" s="29" t="e">
        <f t="shared" si="140"/>
        <v>#N/A</v>
      </c>
      <c r="BU38" s="29" t="e">
        <f t="shared" si="140"/>
        <v>#N/A</v>
      </c>
      <c r="BV38" s="29" t="e">
        <f t="shared" si="140"/>
        <v>#N/A</v>
      </c>
      <c r="BW38" s="29" t="e">
        <f t="shared" si="140"/>
        <v>#N/A</v>
      </c>
      <c r="BX38" s="29" t="e">
        <f t="shared" si="140"/>
        <v>#N/A</v>
      </c>
      <c r="BY38" s="29" t="e">
        <f t="shared" si="140"/>
        <v>#N/A</v>
      </c>
      <c r="BZ38" s="29" t="e">
        <f t="shared" si="140"/>
        <v>#N/A</v>
      </c>
      <c r="CA38" s="29" t="e">
        <f t="shared" si="140"/>
        <v>#N/A</v>
      </c>
      <c r="CB38" s="29" t="e">
        <f t="shared" si="140"/>
        <v>#N/A</v>
      </c>
      <c r="CC38" s="29" t="e">
        <f t="shared" si="140"/>
        <v>#N/A</v>
      </c>
      <c r="CD38" s="29" t="e">
        <f t="shared" si="140"/>
        <v>#N/A</v>
      </c>
      <c r="CE38" s="6" t="str">
        <f t="shared" si="7"/>
        <v/>
      </c>
      <c r="CF38" s="27" t="e">
        <f>IF(AND(CI38,NOT(AD38)),LOOKUP(CF$5,{0,750,1500},H38:J38),"")</f>
        <v>#N/A</v>
      </c>
      <c r="CG38" s="6" t="str">
        <f t="shared" si="8"/>
        <v/>
      </c>
      <c r="CH38" t="e">
        <f t="shared" si="141"/>
        <v>#N/A</v>
      </c>
      <c r="CI38" t="e">
        <f t="shared" si="142"/>
        <v>#N/A</v>
      </c>
      <c r="CJ38" s="6" t="e">
        <f t="shared" si="143"/>
        <v>#N/A</v>
      </c>
      <c r="CK38" s="6">
        <f t="shared" si="144"/>
        <v>1</v>
      </c>
      <c r="CL38" s="6">
        <f t="shared" si="145"/>
        <v>1</v>
      </c>
      <c r="CM38" s="6">
        <f t="shared" si="146"/>
        <v>1</v>
      </c>
      <c r="CN38" s="6">
        <f t="shared" si="147"/>
        <v>1</v>
      </c>
      <c r="CO38" s="6">
        <f t="shared" si="148"/>
        <v>0</v>
      </c>
      <c r="CP38" s="6">
        <f t="shared" si="149"/>
        <v>1</v>
      </c>
      <c r="CQ38" s="6">
        <f t="shared" si="150"/>
        <v>1</v>
      </c>
      <c r="CR38" s="81" t="str">
        <f t="shared" si="151"/>
        <v/>
      </c>
      <c r="CS38">
        <f t="shared" si="152"/>
        <v>0</v>
      </c>
      <c r="CT38">
        <f t="shared" si="153"/>
        <v>350</v>
      </c>
      <c r="CU38" t="str">
        <f t="shared" si="154"/>
        <v/>
      </c>
      <c r="CV38" s="81">
        <f t="shared" si="155"/>
        <v>350</v>
      </c>
      <c r="CW38" s="81">
        <f>(CV38/25)^1.5*(Calculator!$BU$4/10000)*CW$5</f>
        <v>27.242199235105566</v>
      </c>
      <c r="CX38" t="str">
        <f t="shared" si="156"/>
        <v>$350</v>
      </c>
    </row>
    <row r="39" spans="2:102" x14ac:dyDescent="0.25">
      <c r="B39" s="115" t="s">
        <v>233</v>
      </c>
      <c r="C39" s="13">
        <v>46266.661111111112</v>
      </c>
      <c r="D39">
        <v>33464</v>
      </c>
      <c r="E39" s="54" t="s">
        <v>235</v>
      </c>
      <c r="F39" s="54" t="s">
        <v>331</v>
      </c>
      <c r="G39" s="54" t="s">
        <v>354</v>
      </c>
      <c r="H39" s="55">
        <v>14.000000000000002</v>
      </c>
      <c r="I39" s="55">
        <v>13.5</v>
      </c>
      <c r="J39" s="55">
        <v>13.3</v>
      </c>
      <c r="K39" s="54"/>
      <c r="L39" s="56" t="b">
        <v>0</v>
      </c>
      <c r="M39" s="56" t="b">
        <v>0</v>
      </c>
      <c r="N39" s="54">
        <v>1</v>
      </c>
      <c r="O39" s="54" t="s">
        <v>228</v>
      </c>
      <c r="P39" s="54">
        <v>6</v>
      </c>
      <c r="Q39" s="54">
        <v>36</v>
      </c>
      <c r="R39" s="54">
        <v>350</v>
      </c>
      <c r="S39" s="54" t="s">
        <v>333</v>
      </c>
      <c r="T39" s="54" t="s">
        <v>355</v>
      </c>
      <c r="U39" s="54" t="s">
        <v>360</v>
      </c>
      <c r="V39" s="54" t="s">
        <v>361</v>
      </c>
      <c r="W39" s="54" t="b">
        <v>0</v>
      </c>
      <c r="X39" s="54"/>
      <c r="Y39" s="57" t="s">
        <v>362</v>
      </c>
      <c r="Z39" s="54" t="s">
        <v>363</v>
      </c>
      <c r="AA39" s="54"/>
      <c r="AB39" s="54" t="s">
        <v>338</v>
      </c>
      <c r="AC39" s="56" t="b">
        <v>1</v>
      </c>
      <c r="AD39" s="56" t="b">
        <v>0</v>
      </c>
      <c r="AE39" s="54" t="s">
        <v>302</v>
      </c>
      <c r="AF39" s="58">
        <v>46266</v>
      </c>
      <c r="AG39" s="62" t="s">
        <v>293</v>
      </c>
      <c r="AH39" s="54">
        <v>0</v>
      </c>
      <c r="AI39" s="54"/>
      <c r="AJ39" s="54"/>
      <c r="AK39" s="54"/>
      <c r="AL39" s="54"/>
      <c r="AM39" s="54">
        <v>0</v>
      </c>
      <c r="AN39" s="54"/>
      <c r="AO39" s="54"/>
      <c r="AP39" s="54"/>
      <c r="AQ39" s="54"/>
      <c r="AR39" s="54"/>
      <c r="AS39" s="54"/>
      <c r="AT39" s="54"/>
      <c r="AU39" s="54"/>
      <c r="AV39" s="54"/>
      <c r="AW39" s="54"/>
      <c r="AX39" s="59"/>
      <c r="AY39" s="59"/>
      <c r="AZ39" s="59"/>
      <c r="BA39" s="59"/>
      <c r="BB39" s="59">
        <v>6.5970000000000001E-2</v>
      </c>
      <c r="BC39" s="60">
        <v>4.9000000000000004</v>
      </c>
      <c r="BD39" s="61">
        <v>6.4130000000000006E-2</v>
      </c>
      <c r="BE39" s="62" t="s">
        <v>293</v>
      </c>
      <c r="BF39" s="35">
        <f t="shared" si="132"/>
        <v>4.9000000000000004</v>
      </c>
      <c r="BG39" s="35">
        <f t="shared" si="132"/>
        <v>6.4130000000000006E-2</v>
      </c>
      <c r="BH39" s="35" t="str">
        <f t="shared" si="133"/>
        <v>Low</v>
      </c>
      <c r="BI39" s="110">
        <f t="shared" si="134"/>
        <v>0</v>
      </c>
      <c r="BJ39" s="83">
        <f>VLOOKUP($F39,REP_Info!$D$6:$H$250,5,FALSE)</f>
        <v>2.0139999999999998</v>
      </c>
      <c r="BK39" s="30">
        <f t="shared" si="135"/>
        <v>13.99</v>
      </c>
      <c r="BL39" s="30">
        <f t="shared" si="135"/>
        <v>13.5</v>
      </c>
      <c r="BM39" s="30">
        <f t="shared" si="135"/>
        <v>13.255000000000003</v>
      </c>
      <c r="BN39" s="29">
        <f t="shared" si="135"/>
        <v>13.173333333333336</v>
      </c>
      <c r="BO39" s="85" t="str">
        <f t="shared" si="136"/>
        <v>$$$</v>
      </c>
      <c r="BP39" s="88" t="str">
        <f t="shared" si="137"/>
        <v>$$$</v>
      </c>
      <c r="BQ39" s="88" t="str">
        <f t="shared" si="138"/>
        <v>$$$</v>
      </c>
      <c r="BR39" s="88" t="str">
        <f t="shared" si="139"/>
        <v>$$$</v>
      </c>
      <c r="BS39" s="29" t="e">
        <f t="shared" si="140"/>
        <v>#N/A</v>
      </c>
      <c r="BT39" s="29" t="e">
        <f t="shared" si="140"/>
        <v>#N/A</v>
      </c>
      <c r="BU39" s="29" t="e">
        <f t="shared" si="140"/>
        <v>#N/A</v>
      </c>
      <c r="BV39" s="29" t="e">
        <f t="shared" ref="BS39:CD44" si="157">IF($CI39,IF(BV$7&gt;0,IF(BV$4&gt;$Q39,$BF39+BV$7*(BV$5+$BG39+$BI39),LOOKUP(BV$7,$AH39:$AL39,$AM39:$AQ39)+IF($AG39="Y",SUMPRODUCT($AX39:$BB39-$AW39:$BA39,BV$7-$AR39:$AV39,N(BV$7&gt;$AR39:$AV39)),BV$7*LOOKUP(BV$7,$AR39:$AV39,$AX39:$BB39))+IF($BE39="Y",$BF39,$BC39)+BV$7*IF($BE39="Y",$BG39,$BD39))*100/BV$7,""),NA())</f>
        <v>#N/A</v>
      </c>
      <c r="BW39" s="29" t="e">
        <f t="shared" si="157"/>
        <v>#N/A</v>
      </c>
      <c r="BX39" s="29" t="e">
        <f t="shared" si="157"/>
        <v>#N/A</v>
      </c>
      <c r="BY39" s="29" t="e">
        <f t="shared" si="157"/>
        <v>#N/A</v>
      </c>
      <c r="BZ39" s="29" t="e">
        <f t="shared" si="157"/>
        <v>#N/A</v>
      </c>
      <c r="CA39" s="29" t="e">
        <f t="shared" si="157"/>
        <v>#N/A</v>
      </c>
      <c r="CB39" s="29" t="e">
        <f t="shared" si="157"/>
        <v>#N/A</v>
      </c>
      <c r="CC39" s="29" t="e">
        <f t="shared" si="157"/>
        <v>#N/A</v>
      </c>
      <c r="CD39" s="29" t="e">
        <f t="shared" si="157"/>
        <v>#N/A</v>
      </c>
      <c r="CE39" s="6" t="str">
        <f t="shared" si="7"/>
        <v/>
      </c>
      <c r="CF39" s="27" t="e">
        <f>IF(AND(CI39,NOT(AD39)),LOOKUP(CF$5,{0,750,1500},H39:J39),"")</f>
        <v>#N/A</v>
      </c>
      <c r="CG39" s="6" t="str">
        <f t="shared" si="8"/>
        <v/>
      </c>
      <c r="CH39" t="e">
        <f t="shared" si="141"/>
        <v>#N/A</v>
      </c>
      <c r="CI39" t="e">
        <f t="shared" si="142"/>
        <v>#N/A</v>
      </c>
      <c r="CJ39" s="6" t="e">
        <f t="shared" si="143"/>
        <v>#N/A</v>
      </c>
      <c r="CK39" s="6">
        <f t="shared" si="144"/>
        <v>1</v>
      </c>
      <c r="CL39" s="6">
        <f t="shared" si="145"/>
        <v>1</v>
      </c>
      <c r="CM39" s="6">
        <f t="shared" si="146"/>
        <v>1</v>
      </c>
      <c r="CN39" s="6">
        <f t="shared" si="147"/>
        <v>1</v>
      </c>
      <c r="CO39" s="6">
        <f t="shared" si="148"/>
        <v>0</v>
      </c>
      <c r="CP39" s="6">
        <f t="shared" si="149"/>
        <v>1</v>
      </c>
      <c r="CQ39" s="6">
        <f t="shared" si="150"/>
        <v>1</v>
      </c>
      <c r="CR39" s="81" t="str">
        <f t="shared" si="151"/>
        <v/>
      </c>
      <c r="CS39">
        <f t="shared" si="152"/>
        <v>0</v>
      </c>
      <c r="CT39">
        <f t="shared" si="153"/>
        <v>350</v>
      </c>
      <c r="CU39" t="str">
        <f t="shared" si="154"/>
        <v/>
      </c>
      <c r="CV39" s="81">
        <f t="shared" si="155"/>
        <v>350</v>
      </c>
      <c r="CW39" s="81">
        <f>(CV39/25)^1.5*(Calculator!$BU$4/10000)*CW$5</f>
        <v>27.242199235105566</v>
      </c>
      <c r="CX39" t="str">
        <f t="shared" si="156"/>
        <v>$350</v>
      </c>
    </row>
    <row r="40" spans="2:102" x14ac:dyDescent="0.25">
      <c r="B40" s="115" t="s">
        <v>233</v>
      </c>
      <c r="C40" s="13">
        <v>46270.302777777775</v>
      </c>
      <c r="D40">
        <v>33631</v>
      </c>
      <c r="E40" s="54" t="s">
        <v>237</v>
      </c>
      <c r="F40" s="54" t="s">
        <v>331</v>
      </c>
      <c r="G40" s="54" t="s">
        <v>2110</v>
      </c>
      <c r="H40" s="55">
        <v>11.3</v>
      </c>
      <c r="I40" s="55">
        <v>10.9</v>
      </c>
      <c r="J40" s="55">
        <v>10.7</v>
      </c>
      <c r="K40" s="54"/>
      <c r="L40" s="56" t="b">
        <v>0</v>
      </c>
      <c r="M40" s="56" t="b">
        <v>0</v>
      </c>
      <c r="N40" s="54">
        <v>1</v>
      </c>
      <c r="O40" s="54" t="s">
        <v>228</v>
      </c>
      <c r="P40" s="54">
        <v>6</v>
      </c>
      <c r="Q40" s="54">
        <v>4</v>
      </c>
      <c r="R40" s="54">
        <v>150</v>
      </c>
      <c r="S40" s="54" t="s">
        <v>333</v>
      </c>
      <c r="T40" s="54" t="s">
        <v>2111</v>
      </c>
      <c r="U40" s="54" t="s">
        <v>2100</v>
      </c>
      <c r="V40" s="54" t="s">
        <v>2112</v>
      </c>
      <c r="W40" s="54" t="b">
        <v>0</v>
      </c>
      <c r="X40" s="54"/>
      <c r="Y40" s="57" t="s">
        <v>2113</v>
      </c>
      <c r="Z40" s="54" t="s">
        <v>2114</v>
      </c>
      <c r="AA40" s="54"/>
      <c r="AB40" s="54" t="s">
        <v>338</v>
      </c>
      <c r="AC40" s="56" t="b">
        <v>1</v>
      </c>
      <c r="AD40" s="56" t="b">
        <v>0</v>
      </c>
      <c r="AE40" s="54" t="s">
        <v>302</v>
      </c>
      <c r="AF40" s="58">
        <v>46270</v>
      </c>
      <c r="AG40" s="62" t="s">
        <v>293</v>
      </c>
      <c r="AH40" s="54">
        <v>0</v>
      </c>
      <c r="AI40" s="54"/>
      <c r="AJ40" s="54"/>
      <c r="AK40" s="54"/>
      <c r="AL40" s="54"/>
      <c r="AM40" s="54">
        <v>0</v>
      </c>
      <c r="AN40" s="54"/>
      <c r="AO40" s="54"/>
      <c r="AP40" s="54"/>
      <c r="AQ40" s="54"/>
      <c r="AR40" s="54"/>
      <c r="AS40" s="54"/>
      <c r="AT40" s="54"/>
      <c r="AU40" s="54"/>
      <c r="AV40" s="54"/>
      <c r="AW40" s="54"/>
      <c r="AX40" s="59"/>
      <c r="AY40" s="59"/>
      <c r="AZ40" s="59"/>
      <c r="BA40" s="59"/>
      <c r="BB40" s="59">
        <v>4.4650000000000002E-2</v>
      </c>
      <c r="BC40" s="60">
        <v>4.0599999999999996</v>
      </c>
      <c r="BD40" s="61">
        <v>6.0295000000000001E-2</v>
      </c>
      <c r="BE40" s="62" t="s">
        <v>293</v>
      </c>
      <c r="BF40" s="35">
        <f t="shared" si="132"/>
        <v>4.0600000000000005</v>
      </c>
      <c r="BG40" s="35">
        <f t="shared" si="132"/>
        <v>6.0295000000000001E-2</v>
      </c>
      <c r="BH40" s="35" t="str">
        <f t="shared" si="133"/>
        <v>Low</v>
      </c>
      <c r="BI40" s="110">
        <f t="shared" si="134"/>
        <v>0</v>
      </c>
      <c r="BJ40" s="83">
        <f>VLOOKUP($F40,REP_Info!$D$6:$H$250,5,FALSE)</f>
        <v>2.0139999999999998</v>
      </c>
      <c r="BK40" s="30">
        <f t="shared" si="135"/>
        <v>11.306500000000002</v>
      </c>
      <c r="BL40" s="30">
        <f t="shared" si="135"/>
        <v>10.900500000000001</v>
      </c>
      <c r="BM40" s="30">
        <f t="shared" si="135"/>
        <v>10.6975</v>
      </c>
      <c r="BN40" s="29">
        <f t="shared" si="135"/>
        <v>10.629833333333334</v>
      </c>
      <c r="BO40" s="85" t="str">
        <f t="shared" si="136"/>
        <v>$$$</v>
      </c>
      <c r="BP40" s="88" t="str">
        <f t="shared" si="137"/>
        <v>$$$</v>
      </c>
      <c r="BQ40" s="88" t="str">
        <f t="shared" si="138"/>
        <v>$$$</v>
      </c>
      <c r="BR40" s="88" t="str">
        <f t="shared" si="139"/>
        <v>$$$</v>
      </c>
      <c r="BS40" s="29" t="e">
        <f t="shared" si="157"/>
        <v>#N/A</v>
      </c>
      <c r="BT40" s="29" t="e">
        <f t="shared" si="157"/>
        <v>#N/A</v>
      </c>
      <c r="BU40" s="29" t="e">
        <f t="shared" si="157"/>
        <v>#N/A</v>
      </c>
      <c r="BV40" s="29" t="e">
        <f t="shared" si="157"/>
        <v>#N/A</v>
      </c>
      <c r="BW40" s="29" t="e">
        <f t="shared" si="157"/>
        <v>#N/A</v>
      </c>
      <c r="BX40" s="29" t="e">
        <f t="shared" si="157"/>
        <v>#N/A</v>
      </c>
      <c r="BY40" s="29" t="e">
        <f t="shared" si="157"/>
        <v>#N/A</v>
      </c>
      <c r="BZ40" s="29" t="e">
        <f t="shared" si="157"/>
        <v>#N/A</v>
      </c>
      <c r="CA40" s="29" t="e">
        <f t="shared" si="157"/>
        <v>#N/A</v>
      </c>
      <c r="CB40" s="29" t="e">
        <f t="shared" si="157"/>
        <v>#N/A</v>
      </c>
      <c r="CC40" s="29" t="e">
        <f t="shared" si="157"/>
        <v>#N/A</v>
      </c>
      <c r="CD40" s="29" t="e">
        <f t="shared" si="157"/>
        <v>#N/A</v>
      </c>
      <c r="CE40" s="6" t="str">
        <f t="shared" si="7"/>
        <v/>
      </c>
      <c r="CF40" s="27" t="e">
        <f>IF(AND(CI40,NOT(AD40)),LOOKUP(CF$5,{0,750,1500},H40:J40),"")</f>
        <v>#N/A</v>
      </c>
      <c r="CG40" s="6" t="str">
        <f t="shared" si="8"/>
        <v/>
      </c>
      <c r="CH40" t="e">
        <f t="shared" si="141"/>
        <v>#N/A</v>
      </c>
      <c r="CI40" t="e">
        <f t="shared" si="142"/>
        <v>#N/A</v>
      </c>
      <c r="CJ40" s="6" t="e">
        <f t="shared" si="143"/>
        <v>#N/A</v>
      </c>
      <c r="CK40" s="6">
        <f t="shared" si="144"/>
        <v>1</v>
      </c>
      <c r="CL40" s="6">
        <f t="shared" si="145"/>
        <v>1</v>
      </c>
      <c r="CM40" s="6">
        <f t="shared" si="146"/>
        <v>1</v>
      </c>
      <c r="CN40" s="6">
        <f t="shared" si="147"/>
        <v>0</v>
      </c>
      <c r="CO40" s="6">
        <f t="shared" si="148"/>
        <v>1</v>
      </c>
      <c r="CP40" s="6">
        <f t="shared" si="149"/>
        <v>1</v>
      </c>
      <c r="CQ40" s="6">
        <f t="shared" si="150"/>
        <v>1</v>
      </c>
      <c r="CR40" s="81" t="str">
        <f t="shared" si="151"/>
        <v/>
      </c>
      <c r="CS40">
        <f t="shared" si="152"/>
        <v>36</v>
      </c>
      <c r="CT40">
        <f t="shared" si="153"/>
        <v>150</v>
      </c>
      <c r="CU40" t="str">
        <f t="shared" si="154"/>
        <v/>
      </c>
      <c r="CV40" s="81">
        <f t="shared" si="155"/>
        <v>150</v>
      </c>
      <c r="CW40" s="81">
        <f>(CV40/25)^1.5*(Calculator!$BU$4/10000)*CW$5</f>
        <v>7.6432310260371077</v>
      </c>
      <c r="CX40" t="str">
        <f t="shared" si="156"/>
        <v>$150</v>
      </c>
    </row>
    <row r="41" spans="2:102" x14ac:dyDescent="0.25">
      <c r="B41" s="115" t="s">
        <v>233</v>
      </c>
      <c r="C41" s="13">
        <v>46269.447222222225</v>
      </c>
      <c r="D41">
        <v>33633</v>
      </c>
      <c r="E41" s="54" t="s">
        <v>235</v>
      </c>
      <c r="F41" s="54" t="s">
        <v>331</v>
      </c>
      <c r="G41" s="54" t="s">
        <v>2110</v>
      </c>
      <c r="H41" s="55">
        <v>12.1</v>
      </c>
      <c r="I41" s="55">
        <v>11.600000000000001</v>
      </c>
      <c r="J41" s="55">
        <v>11.4</v>
      </c>
      <c r="K41" s="54"/>
      <c r="L41" s="56" t="b">
        <v>0</v>
      </c>
      <c r="M41" s="56" t="b">
        <v>0</v>
      </c>
      <c r="N41" s="54">
        <v>1</v>
      </c>
      <c r="O41" s="54" t="s">
        <v>228</v>
      </c>
      <c r="P41" s="54">
        <v>6</v>
      </c>
      <c r="Q41" s="54">
        <v>4</v>
      </c>
      <c r="R41" s="54">
        <v>150</v>
      </c>
      <c r="S41" s="54" t="s">
        <v>333</v>
      </c>
      <c r="T41" s="54" t="s">
        <v>2111</v>
      </c>
      <c r="U41" s="54" t="s">
        <v>2099</v>
      </c>
      <c r="V41" s="54" t="s">
        <v>2115</v>
      </c>
      <c r="W41" s="54" t="b">
        <v>0</v>
      </c>
      <c r="X41" s="54"/>
      <c r="Y41" s="57" t="s">
        <v>2116</v>
      </c>
      <c r="Z41" s="54" t="s">
        <v>2117</v>
      </c>
      <c r="AA41" s="54"/>
      <c r="AB41" s="54" t="s">
        <v>338</v>
      </c>
      <c r="AC41" s="56" t="b">
        <v>1</v>
      </c>
      <c r="AD41" s="56" t="b">
        <v>0</v>
      </c>
      <c r="AE41" s="54" t="s">
        <v>302</v>
      </c>
      <c r="AF41" s="58">
        <v>46269</v>
      </c>
      <c r="AG41" s="62" t="s">
        <v>293</v>
      </c>
      <c r="AH41" s="54">
        <v>0</v>
      </c>
      <c r="AI41" s="54"/>
      <c r="AJ41" s="54"/>
      <c r="AK41" s="54"/>
      <c r="AL41" s="54"/>
      <c r="AM41" s="54">
        <v>0</v>
      </c>
      <c r="AN41" s="54"/>
      <c r="AO41" s="54"/>
      <c r="AP41" s="54"/>
      <c r="AQ41" s="54"/>
      <c r="AR41" s="54"/>
      <c r="AS41" s="54"/>
      <c r="AT41" s="54"/>
      <c r="AU41" s="54"/>
      <c r="AV41" s="54"/>
      <c r="AW41" s="54"/>
      <c r="AX41" s="59"/>
      <c r="AY41" s="59"/>
      <c r="AZ41" s="59"/>
      <c r="BA41" s="59"/>
      <c r="BB41" s="59">
        <v>4.7969999999999999E-2</v>
      </c>
      <c r="BC41" s="60">
        <v>4.9000000000000004</v>
      </c>
      <c r="BD41" s="61">
        <v>6.4130000000000006E-2</v>
      </c>
      <c r="BE41" s="62" t="s">
        <v>293</v>
      </c>
      <c r="BF41" s="35">
        <f t="shared" si="132"/>
        <v>4.9000000000000004</v>
      </c>
      <c r="BG41" s="35">
        <f t="shared" si="132"/>
        <v>6.4130000000000006E-2</v>
      </c>
      <c r="BH41" s="35" t="str">
        <f t="shared" si="133"/>
        <v>Low</v>
      </c>
      <c r="BI41" s="110">
        <f t="shared" si="134"/>
        <v>0</v>
      </c>
      <c r="BJ41" s="83">
        <f>VLOOKUP($F41,REP_Info!$D$6:$H$250,5,FALSE)</f>
        <v>2.0139999999999998</v>
      </c>
      <c r="BK41" s="30">
        <f t="shared" si="135"/>
        <v>12.19</v>
      </c>
      <c r="BL41" s="30">
        <f t="shared" si="135"/>
        <v>11.7</v>
      </c>
      <c r="BM41" s="30">
        <f t="shared" si="135"/>
        <v>11.455000000000002</v>
      </c>
      <c r="BN41" s="29">
        <f t="shared" si="135"/>
        <v>11.373333333333337</v>
      </c>
      <c r="BO41" s="85" t="str">
        <f t="shared" si="136"/>
        <v>$$$</v>
      </c>
      <c r="BP41" s="88" t="str">
        <f t="shared" si="137"/>
        <v>$$$</v>
      </c>
      <c r="BQ41" s="88" t="str">
        <f t="shared" si="138"/>
        <v>$$$</v>
      </c>
      <c r="BR41" s="88" t="str">
        <f t="shared" si="139"/>
        <v>$$$</v>
      </c>
      <c r="BS41" s="29" t="e">
        <f t="shared" si="157"/>
        <v>#N/A</v>
      </c>
      <c r="BT41" s="29" t="e">
        <f t="shared" si="157"/>
        <v>#N/A</v>
      </c>
      <c r="BU41" s="29" t="e">
        <f t="shared" si="157"/>
        <v>#N/A</v>
      </c>
      <c r="BV41" s="29" t="e">
        <f t="shared" si="157"/>
        <v>#N/A</v>
      </c>
      <c r="BW41" s="29" t="e">
        <f t="shared" si="157"/>
        <v>#N/A</v>
      </c>
      <c r="BX41" s="29" t="e">
        <f t="shared" si="157"/>
        <v>#N/A</v>
      </c>
      <c r="BY41" s="29" t="e">
        <f t="shared" si="157"/>
        <v>#N/A</v>
      </c>
      <c r="BZ41" s="29" t="e">
        <f t="shared" si="157"/>
        <v>#N/A</v>
      </c>
      <c r="CA41" s="29" t="e">
        <f t="shared" si="157"/>
        <v>#N/A</v>
      </c>
      <c r="CB41" s="29" t="e">
        <f t="shared" si="157"/>
        <v>#N/A</v>
      </c>
      <c r="CC41" s="29" t="e">
        <f t="shared" si="157"/>
        <v>#N/A</v>
      </c>
      <c r="CD41" s="29" t="e">
        <f t="shared" si="157"/>
        <v>#N/A</v>
      </c>
      <c r="CE41" s="6" t="str">
        <f t="shared" si="7"/>
        <v/>
      </c>
      <c r="CF41" s="27" t="e">
        <f>IF(AND(CI41,NOT(AD41)),LOOKUP(CF$5,{0,750,1500},H41:J41),"")</f>
        <v>#N/A</v>
      </c>
      <c r="CG41" s="6" t="str">
        <f t="shared" si="8"/>
        <v/>
      </c>
      <c r="CH41" t="e">
        <f t="shared" si="141"/>
        <v>#N/A</v>
      </c>
      <c r="CI41" t="e">
        <f t="shared" si="142"/>
        <v>#N/A</v>
      </c>
      <c r="CJ41" s="6" t="e">
        <f t="shared" si="143"/>
        <v>#N/A</v>
      </c>
      <c r="CK41" s="6">
        <f t="shared" si="144"/>
        <v>1</v>
      </c>
      <c r="CL41" s="6">
        <f t="shared" si="145"/>
        <v>1</v>
      </c>
      <c r="CM41" s="6">
        <f t="shared" si="146"/>
        <v>1</v>
      </c>
      <c r="CN41" s="6">
        <f t="shared" si="147"/>
        <v>0</v>
      </c>
      <c r="CO41" s="6">
        <f t="shared" si="148"/>
        <v>1</v>
      </c>
      <c r="CP41" s="6">
        <f t="shared" si="149"/>
        <v>1</v>
      </c>
      <c r="CQ41" s="6">
        <f t="shared" si="150"/>
        <v>1</v>
      </c>
      <c r="CR41" s="81" t="str">
        <f t="shared" si="151"/>
        <v/>
      </c>
      <c r="CS41">
        <f t="shared" si="152"/>
        <v>36</v>
      </c>
      <c r="CT41">
        <f t="shared" si="153"/>
        <v>150</v>
      </c>
      <c r="CU41" t="str">
        <f t="shared" si="154"/>
        <v/>
      </c>
      <c r="CV41" s="81">
        <f t="shared" si="155"/>
        <v>150</v>
      </c>
      <c r="CW41" s="81">
        <f>(CV41/25)^1.5*(Calculator!$BU$4/10000)*CW$5</f>
        <v>7.6432310260371077</v>
      </c>
      <c r="CX41" t="str">
        <f t="shared" si="156"/>
        <v>$150</v>
      </c>
    </row>
    <row r="42" spans="2:102" x14ac:dyDescent="0.25">
      <c r="B42" s="115" t="s">
        <v>233</v>
      </c>
      <c r="C42" s="13">
        <v>46266.661111111112</v>
      </c>
      <c r="D42">
        <v>36178</v>
      </c>
      <c r="E42" s="54" t="s">
        <v>235</v>
      </c>
      <c r="F42" s="54" t="s">
        <v>364</v>
      </c>
      <c r="G42" s="54" t="s">
        <v>2029</v>
      </c>
      <c r="H42" s="55">
        <v>14.399999999999999</v>
      </c>
      <c r="I42" s="55">
        <v>13.900000000000002</v>
      </c>
      <c r="J42" s="55">
        <v>13.600000000000001</v>
      </c>
      <c r="K42" s="54"/>
      <c r="L42" s="56" t="b">
        <v>0</v>
      </c>
      <c r="M42" s="56" t="b">
        <v>0</v>
      </c>
      <c r="N42" s="54">
        <v>1</v>
      </c>
      <c r="O42" s="54" t="s">
        <v>228</v>
      </c>
      <c r="P42" s="54">
        <v>23</v>
      </c>
      <c r="Q42" s="54">
        <v>10</v>
      </c>
      <c r="R42" s="54" t="s">
        <v>365</v>
      </c>
      <c r="S42" s="54" t="s">
        <v>366</v>
      </c>
      <c r="T42" s="54" t="s">
        <v>2023</v>
      </c>
      <c r="U42" s="54" t="s">
        <v>367</v>
      </c>
      <c r="V42" s="54" t="s">
        <v>368</v>
      </c>
      <c r="W42" s="54" t="b">
        <v>0</v>
      </c>
      <c r="X42" s="54"/>
      <c r="Y42" s="57" t="s">
        <v>2030</v>
      </c>
      <c r="Z42" s="54" t="s">
        <v>366</v>
      </c>
      <c r="AA42" s="54"/>
      <c r="AB42" s="54" t="s">
        <v>369</v>
      </c>
      <c r="AC42" s="56" t="b">
        <v>1</v>
      </c>
      <c r="AD42" s="56" t="b">
        <v>0</v>
      </c>
      <c r="AE42" s="54" t="s">
        <v>302</v>
      </c>
      <c r="AF42" s="58">
        <v>46266</v>
      </c>
      <c r="AG42" s="62" t="s">
        <v>293</v>
      </c>
      <c r="AH42" s="54">
        <v>0</v>
      </c>
      <c r="AI42" s="54"/>
      <c r="AJ42" s="54"/>
      <c r="AK42" s="54"/>
      <c r="AL42" s="54"/>
      <c r="AM42" s="54">
        <v>0</v>
      </c>
      <c r="AN42" s="54"/>
      <c r="AO42" s="54"/>
      <c r="AP42" s="54"/>
      <c r="AQ42" s="54"/>
      <c r="AR42" s="54"/>
      <c r="AS42" s="54"/>
      <c r="AT42" s="54"/>
      <c r="AU42" s="54"/>
      <c r="AV42" s="54"/>
      <c r="AW42" s="54"/>
      <c r="AX42" s="59"/>
      <c r="AY42" s="59"/>
      <c r="AZ42" s="59"/>
      <c r="BA42" s="59"/>
      <c r="BB42" s="59">
        <v>6.9900000000000004E-2</v>
      </c>
      <c r="BC42" s="60">
        <v>4.9000000000000004</v>
      </c>
      <c r="BD42" s="61">
        <v>6.4130000000000006E-2</v>
      </c>
      <c r="BE42" s="62" t="s">
        <v>293</v>
      </c>
      <c r="BF42" s="35">
        <f t="shared" si="132"/>
        <v>4.9000000000000004</v>
      </c>
      <c r="BG42" s="35">
        <f t="shared" si="132"/>
        <v>6.4130000000000006E-2</v>
      </c>
      <c r="BH42" s="35" t="str">
        <f t="shared" si="133"/>
        <v>Low</v>
      </c>
      <c r="BI42" s="110">
        <f t="shared" si="134"/>
        <v>0</v>
      </c>
      <c r="BJ42" s="83" t="str">
        <f>VLOOKUP($F42,REP_Info!$D$6:$H$250,5,FALSE)</f>
        <v/>
      </c>
      <c r="BK42" s="30">
        <f t="shared" si="135"/>
        <v>14.383000000000003</v>
      </c>
      <c r="BL42" s="30">
        <f t="shared" si="135"/>
        <v>13.893000000000001</v>
      </c>
      <c r="BM42" s="30">
        <f t="shared" si="135"/>
        <v>13.648000000000001</v>
      </c>
      <c r="BN42" s="29">
        <f t="shared" si="135"/>
        <v>13.566333333333333</v>
      </c>
      <c r="BO42" s="85" t="str">
        <f t="shared" si="136"/>
        <v>$$$</v>
      </c>
      <c r="BP42" s="88" t="str">
        <f t="shared" si="137"/>
        <v>$$$</v>
      </c>
      <c r="BQ42" s="88" t="str">
        <f t="shared" si="138"/>
        <v>$$$</v>
      </c>
      <c r="BR42" s="88" t="str">
        <f t="shared" si="139"/>
        <v>$$$</v>
      </c>
      <c r="BS42" s="29" t="e">
        <f t="shared" si="157"/>
        <v>#N/A</v>
      </c>
      <c r="BT42" s="29" t="e">
        <f t="shared" si="157"/>
        <v>#N/A</v>
      </c>
      <c r="BU42" s="29" t="e">
        <f t="shared" si="157"/>
        <v>#N/A</v>
      </c>
      <c r="BV42" s="29" t="e">
        <f t="shared" si="157"/>
        <v>#N/A</v>
      </c>
      <c r="BW42" s="29" t="e">
        <f t="shared" si="157"/>
        <v>#N/A</v>
      </c>
      <c r="BX42" s="29" t="e">
        <f t="shared" si="157"/>
        <v>#N/A</v>
      </c>
      <c r="BY42" s="29" t="e">
        <f t="shared" si="157"/>
        <v>#N/A</v>
      </c>
      <c r="BZ42" s="29" t="e">
        <f t="shared" si="157"/>
        <v>#N/A</v>
      </c>
      <c r="CA42" s="29" t="e">
        <f t="shared" si="157"/>
        <v>#N/A</v>
      </c>
      <c r="CB42" s="29" t="e">
        <f t="shared" si="157"/>
        <v>#N/A</v>
      </c>
      <c r="CC42" s="29" t="e">
        <f t="shared" si="157"/>
        <v>#N/A</v>
      </c>
      <c r="CD42" s="29" t="e">
        <f t="shared" si="157"/>
        <v>#N/A</v>
      </c>
      <c r="CE42" s="6" t="str">
        <f t="shared" si="7"/>
        <v/>
      </c>
      <c r="CF42" s="27" t="e">
        <f>IF(AND(CI42,NOT(AD42)),LOOKUP(CF$5,{0,750,1500},H42:J42),"")</f>
        <v>#N/A</v>
      </c>
      <c r="CG42" s="6" t="str">
        <f t="shared" si="8"/>
        <v/>
      </c>
      <c r="CH42" t="e">
        <f t="shared" si="141"/>
        <v>#N/A</v>
      </c>
      <c r="CI42" t="e">
        <f t="shared" si="142"/>
        <v>#N/A</v>
      </c>
      <c r="CJ42" s="6" t="e">
        <f t="shared" si="143"/>
        <v>#N/A</v>
      </c>
      <c r="CK42" s="6">
        <f t="shared" si="144"/>
        <v>1</v>
      </c>
      <c r="CL42" s="6">
        <f t="shared" si="145"/>
        <v>1</v>
      </c>
      <c r="CM42" s="6">
        <f t="shared" si="146"/>
        <v>1</v>
      </c>
      <c r="CN42" s="6">
        <f t="shared" si="147"/>
        <v>0</v>
      </c>
      <c r="CO42" s="6">
        <f t="shared" si="148"/>
        <v>1</v>
      </c>
      <c r="CP42" s="6">
        <f t="shared" si="149"/>
        <v>1</v>
      </c>
      <c r="CQ42" s="6">
        <f t="shared" si="150"/>
        <v>1</v>
      </c>
      <c r="CR42" s="81" t="str">
        <f t="shared" si="151"/>
        <v/>
      </c>
      <c r="CS42">
        <f t="shared" si="152"/>
        <v>3.5999999999999992</v>
      </c>
      <c r="CT42">
        <f t="shared" si="153"/>
        <v>20</v>
      </c>
      <c r="CU42" t="str">
        <f t="shared" si="154"/>
        <v>rm</v>
      </c>
      <c r="CV42" s="81">
        <f t="shared" si="155"/>
        <v>200</v>
      </c>
      <c r="CW42" s="81">
        <f>(CV42/25)^1.5*(Calculator!$BU$4/10000)*CW$5</f>
        <v>11.767523974296054</v>
      </c>
      <c r="CX42" t="str">
        <f t="shared" si="156"/>
        <v>$20/rm</v>
      </c>
    </row>
    <row r="43" spans="2:102" x14ac:dyDescent="0.25">
      <c r="B43" s="115" t="s">
        <v>233</v>
      </c>
      <c r="C43" s="13">
        <v>46258.622916666667</v>
      </c>
      <c r="D43">
        <v>36180</v>
      </c>
      <c r="E43" s="54" t="s">
        <v>237</v>
      </c>
      <c r="F43" s="54" t="s">
        <v>364</v>
      </c>
      <c r="G43" s="54" t="s">
        <v>2029</v>
      </c>
      <c r="H43" s="55">
        <v>13.8</v>
      </c>
      <c r="I43" s="55">
        <v>13.4</v>
      </c>
      <c r="J43" s="55">
        <v>13.200000000000001</v>
      </c>
      <c r="K43" s="54"/>
      <c r="L43" s="56" t="b">
        <v>0</v>
      </c>
      <c r="M43" s="56" t="b">
        <v>0</v>
      </c>
      <c r="N43" s="54">
        <v>1</v>
      </c>
      <c r="O43" s="54" t="s">
        <v>228</v>
      </c>
      <c r="P43" s="54">
        <v>23</v>
      </c>
      <c r="Q43" s="54">
        <v>10</v>
      </c>
      <c r="R43" s="54" t="s">
        <v>365</v>
      </c>
      <c r="S43" s="54" t="s">
        <v>366</v>
      </c>
      <c r="T43" s="54" t="s">
        <v>2023</v>
      </c>
      <c r="U43" s="54" t="s">
        <v>367</v>
      </c>
      <c r="V43" s="54" t="s">
        <v>368</v>
      </c>
      <c r="W43" s="54" t="b">
        <v>0</v>
      </c>
      <c r="X43" s="54"/>
      <c r="Y43" s="57" t="s">
        <v>2031</v>
      </c>
      <c r="Z43" s="54" t="s">
        <v>366</v>
      </c>
      <c r="AA43" s="54"/>
      <c r="AB43" s="54" t="s">
        <v>369</v>
      </c>
      <c r="AC43" s="56" t="b">
        <v>1</v>
      </c>
      <c r="AD43" s="56" t="b">
        <v>0</v>
      </c>
      <c r="AE43" s="54" t="s">
        <v>302</v>
      </c>
      <c r="AF43" s="58">
        <v>46258</v>
      </c>
      <c r="AG43" s="62" t="s">
        <v>293</v>
      </c>
      <c r="AH43" s="54">
        <v>0</v>
      </c>
      <c r="AI43" s="54"/>
      <c r="AJ43" s="54"/>
      <c r="AK43" s="54"/>
      <c r="AL43" s="54"/>
      <c r="AM43" s="54">
        <v>0</v>
      </c>
      <c r="AN43" s="54"/>
      <c r="AO43" s="54"/>
      <c r="AP43" s="54"/>
      <c r="AQ43" s="54"/>
      <c r="AR43" s="54"/>
      <c r="AS43" s="54"/>
      <c r="AT43" s="54"/>
      <c r="AU43" s="54"/>
      <c r="AV43" s="54"/>
      <c r="AW43" s="54"/>
      <c r="AX43" s="59"/>
      <c r="AY43" s="59"/>
      <c r="AZ43" s="59"/>
      <c r="BA43" s="59"/>
      <c r="BB43" s="59">
        <v>6.9900000000000004E-2</v>
      </c>
      <c r="BC43" s="60">
        <v>4.0599999999999996</v>
      </c>
      <c r="BD43" s="61">
        <v>6.0295000000000001E-2</v>
      </c>
      <c r="BE43" s="62" t="s">
        <v>293</v>
      </c>
      <c r="BF43" s="35">
        <f t="shared" si="132"/>
        <v>4.0600000000000005</v>
      </c>
      <c r="BG43" s="35">
        <f t="shared" si="132"/>
        <v>6.0295000000000001E-2</v>
      </c>
      <c r="BH43" s="35" t="str">
        <f t="shared" si="133"/>
        <v>Low</v>
      </c>
      <c r="BI43" s="110">
        <f t="shared" si="134"/>
        <v>0</v>
      </c>
      <c r="BJ43" s="83" t="str">
        <f>VLOOKUP($F43,REP_Info!$D$6:$H$250,5,FALSE)</f>
        <v/>
      </c>
      <c r="BK43" s="30">
        <f t="shared" si="135"/>
        <v>13.8315</v>
      </c>
      <c r="BL43" s="30">
        <f t="shared" si="135"/>
        <v>13.4255</v>
      </c>
      <c r="BM43" s="30">
        <f t="shared" si="135"/>
        <v>13.222500000000002</v>
      </c>
      <c r="BN43" s="29">
        <f t="shared" si="135"/>
        <v>13.154833333333332</v>
      </c>
      <c r="BO43" s="85" t="str">
        <f t="shared" si="136"/>
        <v>$$$</v>
      </c>
      <c r="BP43" s="88" t="str">
        <f t="shared" si="137"/>
        <v>$$$</v>
      </c>
      <c r="BQ43" s="88" t="str">
        <f t="shared" si="138"/>
        <v>$$$</v>
      </c>
      <c r="BR43" s="88" t="str">
        <f t="shared" si="139"/>
        <v>$$$</v>
      </c>
      <c r="BS43" s="29" t="e">
        <f t="shared" si="157"/>
        <v>#N/A</v>
      </c>
      <c r="BT43" s="29" t="e">
        <f t="shared" si="157"/>
        <v>#N/A</v>
      </c>
      <c r="BU43" s="29" t="e">
        <f t="shared" si="157"/>
        <v>#N/A</v>
      </c>
      <c r="BV43" s="29" t="e">
        <f t="shared" si="157"/>
        <v>#N/A</v>
      </c>
      <c r="BW43" s="29" t="e">
        <f t="shared" si="157"/>
        <v>#N/A</v>
      </c>
      <c r="BX43" s="29" t="e">
        <f t="shared" si="157"/>
        <v>#N/A</v>
      </c>
      <c r="BY43" s="29" t="e">
        <f t="shared" si="157"/>
        <v>#N/A</v>
      </c>
      <c r="BZ43" s="29" t="e">
        <f t="shared" si="157"/>
        <v>#N/A</v>
      </c>
      <c r="CA43" s="29" t="e">
        <f t="shared" si="157"/>
        <v>#N/A</v>
      </c>
      <c r="CB43" s="29" t="e">
        <f t="shared" si="157"/>
        <v>#N/A</v>
      </c>
      <c r="CC43" s="29" t="e">
        <f t="shared" si="157"/>
        <v>#N/A</v>
      </c>
      <c r="CD43" s="29" t="e">
        <f t="shared" si="157"/>
        <v>#N/A</v>
      </c>
      <c r="CE43" s="6" t="str">
        <f t="shared" si="7"/>
        <v/>
      </c>
      <c r="CF43" s="27" t="e">
        <f>IF(AND(CI43,NOT(AD43)),LOOKUP(CF$5,{0,750,1500},H43:J43),"")</f>
        <v>#N/A</v>
      </c>
      <c r="CG43" s="6" t="str">
        <f t="shared" si="8"/>
        <v/>
      </c>
      <c r="CH43" t="e">
        <f t="shared" si="141"/>
        <v>#N/A</v>
      </c>
      <c r="CI43" t="e">
        <f t="shared" si="142"/>
        <v>#N/A</v>
      </c>
      <c r="CJ43" s="6" t="e">
        <f t="shared" si="143"/>
        <v>#N/A</v>
      </c>
      <c r="CK43" s="6">
        <f t="shared" si="144"/>
        <v>1</v>
      </c>
      <c r="CL43" s="6">
        <f t="shared" si="145"/>
        <v>1</v>
      </c>
      <c r="CM43" s="6">
        <f t="shared" si="146"/>
        <v>1</v>
      </c>
      <c r="CN43" s="6">
        <f t="shared" si="147"/>
        <v>0</v>
      </c>
      <c r="CO43" s="6">
        <f t="shared" si="148"/>
        <v>1</v>
      </c>
      <c r="CP43" s="6">
        <f t="shared" si="149"/>
        <v>1</v>
      </c>
      <c r="CQ43" s="6">
        <f t="shared" si="150"/>
        <v>1</v>
      </c>
      <c r="CR43" s="81" t="str">
        <f t="shared" si="151"/>
        <v/>
      </c>
      <c r="CS43">
        <f t="shared" si="152"/>
        <v>3.5999999999999992</v>
      </c>
      <c r="CT43">
        <f t="shared" si="153"/>
        <v>20</v>
      </c>
      <c r="CU43" t="str">
        <f t="shared" si="154"/>
        <v>rm</v>
      </c>
      <c r="CV43" s="81">
        <f t="shared" si="155"/>
        <v>200</v>
      </c>
      <c r="CW43" s="81">
        <f>(CV43/25)^1.5*(Calculator!$BU$4/10000)*CW$5</f>
        <v>11.767523974296054</v>
      </c>
      <c r="CX43" t="str">
        <f t="shared" si="156"/>
        <v>$20/rm</v>
      </c>
    </row>
    <row r="44" spans="2:102" x14ac:dyDescent="0.25">
      <c r="B44" s="115" t="s">
        <v>233</v>
      </c>
      <c r="C44" s="13">
        <v>46266.661111111112</v>
      </c>
      <c r="D44">
        <v>36184</v>
      </c>
      <c r="E44" s="54" t="s">
        <v>235</v>
      </c>
      <c r="F44" s="54" t="s">
        <v>364</v>
      </c>
      <c r="G44" s="54" t="s">
        <v>370</v>
      </c>
      <c r="H44" s="55">
        <v>16.2</v>
      </c>
      <c r="I44" s="55">
        <v>15.7</v>
      </c>
      <c r="J44" s="55">
        <v>15.4</v>
      </c>
      <c r="K44" s="54"/>
      <c r="L44" s="56" t="b">
        <v>0</v>
      </c>
      <c r="M44" s="56" t="b">
        <v>0</v>
      </c>
      <c r="N44" s="54">
        <v>1</v>
      </c>
      <c r="O44" s="54" t="s">
        <v>228</v>
      </c>
      <c r="P44" s="54">
        <v>23</v>
      </c>
      <c r="Q44" s="54">
        <v>36</v>
      </c>
      <c r="R44" s="54" t="s">
        <v>365</v>
      </c>
      <c r="S44" s="54" t="s">
        <v>366</v>
      </c>
      <c r="T44" s="54" t="s">
        <v>2023</v>
      </c>
      <c r="U44" s="54" t="s">
        <v>367</v>
      </c>
      <c r="V44" s="54" t="s">
        <v>368</v>
      </c>
      <c r="W44" s="54" t="b">
        <v>0</v>
      </c>
      <c r="X44" s="54"/>
      <c r="Y44" s="57" t="s">
        <v>371</v>
      </c>
      <c r="Z44" s="54" t="s">
        <v>366</v>
      </c>
      <c r="AA44" s="54"/>
      <c r="AB44" s="54" t="s">
        <v>369</v>
      </c>
      <c r="AC44" s="56" t="b">
        <v>1</v>
      </c>
      <c r="AD44" s="56" t="b">
        <v>0</v>
      </c>
      <c r="AE44" s="54" t="s">
        <v>302</v>
      </c>
      <c r="AF44" s="58">
        <v>46266</v>
      </c>
      <c r="AG44" s="62" t="s">
        <v>293</v>
      </c>
      <c r="AH44" s="54">
        <v>0</v>
      </c>
      <c r="AI44" s="54"/>
      <c r="AJ44" s="54"/>
      <c r="AK44" s="54"/>
      <c r="AL44" s="54"/>
      <c r="AM44" s="54">
        <v>0</v>
      </c>
      <c r="AN44" s="54"/>
      <c r="AO44" s="54"/>
      <c r="AP44" s="54"/>
      <c r="AQ44" s="54"/>
      <c r="AR44" s="54"/>
      <c r="AS44" s="54"/>
      <c r="AT44" s="54"/>
      <c r="AU44" s="54"/>
      <c r="AV44" s="54"/>
      <c r="AW44" s="54"/>
      <c r="AX44" s="59"/>
      <c r="AY44" s="59"/>
      <c r="AZ44" s="59"/>
      <c r="BA44" s="59"/>
      <c r="BB44" s="59">
        <v>8.7900000000000006E-2</v>
      </c>
      <c r="BC44" s="60">
        <v>4.9000000000000004</v>
      </c>
      <c r="BD44" s="61">
        <v>6.4130000000000006E-2</v>
      </c>
      <c r="BE44" s="62" t="s">
        <v>293</v>
      </c>
      <c r="BF44" s="35">
        <f t="shared" si="132"/>
        <v>4.9000000000000004</v>
      </c>
      <c r="BG44" s="35">
        <f t="shared" si="132"/>
        <v>6.4130000000000006E-2</v>
      </c>
      <c r="BH44" s="35" t="str">
        <f t="shared" si="133"/>
        <v>Low</v>
      </c>
      <c r="BI44" s="110">
        <f t="shared" si="134"/>
        <v>0</v>
      </c>
      <c r="BJ44" s="83" t="str">
        <f>VLOOKUP($F44,REP_Info!$D$6:$H$250,5,FALSE)</f>
        <v/>
      </c>
      <c r="BK44" s="30">
        <f t="shared" si="135"/>
        <v>16.183000000000003</v>
      </c>
      <c r="BL44" s="30">
        <f t="shared" si="135"/>
        <v>15.693</v>
      </c>
      <c r="BM44" s="30">
        <f t="shared" si="135"/>
        <v>15.448000000000002</v>
      </c>
      <c r="BN44" s="29">
        <f t="shared" si="135"/>
        <v>15.366333333333333</v>
      </c>
      <c r="BO44" s="85" t="str">
        <f t="shared" si="136"/>
        <v>$$$</v>
      </c>
      <c r="BP44" s="88" t="str">
        <f t="shared" si="137"/>
        <v>$$$</v>
      </c>
      <c r="BQ44" s="88" t="str">
        <f t="shared" si="138"/>
        <v>$$$</v>
      </c>
      <c r="BR44" s="88" t="str">
        <f t="shared" si="139"/>
        <v>$$$</v>
      </c>
      <c r="BS44" s="29" t="e">
        <f t="shared" si="157"/>
        <v>#N/A</v>
      </c>
      <c r="BT44" s="29" t="e">
        <f t="shared" si="157"/>
        <v>#N/A</v>
      </c>
      <c r="BU44" s="29" t="e">
        <f t="shared" si="157"/>
        <v>#N/A</v>
      </c>
      <c r="BV44" s="29" t="e">
        <f t="shared" si="157"/>
        <v>#N/A</v>
      </c>
      <c r="BW44" s="29" t="e">
        <f t="shared" si="157"/>
        <v>#N/A</v>
      </c>
      <c r="BX44" s="29" t="e">
        <f t="shared" si="157"/>
        <v>#N/A</v>
      </c>
      <c r="BY44" s="29" t="e">
        <f t="shared" si="157"/>
        <v>#N/A</v>
      </c>
      <c r="BZ44" s="29" t="e">
        <f t="shared" si="157"/>
        <v>#N/A</v>
      </c>
      <c r="CA44" s="29" t="e">
        <f t="shared" si="157"/>
        <v>#N/A</v>
      </c>
      <c r="CB44" s="29" t="e">
        <f t="shared" si="157"/>
        <v>#N/A</v>
      </c>
      <c r="CC44" s="29" t="e">
        <f t="shared" si="157"/>
        <v>#N/A</v>
      </c>
      <c r="CD44" s="29" t="e">
        <f t="shared" si="157"/>
        <v>#N/A</v>
      </c>
      <c r="CE44" s="6" t="str">
        <f t="shared" si="7"/>
        <v/>
      </c>
      <c r="CF44" s="27" t="e">
        <f>IF(AND(CI44,NOT(AD44)),LOOKUP(CF$5,{0,750,1500},H44:J44),"")</f>
        <v>#N/A</v>
      </c>
      <c r="CG44" s="6" t="str">
        <f t="shared" si="8"/>
        <v/>
      </c>
      <c r="CH44" t="e">
        <f t="shared" si="141"/>
        <v>#N/A</v>
      </c>
      <c r="CI44" t="e">
        <f t="shared" si="142"/>
        <v>#N/A</v>
      </c>
      <c r="CJ44" s="6" t="e">
        <f t="shared" si="143"/>
        <v>#N/A</v>
      </c>
      <c r="CK44" s="6">
        <f t="shared" si="144"/>
        <v>1</v>
      </c>
      <c r="CL44" s="6">
        <f t="shared" si="145"/>
        <v>1</v>
      </c>
      <c r="CM44" s="6">
        <f t="shared" si="146"/>
        <v>1</v>
      </c>
      <c r="CN44" s="6">
        <f t="shared" si="147"/>
        <v>1</v>
      </c>
      <c r="CO44" s="6">
        <f t="shared" si="148"/>
        <v>0</v>
      </c>
      <c r="CP44" s="6">
        <f t="shared" si="149"/>
        <v>1</v>
      </c>
      <c r="CQ44" s="6">
        <f t="shared" si="150"/>
        <v>1</v>
      </c>
      <c r="CR44" s="81" t="str">
        <f t="shared" si="151"/>
        <v/>
      </c>
      <c r="CS44">
        <f t="shared" si="152"/>
        <v>0</v>
      </c>
      <c r="CT44">
        <f t="shared" si="153"/>
        <v>20</v>
      </c>
      <c r="CU44" t="str">
        <f t="shared" si="154"/>
        <v>rm</v>
      </c>
      <c r="CV44" s="81">
        <f t="shared" si="155"/>
        <v>720</v>
      </c>
      <c r="CW44" s="81">
        <f>(CV44/25)^1.5*(Calculator!$BU$4/10000)*CW$5</f>
        <v>80.37830486753046</v>
      </c>
      <c r="CX44" t="str">
        <f t="shared" si="156"/>
        <v>$20/rm</v>
      </c>
    </row>
    <row r="45" spans="2:102" x14ac:dyDescent="0.25">
      <c r="B45" s="115" t="s">
        <v>233</v>
      </c>
      <c r="C45" s="13">
        <v>46258.622916666667</v>
      </c>
      <c r="D45">
        <v>36186</v>
      </c>
      <c r="E45" s="54" t="s">
        <v>237</v>
      </c>
      <c r="F45" s="54" t="s">
        <v>364</v>
      </c>
      <c r="G45" s="54" t="s">
        <v>370</v>
      </c>
      <c r="H45" s="55">
        <v>15.5</v>
      </c>
      <c r="I45" s="55">
        <v>15.1</v>
      </c>
      <c r="J45" s="55">
        <v>14.899999999999999</v>
      </c>
      <c r="K45" s="54"/>
      <c r="L45" s="56" t="b">
        <v>0</v>
      </c>
      <c r="M45" s="56" t="b">
        <v>0</v>
      </c>
      <c r="N45" s="54">
        <v>1</v>
      </c>
      <c r="O45" s="54" t="s">
        <v>228</v>
      </c>
      <c r="P45" s="54">
        <v>23</v>
      </c>
      <c r="Q45" s="54">
        <v>36</v>
      </c>
      <c r="R45" s="54" t="s">
        <v>365</v>
      </c>
      <c r="S45" s="54" t="s">
        <v>366</v>
      </c>
      <c r="T45" s="54" t="s">
        <v>2023</v>
      </c>
      <c r="U45" s="54" t="s">
        <v>367</v>
      </c>
      <c r="V45" s="54" t="s">
        <v>368</v>
      </c>
      <c r="W45" s="54" t="b">
        <v>0</v>
      </c>
      <c r="X45" s="54"/>
      <c r="Y45" s="57" t="s">
        <v>372</v>
      </c>
      <c r="Z45" s="54" t="s">
        <v>366</v>
      </c>
      <c r="AA45" s="54"/>
      <c r="AB45" s="54" t="s">
        <v>369</v>
      </c>
      <c r="AC45" s="56" t="b">
        <v>1</v>
      </c>
      <c r="AD45" s="56" t="b">
        <v>0</v>
      </c>
      <c r="AE45" s="54" t="s">
        <v>302</v>
      </c>
      <c r="AF45" s="58">
        <v>46258</v>
      </c>
      <c r="AG45" s="62" t="s">
        <v>293</v>
      </c>
      <c r="AH45" s="54">
        <v>0</v>
      </c>
      <c r="AI45" s="54"/>
      <c r="AJ45" s="54"/>
      <c r="AK45" s="54"/>
      <c r="AL45" s="54"/>
      <c r="AM45" s="54">
        <v>0</v>
      </c>
      <c r="AN45" s="54"/>
      <c r="AO45" s="54"/>
      <c r="AP45" s="54"/>
      <c r="AQ45" s="54"/>
      <c r="AR45" s="54"/>
      <c r="AS45" s="54"/>
      <c r="AT45" s="54"/>
      <c r="AU45" s="54"/>
      <c r="AV45" s="54"/>
      <c r="AW45" s="54"/>
      <c r="AX45" s="59"/>
      <c r="AY45" s="59"/>
      <c r="AZ45" s="59"/>
      <c r="BA45" s="59"/>
      <c r="BB45" s="59">
        <v>8.6900000000000005E-2</v>
      </c>
      <c r="BC45" s="60">
        <v>4.0599999999999996</v>
      </c>
      <c r="BD45" s="61">
        <v>6.0295000000000001E-2</v>
      </c>
      <c r="BE45" s="62" t="s">
        <v>293</v>
      </c>
      <c r="BF45" s="35">
        <f t="shared" ref="BF45:BG55" si="158">IF($E45=$E$4,BF$4,IF($E45=$E$5,BF$5,""))</f>
        <v>4.0600000000000005</v>
      </c>
      <c r="BG45" s="35">
        <f t="shared" si="158"/>
        <v>6.0295000000000001E-2</v>
      </c>
      <c r="BH45" s="35" t="str">
        <f t="shared" ref="BH45:BH55" si="159">IF(ISTEXT(BE45),IF(AND(AV45=0,SUM(AN45:AQ45)=0),IF(AM45&lt;=0,IF(BE45="Y","Low","Flat"),"Med"),"High"),"?")</f>
        <v>Low</v>
      </c>
      <c r="BI45" s="110">
        <f t="shared" ref="BI45:BI55" si="160">IF(ISNUMBER(AH45),0*BI$5*SIN((EDATE($A$3,$Q45)-DATE(YEAR(EDATE($A$3,$Q45)),1,0)-BI$4)*2*PI()/365),"")</f>
        <v>0</v>
      </c>
      <c r="BJ45" s="83" t="str">
        <f>VLOOKUP($F45,REP_Info!$D$6:$H$250,5,FALSE)</f>
        <v/>
      </c>
      <c r="BK45" s="30">
        <f t="shared" ref="BK45:BN55" si="161">IF(BK$7&gt;0,(LOOKUP(BK$7,$AH45:$AL45,$AM45:$AQ45)+IF($AG45="Y",SUMPRODUCT($AX45:$BB45-$AW45:$BA45,BK$7-$AR45:$AV45,N(BK$7&gt;$AR45:$AV45)),BK$7*LOOKUP(BK$7,$AR45:$AV45,$AX45:$BB45))+IF($BE45="Y",$BF45,$BC45)+BK$7*IF($BE45="Y",$BG45,$BD45))*100/BK$7,"")</f>
        <v>15.531499999999999</v>
      </c>
      <c r="BL45" s="30">
        <f t="shared" si="161"/>
        <v>15.125500000000001</v>
      </c>
      <c r="BM45" s="30">
        <f t="shared" si="161"/>
        <v>14.922500000000001</v>
      </c>
      <c r="BN45" s="29">
        <f t="shared" si="161"/>
        <v>14.854833333333334</v>
      </c>
      <c r="BO45" s="85" t="str">
        <f t="shared" ref="BO45:BO55" si="162">IFERROR(SUMPRODUCT($BS$7:$CD$7,$BS45:$CD45)/100,"$$$")</f>
        <v>$$$</v>
      </c>
      <c r="BP45" s="88" t="str">
        <f t="shared" ref="BP45:BP55" si="163">IFERROR(BO45*100/BO$5,"$$$")</f>
        <v>$$$</v>
      </c>
      <c r="BQ45" s="88" t="str">
        <f t="shared" ref="BQ45:BQ55" si="164">IFERROR(SUMPRODUCT($BS$7:$CD$7,$BS45:$CD45,--($BS$4:$CD$4&lt;=$Q45))/SUMPRODUCT(--($BS$4:$CD$4&lt;=$Q45),$BS$7:$CD$7),"$$$")</f>
        <v>$$$</v>
      </c>
      <c r="BR45" s="88" t="str">
        <f t="shared" ref="BR45:BR55" si="165">IFERROR($BQ45-$BF45*100*SUMPRODUCT(--($BS$4:$CD$4&lt;=$Q45))/SUMPRODUCT(--($BS$4:$CD$4&lt;=$Q45),$BS$7:$CD$7)-$BG45*100,"$$$")</f>
        <v>$$$</v>
      </c>
      <c r="BS45" s="29" t="e">
        <f t="shared" ref="BS45:CD51" si="166">IF($CI45,IF(BS$7&gt;0,IF(BS$4&gt;$Q45,$BF45+BS$7*(BS$5+$BG45+$BI45),LOOKUP(BS$7,$AH45:$AL45,$AM45:$AQ45)+IF($AG45="Y",SUMPRODUCT($AX45:$BB45-$AW45:$BA45,BS$7-$AR45:$AV45,N(BS$7&gt;$AR45:$AV45)),BS$7*LOOKUP(BS$7,$AR45:$AV45,$AX45:$BB45))+IF($BE45="Y",$BF45,$BC45)+BS$7*IF($BE45="Y",$BG45,$BD45))*100/BS$7,""),NA())</f>
        <v>#N/A</v>
      </c>
      <c r="BT45" s="29" t="e">
        <f t="shared" si="166"/>
        <v>#N/A</v>
      </c>
      <c r="BU45" s="29" t="e">
        <f t="shared" si="166"/>
        <v>#N/A</v>
      </c>
      <c r="BV45" s="29" t="e">
        <f t="shared" si="166"/>
        <v>#N/A</v>
      </c>
      <c r="BW45" s="29" t="e">
        <f t="shared" si="166"/>
        <v>#N/A</v>
      </c>
      <c r="BX45" s="29" t="e">
        <f t="shared" si="166"/>
        <v>#N/A</v>
      </c>
      <c r="BY45" s="29" t="e">
        <f t="shared" si="166"/>
        <v>#N/A</v>
      </c>
      <c r="BZ45" s="29" t="e">
        <f t="shared" si="166"/>
        <v>#N/A</v>
      </c>
      <c r="CA45" s="29" t="e">
        <f t="shared" si="166"/>
        <v>#N/A</v>
      </c>
      <c r="CB45" s="29" t="e">
        <f t="shared" si="166"/>
        <v>#N/A</v>
      </c>
      <c r="CC45" s="29" t="e">
        <f t="shared" si="166"/>
        <v>#N/A</v>
      </c>
      <c r="CD45" s="29" t="e">
        <f t="shared" si="166"/>
        <v>#N/A</v>
      </c>
      <c r="CE45" s="6" t="str">
        <f t="shared" si="7"/>
        <v/>
      </c>
      <c r="CF45" s="27" t="e">
        <f>IF(AND(CI45,NOT(AD45)),LOOKUP(CF$5,{0,750,1500},H45:J45),"")</f>
        <v>#N/A</v>
      </c>
      <c r="CG45" s="6" t="str">
        <f t="shared" si="8"/>
        <v/>
      </c>
      <c r="CH45" t="e">
        <f t="shared" ref="CH45:CH55" si="167">IF(CI45,IF(ISNUMBER(BO45),BO45,100000)+CV45/10000+IF(ISNUMBER(BJ45),BJ45,2)/10000-P45/100000+ROW()/10000000,"")</f>
        <v>#N/A</v>
      </c>
      <c r="CI45" t="e">
        <f t="shared" ref="CI45:CI55" si="168">PRODUCT(CJ45:CQ45)</f>
        <v>#N/A</v>
      </c>
      <c r="CJ45" s="6" t="e">
        <f t="shared" ref="CJ45:CJ55" si="169">IF($E45=CJ$5,1,0)</f>
        <v>#N/A</v>
      </c>
      <c r="CK45" s="6">
        <f t="shared" ref="CK45:CK55" si="170">IF(CK$5="[Any]",1,IF($F45=CK$5,1,0))</f>
        <v>1</v>
      </c>
      <c r="CL45" s="6">
        <f t="shared" ref="CL45:CL55" si="171">IFERROR(--OR(ISBLANK(CL$5),$BJ45="",AND(ISNUMBER($BJ45),$BJ45&lt;=CL$5)),1)</f>
        <v>1</v>
      </c>
      <c r="CM45" s="6">
        <f t="shared" ref="CM45:CM55" si="172">IF($O45="Fixed",1,0)</f>
        <v>1</v>
      </c>
      <c r="CN45" s="6">
        <f t="shared" ref="CN45:CN55" si="173">IF($Q45&gt;=CN$5,1,0)</f>
        <v>1</v>
      </c>
      <c r="CO45" s="6">
        <f t="shared" ref="CO45:CO55" si="174">IF($Q45&lt;=CO$5,1,0)</f>
        <v>0</v>
      </c>
      <c r="CP45" s="6">
        <f t="shared" ref="CP45:CP55" si="175">IF($P45&gt;=CP$5,1,0)</f>
        <v>1</v>
      </c>
      <c r="CQ45" s="6">
        <f t="shared" ref="CQ45:CQ55" si="176">IF(CQ$5="Any",1,IF(AND(CQ$5="Med",AV45=0,SUM(AN45:AQ45)=0),1,IF(AND(CQ$5="Low",AV45=0,SUM(AN45:AQ45)=0,AM45=0),1,IF(AND(CQ$5="Flat",AV45=0,SUM(AN45:AQ45)=0,AM45=0,IFERROR(NOT(BE45="Y"),0)),1,0))))</f>
        <v>1</v>
      </c>
      <c r="CR45" s="81" t="str">
        <f t="shared" ref="CR45:CR55" si="177">IF(ISNUMBER($CH45),$CH45+$CS45+$CW45,"")</f>
        <v/>
      </c>
      <c r="CS45">
        <f t="shared" ref="CS45:CS55" si="178">CS$5*(12/(MIN(12,Q45))-1)</f>
        <v>0</v>
      </c>
      <c r="CT45">
        <f t="shared" ref="CT45:CT55" si="179">IF(OR(LEFT($R45,2)="No",LEFT($R45,4)="Batt"),0,VALUE(IFERROR(LEFT($R45,FIND("/",$R45)-1),IFERROR(LEFT($R45,FIND(" ",$R45)-1),$R45))))</f>
        <v>20</v>
      </c>
      <c r="CU45" t="str">
        <f t="shared" ref="CU45:CU55" si="180">IF(AND(ISERR(FIND("remain",$R45)),ISERR(FIND("left",$R45))),"","r")&amp;IF(ISERR(FIND("mon",$R45)),"","m")</f>
        <v>rm</v>
      </c>
      <c r="CV45" s="81">
        <f t="shared" ref="CV45:CV55" si="181">CT45*IF(CU45="",1,Q45)</f>
        <v>720</v>
      </c>
      <c r="CW45" s="81">
        <f>(CV45/25)^1.5*(Calculator!$BU$4/10000)*CW$5</f>
        <v>80.37830486753046</v>
      </c>
      <c r="CX45" t="str">
        <f t="shared" ref="CX45:CX55" si="182">"$"&amp;IF(LEFT(CU45,1)="r",CT45&amp;"/"&amp;CU45,CV45)</f>
        <v>$20/rm</v>
      </c>
    </row>
    <row r="46" spans="2:102" x14ac:dyDescent="0.25">
      <c r="B46" s="115" t="s">
        <v>233</v>
      </c>
      <c r="C46" s="13">
        <v>46270.302777777775</v>
      </c>
      <c r="D46">
        <v>29410</v>
      </c>
      <c r="E46" s="54" t="s">
        <v>235</v>
      </c>
      <c r="F46" s="54" t="s">
        <v>374</v>
      </c>
      <c r="G46" s="54" t="s">
        <v>2118</v>
      </c>
      <c r="H46" s="55">
        <v>14.099999999999998</v>
      </c>
      <c r="I46" s="55">
        <v>13.600000000000001</v>
      </c>
      <c r="J46" s="55">
        <v>13.4</v>
      </c>
      <c r="K46" s="54"/>
      <c r="L46" s="56" t="b">
        <v>0</v>
      </c>
      <c r="M46" s="56" t="b">
        <v>0</v>
      </c>
      <c r="N46" s="54">
        <v>1</v>
      </c>
      <c r="O46" s="54" t="s">
        <v>228</v>
      </c>
      <c r="P46" s="54">
        <v>29</v>
      </c>
      <c r="Q46" s="54">
        <v>12</v>
      </c>
      <c r="R46" s="54" t="s">
        <v>375</v>
      </c>
      <c r="S46" s="54" t="s">
        <v>376</v>
      </c>
      <c r="T46" s="54" t="s">
        <v>377</v>
      </c>
      <c r="U46" s="54" t="s">
        <v>2103</v>
      </c>
      <c r="V46" s="54" t="s">
        <v>2119</v>
      </c>
      <c r="W46" s="54" t="b">
        <v>0</v>
      </c>
      <c r="X46" s="54"/>
      <c r="Y46" s="57" t="s">
        <v>2120</v>
      </c>
      <c r="Z46" s="54" t="s">
        <v>378</v>
      </c>
      <c r="AA46" s="54"/>
      <c r="AB46" s="54" t="s">
        <v>379</v>
      </c>
      <c r="AC46" s="56" t="b">
        <v>1</v>
      </c>
      <c r="AD46" s="56" t="b">
        <v>0</v>
      </c>
      <c r="AE46" s="54" t="s">
        <v>302</v>
      </c>
      <c r="AF46" s="58">
        <v>46269</v>
      </c>
      <c r="AG46" s="62" t="s">
        <v>293</v>
      </c>
      <c r="AH46" s="54">
        <v>0</v>
      </c>
      <c r="AI46" s="54"/>
      <c r="AJ46" s="54"/>
      <c r="AK46" s="54"/>
      <c r="AL46" s="54"/>
      <c r="AM46" s="54">
        <v>0</v>
      </c>
      <c r="AN46" s="54"/>
      <c r="AO46" s="54"/>
      <c r="AP46" s="54"/>
      <c r="AQ46" s="54"/>
      <c r="AR46" s="54"/>
      <c r="AS46" s="54"/>
      <c r="AT46" s="54"/>
      <c r="AU46" s="54"/>
      <c r="AV46" s="54"/>
      <c r="AW46" s="54"/>
      <c r="AX46" s="59"/>
      <c r="AY46" s="59"/>
      <c r="AZ46" s="59"/>
      <c r="BA46" s="59"/>
      <c r="BB46" s="59">
        <v>6.7390000000000005E-2</v>
      </c>
      <c r="BC46" s="60">
        <v>4.9000000000000004</v>
      </c>
      <c r="BD46" s="61">
        <v>6.4130000000000006E-2</v>
      </c>
      <c r="BE46" s="62" t="s">
        <v>293</v>
      </c>
      <c r="BF46" s="35">
        <f t="shared" si="158"/>
        <v>4.9000000000000004</v>
      </c>
      <c r="BG46" s="35">
        <f t="shared" si="158"/>
        <v>6.4130000000000006E-2</v>
      </c>
      <c r="BH46" s="35" t="str">
        <f t="shared" si="159"/>
        <v>Low</v>
      </c>
      <c r="BI46" s="110">
        <f t="shared" si="160"/>
        <v>0</v>
      </c>
      <c r="BJ46" s="83">
        <f>VLOOKUP($F46,REP_Info!$D$6:$H$250,5,FALSE)</f>
        <v>1.244</v>
      </c>
      <c r="BK46" s="30">
        <f t="shared" si="161"/>
        <v>14.132</v>
      </c>
      <c r="BL46" s="30">
        <f t="shared" si="161"/>
        <v>13.642000000000001</v>
      </c>
      <c r="BM46" s="30">
        <f t="shared" si="161"/>
        <v>13.397000000000004</v>
      </c>
      <c r="BN46" s="29">
        <f t="shared" si="161"/>
        <v>13.315333333333333</v>
      </c>
      <c r="BO46" s="85" t="str">
        <f t="shared" si="162"/>
        <v>$$$</v>
      </c>
      <c r="BP46" s="88" t="str">
        <f t="shared" si="163"/>
        <v>$$$</v>
      </c>
      <c r="BQ46" s="88" t="str">
        <f t="shared" si="164"/>
        <v>$$$</v>
      </c>
      <c r="BR46" s="88" t="str">
        <f t="shared" si="165"/>
        <v>$$$</v>
      </c>
      <c r="BS46" s="29" t="e">
        <f t="shared" si="166"/>
        <v>#N/A</v>
      </c>
      <c r="BT46" s="29" t="e">
        <f t="shared" si="166"/>
        <v>#N/A</v>
      </c>
      <c r="BU46" s="29" t="e">
        <f t="shared" si="166"/>
        <v>#N/A</v>
      </c>
      <c r="BV46" s="29" t="e">
        <f t="shared" si="166"/>
        <v>#N/A</v>
      </c>
      <c r="BW46" s="29" t="e">
        <f t="shared" si="166"/>
        <v>#N/A</v>
      </c>
      <c r="BX46" s="29" t="e">
        <f t="shared" si="166"/>
        <v>#N/A</v>
      </c>
      <c r="BY46" s="29" t="e">
        <f t="shared" si="166"/>
        <v>#N/A</v>
      </c>
      <c r="BZ46" s="29" t="e">
        <f t="shared" si="166"/>
        <v>#N/A</v>
      </c>
      <c r="CA46" s="29" t="e">
        <f t="shared" si="166"/>
        <v>#N/A</v>
      </c>
      <c r="CB46" s="29" t="e">
        <f t="shared" si="166"/>
        <v>#N/A</v>
      </c>
      <c r="CC46" s="29" t="e">
        <f t="shared" si="166"/>
        <v>#N/A</v>
      </c>
      <c r="CD46" s="29" t="e">
        <f t="shared" si="166"/>
        <v>#N/A</v>
      </c>
      <c r="CE46" s="6" t="str">
        <f t="shared" si="7"/>
        <v/>
      </c>
      <c r="CF46" s="27" t="e">
        <f>IF(AND(CI46,NOT(AD46)),LOOKUP(CF$5,{0,750,1500},H46:J46),"")</f>
        <v>#N/A</v>
      </c>
      <c r="CG46" s="6" t="str">
        <f t="shared" si="8"/>
        <v/>
      </c>
      <c r="CH46" t="e">
        <f t="shared" si="167"/>
        <v>#N/A</v>
      </c>
      <c r="CI46" t="e">
        <f t="shared" si="168"/>
        <v>#N/A</v>
      </c>
      <c r="CJ46" s="6" t="e">
        <f t="shared" si="169"/>
        <v>#N/A</v>
      </c>
      <c r="CK46" s="6">
        <f t="shared" si="170"/>
        <v>1</v>
      </c>
      <c r="CL46" s="6">
        <f t="shared" si="171"/>
        <v>1</v>
      </c>
      <c r="CM46" s="6">
        <f t="shared" si="172"/>
        <v>1</v>
      </c>
      <c r="CN46" s="6">
        <f t="shared" si="173"/>
        <v>1</v>
      </c>
      <c r="CO46" s="6">
        <f t="shared" si="174"/>
        <v>1</v>
      </c>
      <c r="CP46" s="6">
        <f t="shared" si="175"/>
        <v>1</v>
      </c>
      <c r="CQ46" s="6">
        <f t="shared" si="176"/>
        <v>1</v>
      </c>
      <c r="CR46" s="81" t="str">
        <f t="shared" si="177"/>
        <v/>
      </c>
      <c r="CS46">
        <f t="shared" si="178"/>
        <v>0</v>
      </c>
      <c r="CT46">
        <f t="shared" si="179"/>
        <v>20</v>
      </c>
      <c r="CU46" t="str">
        <f t="shared" si="180"/>
        <v>rm</v>
      </c>
      <c r="CV46" s="81">
        <f t="shared" si="181"/>
        <v>240</v>
      </c>
      <c r="CW46" s="81">
        <f>(CV46/25)^1.5*(Calculator!$BU$4/10000)*CW$5</f>
        <v>15.468811984091507</v>
      </c>
      <c r="CX46" t="str">
        <f t="shared" si="182"/>
        <v>$20/rm</v>
      </c>
    </row>
    <row r="47" spans="2:102" x14ac:dyDescent="0.25">
      <c r="B47" s="115" t="s">
        <v>233</v>
      </c>
      <c r="C47" s="13">
        <v>46270.302777777775</v>
      </c>
      <c r="D47">
        <v>29439</v>
      </c>
      <c r="E47" s="54" t="s">
        <v>237</v>
      </c>
      <c r="F47" s="54" t="s">
        <v>374</v>
      </c>
      <c r="G47" s="54" t="s">
        <v>2118</v>
      </c>
      <c r="H47" s="55">
        <v>13.700000000000001</v>
      </c>
      <c r="I47" s="55">
        <v>13.3</v>
      </c>
      <c r="J47" s="55">
        <v>13.100000000000001</v>
      </c>
      <c r="K47" s="54"/>
      <c r="L47" s="56" t="b">
        <v>0</v>
      </c>
      <c r="M47" s="56" t="b">
        <v>0</v>
      </c>
      <c r="N47" s="54">
        <v>1</v>
      </c>
      <c r="O47" s="54" t="s">
        <v>228</v>
      </c>
      <c r="P47" s="54">
        <v>29</v>
      </c>
      <c r="Q47" s="54">
        <v>12</v>
      </c>
      <c r="R47" s="54" t="s">
        <v>375</v>
      </c>
      <c r="S47" s="54" t="s">
        <v>376</v>
      </c>
      <c r="T47" s="54" t="s">
        <v>380</v>
      </c>
      <c r="U47" s="54" t="s">
        <v>2102</v>
      </c>
      <c r="V47" s="54" t="s">
        <v>2121</v>
      </c>
      <c r="W47" s="54" t="b">
        <v>0</v>
      </c>
      <c r="X47" s="54"/>
      <c r="Y47" s="57" t="s">
        <v>2122</v>
      </c>
      <c r="Z47" s="54" t="s">
        <v>378</v>
      </c>
      <c r="AA47" s="54"/>
      <c r="AB47" s="54" t="s">
        <v>379</v>
      </c>
      <c r="AC47" s="56" t="b">
        <v>1</v>
      </c>
      <c r="AD47" s="56" t="b">
        <v>0</v>
      </c>
      <c r="AE47" s="54" t="s">
        <v>302</v>
      </c>
      <c r="AF47" s="58">
        <v>46269</v>
      </c>
      <c r="AG47" s="62" t="s">
        <v>293</v>
      </c>
      <c r="AH47" s="54">
        <v>0</v>
      </c>
      <c r="AI47" s="54"/>
      <c r="AJ47" s="54"/>
      <c r="AK47" s="54"/>
      <c r="AL47" s="54"/>
      <c r="AM47" s="54">
        <v>0</v>
      </c>
      <c r="AN47" s="54"/>
      <c r="AO47" s="54"/>
      <c r="AP47" s="54"/>
      <c r="AQ47" s="54"/>
      <c r="AR47" s="54"/>
      <c r="AS47" s="54"/>
      <c r="AT47" s="54"/>
      <c r="AU47" s="54"/>
      <c r="AV47" s="54"/>
      <c r="AW47" s="54"/>
      <c r="AX47" s="59"/>
      <c r="AY47" s="59"/>
      <c r="AZ47" s="59"/>
      <c r="BA47" s="59"/>
      <c r="BB47" s="59">
        <v>6.8760000000000002E-2</v>
      </c>
      <c r="BC47" s="60">
        <v>4.0599999999999996</v>
      </c>
      <c r="BD47" s="61">
        <v>6.0295000000000001E-2</v>
      </c>
      <c r="BE47" s="62" t="s">
        <v>293</v>
      </c>
      <c r="BF47" s="35">
        <f t="shared" si="158"/>
        <v>4.0600000000000005</v>
      </c>
      <c r="BG47" s="35">
        <f t="shared" si="158"/>
        <v>6.0295000000000001E-2</v>
      </c>
      <c r="BH47" s="35" t="str">
        <f t="shared" si="159"/>
        <v>Low</v>
      </c>
      <c r="BI47" s="110">
        <f t="shared" si="160"/>
        <v>0</v>
      </c>
      <c r="BJ47" s="83">
        <f>VLOOKUP($F47,REP_Info!$D$6:$H$250,5,FALSE)</f>
        <v>1.244</v>
      </c>
      <c r="BK47" s="30">
        <f t="shared" si="161"/>
        <v>13.717500000000001</v>
      </c>
      <c r="BL47" s="30">
        <f t="shared" si="161"/>
        <v>13.311500000000001</v>
      </c>
      <c r="BM47" s="30">
        <f t="shared" si="161"/>
        <v>13.108499999999999</v>
      </c>
      <c r="BN47" s="29">
        <f t="shared" si="161"/>
        <v>13.040833333333333</v>
      </c>
      <c r="BO47" s="85" t="str">
        <f t="shared" si="162"/>
        <v>$$$</v>
      </c>
      <c r="BP47" s="88" t="str">
        <f t="shared" si="163"/>
        <v>$$$</v>
      </c>
      <c r="BQ47" s="88" t="str">
        <f t="shared" si="164"/>
        <v>$$$</v>
      </c>
      <c r="BR47" s="88" t="str">
        <f t="shared" si="165"/>
        <v>$$$</v>
      </c>
      <c r="BS47" s="29" t="e">
        <f t="shared" si="166"/>
        <v>#N/A</v>
      </c>
      <c r="BT47" s="29" t="e">
        <f t="shared" si="166"/>
        <v>#N/A</v>
      </c>
      <c r="BU47" s="29" t="e">
        <f t="shared" si="166"/>
        <v>#N/A</v>
      </c>
      <c r="BV47" s="29" t="e">
        <f t="shared" si="166"/>
        <v>#N/A</v>
      </c>
      <c r="BW47" s="29" t="e">
        <f t="shared" si="166"/>
        <v>#N/A</v>
      </c>
      <c r="BX47" s="29" t="e">
        <f t="shared" si="166"/>
        <v>#N/A</v>
      </c>
      <c r="BY47" s="29" t="e">
        <f t="shared" si="166"/>
        <v>#N/A</v>
      </c>
      <c r="BZ47" s="29" t="e">
        <f t="shared" si="166"/>
        <v>#N/A</v>
      </c>
      <c r="CA47" s="29" t="e">
        <f t="shared" si="166"/>
        <v>#N/A</v>
      </c>
      <c r="CB47" s="29" t="e">
        <f t="shared" si="166"/>
        <v>#N/A</v>
      </c>
      <c r="CC47" s="29" t="e">
        <f t="shared" si="166"/>
        <v>#N/A</v>
      </c>
      <c r="CD47" s="29" t="e">
        <f t="shared" si="166"/>
        <v>#N/A</v>
      </c>
      <c r="CE47" s="6" t="str">
        <f t="shared" si="7"/>
        <v/>
      </c>
      <c r="CF47" s="27" t="e">
        <f>IF(AND(CI47,NOT(AD47)),LOOKUP(CF$5,{0,750,1500},H47:J47),"")</f>
        <v>#N/A</v>
      </c>
      <c r="CG47" s="6" t="str">
        <f t="shared" si="8"/>
        <v/>
      </c>
      <c r="CH47" t="e">
        <f t="shared" si="167"/>
        <v>#N/A</v>
      </c>
      <c r="CI47" t="e">
        <f t="shared" si="168"/>
        <v>#N/A</v>
      </c>
      <c r="CJ47" s="6" t="e">
        <f t="shared" si="169"/>
        <v>#N/A</v>
      </c>
      <c r="CK47" s="6">
        <f t="shared" si="170"/>
        <v>1</v>
      </c>
      <c r="CL47" s="6">
        <f t="shared" si="171"/>
        <v>1</v>
      </c>
      <c r="CM47" s="6">
        <f t="shared" si="172"/>
        <v>1</v>
      </c>
      <c r="CN47" s="6">
        <f t="shared" si="173"/>
        <v>1</v>
      </c>
      <c r="CO47" s="6">
        <f t="shared" si="174"/>
        <v>1</v>
      </c>
      <c r="CP47" s="6">
        <f t="shared" si="175"/>
        <v>1</v>
      </c>
      <c r="CQ47" s="6">
        <f t="shared" si="176"/>
        <v>1</v>
      </c>
      <c r="CR47" s="81" t="str">
        <f t="shared" si="177"/>
        <v/>
      </c>
      <c r="CS47">
        <f t="shared" si="178"/>
        <v>0</v>
      </c>
      <c r="CT47">
        <f t="shared" si="179"/>
        <v>20</v>
      </c>
      <c r="CU47" t="str">
        <f t="shared" si="180"/>
        <v>rm</v>
      </c>
      <c r="CV47" s="81">
        <f t="shared" si="181"/>
        <v>240</v>
      </c>
      <c r="CW47" s="81">
        <f>(CV47/25)^1.5*(Calculator!$BU$4/10000)*CW$5</f>
        <v>15.468811984091507</v>
      </c>
      <c r="CX47" t="str">
        <f t="shared" si="182"/>
        <v>$20/rm</v>
      </c>
    </row>
    <row r="48" spans="2:102" x14ac:dyDescent="0.25">
      <c r="B48" s="115" t="s">
        <v>233</v>
      </c>
      <c r="C48" s="13">
        <v>46270.302777777775</v>
      </c>
      <c r="D48">
        <v>34683</v>
      </c>
      <c r="E48" s="54" t="s">
        <v>237</v>
      </c>
      <c r="F48" s="54" t="s">
        <v>374</v>
      </c>
      <c r="G48" s="54" t="s">
        <v>1955</v>
      </c>
      <c r="H48" s="55">
        <v>13.700000000000001</v>
      </c>
      <c r="I48" s="55">
        <v>13.3</v>
      </c>
      <c r="J48" s="55">
        <v>13.100000000000001</v>
      </c>
      <c r="K48" s="54"/>
      <c r="L48" s="56" t="b">
        <v>0</v>
      </c>
      <c r="M48" s="56" t="b">
        <v>0</v>
      </c>
      <c r="N48" s="54">
        <v>1</v>
      </c>
      <c r="O48" s="54" t="s">
        <v>228</v>
      </c>
      <c r="P48" s="54">
        <v>29</v>
      </c>
      <c r="Q48" s="54">
        <v>13</v>
      </c>
      <c r="R48" s="54" t="s">
        <v>375</v>
      </c>
      <c r="S48" s="54" t="s">
        <v>381</v>
      </c>
      <c r="T48" s="54" t="s">
        <v>380</v>
      </c>
      <c r="U48" s="54" t="s">
        <v>1954</v>
      </c>
      <c r="V48" s="54" t="s">
        <v>1956</v>
      </c>
      <c r="W48" s="54" t="b">
        <v>0</v>
      </c>
      <c r="X48" s="54"/>
      <c r="Y48" s="57" t="s">
        <v>1957</v>
      </c>
      <c r="Z48" s="54" t="s">
        <v>378</v>
      </c>
      <c r="AA48" s="54"/>
      <c r="AB48" s="54" t="s">
        <v>379</v>
      </c>
      <c r="AC48" s="56" t="b">
        <v>1</v>
      </c>
      <c r="AD48" s="56" t="b">
        <v>0</v>
      </c>
      <c r="AE48" s="54" t="s">
        <v>302</v>
      </c>
      <c r="AF48" s="58">
        <v>46269</v>
      </c>
      <c r="AG48" s="62" t="s">
        <v>293</v>
      </c>
      <c r="AH48" s="54">
        <v>0</v>
      </c>
      <c r="AI48" s="54"/>
      <c r="AJ48" s="54"/>
      <c r="AK48" s="54"/>
      <c r="AL48" s="54"/>
      <c r="AM48" s="54">
        <v>0</v>
      </c>
      <c r="AN48" s="54"/>
      <c r="AO48" s="54"/>
      <c r="AP48" s="54"/>
      <c r="AQ48" s="54"/>
      <c r="AR48" s="54"/>
      <c r="AS48" s="54"/>
      <c r="AT48" s="54"/>
      <c r="AU48" s="54"/>
      <c r="AV48" s="54"/>
      <c r="AW48" s="54"/>
      <c r="AX48" s="59"/>
      <c r="AY48" s="59"/>
      <c r="AZ48" s="59"/>
      <c r="BA48" s="59"/>
      <c r="BB48" s="59">
        <v>6.88E-2</v>
      </c>
      <c r="BC48" s="60">
        <v>4.0599999999999996</v>
      </c>
      <c r="BD48" s="61">
        <v>6.0295000000000001E-2</v>
      </c>
      <c r="BE48" s="62" t="s">
        <v>293</v>
      </c>
      <c r="BF48" s="35">
        <f t="shared" si="158"/>
        <v>4.0600000000000005</v>
      </c>
      <c r="BG48" s="35">
        <f t="shared" si="158"/>
        <v>6.0295000000000001E-2</v>
      </c>
      <c r="BH48" s="35" t="str">
        <f t="shared" si="159"/>
        <v>Low</v>
      </c>
      <c r="BI48" s="110">
        <f t="shared" si="160"/>
        <v>0</v>
      </c>
      <c r="BJ48" s="83">
        <f>VLOOKUP($F48,REP_Info!$D$6:$H$250,5,FALSE)</f>
        <v>1.244</v>
      </c>
      <c r="BK48" s="30">
        <f t="shared" si="161"/>
        <v>13.721500000000001</v>
      </c>
      <c r="BL48" s="30">
        <f t="shared" si="161"/>
        <v>13.3155</v>
      </c>
      <c r="BM48" s="30">
        <f t="shared" si="161"/>
        <v>13.112500000000001</v>
      </c>
      <c r="BN48" s="29">
        <f t="shared" si="161"/>
        <v>13.044833333333333</v>
      </c>
      <c r="BO48" s="85" t="str">
        <f t="shared" si="162"/>
        <v>$$$</v>
      </c>
      <c r="BP48" s="88" t="str">
        <f t="shared" si="163"/>
        <v>$$$</v>
      </c>
      <c r="BQ48" s="88" t="str">
        <f t="shared" si="164"/>
        <v>$$$</v>
      </c>
      <c r="BR48" s="88" t="str">
        <f t="shared" si="165"/>
        <v>$$$</v>
      </c>
      <c r="BS48" s="29" t="e">
        <f t="shared" si="166"/>
        <v>#N/A</v>
      </c>
      <c r="BT48" s="29" t="e">
        <f t="shared" si="166"/>
        <v>#N/A</v>
      </c>
      <c r="BU48" s="29" t="e">
        <f t="shared" si="166"/>
        <v>#N/A</v>
      </c>
      <c r="BV48" s="29" t="e">
        <f t="shared" si="166"/>
        <v>#N/A</v>
      </c>
      <c r="BW48" s="29" t="e">
        <f t="shared" si="166"/>
        <v>#N/A</v>
      </c>
      <c r="BX48" s="29" t="e">
        <f t="shared" si="166"/>
        <v>#N/A</v>
      </c>
      <c r="BY48" s="29" t="e">
        <f t="shared" si="166"/>
        <v>#N/A</v>
      </c>
      <c r="BZ48" s="29" t="e">
        <f t="shared" si="166"/>
        <v>#N/A</v>
      </c>
      <c r="CA48" s="29" t="e">
        <f t="shared" si="166"/>
        <v>#N/A</v>
      </c>
      <c r="CB48" s="29" t="e">
        <f t="shared" si="166"/>
        <v>#N/A</v>
      </c>
      <c r="CC48" s="29" t="e">
        <f t="shared" si="166"/>
        <v>#N/A</v>
      </c>
      <c r="CD48" s="29" t="e">
        <f t="shared" si="166"/>
        <v>#N/A</v>
      </c>
      <c r="CE48" s="6" t="str">
        <f t="shared" si="7"/>
        <v/>
      </c>
      <c r="CF48" s="27" t="e">
        <f>IF(AND(CI48,NOT(AD48)),LOOKUP(CF$5,{0,750,1500},H48:J48),"")</f>
        <v>#N/A</v>
      </c>
      <c r="CG48" s="6" t="str">
        <f t="shared" si="8"/>
        <v/>
      </c>
      <c r="CH48" t="e">
        <f t="shared" si="167"/>
        <v>#N/A</v>
      </c>
      <c r="CI48" t="e">
        <f t="shared" si="168"/>
        <v>#N/A</v>
      </c>
      <c r="CJ48" s="6" t="e">
        <f t="shared" si="169"/>
        <v>#N/A</v>
      </c>
      <c r="CK48" s="6">
        <f t="shared" si="170"/>
        <v>1</v>
      </c>
      <c r="CL48" s="6">
        <f t="shared" si="171"/>
        <v>1</v>
      </c>
      <c r="CM48" s="6">
        <f t="shared" si="172"/>
        <v>1</v>
      </c>
      <c r="CN48" s="6">
        <f t="shared" si="173"/>
        <v>1</v>
      </c>
      <c r="CO48" s="6">
        <f t="shared" si="174"/>
        <v>0</v>
      </c>
      <c r="CP48" s="6">
        <f t="shared" si="175"/>
        <v>1</v>
      </c>
      <c r="CQ48" s="6">
        <f t="shared" si="176"/>
        <v>1</v>
      </c>
      <c r="CR48" s="81" t="str">
        <f t="shared" si="177"/>
        <v/>
      </c>
      <c r="CS48">
        <f t="shared" si="178"/>
        <v>0</v>
      </c>
      <c r="CT48">
        <f t="shared" si="179"/>
        <v>20</v>
      </c>
      <c r="CU48" t="str">
        <f t="shared" si="180"/>
        <v>rm</v>
      </c>
      <c r="CV48" s="81">
        <f t="shared" si="181"/>
        <v>260</v>
      </c>
      <c r="CW48" s="81">
        <f>(CV48/25)^1.5*(Calculator!$BU$4/10000)*CW$5</f>
        <v>17.442154144684498</v>
      </c>
      <c r="CX48" t="str">
        <f t="shared" si="182"/>
        <v>$20/rm</v>
      </c>
    </row>
    <row r="49" spans="2:102" x14ac:dyDescent="0.25">
      <c r="B49" s="115" t="s">
        <v>233</v>
      </c>
      <c r="C49" s="13">
        <v>46270.302777777775</v>
      </c>
      <c r="D49">
        <v>34684</v>
      </c>
      <c r="E49" s="54" t="s">
        <v>235</v>
      </c>
      <c r="F49" s="54" t="s">
        <v>374</v>
      </c>
      <c r="G49" s="54" t="s">
        <v>1955</v>
      </c>
      <c r="H49" s="55">
        <v>14.2</v>
      </c>
      <c r="I49" s="55">
        <v>13.700000000000001</v>
      </c>
      <c r="J49" s="55">
        <v>13.4</v>
      </c>
      <c r="K49" s="54"/>
      <c r="L49" s="56" t="b">
        <v>0</v>
      </c>
      <c r="M49" s="56" t="b">
        <v>0</v>
      </c>
      <c r="N49" s="54">
        <v>1</v>
      </c>
      <c r="O49" s="54" t="s">
        <v>228</v>
      </c>
      <c r="P49" s="54">
        <v>29</v>
      </c>
      <c r="Q49" s="54">
        <v>13</v>
      </c>
      <c r="R49" s="54" t="s">
        <v>375</v>
      </c>
      <c r="S49" s="54" t="s">
        <v>381</v>
      </c>
      <c r="T49" s="54" t="s">
        <v>377</v>
      </c>
      <c r="U49" s="54" t="s">
        <v>1953</v>
      </c>
      <c r="V49" s="54" t="s">
        <v>1958</v>
      </c>
      <c r="W49" s="54" t="b">
        <v>0</v>
      </c>
      <c r="X49" s="54"/>
      <c r="Y49" s="57" t="s">
        <v>1959</v>
      </c>
      <c r="Z49" s="54" t="s">
        <v>378</v>
      </c>
      <c r="AA49" s="54"/>
      <c r="AB49" s="54" t="s">
        <v>379</v>
      </c>
      <c r="AC49" s="56" t="b">
        <v>1</v>
      </c>
      <c r="AD49" s="56" t="b">
        <v>0</v>
      </c>
      <c r="AE49" s="54" t="s">
        <v>302</v>
      </c>
      <c r="AF49" s="58">
        <v>46269</v>
      </c>
      <c r="AG49" s="62" t="s">
        <v>293</v>
      </c>
      <c r="AH49" s="54">
        <v>0</v>
      </c>
      <c r="AI49" s="54"/>
      <c r="AJ49" s="54"/>
      <c r="AK49" s="54"/>
      <c r="AL49" s="54"/>
      <c r="AM49" s="54">
        <v>0</v>
      </c>
      <c r="AN49" s="54"/>
      <c r="AO49" s="54"/>
      <c r="AP49" s="54"/>
      <c r="AQ49" s="54"/>
      <c r="AR49" s="54"/>
      <c r="AS49" s="54"/>
      <c r="AT49" s="54"/>
      <c r="AU49" s="54"/>
      <c r="AV49" s="54"/>
      <c r="AW49" s="54"/>
      <c r="AX49" s="59"/>
      <c r="AY49" s="59"/>
      <c r="AZ49" s="59"/>
      <c r="BA49" s="59"/>
      <c r="BB49" s="59">
        <v>6.7710000000000006E-2</v>
      </c>
      <c r="BC49" s="60">
        <v>4.9000000000000004</v>
      </c>
      <c r="BD49" s="61">
        <v>6.4130000000000006E-2</v>
      </c>
      <c r="BE49" s="62" t="s">
        <v>293</v>
      </c>
      <c r="BF49" s="35">
        <f t="shared" si="158"/>
        <v>4.9000000000000004</v>
      </c>
      <c r="BG49" s="35">
        <f t="shared" si="158"/>
        <v>6.4130000000000006E-2</v>
      </c>
      <c r="BH49" s="35" t="str">
        <f t="shared" si="159"/>
        <v>Low</v>
      </c>
      <c r="BI49" s="110">
        <f t="shared" si="160"/>
        <v>0</v>
      </c>
      <c r="BJ49" s="83">
        <f>VLOOKUP($F49,REP_Info!$D$6:$H$250,5,FALSE)</f>
        <v>1.244</v>
      </c>
      <c r="BK49" s="30">
        <f t="shared" si="161"/>
        <v>14.164000000000001</v>
      </c>
      <c r="BL49" s="30">
        <f t="shared" si="161"/>
        <v>13.673999999999999</v>
      </c>
      <c r="BM49" s="30">
        <f t="shared" si="161"/>
        <v>13.429000000000002</v>
      </c>
      <c r="BN49" s="29">
        <f t="shared" si="161"/>
        <v>13.347333333333335</v>
      </c>
      <c r="BO49" s="85" t="str">
        <f t="shared" si="162"/>
        <v>$$$</v>
      </c>
      <c r="BP49" s="88" t="str">
        <f t="shared" si="163"/>
        <v>$$$</v>
      </c>
      <c r="BQ49" s="88" t="str">
        <f t="shared" si="164"/>
        <v>$$$</v>
      </c>
      <c r="BR49" s="88" t="str">
        <f t="shared" si="165"/>
        <v>$$$</v>
      </c>
      <c r="BS49" s="29" t="e">
        <f t="shared" si="166"/>
        <v>#N/A</v>
      </c>
      <c r="BT49" s="29" t="e">
        <f t="shared" si="166"/>
        <v>#N/A</v>
      </c>
      <c r="BU49" s="29" t="e">
        <f t="shared" si="166"/>
        <v>#N/A</v>
      </c>
      <c r="BV49" s="29" t="e">
        <f t="shared" si="166"/>
        <v>#N/A</v>
      </c>
      <c r="BW49" s="29" t="e">
        <f t="shared" si="166"/>
        <v>#N/A</v>
      </c>
      <c r="BX49" s="29" t="e">
        <f t="shared" si="166"/>
        <v>#N/A</v>
      </c>
      <c r="BY49" s="29" t="e">
        <f t="shared" si="166"/>
        <v>#N/A</v>
      </c>
      <c r="BZ49" s="29" t="e">
        <f t="shared" si="166"/>
        <v>#N/A</v>
      </c>
      <c r="CA49" s="29" t="e">
        <f t="shared" si="166"/>
        <v>#N/A</v>
      </c>
      <c r="CB49" s="29" t="e">
        <f t="shared" si="166"/>
        <v>#N/A</v>
      </c>
      <c r="CC49" s="29" t="e">
        <f t="shared" si="166"/>
        <v>#N/A</v>
      </c>
      <c r="CD49" s="29" t="e">
        <f t="shared" si="166"/>
        <v>#N/A</v>
      </c>
      <c r="CE49" s="6" t="str">
        <f t="shared" si="7"/>
        <v/>
      </c>
      <c r="CF49" s="27" t="e">
        <f>IF(AND(CI49,NOT(AD49)),LOOKUP(CF$5,{0,750,1500},H49:J49),"")</f>
        <v>#N/A</v>
      </c>
      <c r="CG49" s="6" t="str">
        <f t="shared" si="8"/>
        <v/>
      </c>
      <c r="CH49" t="e">
        <f t="shared" si="167"/>
        <v>#N/A</v>
      </c>
      <c r="CI49" t="e">
        <f t="shared" si="168"/>
        <v>#N/A</v>
      </c>
      <c r="CJ49" s="6" t="e">
        <f t="shared" si="169"/>
        <v>#N/A</v>
      </c>
      <c r="CK49" s="6">
        <f t="shared" si="170"/>
        <v>1</v>
      </c>
      <c r="CL49" s="6">
        <f t="shared" si="171"/>
        <v>1</v>
      </c>
      <c r="CM49" s="6">
        <f t="shared" si="172"/>
        <v>1</v>
      </c>
      <c r="CN49" s="6">
        <f t="shared" si="173"/>
        <v>1</v>
      </c>
      <c r="CO49" s="6">
        <f t="shared" si="174"/>
        <v>0</v>
      </c>
      <c r="CP49" s="6">
        <f t="shared" si="175"/>
        <v>1</v>
      </c>
      <c r="CQ49" s="6">
        <f t="shared" si="176"/>
        <v>1</v>
      </c>
      <c r="CR49" s="81" t="str">
        <f t="shared" si="177"/>
        <v/>
      </c>
      <c r="CS49">
        <f t="shared" si="178"/>
        <v>0</v>
      </c>
      <c r="CT49">
        <f t="shared" si="179"/>
        <v>20</v>
      </c>
      <c r="CU49" t="str">
        <f t="shared" si="180"/>
        <v>rm</v>
      </c>
      <c r="CV49" s="81">
        <f t="shared" si="181"/>
        <v>260</v>
      </c>
      <c r="CW49" s="81">
        <f>(CV49/25)^1.5*(Calculator!$BU$4/10000)*CW$5</f>
        <v>17.442154144684498</v>
      </c>
      <c r="CX49" t="str">
        <f t="shared" si="182"/>
        <v>$20/rm</v>
      </c>
    </row>
    <row r="50" spans="2:102" x14ac:dyDescent="0.25">
      <c r="B50" s="115" t="s">
        <v>233</v>
      </c>
      <c r="C50" s="13">
        <v>46270.302777777775</v>
      </c>
      <c r="D50">
        <v>34776</v>
      </c>
      <c r="E50" s="54" t="s">
        <v>235</v>
      </c>
      <c r="F50" s="54" t="s">
        <v>374</v>
      </c>
      <c r="G50" s="54" t="s">
        <v>2161</v>
      </c>
      <c r="H50" s="55">
        <v>13.700000000000001</v>
      </c>
      <c r="I50" s="55">
        <v>13.200000000000001</v>
      </c>
      <c r="J50" s="55">
        <v>13</v>
      </c>
      <c r="K50" s="54"/>
      <c r="L50" s="56" t="b">
        <v>0</v>
      </c>
      <c r="M50" s="56" t="b">
        <v>0</v>
      </c>
      <c r="N50" s="54">
        <v>1</v>
      </c>
      <c r="O50" s="54" t="s">
        <v>228</v>
      </c>
      <c r="P50" s="54">
        <v>29</v>
      </c>
      <c r="Q50" s="54">
        <v>11</v>
      </c>
      <c r="R50" s="54" t="s">
        <v>375</v>
      </c>
      <c r="S50" s="54" t="s">
        <v>381</v>
      </c>
      <c r="T50" s="54" t="s">
        <v>377</v>
      </c>
      <c r="U50" s="54" t="s">
        <v>2153</v>
      </c>
      <c r="V50" s="54" t="s">
        <v>2162</v>
      </c>
      <c r="W50" s="54" t="b">
        <v>0</v>
      </c>
      <c r="X50" s="54"/>
      <c r="Y50" s="57" t="s">
        <v>2163</v>
      </c>
      <c r="Z50" s="54" t="s">
        <v>378</v>
      </c>
      <c r="AA50" s="54"/>
      <c r="AB50" s="54" t="s">
        <v>379</v>
      </c>
      <c r="AC50" s="56" t="b">
        <v>1</v>
      </c>
      <c r="AD50" s="56" t="b">
        <v>0</v>
      </c>
      <c r="AE50" s="54" t="s">
        <v>302</v>
      </c>
      <c r="AF50" s="58">
        <v>46269</v>
      </c>
      <c r="AG50" s="62" t="s">
        <v>293</v>
      </c>
      <c r="AH50" s="54">
        <v>0</v>
      </c>
      <c r="AI50" s="54"/>
      <c r="AJ50" s="54"/>
      <c r="AK50" s="54"/>
      <c r="AL50" s="54"/>
      <c r="AM50" s="54">
        <v>0</v>
      </c>
      <c r="AN50" s="54"/>
      <c r="AO50" s="54"/>
      <c r="AP50" s="54"/>
      <c r="AQ50" s="54"/>
      <c r="AR50" s="54"/>
      <c r="AS50" s="54"/>
      <c r="AT50" s="54"/>
      <c r="AU50" s="54"/>
      <c r="AV50" s="54"/>
      <c r="AW50" s="54"/>
      <c r="AX50" s="59"/>
      <c r="AY50" s="59"/>
      <c r="AZ50" s="59"/>
      <c r="BA50" s="59"/>
      <c r="BB50" s="59">
        <v>6.3420000000000004E-2</v>
      </c>
      <c r="BC50" s="60">
        <v>4.9000000000000004</v>
      </c>
      <c r="BD50" s="61">
        <v>6.4130000000000006E-2</v>
      </c>
      <c r="BE50" s="62" t="s">
        <v>293</v>
      </c>
      <c r="BF50" s="35">
        <f t="shared" si="158"/>
        <v>4.9000000000000004</v>
      </c>
      <c r="BG50" s="35">
        <f t="shared" si="158"/>
        <v>6.4130000000000006E-2</v>
      </c>
      <c r="BH50" s="35" t="str">
        <f t="shared" si="159"/>
        <v>Low</v>
      </c>
      <c r="BI50" s="110">
        <f t="shared" si="160"/>
        <v>0</v>
      </c>
      <c r="BJ50" s="83">
        <f>VLOOKUP($F50,REP_Info!$D$6:$H$250,5,FALSE)</f>
        <v>1.244</v>
      </c>
      <c r="BK50" s="30">
        <f t="shared" si="161"/>
        <v>13.735000000000001</v>
      </c>
      <c r="BL50" s="30">
        <f t="shared" si="161"/>
        <v>13.245000000000001</v>
      </c>
      <c r="BM50" s="30">
        <f t="shared" si="161"/>
        <v>13</v>
      </c>
      <c r="BN50" s="29">
        <f t="shared" si="161"/>
        <v>12.918333333333337</v>
      </c>
      <c r="BO50" s="85" t="str">
        <f t="shared" si="162"/>
        <v>$$$</v>
      </c>
      <c r="BP50" s="88" t="str">
        <f t="shared" si="163"/>
        <v>$$$</v>
      </c>
      <c r="BQ50" s="88" t="str">
        <f t="shared" si="164"/>
        <v>$$$</v>
      </c>
      <c r="BR50" s="88" t="str">
        <f t="shared" si="165"/>
        <v>$$$</v>
      </c>
      <c r="BS50" s="29" t="e">
        <f t="shared" si="166"/>
        <v>#N/A</v>
      </c>
      <c r="BT50" s="29" t="e">
        <f t="shared" si="166"/>
        <v>#N/A</v>
      </c>
      <c r="BU50" s="29" t="e">
        <f t="shared" si="166"/>
        <v>#N/A</v>
      </c>
      <c r="BV50" s="29" t="e">
        <f t="shared" si="166"/>
        <v>#N/A</v>
      </c>
      <c r="BW50" s="29" t="e">
        <f t="shared" si="166"/>
        <v>#N/A</v>
      </c>
      <c r="BX50" s="29" t="e">
        <f t="shared" si="166"/>
        <v>#N/A</v>
      </c>
      <c r="BY50" s="29" t="e">
        <f t="shared" si="166"/>
        <v>#N/A</v>
      </c>
      <c r="BZ50" s="29" t="e">
        <f t="shared" si="166"/>
        <v>#N/A</v>
      </c>
      <c r="CA50" s="29" t="e">
        <f t="shared" si="166"/>
        <v>#N/A</v>
      </c>
      <c r="CB50" s="29" t="e">
        <f t="shared" si="166"/>
        <v>#N/A</v>
      </c>
      <c r="CC50" s="29" t="e">
        <f t="shared" si="166"/>
        <v>#N/A</v>
      </c>
      <c r="CD50" s="29" t="e">
        <f t="shared" si="166"/>
        <v>#N/A</v>
      </c>
      <c r="CE50" s="6" t="str">
        <f t="shared" si="7"/>
        <v/>
      </c>
      <c r="CF50" s="27" t="e">
        <f>IF(AND(CI50,NOT(AD50)),LOOKUP(CF$5,{0,750,1500},H50:J50),"")</f>
        <v>#N/A</v>
      </c>
      <c r="CG50" s="6" t="str">
        <f t="shared" si="8"/>
        <v/>
      </c>
      <c r="CH50" t="e">
        <f t="shared" si="167"/>
        <v>#N/A</v>
      </c>
      <c r="CI50" t="e">
        <f t="shared" si="168"/>
        <v>#N/A</v>
      </c>
      <c r="CJ50" s="6" t="e">
        <f t="shared" si="169"/>
        <v>#N/A</v>
      </c>
      <c r="CK50" s="6">
        <f t="shared" si="170"/>
        <v>1</v>
      </c>
      <c r="CL50" s="6">
        <f t="shared" si="171"/>
        <v>1</v>
      </c>
      <c r="CM50" s="6">
        <f t="shared" si="172"/>
        <v>1</v>
      </c>
      <c r="CN50" s="6">
        <f t="shared" si="173"/>
        <v>0</v>
      </c>
      <c r="CO50" s="6">
        <f t="shared" si="174"/>
        <v>1</v>
      </c>
      <c r="CP50" s="6">
        <f t="shared" si="175"/>
        <v>1</v>
      </c>
      <c r="CQ50" s="6">
        <f t="shared" si="176"/>
        <v>1</v>
      </c>
      <c r="CR50" s="81" t="str">
        <f t="shared" si="177"/>
        <v/>
      </c>
      <c r="CS50">
        <f t="shared" si="178"/>
        <v>1.6363636363636349</v>
      </c>
      <c r="CT50">
        <f t="shared" si="179"/>
        <v>20</v>
      </c>
      <c r="CU50" t="str">
        <f t="shared" si="180"/>
        <v>rm</v>
      </c>
      <c r="CV50" s="81">
        <f t="shared" si="181"/>
        <v>220</v>
      </c>
      <c r="CW50" s="81">
        <f>(CV50/25)^1.5*(Calculator!$BU$4/10000)*CW$5</f>
        <v>13.576071591825709</v>
      </c>
      <c r="CX50" t="str">
        <f t="shared" si="182"/>
        <v>$20/rm</v>
      </c>
    </row>
    <row r="51" spans="2:102" x14ac:dyDescent="0.25">
      <c r="B51" s="115" t="s">
        <v>233</v>
      </c>
      <c r="C51" s="13">
        <v>46270.302777777775</v>
      </c>
      <c r="D51">
        <v>34782</v>
      </c>
      <c r="E51" s="54" t="s">
        <v>235</v>
      </c>
      <c r="F51" s="54" t="s">
        <v>374</v>
      </c>
      <c r="G51" s="54" t="s">
        <v>1960</v>
      </c>
      <c r="H51" s="55">
        <v>14.099999999999998</v>
      </c>
      <c r="I51" s="55">
        <v>13.600000000000001</v>
      </c>
      <c r="J51" s="55">
        <v>13.4</v>
      </c>
      <c r="K51" s="54"/>
      <c r="L51" s="56" t="b">
        <v>0</v>
      </c>
      <c r="M51" s="56" t="b">
        <v>0</v>
      </c>
      <c r="N51" s="54">
        <v>1</v>
      </c>
      <c r="O51" s="54" t="s">
        <v>228</v>
      </c>
      <c r="P51" s="54">
        <v>29</v>
      </c>
      <c r="Q51" s="54">
        <v>18</v>
      </c>
      <c r="R51" s="54" t="s">
        <v>375</v>
      </c>
      <c r="S51" s="54" t="s">
        <v>381</v>
      </c>
      <c r="T51" s="54" t="s">
        <v>377</v>
      </c>
      <c r="U51" s="54" t="s">
        <v>1952</v>
      </c>
      <c r="V51" s="54" t="s">
        <v>1961</v>
      </c>
      <c r="W51" s="54" t="b">
        <v>0</v>
      </c>
      <c r="X51" s="54"/>
      <c r="Y51" s="57" t="s">
        <v>1962</v>
      </c>
      <c r="Z51" s="54" t="s">
        <v>378</v>
      </c>
      <c r="AA51" s="54"/>
      <c r="AB51" s="54" t="s">
        <v>379</v>
      </c>
      <c r="AC51" s="56" t="b">
        <v>1</v>
      </c>
      <c r="AD51" s="56" t="b">
        <v>0</v>
      </c>
      <c r="AE51" s="54" t="s">
        <v>302</v>
      </c>
      <c r="AF51" s="58">
        <v>46269</v>
      </c>
      <c r="AG51" s="62" t="s">
        <v>293</v>
      </c>
      <c r="AH51" s="54">
        <v>0</v>
      </c>
      <c r="AI51" s="54"/>
      <c r="AJ51" s="54"/>
      <c r="AK51" s="54"/>
      <c r="AL51" s="54"/>
      <c r="AM51" s="54">
        <v>0</v>
      </c>
      <c r="AN51" s="54"/>
      <c r="AO51" s="54"/>
      <c r="AP51" s="54"/>
      <c r="AQ51" s="54"/>
      <c r="AR51" s="54"/>
      <c r="AS51" s="54"/>
      <c r="AT51" s="54"/>
      <c r="AU51" s="54"/>
      <c r="AV51" s="54"/>
      <c r="AW51" s="54"/>
      <c r="AX51" s="59"/>
      <c r="AY51" s="59"/>
      <c r="AZ51" s="59"/>
      <c r="BA51" s="59"/>
      <c r="BB51" s="59">
        <v>6.7180000000000004E-2</v>
      </c>
      <c r="BC51" s="60">
        <v>4.9000000000000004</v>
      </c>
      <c r="BD51" s="61">
        <v>6.4130000000000006E-2</v>
      </c>
      <c r="BE51" s="62" t="s">
        <v>293</v>
      </c>
      <c r="BF51" s="35">
        <f t="shared" si="158"/>
        <v>4.9000000000000004</v>
      </c>
      <c r="BG51" s="35">
        <f t="shared" si="158"/>
        <v>6.4130000000000006E-2</v>
      </c>
      <c r="BH51" s="35" t="str">
        <f t="shared" si="159"/>
        <v>Low</v>
      </c>
      <c r="BI51" s="110">
        <f t="shared" si="160"/>
        <v>0</v>
      </c>
      <c r="BJ51" s="83">
        <f>VLOOKUP($F51,REP_Info!$D$6:$H$250,5,FALSE)</f>
        <v>1.244</v>
      </c>
      <c r="BK51" s="30">
        <f t="shared" si="161"/>
        <v>14.111000000000002</v>
      </c>
      <c r="BL51" s="30">
        <f t="shared" si="161"/>
        <v>13.621000000000004</v>
      </c>
      <c r="BM51" s="30">
        <f t="shared" si="161"/>
        <v>13.376000000000001</v>
      </c>
      <c r="BN51" s="29">
        <f t="shared" si="161"/>
        <v>13.294333333333336</v>
      </c>
      <c r="BO51" s="85" t="str">
        <f t="shared" si="162"/>
        <v>$$$</v>
      </c>
      <c r="BP51" s="88" t="str">
        <f t="shared" si="163"/>
        <v>$$$</v>
      </c>
      <c r="BQ51" s="88" t="str">
        <f t="shared" si="164"/>
        <v>$$$</v>
      </c>
      <c r="BR51" s="88" t="str">
        <f t="shared" si="165"/>
        <v>$$$</v>
      </c>
      <c r="BS51" s="29" t="e">
        <f t="shared" si="166"/>
        <v>#N/A</v>
      </c>
      <c r="BT51" s="29" t="e">
        <f t="shared" si="166"/>
        <v>#N/A</v>
      </c>
      <c r="BU51" s="29" t="e">
        <f t="shared" si="166"/>
        <v>#N/A</v>
      </c>
      <c r="BV51" s="29" t="e">
        <f t="shared" ref="BS51:CD55" si="183">IF($CI51,IF(BV$7&gt;0,IF(BV$4&gt;$Q51,$BF51+BV$7*(BV$5+$BG51+$BI51),LOOKUP(BV$7,$AH51:$AL51,$AM51:$AQ51)+IF($AG51="Y",SUMPRODUCT($AX51:$BB51-$AW51:$BA51,BV$7-$AR51:$AV51,N(BV$7&gt;$AR51:$AV51)),BV$7*LOOKUP(BV$7,$AR51:$AV51,$AX51:$BB51))+IF($BE51="Y",$BF51,$BC51)+BV$7*IF($BE51="Y",$BG51,$BD51))*100/BV$7,""),NA())</f>
        <v>#N/A</v>
      </c>
      <c r="BW51" s="29" t="e">
        <f t="shared" si="183"/>
        <v>#N/A</v>
      </c>
      <c r="BX51" s="29" t="e">
        <f t="shared" si="183"/>
        <v>#N/A</v>
      </c>
      <c r="BY51" s="29" t="e">
        <f t="shared" si="183"/>
        <v>#N/A</v>
      </c>
      <c r="BZ51" s="29" t="e">
        <f t="shared" si="183"/>
        <v>#N/A</v>
      </c>
      <c r="CA51" s="29" t="e">
        <f t="shared" si="183"/>
        <v>#N/A</v>
      </c>
      <c r="CB51" s="29" t="e">
        <f t="shared" si="183"/>
        <v>#N/A</v>
      </c>
      <c r="CC51" s="29" t="e">
        <f t="shared" si="183"/>
        <v>#N/A</v>
      </c>
      <c r="CD51" s="29" t="e">
        <f t="shared" si="183"/>
        <v>#N/A</v>
      </c>
      <c r="CE51" s="6" t="str">
        <f t="shared" si="7"/>
        <v/>
      </c>
      <c r="CF51" s="27" t="e">
        <f>IF(AND(CI51,NOT(AD51)),LOOKUP(CF$5,{0,750,1500},H51:J51),"")</f>
        <v>#N/A</v>
      </c>
      <c r="CG51" s="6" t="str">
        <f t="shared" si="8"/>
        <v/>
      </c>
      <c r="CH51" t="e">
        <f t="shared" si="167"/>
        <v>#N/A</v>
      </c>
      <c r="CI51" t="e">
        <f t="shared" si="168"/>
        <v>#N/A</v>
      </c>
      <c r="CJ51" s="6" t="e">
        <f t="shared" si="169"/>
        <v>#N/A</v>
      </c>
      <c r="CK51" s="6">
        <f t="shared" si="170"/>
        <v>1</v>
      </c>
      <c r="CL51" s="6">
        <f t="shared" si="171"/>
        <v>1</v>
      </c>
      <c r="CM51" s="6">
        <f t="shared" si="172"/>
        <v>1</v>
      </c>
      <c r="CN51" s="6">
        <f t="shared" si="173"/>
        <v>1</v>
      </c>
      <c r="CO51" s="6">
        <f t="shared" si="174"/>
        <v>0</v>
      </c>
      <c r="CP51" s="6">
        <f t="shared" si="175"/>
        <v>1</v>
      </c>
      <c r="CQ51" s="6">
        <f t="shared" si="176"/>
        <v>1</v>
      </c>
      <c r="CR51" s="81" t="str">
        <f t="shared" si="177"/>
        <v/>
      </c>
      <c r="CS51">
        <f t="shared" si="178"/>
        <v>0</v>
      </c>
      <c r="CT51">
        <f t="shared" si="179"/>
        <v>20</v>
      </c>
      <c r="CU51" t="str">
        <f t="shared" si="180"/>
        <v>rm</v>
      </c>
      <c r="CV51" s="81">
        <f t="shared" si="181"/>
        <v>360</v>
      </c>
      <c r="CW51" s="81">
        <f>(CV51/25)^1.5*(Calculator!$BU$4/10000)*CW$5</f>
        <v>28.418022216055231</v>
      </c>
      <c r="CX51" t="str">
        <f t="shared" si="182"/>
        <v>$20/rm</v>
      </c>
    </row>
    <row r="52" spans="2:102" x14ac:dyDescent="0.25">
      <c r="B52" s="115" t="s">
        <v>233</v>
      </c>
      <c r="C52" s="13">
        <v>46270.302777777775</v>
      </c>
      <c r="D52">
        <v>34783</v>
      </c>
      <c r="E52" s="54" t="s">
        <v>237</v>
      </c>
      <c r="F52" s="54" t="s">
        <v>374</v>
      </c>
      <c r="G52" s="54" t="s">
        <v>1960</v>
      </c>
      <c r="H52" s="55">
        <v>13.700000000000001</v>
      </c>
      <c r="I52" s="55">
        <v>13.3</v>
      </c>
      <c r="J52" s="55">
        <v>13.100000000000001</v>
      </c>
      <c r="K52" s="54"/>
      <c r="L52" s="56" t="b">
        <v>0</v>
      </c>
      <c r="M52" s="56" t="b">
        <v>0</v>
      </c>
      <c r="N52" s="54">
        <v>1</v>
      </c>
      <c r="O52" s="54" t="s">
        <v>228</v>
      </c>
      <c r="P52" s="54">
        <v>29</v>
      </c>
      <c r="Q52" s="54">
        <v>18</v>
      </c>
      <c r="R52" s="54" t="s">
        <v>375</v>
      </c>
      <c r="S52" s="54" t="s">
        <v>381</v>
      </c>
      <c r="T52" s="54" t="s">
        <v>380</v>
      </c>
      <c r="U52" s="54" t="s">
        <v>1950</v>
      </c>
      <c r="V52" s="54" t="s">
        <v>1963</v>
      </c>
      <c r="W52" s="54" t="b">
        <v>0</v>
      </c>
      <c r="X52" s="54"/>
      <c r="Y52" s="57" t="s">
        <v>1964</v>
      </c>
      <c r="Z52" s="54" t="s">
        <v>378</v>
      </c>
      <c r="AA52" s="54"/>
      <c r="AB52" s="54" t="s">
        <v>379</v>
      </c>
      <c r="AC52" s="56" t="b">
        <v>1</v>
      </c>
      <c r="AD52" s="56" t="b">
        <v>0</v>
      </c>
      <c r="AE52" s="54" t="s">
        <v>302</v>
      </c>
      <c r="AF52" s="58">
        <v>46269</v>
      </c>
      <c r="AG52" s="62" t="s">
        <v>293</v>
      </c>
      <c r="AH52" s="54">
        <v>0</v>
      </c>
      <c r="AI52" s="54"/>
      <c r="AJ52" s="54"/>
      <c r="AK52" s="54"/>
      <c r="AL52" s="54"/>
      <c r="AM52" s="54">
        <v>0</v>
      </c>
      <c r="AN52" s="54"/>
      <c r="AO52" s="54"/>
      <c r="AP52" s="54"/>
      <c r="AQ52" s="54"/>
      <c r="AR52" s="54"/>
      <c r="AS52" s="54"/>
      <c r="AT52" s="54"/>
      <c r="AU52" s="54"/>
      <c r="AV52" s="54"/>
      <c r="AW52" s="54"/>
      <c r="AX52" s="59"/>
      <c r="AY52" s="59"/>
      <c r="AZ52" s="59"/>
      <c r="BA52" s="59"/>
      <c r="BB52" s="59">
        <v>6.8949999999999997E-2</v>
      </c>
      <c r="BC52" s="60">
        <v>4.0599999999999996</v>
      </c>
      <c r="BD52" s="61">
        <v>6.0295000000000001E-2</v>
      </c>
      <c r="BE52" s="62" t="s">
        <v>293</v>
      </c>
      <c r="BF52" s="35">
        <f t="shared" si="158"/>
        <v>4.0600000000000005</v>
      </c>
      <c r="BG52" s="35">
        <f t="shared" si="158"/>
        <v>6.0295000000000001E-2</v>
      </c>
      <c r="BH52" s="35" t="str">
        <f t="shared" si="159"/>
        <v>Low</v>
      </c>
      <c r="BI52" s="110">
        <f t="shared" si="160"/>
        <v>0</v>
      </c>
      <c r="BJ52" s="83">
        <f>VLOOKUP($F52,REP_Info!$D$6:$H$250,5,FALSE)</f>
        <v>1.244</v>
      </c>
      <c r="BK52" s="30">
        <f t="shared" si="161"/>
        <v>13.736499999999999</v>
      </c>
      <c r="BL52" s="30">
        <f t="shared" si="161"/>
        <v>13.330500000000001</v>
      </c>
      <c r="BM52" s="30">
        <f t="shared" si="161"/>
        <v>13.1275</v>
      </c>
      <c r="BN52" s="29">
        <f t="shared" si="161"/>
        <v>13.05983333333333</v>
      </c>
      <c r="BO52" s="85" t="str">
        <f t="shared" si="162"/>
        <v>$$$</v>
      </c>
      <c r="BP52" s="88" t="str">
        <f t="shared" si="163"/>
        <v>$$$</v>
      </c>
      <c r="BQ52" s="88" t="str">
        <f t="shared" si="164"/>
        <v>$$$</v>
      </c>
      <c r="BR52" s="88" t="str">
        <f t="shared" si="165"/>
        <v>$$$</v>
      </c>
      <c r="BS52" s="29" t="e">
        <f t="shared" si="183"/>
        <v>#N/A</v>
      </c>
      <c r="BT52" s="29" t="e">
        <f t="shared" si="183"/>
        <v>#N/A</v>
      </c>
      <c r="BU52" s="29" t="e">
        <f t="shared" si="183"/>
        <v>#N/A</v>
      </c>
      <c r="BV52" s="29" t="e">
        <f t="shared" si="183"/>
        <v>#N/A</v>
      </c>
      <c r="BW52" s="29" t="e">
        <f t="shared" si="183"/>
        <v>#N/A</v>
      </c>
      <c r="BX52" s="29" t="e">
        <f t="shared" si="183"/>
        <v>#N/A</v>
      </c>
      <c r="BY52" s="29" t="e">
        <f t="shared" si="183"/>
        <v>#N/A</v>
      </c>
      <c r="BZ52" s="29" t="e">
        <f t="shared" si="183"/>
        <v>#N/A</v>
      </c>
      <c r="CA52" s="29" t="e">
        <f t="shared" si="183"/>
        <v>#N/A</v>
      </c>
      <c r="CB52" s="29" t="e">
        <f t="shared" si="183"/>
        <v>#N/A</v>
      </c>
      <c r="CC52" s="29" t="e">
        <f t="shared" si="183"/>
        <v>#N/A</v>
      </c>
      <c r="CD52" s="29" t="e">
        <f t="shared" si="183"/>
        <v>#N/A</v>
      </c>
      <c r="CE52" s="6" t="str">
        <f t="shared" si="7"/>
        <v/>
      </c>
      <c r="CF52" s="27" t="e">
        <f>IF(AND(CI52,NOT(AD52)),LOOKUP(CF$5,{0,750,1500},H52:J52),"")</f>
        <v>#N/A</v>
      </c>
      <c r="CG52" s="6" t="str">
        <f t="shared" si="8"/>
        <v/>
      </c>
      <c r="CH52" t="e">
        <f t="shared" si="167"/>
        <v>#N/A</v>
      </c>
      <c r="CI52" t="e">
        <f t="shared" si="168"/>
        <v>#N/A</v>
      </c>
      <c r="CJ52" s="6" t="e">
        <f t="shared" si="169"/>
        <v>#N/A</v>
      </c>
      <c r="CK52" s="6">
        <f t="shared" si="170"/>
        <v>1</v>
      </c>
      <c r="CL52" s="6">
        <f t="shared" si="171"/>
        <v>1</v>
      </c>
      <c r="CM52" s="6">
        <f t="shared" si="172"/>
        <v>1</v>
      </c>
      <c r="CN52" s="6">
        <f t="shared" si="173"/>
        <v>1</v>
      </c>
      <c r="CO52" s="6">
        <f t="shared" si="174"/>
        <v>0</v>
      </c>
      <c r="CP52" s="6">
        <f t="shared" si="175"/>
        <v>1</v>
      </c>
      <c r="CQ52" s="6">
        <f t="shared" si="176"/>
        <v>1</v>
      </c>
      <c r="CR52" s="81" t="str">
        <f t="shared" si="177"/>
        <v/>
      </c>
      <c r="CS52">
        <f t="shared" si="178"/>
        <v>0</v>
      </c>
      <c r="CT52">
        <f t="shared" si="179"/>
        <v>20</v>
      </c>
      <c r="CU52" t="str">
        <f t="shared" si="180"/>
        <v>rm</v>
      </c>
      <c r="CV52" s="81">
        <f t="shared" si="181"/>
        <v>360</v>
      </c>
      <c r="CW52" s="81">
        <f>(CV52/25)^1.5*(Calculator!$BU$4/10000)*CW$5</f>
        <v>28.418022216055231</v>
      </c>
      <c r="CX52" t="str">
        <f t="shared" si="182"/>
        <v>$20/rm</v>
      </c>
    </row>
    <row r="53" spans="2:102" x14ac:dyDescent="0.25">
      <c r="B53" s="115" t="s">
        <v>233</v>
      </c>
      <c r="C53" s="13">
        <v>46270.302777777775</v>
      </c>
      <c r="D53">
        <v>34789</v>
      </c>
      <c r="E53" s="54" t="s">
        <v>237</v>
      </c>
      <c r="F53" s="54" t="s">
        <v>374</v>
      </c>
      <c r="G53" s="54" t="s">
        <v>1965</v>
      </c>
      <c r="H53" s="55">
        <v>13.700000000000001</v>
      </c>
      <c r="I53" s="55">
        <v>13.3</v>
      </c>
      <c r="J53" s="55">
        <v>13.100000000000001</v>
      </c>
      <c r="K53" s="54"/>
      <c r="L53" s="56" t="b">
        <v>0</v>
      </c>
      <c r="M53" s="56" t="b">
        <v>0</v>
      </c>
      <c r="N53" s="54">
        <v>1</v>
      </c>
      <c r="O53" s="54" t="s">
        <v>228</v>
      </c>
      <c r="P53" s="54">
        <v>29</v>
      </c>
      <c r="Q53" s="54">
        <v>14</v>
      </c>
      <c r="R53" s="54" t="s">
        <v>375</v>
      </c>
      <c r="S53" s="54" t="s">
        <v>381</v>
      </c>
      <c r="T53" s="54" t="s">
        <v>380</v>
      </c>
      <c r="U53" s="54" t="s">
        <v>1951</v>
      </c>
      <c r="V53" s="54" t="s">
        <v>1966</v>
      </c>
      <c r="W53" s="54" t="b">
        <v>0</v>
      </c>
      <c r="X53" s="54"/>
      <c r="Y53" s="57" t="s">
        <v>1967</v>
      </c>
      <c r="Z53" s="54" t="s">
        <v>378</v>
      </c>
      <c r="AA53" s="54"/>
      <c r="AB53" s="54" t="s">
        <v>379</v>
      </c>
      <c r="AC53" s="56" t="b">
        <v>1</v>
      </c>
      <c r="AD53" s="56" t="b">
        <v>0</v>
      </c>
      <c r="AE53" s="54" t="s">
        <v>302</v>
      </c>
      <c r="AF53" s="58">
        <v>46269</v>
      </c>
      <c r="AG53" s="62" t="s">
        <v>293</v>
      </c>
      <c r="AH53" s="54">
        <v>0</v>
      </c>
      <c r="AI53" s="54"/>
      <c r="AJ53" s="54"/>
      <c r="AK53" s="54"/>
      <c r="AL53" s="54"/>
      <c r="AM53" s="54">
        <v>0</v>
      </c>
      <c r="AN53" s="54"/>
      <c r="AO53" s="54"/>
      <c r="AP53" s="54"/>
      <c r="AQ53" s="54"/>
      <c r="AR53" s="54"/>
      <c r="AS53" s="54"/>
      <c r="AT53" s="54"/>
      <c r="AU53" s="54"/>
      <c r="AV53" s="54"/>
      <c r="AW53" s="54"/>
      <c r="AX53" s="59"/>
      <c r="AY53" s="59"/>
      <c r="AZ53" s="59"/>
      <c r="BA53" s="59"/>
      <c r="BB53" s="59">
        <v>6.8309999999999996E-2</v>
      </c>
      <c r="BC53" s="60">
        <v>4.0599999999999996</v>
      </c>
      <c r="BD53" s="61">
        <v>6.0295000000000001E-2</v>
      </c>
      <c r="BE53" s="62" t="s">
        <v>293</v>
      </c>
      <c r="BF53" s="35">
        <f t="shared" si="158"/>
        <v>4.0600000000000005</v>
      </c>
      <c r="BG53" s="35">
        <f t="shared" si="158"/>
        <v>6.0295000000000001E-2</v>
      </c>
      <c r="BH53" s="35" t="str">
        <f t="shared" si="159"/>
        <v>Low</v>
      </c>
      <c r="BI53" s="110">
        <f t="shared" si="160"/>
        <v>0</v>
      </c>
      <c r="BJ53" s="83">
        <f>VLOOKUP($F53,REP_Info!$D$6:$H$250,5,FALSE)</f>
        <v>1.244</v>
      </c>
      <c r="BK53" s="30">
        <f t="shared" si="161"/>
        <v>13.672500000000001</v>
      </c>
      <c r="BL53" s="30">
        <f t="shared" si="161"/>
        <v>13.266500000000002</v>
      </c>
      <c r="BM53" s="30">
        <f t="shared" si="161"/>
        <v>13.063499999999999</v>
      </c>
      <c r="BN53" s="29">
        <f t="shared" si="161"/>
        <v>12.995833333333334</v>
      </c>
      <c r="BO53" s="85" t="str">
        <f t="shared" si="162"/>
        <v>$$$</v>
      </c>
      <c r="BP53" s="88" t="str">
        <f t="shared" si="163"/>
        <v>$$$</v>
      </c>
      <c r="BQ53" s="88" t="str">
        <f t="shared" si="164"/>
        <v>$$$</v>
      </c>
      <c r="BR53" s="88" t="str">
        <f t="shared" si="165"/>
        <v>$$$</v>
      </c>
      <c r="BS53" s="29" t="e">
        <f t="shared" si="183"/>
        <v>#N/A</v>
      </c>
      <c r="BT53" s="29" t="e">
        <f t="shared" si="183"/>
        <v>#N/A</v>
      </c>
      <c r="BU53" s="29" t="e">
        <f t="shared" si="183"/>
        <v>#N/A</v>
      </c>
      <c r="BV53" s="29" t="e">
        <f t="shared" si="183"/>
        <v>#N/A</v>
      </c>
      <c r="BW53" s="29" t="e">
        <f t="shared" si="183"/>
        <v>#N/A</v>
      </c>
      <c r="BX53" s="29" t="e">
        <f t="shared" si="183"/>
        <v>#N/A</v>
      </c>
      <c r="BY53" s="29" t="e">
        <f t="shared" si="183"/>
        <v>#N/A</v>
      </c>
      <c r="BZ53" s="29" t="e">
        <f t="shared" si="183"/>
        <v>#N/A</v>
      </c>
      <c r="CA53" s="29" t="e">
        <f t="shared" si="183"/>
        <v>#N/A</v>
      </c>
      <c r="CB53" s="29" t="e">
        <f t="shared" si="183"/>
        <v>#N/A</v>
      </c>
      <c r="CC53" s="29" t="e">
        <f t="shared" si="183"/>
        <v>#N/A</v>
      </c>
      <c r="CD53" s="29" t="e">
        <f t="shared" si="183"/>
        <v>#N/A</v>
      </c>
      <c r="CE53" s="6" t="str">
        <f t="shared" si="7"/>
        <v/>
      </c>
      <c r="CF53" s="27" t="e">
        <f>IF(AND(CI53,NOT(AD53)),LOOKUP(CF$5,{0,750,1500},H53:J53),"")</f>
        <v>#N/A</v>
      </c>
      <c r="CG53" s="6" t="str">
        <f t="shared" si="8"/>
        <v/>
      </c>
      <c r="CH53" t="e">
        <f t="shared" si="167"/>
        <v>#N/A</v>
      </c>
      <c r="CI53" t="e">
        <f t="shared" si="168"/>
        <v>#N/A</v>
      </c>
      <c r="CJ53" s="6" t="e">
        <f t="shared" si="169"/>
        <v>#N/A</v>
      </c>
      <c r="CK53" s="6">
        <f t="shared" si="170"/>
        <v>1</v>
      </c>
      <c r="CL53" s="6">
        <f t="shared" si="171"/>
        <v>1</v>
      </c>
      <c r="CM53" s="6">
        <f t="shared" si="172"/>
        <v>1</v>
      </c>
      <c r="CN53" s="6">
        <f t="shared" si="173"/>
        <v>1</v>
      </c>
      <c r="CO53" s="6">
        <f t="shared" si="174"/>
        <v>0</v>
      </c>
      <c r="CP53" s="6">
        <f t="shared" si="175"/>
        <v>1</v>
      </c>
      <c r="CQ53" s="6">
        <f t="shared" si="176"/>
        <v>1</v>
      </c>
      <c r="CR53" s="81" t="str">
        <f t="shared" si="177"/>
        <v/>
      </c>
      <c r="CS53">
        <f t="shared" si="178"/>
        <v>0</v>
      </c>
      <c r="CT53">
        <f t="shared" si="179"/>
        <v>20</v>
      </c>
      <c r="CU53" t="str">
        <f t="shared" si="180"/>
        <v>rm</v>
      </c>
      <c r="CV53" s="81">
        <f t="shared" si="181"/>
        <v>280</v>
      </c>
      <c r="CW53" s="81">
        <f>(CV53/25)^1.5*(Calculator!$BU$4/10000)*CW$5</f>
        <v>19.492930990812432</v>
      </c>
      <c r="CX53" t="str">
        <f t="shared" si="182"/>
        <v>$20/rm</v>
      </c>
    </row>
    <row r="54" spans="2:102" x14ac:dyDescent="0.25">
      <c r="B54" s="115" t="s">
        <v>233</v>
      </c>
      <c r="C54" s="13">
        <v>46270.302777777775</v>
      </c>
      <c r="D54">
        <v>35400</v>
      </c>
      <c r="E54" s="54" t="s">
        <v>235</v>
      </c>
      <c r="F54" s="54" t="s">
        <v>374</v>
      </c>
      <c r="G54" s="54" t="s">
        <v>1968</v>
      </c>
      <c r="H54" s="55">
        <v>13.4</v>
      </c>
      <c r="I54" s="55">
        <v>12.9</v>
      </c>
      <c r="J54" s="55">
        <v>12.7</v>
      </c>
      <c r="K54" s="54"/>
      <c r="L54" s="56" t="b">
        <v>0</v>
      </c>
      <c r="M54" s="56" t="b">
        <v>0</v>
      </c>
      <c r="N54" s="54">
        <v>1</v>
      </c>
      <c r="O54" s="54" t="s">
        <v>228</v>
      </c>
      <c r="P54" s="54">
        <v>29</v>
      </c>
      <c r="Q54" s="54">
        <v>9</v>
      </c>
      <c r="R54" s="54" t="s">
        <v>375</v>
      </c>
      <c r="S54" s="54" t="s">
        <v>381</v>
      </c>
      <c r="T54" s="54" t="s">
        <v>377</v>
      </c>
      <c r="U54" s="54" t="s">
        <v>1948</v>
      </c>
      <c r="V54" s="54" t="s">
        <v>1969</v>
      </c>
      <c r="W54" s="54" t="b">
        <v>0</v>
      </c>
      <c r="X54" s="54"/>
      <c r="Y54" s="57" t="s">
        <v>1970</v>
      </c>
      <c r="Z54" s="54" t="s">
        <v>378</v>
      </c>
      <c r="AA54" s="54"/>
      <c r="AB54" s="54" t="s">
        <v>379</v>
      </c>
      <c r="AC54" s="56" t="b">
        <v>1</v>
      </c>
      <c r="AD54" s="56" t="b">
        <v>0</v>
      </c>
      <c r="AE54" s="54" t="s">
        <v>302</v>
      </c>
      <c r="AF54" s="58">
        <v>46269</v>
      </c>
      <c r="AG54" s="62" t="s">
        <v>293</v>
      </c>
      <c r="AH54" s="54">
        <v>0</v>
      </c>
      <c r="AI54" s="54"/>
      <c r="AJ54" s="54"/>
      <c r="AK54" s="54"/>
      <c r="AL54" s="54"/>
      <c r="AM54" s="54">
        <v>0</v>
      </c>
      <c r="AN54" s="54"/>
      <c r="AO54" s="54"/>
      <c r="AP54" s="54"/>
      <c r="AQ54" s="54"/>
      <c r="AR54" s="54"/>
      <c r="AS54" s="54"/>
      <c r="AT54" s="54"/>
      <c r="AU54" s="54"/>
      <c r="AV54" s="54"/>
      <c r="AW54" s="54"/>
      <c r="AX54" s="59"/>
      <c r="AY54" s="59"/>
      <c r="AZ54" s="59"/>
      <c r="BA54" s="59"/>
      <c r="BB54" s="59">
        <v>6.0249999999999998E-2</v>
      </c>
      <c r="BC54" s="60">
        <v>4.9000000000000004</v>
      </c>
      <c r="BD54" s="61">
        <v>6.4130000000000006E-2</v>
      </c>
      <c r="BE54" s="62" t="s">
        <v>293</v>
      </c>
      <c r="BF54" s="35">
        <f t="shared" si="158"/>
        <v>4.9000000000000004</v>
      </c>
      <c r="BG54" s="35">
        <f t="shared" si="158"/>
        <v>6.4130000000000006E-2</v>
      </c>
      <c r="BH54" s="35" t="str">
        <f t="shared" si="159"/>
        <v>Low</v>
      </c>
      <c r="BI54" s="110">
        <f t="shared" si="160"/>
        <v>0</v>
      </c>
      <c r="BJ54" s="83">
        <f>VLOOKUP($F54,REP_Info!$D$6:$H$250,5,FALSE)</f>
        <v>1.244</v>
      </c>
      <c r="BK54" s="30">
        <f t="shared" si="161"/>
        <v>13.417999999999999</v>
      </c>
      <c r="BL54" s="30">
        <f t="shared" si="161"/>
        <v>12.928000000000004</v>
      </c>
      <c r="BM54" s="30">
        <f t="shared" si="161"/>
        <v>12.683000000000002</v>
      </c>
      <c r="BN54" s="29">
        <f t="shared" si="161"/>
        <v>12.601333333333333</v>
      </c>
      <c r="BO54" s="85" t="str">
        <f t="shared" si="162"/>
        <v>$$$</v>
      </c>
      <c r="BP54" s="88" t="str">
        <f t="shared" si="163"/>
        <v>$$$</v>
      </c>
      <c r="BQ54" s="88" t="str">
        <f t="shared" si="164"/>
        <v>$$$</v>
      </c>
      <c r="BR54" s="88" t="str">
        <f t="shared" si="165"/>
        <v>$$$</v>
      </c>
      <c r="BS54" s="29" t="e">
        <f t="shared" si="183"/>
        <v>#N/A</v>
      </c>
      <c r="BT54" s="29" t="e">
        <f t="shared" si="183"/>
        <v>#N/A</v>
      </c>
      <c r="BU54" s="29" t="e">
        <f t="shared" si="183"/>
        <v>#N/A</v>
      </c>
      <c r="BV54" s="29" t="e">
        <f t="shared" si="183"/>
        <v>#N/A</v>
      </c>
      <c r="BW54" s="29" t="e">
        <f t="shared" si="183"/>
        <v>#N/A</v>
      </c>
      <c r="BX54" s="29" t="e">
        <f t="shared" si="183"/>
        <v>#N/A</v>
      </c>
      <c r="BY54" s="29" t="e">
        <f t="shared" si="183"/>
        <v>#N/A</v>
      </c>
      <c r="BZ54" s="29" t="e">
        <f t="shared" si="183"/>
        <v>#N/A</v>
      </c>
      <c r="CA54" s="29" t="e">
        <f t="shared" si="183"/>
        <v>#N/A</v>
      </c>
      <c r="CB54" s="29" t="e">
        <f t="shared" si="183"/>
        <v>#N/A</v>
      </c>
      <c r="CC54" s="29" t="e">
        <f t="shared" si="183"/>
        <v>#N/A</v>
      </c>
      <c r="CD54" s="29" t="e">
        <f t="shared" si="183"/>
        <v>#N/A</v>
      </c>
      <c r="CE54" s="6" t="str">
        <f t="shared" si="7"/>
        <v/>
      </c>
      <c r="CF54" s="27" t="e">
        <f>IF(AND(CI54,NOT(AD54)),LOOKUP(CF$5,{0,750,1500},H54:J54),"")</f>
        <v>#N/A</v>
      </c>
      <c r="CG54" s="6" t="str">
        <f t="shared" si="8"/>
        <v/>
      </c>
      <c r="CH54" t="e">
        <f t="shared" si="167"/>
        <v>#N/A</v>
      </c>
      <c r="CI54" t="e">
        <f t="shared" si="168"/>
        <v>#N/A</v>
      </c>
      <c r="CJ54" s="6" t="e">
        <f t="shared" si="169"/>
        <v>#N/A</v>
      </c>
      <c r="CK54" s="6">
        <f t="shared" si="170"/>
        <v>1</v>
      </c>
      <c r="CL54" s="6">
        <f t="shared" si="171"/>
        <v>1</v>
      </c>
      <c r="CM54" s="6">
        <f t="shared" si="172"/>
        <v>1</v>
      </c>
      <c r="CN54" s="6">
        <f t="shared" si="173"/>
        <v>0</v>
      </c>
      <c r="CO54" s="6">
        <f t="shared" si="174"/>
        <v>1</v>
      </c>
      <c r="CP54" s="6">
        <f t="shared" si="175"/>
        <v>1</v>
      </c>
      <c r="CQ54" s="6">
        <f t="shared" si="176"/>
        <v>1</v>
      </c>
      <c r="CR54" s="81" t="str">
        <f t="shared" si="177"/>
        <v/>
      </c>
      <c r="CS54">
        <f t="shared" si="178"/>
        <v>5.9999999999999982</v>
      </c>
      <c r="CT54">
        <f t="shared" si="179"/>
        <v>20</v>
      </c>
      <c r="CU54" t="str">
        <f t="shared" si="180"/>
        <v>rm</v>
      </c>
      <c r="CV54" s="81">
        <f t="shared" si="181"/>
        <v>180</v>
      </c>
      <c r="CW54" s="81">
        <f>(CV54/25)^1.5*(Calculator!$BU$4/10000)*CW$5</f>
        <v>10.047288108441309</v>
      </c>
      <c r="CX54" t="str">
        <f t="shared" si="182"/>
        <v>$20/rm</v>
      </c>
    </row>
    <row r="55" spans="2:102" x14ac:dyDescent="0.25">
      <c r="B55" s="115" t="s">
        <v>233</v>
      </c>
      <c r="C55" s="13">
        <v>46270.302777777775</v>
      </c>
      <c r="D55">
        <v>35404</v>
      </c>
      <c r="E55" s="54" t="s">
        <v>237</v>
      </c>
      <c r="F55" s="54" t="s">
        <v>374</v>
      </c>
      <c r="G55" s="54" t="s">
        <v>1968</v>
      </c>
      <c r="H55" s="55">
        <v>13</v>
      </c>
      <c r="I55" s="55">
        <v>12.6</v>
      </c>
      <c r="J55" s="55">
        <v>12.4</v>
      </c>
      <c r="K55" s="54"/>
      <c r="L55" s="56" t="b">
        <v>0</v>
      </c>
      <c r="M55" s="56" t="b">
        <v>0</v>
      </c>
      <c r="N55" s="54">
        <v>1</v>
      </c>
      <c r="O55" s="54" t="s">
        <v>228</v>
      </c>
      <c r="P55" s="54">
        <v>29</v>
      </c>
      <c r="Q55" s="54">
        <v>9</v>
      </c>
      <c r="R55" s="54" t="s">
        <v>375</v>
      </c>
      <c r="S55" s="54" t="s">
        <v>381</v>
      </c>
      <c r="T55" s="54" t="s">
        <v>380</v>
      </c>
      <c r="U55" s="54" t="s">
        <v>1949</v>
      </c>
      <c r="V55" s="54" t="s">
        <v>1971</v>
      </c>
      <c r="W55" s="54" t="b">
        <v>0</v>
      </c>
      <c r="X55" s="54"/>
      <c r="Y55" s="57" t="s">
        <v>1972</v>
      </c>
      <c r="Z55" s="54" t="s">
        <v>378</v>
      </c>
      <c r="AA55" s="54"/>
      <c r="AB55" s="54" t="s">
        <v>379</v>
      </c>
      <c r="AC55" s="56" t="b">
        <v>1</v>
      </c>
      <c r="AD55" s="56" t="b">
        <v>0</v>
      </c>
      <c r="AE55" s="54" t="s">
        <v>302</v>
      </c>
      <c r="AF55" s="58">
        <v>46269</v>
      </c>
      <c r="AG55" s="62" t="s">
        <v>293</v>
      </c>
      <c r="AH55" s="54">
        <v>0</v>
      </c>
      <c r="AI55" s="54"/>
      <c r="AJ55" s="54"/>
      <c r="AK55" s="54"/>
      <c r="AL55" s="54"/>
      <c r="AM55" s="54">
        <v>0</v>
      </c>
      <c r="AN55" s="54"/>
      <c r="AO55" s="54"/>
      <c r="AP55" s="54"/>
      <c r="AQ55" s="54"/>
      <c r="AR55" s="54"/>
      <c r="AS55" s="54"/>
      <c r="AT55" s="54"/>
      <c r="AU55" s="54"/>
      <c r="AV55" s="54"/>
      <c r="AW55" s="54"/>
      <c r="AX55" s="59"/>
      <c r="AY55" s="59"/>
      <c r="AZ55" s="59"/>
      <c r="BA55" s="59"/>
      <c r="BB55" s="59">
        <v>6.1789999999999998E-2</v>
      </c>
      <c r="BC55" s="60">
        <v>4.0599999999999996</v>
      </c>
      <c r="BD55" s="61">
        <v>6.0295000000000001E-2</v>
      </c>
      <c r="BE55" s="62" t="s">
        <v>293</v>
      </c>
      <c r="BF55" s="35">
        <f t="shared" si="158"/>
        <v>4.0600000000000005</v>
      </c>
      <c r="BG55" s="35">
        <f t="shared" si="158"/>
        <v>6.0295000000000001E-2</v>
      </c>
      <c r="BH55" s="35" t="str">
        <f t="shared" si="159"/>
        <v>Low</v>
      </c>
      <c r="BI55" s="110">
        <f t="shared" si="160"/>
        <v>0</v>
      </c>
      <c r="BJ55" s="83">
        <f>VLOOKUP($F55,REP_Info!$D$6:$H$250,5,FALSE)</f>
        <v>1.244</v>
      </c>
      <c r="BK55" s="30">
        <f t="shared" si="161"/>
        <v>13.020499999999998</v>
      </c>
      <c r="BL55" s="30">
        <f t="shared" si="161"/>
        <v>12.6145</v>
      </c>
      <c r="BM55" s="30">
        <f t="shared" si="161"/>
        <v>12.4115</v>
      </c>
      <c r="BN55" s="29">
        <f t="shared" si="161"/>
        <v>12.343833333333333</v>
      </c>
      <c r="BO55" s="85" t="str">
        <f t="shared" si="162"/>
        <v>$$$</v>
      </c>
      <c r="BP55" s="88" t="str">
        <f t="shared" si="163"/>
        <v>$$$</v>
      </c>
      <c r="BQ55" s="88" t="str">
        <f t="shared" si="164"/>
        <v>$$$</v>
      </c>
      <c r="BR55" s="88" t="str">
        <f t="shared" si="165"/>
        <v>$$$</v>
      </c>
      <c r="BS55" s="29" t="e">
        <f t="shared" si="183"/>
        <v>#N/A</v>
      </c>
      <c r="BT55" s="29" t="e">
        <f t="shared" si="183"/>
        <v>#N/A</v>
      </c>
      <c r="BU55" s="29" t="e">
        <f t="shared" si="183"/>
        <v>#N/A</v>
      </c>
      <c r="BV55" s="29" t="e">
        <f t="shared" si="183"/>
        <v>#N/A</v>
      </c>
      <c r="BW55" s="29" t="e">
        <f t="shared" si="183"/>
        <v>#N/A</v>
      </c>
      <c r="BX55" s="29" t="e">
        <f t="shared" si="183"/>
        <v>#N/A</v>
      </c>
      <c r="BY55" s="29" t="e">
        <f t="shared" si="183"/>
        <v>#N/A</v>
      </c>
      <c r="BZ55" s="29" t="e">
        <f t="shared" si="183"/>
        <v>#N/A</v>
      </c>
      <c r="CA55" s="29" t="e">
        <f t="shared" si="183"/>
        <v>#N/A</v>
      </c>
      <c r="CB55" s="29" t="e">
        <f t="shared" si="183"/>
        <v>#N/A</v>
      </c>
      <c r="CC55" s="29" t="e">
        <f t="shared" si="183"/>
        <v>#N/A</v>
      </c>
      <c r="CD55" s="29" t="e">
        <f t="shared" si="183"/>
        <v>#N/A</v>
      </c>
      <c r="CE55" s="6" t="str">
        <f t="shared" si="7"/>
        <v/>
      </c>
      <c r="CF55" s="27" t="e">
        <f>IF(AND(CI55,NOT(AD55)),LOOKUP(CF$5,{0,750,1500},H55:J55),"")</f>
        <v>#N/A</v>
      </c>
      <c r="CG55" s="6" t="str">
        <f t="shared" si="8"/>
        <v/>
      </c>
      <c r="CH55" t="e">
        <f t="shared" si="167"/>
        <v>#N/A</v>
      </c>
      <c r="CI55" t="e">
        <f t="shared" si="168"/>
        <v>#N/A</v>
      </c>
      <c r="CJ55" s="6" t="e">
        <f t="shared" si="169"/>
        <v>#N/A</v>
      </c>
      <c r="CK55" s="6">
        <f t="shared" si="170"/>
        <v>1</v>
      </c>
      <c r="CL55" s="6">
        <f t="shared" si="171"/>
        <v>1</v>
      </c>
      <c r="CM55" s="6">
        <f t="shared" si="172"/>
        <v>1</v>
      </c>
      <c r="CN55" s="6">
        <f t="shared" si="173"/>
        <v>0</v>
      </c>
      <c r="CO55" s="6">
        <f t="shared" si="174"/>
        <v>1</v>
      </c>
      <c r="CP55" s="6">
        <f t="shared" si="175"/>
        <v>1</v>
      </c>
      <c r="CQ55" s="6">
        <f t="shared" si="176"/>
        <v>1</v>
      </c>
      <c r="CR55" s="81" t="str">
        <f t="shared" si="177"/>
        <v/>
      </c>
      <c r="CS55">
        <f t="shared" si="178"/>
        <v>5.9999999999999982</v>
      </c>
      <c r="CT55">
        <f t="shared" si="179"/>
        <v>20</v>
      </c>
      <c r="CU55" t="str">
        <f t="shared" si="180"/>
        <v>rm</v>
      </c>
      <c r="CV55" s="81">
        <f t="shared" si="181"/>
        <v>180</v>
      </c>
      <c r="CW55" s="81">
        <f>(CV55/25)^1.5*(Calculator!$BU$4/10000)*CW$5</f>
        <v>10.047288108441309</v>
      </c>
      <c r="CX55" t="str">
        <f t="shared" si="182"/>
        <v>$20/rm</v>
      </c>
    </row>
    <row r="56" spans="2:102" x14ac:dyDescent="0.25">
      <c r="B56" s="115" t="s">
        <v>233</v>
      </c>
      <c r="C56" s="13">
        <v>46246.298611111109</v>
      </c>
      <c r="D56">
        <v>27509</v>
      </c>
      <c r="E56" s="54" t="s">
        <v>235</v>
      </c>
      <c r="F56" s="54" t="s">
        <v>382</v>
      </c>
      <c r="G56" s="54" t="s">
        <v>1884</v>
      </c>
      <c r="H56" s="55">
        <v>13.700000000000001</v>
      </c>
      <c r="I56" s="55">
        <v>13.200000000000001</v>
      </c>
      <c r="J56" s="55">
        <v>13</v>
      </c>
      <c r="K56" s="54"/>
      <c r="L56" s="56" t="b">
        <v>0</v>
      </c>
      <c r="M56" s="56" t="b">
        <v>0</v>
      </c>
      <c r="N56" s="54">
        <v>1</v>
      </c>
      <c r="O56" s="54" t="s">
        <v>228</v>
      </c>
      <c r="P56" s="54">
        <v>100</v>
      </c>
      <c r="Q56" s="54">
        <v>12</v>
      </c>
      <c r="R56" s="54">
        <v>120</v>
      </c>
      <c r="S56" s="54" t="s">
        <v>1885</v>
      </c>
      <c r="T56" s="54" t="s">
        <v>1886</v>
      </c>
      <c r="U56" s="54" t="s">
        <v>1878</v>
      </c>
      <c r="V56" s="54" t="s">
        <v>1887</v>
      </c>
      <c r="W56" s="54" t="b">
        <v>1</v>
      </c>
      <c r="X56" s="54"/>
      <c r="Y56" s="57" t="s">
        <v>1888</v>
      </c>
      <c r="Z56" s="54" t="s">
        <v>1885</v>
      </c>
      <c r="AA56" s="54"/>
      <c r="AB56" s="54" t="s">
        <v>1889</v>
      </c>
      <c r="AC56" s="56" t="b">
        <v>0</v>
      </c>
      <c r="AD56" s="56" t="b">
        <v>0</v>
      </c>
      <c r="AE56" s="54" t="s">
        <v>302</v>
      </c>
      <c r="AF56" s="58">
        <v>46245</v>
      </c>
      <c r="AG56" s="62" t="s">
        <v>293</v>
      </c>
      <c r="AH56" s="54">
        <v>0</v>
      </c>
      <c r="AI56" s="54"/>
      <c r="AJ56" s="54"/>
      <c r="AK56" s="54"/>
      <c r="AL56" s="54"/>
      <c r="AM56" s="54">
        <v>0</v>
      </c>
      <c r="AN56" s="54"/>
      <c r="AO56" s="54"/>
      <c r="AP56" s="54"/>
      <c r="AQ56" s="54"/>
      <c r="AR56" s="54"/>
      <c r="AS56" s="54"/>
      <c r="AT56" s="54"/>
      <c r="AU56" s="54"/>
      <c r="AV56" s="54"/>
      <c r="AW56" s="54"/>
      <c r="AX56" s="59"/>
      <c r="AY56" s="59"/>
      <c r="AZ56" s="59"/>
      <c r="BA56" s="59"/>
      <c r="BB56" s="59">
        <v>7.5819999999999999E-2</v>
      </c>
      <c r="BC56" s="60">
        <v>4.9000000000000004</v>
      </c>
      <c r="BD56" s="61">
        <v>5.1461E-2</v>
      </c>
      <c r="BE56" s="62" t="s">
        <v>293</v>
      </c>
      <c r="BF56" s="35">
        <f t="shared" si="0"/>
        <v>4.9000000000000004</v>
      </c>
      <c r="BG56" s="35">
        <f t="shared" si="0"/>
        <v>6.4130000000000006E-2</v>
      </c>
      <c r="BH56" s="35" t="str">
        <f t="shared" ref="BH56:BH58" si="184">IF(ISTEXT(BE56),IF(AND(AV56=0,SUM(AN56:AQ56)=0),IF(AM56&lt;=0,IF(BE56="Y","Low","Flat"),"Med"),"High"),"?")</f>
        <v>Low</v>
      </c>
      <c r="BI56" s="110">
        <f t="shared" ref="BI56:BI58" si="185">IF(ISNUMBER(AH56),0*BI$5*SIN((EDATE($A$3,$Q56)-DATE(YEAR(EDATE($A$3,$Q56)),1,0)-BI$4)*2*PI()/365),"")</f>
        <v>0</v>
      </c>
      <c r="BJ56" s="83" t="str">
        <f>VLOOKUP($F56,REP_Info!$D$6:$H$250,5,FALSE)</f>
        <v/>
      </c>
      <c r="BK56" s="30">
        <f t="shared" ref="BK56:BN58" si="186">IF(BK$7&gt;0,(LOOKUP(BK$7,$AH56:$AL56,$AM56:$AQ56)+IF($AG56="Y",SUMPRODUCT($AX56:$BB56-$AW56:$BA56,BK$7-$AR56:$AV56,N(BK$7&gt;$AR56:$AV56)),BK$7*LOOKUP(BK$7,$AR56:$AV56,$AX56:$BB56))+IF($BE56="Y",$BF56,$BC56)+BK$7*IF($BE56="Y",$BG56,$BD56))*100/BK$7,"")</f>
        <v>14.975</v>
      </c>
      <c r="BL56" s="30">
        <f t="shared" si="186"/>
        <v>14.485000000000001</v>
      </c>
      <c r="BM56" s="30">
        <f t="shared" si="186"/>
        <v>14.24</v>
      </c>
      <c r="BN56" s="29">
        <f t="shared" si="186"/>
        <v>14.158333333333333</v>
      </c>
      <c r="BO56" s="85" t="str">
        <f t="shared" si="2"/>
        <v>$$$</v>
      </c>
      <c r="BP56" s="88" t="str">
        <f t="shared" ref="BP56:BP58" si="187">IFERROR(BO56*100/BO$5,"$$$")</f>
        <v>$$$</v>
      </c>
      <c r="BQ56" s="88" t="str">
        <f t="shared" si="4"/>
        <v>$$$</v>
      </c>
      <c r="BR56" s="88" t="str">
        <f t="shared" si="5"/>
        <v>$$$</v>
      </c>
      <c r="BS56" s="29" t="e">
        <f t="shared" ref="BS56:CD58" si="188">IF($CI56,IF(BS$7&gt;0,IF(BS$4&gt;$Q56,$BF56+BS$7*(BS$5+$BG56+$BI56),LOOKUP(BS$7,$AH56:$AL56,$AM56:$AQ56)+IF($AG56="Y",SUMPRODUCT($AX56:$BB56-$AW56:$BA56,BS$7-$AR56:$AV56,N(BS$7&gt;$AR56:$AV56)),BS$7*LOOKUP(BS$7,$AR56:$AV56,$AX56:$BB56))+IF($BE56="Y",$BF56,$BC56)+BS$7*IF($BE56="Y",$BG56,$BD56))*100/BS$7,""),NA())</f>
        <v>#N/A</v>
      </c>
      <c r="BT56" s="29" t="e">
        <f t="shared" si="188"/>
        <v>#N/A</v>
      </c>
      <c r="BU56" s="29" t="e">
        <f t="shared" si="188"/>
        <v>#N/A</v>
      </c>
      <c r="BV56" s="29" t="e">
        <f t="shared" si="188"/>
        <v>#N/A</v>
      </c>
      <c r="BW56" s="29" t="e">
        <f t="shared" si="188"/>
        <v>#N/A</v>
      </c>
      <c r="BX56" s="29" t="e">
        <f t="shared" si="188"/>
        <v>#N/A</v>
      </c>
      <c r="BY56" s="29" t="e">
        <f t="shared" si="188"/>
        <v>#N/A</v>
      </c>
      <c r="BZ56" s="29" t="e">
        <f t="shared" si="188"/>
        <v>#N/A</v>
      </c>
      <c r="CA56" s="29" t="e">
        <f t="shared" si="188"/>
        <v>#N/A</v>
      </c>
      <c r="CB56" s="29" t="e">
        <f t="shared" si="188"/>
        <v>#N/A</v>
      </c>
      <c r="CC56" s="29" t="e">
        <f t="shared" si="188"/>
        <v>#N/A</v>
      </c>
      <c r="CD56" s="29" t="e">
        <f t="shared" si="188"/>
        <v>#N/A</v>
      </c>
      <c r="CE56" s="6" t="str">
        <f t="shared" si="7"/>
        <v/>
      </c>
      <c r="CF56" s="27" t="e">
        <f>IF(AND(CI56,NOT(AD56)),LOOKUP(CF$5,{0,750,1500},H56:J56),"")</f>
        <v>#N/A</v>
      </c>
      <c r="CG56" s="6" t="str">
        <f t="shared" si="8"/>
        <v/>
      </c>
      <c r="CH56" t="e">
        <f t="shared" ref="CH56:CH58" si="189">IF(CI56,IF(ISNUMBER(BO56),BO56,100000)+CV56/10000+IF(ISNUMBER(BJ56),BJ56,2)/10000-P56/100000+ROW()/10000000,"")</f>
        <v>#N/A</v>
      </c>
      <c r="CI56" t="e">
        <f t="shared" ref="CI56:CI58" si="190">PRODUCT(CJ56:CQ56)</f>
        <v>#N/A</v>
      </c>
      <c r="CJ56" s="6" t="e">
        <f t="shared" si="11"/>
        <v>#N/A</v>
      </c>
      <c r="CK56" s="6">
        <f t="shared" si="12"/>
        <v>1</v>
      </c>
      <c r="CL56" s="6">
        <f t="shared" si="26"/>
        <v>1</v>
      </c>
      <c r="CM56" s="6">
        <f t="shared" si="13"/>
        <v>1</v>
      </c>
      <c r="CN56" s="6">
        <f t="shared" si="14"/>
        <v>1</v>
      </c>
      <c r="CO56" s="6">
        <f t="shared" si="15"/>
        <v>1</v>
      </c>
      <c r="CP56" s="6">
        <f t="shared" si="16"/>
        <v>1</v>
      </c>
      <c r="CQ56" s="6">
        <f t="shared" ref="CQ56:CQ58" si="191">IF(CQ$5="Any",1,IF(AND(CQ$5="Med",AV56=0,SUM(AN56:AQ56)=0),1,IF(AND(CQ$5="Low",AV56=0,SUM(AN56:AQ56)=0,AM56=0),1,IF(AND(CQ$5="Flat",AV56=0,SUM(AN56:AQ56)=0,AM56=0,IFERROR(NOT(BE56="Y"),0)),1,0))))</f>
        <v>1</v>
      </c>
      <c r="CR56" s="81" t="str">
        <f t="shared" si="17"/>
        <v/>
      </c>
      <c r="CS56">
        <f t="shared" ref="CS56:CS58" si="192">CS$5*(12/(MIN(12,Q56))-1)</f>
        <v>0</v>
      </c>
      <c r="CT56">
        <f t="shared" si="19"/>
        <v>120</v>
      </c>
      <c r="CU56" t="str">
        <f t="shared" si="29"/>
        <v/>
      </c>
      <c r="CV56" s="81">
        <f t="shared" ref="CV56:CV58" si="193">CT56*IF(CU56="",1,Q56)</f>
        <v>120</v>
      </c>
      <c r="CW56" s="81">
        <f>(CV56/25)^1.5*(Calculator!$BU$4/10000)*CW$5</f>
        <v>5.4690509254254183</v>
      </c>
      <c r="CX56" t="str">
        <f t="shared" ref="CX56:CX58" si="194">"$"&amp;IF(LEFT(CU56,1)="r",CT56&amp;"/"&amp;CU56,CV56)</f>
        <v>$120</v>
      </c>
    </row>
    <row r="57" spans="2:102" x14ac:dyDescent="0.25">
      <c r="B57" s="115" t="s">
        <v>233</v>
      </c>
      <c r="C57" s="13">
        <v>46246.298611111109</v>
      </c>
      <c r="D57">
        <v>35094</v>
      </c>
      <c r="E57" s="54" t="s">
        <v>237</v>
      </c>
      <c r="F57" s="54" t="s">
        <v>382</v>
      </c>
      <c r="G57" s="54" t="s">
        <v>1884</v>
      </c>
      <c r="H57" s="55">
        <v>14.399999999999999</v>
      </c>
      <c r="I57" s="55">
        <v>14.000000000000002</v>
      </c>
      <c r="J57" s="55">
        <v>13.8</v>
      </c>
      <c r="K57" s="54"/>
      <c r="L57" s="56" t="b">
        <v>0</v>
      </c>
      <c r="M57" s="56" t="b">
        <v>0</v>
      </c>
      <c r="N57" s="54">
        <v>1</v>
      </c>
      <c r="O57" s="54" t="s">
        <v>228</v>
      </c>
      <c r="P57" s="54">
        <v>100</v>
      </c>
      <c r="Q57" s="54">
        <v>12</v>
      </c>
      <c r="R57" s="54">
        <v>120</v>
      </c>
      <c r="S57" s="54" t="s">
        <v>1885</v>
      </c>
      <c r="T57" s="54" t="s">
        <v>1890</v>
      </c>
      <c r="U57" s="54" t="s">
        <v>1876</v>
      </c>
      <c r="V57" s="54" t="s">
        <v>1876</v>
      </c>
      <c r="W57" s="54" t="b">
        <v>1</v>
      </c>
      <c r="X57" s="54"/>
      <c r="Y57" s="57" t="s">
        <v>1891</v>
      </c>
      <c r="Z57" s="54" t="s">
        <v>1885</v>
      </c>
      <c r="AA57" s="54"/>
      <c r="AB57" s="54" t="s">
        <v>1889</v>
      </c>
      <c r="AC57" s="56" t="b">
        <v>0</v>
      </c>
      <c r="AD57" s="56" t="b">
        <v>0</v>
      </c>
      <c r="AE57" s="54" t="s">
        <v>302</v>
      </c>
      <c r="AF57" s="58">
        <v>46245</v>
      </c>
      <c r="AG57" s="62" t="s">
        <v>293</v>
      </c>
      <c r="AH57" s="54">
        <v>0</v>
      </c>
      <c r="AI57" s="54"/>
      <c r="AJ57" s="54"/>
      <c r="AK57" s="54"/>
      <c r="AL57" s="54"/>
      <c r="AM57" s="54">
        <v>0</v>
      </c>
      <c r="AN57" s="54"/>
      <c r="AO57" s="54"/>
      <c r="AP57" s="54"/>
      <c r="AQ57" s="54"/>
      <c r="AR57" s="54"/>
      <c r="AS57" s="54"/>
      <c r="AT57" s="54"/>
      <c r="AU57" s="54"/>
      <c r="AV57" s="54"/>
      <c r="AW57" s="54"/>
      <c r="AX57" s="59"/>
      <c r="AY57" s="59"/>
      <c r="AZ57" s="59"/>
      <c r="BA57" s="59"/>
      <c r="BB57" s="59">
        <v>7.5520000000000004E-2</v>
      </c>
      <c r="BC57" s="60">
        <v>4.0599999999999996</v>
      </c>
      <c r="BD57" s="61">
        <v>6.0295000000000001E-2</v>
      </c>
      <c r="BE57" s="62" t="s">
        <v>293</v>
      </c>
      <c r="BF57" s="35">
        <f t="shared" si="0"/>
        <v>4.0600000000000005</v>
      </c>
      <c r="BG57" s="35">
        <f t="shared" si="0"/>
        <v>6.0295000000000001E-2</v>
      </c>
      <c r="BH57" s="35" t="str">
        <f t="shared" si="184"/>
        <v>Low</v>
      </c>
      <c r="BI57" s="110">
        <f t="shared" si="185"/>
        <v>0</v>
      </c>
      <c r="BJ57" s="83" t="str">
        <f>VLOOKUP($F57,REP_Info!$D$6:$H$250,5,FALSE)</f>
        <v/>
      </c>
      <c r="BK57" s="30">
        <f t="shared" si="186"/>
        <v>14.3935</v>
      </c>
      <c r="BL57" s="30">
        <f t="shared" si="186"/>
        <v>13.987500000000001</v>
      </c>
      <c r="BM57" s="30">
        <f t="shared" si="186"/>
        <v>13.784500000000003</v>
      </c>
      <c r="BN57" s="29">
        <f t="shared" si="186"/>
        <v>13.716833333333334</v>
      </c>
      <c r="BO57" s="85" t="str">
        <f t="shared" si="2"/>
        <v>$$$</v>
      </c>
      <c r="BP57" s="88" t="str">
        <f t="shared" si="187"/>
        <v>$$$</v>
      </c>
      <c r="BQ57" s="88" t="str">
        <f t="shared" si="4"/>
        <v>$$$</v>
      </c>
      <c r="BR57" s="88" t="str">
        <f t="shared" si="5"/>
        <v>$$$</v>
      </c>
      <c r="BS57" s="29" t="e">
        <f t="shared" si="188"/>
        <v>#N/A</v>
      </c>
      <c r="BT57" s="29" t="e">
        <f t="shared" si="188"/>
        <v>#N/A</v>
      </c>
      <c r="BU57" s="29" t="e">
        <f t="shared" si="188"/>
        <v>#N/A</v>
      </c>
      <c r="BV57" s="29" t="e">
        <f t="shared" si="188"/>
        <v>#N/A</v>
      </c>
      <c r="BW57" s="29" t="e">
        <f t="shared" si="188"/>
        <v>#N/A</v>
      </c>
      <c r="BX57" s="29" t="e">
        <f t="shared" si="188"/>
        <v>#N/A</v>
      </c>
      <c r="BY57" s="29" t="e">
        <f t="shared" si="188"/>
        <v>#N/A</v>
      </c>
      <c r="BZ57" s="29" t="e">
        <f t="shared" si="188"/>
        <v>#N/A</v>
      </c>
      <c r="CA57" s="29" t="e">
        <f t="shared" si="188"/>
        <v>#N/A</v>
      </c>
      <c r="CB57" s="29" t="e">
        <f t="shared" si="188"/>
        <v>#N/A</v>
      </c>
      <c r="CC57" s="29" t="e">
        <f t="shared" si="188"/>
        <v>#N/A</v>
      </c>
      <c r="CD57" s="29" t="e">
        <f t="shared" si="188"/>
        <v>#N/A</v>
      </c>
      <c r="CE57" s="6" t="str">
        <f t="shared" si="7"/>
        <v/>
      </c>
      <c r="CF57" s="27" t="e">
        <f>IF(AND(CI57,NOT(AD57)),LOOKUP(CF$5,{0,750,1500},H57:J57),"")</f>
        <v>#N/A</v>
      </c>
      <c r="CG57" s="6" t="str">
        <f t="shared" si="8"/>
        <v/>
      </c>
      <c r="CH57" t="e">
        <f t="shared" si="189"/>
        <v>#N/A</v>
      </c>
      <c r="CI57" t="e">
        <f t="shared" si="190"/>
        <v>#N/A</v>
      </c>
      <c r="CJ57" s="6" t="e">
        <f t="shared" si="11"/>
        <v>#N/A</v>
      </c>
      <c r="CK57" s="6">
        <f t="shared" si="12"/>
        <v>1</v>
      </c>
      <c r="CL57" s="6">
        <f t="shared" si="26"/>
        <v>1</v>
      </c>
      <c r="CM57" s="6">
        <f t="shared" si="13"/>
        <v>1</v>
      </c>
      <c r="CN57" s="6">
        <f t="shared" si="14"/>
        <v>1</v>
      </c>
      <c r="CO57" s="6">
        <f t="shared" si="15"/>
        <v>1</v>
      </c>
      <c r="CP57" s="6">
        <f t="shared" si="16"/>
        <v>1</v>
      </c>
      <c r="CQ57" s="6">
        <f t="shared" si="191"/>
        <v>1</v>
      </c>
      <c r="CR57" s="81" t="str">
        <f t="shared" si="17"/>
        <v/>
      </c>
      <c r="CS57">
        <f t="shared" si="192"/>
        <v>0</v>
      </c>
      <c r="CT57">
        <f t="shared" si="19"/>
        <v>120</v>
      </c>
      <c r="CU57" t="str">
        <f t="shared" si="29"/>
        <v/>
      </c>
      <c r="CV57" s="81">
        <f t="shared" si="193"/>
        <v>120</v>
      </c>
      <c r="CW57" s="81">
        <f>(CV57/25)^1.5*(Calculator!$BU$4/10000)*CW$5</f>
        <v>5.4690509254254183</v>
      </c>
      <c r="CX57" t="str">
        <f t="shared" si="194"/>
        <v>$120</v>
      </c>
    </row>
    <row r="58" spans="2:102" x14ac:dyDescent="0.25">
      <c r="B58" s="115" t="s">
        <v>233</v>
      </c>
      <c r="C58" s="13">
        <v>46267.647916666669</v>
      </c>
      <c r="D58">
        <v>34369</v>
      </c>
      <c r="E58" s="54" t="s">
        <v>235</v>
      </c>
      <c r="F58" s="54" t="s">
        <v>383</v>
      </c>
      <c r="G58" s="54" t="s">
        <v>384</v>
      </c>
      <c r="H58" s="55">
        <v>12.8</v>
      </c>
      <c r="I58" s="55">
        <v>12.3</v>
      </c>
      <c r="J58" s="55">
        <v>12.1</v>
      </c>
      <c r="K58" s="54"/>
      <c r="L58" s="56" t="b">
        <v>0</v>
      </c>
      <c r="M58" s="56" t="b">
        <v>0</v>
      </c>
      <c r="N58" s="54">
        <v>1</v>
      </c>
      <c r="O58" s="54" t="s">
        <v>228</v>
      </c>
      <c r="P58" s="54">
        <v>24</v>
      </c>
      <c r="Q58" s="54">
        <v>12</v>
      </c>
      <c r="R58" s="54">
        <v>100</v>
      </c>
      <c r="S58" s="54" t="s">
        <v>385</v>
      </c>
      <c r="T58" s="54" t="s">
        <v>386</v>
      </c>
      <c r="U58" s="54" t="s">
        <v>2247</v>
      </c>
      <c r="V58" s="54" t="s">
        <v>2252</v>
      </c>
      <c r="W58" s="54" t="b">
        <v>0</v>
      </c>
      <c r="X58" s="54"/>
      <c r="Y58" s="57" t="s">
        <v>2253</v>
      </c>
      <c r="Z58" s="54" t="s">
        <v>1571</v>
      </c>
      <c r="AA58" s="54"/>
      <c r="AB58" s="54" t="s">
        <v>387</v>
      </c>
      <c r="AC58" s="56" t="b">
        <v>1</v>
      </c>
      <c r="AD58" s="56" t="b">
        <v>0</v>
      </c>
      <c r="AE58" s="54" t="s">
        <v>302</v>
      </c>
      <c r="AF58" s="58">
        <v>46267</v>
      </c>
      <c r="AG58" s="62" t="s">
        <v>293</v>
      </c>
      <c r="AH58" s="54">
        <v>0</v>
      </c>
      <c r="AI58" s="54"/>
      <c r="AJ58" s="54"/>
      <c r="AK58" s="54"/>
      <c r="AL58" s="54"/>
      <c r="AM58" s="54">
        <v>0</v>
      </c>
      <c r="AN58" s="54"/>
      <c r="AO58" s="54"/>
      <c r="AP58" s="54"/>
      <c r="AQ58" s="54"/>
      <c r="AR58" s="54"/>
      <c r="AS58" s="54"/>
      <c r="AT58" s="54"/>
      <c r="AU58" s="54"/>
      <c r="AV58" s="54"/>
      <c r="AW58" s="54"/>
      <c r="AX58" s="59"/>
      <c r="AY58" s="59"/>
      <c r="AZ58" s="59"/>
      <c r="BA58" s="59"/>
      <c r="BB58" s="59">
        <v>5.441E-2</v>
      </c>
      <c r="BC58" s="60">
        <v>4.9000000000000004</v>
      </c>
      <c r="BD58" s="61">
        <v>6.4130000000000006E-2</v>
      </c>
      <c r="BE58" s="62" t="s">
        <v>293</v>
      </c>
      <c r="BF58" s="35">
        <f t="shared" ref="BF58:BG58" si="195">IF($E58=$E$4,BF$4,IF($E58=$E$5,BF$5,""))</f>
        <v>4.9000000000000004</v>
      </c>
      <c r="BG58" s="35">
        <f t="shared" si="195"/>
        <v>6.4130000000000006E-2</v>
      </c>
      <c r="BH58" s="35" t="str">
        <f t="shared" si="184"/>
        <v>Low</v>
      </c>
      <c r="BI58" s="110">
        <f t="shared" si="185"/>
        <v>0</v>
      </c>
      <c r="BJ58" s="83">
        <f>VLOOKUP($F58,REP_Info!$D$6:$H$250,5,FALSE)</f>
        <v>1.9810000000000001</v>
      </c>
      <c r="BK58" s="30">
        <f t="shared" si="186"/>
        <v>12.834</v>
      </c>
      <c r="BL58" s="30">
        <f t="shared" si="186"/>
        <v>12.343999999999999</v>
      </c>
      <c r="BM58" s="30">
        <f t="shared" si="186"/>
        <v>12.099</v>
      </c>
      <c r="BN58" s="29">
        <f t="shared" si="186"/>
        <v>12.017333333333333</v>
      </c>
      <c r="BO58" s="85" t="str">
        <f t="shared" ref="BO58" si="196">IFERROR(SUMPRODUCT($BS$7:$CD$7,$BS58:$CD58)/100,"$$$")</f>
        <v>$$$</v>
      </c>
      <c r="BP58" s="88" t="str">
        <f t="shared" si="187"/>
        <v>$$$</v>
      </c>
      <c r="BQ58" s="88" t="str">
        <f t="shared" ref="BQ58" si="197">IFERROR(SUMPRODUCT($BS$7:$CD$7,$BS58:$CD58,--($BS$4:$CD$4&lt;=$Q58))/SUMPRODUCT(--($BS$4:$CD$4&lt;=$Q58),$BS$7:$CD$7),"$$$")</f>
        <v>$$$</v>
      </c>
      <c r="BR58" s="88" t="str">
        <f t="shared" ref="BR58" si="198">IFERROR($BQ58-$BF58*100*SUMPRODUCT(--($BS$4:$CD$4&lt;=$Q58))/SUMPRODUCT(--($BS$4:$CD$4&lt;=$Q58),$BS$7:$CD$7)-$BG58*100,"$$$")</f>
        <v>$$$</v>
      </c>
      <c r="BS58" s="29" t="e">
        <f t="shared" si="188"/>
        <v>#N/A</v>
      </c>
      <c r="BT58" s="29" t="e">
        <f t="shared" si="188"/>
        <v>#N/A</v>
      </c>
      <c r="BU58" s="29" t="e">
        <f t="shared" si="188"/>
        <v>#N/A</v>
      </c>
      <c r="BV58" s="29" t="e">
        <f t="shared" si="188"/>
        <v>#N/A</v>
      </c>
      <c r="BW58" s="29" t="e">
        <f t="shared" si="188"/>
        <v>#N/A</v>
      </c>
      <c r="BX58" s="29" t="e">
        <f t="shared" si="188"/>
        <v>#N/A</v>
      </c>
      <c r="BY58" s="29" t="e">
        <f t="shared" si="188"/>
        <v>#N/A</v>
      </c>
      <c r="BZ58" s="29" t="e">
        <f t="shared" si="188"/>
        <v>#N/A</v>
      </c>
      <c r="CA58" s="29" t="e">
        <f t="shared" si="188"/>
        <v>#N/A</v>
      </c>
      <c r="CB58" s="29" t="e">
        <f t="shared" si="188"/>
        <v>#N/A</v>
      </c>
      <c r="CC58" s="29" t="e">
        <f t="shared" si="188"/>
        <v>#N/A</v>
      </c>
      <c r="CD58" s="29" t="e">
        <f t="shared" si="188"/>
        <v>#N/A</v>
      </c>
      <c r="CE58" s="6" t="str">
        <f t="shared" si="7"/>
        <v/>
      </c>
      <c r="CF58" s="27" t="e">
        <f>IF(AND(CI58,NOT(AD58)),LOOKUP(CF$5,{0,750,1500},H58:J58),"")</f>
        <v>#N/A</v>
      </c>
      <c r="CG58" s="6" t="str">
        <f t="shared" si="8"/>
        <v/>
      </c>
      <c r="CH58" t="e">
        <f t="shared" si="189"/>
        <v>#N/A</v>
      </c>
      <c r="CI58" t="e">
        <f t="shared" si="190"/>
        <v>#N/A</v>
      </c>
      <c r="CJ58" s="6" t="e">
        <f t="shared" ref="CJ58" si="199">IF($E58=CJ$5,1,0)</f>
        <v>#N/A</v>
      </c>
      <c r="CK58" s="6">
        <f t="shared" ref="CK58" si="200">IF(CK$5="[Any]",1,IF($F58=CK$5,1,0))</f>
        <v>1</v>
      </c>
      <c r="CL58" s="6">
        <f t="shared" ref="CL58" si="201">IFERROR(--OR(ISBLANK(CL$5),$BJ58="",AND(ISNUMBER($BJ58),$BJ58&lt;=CL$5)),1)</f>
        <v>1</v>
      </c>
      <c r="CM58" s="6">
        <f t="shared" ref="CM58" si="202">IF($O58="Fixed",1,0)</f>
        <v>1</v>
      </c>
      <c r="CN58" s="6">
        <f t="shared" ref="CN58" si="203">IF($Q58&gt;=CN$5,1,0)</f>
        <v>1</v>
      </c>
      <c r="CO58" s="6">
        <f t="shared" ref="CO58" si="204">IF($Q58&lt;=CO$5,1,0)</f>
        <v>1</v>
      </c>
      <c r="CP58" s="6">
        <f t="shared" ref="CP58" si="205">IF($P58&gt;=CP$5,1,0)</f>
        <v>1</v>
      </c>
      <c r="CQ58" s="6">
        <f t="shared" si="191"/>
        <v>1</v>
      </c>
      <c r="CR58" s="81" t="str">
        <f t="shared" ref="CR58" si="206">IF(ISNUMBER($CH58),$CH58+$CS58+$CW58,"")</f>
        <v/>
      </c>
      <c r="CS58">
        <f t="shared" si="192"/>
        <v>0</v>
      </c>
      <c r="CT58">
        <f t="shared" si="19"/>
        <v>100</v>
      </c>
      <c r="CU58" t="str">
        <f t="shared" ref="CU58" si="207">IF(AND(ISERR(FIND("remain",$R58)),ISERR(FIND("left",$R58))),"","r")&amp;IF(ISERR(FIND("mon",$R58)),"","m")</f>
        <v/>
      </c>
      <c r="CV58" s="81">
        <f t="shared" si="193"/>
        <v>100</v>
      </c>
      <c r="CW58" s="81">
        <f>(CV58/25)^1.5*(Calculator!$BU$4/10000)*CW$5</f>
        <v>4.1604480000000077</v>
      </c>
      <c r="CX58" t="str">
        <f t="shared" si="194"/>
        <v>$100</v>
      </c>
    </row>
    <row r="59" spans="2:102" x14ac:dyDescent="0.25">
      <c r="B59" s="115" t="s">
        <v>233</v>
      </c>
      <c r="C59" s="13">
        <v>46267.647916666669</v>
      </c>
      <c r="D59">
        <v>34387</v>
      </c>
      <c r="E59" s="54" t="s">
        <v>235</v>
      </c>
      <c r="F59" s="54" t="s">
        <v>383</v>
      </c>
      <c r="G59" s="54" t="s">
        <v>388</v>
      </c>
      <c r="H59" s="55">
        <v>13</v>
      </c>
      <c r="I59" s="55">
        <v>12.5</v>
      </c>
      <c r="J59" s="55">
        <v>12.3</v>
      </c>
      <c r="K59" s="54"/>
      <c r="L59" s="56" t="b">
        <v>0</v>
      </c>
      <c r="M59" s="56" t="b">
        <v>0</v>
      </c>
      <c r="N59" s="54">
        <v>1</v>
      </c>
      <c r="O59" s="54" t="s">
        <v>228</v>
      </c>
      <c r="P59" s="54">
        <v>24</v>
      </c>
      <c r="Q59" s="54">
        <v>24</v>
      </c>
      <c r="R59" s="54">
        <v>175</v>
      </c>
      <c r="S59" s="54" t="s">
        <v>385</v>
      </c>
      <c r="T59" s="54" t="s">
        <v>386</v>
      </c>
      <c r="U59" s="54" t="s">
        <v>2248</v>
      </c>
      <c r="V59" s="54" t="s">
        <v>2254</v>
      </c>
      <c r="W59" s="54" t="b">
        <v>0</v>
      </c>
      <c r="X59" s="54"/>
      <c r="Y59" s="57" t="s">
        <v>2255</v>
      </c>
      <c r="Z59" s="54" t="s">
        <v>389</v>
      </c>
      <c r="AA59" s="54"/>
      <c r="AB59" s="54" t="s">
        <v>387</v>
      </c>
      <c r="AC59" s="56" t="b">
        <v>1</v>
      </c>
      <c r="AD59" s="56" t="b">
        <v>0</v>
      </c>
      <c r="AE59" s="54" t="s">
        <v>302</v>
      </c>
      <c r="AF59" s="58">
        <v>46267</v>
      </c>
      <c r="AG59" s="62" t="s">
        <v>293</v>
      </c>
      <c r="AH59" s="54">
        <v>0</v>
      </c>
      <c r="AI59" s="54"/>
      <c r="AJ59" s="54"/>
      <c r="AK59" s="54"/>
      <c r="AL59" s="54"/>
      <c r="AM59" s="54">
        <v>0</v>
      </c>
      <c r="AN59" s="54"/>
      <c r="AO59" s="54"/>
      <c r="AP59" s="54"/>
      <c r="AQ59" s="54"/>
      <c r="AR59" s="54"/>
      <c r="AS59" s="54"/>
      <c r="AT59" s="54"/>
      <c r="AU59" s="54"/>
      <c r="AV59" s="54"/>
      <c r="AW59" s="54"/>
      <c r="AX59" s="59"/>
      <c r="AY59" s="59"/>
      <c r="AZ59" s="59"/>
      <c r="BA59" s="59"/>
      <c r="BB59" s="59">
        <v>5.6410000000000002E-2</v>
      </c>
      <c r="BC59" s="60">
        <v>4.9000000000000004</v>
      </c>
      <c r="BD59" s="61">
        <v>6.4130000000000006E-2</v>
      </c>
      <c r="BE59" s="62" t="s">
        <v>293</v>
      </c>
      <c r="BF59" s="35">
        <f t="shared" si="0"/>
        <v>4.9000000000000004</v>
      </c>
      <c r="BG59" s="35">
        <f t="shared" si="0"/>
        <v>6.4130000000000006E-2</v>
      </c>
      <c r="BH59" s="35" t="str">
        <f t="shared" ref="BH59:BH60" si="208">IF(ISTEXT(BE59),IF(AND(AV59=0,SUM(AN59:AQ59)=0),IF(AM59&lt;=0,IF(BE59="Y","Low","Flat"),"Med"),"High"),"?")</f>
        <v>Low</v>
      </c>
      <c r="BI59" s="110">
        <f t="shared" ref="BI59:BI60" si="209">IF(ISNUMBER(AH59),0*BI$5*SIN((EDATE($A$3,$Q59)-DATE(YEAR(EDATE($A$3,$Q59)),1,0)-BI$4)*2*PI()/365),"")</f>
        <v>0</v>
      </c>
      <c r="BJ59" s="83">
        <f>VLOOKUP($F59,REP_Info!$D$6:$H$250,5,FALSE)</f>
        <v>1.9810000000000001</v>
      </c>
      <c r="BK59" s="30">
        <f t="shared" ref="BK59:BN60" si="210">IF(BK$7&gt;0,(LOOKUP(BK$7,$AH59:$AL59,$AM59:$AQ59)+IF($AG59="Y",SUMPRODUCT($AX59:$BB59-$AW59:$BA59,BK$7-$AR59:$AV59,N(BK$7&gt;$AR59:$AV59)),BK$7*LOOKUP(BK$7,$AR59:$AV59,$AX59:$BB59))+IF($BE59="Y",$BF59,$BC59)+BK$7*IF($BE59="Y",$BG59,$BD59))*100/BK$7,"")</f>
        <v>13.034000000000004</v>
      </c>
      <c r="BL59" s="30">
        <f t="shared" si="210"/>
        <v>12.544000000000002</v>
      </c>
      <c r="BM59" s="30">
        <f t="shared" si="210"/>
        <v>12.298999999999999</v>
      </c>
      <c r="BN59" s="29">
        <f t="shared" si="210"/>
        <v>12.217333333333336</v>
      </c>
      <c r="BO59" s="85" t="str">
        <f t="shared" si="2"/>
        <v>$$$</v>
      </c>
      <c r="BP59" s="88" t="str">
        <f t="shared" ref="BP59:BP60" si="211">IFERROR(BO59*100/BO$5,"$$$")</f>
        <v>$$$</v>
      </c>
      <c r="BQ59" s="88" t="str">
        <f t="shared" si="4"/>
        <v>$$$</v>
      </c>
      <c r="BR59" s="88" t="str">
        <f t="shared" si="5"/>
        <v>$$$</v>
      </c>
      <c r="BS59" s="29" t="e">
        <f t="shared" ref="BS59:CD60" si="212">IF($CI59,IF(BS$7&gt;0,IF(BS$4&gt;$Q59,$BF59+BS$7*(BS$5+$BG59+$BI59),LOOKUP(BS$7,$AH59:$AL59,$AM59:$AQ59)+IF($AG59="Y",SUMPRODUCT($AX59:$BB59-$AW59:$BA59,BS$7-$AR59:$AV59,N(BS$7&gt;$AR59:$AV59)),BS$7*LOOKUP(BS$7,$AR59:$AV59,$AX59:$BB59))+IF($BE59="Y",$BF59,$BC59)+BS$7*IF($BE59="Y",$BG59,$BD59))*100/BS$7,""),NA())</f>
        <v>#N/A</v>
      </c>
      <c r="BT59" s="29" t="e">
        <f t="shared" si="212"/>
        <v>#N/A</v>
      </c>
      <c r="BU59" s="29" t="e">
        <f t="shared" si="212"/>
        <v>#N/A</v>
      </c>
      <c r="BV59" s="29" t="e">
        <f t="shared" si="212"/>
        <v>#N/A</v>
      </c>
      <c r="BW59" s="29" t="e">
        <f t="shared" si="212"/>
        <v>#N/A</v>
      </c>
      <c r="BX59" s="29" t="e">
        <f t="shared" si="212"/>
        <v>#N/A</v>
      </c>
      <c r="BY59" s="29" t="e">
        <f t="shared" si="212"/>
        <v>#N/A</v>
      </c>
      <c r="BZ59" s="29" t="e">
        <f t="shared" si="212"/>
        <v>#N/A</v>
      </c>
      <c r="CA59" s="29" t="e">
        <f t="shared" si="212"/>
        <v>#N/A</v>
      </c>
      <c r="CB59" s="29" t="e">
        <f t="shared" si="212"/>
        <v>#N/A</v>
      </c>
      <c r="CC59" s="29" t="e">
        <f t="shared" si="212"/>
        <v>#N/A</v>
      </c>
      <c r="CD59" s="29" t="e">
        <f t="shared" si="212"/>
        <v>#N/A</v>
      </c>
      <c r="CE59" s="6" t="str">
        <f t="shared" si="7"/>
        <v/>
      </c>
      <c r="CF59" s="27" t="e">
        <f>IF(AND(CI59,NOT(AD59)),LOOKUP(CF$5,{0,750,1500},H59:J59),"")</f>
        <v>#N/A</v>
      </c>
      <c r="CG59" s="6" t="str">
        <f t="shared" si="8"/>
        <v/>
      </c>
      <c r="CH59" t="e">
        <f t="shared" ref="CH59:CH60" si="213">IF(CI59,IF(ISNUMBER(BO59),BO59,100000)+CV59/10000+IF(ISNUMBER(BJ59),BJ59,2)/10000-P59/100000+ROW()/10000000,"")</f>
        <v>#N/A</v>
      </c>
      <c r="CI59" t="e">
        <f t="shared" ref="CI59:CI60" si="214">PRODUCT(CJ59:CQ59)</f>
        <v>#N/A</v>
      </c>
      <c r="CJ59" s="6" t="e">
        <f t="shared" si="11"/>
        <v>#N/A</v>
      </c>
      <c r="CK59" s="6">
        <f t="shared" si="12"/>
        <v>1</v>
      </c>
      <c r="CL59" s="6">
        <f t="shared" si="26"/>
        <v>1</v>
      </c>
      <c r="CM59" s="6">
        <f t="shared" si="13"/>
        <v>1</v>
      </c>
      <c r="CN59" s="6">
        <f t="shared" si="14"/>
        <v>1</v>
      </c>
      <c r="CO59" s="6">
        <f t="shared" si="15"/>
        <v>0</v>
      </c>
      <c r="CP59" s="6">
        <f t="shared" si="16"/>
        <v>1</v>
      </c>
      <c r="CQ59" s="6">
        <f t="shared" ref="CQ59:CQ60" si="215">IF(CQ$5="Any",1,IF(AND(CQ$5="Med",AV59=0,SUM(AN59:AQ59)=0),1,IF(AND(CQ$5="Low",AV59=0,SUM(AN59:AQ59)=0,AM59=0),1,IF(AND(CQ$5="Flat",AV59=0,SUM(AN59:AQ59)=0,AM59=0,IFERROR(NOT(BE59="Y"),0)),1,0))))</f>
        <v>1</v>
      </c>
      <c r="CR59" s="81" t="str">
        <f t="shared" si="17"/>
        <v/>
      </c>
      <c r="CS59">
        <f t="shared" ref="CS59:CS60" si="216">CS$5*(12/(MIN(12,Q59))-1)</f>
        <v>0</v>
      </c>
      <c r="CT59">
        <f t="shared" si="19"/>
        <v>175</v>
      </c>
      <c r="CU59" t="str">
        <f t="shared" si="29"/>
        <v/>
      </c>
      <c r="CV59" s="81">
        <f t="shared" ref="CV59:CV60" si="217">CT59*IF(CU59="",1,Q59)</f>
        <v>175</v>
      </c>
      <c r="CW59" s="81">
        <f>(CV59/25)^1.5*(Calculator!$BU$4/10000)*CW$5</f>
        <v>9.6315719067890644</v>
      </c>
      <c r="CX59" t="str">
        <f t="shared" ref="CX59:CX60" si="218">"$"&amp;IF(LEFT(CU59,1)="r",CT59&amp;"/"&amp;CU59,CV59)</f>
        <v>$175</v>
      </c>
    </row>
    <row r="60" spans="2:102" x14ac:dyDescent="0.25">
      <c r="B60" s="115" t="s">
        <v>233</v>
      </c>
      <c r="C60" s="13">
        <v>46267.647916666669</v>
      </c>
      <c r="D60">
        <v>34388</v>
      </c>
      <c r="E60" s="54" t="s">
        <v>235</v>
      </c>
      <c r="F60" s="54" t="s">
        <v>383</v>
      </c>
      <c r="G60" s="54" t="s">
        <v>390</v>
      </c>
      <c r="H60" s="55">
        <v>13.3</v>
      </c>
      <c r="I60" s="55">
        <v>12.8</v>
      </c>
      <c r="J60" s="55">
        <v>12.6</v>
      </c>
      <c r="K60" s="54"/>
      <c r="L60" s="56" t="b">
        <v>0</v>
      </c>
      <c r="M60" s="56" t="b">
        <v>0</v>
      </c>
      <c r="N60" s="54">
        <v>1</v>
      </c>
      <c r="O60" s="54" t="s">
        <v>228</v>
      </c>
      <c r="P60" s="54">
        <v>24</v>
      </c>
      <c r="Q60" s="54">
        <v>36</v>
      </c>
      <c r="R60" s="54">
        <v>250</v>
      </c>
      <c r="S60" s="54" t="s">
        <v>385</v>
      </c>
      <c r="T60" s="54" t="s">
        <v>386</v>
      </c>
      <c r="U60" s="54" t="s">
        <v>2249</v>
      </c>
      <c r="V60" s="54" t="s">
        <v>2256</v>
      </c>
      <c r="W60" s="54" t="b">
        <v>0</v>
      </c>
      <c r="X60" s="54"/>
      <c r="Y60" s="57" t="s">
        <v>2257</v>
      </c>
      <c r="Z60" s="54" t="s">
        <v>391</v>
      </c>
      <c r="AA60" s="54"/>
      <c r="AB60" s="54" t="s">
        <v>387</v>
      </c>
      <c r="AC60" s="56" t="b">
        <v>1</v>
      </c>
      <c r="AD60" s="56" t="b">
        <v>0</v>
      </c>
      <c r="AE60" s="54" t="s">
        <v>302</v>
      </c>
      <c r="AF60" s="58">
        <v>46267</v>
      </c>
      <c r="AG60" s="62" t="s">
        <v>293</v>
      </c>
      <c r="AH60" s="54">
        <v>0</v>
      </c>
      <c r="AI60" s="54"/>
      <c r="AJ60" s="54"/>
      <c r="AK60" s="54"/>
      <c r="AL60" s="54"/>
      <c r="AM60" s="54">
        <v>0</v>
      </c>
      <c r="AN60" s="54"/>
      <c r="AO60" s="54"/>
      <c r="AP60" s="54"/>
      <c r="AQ60" s="54"/>
      <c r="AR60" s="54"/>
      <c r="AS60" s="54"/>
      <c r="AT60" s="54"/>
      <c r="AU60" s="54"/>
      <c r="AV60" s="54"/>
      <c r="AW60" s="54"/>
      <c r="AX60" s="59"/>
      <c r="AY60" s="59"/>
      <c r="AZ60" s="59"/>
      <c r="BA60" s="59"/>
      <c r="BB60" s="59">
        <v>5.9409999999999998E-2</v>
      </c>
      <c r="BC60" s="60">
        <v>4.9000000000000004</v>
      </c>
      <c r="BD60" s="61">
        <v>6.4130000000000006E-2</v>
      </c>
      <c r="BE60" s="62" t="s">
        <v>293</v>
      </c>
      <c r="BF60" s="35">
        <f t="shared" si="0"/>
        <v>4.9000000000000004</v>
      </c>
      <c r="BG60" s="35">
        <f t="shared" si="0"/>
        <v>6.4130000000000006E-2</v>
      </c>
      <c r="BH60" s="35" t="str">
        <f t="shared" si="208"/>
        <v>Low</v>
      </c>
      <c r="BI60" s="110">
        <f t="shared" si="209"/>
        <v>0</v>
      </c>
      <c r="BJ60" s="83">
        <f>VLOOKUP($F60,REP_Info!$D$6:$H$250,5,FALSE)</f>
        <v>1.9810000000000001</v>
      </c>
      <c r="BK60" s="30">
        <f t="shared" si="210"/>
        <v>13.334</v>
      </c>
      <c r="BL60" s="30">
        <f t="shared" si="210"/>
        <v>12.843999999999999</v>
      </c>
      <c r="BM60" s="30">
        <f t="shared" si="210"/>
        <v>12.599</v>
      </c>
      <c r="BN60" s="29">
        <f t="shared" si="210"/>
        <v>12.517333333333333</v>
      </c>
      <c r="BO60" s="85" t="str">
        <f t="shared" si="2"/>
        <v>$$$</v>
      </c>
      <c r="BP60" s="88" t="str">
        <f t="shared" si="211"/>
        <v>$$$</v>
      </c>
      <c r="BQ60" s="88" t="str">
        <f t="shared" si="4"/>
        <v>$$$</v>
      </c>
      <c r="BR60" s="88" t="str">
        <f t="shared" si="5"/>
        <v>$$$</v>
      </c>
      <c r="BS60" s="29" t="e">
        <f t="shared" si="212"/>
        <v>#N/A</v>
      </c>
      <c r="BT60" s="29" t="e">
        <f t="shared" si="212"/>
        <v>#N/A</v>
      </c>
      <c r="BU60" s="29" t="e">
        <f t="shared" si="212"/>
        <v>#N/A</v>
      </c>
      <c r="BV60" s="29" t="e">
        <f t="shared" si="212"/>
        <v>#N/A</v>
      </c>
      <c r="BW60" s="29" t="e">
        <f t="shared" si="212"/>
        <v>#N/A</v>
      </c>
      <c r="BX60" s="29" t="e">
        <f t="shared" si="212"/>
        <v>#N/A</v>
      </c>
      <c r="BY60" s="29" t="e">
        <f t="shared" si="212"/>
        <v>#N/A</v>
      </c>
      <c r="BZ60" s="29" t="e">
        <f t="shared" si="212"/>
        <v>#N/A</v>
      </c>
      <c r="CA60" s="29" t="e">
        <f t="shared" si="212"/>
        <v>#N/A</v>
      </c>
      <c r="CB60" s="29" t="e">
        <f t="shared" si="212"/>
        <v>#N/A</v>
      </c>
      <c r="CC60" s="29" t="e">
        <f t="shared" si="212"/>
        <v>#N/A</v>
      </c>
      <c r="CD60" s="29" t="e">
        <f t="shared" si="212"/>
        <v>#N/A</v>
      </c>
      <c r="CE60" s="6" t="str">
        <f t="shared" si="7"/>
        <v/>
      </c>
      <c r="CF60" s="27" t="e">
        <f>IF(AND(CI60,NOT(AD60)),LOOKUP(CF$5,{0,750,1500},H60:J60),"")</f>
        <v>#N/A</v>
      </c>
      <c r="CG60" s="6" t="str">
        <f t="shared" si="8"/>
        <v/>
      </c>
      <c r="CH60" t="e">
        <f t="shared" si="213"/>
        <v>#N/A</v>
      </c>
      <c r="CI60" t="e">
        <f t="shared" si="214"/>
        <v>#N/A</v>
      </c>
      <c r="CJ60" s="6" t="e">
        <f t="shared" si="11"/>
        <v>#N/A</v>
      </c>
      <c r="CK60" s="6">
        <f t="shared" si="12"/>
        <v>1</v>
      </c>
      <c r="CL60" s="6">
        <f t="shared" si="26"/>
        <v>1</v>
      </c>
      <c r="CM60" s="6">
        <f t="shared" si="13"/>
        <v>1</v>
      </c>
      <c r="CN60" s="6">
        <f t="shared" si="14"/>
        <v>1</v>
      </c>
      <c r="CO60" s="6">
        <f t="shared" si="15"/>
        <v>0</v>
      </c>
      <c r="CP60" s="6">
        <f t="shared" si="16"/>
        <v>1</v>
      </c>
      <c r="CQ60" s="6">
        <f t="shared" si="215"/>
        <v>1</v>
      </c>
      <c r="CR60" s="81" t="str">
        <f t="shared" si="17"/>
        <v/>
      </c>
      <c r="CS60">
        <f t="shared" si="216"/>
        <v>0</v>
      </c>
      <c r="CT60">
        <f t="shared" si="19"/>
        <v>250</v>
      </c>
      <c r="CU60" t="str">
        <f t="shared" si="29"/>
        <v/>
      </c>
      <c r="CV60" s="81">
        <f t="shared" si="217"/>
        <v>250</v>
      </c>
      <c r="CW60" s="81">
        <f>(CV60/25)^1.5*(Calculator!$BU$4/10000)*CW$5</f>
        <v>16.445614708365305</v>
      </c>
      <c r="CX60" t="str">
        <f t="shared" si="218"/>
        <v>$250</v>
      </c>
    </row>
    <row r="61" spans="2:102" x14ac:dyDescent="0.25">
      <c r="B61" s="115" t="s">
        <v>233</v>
      </c>
      <c r="C61" s="13">
        <v>46267.647916666669</v>
      </c>
      <c r="D61">
        <v>34389</v>
      </c>
      <c r="E61" s="54" t="s">
        <v>235</v>
      </c>
      <c r="F61" s="54" t="s">
        <v>383</v>
      </c>
      <c r="G61" s="54" t="s">
        <v>1973</v>
      </c>
      <c r="H61" s="55">
        <v>12.9</v>
      </c>
      <c r="I61" s="55">
        <v>12.4</v>
      </c>
      <c r="J61" s="55">
        <v>12.2</v>
      </c>
      <c r="K61" s="54"/>
      <c r="L61" s="56" t="b">
        <v>0</v>
      </c>
      <c r="M61" s="56" t="b">
        <v>0</v>
      </c>
      <c r="N61" s="54">
        <v>1</v>
      </c>
      <c r="O61" s="54" t="s">
        <v>228</v>
      </c>
      <c r="P61" s="54">
        <v>24</v>
      </c>
      <c r="Q61" s="54">
        <v>18</v>
      </c>
      <c r="R61" s="54">
        <v>125</v>
      </c>
      <c r="S61" s="54" t="s">
        <v>385</v>
      </c>
      <c r="T61" s="54"/>
      <c r="U61" s="54" t="s">
        <v>2250</v>
      </c>
      <c r="V61" s="54" t="s">
        <v>2258</v>
      </c>
      <c r="W61" s="54" t="b">
        <v>0</v>
      </c>
      <c r="X61" s="54"/>
      <c r="Y61" s="57" t="s">
        <v>2259</v>
      </c>
      <c r="Z61" s="54" t="s">
        <v>1974</v>
      </c>
      <c r="AA61" s="54"/>
      <c r="AB61" s="54" t="s">
        <v>387</v>
      </c>
      <c r="AC61" s="56" t="b">
        <v>1</v>
      </c>
      <c r="AD61" s="56" t="b">
        <v>0</v>
      </c>
      <c r="AE61" s="54" t="s">
        <v>302</v>
      </c>
      <c r="AF61" s="58">
        <v>46267</v>
      </c>
      <c r="AG61" s="62" t="s">
        <v>293</v>
      </c>
      <c r="AH61" s="54">
        <v>0</v>
      </c>
      <c r="AI61" s="54"/>
      <c r="AJ61" s="54"/>
      <c r="AK61" s="54"/>
      <c r="AL61" s="54"/>
      <c r="AM61" s="54">
        <v>0</v>
      </c>
      <c r="AN61" s="54"/>
      <c r="AO61" s="54"/>
      <c r="AP61" s="54"/>
      <c r="AQ61" s="54"/>
      <c r="AR61" s="54"/>
      <c r="AS61" s="54"/>
      <c r="AT61" s="54"/>
      <c r="AU61" s="54"/>
      <c r="AV61" s="54"/>
      <c r="AW61" s="54"/>
      <c r="AX61" s="59"/>
      <c r="AY61" s="59"/>
      <c r="AZ61" s="59"/>
      <c r="BA61" s="59"/>
      <c r="BB61" s="59">
        <v>5.5410000000000001E-2</v>
      </c>
      <c r="BC61" s="60">
        <v>4.9000000000000004</v>
      </c>
      <c r="BD61" s="61">
        <v>6.4130000000000006E-2</v>
      </c>
      <c r="BE61" s="62" t="s">
        <v>293</v>
      </c>
      <c r="BF61" s="35">
        <f t="shared" si="0"/>
        <v>4.9000000000000004</v>
      </c>
      <c r="BG61" s="35">
        <f t="shared" si="0"/>
        <v>6.4130000000000006E-2</v>
      </c>
      <c r="BH61" s="35" t="str">
        <f t="shared" ref="BH61:BH62" si="219">IF(ISTEXT(BE61),IF(AND(AV61=0,SUM(AN61:AQ61)=0),IF(AM61&lt;=0,IF(BE61="Y","Low","Flat"),"Med"),"High"),"?")</f>
        <v>Low</v>
      </c>
      <c r="BI61" s="110">
        <f t="shared" ref="BI61:BI62" si="220">IF(ISNUMBER(AH61),0*BI$5*SIN((EDATE($A$3,$Q61)-DATE(YEAR(EDATE($A$3,$Q61)),1,0)-BI$4)*2*PI()/365),"")</f>
        <v>0</v>
      </c>
      <c r="BJ61" s="83">
        <f>VLOOKUP($F61,REP_Info!$D$6:$H$250,5,FALSE)</f>
        <v>1.9810000000000001</v>
      </c>
      <c r="BK61" s="30">
        <f t="shared" ref="BK61:BN62" si="221">IF(BK$7&gt;0,(LOOKUP(BK$7,$AH61:$AL61,$AM61:$AQ61)+IF($AG61="Y",SUMPRODUCT($AX61:$BB61-$AW61:$BA61,BK$7-$AR61:$AV61,N(BK$7&gt;$AR61:$AV61)),BK$7*LOOKUP(BK$7,$AR61:$AV61,$AX61:$BB61))+IF($BE61="Y",$BF61,$BC61)+BK$7*IF($BE61="Y",$BG61,$BD61))*100/BK$7,"")</f>
        <v>12.934000000000003</v>
      </c>
      <c r="BL61" s="30">
        <f t="shared" si="221"/>
        <v>12.444000000000003</v>
      </c>
      <c r="BM61" s="30">
        <f t="shared" si="221"/>
        <v>12.199</v>
      </c>
      <c r="BN61" s="29">
        <f t="shared" si="221"/>
        <v>12.117333333333333</v>
      </c>
      <c r="BO61" s="85" t="str">
        <f t="shared" si="2"/>
        <v>$$$</v>
      </c>
      <c r="BP61" s="88" t="str">
        <f t="shared" ref="BP61:BP62" si="222">IFERROR(BO61*100/BO$5,"$$$")</f>
        <v>$$$</v>
      </c>
      <c r="BQ61" s="88" t="str">
        <f t="shared" si="4"/>
        <v>$$$</v>
      </c>
      <c r="BR61" s="88" t="str">
        <f t="shared" si="5"/>
        <v>$$$</v>
      </c>
      <c r="BS61" s="29" t="e">
        <f t="shared" ref="BS61:CD62" si="223">IF($CI61,IF(BS$7&gt;0,IF(BS$4&gt;$Q61,$BF61+BS$7*(BS$5+$BG61+$BI61),LOOKUP(BS$7,$AH61:$AL61,$AM61:$AQ61)+IF($AG61="Y",SUMPRODUCT($AX61:$BB61-$AW61:$BA61,BS$7-$AR61:$AV61,N(BS$7&gt;$AR61:$AV61)),BS$7*LOOKUP(BS$7,$AR61:$AV61,$AX61:$BB61))+IF($BE61="Y",$BF61,$BC61)+BS$7*IF($BE61="Y",$BG61,$BD61))*100/BS$7,""),NA())</f>
        <v>#N/A</v>
      </c>
      <c r="BT61" s="29" t="e">
        <f t="shared" si="223"/>
        <v>#N/A</v>
      </c>
      <c r="BU61" s="29" t="e">
        <f t="shared" si="223"/>
        <v>#N/A</v>
      </c>
      <c r="BV61" s="29" t="e">
        <f t="shared" si="223"/>
        <v>#N/A</v>
      </c>
      <c r="BW61" s="29" t="e">
        <f t="shared" si="223"/>
        <v>#N/A</v>
      </c>
      <c r="BX61" s="29" t="e">
        <f t="shared" si="223"/>
        <v>#N/A</v>
      </c>
      <c r="BY61" s="29" t="e">
        <f t="shared" si="223"/>
        <v>#N/A</v>
      </c>
      <c r="BZ61" s="29" t="e">
        <f t="shared" si="223"/>
        <v>#N/A</v>
      </c>
      <c r="CA61" s="29" t="e">
        <f t="shared" si="223"/>
        <v>#N/A</v>
      </c>
      <c r="CB61" s="29" t="e">
        <f t="shared" si="223"/>
        <v>#N/A</v>
      </c>
      <c r="CC61" s="29" t="e">
        <f t="shared" si="223"/>
        <v>#N/A</v>
      </c>
      <c r="CD61" s="29" t="e">
        <f t="shared" si="223"/>
        <v>#N/A</v>
      </c>
      <c r="CE61" s="6" t="str">
        <f t="shared" si="7"/>
        <v/>
      </c>
      <c r="CF61" s="27" t="e">
        <f>IF(AND(CI61,NOT(AD61)),LOOKUP(CF$5,{0,750,1500},H61:J61),"")</f>
        <v>#N/A</v>
      </c>
      <c r="CG61" s="6" t="str">
        <f t="shared" si="8"/>
        <v/>
      </c>
      <c r="CH61" t="e">
        <f t="shared" ref="CH61:CH62" si="224">IF(CI61,IF(ISNUMBER(BO61),BO61,100000)+CV61/10000+IF(ISNUMBER(BJ61),BJ61,2)/10000-P61/100000+ROW()/10000000,"")</f>
        <v>#N/A</v>
      </c>
      <c r="CI61" t="e">
        <f t="shared" ref="CI61:CI62" si="225">PRODUCT(CJ61:CQ61)</f>
        <v>#N/A</v>
      </c>
      <c r="CJ61" s="6" t="e">
        <f t="shared" si="11"/>
        <v>#N/A</v>
      </c>
      <c r="CK61" s="6">
        <f t="shared" si="12"/>
        <v>1</v>
      </c>
      <c r="CL61" s="6">
        <f t="shared" si="26"/>
        <v>1</v>
      </c>
      <c r="CM61" s="6">
        <f t="shared" si="13"/>
        <v>1</v>
      </c>
      <c r="CN61" s="6">
        <f t="shared" si="14"/>
        <v>1</v>
      </c>
      <c r="CO61" s="6">
        <f t="shared" si="15"/>
        <v>0</v>
      </c>
      <c r="CP61" s="6">
        <f t="shared" si="16"/>
        <v>1</v>
      </c>
      <c r="CQ61" s="6">
        <f t="shared" ref="CQ61:CQ62" si="226">IF(CQ$5="Any",1,IF(AND(CQ$5="Med",AV61=0,SUM(AN61:AQ61)=0),1,IF(AND(CQ$5="Low",AV61=0,SUM(AN61:AQ61)=0,AM61=0),1,IF(AND(CQ$5="Flat",AV61=0,SUM(AN61:AQ61)=0,AM61=0,IFERROR(NOT(BE61="Y"),0)),1,0))))</f>
        <v>1</v>
      </c>
      <c r="CR61" s="81" t="str">
        <f t="shared" si="17"/>
        <v/>
      </c>
      <c r="CS61">
        <f t="shared" ref="CS61:CS62" si="227">CS$5*(12/(MIN(12,Q61))-1)</f>
        <v>0</v>
      </c>
      <c r="CT61">
        <f t="shared" si="19"/>
        <v>125</v>
      </c>
      <c r="CU61" t="str">
        <f t="shared" si="29"/>
        <v/>
      </c>
      <c r="CV61" s="81">
        <f t="shared" ref="CV61:CV62" si="228">CT61*IF(CU61="",1,Q61)</f>
        <v>125</v>
      </c>
      <c r="CW61" s="81">
        <f>(CV61/25)^1.5*(Calculator!$BU$4/10000)*CW$5</f>
        <v>5.8144028405331634</v>
      </c>
      <c r="CX61" t="str">
        <f t="shared" ref="CX61:CX62" si="229">"$"&amp;IF(LEFT(CU61,1)="r",CT61&amp;"/"&amp;CU61,CV61)</f>
        <v>$125</v>
      </c>
    </row>
    <row r="62" spans="2:102" x14ac:dyDescent="0.25">
      <c r="B62" s="115" t="s">
        <v>233</v>
      </c>
      <c r="C62" s="13">
        <v>46260.594444444447</v>
      </c>
      <c r="D62">
        <v>34396</v>
      </c>
      <c r="E62" s="54" t="s">
        <v>237</v>
      </c>
      <c r="F62" s="54" t="s">
        <v>383</v>
      </c>
      <c r="G62" s="54" t="s">
        <v>1973</v>
      </c>
      <c r="H62" s="55">
        <v>12.3</v>
      </c>
      <c r="I62" s="55">
        <v>11.899999999999999</v>
      </c>
      <c r="J62" s="55">
        <v>11.700000000000001</v>
      </c>
      <c r="K62" s="54"/>
      <c r="L62" s="56" t="b">
        <v>0</v>
      </c>
      <c r="M62" s="56" t="b">
        <v>0</v>
      </c>
      <c r="N62" s="54">
        <v>1</v>
      </c>
      <c r="O62" s="54" t="s">
        <v>228</v>
      </c>
      <c r="P62" s="54">
        <v>24</v>
      </c>
      <c r="Q62" s="54">
        <v>18</v>
      </c>
      <c r="R62" s="54">
        <v>125</v>
      </c>
      <c r="S62" s="54" t="s">
        <v>385</v>
      </c>
      <c r="T62" s="54"/>
      <c r="U62" s="54" t="s">
        <v>2059</v>
      </c>
      <c r="V62" s="54" t="s">
        <v>2062</v>
      </c>
      <c r="W62" s="54" t="b">
        <v>0</v>
      </c>
      <c r="X62" s="54"/>
      <c r="Y62" s="57" t="s">
        <v>2063</v>
      </c>
      <c r="Z62" s="54" t="s">
        <v>1975</v>
      </c>
      <c r="AA62" s="54"/>
      <c r="AB62" s="54" t="s">
        <v>387</v>
      </c>
      <c r="AC62" s="56" t="b">
        <v>1</v>
      </c>
      <c r="AD62" s="56" t="b">
        <v>0</v>
      </c>
      <c r="AE62" s="54" t="s">
        <v>302</v>
      </c>
      <c r="AF62" s="58">
        <v>46260</v>
      </c>
      <c r="AG62" s="62" t="s">
        <v>293</v>
      </c>
      <c r="AH62" s="54">
        <v>0</v>
      </c>
      <c r="AI62" s="54"/>
      <c r="AJ62" s="54"/>
      <c r="AK62" s="54"/>
      <c r="AL62" s="54"/>
      <c r="AM62" s="54">
        <v>0</v>
      </c>
      <c r="AN62" s="54"/>
      <c r="AO62" s="54"/>
      <c r="AP62" s="54"/>
      <c r="AQ62" s="54"/>
      <c r="AR62" s="54"/>
      <c r="AS62" s="54"/>
      <c r="AT62" s="54"/>
      <c r="AU62" s="54"/>
      <c r="AV62" s="54"/>
      <c r="AW62" s="54"/>
      <c r="AX62" s="59"/>
      <c r="AY62" s="59"/>
      <c r="AZ62" s="59"/>
      <c r="BA62" s="59"/>
      <c r="BB62" s="59">
        <v>5.5019999999999999E-2</v>
      </c>
      <c r="BC62" s="60">
        <v>4.0599999999999996</v>
      </c>
      <c r="BD62" s="61">
        <v>6.0295000000000001E-2</v>
      </c>
      <c r="BE62" s="62" t="s">
        <v>293</v>
      </c>
      <c r="BF62" s="35">
        <f t="shared" si="0"/>
        <v>4.0600000000000005</v>
      </c>
      <c r="BG62" s="35">
        <f t="shared" si="0"/>
        <v>6.0295000000000001E-2</v>
      </c>
      <c r="BH62" s="35" t="str">
        <f t="shared" si="219"/>
        <v>Low</v>
      </c>
      <c r="BI62" s="110">
        <f t="shared" si="220"/>
        <v>0</v>
      </c>
      <c r="BJ62" s="83">
        <f>VLOOKUP($F62,REP_Info!$D$6:$H$250,5,FALSE)</f>
        <v>1.9810000000000001</v>
      </c>
      <c r="BK62" s="30">
        <f t="shared" si="221"/>
        <v>12.343500000000001</v>
      </c>
      <c r="BL62" s="30">
        <f t="shared" si="221"/>
        <v>11.9375</v>
      </c>
      <c r="BM62" s="30">
        <f t="shared" si="221"/>
        <v>11.734500000000001</v>
      </c>
      <c r="BN62" s="29">
        <f t="shared" si="221"/>
        <v>11.666833333333333</v>
      </c>
      <c r="BO62" s="85" t="str">
        <f t="shared" si="2"/>
        <v>$$$</v>
      </c>
      <c r="BP62" s="88" t="str">
        <f t="shared" si="222"/>
        <v>$$$</v>
      </c>
      <c r="BQ62" s="88" t="str">
        <f t="shared" si="4"/>
        <v>$$$</v>
      </c>
      <c r="BR62" s="88" t="str">
        <f t="shared" si="5"/>
        <v>$$$</v>
      </c>
      <c r="BS62" s="29" t="e">
        <f t="shared" si="223"/>
        <v>#N/A</v>
      </c>
      <c r="BT62" s="29" t="e">
        <f t="shared" si="223"/>
        <v>#N/A</v>
      </c>
      <c r="BU62" s="29" t="e">
        <f t="shared" si="223"/>
        <v>#N/A</v>
      </c>
      <c r="BV62" s="29" t="e">
        <f t="shared" si="223"/>
        <v>#N/A</v>
      </c>
      <c r="BW62" s="29" t="e">
        <f t="shared" si="223"/>
        <v>#N/A</v>
      </c>
      <c r="BX62" s="29" t="e">
        <f t="shared" si="223"/>
        <v>#N/A</v>
      </c>
      <c r="BY62" s="29" t="e">
        <f t="shared" si="223"/>
        <v>#N/A</v>
      </c>
      <c r="BZ62" s="29" t="e">
        <f t="shared" si="223"/>
        <v>#N/A</v>
      </c>
      <c r="CA62" s="29" t="e">
        <f t="shared" si="223"/>
        <v>#N/A</v>
      </c>
      <c r="CB62" s="29" t="e">
        <f t="shared" si="223"/>
        <v>#N/A</v>
      </c>
      <c r="CC62" s="29" t="e">
        <f t="shared" si="223"/>
        <v>#N/A</v>
      </c>
      <c r="CD62" s="29" t="e">
        <f t="shared" si="223"/>
        <v>#N/A</v>
      </c>
      <c r="CE62" s="6" t="str">
        <f t="shared" si="7"/>
        <v/>
      </c>
      <c r="CF62" s="27" t="e">
        <f>IF(AND(CI62,NOT(AD62)),LOOKUP(CF$5,{0,750,1500},H62:J62),"")</f>
        <v>#N/A</v>
      </c>
      <c r="CG62" s="6" t="str">
        <f t="shared" si="8"/>
        <v/>
      </c>
      <c r="CH62" t="e">
        <f t="shared" si="224"/>
        <v>#N/A</v>
      </c>
      <c r="CI62" t="e">
        <f t="shared" si="225"/>
        <v>#N/A</v>
      </c>
      <c r="CJ62" s="6" t="e">
        <f t="shared" si="11"/>
        <v>#N/A</v>
      </c>
      <c r="CK62" s="6">
        <f t="shared" si="12"/>
        <v>1</v>
      </c>
      <c r="CL62" s="6">
        <f t="shared" si="26"/>
        <v>1</v>
      </c>
      <c r="CM62" s="6">
        <f t="shared" si="13"/>
        <v>1</v>
      </c>
      <c r="CN62" s="6">
        <f t="shared" si="14"/>
        <v>1</v>
      </c>
      <c r="CO62" s="6">
        <f t="shared" si="15"/>
        <v>0</v>
      </c>
      <c r="CP62" s="6">
        <f t="shared" si="16"/>
        <v>1</v>
      </c>
      <c r="CQ62" s="6">
        <f t="shared" si="226"/>
        <v>1</v>
      </c>
      <c r="CR62" s="81" t="str">
        <f t="shared" si="17"/>
        <v/>
      </c>
      <c r="CS62">
        <f t="shared" si="227"/>
        <v>0</v>
      </c>
      <c r="CT62">
        <f t="shared" si="19"/>
        <v>125</v>
      </c>
      <c r="CU62" t="str">
        <f t="shared" si="29"/>
        <v/>
      </c>
      <c r="CV62" s="81">
        <f t="shared" si="228"/>
        <v>125</v>
      </c>
      <c r="CW62" s="81">
        <f>(CV62/25)^1.5*(Calculator!$BU$4/10000)*CW$5</f>
        <v>5.8144028405331634</v>
      </c>
      <c r="CX62" t="str">
        <f t="shared" si="229"/>
        <v>$125</v>
      </c>
    </row>
    <row r="63" spans="2:102" x14ac:dyDescent="0.25">
      <c r="B63" s="115" t="s">
        <v>233</v>
      </c>
      <c r="C63" s="13">
        <v>46265.588194444441</v>
      </c>
      <c r="D63">
        <v>34397</v>
      </c>
      <c r="E63" s="54" t="s">
        <v>237</v>
      </c>
      <c r="F63" s="54" t="s">
        <v>383</v>
      </c>
      <c r="G63" s="54" t="s">
        <v>390</v>
      </c>
      <c r="H63" s="55">
        <v>12.7</v>
      </c>
      <c r="I63" s="55">
        <v>12.3</v>
      </c>
      <c r="J63" s="55">
        <v>12.1</v>
      </c>
      <c r="K63" s="54"/>
      <c r="L63" s="56" t="b">
        <v>0</v>
      </c>
      <c r="M63" s="56" t="b">
        <v>0</v>
      </c>
      <c r="N63" s="54">
        <v>1</v>
      </c>
      <c r="O63" s="54" t="s">
        <v>228</v>
      </c>
      <c r="P63" s="54">
        <v>24</v>
      </c>
      <c r="Q63" s="54">
        <v>36</v>
      </c>
      <c r="R63" s="54">
        <v>250</v>
      </c>
      <c r="S63" s="54" t="s">
        <v>385</v>
      </c>
      <c r="T63" s="54" t="s">
        <v>386</v>
      </c>
      <c r="U63" s="54" t="s">
        <v>2147</v>
      </c>
      <c r="V63" s="54" t="s">
        <v>2149</v>
      </c>
      <c r="W63" s="54" t="b">
        <v>0</v>
      </c>
      <c r="X63" s="54"/>
      <c r="Y63" s="57" t="s">
        <v>2150</v>
      </c>
      <c r="Z63" s="54" t="s">
        <v>392</v>
      </c>
      <c r="AA63" s="54"/>
      <c r="AB63" s="54" t="s">
        <v>387</v>
      </c>
      <c r="AC63" s="56" t="b">
        <v>1</v>
      </c>
      <c r="AD63" s="56" t="b">
        <v>0</v>
      </c>
      <c r="AE63" s="54" t="s">
        <v>302</v>
      </c>
      <c r="AF63" s="58">
        <v>46265</v>
      </c>
      <c r="AG63" s="62" t="s">
        <v>293</v>
      </c>
      <c r="AH63" s="54">
        <v>0</v>
      </c>
      <c r="AI63" s="54"/>
      <c r="AJ63" s="54"/>
      <c r="AK63" s="54"/>
      <c r="AL63" s="54"/>
      <c r="AM63" s="54">
        <v>0</v>
      </c>
      <c r="AN63" s="54"/>
      <c r="AO63" s="54"/>
      <c r="AP63" s="54"/>
      <c r="AQ63" s="54"/>
      <c r="AR63" s="54"/>
      <c r="AS63" s="54"/>
      <c r="AT63" s="54"/>
      <c r="AU63" s="54"/>
      <c r="AV63" s="54"/>
      <c r="AW63" s="54"/>
      <c r="AX63" s="59"/>
      <c r="AY63" s="59"/>
      <c r="AZ63" s="59"/>
      <c r="BA63" s="59"/>
      <c r="BB63" s="59">
        <v>5.9020000000000003E-2</v>
      </c>
      <c r="BC63" s="60">
        <v>4.0599999999999996</v>
      </c>
      <c r="BD63" s="61">
        <v>6.0295000000000001E-2</v>
      </c>
      <c r="BE63" s="62" t="s">
        <v>293</v>
      </c>
      <c r="BF63" s="35">
        <f t="shared" ref="BF63:BG73" si="230">IF($E63=$E$4,BF$4,IF($E63=$E$5,BF$5,""))</f>
        <v>4.0600000000000005</v>
      </c>
      <c r="BG63" s="35">
        <f t="shared" si="230"/>
        <v>6.0295000000000001E-2</v>
      </c>
      <c r="BH63" s="35" t="str">
        <f t="shared" ref="BH63:BH73" si="231">IF(ISTEXT(BE63),IF(AND(AV63=0,SUM(AN63:AQ63)=0),IF(AM63&lt;=0,IF(BE63="Y","Low","Flat"),"Med"),"High"),"?")</f>
        <v>Low</v>
      </c>
      <c r="BI63" s="110">
        <f t="shared" ref="BI63:BI73" si="232">IF(ISNUMBER(AH63),0*BI$5*SIN((EDATE($A$3,$Q63)-DATE(YEAR(EDATE($A$3,$Q63)),1,0)-BI$4)*2*PI()/365),"")</f>
        <v>0</v>
      </c>
      <c r="BJ63" s="83">
        <f>VLOOKUP($F63,REP_Info!$D$6:$H$250,5,FALSE)</f>
        <v>1.9810000000000001</v>
      </c>
      <c r="BK63" s="30">
        <f t="shared" ref="BK63:BN73" si="233">IF(BK$7&gt;0,(LOOKUP(BK$7,$AH63:$AL63,$AM63:$AQ63)+IF($AG63="Y",SUMPRODUCT($AX63:$BB63-$AW63:$BA63,BK$7-$AR63:$AV63,N(BK$7&gt;$AR63:$AV63)),BK$7*LOOKUP(BK$7,$AR63:$AV63,$AX63:$BB63))+IF($BE63="Y",$BF63,$BC63)+BK$7*IF($BE63="Y",$BG63,$BD63))*100/BK$7,"")</f>
        <v>12.743499999999999</v>
      </c>
      <c r="BL63" s="30">
        <f t="shared" si="233"/>
        <v>12.3375</v>
      </c>
      <c r="BM63" s="30">
        <f t="shared" si="233"/>
        <v>12.134499999999999</v>
      </c>
      <c r="BN63" s="29">
        <f t="shared" si="233"/>
        <v>12.066833333333333</v>
      </c>
      <c r="BO63" s="85" t="str">
        <f t="shared" ref="BO63:BO73" si="234">IFERROR(SUMPRODUCT($BS$7:$CD$7,$BS63:$CD63)/100,"$$$")</f>
        <v>$$$</v>
      </c>
      <c r="BP63" s="88" t="str">
        <f t="shared" ref="BP63:BP73" si="235">IFERROR(BO63*100/BO$5,"$$$")</f>
        <v>$$$</v>
      </c>
      <c r="BQ63" s="88" t="str">
        <f t="shared" ref="BQ63:BQ73" si="236">IFERROR(SUMPRODUCT($BS$7:$CD$7,$BS63:$CD63,--($BS$4:$CD$4&lt;=$Q63))/SUMPRODUCT(--($BS$4:$CD$4&lt;=$Q63),$BS$7:$CD$7),"$$$")</f>
        <v>$$$</v>
      </c>
      <c r="BR63" s="88" t="str">
        <f t="shared" ref="BR63:BR73" si="237">IFERROR($BQ63-$BF63*100*SUMPRODUCT(--($BS$4:$CD$4&lt;=$Q63))/SUMPRODUCT(--($BS$4:$CD$4&lt;=$Q63),$BS$7:$CD$7)-$BG63*100,"$$$")</f>
        <v>$$$</v>
      </c>
      <c r="BS63" s="29" t="e">
        <f t="shared" ref="BS63:CD71" si="238">IF($CI63,IF(BS$7&gt;0,IF(BS$4&gt;$Q63,$BF63+BS$7*(BS$5+$BG63+$BI63),LOOKUP(BS$7,$AH63:$AL63,$AM63:$AQ63)+IF($AG63="Y",SUMPRODUCT($AX63:$BB63-$AW63:$BA63,BS$7-$AR63:$AV63,N(BS$7&gt;$AR63:$AV63)),BS$7*LOOKUP(BS$7,$AR63:$AV63,$AX63:$BB63))+IF($BE63="Y",$BF63,$BC63)+BS$7*IF($BE63="Y",$BG63,$BD63))*100/BS$7,""),NA())</f>
        <v>#N/A</v>
      </c>
      <c r="BT63" s="29" t="e">
        <f t="shared" si="238"/>
        <v>#N/A</v>
      </c>
      <c r="BU63" s="29" t="e">
        <f t="shared" si="238"/>
        <v>#N/A</v>
      </c>
      <c r="BV63" s="29" t="e">
        <f t="shared" si="238"/>
        <v>#N/A</v>
      </c>
      <c r="BW63" s="29" t="e">
        <f t="shared" si="238"/>
        <v>#N/A</v>
      </c>
      <c r="BX63" s="29" t="e">
        <f t="shared" si="238"/>
        <v>#N/A</v>
      </c>
      <c r="BY63" s="29" t="e">
        <f t="shared" si="238"/>
        <v>#N/A</v>
      </c>
      <c r="BZ63" s="29" t="e">
        <f t="shared" si="238"/>
        <v>#N/A</v>
      </c>
      <c r="CA63" s="29" t="e">
        <f t="shared" si="238"/>
        <v>#N/A</v>
      </c>
      <c r="CB63" s="29" t="e">
        <f t="shared" si="238"/>
        <v>#N/A</v>
      </c>
      <c r="CC63" s="29" t="e">
        <f t="shared" si="238"/>
        <v>#N/A</v>
      </c>
      <c r="CD63" s="29" t="e">
        <f t="shared" si="238"/>
        <v>#N/A</v>
      </c>
      <c r="CE63" s="6" t="str">
        <f t="shared" si="7"/>
        <v/>
      </c>
      <c r="CF63" s="27" t="e">
        <f>IF(AND(CI63,NOT(AD63)),LOOKUP(CF$5,{0,750,1500},H63:J63),"")</f>
        <v>#N/A</v>
      </c>
      <c r="CG63" s="6" t="str">
        <f t="shared" si="8"/>
        <v/>
      </c>
      <c r="CH63" t="e">
        <f t="shared" ref="CH63:CH73" si="239">IF(CI63,IF(ISNUMBER(BO63),BO63,100000)+CV63/10000+IF(ISNUMBER(BJ63),BJ63,2)/10000-P63/100000+ROW()/10000000,"")</f>
        <v>#N/A</v>
      </c>
      <c r="CI63" t="e">
        <f t="shared" ref="CI63:CI73" si="240">PRODUCT(CJ63:CQ63)</f>
        <v>#N/A</v>
      </c>
      <c r="CJ63" s="6" t="e">
        <f t="shared" ref="CJ63:CJ73" si="241">IF($E63=CJ$5,1,0)</f>
        <v>#N/A</v>
      </c>
      <c r="CK63" s="6">
        <f t="shared" ref="CK63:CK73" si="242">IF(CK$5="[Any]",1,IF($F63=CK$5,1,0))</f>
        <v>1</v>
      </c>
      <c r="CL63" s="6">
        <f t="shared" ref="CL63:CL73" si="243">IFERROR(--OR(ISBLANK(CL$5),$BJ63="",AND(ISNUMBER($BJ63),$BJ63&lt;=CL$5)),1)</f>
        <v>1</v>
      </c>
      <c r="CM63" s="6">
        <f t="shared" ref="CM63:CM73" si="244">IF($O63="Fixed",1,0)</f>
        <v>1</v>
      </c>
      <c r="CN63" s="6">
        <f t="shared" ref="CN63:CN73" si="245">IF($Q63&gt;=CN$5,1,0)</f>
        <v>1</v>
      </c>
      <c r="CO63" s="6">
        <f t="shared" ref="CO63:CO73" si="246">IF($Q63&lt;=CO$5,1,0)</f>
        <v>0</v>
      </c>
      <c r="CP63" s="6">
        <f t="shared" ref="CP63:CP73" si="247">IF($P63&gt;=CP$5,1,0)</f>
        <v>1</v>
      </c>
      <c r="CQ63" s="6">
        <f t="shared" ref="CQ63:CQ73" si="248">IF(CQ$5="Any",1,IF(AND(CQ$5="Med",AV63=0,SUM(AN63:AQ63)=0),1,IF(AND(CQ$5="Low",AV63=0,SUM(AN63:AQ63)=0,AM63=0),1,IF(AND(CQ$5="Flat",AV63=0,SUM(AN63:AQ63)=0,AM63=0,IFERROR(NOT(BE63="Y"),0)),1,0))))</f>
        <v>1</v>
      </c>
      <c r="CR63" s="81" t="str">
        <f t="shared" ref="CR63:CR73" si="249">IF(ISNUMBER($CH63),$CH63+$CS63+$CW63,"")</f>
        <v/>
      </c>
      <c r="CS63">
        <f t="shared" ref="CS63:CS73" si="250">CS$5*(12/(MIN(12,Q63))-1)</f>
        <v>0</v>
      </c>
      <c r="CT63">
        <f t="shared" si="19"/>
        <v>250</v>
      </c>
      <c r="CU63" t="str">
        <f t="shared" ref="CU63:CU73" si="251">IF(AND(ISERR(FIND("remain",$R63)),ISERR(FIND("left",$R63))),"","r")&amp;IF(ISERR(FIND("mon",$R63)),"","m")</f>
        <v/>
      </c>
      <c r="CV63" s="81">
        <f t="shared" ref="CV63:CV73" si="252">CT63*IF(CU63="",1,Q63)</f>
        <v>250</v>
      </c>
      <c r="CW63" s="81">
        <f>(CV63/25)^1.5*(Calculator!$BU$4/10000)*CW$5</f>
        <v>16.445614708365305</v>
      </c>
      <c r="CX63" t="str">
        <f t="shared" ref="CX63:CX73" si="253">"$"&amp;IF(LEFT(CU63,1)="r",CT63&amp;"/"&amp;CU63,CV63)</f>
        <v>$250</v>
      </c>
    </row>
    <row r="64" spans="2:102" x14ac:dyDescent="0.25">
      <c r="B64" s="115" t="s">
        <v>233</v>
      </c>
      <c r="C64" s="13">
        <v>46260.594444444447</v>
      </c>
      <c r="D64">
        <v>34398</v>
      </c>
      <c r="E64" s="54" t="s">
        <v>237</v>
      </c>
      <c r="F64" s="54" t="s">
        <v>383</v>
      </c>
      <c r="G64" s="54" t="s">
        <v>388</v>
      </c>
      <c r="H64" s="55">
        <v>12.5</v>
      </c>
      <c r="I64" s="55">
        <v>12.1</v>
      </c>
      <c r="J64" s="55">
        <v>11.899999999999999</v>
      </c>
      <c r="K64" s="54"/>
      <c r="L64" s="56" t="b">
        <v>0</v>
      </c>
      <c r="M64" s="56" t="b">
        <v>0</v>
      </c>
      <c r="N64" s="54">
        <v>1</v>
      </c>
      <c r="O64" s="54" t="s">
        <v>228</v>
      </c>
      <c r="P64" s="54">
        <v>24</v>
      </c>
      <c r="Q64" s="54">
        <v>24</v>
      </c>
      <c r="R64" s="54">
        <v>175</v>
      </c>
      <c r="S64" s="54" t="s">
        <v>385</v>
      </c>
      <c r="T64" s="54" t="s">
        <v>386</v>
      </c>
      <c r="U64" s="54" t="s">
        <v>2060</v>
      </c>
      <c r="V64" s="54" t="s">
        <v>2064</v>
      </c>
      <c r="W64" s="54" t="b">
        <v>0</v>
      </c>
      <c r="X64" s="54"/>
      <c r="Y64" s="57" t="s">
        <v>2065</v>
      </c>
      <c r="Z64" s="54" t="s">
        <v>393</v>
      </c>
      <c r="AA64" s="54"/>
      <c r="AB64" s="54" t="s">
        <v>387</v>
      </c>
      <c r="AC64" s="56" t="b">
        <v>1</v>
      </c>
      <c r="AD64" s="56" t="b">
        <v>0</v>
      </c>
      <c r="AE64" s="54" t="s">
        <v>302</v>
      </c>
      <c r="AF64" s="58">
        <v>46260</v>
      </c>
      <c r="AG64" s="62" t="s">
        <v>293</v>
      </c>
      <c r="AH64" s="54">
        <v>0</v>
      </c>
      <c r="AI64" s="54"/>
      <c r="AJ64" s="54"/>
      <c r="AK64" s="54"/>
      <c r="AL64" s="54"/>
      <c r="AM64" s="54">
        <v>0</v>
      </c>
      <c r="AN64" s="54"/>
      <c r="AO64" s="54"/>
      <c r="AP64" s="54"/>
      <c r="AQ64" s="54"/>
      <c r="AR64" s="54"/>
      <c r="AS64" s="54"/>
      <c r="AT64" s="54"/>
      <c r="AU64" s="54"/>
      <c r="AV64" s="54"/>
      <c r="AW64" s="54"/>
      <c r="AX64" s="59"/>
      <c r="AY64" s="59"/>
      <c r="AZ64" s="59"/>
      <c r="BA64" s="59"/>
      <c r="BB64" s="59">
        <v>5.7020000000000001E-2</v>
      </c>
      <c r="BC64" s="60">
        <v>4.0599999999999996</v>
      </c>
      <c r="BD64" s="61">
        <v>6.0295000000000001E-2</v>
      </c>
      <c r="BE64" s="62" t="s">
        <v>293</v>
      </c>
      <c r="BF64" s="35">
        <f t="shared" si="230"/>
        <v>4.0600000000000005</v>
      </c>
      <c r="BG64" s="35">
        <f t="shared" si="230"/>
        <v>6.0295000000000001E-2</v>
      </c>
      <c r="BH64" s="35" t="str">
        <f t="shared" si="231"/>
        <v>Low</v>
      </c>
      <c r="BI64" s="110">
        <f t="shared" si="232"/>
        <v>0</v>
      </c>
      <c r="BJ64" s="83">
        <f>VLOOKUP($F64,REP_Info!$D$6:$H$250,5,FALSE)</f>
        <v>1.9810000000000001</v>
      </c>
      <c r="BK64" s="30">
        <f t="shared" si="233"/>
        <v>12.5435</v>
      </c>
      <c r="BL64" s="30">
        <f t="shared" si="233"/>
        <v>12.137499999999999</v>
      </c>
      <c r="BM64" s="30">
        <f t="shared" si="233"/>
        <v>11.9345</v>
      </c>
      <c r="BN64" s="29">
        <f t="shared" si="233"/>
        <v>11.866833333333334</v>
      </c>
      <c r="BO64" s="85" t="str">
        <f t="shared" si="234"/>
        <v>$$$</v>
      </c>
      <c r="BP64" s="88" t="str">
        <f t="shared" si="235"/>
        <v>$$$</v>
      </c>
      <c r="BQ64" s="88" t="str">
        <f t="shared" si="236"/>
        <v>$$$</v>
      </c>
      <c r="BR64" s="88" t="str">
        <f t="shared" si="237"/>
        <v>$$$</v>
      </c>
      <c r="BS64" s="29" t="e">
        <f t="shared" si="238"/>
        <v>#N/A</v>
      </c>
      <c r="BT64" s="29" t="e">
        <f t="shared" si="238"/>
        <v>#N/A</v>
      </c>
      <c r="BU64" s="29" t="e">
        <f t="shared" si="238"/>
        <v>#N/A</v>
      </c>
      <c r="BV64" s="29" t="e">
        <f t="shared" si="238"/>
        <v>#N/A</v>
      </c>
      <c r="BW64" s="29" t="e">
        <f t="shared" si="238"/>
        <v>#N/A</v>
      </c>
      <c r="BX64" s="29" t="e">
        <f t="shared" si="238"/>
        <v>#N/A</v>
      </c>
      <c r="BY64" s="29" t="e">
        <f t="shared" si="238"/>
        <v>#N/A</v>
      </c>
      <c r="BZ64" s="29" t="e">
        <f t="shared" si="238"/>
        <v>#N/A</v>
      </c>
      <c r="CA64" s="29" t="e">
        <f t="shared" si="238"/>
        <v>#N/A</v>
      </c>
      <c r="CB64" s="29" t="e">
        <f t="shared" si="238"/>
        <v>#N/A</v>
      </c>
      <c r="CC64" s="29" t="e">
        <f t="shared" si="238"/>
        <v>#N/A</v>
      </c>
      <c r="CD64" s="29" t="e">
        <f t="shared" si="238"/>
        <v>#N/A</v>
      </c>
      <c r="CE64" s="6" t="str">
        <f t="shared" si="7"/>
        <v/>
      </c>
      <c r="CF64" s="27" t="e">
        <f>IF(AND(CI64,NOT(AD64)),LOOKUP(CF$5,{0,750,1500},H64:J64),"")</f>
        <v>#N/A</v>
      </c>
      <c r="CG64" s="6" t="str">
        <f t="shared" si="8"/>
        <v/>
      </c>
      <c r="CH64" t="e">
        <f t="shared" si="239"/>
        <v>#N/A</v>
      </c>
      <c r="CI64" t="e">
        <f t="shared" si="240"/>
        <v>#N/A</v>
      </c>
      <c r="CJ64" s="6" t="e">
        <f t="shared" si="241"/>
        <v>#N/A</v>
      </c>
      <c r="CK64" s="6">
        <f t="shared" si="242"/>
        <v>1</v>
      </c>
      <c r="CL64" s="6">
        <f t="shared" si="243"/>
        <v>1</v>
      </c>
      <c r="CM64" s="6">
        <f t="shared" si="244"/>
        <v>1</v>
      </c>
      <c r="CN64" s="6">
        <f t="shared" si="245"/>
        <v>1</v>
      </c>
      <c r="CO64" s="6">
        <f t="shared" si="246"/>
        <v>0</v>
      </c>
      <c r="CP64" s="6">
        <f t="shared" si="247"/>
        <v>1</v>
      </c>
      <c r="CQ64" s="6">
        <f t="shared" si="248"/>
        <v>1</v>
      </c>
      <c r="CR64" s="81" t="str">
        <f t="shared" si="249"/>
        <v/>
      </c>
      <c r="CS64">
        <f t="shared" si="250"/>
        <v>0</v>
      </c>
      <c r="CT64">
        <f t="shared" si="19"/>
        <v>175</v>
      </c>
      <c r="CU64" t="str">
        <f t="shared" si="251"/>
        <v/>
      </c>
      <c r="CV64" s="81">
        <f t="shared" si="252"/>
        <v>175</v>
      </c>
      <c r="CW64" s="81">
        <f>(CV64/25)^1.5*(Calculator!$BU$4/10000)*CW$5</f>
        <v>9.6315719067890644</v>
      </c>
      <c r="CX64" t="str">
        <f t="shared" si="253"/>
        <v>$175</v>
      </c>
    </row>
    <row r="65" spans="2:102" x14ac:dyDescent="0.25">
      <c r="B65" s="115" t="s">
        <v>233</v>
      </c>
      <c r="C65" s="13">
        <v>46260.594444444447</v>
      </c>
      <c r="D65">
        <v>34399</v>
      </c>
      <c r="E65" s="54" t="s">
        <v>237</v>
      </c>
      <c r="F65" s="54" t="s">
        <v>383</v>
      </c>
      <c r="G65" s="54" t="s">
        <v>384</v>
      </c>
      <c r="H65" s="55">
        <v>12.1</v>
      </c>
      <c r="I65" s="55">
        <v>11.700000000000001</v>
      </c>
      <c r="J65" s="55">
        <v>11.5</v>
      </c>
      <c r="K65" s="54"/>
      <c r="L65" s="56" t="b">
        <v>0</v>
      </c>
      <c r="M65" s="56" t="b">
        <v>0</v>
      </c>
      <c r="N65" s="54">
        <v>1</v>
      </c>
      <c r="O65" s="54" t="s">
        <v>228</v>
      </c>
      <c r="P65" s="54">
        <v>24</v>
      </c>
      <c r="Q65" s="54">
        <v>12</v>
      </c>
      <c r="R65" s="54">
        <v>100</v>
      </c>
      <c r="S65" s="54" t="s">
        <v>385</v>
      </c>
      <c r="T65" s="54" t="s">
        <v>386</v>
      </c>
      <c r="U65" s="54" t="s">
        <v>2061</v>
      </c>
      <c r="V65" s="54" t="s">
        <v>2066</v>
      </c>
      <c r="W65" s="54" t="b">
        <v>0</v>
      </c>
      <c r="X65" s="54"/>
      <c r="Y65" s="57" t="s">
        <v>2067</v>
      </c>
      <c r="Z65" s="54" t="s">
        <v>394</v>
      </c>
      <c r="AA65" s="54"/>
      <c r="AB65" s="54" t="s">
        <v>387</v>
      </c>
      <c r="AC65" s="56" t="b">
        <v>1</v>
      </c>
      <c r="AD65" s="56" t="b">
        <v>0</v>
      </c>
      <c r="AE65" s="54" t="s">
        <v>302</v>
      </c>
      <c r="AF65" s="58">
        <v>46260</v>
      </c>
      <c r="AG65" s="62" t="s">
        <v>293</v>
      </c>
      <c r="AH65" s="54">
        <v>0</v>
      </c>
      <c r="AI65" s="54"/>
      <c r="AJ65" s="54"/>
      <c r="AK65" s="54"/>
      <c r="AL65" s="54"/>
      <c r="AM65" s="54">
        <v>0</v>
      </c>
      <c r="AN65" s="54"/>
      <c r="AO65" s="54"/>
      <c r="AP65" s="54"/>
      <c r="AQ65" s="54"/>
      <c r="AR65" s="54"/>
      <c r="AS65" s="54"/>
      <c r="AT65" s="54"/>
      <c r="AU65" s="54"/>
      <c r="AV65" s="54"/>
      <c r="AW65" s="54"/>
      <c r="AX65" s="59"/>
      <c r="AY65" s="59"/>
      <c r="AZ65" s="59"/>
      <c r="BA65" s="59"/>
      <c r="BB65" s="59">
        <v>5.3019999999999998E-2</v>
      </c>
      <c r="BC65" s="60">
        <v>4.0599999999999996</v>
      </c>
      <c r="BD65" s="61">
        <v>6.0295000000000001E-2</v>
      </c>
      <c r="BE65" s="62" t="s">
        <v>293</v>
      </c>
      <c r="BF65" s="35">
        <f t="shared" si="230"/>
        <v>4.0600000000000005</v>
      </c>
      <c r="BG65" s="35">
        <f t="shared" si="230"/>
        <v>6.0295000000000001E-2</v>
      </c>
      <c r="BH65" s="35" t="str">
        <f t="shared" si="231"/>
        <v>Low</v>
      </c>
      <c r="BI65" s="110">
        <f t="shared" si="232"/>
        <v>0</v>
      </c>
      <c r="BJ65" s="83">
        <f>VLOOKUP($F65,REP_Info!$D$6:$H$250,5,FALSE)</f>
        <v>1.9810000000000001</v>
      </c>
      <c r="BK65" s="30">
        <f t="shared" si="233"/>
        <v>12.1435</v>
      </c>
      <c r="BL65" s="30">
        <f t="shared" si="233"/>
        <v>11.737500000000001</v>
      </c>
      <c r="BM65" s="30">
        <f t="shared" si="233"/>
        <v>11.5345</v>
      </c>
      <c r="BN65" s="29">
        <f t="shared" si="233"/>
        <v>11.466833333333334</v>
      </c>
      <c r="BO65" s="85" t="str">
        <f t="shared" si="234"/>
        <v>$$$</v>
      </c>
      <c r="BP65" s="88" t="str">
        <f t="shared" si="235"/>
        <v>$$$</v>
      </c>
      <c r="BQ65" s="88" t="str">
        <f t="shared" si="236"/>
        <v>$$$</v>
      </c>
      <c r="BR65" s="88" t="str">
        <f t="shared" si="237"/>
        <v>$$$</v>
      </c>
      <c r="BS65" s="29" t="e">
        <f t="shared" si="238"/>
        <v>#N/A</v>
      </c>
      <c r="BT65" s="29" t="e">
        <f t="shared" si="238"/>
        <v>#N/A</v>
      </c>
      <c r="BU65" s="29" t="e">
        <f t="shared" si="238"/>
        <v>#N/A</v>
      </c>
      <c r="BV65" s="29" t="e">
        <f t="shared" si="238"/>
        <v>#N/A</v>
      </c>
      <c r="BW65" s="29" t="e">
        <f t="shared" si="238"/>
        <v>#N/A</v>
      </c>
      <c r="BX65" s="29" t="e">
        <f t="shared" si="238"/>
        <v>#N/A</v>
      </c>
      <c r="BY65" s="29" t="e">
        <f t="shared" si="238"/>
        <v>#N/A</v>
      </c>
      <c r="BZ65" s="29" t="e">
        <f t="shared" si="238"/>
        <v>#N/A</v>
      </c>
      <c r="CA65" s="29" t="e">
        <f t="shared" si="238"/>
        <v>#N/A</v>
      </c>
      <c r="CB65" s="29" t="e">
        <f t="shared" si="238"/>
        <v>#N/A</v>
      </c>
      <c r="CC65" s="29" t="e">
        <f t="shared" si="238"/>
        <v>#N/A</v>
      </c>
      <c r="CD65" s="29" t="e">
        <f t="shared" si="238"/>
        <v>#N/A</v>
      </c>
      <c r="CE65" s="6" t="str">
        <f t="shared" si="7"/>
        <v/>
      </c>
      <c r="CF65" s="27" t="e">
        <f>IF(AND(CI65,NOT(AD65)),LOOKUP(CF$5,{0,750,1500},H65:J65),"")</f>
        <v>#N/A</v>
      </c>
      <c r="CG65" s="6" t="str">
        <f t="shared" si="8"/>
        <v/>
      </c>
      <c r="CH65" t="e">
        <f t="shared" si="239"/>
        <v>#N/A</v>
      </c>
      <c r="CI65" t="e">
        <f t="shared" si="240"/>
        <v>#N/A</v>
      </c>
      <c r="CJ65" s="6" t="e">
        <f t="shared" si="241"/>
        <v>#N/A</v>
      </c>
      <c r="CK65" s="6">
        <f t="shared" si="242"/>
        <v>1</v>
      </c>
      <c r="CL65" s="6">
        <f t="shared" si="243"/>
        <v>1</v>
      </c>
      <c r="CM65" s="6">
        <f t="shared" si="244"/>
        <v>1</v>
      </c>
      <c r="CN65" s="6">
        <f t="shared" si="245"/>
        <v>1</v>
      </c>
      <c r="CO65" s="6">
        <f t="shared" si="246"/>
        <v>1</v>
      </c>
      <c r="CP65" s="6">
        <f t="shared" si="247"/>
        <v>1</v>
      </c>
      <c r="CQ65" s="6">
        <f t="shared" si="248"/>
        <v>1</v>
      </c>
      <c r="CR65" s="81" t="str">
        <f t="shared" si="249"/>
        <v/>
      </c>
      <c r="CS65">
        <f t="shared" si="250"/>
        <v>0</v>
      </c>
      <c r="CT65">
        <f t="shared" si="19"/>
        <v>100</v>
      </c>
      <c r="CU65" t="str">
        <f t="shared" si="251"/>
        <v/>
      </c>
      <c r="CV65" s="81">
        <f t="shared" si="252"/>
        <v>100</v>
      </c>
      <c r="CW65" s="81">
        <f>(CV65/25)^1.5*(Calculator!$BU$4/10000)*CW$5</f>
        <v>4.1604480000000077</v>
      </c>
      <c r="CX65" t="str">
        <f t="shared" si="253"/>
        <v>$100</v>
      </c>
    </row>
    <row r="66" spans="2:102" x14ac:dyDescent="0.25">
      <c r="B66" s="115" t="s">
        <v>233</v>
      </c>
      <c r="C66" s="13">
        <v>46265.588194444441</v>
      </c>
      <c r="D66">
        <v>37715</v>
      </c>
      <c r="E66" s="54" t="s">
        <v>237</v>
      </c>
      <c r="F66" s="54" t="s">
        <v>383</v>
      </c>
      <c r="G66" s="54" t="s">
        <v>2032</v>
      </c>
      <c r="H66" s="55">
        <v>12.8</v>
      </c>
      <c r="I66" s="55">
        <v>12.4</v>
      </c>
      <c r="J66" s="55">
        <v>12.2</v>
      </c>
      <c r="K66" s="54"/>
      <c r="L66" s="56" t="b">
        <v>0</v>
      </c>
      <c r="M66" s="56" t="b">
        <v>0</v>
      </c>
      <c r="N66" s="54">
        <v>1</v>
      </c>
      <c r="O66" s="54" t="s">
        <v>228</v>
      </c>
      <c r="P66" s="54">
        <v>100</v>
      </c>
      <c r="Q66" s="54">
        <v>36</v>
      </c>
      <c r="R66" s="54">
        <v>250</v>
      </c>
      <c r="S66" s="54" t="s">
        <v>385</v>
      </c>
      <c r="T66" s="54"/>
      <c r="U66" s="54" t="s">
        <v>2148</v>
      </c>
      <c r="V66" s="54" t="s">
        <v>2151</v>
      </c>
      <c r="W66" s="54" t="b">
        <v>0</v>
      </c>
      <c r="X66" s="54"/>
      <c r="Y66" s="57" t="s">
        <v>2152</v>
      </c>
      <c r="Z66" s="54" t="s">
        <v>2033</v>
      </c>
      <c r="AA66" s="54"/>
      <c r="AB66" s="54" t="s">
        <v>387</v>
      </c>
      <c r="AC66" s="56" t="b">
        <v>1</v>
      </c>
      <c r="AD66" s="56" t="b">
        <v>0</v>
      </c>
      <c r="AE66" s="54" t="s">
        <v>302</v>
      </c>
      <c r="AF66" s="58">
        <v>46265</v>
      </c>
      <c r="AG66" s="62" t="s">
        <v>293</v>
      </c>
      <c r="AH66" s="54">
        <v>0</v>
      </c>
      <c r="AI66" s="54"/>
      <c r="AJ66" s="54"/>
      <c r="AK66" s="54"/>
      <c r="AL66" s="54"/>
      <c r="AM66" s="54">
        <v>0</v>
      </c>
      <c r="AN66" s="54"/>
      <c r="AO66" s="54"/>
      <c r="AP66" s="54"/>
      <c r="AQ66" s="54"/>
      <c r="AR66" s="54"/>
      <c r="AS66" s="54"/>
      <c r="AT66" s="54"/>
      <c r="AU66" s="54"/>
      <c r="AV66" s="54"/>
      <c r="AW66" s="54"/>
      <c r="AX66" s="59"/>
      <c r="AY66" s="59"/>
      <c r="AZ66" s="59"/>
      <c r="BA66" s="59"/>
      <c r="BB66" s="59">
        <v>6.0019999999999997E-2</v>
      </c>
      <c r="BC66" s="60">
        <v>4.0599999999999996</v>
      </c>
      <c r="BD66" s="61">
        <v>6.0295000000000001E-2</v>
      </c>
      <c r="BE66" s="62" t="s">
        <v>293</v>
      </c>
      <c r="BF66" s="35">
        <f t="shared" si="230"/>
        <v>4.0600000000000005</v>
      </c>
      <c r="BG66" s="35">
        <f t="shared" si="230"/>
        <v>6.0295000000000001E-2</v>
      </c>
      <c r="BH66" s="35" t="str">
        <f t="shared" si="231"/>
        <v>Low</v>
      </c>
      <c r="BI66" s="110">
        <f t="shared" si="232"/>
        <v>0</v>
      </c>
      <c r="BJ66" s="83">
        <f>VLOOKUP($F66,REP_Info!$D$6:$H$250,5,FALSE)</f>
        <v>1.9810000000000001</v>
      </c>
      <c r="BK66" s="30">
        <f t="shared" si="233"/>
        <v>12.843500000000001</v>
      </c>
      <c r="BL66" s="30">
        <f t="shared" si="233"/>
        <v>12.4375</v>
      </c>
      <c r="BM66" s="30">
        <f t="shared" si="233"/>
        <v>12.234500000000001</v>
      </c>
      <c r="BN66" s="29">
        <f t="shared" si="233"/>
        <v>12.166833333333333</v>
      </c>
      <c r="BO66" s="85" t="str">
        <f t="shared" si="234"/>
        <v>$$$</v>
      </c>
      <c r="BP66" s="88" t="str">
        <f t="shared" si="235"/>
        <v>$$$</v>
      </c>
      <c r="BQ66" s="88" t="str">
        <f t="shared" si="236"/>
        <v>$$$</v>
      </c>
      <c r="BR66" s="88" t="str">
        <f t="shared" si="237"/>
        <v>$$$</v>
      </c>
      <c r="BS66" s="29" t="e">
        <f t="shared" si="238"/>
        <v>#N/A</v>
      </c>
      <c r="BT66" s="29" t="e">
        <f t="shared" si="238"/>
        <v>#N/A</v>
      </c>
      <c r="BU66" s="29" t="e">
        <f t="shared" si="238"/>
        <v>#N/A</v>
      </c>
      <c r="BV66" s="29" t="e">
        <f t="shared" si="238"/>
        <v>#N/A</v>
      </c>
      <c r="BW66" s="29" t="e">
        <f t="shared" si="238"/>
        <v>#N/A</v>
      </c>
      <c r="BX66" s="29" t="e">
        <f t="shared" si="238"/>
        <v>#N/A</v>
      </c>
      <c r="BY66" s="29" t="e">
        <f t="shared" si="238"/>
        <v>#N/A</v>
      </c>
      <c r="BZ66" s="29" t="e">
        <f t="shared" si="238"/>
        <v>#N/A</v>
      </c>
      <c r="CA66" s="29" t="e">
        <f t="shared" si="238"/>
        <v>#N/A</v>
      </c>
      <c r="CB66" s="29" t="e">
        <f t="shared" si="238"/>
        <v>#N/A</v>
      </c>
      <c r="CC66" s="29" t="e">
        <f t="shared" si="238"/>
        <v>#N/A</v>
      </c>
      <c r="CD66" s="29" t="e">
        <f t="shared" si="238"/>
        <v>#N/A</v>
      </c>
      <c r="CE66" s="6" t="str">
        <f t="shared" si="7"/>
        <v/>
      </c>
      <c r="CF66" s="27" t="e">
        <f>IF(AND(CI66,NOT(AD66)),LOOKUP(CF$5,{0,750,1500},H66:J66),"")</f>
        <v>#N/A</v>
      </c>
      <c r="CG66" s="6" t="str">
        <f t="shared" si="8"/>
        <v/>
      </c>
      <c r="CH66" t="e">
        <f t="shared" si="239"/>
        <v>#N/A</v>
      </c>
      <c r="CI66" t="e">
        <f t="shared" si="240"/>
        <v>#N/A</v>
      </c>
      <c r="CJ66" s="6" t="e">
        <f t="shared" si="241"/>
        <v>#N/A</v>
      </c>
      <c r="CK66" s="6">
        <f t="shared" si="242"/>
        <v>1</v>
      </c>
      <c r="CL66" s="6">
        <f t="shared" si="243"/>
        <v>1</v>
      </c>
      <c r="CM66" s="6">
        <f t="shared" si="244"/>
        <v>1</v>
      </c>
      <c r="CN66" s="6">
        <f t="shared" si="245"/>
        <v>1</v>
      </c>
      <c r="CO66" s="6">
        <f t="shared" si="246"/>
        <v>0</v>
      </c>
      <c r="CP66" s="6">
        <f t="shared" si="247"/>
        <v>1</v>
      </c>
      <c r="CQ66" s="6">
        <f t="shared" si="248"/>
        <v>1</v>
      </c>
      <c r="CR66" s="81" t="str">
        <f t="shared" si="249"/>
        <v/>
      </c>
      <c r="CS66">
        <f t="shared" si="250"/>
        <v>0</v>
      </c>
      <c r="CT66">
        <f t="shared" si="19"/>
        <v>250</v>
      </c>
      <c r="CU66" t="str">
        <f t="shared" si="251"/>
        <v/>
      </c>
      <c r="CV66" s="81">
        <f t="shared" si="252"/>
        <v>250</v>
      </c>
      <c r="CW66" s="81">
        <f>(CV66/25)^1.5*(Calculator!$BU$4/10000)*CW$5</f>
        <v>16.445614708365305</v>
      </c>
      <c r="CX66" t="str">
        <f t="shared" si="253"/>
        <v>$250</v>
      </c>
    </row>
    <row r="67" spans="2:102" x14ac:dyDescent="0.25">
      <c r="B67" s="115" t="s">
        <v>233</v>
      </c>
      <c r="C67" s="13">
        <v>46267.647916666669</v>
      </c>
      <c r="D67">
        <v>37718</v>
      </c>
      <c r="E67" s="54" t="s">
        <v>235</v>
      </c>
      <c r="F67" s="54" t="s">
        <v>383</v>
      </c>
      <c r="G67" s="54" t="s">
        <v>2032</v>
      </c>
      <c r="H67" s="55">
        <v>13.5</v>
      </c>
      <c r="I67" s="55">
        <v>13</v>
      </c>
      <c r="J67" s="55">
        <v>12.8</v>
      </c>
      <c r="K67" s="54"/>
      <c r="L67" s="56" t="b">
        <v>0</v>
      </c>
      <c r="M67" s="56" t="b">
        <v>0</v>
      </c>
      <c r="N67" s="54">
        <v>1</v>
      </c>
      <c r="O67" s="54" t="s">
        <v>228</v>
      </c>
      <c r="P67" s="54">
        <v>100</v>
      </c>
      <c r="Q67" s="54">
        <v>36</v>
      </c>
      <c r="R67" s="54">
        <v>250</v>
      </c>
      <c r="S67" s="54" t="s">
        <v>385</v>
      </c>
      <c r="T67" s="54"/>
      <c r="U67" s="54" t="s">
        <v>2251</v>
      </c>
      <c r="V67" s="54" t="s">
        <v>2260</v>
      </c>
      <c r="W67" s="54" t="b">
        <v>0</v>
      </c>
      <c r="X67" s="54"/>
      <c r="Y67" s="57" t="s">
        <v>2261</v>
      </c>
      <c r="Z67" s="54" t="s">
        <v>2034</v>
      </c>
      <c r="AA67" s="54"/>
      <c r="AB67" s="54" t="s">
        <v>387</v>
      </c>
      <c r="AC67" s="56" t="b">
        <v>1</v>
      </c>
      <c r="AD67" s="56" t="b">
        <v>0</v>
      </c>
      <c r="AE67" s="54" t="s">
        <v>302</v>
      </c>
      <c r="AF67" s="58">
        <v>46267</v>
      </c>
      <c r="AG67" s="62" t="s">
        <v>293</v>
      </c>
      <c r="AH67" s="54">
        <v>0</v>
      </c>
      <c r="AI67" s="54"/>
      <c r="AJ67" s="54"/>
      <c r="AK67" s="54"/>
      <c r="AL67" s="54"/>
      <c r="AM67" s="54">
        <v>0</v>
      </c>
      <c r="AN67" s="54"/>
      <c r="AO67" s="54"/>
      <c r="AP67" s="54"/>
      <c r="AQ67" s="54"/>
      <c r="AR67" s="54"/>
      <c r="AS67" s="54"/>
      <c r="AT67" s="54"/>
      <c r="AU67" s="54"/>
      <c r="AV67" s="54"/>
      <c r="AW67" s="54"/>
      <c r="AX67" s="59"/>
      <c r="AY67" s="59"/>
      <c r="AZ67" s="59"/>
      <c r="BA67" s="59"/>
      <c r="BB67" s="59">
        <v>6.1409999999999999E-2</v>
      </c>
      <c r="BC67" s="60">
        <v>4.9000000000000004</v>
      </c>
      <c r="BD67" s="61">
        <v>6.4130000000000006E-2</v>
      </c>
      <c r="BE67" s="62" t="s">
        <v>293</v>
      </c>
      <c r="BF67" s="35">
        <f t="shared" si="230"/>
        <v>4.9000000000000004</v>
      </c>
      <c r="BG67" s="35">
        <f t="shared" si="230"/>
        <v>6.4130000000000006E-2</v>
      </c>
      <c r="BH67" s="35" t="str">
        <f t="shared" si="231"/>
        <v>Low</v>
      </c>
      <c r="BI67" s="110">
        <f t="shared" si="232"/>
        <v>0</v>
      </c>
      <c r="BJ67" s="83">
        <f>VLOOKUP($F67,REP_Info!$D$6:$H$250,5,FALSE)</f>
        <v>1.9810000000000001</v>
      </c>
      <c r="BK67" s="30">
        <f t="shared" si="233"/>
        <v>13.534000000000001</v>
      </c>
      <c r="BL67" s="30">
        <f t="shared" si="233"/>
        <v>13.044</v>
      </c>
      <c r="BM67" s="30">
        <f t="shared" si="233"/>
        <v>12.798999999999999</v>
      </c>
      <c r="BN67" s="29">
        <f t="shared" si="233"/>
        <v>12.717333333333332</v>
      </c>
      <c r="BO67" s="85" t="str">
        <f t="shared" si="234"/>
        <v>$$$</v>
      </c>
      <c r="BP67" s="88" t="str">
        <f t="shared" si="235"/>
        <v>$$$</v>
      </c>
      <c r="BQ67" s="88" t="str">
        <f t="shared" si="236"/>
        <v>$$$</v>
      </c>
      <c r="BR67" s="88" t="str">
        <f t="shared" si="237"/>
        <v>$$$</v>
      </c>
      <c r="BS67" s="29" t="e">
        <f t="shared" si="238"/>
        <v>#N/A</v>
      </c>
      <c r="BT67" s="29" t="e">
        <f t="shared" si="238"/>
        <v>#N/A</v>
      </c>
      <c r="BU67" s="29" t="e">
        <f t="shared" si="238"/>
        <v>#N/A</v>
      </c>
      <c r="BV67" s="29" t="e">
        <f t="shared" si="238"/>
        <v>#N/A</v>
      </c>
      <c r="BW67" s="29" t="e">
        <f t="shared" si="238"/>
        <v>#N/A</v>
      </c>
      <c r="BX67" s="29" t="e">
        <f t="shared" si="238"/>
        <v>#N/A</v>
      </c>
      <c r="BY67" s="29" t="e">
        <f t="shared" si="238"/>
        <v>#N/A</v>
      </c>
      <c r="BZ67" s="29" t="e">
        <f t="shared" si="238"/>
        <v>#N/A</v>
      </c>
      <c r="CA67" s="29" t="e">
        <f t="shared" si="238"/>
        <v>#N/A</v>
      </c>
      <c r="CB67" s="29" t="e">
        <f t="shared" si="238"/>
        <v>#N/A</v>
      </c>
      <c r="CC67" s="29" t="e">
        <f t="shared" si="238"/>
        <v>#N/A</v>
      </c>
      <c r="CD67" s="29" t="e">
        <f t="shared" si="238"/>
        <v>#N/A</v>
      </c>
      <c r="CE67" s="6" t="str">
        <f t="shared" si="7"/>
        <v/>
      </c>
      <c r="CF67" s="27" t="e">
        <f>IF(AND(CI67,NOT(AD67)),LOOKUP(CF$5,{0,750,1500},H67:J67),"")</f>
        <v>#N/A</v>
      </c>
      <c r="CG67" s="6" t="str">
        <f t="shared" si="8"/>
        <v/>
      </c>
      <c r="CH67" t="e">
        <f t="shared" si="239"/>
        <v>#N/A</v>
      </c>
      <c r="CI67" t="e">
        <f t="shared" si="240"/>
        <v>#N/A</v>
      </c>
      <c r="CJ67" s="6" t="e">
        <f t="shared" si="241"/>
        <v>#N/A</v>
      </c>
      <c r="CK67" s="6">
        <f t="shared" si="242"/>
        <v>1</v>
      </c>
      <c r="CL67" s="6">
        <f t="shared" si="243"/>
        <v>1</v>
      </c>
      <c r="CM67" s="6">
        <f t="shared" si="244"/>
        <v>1</v>
      </c>
      <c r="CN67" s="6">
        <f t="shared" si="245"/>
        <v>1</v>
      </c>
      <c r="CO67" s="6">
        <f t="shared" si="246"/>
        <v>0</v>
      </c>
      <c r="CP67" s="6">
        <f t="shared" si="247"/>
        <v>1</v>
      </c>
      <c r="CQ67" s="6">
        <f t="shared" si="248"/>
        <v>1</v>
      </c>
      <c r="CR67" s="81" t="str">
        <f t="shared" si="249"/>
        <v/>
      </c>
      <c r="CS67">
        <f t="shared" si="250"/>
        <v>0</v>
      </c>
      <c r="CT67">
        <f t="shared" si="19"/>
        <v>250</v>
      </c>
      <c r="CU67" t="str">
        <f t="shared" si="251"/>
        <v/>
      </c>
      <c r="CV67" s="81">
        <f t="shared" si="252"/>
        <v>250</v>
      </c>
      <c r="CW67" s="81">
        <f>(CV67/25)^1.5*(Calculator!$BU$4/10000)*CW$5</f>
        <v>16.445614708365305</v>
      </c>
      <c r="CX67" t="str">
        <f t="shared" si="253"/>
        <v>$250</v>
      </c>
    </row>
    <row r="68" spans="2:102" x14ac:dyDescent="0.25">
      <c r="B68" s="115" t="s">
        <v>233</v>
      </c>
      <c r="C68" s="13">
        <v>46269.447222222225</v>
      </c>
      <c r="D68">
        <v>10615</v>
      </c>
      <c r="E68" s="54" t="s">
        <v>235</v>
      </c>
      <c r="F68" s="54" t="s">
        <v>395</v>
      </c>
      <c r="G68" s="54" t="s">
        <v>396</v>
      </c>
      <c r="H68" s="55">
        <v>14.6</v>
      </c>
      <c r="I68" s="55">
        <v>14.099999999999998</v>
      </c>
      <c r="J68" s="55">
        <v>13.900000000000002</v>
      </c>
      <c r="K68" s="54"/>
      <c r="L68" s="56" t="b">
        <v>0</v>
      </c>
      <c r="M68" s="56" t="b">
        <v>1</v>
      </c>
      <c r="N68" s="54">
        <v>1</v>
      </c>
      <c r="O68" s="54" t="s">
        <v>228</v>
      </c>
      <c r="P68" s="54">
        <v>25</v>
      </c>
      <c r="Q68" s="54">
        <v>24</v>
      </c>
      <c r="R68" s="54">
        <v>250</v>
      </c>
      <c r="S68" s="54" t="s">
        <v>397</v>
      </c>
      <c r="T68" s="54" t="s">
        <v>398</v>
      </c>
      <c r="U68" s="54" t="s">
        <v>399</v>
      </c>
      <c r="V68" s="54" t="s">
        <v>400</v>
      </c>
      <c r="W68" s="54" t="b">
        <v>0</v>
      </c>
      <c r="X68" s="54"/>
      <c r="Y68" s="57" t="s">
        <v>401</v>
      </c>
      <c r="Z68" s="54" t="s">
        <v>402</v>
      </c>
      <c r="AA68" s="54"/>
      <c r="AB68" s="54" t="s">
        <v>403</v>
      </c>
      <c r="AC68" s="56" t="b">
        <v>0</v>
      </c>
      <c r="AD68" s="56" t="b">
        <v>0</v>
      </c>
      <c r="AE68" s="54" t="s">
        <v>302</v>
      </c>
      <c r="AF68" s="58">
        <v>46269</v>
      </c>
      <c r="AG68" s="62" t="s">
        <v>293</v>
      </c>
      <c r="AH68" s="54">
        <v>0</v>
      </c>
      <c r="AI68" s="54"/>
      <c r="AJ68" s="54"/>
      <c r="AK68" s="54"/>
      <c r="AL68" s="54"/>
      <c r="AM68" s="54">
        <v>0</v>
      </c>
      <c r="AN68" s="54"/>
      <c r="AO68" s="54"/>
      <c r="AP68" s="54"/>
      <c r="AQ68" s="54"/>
      <c r="AR68" s="54"/>
      <c r="AS68" s="54"/>
      <c r="AT68" s="54"/>
      <c r="AU68" s="54"/>
      <c r="AV68" s="54"/>
      <c r="AW68" s="54"/>
      <c r="AX68" s="59"/>
      <c r="AY68" s="59"/>
      <c r="AZ68" s="59"/>
      <c r="BA68" s="59"/>
      <c r="BB68" s="59">
        <v>7.2099999999999997E-2</v>
      </c>
      <c r="BC68" s="60">
        <v>4.9000000000000004</v>
      </c>
      <c r="BD68" s="61">
        <v>6.4130000000000006E-2</v>
      </c>
      <c r="BE68" s="62" t="e">
        <v>#N/A</v>
      </c>
      <c r="BF68" s="35">
        <f t="shared" si="230"/>
        <v>4.9000000000000004</v>
      </c>
      <c r="BG68" s="35">
        <f t="shared" si="230"/>
        <v>6.4130000000000006E-2</v>
      </c>
      <c r="BH68" s="35" t="str">
        <f t="shared" si="231"/>
        <v>?</v>
      </c>
      <c r="BI68" s="110">
        <f t="shared" si="232"/>
        <v>0</v>
      </c>
      <c r="BJ68" s="83">
        <f>VLOOKUP($F68,REP_Info!$D$6:$H$250,5,FALSE)</f>
        <v>1.9E-2</v>
      </c>
      <c r="BK68" s="30" t="e">
        <f t="shared" si="233"/>
        <v>#N/A</v>
      </c>
      <c r="BL68" s="30" t="e">
        <f t="shared" si="233"/>
        <v>#N/A</v>
      </c>
      <c r="BM68" s="30" t="e">
        <f t="shared" si="233"/>
        <v>#N/A</v>
      </c>
      <c r="BN68" s="29" t="e">
        <f t="shared" si="233"/>
        <v>#N/A</v>
      </c>
      <c r="BO68" s="85" t="str">
        <f t="shared" si="234"/>
        <v>$$$</v>
      </c>
      <c r="BP68" s="88" t="str">
        <f t="shared" si="235"/>
        <v>$$$</v>
      </c>
      <c r="BQ68" s="88" t="str">
        <f t="shared" si="236"/>
        <v>$$$</v>
      </c>
      <c r="BR68" s="88" t="str">
        <f t="shared" si="237"/>
        <v>$$$</v>
      </c>
      <c r="BS68" s="29" t="e">
        <f t="shared" si="238"/>
        <v>#N/A</v>
      </c>
      <c r="BT68" s="29" t="e">
        <f t="shared" si="238"/>
        <v>#N/A</v>
      </c>
      <c r="BU68" s="29" t="e">
        <f t="shared" si="238"/>
        <v>#N/A</v>
      </c>
      <c r="BV68" s="29" t="e">
        <f t="shared" si="238"/>
        <v>#N/A</v>
      </c>
      <c r="BW68" s="29" t="e">
        <f t="shared" si="238"/>
        <v>#N/A</v>
      </c>
      <c r="BX68" s="29" t="e">
        <f t="shared" si="238"/>
        <v>#N/A</v>
      </c>
      <c r="BY68" s="29" t="e">
        <f t="shared" si="238"/>
        <v>#N/A</v>
      </c>
      <c r="BZ68" s="29" t="e">
        <f t="shared" si="238"/>
        <v>#N/A</v>
      </c>
      <c r="CA68" s="29" t="e">
        <f t="shared" si="238"/>
        <v>#N/A</v>
      </c>
      <c r="CB68" s="29" t="e">
        <f t="shared" si="238"/>
        <v>#N/A</v>
      </c>
      <c r="CC68" s="29" t="e">
        <f t="shared" si="238"/>
        <v>#N/A</v>
      </c>
      <c r="CD68" s="29" t="e">
        <f t="shared" si="238"/>
        <v>#N/A</v>
      </c>
      <c r="CE68" s="6" t="str">
        <f t="shared" si="7"/>
        <v/>
      </c>
      <c r="CF68" s="27" t="e">
        <f>IF(AND(CI68,NOT(AD68)),LOOKUP(CF$5,{0,750,1500},H68:J68),"")</f>
        <v>#N/A</v>
      </c>
      <c r="CG68" s="6" t="str">
        <f t="shared" si="8"/>
        <v/>
      </c>
      <c r="CH68" t="e">
        <f t="shared" si="239"/>
        <v>#N/A</v>
      </c>
      <c r="CI68" t="e">
        <f t="shared" si="240"/>
        <v>#N/A</v>
      </c>
      <c r="CJ68" s="6" t="e">
        <f t="shared" si="241"/>
        <v>#N/A</v>
      </c>
      <c r="CK68" s="6">
        <f t="shared" si="242"/>
        <v>1</v>
      </c>
      <c r="CL68" s="6">
        <f t="shared" si="243"/>
        <v>1</v>
      </c>
      <c r="CM68" s="6">
        <f t="shared" si="244"/>
        <v>1</v>
      </c>
      <c r="CN68" s="6">
        <f t="shared" si="245"/>
        <v>1</v>
      </c>
      <c r="CO68" s="6">
        <f t="shared" si="246"/>
        <v>0</v>
      </c>
      <c r="CP68" s="6">
        <f t="shared" si="247"/>
        <v>1</v>
      </c>
      <c r="CQ68" s="6">
        <f t="shared" si="248"/>
        <v>1</v>
      </c>
      <c r="CR68" s="81" t="str">
        <f t="shared" si="249"/>
        <v/>
      </c>
      <c r="CS68">
        <f t="shared" si="250"/>
        <v>0</v>
      </c>
      <c r="CT68">
        <f t="shared" si="19"/>
        <v>250</v>
      </c>
      <c r="CU68" t="str">
        <f t="shared" si="251"/>
        <v/>
      </c>
      <c r="CV68" s="81">
        <f t="shared" si="252"/>
        <v>250</v>
      </c>
      <c r="CW68" s="81">
        <f>(CV68/25)^1.5*(Calculator!$BU$4/10000)*CW$5</f>
        <v>16.445614708365305</v>
      </c>
      <c r="CX68" t="str">
        <f t="shared" si="253"/>
        <v>$250</v>
      </c>
    </row>
    <row r="69" spans="2:102" x14ac:dyDescent="0.25">
      <c r="B69" s="115" t="s">
        <v>233</v>
      </c>
      <c r="C69" s="13">
        <v>46269.447222222225</v>
      </c>
      <c r="D69">
        <v>13187</v>
      </c>
      <c r="E69" s="54" t="s">
        <v>235</v>
      </c>
      <c r="F69" s="54" t="s">
        <v>395</v>
      </c>
      <c r="G69" s="54" t="s">
        <v>2011</v>
      </c>
      <c r="H69" s="55">
        <v>13.5</v>
      </c>
      <c r="I69" s="55">
        <v>13</v>
      </c>
      <c r="J69" s="55">
        <v>12.8</v>
      </c>
      <c r="K69" s="54"/>
      <c r="L69" s="56" t="b">
        <v>0</v>
      </c>
      <c r="M69" s="56" t="b">
        <v>0</v>
      </c>
      <c r="N69" s="54">
        <v>1</v>
      </c>
      <c r="O69" s="54" t="s">
        <v>228</v>
      </c>
      <c r="P69" s="54">
        <v>26</v>
      </c>
      <c r="Q69" s="54">
        <v>9</v>
      </c>
      <c r="R69" s="54">
        <v>150</v>
      </c>
      <c r="S69" s="54" t="s">
        <v>2012</v>
      </c>
      <c r="T69" s="54"/>
      <c r="U69" s="54" t="s">
        <v>399</v>
      </c>
      <c r="V69" s="54" t="s">
        <v>400</v>
      </c>
      <c r="W69" s="54" t="b">
        <v>0</v>
      </c>
      <c r="X69" s="54"/>
      <c r="Y69" s="57" t="s">
        <v>2013</v>
      </c>
      <c r="Z69" s="54" t="s">
        <v>402</v>
      </c>
      <c r="AA69" s="54"/>
      <c r="AB69" s="54" t="s">
        <v>403</v>
      </c>
      <c r="AC69" s="56" t="b">
        <v>0</v>
      </c>
      <c r="AD69" s="56" t="b">
        <v>0</v>
      </c>
      <c r="AE69" s="54" t="s">
        <v>302</v>
      </c>
      <c r="AF69" s="58">
        <v>46269</v>
      </c>
      <c r="AG69" s="62" t="s">
        <v>293</v>
      </c>
      <c r="AH69" s="54">
        <v>0</v>
      </c>
      <c r="AI69" s="54"/>
      <c r="AJ69" s="54"/>
      <c r="AK69" s="54"/>
      <c r="AL69" s="54"/>
      <c r="AM69" s="54">
        <v>0</v>
      </c>
      <c r="AN69" s="54"/>
      <c r="AO69" s="54"/>
      <c r="AP69" s="54"/>
      <c r="AQ69" s="54"/>
      <c r="AR69" s="54"/>
      <c r="AS69" s="54"/>
      <c r="AT69" s="54"/>
      <c r="AU69" s="54"/>
      <c r="AV69" s="54"/>
      <c r="AW69" s="54"/>
      <c r="AX69" s="59"/>
      <c r="AY69" s="59"/>
      <c r="AZ69" s="59"/>
      <c r="BA69" s="59"/>
      <c r="BB69" s="59">
        <v>6.0999999999999999E-2</v>
      </c>
      <c r="BC69" s="60">
        <v>4.9000000000000004</v>
      </c>
      <c r="BD69" s="61">
        <v>6.4130000000000006E-2</v>
      </c>
      <c r="BE69" s="62" t="s">
        <v>293</v>
      </c>
      <c r="BF69" s="35">
        <f t="shared" si="230"/>
        <v>4.9000000000000004</v>
      </c>
      <c r="BG69" s="35">
        <f t="shared" si="230"/>
        <v>6.4130000000000006E-2</v>
      </c>
      <c r="BH69" s="35" t="str">
        <f t="shared" si="231"/>
        <v>Low</v>
      </c>
      <c r="BI69" s="110">
        <f t="shared" si="232"/>
        <v>0</v>
      </c>
      <c r="BJ69" s="83">
        <f>VLOOKUP($F69,REP_Info!$D$6:$H$250,5,FALSE)</f>
        <v>1.9E-2</v>
      </c>
      <c r="BK69" s="30">
        <f t="shared" si="233"/>
        <v>13.493</v>
      </c>
      <c r="BL69" s="30">
        <f t="shared" si="233"/>
        <v>13.003000000000004</v>
      </c>
      <c r="BM69" s="30">
        <f t="shared" si="233"/>
        <v>12.758000000000003</v>
      </c>
      <c r="BN69" s="29">
        <f t="shared" si="233"/>
        <v>12.676333333333334</v>
      </c>
      <c r="BO69" s="85" t="str">
        <f t="shared" si="234"/>
        <v>$$$</v>
      </c>
      <c r="BP69" s="88" t="str">
        <f t="shared" si="235"/>
        <v>$$$</v>
      </c>
      <c r="BQ69" s="88" t="str">
        <f t="shared" si="236"/>
        <v>$$$</v>
      </c>
      <c r="BR69" s="88" t="str">
        <f t="shared" si="237"/>
        <v>$$$</v>
      </c>
      <c r="BS69" s="29" t="e">
        <f t="shared" si="238"/>
        <v>#N/A</v>
      </c>
      <c r="BT69" s="29" t="e">
        <f t="shared" si="238"/>
        <v>#N/A</v>
      </c>
      <c r="BU69" s="29" t="e">
        <f t="shared" si="238"/>
        <v>#N/A</v>
      </c>
      <c r="BV69" s="29" t="e">
        <f t="shared" si="238"/>
        <v>#N/A</v>
      </c>
      <c r="BW69" s="29" t="e">
        <f t="shared" si="238"/>
        <v>#N/A</v>
      </c>
      <c r="BX69" s="29" t="e">
        <f t="shared" si="238"/>
        <v>#N/A</v>
      </c>
      <c r="BY69" s="29" t="e">
        <f t="shared" si="238"/>
        <v>#N/A</v>
      </c>
      <c r="BZ69" s="29" t="e">
        <f t="shared" si="238"/>
        <v>#N/A</v>
      </c>
      <c r="CA69" s="29" t="e">
        <f t="shared" si="238"/>
        <v>#N/A</v>
      </c>
      <c r="CB69" s="29" t="e">
        <f t="shared" si="238"/>
        <v>#N/A</v>
      </c>
      <c r="CC69" s="29" t="e">
        <f t="shared" si="238"/>
        <v>#N/A</v>
      </c>
      <c r="CD69" s="29" t="e">
        <f t="shared" si="238"/>
        <v>#N/A</v>
      </c>
      <c r="CE69" s="6" t="str">
        <f t="shared" si="7"/>
        <v/>
      </c>
      <c r="CF69" s="27" t="e">
        <f>IF(AND(CI69,NOT(AD69)),LOOKUP(CF$5,{0,750,1500},H69:J69),"")</f>
        <v>#N/A</v>
      </c>
      <c r="CG69" s="6" t="str">
        <f t="shared" si="8"/>
        <v/>
      </c>
      <c r="CH69" t="e">
        <f t="shared" si="239"/>
        <v>#N/A</v>
      </c>
      <c r="CI69" t="e">
        <f t="shared" si="240"/>
        <v>#N/A</v>
      </c>
      <c r="CJ69" s="6" t="e">
        <f t="shared" si="241"/>
        <v>#N/A</v>
      </c>
      <c r="CK69" s="6">
        <f t="shared" si="242"/>
        <v>1</v>
      </c>
      <c r="CL69" s="6">
        <f t="shared" si="243"/>
        <v>1</v>
      </c>
      <c r="CM69" s="6">
        <f t="shared" si="244"/>
        <v>1</v>
      </c>
      <c r="CN69" s="6">
        <f t="shared" si="245"/>
        <v>0</v>
      </c>
      <c r="CO69" s="6">
        <f t="shared" si="246"/>
        <v>1</v>
      </c>
      <c r="CP69" s="6">
        <f t="shared" si="247"/>
        <v>1</v>
      </c>
      <c r="CQ69" s="6">
        <f t="shared" si="248"/>
        <v>1</v>
      </c>
      <c r="CR69" s="81" t="str">
        <f t="shared" si="249"/>
        <v/>
      </c>
      <c r="CS69">
        <f t="shared" si="250"/>
        <v>5.9999999999999982</v>
      </c>
      <c r="CT69">
        <f t="shared" si="19"/>
        <v>150</v>
      </c>
      <c r="CU69" t="str">
        <f t="shared" si="251"/>
        <v/>
      </c>
      <c r="CV69" s="81">
        <f t="shared" si="252"/>
        <v>150</v>
      </c>
      <c r="CW69" s="81">
        <f>(CV69/25)^1.5*(Calculator!$BU$4/10000)*CW$5</f>
        <v>7.6432310260371077</v>
      </c>
      <c r="CX69" t="str">
        <f t="shared" si="253"/>
        <v>$150</v>
      </c>
    </row>
    <row r="70" spans="2:102" x14ac:dyDescent="0.25">
      <c r="B70" s="115" t="s">
        <v>233</v>
      </c>
      <c r="C70" s="13">
        <v>46254.637499999997</v>
      </c>
      <c r="D70">
        <v>13196</v>
      </c>
      <c r="E70" s="54" t="s">
        <v>237</v>
      </c>
      <c r="F70" s="54" t="s">
        <v>395</v>
      </c>
      <c r="G70" s="54" t="s">
        <v>2011</v>
      </c>
      <c r="H70" s="55">
        <v>12.7</v>
      </c>
      <c r="I70" s="55">
        <v>12.3</v>
      </c>
      <c r="J70" s="55">
        <v>12.1</v>
      </c>
      <c r="K70" s="54"/>
      <c r="L70" s="56" t="b">
        <v>0</v>
      </c>
      <c r="M70" s="56" t="b">
        <v>0</v>
      </c>
      <c r="N70" s="54">
        <v>1</v>
      </c>
      <c r="O70" s="54" t="s">
        <v>228</v>
      </c>
      <c r="P70" s="54">
        <v>26</v>
      </c>
      <c r="Q70" s="54">
        <v>9</v>
      </c>
      <c r="R70" s="54">
        <v>150</v>
      </c>
      <c r="S70" s="54" t="s">
        <v>2012</v>
      </c>
      <c r="T70" s="54"/>
      <c r="U70" s="54" t="s">
        <v>399</v>
      </c>
      <c r="V70" s="54" t="s">
        <v>400</v>
      </c>
      <c r="W70" s="54" t="b">
        <v>0</v>
      </c>
      <c r="X70" s="54"/>
      <c r="Y70" s="57" t="s">
        <v>2014</v>
      </c>
      <c r="Z70" s="54" t="s">
        <v>402</v>
      </c>
      <c r="AA70" s="54"/>
      <c r="AB70" s="54" t="s">
        <v>403</v>
      </c>
      <c r="AC70" s="56" t="b">
        <v>0</v>
      </c>
      <c r="AD70" s="56" t="b">
        <v>0</v>
      </c>
      <c r="AE70" s="54" t="s">
        <v>302</v>
      </c>
      <c r="AF70" s="58">
        <v>46254</v>
      </c>
      <c r="AG70" s="62" t="s">
        <v>293</v>
      </c>
      <c r="AH70" s="54">
        <v>0</v>
      </c>
      <c r="AI70" s="54"/>
      <c r="AJ70" s="54"/>
      <c r="AK70" s="54"/>
      <c r="AL70" s="54"/>
      <c r="AM70" s="54">
        <v>0</v>
      </c>
      <c r="AN70" s="54"/>
      <c r="AO70" s="54"/>
      <c r="AP70" s="54"/>
      <c r="AQ70" s="54"/>
      <c r="AR70" s="54"/>
      <c r="AS70" s="54"/>
      <c r="AT70" s="54"/>
      <c r="AU70" s="54"/>
      <c r="AV70" s="54"/>
      <c r="AW70" s="54"/>
      <c r="AX70" s="59"/>
      <c r="AY70" s="59"/>
      <c r="AZ70" s="59"/>
      <c r="BA70" s="59"/>
      <c r="BB70" s="59">
        <v>5.8999999999999997E-2</v>
      </c>
      <c r="BC70" s="60">
        <v>4.0599999999999996</v>
      </c>
      <c r="BD70" s="61">
        <v>6.0208999999999999E-2</v>
      </c>
      <c r="BE70" s="62" t="s">
        <v>293</v>
      </c>
      <c r="BF70" s="35">
        <f t="shared" si="230"/>
        <v>4.0600000000000005</v>
      </c>
      <c r="BG70" s="35">
        <f t="shared" si="230"/>
        <v>6.0295000000000001E-2</v>
      </c>
      <c r="BH70" s="35" t="str">
        <f t="shared" si="231"/>
        <v>Low</v>
      </c>
      <c r="BI70" s="110">
        <f t="shared" si="232"/>
        <v>0</v>
      </c>
      <c r="BJ70" s="83">
        <f>VLOOKUP($F70,REP_Info!$D$6:$H$250,5,FALSE)</f>
        <v>1.9E-2</v>
      </c>
      <c r="BK70" s="30">
        <f t="shared" si="233"/>
        <v>12.7415</v>
      </c>
      <c r="BL70" s="30">
        <f t="shared" si="233"/>
        <v>12.3355</v>
      </c>
      <c r="BM70" s="30">
        <f t="shared" si="233"/>
        <v>12.1325</v>
      </c>
      <c r="BN70" s="29">
        <f t="shared" si="233"/>
        <v>12.064833333333333</v>
      </c>
      <c r="BO70" s="85" t="str">
        <f t="shared" si="234"/>
        <v>$$$</v>
      </c>
      <c r="BP70" s="88" t="str">
        <f t="shared" si="235"/>
        <v>$$$</v>
      </c>
      <c r="BQ70" s="88" t="str">
        <f t="shared" si="236"/>
        <v>$$$</v>
      </c>
      <c r="BR70" s="88" t="str">
        <f t="shared" si="237"/>
        <v>$$$</v>
      </c>
      <c r="BS70" s="29" t="e">
        <f t="shared" si="238"/>
        <v>#N/A</v>
      </c>
      <c r="BT70" s="29" t="e">
        <f t="shared" si="238"/>
        <v>#N/A</v>
      </c>
      <c r="BU70" s="29" t="e">
        <f t="shared" si="238"/>
        <v>#N/A</v>
      </c>
      <c r="BV70" s="29" t="e">
        <f t="shared" si="238"/>
        <v>#N/A</v>
      </c>
      <c r="BW70" s="29" t="e">
        <f t="shared" si="238"/>
        <v>#N/A</v>
      </c>
      <c r="BX70" s="29" t="e">
        <f t="shared" si="238"/>
        <v>#N/A</v>
      </c>
      <c r="BY70" s="29" t="e">
        <f t="shared" si="238"/>
        <v>#N/A</v>
      </c>
      <c r="BZ70" s="29" t="e">
        <f t="shared" si="238"/>
        <v>#N/A</v>
      </c>
      <c r="CA70" s="29" t="e">
        <f t="shared" si="238"/>
        <v>#N/A</v>
      </c>
      <c r="CB70" s="29" t="e">
        <f t="shared" si="238"/>
        <v>#N/A</v>
      </c>
      <c r="CC70" s="29" t="e">
        <f t="shared" si="238"/>
        <v>#N/A</v>
      </c>
      <c r="CD70" s="29" t="e">
        <f t="shared" si="238"/>
        <v>#N/A</v>
      </c>
      <c r="CE70" s="6" t="str">
        <f t="shared" si="7"/>
        <v/>
      </c>
      <c r="CF70" s="27" t="e">
        <f>IF(AND(CI70,NOT(AD70)),LOOKUP(CF$5,{0,750,1500},H70:J70),"")</f>
        <v>#N/A</v>
      </c>
      <c r="CG70" s="6" t="str">
        <f t="shared" si="8"/>
        <v/>
      </c>
      <c r="CH70" t="e">
        <f t="shared" si="239"/>
        <v>#N/A</v>
      </c>
      <c r="CI70" t="e">
        <f t="shared" si="240"/>
        <v>#N/A</v>
      </c>
      <c r="CJ70" s="6" t="e">
        <f t="shared" si="241"/>
        <v>#N/A</v>
      </c>
      <c r="CK70" s="6">
        <f t="shared" si="242"/>
        <v>1</v>
      </c>
      <c r="CL70" s="6">
        <f t="shared" si="243"/>
        <v>1</v>
      </c>
      <c r="CM70" s="6">
        <f t="shared" si="244"/>
        <v>1</v>
      </c>
      <c r="CN70" s="6">
        <f t="shared" si="245"/>
        <v>0</v>
      </c>
      <c r="CO70" s="6">
        <f t="shared" si="246"/>
        <v>1</v>
      </c>
      <c r="CP70" s="6">
        <f t="shared" si="247"/>
        <v>1</v>
      </c>
      <c r="CQ70" s="6">
        <f t="shared" si="248"/>
        <v>1</v>
      </c>
      <c r="CR70" s="81" t="str">
        <f t="shared" si="249"/>
        <v/>
      </c>
      <c r="CS70">
        <f t="shared" si="250"/>
        <v>5.9999999999999982</v>
      </c>
      <c r="CT70">
        <f t="shared" si="19"/>
        <v>150</v>
      </c>
      <c r="CU70" t="str">
        <f t="shared" si="251"/>
        <v/>
      </c>
      <c r="CV70" s="81">
        <f t="shared" si="252"/>
        <v>150</v>
      </c>
      <c r="CW70" s="81">
        <f>(CV70/25)^1.5*(Calculator!$BU$4/10000)*CW$5</f>
        <v>7.6432310260371077</v>
      </c>
      <c r="CX70" t="str">
        <f t="shared" si="253"/>
        <v>$150</v>
      </c>
    </row>
    <row r="71" spans="2:102" x14ac:dyDescent="0.25">
      <c r="B71" s="115" t="s">
        <v>233</v>
      </c>
      <c r="C71" s="13">
        <v>46269.447222222225</v>
      </c>
      <c r="D71">
        <v>16509</v>
      </c>
      <c r="E71" s="54" t="s">
        <v>235</v>
      </c>
      <c r="F71" s="54" t="s">
        <v>395</v>
      </c>
      <c r="G71" s="54" t="s">
        <v>404</v>
      </c>
      <c r="H71" s="55">
        <v>14.099999999999998</v>
      </c>
      <c r="I71" s="55">
        <v>13.600000000000001</v>
      </c>
      <c r="J71" s="55">
        <v>13.4</v>
      </c>
      <c r="K71" s="54"/>
      <c r="L71" s="56" t="b">
        <v>0</v>
      </c>
      <c r="M71" s="56" t="b">
        <v>0</v>
      </c>
      <c r="N71" s="54">
        <v>1</v>
      </c>
      <c r="O71" s="54" t="s">
        <v>228</v>
      </c>
      <c r="P71" s="54">
        <v>25</v>
      </c>
      <c r="Q71" s="54">
        <v>12</v>
      </c>
      <c r="R71" s="54">
        <v>150</v>
      </c>
      <c r="S71" s="54" t="s">
        <v>405</v>
      </c>
      <c r="T71" s="54"/>
      <c r="U71" s="54" t="s">
        <v>399</v>
      </c>
      <c r="V71" s="54" t="s">
        <v>400</v>
      </c>
      <c r="W71" s="54" t="b">
        <v>0</v>
      </c>
      <c r="X71" s="54"/>
      <c r="Y71" s="57" t="s">
        <v>406</v>
      </c>
      <c r="Z71" s="54" t="s">
        <v>402</v>
      </c>
      <c r="AA71" s="54"/>
      <c r="AB71" s="54" t="s">
        <v>403</v>
      </c>
      <c r="AC71" s="56" t="b">
        <v>0</v>
      </c>
      <c r="AD71" s="56" t="b">
        <v>0</v>
      </c>
      <c r="AE71" s="54" t="s">
        <v>302</v>
      </c>
      <c r="AF71" s="58">
        <v>46269</v>
      </c>
      <c r="AG71" s="62" t="s">
        <v>293</v>
      </c>
      <c r="AH71" s="54">
        <v>0</v>
      </c>
      <c r="AI71" s="54"/>
      <c r="AJ71" s="54"/>
      <c r="AK71" s="54"/>
      <c r="AL71" s="54"/>
      <c r="AM71" s="54">
        <v>0</v>
      </c>
      <c r="AN71" s="54"/>
      <c r="AO71" s="54"/>
      <c r="AP71" s="54"/>
      <c r="AQ71" s="54"/>
      <c r="AR71" s="54"/>
      <c r="AS71" s="54"/>
      <c r="AT71" s="54"/>
      <c r="AU71" s="54"/>
      <c r="AV71" s="54"/>
      <c r="AW71" s="54"/>
      <c r="AX71" s="59"/>
      <c r="AY71" s="59"/>
      <c r="AZ71" s="59"/>
      <c r="BA71" s="59"/>
      <c r="BB71" s="59">
        <v>6.7000000000000004E-2</v>
      </c>
      <c r="BC71" s="60">
        <v>4.9000000000000004</v>
      </c>
      <c r="BD71" s="61">
        <v>6.4130000000000006E-2</v>
      </c>
      <c r="BE71" s="62" t="s">
        <v>293</v>
      </c>
      <c r="BF71" s="35">
        <f t="shared" si="230"/>
        <v>4.9000000000000004</v>
      </c>
      <c r="BG71" s="35">
        <f t="shared" si="230"/>
        <v>6.4130000000000006E-2</v>
      </c>
      <c r="BH71" s="35" t="str">
        <f t="shared" si="231"/>
        <v>Low</v>
      </c>
      <c r="BI71" s="110">
        <f t="shared" si="232"/>
        <v>0</v>
      </c>
      <c r="BJ71" s="83">
        <f>VLOOKUP($F71,REP_Info!$D$6:$H$250,5,FALSE)</f>
        <v>1.9E-2</v>
      </c>
      <c r="BK71" s="30">
        <f t="shared" si="233"/>
        <v>14.093</v>
      </c>
      <c r="BL71" s="30">
        <f t="shared" si="233"/>
        <v>13.603000000000003</v>
      </c>
      <c r="BM71" s="30">
        <f t="shared" si="233"/>
        <v>13.358000000000002</v>
      </c>
      <c r="BN71" s="29">
        <f t="shared" si="233"/>
        <v>13.276333333333334</v>
      </c>
      <c r="BO71" s="85" t="str">
        <f t="shared" si="234"/>
        <v>$$$</v>
      </c>
      <c r="BP71" s="88" t="str">
        <f t="shared" si="235"/>
        <v>$$$</v>
      </c>
      <c r="BQ71" s="88" t="str">
        <f t="shared" si="236"/>
        <v>$$$</v>
      </c>
      <c r="BR71" s="88" t="str">
        <f t="shared" si="237"/>
        <v>$$$</v>
      </c>
      <c r="BS71" s="29" t="e">
        <f t="shared" si="238"/>
        <v>#N/A</v>
      </c>
      <c r="BT71" s="29" t="e">
        <f t="shared" si="238"/>
        <v>#N/A</v>
      </c>
      <c r="BU71" s="29" t="e">
        <f t="shared" si="238"/>
        <v>#N/A</v>
      </c>
      <c r="BV71" s="29" t="e">
        <f t="shared" ref="BS71:CD73" si="254">IF($CI71,IF(BV$7&gt;0,IF(BV$4&gt;$Q71,$BF71+BV$7*(BV$5+$BG71+$BI71),LOOKUP(BV$7,$AH71:$AL71,$AM71:$AQ71)+IF($AG71="Y",SUMPRODUCT($AX71:$BB71-$AW71:$BA71,BV$7-$AR71:$AV71,N(BV$7&gt;$AR71:$AV71)),BV$7*LOOKUP(BV$7,$AR71:$AV71,$AX71:$BB71))+IF($BE71="Y",$BF71,$BC71)+BV$7*IF($BE71="Y",$BG71,$BD71))*100/BV$7,""),NA())</f>
        <v>#N/A</v>
      </c>
      <c r="BW71" s="29" t="e">
        <f t="shared" si="254"/>
        <v>#N/A</v>
      </c>
      <c r="BX71" s="29" t="e">
        <f t="shared" si="254"/>
        <v>#N/A</v>
      </c>
      <c r="BY71" s="29" t="e">
        <f t="shared" si="254"/>
        <v>#N/A</v>
      </c>
      <c r="BZ71" s="29" t="e">
        <f t="shared" si="254"/>
        <v>#N/A</v>
      </c>
      <c r="CA71" s="29" t="e">
        <f t="shared" si="254"/>
        <v>#N/A</v>
      </c>
      <c r="CB71" s="29" t="e">
        <f t="shared" si="254"/>
        <v>#N/A</v>
      </c>
      <c r="CC71" s="29" t="e">
        <f t="shared" si="254"/>
        <v>#N/A</v>
      </c>
      <c r="CD71" s="29" t="e">
        <f t="shared" si="254"/>
        <v>#N/A</v>
      </c>
      <c r="CE71" s="6" t="str">
        <f t="shared" si="7"/>
        <v/>
      </c>
      <c r="CF71" s="27" t="e">
        <f>IF(AND(CI71,NOT(AD71)),LOOKUP(CF$5,{0,750,1500},H71:J71),"")</f>
        <v>#N/A</v>
      </c>
      <c r="CG71" s="6" t="str">
        <f t="shared" si="8"/>
        <v/>
      </c>
      <c r="CH71" t="e">
        <f t="shared" si="239"/>
        <v>#N/A</v>
      </c>
      <c r="CI71" t="e">
        <f t="shared" si="240"/>
        <v>#N/A</v>
      </c>
      <c r="CJ71" s="6" t="e">
        <f t="shared" si="241"/>
        <v>#N/A</v>
      </c>
      <c r="CK71" s="6">
        <f t="shared" si="242"/>
        <v>1</v>
      </c>
      <c r="CL71" s="6">
        <f t="shared" si="243"/>
        <v>1</v>
      </c>
      <c r="CM71" s="6">
        <f t="shared" si="244"/>
        <v>1</v>
      </c>
      <c r="CN71" s="6">
        <f t="shared" si="245"/>
        <v>1</v>
      </c>
      <c r="CO71" s="6">
        <f t="shared" si="246"/>
        <v>1</v>
      </c>
      <c r="CP71" s="6">
        <f t="shared" si="247"/>
        <v>1</v>
      </c>
      <c r="CQ71" s="6">
        <f t="shared" si="248"/>
        <v>1</v>
      </c>
      <c r="CR71" s="81" t="str">
        <f t="shared" si="249"/>
        <v/>
      </c>
      <c r="CS71">
        <f t="shared" si="250"/>
        <v>0</v>
      </c>
      <c r="CT71">
        <f t="shared" si="19"/>
        <v>150</v>
      </c>
      <c r="CU71" t="str">
        <f t="shared" si="251"/>
        <v/>
      </c>
      <c r="CV71" s="81">
        <f t="shared" si="252"/>
        <v>150</v>
      </c>
      <c r="CW71" s="81">
        <f>(CV71/25)^1.5*(Calculator!$BU$4/10000)*CW$5</f>
        <v>7.6432310260371077</v>
      </c>
      <c r="CX71" t="str">
        <f t="shared" si="253"/>
        <v>$150</v>
      </c>
    </row>
    <row r="72" spans="2:102" x14ac:dyDescent="0.25">
      <c r="B72" s="115" t="s">
        <v>233</v>
      </c>
      <c r="C72" s="13">
        <v>46269.447222222225</v>
      </c>
      <c r="D72">
        <v>16511</v>
      </c>
      <c r="E72" s="54" t="s">
        <v>235</v>
      </c>
      <c r="F72" s="54" t="s">
        <v>395</v>
      </c>
      <c r="G72" s="54" t="s">
        <v>407</v>
      </c>
      <c r="H72" s="55">
        <v>14.499999999999998</v>
      </c>
      <c r="I72" s="55">
        <v>14.000000000000002</v>
      </c>
      <c r="J72" s="55">
        <v>13.8</v>
      </c>
      <c r="K72" s="54"/>
      <c r="L72" s="56" t="b">
        <v>0</v>
      </c>
      <c r="M72" s="56" t="b">
        <v>0</v>
      </c>
      <c r="N72" s="54">
        <v>1</v>
      </c>
      <c r="O72" s="54" t="s">
        <v>228</v>
      </c>
      <c r="P72" s="54">
        <v>25</v>
      </c>
      <c r="Q72" s="54">
        <v>24</v>
      </c>
      <c r="R72" s="54">
        <v>250</v>
      </c>
      <c r="S72" s="54" t="s">
        <v>408</v>
      </c>
      <c r="T72" s="54"/>
      <c r="U72" s="54" t="s">
        <v>399</v>
      </c>
      <c r="V72" s="54" t="s">
        <v>400</v>
      </c>
      <c r="W72" s="54" t="b">
        <v>0</v>
      </c>
      <c r="X72" s="54"/>
      <c r="Y72" s="57" t="s">
        <v>409</v>
      </c>
      <c r="Z72" s="54" t="s">
        <v>402</v>
      </c>
      <c r="AA72" s="54"/>
      <c r="AB72" s="54" t="s">
        <v>403</v>
      </c>
      <c r="AC72" s="56" t="b">
        <v>0</v>
      </c>
      <c r="AD72" s="56" t="b">
        <v>0</v>
      </c>
      <c r="AE72" s="54" t="s">
        <v>302</v>
      </c>
      <c r="AF72" s="58">
        <v>46269</v>
      </c>
      <c r="AG72" s="62" t="s">
        <v>293</v>
      </c>
      <c r="AH72" s="54">
        <v>0</v>
      </c>
      <c r="AI72" s="54"/>
      <c r="AJ72" s="54"/>
      <c r="AK72" s="54"/>
      <c r="AL72" s="54"/>
      <c r="AM72" s="54">
        <v>0</v>
      </c>
      <c r="AN72" s="54"/>
      <c r="AO72" s="54"/>
      <c r="AP72" s="54"/>
      <c r="AQ72" s="54"/>
      <c r="AR72" s="54"/>
      <c r="AS72" s="54"/>
      <c r="AT72" s="54"/>
      <c r="AU72" s="54"/>
      <c r="AV72" s="54"/>
      <c r="AW72" s="54"/>
      <c r="AX72" s="59"/>
      <c r="AY72" s="59"/>
      <c r="AZ72" s="59"/>
      <c r="BA72" s="59"/>
      <c r="BB72" s="59">
        <v>7.0999999999999994E-2</v>
      </c>
      <c r="BC72" s="60">
        <v>4.9000000000000004</v>
      </c>
      <c r="BD72" s="61">
        <v>6.4130000000000006E-2</v>
      </c>
      <c r="BE72" s="62" t="s">
        <v>293</v>
      </c>
      <c r="BF72" s="35">
        <f t="shared" si="230"/>
        <v>4.9000000000000004</v>
      </c>
      <c r="BG72" s="35">
        <f t="shared" si="230"/>
        <v>6.4130000000000006E-2</v>
      </c>
      <c r="BH72" s="35" t="str">
        <f t="shared" si="231"/>
        <v>Low</v>
      </c>
      <c r="BI72" s="110">
        <f t="shared" si="232"/>
        <v>0</v>
      </c>
      <c r="BJ72" s="83">
        <f>VLOOKUP($F72,REP_Info!$D$6:$H$250,5,FALSE)</f>
        <v>1.9E-2</v>
      </c>
      <c r="BK72" s="30">
        <f t="shared" si="233"/>
        <v>14.493</v>
      </c>
      <c r="BL72" s="30">
        <f t="shared" si="233"/>
        <v>14.003000000000004</v>
      </c>
      <c r="BM72" s="30">
        <f t="shared" si="233"/>
        <v>13.758000000000003</v>
      </c>
      <c r="BN72" s="29">
        <f t="shared" si="233"/>
        <v>13.676333333333334</v>
      </c>
      <c r="BO72" s="85" t="str">
        <f t="shared" si="234"/>
        <v>$$$</v>
      </c>
      <c r="BP72" s="88" t="str">
        <f t="shared" si="235"/>
        <v>$$$</v>
      </c>
      <c r="BQ72" s="88" t="str">
        <f t="shared" si="236"/>
        <v>$$$</v>
      </c>
      <c r="BR72" s="88" t="str">
        <f t="shared" si="237"/>
        <v>$$$</v>
      </c>
      <c r="BS72" s="29" t="e">
        <f t="shared" si="254"/>
        <v>#N/A</v>
      </c>
      <c r="BT72" s="29" t="e">
        <f t="shared" si="254"/>
        <v>#N/A</v>
      </c>
      <c r="BU72" s="29" t="e">
        <f t="shared" si="254"/>
        <v>#N/A</v>
      </c>
      <c r="BV72" s="29" t="e">
        <f t="shared" si="254"/>
        <v>#N/A</v>
      </c>
      <c r="BW72" s="29" t="e">
        <f t="shared" si="254"/>
        <v>#N/A</v>
      </c>
      <c r="BX72" s="29" t="e">
        <f t="shared" si="254"/>
        <v>#N/A</v>
      </c>
      <c r="BY72" s="29" t="e">
        <f t="shared" si="254"/>
        <v>#N/A</v>
      </c>
      <c r="BZ72" s="29" t="e">
        <f t="shared" si="254"/>
        <v>#N/A</v>
      </c>
      <c r="CA72" s="29" t="e">
        <f t="shared" si="254"/>
        <v>#N/A</v>
      </c>
      <c r="CB72" s="29" t="e">
        <f t="shared" si="254"/>
        <v>#N/A</v>
      </c>
      <c r="CC72" s="29" t="e">
        <f t="shared" si="254"/>
        <v>#N/A</v>
      </c>
      <c r="CD72" s="29" t="e">
        <f t="shared" si="254"/>
        <v>#N/A</v>
      </c>
      <c r="CE72" s="6" t="str">
        <f t="shared" ref="CE72:CE135" si="255">IF(ISNUMBER(CF72),RANK($CF72,$CF$8:$CF$366,1),"")</f>
        <v/>
      </c>
      <c r="CF72" s="27" t="e">
        <f>IF(AND(CI72,NOT(AD72)),LOOKUP(CF$5,{0,750,1500},H72:J72),"")</f>
        <v>#N/A</v>
      </c>
      <c r="CG72" s="6" t="str">
        <f t="shared" ref="CG72:CG135" si="256">IF(ISNUMBER(CH72),RANK($CH72,$CH$8:$CH$366,1),"")</f>
        <v/>
      </c>
      <c r="CH72" t="e">
        <f t="shared" si="239"/>
        <v>#N/A</v>
      </c>
      <c r="CI72" t="e">
        <f t="shared" si="240"/>
        <v>#N/A</v>
      </c>
      <c r="CJ72" s="6" t="e">
        <f t="shared" si="241"/>
        <v>#N/A</v>
      </c>
      <c r="CK72" s="6">
        <f t="shared" si="242"/>
        <v>1</v>
      </c>
      <c r="CL72" s="6">
        <f t="shared" si="243"/>
        <v>1</v>
      </c>
      <c r="CM72" s="6">
        <f t="shared" si="244"/>
        <v>1</v>
      </c>
      <c r="CN72" s="6">
        <f t="shared" si="245"/>
        <v>1</v>
      </c>
      <c r="CO72" s="6">
        <f t="shared" si="246"/>
        <v>0</v>
      </c>
      <c r="CP72" s="6">
        <f t="shared" si="247"/>
        <v>1</v>
      </c>
      <c r="CQ72" s="6">
        <f t="shared" si="248"/>
        <v>1</v>
      </c>
      <c r="CR72" s="81" t="str">
        <f t="shared" si="249"/>
        <v/>
      </c>
      <c r="CS72">
        <f t="shared" si="250"/>
        <v>0</v>
      </c>
      <c r="CT72">
        <f t="shared" si="19"/>
        <v>250</v>
      </c>
      <c r="CU72" t="str">
        <f t="shared" si="251"/>
        <v/>
      </c>
      <c r="CV72" s="81">
        <f t="shared" si="252"/>
        <v>250</v>
      </c>
      <c r="CW72" s="81">
        <f>(CV72/25)^1.5*(Calculator!$BU$4/10000)*CW$5</f>
        <v>16.445614708365305</v>
      </c>
      <c r="CX72" t="str">
        <f t="shared" si="253"/>
        <v>$250</v>
      </c>
    </row>
    <row r="73" spans="2:102" x14ac:dyDescent="0.25">
      <c r="B73" s="115" t="s">
        <v>233</v>
      </c>
      <c r="C73" s="13">
        <v>46267.647916666669</v>
      </c>
      <c r="D73">
        <v>16515</v>
      </c>
      <c r="E73" s="54" t="s">
        <v>237</v>
      </c>
      <c r="F73" s="54" t="s">
        <v>395</v>
      </c>
      <c r="G73" s="54" t="s">
        <v>404</v>
      </c>
      <c r="H73" s="55">
        <v>13.100000000000001</v>
      </c>
      <c r="I73" s="55">
        <v>12.7</v>
      </c>
      <c r="J73" s="55">
        <v>12.5</v>
      </c>
      <c r="K73" s="54"/>
      <c r="L73" s="56" t="b">
        <v>0</v>
      </c>
      <c r="M73" s="56" t="b">
        <v>0</v>
      </c>
      <c r="N73" s="54">
        <v>1</v>
      </c>
      <c r="O73" s="54" t="s">
        <v>228</v>
      </c>
      <c r="P73" s="54">
        <v>25</v>
      </c>
      <c r="Q73" s="54">
        <v>12</v>
      </c>
      <c r="R73" s="54">
        <v>150</v>
      </c>
      <c r="S73" s="54" t="s">
        <v>405</v>
      </c>
      <c r="T73" s="54"/>
      <c r="U73" s="54" t="s">
        <v>399</v>
      </c>
      <c r="V73" s="54" t="s">
        <v>400</v>
      </c>
      <c r="W73" s="54" t="b">
        <v>0</v>
      </c>
      <c r="X73" s="54"/>
      <c r="Y73" s="57" t="s">
        <v>410</v>
      </c>
      <c r="Z73" s="54" t="s">
        <v>402</v>
      </c>
      <c r="AA73" s="54"/>
      <c r="AB73" s="54" t="s">
        <v>403</v>
      </c>
      <c r="AC73" s="56" t="b">
        <v>0</v>
      </c>
      <c r="AD73" s="56" t="b">
        <v>0</v>
      </c>
      <c r="AE73" s="54" t="s">
        <v>302</v>
      </c>
      <c r="AF73" s="58">
        <v>46267</v>
      </c>
      <c r="AG73" s="62" t="s">
        <v>293</v>
      </c>
      <c r="AH73" s="54">
        <v>0</v>
      </c>
      <c r="AI73" s="54"/>
      <c r="AJ73" s="54"/>
      <c r="AK73" s="54"/>
      <c r="AL73" s="54"/>
      <c r="AM73" s="54">
        <v>0</v>
      </c>
      <c r="AN73" s="54"/>
      <c r="AO73" s="54"/>
      <c r="AP73" s="54"/>
      <c r="AQ73" s="54"/>
      <c r="AR73" s="54"/>
      <c r="AS73" s="54"/>
      <c r="AT73" s="54"/>
      <c r="AU73" s="54"/>
      <c r="AV73" s="54"/>
      <c r="AW73" s="54"/>
      <c r="AX73" s="59"/>
      <c r="AY73" s="59"/>
      <c r="AZ73" s="59"/>
      <c r="BA73" s="59"/>
      <c r="BB73" s="59">
        <v>6.3E-2</v>
      </c>
      <c r="BC73" s="60">
        <v>4.0599999999999996</v>
      </c>
      <c r="BD73" s="61">
        <v>6.0295000000000001E-2</v>
      </c>
      <c r="BE73" s="62" t="s">
        <v>293</v>
      </c>
      <c r="BF73" s="35">
        <f t="shared" si="230"/>
        <v>4.0600000000000005</v>
      </c>
      <c r="BG73" s="35">
        <f t="shared" si="230"/>
        <v>6.0295000000000001E-2</v>
      </c>
      <c r="BH73" s="35" t="str">
        <f t="shared" si="231"/>
        <v>Low</v>
      </c>
      <c r="BI73" s="110">
        <f t="shared" si="232"/>
        <v>0</v>
      </c>
      <c r="BJ73" s="83">
        <f>VLOOKUP($F73,REP_Info!$D$6:$H$250,5,FALSE)</f>
        <v>1.9E-2</v>
      </c>
      <c r="BK73" s="30">
        <f t="shared" si="233"/>
        <v>13.141500000000002</v>
      </c>
      <c r="BL73" s="30">
        <f t="shared" si="233"/>
        <v>12.7355</v>
      </c>
      <c r="BM73" s="30">
        <f t="shared" si="233"/>
        <v>12.532500000000001</v>
      </c>
      <c r="BN73" s="29">
        <f t="shared" si="233"/>
        <v>12.464833333333333</v>
      </c>
      <c r="BO73" s="85" t="str">
        <f t="shared" si="234"/>
        <v>$$$</v>
      </c>
      <c r="BP73" s="88" t="str">
        <f t="shared" si="235"/>
        <v>$$$</v>
      </c>
      <c r="BQ73" s="88" t="str">
        <f t="shared" si="236"/>
        <v>$$$</v>
      </c>
      <c r="BR73" s="88" t="str">
        <f t="shared" si="237"/>
        <v>$$$</v>
      </c>
      <c r="BS73" s="29" t="e">
        <f t="shared" si="254"/>
        <v>#N/A</v>
      </c>
      <c r="BT73" s="29" t="e">
        <f t="shared" si="254"/>
        <v>#N/A</v>
      </c>
      <c r="BU73" s="29" t="e">
        <f t="shared" si="254"/>
        <v>#N/A</v>
      </c>
      <c r="BV73" s="29" t="e">
        <f t="shared" si="254"/>
        <v>#N/A</v>
      </c>
      <c r="BW73" s="29" t="e">
        <f t="shared" si="254"/>
        <v>#N/A</v>
      </c>
      <c r="BX73" s="29" t="e">
        <f t="shared" si="254"/>
        <v>#N/A</v>
      </c>
      <c r="BY73" s="29" t="e">
        <f t="shared" si="254"/>
        <v>#N/A</v>
      </c>
      <c r="BZ73" s="29" t="e">
        <f t="shared" si="254"/>
        <v>#N/A</v>
      </c>
      <c r="CA73" s="29" t="e">
        <f t="shared" si="254"/>
        <v>#N/A</v>
      </c>
      <c r="CB73" s="29" t="e">
        <f t="shared" si="254"/>
        <v>#N/A</v>
      </c>
      <c r="CC73" s="29" t="e">
        <f t="shared" si="254"/>
        <v>#N/A</v>
      </c>
      <c r="CD73" s="29" t="e">
        <f t="shared" si="254"/>
        <v>#N/A</v>
      </c>
      <c r="CE73" s="6" t="str">
        <f t="shared" si="255"/>
        <v/>
      </c>
      <c r="CF73" s="27" t="e">
        <f>IF(AND(CI73,NOT(AD73)),LOOKUP(CF$5,{0,750,1500},H73:J73),"")</f>
        <v>#N/A</v>
      </c>
      <c r="CG73" s="6" t="str">
        <f t="shared" si="256"/>
        <v/>
      </c>
      <c r="CH73" t="e">
        <f t="shared" si="239"/>
        <v>#N/A</v>
      </c>
      <c r="CI73" t="e">
        <f t="shared" si="240"/>
        <v>#N/A</v>
      </c>
      <c r="CJ73" s="6" t="e">
        <f t="shared" si="241"/>
        <v>#N/A</v>
      </c>
      <c r="CK73" s="6">
        <f t="shared" si="242"/>
        <v>1</v>
      </c>
      <c r="CL73" s="6">
        <f t="shared" si="243"/>
        <v>1</v>
      </c>
      <c r="CM73" s="6">
        <f t="shared" si="244"/>
        <v>1</v>
      </c>
      <c r="CN73" s="6">
        <f t="shared" si="245"/>
        <v>1</v>
      </c>
      <c r="CO73" s="6">
        <f t="shared" si="246"/>
        <v>1</v>
      </c>
      <c r="CP73" s="6">
        <f t="shared" si="247"/>
        <v>1</v>
      </c>
      <c r="CQ73" s="6">
        <f t="shared" si="248"/>
        <v>1</v>
      </c>
      <c r="CR73" s="81" t="str">
        <f t="shared" si="249"/>
        <v/>
      </c>
      <c r="CS73">
        <f t="shared" si="250"/>
        <v>0</v>
      </c>
      <c r="CT73">
        <f t="shared" ref="CT73" si="257">IF(OR(LEFT($R73,2)="No",LEFT($R73,4)="Batt"),0,VALUE(IFERROR(LEFT($R73,FIND("/",$R73)-1),IFERROR(LEFT($R73,FIND(" ",$R73)-1),$R73))))</f>
        <v>150</v>
      </c>
      <c r="CU73" t="str">
        <f t="shared" si="251"/>
        <v/>
      </c>
      <c r="CV73" s="81">
        <f t="shared" si="252"/>
        <v>150</v>
      </c>
      <c r="CW73" s="81">
        <f>(CV73/25)^1.5*(Calculator!$BU$4/10000)*CW$5</f>
        <v>7.6432310260371077</v>
      </c>
      <c r="CX73" t="str">
        <f t="shared" si="253"/>
        <v>$150</v>
      </c>
    </row>
    <row r="74" spans="2:102" x14ac:dyDescent="0.25">
      <c r="B74" s="115" t="s">
        <v>233</v>
      </c>
      <c r="C74" s="13">
        <v>46267.647916666669</v>
      </c>
      <c r="D74">
        <v>16517</v>
      </c>
      <c r="E74" s="54" t="s">
        <v>237</v>
      </c>
      <c r="F74" s="54" t="s">
        <v>395</v>
      </c>
      <c r="G74" s="54" t="s">
        <v>407</v>
      </c>
      <c r="H74" s="55">
        <v>13.700000000000001</v>
      </c>
      <c r="I74" s="55">
        <v>13.3</v>
      </c>
      <c r="J74" s="55">
        <v>13.100000000000001</v>
      </c>
      <c r="K74" s="54"/>
      <c r="L74" s="56" t="b">
        <v>0</v>
      </c>
      <c r="M74" s="56" t="b">
        <v>0</v>
      </c>
      <c r="N74" s="54">
        <v>1</v>
      </c>
      <c r="O74" s="54" t="s">
        <v>228</v>
      </c>
      <c r="P74" s="54">
        <v>25</v>
      </c>
      <c r="Q74" s="54">
        <v>24</v>
      </c>
      <c r="R74" s="54">
        <v>250</v>
      </c>
      <c r="S74" s="54" t="s">
        <v>408</v>
      </c>
      <c r="T74" s="54"/>
      <c r="U74" s="54" t="s">
        <v>399</v>
      </c>
      <c r="V74" s="54" t="s">
        <v>400</v>
      </c>
      <c r="W74" s="54" t="b">
        <v>0</v>
      </c>
      <c r="X74" s="54"/>
      <c r="Y74" s="57" t="s">
        <v>411</v>
      </c>
      <c r="Z74" s="54" t="s">
        <v>402</v>
      </c>
      <c r="AA74" s="54"/>
      <c r="AB74" s="54" t="s">
        <v>403</v>
      </c>
      <c r="AC74" s="56" t="b">
        <v>0</v>
      </c>
      <c r="AD74" s="56" t="b">
        <v>0</v>
      </c>
      <c r="AE74" s="54" t="s">
        <v>302</v>
      </c>
      <c r="AF74" s="58">
        <v>46267</v>
      </c>
      <c r="AG74" s="62" t="s">
        <v>293</v>
      </c>
      <c r="AH74" s="54">
        <v>0</v>
      </c>
      <c r="AI74" s="54"/>
      <c r="AJ74" s="54"/>
      <c r="AK74" s="54"/>
      <c r="AL74" s="54"/>
      <c r="AM74" s="54">
        <v>0</v>
      </c>
      <c r="AN74" s="54"/>
      <c r="AO74" s="54"/>
      <c r="AP74" s="54"/>
      <c r="AQ74" s="54"/>
      <c r="AR74" s="54"/>
      <c r="AS74" s="54"/>
      <c r="AT74" s="54"/>
      <c r="AU74" s="54"/>
      <c r="AV74" s="54"/>
      <c r="AW74" s="54"/>
      <c r="AX74" s="59"/>
      <c r="AY74" s="59"/>
      <c r="AZ74" s="59"/>
      <c r="BA74" s="59"/>
      <c r="BB74" s="59">
        <v>6.9000000000000006E-2</v>
      </c>
      <c r="BC74" s="60">
        <v>4.0599999999999996</v>
      </c>
      <c r="BD74" s="61">
        <v>6.0295000000000001E-2</v>
      </c>
      <c r="BE74" s="62" t="s">
        <v>293</v>
      </c>
      <c r="BF74" s="35">
        <f t="shared" si="0"/>
        <v>4.0600000000000005</v>
      </c>
      <c r="BG74" s="35">
        <f t="shared" si="0"/>
        <v>6.0295000000000001E-2</v>
      </c>
      <c r="BH74" s="35" t="str">
        <f t="shared" ref="BH74:BH108" si="258">IF(ISTEXT(BE74),IF(AND(AV74=0,SUM(AN74:AQ74)=0),IF(AM74&lt;=0,IF(BE74="Y","Low","Flat"),"Med"),"High"),"?")</f>
        <v>Low</v>
      </c>
      <c r="BI74" s="110">
        <f t="shared" ref="BI74:BI108" si="259">IF(ISNUMBER(AH74),0*BI$5*SIN((EDATE($A$3,$Q74)-DATE(YEAR(EDATE($A$3,$Q74)),1,0)-BI$4)*2*PI()/365),"")</f>
        <v>0</v>
      </c>
      <c r="BJ74" s="83">
        <f>VLOOKUP($F74,REP_Info!$D$6:$H$250,5,FALSE)</f>
        <v>1.9E-2</v>
      </c>
      <c r="BK74" s="30">
        <f t="shared" ref="BK74:BN108" si="260">IF(BK$7&gt;0,(LOOKUP(BK$7,$AH74:$AL74,$AM74:$AQ74)+IF($AG74="Y",SUMPRODUCT($AX74:$BB74-$AW74:$BA74,BK$7-$AR74:$AV74,N(BK$7&gt;$AR74:$AV74)),BK$7*LOOKUP(BK$7,$AR74:$AV74,$AX74:$BB74))+IF($BE74="Y",$BF74,$BC74)+BK$7*IF($BE74="Y",$BG74,$BD74))*100/BK$7,"")</f>
        <v>13.741500000000002</v>
      </c>
      <c r="BL74" s="30">
        <f t="shared" si="260"/>
        <v>13.335500000000001</v>
      </c>
      <c r="BM74" s="30">
        <f t="shared" si="260"/>
        <v>13.132499999999999</v>
      </c>
      <c r="BN74" s="29">
        <f t="shared" si="260"/>
        <v>13.064833333333336</v>
      </c>
      <c r="BO74" s="85" t="str">
        <f t="shared" si="2"/>
        <v>$$$</v>
      </c>
      <c r="BP74" s="88" t="str">
        <f t="shared" ref="BP74:BP108" si="261">IFERROR(BO74*100/BO$5,"$$$")</f>
        <v>$$$</v>
      </c>
      <c r="BQ74" s="88" t="str">
        <f t="shared" si="4"/>
        <v>$$$</v>
      </c>
      <c r="BR74" s="88" t="str">
        <f t="shared" si="5"/>
        <v>$$$</v>
      </c>
      <c r="BS74" s="29" t="e">
        <f t="shared" ref="BS74:CD86" si="262">IF($CI74,IF(BS$7&gt;0,IF(BS$4&gt;$Q74,$BF74+BS$7*(BS$5+$BG74+$BI74),LOOKUP(BS$7,$AH74:$AL74,$AM74:$AQ74)+IF($AG74="Y",SUMPRODUCT($AX74:$BB74-$AW74:$BA74,BS$7-$AR74:$AV74,N(BS$7&gt;$AR74:$AV74)),BS$7*LOOKUP(BS$7,$AR74:$AV74,$AX74:$BB74))+IF($BE74="Y",$BF74,$BC74)+BS$7*IF($BE74="Y",$BG74,$BD74))*100/BS$7,""),NA())</f>
        <v>#N/A</v>
      </c>
      <c r="BT74" s="29" t="e">
        <f t="shared" si="262"/>
        <v>#N/A</v>
      </c>
      <c r="BU74" s="29" t="e">
        <f t="shared" si="262"/>
        <v>#N/A</v>
      </c>
      <c r="BV74" s="29" t="e">
        <f t="shared" si="262"/>
        <v>#N/A</v>
      </c>
      <c r="BW74" s="29" t="e">
        <f t="shared" si="262"/>
        <v>#N/A</v>
      </c>
      <c r="BX74" s="29" t="e">
        <f t="shared" si="262"/>
        <v>#N/A</v>
      </c>
      <c r="BY74" s="29" t="e">
        <f t="shared" si="262"/>
        <v>#N/A</v>
      </c>
      <c r="BZ74" s="29" t="e">
        <f t="shared" si="262"/>
        <v>#N/A</v>
      </c>
      <c r="CA74" s="29" t="e">
        <f t="shared" si="262"/>
        <v>#N/A</v>
      </c>
      <c r="CB74" s="29" t="e">
        <f t="shared" si="262"/>
        <v>#N/A</v>
      </c>
      <c r="CC74" s="29" t="e">
        <f t="shared" si="262"/>
        <v>#N/A</v>
      </c>
      <c r="CD74" s="29" t="e">
        <f t="shared" si="262"/>
        <v>#N/A</v>
      </c>
      <c r="CE74" s="6" t="str">
        <f t="shared" si="255"/>
        <v/>
      </c>
      <c r="CF74" s="27" t="e">
        <f>IF(AND(CI74,NOT(AD74)),LOOKUP(CF$5,{0,750,1500},H74:J74),"")</f>
        <v>#N/A</v>
      </c>
      <c r="CG74" s="6" t="str">
        <f t="shared" si="256"/>
        <v/>
      </c>
      <c r="CH74" t="e">
        <f t="shared" ref="CH74:CH108" si="263">IF(CI74,IF(ISNUMBER(BO74),BO74,100000)+CV74/10000+IF(ISNUMBER(BJ74),BJ74,2)/10000-P74/100000+ROW()/10000000,"")</f>
        <v>#N/A</v>
      </c>
      <c r="CI74" t="e">
        <f t="shared" ref="CI74:CI108" si="264">PRODUCT(CJ74:CQ74)</f>
        <v>#N/A</v>
      </c>
      <c r="CJ74" s="6" t="e">
        <f t="shared" si="11"/>
        <v>#N/A</v>
      </c>
      <c r="CK74" s="6">
        <f t="shared" si="12"/>
        <v>1</v>
      </c>
      <c r="CL74" s="6">
        <f t="shared" si="26"/>
        <v>1</v>
      </c>
      <c r="CM74" s="6">
        <f t="shared" si="13"/>
        <v>1</v>
      </c>
      <c r="CN74" s="6">
        <f t="shared" si="14"/>
        <v>1</v>
      </c>
      <c r="CO74" s="6">
        <f t="shared" si="15"/>
        <v>0</v>
      </c>
      <c r="CP74" s="6">
        <f t="shared" si="16"/>
        <v>1</v>
      </c>
      <c r="CQ74" s="6">
        <f t="shared" ref="CQ74:CQ108" si="265">IF(CQ$5="Any",1,IF(AND(CQ$5="Med",AV74=0,SUM(AN74:AQ74)=0),1,IF(AND(CQ$5="Low",AV74=0,SUM(AN74:AQ74)=0,AM74=0),1,IF(AND(CQ$5="Flat",AV74=0,SUM(AN74:AQ74)=0,AM74=0,IFERROR(NOT(BE74="Y"),0)),1,0))))</f>
        <v>1</v>
      </c>
      <c r="CR74" s="81" t="str">
        <f t="shared" si="17"/>
        <v/>
      </c>
      <c r="CS74">
        <f t="shared" ref="CS74:CS108" si="266">CS$5*(12/(MIN(12,Q74))-1)</f>
        <v>0</v>
      </c>
      <c r="CT74">
        <f t="shared" si="19"/>
        <v>250</v>
      </c>
      <c r="CU74" t="str">
        <f t="shared" si="29"/>
        <v/>
      </c>
      <c r="CV74" s="81">
        <f t="shared" ref="CV74:CV108" si="267">CT74*IF(CU74="",1,Q74)</f>
        <v>250</v>
      </c>
      <c r="CW74" s="81">
        <f>(CV74/25)^1.5*(Calculator!$BU$4/10000)*CW$5</f>
        <v>16.445614708365305</v>
      </c>
      <c r="CX74" t="str">
        <f t="shared" ref="CX74:CX108" si="268">"$"&amp;IF(LEFT(CU74,1)="r",CT74&amp;"/"&amp;CU74,CV74)</f>
        <v>$250</v>
      </c>
    </row>
    <row r="75" spans="2:102" x14ac:dyDescent="0.25">
      <c r="B75" s="115" t="s">
        <v>233</v>
      </c>
      <c r="C75" s="13">
        <v>46270.302777777775</v>
      </c>
      <c r="D75">
        <v>21502</v>
      </c>
      <c r="E75" s="54" t="s">
        <v>237</v>
      </c>
      <c r="F75" s="54" t="s">
        <v>412</v>
      </c>
      <c r="G75" s="54" t="s">
        <v>413</v>
      </c>
      <c r="H75" s="55">
        <v>12.7</v>
      </c>
      <c r="I75" s="55">
        <v>12.2</v>
      </c>
      <c r="J75" s="55">
        <v>12</v>
      </c>
      <c r="K75" s="54"/>
      <c r="L75" s="56" t="b">
        <v>0</v>
      </c>
      <c r="M75" s="56" t="b">
        <v>0</v>
      </c>
      <c r="N75" s="54">
        <v>1</v>
      </c>
      <c r="O75" s="54" t="s">
        <v>228</v>
      </c>
      <c r="P75" s="54">
        <v>100</v>
      </c>
      <c r="Q75" s="54">
        <v>36</v>
      </c>
      <c r="R75" s="54">
        <v>99</v>
      </c>
      <c r="S75" s="54" t="s">
        <v>414</v>
      </c>
      <c r="T75" s="54" t="s">
        <v>415</v>
      </c>
      <c r="U75" s="54" t="s">
        <v>2389</v>
      </c>
      <c r="V75" s="54" t="s">
        <v>2393</v>
      </c>
      <c r="W75" s="54" t="b">
        <v>0</v>
      </c>
      <c r="X75" s="54"/>
      <c r="Y75" s="57" t="s">
        <v>2394</v>
      </c>
      <c r="Z75" s="54" t="s">
        <v>416</v>
      </c>
      <c r="AA75" s="54"/>
      <c r="AB75" s="54" t="s">
        <v>417</v>
      </c>
      <c r="AC75" s="56" t="b">
        <v>0</v>
      </c>
      <c r="AD75" s="56" t="b">
        <v>0</v>
      </c>
      <c r="AE75" s="54" t="s">
        <v>302</v>
      </c>
      <c r="AF75" s="58">
        <v>46269</v>
      </c>
      <c r="AG75" s="62" t="s">
        <v>293</v>
      </c>
      <c r="AH75" s="54">
        <v>0</v>
      </c>
      <c r="AI75" s="54"/>
      <c r="AJ75" s="54"/>
      <c r="AK75" s="54"/>
      <c r="AL75" s="54"/>
      <c r="AM75" s="54">
        <v>0</v>
      </c>
      <c r="AN75" s="54"/>
      <c r="AO75" s="54"/>
      <c r="AP75" s="54"/>
      <c r="AQ75" s="54"/>
      <c r="AR75" s="54"/>
      <c r="AS75" s="54"/>
      <c r="AT75" s="54"/>
      <c r="AU75" s="54"/>
      <c r="AV75" s="54"/>
      <c r="AW75" s="54"/>
      <c r="AX75" s="59"/>
      <c r="AY75" s="59"/>
      <c r="AZ75" s="59"/>
      <c r="BA75" s="59"/>
      <c r="BB75" s="59">
        <v>5.8099999999999999E-2</v>
      </c>
      <c r="BC75" s="60">
        <v>4.0599999999999996</v>
      </c>
      <c r="BD75" s="61">
        <v>6.0295000000000001E-2</v>
      </c>
      <c r="BE75" s="62" t="s">
        <v>293</v>
      </c>
      <c r="BF75" s="35">
        <f t="shared" si="0"/>
        <v>4.0600000000000005</v>
      </c>
      <c r="BG75" s="35">
        <f t="shared" si="0"/>
        <v>6.0295000000000001E-2</v>
      </c>
      <c r="BH75" s="35" t="str">
        <f t="shared" si="258"/>
        <v>Low</v>
      </c>
      <c r="BI75" s="110">
        <f t="shared" si="259"/>
        <v>0</v>
      </c>
      <c r="BJ75" s="83">
        <f>VLOOKUP($F75,REP_Info!$D$6:$H$250,5,FALSE)</f>
        <v>3.9169999999999998</v>
      </c>
      <c r="BK75" s="30">
        <f t="shared" si="260"/>
        <v>12.6515</v>
      </c>
      <c r="BL75" s="30">
        <f t="shared" si="260"/>
        <v>12.245500000000002</v>
      </c>
      <c r="BM75" s="30">
        <f t="shared" si="260"/>
        <v>12.042500000000002</v>
      </c>
      <c r="BN75" s="29">
        <f t="shared" si="260"/>
        <v>11.974833333333333</v>
      </c>
      <c r="BO75" s="85" t="str">
        <f t="shared" si="2"/>
        <v>$$$</v>
      </c>
      <c r="BP75" s="88" t="str">
        <f t="shared" si="261"/>
        <v>$$$</v>
      </c>
      <c r="BQ75" s="88" t="str">
        <f t="shared" si="4"/>
        <v>$$$</v>
      </c>
      <c r="BR75" s="88" t="str">
        <f t="shared" si="5"/>
        <v>$$$</v>
      </c>
      <c r="BS75" s="29" t="e">
        <f t="shared" si="262"/>
        <v>#N/A</v>
      </c>
      <c r="BT75" s="29" t="e">
        <f t="shared" si="262"/>
        <v>#N/A</v>
      </c>
      <c r="BU75" s="29" t="e">
        <f t="shared" si="262"/>
        <v>#N/A</v>
      </c>
      <c r="BV75" s="29" t="e">
        <f t="shared" si="262"/>
        <v>#N/A</v>
      </c>
      <c r="BW75" s="29" t="e">
        <f t="shared" si="262"/>
        <v>#N/A</v>
      </c>
      <c r="BX75" s="29" t="e">
        <f t="shared" si="262"/>
        <v>#N/A</v>
      </c>
      <c r="BY75" s="29" t="e">
        <f t="shared" si="262"/>
        <v>#N/A</v>
      </c>
      <c r="BZ75" s="29" t="e">
        <f t="shared" si="262"/>
        <v>#N/A</v>
      </c>
      <c r="CA75" s="29" t="e">
        <f t="shared" si="262"/>
        <v>#N/A</v>
      </c>
      <c r="CB75" s="29" t="e">
        <f t="shared" si="262"/>
        <v>#N/A</v>
      </c>
      <c r="CC75" s="29" t="e">
        <f t="shared" si="262"/>
        <v>#N/A</v>
      </c>
      <c r="CD75" s="29" t="e">
        <f t="shared" si="262"/>
        <v>#N/A</v>
      </c>
      <c r="CE75" s="6" t="str">
        <f t="shared" si="255"/>
        <v/>
      </c>
      <c r="CF75" s="27" t="e">
        <f>IF(AND(CI75,NOT(AD75)),LOOKUP(CF$5,{0,750,1500},H75:J75),"")</f>
        <v>#N/A</v>
      </c>
      <c r="CG75" s="6" t="str">
        <f t="shared" si="256"/>
        <v/>
      </c>
      <c r="CH75" t="e">
        <f t="shared" si="263"/>
        <v>#N/A</v>
      </c>
      <c r="CI75" t="e">
        <f t="shared" si="264"/>
        <v>#N/A</v>
      </c>
      <c r="CJ75" s="6" t="e">
        <f t="shared" si="11"/>
        <v>#N/A</v>
      </c>
      <c r="CK75" s="6">
        <f t="shared" si="12"/>
        <v>1</v>
      </c>
      <c r="CL75" s="6">
        <f t="shared" si="26"/>
        <v>1</v>
      </c>
      <c r="CM75" s="6">
        <f t="shared" si="13"/>
        <v>1</v>
      </c>
      <c r="CN75" s="6">
        <f t="shared" si="14"/>
        <v>1</v>
      </c>
      <c r="CO75" s="6">
        <f t="shared" si="15"/>
        <v>0</v>
      </c>
      <c r="CP75" s="6">
        <f t="shared" si="16"/>
        <v>1</v>
      </c>
      <c r="CQ75" s="6">
        <f t="shared" si="265"/>
        <v>1</v>
      </c>
      <c r="CR75" s="81" t="str">
        <f t="shared" si="17"/>
        <v/>
      </c>
      <c r="CS75">
        <f t="shared" si="266"/>
        <v>0</v>
      </c>
      <c r="CT75">
        <f t="shared" si="19"/>
        <v>99</v>
      </c>
      <c r="CU75" t="str">
        <f t="shared" si="29"/>
        <v/>
      </c>
      <c r="CV75" s="81">
        <f t="shared" si="267"/>
        <v>99</v>
      </c>
      <c r="CW75" s="81">
        <f>(CV75/25)^1.5*(Calculator!$BU$4/10000)*CW$5</f>
        <v>4.0981975578080165</v>
      </c>
      <c r="CX75" t="str">
        <f t="shared" si="268"/>
        <v>$99</v>
      </c>
    </row>
    <row r="76" spans="2:102" x14ac:dyDescent="0.25">
      <c r="B76" s="115" t="s">
        <v>233</v>
      </c>
      <c r="C76" s="13">
        <v>46242.178472222222</v>
      </c>
      <c r="D76">
        <v>21694</v>
      </c>
      <c r="E76" s="54" t="s">
        <v>237</v>
      </c>
      <c r="F76" s="54" t="s">
        <v>412</v>
      </c>
      <c r="G76" s="54" t="s">
        <v>418</v>
      </c>
      <c r="H76" s="55">
        <v>12.6</v>
      </c>
      <c r="I76" s="55">
        <v>12.1</v>
      </c>
      <c r="J76" s="55">
        <v>11.899999999999999</v>
      </c>
      <c r="K76" s="54"/>
      <c r="L76" s="56" t="b">
        <v>0</v>
      </c>
      <c r="M76" s="56" t="b">
        <v>0</v>
      </c>
      <c r="N76" s="54">
        <v>1</v>
      </c>
      <c r="O76" s="54" t="s">
        <v>228</v>
      </c>
      <c r="P76" s="54">
        <v>100</v>
      </c>
      <c r="Q76" s="54">
        <v>24</v>
      </c>
      <c r="R76" s="54">
        <v>99</v>
      </c>
      <c r="S76" s="54" t="s">
        <v>414</v>
      </c>
      <c r="T76" s="54" t="s">
        <v>415</v>
      </c>
      <c r="U76" s="54" t="s">
        <v>1840</v>
      </c>
      <c r="V76" s="54" t="s">
        <v>1850</v>
      </c>
      <c r="W76" s="54" t="b">
        <v>0</v>
      </c>
      <c r="X76" s="54"/>
      <c r="Y76" s="57" t="s">
        <v>1851</v>
      </c>
      <c r="Z76" s="54" t="s">
        <v>419</v>
      </c>
      <c r="AA76" s="54"/>
      <c r="AB76" s="54" t="s">
        <v>417</v>
      </c>
      <c r="AC76" s="56" t="b">
        <v>0</v>
      </c>
      <c r="AD76" s="56" t="b">
        <v>0</v>
      </c>
      <c r="AE76" s="54" t="s">
        <v>302</v>
      </c>
      <c r="AF76" s="58">
        <v>46239</v>
      </c>
      <c r="AG76" s="62" t="s">
        <v>293</v>
      </c>
      <c r="AH76" s="54">
        <v>0</v>
      </c>
      <c r="AI76" s="54"/>
      <c r="AJ76" s="54"/>
      <c r="AK76" s="54"/>
      <c r="AL76" s="54"/>
      <c r="AM76" s="54">
        <v>0</v>
      </c>
      <c r="AN76" s="54"/>
      <c r="AO76" s="54"/>
      <c r="AP76" s="54"/>
      <c r="AQ76" s="54"/>
      <c r="AR76" s="54"/>
      <c r="AS76" s="54"/>
      <c r="AT76" s="54"/>
      <c r="AU76" s="54"/>
      <c r="AV76" s="54"/>
      <c r="AW76" s="54"/>
      <c r="AX76" s="59"/>
      <c r="AY76" s="59"/>
      <c r="AZ76" s="59"/>
      <c r="BA76" s="59"/>
      <c r="BB76" s="59">
        <v>5.7099999999999998E-2</v>
      </c>
      <c r="BC76" s="60">
        <v>4.0599999999999996</v>
      </c>
      <c r="BD76" s="61">
        <v>6.0295000000000001E-2</v>
      </c>
      <c r="BE76" s="62" t="s">
        <v>293</v>
      </c>
      <c r="BF76" s="35">
        <f t="shared" si="0"/>
        <v>4.0600000000000005</v>
      </c>
      <c r="BG76" s="35">
        <f t="shared" si="0"/>
        <v>6.0295000000000001E-2</v>
      </c>
      <c r="BH76" s="35" t="str">
        <f t="shared" si="258"/>
        <v>Low</v>
      </c>
      <c r="BI76" s="110">
        <f t="shared" si="259"/>
        <v>0</v>
      </c>
      <c r="BJ76" s="83">
        <f>VLOOKUP($F76,REP_Info!$D$6:$H$250,5,FALSE)</f>
        <v>3.9169999999999998</v>
      </c>
      <c r="BK76" s="30">
        <f t="shared" si="260"/>
        <v>12.551500000000001</v>
      </c>
      <c r="BL76" s="30">
        <f t="shared" si="260"/>
        <v>12.145500000000002</v>
      </c>
      <c r="BM76" s="30">
        <f t="shared" si="260"/>
        <v>11.942500000000003</v>
      </c>
      <c r="BN76" s="29">
        <f t="shared" si="260"/>
        <v>11.874833333333333</v>
      </c>
      <c r="BO76" s="85" t="str">
        <f t="shared" si="2"/>
        <v>$$$</v>
      </c>
      <c r="BP76" s="88" t="str">
        <f t="shared" si="261"/>
        <v>$$$</v>
      </c>
      <c r="BQ76" s="88" t="str">
        <f t="shared" si="4"/>
        <v>$$$</v>
      </c>
      <c r="BR76" s="88" t="str">
        <f t="shared" si="5"/>
        <v>$$$</v>
      </c>
      <c r="BS76" s="29" t="e">
        <f t="shared" si="262"/>
        <v>#N/A</v>
      </c>
      <c r="BT76" s="29" t="e">
        <f t="shared" si="262"/>
        <v>#N/A</v>
      </c>
      <c r="BU76" s="29" t="e">
        <f t="shared" si="262"/>
        <v>#N/A</v>
      </c>
      <c r="BV76" s="29" t="e">
        <f t="shared" si="262"/>
        <v>#N/A</v>
      </c>
      <c r="BW76" s="29" t="e">
        <f t="shared" si="262"/>
        <v>#N/A</v>
      </c>
      <c r="BX76" s="29" t="e">
        <f t="shared" si="262"/>
        <v>#N/A</v>
      </c>
      <c r="BY76" s="29" t="e">
        <f t="shared" si="262"/>
        <v>#N/A</v>
      </c>
      <c r="BZ76" s="29" t="e">
        <f t="shared" si="262"/>
        <v>#N/A</v>
      </c>
      <c r="CA76" s="29" t="e">
        <f t="shared" si="262"/>
        <v>#N/A</v>
      </c>
      <c r="CB76" s="29" t="e">
        <f t="shared" si="262"/>
        <v>#N/A</v>
      </c>
      <c r="CC76" s="29" t="e">
        <f t="shared" si="262"/>
        <v>#N/A</v>
      </c>
      <c r="CD76" s="29" t="e">
        <f t="shared" si="262"/>
        <v>#N/A</v>
      </c>
      <c r="CE76" s="6" t="str">
        <f t="shared" si="255"/>
        <v/>
      </c>
      <c r="CF76" s="27" t="e">
        <f>IF(AND(CI76,NOT(AD76)),LOOKUP(CF$5,{0,750,1500},H76:J76),"")</f>
        <v>#N/A</v>
      </c>
      <c r="CG76" s="6" t="str">
        <f t="shared" si="256"/>
        <v/>
      </c>
      <c r="CH76" t="e">
        <f t="shared" si="263"/>
        <v>#N/A</v>
      </c>
      <c r="CI76" t="e">
        <f t="shared" si="264"/>
        <v>#N/A</v>
      </c>
      <c r="CJ76" s="6" t="e">
        <f t="shared" si="11"/>
        <v>#N/A</v>
      </c>
      <c r="CK76" s="6">
        <f t="shared" si="12"/>
        <v>1</v>
      </c>
      <c r="CL76" s="6">
        <f t="shared" si="26"/>
        <v>1</v>
      </c>
      <c r="CM76" s="6">
        <f t="shared" si="13"/>
        <v>1</v>
      </c>
      <c r="CN76" s="6">
        <f t="shared" si="14"/>
        <v>1</v>
      </c>
      <c r="CO76" s="6">
        <f t="shared" si="15"/>
        <v>0</v>
      </c>
      <c r="CP76" s="6">
        <f t="shared" si="16"/>
        <v>1</v>
      </c>
      <c r="CQ76" s="6">
        <f t="shared" si="265"/>
        <v>1</v>
      </c>
      <c r="CR76" s="81" t="str">
        <f t="shared" si="17"/>
        <v/>
      </c>
      <c r="CS76">
        <f t="shared" si="266"/>
        <v>0</v>
      </c>
      <c r="CT76">
        <f t="shared" si="19"/>
        <v>99</v>
      </c>
      <c r="CU76" t="str">
        <f t="shared" si="29"/>
        <v/>
      </c>
      <c r="CV76" s="81">
        <f t="shared" si="267"/>
        <v>99</v>
      </c>
      <c r="CW76" s="81">
        <f>(CV76/25)^1.5*(Calculator!$BU$4/10000)*CW$5</f>
        <v>4.0981975578080165</v>
      </c>
      <c r="CX76" t="str">
        <f t="shared" si="268"/>
        <v>$99</v>
      </c>
    </row>
    <row r="77" spans="2:102" x14ac:dyDescent="0.25">
      <c r="B77" s="115" t="s">
        <v>233</v>
      </c>
      <c r="C77" s="13">
        <v>46267.647916666669</v>
      </c>
      <c r="D77">
        <v>24977</v>
      </c>
      <c r="E77" s="54" t="s">
        <v>235</v>
      </c>
      <c r="F77" s="54" t="s">
        <v>412</v>
      </c>
      <c r="G77" s="54" t="s">
        <v>420</v>
      </c>
      <c r="H77" s="55">
        <v>15.7</v>
      </c>
      <c r="I77" s="55">
        <v>15.2</v>
      </c>
      <c r="J77" s="55">
        <v>15</v>
      </c>
      <c r="K77" s="54"/>
      <c r="L77" s="56" t="b">
        <v>0</v>
      </c>
      <c r="M77" s="56" t="b">
        <v>0</v>
      </c>
      <c r="N77" s="54">
        <v>0</v>
      </c>
      <c r="O77" s="54" t="s">
        <v>238</v>
      </c>
      <c r="P77" s="54">
        <v>100</v>
      </c>
      <c r="Q77" s="54">
        <v>0</v>
      </c>
      <c r="R77" s="54">
        <v>0</v>
      </c>
      <c r="S77" s="54" t="s">
        <v>414</v>
      </c>
      <c r="T77" s="54" t="s">
        <v>421</v>
      </c>
      <c r="U77" s="54" t="s">
        <v>2262</v>
      </c>
      <c r="V77" s="54" t="s">
        <v>2263</v>
      </c>
      <c r="W77" s="54" t="b">
        <v>0</v>
      </c>
      <c r="X77" s="54"/>
      <c r="Y77" s="57" t="s">
        <v>2264</v>
      </c>
      <c r="Z77" s="54" t="s">
        <v>422</v>
      </c>
      <c r="AA77" s="54"/>
      <c r="AB77" s="54" t="s">
        <v>417</v>
      </c>
      <c r="AC77" s="56" t="b">
        <v>0</v>
      </c>
      <c r="AD77" s="56" t="b">
        <v>0</v>
      </c>
      <c r="AE77" s="54"/>
      <c r="AF77" s="58"/>
      <c r="AG77" s="62" t="s">
        <v>293</v>
      </c>
      <c r="AH77" s="54"/>
      <c r="AI77" s="54"/>
      <c r="AJ77" s="54"/>
      <c r="AK77" s="54"/>
      <c r="AL77" s="54"/>
      <c r="AM77" s="54">
        <v>0</v>
      </c>
      <c r="AN77" s="54"/>
      <c r="AO77" s="54"/>
      <c r="AP77" s="54"/>
      <c r="AQ77" s="54"/>
      <c r="AR77" s="54"/>
      <c r="AS77" s="54"/>
      <c r="AT77" s="54"/>
      <c r="AU77" s="54"/>
      <c r="AV77" s="54"/>
      <c r="AW77" s="54"/>
      <c r="AX77" s="59"/>
      <c r="AY77" s="59"/>
      <c r="AZ77" s="59"/>
      <c r="BA77" s="59"/>
      <c r="BB77" s="59"/>
      <c r="BC77" s="60"/>
      <c r="BD77" s="61"/>
      <c r="BE77" s="62"/>
      <c r="BF77" s="35">
        <f t="shared" si="0"/>
        <v>4.9000000000000004</v>
      </c>
      <c r="BG77" s="35">
        <f t="shared" si="0"/>
        <v>6.4130000000000006E-2</v>
      </c>
      <c r="BH77" s="35" t="str">
        <f t="shared" si="258"/>
        <v>?</v>
      </c>
      <c r="BI77" s="110" t="str">
        <f t="shared" si="259"/>
        <v/>
      </c>
      <c r="BJ77" s="83">
        <f>VLOOKUP($F77,REP_Info!$D$6:$H$250,5,FALSE)</f>
        <v>3.9169999999999998</v>
      </c>
      <c r="BK77" s="30" t="e">
        <f t="shared" si="260"/>
        <v>#N/A</v>
      </c>
      <c r="BL77" s="30" t="e">
        <f t="shared" si="260"/>
        <v>#N/A</v>
      </c>
      <c r="BM77" s="30" t="e">
        <f t="shared" si="260"/>
        <v>#N/A</v>
      </c>
      <c r="BN77" s="29" t="e">
        <f t="shared" si="260"/>
        <v>#N/A</v>
      </c>
      <c r="BO77" s="85" t="str">
        <f t="shared" si="2"/>
        <v>$$$</v>
      </c>
      <c r="BP77" s="88" t="str">
        <f t="shared" si="261"/>
        <v>$$$</v>
      </c>
      <c r="BQ77" s="88" t="str">
        <f t="shared" si="4"/>
        <v>$$$</v>
      </c>
      <c r="BR77" s="88" t="str">
        <f t="shared" si="5"/>
        <v>$$$</v>
      </c>
      <c r="BS77" s="29" t="e">
        <f t="shared" si="262"/>
        <v>#N/A</v>
      </c>
      <c r="BT77" s="29" t="e">
        <f t="shared" si="262"/>
        <v>#N/A</v>
      </c>
      <c r="BU77" s="29" t="e">
        <f t="shared" si="262"/>
        <v>#N/A</v>
      </c>
      <c r="BV77" s="29" t="e">
        <f t="shared" si="262"/>
        <v>#N/A</v>
      </c>
      <c r="BW77" s="29" t="e">
        <f t="shared" si="262"/>
        <v>#N/A</v>
      </c>
      <c r="BX77" s="29" t="e">
        <f t="shared" si="262"/>
        <v>#N/A</v>
      </c>
      <c r="BY77" s="29" t="e">
        <f t="shared" si="262"/>
        <v>#N/A</v>
      </c>
      <c r="BZ77" s="29" t="e">
        <f t="shared" si="262"/>
        <v>#N/A</v>
      </c>
      <c r="CA77" s="29" t="e">
        <f t="shared" si="262"/>
        <v>#N/A</v>
      </c>
      <c r="CB77" s="29" t="e">
        <f t="shared" si="262"/>
        <v>#N/A</v>
      </c>
      <c r="CC77" s="29" t="e">
        <f t="shared" si="262"/>
        <v>#N/A</v>
      </c>
      <c r="CD77" s="29" t="e">
        <f t="shared" si="262"/>
        <v>#N/A</v>
      </c>
      <c r="CE77" s="6" t="str">
        <f t="shared" si="255"/>
        <v/>
      </c>
      <c r="CF77" s="27" t="e">
        <f>IF(AND(CI77,NOT(AD77)),LOOKUP(CF$5,{0,750,1500},H77:J77),"")</f>
        <v>#N/A</v>
      </c>
      <c r="CG77" s="6" t="str">
        <f t="shared" si="256"/>
        <v/>
      </c>
      <c r="CH77" t="e">
        <f t="shared" si="263"/>
        <v>#N/A</v>
      </c>
      <c r="CI77" t="e">
        <f t="shared" si="264"/>
        <v>#N/A</v>
      </c>
      <c r="CJ77" s="6" t="e">
        <f t="shared" si="11"/>
        <v>#N/A</v>
      </c>
      <c r="CK77" s="6">
        <f t="shared" si="12"/>
        <v>1</v>
      </c>
      <c r="CL77" s="6">
        <f t="shared" si="26"/>
        <v>1</v>
      </c>
      <c r="CM77" s="6">
        <f t="shared" si="13"/>
        <v>0</v>
      </c>
      <c r="CN77" s="6">
        <f t="shared" si="14"/>
        <v>0</v>
      </c>
      <c r="CO77" s="6">
        <f t="shared" si="15"/>
        <v>1</v>
      </c>
      <c r="CP77" s="6">
        <f t="shared" si="16"/>
        <v>1</v>
      </c>
      <c r="CQ77" s="6">
        <f t="shared" si="265"/>
        <v>1</v>
      </c>
      <c r="CR77" s="81" t="str">
        <f t="shared" si="17"/>
        <v/>
      </c>
      <c r="CS77" t="e">
        <f t="shared" si="266"/>
        <v>#DIV/0!</v>
      </c>
      <c r="CT77">
        <f t="shared" si="19"/>
        <v>0</v>
      </c>
      <c r="CU77" t="str">
        <f t="shared" si="29"/>
        <v/>
      </c>
      <c r="CV77" s="81">
        <f t="shared" si="267"/>
        <v>0</v>
      </c>
      <c r="CW77" s="81">
        <f>(CV77/25)^1.5*(Calculator!$BU$4/10000)*CW$5</f>
        <v>0</v>
      </c>
      <c r="CX77" t="str">
        <f t="shared" si="268"/>
        <v>$0</v>
      </c>
    </row>
    <row r="78" spans="2:102" x14ac:dyDescent="0.25">
      <c r="B78" s="115" t="s">
        <v>233</v>
      </c>
      <c r="C78" s="13">
        <v>46267.647916666669</v>
      </c>
      <c r="D78">
        <v>24982</v>
      </c>
      <c r="E78" s="54" t="s">
        <v>237</v>
      </c>
      <c r="F78" s="54" t="s">
        <v>412</v>
      </c>
      <c r="G78" s="54" t="s">
        <v>420</v>
      </c>
      <c r="H78" s="55">
        <v>15.1</v>
      </c>
      <c r="I78" s="55">
        <v>14.6</v>
      </c>
      <c r="J78" s="55">
        <v>14.399999999999999</v>
      </c>
      <c r="K78" s="54"/>
      <c r="L78" s="56" t="b">
        <v>0</v>
      </c>
      <c r="M78" s="56" t="b">
        <v>0</v>
      </c>
      <c r="N78" s="54">
        <v>0</v>
      </c>
      <c r="O78" s="54" t="s">
        <v>238</v>
      </c>
      <c r="P78" s="54">
        <v>100</v>
      </c>
      <c r="Q78" s="54">
        <v>0</v>
      </c>
      <c r="R78" s="54">
        <v>0</v>
      </c>
      <c r="S78" s="54" t="s">
        <v>414</v>
      </c>
      <c r="T78" s="54" t="s">
        <v>421</v>
      </c>
      <c r="U78" s="54" t="s">
        <v>2265</v>
      </c>
      <c r="V78" s="54" t="s">
        <v>2266</v>
      </c>
      <c r="W78" s="54" t="b">
        <v>0</v>
      </c>
      <c r="X78" s="54"/>
      <c r="Y78" s="57" t="s">
        <v>2267</v>
      </c>
      <c r="Z78" s="54" t="s">
        <v>423</v>
      </c>
      <c r="AA78" s="54"/>
      <c r="AB78" s="54" t="s">
        <v>417</v>
      </c>
      <c r="AC78" s="56" t="b">
        <v>0</v>
      </c>
      <c r="AD78" s="56" t="b">
        <v>0</v>
      </c>
      <c r="AE78" s="54"/>
      <c r="AF78" s="58"/>
      <c r="AG78" s="62" t="s">
        <v>293</v>
      </c>
      <c r="AH78" s="54"/>
      <c r="AI78" s="54"/>
      <c r="AJ78" s="54"/>
      <c r="AK78" s="54"/>
      <c r="AL78" s="54"/>
      <c r="AM78" s="54">
        <v>0</v>
      </c>
      <c r="AN78" s="54"/>
      <c r="AO78" s="54"/>
      <c r="AP78" s="54"/>
      <c r="AQ78" s="54"/>
      <c r="AR78" s="54"/>
      <c r="AS78" s="54"/>
      <c r="AT78" s="54"/>
      <c r="AU78" s="54"/>
      <c r="AV78" s="54"/>
      <c r="AW78" s="54"/>
      <c r="AX78" s="59"/>
      <c r="AY78" s="59"/>
      <c r="AZ78" s="59"/>
      <c r="BA78" s="59"/>
      <c r="BB78" s="59"/>
      <c r="BC78" s="60"/>
      <c r="BD78" s="61"/>
      <c r="BE78" s="62"/>
      <c r="BF78" s="35">
        <f t="shared" si="0"/>
        <v>4.0600000000000005</v>
      </c>
      <c r="BG78" s="35">
        <f t="shared" si="0"/>
        <v>6.0295000000000001E-2</v>
      </c>
      <c r="BH78" s="35" t="str">
        <f t="shared" si="258"/>
        <v>?</v>
      </c>
      <c r="BI78" s="110" t="str">
        <f t="shared" si="259"/>
        <v/>
      </c>
      <c r="BJ78" s="83">
        <f>VLOOKUP($F78,REP_Info!$D$6:$H$250,5,FALSE)</f>
        <v>3.9169999999999998</v>
      </c>
      <c r="BK78" s="30" t="e">
        <f t="shared" si="260"/>
        <v>#N/A</v>
      </c>
      <c r="BL78" s="30" t="e">
        <f t="shared" si="260"/>
        <v>#N/A</v>
      </c>
      <c r="BM78" s="30" t="e">
        <f t="shared" si="260"/>
        <v>#N/A</v>
      </c>
      <c r="BN78" s="29" t="e">
        <f t="shared" si="260"/>
        <v>#N/A</v>
      </c>
      <c r="BO78" s="85" t="str">
        <f t="shared" si="2"/>
        <v>$$$</v>
      </c>
      <c r="BP78" s="88" t="str">
        <f t="shared" si="261"/>
        <v>$$$</v>
      </c>
      <c r="BQ78" s="88" t="str">
        <f t="shared" si="4"/>
        <v>$$$</v>
      </c>
      <c r="BR78" s="88" t="str">
        <f t="shared" si="5"/>
        <v>$$$</v>
      </c>
      <c r="BS78" s="29" t="e">
        <f t="shared" si="262"/>
        <v>#N/A</v>
      </c>
      <c r="BT78" s="29" t="e">
        <f t="shared" si="262"/>
        <v>#N/A</v>
      </c>
      <c r="BU78" s="29" t="e">
        <f t="shared" si="262"/>
        <v>#N/A</v>
      </c>
      <c r="BV78" s="29" t="e">
        <f t="shared" si="262"/>
        <v>#N/A</v>
      </c>
      <c r="BW78" s="29" t="e">
        <f t="shared" si="262"/>
        <v>#N/A</v>
      </c>
      <c r="BX78" s="29" t="e">
        <f t="shared" si="262"/>
        <v>#N/A</v>
      </c>
      <c r="BY78" s="29" t="e">
        <f t="shared" si="262"/>
        <v>#N/A</v>
      </c>
      <c r="BZ78" s="29" t="e">
        <f t="shared" si="262"/>
        <v>#N/A</v>
      </c>
      <c r="CA78" s="29" t="e">
        <f t="shared" si="262"/>
        <v>#N/A</v>
      </c>
      <c r="CB78" s="29" t="e">
        <f t="shared" si="262"/>
        <v>#N/A</v>
      </c>
      <c r="CC78" s="29" t="e">
        <f t="shared" si="262"/>
        <v>#N/A</v>
      </c>
      <c r="CD78" s="29" t="e">
        <f t="shared" si="262"/>
        <v>#N/A</v>
      </c>
      <c r="CE78" s="6" t="str">
        <f t="shared" si="255"/>
        <v/>
      </c>
      <c r="CF78" s="27" t="e">
        <f>IF(AND(CI78,NOT(AD78)),LOOKUP(CF$5,{0,750,1500},H78:J78),"")</f>
        <v>#N/A</v>
      </c>
      <c r="CG78" s="6" t="str">
        <f t="shared" si="256"/>
        <v/>
      </c>
      <c r="CH78" t="e">
        <f t="shared" si="263"/>
        <v>#N/A</v>
      </c>
      <c r="CI78" t="e">
        <f t="shared" si="264"/>
        <v>#N/A</v>
      </c>
      <c r="CJ78" s="6" t="e">
        <f t="shared" si="11"/>
        <v>#N/A</v>
      </c>
      <c r="CK78" s="6">
        <f t="shared" si="12"/>
        <v>1</v>
      </c>
      <c r="CL78" s="6">
        <f t="shared" si="26"/>
        <v>1</v>
      </c>
      <c r="CM78" s="6">
        <f t="shared" si="13"/>
        <v>0</v>
      </c>
      <c r="CN78" s="6">
        <f t="shared" si="14"/>
        <v>0</v>
      </c>
      <c r="CO78" s="6">
        <f t="shared" si="15"/>
        <v>1</v>
      </c>
      <c r="CP78" s="6">
        <f t="shared" si="16"/>
        <v>1</v>
      </c>
      <c r="CQ78" s="6">
        <f t="shared" si="265"/>
        <v>1</v>
      </c>
      <c r="CR78" s="81" t="str">
        <f t="shared" si="17"/>
        <v/>
      </c>
      <c r="CS78" t="e">
        <f t="shared" si="266"/>
        <v>#DIV/0!</v>
      </c>
      <c r="CT78">
        <f t="shared" si="19"/>
        <v>0</v>
      </c>
      <c r="CU78" t="str">
        <f t="shared" si="29"/>
        <v/>
      </c>
      <c r="CV78" s="81">
        <f t="shared" si="267"/>
        <v>0</v>
      </c>
      <c r="CW78" s="81">
        <f>(CV78/25)^1.5*(Calculator!$BU$4/10000)*CW$5</f>
        <v>0</v>
      </c>
      <c r="CX78" t="str">
        <f t="shared" si="268"/>
        <v>$0</v>
      </c>
    </row>
    <row r="79" spans="2:102" x14ac:dyDescent="0.25">
      <c r="B79" s="115" t="s">
        <v>233</v>
      </c>
      <c r="C79" s="13">
        <v>46266.661111111112</v>
      </c>
      <c r="D79">
        <v>34725</v>
      </c>
      <c r="E79" s="54" t="s">
        <v>235</v>
      </c>
      <c r="F79" s="54" t="s">
        <v>412</v>
      </c>
      <c r="G79" s="54" t="s">
        <v>424</v>
      </c>
      <c r="H79" s="55">
        <v>13.3</v>
      </c>
      <c r="I79" s="55">
        <v>11.799999999999999</v>
      </c>
      <c r="J79" s="55">
        <v>11.1</v>
      </c>
      <c r="K79" s="54"/>
      <c r="L79" s="56" t="b">
        <v>0</v>
      </c>
      <c r="M79" s="56" t="b">
        <v>1</v>
      </c>
      <c r="N79" s="54">
        <v>1</v>
      </c>
      <c r="O79" s="54" t="s">
        <v>228</v>
      </c>
      <c r="P79" s="54">
        <v>100</v>
      </c>
      <c r="Q79" s="54">
        <v>12</v>
      </c>
      <c r="R79" s="54" t="s">
        <v>425</v>
      </c>
      <c r="S79" s="54" t="s">
        <v>414</v>
      </c>
      <c r="T79" s="54" t="s">
        <v>426</v>
      </c>
      <c r="U79" s="54" t="s">
        <v>2154</v>
      </c>
      <c r="V79" s="54" t="s">
        <v>2164</v>
      </c>
      <c r="W79" s="54" t="b">
        <v>0</v>
      </c>
      <c r="X79" s="54"/>
      <c r="Y79" s="57" t="s">
        <v>2165</v>
      </c>
      <c r="Z79" s="54" t="s">
        <v>427</v>
      </c>
      <c r="AA79" s="54"/>
      <c r="AB79" s="54" t="s">
        <v>417</v>
      </c>
      <c r="AC79" s="56" t="b">
        <v>1</v>
      </c>
      <c r="AD79" s="56" t="b">
        <v>0</v>
      </c>
      <c r="AE79" s="54" t="s">
        <v>302</v>
      </c>
      <c r="AF79" s="58">
        <v>46266</v>
      </c>
      <c r="AG79" s="62" t="s">
        <v>293</v>
      </c>
      <c r="AH79" s="54">
        <v>0</v>
      </c>
      <c r="AI79" s="54"/>
      <c r="AJ79" s="54"/>
      <c r="AK79" s="54"/>
      <c r="AL79" s="54"/>
      <c r="AM79" s="54">
        <v>9.9499999999999993</v>
      </c>
      <c r="AN79" s="54"/>
      <c r="AO79" s="54"/>
      <c r="AP79" s="54"/>
      <c r="AQ79" s="54"/>
      <c r="AR79" s="54"/>
      <c r="AS79" s="54"/>
      <c r="AT79" s="54"/>
      <c r="AU79" s="54"/>
      <c r="AV79" s="54"/>
      <c r="AW79" s="54"/>
      <c r="AX79" s="59"/>
      <c r="AY79" s="59"/>
      <c r="AZ79" s="59"/>
      <c r="BA79" s="59"/>
      <c r="BB79" s="59">
        <v>3.9324999999999999E-2</v>
      </c>
      <c r="BC79" s="60">
        <v>4.9000000000000004</v>
      </c>
      <c r="BD79" s="61">
        <v>6.4140000000000003E-2</v>
      </c>
      <c r="BE79" s="62" t="e">
        <v>#N/A</v>
      </c>
      <c r="BF79" s="35">
        <f t="shared" si="0"/>
        <v>4.9000000000000004</v>
      </c>
      <c r="BG79" s="35">
        <f t="shared" si="0"/>
        <v>6.4130000000000006E-2</v>
      </c>
      <c r="BH79" s="35" t="str">
        <f t="shared" si="258"/>
        <v>?</v>
      </c>
      <c r="BI79" s="110">
        <f t="shared" si="259"/>
        <v>0</v>
      </c>
      <c r="BJ79" s="83">
        <f>VLOOKUP($F79,REP_Info!$D$6:$H$250,5,FALSE)</f>
        <v>3.9169999999999998</v>
      </c>
      <c r="BK79" s="30" t="e">
        <f t="shared" si="260"/>
        <v>#N/A</v>
      </c>
      <c r="BL79" s="30" t="e">
        <f t="shared" si="260"/>
        <v>#N/A</v>
      </c>
      <c r="BM79" s="30" t="e">
        <f t="shared" si="260"/>
        <v>#N/A</v>
      </c>
      <c r="BN79" s="29" t="e">
        <f t="shared" si="260"/>
        <v>#N/A</v>
      </c>
      <c r="BO79" s="85" t="str">
        <f t="shared" si="2"/>
        <v>$$$</v>
      </c>
      <c r="BP79" s="88" t="str">
        <f t="shared" si="261"/>
        <v>$$$</v>
      </c>
      <c r="BQ79" s="88" t="str">
        <f t="shared" si="4"/>
        <v>$$$</v>
      </c>
      <c r="BR79" s="88" t="str">
        <f t="shared" si="5"/>
        <v>$$$</v>
      </c>
      <c r="BS79" s="29" t="e">
        <f t="shared" si="262"/>
        <v>#N/A</v>
      </c>
      <c r="BT79" s="29" t="e">
        <f t="shared" si="262"/>
        <v>#N/A</v>
      </c>
      <c r="BU79" s="29" t="e">
        <f t="shared" si="262"/>
        <v>#N/A</v>
      </c>
      <c r="BV79" s="29" t="e">
        <f t="shared" si="262"/>
        <v>#N/A</v>
      </c>
      <c r="BW79" s="29" t="e">
        <f t="shared" si="262"/>
        <v>#N/A</v>
      </c>
      <c r="BX79" s="29" t="e">
        <f t="shared" si="262"/>
        <v>#N/A</v>
      </c>
      <c r="BY79" s="29" t="e">
        <f t="shared" si="262"/>
        <v>#N/A</v>
      </c>
      <c r="BZ79" s="29" t="e">
        <f t="shared" si="262"/>
        <v>#N/A</v>
      </c>
      <c r="CA79" s="29" t="e">
        <f t="shared" si="262"/>
        <v>#N/A</v>
      </c>
      <c r="CB79" s="29" t="e">
        <f t="shared" si="262"/>
        <v>#N/A</v>
      </c>
      <c r="CC79" s="29" t="e">
        <f t="shared" si="262"/>
        <v>#N/A</v>
      </c>
      <c r="CD79" s="29" t="e">
        <f t="shared" si="262"/>
        <v>#N/A</v>
      </c>
      <c r="CE79" s="6" t="str">
        <f t="shared" si="255"/>
        <v/>
      </c>
      <c r="CF79" s="27" t="e">
        <f>IF(AND(CI79,NOT(AD79)),LOOKUP(CF$5,{0,750,1500},H79:J79),"")</f>
        <v>#N/A</v>
      </c>
      <c r="CG79" s="6" t="str">
        <f t="shared" si="256"/>
        <v/>
      </c>
      <c r="CH79" t="e">
        <f t="shared" si="263"/>
        <v>#N/A</v>
      </c>
      <c r="CI79" t="e">
        <f t="shared" si="264"/>
        <v>#N/A</v>
      </c>
      <c r="CJ79" s="6" t="e">
        <f t="shared" si="11"/>
        <v>#N/A</v>
      </c>
      <c r="CK79" s="6">
        <f t="shared" si="12"/>
        <v>1</v>
      </c>
      <c r="CL79" s="6">
        <f t="shared" si="26"/>
        <v>1</v>
      </c>
      <c r="CM79" s="6">
        <f t="shared" si="13"/>
        <v>1</v>
      </c>
      <c r="CN79" s="6">
        <f t="shared" si="14"/>
        <v>1</v>
      </c>
      <c r="CO79" s="6">
        <f t="shared" si="15"/>
        <v>1</v>
      </c>
      <c r="CP79" s="6">
        <f t="shared" si="16"/>
        <v>1</v>
      </c>
      <c r="CQ79" s="6">
        <f t="shared" si="265"/>
        <v>1</v>
      </c>
      <c r="CR79" s="81" t="str">
        <f t="shared" si="17"/>
        <v/>
      </c>
      <c r="CS79">
        <f t="shared" si="266"/>
        <v>0</v>
      </c>
      <c r="CT79">
        <f t="shared" si="19"/>
        <v>15</v>
      </c>
      <c r="CU79" t="str">
        <f t="shared" si="29"/>
        <v>rm</v>
      </c>
      <c r="CV79" s="81">
        <f t="shared" si="267"/>
        <v>180</v>
      </c>
      <c r="CW79" s="81">
        <f>(CV79/25)^1.5*(Calculator!$BU$4/10000)*CW$5</f>
        <v>10.047288108441309</v>
      </c>
      <c r="CX79" t="str">
        <f t="shared" si="268"/>
        <v>$15/rm</v>
      </c>
    </row>
    <row r="80" spans="2:102" x14ac:dyDescent="0.25">
      <c r="B80" s="115" t="s">
        <v>233</v>
      </c>
      <c r="C80" s="13">
        <v>46269.447222222225</v>
      </c>
      <c r="D80">
        <v>34727</v>
      </c>
      <c r="E80" s="54" t="s">
        <v>237</v>
      </c>
      <c r="F80" s="54" t="s">
        <v>412</v>
      </c>
      <c r="G80" s="54" t="s">
        <v>424</v>
      </c>
      <c r="H80" s="55">
        <v>12.6</v>
      </c>
      <c r="I80" s="55">
        <v>11.200000000000001</v>
      </c>
      <c r="J80" s="55">
        <v>10.5</v>
      </c>
      <c r="K80" s="54"/>
      <c r="L80" s="56" t="b">
        <v>0</v>
      </c>
      <c r="M80" s="56" t="b">
        <v>1</v>
      </c>
      <c r="N80" s="54">
        <v>1</v>
      </c>
      <c r="O80" s="54" t="s">
        <v>228</v>
      </c>
      <c r="P80" s="54">
        <v>100</v>
      </c>
      <c r="Q80" s="54">
        <v>12</v>
      </c>
      <c r="R80" s="54" t="s">
        <v>425</v>
      </c>
      <c r="S80" s="54" t="s">
        <v>414</v>
      </c>
      <c r="T80" s="54" t="s">
        <v>426</v>
      </c>
      <c r="U80" s="54" t="s">
        <v>2365</v>
      </c>
      <c r="V80" s="54" t="s">
        <v>2367</v>
      </c>
      <c r="W80" s="54" t="b">
        <v>0</v>
      </c>
      <c r="X80" s="54"/>
      <c r="Y80" s="57" t="s">
        <v>2368</v>
      </c>
      <c r="Z80" s="54" t="s">
        <v>428</v>
      </c>
      <c r="AA80" s="54"/>
      <c r="AB80" s="54" t="s">
        <v>417</v>
      </c>
      <c r="AC80" s="56" t="b">
        <v>1</v>
      </c>
      <c r="AD80" s="56" t="b">
        <v>0</v>
      </c>
      <c r="AE80" s="54" t="s">
        <v>302</v>
      </c>
      <c r="AF80" s="58">
        <v>46268</v>
      </c>
      <c r="AG80" s="62" t="s">
        <v>293</v>
      </c>
      <c r="AH80" s="54">
        <v>0</v>
      </c>
      <c r="AI80" s="54"/>
      <c r="AJ80" s="54"/>
      <c r="AK80" s="54"/>
      <c r="AL80" s="54"/>
      <c r="AM80" s="54">
        <v>9.9499999999999993</v>
      </c>
      <c r="AN80" s="54"/>
      <c r="AO80" s="54"/>
      <c r="AP80" s="54"/>
      <c r="AQ80" s="54"/>
      <c r="AR80" s="54"/>
      <c r="AS80" s="54"/>
      <c r="AT80" s="54"/>
      <c r="AU80" s="54"/>
      <c r="AV80" s="54"/>
      <c r="AW80" s="54"/>
      <c r="AX80" s="59"/>
      <c r="AY80" s="59"/>
      <c r="AZ80" s="59"/>
      <c r="BA80" s="59"/>
      <c r="BB80" s="59">
        <v>3.7960000000000001E-2</v>
      </c>
      <c r="BC80" s="60">
        <v>4.0599999999999996</v>
      </c>
      <c r="BD80" s="61">
        <v>6.0295000000000001E-2</v>
      </c>
      <c r="BE80" s="62" t="e">
        <v>#N/A</v>
      </c>
      <c r="BF80" s="35">
        <f t="shared" si="0"/>
        <v>4.0600000000000005</v>
      </c>
      <c r="BG80" s="35">
        <f t="shared" si="0"/>
        <v>6.0295000000000001E-2</v>
      </c>
      <c r="BH80" s="35" t="str">
        <f t="shared" si="258"/>
        <v>?</v>
      </c>
      <c r="BI80" s="110">
        <f t="shared" si="259"/>
        <v>0</v>
      </c>
      <c r="BJ80" s="83">
        <f>VLOOKUP($F80,REP_Info!$D$6:$H$250,5,FALSE)</f>
        <v>3.9169999999999998</v>
      </c>
      <c r="BK80" s="30" t="e">
        <f t="shared" si="260"/>
        <v>#N/A</v>
      </c>
      <c r="BL80" s="30" t="e">
        <f t="shared" si="260"/>
        <v>#N/A</v>
      </c>
      <c r="BM80" s="30" t="e">
        <f t="shared" si="260"/>
        <v>#N/A</v>
      </c>
      <c r="BN80" s="29" t="e">
        <f t="shared" si="260"/>
        <v>#N/A</v>
      </c>
      <c r="BO80" s="85" t="str">
        <f t="shared" si="2"/>
        <v>$$$</v>
      </c>
      <c r="BP80" s="88" t="str">
        <f t="shared" si="261"/>
        <v>$$$</v>
      </c>
      <c r="BQ80" s="88" t="str">
        <f t="shared" si="4"/>
        <v>$$$</v>
      </c>
      <c r="BR80" s="88" t="str">
        <f t="shared" si="5"/>
        <v>$$$</v>
      </c>
      <c r="BS80" s="29" t="e">
        <f t="shared" si="262"/>
        <v>#N/A</v>
      </c>
      <c r="BT80" s="29" t="e">
        <f t="shared" si="262"/>
        <v>#N/A</v>
      </c>
      <c r="BU80" s="29" t="e">
        <f t="shared" si="262"/>
        <v>#N/A</v>
      </c>
      <c r="BV80" s="29" t="e">
        <f t="shared" si="262"/>
        <v>#N/A</v>
      </c>
      <c r="BW80" s="29" t="e">
        <f t="shared" si="262"/>
        <v>#N/A</v>
      </c>
      <c r="BX80" s="29" t="e">
        <f t="shared" si="262"/>
        <v>#N/A</v>
      </c>
      <c r="BY80" s="29" t="e">
        <f t="shared" si="262"/>
        <v>#N/A</v>
      </c>
      <c r="BZ80" s="29" t="e">
        <f t="shared" si="262"/>
        <v>#N/A</v>
      </c>
      <c r="CA80" s="29" t="e">
        <f t="shared" si="262"/>
        <v>#N/A</v>
      </c>
      <c r="CB80" s="29" t="e">
        <f t="shared" si="262"/>
        <v>#N/A</v>
      </c>
      <c r="CC80" s="29" t="e">
        <f t="shared" si="262"/>
        <v>#N/A</v>
      </c>
      <c r="CD80" s="29" t="e">
        <f t="shared" si="262"/>
        <v>#N/A</v>
      </c>
      <c r="CE80" s="6" t="str">
        <f t="shared" si="255"/>
        <v/>
      </c>
      <c r="CF80" s="27" t="e">
        <f>IF(AND(CI80,NOT(AD80)),LOOKUP(CF$5,{0,750,1500},H80:J80),"")</f>
        <v>#N/A</v>
      </c>
      <c r="CG80" s="6" t="str">
        <f t="shared" si="256"/>
        <v/>
      </c>
      <c r="CH80" t="e">
        <f t="shared" si="263"/>
        <v>#N/A</v>
      </c>
      <c r="CI80" t="e">
        <f t="shared" si="264"/>
        <v>#N/A</v>
      </c>
      <c r="CJ80" s="6" t="e">
        <f t="shared" si="11"/>
        <v>#N/A</v>
      </c>
      <c r="CK80" s="6">
        <f t="shared" si="12"/>
        <v>1</v>
      </c>
      <c r="CL80" s="6">
        <f t="shared" si="26"/>
        <v>1</v>
      </c>
      <c r="CM80" s="6">
        <f t="shared" si="13"/>
        <v>1</v>
      </c>
      <c r="CN80" s="6">
        <f t="shared" si="14"/>
        <v>1</v>
      </c>
      <c r="CO80" s="6">
        <f t="shared" si="15"/>
        <v>1</v>
      </c>
      <c r="CP80" s="6">
        <f t="shared" si="16"/>
        <v>1</v>
      </c>
      <c r="CQ80" s="6">
        <f t="shared" si="265"/>
        <v>1</v>
      </c>
      <c r="CR80" s="81" t="str">
        <f t="shared" si="17"/>
        <v/>
      </c>
      <c r="CS80">
        <f t="shared" si="266"/>
        <v>0</v>
      </c>
      <c r="CT80">
        <f t="shared" si="19"/>
        <v>15</v>
      </c>
      <c r="CU80" t="str">
        <f t="shared" si="29"/>
        <v>rm</v>
      </c>
      <c r="CV80" s="81">
        <f t="shared" si="267"/>
        <v>180</v>
      </c>
      <c r="CW80" s="81">
        <f>(CV80/25)^1.5*(Calculator!$BU$4/10000)*CW$5</f>
        <v>10.047288108441309</v>
      </c>
      <c r="CX80" t="str">
        <f t="shared" si="268"/>
        <v>$15/rm</v>
      </c>
    </row>
    <row r="81" spans="2:102" x14ac:dyDescent="0.25">
      <c r="B81" s="115" t="s">
        <v>233</v>
      </c>
      <c r="C81" s="13">
        <v>46269.447222222225</v>
      </c>
      <c r="D81">
        <v>34735</v>
      </c>
      <c r="E81" s="54" t="s">
        <v>235</v>
      </c>
      <c r="F81" s="54" t="s">
        <v>412</v>
      </c>
      <c r="G81" s="54" t="s">
        <v>429</v>
      </c>
      <c r="H81" s="55">
        <v>13.900000000000002</v>
      </c>
      <c r="I81" s="55">
        <v>12.4</v>
      </c>
      <c r="J81" s="55">
        <v>11.700000000000001</v>
      </c>
      <c r="K81" s="54"/>
      <c r="L81" s="56" t="b">
        <v>0</v>
      </c>
      <c r="M81" s="56" t="b">
        <v>1</v>
      </c>
      <c r="N81" s="54">
        <v>1</v>
      </c>
      <c r="O81" s="54" t="s">
        <v>228</v>
      </c>
      <c r="P81" s="54">
        <v>100</v>
      </c>
      <c r="Q81" s="54">
        <v>24</v>
      </c>
      <c r="R81" s="54" t="s">
        <v>425</v>
      </c>
      <c r="S81" s="54" t="s">
        <v>414</v>
      </c>
      <c r="T81" s="54" t="s">
        <v>426</v>
      </c>
      <c r="U81" s="54" t="s">
        <v>2155</v>
      </c>
      <c r="V81" s="54" t="s">
        <v>2166</v>
      </c>
      <c r="W81" s="54" t="b">
        <v>0</v>
      </c>
      <c r="X81" s="54"/>
      <c r="Y81" s="57" t="s">
        <v>2167</v>
      </c>
      <c r="Z81" s="54" t="s">
        <v>430</v>
      </c>
      <c r="AA81" s="54"/>
      <c r="AB81" s="54" t="s">
        <v>417</v>
      </c>
      <c r="AC81" s="56" t="b">
        <v>1</v>
      </c>
      <c r="AD81" s="56" t="b">
        <v>0</v>
      </c>
      <c r="AE81" s="54" t="s">
        <v>302</v>
      </c>
      <c r="AF81" s="58">
        <v>46267</v>
      </c>
      <c r="AG81" s="62" t="s">
        <v>293</v>
      </c>
      <c r="AH81" s="54">
        <v>0</v>
      </c>
      <c r="AI81" s="54"/>
      <c r="AJ81" s="54"/>
      <c r="AK81" s="54"/>
      <c r="AL81" s="54"/>
      <c r="AM81" s="54">
        <v>9.9499999999999993</v>
      </c>
      <c r="AN81" s="54"/>
      <c r="AO81" s="54"/>
      <c r="AP81" s="54"/>
      <c r="AQ81" s="54"/>
      <c r="AR81" s="54"/>
      <c r="AS81" s="54"/>
      <c r="AT81" s="54"/>
      <c r="AU81" s="54"/>
      <c r="AV81" s="54"/>
      <c r="AW81" s="54"/>
      <c r="AX81" s="59"/>
      <c r="AY81" s="59"/>
      <c r="AZ81" s="59"/>
      <c r="BA81" s="59"/>
      <c r="BB81" s="59">
        <v>4.5304999999999998E-2</v>
      </c>
      <c r="BC81" s="60">
        <v>4.9000000000000004</v>
      </c>
      <c r="BD81" s="61">
        <v>6.4130000000000006E-2</v>
      </c>
      <c r="BE81" s="62" t="e">
        <v>#N/A</v>
      </c>
      <c r="BF81" s="35">
        <f t="shared" si="0"/>
        <v>4.9000000000000004</v>
      </c>
      <c r="BG81" s="35">
        <f t="shared" si="0"/>
        <v>6.4130000000000006E-2</v>
      </c>
      <c r="BH81" s="35" t="str">
        <f t="shared" si="258"/>
        <v>?</v>
      </c>
      <c r="BI81" s="110">
        <f t="shared" si="259"/>
        <v>0</v>
      </c>
      <c r="BJ81" s="83">
        <f>VLOOKUP($F81,REP_Info!$D$6:$H$250,5,FALSE)</f>
        <v>3.9169999999999998</v>
      </c>
      <c r="BK81" s="30" t="e">
        <f t="shared" si="260"/>
        <v>#N/A</v>
      </c>
      <c r="BL81" s="30" t="e">
        <f t="shared" si="260"/>
        <v>#N/A</v>
      </c>
      <c r="BM81" s="30" t="e">
        <f t="shared" si="260"/>
        <v>#N/A</v>
      </c>
      <c r="BN81" s="29" t="e">
        <f t="shared" si="260"/>
        <v>#N/A</v>
      </c>
      <c r="BO81" s="85" t="str">
        <f t="shared" si="2"/>
        <v>$$$</v>
      </c>
      <c r="BP81" s="88" t="str">
        <f t="shared" si="261"/>
        <v>$$$</v>
      </c>
      <c r="BQ81" s="88" t="str">
        <f t="shared" si="4"/>
        <v>$$$</v>
      </c>
      <c r="BR81" s="88" t="str">
        <f t="shared" si="5"/>
        <v>$$$</v>
      </c>
      <c r="BS81" s="29" t="e">
        <f t="shared" si="262"/>
        <v>#N/A</v>
      </c>
      <c r="BT81" s="29" t="e">
        <f t="shared" si="262"/>
        <v>#N/A</v>
      </c>
      <c r="BU81" s="29" t="e">
        <f t="shared" si="262"/>
        <v>#N/A</v>
      </c>
      <c r="BV81" s="29" t="e">
        <f t="shared" si="262"/>
        <v>#N/A</v>
      </c>
      <c r="BW81" s="29" t="e">
        <f t="shared" si="262"/>
        <v>#N/A</v>
      </c>
      <c r="BX81" s="29" t="e">
        <f t="shared" si="262"/>
        <v>#N/A</v>
      </c>
      <c r="BY81" s="29" t="e">
        <f t="shared" si="262"/>
        <v>#N/A</v>
      </c>
      <c r="BZ81" s="29" t="e">
        <f t="shared" si="262"/>
        <v>#N/A</v>
      </c>
      <c r="CA81" s="29" t="e">
        <f t="shared" si="262"/>
        <v>#N/A</v>
      </c>
      <c r="CB81" s="29" t="e">
        <f t="shared" si="262"/>
        <v>#N/A</v>
      </c>
      <c r="CC81" s="29" t="e">
        <f t="shared" si="262"/>
        <v>#N/A</v>
      </c>
      <c r="CD81" s="29" t="e">
        <f t="shared" si="262"/>
        <v>#N/A</v>
      </c>
      <c r="CE81" s="6" t="str">
        <f t="shared" si="255"/>
        <v/>
      </c>
      <c r="CF81" s="27" t="e">
        <f>IF(AND(CI81,NOT(AD81)),LOOKUP(CF$5,{0,750,1500},H81:J81),"")</f>
        <v>#N/A</v>
      </c>
      <c r="CG81" s="6" t="str">
        <f t="shared" si="256"/>
        <v/>
      </c>
      <c r="CH81" t="e">
        <f t="shared" si="263"/>
        <v>#N/A</v>
      </c>
      <c r="CI81" t="e">
        <f t="shared" si="264"/>
        <v>#N/A</v>
      </c>
      <c r="CJ81" s="6" t="e">
        <f t="shared" si="11"/>
        <v>#N/A</v>
      </c>
      <c r="CK81" s="6">
        <f t="shared" si="12"/>
        <v>1</v>
      </c>
      <c r="CL81" s="6">
        <f t="shared" si="26"/>
        <v>1</v>
      </c>
      <c r="CM81" s="6">
        <f t="shared" si="13"/>
        <v>1</v>
      </c>
      <c r="CN81" s="6">
        <f t="shared" si="14"/>
        <v>1</v>
      </c>
      <c r="CO81" s="6">
        <f t="shared" si="15"/>
        <v>0</v>
      </c>
      <c r="CP81" s="6">
        <f t="shared" si="16"/>
        <v>1</v>
      </c>
      <c r="CQ81" s="6">
        <f t="shared" si="265"/>
        <v>1</v>
      </c>
      <c r="CR81" s="81" t="str">
        <f t="shared" si="17"/>
        <v/>
      </c>
      <c r="CS81">
        <f t="shared" si="266"/>
        <v>0</v>
      </c>
      <c r="CT81">
        <f t="shared" si="19"/>
        <v>15</v>
      </c>
      <c r="CU81" t="str">
        <f t="shared" si="29"/>
        <v>rm</v>
      </c>
      <c r="CV81" s="81">
        <f t="shared" si="267"/>
        <v>360</v>
      </c>
      <c r="CW81" s="81">
        <f>(CV81/25)^1.5*(Calculator!$BU$4/10000)*CW$5</f>
        <v>28.418022216055231</v>
      </c>
      <c r="CX81" t="str">
        <f t="shared" si="268"/>
        <v>$15/rm</v>
      </c>
    </row>
    <row r="82" spans="2:102" x14ac:dyDescent="0.25">
      <c r="B82" s="115" t="s">
        <v>233</v>
      </c>
      <c r="C82" s="13">
        <v>46266.661111111112</v>
      </c>
      <c r="D82">
        <v>34749</v>
      </c>
      <c r="E82" s="54" t="s">
        <v>235</v>
      </c>
      <c r="F82" s="54" t="s">
        <v>412</v>
      </c>
      <c r="G82" s="54" t="s">
        <v>431</v>
      </c>
      <c r="H82" s="55">
        <v>14.2</v>
      </c>
      <c r="I82" s="55">
        <v>12.7</v>
      </c>
      <c r="J82" s="55">
        <v>12</v>
      </c>
      <c r="K82" s="54"/>
      <c r="L82" s="56" t="b">
        <v>0</v>
      </c>
      <c r="M82" s="56" t="b">
        <v>1</v>
      </c>
      <c r="N82" s="54">
        <v>1</v>
      </c>
      <c r="O82" s="54" t="s">
        <v>228</v>
      </c>
      <c r="P82" s="54">
        <v>100</v>
      </c>
      <c r="Q82" s="54">
        <v>36</v>
      </c>
      <c r="R82" s="54" t="s">
        <v>425</v>
      </c>
      <c r="S82" s="54" t="s">
        <v>414</v>
      </c>
      <c r="T82" s="54" t="s">
        <v>432</v>
      </c>
      <c r="U82" s="54" t="s">
        <v>2156</v>
      </c>
      <c r="V82" s="54" t="s">
        <v>2168</v>
      </c>
      <c r="W82" s="54" t="b">
        <v>0</v>
      </c>
      <c r="X82" s="54"/>
      <c r="Y82" s="57" t="s">
        <v>2169</v>
      </c>
      <c r="Z82" s="54" t="s">
        <v>433</v>
      </c>
      <c r="AA82" s="54"/>
      <c r="AB82" s="54" t="s">
        <v>417</v>
      </c>
      <c r="AC82" s="56" t="b">
        <v>1</v>
      </c>
      <c r="AD82" s="56" t="b">
        <v>0</v>
      </c>
      <c r="AE82" s="54" t="s">
        <v>302</v>
      </c>
      <c r="AF82" s="58">
        <v>46266</v>
      </c>
      <c r="AG82" s="62" t="s">
        <v>293</v>
      </c>
      <c r="AH82" s="54">
        <v>0</v>
      </c>
      <c r="AI82" s="54"/>
      <c r="AJ82" s="54"/>
      <c r="AK82" s="54"/>
      <c r="AL82" s="54"/>
      <c r="AM82" s="54">
        <v>9.9499999999999993</v>
      </c>
      <c r="AN82" s="54"/>
      <c r="AO82" s="54"/>
      <c r="AP82" s="54"/>
      <c r="AQ82" s="54"/>
      <c r="AR82" s="54"/>
      <c r="AS82" s="54"/>
      <c r="AT82" s="54"/>
      <c r="AU82" s="54"/>
      <c r="AV82" s="54"/>
      <c r="AW82" s="54"/>
      <c r="AX82" s="59"/>
      <c r="AY82" s="59"/>
      <c r="AZ82" s="59"/>
      <c r="BA82" s="59"/>
      <c r="BB82" s="59">
        <v>4.8295000000000005E-2</v>
      </c>
      <c r="BC82" s="60">
        <v>4.9000000000000004</v>
      </c>
      <c r="BD82" s="61">
        <v>6.4140000000000003E-2</v>
      </c>
      <c r="BE82" s="62" t="e">
        <v>#N/A</v>
      </c>
      <c r="BF82" s="35">
        <f t="shared" si="0"/>
        <v>4.9000000000000004</v>
      </c>
      <c r="BG82" s="35">
        <f t="shared" si="0"/>
        <v>6.4130000000000006E-2</v>
      </c>
      <c r="BH82" s="35" t="str">
        <f t="shared" si="258"/>
        <v>?</v>
      </c>
      <c r="BI82" s="110">
        <f t="shared" si="259"/>
        <v>0</v>
      </c>
      <c r="BJ82" s="83">
        <f>VLOOKUP($F82,REP_Info!$D$6:$H$250,5,FALSE)</f>
        <v>3.9169999999999998</v>
      </c>
      <c r="BK82" s="30" t="e">
        <f t="shared" si="260"/>
        <v>#N/A</v>
      </c>
      <c r="BL82" s="30" t="e">
        <f t="shared" si="260"/>
        <v>#N/A</v>
      </c>
      <c r="BM82" s="30" t="e">
        <f t="shared" si="260"/>
        <v>#N/A</v>
      </c>
      <c r="BN82" s="29" t="e">
        <f t="shared" si="260"/>
        <v>#N/A</v>
      </c>
      <c r="BO82" s="85" t="str">
        <f t="shared" si="2"/>
        <v>$$$</v>
      </c>
      <c r="BP82" s="88" t="str">
        <f t="shared" si="261"/>
        <v>$$$</v>
      </c>
      <c r="BQ82" s="88" t="str">
        <f t="shared" si="4"/>
        <v>$$$</v>
      </c>
      <c r="BR82" s="88" t="str">
        <f t="shared" si="5"/>
        <v>$$$</v>
      </c>
      <c r="BS82" s="29" t="e">
        <f t="shared" si="262"/>
        <v>#N/A</v>
      </c>
      <c r="BT82" s="29" t="e">
        <f t="shared" si="262"/>
        <v>#N/A</v>
      </c>
      <c r="BU82" s="29" t="e">
        <f t="shared" si="262"/>
        <v>#N/A</v>
      </c>
      <c r="BV82" s="29" t="e">
        <f t="shared" si="262"/>
        <v>#N/A</v>
      </c>
      <c r="BW82" s="29" t="e">
        <f t="shared" si="262"/>
        <v>#N/A</v>
      </c>
      <c r="BX82" s="29" t="e">
        <f t="shared" si="262"/>
        <v>#N/A</v>
      </c>
      <c r="BY82" s="29" t="e">
        <f t="shared" si="262"/>
        <v>#N/A</v>
      </c>
      <c r="BZ82" s="29" t="e">
        <f t="shared" si="262"/>
        <v>#N/A</v>
      </c>
      <c r="CA82" s="29" t="e">
        <f t="shared" si="262"/>
        <v>#N/A</v>
      </c>
      <c r="CB82" s="29" t="e">
        <f t="shared" si="262"/>
        <v>#N/A</v>
      </c>
      <c r="CC82" s="29" t="e">
        <f t="shared" si="262"/>
        <v>#N/A</v>
      </c>
      <c r="CD82" s="29" t="e">
        <f t="shared" si="262"/>
        <v>#N/A</v>
      </c>
      <c r="CE82" s="6" t="str">
        <f t="shared" si="255"/>
        <v/>
      </c>
      <c r="CF82" s="27" t="e">
        <f>IF(AND(CI82,NOT(AD82)),LOOKUP(CF$5,{0,750,1500},H82:J82),"")</f>
        <v>#N/A</v>
      </c>
      <c r="CG82" s="6" t="str">
        <f t="shared" si="256"/>
        <v/>
      </c>
      <c r="CH82" t="e">
        <f t="shared" si="263"/>
        <v>#N/A</v>
      </c>
      <c r="CI82" t="e">
        <f t="shared" si="264"/>
        <v>#N/A</v>
      </c>
      <c r="CJ82" s="6" t="e">
        <f t="shared" si="11"/>
        <v>#N/A</v>
      </c>
      <c r="CK82" s="6">
        <f t="shared" si="12"/>
        <v>1</v>
      </c>
      <c r="CL82" s="6">
        <f t="shared" si="26"/>
        <v>1</v>
      </c>
      <c r="CM82" s="6">
        <f t="shared" si="13"/>
        <v>1</v>
      </c>
      <c r="CN82" s="6">
        <f t="shared" si="14"/>
        <v>1</v>
      </c>
      <c r="CO82" s="6">
        <f t="shared" si="15"/>
        <v>0</v>
      </c>
      <c r="CP82" s="6">
        <f t="shared" si="16"/>
        <v>1</v>
      </c>
      <c r="CQ82" s="6">
        <f t="shared" si="265"/>
        <v>1</v>
      </c>
      <c r="CR82" s="81" t="str">
        <f t="shared" si="17"/>
        <v/>
      </c>
      <c r="CS82">
        <f t="shared" si="266"/>
        <v>0</v>
      </c>
      <c r="CT82">
        <f t="shared" si="19"/>
        <v>15</v>
      </c>
      <c r="CU82" t="str">
        <f t="shared" si="29"/>
        <v>rm</v>
      </c>
      <c r="CV82" s="81">
        <f t="shared" si="267"/>
        <v>540</v>
      </c>
      <c r="CW82" s="81">
        <f>(CV82/25)^1.5*(Calculator!$BU$4/10000)*CW$5</f>
        <v>52.20724044630883</v>
      </c>
      <c r="CX82" t="str">
        <f t="shared" si="268"/>
        <v>$15/rm</v>
      </c>
    </row>
    <row r="83" spans="2:102" x14ac:dyDescent="0.25">
      <c r="B83" s="115" t="s">
        <v>233</v>
      </c>
      <c r="C83" s="13">
        <v>46270.302777777775</v>
      </c>
      <c r="D83">
        <v>35429</v>
      </c>
      <c r="E83" s="54" t="s">
        <v>235</v>
      </c>
      <c r="F83" s="54" t="s">
        <v>412</v>
      </c>
      <c r="G83" s="54" t="s">
        <v>1852</v>
      </c>
      <c r="H83" s="55">
        <v>12.9</v>
      </c>
      <c r="I83" s="55">
        <v>11.4</v>
      </c>
      <c r="J83" s="55">
        <v>10.7</v>
      </c>
      <c r="K83" s="54"/>
      <c r="L83" s="56" t="b">
        <v>0</v>
      </c>
      <c r="M83" s="56" t="b">
        <v>1</v>
      </c>
      <c r="N83" s="54">
        <v>1</v>
      </c>
      <c r="O83" s="54" t="s">
        <v>228</v>
      </c>
      <c r="P83" s="54">
        <v>100</v>
      </c>
      <c r="Q83" s="54">
        <v>10</v>
      </c>
      <c r="R83" s="54" t="s">
        <v>425</v>
      </c>
      <c r="S83" s="54" t="s">
        <v>414</v>
      </c>
      <c r="T83" s="54" t="s">
        <v>426</v>
      </c>
      <c r="U83" s="54" t="s">
        <v>2390</v>
      </c>
      <c r="V83" s="54" t="s">
        <v>2395</v>
      </c>
      <c r="W83" s="54" t="b">
        <v>0</v>
      </c>
      <c r="X83" s="54"/>
      <c r="Y83" s="57" t="s">
        <v>2396</v>
      </c>
      <c r="Z83" s="54" t="s">
        <v>1853</v>
      </c>
      <c r="AA83" s="54"/>
      <c r="AB83" s="54" t="s">
        <v>417</v>
      </c>
      <c r="AC83" s="56" t="b">
        <v>0</v>
      </c>
      <c r="AD83" s="56" t="b">
        <v>0</v>
      </c>
      <c r="AE83" s="54" t="s">
        <v>302</v>
      </c>
      <c r="AF83" s="58">
        <v>46269</v>
      </c>
      <c r="AG83" s="62" t="s">
        <v>293</v>
      </c>
      <c r="AH83" s="54">
        <v>0</v>
      </c>
      <c r="AI83" s="54"/>
      <c r="AJ83" s="54"/>
      <c r="AK83" s="54"/>
      <c r="AL83" s="54"/>
      <c r="AM83" s="54">
        <v>9.9499999999999993</v>
      </c>
      <c r="AN83" s="54"/>
      <c r="AO83" s="54"/>
      <c r="AP83" s="54"/>
      <c r="AQ83" s="54"/>
      <c r="AR83" s="54"/>
      <c r="AS83" s="54"/>
      <c r="AT83" s="54"/>
      <c r="AU83" s="54"/>
      <c r="AV83" s="54"/>
      <c r="AW83" s="54"/>
      <c r="AX83" s="59"/>
      <c r="AY83" s="59"/>
      <c r="AZ83" s="59"/>
      <c r="BA83" s="59"/>
      <c r="BB83" s="59">
        <v>3.5295E-2</v>
      </c>
      <c r="BC83" s="60">
        <v>4.9000000000000004</v>
      </c>
      <c r="BD83" s="61">
        <v>6.4140000000000003E-2</v>
      </c>
      <c r="BE83" s="62" t="e">
        <v>#N/A</v>
      </c>
      <c r="BF83" s="35">
        <f t="shared" ref="BF83:BG108" si="269">IF($E83=$E$4,BF$4,IF($E83=$E$5,BF$5,""))</f>
        <v>4.9000000000000004</v>
      </c>
      <c r="BG83" s="35">
        <f t="shared" si="269"/>
        <v>6.4130000000000006E-2</v>
      </c>
      <c r="BH83" s="35" t="str">
        <f t="shared" si="258"/>
        <v>?</v>
      </c>
      <c r="BI83" s="110">
        <f t="shared" si="259"/>
        <v>0</v>
      </c>
      <c r="BJ83" s="83">
        <f>VLOOKUP($F83,REP_Info!$D$6:$H$250,5,FALSE)</f>
        <v>3.9169999999999998</v>
      </c>
      <c r="BK83" s="30" t="e">
        <f t="shared" si="260"/>
        <v>#N/A</v>
      </c>
      <c r="BL83" s="30" t="e">
        <f t="shared" si="260"/>
        <v>#N/A</v>
      </c>
      <c r="BM83" s="30" t="e">
        <f t="shared" si="260"/>
        <v>#N/A</v>
      </c>
      <c r="BN83" s="29" t="e">
        <f t="shared" si="260"/>
        <v>#N/A</v>
      </c>
      <c r="BO83" s="85" t="str">
        <f t="shared" si="2"/>
        <v>$$$</v>
      </c>
      <c r="BP83" s="88" t="str">
        <f t="shared" si="261"/>
        <v>$$$</v>
      </c>
      <c r="BQ83" s="88" t="str">
        <f t="shared" si="4"/>
        <v>$$$</v>
      </c>
      <c r="BR83" s="88" t="str">
        <f t="shared" si="5"/>
        <v>$$$</v>
      </c>
      <c r="BS83" s="29" t="e">
        <f t="shared" si="262"/>
        <v>#N/A</v>
      </c>
      <c r="BT83" s="29" t="e">
        <f t="shared" si="262"/>
        <v>#N/A</v>
      </c>
      <c r="BU83" s="29" t="e">
        <f t="shared" si="262"/>
        <v>#N/A</v>
      </c>
      <c r="BV83" s="29" t="e">
        <f t="shared" si="262"/>
        <v>#N/A</v>
      </c>
      <c r="BW83" s="29" t="e">
        <f t="shared" si="262"/>
        <v>#N/A</v>
      </c>
      <c r="BX83" s="29" t="e">
        <f t="shared" si="262"/>
        <v>#N/A</v>
      </c>
      <c r="BY83" s="29" t="e">
        <f t="shared" si="262"/>
        <v>#N/A</v>
      </c>
      <c r="BZ83" s="29" t="e">
        <f t="shared" si="262"/>
        <v>#N/A</v>
      </c>
      <c r="CA83" s="29" t="e">
        <f t="shared" si="262"/>
        <v>#N/A</v>
      </c>
      <c r="CB83" s="29" t="e">
        <f t="shared" si="262"/>
        <v>#N/A</v>
      </c>
      <c r="CC83" s="29" t="e">
        <f t="shared" si="262"/>
        <v>#N/A</v>
      </c>
      <c r="CD83" s="29" t="e">
        <f t="shared" si="262"/>
        <v>#N/A</v>
      </c>
      <c r="CE83" s="6" t="str">
        <f t="shared" si="255"/>
        <v/>
      </c>
      <c r="CF83" s="27" t="e">
        <f>IF(AND(CI83,NOT(AD83)),LOOKUP(CF$5,{0,750,1500},H83:J83),"")</f>
        <v>#N/A</v>
      </c>
      <c r="CG83" s="6" t="str">
        <f t="shared" si="256"/>
        <v/>
      </c>
      <c r="CH83" t="e">
        <f t="shared" si="263"/>
        <v>#N/A</v>
      </c>
      <c r="CI83" t="e">
        <f t="shared" si="264"/>
        <v>#N/A</v>
      </c>
      <c r="CJ83" s="6" t="e">
        <f t="shared" si="11"/>
        <v>#N/A</v>
      </c>
      <c r="CK83" s="6">
        <f t="shared" si="12"/>
        <v>1</v>
      </c>
      <c r="CL83" s="6">
        <f t="shared" si="26"/>
        <v>1</v>
      </c>
      <c r="CM83" s="6">
        <f t="shared" si="13"/>
        <v>1</v>
      </c>
      <c r="CN83" s="6">
        <f t="shared" si="14"/>
        <v>0</v>
      </c>
      <c r="CO83" s="6">
        <f t="shared" si="15"/>
        <v>1</v>
      </c>
      <c r="CP83" s="6">
        <f t="shared" si="16"/>
        <v>1</v>
      </c>
      <c r="CQ83" s="6">
        <f t="shared" si="265"/>
        <v>1</v>
      </c>
      <c r="CR83" s="81" t="str">
        <f t="shared" si="17"/>
        <v/>
      </c>
      <c r="CS83">
        <f t="shared" si="266"/>
        <v>3.5999999999999992</v>
      </c>
      <c r="CT83">
        <f t="shared" si="19"/>
        <v>15</v>
      </c>
      <c r="CU83" t="str">
        <f t="shared" si="29"/>
        <v>rm</v>
      </c>
      <c r="CV83" s="81">
        <f t="shared" si="267"/>
        <v>150</v>
      </c>
      <c r="CW83" s="81">
        <f>(CV83/25)^1.5*(Calculator!$BU$4/10000)*CW$5</f>
        <v>7.6432310260371077</v>
      </c>
      <c r="CX83" t="str">
        <f t="shared" si="268"/>
        <v>$15/rm</v>
      </c>
    </row>
    <row r="84" spans="2:102" x14ac:dyDescent="0.25">
      <c r="B84" s="115" t="s">
        <v>233</v>
      </c>
      <c r="C84" s="13">
        <v>46269.447222222225</v>
      </c>
      <c r="D84">
        <v>35431</v>
      </c>
      <c r="E84" s="54" t="s">
        <v>237</v>
      </c>
      <c r="F84" s="54" t="s">
        <v>412</v>
      </c>
      <c r="G84" s="54" t="s">
        <v>1852</v>
      </c>
      <c r="H84" s="55">
        <v>12.3</v>
      </c>
      <c r="I84" s="55">
        <v>10.9</v>
      </c>
      <c r="J84" s="55">
        <v>10.199999999999999</v>
      </c>
      <c r="K84" s="54"/>
      <c r="L84" s="56" t="b">
        <v>0</v>
      </c>
      <c r="M84" s="56" t="b">
        <v>1</v>
      </c>
      <c r="N84" s="54">
        <v>1</v>
      </c>
      <c r="O84" s="54" t="s">
        <v>228</v>
      </c>
      <c r="P84" s="54">
        <v>100</v>
      </c>
      <c r="Q84" s="54">
        <v>10</v>
      </c>
      <c r="R84" s="54" t="s">
        <v>425</v>
      </c>
      <c r="S84" s="54" t="s">
        <v>414</v>
      </c>
      <c r="T84" s="54" t="s">
        <v>426</v>
      </c>
      <c r="U84" s="54" t="s">
        <v>2366</v>
      </c>
      <c r="V84" s="54" t="s">
        <v>2369</v>
      </c>
      <c r="W84" s="54" t="b">
        <v>0</v>
      </c>
      <c r="X84" s="54"/>
      <c r="Y84" s="57" t="s">
        <v>2370</v>
      </c>
      <c r="Z84" s="54" t="s">
        <v>1854</v>
      </c>
      <c r="AA84" s="54"/>
      <c r="AB84" s="54" t="s">
        <v>417</v>
      </c>
      <c r="AC84" s="56" t="b">
        <v>0</v>
      </c>
      <c r="AD84" s="56" t="b">
        <v>0</v>
      </c>
      <c r="AE84" s="54" t="s">
        <v>302</v>
      </c>
      <c r="AF84" s="58">
        <v>46268</v>
      </c>
      <c r="AG84" s="62" t="s">
        <v>293</v>
      </c>
      <c r="AH84" s="54">
        <v>0</v>
      </c>
      <c r="AI84" s="54"/>
      <c r="AJ84" s="54"/>
      <c r="AK84" s="54"/>
      <c r="AL84" s="54"/>
      <c r="AM84" s="54">
        <v>9.9499999999999993</v>
      </c>
      <c r="AN84" s="54"/>
      <c r="AO84" s="54"/>
      <c r="AP84" s="54"/>
      <c r="AQ84" s="54"/>
      <c r="AR84" s="54"/>
      <c r="AS84" s="54"/>
      <c r="AT84" s="54"/>
      <c r="AU84" s="54"/>
      <c r="AV84" s="54"/>
      <c r="AW84" s="54"/>
      <c r="AX84" s="59"/>
      <c r="AY84" s="59"/>
      <c r="AZ84" s="59"/>
      <c r="BA84" s="59"/>
      <c r="BB84" s="59">
        <v>3.4970000000000001E-2</v>
      </c>
      <c r="BC84" s="60">
        <v>4.2300000000000004</v>
      </c>
      <c r="BD84" s="61">
        <v>6.0295000000000001E-2</v>
      </c>
      <c r="BE84" s="62" t="e">
        <v>#N/A</v>
      </c>
      <c r="BF84" s="35">
        <f t="shared" si="269"/>
        <v>4.0600000000000005</v>
      </c>
      <c r="BG84" s="35">
        <f t="shared" si="269"/>
        <v>6.0295000000000001E-2</v>
      </c>
      <c r="BH84" s="35" t="str">
        <f t="shared" si="258"/>
        <v>?</v>
      </c>
      <c r="BI84" s="110">
        <f t="shared" si="259"/>
        <v>0</v>
      </c>
      <c r="BJ84" s="83">
        <f>VLOOKUP($F84,REP_Info!$D$6:$H$250,5,FALSE)</f>
        <v>3.9169999999999998</v>
      </c>
      <c r="BK84" s="30" t="e">
        <f t="shared" si="260"/>
        <v>#N/A</v>
      </c>
      <c r="BL84" s="30" t="e">
        <f t="shared" si="260"/>
        <v>#N/A</v>
      </c>
      <c r="BM84" s="30" t="e">
        <f t="shared" si="260"/>
        <v>#N/A</v>
      </c>
      <c r="BN84" s="29" t="e">
        <f t="shared" si="260"/>
        <v>#N/A</v>
      </c>
      <c r="BO84" s="85" t="str">
        <f t="shared" si="2"/>
        <v>$$$</v>
      </c>
      <c r="BP84" s="88" t="str">
        <f t="shared" si="261"/>
        <v>$$$</v>
      </c>
      <c r="BQ84" s="88" t="str">
        <f t="shared" si="4"/>
        <v>$$$</v>
      </c>
      <c r="BR84" s="88" t="str">
        <f t="shared" si="5"/>
        <v>$$$</v>
      </c>
      <c r="BS84" s="29" t="e">
        <f t="shared" si="262"/>
        <v>#N/A</v>
      </c>
      <c r="BT84" s="29" t="e">
        <f t="shared" si="262"/>
        <v>#N/A</v>
      </c>
      <c r="BU84" s="29" t="e">
        <f t="shared" si="262"/>
        <v>#N/A</v>
      </c>
      <c r="BV84" s="29" t="e">
        <f t="shared" si="262"/>
        <v>#N/A</v>
      </c>
      <c r="BW84" s="29" t="e">
        <f t="shared" si="262"/>
        <v>#N/A</v>
      </c>
      <c r="BX84" s="29" t="e">
        <f t="shared" si="262"/>
        <v>#N/A</v>
      </c>
      <c r="BY84" s="29" t="e">
        <f t="shared" si="262"/>
        <v>#N/A</v>
      </c>
      <c r="BZ84" s="29" t="e">
        <f t="shared" si="262"/>
        <v>#N/A</v>
      </c>
      <c r="CA84" s="29" t="e">
        <f t="shared" si="262"/>
        <v>#N/A</v>
      </c>
      <c r="CB84" s="29" t="e">
        <f t="shared" si="262"/>
        <v>#N/A</v>
      </c>
      <c r="CC84" s="29" t="e">
        <f t="shared" si="262"/>
        <v>#N/A</v>
      </c>
      <c r="CD84" s="29" t="e">
        <f t="shared" si="262"/>
        <v>#N/A</v>
      </c>
      <c r="CE84" s="6" t="str">
        <f t="shared" si="255"/>
        <v/>
      </c>
      <c r="CF84" s="27" t="e">
        <f>IF(AND(CI84,NOT(AD84)),LOOKUP(CF$5,{0,750,1500},H84:J84),"")</f>
        <v>#N/A</v>
      </c>
      <c r="CG84" s="6" t="str">
        <f t="shared" si="256"/>
        <v/>
      </c>
      <c r="CH84" t="e">
        <f t="shared" si="263"/>
        <v>#N/A</v>
      </c>
      <c r="CI84" t="e">
        <f t="shared" si="264"/>
        <v>#N/A</v>
      </c>
      <c r="CJ84" s="6" t="e">
        <f t="shared" si="11"/>
        <v>#N/A</v>
      </c>
      <c r="CK84" s="6">
        <f t="shared" si="12"/>
        <v>1</v>
      </c>
      <c r="CL84" s="6">
        <f t="shared" si="26"/>
        <v>1</v>
      </c>
      <c r="CM84" s="6">
        <f t="shared" si="13"/>
        <v>1</v>
      </c>
      <c r="CN84" s="6">
        <f t="shared" si="14"/>
        <v>0</v>
      </c>
      <c r="CO84" s="6">
        <f t="shared" si="15"/>
        <v>1</v>
      </c>
      <c r="CP84" s="6">
        <f t="shared" si="16"/>
        <v>1</v>
      </c>
      <c r="CQ84" s="6">
        <f t="shared" si="265"/>
        <v>1</v>
      </c>
      <c r="CR84" s="81" t="str">
        <f t="shared" si="17"/>
        <v/>
      </c>
      <c r="CS84">
        <f t="shared" si="266"/>
        <v>3.5999999999999992</v>
      </c>
      <c r="CT84">
        <f t="shared" si="19"/>
        <v>15</v>
      </c>
      <c r="CU84" t="str">
        <f t="shared" si="29"/>
        <v>rm</v>
      </c>
      <c r="CV84" s="81">
        <f t="shared" si="267"/>
        <v>150</v>
      </c>
      <c r="CW84" s="81">
        <f>(CV84/25)^1.5*(Calculator!$BU$4/10000)*CW$5</f>
        <v>7.6432310260371077</v>
      </c>
      <c r="CX84" t="str">
        <f t="shared" si="268"/>
        <v>$15/rm</v>
      </c>
    </row>
    <row r="85" spans="2:102" x14ac:dyDescent="0.25">
      <c r="B85" s="115" t="s">
        <v>233</v>
      </c>
      <c r="C85" s="13">
        <v>46270.302777777775</v>
      </c>
      <c r="D85">
        <v>35752</v>
      </c>
      <c r="E85" s="54" t="s">
        <v>235</v>
      </c>
      <c r="F85" s="54" t="s">
        <v>412</v>
      </c>
      <c r="G85" s="54" t="s">
        <v>1855</v>
      </c>
      <c r="H85" s="55">
        <v>12.9</v>
      </c>
      <c r="I85" s="55">
        <v>11.4</v>
      </c>
      <c r="J85" s="55">
        <v>10.7</v>
      </c>
      <c r="K85" s="54"/>
      <c r="L85" s="56" t="b">
        <v>0</v>
      </c>
      <c r="M85" s="56" t="b">
        <v>1</v>
      </c>
      <c r="N85" s="54">
        <v>1</v>
      </c>
      <c r="O85" s="54" t="s">
        <v>228</v>
      </c>
      <c r="P85" s="54">
        <v>100</v>
      </c>
      <c r="Q85" s="54">
        <v>6</v>
      </c>
      <c r="R85" s="54" t="s">
        <v>425</v>
      </c>
      <c r="S85" s="54" t="s">
        <v>414</v>
      </c>
      <c r="T85" s="54" t="s">
        <v>426</v>
      </c>
      <c r="U85" s="54" t="s">
        <v>2391</v>
      </c>
      <c r="V85" s="54" t="s">
        <v>2397</v>
      </c>
      <c r="W85" s="54" t="b">
        <v>0</v>
      </c>
      <c r="X85" s="54"/>
      <c r="Y85" s="57" t="s">
        <v>2398</v>
      </c>
      <c r="Z85" s="54" t="s">
        <v>1856</v>
      </c>
      <c r="AA85" s="54"/>
      <c r="AB85" s="54" t="s">
        <v>417</v>
      </c>
      <c r="AC85" s="56" t="b">
        <v>0</v>
      </c>
      <c r="AD85" s="56" t="b">
        <v>0</v>
      </c>
      <c r="AE85" s="54" t="s">
        <v>302</v>
      </c>
      <c r="AF85" s="58">
        <v>46269</v>
      </c>
      <c r="AG85" s="62" t="s">
        <v>293</v>
      </c>
      <c r="AH85" s="54">
        <v>0</v>
      </c>
      <c r="AI85" s="54"/>
      <c r="AJ85" s="54"/>
      <c r="AK85" s="54"/>
      <c r="AL85" s="54"/>
      <c r="AM85" s="54">
        <v>9.9499999999999993</v>
      </c>
      <c r="AN85" s="54"/>
      <c r="AO85" s="54"/>
      <c r="AP85" s="54"/>
      <c r="AQ85" s="54"/>
      <c r="AR85" s="54"/>
      <c r="AS85" s="54"/>
      <c r="AT85" s="54"/>
      <c r="AU85" s="54"/>
      <c r="AV85" s="54"/>
      <c r="AW85" s="54"/>
      <c r="AX85" s="59"/>
      <c r="AY85" s="59"/>
      <c r="AZ85" s="59"/>
      <c r="BA85" s="59"/>
      <c r="BB85" s="59">
        <v>3.5295E-2</v>
      </c>
      <c r="BC85" s="60">
        <v>4.9000000000000004</v>
      </c>
      <c r="BD85" s="61">
        <v>6.4140000000000003E-2</v>
      </c>
      <c r="BE85" s="62" t="e">
        <v>#N/A</v>
      </c>
      <c r="BF85" s="35">
        <f t="shared" si="269"/>
        <v>4.9000000000000004</v>
      </c>
      <c r="BG85" s="35">
        <f t="shared" si="269"/>
        <v>6.4130000000000006E-2</v>
      </c>
      <c r="BH85" s="35" t="str">
        <f t="shared" si="258"/>
        <v>?</v>
      </c>
      <c r="BI85" s="110">
        <f t="shared" si="259"/>
        <v>0</v>
      </c>
      <c r="BJ85" s="83">
        <f>VLOOKUP($F85,REP_Info!$D$6:$H$250,5,FALSE)</f>
        <v>3.9169999999999998</v>
      </c>
      <c r="BK85" s="30" t="e">
        <f t="shared" si="260"/>
        <v>#N/A</v>
      </c>
      <c r="BL85" s="30" t="e">
        <f t="shared" si="260"/>
        <v>#N/A</v>
      </c>
      <c r="BM85" s="30" t="e">
        <f t="shared" si="260"/>
        <v>#N/A</v>
      </c>
      <c r="BN85" s="29" t="e">
        <f t="shared" si="260"/>
        <v>#N/A</v>
      </c>
      <c r="BO85" s="85" t="str">
        <f t="shared" si="2"/>
        <v>$$$</v>
      </c>
      <c r="BP85" s="88" t="str">
        <f t="shared" si="261"/>
        <v>$$$</v>
      </c>
      <c r="BQ85" s="88" t="str">
        <f t="shared" si="4"/>
        <v>$$$</v>
      </c>
      <c r="BR85" s="88" t="str">
        <f t="shared" si="5"/>
        <v>$$$</v>
      </c>
      <c r="BS85" s="29" t="e">
        <f t="shared" si="262"/>
        <v>#N/A</v>
      </c>
      <c r="BT85" s="29" t="e">
        <f t="shared" si="262"/>
        <v>#N/A</v>
      </c>
      <c r="BU85" s="29" t="e">
        <f t="shared" si="262"/>
        <v>#N/A</v>
      </c>
      <c r="BV85" s="29" t="e">
        <f t="shared" si="262"/>
        <v>#N/A</v>
      </c>
      <c r="BW85" s="29" t="e">
        <f t="shared" si="262"/>
        <v>#N/A</v>
      </c>
      <c r="BX85" s="29" t="e">
        <f t="shared" si="262"/>
        <v>#N/A</v>
      </c>
      <c r="BY85" s="29" t="e">
        <f t="shared" si="262"/>
        <v>#N/A</v>
      </c>
      <c r="BZ85" s="29" t="e">
        <f t="shared" si="262"/>
        <v>#N/A</v>
      </c>
      <c r="CA85" s="29" t="e">
        <f t="shared" si="262"/>
        <v>#N/A</v>
      </c>
      <c r="CB85" s="29" t="e">
        <f t="shared" si="262"/>
        <v>#N/A</v>
      </c>
      <c r="CC85" s="29" t="e">
        <f t="shared" si="262"/>
        <v>#N/A</v>
      </c>
      <c r="CD85" s="29" t="e">
        <f t="shared" si="262"/>
        <v>#N/A</v>
      </c>
      <c r="CE85" s="6" t="str">
        <f t="shared" si="255"/>
        <v/>
      </c>
      <c r="CF85" s="27" t="e">
        <f>IF(AND(CI85,NOT(AD85)),LOOKUP(CF$5,{0,750,1500},H85:J85),"")</f>
        <v>#N/A</v>
      </c>
      <c r="CG85" s="6" t="str">
        <f t="shared" si="256"/>
        <v/>
      </c>
      <c r="CH85" t="e">
        <f t="shared" si="263"/>
        <v>#N/A</v>
      </c>
      <c r="CI85" t="e">
        <f t="shared" si="264"/>
        <v>#N/A</v>
      </c>
      <c r="CJ85" s="6" t="e">
        <f t="shared" si="11"/>
        <v>#N/A</v>
      </c>
      <c r="CK85" s="6">
        <f t="shared" si="12"/>
        <v>1</v>
      </c>
      <c r="CL85" s="6">
        <f t="shared" si="26"/>
        <v>1</v>
      </c>
      <c r="CM85" s="6">
        <f t="shared" si="13"/>
        <v>1</v>
      </c>
      <c r="CN85" s="6">
        <f t="shared" si="14"/>
        <v>0</v>
      </c>
      <c r="CO85" s="6">
        <f t="shared" si="15"/>
        <v>1</v>
      </c>
      <c r="CP85" s="6">
        <f t="shared" si="16"/>
        <v>1</v>
      </c>
      <c r="CQ85" s="6">
        <f t="shared" si="265"/>
        <v>1</v>
      </c>
      <c r="CR85" s="81" t="str">
        <f t="shared" si="17"/>
        <v/>
      </c>
      <c r="CS85">
        <f t="shared" si="266"/>
        <v>18</v>
      </c>
      <c r="CT85">
        <f t="shared" si="19"/>
        <v>15</v>
      </c>
      <c r="CU85" t="str">
        <f t="shared" si="29"/>
        <v>rm</v>
      </c>
      <c r="CV85" s="81">
        <f t="shared" si="267"/>
        <v>90</v>
      </c>
      <c r="CW85" s="81">
        <f>(CV85/25)^1.5*(Calculator!$BU$4/10000)*CW$5</f>
        <v>3.5522527770069052</v>
      </c>
      <c r="CX85" t="str">
        <f t="shared" si="268"/>
        <v>$15/rm</v>
      </c>
    </row>
    <row r="86" spans="2:102" x14ac:dyDescent="0.25">
      <c r="B86" s="115" t="s">
        <v>233</v>
      </c>
      <c r="C86" s="13">
        <v>46270.302777777775</v>
      </c>
      <c r="D86">
        <v>35755</v>
      </c>
      <c r="E86" s="54" t="s">
        <v>237</v>
      </c>
      <c r="F86" s="54" t="s">
        <v>412</v>
      </c>
      <c r="G86" s="54" t="s">
        <v>1855</v>
      </c>
      <c r="H86" s="55">
        <v>12.4</v>
      </c>
      <c r="I86" s="55">
        <v>11</v>
      </c>
      <c r="J86" s="55">
        <v>10.299999999999999</v>
      </c>
      <c r="K86" s="54"/>
      <c r="L86" s="56" t="b">
        <v>0</v>
      </c>
      <c r="M86" s="56" t="b">
        <v>1</v>
      </c>
      <c r="N86" s="54">
        <v>1</v>
      </c>
      <c r="O86" s="54" t="s">
        <v>228</v>
      </c>
      <c r="P86" s="54">
        <v>100</v>
      </c>
      <c r="Q86" s="54">
        <v>6</v>
      </c>
      <c r="R86" s="54" t="s">
        <v>425</v>
      </c>
      <c r="S86" s="54" t="s">
        <v>414</v>
      </c>
      <c r="T86" s="54" t="s">
        <v>426</v>
      </c>
      <c r="U86" s="54" t="s">
        <v>2392</v>
      </c>
      <c r="V86" s="54" t="s">
        <v>2399</v>
      </c>
      <c r="W86" s="54" t="b">
        <v>0</v>
      </c>
      <c r="X86" s="54"/>
      <c r="Y86" s="57" t="s">
        <v>2400</v>
      </c>
      <c r="Z86" s="54" t="s">
        <v>1857</v>
      </c>
      <c r="AA86" s="54"/>
      <c r="AB86" s="54" t="s">
        <v>417</v>
      </c>
      <c r="AC86" s="56" t="b">
        <v>0</v>
      </c>
      <c r="AD86" s="56" t="b">
        <v>0</v>
      </c>
      <c r="AE86" s="54" t="s">
        <v>302</v>
      </c>
      <c r="AF86" s="58">
        <v>46269</v>
      </c>
      <c r="AG86" s="62" t="s">
        <v>293</v>
      </c>
      <c r="AH86" s="54">
        <v>0</v>
      </c>
      <c r="AI86" s="54"/>
      <c r="AJ86" s="54"/>
      <c r="AK86" s="54"/>
      <c r="AL86" s="54"/>
      <c r="AM86" s="54">
        <v>9.9499999999999993</v>
      </c>
      <c r="AN86" s="54"/>
      <c r="AO86" s="54"/>
      <c r="AP86" s="54"/>
      <c r="AQ86" s="54"/>
      <c r="AR86" s="54"/>
      <c r="AS86" s="54"/>
      <c r="AT86" s="54"/>
      <c r="AU86" s="54"/>
      <c r="AV86" s="54"/>
      <c r="AW86" s="54"/>
      <c r="AX86" s="59"/>
      <c r="AY86" s="59"/>
      <c r="AZ86" s="59"/>
      <c r="BA86" s="59"/>
      <c r="BB86" s="59">
        <v>3.601E-2</v>
      </c>
      <c r="BC86" s="60">
        <v>4.2300000000000004</v>
      </c>
      <c r="BD86" s="61">
        <v>6.0295000000000001E-2</v>
      </c>
      <c r="BE86" s="62" t="e">
        <v>#N/A</v>
      </c>
      <c r="BF86" s="35">
        <f t="shared" si="269"/>
        <v>4.0600000000000005</v>
      </c>
      <c r="BG86" s="35">
        <f t="shared" si="269"/>
        <v>6.0295000000000001E-2</v>
      </c>
      <c r="BH86" s="35" t="str">
        <f t="shared" si="258"/>
        <v>?</v>
      </c>
      <c r="BI86" s="110">
        <f t="shared" si="259"/>
        <v>0</v>
      </c>
      <c r="BJ86" s="83">
        <f>VLOOKUP($F86,REP_Info!$D$6:$H$250,5,FALSE)</f>
        <v>3.9169999999999998</v>
      </c>
      <c r="BK86" s="30" t="e">
        <f t="shared" si="260"/>
        <v>#N/A</v>
      </c>
      <c r="BL86" s="30" t="e">
        <f t="shared" si="260"/>
        <v>#N/A</v>
      </c>
      <c r="BM86" s="30" t="e">
        <f t="shared" si="260"/>
        <v>#N/A</v>
      </c>
      <c r="BN86" s="29" t="e">
        <f t="shared" si="260"/>
        <v>#N/A</v>
      </c>
      <c r="BO86" s="85" t="str">
        <f t="shared" si="2"/>
        <v>$$$</v>
      </c>
      <c r="BP86" s="88" t="str">
        <f t="shared" si="261"/>
        <v>$$$</v>
      </c>
      <c r="BQ86" s="88" t="str">
        <f t="shared" ref="BQ86:BQ108" si="270">IFERROR(SUMPRODUCT($BS$7:$CD$7,$BS86:$CD86,--($BS$4:$CD$4&lt;=$Q86))/SUMPRODUCT(--($BS$4:$CD$4&lt;=$Q86),$BS$7:$CD$7),"$$$")</f>
        <v>$$$</v>
      </c>
      <c r="BR86" s="88" t="str">
        <f t="shared" ref="BR86:BR108" si="271">IFERROR($BQ86-$BF86*100*SUMPRODUCT(--($BS$4:$CD$4&lt;=$Q86))/SUMPRODUCT(--($BS$4:$CD$4&lt;=$Q86),$BS$7:$CD$7)-$BG86*100,"$$$")</f>
        <v>$$$</v>
      </c>
      <c r="BS86" s="29" t="e">
        <f t="shared" si="262"/>
        <v>#N/A</v>
      </c>
      <c r="BT86" s="29" t="e">
        <f t="shared" si="262"/>
        <v>#N/A</v>
      </c>
      <c r="BU86" s="29" t="e">
        <f t="shared" si="262"/>
        <v>#N/A</v>
      </c>
      <c r="BV86" s="29" t="e">
        <f t="shared" ref="BS86:CD107" si="272">IF($CI86,IF(BV$7&gt;0,IF(BV$4&gt;$Q86,$BF86+BV$7*(BV$5+$BG86+$BI86),LOOKUP(BV$7,$AH86:$AL86,$AM86:$AQ86)+IF($AG86="Y",SUMPRODUCT($AX86:$BB86-$AW86:$BA86,BV$7-$AR86:$AV86,N(BV$7&gt;$AR86:$AV86)),BV$7*LOOKUP(BV$7,$AR86:$AV86,$AX86:$BB86))+IF($BE86="Y",$BF86,$BC86)+BV$7*IF($BE86="Y",$BG86,$BD86))*100/BV$7,""),NA())</f>
        <v>#N/A</v>
      </c>
      <c r="BW86" s="29" t="e">
        <f t="shared" si="272"/>
        <v>#N/A</v>
      </c>
      <c r="BX86" s="29" t="e">
        <f t="shared" si="272"/>
        <v>#N/A</v>
      </c>
      <c r="BY86" s="29" t="e">
        <f t="shared" si="272"/>
        <v>#N/A</v>
      </c>
      <c r="BZ86" s="29" t="e">
        <f t="shared" si="272"/>
        <v>#N/A</v>
      </c>
      <c r="CA86" s="29" t="e">
        <f t="shared" si="272"/>
        <v>#N/A</v>
      </c>
      <c r="CB86" s="29" t="e">
        <f t="shared" si="272"/>
        <v>#N/A</v>
      </c>
      <c r="CC86" s="29" t="e">
        <f t="shared" si="272"/>
        <v>#N/A</v>
      </c>
      <c r="CD86" s="29" t="e">
        <f t="shared" si="272"/>
        <v>#N/A</v>
      </c>
      <c r="CE86" s="6" t="str">
        <f t="shared" si="255"/>
        <v/>
      </c>
      <c r="CF86" s="27" t="e">
        <f>IF(AND(CI86,NOT(AD86)),LOOKUP(CF$5,{0,750,1500},H86:J86),"")</f>
        <v>#N/A</v>
      </c>
      <c r="CG86" s="6" t="str">
        <f t="shared" si="256"/>
        <v/>
      </c>
      <c r="CH86" t="e">
        <f t="shared" si="263"/>
        <v>#N/A</v>
      </c>
      <c r="CI86" t="e">
        <f t="shared" si="264"/>
        <v>#N/A</v>
      </c>
      <c r="CJ86" s="6" t="e">
        <f t="shared" si="11"/>
        <v>#N/A</v>
      </c>
      <c r="CK86" s="6">
        <f t="shared" si="12"/>
        <v>1</v>
      </c>
      <c r="CL86" s="6">
        <f t="shared" si="26"/>
        <v>1</v>
      </c>
      <c r="CM86" s="6">
        <f t="shared" si="13"/>
        <v>1</v>
      </c>
      <c r="CN86" s="6">
        <f t="shared" si="14"/>
        <v>0</v>
      </c>
      <c r="CO86" s="6">
        <f t="shared" si="15"/>
        <v>1</v>
      </c>
      <c r="CP86" s="6">
        <f t="shared" si="16"/>
        <v>1</v>
      </c>
      <c r="CQ86" s="6">
        <f t="shared" si="265"/>
        <v>1</v>
      </c>
      <c r="CR86" s="81" t="str">
        <f t="shared" si="17"/>
        <v/>
      </c>
      <c r="CS86">
        <f t="shared" si="266"/>
        <v>18</v>
      </c>
      <c r="CT86">
        <f t="shared" si="19"/>
        <v>15</v>
      </c>
      <c r="CU86" t="str">
        <f t="shared" si="29"/>
        <v>rm</v>
      </c>
      <c r="CV86" s="81">
        <f t="shared" si="267"/>
        <v>90</v>
      </c>
      <c r="CW86" s="81">
        <f>(CV86/25)^1.5*(Calculator!$BU$4/10000)*CW$5</f>
        <v>3.5522527770069052</v>
      </c>
      <c r="CX86" t="str">
        <f t="shared" si="268"/>
        <v>$15/rm</v>
      </c>
    </row>
    <row r="87" spans="2:102" x14ac:dyDescent="0.25">
      <c r="B87" s="115" t="s">
        <v>233</v>
      </c>
      <c r="C87" s="13">
        <v>46266.661111111112</v>
      </c>
      <c r="D87">
        <v>11680</v>
      </c>
      <c r="E87" s="54" t="s">
        <v>235</v>
      </c>
      <c r="F87" s="54" t="s">
        <v>434</v>
      </c>
      <c r="G87" s="54" t="s">
        <v>1793</v>
      </c>
      <c r="H87" s="55">
        <v>14.099999999999998</v>
      </c>
      <c r="I87" s="55">
        <v>13.600000000000001</v>
      </c>
      <c r="J87" s="55">
        <v>13.3</v>
      </c>
      <c r="K87" s="54"/>
      <c r="L87" s="56" t="b">
        <v>0</v>
      </c>
      <c r="M87" s="56" t="b">
        <v>0</v>
      </c>
      <c r="N87" s="54">
        <v>1</v>
      </c>
      <c r="O87" s="54" t="s">
        <v>228</v>
      </c>
      <c r="P87" s="54">
        <v>22</v>
      </c>
      <c r="Q87" s="54">
        <v>12</v>
      </c>
      <c r="R87" s="54">
        <v>150</v>
      </c>
      <c r="S87" s="54" t="s">
        <v>1990</v>
      </c>
      <c r="T87" s="54" t="s">
        <v>1794</v>
      </c>
      <c r="U87" s="54" t="s">
        <v>436</v>
      </c>
      <c r="V87" s="54" t="s">
        <v>437</v>
      </c>
      <c r="W87" s="54" t="b">
        <v>0</v>
      </c>
      <c r="X87" s="54"/>
      <c r="Y87" s="57" t="s">
        <v>2170</v>
      </c>
      <c r="Z87" s="54" t="s">
        <v>1990</v>
      </c>
      <c r="AA87" s="54"/>
      <c r="AB87" s="54" t="s">
        <v>438</v>
      </c>
      <c r="AC87" s="56" t="b">
        <v>1</v>
      </c>
      <c r="AD87" s="56" t="b">
        <v>0</v>
      </c>
      <c r="AE87" s="54" t="s">
        <v>302</v>
      </c>
      <c r="AF87" s="58">
        <v>46266</v>
      </c>
      <c r="AG87" s="62" t="s">
        <v>293</v>
      </c>
      <c r="AH87" s="54">
        <v>0</v>
      </c>
      <c r="AI87" s="54"/>
      <c r="AJ87" s="54"/>
      <c r="AK87" s="54"/>
      <c r="AL87" s="54"/>
      <c r="AM87" s="54">
        <v>0</v>
      </c>
      <c r="AN87" s="54"/>
      <c r="AO87" s="54"/>
      <c r="AP87" s="54"/>
      <c r="AQ87" s="54"/>
      <c r="AR87" s="54"/>
      <c r="AS87" s="54"/>
      <c r="AT87" s="54"/>
      <c r="AU87" s="54"/>
      <c r="AV87" s="54"/>
      <c r="AW87" s="54"/>
      <c r="AX87" s="59"/>
      <c r="AY87" s="59"/>
      <c r="AZ87" s="59"/>
      <c r="BA87" s="59"/>
      <c r="BB87" s="59">
        <v>6.6587999999999994E-2</v>
      </c>
      <c r="BC87" s="60"/>
      <c r="BD87" s="61"/>
      <c r="BE87" s="62" t="s">
        <v>293</v>
      </c>
      <c r="BF87" s="35">
        <f t="shared" si="269"/>
        <v>4.9000000000000004</v>
      </c>
      <c r="BG87" s="35">
        <f t="shared" si="269"/>
        <v>6.4130000000000006E-2</v>
      </c>
      <c r="BH87" s="35" t="str">
        <f t="shared" si="258"/>
        <v>Low</v>
      </c>
      <c r="BI87" s="110">
        <f t="shared" si="259"/>
        <v>0</v>
      </c>
      <c r="BJ87" s="83">
        <f>VLOOKUP($F87,REP_Info!$D$6:$H$250,5,FALSE)</f>
        <v>1.8160000000000001</v>
      </c>
      <c r="BK87" s="30">
        <f t="shared" si="260"/>
        <v>14.0518</v>
      </c>
      <c r="BL87" s="30">
        <f t="shared" si="260"/>
        <v>13.5618</v>
      </c>
      <c r="BM87" s="30">
        <f t="shared" si="260"/>
        <v>13.316800000000001</v>
      </c>
      <c r="BN87" s="29">
        <f t="shared" si="260"/>
        <v>13.235133333333332</v>
      </c>
      <c r="BO87" s="85" t="str">
        <f t="shared" si="2"/>
        <v>$$$</v>
      </c>
      <c r="BP87" s="88" t="str">
        <f t="shared" si="261"/>
        <v>$$$</v>
      </c>
      <c r="BQ87" s="88" t="str">
        <f t="shared" si="270"/>
        <v>$$$</v>
      </c>
      <c r="BR87" s="88" t="str">
        <f t="shared" si="271"/>
        <v>$$$</v>
      </c>
      <c r="BS87" s="29" t="e">
        <f t="shared" si="272"/>
        <v>#N/A</v>
      </c>
      <c r="BT87" s="29" t="e">
        <f t="shared" si="272"/>
        <v>#N/A</v>
      </c>
      <c r="BU87" s="29" t="e">
        <f t="shared" si="272"/>
        <v>#N/A</v>
      </c>
      <c r="BV87" s="29" t="e">
        <f t="shared" si="272"/>
        <v>#N/A</v>
      </c>
      <c r="BW87" s="29" t="e">
        <f t="shared" si="272"/>
        <v>#N/A</v>
      </c>
      <c r="BX87" s="29" t="e">
        <f t="shared" si="272"/>
        <v>#N/A</v>
      </c>
      <c r="BY87" s="29" t="e">
        <f t="shared" si="272"/>
        <v>#N/A</v>
      </c>
      <c r="BZ87" s="29" t="e">
        <f t="shared" si="272"/>
        <v>#N/A</v>
      </c>
      <c r="CA87" s="29" t="e">
        <f t="shared" si="272"/>
        <v>#N/A</v>
      </c>
      <c r="CB87" s="29" t="e">
        <f t="shared" si="272"/>
        <v>#N/A</v>
      </c>
      <c r="CC87" s="29" t="e">
        <f t="shared" si="272"/>
        <v>#N/A</v>
      </c>
      <c r="CD87" s="29" t="e">
        <f t="shared" si="272"/>
        <v>#N/A</v>
      </c>
      <c r="CE87" s="6" t="str">
        <f t="shared" si="255"/>
        <v/>
      </c>
      <c r="CF87" s="27" t="e">
        <f>IF(AND(CI87,NOT(AD87)),LOOKUP(CF$5,{0,750,1500},H87:J87),"")</f>
        <v>#N/A</v>
      </c>
      <c r="CG87" s="6" t="str">
        <f t="shared" si="256"/>
        <v/>
      </c>
      <c r="CH87" t="e">
        <f t="shared" si="263"/>
        <v>#N/A</v>
      </c>
      <c r="CI87" t="e">
        <f t="shared" si="264"/>
        <v>#N/A</v>
      </c>
      <c r="CJ87" s="6" t="e">
        <f t="shared" si="11"/>
        <v>#N/A</v>
      </c>
      <c r="CK87" s="6">
        <f t="shared" si="12"/>
        <v>1</v>
      </c>
      <c r="CL87" s="6">
        <f t="shared" si="26"/>
        <v>1</v>
      </c>
      <c r="CM87" s="6">
        <f t="shared" si="13"/>
        <v>1</v>
      </c>
      <c r="CN87" s="6">
        <f t="shared" si="14"/>
        <v>1</v>
      </c>
      <c r="CO87" s="6">
        <f t="shared" si="15"/>
        <v>1</v>
      </c>
      <c r="CP87" s="6">
        <f t="shared" si="16"/>
        <v>1</v>
      </c>
      <c r="CQ87" s="6">
        <f t="shared" si="265"/>
        <v>1</v>
      </c>
      <c r="CR87" s="81" t="str">
        <f t="shared" si="17"/>
        <v/>
      </c>
      <c r="CS87">
        <f t="shared" si="266"/>
        <v>0</v>
      </c>
      <c r="CT87">
        <f t="shared" si="19"/>
        <v>150</v>
      </c>
      <c r="CU87" t="str">
        <f t="shared" si="29"/>
        <v/>
      </c>
      <c r="CV87" s="81">
        <f t="shared" si="267"/>
        <v>150</v>
      </c>
      <c r="CW87" s="81">
        <f>(CV87/25)^1.5*(Calculator!$BU$4/10000)*CW$5</f>
        <v>7.6432310260371077</v>
      </c>
      <c r="CX87" t="str">
        <f t="shared" si="268"/>
        <v>$150</v>
      </c>
    </row>
    <row r="88" spans="2:102" x14ac:dyDescent="0.25">
      <c r="B88" s="115" t="s">
        <v>233</v>
      </c>
      <c r="C88" s="13">
        <v>46266.661111111112</v>
      </c>
      <c r="D88">
        <v>17379</v>
      </c>
      <c r="E88" s="54" t="s">
        <v>235</v>
      </c>
      <c r="F88" s="54" t="s">
        <v>434</v>
      </c>
      <c r="G88" s="54" t="s">
        <v>1795</v>
      </c>
      <c r="H88" s="55">
        <v>14.7</v>
      </c>
      <c r="I88" s="55">
        <v>14.2</v>
      </c>
      <c r="J88" s="55">
        <v>13.900000000000002</v>
      </c>
      <c r="K88" s="54"/>
      <c r="L88" s="56" t="b">
        <v>0</v>
      </c>
      <c r="M88" s="56" t="b">
        <v>0</v>
      </c>
      <c r="N88" s="54">
        <v>1</v>
      </c>
      <c r="O88" s="54" t="s">
        <v>228</v>
      </c>
      <c r="P88" s="54">
        <v>22</v>
      </c>
      <c r="Q88" s="54">
        <v>18</v>
      </c>
      <c r="R88" s="54">
        <v>180</v>
      </c>
      <c r="S88" s="54" t="s">
        <v>435</v>
      </c>
      <c r="T88" s="54" t="s">
        <v>1794</v>
      </c>
      <c r="U88" s="54" t="s">
        <v>436</v>
      </c>
      <c r="V88" s="54" t="s">
        <v>437</v>
      </c>
      <c r="W88" s="54" t="b">
        <v>0</v>
      </c>
      <c r="X88" s="54"/>
      <c r="Y88" s="57" t="s">
        <v>2171</v>
      </c>
      <c r="Z88" s="54" t="s">
        <v>1990</v>
      </c>
      <c r="AA88" s="54"/>
      <c r="AB88" s="54" t="s">
        <v>438</v>
      </c>
      <c r="AC88" s="56" t="b">
        <v>1</v>
      </c>
      <c r="AD88" s="56" t="b">
        <v>0</v>
      </c>
      <c r="AE88" s="54" t="s">
        <v>302</v>
      </c>
      <c r="AF88" s="58">
        <v>46266</v>
      </c>
      <c r="AG88" s="62" t="s">
        <v>293</v>
      </c>
      <c r="AH88" s="54">
        <v>0</v>
      </c>
      <c r="AI88" s="54"/>
      <c r="AJ88" s="54"/>
      <c r="AK88" s="54"/>
      <c r="AL88" s="54"/>
      <c r="AM88" s="54">
        <v>0</v>
      </c>
      <c r="AN88" s="54"/>
      <c r="AO88" s="54"/>
      <c r="AP88" s="54"/>
      <c r="AQ88" s="54"/>
      <c r="AR88" s="54"/>
      <c r="AS88" s="54"/>
      <c r="AT88" s="54"/>
      <c r="AU88" s="54"/>
      <c r="AV88" s="54"/>
      <c r="AW88" s="54"/>
      <c r="AX88" s="59"/>
      <c r="AY88" s="59"/>
      <c r="AZ88" s="59"/>
      <c r="BA88" s="59"/>
      <c r="BB88" s="59">
        <v>7.2588E-2</v>
      </c>
      <c r="BC88" s="60"/>
      <c r="BD88" s="61"/>
      <c r="BE88" s="62" t="s">
        <v>293</v>
      </c>
      <c r="BF88" s="35">
        <f t="shared" si="269"/>
        <v>4.9000000000000004</v>
      </c>
      <c r="BG88" s="35">
        <f t="shared" si="269"/>
        <v>6.4130000000000006E-2</v>
      </c>
      <c r="BH88" s="35" t="str">
        <f t="shared" si="258"/>
        <v>Low</v>
      </c>
      <c r="BI88" s="110">
        <f t="shared" si="259"/>
        <v>0</v>
      </c>
      <c r="BJ88" s="83">
        <f>VLOOKUP($F88,REP_Info!$D$6:$H$250,5,FALSE)</f>
        <v>1.8160000000000001</v>
      </c>
      <c r="BK88" s="30">
        <f t="shared" si="260"/>
        <v>14.6518</v>
      </c>
      <c r="BL88" s="30">
        <f t="shared" si="260"/>
        <v>14.161799999999999</v>
      </c>
      <c r="BM88" s="30">
        <f t="shared" si="260"/>
        <v>13.9168</v>
      </c>
      <c r="BN88" s="29">
        <f t="shared" si="260"/>
        <v>13.835133333333333</v>
      </c>
      <c r="BO88" s="85" t="str">
        <f t="shared" si="2"/>
        <v>$$$</v>
      </c>
      <c r="BP88" s="88" t="str">
        <f t="shared" si="261"/>
        <v>$$$</v>
      </c>
      <c r="BQ88" s="88" t="str">
        <f t="shared" si="270"/>
        <v>$$$</v>
      </c>
      <c r="BR88" s="88" t="str">
        <f t="shared" si="271"/>
        <v>$$$</v>
      </c>
      <c r="BS88" s="29" t="e">
        <f t="shared" si="272"/>
        <v>#N/A</v>
      </c>
      <c r="BT88" s="29" t="e">
        <f t="shared" si="272"/>
        <v>#N/A</v>
      </c>
      <c r="BU88" s="29" t="e">
        <f t="shared" si="272"/>
        <v>#N/A</v>
      </c>
      <c r="BV88" s="29" t="e">
        <f t="shared" si="272"/>
        <v>#N/A</v>
      </c>
      <c r="BW88" s="29" t="e">
        <f t="shared" si="272"/>
        <v>#N/A</v>
      </c>
      <c r="BX88" s="29" t="e">
        <f t="shared" si="272"/>
        <v>#N/A</v>
      </c>
      <c r="BY88" s="29" t="e">
        <f t="shared" si="272"/>
        <v>#N/A</v>
      </c>
      <c r="BZ88" s="29" t="e">
        <f t="shared" si="272"/>
        <v>#N/A</v>
      </c>
      <c r="CA88" s="29" t="e">
        <f t="shared" si="272"/>
        <v>#N/A</v>
      </c>
      <c r="CB88" s="29" t="e">
        <f t="shared" si="272"/>
        <v>#N/A</v>
      </c>
      <c r="CC88" s="29" t="e">
        <f t="shared" si="272"/>
        <v>#N/A</v>
      </c>
      <c r="CD88" s="29" t="e">
        <f t="shared" si="272"/>
        <v>#N/A</v>
      </c>
      <c r="CE88" s="6" t="str">
        <f t="shared" si="255"/>
        <v/>
      </c>
      <c r="CF88" s="27" t="e">
        <f>IF(AND(CI88,NOT(AD88)),LOOKUP(CF$5,{0,750,1500},H88:J88),"")</f>
        <v>#N/A</v>
      </c>
      <c r="CG88" s="6" t="str">
        <f t="shared" si="256"/>
        <v/>
      </c>
      <c r="CH88" t="e">
        <f t="shared" si="263"/>
        <v>#N/A</v>
      </c>
      <c r="CI88" t="e">
        <f t="shared" si="264"/>
        <v>#N/A</v>
      </c>
      <c r="CJ88" s="6" t="e">
        <f t="shared" si="11"/>
        <v>#N/A</v>
      </c>
      <c r="CK88" s="6">
        <f t="shared" si="12"/>
        <v>1</v>
      </c>
      <c r="CL88" s="6">
        <f t="shared" si="26"/>
        <v>1</v>
      </c>
      <c r="CM88" s="6">
        <f t="shared" si="13"/>
        <v>1</v>
      </c>
      <c r="CN88" s="6">
        <f t="shared" si="14"/>
        <v>1</v>
      </c>
      <c r="CO88" s="6">
        <f t="shared" si="15"/>
        <v>0</v>
      </c>
      <c r="CP88" s="6">
        <f t="shared" si="16"/>
        <v>1</v>
      </c>
      <c r="CQ88" s="6">
        <f t="shared" si="265"/>
        <v>1</v>
      </c>
      <c r="CR88" s="81" t="str">
        <f t="shared" si="17"/>
        <v/>
      </c>
      <c r="CS88">
        <f t="shared" si="266"/>
        <v>0</v>
      </c>
      <c r="CT88">
        <f t="shared" si="19"/>
        <v>180</v>
      </c>
      <c r="CU88" t="str">
        <f t="shared" si="29"/>
        <v/>
      </c>
      <c r="CV88" s="81">
        <f t="shared" si="267"/>
        <v>180</v>
      </c>
      <c r="CW88" s="81">
        <f>(CV88/25)^1.5*(Calculator!$BU$4/10000)*CW$5</f>
        <v>10.047288108441309</v>
      </c>
      <c r="CX88" t="str">
        <f t="shared" si="268"/>
        <v>$180</v>
      </c>
    </row>
    <row r="89" spans="2:102" x14ac:dyDescent="0.25">
      <c r="B89" s="115" t="s">
        <v>233</v>
      </c>
      <c r="C89" s="13">
        <v>46266.661111111112</v>
      </c>
      <c r="D89">
        <v>17380</v>
      </c>
      <c r="E89" s="54" t="s">
        <v>237</v>
      </c>
      <c r="F89" s="54" t="s">
        <v>434</v>
      </c>
      <c r="G89" s="54" t="s">
        <v>1795</v>
      </c>
      <c r="H89" s="55">
        <v>14.7</v>
      </c>
      <c r="I89" s="55">
        <v>14.299999999999999</v>
      </c>
      <c r="J89" s="55">
        <v>14.000000000000002</v>
      </c>
      <c r="K89" s="54"/>
      <c r="L89" s="56" t="b">
        <v>0</v>
      </c>
      <c r="M89" s="56" t="b">
        <v>0</v>
      </c>
      <c r="N89" s="54">
        <v>1</v>
      </c>
      <c r="O89" s="54" t="s">
        <v>228</v>
      </c>
      <c r="P89" s="54">
        <v>22</v>
      </c>
      <c r="Q89" s="54">
        <v>18</v>
      </c>
      <c r="R89" s="54">
        <v>180</v>
      </c>
      <c r="S89" s="54" t="s">
        <v>435</v>
      </c>
      <c r="T89" s="54" t="s">
        <v>1794</v>
      </c>
      <c r="U89" s="54" t="s">
        <v>436</v>
      </c>
      <c r="V89" s="54" t="s">
        <v>437</v>
      </c>
      <c r="W89" s="54" t="b">
        <v>0</v>
      </c>
      <c r="X89" s="54"/>
      <c r="Y89" s="57" t="s">
        <v>1796</v>
      </c>
      <c r="Z89" s="54" t="s">
        <v>1797</v>
      </c>
      <c r="AA89" s="54"/>
      <c r="AB89" s="54" t="s">
        <v>438</v>
      </c>
      <c r="AC89" s="56" t="b">
        <v>1</v>
      </c>
      <c r="AD89" s="56" t="b">
        <v>0</v>
      </c>
      <c r="AE89" s="54" t="s">
        <v>302</v>
      </c>
      <c r="AF89" s="58">
        <v>46235</v>
      </c>
      <c r="AG89" s="62" t="s">
        <v>293</v>
      </c>
      <c r="AH89" s="54">
        <v>0</v>
      </c>
      <c r="AI89" s="54"/>
      <c r="AJ89" s="54"/>
      <c r="AK89" s="54"/>
      <c r="AL89" s="54"/>
      <c r="AM89" s="54">
        <v>0</v>
      </c>
      <c r="AN89" s="54"/>
      <c r="AO89" s="54"/>
      <c r="AP89" s="54"/>
      <c r="AQ89" s="54"/>
      <c r="AR89" s="54"/>
      <c r="AS89" s="54"/>
      <c r="AT89" s="54"/>
      <c r="AU89" s="54"/>
      <c r="AV89" s="54"/>
      <c r="AW89" s="54"/>
      <c r="AX89" s="59"/>
      <c r="AY89" s="59"/>
      <c r="AZ89" s="59"/>
      <c r="BA89" s="59"/>
      <c r="BB89" s="59">
        <v>7.8173999999999993E-2</v>
      </c>
      <c r="BC89" s="60"/>
      <c r="BD89" s="61"/>
      <c r="BE89" s="62" t="s">
        <v>293</v>
      </c>
      <c r="BF89" s="35">
        <f t="shared" si="269"/>
        <v>4.0600000000000005</v>
      </c>
      <c r="BG89" s="35">
        <f t="shared" si="269"/>
        <v>6.0295000000000001E-2</v>
      </c>
      <c r="BH89" s="35" t="str">
        <f t="shared" si="258"/>
        <v>Low</v>
      </c>
      <c r="BI89" s="110">
        <f t="shared" si="259"/>
        <v>0</v>
      </c>
      <c r="BJ89" s="83">
        <f>VLOOKUP($F89,REP_Info!$D$6:$H$250,5,FALSE)</f>
        <v>1.8160000000000001</v>
      </c>
      <c r="BK89" s="30">
        <f t="shared" si="260"/>
        <v>14.658899999999999</v>
      </c>
      <c r="BL89" s="30">
        <f t="shared" si="260"/>
        <v>14.2529</v>
      </c>
      <c r="BM89" s="30">
        <f t="shared" si="260"/>
        <v>14.049899999999999</v>
      </c>
      <c r="BN89" s="29">
        <f t="shared" si="260"/>
        <v>13.982233333333332</v>
      </c>
      <c r="BO89" s="85" t="str">
        <f t="shared" si="2"/>
        <v>$$$</v>
      </c>
      <c r="BP89" s="88" t="str">
        <f t="shared" si="261"/>
        <v>$$$</v>
      </c>
      <c r="BQ89" s="88" t="str">
        <f t="shared" si="270"/>
        <v>$$$</v>
      </c>
      <c r="BR89" s="88" t="str">
        <f t="shared" si="271"/>
        <v>$$$</v>
      </c>
      <c r="BS89" s="29" t="e">
        <f t="shared" si="272"/>
        <v>#N/A</v>
      </c>
      <c r="BT89" s="29" t="e">
        <f t="shared" si="272"/>
        <v>#N/A</v>
      </c>
      <c r="BU89" s="29" t="e">
        <f t="shared" si="272"/>
        <v>#N/A</v>
      </c>
      <c r="BV89" s="29" t="e">
        <f t="shared" si="272"/>
        <v>#N/A</v>
      </c>
      <c r="BW89" s="29" t="e">
        <f t="shared" si="272"/>
        <v>#N/A</v>
      </c>
      <c r="BX89" s="29" t="e">
        <f t="shared" si="272"/>
        <v>#N/A</v>
      </c>
      <c r="BY89" s="29" t="e">
        <f t="shared" si="272"/>
        <v>#N/A</v>
      </c>
      <c r="BZ89" s="29" t="e">
        <f t="shared" si="272"/>
        <v>#N/A</v>
      </c>
      <c r="CA89" s="29" t="e">
        <f t="shared" si="272"/>
        <v>#N/A</v>
      </c>
      <c r="CB89" s="29" t="e">
        <f t="shared" si="272"/>
        <v>#N/A</v>
      </c>
      <c r="CC89" s="29" t="e">
        <f t="shared" si="272"/>
        <v>#N/A</v>
      </c>
      <c r="CD89" s="29" t="e">
        <f t="shared" si="272"/>
        <v>#N/A</v>
      </c>
      <c r="CE89" s="6" t="str">
        <f t="shared" si="255"/>
        <v/>
      </c>
      <c r="CF89" s="27" t="e">
        <f>IF(AND(CI89,NOT(AD89)),LOOKUP(CF$5,{0,750,1500},H89:J89),"")</f>
        <v>#N/A</v>
      </c>
      <c r="CG89" s="6" t="str">
        <f t="shared" si="256"/>
        <v/>
      </c>
      <c r="CH89" t="e">
        <f t="shared" si="263"/>
        <v>#N/A</v>
      </c>
      <c r="CI89" t="e">
        <f t="shared" si="264"/>
        <v>#N/A</v>
      </c>
      <c r="CJ89" s="6" t="e">
        <f t="shared" si="11"/>
        <v>#N/A</v>
      </c>
      <c r="CK89" s="6">
        <f t="shared" si="12"/>
        <v>1</v>
      </c>
      <c r="CL89" s="6">
        <f t="shared" si="26"/>
        <v>1</v>
      </c>
      <c r="CM89" s="6">
        <f t="shared" si="13"/>
        <v>1</v>
      </c>
      <c r="CN89" s="6">
        <f t="shared" si="14"/>
        <v>1</v>
      </c>
      <c r="CO89" s="6">
        <f t="shared" si="15"/>
        <v>0</v>
      </c>
      <c r="CP89" s="6">
        <f t="shared" si="16"/>
        <v>1</v>
      </c>
      <c r="CQ89" s="6">
        <f t="shared" si="265"/>
        <v>1</v>
      </c>
      <c r="CR89" s="81" t="str">
        <f t="shared" si="17"/>
        <v/>
      </c>
      <c r="CS89">
        <f t="shared" si="266"/>
        <v>0</v>
      </c>
      <c r="CT89">
        <f t="shared" si="19"/>
        <v>180</v>
      </c>
      <c r="CU89" t="str">
        <f t="shared" si="29"/>
        <v/>
      </c>
      <c r="CV89" s="81">
        <f t="shared" si="267"/>
        <v>180</v>
      </c>
      <c r="CW89" s="81">
        <f>(CV89/25)^1.5*(Calculator!$BU$4/10000)*CW$5</f>
        <v>10.047288108441309</v>
      </c>
      <c r="CX89" t="str">
        <f t="shared" si="268"/>
        <v>$180</v>
      </c>
    </row>
    <row r="90" spans="2:102" x14ac:dyDescent="0.25">
      <c r="B90" s="115" t="s">
        <v>233</v>
      </c>
      <c r="C90" s="13">
        <v>46237.767361111109</v>
      </c>
      <c r="D90">
        <v>18366</v>
      </c>
      <c r="E90" s="54" t="s">
        <v>237</v>
      </c>
      <c r="F90" s="54" t="s">
        <v>434</v>
      </c>
      <c r="G90" s="54" t="s">
        <v>1798</v>
      </c>
      <c r="H90" s="55">
        <v>14.299999999999999</v>
      </c>
      <c r="I90" s="55">
        <v>13.900000000000002</v>
      </c>
      <c r="J90" s="55">
        <v>13.600000000000001</v>
      </c>
      <c r="K90" s="54"/>
      <c r="L90" s="56" t="b">
        <v>0</v>
      </c>
      <c r="M90" s="56" t="b">
        <v>0</v>
      </c>
      <c r="N90" s="54">
        <v>1</v>
      </c>
      <c r="O90" s="54" t="s">
        <v>228</v>
      </c>
      <c r="P90" s="54">
        <v>22</v>
      </c>
      <c r="Q90" s="54">
        <v>24</v>
      </c>
      <c r="R90" s="54">
        <v>295</v>
      </c>
      <c r="S90" s="54" t="s">
        <v>435</v>
      </c>
      <c r="T90" s="54" t="s">
        <v>1794</v>
      </c>
      <c r="U90" s="54" t="s">
        <v>436</v>
      </c>
      <c r="V90" s="54" t="s">
        <v>437</v>
      </c>
      <c r="W90" s="54" t="b">
        <v>0</v>
      </c>
      <c r="X90" s="54"/>
      <c r="Y90" s="57" t="s">
        <v>1799</v>
      </c>
      <c r="Z90" s="54" t="s">
        <v>1797</v>
      </c>
      <c r="AA90" s="54"/>
      <c r="AB90" s="54" t="s">
        <v>438</v>
      </c>
      <c r="AC90" s="56" t="b">
        <v>1</v>
      </c>
      <c r="AD90" s="56" t="b">
        <v>0</v>
      </c>
      <c r="AE90" s="54" t="s">
        <v>302</v>
      </c>
      <c r="AF90" s="58">
        <v>46235</v>
      </c>
      <c r="AG90" s="62" t="s">
        <v>293</v>
      </c>
      <c r="AH90" s="54">
        <v>0</v>
      </c>
      <c r="AI90" s="54"/>
      <c r="AJ90" s="54"/>
      <c r="AK90" s="54"/>
      <c r="AL90" s="54"/>
      <c r="AM90" s="54">
        <v>0</v>
      </c>
      <c r="AN90" s="54"/>
      <c r="AO90" s="54"/>
      <c r="AP90" s="54"/>
      <c r="AQ90" s="54"/>
      <c r="AR90" s="54"/>
      <c r="AS90" s="54"/>
      <c r="AT90" s="54"/>
      <c r="AU90" s="54"/>
      <c r="AV90" s="54"/>
      <c r="AW90" s="54"/>
      <c r="AX90" s="59"/>
      <c r="AY90" s="59"/>
      <c r="AZ90" s="59"/>
      <c r="BA90" s="59"/>
      <c r="BB90" s="59">
        <v>7.4174000000000004E-2</v>
      </c>
      <c r="BC90" s="60"/>
      <c r="BD90" s="61"/>
      <c r="BE90" s="62" t="s">
        <v>293</v>
      </c>
      <c r="BF90" s="35">
        <f t="shared" si="269"/>
        <v>4.0600000000000005</v>
      </c>
      <c r="BG90" s="35">
        <f t="shared" si="269"/>
        <v>6.0295000000000001E-2</v>
      </c>
      <c r="BH90" s="35" t="str">
        <f t="shared" si="258"/>
        <v>Low</v>
      </c>
      <c r="BI90" s="110">
        <f t="shared" si="259"/>
        <v>0</v>
      </c>
      <c r="BJ90" s="83">
        <f>VLOOKUP($F90,REP_Info!$D$6:$H$250,5,FALSE)</f>
        <v>1.8160000000000001</v>
      </c>
      <c r="BK90" s="30">
        <f t="shared" si="260"/>
        <v>14.258899999999999</v>
      </c>
      <c r="BL90" s="30">
        <f t="shared" si="260"/>
        <v>13.8529</v>
      </c>
      <c r="BM90" s="30">
        <f t="shared" si="260"/>
        <v>13.649900000000001</v>
      </c>
      <c r="BN90" s="29">
        <f t="shared" si="260"/>
        <v>13.582233333333333</v>
      </c>
      <c r="BO90" s="85" t="str">
        <f t="shared" si="2"/>
        <v>$$$</v>
      </c>
      <c r="BP90" s="88" t="str">
        <f t="shared" si="261"/>
        <v>$$$</v>
      </c>
      <c r="BQ90" s="88" t="str">
        <f t="shared" si="270"/>
        <v>$$$</v>
      </c>
      <c r="BR90" s="88" t="str">
        <f t="shared" si="271"/>
        <v>$$$</v>
      </c>
      <c r="BS90" s="29" t="e">
        <f t="shared" si="272"/>
        <v>#N/A</v>
      </c>
      <c r="BT90" s="29" t="e">
        <f t="shared" si="272"/>
        <v>#N/A</v>
      </c>
      <c r="BU90" s="29" t="e">
        <f t="shared" si="272"/>
        <v>#N/A</v>
      </c>
      <c r="BV90" s="29" t="e">
        <f t="shared" si="272"/>
        <v>#N/A</v>
      </c>
      <c r="BW90" s="29" t="e">
        <f t="shared" si="272"/>
        <v>#N/A</v>
      </c>
      <c r="BX90" s="29" t="e">
        <f t="shared" si="272"/>
        <v>#N/A</v>
      </c>
      <c r="BY90" s="29" t="e">
        <f t="shared" si="272"/>
        <v>#N/A</v>
      </c>
      <c r="BZ90" s="29" t="e">
        <f t="shared" si="272"/>
        <v>#N/A</v>
      </c>
      <c r="CA90" s="29" t="e">
        <f t="shared" si="272"/>
        <v>#N/A</v>
      </c>
      <c r="CB90" s="29" t="e">
        <f t="shared" si="272"/>
        <v>#N/A</v>
      </c>
      <c r="CC90" s="29" t="e">
        <f t="shared" si="272"/>
        <v>#N/A</v>
      </c>
      <c r="CD90" s="29" t="e">
        <f t="shared" si="272"/>
        <v>#N/A</v>
      </c>
      <c r="CE90" s="6" t="str">
        <f t="shared" si="255"/>
        <v/>
      </c>
      <c r="CF90" s="27" t="e">
        <f>IF(AND(CI90,NOT(AD90)),LOOKUP(CF$5,{0,750,1500},H90:J90),"")</f>
        <v>#N/A</v>
      </c>
      <c r="CG90" s="6" t="str">
        <f t="shared" si="256"/>
        <v/>
      </c>
      <c r="CH90" t="e">
        <f t="shared" si="263"/>
        <v>#N/A</v>
      </c>
      <c r="CI90" t="e">
        <f t="shared" si="264"/>
        <v>#N/A</v>
      </c>
      <c r="CJ90" s="6" t="e">
        <f t="shared" si="11"/>
        <v>#N/A</v>
      </c>
      <c r="CK90" s="6">
        <f t="shared" si="12"/>
        <v>1</v>
      </c>
      <c r="CL90" s="6">
        <f t="shared" si="26"/>
        <v>1</v>
      </c>
      <c r="CM90" s="6">
        <f t="shared" si="13"/>
        <v>1</v>
      </c>
      <c r="CN90" s="6">
        <f t="shared" si="14"/>
        <v>1</v>
      </c>
      <c r="CO90" s="6">
        <f t="shared" si="15"/>
        <v>0</v>
      </c>
      <c r="CP90" s="6">
        <f t="shared" si="16"/>
        <v>1</v>
      </c>
      <c r="CQ90" s="6">
        <f t="shared" si="265"/>
        <v>1</v>
      </c>
      <c r="CR90" s="81" t="str">
        <f t="shared" si="17"/>
        <v/>
      </c>
      <c r="CS90">
        <f t="shared" si="266"/>
        <v>0</v>
      </c>
      <c r="CT90">
        <f t="shared" si="19"/>
        <v>295</v>
      </c>
      <c r="CU90" t="str">
        <f t="shared" si="29"/>
        <v/>
      </c>
      <c r="CV90" s="81">
        <f t="shared" si="267"/>
        <v>295</v>
      </c>
      <c r="CW90" s="81">
        <f>(CV90/25)^1.5*(Calculator!$BU$4/10000)*CW$5</f>
        <v>21.080122109139459</v>
      </c>
      <c r="CX90" t="str">
        <f t="shared" si="268"/>
        <v>$295</v>
      </c>
    </row>
    <row r="91" spans="2:102" x14ac:dyDescent="0.25">
      <c r="B91" s="115" t="s">
        <v>233</v>
      </c>
      <c r="C91" s="13">
        <v>46237.767361111109</v>
      </c>
      <c r="D91">
        <v>18367</v>
      </c>
      <c r="E91" s="54" t="s">
        <v>237</v>
      </c>
      <c r="F91" s="54" t="s">
        <v>434</v>
      </c>
      <c r="G91" s="54" t="s">
        <v>1793</v>
      </c>
      <c r="H91" s="55">
        <v>13.700000000000001</v>
      </c>
      <c r="I91" s="55">
        <v>13.3</v>
      </c>
      <c r="J91" s="55">
        <v>13</v>
      </c>
      <c r="K91" s="54"/>
      <c r="L91" s="56" t="b">
        <v>0</v>
      </c>
      <c r="M91" s="56" t="b">
        <v>0</v>
      </c>
      <c r="N91" s="54">
        <v>1</v>
      </c>
      <c r="O91" s="54" t="s">
        <v>228</v>
      </c>
      <c r="P91" s="54">
        <v>22</v>
      </c>
      <c r="Q91" s="54">
        <v>12</v>
      </c>
      <c r="R91" s="54">
        <v>150</v>
      </c>
      <c r="S91" s="54" t="s">
        <v>435</v>
      </c>
      <c r="T91" s="54" t="s">
        <v>1794</v>
      </c>
      <c r="U91" s="54" t="s">
        <v>436</v>
      </c>
      <c r="V91" s="54" t="s">
        <v>437</v>
      </c>
      <c r="W91" s="54" t="b">
        <v>0</v>
      </c>
      <c r="X91" s="54"/>
      <c r="Y91" s="57" t="s">
        <v>1800</v>
      </c>
      <c r="Z91" s="54" t="s">
        <v>1797</v>
      </c>
      <c r="AA91" s="54"/>
      <c r="AB91" s="54" t="s">
        <v>438</v>
      </c>
      <c r="AC91" s="56" t="b">
        <v>1</v>
      </c>
      <c r="AD91" s="56" t="b">
        <v>0</v>
      </c>
      <c r="AE91" s="54" t="s">
        <v>302</v>
      </c>
      <c r="AF91" s="58">
        <v>46235</v>
      </c>
      <c r="AG91" s="62" t="s">
        <v>293</v>
      </c>
      <c r="AH91" s="54">
        <v>0</v>
      </c>
      <c r="AI91" s="54"/>
      <c r="AJ91" s="54"/>
      <c r="AK91" s="54"/>
      <c r="AL91" s="54"/>
      <c r="AM91" s="54">
        <v>0</v>
      </c>
      <c r="AN91" s="54"/>
      <c r="AO91" s="54"/>
      <c r="AP91" s="54"/>
      <c r="AQ91" s="54"/>
      <c r="AR91" s="54"/>
      <c r="AS91" s="54"/>
      <c r="AT91" s="54"/>
      <c r="AU91" s="54"/>
      <c r="AV91" s="54"/>
      <c r="AW91" s="54"/>
      <c r="AX91" s="59"/>
      <c r="AY91" s="59"/>
      <c r="AZ91" s="59"/>
      <c r="BA91" s="59"/>
      <c r="BB91" s="59">
        <v>6.8173999999999998E-2</v>
      </c>
      <c r="BC91" s="60"/>
      <c r="BD91" s="61"/>
      <c r="BE91" s="62" t="s">
        <v>293</v>
      </c>
      <c r="BF91" s="35">
        <f t="shared" si="269"/>
        <v>4.0600000000000005</v>
      </c>
      <c r="BG91" s="35">
        <f t="shared" si="269"/>
        <v>6.0295000000000001E-2</v>
      </c>
      <c r="BH91" s="35" t="str">
        <f t="shared" si="258"/>
        <v>Low</v>
      </c>
      <c r="BI91" s="110">
        <f t="shared" si="259"/>
        <v>0</v>
      </c>
      <c r="BJ91" s="83">
        <f>VLOOKUP($F91,REP_Info!$D$6:$H$250,5,FALSE)</f>
        <v>1.8160000000000001</v>
      </c>
      <c r="BK91" s="30">
        <f t="shared" si="260"/>
        <v>13.658899999999999</v>
      </c>
      <c r="BL91" s="30">
        <f t="shared" si="260"/>
        <v>13.2529</v>
      </c>
      <c r="BM91" s="30">
        <f t="shared" si="260"/>
        <v>13.049899999999999</v>
      </c>
      <c r="BN91" s="29">
        <f t="shared" si="260"/>
        <v>12.982233333333332</v>
      </c>
      <c r="BO91" s="85" t="str">
        <f t="shared" ref="BO91:BO108" si="273">IFERROR(SUMPRODUCT($BS$7:$CD$7,$BS91:$CD91)/100,"$$$")</f>
        <v>$$$</v>
      </c>
      <c r="BP91" s="88" t="str">
        <f t="shared" si="261"/>
        <v>$$$</v>
      </c>
      <c r="BQ91" s="88" t="str">
        <f t="shared" si="270"/>
        <v>$$$</v>
      </c>
      <c r="BR91" s="88" t="str">
        <f t="shared" si="271"/>
        <v>$$$</v>
      </c>
      <c r="BS91" s="29" t="e">
        <f t="shared" si="272"/>
        <v>#N/A</v>
      </c>
      <c r="BT91" s="29" t="e">
        <f t="shared" si="272"/>
        <v>#N/A</v>
      </c>
      <c r="BU91" s="29" t="e">
        <f t="shared" si="272"/>
        <v>#N/A</v>
      </c>
      <c r="BV91" s="29" t="e">
        <f t="shared" si="272"/>
        <v>#N/A</v>
      </c>
      <c r="BW91" s="29" t="e">
        <f t="shared" si="272"/>
        <v>#N/A</v>
      </c>
      <c r="BX91" s="29" t="e">
        <f t="shared" si="272"/>
        <v>#N/A</v>
      </c>
      <c r="BY91" s="29" t="e">
        <f t="shared" si="272"/>
        <v>#N/A</v>
      </c>
      <c r="BZ91" s="29" t="e">
        <f t="shared" si="272"/>
        <v>#N/A</v>
      </c>
      <c r="CA91" s="29" t="e">
        <f t="shared" si="272"/>
        <v>#N/A</v>
      </c>
      <c r="CB91" s="29" t="e">
        <f t="shared" si="272"/>
        <v>#N/A</v>
      </c>
      <c r="CC91" s="29" t="e">
        <f t="shared" si="272"/>
        <v>#N/A</v>
      </c>
      <c r="CD91" s="29" t="e">
        <f t="shared" si="272"/>
        <v>#N/A</v>
      </c>
      <c r="CE91" s="6" t="str">
        <f t="shared" si="255"/>
        <v/>
      </c>
      <c r="CF91" s="27" t="e">
        <f>IF(AND(CI91,NOT(AD91)),LOOKUP(CF$5,{0,750,1500},H91:J91),"")</f>
        <v>#N/A</v>
      </c>
      <c r="CG91" s="6" t="str">
        <f t="shared" si="256"/>
        <v/>
      </c>
      <c r="CH91" t="e">
        <f t="shared" si="263"/>
        <v>#N/A</v>
      </c>
      <c r="CI91" t="e">
        <f t="shared" si="264"/>
        <v>#N/A</v>
      </c>
      <c r="CJ91" s="6" t="e">
        <f t="shared" ref="CJ91:CJ108" si="274">IF($E91=CJ$5,1,0)</f>
        <v>#N/A</v>
      </c>
      <c r="CK91" s="6">
        <f t="shared" ref="CK91:CK108" si="275">IF(CK$5="[Any]",1,IF($F91=CK$5,1,0))</f>
        <v>1</v>
      </c>
      <c r="CL91" s="6">
        <f t="shared" ref="CL91:CL108" si="276">IFERROR(--OR(ISBLANK(CL$5),$BJ91="",AND(ISNUMBER($BJ91),$BJ91&lt;=CL$5)),1)</f>
        <v>1</v>
      </c>
      <c r="CM91" s="6">
        <f t="shared" ref="CM91:CM108" si="277">IF($O91="Fixed",1,0)</f>
        <v>1</v>
      </c>
      <c r="CN91" s="6">
        <f t="shared" ref="CN91:CN108" si="278">IF($Q91&gt;=CN$5,1,0)</f>
        <v>1</v>
      </c>
      <c r="CO91" s="6">
        <f t="shared" ref="CO91:CO108" si="279">IF($Q91&lt;=CO$5,1,0)</f>
        <v>1</v>
      </c>
      <c r="CP91" s="6">
        <f t="shared" ref="CP91:CP108" si="280">IF($P91&gt;=CP$5,1,0)</f>
        <v>1</v>
      </c>
      <c r="CQ91" s="6">
        <f t="shared" si="265"/>
        <v>1</v>
      </c>
      <c r="CR91" s="81" t="str">
        <f t="shared" ref="CR91:CR108" si="281">IF(ISNUMBER($CH91),$CH91+$CS91+$CW91,"")</f>
        <v/>
      </c>
      <c r="CS91">
        <f t="shared" si="266"/>
        <v>0</v>
      </c>
      <c r="CT91">
        <f t="shared" si="19"/>
        <v>150</v>
      </c>
      <c r="CU91" t="str">
        <f t="shared" ref="CU91:CU108" si="282">IF(AND(ISERR(FIND("remain",$R91)),ISERR(FIND("left",$R91))),"","r")&amp;IF(ISERR(FIND("mon",$R91)),"","m")</f>
        <v/>
      </c>
      <c r="CV91" s="81">
        <f t="shared" si="267"/>
        <v>150</v>
      </c>
      <c r="CW91" s="81">
        <f>(CV91/25)^1.5*(Calculator!$BU$4/10000)*CW$5</f>
        <v>7.6432310260371077</v>
      </c>
      <c r="CX91" t="str">
        <f t="shared" si="268"/>
        <v>$150</v>
      </c>
    </row>
    <row r="92" spans="2:102" x14ac:dyDescent="0.25">
      <c r="B92" s="115" t="s">
        <v>233</v>
      </c>
      <c r="C92" s="13">
        <v>46266.661111111112</v>
      </c>
      <c r="D92">
        <v>18368</v>
      </c>
      <c r="E92" s="54" t="s">
        <v>235</v>
      </c>
      <c r="F92" s="54" t="s">
        <v>434</v>
      </c>
      <c r="G92" s="54" t="s">
        <v>1798</v>
      </c>
      <c r="H92" s="55">
        <v>14.7</v>
      </c>
      <c r="I92" s="55">
        <v>14.2</v>
      </c>
      <c r="J92" s="55">
        <v>13.900000000000002</v>
      </c>
      <c r="K92" s="54"/>
      <c r="L92" s="56" t="b">
        <v>0</v>
      </c>
      <c r="M92" s="56" t="b">
        <v>0</v>
      </c>
      <c r="N92" s="54">
        <v>1</v>
      </c>
      <c r="O92" s="54" t="s">
        <v>228</v>
      </c>
      <c r="P92" s="54">
        <v>22</v>
      </c>
      <c r="Q92" s="54">
        <v>24</v>
      </c>
      <c r="R92" s="54">
        <v>295</v>
      </c>
      <c r="S92" s="54" t="s">
        <v>435</v>
      </c>
      <c r="T92" s="54" t="s">
        <v>1794</v>
      </c>
      <c r="U92" s="54" t="s">
        <v>436</v>
      </c>
      <c r="V92" s="54" t="s">
        <v>437</v>
      </c>
      <c r="W92" s="54" t="b">
        <v>0</v>
      </c>
      <c r="X92" s="54"/>
      <c r="Y92" s="57" t="s">
        <v>2172</v>
      </c>
      <c r="Z92" s="54" t="s">
        <v>1990</v>
      </c>
      <c r="AA92" s="54"/>
      <c r="AB92" s="54" t="s">
        <v>438</v>
      </c>
      <c r="AC92" s="56" t="b">
        <v>1</v>
      </c>
      <c r="AD92" s="56" t="b">
        <v>0</v>
      </c>
      <c r="AE92" s="54" t="s">
        <v>302</v>
      </c>
      <c r="AF92" s="58">
        <v>46266</v>
      </c>
      <c r="AG92" s="62" t="s">
        <v>293</v>
      </c>
      <c r="AH92" s="54">
        <v>0</v>
      </c>
      <c r="AI92" s="54"/>
      <c r="AJ92" s="54"/>
      <c r="AK92" s="54"/>
      <c r="AL92" s="54"/>
      <c r="AM92" s="54">
        <v>0</v>
      </c>
      <c r="AN92" s="54"/>
      <c r="AO92" s="54"/>
      <c r="AP92" s="54"/>
      <c r="AQ92" s="54"/>
      <c r="AR92" s="54"/>
      <c r="AS92" s="54"/>
      <c r="AT92" s="54"/>
      <c r="AU92" s="54"/>
      <c r="AV92" s="54"/>
      <c r="AW92" s="54"/>
      <c r="AX92" s="59"/>
      <c r="AY92" s="59"/>
      <c r="AZ92" s="59"/>
      <c r="BA92" s="59"/>
      <c r="BB92" s="59">
        <v>7.2588E-2</v>
      </c>
      <c r="BC92" s="60"/>
      <c r="BD92" s="61"/>
      <c r="BE92" s="62" t="s">
        <v>293</v>
      </c>
      <c r="BF92" s="35">
        <f t="shared" si="269"/>
        <v>4.9000000000000004</v>
      </c>
      <c r="BG92" s="35">
        <f t="shared" si="269"/>
        <v>6.4130000000000006E-2</v>
      </c>
      <c r="BH92" s="35" t="str">
        <f t="shared" si="258"/>
        <v>Low</v>
      </c>
      <c r="BI92" s="110">
        <f t="shared" si="259"/>
        <v>0</v>
      </c>
      <c r="BJ92" s="83">
        <f>VLOOKUP($F92,REP_Info!$D$6:$H$250,5,FALSE)</f>
        <v>1.8160000000000001</v>
      </c>
      <c r="BK92" s="30">
        <f t="shared" si="260"/>
        <v>14.6518</v>
      </c>
      <c r="BL92" s="30">
        <f t="shared" si="260"/>
        <v>14.161799999999999</v>
      </c>
      <c r="BM92" s="30">
        <f t="shared" si="260"/>
        <v>13.9168</v>
      </c>
      <c r="BN92" s="29">
        <f t="shared" si="260"/>
        <v>13.835133333333333</v>
      </c>
      <c r="BO92" s="85" t="str">
        <f t="shared" si="273"/>
        <v>$$$</v>
      </c>
      <c r="BP92" s="88" t="str">
        <f t="shared" si="261"/>
        <v>$$$</v>
      </c>
      <c r="BQ92" s="88" t="str">
        <f t="shared" si="270"/>
        <v>$$$</v>
      </c>
      <c r="BR92" s="88" t="str">
        <f t="shared" si="271"/>
        <v>$$$</v>
      </c>
      <c r="BS92" s="29" t="e">
        <f t="shared" si="272"/>
        <v>#N/A</v>
      </c>
      <c r="BT92" s="29" t="e">
        <f t="shared" si="272"/>
        <v>#N/A</v>
      </c>
      <c r="BU92" s="29" t="e">
        <f t="shared" si="272"/>
        <v>#N/A</v>
      </c>
      <c r="BV92" s="29" t="e">
        <f t="shared" si="272"/>
        <v>#N/A</v>
      </c>
      <c r="BW92" s="29" t="e">
        <f t="shared" si="272"/>
        <v>#N/A</v>
      </c>
      <c r="BX92" s="29" t="e">
        <f t="shared" si="272"/>
        <v>#N/A</v>
      </c>
      <c r="BY92" s="29" t="e">
        <f t="shared" si="272"/>
        <v>#N/A</v>
      </c>
      <c r="BZ92" s="29" t="e">
        <f t="shared" si="272"/>
        <v>#N/A</v>
      </c>
      <c r="CA92" s="29" t="e">
        <f t="shared" si="272"/>
        <v>#N/A</v>
      </c>
      <c r="CB92" s="29" t="e">
        <f t="shared" si="272"/>
        <v>#N/A</v>
      </c>
      <c r="CC92" s="29" t="e">
        <f t="shared" si="272"/>
        <v>#N/A</v>
      </c>
      <c r="CD92" s="29" t="e">
        <f t="shared" si="272"/>
        <v>#N/A</v>
      </c>
      <c r="CE92" s="6" t="str">
        <f t="shared" si="255"/>
        <v/>
      </c>
      <c r="CF92" s="27" t="e">
        <f>IF(AND(CI92,NOT(AD92)),LOOKUP(CF$5,{0,750,1500},H92:J92),"")</f>
        <v>#N/A</v>
      </c>
      <c r="CG92" s="6" t="str">
        <f t="shared" si="256"/>
        <v/>
      </c>
      <c r="CH92" t="e">
        <f t="shared" si="263"/>
        <v>#N/A</v>
      </c>
      <c r="CI92" t="e">
        <f t="shared" si="264"/>
        <v>#N/A</v>
      </c>
      <c r="CJ92" s="6" t="e">
        <f t="shared" si="274"/>
        <v>#N/A</v>
      </c>
      <c r="CK92" s="6">
        <f t="shared" si="275"/>
        <v>1</v>
      </c>
      <c r="CL92" s="6">
        <f t="shared" si="276"/>
        <v>1</v>
      </c>
      <c r="CM92" s="6">
        <f t="shared" si="277"/>
        <v>1</v>
      </c>
      <c r="CN92" s="6">
        <f t="shared" si="278"/>
        <v>1</v>
      </c>
      <c r="CO92" s="6">
        <f t="shared" si="279"/>
        <v>0</v>
      </c>
      <c r="CP92" s="6">
        <f t="shared" si="280"/>
        <v>1</v>
      </c>
      <c r="CQ92" s="6">
        <f t="shared" si="265"/>
        <v>1</v>
      </c>
      <c r="CR92" s="81" t="str">
        <f t="shared" si="281"/>
        <v/>
      </c>
      <c r="CS92">
        <f t="shared" si="266"/>
        <v>0</v>
      </c>
      <c r="CT92">
        <f t="shared" si="19"/>
        <v>295</v>
      </c>
      <c r="CU92" t="str">
        <f t="shared" si="282"/>
        <v/>
      </c>
      <c r="CV92" s="81">
        <f t="shared" si="267"/>
        <v>295</v>
      </c>
      <c r="CW92" s="81">
        <f>(CV92/25)^1.5*(Calculator!$BU$4/10000)*CW$5</f>
        <v>21.080122109139459</v>
      </c>
      <c r="CX92" t="str">
        <f t="shared" si="268"/>
        <v>$295</v>
      </c>
    </row>
    <row r="93" spans="2:102" x14ac:dyDescent="0.25">
      <c r="B93" s="115" t="s">
        <v>233</v>
      </c>
      <c r="C93" s="13">
        <v>46266.661111111112</v>
      </c>
      <c r="D93">
        <v>34521</v>
      </c>
      <c r="E93" s="54" t="s">
        <v>235</v>
      </c>
      <c r="F93" s="54" t="s">
        <v>434</v>
      </c>
      <c r="G93" s="54" t="s">
        <v>1801</v>
      </c>
      <c r="H93" s="55">
        <v>14.099999999999998</v>
      </c>
      <c r="I93" s="55">
        <v>13.600000000000001</v>
      </c>
      <c r="J93" s="55">
        <v>13.3</v>
      </c>
      <c r="K93" s="54"/>
      <c r="L93" s="56" t="b">
        <v>0</v>
      </c>
      <c r="M93" s="56" t="b">
        <v>0</v>
      </c>
      <c r="N93" s="54">
        <v>1</v>
      </c>
      <c r="O93" s="54" t="s">
        <v>228</v>
      </c>
      <c r="P93" s="54">
        <v>22</v>
      </c>
      <c r="Q93" s="54">
        <v>10</v>
      </c>
      <c r="R93" s="54">
        <v>95</v>
      </c>
      <c r="S93" s="54" t="s">
        <v>435</v>
      </c>
      <c r="T93" s="54"/>
      <c r="U93" s="54" t="s">
        <v>436</v>
      </c>
      <c r="V93" s="54" t="s">
        <v>437</v>
      </c>
      <c r="W93" s="54" t="b">
        <v>0</v>
      </c>
      <c r="X93" s="54"/>
      <c r="Y93" s="57" t="s">
        <v>2173</v>
      </c>
      <c r="Z93" s="54" t="s">
        <v>1802</v>
      </c>
      <c r="AA93" s="54"/>
      <c r="AB93" s="54" t="s">
        <v>438</v>
      </c>
      <c r="AC93" s="56" t="b">
        <v>1</v>
      </c>
      <c r="AD93" s="56" t="b">
        <v>0</v>
      </c>
      <c r="AE93" s="54" t="s">
        <v>302</v>
      </c>
      <c r="AF93" s="58">
        <v>46266</v>
      </c>
      <c r="AG93" s="62" t="s">
        <v>293</v>
      </c>
      <c r="AH93" s="54">
        <v>0</v>
      </c>
      <c r="AI93" s="54"/>
      <c r="AJ93" s="54"/>
      <c r="AK93" s="54"/>
      <c r="AL93" s="54"/>
      <c r="AM93" s="54">
        <v>0</v>
      </c>
      <c r="AN93" s="54"/>
      <c r="AO93" s="54"/>
      <c r="AP93" s="54"/>
      <c r="AQ93" s="54"/>
      <c r="AR93" s="54"/>
      <c r="AS93" s="54"/>
      <c r="AT93" s="54"/>
      <c r="AU93" s="54"/>
      <c r="AV93" s="54"/>
      <c r="AW93" s="54"/>
      <c r="AX93" s="59"/>
      <c r="AY93" s="59"/>
      <c r="AZ93" s="59"/>
      <c r="BA93" s="59"/>
      <c r="BB93" s="59">
        <v>6.6587999999999994E-2</v>
      </c>
      <c r="BC93" s="60"/>
      <c r="BD93" s="61"/>
      <c r="BE93" s="62" t="s">
        <v>293</v>
      </c>
      <c r="BF93" s="35">
        <f t="shared" si="269"/>
        <v>4.9000000000000004</v>
      </c>
      <c r="BG93" s="35">
        <f t="shared" si="269"/>
        <v>6.4130000000000006E-2</v>
      </c>
      <c r="BH93" s="35" t="str">
        <f t="shared" si="258"/>
        <v>Low</v>
      </c>
      <c r="BI93" s="110">
        <f t="shared" si="259"/>
        <v>0</v>
      </c>
      <c r="BJ93" s="83">
        <f>VLOOKUP($F93,REP_Info!$D$6:$H$250,5,FALSE)</f>
        <v>1.8160000000000001</v>
      </c>
      <c r="BK93" s="30">
        <f t="shared" si="260"/>
        <v>14.0518</v>
      </c>
      <c r="BL93" s="30">
        <f t="shared" si="260"/>
        <v>13.5618</v>
      </c>
      <c r="BM93" s="30">
        <f t="shared" si="260"/>
        <v>13.316800000000001</v>
      </c>
      <c r="BN93" s="29">
        <f t="shared" si="260"/>
        <v>13.235133333333332</v>
      </c>
      <c r="BO93" s="85" t="str">
        <f t="shared" si="273"/>
        <v>$$$</v>
      </c>
      <c r="BP93" s="88" t="str">
        <f t="shared" si="261"/>
        <v>$$$</v>
      </c>
      <c r="BQ93" s="88" t="str">
        <f t="shared" si="270"/>
        <v>$$$</v>
      </c>
      <c r="BR93" s="88" t="str">
        <f t="shared" si="271"/>
        <v>$$$</v>
      </c>
      <c r="BS93" s="29" t="e">
        <f t="shared" si="272"/>
        <v>#N/A</v>
      </c>
      <c r="BT93" s="29" t="e">
        <f t="shared" si="272"/>
        <v>#N/A</v>
      </c>
      <c r="BU93" s="29" t="e">
        <f t="shared" si="272"/>
        <v>#N/A</v>
      </c>
      <c r="BV93" s="29" t="e">
        <f t="shared" si="272"/>
        <v>#N/A</v>
      </c>
      <c r="BW93" s="29" t="e">
        <f t="shared" si="272"/>
        <v>#N/A</v>
      </c>
      <c r="BX93" s="29" t="e">
        <f t="shared" si="272"/>
        <v>#N/A</v>
      </c>
      <c r="BY93" s="29" t="e">
        <f t="shared" si="272"/>
        <v>#N/A</v>
      </c>
      <c r="BZ93" s="29" t="e">
        <f t="shared" si="272"/>
        <v>#N/A</v>
      </c>
      <c r="CA93" s="29" t="e">
        <f t="shared" si="272"/>
        <v>#N/A</v>
      </c>
      <c r="CB93" s="29" t="e">
        <f t="shared" si="272"/>
        <v>#N/A</v>
      </c>
      <c r="CC93" s="29" t="e">
        <f t="shared" si="272"/>
        <v>#N/A</v>
      </c>
      <c r="CD93" s="29" t="e">
        <f t="shared" si="272"/>
        <v>#N/A</v>
      </c>
      <c r="CE93" s="6" t="str">
        <f t="shared" si="255"/>
        <v/>
      </c>
      <c r="CF93" s="27" t="e">
        <f>IF(AND(CI93,NOT(AD93)),LOOKUP(CF$5,{0,750,1500},H93:J93),"")</f>
        <v>#N/A</v>
      </c>
      <c r="CG93" s="6" t="str">
        <f t="shared" si="256"/>
        <v/>
      </c>
      <c r="CH93" t="e">
        <f t="shared" si="263"/>
        <v>#N/A</v>
      </c>
      <c r="CI93" t="e">
        <f t="shared" si="264"/>
        <v>#N/A</v>
      </c>
      <c r="CJ93" s="6" t="e">
        <f t="shared" si="274"/>
        <v>#N/A</v>
      </c>
      <c r="CK93" s="6">
        <f t="shared" si="275"/>
        <v>1</v>
      </c>
      <c r="CL93" s="6">
        <f t="shared" si="276"/>
        <v>1</v>
      </c>
      <c r="CM93" s="6">
        <f t="shared" si="277"/>
        <v>1</v>
      </c>
      <c r="CN93" s="6">
        <f t="shared" si="278"/>
        <v>0</v>
      </c>
      <c r="CO93" s="6">
        <f t="shared" si="279"/>
        <v>1</v>
      </c>
      <c r="CP93" s="6">
        <f t="shared" si="280"/>
        <v>1</v>
      </c>
      <c r="CQ93" s="6">
        <f t="shared" si="265"/>
        <v>1</v>
      </c>
      <c r="CR93" s="81" t="str">
        <f t="shared" si="281"/>
        <v/>
      </c>
      <c r="CS93">
        <f t="shared" si="266"/>
        <v>3.5999999999999992</v>
      </c>
      <c r="CT93">
        <f t="shared" si="19"/>
        <v>95</v>
      </c>
      <c r="CU93" t="str">
        <f t="shared" si="282"/>
        <v/>
      </c>
      <c r="CV93" s="81">
        <f t="shared" si="267"/>
        <v>95</v>
      </c>
      <c r="CW93" s="81">
        <f>(CV93/25)^1.5*(Calculator!$BU$4/10000)*CW$5</f>
        <v>3.8523479486358254</v>
      </c>
      <c r="CX93" t="str">
        <f t="shared" si="268"/>
        <v>$95</v>
      </c>
    </row>
    <row r="94" spans="2:102" x14ac:dyDescent="0.25">
      <c r="B94" s="115" t="s">
        <v>233</v>
      </c>
      <c r="C94" s="13">
        <v>46237.767361111109</v>
      </c>
      <c r="D94">
        <v>34523</v>
      </c>
      <c r="E94" s="54" t="s">
        <v>237</v>
      </c>
      <c r="F94" s="54" t="s">
        <v>434</v>
      </c>
      <c r="G94" s="54" t="s">
        <v>1801</v>
      </c>
      <c r="H94" s="55">
        <v>13.700000000000001</v>
      </c>
      <c r="I94" s="55">
        <v>13.3</v>
      </c>
      <c r="J94" s="55">
        <v>13</v>
      </c>
      <c r="K94" s="54"/>
      <c r="L94" s="56" t="b">
        <v>0</v>
      </c>
      <c r="M94" s="56" t="b">
        <v>0</v>
      </c>
      <c r="N94" s="54">
        <v>1</v>
      </c>
      <c r="O94" s="54" t="s">
        <v>228</v>
      </c>
      <c r="P94" s="54">
        <v>22</v>
      </c>
      <c r="Q94" s="54">
        <v>10</v>
      </c>
      <c r="R94" s="54">
        <v>95</v>
      </c>
      <c r="S94" s="54" t="s">
        <v>435</v>
      </c>
      <c r="T94" s="54"/>
      <c r="U94" s="54" t="s">
        <v>436</v>
      </c>
      <c r="V94" s="54" t="s">
        <v>437</v>
      </c>
      <c r="W94" s="54" t="b">
        <v>0</v>
      </c>
      <c r="X94" s="54"/>
      <c r="Y94" s="57" t="s">
        <v>1803</v>
      </c>
      <c r="Z94" s="54" t="s">
        <v>1802</v>
      </c>
      <c r="AA94" s="54"/>
      <c r="AB94" s="54" t="s">
        <v>438</v>
      </c>
      <c r="AC94" s="56" t="b">
        <v>1</v>
      </c>
      <c r="AD94" s="56" t="b">
        <v>0</v>
      </c>
      <c r="AE94" s="54" t="s">
        <v>302</v>
      </c>
      <c r="AF94" s="58">
        <v>46235</v>
      </c>
      <c r="AG94" s="62" t="s">
        <v>293</v>
      </c>
      <c r="AH94" s="54">
        <v>0</v>
      </c>
      <c r="AI94" s="54"/>
      <c r="AJ94" s="54"/>
      <c r="AK94" s="54"/>
      <c r="AL94" s="54"/>
      <c r="AM94" s="54">
        <v>0</v>
      </c>
      <c r="AN94" s="54"/>
      <c r="AO94" s="54"/>
      <c r="AP94" s="54"/>
      <c r="AQ94" s="54"/>
      <c r="AR94" s="54"/>
      <c r="AS94" s="54"/>
      <c r="AT94" s="54"/>
      <c r="AU94" s="54"/>
      <c r="AV94" s="54"/>
      <c r="AW94" s="54"/>
      <c r="AX94" s="59"/>
      <c r="AY94" s="59"/>
      <c r="AZ94" s="59"/>
      <c r="BA94" s="59"/>
      <c r="BB94" s="59">
        <v>6.8173999999999998E-2</v>
      </c>
      <c r="BC94" s="60"/>
      <c r="BD94" s="61"/>
      <c r="BE94" s="62" t="s">
        <v>293</v>
      </c>
      <c r="BF94" s="35">
        <f t="shared" si="269"/>
        <v>4.0600000000000005</v>
      </c>
      <c r="BG94" s="35">
        <f t="shared" si="269"/>
        <v>6.0295000000000001E-2</v>
      </c>
      <c r="BH94" s="35" t="str">
        <f t="shared" si="258"/>
        <v>Low</v>
      </c>
      <c r="BI94" s="110">
        <f t="shared" si="259"/>
        <v>0</v>
      </c>
      <c r="BJ94" s="83">
        <f>VLOOKUP($F94,REP_Info!$D$6:$H$250,5,FALSE)</f>
        <v>1.8160000000000001</v>
      </c>
      <c r="BK94" s="30">
        <f t="shared" si="260"/>
        <v>13.658899999999999</v>
      </c>
      <c r="BL94" s="30">
        <f t="shared" si="260"/>
        <v>13.2529</v>
      </c>
      <c r="BM94" s="30">
        <f t="shared" si="260"/>
        <v>13.049899999999999</v>
      </c>
      <c r="BN94" s="29">
        <f t="shared" si="260"/>
        <v>12.982233333333332</v>
      </c>
      <c r="BO94" s="85" t="str">
        <f t="shared" si="273"/>
        <v>$$$</v>
      </c>
      <c r="BP94" s="88" t="str">
        <f t="shared" si="261"/>
        <v>$$$</v>
      </c>
      <c r="BQ94" s="88" t="str">
        <f t="shared" si="270"/>
        <v>$$$</v>
      </c>
      <c r="BR94" s="88" t="str">
        <f t="shared" si="271"/>
        <v>$$$</v>
      </c>
      <c r="BS94" s="29" t="e">
        <f t="shared" si="272"/>
        <v>#N/A</v>
      </c>
      <c r="BT94" s="29" t="e">
        <f t="shared" si="272"/>
        <v>#N/A</v>
      </c>
      <c r="BU94" s="29" t="e">
        <f t="shared" si="272"/>
        <v>#N/A</v>
      </c>
      <c r="BV94" s="29" t="e">
        <f t="shared" si="272"/>
        <v>#N/A</v>
      </c>
      <c r="BW94" s="29" t="e">
        <f t="shared" si="272"/>
        <v>#N/A</v>
      </c>
      <c r="BX94" s="29" t="e">
        <f t="shared" si="272"/>
        <v>#N/A</v>
      </c>
      <c r="BY94" s="29" t="e">
        <f t="shared" si="272"/>
        <v>#N/A</v>
      </c>
      <c r="BZ94" s="29" t="e">
        <f t="shared" si="272"/>
        <v>#N/A</v>
      </c>
      <c r="CA94" s="29" t="e">
        <f t="shared" si="272"/>
        <v>#N/A</v>
      </c>
      <c r="CB94" s="29" t="e">
        <f t="shared" si="272"/>
        <v>#N/A</v>
      </c>
      <c r="CC94" s="29" t="e">
        <f t="shared" si="272"/>
        <v>#N/A</v>
      </c>
      <c r="CD94" s="29" t="e">
        <f t="shared" si="272"/>
        <v>#N/A</v>
      </c>
      <c r="CE94" s="6" t="str">
        <f t="shared" si="255"/>
        <v/>
      </c>
      <c r="CF94" s="27" t="e">
        <f>IF(AND(CI94,NOT(AD94)),LOOKUP(CF$5,{0,750,1500},H94:J94),"")</f>
        <v>#N/A</v>
      </c>
      <c r="CG94" s="6" t="str">
        <f t="shared" si="256"/>
        <v/>
      </c>
      <c r="CH94" t="e">
        <f t="shared" si="263"/>
        <v>#N/A</v>
      </c>
      <c r="CI94" t="e">
        <f t="shared" si="264"/>
        <v>#N/A</v>
      </c>
      <c r="CJ94" s="6" t="e">
        <f t="shared" si="274"/>
        <v>#N/A</v>
      </c>
      <c r="CK94" s="6">
        <f t="shared" si="275"/>
        <v>1</v>
      </c>
      <c r="CL94" s="6">
        <f t="shared" si="276"/>
        <v>1</v>
      </c>
      <c r="CM94" s="6">
        <f t="shared" si="277"/>
        <v>1</v>
      </c>
      <c r="CN94" s="6">
        <f t="shared" si="278"/>
        <v>0</v>
      </c>
      <c r="CO94" s="6">
        <f t="shared" si="279"/>
        <v>1</v>
      </c>
      <c r="CP94" s="6">
        <f t="shared" si="280"/>
        <v>1</v>
      </c>
      <c r="CQ94" s="6">
        <f t="shared" si="265"/>
        <v>1</v>
      </c>
      <c r="CR94" s="81" t="str">
        <f t="shared" si="281"/>
        <v/>
      </c>
      <c r="CS94">
        <f t="shared" si="266"/>
        <v>3.5999999999999992</v>
      </c>
      <c r="CT94">
        <f t="shared" si="19"/>
        <v>95</v>
      </c>
      <c r="CU94" t="str">
        <f t="shared" si="282"/>
        <v/>
      </c>
      <c r="CV94" s="81">
        <f t="shared" si="267"/>
        <v>95</v>
      </c>
      <c r="CW94" s="81">
        <f>(CV94/25)^1.5*(Calculator!$BU$4/10000)*CW$5</f>
        <v>3.8523479486358254</v>
      </c>
      <c r="CX94" t="str">
        <f t="shared" si="268"/>
        <v>$95</v>
      </c>
    </row>
    <row r="95" spans="2:102" x14ac:dyDescent="0.25">
      <c r="B95" s="115" t="s">
        <v>233</v>
      </c>
      <c r="C95" s="13">
        <v>46266.661111111112</v>
      </c>
      <c r="D95">
        <v>37188</v>
      </c>
      <c r="E95" s="54" t="s">
        <v>235</v>
      </c>
      <c r="F95" s="54" t="s">
        <v>434</v>
      </c>
      <c r="G95" s="54" t="s">
        <v>1804</v>
      </c>
      <c r="H95" s="55">
        <v>14.099999999999998</v>
      </c>
      <c r="I95" s="55">
        <v>13.600000000000001</v>
      </c>
      <c r="J95" s="55">
        <v>13.3</v>
      </c>
      <c r="K95" s="54"/>
      <c r="L95" s="56" t="b">
        <v>0</v>
      </c>
      <c r="M95" s="56" t="b">
        <v>0</v>
      </c>
      <c r="N95" s="54">
        <v>1</v>
      </c>
      <c r="O95" s="54" t="s">
        <v>228</v>
      </c>
      <c r="P95" s="54">
        <v>22</v>
      </c>
      <c r="Q95" s="54">
        <v>11</v>
      </c>
      <c r="R95" s="54">
        <v>95</v>
      </c>
      <c r="S95" s="54" t="s">
        <v>435</v>
      </c>
      <c r="T95" s="54"/>
      <c r="U95" s="54" t="s">
        <v>436</v>
      </c>
      <c r="V95" s="54" t="s">
        <v>437</v>
      </c>
      <c r="W95" s="54" t="b">
        <v>0</v>
      </c>
      <c r="X95" s="54"/>
      <c r="Y95" s="57" t="s">
        <v>2174</v>
      </c>
      <c r="Z95" s="54" t="s">
        <v>1990</v>
      </c>
      <c r="AA95" s="54"/>
      <c r="AB95" s="54" t="s">
        <v>438</v>
      </c>
      <c r="AC95" s="56" t="b">
        <v>1</v>
      </c>
      <c r="AD95" s="56" t="b">
        <v>0</v>
      </c>
      <c r="AE95" s="54" t="s">
        <v>302</v>
      </c>
      <c r="AF95" s="58">
        <v>46266</v>
      </c>
      <c r="AG95" s="62" t="s">
        <v>293</v>
      </c>
      <c r="AH95" s="54">
        <v>0</v>
      </c>
      <c r="AI95" s="54"/>
      <c r="AJ95" s="54"/>
      <c r="AK95" s="54"/>
      <c r="AL95" s="54"/>
      <c r="AM95" s="54">
        <v>0</v>
      </c>
      <c r="AN95" s="54"/>
      <c r="AO95" s="54"/>
      <c r="AP95" s="54"/>
      <c r="AQ95" s="54"/>
      <c r="AR95" s="54"/>
      <c r="AS95" s="54"/>
      <c r="AT95" s="54"/>
      <c r="AU95" s="54"/>
      <c r="AV95" s="54"/>
      <c r="AW95" s="54"/>
      <c r="AX95" s="59"/>
      <c r="AY95" s="59"/>
      <c r="AZ95" s="59"/>
      <c r="BA95" s="59"/>
      <c r="BB95" s="59">
        <v>6.6587999999999994E-2</v>
      </c>
      <c r="BC95" s="60"/>
      <c r="BD95" s="61"/>
      <c r="BE95" s="62" t="s">
        <v>293</v>
      </c>
      <c r="BF95" s="35">
        <f t="shared" si="269"/>
        <v>4.9000000000000004</v>
      </c>
      <c r="BG95" s="35">
        <f t="shared" si="269"/>
        <v>6.4130000000000006E-2</v>
      </c>
      <c r="BH95" s="35" t="str">
        <f t="shared" si="258"/>
        <v>Low</v>
      </c>
      <c r="BI95" s="110">
        <f t="shared" si="259"/>
        <v>0</v>
      </c>
      <c r="BJ95" s="83">
        <f>VLOOKUP($F95,REP_Info!$D$6:$H$250,5,FALSE)</f>
        <v>1.8160000000000001</v>
      </c>
      <c r="BK95" s="30">
        <f t="shared" si="260"/>
        <v>14.0518</v>
      </c>
      <c r="BL95" s="30">
        <f t="shared" si="260"/>
        <v>13.5618</v>
      </c>
      <c r="BM95" s="30">
        <f t="shared" si="260"/>
        <v>13.316800000000001</v>
      </c>
      <c r="BN95" s="29">
        <f t="shared" si="260"/>
        <v>13.235133333333332</v>
      </c>
      <c r="BO95" s="85" t="str">
        <f t="shared" si="273"/>
        <v>$$$</v>
      </c>
      <c r="BP95" s="88" t="str">
        <f t="shared" si="261"/>
        <v>$$$</v>
      </c>
      <c r="BQ95" s="88" t="str">
        <f t="shared" si="270"/>
        <v>$$$</v>
      </c>
      <c r="BR95" s="88" t="str">
        <f t="shared" si="271"/>
        <v>$$$</v>
      </c>
      <c r="BS95" s="29" t="e">
        <f t="shared" si="272"/>
        <v>#N/A</v>
      </c>
      <c r="BT95" s="29" t="e">
        <f t="shared" si="272"/>
        <v>#N/A</v>
      </c>
      <c r="BU95" s="29" t="e">
        <f t="shared" si="272"/>
        <v>#N/A</v>
      </c>
      <c r="BV95" s="29" t="e">
        <f t="shared" si="272"/>
        <v>#N/A</v>
      </c>
      <c r="BW95" s="29" t="e">
        <f t="shared" si="272"/>
        <v>#N/A</v>
      </c>
      <c r="BX95" s="29" t="e">
        <f t="shared" si="272"/>
        <v>#N/A</v>
      </c>
      <c r="BY95" s="29" t="e">
        <f t="shared" si="272"/>
        <v>#N/A</v>
      </c>
      <c r="BZ95" s="29" t="e">
        <f t="shared" si="272"/>
        <v>#N/A</v>
      </c>
      <c r="CA95" s="29" t="e">
        <f t="shared" si="272"/>
        <v>#N/A</v>
      </c>
      <c r="CB95" s="29" t="e">
        <f t="shared" si="272"/>
        <v>#N/A</v>
      </c>
      <c r="CC95" s="29" t="e">
        <f t="shared" si="272"/>
        <v>#N/A</v>
      </c>
      <c r="CD95" s="29" t="e">
        <f t="shared" si="272"/>
        <v>#N/A</v>
      </c>
      <c r="CE95" s="6" t="str">
        <f t="shared" si="255"/>
        <v/>
      </c>
      <c r="CF95" s="27" t="e">
        <f>IF(AND(CI95,NOT(AD95)),LOOKUP(CF$5,{0,750,1500},H95:J95),"")</f>
        <v>#N/A</v>
      </c>
      <c r="CG95" s="6" t="str">
        <f t="shared" si="256"/>
        <v/>
      </c>
      <c r="CH95" t="e">
        <f t="shared" si="263"/>
        <v>#N/A</v>
      </c>
      <c r="CI95" t="e">
        <f t="shared" si="264"/>
        <v>#N/A</v>
      </c>
      <c r="CJ95" s="6" t="e">
        <f t="shared" si="274"/>
        <v>#N/A</v>
      </c>
      <c r="CK95" s="6">
        <f t="shared" si="275"/>
        <v>1</v>
      </c>
      <c r="CL95" s="6">
        <f t="shared" si="276"/>
        <v>1</v>
      </c>
      <c r="CM95" s="6">
        <f t="shared" si="277"/>
        <v>1</v>
      </c>
      <c r="CN95" s="6">
        <f t="shared" si="278"/>
        <v>0</v>
      </c>
      <c r="CO95" s="6">
        <f t="shared" si="279"/>
        <v>1</v>
      </c>
      <c r="CP95" s="6">
        <f t="shared" si="280"/>
        <v>1</v>
      </c>
      <c r="CQ95" s="6">
        <f t="shared" si="265"/>
        <v>1</v>
      </c>
      <c r="CR95" s="81" t="str">
        <f t="shared" si="281"/>
        <v/>
      </c>
      <c r="CS95">
        <f t="shared" si="266"/>
        <v>1.6363636363636349</v>
      </c>
      <c r="CT95">
        <f t="shared" si="19"/>
        <v>95</v>
      </c>
      <c r="CU95" t="str">
        <f t="shared" si="282"/>
        <v/>
      </c>
      <c r="CV95" s="81">
        <f t="shared" si="267"/>
        <v>95</v>
      </c>
      <c r="CW95" s="81">
        <f>(CV95/25)^1.5*(Calculator!$BU$4/10000)*CW$5</f>
        <v>3.8523479486358254</v>
      </c>
      <c r="CX95" t="str">
        <f t="shared" si="268"/>
        <v>$95</v>
      </c>
    </row>
    <row r="96" spans="2:102" x14ac:dyDescent="0.25">
      <c r="B96" s="115" t="s">
        <v>233</v>
      </c>
      <c r="C96" s="13">
        <v>46237.767361111109</v>
      </c>
      <c r="D96">
        <v>37190</v>
      </c>
      <c r="E96" s="54" t="s">
        <v>237</v>
      </c>
      <c r="F96" s="54" t="s">
        <v>434</v>
      </c>
      <c r="G96" s="54" t="s">
        <v>1804</v>
      </c>
      <c r="H96" s="55">
        <v>13.700000000000001</v>
      </c>
      <c r="I96" s="55">
        <v>13.3</v>
      </c>
      <c r="J96" s="55">
        <v>13</v>
      </c>
      <c r="K96" s="54"/>
      <c r="L96" s="56" t="b">
        <v>0</v>
      </c>
      <c r="M96" s="56" t="b">
        <v>0</v>
      </c>
      <c r="N96" s="54">
        <v>1</v>
      </c>
      <c r="O96" s="54" t="s">
        <v>228</v>
      </c>
      <c r="P96" s="54">
        <v>22</v>
      </c>
      <c r="Q96" s="54">
        <v>11</v>
      </c>
      <c r="R96" s="54">
        <v>95</v>
      </c>
      <c r="S96" s="54" t="s">
        <v>435</v>
      </c>
      <c r="T96" s="54"/>
      <c r="U96" s="54" t="s">
        <v>436</v>
      </c>
      <c r="V96" s="54" t="s">
        <v>437</v>
      </c>
      <c r="W96" s="54" t="b">
        <v>0</v>
      </c>
      <c r="X96" s="54"/>
      <c r="Y96" s="57" t="s">
        <v>1805</v>
      </c>
      <c r="Z96" s="54" t="s">
        <v>1797</v>
      </c>
      <c r="AA96" s="54"/>
      <c r="AB96" s="54" t="s">
        <v>438</v>
      </c>
      <c r="AC96" s="56" t="b">
        <v>1</v>
      </c>
      <c r="AD96" s="56" t="b">
        <v>0</v>
      </c>
      <c r="AE96" s="54" t="s">
        <v>302</v>
      </c>
      <c r="AF96" s="58">
        <v>46235</v>
      </c>
      <c r="AG96" s="62" t="s">
        <v>293</v>
      </c>
      <c r="AH96" s="54">
        <v>0</v>
      </c>
      <c r="AI96" s="54"/>
      <c r="AJ96" s="54"/>
      <c r="AK96" s="54"/>
      <c r="AL96" s="54"/>
      <c r="AM96" s="54">
        <v>0</v>
      </c>
      <c r="AN96" s="54"/>
      <c r="AO96" s="54"/>
      <c r="AP96" s="54"/>
      <c r="AQ96" s="54"/>
      <c r="AR96" s="54"/>
      <c r="AS96" s="54"/>
      <c r="AT96" s="54"/>
      <c r="AU96" s="54"/>
      <c r="AV96" s="54"/>
      <c r="AW96" s="54"/>
      <c r="AX96" s="59"/>
      <c r="AY96" s="59"/>
      <c r="AZ96" s="59"/>
      <c r="BA96" s="59"/>
      <c r="BB96" s="59">
        <v>6.8173999999999998E-2</v>
      </c>
      <c r="BC96" s="60"/>
      <c r="BD96" s="61"/>
      <c r="BE96" s="62" t="s">
        <v>293</v>
      </c>
      <c r="BF96" s="35">
        <f t="shared" si="269"/>
        <v>4.0600000000000005</v>
      </c>
      <c r="BG96" s="35">
        <f t="shared" si="269"/>
        <v>6.0295000000000001E-2</v>
      </c>
      <c r="BH96" s="35" t="str">
        <f t="shared" si="258"/>
        <v>Low</v>
      </c>
      <c r="BI96" s="110">
        <f t="shared" si="259"/>
        <v>0</v>
      </c>
      <c r="BJ96" s="83">
        <f>VLOOKUP($F96,REP_Info!$D$6:$H$250,5,FALSE)</f>
        <v>1.8160000000000001</v>
      </c>
      <c r="BK96" s="30">
        <f t="shared" si="260"/>
        <v>13.658899999999999</v>
      </c>
      <c r="BL96" s="30">
        <f t="shared" si="260"/>
        <v>13.2529</v>
      </c>
      <c r="BM96" s="30">
        <f t="shared" si="260"/>
        <v>13.049899999999999</v>
      </c>
      <c r="BN96" s="29">
        <f t="shared" si="260"/>
        <v>12.982233333333332</v>
      </c>
      <c r="BO96" s="85" t="str">
        <f t="shared" si="273"/>
        <v>$$$</v>
      </c>
      <c r="BP96" s="88" t="str">
        <f t="shared" si="261"/>
        <v>$$$</v>
      </c>
      <c r="BQ96" s="88" t="str">
        <f t="shared" si="270"/>
        <v>$$$</v>
      </c>
      <c r="BR96" s="88" t="str">
        <f t="shared" si="271"/>
        <v>$$$</v>
      </c>
      <c r="BS96" s="29" t="e">
        <f t="shared" si="272"/>
        <v>#N/A</v>
      </c>
      <c r="BT96" s="29" t="e">
        <f t="shared" si="272"/>
        <v>#N/A</v>
      </c>
      <c r="BU96" s="29" t="e">
        <f t="shared" si="272"/>
        <v>#N/A</v>
      </c>
      <c r="BV96" s="29" t="e">
        <f t="shared" si="272"/>
        <v>#N/A</v>
      </c>
      <c r="BW96" s="29" t="e">
        <f t="shared" si="272"/>
        <v>#N/A</v>
      </c>
      <c r="BX96" s="29" t="e">
        <f t="shared" si="272"/>
        <v>#N/A</v>
      </c>
      <c r="BY96" s="29" t="e">
        <f t="shared" si="272"/>
        <v>#N/A</v>
      </c>
      <c r="BZ96" s="29" t="e">
        <f t="shared" si="272"/>
        <v>#N/A</v>
      </c>
      <c r="CA96" s="29" t="e">
        <f t="shared" si="272"/>
        <v>#N/A</v>
      </c>
      <c r="CB96" s="29" t="e">
        <f t="shared" si="272"/>
        <v>#N/A</v>
      </c>
      <c r="CC96" s="29" t="e">
        <f t="shared" si="272"/>
        <v>#N/A</v>
      </c>
      <c r="CD96" s="29" t="e">
        <f t="shared" si="272"/>
        <v>#N/A</v>
      </c>
      <c r="CE96" s="6" t="str">
        <f t="shared" si="255"/>
        <v/>
      </c>
      <c r="CF96" s="27" t="e">
        <f>IF(AND(CI96,NOT(AD96)),LOOKUP(CF$5,{0,750,1500},H96:J96),"")</f>
        <v>#N/A</v>
      </c>
      <c r="CG96" s="6" t="str">
        <f t="shared" si="256"/>
        <v/>
      </c>
      <c r="CH96" t="e">
        <f t="shared" si="263"/>
        <v>#N/A</v>
      </c>
      <c r="CI96" t="e">
        <f t="shared" si="264"/>
        <v>#N/A</v>
      </c>
      <c r="CJ96" s="6" t="e">
        <f t="shared" si="274"/>
        <v>#N/A</v>
      </c>
      <c r="CK96" s="6">
        <f t="shared" si="275"/>
        <v>1</v>
      </c>
      <c r="CL96" s="6">
        <f t="shared" si="276"/>
        <v>1</v>
      </c>
      <c r="CM96" s="6">
        <f t="shared" si="277"/>
        <v>1</v>
      </c>
      <c r="CN96" s="6">
        <f t="shared" si="278"/>
        <v>0</v>
      </c>
      <c r="CO96" s="6">
        <f t="shared" si="279"/>
        <v>1</v>
      </c>
      <c r="CP96" s="6">
        <f t="shared" si="280"/>
        <v>1</v>
      </c>
      <c r="CQ96" s="6">
        <f t="shared" si="265"/>
        <v>1</v>
      </c>
      <c r="CR96" s="81" t="str">
        <f t="shared" si="281"/>
        <v/>
      </c>
      <c r="CS96">
        <f t="shared" si="266"/>
        <v>1.6363636363636349</v>
      </c>
      <c r="CT96">
        <f t="shared" si="19"/>
        <v>95</v>
      </c>
      <c r="CU96" t="str">
        <f t="shared" si="282"/>
        <v/>
      </c>
      <c r="CV96" s="81">
        <f t="shared" si="267"/>
        <v>95</v>
      </c>
      <c r="CW96" s="81">
        <f>(CV96/25)^1.5*(Calculator!$BU$4/10000)*CW$5</f>
        <v>3.8523479486358254</v>
      </c>
      <c r="CX96" t="str">
        <f t="shared" si="268"/>
        <v>$95</v>
      </c>
    </row>
    <row r="97" spans="2:102" x14ac:dyDescent="0.25">
      <c r="B97" s="115" t="s">
        <v>233</v>
      </c>
      <c r="C97" s="13">
        <v>46266.661111111112</v>
      </c>
      <c r="D97">
        <v>27821</v>
      </c>
      <c r="E97" s="54" t="s">
        <v>235</v>
      </c>
      <c r="F97" s="54" t="s">
        <v>439</v>
      </c>
      <c r="G97" s="54" t="s">
        <v>440</v>
      </c>
      <c r="H97" s="55">
        <v>14.000000000000002</v>
      </c>
      <c r="I97" s="55">
        <v>13.5</v>
      </c>
      <c r="J97" s="55">
        <v>13.3</v>
      </c>
      <c r="K97" s="54"/>
      <c r="L97" s="56" t="b">
        <v>0</v>
      </c>
      <c r="M97" s="56" t="b">
        <v>0</v>
      </c>
      <c r="N97" s="54">
        <v>1</v>
      </c>
      <c r="O97" s="54" t="s">
        <v>228</v>
      </c>
      <c r="P97" s="54">
        <v>100</v>
      </c>
      <c r="Q97" s="54">
        <v>12</v>
      </c>
      <c r="R97" s="54">
        <v>75</v>
      </c>
      <c r="S97" s="54" t="s">
        <v>441</v>
      </c>
      <c r="T97" s="54" t="s">
        <v>442</v>
      </c>
      <c r="U97" s="54" t="s">
        <v>1841</v>
      </c>
      <c r="V97" s="54" t="s">
        <v>1858</v>
      </c>
      <c r="W97" s="54" t="b">
        <v>1</v>
      </c>
      <c r="X97" s="54"/>
      <c r="Y97" s="57" t="s">
        <v>2175</v>
      </c>
      <c r="Z97" s="54" t="s">
        <v>2176</v>
      </c>
      <c r="AA97" s="54"/>
      <c r="AB97" s="54" t="s">
        <v>443</v>
      </c>
      <c r="AC97" s="56" t="b">
        <v>1</v>
      </c>
      <c r="AD97" s="56" t="b">
        <v>0</v>
      </c>
      <c r="AE97" s="54" t="s">
        <v>302</v>
      </c>
      <c r="AF97" s="58">
        <v>46266</v>
      </c>
      <c r="AG97" s="62" t="s">
        <v>293</v>
      </c>
      <c r="AH97" s="54">
        <v>0</v>
      </c>
      <c r="AI97" s="54"/>
      <c r="AJ97" s="54"/>
      <c r="AK97" s="54"/>
      <c r="AL97" s="54"/>
      <c r="AM97" s="54">
        <v>0</v>
      </c>
      <c r="AN97" s="54"/>
      <c r="AO97" s="54"/>
      <c r="AP97" s="54"/>
      <c r="AQ97" s="54"/>
      <c r="AR97" s="54"/>
      <c r="AS97" s="54"/>
      <c r="AT97" s="54"/>
      <c r="AU97" s="54"/>
      <c r="AV97" s="54"/>
      <c r="AW97" s="54"/>
      <c r="AX97" s="59"/>
      <c r="AY97" s="59"/>
      <c r="AZ97" s="59"/>
      <c r="BA97" s="59"/>
      <c r="BB97" s="59">
        <v>6.6000000000000003E-2</v>
      </c>
      <c r="BC97" s="60">
        <v>4.9000000000000004</v>
      </c>
      <c r="BD97" s="61">
        <v>6.4140000000000003E-2</v>
      </c>
      <c r="BE97" s="62" t="s">
        <v>293</v>
      </c>
      <c r="BF97" s="35">
        <f t="shared" si="269"/>
        <v>4.9000000000000004</v>
      </c>
      <c r="BG97" s="35">
        <f t="shared" si="269"/>
        <v>6.4130000000000006E-2</v>
      </c>
      <c r="BH97" s="35" t="str">
        <f t="shared" si="258"/>
        <v>Low</v>
      </c>
      <c r="BI97" s="110">
        <f t="shared" si="259"/>
        <v>0</v>
      </c>
      <c r="BJ97" s="83">
        <f>VLOOKUP($F97,REP_Info!$D$6:$H$250,5,FALSE)</f>
        <v>0.73699999999999999</v>
      </c>
      <c r="BK97" s="30">
        <f t="shared" si="260"/>
        <v>13.993</v>
      </c>
      <c r="BL97" s="30">
        <f t="shared" si="260"/>
        <v>13.503000000000004</v>
      </c>
      <c r="BM97" s="30">
        <f t="shared" si="260"/>
        <v>13.258000000000003</v>
      </c>
      <c r="BN97" s="29">
        <f t="shared" si="260"/>
        <v>13.176333333333334</v>
      </c>
      <c r="BO97" s="85" t="str">
        <f t="shared" si="273"/>
        <v>$$$</v>
      </c>
      <c r="BP97" s="88" t="str">
        <f t="shared" si="261"/>
        <v>$$$</v>
      </c>
      <c r="BQ97" s="88" t="str">
        <f t="shared" si="270"/>
        <v>$$$</v>
      </c>
      <c r="BR97" s="88" t="str">
        <f t="shared" si="271"/>
        <v>$$$</v>
      </c>
      <c r="BS97" s="29" t="e">
        <f t="shared" si="272"/>
        <v>#N/A</v>
      </c>
      <c r="BT97" s="29" t="e">
        <f t="shared" si="272"/>
        <v>#N/A</v>
      </c>
      <c r="BU97" s="29" t="e">
        <f t="shared" si="272"/>
        <v>#N/A</v>
      </c>
      <c r="BV97" s="29" t="e">
        <f t="shared" si="272"/>
        <v>#N/A</v>
      </c>
      <c r="BW97" s="29" t="e">
        <f t="shared" si="272"/>
        <v>#N/A</v>
      </c>
      <c r="BX97" s="29" t="e">
        <f t="shared" si="272"/>
        <v>#N/A</v>
      </c>
      <c r="BY97" s="29" t="e">
        <f t="shared" si="272"/>
        <v>#N/A</v>
      </c>
      <c r="BZ97" s="29" t="e">
        <f t="shared" si="272"/>
        <v>#N/A</v>
      </c>
      <c r="CA97" s="29" t="e">
        <f t="shared" si="272"/>
        <v>#N/A</v>
      </c>
      <c r="CB97" s="29" t="e">
        <f t="shared" si="272"/>
        <v>#N/A</v>
      </c>
      <c r="CC97" s="29" t="e">
        <f t="shared" si="272"/>
        <v>#N/A</v>
      </c>
      <c r="CD97" s="29" t="e">
        <f t="shared" si="272"/>
        <v>#N/A</v>
      </c>
      <c r="CE97" s="6" t="str">
        <f t="shared" si="255"/>
        <v/>
      </c>
      <c r="CF97" s="27" t="e">
        <f>IF(AND(CI97,NOT(AD97)),LOOKUP(CF$5,{0,750,1500},H97:J97),"")</f>
        <v>#N/A</v>
      </c>
      <c r="CG97" s="6" t="str">
        <f t="shared" si="256"/>
        <v/>
      </c>
      <c r="CH97" t="e">
        <f t="shared" si="263"/>
        <v>#N/A</v>
      </c>
      <c r="CI97" t="e">
        <f t="shared" si="264"/>
        <v>#N/A</v>
      </c>
      <c r="CJ97" s="6" t="e">
        <f t="shared" si="274"/>
        <v>#N/A</v>
      </c>
      <c r="CK97" s="6">
        <f t="shared" si="275"/>
        <v>1</v>
      </c>
      <c r="CL97" s="6">
        <f t="shared" si="276"/>
        <v>1</v>
      </c>
      <c r="CM97" s="6">
        <f t="shared" si="277"/>
        <v>1</v>
      </c>
      <c r="CN97" s="6">
        <f t="shared" si="278"/>
        <v>1</v>
      </c>
      <c r="CO97" s="6">
        <f t="shared" si="279"/>
        <v>1</v>
      </c>
      <c r="CP97" s="6">
        <f t="shared" si="280"/>
        <v>1</v>
      </c>
      <c r="CQ97" s="6">
        <f t="shared" si="265"/>
        <v>1</v>
      </c>
      <c r="CR97" s="81" t="str">
        <f t="shared" si="281"/>
        <v/>
      </c>
      <c r="CS97">
        <f t="shared" si="266"/>
        <v>0</v>
      </c>
      <c r="CT97">
        <f t="shared" si="19"/>
        <v>75</v>
      </c>
      <c r="CU97" t="str">
        <f t="shared" si="282"/>
        <v/>
      </c>
      <c r="CV97" s="81">
        <f t="shared" si="267"/>
        <v>75</v>
      </c>
      <c r="CW97" s="81">
        <f>(CV97/25)^1.5*(Calculator!$BU$4/10000)*CW$5</f>
        <v>2.7022902443431254</v>
      </c>
      <c r="CX97" t="str">
        <f t="shared" si="268"/>
        <v>$75</v>
      </c>
    </row>
    <row r="98" spans="2:102" x14ac:dyDescent="0.25">
      <c r="B98" s="115" t="s">
        <v>233</v>
      </c>
      <c r="C98" s="13">
        <v>46266.661111111112</v>
      </c>
      <c r="D98">
        <v>27823</v>
      </c>
      <c r="E98" s="54" t="s">
        <v>235</v>
      </c>
      <c r="F98" s="54" t="s">
        <v>439</v>
      </c>
      <c r="G98" s="54" t="s">
        <v>444</v>
      </c>
      <c r="H98" s="55">
        <v>14.299999999999999</v>
      </c>
      <c r="I98" s="55">
        <v>13.8</v>
      </c>
      <c r="J98" s="55">
        <v>13.600000000000001</v>
      </c>
      <c r="K98" s="54"/>
      <c r="L98" s="56" t="b">
        <v>0</v>
      </c>
      <c r="M98" s="56" t="b">
        <v>0</v>
      </c>
      <c r="N98" s="54">
        <v>1</v>
      </c>
      <c r="O98" s="54" t="s">
        <v>228</v>
      </c>
      <c r="P98" s="54">
        <v>100</v>
      </c>
      <c r="Q98" s="54">
        <v>24</v>
      </c>
      <c r="R98" s="54">
        <v>150</v>
      </c>
      <c r="S98" s="54" t="s">
        <v>441</v>
      </c>
      <c r="T98" s="54" t="s">
        <v>442</v>
      </c>
      <c r="U98" s="54" t="s">
        <v>1841</v>
      </c>
      <c r="V98" s="54" t="s">
        <v>1859</v>
      </c>
      <c r="W98" s="54" t="b">
        <v>1</v>
      </c>
      <c r="X98" s="54"/>
      <c r="Y98" s="57" t="s">
        <v>2177</v>
      </c>
      <c r="Z98" s="54" t="s">
        <v>2178</v>
      </c>
      <c r="AA98" s="54"/>
      <c r="AB98" s="54" t="s">
        <v>443</v>
      </c>
      <c r="AC98" s="56" t="b">
        <v>1</v>
      </c>
      <c r="AD98" s="56" t="b">
        <v>0</v>
      </c>
      <c r="AE98" s="54" t="s">
        <v>302</v>
      </c>
      <c r="AF98" s="58">
        <v>46266</v>
      </c>
      <c r="AG98" s="62" t="s">
        <v>293</v>
      </c>
      <c r="AH98" s="54">
        <v>0</v>
      </c>
      <c r="AI98" s="54"/>
      <c r="AJ98" s="54"/>
      <c r="AK98" s="54"/>
      <c r="AL98" s="54"/>
      <c r="AM98" s="54">
        <v>0</v>
      </c>
      <c r="AN98" s="54"/>
      <c r="AO98" s="54"/>
      <c r="AP98" s="54"/>
      <c r="AQ98" s="54"/>
      <c r="AR98" s="54"/>
      <c r="AS98" s="54"/>
      <c r="AT98" s="54"/>
      <c r="AU98" s="54"/>
      <c r="AV98" s="54"/>
      <c r="AW98" s="54"/>
      <c r="AX98" s="59"/>
      <c r="AY98" s="59"/>
      <c r="AZ98" s="59"/>
      <c r="BA98" s="59"/>
      <c r="BB98" s="59">
        <v>6.9000000000000006E-2</v>
      </c>
      <c r="BC98" s="60">
        <v>4.9000000000000004</v>
      </c>
      <c r="BD98" s="61">
        <v>6.4140000000000003E-2</v>
      </c>
      <c r="BE98" s="62" t="s">
        <v>293</v>
      </c>
      <c r="BF98" s="35">
        <f t="shared" si="269"/>
        <v>4.9000000000000004</v>
      </c>
      <c r="BG98" s="35">
        <f t="shared" si="269"/>
        <v>6.4130000000000006E-2</v>
      </c>
      <c r="BH98" s="35" t="str">
        <f t="shared" si="258"/>
        <v>Low</v>
      </c>
      <c r="BI98" s="110">
        <f t="shared" si="259"/>
        <v>0</v>
      </c>
      <c r="BJ98" s="83">
        <f>VLOOKUP($F98,REP_Info!$D$6:$H$250,5,FALSE)</f>
        <v>0.73699999999999999</v>
      </c>
      <c r="BK98" s="30">
        <f t="shared" si="260"/>
        <v>14.292999999999999</v>
      </c>
      <c r="BL98" s="30">
        <f t="shared" si="260"/>
        <v>13.803000000000004</v>
      </c>
      <c r="BM98" s="30">
        <f t="shared" si="260"/>
        <v>13.558000000000002</v>
      </c>
      <c r="BN98" s="29">
        <f t="shared" si="260"/>
        <v>13.476333333333336</v>
      </c>
      <c r="BO98" s="85" t="str">
        <f t="shared" si="273"/>
        <v>$$$</v>
      </c>
      <c r="BP98" s="88" t="str">
        <f t="shared" si="261"/>
        <v>$$$</v>
      </c>
      <c r="BQ98" s="88" t="str">
        <f t="shared" si="270"/>
        <v>$$$</v>
      </c>
      <c r="BR98" s="88" t="str">
        <f t="shared" si="271"/>
        <v>$$$</v>
      </c>
      <c r="BS98" s="29" t="e">
        <f t="shared" si="272"/>
        <v>#N/A</v>
      </c>
      <c r="BT98" s="29" t="e">
        <f t="shared" si="272"/>
        <v>#N/A</v>
      </c>
      <c r="BU98" s="29" t="e">
        <f t="shared" si="272"/>
        <v>#N/A</v>
      </c>
      <c r="BV98" s="29" t="e">
        <f t="shared" si="272"/>
        <v>#N/A</v>
      </c>
      <c r="BW98" s="29" t="e">
        <f t="shared" si="272"/>
        <v>#N/A</v>
      </c>
      <c r="BX98" s="29" t="e">
        <f t="shared" si="272"/>
        <v>#N/A</v>
      </c>
      <c r="BY98" s="29" t="e">
        <f t="shared" si="272"/>
        <v>#N/A</v>
      </c>
      <c r="BZ98" s="29" t="e">
        <f t="shared" si="272"/>
        <v>#N/A</v>
      </c>
      <c r="CA98" s="29" t="e">
        <f t="shared" si="272"/>
        <v>#N/A</v>
      </c>
      <c r="CB98" s="29" t="e">
        <f t="shared" si="272"/>
        <v>#N/A</v>
      </c>
      <c r="CC98" s="29" t="e">
        <f t="shared" si="272"/>
        <v>#N/A</v>
      </c>
      <c r="CD98" s="29" t="e">
        <f t="shared" si="272"/>
        <v>#N/A</v>
      </c>
      <c r="CE98" s="6" t="str">
        <f t="shared" si="255"/>
        <v/>
      </c>
      <c r="CF98" s="27" t="e">
        <f>IF(AND(CI98,NOT(AD98)),LOOKUP(CF$5,{0,750,1500},H98:J98),"")</f>
        <v>#N/A</v>
      </c>
      <c r="CG98" s="6" t="str">
        <f t="shared" si="256"/>
        <v/>
      </c>
      <c r="CH98" t="e">
        <f t="shared" si="263"/>
        <v>#N/A</v>
      </c>
      <c r="CI98" t="e">
        <f t="shared" si="264"/>
        <v>#N/A</v>
      </c>
      <c r="CJ98" s="6" t="e">
        <f t="shared" si="274"/>
        <v>#N/A</v>
      </c>
      <c r="CK98" s="6">
        <f t="shared" si="275"/>
        <v>1</v>
      </c>
      <c r="CL98" s="6">
        <f t="shared" si="276"/>
        <v>1</v>
      </c>
      <c r="CM98" s="6">
        <f t="shared" si="277"/>
        <v>1</v>
      </c>
      <c r="CN98" s="6">
        <f t="shared" si="278"/>
        <v>1</v>
      </c>
      <c r="CO98" s="6">
        <f t="shared" si="279"/>
        <v>0</v>
      </c>
      <c r="CP98" s="6">
        <f t="shared" si="280"/>
        <v>1</v>
      </c>
      <c r="CQ98" s="6">
        <f t="shared" si="265"/>
        <v>1</v>
      </c>
      <c r="CR98" s="81" t="str">
        <f t="shared" si="281"/>
        <v/>
      </c>
      <c r="CS98">
        <f t="shared" si="266"/>
        <v>0</v>
      </c>
      <c r="CT98">
        <f t="shared" si="19"/>
        <v>150</v>
      </c>
      <c r="CU98" t="str">
        <f t="shared" si="282"/>
        <v/>
      </c>
      <c r="CV98" s="81">
        <f t="shared" si="267"/>
        <v>150</v>
      </c>
      <c r="CW98" s="81">
        <f>(CV98/25)^1.5*(Calculator!$BU$4/10000)*CW$5</f>
        <v>7.6432310260371077</v>
      </c>
      <c r="CX98" t="str">
        <f t="shared" si="268"/>
        <v>$150</v>
      </c>
    </row>
    <row r="99" spans="2:102" x14ac:dyDescent="0.25">
      <c r="B99" s="115" t="s">
        <v>233</v>
      </c>
      <c r="C99" s="13">
        <v>46266.661111111112</v>
      </c>
      <c r="D99">
        <v>27829</v>
      </c>
      <c r="E99" s="54" t="s">
        <v>237</v>
      </c>
      <c r="F99" s="54" t="s">
        <v>439</v>
      </c>
      <c r="G99" s="54" t="s">
        <v>440</v>
      </c>
      <c r="H99" s="55">
        <v>13.4</v>
      </c>
      <c r="I99" s="55">
        <v>13</v>
      </c>
      <c r="J99" s="55">
        <v>12.8</v>
      </c>
      <c r="K99" s="54"/>
      <c r="L99" s="56" t="b">
        <v>0</v>
      </c>
      <c r="M99" s="56" t="b">
        <v>0</v>
      </c>
      <c r="N99" s="54">
        <v>1</v>
      </c>
      <c r="O99" s="54" t="s">
        <v>228</v>
      </c>
      <c r="P99" s="54">
        <v>100</v>
      </c>
      <c r="Q99" s="54">
        <v>12</v>
      </c>
      <c r="R99" s="54">
        <v>75</v>
      </c>
      <c r="S99" s="54" t="s">
        <v>441</v>
      </c>
      <c r="T99" s="54" t="s">
        <v>442</v>
      </c>
      <c r="U99" s="54" t="s">
        <v>1841</v>
      </c>
      <c r="V99" s="54" t="s">
        <v>1860</v>
      </c>
      <c r="W99" s="54" t="b">
        <v>1</v>
      </c>
      <c r="X99" s="54"/>
      <c r="Y99" s="57" t="s">
        <v>2179</v>
      </c>
      <c r="Z99" s="54" t="s">
        <v>2180</v>
      </c>
      <c r="AA99" s="54"/>
      <c r="AB99" s="54" t="s">
        <v>443</v>
      </c>
      <c r="AC99" s="56" t="b">
        <v>1</v>
      </c>
      <c r="AD99" s="56" t="b">
        <v>0</v>
      </c>
      <c r="AE99" s="54" t="s">
        <v>302</v>
      </c>
      <c r="AF99" s="58">
        <v>46266</v>
      </c>
      <c r="AG99" s="62" t="s">
        <v>293</v>
      </c>
      <c r="AH99" s="54">
        <v>0</v>
      </c>
      <c r="AI99" s="54"/>
      <c r="AJ99" s="54"/>
      <c r="AK99" s="54"/>
      <c r="AL99" s="54"/>
      <c r="AM99" s="54">
        <v>0</v>
      </c>
      <c r="AN99" s="54"/>
      <c r="AO99" s="54"/>
      <c r="AP99" s="54"/>
      <c r="AQ99" s="54"/>
      <c r="AR99" s="54"/>
      <c r="AS99" s="54"/>
      <c r="AT99" s="54"/>
      <c r="AU99" s="54"/>
      <c r="AV99" s="54"/>
      <c r="AW99" s="54"/>
      <c r="AX99" s="59"/>
      <c r="AY99" s="59"/>
      <c r="AZ99" s="59"/>
      <c r="BA99" s="59"/>
      <c r="BB99" s="59">
        <v>6.6000000000000003E-2</v>
      </c>
      <c r="BC99" s="60">
        <v>4.0599999999999996</v>
      </c>
      <c r="BD99" s="61">
        <v>6.0295000000000001E-2</v>
      </c>
      <c r="BE99" s="62" t="s">
        <v>293</v>
      </c>
      <c r="BF99" s="35">
        <f t="shared" si="269"/>
        <v>4.0600000000000005</v>
      </c>
      <c r="BG99" s="35">
        <f t="shared" si="269"/>
        <v>6.0295000000000001E-2</v>
      </c>
      <c r="BH99" s="35" t="str">
        <f t="shared" si="258"/>
        <v>Low</v>
      </c>
      <c r="BI99" s="110">
        <f t="shared" si="259"/>
        <v>0</v>
      </c>
      <c r="BJ99" s="83">
        <f>VLOOKUP($F99,REP_Info!$D$6:$H$250,5,FALSE)</f>
        <v>0.73699999999999999</v>
      </c>
      <c r="BK99" s="30">
        <f t="shared" si="260"/>
        <v>13.441500000000001</v>
      </c>
      <c r="BL99" s="30">
        <f t="shared" si="260"/>
        <v>13.035500000000003</v>
      </c>
      <c r="BM99" s="30">
        <f t="shared" si="260"/>
        <v>12.832499999999998</v>
      </c>
      <c r="BN99" s="29">
        <f t="shared" si="260"/>
        <v>12.764833333333334</v>
      </c>
      <c r="BO99" s="85" t="str">
        <f t="shared" si="273"/>
        <v>$$$</v>
      </c>
      <c r="BP99" s="88" t="str">
        <f t="shared" si="261"/>
        <v>$$$</v>
      </c>
      <c r="BQ99" s="88" t="str">
        <f t="shared" si="270"/>
        <v>$$$</v>
      </c>
      <c r="BR99" s="88" t="str">
        <f t="shared" si="271"/>
        <v>$$$</v>
      </c>
      <c r="BS99" s="29" t="e">
        <f t="shared" si="272"/>
        <v>#N/A</v>
      </c>
      <c r="BT99" s="29" t="e">
        <f t="shared" si="272"/>
        <v>#N/A</v>
      </c>
      <c r="BU99" s="29" t="e">
        <f t="shared" si="272"/>
        <v>#N/A</v>
      </c>
      <c r="BV99" s="29" t="e">
        <f t="shared" si="272"/>
        <v>#N/A</v>
      </c>
      <c r="BW99" s="29" t="e">
        <f t="shared" si="272"/>
        <v>#N/A</v>
      </c>
      <c r="BX99" s="29" t="e">
        <f t="shared" si="272"/>
        <v>#N/A</v>
      </c>
      <c r="BY99" s="29" t="e">
        <f t="shared" si="272"/>
        <v>#N/A</v>
      </c>
      <c r="BZ99" s="29" t="e">
        <f t="shared" si="272"/>
        <v>#N/A</v>
      </c>
      <c r="CA99" s="29" t="e">
        <f t="shared" si="272"/>
        <v>#N/A</v>
      </c>
      <c r="CB99" s="29" t="e">
        <f t="shared" si="272"/>
        <v>#N/A</v>
      </c>
      <c r="CC99" s="29" t="e">
        <f t="shared" si="272"/>
        <v>#N/A</v>
      </c>
      <c r="CD99" s="29" t="e">
        <f t="shared" si="272"/>
        <v>#N/A</v>
      </c>
      <c r="CE99" s="6" t="str">
        <f t="shared" si="255"/>
        <v/>
      </c>
      <c r="CF99" s="27" t="e">
        <f>IF(AND(CI99,NOT(AD99)),LOOKUP(CF$5,{0,750,1500},H99:J99),"")</f>
        <v>#N/A</v>
      </c>
      <c r="CG99" s="6" t="str">
        <f t="shared" si="256"/>
        <v/>
      </c>
      <c r="CH99" t="e">
        <f t="shared" si="263"/>
        <v>#N/A</v>
      </c>
      <c r="CI99" t="e">
        <f t="shared" si="264"/>
        <v>#N/A</v>
      </c>
      <c r="CJ99" s="6" t="e">
        <f t="shared" si="274"/>
        <v>#N/A</v>
      </c>
      <c r="CK99" s="6">
        <f t="shared" si="275"/>
        <v>1</v>
      </c>
      <c r="CL99" s="6">
        <f t="shared" si="276"/>
        <v>1</v>
      </c>
      <c r="CM99" s="6">
        <f t="shared" si="277"/>
        <v>1</v>
      </c>
      <c r="CN99" s="6">
        <f t="shared" si="278"/>
        <v>1</v>
      </c>
      <c r="CO99" s="6">
        <f t="shared" si="279"/>
        <v>1</v>
      </c>
      <c r="CP99" s="6">
        <f t="shared" si="280"/>
        <v>1</v>
      </c>
      <c r="CQ99" s="6">
        <f t="shared" si="265"/>
        <v>1</v>
      </c>
      <c r="CR99" s="81" t="str">
        <f t="shared" si="281"/>
        <v/>
      </c>
      <c r="CS99">
        <f t="shared" si="266"/>
        <v>0</v>
      </c>
      <c r="CT99">
        <f t="shared" si="19"/>
        <v>75</v>
      </c>
      <c r="CU99" t="str">
        <f t="shared" si="282"/>
        <v/>
      </c>
      <c r="CV99" s="81">
        <f t="shared" si="267"/>
        <v>75</v>
      </c>
      <c r="CW99" s="81">
        <f>(CV99/25)^1.5*(Calculator!$BU$4/10000)*CW$5</f>
        <v>2.7022902443431254</v>
      </c>
      <c r="CX99" t="str">
        <f t="shared" si="268"/>
        <v>$75</v>
      </c>
    </row>
    <row r="100" spans="2:102" x14ac:dyDescent="0.25">
      <c r="B100" s="115" t="s">
        <v>233</v>
      </c>
      <c r="C100" s="13">
        <v>46266.661111111112</v>
      </c>
      <c r="D100">
        <v>27831</v>
      </c>
      <c r="E100" s="54" t="s">
        <v>237</v>
      </c>
      <c r="F100" s="54" t="s">
        <v>439</v>
      </c>
      <c r="G100" s="54" t="s">
        <v>444</v>
      </c>
      <c r="H100" s="55">
        <v>13.700000000000001</v>
      </c>
      <c r="I100" s="55">
        <v>13.3</v>
      </c>
      <c r="J100" s="55">
        <v>13.100000000000001</v>
      </c>
      <c r="K100" s="54"/>
      <c r="L100" s="56" t="b">
        <v>0</v>
      </c>
      <c r="M100" s="56" t="b">
        <v>0</v>
      </c>
      <c r="N100" s="54">
        <v>1</v>
      </c>
      <c r="O100" s="54" t="s">
        <v>228</v>
      </c>
      <c r="P100" s="54">
        <v>100</v>
      </c>
      <c r="Q100" s="54">
        <v>24</v>
      </c>
      <c r="R100" s="54">
        <v>150</v>
      </c>
      <c r="S100" s="54" t="s">
        <v>441</v>
      </c>
      <c r="T100" s="54" t="s">
        <v>442</v>
      </c>
      <c r="U100" s="54" t="s">
        <v>1841</v>
      </c>
      <c r="V100" s="54" t="s">
        <v>1861</v>
      </c>
      <c r="W100" s="54" t="b">
        <v>1</v>
      </c>
      <c r="X100" s="54"/>
      <c r="Y100" s="57" t="s">
        <v>2181</v>
      </c>
      <c r="Z100" s="54" t="s">
        <v>2182</v>
      </c>
      <c r="AA100" s="54"/>
      <c r="AB100" s="54" t="s">
        <v>443</v>
      </c>
      <c r="AC100" s="56" t="b">
        <v>1</v>
      </c>
      <c r="AD100" s="56" t="b">
        <v>0</v>
      </c>
      <c r="AE100" s="54" t="s">
        <v>302</v>
      </c>
      <c r="AF100" s="58">
        <v>46266</v>
      </c>
      <c r="AG100" s="62" t="s">
        <v>293</v>
      </c>
      <c r="AH100" s="54">
        <v>0</v>
      </c>
      <c r="AI100" s="54"/>
      <c r="AJ100" s="54"/>
      <c r="AK100" s="54"/>
      <c r="AL100" s="54"/>
      <c r="AM100" s="54">
        <v>0</v>
      </c>
      <c r="AN100" s="54"/>
      <c r="AO100" s="54"/>
      <c r="AP100" s="54"/>
      <c r="AQ100" s="54"/>
      <c r="AR100" s="54"/>
      <c r="AS100" s="54"/>
      <c r="AT100" s="54"/>
      <c r="AU100" s="54"/>
      <c r="AV100" s="54"/>
      <c r="AW100" s="54"/>
      <c r="AX100" s="59"/>
      <c r="AY100" s="59"/>
      <c r="AZ100" s="59"/>
      <c r="BA100" s="59"/>
      <c r="BB100" s="59">
        <v>6.9000000000000006E-2</v>
      </c>
      <c r="BC100" s="60">
        <v>4.0599999999999996</v>
      </c>
      <c r="BD100" s="61">
        <v>6.0295000000000001E-2</v>
      </c>
      <c r="BE100" s="62" t="s">
        <v>293</v>
      </c>
      <c r="BF100" s="35">
        <f t="shared" si="269"/>
        <v>4.0600000000000005</v>
      </c>
      <c r="BG100" s="35">
        <f t="shared" si="269"/>
        <v>6.0295000000000001E-2</v>
      </c>
      <c r="BH100" s="35" t="str">
        <f t="shared" si="258"/>
        <v>Low</v>
      </c>
      <c r="BI100" s="110">
        <f t="shared" si="259"/>
        <v>0</v>
      </c>
      <c r="BJ100" s="83">
        <f>VLOOKUP($F100,REP_Info!$D$6:$H$250,5,FALSE)</f>
        <v>0.73699999999999999</v>
      </c>
      <c r="BK100" s="30">
        <f t="shared" si="260"/>
        <v>13.741500000000002</v>
      </c>
      <c r="BL100" s="30">
        <f t="shared" si="260"/>
        <v>13.335500000000001</v>
      </c>
      <c r="BM100" s="30">
        <f t="shared" si="260"/>
        <v>13.132499999999999</v>
      </c>
      <c r="BN100" s="29">
        <f t="shared" si="260"/>
        <v>13.064833333333336</v>
      </c>
      <c r="BO100" s="85" t="str">
        <f t="shared" si="273"/>
        <v>$$$</v>
      </c>
      <c r="BP100" s="88" t="str">
        <f t="shared" si="261"/>
        <v>$$$</v>
      </c>
      <c r="BQ100" s="88" t="str">
        <f t="shared" si="270"/>
        <v>$$$</v>
      </c>
      <c r="BR100" s="88" t="str">
        <f t="shared" si="271"/>
        <v>$$$</v>
      </c>
      <c r="BS100" s="29" t="e">
        <f t="shared" si="272"/>
        <v>#N/A</v>
      </c>
      <c r="BT100" s="29" t="e">
        <f t="shared" si="272"/>
        <v>#N/A</v>
      </c>
      <c r="BU100" s="29" t="e">
        <f t="shared" si="272"/>
        <v>#N/A</v>
      </c>
      <c r="BV100" s="29" t="e">
        <f t="shared" si="272"/>
        <v>#N/A</v>
      </c>
      <c r="BW100" s="29" t="e">
        <f t="shared" si="272"/>
        <v>#N/A</v>
      </c>
      <c r="BX100" s="29" t="e">
        <f t="shared" si="272"/>
        <v>#N/A</v>
      </c>
      <c r="BY100" s="29" t="e">
        <f t="shared" si="272"/>
        <v>#N/A</v>
      </c>
      <c r="BZ100" s="29" t="e">
        <f t="shared" si="272"/>
        <v>#N/A</v>
      </c>
      <c r="CA100" s="29" t="e">
        <f t="shared" si="272"/>
        <v>#N/A</v>
      </c>
      <c r="CB100" s="29" t="e">
        <f t="shared" si="272"/>
        <v>#N/A</v>
      </c>
      <c r="CC100" s="29" t="e">
        <f t="shared" si="272"/>
        <v>#N/A</v>
      </c>
      <c r="CD100" s="29" t="e">
        <f t="shared" si="272"/>
        <v>#N/A</v>
      </c>
      <c r="CE100" s="6" t="str">
        <f t="shared" si="255"/>
        <v/>
      </c>
      <c r="CF100" s="27" t="e">
        <f>IF(AND(CI100,NOT(AD100)),LOOKUP(CF$5,{0,750,1500},H100:J100),"")</f>
        <v>#N/A</v>
      </c>
      <c r="CG100" s="6" t="str">
        <f t="shared" si="256"/>
        <v/>
      </c>
      <c r="CH100" t="e">
        <f t="shared" si="263"/>
        <v>#N/A</v>
      </c>
      <c r="CI100" t="e">
        <f t="shared" si="264"/>
        <v>#N/A</v>
      </c>
      <c r="CJ100" s="6" t="e">
        <f t="shared" si="274"/>
        <v>#N/A</v>
      </c>
      <c r="CK100" s="6">
        <f t="shared" si="275"/>
        <v>1</v>
      </c>
      <c r="CL100" s="6">
        <f t="shared" si="276"/>
        <v>1</v>
      </c>
      <c r="CM100" s="6">
        <f t="shared" si="277"/>
        <v>1</v>
      </c>
      <c r="CN100" s="6">
        <f t="shared" si="278"/>
        <v>1</v>
      </c>
      <c r="CO100" s="6">
        <f t="shared" si="279"/>
        <v>0</v>
      </c>
      <c r="CP100" s="6">
        <f t="shared" si="280"/>
        <v>1</v>
      </c>
      <c r="CQ100" s="6">
        <f t="shared" si="265"/>
        <v>1</v>
      </c>
      <c r="CR100" s="81" t="str">
        <f t="shared" si="281"/>
        <v/>
      </c>
      <c r="CS100">
        <f t="shared" si="266"/>
        <v>0</v>
      </c>
      <c r="CT100">
        <f t="shared" si="19"/>
        <v>150</v>
      </c>
      <c r="CU100" t="str">
        <f t="shared" si="282"/>
        <v/>
      </c>
      <c r="CV100" s="81">
        <f t="shared" si="267"/>
        <v>150</v>
      </c>
      <c r="CW100" s="81">
        <f>(CV100/25)^1.5*(Calculator!$BU$4/10000)*CW$5</f>
        <v>7.6432310260371077</v>
      </c>
      <c r="CX100" t="str">
        <f t="shared" si="268"/>
        <v>$150</v>
      </c>
    </row>
    <row r="101" spans="2:102" x14ac:dyDescent="0.25">
      <c r="B101" s="115" t="s">
        <v>233</v>
      </c>
      <c r="C101" s="13">
        <v>46266.661111111112</v>
      </c>
      <c r="D101">
        <v>27888</v>
      </c>
      <c r="E101" s="54" t="s">
        <v>235</v>
      </c>
      <c r="F101" s="54" t="s">
        <v>439</v>
      </c>
      <c r="G101" s="54" t="s">
        <v>445</v>
      </c>
      <c r="H101" s="55">
        <v>14.6</v>
      </c>
      <c r="I101" s="55">
        <v>14.099999999999998</v>
      </c>
      <c r="J101" s="55">
        <v>13.900000000000002</v>
      </c>
      <c r="K101" s="54"/>
      <c r="L101" s="56" t="b">
        <v>0</v>
      </c>
      <c r="M101" s="56" t="b">
        <v>0</v>
      </c>
      <c r="N101" s="54">
        <v>1</v>
      </c>
      <c r="O101" s="54" t="s">
        <v>228</v>
      </c>
      <c r="P101" s="54">
        <v>100</v>
      </c>
      <c r="Q101" s="54">
        <v>36</v>
      </c>
      <c r="R101" s="54">
        <v>225</v>
      </c>
      <c r="S101" s="54" t="s">
        <v>441</v>
      </c>
      <c r="T101" s="54" t="s">
        <v>442</v>
      </c>
      <c r="U101" s="54" t="s">
        <v>1841</v>
      </c>
      <c r="V101" s="54" t="s">
        <v>1862</v>
      </c>
      <c r="W101" s="54" t="b">
        <v>1</v>
      </c>
      <c r="X101" s="54"/>
      <c r="Y101" s="57" t="s">
        <v>2183</v>
      </c>
      <c r="Z101" s="54" t="s">
        <v>2184</v>
      </c>
      <c r="AA101" s="54"/>
      <c r="AB101" s="54" t="s">
        <v>443</v>
      </c>
      <c r="AC101" s="56" t="b">
        <v>1</v>
      </c>
      <c r="AD101" s="56" t="b">
        <v>0</v>
      </c>
      <c r="AE101" s="54" t="s">
        <v>302</v>
      </c>
      <c r="AF101" s="58">
        <v>46266</v>
      </c>
      <c r="AG101" s="62" t="s">
        <v>293</v>
      </c>
      <c r="AH101" s="54">
        <v>0</v>
      </c>
      <c r="AI101" s="54"/>
      <c r="AJ101" s="54"/>
      <c r="AK101" s="54"/>
      <c r="AL101" s="54"/>
      <c r="AM101" s="54">
        <v>0</v>
      </c>
      <c r="AN101" s="54"/>
      <c r="AO101" s="54"/>
      <c r="AP101" s="54"/>
      <c r="AQ101" s="54"/>
      <c r="AR101" s="54"/>
      <c r="AS101" s="54"/>
      <c r="AT101" s="54"/>
      <c r="AU101" s="54"/>
      <c r="AV101" s="54"/>
      <c r="AW101" s="54"/>
      <c r="AX101" s="59"/>
      <c r="AY101" s="59"/>
      <c r="AZ101" s="59"/>
      <c r="BA101" s="59"/>
      <c r="BB101" s="59">
        <v>7.1999999999999995E-2</v>
      </c>
      <c r="BC101" s="60">
        <v>4.9000000000000004</v>
      </c>
      <c r="BD101" s="61">
        <v>6.4140000000000003E-2</v>
      </c>
      <c r="BE101" s="62" t="s">
        <v>293</v>
      </c>
      <c r="BF101" s="35">
        <f t="shared" si="269"/>
        <v>4.9000000000000004</v>
      </c>
      <c r="BG101" s="35">
        <f t="shared" si="269"/>
        <v>6.4130000000000006E-2</v>
      </c>
      <c r="BH101" s="35" t="str">
        <f t="shared" si="258"/>
        <v>Low</v>
      </c>
      <c r="BI101" s="110">
        <f t="shared" si="259"/>
        <v>0</v>
      </c>
      <c r="BJ101" s="83">
        <f>VLOOKUP($F101,REP_Info!$D$6:$H$250,5,FALSE)</f>
        <v>0.73699999999999999</v>
      </c>
      <c r="BK101" s="30">
        <f t="shared" si="260"/>
        <v>14.593</v>
      </c>
      <c r="BL101" s="30">
        <f t="shared" si="260"/>
        <v>14.103000000000003</v>
      </c>
      <c r="BM101" s="30">
        <f t="shared" si="260"/>
        <v>13.858000000000002</v>
      </c>
      <c r="BN101" s="29">
        <f t="shared" si="260"/>
        <v>13.776333333333334</v>
      </c>
      <c r="BO101" s="85" t="str">
        <f t="shared" si="273"/>
        <v>$$$</v>
      </c>
      <c r="BP101" s="88" t="str">
        <f t="shared" si="261"/>
        <v>$$$</v>
      </c>
      <c r="BQ101" s="88" t="str">
        <f t="shared" si="270"/>
        <v>$$$</v>
      </c>
      <c r="BR101" s="88" t="str">
        <f t="shared" si="271"/>
        <v>$$$</v>
      </c>
      <c r="BS101" s="29" t="e">
        <f t="shared" si="272"/>
        <v>#N/A</v>
      </c>
      <c r="BT101" s="29" t="e">
        <f t="shared" si="272"/>
        <v>#N/A</v>
      </c>
      <c r="BU101" s="29" t="e">
        <f t="shared" si="272"/>
        <v>#N/A</v>
      </c>
      <c r="BV101" s="29" t="e">
        <f t="shared" si="272"/>
        <v>#N/A</v>
      </c>
      <c r="BW101" s="29" t="e">
        <f t="shared" si="272"/>
        <v>#N/A</v>
      </c>
      <c r="BX101" s="29" t="e">
        <f t="shared" si="272"/>
        <v>#N/A</v>
      </c>
      <c r="BY101" s="29" t="e">
        <f t="shared" si="272"/>
        <v>#N/A</v>
      </c>
      <c r="BZ101" s="29" t="e">
        <f t="shared" si="272"/>
        <v>#N/A</v>
      </c>
      <c r="CA101" s="29" t="e">
        <f t="shared" si="272"/>
        <v>#N/A</v>
      </c>
      <c r="CB101" s="29" t="e">
        <f t="shared" si="272"/>
        <v>#N/A</v>
      </c>
      <c r="CC101" s="29" t="e">
        <f t="shared" si="272"/>
        <v>#N/A</v>
      </c>
      <c r="CD101" s="29" t="e">
        <f t="shared" si="272"/>
        <v>#N/A</v>
      </c>
      <c r="CE101" s="6" t="str">
        <f t="shared" si="255"/>
        <v/>
      </c>
      <c r="CF101" s="27" t="e">
        <f>IF(AND(CI101,NOT(AD101)),LOOKUP(CF$5,{0,750,1500},H101:J101),"")</f>
        <v>#N/A</v>
      </c>
      <c r="CG101" s="6" t="str">
        <f t="shared" si="256"/>
        <v/>
      </c>
      <c r="CH101" t="e">
        <f t="shared" si="263"/>
        <v>#N/A</v>
      </c>
      <c r="CI101" t="e">
        <f t="shared" si="264"/>
        <v>#N/A</v>
      </c>
      <c r="CJ101" s="6" t="e">
        <f t="shared" si="274"/>
        <v>#N/A</v>
      </c>
      <c r="CK101" s="6">
        <f t="shared" si="275"/>
        <v>1</v>
      </c>
      <c r="CL101" s="6">
        <f t="shared" si="276"/>
        <v>1</v>
      </c>
      <c r="CM101" s="6">
        <f t="shared" si="277"/>
        <v>1</v>
      </c>
      <c r="CN101" s="6">
        <f t="shared" si="278"/>
        <v>1</v>
      </c>
      <c r="CO101" s="6">
        <f t="shared" si="279"/>
        <v>0</v>
      </c>
      <c r="CP101" s="6">
        <f t="shared" si="280"/>
        <v>1</v>
      </c>
      <c r="CQ101" s="6">
        <f t="shared" si="265"/>
        <v>1</v>
      </c>
      <c r="CR101" s="81" t="str">
        <f t="shared" si="281"/>
        <v/>
      </c>
      <c r="CS101">
        <f t="shared" si="266"/>
        <v>0</v>
      </c>
      <c r="CT101">
        <f t="shared" si="19"/>
        <v>225</v>
      </c>
      <c r="CU101" t="str">
        <f t="shared" si="282"/>
        <v/>
      </c>
      <c r="CV101" s="81">
        <f t="shared" si="267"/>
        <v>225</v>
      </c>
      <c r="CW101" s="81">
        <f>(CV101/25)^1.5*(Calculator!$BU$4/10000)*CW$5</f>
        <v>14.041512000000028</v>
      </c>
      <c r="CX101" t="str">
        <f t="shared" si="268"/>
        <v>$225</v>
      </c>
    </row>
    <row r="102" spans="2:102" x14ac:dyDescent="0.25">
      <c r="B102" s="115" t="s">
        <v>233</v>
      </c>
      <c r="C102" s="13">
        <v>46266.661111111112</v>
      </c>
      <c r="D102">
        <v>27890</v>
      </c>
      <c r="E102" s="54" t="s">
        <v>237</v>
      </c>
      <c r="F102" s="54" t="s">
        <v>439</v>
      </c>
      <c r="G102" s="54" t="s">
        <v>445</v>
      </c>
      <c r="H102" s="55">
        <v>14.000000000000002</v>
      </c>
      <c r="I102" s="55">
        <v>13.600000000000001</v>
      </c>
      <c r="J102" s="55">
        <v>13.4</v>
      </c>
      <c r="K102" s="54"/>
      <c r="L102" s="56" t="b">
        <v>0</v>
      </c>
      <c r="M102" s="56" t="b">
        <v>0</v>
      </c>
      <c r="N102" s="54">
        <v>1</v>
      </c>
      <c r="O102" s="54" t="s">
        <v>228</v>
      </c>
      <c r="P102" s="54">
        <v>100</v>
      </c>
      <c r="Q102" s="54">
        <v>36</v>
      </c>
      <c r="R102" s="54">
        <v>225</v>
      </c>
      <c r="S102" s="54" t="s">
        <v>441</v>
      </c>
      <c r="T102" s="54" t="s">
        <v>442</v>
      </c>
      <c r="U102" s="54" t="s">
        <v>1841</v>
      </c>
      <c r="V102" s="54" t="s">
        <v>1863</v>
      </c>
      <c r="W102" s="54" t="b">
        <v>1</v>
      </c>
      <c r="X102" s="54"/>
      <c r="Y102" s="57" t="s">
        <v>2185</v>
      </c>
      <c r="Z102" s="54" t="s">
        <v>2186</v>
      </c>
      <c r="AA102" s="54"/>
      <c r="AB102" s="54" t="s">
        <v>443</v>
      </c>
      <c r="AC102" s="56" t="b">
        <v>1</v>
      </c>
      <c r="AD102" s="56" t="b">
        <v>0</v>
      </c>
      <c r="AE102" s="54" t="s">
        <v>302</v>
      </c>
      <c r="AF102" s="58">
        <v>46266</v>
      </c>
      <c r="AG102" s="62" t="s">
        <v>293</v>
      </c>
      <c r="AH102" s="54">
        <v>0</v>
      </c>
      <c r="AI102" s="54"/>
      <c r="AJ102" s="54"/>
      <c r="AK102" s="54"/>
      <c r="AL102" s="54"/>
      <c r="AM102" s="54">
        <v>0</v>
      </c>
      <c r="AN102" s="54"/>
      <c r="AO102" s="54"/>
      <c r="AP102" s="54"/>
      <c r="AQ102" s="54"/>
      <c r="AR102" s="54"/>
      <c r="AS102" s="54"/>
      <c r="AT102" s="54"/>
      <c r="AU102" s="54"/>
      <c r="AV102" s="54"/>
      <c r="AW102" s="54"/>
      <c r="AX102" s="59"/>
      <c r="AY102" s="59"/>
      <c r="AZ102" s="59"/>
      <c r="BA102" s="59"/>
      <c r="BB102" s="59">
        <v>7.1999999999999995E-2</v>
      </c>
      <c r="BC102" s="60">
        <v>4.0599999999999996</v>
      </c>
      <c r="BD102" s="61">
        <v>6.0295000000000001E-2</v>
      </c>
      <c r="BE102" s="62" t="s">
        <v>293</v>
      </c>
      <c r="BF102" s="35">
        <f t="shared" si="269"/>
        <v>4.0600000000000005</v>
      </c>
      <c r="BG102" s="35">
        <f t="shared" si="269"/>
        <v>6.0295000000000001E-2</v>
      </c>
      <c r="BH102" s="35" t="str">
        <f t="shared" si="258"/>
        <v>Low</v>
      </c>
      <c r="BI102" s="110">
        <f t="shared" si="259"/>
        <v>0</v>
      </c>
      <c r="BJ102" s="83">
        <f>VLOOKUP($F102,REP_Info!$D$6:$H$250,5,FALSE)</f>
        <v>0.73699999999999999</v>
      </c>
      <c r="BK102" s="30">
        <f t="shared" si="260"/>
        <v>14.041500000000001</v>
      </c>
      <c r="BL102" s="30">
        <f t="shared" si="260"/>
        <v>13.635500000000002</v>
      </c>
      <c r="BM102" s="30">
        <f t="shared" si="260"/>
        <v>13.432499999999997</v>
      </c>
      <c r="BN102" s="29">
        <f t="shared" si="260"/>
        <v>13.364833333333332</v>
      </c>
      <c r="BO102" s="85" t="str">
        <f t="shared" si="273"/>
        <v>$$$</v>
      </c>
      <c r="BP102" s="88" t="str">
        <f t="shared" si="261"/>
        <v>$$$</v>
      </c>
      <c r="BQ102" s="88" t="str">
        <f t="shared" si="270"/>
        <v>$$$</v>
      </c>
      <c r="BR102" s="88" t="str">
        <f t="shared" si="271"/>
        <v>$$$</v>
      </c>
      <c r="BS102" s="29" t="e">
        <f t="shared" si="272"/>
        <v>#N/A</v>
      </c>
      <c r="BT102" s="29" t="e">
        <f t="shared" si="272"/>
        <v>#N/A</v>
      </c>
      <c r="BU102" s="29" t="e">
        <f t="shared" si="272"/>
        <v>#N/A</v>
      </c>
      <c r="BV102" s="29" t="e">
        <f t="shared" si="272"/>
        <v>#N/A</v>
      </c>
      <c r="BW102" s="29" t="e">
        <f t="shared" si="272"/>
        <v>#N/A</v>
      </c>
      <c r="BX102" s="29" t="e">
        <f t="shared" si="272"/>
        <v>#N/A</v>
      </c>
      <c r="BY102" s="29" t="e">
        <f t="shared" si="272"/>
        <v>#N/A</v>
      </c>
      <c r="BZ102" s="29" t="e">
        <f t="shared" si="272"/>
        <v>#N/A</v>
      </c>
      <c r="CA102" s="29" t="e">
        <f t="shared" si="272"/>
        <v>#N/A</v>
      </c>
      <c r="CB102" s="29" t="e">
        <f t="shared" si="272"/>
        <v>#N/A</v>
      </c>
      <c r="CC102" s="29" t="e">
        <f t="shared" si="272"/>
        <v>#N/A</v>
      </c>
      <c r="CD102" s="29" t="e">
        <f t="shared" si="272"/>
        <v>#N/A</v>
      </c>
      <c r="CE102" s="6" t="str">
        <f t="shared" si="255"/>
        <v/>
      </c>
      <c r="CF102" s="27" t="e">
        <f>IF(AND(CI102,NOT(AD102)),LOOKUP(CF$5,{0,750,1500},H102:J102),"")</f>
        <v>#N/A</v>
      </c>
      <c r="CG102" s="6" t="str">
        <f t="shared" si="256"/>
        <v/>
      </c>
      <c r="CH102" t="e">
        <f t="shared" si="263"/>
        <v>#N/A</v>
      </c>
      <c r="CI102" t="e">
        <f t="shared" si="264"/>
        <v>#N/A</v>
      </c>
      <c r="CJ102" s="6" t="e">
        <f t="shared" si="274"/>
        <v>#N/A</v>
      </c>
      <c r="CK102" s="6">
        <f t="shared" si="275"/>
        <v>1</v>
      </c>
      <c r="CL102" s="6">
        <f t="shared" si="276"/>
        <v>1</v>
      </c>
      <c r="CM102" s="6">
        <f t="shared" si="277"/>
        <v>1</v>
      </c>
      <c r="CN102" s="6">
        <f t="shared" si="278"/>
        <v>1</v>
      </c>
      <c r="CO102" s="6">
        <f t="shared" si="279"/>
        <v>0</v>
      </c>
      <c r="CP102" s="6">
        <f t="shared" si="280"/>
        <v>1</v>
      </c>
      <c r="CQ102" s="6">
        <f t="shared" si="265"/>
        <v>1</v>
      </c>
      <c r="CR102" s="81" t="str">
        <f t="shared" si="281"/>
        <v/>
      </c>
      <c r="CS102">
        <f t="shared" si="266"/>
        <v>0</v>
      </c>
      <c r="CT102">
        <f t="shared" si="19"/>
        <v>225</v>
      </c>
      <c r="CU102" t="str">
        <f t="shared" si="282"/>
        <v/>
      </c>
      <c r="CV102" s="81">
        <f t="shared" si="267"/>
        <v>225</v>
      </c>
      <c r="CW102" s="81">
        <f>(CV102/25)^1.5*(Calculator!$BU$4/10000)*CW$5</f>
        <v>14.041512000000028</v>
      </c>
      <c r="CX102" t="str">
        <f t="shared" si="268"/>
        <v>$225</v>
      </c>
    </row>
    <row r="103" spans="2:102" x14ac:dyDescent="0.25">
      <c r="B103" s="115" t="s">
        <v>233</v>
      </c>
      <c r="C103" s="13">
        <v>46263.276388888888</v>
      </c>
      <c r="D103">
        <v>35775</v>
      </c>
      <c r="E103" s="54" t="s">
        <v>237</v>
      </c>
      <c r="F103" s="54" t="s">
        <v>446</v>
      </c>
      <c r="G103" s="54" t="s">
        <v>447</v>
      </c>
      <c r="H103" s="55">
        <v>12.1</v>
      </c>
      <c r="I103" s="55">
        <v>11.600000000000001</v>
      </c>
      <c r="J103" s="55">
        <v>11.4</v>
      </c>
      <c r="K103" s="54"/>
      <c r="L103" s="56" t="b">
        <v>0</v>
      </c>
      <c r="M103" s="56" t="b">
        <v>0</v>
      </c>
      <c r="N103" s="54">
        <v>1</v>
      </c>
      <c r="O103" s="54" t="s">
        <v>228</v>
      </c>
      <c r="P103" s="54">
        <v>30</v>
      </c>
      <c r="Q103" s="54">
        <v>12</v>
      </c>
      <c r="R103" s="54">
        <v>150</v>
      </c>
      <c r="S103" s="54" t="s">
        <v>448</v>
      </c>
      <c r="T103" s="54" t="s">
        <v>449</v>
      </c>
      <c r="U103" s="54" t="s">
        <v>450</v>
      </c>
      <c r="V103" s="54" t="s">
        <v>451</v>
      </c>
      <c r="W103" s="54" t="b">
        <v>0</v>
      </c>
      <c r="X103" s="54"/>
      <c r="Y103" s="57" t="s">
        <v>2123</v>
      </c>
      <c r="Z103" s="54" t="s">
        <v>452</v>
      </c>
      <c r="AA103" s="54"/>
      <c r="AB103" s="54" t="s">
        <v>453</v>
      </c>
      <c r="AC103" s="56" t="b">
        <v>1</v>
      </c>
      <c r="AD103" s="56" t="b">
        <v>0</v>
      </c>
      <c r="AE103" s="54" t="s">
        <v>302</v>
      </c>
      <c r="AF103" s="58">
        <v>46263</v>
      </c>
      <c r="AG103" s="62" t="s">
        <v>293</v>
      </c>
      <c r="AH103" s="54">
        <v>0</v>
      </c>
      <c r="AI103" s="54"/>
      <c r="AJ103" s="54"/>
      <c r="AK103" s="54"/>
      <c r="AL103" s="54"/>
      <c r="AM103" s="54">
        <v>0</v>
      </c>
      <c r="AN103" s="54"/>
      <c r="AO103" s="54"/>
      <c r="AP103" s="54"/>
      <c r="AQ103" s="54"/>
      <c r="AR103" s="54"/>
      <c r="AS103" s="54"/>
      <c r="AT103" s="54"/>
      <c r="AU103" s="54"/>
      <c r="AV103" s="54"/>
      <c r="AW103" s="54"/>
      <c r="AX103" s="59"/>
      <c r="AY103" s="59"/>
      <c r="AZ103" s="59"/>
      <c r="BA103" s="59"/>
      <c r="BB103" s="59">
        <v>5.21E-2</v>
      </c>
      <c r="BC103" s="60">
        <v>4.0599999999999996</v>
      </c>
      <c r="BD103" s="61">
        <v>6.0295000000000001E-2</v>
      </c>
      <c r="BE103" s="62" t="s">
        <v>293</v>
      </c>
      <c r="BF103" s="35">
        <f t="shared" si="269"/>
        <v>4.0600000000000005</v>
      </c>
      <c r="BG103" s="35">
        <f t="shared" si="269"/>
        <v>6.0295000000000001E-2</v>
      </c>
      <c r="BH103" s="35" t="str">
        <f t="shared" si="258"/>
        <v>Low</v>
      </c>
      <c r="BI103" s="110">
        <f t="shared" si="259"/>
        <v>0</v>
      </c>
      <c r="BJ103" s="83" t="str">
        <f>VLOOKUP($F103,REP_Info!$D$6:$H$250,5,FALSE)</f>
        <v/>
      </c>
      <c r="BK103" s="30">
        <f t="shared" si="260"/>
        <v>12.051500000000001</v>
      </c>
      <c r="BL103" s="30">
        <f t="shared" si="260"/>
        <v>11.645500000000002</v>
      </c>
      <c r="BM103" s="30">
        <f t="shared" si="260"/>
        <v>11.442500000000003</v>
      </c>
      <c r="BN103" s="29">
        <f t="shared" si="260"/>
        <v>11.374833333333333</v>
      </c>
      <c r="BO103" s="85" t="str">
        <f t="shared" si="273"/>
        <v>$$$</v>
      </c>
      <c r="BP103" s="88" t="str">
        <f t="shared" si="261"/>
        <v>$$$</v>
      </c>
      <c r="BQ103" s="88" t="str">
        <f t="shared" si="270"/>
        <v>$$$</v>
      </c>
      <c r="BR103" s="88" t="str">
        <f t="shared" si="271"/>
        <v>$$$</v>
      </c>
      <c r="BS103" s="29" t="e">
        <f t="shared" si="272"/>
        <v>#N/A</v>
      </c>
      <c r="BT103" s="29" t="e">
        <f t="shared" si="272"/>
        <v>#N/A</v>
      </c>
      <c r="BU103" s="29" t="e">
        <f t="shared" si="272"/>
        <v>#N/A</v>
      </c>
      <c r="BV103" s="29" t="e">
        <f t="shared" si="272"/>
        <v>#N/A</v>
      </c>
      <c r="BW103" s="29" t="e">
        <f t="shared" si="272"/>
        <v>#N/A</v>
      </c>
      <c r="BX103" s="29" t="e">
        <f t="shared" si="272"/>
        <v>#N/A</v>
      </c>
      <c r="BY103" s="29" t="e">
        <f t="shared" si="272"/>
        <v>#N/A</v>
      </c>
      <c r="BZ103" s="29" t="e">
        <f t="shared" si="272"/>
        <v>#N/A</v>
      </c>
      <c r="CA103" s="29" t="e">
        <f t="shared" si="272"/>
        <v>#N/A</v>
      </c>
      <c r="CB103" s="29" t="e">
        <f t="shared" si="272"/>
        <v>#N/A</v>
      </c>
      <c r="CC103" s="29" t="e">
        <f t="shared" si="272"/>
        <v>#N/A</v>
      </c>
      <c r="CD103" s="29" t="e">
        <f t="shared" si="272"/>
        <v>#N/A</v>
      </c>
      <c r="CE103" s="6" t="str">
        <f t="shared" si="255"/>
        <v/>
      </c>
      <c r="CF103" s="27" t="e">
        <f>IF(AND(CI103,NOT(AD103)),LOOKUP(CF$5,{0,750,1500},H103:J103),"")</f>
        <v>#N/A</v>
      </c>
      <c r="CG103" s="6" t="str">
        <f t="shared" si="256"/>
        <v/>
      </c>
      <c r="CH103" t="e">
        <f t="shared" si="263"/>
        <v>#N/A</v>
      </c>
      <c r="CI103" t="e">
        <f t="shared" si="264"/>
        <v>#N/A</v>
      </c>
      <c r="CJ103" s="6" t="e">
        <f t="shared" si="274"/>
        <v>#N/A</v>
      </c>
      <c r="CK103" s="6">
        <f t="shared" si="275"/>
        <v>1</v>
      </c>
      <c r="CL103" s="6">
        <f t="shared" si="276"/>
        <v>1</v>
      </c>
      <c r="CM103" s="6">
        <f t="shared" si="277"/>
        <v>1</v>
      </c>
      <c r="CN103" s="6">
        <f t="shared" si="278"/>
        <v>1</v>
      </c>
      <c r="CO103" s="6">
        <f t="shared" si="279"/>
        <v>1</v>
      </c>
      <c r="CP103" s="6">
        <f t="shared" si="280"/>
        <v>1</v>
      </c>
      <c r="CQ103" s="6">
        <f t="shared" si="265"/>
        <v>1</v>
      </c>
      <c r="CR103" s="81" t="str">
        <f t="shared" si="281"/>
        <v/>
      </c>
      <c r="CS103">
        <f t="shared" si="266"/>
        <v>0</v>
      </c>
      <c r="CT103">
        <f t="shared" si="19"/>
        <v>150</v>
      </c>
      <c r="CU103" t="str">
        <f t="shared" si="282"/>
        <v/>
      </c>
      <c r="CV103" s="81">
        <f t="shared" si="267"/>
        <v>150</v>
      </c>
      <c r="CW103" s="81">
        <f>(CV103/25)^1.5*(Calculator!$BU$4/10000)*CW$5</f>
        <v>7.6432310260371077</v>
      </c>
      <c r="CX103" t="str">
        <f t="shared" si="268"/>
        <v>$150</v>
      </c>
    </row>
    <row r="104" spans="2:102" x14ac:dyDescent="0.25">
      <c r="B104" s="115" t="s">
        <v>233</v>
      </c>
      <c r="C104" s="13">
        <v>46269.447222222225</v>
      </c>
      <c r="D104">
        <v>35777</v>
      </c>
      <c r="E104" s="54" t="s">
        <v>235</v>
      </c>
      <c r="F104" s="54" t="s">
        <v>446</v>
      </c>
      <c r="G104" s="54" t="s">
        <v>447</v>
      </c>
      <c r="H104" s="55">
        <v>12.8</v>
      </c>
      <c r="I104" s="55">
        <v>12.3</v>
      </c>
      <c r="J104" s="55">
        <v>12.1</v>
      </c>
      <c r="K104" s="54"/>
      <c r="L104" s="56" t="b">
        <v>0</v>
      </c>
      <c r="M104" s="56" t="b">
        <v>0</v>
      </c>
      <c r="N104" s="54">
        <v>1</v>
      </c>
      <c r="O104" s="54" t="s">
        <v>228</v>
      </c>
      <c r="P104" s="54">
        <v>30</v>
      </c>
      <c r="Q104" s="54">
        <v>12</v>
      </c>
      <c r="R104" s="54">
        <v>150</v>
      </c>
      <c r="S104" s="54" t="s">
        <v>454</v>
      </c>
      <c r="T104" s="54" t="s">
        <v>449</v>
      </c>
      <c r="U104" s="54" t="s">
        <v>450</v>
      </c>
      <c r="V104" s="54" t="s">
        <v>451</v>
      </c>
      <c r="W104" s="54" t="b">
        <v>0</v>
      </c>
      <c r="X104" s="54"/>
      <c r="Y104" s="57" t="s">
        <v>2371</v>
      </c>
      <c r="Z104" s="54" t="s">
        <v>455</v>
      </c>
      <c r="AA104" s="54"/>
      <c r="AB104" s="54" t="s">
        <v>453</v>
      </c>
      <c r="AC104" s="56" t="b">
        <v>1</v>
      </c>
      <c r="AD104" s="56" t="b">
        <v>0</v>
      </c>
      <c r="AE104" s="54" t="s">
        <v>302</v>
      </c>
      <c r="AF104" s="58">
        <v>46268</v>
      </c>
      <c r="AG104" s="62" t="s">
        <v>293</v>
      </c>
      <c r="AH104" s="54">
        <v>0</v>
      </c>
      <c r="AI104" s="54"/>
      <c r="AJ104" s="54"/>
      <c r="AK104" s="54"/>
      <c r="AL104" s="54"/>
      <c r="AM104" s="54">
        <v>0</v>
      </c>
      <c r="AN104" s="54"/>
      <c r="AO104" s="54"/>
      <c r="AP104" s="54"/>
      <c r="AQ104" s="54"/>
      <c r="AR104" s="54"/>
      <c r="AS104" s="54"/>
      <c r="AT104" s="54"/>
      <c r="AU104" s="54"/>
      <c r="AV104" s="54"/>
      <c r="AW104" s="54"/>
      <c r="AX104" s="59"/>
      <c r="AY104" s="59"/>
      <c r="AZ104" s="59"/>
      <c r="BA104" s="59"/>
      <c r="BB104" s="59">
        <v>5.4399999999999997E-2</v>
      </c>
      <c r="BC104" s="60">
        <v>4.9000000000000004</v>
      </c>
      <c r="BD104" s="61">
        <v>6.4130000000000006E-2</v>
      </c>
      <c r="BE104" s="62" t="s">
        <v>293</v>
      </c>
      <c r="BF104" s="35">
        <f t="shared" si="269"/>
        <v>4.9000000000000004</v>
      </c>
      <c r="BG104" s="35">
        <f t="shared" si="269"/>
        <v>6.4130000000000006E-2</v>
      </c>
      <c r="BH104" s="35" t="str">
        <f t="shared" si="258"/>
        <v>Low</v>
      </c>
      <c r="BI104" s="110">
        <f t="shared" si="259"/>
        <v>0</v>
      </c>
      <c r="BJ104" s="83" t="str">
        <f>VLOOKUP($F104,REP_Info!$D$6:$H$250,5,FALSE)</f>
        <v/>
      </c>
      <c r="BK104" s="30">
        <f t="shared" si="260"/>
        <v>12.833000000000002</v>
      </c>
      <c r="BL104" s="30">
        <f t="shared" si="260"/>
        <v>12.343</v>
      </c>
      <c r="BM104" s="30">
        <f t="shared" si="260"/>
        <v>12.098000000000003</v>
      </c>
      <c r="BN104" s="29">
        <f t="shared" si="260"/>
        <v>12.016333333333334</v>
      </c>
      <c r="BO104" s="85" t="str">
        <f t="shared" si="273"/>
        <v>$$$</v>
      </c>
      <c r="BP104" s="88" t="str">
        <f t="shared" si="261"/>
        <v>$$$</v>
      </c>
      <c r="BQ104" s="88" t="str">
        <f t="shared" si="270"/>
        <v>$$$</v>
      </c>
      <c r="BR104" s="88" t="str">
        <f t="shared" si="271"/>
        <v>$$$</v>
      </c>
      <c r="BS104" s="29" t="e">
        <f t="shared" si="272"/>
        <v>#N/A</v>
      </c>
      <c r="BT104" s="29" t="e">
        <f t="shared" si="272"/>
        <v>#N/A</v>
      </c>
      <c r="BU104" s="29" t="e">
        <f t="shared" si="272"/>
        <v>#N/A</v>
      </c>
      <c r="BV104" s="29" t="e">
        <f t="shared" si="272"/>
        <v>#N/A</v>
      </c>
      <c r="BW104" s="29" t="e">
        <f t="shared" si="272"/>
        <v>#N/A</v>
      </c>
      <c r="BX104" s="29" t="e">
        <f t="shared" si="272"/>
        <v>#N/A</v>
      </c>
      <c r="BY104" s="29" t="e">
        <f t="shared" si="272"/>
        <v>#N/A</v>
      </c>
      <c r="BZ104" s="29" t="e">
        <f t="shared" si="272"/>
        <v>#N/A</v>
      </c>
      <c r="CA104" s="29" t="e">
        <f t="shared" si="272"/>
        <v>#N/A</v>
      </c>
      <c r="CB104" s="29" t="e">
        <f t="shared" si="272"/>
        <v>#N/A</v>
      </c>
      <c r="CC104" s="29" t="e">
        <f t="shared" si="272"/>
        <v>#N/A</v>
      </c>
      <c r="CD104" s="29" t="e">
        <f t="shared" si="272"/>
        <v>#N/A</v>
      </c>
      <c r="CE104" s="6" t="str">
        <f t="shared" si="255"/>
        <v/>
      </c>
      <c r="CF104" s="27" t="e">
        <f>IF(AND(CI104,NOT(AD104)),LOOKUP(CF$5,{0,750,1500},H104:J104),"")</f>
        <v>#N/A</v>
      </c>
      <c r="CG104" s="6" t="str">
        <f t="shared" si="256"/>
        <v/>
      </c>
      <c r="CH104" t="e">
        <f t="shared" si="263"/>
        <v>#N/A</v>
      </c>
      <c r="CI104" t="e">
        <f t="shared" si="264"/>
        <v>#N/A</v>
      </c>
      <c r="CJ104" s="6" t="e">
        <f t="shared" si="274"/>
        <v>#N/A</v>
      </c>
      <c r="CK104" s="6">
        <f t="shared" si="275"/>
        <v>1</v>
      </c>
      <c r="CL104" s="6">
        <f t="shared" si="276"/>
        <v>1</v>
      </c>
      <c r="CM104" s="6">
        <f t="shared" si="277"/>
        <v>1</v>
      </c>
      <c r="CN104" s="6">
        <f t="shared" si="278"/>
        <v>1</v>
      </c>
      <c r="CO104" s="6">
        <f t="shared" si="279"/>
        <v>1</v>
      </c>
      <c r="CP104" s="6">
        <f t="shared" si="280"/>
        <v>1</v>
      </c>
      <c r="CQ104" s="6">
        <f t="shared" si="265"/>
        <v>1</v>
      </c>
      <c r="CR104" s="81" t="str">
        <f t="shared" si="281"/>
        <v/>
      </c>
      <c r="CS104">
        <f t="shared" si="266"/>
        <v>0</v>
      </c>
      <c r="CT104">
        <f t="shared" si="19"/>
        <v>150</v>
      </c>
      <c r="CU104" t="str">
        <f t="shared" si="282"/>
        <v/>
      </c>
      <c r="CV104" s="81">
        <f t="shared" si="267"/>
        <v>150</v>
      </c>
      <c r="CW104" s="81">
        <f>(CV104/25)^1.5*(Calculator!$BU$4/10000)*CW$5</f>
        <v>7.6432310260371077</v>
      </c>
      <c r="CX104" t="str">
        <f t="shared" si="268"/>
        <v>$150</v>
      </c>
    </row>
    <row r="105" spans="2:102" x14ac:dyDescent="0.25">
      <c r="B105" s="115" t="s">
        <v>233</v>
      </c>
      <c r="C105" s="13">
        <v>46263.276388888888</v>
      </c>
      <c r="D105">
        <v>35942</v>
      </c>
      <c r="E105" s="54" t="s">
        <v>237</v>
      </c>
      <c r="F105" s="54" t="s">
        <v>446</v>
      </c>
      <c r="G105" s="54" t="s">
        <v>1976</v>
      </c>
      <c r="H105" s="55">
        <v>11.1</v>
      </c>
      <c r="I105" s="55">
        <v>10.6</v>
      </c>
      <c r="J105" s="55">
        <v>10.4</v>
      </c>
      <c r="K105" s="54"/>
      <c r="L105" s="56" t="b">
        <v>0</v>
      </c>
      <c r="M105" s="56" t="b">
        <v>0</v>
      </c>
      <c r="N105" s="54">
        <v>1</v>
      </c>
      <c r="O105" s="54" t="s">
        <v>228</v>
      </c>
      <c r="P105" s="54">
        <v>30</v>
      </c>
      <c r="Q105" s="54">
        <v>9</v>
      </c>
      <c r="R105" s="54">
        <v>150</v>
      </c>
      <c r="S105" s="54" t="s">
        <v>1977</v>
      </c>
      <c r="T105" s="54" t="s">
        <v>449</v>
      </c>
      <c r="U105" s="54" t="s">
        <v>450</v>
      </c>
      <c r="V105" s="54" t="s">
        <v>451</v>
      </c>
      <c r="W105" s="54" t="b">
        <v>0</v>
      </c>
      <c r="X105" s="54"/>
      <c r="Y105" s="57" t="s">
        <v>2124</v>
      </c>
      <c r="Z105" s="54" t="s">
        <v>1978</v>
      </c>
      <c r="AA105" s="54"/>
      <c r="AB105" s="54" t="s">
        <v>453</v>
      </c>
      <c r="AC105" s="56" t="b">
        <v>1</v>
      </c>
      <c r="AD105" s="56" t="b">
        <v>0</v>
      </c>
      <c r="AE105" s="54" t="s">
        <v>302</v>
      </c>
      <c r="AF105" s="58">
        <v>46263</v>
      </c>
      <c r="AG105" s="62" t="s">
        <v>293</v>
      </c>
      <c r="AH105" s="54">
        <v>0</v>
      </c>
      <c r="AI105" s="54"/>
      <c r="AJ105" s="54"/>
      <c r="AK105" s="54"/>
      <c r="AL105" s="54"/>
      <c r="AM105" s="54">
        <v>0</v>
      </c>
      <c r="AN105" s="54"/>
      <c r="AO105" s="54"/>
      <c r="AP105" s="54"/>
      <c r="AQ105" s="54"/>
      <c r="AR105" s="54"/>
      <c r="AS105" s="54"/>
      <c r="AT105" s="54"/>
      <c r="AU105" s="54"/>
      <c r="AV105" s="54"/>
      <c r="AW105" s="54"/>
      <c r="AX105" s="59"/>
      <c r="AY105" s="59"/>
      <c r="AZ105" s="59"/>
      <c r="BA105" s="59"/>
      <c r="BB105" s="59">
        <v>4.2099999999999999E-2</v>
      </c>
      <c r="BC105" s="60">
        <v>4.0599999999999996</v>
      </c>
      <c r="BD105" s="61">
        <v>6.0295000000000001E-2</v>
      </c>
      <c r="BE105" s="62" t="s">
        <v>293</v>
      </c>
      <c r="BF105" s="35">
        <f t="shared" si="269"/>
        <v>4.0600000000000005</v>
      </c>
      <c r="BG105" s="35">
        <f t="shared" si="269"/>
        <v>6.0295000000000001E-2</v>
      </c>
      <c r="BH105" s="35" t="str">
        <f t="shared" si="258"/>
        <v>Low</v>
      </c>
      <c r="BI105" s="110">
        <f t="shared" si="259"/>
        <v>0</v>
      </c>
      <c r="BJ105" s="83" t="str">
        <f>VLOOKUP($F105,REP_Info!$D$6:$H$250,5,FALSE)</f>
        <v/>
      </c>
      <c r="BK105" s="30">
        <f t="shared" si="260"/>
        <v>11.051500000000001</v>
      </c>
      <c r="BL105" s="30">
        <f t="shared" si="260"/>
        <v>10.645500000000002</v>
      </c>
      <c r="BM105" s="30">
        <f t="shared" si="260"/>
        <v>10.442500000000003</v>
      </c>
      <c r="BN105" s="29">
        <f t="shared" si="260"/>
        <v>10.374833333333333</v>
      </c>
      <c r="BO105" s="85" t="str">
        <f t="shared" si="273"/>
        <v>$$$</v>
      </c>
      <c r="BP105" s="88" t="str">
        <f t="shared" si="261"/>
        <v>$$$</v>
      </c>
      <c r="BQ105" s="88" t="str">
        <f t="shared" si="270"/>
        <v>$$$</v>
      </c>
      <c r="BR105" s="88" t="str">
        <f t="shared" si="271"/>
        <v>$$$</v>
      </c>
      <c r="BS105" s="29" t="e">
        <f t="shared" si="272"/>
        <v>#N/A</v>
      </c>
      <c r="BT105" s="29" t="e">
        <f t="shared" si="272"/>
        <v>#N/A</v>
      </c>
      <c r="BU105" s="29" t="e">
        <f t="shared" si="272"/>
        <v>#N/A</v>
      </c>
      <c r="BV105" s="29" t="e">
        <f t="shared" si="272"/>
        <v>#N/A</v>
      </c>
      <c r="BW105" s="29" t="e">
        <f t="shared" si="272"/>
        <v>#N/A</v>
      </c>
      <c r="BX105" s="29" t="e">
        <f t="shared" si="272"/>
        <v>#N/A</v>
      </c>
      <c r="BY105" s="29" t="e">
        <f t="shared" si="272"/>
        <v>#N/A</v>
      </c>
      <c r="BZ105" s="29" t="e">
        <f t="shared" si="272"/>
        <v>#N/A</v>
      </c>
      <c r="CA105" s="29" t="e">
        <f t="shared" si="272"/>
        <v>#N/A</v>
      </c>
      <c r="CB105" s="29" t="e">
        <f t="shared" si="272"/>
        <v>#N/A</v>
      </c>
      <c r="CC105" s="29" t="e">
        <f t="shared" si="272"/>
        <v>#N/A</v>
      </c>
      <c r="CD105" s="29" t="e">
        <f t="shared" si="272"/>
        <v>#N/A</v>
      </c>
      <c r="CE105" s="6" t="str">
        <f t="shared" si="255"/>
        <v/>
      </c>
      <c r="CF105" s="27" t="e">
        <f>IF(AND(CI105,NOT(AD105)),LOOKUP(CF$5,{0,750,1500},H105:J105),"")</f>
        <v>#N/A</v>
      </c>
      <c r="CG105" s="6" t="str">
        <f t="shared" si="256"/>
        <v/>
      </c>
      <c r="CH105" t="e">
        <f t="shared" si="263"/>
        <v>#N/A</v>
      </c>
      <c r="CI105" t="e">
        <f t="shared" si="264"/>
        <v>#N/A</v>
      </c>
      <c r="CJ105" s="6" t="e">
        <f t="shared" si="274"/>
        <v>#N/A</v>
      </c>
      <c r="CK105" s="6">
        <f t="shared" si="275"/>
        <v>1</v>
      </c>
      <c r="CL105" s="6">
        <f t="shared" si="276"/>
        <v>1</v>
      </c>
      <c r="CM105" s="6">
        <f t="shared" si="277"/>
        <v>1</v>
      </c>
      <c r="CN105" s="6">
        <f t="shared" si="278"/>
        <v>0</v>
      </c>
      <c r="CO105" s="6">
        <f t="shared" si="279"/>
        <v>1</v>
      </c>
      <c r="CP105" s="6">
        <f t="shared" si="280"/>
        <v>1</v>
      </c>
      <c r="CQ105" s="6">
        <f t="shared" si="265"/>
        <v>1</v>
      </c>
      <c r="CR105" s="81" t="str">
        <f t="shared" si="281"/>
        <v/>
      </c>
      <c r="CS105">
        <f t="shared" si="266"/>
        <v>5.9999999999999982</v>
      </c>
      <c r="CT105">
        <f t="shared" si="19"/>
        <v>150</v>
      </c>
      <c r="CU105" t="str">
        <f t="shared" si="282"/>
        <v/>
      </c>
      <c r="CV105" s="81">
        <f t="shared" si="267"/>
        <v>150</v>
      </c>
      <c r="CW105" s="81">
        <f>(CV105/25)^1.5*(Calculator!$BU$4/10000)*CW$5</f>
        <v>7.6432310260371077</v>
      </c>
      <c r="CX105" t="str">
        <f t="shared" si="268"/>
        <v>$150</v>
      </c>
    </row>
    <row r="106" spans="2:102" x14ac:dyDescent="0.25">
      <c r="B106" s="115" t="s">
        <v>233</v>
      </c>
      <c r="C106" s="13">
        <v>46269.447222222225</v>
      </c>
      <c r="D106">
        <v>35944</v>
      </c>
      <c r="E106" s="54" t="s">
        <v>235</v>
      </c>
      <c r="F106" s="54" t="s">
        <v>446</v>
      </c>
      <c r="G106" s="54" t="s">
        <v>1976</v>
      </c>
      <c r="H106" s="55">
        <v>11.700000000000001</v>
      </c>
      <c r="I106" s="55">
        <v>11.200000000000001</v>
      </c>
      <c r="J106" s="55">
        <v>11</v>
      </c>
      <c r="K106" s="54"/>
      <c r="L106" s="56" t="b">
        <v>0</v>
      </c>
      <c r="M106" s="56" t="b">
        <v>0</v>
      </c>
      <c r="N106" s="54">
        <v>1</v>
      </c>
      <c r="O106" s="54" t="s">
        <v>228</v>
      </c>
      <c r="P106" s="54">
        <v>30</v>
      </c>
      <c r="Q106" s="54">
        <v>9</v>
      </c>
      <c r="R106" s="54">
        <v>150</v>
      </c>
      <c r="S106" s="54" t="s">
        <v>1979</v>
      </c>
      <c r="T106" s="54" t="s">
        <v>449</v>
      </c>
      <c r="U106" s="54" t="s">
        <v>450</v>
      </c>
      <c r="V106" s="54" t="s">
        <v>451</v>
      </c>
      <c r="W106" s="54" t="b">
        <v>0</v>
      </c>
      <c r="X106" s="54"/>
      <c r="Y106" s="57" t="s">
        <v>2372</v>
      </c>
      <c r="Z106" s="54" t="s">
        <v>1980</v>
      </c>
      <c r="AA106" s="54"/>
      <c r="AB106" s="54" t="s">
        <v>453</v>
      </c>
      <c r="AC106" s="56" t="b">
        <v>1</v>
      </c>
      <c r="AD106" s="56" t="b">
        <v>0</v>
      </c>
      <c r="AE106" s="54" t="s">
        <v>302</v>
      </c>
      <c r="AF106" s="58">
        <v>46268</v>
      </c>
      <c r="AG106" s="62" t="s">
        <v>293</v>
      </c>
      <c r="AH106" s="54">
        <v>0</v>
      </c>
      <c r="AI106" s="54"/>
      <c r="AJ106" s="54"/>
      <c r="AK106" s="54"/>
      <c r="AL106" s="54"/>
      <c r="AM106" s="54">
        <v>0</v>
      </c>
      <c r="AN106" s="54"/>
      <c r="AO106" s="54"/>
      <c r="AP106" s="54"/>
      <c r="AQ106" s="54"/>
      <c r="AR106" s="54"/>
      <c r="AS106" s="54"/>
      <c r="AT106" s="54"/>
      <c r="AU106" s="54"/>
      <c r="AV106" s="54"/>
      <c r="AW106" s="54"/>
      <c r="AX106" s="59"/>
      <c r="AY106" s="59"/>
      <c r="AZ106" s="59"/>
      <c r="BA106" s="59"/>
      <c r="BB106" s="59">
        <v>4.3400000000000001E-2</v>
      </c>
      <c r="BC106" s="60">
        <v>4.9000000000000004</v>
      </c>
      <c r="BD106" s="61">
        <v>6.4130000000000006E-2</v>
      </c>
      <c r="BE106" s="62" t="s">
        <v>293</v>
      </c>
      <c r="BF106" s="35">
        <f t="shared" si="269"/>
        <v>4.9000000000000004</v>
      </c>
      <c r="BG106" s="35">
        <f t="shared" si="269"/>
        <v>6.4130000000000006E-2</v>
      </c>
      <c r="BH106" s="35" t="str">
        <f t="shared" si="258"/>
        <v>Low</v>
      </c>
      <c r="BI106" s="110">
        <f t="shared" si="259"/>
        <v>0</v>
      </c>
      <c r="BJ106" s="83" t="str">
        <f>VLOOKUP($F106,REP_Info!$D$6:$H$250,5,FALSE)</f>
        <v/>
      </c>
      <c r="BK106" s="30">
        <f t="shared" si="260"/>
        <v>11.733000000000002</v>
      </c>
      <c r="BL106" s="30">
        <f t="shared" si="260"/>
        <v>11.243</v>
      </c>
      <c r="BM106" s="30">
        <f t="shared" si="260"/>
        <v>10.998000000000001</v>
      </c>
      <c r="BN106" s="29">
        <f t="shared" si="260"/>
        <v>10.916333333333334</v>
      </c>
      <c r="BO106" s="85" t="str">
        <f t="shared" si="273"/>
        <v>$$$</v>
      </c>
      <c r="BP106" s="88" t="str">
        <f t="shared" si="261"/>
        <v>$$$</v>
      </c>
      <c r="BQ106" s="88" t="str">
        <f t="shared" si="270"/>
        <v>$$$</v>
      </c>
      <c r="BR106" s="88" t="str">
        <f t="shared" si="271"/>
        <v>$$$</v>
      </c>
      <c r="BS106" s="29" t="e">
        <f t="shared" si="272"/>
        <v>#N/A</v>
      </c>
      <c r="BT106" s="29" t="e">
        <f t="shared" si="272"/>
        <v>#N/A</v>
      </c>
      <c r="BU106" s="29" t="e">
        <f t="shared" si="272"/>
        <v>#N/A</v>
      </c>
      <c r="BV106" s="29" t="e">
        <f t="shared" si="272"/>
        <v>#N/A</v>
      </c>
      <c r="BW106" s="29" t="e">
        <f t="shared" si="272"/>
        <v>#N/A</v>
      </c>
      <c r="BX106" s="29" t="e">
        <f t="shared" si="272"/>
        <v>#N/A</v>
      </c>
      <c r="BY106" s="29" t="e">
        <f t="shared" si="272"/>
        <v>#N/A</v>
      </c>
      <c r="BZ106" s="29" t="e">
        <f t="shared" si="272"/>
        <v>#N/A</v>
      </c>
      <c r="CA106" s="29" t="e">
        <f t="shared" si="272"/>
        <v>#N/A</v>
      </c>
      <c r="CB106" s="29" t="e">
        <f t="shared" si="272"/>
        <v>#N/A</v>
      </c>
      <c r="CC106" s="29" t="e">
        <f t="shared" si="272"/>
        <v>#N/A</v>
      </c>
      <c r="CD106" s="29" t="e">
        <f t="shared" si="272"/>
        <v>#N/A</v>
      </c>
      <c r="CE106" s="6" t="str">
        <f t="shared" si="255"/>
        <v/>
      </c>
      <c r="CF106" s="27" t="e">
        <f>IF(AND(CI106,NOT(AD106)),LOOKUP(CF$5,{0,750,1500},H106:J106),"")</f>
        <v>#N/A</v>
      </c>
      <c r="CG106" s="6" t="str">
        <f t="shared" si="256"/>
        <v/>
      </c>
      <c r="CH106" t="e">
        <f t="shared" si="263"/>
        <v>#N/A</v>
      </c>
      <c r="CI106" t="e">
        <f t="shared" si="264"/>
        <v>#N/A</v>
      </c>
      <c r="CJ106" s="6" t="e">
        <f t="shared" si="274"/>
        <v>#N/A</v>
      </c>
      <c r="CK106" s="6">
        <f t="shared" si="275"/>
        <v>1</v>
      </c>
      <c r="CL106" s="6">
        <f t="shared" si="276"/>
        <v>1</v>
      </c>
      <c r="CM106" s="6">
        <f t="shared" si="277"/>
        <v>1</v>
      </c>
      <c r="CN106" s="6">
        <f t="shared" si="278"/>
        <v>0</v>
      </c>
      <c r="CO106" s="6">
        <f t="shared" si="279"/>
        <v>1</v>
      </c>
      <c r="CP106" s="6">
        <f t="shared" si="280"/>
        <v>1</v>
      </c>
      <c r="CQ106" s="6">
        <f t="shared" si="265"/>
        <v>1</v>
      </c>
      <c r="CR106" s="81" t="str">
        <f t="shared" si="281"/>
        <v/>
      </c>
      <c r="CS106">
        <f t="shared" si="266"/>
        <v>5.9999999999999982</v>
      </c>
      <c r="CT106">
        <f t="shared" si="19"/>
        <v>150</v>
      </c>
      <c r="CU106" t="str">
        <f t="shared" si="282"/>
        <v/>
      </c>
      <c r="CV106" s="81">
        <f t="shared" si="267"/>
        <v>150</v>
      </c>
      <c r="CW106" s="81">
        <f>(CV106/25)^1.5*(Calculator!$BU$4/10000)*CW$5</f>
        <v>7.6432310260371077</v>
      </c>
      <c r="CX106" t="str">
        <f t="shared" si="268"/>
        <v>$150</v>
      </c>
    </row>
    <row r="107" spans="2:102" x14ac:dyDescent="0.25">
      <c r="B107" s="115" t="s">
        <v>233</v>
      </c>
      <c r="C107" s="13">
        <v>46267.647916666669</v>
      </c>
      <c r="D107">
        <v>13536</v>
      </c>
      <c r="E107" s="54" t="s">
        <v>237</v>
      </c>
      <c r="F107" s="54" t="s">
        <v>456</v>
      </c>
      <c r="G107" s="54" t="s">
        <v>2007</v>
      </c>
      <c r="H107" s="55">
        <v>11.200000000000001</v>
      </c>
      <c r="I107" s="55">
        <v>10.8</v>
      </c>
      <c r="J107" s="55">
        <v>10.6</v>
      </c>
      <c r="K107" s="54"/>
      <c r="L107" s="56" t="b">
        <v>0</v>
      </c>
      <c r="M107" s="56" t="b">
        <v>0</v>
      </c>
      <c r="N107" s="54">
        <v>1</v>
      </c>
      <c r="O107" s="54" t="s">
        <v>228</v>
      </c>
      <c r="P107" s="54">
        <v>24</v>
      </c>
      <c r="Q107" s="54">
        <v>3</v>
      </c>
      <c r="R107" s="54">
        <v>50</v>
      </c>
      <c r="S107" s="54" t="s">
        <v>1770</v>
      </c>
      <c r="T107" s="54" t="s">
        <v>1775</v>
      </c>
      <c r="U107" s="54" t="s">
        <v>2000</v>
      </c>
      <c r="V107" s="54" t="s">
        <v>1771</v>
      </c>
      <c r="W107" s="54" t="b">
        <v>0</v>
      </c>
      <c r="X107" s="54"/>
      <c r="Y107" s="57" t="s">
        <v>2268</v>
      </c>
      <c r="Z107" s="54" t="s">
        <v>1772</v>
      </c>
      <c r="AA107" s="54"/>
      <c r="AB107" s="54" t="s">
        <v>1773</v>
      </c>
      <c r="AC107" s="56" t="b">
        <v>1</v>
      </c>
      <c r="AD107" s="56" t="b">
        <v>0</v>
      </c>
      <c r="AE107" s="54" t="s">
        <v>302</v>
      </c>
      <c r="AF107" s="58">
        <v>46267</v>
      </c>
      <c r="AG107" s="62" t="s">
        <v>293</v>
      </c>
      <c r="AH107" s="54">
        <v>0</v>
      </c>
      <c r="AI107" s="54"/>
      <c r="AJ107" s="54"/>
      <c r="AK107" s="54"/>
      <c r="AL107" s="54"/>
      <c r="AM107" s="54">
        <v>0</v>
      </c>
      <c r="AN107" s="54"/>
      <c r="AO107" s="54"/>
      <c r="AP107" s="54"/>
      <c r="AQ107" s="54"/>
      <c r="AR107" s="54"/>
      <c r="AS107" s="54"/>
      <c r="AT107" s="54"/>
      <c r="AU107" s="54"/>
      <c r="AV107" s="54"/>
      <c r="AW107" s="54"/>
      <c r="AX107" s="59"/>
      <c r="AY107" s="59"/>
      <c r="AZ107" s="59"/>
      <c r="BA107" s="59"/>
      <c r="BB107" s="59">
        <v>4.36E-2</v>
      </c>
      <c r="BC107" s="60"/>
      <c r="BD107" s="61"/>
      <c r="BE107" s="62" t="s">
        <v>293</v>
      </c>
      <c r="BF107" s="35">
        <f t="shared" si="269"/>
        <v>4.0600000000000005</v>
      </c>
      <c r="BG107" s="35">
        <f t="shared" si="269"/>
        <v>6.0295000000000001E-2</v>
      </c>
      <c r="BH107" s="35" t="str">
        <f t="shared" si="258"/>
        <v>Low</v>
      </c>
      <c r="BI107" s="110">
        <f t="shared" si="259"/>
        <v>0</v>
      </c>
      <c r="BJ107" s="83">
        <f>VLOOKUP($F107,REP_Info!$D$6:$H$250,5,FALSE)</f>
        <v>0.7</v>
      </c>
      <c r="BK107" s="30">
        <f t="shared" si="260"/>
        <v>11.201499999999999</v>
      </c>
      <c r="BL107" s="30">
        <f t="shared" si="260"/>
        <v>10.795500000000002</v>
      </c>
      <c r="BM107" s="30">
        <f t="shared" si="260"/>
        <v>10.592500000000001</v>
      </c>
      <c r="BN107" s="29">
        <f t="shared" si="260"/>
        <v>10.524833333333333</v>
      </c>
      <c r="BO107" s="85" t="str">
        <f t="shared" si="273"/>
        <v>$$$</v>
      </c>
      <c r="BP107" s="88" t="str">
        <f t="shared" si="261"/>
        <v>$$$</v>
      </c>
      <c r="BQ107" s="88" t="str">
        <f t="shared" si="270"/>
        <v>$$$</v>
      </c>
      <c r="BR107" s="88" t="str">
        <f t="shared" si="271"/>
        <v>$$$</v>
      </c>
      <c r="BS107" s="29" t="e">
        <f t="shared" si="272"/>
        <v>#N/A</v>
      </c>
      <c r="BT107" s="29" t="e">
        <f t="shared" si="272"/>
        <v>#N/A</v>
      </c>
      <c r="BU107" s="29" t="e">
        <f t="shared" si="272"/>
        <v>#N/A</v>
      </c>
      <c r="BV107" s="29" t="e">
        <f t="shared" si="272"/>
        <v>#N/A</v>
      </c>
      <c r="BW107" s="29" t="e">
        <f t="shared" si="272"/>
        <v>#N/A</v>
      </c>
      <c r="BX107" s="29" t="e">
        <f t="shared" si="272"/>
        <v>#N/A</v>
      </c>
      <c r="BY107" s="29" t="e">
        <f t="shared" ref="BS107:CD108" si="283">IF($CI107,IF(BY$7&gt;0,IF(BY$4&gt;$Q107,$BF107+BY$7*(BY$5+$BG107+$BI107),LOOKUP(BY$7,$AH107:$AL107,$AM107:$AQ107)+IF($AG107="Y",SUMPRODUCT($AX107:$BB107-$AW107:$BA107,BY$7-$AR107:$AV107,N(BY$7&gt;$AR107:$AV107)),BY$7*LOOKUP(BY$7,$AR107:$AV107,$AX107:$BB107))+IF($BE107="Y",$BF107,$BC107)+BY$7*IF($BE107="Y",$BG107,$BD107))*100/BY$7,""),NA())</f>
        <v>#N/A</v>
      </c>
      <c r="BZ107" s="29" t="e">
        <f t="shared" si="283"/>
        <v>#N/A</v>
      </c>
      <c r="CA107" s="29" t="e">
        <f t="shared" si="283"/>
        <v>#N/A</v>
      </c>
      <c r="CB107" s="29" t="e">
        <f t="shared" si="283"/>
        <v>#N/A</v>
      </c>
      <c r="CC107" s="29" t="e">
        <f t="shared" si="283"/>
        <v>#N/A</v>
      </c>
      <c r="CD107" s="29" t="e">
        <f t="shared" si="283"/>
        <v>#N/A</v>
      </c>
      <c r="CE107" s="6" t="str">
        <f t="shared" si="255"/>
        <v/>
      </c>
      <c r="CF107" s="27" t="e">
        <f>IF(AND(CI107,NOT(AD107)),LOOKUP(CF$5,{0,750,1500},H107:J107),"")</f>
        <v>#N/A</v>
      </c>
      <c r="CG107" s="6" t="str">
        <f t="shared" si="256"/>
        <v/>
      </c>
      <c r="CH107" t="e">
        <f t="shared" si="263"/>
        <v>#N/A</v>
      </c>
      <c r="CI107" t="e">
        <f t="shared" si="264"/>
        <v>#N/A</v>
      </c>
      <c r="CJ107" s="6" t="e">
        <f t="shared" si="274"/>
        <v>#N/A</v>
      </c>
      <c r="CK107" s="6">
        <f t="shared" si="275"/>
        <v>1</v>
      </c>
      <c r="CL107" s="6">
        <f t="shared" si="276"/>
        <v>1</v>
      </c>
      <c r="CM107" s="6">
        <f t="shared" si="277"/>
        <v>1</v>
      </c>
      <c r="CN107" s="6">
        <f t="shared" si="278"/>
        <v>0</v>
      </c>
      <c r="CO107" s="6">
        <f t="shared" si="279"/>
        <v>1</v>
      </c>
      <c r="CP107" s="6">
        <f t="shared" si="280"/>
        <v>1</v>
      </c>
      <c r="CQ107" s="6">
        <f t="shared" si="265"/>
        <v>1</v>
      </c>
      <c r="CR107" s="81" t="str">
        <f t="shared" si="281"/>
        <v/>
      </c>
      <c r="CS107">
        <f t="shared" si="266"/>
        <v>54</v>
      </c>
      <c r="CT107">
        <f t="shared" si="19"/>
        <v>50</v>
      </c>
      <c r="CU107" t="str">
        <f t="shared" si="282"/>
        <v/>
      </c>
      <c r="CV107" s="81">
        <f t="shared" si="267"/>
        <v>50</v>
      </c>
      <c r="CW107" s="81">
        <f>(CV107/25)^1.5*(Calculator!$BU$4/10000)*CW$5</f>
        <v>1.4709404967870074</v>
      </c>
      <c r="CX107" t="str">
        <f t="shared" si="268"/>
        <v>$50</v>
      </c>
    </row>
    <row r="108" spans="2:102" x14ac:dyDescent="0.25">
      <c r="B108" s="115" t="s">
        <v>233</v>
      </c>
      <c r="C108" s="13">
        <v>46267.647916666669</v>
      </c>
      <c r="D108">
        <v>18418</v>
      </c>
      <c r="E108" s="54" t="s">
        <v>237</v>
      </c>
      <c r="F108" s="54" t="s">
        <v>456</v>
      </c>
      <c r="G108" s="54" t="s">
        <v>1768</v>
      </c>
      <c r="H108" s="55">
        <v>18.7</v>
      </c>
      <c r="I108" s="55">
        <v>14.799999999999999</v>
      </c>
      <c r="J108" s="55">
        <v>15.6</v>
      </c>
      <c r="K108" s="54" t="s">
        <v>1769</v>
      </c>
      <c r="L108" s="56" t="b">
        <v>0</v>
      </c>
      <c r="M108" s="56" t="b">
        <v>0</v>
      </c>
      <c r="N108" s="54">
        <v>1</v>
      </c>
      <c r="O108" s="54" t="s">
        <v>228</v>
      </c>
      <c r="P108" s="54">
        <v>24</v>
      </c>
      <c r="Q108" s="54">
        <v>12</v>
      </c>
      <c r="R108" s="54">
        <v>150</v>
      </c>
      <c r="S108" s="54" t="s">
        <v>1770</v>
      </c>
      <c r="T108" s="54"/>
      <c r="U108" s="54" t="s">
        <v>1762</v>
      </c>
      <c r="V108" s="54" t="s">
        <v>1771</v>
      </c>
      <c r="W108" s="54" t="b">
        <v>0</v>
      </c>
      <c r="X108" s="54"/>
      <c r="Y108" s="57" t="s">
        <v>2269</v>
      </c>
      <c r="Z108" s="54" t="s">
        <v>1772</v>
      </c>
      <c r="AA108" s="54"/>
      <c r="AB108" s="54" t="s">
        <v>1773</v>
      </c>
      <c r="AC108" s="56" t="b">
        <v>0</v>
      </c>
      <c r="AD108" s="56" t="b">
        <v>1</v>
      </c>
      <c r="AE108" s="54" t="s">
        <v>302</v>
      </c>
      <c r="AF108" s="58">
        <v>46267</v>
      </c>
      <c r="AG108" s="62" t="s">
        <v>293</v>
      </c>
      <c r="AH108" s="54">
        <v>0</v>
      </c>
      <c r="AI108" s="54">
        <v>1000</v>
      </c>
      <c r="AJ108" s="54">
        <v>2000</v>
      </c>
      <c r="AK108" s="54"/>
      <c r="AL108" s="54"/>
      <c r="AM108" s="54">
        <v>0</v>
      </c>
      <c r="AN108" s="54">
        <v>-35</v>
      </c>
      <c r="AO108" s="54">
        <v>-50</v>
      </c>
      <c r="AP108" s="54"/>
      <c r="AQ108" s="54"/>
      <c r="AR108" s="54"/>
      <c r="AS108" s="54"/>
      <c r="AT108" s="54"/>
      <c r="AU108" s="54"/>
      <c r="AV108" s="54"/>
      <c r="AW108" s="54"/>
      <c r="AX108" s="59"/>
      <c r="AY108" s="59"/>
      <c r="AZ108" s="59"/>
      <c r="BA108" s="59"/>
      <c r="BB108" s="59">
        <v>0.1186</v>
      </c>
      <c r="BC108" s="60">
        <v>4.0599999999999996</v>
      </c>
      <c r="BD108" s="61">
        <v>6.0295000000000001E-2</v>
      </c>
      <c r="BE108" s="62" t="s">
        <v>293</v>
      </c>
      <c r="BF108" s="35">
        <f t="shared" si="269"/>
        <v>4.0600000000000005</v>
      </c>
      <c r="BG108" s="35">
        <f t="shared" si="269"/>
        <v>6.0295000000000001E-2</v>
      </c>
      <c r="BH108" s="35" t="str">
        <f t="shared" si="258"/>
        <v>High</v>
      </c>
      <c r="BI108" s="110">
        <f t="shared" si="259"/>
        <v>0</v>
      </c>
      <c r="BJ108" s="83">
        <f>VLOOKUP($F108,REP_Info!$D$6:$H$250,5,FALSE)</f>
        <v>0.7</v>
      </c>
      <c r="BK108" s="30">
        <f t="shared" si="260"/>
        <v>18.701499999999999</v>
      </c>
      <c r="BL108" s="30">
        <f t="shared" si="260"/>
        <v>14.795499999999999</v>
      </c>
      <c r="BM108" s="30">
        <f t="shared" si="260"/>
        <v>15.592500000000001</v>
      </c>
      <c r="BN108" s="29">
        <f t="shared" si="260"/>
        <v>16.358166666666666</v>
      </c>
      <c r="BO108" s="85" t="str">
        <f t="shared" si="273"/>
        <v>$$$</v>
      </c>
      <c r="BP108" s="88" t="str">
        <f t="shared" si="261"/>
        <v>$$$</v>
      </c>
      <c r="BQ108" s="88" t="str">
        <f t="shared" si="270"/>
        <v>$$$</v>
      </c>
      <c r="BR108" s="88" t="str">
        <f t="shared" si="271"/>
        <v>$$$</v>
      </c>
      <c r="BS108" s="29" t="e">
        <f t="shared" si="283"/>
        <v>#N/A</v>
      </c>
      <c r="BT108" s="29" t="e">
        <f t="shared" si="283"/>
        <v>#N/A</v>
      </c>
      <c r="BU108" s="29" t="e">
        <f t="shared" si="283"/>
        <v>#N/A</v>
      </c>
      <c r="BV108" s="29" t="e">
        <f t="shared" si="283"/>
        <v>#N/A</v>
      </c>
      <c r="BW108" s="29" t="e">
        <f t="shared" si="283"/>
        <v>#N/A</v>
      </c>
      <c r="BX108" s="29" t="e">
        <f t="shared" si="283"/>
        <v>#N/A</v>
      </c>
      <c r="BY108" s="29" t="e">
        <f t="shared" si="283"/>
        <v>#N/A</v>
      </c>
      <c r="BZ108" s="29" t="e">
        <f t="shared" si="283"/>
        <v>#N/A</v>
      </c>
      <c r="CA108" s="29" t="e">
        <f t="shared" si="283"/>
        <v>#N/A</v>
      </c>
      <c r="CB108" s="29" t="e">
        <f t="shared" si="283"/>
        <v>#N/A</v>
      </c>
      <c r="CC108" s="29" t="e">
        <f t="shared" si="283"/>
        <v>#N/A</v>
      </c>
      <c r="CD108" s="29" t="e">
        <f t="shared" si="283"/>
        <v>#N/A</v>
      </c>
      <c r="CE108" s="6" t="str">
        <f t="shared" si="255"/>
        <v/>
      </c>
      <c r="CF108" s="27" t="e">
        <f>IF(AND(CI108,NOT(AD108)),LOOKUP(CF$5,{0,750,1500},H108:J108),"")</f>
        <v>#N/A</v>
      </c>
      <c r="CG108" s="6" t="str">
        <f t="shared" si="256"/>
        <v/>
      </c>
      <c r="CH108" t="e">
        <f t="shared" si="263"/>
        <v>#N/A</v>
      </c>
      <c r="CI108" t="e">
        <f t="shared" si="264"/>
        <v>#N/A</v>
      </c>
      <c r="CJ108" s="6" t="e">
        <f t="shared" si="274"/>
        <v>#N/A</v>
      </c>
      <c r="CK108" s="6">
        <f t="shared" si="275"/>
        <v>1</v>
      </c>
      <c r="CL108" s="6">
        <f t="shared" si="276"/>
        <v>1</v>
      </c>
      <c r="CM108" s="6">
        <f t="shared" si="277"/>
        <v>1</v>
      </c>
      <c r="CN108" s="6">
        <f t="shared" si="278"/>
        <v>1</v>
      </c>
      <c r="CO108" s="6">
        <f t="shared" si="279"/>
        <v>1</v>
      </c>
      <c r="CP108" s="6">
        <f t="shared" si="280"/>
        <v>1</v>
      </c>
      <c r="CQ108" s="6">
        <f t="shared" si="265"/>
        <v>1</v>
      </c>
      <c r="CR108" s="81" t="str">
        <f t="shared" si="281"/>
        <v/>
      </c>
      <c r="CS108">
        <f t="shared" si="266"/>
        <v>0</v>
      </c>
      <c r="CT108">
        <f t="shared" si="19"/>
        <v>150</v>
      </c>
      <c r="CU108" t="str">
        <f t="shared" si="282"/>
        <v/>
      </c>
      <c r="CV108" s="81">
        <f t="shared" si="267"/>
        <v>150</v>
      </c>
      <c r="CW108" s="81">
        <f>(CV108/25)^1.5*(Calculator!$BU$4/10000)*CW$5</f>
        <v>7.6432310260371077</v>
      </c>
      <c r="CX108" t="str">
        <f t="shared" si="268"/>
        <v>$150</v>
      </c>
    </row>
    <row r="109" spans="2:102" x14ac:dyDescent="0.25">
      <c r="B109" s="115" t="s">
        <v>233</v>
      </c>
      <c r="C109" s="13">
        <v>46269.447222222225</v>
      </c>
      <c r="D109">
        <v>18423</v>
      </c>
      <c r="E109" s="54" t="s">
        <v>235</v>
      </c>
      <c r="F109" s="54" t="s">
        <v>456</v>
      </c>
      <c r="G109" s="54" t="s">
        <v>1768</v>
      </c>
      <c r="H109" s="55">
        <v>18.899999999999999</v>
      </c>
      <c r="I109" s="55">
        <v>14.899999999999999</v>
      </c>
      <c r="J109" s="55">
        <v>15.7</v>
      </c>
      <c r="K109" s="54" t="s">
        <v>1769</v>
      </c>
      <c r="L109" s="56" t="b">
        <v>0</v>
      </c>
      <c r="M109" s="56" t="b">
        <v>0</v>
      </c>
      <c r="N109" s="54">
        <v>1</v>
      </c>
      <c r="O109" s="54" t="s">
        <v>228</v>
      </c>
      <c r="P109" s="54">
        <v>24</v>
      </c>
      <c r="Q109" s="54">
        <v>12</v>
      </c>
      <c r="R109" s="54">
        <v>150</v>
      </c>
      <c r="S109" s="54" t="s">
        <v>1770</v>
      </c>
      <c r="T109" s="54"/>
      <c r="U109" s="54" t="s">
        <v>1758</v>
      </c>
      <c r="V109" s="54" t="s">
        <v>1771</v>
      </c>
      <c r="W109" s="54" t="b">
        <v>0</v>
      </c>
      <c r="X109" s="54"/>
      <c r="Y109" s="57" t="s">
        <v>2373</v>
      </c>
      <c r="Z109" s="54" t="s">
        <v>1772</v>
      </c>
      <c r="AA109" s="54"/>
      <c r="AB109" s="54" t="s">
        <v>1773</v>
      </c>
      <c r="AC109" s="56" t="b">
        <v>0</v>
      </c>
      <c r="AD109" s="56" t="b">
        <v>1</v>
      </c>
      <c r="AE109" s="54" t="s">
        <v>302</v>
      </c>
      <c r="AF109" s="58">
        <v>46269</v>
      </c>
      <c r="AG109" s="62" t="s">
        <v>293</v>
      </c>
      <c r="AH109" s="54">
        <v>0</v>
      </c>
      <c r="AI109" s="54">
        <v>1000</v>
      </c>
      <c r="AJ109" s="54">
        <v>2000</v>
      </c>
      <c r="AK109" s="54"/>
      <c r="AL109" s="54"/>
      <c r="AM109" s="54">
        <v>0</v>
      </c>
      <c r="AN109" s="54">
        <v>-35</v>
      </c>
      <c r="AO109" s="54">
        <v>-50</v>
      </c>
      <c r="AP109" s="54"/>
      <c r="AQ109" s="54"/>
      <c r="AR109" s="54"/>
      <c r="AS109" s="54"/>
      <c r="AT109" s="54"/>
      <c r="AU109" s="54"/>
      <c r="AV109" s="54"/>
      <c r="AW109" s="54"/>
      <c r="AX109" s="59"/>
      <c r="AY109" s="59"/>
      <c r="AZ109" s="59"/>
      <c r="BA109" s="59"/>
      <c r="BB109" s="59">
        <v>0.115</v>
      </c>
      <c r="BC109" s="60">
        <v>4.9000000000000004</v>
      </c>
      <c r="BD109" s="61">
        <v>6.4130000000000006E-2</v>
      </c>
      <c r="BE109" s="62" t="s">
        <v>293</v>
      </c>
      <c r="BF109" s="35">
        <f t="shared" si="0"/>
        <v>4.9000000000000004</v>
      </c>
      <c r="BG109" s="35">
        <f t="shared" si="0"/>
        <v>6.4130000000000006E-2</v>
      </c>
      <c r="BH109" s="35" t="str">
        <f t="shared" ref="BH109:BH168" si="284">IF(ISTEXT(BE109),IF(AND(AV109=0,SUM(AN109:AQ109)=0),IF(AM109&lt;=0,IF(BE109="Y","Low","Flat"),"Med"),"High"),"?")</f>
        <v>High</v>
      </c>
      <c r="BI109" s="110">
        <f t="shared" ref="BI109:BI168" si="285">IF(ISNUMBER(AH109),0*BI$5*SIN((EDATE($A$3,$Q109)-DATE(YEAR(EDATE($A$3,$Q109)),1,0)-BI$4)*2*PI()/365),"")</f>
        <v>0</v>
      </c>
      <c r="BJ109" s="83">
        <f>VLOOKUP($F109,REP_Info!$D$6:$H$250,5,FALSE)</f>
        <v>0.7</v>
      </c>
      <c r="BK109" s="30">
        <f t="shared" si="1"/>
        <v>18.893000000000001</v>
      </c>
      <c r="BL109" s="30">
        <f t="shared" si="1"/>
        <v>14.903000000000004</v>
      </c>
      <c r="BM109" s="30">
        <f t="shared" si="1"/>
        <v>15.658000000000001</v>
      </c>
      <c r="BN109" s="29">
        <f t="shared" si="1"/>
        <v>16.409666666666666</v>
      </c>
      <c r="BO109" s="85" t="str">
        <f t="shared" si="2"/>
        <v>$$$</v>
      </c>
      <c r="BP109" s="88" t="str">
        <f t="shared" ref="BP109:BP168" si="286">IFERROR(BO109*100/BO$5,"$$$")</f>
        <v>$$$</v>
      </c>
      <c r="BQ109" s="88" t="str">
        <f t="shared" si="4"/>
        <v>$$$</v>
      </c>
      <c r="BR109" s="88" t="str">
        <f t="shared" si="5"/>
        <v>$$$</v>
      </c>
      <c r="BS109" s="29" t="e">
        <f t="shared" si="6"/>
        <v>#N/A</v>
      </c>
      <c r="BT109" s="29" t="e">
        <f t="shared" si="6"/>
        <v>#N/A</v>
      </c>
      <c r="BU109" s="29" t="e">
        <f t="shared" si="6"/>
        <v>#N/A</v>
      </c>
      <c r="BV109" s="29" t="e">
        <f t="shared" si="6"/>
        <v>#N/A</v>
      </c>
      <c r="BW109" s="29" t="e">
        <f t="shared" si="6"/>
        <v>#N/A</v>
      </c>
      <c r="BX109" s="29" t="e">
        <f t="shared" si="6"/>
        <v>#N/A</v>
      </c>
      <c r="BY109" s="29" t="e">
        <f t="shared" si="6"/>
        <v>#N/A</v>
      </c>
      <c r="BZ109" s="29" t="e">
        <f t="shared" si="6"/>
        <v>#N/A</v>
      </c>
      <c r="CA109" s="29" t="e">
        <f t="shared" si="6"/>
        <v>#N/A</v>
      </c>
      <c r="CB109" s="29" t="e">
        <f t="shared" si="6"/>
        <v>#N/A</v>
      </c>
      <c r="CC109" s="29" t="e">
        <f t="shared" si="6"/>
        <v>#N/A</v>
      </c>
      <c r="CD109" s="29" t="e">
        <f t="shared" si="6"/>
        <v>#N/A</v>
      </c>
      <c r="CE109" s="6" t="str">
        <f t="shared" si="255"/>
        <v/>
      </c>
      <c r="CF109" s="27" t="e">
        <f>IF(AND(CI109,NOT(AD109)),LOOKUP(CF$5,{0,750,1500},H109:J109),"")</f>
        <v>#N/A</v>
      </c>
      <c r="CG109" s="6" t="str">
        <f t="shared" si="256"/>
        <v/>
      </c>
      <c r="CH109" t="e">
        <f t="shared" ref="CH109:CH168" si="287">IF(CI109,IF(ISNUMBER(BO109),BO109,100000)+CV109/10000+IF(ISNUMBER(BJ109),BJ109,2)/10000-P109/100000+ROW()/10000000,"")</f>
        <v>#N/A</v>
      </c>
      <c r="CI109" t="e">
        <f t="shared" ref="CI109:CI168" si="288">PRODUCT(CJ109:CQ109)</f>
        <v>#N/A</v>
      </c>
      <c r="CJ109" s="6" t="e">
        <f t="shared" si="11"/>
        <v>#N/A</v>
      </c>
      <c r="CK109" s="6">
        <f t="shared" si="12"/>
        <v>1</v>
      </c>
      <c r="CL109" s="6">
        <f t="shared" si="26"/>
        <v>1</v>
      </c>
      <c r="CM109" s="6">
        <f t="shared" si="13"/>
        <v>1</v>
      </c>
      <c r="CN109" s="6">
        <f t="shared" si="14"/>
        <v>1</v>
      </c>
      <c r="CO109" s="6">
        <f t="shared" si="15"/>
        <v>1</v>
      </c>
      <c r="CP109" s="6">
        <f t="shared" si="16"/>
        <v>1</v>
      </c>
      <c r="CQ109" s="6">
        <f t="shared" ref="CQ109:CQ168" si="289">IF(CQ$5="Any",1,IF(AND(CQ$5="Med",AV109=0,SUM(AN109:AQ109)=0),1,IF(AND(CQ$5="Low",AV109=0,SUM(AN109:AQ109)=0,AM109=0),1,IF(AND(CQ$5="Flat",AV109=0,SUM(AN109:AQ109)=0,AM109=0,IFERROR(NOT(BE109="Y"),0)),1,0))))</f>
        <v>1</v>
      </c>
      <c r="CR109" s="81" t="str">
        <f t="shared" si="17"/>
        <v/>
      </c>
      <c r="CS109">
        <f t="shared" ref="CS109:CS168" si="290">CS$5*(12/(MIN(12,Q109))-1)</f>
        <v>0</v>
      </c>
      <c r="CT109">
        <f t="shared" si="19"/>
        <v>150</v>
      </c>
      <c r="CU109" t="str">
        <f t="shared" si="29"/>
        <v/>
      </c>
      <c r="CV109" s="81">
        <f t="shared" ref="CV109:CV168" si="291">CT109*IF(CU109="",1,Q109)</f>
        <v>150</v>
      </c>
      <c r="CW109" s="81">
        <f>(CV109/25)^1.5*(Calculator!$BU$4/10000)*CW$5</f>
        <v>7.6432310260371077</v>
      </c>
      <c r="CX109" t="str">
        <f t="shared" ref="CX109:CX168" si="292">"$"&amp;IF(LEFT(CU109,1)="r",CT109&amp;"/"&amp;CU109,CV109)</f>
        <v>$150</v>
      </c>
    </row>
    <row r="110" spans="2:102" x14ac:dyDescent="0.25">
      <c r="B110" s="115" t="s">
        <v>233</v>
      </c>
      <c r="C110" s="13">
        <v>46269.447222222225</v>
      </c>
      <c r="D110">
        <v>24734</v>
      </c>
      <c r="E110" s="54" t="s">
        <v>235</v>
      </c>
      <c r="F110" s="54" t="s">
        <v>456</v>
      </c>
      <c r="G110" s="54" t="s">
        <v>1774</v>
      </c>
      <c r="H110" s="55">
        <v>13.5</v>
      </c>
      <c r="I110" s="55">
        <v>13</v>
      </c>
      <c r="J110" s="55">
        <v>12.8</v>
      </c>
      <c r="K110" s="54"/>
      <c r="L110" s="56" t="b">
        <v>0</v>
      </c>
      <c r="M110" s="56" t="b">
        <v>0</v>
      </c>
      <c r="N110" s="54">
        <v>1</v>
      </c>
      <c r="O110" s="54" t="s">
        <v>228</v>
      </c>
      <c r="P110" s="54">
        <v>24</v>
      </c>
      <c r="Q110" s="54">
        <v>11</v>
      </c>
      <c r="R110" s="54">
        <v>50</v>
      </c>
      <c r="S110" s="54" t="s">
        <v>1770</v>
      </c>
      <c r="T110" s="54"/>
      <c r="U110" s="54" t="s">
        <v>1756</v>
      </c>
      <c r="V110" s="54" t="s">
        <v>1771</v>
      </c>
      <c r="W110" s="54" t="b">
        <v>0</v>
      </c>
      <c r="X110" s="54"/>
      <c r="Y110" s="57" t="s">
        <v>2374</v>
      </c>
      <c r="Z110" s="54" t="s">
        <v>1772</v>
      </c>
      <c r="AA110" s="54"/>
      <c r="AB110" s="54" t="s">
        <v>1773</v>
      </c>
      <c r="AC110" s="56" t="b">
        <v>1</v>
      </c>
      <c r="AD110" s="56" t="b">
        <v>0</v>
      </c>
      <c r="AE110" s="54" t="s">
        <v>302</v>
      </c>
      <c r="AF110" s="58">
        <v>46269</v>
      </c>
      <c r="AG110" s="62" t="s">
        <v>293</v>
      </c>
      <c r="AH110" s="54">
        <v>0</v>
      </c>
      <c r="AI110" s="54"/>
      <c r="AJ110" s="54"/>
      <c r="AK110" s="54"/>
      <c r="AL110" s="54"/>
      <c r="AM110" s="54">
        <v>0</v>
      </c>
      <c r="AN110" s="54"/>
      <c r="AO110" s="54"/>
      <c r="AP110" s="54"/>
      <c r="AQ110" s="54"/>
      <c r="AR110" s="54"/>
      <c r="AS110" s="54"/>
      <c r="AT110" s="54"/>
      <c r="AU110" s="54"/>
      <c r="AV110" s="54"/>
      <c r="AW110" s="54"/>
      <c r="AX110" s="59"/>
      <c r="AY110" s="59"/>
      <c r="AZ110" s="59"/>
      <c r="BA110" s="59"/>
      <c r="BB110" s="59">
        <v>6.0999999999999999E-2</v>
      </c>
      <c r="BC110" s="60">
        <v>4.9000000000000004</v>
      </c>
      <c r="BD110" s="61">
        <v>6.4130000000000006E-2</v>
      </c>
      <c r="BE110" s="62" t="s">
        <v>293</v>
      </c>
      <c r="BF110" s="35">
        <f t="shared" si="0"/>
        <v>4.9000000000000004</v>
      </c>
      <c r="BG110" s="35">
        <f t="shared" si="0"/>
        <v>6.4130000000000006E-2</v>
      </c>
      <c r="BH110" s="35" t="str">
        <f t="shared" si="284"/>
        <v>Low</v>
      </c>
      <c r="BI110" s="110">
        <f t="shared" si="285"/>
        <v>0</v>
      </c>
      <c r="BJ110" s="83">
        <f>VLOOKUP($F110,REP_Info!$D$6:$H$250,5,FALSE)</f>
        <v>0.7</v>
      </c>
      <c r="BK110" s="30">
        <f t="shared" si="1"/>
        <v>13.493</v>
      </c>
      <c r="BL110" s="30">
        <f t="shared" si="1"/>
        <v>13.003000000000004</v>
      </c>
      <c r="BM110" s="30">
        <f t="shared" si="1"/>
        <v>12.758000000000003</v>
      </c>
      <c r="BN110" s="29">
        <f t="shared" si="1"/>
        <v>12.676333333333334</v>
      </c>
      <c r="BO110" s="85" t="str">
        <f t="shared" si="2"/>
        <v>$$$</v>
      </c>
      <c r="BP110" s="88" t="str">
        <f t="shared" si="286"/>
        <v>$$$</v>
      </c>
      <c r="BQ110" s="88" t="str">
        <f t="shared" si="4"/>
        <v>$$$</v>
      </c>
      <c r="BR110" s="88" t="str">
        <f t="shared" si="5"/>
        <v>$$$</v>
      </c>
      <c r="BS110" s="29" t="e">
        <f t="shared" si="6"/>
        <v>#N/A</v>
      </c>
      <c r="BT110" s="29" t="e">
        <f t="shared" si="6"/>
        <v>#N/A</v>
      </c>
      <c r="BU110" s="29" t="e">
        <f t="shared" si="6"/>
        <v>#N/A</v>
      </c>
      <c r="BV110" s="29" t="e">
        <f t="shared" si="6"/>
        <v>#N/A</v>
      </c>
      <c r="BW110" s="29" t="e">
        <f t="shared" si="6"/>
        <v>#N/A</v>
      </c>
      <c r="BX110" s="29" t="e">
        <f t="shared" si="6"/>
        <v>#N/A</v>
      </c>
      <c r="BY110" s="29" t="e">
        <f t="shared" si="6"/>
        <v>#N/A</v>
      </c>
      <c r="BZ110" s="29" t="e">
        <f t="shared" si="6"/>
        <v>#N/A</v>
      </c>
      <c r="CA110" s="29" t="e">
        <f t="shared" si="6"/>
        <v>#N/A</v>
      </c>
      <c r="CB110" s="29" t="e">
        <f t="shared" si="6"/>
        <v>#N/A</v>
      </c>
      <c r="CC110" s="29" t="e">
        <f t="shared" si="6"/>
        <v>#N/A</v>
      </c>
      <c r="CD110" s="29" t="e">
        <f t="shared" si="6"/>
        <v>#N/A</v>
      </c>
      <c r="CE110" s="6" t="str">
        <f t="shared" si="255"/>
        <v/>
      </c>
      <c r="CF110" s="27" t="e">
        <f>IF(AND(CI110,NOT(AD110)),LOOKUP(CF$5,{0,750,1500},H110:J110),"")</f>
        <v>#N/A</v>
      </c>
      <c r="CG110" s="6" t="str">
        <f t="shared" si="256"/>
        <v/>
      </c>
      <c r="CH110" t="e">
        <f t="shared" si="287"/>
        <v>#N/A</v>
      </c>
      <c r="CI110" t="e">
        <f t="shared" si="288"/>
        <v>#N/A</v>
      </c>
      <c r="CJ110" s="6" t="e">
        <f t="shared" si="11"/>
        <v>#N/A</v>
      </c>
      <c r="CK110" s="6">
        <f t="shared" si="12"/>
        <v>1</v>
      </c>
      <c r="CL110" s="6">
        <f t="shared" si="26"/>
        <v>1</v>
      </c>
      <c r="CM110" s="6">
        <f t="shared" si="13"/>
        <v>1</v>
      </c>
      <c r="CN110" s="6">
        <f t="shared" si="14"/>
        <v>0</v>
      </c>
      <c r="CO110" s="6">
        <f t="shared" si="15"/>
        <v>1</v>
      </c>
      <c r="CP110" s="6">
        <f t="shared" si="16"/>
        <v>1</v>
      </c>
      <c r="CQ110" s="6">
        <f t="shared" si="289"/>
        <v>1</v>
      </c>
      <c r="CR110" s="81" t="str">
        <f t="shared" si="17"/>
        <v/>
      </c>
      <c r="CS110">
        <f t="shared" si="290"/>
        <v>1.6363636363636349</v>
      </c>
      <c r="CT110">
        <f t="shared" si="19"/>
        <v>50</v>
      </c>
      <c r="CU110" t="str">
        <f t="shared" si="29"/>
        <v/>
      </c>
      <c r="CV110" s="81">
        <f t="shared" si="291"/>
        <v>50</v>
      </c>
      <c r="CW110" s="81">
        <f>(CV110/25)^1.5*(Calculator!$BU$4/10000)*CW$5</f>
        <v>1.4709404967870074</v>
      </c>
      <c r="CX110" t="str">
        <f t="shared" si="292"/>
        <v>$50</v>
      </c>
    </row>
    <row r="111" spans="2:102" x14ac:dyDescent="0.25">
      <c r="B111" s="115" t="s">
        <v>233</v>
      </c>
      <c r="C111" s="13">
        <v>46269.447222222225</v>
      </c>
      <c r="D111">
        <v>25248</v>
      </c>
      <c r="E111" s="54" t="s">
        <v>235</v>
      </c>
      <c r="F111" s="54" t="s">
        <v>456</v>
      </c>
      <c r="G111" s="54" t="s">
        <v>2008</v>
      </c>
      <c r="H111" s="55">
        <v>12</v>
      </c>
      <c r="I111" s="55">
        <v>11.5</v>
      </c>
      <c r="J111" s="55">
        <v>11.3</v>
      </c>
      <c r="K111" s="54"/>
      <c r="L111" s="56" t="b">
        <v>0</v>
      </c>
      <c r="M111" s="56" t="b">
        <v>0</v>
      </c>
      <c r="N111" s="54">
        <v>1</v>
      </c>
      <c r="O111" s="54" t="s">
        <v>228</v>
      </c>
      <c r="P111" s="54">
        <v>24</v>
      </c>
      <c r="Q111" s="54">
        <v>4</v>
      </c>
      <c r="R111" s="54">
        <v>50</v>
      </c>
      <c r="S111" s="54" t="s">
        <v>1770</v>
      </c>
      <c r="T111" s="54" t="s">
        <v>1775</v>
      </c>
      <c r="U111" s="54" t="s">
        <v>2002</v>
      </c>
      <c r="V111" s="54" t="s">
        <v>1771</v>
      </c>
      <c r="W111" s="54" t="b">
        <v>0</v>
      </c>
      <c r="X111" s="54"/>
      <c r="Y111" s="57" t="s">
        <v>2375</v>
      </c>
      <c r="Z111" s="54" t="s">
        <v>1772</v>
      </c>
      <c r="AA111" s="54"/>
      <c r="AB111" s="54" t="s">
        <v>1773</v>
      </c>
      <c r="AC111" s="56" t="b">
        <v>1</v>
      </c>
      <c r="AD111" s="56" t="b">
        <v>0</v>
      </c>
      <c r="AE111" s="54" t="s">
        <v>302</v>
      </c>
      <c r="AF111" s="58">
        <v>46269</v>
      </c>
      <c r="AG111" s="62" t="s">
        <v>293</v>
      </c>
      <c r="AH111" s="54">
        <v>0</v>
      </c>
      <c r="AI111" s="54"/>
      <c r="AJ111" s="54"/>
      <c r="AK111" s="54"/>
      <c r="AL111" s="54"/>
      <c r="AM111" s="54">
        <v>0</v>
      </c>
      <c r="AN111" s="54"/>
      <c r="AO111" s="54"/>
      <c r="AP111" s="54"/>
      <c r="AQ111" s="54"/>
      <c r="AR111" s="54"/>
      <c r="AS111" s="54"/>
      <c r="AT111" s="54"/>
      <c r="AU111" s="54"/>
      <c r="AV111" s="54"/>
      <c r="AW111" s="54"/>
      <c r="AX111" s="59"/>
      <c r="AY111" s="59"/>
      <c r="AZ111" s="59"/>
      <c r="BA111" s="59"/>
      <c r="BB111" s="59">
        <v>4.5999999999999999E-2</v>
      </c>
      <c r="BC111" s="60">
        <v>4.9000000000000004</v>
      </c>
      <c r="BD111" s="61">
        <v>6.4130000000000006E-2</v>
      </c>
      <c r="BE111" s="62" t="s">
        <v>293</v>
      </c>
      <c r="BF111" s="35">
        <f t="shared" si="0"/>
        <v>4.9000000000000004</v>
      </c>
      <c r="BG111" s="35">
        <f t="shared" si="0"/>
        <v>6.4130000000000006E-2</v>
      </c>
      <c r="BH111" s="35" t="str">
        <f t="shared" si="284"/>
        <v>Low</v>
      </c>
      <c r="BI111" s="110">
        <f t="shared" si="285"/>
        <v>0</v>
      </c>
      <c r="BJ111" s="83">
        <f>VLOOKUP($F111,REP_Info!$D$6:$H$250,5,FALSE)</f>
        <v>0.7</v>
      </c>
      <c r="BK111" s="30">
        <f t="shared" si="1"/>
        <v>11.993</v>
      </c>
      <c r="BL111" s="30">
        <f t="shared" si="1"/>
        <v>11.503</v>
      </c>
      <c r="BM111" s="30">
        <f t="shared" si="1"/>
        <v>11.258000000000003</v>
      </c>
      <c r="BN111" s="29">
        <f t="shared" si="1"/>
        <v>11.176333333333334</v>
      </c>
      <c r="BO111" s="85" t="str">
        <f t="shared" si="2"/>
        <v>$$$</v>
      </c>
      <c r="BP111" s="88" t="str">
        <f t="shared" si="286"/>
        <v>$$$</v>
      </c>
      <c r="BQ111" s="88" t="str">
        <f t="shared" si="4"/>
        <v>$$$</v>
      </c>
      <c r="BR111" s="88" t="str">
        <f t="shared" si="5"/>
        <v>$$$</v>
      </c>
      <c r="BS111" s="29" t="e">
        <f t="shared" si="6"/>
        <v>#N/A</v>
      </c>
      <c r="BT111" s="29" t="e">
        <f t="shared" si="6"/>
        <v>#N/A</v>
      </c>
      <c r="BU111" s="29" t="e">
        <f t="shared" si="6"/>
        <v>#N/A</v>
      </c>
      <c r="BV111" s="29" t="e">
        <f t="shared" si="6"/>
        <v>#N/A</v>
      </c>
      <c r="BW111" s="29" t="e">
        <f t="shared" si="6"/>
        <v>#N/A</v>
      </c>
      <c r="BX111" s="29" t="e">
        <f t="shared" si="6"/>
        <v>#N/A</v>
      </c>
      <c r="BY111" s="29" t="e">
        <f t="shared" si="6"/>
        <v>#N/A</v>
      </c>
      <c r="BZ111" s="29" t="e">
        <f t="shared" si="6"/>
        <v>#N/A</v>
      </c>
      <c r="CA111" s="29" t="e">
        <f t="shared" si="6"/>
        <v>#N/A</v>
      </c>
      <c r="CB111" s="29" t="e">
        <f t="shared" si="6"/>
        <v>#N/A</v>
      </c>
      <c r="CC111" s="29" t="e">
        <f t="shared" si="6"/>
        <v>#N/A</v>
      </c>
      <c r="CD111" s="29" t="e">
        <f t="shared" si="6"/>
        <v>#N/A</v>
      </c>
      <c r="CE111" s="6" t="str">
        <f t="shared" si="255"/>
        <v/>
      </c>
      <c r="CF111" s="27" t="e">
        <f>IF(AND(CI111,NOT(AD111)),LOOKUP(CF$5,{0,750,1500},H111:J111),"")</f>
        <v>#N/A</v>
      </c>
      <c r="CG111" s="6" t="str">
        <f t="shared" si="256"/>
        <v/>
      </c>
      <c r="CH111" t="e">
        <f t="shared" si="287"/>
        <v>#N/A</v>
      </c>
      <c r="CI111" t="e">
        <f t="shared" si="288"/>
        <v>#N/A</v>
      </c>
      <c r="CJ111" s="6" t="e">
        <f t="shared" si="11"/>
        <v>#N/A</v>
      </c>
      <c r="CK111" s="6">
        <f t="shared" si="12"/>
        <v>1</v>
      </c>
      <c r="CL111" s="6">
        <f t="shared" si="26"/>
        <v>1</v>
      </c>
      <c r="CM111" s="6">
        <f t="shared" si="13"/>
        <v>1</v>
      </c>
      <c r="CN111" s="6">
        <f t="shared" si="14"/>
        <v>0</v>
      </c>
      <c r="CO111" s="6">
        <f t="shared" si="15"/>
        <v>1</v>
      </c>
      <c r="CP111" s="6">
        <f t="shared" si="16"/>
        <v>1</v>
      </c>
      <c r="CQ111" s="6">
        <f t="shared" si="289"/>
        <v>1</v>
      </c>
      <c r="CR111" s="81" t="str">
        <f t="shared" si="17"/>
        <v/>
      </c>
      <c r="CS111">
        <f t="shared" si="290"/>
        <v>36</v>
      </c>
      <c r="CT111">
        <f t="shared" si="19"/>
        <v>50</v>
      </c>
      <c r="CU111" t="str">
        <f t="shared" si="29"/>
        <v/>
      </c>
      <c r="CV111" s="81">
        <f t="shared" si="291"/>
        <v>50</v>
      </c>
      <c r="CW111" s="81">
        <f>(CV111/25)^1.5*(Calculator!$BU$4/10000)*CW$5</f>
        <v>1.4709404967870074</v>
      </c>
      <c r="CX111" t="str">
        <f t="shared" si="292"/>
        <v>$50</v>
      </c>
    </row>
    <row r="112" spans="2:102" x14ac:dyDescent="0.25">
      <c r="B112" s="115" t="s">
        <v>233</v>
      </c>
      <c r="C112" s="13">
        <v>46269.447222222225</v>
      </c>
      <c r="D112">
        <v>35104</v>
      </c>
      <c r="E112" s="54" t="s">
        <v>235</v>
      </c>
      <c r="F112" s="54" t="s">
        <v>456</v>
      </c>
      <c r="G112" s="54" t="s">
        <v>1776</v>
      </c>
      <c r="H112" s="55">
        <v>15.8</v>
      </c>
      <c r="I112" s="55">
        <v>11.799999999999999</v>
      </c>
      <c r="J112" s="55">
        <v>12.6</v>
      </c>
      <c r="K112" s="54" t="s">
        <v>1769</v>
      </c>
      <c r="L112" s="56" t="b">
        <v>0</v>
      </c>
      <c r="M112" s="56" t="b">
        <v>0</v>
      </c>
      <c r="N112" s="54">
        <v>1</v>
      </c>
      <c r="O112" s="54" t="s">
        <v>228</v>
      </c>
      <c r="P112" s="54">
        <v>24</v>
      </c>
      <c r="Q112" s="54">
        <v>14</v>
      </c>
      <c r="R112" s="54">
        <v>150</v>
      </c>
      <c r="S112" s="54" t="s">
        <v>1770</v>
      </c>
      <c r="T112" s="54"/>
      <c r="U112" s="54" t="s">
        <v>1766</v>
      </c>
      <c r="V112" s="54" t="s">
        <v>1771</v>
      </c>
      <c r="W112" s="54" t="b">
        <v>0</v>
      </c>
      <c r="X112" s="54"/>
      <c r="Y112" s="57" t="s">
        <v>2376</v>
      </c>
      <c r="Z112" s="54" t="s">
        <v>1772</v>
      </c>
      <c r="AA112" s="54"/>
      <c r="AB112" s="54" t="s">
        <v>1773</v>
      </c>
      <c r="AC112" s="56" t="b">
        <v>0</v>
      </c>
      <c r="AD112" s="56" t="b">
        <v>1</v>
      </c>
      <c r="AE112" s="54" t="s">
        <v>302</v>
      </c>
      <c r="AF112" s="58">
        <v>46269</v>
      </c>
      <c r="AG112" s="62" t="s">
        <v>293</v>
      </c>
      <c r="AH112" s="54">
        <v>0</v>
      </c>
      <c r="AI112" s="54">
        <v>1000</v>
      </c>
      <c r="AJ112" s="54">
        <v>2000</v>
      </c>
      <c r="AK112" s="54"/>
      <c r="AL112" s="54"/>
      <c r="AM112" s="54">
        <v>0</v>
      </c>
      <c r="AN112" s="54">
        <v>-35</v>
      </c>
      <c r="AO112" s="54">
        <v>-50</v>
      </c>
      <c r="AP112" s="54"/>
      <c r="AQ112" s="54"/>
      <c r="AR112" s="54"/>
      <c r="AS112" s="54"/>
      <c r="AT112" s="54"/>
      <c r="AU112" s="54"/>
      <c r="AV112" s="54"/>
      <c r="AW112" s="54"/>
      <c r="AX112" s="59"/>
      <c r="AY112" s="59"/>
      <c r="AZ112" s="59"/>
      <c r="BA112" s="59"/>
      <c r="BB112" s="59">
        <v>8.4000000000000005E-2</v>
      </c>
      <c r="BC112" s="60">
        <v>4.9000000000000004</v>
      </c>
      <c r="BD112" s="61">
        <v>6.4130000000000006E-2</v>
      </c>
      <c r="BE112" s="62" t="s">
        <v>293</v>
      </c>
      <c r="BF112" s="35">
        <f t="shared" si="0"/>
        <v>4.9000000000000004</v>
      </c>
      <c r="BG112" s="35">
        <f t="shared" si="0"/>
        <v>6.4130000000000006E-2</v>
      </c>
      <c r="BH112" s="35" t="str">
        <f t="shared" si="284"/>
        <v>High</v>
      </c>
      <c r="BI112" s="110">
        <f t="shared" si="285"/>
        <v>0</v>
      </c>
      <c r="BJ112" s="83">
        <f>VLOOKUP($F112,REP_Info!$D$6:$H$250,5,FALSE)</f>
        <v>0.7</v>
      </c>
      <c r="BK112" s="30">
        <f t="shared" si="1"/>
        <v>15.792999999999999</v>
      </c>
      <c r="BL112" s="30">
        <f t="shared" si="1"/>
        <v>11.803000000000001</v>
      </c>
      <c r="BM112" s="30">
        <f t="shared" si="1"/>
        <v>12.558000000000002</v>
      </c>
      <c r="BN112" s="29">
        <f t="shared" si="1"/>
        <v>13.309666666666669</v>
      </c>
      <c r="BO112" s="85" t="str">
        <f t="shared" si="2"/>
        <v>$$$</v>
      </c>
      <c r="BP112" s="88" t="str">
        <f t="shared" si="286"/>
        <v>$$$</v>
      </c>
      <c r="BQ112" s="88" t="str">
        <f t="shared" si="4"/>
        <v>$$$</v>
      </c>
      <c r="BR112" s="88" t="str">
        <f t="shared" si="5"/>
        <v>$$$</v>
      </c>
      <c r="BS112" s="29" t="e">
        <f t="shared" si="6"/>
        <v>#N/A</v>
      </c>
      <c r="BT112" s="29" t="e">
        <f t="shared" si="6"/>
        <v>#N/A</v>
      </c>
      <c r="BU112" s="29" t="e">
        <f t="shared" si="6"/>
        <v>#N/A</v>
      </c>
      <c r="BV112" s="29" t="e">
        <f t="shared" si="6"/>
        <v>#N/A</v>
      </c>
      <c r="BW112" s="29" t="e">
        <f t="shared" si="6"/>
        <v>#N/A</v>
      </c>
      <c r="BX112" s="29" t="e">
        <f t="shared" si="6"/>
        <v>#N/A</v>
      </c>
      <c r="BY112" s="29" t="e">
        <f t="shared" si="6"/>
        <v>#N/A</v>
      </c>
      <c r="BZ112" s="29" t="e">
        <f t="shared" si="6"/>
        <v>#N/A</v>
      </c>
      <c r="CA112" s="29" t="e">
        <f t="shared" si="6"/>
        <v>#N/A</v>
      </c>
      <c r="CB112" s="29" t="e">
        <f t="shared" si="6"/>
        <v>#N/A</v>
      </c>
      <c r="CC112" s="29" t="e">
        <f t="shared" si="6"/>
        <v>#N/A</v>
      </c>
      <c r="CD112" s="29" t="e">
        <f t="shared" si="6"/>
        <v>#N/A</v>
      </c>
      <c r="CE112" s="6" t="str">
        <f t="shared" si="255"/>
        <v/>
      </c>
      <c r="CF112" s="27" t="e">
        <f>IF(AND(CI112,NOT(AD112)),LOOKUP(CF$5,{0,750,1500},H112:J112),"")</f>
        <v>#N/A</v>
      </c>
      <c r="CG112" s="6" t="str">
        <f t="shared" si="256"/>
        <v/>
      </c>
      <c r="CH112" t="e">
        <f t="shared" si="287"/>
        <v>#N/A</v>
      </c>
      <c r="CI112" t="e">
        <f t="shared" si="288"/>
        <v>#N/A</v>
      </c>
      <c r="CJ112" s="6" t="e">
        <f t="shared" si="11"/>
        <v>#N/A</v>
      </c>
      <c r="CK112" s="6">
        <f t="shared" si="12"/>
        <v>1</v>
      </c>
      <c r="CL112" s="6">
        <f t="shared" si="26"/>
        <v>1</v>
      </c>
      <c r="CM112" s="6">
        <f t="shared" si="13"/>
        <v>1</v>
      </c>
      <c r="CN112" s="6">
        <f t="shared" si="14"/>
        <v>1</v>
      </c>
      <c r="CO112" s="6">
        <f t="shared" si="15"/>
        <v>0</v>
      </c>
      <c r="CP112" s="6">
        <f t="shared" si="16"/>
        <v>1</v>
      </c>
      <c r="CQ112" s="6">
        <f t="shared" si="289"/>
        <v>1</v>
      </c>
      <c r="CR112" s="81" t="str">
        <f t="shared" si="17"/>
        <v/>
      </c>
      <c r="CS112">
        <f t="shared" si="290"/>
        <v>0</v>
      </c>
      <c r="CT112">
        <f t="shared" si="19"/>
        <v>150</v>
      </c>
      <c r="CU112" t="str">
        <f t="shared" si="29"/>
        <v/>
      </c>
      <c r="CV112" s="81">
        <f t="shared" si="291"/>
        <v>150</v>
      </c>
      <c r="CW112" s="81">
        <f>(CV112/25)^1.5*(Calculator!$BU$4/10000)*CW$5</f>
        <v>7.6432310260371077</v>
      </c>
      <c r="CX112" t="str">
        <f t="shared" si="292"/>
        <v>$150</v>
      </c>
    </row>
    <row r="113" spans="2:102" x14ac:dyDescent="0.25">
      <c r="B113" s="115" t="s">
        <v>233</v>
      </c>
      <c r="C113" s="13">
        <v>46269.447222222225</v>
      </c>
      <c r="D113">
        <v>36171</v>
      </c>
      <c r="E113" s="54" t="s">
        <v>235</v>
      </c>
      <c r="F113" s="54" t="s">
        <v>456</v>
      </c>
      <c r="G113" s="54" t="s">
        <v>1777</v>
      </c>
      <c r="H113" s="55">
        <v>16.8</v>
      </c>
      <c r="I113" s="55">
        <v>12.8</v>
      </c>
      <c r="J113" s="55">
        <v>13.600000000000001</v>
      </c>
      <c r="K113" s="54" t="s">
        <v>1769</v>
      </c>
      <c r="L113" s="56" t="b">
        <v>0</v>
      </c>
      <c r="M113" s="56" t="b">
        <v>0</v>
      </c>
      <c r="N113" s="54">
        <v>1</v>
      </c>
      <c r="O113" s="54" t="s">
        <v>228</v>
      </c>
      <c r="P113" s="54">
        <v>24</v>
      </c>
      <c r="Q113" s="54">
        <v>36</v>
      </c>
      <c r="R113" s="54">
        <v>150</v>
      </c>
      <c r="S113" s="54" t="s">
        <v>1770</v>
      </c>
      <c r="T113" s="54"/>
      <c r="U113" s="54" t="s">
        <v>1764</v>
      </c>
      <c r="V113" s="54" t="s">
        <v>1771</v>
      </c>
      <c r="W113" s="54" t="b">
        <v>0</v>
      </c>
      <c r="X113" s="54"/>
      <c r="Y113" s="57" t="s">
        <v>2377</v>
      </c>
      <c r="Z113" s="54" t="s">
        <v>1772</v>
      </c>
      <c r="AA113" s="54"/>
      <c r="AB113" s="54" t="s">
        <v>1773</v>
      </c>
      <c r="AC113" s="56" t="b">
        <v>0</v>
      </c>
      <c r="AD113" s="56" t="b">
        <v>1</v>
      </c>
      <c r="AE113" s="54" t="s">
        <v>302</v>
      </c>
      <c r="AF113" s="58">
        <v>46269</v>
      </c>
      <c r="AG113" s="62" t="s">
        <v>293</v>
      </c>
      <c r="AH113" s="54">
        <v>0</v>
      </c>
      <c r="AI113" s="54">
        <v>1000</v>
      </c>
      <c r="AJ113" s="54">
        <v>2000</v>
      </c>
      <c r="AK113" s="54"/>
      <c r="AL113" s="54"/>
      <c r="AM113" s="54">
        <v>0</v>
      </c>
      <c r="AN113" s="54">
        <v>-35</v>
      </c>
      <c r="AO113" s="54">
        <v>-50</v>
      </c>
      <c r="AP113" s="54"/>
      <c r="AQ113" s="54"/>
      <c r="AR113" s="54"/>
      <c r="AS113" s="54"/>
      <c r="AT113" s="54"/>
      <c r="AU113" s="54"/>
      <c r="AV113" s="54"/>
      <c r="AW113" s="54"/>
      <c r="AX113" s="59"/>
      <c r="AY113" s="59"/>
      <c r="AZ113" s="59"/>
      <c r="BA113" s="59"/>
      <c r="BB113" s="59">
        <v>9.4E-2</v>
      </c>
      <c r="BC113" s="60">
        <v>4.9000000000000004</v>
      </c>
      <c r="BD113" s="61">
        <v>6.4130000000000006E-2</v>
      </c>
      <c r="BE113" s="62" t="s">
        <v>293</v>
      </c>
      <c r="BF113" s="35">
        <f t="shared" si="0"/>
        <v>4.9000000000000004</v>
      </c>
      <c r="BG113" s="35">
        <f t="shared" si="0"/>
        <v>6.4130000000000006E-2</v>
      </c>
      <c r="BH113" s="35" t="str">
        <f t="shared" si="284"/>
        <v>High</v>
      </c>
      <c r="BI113" s="110">
        <f t="shared" si="285"/>
        <v>0</v>
      </c>
      <c r="BJ113" s="83">
        <f>VLOOKUP($F113,REP_Info!$D$6:$H$250,5,FALSE)</f>
        <v>0.7</v>
      </c>
      <c r="BK113" s="30">
        <f t="shared" si="1"/>
        <v>16.792999999999999</v>
      </c>
      <c r="BL113" s="30">
        <f t="shared" si="1"/>
        <v>12.803000000000001</v>
      </c>
      <c r="BM113" s="30">
        <f t="shared" si="1"/>
        <v>13.558000000000002</v>
      </c>
      <c r="BN113" s="29">
        <f t="shared" si="1"/>
        <v>14.309666666666667</v>
      </c>
      <c r="BO113" s="85" t="str">
        <f t="shared" si="2"/>
        <v>$$$</v>
      </c>
      <c r="BP113" s="88" t="str">
        <f t="shared" si="286"/>
        <v>$$$</v>
      </c>
      <c r="BQ113" s="88" t="str">
        <f t="shared" si="4"/>
        <v>$$$</v>
      </c>
      <c r="BR113" s="88" t="str">
        <f t="shared" si="5"/>
        <v>$$$</v>
      </c>
      <c r="BS113" s="29" t="e">
        <f t="shared" si="6"/>
        <v>#N/A</v>
      </c>
      <c r="BT113" s="29" t="e">
        <f t="shared" si="6"/>
        <v>#N/A</v>
      </c>
      <c r="BU113" s="29" t="e">
        <f t="shared" si="6"/>
        <v>#N/A</v>
      </c>
      <c r="BV113" s="29" t="e">
        <f t="shared" si="6"/>
        <v>#N/A</v>
      </c>
      <c r="BW113" s="29" t="e">
        <f t="shared" si="6"/>
        <v>#N/A</v>
      </c>
      <c r="BX113" s="29" t="e">
        <f t="shared" si="6"/>
        <v>#N/A</v>
      </c>
      <c r="BY113" s="29" t="e">
        <f t="shared" si="6"/>
        <v>#N/A</v>
      </c>
      <c r="BZ113" s="29" t="e">
        <f t="shared" si="6"/>
        <v>#N/A</v>
      </c>
      <c r="CA113" s="29" t="e">
        <f t="shared" si="6"/>
        <v>#N/A</v>
      </c>
      <c r="CB113" s="29" t="e">
        <f t="shared" si="6"/>
        <v>#N/A</v>
      </c>
      <c r="CC113" s="29" t="e">
        <f t="shared" si="6"/>
        <v>#N/A</v>
      </c>
      <c r="CD113" s="29" t="e">
        <f t="shared" si="6"/>
        <v>#N/A</v>
      </c>
      <c r="CE113" s="6" t="str">
        <f t="shared" si="255"/>
        <v/>
      </c>
      <c r="CF113" s="27" t="e">
        <f>IF(AND(CI113,NOT(AD113)),LOOKUP(CF$5,{0,750,1500},H113:J113),"")</f>
        <v>#N/A</v>
      </c>
      <c r="CG113" s="6" t="str">
        <f t="shared" si="256"/>
        <v/>
      </c>
      <c r="CH113" t="e">
        <f t="shared" si="287"/>
        <v>#N/A</v>
      </c>
      <c r="CI113" t="e">
        <f t="shared" si="288"/>
        <v>#N/A</v>
      </c>
      <c r="CJ113" s="6" t="e">
        <f t="shared" si="11"/>
        <v>#N/A</v>
      </c>
      <c r="CK113" s="6">
        <f t="shared" si="12"/>
        <v>1</v>
      </c>
      <c r="CL113" s="6">
        <f t="shared" si="26"/>
        <v>1</v>
      </c>
      <c r="CM113" s="6">
        <f t="shared" si="13"/>
        <v>1</v>
      </c>
      <c r="CN113" s="6">
        <f t="shared" si="14"/>
        <v>1</v>
      </c>
      <c r="CO113" s="6">
        <f t="shared" si="15"/>
        <v>0</v>
      </c>
      <c r="CP113" s="6">
        <f t="shared" si="16"/>
        <v>1</v>
      </c>
      <c r="CQ113" s="6">
        <f t="shared" si="289"/>
        <v>1</v>
      </c>
      <c r="CR113" s="81" t="str">
        <f t="shared" si="17"/>
        <v/>
      </c>
      <c r="CS113">
        <f t="shared" si="290"/>
        <v>0</v>
      </c>
      <c r="CT113">
        <f t="shared" si="19"/>
        <v>150</v>
      </c>
      <c r="CU113" t="str">
        <f t="shared" si="29"/>
        <v/>
      </c>
      <c r="CV113" s="81">
        <f t="shared" si="291"/>
        <v>150</v>
      </c>
      <c r="CW113" s="81">
        <f>(CV113/25)^1.5*(Calculator!$BU$4/10000)*CW$5</f>
        <v>7.6432310260371077</v>
      </c>
      <c r="CX113" t="str">
        <f t="shared" si="292"/>
        <v>$150</v>
      </c>
    </row>
    <row r="114" spans="2:102" x14ac:dyDescent="0.25">
      <c r="B114" s="115" t="s">
        <v>233</v>
      </c>
      <c r="C114" s="13">
        <v>46267.647916666669</v>
      </c>
      <c r="D114">
        <v>36172</v>
      </c>
      <c r="E114" s="54" t="s">
        <v>237</v>
      </c>
      <c r="F114" s="54" t="s">
        <v>456</v>
      </c>
      <c r="G114" s="54" t="s">
        <v>1777</v>
      </c>
      <c r="H114" s="55">
        <v>16.7</v>
      </c>
      <c r="I114" s="55">
        <v>12.8</v>
      </c>
      <c r="J114" s="55">
        <v>13.600000000000001</v>
      </c>
      <c r="K114" s="54" t="s">
        <v>1769</v>
      </c>
      <c r="L114" s="56" t="b">
        <v>0</v>
      </c>
      <c r="M114" s="56" t="b">
        <v>0</v>
      </c>
      <c r="N114" s="54">
        <v>1</v>
      </c>
      <c r="O114" s="54" t="s">
        <v>228</v>
      </c>
      <c r="P114" s="54">
        <v>24</v>
      </c>
      <c r="Q114" s="54">
        <v>36</v>
      </c>
      <c r="R114" s="54">
        <v>150</v>
      </c>
      <c r="S114" s="54" t="s">
        <v>1770</v>
      </c>
      <c r="T114" s="54"/>
      <c r="U114" s="54" t="s">
        <v>1760</v>
      </c>
      <c r="V114" s="54" t="s">
        <v>1771</v>
      </c>
      <c r="W114" s="54" t="b">
        <v>0</v>
      </c>
      <c r="X114" s="54"/>
      <c r="Y114" s="57" t="s">
        <v>2270</v>
      </c>
      <c r="Z114" s="54" t="s">
        <v>1772</v>
      </c>
      <c r="AA114" s="54"/>
      <c r="AB114" s="54" t="s">
        <v>1773</v>
      </c>
      <c r="AC114" s="56" t="b">
        <v>0</v>
      </c>
      <c r="AD114" s="56" t="b">
        <v>1</v>
      </c>
      <c r="AE114" s="54" t="s">
        <v>302</v>
      </c>
      <c r="AF114" s="58">
        <v>46267</v>
      </c>
      <c r="AG114" s="62" t="s">
        <v>293</v>
      </c>
      <c r="AH114" s="54">
        <v>0</v>
      </c>
      <c r="AI114" s="54">
        <v>1000</v>
      </c>
      <c r="AJ114" s="54">
        <v>2000</v>
      </c>
      <c r="AK114" s="54"/>
      <c r="AL114" s="54"/>
      <c r="AM114" s="54">
        <v>0</v>
      </c>
      <c r="AN114" s="54">
        <v>-35</v>
      </c>
      <c r="AO114" s="54">
        <v>-50</v>
      </c>
      <c r="AP114" s="54"/>
      <c r="AQ114" s="54"/>
      <c r="AR114" s="54"/>
      <c r="AS114" s="54"/>
      <c r="AT114" s="54"/>
      <c r="AU114" s="54"/>
      <c r="AV114" s="54"/>
      <c r="AW114" s="54"/>
      <c r="AX114" s="59"/>
      <c r="AY114" s="59"/>
      <c r="AZ114" s="59"/>
      <c r="BA114" s="59"/>
      <c r="BB114" s="59">
        <v>9.8599999999999993E-2</v>
      </c>
      <c r="BC114" s="60">
        <v>4.0599999999999996</v>
      </c>
      <c r="BD114" s="61">
        <v>6.0295000000000001E-2</v>
      </c>
      <c r="BE114" s="62" t="s">
        <v>293</v>
      </c>
      <c r="BF114" s="35">
        <f t="shared" si="0"/>
        <v>4.0600000000000005</v>
      </c>
      <c r="BG114" s="35">
        <f t="shared" si="0"/>
        <v>6.0295000000000001E-2</v>
      </c>
      <c r="BH114" s="35" t="str">
        <f t="shared" si="284"/>
        <v>High</v>
      </c>
      <c r="BI114" s="110">
        <f t="shared" si="285"/>
        <v>0</v>
      </c>
      <c r="BJ114" s="83">
        <f>VLOOKUP($F114,REP_Info!$D$6:$H$250,5,FALSE)</f>
        <v>0.7</v>
      </c>
      <c r="BK114" s="30">
        <f t="shared" si="1"/>
        <v>16.701499999999999</v>
      </c>
      <c r="BL114" s="30">
        <f t="shared" si="1"/>
        <v>12.795500000000001</v>
      </c>
      <c r="BM114" s="30">
        <f t="shared" si="1"/>
        <v>13.592500000000001</v>
      </c>
      <c r="BN114" s="29">
        <f t="shared" si="1"/>
        <v>14.358166666666664</v>
      </c>
      <c r="BO114" s="85" t="str">
        <f t="shared" si="2"/>
        <v>$$$</v>
      </c>
      <c r="BP114" s="88" t="str">
        <f t="shared" si="286"/>
        <v>$$$</v>
      </c>
      <c r="BQ114" s="88" t="str">
        <f t="shared" si="4"/>
        <v>$$$</v>
      </c>
      <c r="BR114" s="88" t="str">
        <f t="shared" si="5"/>
        <v>$$$</v>
      </c>
      <c r="BS114" s="29" t="e">
        <f t="shared" si="6"/>
        <v>#N/A</v>
      </c>
      <c r="BT114" s="29" t="e">
        <f t="shared" si="6"/>
        <v>#N/A</v>
      </c>
      <c r="BU114" s="29" t="e">
        <f t="shared" si="6"/>
        <v>#N/A</v>
      </c>
      <c r="BV114" s="29" t="e">
        <f t="shared" si="6"/>
        <v>#N/A</v>
      </c>
      <c r="BW114" s="29" t="e">
        <f t="shared" si="6"/>
        <v>#N/A</v>
      </c>
      <c r="BX114" s="29" t="e">
        <f t="shared" si="6"/>
        <v>#N/A</v>
      </c>
      <c r="BY114" s="29" t="e">
        <f t="shared" si="6"/>
        <v>#N/A</v>
      </c>
      <c r="BZ114" s="29" t="e">
        <f t="shared" si="6"/>
        <v>#N/A</v>
      </c>
      <c r="CA114" s="29" t="e">
        <f t="shared" si="6"/>
        <v>#N/A</v>
      </c>
      <c r="CB114" s="29" t="e">
        <f t="shared" si="6"/>
        <v>#N/A</v>
      </c>
      <c r="CC114" s="29" t="e">
        <f t="shared" si="6"/>
        <v>#N/A</v>
      </c>
      <c r="CD114" s="29" t="e">
        <f t="shared" si="6"/>
        <v>#N/A</v>
      </c>
      <c r="CE114" s="6" t="str">
        <f t="shared" si="255"/>
        <v/>
      </c>
      <c r="CF114" s="27" t="e">
        <f>IF(AND(CI114,NOT(AD114)),LOOKUP(CF$5,{0,750,1500},H114:J114),"")</f>
        <v>#N/A</v>
      </c>
      <c r="CG114" s="6" t="str">
        <f t="shared" si="256"/>
        <v/>
      </c>
      <c r="CH114" t="e">
        <f t="shared" si="287"/>
        <v>#N/A</v>
      </c>
      <c r="CI114" t="e">
        <f t="shared" si="288"/>
        <v>#N/A</v>
      </c>
      <c r="CJ114" s="6" t="e">
        <f t="shared" si="11"/>
        <v>#N/A</v>
      </c>
      <c r="CK114" s="6">
        <f t="shared" si="12"/>
        <v>1</v>
      </c>
      <c r="CL114" s="6">
        <f t="shared" si="26"/>
        <v>1</v>
      </c>
      <c r="CM114" s="6">
        <f t="shared" si="13"/>
        <v>1</v>
      </c>
      <c r="CN114" s="6">
        <f t="shared" si="14"/>
        <v>1</v>
      </c>
      <c r="CO114" s="6">
        <f t="shared" si="15"/>
        <v>0</v>
      </c>
      <c r="CP114" s="6">
        <f t="shared" si="16"/>
        <v>1</v>
      </c>
      <c r="CQ114" s="6">
        <f t="shared" si="289"/>
        <v>1</v>
      </c>
      <c r="CR114" s="81" t="str">
        <f t="shared" si="17"/>
        <v/>
      </c>
      <c r="CS114">
        <f t="shared" si="290"/>
        <v>0</v>
      </c>
      <c r="CT114">
        <f t="shared" si="19"/>
        <v>150</v>
      </c>
      <c r="CU114" t="str">
        <f t="shared" si="29"/>
        <v/>
      </c>
      <c r="CV114" s="81">
        <f t="shared" si="291"/>
        <v>150</v>
      </c>
      <c r="CW114" s="81">
        <f>(CV114/25)^1.5*(Calculator!$BU$4/10000)*CW$5</f>
        <v>7.6432310260371077</v>
      </c>
      <c r="CX114" t="str">
        <f t="shared" si="292"/>
        <v>$150</v>
      </c>
    </row>
    <row r="115" spans="2:102" x14ac:dyDescent="0.25">
      <c r="B115" s="115" t="s">
        <v>233</v>
      </c>
      <c r="C115" s="13">
        <v>46266.661111111112</v>
      </c>
      <c r="D115">
        <v>26872</v>
      </c>
      <c r="E115" s="54" t="s">
        <v>235</v>
      </c>
      <c r="F115" s="54" t="s">
        <v>457</v>
      </c>
      <c r="G115" s="54" t="s">
        <v>458</v>
      </c>
      <c r="H115" s="55">
        <v>17</v>
      </c>
      <c r="I115" s="55">
        <v>16.100000000000001</v>
      </c>
      <c r="J115" s="55">
        <v>15.6</v>
      </c>
      <c r="K115" s="54"/>
      <c r="L115" s="56" t="b">
        <v>0</v>
      </c>
      <c r="M115" s="56" t="b">
        <v>0</v>
      </c>
      <c r="N115" s="54">
        <v>1</v>
      </c>
      <c r="O115" s="54" t="s">
        <v>228</v>
      </c>
      <c r="P115" s="54">
        <v>22</v>
      </c>
      <c r="Q115" s="54">
        <v>24</v>
      </c>
      <c r="R115" s="54">
        <v>295</v>
      </c>
      <c r="S115" s="54" t="s">
        <v>464</v>
      </c>
      <c r="T115" s="54" t="s">
        <v>459</v>
      </c>
      <c r="U115" s="54" t="s">
        <v>2068</v>
      </c>
      <c r="V115" s="54" t="s">
        <v>2072</v>
      </c>
      <c r="W115" s="54" t="b">
        <v>0</v>
      </c>
      <c r="X115" s="54"/>
      <c r="Y115" s="57" t="s">
        <v>2187</v>
      </c>
      <c r="Z115" s="54" t="s">
        <v>1991</v>
      </c>
      <c r="AA115" s="54"/>
      <c r="AB115" s="54" t="s">
        <v>460</v>
      </c>
      <c r="AC115" s="56" t="b">
        <v>1</v>
      </c>
      <c r="AD115" s="56" t="b">
        <v>0</v>
      </c>
      <c r="AE115" s="54" t="s">
        <v>302</v>
      </c>
      <c r="AF115" s="58">
        <v>46266</v>
      </c>
      <c r="AG115" s="62" t="s">
        <v>293</v>
      </c>
      <c r="AH115" s="54">
        <v>0</v>
      </c>
      <c r="AI115" s="54"/>
      <c r="AJ115" s="54"/>
      <c r="AK115" s="54"/>
      <c r="AL115" s="54"/>
      <c r="AM115" s="54">
        <v>4.95</v>
      </c>
      <c r="AN115" s="54"/>
      <c r="AO115" s="54"/>
      <c r="AP115" s="54"/>
      <c r="AQ115" s="54"/>
      <c r="AR115" s="54"/>
      <c r="AS115" s="54"/>
      <c r="AT115" s="54"/>
      <c r="AU115" s="54"/>
      <c r="AV115" s="54"/>
      <c r="AW115" s="54"/>
      <c r="AX115" s="59"/>
      <c r="AY115" s="59"/>
      <c r="AZ115" s="59"/>
      <c r="BA115" s="59"/>
      <c r="BB115" s="59">
        <v>8.6581000000000005E-2</v>
      </c>
      <c r="BC115" s="60">
        <v>4.9000000000000004</v>
      </c>
      <c r="BD115" s="61">
        <v>6.4130000000000006E-2</v>
      </c>
      <c r="BE115" s="62" t="s">
        <v>293</v>
      </c>
      <c r="BF115" s="35">
        <f t="shared" si="0"/>
        <v>4.9000000000000004</v>
      </c>
      <c r="BG115" s="35">
        <f t="shared" si="0"/>
        <v>6.4130000000000006E-2</v>
      </c>
      <c r="BH115" s="35" t="str">
        <f t="shared" si="284"/>
        <v>Med</v>
      </c>
      <c r="BI115" s="110">
        <f t="shared" si="285"/>
        <v>0</v>
      </c>
      <c r="BJ115" s="83">
        <f>VLOOKUP($F115,REP_Info!$D$6:$H$250,5,FALSE)</f>
        <v>1.0129999999999999</v>
      </c>
      <c r="BK115" s="30">
        <f t="shared" si="1"/>
        <v>17.0411</v>
      </c>
      <c r="BL115" s="30">
        <f t="shared" si="1"/>
        <v>16.056100000000004</v>
      </c>
      <c r="BM115" s="30">
        <f t="shared" si="1"/>
        <v>15.563600000000003</v>
      </c>
      <c r="BN115" s="29">
        <f t="shared" si="1"/>
        <v>15.399433333333333</v>
      </c>
      <c r="BO115" s="85" t="str">
        <f t="shared" si="2"/>
        <v>$$$</v>
      </c>
      <c r="BP115" s="88" t="str">
        <f t="shared" si="286"/>
        <v>$$$</v>
      </c>
      <c r="BQ115" s="88" t="str">
        <f t="shared" si="4"/>
        <v>$$$</v>
      </c>
      <c r="BR115" s="88" t="str">
        <f t="shared" si="5"/>
        <v>$$$</v>
      </c>
      <c r="BS115" s="29" t="e">
        <f t="shared" si="6"/>
        <v>#N/A</v>
      </c>
      <c r="BT115" s="29" t="e">
        <f t="shared" si="6"/>
        <v>#N/A</v>
      </c>
      <c r="BU115" s="29" t="e">
        <f t="shared" si="6"/>
        <v>#N/A</v>
      </c>
      <c r="BV115" s="29" t="e">
        <f t="shared" si="6"/>
        <v>#N/A</v>
      </c>
      <c r="BW115" s="29" t="e">
        <f t="shared" si="6"/>
        <v>#N/A</v>
      </c>
      <c r="BX115" s="29" t="e">
        <f t="shared" si="6"/>
        <v>#N/A</v>
      </c>
      <c r="BY115" s="29" t="e">
        <f t="shared" si="6"/>
        <v>#N/A</v>
      </c>
      <c r="BZ115" s="29" t="e">
        <f t="shared" si="6"/>
        <v>#N/A</v>
      </c>
      <c r="CA115" s="29" t="e">
        <f t="shared" si="6"/>
        <v>#N/A</v>
      </c>
      <c r="CB115" s="29" t="e">
        <f t="shared" si="6"/>
        <v>#N/A</v>
      </c>
      <c r="CC115" s="29" t="e">
        <f t="shared" si="6"/>
        <v>#N/A</v>
      </c>
      <c r="CD115" s="29" t="e">
        <f t="shared" si="6"/>
        <v>#N/A</v>
      </c>
      <c r="CE115" s="6" t="str">
        <f t="shared" si="255"/>
        <v/>
      </c>
      <c r="CF115" s="27" t="e">
        <f>IF(AND(CI115,NOT(AD115)),LOOKUP(CF$5,{0,750,1500},H115:J115),"")</f>
        <v>#N/A</v>
      </c>
      <c r="CG115" s="6" t="str">
        <f t="shared" si="256"/>
        <v/>
      </c>
      <c r="CH115" t="e">
        <f t="shared" si="287"/>
        <v>#N/A</v>
      </c>
      <c r="CI115" t="e">
        <f t="shared" si="288"/>
        <v>#N/A</v>
      </c>
      <c r="CJ115" s="6" t="e">
        <f t="shared" si="11"/>
        <v>#N/A</v>
      </c>
      <c r="CK115" s="6">
        <f t="shared" si="12"/>
        <v>1</v>
      </c>
      <c r="CL115" s="6">
        <f t="shared" si="26"/>
        <v>1</v>
      </c>
      <c r="CM115" s="6">
        <f t="shared" si="13"/>
        <v>1</v>
      </c>
      <c r="CN115" s="6">
        <f t="shared" si="14"/>
        <v>1</v>
      </c>
      <c r="CO115" s="6">
        <f t="shared" si="15"/>
        <v>0</v>
      </c>
      <c r="CP115" s="6">
        <f t="shared" si="16"/>
        <v>1</v>
      </c>
      <c r="CQ115" s="6">
        <f t="shared" si="289"/>
        <v>1</v>
      </c>
      <c r="CR115" s="81" t="str">
        <f t="shared" si="17"/>
        <v/>
      </c>
      <c r="CS115">
        <f t="shared" si="290"/>
        <v>0</v>
      </c>
      <c r="CT115">
        <f t="shared" si="19"/>
        <v>295</v>
      </c>
      <c r="CU115" t="str">
        <f t="shared" si="29"/>
        <v/>
      </c>
      <c r="CV115" s="81">
        <f t="shared" si="291"/>
        <v>295</v>
      </c>
      <c r="CW115" s="81">
        <f>(CV115/25)^1.5*(Calculator!$BU$4/10000)*CW$5</f>
        <v>21.080122109139459</v>
      </c>
      <c r="CX115" t="str">
        <f t="shared" si="292"/>
        <v>$295</v>
      </c>
    </row>
    <row r="116" spans="2:102" x14ac:dyDescent="0.25">
      <c r="B116" s="115" t="s">
        <v>233</v>
      </c>
      <c r="C116" s="13">
        <v>46261.609027777777</v>
      </c>
      <c r="D116">
        <v>26874</v>
      </c>
      <c r="E116" s="54" t="s">
        <v>237</v>
      </c>
      <c r="F116" s="54" t="s">
        <v>457</v>
      </c>
      <c r="G116" s="54" t="s">
        <v>458</v>
      </c>
      <c r="H116" s="55">
        <v>16.7</v>
      </c>
      <c r="I116" s="55">
        <v>15.8</v>
      </c>
      <c r="J116" s="55">
        <v>15.4</v>
      </c>
      <c r="K116" s="54"/>
      <c r="L116" s="56" t="b">
        <v>0</v>
      </c>
      <c r="M116" s="56" t="b">
        <v>0</v>
      </c>
      <c r="N116" s="54">
        <v>1</v>
      </c>
      <c r="O116" s="54" t="s">
        <v>228</v>
      </c>
      <c r="P116" s="54">
        <v>24</v>
      </c>
      <c r="Q116" s="54">
        <v>24</v>
      </c>
      <c r="R116" s="54">
        <v>295</v>
      </c>
      <c r="S116" s="54" t="s">
        <v>464</v>
      </c>
      <c r="T116" s="54" t="s">
        <v>459</v>
      </c>
      <c r="U116" s="54" t="s">
        <v>2068</v>
      </c>
      <c r="V116" s="54" t="s">
        <v>2072</v>
      </c>
      <c r="W116" s="54" t="b">
        <v>0</v>
      </c>
      <c r="X116" s="54"/>
      <c r="Y116" s="57" t="s">
        <v>2073</v>
      </c>
      <c r="Z116" s="54" t="s">
        <v>1806</v>
      </c>
      <c r="AA116" s="54"/>
      <c r="AB116" s="54" t="s">
        <v>460</v>
      </c>
      <c r="AC116" s="56" t="b">
        <v>1</v>
      </c>
      <c r="AD116" s="56" t="b">
        <v>0</v>
      </c>
      <c r="AE116" s="54" t="s">
        <v>302</v>
      </c>
      <c r="AF116" s="58">
        <v>46235</v>
      </c>
      <c r="AG116" s="62" t="s">
        <v>293</v>
      </c>
      <c r="AH116" s="54">
        <v>0</v>
      </c>
      <c r="AI116" s="54"/>
      <c r="AJ116" s="54"/>
      <c r="AK116" s="54"/>
      <c r="AL116" s="54"/>
      <c r="AM116" s="54">
        <v>4.95</v>
      </c>
      <c r="AN116" s="54"/>
      <c r="AO116" s="54"/>
      <c r="AP116" s="54"/>
      <c r="AQ116" s="54"/>
      <c r="AR116" s="54"/>
      <c r="AS116" s="54"/>
      <c r="AT116" s="54"/>
      <c r="AU116" s="54"/>
      <c r="AV116" s="54"/>
      <c r="AW116" s="54"/>
      <c r="AX116" s="59"/>
      <c r="AY116" s="59"/>
      <c r="AZ116" s="59"/>
      <c r="BA116" s="59"/>
      <c r="BB116" s="59">
        <v>8.8725999999999999E-2</v>
      </c>
      <c r="BC116" s="60">
        <v>4.0599999999999996</v>
      </c>
      <c r="BD116" s="61">
        <v>6.0295000000000001E-2</v>
      </c>
      <c r="BE116" s="62" t="s">
        <v>293</v>
      </c>
      <c r="BF116" s="35">
        <f t="shared" si="0"/>
        <v>4.0600000000000005</v>
      </c>
      <c r="BG116" s="35">
        <f t="shared" si="0"/>
        <v>6.0295000000000001E-2</v>
      </c>
      <c r="BH116" s="35" t="str">
        <f t="shared" si="284"/>
        <v>Med</v>
      </c>
      <c r="BI116" s="110">
        <f t="shared" si="285"/>
        <v>0</v>
      </c>
      <c r="BJ116" s="83">
        <f>VLOOKUP($F116,REP_Info!$D$6:$H$250,5,FALSE)</f>
        <v>1.0129999999999999</v>
      </c>
      <c r="BK116" s="30">
        <f t="shared" si="1"/>
        <v>16.704099999999997</v>
      </c>
      <c r="BL116" s="30">
        <f t="shared" si="1"/>
        <v>15.803100000000001</v>
      </c>
      <c r="BM116" s="30">
        <f t="shared" si="1"/>
        <v>15.352600000000001</v>
      </c>
      <c r="BN116" s="29">
        <f t="shared" si="1"/>
        <v>15.202433333333332</v>
      </c>
      <c r="BO116" s="85" t="str">
        <f t="shared" si="2"/>
        <v>$$$</v>
      </c>
      <c r="BP116" s="88" t="str">
        <f t="shared" si="286"/>
        <v>$$$</v>
      </c>
      <c r="BQ116" s="88" t="str">
        <f t="shared" si="4"/>
        <v>$$$</v>
      </c>
      <c r="BR116" s="88" t="str">
        <f t="shared" si="5"/>
        <v>$$$</v>
      </c>
      <c r="BS116" s="29" t="e">
        <f t="shared" si="6"/>
        <v>#N/A</v>
      </c>
      <c r="BT116" s="29" t="e">
        <f t="shared" si="6"/>
        <v>#N/A</v>
      </c>
      <c r="BU116" s="29" t="e">
        <f t="shared" si="6"/>
        <v>#N/A</v>
      </c>
      <c r="BV116" s="29" t="e">
        <f t="shared" si="6"/>
        <v>#N/A</v>
      </c>
      <c r="BW116" s="29" t="e">
        <f t="shared" si="6"/>
        <v>#N/A</v>
      </c>
      <c r="BX116" s="29" t="e">
        <f t="shared" si="6"/>
        <v>#N/A</v>
      </c>
      <c r="BY116" s="29" t="e">
        <f t="shared" si="6"/>
        <v>#N/A</v>
      </c>
      <c r="BZ116" s="29" t="e">
        <f t="shared" si="6"/>
        <v>#N/A</v>
      </c>
      <c r="CA116" s="29" t="e">
        <f t="shared" si="6"/>
        <v>#N/A</v>
      </c>
      <c r="CB116" s="29" t="e">
        <f t="shared" si="6"/>
        <v>#N/A</v>
      </c>
      <c r="CC116" s="29" t="e">
        <f t="shared" si="6"/>
        <v>#N/A</v>
      </c>
      <c r="CD116" s="29" t="e">
        <f t="shared" si="6"/>
        <v>#N/A</v>
      </c>
      <c r="CE116" s="6" t="str">
        <f t="shared" si="255"/>
        <v/>
      </c>
      <c r="CF116" s="27" t="e">
        <f>IF(AND(CI116,NOT(AD116)),LOOKUP(CF$5,{0,750,1500},H116:J116),"")</f>
        <v>#N/A</v>
      </c>
      <c r="CG116" s="6" t="str">
        <f t="shared" si="256"/>
        <v/>
      </c>
      <c r="CH116" t="e">
        <f t="shared" si="287"/>
        <v>#N/A</v>
      </c>
      <c r="CI116" t="e">
        <f t="shared" si="288"/>
        <v>#N/A</v>
      </c>
      <c r="CJ116" s="6" t="e">
        <f t="shared" si="11"/>
        <v>#N/A</v>
      </c>
      <c r="CK116" s="6">
        <f t="shared" si="12"/>
        <v>1</v>
      </c>
      <c r="CL116" s="6">
        <f t="shared" si="26"/>
        <v>1</v>
      </c>
      <c r="CM116" s="6">
        <f t="shared" si="13"/>
        <v>1</v>
      </c>
      <c r="CN116" s="6">
        <f t="shared" si="14"/>
        <v>1</v>
      </c>
      <c r="CO116" s="6">
        <f t="shared" si="15"/>
        <v>0</v>
      </c>
      <c r="CP116" s="6">
        <f t="shared" si="16"/>
        <v>1</v>
      </c>
      <c r="CQ116" s="6">
        <f t="shared" si="289"/>
        <v>1</v>
      </c>
      <c r="CR116" s="81" t="str">
        <f t="shared" si="17"/>
        <v/>
      </c>
      <c r="CS116">
        <f t="shared" si="290"/>
        <v>0</v>
      </c>
      <c r="CT116">
        <f t="shared" si="19"/>
        <v>295</v>
      </c>
      <c r="CU116" t="str">
        <f t="shared" si="29"/>
        <v/>
      </c>
      <c r="CV116" s="81">
        <f t="shared" si="291"/>
        <v>295</v>
      </c>
      <c r="CW116" s="81">
        <f>(CV116/25)^1.5*(Calculator!$BU$4/10000)*CW$5</f>
        <v>21.080122109139459</v>
      </c>
      <c r="CX116" t="str">
        <f t="shared" si="292"/>
        <v>$295</v>
      </c>
    </row>
    <row r="117" spans="2:102" x14ac:dyDescent="0.25">
      <c r="B117" s="115" t="s">
        <v>233</v>
      </c>
      <c r="C117" s="13">
        <v>46266.661111111112</v>
      </c>
      <c r="D117">
        <v>26882</v>
      </c>
      <c r="E117" s="54" t="s">
        <v>235</v>
      </c>
      <c r="F117" s="54" t="s">
        <v>457</v>
      </c>
      <c r="G117" s="54" t="s">
        <v>461</v>
      </c>
      <c r="H117" s="55">
        <v>17.299999999999997</v>
      </c>
      <c r="I117" s="55">
        <v>16.400000000000002</v>
      </c>
      <c r="J117" s="55">
        <v>15.9</v>
      </c>
      <c r="K117" s="54"/>
      <c r="L117" s="56" t="b">
        <v>0</v>
      </c>
      <c r="M117" s="56" t="b">
        <v>0</v>
      </c>
      <c r="N117" s="54">
        <v>1</v>
      </c>
      <c r="O117" s="54" t="s">
        <v>228</v>
      </c>
      <c r="P117" s="54">
        <v>22</v>
      </c>
      <c r="Q117" s="54">
        <v>36</v>
      </c>
      <c r="R117" s="54">
        <v>395</v>
      </c>
      <c r="S117" s="54" t="s">
        <v>464</v>
      </c>
      <c r="T117" s="54" t="s">
        <v>462</v>
      </c>
      <c r="U117" s="54" t="s">
        <v>2068</v>
      </c>
      <c r="V117" s="54" t="s">
        <v>2072</v>
      </c>
      <c r="W117" s="54" t="b">
        <v>0</v>
      </c>
      <c r="X117" s="54"/>
      <c r="Y117" s="57" t="s">
        <v>2188</v>
      </c>
      <c r="Z117" s="54" t="s">
        <v>1991</v>
      </c>
      <c r="AA117" s="54"/>
      <c r="AB117" s="54" t="s">
        <v>460</v>
      </c>
      <c r="AC117" s="56" t="b">
        <v>1</v>
      </c>
      <c r="AD117" s="56" t="b">
        <v>0</v>
      </c>
      <c r="AE117" s="54" t="s">
        <v>302</v>
      </c>
      <c r="AF117" s="58">
        <v>46266</v>
      </c>
      <c r="AG117" s="62" t="s">
        <v>293</v>
      </c>
      <c r="AH117" s="54">
        <v>0</v>
      </c>
      <c r="AI117" s="54"/>
      <c r="AJ117" s="54"/>
      <c r="AK117" s="54"/>
      <c r="AL117" s="54"/>
      <c r="AM117" s="54">
        <v>4.95</v>
      </c>
      <c r="AN117" s="54"/>
      <c r="AO117" s="54"/>
      <c r="AP117" s="54"/>
      <c r="AQ117" s="54"/>
      <c r="AR117" s="54"/>
      <c r="AS117" s="54"/>
      <c r="AT117" s="54"/>
      <c r="AU117" s="54"/>
      <c r="AV117" s="54"/>
      <c r="AW117" s="54"/>
      <c r="AX117" s="59"/>
      <c r="AY117" s="59"/>
      <c r="AZ117" s="59"/>
      <c r="BA117" s="59"/>
      <c r="BB117" s="59">
        <v>8.9580999999999994E-2</v>
      </c>
      <c r="BC117" s="60">
        <v>4.9000000000000004</v>
      </c>
      <c r="BD117" s="61">
        <v>6.4130000000000006E-2</v>
      </c>
      <c r="BE117" s="62" t="s">
        <v>293</v>
      </c>
      <c r="BF117" s="35">
        <f t="shared" si="0"/>
        <v>4.9000000000000004</v>
      </c>
      <c r="BG117" s="35">
        <f t="shared" si="0"/>
        <v>6.4130000000000006E-2</v>
      </c>
      <c r="BH117" s="35" t="str">
        <f t="shared" si="284"/>
        <v>Med</v>
      </c>
      <c r="BI117" s="110">
        <f t="shared" si="285"/>
        <v>0</v>
      </c>
      <c r="BJ117" s="83">
        <f>VLOOKUP($F117,REP_Info!$D$6:$H$250,5,FALSE)</f>
        <v>1.0129999999999999</v>
      </c>
      <c r="BK117" s="30">
        <f t="shared" si="1"/>
        <v>17.341099999999997</v>
      </c>
      <c r="BL117" s="30">
        <f t="shared" si="1"/>
        <v>16.356100000000001</v>
      </c>
      <c r="BM117" s="30">
        <f t="shared" si="1"/>
        <v>15.8636</v>
      </c>
      <c r="BN117" s="29">
        <f t="shared" si="1"/>
        <v>15.699433333333332</v>
      </c>
      <c r="BO117" s="85" t="str">
        <f t="shared" si="2"/>
        <v>$$$</v>
      </c>
      <c r="BP117" s="88" t="str">
        <f t="shared" si="286"/>
        <v>$$$</v>
      </c>
      <c r="BQ117" s="88" t="str">
        <f t="shared" si="4"/>
        <v>$$$</v>
      </c>
      <c r="BR117" s="88" t="str">
        <f t="shared" si="5"/>
        <v>$$$</v>
      </c>
      <c r="BS117" s="29" t="e">
        <f t="shared" si="6"/>
        <v>#N/A</v>
      </c>
      <c r="BT117" s="29" t="e">
        <f t="shared" si="6"/>
        <v>#N/A</v>
      </c>
      <c r="BU117" s="29" t="e">
        <f t="shared" si="6"/>
        <v>#N/A</v>
      </c>
      <c r="BV117" s="29" t="e">
        <f t="shared" si="6"/>
        <v>#N/A</v>
      </c>
      <c r="BW117" s="29" t="e">
        <f t="shared" si="6"/>
        <v>#N/A</v>
      </c>
      <c r="BX117" s="29" t="e">
        <f t="shared" si="6"/>
        <v>#N/A</v>
      </c>
      <c r="BY117" s="29" t="e">
        <f t="shared" si="6"/>
        <v>#N/A</v>
      </c>
      <c r="BZ117" s="29" t="e">
        <f t="shared" si="6"/>
        <v>#N/A</v>
      </c>
      <c r="CA117" s="29" t="e">
        <f t="shared" si="6"/>
        <v>#N/A</v>
      </c>
      <c r="CB117" s="29" t="e">
        <f t="shared" si="6"/>
        <v>#N/A</v>
      </c>
      <c r="CC117" s="29" t="e">
        <f t="shared" si="6"/>
        <v>#N/A</v>
      </c>
      <c r="CD117" s="29" t="e">
        <f t="shared" si="6"/>
        <v>#N/A</v>
      </c>
      <c r="CE117" s="6" t="str">
        <f t="shared" si="255"/>
        <v/>
      </c>
      <c r="CF117" s="27" t="e">
        <f>IF(AND(CI117,NOT(AD117)),LOOKUP(CF$5,{0,750,1500},H117:J117),"")</f>
        <v>#N/A</v>
      </c>
      <c r="CG117" s="6" t="str">
        <f t="shared" si="256"/>
        <v/>
      </c>
      <c r="CH117" t="e">
        <f t="shared" si="287"/>
        <v>#N/A</v>
      </c>
      <c r="CI117" t="e">
        <f t="shared" si="288"/>
        <v>#N/A</v>
      </c>
      <c r="CJ117" s="6" t="e">
        <f t="shared" si="11"/>
        <v>#N/A</v>
      </c>
      <c r="CK117" s="6">
        <f t="shared" si="12"/>
        <v>1</v>
      </c>
      <c r="CL117" s="6">
        <f t="shared" si="26"/>
        <v>1</v>
      </c>
      <c r="CM117" s="6">
        <f t="shared" si="13"/>
        <v>1</v>
      </c>
      <c r="CN117" s="6">
        <f t="shared" si="14"/>
        <v>1</v>
      </c>
      <c r="CO117" s="6">
        <f t="shared" si="15"/>
        <v>0</v>
      </c>
      <c r="CP117" s="6">
        <f t="shared" si="16"/>
        <v>1</v>
      </c>
      <c r="CQ117" s="6">
        <f t="shared" si="289"/>
        <v>1</v>
      </c>
      <c r="CR117" s="81" t="str">
        <f t="shared" si="17"/>
        <v/>
      </c>
      <c r="CS117">
        <f t="shared" si="290"/>
        <v>0</v>
      </c>
      <c r="CT117">
        <f t="shared" si="19"/>
        <v>395</v>
      </c>
      <c r="CU117" t="str">
        <f t="shared" si="29"/>
        <v/>
      </c>
      <c r="CV117" s="81">
        <f t="shared" si="291"/>
        <v>395</v>
      </c>
      <c r="CW117" s="81">
        <f>(CV117/25)^1.5*(Calculator!$BU$4/10000)*CW$5</f>
        <v>32.661471092102488</v>
      </c>
      <c r="CX117" t="str">
        <f t="shared" si="292"/>
        <v>$395</v>
      </c>
    </row>
    <row r="118" spans="2:102" x14ac:dyDescent="0.25">
      <c r="B118" s="115" t="s">
        <v>233</v>
      </c>
      <c r="C118" s="13">
        <v>46261.609027777777</v>
      </c>
      <c r="D118">
        <v>26884</v>
      </c>
      <c r="E118" s="54" t="s">
        <v>237</v>
      </c>
      <c r="F118" s="54" t="s">
        <v>457</v>
      </c>
      <c r="G118" s="54" t="s">
        <v>461</v>
      </c>
      <c r="H118" s="55">
        <v>16.900000000000002</v>
      </c>
      <c r="I118" s="55">
        <v>16</v>
      </c>
      <c r="J118" s="55">
        <v>15.6</v>
      </c>
      <c r="K118" s="54"/>
      <c r="L118" s="56" t="b">
        <v>0</v>
      </c>
      <c r="M118" s="56" t="b">
        <v>0</v>
      </c>
      <c r="N118" s="54">
        <v>1</v>
      </c>
      <c r="O118" s="54" t="s">
        <v>228</v>
      </c>
      <c r="P118" s="54">
        <v>24</v>
      </c>
      <c r="Q118" s="54">
        <v>36</v>
      </c>
      <c r="R118" s="54">
        <v>395</v>
      </c>
      <c r="S118" s="54" t="s">
        <v>464</v>
      </c>
      <c r="T118" s="54" t="s">
        <v>462</v>
      </c>
      <c r="U118" s="54" t="s">
        <v>2068</v>
      </c>
      <c r="V118" s="54" t="s">
        <v>2072</v>
      </c>
      <c r="W118" s="54" t="b">
        <v>0</v>
      </c>
      <c r="X118" s="54"/>
      <c r="Y118" s="57" t="s">
        <v>2074</v>
      </c>
      <c r="Z118" s="54" t="s">
        <v>1806</v>
      </c>
      <c r="AA118" s="54"/>
      <c r="AB118" s="54" t="s">
        <v>460</v>
      </c>
      <c r="AC118" s="56" t="b">
        <v>1</v>
      </c>
      <c r="AD118" s="56" t="b">
        <v>0</v>
      </c>
      <c r="AE118" s="54" t="s">
        <v>302</v>
      </c>
      <c r="AF118" s="58">
        <v>46235</v>
      </c>
      <c r="AG118" s="62" t="s">
        <v>293</v>
      </c>
      <c r="AH118" s="54">
        <v>0</v>
      </c>
      <c r="AI118" s="54"/>
      <c r="AJ118" s="54"/>
      <c r="AK118" s="54"/>
      <c r="AL118" s="54"/>
      <c r="AM118" s="54">
        <v>4.95</v>
      </c>
      <c r="AN118" s="54"/>
      <c r="AO118" s="54"/>
      <c r="AP118" s="54"/>
      <c r="AQ118" s="54"/>
      <c r="AR118" s="54"/>
      <c r="AS118" s="54"/>
      <c r="AT118" s="54"/>
      <c r="AU118" s="54"/>
      <c r="AV118" s="54"/>
      <c r="AW118" s="54"/>
      <c r="AX118" s="59"/>
      <c r="AY118" s="59"/>
      <c r="AZ118" s="59"/>
      <c r="BA118" s="59"/>
      <c r="BB118" s="59">
        <v>9.0726000000000001E-2</v>
      </c>
      <c r="BC118" s="60">
        <v>4.0599999999999996</v>
      </c>
      <c r="BD118" s="61">
        <v>6.0295000000000001E-2</v>
      </c>
      <c r="BE118" s="62" t="s">
        <v>293</v>
      </c>
      <c r="BF118" s="35">
        <f t="shared" si="0"/>
        <v>4.0600000000000005</v>
      </c>
      <c r="BG118" s="35">
        <f t="shared" si="0"/>
        <v>6.0295000000000001E-2</v>
      </c>
      <c r="BH118" s="35" t="str">
        <f t="shared" si="284"/>
        <v>Med</v>
      </c>
      <c r="BI118" s="110">
        <f t="shared" si="285"/>
        <v>0</v>
      </c>
      <c r="BJ118" s="83">
        <f>VLOOKUP($F118,REP_Info!$D$6:$H$250,5,FALSE)</f>
        <v>1.0129999999999999</v>
      </c>
      <c r="BK118" s="30">
        <f t="shared" si="1"/>
        <v>16.9041</v>
      </c>
      <c r="BL118" s="30">
        <f t="shared" si="1"/>
        <v>16.0031</v>
      </c>
      <c r="BM118" s="30">
        <f t="shared" si="1"/>
        <v>15.5526</v>
      </c>
      <c r="BN118" s="29">
        <f t="shared" si="1"/>
        <v>15.402433333333333</v>
      </c>
      <c r="BO118" s="85" t="str">
        <f t="shared" si="2"/>
        <v>$$$</v>
      </c>
      <c r="BP118" s="88" t="str">
        <f t="shared" si="286"/>
        <v>$$$</v>
      </c>
      <c r="BQ118" s="88" t="str">
        <f t="shared" si="4"/>
        <v>$$$</v>
      </c>
      <c r="BR118" s="88" t="str">
        <f t="shared" si="5"/>
        <v>$$$</v>
      </c>
      <c r="BS118" s="29" t="e">
        <f t="shared" si="6"/>
        <v>#N/A</v>
      </c>
      <c r="BT118" s="29" t="e">
        <f t="shared" si="6"/>
        <v>#N/A</v>
      </c>
      <c r="BU118" s="29" t="e">
        <f t="shared" si="6"/>
        <v>#N/A</v>
      </c>
      <c r="BV118" s="29" t="e">
        <f t="shared" si="6"/>
        <v>#N/A</v>
      </c>
      <c r="BW118" s="29" t="e">
        <f t="shared" si="6"/>
        <v>#N/A</v>
      </c>
      <c r="BX118" s="29" t="e">
        <f t="shared" si="6"/>
        <v>#N/A</v>
      </c>
      <c r="BY118" s="29" t="e">
        <f t="shared" si="6"/>
        <v>#N/A</v>
      </c>
      <c r="BZ118" s="29" t="e">
        <f t="shared" si="6"/>
        <v>#N/A</v>
      </c>
      <c r="CA118" s="29" t="e">
        <f t="shared" si="6"/>
        <v>#N/A</v>
      </c>
      <c r="CB118" s="29" t="e">
        <f t="shared" si="6"/>
        <v>#N/A</v>
      </c>
      <c r="CC118" s="29" t="e">
        <f t="shared" si="6"/>
        <v>#N/A</v>
      </c>
      <c r="CD118" s="29" t="e">
        <f t="shared" si="6"/>
        <v>#N/A</v>
      </c>
      <c r="CE118" s="6" t="str">
        <f t="shared" si="255"/>
        <v/>
      </c>
      <c r="CF118" s="27" t="e">
        <f>IF(AND(CI118,NOT(AD118)),LOOKUP(CF$5,{0,750,1500},H118:J118),"")</f>
        <v>#N/A</v>
      </c>
      <c r="CG118" s="6" t="str">
        <f t="shared" si="256"/>
        <v/>
      </c>
      <c r="CH118" t="e">
        <f t="shared" si="287"/>
        <v>#N/A</v>
      </c>
      <c r="CI118" t="e">
        <f t="shared" si="288"/>
        <v>#N/A</v>
      </c>
      <c r="CJ118" s="6" t="e">
        <f t="shared" si="11"/>
        <v>#N/A</v>
      </c>
      <c r="CK118" s="6">
        <f t="shared" si="12"/>
        <v>1</v>
      </c>
      <c r="CL118" s="6">
        <f t="shared" si="26"/>
        <v>1</v>
      </c>
      <c r="CM118" s="6">
        <f t="shared" si="13"/>
        <v>1</v>
      </c>
      <c r="CN118" s="6">
        <f t="shared" si="14"/>
        <v>1</v>
      </c>
      <c r="CO118" s="6">
        <f t="shared" si="15"/>
        <v>0</v>
      </c>
      <c r="CP118" s="6">
        <f t="shared" si="16"/>
        <v>1</v>
      </c>
      <c r="CQ118" s="6">
        <f t="shared" si="289"/>
        <v>1</v>
      </c>
      <c r="CR118" s="81" t="str">
        <f t="shared" si="17"/>
        <v/>
      </c>
      <c r="CS118">
        <f t="shared" si="290"/>
        <v>0</v>
      </c>
      <c r="CT118">
        <f t="shared" si="19"/>
        <v>395</v>
      </c>
      <c r="CU118" t="str">
        <f t="shared" si="29"/>
        <v/>
      </c>
      <c r="CV118" s="81">
        <f t="shared" si="291"/>
        <v>395</v>
      </c>
      <c r="CW118" s="81">
        <f>(CV118/25)^1.5*(Calculator!$BU$4/10000)*CW$5</f>
        <v>32.661471092102488</v>
      </c>
      <c r="CX118" t="str">
        <f t="shared" si="292"/>
        <v>$395</v>
      </c>
    </row>
    <row r="119" spans="2:102" x14ac:dyDescent="0.25">
      <c r="B119" s="115" t="s">
        <v>233</v>
      </c>
      <c r="C119" s="13">
        <v>46266.661111111112</v>
      </c>
      <c r="D119">
        <v>27785</v>
      </c>
      <c r="E119" s="54" t="s">
        <v>235</v>
      </c>
      <c r="F119" s="54" t="s">
        <v>457</v>
      </c>
      <c r="G119" s="54" t="s">
        <v>463</v>
      </c>
      <c r="H119" s="55">
        <v>16.8</v>
      </c>
      <c r="I119" s="55">
        <v>15.9</v>
      </c>
      <c r="J119" s="55">
        <v>15.4</v>
      </c>
      <c r="K119" s="54"/>
      <c r="L119" s="56" t="b">
        <v>0</v>
      </c>
      <c r="M119" s="56" t="b">
        <v>0</v>
      </c>
      <c r="N119" s="54">
        <v>1</v>
      </c>
      <c r="O119" s="54" t="s">
        <v>228</v>
      </c>
      <c r="P119" s="54">
        <v>22</v>
      </c>
      <c r="Q119" s="54">
        <v>12</v>
      </c>
      <c r="R119" s="54">
        <v>150</v>
      </c>
      <c r="S119" s="54" t="s">
        <v>464</v>
      </c>
      <c r="T119" s="54" t="s">
        <v>465</v>
      </c>
      <c r="U119" s="54" t="s">
        <v>2068</v>
      </c>
      <c r="V119" s="54" t="s">
        <v>2072</v>
      </c>
      <c r="W119" s="54" t="b">
        <v>0</v>
      </c>
      <c r="X119" s="54"/>
      <c r="Y119" s="57" t="s">
        <v>2189</v>
      </c>
      <c r="Z119" s="54" t="s">
        <v>1991</v>
      </c>
      <c r="AA119" s="54"/>
      <c r="AB119" s="54" t="s">
        <v>460</v>
      </c>
      <c r="AC119" s="56" t="b">
        <v>1</v>
      </c>
      <c r="AD119" s="56" t="b">
        <v>0</v>
      </c>
      <c r="AE119" s="54" t="s">
        <v>302</v>
      </c>
      <c r="AF119" s="58">
        <v>46266</v>
      </c>
      <c r="AG119" s="62" t="s">
        <v>293</v>
      </c>
      <c r="AH119" s="54">
        <v>0</v>
      </c>
      <c r="AI119" s="54"/>
      <c r="AJ119" s="54"/>
      <c r="AK119" s="54"/>
      <c r="AL119" s="54"/>
      <c r="AM119" s="54">
        <v>4.95</v>
      </c>
      <c r="AN119" s="54"/>
      <c r="AO119" s="54"/>
      <c r="AP119" s="54"/>
      <c r="AQ119" s="54"/>
      <c r="AR119" s="54"/>
      <c r="AS119" s="54"/>
      <c r="AT119" s="54"/>
      <c r="AU119" s="54"/>
      <c r="AV119" s="54"/>
      <c r="AW119" s="54"/>
      <c r="AX119" s="59"/>
      <c r="AY119" s="59"/>
      <c r="AZ119" s="59"/>
      <c r="BA119" s="59"/>
      <c r="BB119" s="59">
        <v>8.4581000000000003E-2</v>
      </c>
      <c r="BC119" s="60">
        <v>4.9000000000000004</v>
      </c>
      <c r="BD119" s="61">
        <v>6.4130000000000006E-2</v>
      </c>
      <c r="BE119" s="62" t="s">
        <v>293</v>
      </c>
      <c r="BF119" s="35">
        <f t="shared" si="0"/>
        <v>4.9000000000000004</v>
      </c>
      <c r="BG119" s="35">
        <f t="shared" si="0"/>
        <v>6.4130000000000006E-2</v>
      </c>
      <c r="BH119" s="35" t="str">
        <f t="shared" si="284"/>
        <v>Med</v>
      </c>
      <c r="BI119" s="110">
        <f t="shared" si="285"/>
        <v>0</v>
      </c>
      <c r="BJ119" s="83">
        <f>VLOOKUP($F119,REP_Info!$D$6:$H$250,5,FALSE)</f>
        <v>1.0129999999999999</v>
      </c>
      <c r="BK119" s="30">
        <f t="shared" si="1"/>
        <v>16.841099999999997</v>
      </c>
      <c r="BL119" s="30">
        <f t="shared" si="1"/>
        <v>15.856100000000003</v>
      </c>
      <c r="BM119" s="30">
        <f t="shared" si="1"/>
        <v>15.363600000000002</v>
      </c>
      <c r="BN119" s="29">
        <f t="shared" si="1"/>
        <v>15.199433333333335</v>
      </c>
      <c r="BO119" s="85" t="str">
        <f t="shared" si="2"/>
        <v>$$$</v>
      </c>
      <c r="BP119" s="88" t="str">
        <f t="shared" si="286"/>
        <v>$$$</v>
      </c>
      <c r="BQ119" s="88" t="str">
        <f t="shared" si="4"/>
        <v>$$$</v>
      </c>
      <c r="BR119" s="88" t="str">
        <f t="shared" si="5"/>
        <v>$$$</v>
      </c>
      <c r="BS119" s="29" t="e">
        <f t="shared" si="6"/>
        <v>#N/A</v>
      </c>
      <c r="BT119" s="29" t="e">
        <f t="shared" si="6"/>
        <v>#N/A</v>
      </c>
      <c r="BU119" s="29" t="e">
        <f t="shared" si="6"/>
        <v>#N/A</v>
      </c>
      <c r="BV119" s="29" t="e">
        <f t="shared" si="6"/>
        <v>#N/A</v>
      </c>
      <c r="BW119" s="29" t="e">
        <f t="shared" si="6"/>
        <v>#N/A</v>
      </c>
      <c r="BX119" s="29" t="e">
        <f t="shared" si="6"/>
        <v>#N/A</v>
      </c>
      <c r="BY119" s="29" t="e">
        <f t="shared" si="6"/>
        <v>#N/A</v>
      </c>
      <c r="BZ119" s="29" t="e">
        <f t="shared" si="6"/>
        <v>#N/A</v>
      </c>
      <c r="CA119" s="29" t="e">
        <f t="shared" si="6"/>
        <v>#N/A</v>
      </c>
      <c r="CB119" s="29" t="e">
        <f t="shared" si="6"/>
        <v>#N/A</v>
      </c>
      <c r="CC119" s="29" t="e">
        <f t="shared" si="6"/>
        <v>#N/A</v>
      </c>
      <c r="CD119" s="29" t="e">
        <f t="shared" si="6"/>
        <v>#N/A</v>
      </c>
      <c r="CE119" s="6" t="str">
        <f t="shared" si="255"/>
        <v/>
      </c>
      <c r="CF119" s="27" t="e">
        <f>IF(AND(CI119,NOT(AD119)),LOOKUP(CF$5,{0,750,1500},H119:J119),"")</f>
        <v>#N/A</v>
      </c>
      <c r="CG119" s="6" t="str">
        <f t="shared" si="256"/>
        <v/>
      </c>
      <c r="CH119" t="e">
        <f t="shared" si="287"/>
        <v>#N/A</v>
      </c>
      <c r="CI119" t="e">
        <f t="shared" si="288"/>
        <v>#N/A</v>
      </c>
      <c r="CJ119" s="6" t="e">
        <f t="shared" si="11"/>
        <v>#N/A</v>
      </c>
      <c r="CK119" s="6">
        <f t="shared" si="12"/>
        <v>1</v>
      </c>
      <c r="CL119" s="6">
        <f t="shared" si="26"/>
        <v>1</v>
      </c>
      <c r="CM119" s="6">
        <f t="shared" si="13"/>
        <v>1</v>
      </c>
      <c r="CN119" s="6">
        <f t="shared" si="14"/>
        <v>1</v>
      </c>
      <c r="CO119" s="6">
        <f t="shared" si="15"/>
        <v>1</v>
      </c>
      <c r="CP119" s="6">
        <f t="shared" si="16"/>
        <v>1</v>
      </c>
      <c r="CQ119" s="6">
        <f t="shared" si="289"/>
        <v>1</v>
      </c>
      <c r="CR119" s="81" t="str">
        <f t="shared" si="17"/>
        <v/>
      </c>
      <c r="CS119">
        <f t="shared" si="290"/>
        <v>0</v>
      </c>
      <c r="CT119">
        <f t="shared" si="19"/>
        <v>150</v>
      </c>
      <c r="CU119" t="str">
        <f t="shared" si="29"/>
        <v/>
      </c>
      <c r="CV119" s="81">
        <f t="shared" si="291"/>
        <v>150</v>
      </c>
      <c r="CW119" s="81">
        <f>(CV119/25)^1.5*(Calculator!$BU$4/10000)*CW$5</f>
        <v>7.6432310260371077</v>
      </c>
      <c r="CX119" t="str">
        <f t="shared" si="292"/>
        <v>$150</v>
      </c>
    </row>
    <row r="120" spans="2:102" x14ac:dyDescent="0.25">
      <c r="B120" s="115" t="s">
        <v>233</v>
      </c>
      <c r="C120" s="13">
        <v>46261.609027777777</v>
      </c>
      <c r="D120">
        <v>27787</v>
      </c>
      <c r="E120" s="54" t="s">
        <v>237</v>
      </c>
      <c r="F120" s="54" t="s">
        <v>457</v>
      </c>
      <c r="G120" s="54" t="s">
        <v>463</v>
      </c>
      <c r="H120" s="55">
        <v>16.2</v>
      </c>
      <c r="I120" s="55">
        <v>15.299999999999999</v>
      </c>
      <c r="J120" s="55">
        <v>14.899999999999999</v>
      </c>
      <c r="K120" s="54"/>
      <c r="L120" s="56" t="b">
        <v>0</v>
      </c>
      <c r="M120" s="56" t="b">
        <v>0</v>
      </c>
      <c r="N120" s="54">
        <v>1</v>
      </c>
      <c r="O120" s="54" t="s">
        <v>228</v>
      </c>
      <c r="P120" s="54">
        <v>24</v>
      </c>
      <c r="Q120" s="54">
        <v>12</v>
      </c>
      <c r="R120" s="54">
        <v>150</v>
      </c>
      <c r="S120" s="54" t="s">
        <v>464</v>
      </c>
      <c r="T120" s="54" t="s">
        <v>465</v>
      </c>
      <c r="U120" s="54" t="s">
        <v>2068</v>
      </c>
      <c r="V120" s="54" t="s">
        <v>2072</v>
      </c>
      <c r="W120" s="54" t="b">
        <v>0</v>
      </c>
      <c r="X120" s="54"/>
      <c r="Y120" s="57" t="s">
        <v>2075</v>
      </c>
      <c r="Z120" s="54" t="s">
        <v>1806</v>
      </c>
      <c r="AA120" s="54"/>
      <c r="AB120" s="54" t="s">
        <v>460</v>
      </c>
      <c r="AC120" s="56" t="b">
        <v>1</v>
      </c>
      <c r="AD120" s="56" t="b">
        <v>0</v>
      </c>
      <c r="AE120" s="54" t="s">
        <v>302</v>
      </c>
      <c r="AF120" s="58">
        <v>46235</v>
      </c>
      <c r="AG120" s="62" t="s">
        <v>293</v>
      </c>
      <c r="AH120" s="54">
        <v>0</v>
      </c>
      <c r="AI120" s="54"/>
      <c r="AJ120" s="54"/>
      <c r="AK120" s="54"/>
      <c r="AL120" s="54"/>
      <c r="AM120" s="54">
        <v>4.95</v>
      </c>
      <c r="AN120" s="54"/>
      <c r="AO120" s="54"/>
      <c r="AP120" s="54"/>
      <c r="AQ120" s="54"/>
      <c r="AR120" s="54"/>
      <c r="AS120" s="54"/>
      <c r="AT120" s="54"/>
      <c r="AU120" s="54"/>
      <c r="AV120" s="54"/>
      <c r="AW120" s="54"/>
      <c r="AX120" s="59"/>
      <c r="AY120" s="59"/>
      <c r="AZ120" s="59"/>
      <c r="BA120" s="59"/>
      <c r="BB120" s="59">
        <v>8.3725999999999995E-2</v>
      </c>
      <c r="BC120" s="60">
        <v>4.0599999999999996</v>
      </c>
      <c r="BD120" s="61">
        <v>6.0295000000000001E-2</v>
      </c>
      <c r="BE120" s="62" t="s">
        <v>293</v>
      </c>
      <c r="BF120" s="35">
        <f t="shared" si="0"/>
        <v>4.0600000000000005</v>
      </c>
      <c r="BG120" s="35">
        <f t="shared" si="0"/>
        <v>6.0295000000000001E-2</v>
      </c>
      <c r="BH120" s="35" t="str">
        <f t="shared" si="284"/>
        <v>Med</v>
      </c>
      <c r="BI120" s="110">
        <f t="shared" si="285"/>
        <v>0</v>
      </c>
      <c r="BJ120" s="83">
        <f>VLOOKUP($F120,REP_Info!$D$6:$H$250,5,FALSE)</f>
        <v>1.0129999999999999</v>
      </c>
      <c r="BK120" s="30">
        <f t="shared" si="1"/>
        <v>16.2041</v>
      </c>
      <c r="BL120" s="30">
        <f t="shared" si="1"/>
        <v>15.303100000000001</v>
      </c>
      <c r="BM120" s="30">
        <f t="shared" si="1"/>
        <v>14.852600000000001</v>
      </c>
      <c r="BN120" s="29">
        <f t="shared" si="1"/>
        <v>14.702433333333332</v>
      </c>
      <c r="BO120" s="85" t="str">
        <f t="shared" si="2"/>
        <v>$$$</v>
      </c>
      <c r="BP120" s="88" t="str">
        <f t="shared" si="286"/>
        <v>$$$</v>
      </c>
      <c r="BQ120" s="88" t="str">
        <f t="shared" si="4"/>
        <v>$$$</v>
      </c>
      <c r="BR120" s="88" t="str">
        <f t="shared" si="5"/>
        <v>$$$</v>
      </c>
      <c r="BS120" s="29" t="e">
        <f t="shared" si="6"/>
        <v>#N/A</v>
      </c>
      <c r="BT120" s="29" t="e">
        <f t="shared" si="6"/>
        <v>#N/A</v>
      </c>
      <c r="BU120" s="29" t="e">
        <f t="shared" si="6"/>
        <v>#N/A</v>
      </c>
      <c r="BV120" s="29" t="e">
        <f t="shared" si="6"/>
        <v>#N/A</v>
      </c>
      <c r="BW120" s="29" t="e">
        <f t="shared" si="6"/>
        <v>#N/A</v>
      </c>
      <c r="BX120" s="29" t="e">
        <f t="shared" si="6"/>
        <v>#N/A</v>
      </c>
      <c r="BY120" s="29" t="e">
        <f t="shared" si="6"/>
        <v>#N/A</v>
      </c>
      <c r="BZ120" s="29" t="e">
        <f t="shared" si="6"/>
        <v>#N/A</v>
      </c>
      <c r="CA120" s="29" t="e">
        <f t="shared" si="6"/>
        <v>#N/A</v>
      </c>
      <c r="CB120" s="29" t="e">
        <f t="shared" si="6"/>
        <v>#N/A</v>
      </c>
      <c r="CC120" s="29" t="e">
        <f t="shared" si="6"/>
        <v>#N/A</v>
      </c>
      <c r="CD120" s="29" t="e">
        <f t="shared" si="6"/>
        <v>#N/A</v>
      </c>
      <c r="CE120" s="6" t="str">
        <f t="shared" si="255"/>
        <v/>
      </c>
      <c r="CF120" s="27" t="e">
        <f>IF(AND(CI120,NOT(AD120)),LOOKUP(CF$5,{0,750,1500},H120:J120),"")</f>
        <v>#N/A</v>
      </c>
      <c r="CG120" s="6" t="str">
        <f t="shared" si="256"/>
        <v/>
      </c>
      <c r="CH120" t="e">
        <f t="shared" si="287"/>
        <v>#N/A</v>
      </c>
      <c r="CI120" t="e">
        <f t="shared" si="288"/>
        <v>#N/A</v>
      </c>
      <c r="CJ120" s="6" t="e">
        <f t="shared" si="11"/>
        <v>#N/A</v>
      </c>
      <c r="CK120" s="6">
        <f t="shared" si="12"/>
        <v>1</v>
      </c>
      <c r="CL120" s="6">
        <f t="shared" si="26"/>
        <v>1</v>
      </c>
      <c r="CM120" s="6">
        <f t="shared" si="13"/>
        <v>1</v>
      </c>
      <c r="CN120" s="6">
        <f t="shared" si="14"/>
        <v>1</v>
      </c>
      <c r="CO120" s="6">
        <f t="shared" si="15"/>
        <v>1</v>
      </c>
      <c r="CP120" s="6">
        <f t="shared" si="16"/>
        <v>1</v>
      </c>
      <c r="CQ120" s="6">
        <f t="shared" si="289"/>
        <v>1</v>
      </c>
      <c r="CR120" s="81" t="str">
        <f t="shared" si="17"/>
        <v/>
      </c>
      <c r="CS120">
        <f t="shared" si="290"/>
        <v>0</v>
      </c>
      <c r="CT120">
        <f t="shared" si="19"/>
        <v>150</v>
      </c>
      <c r="CU120" t="str">
        <f t="shared" si="29"/>
        <v/>
      </c>
      <c r="CV120" s="81">
        <f t="shared" si="291"/>
        <v>150</v>
      </c>
      <c r="CW120" s="81">
        <f>(CV120/25)^1.5*(Calculator!$BU$4/10000)*CW$5</f>
        <v>7.6432310260371077</v>
      </c>
      <c r="CX120" t="str">
        <f t="shared" si="292"/>
        <v>$150</v>
      </c>
    </row>
    <row r="121" spans="2:102" x14ac:dyDescent="0.25">
      <c r="B121" s="115" t="s">
        <v>233</v>
      </c>
      <c r="C121" s="13">
        <v>46266.661111111112</v>
      </c>
      <c r="D121">
        <v>16205</v>
      </c>
      <c r="E121" s="54" t="s">
        <v>235</v>
      </c>
      <c r="F121" s="54" t="s">
        <v>466</v>
      </c>
      <c r="G121" s="54" t="s">
        <v>1807</v>
      </c>
      <c r="H121" s="55">
        <v>14.000000000000002</v>
      </c>
      <c r="I121" s="55">
        <v>13.5</v>
      </c>
      <c r="J121" s="55">
        <v>13.200000000000001</v>
      </c>
      <c r="K121" s="54"/>
      <c r="L121" s="56" t="b">
        <v>0</v>
      </c>
      <c r="M121" s="56" t="b">
        <v>0</v>
      </c>
      <c r="N121" s="54">
        <v>1</v>
      </c>
      <c r="O121" s="54" t="s">
        <v>228</v>
      </c>
      <c r="P121" s="54">
        <v>22</v>
      </c>
      <c r="Q121" s="54">
        <v>12</v>
      </c>
      <c r="R121" s="54">
        <v>150</v>
      </c>
      <c r="S121" s="54" t="s">
        <v>467</v>
      </c>
      <c r="T121" s="54" t="s">
        <v>1992</v>
      </c>
      <c r="U121" s="54" t="s">
        <v>468</v>
      </c>
      <c r="V121" s="54" t="s">
        <v>469</v>
      </c>
      <c r="W121" s="54" t="b">
        <v>0</v>
      </c>
      <c r="X121" s="54"/>
      <c r="Y121" s="57" t="s">
        <v>2190</v>
      </c>
      <c r="Z121" s="54" t="s">
        <v>1993</v>
      </c>
      <c r="AA121" s="54"/>
      <c r="AB121" s="54" t="s">
        <v>470</v>
      </c>
      <c r="AC121" s="56" t="b">
        <v>1</v>
      </c>
      <c r="AD121" s="56" t="b">
        <v>0</v>
      </c>
      <c r="AE121" s="54" t="s">
        <v>302</v>
      </c>
      <c r="AF121" s="58">
        <v>46266</v>
      </c>
      <c r="AG121" s="62" t="s">
        <v>293</v>
      </c>
      <c r="AH121" s="54">
        <v>0</v>
      </c>
      <c r="AI121" s="54"/>
      <c r="AJ121" s="54"/>
      <c r="AK121" s="54"/>
      <c r="AL121" s="54"/>
      <c r="AM121" s="54">
        <v>0</v>
      </c>
      <c r="AN121" s="54"/>
      <c r="AO121" s="54"/>
      <c r="AP121" s="54"/>
      <c r="AQ121" s="54"/>
      <c r="AR121" s="54"/>
      <c r="AS121" s="54"/>
      <c r="AT121" s="54"/>
      <c r="AU121" s="54"/>
      <c r="AV121" s="54"/>
      <c r="AW121" s="54"/>
      <c r="AX121" s="59"/>
      <c r="AY121" s="59"/>
      <c r="AZ121" s="59"/>
      <c r="BA121" s="59"/>
      <c r="BB121" s="59">
        <v>6.5587999999999994E-2</v>
      </c>
      <c r="BC121" s="60"/>
      <c r="BD121" s="61"/>
      <c r="BE121" s="62" t="s">
        <v>293</v>
      </c>
      <c r="BF121" s="35">
        <f t="shared" si="0"/>
        <v>4.9000000000000004</v>
      </c>
      <c r="BG121" s="35">
        <f t="shared" si="0"/>
        <v>6.4130000000000006E-2</v>
      </c>
      <c r="BH121" s="35" t="str">
        <f t="shared" si="284"/>
        <v>Low</v>
      </c>
      <c r="BI121" s="110">
        <f t="shared" si="285"/>
        <v>0</v>
      </c>
      <c r="BJ121" s="83">
        <f>VLOOKUP($F121,REP_Info!$D$6:$H$250,5,FALSE)</f>
        <v>1.8160000000000001</v>
      </c>
      <c r="BK121" s="30">
        <f t="shared" si="1"/>
        <v>13.951799999999999</v>
      </c>
      <c r="BL121" s="30">
        <f t="shared" si="1"/>
        <v>13.461799999999998</v>
      </c>
      <c r="BM121" s="30">
        <f t="shared" si="1"/>
        <v>13.216800000000001</v>
      </c>
      <c r="BN121" s="29">
        <f t="shared" si="1"/>
        <v>13.135133333333332</v>
      </c>
      <c r="BO121" s="85" t="str">
        <f t="shared" si="2"/>
        <v>$$$</v>
      </c>
      <c r="BP121" s="88" t="str">
        <f t="shared" si="286"/>
        <v>$$$</v>
      </c>
      <c r="BQ121" s="88" t="str">
        <f t="shared" si="4"/>
        <v>$$$</v>
      </c>
      <c r="BR121" s="88" t="str">
        <f t="shared" si="5"/>
        <v>$$$</v>
      </c>
      <c r="BS121" s="29" t="e">
        <f t="shared" si="6"/>
        <v>#N/A</v>
      </c>
      <c r="BT121" s="29" t="e">
        <f t="shared" si="6"/>
        <v>#N/A</v>
      </c>
      <c r="BU121" s="29" t="e">
        <f t="shared" si="6"/>
        <v>#N/A</v>
      </c>
      <c r="BV121" s="29" t="e">
        <f t="shared" si="6"/>
        <v>#N/A</v>
      </c>
      <c r="BW121" s="29" t="e">
        <f t="shared" si="6"/>
        <v>#N/A</v>
      </c>
      <c r="BX121" s="29" t="e">
        <f t="shared" si="6"/>
        <v>#N/A</v>
      </c>
      <c r="BY121" s="29" t="e">
        <f t="shared" si="6"/>
        <v>#N/A</v>
      </c>
      <c r="BZ121" s="29" t="e">
        <f t="shared" si="6"/>
        <v>#N/A</v>
      </c>
      <c r="CA121" s="29" t="e">
        <f t="shared" si="6"/>
        <v>#N/A</v>
      </c>
      <c r="CB121" s="29" t="e">
        <f t="shared" si="6"/>
        <v>#N/A</v>
      </c>
      <c r="CC121" s="29" t="e">
        <f t="shared" si="6"/>
        <v>#N/A</v>
      </c>
      <c r="CD121" s="29" t="e">
        <f t="shared" si="6"/>
        <v>#N/A</v>
      </c>
      <c r="CE121" s="6" t="str">
        <f t="shared" si="255"/>
        <v/>
      </c>
      <c r="CF121" s="27" t="e">
        <f>IF(AND(CI121,NOT(AD121)),LOOKUP(CF$5,{0,750,1500},H121:J121),"")</f>
        <v>#N/A</v>
      </c>
      <c r="CG121" s="6" t="str">
        <f t="shared" si="256"/>
        <v/>
      </c>
      <c r="CH121" t="e">
        <f t="shared" si="287"/>
        <v>#N/A</v>
      </c>
      <c r="CI121" t="e">
        <f t="shared" si="288"/>
        <v>#N/A</v>
      </c>
      <c r="CJ121" s="6" t="e">
        <f t="shared" si="11"/>
        <v>#N/A</v>
      </c>
      <c r="CK121" s="6">
        <f t="shared" si="12"/>
        <v>1</v>
      </c>
      <c r="CL121" s="6">
        <f t="shared" si="26"/>
        <v>1</v>
      </c>
      <c r="CM121" s="6">
        <f t="shared" si="13"/>
        <v>1</v>
      </c>
      <c r="CN121" s="6">
        <f t="shared" si="14"/>
        <v>1</v>
      </c>
      <c r="CO121" s="6">
        <f t="shared" si="15"/>
        <v>1</v>
      </c>
      <c r="CP121" s="6">
        <f t="shared" si="16"/>
        <v>1</v>
      </c>
      <c r="CQ121" s="6">
        <f t="shared" si="289"/>
        <v>1</v>
      </c>
      <c r="CR121" s="81" t="str">
        <f t="shared" si="17"/>
        <v/>
      </c>
      <c r="CS121">
        <f t="shared" si="290"/>
        <v>0</v>
      </c>
      <c r="CT121">
        <f t="shared" si="19"/>
        <v>150</v>
      </c>
      <c r="CU121" t="str">
        <f t="shared" si="29"/>
        <v/>
      </c>
      <c r="CV121" s="81">
        <f t="shared" si="291"/>
        <v>150</v>
      </c>
      <c r="CW121" s="81">
        <f>(CV121/25)^1.5*(Calculator!$BU$4/10000)*CW$5</f>
        <v>7.6432310260371077</v>
      </c>
      <c r="CX121" t="str">
        <f t="shared" si="292"/>
        <v>$150</v>
      </c>
    </row>
    <row r="122" spans="2:102" x14ac:dyDescent="0.25">
      <c r="B122" s="115" t="s">
        <v>233</v>
      </c>
      <c r="C122" s="13">
        <v>46237.767361111109</v>
      </c>
      <c r="D122">
        <v>16206</v>
      </c>
      <c r="E122" s="54" t="s">
        <v>237</v>
      </c>
      <c r="F122" s="54" t="s">
        <v>466</v>
      </c>
      <c r="G122" s="54" t="s">
        <v>1808</v>
      </c>
      <c r="H122" s="55">
        <v>14.6</v>
      </c>
      <c r="I122" s="55">
        <v>14.2</v>
      </c>
      <c r="J122" s="55">
        <v>13.900000000000002</v>
      </c>
      <c r="K122" s="54"/>
      <c r="L122" s="56" t="b">
        <v>0</v>
      </c>
      <c r="M122" s="56" t="b">
        <v>0</v>
      </c>
      <c r="N122" s="54">
        <v>1</v>
      </c>
      <c r="O122" s="54" t="s">
        <v>228</v>
      </c>
      <c r="P122" s="54">
        <v>22</v>
      </c>
      <c r="Q122" s="54">
        <v>18</v>
      </c>
      <c r="R122" s="54">
        <v>180</v>
      </c>
      <c r="S122" s="54" t="s">
        <v>467</v>
      </c>
      <c r="T122" s="54" t="s">
        <v>1809</v>
      </c>
      <c r="U122" s="54" t="s">
        <v>1791</v>
      </c>
      <c r="V122" s="54" t="s">
        <v>469</v>
      </c>
      <c r="W122" s="54" t="b">
        <v>0</v>
      </c>
      <c r="X122" s="54"/>
      <c r="Y122" s="57" t="s">
        <v>1810</v>
      </c>
      <c r="Z122" s="54" t="s">
        <v>1811</v>
      </c>
      <c r="AA122" s="54"/>
      <c r="AB122" s="54" t="s">
        <v>470</v>
      </c>
      <c r="AC122" s="56" t="b">
        <v>1</v>
      </c>
      <c r="AD122" s="56" t="b">
        <v>0</v>
      </c>
      <c r="AE122" s="54" t="s">
        <v>302</v>
      </c>
      <c r="AF122" s="58">
        <v>46235</v>
      </c>
      <c r="AG122" s="62" t="s">
        <v>293</v>
      </c>
      <c r="AH122" s="54">
        <v>0</v>
      </c>
      <c r="AI122" s="54"/>
      <c r="AJ122" s="54"/>
      <c r="AK122" s="54"/>
      <c r="AL122" s="54"/>
      <c r="AM122" s="54">
        <v>0</v>
      </c>
      <c r="AN122" s="54"/>
      <c r="AO122" s="54"/>
      <c r="AP122" s="54"/>
      <c r="AQ122" s="54"/>
      <c r="AR122" s="54"/>
      <c r="AS122" s="54"/>
      <c r="AT122" s="54"/>
      <c r="AU122" s="54"/>
      <c r="AV122" s="54"/>
      <c r="AW122" s="54"/>
      <c r="AX122" s="59"/>
      <c r="AY122" s="59"/>
      <c r="AZ122" s="59"/>
      <c r="BA122" s="59"/>
      <c r="BB122" s="59">
        <v>7.7174000000000006E-2</v>
      </c>
      <c r="BC122" s="60"/>
      <c r="BD122" s="61"/>
      <c r="BE122" s="62" t="s">
        <v>293</v>
      </c>
      <c r="BF122" s="35">
        <f t="shared" si="0"/>
        <v>4.0600000000000005</v>
      </c>
      <c r="BG122" s="35">
        <f t="shared" si="0"/>
        <v>6.0295000000000001E-2</v>
      </c>
      <c r="BH122" s="35" t="str">
        <f t="shared" si="284"/>
        <v>Low</v>
      </c>
      <c r="BI122" s="110">
        <f t="shared" si="285"/>
        <v>0</v>
      </c>
      <c r="BJ122" s="83">
        <f>VLOOKUP($F122,REP_Info!$D$6:$H$250,5,FALSE)</f>
        <v>1.8160000000000001</v>
      </c>
      <c r="BK122" s="30">
        <f t="shared" si="1"/>
        <v>14.5589</v>
      </c>
      <c r="BL122" s="30">
        <f t="shared" si="1"/>
        <v>14.152899999999999</v>
      </c>
      <c r="BM122" s="30">
        <f t="shared" si="1"/>
        <v>13.949900000000001</v>
      </c>
      <c r="BN122" s="29">
        <f t="shared" si="1"/>
        <v>13.882233333333332</v>
      </c>
      <c r="BO122" s="85" t="str">
        <f t="shared" si="2"/>
        <v>$$$</v>
      </c>
      <c r="BP122" s="88" t="str">
        <f t="shared" si="286"/>
        <v>$$$</v>
      </c>
      <c r="BQ122" s="88" t="str">
        <f t="shared" si="4"/>
        <v>$$$</v>
      </c>
      <c r="BR122" s="88" t="str">
        <f t="shared" si="5"/>
        <v>$$$</v>
      </c>
      <c r="BS122" s="29" t="e">
        <f t="shared" si="6"/>
        <v>#N/A</v>
      </c>
      <c r="BT122" s="29" t="e">
        <f t="shared" si="6"/>
        <v>#N/A</v>
      </c>
      <c r="BU122" s="29" t="e">
        <f t="shared" si="6"/>
        <v>#N/A</v>
      </c>
      <c r="BV122" s="29" t="e">
        <f t="shared" si="6"/>
        <v>#N/A</v>
      </c>
      <c r="BW122" s="29" t="e">
        <f t="shared" si="6"/>
        <v>#N/A</v>
      </c>
      <c r="BX122" s="29" t="e">
        <f t="shared" si="6"/>
        <v>#N/A</v>
      </c>
      <c r="BY122" s="29" t="e">
        <f t="shared" si="6"/>
        <v>#N/A</v>
      </c>
      <c r="BZ122" s="29" t="e">
        <f t="shared" si="6"/>
        <v>#N/A</v>
      </c>
      <c r="CA122" s="29" t="e">
        <f t="shared" si="6"/>
        <v>#N/A</v>
      </c>
      <c r="CB122" s="29" t="e">
        <f t="shared" si="6"/>
        <v>#N/A</v>
      </c>
      <c r="CC122" s="29" t="e">
        <f t="shared" si="6"/>
        <v>#N/A</v>
      </c>
      <c r="CD122" s="29" t="e">
        <f t="shared" si="6"/>
        <v>#N/A</v>
      </c>
      <c r="CE122" s="6" t="str">
        <f t="shared" si="255"/>
        <v/>
      </c>
      <c r="CF122" s="27" t="e">
        <f>IF(AND(CI122,NOT(AD122)),LOOKUP(CF$5,{0,750,1500},H122:J122),"")</f>
        <v>#N/A</v>
      </c>
      <c r="CG122" s="6" t="str">
        <f t="shared" si="256"/>
        <v/>
      </c>
      <c r="CH122" t="e">
        <f t="shared" si="287"/>
        <v>#N/A</v>
      </c>
      <c r="CI122" t="e">
        <f t="shared" si="288"/>
        <v>#N/A</v>
      </c>
      <c r="CJ122" s="6" t="e">
        <f t="shared" si="11"/>
        <v>#N/A</v>
      </c>
      <c r="CK122" s="6">
        <f t="shared" si="12"/>
        <v>1</v>
      </c>
      <c r="CL122" s="6">
        <f t="shared" si="26"/>
        <v>1</v>
      </c>
      <c r="CM122" s="6">
        <f t="shared" si="13"/>
        <v>1</v>
      </c>
      <c r="CN122" s="6">
        <f t="shared" si="14"/>
        <v>1</v>
      </c>
      <c r="CO122" s="6">
        <f t="shared" si="15"/>
        <v>0</v>
      </c>
      <c r="CP122" s="6">
        <f t="shared" si="16"/>
        <v>1</v>
      </c>
      <c r="CQ122" s="6">
        <f t="shared" si="289"/>
        <v>1</v>
      </c>
      <c r="CR122" s="81" t="str">
        <f t="shared" si="17"/>
        <v/>
      </c>
      <c r="CS122">
        <f t="shared" si="290"/>
        <v>0</v>
      </c>
      <c r="CT122">
        <f t="shared" si="19"/>
        <v>180</v>
      </c>
      <c r="CU122" t="str">
        <f t="shared" si="29"/>
        <v/>
      </c>
      <c r="CV122" s="81">
        <f t="shared" si="291"/>
        <v>180</v>
      </c>
      <c r="CW122" s="81">
        <f>(CV122/25)^1.5*(Calculator!$BU$4/10000)*CW$5</f>
        <v>10.047288108441309</v>
      </c>
      <c r="CX122" t="str">
        <f t="shared" si="292"/>
        <v>$180</v>
      </c>
    </row>
    <row r="123" spans="2:102" x14ac:dyDescent="0.25">
      <c r="B123" s="115" t="s">
        <v>233</v>
      </c>
      <c r="C123" s="13">
        <v>46237.767361111109</v>
      </c>
      <c r="D123">
        <v>21516</v>
      </c>
      <c r="E123" s="54" t="s">
        <v>237</v>
      </c>
      <c r="F123" s="54" t="s">
        <v>466</v>
      </c>
      <c r="G123" s="54" t="s">
        <v>1807</v>
      </c>
      <c r="H123" s="55">
        <v>13.600000000000001</v>
      </c>
      <c r="I123" s="55">
        <v>13.200000000000001</v>
      </c>
      <c r="J123" s="55">
        <v>12.9</v>
      </c>
      <c r="K123" s="54"/>
      <c r="L123" s="56" t="b">
        <v>0</v>
      </c>
      <c r="M123" s="56" t="b">
        <v>0</v>
      </c>
      <c r="N123" s="54">
        <v>1</v>
      </c>
      <c r="O123" s="54" t="s">
        <v>228</v>
      </c>
      <c r="P123" s="54">
        <v>22</v>
      </c>
      <c r="Q123" s="54">
        <v>12</v>
      </c>
      <c r="R123" s="54">
        <v>150</v>
      </c>
      <c r="S123" s="54" t="s">
        <v>467</v>
      </c>
      <c r="T123" s="54" t="s">
        <v>1809</v>
      </c>
      <c r="U123" s="54" t="s">
        <v>468</v>
      </c>
      <c r="V123" s="54" t="s">
        <v>469</v>
      </c>
      <c r="W123" s="54" t="b">
        <v>0</v>
      </c>
      <c r="X123" s="54"/>
      <c r="Y123" s="57" t="s">
        <v>1812</v>
      </c>
      <c r="Z123" s="54" t="s">
        <v>1813</v>
      </c>
      <c r="AA123" s="54"/>
      <c r="AB123" s="54" t="s">
        <v>470</v>
      </c>
      <c r="AC123" s="56" t="b">
        <v>1</v>
      </c>
      <c r="AD123" s="56" t="b">
        <v>0</v>
      </c>
      <c r="AE123" s="54" t="s">
        <v>302</v>
      </c>
      <c r="AF123" s="58">
        <v>46235</v>
      </c>
      <c r="AG123" s="62" t="s">
        <v>293</v>
      </c>
      <c r="AH123" s="54">
        <v>0</v>
      </c>
      <c r="AI123" s="54"/>
      <c r="AJ123" s="54"/>
      <c r="AK123" s="54"/>
      <c r="AL123" s="54"/>
      <c r="AM123" s="54">
        <v>0</v>
      </c>
      <c r="AN123" s="54"/>
      <c r="AO123" s="54"/>
      <c r="AP123" s="54"/>
      <c r="AQ123" s="54"/>
      <c r="AR123" s="54"/>
      <c r="AS123" s="54"/>
      <c r="AT123" s="54"/>
      <c r="AU123" s="54"/>
      <c r="AV123" s="54"/>
      <c r="AW123" s="54"/>
      <c r="AX123" s="59"/>
      <c r="AY123" s="59"/>
      <c r="AZ123" s="59"/>
      <c r="BA123" s="59"/>
      <c r="BB123" s="59">
        <v>6.7173999999999998E-2</v>
      </c>
      <c r="BC123" s="60"/>
      <c r="BD123" s="61"/>
      <c r="BE123" s="62" t="s">
        <v>293</v>
      </c>
      <c r="BF123" s="35">
        <f t="shared" si="0"/>
        <v>4.0600000000000005</v>
      </c>
      <c r="BG123" s="35">
        <f t="shared" si="0"/>
        <v>6.0295000000000001E-2</v>
      </c>
      <c r="BH123" s="35" t="str">
        <f t="shared" si="284"/>
        <v>Low</v>
      </c>
      <c r="BI123" s="110">
        <f t="shared" si="285"/>
        <v>0</v>
      </c>
      <c r="BJ123" s="83">
        <f>VLOOKUP($F123,REP_Info!$D$6:$H$250,5,FALSE)</f>
        <v>1.8160000000000001</v>
      </c>
      <c r="BK123" s="30">
        <f t="shared" si="1"/>
        <v>13.5589</v>
      </c>
      <c r="BL123" s="30">
        <f t="shared" si="1"/>
        <v>13.152899999999999</v>
      </c>
      <c r="BM123" s="30">
        <f t="shared" si="1"/>
        <v>12.9499</v>
      </c>
      <c r="BN123" s="29">
        <f t="shared" si="1"/>
        <v>12.882233333333332</v>
      </c>
      <c r="BO123" s="85" t="str">
        <f t="shared" si="2"/>
        <v>$$$</v>
      </c>
      <c r="BP123" s="88" t="str">
        <f t="shared" si="286"/>
        <v>$$$</v>
      </c>
      <c r="BQ123" s="88" t="str">
        <f t="shared" si="4"/>
        <v>$$$</v>
      </c>
      <c r="BR123" s="88" t="str">
        <f t="shared" si="5"/>
        <v>$$$</v>
      </c>
      <c r="BS123" s="29" t="e">
        <f t="shared" si="6"/>
        <v>#N/A</v>
      </c>
      <c r="BT123" s="29" t="e">
        <f t="shared" si="6"/>
        <v>#N/A</v>
      </c>
      <c r="BU123" s="29" t="e">
        <f t="shared" si="6"/>
        <v>#N/A</v>
      </c>
      <c r="BV123" s="29" t="e">
        <f t="shared" ref="BS123:CD144" si="293">IF($CI123,IF(BV$7&gt;0,IF(BV$4&gt;$Q123,$BF123+BV$7*(BV$5+$BG123+$BI123),LOOKUP(BV$7,$AH123:$AL123,$AM123:$AQ123)+IF($AG123="Y",SUMPRODUCT($AX123:$BB123-$AW123:$BA123,BV$7-$AR123:$AV123,N(BV$7&gt;$AR123:$AV123)),BV$7*LOOKUP(BV$7,$AR123:$AV123,$AX123:$BB123))+IF($BE123="Y",$BF123,$BC123)+BV$7*IF($BE123="Y",$BG123,$BD123))*100/BV$7,""),NA())</f>
        <v>#N/A</v>
      </c>
      <c r="BW123" s="29" t="e">
        <f t="shared" si="293"/>
        <v>#N/A</v>
      </c>
      <c r="BX123" s="29" t="e">
        <f t="shared" si="293"/>
        <v>#N/A</v>
      </c>
      <c r="BY123" s="29" t="e">
        <f t="shared" si="293"/>
        <v>#N/A</v>
      </c>
      <c r="BZ123" s="29" t="e">
        <f t="shared" si="293"/>
        <v>#N/A</v>
      </c>
      <c r="CA123" s="29" t="e">
        <f t="shared" si="293"/>
        <v>#N/A</v>
      </c>
      <c r="CB123" s="29" t="e">
        <f t="shared" si="293"/>
        <v>#N/A</v>
      </c>
      <c r="CC123" s="29" t="e">
        <f t="shared" si="293"/>
        <v>#N/A</v>
      </c>
      <c r="CD123" s="29" t="e">
        <f t="shared" si="293"/>
        <v>#N/A</v>
      </c>
      <c r="CE123" s="6" t="str">
        <f t="shared" si="255"/>
        <v/>
      </c>
      <c r="CF123" s="27" t="e">
        <f>IF(AND(CI123,NOT(AD123)),LOOKUP(CF$5,{0,750,1500},H123:J123),"")</f>
        <v>#N/A</v>
      </c>
      <c r="CG123" s="6" t="str">
        <f t="shared" si="256"/>
        <v/>
      </c>
      <c r="CH123" t="e">
        <f t="shared" si="287"/>
        <v>#N/A</v>
      </c>
      <c r="CI123" t="e">
        <f t="shared" si="288"/>
        <v>#N/A</v>
      </c>
      <c r="CJ123" s="6" t="e">
        <f t="shared" si="11"/>
        <v>#N/A</v>
      </c>
      <c r="CK123" s="6">
        <f t="shared" si="12"/>
        <v>1</v>
      </c>
      <c r="CL123" s="6">
        <f t="shared" si="26"/>
        <v>1</v>
      </c>
      <c r="CM123" s="6">
        <f t="shared" si="13"/>
        <v>1</v>
      </c>
      <c r="CN123" s="6">
        <f t="shared" si="14"/>
        <v>1</v>
      </c>
      <c r="CO123" s="6">
        <f t="shared" si="15"/>
        <v>1</v>
      </c>
      <c r="CP123" s="6">
        <f t="shared" si="16"/>
        <v>1</v>
      </c>
      <c r="CQ123" s="6">
        <f t="shared" si="289"/>
        <v>1</v>
      </c>
      <c r="CR123" s="81" t="str">
        <f t="shared" si="17"/>
        <v/>
      </c>
      <c r="CS123">
        <f t="shared" si="290"/>
        <v>0</v>
      </c>
      <c r="CT123">
        <f t="shared" si="19"/>
        <v>150</v>
      </c>
      <c r="CU123" t="str">
        <f t="shared" si="29"/>
        <v/>
      </c>
      <c r="CV123" s="81">
        <f t="shared" si="291"/>
        <v>150</v>
      </c>
      <c r="CW123" s="81">
        <f>(CV123/25)^1.5*(Calculator!$BU$4/10000)*CW$5</f>
        <v>7.6432310260371077</v>
      </c>
      <c r="CX123" t="str">
        <f t="shared" si="292"/>
        <v>$150</v>
      </c>
    </row>
    <row r="124" spans="2:102" x14ac:dyDescent="0.25">
      <c r="B124" s="115" t="s">
        <v>233</v>
      </c>
      <c r="C124" s="13">
        <v>46266.661111111112</v>
      </c>
      <c r="D124">
        <v>21784</v>
      </c>
      <c r="E124" s="54" t="s">
        <v>235</v>
      </c>
      <c r="F124" s="54" t="s">
        <v>466</v>
      </c>
      <c r="G124" s="54" t="s">
        <v>1814</v>
      </c>
      <c r="H124" s="55">
        <v>14.6</v>
      </c>
      <c r="I124" s="55">
        <v>14.099999999999998</v>
      </c>
      <c r="J124" s="55">
        <v>13.8</v>
      </c>
      <c r="K124" s="54"/>
      <c r="L124" s="56" t="b">
        <v>0</v>
      </c>
      <c r="M124" s="56" t="b">
        <v>0</v>
      </c>
      <c r="N124" s="54">
        <v>1</v>
      </c>
      <c r="O124" s="54" t="s">
        <v>228</v>
      </c>
      <c r="P124" s="54">
        <v>22</v>
      </c>
      <c r="Q124" s="54">
        <v>24</v>
      </c>
      <c r="R124" s="54">
        <v>295</v>
      </c>
      <c r="S124" s="54" t="s">
        <v>467</v>
      </c>
      <c r="T124" s="54" t="s">
        <v>1992</v>
      </c>
      <c r="U124" s="54" t="s">
        <v>468</v>
      </c>
      <c r="V124" s="54" t="s">
        <v>469</v>
      </c>
      <c r="W124" s="54" t="b">
        <v>0</v>
      </c>
      <c r="X124" s="54"/>
      <c r="Y124" s="57" t="s">
        <v>2191</v>
      </c>
      <c r="Z124" s="54" t="s">
        <v>1993</v>
      </c>
      <c r="AA124" s="54"/>
      <c r="AB124" s="54" t="s">
        <v>470</v>
      </c>
      <c r="AC124" s="56" t="b">
        <v>1</v>
      </c>
      <c r="AD124" s="56" t="b">
        <v>0</v>
      </c>
      <c r="AE124" s="54" t="s">
        <v>302</v>
      </c>
      <c r="AF124" s="58">
        <v>46266</v>
      </c>
      <c r="AG124" s="62" t="s">
        <v>293</v>
      </c>
      <c r="AH124" s="54">
        <v>0</v>
      </c>
      <c r="AI124" s="54"/>
      <c r="AJ124" s="54"/>
      <c r="AK124" s="54"/>
      <c r="AL124" s="54"/>
      <c r="AM124" s="54">
        <v>0</v>
      </c>
      <c r="AN124" s="54"/>
      <c r="AO124" s="54"/>
      <c r="AP124" s="54"/>
      <c r="AQ124" s="54"/>
      <c r="AR124" s="54"/>
      <c r="AS124" s="54"/>
      <c r="AT124" s="54"/>
      <c r="AU124" s="54"/>
      <c r="AV124" s="54"/>
      <c r="AW124" s="54"/>
      <c r="AX124" s="59"/>
      <c r="AY124" s="59"/>
      <c r="AZ124" s="59"/>
      <c r="BA124" s="59"/>
      <c r="BB124" s="59">
        <v>7.1587999999999999E-2</v>
      </c>
      <c r="BC124" s="60"/>
      <c r="BD124" s="61"/>
      <c r="BE124" s="62" t="s">
        <v>293</v>
      </c>
      <c r="BF124" s="35">
        <f t="shared" si="0"/>
        <v>4.9000000000000004</v>
      </c>
      <c r="BG124" s="35">
        <f t="shared" si="0"/>
        <v>6.4130000000000006E-2</v>
      </c>
      <c r="BH124" s="35" t="str">
        <f t="shared" si="284"/>
        <v>Low</v>
      </c>
      <c r="BI124" s="110">
        <f t="shared" si="285"/>
        <v>0</v>
      </c>
      <c r="BJ124" s="83">
        <f>VLOOKUP($F124,REP_Info!$D$6:$H$250,5,FALSE)</f>
        <v>1.8160000000000001</v>
      </c>
      <c r="BK124" s="30">
        <f t="shared" si="1"/>
        <v>14.5518</v>
      </c>
      <c r="BL124" s="30">
        <f t="shared" si="1"/>
        <v>14.0618</v>
      </c>
      <c r="BM124" s="30">
        <f t="shared" si="1"/>
        <v>13.816800000000001</v>
      </c>
      <c r="BN124" s="29">
        <f t="shared" si="1"/>
        <v>13.735133333333334</v>
      </c>
      <c r="BO124" s="85" t="str">
        <f t="shared" si="2"/>
        <v>$$$</v>
      </c>
      <c r="BP124" s="88" t="str">
        <f t="shared" si="286"/>
        <v>$$$</v>
      </c>
      <c r="BQ124" s="88" t="str">
        <f t="shared" si="4"/>
        <v>$$$</v>
      </c>
      <c r="BR124" s="88" t="str">
        <f t="shared" si="5"/>
        <v>$$$</v>
      </c>
      <c r="BS124" s="29" t="e">
        <f t="shared" si="293"/>
        <v>#N/A</v>
      </c>
      <c r="BT124" s="29" t="e">
        <f t="shared" si="293"/>
        <v>#N/A</v>
      </c>
      <c r="BU124" s="29" t="e">
        <f t="shared" si="293"/>
        <v>#N/A</v>
      </c>
      <c r="BV124" s="29" t="e">
        <f t="shared" si="293"/>
        <v>#N/A</v>
      </c>
      <c r="BW124" s="29" t="e">
        <f t="shared" si="293"/>
        <v>#N/A</v>
      </c>
      <c r="BX124" s="29" t="e">
        <f t="shared" si="293"/>
        <v>#N/A</v>
      </c>
      <c r="BY124" s="29" t="e">
        <f t="shared" si="293"/>
        <v>#N/A</v>
      </c>
      <c r="BZ124" s="29" t="e">
        <f t="shared" si="293"/>
        <v>#N/A</v>
      </c>
      <c r="CA124" s="29" t="e">
        <f t="shared" si="293"/>
        <v>#N/A</v>
      </c>
      <c r="CB124" s="29" t="e">
        <f t="shared" si="293"/>
        <v>#N/A</v>
      </c>
      <c r="CC124" s="29" t="e">
        <f t="shared" si="293"/>
        <v>#N/A</v>
      </c>
      <c r="CD124" s="29" t="e">
        <f t="shared" si="293"/>
        <v>#N/A</v>
      </c>
      <c r="CE124" s="6" t="str">
        <f t="shared" si="255"/>
        <v/>
      </c>
      <c r="CF124" s="27" t="e">
        <f>IF(AND(CI124,NOT(AD124)),LOOKUP(CF$5,{0,750,1500},H124:J124),"")</f>
        <v>#N/A</v>
      </c>
      <c r="CG124" s="6" t="str">
        <f t="shared" si="256"/>
        <v/>
      </c>
      <c r="CH124" t="e">
        <f t="shared" si="287"/>
        <v>#N/A</v>
      </c>
      <c r="CI124" t="e">
        <f t="shared" si="288"/>
        <v>#N/A</v>
      </c>
      <c r="CJ124" s="6" t="e">
        <f t="shared" si="11"/>
        <v>#N/A</v>
      </c>
      <c r="CK124" s="6">
        <f t="shared" si="12"/>
        <v>1</v>
      </c>
      <c r="CL124" s="6">
        <f t="shared" si="26"/>
        <v>1</v>
      </c>
      <c r="CM124" s="6">
        <f t="shared" si="13"/>
        <v>1</v>
      </c>
      <c r="CN124" s="6">
        <f t="shared" si="14"/>
        <v>1</v>
      </c>
      <c r="CO124" s="6">
        <f t="shared" si="15"/>
        <v>0</v>
      </c>
      <c r="CP124" s="6">
        <f t="shared" si="16"/>
        <v>1</v>
      </c>
      <c r="CQ124" s="6">
        <f t="shared" si="289"/>
        <v>1</v>
      </c>
      <c r="CR124" s="81" t="str">
        <f t="shared" si="17"/>
        <v/>
      </c>
      <c r="CS124">
        <f t="shared" si="290"/>
        <v>0</v>
      </c>
      <c r="CT124">
        <f t="shared" si="19"/>
        <v>295</v>
      </c>
      <c r="CU124" t="str">
        <f t="shared" si="29"/>
        <v/>
      </c>
      <c r="CV124" s="81">
        <f t="shared" si="291"/>
        <v>295</v>
      </c>
      <c r="CW124" s="81">
        <f>(CV124/25)^1.5*(Calculator!$BU$4/10000)*CW$5</f>
        <v>21.080122109139459</v>
      </c>
      <c r="CX124" t="str">
        <f t="shared" si="292"/>
        <v>$295</v>
      </c>
    </row>
    <row r="125" spans="2:102" x14ac:dyDescent="0.25">
      <c r="B125" s="115" t="s">
        <v>233</v>
      </c>
      <c r="C125" s="13">
        <v>46237.767361111109</v>
      </c>
      <c r="D125">
        <v>21786</v>
      </c>
      <c r="E125" s="54" t="s">
        <v>237</v>
      </c>
      <c r="F125" s="54" t="s">
        <v>466</v>
      </c>
      <c r="G125" s="54" t="s">
        <v>1814</v>
      </c>
      <c r="H125" s="55">
        <v>14.2</v>
      </c>
      <c r="I125" s="55">
        <v>13.8</v>
      </c>
      <c r="J125" s="55">
        <v>13.5</v>
      </c>
      <c r="K125" s="54"/>
      <c r="L125" s="56" t="b">
        <v>0</v>
      </c>
      <c r="M125" s="56" t="b">
        <v>0</v>
      </c>
      <c r="N125" s="54">
        <v>1</v>
      </c>
      <c r="O125" s="54" t="s">
        <v>228</v>
      </c>
      <c r="P125" s="54">
        <v>22</v>
      </c>
      <c r="Q125" s="54">
        <v>24</v>
      </c>
      <c r="R125" s="54">
        <v>295</v>
      </c>
      <c r="S125" s="54" t="s">
        <v>467</v>
      </c>
      <c r="T125" s="54" t="s">
        <v>1809</v>
      </c>
      <c r="U125" s="54" t="s">
        <v>468</v>
      </c>
      <c r="V125" s="54" t="s">
        <v>469</v>
      </c>
      <c r="W125" s="54" t="b">
        <v>0</v>
      </c>
      <c r="X125" s="54"/>
      <c r="Y125" s="57" t="s">
        <v>1815</v>
      </c>
      <c r="Z125" s="54" t="s">
        <v>1813</v>
      </c>
      <c r="AA125" s="54"/>
      <c r="AB125" s="54" t="s">
        <v>470</v>
      </c>
      <c r="AC125" s="56" t="b">
        <v>1</v>
      </c>
      <c r="AD125" s="56" t="b">
        <v>0</v>
      </c>
      <c r="AE125" s="54" t="s">
        <v>302</v>
      </c>
      <c r="AF125" s="58">
        <v>46235</v>
      </c>
      <c r="AG125" s="62" t="s">
        <v>293</v>
      </c>
      <c r="AH125" s="54">
        <v>0</v>
      </c>
      <c r="AI125" s="54"/>
      <c r="AJ125" s="54"/>
      <c r="AK125" s="54"/>
      <c r="AL125" s="54"/>
      <c r="AM125" s="54">
        <v>0</v>
      </c>
      <c r="AN125" s="54"/>
      <c r="AO125" s="54"/>
      <c r="AP125" s="54"/>
      <c r="AQ125" s="54"/>
      <c r="AR125" s="54"/>
      <c r="AS125" s="54"/>
      <c r="AT125" s="54"/>
      <c r="AU125" s="54"/>
      <c r="AV125" s="54"/>
      <c r="AW125" s="54"/>
      <c r="AX125" s="59"/>
      <c r="AY125" s="59"/>
      <c r="AZ125" s="59"/>
      <c r="BA125" s="59"/>
      <c r="BB125" s="59">
        <v>7.3174000000000003E-2</v>
      </c>
      <c r="BC125" s="60"/>
      <c r="BD125" s="61"/>
      <c r="BE125" s="62" t="s">
        <v>293</v>
      </c>
      <c r="BF125" s="35">
        <f t="shared" si="0"/>
        <v>4.0600000000000005</v>
      </c>
      <c r="BG125" s="35">
        <f t="shared" si="0"/>
        <v>6.0295000000000001E-2</v>
      </c>
      <c r="BH125" s="35" t="str">
        <f t="shared" si="284"/>
        <v>Low</v>
      </c>
      <c r="BI125" s="110">
        <f t="shared" si="285"/>
        <v>0</v>
      </c>
      <c r="BJ125" s="83">
        <f>VLOOKUP($F125,REP_Info!$D$6:$H$250,5,FALSE)</f>
        <v>1.8160000000000001</v>
      </c>
      <c r="BK125" s="30">
        <f t="shared" si="1"/>
        <v>14.158899999999999</v>
      </c>
      <c r="BL125" s="30">
        <f t="shared" si="1"/>
        <v>13.7529</v>
      </c>
      <c r="BM125" s="30">
        <f t="shared" si="1"/>
        <v>13.549900000000001</v>
      </c>
      <c r="BN125" s="29">
        <f t="shared" si="1"/>
        <v>13.482233333333332</v>
      </c>
      <c r="BO125" s="85" t="str">
        <f t="shared" si="2"/>
        <v>$$$</v>
      </c>
      <c r="BP125" s="88" t="str">
        <f t="shared" si="286"/>
        <v>$$$</v>
      </c>
      <c r="BQ125" s="88" t="str">
        <f t="shared" si="4"/>
        <v>$$$</v>
      </c>
      <c r="BR125" s="88" t="str">
        <f t="shared" si="5"/>
        <v>$$$</v>
      </c>
      <c r="BS125" s="29" t="e">
        <f t="shared" si="293"/>
        <v>#N/A</v>
      </c>
      <c r="BT125" s="29" t="e">
        <f t="shared" si="293"/>
        <v>#N/A</v>
      </c>
      <c r="BU125" s="29" t="e">
        <f t="shared" si="293"/>
        <v>#N/A</v>
      </c>
      <c r="BV125" s="29" t="e">
        <f t="shared" si="293"/>
        <v>#N/A</v>
      </c>
      <c r="BW125" s="29" t="e">
        <f t="shared" si="293"/>
        <v>#N/A</v>
      </c>
      <c r="BX125" s="29" t="e">
        <f t="shared" si="293"/>
        <v>#N/A</v>
      </c>
      <c r="BY125" s="29" t="e">
        <f t="shared" si="293"/>
        <v>#N/A</v>
      </c>
      <c r="BZ125" s="29" t="e">
        <f t="shared" si="293"/>
        <v>#N/A</v>
      </c>
      <c r="CA125" s="29" t="e">
        <f t="shared" si="293"/>
        <v>#N/A</v>
      </c>
      <c r="CB125" s="29" t="e">
        <f t="shared" si="293"/>
        <v>#N/A</v>
      </c>
      <c r="CC125" s="29" t="e">
        <f t="shared" si="293"/>
        <v>#N/A</v>
      </c>
      <c r="CD125" s="29" t="e">
        <f t="shared" si="293"/>
        <v>#N/A</v>
      </c>
      <c r="CE125" s="6" t="str">
        <f t="shared" si="255"/>
        <v/>
      </c>
      <c r="CF125" s="27" t="e">
        <f>IF(AND(CI125,NOT(AD125)),LOOKUP(CF$5,{0,750,1500},H125:J125),"")</f>
        <v>#N/A</v>
      </c>
      <c r="CG125" s="6" t="str">
        <f t="shared" si="256"/>
        <v/>
      </c>
      <c r="CH125" t="e">
        <f t="shared" si="287"/>
        <v>#N/A</v>
      </c>
      <c r="CI125" t="e">
        <f t="shared" si="288"/>
        <v>#N/A</v>
      </c>
      <c r="CJ125" s="6" t="e">
        <f t="shared" si="11"/>
        <v>#N/A</v>
      </c>
      <c r="CK125" s="6">
        <f t="shared" si="12"/>
        <v>1</v>
      </c>
      <c r="CL125" s="6">
        <f t="shared" si="26"/>
        <v>1</v>
      </c>
      <c r="CM125" s="6">
        <f t="shared" si="13"/>
        <v>1</v>
      </c>
      <c r="CN125" s="6">
        <f t="shared" si="14"/>
        <v>1</v>
      </c>
      <c r="CO125" s="6">
        <f t="shared" si="15"/>
        <v>0</v>
      </c>
      <c r="CP125" s="6">
        <f t="shared" si="16"/>
        <v>1</v>
      </c>
      <c r="CQ125" s="6">
        <f t="shared" si="289"/>
        <v>1</v>
      </c>
      <c r="CR125" s="81" t="str">
        <f t="shared" si="17"/>
        <v/>
      </c>
      <c r="CS125">
        <f t="shared" si="290"/>
        <v>0</v>
      </c>
      <c r="CT125">
        <f t="shared" si="19"/>
        <v>295</v>
      </c>
      <c r="CU125" t="str">
        <f t="shared" si="29"/>
        <v/>
      </c>
      <c r="CV125" s="81">
        <f t="shared" si="291"/>
        <v>295</v>
      </c>
      <c r="CW125" s="81">
        <f>(CV125/25)^1.5*(Calculator!$BU$4/10000)*CW$5</f>
        <v>21.080122109139459</v>
      </c>
      <c r="CX125" t="str">
        <f t="shared" si="292"/>
        <v>$295</v>
      </c>
    </row>
    <row r="126" spans="2:102" x14ac:dyDescent="0.25">
      <c r="B126" s="115" t="s">
        <v>233</v>
      </c>
      <c r="C126" s="13">
        <v>46266.661111111112</v>
      </c>
      <c r="D126">
        <v>26355</v>
      </c>
      <c r="E126" s="54" t="s">
        <v>235</v>
      </c>
      <c r="F126" s="54" t="s">
        <v>466</v>
      </c>
      <c r="G126" s="54" t="s">
        <v>1808</v>
      </c>
      <c r="H126" s="55">
        <v>14.6</v>
      </c>
      <c r="I126" s="55">
        <v>14.099999999999998</v>
      </c>
      <c r="J126" s="55">
        <v>13.8</v>
      </c>
      <c r="K126" s="54"/>
      <c r="L126" s="56" t="b">
        <v>0</v>
      </c>
      <c r="M126" s="56" t="b">
        <v>0</v>
      </c>
      <c r="N126" s="54">
        <v>1</v>
      </c>
      <c r="O126" s="54" t="s">
        <v>228</v>
      </c>
      <c r="P126" s="54">
        <v>22</v>
      </c>
      <c r="Q126" s="54">
        <v>18</v>
      </c>
      <c r="R126" s="54">
        <v>180</v>
      </c>
      <c r="S126" s="54" t="s">
        <v>467</v>
      </c>
      <c r="T126" s="54" t="s">
        <v>1809</v>
      </c>
      <c r="U126" s="54" t="s">
        <v>468</v>
      </c>
      <c r="V126" s="54" t="s">
        <v>469</v>
      </c>
      <c r="W126" s="54" t="b">
        <v>0</v>
      </c>
      <c r="X126" s="54"/>
      <c r="Y126" s="57" t="s">
        <v>2192</v>
      </c>
      <c r="Z126" s="54" t="s">
        <v>1811</v>
      </c>
      <c r="AA126" s="54"/>
      <c r="AB126" s="54" t="s">
        <v>470</v>
      </c>
      <c r="AC126" s="56" t="b">
        <v>1</v>
      </c>
      <c r="AD126" s="56" t="b">
        <v>0</v>
      </c>
      <c r="AE126" s="54" t="s">
        <v>302</v>
      </c>
      <c r="AF126" s="58">
        <v>46266</v>
      </c>
      <c r="AG126" s="62" t="s">
        <v>293</v>
      </c>
      <c r="AH126" s="54">
        <v>0</v>
      </c>
      <c r="AI126" s="54"/>
      <c r="AJ126" s="54"/>
      <c r="AK126" s="54"/>
      <c r="AL126" s="54"/>
      <c r="AM126" s="54">
        <v>0</v>
      </c>
      <c r="AN126" s="54"/>
      <c r="AO126" s="54"/>
      <c r="AP126" s="54"/>
      <c r="AQ126" s="54"/>
      <c r="AR126" s="54"/>
      <c r="AS126" s="54"/>
      <c r="AT126" s="54"/>
      <c r="AU126" s="54"/>
      <c r="AV126" s="54"/>
      <c r="AW126" s="54"/>
      <c r="AX126" s="59"/>
      <c r="AY126" s="59"/>
      <c r="AZ126" s="59"/>
      <c r="BA126" s="59"/>
      <c r="BB126" s="59">
        <v>7.1587999999999999E-2</v>
      </c>
      <c r="BC126" s="60"/>
      <c r="BD126" s="61"/>
      <c r="BE126" s="62" t="s">
        <v>293</v>
      </c>
      <c r="BF126" s="35">
        <f t="shared" si="0"/>
        <v>4.9000000000000004</v>
      </c>
      <c r="BG126" s="35">
        <f t="shared" si="0"/>
        <v>6.4130000000000006E-2</v>
      </c>
      <c r="BH126" s="35" t="str">
        <f t="shared" si="284"/>
        <v>Low</v>
      </c>
      <c r="BI126" s="110">
        <f t="shared" si="285"/>
        <v>0</v>
      </c>
      <c r="BJ126" s="83">
        <f>VLOOKUP($F126,REP_Info!$D$6:$H$250,5,FALSE)</f>
        <v>1.8160000000000001</v>
      </c>
      <c r="BK126" s="30">
        <f t="shared" si="1"/>
        <v>14.5518</v>
      </c>
      <c r="BL126" s="30">
        <f t="shared" si="1"/>
        <v>14.0618</v>
      </c>
      <c r="BM126" s="30">
        <f t="shared" si="1"/>
        <v>13.816800000000001</v>
      </c>
      <c r="BN126" s="29">
        <f t="shared" si="1"/>
        <v>13.735133333333334</v>
      </c>
      <c r="BO126" s="85" t="str">
        <f t="shared" si="2"/>
        <v>$$$</v>
      </c>
      <c r="BP126" s="88" t="str">
        <f t="shared" si="286"/>
        <v>$$$</v>
      </c>
      <c r="BQ126" s="88" t="str">
        <f t="shared" si="4"/>
        <v>$$$</v>
      </c>
      <c r="BR126" s="88" t="str">
        <f t="shared" si="5"/>
        <v>$$$</v>
      </c>
      <c r="BS126" s="29" t="e">
        <f t="shared" si="293"/>
        <v>#N/A</v>
      </c>
      <c r="BT126" s="29" t="e">
        <f t="shared" si="293"/>
        <v>#N/A</v>
      </c>
      <c r="BU126" s="29" t="e">
        <f t="shared" si="293"/>
        <v>#N/A</v>
      </c>
      <c r="BV126" s="29" t="e">
        <f t="shared" si="293"/>
        <v>#N/A</v>
      </c>
      <c r="BW126" s="29" t="e">
        <f t="shared" si="293"/>
        <v>#N/A</v>
      </c>
      <c r="BX126" s="29" t="e">
        <f t="shared" si="293"/>
        <v>#N/A</v>
      </c>
      <c r="BY126" s="29" t="e">
        <f t="shared" si="293"/>
        <v>#N/A</v>
      </c>
      <c r="BZ126" s="29" t="e">
        <f t="shared" si="293"/>
        <v>#N/A</v>
      </c>
      <c r="CA126" s="29" t="e">
        <f t="shared" si="293"/>
        <v>#N/A</v>
      </c>
      <c r="CB126" s="29" t="e">
        <f t="shared" si="293"/>
        <v>#N/A</v>
      </c>
      <c r="CC126" s="29" t="e">
        <f t="shared" si="293"/>
        <v>#N/A</v>
      </c>
      <c r="CD126" s="29" t="e">
        <f t="shared" si="293"/>
        <v>#N/A</v>
      </c>
      <c r="CE126" s="6" t="str">
        <f t="shared" si="255"/>
        <v/>
      </c>
      <c r="CF126" s="27" t="e">
        <f>IF(AND(CI126,NOT(AD126)),LOOKUP(CF$5,{0,750,1500},H126:J126),"")</f>
        <v>#N/A</v>
      </c>
      <c r="CG126" s="6" t="str">
        <f t="shared" si="256"/>
        <v/>
      </c>
      <c r="CH126" t="e">
        <f t="shared" si="287"/>
        <v>#N/A</v>
      </c>
      <c r="CI126" t="e">
        <f t="shared" si="288"/>
        <v>#N/A</v>
      </c>
      <c r="CJ126" s="6" t="e">
        <f t="shared" si="11"/>
        <v>#N/A</v>
      </c>
      <c r="CK126" s="6">
        <f t="shared" si="12"/>
        <v>1</v>
      </c>
      <c r="CL126" s="6">
        <f t="shared" si="26"/>
        <v>1</v>
      </c>
      <c r="CM126" s="6">
        <f t="shared" si="13"/>
        <v>1</v>
      </c>
      <c r="CN126" s="6">
        <f t="shared" si="14"/>
        <v>1</v>
      </c>
      <c r="CO126" s="6">
        <f t="shared" si="15"/>
        <v>0</v>
      </c>
      <c r="CP126" s="6">
        <f t="shared" si="16"/>
        <v>1</v>
      </c>
      <c r="CQ126" s="6">
        <f t="shared" si="289"/>
        <v>1</v>
      </c>
      <c r="CR126" s="81" t="str">
        <f t="shared" si="17"/>
        <v/>
      </c>
      <c r="CS126">
        <f t="shared" si="290"/>
        <v>0</v>
      </c>
      <c r="CT126">
        <f t="shared" si="19"/>
        <v>180</v>
      </c>
      <c r="CU126" t="str">
        <f t="shared" si="29"/>
        <v/>
      </c>
      <c r="CV126" s="81">
        <f t="shared" si="291"/>
        <v>180</v>
      </c>
      <c r="CW126" s="81">
        <f>(CV126/25)^1.5*(Calculator!$BU$4/10000)*CW$5</f>
        <v>10.047288108441309</v>
      </c>
      <c r="CX126" t="str">
        <f t="shared" si="292"/>
        <v>$180</v>
      </c>
    </row>
    <row r="127" spans="2:102" x14ac:dyDescent="0.25">
      <c r="B127" s="115" t="s">
        <v>233</v>
      </c>
      <c r="C127" s="13">
        <v>46266.661111111112</v>
      </c>
      <c r="D127">
        <v>34508</v>
      </c>
      <c r="E127" s="54" t="s">
        <v>235</v>
      </c>
      <c r="F127" s="54" t="s">
        <v>466</v>
      </c>
      <c r="G127" s="54" t="s">
        <v>1816</v>
      </c>
      <c r="H127" s="55">
        <v>14.000000000000002</v>
      </c>
      <c r="I127" s="55">
        <v>13.5</v>
      </c>
      <c r="J127" s="55">
        <v>13.200000000000001</v>
      </c>
      <c r="K127" s="54"/>
      <c r="L127" s="56" t="b">
        <v>0</v>
      </c>
      <c r="M127" s="56" t="b">
        <v>0</v>
      </c>
      <c r="N127" s="54">
        <v>1</v>
      </c>
      <c r="O127" s="54" t="s">
        <v>228</v>
      </c>
      <c r="P127" s="54">
        <v>22</v>
      </c>
      <c r="Q127" s="54">
        <v>10</v>
      </c>
      <c r="R127" s="54">
        <v>95</v>
      </c>
      <c r="S127" s="54" t="s">
        <v>467</v>
      </c>
      <c r="T127" s="54"/>
      <c r="U127" s="54" t="s">
        <v>468</v>
      </c>
      <c r="V127" s="54" t="s">
        <v>469</v>
      </c>
      <c r="W127" s="54" t="b">
        <v>0</v>
      </c>
      <c r="X127" s="54"/>
      <c r="Y127" s="57" t="s">
        <v>2193</v>
      </c>
      <c r="Z127" s="54" t="s">
        <v>1811</v>
      </c>
      <c r="AA127" s="54"/>
      <c r="AB127" s="54" t="s">
        <v>470</v>
      </c>
      <c r="AC127" s="56" t="b">
        <v>1</v>
      </c>
      <c r="AD127" s="56" t="b">
        <v>0</v>
      </c>
      <c r="AE127" s="54" t="s">
        <v>302</v>
      </c>
      <c r="AF127" s="58">
        <v>46266</v>
      </c>
      <c r="AG127" s="62" t="s">
        <v>293</v>
      </c>
      <c r="AH127" s="54">
        <v>0</v>
      </c>
      <c r="AI127" s="54"/>
      <c r="AJ127" s="54"/>
      <c r="AK127" s="54"/>
      <c r="AL127" s="54"/>
      <c r="AM127" s="54">
        <v>0</v>
      </c>
      <c r="AN127" s="54"/>
      <c r="AO127" s="54"/>
      <c r="AP127" s="54"/>
      <c r="AQ127" s="54"/>
      <c r="AR127" s="54"/>
      <c r="AS127" s="54"/>
      <c r="AT127" s="54"/>
      <c r="AU127" s="54"/>
      <c r="AV127" s="54"/>
      <c r="AW127" s="54"/>
      <c r="AX127" s="59"/>
      <c r="AY127" s="59"/>
      <c r="AZ127" s="59"/>
      <c r="BA127" s="59"/>
      <c r="BB127" s="59">
        <v>6.5587999999999994E-2</v>
      </c>
      <c r="BC127" s="60"/>
      <c r="BD127" s="61"/>
      <c r="BE127" s="62" t="s">
        <v>293</v>
      </c>
      <c r="BF127" s="35">
        <f t="shared" si="0"/>
        <v>4.9000000000000004</v>
      </c>
      <c r="BG127" s="35">
        <f t="shared" si="0"/>
        <v>6.4130000000000006E-2</v>
      </c>
      <c r="BH127" s="35" t="str">
        <f t="shared" si="284"/>
        <v>Low</v>
      </c>
      <c r="BI127" s="110">
        <f t="shared" si="285"/>
        <v>0</v>
      </c>
      <c r="BJ127" s="83">
        <f>VLOOKUP($F127,REP_Info!$D$6:$H$250,5,FALSE)</f>
        <v>1.8160000000000001</v>
      </c>
      <c r="BK127" s="30">
        <f t="shared" si="1"/>
        <v>13.951799999999999</v>
      </c>
      <c r="BL127" s="30">
        <f t="shared" si="1"/>
        <v>13.461799999999998</v>
      </c>
      <c r="BM127" s="30">
        <f t="shared" si="1"/>
        <v>13.216800000000001</v>
      </c>
      <c r="BN127" s="29">
        <f t="shared" si="1"/>
        <v>13.135133333333332</v>
      </c>
      <c r="BO127" s="85" t="str">
        <f t="shared" si="2"/>
        <v>$$$</v>
      </c>
      <c r="BP127" s="88" t="str">
        <f t="shared" si="286"/>
        <v>$$$</v>
      </c>
      <c r="BQ127" s="88" t="str">
        <f t="shared" si="4"/>
        <v>$$$</v>
      </c>
      <c r="BR127" s="88" t="str">
        <f t="shared" si="5"/>
        <v>$$$</v>
      </c>
      <c r="BS127" s="29" t="e">
        <f t="shared" si="293"/>
        <v>#N/A</v>
      </c>
      <c r="BT127" s="29" t="e">
        <f t="shared" si="293"/>
        <v>#N/A</v>
      </c>
      <c r="BU127" s="29" t="e">
        <f t="shared" si="293"/>
        <v>#N/A</v>
      </c>
      <c r="BV127" s="29" t="e">
        <f t="shared" si="293"/>
        <v>#N/A</v>
      </c>
      <c r="BW127" s="29" t="e">
        <f t="shared" si="293"/>
        <v>#N/A</v>
      </c>
      <c r="BX127" s="29" t="e">
        <f t="shared" si="293"/>
        <v>#N/A</v>
      </c>
      <c r="BY127" s="29" t="e">
        <f t="shared" si="293"/>
        <v>#N/A</v>
      </c>
      <c r="BZ127" s="29" t="e">
        <f t="shared" si="293"/>
        <v>#N/A</v>
      </c>
      <c r="CA127" s="29" t="e">
        <f t="shared" si="293"/>
        <v>#N/A</v>
      </c>
      <c r="CB127" s="29" t="e">
        <f t="shared" si="293"/>
        <v>#N/A</v>
      </c>
      <c r="CC127" s="29" t="e">
        <f t="shared" si="293"/>
        <v>#N/A</v>
      </c>
      <c r="CD127" s="29" t="e">
        <f t="shared" si="293"/>
        <v>#N/A</v>
      </c>
      <c r="CE127" s="6" t="str">
        <f t="shared" si="255"/>
        <v/>
      </c>
      <c r="CF127" s="27" t="e">
        <f>IF(AND(CI127,NOT(AD127)),LOOKUP(CF$5,{0,750,1500},H127:J127),"")</f>
        <v>#N/A</v>
      </c>
      <c r="CG127" s="6" t="str">
        <f t="shared" si="256"/>
        <v/>
      </c>
      <c r="CH127" t="e">
        <f t="shared" si="287"/>
        <v>#N/A</v>
      </c>
      <c r="CI127" t="e">
        <f t="shared" si="288"/>
        <v>#N/A</v>
      </c>
      <c r="CJ127" s="6" t="e">
        <f t="shared" si="11"/>
        <v>#N/A</v>
      </c>
      <c r="CK127" s="6">
        <f t="shared" si="12"/>
        <v>1</v>
      </c>
      <c r="CL127" s="6">
        <f t="shared" si="26"/>
        <v>1</v>
      </c>
      <c r="CM127" s="6">
        <f t="shared" si="13"/>
        <v>1</v>
      </c>
      <c r="CN127" s="6">
        <f t="shared" si="14"/>
        <v>0</v>
      </c>
      <c r="CO127" s="6">
        <f t="shared" si="15"/>
        <v>1</v>
      </c>
      <c r="CP127" s="6">
        <f t="shared" si="16"/>
        <v>1</v>
      </c>
      <c r="CQ127" s="6">
        <f t="shared" si="289"/>
        <v>1</v>
      </c>
      <c r="CR127" s="81" t="str">
        <f t="shared" si="17"/>
        <v/>
      </c>
      <c r="CS127">
        <f t="shared" si="290"/>
        <v>3.5999999999999992</v>
      </c>
      <c r="CT127">
        <f t="shared" si="19"/>
        <v>95</v>
      </c>
      <c r="CU127" t="str">
        <f t="shared" si="29"/>
        <v/>
      </c>
      <c r="CV127" s="81">
        <f t="shared" si="291"/>
        <v>95</v>
      </c>
      <c r="CW127" s="81">
        <f>(CV127/25)^1.5*(Calculator!$BU$4/10000)*CW$5</f>
        <v>3.8523479486358254</v>
      </c>
      <c r="CX127" t="str">
        <f t="shared" si="292"/>
        <v>$95</v>
      </c>
    </row>
    <row r="128" spans="2:102" x14ac:dyDescent="0.25">
      <c r="B128" s="115" t="s">
        <v>233</v>
      </c>
      <c r="C128" s="13">
        <v>46237.767361111109</v>
      </c>
      <c r="D128">
        <v>34512</v>
      </c>
      <c r="E128" s="54" t="s">
        <v>237</v>
      </c>
      <c r="F128" s="54" t="s">
        <v>466</v>
      </c>
      <c r="G128" s="54" t="s">
        <v>1816</v>
      </c>
      <c r="H128" s="55">
        <v>13.600000000000001</v>
      </c>
      <c r="I128" s="55">
        <v>13.200000000000001</v>
      </c>
      <c r="J128" s="55">
        <v>12.9</v>
      </c>
      <c r="K128" s="54"/>
      <c r="L128" s="56" t="b">
        <v>0</v>
      </c>
      <c r="M128" s="56" t="b">
        <v>0</v>
      </c>
      <c r="N128" s="54">
        <v>1</v>
      </c>
      <c r="O128" s="54" t="s">
        <v>228</v>
      </c>
      <c r="P128" s="54">
        <v>22</v>
      </c>
      <c r="Q128" s="54">
        <v>10</v>
      </c>
      <c r="R128" s="54">
        <v>95</v>
      </c>
      <c r="S128" s="54" t="s">
        <v>467</v>
      </c>
      <c r="T128" s="54"/>
      <c r="U128" s="54" t="s">
        <v>468</v>
      </c>
      <c r="V128" s="54" t="s">
        <v>469</v>
      </c>
      <c r="W128" s="54" t="b">
        <v>0</v>
      </c>
      <c r="X128" s="54"/>
      <c r="Y128" s="57" t="s">
        <v>1817</v>
      </c>
      <c r="Z128" s="54" t="s">
        <v>1811</v>
      </c>
      <c r="AA128" s="54"/>
      <c r="AB128" s="54" t="s">
        <v>470</v>
      </c>
      <c r="AC128" s="56" t="b">
        <v>1</v>
      </c>
      <c r="AD128" s="56" t="b">
        <v>0</v>
      </c>
      <c r="AE128" s="54" t="s">
        <v>302</v>
      </c>
      <c r="AF128" s="58">
        <v>46235</v>
      </c>
      <c r="AG128" s="62" t="s">
        <v>293</v>
      </c>
      <c r="AH128" s="54">
        <v>0</v>
      </c>
      <c r="AI128" s="54"/>
      <c r="AJ128" s="54"/>
      <c r="AK128" s="54"/>
      <c r="AL128" s="54"/>
      <c r="AM128" s="54">
        <v>0</v>
      </c>
      <c r="AN128" s="54"/>
      <c r="AO128" s="54"/>
      <c r="AP128" s="54"/>
      <c r="AQ128" s="54"/>
      <c r="AR128" s="54"/>
      <c r="AS128" s="54"/>
      <c r="AT128" s="54"/>
      <c r="AU128" s="54"/>
      <c r="AV128" s="54"/>
      <c r="AW128" s="54"/>
      <c r="AX128" s="59"/>
      <c r="AY128" s="59"/>
      <c r="AZ128" s="59"/>
      <c r="BA128" s="59"/>
      <c r="BB128" s="59">
        <v>6.7173999999999998E-2</v>
      </c>
      <c r="BC128" s="60"/>
      <c r="BD128" s="61"/>
      <c r="BE128" s="62" t="s">
        <v>293</v>
      </c>
      <c r="BF128" s="35">
        <f t="shared" si="0"/>
        <v>4.0600000000000005</v>
      </c>
      <c r="BG128" s="35">
        <f t="shared" si="0"/>
        <v>6.0295000000000001E-2</v>
      </c>
      <c r="BH128" s="35" t="str">
        <f t="shared" si="284"/>
        <v>Low</v>
      </c>
      <c r="BI128" s="110">
        <f t="shared" si="285"/>
        <v>0</v>
      </c>
      <c r="BJ128" s="83">
        <f>VLOOKUP($F128,REP_Info!$D$6:$H$250,5,FALSE)</f>
        <v>1.8160000000000001</v>
      </c>
      <c r="BK128" s="30">
        <f t="shared" si="1"/>
        <v>13.5589</v>
      </c>
      <c r="BL128" s="30">
        <f t="shared" si="1"/>
        <v>13.152899999999999</v>
      </c>
      <c r="BM128" s="30">
        <f t="shared" si="1"/>
        <v>12.9499</v>
      </c>
      <c r="BN128" s="29">
        <f t="shared" si="1"/>
        <v>12.882233333333332</v>
      </c>
      <c r="BO128" s="85" t="str">
        <f t="shared" si="2"/>
        <v>$$$</v>
      </c>
      <c r="BP128" s="88" t="str">
        <f t="shared" si="286"/>
        <v>$$$</v>
      </c>
      <c r="BQ128" s="88" t="str">
        <f t="shared" si="4"/>
        <v>$$$</v>
      </c>
      <c r="BR128" s="88" t="str">
        <f t="shared" si="5"/>
        <v>$$$</v>
      </c>
      <c r="BS128" s="29" t="e">
        <f t="shared" si="293"/>
        <v>#N/A</v>
      </c>
      <c r="BT128" s="29" t="e">
        <f t="shared" si="293"/>
        <v>#N/A</v>
      </c>
      <c r="BU128" s="29" t="e">
        <f t="shared" si="293"/>
        <v>#N/A</v>
      </c>
      <c r="BV128" s="29" t="e">
        <f t="shared" si="293"/>
        <v>#N/A</v>
      </c>
      <c r="BW128" s="29" t="e">
        <f t="shared" si="293"/>
        <v>#N/A</v>
      </c>
      <c r="BX128" s="29" t="e">
        <f t="shared" si="293"/>
        <v>#N/A</v>
      </c>
      <c r="BY128" s="29" t="e">
        <f t="shared" si="293"/>
        <v>#N/A</v>
      </c>
      <c r="BZ128" s="29" t="e">
        <f t="shared" si="293"/>
        <v>#N/A</v>
      </c>
      <c r="CA128" s="29" t="e">
        <f t="shared" si="293"/>
        <v>#N/A</v>
      </c>
      <c r="CB128" s="29" t="e">
        <f t="shared" si="293"/>
        <v>#N/A</v>
      </c>
      <c r="CC128" s="29" t="e">
        <f t="shared" si="293"/>
        <v>#N/A</v>
      </c>
      <c r="CD128" s="29" t="e">
        <f t="shared" si="293"/>
        <v>#N/A</v>
      </c>
      <c r="CE128" s="6" t="str">
        <f t="shared" si="255"/>
        <v/>
      </c>
      <c r="CF128" s="27" t="e">
        <f>IF(AND(CI128,NOT(AD128)),LOOKUP(CF$5,{0,750,1500},H128:J128),"")</f>
        <v>#N/A</v>
      </c>
      <c r="CG128" s="6" t="str">
        <f t="shared" si="256"/>
        <v/>
      </c>
      <c r="CH128" t="e">
        <f t="shared" si="287"/>
        <v>#N/A</v>
      </c>
      <c r="CI128" t="e">
        <f t="shared" si="288"/>
        <v>#N/A</v>
      </c>
      <c r="CJ128" s="6" t="e">
        <f t="shared" si="11"/>
        <v>#N/A</v>
      </c>
      <c r="CK128" s="6">
        <f t="shared" si="12"/>
        <v>1</v>
      </c>
      <c r="CL128" s="6">
        <f t="shared" si="26"/>
        <v>1</v>
      </c>
      <c r="CM128" s="6">
        <f t="shared" si="13"/>
        <v>1</v>
      </c>
      <c r="CN128" s="6">
        <f t="shared" si="14"/>
        <v>0</v>
      </c>
      <c r="CO128" s="6">
        <f t="shared" si="15"/>
        <v>1</v>
      </c>
      <c r="CP128" s="6">
        <f t="shared" si="16"/>
        <v>1</v>
      </c>
      <c r="CQ128" s="6">
        <f t="shared" si="289"/>
        <v>1</v>
      </c>
      <c r="CR128" s="81" t="str">
        <f t="shared" si="17"/>
        <v/>
      </c>
      <c r="CS128">
        <f t="shared" si="290"/>
        <v>3.5999999999999992</v>
      </c>
      <c r="CT128">
        <f t="shared" si="19"/>
        <v>95</v>
      </c>
      <c r="CU128" t="str">
        <f t="shared" si="29"/>
        <v/>
      </c>
      <c r="CV128" s="81">
        <f t="shared" si="291"/>
        <v>95</v>
      </c>
      <c r="CW128" s="81">
        <f>(CV128/25)^1.5*(Calculator!$BU$4/10000)*CW$5</f>
        <v>3.8523479486358254</v>
      </c>
      <c r="CX128" t="str">
        <f t="shared" si="292"/>
        <v>$95</v>
      </c>
    </row>
    <row r="129" spans="2:102" x14ac:dyDescent="0.25">
      <c r="B129" s="115" t="s">
        <v>233</v>
      </c>
      <c r="C129" s="13">
        <v>46266.661111111112</v>
      </c>
      <c r="D129">
        <v>37204</v>
      </c>
      <c r="E129" s="54" t="s">
        <v>235</v>
      </c>
      <c r="F129" s="54" t="s">
        <v>466</v>
      </c>
      <c r="G129" s="54" t="s">
        <v>1818</v>
      </c>
      <c r="H129" s="55">
        <v>14.000000000000002</v>
      </c>
      <c r="I129" s="55">
        <v>13.5</v>
      </c>
      <c r="J129" s="55">
        <v>13.200000000000001</v>
      </c>
      <c r="K129" s="54"/>
      <c r="L129" s="56" t="b">
        <v>0</v>
      </c>
      <c r="M129" s="56" t="b">
        <v>0</v>
      </c>
      <c r="N129" s="54">
        <v>1</v>
      </c>
      <c r="O129" s="54" t="s">
        <v>228</v>
      </c>
      <c r="P129" s="54">
        <v>22</v>
      </c>
      <c r="Q129" s="54">
        <v>11</v>
      </c>
      <c r="R129" s="54">
        <v>95</v>
      </c>
      <c r="S129" s="54" t="s">
        <v>467</v>
      </c>
      <c r="T129" s="54"/>
      <c r="U129" s="54" t="s">
        <v>468</v>
      </c>
      <c r="V129" s="54" t="s">
        <v>469</v>
      </c>
      <c r="W129" s="54" t="b">
        <v>0</v>
      </c>
      <c r="X129" s="54"/>
      <c r="Y129" s="57" t="s">
        <v>2194</v>
      </c>
      <c r="Z129" s="54" t="s">
        <v>1811</v>
      </c>
      <c r="AA129" s="54"/>
      <c r="AB129" s="54" t="s">
        <v>470</v>
      </c>
      <c r="AC129" s="56" t="b">
        <v>1</v>
      </c>
      <c r="AD129" s="56" t="b">
        <v>0</v>
      </c>
      <c r="AE129" s="54" t="s">
        <v>302</v>
      </c>
      <c r="AF129" s="58">
        <v>46266</v>
      </c>
      <c r="AG129" s="62" t="s">
        <v>293</v>
      </c>
      <c r="AH129" s="54">
        <v>0</v>
      </c>
      <c r="AI129" s="54"/>
      <c r="AJ129" s="54"/>
      <c r="AK129" s="54"/>
      <c r="AL129" s="54"/>
      <c r="AM129" s="54">
        <v>0</v>
      </c>
      <c r="AN129" s="54"/>
      <c r="AO129" s="54"/>
      <c r="AP129" s="54"/>
      <c r="AQ129" s="54"/>
      <c r="AR129" s="54"/>
      <c r="AS129" s="54"/>
      <c r="AT129" s="54"/>
      <c r="AU129" s="54"/>
      <c r="AV129" s="54"/>
      <c r="AW129" s="54"/>
      <c r="AX129" s="59"/>
      <c r="AY129" s="59"/>
      <c r="AZ129" s="59"/>
      <c r="BA129" s="59"/>
      <c r="BB129" s="59">
        <v>6.5587999999999994E-2</v>
      </c>
      <c r="BC129" s="60"/>
      <c r="BD129" s="61"/>
      <c r="BE129" s="62" t="s">
        <v>293</v>
      </c>
      <c r="BF129" s="35">
        <f t="shared" si="0"/>
        <v>4.9000000000000004</v>
      </c>
      <c r="BG129" s="35">
        <f t="shared" si="0"/>
        <v>6.4130000000000006E-2</v>
      </c>
      <c r="BH129" s="35" t="str">
        <f t="shared" si="284"/>
        <v>Low</v>
      </c>
      <c r="BI129" s="110">
        <f t="shared" si="285"/>
        <v>0</v>
      </c>
      <c r="BJ129" s="83">
        <f>VLOOKUP($F129,REP_Info!$D$6:$H$250,5,FALSE)</f>
        <v>1.8160000000000001</v>
      </c>
      <c r="BK129" s="30">
        <f t="shared" si="1"/>
        <v>13.951799999999999</v>
      </c>
      <c r="BL129" s="30">
        <f t="shared" si="1"/>
        <v>13.461799999999998</v>
      </c>
      <c r="BM129" s="30">
        <f t="shared" si="1"/>
        <v>13.216800000000001</v>
      </c>
      <c r="BN129" s="29">
        <f t="shared" si="1"/>
        <v>13.135133333333332</v>
      </c>
      <c r="BO129" s="85" t="str">
        <f t="shared" si="2"/>
        <v>$$$</v>
      </c>
      <c r="BP129" s="88" t="str">
        <f t="shared" si="286"/>
        <v>$$$</v>
      </c>
      <c r="BQ129" s="88" t="str">
        <f t="shared" si="4"/>
        <v>$$$</v>
      </c>
      <c r="BR129" s="88" t="str">
        <f t="shared" si="5"/>
        <v>$$$</v>
      </c>
      <c r="BS129" s="29" t="e">
        <f t="shared" si="293"/>
        <v>#N/A</v>
      </c>
      <c r="BT129" s="29" t="e">
        <f t="shared" si="293"/>
        <v>#N/A</v>
      </c>
      <c r="BU129" s="29" t="e">
        <f t="shared" si="293"/>
        <v>#N/A</v>
      </c>
      <c r="BV129" s="29" t="e">
        <f t="shared" si="293"/>
        <v>#N/A</v>
      </c>
      <c r="BW129" s="29" t="e">
        <f t="shared" si="293"/>
        <v>#N/A</v>
      </c>
      <c r="BX129" s="29" t="e">
        <f t="shared" si="293"/>
        <v>#N/A</v>
      </c>
      <c r="BY129" s="29" t="e">
        <f t="shared" si="293"/>
        <v>#N/A</v>
      </c>
      <c r="BZ129" s="29" t="e">
        <f t="shared" si="293"/>
        <v>#N/A</v>
      </c>
      <c r="CA129" s="29" t="e">
        <f t="shared" si="293"/>
        <v>#N/A</v>
      </c>
      <c r="CB129" s="29" t="e">
        <f t="shared" si="293"/>
        <v>#N/A</v>
      </c>
      <c r="CC129" s="29" t="e">
        <f t="shared" si="293"/>
        <v>#N/A</v>
      </c>
      <c r="CD129" s="29" t="e">
        <f t="shared" si="293"/>
        <v>#N/A</v>
      </c>
      <c r="CE129" s="6" t="str">
        <f t="shared" si="255"/>
        <v/>
      </c>
      <c r="CF129" s="27" t="e">
        <f>IF(AND(CI129,NOT(AD129)),LOOKUP(CF$5,{0,750,1500},H129:J129),"")</f>
        <v>#N/A</v>
      </c>
      <c r="CG129" s="6" t="str">
        <f t="shared" si="256"/>
        <v/>
      </c>
      <c r="CH129" t="e">
        <f t="shared" si="287"/>
        <v>#N/A</v>
      </c>
      <c r="CI129" t="e">
        <f t="shared" si="288"/>
        <v>#N/A</v>
      </c>
      <c r="CJ129" s="6" t="e">
        <f t="shared" si="11"/>
        <v>#N/A</v>
      </c>
      <c r="CK129" s="6">
        <f t="shared" si="12"/>
        <v>1</v>
      </c>
      <c r="CL129" s="6">
        <f t="shared" si="26"/>
        <v>1</v>
      </c>
      <c r="CM129" s="6">
        <f t="shared" si="13"/>
        <v>1</v>
      </c>
      <c r="CN129" s="6">
        <f t="shared" si="14"/>
        <v>0</v>
      </c>
      <c r="CO129" s="6">
        <f t="shared" si="15"/>
        <v>1</v>
      </c>
      <c r="CP129" s="6">
        <f t="shared" si="16"/>
        <v>1</v>
      </c>
      <c r="CQ129" s="6">
        <f t="shared" si="289"/>
        <v>1</v>
      </c>
      <c r="CR129" s="81" t="str">
        <f t="shared" si="17"/>
        <v/>
      </c>
      <c r="CS129">
        <f t="shared" si="290"/>
        <v>1.6363636363636349</v>
      </c>
      <c r="CT129">
        <f t="shared" si="19"/>
        <v>95</v>
      </c>
      <c r="CU129" t="str">
        <f t="shared" si="29"/>
        <v/>
      </c>
      <c r="CV129" s="81">
        <f t="shared" si="291"/>
        <v>95</v>
      </c>
      <c r="CW129" s="81">
        <f>(CV129/25)^1.5*(Calculator!$BU$4/10000)*CW$5</f>
        <v>3.8523479486358254</v>
      </c>
      <c r="CX129" t="str">
        <f t="shared" si="292"/>
        <v>$95</v>
      </c>
    </row>
    <row r="130" spans="2:102" x14ac:dyDescent="0.25">
      <c r="B130" s="115" t="s">
        <v>233</v>
      </c>
      <c r="C130" s="13">
        <v>46237.767361111109</v>
      </c>
      <c r="D130">
        <v>37206</v>
      </c>
      <c r="E130" s="54" t="s">
        <v>237</v>
      </c>
      <c r="F130" s="54" t="s">
        <v>466</v>
      </c>
      <c r="G130" s="54" t="s">
        <v>1818</v>
      </c>
      <c r="H130" s="55">
        <v>13.600000000000001</v>
      </c>
      <c r="I130" s="55">
        <v>13.200000000000001</v>
      </c>
      <c r="J130" s="55">
        <v>12.9</v>
      </c>
      <c r="K130" s="54"/>
      <c r="L130" s="56" t="b">
        <v>0</v>
      </c>
      <c r="M130" s="56" t="b">
        <v>0</v>
      </c>
      <c r="N130" s="54">
        <v>1</v>
      </c>
      <c r="O130" s="54" t="s">
        <v>228</v>
      </c>
      <c r="P130" s="54">
        <v>22</v>
      </c>
      <c r="Q130" s="54">
        <v>11</v>
      </c>
      <c r="R130" s="54">
        <v>95</v>
      </c>
      <c r="S130" s="54" t="s">
        <v>467</v>
      </c>
      <c r="T130" s="54"/>
      <c r="U130" s="54" t="s">
        <v>468</v>
      </c>
      <c r="V130" s="54" t="s">
        <v>469</v>
      </c>
      <c r="W130" s="54" t="b">
        <v>0</v>
      </c>
      <c r="X130" s="54"/>
      <c r="Y130" s="57" t="s">
        <v>1819</v>
      </c>
      <c r="Z130" s="54" t="s">
        <v>1811</v>
      </c>
      <c r="AA130" s="54"/>
      <c r="AB130" s="54" t="s">
        <v>470</v>
      </c>
      <c r="AC130" s="56" t="b">
        <v>1</v>
      </c>
      <c r="AD130" s="56" t="b">
        <v>0</v>
      </c>
      <c r="AE130" s="54" t="s">
        <v>302</v>
      </c>
      <c r="AF130" s="58">
        <v>46235</v>
      </c>
      <c r="AG130" s="62" t="s">
        <v>293</v>
      </c>
      <c r="AH130" s="54">
        <v>0</v>
      </c>
      <c r="AI130" s="54"/>
      <c r="AJ130" s="54"/>
      <c r="AK130" s="54"/>
      <c r="AL130" s="54"/>
      <c r="AM130" s="54">
        <v>0</v>
      </c>
      <c r="AN130" s="54"/>
      <c r="AO130" s="54"/>
      <c r="AP130" s="54"/>
      <c r="AQ130" s="54"/>
      <c r="AR130" s="54"/>
      <c r="AS130" s="54"/>
      <c r="AT130" s="54"/>
      <c r="AU130" s="54"/>
      <c r="AV130" s="54"/>
      <c r="AW130" s="54"/>
      <c r="AX130" s="59"/>
      <c r="AY130" s="59"/>
      <c r="AZ130" s="59"/>
      <c r="BA130" s="59"/>
      <c r="BB130" s="59">
        <v>6.7173999999999998E-2</v>
      </c>
      <c r="BC130" s="60"/>
      <c r="BD130" s="61"/>
      <c r="BE130" s="62" t="s">
        <v>293</v>
      </c>
      <c r="BF130" s="35">
        <f t="shared" si="0"/>
        <v>4.0600000000000005</v>
      </c>
      <c r="BG130" s="35">
        <f t="shared" si="0"/>
        <v>6.0295000000000001E-2</v>
      </c>
      <c r="BH130" s="35" t="str">
        <f t="shared" si="284"/>
        <v>Low</v>
      </c>
      <c r="BI130" s="110">
        <f t="shared" si="285"/>
        <v>0</v>
      </c>
      <c r="BJ130" s="83">
        <f>VLOOKUP($F130,REP_Info!$D$6:$H$250,5,FALSE)</f>
        <v>1.8160000000000001</v>
      </c>
      <c r="BK130" s="30">
        <f t="shared" si="1"/>
        <v>13.5589</v>
      </c>
      <c r="BL130" s="30">
        <f t="shared" si="1"/>
        <v>13.152899999999999</v>
      </c>
      <c r="BM130" s="30">
        <f t="shared" si="1"/>
        <v>12.9499</v>
      </c>
      <c r="BN130" s="29">
        <f t="shared" si="1"/>
        <v>12.882233333333332</v>
      </c>
      <c r="BO130" s="85" t="str">
        <f t="shared" si="2"/>
        <v>$$$</v>
      </c>
      <c r="BP130" s="88" t="str">
        <f t="shared" si="286"/>
        <v>$$$</v>
      </c>
      <c r="BQ130" s="88" t="str">
        <f t="shared" si="4"/>
        <v>$$$</v>
      </c>
      <c r="BR130" s="88" t="str">
        <f t="shared" si="5"/>
        <v>$$$</v>
      </c>
      <c r="BS130" s="29" t="e">
        <f t="shared" si="293"/>
        <v>#N/A</v>
      </c>
      <c r="BT130" s="29" t="e">
        <f t="shared" si="293"/>
        <v>#N/A</v>
      </c>
      <c r="BU130" s="29" t="e">
        <f t="shared" si="293"/>
        <v>#N/A</v>
      </c>
      <c r="BV130" s="29" t="e">
        <f t="shared" si="293"/>
        <v>#N/A</v>
      </c>
      <c r="BW130" s="29" t="e">
        <f t="shared" si="293"/>
        <v>#N/A</v>
      </c>
      <c r="BX130" s="29" t="e">
        <f t="shared" si="293"/>
        <v>#N/A</v>
      </c>
      <c r="BY130" s="29" t="e">
        <f t="shared" si="293"/>
        <v>#N/A</v>
      </c>
      <c r="BZ130" s="29" t="e">
        <f t="shared" si="293"/>
        <v>#N/A</v>
      </c>
      <c r="CA130" s="29" t="e">
        <f t="shared" si="293"/>
        <v>#N/A</v>
      </c>
      <c r="CB130" s="29" t="e">
        <f t="shared" si="293"/>
        <v>#N/A</v>
      </c>
      <c r="CC130" s="29" t="e">
        <f t="shared" si="293"/>
        <v>#N/A</v>
      </c>
      <c r="CD130" s="29" t="e">
        <f t="shared" si="293"/>
        <v>#N/A</v>
      </c>
      <c r="CE130" s="6" t="str">
        <f t="shared" si="255"/>
        <v/>
      </c>
      <c r="CF130" s="27" t="e">
        <f>IF(AND(CI130,NOT(AD130)),LOOKUP(CF$5,{0,750,1500},H130:J130),"")</f>
        <v>#N/A</v>
      </c>
      <c r="CG130" s="6" t="str">
        <f t="shared" si="256"/>
        <v/>
      </c>
      <c r="CH130" t="e">
        <f t="shared" si="287"/>
        <v>#N/A</v>
      </c>
      <c r="CI130" t="e">
        <f t="shared" si="288"/>
        <v>#N/A</v>
      </c>
      <c r="CJ130" s="6" t="e">
        <f t="shared" si="11"/>
        <v>#N/A</v>
      </c>
      <c r="CK130" s="6">
        <f t="shared" si="12"/>
        <v>1</v>
      </c>
      <c r="CL130" s="6">
        <f t="shared" si="26"/>
        <v>1</v>
      </c>
      <c r="CM130" s="6">
        <f t="shared" si="13"/>
        <v>1</v>
      </c>
      <c r="CN130" s="6">
        <f t="shared" si="14"/>
        <v>0</v>
      </c>
      <c r="CO130" s="6">
        <f t="shared" si="15"/>
        <v>1</v>
      </c>
      <c r="CP130" s="6">
        <f t="shared" si="16"/>
        <v>1</v>
      </c>
      <c r="CQ130" s="6">
        <f t="shared" si="289"/>
        <v>1</v>
      </c>
      <c r="CR130" s="81" t="str">
        <f t="shared" si="17"/>
        <v/>
      </c>
      <c r="CS130">
        <f t="shared" si="290"/>
        <v>1.6363636363636349</v>
      </c>
      <c r="CT130">
        <f t="shared" si="19"/>
        <v>95</v>
      </c>
      <c r="CU130" t="str">
        <f t="shared" si="29"/>
        <v/>
      </c>
      <c r="CV130" s="81">
        <f t="shared" si="291"/>
        <v>95</v>
      </c>
      <c r="CW130" s="81">
        <f>(CV130/25)^1.5*(Calculator!$BU$4/10000)*CW$5</f>
        <v>3.8523479486358254</v>
      </c>
      <c r="CX130" t="str">
        <f t="shared" si="292"/>
        <v>$95</v>
      </c>
    </row>
    <row r="131" spans="2:102" x14ac:dyDescent="0.25">
      <c r="B131" s="115" t="s">
        <v>233</v>
      </c>
      <c r="C131" s="13">
        <v>46270.302777777775</v>
      </c>
      <c r="D131">
        <v>34902</v>
      </c>
      <c r="E131" s="54" t="s">
        <v>235</v>
      </c>
      <c r="F131" s="54" t="s">
        <v>471</v>
      </c>
      <c r="G131" s="54" t="s">
        <v>472</v>
      </c>
      <c r="H131" s="55">
        <v>12</v>
      </c>
      <c r="I131" s="55">
        <v>12</v>
      </c>
      <c r="J131" s="55">
        <v>12.1</v>
      </c>
      <c r="K131" s="54"/>
      <c r="L131" s="56" t="b">
        <v>0</v>
      </c>
      <c r="M131" s="56" t="b">
        <v>0</v>
      </c>
      <c r="N131" s="54">
        <v>1</v>
      </c>
      <c r="O131" s="54" t="s">
        <v>228</v>
      </c>
      <c r="P131" s="54">
        <v>100</v>
      </c>
      <c r="Q131" s="54">
        <v>12</v>
      </c>
      <c r="R131" s="54" t="s">
        <v>473</v>
      </c>
      <c r="S131" s="54" t="s">
        <v>1628</v>
      </c>
      <c r="T131" s="54" t="s">
        <v>474</v>
      </c>
      <c r="U131" s="54" t="s">
        <v>475</v>
      </c>
      <c r="V131" s="54" t="s">
        <v>476</v>
      </c>
      <c r="W131" s="54" t="b">
        <v>0</v>
      </c>
      <c r="X131" s="54"/>
      <c r="Y131" s="57" t="s">
        <v>477</v>
      </c>
      <c r="Z131" s="54" t="s">
        <v>1629</v>
      </c>
      <c r="AA131" s="54"/>
      <c r="AB131" s="54" t="s">
        <v>478</v>
      </c>
      <c r="AC131" s="56" t="b">
        <v>0</v>
      </c>
      <c r="AD131" s="56" t="b">
        <v>0</v>
      </c>
      <c r="AE131" s="54" t="s">
        <v>302</v>
      </c>
      <c r="AF131" s="58">
        <v>46269</v>
      </c>
      <c r="AG131" s="62" t="s">
        <v>293</v>
      </c>
      <c r="AH131" s="54">
        <v>0</v>
      </c>
      <c r="AI131" s="54"/>
      <c r="AJ131" s="54"/>
      <c r="AK131" s="54"/>
      <c r="AL131" s="54"/>
      <c r="AM131" s="54">
        <v>-5</v>
      </c>
      <c r="AN131" s="54"/>
      <c r="AO131" s="54"/>
      <c r="AP131" s="54"/>
      <c r="AQ131" s="54"/>
      <c r="AR131" s="54"/>
      <c r="AS131" s="54"/>
      <c r="AT131" s="54"/>
      <c r="AU131" s="54"/>
      <c r="AV131" s="54"/>
      <c r="AW131" s="54"/>
      <c r="AX131" s="59"/>
      <c r="AY131" s="59"/>
      <c r="AZ131" s="59"/>
      <c r="BA131" s="59"/>
      <c r="BB131" s="59">
        <v>5.6460000000000003E-2</v>
      </c>
      <c r="BC131" s="60">
        <v>4.9000000000000004</v>
      </c>
      <c r="BD131" s="61">
        <v>6.4130000000000006E-2</v>
      </c>
      <c r="BE131" s="62" t="s">
        <v>293</v>
      </c>
      <c r="BF131" s="35">
        <f t="shared" si="0"/>
        <v>4.9000000000000004</v>
      </c>
      <c r="BG131" s="35">
        <f t="shared" si="0"/>
        <v>6.4130000000000006E-2</v>
      </c>
      <c r="BH131" s="35" t="str">
        <f t="shared" si="284"/>
        <v>Low</v>
      </c>
      <c r="BI131" s="110">
        <f t="shared" si="285"/>
        <v>0</v>
      </c>
      <c r="BJ131" s="83">
        <f>VLOOKUP($F131,REP_Info!$D$6:$H$250,5,FALSE)</f>
        <v>1.5649999999999999</v>
      </c>
      <c r="BK131" s="30">
        <f t="shared" si="1"/>
        <v>12.039000000000001</v>
      </c>
      <c r="BL131" s="30">
        <f t="shared" si="1"/>
        <v>12.048999999999999</v>
      </c>
      <c r="BM131" s="30">
        <f t="shared" si="1"/>
        <v>12.054000000000002</v>
      </c>
      <c r="BN131" s="29">
        <f t="shared" si="1"/>
        <v>12.055666666666669</v>
      </c>
      <c r="BO131" s="85" t="str">
        <f t="shared" si="2"/>
        <v>$$$</v>
      </c>
      <c r="BP131" s="88" t="str">
        <f t="shared" si="286"/>
        <v>$$$</v>
      </c>
      <c r="BQ131" s="88" t="str">
        <f t="shared" si="4"/>
        <v>$$$</v>
      </c>
      <c r="BR131" s="88" t="str">
        <f t="shared" si="5"/>
        <v>$$$</v>
      </c>
      <c r="BS131" s="29" t="e">
        <f t="shared" si="293"/>
        <v>#N/A</v>
      </c>
      <c r="BT131" s="29" t="e">
        <f t="shared" si="293"/>
        <v>#N/A</v>
      </c>
      <c r="BU131" s="29" t="e">
        <f t="shared" si="293"/>
        <v>#N/A</v>
      </c>
      <c r="BV131" s="29" t="e">
        <f t="shared" si="293"/>
        <v>#N/A</v>
      </c>
      <c r="BW131" s="29" t="e">
        <f t="shared" si="293"/>
        <v>#N/A</v>
      </c>
      <c r="BX131" s="29" t="e">
        <f t="shared" si="293"/>
        <v>#N/A</v>
      </c>
      <c r="BY131" s="29" t="e">
        <f t="shared" si="293"/>
        <v>#N/A</v>
      </c>
      <c r="BZ131" s="29" t="e">
        <f t="shared" si="293"/>
        <v>#N/A</v>
      </c>
      <c r="CA131" s="29" t="e">
        <f t="shared" si="293"/>
        <v>#N/A</v>
      </c>
      <c r="CB131" s="29" t="e">
        <f t="shared" si="293"/>
        <v>#N/A</v>
      </c>
      <c r="CC131" s="29" t="e">
        <f t="shared" si="293"/>
        <v>#N/A</v>
      </c>
      <c r="CD131" s="29" t="e">
        <f t="shared" si="293"/>
        <v>#N/A</v>
      </c>
      <c r="CE131" s="6" t="str">
        <f t="shared" si="255"/>
        <v/>
      </c>
      <c r="CF131" s="27" t="e">
        <f>IF(AND(CI131,NOT(AD131)),LOOKUP(CF$5,{0,750,1500},H131:J131),"")</f>
        <v>#N/A</v>
      </c>
      <c r="CG131" s="6" t="str">
        <f t="shared" si="256"/>
        <v/>
      </c>
      <c r="CH131" t="e">
        <f t="shared" si="287"/>
        <v>#N/A</v>
      </c>
      <c r="CI131" t="e">
        <f t="shared" si="288"/>
        <v>#N/A</v>
      </c>
      <c r="CJ131" s="6" t="e">
        <f t="shared" si="11"/>
        <v>#N/A</v>
      </c>
      <c r="CK131" s="6">
        <f t="shared" si="12"/>
        <v>1</v>
      </c>
      <c r="CL131" s="6">
        <f t="shared" si="26"/>
        <v>1</v>
      </c>
      <c r="CM131" s="6">
        <f t="shared" si="13"/>
        <v>1</v>
      </c>
      <c r="CN131" s="6">
        <f t="shared" si="14"/>
        <v>1</v>
      </c>
      <c r="CO131" s="6">
        <f t="shared" si="15"/>
        <v>1</v>
      </c>
      <c r="CP131" s="6">
        <f t="shared" si="16"/>
        <v>1</v>
      </c>
      <c r="CQ131" s="6">
        <f t="shared" si="289"/>
        <v>1</v>
      </c>
      <c r="CR131" s="81" t="str">
        <f t="shared" si="17"/>
        <v/>
      </c>
      <c r="CS131">
        <f t="shared" si="290"/>
        <v>0</v>
      </c>
      <c r="CT131">
        <f t="shared" si="19"/>
        <v>20</v>
      </c>
      <c r="CU131" t="str">
        <f t="shared" si="29"/>
        <v>rm</v>
      </c>
      <c r="CV131" s="81">
        <f t="shared" si="291"/>
        <v>240</v>
      </c>
      <c r="CW131" s="81">
        <f>(CV131/25)^1.5*(Calculator!$BU$4/10000)*CW$5</f>
        <v>15.468811984091507</v>
      </c>
      <c r="CX131" t="str">
        <f t="shared" si="292"/>
        <v>$20/rm</v>
      </c>
    </row>
    <row r="132" spans="2:102" x14ac:dyDescent="0.25">
      <c r="B132" s="115" t="s">
        <v>233</v>
      </c>
      <c r="C132" s="13">
        <v>46270.302777777775</v>
      </c>
      <c r="D132">
        <v>34904</v>
      </c>
      <c r="E132" s="54" t="s">
        <v>237</v>
      </c>
      <c r="F132" s="54" t="s">
        <v>471</v>
      </c>
      <c r="G132" s="54" t="s">
        <v>472</v>
      </c>
      <c r="H132" s="55">
        <v>11.5</v>
      </c>
      <c r="I132" s="55">
        <v>11.5</v>
      </c>
      <c r="J132" s="55">
        <v>11.600000000000001</v>
      </c>
      <c r="K132" s="54"/>
      <c r="L132" s="56" t="b">
        <v>0</v>
      </c>
      <c r="M132" s="56" t="b">
        <v>0</v>
      </c>
      <c r="N132" s="54">
        <v>1</v>
      </c>
      <c r="O132" s="54" t="s">
        <v>228</v>
      </c>
      <c r="P132" s="54">
        <v>100</v>
      </c>
      <c r="Q132" s="54">
        <v>12</v>
      </c>
      <c r="R132" s="54" t="s">
        <v>473</v>
      </c>
      <c r="S132" s="54" t="s">
        <v>1628</v>
      </c>
      <c r="T132" s="54" t="s">
        <v>474</v>
      </c>
      <c r="U132" s="54" t="s">
        <v>475</v>
      </c>
      <c r="V132" s="54" t="s">
        <v>476</v>
      </c>
      <c r="W132" s="54" t="b">
        <v>0</v>
      </c>
      <c r="X132" s="54"/>
      <c r="Y132" s="57" t="s">
        <v>479</v>
      </c>
      <c r="Z132" s="54" t="s">
        <v>1630</v>
      </c>
      <c r="AA132" s="54"/>
      <c r="AB132" s="54" t="s">
        <v>478</v>
      </c>
      <c r="AC132" s="56" t="b">
        <v>0</v>
      </c>
      <c r="AD132" s="56" t="b">
        <v>0</v>
      </c>
      <c r="AE132" s="54" t="s">
        <v>302</v>
      </c>
      <c r="AF132" s="58">
        <v>46269</v>
      </c>
      <c r="AG132" s="62" t="s">
        <v>293</v>
      </c>
      <c r="AH132" s="54">
        <v>0</v>
      </c>
      <c r="AI132" s="54"/>
      <c r="AJ132" s="54"/>
      <c r="AK132" s="54"/>
      <c r="AL132" s="54"/>
      <c r="AM132" s="54">
        <v>-5</v>
      </c>
      <c r="AN132" s="54"/>
      <c r="AO132" s="54"/>
      <c r="AP132" s="54"/>
      <c r="AQ132" s="54"/>
      <c r="AR132" s="54"/>
      <c r="AS132" s="54"/>
      <c r="AT132" s="54"/>
      <c r="AU132" s="54"/>
      <c r="AV132" s="54"/>
      <c r="AW132" s="54"/>
      <c r="AX132" s="59"/>
      <c r="AY132" s="59"/>
      <c r="AZ132" s="59"/>
      <c r="BA132" s="59"/>
      <c r="BB132" s="59">
        <v>5.6140000000000002E-2</v>
      </c>
      <c r="BC132" s="60">
        <v>4.0599999999999996</v>
      </c>
      <c r="BD132" s="61">
        <v>6.0295000000000001E-2</v>
      </c>
      <c r="BE132" s="62" t="s">
        <v>293</v>
      </c>
      <c r="BF132" s="35">
        <f t="shared" si="0"/>
        <v>4.0600000000000005</v>
      </c>
      <c r="BG132" s="35">
        <f t="shared" si="0"/>
        <v>6.0295000000000001E-2</v>
      </c>
      <c r="BH132" s="35" t="str">
        <f t="shared" si="284"/>
        <v>Low</v>
      </c>
      <c r="BI132" s="110">
        <f t="shared" si="285"/>
        <v>0</v>
      </c>
      <c r="BJ132" s="83">
        <f>VLOOKUP($F132,REP_Info!$D$6:$H$250,5,FALSE)</f>
        <v>1.5649999999999999</v>
      </c>
      <c r="BK132" s="30">
        <f t="shared" si="1"/>
        <v>11.455500000000001</v>
      </c>
      <c r="BL132" s="30">
        <f t="shared" si="1"/>
        <v>11.5495</v>
      </c>
      <c r="BM132" s="30">
        <f t="shared" si="1"/>
        <v>11.596500000000001</v>
      </c>
      <c r="BN132" s="29">
        <f t="shared" si="1"/>
        <v>11.612166666666667</v>
      </c>
      <c r="BO132" s="85" t="str">
        <f t="shared" si="2"/>
        <v>$$$</v>
      </c>
      <c r="BP132" s="88" t="str">
        <f t="shared" si="286"/>
        <v>$$$</v>
      </c>
      <c r="BQ132" s="88" t="str">
        <f t="shared" si="4"/>
        <v>$$$</v>
      </c>
      <c r="BR132" s="88" t="str">
        <f t="shared" si="5"/>
        <v>$$$</v>
      </c>
      <c r="BS132" s="29" t="e">
        <f t="shared" si="293"/>
        <v>#N/A</v>
      </c>
      <c r="BT132" s="29" t="e">
        <f t="shared" si="293"/>
        <v>#N/A</v>
      </c>
      <c r="BU132" s="29" t="e">
        <f t="shared" si="293"/>
        <v>#N/A</v>
      </c>
      <c r="BV132" s="29" t="e">
        <f t="shared" si="293"/>
        <v>#N/A</v>
      </c>
      <c r="BW132" s="29" t="e">
        <f t="shared" si="293"/>
        <v>#N/A</v>
      </c>
      <c r="BX132" s="29" t="e">
        <f t="shared" si="293"/>
        <v>#N/A</v>
      </c>
      <c r="BY132" s="29" t="e">
        <f t="shared" si="293"/>
        <v>#N/A</v>
      </c>
      <c r="BZ132" s="29" t="e">
        <f t="shared" si="293"/>
        <v>#N/A</v>
      </c>
      <c r="CA132" s="29" t="e">
        <f t="shared" si="293"/>
        <v>#N/A</v>
      </c>
      <c r="CB132" s="29" t="e">
        <f t="shared" si="293"/>
        <v>#N/A</v>
      </c>
      <c r="CC132" s="29" t="e">
        <f t="shared" si="293"/>
        <v>#N/A</v>
      </c>
      <c r="CD132" s="29" t="e">
        <f t="shared" si="293"/>
        <v>#N/A</v>
      </c>
      <c r="CE132" s="6" t="str">
        <f t="shared" si="255"/>
        <v/>
      </c>
      <c r="CF132" s="27" t="e">
        <f>IF(AND(CI132,NOT(AD132)),LOOKUP(CF$5,{0,750,1500},H132:J132),"")</f>
        <v>#N/A</v>
      </c>
      <c r="CG132" s="6" t="str">
        <f t="shared" si="256"/>
        <v/>
      </c>
      <c r="CH132" t="e">
        <f t="shared" si="287"/>
        <v>#N/A</v>
      </c>
      <c r="CI132" t="e">
        <f t="shared" si="288"/>
        <v>#N/A</v>
      </c>
      <c r="CJ132" s="6" t="e">
        <f t="shared" si="11"/>
        <v>#N/A</v>
      </c>
      <c r="CK132" s="6">
        <f t="shared" si="12"/>
        <v>1</v>
      </c>
      <c r="CL132" s="6">
        <f t="shared" si="26"/>
        <v>1</v>
      </c>
      <c r="CM132" s="6">
        <f t="shared" si="13"/>
        <v>1</v>
      </c>
      <c r="CN132" s="6">
        <f t="shared" si="14"/>
        <v>1</v>
      </c>
      <c r="CO132" s="6">
        <f t="shared" si="15"/>
        <v>1</v>
      </c>
      <c r="CP132" s="6">
        <f t="shared" si="16"/>
        <v>1</v>
      </c>
      <c r="CQ132" s="6">
        <f t="shared" si="289"/>
        <v>1</v>
      </c>
      <c r="CR132" s="81" t="str">
        <f t="shared" si="17"/>
        <v/>
      </c>
      <c r="CS132">
        <f t="shared" si="290"/>
        <v>0</v>
      </c>
      <c r="CT132">
        <f t="shared" si="19"/>
        <v>20</v>
      </c>
      <c r="CU132" t="str">
        <f t="shared" si="29"/>
        <v>rm</v>
      </c>
      <c r="CV132" s="81">
        <f t="shared" si="291"/>
        <v>240</v>
      </c>
      <c r="CW132" s="81">
        <f>(CV132/25)^1.5*(Calculator!$BU$4/10000)*CW$5</f>
        <v>15.468811984091507</v>
      </c>
      <c r="CX132" t="str">
        <f t="shared" si="292"/>
        <v>$20/rm</v>
      </c>
    </row>
    <row r="133" spans="2:102" x14ac:dyDescent="0.25">
      <c r="B133" s="115" t="s">
        <v>233</v>
      </c>
      <c r="C133" s="13">
        <v>46270.302777777775</v>
      </c>
      <c r="D133">
        <v>34912</v>
      </c>
      <c r="E133" s="54" t="s">
        <v>235</v>
      </c>
      <c r="F133" s="54" t="s">
        <v>471</v>
      </c>
      <c r="G133" s="54" t="s">
        <v>480</v>
      </c>
      <c r="H133" s="55">
        <v>13.200000000000001</v>
      </c>
      <c r="I133" s="55">
        <v>13.200000000000001</v>
      </c>
      <c r="J133" s="55">
        <v>13.3</v>
      </c>
      <c r="K133" s="54"/>
      <c r="L133" s="56" t="b">
        <v>0</v>
      </c>
      <c r="M133" s="56" t="b">
        <v>0</v>
      </c>
      <c r="N133" s="54">
        <v>1</v>
      </c>
      <c r="O133" s="54" t="s">
        <v>228</v>
      </c>
      <c r="P133" s="54">
        <v>100</v>
      </c>
      <c r="Q133" s="54">
        <v>24</v>
      </c>
      <c r="R133" s="54" t="s">
        <v>473</v>
      </c>
      <c r="S133" s="54" t="s">
        <v>1628</v>
      </c>
      <c r="T133" s="54" t="s">
        <v>474</v>
      </c>
      <c r="U133" s="54" t="s">
        <v>475</v>
      </c>
      <c r="V133" s="54" t="s">
        <v>476</v>
      </c>
      <c r="W133" s="54" t="b">
        <v>0</v>
      </c>
      <c r="X133" s="54"/>
      <c r="Y133" s="57" t="s">
        <v>481</v>
      </c>
      <c r="Z133" s="54" t="s">
        <v>1631</v>
      </c>
      <c r="AA133" s="54"/>
      <c r="AB133" s="54" t="s">
        <v>478</v>
      </c>
      <c r="AC133" s="56" t="b">
        <v>0</v>
      </c>
      <c r="AD133" s="56" t="b">
        <v>0</v>
      </c>
      <c r="AE133" s="54" t="s">
        <v>302</v>
      </c>
      <c r="AF133" s="58">
        <v>46269</v>
      </c>
      <c r="AG133" s="62" t="s">
        <v>293</v>
      </c>
      <c r="AH133" s="54">
        <v>0</v>
      </c>
      <c r="AI133" s="54"/>
      <c r="AJ133" s="54"/>
      <c r="AK133" s="54"/>
      <c r="AL133" s="54"/>
      <c r="AM133" s="54">
        <v>-5</v>
      </c>
      <c r="AN133" s="54"/>
      <c r="AO133" s="54"/>
      <c r="AP133" s="54"/>
      <c r="AQ133" s="54"/>
      <c r="AR133" s="54"/>
      <c r="AS133" s="54"/>
      <c r="AT133" s="54"/>
      <c r="AU133" s="54"/>
      <c r="AV133" s="54"/>
      <c r="AW133" s="54"/>
      <c r="AX133" s="59"/>
      <c r="AY133" s="59"/>
      <c r="AZ133" s="59"/>
      <c r="BA133" s="59"/>
      <c r="BB133" s="59">
        <v>6.8459999999999993E-2</v>
      </c>
      <c r="BC133" s="60">
        <v>4.9000000000000004</v>
      </c>
      <c r="BD133" s="61">
        <v>6.4130000000000006E-2</v>
      </c>
      <c r="BE133" s="62" t="s">
        <v>293</v>
      </c>
      <c r="BF133" s="35">
        <f t="shared" si="0"/>
        <v>4.9000000000000004</v>
      </c>
      <c r="BG133" s="35">
        <f t="shared" si="0"/>
        <v>6.4130000000000006E-2</v>
      </c>
      <c r="BH133" s="35" t="str">
        <f t="shared" si="284"/>
        <v>Low</v>
      </c>
      <c r="BI133" s="110">
        <f t="shared" si="285"/>
        <v>0</v>
      </c>
      <c r="BJ133" s="83">
        <f>VLOOKUP($F133,REP_Info!$D$6:$H$250,5,FALSE)</f>
        <v>1.5649999999999999</v>
      </c>
      <c r="BK133" s="30">
        <f t="shared" si="1"/>
        <v>13.238999999999999</v>
      </c>
      <c r="BL133" s="30">
        <f t="shared" si="1"/>
        <v>13.249000000000001</v>
      </c>
      <c r="BM133" s="30">
        <f t="shared" si="1"/>
        <v>13.254000000000001</v>
      </c>
      <c r="BN133" s="29">
        <f t="shared" si="1"/>
        <v>13.255666666666665</v>
      </c>
      <c r="BO133" s="85" t="str">
        <f t="shared" si="2"/>
        <v>$$$</v>
      </c>
      <c r="BP133" s="88" t="str">
        <f t="shared" si="286"/>
        <v>$$$</v>
      </c>
      <c r="BQ133" s="88" t="str">
        <f t="shared" si="4"/>
        <v>$$$</v>
      </c>
      <c r="BR133" s="88" t="str">
        <f t="shared" si="5"/>
        <v>$$$</v>
      </c>
      <c r="BS133" s="29" t="e">
        <f t="shared" si="293"/>
        <v>#N/A</v>
      </c>
      <c r="BT133" s="29" t="e">
        <f t="shared" si="293"/>
        <v>#N/A</v>
      </c>
      <c r="BU133" s="29" t="e">
        <f t="shared" si="293"/>
        <v>#N/A</v>
      </c>
      <c r="BV133" s="29" t="e">
        <f t="shared" si="293"/>
        <v>#N/A</v>
      </c>
      <c r="BW133" s="29" t="e">
        <f t="shared" si="293"/>
        <v>#N/A</v>
      </c>
      <c r="BX133" s="29" t="e">
        <f t="shared" si="293"/>
        <v>#N/A</v>
      </c>
      <c r="BY133" s="29" t="e">
        <f t="shared" si="293"/>
        <v>#N/A</v>
      </c>
      <c r="BZ133" s="29" t="e">
        <f t="shared" si="293"/>
        <v>#N/A</v>
      </c>
      <c r="CA133" s="29" t="e">
        <f t="shared" si="293"/>
        <v>#N/A</v>
      </c>
      <c r="CB133" s="29" t="e">
        <f t="shared" si="293"/>
        <v>#N/A</v>
      </c>
      <c r="CC133" s="29" t="e">
        <f t="shared" si="293"/>
        <v>#N/A</v>
      </c>
      <c r="CD133" s="29" t="e">
        <f t="shared" si="293"/>
        <v>#N/A</v>
      </c>
      <c r="CE133" s="6" t="str">
        <f t="shared" si="255"/>
        <v/>
      </c>
      <c r="CF133" s="27" t="e">
        <f>IF(AND(CI133,NOT(AD133)),LOOKUP(CF$5,{0,750,1500},H133:J133),"")</f>
        <v>#N/A</v>
      </c>
      <c r="CG133" s="6" t="str">
        <f t="shared" si="256"/>
        <v/>
      </c>
      <c r="CH133" t="e">
        <f t="shared" si="287"/>
        <v>#N/A</v>
      </c>
      <c r="CI133" t="e">
        <f t="shared" si="288"/>
        <v>#N/A</v>
      </c>
      <c r="CJ133" s="6" t="e">
        <f t="shared" si="11"/>
        <v>#N/A</v>
      </c>
      <c r="CK133" s="6">
        <f t="shared" si="12"/>
        <v>1</v>
      </c>
      <c r="CL133" s="6">
        <f t="shared" si="26"/>
        <v>1</v>
      </c>
      <c r="CM133" s="6">
        <f t="shared" si="13"/>
        <v>1</v>
      </c>
      <c r="CN133" s="6">
        <f t="shared" si="14"/>
        <v>1</v>
      </c>
      <c r="CO133" s="6">
        <f t="shared" si="15"/>
        <v>0</v>
      </c>
      <c r="CP133" s="6">
        <f t="shared" si="16"/>
        <v>1</v>
      </c>
      <c r="CQ133" s="6">
        <f t="shared" si="289"/>
        <v>1</v>
      </c>
      <c r="CR133" s="81" t="str">
        <f t="shared" si="17"/>
        <v/>
      </c>
      <c r="CS133">
        <f t="shared" si="290"/>
        <v>0</v>
      </c>
      <c r="CT133">
        <f t="shared" si="19"/>
        <v>20</v>
      </c>
      <c r="CU133" t="str">
        <f t="shared" si="29"/>
        <v>rm</v>
      </c>
      <c r="CV133" s="81">
        <f t="shared" si="291"/>
        <v>480</v>
      </c>
      <c r="CW133" s="81">
        <f>(CV133/25)^1.5*(Calculator!$BU$4/10000)*CW$5</f>
        <v>43.752407403403353</v>
      </c>
      <c r="CX133" t="str">
        <f t="shared" si="292"/>
        <v>$20/rm</v>
      </c>
    </row>
    <row r="134" spans="2:102" x14ac:dyDescent="0.25">
      <c r="B134" s="115" t="s">
        <v>233</v>
      </c>
      <c r="C134" s="13">
        <v>46260.594444444447</v>
      </c>
      <c r="D134">
        <v>34914</v>
      </c>
      <c r="E134" s="54" t="s">
        <v>237</v>
      </c>
      <c r="F134" s="54" t="s">
        <v>471</v>
      </c>
      <c r="G134" s="54" t="s">
        <v>480</v>
      </c>
      <c r="H134" s="55">
        <v>12.8</v>
      </c>
      <c r="I134" s="55">
        <v>12.8</v>
      </c>
      <c r="J134" s="55">
        <v>12.9</v>
      </c>
      <c r="K134" s="54"/>
      <c r="L134" s="56" t="b">
        <v>0</v>
      </c>
      <c r="M134" s="56" t="b">
        <v>0</v>
      </c>
      <c r="N134" s="54">
        <v>1</v>
      </c>
      <c r="O134" s="54" t="s">
        <v>228</v>
      </c>
      <c r="P134" s="54">
        <v>100</v>
      </c>
      <c r="Q134" s="54">
        <v>24</v>
      </c>
      <c r="R134" s="54" t="s">
        <v>473</v>
      </c>
      <c r="S134" s="54" t="s">
        <v>1628</v>
      </c>
      <c r="T134" s="54" t="s">
        <v>474</v>
      </c>
      <c r="U134" s="54" t="s">
        <v>475</v>
      </c>
      <c r="V134" s="54" t="s">
        <v>476</v>
      </c>
      <c r="W134" s="54" t="b">
        <v>0</v>
      </c>
      <c r="X134" s="54"/>
      <c r="Y134" s="57" t="s">
        <v>482</v>
      </c>
      <c r="Z134" s="54" t="s">
        <v>1632</v>
      </c>
      <c r="AA134" s="54"/>
      <c r="AB134" s="54" t="s">
        <v>478</v>
      </c>
      <c r="AC134" s="56" t="b">
        <v>0</v>
      </c>
      <c r="AD134" s="56" t="b">
        <v>0</v>
      </c>
      <c r="AE134" s="54" t="s">
        <v>302</v>
      </c>
      <c r="AF134" s="58">
        <v>46260</v>
      </c>
      <c r="AG134" s="62" t="s">
        <v>293</v>
      </c>
      <c r="AH134" s="54">
        <v>0</v>
      </c>
      <c r="AI134" s="54"/>
      <c r="AJ134" s="54"/>
      <c r="AK134" s="54"/>
      <c r="AL134" s="54"/>
      <c r="AM134" s="54">
        <v>-5</v>
      </c>
      <c r="AN134" s="54"/>
      <c r="AO134" s="54"/>
      <c r="AP134" s="54"/>
      <c r="AQ134" s="54"/>
      <c r="AR134" s="54"/>
      <c r="AS134" s="54"/>
      <c r="AT134" s="54"/>
      <c r="AU134" s="54"/>
      <c r="AV134" s="54"/>
      <c r="AW134" s="54"/>
      <c r="AX134" s="59"/>
      <c r="AY134" s="59"/>
      <c r="AZ134" s="59"/>
      <c r="BA134" s="59"/>
      <c r="BB134" s="59">
        <v>6.9139999999999993E-2</v>
      </c>
      <c r="BC134" s="60">
        <v>4.0599999999999996</v>
      </c>
      <c r="BD134" s="61">
        <v>6.0295000000000001E-2</v>
      </c>
      <c r="BE134" s="62" t="s">
        <v>293</v>
      </c>
      <c r="BF134" s="35">
        <f t="shared" si="0"/>
        <v>4.0600000000000005</v>
      </c>
      <c r="BG134" s="35">
        <f t="shared" si="0"/>
        <v>6.0295000000000001E-2</v>
      </c>
      <c r="BH134" s="35" t="str">
        <f t="shared" si="284"/>
        <v>Low</v>
      </c>
      <c r="BI134" s="110">
        <f t="shared" si="285"/>
        <v>0</v>
      </c>
      <c r="BJ134" s="83">
        <f>VLOOKUP($F134,REP_Info!$D$6:$H$250,5,FALSE)</f>
        <v>1.5649999999999999</v>
      </c>
      <c r="BK134" s="30">
        <f t="shared" si="1"/>
        <v>12.7555</v>
      </c>
      <c r="BL134" s="30">
        <f t="shared" si="1"/>
        <v>12.849500000000001</v>
      </c>
      <c r="BM134" s="30">
        <f t="shared" si="1"/>
        <v>12.896499999999998</v>
      </c>
      <c r="BN134" s="29">
        <f t="shared" si="1"/>
        <v>12.912166666666666</v>
      </c>
      <c r="BO134" s="85" t="str">
        <f t="shared" si="2"/>
        <v>$$$</v>
      </c>
      <c r="BP134" s="88" t="str">
        <f t="shared" si="286"/>
        <v>$$$</v>
      </c>
      <c r="BQ134" s="88" t="str">
        <f t="shared" si="4"/>
        <v>$$$</v>
      </c>
      <c r="BR134" s="88" t="str">
        <f t="shared" si="5"/>
        <v>$$$</v>
      </c>
      <c r="BS134" s="29" t="e">
        <f t="shared" si="293"/>
        <v>#N/A</v>
      </c>
      <c r="BT134" s="29" t="e">
        <f t="shared" si="293"/>
        <v>#N/A</v>
      </c>
      <c r="BU134" s="29" t="e">
        <f t="shared" si="293"/>
        <v>#N/A</v>
      </c>
      <c r="BV134" s="29" t="e">
        <f t="shared" si="293"/>
        <v>#N/A</v>
      </c>
      <c r="BW134" s="29" t="e">
        <f t="shared" si="293"/>
        <v>#N/A</v>
      </c>
      <c r="BX134" s="29" t="e">
        <f t="shared" si="293"/>
        <v>#N/A</v>
      </c>
      <c r="BY134" s="29" t="e">
        <f t="shared" si="293"/>
        <v>#N/A</v>
      </c>
      <c r="BZ134" s="29" t="e">
        <f t="shared" si="293"/>
        <v>#N/A</v>
      </c>
      <c r="CA134" s="29" t="e">
        <f t="shared" si="293"/>
        <v>#N/A</v>
      </c>
      <c r="CB134" s="29" t="e">
        <f t="shared" si="293"/>
        <v>#N/A</v>
      </c>
      <c r="CC134" s="29" t="e">
        <f t="shared" si="293"/>
        <v>#N/A</v>
      </c>
      <c r="CD134" s="29" t="e">
        <f t="shared" si="293"/>
        <v>#N/A</v>
      </c>
      <c r="CE134" s="6" t="str">
        <f t="shared" si="255"/>
        <v/>
      </c>
      <c r="CF134" s="27" t="e">
        <f>IF(AND(CI134,NOT(AD134)),LOOKUP(CF$5,{0,750,1500},H134:J134),"")</f>
        <v>#N/A</v>
      </c>
      <c r="CG134" s="6" t="str">
        <f t="shared" si="256"/>
        <v/>
      </c>
      <c r="CH134" t="e">
        <f t="shared" si="287"/>
        <v>#N/A</v>
      </c>
      <c r="CI134" t="e">
        <f t="shared" si="288"/>
        <v>#N/A</v>
      </c>
      <c r="CJ134" s="6" t="e">
        <f t="shared" si="11"/>
        <v>#N/A</v>
      </c>
      <c r="CK134" s="6">
        <f t="shared" si="12"/>
        <v>1</v>
      </c>
      <c r="CL134" s="6">
        <f t="shared" si="26"/>
        <v>1</v>
      </c>
      <c r="CM134" s="6">
        <f t="shared" si="13"/>
        <v>1</v>
      </c>
      <c r="CN134" s="6">
        <f t="shared" si="14"/>
        <v>1</v>
      </c>
      <c r="CO134" s="6">
        <f t="shared" si="15"/>
        <v>0</v>
      </c>
      <c r="CP134" s="6">
        <f t="shared" si="16"/>
        <v>1</v>
      </c>
      <c r="CQ134" s="6">
        <f t="shared" si="289"/>
        <v>1</v>
      </c>
      <c r="CR134" s="81" t="str">
        <f t="shared" si="17"/>
        <v/>
      </c>
      <c r="CS134">
        <f t="shared" si="290"/>
        <v>0</v>
      </c>
      <c r="CT134">
        <f t="shared" si="19"/>
        <v>20</v>
      </c>
      <c r="CU134" t="str">
        <f t="shared" si="29"/>
        <v>rm</v>
      </c>
      <c r="CV134" s="81">
        <f t="shared" si="291"/>
        <v>480</v>
      </c>
      <c r="CW134" s="81">
        <f>(CV134/25)^1.5*(Calculator!$BU$4/10000)*CW$5</f>
        <v>43.752407403403353</v>
      </c>
      <c r="CX134" t="str">
        <f t="shared" si="292"/>
        <v>$20/rm</v>
      </c>
    </row>
    <row r="135" spans="2:102" x14ac:dyDescent="0.25">
      <c r="B135" s="115" t="s">
        <v>233</v>
      </c>
      <c r="C135" s="13">
        <v>46266.661111111112</v>
      </c>
      <c r="D135">
        <v>34922</v>
      </c>
      <c r="E135" s="54" t="s">
        <v>235</v>
      </c>
      <c r="F135" s="54" t="s">
        <v>471</v>
      </c>
      <c r="G135" s="54" t="s">
        <v>483</v>
      </c>
      <c r="H135" s="55">
        <v>14.000000000000002</v>
      </c>
      <c r="I135" s="55">
        <v>14.000000000000002</v>
      </c>
      <c r="J135" s="55">
        <v>14.000000000000002</v>
      </c>
      <c r="K135" s="54"/>
      <c r="L135" s="56" t="b">
        <v>0</v>
      </c>
      <c r="M135" s="56" t="b">
        <v>0</v>
      </c>
      <c r="N135" s="54">
        <v>1</v>
      </c>
      <c r="O135" s="54" t="s">
        <v>228</v>
      </c>
      <c r="P135" s="54">
        <v>100</v>
      </c>
      <c r="Q135" s="54">
        <v>36</v>
      </c>
      <c r="R135" s="54" t="s">
        <v>473</v>
      </c>
      <c r="S135" s="54" t="s">
        <v>1628</v>
      </c>
      <c r="T135" s="54" t="s">
        <v>474</v>
      </c>
      <c r="U135" s="54" t="s">
        <v>475</v>
      </c>
      <c r="V135" s="54" t="s">
        <v>476</v>
      </c>
      <c r="W135" s="54" t="b">
        <v>0</v>
      </c>
      <c r="X135" s="54"/>
      <c r="Y135" s="57" t="s">
        <v>484</v>
      </c>
      <c r="Z135" s="54" t="s">
        <v>1633</v>
      </c>
      <c r="AA135" s="54"/>
      <c r="AB135" s="54" t="s">
        <v>478</v>
      </c>
      <c r="AC135" s="56" t="b">
        <v>0</v>
      </c>
      <c r="AD135" s="56" t="b">
        <v>0</v>
      </c>
      <c r="AE135" s="54" t="s">
        <v>302</v>
      </c>
      <c r="AF135" s="58">
        <v>46266</v>
      </c>
      <c r="AG135" s="62" t="s">
        <v>293</v>
      </c>
      <c r="AH135" s="54">
        <v>0</v>
      </c>
      <c r="AI135" s="54"/>
      <c r="AJ135" s="54"/>
      <c r="AK135" s="54"/>
      <c r="AL135" s="54"/>
      <c r="AM135" s="54">
        <v>-5</v>
      </c>
      <c r="AN135" s="54"/>
      <c r="AO135" s="54"/>
      <c r="AP135" s="54"/>
      <c r="AQ135" s="54"/>
      <c r="AR135" s="54"/>
      <c r="AS135" s="54"/>
      <c r="AT135" s="54"/>
      <c r="AU135" s="54"/>
      <c r="AV135" s="54"/>
      <c r="AW135" s="54"/>
      <c r="AX135" s="59"/>
      <c r="AY135" s="59"/>
      <c r="AZ135" s="59"/>
      <c r="BA135" s="59"/>
      <c r="BB135" s="59">
        <v>7.6130000000000003E-2</v>
      </c>
      <c r="BC135" s="60">
        <v>4.9000000000000004</v>
      </c>
      <c r="BD135" s="61">
        <v>6.4130000000000006E-2</v>
      </c>
      <c r="BE135" s="62" t="s">
        <v>293</v>
      </c>
      <c r="BF135" s="35">
        <f t="shared" si="0"/>
        <v>4.9000000000000004</v>
      </c>
      <c r="BG135" s="35">
        <f t="shared" si="0"/>
        <v>6.4130000000000006E-2</v>
      </c>
      <c r="BH135" s="35" t="str">
        <f t="shared" si="284"/>
        <v>Low</v>
      </c>
      <c r="BI135" s="110">
        <f t="shared" si="285"/>
        <v>0</v>
      </c>
      <c r="BJ135" s="83">
        <f>VLOOKUP($F135,REP_Info!$D$6:$H$250,5,FALSE)</f>
        <v>1.5649999999999999</v>
      </c>
      <c r="BK135" s="30">
        <f t="shared" si="1"/>
        <v>14.006</v>
      </c>
      <c r="BL135" s="30">
        <f t="shared" si="1"/>
        <v>14.016000000000002</v>
      </c>
      <c r="BM135" s="30">
        <f t="shared" si="1"/>
        <v>14.021000000000004</v>
      </c>
      <c r="BN135" s="29">
        <f t="shared" si="1"/>
        <v>14.022666666666669</v>
      </c>
      <c r="BO135" s="85" t="str">
        <f t="shared" si="2"/>
        <v>$$$</v>
      </c>
      <c r="BP135" s="88" t="str">
        <f t="shared" si="286"/>
        <v>$$$</v>
      </c>
      <c r="BQ135" s="88" t="str">
        <f t="shared" si="4"/>
        <v>$$$</v>
      </c>
      <c r="BR135" s="88" t="str">
        <f t="shared" si="5"/>
        <v>$$$</v>
      </c>
      <c r="BS135" s="29" t="e">
        <f t="shared" si="293"/>
        <v>#N/A</v>
      </c>
      <c r="BT135" s="29" t="e">
        <f t="shared" si="293"/>
        <v>#N/A</v>
      </c>
      <c r="BU135" s="29" t="e">
        <f t="shared" si="293"/>
        <v>#N/A</v>
      </c>
      <c r="BV135" s="29" t="e">
        <f t="shared" si="293"/>
        <v>#N/A</v>
      </c>
      <c r="BW135" s="29" t="e">
        <f t="shared" si="293"/>
        <v>#N/A</v>
      </c>
      <c r="BX135" s="29" t="e">
        <f t="shared" si="293"/>
        <v>#N/A</v>
      </c>
      <c r="BY135" s="29" t="e">
        <f t="shared" si="293"/>
        <v>#N/A</v>
      </c>
      <c r="BZ135" s="29" t="e">
        <f t="shared" si="293"/>
        <v>#N/A</v>
      </c>
      <c r="CA135" s="29" t="e">
        <f t="shared" si="293"/>
        <v>#N/A</v>
      </c>
      <c r="CB135" s="29" t="e">
        <f t="shared" si="293"/>
        <v>#N/A</v>
      </c>
      <c r="CC135" s="29" t="e">
        <f t="shared" si="293"/>
        <v>#N/A</v>
      </c>
      <c r="CD135" s="29" t="e">
        <f t="shared" si="293"/>
        <v>#N/A</v>
      </c>
      <c r="CE135" s="6" t="str">
        <f t="shared" si="255"/>
        <v/>
      </c>
      <c r="CF135" s="27" t="e">
        <f>IF(AND(CI135,NOT(AD135)),LOOKUP(CF$5,{0,750,1500},H135:J135),"")</f>
        <v>#N/A</v>
      </c>
      <c r="CG135" s="6" t="str">
        <f t="shared" si="256"/>
        <v/>
      </c>
      <c r="CH135" t="e">
        <f t="shared" si="287"/>
        <v>#N/A</v>
      </c>
      <c r="CI135" t="e">
        <f t="shared" si="288"/>
        <v>#N/A</v>
      </c>
      <c r="CJ135" s="6" t="e">
        <f t="shared" si="11"/>
        <v>#N/A</v>
      </c>
      <c r="CK135" s="6">
        <f t="shared" si="12"/>
        <v>1</v>
      </c>
      <c r="CL135" s="6">
        <f t="shared" si="26"/>
        <v>1</v>
      </c>
      <c r="CM135" s="6">
        <f t="shared" si="13"/>
        <v>1</v>
      </c>
      <c r="CN135" s="6">
        <f t="shared" si="14"/>
        <v>1</v>
      </c>
      <c r="CO135" s="6">
        <f t="shared" si="15"/>
        <v>0</v>
      </c>
      <c r="CP135" s="6">
        <f t="shared" si="16"/>
        <v>1</v>
      </c>
      <c r="CQ135" s="6">
        <f t="shared" si="289"/>
        <v>1</v>
      </c>
      <c r="CR135" s="81" t="str">
        <f t="shared" si="17"/>
        <v/>
      </c>
      <c r="CS135">
        <f t="shared" si="290"/>
        <v>0</v>
      </c>
      <c r="CT135">
        <f t="shared" si="19"/>
        <v>20</v>
      </c>
      <c r="CU135" t="str">
        <f t="shared" si="29"/>
        <v>rm</v>
      </c>
      <c r="CV135" s="81">
        <f t="shared" si="291"/>
        <v>720</v>
      </c>
      <c r="CW135" s="81">
        <f>(CV135/25)^1.5*(Calculator!$BU$4/10000)*CW$5</f>
        <v>80.37830486753046</v>
      </c>
      <c r="CX135" t="str">
        <f t="shared" si="292"/>
        <v>$20/rm</v>
      </c>
    </row>
    <row r="136" spans="2:102" x14ac:dyDescent="0.25">
      <c r="B136" s="115" t="s">
        <v>233</v>
      </c>
      <c r="C136" s="13">
        <v>46270.302777777775</v>
      </c>
      <c r="D136">
        <v>34924</v>
      </c>
      <c r="E136" s="54" t="s">
        <v>237</v>
      </c>
      <c r="F136" s="54" t="s">
        <v>471</v>
      </c>
      <c r="G136" s="54" t="s">
        <v>483</v>
      </c>
      <c r="H136" s="55">
        <v>13</v>
      </c>
      <c r="I136" s="55">
        <v>13</v>
      </c>
      <c r="J136" s="55">
        <v>13.100000000000001</v>
      </c>
      <c r="K136" s="54"/>
      <c r="L136" s="56" t="b">
        <v>0</v>
      </c>
      <c r="M136" s="56" t="b">
        <v>0</v>
      </c>
      <c r="N136" s="54">
        <v>1</v>
      </c>
      <c r="O136" s="54" t="s">
        <v>228</v>
      </c>
      <c r="P136" s="54">
        <v>100</v>
      </c>
      <c r="Q136" s="54">
        <v>36</v>
      </c>
      <c r="R136" s="54" t="s">
        <v>473</v>
      </c>
      <c r="S136" s="54" t="s">
        <v>1628</v>
      </c>
      <c r="T136" s="54" t="s">
        <v>474</v>
      </c>
      <c r="U136" s="54" t="s">
        <v>475</v>
      </c>
      <c r="V136" s="54" t="s">
        <v>476</v>
      </c>
      <c r="W136" s="54" t="b">
        <v>0</v>
      </c>
      <c r="X136" s="54"/>
      <c r="Y136" s="57" t="s">
        <v>485</v>
      </c>
      <c r="Z136" s="54" t="s">
        <v>1634</v>
      </c>
      <c r="AA136" s="54"/>
      <c r="AB136" s="54" t="s">
        <v>478</v>
      </c>
      <c r="AC136" s="56" t="b">
        <v>0</v>
      </c>
      <c r="AD136" s="56" t="b">
        <v>0</v>
      </c>
      <c r="AE136" s="54" t="s">
        <v>302</v>
      </c>
      <c r="AF136" s="58">
        <v>46269</v>
      </c>
      <c r="AG136" s="62" t="s">
        <v>293</v>
      </c>
      <c r="AH136" s="54">
        <v>0</v>
      </c>
      <c r="AI136" s="54"/>
      <c r="AJ136" s="54"/>
      <c r="AK136" s="54"/>
      <c r="AL136" s="54"/>
      <c r="AM136" s="54">
        <v>-5</v>
      </c>
      <c r="AN136" s="54"/>
      <c r="AO136" s="54"/>
      <c r="AP136" s="54"/>
      <c r="AQ136" s="54"/>
      <c r="AR136" s="54"/>
      <c r="AS136" s="54"/>
      <c r="AT136" s="54"/>
      <c r="AU136" s="54"/>
      <c r="AV136" s="54"/>
      <c r="AW136" s="54"/>
      <c r="AX136" s="59"/>
      <c r="AY136" s="59"/>
      <c r="AZ136" s="59"/>
      <c r="BA136" s="59"/>
      <c r="BB136" s="59">
        <v>7.1139999999999995E-2</v>
      </c>
      <c r="BC136" s="60">
        <v>4.0599999999999996</v>
      </c>
      <c r="BD136" s="61">
        <v>6.0295000000000001E-2</v>
      </c>
      <c r="BE136" s="62" t="s">
        <v>293</v>
      </c>
      <c r="BF136" s="35">
        <f t="shared" si="0"/>
        <v>4.0600000000000005</v>
      </c>
      <c r="BG136" s="35">
        <f t="shared" si="0"/>
        <v>6.0295000000000001E-2</v>
      </c>
      <c r="BH136" s="35" t="str">
        <f t="shared" si="284"/>
        <v>Low</v>
      </c>
      <c r="BI136" s="110">
        <f t="shared" si="285"/>
        <v>0</v>
      </c>
      <c r="BJ136" s="83">
        <f>VLOOKUP($F136,REP_Info!$D$6:$H$250,5,FALSE)</f>
        <v>1.5649999999999999</v>
      </c>
      <c r="BK136" s="30">
        <f t="shared" si="1"/>
        <v>12.955500000000001</v>
      </c>
      <c r="BL136" s="30">
        <f t="shared" si="1"/>
        <v>13.0495</v>
      </c>
      <c r="BM136" s="30">
        <f t="shared" si="1"/>
        <v>13.096500000000001</v>
      </c>
      <c r="BN136" s="29">
        <f t="shared" si="1"/>
        <v>13.112166666666667</v>
      </c>
      <c r="BO136" s="85" t="str">
        <f t="shared" si="2"/>
        <v>$$$</v>
      </c>
      <c r="BP136" s="88" t="str">
        <f t="shared" si="286"/>
        <v>$$$</v>
      </c>
      <c r="BQ136" s="88" t="str">
        <f t="shared" si="4"/>
        <v>$$$</v>
      </c>
      <c r="BR136" s="88" t="str">
        <f t="shared" si="5"/>
        <v>$$$</v>
      </c>
      <c r="BS136" s="29" t="e">
        <f t="shared" si="293"/>
        <v>#N/A</v>
      </c>
      <c r="BT136" s="29" t="e">
        <f t="shared" si="293"/>
        <v>#N/A</v>
      </c>
      <c r="BU136" s="29" t="e">
        <f t="shared" si="293"/>
        <v>#N/A</v>
      </c>
      <c r="BV136" s="29" t="e">
        <f t="shared" si="293"/>
        <v>#N/A</v>
      </c>
      <c r="BW136" s="29" t="e">
        <f t="shared" si="293"/>
        <v>#N/A</v>
      </c>
      <c r="BX136" s="29" t="e">
        <f t="shared" si="293"/>
        <v>#N/A</v>
      </c>
      <c r="BY136" s="29" t="e">
        <f t="shared" si="293"/>
        <v>#N/A</v>
      </c>
      <c r="BZ136" s="29" t="e">
        <f t="shared" si="293"/>
        <v>#N/A</v>
      </c>
      <c r="CA136" s="29" t="e">
        <f t="shared" si="293"/>
        <v>#N/A</v>
      </c>
      <c r="CB136" s="29" t="e">
        <f t="shared" si="293"/>
        <v>#N/A</v>
      </c>
      <c r="CC136" s="29" t="e">
        <f t="shared" si="293"/>
        <v>#N/A</v>
      </c>
      <c r="CD136" s="29" t="e">
        <f t="shared" si="293"/>
        <v>#N/A</v>
      </c>
      <c r="CE136" s="6" t="str">
        <f t="shared" ref="CE136:CE199" si="294">IF(ISNUMBER(CF136),RANK($CF136,$CF$8:$CF$366,1),"")</f>
        <v/>
      </c>
      <c r="CF136" s="27" t="e">
        <f>IF(AND(CI136,NOT(AD136)),LOOKUP(CF$5,{0,750,1500},H136:J136),"")</f>
        <v>#N/A</v>
      </c>
      <c r="CG136" s="6" t="str">
        <f t="shared" ref="CG136:CG199" si="295">IF(ISNUMBER(CH136),RANK($CH136,$CH$8:$CH$366,1),"")</f>
        <v/>
      </c>
      <c r="CH136" t="e">
        <f t="shared" si="287"/>
        <v>#N/A</v>
      </c>
      <c r="CI136" t="e">
        <f t="shared" si="288"/>
        <v>#N/A</v>
      </c>
      <c r="CJ136" s="6" t="e">
        <f t="shared" si="11"/>
        <v>#N/A</v>
      </c>
      <c r="CK136" s="6">
        <f t="shared" si="12"/>
        <v>1</v>
      </c>
      <c r="CL136" s="6">
        <f t="shared" si="26"/>
        <v>1</v>
      </c>
      <c r="CM136" s="6">
        <f t="shared" si="13"/>
        <v>1</v>
      </c>
      <c r="CN136" s="6">
        <f t="shared" si="14"/>
        <v>1</v>
      </c>
      <c r="CO136" s="6">
        <f t="shared" si="15"/>
        <v>0</v>
      </c>
      <c r="CP136" s="6">
        <f t="shared" si="16"/>
        <v>1</v>
      </c>
      <c r="CQ136" s="6">
        <f t="shared" si="289"/>
        <v>1</v>
      </c>
      <c r="CR136" s="81" t="str">
        <f t="shared" si="17"/>
        <v/>
      </c>
      <c r="CS136">
        <f t="shared" si="290"/>
        <v>0</v>
      </c>
      <c r="CT136">
        <f t="shared" si="19"/>
        <v>20</v>
      </c>
      <c r="CU136" t="str">
        <f t="shared" si="29"/>
        <v>rm</v>
      </c>
      <c r="CV136" s="81">
        <f t="shared" si="291"/>
        <v>720</v>
      </c>
      <c r="CW136" s="81">
        <f>(CV136/25)^1.5*(Calculator!$BU$4/10000)*CW$5</f>
        <v>80.37830486753046</v>
      </c>
      <c r="CX136" t="str">
        <f t="shared" si="292"/>
        <v>$20/rm</v>
      </c>
    </row>
    <row r="137" spans="2:102" x14ac:dyDescent="0.25">
      <c r="B137" s="115" t="s">
        <v>233</v>
      </c>
      <c r="C137" s="13">
        <v>46269.447222222225</v>
      </c>
      <c r="D137">
        <v>35575</v>
      </c>
      <c r="E137" s="54" t="s">
        <v>235</v>
      </c>
      <c r="F137" s="54" t="s">
        <v>471</v>
      </c>
      <c r="G137" s="54" t="s">
        <v>2195</v>
      </c>
      <c r="H137" s="55">
        <v>10.8</v>
      </c>
      <c r="I137" s="55">
        <v>10.8</v>
      </c>
      <c r="J137" s="55">
        <v>10.9</v>
      </c>
      <c r="K137" s="54"/>
      <c r="L137" s="56" t="b">
        <v>0</v>
      </c>
      <c r="M137" s="56" t="b">
        <v>0</v>
      </c>
      <c r="N137" s="54">
        <v>1</v>
      </c>
      <c r="O137" s="54" t="s">
        <v>228</v>
      </c>
      <c r="P137" s="54">
        <v>100</v>
      </c>
      <c r="Q137" s="54">
        <v>8</v>
      </c>
      <c r="R137" s="54" t="s">
        <v>473</v>
      </c>
      <c r="S137" s="54" t="s">
        <v>2015</v>
      </c>
      <c r="T137" s="54" t="s">
        <v>474</v>
      </c>
      <c r="U137" s="54" t="s">
        <v>2157</v>
      </c>
      <c r="V137" s="54" t="s">
        <v>476</v>
      </c>
      <c r="W137" s="54" t="b">
        <v>0</v>
      </c>
      <c r="X137" s="54"/>
      <c r="Y137" s="57" t="s">
        <v>2196</v>
      </c>
      <c r="Z137" s="54" t="s">
        <v>2197</v>
      </c>
      <c r="AA137" s="54"/>
      <c r="AB137" s="54" t="s">
        <v>478</v>
      </c>
      <c r="AC137" s="56" t="b">
        <v>0</v>
      </c>
      <c r="AD137" s="56" t="b">
        <v>0</v>
      </c>
      <c r="AE137" s="54" t="s">
        <v>302</v>
      </c>
      <c r="AF137" s="58">
        <v>46268</v>
      </c>
      <c r="AG137" s="62" t="s">
        <v>293</v>
      </c>
      <c r="AH137" s="54">
        <v>0</v>
      </c>
      <c r="AI137" s="54"/>
      <c r="AJ137" s="54"/>
      <c r="AK137" s="54"/>
      <c r="AL137" s="54"/>
      <c r="AM137" s="54">
        <v>-5</v>
      </c>
      <c r="AN137" s="54"/>
      <c r="AO137" s="54"/>
      <c r="AP137" s="54"/>
      <c r="AQ137" s="54"/>
      <c r="AR137" s="54"/>
      <c r="AS137" s="54"/>
      <c r="AT137" s="54"/>
      <c r="AU137" s="54"/>
      <c r="AV137" s="54"/>
      <c r="AW137" s="54"/>
      <c r="AX137" s="59"/>
      <c r="AY137" s="59"/>
      <c r="AZ137" s="59"/>
      <c r="BA137" s="59"/>
      <c r="BB137" s="59">
        <v>4.446E-2</v>
      </c>
      <c r="BC137" s="60">
        <v>4.9000000000000004</v>
      </c>
      <c r="BD137" s="61">
        <v>6.4130000000000006E-2</v>
      </c>
      <c r="BE137" s="62" t="s">
        <v>293</v>
      </c>
      <c r="BF137" s="35">
        <f t="shared" si="0"/>
        <v>4.9000000000000004</v>
      </c>
      <c r="BG137" s="35">
        <f t="shared" si="0"/>
        <v>6.4130000000000006E-2</v>
      </c>
      <c r="BH137" s="35" t="str">
        <f t="shared" si="284"/>
        <v>Low</v>
      </c>
      <c r="BI137" s="110">
        <f t="shared" si="285"/>
        <v>0</v>
      </c>
      <c r="BJ137" s="83">
        <f>VLOOKUP($F137,REP_Info!$D$6:$H$250,5,FALSE)</f>
        <v>1.5649999999999999</v>
      </c>
      <c r="BK137" s="30">
        <f t="shared" si="1"/>
        <v>10.839000000000002</v>
      </c>
      <c r="BL137" s="30">
        <f t="shared" si="1"/>
        <v>10.849</v>
      </c>
      <c r="BM137" s="30">
        <f t="shared" si="1"/>
        <v>10.854000000000001</v>
      </c>
      <c r="BN137" s="29">
        <f t="shared" si="1"/>
        <v>10.855666666666666</v>
      </c>
      <c r="BO137" s="85" t="str">
        <f t="shared" si="2"/>
        <v>$$$</v>
      </c>
      <c r="BP137" s="88" t="str">
        <f t="shared" si="286"/>
        <v>$$$</v>
      </c>
      <c r="BQ137" s="88" t="str">
        <f t="shared" si="4"/>
        <v>$$$</v>
      </c>
      <c r="BR137" s="88" t="str">
        <f t="shared" si="5"/>
        <v>$$$</v>
      </c>
      <c r="BS137" s="29" t="e">
        <f t="shared" si="293"/>
        <v>#N/A</v>
      </c>
      <c r="BT137" s="29" t="e">
        <f t="shared" si="293"/>
        <v>#N/A</v>
      </c>
      <c r="BU137" s="29" t="e">
        <f t="shared" si="293"/>
        <v>#N/A</v>
      </c>
      <c r="BV137" s="29" t="e">
        <f t="shared" si="293"/>
        <v>#N/A</v>
      </c>
      <c r="BW137" s="29" t="e">
        <f t="shared" si="293"/>
        <v>#N/A</v>
      </c>
      <c r="BX137" s="29" t="e">
        <f t="shared" si="293"/>
        <v>#N/A</v>
      </c>
      <c r="BY137" s="29" t="e">
        <f t="shared" si="293"/>
        <v>#N/A</v>
      </c>
      <c r="BZ137" s="29" t="e">
        <f t="shared" si="293"/>
        <v>#N/A</v>
      </c>
      <c r="CA137" s="29" t="e">
        <f t="shared" si="293"/>
        <v>#N/A</v>
      </c>
      <c r="CB137" s="29" t="e">
        <f t="shared" si="293"/>
        <v>#N/A</v>
      </c>
      <c r="CC137" s="29" t="e">
        <f t="shared" si="293"/>
        <v>#N/A</v>
      </c>
      <c r="CD137" s="29" t="e">
        <f t="shared" si="293"/>
        <v>#N/A</v>
      </c>
      <c r="CE137" s="6" t="str">
        <f t="shared" si="294"/>
        <v/>
      </c>
      <c r="CF137" s="27" t="e">
        <f>IF(AND(CI137,NOT(AD137)),LOOKUP(CF$5,{0,750,1500},H137:J137),"")</f>
        <v>#N/A</v>
      </c>
      <c r="CG137" s="6" t="str">
        <f t="shared" si="295"/>
        <v/>
      </c>
      <c r="CH137" t="e">
        <f t="shared" si="287"/>
        <v>#N/A</v>
      </c>
      <c r="CI137" t="e">
        <f t="shared" si="288"/>
        <v>#N/A</v>
      </c>
      <c r="CJ137" s="6" t="e">
        <f t="shared" si="11"/>
        <v>#N/A</v>
      </c>
      <c r="CK137" s="6">
        <f t="shared" si="12"/>
        <v>1</v>
      </c>
      <c r="CL137" s="6">
        <f t="shared" si="26"/>
        <v>1</v>
      </c>
      <c r="CM137" s="6">
        <f t="shared" si="13"/>
        <v>1</v>
      </c>
      <c r="CN137" s="6">
        <f t="shared" si="14"/>
        <v>0</v>
      </c>
      <c r="CO137" s="6">
        <f t="shared" si="15"/>
        <v>1</v>
      </c>
      <c r="CP137" s="6">
        <f t="shared" si="16"/>
        <v>1</v>
      </c>
      <c r="CQ137" s="6">
        <f t="shared" si="289"/>
        <v>1</v>
      </c>
      <c r="CR137" s="81" t="str">
        <f t="shared" si="17"/>
        <v/>
      </c>
      <c r="CS137">
        <f t="shared" si="290"/>
        <v>9</v>
      </c>
      <c r="CT137">
        <f t="shared" si="19"/>
        <v>20</v>
      </c>
      <c r="CU137" t="str">
        <f t="shared" si="29"/>
        <v>rm</v>
      </c>
      <c r="CV137" s="81">
        <f t="shared" si="291"/>
        <v>160</v>
      </c>
      <c r="CW137" s="81">
        <f>(CV137/25)^1.5*(Calculator!$BU$4/10000)*CW$5</f>
        <v>8.4201547306830324</v>
      </c>
      <c r="CX137" t="str">
        <f t="shared" si="292"/>
        <v>$20/rm</v>
      </c>
    </row>
    <row r="138" spans="2:102" x14ac:dyDescent="0.25">
      <c r="B138" s="115" t="s">
        <v>233</v>
      </c>
      <c r="C138" s="13">
        <v>46269.447222222225</v>
      </c>
      <c r="D138">
        <v>35577</v>
      </c>
      <c r="E138" s="54" t="s">
        <v>237</v>
      </c>
      <c r="F138" s="54" t="s">
        <v>471</v>
      </c>
      <c r="G138" s="54" t="s">
        <v>2195</v>
      </c>
      <c r="H138" s="55">
        <v>10.5</v>
      </c>
      <c r="I138" s="55">
        <v>10.5</v>
      </c>
      <c r="J138" s="55">
        <v>10.6</v>
      </c>
      <c r="K138" s="54"/>
      <c r="L138" s="56" t="b">
        <v>0</v>
      </c>
      <c r="M138" s="56" t="b">
        <v>0</v>
      </c>
      <c r="N138" s="54">
        <v>1</v>
      </c>
      <c r="O138" s="54" t="s">
        <v>228</v>
      </c>
      <c r="P138" s="54">
        <v>100</v>
      </c>
      <c r="Q138" s="54">
        <v>8</v>
      </c>
      <c r="R138" s="54" t="s">
        <v>473</v>
      </c>
      <c r="S138" s="54" t="s">
        <v>2015</v>
      </c>
      <c r="T138" s="54" t="s">
        <v>474</v>
      </c>
      <c r="U138" s="54" t="s">
        <v>2157</v>
      </c>
      <c r="V138" s="54" t="s">
        <v>476</v>
      </c>
      <c r="W138" s="54" t="b">
        <v>0</v>
      </c>
      <c r="X138" s="54"/>
      <c r="Y138" s="57" t="s">
        <v>2198</v>
      </c>
      <c r="Z138" s="54" t="s">
        <v>2199</v>
      </c>
      <c r="AA138" s="54"/>
      <c r="AB138" s="54" t="s">
        <v>478</v>
      </c>
      <c r="AC138" s="56" t="b">
        <v>0</v>
      </c>
      <c r="AD138" s="56" t="b">
        <v>0</v>
      </c>
      <c r="AE138" s="54" t="s">
        <v>302</v>
      </c>
      <c r="AF138" s="58">
        <v>46268</v>
      </c>
      <c r="AG138" s="62" t="s">
        <v>293</v>
      </c>
      <c r="AH138" s="54">
        <v>0</v>
      </c>
      <c r="AI138" s="54"/>
      <c r="AJ138" s="54"/>
      <c r="AK138" s="54"/>
      <c r="AL138" s="54"/>
      <c r="AM138" s="54">
        <v>-5</v>
      </c>
      <c r="AN138" s="54"/>
      <c r="AO138" s="54"/>
      <c r="AP138" s="54"/>
      <c r="AQ138" s="54"/>
      <c r="AR138" s="54"/>
      <c r="AS138" s="54"/>
      <c r="AT138" s="54"/>
      <c r="AU138" s="54"/>
      <c r="AV138" s="54"/>
      <c r="AW138" s="54"/>
      <c r="AX138" s="59"/>
      <c r="AY138" s="59"/>
      <c r="AZ138" s="59"/>
      <c r="BA138" s="59"/>
      <c r="BB138" s="59">
        <v>4.614E-2</v>
      </c>
      <c r="BC138" s="60">
        <v>4.0599999999999996</v>
      </c>
      <c r="BD138" s="61">
        <v>6.0295000000000001E-2</v>
      </c>
      <c r="BE138" s="62" t="s">
        <v>293</v>
      </c>
      <c r="BF138" s="35">
        <f t="shared" si="0"/>
        <v>4.0600000000000005</v>
      </c>
      <c r="BG138" s="35">
        <f t="shared" si="0"/>
        <v>6.0295000000000001E-2</v>
      </c>
      <c r="BH138" s="35" t="str">
        <f t="shared" si="284"/>
        <v>Low</v>
      </c>
      <c r="BI138" s="110">
        <f t="shared" si="285"/>
        <v>0</v>
      </c>
      <c r="BJ138" s="83">
        <f>VLOOKUP($F138,REP_Info!$D$6:$H$250,5,FALSE)</f>
        <v>1.5649999999999999</v>
      </c>
      <c r="BK138" s="30">
        <f t="shared" si="1"/>
        <v>10.455500000000001</v>
      </c>
      <c r="BL138" s="30">
        <f t="shared" si="1"/>
        <v>10.5495</v>
      </c>
      <c r="BM138" s="30">
        <f t="shared" si="1"/>
        <v>10.596500000000001</v>
      </c>
      <c r="BN138" s="29">
        <f t="shared" si="1"/>
        <v>10.612166666666667</v>
      </c>
      <c r="BO138" s="85" t="str">
        <f t="shared" si="2"/>
        <v>$$$</v>
      </c>
      <c r="BP138" s="88" t="str">
        <f t="shared" si="286"/>
        <v>$$$</v>
      </c>
      <c r="BQ138" s="88" t="str">
        <f t="shared" si="4"/>
        <v>$$$</v>
      </c>
      <c r="BR138" s="88" t="str">
        <f t="shared" si="5"/>
        <v>$$$</v>
      </c>
      <c r="BS138" s="29" t="e">
        <f t="shared" si="293"/>
        <v>#N/A</v>
      </c>
      <c r="BT138" s="29" t="e">
        <f t="shared" si="293"/>
        <v>#N/A</v>
      </c>
      <c r="BU138" s="29" t="e">
        <f t="shared" si="293"/>
        <v>#N/A</v>
      </c>
      <c r="BV138" s="29" t="e">
        <f t="shared" si="293"/>
        <v>#N/A</v>
      </c>
      <c r="BW138" s="29" t="e">
        <f t="shared" si="293"/>
        <v>#N/A</v>
      </c>
      <c r="BX138" s="29" t="e">
        <f t="shared" si="293"/>
        <v>#N/A</v>
      </c>
      <c r="BY138" s="29" t="e">
        <f t="shared" si="293"/>
        <v>#N/A</v>
      </c>
      <c r="BZ138" s="29" t="e">
        <f t="shared" si="293"/>
        <v>#N/A</v>
      </c>
      <c r="CA138" s="29" t="e">
        <f t="shared" si="293"/>
        <v>#N/A</v>
      </c>
      <c r="CB138" s="29" t="e">
        <f t="shared" si="293"/>
        <v>#N/A</v>
      </c>
      <c r="CC138" s="29" t="e">
        <f t="shared" si="293"/>
        <v>#N/A</v>
      </c>
      <c r="CD138" s="29" t="e">
        <f t="shared" si="293"/>
        <v>#N/A</v>
      </c>
      <c r="CE138" s="6" t="str">
        <f t="shared" si="294"/>
        <v/>
      </c>
      <c r="CF138" s="27" t="e">
        <f>IF(AND(CI138,NOT(AD138)),LOOKUP(CF$5,{0,750,1500},H138:J138),"")</f>
        <v>#N/A</v>
      </c>
      <c r="CG138" s="6" t="str">
        <f t="shared" si="295"/>
        <v/>
      </c>
      <c r="CH138" t="e">
        <f t="shared" si="287"/>
        <v>#N/A</v>
      </c>
      <c r="CI138" t="e">
        <f t="shared" si="288"/>
        <v>#N/A</v>
      </c>
      <c r="CJ138" s="6" t="e">
        <f t="shared" si="11"/>
        <v>#N/A</v>
      </c>
      <c r="CK138" s="6">
        <f t="shared" si="12"/>
        <v>1</v>
      </c>
      <c r="CL138" s="6">
        <f t="shared" si="26"/>
        <v>1</v>
      </c>
      <c r="CM138" s="6">
        <f t="shared" si="13"/>
        <v>1</v>
      </c>
      <c r="CN138" s="6">
        <f t="shared" si="14"/>
        <v>0</v>
      </c>
      <c r="CO138" s="6">
        <f t="shared" si="15"/>
        <v>1</v>
      </c>
      <c r="CP138" s="6">
        <f t="shared" si="16"/>
        <v>1</v>
      </c>
      <c r="CQ138" s="6">
        <f t="shared" si="289"/>
        <v>1</v>
      </c>
      <c r="CR138" s="81" t="str">
        <f t="shared" si="17"/>
        <v/>
      </c>
      <c r="CS138">
        <f t="shared" si="290"/>
        <v>9</v>
      </c>
      <c r="CT138">
        <f t="shared" si="19"/>
        <v>20</v>
      </c>
      <c r="CU138" t="str">
        <f t="shared" si="29"/>
        <v>rm</v>
      </c>
      <c r="CV138" s="81">
        <f t="shared" si="291"/>
        <v>160</v>
      </c>
      <c r="CW138" s="81">
        <f>(CV138/25)^1.5*(Calculator!$BU$4/10000)*CW$5</f>
        <v>8.4201547306830324</v>
      </c>
      <c r="CX138" t="str">
        <f t="shared" si="292"/>
        <v>$20/rm</v>
      </c>
    </row>
    <row r="139" spans="2:102" x14ac:dyDescent="0.25">
      <c r="B139" s="115" t="s">
        <v>233</v>
      </c>
      <c r="C139" s="13">
        <v>46266.661111111112</v>
      </c>
      <c r="D139">
        <v>36363</v>
      </c>
      <c r="E139" s="54" t="s">
        <v>235</v>
      </c>
      <c r="F139" s="54" t="s">
        <v>471</v>
      </c>
      <c r="G139" s="54" t="s">
        <v>1594</v>
      </c>
      <c r="H139" s="55">
        <v>19.900000000000002</v>
      </c>
      <c r="I139" s="55">
        <v>7.3999999999999995</v>
      </c>
      <c r="J139" s="55">
        <v>13.700000000000001</v>
      </c>
      <c r="K139" s="54" t="s">
        <v>1595</v>
      </c>
      <c r="L139" s="56" t="b">
        <v>0</v>
      </c>
      <c r="M139" s="56" t="b">
        <v>0</v>
      </c>
      <c r="N139" s="54">
        <v>1</v>
      </c>
      <c r="O139" s="54" t="s">
        <v>228</v>
      </c>
      <c r="P139" s="54">
        <v>100</v>
      </c>
      <c r="Q139" s="54">
        <v>12</v>
      </c>
      <c r="R139" s="54" t="s">
        <v>473</v>
      </c>
      <c r="S139" s="54" t="s">
        <v>1628</v>
      </c>
      <c r="T139" s="54" t="s">
        <v>474</v>
      </c>
      <c r="U139" s="54" t="s">
        <v>475</v>
      </c>
      <c r="V139" s="54" t="s">
        <v>476</v>
      </c>
      <c r="W139" s="54" t="b">
        <v>0</v>
      </c>
      <c r="X139" s="54"/>
      <c r="Y139" s="57" t="s">
        <v>1596</v>
      </c>
      <c r="Z139" s="54" t="s">
        <v>1635</v>
      </c>
      <c r="AA139" s="54"/>
      <c r="AB139" s="54" t="s">
        <v>478</v>
      </c>
      <c r="AC139" s="56" t="b">
        <v>0</v>
      </c>
      <c r="AD139" s="56" t="b">
        <v>1</v>
      </c>
      <c r="AE139" s="54" t="s">
        <v>302</v>
      </c>
      <c r="AF139" s="58">
        <v>46266</v>
      </c>
      <c r="AG139" s="62" t="s">
        <v>293</v>
      </c>
      <c r="AH139" s="54">
        <v>0</v>
      </c>
      <c r="AI139" s="54">
        <v>1000</v>
      </c>
      <c r="AJ139" s="54"/>
      <c r="AK139" s="54"/>
      <c r="AL139" s="54"/>
      <c r="AM139" s="54">
        <v>-5</v>
      </c>
      <c r="AN139" s="54">
        <v>-130</v>
      </c>
      <c r="AO139" s="54"/>
      <c r="AP139" s="54"/>
      <c r="AQ139" s="54"/>
      <c r="AR139" s="54"/>
      <c r="AS139" s="54"/>
      <c r="AT139" s="54"/>
      <c r="AU139" s="54"/>
      <c r="AV139" s="54"/>
      <c r="AW139" s="54"/>
      <c r="AX139" s="59"/>
      <c r="AY139" s="59"/>
      <c r="AZ139" s="59"/>
      <c r="BA139" s="59"/>
      <c r="BB139" s="59">
        <v>0.13528000000000001</v>
      </c>
      <c r="BC139" s="60">
        <v>4.9000000000000004</v>
      </c>
      <c r="BD139" s="61">
        <v>6.4130000000000006E-2</v>
      </c>
      <c r="BE139" s="62" t="s">
        <v>293</v>
      </c>
      <c r="BF139" s="35">
        <f t="shared" si="0"/>
        <v>4.9000000000000004</v>
      </c>
      <c r="BG139" s="35">
        <f t="shared" si="0"/>
        <v>6.4130000000000006E-2</v>
      </c>
      <c r="BH139" s="35" t="str">
        <f t="shared" si="284"/>
        <v>High</v>
      </c>
      <c r="BI139" s="110">
        <f t="shared" si="285"/>
        <v>0</v>
      </c>
      <c r="BJ139" s="83">
        <f>VLOOKUP($F139,REP_Info!$D$6:$H$250,5,FALSE)</f>
        <v>1.5649999999999999</v>
      </c>
      <c r="BK139" s="30">
        <f t="shared" si="1"/>
        <v>19.921000000000003</v>
      </c>
      <c r="BL139" s="30">
        <f t="shared" si="1"/>
        <v>7.4310000000000018</v>
      </c>
      <c r="BM139" s="30">
        <f t="shared" si="1"/>
        <v>13.686000000000002</v>
      </c>
      <c r="BN139" s="29">
        <f t="shared" si="1"/>
        <v>15.771000000000001</v>
      </c>
      <c r="BO139" s="85" t="str">
        <f t="shared" si="2"/>
        <v>$$$</v>
      </c>
      <c r="BP139" s="88" t="str">
        <f t="shared" si="286"/>
        <v>$$$</v>
      </c>
      <c r="BQ139" s="88" t="str">
        <f t="shared" si="4"/>
        <v>$$$</v>
      </c>
      <c r="BR139" s="88" t="str">
        <f t="shared" si="5"/>
        <v>$$$</v>
      </c>
      <c r="BS139" s="29" t="e">
        <f t="shared" si="293"/>
        <v>#N/A</v>
      </c>
      <c r="BT139" s="29" t="e">
        <f t="shared" si="293"/>
        <v>#N/A</v>
      </c>
      <c r="BU139" s="29" t="e">
        <f t="shared" si="293"/>
        <v>#N/A</v>
      </c>
      <c r="BV139" s="29" t="e">
        <f t="shared" si="293"/>
        <v>#N/A</v>
      </c>
      <c r="BW139" s="29" t="e">
        <f t="shared" si="293"/>
        <v>#N/A</v>
      </c>
      <c r="BX139" s="29" t="e">
        <f t="shared" si="293"/>
        <v>#N/A</v>
      </c>
      <c r="BY139" s="29" t="e">
        <f t="shared" si="293"/>
        <v>#N/A</v>
      </c>
      <c r="BZ139" s="29" t="e">
        <f t="shared" si="293"/>
        <v>#N/A</v>
      </c>
      <c r="CA139" s="29" t="e">
        <f t="shared" si="293"/>
        <v>#N/A</v>
      </c>
      <c r="CB139" s="29" t="e">
        <f t="shared" si="293"/>
        <v>#N/A</v>
      </c>
      <c r="CC139" s="29" t="e">
        <f t="shared" si="293"/>
        <v>#N/A</v>
      </c>
      <c r="CD139" s="29" t="e">
        <f t="shared" si="293"/>
        <v>#N/A</v>
      </c>
      <c r="CE139" s="6" t="str">
        <f t="shared" si="294"/>
        <v/>
      </c>
      <c r="CF139" s="27" t="e">
        <f>IF(AND(CI139,NOT(AD139)),LOOKUP(CF$5,{0,750,1500},H139:J139),"")</f>
        <v>#N/A</v>
      </c>
      <c r="CG139" s="6" t="str">
        <f t="shared" si="295"/>
        <v/>
      </c>
      <c r="CH139" t="e">
        <f t="shared" si="287"/>
        <v>#N/A</v>
      </c>
      <c r="CI139" t="e">
        <f t="shared" si="288"/>
        <v>#N/A</v>
      </c>
      <c r="CJ139" s="6" t="e">
        <f t="shared" si="11"/>
        <v>#N/A</v>
      </c>
      <c r="CK139" s="6">
        <f t="shared" si="12"/>
        <v>1</v>
      </c>
      <c r="CL139" s="6">
        <f t="shared" si="26"/>
        <v>1</v>
      </c>
      <c r="CM139" s="6">
        <f t="shared" si="13"/>
        <v>1</v>
      </c>
      <c r="CN139" s="6">
        <f t="shared" si="14"/>
        <v>1</v>
      </c>
      <c r="CO139" s="6">
        <f t="shared" si="15"/>
        <v>1</v>
      </c>
      <c r="CP139" s="6">
        <f t="shared" si="16"/>
        <v>1</v>
      </c>
      <c r="CQ139" s="6">
        <f t="shared" si="289"/>
        <v>1</v>
      </c>
      <c r="CR139" s="81" t="str">
        <f t="shared" si="17"/>
        <v/>
      </c>
      <c r="CS139">
        <f t="shared" si="290"/>
        <v>0</v>
      </c>
      <c r="CT139">
        <f t="shared" si="19"/>
        <v>20</v>
      </c>
      <c r="CU139" t="str">
        <f t="shared" si="29"/>
        <v>rm</v>
      </c>
      <c r="CV139" s="81">
        <f t="shared" si="291"/>
        <v>240</v>
      </c>
      <c r="CW139" s="81">
        <f>(CV139/25)^1.5*(Calculator!$BU$4/10000)*CW$5</f>
        <v>15.468811984091507</v>
      </c>
      <c r="CX139" t="str">
        <f t="shared" si="292"/>
        <v>$20/rm</v>
      </c>
    </row>
    <row r="140" spans="2:102" x14ac:dyDescent="0.25">
      <c r="B140" s="115" t="s">
        <v>233</v>
      </c>
      <c r="C140" s="13">
        <v>46260.594444444447</v>
      </c>
      <c r="D140">
        <v>36365</v>
      </c>
      <c r="E140" s="54" t="s">
        <v>237</v>
      </c>
      <c r="F140" s="54" t="s">
        <v>471</v>
      </c>
      <c r="G140" s="54" t="s">
        <v>1594</v>
      </c>
      <c r="H140" s="55">
        <v>19.2</v>
      </c>
      <c r="I140" s="55">
        <v>6.8000000000000007</v>
      </c>
      <c r="J140" s="55">
        <v>13.100000000000001</v>
      </c>
      <c r="K140" s="54" t="s">
        <v>1595</v>
      </c>
      <c r="L140" s="56" t="b">
        <v>0</v>
      </c>
      <c r="M140" s="56" t="b">
        <v>0</v>
      </c>
      <c r="N140" s="54">
        <v>1</v>
      </c>
      <c r="O140" s="54" t="s">
        <v>228</v>
      </c>
      <c r="P140" s="54">
        <v>100</v>
      </c>
      <c r="Q140" s="54">
        <v>12</v>
      </c>
      <c r="R140" s="54" t="s">
        <v>473</v>
      </c>
      <c r="S140" s="54" t="s">
        <v>1628</v>
      </c>
      <c r="T140" s="54" t="s">
        <v>474</v>
      </c>
      <c r="U140" s="54" t="s">
        <v>475</v>
      </c>
      <c r="V140" s="54" t="s">
        <v>476</v>
      </c>
      <c r="W140" s="54" t="b">
        <v>0</v>
      </c>
      <c r="X140" s="54"/>
      <c r="Y140" s="57" t="s">
        <v>1597</v>
      </c>
      <c r="Z140" s="54" t="s">
        <v>1636</v>
      </c>
      <c r="AA140" s="54"/>
      <c r="AB140" s="54" t="s">
        <v>478</v>
      </c>
      <c r="AC140" s="56" t="b">
        <v>0</v>
      </c>
      <c r="AD140" s="56" t="b">
        <v>1</v>
      </c>
      <c r="AE140" s="54" t="s">
        <v>302</v>
      </c>
      <c r="AF140" s="58">
        <v>46260</v>
      </c>
      <c r="AG140" s="62" t="s">
        <v>293</v>
      </c>
      <c r="AH140" s="54">
        <v>0</v>
      </c>
      <c r="AI140" s="54">
        <v>1000</v>
      </c>
      <c r="AJ140" s="54"/>
      <c r="AK140" s="54"/>
      <c r="AL140" s="54"/>
      <c r="AM140" s="54">
        <v>-5</v>
      </c>
      <c r="AN140" s="54">
        <v>-130</v>
      </c>
      <c r="AO140" s="54"/>
      <c r="AP140" s="54"/>
      <c r="AQ140" s="54"/>
      <c r="AR140" s="54"/>
      <c r="AS140" s="54"/>
      <c r="AT140" s="54"/>
      <c r="AU140" s="54"/>
      <c r="AV140" s="54"/>
      <c r="AW140" s="54"/>
      <c r="AX140" s="59"/>
      <c r="AY140" s="59"/>
      <c r="AZ140" s="59"/>
      <c r="BA140" s="59"/>
      <c r="BB140" s="59">
        <v>0.13406999999999999</v>
      </c>
      <c r="BC140" s="60">
        <v>4.0599999999999996</v>
      </c>
      <c r="BD140" s="61">
        <v>6.0295000000000001E-2</v>
      </c>
      <c r="BE140" s="62" t="s">
        <v>293</v>
      </c>
      <c r="BF140" s="35">
        <f t="shared" si="0"/>
        <v>4.0600000000000005</v>
      </c>
      <c r="BG140" s="35">
        <f t="shared" si="0"/>
        <v>6.0295000000000001E-2</v>
      </c>
      <c r="BH140" s="35" t="str">
        <f t="shared" si="284"/>
        <v>High</v>
      </c>
      <c r="BI140" s="110">
        <f t="shared" si="285"/>
        <v>0</v>
      </c>
      <c r="BJ140" s="83">
        <f>VLOOKUP($F140,REP_Info!$D$6:$H$250,5,FALSE)</f>
        <v>1.5649999999999999</v>
      </c>
      <c r="BK140" s="30">
        <f t="shared" si="1"/>
        <v>19.2485</v>
      </c>
      <c r="BL140" s="30">
        <f t="shared" si="1"/>
        <v>6.8425000000000002</v>
      </c>
      <c r="BM140" s="30">
        <f t="shared" si="1"/>
        <v>13.139499999999998</v>
      </c>
      <c r="BN140" s="29">
        <f t="shared" si="1"/>
        <v>15.2385</v>
      </c>
      <c r="BO140" s="85" t="str">
        <f t="shared" si="2"/>
        <v>$$$</v>
      </c>
      <c r="BP140" s="88" t="str">
        <f t="shared" si="286"/>
        <v>$$$</v>
      </c>
      <c r="BQ140" s="88" t="str">
        <f t="shared" si="4"/>
        <v>$$$</v>
      </c>
      <c r="BR140" s="88" t="str">
        <f t="shared" si="5"/>
        <v>$$$</v>
      </c>
      <c r="BS140" s="29" t="e">
        <f t="shared" si="293"/>
        <v>#N/A</v>
      </c>
      <c r="BT140" s="29" t="e">
        <f t="shared" si="293"/>
        <v>#N/A</v>
      </c>
      <c r="BU140" s="29" t="e">
        <f t="shared" si="293"/>
        <v>#N/A</v>
      </c>
      <c r="BV140" s="29" t="e">
        <f t="shared" si="293"/>
        <v>#N/A</v>
      </c>
      <c r="BW140" s="29" t="e">
        <f t="shared" si="293"/>
        <v>#N/A</v>
      </c>
      <c r="BX140" s="29" t="e">
        <f t="shared" si="293"/>
        <v>#N/A</v>
      </c>
      <c r="BY140" s="29" t="e">
        <f t="shared" si="293"/>
        <v>#N/A</v>
      </c>
      <c r="BZ140" s="29" t="e">
        <f t="shared" si="293"/>
        <v>#N/A</v>
      </c>
      <c r="CA140" s="29" t="e">
        <f t="shared" si="293"/>
        <v>#N/A</v>
      </c>
      <c r="CB140" s="29" t="e">
        <f t="shared" si="293"/>
        <v>#N/A</v>
      </c>
      <c r="CC140" s="29" t="e">
        <f t="shared" si="293"/>
        <v>#N/A</v>
      </c>
      <c r="CD140" s="29" t="e">
        <f t="shared" si="293"/>
        <v>#N/A</v>
      </c>
      <c r="CE140" s="6" t="str">
        <f t="shared" si="294"/>
        <v/>
      </c>
      <c r="CF140" s="27" t="e">
        <f>IF(AND(CI140,NOT(AD140)),LOOKUP(CF$5,{0,750,1500},H140:J140),"")</f>
        <v>#N/A</v>
      </c>
      <c r="CG140" s="6" t="str">
        <f t="shared" si="295"/>
        <v/>
      </c>
      <c r="CH140" t="e">
        <f t="shared" si="287"/>
        <v>#N/A</v>
      </c>
      <c r="CI140" t="e">
        <f t="shared" si="288"/>
        <v>#N/A</v>
      </c>
      <c r="CJ140" s="6" t="e">
        <f t="shared" si="11"/>
        <v>#N/A</v>
      </c>
      <c r="CK140" s="6">
        <f t="shared" si="12"/>
        <v>1</v>
      </c>
      <c r="CL140" s="6">
        <f t="shared" si="26"/>
        <v>1</v>
      </c>
      <c r="CM140" s="6">
        <f t="shared" si="13"/>
        <v>1</v>
      </c>
      <c r="CN140" s="6">
        <f t="shared" si="14"/>
        <v>1</v>
      </c>
      <c r="CO140" s="6">
        <f t="shared" si="15"/>
        <v>1</v>
      </c>
      <c r="CP140" s="6">
        <f t="shared" si="16"/>
        <v>1</v>
      </c>
      <c r="CQ140" s="6">
        <f t="shared" si="289"/>
        <v>1</v>
      </c>
      <c r="CR140" s="81" t="str">
        <f t="shared" si="17"/>
        <v/>
      </c>
      <c r="CS140">
        <f t="shared" si="290"/>
        <v>0</v>
      </c>
      <c r="CT140">
        <f t="shared" si="19"/>
        <v>20</v>
      </c>
      <c r="CU140" t="str">
        <f t="shared" si="29"/>
        <v>rm</v>
      </c>
      <c r="CV140" s="81">
        <f t="shared" si="291"/>
        <v>240</v>
      </c>
      <c r="CW140" s="81">
        <f>(CV140/25)^1.5*(Calculator!$BU$4/10000)*CW$5</f>
        <v>15.468811984091507</v>
      </c>
      <c r="CX140" t="str">
        <f t="shared" si="292"/>
        <v>$20/rm</v>
      </c>
    </row>
    <row r="141" spans="2:102" x14ac:dyDescent="0.25">
      <c r="B141" s="115" t="s">
        <v>233</v>
      </c>
      <c r="C141" s="13">
        <v>46267.647916666669</v>
      </c>
      <c r="D141">
        <v>21211</v>
      </c>
      <c r="E141" s="54" t="s">
        <v>237</v>
      </c>
      <c r="F141" s="54" t="s">
        <v>1322</v>
      </c>
      <c r="G141" s="54" t="s">
        <v>1692</v>
      </c>
      <c r="H141" s="55">
        <v>11.799999999999999</v>
      </c>
      <c r="I141" s="55">
        <v>11.4</v>
      </c>
      <c r="J141" s="55">
        <v>11.200000000000001</v>
      </c>
      <c r="K141" s="54"/>
      <c r="L141" s="56" t="b">
        <v>0</v>
      </c>
      <c r="M141" s="56" t="b">
        <v>0</v>
      </c>
      <c r="N141" s="54">
        <v>1</v>
      </c>
      <c r="O141" s="54" t="s">
        <v>228</v>
      </c>
      <c r="P141" s="54">
        <v>3</v>
      </c>
      <c r="Q141" s="54">
        <v>12</v>
      </c>
      <c r="R141" s="54" t="s">
        <v>504</v>
      </c>
      <c r="S141" s="54" t="s">
        <v>1696</v>
      </c>
      <c r="T141" s="54" t="s">
        <v>1693</v>
      </c>
      <c r="U141" s="54" t="s">
        <v>1681</v>
      </c>
      <c r="V141" s="54" t="s">
        <v>1694</v>
      </c>
      <c r="W141" s="54" t="b">
        <v>0</v>
      </c>
      <c r="X141" s="54"/>
      <c r="Y141" s="57" t="s">
        <v>1695</v>
      </c>
      <c r="Z141" s="54" t="s">
        <v>1696</v>
      </c>
      <c r="AA141" s="54"/>
      <c r="AB141" s="54" t="s">
        <v>1697</v>
      </c>
      <c r="AC141" s="56" t="b">
        <v>1</v>
      </c>
      <c r="AD141" s="56" t="b">
        <v>0</v>
      </c>
      <c r="AE141" s="54" t="s">
        <v>302</v>
      </c>
      <c r="AF141" s="58">
        <v>46267</v>
      </c>
      <c r="AG141" s="62" t="s">
        <v>293</v>
      </c>
      <c r="AH141" s="54">
        <v>0</v>
      </c>
      <c r="AI141" s="54"/>
      <c r="AJ141" s="54"/>
      <c r="AK141" s="54"/>
      <c r="AL141" s="54"/>
      <c r="AM141" s="54">
        <v>0</v>
      </c>
      <c r="AN141" s="54"/>
      <c r="AO141" s="54"/>
      <c r="AP141" s="54"/>
      <c r="AQ141" s="54"/>
      <c r="AR141" s="54"/>
      <c r="AS141" s="54"/>
      <c r="AT141" s="54"/>
      <c r="AU141" s="54"/>
      <c r="AV141" s="54"/>
      <c r="AW141" s="54"/>
      <c r="AX141" s="59"/>
      <c r="AY141" s="59"/>
      <c r="AZ141" s="59"/>
      <c r="BA141" s="59"/>
      <c r="BB141" s="59">
        <v>4.9674999999999997E-2</v>
      </c>
      <c r="BC141" s="60"/>
      <c r="BD141" s="61"/>
      <c r="BE141" s="62" t="s">
        <v>293</v>
      </c>
      <c r="BF141" s="35">
        <f t="shared" si="0"/>
        <v>4.0600000000000005</v>
      </c>
      <c r="BG141" s="35">
        <f t="shared" si="0"/>
        <v>6.0295000000000001E-2</v>
      </c>
      <c r="BH141" s="35" t="str">
        <f t="shared" si="284"/>
        <v>Low</v>
      </c>
      <c r="BI141" s="110">
        <f t="shared" si="285"/>
        <v>0</v>
      </c>
      <c r="BJ141" s="83" t="str">
        <f>VLOOKUP($F141,REP_Info!$D$6:$H$250,5,FALSE)</f>
        <v/>
      </c>
      <c r="BK141" s="30">
        <f t="shared" si="1"/>
        <v>11.808999999999999</v>
      </c>
      <c r="BL141" s="30">
        <f t="shared" si="1"/>
        <v>11.403</v>
      </c>
      <c r="BM141" s="30">
        <f t="shared" si="1"/>
        <v>11.2</v>
      </c>
      <c r="BN141" s="29">
        <f t="shared" si="1"/>
        <v>11.132333333333333</v>
      </c>
      <c r="BO141" s="85" t="str">
        <f t="shared" si="2"/>
        <v>$$$</v>
      </c>
      <c r="BP141" s="88" t="str">
        <f t="shared" si="286"/>
        <v>$$$</v>
      </c>
      <c r="BQ141" s="88" t="str">
        <f t="shared" si="4"/>
        <v>$$$</v>
      </c>
      <c r="BR141" s="88" t="str">
        <f t="shared" si="5"/>
        <v>$$$</v>
      </c>
      <c r="BS141" s="29" t="e">
        <f t="shared" si="293"/>
        <v>#N/A</v>
      </c>
      <c r="BT141" s="29" t="e">
        <f t="shared" si="293"/>
        <v>#N/A</v>
      </c>
      <c r="BU141" s="29" t="e">
        <f t="shared" si="293"/>
        <v>#N/A</v>
      </c>
      <c r="BV141" s="29" t="e">
        <f t="shared" si="293"/>
        <v>#N/A</v>
      </c>
      <c r="BW141" s="29" t="e">
        <f t="shared" si="293"/>
        <v>#N/A</v>
      </c>
      <c r="BX141" s="29" t="e">
        <f t="shared" si="293"/>
        <v>#N/A</v>
      </c>
      <c r="BY141" s="29" t="e">
        <f t="shared" si="293"/>
        <v>#N/A</v>
      </c>
      <c r="BZ141" s="29" t="e">
        <f t="shared" si="293"/>
        <v>#N/A</v>
      </c>
      <c r="CA141" s="29" t="e">
        <f t="shared" si="293"/>
        <v>#N/A</v>
      </c>
      <c r="CB141" s="29" t="e">
        <f t="shared" si="293"/>
        <v>#N/A</v>
      </c>
      <c r="CC141" s="29" t="e">
        <f t="shared" si="293"/>
        <v>#N/A</v>
      </c>
      <c r="CD141" s="29" t="e">
        <f t="shared" si="293"/>
        <v>#N/A</v>
      </c>
      <c r="CE141" s="6" t="str">
        <f t="shared" si="294"/>
        <v/>
      </c>
      <c r="CF141" s="27" t="e">
        <f>IF(AND(CI141,NOT(AD141)),LOOKUP(CF$5,{0,750,1500},H141:J141),"")</f>
        <v>#N/A</v>
      </c>
      <c r="CG141" s="6" t="str">
        <f t="shared" si="295"/>
        <v/>
      </c>
      <c r="CH141" t="e">
        <f t="shared" si="287"/>
        <v>#N/A</v>
      </c>
      <c r="CI141" t="e">
        <f t="shared" si="288"/>
        <v>#N/A</v>
      </c>
      <c r="CJ141" s="6" t="e">
        <f t="shared" si="11"/>
        <v>#N/A</v>
      </c>
      <c r="CK141" s="6">
        <f t="shared" si="12"/>
        <v>1</v>
      </c>
      <c r="CL141" s="6">
        <f t="shared" si="26"/>
        <v>1</v>
      </c>
      <c r="CM141" s="6">
        <f t="shared" si="13"/>
        <v>1</v>
      </c>
      <c r="CN141" s="6">
        <f t="shared" si="14"/>
        <v>1</v>
      </c>
      <c r="CO141" s="6">
        <f t="shared" si="15"/>
        <v>1</v>
      </c>
      <c r="CP141" s="6">
        <f t="shared" si="16"/>
        <v>1</v>
      </c>
      <c r="CQ141" s="6">
        <f t="shared" si="289"/>
        <v>1</v>
      </c>
      <c r="CR141" s="81" t="str">
        <f t="shared" si="17"/>
        <v/>
      </c>
      <c r="CS141">
        <f t="shared" si="290"/>
        <v>0</v>
      </c>
      <c r="CT141">
        <f t="shared" si="19"/>
        <v>20</v>
      </c>
      <c r="CU141" t="str">
        <f t="shared" si="29"/>
        <v>rm</v>
      </c>
      <c r="CV141" s="81">
        <f t="shared" si="291"/>
        <v>240</v>
      </c>
      <c r="CW141" s="81">
        <f>(CV141/25)^1.5*(Calculator!$BU$4/10000)*CW$5</f>
        <v>15.468811984091507</v>
      </c>
      <c r="CX141" t="str">
        <f t="shared" si="292"/>
        <v>$20/rm</v>
      </c>
    </row>
    <row r="142" spans="2:102" x14ac:dyDescent="0.25">
      <c r="B142" s="115" t="s">
        <v>233</v>
      </c>
      <c r="C142" s="13">
        <v>46266.661111111112</v>
      </c>
      <c r="D142">
        <v>21212</v>
      </c>
      <c r="E142" s="54" t="s">
        <v>235</v>
      </c>
      <c r="F142" s="54" t="s">
        <v>1322</v>
      </c>
      <c r="G142" s="54" t="s">
        <v>1692</v>
      </c>
      <c r="H142" s="55">
        <v>12.3</v>
      </c>
      <c r="I142" s="55">
        <v>11.799999999999999</v>
      </c>
      <c r="J142" s="55">
        <v>11.5</v>
      </c>
      <c r="K142" s="54"/>
      <c r="L142" s="56" t="b">
        <v>0</v>
      </c>
      <c r="M142" s="56" t="b">
        <v>0</v>
      </c>
      <c r="N142" s="54">
        <v>1</v>
      </c>
      <c r="O142" s="54" t="s">
        <v>228</v>
      </c>
      <c r="P142" s="54">
        <v>3</v>
      </c>
      <c r="Q142" s="54">
        <v>12</v>
      </c>
      <c r="R142" s="54" t="s">
        <v>504</v>
      </c>
      <c r="S142" s="54" t="s">
        <v>1696</v>
      </c>
      <c r="T142" s="54" t="s">
        <v>1693</v>
      </c>
      <c r="U142" s="54" t="s">
        <v>1684</v>
      </c>
      <c r="V142" s="54" t="s">
        <v>1698</v>
      </c>
      <c r="W142" s="54" t="b">
        <v>0</v>
      </c>
      <c r="X142" s="54"/>
      <c r="Y142" s="57" t="s">
        <v>1699</v>
      </c>
      <c r="Z142" s="54" t="s">
        <v>1696</v>
      </c>
      <c r="AA142" s="54"/>
      <c r="AB142" s="54" t="s">
        <v>1697</v>
      </c>
      <c r="AC142" s="56" t="b">
        <v>1</v>
      </c>
      <c r="AD142" s="56" t="b">
        <v>0</v>
      </c>
      <c r="AE142" s="54" t="s">
        <v>302</v>
      </c>
      <c r="AF142" s="58">
        <v>46266</v>
      </c>
      <c r="AG142" s="62" t="s">
        <v>293</v>
      </c>
      <c r="AH142" s="54">
        <v>0</v>
      </c>
      <c r="AI142" s="54"/>
      <c r="AJ142" s="54"/>
      <c r="AK142" s="54"/>
      <c r="AL142" s="54"/>
      <c r="AM142" s="54">
        <v>0</v>
      </c>
      <c r="AN142" s="54"/>
      <c r="AO142" s="54"/>
      <c r="AP142" s="54"/>
      <c r="AQ142" s="54"/>
      <c r="AR142" s="54"/>
      <c r="AS142" s="54"/>
      <c r="AT142" s="54"/>
      <c r="AU142" s="54"/>
      <c r="AV142" s="54"/>
      <c r="AW142" s="54"/>
      <c r="AX142" s="59"/>
      <c r="AY142" s="59"/>
      <c r="AZ142" s="59"/>
      <c r="BA142" s="59"/>
      <c r="BB142" s="59">
        <v>4.8640000000000003E-2</v>
      </c>
      <c r="BC142" s="60"/>
      <c r="BD142" s="61"/>
      <c r="BE142" s="62" t="s">
        <v>293</v>
      </c>
      <c r="BF142" s="35">
        <f t="shared" si="0"/>
        <v>4.9000000000000004</v>
      </c>
      <c r="BG142" s="35">
        <f t="shared" si="0"/>
        <v>6.4130000000000006E-2</v>
      </c>
      <c r="BH142" s="35" t="str">
        <f t="shared" si="284"/>
        <v>Low</v>
      </c>
      <c r="BI142" s="110">
        <f t="shared" si="285"/>
        <v>0</v>
      </c>
      <c r="BJ142" s="83" t="str">
        <f>VLOOKUP($F142,REP_Info!$D$6:$H$250,5,FALSE)</f>
        <v/>
      </c>
      <c r="BK142" s="30">
        <f t="shared" si="1"/>
        <v>12.257</v>
      </c>
      <c r="BL142" s="30">
        <f t="shared" si="1"/>
        <v>11.767000000000001</v>
      </c>
      <c r="BM142" s="30">
        <f t="shared" si="1"/>
        <v>11.522000000000002</v>
      </c>
      <c r="BN142" s="29">
        <f t="shared" si="1"/>
        <v>11.440333333333333</v>
      </c>
      <c r="BO142" s="85" t="str">
        <f t="shared" si="2"/>
        <v>$$$</v>
      </c>
      <c r="BP142" s="88" t="str">
        <f t="shared" si="286"/>
        <v>$$$</v>
      </c>
      <c r="BQ142" s="88" t="str">
        <f t="shared" si="4"/>
        <v>$$$</v>
      </c>
      <c r="BR142" s="88" t="str">
        <f t="shared" si="5"/>
        <v>$$$</v>
      </c>
      <c r="BS142" s="29" t="e">
        <f t="shared" si="293"/>
        <v>#N/A</v>
      </c>
      <c r="BT142" s="29" t="e">
        <f t="shared" si="293"/>
        <v>#N/A</v>
      </c>
      <c r="BU142" s="29" t="e">
        <f t="shared" si="293"/>
        <v>#N/A</v>
      </c>
      <c r="BV142" s="29" t="e">
        <f t="shared" si="293"/>
        <v>#N/A</v>
      </c>
      <c r="BW142" s="29" t="e">
        <f t="shared" si="293"/>
        <v>#N/A</v>
      </c>
      <c r="BX142" s="29" t="e">
        <f t="shared" si="293"/>
        <v>#N/A</v>
      </c>
      <c r="BY142" s="29" t="e">
        <f t="shared" si="293"/>
        <v>#N/A</v>
      </c>
      <c r="BZ142" s="29" t="e">
        <f t="shared" si="293"/>
        <v>#N/A</v>
      </c>
      <c r="CA142" s="29" t="e">
        <f t="shared" si="293"/>
        <v>#N/A</v>
      </c>
      <c r="CB142" s="29" t="e">
        <f t="shared" si="293"/>
        <v>#N/A</v>
      </c>
      <c r="CC142" s="29" t="e">
        <f t="shared" si="293"/>
        <v>#N/A</v>
      </c>
      <c r="CD142" s="29" t="e">
        <f t="shared" si="293"/>
        <v>#N/A</v>
      </c>
      <c r="CE142" s="6" t="str">
        <f t="shared" si="294"/>
        <v/>
      </c>
      <c r="CF142" s="27" t="e">
        <f>IF(AND(CI142,NOT(AD142)),LOOKUP(CF$5,{0,750,1500},H142:J142),"")</f>
        <v>#N/A</v>
      </c>
      <c r="CG142" s="6" t="str">
        <f t="shared" si="295"/>
        <v/>
      </c>
      <c r="CH142" t="e">
        <f t="shared" si="287"/>
        <v>#N/A</v>
      </c>
      <c r="CI142" t="e">
        <f t="shared" si="288"/>
        <v>#N/A</v>
      </c>
      <c r="CJ142" s="6" t="e">
        <f t="shared" si="11"/>
        <v>#N/A</v>
      </c>
      <c r="CK142" s="6">
        <f t="shared" si="12"/>
        <v>1</v>
      </c>
      <c r="CL142" s="6">
        <f t="shared" si="26"/>
        <v>1</v>
      </c>
      <c r="CM142" s="6">
        <f t="shared" si="13"/>
        <v>1</v>
      </c>
      <c r="CN142" s="6">
        <f t="shared" si="14"/>
        <v>1</v>
      </c>
      <c r="CO142" s="6">
        <f t="shared" si="15"/>
        <v>1</v>
      </c>
      <c r="CP142" s="6">
        <f t="shared" si="16"/>
        <v>1</v>
      </c>
      <c r="CQ142" s="6">
        <f t="shared" si="289"/>
        <v>1</v>
      </c>
      <c r="CR142" s="81" t="str">
        <f t="shared" si="17"/>
        <v/>
      </c>
      <c r="CS142">
        <f t="shared" si="290"/>
        <v>0</v>
      </c>
      <c r="CT142">
        <f t="shared" si="19"/>
        <v>20</v>
      </c>
      <c r="CU142" t="str">
        <f t="shared" si="29"/>
        <v>rm</v>
      </c>
      <c r="CV142" s="81">
        <f t="shared" si="291"/>
        <v>240</v>
      </c>
      <c r="CW142" s="81">
        <f>(CV142/25)^1.5*(Calculator!$BU$4/10000)*CW$5</f>
        <v>15.468811984091507</v>
      </c>
      <c r="CX142" t="str">
        <f t="shared" si="292"/>
        <v>$20/rm</v>
      </c>
    </row>
    <row r="143" spans="2:102" x14ac:dyDescent="0.25">
      <c r="B143" s="115" t="s">
        <v>233</v>
      </c>
      <c r="C143" s="13">
        <v>46237.767361111109</v>
      </c>
      <c r="D143">
        <v>36618</v>
      </c>
      <c r="E143" s="54" t="s">
        <v>237</v>
      </c>
      <c r="F143" s="54" t="s">
        <v>1322</v>
      </c>
      <c r="G143" s="54" t="s">
        <v>1700</v>
      </c>
      <c r="H143" s="55">
        <v>20.200000000000003</v>
      </c>
      <c r="I143" s="55">
        <v>7.1999999999999993</v>
      </c>
      <c r="J143" s="55">
        <v>13.3</v>
      </c>
      <c r="K143" s="54" t="s">
        <v>1701</v>
      </c>
      <c r="L143" s="56" t="b">
        <v>0</v>
      </c>
      <c r="M143" s="56" t="b">
        <v>0</v>
      </c>
      <c r="N143" s="54">
        <v>1</v>
      </c>
      <c r="O143" s="54" t="s">
        <v>228</v>
      </c>
      <c r="P143" s="54">
        <v>3</v>
      </c>
      <c r="Q143" s="54">
        <v>12</v>
      </c>
      <c r="R143" s="54" t="s">
        <v>1702</v>
      </c>
      <c r="S143" s="54" t="s">
        <v>1696</v>
      </c>
      <c r="T143" s="54"/>
      <c r="U143" s="54" t="s">
        <v>1686</v>
      </c>
      <c r="V143" s="54" t="s">
        <v>1703</v>
      </c>
      <c r="W143" s="54" t="b">
        <v>0</v>
      </c>
      <c r="X143" s="54"/>
      <c r="Y143" s="57" t="s">
        <v>1704</v>
      </c>
      <c r="Z143" s="54" t="s">
        <v>1696</v>
      </c>
      <c r="AA143" s="54"/>
      <c r="AB143" s="54" t="s">
        <v>1697</v>
      </c>
      <c r="AC143" s="56" t="b">
        <v>1</v>
      </c>
      <c r="AD143" s="56" t="b">
        <v>1</v>
      </c>
      <c r="AE143" s="54" t="s">
        <v>302</v>
      </c>
      <c r="AF143" s="58">
        <v>46237</v>
      </c>
      <c r="AG143" s="62" t="s">
        <v>293</v>
      </c>
      <c r="AH143" s="54">
        <v>0</v>
      </c>
      <c r="AI143" s="54">
        <v>1000</v>
      </c>
      <c r="AJ143" s="54"/>
      <c r="AK143" s="54"/>
      <c r="AL143" s="54"/>
      <c r="AM143" s="54">
        <v>0</v>
      </c>
      <c r="AN143" s="54">
        <v>-125</v>
      </c>
      <c r="AO143" s="54"/>
      <c r="AP143" s="54"/>
      <c r="AQ143" s="54"/>
      <c r="AR143" s="54"/>
      <c r="AS143" s="54"/>
      <c r="AT143" s="54"/>
      <c r="AU143" s="54"/>
      <c r="AV143" s="54"/>
      <c r="AW143" s="54"/>
      <c r="AX143" s="59"/>
      <c r="AY143" s="59"/>
      <c r="AZ143" s="59"/>
      <c r="BA143" s="59"/>
      <c r="BB143" s="59">
        <v>0.13314000000000001</v>
      </c>
      <c r="BC143" s="60"/>
      <c r="BD143" s="61"/>
      <c r="BE143" s="62" t="s">
        <v>293</v>
      </c>
      <c r="BF143" s="35">
        <f t="shared" si="0"/>
        <v>4.0600000000000005</v>
      </c>
      <c r="BG143" s="35">
        <f t="shared" si="0"/>
        <v>6.0295000000000001E-2</v>
      </c>
      <c r="BH143" s="35" t="str">
        <f t="shared" si="284"/>
        <v>High</v>
      </c>
      <c r="BI143" s="110">
        <f t="shared" si="285"/>
        <v>0</v>
      </c>
      <c r="BJ143" s="83" t="str">
        <f>VLOOKUP($F143,REP_Info!$D$6:$H$250,5,FALSE)</f>
        <v/>
      </c>
      <c r="BK143" s="30">
        <f t="shared" si="1"/>
        <v>20.1555</v>
      </c>
      <c r="BL143" s="30">
        <f t="shared" si="1"/>
        <v>7.2495000000000021</v>
      </c>
      <c r="BM143" s="30">
        <f t="shared" si="1"/>
        <v>13.296500000000004</v>
      </c>
      <c r="BN143" s="29">
        <f t="shared" si="1"/>
        <v>15.312166666666666</v>
      </c>
      <c r="BO143" s="85" t="str">
        <f t="shared" si="2"/>
        <v>$$$</v>
      </c>
      <c r="BP143" s="88" t="str">
        <f t="shared" si="286"/>
        <v>$$$</v>
      </c>
      <c r="BQ143" s="88" t="str">
        <f t="shared" si="4"/>
        <v>$$$</v>
      </c>
      <c r="BR143" s="88" t="str">
        <f t="shared" si="5"/>
        <v>$$$</v>
      </c>
      <c r="BS143" s="29" t="e">
        <f t="shared" si="293"/>
        <v>#N/A</v>
      </c>
      <c r="BT143" s="29" t="e">
        <f t="shared" si="293"/>
        <v>#N/A</v>
      </c>
      <c r="BU143" s="29" t="e">
        <f t="shared" si="293"/>
        <v>#N/A</v>
      </c>
      <c r="BV143" s="29" t="e">
        <f t="shared" si="293"/>
        <v>#N/A</v>
      </c>
      <c r="BW143" s="29" t="e">
        <f t="shared" si="293"/>
        <v>#N/A</v>
      </c>
      <c r="BX143" s="29" t="e">
        <f t="shared" si="293"/>
        <v>#N/A</v>
      </c>
      <c r="BY143" s="29" t="e">
        <f t="shared" si="293"/>
        <v>#N/A</v>
      </c>
      <c r="BZ143" s="29" t="e">
        <f t="shared" si="293"/>
        <v>#N/A</v>
      </c>
      <c r="CA143" s="29" t="e">
        <f t="shared" si="293"/>
        <v>#N/A</v>
      </c>
      <c r="CB143" s="29" t="e">
        <f t="shared" si="293"/>
        <v>#N/A</v>
      </c>
      <c r="CC143" s="29" t="e">
        <f t="shared" si="293"/>
        <v>#N/A</v>
      </c>
      <c r="CD143" s="29" t="e">
        <f t="shared" si="293"/>
        <v>#N/A</v>
      </c>
      <c r="CE143" s="6" t="str">
        <f t="shared" si="294"/>
        <v/>
      </c>
      <c r="CF143" s="27" t="e">
        <f>IF(AND(CI143,NOT(AD143)),LOOKUP(CF$5,{0,750,1500},H143:J143),"")</f>
        <v>#N/A</v>
      </c>
      <c r="CG143" s="6" t="str">
        <f t="shared" si="295"/>
        <v/>
      </c>
      <c r="CH143" t="e">
        <f t="shared" si="287"/>
        <v>#N/A</v>
      </c>
      <c r="CI143" t="e">
        <f t="shared" si="288"/>
        <v>#N/A</v>
      </c>
      <c r="CJ143" s="6" t="e">
        <f t="shared" si="11"/>
        <v>#N/A</v>
      </c>
      <c r="CK143" s="6">
        <f t="shared" si="12"/>
        <v>1</v>
      </c>
      <c r="CL143" s="6">
        <f t="shared" si="26"/>
        <v>1</v>
      </c>
      <c r="CM143" s="6">
        <f t="shared" si="13"/>
        <v>1</v>
      </c>
      <c r="CN143" s="6">
        <f t="shared" si="14"/>
        <v>1</v>
      </c>
      <c r="CO143" s="6">
        <f t="shared" si="15"/>
        <v>1</v>
      </c>
      <c r="CP143" s="6">
        <f t="shared" si="16"/>
        <v>1</v>
      </c>
      <c r="CQ143" s="6">
        <f t="shared" si="289"/>
        <v>1</v>
      </c>
      <c r="CR143" s="81" t="str">
        <f t="shared" si="17"/>
        <v/>
      </c>
      <c r="CS143">
        <f t="shared" si="290"/>
        <v>0</v>
      </c>
      <c r="CT143">
        <f t="shared" si="19"/>
        <v>20</v>
      </c>
      <c r="CU143" t="str">
        <f t="shared" si="29"/>
        <v>rm</v>
      </c>
      <c r="CV143" s="81">
        <f t="shared" si="291"/>
        <v>240</v>
      </c>
      <c r="CW143" s="81">
        <f>(CV143/25)^1.5*(Calculator!$BU$4/10000)*CW$5</f>
        <v>15.468811984091507</v>
      </c>
      <c r="CX143" t="str">
        <f t="shared" si="292"/>
        <v>$20/rm</v>
      </c>
    </row>
    <row r="144" spans="2:102" x14ac:dyDescent="0.25">
      <c r="B144" s="115" t="s">
        <v>233</v>
      </c>
      <c r="C144" s="13">
        <v>46266.661111111112</v>
      </c>
      <c r="D144">
        <v>36619</v>
      </c>
      <c r="E144" s="54" t="s">
        <v>235</v>
      </c>
      <c r="F144" s="54" t="s">
        <v>1322</v>
      </c>
      <c r="G144" s="54" t="s">
        <v>1700</v>
      </c>
      <c r="H144" s="55">
        <v>21</v>
      </c>
      <c r="I144" s="55">
        <v>8</v>
      </c>
      <c r="J144" s="55">
        <v>14.000000000000002</v>
      </c>
      <c r="K144" s="54" t="s">
        <v>1701</v>
      </c>
      <c r="L144" s="56" t="b">
        <v>0</v>
      </c>
      <c r="M144" s="56" t="b">
        <v>0</v>
      </c>
      <c r="N144" s="54">
        <v>1</v>
      </c>
      <c r="O144" s="54" t="s">
        <v>228</v>
      </c>
      <c r="P144" s="54">
        <v>3</v>
      </c>
      <c r="Q144" s="54">
        <v>12</v>
      </c>
      <c r="R144" s="54" t="s">
        <v>1702</v>
      </c>
      <c r="S144" s="54" t="s">
        <v>1696</v>
      </c>
      <c r="T144" s="54"/>
      <c r="U144" s="54" t="s">
        <v>1688</v>
      </c>
      <c r="V144" s="54" t="s">
        <v>1705</v>
      </c>
      <c r="W144" s="54" t="b">
        <v>0</v>
      </c>
      <c r="X144" s="54"/>
      <c r="Y144" s="57" t="s">
        <v>1706</v>
      </c>
      <c r="Z144" s="54" t="s">
        <v>1696</v>
      </c>
      <c r="AA144" s="54"/>
      <c r="AB144" s="54" t="s">
        <v>1697</v>
      </c>
      <c r="AC144" s="56" t="b">
        <v>1</v>
      </c>
      <c r="AD144" s="56" t="b">
        <v>1</v>
      </c>
      <c r="AE144" s="54" t="s">
        <v>302</v>
      </c>
      <c r="AF144" s="58">
        <v>46266</v>
      </c>
      <c r="AG144" s="62" t="s">
        <v>293</v>
      </c>
      <c r="AH144" s="54">
        <v>0</v>
      </c>
      <c r="AI144" s="54">
        <v>1000</v>
      </c>
      <c r="AJ144" s="54"/>
      <c r="AK144" s="54"/>
      <c r="AL144" s="54"/>
      <c r="AM144" s="54">
        <v>0</v>
      </c>
      <c r="AN144" s="54">
        <v>-125</v>
      </c>
      <c r="AO144" s="54"/>
      <c r="AP144" s="54"/>
      <c r="AQ144" s="54"/>
      <c r="AR144" s="54"/>
      <c r="AS144" s="54"/>
      <c r="AT144" s="54"/>
      <c r="AU144" s="54"/>
      <c r="AV144" s="54"/>
      <c r="AW144" s="54"/>
      <c r="AX144" s="59"/>
      <c r="AY144" s="59"/>
      <c r="AZ144" s="59"/>
      <c r="BA144" s="59"/>
      <c r="BB144" s="59">
        <v>0.13603999999999999</v>
      </c>
      <c r="BC144" s="60"/>
      <c r="BD144" s="61"/>
      <c r="BE144" s="62" t="s">
        <v>293</v>
      </c>
      <c r="BF144" s="35">
        <f t="shared" si="0"/>
        <v>4.9000000000000004</v>
      </c>
      <c r="BG144" s="35">
        <f t="shared" si="0"/>
        <v>6.4130000000000006E-2</v>
      </c>
      <c r="BH144" s="35" t="str">
        <f t="shared" si="284"/>
        <v>High</v>
      </c>
      <c r="BI144" s="110">
        <f t="shared" si="285"/>
        <v>0</v>
      </c>
      <c r="BJ144" s="83" t="str">
        <f>VLOOKUP($F144,REP_Info!$D$6:$H$250,5,FALSE)</f>
        <v/>
      </c>
      <c r="BK144" s="30">
        <f t="shared" si="1"/>
        <v>20.997000000000003</v>
      </c>
      <c r="BL144" s="30">
        <f t="shared" si="1"/>
        <v>8.0070000000000014</v>
      </c>
      <c r="BM144" s="30">
        <f t="shared" si="1"/>
        <v>14.012</v>
      </c>
      <c r="BN144" s="29">
        <f t="shared" si="1"/>
        <v>16.013666666666666</v>
      </c>
      <c r="BO144" s="85" t="str">
        <f t="shared" si="2"/>
        <v>$$$</v>
      </c>
      <c r="BP144" s="88" t="str">
        <f t="shared" si="286"/>
        <v>$$$</v>
      </c>
      <c r="BQ144" s="88" t="str">
        <f t="shared" si="4"/>
        <v>$$$</v>
      </c>
      <c r="BR144" s="88" t="str">
        <f t="shared" si="5"/>
        <v>$$$</v>
      </c>
      <c r="BS144" s="29" t="e">
        <f t="shared" si="293"/>
        <v>#N/A</v>
      </c>
      <c r="BT144" s="29" t="e">
        <f t="shared" si="293"/>
        <v>#N/A</v>
      </c>
      <c r="BU144" s="29" t="e">
        <f t="shared" si="293"/>
        <v>#N/A</v>
      </c>
      <c r="BV144" s="29" t="e">
        <f t="shared" si="293"/>
        <v>#N/A</v>
      </c>
      <c r="BW144" s="29" t="e">
        <f t="shared" si="293"/>
        <v>#N/A</v>
      </c>
      <c r="BX144" s="29" t="e">
        <f t="shared" si="293"/>
        <v>#N/A</v>
      </c>
      <c r="BY144" s="29" t="e">
        <f t="shared" ref="BS144:CD165" si="296">IF($CI144,IF(BY$7&gt;0,IF(BY$4&gt;$Q144,$BF144+BY$7*(BY$5+$BG144+$BI144),LOOKUP(BY$7,$AH144:$AL144,$AM144:$AQ144)+IF($AG144="Y",SUMPRODUCT($AX144:$BB144-$AW144:$BA144,BY$7-$AR144:$AV144,N(BY$7&gt;$AR144:$AV144)),BY$7*LOOKUP(BY$7,$AR144:$AV144,$AX144:$BB144))+IF($BE144="Y",$BF144,$BC144)+BY$7*IF($BE144="Y",$BG144,$BD144))*100/BY$7,""),NA())</f>
        <v>#N/A</v>
      </c>
      <c r="BZ144" s="29" t="e">
        <f t="shared" si="296"/>
        <v>#N/A</v>
      </c>
      <c r="CA144" s="29" t="e">
        <f t="shared" si="296"/>
        <v>#N/A</v>
      </c>
      <c r="CB144" s="29" t="e">
        <f t="shared" si="296"/>
        <v>#N/A</v>
      </c>
      <c r="CC144" s="29" t="e">
        <f t="shared" si="296"/>
        <v>#N/A</v>
      </c>
      <c r="CD144" s="29" t="e">
        <f t="shared" si="296"/>
        <v>#N/A</v>
      </c>
      <c r="CE144" s="6" t="str">
        <f t="shared" si="294"/>
        <v/>
      </c>
      <c r="CF144" s="27" t="e">
        <f>IF(AND(CI144,NOT(AD144)),LOOKUP(CF$5,{0,750,1500},H144:J144),"")</f>
        <v>#N/A</v>
      </c>
      <c r="CG144" s="6" t="str">
        <f t="shared" si="295"/>
        <v/>
      </c>
      <c r="CH144" t="e">
        <f t="shared" si="287"/>
        <v>#N/A</v>
      </c>
      <c r="CI144" t="e">
        <f t="shared" si="288"/>
        <v>#N/A</v>
      </c>
      <c r="CJ144" s="6" t="e">
        <f t="shared" si="11"/>
        <v>#N/A</v>
      </c>
      <c r="CK144" s="6">
        <f t="shared" si="12"/>
        <v>1</v>
      </c>
      <c r="CL144" s="6">
        <f t="shared" si="26"/>
        <v>1</v>
      </c>
      <c r="CM144" s="6">
        <f t="shared" si="13"/>
        <v>1</v>
      </c>
      <c r="CN144" s="6">
        <f t="shared" si="14"/>
        <v>1</v>
      </c>
      <c r="CO144" s="6">
        <f t="shared" si="15"/>
        <v>1</v>
      </c>
      <c r="CP144" s="6">
        <f t="shared" si="16"/>
        <v>1</v>
      </c>
      <c r="CQ144" s="6">
        <f t="shared" si="289"/>
        <v>1</v>
      </c>
      <c r="CR144" s="81" t="str">
        <f t="shared" si="17"/>
        <v/>
      </c>
      <c r="CS144">
        <f t="shared" si="290"/>
        <v>0</v>
      </c>
      <c r="CT144">
        <f t="shared" si="19"/>
        <v>20</v>
      </c>
      <c r="CU144" t="str">
        <f t="shared" si="29"/>
        <v>rm</v>
      </c>
      <c r="CV144" s="81">
        <f t="shared" si="291"/>
        <v>240</v>
      </c>
      <c r="CW144" s="81">
        <f>(CV144/25)^1.5*(Calculator!$BU$4/10000)*CW$5</f>
        <v>15.468811984091507</v>
      </c>
      <c r="CX144" t="str">
        <f t="shared" si="292"/>
        <v>$20/rm</v>
      </c>
    </row>
    <row r="145" spans="2:102" x14ac:dyDescent="0.25">
      <c r="B145" s="115" t="s">
        <v>233</v>
      </c>
      <c r="C145" s="13">
        <v>46263.276388888888</v>
      </c>
      <c r="D145">
        <v>35882</v>
      </c>
      <c r="E145" s="54" t="s">
        <v>237</v>
      </c>
      <c r="F145" s="54" t="s">
        <v>486</v>
      </c>
      <c r="G145" s="54" t="s">
        <v>487</v>
      </c>
      <c r="H145" s="55">
        <v>12.1</v>
      </c>
      <c r="I145" s="55">
        <v>11.600000000000001</v>
      </c>
      <c r="J145" s="55">
        <v>11.4</v>
      </c>
      <c r="K145" s="54"/>
      <c r="L145" s="56" t="b">
        <v>0</v>
      </c>
      <c r="M145" s="56" t="b">
        <v>0</v>
      </c>
      <c r="N145" s="54">
        <v>1</v>
      </c>
      <c r="O145" s="54" t="s">
        <v>228</v>
      </c>
      <c r="P145" s="54">
        <v>30</v>
      </c>
      <c r="Q145" s="54">
        <v>12</v>
      </c>
      <c r="R145" s="54">
        <v>150</v>
      </c>
      <c r="S145" s="54" t="s">
        <v>488</v>
      </c>
      <c r="T145" s="54" t="s">
        <v>489</v>
      </c>
      <c r="U145" s="54" t="s">
        <v>490</v>
      </c>
      <c r="V145" s="54" t="s">
        <v>491</v>
      </c>
      <c r="W145" s="54" t="b">
        <v>0</v>
      </c>
      <c r="X145" s="54"/>
      <c r="Y145" s="57" t="s">
        <v>2125</v>
      </c>
      <c r="Z145" s="54" t="s">
        <v>492</v>
      </c>
      <c r="AA145" s="54"/>
      <c r="AB145" s="54" t="s">
        <v>493</v>
      </c>
      <c r="AC145" s="56" t="b">
        <v>1</v>
      </c>
      <c r="AD145" s="56" t="b">
        <v>0</v>
      </c>
      <c r="AE145" s="54" t="s">
        <v>302</v>
      </c>
      <c r="AF145" s="58">
        <v>46263</v>
      </c>
      <c r="AG145" s="62" t="s">
        <v>293</v>
      </c>
      <c r="AH145" s="54">
        <v>0</v>
      </c>
      <c r="AI145" s="54"/>
      <c r="AJ145" s="54"/>
      <c r="AK145" s="54"/>
      <c r="AL145" s="54"/>
      <c r="AM145" s="54">
        <v>0</v>
      </c>
      <c r="AN145" s="54"/>
      <c r="AO145" s="54"/>
      <c r="AP145" s="54"/>
      <c r="AQ145" s="54"/>
      <c r="AR145" s="54"/>
      <c r="AS145" s="54"/>
      <c r="AT145" s="54"/>
      <c r="AU145" s="54"/>
      <c r="AV145" s="54"/>
      <c r="AW145" s="54"/>
      <c r="AX145" s="59"/>
      <c r="AY145" s="59"/>
      <c r="AZ145" s="59"/>
      <c r="BA145" s="59"/>
      <c r="BB145" s="59">
        <v>5.21E-2</v>
      </c>
      <c r="BC145" s="60">
        <v>4.0599999999999996</v>
      </c>
      <c r="BD145" s="61">
        <v>6.0295000000000001E-2</v>
      </c>
      <c r="BE145" s="62" t="s">
        <v>293</v>
      </c>
      <c r="BF145" s="35">
        <f t="shared" si="0"/>
        <v>4.0600000000000005</v>
      </c>
      <c r="BG145" s="35">
        <f t="shared" si="0"/>
        <v>6.0295000000000001E-2</v>
      </c>
      <c r="BH145" s="35" t="str">
        <f t="shared" si="284"/>
        <v>Low</v>
      </c>
      <c r="BI145" s="110">
        <f t="shared" si="285"/>
        <v>0</v>
      </c>
      <c r="BJ145" s="83" t="str">
        <f>VLOOKUP($F145,REP_Info!$D$6:$H$250,5,FALSE)</f>
        <v/>
      </c>
      <c r="BK145" s="30">
        <f t="shared" si="1"/>
        <v>12.051500000000001</v>
      </c>
      <c r="BL145" s="30">
        <f t="shared" si="1"/>
        <v>11.645500000000002</v>
      </c>
      <c r="BM145" s="30">
        <f t="shared" si="1"/>
        <v>11.442500000000003</v>
      </c>
      <c r="BN145" s="29">
        <f t="shared" si="1"/>
        <v>11.374833333333333</v>
      </c>
      <c r="BO145" s="85" t="str">
        <f t="shared" si="2"/>
        <v>$$$</v>
      </c>
      <c r="BP145" s="88" t="str">
        <f t="shared" si="286"/>
        <v>$$$</v>
      </c>
      <c r="BQ145" s="88" t="str">
        <f t="shared" si="4"/>
        <v>$$$</v>
      </c>
      <c r="BR145" s="88" t="str">
        <f t="shared" si="5"/>
        <v>$$$</v>
      </c>
      <c r="BS145" s="29" t="e">
        <f t="shared" si="296"/>
        <v>#N/A</v>
      </c>
      <c r="BT145" s="29" t="e">
        <f t="shared" si="296"/>
        <v>#N/A</v>
      </c>
      <c r="BU145" s="29" t="e">
        <f t="shared" si="296"/>
        <v>#N/A</v>
      </c>
      <c r="BV145" s="29" t="e">
        <f t="shared" si="296"/>
        <v>#N/A</v>
      </c>
      <c r="BW145" s="29" t="e">
        <f t="shared" si="296"/>
        <v>#N/A</v>
      </c>
      <c r="BX145" s="29" t="e">
        <f t="shared" si="296"/>
        <v>#N/A</v>
      </c>
      <c r="BY145" s="29" t="e">
        <f t="shared" si="296"/>
        <v>#N/A</v>
      </c>
      <c r="BZ145" s="29" t="e">
        <f t="shared" si="296"/>
        <v>#N/A</v>
      </c>
      <c r="CA145" s="29" t="e">
        <f t="shared" si="296"/>
        <v>#N/A</v>
      </c>
      <c r="CB145" s="29" t="e">
        <f t="shared" si="296"/>
        <v>#N/A</v>
      </c>
      <c r="CC145" s="29" t="e">
        <f t="shared" si="296"/>
        <v>#N/A</v>
      </c>
      <c r="CD145" s="29" t="e">
        <f t="shared" si="296"/>
        <v>#N/A</v>
      </c>
      <c r="CE145" s="6" t="str">
        <f t="shared" si="294"/>
        <v/>
      </c>
      <c r="CF145" s="27" t="e">
        <f>IF(AND(CI145,NOT(AD145)),LOOKUP(CF$5,{0,750,1500},H145:J145),"")</f>
        <v>#N/A</v>
      </c>
      <c r="CG145" s="6" t="str">
        <f t="shared" si="295"/>
        <v/>
      </c>
      <c r="CH145" t="e">
        <f t="shared" si="287"/>
        <v>#N/A</v>
      </c>
      <c r="CI145" t="e">
        <f t="shared" si="288"/>
        <v>#N/A</v>
      </c>
      <c r="CJ145" s="6" t="e">
        <f t="shared" si="11"/>
        <v>#N/A</v>
      </c>
      <c r="CK145" s="6">
        <f t="shared" si="12"/>
        <v>1</v>
      </c>
      <c r="CL145" s="6">
        <f t="shared" si="26"/>
        <v>1</v>
      </c>
      <c r="CM145" s="6">
        <f t="shared" si="13"/>
        <v>1</v>
      </c>
      <c r="CN145" s="6">
        <f t="shared" si="14"/>
        <v>1</v>
      </c>
      <c r="CO145" s="6">
        <f t="shared" si="15"/>
        <v>1</v>
      </c>
      <c r="CP145" s="6">
        <f t="shared" si="16"/>
        <v>1</v>
      </c>
      <c r="CQ145" s="6">
        <f t="shared" si="289"/>
        <v>1</v>
      </c>
      <c r="CR145" s="81" t="str">
        <f t="shared" si="17"/>
        <v/>
      </c>
      <c r="CS145">
        <f t="shared" si="290"/>
        <v>0</v>
      </c>
      <c r="CT145">
        <f t="shared" si="19"/>
        <v>150</v>
      </c>
      <c r="CU145" t="str">
        <f t="shared" si="29"/>
        <v/>
      </c>
      <c r="CV145" s="81">
        <f t="shared" si="291"/>
        <v>150</v>
      </c>
      <c r="CW145" s="81">
        <f>(CV145/25)^1.5*(Calculator!$BU$4/10000)*CW$5</f>
        <v>7.6432310260371077</v>
      </c>
      <c r="CX145" t="str">
        <f t="shared" si="292"/>
        <v>$150</v>
      </c>
    </row>
    <row r="146" spans="2:102" x14ac:dyDescent="0.25">
      <c r="B146" s="115" t="s">
        <v>233</v>
      </c>
      <c r="C146" s="13">
        <v>46269.447222222225</v>
      </c>
      <c r="D146">
        <v>35884</v>
      </c>
      <c r="E146" s="54" t="s">
        <v>235</v>
      </c>
      <c r="F146" s="54" t="s">
        <v>486</v>
      </c>
      <c r="G146" s="54" t="s">
        <v>487</v>
      </c>
      <c r="H146" s="55">
        <v>12.8</v>
      </c>
      <c r="I146" s="55">
        <v>12.3</v>
      </c>
      <c r="J146" s="55">
        <v>12.1</v>
      </c>
      <c r="K146" s="54"/>
      <c r="L146" s="56" t="b">
        <v>0</v>
      </c>
      <c r="M146" s="56" t="b">
        <v>0</v>
      </c>
      <c r="N146" s="54">
        <v>1</v>
      </c>
      <c r="O146" s="54" t="s">
        <v>228</v>
      </c>
      <c r="P146" s="54">
        <v>30</v>
      </c>
      <c r="Q146" s="54">
        <v>12</v>
      </c>
      <c r="R146" s="54">
        <v>150</v>
      </c>
      <c r="S146" s="54" t="s">
        <v>488</v>
      </c>
      <c r="T146" s="54" t="s">
        <v>489</v>
      </c>
      <c r="U146" s="54" t="s">
        <v>490</v>
      </c>
      <c r="V146" s="54" t="s">
        <v>491</v>
      </c>
      <c r="W146" s="54" t="b">
        <v>0</v>
      </c>
      <c r="X146" s="54"/>
      <c r="Y146" s="57" t="s">
        <v>2378</v>
      </c>
      <c r="Z146" s="54" t="s">
        <v>494</v>
      </c>
      <c r="AA146" s="54"/>
      <c r="AB146" s="54" t="s">
        <v>493</v>
      </c>
      <c r="AC146" s="56" t="b">
        <v>1</v>
      </c>
      <c r="AD146" s="56" t="b">
        <v>0</v>
      </c>
      <c r="AE146" s="54" t="s">
        <v>302</v>
      </c>
      <c r="AF146" s="58">
        <v>46268</v>
      </c>
      <c r="AG146" s="62" t="s">
        <v>293</v>
      </c>
      <c r="AH146" s="54">
        <v>0</v>
      </c>
      <c r="AI146" s="54"/>
      <c r="AJ146" s="54"/>
      <c r="AK146" s="54"/>
      <c r="AL146" s="54"/>
      <c r="AM146" s="54">
        <v>0</v>
      </c>
      <c r="AN146" s="54"/>
      <c r="AO146" s="54"/>
      <c r="AP146" s="54"/>
      <c r="AQ146" s="54"/>
      <c r="AR146" s="54"/>
      <c r="AS146" s="54"/>
      <c r="AT146" s="54"/>
      <c r="AU146" s="54"/>
      <c r="AV146" s="54"/>
      <c r="AW146" s="54"/>
      <c r="AX146" s="59"/>
      <c r="AY146" s="59"/>
      <c r="AZ146" s="59"/>
      <c r="BA146" s="59"/>
      <c r="BB146" s="59">
        <v>5.4399999999999997E-2</v>
      </c>
      <c r="BC146" s="60">
        <v>4.9000000000000004</v>
      </c>
      <c r="BD146" s="61">
        <v>6.4130000000000006E-2</v>
      </c>
      <c r="BE146" s="62" t="s">
        <v>293</v>
      </c>
      <c r="BF146" s="35">
        <f t="shared" si="0"/>
        <v>4.9000000000000004</v>
      </c>
      <c r="BG146" s="35">
        <f t="shared" si="0"/>
        <v>6.4130000000000006E-2</v>
      </c>
      <c r="BH146" s="35" t="str">
        <f t="shared" si="284"/>
        <v>Low</v>
      </c>
      <c r="BI146" s="110">
        <f t="shared" si="285"/>
        <v>0</v>
      </c>
      <c r="BJ146" s="83" t="str">
        <f>VLOOKUP($F146,REP_Info!$D$6:$H$250,5,FALSE)</f>
        <v/>
      </c>
      <c r="BK146" s="30">
        <f t="shared" si="1"/>
        <v>12.833000000000002</v>
      </c>
      <c r="BL146" s="30">
        <f t="shared" si="1"/>
        <v>12.343</v>
      </c>
      <c r="BM146" s="30">
        <f t="shared" si="1"/>
        <v>12.098000000000003</v>
      </c>
      <c r="BN146" s="29">
        <f t="shared" si="1"/>
        <v>12.016333333333334</v>
      </c>
      <c r="BO146" s="85" t="str">
        <f t="shared" si="2"/>
        <v>$$$</v>
      </c>
      <c r="BP146" s="88" t="str">
        <f t="shared" si="286"/>
        <v>$$$</v>
      </c>
      <c r="BQ146" s="88" t="str">
        <f t="shared" si="4"/>
        <v>$$$</v>
      </c>
      <c r="BR146" s="88" t="str">
        <f t="shared" si="5"/>
        <v>$$$</v>
      </c>
      <c r="BS146" s="29" t="e">
        <f t="shared" si="296"/>
        <v>#N/A</v>
      </c>
      <c r="BT146" s="29" t="e">
        <f t="shared" si="296"/>
        <v>#N/A</v>
      </c>
      <c r="BU146" s="29" t="e">
        <f t="shared" si="296"/>
        <v>#N/A</v>
      </c>
      <c r="BV146" s="29" t="e">
        <f t="shared" si="296"/>
        <v>#N/A</v>
      </c>
      <c r="BW146" s="29" t="e">
        <f t="shared" si="296"/>
        <v>#N/A</v>
      </c>
      <c r="BX146" s="29" t="e">
        <f t="shared" si="296"/>
        <v>#N/A</v>
      </c>
      <c r="BY146" s="29" t="e">
        <f t="shared" si="296"/>
        <v>#N/A</v>
      </c>
      <c r="BZ146" s="29" t="e">
        <f t="shared" si="296"/>
        <v>#N/A</v>
      </c>
      <c r="CA146" s="29" t="e">
        <f t="shared" si="296"/>
        <v>#N/A</v>
      </c>
      <c r="CB146" s="29" t="e">
        <f t="shared" si="296"/>
        <v>#N/A</v>
      </c>
      <c r="CC146" s="29" t="e">
        <f t="shared" si="296"/>
        <v>#N/A</v>
      </c>
      <c r="CD146" s="29" t="e">
        <f t="shared" si="296"/>
        <v>#N/A</v>
      </c>
      <c r="CE146" s="6" t="str">
        <f t="shared" si="294"/>
        <v/>
      </c>
      <c r="CF146" s="27" t="e">
        <f>IF(AND(CI146,NOT(AD146)),LOOKUP(CF$5,{0,750,1500},H146:J146),"")</f>
        <v>#N/A</v>
      </c>
      <c r="CG146" s="6" t="str">
        <f t="shared" si="295"/>
        <v/>
      </c>
      <c r="CH146" t="e">
        <f t="shared" si="287"/>
        <v>#N/A</v>
      </c>
      <c r="CI146" t="e">
        <f t="shared" si="288"/>
        <v>#N/A</v>
      </c>
      <c r="CJ146" s="6" t="e">
        <f t="shared" si="11"/>
        <v>#N/A</v>
      </c>
      <c r="CK146" s="6">
        <f t="shared" si="12"/>
        <v>1</v>
      </c>
      <c r="CL146" s="6">
        <f t="shared" si="26"/>
        <v>1</v>
      </c>
      <c r="CM146" s="6">
        <f t="shared" si="13"/>
        <v>1</v>
      </c>
      <c r="CN146" s="6">
        <f t="shared" si="14"/>
        <v>1</v>
      </c>
      <c r="CO146" s="6">
        <f t="shared" si="15"/>
        <v>1</v>
      </c>
      <c r="CP146" s="6">
        <f t="shared" si="16"/>
        <v>1</v>
      </c>
      <c r="CQ146" s="6">
        <f t="shared" si="289"/>
        <v>1</v>
      </c>
      <c r="CR146" s="81" t="str">
        <f t="shared" si="17"/>
        <v/>
      </c>
      <c r="CS146">
        <f t="shared" si="290"/>
        <v>0</v>
      </c>
      <c r="CT146">
        <f t="shared" si="19"/>
        <v>150</v>
      </c>
      <c r="CU146" t="str">
        <f t="shared" si="29"/>
        <v/>
      </c>
      <c r="CV146" s="81">
        <f t="shared" si="291"/>
        <v>150</v>
      </c>
      <c r="CW146" s="81">
        <f>(CV146/25)^1.5*(Calculator!$BU$4/10000)*CW$5</f>
        <v>7.6432310260371077</v>
      </c>
      <c r="CX146" t="str">
        <f t="shared" si="292"/>
        <v>$150</v>
      </c>
    </row>
    <row r="147" spans="2:102" x14ac:dyDescent="0.25">
      <c r="B147" s="115" t="s">
        <v>233</v>
      </c>
      <c r="C147" s="13">
        <v>46263.276388888888</v>
      </c>
      <c r="D147">
        <v>35895</v>
      </c>
      <c r="E147" s="54" t="s">
        <v>237</v>
      </c>
      <c r="F147" s="54" t="s">
        <v>486</v>
      </c>
      <c r="G147" s="54" t="s">
        <v>1981</v>
      </c>
      <c r="H147" s="55">
        <v>11.1</v>
      </c>
      <c r="I147" s="55">
        <v>10.6</v>
      </c>
      <c r="J147" s="55">
        <v>10.4</v>
      </c>
      <c r="K147" s="54"/>
      <c r="L147" s="56" t="b">
        <v>0</v>
      </c>
      <c r="M147" s="56" t="b">
        <v>0</v>
      </c>
      <c r="N147" s="54">
        <v>1</v>
      </c>
      <c r="O147" s="54" t="s">
        <v>228</v>
      </c>
      <c r="P147" s="54">
        <v>30</v>
      </c>
      <c r="Q147" s="54">
        <v>9</v>
      </c>
      <c r="R147" s="54">
        <v>150</v>
      </c>
      <c r="S147" s="54" t="s">
        <v>1982</v>
      </c>
      <c r="T147" s="54" t="s">
        <v>489</v>
      </c>
      <c r="U147" s="54" t="s">
        <v>490</v>
      </c>
      <c r="V147" s="54" t="s">
        <v>491</v>
      </c>
      <c r="W147" s="54" t="b">
        <v>0</v>
      </c>
      <c r="X147" s="54"/>
      <c r="Y147" s="57" t="s">
        <v>2126</v>
      </c>
      <c r="Z147" s="54" t="s">
        <v>1983</v>
      </c>
      <c r="AA147" s="54"/>
      <c r="AB147" s="54" t="s">
        <v>493</v>
      </c>
      <c r="AC147" s="56" t="b">
        <v>1</v>
      </c>
      <c r="AD147" s="56" t="b">
        <v>0</v>
      </c>
      <c r="AE147" s="54" t="s">
        <v>302</v>
      </c>
      <c r="AF147" s="58">
        <v>46263</v>
      </c>
      <c r="AG147" s="62" t="s">
        <v>293</v>
      </c>
      <c r="AH147" s="54">
        <v>0</v>
      </c>
      <c r="AI147" s="54"/>
      <c r="AJ147" s="54"/>
      <c r="AK147" s="54"/>
      <c r="AL147" s="54"/>
      <c r="AM147" s="54">
        <v>0</v>
      </c>
      <c r="AN147" s="54"/>
      <c r="AO147" s="54"/>
      <c r="AP147" s="54"/>
      <c r="AQ147" s="54"/>
      <c r="AR147" s="54"/>
      <c r="AS147" s="54"/>
      <c r="AT147" s="54"/>
      <c r="AU147" s="54"/>
      <c r="AV147" s="54"/>
      <c r="AW147" s="54"/>
      <c r="AX147" s="59"/>
      <c r="AY147" s="59"/>
      <c r="AZ147" s="59"/>
      <c r="BA147" s="59"/>
      <c r="BB147" s="59">
        <v>4.2099999999999999E-2</v>
      </c>
      <c r="BC147" s="60">
        <v>4.0599999999999996</v>
      </c>
      <c r="BD147" s="61">
        <v>6.0295000000000001E-2</v>
      </c>
      <c r="BE147" s="62" t="s">
        <v>293</v>
      </c>
      <c r="BF147" s="35">
        <f t="shared" si="0"/>
        <v>4.0600000000000005</v>
      </c>
      <c r="BG147" s="35">
        <f t="shared" si="0"/>
        <v>6.0295000000000001E-2</v>
      </c>
      <c r="BH147" s="35" t="str">
        <f t="shared" si="284"/>
        <v>Low</v>
      </c>
      <c r="BI147" s="110">
        <f t="shared" si="285"/>
        <v>0</v>
      </c>
      <c r="BJ147" s="83" t="str">
        <f>VLOOKUP($F147,REP_Info!$D$6:$H$250,5,FALSE)</f>
        <v/>
      </c>
      <c r="BK147" s="30">
        <f t="shared" si="1"/>
        <v>11.051500000000001</v>
      </c>
      <c r="BL147" s="30">
        <f t="shared" si="1"/>
        <v>10.645500000000002</v>
      </c>
      <c r="BM147" s="30">
        <f t="shared" si="1"/>
        <v>10.442500000000003</v>
      </c>
      <c r="BN147" s="29">
        <f t="shared" si="1"/>
        <v>10.374833333333333</v>
      </c>
      <c r="BO147" s="85" t="str">
        <f t="shared" si="2"/>
        <v>$$$</v>
      </c>
      <c r="BP147" s="88" t="str">
        <f t="shared" si="286"/>
        <v>$$$</v>
      </c>
      <c r="BQ147" s="88" t="str">
        <f t="shared" si="4"/>
        <v>$$$</v>
      </c>
      <c r="BR147" s="88" t="str">
        <f t="shared" si="5"/>
        <v>$$$</v>
      </c>
      <c r="BS147" s="29" t="e">
        <f t="shared" si="296"/>
        <v>#N/A</v>
      </c>
      <c r="BT147" s="29" t="e">
        <f t="shared" si="296"/>
        <v>#N/A</v>
      </c>
      <c r="BU147" s="29" t="e">
        <f t="shared" si="296"/>
        <v>#N/A</v>
      </c>
      <c r="BV147" s="29" t="e">
        <f t="shared" si="296"/>
        <v>#N/A</v>
      </c>
      <c r="BW147" s="29" t="e">
        <f t="shared" si="296"/>
        <v>#N/A</v>
      </c>
      <c r="BX147" s="29" t="e">
        <f t="shared" si="296"/>
        <v>#N/A</v>
      </c>
      <c r="BY147" s="29" t="e">
        <f t="shared" si="296"/>
        <v>#N/A</v>
      </c>
      <c r="BZ147" s="29" t="e">
        <f t="shared" si="296"/>
        <v>#N/A</v>
      </c>
      <c r="CA147" s="29" t="e">
        <f t="shared" si="296"/>
        <v>#N/A</v>
      </c>
      <c r="CB147" s="29" t="e">
        <f t="shared" si="296"/>
        <v>#N/A</v>
      </c>
      <c r="CC147" s="29" t="e">
        <f t="shared" si="296"/>
        <v>#N/A</v>
      </c>
      <c r="CD147" s="29" t="e">
        <f t="shared" si="296"/>
        <v>#N/A</v>
      </c>
      <c r="CE147" s="6" t="str">
        <f t="shared" si="294"/>
        <v/>
      </c>
      <c r="CF147" s="27" t="e">
        <f>IF(AND(CI147,NOT(AD147)),LOOKUP(CF$5,{0,750,1500},H147:J147),"")</f>
        <v>#N/A</v>
      </c>
      <c r="CG147" s="6" t="str">
        <f t="shared" si="295"/>
        <v/>
      </c>
      <c r="CH147" t="e">
        <f t="shared" si="287"/>
        <v>#N/A</v>
      </c>
      <c r="CI147" t="e">
        <f t="shared" si="288"/>
        <v>#N/A</v>
      </c>
      <c r="CJ147" s="6" t="e">
        <f t="shared" si="11"/>
        <v>#N/A</v>
      </c>
      <c r="CK147" s="6">
        <f t="shared" si="12"/>
        <v>1</v>
      </c>
      <c r="CL147" s="6">
        <f t="shared" si="26"/>
        <v>1</v>
      </c>
      <c r="CM147" s="6">
        <f t="shared" si="13"/>
        <v>1</v>
      </c>
      <c r="CN147" s="6">
        <f t="shared" si="14"/>
        <v>0</v>
      </c>
      <c r="CO147" s="6">
        <f t="shared" si="15"/>
        <v>1</v>
      </c>
      <c r="CP147" s="6">
        <f t="shared" si="16"/>
        <v>1</v>
      </c>
      <c r="CQ147" s="6">
        <f t="shared" si="289"/>
        <v>1</v>
      </c>
      <c r="CR147" s="81" t="str">
        <f t="shared" si="17"/>
        <v/>
      </c>
      <c r="CS147">
        <f t="shared" si="290"/>
        <v>5.9999999999999982</v>
      </c>
      <c r="CT147">
        <f t="shared" si="19"/>
        <v>150</v>
      </c>
      <c r="CU147" t="str">
        <f t="shared" si="29"/>
        <v/>
      </c>
      <c r="CV147" s="81">
        <f t="shared" si="291"/>
        <v>150</v>
      </c>
      <c r="CW147" s="81">
        <f>(CV147/25)^1.5*(Calculator!$BU$4/10000)*CW$5</f>
        <v>7.6432310260371077</v>
      </c>
      <c r="CX147" t="str">
        <f t="shared" si="292"/>
        <v>$150</v>
      </c>
    </row>
    <row r="148" spans="2:102" x14ac:dyDescent="0.25">
      <c r="B148" s="115" t="s">
        <v>233</v>
      </c>
      <c r="C148" s="13">
        <v>46269.447222222225</v>
      </c>
      <c r="D148">
        <v>35897</v>
      </c>
      <c r="E148" s="54" t="s">
        <v>235</v>
      </c>
      <c r="F148" s="54" t="s">
        <v>486</v>
      </c>
      <c r="G148" s="54" t="s">
        <v>1981</v>
      </c>
      <c r="H148" s="55">
        <v>11.700000000000001</v>
      </c>
      <c r="I148" s="55">
        <v>11.200000000000001</v>
      </c>
      <c r="J148" s="55">
        <v>11</v>
      </c>
      <c r="K148" s="54"/>
      <c r="L148" s="56" t="b">
        <v>0</v>
      </c>
      <c r="M148" s="56" t="b">
        <v>0</v>
      </c>
      <c r="N148" s="54">
        <v>1</v>
      </c>
      <c r="O148" s="54" t="s">
        <v>228</v>
      </c>
      <c r="P148" s="54">
        <v>30</v>
      </c>
      <c r="Q148" s="54">
        <v>9</v>
      </c>
      <c r="R148" s="54">
        <v>150</v>
      </c>
      <c r="S148" s="54" t="s">
        <v>1982</v>
      </c>
      <c r="T148" s="54" t="s">
        <v>489</v>
      </c>
      <c r="U148" s="54" t="s">
        <v>490</v>
      </c>
      <c r="V148" s="54" t="s">
        <v>491</v>
      </c>
      <c r="W148" s="54" t="b">
        <v>0</v>
      </c>
      <c r="X148" s="54"/>
      <c r="Y148" s="57" t="s">
        <v>2379</v>
      </c>
      <c r="Z148" s="54" t="s">
        <v>1984</v>
      </c>
      <c r="AA148" s="54"/>
      <c r="AB148" s="54" t="s">
        <v>493</v>
      </c>
      <c r="AC148" s="56" t="b">
        <v>1</v>
      </c>
      <c r="AD148" s="56" t="b">
        <v>0</v>
      </c>
      <c r="AE148" s="54" t="s">
        <v>302</v>
      </c>
      <c r="AF148" s="58">
        <v>46268</v>
      </c>
      <c r="AG148" s="62" t="s">
        <v>293</v>
      </c>
      <c r="AH148" s="54">
        <v>0</v>
      </c>
      <c r="AI148" s="54"/>
      <c r="AJ148" s="54"/>
      <c r="AK148" s="54"/>
      <c r="AL148" s="54"/>
      <c r="AM148" s="54">
        <v>0</v>
      </c>
      <c r="AN148" s="54"/>
      <c r="AO148" s="54"/>
      <c r="AP148" s="54"/>
      <c r="AQ148" s="54"/>
      <c r="AR148" s="54"/>
      <c r="AS148" s="54"/>
      <c r="AT148" s="54"/>
      <c r="AU148" s="54"/>
      <c r="AV148" s="54"/>
      <c r="AW148" s="54"/>
      <c r="AX148" s="59"/>
      <c r="AY148" s="59"/>
      <c r="AZ148" s="59"/>
      <c r="BA148" s="59"/>
      <c r="BB148" s="59">
        <v>4.3400000000000001E-2</v>
      </c>
      <c r="BC148" s="60">
        <v>4.9000000000000004</v>
      </c>
      <c r="BD148" s="61">
        <v>6.4130000000000006E-2</v>
      </c>
      <c r="BE148" s="62" t="s">
        <v>293</v>
      </c>
      <c r="BF148" s="35">
        <f t="shared" si="0"/>
        <v>4.9000000000000004</v>
      </c>
      <c r="BG148" s="35">
        <f t="shared" si="0"/>
        <v>6.4130000000000006E-2</v>
      </c>
      <c r="BH148" s="35" t="str">
        <f t="shared" si="284"/>
        <v>Low</v>
      </c>
      <c r="BI148" s="110">
        <f t="shared" si="285"/>
        <v>0</v>
      </c>
      <c r="BJ148" s="83" t="str">
        <f>VLOOKUP($F148,REP_Info!$D$6:$H$250,5,FALSE)</f>
        <v/>
      </c>
      <c r="BK148" s="30">
        <f t="shared" si="1"/>
        <v>11.733000000000002</v>
      </c>
      <c r="BL148" s="30">
        <f t="shared" si="1"/>
        <v>11.243</v>
      </c>
      <c r="BM148" s="30">
        <f t="shared" si="1"/>
        <v>10.998000000000001</v>
      </c>
      <c r="BN148" s="29">
        <f t="shared" si="1"/>
        <v>10.916333333333334</v>
      </c>
      <c r="BO148" s="85" t="str">
        <f t="shared" si="2"/>
        <v>$$$</v>
      </c>
      <c r="BP148" s="88" t="str">
        <f t="shared" si="286"/>
        <v>$$$</v>
      </c>
      <c r="BQ148" s="88" t="str">
        <f t="shared" si="4"/>
        <v>$$$</v>
      </c>
      <c r="BR148" s="88" t="str">
        <f t="shared" si="5"/>
        <v>$$$</v>
      </c>
      <c r="BS148" s="29" t="e">
        <f t="shared" si="296"/>
        <v>#N/A</v>
      </c>
      <c r="BT148" s="29" t="e">
        <f t="shared" si="296"/>
        <v>#N/A</v>
      </c>
      <c r="BU148" s="29" t="e">
        <f t="shared" si="296"/>
        <v>#N/A</v>
      </c>
      <c r="BV148" s="29" t="e">
        <f t="shared" si="296"/>
        <v>#N/A</v>
      </c>
      <c r="BW148" s="29" t="e">
        <f t="shared" si="296"/>
        <v>#N/A</v>
      </c>
      <c r="BX148" s="29" t="e">
        <f t="shared" si="296"/>
        <v>#N/A</v>
      </c>
      <c r="BY148" s="29" t="e">
        <f t="shared" si="296"/>
        <v>#N/A</v>
      </c>
      <c r="BZ148" s="29" t="e">
        <f t="shared" si="296"/>
        <v>#N/A</v>
      </c>
      <c r="CA148" s="29" t="e">
        <f t="shared" si="296"/>
        <v>#N/A</v>
      </c>
      <c r="CB148" s="29" t="e">
        <f t="shared" si="296"/>
        <v>#N/A</v>
      </c>
      <c r="CC148" s="29" t="e">
        <f t="shared" si="296"/>
        <v>#N/A</v>
      </c>
      <c r="CD148" s="29" t="e">
        <f t="shared" si="296"/>
        <v>#N/A</v>
      </c>
      <c r="CE148" s="6" t="str">
        <f t="shared" si="294"/>
        <v/>
      </c>
      <c r="CF148" s="27" t="e">
        <f>IF(AND(CI148,NOT(AD148)),LOOKUP(CF$5,{0,750,1500},H148:J148),"")</f>
        <v>#N/A</v>
      </c>
      <c r="CG148" s="6" t="str">
        <f t="shared" si="295"/>
        <v/>
      </c>
      <c r="CH148" t="e">
        <f t="shared" si="287"/>
        <v>#N/A</v>
      </c>
      <c r="CI148" t="e">
        <f t="shared" si="288"/>
        <v>#N/A</v>
      </c>
      <c r="CJ148" s="6" t="e">
        <f t="shared" si="11"/>
        <v>#N/A</v>
      </c>
      <c r="CK148" s="6">
        <f t="shared" si="12"/>
        <v>1</v>
      </c>
      <c r="CL148" s="6">
        <f t="shared" si="26"/>
        <v>1</v>
      </c>
      <c r="CM148" s="6">
        <f t="shared" si="13"/>
        <v>1</v>
      </c>
      <c r="CN148" s="6">
        <f t="shared" si="14"/>
        <v>0</v>
      </c>
      <c r="CO148" s="6">
        <f t="shared" si="15"/>
        <v>1</v>
      </c>
      <c r="CP148" s="6">
        <f t="shared" si="16"/>
        <v>1</v>
      </c>
      <c r="CQ148" s="6">
        <f t="shared" si="289"/>
        <v>1</v>
      </c>
      <c r="CR148" s="81" t="str">
        <f t="shared" si="17"/>
        <v/>
      </c>
      <c r="CS148">
        <f t="shared" si="290"/>
        <v>5.9999999999999982</v>
      </c>
      <c r="CT148">
        <f t="shared" si="19"/>
        <v>150</v>
      </c>
      <c r="CU148" t="str">
        <f t="shared" si="29"/>
        <v/>
      </c>
      <c r="CV148" s="81">
        <f t="shared" si="291"/>
        <v>150</v>
      </c>
      <c r="CW148" s="81">
        <f>(CV148/25)^1.5*(Calculator!$BU$4/10000)*CW$5</f>
        <v>7.6432310260371077</v>
      </c>
      <c r="CX148" t="str">
        <f t="shared" si="292"/>
        <v>$150</v>
      </c>
    </row>
    <row r="149" spans="2:102" x14ac:dyDescent="0.25">
      <c r="B149" s="115" t="s">
        <v>233</v>
      </c>
      <c r="C149" s="13">
        <v>46263.276388888888</v>
      </c>
      <c r="D149">
        <v>31714</v>
      </c>
      <c r="E149" s="54" t="s">
        <v>237</v>
      </c>
      <c r="F149" s="54" t="s">
        <v>495</v>
      </c>
      <c r="G149" s="54" t="s">
        <v>496</v>
      </c>
      <c r="H149" s="55">
        <v>12.1</v>
      </c>
      <c r="I149" s="55">
        <v>11.600000000000001</v>
      </c>
      <c r="J149" s="55">
        <v>11.4</v>
      </c>
      <c r="K149" s="54"/>
      <c r="L149" s="56" t="b">
        <v>0</v>
      </c>
      <c r="M149" s="56" t="b">
        <v>0</v>
      </c>
      <c r="N149" s="54">
        <v>1</v>
      </c>
      <c r="O149" s="54" t="s">
        <v>228</v>
      </c>
      <c r="P149" s="54">
        <v>100</v>
      </c>
      <c r="Q149" s="54">
        <v>12</v>
      </c>
      <c r="R149" s="54">
        <v>150</v>
      </c>
      <c r="S149" s="54" t="s">
        <v>497</v>
      </c>
      <c r="T149" s="54" t="s">
        <v>1752</v>
      </c>
      <c r="U149" s="54" t="s">
        <v>498</v>
      </c>
      <c r="V149" s="54" t="s">
        <v>499</v>
      </c>
      <c r="W149" s="54" t="b">
        <v>0</v>
      </c>
      <c r="X149" s="54"/>
      <c r="Y149" s="57" t="s">
        <v>2127</v>
      </c>
      <c r="Z149" s="54" t="s">
        <v>500</v>
      </c>
      <c r="AA149" s="54"/>
      <c r="AB149" s="54" t="s">
        <v>501</v>
      </c>
      <c r="AC149" s="56" t="b">
        <v>1</v>
      </c>
      <c r="AD149" s="56" t="b">
        <v>0</v>
      </c>
      <c r="AE149" s="54" t="s">
        <v>302</v>
      </c>
      <c r="AF149" s="58">
        <v>46263</v>
      </c>
      <c r="AG149" s="62" t="s">
        <v>293</v>
      </c>
      <c r="AH149" s="54">
        <v>0</v>
      </c>
      <c r="AI149" s="54"/>
      <c r="AJ149" s="54"/>
      <c r="AK149" s="54"/>
      <c r="AL149" s="54"/>
      <c r="AM149" s="54">
        <v>0</v>
      </c>
      <c r="AN149" s="54"/>
      <c r="AO149" s="54"/>
      <c r="AP149" s="54"/>
      <c r="AQ149" s="54"/>
      <c r="AR149" s="54"/>
      <c r="AS149" s="54"/>
      <c r="AT149" s="54"/>
      <c r="AU149" s="54"/>
      <c r="AV149" s="54"/>
      <c r="AW149" s="54"/>
      <c r="AX149" s="59"/>
      <c r="AY149" s="59"/>
      <c r="AZ149" s="59"/>
      <c r="BA149" s="59"/>
      <c r="BB149" s="59">
        <v>5.21E-2</v>
      </c>
      <c r="BC149" s="60">
        <v>4.0599999999999996</v>
      </c>
      <c r="BD149" s="61">
        <v>6.0295000000000001E-2</v>
      </c>
      <c r="BE149" s="62" t="s">
        <v>293</v>
      </c>
      <c r="BF149" s="35">
        <f t="shared" si="0"/>
        <v>4.0600000000000005</v>
      </c>
      <c r="BG149" s="35">
        <f t="shared" si="0"/>
        <v>6.0295000000000001E-2</v>
      </c>
      <c r="BH149" s="35" t="str">
        <f t="shared" si="284"/>
        <v>Low</v>
      </c>
      <c r="BI149" s="110">
        <f t="shared" si="285"/>
        <v>0</v>
      </c>
      <c r="BJ149" s="83">
        <f>VLOOKUP($F149,REP_Info!$D$6:$H$250,5,FALSE)</f>
        <v>1.165</v>
      </c>
      <c r="BK149" s="30">
        <f t="shared" si="1"/>
        <v>12.051500000000001</v>
      </c>
      <c r="BL149" s="30">
        <f t="shared" si="1"/>
        <v>11.645500000000002</v>
      </c>
      <c r="BM149" s="30">
        <f t="shared" si="1"/>
        <v>11.442500000000003</v>
      </c>
      <c r="BN149" s="29">
        <f t="shared" si="1"/>
        <v>11.374833333333333</v>
      </c>
      <c r="BO149" s="85" t="str">
        <f t="shared" si="2"/>
        <v>$$$</v>
      </c>
      <c r="BP149" s="88" t="str">
        <f t="shared" si="286"/>
        <v>$$$</v>
      </c>
      <c r="BQ149" s="88" t="str">
        <f t="shared" si="4"/>
        <v>$$$</v>
      </c>
      <c r="BR149" s="88" t="str">
        <f t="shared" si="5"/>
        <v>$$$</v>
      </c>
      <c r="BS149" s="29" t="e">
        <f t="shared" si="296"/>
        <v>#N/A</v>
      </c>
      <c r="BT149" s="29" t="e">
        <f t="shared" si="296"/>
        <v>#N/A</v>
      </c>
      <c r="BU149" s="29" t="e">
        <f t="shared" si="296"/>
        <v>#N/A</v>
      </c>
      <c r="BV149" s="29" t="e">
        <f t="shared" si="296"/>
        <v>#N/A</v>
      </c>
      <c r="BW149" s="29" t="e">
        <f t="shared" si="296"/>
        <v>#N/A</v>
      </c>
      <c r="BX149" s="29" t="e">
        <f t="shared" si="296"/>
        <v>#N/A</v>
      </c>
      <c r="BY149" s="29" t="e">
        <f t="shared" si="296"/>
        <v>#N/A</v>
      </c>
      <c r="BZ149" s="29" t="e">
        <f t="shared" si="296"/>
        <v>#N/A</v>
      </c>
      <c r="CA149" s="29" t="e">
        <f t="shared" si="296"/>
        <v>#N/A</v>
      </c>
      <c r="CB149" s="29" t="e">
        <f t="shared" si="296"/>
        <v>#N/A</v>
      </c>
      <c r="CC149" s="29" t="e">
        <f t="shared" si="296"/>
        <v>#N/A</v>
      </c>
      <c r="CD149" s="29" t="e">
        <f t="shared" si="296"/>
        <v>#N/A</v>
      </c>
      <c r="CE149" s="6" t="str">
        <f t="shared" si="294"/>
        <v/>
      </c>
      <c r="CF149" s="27" t="e">
        <f>IF(AND(CI149,NOT(AD149)),LOOKUP(CF$5,{0,750,1500},H149:J149),"")</f>
        <v>#N/A</v>
      </c>
      <c r="CG149" s="6" t="str">
        <f t="shared" si="295"/>
        <v/>
      </c>
      <c r="CH149" t="e">
        <f t="shared" si="287"/>
        <v>#N/A</v>
      </c>
      <c r="CI149" t="e">
        <f t="shared" si="288"/>
        <v>#N/A</v>
      </c>
      <c r="CJ149" s="6" t="e">
        <f t="shared" si="11"/>
        <v>#N/A</v>
      </c>
      <c r="CK149" s="6">
        <f t="shared" si="12"/>
        <v>1</v>
      </c>
      <c r="CL149" s="6">
        <f t="shared" si="26"/>
        <v>1</v>
      </c>
      <c r="CM149" s="6">
        <f t="shared" si="13"/>
        <v>1</v>
      </c>
      <c r="CN149" s="6">
        <f t="shared" si="14"/>
        <v>1</v>
      </c>
      <c r="CO149" s="6">
        <f t="shared" si="15"/>
        <v>1</v>
      </c>
      <c r="CP149" s="6">
        <f t="shared" si="16"/>
        <v>1</v>
      </c>
      <c r="CQ149" s="6">
        <f t="shared" si="289"/>
        <v>1</v>
      </c>
      <c r="CR149" s="81" t="str">
        <f t="shared" si="17"/>
        <v/>
      </c>
      <c r="CS149">
        <f t="shared" si="290"/>
        <v>0</v>
      </c>
      <c r="CT149">
        <f t="shared" si="19"/>
        <v>150</v>
      </c>
      <c r="CU149" t="str">
        <f t="shared" si="29"/>
        <v/>
      </c>
      <c r="CV149" s="81">
        <f t="shared" si="291"/>
        <v>150</v>
      </c>
      <c r="CW149" s="81">
        <f>(CV149/25)^1.5*(Calculator!$BU$4/10000)*CW$5</f>
        <v>7.6432310260371077</v>
      </c>
      <c r="CX149" t="str">
        <f t="shared" si="292"/>
        <v>$150</v>
      </c>
    </row>
    <row r="150" spans="2:102" x14ac:dyDescent="0.25">
      <c r="B150" s="115" t="s">
        <v>233</v>
      </c>
      <c r="C150" s="13">
        <v>46269.447222222225</v>
      </c>
      <c r="D150">
        <v>31716</v>
      </c>
      <c r="E150" s="54" t="s">
        <v>235</v>
      </c>
      <c r="F150" s="54" t="s">
        <v>495</v>
      </c>
      <c r="G150" s="54" t="s">
        <v>496</v>
      </c>
      <c r="H150" s="55">
        <v>12.8</v>
      </c>
      <c r="I150" s="55">
        <v>12.3</v>
      </c>
      <c r="J150" s="55">
        <v>12.1</v>
      </c>
      <c r="K150" s="54"/>
      <c r="L150" s="56" t="b">
        <v>0</v>
      </c>
      <c r="M150" s="56" t="b">
        <v>0</v>
      </c>
      <c r="N150" s="54">
        <v>1</v>
      </c>
      <c r="O150" s="54" t="s">
        <v>228</v>
      </c>
      <c r="P150" s="54">
        <v>100</v>
      </c>
      <c r="Q150" s="54">
        <v>12</v>
      </c>
      <c r="R150" s="54">
        <v>150</v>
      </c>
      <c r="S150" s="54" t="s">
        <v>497</v>
      </c>
      <c r="T150" s="54" t="s">
        <v>1752</v>
      </c>
      <c r="U150" s="54" t="s">
        <v>498</v>
      </c>
      <c r="V150" s="54" t="s">
        <v>499</v>
      </c>
      <c r="W150" s="54" t="b">
        <v>0</v>
      </c>
      <c r="X150" s="54"/>
      <c r="Y150" s="57" t="s">
        <v>2380</v>
      </c>
      <c r="Z150" s="54" t="s">
        <v>502</v>
      </c>
      <c r="AA150" s="54"/>
      <c r="AB150" s="54" t="s">
        <v>501</v>
      </c>
      <c r="AC150" s="56" t="b">
        <v>1</v>
      </c>
      <c r="AD150" s="56" t="b">
        <v>0</v>
      </c>
      <c r="AE150" s="54" t="s">
        <v>302</v>
      </c>
      <c r="AF150" s="58">
        <v>46268</v>
      </c>
      <c r="AG150" s="62" t="s">
        <v>293</v>
      </c>
      <c r="AH150" s="54">
        <v>0</v>
      </c>
      <c r="AI150" s="54"/>
      <c r="AJ150" s="54"/>
      <c r="AK150" s="54"/>
      <c r="AL150" s="54"/>
      <c r="AM150" s="54">
        <v>0</v>
      </c>
      <c r="AN150" s="54"/>
      <c r="AO150" s="54"/>
      <c r="AP150" s="54"/>
      <c r="AQ150" s="54"/>
      <c r="AR150" s="54"/>
      <c r="AS150" s="54"/>
      <c r="AT150" s="54"/>
      <c r="AU150" s="54"/>
      <c r="AV150" s="54"/>
      <c r="AW150" s="54"/>
      <c r="AX150" s="59"/>
      <c r="AY150" s="59"/>
      <c r="AZ150" s="59"/>
      <c r="BA150" s="59"/>
      <c r="BB150" s="59">
        <v>5.4399999999999997E-2</v>
      </c>
      <c r="BC150" s="60">
        <v>4.9000000000000004</v>
      </c>
      <c r="BD150" s="61">
        <v>6.4130000000000006E-2</v>
      </c>
      <c r="BE150" s="62" t="s">
        <v>293</v>
      </c>
      <c r="BF150" s="35">
        <f t="shared" si="0"/>
        <v>4.9000000000000004</v>
      </c>
      <c r="BG150" s="35">
        <f t="shared" si="0"/>
        <v>6.4130000000000006E-2</v>
      </c>
      <c r="BH150" s="35" t="str">
        <f t="shared" si="284"/>
        <v>Low</v>
      </c>
      <c r="BI150" s="110">
        <f t="shared" si="285"/>
        <v>0</v>
      </c>
      <c r="BJ150" s="83">
        <f>VLOOKUP($F150,REP_Info!$D$6:$H$250,5,FALSE)</f>
        <v>1.165</v>
      </c>
      <c r="BK150" s="30">
        <f t="shared" si="1"/>
        <v>12.833000000000002</v>
      </c>
      <c r="BL150" s="30">
        <f t="shared" si="1"/>
        <v>12.343</v>
      </c>
      <c r="BM150" s="30">
        <f t="shared" si="1"/>
        <v>12.098000000000003</v>
      </c>
      <c r="BN150" s="29">
        <f t="shared" si="1"/>
        <v>12.016333333333334</v>
      </c>
      <c r="BO150" s="85" t="str">
        <f t="shared" si="2"/>
        <v>$$$</v>
      </c>
      <c r="BP150" s="88" t="str">
        <f t="shared" si="286"/>
        <v>$$$</v>
      </c>
      <c r="BQ150" s="88" t="str">
        <f t="shared" si="4"/>
        <v>$$$</v>
      </c>
      <c r="BR150" s="88" t="str">
        <f t="shared" si="5"/>
        <v>$$$</v>
      </c>
      <c r="BS150" s="29" t="e">
        <f t="shared" si="296"/>
        <v>#N/A</v>
      </c>
      <c r="BT150" s="29" t="e">
        <f t="shared" si="296"/>
        <v>#N/A</v>
      </c>
      <c r="BU150" s="29" t="e">
        <f t="shared" si="296"/>
        <v>#N/A</v>
      </c>
      <c r="BV150" s="29" t="e">
        <f t="shared" si="296"/>
        <v>#N/A</v>
      </c>
      <c r="BW150" s="29" t="e">
        <f t="shared" si="296"/>
        <v>#N/A</v>
      </c>
      <c r="BX150" s="29" t="e">
        <f t="shared" si="296"/>
        <v>#N/A</v>
      </c>
      <c r="BY150" s="29" t="e">
        <f t="shared" si="296"/>
        <v>#N/A</v>
      </c>
      <c r="BZ150" s="29" t="e">
        <f t="shared" si="296"/>
        <v>#N/A</v>
      </c>
      <c r="CA150" s="29" t="e">
        <f t="shared" si="296"/>
        <v>#N/A</v>
      </c>
      <c r="CB150" s="29" t="e">
        <f t="shared" si="296"/>
        <v>#N/A</v>
      </c>
      <c r="CC150" s="29" t="e">
        <f t="shared" si="296"/>
        <v>#N/A</v>
      </c>
      <c r="CD150" s="29" t="e">
        <f t="shared" si="296"/>
        <v>#N/A</v>
      </c>
      <c r="CE150" s="6" t="str">
        <f t="shared" si="294"/>
        <v/>
      </c>
      <c r="CF150" s="27" t="e">
        <f>IF(AND(CI150,NOT(AD150)),LOOKUP(CF$5,{0,750,1500},H150:J150),"")</f>
        <v>#N/A</v>
      </c>
      <c r="CG150" s="6" t="str">
        <f t="shared" si="295"/>
        <v/>
      </c>
      <c r="CH150" t="e">
        <f t="shared" si="287"/>
        <v>#N/A</v>
      </c>
      <c r="CI150" t="e">
        <f t="shared" si="288"/>
        <v>#N/A</v>
      </c>
      <c r="CJ150" s="6" t="e">
        <f t="shared" si="11"/>
        <v>#N/A</v>
      </c>
      <c r="CK150" s="6">
        <f t="shared" si="12"/>
        <v>1</v>
      </c>
      <c r="CL150" s="6">
        <f t="shared" si="26"/>
        <v>1</v>
      </c>
      <c r="CM150" s="6">
        <f t="shared" si="13"/>
        <v>1</v>
      </c>
      <c r="CN150" s="6">
        <f t="shared" si="14"/>
        <v>1</v>
      </c>
      <c r="CO150" s="6">
        <f t="shared" si="15"/>
        <v>1</v>
      </c>
      <c r="CP150" s="6">
        <f t="shared" si="16"/>
        <v>1</v>
      </c>
      <c r="CQ150" s="6">
        <f t="shared" si="289"/>
        <v>1</v>
      </c>
      <c r="CR150" s="81" t="str">
        <f t="shared" si="17"/>
        <v/>
      </c>
      <c r="CS150">
        <f t="shared" si="290"/>
        <v>0</v>
      </c>
      <c r="CT150">
        <f t="shared" si="19"/>
        <v>150</v>
      </c>
      <c r="CU150" t="str">
        <f t="shared" si="29"/>
        <v/>
      </c>
      <c r="CV150" s="81">
        <f t="shared" si="291"/>
        <v>150</v>
      </c>
      <c r="CW150" s="81">
        <f>(CV150/25)^1.5*(Calculator!$BU$4/10000)*CW$5</f>
        <v>7.6432310260371077</v>
      </c>
      <c r="CX150" t="str">
        <f t="shared" si="292"/>
        <v>$150</v>
      </c>
    </row>
    <row r="151" spans="2:102" x14ac:dyDescent="0.25">
      <c r="B151" s="115" t="s">
        <v>233</v>
      </c>
      <c r="C151" s="13">
        <v>46263.276388888888</v>
      </c>
      <c r="D151">
        <v>35918</v>
      </c>
      <c r="E151" s="54" t="s">
        <v>237</v>
      </c>
      <c r="F151" s="54" t="s">
        <v>495</v>
      </c>
      <c r="G151" s="54" t="s">
        <v>1985</v>
      </c>
      <c r="H151" s="55">
        <v>11.1</v>
      </c>
      <c r="I151" s="55">
        <v>10.6</v>
      </c>
      <c r="J151" s="55">
        <v>10.4</v>
      </c>
      <c r="K151" s="54"/>
      <c r="L151" s="56" t="b">
        <v>0</v>
      </c>
      <c r="M151" s="56" t="b">
        <v>0</v>
      </c>
      <c r="N151" s="54">
        <v>1</v>
      </c>
      <c r="O151" s="54" t="s">
        <v>228</v>
      </c>
      <c r="P151" s="54">
        <v>100</v>
      </c>
      <c r="Q151" s="54">
        <v>9</v>
      </c>
      <c r="R151" s="54">
        <v>150</v>
      </c>
      <c r="S151" s="54" t="s">
        <v>497</v>
      </c>
      <c r="T151" s="54" t="s">
        <v>1752</v>
      </c>
      <c r="U151" s="54" t="s">
        <v>498</v>
      </c>
      <c r="V151" s="54" t="s">
        <v>499</v>
      </c>
      <c r="W151" s="54" t="b">
        <v>0</v>
      </c>
      <c r="X151" s="54"/>
      <c r="Y151" s="57" t="s">
        <v>2128</v>
      </c>
      <c r="Z151" s="54" t="s">
        <v>1986</v>
      </c>
      <c r="AA151" s="54"/>
      <c r="AB151" s="54" t="s">
        <v>501</v>
      </c>
      <c r="AC151" s="56" t="b">
        <v>1</v>
      </c>
      <c r="AD151" s="56" t="b">
        <v>0</v>
      </c>
      <c r="AE151" s="54" t="s">
        <v>302</v>
      </c>
      <c r="AF151" s="58">
        <v>46263</v>
      </c>
      <c r="AG151" s="62" t="s">
        <v>293</v>
      </c>
      <c r="AH151" s="54">
        <v>0</v>
      </c>
      <c r="AI151" s="54"/>
      <c r="AJ151" s="54"/>
      <c r="AK151" s="54"/>
      <c r="AL151" s="54"/>
      <c r="AM151" s="54">
        <v>0</v>
      </c>
      <c r="AN151" s="54"/>
      <c r="AO151" s="54"/>
      <c r="AP151" s="54"/>
      <c r="AQ151" s="54"/>
      <c r="AR151" s="54"/>
      <c r="AS151" s="54"/>
      <c r="AT151" s="54"/>
      <c r="AU151" s="54"/>
      <c r="AV151" s="54"/>
      <c r="AW151" s="54"/>
      <c r="AX151" s="59"/>
      <c r="AY151" s="59"/>
      <c r="AZ151" s="59"/>
      <c r="BA151" s="59"/>
      <c r="BB151" s="59">
        <v>4.2099999999999999E-2</v>
      </c>
      <c r="BC151" s="60">
        <v>4.0599999999999996</v>
      </c>
      <c r="BD151" s="61">
        <v>6.0295000000000001E-2</v>
      </c>
      <c r="BE151" s="62" t="s">
        <v>293</v>
      </c>
      <c r="BF151" s="35">
        <f t="shared" si="0"/>
        <v>4.0600000000000005</v>
      </c>
      <c r="BG151" s="35">
        <f t="shared" si="0"/>
        <v>6.0295000000000001E-2</v>
      </c>
      <c r="BH151" s="35" t="str">
        <f t="shared" si="284"/>
        <v>Low</v>
      </c>
      <c r="BI151" s="110">
        <f t="shared" si="285"/>
        <v>0</v>
      </c>
      <c r="BJ151" s="83">
        <f>VLOOKUP($F151,REP_Info!$D$6:$H$250,5,FALSE)</f>
        <v>1.165</v>
      </c>
      <c r="BK151" s="30">
        <f t="shared" si="1"/>
        <v>11.051500000000001</v>
      </c>
      <c r="BL151" s="30">
        <f t="shared" si="1"/>
        <v>10.645500000000002</v>
      </c>
      <c r="BM151" s="30">
        <f t="shared" si="1"/>
        <v>10.442500000000003</v>
      </c>
      <c r="BN151" s="29">
        <f t="shared" si="1"/>
        <v>10.374833333333333</v>
      </c>
      <c r="BO151" s="85" t="str">
        <f t="shared" si="2"/>
        <v>$$$</v>
      </c>
      <c r="BP151" s="88" t="str">
        <f t="shared" si="286"/>
        <v>$$$</v>
      </c>
      <c r="BQ151" s="88" t="str">
        <f t="shared" si="4"/>
        <v>$$$</v>
      </c>
      <c r="BR151" s="88" t="str">
        <f t="shared" si="5"/>
        <v>$$$</v>
      </c>
      <c r="BS151" s="29" t="e">
        <f t="shared" si="296"/>
        <v>#N/A</v>
      </c>
      <c r="BT151" s="29" t="e">
        <f t="shared" si="296"/>
        <v>#N/A</v>
      </c>
      <c r="BU151" s="29" t="e">
        <f t="shared" si="296"/>
        <v>#N/A</v>
      </c>
      <c r="BV151" s="29" t="e">
        <f t="shared" si="296"/>
        <v>#N/A</v>
      </c>
      <c r="BW151" s="29" t="e">
        <f t="shared" si="296"/>
        <v>#N/A</v>
      </c>
      <c r="BX151" s="29" t="e">
        <f t="shared" si="296"/>
        <v>#N/A</v>
      </c>
      <c r="BY151" s="29" t="e">
        <f t="shared" si="296"/>
        <v>#N/A</v>
      </c>
      <c r="BZ151" s="29" t="e">
        <f t="shared" si="296"/>
        <v>#N/A</v>
      </c>
      <c r="CA151" s="29" t="e">
        <f t="shared" si="296"/>
        <v>#N/A</v>
      </c>
      <c r="CB151" s="29" t="e">
        <f t="shared" si="296"/>
        <v>#N/A</v>
      </c>
      <c r="CC151" s="29" t="e">
        <f t="shared" si="296"/>
        <v>#N/A</v>
      </c>
      <c r="CD151" s="29" t="e">
        <f t="shared" si="296"/>
        <v>#N/A</v>
      </c>
      <c r="CE151" s="6" t="str">
        <f t="shared" si="294"/>
        <v/>
      </c>
      <c r="CF151" s="27" t="e">
        <f>IF(AND(CI151,NOT(AD151)),LOOKUP(CF$5,{0,750,1500},H151:J151),"")</f>
        <v>#N/A</v>
      </c>
      <c r="CG151" s="6" t="str">
        <f t="shared" si="295"/>
        <v/>
      </c>
      <c r="CH151" t="e">
        <f t="shared" si="287"/>
        <v>#N/A</v>
      </c>
      <c r="CI151" t="e">
        <f t="shared" si="288"/>
        <v>#N/A</v>
      </c>
      <c r="CJ151" s="6" t="e">
        <f t="shared" si="11"/>
        <v>#N/A</v>
      </c>
      <c r="CK151" s="6">
        <f t="shared" si="12"/>
        <v>1</v>
      </c>
      <c r="CL151" s="6">
        <f t="shared" si="26"/>
        <v>1</v>
      </c>
      <c r="CM151" s="6">
        <f t="shared" si="13"/>
        <v>1</v>
      </c>
      <c r="CN151" s="6">
        <f t="shared" si="14"/>
        <v>0</v>
      </c>
      <c r="CO151" s="6">
        <f t="shared" si="15"/>
        <v>1</v>
      </c>
      <c r="CP151" s="6">
        <f t="shared" si="16"/>
        <v>1</v>
      </c>
      <c r="CQ151" s="6">
        <f t="shared" si="289"/>
        <v>1</v>
      </c>
      <c r="CR151" s="81" t="str">
        <f t="shared" si="17"/>
        <v/>
      </c>
      <c r="CS151">
        <f t="shared" si="290"/>
        <v>5.9999999999999982</v>
      </c>
      <c r="CT151">
        <f t="shared" si="19"/>
        <v>150</v>
      </c>
      <c r="CU151" t="str">
        <f t="shared" si="29"/>
        <v/>
      </c>
      <c r="CV151" s="81">
        <f t="shared" si="291"/>
        <v>150</v>
      </c>
      <c r="CW151" s="81">
        <f>(CV151/25)^1.5*(Calculator!$BU$4/10000)*CW$5</f>
        <v>7.6432310260371077</v>
      </c>
      <c r="CX151" t="str">
        <f t="shared" si="292"/>
        <v>$150</v>
      </c>
    </row>
    <row r="152" spans="2:102" x14ac:dyDescent="0.25">
      <c r="B152" s="115" t="s">
        <v>233</v>
      </c>
      <c r="C152" s="13">
        <v>46269.447222222225</v>
      </c>
      <c r="D152">
        <v>35920</v>
      </c>
      <c r="E152" s="54" t="s">
        <v>235</v>
      </c>
      <c r="F152" s="54" t="s">
        <v>495</v>
      </c>
      <c r="G152" s="54" t="s">
        <v>1985</v>
      </c>
      <c r="H152" s="55">
        <v>11.700000000000001</v>
      </c>
      <c r="I152" s="55">
        <v>11.200000000000001</v>
      </c>
      <c r="J152" s="55">
        <v>11</v>
      </c>
      <c r="K152" s="54"/>
      <c r="L152" s="56" t="b">
        <v>0</v>
      </c>
      <c r="M152" s="56" t="b">
        <v>0</v>
      </c>
      <c r="N152" s="54">
        <v>1</v>
      </c>
      <c r="O152" s="54" t="s">
        <v>228</v>
      </c>
      <c r="P152" s="54">
        <v>100</v>
      </c>
      <c r="Q152" s="54">
        <v>9</v>
      </c>
      <c r="R152" s="54">
        <v>150</v>
      </c>
      <c r="S152" s="54" t="s">
        <v>497</v>
      </c>
      <c r="T152" s="54" t="s">
        <v>1752</v>
      </c>
      <c r="U152" s="54" t="s">
        <v>498</v>
      </c>
      <c r="V152" s="54" t="s">
        <v>499</v>
      </c>
      <c r="W152" s="54" t="b">
        <v>0</v>
      </c>
      <c r="X152" s="54"/>
      <c r="Y152" s="57" t="s">
        <v>2381</v>
      </c>
      <c r="Z152" s="54" t="s">
        <v>1987</v>
      </c>
      <c r="AA152" s="54"/>
      <c r="AB152" s="54" t="s">
        <v>501</v>
      </c>
      <c r="AC152" s="56" t="b">
        <v>1</v>
      </c>
      <c r="AD152" s="56" t="b">
        <v>0</v>
      </c>
      <c r="AE152" s="54" t="s">
        <v>302</v>
      </c>
      <c r="AF152" s="58">
        <v>46268</v>
      </c>
      <c r="AG152" s="62" t="s">
        <v>293</v>
      </c>
      <c r="AH152" s="54">
        <v>0</v>
      </c>
      <c r="AI152" s="54"/>
      <c r="AJ152" s="54"/>
      <c r="AK152" s="54"/>
      <c r="AL152" s="54"/>
      <c r="AM152" s="54">
        <v>0</v>
      </c>
      <c r="AN152" s="54"/>
      <c r="AO152" s="54"/>
      <c r="AP152" s="54"/>
      <c r="AQ152" s="54"/>
      <c r="AR152" s="54"/>
      <c r="AS152" s="54"/>
      <c r="AT152" s="54"/>
      <c r="AU152" s="54"/>
      <c r="AV152" s="54"/>
      <c r="AW152" s="54"/>
      <c r="AX152" s="59"/>
      <c r="AY152" s="59"/>
      <c r="AZ152" s="59"/>
      <c r="BA152" s="59"/>
      <c r="BB152" s="59">
        <v>4.3400000000000001E-2</v>
      </c>
      <c r="BC152" s="60">
        <v>4.9000000000000004</v>
      </c>
      <c r="BD152" s="61">
        <v>6.4130000000000006E-2</v>
      </c>
      <c r="BE152" s="62" t="s">
        <v>293</v>
      </c>
      <c r="BF152" s="35">
        <f t="shared" si="0"/>
        <v>4.9000000000000004</v>
      </c>
      <c r="BG152" s="35">
        <f t="shared" si="0"/>
        <v>6.4130000000000006E-2</v>
      </c>
      <c r="BH152" s="35" t="str">
        <f t="shared" si="284"/>
        <v>Low</v>
      </c>
      <c r="BI152" s="110">
        <f t="shared" si="285"/>
        <v>0</v>
      </c>
      <c r="BJ152" s="83">
        <f>VLOOKUP($F152,REP_Info!$D$6:$H$250,5,FALSE)</f>
        <v>1.165</v>
      </c>
      <c r="BK152" s="30">
        <f t="shared" si="1"/>
        <v>11.733000000000002</v>
      </c>
      <c r="BL152" s="30">
        <f t="shared" si="1"/>
        <v>11.243</v>
      </c>
      <c r="BM152" s="30">
        <f t="shared" si="1"/>
        <v>10.998000000000001</v>
      </c>
      <c r="BN152" s="29">
        <f t="shared" si="1"/>
        <v>10.916333333333334</v>
      </c>
      <c r="BO152" s="85" t="str">
        <f t="shared" si="2"/>
        <v>$$$</v>
      </c>
      <c r="BP152" s="88" t="str">
        <f t="shared" si="286"/>
        <v>$$$</v>
      </c>
      <c r="BQ152" s="88" t="str">
        <f t="shared" si="4"/>
        <v>$$$</v>
      </c>
      <c r="BR152" s="88" t="str">
        <f t="shared" si="5"/>
        <v>$$$</v>
      </c>
      <c r="BS152" s="29" t="e">
        <f t="shared" si="296"/>
        <v>#N/A</v>
      </c>
      <c r="BT152" s="29" t="e">
        <f t="shared" si="296"/>
        <v>#N/A</v>
      </c>
      <c r="BU152" s="29" t="e">
        <f t="shared" si="296"/>
        <v>#N/A</v>
      </c>
      <c r="BV152" s="29" t="e">
        <f t="shared" si="296"/>
        <v>#N/A</v>
      </c>
      <c r="BW152" s="29" t="e">
        <f t="shared" si="296"/>
        <v>#N/A</v>
      </c>
      <c r="BX152" s="29" t="e">
        <f t="shared" si="296"/>
        <v>#N/A</v>
      </c>
      <c r="BY152" s="29" t="e">
        <f t="shared" si="296"/>
        <v>#N/A</v>
      </c>
      <c r="BZ152" s="29" t="e">
        <f t="shared" si="296"/>
        <v>#N/A</v>
      </c>
      <c r="CA152" s="29" t="e">
        <f t="shared" si="296"/>
        <v>#N/A</v>
      </c>
      <c r="CB152" s="29" t="e">
        <f t="shared" si="296"/>
        <v>#N/A</v>
      </c>
      <c r="CC152" s="29" t="e">
        <f t="shared" si="296"/>
        <v>#N/A</v>
      </c>
      <c r="CD152" s="29" t="e">
        <f t="shared" si="296"/>
        <v>#N/A</v>
      </c>
      <c r="CE152" s="6" t="str">
        <f t="shared" si="294"/>
        <v/>
      </c>
      <c r="CF152" s="27" t="e">
        <f>IF(AND(CI152,NOT(AD152)),LOOKUP(CF$5,{0,750,1500},H152:J152),"")</f>
        <v>#N/A</v>
      </c>
      <c r="CG152" s="6" t="str">
        <f t="shared" si="295"/>
        <v/>
      </c>
      <c r="CH152" t="e">
        <f t="shared" si="287"/>
        <v>#N/A</v>
      </c>
      <c r="CI152" t="e">
        <f t="shared" si="288"/>
        <v>#N/A</v>
      </c>
      <c r="CJ152" s="6" t="e">
        <f t="shared" si="11"/>
        <v>#N/A</v>
      </c>
      <c r="CK152" s="6">
        <f t="shared" si="12"/>
        <v>1</v>
      </c>
      <c r="CL152" s="6">
        <f t="shared" si="26"/>
        <v>1</v>
      </c>
      <c r="CM152" s="6">
        <f t="shared" si="13"/>
        <v>1</v>
      </c>
      <c r="CN152" s="6">
        <f t="shared" si="14"/>
        <v>0</v>
      </c>
      <c r="CO152" s="6">
        <f t="shared" si="15"/>
        <v>1</v>
      </c>
      <c r="CP152" s="6">
        <f t="shared" si="16"/>
        <v>1</v>
      </c>
      <c r="CQ152" s="6">
        <f t="shared" si="289"/>
        <v>1</v>
      </c>
      <c r="CR152" s="81" t="str">
        <f t="shared" si="17"/>
        <v/>
      </c>
      <c r="CS152">
        <f t="shared" si="290"/>
        <v>5.9999999999999982</v>
      </c>
      <c r="CT152">
        <f t="shared" si="19"/>
        <v>150</v>
      </c>
      <c r="CU152" t="str">
        <f t="shared" si="29"/>
        <v/>
      </c>
      <c r="CV152" s="81">
        <f t="shared" si="291"/>
        <v>150</v>
      </c>
      <c r="CW152" s="81">
        <f>(CV152/25)^1.5*(Calculator!$BU$4/10000)*CW$5</f>
        <v>7.6432310260371077</v>
      </c>
      <c r="CX152" t="str">
        <f t="shared" si="292"/>
        <v>$150</v>
      </c>
    </row>
    <row r="153" spans="2:102" x14ac:dyDescent="0.25">
      <c r="B153" s="115" t="s">
        <v>233</v>
      </c>
      <c r="C153" s="13">
        <v>46269.447222222225</v>
      </c>
      <c r="D153">
        <v>28255</v>
      </c>
      <c r="E153" s="54" t="s">
        <v>235</v>
      </c>
      <c r="F153" s="54" t="s">
        <v>503</v>
      </c>
      <c r="G153" s="54" t="s">
        <v>2076</v>
      </c>
      <c r="H153" s="55">
        <v>15.2</v>
      </c>
      <c r="I153" s="55">
        <v>14.2</v>
      </c>
      <c r="J153" s="55">
        <v>13.700000000000001</v>
      </c>
      <c r="K153" s="54"/>
      <c r="L153" s="56" t="b">
        <v>0</v>
      </c>
      <c r="M153" s="56" t="b">
        <v>0</v>
      </c>
      <c r="N153" s="54">
        <v>1</v>
      </c>
      <c r="O153" s="54" t="s">
        <v>228</v>
      </c>
      <c r="P153" s="54">
        <v>25</v>
      </c>
      <c r="Q153" s="54">
        <v>24</v>
      </c>
      <c r="R153" s="54" t="s">
        <v>504</v>
      </c>
      <c r="S153" s="54" t="s">
        <v>2077</v>
      </c>
      <c r="T153" s="54" t="s">
        <v>2078</v>
      </c>
      <c r="U153" s="54" t="s">
        <v>2070</v>
      </c>
      <c r="V153" s="54" t="s">
        <v>2079</v>
      </c>
      <c r="W153" s="54" t="b">
        <v>0</v>
      </c>
      <c r="X153" s="54"/>
      <c r="Y153" s="57" t="s">
        <v>2080</v>
      </c>
      <c r="Z153" s="54" t="s">
        <v>2081</v>
      </c>
      <c r="AA153" s="54"/>
      <c r="AB153" s="54" t="s">
        <v>2082</v>
      </c>
      <c r="AC153" s="56" t="b">
        <v>0</v>
      </c>
      <c r="AD153" s="56" t="b">
        <v>0</v>
      </c>
      <c r="AE153" s="54" t="s">
        <v>302</v>
      </c>
      <c r="AF153" s="58">
        <v>46268</v>
      </c>
      <c r="AG153" s="62" t="s">
        <v>293</v>
      </c>
      <c r="AH153" s="54">
        <v>0</v>
      </c>
      <c r="AI153" s="54"/>
      <c r="AJ153" s="54"/>
      <c r="AK153" s="54"/>
      <c r="AL153" s="54"/>
      <c r="AM153" s="54">
        <v>4.95</v>
      </c>
      <c r="AN153" s="54"/>
      <c r="AO153" s="54"/>
      <c r="AP153" s="54"/>
      <c r="AQ153" s="54"/>
      <c r="AR153" s="54"/>
      <c r="AS153" s="54"/>
      <c r="AT153" s="54"/>
      <c r="AU153" s="54"/>
      <c r="AV153" s="54"/>
      <c r="AW153" s="54"/>
      <c r="AX153" s="59"/>
      <c r="AY153" s="59"/>
      <c r="AZ153" s="59"/>
      <c r="BA153" s="59"/>
      <c r="BB153" s="59">
        <v>6.8000000000000005E-2</v>
      </c>
      <c r="BC153" s="60">
        <v>4.9000000000000004</v>
      </c>
      <c r="BD153" s="61">
        <v>6.4130000000000006E-2</v>
      </c>
      <c r="BE153" s="62" t="s">
        <v>293</v>
      </c>
      <c r="BF153" s="35">
        <f t="shared" si="0"/>
        <v>4.9000000000000004</v>
      </c>
      <c r="BG153" s="35">
        <f t="shared" si="0"/>
        <v>6.4130000000000006E-2</v>
      </c>
      <c r="BH153" s="35" t="str">
        <f t="shared" si="284"/>
        <v>Med</v>
      </c>
      <c r="BI153" s="110">
        <f t="shared" si="285"/>
        <v>0</v>
      </c>
      <c r="BJ153" s="83" t="str">
        <f>VLOOKUP($F153,REP_Info!$D$6:$H$250,5,FALSE)</f>
        <v/>
      </c>
      <c r="BK153" s="30">
        <f t="shared" si="1"/>
        <v>15.183000000000002</v>
      </c>
      <c r="BL153" s="30">
        <f t="shared" si="1"/>
        <v>14.198000000000002</v>
      </c>
      <c r="BM153" s="30">
        <f t="shared" si="1"/>
        <v>13.705500000000001</v>
      </c>
      <c r="BN153" s="29">
        <f t="shared" si="1"/>
        <v>13.541333333333334</v>
      </c>
      <c r="BO153" s="85" t="str">
        <f t="shared" si="2"/>
        <v>$$$</v>
      </c>
      <c r="BP153" s="88" t="str">
        <f t="shared" si="286"/>
        <v>$$$</v>
      </c>
      <c r="BQ153" s="88" t="str">
        <f t="shared" si="4"/>
        <v>$$$</v>
      </c>
      <c r="BR153" s="88" t="str">
        <f t="shared" si="5"/>
        <v>$$$</v>
      </c>
      <c r="BS153" s="29" t="e">
        <f t="shared" si="296"/>
        <v>#N/A</v>
      </c>
      <c r="BT153" s="29" t="e">
        <f t="shared" si="296"/>
        <v>#N/A</v>
      </c>
      <c r="BU153" s="29" t="e">
        <f t="shared" si="296"/>
        <v>#N/A</v>
      </c>
      <c r="BV153" s="29" t="e">
        <f t="shared" si="296"/>
        <v>#N/A</v>
      </c>
      <c r="BW153" s="29" t="e">
        <f t="shared" si="296"/>
        <v>#N/A</v>
      </c>
      <c r="BX153" s="29" t="e">
        <f t="shared" si="296"/>
        <v>#N/A</v>
      </c>
      <c r="BY153" s="29" t="e">
        <f t="shared" si="296"/>
        <v>#N/A</v>
      </c>
      <c r="BZ153" s="29" t="e">
        <f t="shared" si="296"/>
        <v>#N/A</v>
      </c>
      <c r="CA153" s="29" t="e">
        <f t="shared" si="296"/>
        <v>#N/A</v>
      </c>
      <c r="CB153" s="29" t="e">
        <f t="shared" si="296"/>
        <v>#N/A</v>
      </c>
      <c r="CC153" s="29" t="e">
        <f t="shared" si="296"/>
        <v>#N/A</v>
      </c>
      <c r="CD153" s="29" t="e">
        <f t="shared" si="296"/>
        <v>#N/A</v>
      </c>
      <c r="CE153" s="6" t="str">
        <f t="shared" si="294"/>
        <v/>
      </c>
      <c r="CF153" s="27" t="e">
        <f>IF(AND(CI153,NOT(AD153)),LOOKUP(CF$5,{0,750,1500},H153:J153),"")</f>
        <v>#N/A</v>
      </c>
      <c r="CG153" s="6" t="str">
        <f t="shared" si="295"/>
        <v/>
      </c>
      <c r="CH153" t="e">
        <f t="shared" si="287"/>
        <v>#N/A</v>
      </c>
      <c r="CI153" t="e">
        <f t="shared" si="288"/>
        <v>#N/A</v>
      </c>
      <c r="CJ153" s="6" t="e">
        <f t="shared" si="11"/>
        <v>#N/A</v>
      </c>
      <c r="CK153" s="6">
        <f t="shared" si="12"/>
        <v>1</v>
      </c>
      <c r="CL153" s="6">
        <f t="shared" si="26"/>
        <v>1</v>
      </c>
      <c r="CM153" s="6">
        <f t="shared" si="13"/>
        <v>1</v>
      </c>
      <c r="CN153" s="6">
        <f t="shared" si="14"/>
        <v>1</v>
      </c>
      <c r="CO153" s="6">
        <f t="shared" si="15"/>
        <v>0</v>
      </c>
      <c r="CP153" s="6">
        <f t="shared" si="16"/>
        <v>1</v>
      </c>
      <c r="CQ153" s="6">
        <f t="shared" si="289"/>
        <v>1</v>
      </c>
      <c r="CR153" s="81" t="str">
        <f t="shared" si="17"/>
        <v/>
      </c>
      <c r="CS153">
        <f t="shared" si="290"/>
        <v>0</v>
      </c>
      <c r="CT153">
        <f t="shared" si="19"/>
        <v>20</v>
      </c>
      <c r="CU153" t="str">
        <f t="shared" si="29"/>
        <v>rm</v>
      </c>
      <c r="CV153" s="81">
        <f t="shared" si="291"/>
        <v>480</v>
      </c>
      <c r="CW153" s="81">
        <f>(CV153/25)^1.5*(Calculator!$BU$4/10000)*CW$5</f>
        <v>43.752407403403353</v>
      </c>
      <c r="CX153" t="str">
        <f t="shared" si="292"/>
        <v>$20/rm</v>
      </c>
    </row>
    <row r="154" spans="2:102" x14ac:dyDescent="0.25">
      <c r="B154" s="115" t="s">
        <v>233</v>
      </c>
      <c r="C154" s="13">
        <v>46269.447222222225</v>
      </c>
      <c r="D154">
        <v>28258</v>
      </c>
      <c r="E154" s="54" t="s">
        <v>237</v>
      </c>
      <c r="F154" s="54" t="s">
        <v>503</v>
      </c>
      <c r="G154" s="54" t="s">
        <v>2076</v>
      </c>
      <c r="H154" s="55">
        <v>14.6</v>
      </c>
      <c r="I154" s="55">
        <v>13.700000000000001</v>
      </c>
      <c r="J154" s="55">
        <v>13.3</v>
      </c>
      <c r="K154" s="54"/>
      <c r="L154" s="56" t="b">
        <v>0</v>
      </c>
      <c r="M154" s="56" t="b">
        <v>0</v>
      </c>
      <c r="N154" s="54">
        <v>1</v>
      </c>
      <c r="O154" s="54" t="s">
        <v>228</v>
      </c>
      <c r="P154" s="54">
        <v>25</v>
      </c>
      <c r="Q154" s="54">
        <v>24</v>
      </c>
      <c r="R154" s="54" t="s">
        <v>504</v>
      </c>
      <c r="S154" s="54" t="s">
        <v>2083</v>
      </c>
      <c r="T154" s="54" t="s">
        <v>2078</v>
      </c>
      <c r="U154" s="54" t="s">
        <v>2070</v>
      </c>
      <c r="V154" s="54" t="s">
        <v>2079</v>
      </c>
      <c r="W154" s="54" t="b">
        <v>0</v>
      </c>
      <c r="X154" s="54"/>
      <c r="Y154" s="57" t="s">
        <v>2084</v>
      </c>
      <c r="Z154" s="54" t="s">
        <v>2085</v>
      </c>
      <c r="AA154" s="54"/>
      <c r="AB154" s="54" t="s">
        <v>2086</v>
      </c>
      <c r="AC154" s="56" t="b">
        <v>0</v>
      </c>
      <c r="AD154" s="56" t="b">
        <v>0</v>
      </c>
      <c r="AE154" s="54" t="s">
        <v>302</v>
      </c>
      <c r="AF154" s="58">
        <v>46268</v>
      </c>
      <c r="AG154" s="62" t="s">
        <v>293</v>
      </c>
      <c r="AH154" s="54">
        <v>0</v>
      </c>
      <c r="AI154" s="54"/>
      <c r="AJ154" s="54"/>
      <c r="AK154" s="54"/>
      <c r="AL154" s="54"/>
      <c r="AM154" s="54">
        <v>4.95</v>
      </c>
      <c r="AN154" s="54"/>
      <c r="AO154" s="54"/>
      <c r="AP154" s="54"/>
      <c r="AQ154" s="54"/>
      <c r="AR154" s="54"/>
      <c r="AS154" s="54"/>
      <c r="AT154" s="54"/>
      <c r="AU154" s="54"/>
      <c r="AV154" s="54"/>
      <c r="AW154" s="54"/>
      <c r="AX154" s="59"/>
      <c r="AY154" s="59"/>
      <c r="AZ154" s="59"/>
      <c r="BA154" s="59"/>
      <c r="BB154" s="59">
        <v>6.8000000000000005E-2</v>
      </c>
      <c r="BC154" s="60">
        <v>4.0599999999999996</v>
      </c>
      <c r="BD154" s="61">
        <v>6.0295000000000001E-2</v>
      </c>
      <c r="BE154" s="62" t="s">
        <v>293</v>
      </c>
      <c r="BF154" s="35">
        <f t="shared" si="0"/>
        <v>4.0600000000000005</v>
      </c>
      <c r="BG154" s="35">
        <f t="shared" si="0"/>
        <v>6.0295000000000001E-2</v>
      </c>
      <c r="BH154" s="35" t="str">
        <f t="shared" si="284"/>
        <v>Med</v>
      </c>
      <c r="BI154" s="110">
        <f t="shared" si="285"/>
        <v>0</v>
      </c>
      <c r="BJ154" s="83" t="str">
        <f>VLOOKUP($F154,REP_Info!$D$6:$H$250,5,FALSE)</f>
        <v/>
      </c>
      <c r="BK154" s="30">
        <f t="shared" si="1"/>
        <v>14.631500000000001</v>
      </c>
      <c r="BL154" s="30">
        <f t="shared" si="1"/>
        <v>13.730499999999999</v>
      </c>
      <c r="BM154" s="30">
        <f t="shared" si="1"/>
        <v>13.280000000000001</v>
      </c>
      <c r="BN154" s="29">
        <f t="shared" si="1"/>
        <v>13.129833333333334</v>
      </c>
      <c r="BO154" s="85" t="str">
        <f t="shared" si="2"/>
        <v>$$$</v>
      </c>
      <c r="BP154" s="88" t="str">
        <f t="shared" si="286"/>
        <v>$$$</v>
      </c>
      <c r="BQ154" s="88" t="str">
        <f t="shared" si="4"/>
        <v>$$$</v>
      </c>
      <c r="BR154" s="88" t="str">
        <f t="shared" si="5"/>
        <v>$$$</v>
      </c>
      <c r="BS154" s="29" t="e">
        <f t="shared" si="296"/>
        <v>#N/A</v>
      </c>
      <c r="BT154" s="29" t="e">
        <f t="shared" si="296"/>
        <v>#N/A</v>
      </c>
      <c r="BU154" s="29" t="e">
        <f t="shared" si="296"/>
        <v>#N/A</v>
      </c>
      <c r="BV154" s="29" t="e">
        <f t="shared" si="296"/>
        <v>#N/A</v>
      </c>
      <c r="BW154" s="29" t="e">
        <f t="shared" si="296"/>
        <v>#N/A</v>
      </c>
      <c r="BX154" s="29" t="e">
        <f t="shared" si="296"/>
        <v>#N/A</v>
      </c>
      <c r="BY154" s="29" t="e">
        <f t="shared" si="296"/>
        <v>#N/A</v>
      </c>
      <c r="BZ154" s="29" t="e">
        <f t="shared" si="296"/>
        <v>#N/A</v>
      </c>
      <c r="CA154" s="29" t="e">
        <f t="shared" si="296"/>
        <v>#N/A</v>
      </c>
      <c r="CB154" s="29" t="e">
        <f t="shared" si="296"/>
        <v>#N/A</v>
      </c>
      <c r="CC154" s="29" t="e">
        <f t="shared" si="296"/>
        <v>#N/A</v>
      </c>
      <c r="CD154" s="29" t="e">
        <f t="shared" si="296"/>
        <v>#N/A</v>
      </c>
      <c r="CE154" s="6" t="str">
        <f t="shared" si="294"/>
        <v/>
      </c>
      <c r="CF154" s="27" t="e">
        <f>IF(AND(CI154,NOT(AD154)),LOOKUP(CF$5,{0,750,1500},H154:J154),"")</f>
        <v>#N/A</v>
      </c>
      <c r="CG154" s="6" t="str">
        <f t="shared" si="295"/>
        <v/>
      </c>
      <c r="CH154" t="e">
        <f t="shared" si="287"/>
        <v>#N/A</v>
      </c>
      <c r="CI154" t="e">
        <f t="shared" si="288"/>
        <v>#N/A</v>
      </c>
      <c r="CJ154" s="6" t="e">
        <f t="shared" si="11"/>
        <v>#N/A</v>
      </c>
      <c r="CK154" s="6">
        <f t="shared" si="12"/>
        <v>1</v>
      </c>
      <c r="CL154" s="6">
        <f t="shared" si="26"/>
        <v>1</v>
      </c>
      <c r="CM154" s="6">
        <f t="shared" si="13"/>
        <v>1</v>
      </c>
      <c r="CN154" s="6">
        <f t="shared" si="14"/>
        <v>1</v>
      </c>
      <c r="CO154" s="6">
        <f t="shared" si="15"/>
        <v>0</v>
      </c>
      <c r="CP154" s="6">
        <f t="shared" si="16"/>
        <v>1</v>
      </c>
      <c r="CQ154" s="6">
        <f t="shared" si="289"/>
        <v>1</v>
      </c>
      <c r="CR154" s="81" t="str">
        <f t="shared" si="17"/>
        <v/>
      </c>
      <c r="CS154">
        <f t="shared" si="290"/>
        <v>0</v>
      </c>
      <c r="CT154">
        <f t="shared" si="19"/>
        <v>20</v>
      </c>
      <c r="CU154" t="str">
        <f t="shared" si="29"/>
        <v>rm</v>
      </c>
      <c r="CV154" s="81">
        <f t="shared" si="291"/>
        <v>480</v>
      </c>
      <c r="CW154" s="81">
        <f>(CV154/25)^1.5*(Calculator!$BU$4/10000)*CW$5</f>
        <v>43.752407403403353</v>
      </c>
      <c r="CX154" t="str">
        <f t="shared" si="292"/>
        <v>$20/rm</v>
      </c>
    </row>
    <row r="155" spans="2:102" x14ac:dyDescent="0.25">
      <c r="B155" s="115" t="s">
        <v>233</v>
      </c>
      <c r="C155" s="13">
        <v>46269.447222222225</v>
      </c>
      <c r="D155">
        <v>28274</v>
      </c>
      <c r="E155" s="54" t="s">
        <v>237</v>
      </c>
      <c r="F155" s="54" t="s">
        <v>503</v>
      </c>
      <c r="G155" s="54" t="s">
        <v>2087</v>
      </c>
      <c r="H155" s="55">
        <v>13.8</v>
      </c>
      <c r="I155" s="55">
        <v>12.9</v>
      </c>
      <c r="J155" s="55">
        <v>12.5</v>
      </c>
      <c r="K155" s="54"/>
      <c r="L155" s="56" t="b">
        <v>0</v>
      </c>
      <c r="M155" s="56" t="b">
        <v>0</v>
      </c>
      <c r="N155" s="54">
        <v>1</v>
      </c>
      <c r="O155" s="54" t="s">
        <v>228</v>
      </c>
      <c r="P155" s="54">
        <v>25</v>
      </c>
      <c r="Q155" s="54">
        <v>12</v>
      </c>
      <c r="R155" s="54" t="s">
        <v>504</v>
      </c>
      <c r="S155" s="54" t="s">
        <v>2083</v>
      </c>
      <c r="T155" s="54" t="s">
        <v>2078</v>
      </c>
      <c r="U155" s="54" t="s">
        <v>2069</v>
      </c>
      <c r="V155" s="54" t="s">
        <v>2079</v>
      </c>
      <c r="W155" s="54" t="b">
        <v>0</v>
      </c>
      <c r="X155" s="54"/>
      <c r="Y155" s="57" t="s">
        <v>2088</v>
      </c>
      <c r="Z155" s="54" t="s">
        <v>2085</v>
      </c>
      <c r="AA155" s="54"/>
      <c r="AB155" s="54" t="s">
        <v>2086</v>
      </c>
      <c r="AC155" s="56" t="b">
        <v>0</v>
      </c>
      <c r="AD155" s="56" t="b">
        <v>0</v>
      </c>
      <c r="AE155" s="54" t="s">
        <v>302</v>
      </c>
      <c r="AF155" s="58">
        <v>46268</v>
      </c>
      <c r="AG155" s="62" t="s">
        <v>293</v>
      </c>
      <c r="AH155" s="54">
        <v>0</v>
      </c>
      <c r="AI155" s="54"/>
      <c r="AJ155" s="54"/>
      <c r="AK155" s="54"/>
      <c r="AL155" s="54"/>
      <c r="AM155" s="54">
        <v>4.95</v>
      </c>
      <c r="AN155" s="54"/>
      <c r="AO155" s="54"/>
      <c r="AP155" s="54"/>
      <c r="AQ155" s="54"/>
      <c r="AR155" s="54"/>
      <c r="AS155" s="54"/>
      <c r="AT155" s="54"/>
      <c r="AU155" s="54"/>
      <c r="AV155" s="54"/>
      <c r="AW155" s="54"/>
      <c r="AX155" s="59"/>
      <c r="AY155" s="59"/>
      <c r="AZ155" s="59"/>
      <c r="BA155" s="59"/>
      <c r="BB155" s="59">
        <v>0.06</v>
      </c>
      <c r="BC155" s="60">
        <v>4.0599999999999996</v>
      </c>
      <c r="BD155" s="61">
        <v>6.0295000000000001E-2</v>
      </c>
      <c r="BE155" s="62" t="s">
        <v>293</v>
      </c>
      <c r="BF155" s="35">
        <f t="shared" si="0"/>
        <v>4.0600000000000005</v>
      </c>
      <c r="BG155" s="35">
        <f t="shared" si="0"/>
        <v>6.0295000000000001E-2</v>
      </c>
      <c r="BH155" s="35" t="str">
        <f t="shared" si="284"/>
        <v>Med</v>
      </c>
      <c r="BI155" s="110">
        <f t="shared" si="285"/>
        <v>0</v>
      </c>
      <c r="BJ155" s="83" t="str">
        <f>VLOOKUP($F155,REP_Info!$D$6:$H$250,5,FALSE)</f>
        <v/>
      </c>
      <c r="BK155" s="30">
        <f t="shared" si="1"/>
        <v>13.8315</v>
      </c>
      <c r="BL155" s="30">
        <f t="shared" si="1"/>
        <v>12.9305</v>
      </c>
      <c r="BM155" s="30">
        <f t="shared" si="1"/>
        <v>12.48</v>
      </c>
      <c r="BN155" s="29">
        <f t="shared" si="1"/>
        <v>12.329833333333333</v>
      </c>
      <c r="BO155" s="85" t="str">
        <f t="shared" si="2"/>
        <v>$$$</v>
      </c>
      <c r="BP155" s="88" t="str">
        <f t="shared" si="286"/>
        <v>$$$</v>
      </c>
      <c r="BQ155" s="88" t="str">
        <f t="shared" si="4"/>
        <v>$$$</v>
      </c>
      <c r="BR155" s="88" t="str">
        <f t="shared" si="5"/>
        <v>$$$</v>
      </c>
      <c r="BS155" s="29" t="e">
        <f t="shared" si="296"/>
        <v>#N/A</v>
      </c>
      <c r="BT155" s="29" t="e">
        <f t="shared" si="296"/>
        <v>#N/A</v>
      </c>
      <c r="BU155" s="29" t="e">
        <f t="shared" si="296"/>
        <v>#N/A</v>
      </c>
      <c r="BV155" s="29" t="e">
        <f t="shared" si="296"/>
        <v>#N/A</v>
      </c>
      <c r="BW155" s="29" t="e">
        <f t="shared" si="296"/>
        <v>#N/A</v>
      </c>
      <c r="BX155" s="29" t="e">
        <f t="shared" si="296"/>
        <v>#N/A</v>
      </c>
      <c r="BY155" s="29" t="e">
        <f t="shared" si="296"/>
        <v>#N/A</v>
      </c>
      <c r="BZ155" s="29" t="e">
        <f t="shared" si="296"/>
        <v>#N/A</v>
      </c>
      <c r="CA155" s="29" t="e">
        <f t="shared" si="296"/>
        <v>#N/A</v>
      </c>
      <c r="CB155" s="29" t="e">
        <f t="shared" si="296"/>
        <v>#N/A</v>
      </c>
      <c r="CC155" s="29" t="e">
        <f t="shared" si="296"/>
        <v>#N/A</v>
      </c>
      <c r="CD155" s="29" t="e">
        <f t="shared" si="296"/>
        <v>#N/A</v>
      </c>
      <c r="CE155" s="6" t="str">
        <f t="shared" si="294"/>
        <v/>
      </c>
      <c r="CF155" s="27" t="e">
        <f>IF(AND(CI155,NOT(AD155)),LOOKUP(CF$5,{0,750,1500},H155:J155),"")</f>
        <v>#N/A</v>
      </c>
      <c r="CG155" s="6" t="str">
        <f t="shared" si="295"/>
        <v/>
      </c>
      <c r="CH155" t="e">
        <f t="shared" si="287"/>
        <v>#N/A</v>
      </c>
      <c r="CI155" t="e">
        <f t="shared" si="288"/>
        <v>#N/A</v>
      </c>
      <c r="CJ155" s="6" t="e">
        <f t="shared" si="11"/>
        <v>#N/A</v>
      </c>
      <c r="CK155" s="6">
        <f t="shared" si="12"/>
        <v>1</v>
      </c>
      <c r="CL155" s="6">
        <f t="shared" si="26"/>
        <v>1</v>
      </c>
      <c r="CM155" s="6">
        <f t="shared" si="13"/>
        <v>1</v>
      </c>
      <c r="CN155" s="6">
        <f t="shared" si="14"/>
        <v>1</v>
      </c>
      <c r="CO155" s="6">
        <f t="shared" si="15"/>
        <v>1</v>
      </c>
      <c r="CP155" s="6">
        <f t="shared" si="16"/>
        <v>1</v>
      </c>
      <c r="CQ155" s="6">
        <f t="shared" si="289"/>
        <v>1</v>
      </c>
      <c r="CR155" s="81" t="str">
        <f t="shared" si="17"/>
        <v/>
      </c>
      <c r="CS155">
        <f t="shared" si="290"/>
        <v>0</v>
      </c>
      <c r="CT155">
        <f t="shared" si="19"/>
        <v>20</v>
      </c>
      <c r="CU155" t="str">
        <f t="shared" si="29"/>
        <v>rm</v>
      </c>
      <c r="CV155" s="81">
        <f t="shared" si="291"/>
        <v>240</v>
      </c>
      <c r="CW155" s="81">
        <f>(CV155/25)^1.5*(Calculator!$BU$4/10000)*CW$5</f>
        <v>15.468811984091507</v>
      </c>
      <c r="CX155" t="str">
        <f t="shared" si="292"/>
        <v>$20/rm</v>
      </c>
    </row>
    <row r="156" spans="2:102" x14ac:dyDescent="0.25">
      <c r="B156" s="115" t="s">
        <v>233</v>
      </c>
      <c r="C156" s="13">
        <v>46269.447222222225</v>
      </c>
      <c r="D156">
        <v>28277</v>
      </c>
      <c r="E156" s="54" t="s">
        <v>235</v>
      </c>
      <c r="F156" s="54" t="s">
        <v>503</v>
      </c>
      <c r="G156" s="54" t="s">
        <v>2087</v>
      </c>
      <c r="H156" s="55">
        <v>14.399999999999999</v>
      </c>
      <c r="I156" s="55">
        <v>13.4</v>
      </c>
      <c r="J156" s="55">
        <v>12.9</v>
      </c>
      <c r="K156" s="54"/>
      <c r="L156" s="56" t="b">
        <v>0</v>
      </c>
      <c r="M156" s="56" t="b">
        <v>0</v>
      </c>
      <c r="N156" s="54">
        <v>1</v>
      </c>
      <c r="O156" s="54" t="s">
        <v>228</v>
      </c>
      <c r="P156" s="54">
        <v>25</v>
      </c>
      <c r="Q156" s="54">
        <v>12</v>
      </c>
      <c r="R156" s="54" t="s">
        <v>504</v>
      </c>
      <c r="S156" s="54" t="s">
        <v>2077</v>
      </c>
      <c r="T156" s="54" t="s">
        <v>2078</v>
      </c>
      <c r="U156" s="54" t="s">
        <v>2069</v>
      </c>
      <c r="V156" s="54" t="s">
        <v>2079</v>
      </c>
      <c r="W156" s="54" t="b">
        <v>0</v>
      </c>
      <c r="X156" s="54"/>
      <c r="Y156" s="57" t="s">
        <v>2089</v>
      </c>
      <c r="Z156" s="54" t="s">
        <v>2081</v>
      </c>
      <c r="AA156" s="54"/>
      <c r="AB156" s="54" t="s">
        <v>2082</v>
      </c>
      <c r="AC156" s="56" t="b">
        <v>0</v>
      </c>
      <c r="AD156" s="56" t="b">
        <v>0</v>
      </c>
      <c r="AE156" s="54" t="s">
        <v>302</v>
      </c>
      <c r="AF156" s="58">
        <v>46268</v>
      </c>
      <c r="AG156" s="62" t="s">
        <v>293</v>
      </c>
      <c r="AH156" s="54">
        <v>0</v>
      </c>
      <c r="AI156" s="54"/>
      <c r="AJ156" s="54"/>
      <c r="AK156" s="54"/>
      <c r="AL156" s="54"/>
      <c r="AM156" s="54">
        <v>4.95</v>
      </c>
      <c r="AN156" s="54"/>
      <c r="AO156" s="54"/>
      <c r="AP156" s="54"/>
      <c r="AQ156" s="54"/>
      <c r="AR156" s="54"/>
      <c r="AS156" s="54"/>
      <c r="AT156" s="54"/>
      <c r="AU156" s="54"/>
      <c r="AV156" s="54"/>
      <c r="AW156" s="54"/>
      <c r="AX156" s="59"/>
      <c r="AY156" s="59"/>
      <c r="AZ156" s="59"/>
      <c r="BA156" s="59"/>
      <c r="BB156" s="59">
        <v>0.06</v>
      </c>
      <c r="BC156" s="60">
        <v>4.9000000000000004</v>
      </c>
      <c r="BD156" s="61">
        <v>6.4130000000000006E-2</v>
      </c>
      <c r="BE156" s="62" t="s">
        <v>293</v>
      </c>
      <c r="BF156" s="35">
        <f t="shared" si="0"/>
        <v>4.9000000000000004</v>
      </c>
      <c r="BG156" s="35">
        <f t="shared" si="0"/>
        <v>6.4130000000000006E-2</v>
      </c>
      <c r="BH156" s="35" t="str">
        <f t="shared" si="284"/>
        <v>Med</v>
      </c>
      <c r="BI156" s="110">
        <f t="shared" si="285"/>
        <v>0</v>
      </c>
      <c r="BJ156" s="83" t="str">
        <f>VLOOKUP($F156,REP_Info!$D$6:$H$250,5,FALSE)</f>
        <v/>
      </c>
      <c r="BK156" s="30">
        <f t="shared" si="1"/>
        <v>14.383000000000003</v>
      </c>
      <c r="BL156" s="30">
        <f t="shared" si="1"/>
        <v>13.398000000000001</v>
      </c>
      <c r="BM156" s="30">
        <f t="shared" si="1"/>
        <v>12.9055</v>
      </c>
      <c r="BN156" s="29">
        <f t="shared" si="1"/>
        <v>12.741333333333333</v>
      </c>
      <c r="BO156" s="85" t="str">
        <f t="shared" si="2"/>
        <v>$$$</v>
      </c>
      <c r="BP156" s="88" t="str">
        <f t="shared" si="286"/>
        <v>$$$</v>
      </c>
      <c r="BQ156" s="88" t="str">
        <f t="shared" si="4"/>
        <v>$$$</v>
      </c>
      <c r="BR156" s="88" t="str">
        <f t="shared" si="5"/>
        <v>$$$</v>
      </c>
      <c r="BS156" s="29" t="e">
        <f t="shared" si="296"/>
        <v>#N/A</v>
      </c>
      <c r="BT156" s="29" t="e">
        <f t="shared" si="296"/>
        <v>#N/A</v>
      </c>
      <c r="BU156" s="29" t="e">
        <f t="shared" si="296"/>
        <v>#N/A</v>
      </c>
      <c r="BV156" s="29" t="e">
        <f t="shared" si="296"/>
        <v>#N/A</v>
      </c>
      <c r="BW156" s="29" t="e">
        <f t="shared" si="296"/>
        <v>#N/A</v>
      </c>
      <c r="BX156" s="29" t="e">
        <f t="shared" si="296"/>
        <v>#N/A</v>
      </c>
      <c r="BY156" s="29" t="e">
        <f t="shared" si="296"/>
        <v>#N/A</v>
      </c>
      <c r="BZ156" s="29" t="e">
        <f t="shared" si="296"/>
        <v>#N/A</v>
      </c>
      <c r="CA156" s="29" t="e">
        <f t="shared" si="296"/>
        <v>#N/A</v>
      </c>
      <c r="CB156" s="29" t="e">
        <f t="shared" si="296"/>
        <v>#N/A</v>
      </c>
      <c r="CC156" s="29" t="e">
        <f t="shared" si="296"/>
        <v>#N/A</v>
      </c>
      <c r="CD156" s="29" t="e">
        <f t="shared" si="296"/>
        <v>#N/A</v>
      </c>
      <c r="CE156" s="6" t="str">
        <f t="shared" si="294"/>
        <v/>
      </c>
      <c r="CF156" s="27" t="e">
        <f>IF(AND(CI156,NOT(AD156)),LOOKUP(CF$5,{0,750,1500},H156:J156),"")</f>
        <v>#N/A</v>
      </c>
      <c r="CG156" s="6" t="str">
        <f t="shared" si="295"/>
        <v/>
      </c>
      <c r="CH156" t="e">
        <f t="shared" si="287"/>
        <v>#N/A</v>
      </c>
      <c r="CI156" t="e">
        <f t="shared" si="288"/>
        <v>#N/A</v>
      </c>
      <c r="CJ156" s="6" t="e">
        <f t="shared" si="11"/>
        <v>#N/A</v>
      </c>
      <c r="CK156" s="6">
        <f t="shared" si="12"/>
        <v>1</v>
      </c>
      <c r="CL156" s="6">
        <f t="shared" si="26"/>
        <v>1</v>
      </c>
      <c r="CM156" s="6">
        <f t="shared" si="13"/>
        <v>1</v>
      </c>
      <c r="CN156" s="6">
        <f t="shared" si="14"/>
        <v>1</v>
      </c>
      <c r="CO156" s="6">
        <f t="shared" si="15"/>
        <v>1</v>
      </c>
      <c r="CP156" s="6">
        <f t="shared" si="16"/>
        <v>1</v>
      </c>
      <c r="CQ156" s="6">
        <f t="shared" si="289"/>
        <v>1</v>
      </c>
      <c r="CR156" s="81" t="str">
        <f t="shared" si="17"/>
        <v/>
      </c>
      <c r="CS156">
        <f t="shared" si="290"/>
        <v>0</v>
      </c>
      <c r="CT156">
        <f t="shared" si="19"/>
        <v>20</v>
      </c>
      <c r="CU156" t="str">
        <f t="shared" si="29"/>
        <v>rm</v>
      </c>
      <c r="CV156" s="81">
        <f t="shared" si="291"/>
        <v>240</v>
      </c>
      <c r="CW156" s="81">
        <f>(CV156/25)^1.5*(Calculator!$BU$4/10000)*CW$5</f>
        <v>15.468811984091507</v>
      </c>
      <c r="CX156" t="str">
        <f t="shared" si="292"/>
        <v>$20/rm</v>
      </c>
    </row>
    <row r="157" spans="2:102" x14ac:dyDescent="0.25">
      <c r="B157" s="115" t="s">
        <v>233</v>
      </c>
      <c r="C157" s="13">
        <v>46269.447222222225</v>
      </c>
      <c r="D157">
        <v>28301</v>
      </c>
      <c r="E157" s="54" t="s">
        <v>237</v>
      </c>
      <c r="F157" s="54" t="s">
        <v>503</v>
      </c>
      <c r="G157" s="54" t="s">
        <v>2090</v>
      </c>
      <c r="H157" s="55">
        <v>14.899999999999999</v>
      </c>
      <c r="I157" s="55">
        <v>14.000000000000002</v>
      </c>
      <c r="J157" s="55">
        <v>13.600000000000001</v>
      </c>
      <c r="K157" s="54"/>
      <c r="L157" s="56" t="b">
        <v>0</v>
      </c>
      <c r="M157" s="56" t="b">
        <v>0</v>
      </c>
      <c r="N157" s="54">
        <v>1</v>
      </c>
      <c r="O157" s="54" t="s">
        <v>228</v>
      </c>
      <c r="P157" s="54">
        <v>25</v>
      </c>
      <c r="Q157" s="54">
        <v>36</v>
      </c>
      <c r="R157" s="54" t="s">
        <v>504</v>
      </c>
      <c r="S157" s="54" t="s">
        <v>2083</v>
      </c>
      <c r="T157" s="54" t="s">
        <v>2078</v>
      </c>
      <c r="U157" s="54" t="s">
        <v>2071</v>
      </c>
      <c r="V157" s="54" t="s">
        <v>2079</v>
      </c>
      <c r="W157" s="54" t="b">
        <v>0</v>
      </c>
      <c r="X157" s="54"/>
      <c r="Y157" s="57" t="s">
        <v>2091</v>
      </c>
      <c r="Z157" s="54" t="s">
        <v>2085</v>
      </c>
      <c r="AA157" s="54"/>
      <c r="AB157" s="54" t="s">
        <v>2086</v>
      </c>
      <c r="AC157" s="56" t="b">
        <v>0</v>
      </c>
      <c r="AD157" s="56" t="b">
        <v>0</v>
      </c>
      <c r="AE157" s="54" t="s">
        <v>302</v>
      </c>
      <c r="AF157" s="58">
        <v>46268</v>
      </c>
      <c r="AG157" s="62" t="s">
        <v>293</v>
      </c>
      <c r="AH157" s="54">
        <v>0</v>
      </c>
      <c r="AI157" s="54"/>
      <c r="AJ157" s="54"/>
      <c r="AK157" s="54"/>
      <c r="AL157" s="54"/>
      <c r="AM157" s="54">
        <v>4.95</v>
      </c>
      <c r="AN157" s="54"/>
      <c r="AO157" s="54"/>
      <c r="AP157" s="54"/>
      <c r="AQ157" s="54"/>
      <c r="AR157" s="54"/>
      <c r="AS157" s="54"/>
      <c r="AT157" s="54"/>
      <c r="AU157" s="54"/>
      <c r="AV157" s="54"/>
      <c r="AW157" s="54"/>
      <c r="AX157" s="59"/>
      <c r="AY157" s="59"/>
      <c r="AZ157" s="59"/>
      <c r="BA157" s="59"/>
      <c r="BB157" s="59">
        <v>7.0999999999999994E-2</v>
      </c>
      <c r="BC157" s="60">
        <v>4.0599999999999996</v>
      </c>
      <c r="BD157" s="61">
        <v>6.0295000000000001E-2</v>
      </c>
      <c r="BE157" s="62" t="s">
        <v>293</v>
      </c>
      <c r="BF157" s="35">
        <f t="shared" si="0"/>
        <v>4.0600000000000005</v>
      </c>
      <c r="BG157" s="35">
        <f t="shared" si="0"/>
        <v>6.0295000000000001E-2</v>
      </c>
      <c r="BH157" s="35" t="str">
        <f t="shared" si="284"/>
        <v>Med</v>
      </c>
      <c r="BI157" s="110">
        <f t="shared" si="285"/>
        <v>0</v>
      </c>
      <c r="BJ157" s="83" t="str">
        <f>VLOOKUP($F157,REP_Info!$D$6:$H$250,5,FALSE)</f>
        <v/>
      </c>
      <c r="BK157" s="30">
        <f t="shared" si="1"/>
        <v>14.9315</v>
      </c>
      <c r="BL157" s="30">
        <f t="shared" si="1"/>
        <v>14.0305</v>
      </c>
      <c r="BM157" s="30">
        <f t="shared" si="1"/>
        <v>13.580000000000002</v>
      </c>
      <c r="BN157" s="29">
        <f t="shared" si="1"/>
        <v>13.429833333333333</v>
      </c>
      <c r="BO157" s="85" t="str">
        <f t="shared" si="2"/>
        <v>$$$</v>
      </c>
      <c r="BP157" s="88" t="str">
        <f t="shared" si="286"/>
        <v>$$$</v>
      </c>
      <c r="BQ157" s="88" t="str">
        <f t="shared" si="4"/>
        <v>$$$</v>
      </c>
      <c r="BR157" s="88" t="str">
        <f t="shared" si="5"/>
        <v>$$$</v>
      </c>
      <c r="BS157" s="29" t="e">
        <f t="shared" si="296"/>
        <v>#N/A</v>
      </c>
      <c r="BT157" s="29" t="e">
        <f t="shared" si="296"/>
        <v>#N/A</v>
      </c>
      <c r="BU157" s="29" t="e">
        <f t="shared" si="296"/>
        <v>#N/A</v>
      </c>
      <c r="BV157" s="29" t="e">
        <f t="shared" si="296"/>
        <v>#N/A</v>
      </c>
      <c r="BW157" s="29" t="e">
        <f t="shared" si="296"/>
        <v>#N/A</v>
      </c>
      <c r="BX157" s="29" t="e">
        <f t="shared" si="296"/>
        <v>#N/A</v>
      </c>
      <c r="BY157" s="29" t="e">
        <f t="shared" si="296"/>
        <v>#N/A</v>
      </c>
      <c r="BZ157" s="29" t="e">
        <f t="shared" si="296"/>
        <v>#N/A</v>
      </c>
      <c r="CA157" s="29" t="e">
        <f t="shared" si="296"/>
        <v>#N/A</v>
      </c>
      <c r="CB157" s="29" t="e">
        <f t="shared" si="296"/>
        <v>#N/A</v>
      </c>
      <c r="CC157" s="29" t="e">
        <f t="shared" si="296"/>
        <v>#N/A</v>
      </c>
      <c r="CD157" s="29" t="e">
        <f t="shared" si="296"/>
        <v>#N/A</v>
      </c>
      <c r="CE157" s="6" t="str">
        <f t="shared" si="294"/>
        <v/>
      </c>
      <c r="CF157" s="27" t="e">
        <f>IF(AND(CI157,NOT(AD157)),LOOKUP(CF$5,{0,750,1500},H157:J157),"")</f>
        <v>#N/A</v>
      </c>
      <c r="CG157" s="6" t="str">
        <f t="shared" si="295"/>
        <v/>
      </c>
      <c r="CH157" t="e">
        <f t="shared" si="287"/>
        <v>#N/A</v>
      </c>
      <c r="CI157" t="e">
        <f t="shared" si="288"/>
        <v>#N/A</v>
      </c>
      <c r="CJ157" s="6" t="e">
        <f t="shared" si="11"/>
        <v>#N/A</v>
      </c>
      <c r="CK157" s="6">
        <f t="shared" si="12"/>
        <v>1</v>
      </c>
      <c r="CL157" s="6">
        <f t="shared" si="26"/>
        <v>1</v>
      </c>
      <c r="CM157" s="6">
        <f t="shared" si="13"/>
        <v>1</v>
      </c>
      <c r="CN157" s="6">
        <f t="shared" si="14"/>
        <v>1</v>
      </c>
      <c r="CO157" s="6">
        <f t="shared" si="15"/>
        <v>0</v>
      </c>
      <c r="CP157" s="6">
        <f t="shared" si="16"/>
        <v>1</v>
      </c>
      <c r="CQ157" s="6">
        <f t="shared" si="289"/>
        <v>1</v>
      </c>
      <c r="CR157" s="81" t="str">
        <f t="shared" si="17"/>
        <v/>
      </c>
      <c r="CS157">
        <f t="shared" si="290"/>
        <v>0</v>
      </c>
      <c r="CT157">
        <f t="shared" si="19"/>
        <v>20</v>
      </c>
      <c r="CU157" t="str">
        <f t="shared" si="29"/>
        <v>rm</v>
      </c>
      <c r="CV157" s="81">
        <f t="shared" si="291"/>
        <v>720</v>
      </c>
      <c r="CW157" s="81">
        <f>(CV157/25)^1.5*(Calculator!$BU$4/10000)*CW$5</f>
        <v>80.37830486753046</v>
      </c>
      <c r="CX157" t="str">
        <f t="shared" si="292"/>
        <v>$20/rm</v>
      </c>
    </row>
    <row r="158" spans="2:102" x14ac:dyDescent="0.25">
      <c r="B158" s="115" t="s">
        <v>233</v>
      </c>
      <c r="C158" s="13">
        <v>46269.447222222225</v>
      </c>
      <c r="D158">
        <v>28304</v>
      </c>
      <c r="E158" s="54" t="s">
        <v>235</v>
      </c>
      <c r="F158" s="54" t="s">
        <v>503</v>
      </c>
      <c r="G158" s="54" t="s">
        <v>2090</v>
      </c>
      <c r="H158" s="55">
        <v>15.4</v>
      </c>
      <c r="I158" s="55">
        <v>14.399999999999999</v>
      </c>
      <c r="J158" s="55">
        <v>13.900000000000002</v>
      </c>
      <c r="K158" s="54"/>
      <c r="L158" s="56" t="b">
        <v>0</v>
      </c>
      <c r="M158" s="56" t="b">
        <v>0</v>
      </c>
      <c r="N158" s="54">
        <v>1</v>
      </c>
      <c r="O158" s="54" t="s">
        <v>228</v>
      </c>
      <c r="P158" s="54">
        <v>25</v>
      </c>
      <c r="Q158" s="54">
        <v>36</v>
      </c>
      <c r="R158" s="54" t="s">
        <v>504</v>
      </c>
      <c r="S158" s="54" t="s">
        <v>2077</v>
      </c>
      <c r="T158" s="54" t="s">
        <v>2078</v>
      </c>
      <c r="U158" s="54" t="s">
        <v>2071</v>
      </c>
      <c r="V158" s="54" t="s">
        <v>2079</v>
      </c>
      <c r="W158" s="54" t="b">
        <v>0</v>
      </c>
      <c r="X158" s="54"/>
      <c r="Y158" s="57" t="s">
        <v>2092</v>
      </c>
      <c r="Z158" s="54" t="s">
        <v>2081</v>
      </c>
      <c r="AA158" s="54"/>
      <c r="AB158" s="54" t="s">
        <v>2082</v>
      </c>
      <c r="AC158" s="56" t="b">
        <v>0</v>
      </c>
      <c r="AD158" s="56" t="b">
        <v>0</v>
      </c>
      <c r="AE158" s="54" t="s">
        <v>302</v>
      </c>
      <c r="AF158" s="58">
        <v>46268</v>
      </c>
      <c r="AG158" s="62" t="s">
        <v>293</v>
      </c>
      <c r="AH158" s="54">
        <v>0</v>
      </c>
      <c r="AI158" s="54"/>
      <c r="AJ158" s="54"/>
      <c r="AK158" s="54"/>
      <c r="AL158" s="54"/>
      <c r="AM158" s="54">
        <v>4.95</v>
      </c>
      <c r="AN158" s="54"/>
      <c r="AO158" s="54"/>
      <c r="AP158" s="54"/>
      <c r="AQ158" s="54"/>
      <c r="AR158" s="54"/>
      <c r="AS158" s="54"/>
      <c r="AT158" s="54"/>
      <c r="AU158" s="54"/>
      <c r="AV158" s="54"/>
      <c r="AW158" s="54"/>
      <c r="AX158" s="59"/>
      <c r="AY158" s="59"/>
      <c r="AZ158" s="59"/>
      <c r="BA158" s="59"/>
      <c r="BB158" s="59">
        <v>7.0000000000000007E-2</v>
      </c>
      <c r="BC158" s="60">
        <v>4.9000000000000004</v>
      </c>
      <c r="BD158" s="61">
        <v>6.4130000000000006E-2</v>
      </c>
      <c r="BE158" s="62" t="s">
        <v>293</v>
      </c>
      <c r="BF158" s="35">
        <f t="shared" si="0"/>
        <v>4.9000000000000004</v>
      </c>
      <c r="BG158" s="35">
        <f t="shared" si="0"/>
        <v>6.4130000000000006E-2</v>
      </c>
      <c r="BH158" s="35" t="str">
        <f t="shared" si="284"/>
        <v>Med</v>
      </c>
      <c r="BI158" s="110">
        <f t="shared" si="285"/>
        <v>0</v>
      </c>
      <c r="BJ158" s="83" t="str">
        <f>VLOOKUP($F158,REP_Info!$D$6:$H$250,5,FALSE)</f>
        <v/>
      </c>
      <c r="BK158" s="30">
        <f t="shared" si="1"/>
        <v>15.383000000000003</v>
      </c>
      <c r="BL158" s="30">
        <f t="shared" si="1"/>
        <v>14.398000000000001</v>
      </c>
      <c r="BM158" s="30">
        <f t="shared" si="1"/>
        <v>13.9055</v>
      </c>
      <c r="BN158" s="29">
        <f t="shared" si="1"/>
        <v>13.741333333333333</v>
      </c>
      <c r="BO158" s="85" t="str">
        <f t="shared" si="2"/>
        <v>$$$</v>
      </c>
      <c r="BP158" s="88" t="str">
        <f t="shared" si="286"/>
        <v>$$$</v>
      </c>
      <c r="BQ158" s="88" t="str">
        <f t="shared" si="4"/>
        <v>$$$</v>
      </c>
      <c r="BR158" s="88" t="str">
        <f t="shared" si="5"/>
        <v>$$$</v>
      </c>
      <c r="BS158" s="29" t="e">
        <f t="shared" si="296"/>
        <v>#N/A</v>
      </c>
      <c r="BT158" s="29" t="e">
        <f t="shared" si="296"/>
        <v>#N/A</v>
      </c>
      <c r="BU158" s="29" t="e">
        <f t="shared" si="296"/>
        <v>#N/A</v>
      </c>
      <c r="BV158" s="29" t="e">
        <f t="shared" si="296"/>
        <v>#N/A</v>
      </c>
      <c r="BW158" s="29" t="e">
        <f t="shared" si="296"/>
        <v>#N/A</v>
      </c>
      <c r="BX158" s="29" t="e">
        <f t="shared" si="296"/>
        <v>#N/A</v>
      </c>
      <c r="BY158" s="29" t="e">
        <f t="shared" si="296"/>
        <v>#N/A</v>
      </c>
      <c r="BZ158" s="29" t="e">
        <f t="shared" si="296"/>
        <v>#N/A</v>
      </c>
      <c r="CA158" s="29" t="e">
        <f t="shared" si="296"/>
        <v>#N/A</v>
      </c>
      <c r="CB158" s="29" t="e">
        <f t="shared" si="296"/>
        <v>#N/A</v>
      </c>
      <c r="CC158" s="29" t="e">
        <f t="shared" si="296"/>
        <v>#N/A</v>
      </c>
      <c r="CD158" s="29" t="e">
        <f t="shared" si="296"/>
        <v>#N/A</v>
      </c>
      <c r="CE158" s="6" t="str">
        <f t="shared" si="294"/>
        <v/>
      </c>
      <c r="CF158" s="27" t="e">
        <f>IF(AND(CI158,NOT(AD158)),LOOKUP(CF$5,{0,750,1500},H158:J158),"")</f>
        <v>#N/A</v>
      </c>
      <c r="CG158" s="6" t="str">
        <f t="shared" si="295"/>
        <v/>
      </c>
      <c r="CH158" t="e">
        <f t="shared" si="287"/>
        <v>#N/A</v>
      </c>
      <c r="CI158" t="e">
        <f t="shared" si="288"/>
        <v>#N/A</v>
      </c>
      <c r="CJ158" s="6" t="e">
        <f t="shared" si="11"/>
        <v>#N/A</v>
      </c>
      <c r="CK158" s="6">
        <f t="shared" si="12"/>
        <v>1</v>
      </c>
      <c r="CL158" s="6">
        <f t="shared" si="26"/>
        <v>1</v>
      </c>
      <c r="CM158" s="6">
        <f t="shared" si="13"/>
        <v>1</v>
      </c>
      <c r="CN158" s="6">
        <f t="shared" si="14"/>
        <v>1</v>
      </c>
      <c r="CO158" s="6">
        <f t="shared" si="15"/>
        <v>0</v>
      </c>
      <c r="CP158" s="6">
        <f t="shared" si="16"/>
        <v>1</v>
      </c>
      <c r="CQ158" s="6">
        <f t="shared" si="289"/>
        <v>1</v>
      </c>
      <c r="CR158" s="81" t="str">
        <f t="shared" si="17"/>
        <v/>
      </c>
      <c r="CS158">
        <f t="shared" si="290"/>
        <v>0</v>
      </c>
      <c r="CT158">
        <f t="shared" si="19"/>
        <v>20</v>
      </c>
      <c r="CU158" t="str">
        <f t="shared" si="29"/>
        <v>rm</v>
      </c>
      <c r="CV158" s="81">
        <f t="shared" si="291"/>
        <v>720</v>
      </c>
      <c r="CW158" s="81">
        <f>(CV158/25)^1.5*(Calculator!$BU$4/10000)*CW$5</f>
        <v>80.37830486753046</v>
      </c>
      <c r="CX158" t="str">
        <f t="shared" si="292"/>
        <v>$20/rm</v>
      </c>
    </row>
    <row r="159" spans="2:102" x14ac:dyDescent="0.25">
      <c r="B159" s="115" t="s">
        <v>233</v>
      </c>
      <c r="C159" s="13">
        <v>46269.447222222225</v>
      </c>
      <c r="D159">
        <v>37703</v>
      </c>
      <c r="E159" s="54" t="s">
        <v>235</v>
      </c>
      <c r="F159" s="54" t="s">
        <v>503</v>
      </c>
      <c r="G159" s="54" t="s">
        <v>2093</v>
      </c>
      <c r="H159" s="55">
        <v>14.000000000000002</v>
      </c>
      <c r="I159" s="55">
        <v>13</v>
      </c>
      <c r="J159" s="55">
        <v>12.5</v>
      </c>
      <c r="K159" s="54"/>
      <c r="L159" s="56" t="b">
        <v>0</v>
      </c>
      <c r="M159" s="56" t="b">
        <v>0</v>
      </c>
      <c r="N159" s="54">
        <v>1</v>
      </c>
      <c r="O159" s="54" t="s">
        <v>228</v>
      </c>
      <c r="P159" s="54">
        <v>25</v>
      </c>
      <c r="Q159" s="54">
        <v>9</v>
      </c>
      <c r="R159" s="54" t="s">
        <v>504</v>
      </c>
      <c r="S159" s="54" t="s">
        <v>2077</v>
      </c>
      <c r="T159" s="54" t="s">
        <v>2078</v>
      </c>
      <c r="U159" s="54" t="s">
        <v>2071</v>
      </c>
      <c r="V159" s="54" t="s">
        <v>2079</v>
      </c>
      <c r="W159" s="54" t="b">
        <v>0</v>
      </c>
      <c r="X159" s="54"/>
      <c r="Y159" s="57" t="s">
        <v>2094</v>
      </c>
      <c r="Z159" s="54" t="s">
        <v>2095</v>
      </c>
      <c r="AA159" s="54"/>
      <c r="AB159" s="54" t="s">
        <v>2082</v>
      </c>
      <c r="AC159" s="56" t="b">
        <v>0</v>
      </c>
      <c r="AD159" s="56" t="b">
        <v>0</v>
      </c>
      <c r="AE159" s="54" t="s">
        <v>302</v>
      </c>
      <c r="AF159" s="58">
        <v>46268</v>
      </c>
      <c r="AG159" s="62" t="s">
        <v>293</v>
      </c>
      <c r="AH159" s="54">
        <v>0</v>
      </c>
      <c r="AI159" s="54"/>
      <c r="AJ159" s="54"/>
      <c r="AK159" s="54"/>
      <c r="AL159" s="54"/>
      <c r="AM159" s="54">
        <v>4.95</v>
      </c>
      <c r="AN159" s="54"/>
      <c r="AO159" s="54"/>
      <c r="AP159" s="54"/>
      <c r="AQ159" s="54"/>
      <c r="AR159" s="54"/>
      <c r="AS159" s="54"/>
      <c r="AT159" s="54"/>
      <c r="AU159" s="54"/>
      <c r="AV159" s="54"/>
      <c r="AW159" s="54"/>
      <c r="AX159" s="59"/>
      <c r="AY159" s="59"/>
      <c r="AZ159" s="59"/>
      <c r="BA159" s="59"/>
      <c r="BB159" s="59">
        <v>5.6000000000000001E-2</v>
      </c>
      <c r="BC159" s="60">
        <v>4.9000000000000004</v>
      </c>
      <c r="BD159" s="61">
        <v>6.4130000000000006E-2</v>
      </c>
      <c r="BE159" s="62" t="s">
        <v>293</v>
      </c>
      <c r="BF159" s="35">
        <f t="shared" si="0"/>
        <v>4.9000000000000004</v>
      </c>
      <c r="BG159" s="35">
        <f t="shared" si="0"/>
        <v>6.4130000000000006E-2</v>
      </c>
      <c r="BH159" s="35" t="str">
        <f t="shared" si="284"/>
        <v>Med</v>
      </c>
      <c r="BI159" s="110">
        <f t="shared" si="285"/>
        <v>0</v>
      </c>
      <c r="BJ159" s="83" t="str">
        <f>VLOOKUP($F159,REP_Info!$D$6:$H$250,5,FALSE)</f>
        <v/>
      </c>
      <c r="BK159" s="30">
        <f t="shared" si="1"/>
        <v>13.983000000000002</v>
      </c>
      <c r="BL159" s="30">
        <f t="shared" si="1"/>
        <v>12.998000000000001</v>
      </c>
      <c r="BM159" s="30">
        <f t="shared" si="1"/>
        <v>12.5055</v>
      </c>
      <c r="BN159" s="29">
        <f t="shared" si="1"/>
        <v>12.341333333333333</v>
      </c>
      <c r="BO159" s="85" t="str">
        <f t="shared" si="2"/>
        <v>$$$</v>
      </c>
      <c r="BP159" s="88" t="str">
        <f t="shared" si="286"/>
        <v>$$$</v>
      </c>
      <c r="BQ159" s="88" t="str">
        <f t="shared" si="4"/>
        <v>$$$</v>
      </c>
      <c r="BR159" s="88" t="str">
        <f t="shared" si="5"/>
        <v>$$$</v>
      </c>
      <c r="BS159" s="29" t="e">
        <f t="shared" si="296"/>
        <v>#N/A</v>
      </c>
      <c r="BT159" s="29" t="e">
        <f t="shared" si="296"/>
        <v>#N/A</v>
      </c>
      <c r="BU159" s="29" t="e">
        <f t="shared" si="296"/>
        <v>#N/A</v>
      </c>
      <c r="BV159" s="29" t="e">
        <f t="shared" si="296"/>
        <v>#N/A</v>
      </c>
      <c r="BW159" s="29" t="e">
        <f t="shared" si="296"/>
        <v>#N/A</v>
      </c>
      <c r="BX159" s="29" t="e">
        <f t="shared" si="296"/>
        <v>#N/A</v>
      </c>
      <c r="BY159" s="29" t="e">
        <f t="shared" si="296"/>
        <v>#N/A</v>
      </c>
      <c r="BZ159" s="29" t="e">
        <f t="shared" si="296"/>
        <v>#N/A</v>
      </c>
      <c r="CA159" s="29" t="e">
        <f t="shared" si="296"/>
        <v>#N/A</v>
      </c>
      <c r="CB159" s="29" t="e">
        <f t="shared" si="296"/>
        <v>#N/A</v>
      </c>
      <c r="CC159" s="29" t="e">
        <f t="shared" si="296"/>
        <v>#N/A</v>
      </c>
      <c r="CD159" s="29" t="e">
        <f t="shared" si="296"/>
        <v>#N/A</v>
      </c>
      <c r="CE159" s="6" t="str">
        <f t="shared" si="294"/>
        <v/>
      </c>
      <c r="CF159" s="27" t="e">
        <f>IF(AND(CI159,NOT(AD159)),LOOKUP(CF$5,{0,750,1500},H159:J159),"")</f>
        <v>#N/A</v>
      </c>
      <c r="CG159" s="6" t="str">
        <f t="shared" si="295"/>
        <v/>
      </c>
      <c r="CH159" t="e">
        <f t="shared" si="287"/>
        <v>#N/A</v>
      </c>
      <c r="CI159" t="e">
        <f t="shared" si="288"/>
        <v>#N/A</v>
      </c>
      <c r="CJ159" s="6" t="e">
        <f t="shared" si="11"/>
        <v>#N/A</v>
      </c>
      <c r="CK159" s="6">
        <f t="shared" si="12"/>
        <v>1</v>
      </c>
      <c r="CL159" s="6">
        <f t="shared" si="26"/>
        <v>1</v>
      </c>
      <c r="CM159" s="6">
        <f t="shared" si="13"/>
        <v>1</v>
      </c>
      <c r="CN159" s="6">
        <f t="shared" si="14"/>
        <v>0</v>
      </c>
      <c r="CO159" s="6">
        <f t="shared" si="15"/>
        <v>1</v>
      </c>
      <c r="CP159" s="6">
        <f t="shared" si="16"/>
        <v>1</v>
      </c>
      <c r="CQ159" s="6">
        <f t="shared" si="289"/>
        <v>1</v>
      </c>
      <c r="CR159" s="81" t="str">
        <f t="shared" si="17"/>
        <v/>
      </c>
      <c r="CS159">
        <f t="shared" si="290"/>
        <v>5.9999999999999982</v>
      </c>
      <c r="CT159">
        <f t="shared" si="19"/>
        <v>20</v>
      </c>
      <c r="CU159" t="str">
        <f t="shared" si="29"/>
        <v>rm</v>
      </c>
      <c r="CV159" s="81">
        <f t="shared" si="291"/>
        <v>180</v>
      </c>
      <c r="CW159" s="81">
        <f>(CV159/25)^1.5*(Calculator!$BU$4/10000)*CW$5</f>
        <v>10.047288108441309</v>
      </c>
      <c r="CX159" t="str">
        <f t="shared" si="292"/>
        <v>$20/rm</v>
      </c>
    </row>
    <row r="160" spans="2:102" x14ac:dyDescent="0.25">
      <c r="B160" s="115" t="s">
        <v>233</v>
      </c>
      <c r="C160" s="13">
        <v>46269.447222222225</v>
      </c>
      <c r="D160">
        <v>37705</v>
      </c>
      <c r="E160" s="54" t="s">
        <v>237</v>
      </c>
      <c r="F160" s="54" t="s">
        <v>503</v>
      </c>
      <c r="G160" s="54" t="s">
        <v>2093</v>
      </c>
      <c r="H160" s="55">
        <v>13.4</v>
      </c>
      <c r="I160" s="55">
        <v>12.5</v>
      </c>
      <c r="J160" s="55">
        <v>12.1</v>
      </c>
      <c r="K160" s="54"/>
      <c r="L160" s="56" t="b">
        <v>0</v>
      </c>
      <c r="M160" s="56" t="b">
        <v>0</v>
      </c>
      <c r="N160" s="54">
        <v>1</v>
      </c>
      <c r="O160" s="54" t="s">
        <v>228</v>
      </c>
      <c r="P160" s="54">
        <v>25</v>
      </c>
      <c r="Q160" s="54">
        <v>9</v>
      </c>
      <c r="R160" s="54" t="s">
        <v>504</v>
      </c>
      <c r="S160" s="54" t="s">
        <v>2083</v>
      </c>
      <c r="T160" s="54" t="s">
        <v>2078</v>
      </c>
      <c r="U160" s="54" t="s">
        <v>2071</v>
      </c>
      <c r="V160" s="54" t="s">
        <v>2079</v>
      </c>
      <c r="W160" s="54" t="b">
        <v>0</v>
      </c>
      <c r="X160" s="54"/>
      <c r="Y160" s="57" t="s">
        <v>2096</v>
      </c>
      <c r="Z160" s="54" t="s">
        <v>2097</v>
      </c>
      <c r="AA160" s="54"/>
      <c r="AB160" s="54" t="s">
        <v>2082</v>
      </c>
      <c r="AC160" s="56" t="b">
        <v>0</v>
      </c>
      <c r="AD160" s="56" t="b">
        <v>0</v>
      </c>
      <c r="AE160" s="54" t="s">
        <v>302</v>
      </c>
      <c r="AF160" s="58">
        <v>46268</v>
      </c>
      <c r="AG160" s="62" t="s">
        <v>293</v>
      </c>
      <c r="AH160" s="54">
        <v>0</v>
      </c>
      <c r="AI160" s="54"/>
      <c r="AJ160" s="54"/>
      <c r="AK160" s="54"/>
      <c r="AL160" s="54"/>
      <c r="AM160" s="54">
        <v>4.95</v>
      </c>
      <c r="AN160" s="54"/>
      <c r="AO160" s="54"/>
      <c r="AP160" s="54"/>
      <c r="AQ160" s="54"/>
      <c r="AR160" s="54"/>
      <c r="AS160" s="54"/>
      <c r="AT160" s="54"/>
      <c r="AU160" s="54"/>
      <c r="AV160" s="54"/>
      <c r="AW160" s="54"/>
      <c r="AX160" s="59"/>
      <c r="AY160" s="59"/>
      <c r="AZ160" s="59"/>
      <c r="BA160" s="59"/>
      <c r="BB160" s="59">
        <v>5.6000000000000001E-2</v>
      </c>
      <c r="BC160" s="60">
        <v>4.0599999999999996</v>
      </c>
      <c r="BD160" s="61">
        <v>6.0295000000000001E-2</v>
      </c>
      <c r="BE160" s="62" t="s">
        <v>293</v>
      </c>
      <c r="BF160" s="35">
        <f t="shared" si="0"/>
        <v>4.0600000000000005</v>
      </c>
      <c r="BG160" s="35">
        <f t="shared" si="0"/>
        <v>6.0295000000000001E-2</v>
      </c>
      <c r="BH160" s="35" t="str">
        <f t="shared" si="284"/>
        <v>Med</v>
      </c>
      <c r="BI160" s="110">
        <f t="shared" si="285"/>
        <v>0</v>
      </c>
      <c r="BJ160" s="83" t="str">
        <f>VLOOKUP($F160,REP_Info!$D$6:$H$250,5,FALSE)</f>
        <v/>
      </c>
      <c r="BK160" s="30">
        <f t="shared" si="1"/>
        <v>13.4315</v>
      </c>
      <c r="BL160" s="30">
        <f t="shared" si="1"/>
        <v>12.5305</v>
      </c>
      <c r="BM160" s="30">
        <f t="shared" si="1"/>
        <v>12.080000000000002</v>
      </c>
      <c r="BN160" s="29">
        <f t="shared" ref="BK160:BN168" si="297">IF(BN$7&gt;0,(LOOKUP(BN$7,$AH160:$AL160,$AM160:$AQ160)+IF($AG160="Y",SUMPRODUCT($AX160:$BB160-$AW160:$BA160,BN$7-$AR160:$AV160,N(BN$7&gt;$AR160:$AV160)),BN$7*LOOKUP(BN$7,$AR160:$AV160,$AX160:$BB160))+IF($BE160="Y",$BF160,$BC160)+BN$7*IF($BE160="Y",$BG160,$BD160))*100/BN$7,"")</f>
        <v>11.929833333333333</v>
      </c>
      <c r="BO160" s="85" t="str">
        <f t="shared" si="2"/>
        <v>$$$</v>
      </c>
      <c r="BP160" s="88" t="str">
        <f t="shared" si="286"/>
        <v>$$$</v>
      </c>
      <c r="BQ160" s="88" t="str">
        <f t="shared" si="4"/>
        <v>$$$</v>
      </c>
      <c r="BR160" s="88" t="str">
        <f t="shared" si="5"/>
        <v>$$$</v>
      </c>
      <c r="BS160" s="29" t="e">
        <f t="shared" si="296"/>
        <v>#N/A</v>
      </c>
      <c r="BT160" s="29" t="e">
        <f t="shared" si="296"/>
        <v>#N/A</v>
      </c>
      <c r="BU160" s="29" t="e">
        <f t="shared" si="296"/>
        <v>#N/A</v>
      </c>
      <c r="BV160" s="29" t="e">
        <f t="shared" si="296"/>
        <v>#N/A</v>
      </c>
      <c r="BW160" s="29" t="e">
        <f t="shared" si="296"/>
        <v>#N/A</v>
      </c>
      <c r="BX160" s="29" t="e">
        <f t="shared" si="296"/>
        <v>#N/A</v>
      </c>
      <c r="BY160" s="29" t="e">
        <f t="shared" si="296"/>
        <v>#N/A</v>
      </c>
      <c r="BZ160" s="29" t="e">
        <f t="shared" si="296"/>
        <v>#N/A</v>
      </c>
      <c r="CA160" s="29" t="e">
        <f t="shared" si="296"/>
        <v>#N/A</v>
      </c>
      <c r="CB160" s="29" t="e">
        <f t="shared" si="296"/>
        <v>#N/A</v>
      </c>
      <c r="CC160" s="29" t="e">
        <f t="shared" si="296"/>
        <v>#N/A</v>
      </c>
      <c r="CD160" s="29" t="e">
        <f t="shared" si="296"/>
        <v>#N/A</v>
      </c>
      <c r="CE160" s="6" t="str">
        <f t="shared" si="294"/>
        <v/>
      </c>
      <c r="CF160" s="27" t="e">
        <f>IF(AND(CI160,NOT(AD160)),LOOKUP(CF$5,{0,750,1500},H160:J160),"")</f>
        <v>#N/A</v>
      </c>
      <c r="CG160" s="6" t="str">
        <f t="shared" si="295"/>
        <v/>
      </c>
      <c r="CH160" t="e">
        <f t="shared" si="287"/>
        <v>#N/A</v>
      </c>
      <c r="CI160" t="e">
        <f t="shared" si="288"/>
        <v>#N/A</v>
      </c>
      <c r="CJ160" s="6" t="e">
        <f t="shared" si="11"/>
        <v>#N/A</v>
      </c>
      <c r="CK160" s="6">
        <f t="shared" si="12"/>
        <v>1</v>
      </c>
      <c r="CL160" s="6">
        <f t="shared" si="26"/>
        <v>1</v>
      </c>
      <c r="CM160" s="6">
        <f t="shared" si="13"/>
        <v>1</v>
      </c>
      <c r="CN160" s="6">
        <f t="shared" si="14"/>
        <v>0</v>
      </c>
      <c r="CO160" s="6">
        <f t="shared" si="15"/>
        <v>1</v>
      </c>
      <c r="CP160" s="6">
        <f t="shared" si="16"/>
        <v>1</v>
      </c>
      <c r="CQ160" s="6">
        <f t="shared" si="289"/>
        <v>1</v>
      </c>
      <c r="CR160" s="81" t="str">
        <f t="shared" si="17"/>
        <v/>
      </c>
      <c r="CS160">
        <f t="shared" si="290"/>
        <v>5.9999999999999982</v>
      </c>
      <c r="CT160">
        <f t="shared" si="19"/>
        <v>20</v>
      </c>
      <c r="CU160" t="str">
        <f t="shared" si="29"/>
        <v>rm</v>
      </c>
      <c r="CV160" s="81">
        <f t="shared" si="291"/>
        <v>180</v>
      </c>
      <c r="CW160" s="81">
        <f>(CV160/25)^1.5*(Calculator!$BU$4/10000)*CW$5</f>
        <v>10.047288108441309</v>
      </c>
      <c r="CX160" t="str">
        <f t="shared" si="292"/>
        <v>$20/rm</v>
      </c>
    </row>
    <row r="161" spans="2:102" x14ac:dyDescent="0.25">
      <c r="B161" s="115" t="s">
        <v>233</v>
      </c>
      <c r="C161" s="13">
        <v>46237.767361111109</v>
      </c>
      <c r="D161">
        <v>22010</v>
      </c>
      <c r="E161" s="54" t="s">
        <v>237</v>
      </c>
      <c r="F161" s="54" t="s">
        <v>505</v>
      </c>
      <c r="G161" s="54" t="s">
        <v>506</v>
      </c>
      <c r="H161" s="55">
        <v>16.7</v>
      </c>
      <c r="I161" s="55">
        <v>15.8</v>
      </c>
      <c r="J161" s="55">
        <v>15.4</v>
      </c>
      <c r="K161" s="54"/>
      <c r="L161" s="56" t="b">
        <v>0</v>
      </c>
      <c r="M161" s="56" t="b">
        <v>0</v>
      </c>
      <c r="N161" s="54">
        <v>1</v>
      </c>
      <c r="O161" s="54" t="s">
        <v>228</v>
      </c>
      <c r="P161" s="54">
        <v>100</v>
      </c>
      <c r="Q161" s="54">
        <v>12</v>
      </c>
      <c r="R161" s="54">
        <v>150</v>
      </c>
      <c r="S161" s="54" t="s">
        <v>507</v>
      </c>
      <c r="T161" s="54" t="s">
        <v>508</v>
      </c>
      <c r="U161" s="54" t="s">
        <v>509</v>
      </c>
      <c r="V161" s="54" t="s">
        <v>510</v>
      </c>
      <c r="W161" s="54" t="b">
        <v>0</v>
      </c>
      <c r="X161" s="54"/>
      <c r="Y161" s="57" t="s">
        <v>1820</v>
      </c>
      <c r="Z161" s="54" t="s">
        <v>1821</v>
      </c>
      <c r="AA161" s="54"/>
      <c r="AB161" s="54" t="s">
        <v>511</v>
      </c>
      <c r="AC161" s="56" t="b">
        <v>1</v>
      </c>
      <c r="AD161" s="56" t="b">
        <v>0</v>
      </c>
      <c r="AE161" s="54" t="s">
        <v>302</v>
      </c>
      <c r="AF161" s="58">
        <v>46235</v>
      </c>
      <c r="AG161" s="62" t="s">
        <v>293</v>
      </c>
      <c r="AH161" s="54">
        <v>0</v>
      </c>
      <c r="AI161" s="54"/>
      <c r="AJ161" s="54"/>
      <c r="AK161" s="54"/>
      <c r="AL161" s="54"/>
      <c r="AM161" s="54">
        <v>5</v>
      </c>
      <c r="AN161" s="54"/>
      <c r="AO161" s="54"/>
      <c r="AP161" s="54"/>
      <c r="AQ161" s="54"/>
      <c r="AR161" s="54"/>
      <c r="AS161" s="54"/>
      <c r="AT161" s="54"/>
      <c r="AU161" s="54"/>
      <c r="AV161" s="54"/>
      <c r="AW161" s="54"/>
      <c r="AX161" s="59"/>
      <c r="AY161" s="59"/>
      <c r="AZ161" s="59"/>
      <c r="BA161" s="59"/>
      <c r="BB161" s="59">
        <v>8.8701000000000002E-2</v>
      </c>
      <c r="BC161" s="60">
        <v>4.0599999999999996</v>
      </c>
      <c r="BD161" s="61">
        <v>6.0295000000000001E-2</v>
      </c>
      <c r="BE161" s="62" t="s">
        <v>293</v>
      </c>
      <c r="BF161" s="35">
        <f t="shared" si="0"/>
        <v>4.0600000000000005</v>
      </c>
      <c r="BG161" s="35">
        <f t="shared" si="0"/>
        <v>6.0295000000000001E-2</v>
      </c>
      <c r="BH161" s="35" t="str">
        <f t="shared" si="284"/>
        <v>Med</v>
      </c>
      <c r="BI161" s="110">
        <f t="shared" si="285"/>
        <v>0</v>
      </c>
      <c r="BJ161" s="83">
        <f>VLOOKUP($F161,REP_Info!$D$6:$H$250,5,FALSE)</f>
        <v>0.67800000000000005</v>
      </c>
      <c r="BK161" s="30">
        <f t="shared" si="297"/>
        <v>16.711600000000001</v>
      </c>
      <c r="BL161" s="30">
        <f t="shared" si="297"/>
        <v>15.8056</v>
      </c>
      <c r="BM161" s="30">
        <f t="shared" si="297"/>
        <v>15.352600000000001</v>
      </c>
      <c r="BN161" s="29">
        <f t="shared" si="297"/>
        <v>15.201600000000001</v>
      </c>
      <c r="BO161" s="85" t="str">
        <f t="shared" si="2"/>
        <v>$$$</v>
      </c>
      <c r="BP161" s="88" t="str">
        <f t="shared" si="286"/>
        <v>$$$</v>
      </c>
      <c r="BQ161" s="88" t="str">
        <f t="shared" si="4"/>
        <v>$$$</v>
      </c>
      <c r="BR161" s="88" t="str">
        <f t="shared" si="5"/>
        <v>$$$</v>
      </c>
      <c r="BS161" s="29" t="e">
        <f t="shared" si="296"/>
        <v>#N/A</v>
      </c>
      <c r="BT161" s="29" t="e">
        <f t="shared" si="296"/>
        <v>#N/A</v>
      </c>
      <c r="BU161" s="29" t="e">
        <f t="shared" si="296"/>
        <v>#N/A</v>
      </c>
      <c r="BV161" s="29" t="e">
        <f t="shared" si="296"/>
        <v>#N/A</v>
      </c>
      <c r="BW161" s="29" t="e">
        <f t="shared" si="296"/>
        <v>#N/A</v>
      </c>
      <c r="BX161" s="29" t="e">
        <f t="shared" si="296"/>
        <v>#N/A</v>
      </c>
      <c r="BY161" s="29" t="e">
        <f t="shared" si="296"/>
        <v>#N/A</v>
      </c>
      <c r="BZ161" s="29" t="e">
        <f t="shared" si="296"/>
        <v>#N/A</v>
      </c>
      <c r="CA161" s="29" t="e">
        <f t="shared" si="296"/>
        <v>#N/A</v>
      </c>
      <c r="CB161" s="29" t="e">
        <f t="shared" si="296"/>
        <v>#N/A</v>
      </c>
      <c r="CC161" s="29" t="e">
        <f t="shared" si="296"/>
        <v>#N/A</v>
      </c>
      <c r="CD161" s="29" t="e">
        <f t="shared" si="296"/>
        <v>#N/A</v>
      </c>
      <c r="CE161" s="6" t="str">
        <f t="shared" si="294"/>
        <v/>
      </c>
      <c r="CF161" s="27" t="e">
        <f>IF(AND(CI161,NOT(AD161)),LOOKUP(CF$5,{0,750,1500},H161:J161),"")</f>
        <v>#N/A</v>
      </c>
      <c r="CG161" s="6" t="str">
        <f t="shared" si="295"/>
        <v/>
      </c>
      <c r="CH161" t="e">
        <f t="shared" si="287"/>
        <v>#N/A</v>
      </c>
      <c r="CI161" t="e">
        <f t="shared" si="288"/>
        <v>#N/A</v>
      </c>
      <c r="CJ161" s="6" t="e">
        <f t="shared" si="11"/>
        <v>#N/A</v>
      </c>
      <c r="CK161" s="6">
        <f t="shared" si="12"/>
        <v>1</v>
      </c>
      <c r="CL161" s="6">
        <f t="shared" si="26"/>
        <v>1</v>
      </c>
      <c r="CM161" s="6">
        <f t="shared" si="13"/>
        <v>1</v>
      </c>
      <c r="CN161" s="6">
        <f t="shared" si="14"/>
        <v>1</v>
      </c>
      <c r="CO161" s="6">
        <f t="shared" si="15"/>
        <v>1</v>
      </c>
      <c r="CP161" s="6">
        <f t="shared" si="16"/>
        <v>1</v>
      </c>
      <c r="CQ161" s="6">
        <f t="shared" si="289"/>
        <v>1</v>
      </c>
      <c r="CR161" s="81" t="str">
        <f t="shared" si="17"/>
        <v/>
      </c>
      <c r="CS161">
        <f t="shared" si="290"/>
        <v>0</v>
      </c>
      <c r="CT161">
        <f t="shared" si="19"/>
        <v>150</v>
      </c>
      <c r="CU161" t="str">
        <f t="shared" si="29"/>
        <v/>
      </c>
      <c r="CV161" s="81">
        <f t="shared" si="291"/>
        <v>150</v>
      </c>
      <c r="CW161" s="81">
        <f>(CV161/25)^1.5*(Calculator!$BU$4/10000)*CW$5</f>
        <v>7.6432310260371077</v>
      </c>
      <c r="CX161" t="str">
        <f t="shared" si="292"/>
        <v>$150</v>
      </c>
    </row>
    <row r="162" spans="2:102" x14ac:dyDescent="0.25">
      <c r="B162" s="115" t="s">
        <v>233</v>
      </c>
      <c r="C162" s="13">
        <v>46266.661111111112</v>
      </c>
      <c r="D162">
        <v>22013</v>
      </c>
      <c r="E162" s="54" t="s">
        <v>235</v>
      </c>
      <c r="F162" s="54" t="s">
        <v>505</v>
      </c>
      <c r="G162" s="54" t="s">
        <v>506</v>
      </c>
      <c r="H162" s="55">
        <v>17.2</v>
      </c>
      <c r="I162" s="55">
        <v>16.3</v>
      </c>
      <c r="J162" s="55">
        <v>15.8</v>
      </c>
      <c r="K162" s="54"/>
      <c r="L162" s="56" t="b">
        <v>0</v>
      </c>
      <c r="M162" s="56" t="b">
        <v>0</v>
      </c>
      <c r="N162" s="54">
        <v>1</v>
      </c>
      <c r="O162" s="54" t="s">
        <v>228</v>
      </c>
      <c r="P162" s="54">
        <v>100</v>
      </c>
      <c r="Q162" s="54">
        <v>12</v>
      </c>
      <c r="R162" s="54">
        <v>150</v>
      </c>
      <c r="S162" s="54" t="s">
        <v>507</v>
      </c>
      <c r="T162" s="54" t="s">
        <v>508</v>
      </c>
      <c r="U162" s="54" t="s">
        <v>509</v>
      </c>
      <c r="V162" s="54" t="s">
        <v>510</v>
      </c>
      <c r="W162" s="54" t="b">
        <v>0</v>
      </c>
      <c r="X162" s="54"/>
      <c r="Y162" s="57" t="s">
        <v>2200</v>
      </c>
      <c r="Z162" s="54" t="s">
        <v>1994</v>
      </c>
      <c r="AA162" s="54"/>
      <c r="AB162" s="54" t="s">
        <v>511</v>
      </c>
      <c r="AC162" s="56" t="b">
        <v>1</v>
      </c>
      <c r="AD162" s="56" t="b">
        <v>0</v>
      </c>
      <c r="AE162" s="54" t="s">
        <v>302</v>
      </c>
      <c r="AF162" s="58">
        <v>46266</v>
      </c>
      <c r="AG162" s="62" t="s">
        <v>293</v>
      </c>
      <c r="AH162" s="54">
        <v>0</v>
      </c>
      <c r="AI162" s="54"/>
      <c r="AJ162" s="54"/>
      <c r="AK162" s="54"/>
      <c r="AL162" s="54"/>
      <c r="AM162" s="54">
        <v>5</v>
      </c>
      <c r="AN162" s="54"/>
      <c r="AO162" s="54"/>
      <c r="AP162" s="54"/>
      <c r="AQ162" s="54"/>
      <c r="AR162" s="54"/>
      <c r="AS162" s="54"/>
      <c r="AT162" s="54"/>
      <c r="AU162" s="54"/>
      <c r="AV162" s="54"/>
      <c r="AW162" s="54"/>
      <c r="AX162" s="59"/>
      <c r="AY162" s="59"/>
      <c r="AZ162" s="59"/>
      <c r="BA162" s="59"/>
      <c r="BB162" s="59">
        <v>8.8555999999999996E-2</v>
      </c>
      <c r="BC162" s="60">
        <v>4.9000000000000004</v>
      </c>
      <c r="BD162" s="61">
        <v>6.4130000000000006E-2</v>
      </c>
      <c r="BE162" s="62" t="s">
        <v>293</v>
      </c>
      <c r="BF162" s="35">
        <f t="shared" si="0"/>
        <v>4.9000000000000004</v>
      </c>
      <c r="BG162" s="35">
        <f t="shared" si="0"/>
        <v>6.4130000000000006E-2</v>
      </c>
      <c r="BH162" s="35" t="str">
        <f t="shared" si="284"/>
        <v>Med</v>
      </c>
      <c r="BI162" s="110">
        <f t="shared" si="285"/>
        <v>0</v>
      </c>
      <c r="BJ162" s="83">
        <f>VLOOKUP($F162,REP_Info!$D$6:$H$250,5,FALSE)</f>
        <v>0.67800000000000005</v>
      </c>
      <c r="BK162" s="30">
        <f t="shared" si="297"/>
        <v>17.2486</v>
      </c>
      <c r="BL162" s="30">
        <f t="shared" si="297"/>
        <v>16.258600000000001</v>
      </c>
      <c r="BM162" s="30">
        <f t="shared" si="297"/>
        <v>15.763600000000002</v>
      </c>
      <c r="BN162" s="29">
        <f t="shared" si="297"/>
        <v>15.598599999999999</v>
      </c>
      <c r="BO162" s="85" t="str">
        <f t="shared" si="2"/>
        <v>$$$</v>
      </c>
      <c r="BP162" s="88" t="str">
        <f t="shared" si="286"/>
        <v>$$$</v>
      </c>
      <c r="BQ162" s="88" t="str">
        <f t="shared" si="4"/>
        <v>$$$</v>
      </c>
      <c r="BR162" s="88" t="str">
        <f t="shared" si="5"/>
        <v>$$$</v>
      </c>
      <c r="BS162" s="29" t="e">
        <f t="shared" si="296"/>
        <v>#N/A</v>
      </c>
      <c r="BT162" s="29" t="e">
        <f t="shared" si="296"/>
        <v>#N/A</v>
      </c>
      <c r="BU162" s="29" t="e">
        <f t="shared" si="296"/>
        <v>#N/A</v>
      </c>
      <c r="BV162" s="29" t="e">
        <f t="shared" si="296"/>
        <v>#N/A</v>
      </c>
      <c r="BW162" s="29" t="e">
        <f t="shared" si="296"/>
        <v>#N/A</v>
      </c>
      <c r="BX162" s="29" t="e">
        <f t="shared" si="296"/>
        <v>#N/A</v>
      </c>
      <c r="BY162" s="29" t="e">
        <f t="shared" si="296"/>
        <v>#N/A</v>
      </c>
      <c r="BZ162" s="29" t="e">
        <f t="shared" si="296"/>
        <v>#N/A</v>
      </c>
      <c r="CA162" s="29" t="e">
        <f t="shared" si="296"/>
        <v>#N/A</v>
      </c>
      <c r="CB162" s="29" t="e">
        <f t="shared" si="296"/>
        <v>#N/A</v>
      </c>
      <c r="CC162" s="29" t="e">
        <f t="shared" si="296"/>
        <v>#N/A</v>
      </c>
      <c r="CD162" s="29" t="e">
        <f t="shared" si="296"/>
        <v>#N/A</v>
      </c>
      <c r="CE162" s="6" t="str">
        <f t="shared" si="294"/>
        <v/>
      </c>
      <c r="CF162" s="27" t="e">
        <f>IF(AND(CI162,NOT(AD162)),LOOKUP(CF$5,{0,750,1500},H162:J162),"")</f>
        <v>#N/A</v>
      </c>
      <c r="CG162" s="6" t="str">
        <f t="shared" si="295"/>
        <v/>
      </c>
      <c r="CH162" t="e">
        <f t="shared" si="287"/>
        <v>#N/A</v>
      </c>
      <c r="CI162" t="e">
        <f t="shared" si="288"/>
        <v>#N/A</v>
      </c>
      <c r="CJ162" s="6" t="e">
        <f t="shared" si="11"/>
        <v>#N/A</v>
      </c>
      <c r="CK162" s="6">
        <f t="shared" si="12"/>
        <v>1</v>
      </c>
      <c r="CL162" s="6">
        <f t="shared" si="26"/>
        <v>1</v>
      </c>
      <c r="CM162" s="6">
        <f t="shared" si="13"/>
        <v>1</v>
      </c>
      <c r="CN162" s="6">
        <f t="shared" si="14"/>
        <v>1</v>
      </c>
      <c r="CO162" s="6">
        <f t="shared" si="15"/>
        <v>1</v>
      </c>
      <c r="CP162" s="6">
        <f t="shared" si="16"/>
        <v>1</v>
      </c>
      <c r="CQ162" s="6">
        <f t="shared" si="289"/>
        <v>1</v>
      </c>
      <c r="CR162" s="81" t="str">
        <f t="shared" si="17"/>
        <v/>
      </c>
      <c r="CS162">
        <f t="shared" si="290"/>
        <v>0</v>
      </c>
      <c r="CT162">
        <f t="shared" si="19"/>
        <v>150</v>
      </c>
      <c r="CU162" t="str">
        <f t="shared" si="29"/>
        <v/>
      </c>
      <c r="CV162" s="81">
        <f t="shared" si="291"/>
        <v>150</v>
      </c>
      <c r="CW162" s="81">
        <f>(CV162/25)^1.5*(Calculator!$BU$4/10000)*CW$5</f>
        <v>7.6432310260371077</v>
      </c>
      <c r="CX162" t="str">
        <f t="shared" si="292"/>
        <v>$150</v>
      </c>
    </row>
    <row r="163" spans="2:102" x14ac:dyDescent="0.25">
      <c r="B163" s="115" t="s">
        <v>233</v>
      </c>
      <c r="C163" s="13">
        <v>46266.661111111112</v>
      </c>
      <c r="D163">
        <v>22016</v>
      </c>
      <c r="E163" s="54" t="s">
        <v>235</v>
      </c>
      <c r="F163" s="54" t="s">
        <v>505</v>
      </c>
      <c r="G163" s="54" t="s">
        <v>512</v>
      </c>
      <c r="H163" s="55">
        <v>20.3</v>
      </c>
      <c r="I163" s="55">
        <v>19.400000000000002</v>
      </c>
      <c r="J163" s="55">
        <v>18.899999999999999</v>
      </c>
      <c r="K163" s="54"/>
      <c r="L163" s="56" t="b">
        <v>0</v>
      </c>
      <c r="M163" s="56" t="b">
        <v>0</v>
      </c>
      <c r="N163" s="54">
        <v>0</v>
      </c>
      <c r="O163" s="54" t="s">
        <v>238</v>
      </c>
      <c r="P163" s="54">
        <v>100</v>
      </c>
      <c r="Q163" s="54">
        <v>0</v>
      </c>
      <c r="R163" s="54">
        <v>0</v>
      </c>
      <c r="S163" s="54" t="s">
        <v>507</v>
      </c>
      <c r="T163" s="54" t="s">
        <v>513</v>
      </c>
      <c r="U163" s="54" t="s">
        <v>509</v>
      </c>
      <c r="V163" s="54" t="s">
        <v>510</v>
      </c>
      <c r="W163" s="54" t="b">
        <v>0</v>
      </c>
      <c r="X163" s="54"/>
      <c r="Y163" s="57" t="s">
        <v>2201</v>
      </c>
      <c r="Z163" s="54" t="s">
        <v>1994</v>
      </c>
      <c r="AA163" s="54"/>
      <c r="AB163" s="54" t="s">
        <v>511</v>
      </c>
      <c r="AC163" s="56" t="b">
        <v>0</v>
      </c>
      <c r="AD163" s="56" t="b">
        <v>0</v>
      </c>
      <c r="AE163" s="54"/>
      <c r="AF163" s="58"/>
      <c r="AG163" s="62" t="s">
        <v>293</v>
      </c>
      <c r="AH163" s="54"/>
      <c r="AI163" s="54"/>
      <c r="AJ163" s="54"/>
      <c r="AK163" s="54"/>
      <c r="AL163" s="54"/>
      <c r="AM163" s="54">
        <v>0</v>
      </c>
      <c r="AN163" s="54"/>
      <c r="AO163" s="54"/>
      <c r="AP163" s="54"/>
      <c r="AQ163" s="54"/>
      <c r="AR163" s="54"/>
      <c r="AS163" s="54"/>
      <c r="AT163" s="54"/>
      <c r="AU163" s="54"/>
      <c r="AV163" s="54"/>
      <c r="AW163" s="54"/>
      <c r="AX163" s="59"/>
      <c r="AY163" s="59"/>
      <c r="AZ163" s="59"/>
      <c r="BA163" s="59"/>
      <c r="BB163" s="59"/>
      <c r="BC163" s="60"/>
      <c r="BD163" s="61"/>
      <c r="BE163" s="62"/>
      <c r="BF163" s="35">
        <f t="shared" si="0"/>
        <v>4.9000000000000004</v>
      </c>
      <c r="BG163" s="35">
        <f t="shared" si="0"/>
        <v>6.4130000000000006E-2</v>
      </c>
      <c r="BH163" s="35" t="str">
        <f t="shared" si="284"/>
        <v>?</v>
      </c>
      <c r="BI163" s="110" t="str">
        <f t="shared" si="285"/>
        <v/>
      </c>
      <c r="BJ163" s="83">
        <f>VLOOKUP($F163,REP_Info!$D$6:$H$250,5,FALSE)</f>
        <v>0.67800000000000005</v>
      </c>
      <c r="BK163" s="30" t="e">
        <f t="shared" si="297"/>
        <v>#N/A</v>
      </c>
      <c r="BL163" s="30" t="e">
        <f t="shared" si="297"/>
        <v>#N/A</v>
      </c>
      <c r="BM163" s="30" t="e">
        <f t="shared" si="297"/>
        <v>#N/A</v>
      </c>
      <c r="BN163" s="29" t="e">
        <f t="shared" si="297"/>
        <v>#N/A</v>
      </c>
      <c r="BO163" s="85" t="str">
        <f t="shared" si="2"/>
        <v>$$$</v>
      </c>
      <c r="BP163" s="88" t="str">
        <f t="shared" si="286"/>
        <v>$$$</v>
      </c>
      <c r="BQ163" s="88" t="str">
        <f t="shared" si="4"/>
        <v>$$$</v>
      </c>
      <c r="BR163" s="88" t="str">
        <f t="shared" si="5"/>
        <v>$$$</v>
      </c>
      <c r="BS163" s="29" t="e">
        <f t="shared" si="296"/>
        <v>#N/A</v>
      </c>
      <c r="BT163" s="29" t="e">
        <f t="shared" si="296"/>
        <v>#N/A</v>
      </c>
      <c r="BU163" s="29" t="e">
        <f t="shared" si="296"/>
        <v>#N/A</v>
      </c>
      <c r="BV163" s="29" t="e">
        <f t="shared" si="296"/>
        <v>#N/A</v>
      </c>
      <c r="BW163" s="29" t="e">
        <f t="shared" si="296"/>
        <v>#N/A</v>
      </c>
      <c r="BX163" s="29" t="e">
        <f t="shared" si="296"/>
        <v>#N/A</v>
      </c>
      <c r="BY163" s="29" t="e">
        <f t="shared" si="296"/>
        <v>#N/A</v>
      </c>
      <c r="BZ163" s="29" t="e">
        <f t="shared" si="296"/>
        <v>#N/A</v>
      </c>
      <c r="CA163" s="29" t="e">
        <f t="shared" si="296"/>
        <v>#N/A</v>
      </c>
      <c r="CB163" s="29" t="e">
        <f t="shared" si="296"/>
        <v>#N/A</v>
      </c>
      <c r="CC163" s="29" t="e">
        <f t="shared" si="296"/>
        <v>#N/A</v>
      </c>
      <c r="CD163" s="29" t="e">
        <f t="shared" si="296"/>
        <v>#N/A</v>
      </c>
      <c r="CE163" s="6" t="str">
        <f t="shared" si="294"/>
        <v/>
      </c>
      <c r="CF163" s="27" t="e">
        <f>IF(AND(CI163,NOT(AD163)),LOOKUP(CF$5,{0,750,1500},H163:J163),"")</f>
        <v>#N/A</v>
      </c>
      <c r="CG163" s="6" t="str">
        <f t="shared" si="295"/>
        <v/>
      </c>
      <c r="CH163" t="e">
        <f t="shared" si="287"/>
        <v>#N/A</v>
      </c>
      <c r="CI163" t="e">
        <f t="shared" si="288"/>
        <v>#N/A</v>
      </c>
      <c r="CJ163" s="6" t="e">
        <f t="shared" si="11"/>
        <v>#N/A</v>
      </c>
      <c r="CK163" s="6">
        <f t="shared" si="12"/>
        <v>1</v>
      </c>
      <c r="CL163" s="6">
        <f t="shared" si="26"/>
        <v>1</v>
      </c>
      <c r="CM163" s="6">
        <f t="shared" si="13"/>
        <v>0</v>
      </c>
      <c r="CN163" s="6">
        <f t="shared" si="14"/>
        <v>0</v>
      </c>
      <c r="CO163" s="6">
        <f t="shared" si="15"/>
        <v>1</v>
      </c>
      <c r="CP163" s="6">
        <f t="shared" si="16"/>
        <v>1</v>
      </c>
      <c r="CQ163" s="6">
        <f t="shared" si="289"/>
        <v>1</v>
      </c>
      <c r="CR163" s="81" t="str">
        <f t="shared" si="17"/>
        <v/>
      </c>
      <c r="CS163" t="e">
        <f t="shared" si="290"/>
        <v>#DIV/0!</v>
      </c>
      <c r="CT163">
        <f t="shared" si="19"/>
        <v>0</v>
      </c>
      <c r="CU163" t="str">
        <f t="shared" si="29"/>
        <v/>
      </c>
      <c r="CV163" s="81">
        <f t="shared" si="291"/>
        <v>0</v>
      </c>
      <c r="CW163" s="81">
        <f>(CV163/25)^1.5*(Calculator!$BU$4/10000)*CW$5</f>
        <v>0</v>
      </c>
      <c r="CX163" t="str">
        <f t="shared" si="292"/>
        <v>$0</v>
      </c>
    </row>
    <row r="164" spans="2:102" x14ac:dyDescent="0.25">
      <c r="B164" s="115" t="s">
        <v>233</v>
      </c>
      <c r="C164" s="13">
        <v>46237.767361111109</v>
      </c>
      <c r="D164">
        <v>22020</v>
      </c>
      <c r="E164" s="54" t="s">
        <v>237</v>
      </c>
      <c r="F164" s="54" t="s">
        <v>505</v>
      </c>
      <c r="G164" s="54" t="s">
        <v>512</v>
      </c>
      <c r="H164" s="55">
        <v>19.2</v>
      </c>
      <c r="I164" s="55">
        <v>18.3</v>
      </c>
      <c r="J164" s="55">
        <v>17.899999999999999</v>
      </c>
      <c r="K164" s="54"/>
      <c r="L164" s="56" t="b">
        <v>0</v>
      </c>
      <c r="M164" s="56" t="b">
        <v>0</v>
      </c>
      <c r="N164" s="54">
        <v>0</v>
      </c>
      <c r="O164" s="54" t="s">
        <v>238</v>
      </c>
      <c r="P164" s="54">
        <v>100</v>
      </c>
      <c r="Q164" s="54">
        <v>0</v>
      </c>
      <c r="R164" s="54">
        <v>0</v>
      </c>
      <c r="S164" s="54" t="s">
        <v>507</v>
      </c>
      <c r="T164" s="54" t="s">
        <v>513</v>
      </c>
      <c r="U164" s="54" t="s">
        <v>509</v>
      </c>
      <c r="V164" s="54" t="s">
        <v>510</v>
      </c>
      <c r="W164" s="54" t="b">
        <v>0</v>
      </c>
      <c r="X164" s="54"/>
      <c r="Y164" s="57" t="s">
        <v>1822</v>
      </c>
      <c r="Z164" s="54" t="s">
        <v>1823</v>
      </c>
      <c r="AA164" s="54"/>
      <c r="AB164" s="54" t="s">
        <v>511</v>
      </c>
      <c r="AC164" s="56" t="b">
        <v>0</v>
      </c>
      <c r="AD164" s="56" t="b">
        <v>0</v>
      </c>
      <c r="AE164" s="54"/>
      <c r="AF164" s="58"/>
      <c r="AG164" s="62" t="s">
        <v>293</v>
      </c>
      <c r="AH164" s="54"/>
      <c r="AI164" s="54"/>
      <c r="AJ164" s="54"/>
      <c r="AK164" s="54"/>
      <c r="AL164" s="54"/>
      <c r="AM164" s="54">
        <v>0</v>
      </c>
      <c r="AN164" s="54"/>
      <c r="AO164" s="54"/>
      <c r="AP164" s="54"/>
      <c r="AQ164" s="54"/>
      <c r="AR164" s="54"/>
      <c r="AS164" s="54"/>
      <c r="AT164" s="54"/>
      <c r="AU164" s="54"/>
      <c r="AV164" s="54"/>
      <c r="AW164" s="54"/>
      <c r="AX164" s="59"/>
      <c r="AY164" s="59"/>
      <c r="AZ164" s="59"/>
      <c r="BA164" s="59"/>
      <c r="BB164" s="59"/>
      <c r="BC164" s="60"/>
      <c r="BD164" s="61"/>
      <c r="BE164" s="62"/>
      <c r="BF164" s="35">
        <f t="shared" si="0"/>
        <v>4.0600000000000005</v>
      </c>
      <c r="BG164" s="35">
        <f t="shared" si="0"/>
        <v>6.0295000000000001E-2</v>
      </c>
      <c r="BH164" s="35" t="str">
        <f t="shared" si="284"/>
        <v>?</v>
      </c>
      <c r="BI164" s="110" t="str">
        <f t="shared" si="285"/>
        <v/>
      </c>
      <c r="BJ164" s="83">
        <f>VLOOKUP($F164,REP_Info!$D$6:$H$250,5,FALSE)</f>
        <v>0.67800000000000005</v>
      </c>
      <c r="BK164" s="30" t="e">
        <f t="shared" si="297"/>
        <v>#N/A</v>
      </c>
      <c r="BL164" s="30" t="e">
        <f t="shared" si="297"/>
        <v>#N/A</v>
      </c>
      <c r="BM164" s="30" t="e">
        <f t="shared" si="297"/>
        <v>#N/A</v>
      </c>
      <c r="BN164" s="29" t="e">
        <f t="shared" si="297"/>
        <v>#N/A</v>
      </c>
      <c r="BO164" s="85" t="str">
        <f t="shared" si="2"/>
        <v>$$$</v>
      </c>
      <c r="BP164" s="88" t="str">
        <f t="shared" si="286"/>
        <v>$$$</v>
      </c>
      <c r="BQ164" s="88" t="str">
        <f t="shared" si="4"/>
        <v>$$$</v>
      </c>
      <c r="BR164" s="88" t="str">
        <f t="shared" si="5"/>
        <v>$$$</v>
      </c>
      <c r="BS164" s="29" t="e">
        <f t="shared" si="296"/>
        <v>#N/A</v>
      </c>
      <c r="BT164" s="29" t="e">
        <f t="shared" si="296"/>
        <v>#N/A</v>
      </c>
      <c r="BU164" s="29" t="e">
        <f t="shared" si="296"/>
        <v>#N/A</v>
      </c>
      <c r="BV164" s="29" t="e">
        <f t="shared" si="296"/>
        <v>#N/A</v>
      </c>
      <c r="BW164" s="29" t="e">
        <f t="shared" si="296"/>
        <v>#N/A</v>
      </c>
      <c r="BX164" s="29" t="e">
        <f t="shared" si="296"/>
        <v>#N/A</v>
      </c>
      <c r="BY164" s="29" t="e">
        <f t="shared" si="296"/>
        <v>#N/A</v>
      </c>
      <c r="BZ164" s="29" t="e">
        <f t="shared" si="296"/>
        <v>#N/A</v>
      </c>
      <c r="CA164" s="29" t="e">
        <f t="shared" si="296"/>
        <v>#N/A</v>
      </c>
      <c r="CB164" s="29" t="e">
        <f t="shared" si="296"/>
        <v>#N/A</v>
      </c>
      <c r="CC164" s="29" t="e">
        <f t="shared" si="296"/>
        <v>#N/A</v>
      </c>
      <c r="CD164" s="29" t="e">
        <f t="shared" si="296"/>
        <v>#N/A</v>
      </c>
      <c r="CE164" s="6" t="str">
        <f t="shared" si="294"/>
        <v/>
      </c>
      <c r="CF164" s="27" t="e">
        <f>IF(AND(CI164,NOT(AD164)),LOOKUP(CF$5,{0,750,1500},H164:J164),"")</f>
        <v>#N/A</v>
      </c>
      <c r="CG164" s="6" t="str">
        <f t="shared" si="295"/>
        <v/>
      </c>
      <c r="CH164" t="e">
        <f t="shared" si="287"/>
        <v>#N/A</v>
      </c>
      <c r="CI164" t="e">
        <f t="shared" si="288"/>
        <v>#N/A</v>
      </c>
      <c r="CJ164" s="6" t="e">
        <f t="shared" si="11"/>
        <v>#N/A</v>
      </c>
      <c r="CK164" s="6">
        <f t="shared" si="12"/>
        <v>1</v>
      </c>
      <c r="CL164" s="6">
        <f t="shared" si="26"/>
        <v>1</v>
      </c>
      <c r="CM164" s="6">
        <f t="shared" si="13"/>
        <v>0</v>
      </c>
      <c r="CN164" s="6">
        <f t="shared" si="14"/>
        <v>0</v>
      </c>
      <c r="CO164" s="6">
        <f t="shared" si="15"/>
        <v>1</v>
      </c>
      <c r="CP164" s="6">
        <f t="shared" si="16"/>
        <v>1</v>
      </c>
      <c r="CQ164" s="6">
        <f t="shared" si="289"/>
        <v>1</v>
      </c>
      <c r="CR164" s="81" t="str">
        <f t="shared" si="17"/>
        <v/>
      </c>
      <c r="CS164" t="e">
        <f t="shared" si="290"/>
        <v>#DIV/0!</v>
      </c>
      <c r="CT164">
        <f t="shared" si="19"/>
        <v>0</v>
      </c>
      <c r="CU164" t="str">
        <f t="shared" si="29"/>
        <v/>
      </c>
      <c r="CV164" s="81">
        <f t="shared" si="291"/>
        <v>0</v>
      </c>
      <c r="CW164" s="81">
        <f>(CV164/25)^1.5*(Calculator!$BU$4/10000)*CW$5</f>
        <v>0</v>
      </c>
      <c r="CX164" t="str">
        <f t="shared" si="292"/>
        <v>$0</v>
      </c>
    </row>
    <row r="165" spans="2:102" x14ac:dyDescent="0.25">
      <c r="B165" s="115" t="s">
        <v>233</v>
      </c>
      <c r="C165" s="13">
        <v>46237.767361111109</v>
      </c>
      <c r="D165">
        <v>24534</v>
      </c>
      <c r="E165" s="54" t="s">
        <v>237</v>
      </c>
      <c r="F165" s="54" t="s">
        <v>505</v>
      </c>
      <c r="G165" s="54" t="s">
        <v>514</v>
      </c>
      <c r="H165" s="55">
        <v>17.2</v>
      </c>
      <c r="I165" s="55">
        <v>16.3</v>
      </c>
      <c r="J165" s="55">
        <v>15.9</v>
      </c>
      <c r="K165" s="54"/>
      <c r="L165" s="56" t="b">
        <v>0</v>
      </c>
      <c r="M165" s="56" t="b">
        <v>0</v>
      </c>
      <c r="N165" s="54">
        <v>1</v>
      </c>
      <c r="O165" s="54" t="s">
        <v>228</v>
      </c>
      <c r="P165" s="54">
        <v>100</v>
      </c>
      <c r="Q165" s="54">
        <v>24</v>
      </c>
      <c r="R165" s="54">
        <v>295</v>
      </c>
      <c r="S165" s="54" t="s">
        <v>507</v>
      </c>
      <c r="T165" s="54" t="s">
        <v>508</v>
      </c>
      <c r="U165" s="54" t="s">
        <v>509</v>
      </c>
      <c r="V165" s="54" t="s">
        <v>510</v>
      </c>
      <c r="W165" s="54" t="b">
        <v>0</v>
      </c>
      <c r="X165" s="54"/>
      <c r="Y165" s="57" t="s">
        <v>1824</v>
      </c>
      <c r="Z165" s="54" t="s">
        <v>1821</v>
      </c>
      <c r="AA165" s="54"/>
      <c r="AB165" s="54" t="s">
        <v>511</v>
      </c>
      <c r="AC165" s="56" t="b">
        <v>1</v>
      </c>
      <c r="AD165" s="56" t="b">
        <v>0</v>
      </c>
      <c r="AE165" s="54" t="s">
        <v>302</v>
      </c>
      <c r="AF165" s="58">
        <v>46235</v>
      </c>
      <c r="AG165" s="62" t="s">
        <v>293</v>
      </c>
      <c r="AH165" s="54">
        <v>0</v>
      </c>
      <c r="AI165" s="54"/>
      <c r="AJ165" s="54"/>
      <c r="AK165" s="54"/>
      <c r="AL165" s="54"/>
      <c r="AM165" s="54">
        <v>5</v>
      </c>
      <c r="AN165" s="54"/>
      <c r="AO165" s="54"/>
      <c r="AP165" s="54"/>
      <c r="AQ165" s="54"/>
      <c r="AR165" s="54"/>
      <c r="AS165" s="54"/>
      <c r="AT165" s="54"/>
      <c r="AU165" s="54"/>
      <c r="AV165" s="54"/>
      <c r="AW165" s="54"/>
      <c r="AX165" s="59"/>
      <c r="AY165" s="59"/>
      <c r="AZ165" s="59"/>
      <c r="BA165" s="59"/>
      <c r="BB165" s="59">
        <v>9.3701000000000007E-2</v>
      </c>
      <c r="BC165" s="60">
        <v>4.0599999999999996</v>
      </c>
      <c r="BD165" s="61">
        <v>6.0295000000000001E-2</v>
      </c>
      <c r="BE165" s="62" t="s">
        <v>293</v>
      </c>
      <c r="BF165" s="35">
        <f t="shared" si="0"/>
        <v>4.0600000000000005</v>
      </c>
      <c r="BG165" s="35">
        <f t="shared" si="0"/>
        <v>6.0295000000000001E-2</v>
      </c>
      <c r="BH165" s="35" t="str">
        <f t="shared" si="284"/>
        <v>Med</v>
      </c>
      <c r="BI165" s="110">
        <f t="shared" si="285"/>
        <v>0</v>
      </c>
      <c r="BJ165" s="83">
        <f>VLOOKUP($F165,REP_Info!$D$6:$H$250,5,FALSE)</f>
        <v>0.67800000000000005</v>
      </c>
      <c r="BK165" s="30">
        <f t="shared" si="297"/>
        <v>17.211600000000001</v>
      </c>
      <c r="BL165" s="30">
        <f t="shared" si="297"/>
        <v>16.305600000000002</v>
      </c>
      <c r="BM165" s="30">
        <f t="shared" si="297"/>
        <v>15.852600000000001</v>
      </c>
      <c r="BN165" s="29">
        <f t="shared" si="297"/>
        <v>15.701600000000001</v>
      </c>
      <c r="BO165" s="85" t="str">
        <f t="shared" si="2"/>
        <v>$$$</v>
      </c>
      <c r="BP165" s="88" t="str">
        <f t="shared" si="286"/>
        <v>$$$</v>
      </c>
      <c r="BQ165" s="88" t="str">
        <f t="shared" si="4"/>
        <v>$$$</v>
      </c>
      <c r="BR165" s="88" t="str">
        <f t="shared" si="5"/>
        <v>$$$</v>
      </c>
      <c r="BS165" s="29" t="e">
        <f t="shared" si="296"/>
        <v>#N/A</v>
      </c>
      <c r="BT165" s="29" t="e">
        <f t="shared" si="296"/>
        <v>#N/A</v>
      </c>
      <c r="BU165" s="29" t="e">
        <f t="shared" si="296"/>
        <v>#N/A</v>
      </c>
      <c r="BV165" s="29" t="e">
        <f t="shared" si="296"/>
        <v>#N/A</v>
      </c>
      <c r="BW165" s="29" t="e">
        <f t="shared" si="296"/>
        <v>#N/A</v>
      </c>
      <c r="BX165" s="29" t="e">
        <f t="shared" si="296"/>
        <v>#N/A</v>
      </c>
      <c r="BY165" s="29" t="e">
        <f t="shared" si="296"/>
        <v>#N/A</v>
      </c>
      <c r="BZ165" s="29" t="e">
        <f t="shared" si="296"/>
        <v>#N/A</v>
      </c>
      <c r="CA165" s="29" t="e">
        <f t="shared" si="296"/>
        <v>#N/A</v>
      </c>
      <c r="CB165" s="29" t="e">
        <f t="shared" ref="BS165:CD168" si="298">IF($CI165,IF(CB$7&gt;0,IF(CB$4&gt;$Q165,$BF165+CB$7*(CB$5+$BG165+$BI165),LOOKUP(CB$7,$AH165:$AL165,$AM165:$AQ165)+IF($AG165="Y",SUMPRODUCT($AX165:$BB165-$AW165:$BA165,CB$7-$AR165:$AV165,N(CB$7&gt;$AR165:$AV165)),CB$7*LOOKUP(CB$7,$AR165:$AV165,$AX165:$BB165))+IF($BE165="Y",$BF165,$BC165)+CB$7*IF($BE165="Y",$BG165,$BD165))*100/CB$7,""),NA())</f>
        <v>#N/A</v>
      </c>
      <c r="CC165" s="29" t="e">
        <f t="shared" si="298"/>
        <v>#N/A</v>
      </c>
      <c r="CD165" s="29" t="e">
        <f t="shared" si="298"/>
        <v>#N/A</v>
      </c>
      <c r="CE165" s="6" t="str">
        <f t="shared" si="294"/>
        <v/>
      </c>
      <c r="CF165" s="27" t="e">
        <f>IF(AND(CI165,NOT(AD165)),LOOKUP(CF$5,{0,750,1500},H165:J165),"")</f>
        <v>#N/A</v>
      </c>
      <c r="CG165" s="6" t="str">
        <f t="shared" si="295"/>
        <v/>
      </c>
      <c r="CH165" t="e">
        <f t="shared" si="287"/>
        <v>#N/A</v>
      </c>
      <c r="CI165" t="e">
        <f t="shared" si="288"/>
        <v>#N/A</v>
      </c>
      <c r="CJ165" s="6" t="e">
        <f t="shared" si="11"/>
        <v>#N/A</v>
      </c>
      <c r="CK165" s="6">
        <f t="shared" si="12"/>
        <v>1</v>
      </c>
      <c r="CL165" s="6">
        <f t="shared" si="26"/>
        <v>1</v>
      </c>
      <c r="CM165" s="6">
        <f t="shared" si="13"/>
        <v>1</v>
      </c>
      <c r="CN165" s="6">
        <f t="shared" si="14"/>
        <v>1</v>
      </c>
      <c r="CO165" s="6">
        <f t="shared" si="15"/>
        <v>0</v>
      </c>
      <c r="CP165" s="6">
        <f t="shared" si="16"/>
        <v>1</v>
      </c>
      <c r="CQ165" s="6">
        <f t="shared" si="289"/>
        <v>1</v>
      </c>
      <c r="CR165" s="81" t="str">
        <f t="shared" si="17"/>
        <v/>
      </c>
      <c r="CS165">
        <f t="shared" si="290"/>
        <v>0</v>
      </c>
      <c r="CT165">
        <f t="shared" si="19"/>
        <v>295</v>
      </c>
      <c r="CU165" t="str">
        <f t="shared" si="29"/>
        <v/>
      </c>
      <c r="CV165" s="81">
        <f t="shared" si="291"/>
        <v>295</v>
      </c>
      <c r="CW165" s="81">
        <f>(CV165/25)^1.5*(Calculator!$BU$4/10000)*CW$5</f>
        <v>21.080122109139459</v>
      </c>
      <c r="CX165" t="str">
        <f t="shared" si="292"/>
        <v>$295</v>
      </c>
    </row>
    <row r="166" spans="2:102" x14ac:dyDescent="0.25">
      <c r="B166" s="115" t="s">
        <v>233</v>
      </c>
      <c r="C166" s="13">
        <v>46266.661111111112</v>
      </c>
      <c r="D166">
        <v>24540</v>
      </c>
      <c r="E166" s="54" t="s">
        <v>235</v>
      </c>
      <c r="F166" s="54" t="s">
        <v>505</v>
      </c>
      <c r="G166" s="54" t="s">
        <v>514</v>
      </c>
      <c r="H166" s="55">
        <v>17.5</v>
      </c>
      <c r="I166" s="55">
        <v>16.600000000000001</v>
      </c>
      <c r="J166" s="55">
        <v>16.100000000000001</v>
      </c>
      <c r="K166" s="54"/>
      <c r="L166" s="56" t="b">
        <v>0</v>
      </c>
      <c r="M166" s="56" t="b">
        <v>0</v>
      </c>
      <c r="N166" s="54">
        <v>1</v>
      </c>
      <c r="O166" s="54" t="s">
        <v>228</v>
      </c>
      <c r="P166" s="54">
        <v>100</v>
      </c>
      <c r="Q166" s="54">
        <v>24</v>
      </c>
      <c r="R166" s="54">
        <v>295</v>
      </c>
      <c r="S166" s="54" t="s">
        <v>507</v>
      </c>
      <c r="T166" s="54" t="s">
        <v>508</v>
      </c>
      <c r="U166" s="54" t="s">
        <v>509</v>
      </c>
      <c r="V166" s="54" t="s">
        <v>510</v>
      </c>
      <c r="W166" s="54" t="b">
        <v>0</v>
      </c>
      <c r="X166" s="54"/>
      <c r="Y166" s="57" t="s">
        <v>2202</v>
      </c>
      <c r="Z166" s="54" t="s">
        <v>1994</v>
      </c>
      <c r="AA166" s="54"/>
      <c r="AB166" s="54" t="s">
        <v>511</v>
      </c>
      <c r="AC166" s="56" t="b">
        <v>1</v>
      </c>
      <c r="AD166" s="56" t="b">
        <v>0</v>
      </c>
      <c r="AE166" s="54" t="s">
        <v>302</v>
      </c>
      <c r="AF166" s="58">
        <v>46266</v>
      </c>
      <c r="AG166" s="62" t="s">
        <v>293</v>
      </c>
      <c r="AH166" s="54">
        <v>0</v>
      </c>
      <c r="AI166" s="54"/>
      <c r="AJ166" s="54"/>
      <c r="AK166" s="54"/>
      <c r="AL166" s="54"/>
      <c r="AM166" s="54">
        <v>5</v>
      </c>
      <c r="AN166" s="54"/>
      <c r="AO166" s="54"/>
      <c r="AP166" s="54"/>
      <c r="AQ166" s="54"/>
      <c r="AR166" s="54"/>
      <c r="AS166" s="54"/>
      <c r="AT166" s="54"/>
      <c r="AU166" s="54"/>
      <c r="AV166" s="54"/>
      <c r="AW166" s="54"/>
      <c r="AX166" s="59"/>
      <c r="AY166" s="59"/>
      <c r="AZ166" s="59"/>
      <c r="BA166" s="59"/>
      <c r="BB166" s="59">
        <v>9.1555999999999998E-2</v>
      </c>
      <c r="BC166" s="60">
        <v>4.9000000000000004</v>
      </c>
      <c r="BD166" s="61">
        <v>6.4130000000000006E-2</v>
      </c>
      <c r="BE166" s="62" t="s">
        <v>293</v>
      </c>
      <c r="BF166" s="35">
        <f t="shared" si="0"/>
        <v>4.9000000000000004</v>
      </c>
      <c r="BG166" s="35">
        <f t="shared" si="0"/>
        <v>6.4130000000000006E-2</v>
      </c>
      <c r="BH166" s="35" t="str">
        <f t="shared" si="284"/>
        <v>Med</v>
      </c>
      <c r="BI166" s="110">
        <f t="shared" si="285"/>
        <v>0</v>
      </c>
      <c r="BJ166" s="83">
        <f>VLOOKUP($F166,REP_Info!$D$6:$H$250,5,FALSE)</f>
        <v>0.67800000000000005</v>
      </c>
      <c r="BK166" s="30">
        <f t="shared" si="297"/>
        <v>17.548599999999997</v>
      </c>
      <c r="BL166" s="30">
        <f t="shared" si="297"/>
        <v>16.558600000000002</v>
      </c>
      <c r="BM166" s="30">
        <f t="shared" si="297"/>
        <v>16.063600000000001</v>
      </c>
      <c r="BN166" s="29">
        <f t="shared" si="297"/>
        <v>15.898599999999998</v>
      </c>
      <c r="BO166" s="85" t="str">
        <f t="shared" si="2"/>
        <v>$$$</v>
      </c>
      <c r="BP166" s="88" t="str">
        <f t="shared" si="286"/>
        <v>$$$</v>
      </c>
      <c r="BQ166" s="88" t="str">
        <f t="shared" si="4"/>
        <v>$$$</v>
      </c>
      <c r="BR166" s="88" t="str">
        <f t="shared" si="5"/>
        <v>$$$</v>
      </c>
      <c r="BS166" s="29" t="e">
        <f t="shared" si="298"/>
        <v>#N/A</v>
      </c>
      <c r="BT166" s="29" t="e">
        <f t="shared" si="298"/>
        <v>#N/A</v>
      </c>
      <c r="BU166" s="29" t="e">
        <f t="shared" si="298"/>
        <v>#N/A</v>
      </c>
      <c r="BV166" s="29" t="e">
        <f t="shared" si="298"/>
        <v>#N/A</v>
      </c>
      <c r="BW166" s="29" t="e">
        <f t="shared" si="298"/>
        <v>#N/A</v>
      </c>
      <c r="BX166" s="29" t="e">
        <f t="shared" si="298"/>
        <v>#N/A</v>
      </c>
      <c r="BY166" s="29" t="e">
        <f t="shared" si="298"/>
        <v>#N/A</v>
      </c>
      <c r="BZ166" s="29" t="e">
        <f t="shared" si="298"/>
        <v>#N/A</v>
      </c>
      <c r="CA166" s="29" t="e">
        <f t="shared" si="298"/>
        <v>#N/A</v>
      </c>
      <c r="CB166" s="29" t="e">
        <f t="shared" si="298"/>
        <v>#N/A</v>
      </c>
      <c r="CC166" s="29" t="e">
        <f t="shared" si="298"/>
        <v>#N/A</v>
      </c>
      <c r="CD166" s="29" t="e">
        <f t="shared" si="298"/>
        <v>#N/A</v>
      </c>
      <c r="CE166" s="6" t="str">
        <f t="shared" si="294"/>
        <v/>
      </c>
      <c r="CF166" s="27" t="e">
        <f>IF(AND(CI166,NOT(AD166)),LOOKUP(CF$5,{0,750,1500},H166:J166),"")</f>
        <v>#N/A</v>
      </c>
      <c r="CG166" s="6" t="str">
        <f t="shared" si="295"/>
        <v/>
      </c>
      <c r="CH166" t="e">
        <f t="shared" si="287"/>
        <v>#N/A</v>
      </c>
      <c r="CI166" t="e">
        <f t="shared" si="288"/>
        <v>#N/A</v>
      </c>
      <c r="CJ166" s="6" t="e">
        <f t="shared" si="11"/>
        <v>#N/A</v>
      </c>
      <c r="CK166" s="6">
        <f t="shared" si="12"/>
        <v>1</v>
      </c>
      <c r="CL166" s="6">
        <f t="shared" si="26"/>
        <v>1</v>
      </c>
      <c r="CM166" s="6">
        <f t="shared" si="13"/>
        <v>1</v>
      </c>
      <c r="CN166" s="6">
        <f t="shared" si="14"/>
        <v>1</v>
      </c>
      <c r="CO166" s="6">
        <f t="shared" si="15"/>
        <v>0</v>
      </c>
      <c r="CP166" s="6">
        <f t="shared" si="16"/>
        <v>1</v>
      </c>
      <c r="CQ166" s="6">
        <f t="shared" si="289"/>
        <v>1</v>
      </c>
      <c r="CR166" s="81" t="str">
        <f t="shared" si="17"/>
        <v/>
      </c>
      <c r="CS166">
        <f t="shared" si="290"/>
        <v>0</v>
      </c>
      <c r="CT166">
        <f t="shared" si="19"/>
        <v>295</v>
      </c>
      <c r="CU166" t="str">
        <f t="shared" si="29"/>
        <v/>
      </c>
      <c r="CV166" s="81">
        <f t="shared" si="291"/>
        <v>295</v>
      </c>
      <c r="CW166" s="81">
        <f>(CV166/25)^1.5*(Calculator!$BU$4/10000)*CW$5</f>
        <v>21.080122109139459</v>
      </c>
      <c r="CX166" t="str">
        <f t="shared" si="292"/>
        <v>$295</v>
      </c>
    </row>
    <row r="167" spans="2:102" x14ac:dyDescent="0.25">
      <c r="B167" s="115" t="s">
        <v>233</v>
      </c>
      <c r="C167" s="13">
        <v>46266.661111111112</v>
      </c>
      <c r="D167">
        <v>27044</v>
      </c>
      <c r="E167" s="54" t="s">
        <v>235</v>
      </c>
      <c r="F167" s="54" t="s">
        <v>505</v>
      </c>
      <c r="G167" s="54" t="s">
        <v>515</v>
      </c>
      <c r="H167" s="55">
        <v>17.8</v>
      </c>
      <c r="I167" s="55">
        <v>16.900000000000002</v>
      </c>
      <c r="J167" s="55">
        <v>16.400000000000002</v>
      </c>
      <c r="K167" s="54"/>
      <c r="L167" s="56" t="b">
        <v>0</v>
      </c>
      <c r="M167" s="56" t="b">
        <v>0</v>
      </c>
      <c r="N167" s="54">
        <v>1</v>
      </c>
      <c r="O167" s="54" t="s">
        <v>228</v>
      </c>
      <c r="P167" s="54">
        <v>100</v>
      </c>
      <c r="Q167" s="54">
        <v>36</v>
      </c>
      <c r="R167" s="54">
        <v>395</v>
      </c>
      <c r="S167" s="54" t="s">
        <v>507</v>
      </c>
      <c r="T167" s="54" t="s">
        <v>513</v>
      </c>
      <c r="U167" s="54" t="s">
        <v>509</v>
      </c>
      <c r="V167" s="54" t="s">
        <v>510</v>
      </c>
      <c r="W167" s="54" t="b">
        <v>0</v>
      </c>
      <c r="X167" s="54"/>
      <c r="Y167" s="57" t="s">
        <v>2203</v>
      </c>
      <c r="Z167" s="54" t="s">
        <v>1994</v>
      </c>
      <c r="AA167" s="54"/>
      <c r="AB167" s="54" t="s">
        <v>511</v>
      </c>
      <c r="AC167" s="56" t="b">
        <v>0</v>
      </c>
      <c r="AD167" s="56" t="b">
        <v>0</v>
      </c>
      <c r="AE167" s="54" t="s">
        <v>302</v>
      </c>
      <c r="AF167" s="58">
        <v>46266</v>
      </c>
      <c r="AG167" s="62" t="s">
        <v>293</v>
      </c>
      <c r="AH167" s="54">
        <v>0</v>
      </c>
      <c r="AI167" s="54"/>
      <c r="AJ167" s="54"/>
      <c r="AK167" s="54"/>
      <c r="AL167" s="54"/>
      <c r="AM167" s="54">
        <v>5</v>
      </c>
      <c r="AN167" s="54"/>
      <c r="AO167" s="54"/>
      <c r="AP167" s="54"/>
      <c r="AQ167" s="54"/>
      <c r="AR167" s="54"/>
      <c r="AS167" s="54"/>
      <c r="AT167" s="54"/>
      <c r="AU167" s="54"/>
      <c r="AV167" s="54"/>
      <c r="AW167" s="54"/>
      <c r="AX167" s="59"/>
      <c r="AY167" s="59"/>
      <c r="AZ167" s="59"/>
      <c r="BA167" s="59"/>
      <c r="BB167" s="59">
        <v>9.4556000000000001E-2</v>
      </c>
      <c r="BC167" s="60">
        <v>4.9000000000000004</v>
      </c>
      <c r="BD167" s="61">
        <v>6.4130000000000006E-2</v>
      </c>
      <c r="BE167" s="62" t="s">
        <v>293</v>
      </c>
      <c r="BF167" s="35">
        <f t="shared" si="0"/>
        <v>4.9000000000000004</v>
      </c>
      <c r="BG167" s="35">
        <f t="shared" si="0"/>
        <v>6.4130000000000006E-2</v>
      </c>
      <c r="BH167" s="35" t="str">
        <f t="shared" si="284"/>
        <v>Med</v>
      </c>
      <c r="BI167" s="110">
        <f t="shared" si="285"/>
        <v>0</v>
      </c>
      <c r="BJ167" s="83">
        <f>VLOOKUP($F167,REP_Info!$D$6:$H$250,5,FALSE)</f>
        <v>0.67800000000000005</v>
      </c>
      <c r="BK167" s="30">
        <f t="shared" si="297"/>
        <v>17.848599999999998</v>
      </c>
      <c r="BL167" s="30">
        <f t="shared" si="297"/>
        <v>16.858600000000003</v>
      </c>
      <c r="BM167" s="30">
        <f t="shared" si="297"/>
        <v>16.363600000000002</v>
      </c>
      <c r="BN167" s="29">
        <f t="shared" si="297"/>
        <v>16.198599999999999</v>
      </c>
      <c r="BO167" s="85" t="str">
        <f t="shared" si="2"/>
        <v>$$$</v>
      </c>
      <c r="BP167" s="88" t="str">
        <f t="shared" si="286"/>
        <v>$$$</v>
      </c>
      <c r="BQ167" s="88" t="str">
        <f t="shared" si="4"/>
        <v>$$$</v>
      </c>
      <c r="BR167" s="88" t="str">
        <f t="shared" si="5"/>
        <v>$$$</v>
      </c>
      <c r="BS167" s="29" t="e">
        <f t="shared" si="298"/>
        <v>#N/A</v>
      </c>
      <c r="BT167" s="29" t="e">
        <f t="shared" si="298"/>
        <v>#N/A</v>
      </c>
      <c r="BU167" s="29" t="e">
        <f t="shared" si="298"/>
        <v>#N/A</v>
      </c>
      <c r="BV167" s="29" t="e">
        <f t="shared" si="298"/>
        <v>#N/A</v>
      </c>
      <c r="BW167" s="29" t="e">
        <f t="shared" si="298"/>
        <v>#N/A</v>
      </c>
      <c r="BX167" s="29" t="e">
        <f t="shared" si="298"/>
        <v>#N/A</v>
      </c>
      <c r="BY167" s="29" t="e">
        <f t="shared" si="298"/>
        <v>#N/A</v>
      </c>
      <c r="BZ167" s="29" t="e">
        <f t="shared" si="298"/>
        <v>#N/A</v>
      </c>
      <c r="CA167" s="29" t="e">
        <f t="shared" si="298"/>
        <v>#N/A</v>
      </c>
      <c r="CB167" s="29" t="e">
        <f t="shared" si="298"/>
        <v>#N/A</v>
      </c>
      <c r="CC167" s="29" t="e">
        <f t="shared" si="298"/>
        <v>#N/A</v>
      </c>
      <c r="CD167" s="29" t="e">
        <f t="shared" si="298"/>
        <v>#N/A</v>
      </c>
      <c r="CE167" s="6" t="str">
        <f t="shared" si="294"/>
        <v/>
      </c>
      <c r="CF167" s="27" t="e">
        <f>IF(AND(CI167,NOT(AD167)),LOOKUP(CF$5,{0,750,1500},H167:J167),"")</f>
        <v>#N/A</v>
      </c>
      <c r="CG167" s="6" t="str">
        <f t="shared" si="295"/>
        <v/>
      </c>
      <c r="CH167" t="e">
        <f t="shared" si="287"/>
        <v>#N/A</v>
      </c>
      <c r="CI167" t="e">
        <f t="shared" si="288"/>
        <v>#N/A</v>
      </c>
      <c r="CJ167" s="6" t="e">
        <f t="shared" si="11"/>
        <v>#N/A</v>
      </c>
      <c r="CK167" s="6">
        <f t="shared" si="12"/>
        <v>1</v>
      </c>
      <c r="CL167" s="6">
        <f t="shared" si="26"/>
        <v>1</v>
      </c>
      <c r="CM167" s="6">
        <f t="shared" si="13"/>
        <v>1</v>
      </c>
      <c r="CN167" s="6">
        <f t="shared" si="14"/>
        <v>1</v>
      </c>
      <c r="CO167" s="6">
        <f t="shared" si="15"/>
        <v>0</v>
      </c>
      <c r="CP167" s="6">
        <f t="shared" si="16"/>
        <v>1</v>
      </c>
      <c r="CQ167" s="6">
        <f t="shared" si="289"/>
        <v>1</v>
      </c>
      <c r="CR167" s="81" t="str">
        <f t="shared" si="17"/>
        <v/>
      </c>
      <c r="CS167">
        <f t="shared" si="290"/>
        <v>0</v>
      </c>
      <c r="CT167">
        <f t="shared" si="19"/>
        <v>395</v>
      </c>
      <c r="CU167" t="str">
        <f t="shared" si="29"/>
        <v/>
      </c>
      <c r="CV167" s="81">
        <f t="shared" si="291"/>
        <v>395</v>
      </c>
      <c r="CW167" s="81">
        <f>(CV167/25)^1.5*(Calculator!$BU$4/10000)*CW$5</f>
        <v>32.661471092102488</v>
      </c>
      <c r="CX167" t="str">
        <f t="shared" si="292"/>
        <v>$395</v>
      </c>
    </row>
    <row r="168" spans="2:102" x14ac:dyDescent="0.25">
      <c r="B168" s="115" t="s">
        <v>233</v>
      </c>
      <c r="C168" s="13">
        <v>46237.767361111109</v>
      </c>
      <c r="D168">
        <v>27046</v>
      </c>
      <c r="E168" s="54" t="s">
        <v>237</v>
      </c>
      <c r="F168" s="54" t="s">
        <v>505</v>
      </c>
      <c r="G168" s="54" t="s">
        <v>515</v>
      </c>
      <c r="H168" s="55">
        <v>17.5</v>
      </c>
      <c r="I168" s="55">
        <v>16.600000000000001</v>
      </c>
      <c r="J168" s="55">
        <v>16.2</v>
      </c>
      <c r="K168" s="54"/>
      <c r="L168" s="56" t="b">
        <v>0</v>
      </c>
      <c r="M168" s="56" t="b">
        <v>0</v>
      </c>
      <c r="N168" s="54">
        <v>1</v>
      </c>
      <c r="O168" s="54" t="s">
        <v>228</v>
      </c>
      <c r="P168" s="54">
        <v>100</v>
      </c>
      <c r="Q168" s="54">
        <v>36</v>
      </c>
      <c r="R168" s="54">
        <v>395</v>
      </c>
      <c r="S168" s="54" t="s">
        <v>507</v>
      </c>
      <c r="T168" s="54" t="s">
        <v>513</v>
      </c>
      <c r="U168" s="54" t="s">
        <v>509</v>
      </c>
      <c r="V168" s="54" t="s">
        <v>510</v>
      </c>
      <c r="W168" s="54" t="b">
        <v>0</v>
      </c>
      <c r="X168" s="54"/>
      <c r="Y168" s="57" t="s">
        <v>1825</v>
      </c>
      <c r="Z168" s="54" t="s">
        <v>1821</v>
      </c>
      <c r="AA168" s="54"/>
      <c r="AB168" s="54" t="s">
        <v>511</v>
      </c>
      <c r="AC168" s="56" t="b">
        <v>0</v>
      </c>
      <c r="AD168" s="56" t="b">
        <v>0</v>
      </c>
      <c r="AE168" s="54" t="s">
        <v>302</v>
      </c>
      <c r="AF168" s="58">
        <v>46235</v>
      </c>
      <c r="AG168" s="62" t="s">
        <v>293</v>
      </c>
      <c r="AH168" s="54">
        <v>0</v>
      </c>
      <c r="AI168" s="54"/>
      <c r="AJ168" s="54"/>
      <c r="AK168" s="54"/>
      <c r="AL168" s="54"/>
      <c r="AM168" s="54">
        <v>5</v>
      </c>
      <c r="AN168" s="54"/>
      <c r="AO168" s="54"/>
      <c r="AP168" s="54"/>
      <c r="AQ168" s="54"/>
      <c r="AR168" s="54"/>
      <c r="AS168" s="54"/>
      <c r="AT168" s="54"/>
      <c r="AU168" s="54"/>
      <c r="AV168" s="54"/>
      <c r="AW168" s="54"/>
      <c r="AX168" s="59"/>
      <c r="AY168" s="59"/>
      <c r="AZ168" s="59"/>
      <c r="BA168" s="59"/>
      <c r="BB168" s="59">
        <v>9.6700999999999995E-2</v>
      </c>
      <c r="BC168" s="60">
        <v>4.0599999999999996</v>
      </c>
      <c r="BD168" s="61">
        <v>6.0295000000000001E-2</v>
      </c>
      <c r="BE168" s="62" t="s">
        <v>293</v>
      </c>
      <c r="BF168" s="35">
        <f t="shared" si="0"/>
        <v>4.0600000000000005</v>
      </c>
      <c r="BG168" s="35">
        <f t="shared" si="0"/>
        <v>6.0295000000000001E-2</v>
      </c>
      <c r="BH168" s="35" t="str">
        <f t="shared" si="284"/>
        <v>Med</v>
      </c>
      <c r="BI168" s="110">
        <f t="shared" si="285"/>
        <v>0</v>
      </c>
      <c r="BJ168" s="83">
        <f>VLOOKUP($F168,REP_Info!$D$6:$H$250,5,FALSE)</f>
        <v>0.67800000000000005</v>
      </c>
      <c r="BK168" s="30">
        <f t="shared" si="297"/>
        <v>17.511599999999998</v>
      </c>
      <c r="BL168" s="30">
        <f t="shared" si="297"/>
        <v>16.605599999999999</v>
      </c>
      <c r="BM168" s="30">
        <f t="shared" si="297"/>
        <v>16.1526</v>
      </c>
      <c r="BN168" s="29">
        <f t="shared" si="297"/>
        <v>16.0016</v>
      </c>
      <c r="BO168" s="85" t="str">
        <f t="shared" si="2"/>
        <v>$$$</v>
      </c>
      <c r="BP168" s="88" t="str">
        <f t="shared" si="286"/>
        <v>$$$</v>
      </c>
      <c r="BQ168" s="88" t="str">
        <f t="shared" si="4"/>
        <v>$$$</v>
      </c>
      <c r="BR168" s="88" t="str">
        <f t="shared" si="5"/>
        <v>$$$</v>
      </c>
      <c r="BS168" s="29" t="e">
        <f t="shared" si="298"/>
        <v>#N/A</v>
      </c>
      <c r="BT168" s="29" t="e">
        <f t="shared" si="298"/>
        <v>#N/A</v>
      </c>
      <c r="BU168" s="29" t="e">
        <f t="shared" si="298"/>
        <v>#N/A</v>
      </c>
      <c r="BV168" s="29" t="e">
        <f t="shared" si="298"/>
        <v>#N/A</v>
      </c>
      <c r="BW168" s="29" t="e">
        <f t="shared" si="298"/>
        <v>#N/A</v>
      </c>
      <c r="BX168" s="29" t="e">
        <f t="shared" si="298"/>
        <v>#N/A</v>
      </c>
      <c r="BY168" s="29" t="e">
        <f t="shared" si="298"/>
        <v>#N/A</v>
      </c>
      <c r="BZ168" s="29" t="e">
        <f t="shared" si="298"/>
        <v>#N/A</v>
      </c>
      <c r="CA168" s="29" t="e">
        <f t="shared" si="298"/>
        <v>#N/A</v>
      </c>
      <c r="CB168" s="29" t="e">
        <f t="shared" si="298"/>
        <v>#N/A</v>
      </c>
      <c r="CC168" s="29" t="e">
        <f t="shared" si="298"/>
        <v>#N/A</v>
      </c>
      <c r="CD168" s="29" t="e">
        <f t="shared" si="298"/>
        <v>#N/A</v>
      </c>
      <c r="CE168" s="6" t="str">
        <f t="shared" si="294"/>
        <v/>
      </c>
      <c r="CF168" s="27" t="e">
        <f>IF(AND(CI168,NOT(AD168)),LOOKUP(CF$5,{0,750,1500},H168:J168),"")</f>
        <v>#N/A</v>
      </c>
      <c r="CG168" s="6" t="str">
        <f t="shared" si="295"/>
        <v/>
      </c>
      <c r="CH168" t="e">
        <f t="shared" si="287"/>
        <v>#N/A</v>
      </c>
      <c r="CI168" t="e">
        <f t="shared" si="288"/>
        <v>#N/A</v>
      </c>
      <c r="CJ168" s="6" t="e">
        <f t="shared" si="11"/>
        <v>#N/A</v>
      </c>
      <c r="CK168" s="6">
        <f t="shared" si="12"/>
        <v>1</v>
      </c>
      <c r="CL168" s="6">
        <f t="shared" si="26"/>
        <v>1</v>
      </c>
      <c r="CM168" s="6">
        <f t="shared" si="13"/>
        <v>1</v>
      </c>
      <c r="CN168" s="6">
        <f t="shared" si="14"/>
        <v>1</v>
      </c>
      <c r="CO168" s="6">
        <f t="shared" si="15"/>
        <v>0</v>
      </c>
      <c r="CP168" s="6">
        <f t="shared" si="16"/>
        <v>1</v>
      </c>
      <c r="CQ168" s="6">
        <f t="shared" si="289"/>
        <v>1</v>
      </c>
      <c r="CR168" s="81" t="str">
        <f t="shared" si="17"/>
        <v/>
      </c>
      <c r="CS168">
        <f t="shared" si="290"/>
        <v>0</v>
      </c>
      <c r="CT168">
        <f t="shared" si="19"/>
        <v>395</v>
      </c>
      <c r="CU168" t="str">
        <f t="shared" si="29"/>
        <v/>
      </c>
      <c r="CV168" s="81">
        <f t="shared" si="291"/>
        <v>395</v>
      </c>
      <c r="CW168" s="81">
        <f>(CV168/25)^1.5*(Calculator!$BU$4/10000)*CW$5</f>
        <v>32.661471092102488</v>
      </c>
      <c r="CX168" t="str">
        <f t="shared" si="292"/>
        <v>$395</v>
      </c>
    </row>
    <row r="169" spans="2:102" x14ac:dyDescent="0.25">
      <c r="B169" s="115" t="s">
        <v>233</v>
      </c>
      <c r="C169" s="13">
        <v>46266.661111111112</v>
      </c>
      <c r="D169">
        <v>28131</v>
      </c>
      <c r="E169" s="54" t="s">
        <v>235</v>
      </c>
      <c r="F169" s="54" t="s">
        <v>505</v>
      </c>
      <c r="G169" s="54" t="s">
        <v>1567</v>
      </c>
      <c r="H169" s="55">
        <v>17.2</v>
      </c>
      <c r="I169" s="55">
        <v>16.3</v>
      </c>
      <c r="J169" s="55">
        <v>15.8</v>
      </c>
      <c r="K169" s="54"/>
      <c r="L169" s="56" t="b">
        <v>0</v>
      </c>
      <c r="M169" s="56" t="b">
        <v>0</v>
      </c>
      <c r="N169" s="54">
        <v>1</v>
      </c>
      <c r="O169" s="54" t="s">
        <v>228</v>
      </c>
      <c r="P169" s="54">
        <v>100</v>
      </c>
      <c r="Q169" s="54">
        <v>18</v>
      </c>
      <c r="R169" s="54">
        <v>180</v>
      </c>
      <c r="S169" s="54" t="s">
        <v>507</v>
      </c>
      <c r="T169" s="54" t="s">
        <v>508</v>
      </c>
      <c r="U169" s="54" t="s">
        <v>509</v>
      </c>
      <c r="V169" s="54" t="s">
        <v>510</v>
      </c>
      <c r="W169" s="54" t="b">
        <v>0</v>
      </c>
      <c r="X169" s="54"/>
      <c r="Y169" s="57" t="s">
        <v>2204</v>
      </c>
      <c r="Z169" s="54" t="s">
        <v>1568</v>
      </c>
      <c r="AA169" s="54"/>
      <c r="AB169" s="54" t="s">
        <v>511</v>
      </c>
      <c r="AC169" s="56" t="b">
        <v>1</v>
      </c>
      <c r="AD169" s="56" t="b">
        <v>0</v>
      </c>
      <c r="AE169" s="54" t="s">
        <v>302</v>
      </c>
      <c r="AF169" s="58">
        <v>46266</v>
      </c>
      <c r="AG169" s="62" t="s">
        <v>293</v>
      </c>
      <c r="AH169" s="54">
        <v>0</v>
      </c>
      <c r="AI169" s="54"/>
      <c r="AJ169" s="54"/>
      <c r="AK169" s="54"/>
      <c r="AL169" s="54"/>
      <c r="AM169" s="54">
        <v>5</v>
      </c>
      <c r="AN169" s="54"/>
      <c r="AO169" s="54"/>
      <c r="AP169" s="54"/>
      <c r="AQ169" s="54"/>
      <c r="AR169" s="54"/>
      <c r="AS169" s="54"/>
      <c r="AT169" s="54"/>
      <c r="AU169" s="54"/>
      <c r="AV169" s="54"/>
      <c r="AW169" s="54"/>
      <c r="AX169" s="59"/>
      <c r="AY169" s="59"/>
      <c r="AZ169" s="59"/>
      <c r="BA169" s="59"/>
      <c r="BB169" s="59">
        <v>8.8555999999999996E-2</v>
      </c>
      <c r="BC169" s="60">
        <v>4.9000000000000004</v>
      </c>
      <c r="BD169" s="61">
        <v>6.4130000000000006E-2</v>
      </c>
      <c r="BE169" s="62" t="e">
        <v>#N/A</v>
      </c>
      <c r="BF169" s="35">
        <f t="shared" si="0"/>
        <v>4.9000000000000004</v>
      </c>
      <c r="BG169" s="35">
        <f t="shared" si="0"/>
        <v>6.4130000000000006E-2</v>
      </c>
      <c r="BH169" s="35" t="str">
        <f t="shared" ref="BH169:BH176" si="299">IF(ISTEXT(BE169),IF(AND(AV169=0,SUM(AN169:AQ169)=0),IF(AM169&lt;=0,IF(BE169="Y","Low","Flat"),"Med"),"High"),"?")</f>
        <v>?</v>
      </c>
      <c r="BI169" s="110">
        <f t="shared" ref="BI169:BI176" si="300">IF(ISNUMBER(AH169),0*BI$5*SIN((EDATE($A$3,$Q169)-DATE(YEAR(EDATE($A$3,$Q169)),1,0)-BI$4)*2*PI()/365),"")</f>
        <v>0</v>
      </c>
      <c r="BJ169" s="83">
        <f>VLOOKUP($F169,REP_Info!$D$6:$H$250,5,FALSE)</f>
        <v>0.67800000000000005</v>
      </c>
      <c r="BK169" s="30" t="e">
        <f t="shared" si="1"/>
        <v>#N/A</v>
      </c>
      <c r="BL169" s="30" t="e">
        <f t="shared" si="1"/>
        <v>#N/A</v>
      </c>
      <c r="BM169" s="30" t="e">
        <f t="shared" si="1"/>
        <v>#N/A</v>
      </c>
      <c r="BN169" s="29" t="e">
        <f t="shared" si="1"/>
        <v>#N/A</v>
      </c>
      <c r="BO169" s="85" t="str">
        <f t="shared" si="2"/>
        <v>$$$</v>
      </c>
      <c r="BP169" s="88" t="str">
        <f t="shared" ref="BP169:BP176" si="301">IFERROR(BO169*100/BO$5,"$$$")</f>
        <v>$$$</v>
      </c>
      <c r="BQ169" s="88" t="str">
        <f t="shared" si="4"/>
        <v>$$$</v>
      </c>
      <c r="BR169" s="88" t="str">
        <f t="shared" si="5"/>
        <v>$$$</v>
      </c>
      <c r="BS169" s="29" t="e">
        <f t="shared" ref="BS169:CD176" si="302">IF($CI169,IF(BS$7&gt;0,IF(BS$4&gt;$Q169,$BF169+BS$7*(BS$5+$BG169+$BI169),LOOKUP(BS$7,$AH169:$AL169,$AM169:$AQ169)+IF($AG169="Y",SUMPRODUCT($AX169:$BB169-$AW169:$BA169,BS$7-$AR169:$AV169,N(BS$7&gt;$AR169:$AV169)),BS$7*LOOKUP(BS$7,$AR169:$AV169,$AX169:$BB169))+IF($BE169="Y",$BF169,$BC169)+BS$7*IF($BE169="Y",$BG169,$BD169))*100/BS$7,""),NA())</f>
        <v>#N/A</v>
      </c>
      <c r="BT169" s="29" t="e">
        <f t="shared" si="302"/>
        <v>#N/A</v>
      </c>
      <c r="BU169" s="29" t="e">
        <f t="shared" si="302"/>
        <v>#N/A</v>
      </c>
      <c r="BV169" s="29" t="e">
        <f t="shared" si="302"/>
        <v>#N/A</v>
      </c>
      <c r="BW169" s="29" t="e">
        <f t="shared" si="302"/>
        <v>#N/A</v>
      </c>
      <c r="BX169" s="29" t="e">
        <f t="shared" si="302"/>
        <v>#N/A</v>
      </c>
      <c r="BY169" s="29" t="e">
        <f t="shared" si="302"/>
        <v>#N/A</v>
      </c>
      <c r="BZ169" s="29" t="e">
        <f t="shared" si="302"/>
        <v>#N/A</v>
      </c>
      <c r="CA169" s="29" t="e">
        <f t="shared" si="302"/>
        <v>#N/A</v>
      </c>
      <c r="CB169" s="29" t="e">
        <f t="shared" si="302"/>
        <v>#N/A</v>
      </c>
      <c r="CC169" s="29" t="e">
        <f t="shared" si="302"/>
        <v>#N/A</v>
      </c>
      <c r="CD169" s="29" t="e">
        <f t="shared" si="302"/>
        <v>#N/A</v>
      </c>
      <c r="CE169" s="6" t="str">
        <f t="shared" si="294"/>
        <v/>
      </c>
      <c r="CF169" s="27" t="e">
        <f>IF(AND(CI169,NOT(AD169)),LOOKUP(CF$5,{0,750,1500},H169:J169),"")</f>
        <v>#N/A</v>
      </c>
      <c r="CG169" s="6" t="str">
        <f t="shared" si="295"/>
        <v/>
      </c>
      <c r="CH169" t="e">
        <f t="shared" ref="CH169:CH176" si="303">IF(CI169,IF(ISNUMBER(BO169),BO169,100000)+CV169/10000+IF(ISNUMBER(BJ169),BJ169,2)/10000-P169/100000+ROW()/10000000,"")</f>
        <v>#N/A</v>
      </c>
      <c r="CI169" t="e">
        <f t="shared" ref="CI169:CI176" si="304">PRODUCT(CJ169:CQ169)</f>
        <v>#N/A</v>
      </c>
      <c r="CJ169" s="6" t="e">
        <f t="shared" si="11"/>
        <v>#N/A</v>
      </c>
      <c r="CK169" s="6">
        <f t="shared" si="12"/>
        <v>1</v>
      </c>
      <c r="CL169" s="6">
        <f t="shared" si="26"/>
        <v>1</v>
      </c>
      <c r="CM169" s="6">
        <f t="shared" si="13"/>
        <v>1</v>
      </c>
      <c r="CN169" s="6">
        <f t="shared" si="14"/>
        <v>1</v>
      </c>
      <c r="CO169" s="6">
        <f t="shared" si="15"/>
        <v>0</v>
      </c>
      <c r="CP169" s="6">
        <f t="shared" si="16"/>
        <v>1</v>
      </c>
      <c r="CQ169" s="6">
        <f t="shared" ref="CQ169:CQ176" si="305">IF(CQ$5="Any",1,IF(AND(CQ$5="Med",AV169=0,SUM(AN169:AQ169)=0),1,IF(AND(CQ$5="Low",AV169=0,SUM(AN169:AQ169)=0,AM169=0),1,IF(AND(CQ$5="Flat",AV169=0,SUM(AN169:AQ169)=0,AM169=0,IFERROR(NOT(BE169="Y"),0)),1,0))))</f>
        <v>1</v>
      </c>
      <c r="CR169" s="81" t="str">
        <f t="shared" si="17"/>
        <v/>
      </c>
      <c r="CS169">
        <f t="shared" ref="CS169:CS176" si="306">CS$5*(12/(MIN(12,Q169))-1)</f>
        <v>0</v>
      </c>
      <c r="CT169">
        <f t="shared" si="19"/>
        <v>180</v>
      </c>
      <c r="CU169" t="str">
        <f t="shared" si="29"/>
        <v/>
      </c>
      <c r="CV169" s="81">
        <f t="shared" ref="CV169:CV176" si="307">CT169*IF(CU169="",1,Q169)</f>
        <v>180</v>
      </c>
      <c r="CW169" s="81">
        <f>(CV169/25)^1.5*(Calculator!$BU$4/10000)*CW$5</f>
        <v>10.047288108441309</v>
      </c>
      <c r="CX169" t="str">
        <f t="shared" ref="CX169:CX176" si="308">"$"&amp;IF(LEFT(CU169,1)="r",CT169&amp;"/"&amp;CU169,CV169)</f>
        <v>$180</v>
      </c>
    </row>
    <row r="170" spans="2:102" x14ac:dyDescent="0.25">
      <c r="B170" s="115" t="s">
        <v>233</v>
      </c>
      <c r="C170" s="13">
        <v>46237.767361111109</v>
      </c>
      <c r="D170">
        <v>28133</v>
      </c>
      <c r="E170" s="54" t="s">
        <v>237</v>
      </c>
      <c r="F170" s="54" t="s">
        <v>505</v>
      </c>
      <c r="G170" s="54" t="s">
        <v>1567</v>
      </c>
      <c r="H170" s="55">
        <v>16.7</v>
      </c>
      <c r="I170" s="55">
        <v>15.8</v>
      </c>
      <c r="J170" s="55">
        <v>15.4</v>
      </c>
      <c r="K170" s="54"/>
      <c r="L170" s="56" t="b">
        <v>0</v>
      </c>
      <c r="M170" s="56" t="b">
        <v>0</v>
      </c>
      <c r="N170" s="54">
        <v>1</v>
      </c>
      <c r="O170" s="54" t="s">
        <v>228</v>
      </c>
      <c r="P170" s="54">
        <v>100</v>
      </c>
      <c r="Q170" s="54">
        <v>18</v>
      </c>
      <c r="R170" s="54">
        <v>180</v>
      </c>
      <c r="S170" s="54" t="s">
        <v>507</v>
      </c>
      <c r="T170" s="54" t="s">
        <v>508</v>
      </c>
      <c r="U170" s="54" t="s">
        <v>509</v>
      </c>
      <c r="V170" s="54" t="s">
        <v>510</v>
      </c>
      <c r="W170" s="54" t="b">
        <v>0</v>
      </c>
      <c r="X170" s="54"/>
      <c r="Y170" s="57" t="s">
        <v>1826</v>
      </c>
      <c r="Z170" s="54" t="s">
        <v>1568</v>
      </c>
      <c r="AA170" s="54"/>
      <c r="AB170" s="54" t="s">
        <v>511</v>
      </c>
      <c r="AC170" s="56" t="b">
        <v>1</v>
      </c>
      <c r="AD170" s="56" t="b">
        <v>0</v>
      </c>
      <c r="AE170" s="54" t="s">
        <v>302</v>
      </c>
      <c r="AF170" s="58">
        <v>46235</v>
      </c>
      <c r="AG170" s="62" t="s">
        <v>293</v>
      </c>
      <c r="AH170" s="54">
        <v>0</v>
      </c>
      <c r="AI170" s="54"/>
      <c r="AJ170" s="54"/>
      <c r="AK170" s="54"/>
      <c r="AL170" s="54"/>
      <c r="AM170" s="54">
        <v>5</v>
      </c>
      <c r="AN170" s="54"/>
      <c r="AO170" s="54"/>
      <c r="AP170" s="54"/>
      <c r="AQ170" s="54"/>
      <c r="AR170" s="54"/>
      <c r="AS170" s="54"/>
      <c r="AT170" s="54"/>
      <c r="AU170" s="54"/>
      <c r="AV170" s="54"/>
      <c r="AW170" s="54"/>
      <c r="AX170" s="59"/>
      <c r="AY170" s="59"/>
      <c r="AZ170" s="59"/>
      <c r="BA170" s="59"/>
      <c r="BB170" s="59">
        <v>8.8701000000000002E-2</v>
      </c>
      <c r="BC170" s="60">
        <v>4.0599999999999996</v>
      </c>
      <c r="BD170" s="61">
        <v>6.0295000000000001E-2</v>
      </c>
      <c r="BE170" s="62" t="s">
        <v>293</v>
      </c>
      <c r="BF170" s="35">
        <f t="shared" si="0"/>
        <v>4.0600000000000005</v>
      </c>
      <c r="BG170" s="35">
        <f t="shared" si="0"/>
        <v>6.0295000000000001E-2</v>
      </c>
      <c r="BH170" s="35" t="str">
        <f t="shared" si="299"/>
        <v>Med</v>
      </c>
      <c r="BI170" s="110">
        <f t="shared" si="300"/>
        <v>0</v>
      </c>
      <c r="BJ170" s="83">
        <f>VLOOKUP($F170,REP_Info!$D$6:$H$250,5,FALSE)</f>
        <v>0.67800000000000005</v>
      </c>
      <c r="BK170" s="30">
        <f t="shared" si="1"/>
        <v>16.711600000000001</v>
      </c>
      <c r="BL170" s="30">
        <f t="shared" si="1"/>
        <v>15.8056</v>
      </c>
      <c r="BM170" s="30">
        <f t="shared" si="1"/>
        <v>15.352600000000001</v>
      </c>
      <c r="BN170" s="29">
        <f t="shared" si="1"/>
        <v>15.201600000000001</v>
      </c>
      <c r="BO170" s="85" t="str">
        <f t="shared" si="2"/>
        <v>$$$</v>
      </c>
      <c r="BP170" s="88" t="str">
        <f t="shared" si="301"/>
        <v>$$$</v>
      </c>
      <c r="BQ170" s="88" t="str">
        <f t="shared" si="4"/>
        <v>$$$</v>
      </c>
      <c r="BR170" s="88" t="str">
        <f t="shared" si="5"/>
        <v>$$$</v>
      </c>
      <c r="BS170" s="29" t="e">
        <f t="shared" si="302"/>
        <v>#N/A</v>
      </c>
      <c r="BT170" s="29" t="e">
        <f t="shared" si="302"/>
        <v>#N/A</v>
      </c>
      <c r="BU170" s="29" t="e">
        <f t="shared" si="302"/>
        <v>#N/A</v>
      </c>
      <c r="BV170" s="29" t="e">
        <f t="shared" si="302"/>
        <v>#N/A</v>
      </c>
      <c r="BW170" s="29" t="e">
        <f t="shared" si="302"/>
        <v>#N/A</v>
      </c>
      <c r="BX170" s="29" t="e">
        <f t="shared" si="302"/>
        <v>#N/A</v>
      </c>
      <c r="BY170" s="29" t="e">
        <f t="shared" si="302"/>
        <v>#N/A</v>
      </c>
      <c r="BZ170" s="29" t="e">
        <f t="shared" si="302"/>
        <v>#N/A</v>
      </c>
      <c r="CA170" s="29" t="e">
        <f t="shared" si="302"/>
        <v>#N/A</v>
      </c>
      <c r="CB170" s="29" t="e">
        <f t="shared" si="302"/>
        <v>#N/A</v>
      </c>
      <c r="CC170" s="29" t="e">
        <f t="shared" si="302"/>
        <v>#N/A</v>
      </c>
      <c r="CD170" s="29" t="e">
        <f t="shared" si="302"/>
        <v>#N/A</v>
      </c>
      <c r="CE170" s="6" t="str">
        <f t="shared" si="294"/>
        <v/>
      </c>
      <c r="CF170" s="27" t="e">
        <f>IF(AND(CI170,NOT(AD170)),LOOKUP(CF$5,{0,750,1500},H170:J170),"")</f>
        <v>#N/A</v>
      </c>
      <c r="CG170" s="6" t="str">
        <f t="shared" si="295"/>
        <v/>
      </c>
      <c r="CH170" t="e">
        <f t="shared" si="303"/>
        <v>#N/A</v>
      </c>
      <c r="CI170" t="e">
        <f t="shared" si="304"/>
        <v>#N/A</v>
      </c>
      <c r="CJ170" s="6" t="e">
        <f t="shared" si="11"/>
        <v>#N/A</v>
      </c>
      <c r="CK170" s="6">
        <f t="shared" si="12"/>
        <v>1</v>
      </c>
      <c r="CL170" s="6">
        <f t="shared" si="26"/>
        <v>1</v>
      </c>
      <c r="CM170" s="6">
        <f t="shared" si="13"/>
        <v>1</v>
      </c>
      <c r="CN170" s="6">
        <f t="shared" si="14"/>
        <v>1</v>
      </c>
      <c r="CO170" s="6">
        <f t="shared" si="15"/>
        <v>0</v>
      </c>
      <c r="CP170" s="6">
        <f t="shared" si="16"/>
        <v>1</v>
      </c>
      <c r="CQ170" s="6">
        <f t="shared" si="305"/>
        <v>1</v>
      </c>
      <c r="CR170" s="81" t="str">
        <f t="shared" si="17"/>
        <v/>
      </c>
      <c r="CS170">
        <f t="shared" si="306"/>
        <v>0</v>
      </c>
      <c r="CT170">
        <f t="shared" si="19"/>
        <v>180</v>
      </c>
      <c r="CU170" t="str">
        <f t="shared" si="29"/>
        <v/>
      </c>
      <c r="CV170" s="81">
        <f t="shared" si="307"/>
        <v>180</v>
      </c>
      <c r="CW170" s="81">
        <f>(CV170/25)^1.5*(Calculator!$BU$4/10000)*CW$5</f>
        <v>10.047288108441309</v>
      </c>
      <c r="CX170" t="str">
        <f t="shared" si="308"/>
        <v>$180</v>
      </c>
    </row>
    <row r="171" spans="2:102" x14ac:dyDescent="0.25">
      <c r="B171" s="115" t="s">
        <v>233</v>
      </c>
      <c r="C171" s="13">
        <v>46266.661111111112</v>
      </c>
      <c r="D171">
        <v>37384</v>
      </c>
      <c r="E171" s="54" t="s">
        <v>235</v>
      </c>
      <c r="F171" s="54" t="s">
        <v>516</v>
      </c>
      <c r="G171" s="54" t="s">
        <v>1892</v>
      </c>
      <c r="H171" s="55">
        <v>14.299999999999999</v>
      </c>
      <c r="I171" s="55">
        <v>13.8</v>
      </c>
      <c r="J171" s="55">
        <v>13.600000000000001</v>
      </c>
      <c r="K171" s="54"/>
      <c r="L171" s="56" t="b">
        <v>0</v>
      </c>
      <c r="M171" s="56" t="b">
        <v>0</v>
      </c>
      <c r="N171" s="54">
        <v>1</v>
      </c>
      <c r="O171" s="54" t="s">
        <v>228</v>
      </c>
      <c r="P171" s="54">
        <v>24</v>
      </c>
      <c r="Q171" s="54">
        <v>12</v>
      </c>
      <c r="R171" s="54">
        <v>75</v>
      </c>
      <c r="S171" s="54" t="s">
        <v>1893</v>
      </c>
      <c r="T171" s="54" t="s">
        <v>1894</v>
      </c>
      <c r="U171" s="54" t="s">
        <v>1879</v>
      </c>
      <c r="V171" s="54" t="s">
        <v>1895</v>
      </c>
      <c r="W171" s="54" t="b">
        <v>0</v>
      </c>
      <c r="X171" s="54"/>
      <c r="Y171" s="57" t="s">
        <v>2205</v>
      </c>
      <c r="Z171" s="54" t="s">
        <v>1896</v>
      </c>
      <c r="AA171" s="54"/>
      <c r="AB171" s="54" t="s">
        <v>1897</v>
      </c>
      <c r="AC171" s="56" t="b">
        <v>1</v>
      </c>
      <c r="AD171" s="56" t="b">
        <v>0</v>
      </c>
      <c r="AE171" s="54" t="s">
        <v>302</v>
      </c>
      <c r="AF171" s="58">
        <v>46266</v>
      </c>
      <c r="AG171" s="62" t="s">
        <v>293</v>
      </c>
      <c r="AH171" s="54">
        <v>0</v>
      </c>
      <c r="AI171" s="54"/>
      <c r="AJ171" s="54"/>
      <c r="AK171" s="54"/>
      <c r="AL171" s="54"/>
      <c r="AM171" s="54">
        <v>0</v>
      </c>
      <c r="AN171" s="54"/>
      <c r="AO171" s="54"/>
      <c r="AP171" s="54"/>
      <c r="AQ171" s="54"/>
      <c r="AR171" s="54"/>
      <c r="AS171" s="54"/>
      <c r="AT171" s="54"/>
      <c r="AU171" s="54"/>
      <c r="AV171" s="54"/>
      <c r="AW171" s="54"/>
      <c r="AX171" s="59"/>
      <c r="AY171" s="59"/>
      <c r="AZ171" s="59"/>
      <c r="BA171" s="59"/>
      <c r="BB171" s="59">
        <v>6.9000000000000006E-2</v>
      </c>
      <c r="BC171" s="60">
        <v>4.9000000000000004</v>
      </c>
      <c r="BD171" s="61">
        <v>6.4130000000000006E-2</v>
      </c>
      <c r="BE171" s="62" t="s">
        <v>293</v>
      </c>
      <c r="BF171" s="35">
        <f t="shared" si="0"/>
        <v>4.9000000000000004</v>
      </c>
      <c r="BG171" s="35">
        <f t="shared" si="0"/>
        <v>6.4130000000000006E-2</v>
      </c>
      <c r="BH171" s="35" t="str">
        <f t="shared" si="299"/>
        <v>Low</v>
      </c>
      <c r="BI171" s="110">
        <f t="shared" si="300"/>
        <v>0</v>
      </c>
      <c r="BJ171" s="83" t="str">
        <f>VLOOKUP($F171,REP_Info!$D$6:$H$250,5,FALSE)</f>
        <v/>
      </c>
      <c r="BK171" s="30">
        <f t="shared" si="1"/>
        <v>14.292999999999999</v>
      </c>
      <c r="BL171" s="30">
        <f t="shared" si="1"/>
        <v>13.803000000000004</v>
      </c>
      <c r="BM171" s="30">
        <f t="shared" si="1"/>
        <v>13.558000000000002</v>
      </c>
      <c r="BN171" s="29">
        <f t="shared" si="1"/>
        <v>13.476333333333336</v>
      </c>
      <c r="BO171" s="85" t="str">
        <f t="shared" si="2"/>
        <v>$$$</v>
      </c>
      <c r="BP171" s="88" t="str">
        <f t="shared" si="301"/>
        <v>$$$</v>
      </c>
      <c r="BQ171" s="88" t="str">
        <f t="shared" si="4"/>
        <v>$$$</v>
      </c>
      <c r="BR171" s="88" t="str">
        <f t="shared" si="5"/>
        <v>$$$</v>
      </c>
      <c r="BS171" s="29" t="e">
        <f t="shared" si="302"/>
        <v>#N/A</v>
      </c>
      <c r="BT171" s="29" t="e">
        <f t="shared" si="302"/>
        <v>#N/A</v>
      </c>
      <c r="BU171" s="29" t="e">
        <f t="shared" si="302"/>
        <v>#N/A</v>
      </c>
      <c r="BV171" s="29" t="e">
        <f t="shared" si="302"/>
        <v>#N/A</v>
      </c>
      <c r="BW171" s="29" t="e">
        <f t="shared" si="302"/>
        <v>#N/A</v>
      </c>
      <c r="BX171" s="29" t="e">
        <f t="shared" si="302"/>
        <v>#N/A</v>
      </c>
      <c r="BY171" s="29" t="e">
        <f t="shared" si="302"/>
        <v>#N/A</v>
      </c>
      <c r="BZ171" s="29" t="e">
        <f t="shared" si="302"/>
        <v>#N/A</v>
      </c>
      <c r="CA171" s="29" t="e">
        <f t="shared" si="302"/>
        <v>#N/A</v>
      </c>
      <c r="CB171" s="29" t="e">
        <f t="shared" si="302"/>
        <v>#N/A</v>
      </c>
      <c r="CC171" s="29" t="e">
        <f t="shared" si="302"/>
        <v>#N/A</v>
      </c>
      <c r="CD171" s="29" t="e">
        <f t="shared" si="302"/>
        <v>#N/A</v>
      </c>
      <c r="CE171" s="6" t="str">
        <f t="shared" si="294"/>
        <v/>
      </c>
      <c r="CF171" s="27" t="e">
        <f>IF(AND(CI171,NOT(AD171)),LOOKUP(CF$5,{0,750,1500},H171:J171),"")</f>
        <v>#N/A</v>
      </c>
      <c r="CG171" s="6" t="str">
        <f t="shared" si="295"/>
        <v/>
      </c>
      <c r="CH171" t="e">
        <f t="shared" si="303"/>
        <v>#N/A</v>
      </c>
      <c r="CI171" t="e">
        <f t="shared" si="304"/>
        <v>#N/A</v>
      </c>
      <c r="CJ171" s="6" t="e">
        <f t="shared" si="11"/>
        <v>#N/A</v>
      </c>
      <c r="CK171" s="6">
        <f t="shared" si="12"/>
        <v>1</v>
      </c>
      <c r="CL171" s="6">
        <f t="shared" si="26"/>
        <v>1</v>
      </c>
      <c r="CM171" s="6">
        <f t="shared" si="13"/>
        <v>1</v>
      </c>
      <c r="CN171" s="6">
        <f t="shared" si="14"/>
        <v>1</v>
      </c>
      <c r="CO171" s="6">
        <f t="shared" si="15"/>
        <v>1</v>
      </c>
      <c r="CP171" s="6">
        <f t="shared" si="16"/>
        <v>1</v>
      </c>
      <c r="CQ171" s="6">
        <f t="shared" si="305"/>
        <v>1</v>
      </c>
      <c r="CR171" s="81" t="str">
        <f t="shared" si="17"/>
        <v/>
      </c>
      <c r="CS171">
        <f t="shared" si="306"/>
        <v>0</v>
      </c>
      <c r="CT171">
        <f t="shared" si="19"/>
        <v>75</v>
      </c>
      <c r="CU171" t="str">
        <f t="shared" si="29"/>
        <v/>
      </c>
      <c r="CV171" s="81">
        <f t="shared" si="307"/>
        <v>75</v>
      </c>
      <c r="CW171" s="81">
        <f>(CV171/25)^1.5*(Calculator!$BU$4/10000)*CW$5</f>
        <v>2.7022902443431254</v>
      </c>
      <c r="CX171" t="str">
        <f t="shared" si="308"/>
        <v>$75</v>
      </c>
    </row>
    <row r="172" spans="2:102" x14ac:dyDescent="0.25">
      <c r="B172" s="115" t="s">
        <v>233</v>
      </c>
      <c r="C172" s="13">
        <v>46266.661111111112</v>
      </c>
      <c r="D172">
        <v>37388</v>
      </c>
      <c r="E172" s="54" t="s">
        <v>237</v>
      </c>
      <c r="F172" s="54" t="s">
        <v>516</v>
      </c>
      <c r="G172" s="54" t="s">
        <v>1892</v>
      </c>
      <c r="H172" s="55">
        <v>13.700000000000001</v>
      </c>
      <c r="I172" s="55">
        <v>13.3</v>
      </c>
      <c r="J172" s="55">
        <v>13.100000000000001</v>
      </c>
      <c r="K172" s="54"/>
      <c r="L172" s="56" t="b">
        <v>0</v>
      </c>
      <c r="M172" s="56" t="b">
        <v>0</v>
      </c>
      <c r="N172" s="54">
        <v>1</v>
      </c>
      <c r="O172" s="54" t="s">
        <v>228</v>
      </c>
      <c r="P172" s="54">
        <v>24</v>
      </c>
      <c r="Q172" s="54">
        <v>12</v>
      </c>
      <c r="R172" s="54">
        <v>75</v>
      </c>
      <c r="S172" s="54" t="s">
        <v>1893</v>
      </c>
      <c r="T172" s="54" t="s">
        <v>1894</v>
      </c>
      <c r="U172" s="54" t="s">
        <v>1881</v>
      </c>
      <c r="V172" s="54" t="s">
        <v>1898</v>
      </c>
      <c r="W172" s="54" t="b">
        <v>0</v>
      </c>
      <c r="X172" s="54"/>
      <c r="Y172" s="57" t="s">
        <v>2206</v>
      </c>
      <c r="Z172" s="54" t="s">
        <v>1899</v>
      </c>
      <c r="AA172" s="54"/>
      <c r="AB172" s="54" t="s">
        <v>1897</v>
      </c>
      <c r="AC172" s="56" t="b">
        <v>0</v>
      </c>
      <c r="AD172" s="56" t="b">
        <v>0</v>
      </c>
      <c r="AE172" s="54" t="s">
        <v>302</v>
      </c>
      <c r="AF172" s="58">
        <v>46266</v>
      </c>
      <c r="AG172" s="62" t="s">
        <v>293</v>
      </c>
      <c r="AH172" s="54">
        <v>0</v>
      </c>
      <c r="AI172" s="54"/>
      <c r="AJ172" s="54"/>
      <c r="AK172" s="54"/>
      <c r="AL172" s="54"/>
      <c r="AM172" s="54">
        <v>0</v>
      </c>
      <c r="AN172" s="54"/>
      <c r="AO172" s="54"/>
      <c r="AP172" s="54"/>
      <c r="AQ172" s="54"/>
      <c r="AR172" s="54"/>
      <c r="AS172" s="54"/>
      <c r="AT172" s="54"/>
      <c r="AU172" s="54"/>
      <c r="AV172" s="54"/>
      <c r="AW172" s="54"/>
      <c r="AX172" s="59"/>
      <c r="AY172" s="59"/>
      <c r="AZ172" s="59"/>
      <c r="BA172" s="59"/>
      <c r="BB172" s="59">
        <v>6.9000000000000006E-2</v>
      </c>
      <c r="BC172" s="60">
        <v>4.0599999999999996</v>
      </c>
      <c r="BD172" s="61">
        <v>6.0295000000000001E-2</v>
      </c>
      <c r="BE172" s="62" t="s">
        <v>293</v>
      </c>
      <c r="BF172" s="35">
        <f t="shared" si="0"/>
        <v>4.0600000000000005</v>
      </c>
      <c r="BG172" s="35">
        <f t="shared" ref="BF172:BG176" si="309">IF($E172=$E$4,BG$4,IF($E172=$E$5,BG$5,""))</f>
        <v>6.0295000000000001E-2</v>
      </c>
      <c r="BH172" s="35" t="str">
        <f t="shared" si="299"/>
        <v>Low</v>
      </c>
      <c r="BI172" s="110">
        <f t="shared" si="300"/>
        <v>0</v>
      </c>
      <c r="BJ172" s="83" t="str">
        <f>VLOOKUP($F172,REP_Info!$D$6:$H$250,5,FALSE)</f>
        <v/>
      </c>
      <c r="BK172" s="30">
        <f t="shared" si="1"/>
        <v>13.741500000000002</v>
      </c>
      <c r="BL172" s="30">
        <f t="shared" si="1"/>
        <v>13.335500000000001</v>
      </c>
      <c r="BM172" s="30">
        <f t="shared" si="1"/>
        <v>13.132499999999999</v>
      </c>
      <c r="BN172" s="29">
        <f t="shared" si="1"/>
        <v>13.064833333333336</v>
      </c>
      <c r="BO172" s="85" t="str">
        <f t="shared" si="2"/>
        <v>$$$</v>
      </c>
      <c r="BP172" s="88" t="str">
        <f t="shared" si="301"/>
        <v>$$$</v>
      </c>
      <c r="BQ172" s="88" t="str">
        <f t="shared" si="4"/>
        <v>$$$</v>
      </c>
      <c r="BR172" s="88" t="str">
        <f t="shared" si="5"/>
        <v>$$$</v>
      </c>
      <c r="BS172" s="29" t="e">
        <f t="shared" si="302"/>
        <v>#N/A</v>
      </c>
      <c r="BT172" s="29" t="e">
        <f t="shared" si="302"/>
        <v>#N/A</v>
      </c>
      <c r="BU172" s="29" t="e">
        <f t="shared" si="302"/>
        <v>#N/A</v>
      </c>
      <c r="BV172" s="29" t="e">
        <f t="shared" si="302"/>
        <v>#N/A</v>
      </c>
      <c r="BW172" s="29" t="e">
        <f t="shared" si="302"/>
        <v>#N/A</v>
      </c>
      <c r="BX172" s="29" t="e">
        <f t="shared" si="302"/>
        <v>#N/A</v>
      </c>
      <c r="BY172" s="29" t="e">
        <f t="shared" si="302"/>
        <v>#N/A</v>
      </c>
      <c r="BZ172" s="29" t="e">
        <f t="shared" si="302"/>
        <v>#N/A</v>
      </c>
      <c r="CA172" s="29" t="e">
        <f t="shared" si="302"/>
        <v>#N/A</v>
      </c>
      <c r="CB172" s="29" t="e">
        <f t="shared" si="302"/>
        <v>#N/A</v>
      </c>
      <c r="CC172" s="29" t="e">
        <f t="shared" si="302"/>
        <v>#N/A</v>
      </c>
      <c r="CD172" s="29" t="e">
        <f t="shared" si="302"/>
        <v>#N/A</v>
      </c>
      <c r="CE172" s="6" t="str">
        <f t="shared" si="294"/>
        <v/>
      </c>
      <c r="CF172" s="27" t="e">
        <f>IF(AND(CI172,NOT(AD172)),LOOKUP(CF$5,{0,750,1500},H172:J172),"")</f>
        <v>#N/A</v>
      </c>
      <c r="CG172" s="6" t="str">
        <f t="shared" si="295"/>
        <v/>
      </c>
      <c r="CH172" t="e">
        <f t="shared" si="303"/>
        <v>#N/A</v>
      </c>
      <c r="CI172" t="e">
        <f t="shared" si="304"/>
        <v>#N/A</v>
      </c>
      <c r="CJ172" s="6" t="e">
        <f t="shared" si="11"/>
        <v>#N/A</v>
      </c>
      <c r="CK172" s="6">
        <f t="shared" si="12"/>
        <v>1</v>
      </c>
      <c r="CL172" s="6">
        <f t="shared" si="26"/>
        <v>1</v>
      </c>
      <c r="CM172" s="6">
        <f t="shared" si="13"/>
        <v>1</v>
      </c>
      <c r="CN172" s="6">
        <f t="shared" si="14"/>
        <v>1</v>
      </c>
      <c r="CO172" s="6">
        <f t="shared" si="15"/>
        <v>1</v>
      </c>
      <c r="CP172" s="6">
        <f t="shared" si="16"/>
        <v>1</v>
      </c>
      <c r="CQ172" s="6">
        <f t="shared" si="305"/>
        <v>1</v>
      </c>
      <c r="CR172" s="81" t="str">
        <f t="shared" si="17"/>
        <v/>
      </c>
      <c r="CS172">
        <f t="shared" si="306"/>
        <v>0</v>
      </c>
      <c r="CT172">
        <f t="shared" si="19"/>
        <v>75</v>
      </c>
      <c r="CU172" t="str">
        <f t="shared" si="29"/>
        <v/>
      </c>
      <c r="CV172" s="81">
        <f t="shared" si="307"/>
        <v>75</v>
      </c>
      <c r="CW172" s="81">
        <f>(CV172/25)^1.5*(Calculator!$BU$4/10000)*CW$5</f>
        <v>2.7022902443431254</v>
      </c>
      <c r="CX172" t="str">
        <f t="shared" si="308"/>
        <v>$75</v>
      </c>
    </row>
    <row r="173" spans="2:102" x14ac:dyDescent="0.25">
      <c r="B173" s="115" t="s">
        <v>233</v>
      </c>
      <c r="C173" s="13">
        <v>46246.298611111109</v>
      </c>
      <c r="D173">
        <v>37392</v>
      </c>
      <c r="E173" s="54" t="s">
        <v>237</v>
      </c>
      <c r="F173" s="54" t="s">
        <v>516</v>
      </c>
      <c r="G173" s="54" t="s">
        <v>1900</v>
      </c>
      <c r="H173" s="55">
        <v>12.7</v>
      </c>
      <c r="I173" s="55">
        <v>12.3</v>
      </c>
      <c r="J173" s="55">
        <v>12.1</v>
      </c>
      <c r="K173" s="54"/>
      <c r="L173" s="56" t="b">
        <v>0</v>
      </c>
      <c r="M173" s="56" t="b">
        <v>0</v>
      </c>
      <c r="N173" s="54">
        <v>1</v>
      </c>
      <c r="O173" s="54" t="s">
        <v>228</v>
      </c>
      <c r="P173" s="54">
        <v>24</v>
      </c>
      <c r="Q173" s="54">
        <v>5</v>
      </c>
      <c r="R173" s="54">
        <v>75</v>
      </c>
      <c r="S173" s="54" t="s">
        <v>1893</v>
      </c>
      <c r="T173" s="54" t="s">
        <v>1901</v>
      </c>
      <c r="U173" s="54" t="s">
        <v>1882</v>
      </c>
      <c r="V173" s="54" t="s">
        <v>1902</v>
      </c>
      <c r="W173" s="54" t="b">
        <v>0</v>
      </c>
      <c r="X173" s="54"/>
      <c r="Y173" s="57" t="s">
        <v>1903</v>
      </c>
      <c r="Z173" s="54" t="s">
        <v>1904</v>
      </c>
      <c r="AA173" s="54"/>
      <c r="AB173" s="54" t="s">
        <v>1897</v>
      </c>
      <c r="AC173" s="56" t="b">
        <v>1</v>
      </c>
      <c r="AD173" s="56" t="b">
        <v>0</v>
      </c>
      <c r="AE173" s="54" t="s">
        <v>302</v>
      </c>
      <c r="AF173" s="58">
        <v>46243</v>
      </c>
      <c r="AG173" s="62" t="s">
        <v>293</v>
      </c>
      <c r="AH173" s="54">
        <v>0</v>
      </c>
      <c r="AI173" s="54"/>
      <c r="AJ173" s="54"/>
      <c r="AK173" s="54"/>
      <c r="AL173" s="54"/>
      <c r="AM173" s="54">
        <v>0</v>
      </c>
      <c r="AN173" s="54"/>
      <c r="AO173" s="54"/>
      <c r="AP173" s="54"/>
      <c r="AQ173" s="54"/>
      <c r="AR173" s="54"/>
      <c r="AS173" s="54"/>
      <c r="AT173" s="54"/>
      <c r="AU173" s="54"/>
      <c r="AV173" s="54"/>
      <c r="AW173" s="54"/>
      <c r="AX173" s="59"/>
      <c r="AY173" s="59"/>
      <c r="AZ173" s="59"/>
      <c r="BA173" s="59"/>
      <c r="BB173" s="59">
        <v>5.8999999999999997E-2</v>
      </c>
      <c r="BC173" s="60">
        <v>4.0599999999999996</v>
      </c>
      <c r="BD173" s="61">
        <v>6.0295000000000001E-2</v>
      </c>
      <c r="BE173" s="62" t="s">
        <v>293</v>
      </c>
      <c r="BF173" s="35">
        <f t="shared" si="309"/>
        <v>4.0600000000000005</v>
      </c>
      <c r="BG173" s="35">
        <f t="shared" si="309"/>
        <v>6.0295000000000001E-2</v>
      </c>
      <c r="BH173" s="35" t="str">
        <f t="shared" si="299"/>
        <v>Low</v>
      </c>
      <c r="BI173" s="110">
        <f t="shared" si="300"/>
        <v>0</v>
      </c>
      <c r="BJ173" s="83" t="str">
        <f>VLOOKUP($F173,REP_Info!$D$6:$H$250,5,FALSE)</f>
        <v/>
      </c>
      <c r="BK173" s="30">
        <f t="shared" si="1"/>
        <v>12.7415</v>
      </c>
      <c r="BL173" s="30">
        <f t="shared" si="1"/>
        <v>12.3355</v>
      </c>
      <c r="BM173" s="30">
        <f t="shared" si="1"/>
        <v>12.1325</v>
      </c>
      <c r="BN173" s="29">
        <f t="shared" si="1"/>
        <v>12.064833333333333</v>
      </c>
      <c r="BO173" s="85" t="str">
        <f t="shared" si="2"/>
        <v>$$$</v>
      </c>
      <c r="BP173" s="88" t="str">
        <f t="shared" si="301"/>
        <v>$$$</v>
      </c>
      <c r="BQ173" s="88" t="str">
        <f t="shared" si="4"/>
        <v>$$$</v>
      </c>
      <c r="BR173" s="88" t="str">
        <f t="shared" si="5"/>
        <v>$$$</v>
      </c>
      <c r="BS173" s="29" t="e">
        <f t="shared" si="302"/>
        <v>#N/A</v>
      </c>
      <c r="BT173" s="29" t="e">
        <f t="shared" si="302"/>
        <v>#N/A</v>
      </c>
      <c r="BU173" s="29" t="e">
        <f t="shared" si="302"/>
        <v>#N/A</v>
      </c>
      <c r="BV173" s="29" t="e">
        <f t="shared" si="302"/>
        <v>#N/A</v>
      </c>
      <c r="BW173" s="29" t="e">
        <f t="shared" si="302"/>
        <v>#N/A</v>
      </c>
      <c r="BX173" s="29" t="e">
        <f t="shared" si="302"/>
        <v>#N/A</v>
      </c>
      <c r="BY173" s="29" t="e">
        <f t="shared" si="302"/>
        <v>#N/A</v>
      </c>
      <c r="BZ173" s="29" t="e">
        <f t="shared" si="302"/>
        <v>#N/A</v>
      </c>
      <c r="CA173" s="29" t="e">
        <f t="shared" si="302"/>
        <v>#N/A</v>
      </c>
      <c r="CB173" s="29" t="e">
        <f t="shared" si="302"/>
        <v>#N/A</v>
      </c>
      <c r="CC173" s="29" t="e">
        <f t="shared" si="302"/>
        <v>#N/A</v>
      </c>
      <c r="CD173" s="29" t="e">
        <f t="shared" si="302"/>
        <v>#N/A</v>
      </c>
      <c r="CE173" s="6" t="str">
        <f t="shared" si="294"/>
        <v/>
      </c>
      <c r="CF173" s="27" t="e">
        <f>IF(AND(CI173,NOT(AD173)),LOOKUP(CF$5,{0,750,1500},H173:J173),"")</f>
        <v>#N/A</v>
      </c>
      <c r="CG173" s="6" t="str">
        <f t="shared" si="295"/>
        <v/>
      </c>
      <c r="CH173" t="e">
        <f t="shared" si="303"/>
        <v>#N/A</v>
      </c>
      <c r="CI173" t="e">
        <f t="shared" si="304"/>
        <v>#N/A</v>
      </c>
      <c r="CJ173" s="6" t="e">
        <f t="shared" si="11"/>
        <v>#N/A</v>
      </c>
      <c r="CK173" s="6">
        <f t="shared" si="12"/>
        <v>1</v>
      </c>
      <c r="CL173" s="6">
        <f t="shared" si="26"/>
        <v>1</v>
      </c>
      <c r="CM173" s="6">
        <f t="shared" si="13"/>
        <v>1</v>
      </c>
      <c r="CN173" s="6">
        <f t="shared" si="14"/>
        <v>0</v>
      </c>
      <c r="CO173" s="6">
        <f t="shared" si="15"/>
        <v>1</v>
      </c>
      <c r="CP173" s="6">
        <f t="shared" si="16"/>
        <v>1</v>
      </c>
      <c r="CQ173" s="6">
        <f t="shared" si="305"/>
        <v>1</v>
      </c>
      <c r="CR173" s="81" t="str">
        <f t="shared" si="17"/>
        <v/>
      </c>
      <c r="CS173">
        <f t="shared" si="306"/>
        <v>25.2</v>
      </c>
      <c r="CT173">
        <f t="shared" si="19"/>
        <v>75</v>
      </c>
      <c r="CU173" t="str">
        <f t="shared" si="29"/>
        <v/>
      </c>
      <c r="CV173" s="81">
        <f t="shared" si="307"/>
        <v>75</v>
      </c>
      <c r="CW173" s="81">
        <f>(CV173/25)^1.5*(Calculator!$BU$4/10000)*CW$5</f>
        <v>2.7022902443431254</v>
      </c>
      <c r="CX173" t="str">
        <f t="shared" si="308"/>
        <v>$75</v>
      </c>
    </row>
    <row r="174" spans="2:102" x14ac:dyDescent="0.25">
      <c r="B174" s="115" t="s">
        <v>233</v>
      </c>
      <c r="C174" s="13">
        <v>46266.661111111112</v>
      </c>
      <c r="D174">
        <v>37394</v>
      </c>
      <c r="E174" s="54" t="s">
        <v>235</v>
      </c>
      <c r="F174" s="54" t="s">
        <v>516</v>
      </c>
      <c r="G174" s="54" t="s">
        <v>1900</v>
      </c>
      <c r="H174" s="55">
        <v>12.9</v>
      </c>
      <c r="I174" s="55">
        <v>12.4</v>
      </c>
      <c r="J174" s="55">
        <v>12.2</v>
      </c>
      <c r="K174" s="54"/>
      <c r="L174" s="56" t="b">
        <v>0</v>
      </c>
      <c r="M174" s="56" t="b">
        <v>0</v>
      </c>
      <c r="N174" s="54">
        <v>1</v>
      </c>
      <c r="O174" s="54" t="s">
        <v>228</v>
      </c>
      <c r="P174" s="54">
        <v>24</v>
      </c>
      <c r="Q174" s="54">
        <v>5</v>
      </c>
      <c r="R174" s="54">
        <v>75</v>
      </c>
      <c r="S174" s="54" t="s">
        <v>1893</v>
      </c>
      <c r="T174" s="54" t="s">
        <v>1901</v>
      </c>
      <c r="U174" s="54" t="s">
        <v>1883</v>
      </c>
      <c r="V174" s="54" t="s">
        <v>1905</v>
      </c>
      <c r="W174" s="54" t="b">
        <v>0</v>
      </c>
      <c r="X174" s="54"/>
      <c r="Y174" s="57" t="s">
        <v>2207</v>
      </c>
      <c r="Z174" s="54" t="s">
        <v>1906</v>
      </c>
      <c r="AA174" s="54"/>
      <c r="AB174" s="54" t="s">
        <v>1897</v>
      </c>
      <c r="AC174" s="56" t="b">
        <v>1</v>
      </c>
      <c r="AD174" s="56" t="b">
        <v>0</v>
      </c>
      <c r="AE174" s="54" t="s">
        <v>302</v>
      </c>
      <c r="AF174" s="58">
        <v>46266</v>
      </c>
      <c r="AG174" s="62" t="s">
        <v>293</v>
      </c>
      <c r="AH174" s="54">
        <v>0</v>
      </c>
      <c r="AI174" s="54"/>
      <c r="AJ174" s="54"/>
      <c r="AK174" s="54"/>
      <c r="AL174" s="54"/>
      <c r="AM174" s="54">
        <v>0</v>
      </c>
      <c r="AN174" s="54"/>
      <c r="AO174" s="54"/>
      <c r="AP174" s="54"/>
      <c r="AQ174" s="54"/>
      <c r="AR174" s="54"/>
      <c r="AS174" s="54"/>
      <c r="AT174" s="54"/>
      <c r="AU174" s="54"/>
      <c r="AV174" s="54"/>
      <c r="AW174" s="54"/>
      <c r="AX174" s="59"/>
      <c r="AY174" s="59"/>
      <c r="AZ174" s="59"/>
      <c r="BA174" s="59"/>
      <c r="BB174" s="59">
        <v>5.5E-2</v>
      </c>
      <c r="BC174" s="60">
        <v>4.9000000000000004</v>
      </c>
      <c r="BD174" s="61">
        <v>6.4130000000000006E-2</v>
      </c>
      <c r="BE174" s="62" t="s">
        <v>293</v>
      </c>
      <c r="BF174" s="35">
        <f t="shared" si="309"/>
        <v>4.9000000000000004</v>
      </c>
      <c r="BG174" s="35">
        <f t="shared" si="309"/>
        <v>6.4130000000000006E-2</v>
      </c>
      <c r="BH174" s="35" t="str">
        <f t="shared" si="299"/>
        <v>Low</v>
      </c>
      <c r="BI174" s="110">
        <f t="shared" si="300"/>
        <v>0</v>
      </c>
      <c r="BJ174" s="83" t="str">
        <f>VLOOKUP($F174,REP_Info!$D$6:$H$250,5,FALSE)</f>
        <v/>
      </c>
      <c r="BK174" s="30">
        <f t="shared" ref="BK174:BN176" si="310">IF(BK$7&gt;0,(LOOKUP(BK$7,$AH174:$AL174,$AM174:$AQ174)+IF($AG174="Y",SUMPRODUCT($AX174:$BB174-$AW174:$BA174,BK$7-$AR174:$AV174,N(BK$7&gt;$AR174:$AV174)),BK$7*LOOKUP(BK$7,$AR174:$AV174,$AX174:$BB174))+IF($BE174="Y",$BF174,$BC174)+BK$7*IF($BE174="Y",$BG174,$BD174))*100/BK$7,"")</f>
        <v>12.893000000000001</v>
      </c>
      <c r="BL174" s="30">
        <f t="shared" si="310"/>
        <v>12.403</v>
      </c>
      <c r="BM174" s="30">
        <f t="shared" si="310"/>
        <v>12.158000000000001</v>
      </c>
      <c r="BN174" s="29">
        <f t="shared" si="310"/>
        <v>12.076333333333332</v>
      </c>
      <c r="BO174" s="85" t="str">
        <f t="shared" si="2"/>
        <v>$$$</v>
      </c>
      <c r="BP174" s="88" t="str">
        <f t="shared" si="301"/>
        <v>$$$</v>
      </c>
      <c r="BQ174" s="88" t="str">
        <f t="shared" si="4"/>
        <v>$$$</v>
      </c>
      <c r="BR174" s="88" t="str">
        <f t="shared" si="5"/>
        <v>$$$</v>
      </c>
      <c r="BS174" s="29" t="e">
        <f t="shared" si="302"/>
        <v>#N/A</v>
      </c>
      <c r="BT174" s="29" t="e">
        <f t="shared" si="302"/>
        <v>#N/A</v>
      </c>
      <c r="BU174" s="29" t="e">
        <f t="shared" si="302"/>
        <v>#N/A</v>
      </c>
      <c r="BV174" s="29" t="e">
        <f t="shared" si="302"/>
        <v>#N/A</v>
      </c>
      <c r="BW174" s="29" t="e">
        <f t="shared" si="302"/>
        <v>#N/A</v>
      </c>
      <c r="BX174" s="29" t="e">
        <f t="shared" si="302"/>
        <v>#N/A</v>
      </c>
      <c r="BY174" s="29" t="e">
        <f t="shared" si="302"/>
        <v>#N/A</v>
      </c>
      <c r="BZ174" s="29" t="e">
        <f t="shared" si="302"/>
        <v>#N/A</v>
      </c>
      <c r="CA174" s="29" t="e">
        <f t="shared" si="302"/>
        <v>#N/A</v>
      </c>
      <c r="CB174" s="29" t="e">
        <f t="shared" si="302"/>
        <v>#N/A</v>
      </c>
      <c r="CC174" s="29" t="e">
        <f t="shared" si="302"/>
        <v>#N/A</v>
      </c>
      <c r="CD174" s="29" t="e">
        <f t="shared" si="302"/>
        <v>#N/A</v>
      </c>
      <c r="CE174" s="6" t="str">
        <f t="shared" si="294"/>
        <v/>
      </c>
      <c r="CF174" s="27" t="e">
        <f>IF(AND(CI174,NOT(AD174)),LOOKUP(CF$5,{0,750,1500},H174:J174),"")</f>
        <v>#N/A</v>
      </c>
      <c r="CG174" s="6" t="str">
        <f t="shared" si="295"/>
        <v/>
      </c>
      <c r="CH174" t="e">
        <f t="shared" si="303"/>
        <v>#N/A</v>
      </c>
      <c r="CI174" t="e">
        <f t="shared" si="304"/>
        <v>#N/A</v>
      </c>
      <c r="CJ174" s="6" t="e">
        <f t="shared" si="11"/>
        <v>#N/A</v>
      </c>
      <c r="CK174" s="6">
        <f t="shared" si="12"/>
        <v>1</v>
      </c>
      <c r="CL174" s="6">
        <f t="shared" si="26"/>
        <v>1</v>
      </c>
      <c r="CM174" s="6">
        <f t="shared" si="13"/>
        <v>1</v>
      </c>
      <c r="CN174" s="6">
        <f t="shared" si="14"/>
        <v>0</v>
      </c>
      <c r="CO174" s="6">
        <f t="shared" si="15"/>
        <v>1</v>
      </c>
      <c r="CP174" s="6">
        <f t="shared" si="16"/>
        <v>1</v>
      </c>
      <c r="CQ174" s="6">
        <f t="shared" si="305"/>
        <v>1</v>
      </c>
      <c r="CR174" s="81" t="str">
        <f t="shared" si="17"/>
        <v/>
      </c>
      <c r="CS174">
        <f t="shared" si="306"/>
        <v>25.2</v>
      </c>
      <c r="CT174">
        <f t="shared" si="19"/>
        <v>75</v>
      </c>
      <c r="CU174" t="str">
        <f t="shared" si="29"/>
        <v/>
      </c>
      <c r="CV174" s="81">
        <f t="shared" si="307"/>
        <v>75</v>
      </c>
      <c r="CW174" s="81">
        <f>(CV174/25)^1.5*(Calculator!$BU$4/10000)*CW$5</f>
        <v>2.7022902443431254</v>
      </c>
      <c r="CX174" t="str">
        <f t="shared" si="308"/>
        <v>$75</v>
      </c>
    </row>
    <row r="175" spans="2:102" x14ac:dyDescent="0.25">
      <c r="B175" s="115" t="s">
        <v>233</v>
      </c>
      <c r="C175" s="13">
        <v>46266.661111111112</v>
      </c>
      <c r="D175">
        <v>37460</v>
      </c>
      <c r="E175" s="54" t="s">
        <v>235</v>
      </c>
      <c r="F175" s="54" t="s">
        <v>516</v>
      </c>
      <c r="G175" s="54" t="s">
        <v>1931</v>
      </c>
      <c r="H175" s="55">
        <v>12.3</v>
      </c>
      <c r="I175" s="55">
        <v>11.799999999999999</v>
      </c>
      <c r="J175" s="55">
        <v>11.600000000000001</v>
      </c>
      <c r="K175" s="54"/>
      <c r="L175" s="56" t="b">
        <v>0</v>
      </c>
      <c r="M175" s="56" t="b">
        <v>0</v>
      </c>
      <c r="N175" s="54">
        <v>1</v>
      </c>
      <c r="O175" s="54" t="s">
        <v>228</v>
      </c>
      <c r="P175" s="54">
        <v>24</v>
      </c>
      <c r="Q175" s="54">
        <v>3</v>
      </c>
      <c r="R175" s="54">
        <v>75</v>
      </c>
      <c r="S175" s="54" t="s">
        <v>1893</v>
      </c>
      <c r="T175" s="54" t="s">
        <v>1932</v>
      </c>
      <c r="U175" s="54" t="s">
        <v>1997</v>
      </c>
      <c r="V175" s="54" t="s">
        <v>1998</v>
      </c>
      <c r="W175" s="54" t="b">
        <v>0</v>
      </c>
      <c r="X175" s="54"/>
      <c r="Y175" s="57" t="s">
        <v>2208</v>
      </c>
      <c r="Z175" s="54" t="s">
        <v>1933</v>
      </c>
      <c r="AA175" s="54"/>
      <c r="AB175" s="54" t="s">
        <v>1897</v>
      </c>
      <c r="AC175" s="56" t="b">
        <v>1</v>
      </c>
      <c r="AD175" s="56" t="b">
        <v>0</v>
      </c>
      <c r="AE175" s="54" t="s">
        <v>302</v>
      </c>
      <c r="AF175" s="58">
        <v>46266</v>
      </c>
      <c r="AG175" s="62" t="s">
        <v>293</v>
      </c>
      <c r="AH175" s="54">
        <v>0</v>
      </c>
      <c r="AI175" s="54"/>
      <c r="AJ175" s="54"/>
      <c r="AK175" s="54"/>
      <c r="AL175" s="54"/>
      <c r="AM175" s="54">
        <v>0</v>
      </c>
      <c r="AN175" s="54"/>
      <c r="AO175" s="54"/>
      <c r="AP175" s="54"/>
      <c r="AQ175" s="54"/>
      <c r="AR175" s="54"/>
      <c r="AS175" s="54"/>
      <c r="AT175" s="54"/>
      <c r="AU175" s="54"/>
      <c r="AV175" s="54"/>
      <c r="AW175" s="54"/>
      <c r="AX175" s="59"/>
      <c r="AY175" s="59"/>
      <c r="AZ175" s="59"/>
      <c r="BA175" s="59"/>
      <c r="BB175" s="59">
        <v>4.9000000000000002E-2</v>
      </c>
      <c r="BC175" s="60">
        <v>4.9000000000000004</v>
      </c>
      <c r="BD175" s="61">
        <v>6.4130000000000006E-2</v>
      </c>
      <c r="BE175" s="62" t="s">
        <v>293</v>
      </c>
      <c r="BF175" s="35">
        <f t="shared" si="309"/>
        <v>4.9000000000000004</v>
      </c>
      <c r="BG175" s="35">
        <f t="shared" si="309"/>
        <v>6.4130000000000006E-2</v>
      </c>
      <c r="BH175" s="35" t="str">
        <f t="shared" si="299"/>
        <v>Low</v>
      </c>
      <c r="BI175" s="110">
        <f t="shared" si="300"/>
        <v>0</v>
      </c>
      <c r="BJ175" s="83" t="str">
        <f>VLOOKUP($F175,REP_Info!$D$6:$H$250,5,FALSE)</f>
        <v/>
      </c>
      <c r="BK175" s="30">
        <f t="shared" si="310"/>
        <v>12.292999999999999</v>
      </c>
      <c r="BL175" s="30">
        <f t="shared" si="310"/>
        <v>11.803000000000001</v>
      </c>
      <c r="BM175" s="30">
        <f t="shared" si="310"/>
        <v>11.558000000000002</v>
      </c>
      <c r="BN175" s="29">
        <f t="shared" si="310"/>
        <v>11.476333333333333</v>
      </c>
      <c r="BO175" s="85" t="str">
        <f t="shared" si="2"/>
        <v>$$$</v>
      </c>
      <c r="BP175" s="88" t="str">
        <f t="shared" si="301"/>
        <v>$$$</v>
      </c>
      <c r="BQ175" s="88" t="str">
        <f t="shared" si="4"/>
        <v>$$$</v>
      </c>
      <c r="BR175" s="88" t="str">
        <f t="shared" si="5"/>
        <v>$$$</v>
      </c>
      <c r="BS175" s="29" t="e">
        <f t="shared" si="302"/>
        <v>#N/A</v>
      </c>
      <c r="BT175" s="29" t="e">
        <f t="shared" si="302"/>
        <v>#N/A</v>
      </c>
      <c r="BU175" s="29" t="e">
        <f t="shared" si="302"/>
        <v>#N/A</v>
      </c>
      <c r="BV175" s="29" t="e">
        <f t="shared" si="302"/>
        <v>#N/A</v>
      </c>
      <c r="BW175" s="29" t="e">
        <f t="shared" si="302"/>
        <v>#N/A</v>
      </c>
      <c r="BX175" s="29" t="e">
        <f t="shared" si="302"/>
        <v>#N/A</v>
      </c>
      <c r="BY175" s="29" t="e">
        <f t="shared" si="302"/>
        <v>#N/A</v>
      </c>
      <c r="BZ175" s="29" t="e">
        <f t="shared" si="302"/>
        <v>#N/A</v>
      </c>
      <c r="CA175" s="29" t="e">
        <f t="shared" si="302"/>
        <v>#N/A</v>
      </c>
      <c r="CB175" s="29" t="e">
        <f t="shared" si="302"/>
        <v>#N/A</v>
      </c>
      <c r="CC175" s="29" t="e">
        <f t="shared" si="302"/>
        <v>#N/A</v>
      </c>
      <c r="CD175" s="29" t="e">
        <f t="shared" si="302"/>
        <v>#N/A</v>
      </c>
      <c r="CE175" s="6" t="str">
        <f t="shared" si="294"/>
        <v/>
      </c>
      <c r="CF175" s="27" t="e">
        <f>IF(AND(CI175,NOT(AD175)),LOOKUP(CF$5,{0,750,1500},H175:J175),"")</f>
        <v>#N/A</v>
      </c>
      <c r="CG175" s="6" t="str">
        <f t="shared" si="295"/>
        <v/>
      </c>
      <c r="CH175" t="e">
        <f t="shared" si="303"/>
        <v>#N/A</v>
      </c>
      <c r="CI175" t="e">
        <f t="shared" si="304"/>
        <v>#N/A</v>
      </c>
      <c r="CJ175" s="6" t="e">
        <f t="shared" si="11"/>
        <v>#N/A</v>
      </c>
      <c r="CK175" s="6">
        <f t="shared" si="12"/>
        <v>1</v>
      </c>
      <c r="CL175" s="6">
        <f t="shared" si="26"/>
        <v>1</v>
      </c>
      <c r="CM175" s="6">
        <f t="shared" si="13"/>
        <v>1</v>
      </c>
      <c r="CN175" s="6">
        <f t="shared" si="14"/>
        <v>0</v>
      </c>
      <c r="CO175" s="6">
        <f t="shared" si="15"/>
        <v>1</v>
      </c>
      <c r="CP175" s="6">
        <f t="shared" si="16"/>
        <v>1</v>
      </c>
      <c r="CQ175" s="6">
        <f t="shared" si="305"/>
        <v>1</v>
      </c>
      <c r="CR175" s="81" t="str">
        <f t="shared" si="17"/>
        <v/>
      </c>
      <c r="CS175">
        <f t="shared" si="306"/>
        <v>54</v>
      </c>
      <c r="CT175">
        <f t="shared" si="19"/>
        <v>75</v>
      </c>
      <c r="CU175" t="str">
        <f t="shared" si="29"/>
        <v/>
      </c>
      <c r="CV175" s="81">
        <f t="shared" si="307"/>
        <v>75</v>
      </c>
      <c r="CW175" s="81">
        <f>(CV175/25)^1.5*(Calculator!$BU$4/10000)*CW$5</f>
        <v>2.7022902443431254</v>
      </c>
      <c r="CX175" t="str">
        <f t="shared" si="308"/>
        <v>$75</v>
      </c>
    </row>
    <row r="176" spans="2:102" x14ac:dyDescent="0.25">
      <c r="B176" s="115" t="s">
        <v>233</v>
      </c>
      <c r="C176" s="13">
        <v>46267.647916666669</v>
      </c>
      <c r="D176">
        <v>33783</v>
      </c>
      <c r="E176" s="54" t="s">
        <v>235</v>
      </c>
      <c r="F176" s="54" t="s">
        <v>517</v>
      </c>
      <c r="G176" s="54" t="s">
        <v>518</v>
      </c>
      <c r="H176" s="55">
        <v>12.6</v>
      </c>
      <c r="I176" s="55">
        <v>11.899999999999999</v>
      </c>
      <c r="J176" s="55">
        <v>11.600000000000001</v>
      </c>
      <c r="K176" s="54"/>
      <c r="L176" s="56" t="b">
        <v>0</v>
      </c>
      <c r="M176" s="56" t="b">
        <v>0</v>
      </c>
      <c r="N176" s="54">
        <v>0</v>
      </c>
      <c r="O176" s="54" t="s">
        <v>238</v>
      </c>
      <c r="P176" s="54">
        <v>24</v>
      </c>
      <c r="Q176" s="54">
        <v>1</v>
      </c>
      <c r="R176" s="54">
        <v>0</v>
      </c>
      <c r="S176" s="54" t="s">
        <v>519</v>
      </c>
      <c r="T176" s="54" t="s">
        <v>520</v>
      </c>
      <c r="U176" s="54" t="s">
        <v>521</v>
      </c>
      <c r="V176" s="54" t="s">
        <v>522</v>
      </c>
      <c r="W176" s="54" t="b">
        <v>0</v>
      </c>
      <c r="X176" s="54"/>
      <c r="Y176" s="57" t="s">
        <v>2271</v>
      </c>
      <c r="Z176" s="54" t="s">
        <v>2272</v>
      </c>
      <c r="AA176" s="54"/>
      <c r="AB176" s="54" t="s">
        <v>523</v>
      </c>
      <c r="AC176" s="56" t="b">
        <v>0</v>
      </c>
      <c r="AD176" s="56" t="b">
        <v>0</v>
      </c>
      <c r="AE176" s="54"/>
      <c r="AF176" s="58"/>
      <c r="AG176" s="62" t="s">
        <v>293</v>
      </c>
      <c r="AH176" s="54"/>
      <c r="AI176" s="54"/>
      <c r="AJ176" s="54"/>
      <c r="AK176" s="54"/>
      <c r="AL176" s="54"/>
      <c r="AM176" s="54">
        <v>0</v>
      </c>
      <c r="AN176" s="54"/>
      <c r="AO176" s="54"/>
      <c r="AP176" s="54"/>
      <c r="AQ176" s="54"/>
      <c r="AR176" s="54"/>
      <c r="AS176" s="54"/>
      <c r="AT176" s="54"/>
      <c r="AU176" s="54"/>
      <c r="AV176" s="54"/>
      <c r="AW176" s="54"/>
      <c r="AX176" s="59"/>
      <c r="AY176" s="59"/>
      <c r="AZ176" s="59"/>
      <c r="BA176" s="59"/>
      <c r="BB176" s="59"/>
      <c r="BC176" s="60"/>
      <c r="BD176" s="61"/>
      <c r="BE176" s="62"/>
      <c r="BF176" s="35">
        <f t="shared" si="309"/>
        <v>4.9000000000000004</v>
      </c>
      <c r="BG176" s="35">
        <f t="shared" si="309"/>
        <v>6.4130000000000006E-2</v>
      </c>
      <c r="BH176" s="35" t="str">
        <f t="shared" si="299"/>
        <v>?</v>
      </c>
      <c r="BI176" s="110" t="str">
        <f t="shared" si="300"/>
        <v/>
      </c>
      <c r="BJ176" s="83">
        <f>VLOOKUP($F176,REP_Info!$D$6:$H$250,5,FALSE)</f>
        <v>0.123</v>
      </c>
      <c r="BK176" s="30" t="e">
        <f t="shared" si="310"/>
        <v>#N/A</v>
      </c>
      <c r="BL176" s="30" t="e">
        <f t="shared" si="310"/>
        <v>#N/A</v>
      </c>
      <c r="BM176" s="30" t="e">
        <f t="shared" si="310"/>
        <v>#N/A</v>
      </c>
      <c r="BN176" s="29" t="e">
        <f t="shared" si="310"/>
        <v>#N/A</v>
      </c>
      <c r="BO176" s="85" t="str">
        <f t="shared" si="2"/>
        <v>$$$</v>
      </c>
      <c r="BP176" s="88" t="str">
        <f t="shared" si="301"/>
        <v>$$$</v>
      </c>
      <c r="BQ176" s="88" t="str">
        <f t="shared" si="4"/>
        <v>$$$</v>
      </c>
      <c r="BR176" s="88" t="str">
        <f t="shared" si="5"/>
        <v>$$$</v>
      </c>
      <c r="BS176" s="29" t="e">
        <f t="shared" si="302"/>
        <v>#N/A</v>
      </c>
      <c r="BT176" s="29" t="e">
        <f t="shared" si="302"/>
        <v>#N/A</v>
      </c>
      <c r="BU176" s="29" t="e">
        <f t="shared" si="302"/>
        <v>#N/A</v>
      </c>
      <c r="BV176" s="29" t="e">
        <f t="shared" si="302"/>
        <v>#N/A</v>
      </c>
      <c r="BW176" s="29" t="e">
        <f t="shared" si="302"/>
        <v>#N/A</v>
      </c>
      <c r="BX176" s="29" t="e">
        <f t="shared" si="302"/>
        <v>#N/A</v>
      </c>
      <c r="BY176" s="29" t="e">
        <f t="shared" si="302"/>
        <v>#N/A</v>
      </c>
      <c r="BZ176" s="29" t="e">
        <f t="shared" si="302"/>
        <v>#N/A</v>
      </c>
      <c r="CA176" s="29" t="e">
        <f t="shared" si="302"/>
        <v>#N/A</v>
      </c>
      <c r="CB176" s="29" t="e">
        <f t="shared" si="302"/>
        <v>#N/A</v>
      </c>
      <c r="CC176" s="29" t="e">
        <f t="shared" si="302"/>
        <v>#N/A</v>
      </c>
      <c r="CD176" s="29" t="e">
        <f t="shared" si="302"/>
        <v>#N/A</v>
      </c>
      <c r="CE176" s="6" t="str">
        <f t="shared" si="294"/>
        <v/>
      </c>
      <c r="CF176" s="27" t="e">
        <f>IF(AND(CI176,NOT(AD176)),LOOKUP(CF$5,{0,750,1500},H176:J176),"")</f>
        <v>#N/A</v>
      </c>
      <c r="CG176" s="6" t="str">
        <f t="shared" si="295"/>
        <v/>
      </c>
      <c r="CH176" t="e">
        <f t="shared" si="303"/>
        <v>#N/A</v>
      </c>
      <c r="CI176" t="e">
        <f t="shared" si="304"/>
        <v>#N/A</v>
      </c>
      <c r="CJ176" s="6" t="e">
        <f t="shared" si="11"/>
        <v>#N/A</v>
      </c>
      <c r="CK176" s="6">
        <f t="shared" si="12"/>
        <v>1</v>
      </c>
      <c r="CL176" s="6">
        <f t="shared" si="26"/>
        <v>1</v>
      </c>
      <c r="CM176" s="6">
        <f t="shared" si="13"/>
        <v>0</v>
      </c>
      <c r="CN176" s="6">
        <f t="shared" si="14"/>
        <v>0</v>
      </c>
      <c r="CO176" s="6">
        <f t="shared" si="15"/>
        <v>1</v>
      </c>
      <c r="CP176" s="6">
        <f t="shared" si="16"/>
        <v>1</v>
      </c>
      <c r="CQ176" s="6">
        <f t="shared" si="305"/>
        <v>1</v>
      </c>
      <c r="CR176" s="81" t="str">
        <f t="shared" si="17"/>
        <v/>
      </c>
      <c r="CS176">
        <f t="shared" si="306"/>
        <v>198</v>
      </c>
      <c r="CT176">
        <f t="shared" si="19"/>
        <v>0</v>
      </c>
      <c r="CU176" t="str">
        <f t="shared" si="29"/>
        <v/>
      </c>
      <c r="CV176" s="81">
        <f t="shared" si="307"/>
        <v>0</v>
      </c>
      <c r="CW176" s="81">
        <f>(CV176/25)^1.5*(Calculator!$BU$4/10000)*CW$5</f>
        <v>0</v>
      </c>
      <c r="CX176" t="str">
        <f t="shared" si="308"/>
        <v>$0</v>
      </c>
    </row>
    <row r="177" spans="2:102" x14ac:dyDescent="0.25">
      <c r="B177" s="115" t="s">
        <v>233</v>
      </c>
      <c r="C177" s="13">
        <v>46267.647916666669</v>
      </c>
      <c r="D177">
        <v>33784</v>
      </c>
      <c r="E177" s="54" t="s">
        <v>237</v>
      </c>
      <c r="F177" s="54" t="s">
        <v>517</v>
      </c>
      <c r="G177" s="54" t="s">
        <v>518</v>
      </c>
      <c r="H177" s="55">
        <v>11.600000000000001</v>
      </c>
      <c r="I177" s="55">
        <v>11</v>
      </c>
      <c r="J177" s="55">
        <v>10.7</v>
      </c>
      <c r="K177" s="54"/>
      <c r="L177" s="56" t="b">
        <v>0</v>
      </c>
      <c r="M177" s="56" t="b">
        <v>0</v>
      </c>
      <c r="N177" s="54">
        <v>0</v>
      </c>
      <c r="O177" s="54" t="s">
        <v>238</v>
      </c>
      <c r="P177" s="54">
        <v>24</v>
      </c>
      <c r="Q177" s="54">
        <v>1</v>
      </c>
      <c r="R177" s="54">
        <v>0</v>
      </c>
      <c r="S177" s="54" t="s">
        <v>519</v>
      </c>
      <c r="T177" s="54" t="s">
        <v>520</v>
      </c>
      <c r="U177" s="54" t="s">
        <v>521</v>
      </c>
      <c r="V177" s="54" t="s">
        <v>522</v>
      </c>
      <c r="W177" s="54" t="b">
        <v>0</v>
      </c>
      <c r="X177" s="54"/>
      <c r="Y177" s="57" t="s">
        <v>2273</v>
      </c>
      <c r="Z177" s="54" t="s">
        <v>2274</v>
      </c>
      <c r="AA177" s="54"/>
      <c r="AB177" s="54" t="s">
        <v>523</v>
      </c>
      <c r="AC177" s="56" t="b">
        <v>0</v>
      </c>
      <c r="AD177" s="56" t="b">
        <v>0</v>
      </c>
      <c r="AE177" s="54"/>
      <c r="AF177" s="58"/>
      <c r="AG177" s="62" t="s">
        <v>293</v>
      </c>
      <c r="AH177" s="54"/>
      <c r="AI177" s="54"/>
      <c r="AJ177" s="54"/>
      <c r="AK177" s="54"/>
      <c r="AL177" s="54"/>
      <c r="AM177" s="54">
        <v>0</v>
      </c>
      <c r="AN177" s="54"/>
      <c r="AO177" s="54"/>
      <c r="AP177" s="54"/>
      <c r="AQ177" s="54"/>
      <c r="AR177" s="54"/>
      <c r="AS177" s="54"/>
      <c r="AT177" s="54"/>
      <c r="AU177" s="54"/>
      <c r="AV177" s="54"/>
      <c r="AW177" s="54"/>
      <c r="AX177" s="59"/>
      <c r="AY177" s="59"/>
      <c r="AZ177" s="59"/>
      <c r="BA177" s="59"/>
      <c r="BB177" s="59"/>
      <c r="BC177" s="60"/>
      <c r="BD177" s="61"/>
      <c r="BE177" s="62"/>
      <c r="BF177" s="35">
        <f t="shared" si="0"/>
        <v>4.0600000000000005</v>
      </c>
      <c r="BG177" s="35">
        <f t="shared" si="0"/>
        <v>6.0295000000000001E-2</v>
      </c>
      <c r="BH177" s="35" t="str">
        <f t="shared" ref="BH177:BH188" si="311">IF(ISTEXT(BE177),IF(AND(AV177=0,SUM(AN177:AQ177)=0),IF(AM177&lt;=0,IF(BE177="Y","Low","Flat"),"Med"),"High"),"?")</f>
        <v>?</v>
      </c>
      <c r="BI177" s="110" t="str">
        <f t="shared" ref="BI177:BI188" si="312">IF(ISNUMBER(AH177),0*BI$5*SIN((EDATE($A$3,$Q177)-DATE(YEAR(EDATE($A$3,$Q177)),1,0)-BI$4)*2*PI()/365),"")</f>
        <v/>
      </c>
      <c r="BJ177" s="83">
        <f>VLOOKUP($F177,REP_Info!$D$6:$H$250,5,FALSE)</f>
        <v>0.123</v>
      </c>
      <c r="BK177" s="30" t="e">
        <f t="shared" si="1"/>
        <v>#N/A</v>
      </c>
      <c r="BL177" s="30" t="e">
        <f t="shared" si="1"/>
        <v>#N/A</v>
      </c>
      <c r="BM177" s="30" t="e">
        <f t="shared" si="1"/>
        <v>#N/A</v>
      </c>
      <c r="BN177" s="29" t="e">
        <f t="shared" si="1"/>
        <v>#N/A</v>
      </c>
      <c r="BO177" s="85" t="str">
        <f t="shared" si="2"/>
        <v>$$$</v>
      </c>
      <c r="BP177" s="88" t="str">
        <f t="shared" ref="BP177:BP188" si="313">IFERROR(BO177*100/BO$5,"$$$")</f>
        <v>$$$</v>
      </c>
      <c r="BQ177" s="88" t="str">
        <f t="shared" si="4"/>
        <v>$$$</v>
      </c>
      <c r="BR177" s="88" t="str">
        <f t="shared" si="5"/>
        <v>$$$</v>
      </c>
      <c r="BS177" s="29" t="e">
        <f t="shared" si="6"/>
        <v>#N/A</v>
      </c>
      <c r="BT177" s="29" t="e">
        <f t="shared" si="6"/>
        <v>#N/A</v>
      </c>
      <c r="BU177" s="29" t="e">
        <f t="shared" si="6"/>
        <v>#N/A</v>
      </c>
      <c r="BV177" s="29" t="e">
        <f t="shared" si="6"/>
        <v>#N/A</v>
      </c>
      <c r="BW177" s="29" t="e">
        <f t="shared" si="6"/>
        <v>#N/A</v>
      </c>
      <c r="BX177" s="29" t="e">
        <f t="shared" si="6"/>
        <v>#N/A</v>
      </c>
      <c r="BY177" s="29" t="e">
        <f t="shared" si="6"/>
        <v>#N/A</v>
      </c>
      <c r="BZ177" s="29" t="e">
        <f t="shared" si="6"/>
        <v>#N/A</v>
      </c>
      <c r="CA177" s="29" t="e">
        <f t="shared" si="6"/>
        <v>#N/A</v>
      </c>
      <c r="CB177" s="29" t="e">
        <f t="shared" si="6"/>
        <v>#N/A</v>
      </c>
      <c r="CC177" s="29" t="e">
        <f t="shared" si="6"/>
        <v>#N/A</v>
      </c>
      <c r="CD177" s="29" t="e">
        <f t="shared" si="6"/>
        <v>#N/A</v>
      </c>
      <c r="CE177" s="6" t="str">
        <f t="shared" si="294"/>
        <v/>
      </c>
      <c r="CF177" s="27" t="e">
        <f>IF(AND(CI177,NOT(AD177)),LOOKUP(CF$5,{0,750,1500},H177:J177),"")</f>
        <v>#N/A</v>
      </c>
      <c r="CG177" s="6" t="str">
        <f t="shared" si="295"/>
        <v/>
      </c>
      <c r="CH177" t="e">
        <f t="shared" ref="CH177:CH188" si="314">IF(CI177,IF(ISNUMBER(BO177),BO177,100000)+CV177/10000+IF(ISNUMBER(BJ177),BJ177,2)/10000-P177/100000+ROW()/10000000,"")</f>
        <v>#N/A</v>
      </c>
      <c r="CI177" t="e">
        <f t="shared" ref="CI177:CI188" si="315">PRODUCT(CJ177:CQ177)</f>
        <v>#N/A</v>
      </c>
      <c r="CJ177" s="6" t="e">
        <f t="shared" si="11"/>
        <v>#N/A</v>
      </c>
      <c r="CK177" s="6">
        <f t="shared" si="12"/>
        <v>1</v>
      </c>
      <c r="CL177" s="6">
        <f t="shared" si="26"/>
        <v>1</v>
      </c>
      <c r="CM177" s="6">
        <f t="shared" si="13"/>
        <v>0</v>
      </c>
      <c r="CN177" s="6">
        <f t="shared" si="14"/>
        <v>0</v>
      </c>
      <c r="CO177" s="6">
        <f t="shared" si="15"/>
        <v>1</v>
      </c>
      <c r="CP177" s="6">
        <f t="shared" si="16"/>
        <v>1</v>
      </c>
      <c r="CQ177" s="6">
        <f t="shared" ref="CQ177:CQ188" si="316">IF(CQ$5="Any",1,IF(AND(CQ$5="Med",AV177=0,SUM(AN177:AQ177)=0),1,IF(AND(CQ$5="Low",AV177=0,SUM(AN177:AQ177)=0,AM177=0),1,IF(AND(CQ$5="Flat",AV177=0,SUM(AN177:AQ177)=0,AM177=0,IFERROR(NOT(BE177="Y"),0)),1,0))))</f>
        <v>1</v>
      </c>
      <c r="CR177" s="81" t="str">
        <f t="shared" si="17"/>
        <v/>
      </c>
      <c r="CS177">
        <f t="shared" ref="CS177:CS188" si="317">CS$5*(12/(MIN(12,Q177))-1)</f>
        <v>198</v>
      </c>
      <c r="CT177">
        <f t="shared" si="19"/>
        <v>0</v>
      </c>
      <c r="CU177" t="str">
        <f t="shared" si="29"/>
        <v/>
      </c>
      <c r="CV177" s="81">
        <f t="shared" ref="CV177:CV188" si="318">CT177*IF(CU177="",1,Q177)</f>
        <v>0</v>
      </c>
      <c r="CW177" s="81">
        <f>(CV177/25)^1.5*(Calculator!$BU$4/10000)*CW$5</f>
        <v>0</v>
      </c>
      <c r="CX177" t="str">
        <f t="shared" ref="CX177:CX188" si="319">"$"&amp;IF(LEFT(CU177,1)="r",CT177&amp;"/"&amp;CU177,CV177)</f>
        <v>$0</v>
      </c>
    </row>
    <row r="178" spans="2:102" x14ac:dyDescent="0.25">
      <c r="B178" s="115" t="s">
        <v>233</v>
      </c>
      <c r="C178" s="13">
        <v>46267.647916666669</v>
      </c>
      <c r="D178">
        <v>33788</v>
      </c>
      <c r="E178" s="54" t="s">
        <v>235</v>
      </c>
      <c r="F178" s="54" t="s">
        <v>517</v>
      </c>
      <c r="G178" s="54" t="s">
        <v>524</v>
      </c>
      <c r="H178" s="55">
        <v>12.7</v>
      </c>
      <c r="I178" s="55">
        <v>12</v>
      </c>
      <c r="J178" s="55">
        <v>11.700000000000001</v>
      </c>
      <c r="K178" s="54"/>
      <c r="L178" s="56" t="b">
        <v>0</v>
      </c>
      <c r="M178" s="56" t="b">
        <v>0</v>
      </c>
      <c r="N178" s="54">
        <v>0</v>
      </c>
      <c r="O178" s="54" t="s">
        <v>238</v>
      </c>
      <c r="P178" s="54">
        <v>100</v>
      </c>
      <c r="Q178" s="54">
        <v>1</v>
      </c>
      <c r="R178" s="54">
        <v>0</v>
      </c>
      <c r="S178" s="54" t="s">
        <v>519</v>
      </c>
      <c r="T178" s="54" t="s">
        <v>525</v>
      </c>
      <c r="U178" s="54" t="s">
        <v>521</v>
      </c>
      <c r="V178" s="54" t="s">
        <v>522</v>
      </c>
      <c r="W178" s="54" t="b">
        <v>0</v>
      </c>
      <c r="X178" s="54"/>
      <c r="Y178" s="57" t="s">
        <v>2275</v>
      </c>
      <c r="Z178" s="54" t="s">
        <v>2276</v>
      </c>
      <c r="AA178" s="54"/>
      <c r="AB178" s="54" t="s">
        <v>523</v>
      </c>
      <c r="AC178" s="56" t="b">
        <v>0</v>
      </c>
      <c r="AD178" s="56" t="b">
        <v>0</v>
      </c>
      <c r="AE178" s="54"/>
      <c r="AF178" s="58"/>
      <c r="AG178" s="62" t="s">
        <v>293</v>
      </c>
      <c r="AH178" s="54"/>
      <c r="AI178" s="54"/>
      <c r="AJ178" s="54"/>
      <c r="AK178" s="54"/>
      <c r="AL178" s="54"/>
      <c r="AM178" s="54">
        <v>0</v>
      </c>
      <c r="AN178" s="54"/>
      <c r="AO178" s="54"/>
      <c r="AP178" s="54"/>
      <c r="AQ178" s="54"/>
      <c r="AR178" s="54"/>
      <c r="AS178" s="54"/>
      <c r="AT178" s="54"/>
      <c r="AU178" s="54"/>
      <c r="AV178" s="54"/>
      <c r="AW178" s="54"/>
      <c r="AX178" s="59"/>
      <c r="AY178" s="59"/>
      <c r="AZ178" s="59"/>
      <c r="BA178" s="59"/>
      <c r="BB178" s="59"/>
      <c r="BC178" s="60"/>
      <c r="BD178" s="61"/>
      <c r="BE178" s="62"/>
      <c r="BF178" s="35">
        <f t="shared" si="0"/>
        <v>4.9000000000000004</v>
      </c>
      <c r="BG178" s="35">
        <f t="shared" si="0"/>
        <v>6.4130000000000006E-2</v>
      </c>
      <c r="BH178" s="35" t="str">
        <f t="shared" si="311"/>
        <v>?</v>
      </c>
      <c r="BI178" s="110" t="str">
        <f t="shared" si="312"/>
        <v/>
      </c>
      <c r="BJ178" s="83">
        <f>VLOOKUP($F178,REP_Info!$D$6:$H$250,5,FALSE)</f>
        <v>0.123</v>
      </c>
      <c r="BK178" s="30" t="e">
        <f t="shared" si="1"/>
        <v>#N/A</v>
      </c>
      <c r="BL178" s="30" t="e">
        <f t="shared" si="1"/>
        <v>#N/A</v>
      </c>
      <c r="BM178" s="30" t="e">
        <f t="shared" si="1"/>
        <v>#N/A</v>
      </c>
      <c r="BN178" s="29" t="e">
        <f t="shared" si="1"/>
        <v>#N/A</v>
      </c>
      <c r="BO178" s="85" t="str">
        <f t="shared" si="2"/>
        <v>$$$</v>
      </c>
      <c r="BP178" s="88" t="str">
        <f t="shared" si="313"/>
        <v>$$$</v>
      </c>
      <c r="BQ178" s="88" t="str">
        <f t="shared" si="4"/>
        <v>$$$</v>
      </c>
      <c r="BR178" s="88" t="str">
        <f t="shared" si="5"/>
        <v>$$$</v>
      </c>
      <c r="BS178" s="29" t="e">
        <f t="shared" si="6"/>
        <v>#N/A</v>
      </c>
      <c r="BT178" s="29" t="e">
        <f t="shared" si="6"/>
        <v>#N/A</v>
      </c>
      <c r="BU178" s="29" t="e">
        <f t="shared" si="6"/>
        <v>#N/A</v>
      </c>
      <c r="BV178" s="29" t="e">
        <f t="shared" si="6"/>
        <v>#N/A</v>
      </c>
      <c r="BW178" s="29" t="e">
        <f t="shared" si="6"/>
        <v>#N/A</v>
      </c>
      <c r="BX178" s="29" t="e">
        <f t="shared" si="6"/>
        <v>#N/A</v>
      </c>
      <c r="BY178" s="29" t="e">
        <f t="shared" si="6"/>
        <v>#N/A</v>
      </c>
      <c r="BZ178" s="29" t="e">
        <f t="shared" si="6"/>
        <v>#N/A</v>
      </c>
      <c r="CA178" s="29" t="e">
        <f t="shared" si="6"/>
        <v>#N/A</v>
      </c>
      <c r="CB178" s="29" t="e">
        <f t="shared" si="6"/>
        <v>#N/A</v>
      </c>
      <c r="CC178" s="29" t="e">
        <f t="shared" si="6"/>
        <v>#N/A</v>
      </c>
      <c r="CD178" s="29" t="e">
        <f t="shared" si="6"/>
        <v>#N/A</v>
      </c>
      <c r="CE178" s="6" t="str">
        <f t="shared" si="294"/>
        <v/>
      </c>
      <c r="CF178" s="27" t="e">
        <f>IF(AND(CI178,NOT(AD178)),LOOKUP(CF$5,{0,750,1500},H178:J178),"")</f>
        <v>#N/A</v>
      </c>
      <c r="CG178" s="6" t="str">
        <f t="shared" si="295"/>
        <v/>
      </c>
      <c r="CH178" t="e">
        <f t="shared" si="314"/>
        <v>#N/A</v>
      </c>
      <c r="CI178" t="e">
        <f t="shared" si="315"/>
        <v>#N/A</v>
      </c>
      <c r="CJ178" s="6" t="e">
        <f t="shared" si="11"/>
        <v>#N/A</v>
      </c>
      <c r="CK178" s="6">
        <f t="shared" si="12"/>
        <v>1</v>
      </c>
      <c r="CL178" s="6">
        <f t="shared" si="26"/>
        <v>1</v>
      </c>
      <c r="CM178" s="6">
        <f t="shared" si="13"/>
        <v>0</v>
      </c>
      <c r="CN178" s="6">
        <f t="shared" si="14"/>
        <v>0</v>
      </c>
      <c r="CO178" s="6">
        <f t="shared" si="15"/>
        <v>1</v>
      </c>
      <c r="CP178" s="6">
        <f t="shared" si="16"/>
        <v>1</v>
      </c>
      <c r="CQ178" s="6">
        <f t="shared" si="316"/>
        <v>1</v>
      </c>
      <c r="CR178" s="81" t="str">
        <f t="shared" si="17"/>
        <v/>
      </c>
      <c r="CS178">
        <f t="shared" si="317"/>
        <v>198</v>
      </c>
      <c r="CT178">
        <f t="shared" si="19"/>
        <v>0</v>
      </c>
      <c r="CU178" t="str">
        <f t="shared" si="29"/>
        <v/>
      </c>
      <c r="CV178" s="81">
        <f t="shared" si="318"/>
        <v>0</v>
      </c>
      <c r="CW178" s="81">
        <f>(CV178/25)^1.5*(Calculator!$BU$4/10000)*CW$5</f>
        <v>0</v>
      </c>
      <c r="CX178" t="str">
        <f t="shared" si="319"/>
        <v>$0</v>
      </c>
    </row>
    <row r="179" spans="2:102" x14ac:dyDescent="0.25">
      <c r="B179" s="115" t="s">
        <v>233</v>
      </c>
      <c r="C179" s="13">
        <v>46267.647916666669</v>
      </c>
      <c r="D179">
        <v>33789</v>
      </c>
      <c r="E179" s="54" t="s">
        <v>237</v>
      </c>
      <c r="F179" s="54" t="s">
        <v>517</v>
      </c>
      <c r="G179" s="54" t="s">
        <v>524</v>
      </c>
      <c r="H179" s="55">
        <v>11.700000000000001</v>
      </c>
      <c r="I179" s="55">
        <v>11.1</v>
      </c>
      <c r="J179" s="55">
        <v>10.8</v>
      </c>
      <c r="K179" s="54"/>
      <c r="L179" s="56" t="b">
        <v>0</v>
      </c>
      <c r="M179" s="56" t="b">
        <v>0</v>
      </c>
      <c r="N179" s="54">
        <v>0</v>
      </c>
      <c r="O179" s="54" t="s">
        <v>238</v>
      </c>
      <c r="P179" s="54">
        <v>100</v>
      </c>
      <c r="Q179" s="54">
        <v>1</v>
      </c>
      <c r="R179" s="54">
        <v>0</v>
      </c>
      <c r="S179" s="54" t="s">
        <v>519</v>
      </c>
      <c r="T179" s="54" t="s">
        <v>525</v>
      </c>
      <c r="U179" s="54" t="s">
        <v>521</v>
      </c>
      <c r="V179" s="54" t="s">
        <v>522</v>
      </c>
      <c r="W179" s="54" t="b">
        <v>0</v>
      </c>
      <c r="X179" s="54"/>
      <c r="Y179" s="57" t="s">
        <v>2277</v>
      </c>
      <c r="Z179" s="54" t="s">
        <v>2278</v>
      </c>
      <c r="AA179" s="54"/>
      <c r="AB179" s="54" t="s">
        <v>523</v>
      </c>
      <c r="AC179" s="56" t="b">
        <v>0</v>
      </c>
      <c r="AD179" s="56" t="b">
        <v>0</v>
      </c>
      <c r="AE179" s="54"/>
      <c r="AF179" s="58"/>
      <c r="AG179" s="62" t="s">
        <v>293</v>
      </c>
      <c r="AH179" s="54"/>
      <c r="AI179" s="54"/>
      <c r="AJ179" s="54"/>
      <c r="AK179" s="54"/>
      <c r="AL179" s="54"/>
      <c r="AM179" s="54">
        <v>0</v>
      </c>
      <c r="AN179" s="54"/>
      <c r="AO179" s="54"/>
      <c r="AP179" s="54"/>
      <c r="AQ179" s="54"/>
      <c r="AR179" s="54"/>
      <c r="AS179" s="54"/>
      <c r="AT179" s="54"/>
      <c r="AU179" s="54"/>
      <c r="AV179" s="54"/>
      <c r="AW179" s="54"/>
      <c r="AX179" s="59"/>
      <c r="AY179" s="59"/>
      <c r="AZ179" s="59"/>
      <c r="BA179" s="59"/>
      <c r="BB179" s="59"/>
      <c r="BC179" s="60"/>
      <c r="BD179" s="61"/>
      <c r="BE179" s="62"/>
      <c r="BF179" s="35">
        <f t="shared" si="0"/>
        <v>4.0600000000000005</v>
      </c>
      <c r="BG179" s="35">
        <f t="shared" si="0"/>
        <v>6.0295000000000001E-2</v>
      </c>
      <c r="BH179" s="35" t="str">
        <f t="shared" si="311"/>
        <v>?</v>
      </c>
      <c r="BI179" s="110" t="str">
        <f t="shared" si="312"/>
        <v/>
      </c>
      <c r="BJ179" s="83">
        <f>VLOOKUP($F179,REP_Info!$D$6:$H$250,5,FALSE)</f>
        <v>0.123</v>
      </c>
      <c r="BK179" s="30" t="e">
        <f t="shared" si="1"/>
        <v>#N/A</v>
      </c>
      <c r="BL179" s="30" t="e">
        <f t="shared" si="1"/>
        <v>#N/A</v>
      </c>
      <c r="BM179" s="30" t="e">
        <f t="shared" si="1"/>
        <v>#N/A</v>
      </c>
      <c r="BN179" s="29" t="e">
        <f t="shared" si="1"/>
        <v>#N/A</v>
      </c>
      <c r="BO179" s="85" t="str">
        <f t="shared" si="2"/>
        <v>$$$</v>
      </c>
      <c r="BP179" s="88" t="str">
        <f t="shared" si="313"/>
        <v>$$$</v>
      </c>
      <c r="BQ179" s="88" t="str">
        <f t="shared" si="4"/>
        <v>$$$</v>
      </c>
      <c r="BR179" s="88" t="str">
        <f t="shared" si="5"/>
        <v>$$$</v>
      </c>
      <c r="BS179" s="29" t="e">
        <f t="shared" si="6"/>
        <v>#N/A</v>
      </c>
      <c r="BT179" s="29" t="e">
        <f t="shared" si="6"/>
        <v>#N/A</v>
      </c>
      <c r="BU179" s="29" t="e">
        <f t="shared" si="6"/>
        <v>#N/A</v>
      </c>
      <c r="BV179" s="29" t="e">
        <f t="shared" si="6"/>
        <v>#N/A</v>
      </c>
      <c r="BW179" s="29" t="e">
        <f t="shared" si="6"/>
        <v>#N/A</v>
      </c>
      <c r="BX179" s="29" t="e">
        <f t="shared" si="6"/>
        <v>#N/A</v>
      </c>
      <c r="BY179" s="29" t="e">
        <f t="shared" si="6"/>
        <v>#N/A</v>
      </c>
      <c r="BZ179" s="29" t="e">
        <f t="shared" si="6"/>
        <v>#N/A</v>
      </c>
      <c r="CA179" s="29" t="e">
        <f t="shared" si="6"/>
        <v>#N/A</v>
      </c>
      <c r="CB179" s="29" t="e">
        <f t="shared" si="6"/>
        <v>#N/A</v>
      </c>
      <c r="CC179" s="29" t="e">
        <f t="shared" si="6"/>
        <v>#N/A</v>
      </c>
      <c r="CD179" s="29" t="e">
        <f t="shared" si="6"/>
        <v>#N/A</v>
      </c>
      <c r="CE179" s="6" t="str">
        <f t="shared" si="294"/>
        <v/>
      </c>
      <c r="CF179" s="27" t="e">
        <f>IF(AND(CI179,NOT(AD179)),LOOKUP(CF$5,{0,750,1500},H179:J179),"")</f>
        <v>#N/A</v>
      </c>
      <c r="CG179" s="6" t="str">
        <f t="shared" si="295"/>
        <v/>
      </c>
      <c r="CH179" t="e">
        <f t="shared" si="314"/>
        <v>#N/A</v>
      </c>
      <c r="CI179" t="e">
        <f t="shared" si="315"/>
        <v>#N/A</v>
      </c>
      <c r="CJ179" s="6" t="e">
        <f t="shared" si="11"/>
        <v>#N/A</v>
      </c>
      <c r="CK179" s="6">
        <f t="shared" si="12"/>
        <v>1</v>
      </c>
      <c r="CL179" s="6">
        <f t="shared" si="26"/>
        <v>1</v>
      </c>
      <c r="CM179" s="6">
        <f t="shared" si="13"/>
        <v>0</v>
      </c>
      <c r="CN179" s="6">
        <f t="shared" si="14"/>
        <v>0</v>
      </c>
      <c r="CO179" s="6">
        <f t="shared" si="15"/>
        <v>1</v>
      </c>
      <c r="CP179" s="6">
        <f t="shared" si="16"/>
        <v>1</v>
      </c>
      <c r="CQ179" s="6">
        <f t="shared" si="316"/>
        <v>1</v>
      </c>
      <c r="CR179" s="81" t="str">
        <f t="shared" si="17"/>
        <v/>
      </c>
      <c r="CS179">
        <f t="shared" si="317"/>
        <v>198</v>
      </c>
      <c r="CT179">
        <f t="shared" si="19"/>
        <v>0</v>
      </c>
      <c r="CU179" t="str">
        <f t="shared" si="29"/>
        <v/>
      </c>
      <c r="CV179" s="81">
        <f t="shared" si="318"/>
        <v>0</v>
      </c>
      <c r="CW179" s="81">
        <f>(CV179/25)^1.5*(Calculator!$BU$4/10000)*CW$5</f>
        <v>0</v>
      </c>
      <c r="CX179" t="str">
        <f t="shared" si="319"/>
        <v>$0</v>
      </c>
    </row>
    <row r="180" spans="2:102" x14ac:dyDescent="0.25">
      <c r="B180" s="115" t="s">
        <v>233</v>
      </c>
      <c r="C180" s="13">
        <v>46267.647916666669</v>
      </c>
      <c r="D180">
        <v>33793</v>
      </c>
      <c r="E180" s="54" t="s">
        <v>235</v>
      </c>
      <c r="F180" s="54" t="s">
        <v>517</v>
      </c>
      <c r="G180" s="54" t="s">
        <v>526</v>
      </c>
      <c r="H180" s="55">
        <v>13</v>
      </c>
      <c r="I180" s="55">
        <v>12</v>
      </c>
      <c r="J180" s="55">
        <v>11.5</v>
      </c>
      <c r="K180" s="54"/>
      <c r="L180" s="56" t="b">
        <v>0</v>
      </c>
      <c r="M180" s="56" t="b">
        <v>0</v>
      </c>
      <c r="N180" s="54">
        <v>0</v>
      </c>
      <c r="O180" s="54" t="s">
        <v>238</v>
      </c>
      <c r="P180" s="54">
        <v>100</v>
      </c>
      <c r="Q180" s="54">
        <v>1</v>
      </c>
      <c r="R180" s="54">
        <v>0</v>
      </c>
      <c r="S180" s="54" t="s">
        <v>519</v>
      </c>
      <c r="T180" s="54" t="s">
        <v>525</v>
      </c>
      <c r="U180" s="54" t="s">
        <v>521</v>
      </c>
      <c r="V180" s="54" t="s">
        <v>522</v>
      </c>
      <c r="W180" s="54" t="b">
        <v>0</v>
      </c>
      <c r="X180" s="54"/>
      <c r="Y180" s="57" t="s">
        <v>2279</v>
      </c>
      <c r="Z180" s="54" t="s">
        <v>2280</v>
      </c>
      <c r="AA180" s="54"/>
      <c r="AB180" s="54" t="s">
        <v>523</v>
      </c>
      <c r="AC180" s="56" t="b">
        <v>0</v>
      </c>
      <c r="AD180" s="56" t="b">
        <v>0</v>
      </c>
      <c r="AE180" s="54"/>
      <c r="AF180" s="58"/>
      <c r="AG180" s="62" t="s">
        <v>293</v>
      </c>
      <c r="AH180" s="54"/>
      <c r="AI180" s="54"/>
      <c r="AJ180" s="54"/>
      <c r="AK180" s="54"/>
      <c r="AL180" s="54"/>
      <c r="AM180" s="54">
        <v>0</v>
      </c>
      <c r="AN180" s="54"/>
      <c r="AO180" s="54"/>
      <c r="AP180" s="54"/>
      <c r="AQ180" s="54"/>
      <c r="AR180" s="54"/>
      <c r="AS180" s="54"/>
      <c r="AT180" s="54"/>
      <c r="AU180" s="54"/>
      <c r="AV180" s="54"/>
      <c r="AW180" s="54"/>
      <c r="AX180" s="59"/>
      <c r="AY180" s="59"/>
      <c r="AZ180" s="59"/>
      <c r="BA180" s="59"/>
      <c r="BB180" s="59"/>
      <c r="BC180" s="60"/>
      <c r="BD180" s="61"/>
      <c r="BE180" s="62"/>
      <c r="BF180" s="35">
        <f t="shared" si="0"/>
        <v>4.9000000000000004</v>
      </c>
      <c r="BG180" s="35">
        <f t="shared" si="0"/>
        <v>6.4130000000000006E-2</v>
      </c>
      <c r="BH180" s="35" t="str">
        <f t="shared" si="311"/>
        <v>?</v>
      </c>
      <c r="BI180" s="110" t="str">
        <f t="shared" si="312"/>
        <v/>
      </c>
      <c r="BJ180" s="83">
        <f>VLOOKUP($F180,REP_Info!$D$6:$H$250,5,FALSE)</f>
        <v>0.123</v>
      </c>
      <c r="BK180" s="30" t="e">
        <f t="shared" si="1"/>
        <v>#N/A</v>
      </c>
      <c r="BL180" s="30" t="e">
        <f t="shared" si="1"/>
        <v>#N/A</v>
      </c>
      <c r="BM180" s="30" t="e">
        <f t="shared" si="1"/>
        <v>#N/A</v>
      </c>
      <c r="BN180" s="29" t="e">
        <f t="shared" si="1"/>
        <v>#N/A</v>
      </c>
      <c r="BO180" s="85" t="str">
        <f t="shared" si="2"/>
        <v>$$$</v>
      </c>
      <c r="BP180" s="88" t="str">
        <f t="shared" si="313"/>
        <v>$$$</v>
      </c>
      <c r="BQ180" s="88" t="str">
        <f t="shared" si="4"/>
        <v>$$$</v>
      </c>
      <c r="BR180" s="88" t="str">
        <f t="shared" si="5"/>
        <v>$$$</v>
      </c>
      <c r="BS180" s="29" t="e">
        <f t="shared" si="6"/>
        <v>#N/A</v>
      </c>
      <c r="BT180" s="29" t="e">
        <f t="shared" si="6"/>
        <v>#N/A</v>
      </c>
      <c r="BU180" s="29" t="e">
        <f t="shared" si="6"/>
        <v>#N/A</v>
      </c>
      <c r="BV180" s="29" t="e">
        <f t="shared" si="6"/>
        <v>#N/A</v>
      </c>
      <c r="BW180" s="29" t="e">
        <f t="shared" si="6"/>
        <v>#N/A</v>
      </c>
      <c r="BX180" s="29" t="e">
        <f t="shared" si="6"/>
        <v>#N/A</v>
      </c>
      <c r="BY180" s="29" t="e">
        <f t="shared" si="6"/>
        <v>#N/A</v>
      </c>
      <c r="BZ180" s="29" t="e">
        <f t="shared" si="6"/>
        <v>#N/A</v>
      </c>
      <c r="CA180" s="29" t="e">
        <f t="shared" si="6"/>
        <v>#N/A</v>
      </c>
      <c r="CB180" s="29" t="e">
        <f t="shared" si="6"/>
        <v>#N/A</v>
      </c>
      <c r="CC180" s="29" t="e">
        <f t="shared" si="6"/>
        <v>#N/A</v>
      </c>
      <c r="CD180" s="29" t="e">
        <f t="shared" si="6"/>
        <v>#N/A</v>
      </c>
      <c r="CE180" s="6" t="str">
        <f t="shared" si="294"/>
        <v/>
      </c>
      <c r="CF180" s="27" t="e">
        <f>IF(AND(CI180,NOT(AD180)),LOOKUP(CF$5,{0,750,1500},H180:J180),"")</f>
        <v>#N/A</v>
      </c>
      <c r="CG180" s="6" t="str">
        <f t="shared" si="295"/>
        <v/>
      </c>
      <c r="CH180" t="e">
        <f t="shared" si="314"/>
        <v>#N/A</v>
      </c>
      <c r="CI180" t="e">
        <f t="shared" si="315"/>
        <v>#N/A</v>
      </c>
      <c r="CJ180" s="6" t="e">
        <f t="shared" si="11"/>
        <v>#N/A</v>
      </c>
      <c r="CK180" s="6">
        <f t="shared" si="12"/>
        <v>1</v>
      </c>
      <c r="CL180" s="6">
        <f t="shared" si="26"/>
        <v>1</v>
      </c>
      <c r="CM180" s="6">
        <f t="shared" si="13"/>
        <v>0</v>
      </c>
      <c r="CN180" s="6">
        <f t="shared" si="14"/>
        <v>0</v>
      </c>
      <c r="CO180" s="6">
        <f t="shared" si="15"/>
        <v>1</v>
      </c>
      <c r="CP180" s="6">
        <f t="shared" si="16"/>
        <v>1</v>
      </c>
      <c r="CQ180" s="6">
        <f t="shared" si="316"/>
        <v>1</v>
      </c>
      <c r="CR180" s="81" t="str">
        <f t="shared" si="17"/>
        <v/>
      </c>
      <c r="CS180">
        <f t="shared" si="317"/>
        <v>198</v>
      </c>
      <c r="CT180">
        <f t="shared" si="19"/>
        <v>0</v>
      </c>
      <c r="CU180" t="str">
        <f t="shared" si="29"/>
        <v/>
      </c>
      <c r="CV180" s="81">
        <f t="shared" si="318"/>
        <v>0</v>
      </c>
      <c r="CW180" s="81">
        <f>(CV180/25)^1.5*(Calculator!$BU$4/10000)*CW$5</f>
        <v>0</v>
      </c>
      <c r="CX180" t="str">
        <f t="shared" si="319"/>
        <v>$0</v>
      </c>
    </row>
    <row r="181" spans="2:102" x14ac:dyDescent="0.25">
      <c r="B181" s="115" t="s">
        <v>233</v>
      </c>
      <c r="C181" s="13">
        <v>46267.647916666669</v>
      </c>
      <c r="D181">
        <v>33794</v>
      </c>
      <c r="E181" s="54" t="s">
        <v>237</v>
      </c>
      <c r="F181" s="54" t="s">
        <v>517</v>
      </c>
      <c r="G181" s="54" t="s">
        <v>526</v>
      </c>
      <c r="H181" s="55">
        <v>12</v>
      </c>
      <c r="I181" s="55">
        <v>11.1</v>
      </c>
      <c r="J181" s="55">
        <v>10.7</v>
      </c>
      <c r="K181" s="54"/>
      <c r="L181" s="56" t="b">
        <v>0</v>
      </c>
      <c r="M181" s="56" t="b">
        <v>0</v>
      </c>
      <c r="N181" s="54">
        <v>0</v>
      </c>
      <c r="O181" s="54" t="s">
        <v>238</v>
      </c>
      <c r="P181" s="54">
        <v>100</v>
      </c>
      <c r="Q181" s="54">
        <v>1</v>
      </c>
      <c r="R181" s="54">
        <v>0</v>
      </c>
      <c r="S181" s="54" t="s">
        <v>519</v>
      </c>
      <c r="T181" s="54" t="s">
        <v>525</v>
      </c>
      <c r="U181" s="54" t="s">
        <v>521</v>
      </c>
      <c r="V181" s="54" t="s">
        <v>522</v>
      </c>
      <c r="W181" s="54" t="b">
        <v>0</v>
      </c>
      <c r="X181" s="54"/>
      <c r="Y181" s="57" t="s">
        <v>2281</v>
      </c>
      <c r="Z181" s="54" t="s">
        <v>2282</v>
      </c>
      <c r="AA181" s="54"/>
      <c r="AB181" s="54" t="s">
        <v>523</v>
      </c>
      <c r="AC181" s="56" t="b">
        <v>0</v>
      </c>
      <c r="AD181" s="56" t="b">
        <v>0</v>
      </c>
      <c r="AE181" s="54"/>
      <c r="AF181" s="58"/>
      <c r="AG181" s="62" t="s">
        <v>293</v>
      </c>
      <c r="AH181" s="54"/>
      <c r="AI181" s="54"/>
      <c r="AJ181" s="54"/>
      <c r="AK181" s="54"/>
      <c r="AL181" s="54"/>
      <c r="AM181" s="54">
        <v>0</v>
      </c>
      <c r="AN181" s="54"/>
      <c r="AO181" s="54"/>
      <c r="AP181" s="54"/>
      <c r="AQ181" s="54"/>
      <c r="AR181" s="54"/>
      <c r="AS181" s="54"/>
      <c r="AT181" s="54"/>
      <c r="AU181" s="54"/>
      <c r="AV181" s="54"/>
      <c r="AW181" s="54"/>
      <c r="AX181" s="59"/>
      <c r="AY181" s="59"/>
      <c r="AZ181" s="59"/>
      <c r="BA181" s="59"/>
      <c r="BB181" s="59"/>
      <c r="BC181" s="60"/>
      <c r="BD181" s="61"/>
      <c r="BE181" s="62"/>
      <c r="BF181" s="35">
        <f t="shared" si="0"/>
        <v>4.0600000000000005</v>
      </c>
      <c r="BG181" s="35">
        <f t="shared" si="0"/>
        <v>6.0295000000000001E-2</v>
      </c>
      <c r="BH181" s="35" t="str">
        <f t="shared" si="311"/>
        <v>?</v>
      </c>
      <c r="BI181" s="110" t="str">
        <f t="shared" si="312"/>
        <v/>
      </c>
      <c r="BJ181" s="83">
        <f>VLOOKUP($F181,REP_Info!$D$6:$H$250,5,FALSE)</f>
        <v>0.123</v>
      </c>
      <c r="BK181" s="30" t="e">
        <f t="shared" si="1"/>
        <v>#N/A</v>
      </c>
      <c r="BL181" s="30" t="e">
        <f t="shared" si="1"/>
        <v>#N/A</v>
      </c>
      <c r="BM181" s="30" t="e">
        <f t="shared" si="1"/>
        <v>#N/A</v>
      </c>
      <c r="BN181" s="29" t="e">
        <f t="shared" si="1"/>
        <v>#N/A</v>
      </c>
      <c r="BO181" s="85" t="str">
        <f t="shared" si="2"/>
        <v>$$$</v>
      </c>
      <c r="BP181" s="88" t="str">
        <f t="shared" si="313"/>
        <v>$$$</v>
      </c>
      <c r="BQ181" s="88" t="str">
        <f t="shared" si="4"/>
        <v>$$$</v>
      </c>
      <c r="BR181" s="88" t="str">
        <f t="shared" si="5"/>
        <v>$$$</v>
      </c>
      <c r="BS181" s="29" t="e">
        <f t="shared" si="6"/>
        <v>#N/A</v>
      </c>
      <c r="BT181" s="29" t="e">
        <f t="shared" si="6"/>
        <v>#N/A</v>
      </c>
      <c r="BU181" s="29" t="e">
        <f t="shared" si="6"/>
        <v>#N/A</v>
      </c>
      <c r="BV181" s="29" t="e">
        <f t="shared" si="6"/>
        <v>#N/A</v>
      </c>
      <c r="BW181" s="29" t="e">
        <f t="shared" si="6"/>
        <v>#N/A</v>
      </c>
      <c r="BX181" s="29" t="e">
        <f t="shared" si="6"/>
        <v>#N/A</v>
      </c>
      <c r="BY181" s="29" t="e">
        <f t="shared" si="6"/>
        <v>#N/A</v>
      </c>
      <c r="BZ181" s="29" t="e">
        <f t="shared" si="6"/>
        <v>#N/A</v>
      </c>
      <c r="CA181" s="29" t="e">
        <f t="shared" si="6"/>
        <v>#N/A</v>
      </c>
      <c r="CB181" s="29" t="e">
        <f t="shared" si="6"/>
        <v>#N/A</v>
      </c>
      <c r="CC181" s="29" t="e">
        <f t="shared" si="6"/>
        <v>#N/A</v>
      </c>
      <c r="CD181" s="29" t="e">
        <f t="shared" si="6"/>
        <v>#N/A</v>
      </c>
      <c r="CE181" s="6" t="str">
        <f t="shared" si="294"/>
        <v/>
      </c>
      <c r="CF181" s="27" t="e">
        <f>IF(AND(CI181,NOT(AD181)),LOOKUP(CF$5,{0,750,1500},H181:J181),"")</f>
        <v>#N/A</v>
      </c>
      <c r="CG181" s="6" t="str">
        <f t="shared" si="295"/>
        <v/>
      </c>
      <c r="CH181" t="e">
        <f t="shared" si="314"/>
        <v>#N/A</v>
      </c>
      <c r="CI181" t="e">
        <f t="shared" si="315"/>
        <v>#N/A</v>
      </c>
      <c r="CJ181" s="6" t="e">
        <f t="shared" si="11"/>
        <v>#N/A</v>
      </c>
      <c r="CK181" s="6">
        <f t="shared" si="12"/>
        <v>1</v>
      </c>
      <c r="CL181" s="6">
        <f t="shared" si="26"/>
        <v>1</v>
      </c>
      <c r="CM181" s="6">
        <f t="shared" si="13"/>
        <v>0</v>
      </c>
      <c r="CN181" s="6">
        <f t="shared" si="14"/>
        <v>0</v>
      </c>
      <c r="CO181" s="6">
        <f t="shared" si="15"/>
        <v>1</v>
      </c>
      <c r="CP181" s="6">
        <f t="shared" si="16"/>
        <v>1</v>
      </c>
      <c r="CQ181" s="6">
        <f t="shared" si="316"/>
        <v>1</v>
      </c>
      <c r="CR181" s="81" t="str">
        <f t="shared" si="17"/>
        <v/>
      </c>
      <c r="CS181">
        <f t="shared" si="317"/>
        <v>198</v>
      </c>
      <c r="CT181">
        <f t="shared" si="19"/>
        <v>0</v>
      </c>
      <c r="CU181" t="str">
        <f t="shared" si="29"/>
        <v/>
      </c>
      <c r="CV181" s="81">
        <f t="shared" si="318"/>
        <v>0</v>
      </c>
      <c r="CW181" s="81">
        <f>(CV181/25)^1.5*(Calculator!$BU$4/10000)*CW$5</f>
        <v>0</v>
      </c>
      <c r="CX181" t="str">
        <f t="shared" si="319"/>
        <v>$0</v>
      </c>
    </row>
    <row r="182" spans="2:102" x14ac:dyDescent="0.25">
      <c r="B182" s="115" t="s">
        <v>233</v>
      </c>
      <c r="C182" s="13">
        <v>46267.647916666669</v>
      </c>
      <c r="D182">
        <v>33798</v>
      </c>
      <c r="E182" s="54" t="s">
        <v>235</v>
      </c>
      <c r="F182" s="54" t="s">
        <v>517</v>
      </c>
      <c r="G182" s="54" t="s">
        <v>527</v>
      </c>
      <c r="H182" s="55">
        <v>12.9</v>
      </c>
      <c r="I182" s="55">
        <v>11.899999999999999</v>
      </c>
      <c r="J182" s="55">
        <v>11.4</v>
      </c>
      <c r="K182" s="54"/>
      <c r="L182" s="56" t="b">
        <v>0</v>
      </c>
      <c r="M182" s="56" t="b">
        <v>0</v>
      </c>
      <c r="N182" s="54">
        <v>0</v>
      </c>
      <c r="O182" s="54" t="s">
        <v>238</v>
      </c>
      <c r="P182" s="54">
        <v>24</v>
      </c>
      <c r="Q182" s="54">
        <v>1</v>
      </c>
      <c r="R182" s="54">
        <v>0</v>
      </c>
      <c r="S182" s="54" t="s">
        <v>519</v>
      </c>
      <c r="T182" s="54" t="s">
        <v>520</v>
      </c>
      <c r="U182" s="54" t="s">
        <v>521</v>
      </c>
      <c r="V182" s="54" t="s">
        <v>522</v>
      </c>
      <c r="W182" s="54" t="b">
        <v>0</v>
      </c>
      <c r="X182" s="54"/>
      <c r="Y182" s="57" t="s">
        <v>2283</v>
      </c>
      <c r="Z182" s="54" t="s">
        <v>2284</v>
      </c>
      <c r="AA182" s="54"/>
      <c r="AB182" s="54" t="s">
        <v>523</v>
      </c>
      <c r="AC182" s="56" t="b">
        <v>0</v>
      </c>
      <c r="AD182" s="56" t="b">
        <v>0</v>
      </c>
      <c r="AE182" s="54"/>
      <c r="AF182" s="58"/>
      <c r="AG182" s="62" t="s">
        <v>293</v>
      </c>
      <c r="AH182" s="54"/>
      <c r="AI182" s="54"/>
      <c r="AJ182" s="54"/>
      <c r="AK182" s="54"/>
      <c r="AL182" s="54"/>
      <c r="AM182" s="54">
        <v>0</v>
      </c>
      <c r="AN182" s="54"/>
      <c r="AO182" s="54"/>
      <c r="AP182" s="54"/>
      <c r="AQ182" s="54"/>
      <c r="AR182" s="54"/>
      <c r="AS182" s="54"/>
      <c r="AT182" s="54"/>
      <c r="AU182" s="54"/>
      <c r="AV182" s="54"/>
      <c r="AW182" s="54"/>
      <c r="AX182" s="59"/>
      <c r="AY182" s="59"/>
      <c r="AZ182" s="59"/>
      <c r="BA182" s="59"/>
      <c r="BB182" s="59"/>
      <c r="BC182" s="60"/>
      <c r="BD182" s="61"/>
      <c r="BE182" s="62"/>
      <c r="BF182" s="35">
        <f t="shared" ref="BF182:BG188" si="320">IF($E182=$E$4,BF$4,IF($E182=$E$5,BF$5,""))</f>
        <v>4.9000000000000004</v>
      </c>
      <c r="BG182" s="35">
        <f t="shared" si="320"/>
        <v>6.4130000000000006E-2</v>
      </c>
      <c r="BH182" s="35" t="str">
        <f t="shared" si="311"/>
        <v>?</v>
      </c>
      <c r="BI182" s="110" t="str">
        <f t="shared" si="312"/>
        <v/>
      </c>
      <c r="BJ182" s="83">
        <f>VLOOKUP($F182,REP_Info!$D$6:$H$250,5,FALSE)</f>
        <v>0.123</v>
      </c>
      <c r="BK182" s="30" t="e">
        <f t="shared" ref="BK182:BN188" si="321">IF(BK$7&gt;0,(LOOKUP(BK$7,$AH182:$AL182,$AM182:$AQ182)+IF($AG182="Y",SUMPRODUCT($AX182:$BB182-$AW182:$BA182,BK$7-$AR182:$AV182,N(BK$7&gt;$AR182:$AV182)),BK$7*LOOKUP(BK$7,$AR182:$AV182,$AX182:$BB182))+IF($BE182="Y",$BF182,$BC182)+BK$7*IF($BE182="Y",$BG182,$BD182))*100/BK$7,"")</f>
        <v>#N/A</v>
      </c>
      <c r="BL182" s="30" t="e">
        <f t="shared" si="321"/>
        <v>#N/A</v>
      </c>
      <c r="BM182" s="30" t="e">
        <f t="shared" si="321"/>
        <v>#N/A</v>
      </c>
      <c r="BN182" s="29" t="e">
        <f t="shared" si="321"/>
        <v>#N/A</v>
      </c>
      <c r="BO182" s="85" t="str">
        <f t="shared" si="2"/>
        <v>$$$</v>
      </c>
      <c r="BP182" s="88" t="str">
        <f t="shared" si="313"/>
        <v>$$$</v>
      </c>
      <c r="BQ182" s="88" t="str">
        <f t="shared" si="4"/>
        <v>$$$</v>
      </c>
      <c r="BR182" s="88" t="str">
        <f t="shared" si="5"/>
        <v>$$$</v>
      </c>
      <c r="BS182" s="29" t="e">
        <f t="shared" ref="BS182:CD188" si="322">IF($CI182,IF(BS$7&gt;0,IF(BS$4&gt;$Q182,$BF182+BS$7*(BS$5+$BG182+$BI182),LOOKUP(BS$7,$AH182:$AL182,$AM182:$AQ182)+IF($AG182="Y",SUMPRODUCT($AX182:$BB182-$AW182:$BA182,BS$7-$AR182:$AV182,N(BS$7&gt;$AR182:$AV182)),BS$7*LOOKUP(BS$7,$AR182:$AV182,$AX182:$BB182))+IF($BE182="Y",$BF182,$BC182)+BS$7*IF($BE182="Y",$BG182,$BD182))*100/BS$7,""),NA())</f>
        <v>#N/A</v>
      </c>
      <c r="BT182" s="29" t="e">
        <f t="shared" si="322"/>
        <v>#N/A</v>
      </c>
      <c r="BU182" s="29" t="e">
        <f t="shared" si="322"/>
        <v>#N/A</v>
      </c>
      <c r="BV182" s="29" t="e">
        <f t="shared" si="322"/>
        <v>#N/A</v>
      </c>
      <c r="BW182" s="29" t="e">
        <f t="shared" si="322"/>
        <v>#N/A</v>
      </c>
      <c r="BX182" s="29" t="e">
        <f t="shared" si="322"/>
        <v>#N/A</v>
      </c>
      <c r="BY182" s="29" t="e">
        <f t="shared" si="322"/>
        <v>#N/A</v>
      </c>
      <c r="BZ182" s="29" t="e">
        <f t="shared" si="322"/>
        <v>#N/A</v>
      </c>
      <c r="CA182" s="29" t="e">
        <f t="shared" si="322"/>
        <v>#N/A</v>
      </c>
      <c r="CB182" s="29" t="e">
        <f t="shared" si="322"/>
        <v>#N/A</v>
      </c>
      <c r="CC182" s="29" t="e">
        <f t="shared" si="322"/>
        <v>#N/A</v>
      </c>
      <c r="CD182" s="29" t="e">
        <f t="shared" si="322"/>
        <v>#N/A</v>
      </c>
      <c r="CE182" s="6" t="str">
        <f t="shared" si="294"/>
        <v/>
      </c>
      <c r="CF182" s="27" t="e">
        <f>IF(AND(CI182,NOT(AD182)),LOOKUP(CF$5,{0,750,1500},H182:J182),"")</f>
        <v>#N/A</v>
      </c>
      <c r="CG182" s="6" t="str">
        <f t="shared" si="295"/>
        <v/>
      </c>
      <c r="CH182" t="e">
        <f t="shared" si="314"/>
        <v>#N/A</v>
      </c>
      <c r="CI182" t="e">
        <f t="shared" si="315"/>
        <v>#N/A</v>
      </c>
      <c r="CJ182" s="6" t="e">
        <f t="shared" si="11"/>
        <v>#N/A</v>
      </c>
      <c r="CK182" s="6">
        <f t="shared" si="12"/>
        <v>1</v>
      </c>
      <c r="CL182" s="6">
        <f t="shared" si="26"/>
        <v>1</v>
      </c>
      <c r="CM182" s="6">
        <f t="shared" si="13"/>
        <v>0</v>
      </c>
      <c r="CN182" s="6">
        <f t="shared" si="14"/>
        <v>0</v>
      </c>
      <c r="CO182" s="6">
        <f t="shared" si="15"/>
        <v>1</v>
      </c>
      <c r="CP182" s="6">
        <f t="shared" si="16"/>
        <v>1</v>
      </c>
      <c r="CQ182" s="6">
        <f t="shared" si="316"/>
        <v>1</v>
      </c>
      <c r="CR182" s="81" t="str">
        <f t="shared" si="17"/>
        <v/>
      </c>
      <c r="CS182">
        <f t="shared" si="317"/>
        <v>198</v>
      </c>
      <c r="CT182">
        <f t="shared" si="19"/>
        <v>0</v>
      </c>
      <c r="CU182" t="str">
        <f t="shared" si="29"/>
        <v/>
      </c>
      <c r="CV182" s="81">
        <f t="shared" si="318"/>
        <v>0</v>
      </c>
      <c r="CW182" s="81">
        <f>(CV182/25)^1.5*(Calculator!$BU$4/10000)*CW$5</f>
        <v>0</v>
      </c>
      <c r="CX182" t="str">
        <f t="shared" si="319"/>
        <v>$0</v>
      </c>
    </row>
    <row r="183" spans="2:102" x14ac:dyDescent="0.25">
      <c r="B183" s="115" t="s">
        <v>233</v>
      </c>
      <c r="C183" s="13">
        <v>46267.647916666669</v>
      </c>
      <c r="D183">
        <v>33799</v>
      </c>
      <c r="E183" s="54" t="s">
        <v>237</v>
      </c>
      <c r="F183" s="54" t="s">
        <v>517</v>
      </c>
      <c r="G183" s="54" t="s">
        <v>527</v>
      </c>
      <c r="H183" s="55">
        <v>11.899999999999999</v>
      </c>
      <c r="I183" s="55">
        <v>11</v>
      </c>
      <c r="J183" s="55">
        <v>10.6</v>
      </c>
      <c r="K183" s="54"/>
      <c r="L183" s="56" t="b">
        <v>0</v>
      </c>
      <c r="M183" s="56" t="b">
        <v>0</v>
      </c>
      <c r="N183" s="54">
        <v>0</v>
      </c>
      <c r="O183" s="54" t="s">
        <v>238</v>
      </c>
      <c r="P183" s="54">
        <v>24</v>
      </c>
      <c r="Q183" s="54">
        <v>1</v>
      </c>
      <c r="R183" s="54">
        <v>0</v>
      </c>
      <c r="S183" s="54" t="s">
        <v>519</v>
      </c>
      <c r="T183" s="54" t="s">
        <v>520</v>
      </c>
      <c r="U183" s="54" t="s">
        <v>521</v>
      </c>
      <c r="V183" s="54" t="s">
        <v>522</v>
      </c>
      <c r="W183" s="54" t="b">
        <v>0</v>
      </c>
      <c r="X183" s="54"/>
      <c r="Y183" s="57" t="s">
        <v>2285</v>
      </c>
      <c r="Z183" s="54" t="s">
        <v>2286</v>
      </c>
      <c r="AA183" s="54"/>
      <c r="AB183" s="54" t="s">
        <v>523</v>
      </c>
      <c r="AC183" s="56" t="b">
        <v>0</v>
      </c>
      <c r="AD183" s="56" t="b">
        <v>0</v>
      </c>
      <c r="AE183" s="54"/>
      <c r="AF183" s="58"/>
      <c r="AG183" s="62" t="s">
        <v>293</v>
      </c>
      <c r="AH183" s="54"/>
      <c r="AI183" s="54"/>
      <c r="AJ183" s="54"/>
      <c r="AK183" s="54"/>
      <c r="AL183" s="54"/>
      <c r="AM183" s="54">
        <v>0</v>
      </c>
      <c r="AN183" s="54"/>
      <c r="AO183" s="54"/>
      <c r="AP183" s="54"/>
      <c r="AQ183" s="54"/>
      <c r="AR183" s="54"/>
      <c r="AS183" s="54"/>
      <c r="AT183" s="54"/>
      <c r="AU183" s="54"/>
      <c r="AV183" s="54"/>
      <c r="AW183" s="54"/>
      <c r="AX183" s="59"/>
      <c r="AY183" s="59"/>
      <c r="AZ183" s="59"/>
      <c r="BA183" s="59"/>
      <c r="BB183" s="59"/>
      <c r="BC183" s="60"/>
      <c r="BD183" s="61"/>
      <c r="BE183" s="62"/>
      <c r="BF183" s="35">
        <f t="shared" si="320"/>
        <v>4.0600000000000005</v>
      </c>
      <c r="BG183" s="35">
        <f t="shared" si="320"/>
        <v>6.0295000000000001E-2</v>
      </c>
      <c r="BH183" s="35" t="str">
        <f t="shared" si="311"/>
        <v>?</v>
      </c>
      <c r="BI183" s="110" t="str">
        <f t="shared" si="312"/>
        <v/>
      </c>
      <c r="BJ183" s="83">
        <f>VLOOKUP($F183,REP_Info!$D$6:$H$250,5,FALSE)</f>
        <v>0.123</v>
      </c>
      <c r="BK183" s="30" t="e">
        <f t="shared" si="321"/>
        <v>#N/A</v>
      </c>
      <c r="BL183" s="30" t="e">
        <f t="shared" si="321"/>
        <v>#N/A</v>
      </c>
      <c r="BM183" s="30" t="e">
        <f t="shared" si="321"/>
        <v>#N/A</v>
      </c>
      <c r="BN183" s="29" t="e">
        <f t="shared" si="321"/>
        <v>#N/A</v>
      </c>
      <c r="BO183" s="85" t="str">
        <f t="shared" si="2"/>
        <v>$$$</v>
      </c>
      <c r="BP183" s="88" t="str">
        <f t="shared" si="313"/>
        <v>$$$</v>
      </c>
      <c r="BQ183" s="88" t="str">
        <f t="shared" si="4"/>
        <v>$$$</v>
      </c>
      <c r="BR183" s="88" t="str">
        <f t="shared" si="5"/>
        <v>$$$</v>
      </c>
      <c r="BS183" s="29" t="e">
        <f t="shared" si="322"/>
        <v>#N/A</v>
      </c>
      <c r="BT183" s="29" t="e">
        <f t="shared" si="322"/>
        <v>#N/A</v>
      </c>
      <c r="BU183" s="29" t="e">
        <f t="shared" si="322"/>
        <v>#N/A</v>
      </c>
      <c r="BV183" s="29" t="e">
        <f t="shared" si="322"/>
        <v>#N/A</v>
      </c>
      <c r="BW183" s="29" t="e">
        <f t="shared" si="322"/>
        <v>#N/A</v>
      </c>
      <c r="BX183" s="29" t="e">
        <f t="shared" si="322"/>
        <v>#N/A</v>
      </c>
      <c r="BY183" s="29" t="e">
        <f t="shared" si="322"/>
        <v>#N/A</v>
      </c>
      <c r="BZ183" s="29" t="e">
        <f t="shared" si="322"/>
        <v>#N/A</v>
      </c>
      <c r="CA183" s="29" t="e">
        <f t="shared" si="322"/>
        <v>#N/A</v>
      </c>
      <c r="CB183" s="29" t="e">
        <f t="shared" si="322"/>
        <v>#N/A</v>
      </c>
      <c r="CC183" s="29" t="e">
        <f t="shared" si="322"/>
        <v>#N/A</v>
      </c>
      <c r="CD183" s="29" t="e">
        <f t="shared" si="322"/>
        <v>#N/A</v>
      </c>
      <c r="CE183" s="6" t="str">
        <f t="shared" si="294"/>
        <v/>
      </c>
      <c r="CF183" s="27" t="e">
        <f>IF(AND(CI183,NOT(AD183)),LOOKUP(CF$5,{0,750,1500},H183:J183),"")</f>
        <v>#N/A</v>
      </c>
      <c r="CG183" s="6" t="str">
        <f t="shared" si="295"/>
        <v/>
      </c>
      <c r="CH183" t="e">
        <f t="shared" si="314"/>
        <v>#N/A</v>
      </c>
      <c r="CI183" t="e">
        <f t="shared" si="315"/>
        <v>#N/A</v>
      </c>
      <c r="CJ183" s="6" t="e">
        <f t="shared" si="11"/>
        <v>#N/A</v>
      </c>
      <c r="CK183" s="6">
        <f t="shared" si="12"/>
        <v>1</v>
      </c>
      <c r="CL183" s="6">
        <f t="shared" ref="CL183:CL188" si="323">IFERROR(--OR(ISBLANK(CL$5),$BJ183="",AND(ISNUMBER($BJ183),$BJ183&lt;=CL$5)),1)</f>
        <v>1</v>
      </c>
      <c r="CM183" s="6">
        <f t="shared" si="13"/>
        <v>0</v>
      </c>
      <c r="CN183" s="6">
        <f t="shared" si="14"/>
        <v>0</v>
      </c>
      <c r="CO183" s="6">
        <f t="shared" si="15"/>
        <v>1</v>
      </c>
      <c r="CP183" s="6">
        <f t="shared" si="16"/>
        <v>1</v>
      </c>
      <c r="CQ183" s="6">
        <f t="shared" si="316"/>
        <v>1</v>
      </c>
      <c r="CR183" s="81" t="str">
        <f t="shared" si="17"/>
        <v/>
      </c>
      <c r="CS183">
        <f t="shared" si="317"/>
        <v>198</v>
      </c>
      <c r="CT183">
        <f t="shared" si="19"/>
        <v>0</v>
      </c>
      <c r="CU183" t="str">
        <f t="shared" ref="CU183:CU188" si="324">IF(AND(ISERR(FIND("remain",$R183)),ISERR(FIND("left",$R183))),"","r")&amp;IF(ISERR(FIND("mon",$R183)),"","m")</f>
        <v/>
      </c>
      <c r="CV183" s="81">
        <f t="shared" si="318"/>
        <v>0</v>
      </c>
      <c r="CW183" s="81">
        <f>(CV183/25)^1.5*(Calculator!$BU$4/10000)*CW$5</f>
        <v>0</v>
      </c>
      <c r="CX183" t="str">
        <f t="shared" si="319"/>
        <v>$0</v>
      </c>
    </row>
    <row r="184" spans="2:102" x14ac:dyDescent="0.25">
      <c r="B184" s="115" t="s">
        <v>233</v>
      </c>
      <c r="C184" s="13">
        <v>46267.647916666669</v>
      </c>
      <c r="D184">
        <v>33813</v>
      </c>
      <c r="E184" s="54" t="s">
        <v>235</v>
      </c>
      <c r="F184" s="54" t="s">
        <v>517</v>
      </c>
      <c r="G184" s="54" t="s">
        <v>528</v>
      </c>
      <c r="H184" s="55">
        <v>12.6</v>
      </c>
      <c r="I184" s="55">
        <v>11.899999999999999</v>
      </c>
      <c r="J184" s="55">
        <v>11.600000000000001</v>
      </c>
      <c r="K184" s="54"/>
      <c r="L184" s="56" t="b">
        <v>0</v>
      </c>
      <c r="M184" s="56" t="b">
        <v>0</v>
      </c>
      <c r="N184" s="54">
        <v>1</v>
      </c>
      <c r="O184" s="54" t="s">
        <v>228</v>
      </c>
      <c r="P184" s="54">
        <v>24</v>
      </c>
      <c r="Q184" s="54">
        <v>3</v>
      </c>
      <c r="R184" s="54">
        <v>100</v>
      </c>
      <c r="S184" s="54" t="s">
        <v>519</v>
      </c>
      <c r="T184" s="54" t="s">
        <v>520</v>
      </c>
      <c r="U184" s="54" t="s">
        <v>521</v>
      </c>
      <c r="V184" s="54" t="s">
        <v>522</v>
      </c>
      <c r="W184" s="54" t="b">
        <v>0</v>
      </c>
      <c r="X184" s="54"/>
      <c r="Y184" s="57" t="s">
        <v>2287</v>
      </c>
      <c r="Z184" s="54" t="s">
        <v>2288</v>
      </c>
      <c r="AA184" s="54"/>
      <c r="AB184" s="54" t="s">
        <v>523</v>
      </c>
      <c r="AC184" s="56" t="b">
        <v>1</v>
      </c>
      <c r="AD184" s="56" t="b">
        <v>0</v>
      </c>
      <c r="AE184" s="54" t="s">
        <v>302</v>
      </c>
      <c r="AF184" s="58">
        <v>46267</v>
      </c>
      <c r="AG184" s="62" t="s">
        <v>293</v>
      </c>
      <c r="AH184" s="54">
        <v>0</v>
      </c>
      <c r="AI184" s="54"/>
      <c r="AJ184" s="54"/>
      <c r="AK184" s="54"/>
      <c r="AL184" s="54"/>
      <c r="AM184" s="54">
        <v>2</v>
      </c>
      <c r="AN184" s="54"/>
      <c r="AO184" s="54"/>
      <c r="AP184" s="54"/>
      <c r="AQ184" s="54"/>
      <c r="AR184" s="54"/>
      <c r="AS184" s="54"/>
      <c r="AT184" s="54"/>
      <c r="AU184" s="54"/>
      <c r="AV184" s="54"/>
      <c r="AW184" s="54"/>
      <c r="AX184" s="59"/>
      <c r="AY184" s="59"/>
      <c r="AZ184" s="59"/>
      <c r="BA184" s="59"/>
      <c r="BB184" s="59">
        <v>4.8219999999999999E-2</v>
      </c>
      <c r="BC184" s="60">
        <v>4.9000000000000004</v>
      </c>
      <c r="BD184" s="61">
        <v>6.4130000000000006E-2</v>
      </c>
      <c r="BE184" s="62" t="s">
        <v>293</v>
      </c>
      <c r="BF184" s="35">
        <f t="shared" si="320"/>
        <v>4.9000000000000004</v>
      </c>
      <c r="BG184" s="35">
        <f t="shared" si="320"/>
        <v>6.4130000000000006E-2</v>
      </c>
      <c r="BH184" s="35" t="str">
        <f t="shared" si="311"/>
        <v>Med</v>
      </c>
      <c r="BI184" s="110">
        <f t="shared" si="312"/>
        <v>0</v>
      </c>
      <c r="BJ184" s="83">
        <f>VLOOKUP($F184,REP_Info!$D$6:$H$250,5,FALSE)</f>
        <v>0.123</v>
      </c>
      <c r="BK184" s="30">
        <f t="shared" si="321"/>
        <v>12.615</v>
      </c>
      <c r="BL184" s="30">
        <f t="shared" si="321"/>
        <v>11.925000000000001</v>
      </c>
      <c r="BM184" s="30">
        <f t="shared" si="321"/>
        <v>11.580000000000002</v>
      </c>
      <c r="BN184" s="29">
        <f t="shared" si="321"/>
        <v>11.465000000000002</v>
      </c>
      <c r="BO184" s="85" t="str">
        <f t="shared" ref="BO184:BO188" si="325">IFERROR(SUMPRODUCT($BS$7:$CD$7,$BS184:$CD184)/100,"$$$")</f>
        <v>$$$</v>
      </c>
      <c r="BP184" s="88" t="str">
        <f t="shared" si="313"/>
        <v>$$$</v>
      </c>
      <c r="BQ184" s="88" t="str">
        <f t="shared" si="4"/>
        <v>$$$</v>
      </c>
      <c r="BR184" s="88" t="str">
        <f t="shared" si="5"/>
        <v>$$$</v>
      </c>
      <c r="BS184" s="29" t="e">
        <f t="shared" si="322"/>
        <v>#N/A</v>
      </c>
      <c r="BT184" s="29" t="e">
        <f t="shared" si="322"/>
        <v>#N/A</v>
      </c>
      <c r="BU184" s="29" t="e">
        <f t="shared" si="322"/>
        <v>#N/A</v>
      </c>
      <c r="BV184" s="29" t="e">
        <f t="shared" si="322"/>
        <v>#N/A</v>
      </c>
      <c r="BW184" s="29" t="e">
        <f t="shared" si="322"/>
        <v>#N/A</v>
      </c>
      <c r="BX184" s="29" t="e">
        <f t="shared" si="322"/>
        <v>#N/A</v>
      </c>
      <c r="BY184" s="29" t="e">
        <f t="shared" si="322"/>
        <v>#N/A</v>
      </c>
      <c r="BZ184" s="29" t="e">
        <f t="shared" si="322"/>
        <v>#N/A</v>
      </c>
      <c r="CA184" s="29" t="e">
        <f t="shared" si="322"/>
        <v>#N/A</v>
      </c>
      <c r="CB184" s="29" t="e">
        <f t="shared" si="322"/>
        <v>#N/A</v>
      </c>
      <c r="CC184" s="29" t="e">
        <f t="shared" si="322"/>
        <v>#N/A</v>
      </c>
      <c r="CD184" s="29" t="e">
        <f t="shared" si="322"/>
        <v>#N/A</v>
      </c>
      <c r="CE184" s="6" t="str">
        <f t="shared" si="294"/>
        <v/>
      </c>
      <c r="CF184" s="27" t="e">
        <f>IF(AND(CI184,NOT(AD184)),LOOKUP(CF$5,{0,750,1500},H184:J184),"")</f>
        <v>#N/A</v>
      </c>
      <c r="CG184" s="6" t="str">
        <f t="shared" si="295"/>
        <v/>
      </c>
      <c r="CH184" t="e">
        <f t="shared" si="314"/>
        <v>#N/A</v>
      </c>
      <c r="CI184" t="e">
        <f t="shared" si="315"/>
        <v>#N/A</v>
      </c>
      <c r="CJ184" s="6" t="e">
        <f t="shared" ref="CJ184:CJ188" si="326">IF($E184=CJ$5,1,0)</f>
        <v>#N/A</v>
      </c>
      <c r="CK184" s="6">
        <f t="shared" ref="CK184:CK188" si="327">IF(CK$5="[Any]",1,IF($F184=CK$5,1,0))</f>
        <v>1</v>
      </c>
      <c r="CL184" s="6">
        <f t="shared" si="323"/>
        <v>1</v>
      </c>
      <c r="CM184" s="6">
        <f t="shared" ref="CM184:CM188" si="328">IF($O184="Fixed",1,0)</f>
        <v>1</v>
      </c>
      <c r="CN184" s="6">
        <f t="shared" ref="CN184:CN188" si="329">IF($Q184&gt;=CN$5,1,0)</f>
        <v>0</v>
      </c>
      <c r="CO184" s="6">
        <f t="shared" ref="CO184:CO188" si="330">IF($Q184&lt;=CO$5,1,0)</f>
        <v>1</v>
      </c>
      <c r="CP184" s="6">
        <f t="shared" ref="CP184:CP188" si="331">IF($P184&gt;=CP$5,1,0)</f>
        <v>1</v>
      </c>
      <c r="CQ184" s="6">
        <f t="shared" si="316"/>
        <v>1</v>
      </c>
      <c r="CR184" s="81" t="str">
        <f t="shared" ref="CR184:CR188" si="332">IF(ISNUMBER($CH184),$CH184+$CS184+$CW184,"")</f>
        <v/>
      </c>
      <c r="CS184">
        <f t="shared" si="317"/>
        <v>54</v>
      </c>
      <c r="CT184">
        <f t="shared" si="19"/>
        <v>100</v>
      </c>
      <c r="CU184" t="str">
        <f t="shared" si="324"/>
        <v/>
      </c>
      <c r="CV184" s="81">
        <f t="shared" si="318"/>
        <v>100</v>
      </c>
      <c r="CW184" s="81">
        <f>(CV184/25)^1.5*(Calculator!$BU$4/10000)*CW$5</f>
        <v>4.1604480000000077</v>
      </c>
      <c r="CX184" t="str">
        <f t="shared" si="319"/>
        <v>$100</v>
      </c>
    </row>
    <row r="185" spans="2:102" x14ac:dyDescent="0.25">
      <c r="B185" s="115" t="s">
        <v>233</v>
      </c>
      <c r="C185" s="13">
        <v>46267.647916666669</v>
      </c>
      <c r="D185">
        <v>33814</v>
      </c>
      <c r="E185" s="54" t="s">
        <v>237</v>
      </c>
      <c r="F185" s="54" t="s">
        <v>517</v>
      </c>
      <c r="G185" s="54" t="s">
        <v>528</v>
      </c>
      <c r="H185" s="55">
        <v>11.600000000000001</v>
      </c>
      <c r="I185" s="55">
        <v>11</v>
      </c>
      <c r="J185" s="55">
        <v>10.7</v>
      </c>
      <c r="K185" s="54"/>
      <c r="L185" s="56" t="b">
        <v>0</v>
      </c>
      <c r="M185" s="56" t="b">
        <v>0</v>
      </c>
      <c r="N185" s="54">
        <v>1</v>
      </c>
      <c r="O185" s="54" t="s">
        <v>228</v>
      </c>
      <c r="P185" s="54">
        <v>24</v>
      </c>
      <c r="Q185" s="54">
        <v>3</v>
      </c>
      <c r="R185" s="54">
        <v>100</v>
      </c>
      <c r="S185" s="54" t="s">
        <v>519</v>
      </c>
      <c r="T185" s="54" t="s">
        <v>520</v>
      </c>
      <c r="U185" s="54" t="s">
        <v>521</v>
      </c>
      <c r="V185" s="54" t="s">
        <v>522</v>
      </c>
      <c r="W185" s="54" t="b">
        <v>0</v>
      </c>
      <c r="X185" s="54"/>
      <c r="Y185" s="57" t="s">
        <v>2289</v>
      </c>
      <c r="Z185" s="54" t="s">
        <v>2290</v>
      </c>
      <c r="AA185" s="54"/>
      <c r="AB185" s="54" t="s">
        <v>523</v>
      </c>
      <c r="AC185" s="56" t="b">
        <v>1</v>
      </c>
      <c r="AD185" s="56" t="b">
        <v>0</v>
      </c>
      <c r="AE185" s="54" t="s">
        <v>302</v>
      </c>
      <c r="AF185" s="58">
        <v>46267</v>
      </c>
      <c r="AG185" s="62" t="s">
        <v>293</v>
      </c>
      <c r="AH185" s="54">
        <v>0</v>
      </c>
      <c r="AI185" s="54"/>
      <c r="AJ185" s="54"/>
      <c r="AK185" s="54"/>
      <c r="AL185" s="54"/>
      <c r="AM185" s="54">
        <v>2</v>
      </c>
      <c r="AN185" s="54"/>
      <c r="AO185" s="54"/>
      <c r="AP185" s="54"/>
      <c r="AQ185" s="54"/>
      <c r="AR185" s="54"/>
      <c r="AS185" s="54"/>
      <c r="AT185" s="54"/>
      <c r="AU185" s="54"/>
      <c r="AV185" s="54"/>
      <c r="AW185" s="54"/>
      <c r="AX185" s="59"/>
      <c r="AY185" s="59"/>
      <c r="AZ185" s="59"/>
      <c r="BA185" s="59"/>
      <c r="BB185" s="59">
        <v>4.3799999999999999E-2</v>
      </c>
      <c r="BC185" s="60">
        <v>4.0599999999999996</v>
      </c>
      <c r="BD185" s="61">
        <v>6.0295000000000001E-2</v>
      </c>
      <c r="BE185" s="62" t="s">
        <v>293</v>
      </c>
      <c r="BF185" s="35">
        <f t="shared" si="320"/>
        <v>4.0600000000000005</v>
      </c>
      <c r="BG185" s="35">
        <f t="shared" si="320"/>
        <v>6.0295000000000001E-2</v>
      </c>
      <c r="BH185" s="35" t="str">
        <f t="shared" si="311"/>
        <v>Med</v>
      </c>
      <c r="BI185" s="110">
        <f t="shared" si="312"/>
        <v>0</v>
      </c>
      <c r="BJ185" s="83">
        <f>VLOOKUP($F185,REP_Info!$D$6:$H$250,5,FALSE)</f>
        <v>0.123</v>
      </c>
      <c r="BK185" s="30">
        <f t="shared" si="321"/>
        <v>11.621499999999999</v>
      </c>
      <c r="BL185" s="30">
        <f t="shared" si="321"/>
        <v>11.015499999999999</v>
      </c>
      <c r="BM185" s="30">
        <f t="shared" si="321"/>
        <v>10.7125</v>
      </c>
      <c r="BN185" s="29">
        <f t="shared" si="321"/>
        <v>10.611500000000001</v>
      </c>
      <c r="BO185" s="85" t="str">
        <f t="shared" si="325"/>
        <v>$$$</v>
      </c>
      <c r="BP185" s="88" t="str">
        <f t="shared" si="313"/>
        <v>$$$</v>
      </c>
      <c r="BQ185" s="88" t="str">
        <f t="shared" si="4"/>
        <v>$$$</v>
      </c>
      <c r="BR185" s="88" t="str">
        <f t="shared" si="5"/>
        <v>$$$</v>
      </c>
      <c r="BS185" s="29" t="e">
        <f t="shared" si="322"/>
        <v>#N/A</v>
      </c>
      <c r="BT185" s="29" t="e">
        <f t="shared" si="322"/>
        <v>#N/A</v>
      </c>
      <c r="BU185" s="29" t="e">
        <f t="shared" si="322"/>
        <v>#N/A</v>
      </c>
      <c r="BV185" s="29" t="e">
        <f t="shared" si="322"/>
        <v>#N/A</v>
      </c>
      <c r="BW185" s="29" t="e">
        <f t="shared" si="322"/>
        <v>#N/A</v>
      </c>
      <c r="BX185" s="29" t="e">
        <f t="shared" si="322"/>
        <v>#N/A</v>
      </c>
      <c r="BY185" s="29" t="e">
        <f t="shared" si="322"/>
        <v>#N/A</v>
      </c>
      <c r="BZ185" s="29" t="e">
        <f t="shared" si="322"/>
        <v>#N/A</v>
      </c>
      <c r="CA185" s="29" t="e">
        <f t="shared" si="322"/>
        <v>#N/A</v>
      </c>
      <c r="CB185" s="29" t="e">
        <f t="shared" si="322"/>
        <v>#N/A</v>
      </c>
      <c r="CC185" s="29" t="e">
        <f t="shared" si="322"/>
        <v>#N/A</v>
      </c>
      <c r="CD185" s="29" t="e">
        <f t="shared" si="322"/>
        <v>#N/A</v>
      </c>
      <c r="CE185" s="6" t="str">
        <f t="shared" si="294"/>
        <v/>
      </c>
      <c r="CF185" s="27" t="e">
        <f>IF(AND(CI185,NOT(AD185)),LOOKUP(CF$5,{0,750,1500},H185:J185),"")</f>
        <v>#N/A</v>
      </c>
      <c r="CG185" s="6" t="str">
        <f t="shared" si="295"/>
        <v/>
      </c>
      <c r="CH185" t="e">
        <f t="shared" si="314"/>
        <v>#N/A</v>
      </c>
      <c r="CI185" t="e">
        <f t="shared" si="315"/>
        <v>#N/A</v>
      </c>
      <c r="CJ185" s="6" t="e">
        <f t="shared" si="326"/>
        <v>#N/A</v>
      </c>
      <c r="CK185" s="6">
        <f t="shared" si="327"/>
        <v>1</v>
      </c>
      <c r="CL185" s="6">
        <f t="shared" si="323"/>
        <v>1</v>
      </c>
      <c r="CM185" s="6">
        <f t="shared" si="328"/>
        <v>1</v>
      </c>
      <c r="CN185" s="6">
        <f t="shared" si="329"/>
        <v>0</v>
      </c>
      <c r="CO185" s="6">
        <f t="shared" si="330"/>
        <v>1</v>
      </c>
      <c r="CP185" s="6">
        <f t="shared" si="331"/>
        <v>1</v>
      </c>
      <c r="CQ185" s="6">
        <f t="shared" si="316"/>
        <v>1</v>
      </c>
      <c r="CR185" s="81" t="str">
        <f t="shared" si="332"/>
        <v/>
      </c>
      <c r="CS185">
        <f t="shared" si="317"/>
        <v>54</v>
      </c>
      <c r="CT185">
        <f t="shared" si="19"/>
        <v>100</v>
      </c>
      <c r="CU185" t="str">
        <f t="shared" si="324"/>
        <v/>
      </c>
      <c r="CV185" s="81">
        <f t="shared" si="318"/>
        <v>100</v>
      </c>
      <c r="CW185" s="81">
        <f>(CV185/25)^1.5*(Calculator!$BU$4/10000)*CW$5</f>
        <v>4.1604480000000077</v>
      </c>
      <c r="CX185" t="str">
        <f t="shared" si="319"/>
        <v>$100</v>
      </c>
    </row>
    <row r="186" spans="2:102" x14ac:dyDescent="0.25">
      <c r="B186" s="115" t="s">
        <v>233</v>
      </c>
      <c r="C186" s="13">
        <v>46267.647916666669</v>
      </c>
      <c r="D186">
        <v>33853</v>
      </c>
      <c r="E186" s="54" t="s">
        <v>235</v>
      </c>
      <c r="F186" s="54" t="s">
        <v>517</v>
      </c>
      <c r="G186" s="54" t="s">
        <v>529</v>
      </c>
      <c r="H186" s="55">
        <v>12.9</v>
      </c>
      <c r="I186" s="55">
        <v>12.3</v>
      </c>
      <c r="J186" s="55">
        <v>11.899999999999999</v>
      </c>
      <c r="K186" s="54"/>
      <c r="L186" s="56" t="b">
        <v>0</v>
      </c>
      <c r="M186" s="56" t="b">
        <v>0</v>
      </c>
      <c r="N186" s="54">
        <v>1</v>
      </c>
      <c r="O186" s="54" t="s">
        <v>228</v>
      </c>
      <c r="P186" s="54">
        <v>24</v>
      </c>
      <c r="Q186" s="54">
        <v>6</v>
      </c>
      <c r="R186" s="54">
        <v>150</v>
      </c>
      <c r="S186" s="54" t="s">
        <v>519</v>
      </c>
      <c r="T186" s="54" t="s">
        <v>520</v>
      </c>
      <c r="U186" s="54" t="s">
        <v>521</v>
      </c>
      <c r="V186" s="54" t="s">
        <v>522</v>
      </c>
      <c r="W186" s="54" t="b">
        <v>0</v>
      </c>
      <c r="X186" s="54"/>
      <c r="Y186" s="57" t="s">
        <v>2291</v>
      </c>
      <c r="Z186" s="54" t="s">
        <v>2292</v>
      </c>
      <c r="AA186" s="54"/>
      <c r="AB186" s="54" t="s">
        <v>523</v>
      </c>
      <c r="AC186" s="56" t="b">
        <v>1</v>
      </c>
      <c r="AD186" s="56" t="b">
        <v>0</v>
      </c>
      <c r="AE186" s="54" t="s">
        <v>302</v>
      </c>
      <c r="AF186" s="58">
        <v>46267</v>
      </c>
      <c r="AG186" s="62" t="s">
        <v>293</v>
      </c>
      <c r="AH186" s="54">
        <v>0</v>
      </c>
      <c r="AI186" s="54"/>
      <c r="AJ186" s="54"/>
      <c r="AK186" s="54"/>
      <c r="AL186" s="54"/>
      <c r="AM186" s="54">
        <v>2</v>
      </c>
      <c r="AN186" s="54"/>
      <c r="AO186" s="54"/>
      <c r="AP186" s="54"/>
      <c r="AQ186" s="54"/>
      <c r="AR186" s="54"/>
      <c r="AS186" s="54"/>
      <c r="AT186" s="54"/>
      <c r="AU186" s="54"/>
      <c r="AV186" s="54"/>
      <c r="AW186" s="54"/>
      <c r="AX186" s="59"/>
      <c r="AY186" s="59"/>
      <c r="AZ186" s="59"/>
      <c r="BA186" s="59"/>
      <c r="BB186" s="59">
        <v>5.1560000000000002E-2</v>
      </c>
      <c r="BC186" s="60">
        <v>4.9000000000000004</v>
      </c>
      <c r="BD186" s="61">
        <v>6.4130000000000006E-2</v>
      </c>
      <c r="BE186" s="62" t="s">
        <v>293</v>
      </c>
      <c r="BF186" s="35">
        <f t="shared" si="320"/>
        <v>4.9000000000000004</v>
      </c>
      <c r="BG186" s="35">
        <f t="shared" si="320"/>
        <v>6.4130000000000006E-2</v>
      </c>
      <c r="BH186" s="35" t="str">
        <f t="shared" si="311"/>
        <v>Med</v>
      </c>
      <c r="BI186" s="110">
        <f t="shared" si="312"/>
        <v>0</v>
      </c>
      <c r="BJ186" s="83">
        <f>VLOOKUP($F186,REP_Info!$D$6:$H$250,5,FALSE)</f>
        <v>0.123</v>
      </c>
      <c r="BK186" s="30">
        <f t="shared" si="321"/>
        <v>12.949</v>
      </c>
      <c r="BL186" s="30">
        <f t="shared" si="321"/>
        <v>12.259</v>
      </c>
      <c r="BM186" s="30">
        <f t="shared" si="321"/>
        <v>11.914000000000001</v>
      </c>
      <c r="BN186" s="29">
        <f t="shared" si="321"/>
        <v>11.798999999999999</v>
      </c>
      <c r="BO186" s="85" t="str">
        <f t="shared" si="325"/>
        <v>$$$</v>
      </c>
      <c r="BP186" s="88" t="str">
        <f t="shared" si="313"/>
        <v>$$$</v>
      </c>
      <c r="BQ186" s="88" t="str">
        <f t="shared" ref="BQ186:BQ188" si="333">IFERROR(SUMPRODUCT($BS$7:$CD$7,$BS186:$CD186,--($BS$4:$CD$4&lt;=$Q186))/SUMPRODUCT(--($BS$4:$CD$4&lt;=$Q186),$BS$7:$CD$7),"$$$")</f>
        <v>$$$</v>
      </c>
      <c r="BR186" s="88" t="str">
        <f t="shared" ref="BR186:BR188" si="334">IFERROR($BQ186-$BF186*100*SUMPRODUCT(--($BS$4:$CD$4&lt;=$Q186))/SUMPRODUCT(--($BS$4:$CD$4&lt;=$Q186),$BS$7:$CD$7)-$BG186*100,"$$$")</f>
        <v>$$$</v>
      </c>
      <c r="BS186" s="29" t="e">
        <f t="shared" si="322"/>
        <v>#N/A</v>
      </c>
      <c r="BT186" s="29" t="e">
        <f t="shared" si="322"/>
        <v>#N/A</v>
      </c>
      <c r="BU186" s="29" t="e">
        <f t="shared" si="322"/>
        <v>#N/A</v>
      </c>
      <c r="BV186" s="29" t="e">
        <f t="shared" si="322"/>
        <v>#N/A</v>
      </c>
      <c r="BW186" s="29" t="e">
        <f t="shared" si="322"/>
        <v>#N/A</v>
      </c>
      <c r="BX186" s="29" t="e">
        <f t="shared" si="322"/>
        <v>#N/A</v>
      </c>
      <c r="BY186" s="29" t="e">
        <f t="shared" si="322"/>
        <v>#N/A</v>
      </c>
      <c r="BZ186" s="29" t="e">
        <f t="shared" si="322"/>
        <v>#N/A</v>
      </c>
      <c r="CA186" s="29" t="e">
        <f t="shared" si="322"/>
        <v>#N/A</v>
      </c>
      <c r="CB186" s="29" t="e">
        <f t="shared" si="322"/>
        <v>#N/A</v>
      </c>
      <c r="CC186" s="29" t="e">
        <f t="shared" si="322"/>
        <v>#N/A</v>
      </c>
      <c r="CD186" s="29" t="e">
        <f t="shared" si="322"/>
        <v>#N/A</v>
      </c>
      <c r="CE186" s="6" t="str">
        <f t="shared" si="294"/>
        <v/>
      </c>
      <c r="CF186" s="27" t="e">
        <f>IF(AND(CI186,NOT(AD186)),LOOKUP(CF$5,{0,750,1500},H186:J186),"")</f>
        <v>#N/A</v>
      </c>
      <c r="CG186" s="6" t="str">
        <f t="shared" si="295"/>
        <v/>
      </c>
      <c r="CH186" t="e">
        <f t="shared" si="314"/>
        <v>#N/A</v>
      </c>
      <c r="CI186" t="e">
        <f t="shared" si="315"/>
        <v>#N/A</v>
      </c>
      <c r="CJ186" s="6" t="e">
        <f t="shared" si="326"/>
        <v>#N/A</v>
      </c>
      <c r="CK186" s="6">
        <f t="shared" si="327"/>
        <v>1</v>
      </c>
      <c r="CL186" s="6">
        <f t="shared" si="323"/>
        <v>1</v>
      </c>
      <c r="CM186" s="6">
        <f t="shared" si="328"/>
        <v>1</v>
      </c>
      <c r="CN186" s="6">
        <f t="shared" si="329"/>
        <v>0</v>
      </c>
      <c r="CO186" s="6">
        <f t="shared" si="330"/>
        <v>1</v>
      </c>
      <c r="CP186" s="6">
        <f t="shared" si="331"/>
        <v>1</v>
      </c>
      <c r="CQ186" s="6">
        <f t="shared" si="316"/>
        <v>1</v>
      </c>
      <c r="CR186" s="81" t="str">
        <f t="shared" si="332"/>
        <v/>
      </c>
      <c r="CS186">
        <f t="shared" si="317"/>
        <v>18</v>
      </c>
      <c r="CT186">
        <f t="shared" si="19"/>
        <v>150</v>
      </c>
      <c r="CU186" t="str">
        <f t="shared" si="324"/>
        <v/>
      </c>
      <c r="CV186" s="81">
        <f t="shared" si="318"/>
        <v>150</v>
      </c>
      <c r="CW186" s="81">
        <f>(CV186/25)^1.5*(Calculator!$BU$4/10000)*CW$5</f>
        <v>7.6432310260371077</v>
      </c>
      <c r="CX186" t="str">
        <f t="shared" si="319"/>
        <v>$150</v>
      </c>
    </row>
    <row r="187" spans="2:102" x14ac:dyDescent="0.25">
      <c r="B187" s="115" t="s">
        <v>233</v>
      </c>
      <c r="C187" s="13">
        <v>46267.647916666669</v>
      </c>
      <c r="D187">
        <v>33854</v>
      </c>
      <c r="E187" s="54" t="s">
        <v>237</v>
      </c>
      <c r="F187" s="54" t="s">
        <v>517</v>
      </c>
      <c r="G187" s="54" t="s">
        <v>529</v>
      </c>
      <c r="H187" s="55">
        <v>13.100000000000001</v>
      </c>
      <c r="I187" s="55">
        <v>12.5</v>
      </c>
      <c r="J187" s="55">
        <v>12.2</v>
      </c>
      <c r="K187" s="54"/>
      <c r="L187" s="56" t="b">
        <v>0</v>
      </c>
      <c r="M187" s="56" t="b">
        <v>0</v>
      </c>
      <c r="N187" s="54">
        <v>1</v>
      </c>
      <c r="O187" s="54" t="s">
        <v>228</v>
      </c>
      <c r="P187" s="54">
        <v>24</v>
      </c>
      <c r="Q187" s="54">
        <v>6</v>
      </c>
      <c r="R187" s="54">
        <v>150</v>
      </c>
      <c r="S187" s="54" t="s">
        <v>519</v>
      </c>
      <c r="T187" s="54" t="s">
        <v>520</v>
      </c>
      <c r="U187" s="54" t="s">
        <v>521</v>
      </c>
      <c r="V187" s="54" t="s">
        <v>522</v>
      </c>
      <c r="W187" s="54" t="b">
        <v>0</v>
      </c>
      <c r="X187" s="54"/>
      <c r="Y187" s="57" t="s">
        <v>2293</v>
      </c>
      <c r="Z187" s="54" t="s">
        <v>2294</v>
      </c>
      <c r="AA187" s="54"/>
      <c r="AB187" s="54" t="s">
        <v>523</v>
      </c>
      <c r="AC187" s="56" t="b">
        <v>1</v>
      </c>
      <c r="AD187" s="56" t="b">
        <v>0</v>
      </c>
      <c r="AE187" s="54" t="s">
        <v>302</v>
      </c>
      <c r="AF187" s="58">
        <v>46267</v>
      </c>
      <c r="AG187" s="62" t="s">
        <v>293</v>
      </c>
      <c r="AH187" s="54">
        <v>0</v>
      </c>
      <c r="AI187" s="54"/>
      <c r="AJ187" s="54"/>
      <c r="AK187" s="54"/>
      <c r="AL187" s="54"/>
      <c r="AM187" s="54">
        <v>2</v>
      </c>
      <c r="AN187" s="54"/>
      <c r="AO187" s="54"/>
      <c r="AP187" s="54"/>
      <c r="AQ187" s="54"/>
      <c r="AR187" s="54"/>
      <c r="AS187" s="54"/>
      <c r="AT187" s="54"/>
      <c r="AU187" s="54"/>
      <c r="AV187" s="54"/>
      <c r="AW187" s="54"/>
      <c r="AX187" s="59"/>
      <c r="AY187" s="59"/>
      <c r="AZ187" s="59"/>
      <c r="BA187" s="59"/>
      <c r="BB187" s="59">
        <v>5.8650000000000001E-2</v>
      </c>
      <c r="BC187" s="60">
        <v>4.0599999999999996</v>
      </c>
      <c r="BD187" s="61">
        <v>6.0295000000000001E-2</v>
      </c>
      <c r="BE187" s="62" t="s">
        <v>293</v>
      </c>
      <c r="BF187" s="35">
        <f t="shared" si="320"/>
        <v>4.0600000000000005</v>
      </c>
      <c r="BG187" s="35">
        <f t="shared" si="320"/>
        <v>6.0295000000000001E-2</v>
      </c>
      <c r="BH187" s="35" t="str">
        <f t="shared" si="311"/>
        <v>Med</v>
      </c>
      <c r="BI187" s="110">
        <f t="shared" si="312"/>
        <v>0</v>
      </c>
      <c r="BJ187" s="83">
        <f>VLOOKUP($F187,REP_Info!$D$6:$H$250,5,FALSE)</f>
        <v>0.123</v>
      </c>
      <c r="BK187" s="30">
        <f t="shared" si="321"/>
        <v>13.1065</v>
      </c>
      <c r="BL187" s="30">
        <f t="shared" si="321"/>
        <v>12.500500000000001</v>
      </c>
      <c r="BM187" s="30">
        <f t="shared" si="321"/>
        <v>12.1975</v>
      </c>
      <c r="BN187" s="29">
        <f t="shared" si="321"/>
        <v>12.096500000000001</v>
      </c>
      <c r="BO187" s="85" t="str">
        <f t="shared" si="325"/>
        <v>$$$</v>
      </c>
      <c r="BP187" s="88" t="str">
        <f t="shared" si="313"/>
        <v>$$$</v>
      </c>
      <c r="BQ187" s="88" t="str">
        <f t="shared" si="333"/>
        <v>$$$</v>
      </c>
      <c r="BR187" s="88" t="str">
        <f t="shared" si="334"/>
        <v>$$$</v>
      </c>
      <c r="BS187" s="29" t="e">
        <f t="shared" si="322"/>
        <v>#N/A</v>
      </c>
      <c r="BT187" s="29" t="e">
        <f t="shared" si="322"/>
        <v>#N/A</v>
      </c>
      <c r="BU187" s="29" t="e">
        <f t="shared" si="322"/>
        <v>#N/A</v>
      </c>
      <c r="BV187" s="29" t="e">
        <f t="shared" si="322"/>
        <v>#N/A</v>
      </c>
      <c r="BW187" s="29" t="e">
        <f t="shared" si="322"/>
        <v>#N/A</v>
      </c>
      <c r="BX187" s="29" t="e">
        <f t="shared" si="322"/>
        <v>#N/A</v>
      </c>
      <c r="BY187" s="29" t="e">
        <f t="shared" si="322"/>
        <v>#N/A</v>
      </c>
      <c r="BZ187" s="29" t="e">
        <f t="shared" si="322"/>
        <v>#N/A</v>
      </c>
      <c r="CA187" s="29" t="e">
        <f t="shared" si="322"/>
        <v>#N/A</v>
      </c>
      <c r="CB187" s="29" t="e">
        <f t="shared" si="322"/>
        <v>#N/A</v>
      </c>
      <c r="CC187" s="29" t="e">
        <f t="shared" si="322"/>
        <v>#N/A</v>
      </c>
      <c r="CD187" s="29" t="e">
        <f t="shared" si="322"/>
        <v>#N/A</v>
      </c>
      <c r="CE187" s="6" t="str">
        <f t="shared" si="294"/>
        <v/>
      </c>
      <c r="CF187" s="27" t="e">
        <f>IF(AND(CI187,NOT(AD187)),LOOKUP(CF$5,{0,750,1500},H187:J187),"")</f>
        <v>#N/A</v>
      </c>
      <c r="CG187" s="6" t="str">
        <f t="shared" si="295"/>
        <v/>
      </c>
      <c r="CH187" t="e">
        <f t="shared" si="314"/>
        <v>#N/A</v>
      </c>
      <c r="CI187" t="e">
        <f t="shared" si="315"/>
        <v>#N/A</v>
      </c>
      <c r="CJ187" s="6" t="e">
        <f t="shared" si="326"/>
        <v>#N/A</v>
      </c>
      <c r="CK187" s="6">
        <f t="shared" si="327"/>
        <v>1</v>
      </c>
      <c r="CL187" s="6">
        <f t="shared" si="323"/>
        <v>1</v>
      </c>
      <c r="CM187" s="6">
        <f t="shared" si="328"/>
        <v>1</v>
      </c>
      <c r="CN187" s="6">
        <f t="shared" si="329"/>
        <v>0</v>
      </c>
      <c r="CO187" s="6">
        <f t="shared" si="330"/>
        <v>1</v>
      </c>
      <c r="CP187" s="6">
        <f t="shared" si="331"/>
        <v>1</v>
      </c>
      <c r="CQ187" s="6">
        <f t="shared" si="316"/>
        <v>1</v>
      </c>
      <c r="CR187" s="81" t="str">
        <f t="shared" si="332"/>
        <v/>
      </c>
      <c r="CS187">
        <f t="shared" si="317"/>
        <v>18</v>
      </c>
      <c r="CT187">
        <f t="shared" si="19"/>
        <v>150</v>
      </c>
      <c r="CU187" t="str">
        <f t="shared" si="324"/>
        <v/>
      </c>
      <c r="CV187" s="81">
        <f t="shared" si="318"/>
        <v>150</v>
      </c>
      <c r="CW187" s="81">
        <f>(CV187/25)^1.5*(Calculator!$BU$4/10000)*CW$5</f>
        <v>7.6432310260371077</v>
      </c>
      <c r="CX187" t="str">
        <f t="shared" si="319"/>
        <v>$150</v>
      </c>
    </row>
    <row r="188" spans="2:102" x14ac:dyDescent="0.25">
      <c r="B188" s="115" t="s">
        <v>233</v>
      </c>
      <c r="C188" s="13">
        <v>46267.647916666669</v>
      </c>
      <c r="D188">
        <v>33933</v>
      </c>
      <c r="E188" s="54" t="s">
        <v>235</v>
      </c>
      <c r="F188" s="54" t="s">
        <v>517</v>
      </c>
      <c r="G188" s="54" t="s">
        <v>530</v>
      </c>
      <c r="H188" s="55">
        <v>13.700000000000001</v>
      </c>
      <c r="I188" s="55">
        <v>13</v>
      </c>
      <c r="J188" s="55">
        <v>12.7</v>
      </c>
      <c r="K188" s="54"/>
      <c r="L188" s="56" t="b">
        <v>0</v>
      </c>
      <c r="M188" s="56" t="b">
        <v>0</v>
      </c>
      <c r="N188" s="54">
        <v>1</v>
      </c>
      <c r="O188" s="54" t="s">
        <v>228</v>
      </c>
      <c r="P188" s="54">
        <v>24</v>
      </c>
      <c r="Q188" s="54">
        <v>12</v>
      </c>
      <c r="R188" s="54">
        <v>200</v>
      </c>
      <c r="S188" s="54" t="s">
        <v>519</v>
      </c>
      <c r="T188" s="54" t="s">
        <v>520</v>
      </c>
      <c r="U188" s="54" t="s">
        <v>521</v>
      </c>
      <c r="V188" s="54" t="s">
        <v>522</v>
      </c>
      <c r="W188" s="54" t="b">
        <v>0</v>
      </c>
      <c r="X188" s="54"/>
      <c r="Y188" s="57" t="s">
        <v>2295</v>
      </c>
      <c r="Z188" s="54" t="s">
        <v>2296</v>
      </c>
      <c r="AA188" s="54"/>
      <c r="AB188" s="54" t="s">
        <v>523</v>
      </c>
      <c r="AC188" s="56" t="b">
        <v>1</v>
      </c>
      <c r="AD188" s="56" t="b">
        <v>0</v>
      </c>
      <c r="AE188" s="54" t="s">
        <v>302</v>
      </c>
      <c r="AF188" s="58">
        <v>46267</v>
      </c>
      <c r="AG188" s="62" t="s">
        <v>293</v>
      </c>
      <c r="AH188" s="54">
        <v>0</v>
      </c>
      <c r="AI188" s="54"/>
      <c r="AJ188" s="54"/>
      <c r="AK188" s="54"/>
      <c r="AL188" s="54"/>
      <c r="AM188" s="54">
        <v>2</v>
      </c>
      <c r="AN188" s="54"/>
      <c r="AO188" s="54"/>
      <c r="AP188" s="54"/>
      <c r="AQ188" s="54"/>
      <c r="AR188" s="54"/>
      <c r="AS188" s="54"/>
      <c r="AT188" s="54"/>
      <c r="AU188" s="54"/>
      <c r="AV188" s="54"/>
      <c r="AW188" s="54"/>
      <c r="AX188" s="59"/>
      <c r="AY188" s="59"/>
      <c r="AZ188" s="59"/>
      <c r="BA188" s="59"/>
      <c r="BB188" s="59">
        <v>5.9139999999999998E-2</v>
      </c>
      <c r="BC188" s="60">
        <v>4.9000000000000004</v>
      </c>
      <c r="BD188" s="61">
        <v>6.4130000000000006E-2</v>
      </c>
      <c r="BE188" s="62" t="s">
        <v>293</v>
      </c>
      <c r="BF188" s="35">
        <f t="shared" si="320"/>
        <v>4.9000000000000004</v>
      </c>
      <c r="BG188" s="35">
        <f t="shared" si="320"/>
        <v>6.4130000000000006E-2</v>
      </c>
      <c r="BH188" s="35" t="str">
        <f t="shared" si="311"/>
        <v>Med</v>
      </c>
      <c r="BI188" s="110">
        <f t="shared" si="312"/>
        <v>0</v>
      </c>
      <c r="BJ188" s="83">
        <f>VLOOKUP($F188,REP_Info!$D$6:$H$250,5,FALSE)</f>
        <v>0.123</v>
      </c>
      <c r="BK188" s="30">
        <f t="shared" si="321"/>
        <v>13.707000000000001</v>
      </c>
      <c r="BL188" s="30">
        <f t="shared" si="321"/>
        <v>13.017000000000001</v>
      </c>
      <c r="BM188" s="30">
        <f t="shared" si="321"/>
        <v>12.672000000000002</v>
      </c>
      <c r="BN188" s="29">
        <f t="shared" si="321"/>
        <v>12.557</v>
      </c>
      <c r="BO188" s="85" t="str">
        <f t="shared" si="325"/>
        <v>$$$</v>
      </c>
      <c r="BP188" s="88" t="str">
        <f t="shared" si="313"/>
        <v>$$$</v>
      </c>
      <c r="BQ188" s="88" t="str">
        <f t="shared" si="333"/>
        <v>$$$</v>
      </c>
      <c r="BR188" s="88" t="str">
        <f t="shared" si="334"/>
        <v>$$$</v>
      </c>
      <c r="BS188" s="29" t="e">
        <f t="shared" si="322"/>
        <v>#N/A</v>
      </c>
      <c r="BT188" s="29" t="e">
        <f t="shared" si="322"/>
        <v>#N/A</v>
      </c>
      <c r="BU188" s="29" t="e">
        <f t="shared" si="322"/>
        <v>#N/A</v>
      </c>
      <c r="BV188" s="29" t="e">
        <f t="shared" si="322"/>
        <v>#N/A</v>
      </c>
      <c r="BW188" s="29" t="e">
        <f t="shared" si="322"/>
        <v>#N/A</v>
      </c>
      <c r="BX188" s="29" t="e">
        <f t="shared" si="322"/>
        <v>#N/A</v>
      </c>
      <c r="BY188" s="29" t="e">
        <f t="shared" si="322"/>
        <v>#N/A</v>
      </c>
      <c r="BZ188" s="29" t="e">
        <f t="shared" si="322"/>
        <v>#N/A</v>
      </c>
      <c r="CA188" s="29" t="e">
        <f t="shared" si="322"/>
        <v>#N/A</v>
      </c>
      <c r="CB188" s="29" t="e">
        <f t="shared" si="322"/>
        <v>#N/A</v>
      </c>
      <c r="CC188" s="29" t="e">
        <f t="shared" si="322"/>
        <v>#N/A</v>
      </c>
      <c r="CD188" s="29" t="e">
        <f t="shared" si="322"/>
        <v>#N/A</v>
      </c>
      <c r="CE188" s="6" t="str">
        <f t="shared" si="294"/>
        <v/>
      </c>
      <c r="CF188" s="27" t="e">
        <f>IF(AND(CI188,NOT(AD188)),LOOKUP(CF$5,{0,750,1500},H188:J188),"")</f>
        <v>#N/A</v>
      </c>
      <c r="CG188" s="6" t="str">
        <f t="shared" si="295"/>
        <v/>
      </c>
      <c r="CH188" t="e">
        <f t="shared" si="314"/>
        <v>#N/A</v>
      </c>
      <c r="CI188" t="e">
        <f t="shared" si="315"/>
        <v>#N/A</v>
      </c>
      <c r="CJ188" s="6" t="e">
        <f t="shared" si="326"/>
        <v>#N/A</v>
      </c>
      <c r="CK188" s="6">
        <f t="shared" si="327"/>
        <v>1</v>
      </c>
      <c r="CL188" s="6">
        <f t="shared" si="323"/>
        <v>1</v>
      </c>
      <c r="CM188" s="6">
        <f t="shared" si="328"/>
        <v>1</v>
      </c>
      <c r="CN188" s="6">
        <f t="shared" si="329"/>
        <v>1</v>
      </c>
      <c r="CO188" s="6">
        <f t="shared" si="330"/>
        <v>1</v>
      </c>
      <c r="CP188" s="6">
        <f t="shared" si="331"/>
        <v>1</v>
      </c>
      <c r="CQ188" s="6">
        <f t="shared" si="316"/>
        <v>1</v>
      </c>
      <c r="CR188" s="81" t="str">
        <f t="shared" si="332"/>
        <v/>
      </c>
      <c r="CS188">
        <f t="shared" si="317"/>
        <v>0</v>
      </c>
      <c r="CT188">
        <f t="shared" si="19"/>
        <v>200</v>
      </c>
      <c r="CU188" t="str">
        <f t="shared" si="324"/>
        <v/>
      </c>
      <c r="CV188" s="81">
        <f t="shared" si="318"/>
        <v>200</v>
      </c>
      <c r="CW188" s="81">
        <f>(CV188/25)^1.5*(Calculator!$BU$4/10000)*CW$5</f>
        <v>11.767523974296054</v>
      </c>
      <c r="CX188" t="str">
        <f t="shared" si="319"/>
        <v>$200</v>
      </c>
    </row>
    <row r="189" spans="2:102" x14ac:dyDescent="0.25">
      <c r="B189" s="115" t="s">
        <v>233</v>
      </c>
      <c r="C189" s="13">
        <v>46267.647916666669</v>
      </c>
      <c r="D189">
        <v>33934</v>
      </c>
      <c r="E189" s="54" t="s">
        <v>237</v>
      </c>
      <c r="F189" s="54" t="s">
        <v>517</v>
      </c>
      <c r="G189" s="54" t="s">
        <v>530</v>
      </c>
      <c r="H189" s="55">
        <v>13.4</v>
      </c>
      <c r="I189" s="55">
        <v>12.7</v>
      </c>
      <c r="J189" s="55">
        <v>12.4</v>
      </c>
      <c r="K189" s="54"/>
      <c r="L189" s="56" t="b">
        <v>0</v>
      </c>
      <c r="M189" s="56" t="b">
        <v>0</v>
      </c>
      <c r="N189" s="54">
        <v>1</v>
      </c>
      <c r="O189" s="54" t="s">
        <v>228</v>
      </c>
      <c r="P189" s="54">
        <v>24</v>
      </c>
      <c r="Q189" s="54">
        <v>12</v>
      </c>
      <c r="R189" s="54">
        <v>200</v>
      </c>
      <c r="S189" s="54" t="s">
        <v>519</v>
      </c>
      <c r="T189" s="54" t="s">
        <v>520</v>
      </c>
      <c r="U189" s="54" t="s">
        <v>521</v>
      </c>
      <c r="V189" s="54" t="s">
        <v>522</v>
      </c>
      <c r="W189" s="54" t="b">
        <v>0</v>
      </c>
      <c r="X189" s="54"/>
      <c r="Y189" s="57" t="s">
        <v>2297</v>
      </c>
      <c r="Z189" s="54" t="s">
        <v>2298</v>
      </c>
      <c r="AA189" s="54"/>
      <c r="AB189" s="54" t="s">
        <v>523</v>
      </c>
      <c r="AC189" s="56" t="b">
        <v>1</v>
      </c>
      <c r="AD189" s="56" t="b">
        <v>0</v>
      </c>
      <c r="AE189" s="54" t="s">
        <v>302</v>
      </c>
      <c r="AF189" s="58">
        <v>46267</v>
      </c>
      <c r="AG189" s="62" t="s">
        <v>293</v>
      </c>
      <c r="AH189" s="54">
        <v>0</v>
      </c>
      <c r="AI189" s="54"/>
      <c r="AJ189" s="54"/>
      <c r="AK189" s="54"/>
      <c r="AL189" s="54"/>
      <c r="AM189" s="54">
        <v>2</v>
      </c>
      <c r="AN189" s="54"/>
      <c r="AO189" s="54"/>
      <c r="AP189" s="54"/>
      <c r="AQ189" s="54"/>
      <c r="AR189" s="54"/>
      <c r="AS189" s="54"/>
      <c r="AT189" s="54"/>
      <c r="AU189" s="54"/>
      <c r="AV189" s="54"/>
      <c r="AW189" s="54"/>
      <c r="AX189" s="59"/>
      <c r="AY189" s="59"/>
      <c r="AZ189" s="59"/>
      <c r="BA189" s="59"/>
      <c r="BB189" s="59">
        <v>6.1120000000000001E-2</v>
      </c>
      <c r="BC189" s="60">
        <v>4.0599999999999996</v>
      </c>
      <c r="BD189" s="61">
        <v>6.0295000000000001E-2</v>
      </c>
      <c r="BE189" s="62" t="s">
        <v>293</v>
      </c>
      <c r="BF189" s="35">
        <f t="shared" ref="BF189:BG194" si="335">IF($E189=$E$4,BF$4,IF($E189=$E$5,BF$5,""))</f>
        <v>4.0600000000000005</v>
      </c>
      <c r="BG189" s="35">
        <f t="shared" si="335"/>
        <v>6.0295000000000001E-2</v>
      </c>
      <c r="BH189" s="35" t="str">
        <f t="shared" ref="BH189:BH194" si="336">IF(ISTEXT(BE189),IF(AND(AV189=0,SUM(AN189:AQ189)=0),IF(AM189&lt;=0,IF(BE189="Y","Low","Flat"),"Med"),"High"),"?")</f>
        <v>Med</v>
      </c>
      <c r="BI189" s="110">
        <f t="shared" ref="BI189:BI194" si="337">IF(ISNUMBER(AH189),0*BI$5*SIN((EDATE($A$3,$Q189)-DATE(YEAR(EDATE($A$3,$Q189)),1,0)-BI$4)*2*PI()/365),"")</f>
        <v>0</v>
      </c>
      <c r="BJ189" s="83">
        <f>VLOOKUP($F189,REP_Info!$D$6:$H$250,5,FALSE)</f>
        <v>0.123</v>
      </c>
      <c r="BK189" s="30">
        <f t="shared" ref="BK189:BN194" si="338">IF(BK$7&gt;0,(LOOKUP(BK$7,$AH189:$AL189,$AM189:$AQ189)+IF($AG189="Y",SUMPRODUCT($AX189:$BB189-$AW189:$BA189,BK$7-$AR189:$AV189,N(BK$7&gt;$AR189:$AV189)),BK$7*LOOKUP(BK$7,$AR189:$AV189,$AX189:$BB189))+IF($BE189="Y",$BF189,$BC189)+BK$7*IF($BE189="Y",$BG189,$BD189))*100/BK$7,"")</f>
        <v>13.353500000000002</v>
      </c>
      <c r="BL189" s="30">
        <f t="shared" si="338"/>
        <v>12.7475</v>
      </c>
      <c r="BM189" s="30">
        <f t="shared" si="338"/>
        <v>12.4445</v>
      </c>
      <c r="BN189" s="29">
        <f t="shared" si="338"/>
        <v>12.343500000000001</v>
      </c>
      <c r="BO189" s="85" t="str">
        <f t="shared" si="2"/>
        <v>$$$</v>
      </c>
      <c r="BP189" s="88" t="str">
        <f t="shared" ref="BP189:BP194" si="339">IFERROR(BO189*100/BO$5,"$$$")</f>
        <v>$$$</v>
      </c>
      <c r="BQ189" s="88" t="str">
        <f t="shared" si="4"/>
        <v>$$$</v>
      </c>
      <c r="BR189" s="88" t="str">
        <f t="shared" si="5"/>
        <v>$$$</v>
      </c>
      <c r="BS189" s="29" t="e">
        <f t="shared" ref="BS189:CD194" si="340">IF($CI189,IF(BS$7&gt;0,IF(BS$4&gt;$Q189,$BF189+BS$7*(BS$5+$BG189+$BI189),LOOKUP(BS$7,$AH189:$AL189,$AM189:$AQ189)+IF($AG189="Y",SUMPRODUCT($AX189:$BB189-$AW189:$BA189,BS$7-$AR189:$AV189,N(BS$7&gt;$AR189:$AV189)),BS$7*LOOKUP(BS$7,$AR189:$AV189,$AX189:$BB189))+IF($BE189="Y",$BF189,$BC189)+BS$7*IF($BE189="Y",$BG189,$BD189))*100/BS$7,""),NA())</f>
        <v>#N/A</v>
      </c>
      <c r="BT189" s="29" t="e">
        <f t="shared" si="340"/>
        <v>#N/A</v>
      </c>
      <c r="BU189" s="29" t="e">
        <f t="shared" si="340"/>
        <v>#N/A</v>
      </c>
      <c r="BV189" s="29" t="e">
        <f t="shared" si="340"/>
        <v>#N/A</v>
      </c>
      <c r="BW189" s="29" t="e">
        <f t="shared" si="340"/>
        <v>#N/A</v>
      </c>
      <c r="BX189" s="29" t="e">
        <f t="shared" si="340"/>
        <v>#N/A</v>
      </c>
      <c r="BY189" s="29" t="e">
        <f t="shared" si="340"/>
        <v>#N/A</v>
      </c>
      <c r="BZ189" s="29" t="e">
        <f t="shared" si="340"/>
        <v>#N/A</v>
      </c>
      <c r="CA189" s="29" t="e">
        <f t="shared" si="340"/>
        <v>#N/A</v>
      </c>
      <c r="CB189" s="29" t="e">
        <f t="shared" si="340"/>
        <v>#N/A</v>
      </c>
      <c r="CC189" s="29" t="e">
        <f t="shared" si="340"/>
        <v>#N/A</v>
      </c>
      <c r="CD189" s="29" t="e">
        <f t="shared" si="340"/>
        <v>#N/A</v>
      </c>
      <c r="CE189" s="6" t="str">
        <f t="shared" si="294"/>
        <v/>
      </c>
      <c r="CF189" s="27" t="e">
        <f>IF(AND(CI189,NOT(AD189)),LOOKUP(CF$5,{0,750,1500},H189:J189),"")</f>
        <v>#N/A</v>
      </c>
      <c r="CG189" s="6" t="str">
        <f t="shared" si="295"/>
        <v/>
      </c>
      <c r="CH189" t="e">
        <f t="shared" ref="CH189:CH194" si="341">IF(CI189,IF(ISNUMBER(BO189),BO189,100000)+CV189/10000+IF(ISNUMBER(BJ189),BJ189,2)/10000-P189/100000+ROW()/10000000,"")</f>
        <v>#N/A</v>
      </c>
      <c r="CI189" t="e">
        <f t="shared" ref="CI189:CI194" si="342">PRODUCT(CJ189:CQ189)</f>
        <v>#N/A</v>
      </c>
      <c r="CJ189" s="6" t="e">
        <f t="shared" si="11"/>
        <v>#N/A</v>
      </c>
      <c r="CK189" s="6">
        <f t="shared" si="12"/>
        <v>1</v>
      </c>
      <c r="CL189" s="6">
        <f t="shared" ref="CL189:CL194" si="343">IFERROR(--OR(ISBLANK(CL$5),$BJ189="",AND(ISNUMBER($BJ189),$BJ189&lt;=CL$5)),1)</f>
        <v>1</v>
      </c>
      <c r="CM189" s="6">
        <f t="shared" si="13"/>
        <v>1</v>
      </c>
      <c r="CN189" s="6">
        <f t="shared" si="14"/>
        <v>1</v>
      </c>
      <c r="CO189" s="6">
        <f t="shared" si="15"/>
        <v>1</v>
      </c>
      <c r="CP189" s="6">
        <f t="shared" si="16"/>
        <v>1</v>
      </c>
      <c r="CQ189" s="6">
        <f t="shared" ref="CQ189:CQ194" si="344">IF(CQ$5="Any",1,IF(AND(CQ$5="Med",AV189=0,SUM(AN189:AQ189)=0),1,IF(AND(CQ$5="Low",AV189=0,SUM(AN189:AQ189)=0,AM189=0),1,IF(AND(CQ$5="Flat",AV189=0,SUM(AN189:AQ189)=0,AM189=0,IFERROR(NOT(BE189="Y"),0)),1,0))))</f>
        <v>1</v>
      </c>
      <c r="CR189" s="81" t="str">
        <f t="shared" si="17"/>
        <v/>
      </c>
      <c r="CS189">
        <f t="shared" ref="CS189:CS194" si="345">CS$5*(12/(MIN(12,Q189))-1)</f>
        <v>0</v>
      </c>
      <c r="CT189">
        <f t="shared" si="19"/>
        <v>200</v>
      </c>
      <c r="CU189" t="str">
        <f t="shared" ref="CU189:CU194" si="346">IF(AND(ISERR(FIND("remain",$R189)),ISERR(FIND("left",$R189))),"","r")&amp;IF(ISERR(FIND("mon",$R189)),"","m")</f>
        <v/>
      </c>
      <c r="CV189" s="81">
        <f t="shared" ref="CV189:CV194" si="347">CT189*IF(CU189="",1,Q189)</f>
        <v>200</v>
      </c>
      <c r="CW189" s="81">
        <f>(CV189/25)^1.5*(Calculator!$BU$4/10000)*CW$5</f>
        <v>11.767523974296054</v>
      </c>
      <c r="CX189" t="str">
        <f t="shared" ref="CX189:CX194" si="348">"$"&amp;IF(LEFT(CU189,1)="r",CT189&amp;"/"&amp;CU189,CV189)</f>
        <v>$200</v>
      </c>
    </row>
    <row r="190" spans="2:102" x14ac:dyDescent="0.25">
      <c r="B190" s="115" t="s">
        <v>233</v>
      </c>
      <c r="C190" s="13">
        <v>46267.647916666669</v>
      </c>
      <c r="D190">
        <v>34024</v>
      </c>
      <c r="E190" s="54" t="s">
        <v>235</v>
      </c>
      <c r="F190" s="54" t="s">
        <v>517</v>
      </c>
      <c r="G190" s="54" t="s">
        <v>531</v>
      </c>
      <c r="H190" s="55">
        <v>14.099999999999998</v>
      </c>
      <c r="I190" s="55">
        <v>13.4</v>
      </c>
      <c r="J190" s="55">
        <v>13.100000000000001</v>
      </c>
      <c r="K190" s="54"/>
      <c r="L190" s="56" t="b">
        <v>0</v>
      </c>
      <c r="M190" s="56" t="b">
        <v>0</v>
      </c>
      <c r="N190" s="54">
        <v>1</v>
      </c>
      <c r="O190" s="54" t="s">
        <v>228</v>
      </c>
      <c r="P190" s="54">
        <v>24</v>
      </c>
      <c r="Q190" s="54">
        <v>24</v>
      </c>
      <c r="R190" s="54">
        <v>300</v>
      </c>
      <c r="S190" s="54" t="s">
        <v>519</v>
      </c>
      <c r="T190" s="54" t="s">
        <v>520</v>
      </c>
      <c r="U190" s="54" t="s">
        <v>521</v>
      </c>
      <c r="V190" s="54" t="s">
        <v>522</v>
      </c>
      <c r="W190" s="54" t="b">
        <v>0</v>
      </c>
      <c r="X190" s="54"/>
      <c r="Y190" s="57" t="s">
        <v>2299</v>
      </c>
      <c r="Z190" s="54" t="s">
        <v>2300</v>
      </c>
      <c r="AA190" s="54"/>
      <c r="AB190" s="54" t="s">
        <v>523</v>
      </c>
      <c r="AC190" s="56" t="b">
        <v>1</v>
      </c>
      <c r="AD190" s="56" t="b">
        <v>0</v>
      </c>
      <c r="AE190" s="54" t="s">
        <v>302</v>
      </c>
      <c r="AF190" s="58">
        <v>46267</v>
      </c>
      <c r="AG190" s="62" t="s">
        <v>293</v>
      </c>
      <c r="AH190" s="54">
        <v>0</v>
      </c>
      <c r="AI190" s="54"/>
      <c r="AJ190" s="54"/>
      <c r="AK190" s="54"/>
      <c r="AL190" s="54"/>
      <c r="AM190" s="54">
        <v>2</v>
      </c>
      <c r="AN190" s="54"/>
      <c r="AO190" s="54"/>
      <c r="AP190" s="54"/>
      <c r="AQ190" s="54"/>
      <c r="AR190" s="54"/>
      <c r="AS190" s="54"/>
      <c r="AT190" s="54"/>
      <c r="AU190" s="54"/>
      <c r="AV190" s="54"/>
      <c r="AW190" s="54"/>
      <c r="AX190" s="59"/>
      <c r="AY190" s="59"/>
      <c r="AZ190" s="59"/>
      <c r="BA190" s="59"/>
      <c r="BB190" s="59">
        <v>6.3020000000000007E-2</v>
      </c>
      <c r="BC190" s="60">
        <v>4.9000000000000004</v>
      </c>
      <c r="BD190" s="61">
        <v>6.4130000000000006E-2</v>
      </c>
      <c r="BE190" s="62" t="s">
        <v>293</v>
      </c>
      <c r="BF190" s="35">
        <f t="shared" si="335"/>
        <v>4.9000000000000004</v>
      </c>
      <c r="BG190" s="35">
        <f t="shared" si="335"/>
        <v>6.4130000000000006E-2</v>
      </c>
      <c r="BH190" s="35" t="str">
        <f t="shared" si="336"/>
        <v>Med</v>
      </c>
      <c r="BI190" s="110">
        <f t="shared" si="337"/>
        <v>0</v>
      </c>
      <c r="BJ190" s="83">
        <f>VLOOKUP($F190,REP_Info!$D$6:$H$250,5,FALSE)</f>
        <v>0.123</v>
      </c>
      <c r="BK190" s="30">
        <f t="shared" si="338"/>
        <v>14.095000000000002</v>
      </c>
      <c r="BL190" s="30">
        <f t="shared" si="338"/>
        <v>13.405000000000001</v>
      </c>
      <c r="BM190" s="30">
        <f t="shared" si="338"/>
        <v>13.060000000000002</v>
      </c>
      <c r="BN190" s="29">
        <f t="shared" si="338"/>
        <v>12.945</v>
      </c>
      <c r="BO190" s="85" t="str">
        <f t="shared" si="2"/>
        <v>$$$</v>
      </c>
      <c r="BP190" s="88" t="str">
        <f t="shared" si="339"/>
        <v>$$$</v>
      </c>
      <c r="BQ190" s="88" t="str">
        <f t="shared" si="4"/>
        <v>$$$</v>
      </c>
      <c r="BR190" s="88" t="str">
        <f t="shared" si="5"/>
        <v>$$$</v>
      </c>
      <c r="BS190" s="29" t="e">
        <f t="shared" si="340"/>
        <v>#N/A</v>
      </c>
      <c r="BT190" s="29" t="e">
        <f t="shared" si="340"/>
        <v>#N/A</v>
      </c>
      <c r="BU190" s="29" t="e">
        <f t="shared" si="340"/>
        <v>#N/A</v>
      </c>
      <c r="BV190" s="29" t="e">
        <f t="shared" si="340"/>
        <v>#N/A</v>
      </c>
      <c r="BW190" s="29" t="e">
        <f t="shared" si="340"/>
        <v>#N/A</v>
      </c>
      <c r="BX190" s="29" t="e">
        <f t="shared" si="340"/>
        <v>#N/A</v>
      </c>
      <c r="BY190" s="29" t="e">
        <f t="shared" si="340"/>
        <v>#N/A</v>
      </c>
      <c r="BZ190" s="29" t="e">
        <f t="shared" si="340"/>
        <v>#N/A</v>
      </c>
      <c r="CA190" s="29" t="e">
        <f t="shared" si="340"/>
        <v>#N/A</v>
      </c>
      <c r="CB190" s="29" t="e">
        <f t="shared" si="340"/>
        <v>#N/A</v>
      </c>
      <c r="CC190" s="29" t="e">
        <f t="shared" si="340"/>
        <v>#N/A</v>
      </c>
      <c r="CD190" s="29" t="e">
        <f t="shared" si="340"/>
        <v>#N/A</v>
      </c>
      <c r="CE190" s="6" t="str">
        <f t="shared" si="294"/>
        <v/>
      </c>
      <c r="CF190" s="27" t="e">
        <f>IF(AND(CI190,NOT(AD190)),LOOKUP(CF$5,{0,750,1500},H190:J190),"")</f>
        <v>#N/A</v>
      </c>
      <c r="CG190" s="6" t="str">
        <f t="shared" si="295"/>
        <v/>
      </c>
      <c r="CH190" t="e">
        <f t="shared" si="341"/>
        <v>#N/A</v>
      </c>
      <c r="CI190" t="e">
        <f t="shared" si="342"/>
        <v>#N/A</v>
      </c>
      <c r="CJ190" s="6" t="e">
        <f t="shared" si="11"/>
        <v>#N/A</v>
      </c>
      <c r="CK190" s="6">
        <f t="shared" si="12"/>
        <v>1</v>
      </c>
      <c r="CL190" s="6">
        <f t="shared" si="343"/>
        <v>1</v>
      </c>
      <c r="CM190" s="6">
        <f t="shared" si="13"/>
        <v>1</v>
      </c>
      <c r="CN190" s="6">
        <f t="shared" si="14"/>
        <v>1</v>
      </c>
      <c r="CO190" s="6">
        <f t="shared" si="15"/>
        <v>0</v>
      </c>
      <c r="CP190" s="6">
        <f t="shared" si="16"/>
        <v>1</v>
      </c>
      <c r="CQ190" s="6">
        <f t="shared" si="344"/>
        <v>1</v>
      </c>
      <c r="CR190" s="81" t="str">
        <f t="shared" si="17"/>
        <v/>
      </c>
      <c r="CS190">
        <f t="shared" si="345"/>
        <v>0</v>
      </c>
      <c r="CT190">
        <f t="shared" si="19"/>
        <v>300</v>
      </c>
      <c r="CU190" t="str">
        <f t="shared" si="346"/>
        <v/>
      </c>
      <c r="CV190" s="81">
        <f t="shared" si="347"/>
        <v>300</v>
      </c>
      <c r="CW190" s="81">
        <f>(CV190/25)^1.5*(Calculator!$BU$4/10000)*CW$5</f>
        <v>21.618321954745014</v>
      </c>
      <c r="CX190" t="str">
        <f t="shared" si="348"/>
        <v>$300</v>
      </c>
    </row>
    <row r="191" spans="2:102" x14ac:dyDescent="0.25">
      <c r="B191" s="115" t="s">
        <v>233</v>
      </c>
      <c r="C191" s="13">
        <v>46267.647916666669</v>
      </c>
      <c r="D191">
        <v>34026</v>
      </c>
      <c r="E191" s="54" t="s">
        <v>237</v>
      </c>
      <c r="F191" s="54" t="s">
        <v>517</v>
      </c>
      <c r="G191" s="54" t="s">
        <v>531</v>
      </c>
      <c r="H191" s="55">
        <v>13.8</v>
      </c>
      <c r="I191" s="55">
        <v>13.200000000000001</v>
      </c>
      <c r="J191" s="55">
        <v>12.9</v>
      </c>
      <c r="K191" s="54"/>
      <c r="L191" s="56" t="b">
        <v>0</v>
      </c>
      <c r="M191" s="56" t="b">
        <v>0</v>
      </c>
      <c r="N191" s="54">
        <v>1</v>
      </c>
      <c r="O191" s="54" t="s">
        <v>228</v>
      </c>
      <c r="P191" s="54">
        <v>24</v>
      </c>
      <c r="Q191" s="54">
        <v>24</v>
      </c>
      <c r="R191" s="54">
        <v>300</v>
      </c>
      <c r="S191" s="54" t="s">
        <v>519</v>
      </c>
      <c r="T191" s="54" t="s">
        <v>520</v>
      </c>
      <c r="U191" s="54" t="s">
        <v>521</v>
      </c>
      <c r="V191" s="54" t="s">
        <v>522</v>
      </c>
      <c r="W191" s="54" t="b">
        <v>0</v>
      </c>
      <c r="X191" s="54"/>
      <c r="Y191" s="57" t="s">
        <v>2301</v>
      </c>
      <c r="Z191" s="54" t="s">
        <v>2302</v>
      </c>
      <c r="AA191" s="54"/>
      <c r="AB191" s="54" t="s">
        <v>523</v>
      </c>
      <c r="AC191" s="56" t="b">
        <v>1</v>
      </c>
      <c r="AD191" s="56" t="b">
        <v>0</v>
      </c>
      <c r="AE191" s="54" t="s">
        <v>302</v>
      </c>
      <c r="AF191" s="58">
        <v>46267</v>
      </c>
      <c r="AG191" s="62" t="s">
        <v>293</v>
      </c>
      <c r="AH191" s="54">
        <v>0</v>
      </c>
      <c r="AI191" s="54"/>
      <c r="AJ191" s="54"/>
      <c r="AK191" s="54"/>
      <c r="AL191" s="54"/>
      <c r="AM191" s="54">
        <v>2</v>
      </c>
      <c r="AN191" s="54"/>
      <c r="AO191" s="54"/>
      <c r="AP191" s="54"/>
      <c r="AQ191" s="54"/>
      <c r="AR191" s="54"/>
      <c r="AS191" s="54"/>
      <c r="AT191" s="54"/>
      <c r="AU191" s="54"/>
      <c r="AV191" s="54"/>
      <c r="AW191" s="54"/>
      <c r="AX191" s="59"/>
      <c r="AY191" s="59"/>
      <c r="AZ191" s="59"/>
      <c r="BA191" s="59"/>
      <c r="BB191" s="59">
        <v>6.5909999999999996E-2</v>
      </c>
      <c r="BC191" s="60">
        <v>4.0599999999999996</v>
      </c>
      <c r="BD191" s="61">
        <v>6.0295000000000001E-2</v>
      </c>
      <c r="BE191" s="62" t="s">
        <v>293</v>
      </c>
      <c r="BF191" s="35">
        <f t="shared" si="335"/>
        <v>4.0600000000000005</v>
      </c>
      <c r="BG191" s="35">
        <f t="shared" si="335"/>
        <v>6.0295000000000001E-2</v>
      </c>
      <c r="BH191" s="35" t="str">
        <f t="shared" si="336"/>
        <v>Med</v>
      </c>
      <c r="BI191" s="110">
        <f t="shared" si="337"/>
        <v>0</v>
      </c>
      <c r="BJ191" s="83">
        <f>VLOOKUP($F191,REP_Info!$D$6:$H$250,5,FALSE)</f>
        <v>0.123</v>
      </c>
      <c r="BK191" s="30">
        <f t="shared" si="338"/>
        <v>13.832499999999998</v>
      </c>
      <c r="BL191" s="30">
        <f t="shared" si="338"/>
        <v>13.226499999999998</v>
      </c>
      <c r="BM191" s="30">
        <f t="shared" si="338"/>
        <v>12.923500000000002</v>
      </c>
      <c r="BN191" s="29">
        <f t="shared" si="338"/>
        <v>12.822499999999998</v>
      </c>
      <c r="BO191" s="85" t="str">
        <f t="shared" si="2"/>
        <v>$$$</v>
      </c>
      <c r="BP191" s="88" t="str">
        <f t="shared" si="339"/>
        <v>$$$</v>
      </c>
      <c r="BQ191" s="88" t="str">
        <f t="shared" si="4"/>
        <v>$$$</v>
      </c>
      <c r="BR191" s="88" t="str">
        <f t="shared" si="5"/>
        <v>$$$</v>
      </c>
      <c r="BS191" s="29" t="e">
        <f t="shared" si="340"/>
        <v>#N/A</v>
      </c>
      <c r="BT191" s="29" t="e">
        <f t="shared" si="340"/>
        <v>#N/A</v>
      </c>
      <c r="BU191" s="29" t="e">
        <f t="shared" si="340"/>
        <v>#N/A</v>
      </c>
      <c r="BV191" s="29" t="e">
        <f t="shared" si="340"/>
        <v>#N/A</v>
      </c>
      <c r="BW191" s="29" t="e">
        <f t="shared" si="340"/>
        <v>#N/A</v>
      </c>
      <c r="BX191" s="29" t="e">
        <f t="shared" si="340"/>
        <v>#N/A</v>
      </c>
      <c r="BY191" s="29" t="e">
        <f t="shared" si="340"/>
        <v>#N/A</v>
      </c>
      <c r="BZ191" s="29" t="e">
        <f t="shared" si="340"/>
        <v>#N/A</v>
      </c>
      <c r="CA191" s="29" t="e">
        <f t="shared" si="340"/>
        <v>#N/A</v>
      </c>
      <c r="CB191" s="29" t="e">
        <f t="shared" si="340"/>
        <v>#N/A</v>
      </c>
      <c r="CC191" s="29" t="e">
        <f t="shared" si="340"/>
        <v>#N/A</v>
      </c>
      <c r="CD191" s="29" t="e">
        <f t="shared" si="340"/>
        <v>#N/A</v>
      </c>
      <c r="CE191" s="6" t="str">
        <f t="shared" si="294"/>
        <v/>
      </c>
      <c r="CF191" s="27" t="e">
        <f>IF(AND(CI191,NOT(AD191)),LOOKUP(CF$5,{0,750,1500},H191:J191),"")</f>
        <v>#N/A</v>
      </c>
      <c r="CG191" s="6" t="str">
        <f t="shared" si="295"/>
        <v/>
      </c>
      <c r="CH191" t="e">
        <f t="shared" si="341"/>
        <v>#N/A</v>
      </c>
      <c r="CI191" t="e">
        <f t="shared" si="342"/>
        <v>#N/A</v>
      </c>
      <c r="CJ191" s="6" t="e">
        <f t="shared" si="11"/>
        <v>#N/A</v>
      </c>
      <c r="CK191" s="6">
        <f t="shared" si="12"/>
        <v>1</v>
      </c>
      <c r="CL191" s="6">
        <f t="shared" si="343"/>
        <v>1</v>
      </c>
      <c r="CM191" s="6">
        <f t="shared" si="13"/>
        <v>1</v>
      </c>
      <c r="CN191" s="6">
        <f t="shared" si="14"/>
        <v>1</v>
      </c>
      <c r="CO191" s="6">
        <f t="shared" si="15"/>
        <v>0</v>
      </c>
      <c r="CP191" s="6">
        <f t="shared" si="16"/>
        <v>1</v>
      </c>
      <c r="CQ191" s="6">
        <f t="shared" si="344"/>
        <v>1</v>
      </c>
      <c r="CR191" s="81" t="str">
        <f t="shared" si="17"/>
        <v/>
      </c>
      <c r="CS191">
        <f t="shared" si="345"/>
        <v>0</v>
      </c>
      <c r="CT191">
        <f t="shared" si="19"/>
        <v>300</v>
      </c>
      <c r="CU191" t="str">
        <f t="shared" si="346"/>
        <v/>
      </c>
      <c r="CV191" s="81">
        <f t="shared" si="347"/>
        <v>300</v>
      </c>
      <c r="CW191" s="81">
        <f>(CV191/25)^1.5*(Calculator!$BU$4/10000)*CW$5</f>
        <v>21.618321954745014</v>
      </c>
      <c r="CX191" t="str">
        <f t="shared" si="348"/>
        <v>$300</v>
      </c>
    </row>
    <row r="192" spans="2:102" x14ac:dyDescent="0.25">
      <c r="B192" s="115" t="s">
        <v>233</v>
      </c>
      <c r="C192" s="13">
        <v>46267.647916666669</v>
      </c>
      <c r="D192">
        <v>34107</v>
      </c>
      <c r="E192" s="54" t="s">
        <v>235</v>
      </c>
      <c r="F192" s="54" t="s">
        <v>517</v>
      </c>
      <c r="G192" s="54" t="s">
        <v>532</v>
      </c>
      <c r="H192" s="55">
        <v>14.299999999999999</v>
      </c>
      <c r="I192" s="55">
        <v>13.600000000000001</v>
      </c>
      <c r="J192" s="55">
        <v>13.3</v>
      </c>
      <c r="K192" s="54"/>
      <c r="L192" s="56" t="b">
        <v>0</v>
      </c>
      <c r="M192" s="56" t="b">
        <v>0</v>
      </c>
      <c r="N192" s="54">
        <v>1</v>
      </c>
      <c r="O192" s="54" t="s">
        <v>228</v>
      </c>
      <c r="P192" s="54">
        <v>24</v>
      </c>
      <c r="Q192" s="54">
        <v>36</v>
      </c>
      <c r="R192" s="54">
        <v>375</v>
      </c>
      <c r="S192" s="54" t="s">
        <v>519</v>
      </c>
      <c r="T192" s="54" t="s">
        <v>520</v>
      </c>
      <c r="U192" s="54" t="s">
        <v>521</v>
      </c>
      <c r="V192" s="54" t="s">
        <v>522</v>
      </c>
      <c r="W192" s="54" t="b">
        <v>0</v>
      </c>
      <c r="X192" s="54"/>
      <c r="Y192" s="57" t="s">
        <v>2303</v>
      </c>
      <c r="Z192" s="54" t="s">
        <v>2304</v>
      </c>
      <c r="AA192" s="54"/>
      <c r="AB192" s="54" t="s">
        <v>523</v>
      </c>
      <c r="AC192" s="56" t="b">
        <v>1</v>
      </c>
      <c r="AD192" s="56" t="b">
        <v>0</v>
      </c>
      <c r="AE192" s="54" t="s">
        <v>302</v>
      </c>
      <c r="AF192" s="58">
        <v>46267</v>
      </c>
      <c r="AG192" s="62" t="s">
        <v>293</v>
      </c>
      <c r="AH192" s="54">
        <v>0</v>
      </c>
      <c r="AI192" s="54"/>
      <c r="AJ192" s="54"/>
      <c r="AK192" s="54"/>
      <c r="AL192" s="54"/>
      <c r="AM192" s="54">
        <v>2</v>
      </c>
      <c r="AN192" s="54"/>
      <c r="AO192" s="54"/>
      <c r="AP192" s="54"/>
      <c r="AQ192" s="54"/>
      <c r="AR192" s="54"/>
      <c r="AS192" s="54"/>
      <c r="AT192" s="54"/>
      <c r="AU192" s="54"/>
      <c r="AV192" s="54"/>
      <c r="AW192" s="54"/>
      <c r="AX192" s="59"/>
      <c r="AY192" s="59"/>
      <c r="AZ192" s="59"/>
      <c r="BA192" s="59"/>
      <c r="BB192" s="59">
        <v>6.5070000000000003E-2</v>
      </c>
      <c r="BC192" s="60">
        <v>4.9000000000000004</v>
      </c>
      <c r="BD192" s="61">
        <v>6.4130000000000006E-2</v>
      </c>
      <c r="BE192" s="62" t="s">
        <v>293</v>
      </c>
      <c r="BF192" s="35">
        <f t="shared" si="335"/>
        <v>4.9000000000000004</v>
      </c>
      <c r="BG192" s="35">
        <f t="shared" si="335"/>
        <v>6.4130000000000006E-2</v>
      </c>
      <c r="BH192" s="35" t="str">
        <f t="shared" si="336"/>
        <v>Med</v>
      </c>
      <c r="BI192" s="110">
        <f t="shared" si="337"/>
        <v>0</v>
      </c>
      <c r="BJ192" s="83">
        <f>VLOOKUP($F192,REP_Info!$D$6:$H$250,5,FALSE)</f>
        <v>0.123</v>
      </c>
      <c r="BK192" s="30">
        <f t="shared" si="338"/>
        <v>14.3</v>
      </c>
      <c r="BL192" s="30">
        <f t="shared" si="338"/>
        <v>13.610000000000001</v>
      </c>
      <c r="BM192" s="30">
        <f t="shared" si="338"/>
        <v>13.265000000000004</v>
      </c>
      <c r="BN192" s="29">
        <f t="shared" si="338"/>
        <v>13.15</v>
      </c>
      <c r="BO192" s="85" t="str">
        <f t="shared" si="2"/>
        <v>$$$</v>
      </c>
      <c r="BP192" s="88" t="str">
        <f t="shared" si="339"/>
        <v>$$$</v>
      </c>
      <c r="BQ192" s="88" t="str">
        <f t="shared" si="4"/>
        <v>$$$</v>
      </c>
      <c r="BR192" s="88" t="str">
        <f t="shared" si="5"/>
        <v>$$$</v>
      </c>
      <c r="BS192" s="29" t="e">
        <f t="shared" si="340"/>
        <v>#N/A</v>
      </c>
      <c r="BT192" s="29" t="e">
        <f t="shared" si="340"/>
        <v>#N/A</v>
      </c>
      <c r="BU192" s="29" t="e">
        <f t="shared" si="340"/>
        <v>#N/A</v>
      </c>
      <c r="BV192" s="29" t="e">
        <f t="shared" si="340"/>
        <v>#N/A</v>
      </c>
      <c r="BW192" s="29" t="e">
        <f t="shared" si="340"/>
        <v>#N/A</v>
      </c>
      <c r="BX192" s="29" t="e">
        <f t="shared" si="340"/>
        <v>#N/A</v>
      </c>
      <c r="BY192" s="29" t="e">
        <f t="shared" si="340"/>
        <v>#N/A</v>
      </c>
      <c r="BZ192" s="29" t="e">
        <f t="shared" si="340"/>
        <v>#N/A</v>
      </c>
      <c r="CA192" s="29" t="e">
        <f t="shared" si="340"/>
        <v>#N/A</v>
      </c>
      <c r="CB192" s="29" t="e">
        <f t="shared" si="340"/>
        <v>#N/A</v>
      </c>
      <c r="CC192" s="29" t="e">
        <f t="shared" si="340"/>
        <v>#N/A</v>
      </c>
      <c r="CD192" s="29" t="e">
        <f t="shared" si="340"/>
        <v>#N/A</v>
      </c>
      <c r="CE192" s="6" t="str">
        <f t="shared" si="294"/>
        <v/>
      </c>
      <c r="CF192" s="27" t="e">
        <f>IF(AND(CI192,NOT(AD192)),LOOKUP(CF$5,{0,750,1500},H192:J192),"")</f>
        <v>#N/A</v>
      </c>
      <c r="CG192" s="6" t="str">
        <f t="shared" si="295"/>
        <v/>
      </c>
      <c r="CH192" t="e">
        <f t="shared" si="341"/>
        <v>#N/A</v>
      </c>
      <c r="CI192" t="e">
        <f t="shared" si="342"/>
        <v>#N/A</v>
      </c>
      <c r="CJ192" s="6" t="e">
        <f t="shared" si="11"/>
        <v>#N/A</v>
      </c>
      <c r="CK192" s="6">
        <f t="shared" si="12"/>
        <v>1</v>
      </c>
      <c r="CL192" s="6">
        <f t="shared" si="343"/>
        <v>1</v>
      </c>
      <c r="CM192" s="6">
        <f t="shared" si="13"/>
        <v>1</v>
      </c>
      <c r="CN192" s="6">
        <f t="shared" si="14"/>
        <v>1</v>
      </c>
      <c r="CO192" s="6">
        <f t="shared" si="15"/>
        <v>0</v>
      </c>
      <c r="CP192" s="6">
        <f t="shared" si="16"/>
        <v>1</v>
      </c>
      <c r="CQ192" s="6">
        <f t="shared" si="344"/>
        <v>1</v>
      </c>
      <c r="CR192" s="81" t="str">
        <f t="shared" si="17"/>
        <v/>
      </c>
      <c r="CS192">
        <f t="shared" si="345"/>
        <v>0</v>
      </c>
      <c r="CT192">
        <f t="shared" si="19"/>
        <v>375</v>
      </c>
      <c r="CU192" t="str">
        <f t="shared" si="346"/>
        <v/>
      </c>
      <c r="CV192" s="81">
        <f t="shared" si="347"/>
        <v>375</v>
      </c>
      <c r="CW192" s="81">
        <f>(CV192/25)^1.5*(Calculator!$BU$4/10000)*CW$5</f>
        <v>30.212523406428716</v>
      </c>
      <c r="CX192" t="str">
        <f t="shared" si="348"/>
        <v>$375</v>
      </c>
    </row>
    <row r="193" spans="2:102" x14ac:dyDescent="0.25">
      <c r="B193" s="115" t="s">
        <v>233</v>
      </c>
      <c r="C193" s="13">
        <v>46267.647916666669</v>
      </c>
      <c r="D193">
        <v>34109</v>
      </c>
      <c r="E193" s="54" t="s">
        <v>237</v>
      </c>
      <c r="F193" s="54" t="s">
        <v>517</v>
      </c>
      <c r="G193" s="54" t="s">
        <v>532</v>
      </c>
      <c r="H193" s="55">
        <v>14.099999999999998</v>
      </c>
      <c r="I193" s="55">
        <v>13.5</v>
      </c>
      <c r="J193" s="55">
        <v>13.200000000000001</v>
      </c>
      <c r="K193" s="54"/>
      <c r="L193" s="56" t="b">
        <v>0</v>
      </c>
      <c r="M193" s="56" t="b">
        <v>0</v>
      </c>
      <c r="N193" s="54">
        <v>1</v>
      </c>
      <c r="O193" s="54" t="s">
        <v>228</v>
      </c>
      <c r="P193" s="54">
        <v>24</v>
      </c>
      <c r="Q193" s="54">
        <v>36</v>
      </c>
      <c r="R193" s="54">
        <v>375</v>
      </c>
      <c r="S193" s="54" t="s">
        <v>519</v>
      </c>
      <c r="T193" s="54" t="s">
        <v>520</v>
      </c>
      <c r="U193" s="54" t="s">
        <v>521</v>
      </c>
      <c r="V193" s="54" t="s">
        <v>522</v>
      </c>
      <c r="W193" s="54" t="b">
        <v>0</v>
      </c>
      <c r="X193" s="54"/>
      <c r="Y193" s="57" t="s">
        <v>2305</v>
      </c>
      <c r="Z193" s="54" t="s">
        <v>2306</v>
      </c>
      <c r="AA193" s="54"/>
      <c r="AB193" s="54" t="s">
        <v>523</v>
      </c>
      <c r="AC193" s="56" t="b">
        <v>1</v>
      </c>
      <c r="AD193" s="56" t="b">
        <v>0</v>
      </c>
      <c r="AE193" s="54" t="s">
        <v>302</v>
      </c>
      <c r="AF193" s="58">
        <v>46267</v>
      </c>
      <c r="AG193" s="62" t="s">
        <v>293</v>
      </c>
      <c r="AH193" s="54">
        <v>0</v>
      </c>
      <c r="AI193" s="54"/>
      <c r="AJ193" s="54"/>
      <c r="AK193" s="54"/>
      <c r="AL193" s="54"/>
      <c r="AM193" s="54">
        <v>2</v>
      </c>
      <c r="AN193" s="54"/>
      <c r="AO193" s="54"/>
      <c r="AP193" s="54"/>
      <c r="AQ193" s="54"/>
      <c r="AR193" s="54"/>
      <c r="AS193" s="54"/>
      <c r="AT193" s="54"/>
      <c r="AU193" s="54"/>
      <c r="AV193" s="54"/>
      <c r="AW193" s="54"/>
      <c r="AX193" s="59"/>
      <c r="AY193" s="59"/>
      <c r="AZ193" s="59"/>
      <c r="BA193" s="59"/>
      <c r="BB193" s="59">
        <v>6.8199999999999997E-2</v>
      </c>
      <c r="BC193" s="60">
        <v>4.0599999999999996</v>
      </c>
      <c r="BD193" s="61">
        <v>6.0295000000000001E-2</v>
      </c>
      <c r="BE193" s="62" t="s">
        <v>293</v>
      </c>
      <c r="BF193" s="35">
        <f t="shared" si="335"/>
        <v>4.0600000000000005</v>
      </c>
      <c r="BG193" s="35">
        <f t="shared" si="335"/>
        <v>6.0295000000000001E-2</v>
      </c>
      <c r="BH193" s="35" t="str">
        <f t="shared" si="336"/>
        <v>Med</v>
      </c>
      <c r="BI193" s="110">
        <f t="shared" si="337"/>
        <v>0</v>
      </c>
      <c r="BJ193" s="83">
        <f>VLOOKUP($F193,REP_Info!$D$6:$H$250,5,FALSE)</f>
        <v>0.123</v>
      </c>
      <c r="BK193" s="30">
        <f t="shared" si="338"/>
        <v>14.061500000000001</v>
      </c>
      <c r="BL193" s="30">
        <f t="shared" si="338"/>
        <v>13.455500000000001</v>
      </c>
      <c r="BM193" s="30">
        <f t="shared" si="338"/>
        <v>13.1525</v>
      </c>
      <c r="BN193" s="29">
        <f t="shared" si="338"/>
        <v>13.051499999999997</v>
      </c>
      <c r="BO193" s="85" t="str">
        <f t="shared" si="2"/>
        <v>$$$</v>
      </c>
      <c r="BP193" s="88" t="str">
        <f t="shared" si="339"/>
        <v>$$$</v>
      </c>
      <c r="BQ193" s="88" t="str">
        <f t="shared" si="4"/>
        <v>$$$</v>
      </c>
      <c r="BR193" s="88" t="str">
        <f t="shared" si="5"/>
        <v>$$$</v>
      </c>
      <c r="BS193" s="29" t="e">
        <f t="shared" si="340"/>
        <v>#N/A</v>
      </c>
      <c r="BT193" s="29" t="e">
        <f t="shared" si="340"/>
        <v>#N/A</v>
      </c>
      <c r="BU193" s="29" t="e">
        <f t="shared" si="340"/>
        <v>#N/A</v>
      </c>
      <c r="BV193" s="29" t="e">
        <f t="shared" si="340"/>
        <v>#N/A</v>
      </c>
      <c r="BW193" s="29" t="e">
        <f t="shared" si="340"/>
        <v>#N/A</v>
      </c>
      <c r="BX193" s="29" t="e">
        <f t="shared" si="340"/>
        <v>#N/A</v>
      </c>
      <c r="BY193" s="29" t="e">
        <f t="shared" si="340"/>
        <v>#N/A</v>
      </c>
      <c r="BZ193" s="29" t="e">
        <f t="shared" si="340"/>
        <v>#N/A</v>
      </c>
      <c r="CA193" s="29" t="e">
        <f t="shared" si="340"/>
        <v>#N/A</v>
      </c>
      <c r="CB193" s="29" t="e">
        <f t="shared" si="340"/>
        <v>#N/A</v>
      </c>
      <c r="CC193" s="29" t="e">
        <f t="shared" si="340"/>
        <v>#N/A</v>
      </c>
      <c r="CD193" s="29" t="e">
        <f t="shared" si="340"/>
        <v>#N/A</v>
      </c>
      <c r="CE193" s="6" t="str">
        <f t="shared" si="294"/>
        <v/>
      </c>
      <c r="CF193" s="27" t="e">
        <f>IF(AND(CI193,NOT(AD193)),LOOKUP(CF$5,{0,750,1500},H193:J193),"")</f>
        <v>#N/A</v>
      </c>
      <c r="CG193" s="6" t="str">
        <f t="shared" si="295"/>
        <v/>
      </c>
      <c r="CH193" t="e">
        <f t="shared" si="341"/>
        <v>#N/A</v>
      </c>
      <c r="CI193" t="e">
        <f t="shared" si="342"/>
        <v>#N/A</v>
      </c>
      <c r="CJ193" s="6" t="e">
        <f t="shared" si="11"/>
        <v>#N/A</v>
      </c>
      <c r="CK193" s="6">
        <f t="shared" si="12"/>
        <v>1</v>
      </c>
      <c r="CL193" s="6">
        <f t="shared" si="343"/>
        <v>1</v>
      </c>
      <c r="CM193" s="6">
        <f t="shared" si="13"/>
        <v>1</v>
      </c>
      <c r="CN193" s="6">
        <f t="shared" si="14"/>
        <v>1</v>
      </c>
      <c r="CO193" s="6">
        <f t="shared" si="15"/>
        <v>0</v>
      </c>
      <c r="CP193" s="6">
        <f t="shared" si="16"/>
        <v>1</v>
      </c>
      <c r="CQ193" s="6">
        <f t="shared" si="344"/>
        <v>1</v>
      </c>
      <c r="CR193" s="81" t="str">
        <f t="shared" si="17"/>
        <v/>
      </c>
      <c r="CS193">
        <f t="shared" si="345"/>
        <v>0</v>
      </c>
      <c r="CT193">
        <f t="shared" si="19"/>
        <v>375</v>
      </c>
      <c r="CU193" t="str">
        <f t="shared" si="346"/>
        <v/>
      </c>
      <c r="CV193" s="81">
        <f t="shared" si="347"/>
        <v>375</v>
      </c>
      <c r="CW193" s="81">
        <f>(CV193/25)^1.5*(Calculator!$BU$4/10000)*CW$5</f>
        <v>30.212523406428716</v>
      </c>
      <c r="CX193" t="str">
        <f t="shared" si="348"/>
        <v>$375</v>
      </c>
    </row>
    <row r="194" spans="2:102" x14ac:dyDescent="0.25">
      <c r="B194" s="115" t="s">
        <v>233</v>
      </c>
      <c r="C194" s="13">
        <v>46269.447222222225</v>
      </c>
      <c r="D194">
        <v>17283</v>
      </c>
      <c r="E194" s="54" t="s">
        <v>237</v>
      </c>
      <c r="F194" s="54" t="s">
        <v>533</v>
      </c>
      <c r="G194" s="54" t="s">
        <v>1934</v>
      </c>
      <c r="H194" s="55">
        <v>10.7</v>
      </c>
      <c r="I194" s="55">
        <v>9.9</v>
      </c>
      <c r="J194" s="55">
        <v>9.4</v>
      </c>
      <c r="K194" s="54"/>
      <c r="L194" s="56" t="b">
        <v>0</v>
      </c>
      <c r="M194" s="56" t="b">
        <v>0</v>
      </c>
      <c r="N194" s="54">
        <v>1</v>
      </c>
      <c r="O194" s="54" t="s">
        <v>228</v>
      </c>
      <c r="P194" s="54">
        <v>22</v>
      </c>
      <c r="Q194" s="54">
        <v>3</v>
      </c>
      <c r="R194" s="54">
        <v>175</v>
      </c>
      <c r="S194" s="54" t="s">
        <v>534</v>
      </c>
      <c r="T194" s="54" t="s">
        <v>535</v>
      </c>
      <c r="U194" s="54" t="s">
        <v>1919</v>
      </c>
      <c r="V194" s="54" t="s">
        <v>536</v>
      </c>
      <c r="W194" s="54" t="b">
        <v>0</v>
      </c>
      <c r="X194" s="54"/>
      <c r="Y194" s="57" t="s">
        <v>1935</v>
      </c>
      <c r="Z194" s="54" t="s">
        <v>537</v>
      </c>
      <c r="AA194" s="54"/>
      <c r="AB194" s="54" t="s">
        <v>538</v>
      </c>
      <c r="AC194" s="56" t="b">
        <v>1</v>
      </c>
      <c r="AD194" s="56" t="b">
        <v>0</v>
      </c>
      <c r="AE194" s="54" t="s">
        <v>302</v>
      </c>
      <c r="AF194" s="58">
        <v>46269</v>
      </c>
      <c r="AG194" s="62" t="s">
        <v>293</v>
      </c>
      <c r="AH194" s="54">
        <v>0</v>
      </c>
      <c r="AI194" s="54"/>
      <c r="AJ194" s="54"/>
      <c r="AK194" s="54"/>
      <c r="AL194" s="54"/>
      <c r="AM194" s="54">
        <v>16.663333333333334</v>
      </c>
      <c r="AN194" s="54"/>
      <c r="AO194" s="54"/>
      <c r="AP194" s="54"/>
      <c r="AQ194" s="54"/>
      <c r="AR194" s="54"/>
      <c r="AS194" s="54"/>
      <c r="AT194" s="54"/>
      <c r="AU194" s="54"/>
      <c r="AV194" s="54"/>
      <c r="AW194" s="54"/>
      <c r="AX194" s="59"/>
      <c r="AY194" s="59"/>
      <c r="AZ194" s="59"/>
      <c r="BA194" s="59"/>
      <c r="BB194" s="59">
        <v>0.03</v>
      </c>
      <c r="BC194" s="60">
        <v>4.0599999999999996</v>
      </c>
      <c r="BD194" s="61">
        <v>6.0295000000000001E-2</v>
      </c>
      <c r="BE194" s="62" t="s">
        <v>293</v>
      </c>
      <c r="BF194" s="35">
        <f t="shared" si="335"/>
        <v>4.0600000000000005</v>
      </c>
      <c r="BG194" s="35">
        <f t="shared" si="335"/>
        <v>6.0295000000000001E-2</v>
      </c>
      <c r="BH194" s="35" t="str">
        <f t="shared" si="336"/>
        <v>Med</v>
      </c>
      <c r="BI194" s="110">
        <f t="shared" si="337"/>
        <v>0</v>
      </c>
      <c r="BJ194" s="83">
        <f>VLOOKUP($F194,REP_Info!$D$6:$H$250,5,FALSE)</f>
        <v>1.8620000000000001</v>
      </c>
      <c r="BK194" s="30">
        <f t="shared" si="338"/>
        <v>13.174166666666668</v>
      </c>
      <c r="BL194" s="30">
        <f t="shared" si="338"/>
        <v>11.101833333333333</v>
      </c>
      <c r="BM194" s="30">
        <f t="shared" si="338"/>
        <v>10.065666666666665</v>
      </c>
      <c r="BN194" s="29">
        <f t="shared" si="338"/>
        <v>9.7202777777777793</v>
      </c>
      <c r="BO194" s="85" t="str">
        <f t="shared" si="2"/>
        <v>$$$</v>
      </c>
      <c r="BP194" s="88" t="str">
        <f t="shared" si="339"/>
        <v>$$$</v>
      </c>
      <c r="BQ194" s="88" t="str">
        <f t="shared" si="4"/>
        <v>$$$</v>
      </c>
      <c r="BR194" s="88" t="str">
        <f t="shared" si="5"/>
        <v>$$$</v>
      </c>
      <c r="BS194" s="29" t="e">
        <f t="shared" si="340"/>
        <v>#N/A</v>
      </c>
      <c r="BT194" s="29" t="e">
        <f t="shared" si="340"/>
        <v>#N/A</v>
      </c>
      <c r="BU194" s="29" t="e">
        <f t="shared" si="340"/>
        <v>#N/A</v>
      </c>
      <c r="BV194" s="29" t="e">
        <f t="shared" si="340"/>
        <v>#N/A</v>
      </c>
      <c r="BW194" s="29" t="e">
        <f t="shared" si="340"/>
        <v>#N/A</v>
      </c>
      <c r="BX194" s="29" t="e">
        <f t="shared" si="340"/>
        <v>#N/A</v>
      </c>
      <c r="BY194" s="29" t="e">
        <f t="shared" si="340"/>
        <v>#N/A</v>
      </c>
      <c r="BZ194" s="29" t="e">
        <f t="shared" si="340"/>
        <v>#N/A</v>
      </c>
      <c r="CA194" s="29" t="e">
        <f t="shared" si="340"/>
        <v>#N/A</v>
      </c>
      <c r="CB194" s="29" t="e">
        <f t="shared" si="340"/>
        <v>#N/A</v>
      </c>
      <c r="CC194" s="29" t="e">
        <f t="shared" si="340"/>
        <v>#N/A</v>
      </c>
      <c r="CD194" s="29" t="e">
        <f t="shared" si="340"/>
        <v>#N/A</v>
      </c>
      <c r="CE194" s="6" t="str">
        <f t="shared" si="294"/>
        <v/>
      </c>
      <c r="CF194" s="27" t="e">
        <f>IF(AND(CI194,NOT(AD194)),LOOKUP(CF$5,{0,750,1500},H194:J194),"")</f>
        <v>#N/A</v>
      </c>
      <c r="CG194" s="6" t="str">
        <f t="shared" si="295"/>
        <v/>
      </c>
      <c r="CH194" t="e">
        <f t="shared" si="341"/>
        <v>#N/A</v>
      </c>
      <c r="CI194" t="e">
        <f t="shared" si="342"/>
        <v>#N/A</v>
      </c>
      <c r="CJ194" s="6" t="e">
        <f t="shared" si="11"/>
        <v>#N/A</v>
      </c>
      <c r="CK194" s="6">
        <f t="shared" si="12"/>
        <v>1</v>
      </c>
      <c r="CL194" s="6">
        <f t="shared" si="343"/>
        <v>1</v>
      </c>
      <c r="CM194" s="6">
        <f t="shared" si="13"/>
        <v>1</v>
      </c>
      <c r="CN194" s="6">
        <f t="shared" si="14"/>
        <v>0</v>
      </c>
      <c r="CO194" s="6">
        <f t="shared" si="15"/>
        <v>1</v>
      </c>
      <c r="CP194" s="6">
        <f t="shared" si="16"/>
        <v>1</v>
      </c>
      <c r="CQ194" s="6">
        <f t="shared" si="344"/>
        <v>1</v>
      </c>
      <c r="CR194" s="81" t="str">
        <f t="shared" si="17"/>
        <v/>
      </c>
      <c r="CS194">
        <f t="shared" si="345"/>
        <v>54</v>
      </c>
      <c r="CT194">
        <f t="shared" si="19"/>
        <v>175</v>
      </c>
      <c r="CU194" t="str">
        <f t="shared" si="346"/>
        <v/>
      </c>
      <c r="CV194" s="81">
        <f t="shared" si="347"/>
        <v>175</v>
      </c>
      <c r="CW194" s="81">
        <f>(CV194/25)^1.5*(Calculator!$BU$4/10000)*CW$5</f>
        <v>9.6315719067890644</v>
      </c>
      <c r="CX194" t="str">
        <f t="shared" si="348"/>
        <v>$175</v>
      </c>
    </row>
    <row r="195" spans="2:102" x14ac:dyDescent="0.25">
      <c r="B195" s="115" t="s">
        <v>233</v>
      </c>
      <c r="C195" s="13">
        <v>46269.447222222225</v>
      </c>
      <c r="D195">
        <v>17287</v>
      </c>
      <c r="E195" s="54" t="s">
        <v>235</v>
      </c>
      <c r="F195" s="54" t="s">
        <v>533</v>
      </c>
      <c r="G195" s="54" t="s">
        <v>1934</v>
      </c>
      <c r="H195" s="55">
        <v>11.700000000000001</v>
      </c>
      <c r="I195" s="55">
        <v>10.8</v>
      </c>
      <c r="J195" s="55">
        <v>10.4</v>
      </c>
      <c r="K195" s="54"/>
      <c r="L195" s="56" t="b">
        <v>0</v>
      </c>
      <c r="M195" s="56" t="b">
        <v>0</v>
      </c>
      <c r="N195" s="54">
        <v>1</v>
      </c>
      <c r="O195" s="54" t="s">
        <v>228</v>
      </c>
      <c r="P195" s="54">
        <v>22</v>
      </c>
      <c r="Q195" s="54">
        <v>3</v>
      </c>
      <c r="R195" s="54">
        <v>175</v>
      </c>
      <c r="S195" s="54" t="s">
        <v>534</v>
      </c>
      <c r="T195" s="54" t="s">
        <v>535</v>
      </c>
      <c r="U195" s="54" t="s">
        <v>1918</v>
      </c>
      <c r="V195" s="54" t="s">
        <v>536</v>
      </c>
      <c r="W195" s="54" t="b">
        <v>0</v>
      </c>
      <c r="X195" s="54"/>
      <c r="Y195" s="57" t="s">
        <v>1936</v>
      </c>
      <c r="Z195" s="54" t="s">
        <v>537</v>
      </c>
      <c r="AA195" s="54"/>
      <c r="AB195" s="54" t="s">
        <v>538</v>
      </c>
      <c r="AC195" s="56" t="b">
        <v>1</v>
      </c>
      <c r="AD195" s="56" t="b">
        <v>0</v>
      </c>
      <c r="AE195" s="54" t="s">
        <v>302</v>
      </c>
      <c r="AF195" s="58">
        <v>46269</v>
      </c>
      <c r="AG195" s="62" t="s">
        <v>293</v>
      </c>
      <c r="AH195" s="54">
        <v>0</v>
      </c>
      <c r="AI195" s="54"/>
      <c r="AJ195" s="54"/>
      <c r="AK195" s="54"/>
      <c r="AL195" s="54"/>
      <c r="AM195" s="54">
        <v>16.663333333333334</v>
      </c>
      <c r="AN195" s="54"/>
      <c r="AO195" s="54"/>
      <c r="AP195" s="54"/>
      <c r="AQ195" s="54"/>
      <c r="AR195" s="54"/>
      <c r="AS195" s="54"/>
      <c r="AT195" s="54"/>
      <c r="AU195" s="54"/>
      <c r="AV195" s="54"/>
      <c r="AW195" s="54"/>
      <c r="AX195" s="59"/>
      <c r="AY195" s="59"/>
      <c r="AZ195" s="59"/>
      <c r="BA195" s="59"/>
      <c r="BB195" s="59">
        <v>3.5000000000000003E-2</v>
      </c>
      <c r="BC195" s="60">
        <v>4.9000000000000004</v>
      </c>
      <c r="BD195" s="61">
        <v>6.4130000000000006E-2</v>
      </c>
      <c r="BE195" s="62" t="s">
        <v>293</v>
      </c>
      <c r="BF195" s="35">
        <f t="shared" ref="BF195:BG200" si="349">IF($E195=$E$4,BF$4,IF($E195=$E$5,BF$5,""))</f>
        <v>4.9000000000000004</v>
      </c>
      <c r="BG195" s="35">
        <f t="shared" si="349"/>
        <v>6.4130000000000006E-2</v>
      </c>
      <c r="BH195" s="35" t="str">
        <f t="shared" ref="BH195:BH200" si="350">IF(ISTEXT(BE195),IF(AND(AV195=0,SUM(AN195:AQ195)=0),IF(AM195&lt;=0,IF(BE195="Y","Low","Flat"),"Med"),"High"),"?")</f>
        <v>Med</v>
      </c>
      <c r="BI195" s="110">
        <f t="shared" ref="BI195:BI200" si="351">IF(ISNUMBER(AH195),0*BI$5*SIN((EDATE($A$3,$Q195)-DATE(YEAR(EDATE($A$3,$Q195)),1,0)-BI$4)*2*PI()/365),"")</f>
        <v>0</v>
      </c>
      <c r="BJ195" s="83">
        <f>VLOOKUP($F195,REP_Info!$D$6:$H$250,5,FALSE)</f>
        <v>1.8620000000000001</v>
      </c>
      <c r="BK195" s="30">
        <f t="shared" ref="BK195:BN200" si="352">IF(BK$7&gt;0,(LOOKUP(BK$7,$AH195:$AL195,$AM195:$AQ195)+IF($AG195="Y",SUMPRODUCT($AX195:$BB195-$AW195:$BA195,BK$7-$AR195:$AV195,N(BK$7&gt;$AR195:$AV195)),BK$7*LOOKUP(BK$7,$AR195:$AV195,$AX195:$BB195))+IF($BE195="Y",$BF195,$BC195)+BK$7*IF($BE195="Y",$BG195,$BD195))*100/BK$7,"")</f>
        <v>14.225666666666665</v>
      </c>
      <c r="BL195" s="30">
        <f t="shared" si="352"/>
        <v>12.069333333333335</v>
      </c>
      <c r="BM195" s="30">
        <f t="shared" si="352"/>
        <v>10.991166666666668</v>
      </c>
      <c r="BN195" s="29">
        <f t="shared" si="352"/>
        <v>10.631777777777778</v>
      </c>
      <c r="BO195" s="85" t="str">
        <f t="shared" si="2"/>
        <v>$$$</v>
      </c>
      <c r="BP195" s="88" t="str">
        <f t="shared" ref="BP195:BP200" si="353">IFERROR(BO195*100/BO$5,"$$$")</f>
        <v>$$$</v>
      </c>
      <c r="BQ195" s="88" t="str">
        <f t="shared" si="4"/>
        <v>$$$</v>
      </c>
      <c r="BR195" s="88" t="str">
        <f t="shared" si="5"/>
        <v>$$$</v>
      </c>
      <c r="BS195" s="29" t="e">
        <f t="shared" ref="BS195:CD200" si="354">IF($CI195,IF(BS$7&gt;0,IF(BS$4&gt;$Q195,$BF195+BS$7*(BS$5+$BG195+$BI195),LOOKUP(BS$7,$AH195:$AL195,$AM195:$AQ195)+IF($AG195="Y",SUMPRODUCT($AX195:$BB195-$AW195:$BA195,BS$7-$AR195:$AV195,N(BS$7&gt;$AR195:$AV195)),BS$7*LOOKUP(BS$7,$AR195:$AV195,$AX195:$BB195))+IF($BE195="Y",$BF195,$BC195)+BS$7*IF($BE195="Y",$BG195,$BD195))*100/BS$7,""),NA())</f>
        <v>#N/A</v>
      </c>
      <c r="BT195" s="29" t="e">
        <f t="shared" si="354"/>
        <v>#N/A</v>
      </c>
      <c r="BU195" s="29" t="e">
        <f t="shared" si="354"/>
        <v>#N/A</v>
      </c>
      <c r="BV195" s="29" t="e">
        <f t="shared" si="354"/>
        <v>#N/A</v>
      </c>
      <c r="BW195" s="29" t="e">
        <f t="shared" si="354"/>
        <v>#N/A</v>
      </c>
      <c r="BX195" s="29" t="e">
        <f t="shared" si="354"/>
        <v>#N/A</v>
      </c>
      <c r="BY195" s="29" t="e">
        <f t="shared" si="354"/>
        <v>#N/A</v>
      </c>
      <c r="BZ195" s="29" t="e">
        <f t="shared" si="354"/>
        <v>#N/A</v>
      </c>
      <c r="CA195" s="29" t="e">
        <f t="shared" si="354"/>
        <v>#N/A</v>
      </c>
      <c r="CB195" s="29" t="e">
        <f t="shared" si="354"/>
        <v>#N/A</v>
      </c>
      <c r="CC195" s="29" t="e">
        <f t="shared" si="354"/>
        <v>#N/A</v>
      </c>
      <c r="CD195" s="29" t="e">
        <f t="shared" si="354"/>
        <v>#N/A</v>
      </c>
      <c r="CE195" s="6" t="str">
        <f t="shared" si="294"/>
        <v/>
      </c>
      <c r="CF195" s="27" t="e">
        <f>IF(AND(CI195,NOT(AD195)),LOOKUP(CF$5,{0,750,1500},H195:J195),"")</f>
        <v>#N/A</v>
      </c>
      <c r="CG195" s="6" t="str">
        <f t="shared" si="295"/>
        <v/>
      </c>
      <c r="CH195" t="e">
        <f t="shared" ref="CH195:CH200" si="355">IF(CI195,IF(ISNUMBER(BO195),BO195,100000)+CV195/10000+IF(ISNUMBER(BJ195),BJ195,2)/10000-P195/100000+ROW()/10000000,"")</f>
        <v>#N/A</v>
      </c>
      <c r="CI195" t="e">
        <f t="shared" ref="CI195:CI200" si="356">PRODUCT(CJ195:CQ195)</f>
        <v>#N/A</v>
      </c>
      <c r="CJ195" s="6" t="e">
        <f t="shared" si="11"/>
        <v>#N/A</v>
      </c>
      <c r="CK195" s="6">
        <f t="shared" si="12"/>
        <v>1</v>
      </c>
      <c r="CL195" s="6">
        <f t="shared" ref="CL195:CL200" si="357">IFERROR(--OR(ISBLANK(CL$5),$BJ195="",AND(ISNUMBER($BJ195),$BJ195&lt;=CL$5)),1)</f>
        <v>1</v>
      </c>
      <c r="CM195" s="6">
        <f t="shared" si="13"/>
        <v>1</v>
      </c>
      <c r="CN195" s="6">
        <f t="shared" si="14"/>
        <v>0</v>
      </c>
      <c r="CO195" s="6">
        <f t="shared" si="15"/>
        <v>1</v>
      </c>
      <c r="CP195" s="6">
        <f t="shared" si="16"/>
        <v>1</v>
      </c>
      <c r="CQ195" s="6">
        <f t="shared" ref="CQ195:CQ200" si="358">IF(CQ$5="Any",1,IF(AND(CQ$5="Med",AV195=0,SUM(AN195:AQ195)=0),1,IF(AND(CQ$5="Low",AV195=0,SUM(AN195:AQ195)=0,AM195=0),1,IF(AND(CQ$5="Flat",AV195=0,SUM(AN195:AQ195)=0,AM195=0,IFERROR(NOT(BE195="Y"),0)),1,0))))</f>
        <v>1</v>
      </c>
      <c r="CR195" s="81" t="str">
        <f t="shared" si="17"/>
        <v/>
      </c>
      <c r="CS195">
        <f t="shared" ref="CS195:CS200" si="359">CS$5*(12/(MIN(12,Q195))-1)</f>
        <v>54</v>
      </c>
      <c r="CT195">
        <f t="shared" si="19"/>
        <v>175</v>
      </c>
      <c r="CU195" t="str">
        <f t="shared" ref="CU195:CU200" si="360">IF(AND(ISERR(FIND("remain",$R195)),ISERR(FIND("left",$R195))),"","r")&amp;IF(ISERR(FIND("mon",$R195)),"","m")</f>
        <v/>
      </c>
      <c r="CV195" s="81">
        <f t="shared" ref="CV195:CV200" si="361">CT195*IF(CU195="",1,Q195)</f>
        <v>175</v>
      </c>
      <c r="CW195" s="81">
        <f>(CV195/25)^1.5*(Calculator!$BU$4/10000)*CW$5</f>
        <v>9.6315719067890644</v>
      </c>
      <c r="CX195" t="str">
        <f t="shared" ref="CX195:CX200" si="362">"$"&amp;IF(LEFT(CU195,1)="r",CT195&amp;"/"&amp;CU195,CV195)</f>
        <v>$175</v>
      </c>
    </row>
    <row r="196" spans="2:102" x14ac:dyDescent="0.25">
      <c r="B196" s="115" t="s">
        <v>233</v>
      </c>
      <c r="C196" s="13">
        <v>46269.447222222225</v>
      </c>
      <c r="D196">
        <v>24636</v>
      </c>
      <c r="E196" s="54" t="s">
        <v>237</v>
      </c>
      <c r="F196" s="54" t="s">
        <v>533</v>
      </c>
      <c r="G196" s="54" t="s">
        <v>1937</v>
      </c>
      <c r="H196" s="55">
        <v>10.8</v>
      </c>
      <c r="I196" s="55">
        <v>9.9</v>
      </c>
      <c r="J196" s="55">
        <v>9.5</v>
      </c>
      <c r="K196" s="54"/>
      <c r="L196" s="56" t="b">
        <v>0</v>
      </c>
      <c r="M196" s="56" t="b">
        <v>1</v>
      </c>
      <c r="N196" s="54">
        <v>1</v>
      </c>
      <c r="O196" s="54" t="s">
        <v>228</v>
      </c>
      <c r="P196" s="54">
        <v>22</v>
      </c>
      <c r="Q196" s="54">
        <v>3</v>
      </c>
      <c r="R196" s="54">
        <v>175</v>
      </c>
      <c r="S196" s="54" t="s">
        <v>534</v>
      </c>
      <c r="T196" s="54" t="s">
        <v>539</v>
      </c>
      <c r="U196" s="54" t="s">
        <v>1916</v>
      </c>
      <c r="V196" s="54" t="s">
        <v>536</v>
      </c>
      <c r="W196" s="54" t="b">
        <v>0</v>
      </c>
      <c r="X196" s="54"/>
      <c r="Y196" s="57" t="s">
        <v>1938</v>
      </c>
      <c r="Z196" s="54" t="s">
        <v>537</v>
      </c>
      <c r="AA196" s="54"/>
      <c r="AB196" s="54" t="s">
        <v>538</v>
      </c>
      <c r="AC196" s="56" t="b">
        <v>1</v>
      </c>
      <c r="AD196" s="56" t="b">
        <v>0</v>
      </c>
      <c r="AE196" s="54" t="s">
        <v>302</v>
      </c>
      <c r="AF196" s="58">
        <v>46269</v>
      </c>
      <c r="AG196" s="62" t="s">
        <v>293</v>
      </c>
      <c r="AH196" s="54">
        <v>0</v>
      </c>
      <c r="AI196" s="54"/>
      <c r="AJ196" s="54"/>
      <c r="AK196" s="54"/>
      <c r="AL196" s="54"/>
      <c r="AM196" s="54">
        <v>16.663333333333334</v>
      </c>
      <c r="AN196" s="54"/>
      <c r="AO196" s="54"/>
      <c r="AP196" s="54"/>
      <c r="AQ196" s="54"/>
      <c r="AR196" s="54"/>
      <c r="AS196" s="54"/>
      <c r="AT196" s="54"/>
      <c r="AU196" s="54"/>
      <c r="AV196" s="54"/>
      <c r="AW196" s="54"/>
      <c r="AX196" s="59"/>
      <c r="AY196" s="59"/>
      <c r="AZ196" s="59"/>
      <c r="BA196" s="59"/>
      <c r="BB196" s="59">
        <v>3.082E-2</v>
      </c>
      <c r="BC196" s="60">
        <v>4.0599999999999996</v>
      </c>
      <c r="BD196" s="61">
        <v>6.0295000000000001E-2</v>
      </c>
      <c r="BE196" s="62" t="e">
        <v>#N/A</v>
      </c>
      <c r="BF196" s="35">
        <f t="shared" si="349"/>
        <v>4.0600000000000005</v>
      </c>
      <c r="BG196" s="35">
        <f t="shared" si="349"/>
        <v>6.0295000000000001E-2</v>
      </c>
      <c r="BH196" s="35" t="str">
        <f t="shared" si="350"/>
        <v>?</v>
      </c>
      <c r="BI196" s="110">
        <f t="shared" si="351"/>
        <v>0</v>
      </c>
      <c r="BJ196" s="83">
        <f>VLOOKUP($F196,REP_Info!$D$6:$H$250,5,FALSE)</f>
        <v>1.8620000000000001</v>
      </c>
      <c r="BK196" s="30" t="e">
        <f t="shared" si="352"/>
        <v>#N/A</v>
      </c>
      <c r="BL196" s="30" t="e">
        <f t="shared" si="352"/>
        <v>#N/A</v>
      </c>
      <c r="BM196" s="30" t="e">
        <f t="shared" si="352"/>
        <v>#N/A</v>
      </c>
      <c r="BN196" s="29" t="e">
        <f t="shared" si="352"/>
        <v>#N/A</v>
      </c>
      <c r="BO196" s="85" t="str">
        <f t="shared" si="2"/>
        <v>$$$</v>
      </c>
      <c r="BP196" s="88" t="str">
        <f t="shared" si="353"/>
        <v>$$$</v>
      </c>
      <c r="BQ196" s="88" t="str">
        <f t="shared" si="4"/>
        <v>$$$</v>
      </c>
      <c r="BR196" s="88" t="str">
        <f t="shared" si="5"/>
        <v>$$$</v>
      </c>
      <c r="BS196" s="29" t="e">
        <f t="shared" si="354"/>
        <v>#N/A</v>
      </c>
      <c r="BT196" s="29" t="e">
        <f t="shared" si="354"/>
        <v>#N/A</v>
      </c>
      <c r="BU196" s="29" t="e">
        <f t="shared" si="354"/>
        <v>#N/A</v>
      </c>
      <c r="BV196" s="29" t="e">
        <f t="shared" si="354"/>
        <v>#N/A</v>
      </c>
      <c r="BW196" s="29" t="e">
        <f t="shared" si="354"/>
        <v>#N/A</v>
      </c>
      <c r="BX196" s="29" t="e">
        <f t="shared" si="354"/>
        <v>#N/A</v>
      </c>
      <c r="BY196" s="29" t="e">
        <f t="shared" si="354"/>
        <v>#N/A</v>
      </c>
      <c r="BZ196" s="29" t="e">
        <f t="shared" si="354"/>
        <v>#N/A</v>
      </c>
      <c r="CA196" s="29" t="e">
        <f t="shared" si="354"/>
        <v>#N/A</v>
      </c>
      <c r="CB196" s="29" t="e">
        <f t="shared" si="354"/>
        <v>#N/A</v>
      </c>
      <c r="CC196" s="29" t="e">
        <f t="shared" si="354"/>
        <v>#N/A</v>
      </c>
      <c r="CD196" s="29" t="e">
        <f t="shared" si="354"/>
        <v>#N/A</v>
      </c>
      <c r="CE196" s="6" t="str">
        <f t="shared" si="294"/>
        <v/>
      </c>
      <c r="CF196" s="27" t="e">
        <f>IF(AND(CI196,NOT(AD196)),LOOKUP(CF$5,{0,750,1500},H196:J196),"")</f>
        <v>#N/A</v>
      </c>
      <c r="CG196" s="6" t="str">
        <f t="shared" si="295"/>
        <v/>
      </c>
      <c r="CH196" t="e">
        <f t="shared" si="355"/>
        <v>#N/A</v>
      </c>
      <c r="CI196" t="e">
        <f t="shared" si="356"/>
        <v>#N/A</v>
      </c>
      <c r="CJ196" s="6" t="e">
        <f t="shared" si="11"/>
        <v>#N/A</v>
      </c>
      <c r="CK196" s="6">
        <f t="shared" si="12"/>
        <v>1</v>
      </c>
      <c r="CL196" s="6">
        <f t="shared" si="357"/>
        <v>1</v>
      </c>
      <c r="CM196" s="6">
        <f t="shared" si="13"/>
        <v>1</v>
      </c>
      <c r="CN196" s="6">
        <f t="shared" si="14"/>
        <v>0</v>
      </c>
      <c r="CO196" s="6">
        <f t="shared" si="15"/>
        <v>1</v>
      </c>
      <c r="CP196" s="6">
        <f t="shared" si="16"/>
        <v>1</v>
      </c>
      <c r="CQ196" s="6">
        <f t="shared" si="358"/>
        <v>1</v>
      </c>
      <c r="CR196" s="81" t="str">
        <f t="shared" si="17"/>
        <v/>
      </c>
      <c r="CS196">
        <f t="shared" si="359"/>
        <v>54</v>
      </c>
      <c r="CT196">
        <f t="shared" si="19"/>
        <v>175</v>
      </c>
      <c r="CU196" t="str">
        <f t="shared" si="360"/>
        <v/>
      </c>
      <c r="CV196" s="81">
        <f t="shared" si="361"/>
        <v>175</v>
      </c>
      <c r="CW196" s="81">
        <f>(CV196/25)^1.5*(Calculator!$BU$4/10000)*CW$5</f>
        <v>9.6315719067890644</v>
      </c>
      <c r="CX196" t="str">
        <f t="shared" si="362"/>
        <v>$175</v>
      </c>
    </row>
    <row r="197" spans="2:102" x14ac:dyDescent="0.25">
      <c r="B197" s="115" t="s">
        <v>233</v>
      </c>
      <c r="C197" s="13">
        <v>46269.447222222225</v>
      </c>
      <c r="D197">
        <v>24638</v>
      </c>
      <c r="E197" s="54" t="s">
        <v>235</v>
      </c>
      <c r="F197" s="54" t="s">
        <v>533</v>
      </c>
      <c r="G197" s="54" t="s">
        <v>1937</v>
      </c>
      <c r="H197" s="55">
        <v>11.700000000000001</v>
      </c>
      <c r="I197" s="55">
        <v>10.8</v>
      </c>
      <c r="J197" s="55">
        <v>10.4</v>
      </c>
      <c r="K197" s="54"/>
      <c r="L197" s="56" t="b">
        <v>0</v>
      </c>
      <c r="M197" s="56" t="b">
        <v>1</v>
      </c>
      <c r="N197" s="54">
        <v>1</v>
      </c>
      <c r="O197" s="54" t="s">
        <v>228</v>
      </c>
      <c r="P197" s="54">
        <v>22</v>
      </c>
      <c r="Q197" s="54">
        <v>3</v>
      </c>
      <c r="R197" s="54">
        <v>175</v>
      </c>
      <c r="S197" s="54" t="s">
        <v>534</v>
      </c>
      <c r="T197" s="54" t="s">
        <v>539</v>
      </c>
      <c r="U197" s="54" t="s">
        <v>1917</v>
      </c>
      <c r="V197" s="54" t="s">
        <v>536</v>
      </c>
      <c r="W197" s="54" t="b">
        <v>0</v>
      </c>
      <c r="X197" s="54"/>
      <c r="Y197" s="57" t="s">
        <v>1939</v>
      </c>
      <c r="Z197" s="54" t="s">
        <v>537</v>
      </c>
      <c r="AA197" s="54"/>
      <c r="AB197" s="54" t="s">
        <v>538</v>
      </c>
      <c r="AC197" s="56" t="b">
        <v>1</v>
      </c>
      <c r="AD197" s="56" t="b">
        <v>0</v>
      </c>
      <c r="AE197" s="54" t="s">
        <v>302</v>
      </c>
      <c r="AF197" s="58">
        <v>46269</v>
      </c>
      <c r="AG197" s="62" t="s">
        <v>293</v>
      </c>
      <c r="AH197" s="54">
        <v>0</v>
      </c>
      <c r="AI197" s="54"/>
      <c r="AJ197" s="54"/>
      <c r="AK197" s="54"/>
      <c r="AL197" s="54"/>
      <c r="AM197" s="54">
        <v>16.663333333333334</v>
      </c>
      <c r="AN197" s="54"/>
      <c r="AO197" s="54"/>
      <c r="AP197" s="54"/>
      <c r="AQ197" s="54"/>
      <c r="AR197" s="54"/>
      <c r="AS197" s="54"/>
      <c r="AT197" s="54"/>
      <c r="AU197" s="54"/>
      <c r="AV197" s="54"/>
      <c r="AW197" s="54"/>
      <c r="AX197" s="59"/>
      <c r="AY197" s="59"/>
      <c r="AZ197" s="59"/>
      <c r="BA197" s="59"/>
      <c r="BB197" s="59">
        <v>3.4840000000000003E-2</v>
      </c>
      <c r="BC197" s="60">
        <v>4.9000000000000004</v>
      </c>
      <c r="BD197" s="61">
        <v>5.1461E-2</v>
      </c>
      <c r="BE197" s="62" t="e">
        <v>#N/A</v>
      </c>
      <c r="BF197" s="35">
        <f t="shared" si="349"/>
        <v>4.9000000000000004</v>
      </c>
      <c r="BG197" s="35">
        <f t="shared" si="349"/>
        <v>6.4130000000000006E-2</v>
      </c>
      <c r="BH197" s="35" t="str">
        <f t="shared" si="350"/>
        <v>?</v>
      </c>
      <c r="BI197" s="110">
        <f t="shared" si="351"/>
        <v>0</v>
      </c>
      <c r="BJ197" s="83">
        <f>VLOOKUP($F197,REP_Info!$D$6:$H$250,5,FALSE)</f>
        <v>1.8620000000000001</v>
      </c>
      <c r="BK197" s="30" t="e">
        <f t="shared" si="352"/>
        <v>#N/A</v>
      </c>
      <c r="BL197" s="30" t="e">
        <f t="shared" si="352"/>
        <v>#N/A</v>
      </c>
      <c r="BM197" s="30" t="e">
        <f t="shared" si="352"/>
        <v>#N/A</v>
      </c>
      <c r="BN197" s="29" t="e">
        <f t="shared" si="352"/>
        <v>#N/A</v>
      </c>
      <c r="BO197" s="85" t="str">
        <f t="shared" ref="BO197:BO200" si="363">IFERROR(SUMPRODUCT($BS$7:$CD$7,$BS197:$CD197)/100,"$$$")</f>
        <v>$$$</v>
      </c>
      <c r="BP197" s="88" t="str">
        <f t="shared" si="353"/>
        <v>$$$</v>
      </c>
      <c r="BQ197" s="88" t="str">
        <f t="shared" si="4"/>
        <v>$$$</v>
      </c>
      <c r="BR197" s="88" t="str">
        <f t="shared" si="5"/>
        <v>$$$</v>
      </c>
      <c r="BS197" s="29" t="e">
        <f t="shared" si="354"/>
        <v>#N/A</v>
      </c>
      <c r="BT197" s="29" t="e">
        <f t="shared" si="354"/>
        <v>#N/A</v>
      </c>
      <c r="BU197" s="29" t="e">
        <f t="shared" si="354"/>
        <v>#N/A</v>
      </c>
      <c r="BV197" s="29" t="e">
        <f t="shared" si="354"/>
        <v>#N/A</v>
      </c>
      <c r="BW197" s="29" t="e">
        <f t="shared" si="354"/>
        <v>#N/A</v>
      </c>
      <c r="BX197" s="29" t="e">
        <f t="shared" si="354"/>
        <v>#N/A</v>
      </c>
      <c r="BY197" s="29" t="e">
        <f t="shared" si="354"/>
        <v>#N/A</v>
      </c>
      <c r="BZ197" s="29" t="e">
        <f t="shared" si="354"/>
        <v>#N/A</v>
      </c>
      <c r="CA197" s="29" t="e">
        <f t="shared" si="354"/>
        <v>#N/A</v>
      </c>
      <c r="CB197" s="29" t="e">
        <f t="shared" si="354"/>
        <v>#N/A</v>
      </c>
      <c r="CC197" s="29" t="e">
        <f t="shared" si="354"/>
        <v>#N/A</v>
      </c>
      <c r="CD197" s="29" t="e">
        <f t="shared" si="354"/>
        <v>#N/A</v>
      </c>
      <c r="CE197" s="6" t="str">
        <f t="shared" si="294"/>
        <v/>
      </c>
      <c r="CF197" s="27" t="e">
        <f>IF(AND(CI197,NOT(AD197)),LOOKUP(CF$5,{0,750,1500},H197:J197),"")</f>
        <v>#N/A</v>
      </c>
      <c r="CG197" s="6" t="str">
        <f t="shared" si="295"/>
        <v/>
      </c>
      <c r="CH197" t="e">
        <f t="shared" si="355"/>
        <v>#N/A</v>
      </c>
      <c r="CI197" t="e">
        <f t="shared" si="356"/>
        <v>#N/A</v>
      </c>
      <c r="CJ197" s="6" t="e">
        <f t="shared" ref="CJ197:CJ200" si="364">IF($E197=CJ$5,1,0)</f>
        <v>#N/A</v>
      </c>
      <c r="CK197" s="6">
        <f t="shared" ref="CK197:CK200" si="365">IF(CK$5="[Any]",1,IF($F197=CK$5,1,0))</f>
        <v>1</v>
      </c>
      <c r="CL197" s="6">
        <f t="shared" si="357"/>
        <v>1</v>
      </c>
      <c r="CM197" s="6">
        <f t="shared" ref="CM197:CM200" si="366">IF($O197="Fixed",1,0)</f>
        <v>1</v>
      </c>
      <c r="CN197" s="6">
        <f t="shared" ref="CN197:CN200" si="367">IF($Q197&gt;=CN$5,1,0)</f>
        <v>0</v>
      </c>
      <c r="CO197" s="6">
        <f t="shared" ref="CO197:CO200" si="368">IF($Q197&lt;=CO$5,1,0)</f>
        <v>1</v>
      </c>
      <c r="CP197" s="6">
        <f t="shared" ref="CP197:CP200" si="369">IF($P197&gt;=CP$5,1,0)</f>
        <v>1</v>
      </c>
      <c r="CQ197" s="6">
        <f t="shared" si="358"/>
        <v>1</v>
      </c>
      <c r="CR197" s="81" t="str">
        <f t="shared" ref="CR197:CR200" si="370">IF(ISNUMBER($CH197),$CH197+$CS197+$CW197,"")</f>
        <v/>
      </c>
      <c r="CS197">
        <f t="shared" si="359"/>
        <v>54</v>
      </c>
      <c r="CT197">
        <f t="shared" si="19"/>
        <v>175</v>
      </c>
      <c r="CU197" t="str">
        <f t="shared" si="360"/>
        <v/>
      </c>
      <c r="CV197" s="81">
        <f t="shared" si="361"/>
        <v>175</v>
      </c>
      <c r="CW197" s="81">
        <f>(CV197/25)^1.5*(Calculator!$BU$4/10000)*CW$5</f>
        <v>9.6315719067890644</v>
      </c>
      <c r="CX197" t="str">
        <f t="shared" si="362"/>
        <v>$175</v>
      </c>
    </row>
    <row r="198" spans="2:102" x14ac:dyDescent="0.25">
      <c r="B198" s="115" t="s">
        <v>233</v>
      </c>
      <c r="C198" s="13">
        <v>46242.178472222222</v>
      </c>
      <c r="D198">
        <v>24642</v>
      </c>
      <c r="E198" s="54" t="s">
        <v>237</v>
      </c>
      <c r="F198" s="54" t="s">
        <v>533</v>
      </c>
      <c r="G198" s="54" t="s">
        <v>540</v>
      </c>
      <c r="H198" s="55">
        <v>23.799999999999997</v>
      </c>
      <c r="I198" s="55">
        <v>10.9</v>
      </c>
      <c r="J198" s="55">
        <v>17</v>
      </c>
      <c r="K198" s="54" t="s">
        <v>312</v>
      </c>
      <c r="L198" s="56" t="b">
        <v>0</v>
      </c>
      <c r="M198" s="56" t="b">
        <v>0</v>
      </c>
      <c r="N198" s="54">
        <v>1</v>
      </c>
      <c r="O198" s="54" t="s">
        <v>228</v>
      </c>
      <c r="P198" s="54">
        <v>22</v>
      </c>
      <c r="Q198" s="54">
        <v>12</v>
      </c>
      <c r="R198" s="54">
        <v>175</v>
      </c>
      <c r="S198" s="54" t="s">
        <v>534</v>
      </c>
      <c r="T198" s="54" t="s">
        <v>541</v>
      </c>
      <c r="U198" s="54" t="s">
        <v>542</v>
      </c>
      <c r="V198" s="54" t="s">
        <v>536</v>
      </c>
      <c r="W198" s="54" t="b">
        <v>0</v>
      </c>
      <c r="X198" s="54"/>
      <c r="Y198" s="57" t="s">
        <v>543</v>
      </c>
      <c r="Z198" s="54" t="s">
        <v>544</v>
      </c>
      <c r="AA198" s="54"/>
      <c r="AB198" s="54" t="s">
        <v>538</v>
      </c>
      <c r="AC198" s="56" t="b">
        <v>1</v>
      </c>
      <c r="AD198" s="56" t="b">
        <v>1</v>
      </c>
      <c r="AE198" s="54" t="s">
        <v>302</v>
      </c>
      <c r="AF198" s="58">
        <v>46242</v>
      </c>
      <c r="AG198" s="62" t="s">
        <v>293</v>
      </c>
      <c r="AH198" s="54">
        <v>0</v>
      </c>
      <c r="AI198" s="54">
        <v>1000</v>
      </c>
      <c r="AJ198" s="54"/>
      <c r="AK198" s="54"/>
      <c r="AL198" s="54"/>
      <c r="AM198" s="54">
        <v>0</v>
      </c>
      <c r="AN198" s="54">
        <v>-125</v>
      </c>
      <c r="AO198" s="54"/>
      <c r="AP198" s="54"/>
      <c r="AQ198" s="54"/>
      <c r="AR198" s="54"/>
      <c r="AS198" s="54"/>
      <c r="AT198" s="54"/>
      <c r="AU198" s="54"/>
      <c r="AV198" s="54"/>
      <c r="AW198" s="54"/>
      <c r="AX198" s="59"/>
      <c r="AY198" s="59"/>
      <c r="AZ198" s="59"/>
      <c r="BA198" s="59"/>
      <c r="BB198" s="59">
        <v>0.17</v>
      </c>
      <c r="BC198" s="60">
        <v>4.0599999999999996</v>
      </c>
      <c r="BD198" s="61">
        <v>6.0295000000000001E-2</v>
      </c>
      <c r="BE198" s="62" t="s">
        <v>293</v>
      </c>
      <c r="BF198" s="35">
        <f t="shared" si="349"/>
        <v>4.0600000000000005</v>
      </c>
      <c r="BG198" s="35">
        <f t="shared" si="349"/>
        <v>6.0295000000000001E-2</v>
      </c>
      <c r="BH198" s="35" t="str">
        <f t="shared" si="350"/>
        <v>High</v>
      </c>
      <c r="BI198" s="110">
        <f t="shared" si="351"/>
        <v>0</v>
      </c>
      <c r="BJ198" s="83">
        <f>VLOOKUP($F198,REP_Info!$D$6:$H$250,5,FALSE)</f>
        <v>1.8620000000000001</v>
      </c>
      <c r="BK198" s="30">
        <f t="shared" si="352"/>
        <v>23.841500000000003</v>
      </c>
      <c r="BL198" s="30">
        <f t="shared" si="352"/>
        <v>10.935499999999999</v>
      </c>
      <c r="BM198" s="30">
        <f t="shared" si="352"/>
        <v>16.982500000000002</v>
      </c>
      <c r="BN198" s="29">
        <f t="shared" si="352"/>
        <v>18.99816666666667</v>
      </c>
      <c r="BO198" s="85" t="str">
        <f t="shared" si="363"/>
        <v>$$$</v>
      </c>
      <c r="BP198" s="88" t="str">
        <f t="shared" si="353"/>
        <v>$$$</v>
      </c>
      <c r="BQ198" s="88" t="str">
        <f t="shared" si="4"/>
        <v>$$$</v>
      </c>
      <c r="BR198" s="88" t="str">
        <f t="shared" si="5"/>
        <v>$$$</v>
      </c>
      <c r="BS198" s="29" t="e">
        <f t="shared" si="354"/>
        <v>#N/A</v>
      </c>
      <c r="BT198" s="29" t="e">
        <f t="shared" si="354"/>
        <v>#N/A</v>
      </c>
      <c r="BU198" s="29" t="e">
        <f t="shared" si="354"/>
        <v>#N/A</v>
      </c>
      <c r="BV198" s="29" t="e">
        <f t="shared" si="354"/>
        <v>#N/A</v>
      </c>
      <c r="BW198" s="29" t="e">
        <f t="shared" si="354"/>
        <v>#N/A</v>
      </c>
      <c r="BX198" s="29" t="e">
        <f t="shared" si="354"/>
        <v>#N/A</v>
      </c>
      <c r="BY198" s="29" t="e">
        <f t="shared" si="354"/>
        <v>#N/A</v>
      </c>
      <c r="BZ198" s="29" t="e">
        <f t="shared" si="354"/>
        <v>#N/A</v>
      </c>
      <c r="CA198" s="29" t="e">
        <f t="shared" si="354"/>
        <v>#N/A</v>
      </c>
      <c r="CB198" s="29" t="e">
        <f t="shared" si="354"/>
        <v>#N/A</v>
      </c>
      <c r="CC198" s="29" t="e">
        <f t="shared" si="354"/>
        <v>#N/A</v>
      </c>
      <c r="CD198" s="29" t="e">
        <f t="shared" si="354"/>
        <v>#N/A</v>
      </c>
      <c r="CE198" s="6" t="str">
        <f t="shared" si="294"/>
        <v/>
      </c>
      <c r="CF198" s="27" t="e">
        <f>IF(AND(CI198,NOT(AD198)),LOOKUP(CF$5,{0,750,1500},H198:J198),"")</f>
        <v>#N/A</v>
      </c>
      <c r="CG198" s="6" t="str">
        <f t="shared" si="295"/>
        <v/>
      </c>
      <c r="CH198" t="e">
        <f t="shared" si="355"/>
        <v>#N/A</v>
      </c>
      <c r="CI198" t="e">
        <f t="shared" si="356"/>
        <v>#N/A</v>
      </c>
      <c r="CJ198" s="6" t="e">
        <f t="shared" si="364"/>
        <v>#N/A</v>
      </c>
      <c r="CK198" s="6">
        <f t="shared" si="365"/>
        <v>1</v>
      </c>
      <c r="CL198" s="6">
        <f t="shared" si="357"/>
        <v>1</v>
      </c>
      <c r="CM198" s="6">
        <f t="shared" si="366"/>
        <v>1</v>
      </c>
      <c r="CN198" s="6">
        <f t="shared" si="367"/>
        <v>1</v>
      </c>
      <c r="CO198" s="6">
        <f t="shared" si="368"/>
        <v>1</v>
      </c>
      <c r="CP198" s="6">
        <f t="shared" si="369"/>
        <v>1</v>
      </c>
      <c r="CQ198" s="6">
        <f t="shared" si="358"/>
        <v>1</v>
      </c>
      <c r="CR198" s="81" t="str">
        <f t="shared" si="370"/>
        <v/>
      </c>
      <c r="CS198">
        <f t="shared" si="359"/>
        <v>0</v>
      </c>
      <c r="CT198">
        <f t="shared" si="19"/>
        <v>175</v>
      </c>
      <c r="CU198" t="str">
        <f t="shared" si="360"/>
        <v/>
      </c>
      <c r="CV198" s="81">
        <f t="shared" si="361"/>
        <v>175</v>
      </c>
      <c r="CW198" s="81">
        <f>(CV198/25)^1.5*(Calculator!$BU$4/10000)*CW$5</f>
        <v>9.6315719067890644</v>
      </c>
      <c r="CX198" t="str">
        <f t="shared" si="362"/>
        <v>$175</v>
      </c>
    </row>
    <row r="199" spans="2:102" x14ac:dyDescent="0.25">
      <c r="B199" s="115" t="s">
        <v>233</v>
      </c>
      <c r="C199" s="13">
        <v>46266.661111111112</v>
      </c>
      <c r="D199">
        <v>24644</v>
      </c>
      <c r="E199" s="54" t="s">
        <v>235</v>
      </c>
      <c r="F199" s="54" t="s">
        <v>533</v>
      </c>
      <c r="G199" s="54" t="s">
        <v>540</v>
      </c>
      <c r="H199" s="55">
        <v>22.8</v>
      </c>
      <c r="I199" s="55">
        <v>9.8000000000000007</v>
      </c>
      <c r="J199" s="55">
        <v>15.8</v>
      </c>
      <c r="K199" s="54" t="s">
        <v>312</v>
      </c>
      <c r="L199" s="56" t="b">
        <v>0</v>
      </c>
      <c r="M199" s="56" t="b">
        <v>0</v>
      </c>
      <c r="N199" s="54">
        <v>1</v>
      </c>
      <c r="O199" s="54" t="s">
        <v>228</v>
      </c>
      <c r="P199" s="54">
        <v>22</v>
      </c>
      <c r="Q199" s="54">
        <v>12</v>
      </c>
      <c r="R199" s="54">
        <v>175</v>
      </c>
      <c r="S199" s="54" t="s">
        <v>534</v>
      </c>
      <c r="T199" s="54" t="s">
        <v>541</v>
      </c>
      <c r="U199" s="54" t="s">
        <v>545</v>
      </c>
      <c r="V199" s="54" t="s">
        <v>536</v>
      </c>
      <c r="W199" s="54" t="b">
        <v>0</v>
      </c>
      <c r="X199" s="54"/>
      <c r="Y199" s="57" t="s">
        <v>546</v>
      </c>
      <c r="Z199" s="54" t="s">
        <v>544</v>
      </c>
      <c r="AA199" s="54"/>
      <c r="AB199" s="54" t="s">
        <v>538</v>
      </c>
      <c r="AC199" s="56" t="b">
        <v>1</v>
      </c>
      <c r="AD199" s="56" t="b">
        <v>1</v>
      </c>
      <c r="AE199" s="54" t="s">
        <v>302</v>
      </c>
      <c r="AF199" s="58">
        <v>46266</v>
      </c>
      <c r="AG199" s="62" t="s">
        <v>293</v>
      </c>
      <c r="AH199" s="54">
        <v>0</v>
      </c>
      <c r="AI199" s="54">
        <v>1000</v>
      </c>
      <c r="AJ199" s="54"/>
      <c r="AK199" s="54"/>
      <c r="AL199" s="54"/>
      <c r="AM199" s="54">
        <v>0</v>
      </c>
      <c r="AN199" s="54">
        <v>-125</v>
      </c>
      <c r="AO199" s="54"/>
      <c r="AP199" s="54"/>
      <c r="AQ199" s="54"/>
      <c r="AR199" s="54"/>
      <c r="AS199" s="54"/>
      <c r="AT199" s="54"/>
      <c r="AU199" s="54"/>
      <c r="AV199" s="54"/>
      <c r="AW199" s="54"/>
      <c r="AX199" s="59"/>
      <c r="AY199" s="59"/>
      <c r="AZ199" s="59"/>
      <c r="BA199" s="59"/>
      <c r="BB199" s="59">
        <v>0.154</v>
      </c>
      <c r="BC199" s="60">
        <v>4.9000000000000004</v>
      </c>
      <c r="BD199" s="61">
        <v>6.4130000000000006E-2</v>
      </c>
      <c r="BE199" s="62" t="s">
        <v>293</v>
      </c>
      <c r="BF199" s="35">
        <f t="shared" si="349"/>
        <v>4.9000000000000004</v>
      </c>
      <c r="BG199" s="35">
        <f t="shared" si="349"/>
        <v>6.4130000000000006E-2</v>
      </c>
      <c r="BH199" s="35" t="str">
        <f t="shared" si="350"/>
        <v>High</v>
      </c>
      <c r="BI199" s="110">
        <f t="shared" si="351"/>
        <v>0</v>
      </c>
      <c r="BJ199" s="83">
        <f>VLOOKUP($F199,REP_Info!$D$6:$H$250,5,FALSE)</f>
        <v>1.8620000000000001</v>
      </c>
      <c r="BK199" s="30">
        <f t="shared" si="352"/>
        <v>22.792999999999999</v>
      </c>
      <c r="BL199" s="30">
        <f t="shared" si="352"/>
        <v>9.8030000000000008</v>
      </c>
      <c r="BM199" s="30">
        <f t="shared" si="352"/>
        <v>15.808000000000002</v>
      </c>
      <c r="BN199" s="29">
        <f t="shared" si="352"/>
        <v>17.809666666666665</v>
      </c>
      <c r="BO199" s="85" t="str">
        <f t="shared" si="363"/>
        <v>$$$</v>
      </c>
      <c r="BP199" s="88" t="str">
        <f t="shared" si="353"/>
        <v>$$$</v>
      </c>
      <c r="BQ199" s="88" t="str">
        <f t="shared" ref="BQ199:BQ200" si="371">IFERROR(SUMPRODUCT($BS$7:$CD$7,$BS199:$CD199,--($BS$4:$CD$4&lt;=$Q199))/SUMPRODUCT(--($BS$4:$CD$4&lt;=$Q199),$BS$7:$CD$7),"$$$")</f>
        <v>$$$</v>
      </c>
      <c r="BR199" s="88" t="str">
        <f t="shared" ref="BR199:BR200" si="372">IFERROR($BQ199-$BF199*100*SUMPRODUCT(--($BS$4:$CD$4&lt;=$Q199))/SUMPRODUCT(--($BS$4:$CD$4&lt;=$Q199),$BS$7:$CD$7)-$BG199*100,"$$$")</f>
        <v>$$$</v>
      </c>
      <c r="BS199" s="29" t="e">
        <f t="shared" si="354"/>
        <v>#N/A</v>
      </c>
      <c r="BT199" s="29" t="e">
        <f t="shared" si="354"/>
        <v>#N/A</v>
      </c>
      <c r="BU199" s="29" t="e">
        <f t="shared" si="354"/>
        <v>#N/A</v>
      </c>
      <c r="BV199" s="29" t="e">
        <f t="shared" si="354"/>
        <v>#N/A</v>
      </c>
      <c r="BW199" s="29" t="e">
        <f t="shared" si="354"/>
        <v>#N/A</v>
      </c>
      <c r="BX199" s="29" t="e">
        <f t="shared" si="354"/>
        <v>#N/A</v>
      </c>
      <c r="BY199" s="29" t="e">
        <f t="shared" si="354"/>
        <v>#N/A</v>
      </c>
      <c r="BZ199" s="29" t="e">
        <f t="shared" si="354"/>
        <v>#N/A</v>
      </c>
      <c r="CA199" s="29" t="e">
        <f t="shared" si="354"/>
        <v>#N/A</v>
      </c>
      <c r="CB199" s="29" t="e">
        <f t="shared" si="354"/>
        <v>#N/A</v>
      </c>
      <c r="CC199" s="29" t="e">
        <f t="shared" si="354"/>
        <v>#N/A</v>
      </c>
      <c r="CD199" s="29" t="e">
        <f t="shared" si="354"/>
        <v>#N/A</v>
      </c>
      <c r="CE199" s="6" t="str">
        <f t="shared" si="294"/>
        <v/>
      </c>
      <c r="CF199" s="27" t="e">
        <f>IF(AND(CI199,NOT(AD199)),LOOKUP(CF$5,{0,750,1500},H199:J199),"")</f>
        <v>#N/A</v>
      </c>
      <c r="CG199" s="6" t="str">
        <f t="shared" si="295"/>
        <v/>
      </c>
      <c r="CH199" t="e">
        <f t="shared" si="355"/>
        <v>#N/A</v>
      </c>
      <c r="CI199" t="e">
        <f t="shared" si="356"/>
        <v>#N/A</v>
      </c>
      <c r="CJ199" s="6" t="e">
        <f t="shared" si="364"/>
        <v>#N/A</v>
      </c>
      <c r="CK199" s="6">
        <f t="shared" si="365"/>
        <v>1</v>
      </c>
      <c r="CL199" s="6">
        <f t="shared" si="357"/>
        <v>1</v>
      </c>
      <c r="CM199" s="6">
        <f t="shared" si="366"/>
        <v>1</v>
      </c>
      <c r="CN199" s="6">
        <f t="shared" si="367"/>
        <v>1</v>
      </c>
      <c r="CO199" s="6">
        <f t="shared" si="368"/>
        <v>1</v>
      </c>
      <c r="CP199" s="6">
        <f t="shared" si="369"/>
        <v>1</v>
      </c>
      <c r="CQ199" s="6">
        <f t="shared" si="358"/>
        <v>1</v>
      </c>
      <c r="CR199" s="81" t="str">
        <f t="shared" si="370"/>
        <v/>
      </c>
      <c r="CS199">
        <f t="shared" si="359"/>
        <v>0</v>
      </c>
      <c r="CT199">
        <f t="shared" si="19"/>
        <v>175</v>
      </c>
      <c r="CU199" t="str">
        <f t="shared" si="360"/>
        <v/>
      </c>
      <c r="CV199" s="81">
        <f t="shared" si="361"/>
        <v>175</v>
      </c>
      <c r="CW199" s="81">
        <f>(CV199/25)^1.5*(Calculator!$BU$4/10000)*CW$5</f>
        <v>9.6315719067890644</v>
      </c>
      <c r="CX199" t="str">
        <f t="shared" si="362"/>
        <v>$175</v>
      </c>
    </row>
    <row r="200" spans="2:102" x14ac:dyDescent="0.25">
      <c r="B200" s="115" t="s">
        <v>233</v>
      </c>
      <c r="C200" s="13">
        <v>46266.661111111112</v>
      </c>
      <c r="D200">
        <v>31955</v>
      </c>
      <c r="E200" s="54" t="s">
        <v>237</v>
      </c>
      <c r="F200" s="54" t="s">
        <v>533</v>
      </c>
      <c r="G200" s="54" t="s">
        <v>547</v>
      </c>
      <c r="H200" s="55">
        <v>15.299999999999999</v>
      </c>
      <c r="I200" s="55">
        <v>14.899999999999999</v>
      </c>
      <c r="J200" s="55">
        <v>14.7</v>
      </c>
      <c r="K200" s="54"/>
      <c r="L200" s="56" t="b">
        <v>0</v>
      </c>
      <c r="M200" s="56" t="b">
        <v>0</v>
      </c>
      <c r="N200" s="54">
        <v>1</v>
      </c>
      <c r="O200" s="54" t="s">
        <v>228</v>
      </c>
      <c r="P200" s="54">
        <v>22</v>
      </c>
      <c r="Q200" s="54">
        <v>60</v>
      </c>
      <c r="R200" s="54">
        <v>175</v>
      </c>
      <c r="S200" s="54" t="s">
        <v>534</v>
      </c>
      <c r="T200" s="54" t="s">
        <v>548</v>
      </c>
      <c r="U200" s="54" t="s">
        <v>549</v>
      </c>
      <c r="V200" s="54" t="s">
        <v>536</v>
      </c>
      <c r="W200" s="54" t="b">
        <v>0</v>
      </c>
      <c r="X200" s="54"/>
      <c r="Y200" s="57" t="s">
        <v>550</v>
      </c>
      <c r="Z200" s="54" t="s">
        <v>551</v>
      </c>
      <c r="AA200" s="54"/>
      <c r="AB200" s="54" t="s">
        <v>538</v>
      </c>
      <c r="AC200" s="56" t="b">
        <v>1</v>
      </c>
      <c r="AD200" s="56" t="b">
        <v>0</v>
      </c>
      <c r="AE200" s="54" t="s">
        <v>302</v>
      </c>
      <c r="AF200" s="58">
        <v>46266</v>
      </c>
      <c r="AG200" s="62" t="s">
        <v>293</v>
      </c>
      <c r="AH200" s="54">
        <v>0</v>
      </c>
      <c r="AI200" s="54"/>
      <c r="AJ200" s="54"/>
      <c r="AK200" s="54"/>
      <c r="AL200" s="54"/>
      <c r="AM200" s="54">
        <v>0</v>
      </c>
      <c r="AN200" s="54"/>
      <c r="AO200" s="54"/>
      <c r="AP200" s="54"/>
      <c r="AQ200" s="54"/>
      <c r="AR200" s="54"/>
      <c r="AS200" s="54"/>
      <c r="AT200" s="54"/>
      <c r="AU200" s="54"/>
      <c r="AV200" s="54"/>
      <c r="AW200" s="54"/>
      <c r="AX200" s="59"/>
      <c r="AY200" s="59"/>
      <c r="AZ200" s="59"/>
      <c r="BA200" s="59"/>
      <c r="BB200" s="59">
        <v>8.5000000000000006E-2</v>
      </c>
      <c r="BC200" s="60">
        <v>4.0599999999999996</v>
      </c>
      <c r="BD200" s="61">
        <v>6.0295000000000001E-2</v>
      </c>
      <c r="BE200" s="62" t="s">
        <v>293</v>
      </c>
      <c r="BF200" s="35">
        <f t="shared" si="349"/>
        <v>4.0600000000000005</v>
      </c>
      <c r="BG200" s="35">
        <f t="shared" si="349"/>
        <v>6.0295000000000001E-2</v>
      </c>
      <c r="BH200" s="35" t="str">
        <f t="shared" si="350"/>
        <v>Low</v>
      </c>
      <c r="BI200" s="110">
        <f t="shared" si="351"/>
        <v>0</v>
      </c>
      <c r="BJ200" s="83">
        <f>VLOOKUP($F200,REP_Info!$D$6:$H$250,5,FALSE)</f>
        <v>1.8620000000000001</v>
      </c>
      <c r="BK200" s="30">
        <f t="shared" si="352"/>
        <v>15.341500000000002</v>
      </c>
      <c r="BL200" s="30">
        <f t="shared" si="352"/>
        <v>14.935500000000001</v>
      </c>
      <c r="BM200" s="30">
        <f t="shared" si="352"/>
        <v>14.732499999999998</v>
      </c>
      <c r="BN200" s="29">
        <f t="shared" si="352"/>
        <v>14.664833333333334</v>
      </c>
      <c r="BO200" s="85" t="str">
        <f t="shared" si="363"/>
        <v>$$$</v>
      </c>
      <c r="BP200" s="88" t="str">
        <f t="shared" si="353"/>
        <v>$$$</v>
      </c>
      <c r="BQ200" s="88" t="str">
        <f t="shared" si="371"/>
        <v>$$$</v>
      </c>
      <c r="BR200" s="88" t="str">
        <f t="shared" si="372"/>
        <v>$$$</v>
      </c>
      <c r="BS200" s="29" t="e">
        <f t="shared" si="354"/>
        <v>#N/A</v>
      </c>
      <c r="BT200" s="29" t="e">
        <f t="shared" si="354"/>
        <v>#N/A</v>
      </c>
      <c r="BU200" s="29" t="e">
        <f t="shared" si="354"/>
        <v>#N/A</v>
      </c>
      <c r="BV200" s="29" t="e">
        <f t="shared" si="354"/>
        <v>#N/A</v>
      </c>
      <c r="BW200" s="29" t="e">
        <f t="shared" si="354"/>
        <v>#N/A</v>
      </c>
      <c r="BX200" s="29" t="e">
        <f t="shared" si="354"/>
        <v>#N/A</v>
      </c>
      <c r="BY200" s="29" t="e">
        <f t="shared" si="354"/>
        <v>#N/A</v>
      </c>
      <c r="BZ200" s="29" t="e">
        <f t="shared" si="354"/>
        <v>#N/A</v>
      </c>
      <c r="CA200" s="29" t="e">
        <f t="shared" si="354"/>
        <v>#N/A</v>
      </c>
      <c r="CB200" s="29" t="e">
        <f t="shared" si="354"/>
        <v>#N/A</v>
      </c>
      <c r="CC200" s="29" t="e">
        <f t="shared" si="354"/>
        <v>#N/A</v>
      </c>
      <c r="CD200" s="29" t="e">
        <f t="shared" si="354"/>
        <v>#N/A</v>
      </c>
      <c r="CE200" s="6" t="str">
        <f t="shared" ref="CE200:CE263" si="373">IF(ISNUMBER(CF200),RANK($CF200,$CF$8:$CF$366,1),"")</f>
        <v/>
      </c>
      <c r="CF200" s="27" t="e">
        <f>IF(AND(CI200,NOT(AD200)),LOOKUP(CF$5,{0,750,1500},H200:J200),"")</f>
        <v>#N/A</v>
      </c>
      <c r="CG200" s="6" t="str">
        <f t="shared" ref="CG200:CG263" si="374">IF(ISNUMBER(CH200),RANK($CH200,$CH$8:$CH$366,1),"")</f>
        <v/>
      </c>
      <c r="CH200" t="e">
        <f t="shared" si="355"/>
        <v>#N/A</v>
      </c>
      <c r="CI200" t="e">
        <f t="shared" si="356"/>
        <v>#N/A</v>
      </c>
      <c r="CJ200" s="6" t="e">
        <f t="shared" si="364"/>
        <v>#N/A</v>
      </c>
      <c r="CK200" s="6">
        <f t="shared" si="365"/>
        <v>1</v>
      </c>
      <c r="CL200" s="6">
        <f t="shared" si="357"/>
        <v>1</v>
      </c>
      <c r="CM200" s="6">
        <f t="shared" si="366"/>
        <v>1</v>
      </c>
      <c r="CN200" s="6">
        <f t="shared" si="367"/>
        <v>1</v>
      </c>
      <c r="CO200" s="6">
        <f t="shared" si="368"/>
        <v>0</v>
      </c>
      <c r="CP200" s="6">
        <f t="shared" si="369"/>
        <v>1</v>
      </c>
      <c r="CQ200" s="6">
        <f t="shared" si="358"/>
        <v>1</v>
      </c>
      <c r="CR200" s="81" t="str">
        <f t="shared" si="370"/>
        <v/>
      </c>
      <c r="CS200">
        <f t="shared" si="359"/>
        <v>0</v>
      </c>
      <c r="CT200">
        <f t="shared" si="19"/>
        <v>175</v>
      </c>
      <c r="CU200" t="str">
        <f t="shared" si="360"/>
        <v/>
      </c>
      <c r="CV200" s="81">
        <f t="shared" si="361"/>
        <v>175</v>
      </c>
      <c r="CW200" s="81">
        <f>(CV200/25)^1.5*(Calculator!$BU$4/10000)*CW$5</f>
        <v>9.6315719067890644</v>
      </c>
      <c r="CX200" t="str">
        <f t="shared" si="362"/>
        <v>$175</v>
      </c>
    </row>
    <row r="201" spans="2:102" x14ac:dyDescent="0.25">
      <c r="B201" s="115" t="s">
        <v>233</v>
      </c>
      <c r="C201" s="13">
        <v>46266.661111111112</v>
      </c>
      <c r="D201">
        <v>31957</v>
      </c>
      <c r="E201" s="54" t="s">
        <v>235</v>
      </c>
      <c r="F201" s="54" t="s">
        <v>533</v>
      </c>
      <c r="G201" s="54" t="s">
        <v>547</v>
      </c>
      <c r="H201" s="55">
        <v>16</v>
      </c>
      <c r="I201" s="55">
        <v>15.5</v>
      </c>
      <c r="J201" s="55">
        <v>15.299999999999999</v>
      </c>
      <c r="K201" s="54"/>
      <c r="L201" s="56" t="b">
        <v>0</v>
      </c>
      <c r="M201" s="56" t="b">
        <v>0</v>
      </c>
      <c r="N201" s="54">
        <v>1</v>
      </c>
      <c r="O201" s="54" t="s">
        <v>228</v>
      </c>
      <c r="P201" s="54">
        <v>22</v>
      </c>
      <c r="Q201" s="54">
        <v>60</v>
      </c>
      <c r="R201" s="54">
        <v>175</v>
      </c>
      <c r="S201" s="54" t="s">
        <v>534</v>
      </c>
      <c r="T201" s="54" t="s">
        <v>548</v>
      </c>
      <c r="U201" s="54" t="s">
        <v>552</v>
      </c>
      <c r="V201" s="54" t="s">
        <v>536</v>
      </c>
      <c r="W201" s="54" t="b">
        <v>0</v>
      </c>
      <c r="X201" s="54"/>
      <c r="Y201" s="57" t="s">
        <v>553</v>
      </c>
      <c r="Z201" s="54" t="s">
        <v>551</v>
      </c>
      <c r="AA201" s="54"/>
      <c r="AB201" s="54" t="s">
        <v>538</v>
      </c>
      <c r="AC201" s="56" t="b">
        <v>1</v>
      </c>
      <c r="AD201" s="56" t="b">
        <v>0</v>
      </c>
      <c r="AE201" s="54" t="s">
        <v>302</v>
      </c>
      <c r="AF201" s="58">
        <v>46266</v>
      </c>
      <c r="AG201" s="62" t="s">
        <v>293</v>
      </c>
      <c r="AH201" s="54">
        <v>0</v>
      </c>
      <c r="AI201" s="54"/>
      <c r="AJ201" s="54"/>
      <c r="AK201" s="54"/>
      <c r="AL201" s="54"/>
      <c r="AM201" s="54">
        <v>0</v>
      </c>
      <c r="AN201" s="54"/>
      <c r="AO201" s="54"/>
      <c r="AP201" s="54"/>
      <c r="AQ201" s="54"/>
      <c r="AR201" s="54"/>
      <c r="AS201" s="54"/>
      <c r="AT201" s="54"/>
      <c r="AU201" s="54"/>
      <c r="AV201" s="54"/>
      <c r="AW201" s="54"/>
      <c r="AX201" s="59"/>
      <c r="AY201" s="59"/>
      <c r="AZ201" s="59"/>
      <c r="BA201" s="59"/>
      <c r="BB201" s="59">
        <v>8.5999999999999993E-2</v>
      </c>
      <c r="BC201" s="60">
        <v>4.9000000000000004</v>
      </c>
      <c r="BD201" s="61">
        <v>6.4130000000000006E-2</v>
      </c>
      <c r="BE201" s="62" t="s">
        <v>293</v>
      </c>
      <c r="BF201" s="35">
        <f t="shared" ref="BF201:BG202" si="375">IF($E201=$E$4,BF$4,IF($E201=$E$5,BF$5,""))</f>
        <v>4.9000000000000004</v>
      </c>
      <c r="BG201" s="35">
        <f t="shared" si="375"/>
        <v>6.4130000000000006E-2</v>
      </c>
      <c r="BH201" s="35" t="str">
        <f t="shared" ref="BH201:BH202" si="376">IF(ISTEXT(BE201),IF(AND(AV201=0,SUM(AN201:AQ201)=0),IF(AM201&lt;=0,IF(BE201="Y","Low","Flat"),"Med"),"High"),"?")</f>
        <v>Low</v>
      </c>
      <c r="BI201" s="110">
        <f t="shared" ref="BI201:BI202" si="377">IF(ISNUMBER(AH201),0*BI$5*SIN((EDATE($A$3,$Q201)-DATE(YEAR(EDATE($A$3,$Q201)),1,0)-BI$4)*2*PI()/365),"")</f>
        <v>0</v>
      </c>
      <c r="BJ201" s="83">
        <f>VLOOKUP($F201,REP_Info!$D$6:$H$250,5,FALSE)</f>
        <v>1.8620000000000001</v>
      </c>
      <c r="BK201" s="30">
        <f t="shared" ref="BK201:BN202" si="378">IF(BK$7&gt;0,(LOOKUP(BK$7,$AH201:$AL201,$AM201:$AQ201)+IF($AG201="Y",SUMPRODUCT($AX201:$BB201-$AW201:$BA201,BK$7-$AR201:$AV201,N(BK$7&gt;$AR201:$AV201)),BK$7*LOOKUP(BK$7,$AR201:$AV201,$AX201:$BB201))+IF($BE201="Y",$BF201,$BC201)+BK$7*IF($BE201="Y",$BG201,$BD201))*100/BK$7,"")</f>
        <v>15.993</v>
      </c>
      <c r="BL201" s="30">
        <f t="shared" si="378"/>
        <v>15.503000000000004</v>
      </c>
      <c r="BM201" s="30">
        <f t="shared" si="378"/>
        <v>15.258000000000003</v>
      </c>
      <c r="BN201" s="29">
        <f t="shared" si="378"/>
        <v>15.176333333333334</v>
      </c>
      <c r="BO201" s="85" t="str">
        <f t="shared" si="2"/>
        <v>$$$</v>
      </c>
      <c r="BP201" s="88" t="str">
        <f t="shared" ref="BP201:BP202" si="379">IFERROR(BO201*100/BO$5,"$$$")</f>
        <v>$$$</v>
      </c>
      <c r="BQ201" s="88" t="str">
        <f t="shared" si="4"/>
        <v>$$$</v>
      </c>
      <c r="BR201" s="88" t="str">
        <f t="shared" si="5"/>
        <v>$$$</v>
      </c>
      <c r="BS201" s="29" t="e">
        <f t="shared" ref="BS201:CD202" si="380">IF($CI201,IF(BS$7&gt;0,IF(BS$4&gt;$Q201,$BF201+BS$7*(BS$5+$BG201+$BI201),LOOKUP(BS$7,$AH201:$AL201,$AM201:$AQ201)+IF($AG201="Y",SUMPRODUCT($AX201:$BB201-$AW201:$BA201,BS$7-$AR201:$AV201,N(BS$7&gt;$AR201:$AV201)),BS$7*LOOKUP(BS$7,$AR201:$AV201,$AX201:$BB201))+IF($BE201="Y",$BF201,$BC201)+BS$7*IF($BE201="Y",$BG201,$BD201))*100/BS$7,""),NA())</f>
        <v>#N/A</v>
      </c>
      <c r="BT201" s="29" t="e">
        <f t="shared" si="380"/>
        <v>#N/A</v>
      </c>
      <c r="BU201" s="29" t="e">
        <f t="shared" si="380"/>
        <v>#N/A</v>
      </c>
      <c r="BV201" s="29" t="e">
        <f t="shared" si="380"/>
        <v>#N/A</v>
      </c>
      <c r="BW201" s="29" t="e">
        <f t="shared" si="380"/>
        <v>#N/A</v>
      </c>
      <c r="BX201" s="29" t="e">
        <f t="shared" si="380"/>
        <v>#N/A</v>
      </c>
      <c r="BY201" s="29" t="e">
        <f t="shared" si="380"/>
        <v>#N/A</v>
      </c>
      <c r="BZ201" s="29" t="e">
        <f t="shared" si="380"/>
        <v>#N/A</v>
      </c>
      <c r="CA201" s="29" t="e">
        <f t="shared" si="380"/>
        <v>#N/A</v>
      </c>
      <c r="CB201" s="29" t="e">
        <f t="shared" si="380"/>
        <v>#N/A</v>
      </c>
      <c r="CC201" s="29" t="e">
        <f t="shared" si="380"/>
        <v>#N/A</v>
      </c>
      <c r="CD201" s="29" t="e">
        <f t="shared" si="380"/>
        <v>#N/A</v>
      </c>
      <c r="CE201" s="6" t="str">
        <f t="shared" si="373"/>
        <v/>
      </c>
      <c r="CF201" s="27" t="e">
        <f>IF(AND(CI201,NOT(AD201)),LOOKUP(CF$5,{0,750,1500},H201:J201),"")</f>
        <v>#N/A</v>
      </c>
      <c r="CG201" s="6" t="str">
        <f t="shared" si="374"/>
        <v/>
      </c>
      <c r="CH201" t="e">
        <f t="shared" ref="CH201:CH202" si="381">IF(CI201,IF(ISNUMBER(BO201),BO201,100000)+CV201/10000+IF(ISNUMBER(BJ201),BJ201,2)/10000-P201/100000+ROW()/10000000,"")</f>
        <v>#N/A</v>
      </c>
      <c r="CI201" t="e">
        <f t="shared" ref="CI201:CI202" si="382">PRODUCT(CJ201:CQ201)</f>
        <v>#N/A</v>
      </c>
      <c r="CJ201" s="6" t="e">
        <f t="shared" si="11"/>
        <v>#N/A</v>
      </c>
      <c r="CK201" s="6">
        <f t="shared" si="12"/>
        <v>1</v>
      </c>
      <c r="CL201" s="6">
        <f t="shared" ref="CL201:CL202" si="383">IFERROR(--OR(ISBLANK(CL$5),$BJ201="",AND(ISNUMBER($BJ201),$BJ201&lt;=CL$5)),1)</f>
        <v>1</v>
      </c>
      <c r="CM201" s="6">
        <f t="shared" si="13"/>
        <v>1</v>
      </c>
      <c r="CN201" s="6">
        <f t="shared" si="14"/>
        <v>1</v>
      </c>
      <c r="CO201" s="6">
        <f t="shared" si="15"/>
        <v>0</v>
      </c>
      <c r="CP201" s="6">
        <f t="shared" si="16"/>
        <v>1</v>
      </c>
      <c r="CQ201" s="6">
        <f t="shared" ref="CQ201:CQ202" si="384">IF(CQ$5="Any",1,IF(AND(CQ$5="Med",AV201=0,SUM(AN201:AQ201)=0),1,IF(AND(CQ$5="Low",AV201=0,SUM(AN201:AQ201)=0,AM201=0),1,IF(AND(CQ$5="Flat",AV201=0,SUM(AN201:AQ201)=0,AM201=0,IFERROR(NOT(BE201="Y"),0)),1,0))))</f>
        <v>1</v>
      </c>
      <c r="CR201" s="81" t="str">
        <f t="shared" si="17"/>
        <v/>
      </c>
      <c r="CS201">
        <f t="shared" ref="CS201:CS202" si="385">CS$5*(12/(MIN(12,Q201))-1)</f>
        <v>0</v>
      </c>
      <c r="CT201">
        <f t="shared" si="19"/>
        <v>175</v>
      </c>
      <c r="CU201" t="str">
        <f t="shared" ref="CU201:CU202" si="386">IF(AND(ISERR(FIND("remain",$R201)),ISERR(FIND("left",$R201))),"","r")&amp;IF(ISERR(FIND("mon",$R201)),"","m")</f>
        <v/>
      </c>
      <c r="CV201" s="81">
        <f t="shared" ref="CV201:CV202" si="387">CT201*IF(CU201="",1,Q201)</f>
        <v>175</v>
      </c>
      <c r="CW201" s="81">
        <f>(CV201/25)^1.5*(Calculator!$BU$4/10000)*CW$5</f>
        <v>9.6315719067890644</v>
      </c>
      <c r="CX201" t="str">
        <f t="shared" ref="CX201:CX202" si="388">"$"&amp;IF(LEFT(CU201,1)="r",CT201&amp;"/"&amp;CU201,CV201)</f>
        <v>$175</v>
      </c>
    </row>
    <row r="202" spans="2:102" x14ac:dyDescent="0.25">
      <c r="B202" s="115" t="s">
        <v>233</v>
      </c>
      <c r="C202" s="13">
        <v>46266.661111111112</v>
      </c>
      <c r="D202">
        <v>33606</v>
      </c>
      <c r="E202" s="54" t="s">
        <v>237</v>
      </c>
      <c r="F202" s="54" t="s">
        <v>533</v>
      </c>
      <c r="G202" s="54" t="s">
        <v>326</v>
      </c>
      <c r="H202" s="55">
        <v>15.299999999999999</v>
      </c>
      <c r="I202" s="55">
        <v>14.899999999999999</v>
      </c>
      <c r="J202" s="55">
        <v>14.7</v>
      </c>
      <c r="K202" s="54"/>
      <c r="L202" s="56" t="b">
        <v>0</v>
      </c>
      <c r="M202" s="56" t="b">
        <v>0</v>
      </c>
      <c r="N202" s="54">
        <v>1</v>
      </c>
      <c r="O202" s="54" t="s">
        <v>228</v>
      </c>
      <c r="P202" s="54">
        <v>22</v>
      </c>
      <c r="Q202" s="54">
        <v>24</v>
      </c>
      <c r="R202" s="54">
        <v>175</v>
      </c>
      <c r="S202" s="54" t="s">
        <v>534</v>
      </c>
      <c r="T202" s="54" t="s">
        <v>548</v>
      </c>
      <c r="U202" s="54" t="s">
        <v>554</v>
      </c>
      <c r="V202" s="54" t="s">
        <v>536</v>
      </c>
      <c r="W202" s="54" t="b">
        <v>0</v>
      </c>
      <c r="X202" s="54"/>
      <c r="Y202" s="57" t="s">
        <v>555</v>
      </c>
      <c r="Z202" s="54" t="s">
        <v>551</v>
      </c>
      <c r="AA202" s="54"/>
      <c r="AB202" s="54" t="s">
        <v>538</v>
      </c>
      <c r="AC202" s="56" t="b">
        <v>1</v>
      </c>
      <c r="AD202" s="56" t="b">
        <v>0</v>
      </c>
      <c r="AE202" s="54" t="s">
        <v>302</v>
      </c>
      <c r="AF202" s="58">
        <v>46266</v>
      </c>
      <c r="AG202" s="62" t="s">
        <v>293</v>
      </c>
      <c r="AH202" s="54">
        <v>0</v>
      </c>
      <c r="AI202" s="54"/>
      <c r="AJ202" s="54"/>
      <c r="AK202" s="54"/>
      <c r="AL202" s="54"/>
      <c r="AM202" s="54">
        <v>0</v>
      </c>
      <c r="AN202" s="54"/>
      <c r="AO202" s="54"/>
      <c r="AP202" s="54"/>
      <c r="AQ202" s="54"/>
      <c r="AR202" s="54"/>
      <c r="AS202" s="54"/>
      <c r="AT202" s="54"/>
      <c r="AU202" s="54"/>
      <c r="AV202" s="54"/>
      <c r="AW202" s="54"/>
      <c r="AX202" s="59"/>
      <c r="AY202" s="59"/>
      <c r="AZ202" s="59"/>
      <c r="BA202" s="59"/>
      <c r="BB202" s="59">
        <v>8.5000000000000006E-2</v>
      </c>
      <c r="BC202" s="60">
        <v>4.0599999999999996</v>
      </c>
      <c r="BD202" s="61">
        <v>6.0295000000000001E-2</v>
      </c>
      <c r="BE202" s="62" t="s">
        <v>293</v>
      </c>
      <c r="BF202" s="35">
        <f t="shared" si="375"/>
        <v>4.0600000000000005</v>
      </c>
      <c r="BG202" s="35">
        <f t="shared" si="375"/>
        <v>6.0295000000000001E-2</v>
      </c>
      <c r="BH202" s="35" t="str">
        <f t="shared" si="376"/>
        <v>Low</v>
      </c>
      <c r="BI202" s="110">
        <f t="shared" si="377"/>
        <v>0</v>
      </c>
      <c r="BJ202" s="83">
        <f>VLOOKUP($F202,REP_Info!$D$6:$H$250,5,FALSE)</f>
        <v>1.8620000000000001</v>
      </c>
      <c r="BK202" s="30">
        <f t="shared" si="378"/>
        <v>15.341500000000002</v>
      </c>
      <c r="BL202" s="30">
        <f t="shared" si="378"/>
        <v>14.935500000000001</v>
      </c>
      <c r="BM202" s="30">
        <f t="shared" si="378"/>
        <v>14.732499999999998</v>
      </c>
      <c r="BN202" s="29">
        <f t="shared" si="378"/>
        <v>14.664833333333334</v>
      </c>
      <c r="BO202" s="85" t="str">
        <f t="shared" si="2"/>
        <v>$$$</v>
      </c>
      <c r="BP202" s="88" t="str">
        <f t="shared" si="379"/>
        <v>$$$</v>
      </c>
      <c r="BQ202" s="88" t="str">
        <f t="shared" si="4"/>
        <v>$$$</v>
      </c>
      <c r="BR202" s="88" t="str">
        <f t="shared" si="5"/>
        <v>$$$</v>
      </c>
      <c r="BS202" s="29" t="e">
        <f t="shared" si="380"/>
        <v>#N/A</v>
      </c>
      <c r="BT202" s="29" t="e">
        <f t="shared" si="380"/>
        <v>#N/A</v>
      </c>
      <c r="BU202" s="29" t="e">
        <f t="shared" si="380"/>
        <v>#N/A</v>
      </c>
      <c r="BV202" s="29" t="e">
        <f t="shared" si="380"/>
        <v>#N/A</v>
      </c>
      <c r="BW202" s="29" t="e">
        <f t="shared" si="380"/>
        <v>#N/A</v>
      </c>
      <c r="BX202" s="29" t="e">
        <f t="shared" si="380"/>
        <v>#N/A</v>
      </c>
      <c r="BY202" s="29" t="e">
        <f t="shared" si="380"/>
        <v>#N/A</v>
      </c>
      <c r="BZ202" s="29" t="e">
        <f t="shared" si="380"/>
        <v>#N/A</v>
      </c>
      <c r="CA202" s="29" t="e">
        <f t="shared" si="380"/>
        <v>#N/A</v>
      </c>
      <c r="CB202" s="29" t="e">
        <f t="shared" si="380"/>
        <v>#N/A</v>
      </c>
      <c r="CC202" s="29" t="e">
        <f t="shared" si="380"/>
        <v>#N/A</v>
      </c>
      <c r="CD202" s="29" t="e">
        <f t="shared" si="380"/>
        <v>#N/A</v>
      </c>
      <c r="CE202" s="6" t="str">
        <f t="shared" si="373"/>
        <v/>
      </c>
      <c r="CF202" s="27" t="e">
        <f>IF(AND(CI202,NOT(AD202)),LOOKUP(CF$5,{0,750,1500},H202:J202),"")</f>
        <v>#N/A</v>
      </c>
      <c r="CG202" s="6" t="str">
        <f t="shared" si="374"/>
        <v/>
      </c>
      <c r="CH202" t="e">
        <f t="shared" si="381"/>
        <v>#N/A</v>
      </c>
      <c r="CI202" t="e">
        <f t="shared" si="382"/>
        <v>#N/A</v>
      </c>
      <c r="CJ202" s="6" t="e">
        <f t="shared" si="11"/>
        <v>#N/A</v>
      </c>
      <c r="CK202" s="6">
        <f t="shared" si="12"/>
        <v>1</v>
      </c>
      <c r="CL202" s="6">
        <f t="shared" si="383"/>
        <v>1</v>
      </c>
      <c r="CM202" s="6">
        <f t="shared" si="13"/>
        <v>1</v>
      </c>
      <c r="CN202" s="6">
        <f t="shared" si="14"/>
        <v>1</v>
      </c>
      <c r="CO202" s="6">
        <f t="shared" si="15"/>
        <v>0</v>
      </c>
      <c r="CP202" s="6">
        <f t="shared" si="16"/>
        <v>1</v>
      </c>
      <c r="CQ202" s="6">
        <f t="shared" si="384"/>
        <v>1</v>
      </c>
      <c r="CR202" s="81" t="str">
        <f t="shared" si="17"/>
        <v/>
      </c>
      <c r="CS202">
        <f t="shared" si="385"/>
        <v>0</v>
      </c>
      <c r="CT202">
        <f t="shared" si="19"/>
        <v>175</v>
      </c>
      <c r="CU202" t="str">
        <f t="shared" si="386"/>
        <v/>
      </c>
      <c r="CV202" s="81">
        <f t="shared" si="387"/>
        <v>175</v>
      </c>
      <c r="CW202" s="81">
        <f>(CV202/25)^1.5*(Calculator!$BU$4/10000)*CW$5</f>
        <v>9.6315719067890644</v>
      </c>
      <c r="CX202" t="str">
        <f t="shared" si="388"/>
        <v>$175</v>
      </c>
    </row>
    <row r="203" spans="2:102" x14ac:dyDescent="0.25">
      <c r="B203" s="115" t="s">
        <v>233</v>
      </c>
      <c r="C203" s="13">
        <v>46266.661111111112</v>
      </c>
      <c r="D203">
        <v>33608</v>
      </c>
      <c r="E203" s="54" t="s">
        <v>235</v>
      </c>
      <c r="F203" s="54" t="s">
        <v>533</v>
      </c>
      <c r="G203" s="54" t="s">
        <v>326</v>
      </c>
      <c r="H203" s="55">
        <v>16</v>
      </c>
      <c r="I203" s="55">
        <v>15.5</v>
      </c>
      <c r="J203" s="55">
        <v>15.299999999999999</v>
      </c>
      <c r="K203" s="54"/>
      <c r="L203" s="56" t="b">
        <v>0</v>
      </c>
      <c r="M203" s="56" t="b">
        <v>0</v>
      </c>
      <c r="N203" s="54">
        <v>1</v>
      </c>
      <c r="O203" s="54" t="s">
        <v>228</v>
      </c>
      <c r="P203" s="54">
        <v>22</v>
      </c>
      <c r="Q203" s="54">
        <v>24</v>
      </c>
      <c r="R203" s="54">
        <v>175</v>
      </c>
      <c r="S203" s="54" t="s">
        <v>534</v>
      </c>
      <c r="T203" s="54" t="s">
        <v>548</v>
      </c>
      <c r="U203" s="54" t="s">
        <v>556</v>
      </c>
      <c r="V203" s="54" t="s">
        <v>536</v>
      </c>
      <c r="W203" s="54" t="b">
        <v>0</v>
      </c>
      <c r="X203" s="54"/>
      <c r="Y203" s="57" t="s">
        <v>557</v>
      </c>
      <c r="Z203" s="54" t="s">
        <v>551</v>
      </c>
      <c r="AA203" s="54"/>
      <c r="AB203" s="54" t="s">
        <v>538</v>
      </c>
      <c r="AC203" s="56" t="b">
        <v>1</v>
      </c>
      <c r="AD203" s="56" t="b">
        <v>0</v>
      </c>
      <c r="AE203" s="54" t="s">
        <v>302</v>
      </c>
      <c r="AF203" s="58">
        <v>46266</v>
      </c>
      <c r="AG203" s="62" t="s">
        <v>293</v>
      </c>
      <c r="AH203" s="54">
        <v>0</v>
      </c>
      <c r="AI203" s="54"/>
      <c r="AJ203" s="54"/>
      <c r="AK203" s="54"/>
      <c r="AL203" s="54"/>
      <c r="AM203" s="54">
        <v>0</v>
      </c>
      <c r="AN203" s="54"/>
      <c r="AO203" s="54"/>
      <c r="AP203" s="54"/>
      <c r="AQ203" s="54"/>
      <c r="AR203" s="54"/>
      <c r="AS203" s="54"/>
      <c r="AT203" s="54"/>
      <c r="AU203" s="54"/>
      <c r="AV203" s="54"/>
      <c r="AW203" s="54"/>
      <c r="AX203" s="59"/>
      <c r="AY203" s="59"/>
      <c r="AZ203" s="59"/>
      <c r="BA203" s="59"/>
      <c r="BB203" s="59">
        <v>8.5999999999999993E-2</v>
      </c>
      <c r="BC203" s="60">
        <v>4.9000000000000004</v>
      </c>
      <c r="BD203" s="61">
        <v>6.4130000000000006E-2</v>
      </c>
      <c r="BE203" s="62" t="s">
        <v>293</v>
      </c>
      <c r="BF203" s="35">
        <f t="shared" ref="BF203:BG206" si="389">IF($E203=$E$4,BF$4,IF($E203=$E$5,BF$5,""))</f>
        <v>4.9000000000000004</v>
      </c>
      <c r="BG203" s="35">
        <f t="shared" si="389"/>
        <v>6.4130000000000006E-2</v>
      </c>
      <c r="BH203" s="35" t="str">
        <f t="shared" ref="BH203:BH206" si="390">IF(ISTEXT(BE203),IF(AND(AV203=0,SUM(AN203:AQ203)=0),IF(AM203&lt;=0,IF(BE203="Y","Low","Flat"),"Med"),"High"),"?")</f>
        <v>Low</v>
      </c>
      <c r="BI203" s="110">
        <f t="shared" ref="BI203:BI206" si="391">IF(ISNUMBER(AH203),0*BI$5*SIN((EDATE($A$3,$Q203)-DATE(YEAR(EDATE($A$3,$Q203)),1,0)-BI$4)*2*PI()/365),"")</f>
        <v>0</v>
      </c>
      <c r="BJ203" s="83">
        <f>VLOOKUP($F203,REP_Info!$D$6:$H$250,5,FALSE)</f>
        <v>1.8620000000000001</v>
      </c>
      <c r="BK203" s="30">
        <f t="shared" ref="BK203:BN206" si="392">IF(BK$7&gt;0,(LOOKUP(BK$7,$AH203:$AL203,$AM203:$AQ203)+IF($AG203="Y",SUMPRODUCT($AX203:$BB203-$AW203:$BA203,BK$7-$AR203:$AV203,N(BK$7&gt;$AR203:$AV203)),BK$7*LOOKUP(BK$7,$AR203:$AV203,$AX203:$BB203))+IF($BE203="Y",$BF203,$BC203)+BK$7*IF($BE203="Y",$BG203,$BD203))*100/BK$7,"")</f>
        <v>15.993</v>
      </c>
      <c r="BL203" s="30">
        <f t="shared" si="392"/>
        <v>15.503000000000004</v>
      </c>
      <c r="BM203" s="30">
        <f t="shared" si="392"/>
        <v>15.258000000000003</v>
      </c>
      <c r="BN203" s="29">
        <f t="shared" si="392"/>
        <v>15.176333333333334</v>
      </c>
      <c r="BO203" s="85" t="str">
        <f t="shared" si="2"/>
        <v>$$$</v>
      </c>
      <c r="BP203" s="88" t="str">
        <f t="shared" ref="BP203:BP206" si="393">IFERROR(BO203*100/BO$5,"$$$")</f>
        <v>$$$</v>
      </c>
      <c r="BQ203" s="88" t="str">
        <f t="shared" si="4"/>
        <v>$$$</v>
      </c>
      <c r="BR203" s="88" t="str">
        <f t="shared" si="5"/>
        <v>$$$</v>
      </c>
      <c r="BS203" s="29" t="e">
        <f t="shared" ref="BS203:CD206" si="394">IF($CI203,IF(BS$7&gt;0,IF(BS$4&gt;$Q203,$BF203+BS$7*(BS$5+$BG203+$BI203),LOOKUP(BS$7,$AH203:$AL203,$AM203:$AQ203)+IF($AG203="Y",SUMPRODUCT($AX203:$BB203-$AW203:$BA203,BS$7-$AR203:$AV203,N(BS$7&gt;$AR203:$AV203)),BS$7*LOOKUP(BS$7,$AR203:$AV203,$AX203:$BB203))+IF($BE203="Y",$BF203,$BC203)+BS$7*IF($BE203="Y",$BG203,$BD203))*100/BS$7,""),NA())</f>
        <v>#N/A</v>
      </c>
      <c r="BT203" s="29" t="e">
        <f t="shared" si="394"/>
        <v>#N/A</v>
      </c>
      <c r="BU203" s="29" t="e">
        <f t="shared" si="394"/>
        <v>#N/A</v>
      </c>
      <c r="BV203" s="29" t="e">
        <f t="shared" si="394"/>
        <v>#N/A</v>
      </c>
      <c r="BW203" s="29" t="e">
        <f t="shared" si="394"/>
        <v>#N/A</v>
      </c>
      <c r="BX203" s="29" t="e">
        <f t="shared" si="394"/>
        <v>#N/A</v>
      </c>
      <c r="BY203" s="29" t="e">
        <f t="shared" si="394"/>
        <v>#N/A</v>
      </c>
      <c r="BZ203" s="29" t="e">
        <f t="shared" si="394"/>
        <v>#N/A</v>
      </c>
      <c r="CA203" s="29" t="e">
        <f t="shared" si="394"/>
        <v>#N/A</v>
      </c>
      <c r="CB203" s="29" t="e">
        <f t="shared" si="394"/>
        <v>#N/A</v>
      </c>
      <c r="CC203" s="29" t="e">
        <f t="shared" si="394"/>
        <v>#N/A</v>
      </c>
      <c r="CD203" s="29" t="e">
        <f t="shared" si="394"/>
        <v>#N/A</v>
      </c>
      <c r="CE203" s="6" t="str">
        <f t="shared" si="373"/>
        <v/>
      </c>
      <c r="CF203" s="27" t="e">
        <f>IF(AND(CI203,NOT(AD203)),LOOKUP(CF$5,{0,750,1500},H203:J203),"")</f>
        <v>#N/A</v>
      </c>
      <c r="CG203" s="6" t="str">
        <f t="shared" si="374"/>
        <v/>
      </c>
      <c r="CH203" t="e">
        <f t="shared" ref="CH203:CH206" si="395">IF(CI203,IF(ISNUMBER(BO203),BO203,100000)+CV203/10000+IF(ISNUMBER(BJ203),BJ203,2)/10000-P203/100000+ROW()/10000000,"")</f>
        <v>#N/A</v>
      </c>
      <c r="CI203" t="e">
        <f t="shared" ref="CI203:CI206" si="396">PRODUCT(CJ203:CQ203)</f>
        <v>#N/A</v>
      </c>
      <c r="CJ203" s="6" t="e">
        <f t="shared" si="11"/>
        <v>#N/A</v>
      </c>
      <c r="CK203" s="6">
        <f t="shared" si="12"/>
        <v>1</v>
      </c>
      <c r="CL203" s="6">
        <f t="shared" ref="CL203:CL206" si="397">IFERROR(--OR(ISBLANK(CL$5),$BJ203="",AND(ISNUMBER($BJ203),$BJ203&lt;=CL$5)),1)</f>
        <v>1</v>
      </c>
      <c r="CM203" s="6">
        <f t="shared" si="13"/>
        <v>1</v>
      </c>
      <c r="CN203" s="6">
        <f t="shared" si="14"/>
        <v>1</v>
      </c>
      <c r="CO203" s="6">
        <f t="shared" si="15"/>
        <v>0</v>
      </c>
      <c r="CP203" s="6">
        <f t="shared" si="16"/>
        <v>1</v>
      </c>
      <c r="CQ203" s="6">
        <f t="shared" ref="CQ203:CQ206" si="398">IF(CQ$5="Any",1,IF(AND(CQ$5="Med",AV203=0,SUM(AN203:AQ203)=0),1,IF(AND(CQ$5="Low",AV203=0,SUM(AN203:AQ203)=0,AM203=0),1,IF(AND(CQ$5="Flat",AV203=0,SUM(AN203:AQ203)=0,AM203=0,IFERROR(NOT(BE203="Y"),0)),1,0))))</f>
        <v>1</v>
      </c>
      <c r="CR203" s="81" t="str">
        <f t="shared" si="17"/>
        <v/>
      </c>
      <c r="CS203">
        <f t="shared" ref="CS203:CS206" si="399">CS$5*(12/(MIN(12,Q203))-1)</f>
        <v>0</v>
      </c>
      <c r="CT203">
        <f t="shared" si="19"/>
        <v>175</v>
      </c>
      <c r="CU203" t="str">
        <f t="shared" ref="CU203:CU206" si="400">IF(AND(ISERR(FIND("remain",$R203)),ISERR(FIND("left",$R203))),"","r")&amp;IF(ISERR(FIND("mon",$R203)),"","m")</f>
        <v/>
      </c>
      <c r="CV203" s="81">
        <f t="shared" ref="CV203:CV206" si="401">CT203*IF(CU203="",1,Q203)</f>
        <v>175</v>
      </c>
      <c r="CW203" s="81">
        <f>(CV203/25)^1.5*(Calculator!$BU$4/10000)*CW$5</f>
        <v>9.6315719067890644</v>
      </c>
      <c r="CX203" t="str">
        <f t="shared" ref="CX203:CX206" si="402">"$"&amp;IF(LEFT(CU203,1)="r",CT203&amp;"/"&amp;CU203,CV203)</f>
        <v>$175</v>
      </c>
    </row>
    <row r="204" spans="2:102" x14ac:dyDescent="0.25">
      <c r="B204" s="115" t="s">
        <v>233</v>
      </c>
      <c r="C204" s="13">
        <v>46266.661111111112</v>
      </c>
      <c r="D204">
        <v>619</v>
      </c>
      <c r="E204" s="54" t="s">
        <v>235</v>
      </c>
      <c r="F204" s="54" t="s">
        <v>558</v>
      </c>
      <c r="G204" s="54" t="s">
        <v>559</v>
      </c>
      <c r="H204" s="55">
        <v>17.5</v>
      </c>
      <c r="I204" s="55">
        <v>16.3</v>
      </c>
      <c r="J204" s="55">
        <v>15.7</v>
      </c>
      <c r="K204" s="54"/>
      <c r="L204" s="56" t="b">
        <v>0</v>
      </c>
      <c r="M204" s="56" t="b">
        <v>0</v>
      </c>
      <c r="N204" s="54">
        <v>0</v>
      </c>
      <c r="O204" s="54" t="s">
        <v>238</v>
      </c>
      <c r="P204" s="54">
        <v>15</v>
      </c>
      <c r="Q204" s="54">
        <v>0</v>
      </c>
      <c r="R204" s="54">
        <v>0</v>
      </c>
      <c r="S204" s="54" t="s">
        <v>560</v>
      </c>
      <c r="T204" s="54" t="s">
        <v>561</v>
      </c>
      <c r="U204" s="54" t="s">
        <v>562</v>
      </c>
      <c r="V204" s="54" t="s">
        <v>563</v>
      </c>
      <c r="W204" s="54" t="b">
        <v>0</v>
      </c>
      <c r="X204" s="54"/>
      <c r="Y204" s="57" t="s">
        <v>2209</v>
      </c>
      <c r="Z204" s="54" t="s">
        <v>564</v>
      </c>
      <c r="AA204" s="54"/>
      <c r="AB204" s="54" t="s">
        <v>565</v>
      </c>
      <c r="AC204" s="56" t="b">
        <v>0</v>
      </c>
      <c r="AD204" s="56" t="b">
        <v>0</v>
      </c>
      <c r="AE204" s="54"/>
      <c r="AF204" s="58"/>
      <c r="AG204" s="62" t="s">
        <v>293</v>
      </c>
      <c r="AH204" s="54"/>
      <c r="AI204" s="54"/>
      <c r="AJ204" s="54"/>
      <c r="AK204" s="54"/>
      <c r="AL204" s="54"/>
      <c r="AM204" s="54">
        <v>0</v>
      </c>
      <c r="AN204" s="54"/>
      <c r="AO204" s="54"/>
      <c r="AP204" s="54"/>
      <c r="AQ204" s="54"/>
      <c r="AR204" s="54"/>
      <c r="AS204" s="54"/>
      <c r="AT204" s="54"/>
      <c r="AU204" s="54"/>
      <c r="AV204" s="54"/>
      <c r="AW204" s="54"/>
      <c r="AX204" s="59"/>
      <c r="AY204" s="59"/>
      <c r="AZ204" s="59"/>
      <c r="BA204" s="59"/>
      <c r="BB204" s="59"/>
      <c r="BC204" s="60"/>
      <c r="BD204" s="61"/>
      <c r="BE204" s="62"/>
      <c r="BF204" s="35">
        <f t="shared" si="389"/>
        <v>4.9000000000000004</v>
      </c>
      <c r="BG204" s="35">
        <f t="shared" si="389"/>
        <v>6.4130000000000006E-2</v>
      </c>
      <c r="BH204" s="35" t="str">
        <f t="shared" si="390"/>
        <v>?</v>
      </c>
      <c r="BI204" s="110" t="str">
        <f t="shared" si="391"/>
        <v/>
      </c>
      <c r="BJ204" s="83" t="e">
        <f>VLOOKUP($F204,REP_Info!$D$6:$H$250,5,FALSE)</f>
        <v>#N/A</v>
      </c>
      <c r="BK204" s="30" t="e">
        <f t="shared" si="392"/>
        <v>#N/A</v>
      </c>
      <c r="BL204" s="30" t="e">
        <f t="shared" si="392"/>
        <v>#N/A</v>
      </c>
      <c r="BM204" s="30" t="e">
        <f t="shared" si="392"/>
        <v>#N/A</v>
      </c>
      <c r="BN204" s="29" t="e">
        <f t="shared" si="392"/>
        <v>#N/A</v>
      </c>
      <c r="BO204" s="85" t="str">
        <f t="shared" si="2"/>
        <v>$$$</v>
      </c>
      <c r="BP204" s="88" t="str">
        <f t="shared" si="393"/>
        <v>$$$</v>
      </c>
      <c r="BQ204" s="88" t="str">
        <f t="shared" si="4"/>
        <v>$$$</v>
      </c>
      <c r="BR204" s="88" t="str">
        <f t="shared" si="5"/>
        <v>$$$</v>
      </c>
      <c r="BS204" s="29" t="e">
        <f t="shared" si="394"/>
        <v>#N/A</v>
      </c>
      <c r="BT204" s="29" t="e">
        <f t="shared" si="394"/>
        <v>#N/A</v>
      </c>
      <c r="BU204" s="29" t="e">
        <f t="shared" si="394"/>
        <v>#N/A</v>
      </c>
      <c r="BV204" s="29" t="e">
        <f t="shared" si="394"/>
        <v>#N/A</v>
      </c>
      <c r="BW204" s="29" t="e">
        <f t="shared" si="394"/>
        <v>#N/A</v>
      </c>
      <c r="BX204" s="29" t="e">
        <f t="shared" si="394"/>
        <v>#N/A</v>
      </c>
      <c r="BY204" s="29" t="e">
        <f t="shared" si="394"/>
        <v>#N/A</v>
      </c>
      <c r="BZ204" s="29" t="e">
        <f t="shared" si="394"/>
        <v>#N/A</v>
      </c>
      <c r="CA204" s="29" t="e">
        <f t="shared" si="394"/>
        <v>#N/A</v>
      </c>
      <c r="CB204" s="29" t="e">
        <f t="shared" si="394"/>
        <v>#N/A</v>
      </c>
      <c r="CC204" s="29" t="e">
        <f t="shared" si="394"/>
        <v>#N/A</v>
      </c>
      <c r="CD204" s="29" t="e">
        <f t="shared" si="394"/>
        <v>#N/A</v>
      </c>
      <c r="CE204" s="6" t="str">
        <f t="shared" si="373"/>
        <v/>
      </c>
      <c r="CF204" s="27" t="e">
        <f>IF(AND(CI204,NOT(AD204)),LOOKUP(CF$5,{0,750,1500},H204:J204),"")</f>
        <v>#N/A</v>
      </c>
      <c r="CG204" s="6" t="str">
        <f t="shared" si="374"/>
        <v/>
      </c>
      <c r="CH204" t="e">
        <f t="shared" si="395"/>
        <v>#N/A</v>
      </c>
      <c r="CI204" t="e">
        <f t="shared" si="396"/>
        <v>#N/A</v>
      </c>
      <c r="CJ204" s="6" t="e">
        <f t="shared" si="11"/>
        <v>#N/A</v>
      </c>
      <c r="CK204" s="6">
        <f t="shared" si="12"/>
        <v>1</v>
      </c>
      <c r="CL204" s="6">
        <f t="shared" si="397"/>
        <v>1</v>
      </c>
      <c r="CM204" s="6">
        <f t="shared" si="13"/>
        <v>0</v>
      </c>
      <c r="CN204" s="6">
        <f t="shared" si="14"/>
        <v>0</v>
      </c>
      <c r="CO204" s="6">
        <f t="shared" si="15"/>
        <v>1</v>
      </c>
      <c r="CP204" s="6">
        <f t="shared" si="16"/>
        <v>1</v>
      </c>
      <c r="CQ204" s="6">
        <f t="shared" si="398"/>
        <v>1</v>
      </c>
      <c r="CR204" s="81" t="str">
        <f t="shared" si="17"/>
        <v/>
      </c>
      <c r="CS204" t="e">
        <f t="shared" si="399"/>
        <v>#DIV/0!</v>
      </c>
      <c r="CT204">
        <f t="shared" si="19"/>
        <v>0</v>
      </c>
      <c r="CU204" t="str">
        <f t="shared" si="400"/>
        <v/>
      </c>
      <c r="CV204" s="81">
        <f t="shared" si="401"/>
        <v>0</v>
      </c>
      <c r="CW204" s="81">
        <f>(CV204/25)^1.5*(Calculator!$BU$4/10000)*CW$5</f>
        <v>0</v>
      </c>
      <c r="CX204" t="str">
        <f t="shared" si="402"/>
        <v>$0</v>
      </c>
    </row>
    <row r="205" spans="2:102" x14ac:dyDescent="0.25">
      <c r="B205" s="115" t="s">
        <v>233</v>
      </c>
      <c r="C205" s="13">
        <v>46266.661111111112</v>
      </c>
      <c r="D205">
        <v>31423</v>
      </c>
      <c r="E205" s="54" t="s">
        <v>237</v>
      </c>
      <c r="F205" s="54" t="s">
        <v>558</v>
      </c>
      <c r="G205" s="54" t="s">
        <v>559</v>
      </c>
      <c r="H205" s="55">
        <v>17.8</v>
      </c>
      <c r="I205" s="55">
        <v>16.600000000000001</v>
      </c>
      <c r="J205" s="55">
        <v>16.100000000000001</v>
      </c>
      <c r="K205" s="54"/>
      <c r="L205" s="56" t="b">
        <v>0</v>
      </c>
      <c r="M205" s="56" t="b">
        <v>0</v>
      </c>
      <c r="N205" s="54">
        <v>0</v>
      </c>
      <c r="O205" s="54" t="s">
        <v>238</v>
      </c>
      <c r="P205" s="54">
        <v>15</v>
      </c>
      <c r="Q205" s="54">
        <v>0</v>
      </c>
      <c r="R205" s="54">
        <v>0</v>
      </c>
      <c r="S205" s="54" t="s">
        <v>560</v>
      </c>
      <c r="T205" s="54" t="s">
        <v>561</v>
      </c>
      <c r="U205" s="54" t="s">
        <v>562</v>
      </c>
      <c r="V205" s="54" t="s">
        <v>563</v>
      </c>
      <c r="W205" s="54" t="b">
        <v>0</v>
      </c>
      <c r="X205" s="54"/>
      <c r="Y205" s="57" t="s">
        <v>2210</v>
      </c>
      <c r="Z205" s="54" t="s">
        <v>564</v>
      </c>
      <c r="AA205" s="54"/>
      <c r="AB205" s="54" t="s">
        <v>565</v>
      </c>
      <c r="AC205" s="56" t="b">
        <v>0</v>
      </c>
      <c r="AD205" s="56" t="b">
        <v>0</v>
      </c>
      <c r="AE205" s="54"/>
      <c r="AF205" s="58"/>
      <c r="AG205" s="62" t="s">
        <v>293</v>
      </c>
      <c r="AH205" s="54"/>
      <c r="AI205" s="54"/>
      <c r="AJ205" s="54"/>
      <c r="AK205" s="54"/>
      <c r="AL205" s="54"/>
      <c r="AM205" s="54">
        <v>0</v>
      </c>
      <c r="AN205" s="54"/>
      <c r="AO205" s="54"/>
      <c r="AP205" s="54"/>
      <c r="AQ205" s="54"/>
      <c r="AR205" s="54"/>
      <c r="AS205" s="54"/>
      <c r="AT205" s="54"/>
      <c r="AU205" s="54"/>
      <c r="AV205" s="54"/>
      <c r="AW205" s="54"/>
      <c r="AX205" s="59"/>
      <c r="AY205" s="59"/>
      <c r="AZ205" s="59"/>
      <c r="BA205" s="59"/>
      <c r="BB205" s="59"/>
      <c r="BC205" s="60"/>
      <c r="BD205" s="61"/>
      <c r="BE205" s="62"/>
      <c r="BF205" s="35">
        <f t="shared" si="389"/>
        <v>4.0600000000000005</v>
      </c>
      <c r="BG205" s="35">
        <f t="shared" si="389"/>
        <v>6.0295000000000001E-2</v>
      </c>
      <c r="BH205" s="35" t="str">
        <f t="shared" si="390"/>
        <v>?</v>
      </c>
      <c r="BI205" s="110" t="str">
        <f t="shared" si="391"/>
        <v/>
      </c>
      <c r="BJ205" s="83" t="e">
        <f>VLOOKUP($F205,REP_Info!$D$6:$H$250,5,FALSE)</f>
        <v>#N/A</v>
      </c>
      <c r="BK205" s="30" t="e">
        <f t="shared" si="392"/>
        <v>#N/A</v>
      </c>
      <c r="BL205" s="30" t="e">
        <f t="shared" si="392"/>
        <v>#N/A</v>
      </c>
      <c r="BM205" s="30" t="e">
        <f t="shared" si="392"/>
        <v>#N/A</v>
      </c>
      <c r="BN205" s="29" t="e">
        <f t="shared" si="392"/>
        <v>#N/A</v>
      </c>
      <c r="BO205" s="85" t="str">
        <f t="shared" si="2"/>
        <v>$$$</v>
      </c>
      <c r="BP205" s="88" t="str">
        <f t="shared" si="393"/>
        <v>$$$</v>
      </c>
      <c r="BQ205" s="88" t="str">
        <f t="shared" si="4"/>
        <v>$$$</v>
      </c>
      <c r="BR205" s="88" t="str">
        <f t="shared" si="5"/>
        <v>$$$</v>
      </c>
      <c r="BS205" s="29" t="e">
        <f t="shared" si="394"/>
        <v>#N/A</v>
      </c>
      <c r="BT205" s="29" t="e">
        <f t="shared" si="394"/>
        <v>#N/A</v>
      </c>
      <c r="BU205" s="29" t="e">
        <f t="shared" si="394"/>
        <v>#N/A</v>
      </c>
      <c r="BV205" s="29" t="e">
        <f t="shared" si="394"/>
        <v>#N/A</v>
      </c>
      <c r="BW205" s="29" t="e">
        <f t="shared" si="394"/>
        <v>#N/A</v>
      </c>
      <c r="BX205" s="29" t="e">
        <f t="shared" si="394"/>
        <v>#N/A</v>
      </c>
      <c r="BY205" s="29" t="e">
        <f t="shared" si="394"/>
        <v>#N/A</v>
      </c>
      <c r="BZ205" s="29" t="e">
        <f t="shared" si="394"/>
        <v>#N/A</v>
      </c>
      <c r="CA205" s="29" t="e">
        <f t="shared" si="394"/>
        <v>#N/A</v>
      </c>
      <c r="CB205" s="29" t="e">
        <f t="shared" si="394"/>
        <v>#N/A</v>
      </c>
      <c r="CC205" s="29" t="e">
        <f t="shared" si="394"/>
        <v>#N/A</v>
      </c>
      <c r="CD205" s="29" t="e">
        <f t="shared" si="394"/>
        <v>#N/A</v>
      </c>
      <c r="CE205" s="6" t="str">
        <f t="shared" si="373"/>
        <v/>
      </c>
      <c r="CF205" s="27" t="e">
        <f>IF(AND(CI205,NOT(AD205)),LOOKUP(CF$5,{0,750,1500},H205:J205),"")</f>
        <v>#N/A</v>
      </c>
      <c r="CG205" s="6" t="str">
        <f t="shared" si="374"/>
        <v/>
      </c>
      <c r="CH205" t="e">
        <f t="shared" si="395"/>
        <v>#N/A</v>
      </c>
      <c r="CI205" t="e">
        <f t="shared" si="396"/>
        <v>#N/A</v>
      </c>
      <c r="CJ205" s="6" t="e">
        <f t="shared" si="11"/>
        <v>#N/A</v>
      </c>
      <c r="CK205" s="6">
        <f t="shared" si="12"/>
        <v>1</v>
      </c>
      <c r="CL205" s="6">
        <f t="shared" si="397"/>
        <v>1</v>
      </c>
      <c r="CM205" s="6">
        <f t="shared" si="13"/>
        <v>0</v>
      </c>
      <c r="CN205" s="6">
        <f t="shared" si="14"/>
        <v>0</v>
      </c>
      <c r="CO205" s="6">
        <f t="shared" si="15"/>
        <v>1</v>
      </c>
      <c r="CP205" s="6">
        <f t="shared" si="16"/>
        <v>1</v>
      </c>
      <c r="CQ205" s="6">
        <f t="shared" si="398"/>
        <v>1</v>
      </c>
      <c r="CR205" s="81" t="str">
        <f t="shared" si="17"/>
        <v/>
      </c>
      <c r="CS205" t="e">
        <f t="shared" si="399"/>
        <v>#DIV/0!</v>
      </c>
      <c r="CT205">
        <f t="shared" si="19"/>
        <v>0</v>
      </c>
      <c r="CU205" t="str">
        <f t="shared" si="400"/>
        <v/>
      </c>
      <c r="CV205" s="81">
        <f t="shared" si="401"/>
        <v>0</v>
      </c>
      <c r="CW205" s="81">
        <f>(CV205/25)^1.5*(Calculator!$BU$4/10000)*CW$5</f>
        <v>0</v>
      </c>
      <c r="CX205" t="str">
        <f t="shared" si="402"/>
        <v>$0</v>
      </c>
    </row>
    <row r="206" spans="2:102" x14ac:dyDescent="0.25">
      <c r="B206" s="115" t="s">
        <v>233</v>
      </c>
      <c r="C206" s="13">
        <v>46267.647916666669</v>
      </c>
      <c r="D206">
        <v>26302</v>
      </c>
      <c r="E206" s="54" t="s">
        <v>235</v>
      </c>
      <c r="F206" s="54" t="s">
        <v>566</v>
      </c>
      <c r="G206" s="54" t="s">
        <v>1603</v>
      </c>
      <c r="H206" s="55">
        <v>12.2</v>
      </c>
      <c r="I206" s="55">
        <v>11.700000000000001</v>
      </c>
      <c r="J206" s="55">
        <v>11.5</v>
      </c>
      <c r="K206" s="54"/>
      <c r="L206" s="56" t="b">
        <v>0</v>
      </c>
      <c r="M206" s="56" t="b">
        <v>0</v>
      </c>
      <c r="N206" s="54">
        <v>1</v>
      </c>
      <c r="O206" s="54" t="s">
        <v>228</v>
      </c>
      <c r="P206" s="54">
        <v>100</v>
      </c>
      <c r="Q206" s="54">
        <v>12</v>
      </c>
      <c r="R206" s="54">
        <v>150</v>
      </c>
      <c r="S206" s="54" t="s">
        <v>567</v>
      </c>
      <c r="T206" s="54" t="s">
        <v>568</v>
      </c>
      <c r="U206" s="54" t="s">
        <v>569</v>
      </c>
      <c r="V206" s="54" t="s">
        <v>570</v>
      </c>
      <c r="W206" s="54" t="b">
        <v>0</v>
      </c>
      <c r="X206" s="54"/>
      <c r="Y206" s="57" t="s">
        <v>2307</v>
      </c>
      <c r="Z206" s="54" t="s">
        <v>567</v>
      </c>
      <c r="AA206" s="54"/>
      <c r="AB206" s="54" t="s">
        <v>571</v>
      </c>
      <c r="AC206" s="56" t="b">
        <v>1</v>
      </c>
      <c r="AD206" s="56" t="b">
        <v>0</v>
      </c>
      <c r="AE206" s="54" t="s">
        <v>302</v>
      </c>
      <c r="AF206" s="58">
        <v>46267</v>
      </c>
      <c r="AG206" s="62" t="s">
        <v>293</v>
      </c>
      <c r="AH206" s="54">
        <v>0</v>
      </c>
      <c r="AI206" s="54"/>
      <c r="AJ206" s="54"/>
      <c r="AK206" s="54"/>
      <c r="AL206" s="54"/>
      <c r="AM206" s="54">
        <v>0</v>
      </c>
      <c r="AN206" s="54"/>
      <c r="AO206" s="54"/>
      <c r="AP206" s="54"/>
      <c r="AQ206" s="54"/>
      <c r="AR206" s="54"/>
      <c r="AS206" s="54"/>
      <c r="AT206" s="54"/>
      <c r="AU206" s="54"/>
      <c r="AV206" s="54"/>
      <c r="AW206" s="54"/>
      <c r="AX206" s="59"/>
      <c r="AY206" s="59"/>
      <c r="AZ206" s="59"/>
      <c r="BA206" s="59"/>
      <c r="BB206" s="59">
        <v>4.8429E-2</v>
      </c>
      <c r="BC206" s="60">
        <v>4.9000000000000004</v>
      </c>
      <c r="BD206" s="61">
        <v>6.4130000000000006E-2</v>
      </c>
      <c r="BE206" s="62" t="s">
        <v>293</v>
      </c>
      <c r="BF206" s="35">
        <f t="shared" si="389"/>
        <v>4.9000000000000004</v>
      </c>
      <c r="BG206" s="35">
        <f t="shared" si="389"/>
        <v>6.4130000000000006E-2</v>
      </c>
      <c r="BH206" s="35" t="str">
        <f t="shared" si="390"/>
        <v>Low</v>
      </c>
      <c r="BI206" s="110">
        <f t="shared" si="391"/>
        <v>0</v>
      </c>
      <c r="BJ206" s="83">
        <f>VLOOKUP($F206,REP_Info!$D$6:$H$250,5,FALSE)</f>
        <v>4.5250000000000004</v>
      </c>
      <c r="BK206" s="30">
        <f t="shared" si="392"/>
        <v>12.235900000000001</v>
      </c>
      <c r="BL206" s="30">
        <f t="shared" si="392"/>
        <v>11.745899999999999</v>
      </c>
      <c r="BM206" s="30">
        <f t="shared" si="392"/>
        <v>11.500900000000001</v>
      </c>
      <c r="BN206" s="29">
        <f t="shared" si="392"/>
        <v>11.419233333333333</v>
      </c>
      <c r="BO206" s="85" t="str">
        <f t="shared" si="2"/>
        <v>$$$</v>
      </c>
      <c r="BP206" s="88" t="str">
        <f t="shared" si="393"/>
        <v>$$$</v>
      </c>
      <c r="BQ206" s="88" t="str">
        <f t="shared" si="4"/>
        <v>$$$</v>
      </c>
      <c r="BR206" s="88" t="str">
        <f t="shared" si="5"/>
        <v>$$$</v>
      </c>
      <c r="BS206" s="29" t="e">
        <f t="shared" si="394"/>
        <v>#N/A</v>
      </c>
      <c r="BT206" s="29" t="e">
        <f t="shared" si="394"/>
        <v>#N/A</v>
      </c>
      <c r="BU206" s="29" t="e">
        <f t="shared" si="394"/>
        <v>#N/A</v>
      </c>
      <c r="BV206" s="29" t="e">
        <f t="shared" si="394"/>
        <v>#N/A</v>
      </c>
      <c r="BW206" s="29" t="e">
        <f t="shared" si="394"/>
        <v>#N/A</v>
      </c>
      <c r="BX206" s="29" t="e">
        <f t="shared" si="394"/>
        <v>#N/A</v>
      </c>
      <c r="BY206" s="29" t="e">
        <f t="shared" si="394"/>
        <v>#N/A</v>
      </c>
      <c r="BZ206" s="29" t="e">
        <f t="shared" si="394"/>
        <v>#N/A</v>
      </c>
      <c r="CA206" s="29" t="e">
        <f t="shared" si="394"/>
        <v>#N/A</v>
      </c>
      <c r="CB206" s="29" t="e">
        <f t="shared" si="394"/>
        <v>#N/A</v>
      </c>
      <c r="CC206" s="29" t="e">
        <f t="shared" si="394"/>
        <v>#N/A</v>
      </c>
      <c r="CD206" s="29" t="e">
        <f t="shared" si="394"/>
        <v>#N/A</v>
      </c>
      <c r="CE206" s="6" t="str">
        <f t="shared" si="373"/>
        <v/>
      </c>
      <c r="CF206" s="27" t="e">
        <f>IF(AND(CI206,NOT(AD206)),LOOKUP(CF$5,{0,750,1500},H206:J206),"")</f>
        <v>#N/A</v>
      </c>
      <c r="CG206" s="6" t="str">
        <f t="shared" si="374"/>
        <v/>
      </c>
      <c r="CH206" t="e">
        <f t="shared" si="395"/>
        <v>#N/A</v>
      </c>
      <c r="CI206" t="e">
        <f t="shared" si="396"/>
        <v>#N/A</v>
      </c>
      <c r="CJ206" s="6" t="e">
        <f t="shared" si="11"/>
        <v>#N/A</v>
      </c>
      <c r="CK206" s="6">
        <f t="shared" si="12"/>
        <v>1</v>
      </c>
      <c r="CL206" s="6">
        <f t="shared" si="397"/>
        <v>1</v>
      </c>
      <c r="CM206" s="6">
        <f t="shared" si="13"/>
        <v>1</v>
      </c>
      <c r="CN206" s="6">
        <f t="shared" si="14"/>
        <v>1</v>
      </c>
      <c r="CO206" s="6">
        <f t="shared" si="15"/>
        <v>1</v>
      </c>
      <c r="CP206" s="6">
        <f t="shared" si="16"/>
        <v>1</v>
      </c>
      <c r="CQ206" s="6">
        <f t="shared" si="398"/>
        <v>1</v>
      </c>
      <c r="CR206" s="81" t="str">
        <f t="shared" si="17"/>
        <v/>
      </c>
      <c r="CS206">
        <f t="shared" si="399"/>
        <v>0</v>
      </c>
      <c r="CT206">
        <f t="shared" si="19"/>
        <v>150</v>
      </c>
      <c r="CU206" t="str">
        <f t="shared" si="400"/>
        <v/>
      </c>
      <c r="CV206" s="81">
        <f t="shared" si="401"/>
        <v>150</v>
      </c>
      <c r="CW206" s="81">
        <f>(CV206/25)^1.5*(Calculator!$BU$4/10000)*CW$5</f>
        <v>7.6432310260371077</v>
      </c>
      <c r="CX206" t="str">
        <f t="shared" si="402"/>
        <v>$150</v>
      </c>
    </row>
    <row r="207" spans="2:102" x14ac:dyDescent="0.25">
      <c r="B207" s="115" t="s">
        <v>233</v>
      </c>
      <c r="C207" s="13">
        <v>46259.661805555559</v>
      </c>
      <c r="D207">
        <v>31355</v>
      </c>
      <c r="E207" s="54" t="s">
        <v>237</v>
      </c>
      <c r="F207" s="54" t="s">
        <v>566</v>
      </c>
      <c r="G207" s="54" t="s">
        <v>1603</v>
      </c>
      <c r="H207" s="55">
        <v>12</v>
      </c>
      <c r="I207" s="55">
        <v>11.600000000000001</v>
      </c>
      <c r="J207" s="55">
        <v>11.4</v>
      </c>
      <c r="K207" s="54"/>
      <c r="L207" s="56" t="b">
        <v>0</v>
      </c>
      <c r="M207" s="56" t="b">
        <v>0</v>
      </c>
      <c r="N207" s="54">
        <v>1</v>
      </c>
      <c r="O207" s="54" t="s">
        <v>228</v>
      </c>
      <c r="P207" s="54">
        <v>100</v>
      </c>
      <c r="Q207" s="54">
        <v>12</v>
      </c>
      <c r="R207" s="54">
        <v>150</v>
      </c>
      <c r="S207" s="54" t="s">
        <v>567</v>
      </c>
      <c r="T207" s="54" t="s">
        <v>572</v>
      </c>
      <c r="U207" s="54" t="s">
        <v>569</v>
      </c>
      <c r="V207" s="54" t="s">
        <v>570</v>
      </c>
      <c r="W207" s="54" t="b">
        <v>0</v>
      </c>
      <c r="X207" s="54"/>
      <c r="Y207" s="57" t="s">
        <v>2041</v>
      </c>
      <c r="Z207" s="54" t="s">
        <v>573</v>
      </c>
      <c r="AA207" s="54"/>
      <c r="AB207" s="54" t="s">
        <v>571</v>
      </c>
      <c r="AC207" s="56" t="b">
        <v>1</v>
      </c>
      <c r="AD207" s="56" t="b">
        <v>0</v>
      </c>
      <c r="AE207" s="54" t="s">
        <v>302</v>
      </c>
      <c r="AF207" s="58">
        <v>46259</v>
      </c>
      <c r="AG207" s="62" t="s">
        <v>293</v>
      </c>
      <c r="AH207" s="54">
        <v>0</v>
      </c>
      <c r="AI207" s="54"/>
      <c r="AJ207" s="54"/>
      <c r="AK207" s="54"/>
      <c r="AL207" s="54"/>
      <c r="AM207" s="54">
        <v>0</v>
      </c>
      <c r="AN207" s="54"/>
      <c r="AO207" s="54"/>
      <c r="AP207" s="54"/>
      <c r="AQ207" s="54"/>
      <c r="AR207" s="54"/>
      <c r="AS207" s="54"/>
      <c r="AT207" s="54"/>
      <c r="AU207" s="54"/>
      <c r="AV207" s="54"/>
      <c r="AW207" s="54"/>
      <c r="AX207" s="59"/>
      <c r="AY207" s="59"/>
      <c r="AZ207" s="59"/>
      <c r="BA207" s="59"/>
      <c r="BB207" s="59">
        <v>5.1773E-2</v>
      </c>
      <c r="BC207" s="60">
        <v>4.0599999999999996</v>
      </c>
      <c r="BD207" s="61">
        <v>6.0295000000000001E-2</v>
      </c>
      <c r="BE207" s="62" t="s">
        <v>293</v>
      </c>
      <c r="BF207" s="35">
        <f t="shared" ref="BF207:BG208" si="403">IF($E207=$E$4,BF$4,IF($E207=$E$5,BF$5,""))</f>
        <v>4.0600000000000005</v>
      </c>
      <c r="BG207" s="35">
        <f t="shared" si="403"/>
        <v>6.0295000000000001E-2</v>
      </c>
      <c r="BH207" s="35" t="str">
        <f t="shared" ref="BH207:BH208" si="404">IF(ISTEXT(BE207),IF(AND(AV207=0,SUM(AN207:AQ207)=0),IF(AM207&lt;=0,IF(BE207="Y","Low","Flat"),"Med"),"High"),"?")</f>
        <v>Low</v>
      </c>
      <c r="BI207" s="110">
        <f t="shared" ref="BI207:BI208" si="405">IF(ISNUMBER(AH207),0*BI$5*SIN((EDATE($A$3,$Q207)-DATE(YEAR(EDATE($A$3,$Q207)),1,0)-BI$4)*2*PI()/365),"")</f>
        <v>0</v>
      </c>
      <c r="BJ207" s="83">
        <f>VLOOKUP($F207,REP_Info!$D$6:$H$250,5,FALSE)</f>
        <v>4.5250000000000004</v>
      </c>
      <c r="BK207" s="30">
        <f t="shared" ref="BK207:BN208" si="406">IF(BK$7&gt;0,(LOOKUP(BK$7,$AH207:$AL207,$AM207:$AQ207)+IF($AG207="Y",SUMPRODUCT($AX207:$BB207-$AW207:$BA207,BK$7-$AR207:$AV207,N(BK$7&gt;$AR207:$AV207)),BK$7*LOOKUP(BK$7,$AR207:$AV207,$AX207:$BB207))+IF($BE207="Y",$BF207,$BC207)+BK$7*IF($BE207="Y",$BG207,$BD207))*100/BK$7,"")</f>
        <v>12.018800000000001</v>
      </c>
      <c r="BL207" s="30">
        <f t="shared" si="406"/>
        <v>11.6128</v>
      </c>
      <c r="BM207" s="30">
        <f t="shared" si="406"/>
        <v>11.409799999999999</v>
      </c>
      <c r="BN207" s="29">
        <f t="shared" si="406"/>
        <v>11.342133333333333</v>
      </c>
      <c r="BO207" s="85" t="str">
        <f t="shared" si="2"/>
        <v>$$$</v>
      </c>
      <c r="BP207" s="88" t="str">
        <f t="shared" ref="BP207:BP208" si="407">IFERROR(BO207*100/BO$5,"$$$")</f>
        <v>$$$</v>
      </c>
      <c r="BQ207" s="88" t="str">
        <f t="shared" si="4"/>
        <v>$$$</v>
      </c>
      <c r="BR207" s="88" t="str">
        <f t="shared" si="5"/>
        <v>$$$</v>
      </c>
      <c r="BS207" s="29" t="e">
        <f t="shared" ref="BS207:CD208" si="408">IF($CI207,IF(BS$7&gt;0,IF(BS$4&gt;$Q207,$BF207+BS$7*(BS$5+$BG207+$BI207),LOOKUP(BS$7,$AH207:$AL207,$AM207:$AQ207)+IF($AG207="Y",SUMPRODUCT($AX207:$BB207-$AW207:$BA207,BS$7-$AR207:$AV207,N(BS$7&gt;$AR207:$AV207)),BS$7*LOOKUP(BS$7,$AR207:$AV207,$AX207:$BB207))+IF($BE207="Y",$BF207,$BC207)+BS$7*IF($BE207="Y",$BG207,$BD207))*100/BS$7,""),NA())</f>
        <v>#N/A</v>
      </c>
      <c r="BT207" s="29" t="e">
        <f t="shared" si="408"/>
        <v>#N/A</v>
      </c>
      <c r="BU207" s="29" t="e">
        <f t="shared" si="408"/>
        <v>#N/A</v>
      </c>
      <c r="BV207" s="29" t="e">
        <f t="shared" si="408"/>
        <v>#N/A</v>
      </c>
      <c r="BW207" s="29" t="e">
        <f t="shared" si="408"/>
        <v>#N/A</v>
      </c>
      <c r="BX207" s="29" t="e">
        <f t="shared" si="408"/>
        <v>#N/A</v>
      </c>
      <c r="BY207" s="29" t="e">
        <f t="shared" si="408"/>
        <v>#N/A</v>
      </c>
      <c r="BZ207" s="29" t="e">
        <f t="shared" si="408"/>
        <v>#N/A</v>
      </c>
      <c r="CA207" s="29" t="e">
        <f t="shared" si="408"/>
        <v>#N/A</v>
      </c>
      <c r="CB207" s="29" t="e">
        <f t="shared" si="408"/>
        <v>#N/A</v>
      </c>
      <c r="CC207" s="29" t="e">
        <f t="shared" si="408"/>
        <v>#N/A</v>
      </c>
      <c r="CD207" s="29" t="e">
        <f t="shared" si="408"/>
        <v>#N/A</v>
      </c>
      <c r="CE207" s="6" t="str">
        <f t="shared" si="373"/>
        <v/>
      </c>
      <c r="CF207" s="27" t="e">
        <f>IF(AND(CI207,NOT(AD207)),LOOKUP(CF$5,{0,750,1500},H207:J207),"")</f>
        <v>#N/A</v>
      </c>
      <c r="CG207" s="6" t="str">
        <f t="shared" si="374"/>
        <v/>
      </c>
      <c r="CH207" t="e">
        <f t="shared" ref="CH207:CH208" si="409">IF(CI207,IF(ISNUMBER(BO207),BO207,100000)+CV207/10000+IF(ISNUMBER(BJ207),BJ207,2)/10000-P207/100000+ROW()/10000000,"")</f>
        <v>#N/A</v>
      </c>
      <c r="CI207" t="e">
        <f t="shared" ref="CI207:CI208" si="410">PRODUCT(CJ207:CQ207)</f>
        <v>#N/A</v>
      </c>
      <c r="CJ207" s="6" t="e">
        <f t="shared" si="11"/>
        <v>#N/A</v>
      </c>
      <c r="CK207" s="6">
        <f t="shared" si="12"/>
        <v>1</v>
      </c>
      <c r="CL207" s="6">
        <f t="shared" ref="CL207:CL208" si="411">IFERROR(--OR(ISBLANK(CL$5),$BJ207="",AND(ISNUMBER($BJ207),$BJ207&lt;=CL$5)),1)</f>
        <v>1</v>
      </c>
      <c r="CM207" s="6">
        <f t="shared" si="13"/>
        <v>1</v>
      </c>
      <c r="CN207" s="6">
        <f t="shared" si="14"/>
        <v>1</v>
      </c>
      <c r="CO207" s="6">
        <f t="shared" si="15"/>
        <v>1</v>
      </c>
      <c r="CP207" s="6">
        <f t="shared" si="16"/>
        <v>1</v>
      </c>
      <c r="CQ207" s="6">
        <f t="shared" ref="CQ207:CQ208" si="412">IF(CQ$5="Any",1,IF(AND(CQ$5="Med",AV207=0,SUM(AN207:AQ207)=0),1,IF(AND(CQ$5="Low",AV207=0,SUM(AN207:AQ207)=0,AM207=0),1,IF(AND(CQ$5="Flat",AV207=0,SUM(AN207:AQ207)=0,AM207=0,IFERROR(NOT(BE207="Y"),0)),1,0))))</f>
        <v>1</v>
      </c>
      <c r="CR207" s="81" t="str">
        <f t="shared" si="17"/>
        <v/>
      </c>
      <c r="CS207">
        <f t="shared" ref="CS207:CS208" si="413">CS$5*(12/(MIN(12,Q207))-1)</f>
        <v>0</v>
      </c>
      <c r="CT207">
        <f t="shared" si="19"/>
        <v>150</v>
      </c>
      <c r="CU207" t="str">
        <f t="shared" ref="CU207:CU208" si="414">IF(AND(ISERR(FIND("remain",$R207)),ISERR(FIND("left",$R207))),"","r")&amp;IF(ISERR(FIND("mon",$R207)),"","m")</f>
        <v/>
      </c>
      <c r="CV207" s="81">
        <f t="shared" ref="CV207:CV208" si="415">CT207*IF(CU207="",1,Q207)</f>
        <v>150</v>
      </c>
      <c r="CW207" s="81">
        <f>(CV207/25)^1.5*(Calculator!$BU$4/10000)*CW$5</f>
        <v>7.6432310260371077</v>
      </c>
      <c r="CX207" t="str">
        <f t="shared" ref="CX207:CX208" si="416">"$"&amp;IF(LEFT(CU207,1)="r",CT207&amp;"/"&amp;CU207,CV207)</f>
        <v>$150</v>
      </c>
    </row>
    <row r="208" spans="2:102" x14ac:dyDescent="0.25">
      <c r="B208" s="115" t="s">
        <v>233</v>
      </c>
      <c r="C208" s="13">
        <v>46259.661805555559</v>
      </c>
      <c r="D208">
        <v>35157</v>
      </c>
      <c r="E208" s="54" t="s">
        <v>237</v>
      </c>
      <c r="F208" s="54" t="s">
        <v>566</v>
      </c>
      <c r="G208" s="54" t="s">
        <v>574</v>
      </c>
      <c r="H208" s="55">
        <v>13.700000000000001</v>
      </c>
      <c r="I208" s="55">
        <v>13.3</v>
      </c>
      <c r="J208" s="55">
        <v>13.100000000000001</v>
      </c>
      <c r="K208" s="54"/>
      <c r="L208" s="56" t="b">
        <v>0</v>
      </c>
      <c r="M208" s="56" t="b">
        <v>1</v>
      </c>
      <c r="N208" s="54">
        <v>1</v>
      </c>
      <c r="O208" s="54" t="s">
        <v>228</v>
      </c>
      <c r="P208" s="54">
        <v>100</v>
      </c>
      <c r="Q208" s="54">
        <v>12</v>
      </c>
      <c r="R208" s="54">
        <v>150</v>
      </c>
      <c r="S208" s="54" t="s">
        <v>567</v>
      </c>
      <c r="T208" s="54" t="s">
        <v>575</v>
      </c>
      <c r="U208" s="54" t="s">
        <v>576</v>
      </c>
      <c r="V208" s="54" t="s">
        <v>570</v>
      </c>
      <c r="W208" s="54" t="b">
        <v>0</v>
      </c>
      <c r="X208" s="54"/>
      <c r="Y208" s="57" t="s">
        <v>2042</v>
      </c>
      <c r="Z208" s="54" t="s">
        <v>567</v>
      </c>
      <c r="AA208" s="54"/>
      <c r="AB208" s="54" t="s">
        <v>571</v>
      </c>
      <c r="AC208" s="56" t="b">
        <v>1</v>
      </c>
      <c r="AD208" s="56" t="b">
        <v>0</v>
      </c>
      <c r="AE208" s="54" t="s">
        <v>302</v>
      </c>
      <c r="AF208" s="58">
        <v>46259</v>
      </c>
      <c r="AG208" s="62" t="s">
        <v>293</v>
      </c>
      <c r="AH208" s="54">
        <v>0</v>
      </c>
      <c r="AI208" s="54"/>
      <c r="AJ208" s="54"/>
      <c r="AK208" s="54"/>
      <c r="AL208" s="54"/>
      <c r="AM208" s="54">
        <v>0</v>
      </c>
      <c r="AN208" s="54"/>
      <c r="AO208" s="54"/>
      <c r="AP208" s="54"/>
      <c r="AQ208" s="54"/>
      <c r="AR208" s="54"/>
      <c r="AS208" s="54"/>
      <c r="AT208" s="54"/>
      <c r="AU208" s="54"/>
      <c r="AV208" s="54"/>
      <c r="AW208" s="54"/>
      <c r="AX208" s="59"/>
      <c r="AY208" s="59"/>
      <c r="AZ208" s="59"/>
      <c r="BA208" s="59"/>
      <c r="BB208" s="59"/>
      <c r="BC208" s="60"/>
      <c r="BD208" s="61"/>
      <c r="BE208" s="62" t="e">
        <v>#N/A</v>
      </c>
      <c r="BF208" s="35">
        <f t="shared" si="403"/>
        <v>4.0600000000000005</v>
      </c>
      <c r="BG208" s="35">
        <f t="shared" si="403"/>
        <v>6.0295000000000001E-2</v>
      </c>
      <c r="BH208" s="35" t="str">
        <f t="shared" si="404"/>
        <v>?</v>
      </c>
      <c r="BI208" s="110">
        <f t="shared" si="405"/>
        <v>0</v>
      </c>
      <c r="BJ208" s="83">
        <f>VLOOKUP($F208,REP_Info!$D$6:$H$250,5,FALSE)</f>
        <v>4.5250000000000004</v>
      </c>
      <c r="BK208" s="30" t="e">
        <f t="shared" si="406"/>
        <v>#N/A</v>
      </c>
      <c r="BL208" s="30" t="e">
        <f t="shared" si="406"/>
        <v>#N/A</v>
      </c>
      <c r="BM208" s="30" t="e">
        <f t="shared" si="406"/>
        <v>#N/A</v>
      </c>
      <c r="BN208" s="29" t="e">
        <f t="shared" si="406"/>
        <v>#N/A</v>
      </c>
      <c r="BO208" s="85" t="str">
        <f t="shared" si="2"/>
        <v>$$$</v>
      </c>
      <c r="BP208" s="88" t="str">
        <f t="shared" si="407"/>
        <v>$$$</v>
      </c>
      <c r="BQ208" s="88" t="str">
        <f t="shared" si="4"/>
        <v>$$$</v>
      </c>
      <c r="BR208" s="88" t="str">
        <f t="shared" si="5"/>
        <v>$$$</v>
      </c>
      <c r="BS208" s="29" t="e">
        <f t="shared" si="408"/>
        <v>#N/A</v>
      </c>
      <c r="BT208" s="29" t="e">
        <f t="shared" si="408"/>
        <v>#N/A</v>
      </c>
      <c r="BU208" s="29" t="e">
        <f t="shared" si="408"/>
        <v>#N/A</v>
      </c>
      <c r="BV208" s="29" t="e">
        <f t="shared" si="408"/>
        <v>#N/A</v>
      </c>
      <c r="BW208" s="29" t="e">
        <f t="shared" si="408"/>
        <v>#N/A</v>
      </c>
      <c r="BX208" s="29" t="e">
        <f t="shared" si="408"/>
        <v>#N/A</v>
      </c>
      <c r="BY208" s="29" t="e">
        <f t="shared" si="408"/>
        <v>#N/A</v>
      </c>
      <c r="BZ208" s="29" t="e">
        <f t="shared" si="408"/>
        <v>#N/A</v>
      </c>
      <c r="CA208" s="29" t="e">
        <f t="shared" si="408"/>
        <v>#N/A</v>
      </c>
      <c r="CB208" s="29" t="e">
        <f t="shared" si="408"/>
        <v>#N/A</v>
      </c>
      <c r="CC208" s="29" t="e">
        <f t="shared" si="408"/>
        <v>#N/A</v>
      </c>
      <c r="CD208" s="29" t="e">
        <f t="shared" si="408"/>
        <v>#N/A</v>
      </c>
      <c r="CE208" s="6" t="str">
        <f t="shared" si="373"/>
        <v/>
      </c>
      <c r="CF208" s="27" t="e">
        <f>IF(AND(CI208,NOT(AD208)),LOOKUP(CF$5,{0,750,1500},H208:J208),"")</f>
        <v>#N/A</v>
      </c>
      <c r="CG208" s="6" t="str">
        <f t="shared" si="374"/>
        <v/>
      </c>
      <c r="CH208" t="e">
        <f t="shared" si="409"/>
        <v>#N/A</v>
      </c>
      <c r="CI208" t="e">
        <f t="shared" si="410"/>
        <v>#N/A</v>
      </c>
      <c r="CJ208" s="6" t="e">
        <f t="shared" si="11"/>
        <v>#N/A</v>
      </c>
      <c r="CK208" s="6">
        <f t="shared" si="12"/>
        <v>1</v>
      </c>
      <c r="CL208" s="6">
        <f t="shared" si="411"/>
        <v>1</v>
      </c>
      <c r="CM208" s="6">
        <f t="shared" si="13"/>
        <v>1</v>
      </c>
      <c r="CN208" s="6">
        <f t="shared" si="14"/>
        <v>1</v>
      </c>
      <c r="CO208" s="6">
        <f t="shared" si="15"/>
        <v>1</v>
      </c>
      <c r="CP208" s="6">
        <f t="shared" si="16"/>
        <v>1</v>
      </c>
      <c r="CQ208" s="6">
        <f t="shared" si="412"/>
        <v>1</v>
      </c>
      <c r="CR208" s="81" t="str">
        <f t="shared" si="17"/>
        <v/>
      </c>
      <c r="CS208">
        <f t="shared" si="413"/>
        <v>0</v>
      </c>
      <c r="CT208">
        <f t="shared" si="19"/>
        <v>150</v>
      </c>
      <c r="CU208" t="str">
        <f t="shared" si="414"/>
        <v/>
      </c>
      <c r="CV208" s="81">
        <f t="shared" si="415"/>
        <v>150</v>
      </c>
      <c r="CW208" s="81">
        <f>(CV208/25)^1.5*(Calculator!$BU$4/10000)*CW$5</f>
        <v>7.6432310260371077</v>
      </c>
      <c r="CX208" t="str">
        <f t="shared" si="416"/>
        <v>$150</v>
      </c>
    </row>
    <row r="209" spans="2:102" x14ac:dyDescent="0.25">
      <c r="B209" s="115" t="s">
        <v>233</v>
      </c>
      <c r="C209" s="13">
        <v>46267.647916666669</v>
      </c>
      <c r="D209">
        <v>35158</v>
      </c>
      <c r="E209" s="54" t="s">
        <v>235</v>
      </c>
      <c r="F209" s="54" t="s">
        <v>566</v>
      </c>
      <c r="G209" s="54" t="s">
        <v>574</v>
      </c>
      <c r="H209" s="55">
        <v>14.2</v>
      </c>
      <c r="I209" s="55">
        <v>13.700000000000001</v>
      </c>
      <c r="J209" s="55">
        <v>13.4</v>
      </c>
      <c r="K209" s="54"/>
      <c r="L209" s="56" t="b">
        <v>0</v>
      </c>
      <c r="M209" s="56" t="b">
        <v>1</v>
      </c>
      <c r="N209" s="54">
        <v>1</v>
      </c>
      <c r="O209" s="54" t="s">
        <v>228</v>
      </c>
      <c r="P209" s="54">
        <v>100</v>
      </c>
      <c r="Q209" s="54">
        <v>12</v>
      </c>
      <c r="R209" s="54">
        <v>150</v>
      </c>
      <c r="S209" s="54" t="s">
        <v>567</v>
      </c>
      <c r="T209" s="54" t="s">
        <v>575</v>
      </c>
      <c r="U209" s="54" t="s">
        <v>576</v>
      </c>
      <c r="V209" s="54" t="s">
        <v>570</v>
      </c>
      <c r="W209" s="54" t="b">
        <v>0</v>
      </c>
      <c r="X209" s="54"/>
      <c r="Y209" s="57" t="s">
        <v>2308</v>
      </c>
      <c r="Z209" s="54" t="s">
        <v>567</v>
      </c>
      <c r="AA209" s="54"/>
      <c r="AB209" s="54" t="s">
        <v>571</v>
      </c>
      <c r="AC209" s="56" t="b">
        <v>1</v>
      </c>
      <c r="AD209" s="56" t="b">
        <v>0</v>
      </c>
      <c r="AE209" s="54" t="s">
        <v>302</v>
      </c>
      <c r="AF209" s="58">
        <v>46267</v>
      </c>
      <c r="AG209" s="62" t="s">
        <v>293</v>
      </c>
      <c r="AH209" s="54">
        <v>0</v>
      </c>
      <c r="AI209" s="54"/>
      <c r="AJ209" s="54"/>
      <c r="AK209" s="54"/>
      <c r="AL209" s="54"/>
      <c r="AM209" s="54">
        <v>0</v>
      </c>
      <c r="AN209" s="54"/>
      <c r="AO209" s="54"/>
      <c r="AP209" s="54"/>
      <c r="AQ209" s="54"/>
      <c r="AR209" s="54"/>
      <c r="AS209" s="54"/>
      <c r="AT209" s="54"/>
      <c r="AU209" s="54"/>
      <c r="AV209" s="54"/>
      <c r="AW209" s="54"/>
      <c r="AX209" s="59"/>
      <c r="AY209" s="59"/>
      <c r="AZ209" s="59"/>
      <c r="BA209" s="59"/>
      <c r="BB209" s="59"/>
      <c r="BC209" s="60"/>
      <c r="BD209" s="61"/>
      <c r="BE209" s="62" t="e">
        <v>#N/A</v>
      </c>
      <c r="BF209" s="35">
        <f t="shared" si="0"/>
        <v>4.9000000000000004</v>
      </c>
      <c r="BG209" s="35">
        <f t="shared" si="0"/>
        <v>6.4130000000000006E-2</v>
      </c>
      <c r="BH209" s="35" t="str">
        <f t="shared" ref="BH209:BH225" si="417">IF(ISTEXT(BE209),IF(AND(AV209=0,SUM(AN209:AQ209)=0),IF(AM209&lt;=0,IF(BE209="Y","Low","Flat"),"Med"),"High"),"?")</f>
        <v>?</v>
      </c>
      <c r="BI209" s="110">
        <f t="shared" ref="BI209:BI225" si="418">IF(ISNUMBER(AH209),0*BI$5*SIN((EDATE($A$3,$Q209)-DATE(YEAR(EDATE($A$3,$Q209)),1,0)-BI$4)*2*PI()/365),"")</f>
        <v>0</v>
      </c>
      <c r="BJ209" s="83">
        <f>VLOOKUP($F209,REP_Info!$D$6:$H$250,5,FALSE)</f>
        <v>4.5250000000000004</v>
      </c>
      <c r="BK209" s="30" t="e">
        <f t="shared" ref="BK209:BN225" si="419">IF(BK$7&gt;0,(LOOKUP(BK$7,$AH209:$AL209,$AM209:$AQ209)+IF($AG209="Y",SUMPRODUCT($AX209:$BB209-$AW209:$BA209,BK$7-$AR209:$AV209,N(BK$7&gt;$AR209:$AV209)),BK$7*LOOKUP(BK$7,$AR209:$AV209,$AX209:$BB209))+IF($BE209="Y",$BF209,$BC209)+BK$7*IF($BE209="Y",$BG209,$BD209))*100/BK$7,"")</f>
        <v>#N/A</v>
      </c>
      <c r="BL209" s="30" t="e">
        <f t="shared" si="419"/>
        <v>#N/A</v>
      </c>
      <c r="BM209" s="30" t="e">
        <f t="shared" si="419"/>
        <v>#N/A</v>
      </c>
      <c r="BN209" s="29" t="e">
        <f t="shared" si="419"/>
        <v>#N/A</v>
      </c>
      <c r="BO209" s="85" t="str">
        <f t="shared" si="2"/>
        <v>$$$</v>
      </c>
      <c r="BP209" s="88" t="str">
        <f t="shared" ref="BP209:BP225" si="420">IFERROR(BO209*100/BO$5,"$$$")</f>
        <v>$$$</v>
      </c>
      <c r="BQ209" s="88" t="str">
        <f t="shared" si="4"/>
        <v>$$$</v>
      </c>
      <c r="BR209" s="88" t="str">
        <f t="shared" si="5"/>
        <v>$$$</v>
      </c>
      <c r="BS209" s="29" t="e">
        <f t="shared" ref="BS209:CD225" si="421">IF($CI209,IF(BS$7&gt;0,IF(BS$4&gt;$Q209,$BF209+BS$7*(BS$5+$BG209+$BI209),LOOKUP(BS$7,$AH209:$AL209,$AM209:$AQ209)+IF($AG209="Y",SUMPRODUCT($AX209:$BB209-$AW209:$BA209,BS$7-$AR209:$AV209,N(BS$7&gt;$AR209:$AV209)),BS$7*LOOKUP(BS$7,$AR209:$AV209,$AX209:$BB209))+IF($BE209="Y",$BF209,$BC209)+BS$7*IF($BE209="Y",$BG209,$BD209))*100/BS$7,""),NA())</f>
        <v>#N/A</v>
      </c>
      <c r="BT209" s="29" t="e">
        <f t="shared" si="421"/>
        <v>#N/A</v>
      </c>
      <c r="BU209" s="29" t="e">
        <f t="shared" si="421"/>
        <v>#N/A</v>
      </c>
      <c r="BV209" s="29" t="e">
        <f t="shared" si="421"/>
        <v>#N/A</v>
      </c>
      <c r="BW209" s="29" t="e">
        <f t="shared" si="421"/>
        <v>#N/A</v>
      </c>
      <c r="BX209" s="29" t="e">
        <f t="shared" si="421"/>
        <v>#N/A</v>
      </c>
      <c r="BY209" s="29" t="e">
        <f t="shared" si="421"/>
        <v>#N/A</v>
      </c>
      <c r="BZ209" s="29" t="e">
        <f t="shared" si="421"/>
        <v>#N/A</v>
      </c>
      <c r="CA209" s="29" t="e">
        <f t="shared" si="421"/>
        <v>#N/A</v>
      </c>
      <c r="CB209" s="29" t="e">
        <f t="shared" si="421"/>
        <v>#N/A</v>
      </c>
      <c r="CC209" s="29" t="e">
        <f t="shared" si="421"/>
        <v>#N/A</v>
      </c>
      <c r="CD209" s="29" t="e">
        <f t="shared" si="421"/>
        <v>#N/A</v>
      </c>
      <c r="CE209" s="6" t="str">
        <f t="shared" si="373"/>
        <v/>
      </c>
      <c r="CF209" s="27" t="e">
        <f>IF(AND(CI209,NOT(AD209)),LOOKUP(CF$5,{0,750,1500},H209:J209),"")</f>
        <v>#N/A</v>
      </c>
      <c r="CG209" s="6" t="str">
        <f t="shared" si="374"/>
        <v/>
      </c>
      <c r="CH209" t="e">
        <f t="shared" ref="CH209:CH225" si="422">IF(CI209,IF(ISNUMBER(BO209),BO209,100000)+CV209/10000+IF(ISNUMBER(BJ209),BJ209,2)/10000-P209/100000+ROW()/10000000,"")</f>
        <v>#N/A</v>
      </c>
      <c r="CI209" t="e">
        <f t="shared" ref="CI209:CI225" si="423">PRODUCT(CJ209:CQ209)</f>
        <v>#N/A</v>
      </c>
      <c r="CJ209" s="6" t="e">
        <f t="shared" si="11"/>
        <v>#N/A</v>
      </c>
      <c r="CK209" s="6">
        <f t="shared" si="12"/>
        <v>1</v>
      </c>
      <c r="CL209" s="6">
        <f t="shared" si="26"/>
        <v>1</v>
      </c>
      <c r="CM209" s="6">
        <f t="shared" si="13"/>
        <v>1</v>
      </c>
      <c r="CN209" s="6">
        <f t="shared" si="14"/>
        <v>1</v>
      </c>
      <c r="CO209" s="6">
        <f t="shared" si="15"/>
        <v>1</v>
      </c>
      <c r="CP209" s="6">
        <f t="shared" si="16"/>
        <v>1</v>
      </c>
      <c r="CQ209" s="6">
        <f t="shared" ref="CQ209:CQ225" si="424">IF(CQ$5="Any",1,IF(AND(CQ$5="Med",AV209=0,SUM(AN209:AQ209)=0),1,IF(AND(CQ$5="Low",AV209=0,SUM(AN209:AQ209)=0,AM209=0),1,IF(AND(CQ$5="Flat",AV209=0,SUM(AN209:AQ209)=0,AM209=0,IFERROR(NOT(BE209="Y"),0)),1,0))))</f>
        <v>1</v>
      </c>
      <c r="CR209" s="81" t="str">
        <f t="shared" si="17"/>
        <v/>
      </c>
      <c r="CS209">
        <f t="shared" ref="CS209:CS225" si="425">CS$5*(12/(MIN(12,Q209))-1)</f>
        <v>0</v>
      </c>
      <c r="CT209">
        <f t="shared" si="19"/>
        <v>150</v>
      </c>
      <c r="CU209" t="str">
        <f t="shared" si="29"/>
        <v/>
      </c>
      <c r="CV209" s="81">
        <f t="shared" ref="CV209:CV225" si="426">CT209*IF(CU209="",1,Q209)</f>
        <v>150</v>
      </c>
      <c r="CW209" s="81">
        <f>(CV209/25)^1.5*(Calculator!$BU$4/10000)*CW$5</f>
        <v>7.6432310260371077</v>
      </c>
      <c r="CX209" t="str">
        <f t="shared" ref="CX209:CX225" si="427">"$"&amp;IF(LEFT(CU209,1)="r",CT209&amp;"/"&amp;CU209,CV209)</f>
        <v>$150</v>
      </c>
    </row>
    <row r="210" spans="2:102" x14ac:dyDescent="0.25">
      <c r="B210" s="115" t="s">
        <v>233</v>
      </c>
      <c r="C210" s="13">
        <v>46267.647916666669</v>
      </c>
      <c r="D210">
        <v>35677</v>
      </c>
      <c r="E210" s="54" t="s">
        <v>235</v>
      </c>
      <c r="F210" s="54" t="s">
        <v>566</v>
      </c>
      <c r="G210" s="54" t="s">
        <v>2043</v>
      </c>
      <c r="H210" s="55">
        <v>11.799999999999999</v>
      </c>
      <c r="I210" s="55">
        <v>11.3</v>
      </c>
      <c r="J210" s="55">
        <v>11.1</v>
      </c>
      <c r="K210" s="54"/>
      <c r="L210" s="56" t="b">
        <v>0</v>
      </c>
      <c r="M210" s="56" t="b">
        <v>0</v>
      </c>
      <c r="N210" s="54">
        <v>1</v>
      </c>
      <c r="O210" s="54" t="s">
        <v>228</v>
      </c>
      <c r="P210" s="54">
        <v>100</v>
      </c>
      <c r="Q210" s="54">
        <v>9</v>
      </c>
      <c r="R210" s="54">
        <v>150</v>
      </c>
      <c r="S210" s="54" t="s">
        <v>567</v>
      </c>
      <c r="T210" s="54" t="s">
        <v>2044</v>
      </c>
      <c r="U210" s="54" t="s">
        <v>569</v>
      </c>
      <c r="V210" s="54" t="s">
        <v>570</v>
      </c>
      <c r="W210" s="54" t="b">
        <v>0</v>
      </c>
      <c r="X210" s="54"/>
      <c r="Y210" s="57" t="s">
        <v>2309</v>
      </c>
      <c r="Z210" s="54" t="s">
        <v>567</v>
      </c>
      <c r="AA210" s="54"/>
      <c r="AB210" s="54" t="s">
        <v>571</v>
      </c>
      <c r="AC210" s="56" t="b">
        <v>1</v>
      </c>
      <c r="AD210" s="56" t="b">
        <v>0</v>
      </c>
      <c r="AE210" s="54" t="s">
        <v>302</v>
      </c>
      <c r="AF210" s="58">
        <v>46267</v>
      </c>
      <c r="AG210" s="62" t="s">
        <v>293</v>
      </c>
      <c r="AH210" s="54">
        <v>0</v>
      </c>
      <c r="AI210" s="54"/>
      <c r="AJ210" s="54"/>
      <c r="AK210" s="54"/>
      <c r="AL210" s="54"/>
      <c r="AM210" s="54">
        <v>0</v>
      </c>
      <c r="AN210" s="54"/>
      <c r="AO210" s="54"/>
      <c r="AP210" s="54"/>
      <c r="AQ210" s="54"/>
      <c r="AR210" s="54"/>
      <c r="AS210" s="54"/>
      <c r="AT210" s="54"/>
      <c r="AU210" s="54"/>
      <c r="AV210" s="54"/>
      <c r="AW210" s="54"/>
      <c r="AX210" s="59"/>
      <c r="AY210" s="59"/>
      <c r="AZ210" s="59"/>
      <c r="BA210" s="59"/>
      <c r="BB210" s="59">
        <v>4.4178000000000002E-2</v>
      </c>
      <c r="BC210" s="60">
        <v>4.9000000000000004</v>
      </c>
      <c r="BD210" s="61">
        <v>6.4130000000000006E-2</v>
      </c>
      <c r="BE210" s="62" t="s">
        <v>293</v>
      </c>
      <c r="BF210" s="35">
        <f t="shared" si="0"/>
        <v>4.9000000000000004</v>
      </c>
      <c r="BG210" s="35">
        <f t="shared" si="0"/>
        <v>6.4130000000000006E-2</v>
      </c>
      <c r="BH210" s="35" t="str">
        <f t="shared" si="417"/>
        <v>Low</v>
      </c>
      <c r="BI210" s="110">
        <f t="shared" si="418"/>
        <v>0</v>
      </c>
      <c r="BJ210" s="83">
        <f>VLOOKUP($F210,REP_Info!$D$6:$H$250,5,FALSE)</f>
        <v>4.5250000000000004</v>
      </c>
      <c r="BK210" s="30">
        <f t="shared" si="419"/>
        <v>11.8108</v>
      </c>
      <c r="BL210" s="30">
        <f t="shared" si="419"/>
        <v>11.320800000000002</v>
      </c>
      <c r="BM210" s="30">
        <f t="shared" si="419"/>
        <v>11.075800000000001</v>
      </c>
      <c r="BN210" s="29">
        <f t="shared" si="419"/>
        <v>10.994133333333334</v>
      </c>
      <c r="BO210" s="85" t="str">
        <f t="shared" si="2"/>
        <v>$$$</v>
      </c>
      <c r="BP210" s="88" t="str">
        <f t="shared" si="420"/>
        <v>$$$</v>
      </c>
      <c r="BQ210" s="88" t="str">
        <f t="shared" si="4"/>
        <v>$$$</v>
      </c>
      <c r="BR210" s="88" t="str">
        <f t="shared" si="5"/>
        <v>$$$</v>
      </c>
      <c r="BS210" s="29" t="e">
        <f t="shared" si="421"/>
        <v>#N/A</v>
      </c>
      <c r="BT210" s="29" t="e">
        <f t="shared" si="421"/>
        <v>#N/A</v>
      </c>
      <c r="BU210" s="29" t="e">
        <f t="shared" si="421"/>
        <v>#N/A</v>
      </c>
      <c r="BV210" s="29" t="e">
        <f t="shared" si="421"/>
        <v>#N/A</v>
      </c>
      <c r="BW210" s="29" t="e">
        <f t="shared" si="421"/>
        <v>#N/A</v>
      </c>
      <c r="BX210" s="29" t="e">
        <f t="shared" si="421"/>
        <v>#N/A</v>
      </c>
      <c r="BY210" s="29" t="e">
        <f t="shared" si="421"/>
        <v>#N/A</v>
      </c>
      <c r="BZ210" s="29" t="e">
        <f t="shared" si="421"/>
        <v>#N/A</v>
      </c>
      <c r="CA210" s="29" t="e">
        <f t="shared" si="421"/>
        <v>#N/A</v>
      </c>
      <c r="CB210" s="29" t="e">
        <f t="shared" si="421"/>
        <v>#N/A</v>
      </c>
      <c r="CC210" s="29" t="e">
        <f t="shared" si="421"/>
        <v>#N/A</v>
      </c>
      <c r="CD210" s="29" t="e">
        <f t="shared" si="421"/>
        <v>#N/A</v>
      </c>
      <c r="CE210" s="6" t="str">
        <f t="shared" si="373"/>
        <v/>
      </c>
      <c r="CF210" s="27" t="e">
        <f>IF(AND(CI210,NOT(AD210)),LOOKUP(CF$5,{0,750,1500},H210:J210),"")</f>
        <v>#N/A</v>
      </c>
      <c r="CG210" s="6" t="str">
        <f t="shared" si="374"/>
        <v/>
      </c>
      <c r="CH210" t="e">
        <f t="shared" si="422"/>
        <v>#N/A</v>
      </c>
      <c r="CI210" t="e">
        <f t="shared" si="423"/>
        <v>#N/A</v>
      </c>
      <c r="CJ210" s="6" t="e">
        <f t="shared" si="11"/>
        <v>#N/A</v>
      </c>
      <c r="CK210" s="6">
        <f t="shared" si="12"/>
        <v>1</v>
      </c>
      <c r="CL210" s="6">
        <f t="shared" si="26"/>
        <v>1</v>
      </c>
      <c r="CM210" s="6">
        <f t="shared" si="13"/>
        <v>1</v>
      </c>
      <c r="CN210" s="6">
        <f t="shared" si="14"/>
        <v>0</v>
      </c>
      <c r="CO210" s="6">
        <f t="shared" si="15"/>
        <v>1</v>
      </c>
      <c r="CP210" s="6">
        <f t="shared" si="16"/>
        <v>1</v>
      </c>
      <c r="CQ210" s="6">
        <f t="shared" si="424"/>
        <v>1</v>
      </c>
      <c r="CR210" s="81" t="str">
        <f t="shared" si="17"/>
        <v/>
      </c>
      <c r="CS210">
        <f t="shared" si="425"/>
        <v>5.9999999999999982</v>
      </c>
      <c r="CT210">
        <f t="shared" si="19"/>
        <v>150</v>
      </c>
      <c r="CU210" t="str">
        <f t="shared" si="29"/>
        <v/>
      </c>
      <c r="CV210" s="81">
        <f t="shared" si="426"/>
        <v>150</v>
      </c>
      <c r="CW210" s="81">
        <f>(CV210/25)^1.5*(Calculator!$BU$4/10000)*CW$5</f>
        <v>7.6432310260371077</v>
      </c>
      <c r="CX210" t="str">
        <f t="shared" si="427"/>
        <v>$150</v>
      </c>
    </row>
    <row r="211" spans="2:102" x14ac:dyDescent="0.25">
      <c r="B211" s="115" t="s">
        <v>233</v>
      </c>
      <c r="C211" s="13">
        <v>46259.661805555559</v>
      </c>
      <c r="D211">
        <v>35683</v>
      </c>
      <c r="E211" s="54" t="s">
        <v>237</v>
      </c>
      <c r="F211" s="54" t="s">
        <v>566</v>
      </c>
      <c r="G211" s="54" t="s">
        <v>2045</v>
      </c>
      <c r="H211" s="55">
        <v>12</v>
      </c>
      <c r="I211" s="55">
        <v>11.600000000000001</v>
      </c>
      <c r="J211" s="55">
        <v>11.4</v>
      </c>
      <c r="K211" s="54"/>
      <c r="L211" s="56" t="b">
        <v>0</v>
      </c>
      <c r="M211" s="56" t="b">
        <v>0</v>
      </c>
      <c r="N211" s="54">
        <v>1</v>
      </c>
      <c r="O211" s="54" t="s">
        <v>228</v>
      </c>
      <c r="P211" s="54">
        <v>100</v>
      </c>
      <c r="Q211" s="54">
        <v>9</v>
      </c>
      <c r="R211" s="54">
        <v>150</v>
      </c>
      <c r="S211" s="54" t="s">
        <v>567</v>
      </c>
      <c r="T211" s="54" t="s">
        <v>2044</v>
      </c>
      <c r="U211" s="54" t="s">
        <v>1842</v>
      </c>
      <c r="V211" s="54" t="s">
        <v>570</v>
      </c>
      <c r="W211" s="54" t="b">
        <v>0</v>
      </c>
      <c r="X211" s="54"/>
      <c r="Y211" s="57" t="s">
        <v>2046</v>
      </c>
      <c r="Z211" s="54" t="s">
        <v>567</v>
      </c>
      <c r="AA211" s="54"/>
      <c r="AB211" s="54" t="s">
        <v>571</v>
      </c>
      <c r="AC211" s="56" t="b">
        <v>1</v>
      </c>
      <c r="AD211" s="56" t="b">
        <v>0</v>
      </c>
      <c r="AE211" s="54" t="s">
        <v>302</v>
      </c>
      <c r="AF211" s="58">
        <v>46259</v>
      </c>
      <c r="AG211" s="62" t="s">
        <v>293</v>
      </c>
      <c r="AH211" s="54">
        <v>0</v>
      </c>
      <c r="AI211" s="54"/>
      <c r="AJ211" s="54"/>
      <c r="AK211" s="54"/>
      <c r="AL211" s="54"/>
      <c r="AM211" s="54">
        <v>0</v>
      </c>
      <c r="AN211" s="54"/>
      <c r="AO211" s="54"/>
      <c r="AP211" s="54"/>
      <c r="AQ211" s="54"/>
      <c r="AR211" s="54"/>
      <c r="AS211" s="54"/>
      <c r="AT211" s="54"/>
      <c r="AU211" s="54"/>
      <c r="AV211" s="54"/>
      <c r="AW211" s="54"/>
      <c r="AX211" s="59"/>
      <c r="AY211" s="59"/>
      <c r="AZ211" s="59"/>
      <c r="BA211" s="59"/>
      <c r="BB211" s="59">
        <v>5.1677000000000001E-2</v>
      </c>
      <c r="BC211" s="60">
        <v>4.0599999999999996</v>
      </c>
      <c r="BD211" s="61">
        <v>6.0295000000000001E-2</v>
      </c>
      <c r="BE211" s="62" t="s">
        <v>293</v>
      </c>
      <c r="BF211" s="35">
        <f t="shared" ref="BF211:BG225" si="428">IF($E211=$E$4,BF$4,IF($E211=$E$5,BF$5,""))</f>
        <v>4.0600000000000005</v>
      </c>
      <c r="BG211" s="35">
        <f t="shared" si="428"/>
        <v>6.0295000000000001E-2</v>
      </c>
      <c r="BH211" s="35" t="str">
        <f t="shared" si="417"/>
        <v>Low</v>
      </c>
      <c r="BI211" s="110">
        <f t="shared" si="418"/>
        <v>0</v>
      </c>
      <c r="BJ211" s="83">
        <f>VLOOKUP($F211,REP_Info!$D$6:$H$250,5,FALSE)</f>
        <v>4.5250000000000004</v>
      </c>
      <c r="BK211" s="30">
        <f t="shared" si="419"/>
        <v>12.0092</v>
      </c>
      <c r="BL211" s="30">
        <f t="shared" si="419"/>
        <v>11.603200000000001</v>
      </c>
      <c r="BM211" s="30">
        <f t="shared" si="419"/>
        <v>11.4002</v>
      </c>
      <c r="BN211" s="29">
        <f t="shared" si="419"/>
        <v>11.332533333333332</v>
      </c>
      <c r="BO211" s="85" t="str">
        <f t="shared" si="2"/>
        <v>$$$</v>
      </c>
      <c r="BP211" s="88" t="str">
        <f t="shared" si="420"/>
        <v>$$$</v>
      </c>
      <c r="BQ211" s="88" t="str">
        <f t="shared" si="4"/>
        <v>$$$</v>
      </c>
      <c r="BR211" s="88" t="str">
        <f t="shared" si="5"/>
        <v>$$$</v>
      </c>
      <c r="BS211" s="29" t="e">
        <f t="shared" si="421"/>
        <v>#N/A</v>
      </c>
      <c r="BT211" s="29" t="e">
        <f t="shared" si="421"/>
        <v>#N/A</v>
      </c>
      <c r="BU211" s="29" t="e">
        <f t="shared" si="421"/>
        <v>#N/A</v>
      </c>
      <c r="BV211" s="29" t="e">
        <f t="shared" si="421"/>
        <v>#N/A</v>
      </c>
      <c r="BW211" s="29" t="e">
        <f t="shared" si="421"/>
        <v>#N/A</v>
      </c>
      <c r="BX211" s="29" t="e">
        <f t="shared" si="421"/>
        <v>#N/A</v>
      </c>
      <c r="BY211" s="29" t="e">
        <f t="shared" si="421"/>
        <v>#N/A</v>
      </c>
      <c r="BZ211" s="29" t="e">
        <f t="shared" si="421"/>
        <v>#N/A</v>
      </c>
      <c r="CA211" s="29" t="e">
        <f t="shared" si="421"/>
        <v>#N/A</v>
      </c>
      <c r="CB211" s="29" t="e">
        <f t="shared" si="421"/>
        <v>#N/A</v>
      </c>
      <c r="CC211" s="29" t="e">
        <f t="shared" si="421"/>
        <v>#N/A</v>
      </c>
      <c r="CD211" s="29" t="e">
        <f t="shared" si="421"/>
        <v>#N/A</v>
      </c>
      <c r="CE211" s="6" t="str">
        <f t="shared" si="373"/>
        <v/>
      </c>
      <c r="CF211" s="27" t="e">
        <f>IF(AND(CI211,NOT(AD211)),LOOKUP(CF$5,{0,750,1500},H211:J211),"")</f>
        <v>#N/A</v>
      </c>
      <c r="CG211" s="6" t="str">
        <f t="shared" si="374"/>
        <v/>
      </c>
      <c r="CH211" t="e">
        <f t="shared" si="422"/>
        <v>#N/A</v>
      </c>
      <c r="CI211" t="e">
        <f t="shared" si="423"/>
        <v>#N/A</v>
      </c>
      <c r="CJ211" s="6" t="e">
        <f t="shared" si="11"/>
        <v>#N/A</v>
      </c>
      <c r="CK211" s="6">
        <f t="shared" si="12"/>
        <v>1</v>
      </c>
      <c r="CL211" s="6">
        <f t="shared" si="26"/>
        <v>1</v>
      </c>
      <c r="CM211" s="6">
        <f t="shared" si="13"/>
        <v>1</v>
      </c>
      <c r="CN211" s="6">
        <f t="shared" si="14"/>
        <v>0</v>
      </c>
      <c r="CO211" s="6">
        <f t="shared" si="15"/>
        <v>1</v>
      </c>
      <c r="CP211" s="6">
        <f t="shared" si="16"/>
        <v>1</v>
      </c>
      <c r="CQ211" s="6">
        <f t="shared" si="424"/>
        <v>1</v>
      </c>
      <c r="CR211" s="81" t="str">
        <f t="shared" si="17"/>
        <v/>
      </c>
      <c r="CS211">
        <f t="shared" si="425"/>
        <v>5.9999999999999982</v>
      </c>
      <c r="CT211">
        <f t="shared" si="19"/>
        <v>150</v>
      </c>
      <c r="CU211" t="str">
        <f t="shared" si="29"/>
        <v/>
      </c>
      <c r="CV211" s="81">
        <f t="shared" si="426"/>
        <v>150</v>
      </c>
      <c r="CW211" s="81">
        <f>(CV211/25)^1.5*(Calculator!$BU$4/10000)*CW$5</f>
        <v>7.6432310260371077</v>
      </c>
      <c r="CX211" t="str">
        <f t="shared" si="427"/>
        <v>$150</v>
      </c>
    </row>
    <row r="212" spans="2:102" x14ac:dyDescent="0.25">
      <c r="B212" s="115" t="s">
        <v>233</v>
      </c>
      <c r="C212" s="13">
        <v>46267.647916666669</v>
      </c>
      <c r="D212">
        <v>35859</v>
      </c>
      <c r="E212" s="54" t="s">
        <v>235</v>
      </c>
      <c r="F212" s="54" t="s">
        <v>566</v>
      </c>
      <c r="G212" s="54" t="s">
        <v>2047</v>
      </c>
      <c r="H212" s="55">
        <v>11.799999999999999</v>
      </c>
      <c r="I212" s="55">
        <v>11.3</v>
      </c>
      <c r="J212" s="55">
        <v>11.1</v>
      </c>
      <c r="K212" s="54"/>
      <c r="L212" s="56" t="b">
        <v>0</v>
      </c>
      <c r="M212" s="56" t="b">
        <v>0</v>
      </c>
      <c r="N212" s="54">
        <v>1</v>
      </c>
      <c r="O212" s="54" t="s">
        <v>228</v>
      </c>
      <c r="P212" s="54">
        <v>100</v>
      </c>
      <c r="Q212" s="54">
        <v>6</v>
      </c>
      <c r="R212" s="54">
        <v>150</v>
      </c>
      <c r="S212" s="54" t="s">
        <v>567</v>
      </c>
      <c r="T212" s="54" t="s">
        <v>2048</v>
      </c>
      <c r="U212" s="54" t="s">
        <v>569</v>
      </c>
      <c r="V212" s="54" t="s">
        <v>570</v>
      </c>
      <c r="W212" s="54" t="b">
        <v>0</v>
      </c>
      <c r="X212" s="54"/>
      <c r="Y212" s="57" t="s">
        <v>2310</v>
      </c>
      <c r="Z212" s="54" t="s">
        <v>577</v>
      </c>
      <c r="AA212" s="54"/>
      <c r="AB212" s="54" t="s">
        <v>571</v>
      </c>
      <c r="AC212" s="56" t="b">
        <v>1</v>
      </c>
      <c r="AD212" s="56" t="b">
        <v>0</v>
      </c>
      <c r="AE212" s="54" t="s">
        <v>302</v>
      </c>
      <c r="AF212" s="58">
        <v>46267</v>
      </c>
      <c r="AG212" s="62" t="s">
        <v>293</v>
      </c>
      <c r="AH212" s="54">
        <v>0</v>
      </c>
      <c r="AI212" s="54"/>
      <c r="AJ212" s="54"/>
      <c r="AK212" s="54"/>
      <c r="AL212" s="54"/>
      <c r="AM212" s="54">
        <v>0</v>
      </c>
      <c r="AN212" s="54"/>
      <c r="AO212" s="54"/>
      <c r="AP212" s="54"/>
      <c r="AQ212" s="54"/>
      <c r="AR212" s="54"/>
      <c r="AS212" s="54"/>
      <c r="AT212" s="54"/>
      <c r="AU212" s="54"/>
      <c r="AV212" s="54"/>
      <c r="AW212" s="54"/>
      <c r="AX212" s="59"/>
      <c r="AY212" s="59"/>
      <c r="AZ212" s="59"/>
      <c r="BA212" s="59"/>
      <c r="BB212" s="59">
        <v>4.3921000000000002E-2</v>
      </c>
      <c r="BC212" s="60">
        <v>4.9000000000000004</v>
      </c>
      <c r="BD212" s="61">
        <v>6.4130000000000006E-2</v>
      </c>
      <c r="BE212" s="62" t="s">
        <v>293</v>
      </c>
      <c r="BF212" s="35">
        <f t="shared" si="428"/>
        <v>4.9000000000000004</v>
      </c>
      <c r="BG212" s="35">
        <f t="shared" si="428"/>
        <v>6.4130000000000006E-2</v>
      </c>
      <c r="BH212" s="35" t="str">
        <f t="shared" si="417"/>
        <v>Low</v>
      </c>
      <c r="BI212" s="110">
        <f t="shared" si="418"/>
        <v>0</v>
      </c>
      <c r="BJ212" s="83">
        <f>VLOOKUP($F212,REP_Info!$D$6:$H$250,5,FALSE)</f>
        <v>4.5250000000000004</v>
      </c>
      <c r="BK212" s="30">
        <f t="shared" si="419"/>
        <v>11.785100000000002</v>
      </c>
      <c r="BL212" s="30">
        <f t="shared" si="419"/>
        <v>11.2951</v>
      </c>
      <c r="BM212" s="30">
        <f t="shared" si="419"/>
        <v>11.0501</v>
      </c>
      <c r="BN212" s="29">
        <f t="shared" si="419"/>
        <v>10.968433333333333</v>
      </c>
      <c r="BO212" s="85" t="str">
        <f t="shared" si="2"/>
        <v>$$$</v>
      </c>
      <c r="BP212" s="88" t="str">
        <f t="shared" si="420"/>
        <v>$$$</v>
      </c>
      <c r="BQ212" s="88" t="str">
        <f t="shared" si="4"/>
        <v>$$$</v>
      </c>
      <c r="BR212" s="88" t="str">
        <f t="shared" si="5"/>
        <v>$$$</v>
      </c>
      <c r="BS212" s="29" t="e">
        <f t="shared" si="421"/>
        <v>#N/A</v>
      </c>
      <c r="BT212" s="29" t="e">
        <f t="shared" si="421"/>
        <v>#N/A</v>
      </c>
      <c r="BU212" s="29" t="e">
        <f t="shared" si="421"/>
        <v>#N/A</v>
      </c>
      <c r="BV212" s="29" t="e">
        <f t="shared" si="421"/>
        <v>#N/A</v>
      </c>
      <c r="BW212" s="29" t="e">
        <f t="shared" si="421"/>
        <v>#N/A</v>
      </c>
      <c r="BX212" s="29" t="e">
        <f t="shared" si="421"/>
        <v>#N/A</v>
      </c>
      <c r="BY212" s="29" t="e">
        <f t="shared" si="421"/>
        <v>#N/A</v>
      </c>
      <c r="BZ212" s="29" t="e">
        <f t="shared" si="421"/>
        <v>#N/A</v>
      </c>
      <c r="CA212" s="29" t="e">
        <f t="shared" si="421"/>
        <v>#N/A</v>
      </c>
      <c r="CB212" s="29" t="e">
        <f t="shared" si="421"/>
        <v>#N/A</v>
      </c>
      <c r="CC212" s="29" t="e">
        <f t="shared" si="421"/>
        <v>#N/A</v>
      </c>
      <c r="CD212" s="29" t="e">
        <f t="shared" si="421"/>
        <v>#N/A</v>
      </c>
      <c r="CE212" s="6" t="str">
        <f t="shared" si="373"/>
        <v/>
      </c>
      <c r="CF212" s="27" t="e">
        <f>IF(AND(CI212,NOT(AD212)),LOOKUP(CF$5,{0,750,1500},H212:J212),"")</f>
        <v>#N/A</v>
      </c>
      <c r="CG212" s="6" t="str">
        <f t="shared" si="374"/>
        <v/>
      </c>
      <c r="CH212" t="e">
        <f t="shared" si="422"/>
        <v>#N/A</v>
      </c>
      <c r="CI212" t="e">
        <f t="shared" si="423"/>
        <v>#N/A</v>
      </c>
      <c r="CJ212" s="6" t="e">
        <f t="shared" si="11"/>
        <v>#N/A</v>
      </c>
      <c r="CK212" s="6">
        <f t="shared" si="12"/>
        <v>1</v>
      </c>
      <c r="CL212" s="6">
        <f t="shared" si="26"/>
        <v>1</v>
      </c>
      <c r="CM212" s="6">
        <f t="shared" si="13"/>
        <v>1</v>
      </c>
      <c r="CN212" s="6">
        <f t="shared" si="14"/>
        <v>0</v>
      </c>
      <c r="CO212" s="6">
        <f t="shared" si="15"/>
        <v>1</v>
      </c>
      <c r="CP212" s="6">
        <f t="shared" si="16"/>
        <v>1</v>
      </c>
      <c r="CQ212" s="6">
        <f t="shared" si="424"/>
        <v>1</v>
      </c>
      <c r="CR212" s="81" t="str">
        <f t="shared" si="17"/>
        <v/>
      </c>
      <c r="CS212">
        <f t="shared" si="425"/>
        <v>18</v>
      </c>
      <c r="CT212">
        <f t="shared" si="19"/>
        <v>150</v>
      </c>
      <c r="CU212" t="str">
        <f t="shared" si="29"/>
        <v/>
      </c>
      <c r="CV212" s="81">
        <f t="shared" si="426"/>
        <v>150</v>
      </c>
      <c r="CW212" s="81">
        <f>(CV212/25)^1.5*(Calculator!$BU$4/10000)*CW$5</f>
        <v>7.6432310260371077</v>
      </c>
      <c r="CX212" t="str">
        <f t="shared" si="427"/>
        <v>$150</v>
      </c>
    </row>
    <row r="213" spans="2:102" x14ac:dyDescent="0.25">
      <c r="B213" s="115" t="s">
        <v>233</v>
      </c>
      <c r="C213" s="13">
        <v>46259.661805555559</v>
      </c>
      <c r="D213">
        <v>35861</v>
      </c>
      <c r="E213" s="54" t="s">
        <v>237</v>
      </c>
      <c r="F213" s="54" t="s">
        <v>566</v>
      </c>
      <c r="G213" s="54" t="s">
        <v>2047</v>
      </c>
      <c r="H213" s="55">
        <v>11.4</v>
      </c>
      <c r="I213" s="55">
        <v>11</v>
      </c>
      <c r="J213" s="55">
        <v>10.8</v>
      </c>
      <c r="K213" s="54"/>
      <c r="L213" s="56" t="b">
        <v>0</v>
      </c>
      <c r="M213" s="56" t="b">
        <v>0</v>
      </c>
      <c r="N213" s="54">
        <v>1</v>
      </c>
      <c r="O213" s="54" t="s">
        <v>228</v>
      </c>
      <c r="P213" s="54">
        <v>100</v>
      </c>
      <c r="Q213" s="54">
        <v>6</v>
      </c>
      <c r="R213" s="54">
        <v>150</v>
      </c>
      <c r="S213" s="54" t="s">
        <v>567</v>
      </c>
      <c r="T213" s="54" t="s">
        <v>2048</v>
      </c>
      <c r="U213" s="54" t="s">
        <v>569</v>
      </c>
      <c r="V213" s="54" t="s">
        <v>570</v>
      </c>
      <c r="W213" s="54" t="b">
        <v>0</v>
      </c>
      <c r="X213" s="54"/>
      <c r="Y213" s="57" t="s">
        <v>2049</v>
      </c>
      <c r="Z213" s="54" t="s">
        <v>577</v>
      </c>
      <c r="AA213" s="54"/>
      <c r="AB213" s="54" t="s">
        <v>571</v>
      </c>
      <c r="AC213" s="56" t="b">
        <v>1</v>
      </c>
      <c r="AD213" s="56" t="b">
        <v>0</v>
      </c>
      <c r="AE213" s="54" t="s">
        <v>302</v>
      </c>
      <c r="AF213" s="58">
        <v>46259</v>
      </c>
      <c r="AG213" s="62" t="s">
        <v>293</v>
      </c>
      <c r="AH213" s="54">
        <v>0</v>
      </c>
      <c r="AI213" s="54"/>
      <c r="AJ213" s="54"/>
      <c r="AK213" s="54"/>
      <c r="AL213" s="54"/>
      <c r="AM213" s="54">
        <v>0</v>
      </c>
      <c r="AN213" s="54"/>
      <c r="AO213" s="54"/>
      <c r="AP213" s="54"/>
      <c r="AQ213" s="54"/>
      <c r="AR213" s="54"/>
      <c r="AS213" s="54"/>
      <c r="AT213" s="54"/>
      <c r="AU213" s="54"/>
      <c r="AV213" s="54"/>
      <c r="AW213" s="54"/>
      <c r="AX213" s="59"/>
      <c r="AY213" s="59"/>
      <c r="AZ213" s="59"/>
      <c r="BA213" s="59"/>
      <c r="BB213" s="59">
        <v>4.5627000000000001E-2</v>
      </c>
      <c r="BC213" s="60">
        <v>4.0599999999999996</v>
      </c>
      <c r="BD213" s="61">
        <v>6.0295000000000001E-2</v>
      </c>
      <c r="BE213" s="62" t="s">
        <v>293</v>
      </c>
      <c r="BF213" s="35">
        <f t="shared" si="428"/>
        <v>4.0600000000000005</v>
      </c>
      <c r="BG213" s="35">
        <f t="shared" si="428"/>
        <v>6.0295000000000001E-2</v>
      </c>
      <c r="BH213" s="35" t="str">
        <f t="shared" si="417"/>
        <v>Low</v>
      </c>
      <c r="BI213" s="110">
        <f t="shared" si="418"/>
        <v>0</v>
      </c>
      <c r="BJ213" s="83">
        <f>VLOOKUP($F213,REP_Info!$D$6:$H$250,5,FALSE)</f>
        <v>4.5250000000000004</v>
      </c>
      <c r="BK213" s="30">
        <f t="shared" si="419"/>
        <v>11.404200000000001</v>
      </c>
      <c r="BL213" s="30">
        <f t="shared" si="419"/>
        <v>10.998200000000001</v>
      </c>
      <c r="BM213" s="30">
        <f t="shared" si="419"/>
        <v>10.795200000000001</v>
      </c>
      <c r="BN213" s="29">
        <f t="shared" si="419"/>
        <v>10.727533333333334</v>
      </c>
      <c r="BO213" s="85" t="str">
        <f t="shared" si="2"/>
        <v>$$$</v>
      </c>
      <c r="BP213" s="88" t="str">
        <f t="shared" si="420"/>
        <v>$$$</v>
      </c>
      <c r="BQ213" s="88" t="str">
        <f t="shared" si="4"/>
        <v>$$$</v>
      </c>
      <c r="BR213" s="88" t="str">
        <f t="shared" si="5"/>
        <v>$$$</v>
      </c>
      <c r="BS213" s="29" t="e">
        <f t="shared" si="421"/>
        <v>#N/A</v>
      </c>
      <c r="BT213" s="29" t="e">
        <f t="shared" si="421"/>
        <v>#N/A</v>
      </c>
      <c r="BU213" s="29" t="e">
        <f t="shared" si="421"/>
        <v>#N/A</v>
      </c>
      <c r="BV213" s="29" t="e">
        <f t="shared" si="421"/>
        <v>#N/A</v>
      </c>
      <c r="BW213" s="29" t="e">
        <f t="shared" si="421"/>
        <v>#N/A</v>
      </c>
      <c r="BX213" s="29" t="e">
        <f t="shared" si="421"/>
        <v>#N/A</v>
      </c>
      <c r="BY213" s="29" t="e">
        <f t="shared" si="421"/>
        <v>#N/A</v>
      </c>
      <c r="BZ213" s="29" t="e">
        <f t="shared" si="421"/>
        <v>#N/A</v>
      </c>
      <c r="CA213" s="29" t="e">
        <f t="shared" si="421"/>
        <v>#N/A</v>
      </c>
      <c r="CB213" s="29" t="e">
        <f t="shared" si="421"/>
        <v>#N/A</v>
      </c>
      <c r="CC213" s="29" t="e">
        <f t="shared" si="421"/>
        <v>#N/A</v>
      </c>
      <c r="CD213" s="29" t="e">
        <f t="shared" si="421"/>
        <v>#N/A</v>
      </c>
      <c r="CE213" s="6" t="str">
        <f t="shared" si="373"/>
        <v/>
      </c>
      <c r="CF213" s="27" t="e">
        <f>IF(AND(CI213,NOT(AD213)),LOOKUP(CF$5,{0,750,1500},H213:J213),"")</f>
        <v>#N/A</v>
      </c>
      <c r="CG213" s="6" t="str">
        <f t="shared" si="374"/>
        <v/>
      </c>
      <c r="CH213" t="e">
        <f t="shared" si="422"/>
        <v>#N/A</v>
      </c>
      <c r="CI213" t="e">
        <f t="shared" si="423"/>
        <v>#N/A</v>
      </c>
      <c r="CJ213" s="6" t="e">
        <f t="shared" si="11"/>
        <v>#N/A</v>
      </c>
      <c r="CK213" s="6">
        <f t="shared" si="12"/>
        <v>1</v>
      </c>
      <c r="CL213" s="6">
        <f t="shared" si="26"/>
        <v>1</v>
      </c>
      <c r="CM213" s="6">
        <f t="shared" si="13"/>
        <v>1</v>
      </c>
      <c r="CN213" s="6">
        <f t="shared" si="14"/>
        <v>0</v>
      </c>
      <c r="CO213" s="6">
        <f t="shared" si="15"/>
        <v>1</v>
      </c>
      <c r="CP213" s="6">
        <f t="shared" si="16"/>
        <v>1</v>
      </c>
      <c r="CQ213" s="6">
        <f t="shared" si="424"/>
        <v>1</v>
      </c>
      <c r="CR213" s="81" t="str">
        <f t="shared" si="17"/>
        <v/>
      </c>
      <c r="CS213">
        <f t="shared" si="425"/>
        <v>18</v>
      </c>
      <c r="CT213">
        <f t="shared" si="19"/>
        <v>150</v>
      </c>
      <c r="CU213" t="str">
        <f t="shared" si="29"/>
        <v/>
      </c>
      <c r="CV213" s="81">
        <f t="shared" si="426"/>
        <v>150</v>
      </c>
      <c r="CW213" s="81">
        <f>(CV213/25)^1.5*(Calculator!$BU$4/10000)*CW$5</f>
        <v>7.6432310260371077</v>
      </c>
      <c r="CX213" t="str">
        <f t="shared" si="427"/>
        <v>$150</v>
      </c>
    </row>
    <row r="214" spans="2:102" x14ac:dyDescent="0.25">
      <c r="B214" s="115" t="s">
        <v>233</v>
      </c>
      <c r="C214" s="13">
        <v>46267.647916666669</v>
      </c>
      <c r="D214">
        <v>37239</v>
      </c>
      <c r="E214" s="54" t="s">
        <v>235</v>
      </c>
      <c r="F214" s="54" t="s">
        <v>566</v>
      </c>
      <c r="G214" s="54" t="s">
        <v>2050</v>
      </c>
      <c r="H214" s="55">
        <v>11.799999999999999</v>
      </c>
      <c r="I214" s="55">
        <v>11.3</v>
      </c>
      <c r="J214" s="55">
        <v>11.1</v>
      </c>
      <c r="K214" s="54"/>
      <c r="L214" s="56" t="b">
        <v>0</v>
      </c>
      <c r="M214" s="56" t="b">
        <v>0</v>
      </c>
      <c r="N214" s="54">
        <v>1</v>
      </c>
      <c r="O214" s="54" t="s">
        <v>228</v>
      </c>
      <c r="P214" s="54">
        <v>100</v>
      </c>
      <c r="Q214" s="54">
        <v>3</v>
      </c>
      <c r="R214" s="54">
        <v>150</v>
      </c>
      <c r="S214" s="54" t="s">
        <v>577</v>
      </c>
      <c r="T214" s="54" t="s">
        <v>2051</v>
      </c>
      <c r="U214" s="54" t="s">
        <v>570</v>
      </c>
      <c r="V214" s="54" t="s">
        <v>570</v>
      </c>
      <c r="W214" s="54" t="b">
        <v>0</v>
      </c>
      <c r="X214" s="54"/>
      <c r="Y214" s="57" t="s">
        <v>2311</v>
      </c>
      <c r="Z214" s="54" t="s">
        <v>577</v>
      </c>
      <c r="AA214" s="54"/>
      <c r="AB214" s="54" t="s">
        <v>571</v>
      </c>
      <c r="AC214" s="56" t="b">
        <v>1</v>
      </c>
      <c r="AD214" s="56" t="b">
        <v>0</v>
      </c>
      <c r="AE214" s="54" t="s">
        <v>302</v>
      </c>
      <c r="AF214" s="58">
        <v>46267</v>
      </c>
      <c r="AG214" s="62" t="s">
        <v>293</v>
      </c>
      <c r="AH214" s="54">
        <v>0</v>
      </c>
      <c r="AI214" s="54"/>
      <c r="AJ214" s="54"/>
      <c r="AK214" s="54"/>
      <c r="AL214" s="54"/>
      <c r="AM214" s="54">
        <v>0</v>
      </c>
      <c r="AN214" s="54"/>
      <c r="AO214" s="54"/>
      <c r="AP214" s="54"/>
      <c r="AQ214" s="54"/>
      <c r="AR214" s="54"/>
      <c r="AS214" s="54"/>
      <c r="AT214" s="54"/>
      <c r="AU214" s="54"/>
      <c r="AV214" s="54"/>
      <c r="AW214" s="54"/>
      <c r="AX214" s="59"/>
      <c r="AY214" s="59"/>
      <c r="AZ214" s="59"/>
      <c r="BA214" s="59"/>
      <c r="BB214" s="59">
        <v>4.4180999999999998E-2</v>
      </c>
      <c r="BC214" s="60">
        <v>4.9000000000000004</v>
      </c>
      <c r="BD214" s="61">
        <v>6.4130000000000006E-2</v>
      </c>
      <c r="BE214" s="62" t="s">
        <v>293</v>
      </c>
      <c r="BF214" s="35">
        <f t="shared" si="428"/>
        <v>4.9000000000000004</v>
      </c>
      <c r="BG214" s="35">
        <f t="shared" si="428"/>
        <v>6.4130000000000006E-2</v>
      </c>
      <c r="BH214" s="35" t="str">
        <f t="shared" si="417"/>
        <v>Low</v>
      </c>
      <c r="BI214" s="110">
        <f t="shared" si="418"/>
        <v>0</v>
      </c>
      <c r="BJ214" s="83">
        <f>VLOOKUP($F214,REP_Info!$D$6:$H$250,5,FALSE)</f>
        <v>4.5250000000000004</v>
      </c>
      <c r="BK214" s="30">
        <f t="shared" si="419"/>
        <v>11.8111</v>
      </c>
      <c r="BL214" s="30">
        <f t="shared" si="419"/>
        <v>11.321100000000003</v>
      </c>
      <c r="BM214" s="30">
        <f t="shared" si="419"/>
        <v>11.0761</v>
      </c>
      <c r="BN214" s="29">
        <f t="shared" si="419"/>
        <v>10.994433333333335</v>
      </c>
      <c r="BO214" s="85" t="str">
        <f t="shared" si="2"/>
        <v>$$$</v>
      </c>
      <c r="BP214" s="88" t="str">
        <f t="shared" si="420"/>
        <v>$$$</v>
      </c>
      <c r="BQ214" s="88" t="str">
        <f t="shared" si="4"/>
        <v>$$$</v>
      </c>
      <c r="BR214" s="88" t="str">
        <f t="shared" si="5"/>
        <v>$$$</v>
      </c>
      <c r="BS214" s="29" t="e">
        <f t="shared" si="421"/>
        <v>#N/A</v>
      </c>
      <c r="BT214" s="29" t="e">
        <f t="shared" si="421"/>
        <v>#N/A</v>
      </c>
      <c r="BU214" s="29" t="e">
        <f t="shared" si="421"/>
        <v>#N/A</v>
      </c>
      <c r="BV214" s="29" t="e">
        <f t="shared" si="421"/>
        <v>#N/A</v>
      </c>
      <c r="BW214" s="29" t="e">
        <f t="shared" si="421"/>
        <v>#N/A</v>
      </c>
      <c r="BX214" s="29" t="e">
        <f t="shared" si="421"/>
        <v>#N/A</v>
      </c>
      <c r="BY214" s="29" t="e">
        <f t="shared" si="421"/>
        <v>#N/A</v>
      </c>
      <c r="BZ214" s="29" t="e">
        <f t="shared" si="421"/>
        <v>#N/A</v>
      </c>
      <c r="CA214" s="29" t="e">
        <f t="shared" si="421"/>
        <v>#N/A</v>
      </c>
      <c r="CB214" s="29" t="e">
        <f t="shared" si="421"/>
        <v>#N/A</v>
      </c>
      <c r="CC214" s="29" t="e">
        <f t="shared" si="421"/>
        <v>#N/A</v>
      </c>
      <c r="CD214" s="29" t="e">
        <f t="shared" si="421"/>
        <v>#N/A</v>
      </c>
      <c r="CE214" s="6" t="str">
        <f t="shared" si="373"/>
        <v/>
      </c>
      <c r="CF214" s="27" t="e">
        <f>IF(AND(CI214,NOT(AD214)),LOOKUP(CF$5,{0,750,1500},H214:J214),"")</f>
        <v>#N/A</v>
      </c>
      <c r="CG214" s="6" t="str">
        <f t="shared" si="374"/>
        <v/>
      </c>
      <c r="CH214" t="e">
        <f t="shared" si="422"/>
        <v>#N/A</v>
      </c>
      <c r="CI214" t="e">
        <f t="shared" si="423"/>
        <v>#N/A</v>
      </c>
      <c r="CJ214" s="6" t="e">
        <f t="shared" si="11"/>
        <v>#N/A</v>
      </c>
      <c r="CK214" s="6">
        <f t="shared" si="12"/>
        <v>1</v>
      </c>
      <c r="CL214" s="6">
        <f t="shared" si="26"/>
        <v>1</v>
      </c>
      <c r="CM214" s="6">
        <f t="shared" si="13"/>
        <v>1</v>
      </c>
      <c r="CN214" s="6">
        <f t="shared" si="14"/>
        <v>0</v>
      </c>
      <c r="CO214" s="6">
        <f t="shared" si="15"/>
        <v>1</v>
      </c>
      <c r="CP214" s="6">
        <f t="shared" si="16"/>
        <v>1</v>
      </c>
      <c r="CQ214" s="6">
        <f t="shared" si="424"/>
        <v>1</v>
      </c>
      <c r="CR214" s="81" t="str">
        <f t="shared" si="17"/>
        <v/>
      </c>
      <c r="CS214">
        <f t="shared" si="425"/>
        <v>54</v>
      </c>
      <c r="CT214">
        <f t="shared" si="19"/>
        <v>150</v>
      </c>
      <c r="CU214" t="str">
        <f t="shared" si="29"/>
        <v/>
      </c>
      <c r="CV214" s="81">
        <f t="shared" si="426"/>
        <v>150</v>
      </c>
      <c r="CW214" s="81">
        <f>(CV214/25)^1.5*(Calculator!$BU$4/10000)*CW$5</f>
        <v>7.6432310260371077</v>
      </c>
      <c r="CX214" t="str">
        <f t="shared" si="427"/>
        <v>$150</v>
      </c>
    </row>
    <row r="215" spans="2:102" x14ac:dyDescent="0.25">
      <c r="B215" s="115" t="s">
        <v>233</v>
      </c>
      <c r="C215" s="13">
        <v>46259.661805555559</v>
      </c>
      <c r="D215">
        <v>37292</v>
      </c>
      <c r="E215" s="54" t="s">
        <v>237</v>
      </c>
      <c r="F215" s="54" t="s">
        <v>566</v>
      </c>
      <c r="G215" s="54" t="s">
        <v>2050</v>
      </c>
      <c r="H215" s="55">
        <v>9.5</v>
      </c>
      <c r="I215" s="55">
        <v>9.1</v>
      </c>
      <c r="J215" s="55">
        <v>8.9</v>
      </c>
      <c r="K215" s="54"/>
      <c r="L215" s="56" t="b">
        <v>0</v>
      </c>
      <c r="M215" s="56" t="b">
        <v>0</v>
      </c>
      <c r="N215" s="54">
        <v>1</v>
      </c>
      <c r="O215" s="54" t="s">
        <v>228</v>
      </c>
      <c r="P215" s="54">
        <v>100</v>
      </c>
      <c r="Q215" s="54">
        <v>3</v>
      </c>
      <c r="R215" s="54">
        <v>150</v>
      </c>
      <c r="S215" s="54" t="s">
        <v>577</v>
      </c>
      <c r="T215" s="54" t="s">
        <v>2051</v>
      </c>
      <c r="U215" s="54" t="s">
        <v>570</v>
      </c>
      <c r="V215" s="54" t="s">
        <v>570</v>
      </c>
      <c r="W215" s="54" t="b">
        <v>0</v>
      </c>
      <c r="X215" s="54"/>
      <c r="Y215" s="57" t="s">
        <v>2052</v>
      </c>
      <c r="Z215" s="54" t="s">
        <v>577</v>
      </c>
      <c r="AA215" s="54"/>
      <c r="AB215" s="54" t="s">
        <v>571</v>
      </c>
      <c r="AC215" s="56" t="b">
        <v>1</v>
      </c>
      <c r="AD215" s="56" t="b">
        <v>0</v>
      </c>
      <c r="AE215" s="54" t="s">
        <v>302</v>
      </c>
      <c r="AF215" s="58">
        <v>46259</v>
      </c>
      <c r="AG215" s="62" t="s">
        <v>293</v>
      </c>
      <c r="AH215" s="54">
        <v>0</v>
      </c>
      <c r="AI215" s="54"/>
      <c r="AJ215" s="54"/>
      <c r="AK215" s="54"/>
      <c r="AL215" s="54"/>
      <c r="AM215" s="54">
        <v>0</v>
      </c>
      <c r="AN215" s="54"/>
      <c r="AO215" s="54"/>
      <c r="AP215" s="54"/>
      <c r="AQ215" s="54"/>
      <c r="AR215" s="54"/>
      <c r="AS215" s="54"/>
      <c r="AT215" s="54"/>
      <c r="AU215" s="54"/>
      <c r="AV215" s="54"/>
      <c r="AW215" s="54"/>
      <c r="AX215" s="59"/>
      <c r="AY215" s="59"/>
      <c r="AZ215" s="59"/>
      <c r="BA215" s="59"/>
      <c r="BB215" s="59">
        <v>2.6218999999999999E-2</v>
      </c>
      <c r="BC215" s="60">
        <v>4.0599999999999996</v>
      </c>
      <c r="BD215" s="61">
        <v>6.0295000000000001E-2</v>
      </c>
      <c r="BE215" s="62" t="s">
        <v>293</v>
      </c>
      <c r="BF215" s="35">
        <f t="shared" si="428"/>
        <v>4.0600000000000005</v>
      </c>
      <c r="BG215" s="35">
        <f t="shared" si="428"/>
        <v>6.0295000000000001E-2</v>
      </c>
      <c r="BH215" s="35" t="str">
        <f t="shared" si="417"/>
        <v>Low</v>
      </c>
      <c r="BI215" s="110">
        <f t="shared" si="418"/>
        <v>0</v>
      </c>
      <c r="BJ215" s="83">
        <f>VLOOKUP($F215,REP_Info!$D$6:$H$250,5,FALSE)</f>
        <v>4.5250000000000004</v>
      </c>
      <c r="BK215" s="30">
        <f t="shared" si="419"/>
        <v>9.4634</v>
      </c>
      <c r="BL215" s="30">
        <f t="shared" si="419"/>
        <v>9.0573999999999995</v>
      </c>
      <c r="BM215" s="30">
        <f t="shared" si="419"/>
        <v>8.8544</v>
      </c>
      <c r="BN215" s="29">
        <f t="shared" si="419"/>
        <v>8.7867333333333324</v>
      </c>
      <c r="BO215" s="85" t="str">
        <f t="shared" si="2"/>
        <v>$$$</v>
      </c>
      <c r="BP215" s="88" t="str">
        <f t="shared" si="420"/>
        <v>$$$</v>
      </c>
      <c r="BQ215" s="88" t="str">
        <f t="shared" si="4"/>
        <v>$$$</v>
      </c>
      <c r="BR215" s="88" t="str">
        <f t="shared" si="5"/>
        <v>$$$</v>
      </c>
      <c r="BS215" s="29" t="e">
        <f t="shared" si="421"/>
        <v>#N/A</v>
      </c>
      <c r="BT215" s="29" t="e">
        <f t="shared" si="421"/>
        <v>#N/A</v>
      </c>
      <c r="BU215" s="29" t="e">
        <f t="shared" si="421"/>
        <v>#N/A</v>
      </c>
      <c r="BV215" s="29" t="e">
        <f t="shared" si="421"/>
        <v>#N/A</v>
      </c>
      <c r="BW215" s="29" t="e">
        <f t="shared" si="421"/>
        <v>#N/A</v>
      </c>
      <c r="BX215" s="29" t="e">
        <f t="shared" si="421"/>
        <v>#N/A</v>
      </c>
      <c r="BY215" s="29" t="e">
        <f t="shared" si="421"/>
        <v>#N/A</v>
      </c>
      <c r="BZ215" s="29" t="e">
        <f t="shared" si="421"/>
        <v>#N/A</v>
      </c>
      <c r="CA215" s="29" t="e">
        <f t="shared" si="421"/>
        <v>#N/A</v>
      </c>
      <c r="CB215" s="29" t="e">
        <f t="shared" si="421"/>
        <v>#N/A</v>
      </c>
      <c r="CC215" s="29" t="e">
        <f t="shared" si="421"/>
        <v>#N/A</v>
      </c>
      <c r="CD215" s="29" t="e">
        <f t="shared" si="421"/>
        <v>#N/A</v>
      </c>
      <c r="CE215" s="6" t="str">
        <f t="shared" si="373"/>
        <v/>
      </c>
      <c r="CF215" s="27" t="e">
        <f>IF(AND(CI215,NOT(AD215)),LOOKUP(CF$5,{0,750,1500},H215:J215),"")</f>
        <v>#N/A</v>
      </c>
      <c r="CG215" s="6" t="str">
        <f t="shared" si="374"/>
        <v/>
      </c>
      <c r="CH215" t="e">
        <f t="shared" si="422"/>
        <v>#N/A</v>
      </c>
      <c r="CI215" t="e">
        <f t="shared" si="423"/>
        <v>#N/A</v>
      </c>
      <c r="CJ215" s="6" t="e">
        <f t="shared" si="11"/>
        <v>#N/A</v>
      </c>
      <c r="CK215" s="6">
        <f t="shared" si="12"/>
        <v>1</v>
      </c>
      <c r="CL215" s="6">
        <f t="shared" si="26"/>
        <v>1</v>
      </c>
      <c r="CM215" s="6">
        <f t="shared" si="13"/>
        <v>1</v>
      </c>
      <c r="CN215" s="6">
        <f t="shared" si="14"/>
        <v>0</v>
      </c>
      <c r="CO215" s="6">
        <f t="shared" si="15"/>
        <v>1</v>
      </c>
      <c r="CP215" s="6">
        <f t="shared" si="16"/>
        <v>1</v>
      </c>
      <c r="CQ215" s="6">
        <f t="shared" si="424"/>
        <v>1</v>
      </c>
      <c r="CR215" s="81" t="str">
        <f t="shared" si="17"/>
        <v/>
      </c>
      <c r="CS215">
        <f t="shared" si="425"/>
        <v>54</v>
      </c>
      <c r="CT215">
        <f t="shared" si="19"/>
        <v>150</v>
      </c>
      <c r="CU215" t="str">
        <f t="shared" si="29"/>
        <v/>
      </c>
      <c r="CV215" s="81">
        <f t="shared" si="426"/>
        <v>150</v>
      </c>
      <c r="CW215" s="81">
        <f>(CV215/25)^1.5*(Calculator!$BU$4/10000)*CW$5</f>
        <v>7.6432310260371077</v>
      </c>
      <c r="CX215" t="str">
        <f t="shared" si="427"/>
        <v>$150</v>
      </c>
    </row>
    <row r="216" spans="2:102" x14ac:dyDescent="0.25">
      <c r="B216" s="115" t="s">
        <v>233</v>
      </c>
      <c r="C216" s="13">
        <v>46267.647916666669</v>
      </c>
      <c r="D216">
        <v>35736</v>
      </c>
      <c r="E216" s="54" t="s">
        <v>235</v>
      </c>
      <c r="F216" s="54" t="s">
        <v>578</v>
      </c>
      <c r="G216" s="54" t="s">
        <v>579</v>
      </c>
      <c r="H216" s="55">
        <v>14.399999999999999</v>
      </c>
      <c r="I216" s="55">
        <v>13.900000000000002</v>
      </c>
      <c r="J216" s="55">
        <v>13.600000000000001</v>
      </c>
      <c r="K216" s="54"/>
      <c r="L216" s="56" t="b">
        <v>0</v>
      </c>
      <c r="M216" s="56" t="b">
        <v>0</v>
      </c>
      <c r="N216" s="54">
        <v>1</v>
      </c>
      <c r="O216" s="54" t="s">
        <v>228</v>
      </c>
      <c r="P216" s="54">
        <v>100</v>
      </c>
      <c r="Q216" s="54">
        <v>24</v>
      </c>
      <c r="R216" s="54">
        <v>250</v>
      </c>
      <c r="S216" s="54" t="s">
        <v>567</v>
      </c>
      <c r="T216" s="54" t="s">
        <v>580</v>
      </c>
      <c r="U216" s="54" t="s">
        <v>569</v>
      </c>
      <c r="V216" s="54" t="s">
        <v>570</v>
      </c>
      <c r="W216" s="54" t="b">
        <v>0</v>
      </c>
      <c r="X216" s="54"/>
      <c r="Y216" s="57" t="s">
        <v>2312</v>
      </c>
      <c r="Z216" s="54" t="s">
        <v>567</v>
      </c>
      <c r="AA216" s="54"/>
      <c r="AB216" s="54" t="s">
        <v>571</v>
      </c>
      <c r="AC216" s="56" t="b">
        <v>1</v>
      </c>
      <c r="AD216" s="56" t="b">
        <v>0</v>
      </c>
      <c r="AE216" s="54" t="s">
        <v>302</v>
      </c>
      <c r="AF216" s="58">
        <v>46267</v>
      </c>
      <c r="AG216" s="62" t="s">
        <v>293</v>
      </c>
      <c r="AH216" s="54">
        <v>0</v>
      </c>
      <c r="AI216" s="54"/>
      <c r="AJ216" s="54"/>
      <c r="AK216" s="54"/>
      <c r="AL216" s="54"/>
      <c r="AM216" s="54">
        <v>0</v>
      </c>
      <c r="AN216" s="54"/>
      <c r="AO216" s="54"/>
      <c r="AP216" s="54"/>
      <c r="AQ216" s="54"/>
      <c r="AR216" s="54"/>
      <c r="AS216" s="54"/>
      <c r="AT216" s="54"/>
      <c r="AU216" s="54"/>
      <c r="AV216" s="54"/>
      <c r="AW216" s="54"/>
      <c r="AX216" s="59"/>
      <c r="AY216" s="59"/>
      <c r="AZ216" s="59"/>
      <c r="BA216" s="59"/>
      <c r="BB216" s="59">
        <v>6.9609000000000004E-2</v>
      </c>
      <c r="BC216" s="60">
        <v>4.9000000000000004</v>
      </c>
      <c r="BD216" s="61">
        <v>6.4130000000000006E-2</v>
      </c>
      <c r="BE216" s="62" t="s">
        <v>293</v>
      </c>
      <c r="BF216" s="35">
        <f t="shared" si="428"/>
        <v>4.9000000000000004</v>
      </c>
      <c r="BG216" s="35">
        <f t="shared" si="428"/>
        <v>6.4130000000000006E-2</v>
      </c>
      <c r="BH216" s="35" t="str">
        <f t="shared" si="417"/>
        <v>Low</v>
      </c>
      <c r="BI216" s="110">
        <f t="shared" si="418"/>
        <v>0</v>
      </c>
      <c r="BJ216" s="83">
        <f>VLOOKUP($F216,REP_Info!$D$6:$H$250,5,FALSE)</f>
        <v>4.5250000000000004</v>
      </c>
      <c r="BK216" s="30">
        <f t="shared" si="419"/>
        <v>14.353900000000001</v>
      </c>
      <c r="BL216" s="30">
        <f t="shared" si="419"/>
        <v>13.863900000000001</v>
      </c>
      <c r="BM216" s="30">
        <f t="shared" si="419"/>
        <v>13.618900000000002</v>
      </c>
      <c r="BN216" s="29">
        <f t="shared" si="419"/>
        <v>13.537233333333335</v>
      </c>
      <c r="BO216" s="85" t="str">
        <f t="shared" si="2"/>
        <v>$$$</v>
      </c>
      <c r="BP216" s="88" t="str">
        <f t="shared" si="420"/>
        <v>$$$</v>
      </c>
      <c r="BQ216" s="88" t="str">
        <f t="shared" si="4"/>
        <v>$$$</v>
      </c>
      <c r="BR216" s="88" t="str">
        <f t="shared" si="5"/>
        <v>$$$</v>
      </c>
      <c r="BS216" s="29" t="e">
        <f t="shared" si="421"/>
        <v>#N/A</v>
      </c>
      <c r="BT216" s="29" t="e">
        <f t="shared" si="421"/>
        <v>#N/A</v>
      </c>
      <c r="BU216" s="29" t="e">
        <f t="shared" si="421"/>
        <v>#N/A</v>
      </c>
      <c r="BV216" s="29" t="e">
        <f t="shared" si="421"/>
        <v>#N/A</v>
      </c>
      <c r="BW216" s="29" t="e">
        <f t="shared" si="421"/>
        <v>#N/A</v>
      </c>
      <c r="BX216" s="29" t="e">
        <f t="shared" si="421"/>
        <v>#N/A</v>
      </c>
      <c r="BY216" s="29" t="e">
        <f t="shared" si="421"/>
        <v>#N/A</v>
      </c>
      <c r="BZ216" s="29" t="e">
        <f t="shared" si="421"/>
        <v>#N/A</v>
      </c>
      <c r="CA216" s="29" t="e">
        <f t="shared" si="421"/>
        <v>#N/A</v>
      </c>
      <c r="CB216" s="29" t="e">
        <f t="shared" si="421"/>
        <v>#N/A</v>
      </c>
      <c r="CC216" s="29" t="e">
        <f t="shared" si="421"/>
        <v>#N/A</v>
      </c>
      <c r="CD216" s="29" t="e">
        <f t="shared" si="421"/>
        <v>#N/A</v>
      </c>
      <c r="CE216" s="6" t="str">
        <f t="shared" si="373"/>
        <v/>
      </c>
      <c r="CF216" s="27" t="e">
        <f>IF(AND(CI216,NOT(AD216)),LOOKUP(CF$5,{0,750,1500},H216:J216),"")</f>
        <v>#N/A</v>
      </c>
      <c r="CG216" s="6" t="str">
        <f t="shared" si="374"/>
        <v/>
      </c>
      <c r="CH216" t="e">
        <f t="shared" si="422"/>
        <v>#N/A</v>
      </c>
      <c r="CI216" t="e">
        <f t="shared" si="423"/>
        <v>#N/A</v>
      </c>
      <c r="CJ216" s="6" t="e">
        <f t="shared" si="11"/>
        <v>#N/A</v>
      </c>
      <c r="CK216" s="6">
        <f t="shared" si="12"/>
        <v>1</v>
      </c>
      <c r="CL216" s="6">
        <f t="shared" si="26"/>
        <v>1</v>
      </c>
      <c r="CM216" s="6">
        <f t="shared" si="13"/>
        <v>1</v>
      </c>
      <c r="CN216" s="6">
        <f t="shared" si="14"/>
        <v>1</v>
      </c>
      <c r="CO216" s="6">
        <f t="shared" si="15"/>
        <v>0</v>
      </c>
      <c r="CP216" s="6">
        <f t="shared" si="16"/>
        <v>1</v>
      </c>
      <c r="CQ216" s="6">
        <f t="shared" si="424"/>
        <v>1</v>
      </c>
      <c r="CR216" s="81" t="str">
        <f t="shared" si="17"/>
        <v/>
      </c>
      <c r="CS216">
        <f t="shared" si="425"/>
        <v>0</v>
      </c>
      <c r="CT216">
        <f t="shared" si="19"/>
        <v>250</v>
      </c>
      <c r="CU216" t="str">
        <f t="shared" si="29"/>
        <v/>
      </c>
      <c r="CV216" s="81">
        <f t="shared" si="426"/>
        <v>250</v>
      </c>
      <c r="CW216" s="81">
        <f>(CV216/25)^1.5*(Calculator!$BU$4/10000)*CW$5</f>
        <v>16.445614708365305</v>
      </c>
      <c r="CX216" t="str">
        <f t="shared" si="427"/>
        <v>$250</v>
      </c>
    </row>
    <row r="217" spans="2:102" x14ac:dyDescent="0.25">
      <c r="B217" s="115" t="s">
        <v>233</v>
      </c>
      <c r="C217" s="13">
        <v>46259.661805555559</v>
      </c>
      <c r="D217">
        <v>35740</v>
      </c>
      <c r="E217" s="54" t="s">
        <v>237</v>
      </c>
      <c r="F217" s="54" t="s">
        <v>578</v>
      </c>
      <c r="G217" s="54" t="s">
        <v>579</v>
      </c>
      <c r="H217" s="55">
        <v>13.8</v>
      </c>
      <c r="I217" s="55">
        <v>13.4</v>
      </c>
      <c r="J217" s="55">
        <v>13.200000000000001</v>
      </c>
      <c r="K217" s="54"/>
      <c r="L217" s="56" t="b">
        <v>0</v>
      </c>
      <c r="M217" s="56" t="b">
        <v>0</v>
      </c>
      <c r="N217" s="54">
        <v>1</v>
      </c>
      <c r="O217" s="54" t="s">
        <v>228</v>
      </c>
      <c r="P217" s="54">
        <v>100</v>
      </c>
      <c r="Q217" s="54">
        <v>24</v>
      </c>
      <c r="R217" s="54">
        <v>250</v>
      </c>
      <c r="S217" s="54" t="s">
        <v>567</v>
      </c>
      <c r="T217" s="54" t="s">
        <v>580</v>
      </c>
      <c r="U217" s="54" t="s">
        <v>569</v>
      </c>
      <c r="V217" s="54" t="s">
        <v>570</v>
      </c>
      <c r="W217" s="54" t="b">
        <v>0</v>
      </c>
      <c r="X217" s="54"/>
      <c r="Y217" s="57" t="s">
        <v>2053</v>
      </c>
      <c r="Z217" s="54" t="s">
        <v>577</v>
      </c>
      <c r="AA217" s="54"/>
      <c r="AB217" s="54" t="s">
        <v>571</v>
      </c>
      <c r="AC217" s="56" t="b">
        <v>1</v>
      </c>
      <c r="AD217" s="56" t="b">
        <v>0</v>
      </c>
      <c r="AE217" s="54" t="s">
        <v>302</v>
      </c>
      <c r="AF217" s="58">
        <v>46259</v>
      </c>
      <c r="AG217" s="62" t="s">
        <v>293</v>
      </c>
      <c r="AH217" s="54">
        <v>0</v>
      </c>
      <c r="AI217" s="54"/>
      <c r="AJ217" s="54"/>
      <c r="AK217" s="54"/>
      <c r="AL217" s="54"/>
      <c r="AM217" s="54">
        <v>0</v>
      </c>
      <c r="AN217" s="54"/>
      <c r="AO217" s="54"/>
      <c r="AP217" s="54"/>
      <c r="AQ217" s="54"/>
      <c r="AR217" s="54"/>
      <c r="AS217" s="54"/>
      <c r="AT217" s="54"/>
      <c r="AU217" s="54"/>
      <c r="AV217" s="54"/>
      <c r="AW217" s="54"/>
      <c r="AX217" s="59"/>
      <c r="AY217" s="59"/>
      <c r="AZ217" s="59"/>
      <c r="BA217" s="59"/>
      <c r="BB217" s="59">
        <v>6.9818000000000005E-2</v>
      </c>
      <c r="BC217" s="60">
        <v>4.0599999999999996</v>
      </c>
      <c r="BD217" s="61">
        <v>6.0295000000000001E-2</v>
      </c>
      <c r="BE217" s="62" t="s">
        <v>293</v>
      </c>
      <c r="BF217" s="35">
        <f t="shared" si="428"/>
        <v>4.0600000000000005</v>
      </c>
      <c r="BG217" s="35">
        <f t="shared" si="428"/>
        <v>6.0295000000000001E-2</v>
      </c>
      <c r="BH217" s="35" t="str">
        <f t="shared" si="417"/>
        <v>Low</v>
      </c>
      <c r="BI217" s="110">
        <f t="shared" si="418"/>
        <v>0</v>
      </c>
      <c r="BJ217" s="83">
        <f>VLOOKUP($F217,REP_Info!$D$6:$H$250,5,FALSE)</f>
        <v>4.5250000000000004</v>
      </c>
      <c r="BK217" s="30">
        <f t="shared" si="419"/>
        <v>13.823300000000001</v>
      </c>
      <c r="BL217" s="30">
        <f t="shared" si="419"/>
        <v>13.417299999999999</v>
      </c>
      <c r="BM217" s="30">
        <f t="shared" si="419"/>
        <v>13.214300000000003</v>
      </c>
      <c r="BN217" s="29">
        <f t="shared" si="419"/>
        <v>13.146633333333334</v>
      </c>
      <c r="BO217" s="85" t="str">
        <f t="shared" si="2"/>
        <v>$$$</v>
      </c>
      <c r="BP217" s="88" t="str">
        <f t="shared" si="420"/>
        <v>$$$</v>
      </c>
      <c r="BQ217" s="88" t="str">
        <f t="shared" si="4"/>
        <v>$$$</v>
      </c>
      <c r="BR217" s="88" t="str">
        <f t="shared" si="5"/>
        <v>$$$</v>
      </c>
      <c r="BS217" s="29" t="e">
        <f t="shared" si="421"/>
        <v>#N/A</v>
      </c>
      <c r="BT217" s="29" t="e">
        <f t="shared" si="421"/>
        <v>#N/A</v>
      </c>
      <c r="BU217" s="29" t="e">
        <f t="shared" si="421"/>
        <v>#N/A</v>
      </c>
      <c r="BV217" s="29" t="e">
        <f t="shared" si="421"/>
        <v>#N/A</v>
      </c>
      <c r="BW217" s="29" t="e">
        <f t="shared" si="421"/>
        <v>#N/A</v>
      </c>
      <c r="BX217" s="29" t="e">
        <f t="shared" si="421"/>
        <v>#N/A</v>
      </c>
      <c r="BY217" s="29" t="e">
        <f t="shared" si="421"/>
        <v>#N/A</v>
      </c>
      <c r="BZ217" s="29" t="e">
        <f t="shared" si="421"/>
        <v>#N/A</v>
      </c>
      <c r="CA217" s="29" t="e">
        <f t="shared" si="421"/>
        <v>#N/A</v>
      </c>
      <c r="CB217" s="29" t="e">
        <f t="shared" si="421"/>
        <v>#N/A</v>
      </c>
      <c r="CC217" s="29" t="e">
        <f t="shared" si="421"/>
        <v>#N/A</v>
      </c>
      <c r="CD217" s="29" t="e">
        <f t="shared" si="421"/>
        <v>#N/A</v>
      </c>
      <c r="CE217" s="6" t="str">
        <f t="shared" si="373"/>
        <v/>
      </c>
      <c r="CF217" s="27" t="e">
        <f>IF(AND(CI217,NOT(AD217)),LOOKUP(CF$5,{0,750,1500},H217:J217),"")</f>
        <v>#N/A</v>
      </c>
      <c r="CG217" s="6" t="str">
        <f t="shared" si="374"/>
        <v/>
      </c>
      <c r="CH217" t="e">
        <f t="shared" si="422"/>
        <v>#N/A</v>
      </c>
      <c r="CI217" t="e">
        <f t="shared" si="423"/>
        <v>#N/A</v>
      </c>
      <c r="CJ217" s="6" t="e">
        <f t="shared" si="11"/>
        <v>#N/A</v>
      </c>
      <c r="CK217" s="6">
        <f t="shared" si="12"/>
        <v>1</v>
      </c>
      <c r="CL217" s="6">
        <f t="shared" si="26"/>
        <v>1</v>
      </c>
      <c r="CM217" s="6">
        <f t="shared" si="13"/>
        <v>1</v>
      </c>
      <c r="CN217" s="6">
        <f t="shared" si="14"/>
        <v>1</v>
      </c>
      <c r="CO217" s="6">
        <f t="shared" si="15"/>
        <v>0</v>
      </c>
      <c r="CP217" s="6">
        <f t="shared" si="16"/>
        <v>1</v>
      </c>
      <c r="CQ217" s="6">
        <f t="shared" si="424"/>
        <v>1</v>
      </c>
      <c r="CR217" s="81" t="str">
        <f t="shared" si="17"/>
        <v/>
      </c>
      <c r="CS217">
        <f t="shared" si="425"/>
        <v>0</v>
      </c>
      <c r="CT217">
        <f t="shared" si="19"/>
        <v>250</v>
      </c>
      <c r="CU217" t="str">
        <f t="shared" si="29"/>
        <v/>
      </c>
      <c r="CV217" s="81">
        <f t="shared" si="426"/>
        <v>250</v>
      </c>
      <c r="CW217" s="81">
        <f>(CV217/25)^1.5*(Calculator!$BU$4/10000)*CW$5</f>
        <v>16.445614708365305</v>
      </c>
      <c r="CX217" t="str">
        <f t="shared" si="427"/>
        <v>$250</v>
      </c>
    </row>
    <row r="218" spans="2:102" x14ac:dyDescent="0.25">
      <c r="B218" s="115" t="s">
        <v>233</v>
      </c>
      <c r="C218" s="13">
        <v>46266.661111111112</v>
      </c>
      <c r="D218">
        <v>20182</v>
      </c>
      <c r="E218" s="54" t="s">
        <v>235</v>
      </c>
      <c r="F218" s="54" t="s">
        <v>581</v>
      </c>
      <c r="G218" s="54" t="s">
        <v>1734</v>
      </c>
      <c r="H218" s="55">
        <v>17.100000000000001</v>
      </c>
      <c r="I218" s="55">
        <v>16.600000000000001</v>
      </c>
      <c r="J218" s="55">
        <v>16.400000000000002</v>
      </c>
      <c r="K218" s="54"/>
      <c r="L218" s="56" t="b">
        <v>1</v>
      </c>
      <c r="M218" s="56" t="b">
        <v>0</v>
      </c>
      <c r="N218" s="54">
        <v>1</v>
      </c>
      <c r="O218" s="54" t="s">
        <v>228</v>
      </c>
      <c r="P218" s="54">
        <v>26</v>
      </c>
      <c r="Q218" s="54">
        <v>6</v>
      </c>
      <c r="R218" s="54">
        <v>49</v>
      </c>
      <c r="S218" s="54" t="s">
        <v>1735</v>
      </c>
      <c r="T218" s="54" t="s">
        <v>1736</v>
      </c>
      <c r="U218" s="54" t="s">
        <v>1729</v>
      </c>
      <c r="V218" s="54" t="s">
        <v>1737</v>
      </c>
      <c r="W218" s="54" t="b">
        <v>0</v>
      </c>
      <c r="X218" s="54"/>
      <c r="Y218" s="57" t="s">
        <v>1738</v>
      </c>
      <c r="Z218" s="54" t="s">
        <v>1739</v>
      </c>
      <c r="AA218" s="54" t="s">
        <v>1740</v>
      </c>
      <c r="AB218" s="54" t="s">
        <v>1741</v>
      </c>
      <c r="AC218" s="56" t="b">
        <v>1</v>
      </c>
      <c r="AD218" s="56" t="b">
        <v>0</v>
      </c>
      <c r="AE218" s="54" t="s">
        <v>302</v>
      </c>
      <c r="AF218" s="58">
        <v>46266</v>
      </c>
      <c r="AG218" s="62" t="s">
        <v>293</v>
      </c>
      <c r="AH218" s="54">
        <v>0</v>
      </c>
      <c r="AI218" s="54"/>
      <c r="AJ218" s="54"/>
      <c r="AK218" s="54"/>
      <c r="AL218" s="54"/>
      <c r="AM218" s="54">
        <v>0</v>
      </c>
      <c r="AN218" s="54"/>
      <c r="AO218" s="54"/>
      <c r="AP218" s="54"/>
      <c r="AQ218" s="54"/>
      <c r="AR218" s="54"/>
      <c r="AS218" s="54"/>
      <c r="AT218" s="54"/>
      <c r="AU218" s="54"/>
      <c r="AV218" s="54"/>
      <c r="AW218" s="54"/>
      <c r="AX218" s="59"/>
      <c r="AY218" s="59"/>
      <c r="AZ218" s="59"/>
      <c r="BA218" s="59"/>
      <c r="BB218" s="59">
        <v>9.7000000000000003E-2</v>
      </c>
      <c r="BC218" s="60">
        <v>4.9000000000000004</v>
      </c>
      <c r="BD218" s="61">
        <v>6.4140000000000003E-2</v>
      </c>
      <c r="BE218" s="62" t="s">
        <v>293</v>
      </c>
      <c r="BF218" s="35">
        <f t="shared" si="428"/>
        <v>4.9000000000000004</v>
      </c>
      <c r="BG218" s="35">
        <f t="shared" si="428"/>
        <v>6.4130000000000006E-2</v>
      </c>
      <c r="BH218" s="35" t="str">
        <f t="shared" si="417"/>
        <v>Low</v>
      </c>
      <c r="BI218" s="110">
        <f t="shared" si="418"/>
        <v>0</v>
      </c>
      <c r="BJ218" s="83">
        <f>VLOOKUP($F218,REP_Info!$D$6:$H$250,5,FALSE)</f>
        <v>2.665</v>
      </c>
      <c r="BK218" s="30">
        <f t="shared" si="419"/>
        <v>17.093</v>
      </c>
      <c r="BL218" s="30">
        <f t="shared" si="419"/>
        <v>16.603000000000005</v>
      </c>
      <c r="BM218" s="30">
        <f t="shared" si="419"/>
        <v>16.358000000000001</v>
      </c>
      <c r="BN218" s="29">
        <f t="shared" si="419"/>
        <v>16.276333333333334</v>
      </c>
      <c r="BO218" s="85" t="str">
        <f t="shared" si="2"/>
        <v>$$$</v>
      </c>
      <c r="BP218" s="88" t="str">
        <f t="shared" si="420"/>
        <v>$$$</v>
      </c>
      <c r="BQ218" s="88" t="str">
        <f t="shared" si="4"/>
        <v>$$$</v>
      </c>
      <c r="BR218" s="88" t="str">
        <f t="shared" si="5"/>
        <v>$$$</v>
      </c>
      <c r="BS218" s="29" t="e">
        <f t="shared" si="421"/>
        <v>#N/A</v>
      </c>
      <c r="BT218" s="29" t="e">
        <f t="shared" si="421"/>
        <v>#N/A</v>
      </c>
      <c r="BU218" s="29" t="e">
        <f t="shared" si="421"/>
        <v>#N/A</v>
      </c>
      <c r="BV218" s="29" t="e">
        <f t="shared" si="421"/>
        <v>#N/A</v>
      </c>
      <c r="BW218" s="29" t="e">
        <f t="shared" si="421"/>
        <v>#N/A</v>
      </c>
      <c r="BX218" s="29" t="e">
        <f t="shared" si="421"/>
        <v>#N/A</v>
      </c>
      <c r="BY218" s="29" t="e">
        <f t="shared" si="421"/>
        <v>#N/A</v>
      </c>
      <c r="BZ218" s="29" t="e">
        <f t="shared" si="421"/>
        <v>#N/A</v>
      </c>
      <c r="CA218" s="29" t="e">
        <f t="shared" si="421"/>
        <v>#N/A</v>
      </c>
      <c r="CB218" s="29" t="e">
        <f t="shared" si="421"/>
        <v>#N/A</v>
      </c>
      <c r="CC218" s="29" t="e">
        <f t="shared" si="421"/>
        <v>#N/A</v>
      </c>
      <c r="CD218" s="29" t="e">
        <f t="shared" si="421"/>
        <v>#N/A</v>
      </c>
      <c r="CE218" s="6" t="str">
        <f t="shared" si="373"/>
        <v/>
      </c>
      <c r="CF218" s="27" t="e">
        <f>IF(AND(CI218,NOT(AD218)),LOOKUP(CF$5,{0,750,1500},H218:J218),"")</f>
        <v>#N/A</v>
      </c>
      <c r="CG218" s="6" t="str">
        <f t="shared" si="374"/>
        <v/>
      </c>
      <c r="CH218" t="e">
        <f t="shared" si="422"/>
        <v>#N/A</v>
      </c>
      <c r="CI218" t="e">
        <f t="shared" si="423"/>
        <v>#N/A</v>
      </c>
      <c r="CJ218" s="6" t="e">
        <f t="shared" si="11"/>
        <v>#N/A</v>
      </c>
      <c r="CK218" s="6">
        <f t="shared" si="12"/>
        <v>1</v>
      </c>
      <c r="CL218" s="6">
        <f t="shared" si="26"/>
        <v>1</v>
      </c>
      <c r="CM218" s="6">
        <f t="shared" si="13"/>
        <v>1</v>
      </c>
      <c r="CN218" s="6">
        <f t="shared" si="14"/>
        <v>0</v>
      </c>
      <c r="CO218" s="6">
        <f t="shared" si="15"/>
        <v>1</v>
      </c>
      <c r="CP218" s="6">
        <f t="shared" si="16"/>
        <v>1</v>
      </c>
      <c r="CQ218" s="6">
        <f t="shared" si="424"/>
        <v>1</v>
      </c>
      <c r="CR218" s="81" t="str">
        <f t="shared" si="17"/>
        <v/>
      </c>
      <c r="CS218">
        <f t="shared" si="425"/>
        <v>18</v>
      </c>
      <c r="CT218">
        <f t="shared" si="19"/>
        <v>49</v>
      </c>
      <c r="CU218" t="str">
        <f t="shared" si="29"/>
        <v/>
      </c>
      <c r="CV218" s="81">
        <f t="shared" si="426"/>
        <v>49</v>
      </c>
      <c r="CW218" s="81">
        <f>(CV218/25)^1.5*(Calculator!$BU$4/10000)*CW$5</f>
        <v>1.4270336640000028</v>
      </c>
      <c r="CX218" t="str">
        <f t="shared" si="427"/>
        <v>$49</v>
      </c>
    </row>
    <row r="219" spans="2:102" x14ac:dyDescent="0.25">
      <c r="B219" s="115" t="s">
        <v>233</v>
      </c>
      <c r="C219" s="13">
        <v>46266.661111111112</v>
      </c>
      <c r="D219">
        <v>20183</v>
      </c>
      <c r="E219" s="54" t="s">
        <v>235</v>
      </c>
      <c r="F219" s="54" t="s">
        <v>581</v>
      </c>
      <c r="G219" s="54" t="s">
        <v>1742</v>
      </c>
      <c r="H219" s="55">
        <v>17.399999999999999</v>
      </c>
      <c r="I219" s="55">
        <v>16.900000000000002</v>
      </c>
      <c r="J219" s="55">
        <v>16.7</v>
      </c>
      <c r="K219" s="54"/>
      <c r="L219" s="56" t="b">
        <v>1</v>
      </c>
      <c r="M219" s="56" t="b">
        <v>0</v>
      </c>
      <c r="N219" s="54">
        <v>1</v>
      </c>
      <c r="O219" s="54" t="s">
        <v>228</v>
      </c>
      <c r="P219" s="54">
        <v>26</v>
      </c>
      <c r="Q219" s="54">
        <v>12</v>
      </c>
      <c r="R219" s="54">
        <v>49</v>
      </c>
      <c r="S219" s="54" t="s">
        <v>1735</v>
      </c>
      <c r="T219" s="54" t="s">
        <v>1743</v>
      </c>
      <c r="U219" s="54" t="s">
        <v>1731</v>
      </c>
      <c r="V219" s="54" t="s">
        <v>1744</v>
      </c>
      <c r="W219" s="54" t="b">
        <v>0</v>
      </c>
      <c r="X219" s="54"/>
      <c r="Y219" s="57" t="s">
        <v>1745</v>
      </c>
      <c r="Z219" s="54" t="s">
        <v>1739</v>
      </c>
      <c r="AA219" s="54" t="s">
        <v>1746</v>
      </c>
      <c r="AB219" s="54" t="s">
        <v>1741</v>
      </c>
      <c r="AC219" s="56" t="b">
        <v>1</v>
      </c>
      <c r="AD219" s="56" t="b">
        <v>0</v>
      </c>
      <c r="AE219" s="54" t="s">
        <v>302</v>
      </c>
      <c r="AF219" s="58">
        <v>46266</v>
      </c>
      <c r="AG219" s="62" t="s">
        <v>293</v>
      </c>
      <c r="AH219" s="54">
        <v>0</v>
      </c>
      <c r="AI219" s="54"/>
      <c r="AJ219" s="54"/>
      <c r="AK219" s="54"/>
      <c r="AL219" s="54"/>
      <c r="AM219" s="54">
        <v>0</v>
      </c>
      <c r="AN219" s="54"/>
      <c r="AO219" s="54"/>
      <c r="AP219" s="54"/>
      <c r="AQ219" s="54"/>
      <c r="AR219" s="54"/>
      <c r="AS219" s="54"/>
      <c r="AT219" s="54"/>
      <c r="AU219" s="54"/>
      <c r="AV219" s="54"/>
      <c r="AW219" s="54"/>
      <c r="AX219" s="59"/>
      <c r="AY219" s="59"/>
      <c r="AZ219" s="59"/>
      <c r="BA219" s="59"/>
      <c r="BB219" s="59">
        <v>0.1</v>
      </c>
      <c r="BC219" s="60">
        <v>4.9000000000000004</v>
      </c>
      <c r="BD219" s="61">
        <v>6.4140000000000003E-2</v>
      </c>
      <c r="BE219" s="62" t="s">
        <v>293</v>
      </c>
      <c r="BF219" s="35">
        <f t="shared" si="428"/>
        <v>4.9000000000000004</v>
      </c>
      <c r="BG219" s="35">
        <f t="shared" si="428"/>
        <v>6.4130000000000006E-2</v>
      </c>
      <c r="BH219" s="35" t="str">
        <f t="shared" si="417"/>
        <v>Low</v>
      </c>
      <c r="BI219" s="110">
        <f t="shared" si="418"/>
        <v>0</v>
      </c>
      <c r="BJ219" s="83">
        <f>VLOOKUP($F219,REP_Info!$D$6:$H$250,5,FALSE)</f>
        <v>2.665</v>
      </c>
      <c r="BK219" s="30">
        <f t="shared" si="419"/>
        <v>17.393000000000001</v>
      </c>
      <c r="BL219" s="30">
        <f t="shared" si="419"/>
        <v>16.903000000000002</v>
      </c>
      <c r="BM219" s="30">
        <f t="shared" si="419"/>
        <v>16.658000000000001</v>
      </c>
      <c r="BN219" s="29">
        <f t="shared" si="419"/>
        <v>16.576333333333334</v>
      </c>
      <c r="BO219" s="85" t="str">
        <f t="shared" si="2"/>
        <v>$$$</v>
      </c>
      <c r="BP219" s="88" t="str">
        <f t="shared" si="420"/>
        <v>$$$</v>
      </c>
      <c r="BQ219" s="88" t="str">
        <f t="shared" si="4"/>
        <v>$$$</v>
      </c>
      <c r="BR219" s="88" t="str">
        <f t="shared" si="5"/>
        <v>$$$</v>
      </c>
      <c r="BS219" s="29" t="e">
        <f t="shared" si="421"/>
        <v>#N/A</v>
      </c>
      <c r="BT219" s="29" t="e">
        <f t="shared" si="421"/>
        <v>#N/A</v>
      </c>
      <c r="BU219" s="29" t="e">
        <f t="shared" si="421"/>
        <v>#N/A</v>
      </c>
      <c r="BV219" s="29" t="e">
        <f t="shared" si="421"/>
        <v>#N/A</v>
      </c>
      <c r="BW219" s="29" t="e">
        <f t="shared" si="421"/>
        <v>#N/A</v>
      </c>
      <c r="BX219" s="29" t="e">
        <f t="shared" si="421"/>
        <v>#N/A</v>
      </c>
      <c r="BY219" s="29" t="e">
        <f t="shared" si="421"/>
        <v>#N/A</v>
      </c>
      <c r="BZ219" s="29" t="e">
        <f t="shared" si="421"/>
        <v>#N/A</v>
      </c>
      <c r="CA219" s="29" t="e">
        <f t="shared" si="421"/>
        <v>#N/A</v>
      </c>
      <c r="CB219" s="29" t="e">
        <f t="shared" si="421"/>
        <v>#N/A</v>
      </c>
      <c r="CC219" s="29" t="e">
        <f t="shared" si="421"/>
        <v>#N/A</v>
      </c>
      <c r="CD219" s="29" t="e">
        <f t="shared" si="421"/>
        <v>#N/A</v>
      </c>
      <c r="CE219" s="6" t="str">
        <f t="shared" si="373"/>
        <v/>
      </c>
      <c r="CF219" s="27" t="e">
        <f>IF(AND(CI219,NOT(AD219)),LOOKUP(CF$5,{0,750,1500},H219:J219),"")</f>
        <v>#N/A</v>
      </c>
      <c r="CG219" s="6" t="str">
        <f t="shared" si="374"/>
        <v/>
      </c>
      <c r="CH219" t="e">
        <f t="shared" si="422"/>
        <v>#N/A</v>
      </c>
      <c r="CI219" t="e">
        <f t="shared" si="423"/>
        <v>#N/A</v>
      </c>
      <c r="CJ219" s="6" t="e">
        <f t="shared" si="11"/>
        <v>#N/A</v>
      </c>
      <c r="CK219" s="6">
        <f t="shared" si="12"/>
        <v>1</v>
      </c>
      <c r="CL219" s="6">
        <f t="shared" si="26"/>
        <v>1</v>
      </c>
      <c r="CM219" s="6">
        <f t="shared" si="13"/>
        <v>1</v>
      </c>
      <c r="CN219" s="6">
        <f t="shared" si="14"/>
        <v>1</v>
      </c>
      <c r="CO219" s="6">
        <f t="shared" si="15"/>
        <v>1</v>
      </c>
      <c r="CP219" s="6">
        <f t="shared" si="16"/>
        <v>1</v>
      </c>
      <c r="CQ219" s="6">
        <f t="shared" si="424"/>
        <v>1</v>
      </c>
      <c r="CR219" s="81" t="str">
        <f t="shared" si="17"/>
        <v/>
      </c>
      <c r="CS219">
        <f t="shared" si="425"/>
        <v>0</v>
      </c>
      <c r="CT219">
        <f t="shared" si="19"/>
        <v>49</v>
      </c>
      <c r="CU219" t="str">
        <f t="shared" si="29"/>
        <v/>
      </c>
      <c r="CV219" s="81">
        <f t="shared" si="426"/>
        <v>49</v>
      </c>
      <c r="CW219" s="81">
        <f>(CV219/25)^1.5*(Calculator!$BU$4/10000)*CW$5</f>
        <v>1.4270336640000028</v>
      </c>
      <c r="CX219" t="str">
        <f t="shared" si="427"/>
        <v>$49</v>
      </c>
    </row>
    <row r="220" spans="2:102" x14ac:dyDescent="0.25">
      <c r="B220" s="115" t="s">
        <v>233</v>
      </c>
      <c r="C220" s="13">
        <v>46266.661111111112</v>
      </c>
      <c r="D220">
        <v>20186</v>
      </c>
      <c r="E220" s="54" t="s">
        <v>237</v>
      </c>
      <c r="F220" s="54" t="s">
        <v>581</v>
      </c>
      <c r="G220" s="54" t="s">
        <v>1734</v>
      </c>
      <c r="H220" s="55">
        <v>16.400000000000002</v>
      </c>
      <c r="I220" s="55">
        <v>16</v>
      </c>
      <c r="J220" s="55">
        <v>15.8</v>
      </c>
      <c r="K220" s="54"/>
      <c r="L220" s="56" t="b">
        <v>1</v>
      </c>
      <c r="M220" s="56" t="b">
        <v>0</v>
      </c>
      <c r="N220" s="54">
        <v>1</v>
      </c>
      <c r="O220" s="54" t="s">
        <v>228</v>
      </c>
      <c r="P220" s="54">
        <v>26</v>
      </c>
      <c r="Q220" s="54">
        <v>6</v>
      </c>
      <c r="R220" s="54">
        <v>49</v>
      </c>
      <c r="S220" s="54" t="s">
        <v>1735</v>
      </c>
      <c r="T220" s="54" t="s">
        <v>1747</v>
      </c>
      <c r="U220" s="54" t="s">
        <v>1732</v>
      </c>
      <c r="V220" s="54" t="s">
        <v>1737</v>
      </c>
      <c r="W220" s="54" t="b">
        <v>0</v>
      </c>
      <c r="X220" s="54"/>
      <c r="Y220" s="57" t="s">
        <v>1748</v>
      </c>
      <c r="Z220" s="54" t="s">
        <v>1739</v>
      </c>
      <c r="AA220" s="54" t="s">
        <v>1749</v>
      </c>
      <c r="AB220" s="54" t="s">
        <v>1741</v>
      </c>
      <c r="AC220" s="56" t="b">
        <v>1</v>
      </c>
      <c r="AD220" s="56" t="b">
        <v>0</v>
      </c>
      <c r="AE220" s="54" t="s">
        <v>302</v>
      </c>
      <c r="AF220" s="58">
        <v>46266</v>
      </c>
      <c r="AG220" s="62" t="s">
        <v>293</v>
      </c>
      <c r="AH220" s="54">
        <v>0</v>
      </c>
      <c r="AI220" s="54"/>
      <c r="AJ220" s="54"/>
      <c r="AK220" s="54"/>
      <c r="AL220" s="54"/>
      <c r="AM220" s="54">
        <v>0</v>
      </c>
      <c r="AN220" s="54"/>
      <c r="AO220" s="54"/>
      <c r="AP220" s="54"/>
      <c r="AQ220" s="54"/>
      <c r="AR220" s="54"/>
      <c r="AS220" s="54"/>
      <c r="AT220" s="54"/>
      <c r="AU220" s="54"/>
      <c r="AV220" s="54"/>
      <c r="AW220" s="54"/>
      <c r="AX220" s="59"/>
      <c r="AY220" s="59"/>
      <c r="AZ220" s="59"/>
      <c r="BA220" s="59"/>
      <c r="BB220" s="59">
        <v>9.6000000000000002E-2</v>
      </c>
      <c r="BC220" s="60">
        <v>4.0599999999999996</v>
      </c>
      <c r="BD220" s="61">
        <v>6.0295000000000001E-2</v>
      </c>
      <c r="BE220" s="62" t="s">
        <v>293</v>
      </c>
      <c r="BF220" s="35">
        <f t="shared" si="428"/>
        <v>4.0600000000000005</v>
      </c>
      <c r="BG220" s="35">
        <f t="shared" si="428"/>
        <v>6.0295000000000001E-2</v>
      </c>
      <c r="BH220" s="35" t="str">
        <f t="shared" si="417"/>
        <v>Low</v>
      </c>
      <c r="BI220" s="110">
        <f t="shared" si="418"/>
        <v>0</v>
      </c>
      <c r="BJ220" s="83">
        <f>VLOOKUP($F220,REP_Info!$D$6:$H$250,5,FALSE)</f>
        <v>2.665</v>
      </c>
      <c r="BK220" s="30">
        <f t="shared" si="419"/>
        <v>16.441500000000005</v>
      </c>
      <c r="BL220" s="30">
        <f t="shared" si="419"/>
        <v>16.035500000000003</v>
      </c>
      <c r="BM220" s="30">
        <f t="shared" si="419"/>
        <v>15.832499999999998</v>
      </c>
      <c r="BN220" s="29">
        <f t="shared" si="419"/>
        <v>15.764833333333334</v>
      </c>
      <c r="BO220" s="85" t="str">
        <f t="shared" si="2"/>
        <v>$$$</v>
      </c>
      <c r="BP220" s="88" t="str">
        <f t="shared" si="420"/>
        <v>$$$</v>
      </c>
      <c r="BQ220" s="88" t="str">
        <f t="shared" si="4"/>
        <v>$$$</v>
      </c>
      <c r="BR220" s="88" t="str">
        <f t="shared" si="5"/>
        <v>$$$</v>
      </c>
      <c r="BS220" s="29" t="e">
        <f t="shared" si="421"/>
        <v>#N/A</v>
      </c>
      <c r="BT220" s="29" t="e">
        <f t="shared" si="421"/>
        <v>#N/A</v>
      </c>
      <c r="BU220" s="29" t="e">
        <f t="shared" si="421"/>
        <v>#N/A</v>
      </c>
      <c r="BV220" s="29" t="e">
        <f t="shared" si="421"/>
        <v>#N/A</v>
      </c>
      <c r="BW220" s="29" t="e">
        <f t="shared" si="421"/>
        <v>#N/A</v>
      </c>
      <c r="BX220" s="29" t="e">
        <f t="shared" si="421"/>
        <v>#N/A</v>
      </c>
      <c r="BY220" s="29" t="e">
        <f t="shared" si="421"/>
        <v>#N/A</v>
      </c>
      <c r="BZ220" s="29" t="e">
        <f t="shared" si="421"/>
        <v>#N/A</v>
      </c>
      <c r="CA220" s="29" t="e">
        <f t="shared" si="421"/>
        <v>#N/A</v>
      </c>
      <c r="CB220" s="29" t="e">
        <f t="shared" si="421"/>
        <v>#N/A</v>
      </c>
      <c r="CC220" s="29" t="e">
        <f t="shared" si="421"/>
        <v>#N/A</v>
      </c>
      <c r="CD220" s="29" t="e">
        <f t="shared" si="421"/>
        <v>#N/A</v>
      </c>
      <c r="CE220" s="6" t="str">
        <f t="shared" si="373"/>
        <v/>
      </c>
      <c r="CF220" s="27" t="e">
        <f>IF(AND(CI220,NOT(AD220)),LOOKUP(CF$5,{0,750,1500},H220:J220),"")</f>
        <v>#N/A</v>
      </c>
      <c r="CG220" s="6" t="str">
        <f t="shared" si="374"/>
        <v/>
      </c>
      <c r="CH220" t="e">
        <f t="shared" si="422"/>
        <v>#N/A</v>
      </c>
      <c r="CI220" t="e">
        <f t="shared" si="423"/>
        <v>#N/A</v>
      </c>
      <c r="CJ220" s="6" t="e">
        <f t="shared" si="11"/>
        <v>#N/A</v>
      </c>
      <c r="CK220" s="6">
        <f t="shared" si="12"/>
        <v>1</v>
      </c>
      <c r="CL220" s="6">
        <f t="shared" si="26"/>
        <v>1</v>
      </c>
      <c r="CM220" s="6">
        <f t="shared" si="13"/>
        <v>1</v>
      </c>
      <c r="CN220" s="6">
        <f t="shared" si="14"/>
        <v>0</v>
      </c>
      <c r="CO220" s="6">
        <f t="shared" si="15"/>
        <v>1</v>
      </c>
      <c r="CP220" s="6">
        <f t="shared" si="16"/>
        <v>1</v>
      </c>
      <c r="CQ220" s="6">
        <f t="shared" si="424"/>
        <v>1</v>
      </c>
      <c r="CR220" s="81" t="str">
        <f t="shared" si="17"/>
        <v/>
      </c>
      <c r="CS220">
        <f t="shared" si="425"/>
        <v>18</v>
      </c>
      <c r="CT220">
        <f t="shared" si="19"/>
        <v>49</v>
      </c>
      <c r="CU220" t="str">
        <f t="shared" si="29"/>
        <v/>
      </c>
      <c r="CV220" s="81">
        <f t="shared" si="426"/>
        <v>49</v>
      </c>
      <c r="CW220" s="81">
        <f>(CV220/25)^1.5*(Calculator!$BU$4/10000)*CW$5</f>
        <v>1.4270336640000028</v>
      </c>
      <c r="CX220" t="str">
        <f t="shared" si="427"/>
        <v>$49</v>
      </c>
    </row>
    <row r="221" spans="2:102" x14ac:dyDescent="0.25">
      <c r="B221" s="115" t="s">
        <v>233</v>
      </c>
      <c r="C221" s="13">
        <v>46266.661111111112</v>
      </c>
      <c r="D221">
        <v>20187</v>
      </c>
      <c r="E221" s="54" t="s">
        <v>237</v>
      </c>
      <c r="F221" s="54" t="s">
        <v>581</v>
      </c>
      <c r="G221" s="54" t="s">
        <v>1742</v>
      </c>
      <c r="H221" s="55">
        <v>16.600000000000001</v>
      </c>
      <c r="I221" s="55">
        <v>16.2</v>
      </c>
      <c r="J221" s="55">
        <v>16</v>
      </c>
      <c r="K221" s="54"/>
      <c r="L221" s="56" t="b">
        <v>1</v>
      </c>
      <c r="M221" s="56" t="b">
        <v>0</v>
      </c>
      <c r="N221" s="54">
        <v>1</v>
      </c>
      <c r="O221" s="54" t="s">
        <v>228</v>
      </c>
      <c r="P221" s="54">
        <v>26</v>
      </c>
      <c r="Q221" s="54">
        <v>12</v>
      </c>
      <c r="R221" s="54">
        <v>49</v>
      </c>
      <c r="S221" s="54" t="s">
        <v>1735</v>
      </c>
      <c r="T221" s="54" t="s">
        <v>1743</v>
      </c>
      <c r="U221" s="54" t="s">
        <v>1733</v>
      </c>
      <c r="V221" s="54" t="s">
        <v>1744</v>
      </c>
      <c r="W221" s="54" t="b">
        <v>0</v>
      </c>
      <c r="X221" s="54"/>
      <c r="Y221" s="57" t="s">
        <v>1750</v>
      </c>
      <c r="Z221" s="54" t="s">
        <v>1739</v>
      </c>
      <c r="AA221" s="54" t="s">
        <v>1751</v>
      </c>
      <c r="AB221" s="54" t="s">
        <v>1741</v>
      </c>
      <c r="AC221" s="56" t="b">
        <v>1</v>
      </c>
      <c r="AD221" s="56" t="b">
        <v>0</v>
      </c>
      <c r="AE221" s="54" t="s">
        <v>302</v>
      </c>
      <c r="AF221" s="58">
        <v>46266</v>
      </c>
      <c r="AG221" s="62" t="s">
        <v>293</v>
      </c>
      <c r="AH221" s="54">
        <v>0</v>
      </c>
      <c r="AI221" s="54"/>
      <c r="AJ221" s="54"/>
      <c r="AK221" s="54"/>
      <c r="AL221" s="54"/>
      <c r="AM221" s="54">
        <v>0</v>
      </c>
      <c r="AN221" s="54"/>
      <c r="AO221" s="54"/>
      <c r="AP221" s="54"/>
      <c r="AQ221" s="54"/>
      <c r="AR221" s="54"/>
      <c r="AS221" s="54"/>
      <c r="AT221" s="54"/>
      <c r="AU221" s="54"/>
      <c r="AV221" s="54"/>
      <c r="AW221" s="54"/>
      <c r="AX221" s="59"/>
      <c r="AY221" s="59"/>
      <c r="AZ221" s="59"/>
      <c r="BA221" s="59"/>
      <c r="BB221" s="59">
        <v>9.8000000000000004E-2</v>
      </c>
      <c r="BC221" s="60">
        <v>4.0599999999999996</v>
      </c>
      <c r="BD221" s="61">
        <v>6.0295000000000001E-2</v>
      </c>
      <c r="BE221" s="62" t="s">
        <v>293</v>
      </c>
      <c r="BF221" s="35">
        <f t="shared" si="428"/>
        <v>4.0600000000000005</v>
      </c>
      <c r="BG221" s="35">
        <f t="shared" si="428"/>
        <v>6.0295000000000001E-2</v>
      </c>
      <c r="BH221" s="35" t="str">
        <f t="shared" si="417"/>
        <v>Low</v>
      </c>
      <c r="BI221" s="110">
        <f t="shared" si="418"/>
        <v>0</v>
      </c>
      <c r="BJ221" s="83">
        <f>VLOOKUP($F221,REP_Info!$D$6:$H$250,5,FALSE)</f>
        <v>2.665</v>
      </c>
      <c r="BK221" s="30">
        <f t="shared" si="419"/>
        <v>16.641500000000004</v>
      </c>
      <c r="BL221" s="30">
        <f t="shared" si="419"/>
        <v>16.235500000000002</v>
      </c>
      <c r="BM221" s="30">
        <f t="shared" si="419"/>
        <v>16.032499999999999</v>
      </c>
      <c r="BN221" s="29">
        <f t="shared" si="419"/>
        <v>15.964833333333333</v>
      </c>
      <c r="BO221" s="85" t="str">
        <f t="shared" si="2"/>
        <v>$$$</v>
      </c>
      <c r="BP221" s="88" t="str">
        <f t="shared" si="420"/>
        <v>$$$</v>
      </c>
      <c r="BQ221" s="88" t="str">
        <f t="shared" si="4"/>
        <v>$$$</v>
      </c>
      <c r="BR221" s="88" t="str">
        <f t="shared" si="5"/>
        <v>$$$</v>
      </c>
      <c r="BS221" s="29" t="e">
        <f t="shared" si="421"/>
        <v>#N/A</v>
      </c>
      <c r="BT221" s="29" t="e">
        <f t="shared" si="421"/>
        <v>#N/A</v>
      </c>
      <c r="BU221" s="29" t="e">
        <f t="shared" si="421"/>
        <v>#N/A</v>
      </c>
      <c r="BV221" s="29" t="e">
        <f t="shared" si="421"/>
        <v>#N/A</v>
      </c>
      <c r="BW221" s="29" t="e">
        <f t="shared" si="421"/>
        <v>#N/A</v>
      </c>
      <c r="BX221" s="29" t="e">
        <f t="shared" si="421"/>
        <v>#N/A</v>
      </c>
      <c r="BY221" s="29" t="e">
        <f t="shared" si="421"/>
        <v>#N/A</v>
      </c>
      <c r="BZ221" s="29" t="e">
        <f t="shared" si="421"/>
        <v>#N/A</v>
      </c>
      <c r="CA221" s="29" t="e">
        <f t="shared" si="421"/>
        <v>#N/A</v>
      </c>
      <c r="CB221" s="29" t="e">
        <f t="shared" si="421"/>
        <v>#N/A</v>
      </c>
      <c r="CC221" s="29" t="e">
        <f t="shared" si="421"/>
        <v>#N/A</v>
      </c>
      <c r="CD221" s="29" t="e">
        <f t="shared" si="421"/>
        <v>#N/A</v>
      </c>
      <c r="CE221" s="6" t="str">
        <f t="shared" si="373"/>
        <v/>
      </c>
      <c r="CF221" s="27" t="e">
        <f>IF(AND(CI221,NOT(AD221)),LOOKUP(CF$5,{0,750,1500},H221:J221),"")</f>
        <v>#N/A</v>
      </c>
      <c r="CG221" s="6" t="str">
        <f t="shared" si="374"/>
        <v/>
      </c>
      <c r="CH221" t="e">
        <f t="shared" si="422"/>
        <v>#N/A</v>
      </c>
      <c r="CI221" t="e">
        <f t="shared" si="423"/>
        <v>#N/A</v>
      </c>
      <c r="CJ221" s="6" t="e">
        <f t="shared" si="11"/>
        <v>#N/A</v>
      </c>
      <c r="CK221" s="6">
        <f t="shared" si="12"/>
        <v>1</v>
      </c>
      <c r="CL221" s="6">
        <f t="shared" si="26"/>
        <v>1</v>
      </c>
      <c r="CM221" s="6">
        <f t="shared" si="13"/>
        <v>1</v>
      </c>
      <c r="CN221" s="6">
        <f t="shared" si="14"/>
        <v>1</v>
      </c>
      <c r="CO221" s="6">
        <f t="shared" si="15"/>
        <v>1</v>
      </c>
      <c r="CP221" s="6">
        <f t="shared" si="16"/>
        <v>1</v>
      </c>
      <c r="CQ221" s="6">
        <f t="shared" si="424"/>
        <v>1</v>
      </c>
      <c r="CR221" s="81" t="str">
        <f t="shared" si="17"/>
        <v/>
      </c>
      <c r="CS221">
        <f t="shared" si="425"/>
        <v>0</v>
      </c>
      <c r="CT221">
        <f t="shared" si="19"/>
        <v>49</v>
      </c>
      <c r="CU221" t="str">
        <f t="shared" si="29"/>
        <v/>
      </c>
      <c r="CV221" s="81">
        <f t="shared" si="426"/>
        <v>49</v>
      </c>
      <c r="CW221" s="81">
        <f>(CV221/25)^1.5*(Calculator!$BU$4/10000)*CW$5</f>
        <v>1.4270336640000028</v>
      </c>
      <c r="CX221" t="str">
        <f t="shared" si="427"/>
        <v>$49</v>
      </c>
    </row>
    <row r="222" spans="2:102" x14ac:dyDescent="0.25">
      <c r="B222" s="115" t="s">
        <v>233</v>
      </c>
      <c r="C222" s="13">
        <v>46266.661111111112</v>
      </c>
      <c r="D222">
        <v>31818</v>
      </c>
      <c r="E222" s="54" t="s">
        <v>235</v>
      </c>
      <c r="F222" s="54" t="s">
        <v>581</v>
      </c>
      <c r="G222" s="54" t="s">
        <v>2129</v>
      </c>
      <c r="H222" s="55">
        <v>14.799999999999999</v>
      </c>
      <c r="I222" s="55">
        <v>14.299999999999999</v>
      </c>
      <c r="J222" s="55">
        <v>14.099999999999998</v>
      </c>
      <c r="K222" s="54"/>
      <c r="L222" s="56" t="b">
        <v>0</v>
      </c>
      <c r="M222" s="56" t="b">
        <v>0</v>
      </c>
      <c r="N222" s="54">
        <v>1</v>
      </c>
      <c r="O222" s="54" t="s">
        <v>228</v>
      </c>
      <c r="P222" s="54">
        <v>26</v>
      </c>
      <c r="Q222" s="54">
        <v>12</v>
      </c>
      <c r="R222" s="54">
        <v>199</v>
      </c>
      <c r="S222" s="54" t="s">
        <v>1735</v>
      </c>
      <c r="T222" s="54" t="s">
        <v>2130</v>
      </c>
      <c r="U222" s="54" t="s">
        <v>2104</v>
      </c>
      <c r="V222" s="54" t="s">
        <v>2131</v>
      </c>
      <c r="W222" s="54" t="b">
        <v>0</v>
      </c>
      <c r="X222" s="54"/>
      <c r="Y222" s="57" t="s">
        <v>2132</v>
      </c>
      <c r="Z222" s="54" t="s">
        <v>2133</v>
      </c>
      <c r="AA222" s="54"/>
      <c r="AB222" s="54" t="s">
        <v>1741</v>
      </c>
      <c r="AC222" s="56" t="b">
        <v>1</v>
      </c>
      <c r="AD222" s="56" t="b">
        <v>0</v>
      </c>
      <c r="AE222" s="54" t="s">
        <v>302</v>
      </c>
      <c r="AF222" s="58">
        <v>46266</v>
      </c>
      <c r="AG222" s="62" t="s">
        <v>293</v>
      </c>
      <c r="AH222" s="54">
        <v>0</v>
      </c>
      <c r="AI222" s="54"/>
      <c r="AJ222" s="54"/>
      <c r="AK222" s="54"/>
      <c r="AL222" s="54"/>
      <c r="AM222" s="54">
        <v>0</v>
      </c>
      <c r="AN222" s="54"/>
      <c r="AO222" s="54"/>
      <c r="AP222" s="54"/>
      <c r="AQ222" s="54"/>
      <c r="AR222" s="54"/>
      <c r="AS222" s="54"/>
      <c r="AT222" s="54"/>
      <c r="AU222" s="54"/>
      <c r="AV222" s="54"/>
      <c r="AW222" s="54"/>
      <c r="AX222" s="59"/>
      <c r="AY222" s="59"/>
      <c r="AZ222" s="59"/>
      <c r="BA222" s="59"/>
      <c r="BB222" s="59">
        <v>7.3999999999999996E-2</v>
      </c>
      <c r="BC222" s="60">
        <v>4.9000000000000004</v>
      </c>
      <c r="BD222" s="61">
        <v>6.4140000000000003E-2</v>
      </c>
      <c r="BE222" s="62" t="s">
        <v>293</v>
      </c>
      <c r="BF222" s="35">
        <f t="shared" si="428"/>
        <v>4.9000000000000004</v>
      </c>
      <c r="BG222" s="35">
        <f t="shared" si="428"/>
        <v>6.4130000000000006E-2</v>
      </c>
      <c r="BH222" s="35" t="str">
        <f t="shared" si="417"/>
        <v>Low</v>
      </c>
      <c r="BI222" s="110">
        <f t="shared" si="418"/>
        <v>0</v>
      </c>
      <c r="BJ222" s="83">
        <f>VLOOKUP($F222,REP_Info!$D$6:$H$250,5,FALSE)</f>
        <v>2.665</v>
      </c>
      <c r="BK222" s="30">
        <f t="shared" si="419"/>
        <v>14.792999999999999</v>
      </c>
      <c r="BL222" s="30">
        <f t="shared" si="419"/>
        <v>14.303000000000004</v>
      </c>
      <c r="BM222" s="30">
        <f t="shared" si="419"/>
        <v>14.058000000000002</v>
      </c>
      <c r="BN222" s="29">
        <f t="shared" si="419"/>
        <v>13.976333333333333</v>
      </c>
      <c r="BO222" s="85" t="str">
        <f t="shared" si="2"/>
        <v>$$$</v>
      </c>
      <c r="BP222" s="88" t="str">
        <f t="shared" si="420"/>
        <v>$$$</v>
      </c>
      <c r="BQ222" s="88" t="str">
        <f t="shared" si="4"/>
        <v>$$$</v>
      </c>
      <c r="BR222" s="88" t="str">
        <f t="shared" si="5"/>
        <v>$$$</v>
      </c>
      <c r="BS222" s="29" t="e">
        <f t="shared" si="421"/>
        <v>#N/A</v>
      </c>
      <c r="BT222" s="29" t="e">
        <f t="shared" si="421"/>
        <v>#N/A</v>
      </c>
      <c r="BU222" s="29" t="e">
        <f t="shared" si="421"/>
        <v>#N/A</v>
      </c>
      <c r="BV222" s="29" t="e">
        <f t="shared" si="421"/>
        <v>#N/A</v>
      </c>
      <c r="BW222" s="29" t="e">
        <f t="shared" si="421"/>
        <v>#N/A</v>
      </c>
      <c r="BX222" s="29" t="e">
        <f t="shared" si="421"/>
        <v>#N/A</v>
      </c>
      <c r="BY222" s="29" t="e">
        <f t="shared" si="421"/>
        <v>#N/A</v>
      </c>
      <c r="BZ222" s="29" t="e">
        <f t="shared" si="421"/>
        <v>#N/A</v>
      </c>
      <c r="CA222" s="29" t="e">
        <f t="shared" si="421"/>
        <v>#N/A</v>
      </c>
      <c r="CB222" s="29" t="e">
        <f t="shared" si="421"/>
        <v>#N/A</v>
      </c>
      <c r="CC222" s="29" t="e">
        <f t="shared" si="421"/>
        <v>#N/A</v>
      </c>
      <c r="CD222" s="29" t="e">
        <f t="shared" si="421"/>
        <v>#N/A</v>
      </c>
      <c r="CE222" s="6" t="str">
        <f t="shared" si="373"/>
        <v/>
      </c>
      <c r="CF222" s="27" t="e">
        <f>IF(AND(CI222,NOT(AD222)),LOOKUP(CF$5,{0,750,1500},H222:J222),"")</f>
        <v>#N/A</v>
      </c>
      <c r="CG222" s="6" t="str">
        <f t="shared" si="374"/>
        <v/>
      </c>
      <c r="CH222" t="e">
        <f t="shared" si="422"/>
        <v>#N/A</v>
      </c>
      <c r="CI222" t="e">
        <f t="shared" si="423"/>
        <v>#N/A</v>
      </c>
      <c r="CJ222" s="6" t="e">
        <f t="shared" si="11"/>
        <v>#N/A</v>
      </c>
      <c r="CK222" s="6">
        <f t="shared" si="12"/>
        <v>1</v>
      </c>
      <c r="CL222" s="6">
        <f t="shared" ref="CL222:CL225" si="429">IFERROR(--OR(ISBLANK(CL$5),$BJ222="",AND(ISNUMBER($BJ222),$BJ222&lt;=CL$5)),1)</f>
        <v>1</v>
      </c>
      <c r="CM222" s="6">
        <f t="shared" si="13"/>
        <v>1</v>
      </c>
      <c r="CN222" s="6">
        <f t="shared" si="14"/>
        <v>1</v>
      </c>
      <c r="CO222" s="6">
        <f t="shared" si="15"/>
        <v>1</v>
      </c>
      <c r="CP222" s="6">
        <f t="shared" si="16"/>
        <v>1</v>
      </c>
      <c r="CQ222" s="6">
        <f t="shared" si="424"/>
        <v>1</v>
      </c>
      <c r="CR222" s="81" t="str">
        <f t="shared" si="17"/>
        <v/>
      </c>
      <c r="CS222">
        <f t="shared" si="425"/>
        <v>0</v>
      </c>
      <c r="CT222">
        <f t="shared" si="19"/>
        <v>199</v>
      </c>
      <c r="CU222" t="str">
        <f t="shared" ref="CU222:CU225" si="430">IF(AND(ISERR(FIND("remain",$R222)),ISERR(FIND("left",$R222))),"","r")&amp;IF(ISERR(FIND("mon",$R222)),"","m")</f>
        <v/>
      </c>
      <c r="CV222" s="81">
        <f t="shared" si="426"/>
        <v>199</v>
      </c>
      <c r="CW222" s="81">
        <f>(CV222/25)^1.5*(Calculator!$BU$4/10000)*CW$5</f>
        <v>11.679377957132692</v>
      </c>
      <c r="CX222" t="str">
        <f t="shared" si="427"/>
        <v>$199</v>
      </c>
    </row>
    <row r="223" spans="2:102" x14ac:dyDescent="0.25">
      <c r="B223" s="115" t="s">
        <v>233</v>
      </c>
      <c r="C223" s="13">
        <v>46266.661111111112</v>
      </c>
      <c r="D223">
        <v>31820</v>
      </c>
      <c r="E223" s="54" t="s">
        <v>235</v>
      </c>
      <c r="F223" s="54" t="s">
        <v>581</v>
      </c>
      <c r="G223" s="54" t="s">
        <v>2134</v>
      </c>
      <c r="H223" s="55">
        <v>14.499999999999998</v>
      </c>
      <c r="I223" s="55">
        <v>14.000000000000002</v>
      </c>
      <c r="J223" s="55">
        <v>13.8</v>
      </c>
      <c r="K223" s="54"/>
      <c r="L223" s="56" t="b">
        <v>0</v>
      </c>
      <c r="M223" s="56" t="b">
        <v>0</v>
      </c>
      <c r="N223" s="54">
        <v>1</v>
      </c>
      <c r="O223" s="54" t="s">
        <v>228</v>
      </c>
      <c r="P223" s="54">
        <v>26</v>
      </c>
      <c r="Q223" s="54">
        <v>6</v>
      </c>
      <c r="R223" s="54">
        <v>149</v>
      </c>
      <c r="S223" s="54" t="s">
        <v>1735</v>
      </c>
      <c r="T223" s="54" t="s">
        <v>2135</v>
      </c>
      <c r="U223" s="54" t="s">
        <v>2105</v>
      </c>
      <c r="V223" s="54" t="s">
        <v>2136</v>
      </c>
      <c r="W223" s="54" t="b">
        <v>0</v>
      </c>
      <c r="X223" s="54"/>
      <c r="Y223" s="57" t="s">
        <v>2137</v>
      </c>
      <c r="Z223" s="54" t="s">
        <v>2133</v>
      </c>
      <c r="AA223" s="54"/>
      <c r="AB223" s="54" t="s">
        <v>1741</v>
      </c>
      <c r="AC223" s="56" t="b">
        <v>1</v>
      </c>
      <c r="AD223" s="56" t="b">
        <v>0</v>
      </c>
      <c r="AE223" s="54" t="s">
        <v>302</v>
      </c>
      <c r="AF223" s="58">
        <v>46266</v>
      </c>
      <c r="AG223" s="62" t="s">
        <v>293</v>
      </c>
      <c r="AH223" s="54">
        <v>0</v>
      </c>
      <c r="AI223" s="54"/>
      <c r="AJ223" s="54"/>
      <c r="AK223" s="54"/>
      <c r="AL223" s="54"/>
      <c r="AM223" s="54">
        <v>0</v>
      </c>
      <c r="AN223" s="54"/>
      <c r="AO223" s="54"/>
      <c r="AP223" s="54"/>
      <c r="AQ223" s="54"/>
      <c r="AR223" s="54"/>
      <c r="AS223" s="54"/>
      <c r="AT223" s="54"/>
      <c r="AU223" s="54"/>
      <c r="AV223" s="54"/>
      <c r="AW223" s="54"/>
      <c r="AX223" s="59"/>
      <c r="AY223" s="59"/>
      <c r="AZ223" s="59"/>
      <c r="BA223" s="59"/>
      <c r="BB223" s="59">
        <v>7.0999999999999994E-2</v>
      </c>
      <c r="BC223" s="60">
        <v>4.9000000000000004</v>
      </c>
      <c r="BD223" s="61">
        <v>6.4140000000000003E-2</v>
      </c>
      <c r="BE223" s="62" t="s">
        <v>293</v>
      </c>
      <c r="BF223" s="35">
        <f t="shared" si="428"/>
        <v>4.9000000000000004</v>
      </c>
      <c r="BG223" s="35">
        <f t="shared" si="428"/>
        <v>6.4130000000000006E-2</v>
      </c>
      <c r="BH223" s="35" t="str">
        <f t="shared" si="417"/>
        <v>Low</v>
      </c>
      <c r="BI223" s="110">
        <f t="shared" si="418"/>
        <v>0</v>
      </c>
      <c r="BJ223" s="83">
        <f>VLOOKUP($F223,REP_Info!$D$6:$H$250,5,FALSE)</f>
        <v>2.665</v>
      </c>
      <c r="BK223" s="30">
        <f t="shared" si="419"/>
        <v>14.493</v>
      </c>
      <c r="BL223" s="30">
        <f t="shared" si="419"/>
        <v>14.003000000000004</v>
      </c>
      <c r="BM223" s="30">
        <f t="shared" si="419"/>
        <v>13.758000000000003</v>
      </c>
      <c r="BN223" s="29">
        <f t="shared" si="419"/>
        <v>13.676333333333334</v>
      </c>
      <c r="BO223" s="85" t="str">
        <f t="shared" si="2"/>
        <v>$$$</v>
      </c>
      <c r="BP223" s="88" t="str">
        <f t="shared" si="420"/>
        <v>$$$</v>
      </c>
      <c r="BQ223" s="88" t="str">
        <f t="shared" si="4"/>
        <v>$$$</v>
      </c>
      <c r="BR223" s="88" t="str">
        <f t="shared" si="5"/>
        <v>$$$</v>
      </c>
      <c r="BS223" s="29" t="e">
        <f t="shared" si="421"/>
        <v>#N/A</v>
      </c>
      <c r="BT223" s="29" t="e">
        <f t="shared" si="421"/>
        <v>#N/A</v>
      </c>
      <c r="BU223" s="29" t="e">
        <f t="shared" si="421"/>
        <v>#N/A</v>
      </c>
      <c r="BV223" s="29" t="e">
        <f t="shared" si="421"/>
        <v>#N/A</v>
      </c>
      <c r="BW223" s="29" t="e">
        <f t="shared" si="421"/>
        <v>#N/A</v>
      </c>
      <c r="BX223" s="29" t="e">
        <f t="shared" si="421"/>
        <v>#N/A</v>
      </c>
      <c r="BY223" s="29" t="e">
        <f t="shared" si="421"/>
        <v>#N/A</v>
      </c>
      <c r="BZ223" s="29" t="e">
        <f t="shared" si="421"/>
        <v>#N/A</v>
      </c>
      <c r="CA223" s="29" t="e">
        <f t="shared" si="421"/>
        <v>#N/A</v>
      </c>
      <c r="CB223" s="29" t="e">
        <f t="shared" si="421"/>
        <v>#N/A</v>
      </c>
      <c r="CC223" s="29" t="e">
        <f t="shared" si="421"/>
        <v>#N/A</v>
      </c>
      <c r="CD223" s="29" t="e">
        <f t="shared" si="421"/>
        <v>#N/A</v>
      </c>
      <c r="CE223" s="6" t="str">
        <f t="shared" si="373"/>
        <v/>
      </c>
      <c r="CF223" s="27" t="e">
        <f>IF(AND(CI223,NOT(AD223)),LOOKUP(CF$5,{0,750,1500},H223:J223),"")</f>
        <v>#N/A</v>
      </c>
      <c r="CG223" s="6" t="str">
        <f t="shared" si="374"/>
        <v/>
      </c>
      <c r="CH223" t="e">
        <f t="shared" si="422"/>
        <v>#N/A</v>
      </c>
      <c r="CI223" t="e">
        <f t="shared" si="423"/>
        <v>#N/A</v>
      </c>
      <c r="CJ223" s="6" t="e">
        <f t="shared" si="11"/>
        <v>#N/A</v>
      </c>
      <c r="CK223" s="6">
        <f t="shared" si="12"/>
        <v>1</v>
      </c>
      <c r="CL223" s="6">
        <f t="shared" si="429"/>
        <v>1</v>
      </c>
      <c r="CM223" s="6">
        <f t="shared" si="13"/>
        <v>1</v>
      </c>
      <c r="CN223" s="6">
        <f t="shared" si="14"/>
        <v>0</v>
      </c>
      <c r="CO223" s="6">
        <f t="shared" si="15"/>
        <v>1</v>
      </c>
      <c r="CP223" s="6">
        <f t="shared" si="16"/>
        <v>1</v>
      </c>
      <c r="CQ223" s="6">
        <f t="shared" si="424"/>
        <v>1</v>
      </c>
      <c r="CR223" s="81" t="str">
        <f t="shared" si="17"/>
        <v/>
      </c>
      <c r="CS223">
        <f t="shared" si="425"/>
        <v>18</v>
      </c>
      <c r="CT223">
        <f t="shared" si="19"/>
        <v>149</v>
      </c>
      <c r="CU223" t="str">
        <f t="shared" si="430"/>
        <v/>
      </c>
      <c r="CV223" s="81">
        <f t="shared" si="426"/>
        <v>149</v>
      </c>
      <c r="CW223" s="81">
        <f>(CV223/25)^1.5*(Calculator!$BU$4/10000)*CW$5</f>
        <v>7.5669262448568571</v>
      </c>
      <c r="CX223" t="str">
        <f t="shared" si="427"/>
        <v>$149</v>
      </c>
    </row>
    <row r="224" spans="2:102" x14ac:dyDescent="0.25">
      <c r="B224" s="115" t="s">
        <v>233</v>
      </c>
      <c r="C224" s="13">
        <v>46266.661111111112</v>
      </c>
      <c r="D224">
        <v>31823</v>
      </c>
      <c r="E224" s="54" t="s">
        <v>235</v>
      </c>
      <c r="F224" s="54" t="s">
        <v>581</v>
      </c>
      <c r="G224" s="54" t="s">
        <v>2138</v>
      </c>
      <c r="H224" s="55">
        <v>11.200000000000001</v>
      </c>
      <c r="I224" s="55">
        <v>10.7</v>
      </c>
      <c r="J224" s="55">
        <v>10.5</v>
      </c>
      <c r="K224" s="54"/>
      <c r="L224" s="56" t="b">
        <v>0</v>
      </c>
      <c r="M224" s="56" t="b">
        <v>0</v>
      </c>
      <c r="N224" s="54">
        <v>1</v>
      </c>
      <c r="O224" s="54" t="s">
        <v>228</v>
      </c>
      <c r="P224" s="54">
        <v>26</v>
      </c>
      <c r="Q224" s="54">
        <v>3</v>
      </c>
      <c r="R224" s="54">
        <v>99</v>
      </c>
      <c r="S224" s="54" t="s">
        <v>1735</v>
      </c>
      <c r="T224" s="54" t="s">
        <v>2139</v>
      </c>
      <c r="U224" s="54" t="s">
        <v>2106</v>
      </c>
      <c r="V224" s="54" t="s">
        <v>2140</v>
      </c>
      <c r="W224" s="54" t="b">
        <v>0</v>
      </c>
      <c r="X224" s="54"/>
      <c r="Y224" s="57" t="s">
        <v>2141</v>
      </c>
      <c r="Z224" s="54" t="s">
        <v>2133</v>
      </c>
      <c r="AA224" s="54"/>
      <c r="AB224" s="54" t="s">
        <v>1741</v>
      </c>
      <c r="AC224" s="56" t="b">
        <v>1</v>
      </c>
      <c r="AD224" s="56" t="b">
        <v>0</v>
      </c>
      <c r="AE224" s="54" t="s">
        <v>302</v>
      </c>
      <c r="AF224" s="58">
        <v>46266</v>
      </c>
      <c r="AG224" s="62" t="s">
        <v>293</v>
      </c>
      <c r="AH224" s="54">
        <v>0</v>
      </c>
      <c r="AI224" s="54"/>
      <c r="AJ224" s="54"/>
      <c r="AK224" s="54"/>
      <c r="AL224" s="54"/>
      <c r="AM224" s="54">
        <v>0</v>
      </c>
      <c r="AN224" s="54"/>
      <c r="AO224" s="54"/>
      <c r="AP224" s="54"/>
      <c r="AQ224" s="54"/>
      <c r="AR224" s="54"/>
      <c r="AS224" s="54"/>
      <c r="AT224" s="54"/>
      <c r="AU224" s="54"/>
      <c r="AV224" s="54"/>
      <c r="AW224" s="54"/>
      <c r="AX224" s="59"/>
      <c r="AY224" s="59"/>
      <c r="AZ224" s="59"/>
      <c r="BA224" s="59"/>
      <c r="BB224" s="59">
        <v>3.7999999999999999E-2</v>
      </c>
      <c r="BC224" s="60">
        <v>4.9000000000000004</v>
      </c>
      <c r="BD224" s="61">
        <v>6.4140000000000003E-2</v>
      </c>
      <c r="BE224" s="62" t="s">
        <v>293</v>
      </c>
      <c r="BF224" s="35">
        <f t="shared" si="428"/>
        <v>4.9000000000000004</v>
      </c>
      <c r="BG224" s="35">
        <f t="shared" si="428"/>
        <v>6.4130000000000006E-2</v>
      </c>
      <c r="BH224" s="35" t="str">
        <f t="shared" si="417"/>
        <v>Low</v>
      </c>
      <c r="BI224" s="110">
        <f t="shared" si="418"/>
        <v>0</v>
      </c>
      <c r="BJ224" s="83">
        <f>VLOOKUP($F224,REP_Info!$D$6:$H$250,5,FALSE)</f>
        <v>2.665</v>
      </c>
      <c r="BK224" s="30">
        <f t="shared" si="419"/>
        <v>11.193</v>
      </c>
      <c r="BL224" s="30">
        <f t="shared" si="419"/>
        <v>10.702999999999999</v>
      </c>
      <c r="BM224" s="30">
        <f t="shared" si="419"/>
        <v>10.458000000000002</v>
      </c>
      <c r="BN224" s="29">
        <f t="shared" si="419"/>
        <v>10.376333333333335</v>
      </c>
      <c r="BO224" s="85" t="str">
        <f t="shared" si="2"/>
        <v>$$$</v>
      </c>
      <c r="BP224" s="88" t="str">
        <f t="shared" si="420"/>
        <v>$$$</v>
      </c>
      <c r="BQ224" s="88" t="str">
        <f t="shared" si="4"/>
        <v>$$$</v>
      </c>
      <c r="BR224" s="88" t="str">
        <f t="shared" si="5"/>
        <v>$$$</v>
      </c>
      <c r="BS224" s="29" t="e">
        <f t="shared" si="421"/>
        <v>#N/A</v>
      </c>
      <c r="BT224" s="29" t="e">
        <f t="shared" si="421"/>
        <v>#N/A</v>
      </c>
      <c r="BU224" s="29" t="e">
        <f t="shared" si="421"/>
        <v>#N/A</v>
      </c>
      <c r="BV224" s="29" t="e">
        <f t="shared" si="421"/>
        <v>#N/A</v>
      </c>
      <c r="BW224" s="29" t="e">
        <f t="shared" si="421"/>
        <v>#N/A</v>
      </c>
      <c r="BX224" s="29" t="e">
        <f t="shared" si="421"/>
        <v>#N/A</v>
      </c>
      <c r="BY224" s="29" t="e">
        <f t="shared" si="421"/>
        <v>#N/A</v>
      </c>
      <c r="BZ224" s="29" t="e">
        <f t="shared" si="421"/>
        <v>#N/A</v>
      </c>
      <c r="CA224" s="29" t="e">
        <f t="shared" si="421"/>
        <v>#N/A</v>
      </c>
      <c r="CB224" s="29" t="e">
        <f t="shared" si="421"/>
        <v>#N/A</v>
      </c>
      <c r="CC224" s="29" t="e">
        <f t="shared" si="421"/>
        <v>#N/A</v>
      </c>
      <c r="CD224" s="29" t="e">
        <f t="shared" si="421"/>
        <v>#N/A</v>
      </c>
      <c r="CE224" s="6" t="str">
        <f t="shared" si="373"/>
        <v/>
      </c>
      <c r="CF224" s="27" t="e">
        <f>IF(AND(CI224,NOT(AD224)),LOOKUP(CF$5,{0,750,1500},H224:J224),"")</f>
        <v>#N/A</v>
      </c>
      <c r="CG224" s="6" t="str">
        <f t="shared" si="374"/>
        <v/>
      </c>
      <c r="CH224" t="e">
        <f t="shared" si="422"/>
        <v>#N/A</v>
      </c>
      <c r="CI224" t="e">
        <f t="shared" si="423"/>
        <v>#N/A</v>
      </c>
      <c r="CJ224" s="6" t="e">
        <f t="shared" si="11"/>
        <v>#N/A</v>
      </c>
      <c r="CK224" s="6">
        <f t="shared" si="12"/>
        <v>1</v>
      </c>
      <c r="CL224" s="6">
        <f t="shared" si="429"/>
        <v>1</v>
      </c>
      <c r="CM224" s="6">
        <f t="shared" si="13"/>
        <v>1</v>
      </c>
      <c r="CN224" s="6">
        <f t="shared" si="14"/>
        <v>0</v>
      </c>
      <c r="CO224" s="6">
        <f t="shared" si="15"/>
        <v>1</v>
      </c>
      <c r="CP224" s="6">
        <f t="shared" si="16"/>
        <v>1</v>
      </c>
      <c r="CQ224" s="6">
        <f t="shared" si="424"/>
        <v>1</v>
      </c>
      <c r="CR224" s="81" t="str">
        <f t="shared" si="17"/>
        <v/>
      </c>
      <c r="CS224">
        <f t="shared" si="425"/>
        <v>54</v>
      </c>
      <c r="CT224">
        <f t="shared" si="19"/>
        <v>99</v>
      </c>
      <c r="CU224" t="str">
        <f t="shared" si="430"/>
        <v/>
      </c>
      <c r="CV224" s="81">
        <f t="shared" si="426"/>
        <v>99</v>
      </c>
      <c r="CW224" s="81">
        <f>(CV224/25)^1.5*(Calculator!$BU$4/10000)*CW$5</f>
        <v>4.0981975578080165</v>
      </c>
      <c r="CX224" t="str">
        <f t="shared" si="427"/>
        <v>$99</v>
      </c>
    </row>
    <row r="225" spans="2:102" x14ac:dyDescent="0.25">
      <c r="B225" s="115" t="s">
        <v>233</v>
      </c>
      <c r="C225" s="13">
        <v>46266.661111111112</v>
      </c>
      <c r="D225">
        <v>31825</v>
      </c>
      <c r="E225" s="54" t="s">
        <v>237</v>
      </c>
      <c r="F225" s="54" t="s">
        <v>581</v>
      </c>
      <c r="G225" s="54" t="s">
        <v>2129</v>
      </c>
      <c r="H225" s="55">
        <v>14.099999999999998</v>
      </c>
      <c r="I225" s="55">
        <v>13.700000000000001</v>
      </c>
      <c r="J225" s="55">
        <v>13.5</v>
      </c>
      <c r="K225" s="54"/>
      <c r="L225" s="56" t="b">
        <v>0</v>
      </c>
      <c r="M225" s="56" t="b">
        <v>0</v>
      </c>
      <c r="N225" s="54">
        <v>1</v>
      </c>
      <c r="O225" s="54" t="s">
        <v>228</v>
      </c>
      <c r="P225" s="54">
        <v>26</v>
      </c>
      <c r="Q225" s="54">
        <v>12</v>
      </c>
      <c r="R225" s="54">
        <v>199</v>
      </c>
      <c r="S225" s="54" t="s">
        <v>1735</v>
      </c>
      <c r="T225" s="54" t="s">
        <v>2130</v>
      </c>
      <c r="U225" s="54" t="s">
        <v>2107</v>
      </c>
      <c r="V225" s="54" t="s">
        <v>2131</v>
      </c>
      <c r="W225" s="54" t="b">
        <v>0</v>
      </c>
      <c r="X225" s="54"/>
      <c r="Y225" s="57" t="s">
        <v>2142</v>
      </c>
      <c r="Z225" s="54" t="s">
        <v>2133</v>
      </c>
      <c r="AA225" s="54"/>
      <c r="AB225" s="54" t="s">
        <v>1741</v>
      </c>
      <c r="AC225" s="56" t="b">
        <v>1</v>
      </c>
      <c r="AD225" s="56" t="b">
        <v>0</v>
      </c>
      <c r="AE225" s="54" t="s">
        <v>302</v>
      </c>
      <c r="AF225" s="58">
        <v>46266</v>
      </c>
      <c r="AG225" s="62" t="s">
        <v>293</v>
      </c>
      <c r="AH225" s="54">
        <v>0</v>
      </c>
      <c r="AI225" s="54"/>
      <c r="AJ225" s="54"/>
      <c r="AK225" s="54"/>
      <c r="AL225" s="54"/>
      <c r="AM225" s="54">
        <v>0</v>
      </c>
      <c r="AN225" s="54"/>
      <c r="AO225" s="54"/>
      <c r="AP225" s="54"/>
      <c r="AQ225" s="54"/>
      <c r="AR225" s="54"/>
      <c r="AS225" s="54"/>
      <c r="AT225" s="54"/>
      <c r="AU225" s="54"/>
      <c r="AV225" s="54"/>
      <c r="AW225" s="54"/>
      <c r="AX225" s="59"/>
      <c r="AY225" s="59"/>
      <c r="AZ225" s="59"/>
      <c r="BA225" s="59"/>
      <c r="BB225" s="59">
        <v>7.2999999999999995E-2</v>
      </c>
      <c r="BC225" s="60">
        <v>4.0599999999999996</v>
      </c>
      <c r="BD225" s="61">
        <v>6.0295000000000001E-2</v>
      </c>
      <c r="BE225" s="62" t="s">
        <v>293</v>
      </c>
      <c r="BF225" s="35">
        <f t="shared" si="428"/>
        <v>4.0600000000000005</v>
      </c>
      <c r="BG225" s="35">
        <f t="shared" si="428"/>
        <v>6.0295000000000001E-2</v>
      </c>
      <c r="BH225" s="35" t="str">
        <f t="shared" si="417"/>
        <v>Low</v>
      </c>
      <c r="BI225" s="110">
        <f t="shared" si="418"/>
        <v>0</v>
      </c>
      <c r="BJ225" s="83">
        <f>VLOOKUP($F225,REP_Info!$D$6:$H$250,5,FALSE)</f>
        <v>2.665</v>
      </c>
      <c r="BK225" s="30">
        <f t="shared" si="419"/>
        <v>14.141500000000002</v>
      </c>
      <c r="BL225" s="30">
        <f t="shared" si="419"/>
        <v>13.735500000000002</v>
      </c>
      <c r="BM225" s="30">
        <f t="shared" si="419"/>
        <v>13.532499999999999</v>
      </c>
      <c r="BN225" s="29">
        <f t="shared" si="419"/>
        <v>13.464833333333333</v>
      </c>
      <c r="BO225" s="85" t="str">
        <f t="shared" si="2"/>
        <v>$$$</v>
      </c>
      <c r="BP225" s="88" t="str">
        <f t="shared" si="420"/>
        <v>$$$</v>
      </c>
      <c r="BQ225" s="88" t="str">
        <f t="shared" si="4"/>
        <v>$$$</v>
      </c>
      <c r="BR225" s="88" t="str">
        <f t="shared" si="5"/>
        <v>$$$</v>
      </c>
      <c r="BS225" s="29" t="e">
        <f t="shared" si="421"/>
        <v>#N/A</v>
      </c>
      <c r="BT225" s="29" t="e">
        <f t="shared" si="421"/>
        <v>#N/A</v>
      </c>
      <c r="BU225" s="29" t="e">
        <f t="shared" si="421"/>
        <v>#N/A</v>
      </c>
      <c r="BV225" s="29" t="e">
        <f t="shared" si="421"/>
        <v>#N/A</v>
      </c>
      <c r="BW225" s="29" t="e">
        <f t="shared" si="421"/>
        <v>#N/A</v>
      </c>
      <c r="BX225" s="29" t="e">
        <f t="shared" si="421"/>
        <v>#N/A</v>
      </c>
      <c r="BY225" s="29" t="e">
        <f t="shared" si="421"/>
        <v>#N/A</v>
      </c>
      <c r="BZ225" s="29" t="e">
        <f t="shared" si="421"/>
        <v>#N/A</v>
      </c>
      <c r="CA225" s="29" t="e">
        <f t="shared" si="421"/>
        <v>#N/A</v>
      </c>
      <c r="CB225" s="29" t="e">
        <f t="shared" si="421"/>
        <v>#N/A</v>
      </c>
      <c r="CC225" s="29" t="e">
        <f t="shared" si="421"/>
        <v>#N/A</v>
      </c>
      <c r="CD225" s="29" t="e">
        <f t="shared" si="421"/>
        <v>#N/A</v>
      </c>
      <c r="CE225" s="6" t="str">
        <f t="shared" si="373"/>
        <v/>
      </c>
      <c r="CF225" s="27" t="e">
        <f>IF(AND(CI225,NOT(AD225)),LOOKUP(CF$5,{0,750,1500},H225:J225),"")</f>
        <v>#N/A</v>
      </c>
      <c r="CG225" s="6" t="str">
        <f t="shared" si="374"/>
        <v/>
      </c>
      <c r="CH225" t="e">
        <f t="shared" si="422"/>
        <v>#N/A</v>
      </c>
      <c r="CI225" t="e">
        <f t="shared" si="423"/>
        <v>#N/A</v>
      </c>
      <c r="CJ225" s="6" t="e">
        <f t="shared" si="11"/>
        <v>#N/A</v>
      </c>
      <c r="CK225" s="6">
        <f t="shared" si="12"/>
        <v>1</v>
      </c>
      <c r="CL225" s="6">
        <f t="shared" si="429"/>
        <v>1</v>
      </c>
      <c r="CM225" s="6">
        <f t="shared" si="13"/>
        <v>1</v>
      </c>
      <c r="CN225" s="6">
        <f t="shared" si="14"/>
        <v>1</v>
      </c>
      <c r="CO225" s="6">
        <f t="shared" si="15"/>
        <v>1</v>
      </c>
      <c r="CP225" s="6">
        <f t="shared" si="16"/>
        <v>1</v>
      </c>
      <c r="CQ225" s="6">
        <f t="shared" si="424"/>
        <v>1</v>
      </c>
      <c r="CR225" s="81" t="str">
        <f t="shared" si="17"/>
        <v/>
      </c>
      <c r="CS225">
        <f t="shared" si="425"/>
        <v>0</v>
      </c>
      <c r="CT225">
        <f t="shared" si="19"/>
        <v>199</v>
      </c>
      <c r="CU225" t="str">
        <f t="shared" si="430"/>
        <v/>
      </c>
      <c r="CV225" s="81">
        <f t="shared" si="426"/>
        <v>199</v>
      </c>
      <c r="CW225" s="81">
        <f>(CV225/25)^1.5*(Calculator!$BU$4/10000)*CW$5</f>
        <v>11.679377957132692</v>
      </c>
      <c r="CX225" t="str">
        <f t="shared" si="427"/>
        <v>$199</v>
      </c>
    </row>
    <row r="226" spans="2:102" x14ac:dyDescent="0.25">
      <c r="B226" s="115" t="s">
        <v>233</v>
      </c>
      <c r="C226" s="13">
        <v>46266.661111111112</v>
      </c>
      <c r="D226">
        <v>31827</v>
      </c>
      <c r="E226" s="54" t="s">
        <v>237</v>
      </c>
      <c r="F226" s="54" t="s">
        <v>581</v>
      </c>
      <c r="G226" s="54" t="s">
        <v>2134</v>
      </c>
      <c r="H226" s="55">
        <v>13.900000000000002</v>
      </c>
      <c r="I226" s="55">
        <v>13.5</v>
      </c>
      <c r="J226" s="55">
        <v>13.3</v>
      </c>
      <c r="K226" s="54"/>
      <c r="L226" s="56" t="b">
        <v>0</v>
      </c>
      <c r="M226" s="56" t="b">
        <v>0</v>
      </c>
      <c r="N226" s="54">
        <v>1</v>
      </c>
      <c r="O226" s="54" t="s">
        <v>228</v>
      </c>
      <c r="P226" s="54">
        <v>26</v>
      </c>
      <c r="Q226" s="54">
        <v>6</v>
      </c>
      <c r="R226" s="54">
        <v>149</v>
      </c>
      <c r="S226" s="54" t="s">
        <v>1735</v>
      </c>
      <c r="T226" s="54" t="s">
        <v>2135</v>
      </c>
      <c r="U226" s="54" t="s">
        <v>2108</v>
      </c>
      <c r="V226" s="54" t="s">
        <v>2136</v>
      </c>
      <c r="W226" s="54" t="b">
        <v>0</v>
      </c>
      <c r="X226" s="54"/>
      <c r="Y226" s="57" t="s">
        <v>2143</v>
      </c>
      <c r="Z226" s="54" t="s">
        <v>2133</v>
      </c>
      <c r="AA226" s="54"/>
      <c r="AB226" s="54" t="s">
        <v>1741</v>
      </c>
      <c r="AC226" s="56" t="b">
        <v>1</v>
      </c>
      <c r="AD226" s="56" t="b">
        <v>0</v>
      </c>
      <c r="AE226" s="54" t="s">
        <v>302</v>
      </c>
      <c r="AF226" s="58">
        <v>46266</v>
      </c>
      <c r="AG226" s="62" t="s">
        <v>293</v>
      </c>
      <c r="AH226" s="54">
        <v>0</v>
      </c>
      <c r="AI226" s="54"/>
      <c r="AJ226" s="54"/>
      <c r="AK226" s="54"/>
      <c r="AL226" s="54"/>
      <c r="AM226" s="54">
        <v>0</v>
      </c>
      <c r="AN226" s="54"/>
      <c r="AO226" s="54"/>
      <c r="AP226" s="54"/>
      <c r="AQ226" s="54"/>
      <c r="AR226" s="54"/>
      <c r="AS226" s="54"/>
      <c r="AT226" s="54"/>
      <c r="AU226" s="54"/>
      <c r="AV226" s="54"/>
      <c r="AW226" s="54"/>
      <c r="AX226" s="59"/>
      <c r="AY226" s="59"/>
      <c r="AZ226" s="59"/>
      <c r="BA226" s="59"/>
      <c r="BB226" s="59">
        <v>7.0999999999999994E-2</v>
      </c>
      <c r="BC226" s="60">
        <v>4.0599999999999996</v>
      </c>
      <c r="BD226" s="61">
        <v>6.0295000000000001E-2</v>
      </c>
      <c r="BE226" s="62" t="s">
        <v>293</v>
      </c>
      <c r="BF226" s="35">
        <f t="shared" ref="BF226:BG230" si="431">IF($E226=$E$4,BF$4,IF($E226=$E$5,BF$5,""))</f>
        <v>4.0600000000000005</v>
      </c>
      <c r="BG226" s="35">
        <f t="shared" si="431"/>
        <v>6.0295000000000001E-2</v>
      </c>
      <c r="BH226" s="35" t="str">
        <f t="shared" ref="BH226:BH230" si="432">IF(ISTEXT(BE226),IF(AND(AV226=0,SUM(AN226:AQ226)=0),IF(AM226&lt;=0,IF(BE226="Y","Low","Flat"),"Med"),"High"),"?")</f>
        <v>Low</v>
      </c>
      <c r="BI226" s="110">
        <f t="shared" ref="BI226:BI230" si="433">IF(ISNUMBER(AH226),0*BI$5*SIN((EDATE($A$3,$Q226)-DATE(YEAR(EDATE($A$3,$Q226)),1,0)-BI$4)*2*PI()/365),"")</f>
        <v>0</v>
      </c>
      <c r="BJ226" s="83">
        <f>VLOOKUP($F226,REP_Info!$D$6:$H$250,5,FALSE)</f>
        <v>2.665</v>
      </c>
      <c r="BK226" s="30">
        <f t="shared" ref="BK226:BN230" si="434">IF(BK$7&gt;0,(LOOKUP(BK$7,$AH226:$AL226,$AM226:$AQ226)+IF($AG226="Y",SUMPRODUCT($AX226:$BB226-$AW226:$BA226,BK$7-$AR226:$AV226,N(BK$7&gt;$AR226:$AV226)),BK$7*LOOKUP(BK$7,$AR226:$AV226,$AX226:$BB226))+IF($BE226="Y",$BF226,$BC226)+BK$7*IF($BE226="Y",$BG226,$BD226))*100/BK$7,"")</f>
        <v>13.941500000000001</v>
      </c>
      <c r="BL226" s="30">
        <f t="shared" si="434"/>
        <v>13.535500000000003</v>
      </c>
      <c r="BM226" s="30">
        <f t="shared" si="434"/>
        <v>13.332499999999998</v>
      </c>
      <c r="BN226" s="29">
        <f t="shared" si="434"/>
        <v>13.26483333333333</v>
      </c>
      <c r="BO226" s="85" t="str">
        <f t="shared" si="2"/>
        <v>$$$</v>
      </c>
      <c r="BP226" s="88" t="str">
        <f t="shared" ref="BP226:BP230" si="435">IFERROR(BO226*100/BO$5,"$$$")</f>
        <v>$$$</v>
      </c>
      <c r="BQ226" s="88" t="str">
        <f t="shared" si="4"/>
        <v>$$$</v>
      </c>
      <c r="BR226" s="88" t="str">
        <f t="shared" si="5"/>
        <v>$$$</v>
      </c>
      <c r="BS226" s="29" t="e">
        <f t="shared" ref="BS226:CD230" si="436">IF($CI226,IF(BS$7&gt;0,IF(BS$4&gt;$Q226,$BF226+BS$7*(BS$5+$BG226+$BI226),LOOKUP(BS$7,$AH226:$AL226,$AM226:$AQ226)+IF($AG226="Y",SUMPRODUCT($AX226:$BB226-$AW226:$BA226,BS$7-$AR226:$AV226,N(BS$7&gt;$AR226:$AV226)),BS$7*LOOKUP(BS$7,$AR226:$AV226,$AX226:$BB226))+IF($BE226="Y",$BF226,$BC226)+BS$7*IF($BE226="Y",$BG226,$BD226))*100/BS$7,""),NA())</f>
        <v>#N/A</v>
      </c>
      <c r="BT226" s="29" t="e">
        <f t="shared" si="436"/>
        <v>#N/A</v>
      </c>
      <c r="BU226" s="29" t="e">
        <f t="shared" si="436"/>
        <v>#N/A</v>
      </c>
      <c r="BV226" s="29" t="e">
        <f t="shared" si="436"/>
        <v>#N/A</v>
      </c>
      <c r="BW226" s="29" t="e">
        <f t="shared" si="436"/>
        <v>#N/A</v>
      </c>
      <c r="BX226" s="29" t="e">
        <f t="shared" si="436"/>
        <v>#N/A</v>
      </c>
      <c r="BY226" s="29" t="e">
        <f t="shared" si="436"/>
        <v>#N/A</v>
      </c>
      <c r="BZ226" s="29" t="e">
        <f t="shared" si="436"/>
        <v>#N/A</v>
      </c>
      <c r="CA226" s="29" t="e">
        <f t="shared" si="436"/>
        <v>#N/A</v>
      </c>
      <c r="CB226" s="29" t="e">
        <f t="shared" si="436"/>
        <v>#N/A</v>
      </c>
      <c r="CC226" s="29" t="e">
        <f t="shared" si="436"/>
        <v>#N/A</v>
      </c>
      <c r="CD226" s="29" t="e">
        <f t="shared" si="436"/>
        <v>#N/A</v>
      </c>
      <c r="CE226" s="6" t="str">
        <f t="shared" si="373"/>
        <v/>
      </c>
      <c r="CF226" s="27" t="e">
        <f>IF(AND(CI226,NOT(AD226)),LOOKUP(CF$5,{0,750,1500},H226:J226),"")</f>
        <v>#N/A</v>
      </c>
      <c r="CG226" s="6" t="str">
        <f t="shared" si="374"/>
        <v/>
      </c>
      <c r="CH226" t="e">
        <f t="shared" ref="CH226:CH230" si="437">IF(CI226,IF(ISNUMBER(BO226),BO226,100000)+CV226/10000+IF(ISNUMBER(BJ226),BJ226,2)/10000-P226/100000+ROW()/10000000,"")</f>
        <v>#N/A</v>
      </c>
      <c r="CI226" t="e">
        <f t="shared" ref="CI226:CI230" si="438">PRODUCT(CJ226:CQ226)</f>
        <v>#N/A</v>
      </c>
      <c r="CJ226" s="6" t="e">
        <f t="shared" si="11"/>
        <v>#N/A</v>
      </c>
      <c r="CK226" s="6">
        <f t="shared" si="12"/>
        <v>1</v>
      </c>
      <c r="CL226" s="6">
        <f t="shared" si="26"/>
        <v>1</v>
      </c>
      <c r="CM226" s="6">
        <f t="shared" si="13"/>
        <v>1</v>
      </c>
      <c r="CN226" s="6">
        <f t="shared" si="14"/>
        <v>0</v>
      </c>
      <c r="CO226" s="6">
        <f t="shared" si="15"/>
        <v>1</v>
      </c>
      <c r="CP226" s="6">
        <f t="shared" si="16"/>
        <v>1</v>
      </c>
      <c r="CQ226" s="6">
        <f t="shared" ref="CQ226:CQ230" si="439">IF(CQ$5="Any",1,IF(AND(CQ$5="Med",AV226=0,SUM(AN226:AQ226)=0),1,IF(AND(CQ$5="Low",AV226=0,SUM(AN226:AQ226)=0,AM226=0),1,IF(AND(CQ$5="Flat",AV226=0,SUM(AN226:AQ226)=0,AM226=0,IFERROR(NOT(BE226="Y"),0)),1,0))))</f>
        <v>1</v>
      </c>
      <c r="CR226" s="81" t="str">
        <f t="shared" si="17"/>
        <v/>
      </c>
      <c r="CS226">
        <f t="shared" ref="CS226:CS230" si="440">CS$5*(12/(MIN(12,Q226))-1)</f>
        <v>18</v>
      </c>
      <c r="CT226">
        <f t="shared" si="19"/>
        <v>149</v>
      </c>
      <c r="CU226" t="str">
        <f t="shared" si="29"/>
        <v/>
      </c>
      <c r="CV226" s="81">
        <f t="shared" ref="CV226:CV230" si="441">CT226*IF(CU226="",1,Q226)</f>
        <v>149</v>
      </c>
      <c r="CW226" s="81">
        <f>(CV226/25)^1.5*(Calculator!$BU$4/10000)*CW$5</f>
        <v>7.5669262448568571</v>
      </c>
      <c r="CX226" t="str">
        <f t="shared" ref="CX226:CX230" si="442">"$"&amp;IF(LEFT(CU226,1)="r",CT226&amp;"/"&amp;CU226,CV226)</f>
        <v>$149</v>
      </c>
    </row>
    <row r="227" spans="2:102" x14ac:dyDescent="0.25">
      <c r="B227" s="115" t="s">
        <v>233</v>
      </c>
      <c r="C227" s="13">
        <v>46266.661111111112</v>
      </c>
      <c r="D227">
        <v>31829</v>
      </c>
      <c r="E227" s="54" t="s">
        <v>237</v>
      </c>
      <c r="F227" s="54" t="s">
        <v>581</v>
      </c>
      <c r="G227" s="54" t="s">
        <v>2138</v>
      </c>
      <c r="H227" s="55">
        <v>10.4</v>
      </c>
      <c r="I227" s="55">
        <v>10</v>
      </c>
      <c r="J227" s="55">
        <v>9.8000000000000007</v>
      </c>
      <c r="K227" s="54"/>
      <c r="L227" s="56" t="b">
        <v>0</v>
      </c>
      <c r="M227" s="56" t="b">
        <v>0</v>
      </c>
      <c r="N227" s="54">
        <v>1</v>
      </c>
      <c r="O227" s="54" t="s">
        <v>228</v>
      </c>
      <c r="P227" s="54">
        <v>26</v>
      </c>
      <c r="Q227" s="54">
        <v>3</v>
      </c>
      <c r="R227" s="54">
        <v>99</v>
      </c>
      <c r="S227" s="54" t="s">
        <v>1735</v>
      </c>
      <c r="T227" s="54" t="s">
        <v>2139</v>
      </c>
      <c r="U227" s="54" t="s">
        <v>2109</v>
      </c>
      <c r="V227" s="54" t="s">
        <v>2140</v>
      </c>
      <c r="W227" s="54" t="b">
        <v>0</v>
      </c>
      <c r="X227" s="54"/>
      <c r="Y227" s="57" t="s">
        <v>2144</v>
      </c>
      <c r="Z227" s="54" t="s">
        <v>2133</v>
      </c>
      <c r="AA227" s="54"/>
      <c r="AB227" s="54" t="s">
        <v>1741</v>
      </c>
      <c r="AC227" s="56" t="b">
        <v>1</v>
      </c>
      <c r="AD227" s="56" t="b">
        <v>0</v>
      </c>
      <c r="AE227" s="54" t="s">
        <v>302</v>
      </c>
      <c r="AF227" s="58">
        <v>46266</v>
      </c>
      <c r="AG227" s="62" t="s">
        <v>293</v>
      </c>
      <c r="AH227" s="54">
        <v>0</v>
      </c>
      <c r="AI227" s="54"/>
      <c r="AJ227" s="54"/>
      <c r="AK227" s="54"/>
      <c r="AL227" s="54"/>
      <c r="AM227" s="54">
        <v>0</v>
      </c>
      <c r="AN227" s="54"/>
      <c r="AO227" s="54"/>
      <c r="AP227" s="54"/>
      <c r="AQ227" s="54"/>
      <c r="AR227" s="54"/>
      <c r="AS227" s="54"/>
      <c r="AT227" s="54"/>
      <c r="AU227" s="54"/>
      <c r="AV227" s="54"/>
      <c r="AW227" s="54"/>
      <c r="AX227" s="59"/>
      <c r="AY227" s="59"/>
      <c r="AZ227" s="59"/>
      <c r="BA227" s="59"/>
      <c r="BB227" s="59">
        <v>3.5999999999999997E-2</v>
      </c>
      <c r="BC227" s="60">
        <v>4.0599999999999996</v>
      </c>
      <c r="BD227" s="61">
        <v>6.0295000000000001E-2</v>
      </c>
      <c r="BE227" s="62" t="s">
        <v>293</v>
      </c>
      <c r="BF227" s="35">
        <f t="shared" si="431"/>
        <v>4.0600000000000005</v>
      </c>
      <c r="BG227" s="35">
        <f t="shared" si="431"/>
        <v>6.0295000000000001E-2</v>
      </c>
      <c r="BH227" s="35" t="str">
        <f t="shared" si="432"/>
        <v>Low</v>
      </c>
      <c r="BI227" s="110">
        <f t="shared" si="433"/>
        <v>0</v>
      </c>
      <c r="BJ227" s="83">
        <f>VLOOKUP($F227,REP_Info!$D$6:$H$250,5,FALSE)</f>
        <v>2.665</v>
      </c>
      <c r="BK227" s="30">
        <f t="shared" si="434"/>
        <v>10.4415</v>
      </c>
      <c r="BL227" s="30">
        <f t="shared" si="434"/>
        <v>10.035500000000001</v>
      </c>
      <c r="BM227" s="30">
        <f t="shared" si="434"/>
        <v>9.8324999999999996</v>
      </c>
      <c r="BN227" s="29">
        <f t="shared" si="434"/>
        <v>9.7648333333333337</v>
      </c>
      <c r="BO227" s="85" t="str">
        <f t="shared" si="2"/>
        <v>$$$</v>
      </c>
      <c r="BP227" s="88" t="str">
        <f t="shared" si="435"/>
        <v>$$$</v>
      </c>
      <c r="BQ227" s="88" t="str">
        <f t="shared" si="4"/>
        <v>$$$</v>
      </c>
      <c r="BR227" s="88" t="str">
        <f t="shared" si="5"/>
        <v>$$$</v>
      </c>
      <c r="BS227" s="29" t="e">
        <f t="shared" si="436"/>
        <v>#N/A</v>
      </c>
      <c r="BT227" s="29" t="e">
        <f t="shared" si="436"/>
        <v>#N/A</v>
      </c>
      <c r="BU227" s="29" t="e">
        <f t="shared" si="436"/>
        <v>#N/A</v>
      </c>
      <c r="BV227" s="29" t="e">
        <f t="shared" si="436"/>
        <v>#N/A</v>
      </c>
      <c r="BW227" s="29" t="e">
        <f t="shared" si="436"/>
        <v>#N/A</v>
      </c>
      <c r="BX227" s="29" t="e">
        <f t="shared" si="436"/>
        <v>#N/A</v>
      </c>
      <c r="BY227" s="29" t="e">
        <f t="shared" si="436"/>
        <v>#N/A</v>
      </c>
      <c r="BZ227" s="29" t="e">
        <f t="shared" si="436"/>
        <v>#N/A</v>
      </c>
      <c r="CA227" s="29" t="e">
        <f t="shared" si="436"/>
        <v>#N/A</v>
      </c>
      <c r="CB227" s="29" t="e">
        <f t="shared" si="436"/>
        <v>#N/A</v>
      </c>
      <c r="CC227" s="29" t="e">
        <f t="shared" si="436"/>
        <v>#N/A</v>
      </c>
      <c r="CD227" s="29" t="e">
        <f t="shared" si="436"/>
        <v>#N/A</v>
      </c>
      <c r="CE227" s="6" t="str">
        <f t="shared" si="373"/>
        <v/>
      </c>
      <c r="CF227" s="27" t="e">
        <f>IF(AND(CI227,NOT(AD227)),LOOKUP(CF$5,{0,750,1500},H227:J227),"")</f>
        <v>#N/A</v>
      </c>
      <c r="CG227" s="6" t="str">
        <f t="shared" si="374"/>
        <v/>
      </c>
      <c r="CH227" t="e">
        <f t="shared" si="437"/>
        <v>#N/A</v>
      </c>
      <c r="CI227" t="e">
        <f t="shared" si="438"/>
        <v>#N/A</v>
      </c>
      <c r="CJ227" s="6" t="e">
        <f t="shared" si="11"/>
        <v>#N/A</v>
      </c>
      <c r="CK227" s="6">
        <f t="shared" si="12"/>
        <v>1</v>
      </c>
      <c r="CL227" s="6">
        <f t="shared" si="26"/>
        <v>1</v>
      </c>
      <c r="CM227" s="6">
        <f t="shared" si="13"/>
        <v>1</v>
      </c>
      <c r="CN227" s="6">
        <f t="shared" si="14"/>
        <v>0</v>
      </c>
      <c r="CO227" s="6">
        <f t="shared" si="15"/>
        <v>1</v>
      </c>
      <c r="CP227" s="6">
        <f t="shared" si="16"/>
        <v>1</v>
      </c>
      <c r="CQ227" s="6">
        <f t="shared" si="439"/>
        <v>1</v>
      </c>
      <c r="CR227" s="81" t="str">
        <f t="shared" si="17"/>
        <v/>
      </c>
      <c r="CS227">
        <f t="shared" si="440"/>
        <v>54</v>
      </c>
      <c r="CT227">
        <f t="shared" si="19"/>
        <v>99</v>
      </c>
      <c r="CU227" t="str">
        <f t="shared" si="29"/>
        <v/>
      </c>
      <c r="CV227" s="81">
        <f t="shared" si="441"/>
        <v>99</v>
      </c>
      <c r="CW227" s="81">
        <f>(CV227/25)^1.5*(Calculator!$BU$4/10000)*CW$5</f>
        <v>4.0981975578080165</v>
      </c>
      <c r="CX227" t="str">
        <f t="shared" si="442"/>
        <v>$99</v>
      </c>
    </row>
    <row r="228" spans="2:102" x14ac:dyDescent="0.25">
      <c r="B228" s="115" t="s">
        <v>233</v>
      </c>
      <c r="C228" s="13">
        <v>46267.647916666669</v>
      </c>
      <c r="D228">
        <v>33670</v>
      </c>
      <c r="E228" s="54" t="s">
        <v>235</v>
      </c>
      <c r="F228" s="54" t="s">
        <v>582</v>
      </c>
      <c r="G228" s="54" t="s">
        <v>1637</v>
      </c>
      <c r="H228" s="55">
        <v>16.900000000000002</v>
      </c>
      <c r="I228" s="55">
        <v>16.900000000000002</v>
      </c>
      <c r="J228" s="55">
        <v>16.900000000000002</v>
      </c>
      <c r="K228" s="54"/>
      <c r="L228" s="56" t="b">
        <v>1</v>
      </c>
      <c r="M228" s="56" t="b">
        <v>0</v>
      </c>
      <c r="N228" s="54">
        <v>0</v>
      </c>
      <c r="O228" s="54" t="s">
        <v>238</v>
      </c>
      <c r="P228" s="54">
        <v>26</v>
      </c>
      <c r="Q228" s="54">
        <v>1</v>
      </c>
      <c r="R228" s="54">
        <v>50</v>
      </c>
      <c r="S228" s="54" t="s">
        <v>583</v>
      </c>
      <c r="T228" s="54" t="s">
        <v>584</v>
      </c>
      <c r="U228" s="54" t="s">
        <v>585</v>
      </c>
      <c r="V228" s="54" t="s">
        <v>586</v>
      </c>
      <c r="W228" s="54" t="b">
        <v>1</v>
      </c>
      <c r="X228" s="54"/>
      <c r="Y228" s="57" t="s">
        <v>2313</v>
      </c>
      <c r="Z228" s="54" t="s">
        <v>587</v>
      </c>
      <c r="AA228" s="54" t="s">
        <v>588</v>
      </c>
      <c r="AB228" s="54" t="s">
        <v>589</v>
      </c>
      <c r="AC228" s="56" t="b">
        <v>1</v>
      </c>
      <c r="AD228" s="56" t="b">
        <v>0</v>
      </c>
      <c r="AE228" s="54"/>
      <c r="AF228" s="58"/>
      <c r="AG228" s="62" t="s">
        <v>293</v>
      </c>
      <c r="AH228" s="54"/>
      <c r="AI228" s="54"/>
      <c r="AJ228" s="54"/>
      <c r="AK228" s="54"/>
      <c r="AL228" s="54"/>
      <c r="AM228" s="54">
        <v>0</v>
      </c>
      <c r="AN228" s="54"/>
      <c r="AO228" s="54"/>
      <c r="AP228" s="54"/>
      <c r="AQ228" s="54"/>
      <c r="AR228" s="54"/>
      <c r="AS228" s="54"/>
      <c r="AT228" s="54"/>
      <c r="AU228" s="54"/>
      <c r="AV228" s="54"/>
      <c r="AW228" s="54"/>
      <c r="AX228" s="59"/>
      <c r="AY228" s="59"/>
      <c r="AZ228" s="59"/>
      <c r="BA228" s="59"/>
      <c r="BB228" s="59"/>
      <c r="BC228" s="60"/>
      <c r="BD228" s="61"/>
      <c r="BE228" s="62"/>
      <c r="BF228" s="35">
        <f t="shared" si="431"/>
        <v>4.9000000000000004</v>
      </c>
      <c r="BG228" s="35">
        <f t="shared" si="431"/>
        <v>6.4130000000000006E-2</v>
      </c>
      <c r="BH228" s="35" t="str">
        <f t="shared" si="432"/>
        <v>?</v>
      </c>
      <c r="BI228" s="110" t="str">
        <f t="shared" si="433"/>
        <v/>
      </c>
      <c r="BJ228" s="83" t="e">
        <f>VLOOKUP($F228,REP_Info!$D$6:$H$250,5,FALSE)</f>
        <v>#N/A</v>
      </c>
      <c r="BK228" s="30" t="e">
        <f t="shared" si="434"/>
        <v>#N/A</v>
      </c>
      <c r="BL228" s="30" t="e">
        <f t="shared" si="434"/>
        <v>#N/A</v>
      </c>
      <c r="BM228" s="30" t="e">
        <f t="shared" si="434"/>
        <v>#N/A</v>
      </c>
      <c r="BN228" s="29" t="e">
        <f t="shared" si="434"/>
        <v>#N/A</v>
      </c>
      <c r="BO228" s="85" t="str">
        <f t="shared" si="2"/>
        <v>$$$</v>
      </c>
      <c r="BP228" s="88" t="str">
        <f t="shared" si="435"/>
        <v>$$$</v>
      </c>
      <c r="BQ228" s="88" t="str">
        <f t="shared" si="4"/>
        <v>$$$</v>
      </c>
      <c r="BR228" s="88" t="str">
        <f t="shared" si="5"/>
        <v>$$$</v>
      </c>
      <c r="BS228" s="29" t="e">
        <f t="shared" si="436"/>
        <v>#N/A</v>
      </c>
      <c r="BT228" s="29" t="e">
        <f t="shared" si="436"/>
        <v>#N/A</v>
      </c>
      <c r="BU228" s="29" t="e">
        <f t="shared" si="436"/>
        <v>#N/A</v>
      </c>
      <c r="BV228" s="29" t="e">
        <f t="shared" si="436"/>
        <v>#N/A</v>
      </c>
      <c r="BW228" s="29" t="e">
        <f t="shared" si="436"/>
        <v>#N/A</v>
      </c>
      <c r="BX228" s="29" t="e">
        <f t="shared" si="436"/>
        <v>#N/A</v>
      </c>
      <c r="BY228" s="29" t="e">
        <f t="shared" si="436"/>
        <v>#N/A</v>
      </c>
      <c r="BZ228" s="29" t="e">
        <f t="shared" si="436"/>
        <v>#N/A</v>
      </c>
      <c r="CA228" s="29" t="e">
        <f t="shared" si="436"/>
        <v>#N/A</v>
      </c>
      <c r="CB228" s="29" t="e">
        <f t="shared" si="436"/>
        <v>#N/A</v>
      </c>
      <c r="CC228" s="29" t="e">
        <f t="shared" si="436"/>
        <v>#N/A</v>
      </c>
      <c r="CD228" s="29" t="e">
        <f t="shared" si="436"/>
        <v>#N/A</v>
      </c>
      <c r="CE228" s="6" t="str">
        <f t="shared" si="373"/>
        <v/>
      </c>
      <c r="CF228" s="27" t="e">
        <f>IF(AND(CI228,NOT(AD228)),LOOKUP(CF$5,{0,750,1500},H228:J228),"")</f>
        <v>#N/A</v>
      </c>
      <c r="CG228" s="6" t="str">
        <f t="shared" si="374"/>
        <v/>
      </c>
      <c r="CH228" t="e">
        <f t="shared" si="437"/>
        <v>#N/A</v>
      </c>
      <c r="CI228" t="e">
        <f t="shared" si="438"/>
        <v>#N/A</v>
      </c>
      <c r="CJ228" s="6" t="e">
        <f t="shared" si="11"/>
        <v>#N/A</v>
      </c>
      <c r="CK228" s="6">
        <f t="shared" si="12"/>
        <v>1</v>
      </c>
      <c r="CL228" s="6">
        <f t="shared" si="26"/>
        <v>1</v>
      </c>
      <c r="CM228" s="6">
        <f t="shared" si="13"/>
        <v>0</v>
      </c>
      <c r="CN228" s="6">
        <f t="shared" si="14"/>
        <v>0</v>
      </c>
      <c r="CO228" s="6">
        <f t="shared" si="15"/>
        <v>1</v>
      </c>
      <c r="CP228" s="6">
        <f t="shared" si="16"/>
        <v>1</v>
      </c>
      <c r="CQ228" s="6">
        <f t="shared" si="439"/>
        <v>1</v>
      </c>
      <c r="CR228" s="81" t="str">
        <f t="shared" si="17"/>
        <v/>
      </c>
      <c r="CS228">
        <f t="shared" si="440"/>
        <v>198</v>
      </c>
      <c r="CT228">
        <f t="shared" si="19"/>
        <v>50</v>
      </c>
      <c r="CU228" t="str">
        <f t="shared" si="29"/>
        <v/>
      </c>
      <c r="CV228" s="81">
        <f t="shared" si="441"/>
        <v>50</v>
      </c>
      <c r="CW228" s="81">
        <f>(CV228/25)^1.5*(Calculator!$BU$4/10000)*CW$5</f>
        <v>1.4709404967870074</v>
      </c>
      <c r="CX228" t="str">
        <f t="shared" si="442"/>
        <v>$50</v>
      </c>
    </row>
    <row r="229" spans="2:102" x14ac:dyDescent="0.25">
      <c r="B229" s="115" t="s">
        <v>233</v>
      </c>
      <c r="C229" s="13">
        <v>46210.654861111114</v>
      </c>
      <c r="D229">
        <v>33671</v>
      </c>
      <c r="E229" s="54" t="s">
        <v>237</v>
      </c>
      <c r="F229" s="54" t="s">
        <v>582</v>
      </c>
      <c r="G229" s="54" t="s">
        <v>1637</v>
      </c>
      <c r="H229" s="55">
        <v>17.899999999999999</v>
      </c>
      <c r="I229" s="55">
        <v>17.899999999999999</v>
      </c>
      <c r="J229" s="55">
        <v>17.899999999999999</v>
      </c>
      <c r="K229" s="54"/>
      <c r="L229" s="56" t="b">
        <v>1</v>
      </c>
      <c r="M229" s="56" t="b">
        <v>0</v>
      </c>
      <c r="N229" s="54">
        <v>0</v>
      </c>
      <c r="O229" s="54" t="s">
        <v>238</v>
      </c>
      <c r="P229" s="54">
        <v>26</v>
      </c>
      <c r="Q229" s="54">
        <v>1</v>
      </c>
      <c r="R229" s="54">
        <v>50</v>
      </c>
      <c r="S229" s="54" t="s">
        <v>583</v>
      </c>
      <c r="T229" s="54" t="s">
        <v>584</v>
      </c>
      <c r="U229" s="54" t="s">
        <v>585</v>
      </c>
      <c r="V229" s="54" t="s">
        <v>586</v>
      </c>
      <c r="W229" s="54" t="b">
        <v>0</v>
      </c>
      <c r="X229" s="54"/>
      <c r="Y229" s="57" t="s">
        <v>1638</v>
      </c>
      <c r="Z229" s="54" t="s">
        <v>587</v>
      </c>
      <c r="AA229" s="54" t="s">
        <v>588</v>
      </c>
      <c r="AB229" s="54" t="s">
        <v>589</v>
      </c>
      <c r="AC229" s="56" t="b">
        <v>1</v>
      </c>
      <c r="AD229" s="56" t="b">
        <v>0</v>
      </c>
      <c r="AE229" s="54"/>
      <c r="AF229" s="58"/>
      <c r="AG229" s="62" t="s">
        <v>293</v>
      </c>
      <c r="AH229" s="54"/>
      <c r="AI229" s="54"/>
      <c r="AJ229" s="54"/>
      <c r="AK229" s="54"/>
      <c r="AL229" s="54"/>
      <c r="AM229" s="54">
        <v>0</v>
      </c>
      <c r="AN229" s="54"/>
      <c r="AO229" s="54"/>
      <c r="AP229" s="54"/>
      <c r="AQ229" s="54"/>
      <c r="AR229" s="54"/>
      <c r="AS229" s="54"/>
      <c r="AT229" s="54"/>
      <c r="AU229" s="54"/>
      <c r="AV229" s="54"/>
      <c r="AW229" s="54"/>
      <c r="AX229" s="59"/>
      <c r="AY229" s="59"/>
      <c r="AZ229" s="59"/>
      <c r="BA229" s="59"/>
      <c r="BB229" s="59"/>
      <c r="BC229" s="60"/>
      <c r="BD229" s="61"/>
      <c r="BE229" s="62"/>
      <c r="BF229" s="35">
        <f t="shared" si="431"/>
        <v>4.0600000000000005</v>
      </c>
      <c r="BG229" s="35">
        <f t="shared" si="431"/>
        <v>6.0295000000000001E-2</v>
      </c>
      <c r="BH229" s="35" t="str">
        <f t="shared" si="432"/>
        <v>?</v>
      </c>
      <c r="BI229" s="110" t="str">
        <f t="shared" si="433"/>
        <v/>
      </c>
      <c r="BJ229" s="83" t="e">
        <f>VLOOKUP($F229,REP_Info!$D$6:$H$250,5,FALSE)</f>
        <v>#N/A</v>
      </c>
      <c r="BK229" s="30" t="e">
        <f t="shared" si="434"/>
        <v>#N/A</v>
      </c>
      <c r="BL229" s="30" t="e">
        <f t="shared" si="434"/>
        <v>#N/A</v>
      </c>
      <c r="BM229" s="30" t="e">
        <f t="shared" si="434"/>
        <v>#N/A</v>
      </c>
      <c r="BN229" s="29" t="e">
        <f t="shared" si="434"/>
        <v>#N/A</v>
      </c>
      <c r="BO229" s="85" t="str">
        <f t="shared" si="2"/>
        <v>$$$</v>
      </c>
      <c r="BP229" s="88" t="str">
        <f t="shared" si="435"/>
        <v>$$$</v>
      </c>
      <c r="BQ229" s="88" t="str">
        <f t="shared" si="4"/>
        <v>$$$</v>
      </c>
      <c r="BR229" s="88" t="str">
        <f t="shared" si="5"/>
        <v>$$$</v>
      </c>
      <c r="BS229" s="29" t="e">
        <f t="shared" si="436"/>
        <v>#N/A</v>
      </c>
      <c r="BT229" s="29" t="e">
        <f t="shared" si="436"/>
        <v>#N/A</v>
      </c>
      <c r="BU229" s="29" t="e">
        <f t="shared" si="436"/>
        <v>#N/A</v>
      </c>
      <c r="BV229" s="29" t="e">
        <f t="shared" si="436"/>
        <v>#N/A</v>
      </c>
      <c r="BW229" s="29" t="e">
        <f t="shared" si="436"/>
        <v>#N/A</v>
      </c>
      <c r="BX229" s="29" t="e">
        <f t="shared" si="436"/>
        <v>#N/A</v>
      </c>
      <c r="BY229" s="29" t="e">
        <f t="shared" si="436"/>
        <v>#N/A</v>
      </c>
      <c r="BZ229" s="29" t="e">
        <f t="shared" si="436"/>
        <v>#N/A</v>
      </c>
      <c r="CA229" s="29" t="e">
        <f t="shared" si="436"/>
        <v>#N/A</v>
      </c>
      <c r="CB229" s="29" t="e">
        <f t="shared" si="436"/>
        <v>#N/A</v>
      </c>
      <c r="CC229" s="29" t="e">
        <f t="shared" si="436"/>
        <v>#N/A</v>
      </c>
      <c r="CD229" s="29" t="e">
        <f t="shared" si="436"/>
        <v>#N/A</v>
      </c>
      <c r="CE229" s="6" t="str">
        <f t="shared" si="373"/>
        <v/>
      </c>
      <c r="CF229" s="27" t="e">
        <f>IF(AND(CI229,NOT(AD229)),LOOKUP(CF$5,{0,750,1500},H229:J229),"")</f>
        <v>#N/A</v>
      </c>
      <c r="CG229" s="6" t="str">
        <f t="shared" si="374"/>
        <v/>
      </c>
      <c r="CH229" t="e">
        <f t="shared" si="437"/>
        <v>#N/A</v>
      </c>
      <c r="CI229" t="e">
        <f t="shared" si="438"/>
        <v>#N/A</v>
      </c>
      <c r="CJ229" s="6" t="e">
        <f t="shared" si="11"/>
        <v>#N/A</v>
      </c>
      <c r="CK229" s="6">
        <f t="shared" si="12"/>
        <v>1</v>
      </c>
      <c r="CL229" s="6">
        <f t="shared" si="26"/>
        <v>1</v>
      </c>
      <c r="CM229" s="6">
        <f t="shared" si="13"/>
        <v>0</v>
      </c>
      <c r="CN229" s="6">
        <f t="shared" si="14"/>
        <v>0</v>
      </c>
      <c r="CO229" s="6">
        <f t="shared" si="15"/>
        <v>1</v>
      </c>
      <c r="CP229" s="6">
        <f t="shared" si="16"/>
        <v>1</v>
      </c>
      <c r="CQ229" s="6">
        <f t="shared" si="439"/>
        <v>1</v>
      </c>
      <c r="CR229" s="81" t="str">
        <f t="shared" si="17"/>
        <v/>
      </c>
      <c r="CS229">
        <f t="shared" si="440"/>
        <v>198</v>
      </c>
      <c r="CT229">
        <f t="shared" si="19"/>
        <v>50</v>
      </c>
      <c r="CU229" t="str">
        <f t="shared" si="29"/>
        <v/>
      </c>
      <c r="CV229" s="81">
        <f t="shared" si="441"/>
        <v>50</v>
      </c>
      <c r="CW229" s="81">
        <f>(CV229/25)^1.5*(Calculator!$BU$4/10000)*CW$5</f>
        <v>1.4709404967870074</v>
      </c>
      <c r="CX229" t="str">
        <f t="shared" si="442"/>
        <v>$50</v>
      </c>
    </row>
    <row r="230" spans="2:102" x14ac:dyDescent="0.25">
      <c r="B230" s="115" t="s">
        <v>233</v>
      </c>
      <c r="C230" s="13">
        <v>46210.654861111114</v>
      </c>
      <c r="D230">
        <v>36326</v>
      </c>
      <c r="E230" s="54" t="s">
        <v>235</v>
      </c>
      <c r="F230" s="54" t="s">
        <v>582</v>
      </c>
      <c r="G230" s="54" t="s">
        <v>1572</v>
      </c>
      <c r="H230" s="55">
        <v>16.2</v>
      </c>
      <c r="I230" s="55">
        <v>14.499999999999998</v>
      </c>
      <c r="J230" s="55">
        <v>13.700000000000001</v>
      </c>
      <c r="K230" s="54"/>
      <c r="L230" s="56" t="b">
        <v>1</v>
      </c>
      <c r="M230" s="56" t="b">
        <v>0</v>
      </c>
      <c r="N230" s="54">
        <v>1</v>
      </c>
      <c r="O230" s="54" t="s">
        <v>228</v>
      </c>
      <c r="P230" s="54">
        <v>26</v>
      </c>
      <c r="Q230" s="54">
        <v>3</v>
      </c>
      <c r="R230" s="54">
        <v>50</v>
      </c>
      <c r="S230" s="54" t="s">
        <v>583</v>
      </c>
      <c r="T230" s="54" t="s">
        <v>1573</v>
      </c>
      <c r="U230" s="54" t="s">
        <v>1574</v>
      </c>
      <c r="V230" s="54" t="s">
        <v>1575</v>
      </c>
      <c r="W230" s="54" t="b">
        <v>1</v>
      </c>
      <c r="X230" s="54"/>
      <c r="Y230" s="57" t="s">
        <v>1576</v>
      </c>
      <c r="Z230" s="54" t="s">
        <v>1577</v>
      </c>
      <c r="AA230" s="54" t="s">
        <v>1578</v>
      </c>
      <c r="AB230" s="54" t="s">
        <v>589</v>
      </c>
      <c r="AC230" s="56" t="b">
        <v>1</v>
      </c>
      <c r="AD230" s="56" t="b">
        <v>0</v>
      </c>
      <c r="AE230" s="54" t="s">
        <v>302</v>
      </c>
      <c r="AF230" s="58">
        <v>46184</v>
      </c>
      <c r="AG230" s="62" t="s">
        <v>293</v>
      </c>
      <c r="AH230" s="54">
        <v>0</v>
      </c>
      <c r="AI230" s="54"/>
      <c r="AJ230" s="54"/>
      <c r="AK230" s="54"/>
      <c r="AL230" s="54"/>
      <c r="AM230" s="54">
        <v>11.869975000000002</v>
      </c>
      <c r="AN230" s="54"/>
      <c r="AO230" s="54"/>
      <c r="AP230" s="54"/>
      <c r="AQ230" s="54"/>
      <c r="AR230" s="54"/>
      <c r="AS230" s="54"/>
      <c r="AT230" s="54"/>
      <c r="AU230" s="54"/>
      <c r="AV230" s="54"/>
      <c r="AW230" s="54"/>
      <c r="AX230" s="59"/>
      <c r="AY230" s="59"/>
      <c r="AZ230" s="59"/>
      <c r="BA230" s="59"/>
      <c r="BB230" s="59">
        <v>7.6938999999999994E-2</v>
      </c>
      <c r="BC230" s="60">
        <v>4.9000000000000004</v>
      </c>
      <c r="BD230" s="61">
        <v>5.1461E-2</v>
      </c>
      <c r="BE230" s="62" t="s">
        <v>293</v>
      </c>
      <c r="BF230" s="35">
        <f t="shared" si="431"/>
        <v>4.9000000000000004</v>
      </c>
      <c r="BG230" s="35">
        <f t="shared" si="431"/>
        <v>6.4130000000000006E-2</v>
      </c>
      <c r="BH230" s="35" t="str">
        <f t="shared" si="432"/>
        <v>Med</v>
      </c>
      <c r="BI230" s="110">
        <f t="shared" si="433"/>
        <v>0</v>
      </c>
      <c r="BJ230" s="83" t="e">
        <f>VLOOKUP($F230,REP_Info!$D$6:$H$250,5,FALSE)</f>
        <v>#N/A</v>
      </c>
      <c r="BK230" s="30">
        <f t="shared" si="434"/>
        <v>17.460895000000001</v>
      </c>
      <c r="BL230" s="30">
        <f t="shared" si="434"/>
        <v>15.7838975</v>
      </c>
      <c r="BM230" s="30">
        <f t="shared" si="434"/>
        <v>14.945398750000001</v>
      </c>
      <c r="BN230" s="29">
        <f t="shared" si="434"/>
        <v>14.665899166666668</v>
      </c>
      <c r="BO230" s="85" t="str">
        <f t="shared" si="2"/>
        <v>$$$</v>
      </c>
      <c r="BP230" s="88" t="str">
        <f t="shared" si="435"/>
        <v>$$$</v>
      </c>
      <c r="BQ230" s="88" t="str">
        <f t="shared" si="4"/>
        <v>$$$</v>
      </c>
      <c r="BR230" s="88" t="str">
        <f t="shared" si="5"/>
        <v>$$$</v>
      </c>
      <c r="BS230" s="29" t="e">
        <f t="shared" si="436"/>
        <v>#N/A</v>
      </c>
      <c r="BT230" s="29" t="e">
        <f t="shared" si="436"/>
        <v>#N/A</v>
      </c>
      <c r="BU230" s="29" t="e">
        <f t="shared" si="436"/>
        <v>#N/A</v>
      </c>
      <c r="BV230" s="29" t="e">
        <f t="shared" si="436"/>
        <v>#N/A</v>
      </c>
      <c r="BW230" s="29" t="e">
        <f t="shared" si="436"/>
        <v>#N/A</v>
      </c>
      <c r="BX230" s="29" t="e">
        <f t="shared" si="436"/>
        <v>#N/A</v>
      </c>
      <c r="BY230" s="29" t="e">
        <f t="shared" si="436"/>
        <v>#N/A</v>
      </c>
      <c r="BZ230" s="29" t="e">
        <f t="shared" si="436"/>
        <v>#N/A</v>
      </c>
      <c r="CA230" s="29" t="e">
        <f t="shared" si="436"/>
        <v>#N/A</v>
      </c>
      <c r="CB230" s="29" t="e">
        <f t="shared" si="436"/>
        <v>#N/A</v>
      </c>
      <c r="CC230" s="29" t="e">
        <f t="shared" si="436"/>
        <v>#N/A</v>
      </c>
      <c r="CD230" s="29" t="e">
        <f t="shared" si="436"/>
        <v>#N/A</v>
      </c>
      <c r="CE230" s="6" t="str">
        <f t="shared" si="373"/>
        <v/>
      </c>
      <c r="CF230" s="27" t="e">
        <f>IF(AND(CI230,NOT(AD230)),LOOKUP(CF$5,{0,750,1500},H230:J230),"")</f>
        <v>#N/A</v>
      </c>
      <c r="CG230" s="6" t="str">
        <f t="shared" si="374"/>
        <v/>
      </c>
      <c r="CH230" t="e">
        <f t="shared" si="437"/>
        <v>#N/A</v>
      </c>
      <c r="CI230" t="e">
        <f t="shared" si="438"/>
        <v>#N/A</v>
      </c>
      <c r="CJ230" s="6" t="e">
        <f t="shared" si="11"/>
        <v>#N/A</v>
      </c>
      <c r="CK230" s="6">
        <f t="shared" si="12"/>
        <v>1</v>
      </c>
      <c r="CL230" s="6">
        <f t="shared" si="26"/>
        <v>1</v>
      </c>
      <c r="CM230" s="6">
        <f t="shared" si="13"/>
        <v>1</v>
      </c>
      <c r="CN230" s="6">
        <f t="shared" si="14"/>
        <v>0</v>
      </c>
      <c r="CO230" s="6">
        <f t="shared" si="15"/>
        <v>1</v>
      </c>
      <c r="CP230" s="6">
        <f t="shared" si="16"/>
        <v>1</v>
      </c>
      <c r="CQ230" s="6">
        <f t="shared" si="439"/>
        <v>1</v>
      </c>
      <c r="CR230" s="81" t="str">
        <f t="shared" si="17"/>
        <v/>
      </c>
      <c r="CS230">
        <f t="shared" si="440"/>
        <v>54</v>
      </c>
      <c r="CT230">
        <f t="shared" si="19"/>
        <v>50</v>
      </c>
      <c r="CU230" t="str">
        <f t="shared" si="29"/>
        <v/>
      </c>
      <c r="CV230" s="81">
        <f t="shared" si="441"/>
        <v>50</v>
      </c>
      <c r="CW230" s="81">
        <f>(CV230/25)^1.5*(Calculator!$BU$4/10000)*CW$5</f>
        <v>1.4709404967870074</v>
      </c>
      <c r="CX230" t="str">
        <f t="shared" si="442"/>
        <v>$50</v>
      </c>
    </row>
    <row r="231" spans="2:102" x14ac:dyDescent="0.25">
      <c r="B231" s="115" t="s">
        <v>233</v>
      </c>
      <c r="C231" s="13">
        <v>46269.447222222225</v>
      </c>
      <c r="D231">
        <v>36329</v>
      </c>
      <c r="E231" s="54" t="s">
        <v>237</v>
      </c>
      <c r="F231" s="54" t="s">
        <v>582</v>
      </c>
      <c r="G231" s="54" t="s">
        <v>1572</v>
      </c>
      <c r="H231" s="55">
        <v>15.5</v>
      </c>
      <c r="I231" s="55">
        <v>13.900000000000002</v>
      </c>
      <c r="J231" s="55">
        <v>13.100000000000001</v>
      </c>
      <c r="K231" s="54"/>
      <c r="L231" s="56" t="b">
        <v>1</v>
      </c>
      <c r="M231" s="56" t="b">
        <v>0</v>
      </c>
      <c r="N231" s="54">
        <v>1</v>
      </c>
      <c r="O231" s="54" t="s">
        <v>228</v>
      </c>
      <c r="P231" s="54">
        <v>26</v>
      </c>
      <c r="Q231" s="54">
        <v>3</v>
      </c>
      <c r="R231" s="54">
        <v>50</v>
      </c>
      <c r="S231" s="54" t="s">
        <v>583</v>
      </c>
      <c r="T231" s="54"/>
      <c r="U231" s="54" t="s">
        <v>1574</v>
      </c>
      <c r="V231" s="54" t="s">
        <v>1579</v>
      </c>
      <c r="W231" s="54" t="b">
        <v>1</v>
      </c>
      <c r="X231" s="54"/>
      <c r="Y231" s="57" t="s">
        <v>1580</v>
      </c>
      <c r="Z231" s="54" t="s">
        <v>1577</v>
      </c>
      <c r="AA231" s="54" t="s">
        <v>1578</v>
      </c>
      <c r="AB231" s="54" t="s">
        <v>589</v>
      </c>
      <c r="AC231" s="56" t="b">
        <v>1</v>
      </c>
      <c r="AD231" s="56" t="b">
        <v>0</v>
      </c>
      <c r="AE231" s="54" t="s">
        <v>302</v>
      </c>
      <c r="AF231" s="58">
        <v>46266</v>
      </c>
      <c r="AG231" s="62" t="s">
        <v>293</v>
      </c>
      <c r="AH231" s="54">
        <v>0</v>
      </c>
      <c r="AI231" s="54"/>
      <c r="AJ231" s="54"/>
      <c r="AK231" s="54"/>
      <c r="AL231" s="54"/>
      <c r="AM231" s="54">
        <v>11.869975000000002</v>
      </c>
      <c r="AN231" s="54"/>
      <c r="AO231" s="54"/>
      <c r="AP231" s="54"/>
      <c r="AQ231" s="54"/>
      <c r="AR231" s="54"/>
      <c r="AS231" s="54"/>
      <c r="AT231" s="54"/>
      <c r="AU231" s="54"/>
      <c r="AV231" s="54"/>
      <c r="AW231" s="54"/>
      <c r="AX231" s="59"/>
      <c r="AY231" s="59"/>
      <c r="AZ231" s="59"/>
      <c r="BA231" s="59"/>
      <c r="BB231" s="59">
        <v>6.2945000000000001E-2</v>
      </c>
      <c r="BC231" s="60">
        <v>4.0599999999999996</v>
      </c>
      <c r="BD231" s="61">
        <v>6.0295000000000001E-2</v>
      </c>
      <c r="BE231" s="62" t="s">
        <v>293</v>
      </c>
      <c r="BF231" s="35">
        <f t="shared" ref="BF231:BG232" si="443">IF($E231=$E$4,BF$4,IF($E231=$E$5,BF$5,""))</f>
        <v>4.0600000000000005</v>
      </c>
      <c r="BG231" s="35">
        <f t="shared" si="443"/>
        <v>6.0295000000000001E-2</v>
      </c>
      <c r="BH231" s="35" t="str">
        <f t="shared" ref="BH231:BH232" si="444">IF(ISTEXT(BE231),IF(AND(AV231=0,SUM(AN231:AQ231)=0),IF(AM231&lt;=0,IF(BE231="Y","Low","Flat"),"Med"),"High"),"?")</f>
        <v>Med</v>
      </c>
      <c r="BI231" s="110">
        <f t="shared" ref="BI231:BI232" si="445">IF(ISNUMBER(AH231),0*BI$5*SIN((EDATE($A$3,$Q231)-DATE(YEAR(EDATE($A$3,$Q231)),1,0)-BI$4)*2*PI()/365),"")</f>
        <v>0</v>
      </c>
      <c r="BJ231" s="83" t="e">
        <f>VLOOKUP($F231,REP_Info!$D$6:$H$250,5,FALSE)</f>
        <v>#N/A</v>
      </c>
      <c r="BK231" s="30">
        <f t="shared" ref="BK231:BN232" si="446">IF(BK$7&gt;0,(LOOKUP(BK$7,$AH231:$AL231,$AM231:$AQ231)+IF($AG231="Y",SUMPRODUCT($AX231:$BB231-$AW231:$BA231,BK$7-$AR231:$AV231,N(BK$7&gt;$AR231:$AV231)),BK$7*LOOKUP(BK$7,$AR231:$AV231,$AX231:$BB231))+IF($BE231="Y",$BF231,$BC231)+BK$7*IF($BE231="Y",$BG231,$BD231))*100/BK$7,"")</f>
        <v>15.509995</v>
      </c>
      <c r="BL231" s="30">
        <f t="shared" si="446"/>
        <v>13.916997500000001</v>
      </c>
      <c r="BM231" s="30">
        <f t="shared" si="446"/>
        <v>13.120498750000003</v>
      </c>
      <c r="BN231" s="29">
        <f t="shared" si="446"/>
        <v>12.854999166666669</v>
      </c>
      <c r="BO231" s="85" t="str">
        <f t="shared" si="2"/>
        <v>$$$</v>
      </c>
      <c r="BP231" s="88" t="str">
        <f t="shared" ref="BP231:BP232" si="447">IFERROR(BO231*100/BO$5,"$$$")</f>
        <v>$$$</v>
      </c>
      <c r="BQ231" s="88" t="str">
        <f t="shared" si="4"/>
        <v>$$$</v>
      </c>
      <c r="BR231" s="88" t="str">
        <f t="shared" si="5"/>
        <v>$$$</v>
      </c>
      <c r="BS231" s="29" t="e">
        <f t="shared" ref="BS231:CD232" si="448">IF($CI231,IF(BS$7&gt;0,IF(BS$4&gt;$Q231,$BF231+BS$7*(BS$5+$BG231+$BI231),LOOKUP(BS$7,$AH231:$AL231,$AM231:$AQ231)+IF($AG231="Y",SUMPRODUCT($AX231:$BB231-$AW231:$BA231,BS$7-$AR231:$AV231,N(BS$7&gt;$AR231:$AV231)),BS$7*LOOKUP(BS$7,$AR231:$AV231,$AX231:$BB231))+IF($BE231="Y",$BF231,$BC231)+BS$7*IF($BE231="Y",$BG231,$BD231))*100/BS$7,""),NA())</f>
        <v>#N/A</v>
      </c>
      <c r="BT231" s="29" t="e">
        <f t="shared" si="448"/>
        <v>#N/A</v>
      </c>
      <c r="BU231" s="29" t="e">
        <f t="shared" si="448"/>
        <v>#N/A</v>
      </c>
      <c r="BV231" s="29" t="e">
        <f t="shared" si="448"/>
        <v>#N/A</v>
      </c>
      <c r="BW231" s="29" t="e">
        <f t="shared" si="448"/>
        <v>#N/A</v>
      </c>
      <c r="BX231" s="29" t="e">
        <f t="shared" si="448"/>
        <v>#N/A</v>
      </c>
      <c r="BY231" s="29" t="e">
        <f t="shared" si="448"/>
        <v>#N/A</v>
      </c>
      <c r="BZ231" s="29" t="e">
        <f t="shared" si="448"/>
        <v>#N/A</v>
      </c>
      <c r="CA231" s="29" t="e">
        <f t="shared" si="448"/>
        <v>#N/A</v>
      </c>
      <c r="CB231" s="29" t="e">
        <f t="shared" si="448"/>
        <v>#N/A</v>
      </c>
      <c r="CC231" s="29" t="e">
        <f t="shared" si="448"/>
        <v>#N/A</v>
      </c>
      <c r="CD231" s="29" t="e">
        <f t="shared" si="448"/>
        <v>#N/A</v>
      </c>
      <c r="CE231" s="6" t="str">
        <f t="shared" si="373"/>
        <v/>
      </c>
      <c r="CF231" s="27" t="e">
        <f>IF(AND(CI231,NOT(AD231)),LOOKUP(CF$5,{0,750,1500},H231:J231),"")</f>
        <v>#N/A</v>
      </c>
      <c r="CG231" s="6" t="str">
        <f t="shared" si="374"/>
        <v/>
      </c>
      <c r="CH231" t="e">
        <f t="shared" ref="CH231:CH232" si="449">IF(CI231,IF(ISNUMBER(BO231),BO231,100000)+CV231/10000+IF(ISNUMBER(BJ231),BJ231,2)/10000-P231/100000+ROW()/10000000,"")</f>
        <v>#N/A</v>
      </c>
      <c r="CI231" t="e">
        <f t="shared" ref="CI231:CI232" si="450">PRODUCT(CJ231:CQ231)</f>
        <v>#N/A</v>
      </c>
      <c r="CJ231" s="6" t="e">
        <f t="shared" si="11"/>
        <v>#N/A</v>
      </c>
      <c r="CK231" s="6">
        <f t="shared" si="12"/>
        <v>1</v>
      </c>
      <c r="CL231" s="6">
        <f t="shared" si="26"/>
        <v>1</v>
      </c>
      <c r="CM231" s="6">
        <f t="shared" si="13"/>
        <v>1</v>
      </c>
      <c r="CN231" s="6">
        <f t="shared" si="14"/>
        <v>0</v>
      </c>
      <c r="CO231" s="6">
        <f t="shared" si="15"/>
        <v>1</v>
      </c>
      <c r="CP231" s="6">
        <f t="shared" si="16"/>
        <v>1</v>
      </c>
      <c r="CQ231" s="6">
        <f t="shared" ref="CQ231:CQ232" si="451">IF(CQ$5="Any",1,IF(AND(CQ$5="Med",AV231=0,SUM(AN231:AQ231)=0),1,IF(AND(CQ$5="Low",AV231=0,SUM(AN231:AQ231)=0,AM231=0),1,IF(AND(CQ$5="Flat",AV231=0,SUM(AN231:AQ231)=0,AM231=0,IFERROR(NOT(BE231="Y"),0)),1,0))))</f>
        <v>1</v>
      </c>
      <c r="CR231" s="81" t="str">
        <f t="shared" si="17"/>
        <v/>
      </c>
      <c r="CS231">
        <f t="shared" ref="CS231:CS232" si="452">CS$5*(12/(MIN(12,Q231))-1)</f>
        <v>54</v>
      </c>
      <c r="CT231">
        <f t="shared" si="19"/>
        <v>50</v>
      </c>
      <c r="CU231" t="str">
        <f t="shared" si="29"/>
        <v/>
      </c>
      <c r="CV231" s="81">
        <f t="shared" ref="CV231:CV232" si="453">CT231*IF(CU231="",1,Q231)</f>
        <v>50</v>
      </c>
      <c r="CW231" s="81">
        <f>(CV231/25)^1.5*(Calculator!$BU$4/10000)*CW$5</f>
        <v>1.4709404967870074</v>
      </c>
      <c r="CX231" t="str">
        <f t="shared" ref="CX231:CX232" si="454">"$"&amp;IF(LEFT(CU231,1)="r",CT231&amp;"/"&amp;CU231,CV231)</f>
        <v>$50</v>
      </c>
    </row>
    <row r="232" spans="2:102" x14ac:dyDescent="0.25">
      <c r="B232" s="115" t="s">
        <v>233</v>
      </c>
      <c r="C232" s="13">
        <v>46267.647916666669</v>
      </c>
      <c r="D232">
        <v>36760</v>
      </c>
      <c r="E232" s="54" t="s">
        <v>235</v>
      </c>
      <c r="F232" s="54" t="s">
        <v>582</v>
      </c>
      <c r="G232" s="54" t="s">
        <v>1727</v>
      </c>
      <c r="H232" s="55">
        <v>19.2</v>
      </c>
      <c r="I232" s="55">
        <v>18.899999999999999</v>
      </c>
      <c r="J232" s="55">
        <v>18.7</v>
      </c>
      <c r="K232" s="54"/>
      <c r="L232" s="56" t="b">
        <v>1</v>
      </c>
      <c r="M232" s="56" t="b">
        <v>0</v>
      </c>
      <c r="N232" s="54">
        <v>0</v>
      </c>
      <c r="O232" s="54" t="s">
        <v>238</v>
      </c>
      <c r="P232" s="54">
        <v>25</v>
      </c>
      <c r="Q232" s="54">
        <v>1</v>
      </c>
      <c r="R232" s="54">
        <v>25</v>
      </c>
      <c r="S232" s="54" t="s">
        <v>583</v>
      </c>
      <c r="T232" s="54"/>
      <c r="U232" s="54" t="s">
        <v>1574</v>
      </c>
      <c r="V232" s="54" t="s">
        <v>1575</v>
      </c>
      <c r="W232" s="54" t="b">
        <v>0</v>
      </c>
      <c r="X232" s="54"/>
      <c r="Y232" s="57" t="s">
        <v>2314</v>
      </c>
      <c r="Z232" s="54" t="s">
        <v>1728</v>
      </c>
      <c r="AA232" s="54" t="s">
        <v>1578</v>
      </c>
      <c r="AB232" s="54" t="s">
        <v>589</v>
      </c>
      <c r="AC232" s="56" t="b">
        <v>1</v>
      </c>
      <c r="AD232" s="56" t="b">
        <v>0</v>
      </c>
      <c r="AE232" s="54"/>
      <c r="AF232" s="58"/>
      <c r="AG232" s="62" t="s">
        <v>293</v>
      </c>
      <c r="AH232" s="54"/>
      <c r="AI232" s="54"/>
      <c r="AJ232" s="54"/>
      <c r="AK232" s="54"/>
      <c r="AL232" s="54"/>
      <c r="AM232" s="54">
        <v>0</v>
      </c>
      <c r="AN232" s="54"/>
      <c r="AO232" s="54"/>
      <c r="AP232" s="54"/>
      <c r="AQ232" s="54"/>
      <c r="AR232" s="54"/>
      <c r="AS232" s="54"/>
      <c r="AT232" s="54"/>
      <c r="AU232" s="54"/>
      <c r="AV232" s="54"/>
      <c r="AW232" s="54"/>
      <c r="AX232" s="59"/>
      <c r="AY232" s="59"/>
      <c r="AZ232" s="59"/>
      <c r="BA232" s="59"/>
      <c r="BB232" s="59"/>
      <c r="BC232" s="60"/>
      <c r="BD232" s="61"/>
      <c r="BE232" s="62"/>
      <c r="BF232" s="35">
        <f t="shared" si="443"/>
        <v>4.9000000000000004</v>
      </c>
      <c r="BG232" s="35">
        <f t="shared" si="443"/>
        <v>6.4130000000000006E-2</v>
      </c>
      <c r="BH232" s="35" t="str">
        <f t="shared" si="444"/>
        <v>?</v>
      </c>
      <c r="BI232" s="110" t="str">
        <f t="shared" si="445"/>
        <v/>
      </c>
      <c r="BJ232" s="83" t="e">
        <f>VLOOKUP($F232,REP_Info!$D$6:$H$250,5,FALSE)</f>
        <v>#N/A</v>
      </c>
      <c r="BK232" s="30" t="e">
        <f t="shared" si="446"/>
        <v>#N/A</v>
      </c>
      <c r="BL232" s="30" t="e">
        <f t="shared" si="446"/>
        <v>#N/A</v>
      </c>
      <c r="BM232" s="30" t="e">
        <f t="shared" si="446"/>
        <v>#N/A</v>
      </c>
      <c r="BN232" s="29" t="e">
        <f t="shared" si="446"/>
        <v>#N/A</v>
      </c>
      <c r="BO232" s="85" t="str">
        <f t="shared" si="2"/>
        <v>$$$</v>
      </c>
      <c r="BP232" s="88" t="str">
        <f t="shared" si="447"/>
        <v>$$$</v>
      </c>
      <c r="BQ232" s="88" t="str">
        <f t="shared" si="4"/>
        <v>$$$</v>
      </c>
      <c r="BR232" s="88" t="str">
        <f t="shared" si="5"/>
        <v>$$$</v>
      </c>
      <c r="BS232" s="29" t="e">
        <f t="shared" si="448"/>
        <v>#N/A</v>
      </c>
      <c r="BT232" s="29" t="e">
        <f t="shared" si="448"/>
        <v>#N/A</v>
      </c>
      <c r="BU232" s="29" t="e">
        <f t="shared" si="448"/>
        <v>#N/A</v>
      </c>
      <c r="BV232" s="29" t="e">
        <f t="shared" si="448"/>
        <v>#N/A</v>
      </c>
      <c r="BW232" s="29" t="e">
        <f t="shared" si="448"/>
        <v>#N/A</v>
      </c>
      <c r="BX232" s="29" t="e">
        <f t="shared" si="448"/>
        <v>#N/A</v>
      </c>
      <c r="BY232" s="29" t="e">
        <f t="shared" si="448"/>
        <v>#N/A</v>
      </c>
      <c r="BZ232" s="29" t="e">
        <f t="shared" si="448"/>
        <v>#N/A</v>
      </c>
      <c r="CA232" s="29" t="e">
        <f t="shared" si="448"/>
        <v>#N/A</v>
      </c>
      <c r="CB232" s="29" t="e">
        <f t="shared" si="448"/>
        <v>#N/A</v>
      </c>
      <c r="CC232" s="29" t="e">
        <f t="shared" si="448"/>
        <v>#N/A</v>
      </c>
      <c r="CD232" s="29" t="e">
        <f t="shared" si="448"/>
        <v>#N/A</v>
      </c>
      <c r="CE232" s="6" t="str">
        <f t="shared" si="373"/>
        <v/>
      </c>
      <c r="CF232" s="27" t="e">
        <f>IF(AND(CI232,NOT(AD232)),LOOKUP(CF$5,{0,750,1500},H232:J232),"")</f>
        <v>#N/A</v>
      </c>
      <c r="CG232" s="6" t="str">
        <f t="shared" si="374"/>
        <v/>
      </c>
      <c r="CH232" t="e">
        <f t="shared" si="449"/>
        <v>#N/A</v>
      </c>
      <c r="CI232" t="e">
        <f t="shared" si="450"/>
        <v>#N/A</v>
      </c>
      <c r="CJ232" s="6" t="e">
        <f t="shared" si="11"/>
        <v>#N/A</v>
      </c>
      <c r="CK232" s="6">
        <f t="shared" si="12"/>
        <v>1</v>
      </c>
      <c r="CL232" s="6">
        <f t="shared" si="26"/>
        <v>1</v>
      </c>
      <c r="CM232" s="6">
        <f t="shared" si="13"/>
        <v>0</v>
      </c>
      <c r="CN232" s="6">
        <f t="shared" si="14"/>
        <v>0</v>
      </c>
      <c r="CO232" s="6">
        <f t="shared" si="15"/>
        <v>1</v>
      </c>
      <c r="CP232" s="6">
        <f t="shared" si="16"/>
        <v>1</v>
      </c>
      <c r="CQ232" s="6">
        <f t="shared" si="451"/>
        <v>1</v>
      </c>
      <c r="CR232" s="81" t="str">
        <f t="shared" si="17"/>
        <v/>
      </c>
      <c r="CS232">
        <f t="shared" si="452"/>
        <v>198</v>
      </c>
      <c r="CT232">
        <f t="shared" si="19"/>
        <v>25</v>
      </c>
      <c r="CU232" t="str">
        <f t="shared" si="29"/>
        <v/>
      </c>
      <c r="CV232" s="81">
        <f t="shared" si="453"/>
        <v>25</v>
      </c>
      <c r="CW232" s="81">
        <f>(CV232/25)^1.5*(Calculator!$BU$4/10000)*CW$5</f>
        <v>0.52005600000000107</v>
      </c>
      <c r="CX232" t="str">
        <f t="shared" si="454"/>
        <v>$25</v>
      </c>
    </row>
    <row r="233" spans="2:102" x14ac:dyDescent="0.25">
      <c r="B233" s="115" t="s">
        <v>233</v>
      </c>
      <c r="C233" s="13">
        <v>46266.661111111112</v>
      </c>
      <c r="D233">
        <v>29230</v>
      </c>
      <c r="E233" s="54" t="s">
        <v>237</v>
      </c>
      <c r="F233" s="54" t="s">
        <v>590</v>
      </c>
      <c r="G233" s="54" t="s">
        <v>1674</v>
      </c>
      <c r="H233" s="55">
        <v>15.299999999999999</v>
      </c>
      <c r="I233" s="55">
        <v>14.299999999999999</v>
      </c>
      <c r="J233" s="55">
        <v>13.900000000000002</v>
      </c>
      <c r="K233" s="54"/>
      <c r="L233" s="56" t="b">
        <v>0</v>
      </c>
      <c r="M233" s="56" t="b">
        <v>0</v>
      </c>
      <c r="N233" s="54">
        <v>1</v>
      </c>
      <c r="O233" s="54" t="s">
        <v>228</v>
      </c>
      <c r="P233" s="54">
        <v>6</v>
      </c>
      <c r="Q233" s="54">
        <v>48</v>
      </c>
      <c r="R233" s="54">
        <v>0</v>
      </c>
      <c r="S233" s="54" t="s">
        <v>1604</v>
      </c>
      <c r="T233" s="54" t="s">
        <v>1605</v>
      </c>
      <c r="U233" s="54" t="s">
        <v>1600</v>
      </c>
      <c r="V233" s="54" t="s">
        <v>1606</v>
      </c>
      <c r="W233" s="54" t="b">
        <v>0</v>
      </c>
      <c r="X233" s="54"/>
      <c r="Y233" s="57" t="s">
        <v>2211</v>
      </c>
      <c r="Z233" s="54" t="s">
        <v>1607</v>
      </c>
      <c r="AA233" s="54"/>
      <c r="AB233" s="54" t="s">
        <v>1608</v>
      </c>
      <c r="AC233" s="56" t="b">
        <v>0</v>
      </c>
      <c r="AD233" s="56" t="b">
        <v>0</v>
      </c>
      <c r="AE233" s="54" t="s">
        <v>302</v>
      </c>
      <c r="AF233" s="58">
        <v>46266</v>
      </c>
      <c r="AG233" s="62" t="s">
        <v>293</v>
      </c>
      <c r="AH233" s="54">
        <v>0</v>
      </c>
      <c r="AI233" s="54"/>
      <c r="AJ233" s="54"/>
      <c r="AK233" s="54"/>
      <c r="AL233" s="54"/>
      <c r="AM233" s="54">
        <v>4.95</v>
      </c>
      <c r="AN233" s="54"/>
      <c r="AO233" s="54"/>
      <c r="AP233" s="54"/>
      <c r="AQ233" s="54"/>
      <c r="AR233" s="54"/>
      <c r="AS233" s="54"/>
      <c r="AT233" s="54"/>
      <c r="AU233" s="54"/>
      <c r="AV233" s="54"/>
      <c r="AW233" s="54"/>
      <c r="AX233" s="59"/>
      <c r="AY233" s="59"/>
      <c r="AZ233" s="59"/>
      <c r="BA233" s="59"/>
      <c r="BB233" s="59">
        <v>7.4190000000000006E-2</v>
      </c>
      <c r="BC233" s="60"/>
      <c r="BD233" s="61"/>
      <c r="BE233" s="62" t="s">
        <v>293</v>
      </c>
      <c r="BF233" s="35">
        <f t="shared" ref="BF233:BG233" si="455">IF($E233=$E$4,BF$4,IF($E233=$E$5,BF$5,""))</f>
        <v>4.0600000000000005</v>
      </c>
      <c r="BG233" s="35">
        <f t="shared" si="455"/>
        <v>6.0295000000000001E-2</v>
      </c>
      <c r="BH233" s="35" t="str">
        <f t="shared" ref="BH233" si="456">IF(ISTEXT(BE233),IF(AND(AV233=0,SUM(AN233:AQ233)=0),IF(AM233&lt;=0,IF(BE233="Y","Low","Flat"),"Med"),"High"),"?")</f>
        <v>Med</v>
      </c>
      <c r="BI233" s="110">
        <f t="shared" ref="BI233" si="457">IF(ISNUMBER(AH233),0*BI$5*SIN((EDATE($A$3,$Q233)-DATE(YEAR(EDATE($A$3,$Q233)),1,0)-BI$4)*2*PI()/365),"")</f>
        <v>0</v>
      </c>
      <c r="BJ233" s="83">
        <f>VLOOKUP($F233,REP_Info!$D$6:$H$250,5,FALSE)</f>
        <v>1.694</v>
      </c>
      <c r="BK233" s="30">
        <f t="shared" ref="BK233:BN233" si="458">IF(BK$7&gt;0,(LOOKUP(BK$7,$AH233:$AL233,$AM233:$AQ233)+IF($AG233="Y",SUMPRODUCT($AX233:$BB233-$AW233:$BA233,BK$7-$AR233:$AV233,N(BK$7&gt;$AR233:$AV233)),BK$7*LOOKUP(BK$7,$AR233:$AV233,$AX233:$BB233))+IF($BE233="Y",$BF233,$BC233)+BK$7*IF($BE233="Y",$BG233,$BD233))*100/BK$7,"")</f>
        <v>15.250500000000002</v>
      </c>
      <c r="BL233" s="30">
        <f t="shared" si="458"/>
        <v>14.349500000000001</v>
      </c>
      <c r="BM233" s="30">
        <f t="shared" si="458"/>
        <v>13.898999999999999</v>
      </c>
      <c r="BN233" s="29">
        <f t="shared" si="458"/>
        <v>13.748833333333334</v>
      </c>
      <c r="BO233" s="85" t="str">
        <f t="shared" ref="BO233" si="459">IFERROR(SUMPRODUCT($BS$7:$CD$7,$BS233:$CD233)/100,"$$$")</f>
        <v>$$$</v>
      </c>
      <c r="BP233" s="88" t="str">
        <f t="shared" ref="BP233" si="460">IFERROR(BO233*100/BO$5,"$$$")</f>
        <v>$$$</v>
      </c>
      <c r="BQ233" s="88" t="str">
        <f t="shared" ref="BQ233" si="461">IFERROR(SUMPRODUCT($BS$7:$CD$7,$BS233:$CD233,--($BS$4:$CD$4&lt;=$Q233))/SUMPRODUCT(--($BS$4:$CD$4&lt;=$Q233),$BS$7:$CD$7),"$$$")</f>
        <v>$$$</v>
      </c>
      <c r="BR233" s="88" t="str">
        <f t="shared" ref="BR233" si="462">IFERROR($BQ233-$BF233*100*SUMPRODUCT(--($BS$4:$CD$4&lt;=$Q233))/SUMPRODUCT(--($BS$4:$CD$4&lt;=$Q233),$BS$7:$CD$7)-$BG233*100,"$$$")</f>
        <v>$$$</v>
      </c>
      <c r="BS233" s="29" t="e">
        <f t="shared" ref="BS233:CD233" si="463">IF($CI233,IF(BS$7&gt;0,IF(BS$4&gt;$Q233,$BF233+BS$7*(BS$5+$BG233+$BI233),LOOKUP(BS$7,$AH233:$AL233,$AM233:$AQ233)+IF($AG233="Y",SUMPRODUCT($AX233:$BB233-$AW233:$BA233,BS$7-$AR233:$AV233,N(BS$7&gt;$AR233:$AV233)),BS$7*LOOKUP(BS$7,$AR233:$AV233,$AX233:$BB233))+IF($BE233="Y",$BF233,$BC233)+BS$7*IF($BE233="Y",$BG233,$BD233))*100/BS$7,""),NA())</f>
        <v>#N/A</v>
      </c>
      <c r="BT233" s="29" t="e">
        <f t="shared" si="463"/>
        <v>#N/A</v>
      </c>
      <c r="BU233" s="29" t="e">
        <f t="shared" si="463"/>
        <v>#N/A</v>
      </c>
      <c r="BV233" s="29" t="e">
        <f t="shared" si="463"/>
        <v>#N/A</v>
      </c>
      <c r="BW233" s="29" t="e">
        <f t="shared" si="463"/>
        <v>#N/A</v>
      </c>
      <c r="BX233" s="29" t="e">
        <f t="shared" si="463"/>
        <v>#N/A</v>
      </c>
      <c r="BY233" s="29" t="e">
        <f t="shared" si="463"/>
        <v>#N/A</v>
      </c>
      <c r="BZ233" s="29" t="e">
        <f t="shared" si="463"/>
        <v>#N/A</v>
      </c>
      <c r="CA233" s="29" t="e">
        <f t="shared" si="463"/>
        <v>#N/A</v>
      </c>
      <c r="CB233" s="29" t="e">
        <f t="shared" si="463"/>
        <v>#N/A</v>
      </c>
      <c r="CC233" s="29" t="e">
        <f t="shared" si="463"/>
        <v>#N/A</v>
      </c>
      <c r="CD233" s="29" t="e">
        <f t="shared" si="463"/>
        <v>#N/A</v>
      </c>
      <c r="CE233" s="6" t="str">
        <f t="shared" si="373"/>
        <v/>
      </c>
      <c r="CF233" s="27" t="e">
        <f>IF(AND(CI233,NOT(AD233)),LOOKUP(CF$5,{0,750,1500},H233:J233),"")</f>
        <v>#N/A</v>
      </c>
      <c r="CG233" s="6" t="str">
        <f t="shared" si="374"/>
        <v/>
      </c>
      <c r="CH233" t="e">
        <f t="shared" ref="CH233" si="464">IF(CI233,IF(ISNUMBER(BO233),BO233,100000)+CV233/10000+IF(ISNUMBER(BJ233),BJ233,2)/10000-P233/100000+ROW()/10000000,"")</f>
        <v>#N/A</v>
      </c>
      <c r="CI233" t="e">
        <f t="shared" ref="CI233" si="465">PRODUCT(CJ233:CQ233)</f>
        <v>#N/A</v>
      </c>
      <c r="CJ233" s="6" t="e">
        <f t="shared" ref="CJ233" si="466">IF($E233=CJ$5,1,0)</f>
        <v>#N/A</v>
      </c>
      <c r="CK233" s="6">
        <f t="shared" ref="CK233" si="467">IF(CK$5="[Any]",1,IF($F233=CK$5,1,0))</f>
        <v>1</v>
      </c>
      <c r="CL233" s="6">
        <f t="shared" si="26"/>
        <v>1</v>
      </c>
      <c r="CM233" s="6">
        <f t="shared" ref="CM233" si="468">IF($O233="Fixed",1,0)</f>
        <v>1</v>
      </c>
      <c r="CN233" s="6">
        <f t="shared" ref="CN233" si="469">IF($Q233&gt;=CN$5,1,0)</f>
        <v>1</v>
      </c>
      <c r="CO233" s="6">
        <f t="shared" ref="CO233" si="470">IF($Q233&lt;=CO$5,1,0)</f>
        <v>0</v>
      </c>
      <c r="CP233" s="6">
        <f t="shared" ref="CP233" si="471">IF($P233&gt;=CP$5,1,0)</f>
        <v>1</v>
      </c>
      <c r="CQ233" s="6">
        <f t="shared" ref="CQ233" si="472">IF(CQ$5="Any",1,IF(AND(CQ$5="Med",AV233=0,SUM(AN233:AQ233)=0),1,IF(AND(CQ$5="Low",AV233=0,SUM(AN233:AQ233)=0,AM233=0),1,IF(AND(CQ$5="Flat",AV233=0,SUM(AN233:AQ233)=0,AM233=0,IFERROR(NOT(BE233="Y"),0)),1,0))))</f>
        <v>1</v>
      </c>
      <c r="CR233" s="81" t="str">
        <f t="shared" ref="CR233" si="473">IF(ISNUMBER($CH233),$CH233+$CS233+$CW233,"")</f>
        <v/>
      </c>
      <c r="CS233">
        <f t="shared" ref="CS233" si="474">CS$5*(12/(MIN(12,Q233))-1)</f>
        <v>0</v>
      </c>
      <c r="CT233">
        <f t="shared" si="19"/>
        <v>0</v>
      </c>
      <c r="CU233" t="str">
        <f t="shared" si="29"/>
        <v/>
      </c>
      <c r="CV233" s="81">
        <f t="shared" ref="CV233" si="475">CT233*IF(CU233="",1,Q233)</f>
        <v>0</v>
      </c>
      <c r="CW233" s="81">
        <f>(CV233/25)^1.5*(Calculator!$BU$4/10000)*CW$5</f>
        <v>0</v>
      </c>
      <c r="CX233" t="str">
        <f t="shared" ref="CX233" si="476">"$"&amp;IF(LEFT(CU233,1)="r",CT233&amp;"/"&amp;CU233,CV233)</f>
        <v>$0</v>
      </c>
    </row>
    <row r="234" spans="2:102" x14ac:dyDescent="0.25">
      <c r="B234" s="115" t="s">
        <v>233</v>
      </c>
      <c r="C234" s="13">
        <v>46266.661111111112</v>
      </c>
      <c r="D234">
        <v>29255</v>
      </c>
      <c r="E234" s="54" t="s">
        <v>235</v>
      </c>
      <c r="F234" s="54" t="s">
        <v>590</v>
      </c>
      <c r="G234" s="54" t="s">
        <v>1674</v>
      </c>
      <c r="H234" s="55">
        <v>15.299999999999999</v>
      </c>
      <c r="I234" s="55">
        <v>14.299999999999999</v>
      </c>
      <c r="J234" s="55">
        <v>13.900000000000002</v>
      </c>
      <c r="K234" s="54"/>
      <c r="L234" s="56" t="b">
        <v>0</v>
      </c>
      <c r="M234" s="56" t="b">
        <v>0</v>
      </c>
      <c r="N234" s="54">
        <v>1</v>
      </c>
      <c r="O234" s="54" t="s">
        <v>228</v>
      </c>
      <c r="P234" s="54">
        <v>6</v>
      </c>
      <c r="Q234" s="54">
        <v>48</v>
      </c>
      <c r="R234" s="54">
        <v>0</v>
      </c>
      <c r="S234" s="54" t="s">
        <v>1604</v>
      </c>
      <c r="T234" s="54" t="s">
        <v>1605</v>
      </c>
      <c r="U234" s="54" t="s">
        <v>1600</v>
      </c>
      <c r="V234" s="54" t="s">
        <v>1606</v>
      </c>
      <c r="W234" s="54" t="b">
        <v>0</v>
      </c>
      <c r="X234" s="54"/>
      <c r="Y234" s="57" t="s">
        <v>2212</v>
      </c>
      <c r="Z234" s="54" t="s">
        <v>1607</v>
      </c>
      <c r="AA234" s="54"/>
      <c r="AB234" s="54" t="s">
        <v>1608</v>
      </c>
      <c r="AC234" s="56" t="b">
        <v>0</v>
      </c>
      <c r="AD234" s="56" t="b">
        <v>0</v>
      </c>
      <c r="AE234" s="54" t="s">
        <v>302</v>
      </c>
      <c r="AF234" s="58">
        <v>46266</v>
      </c>
      <c r="AG234" s="62" t="s">
        <v>293</v>
      </c>
      <c r="AH234" s="54">
        <v>0</v>
      </c>
      <c r="AI234" s="54"/>
      <c r="AJ234" s="54"/>
      <c r="AK234" s="54"/>
      <c r="AL234" s="54"/>
      <c r="AM234" s="54">
        <v>4.95</v>
      </c>
      <c r="AN234" s="54"/>
      <c r="AO234" s="54"/>
      <c r="AP234" s="54"/>
      <c r="AQ234" s="54"/>
      <c r="AR234" s="54"/>
      <c r="AS234" s="54"/>
      <c r="AT234" s="54"/>
      <c r="AU234" s="54"/>
      <c r="AV234" s="54"/>
      <c r="AW234" s="54"/>
      <c r="AX234" s="59"/>
      <c r="AY234" s="59"/>
      <c r="AZ234" s="59"/>
      <c r="BA234" s="59"/>
      <c r="BB234" s="59">
        <v>6.9514999999999993E-2</v>
      </c>
      <c r="BC234" s="60"/>
      <c r="BD234" s="61"/>
      <c r="BE234" s="62" t="s">
        <v>293</v>
      </c>
      <c r="BF234" s="35">
        <f t="shared" ref="BF234:BG234" si="477">IF($E234=$E$4,BF$4,IF($E234=$E$5,BF$5,""))</f>
        <v>4.9000000000000004</v>
      </c>
      <c r="BG234" s="35">
        <f t="shared" si="477"/>
        <v>6.4130000000000006E-2</v>
      </c>
      <c r="BH234" s="35" t="str">
        <f t="shared" ref="BH234" si="478">IF(ISTEXT(BE234),IF(AND(AV234=0,SUM(AN234:AQ234)=0),IF(AM234&lt;=0,IF(BE234="Y","Low","Flat"),"Med"),"High"),"?")</f>
        <v>Med</v>
      </c>
      <c r="BI234" s="110">
        <f t="shared" ref="BI234" si="479">IF(ISNUMBER(AH234),0*BI$5*SIN((EDATE($A$3,$Q234)-DATE(YEAR(EDATE($A$3,$Q234)),1,0)-BI$4)*2*PI()/365),"")</f>
        <v>0</v>
      </c>
      <c r="BJ234" s="83">
        <f>VLOOKUP($F234,REP_Info!$D$6:$H$250,5,FALSE)</f>
        <v>1.694</v>
      </c>
      <c r="BK234" s="30">
        <f t="shared" ref="BK234:BN234" si="480">IF(BK$7&gt;0,(LOOKUP(BK$7,$AH234:$AL234,$AM234:$AQ234)+IF($AG234="Y",SUMPRODUCT($AX234:$BB234-$AW234:$BA234,BK$7-$AR234:$AV234,N(BK$7&gt;$AR234:$AV234)),BK$7*LOOKUP(BK$7,$AR234:$AV234,$AX234:$BB234))+IF($BE234="Y",$BF234,$BC234)+BK$7*IF($BE234="Y",$BG234,$BD234))*100/BK$7,"")</f>
        <v>15.3345</v>
      </c>
      <c r="BL234" s="30">
        <f t="shared" si="480"/>
        <v>14.349500000000001</v>
      </c>
      <c r="BM234" s="30">
        <f t="shared" si="480"/>
        <v>13.856999999999999</v>
      </c>
      <c r="BN234" s="29">
        <f t="shared" si="480"/>
        <v>13.692833333333333</v>
      </c>
      <c r="BO234" s="85" t="str">
        <f t="shared" si="2"/>
        <v>$$$</v>
      </c>
      <c r="BP234" s="88" t="str">
        <f t="shared" ref="BP234" si="481">IFERROR(BO234*100/BO$5,"$$$")</f>
        <v>$$$</v>
      </c>
      <c r="BQ234" s="88" t="str">
        <f t="shared" si="4"/>
        <v>$$$</v>
      </c>
      <c r="BR234" s="88" t="str">
        <f t="shared" si="5"/>
        <v>$$$</v>
      </c>
      <c r="BS234" s="29" t="e">
        <f t="shared" ref="BS234:CD234" si="482">IF($CI234,IF(BS$7&gt;0,IF(BS$4&gt;$Q234,$BF234+BS$7*(BS$5+$BG234+$BI234),LOOKUP(BS$7,$AH234:$AL234,$AM234:$AQ234)+IF($AG234="Y",SUMPRODUCT($AX234:$BB234-$AW234:$BA234,BS$7-$AR234:$AV234,N(BS$7&gt;$AR234:$AV234)),BS$7*LOOKUP(BS$7,$AR234:$AV234,$AX234:$BB234))+IF($BE234="Y",$BF234,$BC234)+BS$7*IF($BE234="Y",$BG234,$BD234))*100/BS$7,""),NA())</f>
        <v>#N/A</v>
      </c>
      <c r="BT234" s="29" t="e">
        <f t="shared" si="482"/>
        <v>#N/A</v>
      </c>
      <c r="BU234" s="29" t="e">
        <f t="shared" si="482"/>
        <v>#N/A</v>
      </c>
      <c r="BV234" s="29" t="e">
        <f t="shared" si="482"/>
        <v>#N/A</v>
      </c>
      <c r="BW234" s="29" t="e">
        <f t="shared" si="482"/>
        <v>#N/A</v>
      </c>
      <c r="BX234" s="29" t="e">
        <f t="shared" si="482"/>
        <v>#N/A</v>
      </c>
      <c r="BY234" s="29" t="e">
        <f t="shared" si="482"/>
        <v>#N/A</v>
      </c>
      <c r="BZ234" s="29" t="e">
        <f t="shared" si="482"/>
        <v>#N/A</v>
      </c>
      <c r="CA234" s="29" t="e">
        <f t="shared" si="482"/>
        <v>#N/A</v>
      </c>
      <c r="CB234" s="29" t="e">
        <f t="shared" si="482"/>
        <v>#N/A</v>
      </c>
      <c r="CC234" s="29" t="e">
        <f t="shared" si="482"/>
        <v>#N/A</v>
      </c>
      <c r="CD234" s="29" t="e">
        <f t="shared" si="482"/>
        <v>#N/A</v>
      </c>
      <c r="CE234" s="6" t="str">
        <f t="shared" si="373"/>
        <v/>
      </c>
      <c r="CF234" s="27" t="e">
        <f>IF(AND(CI234,NOT(AD234)),LOOKUP(CF$5,{0,750,1500},H234:J234),"")</f>
        <v>#N/A</v>
      </c>
      <c r="CG234" s="6" t="str">
        <f t="shared" si="374"/>
        <v/>
      </c>
      <c r="CH234" t="e">
        <f t="shared" ref="CH234" si="483">IF(CI234,IF(ISNUMBER(BO234),BO234,100000)+CV234/10000+IF(ISNUMBER(BJ234),BJ234,2)/10000-P234/100000+ROW()/10000000,"")</f>
        <v>#N/A</v>
      </c>
      <c r="CI234" t="e">
        <f t="shared" ref="CI234" si="484">PRODUCT(CJ234:CQ234)</f>
        <v>#N/A</v>
      </c>
      <c r="CJ234" s="6" t="e">
        <f t="shared" si="11"/>
        <v>#N/A</v>
      </c>
      <c r="CK234" s="6">
        <f t="shared" si="12"/>
        <v>1</v>
      </c>
      <c r="CL234" s="6">
        <f t="shared" si="26"/>
        <v>1</v>
      </c>
      <c r="CM234" s="6">
        <f t="shared" si="13"/>
        <v>1</v>
      </c>
      <c r="CN234" s="6">
        <f t="shared" si="14"/>
        <v>1</v>
      </c>
      <c r="CO234" s="6">
        <f t="shared" si="15"/>
        <v>0</v>
      </c>
      <c r="CP234" s="6">
        <f t="shared" si="16"/>
        <v>1</v>
      </c>
      <c r="CQ234" s="6">
        <f t="shared" ref="CQ234" si="485">IF(CQ$5="Any",1,IF(AND(CQ$5="Med",AV234=0,SUM(AN234:AQ234)=0),1,IF(AND(CQ$5="Low",AV234=0,SUM(AN234:AQ234)=0,AM234=0),1,IF(AND(CQ$5="Flat",AV234=0,SUM(AN234:AQ234)=0,AM234=0,IFERROR(NOT(BE234="Y"),0)),1,0))))</f>
        <v>1</v>
      </c>
      <c r="CR234" s="81" t="str">
        <f t="shared" si="17"/>
        <v/>
      </c>
      <c r="CS234">
        <f t="shared" ref="CS234" si="486">CS$5*(12/(MIN(12,Q234))-1)</f>
        <v>0</v>
      </c>
      <c r="CT234">
        <f t="shared" si="19"/>
        <v>0</v>
      </c>
      <c r="CU234" t="str">
        <f t="shared" si="29"/>
        <v/>
      </c>
      <c r="CV234" s="81">
        <f t="shared" ref="CV234" si="487">CT234*IF(CU234="",1,Q234)</f>
        <v>0</v>
      </c>
      <c r="CW234" s="81">
        <f>(CV234/25)^1.5*(Calculator!$BU$4/10000)*CW$5</f>
        <v>0</v>
      </c>
      <c r="CX234" t="str">
        <f t="shared" ref="CX234" si="488">"$"&amp;IF(LEFT(CU234,1)="r",CT234&amp;"/"&amp;CU234,CV234)</f>
        <v>$0</v>
      </c>
    </row>
    <row r="235" spans="2:102" x14ac:dyDescent="0.25">
      <c r="B235" s="115" t="s">
        <v>233</v>
      </c>
      <c r="C235" s="13">
        <v>46266.661111111112</v>
      </c>
      <c r="D235">
        <v>29265</v>
      </c>
      <c r="E235" s="54" t="s">
        <v>237</v>
      </c>
      <c r="F235" s="54" t="s">
        <v>590</v>
      </c>
      <c r="G235" s="54" t="s">
        <v>1754</v>
      </c>
      <c r="H235" s="55">
        <v>12.4</v>
      </c>
      <c r="I235" s="55">
        <v>11.5</v>
      </c>
      <c r="J235" s="55">
        <v>11</v>
      </c>
      <c r="K235" s="54"/>
      <c r="L235" s="56" t="b">
        <v>0</v>
      </c>
      <c r="M235" s="56" t="b">
        <v>0</v>
      </c>
      <c r="N235" s="54">
        <v>1</v>
      </c>
      <c r="O235" s="54" t="s">
        <v>228</v>
      </c>
      <c r="P235" s="54">
        <v>6</v>
      </c>
      <c r="Q235" s="54">
        <v>10</v>
      </c>
      <c r="R235" s="54">
        <v>179</v>
      </c>
      <c r="S235" s="54" t="s">
        <v>1609</v>
      </c>
      <c r="T235" s="54"/>
      <c r="U235" s="54" t="s">
        <v>1600</v>
      </c>
      <c r="V235" s="54" t="s">
        <v>1606</v>
      </c>
      <c r="W235" s="54" t="b">
        <v>0</v>
      </c>
      <c r="X235" s="54"/>
      <c r="Y235" s="57" t="s">
        <v>2213</v>
      </c>
      <c r="Z235" s="54" t="s">
        <v>1607</v>
      </c>
      <c r="AA235" s="54"/>
      <c r="AB235" s="54" t="s">
        <v>1608</v>
      </c>
      <c r="AC235" s="56" t="b">
        <v>0</v>
      </c>
      <c r="AD235" s="56" t="b">
        <v>0</v>
      </c>
      <c r="AE235" s="54" t="s">
        <v>302</v>
      </c>
      <c r="AF235" s="58">
        <v>46265</v>
      </c>
      <c r="AG235" s="62" t="s">
        <v>293</v>
      </c>
      <c r="AH235" s="54">
        <v>0</v>
      </c>
      <c r="AI235" s="54"/>
      <c r="AJ235" s="54"/>
      <c r="AK235" s="54"/>
      <c r="AL235" s="54"/>
      <c r="AM235" s="54">
        <v>4.95</v>
      </c>
      <c r="AN235" s="54"/>
      <c r="AO235" s="54"/>
      <c r="AP235" s="54"/>
      <c r="AQ235" s="54"/>
      <c r="AR235" s="54"/>
      <c r="AS235" s="54"/>
      <c r="AT235" s="54"/>
      <c r="AU235" s="54"/>
      <c r="AV235" s="54"/>
      <c r="AW235" s="54"/>
      <c r="AX235" s="59"/>
      <c r="AY235" s="59"/>
      <c r="AZ235" s="59"/>
      <c r="BA235" s="59"/>
      <c r="BB235" s="59">
        <v>4.5266000000000001E-2</v>
      </c>
      <c r="BC235" s="60"/>
      <c r="BD235" s="61"/>
      <c r="BE235" s="62" t="s">
        <v>293</v>
      </c>
      <c r="BF235" s="35">
        <f t="shared" ref="BF235:BG236" si="489">IF($E235=$E$4,BF$4,IF($E235=$E$5,BF$5,""))</f>
        <v>4.0600000000000005</v>
      </c>
      <c r="BG235" s="35">
        <f t="shared" si="489"/>
        <v>6.0295000000000001E-2</v>
      </c>
      <c r="BH235" s="35" t="str">
        <f t="shared" ref="BH235:BH236" si="490">IF(ISTEXT(BE235),IF(AND(AV235=0,SUM(AN235:AQ235)=0),IF(AM235&lt;=0,IF(BE235="Y","Low","Flat"),"Med"),"High"),"?")</f>
        <v>Med</v>
      </c>
      <c r="BI235" s="110">
        <f t="shared" ref="BI235:BI236" si="491">IF(ISNUMBER(AH235),0*BI$5*SIN((EDATE($A$3,$Q235)-DATE(YEAR(EDATE($A$3,$Q235)),1,0)-BI$4)*2*PI()/365),"")</f>
        <v>0</v>
      </c>
      <c r="BJ235" s="83">
        <f>VLOOKUP($F235,REP_Info!$D$6:$H$250,5,FALSE)</f>
        <v>1.694</v>
      </c>
      <c r="BK235" s="30">
        <f t="shared" ref="BK235:BN236" si="492">IF(BK$7&gt;0,(LOOKUP(BK$7,$AH235:$AL235,$AM235:$AQ235)+IF($AG235="Y",SUMPRODUCT($AX235:$BB235-$AW235:$BA235,BK$7-$AR235:$AV235,N(BK$7&gt;$AR235:$AV235)),BK$7*LOOKUP(BK$7,$AR235:$AV235,$AX235:$BB235))+IF($BE235="Y",$BF235,$BC235)+BK$7*IF($BE235="Y",$BG235,$BD235))*100/BK$7,"")</f>
        <v>12.3581</v>
      </c>
      <c r="BL235" s="30">
        <f t="shared" si="492"/>
        <v>11.457100000000001</v>
      </c>
      <c r="BM235" s="30">
        <f t="shared" si="492"/>
        <v>11.006600000000001</v>
      </c>
      <c r="BN235" s="29">
        <f t="shared" si="492"/>
        <v>10.856433333333333</v>
      </c>
      <c r="BO235" s="85" t="str">
        <f t="shared" si="2"/>
        <v>$$$</v>
      </c>
      <c r="BP235" s="88" t="str">
        <f t="shared" ref="BP235:BP236" si="493">IFERROR(BO235*100/BO$5,"$$$")</f>
        <v>$$$</v>
      </c>
      <c r="BQ235" s="88" t="str">
        <f t="shared" si="4"/>
        <v>$$$</v>
      </c>
      <c r="BR235" s="88" t="str">
        <f t="shared" si="5"/>
        <v>$$$</v>
      </c>
      <c r="BS235" s="29" t="e">
        <f t="shared" ref="BS235:CD236" si="494">IF($CI235,IF(BS$7&gt;0,IF(BS$4&gt;$Q235,$BF235+BS$7*(BS$5+$BG235+$BI235),LOOKUP(BS$7,$AH235:$AL235,$AM235:$AQ235)+IF($AG235="Y",SUMPRODUCT($AX235:$BB235-$AW235:$BA235,BS$7-$AR235:$AV235,N(BS$7&gt;$AR235:$AV235)),BS$7*LOOKUP(BS$7,$AR235:$AV235,$AX235:$BB235))+IF($BE235="Y",$BF235,$BC235)+BS$7*IF($BE235="Y",$BG235,$BD235))*100/BS$7,""),NA())</f>
        <v>#N/A</v>
      </c>
      <c r="BT235" s="29" t="e">
        <f t="shared" si="494"/>
        <v>#N/A</v>
      </c>
      <c r="BU235" s="29" t="e">
        <f t="shared" si="494"/>
        <v>#N/A</v>
      </c>
      <c r="BV235" s="29" t="e">
        <f t="shared" si="494"/>
        <v>#N/A</v>
      </c>
      <c r="BW235" s="29" t="e">
        <f t="shared" si="494"/>
        <v>#N/A</v>
      </c>
      <c r="BX235" s="29" t="e">
        <f t="shared" si="494"/>
        <v>#N/A</v>
      </c>
      <c r="BY235" s="29" t="e">
        <f t="shared" si="494"/>
        <v>#N/A</v>
      </c>
      <c r="BZ235" s="29" t="e">
        <f t="shared" si="494"/>
        <v>#N/A</v>
      </c>
      <c r="CA235" s="29" t="e">
        <f t="shared" si="494"/>
        <v>#N/A</v>
      </c>
      <c r="CB235" s="29" t="e">
        <f t="shared" si="494"/>
        <v>#N/A</v>
      </c>
      <c r="CC235" s="29" t="e">
        <f t="shared" si="494"/>
        <v>#N/A</v>
      </c>
      <c r="CD235" s="29" t="e">
        <f t="shared" si="494"/>
        <v>#N/A</v>
      </c>
      <c r="CE235" s="6" t="str">
        <f t="shared" si="373"/>
        <v/>
      </c>
      <c r="CF235" s="27" t="e">
        <f>IF(AND(CI235,NOT(AD235)),LOOKUP(CF$5,{0,750,1500},H235:J235),"")</f>
        <v>#N/A</v>
      </c>
      <c r="CG235" s="6" t="str">
        <f t="shared" si="374"/>
        <v/>
      </c>
      <c r="CH235" t="e">
        <f t="shared" ref="CH235:CH236" si="495">IF(CI235,IF(ISNUMBER(BO235),BO235,100000)+CV235/10000+IF(ISNUMBER(BJ235),BJ235,2)/10000-P235/100000+ROW()/10000000,"")</f>
        <v>#N/A</v>
      </c>
      <c r="CI235" t="e">
        <f t="shared" ref="CI235:CI236" si="496">PRODUCT(CJ235:CQ235)</f>
        <v>#N/A</v>
      </c>
      <c r="CJ235" s="6" t="e">
        <f t="shared" si="11"/>
        <v>#N/A</v>
      </c>
      <c r="CK235" s="6">
        <f t="shared" si="12"/>
        <v>1</v>
      </c>
      <c r="CL235" s="6">
        <f t="shared" si="26"/>
        <v>1</v>
      </c>
      <c r="CM235" s="6">
        <f t="shared" si="13"/>
        <v>1</v>
      </c>
      <c r="CN235" s="6">
        <f t="shared" si="14"/>
        <v>0</v>
      </c>
      <c r="CO235" s="6">
        <f t="shared" si="15"/>
        <v>1</v>
      </c>
      <c r="CP235" s="6">
        <f t="shared" si="16"/>
        <v>1</v>
      </c>
      <c r="CQ235" s="6">
        <f t="shared" ref="CQ235:CQ236" si="497">IF(CQ$5="Any",1,IF(AND(CQ$5="Med",AV235=0,SUM(AN235:AQ235)=0),1,IF(AND(CQ$5="Low",AV235=0,SUM(AN235:AQ235)=0,AM235=0),1,IF(AND(CQ$5="Flat",AV235=0,SUM(AN235:AQ235)=0,AM235=0,IFERROR(NOT(BE235="Y"),0)),1,0))))</f>
        <v>1</v>
      </c>
      <c r="CR235" s="81" t="str">
        <f t="shared" si="17"/>
        <v/>
      </c>
      <c r="CS235">
        <f t="shared" ref="CS235:CS236" si="498">CS$5*(12/(MIN(12,Q235))-1)</f>
        <v>3.5999999999999992</v>
      </c>
      <c r="CT235">
        <f t="shared" si="19"/>
        <v>179</v>
      </c>
      <c r="CU235" t="str">
        <f t="shared" si="29"/>
        <v/>
      </c>
      <c r="CV235" s="81">
        <f t="shared" ref="CV235:CV236" si="499">CT235*IF(CU235="",1,Q235)</f>
        <v>179</v>
      </c>
      <c r="CW235" s="81">
        <f>(CV235/25)^1.5*(Calculator!$BU$4/10000)*CW$5</f>
        <v>9.9636771034935183</v>
      </c>
      <c r="CX235" t="str">
        <f t="shared" ref="CX235:CX236" si="500">"$"&amp;IF(LEFT(CU235,1)="r",CT235&amp;"/"&amp;CU235,CV235)</f>
        <v>$179</v>
      </c>
    </row>
    <row r="236" spans="2:102" x14ac:dyDescent="0.25">
      <c r="B236" s="115" t="s">
        <v>233</v>
      </c>
      <c r="C236" s="13">
        <v>46266.661111111112</v>
      </c>
      <c r="D236">
        <v>29268</v>
      </c>
      <c r="E236" s="54" t="s">
        <v>235</v>
      </c>
      <c r="F236" s="54" t="s">
        <v>590</v>
      </c>
      <c r="G236" s="54" t="s">
        <v>1754</v>
      </c>
      <c r="H236" s="55">
        <v>12.9</v>
      </c>
      <c r="I236" s="55">
        <v>11.899999999999999</v>
      </c>
      <c r="J236" s="55">
        <v>11.5</v>
      </c>
      <c r="K236" s="54"/>
      <c r="L236" s="56" t="b">
        <v>0</v>
      </c>
      <c r="M236" s="56" t="b">
        <v>0</v>
      </c>
      <c r="N236" s="54">
        <v>1</v>
      </c>
      <c r="O236" s="54" t="s">
        <v>228</v>
      </c>
      <c r="P236" s="54">
        <v>6</v>
      </c>
      <c r="Q236" s="54">
        <v>10</v>
      </c>
      <c r="R236" s="54">
        <v>179</v>
      </c>
      <c r="S236" s="54" t="s">
        <v>1604</v>
      </c>
      <c r="T236" s="54"/>
      <c r="U236" s="54" t="s">
        <v>1600</v>
      </c>
      <c r="V236" s="54" t="s">
        <v>1606</v>
      </c>
      <c r="W236" s="54" t="b">
        <v>0</v>
      </c>
      <c r="X236" s="54"/>
      <c r="Y236" s="57" t="s">
        <v>2214</v>
      </c>
      <c r="Z236" s="54" t="s">
        <v>1607</v>
      </c>
      <c r="AA236" s="54"/>
      <c r="AB236" s="54" t="s">
        <v>1608</v>
      </c>
      <c r="AC236" s="56" t="b">
        <v>0</v>
      </c>
      <c r="AD236" s="56" t="b">
        <v>0</v>
      </c>
      <c r="AE236" s="54" t="s">
        <v>302</v>
      </c>
      <c r="AF236" s="58">
        <v>46265</v>
      </c>
      <c r="AG236" s="62" t="s">
        <v>293</v>
      </c>
      <c r="AH236" s="54">
        <v>0</v>
      </c>
      <c r="AI236" s="54"/>
      <c r="AJ236" s="54"/>
      <c r="AK236" s="54"/>
      <c r="AL236" s="54"/>
      <c r="AM236" s="54">
        <v>4.95</v>
      </c>
      <c r="AN236" s="54"/>
      <c r="AO236" s="54"/>
      <c r="AP236" s="54"/>
      <c r="AQ236" s="54"/>
      <c r="AR236" s="54"/>
      <c r="AS236" s="54"/>
      <c r="AT236" s="54"/>
      <c r="AU236" s="54"/>
      <c r="AV236" s="54"/>
      <c r="AW236" s="54"/>
      <c r="AX236" s="59"/>
      <c r="AY236" s="59"/>
      <c r="AZ236" s="59"/>
      <c r="BA236" s="59"/>
      <c r="BB236" s="59">
        <v>4.5515E-2</v>
      </c>
      <c r="BC236" s="60"/>
      <c r="BD236" s="61"/>
      <c r="BE236" s="62" t="s">
        <v>293</v>
      </c>
      <c r="BF236" s="35">
        <f t="shared" si="489"/>
        <v>4.9000000000000004</v>
      </c>
      <c r="BG236" s="35">
        <f t="shared" si="489"/>
        <v>6.4130000000000006E-2</v>
      </c>
      <c r="BH236" s="35" t="str">
        <f t="shared" si="490"/>
        <v>Med</v>
      </c>
      <c r="BI236" s="110">
        <f t="shared" si="491"/>
        <v>0</v>
      </c>
      <c r="BJ236" s="83">
        <f>VLOOKUP($F236,REP_Info!$D$6:$H$250,5,FALSE)</f>
        <v>1.694</v>
      </c>
      <c r="BK236" s="30">
        <f t="shared" si="492"/>
        <v>12.934500000000003</v>
      </c>
      <c r="BL236" s="30">
        <f t="shared" si="492"/>
        <v>11.9495</v>
      </c>
      <c r="BM236" s="30">
        <f t="shared" si="492"/>
        <v>11.457000000000003</v>
      </c>
      <c r="BN236" s="29">
        <f t="shared" si="492"/>
        <v>11.292833333333334</v>
      </c>
      <c r="BO236" s="85" t="str">
        <f t="shared" si="2"/>
        <v>$$$</v>
      </c>
      <c r="BP236" s="88" t="str">
        <f t="shared" si="493"/>
        <v>$$$</v>
      </c>
      <c r="BQ236" s="88" t="str">
        <f t="shared" si="4"/>
        <v>$$$</v>
      </c>
      <c r="BR236" s="88" t="str">
        <f t="shared" si="5"/>
        <v>$$$</v>
      </c>
      <c r="BS236" s="29" t="e">
        <f t="shared" si="494"/>
        <v>#N/A</v>
      </c>
      <c r="BT236" s="29" t="e">
        <f t="shared" si="494"/>
        <v>#N/A</v>
      </c>
      <c r="BU236" s="29" t="e">
        <f t="shared" si="494"/>
        <v>#N/A</v>
      </c>
      <c r="BV236" s="29" t="e">
        <f t="shared" si="494"/>
        <v>#N/A</v>
      </c>
      <c r="BW236" s="29" t="e">
        <f t="shared" si="494"/>
        <v>#N/A</v>
      </c>
      <c r="BX236" s="29" t="e">
        <f t="shared" si="494"/>
        <v>#N/A</v>
      </c>
      <c r="BY236" s="29" t="e">
        <f t="shared" si="494"/>
        <v>#N/A</v>
      </c>
      <c r="BZ236" s="29" t="e">
        <f t="shared" si="494"/>
        <v>#N/A</v>
      </c>
      <c r="CA236" s="29" t="e">
        <f t="shared" si="494"/>
        <v>#N/A</v>
      </c>
      <c r="CB236" s="29" t="e">
        <f t="shared" si="494"/>
        <v>#N/A</v>
      </c>
      <c r="CC236" s="29" t="e">
        <f t="shared" si="494"/>
        <v>#N/A</v>
      </c>
      <c r="CD236" s="29" t="e">
        <f t="shared" si="494"/>
        <v>#N/A</v>
      </c>
      <c r="CE236" s="6" t="str">
        <f t="shared" si="373"/>
        <v/>
      </c>
      <c r="CF236" s="27" t="e">
        <f>IF(AND(CI236,NOT(AD236)),LOOKUP(CF$5,{0,750,1500},H236:J236),"")</f>
        <v>#N/A</v>
      </c>
      <c r="CG236" s="6" t="str">
        <f t="shared" si="374"/>
        <v/>
      </c>
      <c r="CH236" t="e">
        <f t="shared" si="495"/>
        <v>#N/A</v>
      </c>
      <c r="CI236" t="e">
        <f t="shared" si="496"/>
        <v>#N/A</v>
      </c>
      <c r="CJ236" s="6" t="e">
        <f t="shared" si="11"/>
        <v>#N/A</v>
      </c>
      <c r="CK236" s="6">
        <f t="shared" si="12"/>
        <v>1</v>
      </c>
      <c r="CL236" s="6">
        <f t="shared" si="26"/>
        <v>1</v>
      </c>
      <c r="CM236" s="6">
        <f t="shared" si="13"/>
        <v>1</v>
      </c>
      <c r="CN236" s="6">
        <f t="shared" si="14"/>
        <v>0</v>
      </c>
      <c r="CO236" s="6">
        <f t="shared" si="15"/>
        <v>1</v>
      </c>
      <c r="CP236" s="6">
        <f t="shared" si="16"/>
        <v>1</v>
      </c>
      <c r="CQ236" s="6">
        <f t="shared" si="497"/>
        <v>1</v>
      </c>
      <c r="CR236" s="81" t="str">
        <f t="shared" si="17"/>
        <v/>
      </c>
      <c r="CS236">
        <f t="shared" si="498"/>
        <v>3.5999999999999992</v>
      </c>
      <c r="CT236">
        <f t="shared" si="19"/>
        <v>179</v>
      </c>
      <c r="CU236" t="str">
        <f t="shared" si="29"/>
        <v/>
      </c>
      <c r="CV236" s="81">
        <f t="shared" si="499"/>
        <v>179</v>
      </c>
      <c r="CW236" s="81">
        <f>(CV236/25)^1.5*(Calculator!$BU$4/10000)*CW$5</f>
        <v>9.9636771034935183</v>
      </c>
      <c r="CX236" t="str">
        <f t="shared" si="500"/>
        <v>$179</v>
      </c>
    </row>
    <row r="237" spans="2:102" x14ac:dyDescent="0.25">
      <c r="B237" s="115" t="s">
        <v>233</v>
      </c>
      <c r="C237" s="13">
        <v>46266.661111111112</v>
      </c>
      <c r="D237">
        <v>29272</v>
      </c>
      <c r="E237" s="54" t="s">
        <v>237</v>
      </c>
      <c r="F237" s="54" t="s">
        <v>590</v>
      </c>
      <c r="G237" s="54" t="s">
        <v>1988</v>
      </c>
      <c r="H237" s="55">
        <v>11.700000000000001</v>
      </c>
      <c r="I237" s="55">
        <v>10.7</v>
      </c>
      <c r="J237" s="55">
        <v>10.299999999999999</v>
      </c>
      <c r="K237" s="54"/>
      <c r="L237" s="56" t="b">
        <v>0</v>
      </c>
      <c r="M237" s="56" t="b">
        <v>0</v>
      </c>
      <c r="N237" s="54">
        <v>1</v>
      </c>
      <c r="O237" s="54" t="s">
        <v>228</v>
      </c>
      <c r="P237" s="54">
        <v>6</v>
      </c>
      <c r="Q237" s="54">
        <v>3</v>
      </c>
      <c r="R237" s="54">
        <v>179</v>
      </c>
      <c r="S237" s="54" t="s">
        <v>1604</v>
      </c>
      <c r="T237" s="54"/>
      <c r="U237" s="54" t="s">
        <v>1600</v>
      </c>
      <c r="V237" s="54" t="s">
        <v>1606</v>
      </c>
      <c r="W237" s="54" t="b">
        <v>0</v>
      </c>
      <c r="X237" s="54"/>
      <c r="Y237" s="57" t="s">
        <v>2215</v>
      </c>
      <c r="Z237" s="54" t="s">
        <v>1607</v>
      </c>
      <c r="AA237" s="54"/>
      <c r="AB237" s="54" t="s">
        <v>1608</v>
      </c>
      <c r="AC237" s="56" t="b">
        <v>1</v>
      </c>
      <c r="AD237" s="56" t="b">
        <v>0</v>
      </c>
      <c r="AE237" s="54" t="s">
        <v>302</v>
      </c>
      <c r="AF237" s="58">
        <v>46266</v>
      </c>
      <c r="AG237" s="62" t="s">
        <v>293</v>
      </c>
      <c r="AH237" s="54">
        <v>0</v>
      </c>
      <c r="AI237" s="54"/>
      <c r="AJ237" s="54"/>
      <c r="AK237" s="54"/>
      <c r="AL237" s="54"/>
      <c r="AM237" s="54">
        <v>4.95</v>
      </c>
      <c r="AN237" s="54"/>
      <c r="AO237" s="54"/>
      <c r="AP237" s="54"/>
      <c r="AQ237" s="54"/>
      <c r="AR237" s="54"/>
      <c r="AS237" s="54"/>
      <c r="AT237" s="54"/>
      <c r="AU237" s="54"/>
      <c r="AV237" s="54"/>
      <c r="AW237" s="54"/>
      <c r="AX237" s="59"/>
      <c r="AY237" s="59"/>
      <c r="AZ237" s="59"/>
      <c r="BA237" s="59"/>
      <c r="BB237" s="59">
        <v>3.8190000000000002E-2</v>
      </c>
      <c r="BC237" s="60"/>
      <c r="BD237" s="61"/>
      <c r="BE237" s="62" t="s">
        <v>293</v>
      </c>
      <c r="BF237" s="35">
        <f t="shared" ref="BF237:BG237" si="501">IF($E237=$E$4,BF$4,IF($E237=$E$5,BF$5,""))</f>
        <v>4.0600000000000005</v>
      </c>
      <c r="BG237" s="35">
        <f t="shared" si="501"/>
        <v>6.0295000000000001E-2</v>
      </c>
      <c r="BH237" s="35" t="str">
        <f t="shared" ref="BH237" si="502">IF(ISTEXT(BE237),IF(AND(AV237=0,SUM(AN237:AQ237)=0),IF(AM237&lt;=0,IF(BE237="Y","Low","Flat"),"Med"),"High"),"?")</f>
        <v>Med</v>
      </c>
      <c r="BI237" s="110">
        <f t="shared" ref="BI237" si="503">IF(ISNUMBER(AH237),0*BI$5*SIN((EDATE($A$3,$Q237)-DATE(YEAR(EDATE($A$3,$Q237)),1,0)-BI$4)*2*PI()/365),"")</f>
        <v>0</v>
      </c>
      <c r="BJ237" s="83">
        <f>VLOOKUP($F237,REP_Info!$D$6:$H$250,5,FALSE)</f>
        <v>1.694</v>
      </c>
      <c r="BK237" s="30">
        <f t="shared" ref="BK237:BN237" si="504">IF(BK$7&gt;0,(LOOKUP(BK$7,$AH237:$AL237,$AM237:$AQ237)+IF($AG237="Y",SUMPRODUCT($AX237:$BB237-$AW237:$BA237,BK$7-$AR237:$AV237,N(BK$7&gt;$AR237:$AV237)),BK$7*LOOKUP(BK$7,$AR237:$AV237,$AX237:$BB237))+IF($BE237="Y",$BF237,$BC237)+BK$7*IF($BE237="Y",$BG237,$BD237))*100/BK$7,"")</f>
        <v>11.650500000000001</v>
      </c>
      <c r="BL237" s="30">
        <f t="shared" si="504"/>
        <v>10.749499999999999</v>
      </c>
      <c r="BM237" s="30">
        <f t="shared" si="504"/>
        <v>10.298999999999999</v>
      </c>
      <c r="BN237" s="29">
        <f t="shared" si="504"/>
        <v>10.148833333333334</v>
      </c>
      <c r="BO237" s="85" t="str">
        <f t="shared" si="2"/>
        <v>$$$</v>
      </c>
      <c r="BP237" s="88" t="str">
        <f t="shared" ref="BP237" si="505">IFERROR(BO237*100/BO$5,"$$$")</f>
        <v>$$$</v>
      </c>
      <c r="BQ237" s="88" t="str">
        <f t="shared" si="4"/>
        <v>$$$</v>
      </c>
      <c r="BR237" s="88" t="str">
        <f t="shared" si="5"/>
        <v>$$$</v>
      </c>
      <c r="BS237" s="29" t="e">
        <f t="shared" ref="BS237:CD237" si="506">IF($CI237,IF(BS$7&gt;0,IF(BS$4&gt;$Q237,$BF237+BS$7*(BS$5+$BG237+$BI237),LOOKUP(BS$7,$AH237:$AL237,$AM237:$AQ237)+IF($AG237="Y",SUMPRODUCT($AX237:$BB237-$AW237:$BA237,BS$7-$AR237:$AV237,N(BS$7&gt;$AR237:$AV237)),BS$7*LOOKUP(BS$7,$AR237:$AV237,$AX237:$BB237))+IF($BE237="Y",$BF237,$BC237)+BS$7*IF($BE237="Y",$BG237,$BD237))*100/BS$7,""),NA())</f>
        <v>#N/A</v>
      </c>
      <c r="BT237" s="29" t="e">
        <f t="shared" si="506"/>
        <v>#N/A</v>
      </c>
      <c r="BU237" s="29" t="e">
        <f t="shared" si="506"/>
        <v>#N/A</v>
      </c>
      <c r="BV237" s="29" t="e">
        <f t="shared" si="506"/>
        <v>#N/A</v>
      </c>
      <c r="BW237" s="29" t="e">
        <f t="shared" si="506"/>
        <v>#N/A</v>
      </c>
      <c r="BX237" s="29" t="e">
        <f t="shared" si="506"/>
        <v>#N/A</v>
      </c>
      <c r="BY237" s="29" t="e">
        <f t="shared" si="506"/>
        <v>#N/A</v>
      </c>
      <c r="BZ237" s="29" t="e">
        <f t="shared" si="506"/>
        <v>#N/A</v>
      </c>
      <c r="CA237" s="29" t="e">
        <f t="shared" si="506"/>
        <v>#N/A</v>
      </c>
      <c r="CB237" s="29" t="e">
        <f t="shared" si="506"/>
        <v>#N/A</v>
      </c>
      <c r="CC237" s="29" t="e">
        <f t="shared" si="506"/>
        <v>#N/A</v>
      </c>
      <c r="CD237" s="29" t="e">
        <f t="shared" si="506"/>
        <v>#N/A</v>
      </c>
      <c r="CE237" s="6" t="str">
        <f t="shared" si="373"/>
        <v/>
      </c>
      <c r="CF237" s="27" t="e">
        <f>IF(AND(CI237,NOT(AD237)),LOOKUP(CF$5,{0,750,1500},H237:J237),"")</f>
        <v>#N/A</v>
      </c>
      <c r="CG237" s="6" t="str">
        <f t="shared" si="374"/>
        <v/>
      </c>
      <c r="CH237" t="e">
        <f t="shared" ref="CH237" si="507">IF(CI237,IF(ISNUMBER(BO237),BO237,100000)+CV237/10000+IF(ISNUMBER(BJ237),BJ237,2)/10000-P237/100000+ROW()/10000000,"")</f>
        <v>#N/A</v>
      </c>
      <c r="CI237" t="e">
        <f t="shared" ref="CI237" si="508">PRODUCT(CJ237:CQ237)</f>
        <v>#N/A</v>
      </c>
      <c r="CJ237" s="6" t="e">
        <f t="shared" si="11"/>
        <v>#N/A</v>
      </c>
      <c r="CK237" s="6">
        <f t="shared" si="12"/>
        <v>1</v>
      </c>
      <c r="CL237" s="6">
        <f t="shared" si="26"/>
        <v>1</v>
      </c>
      <c r="CM237" s="6">
        <f t="shared" si="13"/>
        <v>1</v>
      </c>
      <c r="CN237" s="6">
        <f t="shared" si="14"/>
        <v>0</v>
      </c>
      <c r="CO237" s="6">
        <f t="shared" si="15"/>
        <v>1</v>
      </c>
      <c r="CP237" s="6">
        <f t="shared" si="16"/>
        <v>1</v>
      </c>
      <c r="CQ237" s="6">
        <f t="shared" ref="CQ237" si="509">IF(CQ$5="Any",1,IF(AND(CQ$5="Med",AV237=0,SUM(AN237:AQ237)=0),1,IF(AND(CQ$5="Low",AV237=0,SUM(AN237:AQ237)=0,AM237=0),1,IF(AND(CQ$5="Flat",AV237=0,SUM(AN237:AQ237)=0,AM237=0,IFERROR(NOT(BE237="Y"),0)),1,0))))</f>
        <v>1</v>
      </c>
      <c r="CR237" s="81" t="str">
        <f t="shared" si="17"/>
        <v/>
      </c>
      <c r="CS237">
        <f t="shared" ref="CS237" si="510">CS$5*(12/(MIN(12,Q237))-1)</f>
        <v>54</v>
      </c>
      <c r="CT237">
        <f t="shared" si="19"/>
        <v>179</v>
      </c>
      <c r="CU237" t="str">
        <f t="shared" si="29"/>
        <v/>
      </c>
      <c r="CV237" s="81">
        <f t="shared" ref="CV237" si="511">CT237*IF(CU237="",1,Q237)</f>
        <v>179</v>
      </c>
      <c r="CW237" s="81">
        <f>(CV237/25)^1.5*(Calculator!$BU$4/10000)*CW$5</f>
        <v>9.9636771034935183</v>
      </c>
      <c r="CX237" t="str">
        <f t="shared" ref="CX237" si="512">"$"&amp;IF(LEFT(CU237,1)="r",CT237&amp;"/"&amp;CU237,CV237)</f>
        <v>$179</v>
      </c>
    </row>
    <row r="238" spans="2:102" x14ac:dyDescent="0.25">
      <c r="B238" s="115" t="s">
        <v>233</v>
      </c>
      <c r="C238" s="13">
        <v>46266.661111111112</v>
      </c>
      <c r="D238">
        <v>29273</v>
      </c>
      <c r="E238" s="54" t="s">
        <v>235</v>
      </c>
      <c r="F238" s="54" t="s">
        <v>590</v>
      </c>
      <c r="G238" s="54" t="s">
        <v>1988</v>
      </c>
      <c r="H238" s="55">
        <v>11.899999999999999</v>
      </c>
      <c r="I238" s="55">
        <v>10.9</v>
      </c>
      <c r="J238" s="55">
        <v>10.5</v>
      </c>
      <c r="K238" s="54"/>
      <c r="L238" s="56" t="b">
        <v>0</v>
      </c>
      <c r="M238" s="56" t="b">
        <v>0</v>
      </c>
      <c r="N238" s="54">
        <v>1</v>
      </c>
      <c r="O238" s="54" t="s">
        <v>228</v>
      </c>
      <c r="P238" s="54">
        <v>6</v>
      </c>
      <c r="Q238" s="54">
        <v>3</v>
      </c>
      <c r="R238" s="54">
        <v>179</v>
      </c>
      <c r="S238" s="54" t="s">
        <v>1604</v>
      </c>
      <c r="T238" s="54"/>
      <c r="U238" s="54" t="s">
        <v>1600</v>
      </c>
      <c r="V238" s="54" t="s">
        <v>1606</v>
      </c>
      <c r="W238" s="54" t="b">
        <v>0</v>
      </c>
      <c r="X238" s="54"/>
      <c r="Y238" s="57" t="s">
        <v>2216</v>
      </c>
      <c r="Z238" s="54" t="s">
        <v>1607</v>
      </c>
      <c r="AA238" s="54"/>
      <c r="AB238" s="54" t="s">
        <v>1608</v>
      </c>
      <c r="AC238" s="56" t="b">
        <v>1</v>
      </c>
      <c r="AD238" s="56" t="b">
        <v>0</v>
      </c>
      <c r="AE238" s="54" t="s">
        <v>302</v>
      </c>
      <c r="AF238" s="58">
        <v>46266</v>
      </c>
      <c r="AG238" s="62" t="s">
        <v>293</v>
      </c>
      <c r="AH238" s="54">
        <v>0</v>
      </c>
      <c r="AI238" s="54"/>
      <c r="AJ238" s="54"/>
      <c r="AK238" s="54"/>
      <c r="AL238" s="54"/>
      <c r="AM238" s="54">
        <v>4.95</v>
      </c>
      <c r="AN238" s="54"/>
      <c r="AO238" s="54"/>
      <c r="AP238" s="54"/>
      <c r="AQ238" s="54"/>
      <c r="AR238" s="54"/>
      <c r="AS238" s="54"/>
      <c r="AT238" s="54"/>
      <c r="AU238" s="54"/>
      <c r="AV238" s="54"/>
      <c r="AW238" s="54"/>
      <c r="AX238" s="59"/>
      <c r="AY238" s="59"/>
      <c r="AZ238" s="59"/>
      <c r="BA238" s="59"/>
      <c r="BB238" s="59">
        <v>3.5514999999999998E-2</v>
      </c>
      <c r="BC238" s="60"/>
      <c r="BD238" s="61"/>
      <c r="BE238" s="62" t="s">
        <v>293</v>
      </c>
      <c r="BF238" s="35">
        <f t="shared" ref="BF238:BG238" si="513">IF($E238=$E$4,BF$4,IF($E238=$E$5,BF$5,""))</f>
        <v>4.9000000000000004</v>
      </c>
      <c r="BG238" s="35">
        <f t="shared" si="513"/>
        <v>6.4130000000000006E-2</v>
      </c>
      <c r="BH238" s="35" t="str">
        <f t="shared" ref="BH238" si="514">IF(ISTEXT(BE238),IF(AND(AV238=0,SUM(AN238:AQ238)=0),IF(AM238&lt;=0,IF(BE238="Y","Low","Flat"),"Med"),"High"),"?")</f>
        <v>Med</v>
      </c>
      <c r="BI238" s="110">
        <f t="shared" ref="BI238" si="515">IF(ISNUMBER(AH238),0*BI$5*SIN((EDATE($A$3,$Q238)-DATE(YEAR(EDATE($A$3,$Q238)),1,0)-BI$4)*2*PI()/365),"")</f>
        <v>0</v>
      </c>
      <c r="BJ238" s="83">
        <f>VLOOKUP($F238,REP_Info!$D$6:$H$250,5,FALSE)</f>
        <v>1.694</v>
      </c>
      <c r="BK238" s="30">
        <f t="shared" ref="BK238:BN238" si="516">IF(BK$7&gt;0,(LOOKUP(BK$7,$AH238:$AL238,$AM238:$AQ238)+IF($AG238="Y",SUMPRODUCT($AX238:$BB238-$AW238:$BA238,BK$7-$AR238:$AV238,N(BK$7&gt;$AR238:$AV238)),BK$7*LOOKUP(BK$7,$AR238:$AV238,$AX238:$BB238))+IF($BE238="Y",$BF238,$BC238)+BK$7*IF($BE238="Y",$BG238,$BD238))*100/BK$7,"")</f>
        <v>11.934500000000002</v>
      </c>
      <c r="BL238" s="30">
        <f t="shared" si="516"/>
        <v>10.9495</v>
      </c>
      <c r="BM238" s="30">
        <f t="shared" si="516"/>
        <v>10.457000000000003</v>
      </c>
      <c r="BN238" s="29">
        <f t="shared" si="516"/>
        <v>10.292833333333334</v>
      </c>
      <c r="BO238" s="85" t="str">
        <f t="shared" si="2"/>
        <v>$$$</v>
      </c>
      <c r="BP238" s="88" t="str">
        <f t="shared" ref="BP238" si="517">IFERROR(BO238*100/BO$5,"$$$")</f>
        <v>$$$</v>
      </c>
      <c r="BQ238" s="88" t="str">
        <f t="shared" si="4"/>
        <v>$$$</v>
      </c>
      <c r="BR238" s="88" t="str">
        <f t="shared" si="5"/>
        <v>$$$</v>
      </c>
      <c r="BS238" s="29" t="e">
        <f t="shared" ref="BS238:CD238" si="518">IF($CI238,IF(BS$7&gt;0,IF(BS$4&gt;$Q238,$BF238+BS$7*(BS$5+$BG238+$BI238),LOOKUP(BS$7,$AH238:$AL238,$AM238:$AQ238)+IF($AG238="Y",SUMPRODUCT($AX238:$BB238-$AW238:$BA238,BS$7-$AR238:$AV238,N(BS$7&gt;$AR238:$AV238)),BS$7*LOOKUP(BS$7,$AR238:$AV238,$AX238:$BB238))+IF($BE238="Y",$BF238,$BC238)+BS$7*IF($BE238="Y",$BG238,$BD238))*100/BS$7,""),NA())</f>
        <v>#N/A</v>
      </c>
      <c r="BT238" s="29" t="e">
        <f t="shared" si="518"/>
        <v>#N/A</v>
      </c>
      <c r="BU238" s="29" t="e">
        <f t="shared" si="518"/>
        <v>#N/A</v>
      </c>
      <c r="BV238" s="29" t="e">
        <f t="shared" si="518"/>
        <v>#N/A</v>
      </c>
      <c r="BW238" s="29" t="e">
        <f t="shared" si="518"/>
        <v>#N/A</v>
      </c>
      <c r="BX238" s="29" t="e">
        <f t="shared" si="518"/>
        <v>#N/A</v>
      </c>
      <c r="BY238" s="29" t="e">
        <f t="shared" si="518"/>
        <v>#N/A</v>
      </c>
      <c r="BZ238" s="29" t="e">
        <f t="shared" si="518"/>
        <v>#N/A</v>
      </c>
      <c r="CA238" s="29" t="e">
        <f t="shared" si="518"/>
        <v>#N/A</v>
      </c>
      <c r="CB238" s="29" t="e">
        <f t="shared" si="518"/>
        <v>#N/A</v>
      </c>
      <c r="CC238" s="29" t="e">
        <f t="shared" si="518"/>
        <v>#N/A</v>
      </c>
      <c r="CD238" s="29" t="e">
        <f t="shared" si="518"/>
        <v>#N/A</v>
      </c>
      <c r="CE238" s="6" t="str">
        <f t="shared" si="373"/>
        <v/>
      </c>
      <c r="CF238" s="27" t="e">
        <f>IF(AND(CI238,NOT(AD238)),LOOKUP(CF$5,{0,750,1500},H238:J238),"")</f>
        <v>#N/A</v>
      </c>
      <c r="CG238" s="6" t="str">
        <f t="shared" si="374"/>
        <v/>
      </c>
      <c r="CH238" t="e">
        <f t="shared" ref="CH238" si="519">IF(CI238,IF(ISNUMBER(BO238),BO238,100000)+CV238/10000+IF(ISNUMBER(BJ238),BJ238,2)/10000-P238/100000+ROW()/10000000,"")</f>
        <v>#N/A</v>
      </c>
      <c r="CI238" t="e">
        <f t="shared" ref="CI238" si="520">PRODUCT(CJ238:CQ238)</f>
        <v>#N/A</v>
      </c>
      <c r="CJ238" s="6" t="e">
        <f t="shared" si="11"/>
        <v>#N/A</v>
      </c>
      <c r="CK238" s="6">
        <f t="shared" si="12"/>
        <v>1</v>
      </c>
      <c r="CL238" s="6">
        <f t="shared" si="26"/>
        <v>1</v>
      </c>
      <c r="CM238" s="6">
        <f t="shared" si="13"/>
        <v>1</v>
      </c>
      <c r="CN238" s="6">
        <f t="shared" si="14"/>
        <v>0</v>
      </c>
      <c r="CO238" s="6">
        <f t="shared" si="15"/>
        <v>1</v>
      </c>
      <c r="CP238" s="6">
        <f t="shared" si="16"/>
        <v>1</v>
      </c>
      <c r="CQ238" s="6">
        <f t="shared" ref="CQ238" si="521">IF(CQ$5="Any",1,IF(AND(CQ$5="Med",AV238=0,SUM(AN238:AQ238)=0),1,IF(AND(CQ$5="Low",AV238=0,SUM(AN238:AQ238)=0,AM238=0),1,IF(AND(CQ$5="Flat",AV238=0,SUM(AN238:AQ238)=0,AM238=0,IFERROR(NOT(BE238="Y"),0)),1,0))))</f>
        <v>1</v>
      </c>
      <c r="CR238" s="81" t="str">
        <f t="shared" si="17"/>
        <v/>
      </c>
      <c r="CS238">
        <f t="shared" ref="CS238" si="522">CS$5*(12/(MIN(12,Q238))-1)</f>
        <v>54</v>
      </c>
      <c r="CT238">
        <f t="shared" si="19"/>
        <v>179</v>
      </c>
      <c r="CU238" t="str">
        <f t="shared" si="29"/>
        <v/>
      </c>
      <c r="CV238" s="81">
        <f t="shared" ref="CV238" si="523">CT238*IF(CU238="",1,Q238)</f>
        <v>179</v>
      </c>
      <c r="CW238" s="81">
        <f>(CV238/25)^1.5*(Calculator!$BU$4/10000)*CW$5</f>
        <v>9.9636771034935183</v>
      </c>
      <c r="CX238" t="str">
        <f t="shared" ref="CX238" si="524">"$"&amp;IF(LEFT(CU238,1)="r",CT238&amp;"/"&amp;CU238,CV238)</f>
        <v>$179</v>
      </c>
    </row>
    <row r="239" spans="2:102" x14ac:dyDescent="0.25">
      <c r="B239" s="115" t="s">
        <v>233</v>
      </c>
      <c r="C239" s="13">
        <v>46266.661111111112</v>
      </c>
      <c r="D239">
        <v>29277</v>
      </c>
      <c r="E239" s="54" t="s">
        <v>237</v>
      </c>
      <c r="F239" s="54" t="s">
        <v>590</v>
      </c>
      <c r="G239" s="54" t="s">
        <v>1626</v>
      </c>
      <c r="H239" s="55">
        <v>13.3</v>
      </c>
      <c r="I239" s="55">
        <v>12.3</v>
      </c>
      <c r="J239" s="55">
        <v>11.899999999999999</v>
      </c>
      <c r="K239" s="54"/>
      <c r="L239" s="56" t="b">
        <v>0</v>
      </c>
      <c r="M239" s="56" t="b">
        <v>0</v>
      </c>
      <c r="N239" s="54">
        <v>1</v>
      </c>
      <c r="O239" s="54" t="s">
        <v>228</v>
      </c>
      <c r="P239" s="54">
        <v>6</v>
      </c>
      <c r="Q239" s="54">
        <v>12</v>
      </c>
      <c r="R239" s="54">
        <v>179</v>
      </c>
      <c r="S239" s="54" t="s">
        <v>1604</v>
      </c>
      <c r="T239" s="54"/>
      <c r="U239" s="54" t="s">
        <v>1600</v>
      </c>
      <c r="V239" s="54" t="s">
        <v>1606</v>
      </c>
      <c r="W239" s="54" t="b">
        <v>0</v>
      </c>
      <c r="X239" s="54"/>
      <c r="Y239" s="57" t="s">
        <v>2217</v>
      </c>
      <c r="Z239" s="54" t="s">
        <v>1607</v>
      </c>
      <c r="AA239" s="54"/>
      <c r="AB239" s="54" t="s">
        <v>1608</v>
      </c>
      <c r="AC239" s="56" t="b">
        <v>0</v>
      </c>
      <c r="AD239" s="56" t="b">
        <v>0</v>
      </c>
      <c r="AE239" s="54" t="s">
        <v>302</v>
      </c>
      <c r="AF239" s="58">
        <v>46265</v>
      </c>
      <c r="AG239" s="62" t="s">
        <v>293</v>
      </c>
      <c r="AH239" s="54">
        <v>0</v>
      </c>
      <c r="AI239" s="54"/>
      <c r="AJ239" s="54"/>
      <c r="AK239" s="54"/>
      <c r="AL239" s="54"/>
      <c r="AM239" s="54">
        <v>4.95</v>
      </c>
      <c r="AN239" s="54"/>
      <c r="AO239" s="54"/>
      <c r="AP239" s="54"/>
      <c r="AQ239" s="54"/>
      <c r="AR239" s="54"/>
      <c r="AS239" s="54"/>
      <c r="AT239" s="54"/>
      <c r="AU239" s="54"/>
      <c r="AV239" s="54"/>
      <c r="AW239" s="54"/>
      <c r="AX239" s="59"/>
      <c r="AY239" s="59"/>
      <c r="AZ239" s="59"/>
      <c r="BA239" s="59"/>
      <c r="BB239" s="59">
        <v>5.4190000000000002E-2</v>
      </c>
      <c r="BC239" s="60"/>
      <c r="BD239" s="61"/>
      <c r="BE239" s="62" t="s">
        <v>293</v>
      </c>
      <c r="BF239" s="35">
        <f t="shared" ref="BF239:BG241" si="525">IF($E239=$E$4,BF$4,IF($E239=$E$5,BF$5,""))</f>
        <v>4.0600000000000005</v>
      </c>
      <c r="BG239" s="35">
        <f t="shared" si="525"/>
        <v>6.0295000000000001E-2</v>
      </c>
      <c r="BH239" s="35" t="str">
        <f t="shared" ref="BH239:BH241" si="526">IF(ISTEXT(BE239),IF(AND(AV239=0,SUM(AN239:AQ239)=0),IF(AM239&lt;=0,IF(BE239="Y","Low","Flat"),"Med"),"High"),"?")</f>
        <v>Med</v>
      </c>
      <c r="BI239" s="110">
        <f t="shared" ref="BI239:BI241" si="527">IF(ISNUMBER(AH239),0*BI$5*SIN((EDATE($A$3,$Q239)-DATE(YEAR(EDATE($A$3,$Q239)),1,0)-BI$4)*2*PI()/365),"")</f>
        <v>0</v>
      </c>
      <c r="BJ239" s="83">
        <f>VLOOKUP($F239,REP_Info!$D$6:$H$250,5,FALSE)</f>
        <v>1.694</v>
      </c>
      <c r="BK239" s="30">
        <f t="shared" ref="BK239:BN241" si="528">IF(BK$7&gt;0,(LOOKUP(BK$7,$AH239:$AL239,$AM239:$AQ239)+IF($AG239="Y",SUMPRODUCT($AX239:$BB239-$AW239:$BA239,BK$7-$AR239:$AV239,N(BK$7&gt;$AR239:$AV239)),BK$7*LOOKUP(BK$7,$AR239:$AV239,$AX239:$BB239))+IF($BE239="Y",$BF239,$BC239)+BK$7*IF($BE239="Y",$BG239,$BD239))*100/BK$7,"")</f>
        <v>13.250500000000001</v>
      </c>
      <c r="BL239" s="30">
        <f t="shared" si="528"/>
        <v>12.349500000000001</v>
      </c>
      <c r="BM239" s="30">
        <f t="shared" si="528"/>
        <v>11.898999999999999</v>
      </c>
      <c r="BN239" s="29">
        <f t="shared" si="528"/>
        <v>11.748833333333334</v>
      </c>
      <c r="BO239" s="85" t="str">
        <f t="shared" ref="BO239:BO241" si="529">IFERROR(SUMPRODUCT($BS$7:$CD$7,$BS239:$CD239)/100,"$$$")</f>
        <v>$$$</v>
      </c>
      <c r="BP239" s="88" t="str">
        <f t="shared" ref="BP239:BP241" si="530">IFERROR(BO239*100/BO$5,"$$$")</f>
        <v>$$$</v>
      </c>
      <c r="BQ239" s="88" t="str">
        <f t="shared" si="4"/>
        <v>$$$</v>
      </c>
      <c r="BR239" s="88" t="str">
        <f t="shared" si="5"/>
        <v>$$$</v>
      </c>
      <c r="BS239" s="29" t="e">
        <f t="shared" ref="BS239:CD241" si="531">IF($CI239,IF(BS$7&gt;0,IF(BS$4&gt;$Q239,$BF239+BS$7*(BS$5+$BG239+$BI239),LOOKUP(BS$7,$AH239:$AL239,$AM239:$AQ239)+IF($AG239="Y",SUMPRODUCT($AX239:$BB239-$AW239:$BA239,BS$7-$AR239:$AV239,N(BS$7&gt;$AR239:$AV239)),BS$7*LOOKUP(BS$7,$AR239:$AV239,$AX239:$BB239))+IF($BE239="Y",$BF239,$BC239)+BS$7*IF($BE239="Y",$BG239,$BD239))*100/BS$7,""),NA())</f>
        <v>#N/A</v>
      </c>
      <c r="BT239" s="29" t="e">
        <f t="shared" si="531"/>
        <v>#N/A</v>
      </c>
      <c r="BU239" s="29" t="e">
        <f t="shared" si="531"/>
        <v>#N/A</v>
      </c>
      <c r="BV239" s="29" t="e">
        <f t="shared" si="531"/>
        <v>#N/A</v>
      </c>
      <c r="BW239" s="29" t="e">
        <f t="shared" si="531"/>
        <v>#N/A</v>
      </c>
      <c r="BX239" s="29" t="e">
        <f t="shared" si="531"/>
        <v>#N/A</v>
      </c>
      <c r="BY239" s="29" t="e">
        <f t="shared" si="531"/>
        <v>#N/A</v>
      </c>
      <c r="BZ239" s="29" t="e">
        <f t="shared" si="531"/>
        <v>#N/A</v>
      </c>
      <c r="CA239" s="29" t="e">
        <f t="shared" si="531"/>
        <v>#N/A</v>
      </c>
      <c r="CB239" s="29" t="e">
        <f t="shared" si="531"/>
        <v>#N/A</v>
      </c>
      <c r="CC239" s="29" t="e">
        <f t="shared" si="531"/>
        <v>#N/A</v>
      </c>
      <c r="CD239" s="29" t="e">
        <f t="shared" si="531"/>
        <v>#N/A</v>
      </c>
      <c r="CE239" s="6" t="str">
        <f t="shared" si="373"/>
        <v/>
      </c>
      <c r="CF239" s="27" t="e">
        <f>IF(AND(CI239,NOT(AD239)),LOOKUP(CF$5,{0,750,1500},H239:J239),"")</f>
        <v>#N/A</v>
      </c>
      <c r="CG239" s="6" t="str">
        <f t="shared" si="374"/>
        <v/>
      </c>
      <c r="CH239" t="e">
        <f t="shared" ref="CH239:CH241" si="532">IF(CI239,IF(ISNUMBER(BO239),BO239,100000)+CV239/10000+IF(ISNUMBER(BJ239),BJ239,2)/10000-P239/100000+ROW()/10000000,"")</f>
        <v>#N/A</v>
      </c>
      <c r="CI239" t="e">
        <f t="shared" ref="CI239:CI241" si="533">PRODUCT(CJ239:CQ239)</f>
        <v>#N/A</v>
      </c>
      <c r="CJ239" s="6" t="e">
        <f t="shared" ref="CJ239:CJ241" si="534">IF($E239=CJ$5,1,0)</f>
        <v>#N/A</v>
      </c>
      <c r="CK239" s="6">
        <f t="shared" ref="CK239:CK241" si="535">IF(CK$5="[Any]",1,IF($F239=CK$5,1,0))</f>
        <v>1</v>
      </c>
      <c r="CL239" s="6">
        <f t="shared" si="26"/>
        <v>1</v>
      </c>
      <c r="CM239" s="6">
        <f t="shared" ref="CM239:CM241" si="536">IF($O239="Fixed",1,0)</f>
        <v>1</v>
      </c>
      <c r="CN239" s="6">
        <f t="shared" ref="CN239:CN241" si="537">IF($Q239&gt;=CN$5,1,0)</f>
        <v>1</v>
      </c>
      <c r="CO239" s="6">
        <f t="shared" ref="CO239:CO241" si="538">IF($Q239&lt;=CO$5,1,0)</f>
        <v>1</v>
      </c>
      <c r="CP239" s="6">
        <f t="shared" ref="CP239:CP241" si="539">IF($P239&gt;=CP$5,1,0)</f>
        <v>1</v>
      </c>
      <c r="CQ239" s="6">
        <f t="shared" ref="CQ239:CQ241" si="540">IF(CQ$5="Any",1,IF(AND(CQ$5="Med",AV239=0,SUM(AN239:AQ239)=0),1,IF(AND(CQ$5="Low",AV239=0,SUM(AN239:AQ239)=0,AM239=0),1,IF(AND(CQ$5="Flat",AV239=0,SUM(AN239:AQ239)=0,AM239=0,IFERROR(NOT(BE239="Y"),0)),1,0))))</f>
        <v>1</v>
      </c>
      <c r="CR239" s="81" t="str">
        <f t="shared" ref="CR239:CR241" si="541">IF(ISNUMBER($CH239),$CH239+$CS239+$CW239,"")</f>
        <v/>
      </c>
      <c r="CS239">
        <f t="shared" ref="CS239:CS241" si="542">CS$5*(12/(MIN(12,Q239))-1)</f>
        <v>0</v>
      </c>
      <c r="CT239">
        <f t="shared" si="19"/>
        <v>179</v>
      </c>
      <c r="CU239" t="str">
        <f t="shared" si="29"/>
        <v/>
      </c>
      <c r="CV239" s="81">
        <f t="shared" ref="CV239:CV241" si="543">CT239*IF(CU239="",1,Q239)</f>
        <v>179</v>
      </c>
      <c r="CW239" s="81">
        <f>(CV239/25)^1.5*(Calculator!$BU$4/10000)*CW$5</f>
        <v>9.9636771034935183</v>
      </c>
      <c r="CX239" t="str">
        <f t="shared" ref="CX239:CX241" si="544">"$"&amp;IF(LEFT(CU239,1)="r",CT239&amp;"/"&amp;CU239,CV239)</f>
        <v>$179</v>
      </c>
    </row>
    <row r="240" spans="2:102" x14ac:dyDescent="0.25">
      <c r="B240" s="115" t="s">
        <v>233</v>
      </c>
      <c r="C240" s="13">
        <v>46266.661111111112</v>
      </c>
      <c r="D240">
        <v>29278</v>
      </c>
      <c r="E240" s="54" t="s">
        <v>235</v>
      </c>
      <c r="F240" s="54" t="s">
        <v>590</v>
      </c>
      <c r="G240" s="54" t="s">
        <v>1627</v>
      </c>
      <c r="H240" s="55">
        <v>13.700000000000001</v>
      </c>
      <c r="I240" s="55">
        <v>12.7</v>
      </c>
      <c r="J240" s="55">
        <v>12.3</v>
      </c>
      <c r="K240" s="54"/>
      <c r="L240" s="56" t="b">
        <v>0</v>
      </c>
      <c r="M240" s="56" t="b">
        <v>0</v>
      </c>
      <c r="N240" s="54">
        <v>1</v>
      </c>
      <c r="O240" s="54" t="s">
        <v>228</v>
      </c>
      <c r="P240" s="54">
        <v>6</v>
      </c>
      <c r="Q240" s="54">
        <v>12</v>
      </c>
      <c r="R240" s="54">
        <v>179</v>
      </c>
      <c r="S240" s="54" t="s">
        <v>1604</v>
      </c>
      <c r="T240" s="54"/>
      <c r="U240" s="54" t="s">
        <v>1600</v>
      </c>
      <c r="V240" s="54" t="s">
        <v>1606</v>
      </c>
      <c r="W240" s="54" t="b">
        <v>0</v>
      </c>
      <c r="X240" s="54"/>
      <c r="Y240" s="57" t="s">
        <v>2218</v>
      </c>
      <c r="Z240" s="54" t="s">
        <v>1607</v>
      </c>
      <c r="AA240" s="54"/>
      <c r="AB240" s="54" t="s">
        <v>1608</v>
      </c>
      <c r="AC240" s="56" t="b">
        <v>0</v>
      </c>
      <c r="AD240" s="56" t="b">
        <v>0</v>
      </c>
      <c r="AE240" s="54" t="s">
        <v>302</v>
      </c>
      <c r="AF240" s="58">
        <v>46265</v>
      </c>
      <c r="AG240" s="62" t="s">
        <v>293</v>
      </c>
      <c r="AH240" s="54">
        <v>0</v>
      </c>
      <c r="AI240" s="54"/>
      <c r="AJ240" s="54"/>
      <c r="AK240" s="54"/>
      <c r="AL240" s="54"/>
      <c r="AM240" s="54">
        <v>4.95</v>
      </c>
      <c r="AN240" s="54"/>
      <c r="AO240" s="54"/>
      <c r="AP240" s="54"/>
      <c r="AQ240" s="54"/>
      <c r="AR240" s="54"/>
      <c r="AS240" s="54"/>
      <c r="AT240" s="54"/>
      <c r="AU240" s="54"/>
      <c r="AV240" s="54"/>
      <c r="AW240" s="54"/>
      <c r="AX240" s="59"/>
      <c r="AY240" s="59"/>
      <c r="AZ240" s="59"/>
      <c r="BA240" s="59"/>
      <c r="BB240" s="59">
        <v>5.3515E-2</v>
      </c>
      <c r="BC240" s="60"/>
      <c r="BD240" s="61"/>
      <c r="BE240" s="62" t="s">
        <v>293</v>
      </c>
      <c r="BF240" s="35">
        <f t="shared" si="525"/>
        <v>4.9000000000000004</v>
      </c>
      <c r="BG240" s="35">
        <f t="shared" si="525"/>
        <v>6.4130000000000006E-2</v>
      </c>
      <c r="BH240" s="35" t="str">
        <f t="shared" si="526"/>
        <v>Med</v>
      </c>
      <c r="BI240" s="110">
        <f t="shared" si="527"/>
        <v>0</v>
      </c>
      <c r="BJ240" s="83">
        <f>VLOOKUP($F240,REP_Info!$D$6:$H$250,5,FALSE)</f>
        <v>1.694</v>
      </c>
      <c r="BK240" s="30">
        <f t="shared" si="528"/>
        <v>13.734500000000004</v>
      </c>
      <c r="BL240" s="30">
        <f t="shared" si="528"/>
        <v>12.749499999999999</v>
      </c>
      <c r="BM240" s="30">
        <f t="shared" si="528"/>
        <v>12.257000000000001</v>
      </c>
      <c r="BN240" s="29">
        <f t="shared" si="528"/>
        <v>12.092833333333333</v>
      </c>
      <c r="BO240" s="85" t="str">
        <f t="shared" si="529"/>
        <v>$$$</v>
      </c>
      <c r="BP240" s="88" t="str">
        <f t="shared" si="530"/>
        <v>$$$</v>
      </c>
      <c r="BQ240" s="88" t="str">
        <f t="shared" ref="BQ240:BQ241" si="545">IFERROR(SUMPRODUCT($BS$7:$CD$7,$BS240:$CD240,--($BS$4:$CD$4&lt;=$Q240))/SUMPRODUCT(--($BS$4:$CD$4&lt;=$Q240),$BS$7:$CD$7),"$$$")</f>
        <v>$$$</v>
      </c>
      <c r="BR240" s="88" t="str">
        <f t="shared" ref="BR240:BR241" si="546">IFERROR($BQ240-$BF240*100*SUMPRODUCT(--($BS$4:$CD$4&lt;=$Q240))/SUMPRODUCT(--($BS$4:$CD$4&lt;=$Q240),$BS$7:$CD$7)-$BG240*100,"$$$")</f>
        <v>$$$</v>
      </c>
      <c r="BS240" s="29" t="e">
        <f t="shared" si="531"/>
        <v>#N/A</v>
      </c>
      <c r="BT240" s="29" t="e">
        <f t="shared" si="531"/>
        <v>#N/A</v>
      </c>
      <c r="BU240" s="29" t="e">
        <f t="shared" si="531"/>
        <v>#N/A</v>
      </c>
      <c r="BV240" s="29" t="e">
        <f t="shared" si="531"/>
        <v>#N/A</v>
      </c>
      <c r="BW240" s="29" t="e">
        <f t="shared" si="531"/>
        <v>#N/A</v>
      </c>
      <c r="BX240" s="29" t="e">
        <f t="shared" si="531"/>
        <v>#N/A</v>
      </c>
      <c r="BY240" s="29" t="e">
        <f t="shared" si="531"/>
        <v>#N/A</v>
      </c>
      <c r="BZ240" s="29" t="e">
        <f t="shared" si="531"/>
        <v>#N/A</v>
      </c>
      <c r="CA240" s="29" t="e">
        <f t="shared" si="531"/>
        <v>#N/A</v>
      </c>
      <c r="CB240" s="29" t="e">
        <f t="shared" si="531"/>
        <v>#N/A</v>
      </c>
      <c r="CC240" s="29" t="e">
        <f t="shared" si="531"/>
        <v>#N/A</v>
      </c>
      <c r="CD240" s="29" t="e">
        <f t="shared" si="531"/>
        <v>#N/A</v>
      </c>
      <c r="CE240" s="6" t="str">
        <f t="shared" si="373"/>
        <v/>
      </c>
      <c r="CF240" s="27" t="e">
        <f>IF(AND(CI240,NOT(AD240)),LOOKUP(CF$5,{0,750,1500},H240:J240),"")</f>
        <v>#N/A</v>
      </c>
      <c r="CG240" s="6" t="str">
        <f t="shared" si="374"/>
        <v/>
      </c>
      <c r="CH240" t="e">
        <f t="shared" si="532"/>
        <v>#N/A</v>
      </c>
      <c r="CI240" t="e">
        <f t="shared" si="533"/>
        <v>#N/A</v>
      </c>
      <c r="CJ240" s="6" t="e">
        <f t="shared" si="534"/>
        <v>#N/A</v>
      </c>
      <c r="CK240" s="6">
        <f t="shared" si="535"/>
        <v>1</v>
      </c>
      <c r="CL240" s="6">
        <f t="shared" si="26"/>
        <v>1</v>
      </c>
      <c r="CM240" s="6">
        <f t="shared" si="536"/>
        <v>1</v>
      </c>
      <c r="CN240" s="6">
        <f t="shared" si="537"/>
        <v>1</v>
      </c>
      <c r="CO240" s="6">
        <f t="shared" si="538"/>
        <v>1</v>
      </c>
      <c r="CP240" s="6">
        <f t="shared" si="539"/>
        <v>1</v>
      </c>
      <c r="CQ240" s="6">
        <f t="shared" si="540"/>
        <v>1</v>
      </c>
      <c r="CR240" s="81" t="str">
        <f t="shared" si="541"/>
        <v/>
      </c>
      <c r="CS240">
        <f t="shared" si="542"/>
        <v>0</v>
      </c>
      <c r="CT240">
        <f t="shared" si="19"/>
        <v>179</v>
      </c>
      <c r="CU240" t="str">
        <f t="shared" si="29"/>
        <v/>
      </c>
      <c r="CV240" s="81">
        <f t="shared" si="543"/>
        <v>179</v>
      </c>
      <c r="CW240" s="81">
        <f>(CV240/25)^1.5*(Calculator!$BU$4/10000)*CW$5</f>
        <v>9.9636771034935183</v>
      </c>
      <c r="CX240" t="str">
        <f t="shared" si="544"/>
        <v>$179</v>
      </c>
    </row>
    <row r="241" spans="2:102" x14ac:dyDescent="0.25">
      <c r="B241" s="115" t="s">
        <v>233</v>
      </c>
      <c r="C241" s="13">
        <v>46266.661111111112</v>
      </c>
      <c r="D241">
        <v>29282</v>
      </c>
      <c r="E241" s="54" t="s">
        <v>237</v>
      </c>
      <c r="F241" s="54" t="s">
        <v>590</v>
      </c>
      <c r="G241" s="54" t="s">
        <v>1834</v>
      </c>
      <c r="H241" s="55">
        <v>14.299999999999999</v>
      </c>
      <c r="I241" s="55">
        <v>13.3</v>
      </c>
      <c r="J241" s="55">
        <v>12.9</v>
      </c>
      <c r="K241" s="54"/>
      <c r="L241" s="56" t="b">
        <v>0</v>
      </c>
      <c r="M241" s="56" t="b">
        <v>0</v>
      </c>
      <c r="N241" s="54">
        <v>1</v>
      </c>
      <c r="O241" s="54" t="s">
        <v>228</v>
      </c>
      <c r="P241" s="54">
        <v>6</v>
      </c>
      <c r="Q241" s="54">
        <v>16</v>
      </c>
      <c r="R241" s="54">
        <v>179.99</v>
      </c>
      <c r="S241" s="54" t="s">
        <v>1604</v>
      </c>
      <c r="T241" s="54"/>
      <c r="U241" s="54" t="s">
        <v>1600</v>
      </c>
      <c r="V241" s="54" t="s">
        <v>1606</v>
      </c>
      <c r="W241" s="54" t="b">
        <v>0</v>
      </c>
      <c r="X241" s="54"/>
      <c r="Y241" s="57" t="s">
        <v>2219</v>
      </c>
      <c r="Z241" s="54" t="s">
        <v>1607</v>
      </c>
      <c r="AA241" s="54"/>
      <c r="AB241" s="54" t="s">
        <v>1608</v>
      </c>
      <c r="AC241" s="56" t="b">
        <v>0</v>
      </c>
      <c r="AD241" s="56" t="b">
        <v>0</v>
      </c>
      <c r="AE241" s="54" t="s">
        <v>302</v>
      </c>
      <c r="AF241" s="58">
        <v>46265</v>
      </c>
      <c r="AG241" s="62" t="s">
        <v>293</v>
      </c>
      <c r="AH241" s="54">
        <v>0</v>
      </c>
      <c r="AI241" s="54"/>
      <c r="AJ241" s="54"/>
      <c r="AK241" s="54"/>
      <c r="AL241" s="54"/>
      <c r="AM241" s="54">
        <v>4.95</v>
      </c>
      <c r="AN241" s="54"/>
      <c r="AO241" s="54"/>
      <c r="AP241" s="54"/>
      <c r="AQ241" s="54"/>
      <c r="AR241" s="54"/>
      <c r="AS241" s="54"/>
      <c r="AT241" s="54"/>
      <c r="AU241" s="54"/>
      <c r="AV241" s="54"/>
      <c r="AW241" s="54"/>
      <c r="AX241" s="59"/>
      <c r="AY241" s="59"/>
      <c r="AZ241" s="59"/>
      <c r="BA241" s="59"/>
      <c r="BB241" s="59">
        <v>6.4189999999999997E-2</v>
      </c>
      <c r="BC241" s="60"/>
      <c r="BD241" s="61"/>
      <c r="BE241" s="62" t="s">
        <v>293</v>
      </c>
      <c r="BF241" s="35">
        <f t="shared" si="525"/>
        <v>4.0600000000000005</v>
      </c>
      <c r="BG241" s="35">
        <f t="shared" si="525"/>
        <v>6.0295000000000001E-2</v>
      </c>
      <c r="BH241" s="35" t="str">
        <f t="shared" si="526"/>
        <v>Med</v>
      </c>
      <c r="BI241" s="110">
        <f t="shared" si="527"/>
        <v>0</v>
      </c>
      <c r="BJ241" s="83">
        <f>VLOOKUP($F241,REP_Info!$D$6:$H$250,5,FALSE)</f>
        <v>1.694</v>
      </c>
      <c r="BK241" s="30">
        <f t="shared" si="528"/>
        <v>14.250500000000001</v>
      </c>
      <c r="BL241" s="30">
        <f t="shared" si="528"/>
        <v>13.349500000000001</v>
      </c>
      <c r="BM241" s="30">
        <f t="shared" si="528"/>
        <v>12.898999999999999</v>
      </c>
      <c r="BN241" s="29">
        <f t="shared" si="528"/>
        <v>12.748833333333334</v>
      </c>
      <c r="BO241" s="85" t="str">
        <f t="shared" si="529"/>
        <v>$$$</v>
      </c>
      <c r="BP241" s="88" t="str">
        <f t="shared" si="530"/>
        <v>$$$</v>
      </c>
      <c r="BQ241" s="88" t="str">
        <f t="shared" si="545"/>
        <v>$$$</v>
      </c>
      <c r="BR241" s="88" t="str">
        <f t="shared" si="546"/>
        <v>$$$</v>
      </c>
      <c r="BS241" s="29" t="e">
        <f t="shared" si="531"/>
        <v>#N/A</v>
      </c>
      <c r="BT241" s="29" t="e">
        <f t="shared" si="531"/>
        <v>#N/A</v>
      </c>
      <c r="BU241" s="29" t="e">
        <f t="shared" si="531"/>
        <v>#N/A</v>
      </c>
      <c r="BV241" s="29" t="e">
        <f t="shared" si="531"/>
        <v>#N/A</v>
      </c>
      <c r="BW241" s="29" t="e">
        <f t="shared" si="531"/>
        <v>#N/A</v>
      </c>
      <c r="BX241" s="29" t="e">
        <f t="shared" si="531"/>
        <v>#N/A</v>
      </c>
      <c r="BY241" s="29" t="e">
        <f t="shared" si="531"/>
        <v>#N/A</v>
      </c>
      <c r="BZ241" s="29" t="e">
        <f t="shared" si="531"/>
        <v>#N/A</v>
      </c>
      <c r="CA241" s="29" t="e">
        <f t="shared" si="531"/>
        <v>#N/A</v>
      </c>
      <c r="CB241" s="29" t="e">
        <f t="shared" si="531"/>
        <v>#N/A</v>
      </c>
      <c r="CC241" s="29" t="e">
        <f t="shared" si="531"/>
        <v>#N/A</v>
      </c>
      <c r="CD241" s="29" t="e">
        <f t="shared" si="531"/>
        <v>#N/A</v>
      </c>
      <c r="CE241" s="6" t="str">
        <f t="shared" si="373"/>
        <v/>
      </c>
      <c r="CF241" s="27" t="e">
        <f>IF(AND(CI241,NOT(AD241)),LOOKUP(CF$5,{0,750,1500},H241:J241),"")</f>
        <v>#N/A</v>
      </c>
      <c r="CG241" s="6" t="str">
        <f t="shared" si="374"/>
        <v/>
      </c>
      <c r="CH241" t="e">
        <f t="shared" si="532"/>
        <v>#N/A</v>
      </c>
      <c r="CI241" t="e">
        <f t="shared" si="533"/>
        <v>#N/A</v>
      </c>
      <c r="CJ241" s="6" t="e">
        <f t="shared" si="534"/>
        <v>#N/A</v>
      </c>
      <c r="CK241" s="6">
        <f t="shared" si="535"/>
        <v>1</v>
      </c>
      <c r="CL241" s="6">
        <f t="shared" si="26"/>
        <v>1</v>
      </c>
      <c r="CM241" s="6">
        <f t="shared" si="536"/>
        <v>1</v>
      </c>
      <c r="CN241" s="6">
        <f t="shared" si="537"/>
        <v>1</v>
      </c>
      <c r="CO241" s="6">
        <f t="shared" si="538"/>
        <v>0</v>
      </c>
      <c r="CP241" s="6">
        <f t="shared" si="539"/>
        <v>1</v>
      </c>
      <c r="CQ241" s="6">
        <f t="shared" si="540"/>
        <v>1</v>
      </c>
      <c r="CR241" s="81" t="str">
        <f t="shared" si="541"/>
        <v/>
      </c>
      <c r="CS241">
        <f t="shared" si="542"/>
        <v>0</v>
      </c>
      <c r="CT241">
        <f t="shared" si="19"/>
        <v>179.99</v>
      </c>
      <c r="CU241" t="str">
        <f t="shared" si="29"/>
        <v/>
      </c>
      <c r="CV241" s="81">
        <f t="shared" si="543"/>
        <v>179.99</v>
      </c>
      <c r="CW241" s="81">
        <f>(CV241/25)^1.5*(Calculator!$BU$4/10000)*CW$5</f>
        <v>10.046450846061184</v>
      </c>
      <c r="CX241" t="str">
        <f t="shared" si="544"/>
        <v>$179.99</v>
      </c>
    </row>
    <row r="242" spans="2:102" x14ac:dyDescent="0.25">
      <c r="B242" s="115" t="s">
        <v>233</v>
      </c>
      <c r="C242" s="13">
        <v>46266.661111111112</v>
      </c>
      <c r="D242">
        <v>29283</v>
      </c>
      <c r="E242" s="54" t="s">
        <v>235</v>
      </c>
      <c r="F242" s="54" t="s">
        <v>590</v>
      </c>
      <c r="G242" s="54" t="s">
        <v>1834</v>
      </c>
      <c r="H242" s="55">
        <v>13.900000000000002</v>
      </c>
      <c r="I242" s="55">
        <v>12.9</v>
      </c>
      <c r="J242" s="55">
        <v>12.5</v>
      </c>
      <c r="K242" s="54"/>
      <c r="L242" s="56" t="b">
        <v>0</v>
      </c>
      <c r="M242" s="56" t="b">
        <v>0</v>
      </c>
      <c r="N242" s="54">
        <v>1</v>
      </c>
      <c r="O242" s="54" t="s">
        <v>228</v>
      </c>
      <c r="P242" s="54">
        <v>6</v>
      </c>
      <c r="Q242" s="54">
        <v>16</v>
      </c>
      <c r="R242" s="54">
        <v>179.99</v>
      </c>
      <c r="S242" s="54" t="s">
        <v>1604</v>
      </c>
      <c r="T242" s="54"/>
      <c r="U242" s="54" t="s">
        <v>1600</v>
      </c>
      <c r="V242" s="54" t="s">
        <v>1606</v>
      </c>
      <c r="W242" s="54" t="b">
        <v>0</v>
      </c>
      <c r="X242" s="54"/>
      <c r="Y242" s="57" t="s">
        <v>2220</v>
      </c>
      <c r="Z242" s="54" t="s">
        <v>1607</v>
      </c>
      <c r="AA242" s="54"/>
      <c r="AB242" s="54" t="s">
        <v>1608</v>
      </c>
      <c r="AC242" s="56" t="b">
        <v>0</v>
      </c>
      <c r="AD242" s="56" t="b">
        <v>0</v>
      </c>
      <c r="AE242" s="54" t="s">
        <v>302</v>
      </c>
      <c r="AF242" s="58">
        <v>46265</v>
      </c>
      <c r="AG242" s="62" t="s">
        <v>293</v>
      </c>
      <c r="AH242" s="54">
        <v>0</v>
      </c>
      <c r="AI242" s="54"/>
      <c r="AJ242" s="54"/>
      <c r="AK242" s="54"/>
      <c r="AL242" s="54"/>
      <c r="AM242" s="54">
        <v>4.95</v>
      </c>
      <c r="AN242" s="54"/>
      <c r="AO242" s="54"/>
      <c r="AP242" s="54"/>
      <c r="AQ242" s="54"/>
      <c r="AR242" s="54"/>
      <c r="AS242" s="54"/>
      <c r="AT242" s="54"/>
      <c r="AU242" s="54"/>
      <c r="AV242" s="54"/>
      <c r="AW242" s="54"/>
      <c r="AX242" s="59"/>
      <c r="AY242" s="59"/>
      <c r="AZ242" s="59"/>
      <c r="BA242" s="59"/>
      <c r="BB242" s="59">
        <v>5.5515000000000002E-2</v>
      </c>
      <c r="BC242" s="60"/>
      <c r="BD242" s="61"/>
      <c r="BE242" s="62" t="s">
        <v>293</v>
      </c>
      <c r="BF242" s="35">
        <f t="shared" ref="BF242:BG242" si="547">IF($E242=$E$4,BF$4,IF($E242=$E$5,BF$5,""))</f>
        <v>4.9000000000000004</v>
      </c>
      <c r="BG242" s="35">
        <f t="shared" si="547"/>
        <v>6.4130000000000006E-2</v>
      </c>
      <c r="BH242" s="35" t="str">
        <f t="shared" ref="BH242" si="548">IF(ISTEXT(BE242),IF(AND(AV242=0,SUM(AN242:AQ242)=0),IF(AM242&lt;=0,IF(BE242="Y","Low","Flat"),"Med"),"High"),"?")</f>
        <v>Med</v>
      </c>
      <c r="BI242" s="110">
        <f t="shared" ref="BI242" si="549">IF(ISNUMBER(AH242),0*BI$5*SIN((EDATE($A$3,$Q242)-DATE(YEAR(EDATE($A$3,$Q242)),1,0)-BI$4)*2*PI()/365),"")</f>
        <v>0</v>
      </c>
      <c r="BJ242" s="83">
        <f>VLOOKUP($F242,REP_Info!$D$6:$H$250,5,FALSE)</f>
        <v>1.694</v>
      </c>
      <c r="BK242" s="30">
        <f t="shared" ref="BK242:BN242" si="550">IF(BK$7&gt;0,(LOOKUP(BK$7,$AH242:$AL242,$AM242:$AQ242)+IF($AG242="Y",SUMPRODUCT($AX242:$BB242-$AW242:$BA242,BK$7-$AR242:$AV242,N(BK$7&gt;$AR242:$AV242)),BK$7*LOOKUP(BK$7,$AR242:$AV242,$AX242:$BB242))+IF($BE242="Y",$BF242,$BC242)+BK$7*IF($BE242="Y",$BG242,$BD242))*100/BK$7,"")</f>
        <v>13.934500000000003</v>
      </c>
      <c r="BL242" s="30">
        <f t="shared" si="550"/>
        <v>12.9495</v>
      </c>
      <c r="BM242" s="30">
        <f t="shared" si="550"/>
        <v>12.457000000000003</v>
      </c>
      <c r="BN242" s="29">
        <f t="shared" si="550"/>
        <v>12.292833333333334</v>
      </c>
      <c r="BO242" s="85" t="str">
        <f t="shared" ref="BO242" si="551">IFERROR(SUMPRODUCT($BS$7:$CD$7,$BS242:$CD242)/100,"$$$")</f>
        <v>$$$</v>
      </c>
      <c r="BP242" s="88" t="str">
        <f t="shared" ref="BP242" si="552">IFERROR(BO242*100/BO$5,"$$$")</f>
        <v>$$$</v>
      </c>
      <c r="BQ242" s="88" t="str">
        <f t="shared" si="4"/>
        <v>$$$</v>
      </c>
      <c r="BR242" s="88" t="str">
        <f t="shared" si="5"/>
        <v>$$$</v>
      </c>
      <c r="BS242" s="29" t="e">
        <f t="shared" ref="BS242:CD242" si="553">IF($CI242,IF(BS$7&gt;0,IF(BS$4&gt;$Q242,$BF242+BS$7*(BS$5+$BG242+$BI242),LOOKUP(BS$7,$AH242:$AL242,$AM242:$AQ242)+IF($AG242="Y",SUMPRODUCT($AX242:$BB242-$AW242:$BA242,BS$7-$AR242:$AV242,N(BS$7&gt;$AR242:$AV242)),BS$7*LOOKUP(BS$7,$AR242:$AV242,$AX242:$BB242))+IF($BE242="Y",$BF242,$BC242)+BS$7*IF($BE242="Y",$BG242,$BD242))*100/BS$7,""),NA())</f>
        <v>#N/A</v>
      </c>
      <c r="BT242" s="29" t="e">
        <f t="shared" si="553"/>
        <v>#N/A</v>
      </c>
      <c r="BU242" s="29" t="e">
        <f t="shared" si="553"/>
        <v>#N/A</v>
      </c>
      <c r="BV242" s="29" t="e">
        <f t="shared" si="553"/>
        <v>#N/A</v>
      </c>
      <c r="BW242" s="29" t="e">
        <f t="shared" si="553"/>
        <v>#N/A</v>
      </c>
      <c r="BX242" s="29" t="e">
        <f t="shared" si="553"/>
        <v>#N/A</v>
      </c>
      <c r="BY242" s="29" t="e">
        <f t="shared" si="553"/>
        <v>#N/A</v>
      </c>
      <c r="BZ242" s="29" t="e">
        <f t="shared" si="553"/>
        <v>#N/A</v>
      </c>
      <c r="CA242" s="29" t="e">
        <f t="shared" si="553"/>
        <v>#N/A</v>
      </c>
      <c r="CB242" s="29" t="e">
        <f t="shared" si="553"/>
        <v>#N/A</v>
      </c>
      <c r="CC242" s="29" t="e">
        <f t="shared" si="553"/>
        <v>#N/A</v>
      </c>
      <c r="CD242" s="29" t="e">
        <f t="shared" si="553"/>
        <v>#N/A</v>
      </c>
      <c r="CE242" s="6" t="str">
        <f t="shared" si="373"/>
        <v/>
      </c>
      <c r="CF242" s="27" t="e">
        <f>IF(AND(CI242,NOT(AD242)),LOOKUP(CF$5,{0,750,1500},H242:J242),"")</f>
        <v>#N/A</v>
      </c>
      <c r="CG242" s="6" t="str">
        <f t="shared" si="374"/>
        <v/>
      </c>
      <c r="CH242" t="e">
        <f t="shared" ref="CH242" si="554">IF(CI242,IF(ISNUMBER(BO242),BO242,100000)+CV242/10000+IF(ISNUMBER(BJ242),BJ242,2)/10000-P242/100000+ROW()/10000000,"")</f>
        <v>#N/A</v>
      </c>
      <c r="CI242" t="e">
        <f t="shared" ref="CI242" si="555">PRODUCT(CJ242:CQ242)</f>
        <v>#N/A</v>
      </c>
      <c r="CJ242" s="6" t="e">
        <f t="shared" ref="CJ242" si="556">IF($E242=CJ$5,1,0)</f>
        <v>#N/A</v>
      </c>
      <c r="CK242" s="6">
        <f t="shared" ref="CK242" si="557">IF(CK$5="[Any]",1,IF($F242=CK$5,1,0))</f>
        <v>1</v>
      </c>
      <c r="CL242" s="6">
        <f t="shared" si="26"/>
        <v>1</v>
      </c>
      <c r="CM242" s="6">
        <f t="shared" ref="CM242" si="558">IF($O242="Fixed",1,0)</f>
        <v>1</v>
      </c>
      <c r="CN242" s="6">
        <f t="shared" ref="CN242" si="559">IF($Q242&gt;=CN$5,1,0)</f>
        <v>1</v>
      </c>
      <c r="CO242" s="6">
        <f t="shared" ref="CO242" si="560">IF($Q242&lt;=CO$5,1,0)</f>
        <v>0</v>
      </c>
      <c r="CP242" s="6">
        <f t="shared" ref="CP242" si="561">IF($P242&gt;=CP$5,1,0)</f>
        <v>1</v>
      </c>
      <c r="CQ242" s="6">
        <f t="shared" ref="CQ242" si="562">IF(CQ$5="Any",1,IF(AND(CQ$5="Med",AV242=0,SUM(AN242:AQ242)=0),1,IF(AND(CQ$5="Low",AV242=0,SUM(AN242:AQ242)=0,AM242=0),1,IF(AND(CQ$5="Flat",AV242=0,SUM(AN242:AQ242)=0,AM242=0,IFERROR(NOT(BE242="Y"),0)),1,0))))</f>
        <v>1</v>
      </c>
      <c r="CR242" s="81" t="str">
        <f t="shared" ref="CR242" si="563">IF(ISNUMBER($CH242),$CH242+$CS242+$CW242,"")</f>
        <v/>
      </c>
      <c r="CS242">
        <f t="shared" ref="CS242" si="564">CS$5*(12/(MIN(12,Q242))-1)</f>
        <v>0</v>
      </c>
      <c r="CT242">
        <f t="shared" si="19"/>
        <v>179.99</v>
      </c>
      <c r="CU242" t="str">
        <f t="shared" si="29"/>
        <v/>
      </c>
      <c r="CV242" s="81">
        <f t="shared" ref="CV242" si="565">CT242*IF(CU242="",1,Q242)</f>
        <v>179.99</v>
      </c>
      <c r="CW242" s="81">
        <f>(CV242/25)^1.5*(Calculator!$BU$4/10000)*CW$5</f>
        <v>10.046450846061184</v>
      </c>
      <c r="CX242" t="str">
        <f t="shared" ref="CX242" si="566">"$"&amp;IF(LEFT(CU242,1)="r",CT242&amp;"/"&amp;CU242,CV242)</f>
        <v>$179.99</v>
      </c>
    </row>
    <row r="243" spans="2:102" x14ac:dyDescent="0.25">
      <c r="B243" s="115" t="s">
        <v>233</v>
      </c>
      <c r="C243" s="13">
        <v>46266.661111111112</v>
      </c>
      <c r="D243">
        <v>29287</v>
      </c>
      <c r="E243" s="54" t="s">
        <v>237</v>
      </c>
      <c r="F243" s="54" t="s">
        <v>590</v>
      </c>
      <c r="G243" s="54" t="s">
        <v>1907</v>
      </c>
      <c r="H243" s="55">
        <v>9.9</v>
      </c>
      <c r="I243" s="55">
        <v>8.9</v>
      </c>
      <c r="J243" s="55">
        <v>8.5</v>
      </c>
      <c r="K243" s="54"/>
      <c r="L243" s="56" t="b">
        <v>0</v>
      </c>
      <c r="M243" s="56" t="b">
        <v>0</v>
      </c>
      <c r="N243" s="54">
        <v>0</v>
      </c>
      <c r="O243" s="54" t="s">
        <v>238</v>
      </c>
      <c r="P243" s="54">
        <v>6</v>
      </c>
      <c r="Q243" s="54">
        <v>1</v>
      </c>
      <c r="R243" s="54">
        <v>0</v>
      </c>
      <c r="S243" s="54" t="s">
        <v>1604</v>
      </c>
      <c r="T243" s="54" t="s">
        <v>1908</v>
      </c>
      <c r="U243" s="54" t="s">
        <v>1600</v>
      </c>
      <c r="V243" s="54" t="s">
        <v>1606</v>
      </c>
      <c r="W243" s="54" t="b">
        <v>0</v>
      </c>
      <c r="X243" s="54"/>
      <c r="Y243" s="57" t="s">
        <v>2221</v>
      </c>
      <c r="Z243" s="54" t="s">
        <v>1607</v>
      </c>
      <c r="AA243" s="54"/>
      <c r="AB243" s="54" t="s">
        <v>1608</v>
      </c>
      <c r="AC243" s="56" t="b">
        <v>1</v>
      </c>
      <c r="AD243" s="56" t="b">
        <v>0</v>
      </c>
      <c r="AE243" s="54"/>
      <c r="AF243" s="58"/>
      <c r="AG243" s="62" t="s">
        <v>293</v>
      </c>
      <c r="AH243" s="54"/>
      <c r="AI243" s="54"/>
      <c r="AJ243" s="54"/>
      <c r="AK243" s="54"/>
      <c r="AL243" s="54"/>
      <c r="AM243" s="54">
        <v>0</v>
      </c>
      <c r="AN243" s="54"/>
      <c r="AO243" s="54"/>
      <c r="AP243" s="54"/>
      <c r="AQ243" s="54"/>
      <c r="AR243" s="54"/>
      <c r="AS243" s="54"/>
      <c r="AT243" s="54"/>
      <c r="AU243" s="54"/>
      <c r="AV243" s="54"/>
      <c r="AW243" s="54"/>
      <c r="AX243" s="59"/>
      <c r="AY243" s="59"/>
      <c r="AZ243" s="59"/>
      <c r="BA243" s="59"/>
      <c r="BB243" s="59"/>
      <c r="BC243" s="60"/>
      <c r="BD243" s="61"/>
      <c r="BE243" s="62"/>
      <c r="BF243" s="35">
        <f t="shared" ref="BF243:BG250" si="567">IF($E243=$E$4,BF$4,IF($E243=$E$5,BF$5,""))</f>
        <v>4.0600000000000005</v>
      </c>
      <c r="BG243" s="35">
        <f t="shared" si="567"/>
        <v>6.0295000000000001E-2</v>
      </c>
      <c r="BH243" s="35" t="str">
        <f t="shared" ref="BH243:BH250" si="568">IF(ISTEXT(BE243),IF(AND(AV243=0,SUM(AN243:AQ243)=0),IF(AM243&lt;=0,IF(BE243="Y","Low","Flat"),"Med"),"High"),"?")</f>
        <v>?</v>
      </c>
      <c r="BI243" s="110" t="str">
        <f t="shared" ref="BI243:BI250" si="569">IF(ISNUMBER(AH243),0*BI$5*SIN((EDATE($A$3,$Q243)-DATE(YEAR(EDATE($A$3,$Q243)),1,0)-BI$4)*2*PI()/365),"")</f>
        <v/>
      </c>
      <c r="BJ243" s="83">
        <f>VLOOKUP($F243,REP_Info!$D$6:$H$250,5,FALSE)</f>
        <v>1.694</v>
      </c>
      <c r="BK243" s="30" t="e">
        <f t="shared" ref="BK243:BN250" si="570">IF(BK$7&gt;0,(LOOKUP(BK$7,$AH243:$AL243,$AM243:$AQ243)+IF($AG243="Y",SUMPRODUCT($AX243:$BB243-$AW243:$BA243,BK$7-$AR243:$AV243,N(BK$7&gt;$AR243:$AV243)),BK$7*LOOKUP(BK$7,$AR243:$AV243,$AX243:$BB243))+IF($BE243="Y",$BF243,$BC243)+BK$7*IF($BE243="Y",$BG243,$BD243))*100/BK$7,"")</f>
        <v>#N/A</v>
      </c>
      <c r="BL243" s="30" t="e">
        <f t="shared" si="570"/>
        <v>#N/A</v>
      </c>
      <c r="BM243" s="30" t="e">
        <f t="shared" si="570"/>
        <v>#N/A</v>
      </c>
      <c r="BN243" s="29" t="e">
        <f t="shared" si="570"/>
        <v>#N/A</v>
      </c>
      <c r="BO243" s="85" t="str">
        <f t="shared" si="2"/>
        <v>$$$</v>
      </c>
      <c r="BP243" s="88" t="str">
        <f t="shared" ref="BP243:BP250" si="571">IFERROR(BO243*100/BO$5,"$$$")</f>
        <v>$$$</v>
      </c>
      <c r="BQ243" s="88" t="str">
        <f t="shared" si="4"/>
        <v>$$$</v>
      </c>
      <c r="BR243" s="88" t="str">
        <f t="shared" si="5"/>
        <v>$$$</v>
      </c>
      <c r="BS243" s="29" t="e">
        <f t="shared" ref="BS243:CD250" si="572">IF($CI243,IF(BS$7&gt;0,IF(BS$4&gt;$Q243,$BF243+BS$7*(BS$5+$BG243+$BI243),LOOKUP(BS$7,$AH243:$AL243,$AM243:$AQ243)+IF($AG243="Y",SUMPRODUCT($AX243:$BB243-$AW243:$BA243,BS$7-$AR243:$AV243,N(BS$7&gt;$AR243:$AV243)),BS$7*LOOKUP(BS$7,$AR243:$AV243,$AX243:$BB243))+IF($BE243="Y",$BF243,$BC243)+BS$7*IF($BE243="Y",$BG243,$BD243))*100/BS$7,""),NA())</f>
        <v>#N/A</v>
      </c>
      <c r="BT243" s="29" t="e">
        <f t="shared" si="572"/>
        <v>#N/A</v>
      </c>
      <c r="BU243" s="29" t="e">
        <f t="shared" si="572"/>
        <v>#N/A</v>
      </c>
      <c r="BV243" s="29" t="e">
        <f t="shared" si="572"/>
        <v>#N/A</v>
      </c>
      <c r="BW243" s="29" t="e">
        <f t="shared" si="572"/>
        <v>#N/A</v>
      </c>
      <c r="BX243" s="29" t="e">
        <f t="shared" si="572"/>
        <v>#N/A</v>
      </c>
      <c r="BY243" s="29" t="e">
        <f t="shared" si="572"/>
        <v>#N/A</v>
      </c>
      <c r="BZ243" s="29" t="e">
        <f t="shared" si="572"/>
        <v>#N/A</v>
      </c>
      <c r="CA243" s="29" t="e">
        <f t="shared" si="572"/>
        <v>#N/A</v>
      </c>
      <c r="CB243" s="29" t="e">
        <f t="shared" si="572"/>
        <v>#N/A</v>
      </c>
      <c r="CC243" s="29" t="e">
        <f t="shared" si="572"/>
        <v>#N/A</v>
      </c>
      <c r="CD243" s="29" t="e">
        <f t="shared" si="572"/>
        <v>#N/A</v>
      </c>
      <c r="CE243" s="6" t="str">
        <f t="shared" si="373"/>
        <v/>
      </c>
      <c r="CF243" s="27" t="e">
        <f>IF(AND(CI243,NOT(AD243)),LOOKUP(CF$5,{0,750,1500},H243:J243),"")</f>
        <v>#N/A</v>
      </c>
      <c r="CG243" s="6" t="str">
        <f t="shared" si="374"/>
        <v/>
      </c>
      <c r="CH243" t="e">
        <f t="shared" ref="CH243:CH250" si="573">IF(CI243,IF(ISNUMBER(BO243),BO243,100000)+CV243/10000+IF(ISNUMBER(BJ243),BJ243,2)/10000-P243/100000+ROW()/10000000,"")</f>
        <v>#N/A</v>
      </c>
      <c r="CI243" t="e">
        <f t="shared" ref="CI243:CI250" si="574">PRODUCT(CJ243:CQ243)</f>
        <v>#N/A</v>
      </c>
      <c r="CJ243" s="6" t="e">
        <f t="shared" si="11"/>
        <v>#N/A</v>
      </c>
      <c r="CK243" s="6">
        <f t="shared" si="12"/>
        <v>1</v>
      </c>
      <c r="CL243" s="6">
        <f t="shared" si="26"/>
        <v>1</v>
      </c>
      <c r="CM243" s="6">
        <f t="shared" si="13"/>
        <v>0</v>
      </c>
      <c r="CN243" s="6">
        <f t="shared" si="14"/>
        <v>0</v>
      </c>
      <c r="CO243" s="6">
        <f t="shared" si="15"/>
        <v>1</v>
      </c>
      <c r="CP243" s="6">
        <f t="shared" si="16"/>
        <v>1</v>
      </c>
      <c r="CQ243" s="6">
        <f t="shared" ref="CQ243:CQ250" si="575">IF(CQ$5="Any",1,IF(AND(CQ$5="Med",AV243=0,SUM(AN243:AQ243)=0),1,IF(AND(CQ$5="Low",AV243=0,SUM(AN243:AQ243)=0,AM243=0),1,IF(AND(CQ$5="Flat",AV243=0,SUM(AN243:AQ243)=0,AM243=0,IFERROR(NOT(BE243="Y"),0)),1,0))))</f>
        <v>1</v>
      </c>
      <c r="CR243" s="81" t="str">
        <f t="shared" si="17"/>
        <v/>
      </c>
      <c r="CS243">
        <f t="shared" ref="CS243:CS250" si="576">CS$5*(12/(MIN(12,Q243))-1)</f>
        <v>198</v>
      </c>
      <c r="CT243">
        <f t="shared" si="19"/>
        <v>0</v>
      </c>
      <c r="CU243" t="str">
        <f t="shared" si="29"/>
        <v/>
      </c>
      <c r="CV243" s="81">
        <f t="shared" ref="CV243:CV250" si="577">CT243*IF(CU243="",1,Q243)</f>
        <v>0</v>
      </c>
      <c r="CW243" s="81">
        <f>(CV243/25)^1.5*(Calculator!$BU$4/10000)*CW$5</f>
        <v>0</v>
      </c>
      <c r="CX243" t="str">
        <f t="shared" ref="CX243:CX250" si="578">"$"&amp;IF(LEFT(CU243,1)="r",CT243&amp;"/"&amp;CU243,CV243)</f>
        <v>$0</v>
      </c>
    </row>
    <row r="244" spans="2:102" x14ac:dyDescent="0.25">
      <c r="B244" s="115" t="s">
        <v>233</v>
      </c>
      <c r="C244" s="13">
        <v>46266.661111111112</v>
      </c>
      <c r="D244">
        <v>29288</v>
      </c>
      <c r="E244" s="54" t="s">
        <v>235</v>
      </c>
      <c r="F244" s="54" t="s">
        <v>590</v>
      </c>
      <c r="G244" s="54" t="s">
        <v>1907</v>
      </c>
      <c r="H244" s="55">
        <v>10.7</v>
      </c>
      <c r="I244" s="55">
        <v>9.7000000000000011</v>
      </c>
      <c r="J244" s="55">
        <v>9.3000000000000007</v>
      </c>
      <c r="K244" s="54"/>
      <c r="L244" s="56" t="b">
        <v>0</v>
      </c>
      <c r="M244" s="56" t="b">
        <v>0</v>
      </c>
      <c r="N244" s="54">
        <v>0</v>
      </c>
      <c r="O244" s="54" t="s">
        <v>238</v>
      </c>
      <c r="P244" s="54">
        <v>6</v>
      </c>
      <c r="Q244" s="54">
        <v>1</v>
      </c>
      <c r="R244" s="54">
        <v>0</v>
      </c>
      <c r="S244" s="54" t="s">
        <v>1604</v>
      </c>
      <c r="T244" s="54" t="s">
        <v>1908</v>
      </c>
      <c r="U244" s="54" t="s">
        <v>1600</v>
      </c>
      <c r="V244" s="54" t="s">
        <v>1606</v>
      </c>
      <c r="W244" s="54" t="b">
        <v>0</v>
      </c>
      <c r="X244" s="54"/>
      <c r="Y244" s="57" t="s">
        <v>2222</v>
      </c>
      <c r="Z244" s="54" t="s">
        <v>1607</v>
      </c>
      <c r="AA244" s="54"/>
      <c r="AB244" s="54" t="s">
        <v>1608</v>
      </c>
      <c r="AC244" s="56" t="b">
        <v>1</v>
      </c>
      <c r="AD244" s="56" t="b">
        <v>0</v>
      </c>
      <c r="AE244" s="54"/>
      <c r="AF244" s="58"/>
      <c r="AG244" s="62" t="s">
        <v>293</v>
      </c>
      <c r="AH244" s="54"/>
      <c r="AI244" s="54"/>
      <c r="AJ244" s="54"/>
      <c r="AK244" s="54"/>
      <c r="AL244" s="54"/>
      <c r="AM244" s="54">
        <v>0</v>
      </c>
      <c r="AN244" s="54"/>
      <c r="AO244" s="54"/>
      <c r="AP244" s="54"/>
      <c r="AQ244" s="54"/>
      <c r="AR244" s="54"/>
      <c r="AS244" s="54"/>
      <c r="AT244" s="54"/>
      <c r="AU244" s="54"/>
      <c r="AV244" s="54"/>
      <c r="AW244" s="54"/>
      <c r="AX244" s="59"/>
      <c r="AY244" s="59"/>
      <c r="AZ244" s="59"/>
      <c r="BA244" s="59"/>
      <c r="BB244" s="59"/>
      <c r="BC244" s="60"/>
      <c r="BD244" s="61"/>
      <c r="BE244" s="62"/>
      <c r="BF244" s="35">
        <f t="shared" si="567"/>
        <v>4.9000000000000004</v>
      </c>
      <c r="BG244" s="35">
        <f t="shared" si="567"/>
        <v>6.4130000000000006E-2</v>
      </c>
      <c r="BH244" s="35" t="str">
        <f t="shared" si="568"/>
        <v>?</v>
      </c>
      <c r="BI244" s="110" t="str">
        <f t="shared" si="569"/>
        <v/>
      </c>
      <c r="BJ244" s="83">
        <f>VLOOKUP($F244,REP_Info!$D$6:$H$250,5,FALSE)</f>
        <v>1.694</v>
      </c>
      <c r="BK244" s="30" t="e">
        <f t="shared" si="570"/>
        <v>#N/A</v>
      </c>
      <c r="BL244" s="30" t="e">
        <f t="shared" si="570"/>
        <v>#N/A</v>
      </c>
      <c r="BM244" s="30" t="e">
        <f t="shared" si="570"/>
        <v>#N/A</v>
      </c>
      <c r="BN244" s="29" t="e">
        <f t="shared" si="570"/>
        <v>#N/A</v>
      </c>
      <c r="BO244" s="85" t="str">
        <f t="shared" si="2"/>
        <v>$$$</v>
      </c>
      <c r="BP244" s="88" t="str">
        <f t="shared" si="571"/>
        <v>$$$</v>
      </c>
      <c r="BQ244" s="88" t="str">
        <f t="shared" si="4"/>
        <v>$$$</v>
      </c>
      <c r="BR244" s="88" t="str">
        <f t="shared" si="5"/>
        <v>$$$</v>
      </c>
      <c r="BS244" s="29" t="e">
        <f t="shared" si="572"/>
        <v>#N/A</v>
      </c>
      <c r="BT244" s="29" t="e">
        <f t="shared" si="572"/>
        <v>#N/A</v>
      </c>
      <c r="BU244" s="29" t="e">
        <f t="shared" si="572"/>
        <v>#N/A</v>
      </c>
      <c r="BV244" s="29" t="e">
        <f t="shared" si="572"/>
        <v>#N/A</v>
      </c>
      <c r="BW244" s="29" t="e">
        <f t="shared" si="572"/>
        <v>#N/A</v>
      </c>
      <c r="BX244" s="29" t="e">
        <f t="shared" si="572"/>
        <v>#N/A</v>
      </c>
      <c r="BY244" s="29" t="e">
        <f t="shared" si="572"/>
        <v>#N/A</v>
      </c>
      <c r="BZ244" s="29" t="e">
        <f t="shared" si="572"/>
        <v>#N/A</v>
      </c>
      <c r="CA244" s="29" t="e">
        <f t="shared" si="572"/>
        <v>#N/A</v>
      </c>
      <c r="CB244" s="29" t="e">
        <f t="shared" si="572"/>
        <v>#N/A</v>
      </c>
      <c r="CC244" s="29" t="e">
        <f t="shared" si="572"/>
        <v>#N/A</v>
      </c>
      <c r="CD244" s="29" t="e">
        <f t="shared" si="572"/>
        <v>#N/A</v>
      </c>
      <c r="CE244" s="6" t="str">
        <f t="shared" si="373"/>
        <v/>
      </c>
      <c r="CF244" s="27" t="e">
        <f>IF(AND(CI244,NOT(AD244)),LOOKUP(CF$5,{0,750,1500},H244:J244),"")</f>
        <v>#N/A</v>
      </c>
      <c r="CG244" s="6" t="str">
        <f t="shared" si="374"/>
        <v/>
      </c>
      <c r="CH244" t="e">
        <f t="shared" si="573"/>
        <v>#N/A</v>
      </c>
      <c r="CI244" t="e">
        <f t="shared" si="574"/>
        <v>#N/A</v>
      </c>
      <c r="CJ244" s="6" t="e">
        <f t="shared" si="11"/>
        <v>#N/A</v>
      </c>
      <c r="CK244" s="6">
        <f t="shared" si="12"/>
        <v>1</v>
      </c>
      <c r="CL244" s="6">
        <f t="shared" si="26"/>
        <v>1</v>
      </c>
      <c r="CM244" s="6">
        <f t="shared" si="13"/>
        <v>0</v>
      </c>
      <c r="CN244" s="6">
        <f t="shared" si="14"/>
        <v>0</v>
      </c>
      <c r="CO244" s="6">
        <f t="shared" si="15"/>
        <v>1</v>
      </c>
      <c r="CP244" s="6">
        <f t="shared" si="16"/>
        <v>1</v>
      </c>
      <c r="CQ244" s="6">
        <f t="shared" si="575"/>
        <v>1</v>
      </c>
      <c r="CR244" s="81" t="str">
        <f t="shared" si="17"/>
        <v/>
      </c>
      <c r="CS244">
        <f t="shared" si="576"/>
        <v>198</v>
      </c>
      <c r="CT244">
        <f t="shared" si="19"/>
        <v>0</v>
      </c>
      <c r="CU244" t="str">
        <f t="shared" si="29"/>
        <v/>
      </c>
      <c r="CV244" s="81">
        <f t="shared" si="577"/>
        <v>0</v>
      </c>
      <c r="CW244" s="81">
        <f>(CV244/25)^1.5*(Calculator!$BU$4/10000)*CW$5</f>
        <v>0</v>
      </c>
      <c r="CX244" t="str">
        <f t="shared" si="578"/>
        <v>$0</v>
      </c>
    </row>
    <row r="245" spans="2:102" x14ac:dyDescent="0.25">
      <c r="B245" s="115" t="s">
        <v>233</v>
      </c>
      <c r="C245" s="13">
        <v>46237.767361111109</v>
      </c>
      <c r="D245">
        <v>19786</v>
      </c>
      <c r="E245" s="54" t="s">
        <v>237</v>
      </c>
      <c r="F245" s="54" t="s">
        <v>591</v>
      </c>
      <c r="G245" s="54" t="s">
        <v>592</v>
      </c>
      <c r="H245" s="55">
        <v>19.2</v>
      </c>
      <c r="I245" s="55">
        <v>18.3</v>
      </c>
      <c r="J245" s="55">
        <v>17.899999999999999</v>
      </c>
      <c r="K245" s="54"/>
      <c r="L245" s="56" t="b">
        <v>0</v>
      </c>
      <c r="M245" s="56" t="b">
        <v>0</v>
      </c>
      <c r="N245" s="54">
        <v>0</v>
      </c>
      <c r="O245" s="54" t="s">
        <v>238</v>
      </c>
      <c r="P245" s="54">
        <v>24</v>
      </c>
      <c r="Q245" s="54">
        <v>0</v>
      </c>
      <c r="R245" s="54">
        <v>0</v>
      </c>
      <c r="S245" s="54" t="s">
        <v>593</v>
      </c>
      <c r="T245" s="54" t="s">
        <v>594</v>
      </c>
      <c r="U245" s="54" t="s">
        <v>595</v>
      </c>
      <c r="V245" s="54" t="s">
        <v>596</v>
      </c>
      <c r="W245" s="54" t="b">
        <v>0</v>
      </c>
      <c r="X245" s="54"/>
      <c r="Y245" s="57" t="s">
        <v>1827</v>
      </c>
      <c r="Z245" s="54" t="s">
        <v>1828</v>
      </c>
      <c r="AA245" s="54"/>
      <c r="AB245" s="54" t="s">
        <v>597</v>
      </c>
      <c r="AC245" s="56" t="b">
        <v>1</v>
      </c>
      <c r="AD245" s="56" t="b">
        <v>0</v>
      </c>
      <c r="AE245" s="54"/>
      <c r="AF245" s="58"/>
      <c r="AG245" s="62" t="s">
        <v>293</v>
      </c>
      <c r="AH245" s="54"/>
      <c r="AI245" s="54"/>
      <c r="AJ245" s="54"/>
      <c r="AK245" s="54"/>
      <c r="AL245" s="54"/>
      <c r="AM245" s="54">
        <v>0</v>
      </c>
      <c r="AN245" s="54"/>
      <c r="AO245" s="54"/>
      <c r="AP245" s="54"/>
      <c r="AQ245" s="54"/>
      <c r="AR245" s="54"/>
      <c r="AS245" s="54"/>
      <c r="AT245" s="54"/>
      <c r="AU245" s="54"/>
      <c r="AV245" s="54"/>
      <c r="AW245" s="54"/>
      <c r="AX245" s="59"/>
      <c r="AY245" s="59"/>
      <c r="AZ245" s="59"/>
      <c r="BA245" s="59"/>
      <c r="BB245" s="59"/>
      <c r="BC245" s="60"/>
      <c r="BD245" s="61"/>
      <c r="BE245" s="62"/>
      <c r="BF245" s="35">
        <f t="shared" si="567"/>
        <v>4.0600000000000005</v>
      </c>
      <c r="BG245" s="35">
        <f t="shared" si="567"/>
        <v>6.0295000000000001E-2</v>
      </c>
      <c r="BH245" s="35" t="str">
        <f t="shared" si="568"/>
        <v>?</v>
      </c>
      <c r="BI245" s="110" t="str">
        <f t="shared" si="569"/>
        <v/>
      </c>
      <c r="BJ245" s="83">
        <f>VLOOKUP($F245,REP_Info!$D$6:$H$250,5,FALSE)</f>
        <v>0.53900000000000003</v>
      </c>
      <c r="BK245" s="30" t="e">
        <f t="shared" si="570"/>
        <v>#N/A</v>
      </c>
      <c r="BL245" s="30" t="e">
        <f t="shared" si="570"/>
        <v>#N/A</v>
      </c>
      <c r="BM245" s="30" t="e">
        <f t="shared" si="570"/>
        <v>#N/A</v>
      </c>
      <c r="BN245" s="29" t="e">
        <f t="shared" si="570"/>
        <v>#N/A</v>
      </c>
      <c r="BO245" s="85" t="str">
        <f t="shared" si="2"/>
        <v>$$$</v>
      </c>
      <c r="BP245" s="88" t="str">
        <f t="shared" si="571"/>
        <v>$$$</v>
      </c>
      <c r="BQ245" s="88" t="str">
        <f t="shared" si="4"/>
        <v>$$$</v>
      </c>
      <c r="BR245" s="88" t="str">
        <f t="shared" si="5"/>
        <v>$$$</v>
      </c>
      <c r="BS245" s="29" t="e">
        <f t="shared" si="572"/>
        <v>#N/A</v>
      </c>
      <c r="BT245" s="29" t="e">
        <f t="shared" si="572"/>
        <v>#N/A</v>
      </c>
      <c r="BU245" s="29" t="e">
        <f t="shared" si="572"/>
        <v>#N/A</v>
      </c>
      <c r="BV245" s="29" t="e">
        <f t="shared" si="572"/>
        <v>#N/A</v>
      </c>
      <c r="BW245" s="29" t="e">
        <f t="shared" si="572"/>
        <v>#N/A</v>
      </c>
      <c r="BX245" s="29" t="e">
        <f t="shared" si="572"/>
        <v>#N/A</v>
      </c>
      <c r="BY245" s="29" t="e">
        <f t="shared" si="572"/>
        <v>#N/A</v>
      </c>
      <c r="BZ245" s="29" t="e">
        <f t="shared" si="572"/>
        <v>#N/A</v>
      </c>
      <c r="CA245" s="29" t="e">
        <f t="shared" si="572"/>
        <v>#N/A</v>
      </c>
      <c r="CB245" s="29" t="e">
        <f t="shared" si="572"/>
        <v>#N/A</v>
      </c>
      <c r="CC245" s="29" t="e">
        <f t="shared" si="572"/>
        <v>#N/A</v>
      </c>
      <c r="CD245" s="29" t="e">
        <f t="shared" si="572"/>
        <v>#N/A</v>
      </c>
      <c r="CE245" s="6" t="str">
        <f t="shared" si="373"/>
        <v/>
      </c>
      <c r="CF245" s="27" t="e">
        <f>IF(AND(CI245,NOT(AD245)),LOOKUP(CF$5,{0,750,1500},H245:J245),"")</f>
        <v>#N/A</v>
      </c>
      <c r="CG245" s="6" t="str">
        <f t="shared" si="374"/>
        <v/>
      </c>
      <c r="CH245" t="e">
        <f t="shared" si="573"/>
        <v>#N/A</v>
      </c>
      <c r="CI245" t="e">
        <f t="shared" si="574"/>
        <v>#N/A</v>
      </c>
      <c r="CJ245" s="6" t="e">
        <f t="shared" si="11"/>
        <v>#N/A</v>
      </c>
      <c r="CK245" s="6">
        <f t="shared" si="12"/>
        <v>1</v>
      </c>
      <c r="CL245" s="6">
        <f t="shared" si="26"/>
        <v>1</v>
      </c>
      <c r="CM245" s="6">
        <f t="shared" si="13"/>
        <v>0</v>
      </c>
      <c r="CN245" s="6">
        <f t="shared" si="14"/>
        <v>0</v>
      </c>
      <c r="CO245" s="6">
        <f t="shared" si="15"/>
        <v>1</v>
      </c>
      <c r="CP245" s="6">
        <f t="shared" si="16"/>
        <v>1</v>
      </c>
      <c r="CQ245" s="6">
        <f t="shared" si="575"/>
        <v>1</v>
      </c>
      <c r="CR245" s="81" t="str">
        <f t="shared" si="17"/>
        <v/>
      </c>
      <c r="CS245" t="e">
        <f t="shared" si="576"/>
        <v>#DIV/0!</v>
      </c>
      <c r="CT245">
        <f t="shared" si="19"/>
        <v>0</v>
      </c>
      <c r="CU245" t="str">
        <f t="shared" si="29"/>
        <v/>
      </c>
      <c r="CV245" s="81">
        <f t="shared" si="577"/>
        <v>0</v>
      </c>
      <c r="CW245" s="81">
        <f>(CV245/25)^1.5*(Calculator!$BU$4/10000)*CW$5</f>
        <v>0</v>
      </c>
      <c r="CX245" t="str">
        <f t="shared" si="578"/>
        <v>$0</v>
      </c>
    </row>
    <row r="246" spans="2:102" x14ac:dyDescent="0.25">
      <c r="B246" s="115" t="s">
        <v>233</v>
      </c>
      <c r="C246" s="13">
        <v>46266.661111111112</v>
      </c>
      <c r="D246">
        <v>22787</v>
      </c>
      <c r="E246" s="54" t="s">
        <v>235</v>
      </c>
      <c r="F246" s="54" t="s">
        <v>591</v>
      </c>
      <c r="G246" s="54" t="s">
        <v>592</v>
      </c>
      <c r="H246" s="55">
        <v>20.3</v>
      </c>
      <c r="I246" s="55">
        <v>19.400000000000002</v>
      </c>
      <c r="J246" s="55">
        <v>18.899999999999999</v>
      </c>
      <c r="K246" s="54"/>
      <c r="L246" s="56" t="b">
        <v>0</v>
      </c>
      <c r="M246" s="56" t="b">
        <v>0</v>
      </c>
      <c r="N246" s="54">
        <v>0</v>
      </c>
      <c r="O246" s="54" t="s">
        <v>238</v>
      </c>
      <c r="P246" s="54">
        <v>22</v>
      </c>
      <c r="Q246" s="54">
        <v>0</v>
      </c>
      <c r="R246" s="54">
        <v>0</v>
      </c>
      <c r="S246" s="54" t="s">
        <v>593</v>
      </c>
      <c r="T246" s="54" t="s">
        <v>594</v>
      </c>
      <c r="U246" s="54" t="s">
        <v>595</v>
      </c>
      <c r="V246" s="54" t="s">
        <v>596</v>
      </c>
      <c r="W246" s="54" t="b">
        <v>0</v>
      </c>
      <c r="X246" s="54"/>
      <c r="Y246" s="57" t="s">
        <v>2223</v>
      </c>
      <c r="Z246" s="54" t="s">
        <v>1995</v>
      </c>
      <c r="AA246" s="54"/>
      <c r="AB246" s="54" t="s">
        <v>597</v>
      </c>
      <c r="AC246" s="56" t="b">
        <v>1</v>
      </c>
      <c r="AD246" s="56" t="b">
        <v>0</v>
      </c>
      <c r="AE246" s="54"/>
      <c r="AF246" s="58"/>
      <c r="AG246" s="62" t="s">
        <v>293</v>
      </c>
      <c r="AH246" s="54"/>
      <c r="AI246" s="54"/>
      <c r="AJ246" s="54"/>
      <c r="AK246" s="54"/>
      <c r="AL246" s="54"/>
      <c r="AM246" s="54">
        <v>0</v>
      </c>
      <c r="AN246" s="54"/>
      <c r="AO246" s="54"/>
      <c r="AP246" s="54"/>
      <c r="AQ246" s="54"/>
      <c r="AR246" s="54"/>
      <c r="AS246" s="54"/>
      <c r="AT246" s="54"/>
      <c r="AU246" s="54"/>
      <c r="AV246" s="54"/>
      <c r="AW246" s="54"/>
      <c r="AX246" s="59"/>
      <c r="AY246" s="59"/>
      <c r="AZ246" s="59"/>
      <c r="BA246" s="59"/>
      <c r="BB246" s="59"/>
      <c r="BC246" s="60"/>
      <c r="BD246" s="61"/>
      <c r="BE246" s="62"/>
      <c r="BF246" s="35">
        <f t="shared" si="567"/>
        <v>4.9000000000000004</v>
      </c>
      <c r="BG246" s="35">
        <f t="shared" si="567"/>
        <v>6.4130000000000006E-2</v>
      </c>
      <c r="BH246" s="35" t="str">
        <f t="shared" si="568"/>
        <v>?</v>
      </c>
      <c r="BI246" s="110" t="str">
        <f t="shared" si="569"/>
        <v/>
      </c>
      <c r="BJ246" s="83">
        <f>VLOOKUP($F246,REP_Info!$D$6:$H$250,5,FALSE)</f>
        <v>0.53900000000000003</v>
      </c>
      <c r="BK246" s="30" t="e">
        <f t="shared" si="570"/>
        <v>#N/A</v>
      </c>
      <c r="BL246" s="30" t="e">
        <f t="shared" si="570"/>
        <v>#N/A</v>
      </c>
      <c r="BM246" s="30" t="e">
        <f t="shared" si="570"/>
        <v>#N/A</v>
      </c>
      <c r="BN246" s="29" t="e">
        <f t="shared" si="570"/>
        <v>#N/A</v>
      </c>
      <c r="BO246" s="85" t="str">
        <f t="shared" si="2"/>
        <v>$$$</v>
      </c>
      <c r="BP246" s="88" t="str">
        <f t="shared" si="571"/>
        <v>$$$</v>
      </c>
      <c r="BQ246" s="88" t="str">
        <f t="shared" si="4"/>
        <v>$$$</v>
      </c>
      <c r="BR246" s="88" t="str">
        <f t="shared" si="5"/>
        <v>$$$</v>
      </c>
      <c r="BS246" s="29" t="e">
        <f t="shared" si="572"/>
        <v>#N/A</v>
      </c>
      <c r="BT246" s="29" t="e">
        <f t="shared" si="572"/>
        <v>#N/A</v>
      </c>
      <c r="BU246" s="29" t="e">
        <f t="shared" si="572"/>
        <v>#N/A</v>
      </c>
      <c r="BV246" s="29" t="e">
        <f t="shared" si="572"/>
        <v>#N/A</v>
      </c>
      <c r="BW246" s="29" t="e">
        <f t="shared" si="572"/>
        <v>#N/A</v>
      </c>
      <c r="BX246" s="29" t="e">
        <f t="shared" si="572"/>
        <v>#N/A</v>
      </c>
      <c r="BY246" s="29" t="e">
        <f t="shared" si="572"/>
        <v>#N/A</v>
      </c>
      <c r="BZ246" s="29" t="e">
        <f t="shared" si="572"/>
        <v>#N/A</v>
      </c>
      <c r="CA246" s="29" t="e">
        <f t="shared" si="572"/>
        <v>#N/A</v>
      </c>
      <c r="CB246" s="29" t="e">
        <f t="shared" si="572"/>
        <v>#N/A</v>
      </c>
      <c r="CC246" s="29" t="e">
        <f t="shared" si="572"/>
        <v>#N/A</v>
      </c>
      <c r="CD246" s="29" t="e">
        <f t="shared" si="572"/>
        <v>#N/A</v>
      </c>
      <c r="CE246" s="6" t="str">
        <f t="shared" si="373"/>
        <v/>
      </c>
      <c r="CF246" s="27" t="e">
        <f>IF(AND(CI246,NOT(AD246)),LOOKUP(CF$5,{0,750,1500},H246:J246),"")</f>
        <v>#N/A</v>
      </c>
      <c r="CG246" s="6" t="str">
        <f t="shared" si="374"/>
        <v/>
      </c>
      <c r="CH246" t="e">
        <f t="shared" si="573"/>
        <v>#N/A</v>
      </c>
      <c r="CI246" t="e">
        <f t="shared" si="574"/>
        <v>#N/A</v>
      </c>
      <c r="CJ246" s="6" t="e">
        <f t="shared" si="11"/>
        <v>#N/A</v>
      </c>
      <c r="CK246" s="6">
        <f t="shared" si="12"/>
        <v>1</v>
      </c>
      <c r="CL246" s="6">
        <f t="shared" si="26"/>
        <v>1</v>
      </c>
      <c r="CM246" s="6">
        <f t="shared" si="13"/>
        <v>0</v>
      </c>
      <c r="CN246" s="6">
        <f t="shared" si="14"/>
        <v>0</v>
      </c>
      <c r="CO246" s="6">
        <f t="shared" si="15"/>
        <v>1</v>
      </c>
      <c r="CP246" s="6">
        <f t="shared" si="16"/>
        <v>1</v>
      </c>
      <c r="CQ246" s="6">
        <f t="shared" si="575"/>
        <v>1</v>
      </c>
      <c r="CR246" s="81" t="str">
        <f t="shared" si="17"/>
        <v/>
      </c>
      <c r="CS246" t="e">
        <f t="shared" si="576"/>
        <v>#DIV/0!</v>
      </c>
      <c r="CT246">
        <f t="shared" si="19"/>
        <v>0</v>
      </c>
      <c r="CU246" t="str">
        <f t="shared" si="29"/>
        <v/>
      </c>
      <c r="CV246" s="81">
        <f t="shared" si="577"/>
        <v>0</v>
      </c>
      <c r="CW246" s="81">
        <f>(CV246/25)^1.5*(Calculator!$BU$4/10000)*CW$5</f>
        <v>0</v>
      </c>
      <c r="CX246" t="str">
        <f t="shared" si="578"/>
        <v>$0</v>
      </c>
    </row>
    <row r="247" spans="2:102" x14ac:dyDescent="0.25">
      <c r="B247" s="115" t="s">
        <v>233</v>
      </c>
      <c r="C247" s="13">
        <v>46266.661111111112</v>
      </c>
      <c r="D247">
        <v>24816</v>
      </c>
      <c r="E247" s="54" t="s">
        <v>235</v>
      </c>
      <c r="F247" s="54" t="s">
        <v>591</v>
      </c>
      <c r="G247" s="54" t="s">
        <v>598</v>
      </c>
      <c r="H247" s="55">
        <v>17.2</v>
      </c>
      <c r="I247" s="55">
        <v>16.3</v>
      </c>
      <c r="J247" s="55">
        <v>15.8</v>
      </c>
      <c r="K247" s="54"/>
      <c r="L247" s="56" t="b">
        <v>0</v>
      </c>
      <c r="M247" s="56" t="b">
        <v>0</v>
      </c>
      <c r="N247" s="54">
        <v>1</v>
      </c>
      <c r="O247" s="54" t="s">
        <v>228</v>
      </c>
      <c r="P247" s="54">
        <v>22</v>
      </c>
      <c r="Q247" s="54">
        <v>24</v>
      </c>
      <c r="R247" s="54">
        <v>295</v>
      </c>
      <c r="S247" s="54" t="s">
        <v>593</v>
      </c>
      <c r="T247" s="54" t="s">
        <v>599</v>
      </c>
      <c r="U247" s="54" t="s">
        <v>595</v>
      </c>
      <c r="V247" s="54" t="s">
        <v>596</v>
      </c>
      <c r="W247" s="54" t="b">
        <v>0</v>
      </c>
      <c r="X247" s="54"/>
      <c r="Y247" s="57" t="s">
        <v>2224</v>
      </c>
      <c r="Z247" s="54" t="s">
        <v>1995</v>
      </c>
      <c r="AA247" s="54"/>
      <c r="AB247" s="54" t="s">
        <v>597</v>
      </c>
      <c r="AC247" s="56" t="b">
        <v>1</v>
      </c>
      <c r="AD247" s="56" t="b">
        <v>0</v>
      </c>
      <c r="AE247" s="54" t="s">
        <v>302</v>
      </c>
      <c r="AF247" s="58">
        <v>46266</v>
      </c>
      <c r="AG247" s="62" t="s">
        <v>293</v>
      </c>
      <c r="AH247" s="54">
        <v>0</v>
      </c>
      <c r="AI247" s="54"/>
      <c r="AJ247" s="54"/>
      <c r="AK247" s="54"/>
      <c r="AL247" s="54"/>
      <c r="AM247" s="54">
        <v>5</v>
      </c>
      <c r="AN247" s="54"/>
      <c r="AO247" s="54"/>
      <c r="AP247" s="54"/>
      <c r="AQ247" s="54"/>
      <c r="AR247" s="54"/>
      <c r="AS247" s="54"/>
      <c r="AT247" s="54"/>
      <c r="AU247" s="54"/>
      <c r="AV247" s="54"/>
      <c r="AW247" s="54"/>
      <c r="AX247" s="59"/>
      <c r="AY247" s="59"/>
      <c r="AZ247" s="59"/>
      <c r="BA247" s="59"/>
      <c r="BB247" s="59">
        <v>8.8555999999999996E-2</v>
      </c>
      <c r="BC247" s="60">
        <v>4.9000000000000004</v>
      </c>
      <c r="BD247" s="61">
        <v>6.4130000000000006E-2</v>
      </c>
      <c r="BE247" s="62" t="s">
        <v>293</v>
      </c>
      <c r="BF247" s="35">
        <f t="shared" si="567"/>
        <v>4.9000000000000004</v>
      </c>
      <c r="BG247" s="35">
        <f t="shared" si="567"/>
        <v>6.4130000000000006E-2</v>
      </c>
      <c r="BH247" s="35" t="str">
        <f t="shared" si="568"/>
        <v>Med</v>
      </c>
      <c r="BI247" s="110">
        <f t="shared" si="569"/>
        <v>0</v>
      </c>
      <c r="BJ247" s="83">
        <f>VLOOKUP($F247,REP_Info!$D$6:$H$250,5,FALSE)</f>
        <v>0.53900000000000003</v>
      </c>
      <c r="BK247" s="30">
        <f t="shared" si="570"/>
        <v>17.2486</v>
      </c>
      <c r="BL247" s="30">
        <f t="shared" si="570"/>
        <v>16.258600000000001</v>
      </c>
      <c r="BM247" s="30">
        <f t="shared" si="570"/>
        <v>15.763600000000002</v>
      </c>
      <c r="BN247" s="29">
        <f t="shared" si="570"/>
        <v>15.598599999999999</v>
      </c>
      <c r="BO247" s="85" t="str">
        <f t="shared" si="2"/>
        <v>$$$</v>
      </c>
      <c r="BP247" s="88" t="str">
        <f t="shared" si="571"/>
        <v>$$$</v>
      </c>
      <c r="BQ247" s="88" t="str">
        <f t="shared" si="4"/>
        <v>$$$</v>
      </c>
      <c r="BR247" s="88" t="str">
        <f t="shared" si="5"/>
        <v>$$$</v>
      </c>
      <c r="BS247" s="29" t="e">
        <f t="shared" si="572"/>
        <v>#N/A</v>
      </c>
      <c r="BT247" s="29" t="e">
        <f t="shared" si="572"/>
        <v>#N/A</v>
      </c>
      <c r="BU247" s="29" t="e">
        <f t="shared" si="572"/>
        <v>#N/A</v>
      </c>
      <c r="BV247" s="29" t="e">
        <f t="shared" si="572"/>
        <v>#N/A</v>
      </c>
      <c r="BW247" s="29" t="e">
        <f t="shared" si="572"/>
        <v>#N/A</v>
      </c>
      <c r="BX247" s="29" t="e">
        <f t="shared" si="572"/>
        <v>#N/A</v>
      </c>
      <c r="BY247" s="29" t="e">
        <f t="shared" si="572"/>
        <v>#N/A</v>
      </c>
      <c r="BZ247" s="29" t="e">
        <f t="shared" si="572"/>
        <v>#N/A</v>
      </c>
      <c r="CA247" s="29" t="e">
        <f t="shared" si="572"/>
        <v>#N/A</v>
      </c>
      <c r="CB247" s="29" t="e">
        <f t="shared" si="572"/>
        <v>#N/A</v>
      </c>
      <c r="CC247" s="29" t="e">
        <f t="shared" si="572"/>
        <v>#N/A</v>
      </c>
      <c r="CD247" s="29" t="e">
        <f t="shared" si="572"/>
        <v>#N/A</v>
      </c>
      <c r="CE247" s="6" t="str">
        <f t="shared" si="373"/>
        <v/>
      </c>
      <c r="CF247" s="27" t="e">
        <f>IF(AND(CI247,NOT(AD247)),LOOKUP(CF$5,{0,750,1500},H247:J247),"")</f>
        <v>#N/A</v>
      </c>
      <c r="CG247" s="6" t="str">
        <f t="shared" si="374"/>
        <v/>
      </c>
      <c r="CH247" t="e">
        <f t="shared" si="573"/>
        <v>#N/A</v>
      </c>
      <c r="CI247" t="e">
        <f t="shared" si="574"/>
        <v>#N/A</v>
      </c>
      <c r="CJ247" s="6" t="e">
        <f t="shared" si="11"/>
        <v>#N/A</v>
      </c>
      <c r="CK247" s="6">
        <f t="shared" si="12"/>
        <v>1</v>
      </c>
      <c r="CL247" s="6">
        <f t="shared" si="26"/>
        <v>1</v>
      </c>
      <c r="CM247" s="6">
        <f t="shared" si="13"/>
        <v>1</v>
      </c>
      <c r="CN247" s="6">
        <f t="shared" si="14"/>
        <v>1</v>
      </c>
      <c r="CO247" s="6">
        <f t="shared" si="15"/>
        <v>0</v>
      </c>
      <c r="CP247" s="6">
        <f t="shared" si="16"/>
        <v>1</v>
      </c>
      <c r="CQ247" s="6">
        <f t="shared" si="575"/>
        <v>1</v>
      </c>
      <c r="CR247" s="81" t="str">
        <f t="shared" si="17"/>
        <v/>
      </c>
      <c r="CS247">
        <f t="shared" si="576"/>
        <v>0</v>
      </c>
      <c r="CT247">
        <f t="shared" si="19"/>
        <v>295</v>
      </c>
      <c r="CU247" t="str">
        <f t="shared" si="29"/>
        <v/>
      </c>
      <c r="CV247" s="81">
        <f t="shared" si="577"/>
        <v>295</v>
      </c>
      <c r="CW247" s="81">
        <f>(CV247/25)^1.5*(Calculator!$BU$4/10000)*CW$5</f>
        <v>21.080122109139459</v>
      </c>
      <c r="CX247" t="str">
        <f t="shared" si="578"/>
        <v>$295</v>
      </c>
    </row>
    <row r="248" spans="2:102" x14ac:dyDescent="0.25">
      <c r="B248" s="115" t="s">
        <v>233</v>
      </c>
      <c r="C248" s="13">
        <v>46237.767361111109</v>
      </c>
      <c r="D248">
        <v>24818</v>
      </c>
      <c r="E248" s="54" t="s">
        <v>237</v>
      </c>
      <c r="F248" s="54" t="s">
        <v>591</v>
      </c>
      <c r="G248" s="54" t="s">
        <v>598</v>
      </c>
      <c r="H248" s="55">
        <v>16.8</v>
      </c>
      <c r="I248" s="55">
        <v>15.9</v>
      </c>
      <c r="J248" s="55">
        <v>15.5</v>
      </c>
      <c r="K248" s="54"/>
      <c r="L248" s="56" t="b">
        <v>0</v>
      </c>
      <c r="M248" s="56" t="b">
        <v>0</v>
      </c>
      <c r="N248" s="54">
        <v>1</v>
      </c>
      <c r="O248" s="54" t="s">
        <v>228</v>
      </c>
      <c r="P248" s="54">
        <v>24</v>
      </c>
      <c r="Q248" s="54">
        <v>24</v>
      </c>
      <c r="R248" s="54">
        <v>295</v>
      </c>
      <c r="S248" s="54" t="s">
        <v>593</v>
      </c>
      <c r="T248" s="54" t="s">
        <v>599</v>
      </c>
      <c r="U248" s="54" t="s">
        <v>595</v>
      </c>
      <c r="V248" s="54" t="s">
        <v>596</v>
      </c>
      <c r="W248" s="54" t="b">
        <v>0</v>
      </c>
      <c r="X248" s="54"/>
      <c r="Y248" s="57" t="s">
        <v>1829</v>
      </c>
      <c r="Z248" s="54" t="s">
        <v>1828</v>
      </c>
      <c r="AA248" s="54"/>
      <c r="AB248" s="54" t="s">
        <v>597</v>
      </c>
      <c r="AC248" s="56" t="b">
        <v>1</v>
      </c>
      <c r="AD248" s="56" t="b">
        <v>0</v>
      </c>
      <c r="AE248" s="54" t="s">
        <v>302</v>
      </c>
      <c r="AF248" s="58">
        <v>46235</v>
      </c>
      <c r="AG248" s="62" t="s">
        <v>293</v>
      </c>
      <c r="AH248" s="54">
        <v>0</v>
      </c>
      <c r="AI248" s="54"/>
      <c r="AJ248" s="54"/>
      <c r="AK248" s="54"/>
      <c r="AL248" s="54"/>
      <c r="AM248" s="54">
        <v>5</v>
      </c>
      <c r="AN248" s="54"/>
      <c r="AO248" s="54"/>
      <c r="AP248" s="54"/>
      <c r="AQ248" s="54"/>
      <c r="AR248" s="54"/>
      <c r="AS248" s="54"/>
      <c r="AT248" s="54"/>
      <c r="AU248" s="54"/>
      <c r="AV248" s="54"/>
      <c r="AW248" s="54"/>
      <c r="AX248" s="59"/>
      <c r="AY248" s="59"/>
      <c r="AZ248" s="59"/>
      <c r="BA248" s="59"/>
      <c r="BB248" s="59">
        <v>8.9701000000000003E-2</v>
      </c>
      <c r="BC248" s="60">
        <v>4.0599999999999996</v>
      </c>
      <c r="BD248" s="61">
        <v>6.0295000000000001E-2</v>
      </c>
      <c r="BE248" s="62" t="s">
        <v>293</v>
      </c>
      <c r="BF248" s="35">
        <f t="shared" si="567"/>
        <v>4.0600000000000005</v>
      </c>
      <c r="BG248" s="35">
        <f t="shared" si="567"/>
        <v>6.0295000000000001E-2</v>
      </c>
      <c r="BH248" s="35" t="str">
        <f t="shared" si="568"/>
        <v>Med</v>
      </c>
      <c r="BI248" s="110">
        <f t="shared" si="569"/>
        <v>0</v>
      </c>
      <c r="BJ248" s="83">
        <f>VLOOKUP($F248,REP_Info!$D$6:$H$250,5,FALSE)</f>
        <v>0.53900000000000003</v>
      </c>
      <c r="BK248" s="30">
        <f t="shared" si="570"/>
        <v>16.811600000000002</v>
      </c>
      <c r="BL248" s="30">
        <f t="shared" si="570"/>
        <v>15.9056</v>
      </c>
      <c r="BM248" s="30">
        <f t="shared" si="570"/>
        <v>15.4526</v>
      </c>
      <c r="BN248" s="29">
        <f t="shared" si="570"/>
        <v>15.301600000000001</v>
      </c>
      <c r="BO248" s="85" t="str">
        <f t="shared" si="2"/>
        <v>$$$</v>
      </c>
      <c r="BP248" s="88" t="str">
        <f t="shared" si="571"/>
        <v>$$$</v>
      </c>
      <c r="BQ248" s="88" t="str">
        <f t="shared" si="4"/>
        <v>$$$</v>
      </c>
      <c r="BR248" s="88" t="str">
        <f t="shared" si="5"/>
        <v>$$$</v>
      </c>
      <c r="BS248" s="29" t="e">
        <f t="shared" si="572"/>
        <v>#N/A</v>
      </c>
      <c r="BT248" s="29" t="e">
        <f t="shared" si="572"/>
        <v>#N/A</v>
      </c>
      <c r="BU248" s="29" t="e">
        <f t="shared" si="572"/>
        <v>#N/A</v>
      </c>
      <c r="BV248" s="29" t="e">
        <f t="shared" si="572"/>
        <v>#N/A</v>
      </c>
      <c r="BW248" s="29" t="e">
        <f t="shared" si="572"/>
        <v>#N/A</v>
      </c>
      <c r="BX248" s="29" t="e">
        <f t="shared" si="572"/>
        <v>#N/A</v>
      </c>
      <c r="BY248" s="29" t="e">
        <f t="shared" si="572"/>
        <v>#N/A</v>
      </c>
      <c r="BZ248" s="29" t="e">
        <f t="shared" si="572"/>
        <v>#N/A</v>
      </c>
      <c r="CA248" s="29" t="e">
        <f t="shared" si="572"/>
        <v>#N/A</v>
      </c>
      <c r="CB248" s="29" t="e">
        <f t="shared" si="572"/>
        <v>#N/A</v>
      </c>
      <c r="CC248" s="29" t="e">
        <f t="shared" si="572"/>
        <v>#N/A</v>
      </c>
      <c r="CD248" s="29" t="e">
        <f t="shared" si="572"/>
        <v>#N/A</v>
      </c>
      <c r="CE248" s="6" t="str">
        <f t="shared" si="373"/>
        <v/>
      </c>
      <c r="CF248" s="27" t="e">
        <f>IF(AND(CI248,NOT(AD248)),LOOKUP(CF$5,{0,750,1500},H248:J248),"")</f>
        <v>#N/A</v>
      </c>
      <c r="CG248" s="6" t="str">
        <f t="shared" si="374"/>
        <v/>
      </c>
      <c r="CH248" t="e">
        <f t="shared" si="573"/>
        <v>#N/A</v>
      </c>
      <c r="CI248" t="e">
        <f t="shared" si="574"/>
        <v>#N/A</v>
      </c>
      <c r="CJ248" s="6" t="e">
        <f t="shared" si="11"/>
        <v>#N/A</v>
      </c>
      <c r="CK248" s="6">
        <f t="shared" si="12"/>
        <v>1</v>
      </c>
      <c r="CL248" s="6">
        <f t="shared" si="26"/>
        <v>1</v>
      </c>
      <c r="CM248" s="6">
        <f t="shared" si="13"/>
        <v>1</v>
      </c>
      <c r="CN248" s="6">
        <f t="shared" si="14"/>
        <v>1</v>
      </c>
      <c r="CO248" s="6">
        <f t="shared" si="15"/>
        <v>0</v>
      </c>
      <c r="CP248" s="6">
        <f t="shared" si="16"/>
        <v>1</v>
      </c>
      <c r="CQ248" s="6">
        <f t="shared" si="575"/>
        <v>1</v>
      </c>
      <c r="CR248" s="81" t="str">
        <f t="shared" si="17"/>
        <v/>
      </c>
      <c r="CS248">
        <f t="shared" si="576"/>
        <v>0</v>
      </c>
      <c r="CT248">
        <f t="shared" si="19"/>
        <v>295</v>
      </c>
      <c r="CU248" t="str">
        <f t="shared" si="29"/>
        <v/>
      </c>
      <c r="CV248" s="81">
        <f t="shared" si="577"/>
        <v>295</v>
      </c>
      <c r="CW248" s="81">
        <f>(CV248/25)^1.5*(Calculator!$BU$4/10000)*CW$5</f>
        <v>21.080122109139459</v>
      </c>
      <c r="CX248" t="str">
        <f t="shared" si="578"/>
        <v>$295</v>
      </c>
    </row>
    <row r="249" spans="2:102" x14ac:dyDescent="0.25">
      <c r="B249" s="115" t="s">
        <v>233</v>
      </c>
      <c r="C249" s="13">
        <v>46266.661111111112</v>
      </c>
      <c r="D249">
        <v>25236</v>
      </c>
      <c r="E249" s="54" t="s">
        <v>235</v>
      </c>
      <c r="F249" s="54" t="s">
        <v>591</v>
      </c>
      <c r="G249" s="54" t="s">
        <v>600</v>
      </c>
      <c r="H249" s="55">
        <v>16.900000000000002</v>
      </c>
      <c r="I249" s="55">
        <v>16</v>
      </c>
      <c r="J249" s="55">
        <v>15.5</v>
      </c>
      <c r="K249" s="54"/>
      <c r="L249" s="56" t="b">
        <v>0</v>
      </c>
      <c r="M249" s="56" t="b">
        <v>0</v>
      </c>
      <c r="N249" s="54">
        <v>1</v>
      </c>
      <c r="O249" s="54" t="s">
        <v>228</v>
      </c>
      <c r="P249" s="54">
        <v>22</v>
      </c>
      <c r="Q249" s="54">
        <v>12</v>
      </c>
      <c r="R249" s="54">
        <v>150</v>
      </c>
      <c r="S249" s="54" t="s">
        <v>593</v>
      </c>
      <c r="T249" s="54" t="s">
        <v>599</v>
      </c>
      <c r="U249" s="54" t="s">
        <v>595</v>
      </c>
      <c r="V249" s="54" t="s">
        <v>596</v>
      </c>
      <c r="W249" s="54" t="b">
        <v>0</v>
      </c>
      <c r="X249" s="54"/>
      <c r="Y249" s="57" t="s">
        <v>2225</v>
      </c>
      <c r="Z249" s="54" t="s">
        <v>1995</v>
      </c>
      <c r="AA249" s="54"/>
      <c r="AB249" s="54" t="s">
        <v>597</v>
      </c>
      <c r="AC249" s="56" t="b">
        <v>1</v>
      </c>
      <c r="AD249" s="56" t="b">
        <v>0</v>
      </c>
      <c r="AE249" s="54" t="s">
        <v>302</v>
      </c>
      <c r="AF249" s="58">
        <v>46266</v>
      </c>
      <c r="AG249" s="62" t="s">
        <v>293</v>
      </c>
      <c r="AH249" s="54">
        <v>0</v>
      </c>
      <c r="AI249" s="54"/>
      <c r="AJ249" s="54"/>
      <c r="AK249" s="54"/>
      <c r="AL249" s="54"/>
      <c r="AM249" s="54">
        <v>5</v>
      </c>
      <c r="AN249" s="54"/>
      <c r="AO249" s="54"/>
      <c r="AP249" s="54"/>
      <c r="AQ249" s="54"/>
      <c r="AR249" s="54"/>
      <c r="AS249" s="54"/>
      <c r="AT249" s="54"/>
      <c r="AU249" s="54"/>
      <c r="AV249" s="54"/>
      <c r="AW249" s="54"/>
      <c r="AX249" s="59"/>
      <c r="AY249" s="59"/>
      <c r="AZ249" s="59"/>
      <c r="BA249" s="59"/>
      <c r="BB249" s="59">
        <v>8.5555999999999993E-2</v>
      </c>
      <c r="BC249" s="60">
        <v>4.9000000000000004</v>
      </c>
      <c r="BD249" s="61">
        <v>6.4130000000000006E-2</v>
      </c>
      <c r="BE249" s="62" t="s">
        <v>293</v>
      </c>
      <c r="BF249" s="35">
        <f t="shared" si="567"/>
        <v>4.9000000000000004</v>
      </c>
      <c r="BG249" s="35">
        <f t="shared" si="567"/>
        <v>6.4130000000000006E-2</v>
      </c>
      <c r="BH249" s="35" t="str">
        <f t="shared" si="568"/>
        <v>Med</v>
      </c>
      <c r="BI249" s="110">
        <f t="shared" si="569"/>
        <v>0</v>
      </c>
      <c r="BJ249" s="83">
        <f>VLOOKUP($F249,REP_Info!$D$6:$H$250,5,FALSE)</f>
        <v>0.53900000000000003</v>
      </c>
      <c r="BK249" s="30">
        <f t="shared" si="570"/>
        <v>16.948599999999999</v>
      </c>
      <c r="BL249" s="30">
        <f t="shared" si="570"/>
        <v>15.958600000000002</v>
      </c>
      <c r="BM249" s="30">
        <f t="shared" si="570"/>
        <v>15.463600000000001</v>
      </c>
      <c r="BN249" s="29">
        <f t="shared" si="570"/>
        <v>15.298599999999999</v>
      </c>
      <c r="BO249" s="85" t="str">
        <f t="shared" si="2"/>
        <v>$$$</v>
      </c>
      <c r="BP249" s="88" t="str">
        <f t="shared" si="571"/>
        <v>$$$</v>
      </c>
      <c r="BQ249" s="88" t="str">
        <f t="shared" si="4"/>
        <v>$$$</v>
      </c>
      <c r="BR249" s="88" t="str">
        <f t="shared" si="5"/>
        <v>$$$</v>
      </c>
      <c r="BS249" s="29" t="e">
        <f t="shared" si="572"/>
        <v>#N/A</v>
      </c>
      <c r="BT249" s="29" t="e">
        <f t="shared" si="572"/>
        <v>#N/A</v>
      </c>
      <c r="BU249" s="29" t="e">
        <f t="shared" si="572"/>
        <v>#N/A</v>
      </c>
      <c r="BV249" s="29" t="e">
        <f t="shared" si="572"/>
        <v>#N/A</v>
      </c>
      <c r="BW249" s="29" t="e">
        <f t="shared" si="572"/>
        <v>#N/A</v>
      </c>
      <c r="BX249" s="29" t="e">
        <f t="shared" si="572"/>
        <v>#N/A</v>
      </c>
      <c r="BY249" s="29" t="e">
        <f t="shared" si="572"/>
        <v>#N/A</v>
      </c>
      <c r="BZ249" s="29" t="e">
        <f t="shared" si="572"/>
        <v>#N/A</v>
      </c>
      <c r="CA249" s="29" t="e">
        <f t="shared" si="572"/>
        <v>#N/A</v>
      </c>
      <c r="CB249" s="29" t="e">
        <f t="shared" si="572"/>
        <v>#N/A</v>
      </c>
      <c r="CC249" s="29" t="e">
        <f t="shared" si="572"/>
        <v>#N/A</v>
      </c>
      <c r="CD249" s="29" t="e">
        <f t="shared" si="572"/>
        <v>#N/A</v>
      </c>
      <c r="CE249" s="6" t="str">
        <f t="shared" si="373"/>
        <v/>
      </c>
      <c r="CF249" s="27" t="e">
        <f>IF(AND(CI249,NOT(AD249)),LOOKUP(CF$5,{0,750,1500},H249:J249),"")</f>
        <v>#N/A</v>
      </c>
      <c r="CG249" s="6" t="str">
        <f t="shared" si="374"/>
        <v/>
      </c>
      <c r="CH249" t="e">
        <f t="shared" si="573"/>
        <v>#N/A</v>
      </c>
      <c r="CI249" t="e">
        <f t="shared" si="574"/>
        <v>#N/A</v>
      </c>
      <c r="CJ249" s="6" t="e">
        <f t="shared" si="11"/>
        <v>#N/A</v>
      </c>
      <c r="CK249" s="6">
        <f t="shared" si="12"/>
        <v>1</v>
      </c>
      <c r="CL249" s="6">
        <f t="shared" si="26"/>
        <v>1</v>
      </c>
      <c r="CM249" s="6">
        <f t="shared" si="13"/>
        <v>1</v>
      </c>
      <c r="CN249" s="6">
        <f t="shared" si="14"/>
        <v>1</v>
      </c>
      <c r="CO249" s="6">
        <f t="shared" si="15"/>
        <v>1</v>
      </c>
      <c r="CP249" s="6">
        <f t="shared" si="16"/>
        <v>1</v>
      </c>
      <c r="CQ249" s="6">
        <f t="shared" si="575"/>
        <v>1</v>
      </c>
      <c r="CR249" s="81" t="str">
        <f t="shared" si="17"/>
        <v/>
      </c>
      <c r="CS249">
        <f t="shared" si="576"/>
        <v>0</v>
      </c>
      <c r="CT249">
        <f t="shared" si="19"/>
        <v>150</v>
      </c>
      <c r="CU249" t="str">
        <f t="shared" si="29"/>
        <v/>
      </c>
      <c r="CV249" s="81">
        <f t="shared" si="577"/>
        <v>150</v>
      </c>
      <c r="CW249" s="81">
        <f>(CV249/25)^1.5*(Calculator!$BU$4/10000)*CW$5</f>
        <v>7.6432310260371077</v>
      </c>
      <c r="CX249" t="str">
        <f t="shared" si="578"/>
        <v>$150</v>
      </c>
    </row>
    <row r="250" spans="2:102" x14ac:dyDescent="0.25">
      <c r="B250" s="115" t="s">
        <v>233</v>
      </c>
      <c r="C250" s="13">
        <v>46237.767361111109</v>
      </c>
      <c r="D250">
        <v>25238</v>
      </c>
      <c r="E250" s="54" t="s">
        <v>237</v>
      </c>
      <c r="F250" s="54" t="s">
        <v>591</v>
      </c>
      <c r="G250" s="54" t="s">
        <v>600</v>
      </c>
      <c r="H250" s="55">
        <v>16.5</v>
      </c>
      <c r="I250" s="55">
        <v>15.6</v>
      </c>
      <c r="J250" s="55">
        <v>15.2</v>
      </c>
      <c r="K250" s="54"/>
      <c r="L250" s="56" t="b">
        <v>0</v>
      </c>
      <c r="M250" s="56" t="b">
        <v>0</v>
      </c>
      <c r="N250" s="54">
        <v>1</v>
      </c>
      <c r="O250" s="54" t="s">
        <v>228</v>
      </c>
      <c r="P250" s="54">
        <v>24</v>
      </c>
      <c r="Q250" s="54">
        <v>12</v>
      </c>
      <c r="R250" s="54">
        <v>150</v>
      </c>
      <c r="S250" s="54" t="s">
        <v>593</v>
      </c>
      <c r="T250" s="54" t="s">
        <v>599</v>
      </c>
      <c r="U250" s="54" t="s">
        <v>595</v>
      </c>
      <c r="V250" s="54" t="s">
        <v>596</v>
      </c>
      <c r="W250" s="54" t="b">
        <v>0</v>
      </c>
      <c r="X250" s="54"/>
      <c r="Y250" s="57" t="s">
        <v>1830</v>
      </c>
      <c r="Z250" s="54" t="s">
        <v>1828</v>
      </c>
      <c r="AA250" s="54"/>
      <c r="AB250" s="54" t="s">
        <v>597</v>
      </c>
      <c r="AC250" s="56" t="b">
        <v>1</v>
      </c>
      <c r="AD250" s="56" t="b">
        <v>0</v>
      </c>
      <c r="AE250" s="54" t="s">
        <v>302</v>
      </c>
      <c r="AF250" s="58">
        <v>46235</v>
      </c>
      <c r="AG250" s="62" t="s">
        <v>293</v>
      </c>
      <c r="AH250" s="54">
        <v>0</v>
      </c>
      <c r="AI250" s="54"/>
      <c r="AJ250" s="54"/>
      <c r="AK250" s="54"/>
      <c r="AL250" s="54"/>
      <c r="AM250" s="54">
        <v>5</v>
      </c>
      <c r="AN250" s="54"/>
      <c r="AO250" s="54"/>
      <c r="AP250" s="54"/>
      <c r="AQ250" s="54"/>
      <c r="AR250" s="54"/>
      <c r="AS250" s="54"/>
      <c r="AT250" s="54"/>
      <c r="AU250" s="54"/>
      <c r="AV250" s="54"/>
      <c r="AW250" s="54"/>
      <c r="AX250" s="59"/>
      <c r="AY250" s="59"/>
      <c r="AZ250" s="59"/>
      <c r="BA250" s="59"/>
      <c r="BB250" s="59">
        <v>8.6701E-2</v>
      </c>
      <c r="BC250" s="60">
        <v>4.0599999999999996</v>
      </c>
      <c r="BD250" s="61">
        <v>6.0295000000000001E-2</v>
      </c>
      <c r="BE250" s="62" t="s">
        <v>293</v>
      </c>
      <c r="BF250" s="35">
        <f t="shared" si="567"/>
        <v>4.0600000000000005</v>
      </c>
      <c r="BG250" s="35">
        <f t="shared" si="567"/>
        <v>6.0295000000000001E-2</v>
      </c>
      <c r="BH250" s="35" t="str">
        <f t="shared" si="568"/>
        <v>Med</v>
      </c>
      <c r="BI250" s="110">
        <f t="shared" si="569"/>
        <v>0</v>
      </c>
      <c r="BJ250" s="83">
        <f>VLOOKUP($F250,REP_Info!$D$6:$H$250,5,FALSE)</f>
        <v>0.53900000000000003</v>
      </c>
      <c r="BK250" s="30">
        <f t="shared" si="570"/>
        <v>16.511599999999998</v>
      </c>
      <c r="BL250" s="30">
        <f t="shared" si="570"/>
        <v>15.605599999999999</v>
      </c>
      <c r="BM250" s="30">
        <f t="shared" si="570"/>
        <v>15.1526</v>
      </c>
      <c r="BN250" s="29">
        <f t="shared" si="570"/>
        <v>15.001600000000002</v>
      </c>
      <c r="BO250" s="85" t="str">
        <f t="shared" si="2"/>
        <v>$$$</v>
      </c>
      <c r="BP250" s="88" t="str">
        <f t="shared" si="571"/>
        <v>$$$</v>
      </c>
      <c r="BQ250" s="88" t="str">
        <f t="shared" si="4"/>
        <v>$$$</v>
      </c>
      <c r="BR250" s="88" t="str">
        <f t="shared" si="5"/>
        <v>$$$</v>
      </c>
      <c r="BS250" s="29" t="e">
        <f t="shared" si="572"/>
        <v>#N/A</v>
      </c>
      <c r="BT250" s="29" t="e">
        <f t="shared" si="572"/>
        <v>#N/A</v>
      </c>
      <c r="BU250" s="29" t="e">
        <f t="shared" si="572"/>
        <v>#N/A</v>
      </c>
      <c r="BV250" s="29" t="e">
        <f t="shared" si="572"/>
        <v>#N/A</v>
      </c>
      <c r="BW250" s="29" t="e">
        <f t="shared" si="572"/>
        <v>#N/A</v>
      </c>
      <c r="BX250" s="29" t="e">
        <f t="shared" si="572"/>
        <v>#N/A</v>
      </c>
      <c r="BY250" s="29" t="e">
        <f t="shared" si="572"/>
        <v>#N/A</v>
      </c>
      <c r="BZ250" s="29" t="e">
        <f t="shared" si="572"/>
        <v>#N/A</v>
      </c>
      <c r="CA250" s="29" t="e">
        <f t="shared" si="572"/>
        <v>#N/A</v>
      </c>
      <c r="CB250" s="29" t="e">
        <f t="shared" si="572"/>
        <v>#N/A</v>
      </c>
      <c r="CC250" s="29" t="e">
        <f t="shared" si="572"/>
        <v>#N/A</v>
      </c>
      <c r="CD250" s="29" t="e">
        <f t="shared" si="572"/>
        <v>#N/A</v>
      </c>
      <c r="CE250" s="6" t="str">
        <f t="shared" si="373"/>
        <v/>
      </c>
      <c r="CF250" s="27" t="e">
        <f>IF(AND(CI250,NOT(AD250)),LOOKUP(CF$5,{0,750,1500},H250:J250),"")</f>
        <v>#N/A</v>
      </c>
      <c r="CG250" s="6" t="str">
        <f t="shared" si="374"/>
        <v/>
      </c>
      <c r="CH250" t="e">
        <f t="shared" si="573"/>
        <v>#N/A</v>
      </c>
      <c r="CI250" t="e">
        <f t="shared" si="574"/>
        <v>#N/A</v>
      </c>
      <c r="CJ250" s="6" t="e">
        <f t="shared" si="11"/>
        <v>#N/A</v>
      </c>
      <c r="CK250" s="6">
        <f t="shared" si="12"/>
        <v>1</v>
      </c>
      <c r="CL250" s="6">
        <f t="shared" si="26"/>
        <v>1</v>
      </c>
      <c r="CM250" s="6">
        <f t="shared" si="13"/>
        <v>1</v>
      </c>
      <c r="CN250" s="6">
        <f t="shared" si="14"/>
        <v>1</v>
      </c>
      <c r="CO250" s="6">
        <f t="shared" si="15"/>
        <v>1</v>
      </c>
      <c r="CP250" s="6">
        <f t="shared" si="16"/>
        <v>1</v>
      </c>
      <c r="CQ250" s="6">
        <f t="shared" si="575"/>
        <v>1</v>
      </c>
      <c r="CR250" s="81" t="str">
        <f t="shared" si="17"/>
        <v/>
      </c>
      <c r="CS250">
        <f t="shared" si="576"/>
        <v>0</v>
      </c>
      <c r="CT250">
        <f t="shared" si="19"/>
        <v>150</v>
      </c>
      <c r="CU250" t="str">
        <f t="shared" si="29"/>
        <v/>
      </c>
      <c r="CV250" s="81">
        <f t="shared" si="577"/>
        <v>150</v>
      </c>
      <c r="CW250" s="81">
        <f>(CV250/25)^1.5*(Calculator!$BU$4/10000)*CW$5</f>
        <v>7.6432310260371077</v>
      </c>
      <c r="CX250" t="str">
        <f t="shared" si="578"/>
        <v>$150</v>
      </c>
    </row>
    <row r="251" spans="2:102" x14ac:dyDescent="0.25">
      <c r="B251" s="115" t="s">
        <v>233</v>
      </c>
      <c r="C251" s="13">
        <v>46266.661111111112</v>
      </c>
      <c r="D251">
        <v>26804</v>
      </c>
      <c r="E251" s="54" t="s">
        <v>235</v>
      </c>
      <c r="F251" s="54" t="s">
        <v>591</v>
      </c>
      <c r="G251" s="54" t="s">
        <v>601</v>
      </c>
      <c r="H251" s="55">
        <v>17.299999999999997</v>
      </c>
      <c r="I251" s="55">
        <v>16.400000000000002</v>
      </c>
      <c r="J251" s="55">
        <v>15.9</v>
      </c>
      <c r="K251" s="54"/>
      <c r="L251" s="56" t="b">
        <v>0</v>
      </c>
      <c r="M251" s="56" t="b">
        <v>0</v>
      </c>
      <c r="N251" s="54">
        <v>1</v>
      </c>
      <c r="O251" s="54" t="s">
        <v>228</v>
      </c>
      <c r="P251" s="54">
        <v>22</v>
      </c>
      <c r="Q251" s="54">
        <v>36</v>
      </c>
      <c r="R251" s="54">
        <v>395</v>
      </c>
      <c r="S251" s="54" t="s">
        <v>593</v>
      </c>
      <c r="T251" s="54" t="s">
        <v>599</v>
      </c>
      <c r="U251" s="54" t="s">
        <v>595</v>
      </c>
      <c r="V251" s="54" t="s">
        <v>596</v>
      </c>
      <c r="W251" s="54" t="b">
        <v>0</v>
      </c>
      <c r="X251" s="54"/>
      <c r="Y251" s="57" t="s">
        <v>2226</v>
      </c>
      <c r="Z251" s="54" t="s">
        <v>1995</v>
      </c>
      <c r="AA251" s="54"/>
      <c r="AB251" s="54" t="s">
        <v>597</v>
      </c>
      <c r="AC251" s="56" t="b">
        <v>1</v>
      </c>
      <c r="AD251" s="56" t="b">
        <v>0</v>
      </c>
      <c r="AE251" s="54" t="s">
        <v>302</v>
      </c>
      <c r="AF251" s="58">
        <v>46266</v>
      </c>
      <c r="AG251" s="62" t="s">
        <v>293</v>
      </c>
      <c r="AH251" s="54">
        <v>0</v>
      </c>
      <c r="AI251" s="54"/>
      <c r="AJ251" s="54"/>
      <c r="AK251" s="54"/>
      <c r="AL251" s="54"/>
      <c r="AM251" s="54">
        <v>5</v>
      </c>
      <c r="AN251" s="54"/>
      <c r="AO251" s="54"/>
      <c r="AP251" s="54"/>
      <c r="AQ251" s="54"/>
      <c r="AR251" s="54"/>
      <c r="AS251" s="54"/>
      <c r="AT251" s="54"/>
      <c r="AU251" s="54"/>
      <c r="AV251" s="54"/>
      <c r="AW251" s="54"/>
      <c r="AX251" s="59"/>
      <c r="AY251" s="59"/>
      <c r="AZ251" s="59"/>
      <c r="BA251" s="59"/>
      <c r="BB251" s="59">
        <v>8.9555999999999997E-2</v>
      </c>
      <c r="BC251" s="60">
        <v>4.9000000000000004</v>
      </c>
      <c r="BD251" s="61">
        <v>6.4130000000000006E-2</v>
      </c>
      <c r="BE251" s="62" t="s">
        <v>293</v>
      </c>
      <c r="BF251" s="35">
        <f t="shared" si="0"/>
        <v>4.9000000000000004</v>
      </c>
      <c r="BG251" s="35">
        <f t="shared" si="0"/>
        <v>6.4130000000000006E-2</v>
      </c>
      <c r="BH251" s="35" t="str">
        <f t="shared" ref="BH251:BH254" si="579">IF(ISTEXT(BE251),IF(AND(AV251=0,SUM(AN251:AQ251)=0),IF(AM251&lt;=0,IF(BE251="Y","Low","Flat"),"Med"),"High"),"?")</f>
        <v>Med</v>
      </c>
      <c r="BI251" s="110">
        <f t="shared" ref="BI251:BI254" si="580">IF(ISNUMBER(AH251),0*BI$5*SIN((EDATE($A$3,$Q251)-DATE(YEAR(EDATE($A$3,$Q251)),1,0)-BI$4)*2*PI()/365),"")</f>
        <v>0</v>
      </c>
      <c r="BJ251" s="83">
        <f>VLOOKUP($F251,REP_Info!$D$6:$H$250,5,FALSE)</f>
        <v>0.53900000000000003</v>
      </c>
      <c r="BK251" s="30">
        <f t="shared" ref="BK251:BN254" si="581">IF(BK$7&gt;0,(LOOKUP(BK$7,$AH251:$AL251,$AM251:$AQ251)+IF($AG251="Y",SUMPRODUCT($AX251:$BB251-$AW251:$BA251,BK$7-$AR251:$AV251,N(BK$7&gt;$AR251:$AV251)),BK$7*LOOKUP(BK$7,$AR251:$AV251,$AX251:$BB251))+IF($BE251="Y",$BF251,$BC251)+BK$7*IF($BE251="Y",$BG251,$BD251))*100/BK$7,"")</f>
        <v>17.348599999999998</v>
      </c>
      <c r="BL251" s="30">
        <f t="shared" si="581"/>
        <v>16.358600000000003</v>
      </c>
      <c r="BM251" s="30">
        <f t="shared" si="581"/>
        <v>15.863600000000002</v>
      </c>
      <c r="BN251" s="29">
        <f t="shared" si="581"/>
        <v>15.698599999999999</v>
      </c>
      <c r="BO251" s="85" t="str">
        <f t="shared" si="2"/>
        <v>$$$</v>
      </c>
      <c r="BP251" s="88" t="str">
        <f t="shared" ref="BP251:BP254" si="582">IFERROR(BO251*100/BO$5,"$$$")</f>
        <v>$$$</v>
      </c>
      <c r="BQ251" s="88" t="str">
        <f t="shared" si="4"/>
        <v>$$$</v>
      </c>
      <c r="BR251" s="88" t="str">
        <f t="shared" si="5"/>
        <v>$$$</v>
      </c>
      <c r="BS251" s="29" t="e">
        <f t="shared" ref="BS251:CD254" si="583">IF($CI251,IF(BS$7&gt;0,IF(BS$4&gt;$Q251,$BF251+BS$7*(BS$5+$BG251+$BI251),LOOKUP(BS$7,$AH251:$AL251,$AM251:$AQ251)+IF($AG251="Y",SUMPRODUCT($AX251:$BB251-$AW251:$BA251,BS$7-$AR251:$AV251,N(BS$7&gt;$AR251:$AV251)),BS$7*LOOKUP(BS$7,$AR251:$AV251,$AX251:$BB251))+IF($BE251="Y",$BF251,$BC251)+BS$7*IF($BE251="Y",$BG251,$BD251))*100/BS$7,""),NA())</f>
        <v>#N/A</v>
      </c>
      <c r="BT251" s="29" t="e">
        <f t="shared" si="583"/>
        <v>#N/A</v>
      </c>
      <c r="BU251" s="29" t="e">
        <f t="shared" si="583"/>
        <v>#N/A</v>
      </c>
      <c r="BV251" s="29" t="e">
        <f t="shared" si="583"/>
        <v>#N/A</v>
      </c>
      <c r="BW251" s="29" t="e">
        <f t="shared" si="583"/>
        <v>#N/A</v>
      </c>
      <c r="BX251" s="29" t="e">
        <f t="shared" si="583"/>
        <v>#N/A</v>
      </c>
      <c r="BY251" s="29" t="e">
        <f t="shared" si="583"/>
        <v>#N/A</v>
      </c>
      <c r="BZ251" s="29" t="e">
        <f t="shared" si="583"/>
        <v>#N/A</v>
      </c>
      <c r="CA251" s="29" t="e">
        <f t="shared" si="583"/>
        <v>#N/A</v>
      </c>
      <c r="CB251" s="29" t="e">
        <f t="shared" si="583"/>
        <v>#N/A</v>
      </c>
      <c r="CC251" s="29" t="e">
        <f t="shared" si="583"/>
        <v>#N/A</v>
      </c>
      <c r="CD251" s="29" t="e">
        <f t="shared" si="583"/>
        <v>#N/A</v>
      </c>
      <c r="CE251" s="6" t="str">
        <f t="shared" si="373"/>
        <v/>
      </c>
      <c r="CF251" s="27" t="e">
        <f>IF(AND(CI251,NOT(AD251)),LOOKUP(CF$5,{0,750,1500},H251:J251),"")</f>
        <v>#N/A</v>
      </c>
      <c r="CG251" s="6" t="str">
        <f t="shared" si="374"/>
        <v/>
      </c>
      <c r="CH251" t="e">
        <f t="shared" ref="CH251:CH254" si="584">IF(CI251,IF(ISNUMBER(BO251),BO251,100000)+CV251/10000+IF(ISNUMBER(BJ251),BJ251,2)/10000-P251/100000+ROW()/10000000,"")</f>
        <v>#N/A</v>
      </c>
      <c r="CI251" t="e">
        <f t="shared" ref="CI251:CI254" si="585">PRODUCT(CJ251:CQ251)</f>
        <v>#N/A</v>
      </c>
      <c r="CJ251" s="6" t="e">
        <f t="shared" si="11"/>
        <v>#N/A</v>
      </c>
      <c r="CK251" s="6">
        <f t="shared" si="12"/>
        <v>1</v>
      </c>
      <c r="CL251" s="6">
        <f t="shared" si="26"/>
        <v>1</v>
      </c>
      <c r="CM251" s="6">
        <f t="shared" si="13"/>
        <v>1</v>
      </c>
      <c r="CN251" s="6">
        <f t="shared" si="14"/>
        <v>1</v>
      </c>
      <c r="CO251" s="6">
        <f t="shared" si="15"/>
        <v>0</v>
      </c>
      <c r="CP251" s="6">
        <f t="shared" si="16"/>
        <v>1</v>
      </c>
      <c r="CQ251" s="6">
        <f t="shared" ref="CQ251:CQ254" si="586">IF(CQ$5="Any",1,IF(AND(CQ$5="Med",AV251=0,SUM(AN251:AQ251)=0),1,IF(AND(CQ$5="Low",AV251=0,SUM(AN251:AQ251)=0,AM251=0),1,IF(AND(CQ$5="Flat",AV251=0,SUM(AN251:AQ251)=0,AM251=0,IFERROR(NOT(BE251="Y"),0)),1,0))))</f>
        <v>1</v>
      </c>
      <c r="CR251" s="81" t="str">
        <f t="shared" si="17"/>
        <v/>
      </c>
      <c r="CS251">
        <f t="shared" ref="CS251:CS254" si="587">CS$5*(12/(MIN(12,Q251))-1)</f>
        <v>0</v>
      </c>
      <c r="CT251">
        <f t="shared" si="19"/>
        <v>395</v>
      </c>
      <c r="CU251" t="str">
        <f t="shared" si="29"/>
        <v/>
      </c>
      <c r="CV251" s="81">
        <f t="shared" ref="CV251:CV254" si="588">CT251*IF(CU251="",1,Q251)</f>
        <v>395</v>
      </c>
      <c r="CW251" s="81">
        <f>(CV251/25)^1.5*(Calculator!$BU$4/10000)*CW$5</f>
        <v>32.661471092102488</v>
      </c>
      <c r="CX251" t="str">
        <f t="shared" ref="CX251:CX254" si="589">"$"&amp;IF(LEFT(CU251,1)="r",CT251&amp;"/"&amp;CU251,CV251)</f>
        <v>$395</v>
      </c>
    </row>
    <row r="252" spans="2:102" x14ac:dyDescent="0.25">
      <c r="B252" s="115" t="s">
        <v>233</v>
      </c>
      <c r="C252" s="13">
        <v>46237.767361111109</v>
      </c>
      <c r="D252">
        <v>26808</v>
      </c>
      <c r="E252" s="54" t="s">
        <v>237</v>
      </c>
      <c r="F252" s="54" t="s">
        <v>591</v>
      </c>
      <c r="G252" s="54" t="s">
        <v>601</v>
      </c>
      <c r="H252" s="55">
        <v>17.100000000000001</v>
      </c>
      <c r="I252" s="55">
        <v>16.2</v>
      </c>
      <c r="J252" s="55">
        <v>15.8</v>
      </c>
      <c r="K252" s="54"/>
      <c r="L252" s="56" t="b">
        <v>0</v>
      </c>
      <c r="M252" s="56" t="b">
        <v>0</v>
      </c>
      <c r="N252" s="54">
        <v>1</v>
      </c>
      <c r="O252" s="54" t="s">
        <v>228</v>
      </c>
      <c r="P252" s="54">
        <v>24</v>
      </c>
      <c r="Q252" s="54">
        <v>36</v>
      </c>
      <c r="R252" s="54">
        <v>395</v>
      </c>
      <c r="S252" s="54" t="s">
        <v>593</v>
      </c>
      <c r="T252" s="54" t="s">
        <v>599</v>
      </c>
      <c r="U252" s="54" t="s">
        <v>595</v>
      </c>
      <c r="V252" s="54" t="s">
        <v>596</v>
      </c>
      <c r="W252" s="54" t="b">
        <v>0</v>
      </c>
      <c r="X252" s="54"/>
      <c r="Y252" s="57" t="s">
        <v>1831</v>
      </c>
      <c r="Z252" s="54" t="s">
        <v>1828</v>
      </c>
      <c r="AA252" s="54"/>
      <c r="AB252" s="54" t="s">
        <v>597</v>
      </c>
      <c r="AC252" s="56" t="b">
        <v>1</v>
      </c>
      <c r="AD252" s="56" t="b">
        <v>0</v>
      </c>
      <c r="AE252" s="54" t="s">
        <v>302</v>
      </c>
      <c r="AF252" s="58">
        <v>46235</v>
      </c>
      <c r="AG252" s="62" t="s">
        <v>293</v>
      </c>
      <c r="AH252" s="54">
        <v>0</v>
      </c>
      <c r="AI252" s="54"/>
      <c r="AJ252" s="54"/>
      <c r="AK252" s="54"/>
      <c r="AL252" s="54"/>
      <c r="AM252" s="54">
        <v>5</v>
      </c>
      <c r="AN252" s="54"/>
      <c r="AO252" s="54"/>
      <c r="AP252" s="54"/>
      <c r="AQ252" s="54"/>
      <c r="AR252" s="54"/>
      <c r="AS252" s="54"/>
      <c r="AT252" s="54"/>
      <c r="AU252" s="54"/>
      <c r="AV252" s="54"/>
      <c r="AW252" s="54"/>
      <c r="AX252" s="59"/>
      <c r="AY252" s="59"/>
      <c r="AZ252" s="59"/>
      <c r="BA252" s="59"/>
      <c r="BB252" s="59">
        <v>9.2701000000000006E-2</v>
      </c>
      <c r="BC252" s="60">
        <v>4.0599999999999996</v>
      </c>
      <c r="BD252" s="61">
        <v>6.0295000000000001E-2</v>
      </c>
      <c r="BE252" s="62" t="s">
        <v>293</v>
      </c>
      <c r="BF252" s="35">
        <f t="shared" si="0"/>
        <v>4.0600000000000005</v>
      </c>
      <c r="BG252" s="35">
        <f t="shared" si="0"/>
        <v>6.0295000000000001E-2</v>
      </c>
      <c r="BH252" s="35" t="str">
        <f t="shared" si="579"/>
        <v>Med</v>
      </c>
      <c r="BI252" s="110">
        <f t="shared" si="580"/>
        <v>0</v>
      </c>
      <c r="BJ252" s="83">
        <f>VLOOKUP($F252,REP_Info!$D$6:$H$250,5,FALSE)</f>
        <v>0.53900000000000003</v>
      </c>
      <c r="BK252" s="30">
        <f t="shared" si="581"/>
        <v>17.111600000000003</v>
      </c>
      <c r="BL252" s="30">
        <f t="shared" si="581"/>
        <v>16.2056</v>
      </c>
      <c r="BM252" s="30">
        <f t="shared" si="581"/>
        <v>15.752600000000001</v>
      </c>
      <c r="BN252" s="29">
        <f t="shared" si="581"/>
        <v>15.601600000000001</v>
      </c>
      <c r="BO252" s="85" t="str">
        <f t="shared" si="2"/>
        <v>$$$</v>
      </c>
      <c r="BP252" s="88" t="str">
        <f t="shared" si="582"/>
        <v>$$$</v>
      </c>
      <c r="BQ252" s="88" t="str">
        <f t="shared" si="4"/>
        <v>$$$</v>
      </c>
      <c r="BR252" s="88" t="str">
        <f t="shared" si="5"/>
        <v>$$$</v>
      </c>
      <c r="BS252" s="29" t="e">
        <f t="shared" si="583"/>
        <v>#N/A</v>
      </c>
      <c r="BT252" s="29" t="e">
        <f t="shared" si="583"/>
        <v>#N/A</v>
      </c>
      <c r="BU252" s="29" t="e">
        <f t="shared" si="583"/>
        <v>#N/A</v>
      </c>
      <c r="BV252" s="29" t="e">
        <f t="shared" si="583"/>
        <v>#N/A</v>
      </c>
      <c r="BW252" s="29" t="e">
        <f t="shared" si="583"/>
        <v>#N/A</v>
      </c>
      <c r="BX252" s="29" t="e">
        <f t="shared" si="583"/>
        <v>#N/A</v>
      </c>
      <c r="BY252" s="29" t="e">
        <f t="shared" si="583"/>
        <v>#N/A</v>
      </c>
      <c r="BZ252" s="29" t="e">
        <f t="shared" si="583"/>
        <v>#N/A</v>
      </c>
      <c r="CA252" s="29" t="e">
        <f t="shared" si="583"/>
        <v>#N/A</v>
      </c>
      <c r="CB252" s="29" t="e">
        <f t="shared" si="583"/>
        <v>#N/A</v>
      </c>
      <c r="CC252" s="29" t="e">
        <f t="shared" si="583"/>
        <v>#N/A</v>
      </c>
      <c r="CD252" s="29" t="e">
        <f t="shared" si="583"/>
        <v>#N/A</v>
      </c>
      <c r="CE252" s="6" t="str">
        <f t="shared" si="373"/>
        <v/>
      </c>
      <c r="CF252" s="27" t="e">
        <f>IF(AND(CI252,NOT(AD252)),LOOKUP(CF$5,{0,750,1500},H252:J252),"")</f>
        <v>#N/A</v>
      </c>
      <c r="CG252" s="6" t="str">
        <f t="shared" si="374"/>
        <v/>
      </c>
      <c r="CH252" t="e">
        <f t="shared" si="584"/>
        <v>#N/A</v>
      </c>
      <c r="CI252" t="e">
        <f t="shared" si="585"/>
        <v>#N/A</v>
      </c>
      <c r="CJ252" s="6" t="e">
        <f t="shared" si="11"/>
        <v>#N/A</v>
      </c>
      <c r="CK252" s="6">
        <f t="shared" si="12"/>
        <v>1</v>
      </c>
      <c r="CL252" s="6">
        <f t="shared" si="26"/>
        <v>1</v>
      </c>
      <c r="CM252" s="6">
        <f t="shared" si="13"/>
        <v>1</v>
      </c>
      <c r="CN252" s="6">
        <f t="shared" si="14"/>
        <v>1</v>
      </c>
      <c r="CO252" s="6">
        <f t="shared" si="15"/>
        <v>0</v>
      </c>
      <c r="CP252" s="6">
        <f t="shared" si="16"/>
        <v>1</v>
      </c>
      <c r="CQ252" s="6">
        <f t="shared" si="586"/>
        <v>1</v>
      </c>
      <c r="CR252" s="81" t="str">
        <f t="shared" si="17"/>
        <v/>
      </c>
      <c r="CS252">
        <f t="shared" si="587"/>
        <v>0</v>
      </c>
      <c r="CT252">
        <f t="shared" si="19"/>
        <v>395</v>
      </c>
      <c r="CU252" t="str">
        <f t="shared" si="29"/>
        <v/>
      </c>
      <c r="CV252" s="81">
        <f t="shared" si="588"/>
        <v>395</v>
      </c>
      <c r="CW252" s="81">
        <f>(CV252/25)^1.5*(Calculator!$BU$4/10000)*CW$5</f>
        <v>32.661471092102488</v>
      </c>
      <c r="CX252" t="str">
        <f t="shared" si="589"/>
        <v>$395</v>
      </c>
    </row>
    <row r="253" spans="2:102" x14ac:dyDescent="0.25">
      <c r="B253" s="115" t="s">
        <v>233</v>
      </c>
      <c r="C253" s="13">
        <v>46266.661111111112</v>
      </c>
      <c r="D253">
        <v>28112</v>
      </c>
      <c r="E253" s="54" t="s">
        <v>235</v>
      </c>
      <c r="F253" s="54" t="s">
        <v>591</v>
      </c>
      <c r="G253" s="54" t="s">
        <v>1569</v>
      </c>
      <c r="H253" s="55">
        <v>16.8</v>
      </c>
      <c r="I253" s="55">
        <v>15.9</v>
      </c>
      <c r="J253" s="55">
        <v>15.4</v>
      </c>
      <c r="K253" s="54"/>
      <c r="L253" s="56" t="b">
        <v>0</v>
      </c>
      <c r="M253" s="56" t="b">
        <v>0</v>
      </c>
      <c r="N253" s="54">
        <v>1</v>
      </c>
      <c r="O253" s="54" t="s">
        <v>228</v>
      </c>
      <c r="P253" s="54">
        <v>22</v>
      </c>
      <c r="Q253" s="54">
        <v>18</v>
      </c>
      <c r="R253" s="54">
        <v>180</v>
      </c>
      <c r="S253" s="54" t="s">
        <v>593</v>
      </c>
      <c r="T253" s="54" t="s">
        <v>599</v>
      </c>
      <c r="U253" s="54" t="s">
        <v>595</v>
      </c>
      <c r="V253" s="54" t="s">
        <v>596</v>
      </c>
      <c r="W253" s="54" t="b">
        <v>0</v>
      </c>
      <c r="X253" s="54"/>
      <c r="Y253" s="57" t="s">
        <v>2227</v>
      </c>
      <c r="Z253" s="54" t="s">
        <v>1996</v>
      </c>
      <c r="AA253" s="54"/>
      <c r="AB253" s="54" t="s">
        <v>597</v>
      </c>
      <c r="AC253" s="56" t="b">
        <v>1</v>
      </c>
      <c r="AD253" s="56" t="b">
        <v>0</v>
      </c>
      <c r="AE253" s="54" t="s">
        <v>302</v>
      </c>
      <c r="AF253" s="58">
        <v>46266</v>
      </c>
      <c r="AG253" s="62" t="s">
        <v>293</v>
      </c>
      <c r="AH253" s="54">
        <v>0</v>
      </c>
      <c r="AI253" s="54"/>
      <c r="AJ253" s="54"/>
      <c r="AK253" s="54"/>
      <c r="AL253" s="54"/>
      <c r="AM253" s="54">
        <v>5</v>
      </c>
      <c r="AN253" s="54"/>
      <c r="AO253" s="54"/>
      <c r="AP253" s="54"/>
      <c r="AQ253" s="54"/>
      <c r="AR253" s="54"/>
      <c r="AS253" s="54"/>
      <c r="AT253" s="54"/>
      <c r="AU253" s="54"/>
      <c r="AV253" s="54"/>
      <c r="AW253" s="54"/>
      <c r="AX253" s="59"/>
      <c r="AY253" s="59"/>
      <c r="AZ253" s="59"/>
      <c r="BA253" s="59"/>
      <c r="BB253" s="59">
        <v>8.4556000000000006E-2</v>
      </c>
      <c r="BC253" s="60">
        <v>4.9000000000000004</v>
      </c>
      <c r="BD253" s="61">
        <v>6.4130000000000006E-2</v>
      </c>
      <c r="BE253" s="62" t="s">
        <v>293</v>
      </c>
      <c r="BF253" s="35">
        <f t="shared" ref="BF253:BG254" si="590">IF($E253=$E$4,BF$4,IF($E253=$E$5,BF$5,""))</f>
        <v>4.9000000000000004</v>
      </c>
      <c r="BG253" s="35">
        <f t="shared" si="590"/>
        <v>6.4130000000000006E-2</v>
      </c>
      <c r="BH253" s="35" t="str">
        <f t="shared" si="579"/>
        <v>Med</v>
      </c>
      <c r="BI253" s="110">
        <f t="shared" si="580"/>
        <v>0</v>
      </c>
      <c r="BJ253" s="83">
        <f>VLOOKUP($F253,REP_Info!$D$6:$H$250,5,FALSE)</f>
        <v>0.53900000000000003</v>
      </c>
      <c r="BK253" s="30">
        <f t="shared" si="581"/>
        <v>16.848600000000001</v>
      </c>
      <c r="BL253" s="30">
        <f t="shared" si="581"/>
        <v>15.858600000000003</v>
      </c>
      <c r="BM253" s="30">
        <f t="shared" si="581"/>
        <v>15.363600000000002</v>
      </c>
      <c r="BN253" s="29">
        <f t="shared" si="581"/>
        <v>15.198599999999999</v>
      </c>
      <c r="BO253" s="85" t="str">
        <f t="shared" si="2"/>
        <v>$$$</v>
      </c>
      <c r="BP253" s="88" t="str">
        <f t="shared" si="582"/>
        <v>$$$</v>
      </c>
      <c r="BQ253" s="88" t="str">
        <f t="shared" si="4"/>
        <v>$$$</v>
      </c>
      <c r="BR253" s="88" t="str">
        <f t="shared" si="5"/>
        <v>$$$</v>
      </c>
      <c r="BS253" s="29" t="e">
        <f t="shared" si="583"/>
        <v>#N/A</v>
      </c>
      <c r="BT253" s="29" t="e">
        <f t="shared" si="583"/>
        <v>#N/A</v>
      </c>
      <c r="BU253" s="29" t="e">
        <f t="shared" si="583"/>
        <v>#N/A</v>
      </c>
      <c r="BV253" s="29" t="e">
        <f t="shared" si="583"/>
        <v>#N/A</v>
      </c>
      <c r="BW253" s="29" t="e">
        <f t="shared" si="583"/>
        <v>#N/A</v>
      </c>
      <c r="BX253" s="29" t="e">
        <f t="shared" si="583"/>
        <v>#N/A</v>
      </c>
      <c r="BY253" s="29" t="e">
        <f t="shared" si="583"/>
        <v>#N/A</v>
      </c>
      <c r="BZ253" s="29" t="e">
        <f t="shared" si="583"/>
        <v>#N/A</v>
      </c>
      <c r="CA253" s="29" t="e">
        <f t="shared" si="583"/>
        <v>#N/A</v>
      </c>
      <c r="CB253" s="29" t="e">
        <f t="shared" si="583"/>
        <v>#N/A</v>
      </c>
      <c r="CC253" s="29" t="e">
        <f t="shared" si="583"/>
        <v>#N/A</v>
      </c>
      <c r="CD253" s="29" t="e">
        <f t="shared" si="583"/>
        <v>#N/A</v>
      </c>
      <c r="CE253" s="6" t="str">
        <f t="shared" si="373"/>
        <v/>
      </c>
      <c r="CF253" s="27" t="e">
        <f>IF(AND(CI253,NOT(AD253)),LOOKUP(CF$5,{0,750,1500},H253:J253),"")</f>
        <v>#N/A</v>
      </c>
      <c r="CG253" s="6" t="str">
        <f t="shared" si="374"/>
        <v/>
      </c>
      <c r="CH253" t="e">
        <f t="shared" si="584"/>
        <v>#N/A</v>
      </c>
      <c r="CI253" t="e">
        <f t="shared" si="585"/>
        <v>#N/A</v>
      </c>
      <c r="CJ253" s="6" t="e">
        <f t="shared" si="11"/>
        <v>#N/A</v>
      </c>
      <c r="CK253" s="6">
        <f t="shared" si="12"/>
        <v>1</v>
      </c>
      <c r="CL253" s="6">
        <f t="shared" si="26"/>
        <v>1</v>
      </c>
      <c r="CM253" s="6">
        <f t="shared" si="13"/>
        <v>1</v>
      </c>
      <c r="CN253" s="6">
        <f t="shared" si="14"/>
        <v>1</v>
      </c>
      <c r="CO253" s="6">
        <f t="shared" si="15"/>
        <v>0</v>
      </c>
      <c r="CP253" s="6">
        <f t="shared" si="16"/>
        <v>1</v>
      </c>
      <c r="CQ253" s="6">
        <f t="shared" si="586"/>
        <v>1</v>
      </c>
      <c r="CR253" s="81" t="str">
        <f t="shared" si="17"/>
        <v/>
      </c>
      <c r="CS253">
        <f t="shared" si="587"/>
        <v>0</v>
      </c>
      <c r="CT253">
        <f t="shared" si="19"/>
        <v>180</v>
      </c>
      <c r="CU253" t="str">
        <f t="shared" si="29"/>
        <v/>
      </c>
      <c r="CV253" s="81">
        <f t="shared" si="588"/>
        <v>180</v>
      </c>
      <c r="CW253" s="81">
        <f>(CV253/25)^1.5*(Calculator!$BU$4/10000)*CW$5</f>
        <v>10.047288108441309</v>
      </c>
      <c r="CX253" t="str">
        <f t="shared" si="589"/>
        <v>$180</v>
      </c>
    </row>
    <row r="254" spans="2:102" x14ac:dyDescent="0.25">
      <c r="B254" s="115" t="s">
        <v>233</v>
      </c>
      <c r="C254" s="13">
        <v>46237.767361111109</v>
      </c>
      <c r="D254">
        <v>28114</v>
      </c>
      <c r="E254" s="54" t="s">
        <v>237</v>
      </c>
      <c r="F254" s="54" t="s">
        <v>591</v>
      </c>
      <c r="G254" s="54" t="s">
        <v>1569</v>
      </c>
      <c r="H254" s="55">
        <v>16.2</v>
      </c>
      <c r="I254" s="55">
        <v>15.299999999999999</v>
      </c>
      <c r="J254" s="55">
        <v>14.899999999999999</v>
      </c>
      <c r="K254" s="54"/>
      <c r="L254" s="56" t="b">
        <v>0</v>
      </c>
      <c r="M254" s="56" t="b">
        <v>0</v>
      </c>
      <c r="N254" s="54">
        <v>1</v>
      </c>
      <c r="O254" s="54" t="s">
        <v>228</v>
      </c>
      <c r="P254" s="54">
        <v>15</v>
      </c>
      <c r="Q254" s="54">
        <v>18</v>
      </c>
      <c r="R254" s="54">
        <v>180</v>
      </c>
      <c r="S254" s="54" t="s">
        <v>593</v>
      </c>
      <c r="T254" s="54" t="s">
        <v>599</v>
      </c>
      <c r="U254" s="54" t="s">
        <v>595</v>
      </c>
      <c r="V254" s="54" t="s">
        <v>596</v>
      </c>
      <c r="W254" s="54" t="b">
        <v>0</v>
      </c>
      <c r="X254" s="54"/>
      <c r="Y254" s="57" t="s">
        <v>1832</v>
      </c>
      <c r="Z254" s="54" t="s">
        <v>1833</v>
      </c>
      <c r="AA254" s="54"/>
      <c r="AB254" s="54" t="s">
        <v>597</v>
      </c>
      <c r="AC254" s="56" t="b">
        <v>1</v>
      </c>
      <c r="AD254" s="56" t="b">
        <v>0</v>
      </c>
      <c r="AE254" s="54" t="s">
        <v>302</v>
      </c>
      <c r="AF254" s="58">
        <v>46235</v>
      </c>
      <c r="AG254" s="62" t="s">
        <v>293</v>
      </c>
      <c r="AH254" s="54">
        <v>0</v>
      </c>
      <c r="AI254" s="54"/>
      <c r="AJ254" s="54"/>
      <c r="AK254" s="54"/>
      <c r="AL254" s="54"/>
      <c r="AM254" s="54">
        <v>5</v>
      </c>
      <c r="AN254" s="54"/>
      <c r="AO254" s="54"/>
      <c r="AP254" s="54"/>
      <c r="AQ254" s="54"/>
      <c r="AR254" s="54"/>
      <c r="AS254" s="54"/>
      <c r="AT254" s="54"/>
      <c r="AU254" s="54"/>
      <c r="AV254" s="54"/>
      <c r="AW254" s="54"/>
      <c r="AX254" s="59"/>
      <c r="AY254" s="59"/>
      <c r="AZ254" s="59"/>
      <c r="BA254" s="59"/>
      <c r="BB254" s="59">
        <v>8.3700999999999998E-2</v>
      </c>
      <c r="BC254" s="60">
        <v>4.0599999999999996</v>
      </c>
      <c r="BD254" s="61">
        <v>6.0295000000000001E-2</v>
      </c>
      <c r="BE254" s="62" t="s">
        <v>293</v>
      </c>
      <c r="BF254" s="35">
        <f t="shared" si="590"/>
        <v>4.0600000000000005</v>
      </c>
      <c r="BG254" s="35">
        <f t="shared" si="590"/>
        <v>6.0295000000000001E-2</v>
      </c>
      <c r="BH254" s="35" t="str">
        <f t="shared" si="579"/>
        <v>Med</v>
      </c>
      <c r="BI254" s="110">
        <f t="shared" si="580"/>
        <v>0</v>
      </c>
      <c r="BJ254" s="83">
        <f>VLOOKUP($F254,REP_Info!$D$6:$H$250,5,FALSE)</f>
        <v>0.53900000000000003</v>
      </c>
      <c r="BK254" s="30">
        <f t="shared" si="581"/>
        <v>16.211599999999997</v>
      </c>
      <c r="BL254" s="30">
        <f t="shared" si="581"/>
        <v>15.305599999999998</v>
      </c>
      <c r="BM254" s="30">
        <f t="shared" si="581"/>
        <v>14.852600000000001</v>
      </c>
      <c r="BN254" s="29">
        <f t="shared" si="581"/>
        <v>14.701599999999999</v>
      </c>
      <c r="BO254" s="85" t="str">
        <f t="shared" si="2"/>
        <v>$$$</v>
      </c>
      <c r="BP254" s="88" t="str">
        <f t="shared" si="582"/>
        <v>$$$</v>
      </c>
      <c r="BQ254" s="88" t="str">
        <f t="shared" si="4"/>
        <v>$$$</v>
      </c>
      <c r="BR254" s="88" t="str">
        <f t="shared" si="5"/>
        <v>$$$</v>
      </c>
      <c r="BS254" s="29" t="e">
        <f t="shared" si="583"/>
        <v>#N/A</v>
      </c>
      <c r="BT254" s="29" t="e">
        <f t="shared" si="583"/>
        <v>#N/A</v>
      </c>
      <c r="BU254" s="29" t="e">
        <f t="shared" si="583"/>
        <v>#N/A</v>
      </c>
      <c r="BV254" s="29" t="e">
        <f t="shared" si="583"/>
        <v>#N/A</v>
      </c>
      <c r="BW254" s="29" t="e">
        <f t="shared" si="583"/>
        <v>#N/A</v>
      </c>
      <c r="BX254" s="29" t="e">
        <f t="shared" si="583"/>
        <v>#N/A</v>
      </c>
      <c r="BY254" s="29" t="e">
        <f t="shared" si="583"/>
        <v>#N/A</v>
      </c>
      <c r="BZ254" s="29" t="e">
        <f t="shared" si="583"/>
        <v>#N/A</v>
      </c>
      <c r="CA254" s="29" t="e">
        <f t="shared" si="583"/>
        <v>#N/A</v>
      </c>
      <c r="CB254" s="29" t="e">
        <f t="shared" si="583"/>
        <v>#N/A</v>
      </c>
      <c r="CC254" s="29" t="e">
        <f t="shared" si="583"/>
        <v>#N/A</v>
      </c>
      <c r="CD254" s="29" t="e">
        <f t="shared" si="583"/>
        <v>#N/A</v>
      </c>
      <c r="CE254" s="6" t="str">
        <f t="shared" si="373"/>
        <v/>
      </c>
      <c r="CF254" s="27" t="e">
        <f>IF(AND(CI254,NOT(AD254)),LOOKUP(CF$5,{0,750,1500},H254:J254),"")</f>
        <v>#N/A</v>
      </c>
      <c r="CG254" s="6" t="str">
        <f t="shared" si="374"/>
        <v/>
      </c>
      <c r="CH254" t="e">
        <f t="shared" si="584"/>
        <v>#N/A</v>
      </c>
      <c r="CI254" t="e">
        <f t="shared" si="585"/>
        <v>#N/A</v>
      </c>
      <c r="CJ254" s="6" t="e">
        <f t="shared" si="11"/>
        <v>#N/A</v>
      </c>
      <c r="CK254" s="6">
        <f t="shared" si="12"/>
        <v>1</v>
      </c>
      <c r="CL254" s="6">
        <f t="shared" si="26"/>
        <v>1</v>
      </c>
      <c r="CM254" s="6">
        <f t="shared" si="13"/>
        <v>1</v>
      </c>
      <c r="CN254" s="6">
        <f t="shared" si="14"/>
        <v>1</v>
      </c>
      <c r="CO254" s="6">
        <f t="shared" si="15"/>
        <v>0</v>
      </c>
      <c r="CP254" s="6">
        <f t="shared" si="16"/>
        <v>1</v>
      </c>
      <c r="CQ254" s="6">
        <f t="shared" si="586"/>
        <v>1</v>
      </c>
      <c r="CR254" s="81" t="str">
        <f t="shared" si="17"/>
        <v/>
      </c>
      <c r="CS254">
        <f t="shared" si="587"/>
        <v>0</v>
      </c>
      <c r="CT254">
        <f t="shared" si="19"/>
        <v>180</v>
      </c>
      <c r="CU254" t="str">
        <f t="shared" si="29"/>
        <v/>
      </c>
      <c r="CV254" s="81">
        <f t="shared" si="588"/>
        <v>180</v>
      </c>
      <c r="CW254" s="81">
        <f>(CV254/25)^1.5*(Calculator!$BU$4/10000)*CW$5</f>
        <v>10.047288108441309</v>
      </c>
      <c r="CX254" t="str">
        <f t="shared" si="589"/>
        <v>$180</v>
      </c>
    </row>
    <row r="255" spans="2:102" x14ac:dyDescent="0.25">
      <c r="B255" s="115" t="s">
        <v>233</v>
      </c>
      <c r="C255" s="13">
        <v>46267.647916666669</v>
      </c>
      <c r="D255">
        <v>30171</v>
      </c>
      <c r="E255" s="54" t="s">
        <v>235</v>
      </c>
      <c r="F255" s="54" t="s">
        <v>602</v>
      </c>
      <c r="G255" s="54" t="s">
        <v>603</v>
      </c>
      <c r="H255" s="55">
        <v>12.8</v>
      </c>
      <c r="I255" s="55">
        <v>11.899999999999999</v>
      </c>
      <c r="J255" s="55">
        <v>11.5</v>
      </c>
      <c r="K255" s="54"/>
      <c r="L255" s="56" t="b">
        <v>0</v>
      </c>
      <c r="M255" s="56" t="b">
        <v>0</v>
      </c>
      <c r="N255" s="54">
        <v>0</v>
      </c>
      <c r="O255" s="54" t="s">
        <v>238</v>
      </c>
      <c r="P255" s="54">
        <v>24</v>
      </c>
      <c r="Q255" s="54">
        <v>1</v>
      </c>
      <c r="R255" s="54">
        <v>0</v>
      </c>
      <c r="S255" s="54" t="s">
        <v>604</v>
      </c>
      <c r="T255" s="54" t="s">
        <v>605</v>
      </c>
      <c r="U255" s="54" t="s">
        <v>606</v>
      </c>
      <c r="V255" s="54" t="s">
        <v>607</v>
      </c>
      <c r="W255" s="54" t="b">
        <v>0</v>
      </c>
      <c r="X255" s="54"/>
      <c r="Y255" s="57" t="s">
        <v>2315</v>
      </c>
      <c r="Z255" s="54" t="s">
        <v>2316</v>
      </c>
      <c r="AA255" s="54"/>
      <c r="AB255" s="54" t="s">
        <v>608</v>
      </c>
      <c r="AC255" s="56" t="b">
        <v>1</v>
      </c>
      <c r="AD255" s="56" t="b">
        <v>0</v>
      </c>
      <c r="AE255" s="54"/>
      <c r="AF255" s="58"/>
      <c r="AG255" s="62" t="s">
        <v>293</v>
      </c>
      <c r="AH255" s="54"/>
      <c r="AI255" s="54"/>
      <c r="AJ255" s="54"/>
      <c r="AK255" s="54"/>
      <c r="AL255" s="54"/>
      <c r="AM255" s="54">
        <v>0</v>
      </c>
      <c r="AN255" s="54"/>
      <c r="AO255" s="54"/>
      <c r="AP255" s="54"/>
      <c r="AQ255" s="54"/>
      <c r="AR255" s="54"/>
      <c r="AS255" s="54"/>
      <c r="AT255" s="54"/>
      <c r="AU255" s="54"/>
      <c r="AV255" s="54"/>
      <c r="AW255" s="54"/>
      <c r="AX255" s="59"/>
      <c r="AY255" s="59"/>
      <c r="AZ255" s="59"/>
      <c r="BA255" s="59"/>
      <c r="BB255" s="59"/>
      <c r="BC255" s="60"/>
      <c r="BD255" s="61"/>
      <c r="BE255" s="62"/>
      <c r="BF255" s="35">
        <f t="shared" ref="BF255:BG271" si="591">IF($E255=$E$4,BF$4,IF($E255=$E$5,BF$5,""))</f>
        <v>4.9000000000000004</v>
      </c>
      <c r="BG255" s="35">
        <f t="shared" si="591"/>
        <v>6.4130000000000006E-2</v>
      </c>
      <c r="BH255" s="35" t="str">
        <f t="shared" ref="BH255:BH271" si="592">IF(ISTEXT(BE255),IF(AND(AV255=0,SUM(AN255:AQ255)=0),IF(AM255&lt;=0,IF(BE255="Y","Low","Flat"),"Med"),"High"),"?")</f>
        <v>?</v>
      </c>
      <c r="BI255" s="110" t="str">
        <f t="shared" ref="BI255:BI271" si="593">IF(ISNUMBER(AH255),0*BI$5*SIN((EDATE($A$3,$Q255)-DATE(YEAR(EDATE($A$3,$Q255)),1,0)-BI$4)*2*PI()/365),"")</f>
        <v/>
      </c>
      <c r="BJ255" s="83">
        <f>VLOOKUP($F255,REP_Info!$D$6:$H$250,5,FALSE)</f>
        <v>0.123</v>
      </c>
      <c r="BK255" s="30" t="e">
        <f t="shared" ref="BK255:BN271" si="594">IF(BK$7&gt;0,(LOOKUP(BK$7,$AH255:$AL255,$AM255:$AQ255)+IF($AG255="Y",SUMPRODUCT($AX255:$BB255-$AW255:$BA255,BK$7-$AR255:$AV255,N(BK$7&gt;$AR255:$AV255)),BK$7*LOOKUP(BK$7,$AR255:$AV255,$AX255:$BB255))+IF($BE255="Y",$BF255,$BC255)+BK$7*IF($BE255="Y",$BG255,$BD255))*100/BK$7,"")</f>
        <v>#N/A</v>
      </c>
      <c r="BL255" s="30" t="e">
        <f t="shared" si="594"/>
        <v>#N/A</v>
      </c>
      <c r="BM255" s="30" t="e">
        <f t="shared" si="594"/>
        <v>#N/A</v>
      </c>
      <c r="BN255" s="29" t="e">
        <f t="shared" si="594"/>
        <v>#N/A</v>
      </c>
      <c r="BO255" s="85" t="str">
        <f t="shared" si="2"/>
        <v>$$$</v>
      </c>
      <c r="BP255" s="88" t="str">
        <f t="shared" ref="BP255:BP271" si="595">IFERROR(BO255*100/BO$5,"$$$")</f>
        <v>$$$</v>
      </c>
      <c r="BQ255" s="88" t="str">
        <f t="shared" si="4"/>
        <v>$$$</v>
      </c>
      <c r="BR255" s="88" t="str">
        <f t="shared" si="5"/>
        <v>$$$</v>
      </c>
      <c r="BS255" s="29" t="e">
        <f t="shared" ref="BS255:CD271" si="596">IF($CI255,IF(BS$7&gt;0,IF(BS$4&gt;$Q255,$BF255+BS$7*(BS$5+$BG255+$BI255),LOOKUP(BS$7,$AH255:$AL255,$AM255:$AQ255)+IF($AG255="Y",SUMPRODUCT($AX255:$BB255-$AW255:$BA255,BS$7-$AR255:$AV255,N(BS$7&gt;$AR255:$AV255)),BS$7*LOOKUP(BS$7,$AR255:$AV255,$AX255:$BB255))+IF($BE255="Y",$BF255,$BC255)+BS$7*IF($BE255="Y",$BG255,$BD255))*100/BS$7,""),NA())</f>
        <v>#N/A</v>
      </c>
      <c r="BT255" s="29" t="e">
        <f t="shared" si="596"/>
        <v>#N/A</v>
      </c>
      <c r="BU255" s="29" t="e">
        <f t="shared" si="596"/>
        <v>#N/A</v>
      </c>
      <c r="BV255" s="29" t="e">
        <f t="shared" si="596"/>
        <v>#N/A</v>
      </c>
      <c r="BW255" s="29" t="e">
        <f t="shared" si="596"/>
        <v>#N/A</v>
      </c>
      <c r="BX255" s="29" t="e">
        <f t="shared" si="596"/>
        <v>#N/A</v>
      </c>
      <c r="BY255" s="29" t="e">
        <f t="shared" si="596"/>
        <v>#N/A</v>
      </c>
      <c r="BZ255" s="29" t="e">
        <f t="shared" si="596"/>
        <v>#N/A</v>
      </c>
      <c r="CA255" s="29" t="e">
        <f t="shared" si="596"/>
        <v>#N/A</v>
      </c>
      <c r="CB255" s="29" t="e">
        <f t="shared" si="596"/>
        <v>#N/A</v>
      </c>
      <c r="CC255" s="29" t="e">
        <f t="shared" si="596"/>
        <v>#N/A</v>
      </c>
      <c r="CD255" s="29" t="e">
        <f t="shared" si="596"/>
        <v>#N/A</v>
      </c>
      <c r="CE255" s="6" t="str">
        <f t="shared" si="373"/>
        <v/>
      </c>
      <c r="CF255" s="27" t="e">
        <f>IF(AND(CI255,NOT(AD255)),LOOKUP(CF$5,{0,750,1500},H255:J255),"")</f>
        <v>#N/A</v>
      </c>
      <c r="CG255" s="6" t="str">
        <f t="shared" si="374"/>
        <v/>
      </c>
      <c r="CH255" t="e">
        <f t="shared" ref="CH255:CH271" si="597">IF(CI255,IF(ISNUMBER(BO255),BO255,100000)+CV255/10000+IF(ISNUMBER(BJ255),BJ255,2)/10000-P255/100000+ROW()/10000000,"")</f>
        <v>#N/A</v>
      </c>
      <c r="CI255" t="e">
        <f t="shared" ref="CI255:CI271" si="598">PRODUCT(CJ255:CQ255)</f>
        <v>#N/A</v>
      </c>
      <c r="CJ255" s="6" t="e">
        <f t="shared" si="11"/>
        <v>#N/A</v>
      </c>
      <c r="CK255" s="6">
        <f t="shared" si="12"/>
        <v>1</v>
      </c>
      <c r="CL255" s="6">
        <f t="shared" si="26"/>
        <v>1</v>
      </c>
      <c r="CM255" s="6">
        <f t="shared" si="13"/>
        <v>0</v>
      </c>
      <c r="CN255" s="6">
        <f t="shared" si="14"/>
        <v>0</v>
      </c>
      <c r="CO255" s="6">
        <f t="shared" si="15"/>
        <v>1</v>
      </c>
      <c r="CP255" s="6">
        <f t="shared" si="16"/>
        <v>1</v>
      </c>
      <c r="CQ255" s="6">
        <f t="shared" ref="CQ255:CQ271" si="599">IF(CQ$5="Any",1,IF(AND(CQ$5="Med",AV255=0,SUM(AN255:AQ255)=0),1,IF(AND(CQ$5="Low",AV255=0,SUM(AN255:AQ255)=0,AM255=0),1,IF(AND(CQ$5="Flat",AV255=0,SUM(AN255:AQ255)=0,AM255=0,IFERROR(NOT(BE255="Y"),0)),1,0))))</f>
        <v>1</v>
      </c>
      <c r="CR255" s="81" t="str">
        <f t="shared" si="17"/>
        <v/>
      </c>
      <c r="CS255">
        <f t="shared" ref="CS255:CS271" si="600">CS$5*(12/(MIN(12,Q255))-1)</f>
        <v>198</v>
      </c>
      <c r="CT255">
        <f t="shared" si="19"/>
        <v>0</v>
      </c>
      <c r="CU255" t="str">
        <f t="shared" si="29"/>
        <v/>
      </c>
      <c r="CV255" s="81">
        <f t="shared" ref="CV255:CV271" si="601">CT255*IF(CU255="",1,Q255)</f>
        <v>0</v>
      </c>
      <c r="CW255" s="81">
        <f>(CV255/25)^1.5*(Calculator!$BU$4/10000)*CW$5</f>
        <v>0</v>
      </c>
      <c r="CX255" t="str">
        <f t="shared" ref="CX255:CX271" si="602">"$"&amp;IF(LEFT(CU255,1)="r",CT255&amp;"/"&amp;CU255,CV255)</f>
        <v>$0</v>
      </c>
    </row>
    <row r="256" spans="2:102" x14ac:dyDescent="0.25">
      <c r="B256" s="115" t="s">
        <v>233</v>
      </c>
      <c r="C256" s="13">
        <v>46267.647916666669</v>
      </c>
      <c r="D256">
        <v>30173</v>
      </c>
      <c r="E256" s="54" t="s">
        <v>237</v>
      </c>
      <c r="F256" s="54" t="s">
        <v>602</v>
      </c>
      <c r="G256" s="54" t="s">
        <v>603</v>
      </c>
      <c r="H256" s="55">
        <v>11.799999999999999</v>
      </c>
      <c r="I256" s="55">
        <v>11</v>
      </c>
      <c r="J256" s="55">
        <v>10.6</v>
      </c>
      <c r="K256" s="54"/>
      <c r="L256" s="56" t="b">
        <v>0</v>
      </c>
      <c r="M256" s="56" t="b">
        <v>0</v>
      </c>
      <c r="N256" s="54">
        <v>0</v>
      </c>
      <c r="O256" s="54" t="s">
        <v>238</v>
      </c>
      <c r="P256" s="54">
        <v>24</v>
      </c>
      <c r="Q256" s="54">
        <v>1</v>
      </c>
      <c r="R256" s="54">
        <v>0</v>
      </c>
      <c r="S256" s="54" t="s">
        <v>604</v>
      </c>
      <c r="T256" s="54" t="s">
        <v>605</v>
      </c>
      <c r="U256" s="54" t="s">
        <v>606</v>
      </c>
      <c r="V256" s="54" t="s">
        <v>607</v>
      </c>
      <c r="W256" s="54" t="b">
        <v>0</v>
      </c>
      <c r="X256" s="54"/>
      <c r="Y256" s="57" t="s">
        <v>2317</v>
      </c>
      <c r="Z256" s="54" t="s">
        <v>2318</v>
      </c>
      <c r="AA256" s="54"/>
      <c r="AB256" s="54" t="s">
        <v>608</v>
      </c>
      <c r="AC256" s="56" t="b">
        <v>1</v>
      </c>
      <c r="AD256" s="56" t="b">
        <v>0</v>
      </c>
      <c r="AE256" s="54"/>
      <c r="AF256" s="58"/>
      <c r="AG256" s="62" t="s">
        <v>293</v>
      </c>
      <c r="AH256" s="54"/>
      <c r="AI256" s="54"/>
      <c r="AJ256" s="54"/>
      <c r="AK256" s="54"/>
      <c r="AL256" s="54"/>
      <c r="AM256" s="54">
        <v>0</v>
      </c>
      <c r="AN256" s="54"/>
      <c r="AO256" s="54"/>
      <c r="AP256" s="54"/>
      <c r="AQ256" s="54"/>
      <c r="AR256" s="54"/>
      <c r="AS256" s="54"/>
      <c r="AT256" s="54"/>
      <c r="AU256" s="54"/>
      <c r="AV256" s="54"/>
      <c r="AW256" s="54"/>
      <c r="AX256" s="59"/>
      <c r="AY256" s="59"/>
      <c r="AZ256" s="59"/>
      <c r="BA256" s="59"/>
      <c r="BB256" s="59"/>
      <c r="BC256" s="60"/>
      <c r="BD256" s="61"/>
      <c r="BE256" s="62"/>
      <c r="BF256" s="35">
        <f t="shared" si="591"/>
        <v>4.0600000000000005</v>
      </c>
      <c r="BG256" s="35">
        <f t="shared" si="591"/>
        <v>6.0295000000000001E-2</v>
      </c>
      <c r="BH256" s="35" t="str">
        <f t="shared" si="592"/>
        <v>?</v>
      </c>
      <c r="BI256" s="110" t="str">
        <f t="shared" si="593"/>
        <v/>
      </c>
      <c r="BJ256" s="83">
        <f>VLOOKUP($F256,REP_Info!$D$6:$H$250,5,FALSE)</f>
        <v>0.123</v>
      </c>
      <c r="BK256" s="30" t="e">
        <f t="shared" si="594"/>
        <v>#N/A</v>
      </c>
      <c r="BL256" s="30" t="e">
        <f t="shared" si="594"/>
        <v>#N/A</v>
      </c>
      <c r="BM256" s="30" t="e">
        <f t="shared" si="594"/>
        <v>#N/A</v>
      </c>
      <c r="BN256" s="29" t="e">
        <f t="shared" si="594"/>
        <v>#N/A</v>
      </c>
      <c r="BO256" s="85" t="str">
        <f t="shared" si="2"/>
        <v>$$$</v>
      </c>
      <c r="BP256" s="88" t="str">
        <f t="shared" si="595"/>
        <v>$$$</v>
      </c>
      <c r="BQ256" s="88" t="str">
        <f t="shared" si="4"/>
        <v>$$$</v>
      </c>
      <c r="BR256" s="88" t="str">
        <f t="shared" si="5"/>
        <v>$$$</v>
      </c>
      <c r="BS256" s="29" t="e">
        <f t="shared" si="596"/>
        <v>#N/A</v>
      </c>
      <c r="BT256" s="29" t="e">
        <f t="shared" si="596"/>
        <v>#N/A</v>
      </c>
      <c r="BU256" s="29" t="e">
        <f t="shared" si="596"/>
        <v>#N/A</v>
      </c>
      <c r="BV256" s="29" t="e">
        <f t="shared" si="596"/>
        <v>#N/A</v>
      </c>
      <c r="BW256" s="29" t="e">
        <f t="shared" si="596"/>
        <v>#N/A</v>
      </c>
      <c r="BX256" s="29" t="e">
        <f t="shared" si="596"/>
        <v>#N/A</v>
      </c>
      <c r="BY256" s="29" t="e">
        <f t="shared" si="596"/>
        <v>#N/A</v>
      </c>
      <c r="BZ256" s="29" t="e">
        <f t="shared" si="596"/>
        <v>#N/A</v>
      </c>
      <c r="CA256" s="29" t="e">
        <f t="shared" si="596"/>
        <v>#N/A</v>
      </c>
      <c r="CB256" s="29" t="e">
        <f t="shared" si="596"/>
        <v>#N/A</v>
      </c>
      <c r="CC256" s="29" t="e">
        <f t="shared" si="596"/>
        <v>#N/A</v>
      </c>
      <c r="CD256" s="29" t="e">
        <f t="shared" si="596"/>
        <v>#N/A</v>
      </c>
      <c r="CE256" s="6" t="str">
        <f t="shared" si="373"/>
        <v/>
      </c>
      <c r="CF256" s="27" t="e">
        <f>IF(AND(CI256,NOT(AD256)),LOOKUP(CF$5,{0,750,1500},H256:J256),"")</f>
        <v>#N/A</v>
      </c>
      <c r="CG256" s="6" t="str">
        <f t="shared" si="374"/>
        <v/>
      </c>
      <c r="CH256" t="e">
        <f t="shared" si="597"/>
        <v>#N/A</v>
      </c>
      <c r="CI256" t="e">
        <f t="shared" si="598"/>
        <v>#N/A</v>
      </c>
      <c r="CJ256" s="6" t="e">
        <f t="shared" si="11"/>
        <v>#N/A</v>
      </c>
      <c r="CK256" s="6">
        <f t="shared" si="12"/>
        <v>1</v>
      </c>
      <c r="CL256" s="6">
        <f t="shared" si="26"/>
        <v>1</v>
      </c>
      <c r="CM256" s="6">
        <f t="shared" si="13"/>
        <v>0</v>
      </c>
      <c r="CN256" s="6">
        <f t="shared" si="14"/>
        <v>0</v>
      </c>
      <c r="CO256" s="6">
        <f t="shared" si="15"/>
        <v>1</v>
      </c>
      <c r="CP256" s="6">
        <f t="shared" si="16"/>
        <v>1</v>
      </c>
      <c r="CQ256" s="6">
        <f t="shared" si="599"/>
        <v>1</v>
      </c>
      <c r="CR256" s="81" t="str">
        <f t="shared" si="17"/>
        <v/>
      </c>
      <c r="CS256">
        <f t="shared" si="600"/>
        <v>198</v>
      </c>
      <c r="CT256">
        <f t="shared" si="19"/>
        <v>0</v>
      </c>
      <c r="CU256" t="str">
        <f t="shared" si="29"/>
        <v/>
      </c>
      <c r="CV256" s="81">
        <f t="shared" si="601"/>
        <v>0</v>
      </c>
      <c r="CW256" s="81">
        <f>(CV256/25)^1.5*(Calculator!$BU$4/10000)*CW$5</f>
        <v>0</v>
      </c>
      <c r="CX256" t="str">
        <f t="shared" si="602"/>
        <v>$0</v>
      </c>
    </row>
    <row r="257" spans="2:102" x14ac:dyDescent="0.25">
      <c r="B257" s="115" t="s">
        <v>233</v>
      </c>
      <c r="C257" s="13">
        <v>46267.647916666669</v>
      </c>
      <c r="D257">
        <v>30181</v>
      </c>
      <c r="E257" s="54" t="s">
        <v>235</v>
      </c>
      <c r="F257" s="54" t="s">
        <v>602</v>
      </c>
      <c r="G257" s="54" t="s">
        <v>609</v>
      </c>
      <c r="H257" s="55">
        <v>12.9</v>
      </c>
      <c r="I257" s="55">
        <v>12</v>
      </c>
      <c r="J257" s="55">
        <v>11.600000000000001</v>
      </c>
      <c r="K257" s="54"/>
      <c r="L257" s="56" t="b">
        <v>0</v>
      </c>
      <c r="M257" s="56" t="b">
        <v>0</v>
      </c>
      <c r="N257" s="54">
        <v>0</v>
      </c>
      <c r="O257" s="54" t="s">
        <v>238</v>
      </c>
      <c r="P257" s="54">
        <v>100</v>
      </c>
      <c r="Q257" s="54">
        <v>1</v>
      </c>
      <c r="R257" s="54">
        <v>0</v>
      </c>
      <c r="S257" s="54" t="s">
        <v>604</v>
      </c>
      <c r="T257" s="54" t="s">
        <v>610</v>
      </c>
      <c r="U257" s="54" t="s">
        <v>606</v>
      </c>
      <c r="V257" s="54" t="s">
        <v>607</v>
      </c>
      <c r="W257" s="54" t="b">
        <v>0</v>
      </c>
      <c r="X257" s="54"/>
      <c r="Y257" s="57" t="s">
        <v>2319</v>
      </c>
      <c r="Z257" s="54" t="s">
        <v>2320</v>
      </c>
      <c r="AA257" s="54"/>
      <c r="AB257" s="54" t="s">
        <v>608</v>
      </c>
      <c r="AC257" s="56" t="b">
        <v>1</v>
      </c>
      <c r="AD257" s="56" t="b">
        <v>0</v>
      </c>
      <c r="AE257" s="54"/>
      <c r="AF257" s="58"/>
      <c r="AG257" s="62" t="s">
        <v>293</v>
      </c>
      <c r="AH257" s="54"/>
      <c r="AI257" s="54"/>
      <c r="AJ257" s="54"/>
      <c r="AK257" s="54"/>
      <c r="AL257" s="54"/>
      <c r="AM257" s="54">
        <v>0</v>
      </c>
      <c r="AN257" s="54"/>
      <c r="AO257" s="54"/>
      <c r="AP257" s="54"/>
      <c r="AQ257" s="54"/>
      <c r="AR257" s="54"/>
      <c r="AS257" s="54"/>
      <c r="AT257" s="54"/>
      <c r="AU257" s="54"/>
      <c r="AV257" s="54"/>
      <c r="AW257" s="54"/>
      <c r="AX257" s="59"/>
      <c r="AY257" s="59"/>
      <c r="AZ257" s="59"/>
      <c r="BA257" s="59"/>
      <c r="BB257" s="59"/>
      <c r="BC257" s="60"/>
      <c r="BD257" s="61"/>
      <c r="BE257" s="62"/>
      <c r="BF257" s="35">
        <f t="shared" si="591"/>
        <v>4.9000000000000004</v>
      </c>
      <c r="BG257" s="35">
        <f t="shared" si="591"/>
        <v>6.4130000000000006E-2</v>
      </c>
      <c r="BH257" s="35" t="str">
        <f t="shared" si="592"/>
        <v>?</v>
      </c>
      <c r="BI257" s="110" t="str">
        <f t="shared" si="593"/>
        <v/>
      </c>
      <c r="BJ257" s="83">
        <f>VLOOKUP($F257,REP_Info!$D$6:$H$250,5,FALSE)</f>
        <v>0.123</v>
      </c>
      <c r="BK257" s="30" t="e">
        <f t="shared" si="594"/>
        <v>#N/A</v>
      </c>
      <c r="BL257" s="30" t="e">
        <f t="shared" si="594"/>
        <v>#N/A</v>
      </c>
      <c r="BM257" s="30" t="e">
        <f t="shared" si="594"/>
        <v>#N/A</v>
      </c>
      <c r="BN257" s="29" t="e">
        <f t="shared" si="594"/>
        <v>#N/A</v>
      </c>
      <c r="BO257" s="85" t="str">
        <f t="shared" si="2"/>
        <v>$$$</v>
      </c>
      <c r="BP257" s="88" t="str">
        <f t="shared" si="595"/>
        <v>$$$</v>
      </c>
      <c r="BQ257" s="88" t="str">
        <f t="shared" si="4"/>
        <v>$$$</v>
      </c>
      <c r="BR257" s="88" t="str">
        <f t="shared" si="5"/>
        <v>$$$</v>
      </c>
      <c r="BS257" s="29" t="e">
        <f t="shared" si="596"/>
        <v>#N/A</v>
      </c>
      <c r="BT257" s="29" t="e">
        <f t="shared" si="596"/>
        <v>#N/A</v>
      </c>
      <c r="BU257" s="29" t="e">
        <f t="shared" si="596"/>
        <v>#N/A</v>
      </c>
      <c r="BV257" s="29" t="e">
        <f t="shared" si="596"/>
        <v>#N/A</v>
      </c>
      <c r="BW257" s="29" t="e">
        <f t="shared" si="596"/>
        <v>#N/A</v>
      </c>
      <c r="BX257" s="29" t="e">
        <f t="shared" si="596"/>
        <v>#N/A</v>
      </c>
      <c r="BY257" s="29" t="e">
        <f t="shared" si="596"/>
        <v>#N/A</v>
      </c>
      <c r="BZ257" s="29" t="e">
        <f t="shared" si="596"/>
        <v>#N/A</v>
      </c>
      <c r="CA257" s="29" t="e">
        <f t="shared" si="596"/>
        <v>#N/A</v>
      </c>
      <c r="CB257" s="29" t="e">
        <f t="shared" si="596"/>
        <v>#N/A</v>
      </c>
      <c r="CC257" s="29" t="e">
        <f t="shared" si="596"/>
        <v>#N/A</v>
      </c>
      <c r="CD257" s="29" t="e">
        <f t="shared" si="596"/>
        <v>#N/A</v>
      </c>
      <c r="CE257" s="6" t="str">
        <f t="shared" si="373"/>
        <v/>
      </c>
      <c r="CF257" s="27" t="e">
        <f>IF(AND(CI257,NOT(AD257)),LOOKUP(CF$5,{0,750,1500},H257:J257),"")</f>
        <v>#N/A</v>
      </c>
      <c r="CG257" s="6" t="str">
        <f t="shared" si="374"/>
        <v/>
      </c>
      <c r="CH257" t="e">
        <f t="shared" si="597"/>
        <v>#N/A</v>
      </c>
      <c r="CI257" t="e">
        <f t="shared" si="598"/>
        <v>#N/A</v>
      </c>
      <c r="CJ257" s="6" t="e">
        <f t="shared" si="11"/>
        <v>#N/A</v>
      </c>
      <c r="CK257" s="6">
        <f t="shared" si="12"/>
        <v>1</v>
      </c>
      <c r="CL257" s="6">
        <f t="shared" si="26"/>
        <v>1</v>
      </c>
      <c r="CM257" s="6">
        <f t="shared" si="13"/>
        <v>0</v>
      </c>
      <c r="CN257" s="6">
        <f t="shared" si="14"/>
        <v>0</v>
      </c>
      <c r="CO257" s="6">
        <f t="shared" si="15"/>
        <v>1</v>
      </c>
      <c r="CP257" s="6">
        <f t="shared" si="16"/>
        <v>1</v>
      </c>
      <c r="CQ257" s="6">
        <f t="shared" si="599"/>
        <v>1</v>
      </c>
      <c r="CR257" s="81" t="str">
        <f t="shared" si="17"/>
        <v/>
      </c>
      <c r="CS257">
        <f t="shared" si="600"/>
        <v>198</v>
      </c>
      <c r="CT257">
        <f t="shared" si="19"/>
        <v>0</v>
      </c>
      <c r="CU257" t="str">
        <f t="shared" si="29"/>
        <v/>
      </c>
      <c r="CV257" s="81">
        <f t="shared" si="601"/>
        <v>0</v>
      </c>
      <c r="CW257" s="81">
        <f>(CV257/25)^1.5*(Calculator!$BU$4/10000)*CW$5</f>
        <v>0</v>
      </c>
      <c r="CX257" t="str">
        <f t="shared" si="602"/>
        <v>$0</v>
      </c>
    </row>
    <row r="258" spans="2:102" x14ac:dyDescent="0.25">
      <c r="B258" s="115" t="s">
        <v>233</v>
      </c>
      <c r="C258" s="13">
        <v>46267.647916666669</v>
      </c>
      <c r="D258">
        <v>30183</v>
      </c>
      <c r="E258" s="54" t="s">
        <v>237</v>
      </c>
      <c r="F258" s="54" t="s">
        <v>602</v>
      </c>
      <c r="G258" s="54" t="s">
        <v>609</v>
      </c>
      <c r="H258" s="55">
        <v>11.899999999999999</v>
      </c>
      <c r="I258" s="55">
        <v>11.1</v>
      </c>
      <c r="J258" s="55">
        <v>10.7</v>
      </c>
      <c r="K258" s="54"/>
      <c r="L258" s="56" t="b">
        <v>0</v>
      </c>
      <c r="M258" s="56" t="b">
        <v>0</v>
      </c>
      <c r="N258" s="54">
        <v>0</v>
      </c>
      <c r="O258" s="54" t="s">
        <v>238</v>
      </c>
      <c r="P258" s="54">
        <v>100</v>
      </c>
      <c r="Q258" s="54">
        <v>1</v>
      </c>
      <c r="R258" s="54">
        <v>0</v>
      </c>
      <c r="S258" s="54" t="s">
        <v>604</v>
      </c>
      <c r="T258" s="54" t="s">
        <v>610</v>
      </c>
      <c r="U258" s="54" t="s">
        <v>606</v>
      </c>
      <c r="V258" s="54" t="s">
        <v>607</v>
      </c>
      <c r="W258" s="54" t="b">
        <v>0</v>
      </c>
      <c r="X258" s="54"/>
      <c r="Y258" s="57" t="s">
        <v>2321</v>
      </c>
      <c r="Z258" s="54" t="s">
        <v>2322</v>
      </c>
      <c r="AA258" s="54"/>
      <c r="AB258" s="54" t="s">
        <v>608</v>
      </c>
      <c r="AC258" s="56" t="b">
        <v>1</v>
      </c>
      <c r="AD258" s="56" t="b">
        <v>0</v>
      </c>
      <c r="AE258" s="54"/>
      <c r="AF258" s="58"/>
      <c r="AG258" s="62" t="s">
        <v>293</v>
      </c>
      <c r="AH258" s="54"/>
      <c r="AI258" s="54"/>
      <c r="AJ258" s="54"/>
      <c r="AK258" s="54"/>
      <c r="AL258" s="54"/>
      <c r="AM258" s="54">
        <v>0</v>
      </c>
      <c r="AN258" s="54"/>
      <c r="AO258" s="54"/>
      <c r="AP258" s="54"/>
      <c r="AQ258" s="54"/>
      <c r="AR258" s="54"/>
      <c r="AS258" s="54"/>
      <c r="AT258" s="54"/>
      <c r="AU258" s="54"/>
      <c r="AV258" s="54"/>
      <c r="AW258" s="54"/>
      <c r="AX258" s="59"/>
      <c r="AY258" s="59"/>
      <c r="AZ258" s="59"/>
      <c r="BA258" s="59"/>
      <c r="BB258" s="59"/>
      <c r="BC258" s="60"/>
      <c r="BD258" s="61"/>
      <c r="BE258" s="62"/>
      <c r="BF258" s="35">
        <f t="shared" si="591"/>
        <v>4.0600000000000005</v>
      </c>
      <c r="BG258" s="35">
        <f t="shared" si="591"/>
        <v>6.0295000000000001E-2</v>
      </c>
      <c r="BH258" s="35" t="str">
        <f t="shared" si="592"/>
        <v>?</v>
      </c>
      <c r="BI258" s="110" t="str">
        <f t="shared" si="593"/>
        <v/>
      </c>
      <c r="BJ258" s="83">
        <f>VLOOKUP($F258,REP_Info!$D$6:$H$250,5,FALSE)</f>
        <v>0.123</v>
      </c>
      <c r="BK258" s="30" t="e">
        <f t="shared" si="594"/>
        <v>#N/A</v>
      </c>
      <c r="BL258" s="30" t="e">
        <f t="shared" si="594"/>
        <v>#N/A</v>
      </c>
      <c r="BM258" s="30" t="e">
        <f t="shared" si="594"/>
        <v>#N/A</v>
      </c>
      <c r="BN258" s="29" t="e">
        <f t="shared" si="594"/>
        <v>#N/A</v>
      </c>
      <c r="BO258" s="85" t="str">
        <f t="shared" si="2"/>
        <v>$$$</v>
      </c>
      <c r="BP258" s="88" t="str">
        <f t="shared" si="595"/>
        <v>$$$</v>
      </c>
      <c r="BQ258" s="88" t="str">
        <f t="shared" si="4"/>
        <v>$$$</v>
      </c>
      <c r="BR258" s="88" t="str">
        <f t="shared" si="5"/>
        <v>$$$</v>
      </c>
      <c r="BS258" s="29" t="e">
        <f t="shared" si="596"/>
        <v>#N/A</v>
      </c>
      <c r="BT258" s="29" t="e">
        <f t="shared" si="596"/>
        <v>#N/A</v>
      </c>
      <c r="BU258" s="29" t="e">
        <f t="shared" si="596"/>
        <v>#N/A</v>
      </c>
      <c r="BV258" s="29" t="e">
        <f t="shared" si="596"/>
        <v>#N/A</v>
      </c>
      <c r="BW258" s="29" t="e">
        <f t="shared" si="596"/>
        <v>#N/A</v>
      </c>
      <c r="BX258" s="29" t="e">
        <f t="shared" si="596"/>
        <v>#N/A</v>
      </c>
      <c r="BY258" s="29" t="e">
        <f t="shared" si="596"/>
        <v>#N/A</v>
      </c>
      <c r="BZ258" s="29" t="e">
        <f t="shared" si="596"/>
        <v>#N/A</v>
      </c>
      <c r="CA258" s="29" t="e">
        <f t="shared" si="596"/>
        <v>#N/A</v>
      </c>
      <c r="CB258" s="29" t="e">
        <f t="shared" si="596"/>
        <v>#N/A</v>
      </c>
      <c r="CC258" s="29" t="e">
        <f t="shared" si="596"/>
        <v>#N/A</v>
      </c>
      <c r="CD258" s="29" t="e">
        <f t="shared" si="596"/>
        <v>#N/A</v>
      </c>
      <c r="CE258" s="6" t="str">
        <f t="shared" si="373"/>
        <v/>
      </c>
      <c r="CF258" s="27" t="e">
        <f>IF(AND(CI258,NOT(AD258)),LOOKUP(CF$5,{0,750,1500},H258:J258),"")</f>
        <v>#N/A</v>
      </c>
      <c r="CG258" s="6" t="str">
        <f t="shared" si="374"/>
        <v/>
      </c>
      <c r="CH258" t="e">
        <f t="shared" si="597"/>
        <v>#N/A</v>
      </c>
      <c r="CI258" t="e">
        <f t="shared" si="598"/>
        <v>#N/A</v>
      </c>
      <c r="CJ258" s="6" t="e">
        <f t="shared" si="11"/>
        <v>#N/A</v>
      </c>
      <c r="CK258" s="6">
        <f t="shared" si="12"/>
        <v>1</v>
      </c>
      <c r="CL258" s="6">
        <f t="shared" si="26"/>
        <v>1</v>
      </c>
      <c r="CM258" s="6">
        <f t="shared" si="13"/>
        <v>0</v>
      </c>
      <c r="CN258" s="6">
        <f t="shared" si="14"/>
        <v>0</v>
      </c>
      <c r="CO258" s="6">
        <f t="shared" si="15"/>
        <v>1</v>
      </c>
      <c r="CP258" s="6">
        <f t="shared" si="16"/>
        <v>1</v>
      </c>
      <c r="CQ258" s="6">
        <f t="shared" si="599"/>
        <v>1</v>
      </c>
      <c r="CR258" s="81" t="str">
        <f t="shared" si="17"/>
        <v/>
      </c>
      <c r="CS258">
        <f t="shared" si="600"/>
        <v>198</v>
      </c>
      <c r="CT258">
        <f t="shared" si="19"/>
        <v>0</v>
      </c>
      <c r="CU258" t="str">
        <f t="shared" si="29"/>
        <v/>
      </c>
      <c r="CV258" s="81">
        <f t="shared" si="601"/>
        <v>0</v>
      </c>
      <c r="CW258" s="81">
        <f>(CV258/25)^1.5*(Calculator!$BU$4/10000)*CW$5</f>
        <v>0</v>
      </c>
      <c r="CX258" t="str">
        <f t="shared" si="602"/>
        <v>$0</v>
      </c>
    </row>
    <row r="259" spans="2:102" x14ac:dyDescent="0.25">
      <c r="B259" s="115" t="s">
        <v>233</v>
      </c>
      <c r="C259" s="13">
        <v>46267.647916666669</v>
      </c>
      <c r="D259">
        <v>30349</v>
      </c>
      <c r="E259" s="54" t="s">
        <v>235</v>
      </c>
      <c r="F259" s="54" t="s">
        <v>602</v>
      </c>
      <c r="G259" s="54" t="s">
        <v>611</v>
      </c>
      <c r="H259" s="55">
        <v>13.3</v>
      </c>
      <c r="I259" s="55">
        <v>12.5</v>
      </c>
      <c r="J259" s="55">
        <v>12</v>
      </c>
      <c r="K259" s="54"/>
      <c r="L259" s="56" t="b">
        <v>0</v>
      </c>
      <c r="M259" s="56" t="b">
        <v>0</v>
      </c>
      <c r="N259" s="54">
        <v>1</v>
      </c>
      <c r="O259" s="54" t="s">
        <v>228</v>
      </c>
      <c r="P259" s="54">
        <v>24</v>
      </c>
      <c r="Q259" s="54">
        <v>9</v>
      </c>
      <c r="R259" s="54">
        <v>175</v>
      </c>
      <c r="S259" s="54" t="s">
        <v>604</v>
      </c>
      <c r="T259" s="54" t="s">
        <v>605</v>
      </c>
      <c r="U259" s="54" t="s">
        <v>606</v>
      </c>
      <c r="V259" s="54" t="s">
        <v>607</v>
      </c>
      <c r="W259" s="54" t="b">
        <v>0</v>
      </c>
      <c r="X259" s="54"/>
      <c r="Y259" s="57" t="s">
        <v>2323</v>
      </c>
      <c r="Z259" s="54" t="s">
        <v>2324</v>
      </c>
      <c r="AA259" s="54"/>
      <c r="AB259" s="54" t="s">
        <v>608</v>
      </c>
      <c r="AC259" s="56" t="b">
        <v>1</v>
      </c>
      <c r="AD259" s="56" t="b">
        <v>0</v>
      </c>
      <c r="AE259" s="54" t="s">
        <v>302</v>
      </c>
      <c r="AF259" s="58">
        <v>46267</v>
      </c>
      <c r="AG259" s="62" t="s">
        <v>293</v>
      </c>
      <c r="AH259" s="54">
        <v>0</v>
      </c>
      <c r="AI259" s="54"/>
      <c r="AJ259" s="54"/>
      <c r="AK259" s="54"/>
      <c r="AL259" s="54"/>
      <c r="AM259" s="54">
        <v>4</v>
      </c>
      <c r="AN259" s="54"/>
      <c r="AO259" s="54"/>
      <c r="AP259" s="54"/>
      <c r="AQ259" s="54"/>
      <c r="AR259" s="54"/>
      <c r="AS259" s="54"/>
      <c r="AT259" s="54"/>
      <c r="AU259" s="54"/>
      <c r="AV259" s="54"/>
      <c r="AW259" s="54"/>
      <c r="AX259" s="59"/>
      <c r="AY259" s="59"/>
      <c r="AZ259" s="59"/>
      <c r="BA259" s="59"/>
      <c r="BB259" s="59">
        <v>5.1540000000000002E-2</v>
      </c>
      <c r="BC259" s="60">
        <v>4.9000000000000004</v>
      </c>
      <c r="BD259" s="61">
        <v>6.4130000000000006E-2</v>
      </c>
      <c r="BE259" s="62" t="s">
        <v>293</v>
      </c>
      <c r="BF259" s="35">
        <f t="shared" si="591"/>
        <v>4.9000000000000004</v>
      </c>
      <c r="BG259" s="35">
        <f t="shared" si="591"/>
        <v>6.4130000000000006E-2</v>
      </c>
      <c r="BH259" s="35" t="str">
        <f t="shared" si="592"/>
        <v>Med</v>
      </c>
      <c r="BI259" s="110">
        <f t="shared" si="593"/>
        <v>0</v>
      </c>
      <c r="BJ259" s="83">
        <f>VLOOKUP($F259,REP_Info!$D$6:$H$250,5,FALSE)</f>
        <v>0.123</v>
      </c>
      <c r="BK259" s="30">
        <f t="shared" si="594"/>
        <v>13.347000000000003</v>
      </c>
      <c r="BL259" s="30">
        <f t="shared" si="594"/>
        <v>12.457000000000001</v>
      </c>
      <c r="BM259" s="30">
        <f t="shared" si="594"/>
        <v>12.012</v>
      </c>
      <c r="BN259" s="29">
        <f t="shared" si="594"/>
        <v>11.863666666666667</v>
      </c>
      <c r="BO259" s="85" t="str">
        <f t="shared" si="2"/>
        <v>$$$</v>
      </c>
      <c r="BP259" s="88" t="str">
        <f t="shared" si="595"/>
        <v>$$$</v>
      </c>
      <c r="BQ259" s="88" t="str">
        <f t="shared" si="4"/>
        <v>$$$</v>
      </c>
      <c r="BR259" s="88" t="str">
        <f t="shared" si="5"/>
        <v>$$$</v>
      </c>
      <c r="BS259" s="29" t="e">
        <f t="shared" si="596"/>
        <v>#N/A</v>
      </c>
      <c r="BT259" s="29" t="e">
        <f t="shared" si="596"/>
        <v>#N/A</v>
      </c>
      <c r="BU259" s="29" t="e">
        <f t="shared" si="596"/>
        <v>#N/A</v>
      </c>
      <c r="BV259" s="29" t="e">
        <f t="shared" si="596"/>
        <v>#N/A</v>
      </c>
      <c r="BW259" s="29" t="e">
        <f t="shared" si="596"/>
        <v>#N/A</v>
      </c>
      <c r="BX259" s="29" t="e">
        <f t="shared" si="596"/>
        <v>#N/A</v>
      </c>
      <c r="BY259" s="29" t="e">
        <f t="shared" si="596"/>
        <v>#N/A</v>
      </c>
      <c r="BZ259" s="29" t="e">
        <f t="shared" si="596"/>
        <v>#N/A</v>
      </c>
      <c r="CA259" s="29" t="e">
        <f t="shared" si="596"/>
        <v>#N/A</v>
      </c>
      <c r="CB259" s="29" t="e">
        <f t="shared" si="596"/>
        <v>#N/A</v>
      </c>
      <c r="CC259" s="29" t="e">
        <f t="shared" si="596"/>
        <v>#N/A</v>
      </c>
      <c r="CD259" s="29" t="e">
        <f t="shared" si="596"/>
        <v>#N/A</v>
      </c>
      <c r="CE259" s="6" t="str">
        <f t="shared" si="373"/>
        <v/>
      </c>
      <c r="CF259" s="27" t="e">
        <f>IF(AND(CI259,NOT(AD259)),LOOKUP(CF$5,{0,750,1500},H259:J259),"")</f>
        <v>#N/A</v>
      </c>
      <c r="CG259" s="6" t="str">
        <f t="shared" si="374"/>
        <v/>
      </c>
      <c r="CH259" t="e">
        <f t="shared" si="597"/>
        <v>#N/A</v>
      </c>
      <c r="CI259" t="e">
        <f t="shared" si="598"/>
        <v>#N/A</v>
      </c>
      <c r="CJ259" s="6" t="e">
        <f t="shared" si="11"/>
        <v>#N/A</v>
      </c>
      <c r="CK259" s="6">
        <f t="shared" si="12"/>
        <v>1</v>
      </c>
      <c r="CL259" s="6">
        <f t="shared" si="26"/>
        <v>1</v>
      </c>
      <c r="CM259" s="6">
        <f t="shared" si="13"/>
        <v>1</v>
      </c>
      <c r="CN259" s="6">
        <f t="shared" si="14"/>
        <v>0</v>
      </c>
      <c r="CO259" s="6">
        <f t="shared" si="15"/>
        <v>1</v>
      </c>
      <c r="CP259" s="6">
        <f t="shared" si="16"/>
        <v>1</v>
      </c>
      <c r="CQ259" s="6">
        <f t="shared" si="599"/>
        <v>1</v>
      </c>
      <c r="CR259" s="81" t="str">
        <f t="shared" si="17"/>
        <v/>
      </c>
      <c r="CS259">
        <f t="shared" si="600"/>
        <v>5.9999999999999982</v>
      </c>
      <c r="CT259">
        <f t="shared" si="19"/>
        <v>175</v>
      </c>
      <c r="CU259" t="str">
        <f t="shared" si="29"/>
        <v/>
      </c>
      <c r="CV259" s="81">
        <f t="shared" si="601"/>
        <v>175</v>
      </c>
      <c r="CW259" s="81">
        <f>(CV259/25)^1.5*(Calculator!$BU$4/10000)*CW$5</f>
        <v>9.6315719067890644</v>
      </c>
      <c r="CX259" t="str">
        <f t="shared" si="602"/>
        <v>$175</v>
      </c>
    </row>
    <row r="260" spans="2:102" x14ac:dyDescent="0.25">
      <c r="B260" s="115" t="s">
        <v>233</v>
      </c>
      <c r="C260" s="13">
        <v>46267.647916666669</v>
      </c>
      <c r="D260">
        <v>30350</v>
      </c>
      <c r="E260" s="54" t="s">
        <v>237</v>
      </c>
      <c r="F260" s="54" t="s">
        <v>602</v>
      </c>
      <c r="G260" s="54" t="s">
        <v>611</v>
      </c>
      <c r="H260" s="55">
        <v>12.8</v>
      </c>
      <c r="I260" s="55">
        <v>12</v>
      </c>
      <c r="J260" s="55">
        <v>11.600000000000001</v>
      </c>
      <c r="K260" s="54"/>
      <c r="L260" s="56" t="b">
        <v>0</v>
      </c>
      <c r="M260" s="56" t="b">
        <v>0</v>
      </c>
      <c r="N260" s="54">
        <v>1</v>
      </c>
      <c r="O260" s="54" t="s">
        <v>228</v>
      </c>
      <c r="P260" s="54">
        <v>24</v>
      </c>
      <c r="Q260" s="54">
        <v>9</v>
      </c>
      <c r="R260" s="54">
        <v>175</v>
      </c>
      <c r="S260" s="54" t="s">
        <v>604</v>
      </c>
      <c r="T260" s="54" t="s">
        <v>605</v>
      </c>
      <c r="U260" s="54" t="s">
        <v>606</v>
      </c>
      <c r="V260" s="54" t="s">
        <v>607</v>
      </c>
      <c r="W260" s="54" t="b">
        <v>0</v>
      </c>
      <c r="X260" s="54"/>
      <c r="Y260" s="57" t="s">
        <v>2325</v>
      </c>
      <c r="Z260" s="54" t="s">
        <v>2326</v>
      </c>
      <c r="AA260" s="54"/>
      <c r="AB260" s="54" t="s">
        <v>608</v>
      </c>
      <c r="AC260" s="56" t="b">
        <v>1</v>
      </c>
      <c r="AD260" s="56" t="b">
        <v>0</v>
      </c>
      <c r="AE260" s="54" t="s">
        <v>302</v>
      </c>
      <c r="AF260" s="58">
        <v>46267</v>
      </c>
      <c r="AG260" s="62" t="s">
        <v>293</v>
      </c>
      <c r="AH260" s="54">
        <v>0</v>
      </c>
      <c r="AI260" s="54"/>
      <c r="AJ260" s="54"/>
      <c r="AK260" s="54"/>
      <c r="AL260" s="54"/>
      <c r="AM260" s="54">
        <v>4</v>
      </c>
      <c r="AN260" s="54"/>
      <c r="AO260" s="54"/>
      <c r="AP260" s="54"/>
      <c r="AQ260" s="54"/>
      <c r="AR260" s="54"/>
      <c r="AS260" s="54"/>
      <c r="AT260" s="54"/>
      <c r="AU260" s="54"/>
      <c r="AV260" s="54"/>
      <c r="AW260" s="54"/>
      <c r="AX260" s="59"/>
      <c r="AY260" s="59"/>
      <c r="AZ260" s="59"/>
      <c r="BA260" s="59"/>
      <c r="BB260" s="59">
        <v>5.1650000000000001E-2</v>
      </c>
      <c r="BC260" s="60">
        <v>4.0599999999999996</v>
      </c>
      <c r="BD260" s="61">
        <v>6.0295000000000001E-2</v>
      </c>
      <c r="BE260" s="62" t="s">
        <v>293</v>
      </c>
      <c r="BF260" s="35">
        <f t="shared" si="591"/>
        <v>4.0600000000000005</v>
      </c>
      <c r="BG260" s="35">
        <f t="shared" si="591"/>
        <v>6.0295000000000001E-2</v>
      </c>
      <c r="BH260" s="35" t="str">
        <f t="shared" si="592"/>
        <v>Med</v>
      </c>
      <c r="BI260" s="110">
        <f t="shared" si="593"/>
        <v>0</v>
      </c>
      <c r="BJ260" s="83">
        <f>VLOOKUP($F260,REP_Info!$D$6:$H$250,5,FALSE)</f>
        <v>0.123</v>
      </c>
      <c r="BK260" s="30">
        <f t="shared" si="594"/>
        <v>12.8065</v>
      </c>
      <c r="BL260" s="30">
        <f t="shared" si="594"/>
        <v>12.000500000000001</v>
      </c>
      <c r="BM260" s="30">
        <f t="shared" si="594"/>
        <v>11.5975</v>
      </c>
      <c r="BN260" s="29">
        <f t="shared" si="594"/>
        <v>11.463166666666666</v>
      </c>
      <c r="BO260" s="85" t="str">
        <f t="shared" si="2"/>
        <v>$$$</v>
      </c>
      <c r="BP260" s="88" t="str">
        <f t="shared" si="595"/>
        <v>$$$</v>
      </c>
      <c r="BQ260" s="88" t="str">
        <f t="shared" si="4"/>
        <v>$$$</v>
      </c>
      <c r="BR260" s="88" t="str">
        <f t="shared" si="5"/>
        <v>$$$</v>
      </c>
      <c r="BS260" s="29" t="e">
        <f t="shared" si="596"/>
        <v>#N/A</v>
      </c>
      <c r="BT260" s="29" t="e">
        <f t="shared" si="596"/>
        <v>#N/A</v>
      </c>
      <c r="BU260" s="29" t="e">
        <f t="shared" si="596"/>
        <v>#N/A</v>
      </c>
      <c r="BV260" s="29" t="e">
        <f t="shared" si="596"/>
        <v>#N/A</v>
      </c>
      <c r="BW260" s="29" t="e">
        <f t="shared" si="596"/>
        <v>#N/A</v>
      </c>
      <c r="BX260" s="29" t="e">
        <f t="shared" si="596"/>
        <v>#N/A</v>
      </c>
      <c r="BY260" s="29" t="e">
        <f t="shared" si="596"/>
        <v>#N/A</v>
      </c>
      <c r="BZ260" s="29" t="e">
        <f t="shared" si="596"/>
        <v>#N/A</v>
      </c>
      <c r="CA260" s="29" t="e">
        <f t="shared" si="596"/>
        <v>#N/A</v>
      </c>
      <c r="CB260" s="29" t="e">
        <f t="shared" si="596"/>
        <v>#N/A</v>
      </c>
      <c r="CC260" s="29" t="e">
        <f t="shared" si="596"/>
        <v>#N/A</v>
      </c>
      <c r="CD260" s="29" t="e">
        <f t="shared" si="596"/>
        <v>#N/A</v>
      </c>
      <c r="CE260" s="6" t="str">
        <f t="shared" si="373"/>
        <v/>
      </c>
      <c r="CF260" s="27" t="e">
        <f>IF(AND(CI260,NOT(AD260)),LOOKUP(CF$5,{0,750,1500},H260:J260),"")</f>
        <v>#N/A</v>
      </c>
      <c r="CG260" s="6" t="str">
        <f t="shared" si="374"/>
        <v/>
      </c>
      <c r="CH260" t="e">
        <f t="shared" si="597"/>
        <v>#N/A</v>
      </c>
      <c r="CI260" t="e">
        <f t="shared" si="598"/>
        <v>#N/A</v>
      </c>
      <c r="CJ260" s="6" t="e">
        <f t="shared" si="11"/>
        <v>#N/A</v>
      </c>
      <c r="CK260" s="6">
        <f t="shared" si="12"/>
        <v>1</v>
      </c>
      <c r="CL260" s="6">
        <f t="shared" si="26"/>
        <v>1</v>
      </c>
      <c r="CM260" s="6">
        <f t="shared" si="13"/>
        <v>1</v>
      </c>
      <c r="CN260" s="6">
        <f t="shared" si="14"/>
        <v>0</v>
      </c>
      <c r="CO260" s="6">
        <f t="shared" si="15"/>
        <v>1</v>
      </c>
      <c r="CP260" s="6">
        <f t="shared" si="16"/>
        <v>1</v>
      </c>
      <c r="CQ260" s="6">
        <f t="shared" si="599"/>
        <v>1</v>
      </c>
      <c r="CR260" s="81" t="str">
        <f t="shared" si="17"/>
        <v/>
      </c>
      <c r="CS260">
        <f t="shared" si="600"/>
        <v>5.9999999999999982</v>
      </c>
      <c r="CT260">
        <f t="shared" si="19"/>
        <v>175</v>
      </c>
      <c r="CU260" t="str">
        <f t="shared" si="29"/>
        <v/>
      </c>
      <c r="CV260" s="81">
        <f t="shared" si="601"/>
        <v>175</v>
      </c>
      <c r="CW260" s="81">
        <f>(CV260/25)^1.5*(Calculator!$BU$4/10000)*CW$5</f>
        <v>9.6315719067890644</v>
      </c>
      <c r="CX260" t="str">
        <f t="shared" si="602"/>
        <v>$175</v>
      </c>
    </row>
    <row r="261" spans="2:102" x14ac:dyDescent="0.25">
      <c r="B261" s="115" t="s">
        <v>233</v>
      </c>
      <c r="C261" s="13">
        <v>46267.647916666669</v>
      </c>
      <c r="D261">
        <v>30389</v>
      </c>
      <c r="E261" s="54" t="s">
        <v>235</v>
      </c>
      <c r="F261" s="54" t="s">
        <v>602</v>
      </c>
      <c r="G261" s="54" t="s">
        <v>612</v>
      </c>
      <c r="H261" s="55">
        <v>13.900000000000002</v>
      </c>
      <c r="I261" s="55">
        <v>13</v>
      </c>
      <c r="J261" s="55">
        <v>12.6</v>
      </c>
      <c r="K261" s="54"/>
      <c r="L261" s="56" t="b">
        <v>0</v>
      </c>
      <c r="M261" s="56" t="b">
        <v>0</v>
      </c>
      <c r="N261" s="54">
        <v>1</v>
      </c>
      <c r="O261" s="54" t="s">
        <v>228</v>
      </c>
      <c r="P261" s="54">
        <v>24</v>
      </c>
      <c r="Q261" s="54">
        <v>12</v>
      </c>
      <c r="R261" s="54">
        <v>200</v>
      </c>
      <c r="S261" s="54" t="s">
        <v>604</v>
      </c>
      <c r="T261" s="54" t="s">
        <v>605</v>
      </c>
      <c r="U261" s="54" t="s">
        <v>606</v>
      </c>
      <c r="V261" s="54" t="s">
        <v>607</v>
      </c>
      <c r="W261" s="54" t="b">
        <v>0</v>
      </c>
      <c r="X261" s="54"/>
      <c r="Y261" s="57" t="s">
        <v>2327</v>
      </c>
      <c r="Z261" s="54" t="s">
        <v>2328</v>
      </c>
      <c r="AA261" s="54"/>
      <c r="AB261" s="54" t="s">
        <v>608</v>
      </c>
      <c r="AC261" s="56" t="b">
        <v>1</v>
      </c>
      <c r="AD261" s="56" t="b">
        <v>0</v>
      </c>
      <c r="AE261" s="54" t="s">
        <v>302</v>
      </c>
      <c r="AF261" s="58">
        <v>46267</v>
      </c>
      <c r="AG261" s="62" t="s">
        <v>293</v>
      </c>
      <c r="AH261" s="54">
        <v>0</v>
      </c>
      <c r="AI261" s="54"/>
      <c r="AJ261" s="54"/>
      <c r="AK261" s="54"/>
      <c r="AL261" s="54"/>
      <c r="AM261" s="54">
        <v>4</v>
      </c>
      <c r="AN261" s="54"/>
      <c r="AO261" s="54"/>
      <c r="AP261" s="54"/>
      <c r="AQ261" s="54"/>
      <c r="AR261" s="54"/>
      <c r="AS261" s="54"/>
      <c r="AT261" s="54"/>
      <c r="AU261" s="54"/>
      <c r="AV261" s="54"/>
      <c r="AW261" s="54"/>
      <c r="AX261" s="59"/>
      <c r="AY261" s="59"/>
      <c r="AZ261" s="59"/>
      <c r="BA261" s="59"/>
      <c r="BB261" s="59">
        <v>5.7140000000000003E-2</v>
      </c>
      <c r="BC261" s="60">
        <v>4.9000000000000004</v>
      </c>
      <c r="BD261" s="61">
        <v>6.4130000000000006E-2</v>
      </c>
      <c r="BE261" s="62" t="s">
        <v>293</v>
      </c>
      <c r="BF261" s="35">
        <f t="shared" si="591"/>
        <v>4.9000000000000004</v>
      </c>
      <c r="BG261" s="35">
        <f t="shared" si="591"/>
        <v>6.4130000000000006E-2</v>
      </c>
      <c r="BH261" s="35" t="str">
        <f t="shared" si="592"/>
        <v>Med</v>
      </c>
      <c r="BI261" s="110">
        <f t="shared" si="593"/>
        <v>0</v>
      </c>
      <c r="BJ261" s="83">
        <f>VLOOKUP($F261,REP_Info!$D$6:$H$250,5,FALSE)</f>
        <v>0.123</v>
      </c>
      <c r="BK261" s="30">
        <f t="shared" si="594"/>
        <v>13.907</v>
      </c>
      <c r="BL261" s="30">
        <f t="shared" si="594"/>
        <v>13.017000000000001</v>
      </c>
      <c r="BM261" s="30">
        <f t="shared" si="594"/>
        <v>12.572000000000001</v>
      </c>
      <c r="BN261" s="29">
        <f t="shared" si="594"/>
        <v>12.423666666666668</v>
      </c>
      <c r="BO261" s="85" t="str">
        <f t="shared" si="2"/>
        <v>$$$</v>
      </c>
      <c r="BP261" s="88" t="str">
        <f t="shared" si="595"/>
        <v>$$$</v>
      </c>
      <c r="BQ261" s="88" t="str">
        <f t="shared" si="4"/>
        <v>$$$</v>
      </c>
      <c r="BR261" s="88" t="str">
        <f t="shared" si="5"/>
        <v>$$$</v>
      </c>
      <c r="BS261" s="29" t="e">
        <f t="shared" si="596"/>
        <v>#N/A</v>
      </c>
      <c r="BT261" s="29" t="e">
        <f t="shared" si="596"/>
        <v>#N/A</v>
      </c>
      <c r="BU261" s="29" t="e">
        <f t="shared" si="596"/>
        <v>#N/A</v>
      </c>
      <c r="BV261" s="29" t="e">
        <f t="shared" si="596"/>
        <v>#N/A</v>
      </c>
      <c r="BW261" s="29" t="e">
        <f t="shared" si="596"/>
        <v>#N/A</v>
      </c>
      <c r="BX261" s="29" t="e">
        <f t="shared" si="596"/>
        <v>#N/A</v>
      </c>
      <c r="BY261" s="29" t="e">
        <f t="shared" si="596"/>
        <v>#N/A</v>
      </c>
      <c r="BZ261" s="29" t="e">
        <f t="shared" si="596"/>
        <v>#N/A</v>
      </c>
      <c r="CA261" s="29" t="e">
        <f t="shared" si="596"/>
        <v>#N/A</v>
      </c>
      <c r="CB261" s="29" t="e">
        <f t="shared" si="596"/>
        <v>#N/A</v>
      </c>
      <c r="CC261" s="29" t="e">
        <f t="shared" si="596"/>
        <v>#N/A</v>
      </c>
      <c r="CD261" s="29" t="e">
        <f t="shared" si="596"/>
        <v>#N/A</v>
      </c>
      <c r="CE261" s="6" t="str">
        <f t="shared" si="373"/>
        <v/>
      </c>
      <c r="CF261" s="27" t="e">
        <f>IF(AND(CI261,NOT(AD261)),LOOKUP(CF$5,{0,750,1500},H261:J261),"")</f>
        <v>#N/A</v>
      </c>
      <c r="CG261" s="6" t="str">
        <f t="shared" si="374"/>
        <v/>
      </c>
      <c r="CH261" t="e">
        <f t="shared" si="597"/>
        <v>#N/A</v>
      </c>
      <c r="CI261" t="e">
        <f t="shared" si="598"/>
        <v>#N/A</v>
      </c>
      <c r="CJ261" s="6" t="e">
        <f t="shared" si="11"/>
        <v>#N/A</v>
      </c>
      <c r="CK261" s="6">
        <f t="shared" si="12"/>
        <v>1</v>
      </c>
      <c r="CL261" s="6">
        <f t="shared" si="26"/>
        <v>1</v>
      </c>
      <c r="CM261" s="6">
        <f t="shared" si="13"/>
        <v>1</v>
      </c>
      <c r="CN261" s="6">
        <f t="shared" si="14"/>
        <v>1</v>
      </c>
      <c r="CO261" s="6">
        <f t="shared" si="15"/>
        <v>1</v>
      </c>
      <c r="CP261" s="6">
        <f t="shared" si="16"/>
        <v>1</v>
      </c>
      <c r="CQ261" s="6">
        <f t="shared" si="599"/>
        <v>1</v>
      </c>
      <c r="CR261" s="81" t="str">
        <f t="shared" si="17"/>
        <v/>
      </c>
      <c r="CS261">
        <f t="shared" si="600"/>
        <v>0</v>
      </c>
      <c r="CT261">
        <f t="shared" si="19"/>
        <v>200</v>
      </c>
      <c r="CU261" t="str">
        <f t="shared" si="29"/>
        <v/>
      </c>
      <c r="CV261" s="81">
        <f t="shared" si="601"/>
        <v>200</v>
      </c>
      <c r="CW261" s="81">
        <f>(CV261/25)^1.5*(Calculator!$BU$4/10000)*CW$5</f>
        <v>11.767523974296054</v>
      </c>
      <c r="CX261" t="str">
        <f t="shared" si="602"/>
        <v>$200</v>
      </c>
    </row>
    <row r="262" spans="2:102" x14ac:dyDescent="0.25">
      <c r="B262" s="115" t="s">
        <v>233</v>
      </c>
      <c r="C262" s="13">
        <v>46267.647916666669</v>
      </c>
      <c r="D262">
        <v>30390</v>
      </c>
      <c r="E262" s="54" t="s">
        <v>237</v>
      </c>
      <c r="F262" s="54" t="s">
        <v>602</v>
      </c>
      <c r="G262" s="54" t="s">
        <v>612</v>
      </c>
      <c r="H262" s="55">
        <v>13.600000000000001</v>
      </c>
      <c r="I262" s="55">
        <v>12.7</v>
      </c>
      <c r="J262" s="55">
        <v>12.3</v>
      </c>
      <c r="K262" s="54"/>
      <c r="L262" s="56" t="b">
        <v>0</v>
      </c>
      <c r="M262" s="56" t="b">
        <v>0</v>
      </c>
      <c r="N262" s="54">
        <v>1</v>
      </c>
      <c r="O262" s="54" t="s">
        <v>228</v>
      </c>
      <c r="P262" s="54">
        <v>24</v>
      </c>
      <c r="Q262" s="54">
        <v>12</v>
      </c>
      <c r="R262" s="54">
        <v>200</v>
      </c>
      <c r="S262" s="54" t="s">
        <v>604</v>
      </c>
      <c r="T262" s="54" t="s">
        <v>605</v>
      </c>
      <c r="U262" s="54" t="s">
        <v>606</v>
      </c>
      <c r="V262" s="54" t="s">
        <v>607</v>
      </c>
      <c r="W262" s="54" t="b">
        <v>0</v>
      </c>
      <c r="X262" s="54"/>
      <c r="Y262" s="57" t="s">
        <v>2329</v>
      </c>
      <c r="Z262" s="54" t="s">
        <v>2330</v>
      </c>
      <c r="AA262" s="54"/>
      <c r="AB262" s="54" t="s">
        <v>608</v>
      </c>
      <c r="AC262" s="56" t="b">
        <v>1</v>
      </c>
      <c r="AD262" s="56" t="b">
        <v>0</v>
      </c>
      <c r="AE262" s="54" t="s">
        <v>302</v>
      </c>
      <c r="AF262" s="58">
        <v>46267</v>
      </c>
      <c r="AG262" s="62" t="s">
        <v>293</v>
      </c>
      <c r="AH262" s="54">
        <v>0</v>
      </c>
      <c r="AI262" s="54"/>
      <c r="AJ262" s="54"/>
      <c r="AK262" s="54"/>
      <c r="AL262" s="54"/>
      <c r="AM262" s="54">
        <v>4</v>
      </c>
      <c r="AN262" s="54"/>
      <c r="AO262" s="54"/>
      <c r="AP262" s="54"/>
      <c r="AQ262" s="54"/>
      <c r="AR262" s="54"/>
      <c r="AS262" s="54"/>
      <c r="AT262" s="54"/>
      <c r="AU262" s="54"/>
      <c r="AV262" s="54"/>
      <c r="AW262" s="54"/>
      <c r="AX262" s="59"/>
      <c r="AY262" s="59"/>
      <c r="AZ262" s="59"/>
      <c r="BA262" s="59"/>
      <c r="BB262" s="59">
        <v>5.9119999999999999E-2</v>
      </c>
      <c r="BC262" s="60">
        <v>4.0599999999999996</v>
      </c>
      <c r="BD262" s="61">
        <v>6.0295000000000001E-2</v>
      </c>
      <c r="BE262" s="62" t="s">
        <v>293</v>
      </c>
      <c r="BF262" s="35">
        <f t="shared" si="591"/>
        <v>4.0600000000000005</v>
      </c>
      <c r="BG262" s="35">
        <f t="shared" si="591"/>
        <v>6.0295000000000001E-2</v>
      </c>
      <c r="BH262" s="35" t="str">
        <f t="shared" si="592"/>
        <v>Med</v>
      </c>
      <c r="BI262" s="110">
        <f t="shared" si="593"/>
        <v>0</v>
      </c>
      <c r="BJ262" s="83">
        <f>VLOOKUP($F262,REP_Info!$D$6:$H$250,5,FALSE)</f>
        <v>0.123</v>
      </c>
      <c r="BK262" s="30">
        <f t="shared" si="594"/>
        <v>13.553500000000001</v>
      </c>
      <c r="BL262" s="30">
        <f t="shared" si="594"/>
        <v>12.7475</v>
      </c>
      <c r="BM262" s="30">
        <f t="shared" si="594"/>
        <v>12.3445</v>
      </c>
      <c r="BN262" s="29">
        <f t="shared" si="594"/>
        <v>12.210166666666664</v>
      </c>
      <c r="BO262" s="85" t="str">
        <f t="shared" si="2"/>
        <v>$$$</v>
      </c>
      <c r="BP262" s="88" t="str">
        <f t="shared" si="595"/>
        <v>$$$</v>
      </c>
      <c r="BQ262" s="88" t="str">
        <f t="shared" si="4"/>
        <v>$$$</v>
      </c>
      <c r="BR262" s="88" t="str">
        <f t="shared" si="5"/>
        <v>$$$</v>
      </c>
      <c r="BS262" s="29" t="e">
        <f t="shared" si="596"/>
        <v>#N/A</v>
      </c>
      <c r="BT262" s="29" t="e">
        <f t="shared" si="596"/>
        <v>#N/A</v>
      </c>
      <c r="BU262" s="29" t="e">
        <f t="shared" si="596"/>
        <v>#N/A</v>
      </c>
      <c r="BV262" s="29" t="e">
        <f t="shared" si="596"/>
        <v>#N/A</v>
      </c>
      <c r="BW262" s="29" t="e">
        <f t="shared" si="596"/>
        <v>#N/A</v>
      </c>
      <c r="BX262" s="29" t="e">
        <f t="shared" si="596"/>
        <v>#N/A</v>
      </c>
      <c r="BY262" s="29" t="e">
        <f t="shared" si="596"/>
        <v>#N/A</v>
      </c>
      <c r="BZ262" s="29" t="e">
        <f t="shared" si="596"/>
        <v>#N/A</v>
      </c>
      <c r="CA262" s="29" t="e">
        <f t="shared" si="596"/>
        <v>#N/A</v>
      </c>
      <c r="CB262" s="29" t="e">
        <f t="shared" si="596"/>
        <v>#N/A</v>
      </c>
      <c r="CC262" s="29" t="e">
        <f t="shared" si="596"/>
        <v>#N/A</v>
      </c>
      <c r="CD262" s="29" t="e">
        <f t="shared" si="596"/>
        <v>#N/A</v>
      </c>
      <c r="CE262" s="6" t="str">
        <f t="shared" si="373"/>
        <v/>
      </c>
      <c r="CF262" s="27" t="e">
        <f>IF(AND(CI262,NOT(AD262)),LOOKUP(CF$5,{0,750,1500},H262:J262),"")</f>
        <v>#N/A</v>
      </c>
      <c r="CG262" s="6" t="str">
        <f t="shared" si="374"/>
        <v/>
      </c>
      <c r="CH262" t="e">
        <f t="shared" si="597"/>
        <v>#N/A</v>
      </c>
      <c r="CI262" t="e">
        <f t="shared" si="598"/>
        <v>#N/A</v>
      </c>
      <c r="CJ262" s="6" t="e">
        <f t="shared" si="11"/>
        <v>#N/A</v>
      </c>
      <c r="CK262" s="6">
        <f t="shared" si="12"/>
        <v>1</v>
      </c>
      <c r="CL262" s="6">
        <f t="shared" si="26"/>
        <v>1</v>
      </c>
      <c r="CM262" s="6">
        <f t="shared" si="13"/>
        <v>1</v>
      </c>
      <c r="CN262" s="6">
        <f t="shared" si="14"/>
        <v>1</v>
      </c>
      <c r="CO262" s="6">
        <f t="shared" si="15"/>
        <v>1</v>
      </c>
      <c r="CP262" s="6">
        <f t="shared" si="16"/>
        <v>1</v>
      </c>
      <c r="CQ262" s="6">
        <f t="shared" si="599"/>
        <v>1</v>
      </c>
      <c r="CR262" s="81" t="str">
        <f t="shared" si="17"/>
        <v/>
      </c>
      <c r="CS262">
        <f t="shared" si="600"/>
        <v>0</v>
      </c>
      <c r="CT262">
        <f t="shared" si="19"/>
        <v>200</v>
      </c>
      <c r="CU262" t="str">
        <f t="shared" si="29"/>
        <v/>
      </c>
      <c r="CV262" s="81">
        <f t="shared" si="601"/>
        <v>200</v>
      </c>
      <c r="CW262" s="81">
        <f>(CV262/25)^1.5*(Calculator!$BU$4/10000)*CW$5</f>
        <v>11.767523974296054</v>
      </c>
      <c r="CX262" t="str">
        <f t="shared" si="602"/>
        <v>$200</v>
      </c>
    </row>
    <row r="263" spans="2:102" x14ac:dyDescent="0.25">
      <c r="B263" s="115" t="s">
        <v>233</v>
      </c>
      <c r="C263" s="13">
        <v>46267.647916666669</v>
      </c>
      <c r="D263">
        <v>30429</v>
      </c>
      <c r="E263" s="54" t="s">
        <v>235</v>
      </c>
      <c r="F263" s="54" t="s">
        <v>602</v>
      </c>
      <c r="G263" s="54" t="s">
        <v>613</v>
      </c>
      <c r="H263" s="55">
        <v>14.299999999999999</v>
      </c>
      <c r="I263" s="55">
        <v>13.4</v>
      </c>
      <c r="J263" s="55">
        <v>13</v>
      </c>
      <c r="K263" s="54"/>
      <c r="L263" s="56" t="b">
        <v>0</v>
      </c>
      <c r="M263" s="56" t="b">
        <v>0</v>
      </c>
      <c r="N263" s="54">
        <v>1</v>
      </c>
      <c r="O263" s="54" t="s">
        <v>228</v>
      </c>
      <c r="P263" s="54">
        <v>24</v>
      </c>
      <c r="Q263" s="54">
        <v>18</v>
      </c>
      <c r="R263" s="54">
        <v>250</v>
      </c>
      <c r="S263" s="54" t="s">
        <v>604</v>
      </c>
      <c r="T263" s="54" t="s">
        <v>605</v>
      </c>
      <c r="U263" s="54" t="s">
        <v>606</v>
      </c>
      <c r="V263" s="54" t="s">
        <v>607</v>
      </c>
      <c r="W263" s="54" t="b">
        <v>0</v>
      </c>
      <c r="X263" s="54"/>
      <c r="Y263" s="57" t="s">
        <v>2331</v>
      </c>
      <c r="Z263" s="54" t="s">
        <v>2332</v>
      </c>
      <c r="AA263" s="54"/>
      <c r="AB263" s="54" t="s">
        <v>608</v>
      </c>
      <c r="AC263" s="56" t="b">
        <v>1</v>
      </c>
      <c r="AD263" s="56" t="b">
        <v>0</v>
      </c>
      <c r="AE263" s="54" t="s">
        <v>302</v>
      </c>
      <c r="AF263" s="58">
        <v>46267</v>
      </c>
      <c r="AG263" s="62" t="s">
        <v>293</v>
      </c>
      <c r="AH263" s="54">
        <v>0</v>
      </c>
      <c r="AI263" s="54"/>
      <c r="AJ263" s="54"/>
      <c r="AK263" s="54"/>
      <c r="AL263" s="54"/>
      <c r="AM263" s="54">
        <v>4</v>
      </c>
      <c r="AN263" s="54"/>
      <c r="AO263" s="54"/>
      <c r="AP263" s="54"/>
      <c r="AQ263" s="54"/>
      <c r="AR263" s="54"/>
      <c r="AS263" s="54"/>
      <c r="AT263" s="54"/>
      <c r="AU263" s="54"/>
      <c r="AV263" s="54"/>
      <c r="AW263" s="54"/>
      <c r="AX263" s="59"/>
      <c r="AY263" s="59"/>
      <c r="AZ263" s="59"/>
      <c r="BA263" s="59"/>
      <c r="BB263" s="59">
        <v>6.0990000000000003E-2</v>
      </c>
      <c r="BC263" s="60">
        <v>4.9000000000000004</v>
      </c>
      <c r="BD263" s="61">
        <v>6.4130000000000006E-2</v>
      </c>
      <c r="BE263" s="62" t="s">
        <v>293</v>
      </c>
      <c r="BF263" s="35">
        <f t="shared" si="591"/>
        <v>4.9000000000000004</v>
      </c>
      <c r="BG263" s="35">
        <f t="shared" si="591"/>
        <v>6.4130000000000006E-2</v>
      </c>
      <c r="BH263" s="35" t="str">
        <f t="shared" si="592"/>
        <v>Med</v>
      </c>
      <c r="BI263" s="110">
        <f t="shared" si="593"/>
        <v>0</v>
      </c>
      <c r="BJ263" s="83">
        <f>VLOOKUP($F263,REP_Info!$D$6:$H$250,5,FALSE)</f>
        <v>0.123</v>
      </c>
      <c r="BK263" s="30">
        <f t="shared" si="594"/>
        <v>14.292000000000002</v>
      </c>
      <c r="BL263" s="30">
        <f t="shared" si="594"/>
        <v>13.402000000000003</v>
      </c>
      <c r="BM263" s="30">
        <f t="shared" si="594"/>
        <v>12.957000000000001</v>
      </c>
      <c r="BN263" s="29">
        <f t="shared" si="594"/>
        <v>12.808666666666667</v>
      </c>
      <c r="BO263" s="85" t="str">
        <f t="shared" si="2"/>
        <v>$$$</v>
      </c>
      <c r="BP263" s="88" t="str">
        <f t="shared" si="595"/>
        <v>$$$</v>
      </c>
      <c r="BQ263" s="88" t="str">
        <f t="shared" si="4"/>
        <v>$$$</v>
      </c>
      <c r="BR263" s="88" t="str">
        <f t="shared" si="5"/>
        <v>$$$</v>
      </c>
      <c r="BS263" s="29" t="e">
        <f t="shared" si="596"/>
        <v>#N/A</v>
      </c>
      <c r="BT263" s="29" t="e">
        <f t="shared" si="596"/>
        <v>#N/A</v>
      </c>
      <c r="BU263" s="29" t="e">
        <f t="shared" si="596"/>
        <v>#N/A</v>
      </c>
      <c r="BV263" s="29" t="e">
        <f t="shared" si="596"/>
        <v>#N/A</v>
      </c>
      <c r="BW263" s="29" t="e">
        <f t="shared" si="596"/>
        <v>#N/A</v>
      </c>
      <c r="BX263" s="29" t="e">
        <f t="shared" si="596"/>
        <v>#N/A</v>
      </c>
      <c r="BY263" s="29" t="e">
        <f t="shared" si="596"/>
        <v>#N/A</v>
      </c>
      <c r="BZ263" s="29" t="e">
        <f t="shared" si="596"/>
        <v>#N/A</v>
      </c>
      <c r="CA263" s="29" t="e">
        <f t="shared" si="596"/>
        <v>#N/A</v>
      </c>
      <c r="CB263" s="29" t="e">
        <f t="shared" si="596"/>
        <v>#N/A</v>
      </c>
      <c r="CC263" s="29" t="e">
        <f t="shared" si="596"/>
        <v>#N/A</v>
      </c>
      <c r="CD263" s="29" t="e">
        <f t="shared" si="596"/>
        <v>#N/A</v>
      </c>
      <c r="CE263" s="6" t="str">
        <f t="shared" si="373"/>
        <v/>
      </c>
      <c r="CF263" s="27" t="e">
        <f>IF(AND(CI263,NOT(AD263)),LOOKUP(CF$5,{0,750,1500},H263:J263),"")</f>
        <v>#N/A</v>
      </c>
      <c r="CG263" s="6" t="str">
        <f t="shared" si="374"/>
        <v/>
      </c>
      <c r="CH263" t="e">
        <f t="shared" si="597"/>
        <v>#N/A</v>
      </c>
      <c r="CI263" t="e">
        <f t="shared" si="598"/>
        <v>#N/A</v>
      </c>
      <c r="CJ263" s="6" t="e">
        <f t="shared" si="11"/>
        <v>#N/A</v>
      </c>
      <c r="CK263" s="6">
        <f t="shared" si="12"/>
        <v>1</v>
      </c>
      <c r="CL263" s="6">
        <f t="shared" si="26"/>
        <v>1</v>
      </c>
      <c r="CM263" s="6">
        <f t="shared" si="13"/>
        <v>1</v>
      </c>
      <c r="CN263" s="6">
        <f t="shared" si="14"/>
        <v>1</v>
      </c>
      <c r="CO263" s="6">
        <f t="shared" si="15"/>
        <v>0</v>
      </c>
      <c r="CP263" s="6">
        <f t="shared" si="16"/>
        <v>1</v>
      </c>
      <c r="CQ263" s="6">
        <f t="shared" si="599"/>
        <v>1</v>
      </c>
      <c r="CR263" s="81" t="str">
        <f t="shared" si="17"/>
        <v/>
      </c>
      <c r="CS263">
        <f t="shared" si="600"/>
        <v>0</v>
      </c>
      <c r="CT263">
        <f t="shared" si="19"/>
        <v>250</v>
      </c>
      <c r="CU263" t="str">
        <f t="shared" si="29"/>
        <v/>
      </c>
      <c r="CV263" s="81">
        <f t="shared" si="601"/>
        <v>250</v>
      </c>
      <c r="CW263" s="81">
        <f>(CV263/25)^1.5*(Calculator!$BU$4/10000)*CW$5</f>
        <v>16.445614708365305</v>
      </c>
      <c r="CX263" t="str">
        <f t="shared" si="602"/>
        <v>$250</v>
      </c>
    </row>
    <row r="264" spans="2:102" x14ac:dyDescent="0.25">
      <c r="B264" s="115" t="s">
        <v>233</v>
      </c>
      <c r="C264" s="13">
        <v>46267.647916666669</v>
      </c>
      <c r="D264">
        <v>30430</v>
      </c>
      <c r="E264" s="54" t="s">
        <v>237</v>
      </c>
      <c r="F264" s="54" t="s">
        <v>602</v>
      </c>
      <c r="G264" s="54" t="s">
        <v>613</v>
      </c>
      <c r="H264" s="55">
        <v>13.900000000000002</v>
      </c>
      <c r="I264" s="55">
        <v>13.100000000000001</v>
      </c>
      <c r="J264" s="55">
        <v>12.7</v>
      </c>
      <c r="K264" s="54"/>
      <c r="L264" s="56" t="b">
        <v>0</v>
      </c>
      <c r="M264" s="56" t="b">
        <v>0</v>
      </c>
      <c r="N264" s="54">
        <v>1</v>
      </c>
      <c r="O264" s="54" t="s">
        <v>228</v>
      </c>
      <c r="P264" s="54">
        <v>24</v>
      </c>
      <c r="Q264" s="54">
        <v>18</v>
      </c>
      <c r="R264" s="54">
        <v>250</v>
      </c>
      <c r="S264" s="54" t="s">
        <v>604</v>
      </c>
      <c r="T264" s="54" t="s">
        <v>605</v>
      </c>
      <c r="U264" s="54" t="s">
        <v>606</v>
      </c>
      <c r="V264" s="54" t="s">
        <v>607</v>
      </c>
      <c r="W264" s="54" t="b">
        <v>0</v>
      </c>
      <c r="X264" s="54"/>
      <c r="Y264" s="57" t="s">
        <v>2333</v>
      </c>
      <c r="Z264" s="54" t="s">
        <v>2334</v>
      </c>
      <c r="AA264" s="54"/>
      <c r="AB264" s="54" t="s">
        <v>608</v>
      </c>
      <c r="AC264" s="56" t="b">
        <v>1</v>
      </c>
      <c r="AD264" s="56" t="b">
        <v>0</v>
      </c>
      <c r="AE264" s="54" t="s">
        <v>302</v>
      </c>
      <c r="AF264" s="58">
        <v>46267</v>
      </c>
      <c r="AG264" s="62" t="s">
        <v>293</v>
      </c>
      <c r="AH264" s="54">
        <v>0</v>
      </c>
      <c r="AI264" s="54"/>
      <c r="AJ264" s="54"/>
      <c r="AK264" s="54"/>
      <c r="AL264" s="54"/>
      <c r="AM264" s="54">
        <v>4</v>
      </c>
      <c r="AN264" s="54"/>
      <c r="AO264" s="54"/>
      <c r="AP264" s="54"/>
      <c r="AQ264" s="54"/>
      <c r="AR264" s="54"/>
      <c r="AS264" s="54"/>
      <c r="AT264" s="54"/>
      <c r="AU264" s="54"/>
      <c r="AV264" s="54"/>
      <c r="AW264" s="54"/>
      <c r="AX264" s="59"/>
      <c r="AY264" s="59"/>
      <c r="AZ264" s="59"/>
      <c r="BA264" s="59"/>
      <c r="BB264" s="59">
        <v>6.225E-2</v>
      </c>
      <c r="BC264" s="60">
        <v>4.0599999999999996</v>
      </c>
      <c r="BD264" s="61">
        <v>6.0295000000000001E-2</v>
      </c>
      <c r="BE264" s="62" t="s">
        <v>293</v>
      </c>
      <c r="BF264" s="35">
        <f t="shared" si="591"/>
        <v>4.0600000000000005</v>
      </c>
      <c r="BG264" s="35">
        <f t="shared" si="591"/>
        <v>6.0295000000000001E-2</v>
      </c>
      <c r="BH264" s="35" t="str">
        <f t="shared" si="592"/>
        <v>Med</v>
      </c>
      <c r="BI264" s="110">
        <f t="shared" si="593"/>
        <v>0</v>
      </c>
      <c r="BJ264" s="83">
        <f>VLOOKUP($F264,REP_Info!$D$6:$H$250,5,FALSE)</f>
        <v>0.123</v>
      </c>
      <c r="BK264" s="30">
        <f t="shared" si="594"/>
        <v>13.866500000000002</v>
      </c>
      <c r="BL264" s="30">
        <f t="shared" si="594"/>
        <v>13.060500000000001</v>
      </c>
      <c r="BM264" s="30">
        <f t="shared" si="594"/>
        <v>12.657500000000001</v>
      </c>
      <c r="BN264" s="29">
        <f t="shared" si="594"/>
        <v>12.523166666666667</v>
      </c>
      <c r="BO264" s="85" t="str">
        <f t="shared" si="2"/>
        <v>$$$</v>
      </c>
      <c r="BP264" s="88" t="str">
        <f t="shared" si="595"/>
        <v>$$$</v>
      </c>
      <c r="BQ264" s="88" t="str">
        <f t="shared" si="4"/>
        <v>$$$</v>
      </c>
      <c r="BR264" s="88" t="str">
        <f t="shared" si="5"/>
        <v>$$$</v>
      </c>
      <c r="BS264" s="29" t="e">
        <f t="shared" si="596"/>
        <v>#N/A</v>
      </c>
      <c r="BT264" s="29" t="e">
        <f t="shared" si="596"/>
        <v>#N/A</v>
      </c>
      <c r="BU264" s="29" t="e">
        <f t="shared" si="596"/>
        <v>#N/A</v>
      </c>
      <c r="BV264" s="29" t="e">
        <f t="shared" si="596"/>
        <v>#N/A</v>
      </c>
      <c r="BW264" s="29" t="e">
        <f t="shared" si="596"/>
        <v>#N/A</v>
      </c>
      <c r="BX264" s="29" t="e">
        <f t="shared" si="596"/>
        <v>#N/A</v>
      </c>
      <c r="BY264" s="29" t="e">
        <f t="shared" si="596"/>
        <v>#N/A</v>
      </c>
      <c r="BZ264" s="29" t="e">
        <f t="shared" si="596"/>
        <v>#N/A</v>
      </c>
      <c r="CA264" s="29" t="e">
        <f t="shared" si="596"/>
        <v>#N/A</v>
      </c>
      <c r="CB264" s="29" t="e">
        <f t="shared" si="596"/>
        <v>#N/A</v>
      </c>
      <c r="CC264" s="29" t="e">
        <f t="shared" si="596"/>
        <v>#N/A</v>
      </c>
      <c r="CD264" s="29" t="e">
        <f t="shared" si="596"/>
        <v>#N/A</v>
      </c>
      <c r="CE264" s="6" t="str">
        <f t="shared" ref="CE264:CE327" si="603">IF(ISNUMBER(CF264),RANK($CF264,$CF$8:$CF$366,1),"")</f>
        <v/>
      </c>
      <c r="CF264" s="27" t="e">
        <f>IF(AND(CI264,NOT(AD264)),LOOKUP(CF$5,{0,750,1500},H264:J264),"")</f>
        <v>#N/A</v>
      </c>
      <c r="CG264" s="6" t="str">
        <f t="shared" ref="CG264:CG327" si="604">IF(ISNUMBER(CH264),RANK($CH264,$CH$8:$CH$366,1),"")</f>
        <v/>
      </c>
      <c r="CH264" t="e">
        <f t="shared" si="597"/>
        <v>#N/A</v>
      </c>
      <c r="CI264" t="e">
        <f t="shared" si="598"/>
        <v>#N/A</v>
      </c>
      <c r="CJ264" s="6" t="e">
        <f t="shared" si="11"/>
        <v>#N/A</v>
      </c>
      <c r="CK264" s="6">
        <f t="shared" si="12"/>
        <v>1</v>
      </c>
      <c r="CL264" s="6">
        <f t="shared" si="26"/>
        <v>1</v>
      </c>
      <c r="CM264" s="6">
        <f t="shared" si="13"/>
        <v>1</v>
      </c>
      <c r="CN264" s="6">
        <f t="shared" si="14"/>
        <v>1</v>
      </c>
      <c r="CO264" s="6">
        <f t="shared" si="15"/>
        <v>0</v>
      </c>
      <c r="CP264" s="6">
        <f t="shared" si="16"/>
        <v>1</v>
      </c>
      <c r="CQ264" s="6">
        <f t="shared" si="599"/>
        <v>1</v>
      </c>
      <c r="CR264" s="81" t="str">
        <f t="shared" si="17"/>
        <v/>
      </c>
      <c r="CS264">
        <f t="shared" si="600"/>
        <v>0</v>
      </c>
      <c r="CT264">
        <f t="shared" si="19"/>
        <v>250</v>
      </c>
      <c r="CU264" t="str">
        <f t="shared" si="29"/>
        <v/>
      </c>
      <c r="CV264" s="81">
        <f t="shared" si="601"/>
        <v>250</v>
      </c>
      <c r="CW264" s="81">
        <f>(CV264/25)^1.5*(Calculator!$BU$4/10000)*CW$5</f>
        <v>16.445614708365305</v>
      </c>
      <c r="CX264" t="str">
        <f t="shared" si="602"/>
        <v>$250</v>
      </c>
    </row>
    <row r="265" spans="2:102" x14ac:dyDescent="0.25">
      <c r="B265" s="115" t="s">
        <v>233</v>
      </c>
      <c r="C265" s="13">
        <v>46267.647916666669</v>
      </c>
      <c r="D265">
        <v>30506</v>
      </c>
      <c r="E265" s="54" t="s">
        <v>235</v>
      </c>
      <c r="F265" s="54" t="s">
        <v>602</v>
      </c>
      <c r="G265" s="54" t="s">
        <v>614</v>
      </c>
      <c r="H265" s="55">
        <v>14.299999999999999</v>
      </c>
      <c r="I265" s="55">
        <v>13.4</v>
      </c>
      <c r="J265" s="55">
        <v>13</v>
      </c>
      <c r="K265" s="54"/>
      <c r="L265" s="56" t="b">
        <v>0</v>
      </c>
      <c r="M265" s="56" t="b">
        <v>0</v>
      </c>
      <c r="N265" s="54">
        <v>1</v>
      </c>
      <c r="O265" s="54" t="s">
        <v>228</v>
      </c>
      <c r="P265" s="54">
        <v>24</v>
      </c>
      <c r="Q265" s="54">
        <v>24</v>
      </c>
      <c r="R265" s="54">
        <v>300</v>
      </c>
      <c r="S265" s="54" t="s">
        <v>604</v>
      </c>
      <c r="T265" s="54" t="s">
        <v>605</v>
      </c>
      <c r="U265" s="54" t="s">
        <v>606</v>
      </c>
      <c r="V265" s="54" t="s">
        <v>607</v>
      </c>
      <c r="W265" s="54" t="b">
        <v>0</v>
      </c>
      <c r="X265" s="54"/>
      <c r="Y265" s="57" t="s">
        <v>2335</v>
      </c>
      <c r="Z265" s="54" t="s">
        <v>2336</v>
      </c>
      <c r="AA265" s="54"/>
      <c r="AB265" s="54" t="s">
        <v>608</v>
      </c>
      <c r="AC265" s="56" t="b">
        <v>1</v>
      </c>
      <c r="AD265" s="56" t="b">
        <v>0</v>
      </c>
      <c r="AE265" s="54" t="s">
        <v>302</v>
      </c>
      <c r="AF265" s="58">
        <v>46267</v>
      </c>
      <c r="AG265" s="62" t="s">
        <v>293</v>
      </c>
      <c r="AH265" s="54">
        <v>0</v>
      </c>
      <c r="AI265" s="54"/>
      <c r="AJ265" s="54"/>
      <c r="AK265" s="54"/>
      <c r="AL265" s="54"/>
      <c r="AM265" s="54">
        <v>4</v>
      </c>
      <c r="AN265" s="54"/>
      <c r="AO265" s="54"/>
      <c r="AP265" s="54"/>
      <c r="AQ265" s="54"/>
      <c r="AR265" s="54"/>
      <c r="AS265" s="54"/>
      <c r="AT265" s="54"/>
      <c r="AU265" s="54"/>
      <c r="AV265" s="54"/>
      <c r="AW265" s="54"/>
      <c r="AX265" s="59"/>
      <c r="AY265" s="59"/>
      <c r="AZ265" s="59"/>
      <c r="BA265" s="59"/>
      <c r="BB265" s="59">
        <v>6.1019999999999998E-2</v>
      </c>
      <c r="BC265" s="60">
        <v>4.9000000000000004</v>
      </c>
      <c r="BD265" s="61">
        <v>6.4130000000000006E-2</v>
      </c>
      <c r="BE265" s="62" t="s">
        <v>293</v>
      </c>
      <c r="BF265" s="35">
        <f t="shared" si="591"/>
        <v>4.9000000000000004</v>
      </c>
      <c r="BG265" s="35">
        <f t="shared" si="591"/>
        <v>6.4130000000000006E-2</v>
      </c>
      <c r="BH265" s="35" t="str">
        <f t="shared" si="592"/>
        <v>Med</v>
      </c>
      <c r="BI265" s="110">
        <f t="shared" si="593"/>
        <v>0</v>
      </c>
      <c r="BJ265" s="83">
        <f>VLOOKUP($F265,REP_Info!$D$6:$H$250,5,FALSE)</f>
        <v>0.123</v>
      </c>
      <c r="BK265" s="30">
        <f t="shared" si="594"/>
        <v>14.294999999999998</v>
      </c>
      <c r="BL265" s="30">
        <f t="shared" si="594"/>
        <v>13.405000000000001</v>
      </c>
      <c r="BM265" s="30">
        <f t="shared" si="594"/>
        <v>12.960000000000003</v>
      </c>
      <c r="BN265" s="29">
        <f t="shared" si="594"/>
        <v>12.811666666666667</v>
      </c>
      <c r="BO265" s="85" t="str">
        <f t="shared" si="2"/>
        <v>$$$</v>
      </c>
      <c r="BP265" s="88" t="str">
        <f t="shared" si="595"/>
        <v>$$$</v>
      </c>
      <c r="BQ265" s="88" t="str">
        <f t="shared" si="4"/>
        <v>$$$</v>
      </c>
      <c r="BR265" s="88" t="str">
        <f t="shared" si="5"/>
        <v>$$$</v>
      </c>
      <c r="BS265" s="29" t="e">
        <f t="shared" si="596"/>
        <v>#N/A</v>
      </c>
      <c r="BT265" s="29" t="e">
        <f t="shared" si="596"/>
        <v>#N/A</v>
      </c>
      <c r="BU265" s="29" t="e">
        <f t="shared" si="596"/>
        <v>#N/A</v>
      </c>
      <c r="BV265" s="29" t="e">
        <f t="shared" si="596"/>
        <v>#N/A</v>
      </c>
      <c r="BW265" s="29" t="e">
        <f t="shared" si="596"/>
        <v>#N/A</v>
      </c>
      <c r="BX265" s="29" t="e">
        <f t="shared" si="596"/>
        <v>#N/A</v>
      </c>
      <c r="BY265" s="29" t="e">
        <f t="shared" si="596"/>
        <v>#N/A</v>
      </c>
      <c r="BZ265" s="29" t="e">
        <f t="shared" si="596"/>
        <v>#N/A</v>
      </c>
      <c r="CA265" s="29" t="e">
        <f t="shared" si="596"/>
        <v>#N/A</v>
      </c>
      <c r="CB265" s="29" t="e">
        <f t="shared" si="596"/>
        <v>#N/A</v>
      </c>
      <c r="CC265" s="29" t="e">
        <f t="shared" si="596"/>
        <v>#N/A</v>
      </c>
      <c r="CD265" s="29" t="e">
        <f t="shared" si="596"/>
        <v>#N/A</v>
      </c>
      <c r="CE265" s="6" t="str">
        <f t="shared" si="603"/>
        <v/>
      </c>
      <c r="CF265" s="27" t="e">
        <f>IF(AND(CI265,NOT(AD265)),LOOKUP(CF$5,{0,750,1500},H265:J265),"")</f>
        <v>#N/A</v>
      </c>
      <c r="CG265" s="6" t="str">
        <f t="shared" si="604"/>
        <v/>
      </c>
      <c r="CH265" t="e">
        <f t="shared" si="597"/>
        <v>#N/A</v>
      </c>
      <c r="CI265" t="e">
        <f t="shared" si="598"/>
        <v>#N/A</v>
      </c>
      <c r="CJ265" s="6" t="e">
        <f t="shared" si="11"/>
        <v>#N/A</v>
      </c>
      <c r="CK265" s="6">
        <f t="shared" si="12"/>
        <v>1</v>
      </c>
      <c r="CL265" s="6">
        <f t="shared" si="26"/>
        <v>1</v>
      </c>
      <c r="CM265" s="6">
        <f t="shared" si="13"/>
        <v>1</v>
      </c>
      <c r="CN265" s="6">
        <f t="shared" si="14"/>
        <v>1</v>
      </c>
      <c r="CO265" s="6">
        <f t="shared" si="15"/>
        <v>0</v>
      </c>
      <c r="CP265" s="6">
        <f t="shared" si="16"/>
        <v>1</v>
      </c>
      <c r="CQ265" s="6">
        <f t="shared" si="599"/>
        <v>1</v>
      </c>
      <c r="CR265" s="81" t="str">
        <f t="shared" si="17"/>
        <v/>
      </c>
      <c r="CS265">
        <f t="shared" si="600"/>
        <v>0</v>
      </c>
      <c r="CT265">
        <f t="shared" si="19"/>
        <v>300</v>
      </c>
      <c r="CU265" t="str">
        <f t="shared" si="29"/>
        <v/>
      </c>
      <c r="CV265" s="81">
        <f t="shared" si="601"/>
        <v>300</v>
      </c>
      <c r="CW265" s="81">
        <f>(CV265/25)^1.5*(Calculator!$BU$4/10000)*CW$5</f>
        <v>21.618321954745014</v>
      </c>
      <c r="CX265" t="str">
        <f t="shared" si="602"/>
        <v>$300</v>
      </c>
    </row>
    <row r="266" spans="2:102" x14ac:dyDescent="0.25">
      <c r="B266" s="115" t="s">
        <v>233</v>
      </c>
      <c r="C266" s="13">
        <v>46267.647916666669</v>
      </c>
      <c r="D266">
        <v>30509</v>
      </c>
      <c r="E266" s="54" t="s">
        <v>237</v>
      </c>
      <c r="F266" s="54" t="s">
        <v>602</v>
      </c>
      <c r="G266" s="54" t="s">
        <v>614</v>
      </c>
      <c r="H266" s="55">
        <v>14.000000000000002</v>
      </c>
      <c r="I266" s="55">
        <v>13.200000000000001</v>
      </c>
      <c r="J266" s="55">
        <v>12.8</v>
      </c>
      <c r="K266" s="54"/>
      <c r="L266" s="56" t="b">
        <v>0</v>
      </c>
      <c r="M266" s="56" t="b">
        <v>0</v>
      </c>
      <c r="N266" s="54">
        <v>1</v>
      </c>
      <c r="O266" s="54" t="s">
        <v>228</v>
      </c>
      <c r="P266" s="54">
        <v>24</v>
      </c>
      <c r="Q266" s="54">
        <v>24</v>
      </c>
      <c r="R266" s="54">
        <v>300</v>
      </c>
      <c r="S266" s="54" t="s">
        <v>604</v>
      </c>
      <c r="T266" s="54" t="s">
        <v>605</v>
      </c>
      <c r="U266" s="54" t="s">
        <v>606</v>
      </c>
      <c r="V266" s="54" t="s">
        <v>607</v>
      </c>
      <c r="W266" s="54" t="b">
        <v>0</v>
      </c>
      <c r="X266" s="54"/>
      <c r="Y266" s="57" t="s">
        <v>2337</v>
      </c>
      <c r="Z266" s="54" t="s">
        <v>2338</v>
      </c>
      <c r="AA266" s="54"/>
      <c r="AB266" s="54" t="s">
        <v>608</v>
      </c>
      <c r="AC266" s="56" t="b">
        <v>1</v>
      </c>
      <c r="AD266" s="56" t="b">
        <v>0</v>
      </c>
      <c r="AE266" s="54" t="s">
        <v>302</v>
      </c>
      <c r="AF266" s="58">
        <v>46267</v>
      </c>
      <c r="AG266" s="62" t="s">
        <v>293</v>
      </c>
      <c r="AH266" s="54">
        <v>0</v>
      </c>
      <c r="AI266" s="54"/>
      <c r="AJ266" s="54"/>
      <c r="AK266" s="54"/>
      <c r="AL266" s="54"/>
      <c r="AM266" s="54">
        <v>4</v>
      </c>
      <c r="AN266" s="54"/>
      <c r="AO266" s="54"/>
      <c r="AP266" s="54"/>
      <c r="AQ266" s="54"/>
      <c r="AR266" s="54"/>
      <c r="AS266" s="54"/>
      <c r="AT266" s="54"/>
      <c r="AU266" s="54"/>
      <c r="AV266" s="54"/>
      <c r="AW266" s="54"/>
      <c r="AX266" s="59"/>
      <c r="AY266" s="59"/>
      <c r="AZ266" s="59"/>
      <c r="BA266" s="59"/>
      <c r="BB266" s="59">
        <v>6.3909999999999995E-2</v>
      </c>
      <c r="BC266" s="60">
        <v>4.0599999999999996</v>
      </c>
      <c r="BD266" s="61">
        <v>6.0295000000000001E-2</v>
      </c>
      <c r="BE266" s="62" t="s">
        <v>293</v>
      </c>
      <c r="BF266" s="35">
        <f t="shared" si="591"/>
        <v>4.0600000000000005</v>
      </c>
      <c r="BG266" s="35">
        <f t="shared" si="591"/>
        <v>6.0295000000000001E-2</v>
      </c>
      <c r="BH266" s="35" t="str">
        <f t="shared" si="592"/>
        <v>Med</v>
      </c>
      <c r="BI266" s="110">
        <f t="shared" si="593"/>
        <v>0</v>
      </c>
      <c r="BJ266" s="83">
        <f>VLOOKUP($F266,REP_Info!$D$6:$H$250,5,FALSE)</f>
        <v>0.123</v>
      </c>
      <c r="BK266" s="30">
        <f t="shared" si="594"/>
        <v>14.032499999999999</v>
      </c>
      <c r="BL266" s="30">
        <f t="shared" si="594"/>
        <v>13.226499999999998</v>
      </c>
      <c r="BM266" s="30">
        <f t="shared" si="594"/>
        <v>12.823500000000001</v>
      </c>
      <c r="BN266" s="29">
        <f t="shared" si="594"/>
        <v>12.689166666666663</v>
      </c>
      <c r="BO266" s="85" t="str">
        <f t="shared" si="2"/>
        <v>$$$</v>
      </c>
      <c r="BP266" s="88" t="str">
        <f t="shared" si="595"/>
        <v>$$$</v>
      </c>
      <c r="BQ266" s="88" t="str">
        <f t="shared" si="4"/>
        <v>$$$</v>
      </c>
      <c r="BR266" s="88" t="str">
        <f t="shared" si="5"/>
        <v>$$$</v>
      </c>
      <c r="BS266" s="29" t="e">
        <f t="shared" si="596"/>
        <v>#N/A</v>
      </c>
      <c r="BT266" s="29" t="e">
        <f t="shared" si="596"/>
        <v>#N/A</v>
      </c>
      <c r="BU266" s="29" t="e">
        <f t="shared" si="596"/>
        <v>#N/A</v>
      </c>
      <c r="BV266" s="29" t="e">
        <f t="shared" si="596"/>
        <v>#N/A</v>
      </c>
      <c r="BW266" s="29" t="e">
        <f t="shared" si="596"/>
        <v>#N/A</v>
      </c>
      <c r="BX266" s="29" t="e">
        <f t="shared" si="596"/>
        <v>#N/A</v>
      </c>
      <c r="BY266" s="29" t="e">
        <f t="shared" si="596"/>
        <v>#N/A</v>
      </c>
      <c r="BZ266" s="29" t="e">
        <f t="shared" si="596"/>
        <v>#N/A</v>
      </c>
      <c r="CA266" s="29" t="e">
        <f t="shared" si="596"/>
        <v>#N/A</v>
      </c>
      <c r="CB266" s="29" t="e">
        <f t="shared" si="596"/>
        <v>#N/A</v>
      </c>
      <c r="CC266" s="29" t="e">
        <f t="shared" si="596"/>
        <v>#N/A</v>
      </c>
      <c r="CD266" s="29" t="e">
        <f t="shared" si="596"/>
        <v>#N/A</v>
      </c>
      <c r="CE266" s="6" t="str">
        <f t="shared" si="603"/>
        <v/>
      </c>
      <c r="CF266" s="27" t="e">
        <f>IF(AND(CI266,NOT(AD266)),LOOKUP(CF$5,{0,750,1500},H266:J266),"")</f>
        <v>#N/A</v>
      </c>
      <c r="CG266" s="6" t="str">
        <f t="shared" si="604"/>
        <v/>
      </c>
      <c r="CH266" t="e">
        <f t="shared" si="597"/>
        <v>#N/A</v>
      </c>
      <c r="CI266" t="e">
        <f t="shared" si="598"/>
        <v>#N/A</v>
      </c>
      <c r="CJ266" s="6" t="e">
        <f t="shared" si="11"/>
        <v>#N/A</v>
      </c>
      <c r="CK266" s="6">
        <f t="shared" si="12"/>
        <v>1</v>
      </c>
      <c r="CL266" s="6">
        <f t="shared" si="26"/>
        <v>1</v>
      </c>
      <c r="CM266" s="6">
        <f t="shared" si="13"/>
        <v>1</v>
      </c>
      <c r="CN266" s="6">
        <f t="shared" si="14"/>
        <v>1</v>
      </c>
      <c r="CO266" s="6">
        <f t="shared" si="15"/>
        <v>0</v>
      </c>
      <c r="CP266" s="6">
        <f t="shared" si="16"/>
        <v>1</v>
      </c>
      <c r="CQ266" s="6">
        <f t="shared" si="599"/>
        <v>1</v>
      </c>
      <c r="CR266" s="81" t="str">
        <f t="shared" si="17"/>
        <v/>
      </c>
      <c r="CS266">
        <f t="shared" si="600"/>
        <v>0</v>
      </c>
      <c r="CT266">
        <f t="shared" si="19"/>
        <v>300</v>
      </c>
      <c r="CU266" t="str">
        <f t="shared" si="29"/>
        <v/>
      </c>
      <c r="CV266" s="81">
        <f t="shared" si="601"/>
        <v>300</v>
      </c>
      <c r="CW266" s="81">
        <f>(CV266/25)^1.5*(Calculator!$BU$4/10000)*CW$5</f>
        <v>21.618321954745014</v>
      </c>
      <c r="CX266" t="str">
        <f t="shared" si="602"/>
        <v>$300</v>
      </c>
    </row>
    <row r="267" spans="2:102" x14ac:dyDescent="0.25">
      <c r="B267" s="115" t="s">
        <v>233</v>
      </c>
      <c r="C267" s="13">
        <v>46267.647916666669</v>
      </c>
      <c r="D267">
        <v>30598</v>
      </c>
      <c r="E267" s="54" t="s">
        <v>235</v>
      </c>
      <c r="F267" s="54" t="s">
        <v>602</v>
      </c>
      <c r="G267" s="54" t="s">
        <v>615</v>
      </c>
      <c r="H267" s="55">
        <v>14.499999999999998</v>
      </c>
      <c r="I267" s="55">
        <v>13.600000000000001</v>
      </c>
      <c r="J267" s="55">
        <v>13.200000000000001</v>
      </c>
      <c r="K267" s="54"/>
      <c r="L267" s="56" t="b">
        <v>0</v>
      </c>
      <c r="M267" s="56" t="b">
        <v>0</v>
      </c>
      <c r="N267" s="54">
        <v>1</v>
      </c>
      <c r="O267" s="54" t="s">
        <v>228</v>
      </c>
      <c r="P267" s="54">
        <v>24</v>
      </c>
      <c r="Q267" s="54">
        <v>36</v>
      </c>
      <c r="R267" s="54">
        <v>375</v>
      </c>
      <c r="S267" s="54" t="s">
        <v>604</v>
      </c>
      <c r="T267" s="54" t="s">
        <v>605</v>
      </c>
      <c r="U267" s="54" t="s">
        <v>606</v>
      </c>
      <c r="V267" s="54" t="s">
        <v>607</v>
      </c>
      <c r="W267" s="54" t="b">
        <v>0</v>
      </c>
      <c r="X267" s="54"/>
      <c r="Y267" s="57" t="s">
        <v>2339</v>
      </c>
      <c r="Z267" s="54" t="s">
        <v>2340</v>
      </c>
      <c r="AA267" s="54"/>
      <c r="AB267" s="54" t="s">
        <v>608</v>
      </c>
      <c r="AC267" s="56" t="b">
        <v>1</v>
      </c>
      <c r="AD267" s="56" t="b">
        <v>0</v>
      </c>
      <c r="AE267" s="54" t="s">
        <v>302</v>
      </c>
      <c r="AF267" s="58">
        <v>46267</v>
      </c>
      <c r="AG267" s="62" t="s">
        <v>293</v>
      </c>
      <c r="AH267" s="54">
        <v>0</v>
      </c>
      <c r="AI267" s="54"/>
      <c r="AJ267" s="54"/>
      <c r="AK267" s="54"/>
      <c r="AL267" s="54"/>
      <c r="AM267" s="54">
        <v>4</v>
      </c>
      <c r="AN267" s="54"/>
      <c r="AO267" s="54"/>
      <c r="AP267" s="54"/>
      <c r="AQ267" s="54"/>
      <c r="AR267" s="54"/>
      <c r="AS267" s="54"/>
      <c r="AT267" s="54"/>
      <c r="AU267" s="54"/>
      <c r="AV267" s="54"/>
      <c r="AW267" s="54"/>
      <c r="AX267" s="59"/>
      <c r="AY267" s="59"/>
      <c r="AZ267" s="59"/>
      <c r="BA267" s="59"/>
      <c r="BB267" s="59">
        <v>6.3070000000000001E-2</v>
      </c>
      <c r="BC267" s="60">
        <v>4.9000000000000004</v>
      </c>
      <c r="BD267" s="61">
        <v>6.4130000000000006E-2</v>
      </c>
      <c r="BE267" s="62" t="s">
        <v>293</v>
      </c>
      <c r="BF267" s="35">
        <f t="shared" si="591"/>
        <v>4.9000000000000004</v>
      </c>
      <c r="BG267" s="35">
        <f t="shared" si="591"/>
        <v>6.4130000000000006E-2</v>
      </c>
      <c r="BH267" s="35" t="str">
        <f t="shared" si="592"/>
        <v>Med</v>
      </c>
      <c r="BI267" s="110">
        <f t="shared" si="593"/>
        <v>0</v>
      </c>
      <c r="BJ267" s="83">
        <f>VLOOKUP($F267,REP_Info!$D$6:$H$250,5,FALSE)</f>
        <v>0.123</v>
      </c>
      <c r="BK267" s="30">
        <f t="shared" si="594"/>
        <v>14.5</v>
      </c>
      <c r="BL267" s="30">
        <f t="shared" si="594"/>
        <v>13.610000000000001</v>
      </c>
      <c r="BM267" s="30">
        <f t="shared" si="594"/>
        <v>13.164999999999999</v>
      </c>
      <c r="BN267" s="29">
        <f t="shared" si="594"/>
        <v>13.016666666666667</v>
      </c>
      <c r="BO267" s="85" t="str">
        <f t="shared" si="2"/>
        <v>$$$</v>
      </c>
      <c r="BP267" s="88" t="str">
        <f t="shared" si="595"/>
        <v>$$$</v>
      </c>
      <c r="BQ267" s="88" t="str">
        <f t="shared" si="4"/>
        <v>$$$</v>
      </c>
      <c r="BR267" s="88" t="str">
        <f t="shared" si="5"/>
        <v>$$$</v>
      </c>
      <c r="BS267" s="29" t="e">
        <f t="shared" si="596"/>
        <v>#N/A</v>
      </c>
      <c r="BT267" s="29" t="e">
        <f t="shared" si="596"/>
        <v>#N/A</v>
      </c>
      <c r="BU267" s="29" t="e">
        <f t="shared" si="596"/>
        <v>#N/A</v>
      </c>
      <c r="BV267" s="29" t="e">
        <f t="shared" si="596"/>
        <v>#N/A</v>
      </c>
      <c r="BW267" s="29" t="e">
        <f t="shared" si="596"/>
        <v>#N/A</v>
      </c>
      <c r="BX267" s="29" t="e">
        <f t="shared" si="596"/>
        <v>#N/A</v>
      </c>
      <c r="BY267" s="29" t="e">
        <f t="shared" si="596"/>
        <v>#N/A</v>
      </c>
      <c r="BZ267" s="29" t="e">
        <f t="shared" si="596"/>
        <v>#N/A</v>
      </c>
      <c r="CA267" s="29" t="e">
        <f t="shared" si="596"/>
        <v>#N/A</v>
      </c>
      <c r="CB267" s="29" t="e">
        <f t="shared" si="596"/>
        <v>#N/A</v>
      </c>
      <c r="CC267" s="29" t="e">
        <f t="shared" si="596"/>
        <v>#N/A</v>
      </c>
      <c r="CD267" s="29" t="e">
        <f t="shared" si="596"/>
        <v>#N/A</v>
      </c>
      <c r="CE267" s="6" t="str">
        <f t="shared" si="603"/>
        <v/>
      </c>
      <c r="CF267" s="27" t="e">
        <f>IF(AND(CI267,NOT(AD267)),LOOKUP(CF$5,{0,750,1500},H267:J267),"")</f>
        <v>#N/A</v>
      </c>
      <c r="CG267" s="6" t="str">
        <f t="shared" si="604"/>
        <v/>
      </c>
      <c r="CH267" t="e">
        <f t="shared" si="597"/>
        <v>#N/A</v>
      </c>
      <c r="CI267" t="e">
        <f t="shared" si="598"/>
        <v>#N/A</v>
      </c>
      <c r="CJ267" s="6" t="e">
        <f t="shared" si="11"/>
        <v>#N/A</v>
      </c>
      <c r="CK267" s="6">
        <f t="shared" si="12"/>
        <v>1</v>
      </c>
      <c r="CL267" s="6">
        <f t="shared" si="26"/>
        <v>1</v>
      </c>
      <c r="CM267" s="6">
        <f t="shared" si="13"/>
        <v>1</v>
      </c>
      <c r="CN267" s="6">
        <f t="shared" si="14"/>
        <v>1</v>
      </c>
      <c r="CO267" s="6">
        <f t="shared" si="15"/>
        <v>0</v>
      </c>
      <c r="CP267" s="6">
        <f t="shared" si="16"/>
        <v>1</v>
      </c>
      <c r="CQ267" s="6">
        <f t="shared" si="599"/>
        <v>1</v>
      </c>
      <c r="CR267" s="81" t="str">
        <f t="shared" si="17"/>
        <v/>
      </c>
      <c r="CS267">
        <f t="shared" si="600"/>
        <v>0</v>
      </c>
      <c r="CT267">
        <f t="shared" si="19"/>
        <v>375</v>
      </c>
      <c r="CU267" t="str">
        <f t="shared" si="29"/>
        <v/>
      </c>
      <c r="CV267" s="81">
        <f t="shared" si="601"/>
        <v>375</v>
      </c>
      <c r="CW267" s="81">
        <f>(CV267/25)^1.5*(Calculator!$BU$4/10000)*CW$5</f>
        <v>30.212523406428716</v>
      </c>
      <c r="CX267" t="str">
        <f t="shared" si="602"/>
        <v>$375</v>
      </c>
    </row>
    <row r="268" spans="2:102" x14ac:dyDescent="0.25">
      <c r="B268" s="115" t="s">
        <v>233</v>
      </c>
      <c r="C268" s="13">
        <v>46267.647916666669</v>
      </c>
      <c r="D268">
        <v>30600</v>
      </c>
      <c r="E268" s="54" t="s">
        <v>237</v>
      </c>
      <c r="F268" s="54" t="s">
        <v>602</v>
      </c>
      <c r="G268" s="54" t="s">
        <v>615</v>
      </c>
      <c r="H268" s="55">
        <v>14.299999999999999</v>
      </c>
      <c r="I268" s="55">
        <v>13.5</v>
      </c>
      <c r="J268" s="55">
        <v>13.100000000000001</v>
      </c>
      <c r="K268" s="54"/>
      <c r="L268" s="56" t="b">
        <v>0</v>
      </c>
      <c r="M268" s="56" t="b">
        <v>0</v>
      </c>
      <c r="N268" s="54">
        <v>1</v>
      </c>
      <c r="O268" s="54" t="s">
        <v>228</v>
      </c>
      <c r="P268" s="54">
        <v>24</v>
      </c>
      <c r="Q268" s="54">
        <v>36</v>
      </c>
      <c r="R268" s="54">
        <v>375</v>
      </c>
      <c r="S268" s="54" t="s">
        <v>604</v>
      </c>
      <c r="T268" s="54" t="s">
        <v>605</v>
      </c>
      <c r="U268" s="54" t="s">
        <v>606</v>
      </c>
      <c r="V268" s="54" t="s">
        <v>607</v>
      </c>
      <c r="W268" s="54" t="b">
        <v>0</v>
      </c>
      <c r="X268" s="54"/>
      <c r="Y268" s="57" t="s">
        <v>2341</v>
      </c>
      <c r="Z268" s="54" t="s">
        <v>2342</v>
      </c>
      <c r="AA268" s="54"/>
      <c r="AB268" s="54" t="s">
        <v>608</v>
      </c>
      <c r="AC268" s="56" t="b">
        <v>1</v>
      </c>
      <c r="AD268" s="56" t="b">
        <v>0</v>
      </c>
      <c r="AE268" s="54" t="s">
        <v>302</v>
      </c>
      <c r="AF268" s="58">
        <v>46267</v>
      </c>
      <c r="AG268" s="62" t="s">
        <v>293</v>
      </c>
      <c r="AH268" s="54">
        <v>0</v>
      </c>
      <c r="AI268" s="54"/>
      <c r="AJ268" s="54"/>
      <c r="AK268" s="54"/>
      <c r="AL268" s="54"/>
      <c r="AM268" s="54">
        <v>4</v>
      </c>
      <c r="AN268" s="54"/>
      <c r="AO268" s="54"/>
      <c r="AP268" s="54"/>
      <c r="AQ268" s="54"/>
      <c r="AR268" s="54"/>
      <c r="AS268" s="54"/>
      <c r="AT268" s="54"/>
      <c r="AU268" s="54"/>
      <c r="AV268" s="54"/>
      <c r="AW268" s="54"/>
      <c r="AX268" s="59"/>
      <c r="AY268" s="59"/>
      <c r="AZ268" s="59"/>
      <c r="BA268" s="59"/>
      <c r="BB268" s="59">
        <v>6.6199999999999995E-2</v>
      </c>
      <c r="BC268" s="60">
        <v>4.0599999999999996</v>
      </c>
      <c r="BD268" s="61">
        <v>6.0295000000000001E-2</v>
      </c>
      <c r="BE268" s="62" t="s">
        <v>293</v>
      </c>
      <c r="BF268" s="35">
        <f t="shared" si="591"/>
        <v>4.0600000000000005</v>
      </c>
      <c r="BG268" s="35">
        <f t="shared" si="591"/>
        <v>6.0295000000000001E-2</v>
      </c>
      <c r="BH268" s="35" t="str">
        <f t="shared" si="592"/>
        <v>Med</v>
      </c>
      <c r="BI268" s="110">
        <f t="shared" si="593"/>
        <v>0</v>
      </c>
      <c r="BJ268" s="83">
        <f>VLOOKUP($F268,REP_Info!$D$6:$H$250,5,FALSE)</f>
        <v>0.123</v>
      </c>
      <c r="BK268" s="30">
        <f t="shared" si="594"/>
        <v>14.2615</v>
      </c>
      <c r="BL268" s="30">
        <f t="shared" si="594"/>
        <v>13.455500000000001</v>
      </c>
      <c r="BM268" s="30">
        <f t="shared" si="594"/>
        <v>13.052499999999998</v>
      </c>
      <c r="BN268" s="29">
        <f t="shared" si="594"/>
        <v>12.918166666666664</v>
      </c>
      <c r="BO268" s="85" t="str">
        <f t="shared" ref="BO268:BO271" si="605">IFERROR(SUMPRODUCT($BS$7:$CD$7,$BS268:$CD268)/100,"$$$")</f>
        <v>$$$</v>
      </c>
      <c r="BP268" s="88" t="str">
        <f t="shared" si="595"/>
        <v>$$$</v>
      </c>
      <c r="BQ268" s="88" t="str">
        <f t="shared" ref="BQ268:BQ271" si="606">IFERROR(SUMPRODUCT($BS$7:$CD$7,$BS268:$CD268,--($BS$4:$CD$4&lt;=$Q268))/SUMPRODUCT(--($BS$4:$CD$4&lt;=$Q268),$BS$7:$CD$7),"$$$")</f>
        <v>$$$</v>
      </c>
      <c r="BR268" s="88" t="str">
        <f t="shared" ref="BR268:BR271" si="607">IFERROR($BQ268-$BF268*100*SUMPRODUCT(--($BS$4:$CD$4&lt;=$Q268))/SUMPRODUCT(--($BS$4:$CD$4&lt;=$Q268),$BS$7:$CD$7)-$BG268*100,"$$$")</f>
        <v>$$$</v>
      </c>
      <c r="BS268" s="29" t="e">
        <f t="shared" si="596"/>
        <v>#N/A</v>
      </c>
      <c r="BT268" s="29" t="e">
        <f t="shared" si="596"/>
        <v>#N/A</v>
      </c>
      <c r="BU268" s="29" t="e">
        <f t="shared" si="596"/>
        <v>#N/A</v>
      </c>
      <c r="BV268" s="29" t="e">
        <f t="shared" si="596"/>
        <v>#N/A</v>
      </c>
      <c r="BW268" s="29" t="e">
        <f t="shared" si="596"/>
        <v>#N/A</v>
      </c>
      <c r="BX268" s="29" t="e">
        <f t="shared" si="596"/>
        <v>#N/A</v>
      </c>
      <c r="BY268" s="29" t="e">
        <f t="shared" si="596"/>
        <v>#N/A</v>
      </c>
      <c r="BZ268" s="29" t="e">
        <f t="shared" si="596"/>
        <v>#N/A</v>
      </c>
      <c r="CA268" s="29" t="e">
        <f t="shared" si="596"/>
        <v>#N/A</v>
      </c>
      <c r="CB268" s="29" t="e">
        <f t="shared" si="596"/>
        <v>#N/A</v>
      </c>
      <c r="CC268" s="29" t="e">
        <f t="shared" si="596"/>
        <v>#N/A</v>
      </c>
      <c r="CD268" s="29" t="e">
        <f t="shared" si="596"/>
        <v>#N/A</v>
      </c>
      <c r="CE268" s="6" t="str">
        <f t="shared" si="603"/>
        <v/>
      </c>
      <c r="CF268" s="27" t="e">
        <f>IF(AND(CI268,NOT(AD268)),LOOKUP(CF$5,{0,750,1500},H268:J268),"")</f>
        <v>#N/A</v>
      </c>
      <c r="CG268" s="6" t="str">
        <f t="shared" si="604"/>
        <v/>
      </c>
      <c r="CH268" t="e">
        <f t="shared" si="597"/>
        <v>#N/A</v>
      </c>
      <c r="CI268" t="e">
        <f t="shared" si="598"/>
        <v>#N/A</v>
      </c>
      <c r="CJ268" s="6" t="e">
        <f t="shared" ref="CJ268:CJ271" si="608">IF($E268=CJ$5,1,0)</f>
        <v>#N/A</v>
      </c>
      <c r="CK268" s="6">
        <f t="shared" ref="CK268:CK271" si="609">IF(CK$5="[Any]",1,IF($F268=CK$5,1,0))</f>
        <v>1</v>
      </c>
      <c r="CL268" s="6">
        <f t="shared" si="26"/>
        <v>1</v>
      </c>
      <c r="CM268" s="6">
        <f t="shared" ref="CM268:CM271" si="610">IF($O268="Fixed",1,0)</f>
        <v>1</v>
      </c>
      <c r="CN268" s="6">
        <f t="shared" ref="CN268:CN271" si="611">IF($Q268&gt;=CN$5,1,0)</f>
        <v>1</v>
      </c>
      <c r="CO268" s="6">
        <f t="shared" ref="CO268:CO271" si="612">IF($Q268&lt;=CO$5,1,0)</f>
        <v>0</v>
      </c>
      <c r="CP268" s="6">
        <f t="shared" ref="CP268:CP271" si="613">IF($P268&gt;=CP$5,1,0)</f>
        <v>1</v>
      </c>
      <c r="CQ268" s="6">
        <f t="shared" si="599"/>
        <v>1</v>
      </c>
      <c r="CR268" s="81" t="str">
        <f t="shared" ref="CR268:CR271" si="614">IF(ISNUMBER($CH268),$CH268+$CS268+$CW268,"")</f>
        <v/>
      </c>
      <c r="CS268">
        <f t="shared" si="600"/>
        <v>0</v>
      </c>
      <c r="CT268">
        <f t="shared" si="19"/>
        <v>375</v>
      </c>
      <c r="CU268" t="str">
        <f t="shared" si="29"/>
        <v/>
      </c>
      <c r="CV268" s="81">
        <f t="shared" si="601"/>
        <v>375</v>
      </c>
      <c r="CW268" s="81">
        <f>(CV268/25)^1.5*(Calculator!$BU$4/10000)*CW$5</f>
        <v>30.212523406428716</v>
      </c>
      <c r="CX268" t="str">
        <f t="shared" si="602"/>
        <v>$375</v>
      </c>
    </row>
    <row r="269" spans="2:102" x14ac:dyDescent="0.25">
      <c r="B269" s="115" t="s">
        <v>233</v>
      </c>
      <c r="C269" s="13">
        <v>46267.647916666669</v>
      </c>
      <c r="D269">
        <v>31143</v>
      </c>
      <c r="E269" s="54" t="s">
        <v>235</v>
      </c>
      <c r="F269" s="54" t="s">
        <v>602</v>
      </c>
      <c r="G269" s="54" t="s">
        <v>616</v>
      </c>
      <c r="H269" s="55">
        <v>12.7</v>
      </c>
      <c r="I269" s="55">
        <v>11.899999999999999</v>
      </c>
      <c r="J269" s="55">
        <v>11.5</v>
      </c>
      <c r="K269" s="54"/>
      <c r="L269" s="56" t="b">
        <v>0</v>
      </c>
      <c r="M269" s="56" t="b">
        <v>0</v>
      </c>
      <c r="N269" s="54">
        <v>0</v>
      </c>
      <c r="O269" s="54" t="s">
        <v>238</v>
      </c>
      <c r="P269" s="54">
        <v>24</v>
      </c>
      <c r="Q269" s="54">
        <v>1</v>
      </c>
      <c r="R269" s="54">
        <v>0</v>
      </c>
      <c r="S269" s="54" t="s">
        <v>604</v>
      </c>
      <c r="T269" s="54" t="s">
        <v>605</v>
      </c>
      <c r="U269" s="54" t="s">
        <v>606</v>
      </c>
      <c r="V269" s="54" t="s">
        <v>607</v>
      </c>
      <c r="W269" s="54" t="b">
        <v>0</v>
      </c>
      <c r="X269" s="54"/>
      <c r="Y269" s="57" t="s">
        <v>2343</v>
      </c>
      <c r="Z269" s="54" t="s">
        <v>2344</v>
      </c>
      <c r="AA269" s="54"/>
      <c r="AB269" s="54" t="s">
        <v>608</v>
      </c>
      <c r="AC269" s="56" t="b">
        <v>1</v>
      </c>
      <c r="AD269" s="56" t="b">
        <v>0</v>
      </c>
      <c r="AE269" s="54"/>
      <c r="AF269" s="58"/>
      <c r="AG269" s="62" t="s">
        <v>293</v>
      </c>
      <c r="AH269" s="54"/>
      <c r="AI269" s="54"/>
      <c r="AJ269" s="54"/>
      <c r="AK269" s="54"/>
      <c r="AL269" s="54"/>
      <c r="AM269" s="54">
        <v>0</v>
      </c>
      <c r="AN269" s="54"/>
      <c r="AO269" s="54"/>
      <c r="AP269" s="54"/>
      <c r="AQ269" s="54"/>
      <c r="AR269" s="54"/>
      <c r="AS269" s="54"/>
      <c r="AT269" s="54"/>
      <c r="AU269" s="54"/>
      <c r="AV269" s="54"/>
      <c r="AW269" s="54"/>
      <c r="AX269" s="59"/>
      <c r="AY269" s="59"/>
      <c r="AZ269" s="59"/>
      <c r="BA269" s="59"/>
      <c r="BB269" s="59"/>
      <c r="BC269" s="60"/>
      <c r="BD269" s="61"/>
      <c r="BE269" s="62"/>
      <c r="BF269" s="35">
        <f t="shared" si="591"/>
        <v>4.9000000000000004</v>
      </c>
      <c r="BG269" s="35">
        <f t="shared" si="591"/>
        <v>6.4130000000000006E-2</v>
      </c>
      <c r="BH269" s="35" t="str">
        <f t="shared" si="592"/>
        <v>?</v>
      </c>
      <c r="BI269" s="110" t="str">
        <f t="shared" si="593"/>
        <v/>
      </c>
      <c r="BJ269" s="83">
        <f>VLOOKUP($F269,REP_Info!$D$6:$H$250,5,FALSE)</f>
        <v>0.123</v>
      </c>
      <c r="BK269" s="30" t="e">
        <f t="shared" si="594"/>
        <v>#N/A</v>
      </c>
      <c r="BL269" s="30" t="e">
        <f t="shared" si="594"/>
        <v>#N/A</v>
      </c>
      <c r="BM269" s="30" t="e">
        <f t="shared" si="594"/>
        <v>#N/A</v>
      </c>
      <c r="BN269" s="29" t="e">
        <f t="shared" si="594"/>
        <v>#N/A</v>
      </c>
      <c r="BO269" s="85" t="str">
        <f t="shared" si="605"/>
        <v>$$$</v>
      </c>
      <c r="BP269" s="88" t="str">
        <f t="shared" si="595"/>
        <v>$$$</v>
      </c>
      <c r="BQ269" s="88" t="str">
        <f t="shared" si="606"/>
        <v>$$$</v>
      </c>
      <c r="BR269" s="88" t="str">
        <f t="shared" si="607"/>
        <v>$$$</v>
      </c>
      <c r="BS269" s="29" t="e">
        <f t="shared" si="596"/>
        <v>#N/A</v>
      </c>
      <c r="BT269" s="29" t="e">
        <f t="shared" si="596"/>
        <v>#N/A</v>
      </c>
      <c r="BU269" s="29" t="e">
        <f t="shared" si="596"/>
        <v>#N/A</v>
      </c>
      <c r="BV269" s="29" t="e">
        <f t="shared" si="596"/>
        <v>#N/A</v>
      </c>
      <c r="BW269" s="29" t="e">
        <f t="shared" si="596"/>
        <v>#N/A</v>
      </c>
      <c r="BX269" s="29" t="e">
        <f t="shared" si="596"/>
        <v>#N/A</v>
      </c>
      <c r="BY269" s="29" t="e">
        <f t="shared" si="596"/>
        <v>#N/A</v>
      </c>
      <c r="BZ269" s="29" t="e">
        <f t="shared" si="596"/>
        <v>#N/A</v>
      </c>
      <c r="CA269" s="29" t="e">
        <f t="shared" si="596"/>
        <v>#N/A</v>
      </c>
      <c r="CB269" s="29" t="e">
        <f t="shared" si="596"/>
        <v>#N/A</v>
      </c>
      <c r="CC269" s="29" t="e">
        <f t="shared" si="596"/>
        <v>#N/A</v>
      </c>
      <c r="CD269" s="29" t="e">
        <f t="shared" si="596"/>
        <v>#N/A</v>
      </c>
      <c r="CE269" s="6" t="str">
        <f t="shared" si="603"/>
        <v/>
      </c>
      <c r="CF269" s="27" t="e">
        <f>IF(AND(CI269,NOT(AD269)),LOOKUP(CF$5,{0,750,1500},H269:J269),"")</f>
        <v>#N/A</v>
      </c>
      <c r="CG269" s="6" t="str">
        <f t="shared" si="604"/>
        <v/>
      </c>
      <c r="CH269" t="e">
        <f t="shared" si="597"/>
        <v>#N/A</v>
      </c>
      <c r="CI269" t="e">
        <f t="shared" si="598"/>
        <v>#N/A</v>
      </c>
      <c r="CJ269" s="6" t="e">
        <f t="shared" si="608"/>
        <v>#N/A</v>
      </c>
      <c r="CK269" s="6">
        <f t="shared" si="609"/>
        <v>1</v>
      </c>
      <c r="CL269" s="6">
        <f t="shared" si="26"/>
        <v>1</v>
      </c>
      <c r="CM269" s="6">
        <f t="shared" si="610"/>
        <v>0</v>
      </c>
      <c r="CN269" s="6">
        <f t="shared" si="611"/>
        <v>0</v>
      </c>
      <c r="CO269" s="6">
        <f t="shared" si="612"/>
        <v>1</v>
      </c>
      <c r="CP269" s="6">
        <f t="shared" si="613"/>
        <v>1</v>
      </c>
      <c r="CQ269" s="6">
        <f t="shared" si="599"/>
        <v>1</v>
      </c>
      <c r="CR269" s="81" t="str">
        <f t="shared" si="614"/>
        <v/>
      </c>
      <c r="CS269">
        <f t="shared" si="600"/>
        <v>198</v>
      </c>
      <c r="CT269">
        <f t="shared" si="19"/>
        <v>0</v>
      </c>
      <c r="CU269" t="str">
        <f t="shared" si="29"/>
        <v/>
      </c>
      <c r="CV269" s="81">
        <f t="shared" si="601"/>
        <v>0</v>
      </c>
      <c r="CW269" s="81">
        <f>(CV269/25)^1.5*(Calculator!$BU$4/10000)*CW$5</f>
        <v>0</v>
      </c>
      <c r="CX269" t="str">
        <f t="shared" si="602"/>
        <v>$0</v>
      </c>
    </row>
    <row r="270" spans="2:102" x14ac:dyDescent="0.25">
      <c r="B270" s="115" t="s">
        <v>233</v>
      </c>
      <c r="C270" s="13">
        <v>46267.647916666669</v>
      </c>
      <c r="D270">
        <v>31144</v>
      </c>
      <c r="E270" s="54" t="s">
        <v>237</v>
      </c>
      <c r="F270" s="54" t="s">
        <v>602</v>
      </c>
      <c r="G270" s="54" t="s">
        <v>616</v>
      </c>
      <c r="H270" s="55">
        <v>11.700000000000001</v>
      </c>
      <c r="I270" s="55">
        <v>11</v>
      </c>
      <c r="J270" s="55">
        <v>10.7</v>
      </c>
      <c r="K270" s="54"/>
      <c r="L270" s="56" t="b">
        <v>0</v>
      </c>
      <c r="M270" s="56" t="b">
        <v>0</v>
      </c>
      <c r="N270" s="54">
        <v>0</v>
      </c>
      <c r="O270" s="54" t="s">
        <v>238</v>
      </c>
      <c r="P270" s="54">
        <v>24</v>
      </c>
      <c r="Q270" s="54">
        <v>1</v>
      </c>
      <c r="R270" s="54">
        <v>0</v>
      </c>
      <c r="S270" s="54" t="s">
        <v>604</v>
      </c>
      <c r="T270" s="54" t="s">
        <v>605</v>
      </c>
      <c r="U270" s="54" t="s">
        <v>606</v>
      </c>
      <c r="V270" s="54" t="s">
        <v>607</v>
      </c>
      <c r="W270" s="54" t="b">
        <v>0</v>
      </c>
      <c r="X270" s="54"/>
      <c r="Y270" s="57" t="s">
        <v>2345</v>
      </c>
      <c r="Z270" s="54" t="s">
        <v>2346</v>
      </c>
      <c r="AA270" s="54"/>
      <c r="AB270" s="54" t="s">
        <v>608</v>
      </c>
      <c r="AC270" s="56" t="b">
        <v>1</v>
      </c>
      <c r="AD270" s="56" t="b">
        <v>0</v>
      </c>
      <c r="AE270" s="54"/>
      <c r="AF270" s="58"/>
      <c r="AG270" s="62" t="s">
        <v>293</v>
      </c>
      <c r="AH270" s="54"/>
      <c r="AI270" s="54"/>
      <c r="AJ270" s="54"/>
      <c r="AK270" s="54"/>
      <c r="AL270" s="54"/>
      <c r="AM270" s="54">
        <v>0</v>
      </c>
      <c r="AN270" s="54"/>
      <c r="AO270" s="54"/>
      <c r="AP270" s="54"/>
      <c r="AQ270" s="54"/>
      <c r="AR270" s="54"/>
      <c r="AS270" s="54"/>
      <c r="AT270" s="54"/>
      <c r="AU270" s="54"/>
      <c r="AV270" s="54"/>
      <c r="AW270" s="54"/>
      <c r="AX270" s="59"/>
      <c r="AY270" s="59"/>
      <c r="AZ270" s="59"/>
      <c r="BA270" s="59"/>
      <c r="BB270" s="59"/>
      <c r="BC270" s="60"/>
      <c r="BD270" s="61"/>
      <c r="BE270" s="62"/>
      <c r="BF270" s="35">
        <f t="shared" si="591"/>
        <v>4.0600000000000005</v>
      </c>
      <c r="BG270" s="35">
        <f t="shared" si="591"/>
        <v>6.0295000000000001E-2</v>
      </c>
      <c r="BH270" s="35" t="str">
        <f t="shared" si="592"/>
        <v>?</v>
      </c>
      <c r="BI270" s="110" t="str">
        <f t="shared" si="593"/>
        <v/>
      </c>
      <c r="BJ270" s="83">
        <f>VLOOKUP($F270,REP_Info!$D$6:$H$250,5,FALSE)</f>
        <v>0.123</v>
      </c>
      <c r="BK270" s="30" t="e">
        <f t="shared" si="594"/>
        <v>#N/A</v>
      </c>
      <c r="BL270" s="30" t="e">
        <f t="shared" si="594"/>
        <v>#N/A</v>
      </c>
      <c r="BM270" s="30" t="e">
        <f t="shared" si="594"/>
        <v>#N/A</v>
      </c>
      <c r="BN270" s="29" t="e">
        <f t="shared" si="594"/>
        <v>#N/A</v>
      </c>
      <c r="BO270" s="85" t="str">
        <f t="shared" si="605"/>
        <v>$$$</v>
      </c>
      <c r="BP270" s="88" t="str">
        <f t="shared" si="595"/>
        <v>$$$</v>
      </c>
      <c r="BQ270" s="88" t="str">
        <f t="shared" si="606"/>
        <v>$$$</v>
      </c>
      <c r="BR270" s="88" t="str">
        <f t="shared" si="607"/>
        <v>$$$</v>
      </c>
      <c r="BS270" s="29" t="e">
        <f t="shared" si="596"/>
        <v>#N/A</v>
      </c>
      <c r="BT270" s="29" t="e">
        <f t="shared" si="596"/>
        <v>#N/A</v>
      </c>
      <c r="BU270" s="29" t="e">
        <f t="shared" si="596"/>
        <v>#N/A</v>
      </c>
      <c r="BV270" s="29" t="e">
        <f t="shared" si="596"/>
        <v>#N/A</v>
      </c>
      <c r="BW270" s="29" t="e">
        <f t="shared" si="596"/>
        <v>#N/A</v>
      </c>
      <c r="BX270" s="29" t="e">
        <f t="shared" si="596"/>
        <v>#N/A</v>
      </c>
      <c r="BY270" s="29" t="e">
        <f t="shared" si="596"/>
        <v>#N/A</v>
      </c>
      <c r="BZ270" s="29" t="e">
        <f t="shared" si="596"/>
        <v>#N/A</v>
      </c>
      <c r="CA270" s="29" t="e">
        <f t="shared" si="596"/>
        <v>#N/A</v>
      </c>
      <c r="CB270" s="29" t="e">
        <f t="shared" si="596"/>
        <v>#N/A</v>
      </c>
      <c r="CC270" s="29" t="e">
        <f t="shared" si="596"/>
        <v>#N/A</v>
      </c>
      <c r="CD270" s="29" t="e">
        <f t="shared" si="596"/>
        <v>#N/A</v>
      </c>
      <c r="CE270" s="6" t="str">
        <f t="shared" si="603"/>
        <v/>
      </c>
      <c r="CF270" s="27" t="e">
        <f>IF(AND(CI270,NOT(AD270)),LOOKUP(CF$5,{0,750,1500},H270:J270),"")</f>
        <v>#N/A</v>
      </c>
      <c r="CG270" s="6" t="str">
        <f t="shared" si="604"/>
        <v/>
      </c>
      <c r="CH270" t="e">
        <f t="shared" si="597"/>
        <v>#N/A</v>
      </c>
      <c r="CI270" t="e">
        <f t="shared" si="598"/>
        <v>#N/A</v>
      </c>
      <c r="CJ270" s="6" t="e">
        <f t="shared" si="608"/>
        <v>#N/A</v>
      </c>
      <c r="CK270" s="6">
        <f t="shared" si="609"/>
        <v>1</v>
      </c>
      <c r="CL270" s="6">
        <f t="shared" si="26"/>
        <v>1</v>
      </c>
      <c r="CM270" s="6">
        <f t="shared" si="610"/>
        <v>0</v>
      </c>
      <c r="CN270" s="6">
        <f t="shared" si="611"/>
        <v>0</v>
      </c>
      <c r="CO270" s="6">
        <f t="shared" si="612"/>
        <v>1</v>
      </c>
      <c r="CP270" s="6">
        <f t="shared" si="613"/>
        <v>1</v>
      </c>
      <c r="CQ270" s="6">
        <f t="shared" si="599"/>
        <v>1</v>
      </c>
      <c r="CR270" s="81" t="str">
        <f t="shared" si="614"/>
        <v/>
      </c>
      <c r="CS270">
        <f t="shared" si="600"/>
        <v>198</v>
      </c>
      <c r="CT270">
        <f t="shared" si="19"/>
        <v>0</v>
      </c>
      <c r="CU270" t="str">
        <f t="shared" si="29"/>
        <v/>
      </c>
      <c r="CV270" s="81">
        <f t="shared" si="601"/>
        <v>0</v>
      </c>
      <c r="CW270" s="81">
        <f>(CV270/25)^1.5*(Calculator!$BU$4/10000)*CW$5</f>
        <v>0</v>
      </c>
      <c r="CX270" t="str">
        <f t="shared" si="602"/>
        <v>$0</v>
      </c>
    </row>
    <row r="271" spans="2:102" x14ac:dyDescent="0.25">
      <c r="B271" s="115" t="s">
        <v>233</v>
      </c>
      <c r="C271" s="13">
        <v>46267.647916666669</v>
      </c>
      <c r="D271">
        <v>31151</v>
      </c>
      <c r="E271" s="54" t="s">
        <v>235</v>
      </c>
      <c r="F271" s="54" t="s">
        <v>602</v>
      </c>
      <c r="G271" s="54" t="s">
        <v>617</v>
      </c>
      <c r="H271" s="55">
        <v>12.8</v>
      </c>
      <c r="I271" s="55">
        <v>12</v>
      </c>
      <c r="J271" s="55">
        <v>11.600000000000001</v>
      </c>
      <c r="K271" s="54"/>
      <c r="L271" s="56" t="b">
        <v>0</v>
      </c>
      <c r="M271" s="56" t="b">
        <v>0</v>
      </c>
      <c r="N271" s="54">
        <v>0</v>
      </c>
      <c r="O271" s="54" t="s">
        <v>238</v>
      </c>
      <c r="P271" s="54">
        <v>100</v>
      </c>
      <c r="Q271" s="54">
        <v>1</v>
      </c>
      <c r="R271" s="54">
        <v>0</v>
      </c>
      <c r="S271" s="54" t="s">
        <v>604</v>
      </c>
      <c r="T271" s="54" t="s">
        <v>610</v>
      </c>
      <c r="U271" s="54" t="s">
        <v>606</v>
      </c>
      <c r="V271" s="54" t="s">
        <v>607</v>
      </c>
      <c r="W271" s="54" t="b">
        <v>0</v>
      </c>
      <c r="X271" s="54"/>
      <c r="Y271" s="57" t="s">
        <v>2347</v>
      </c>
      <c r="Z271" s="54" t="s">
        <v>2348</v>
      </c>
      <c r="AA271" s="54"/>
      <c r="AB271" s="54" t="s">
        <v>608</v>
      </c>
      <c r="AC271" s="56" t="b">
        <v>1</v>
      </c>
      <c r="AD271" s="56" t="b">
        <v>0</v>
      </c>
      <c r="AE271" s="54"/>
      <c r="AF271" s="58"/>
      <c r="AG271" s="62" t="s">
        <v>293</v>
      </c>
      <c r="AH271" s="54"/>
      <c r="AI271" s="54"/>
      <c r="AJ271" s="54"/>
      <c r="AK271" s="54"/>
      <c r="AL271" s="54"/>
      <c r="AM271" s="54">
        <v>0</v>
      </c>
      <c r="AN271" s="54"/>
      <c r="AO271" s="54"/>
      <c r="AP271" s="54"/>
      <c r="AQ271" s="54"/>
      <c r="AR271" s="54"/>
      <c r="AS271" s="54"/>
      <c r="AT271" s="54"/>
      <c r="AU271" s="54"/>
      <c r="AV271" s="54"/>
      <c r="AW271" s="54"/>
      <c r="AX271" s="59"/>
      <c r="AY271" s="59"/>
      <c r="AZ271" s="59"/>
      <c r="BA271" s="59"/>
      <c r="BB271" s="59"/>
      <c r="BC271" s="60"/>
      <c r="BD271" s="61"/>
      <c r="BE271" s="62"/>
      <c r="BF271" s="35">
        <f t="shared" si="591"/>
        <v>4.9000000000000004</v>
      </c>
      <c r="BG271" s="35">
        <f t="shared" si="591"/>
        <v>6.4130000000000006E-2</v>
      </c>
      <c r="BH271" s="35" t="str">
        <f t="shared" si="592"/>
        <v>?</v>
      </c>
      <c r="BI271" s="110" t="str">
        <f t="shared" si="593"/>
        <v/>
      </c>
      <c r="BJ271" s="83">
        <f>VLOOKUP($F271,REP_Info!$D$6:$H$250,5,FALSE)</f>
        <v>0.123</v>
      </c>
      <c r="BK271" s="30" t="e">
        <f t="shared" si="594"/>
        <v>#N/A</v>
      </c>
      <c r="BL271" s="30" t="e">
        <f t="shared" si="594"/>
        <v>#N/A</v>
      </c>
      <c r="BM271" s="30" t="e">
        <f t="shared" si="594"/>
        <v>#N/A</v>
      </c>
      <c r="BN271" s="29" t="e">
        <f t="shared" si="594"/>
        <v>#N/A</v>
      </c>
      <c r="BO271" s="85" t="str">
        <f t="shared" si="605"/>
        <v>$$$</v>
      </c>
      <c r="BP271" s="88" t="str">
        <f t="shared" si="595"/>
        <v>$$$</v>
      </c>
      <c r="BQ271" s="88" t="str">
        <f t="shared" si="606"/>
        <v>$$$</v>
      </c>
      <c r="BR271" s="88" t="str">
        <f t="shared" si="607"/>
        <v>$$$</v>
      </c>
      <c r="BS271" s="29" t="e">
        <f t="shared" si="596"/>
        <v>#N/A</v>
      </c>
      <c r="BT271" s="29" t="e">
        <f t="shared" si="596"/>
        <v>#N/A</v>
      </c>
      <c r="BU271" s="29" t="e">
        <f t="shared" si="596"/>
        <v>#N/A</v>
      </c>
      <c r="BV271" s="29" t="e">
        <f t="shared" si="596"/>
        <v>#N/A</v>
      </c>
      <c r="BW271" s="29" t="e">
        <f t="shared" si="596"/>
        <v>#N/A</v>
      </c>
      <c r="BX271" s="29" t="e">
        <f t="shared" si="596"/>
        <v>#N/A</v>
      </c>
      <c r="BY271" s="29" t="e">
        <f t="shared" si="596"/>
        <v>#N/A</v>
      </c>
      <c r="BZ271" s="29" t="e">
        <f t="shared" si="596"/>
        <v>#N/A</v>
      </c>
      <c r="CA271" s="29" t="e">
        <f t="shared" si="596"/>
        <v>#N/A</v>
      </c>
      <c r="CB271" s="29" t="e">
        <f t="shared" si="596"/>
        <v>#N/A</v>
      </c>
      <c r="CC271" s="29" t="e">
        <f t="shared" si="596"/>
        <v>#N/A</v>
      </c>
      <c r="CD271" s="29" t="e">
        <f t="shared" si="596"/>
        <v>#N/A</v>
      </c>
      <c r="CE271" s="6" t="str">
        <f t="shared" si="603"/>
        <v/>
      </c>
      <c r="CF271" s="27" t="e">
        <f>IF(AND(CI271,NOT(AD271)),LOOKUP(CF$5,{0,750,1500},H271:J271),"")</f>
        <v>#N/A</v>
      </c>
      <c r="CG271" s="6" t="str">
        <f t="shared" si="604"/>
        <v/>
      </c>
      <c r="CH271" t="e">
        <f t="shared" si="597"/>
        <v>#N/A</v>
      </c>
      <c r="CI271" t="e">
        <f t="shared" si="598"/>
        <v>#N/A</v>
      </c>
      <c r="CJ271" s="6" t="e">
        <f t="shared" si="608"/>
        <v>#N/A</v>
      </c>
      <c r="CK271" s="6">
        <f t="shared" si="609"/>
        <v>1</v>
      </c>
      <c r="CL271" s="6">
        <f t="shared" si="26"/>
        <v>1</v>
      </c>
      <c r="CM271" s="6">
        <f t="shared" si="610"/>
        <v>0</v>
      </c>
      <c r="CN271" s="6">
        <f t="shared" si="611"/>
        <v>0</v>
      </c>
      <c r="CO271" s="6">
        <f t="shared" si="612"/>
        <v>1</v>
      </c>
      <c r="CP271" s="6">
        <f t="shared" si="613"/>
        <v>1</v>
      </c>
      <c r="CQ271" s="6">
        <f t="shared" si="599"/>
        <v>1</v>
      </c>
      <c r="CR271" s="81" t="str">
        <f t="shared" si="614"/>
        <v/>
      </c>
      <c r="CS271">
        <f t="shared" si="600"/>
        <v>198</v>
      </c>
      <c r="CT271">
        <f t="shared" si="19"/>
        <v>0</v>
      </c>
      <c r="CU271" t="str">
        <f t="shared" si="29"/>
        <v/>
      </c>
      <c r="CV271" s="81">
        <f t="shared" si="601"/>
        <v>0</v>
      </c>
      <c r="CW271" s="81">
        <f>(CV271/25)^1.5*(Calculator!$BU$4/10000)*CW$5</f>
        <v>0</v>
      </c>
      <c r="CX271" t="str">
        <f t="shared" si="602"/>
        <v>$0</v>
      </c>
    </row>
    <row r="272" spans="2:102" x14ac:dyDescent="0.25">
      <c r="B272" s="115" t="s">
        <v>233</v>
      </c>
      <c r="C272" s="13">
        <v>46267.647916666669</v>
      </c>
      <c r="D272">
        <v>31153</v>
      </c>
      <c r="E272" s="54" t="s">
        <v>237</v>
      </c>
      <c r="F272" s="54" t="s">
        <v>602</v>
      </c>
      <c r="G272" s="54" t="s">
        <v>617</v>
      </c>
      <c r="H272" s="55">
        <v>11.799999999999999</v>
      </c>
      <c r="I272" s="55">
        <v>11.1</v>
      </c>
      <c r="J272" s="55">
        <v>10.8</v>
      </c>
      <c r="K272" s="54"/>
      <c r="L272" s="56" t="b">
        <v>0</v>
      </c>
      <c r="M272" s="56" t="b">
        <v>0</v>
      </c>
      <c r="N272" s="54">
        <v>0</v>
      </c>
      <c r="O272" s="54" t="s">
        <v>238</v>
      </c>
      <c r="P272" s="54">
        <v>100</v>
      </c>
      <c r="Q272" s="54">
        <v>1</v>
      </c>
      <c r="R272" s="54">
        <v>0</v>
      </c>
      <c r="S272" s="54" t="s">
        <v>604</v>
      </c>
      <c r="T272" s="54" t="s">
        <v>610</v>
      </c>
      <c r="U272" s="54" t="s">
        <v>606</v>
      </c>
      <c r="V272" s="54" t="s">
        <v>607</v>
      </c>
      <c r="W272" s="54" t="b">
        <v>0</v>
      </c>
      <c r="X272" s="54"/>
      <c r="Y272" s="57" t="s">
        <v>2349</v>
      </c>
      <c r="Z272" s="54" t="s">
        <v>2350</v>
      </c>
      <c r="AA272" s="54"/>
      <c r="AB272" s="54" t="s">
        <v>608</v>
      </c>
      <c r="AC272" s="56" t="b">
        <v>1</v>
      </c>
      <c r="AD272" s="56" t="b">
        <v>0</v>
      </c>
      <c r="AE272" s="54"/>
      <c r="AF272" s="58"/>
      <c r="AG272" s="62" t="s">
        <v>293</v>
      </c>
      <c r="AH272" s="54"/>
      <c r="AI272" s="54"/>
      <c r="AJ272" s="54"/>
      <c r="AK272" s="54"/>
      <c r="AL272" s="54"/>
      <c r="AM272" s="54">
        <v>0</v>
      </c>
      <c r="AN272" s="54"/>
      <c r="AO272" s="54"/>
      <c r="AP272" s="54"/>
      <c r="AQ272" s="54"/>
      <c r="AR272" s="54"/>
      <c r="AS272" s="54"/>
      <c r="AT272" s="54"/>
      <c r="AU272" s="54"/>
      <c r="AV272" s="54"/>
      <c r="AW272" s="54"/>
      <c r="AX272" s="59"/>
      <c r="AY272" s="59"/>
      <c r="AZ272" s="59"/>
      <c r="BA272" s="59"/>
      <c r="BB272" s="59"/>
      <c r="BC272" s="60"/>
      <c r="BD272" s="61"/>
      <c r="BE272" s="62"/>
      <c r="BF272" s="35">
        <f t="shared" ref="BF272:BG281" si="615">IF($E272=$E$4,BF$4,IF($E272=$E$5,BF$5,""))</f>
        <v>4.0600000000000005</v>
      </c>
      <c r="BG272" s="35">
        <f t="shared" si="615"/>
        <v>6.0295000000000001E-2</v>
      </c>
      <c r="BH272" s="35" t="str">
        <f t="shared" ref="BH272:BH281" si="616">IF(ISTEXT(BE272),IF(AND(AV272=0,SUM(AN272:AQ272)=0),IF(AM272&lt;=0,IF(BE272="Y","Low","Flat"),"Med"),"High"),"?")</f>
        <v>?</v>
      </c>
      <c r="BI272" s="110" t="str">
        <f t="shared" ref="BI272:BI281" si="617">IF(ISNUMBER(AH272),0*BI$5*SIN((EDATE($A$3,$Q272)-DATE(YEAR(EDATE($A$3,$Q272)),1,0)-BI$4)*2*PI()/365),"")</f>
        <v/>
      </c>
      <c r="BJ272" s="83">
        <f>VLOOKUP($F272,REP_Info!$D$6:$H$250,5,FALSE)</f>
        <v>0.123</v>
      </c>
      <c r="BK272" s="30" t="e">
        <f t="shared" ref="BK272:BN281" si="618">IF(BK$7&gt;0,(LOOKUP(BK$7,$AH272:$AL272,$AM272:$AQ272)+IF($AG272="Y",SUMPRODUCT($AX272:$BB272-$AW272:$BA272,BK$7-$AR272:$AV272,N(BK$7&gt;$AR272:$AV272)),BK$7*LOOKUP(BK$7,$AR272:$AV272,$AX272:$BB272))+IF($BE272="Y",$BF272,$BC272)+BK$7*IF($BE272="Y",$BG272,$BD272))*100/BK$7,"")</f>
        <v>#N/A</v>
      </c>
      <c r="BL272" s="30" t="e">
        <f t="shared" si="618"/>
        <v>#N/A</v>
      </c>
      <c r="BM272" s="30" t="e">
        <f t="shared" si="618"/>
        <v>#N/A</v>
      </c>
      <c r="BN272" s="29" t="e">
        <f t="shared" si="618"/>
        <v>#N/A</v>
      </c>
      <c r="BO272" s="85" t="str">
        <f t="shared" si="2"/>
        <v>$$$</v>
      </c>
      <c r="BP272" s="88" t="str">
        <f t="shared" ref="BP272:BP281" si="619">IFERROR(BO272*100/BO$5,"$$$")</f>
        <v>$$$</v>
      </c>
      <c r="BQ272" s="88" t="str">
        <f t="shared" si="4"/>
        <v>$$$</v>
      </c>
      <c r="BR272" s="88" t="str">
        <f t="shared" si="5"/>
        <v>$$$</v>
      </c>
      <c r="BS272" s="29" t="e">
        <f t="shared" ref="BS272:CD281" si="620">IF($CI272,IF(BS$7&gt;0,IF(BS$4&gt;$Q272,$BF272+BS$7*(BS$5+$BG272+$BI272),LOOKUP(BS$7,$AH272:$AL272,$AM272:$AQ272)+IF($AG272="Y",SUMPRODUCT($AX272:$BB272-$AW272:$BA272,BS$7-$AR272:$AV272,N(BS$7&gt;$AR272:$AV272)),BS$7*LOOKUP(BS$7,$AR272:$AV272,$AX272:$BB272))+IF($BE272="Y",$BF272,$BC272)+BS$7*IF($BE272="Y",$BG272,$BD272))*100/BS$7,""),NA())</f>
        <v>#N/A</v>
      </c>
      <c r="BT272" s="29" t="e">
        <f t="shared" si="620"/>
        <v>#N/A</v>
      </c>
      <c r="BU272" s="29" t="e">
        <f t="shared" si="620"/>
        <v>#N/A</v>
      </c>
      <c r="BV272" s="29" t="e">
        <f t="shared" si="620"/>
        <v>#N/A</v>
      </c>
      <c r="BW272" s="29" t="e">
        <f t="shared" si="620"/>
        <v>#N/A</v>
      </c>
      <c r="BX272" s="29" t="e">
        <f t="shared" si="620"/>
        <v>#N/A</v>
      </c>
      <c r="BY272" s="29" t="e">
        <f t="shared" si="620"/>
        <v>#N/A</v>
      </c>
      <c r="BZ272" s="29" t="e">
        <f t="shared" si="620"/>
        <v>#N/A</v>
      </c>
      <c r="CA272" s="29" t="e">
        <f t="shared" si="620"/>
        <v>#N/A</v>
      </c>
      <c r="CB272" s="29" t="e">
        <f t="shared" si="620"/>
        <v>#N/A</v>
      </c>
      <c r="CC272" s="29" t="e">
        <f t="shared" si="620"/>
        <v>#N/A</v>
      </c>
      <c r="CD272" s="29" t="e">
        <f t="shared" si="620"/>
        <v>#N/A</v>
      </c>
      <c r="CE272" s="6" t="str">
        <f t="shared" si="603"/>
        <v/>
      </c>
      <c r="CF272" s="27" t="e">
        <f>IF(AND(CI272,NOT(AD272)),LOOKUP(CF$5,{0,750,1500},H272:J272),"")</f>
        <v>#N/A</v>
      </c>
      <c r="CG272" s="6" t="str">
        <f t="shared" si="604"/>
        <v/>
      </c>
      <c r="CH272" t="e">
        <f t="shared" ref="CH272:CH281" si="621">IF(CI272,IF(ISNUMBER(BO272),BO272,100000)+CV272/10000+IF(ISNUMBER(BJ272),BJ272,2)/10000-P272/100000+ROW()/10000000,"")</f>
        <v>#N/A</v>
      </c>
      <c r="CI272" t="e">
        <f t="shared" ref="CI272:CI281" si="622">PRODUCT(CJ272:CQ272)</f>
        <v>#N/A</v>
      </c>
      <c r="CJ272" s="6" t="e">
        <f t="shared" si="11"/>
        <v>#N/A</v>
      </c>
      <c r="CK272" s="6">
        <f t="shared" si="12"/>
        <v>1</v>
      </c>
      <c r="CL272" s="6">
        <f t="shared" si="26"/>
        <v>1</v>
      </c>
      <c r="CM272" s="6">
        <f t="shared" si="13"/>
        <v>0</v>
      </c>
      <c r="CN272" s="6">
        <f t="shared" si="14"/>
        <v>0</v>
      </c>
      <c r="CO272" s="6">
        <f t="shared" si="15"/>
        <v>1</v>
      </c>
      <c r="CP272" s="6">
        <f t="shared" si="16"/>
        <v>1</v>
      </c>
      <c r="CQ272" s="6">
        <f t="shared" ref="CQ272:CQ281" si="623">IF(CQ$5="Any",1,IF(AND(CQ$5="Med",AV272=0,SUM(AN272:AQ272)=0),1,IF(AND(CQ$5="Low",AV272=0,SUM(AN272:AQ272)=0,AM272=0),1,IF(AND(CQ$5="Flat",AV272=0,SUM(AN272:AQ272)=0,AM272=0,IFERROR(NOT(BE272="Y"),0)),1,0))))</f>
        <v>1</v>
      </c>
      <c r="CR272" s="81" t="str">
        <f t="shared" si="17"/>
        <v/>
      </c>
      <c r="CS272">
        <f t="shared" ref="CS272:CS281" si="624">CS$5*(12/(MIN(12,Q272))-1)</f>
        <v>198</v>
      </c>
      <c r="CT272">
        <f t="shared" si="19"/>
        <v>0</v>
      </c>
      <c r="CU272" t="str">
        <f t="shared" si="29"/>
        <v/>
      </c>
      <c r="CV272" s="81">
        <f t="shared" ref="CV272:CV281" si="625">CT272*IF(CU272="",1,Q272)</f>
        <v>0</v>
      </c>
      <c r="CW272" s="81">
        <f>(CV272/25)^1.5*(Calculator!$BU$4/10000)*CW$5</f>
        <v>0</v>
      </c>
      <c r="CX272" t="str">
        <f t="shared" ref="CX272:CX281" si="626">"$"&amp;IF(LEFT(CU272,1)="r",CT272&amp;"/"&amp;CU272,CV272)</f>
        <v>$0</v>
      </c>
    </row>
    <row r="273" spans="2:102" x14ac:dyDescent="0.25">
      <c r="B273" s="115" t="s">
        <v>233</v>
      </c>
      <c r="C273" s="13">
        <v>46270.302777777775</v>
      </c>
      <c r="D273">
        <v>35059</v>
      </c>
      <c r="E273" s="54" t="s">
        <v>235</v>
      </c>
      <c r="F273" s="54" t="s">
        <v>618</v>
      </c>
      <c r="G273" s="54" t="s">
        <v>619</v>
      </c>
      <c r="H273" s="55">
        <v>12</v>
      </c>
      <c r="I273" s="55">
        <v>12</v>
      </c>
      <c r="J273" s="55">
        <v>12.1</v>
      </c>
      <c r="K273" s="54"/>
      <c r="L273" s="56" t="b">
        <v>0</v>
      </c>
      <c r="M273" s="56" t="b">
        <v>0</v>
      </c>
      <c r="N273" s="54">
        <v>1</v>
      </c>
      <c r="O273" s="54" t="s">
        <v>228</v>
      </c>
      <c r="P273" s="54">
        <v>100</v>
      </c>
      <c r="Q273" s="54">
        <v>12</v>
      </c>
      <c r="R273" s="54" t="s">
        <v>473</v>
      </c>
      <c r="S273" s="54" t="s">
        <v>1639</v>
      </c>
      <c r="T273" s="54" t="s">
        <v>620</v>
      </c>
      <c r="U273" s="54" t="s">
        <v>621</v>
      </c>
      <c r="V273" s="54" t="s">
        <v>622</v>
      </c>
      <c r="W273" s="54" t="b">
        <v>0</v>
      </c>
      <c r="X273" s="54"/>
      <c r="Y273" s="57" t="s">
        <v>623</v>
      </c>
      <c r="Z273" s="54" t="s">
        <v>1640</v>
      </c>
      <c r="AA273" s="54"/>
      <c r="AB273" s="54" t="s">
        <v>624</v>
      </c>
      <c r="AC273" s="56" t="b">
        <v>0</v>
      </c>
      <c r="AD273" s="56" t="b">
        <v>0</v>
      </c>
      <c r="AE273" s="54" t="s">
        <v>302</v>
      </c>
      <c r="AF273" s="58">
        <v>46269</v>
      </c>
      <c r="AG273" s="62" t="s">
        <v>293</v>
      </c>
      <c r="AH273" s="54">
        <v>0</v>
      </c>
      <c r="AI273" s="54"/>
      <c r="AJ273" s="54"/>
      <c r="AK273" s="54"/>
      <c r="AL273" s="54"/>
      <c r="AM273" s="54">
        <v>-5</v>
      </c>
      <c r="AN273" s="54"/>
      <c r="AO273" s="54"/>
      <c r="AP273" s="54"/>
      <c r="AQ273" s="54"/>
      <c r="AR273" s="54"/>
      <c r="AS273" s="54"/>
      <c r="AT273" s="54"/>
      <c r="AU273" s="54"/>
      <c r="AV273" s="54"/>
      <c r="AW273" s="54"/>
      <c r="AX273" s="59"/>
      <c r="AY273" s="59"/>
      <c r="AZ273" s="59"/>
      <c r="BA273" s="59"/>
      <c r="BB273" s="59">
        <v>5.6460000000000003E-2</v>
      </c>
      <c r="BC273" s="60">
        <v>4.9000000000000004</v>
      </c>
      <c r="BD273" s="61">
        <v>6.4130000000000006E-2</v>
      </c>
      <c r="BE273" s="62" t="s">
        <v>293</v>
      </c>
      <c r="BF273" s="35">
        <f t="shared" si="615"/>
        <v>4.9000000000000004</v>
      </c>
      <c r="BG273" s="35">
        <f t="shared" si="615"/>
        <v>6.4130000000000006E-2</v>
      </c>
      <c r="BH273" s="35" t="str">
        <f t="shared" si="616"/>
        <v>Low</v>
      </c>
      <c r="BI273" s="110">
        <f t="shared" si="617"/>
        <v>0</v>
      </c>
      <c r="BJ273" s="83">
        <f>VLOOKUP($F273,REP_Info!$D$6:$H$250,5,FALSE)</f>
        <v>1.5649999999999999</v>
      </c>
      <c r="BK273" s="30">
        <f t="shared" si="618"/>
        <v>12.039000000000001</v>
      </c>
      <c r="BL273" s="30">
        <f t="shared" si="618"/>
        <v>12.048999999999999</v>
      </c>
      <c r="BM273" s="30">
        <f t="shared" si="618"/>
        <v>12.054000000000002</v>
      </c>
      <c r="BN273" s="29">
        <f t="shared" si="618"/>
        <v>12.055666666666669</v>
      </c>
      <c r="BO273" s="85" t="str">
        <f t="shared" si="2"/>
        <v>$$$</v>
      </c>
      <c r="BP273" s="88" t="str">
        <f t="shared" si="619"/>
        <v>$$$</v>
      </c>
      <c r="BQ273" s="88" t="str">
        <f t="shared" si="4"/>
        <v>$$$</v>
      </c>
      <c r="BR273" s="88" t="str">
        <f t="shared" si="5"/>
        <v>$$$</v>
      </c>
      <c r="BS273" s="29" t="e">
        <f t="shared" si="620"/>
        <v>#N/A</v>
      </c>
      <c r="BT273" s="29" t="e">
        <f t="shared" si="620"/>
        <v>#N/A</v>
      </c>
      <c r="BU273" s="29" t="e">
        <f t="shared" si="620"/>
        <v>#N/A</v>
      </c>
      <c r="BV273" s="29" t="e">
        <f t="shared" si="620"/>
        <v>#N/A</v>
      </c>
      <c r="BW273" s="29" t="e">
        <f t="shared" si="620"/>
        <v>#N/A</v>
      </c>
      <c r="BX273" s="29" t="e">
        <f t="shared" si="620"/>
        <v>#N/A</v>
      </c>
      <c r="BY273" s="29" t="e">
        <f t="shared" si="620"/>
        <v>#N/A</v>
      </c>
      <c r="BZ273" s="29" t="e">
        <f t="shared" si="620"/>
        <v>#N/A</v>
      </c>
      <c r="CA273" s="29" t="e">
        <f t="shared" si="620"/>
        <v>#N/A</v>
      </c>
      <c r="CB273" s="29" t="e">
        <f t="shared" si="620"/>
        <v>#N/A</v>
      </c>
      <c r="CC273" s="29" t="e">
        <f t="shared" si="620"/>
        <v>#N/A</v>
      </c>
      <c r="CD273" s="29" t="e">
        <f t="shared" si="620"/>
        <v>#N/A</v>
      </c>
      <c r="CE273" s="6" t="str">
        <f t="shared" si="603"/>
        <v/>
      </c>
      <c r="CF273" s="27" t="e">
        <f>IF(AND(CI273,NOT(AD273)),LOOKUP(CF$5,{0,750,1500},H273:J273),"")</f>
        <v>#N/A</v>
      </c>
      <c r="CG273" s="6" t="str">
        <f t="shared" si="604"/>
        <v/>
      </c>
      <c r="CH273" t="e">
        <f t="shared" si="621"/>
        <v>#N/A</v>
      </c>
      <c r="CI273" t="e">
        <f t="shared" si="622"/>
        <v>#N/A</v>
      </c>
      <c r="CJ273" s="6" t="e">
        <f t="shared" si="11"/>
        <v>#N/A</v>
      </c>
      <c r="CK273" s="6">
        <f t="shared" si="12"/>
        <v>1</v>
      </c>
      <c r="CL273" s="6">
        <f t="shared" si="26"/>
        <v>1</v>
      </c>
      <c r="CM273" s="6">
        <f t="shared" si="13"/>
        <v>1</v>
      </c>
      <c r="CN273" s="6">
        <f t="shared" si="14"/>
        <v>1</v>
      </c>
      <c r="CO273" s="6">
        <f t="shared" si="15"/>
        <v>1</v>
      </c>
      <c r="CP273" s="6">
        <f t="shared" si="16"/>
        <v>1</v>
      </c>
      <c r="CQ273" s="6">
        <f t="shared" si="623"/>
        <v>1</v>
      </c>
      <c r="CR273" s="81" t="str">
        <f t="shared" si="17"/>
        <v/>
      </c>
      <c r="CS273">
        <f t="shared" si="624"/>
        <v>0</v>
      </c>
      <c r="CT273">
        <f t="shared" si="19"/>
        <v>20</v>
      </c>
      <c r="CU273" t="str">
        <f t="shared" si="29"/>
        <v>rm</v>
      </c>
      <c r="CV273" s="81">
        <f t="shared" si="625"/>
        <v>240</v>
      </c>
      <c r="CW273" s="81">
        <f>(CV273/25)^1.5*(Calculator!$BU$4/10000)*CW$5</f>
        <v>15.468811984091507</v>
      </c>
      <c r="CX273" t="str">
        <f t="shared" si="626"/>
        <v>$20/rm</v>
      </c>
    </row>
    <row r="274" spans="2:102" x14ac:dyDescent="0.25">
      <c r="B274" s="115" t="s">
        <v>233</v>
      </c>
      <c r="C274" s="13">
        <v>46270.302777777775</v>
      </c>
      <c r="D274">
        <v>35061</v>
      </c>
      <c r="E274" s="54" t="s">
        <v>237</v>
      </c>
      <c r="F274" s="54" t="s">
        <v>618</v>
      </c>
      <c r="G274" s="54" t="s">
        <v>619</v>
      </c>
      <c r="H274" s="55">
        <v>11.5</v>
      </c>
      <c r="I274" s="55">
        <v>11.5</v>
      </c>
      <c r="J274" s="55">
        <v>11.600000000000001</v>
      </c>
      <c r="K274" s="54"/>
      <c r="L274" s="56" t="b">
        <v>0</v>
      </c>
      <c r="M274" s="56" t="b">
        <v>0</v>
      </c>
      <c r="N274" s="54">
        <v>1</v>
      </c>
      <c r="O274" s="54" t="s">
        <v>228</v>
      </c>
      <c r="P274" s="54">
        <v>100</v>
      </c>
      <c r="Q274" s="54">
        <v>12</v>
      </c>
      <c r="R274" s="54" t="s">
        <v>473</v>
      </c>
      <c r="S274" s="54" t="s">
        <v>1639</v>
      </c>
      <c r="T274" s="54" t="s">
        <v>620</v>
      </c>
      <c r="U274" s="54" t="s">
        <v>621</v>
      </c>
      <c r="V274" s="54" t="s">
        <v>622</v>
      </c>
      <c r="W274" s="54" t="b">
        <v>0</v>
      </c>
      <c r="X274" s="54"/>
      <c r="Y274" s="57" t="s">
        <v>625</v>
      </c>
      <c r="Z274" s="54" t="s">
        <v>1641</v>
      </c>
      <c r="AA274" s="54"/>
      <c r="AB274" s="54" t="s">
        <v>624</v>
      </c>
      <c r="AC274" s="56" t="b">
        <v>0</v>
      </c>
      <c r="AD274" s="56" t="b">
        <v>0</v>
      </c>
      <c r="AE274" s="54" t="s">
        <v>302</v>
      </c>
      <c r="AF274" s="58">
        <v>46269</v>
      </c>
      <c r="AG274" s="62" t="s">
        <v>293</v>
      </c>
      <c r="AH274" s="54">
        <v>0</v>
      </c>
      <c r="AI274" s="54"/>
      <c r="AJ274" s="54"/>
      <c r="AK274" s="54"/>
      <c r="AL274" s="54"/>
      <c r="AM274" s="54">
        <v>-5</v>
      </c>
      <c r="AN274" s="54"/>
      <c r="AO274" s="54"/>
      <c r="AP274" s="54"/>
      <c r="AQ274" s="54"/>
      <c r="AR274" s="54"/>
      <c r="AS274" s="54"/>
      <c r="AT274" s="54"/>
      <c r="AU274" s="54"/>
      <c r="AV274" s="54"/>
      <c r="AW274" s="54"/>
      <c r="AX274" s="59"/>
      <c r="AY274" s="59"/>
      <c r="AZ274" s="59"/>
      <c r="BA274" s="59"/>
      <c r="BB274" s="59">
        <v>5.6140000000000002E-2</v>
      </c>
      <c r="BC274" s="60">
        <v>4.0599999999999996</v>
      </c>
      <c r="BD274" s="61">
        <v>6.0295000000000001E-2</v>
      </c>
      <c r="BE274" s="62" t="s">
        <v>293</v>
      </c>
      <c r="BF274" s="35">
        <f t="shared" si="615"/>
        <v>4.0600000000000005</v>
      </c>
      <c r="BG274" s="35">
        <f t="shared" si="615"/>
        <v>6.0295000000000001E-2</v>
      </c>
      <c r="BH274" s="35" t="str">
        <f t="shared" si="616"/>
        <v>Low</v>
      </c>
      <c r="BI274" s="110">
        <f t="shared" si="617"/>
        <v>0</v>
      </c>
      <c r="BJ274" s="83">
        <f>VLOOKUP($F274,REP_Info!$D$6:$H$250,5,FALSE)</f>
        <v>1.5649999999999999</v>
      </c>
      <c r="BK274" s="30">
        <f t="shared" si="618"/>
        <v>11.455500000000001</v>
      </c>
      <c r="BL274" s="30">
        <f t="shared" si="618"/>
        <v>11.5495</v>
      </c>
      <c r="BM274" s="30">
        <f t="shared" si="618"/>
        <v>11.596500000000001</v>
      </c>
      <c r="BN274" s="29">
        <f t="shared" si="618"/>
        <v>11.612166666666667</v>
      </c>
      <c r="BO274" s="85" t="str">
        <f t="shared" si="2"/>
        <v>$$$</v>
      </c>
      <c r="BP274" s="88" t="str">
        <f t="shared" si="619"/>
        <v>$$$</v>
      </c>
      <c r="BQ274" s="88" t="str">
        <f t="shared" si="4"/>
        <v>$$$</v>
      </c>
      <c r="BR274" s="88" t="str">
        <f t="shared" si="5"/>
        <v>$$$</v>
      </c>
      <c r="BS274" s="29" t="e">
        <f t="shared" si="620"/>
        <v>#N/A</v>
      </c>
      <c r="BT274" s="29" t="e">
        <f t="shared" si="620"/>
        <v>#N/A</v>
      </c>
      <c r="BU274" s="29" t="e">
        <f t="shared" si="620"/>
        <v>#N/A</v>
      </c>
      <c r="BV274" s="29" t="e">
        <f t="shared" si="620"/>
        <v>#N/A</v>
      </c>
      <c r="BW274" s="29" t="e">
        <f t="shared" si="620"/>
        <v>#N/A</v>
      </c>
      <c r="BX274" s="29" t="e">
        <f t="shared" si="620"/>
        <v>#N/A</v>
      </c>
      <c r="BY274" s="29" t="e">
        <f t="shared" si="620"/>
        <v>#N/A</v>
      </c>
      <c r="BZ274" s="29" t="e">
        <f t="shared" si="620"/>
        <v>#N/A</v>
      </c>
      <c r="CA274" s="29" t="e">
        <f t="shared" si="620"/>
        <v>#N/A</v>
      </c>
      <c r="CB274" s="29" t="e">
        <f t="shared" si="620"/>
        <v>#N/A</v>
      </c>
      <c r="CC274" s="29" t="e">
        <f t="shared" si="620"/>
        <v>#N/A</v>
      </c>
      <c r="CD274" s="29" t="e">
        <f t="shared" si="620"/>
        <v>#N/A</v>
      </c>
      <c r="CE274" s="6" t="str">
        <f t="shared" si="603"/>
        <v/>
      </c>
      <c r="CF274" s="27" t="e">
        <f>IF(AND(CI274,NOT(AD274)),LOOKUP(CF$5,{0,750,1500},H274:J274),"")</f>
        <v>#N/A</v>
      </c>
      <c r="CG274" s="6" t="str">
        <f t="shared" si="604"/>
        <v/>
      </c>
      <c r="CH274" t="e">
        <f t="shared" si="621"/>
        <v>#N/A</v>
      </c>
      <c r="CI274" t="e">
        <f t="shared" si="622"/>
        <v>#N/A</v>
      </c>
      <c r="CJ274" s="6" t="e">
        <f t="shared" si="11"/>
        <v>#N/A</v>
      </c>
      <c r="CK274" s="6">
        <f t="shared" si="12"/>
        <v>1</v>
      </c>
      <c r="CL274" s="6">
        <f t="shared" si="26"/>
        <v>1</v>
      </c>
      <c r="CM274" s="6">
        <f t="shared" si="13"/>
        <v>1</v>
      </c>
      <c r="CN274" s="6">
        <f t="shared" si="14"/>
        <v>1</v>
      </c>
      <c r="CO274" s="6">
        <f t="shared" si="15"/>
        <v>1</v>
      </c>
      <c r="CP274" s="6">
        <f t="shared" si="16"/>
        <v>1</v>
      </c>
      <c r="CQ274" s="6">
        <f t="shared" si="623"/>
        <v>1</v>
      </c>
      <c r="CR274" s="81" t="str">
        <f t="shared" si="17"/>
        <v/>
      </c>
      <c r="CS274">
        <f t="shared" si="624"/>
        <v>0</v>
      </c>
      <c r="CT274">
        <f t="shared" si="19"/>
        <v>20</v>
      </c>
      <c r="CU274" t="str">
        <f t="shared" si="29"/>
        <v>rm</v>
      </c>
      <c r="CV274" s="81">
        <f t="shared" si="625"/>
        <v>240</v>
      </c>
      <c r="CW274" s="81">
        <f>(CV274/25)^1.5*(Calculator!$BU$4/10000)*CW$5</f>
        <v>15.468811984091507</v>
      </c>
      <c r="CX274" t="str">
        <f t="shared" si="626"/>
        <v>$20/rm</v>
      </c>
    </row>
    <row r="275" spans="2:102" x14ac:dyDescent="0.25">
      <c r="B275" s="115" t="s">
        <v>233</v>
      </c>
      <c r="C275" s="13">
        <v>46269.447222222225</v>
      </c>
      <c r="D275">
        <v>35585</v>
      </c>
      <c r="E275" s="54" t="s">
        <v>235</v>
      </c>
      <c r="F275" s="54" t="s">
        <v>618</v>
      </c>
      <c r="G275" s="54" t="s">
        <v>2228</v>
      </c>
      <c r="H275" s="55">
        <v>10.8</v>
      </c>
      <c r="I275" s="55">
        <v>10.8</v>
      </c>
      <c r="J275" s="55">
        <v>10.9</v>
      </c>
      <c r="K275" s="54"/>
      <c r="L275" s="56" t="b">
        <v>0</v>
      </c>
      <c r="M275" s="56" t="b">
        <v>0</v>
      </c>
      <c r="N275" s="54">
        <v>1</v>
      </c>
      <c r="O275" s="54" t="s">
        <v>228</v>
      </c>
      <c r="P275" s="54">
        <v>100</v>
      </c>
      <c r="Q275" s="54">
        <v>8</v>
      </c>
      <c r="R275" s="54" t="s">
        <v>473</v>
      </c>
      <c r="S275" s="54" t="s">
        <v>2229</v>
      </c>
      <c r="T275" s="54" t="s">
        <v>620</v>
      </c>
      <c r="U275" s="54" t="s">
        <v>2159</v>
      </c>
      <c r="V275" s="54" t="s">
        <v>622</v>
      </c>
      <c r="W275" s="54" t="b">
        <v>0</v>
      </c>
      <c r="X275" s="54"/>
      <c r="Y275" s="57" t="s">
        <v>2230</v>
      </c>
      <c r="Z275" s="54" t="s">
        <v>2231</v>
      </c>
      <c r="AA275" s="54"/>
      <c r="AB275" s="54" t="s">
        <v>624</v>
      </c>
      <c r="AC275" s="56" t="b">
        <v>0</v>
      </c>
      <c r="AD275" s="56" t="b">
        <v>0</v>
      </c>
      <c r="AE275" s="54" t="s">
        <v>302</v>
      </c>
      <c r="AF275" s="58">
        <v>46268</v>
      </c>
      <c r="AG275" s="62" t="s">
        <v>293</v>
      </c>
      <c r="AH275" s="54">
        <v>0</v>
      </c>
      <c r="AI275" s="54"/>
      <c r="AJ275" s="54"/>
      <c r="AK275" s="54"/>
      <c r="AL275" s="54"/>
      <c r="AM275" s="54">
        <v>-5</v>
      </c>
      <c r="AN275" s="54"/>
      <c r="AO275" s="54"/>
      <c r="AP275" s="54"/>
      <c r="AQ275" s="54"/>
      <c r="AR275" s="54"/>
      <c r="AS275" s="54"/>
      <c r="AT275" s="54"/>
      <c r="AU275" s="54"/>
      <c r="AV275" s="54"/>
      <c r="AW275" s="54"/>
      <c r="AX275" s="59"/>
      <c r="AY275" s="59"/>
      <c r="AZ275" s="59"/>
      <c r="BA275" s="59"/>
      <c r="BB275" s="59">
        <v>4.446E-2</v>
      </c>
      <c r="BC275" s="60">
        <v>4.9000000000000004</v>
      </c>
      <c r="BD275" s="61">
        <v>6.4130000000000006E-2</v>
      </c>
      <c r="BE275" s="62" t="s">
        <v>293</v>
      </c>
      <c r="BF275" s="35">
        <f t="shared" si="615"/>
        <v>4.9000000000000004</v>
      </c>
      <c r="BG275" s="35">
        <f t="shared" si="615"/>
        <v>6.4130000000000006E-2</v>
      </c>
      <c r="BH275" s="35" t="str">
        <f t="shared" si="616"/>
        <v>Low</v>
      </c>
      <c r="BI275" s="110">
        <f t="shared" si="617"/>
        <v>0</v>
      </c>
      <c r="BJ275" s="83">
        <f>VLOOKUP($F275,REP_Info!$D$6:$H$250,5,FALSE)</f>
        <v>1.5649999999999999</v>
      </c>
      <c r="BK275" s="30">
        <f t="shared" si="618"/>
        <v>10.839000000000002</v>
      </c>
      <c r="BL275" s="30">
        <f t="shared" si="618"/>
        <v>10.849</v>
      </c>
      <c r="BM275" s="30">
        <f t="shared" si="618"/>
        <v>10.854000000000001</v>
      </c>
      <c r="BN275" s="29">
        <f t="shared" si="618"/>
        <v>10.855666666666666</v>
      </c>
      <c r="BO275" s="85" t="str">
        <f t="shared" si="2"/>
        <v>$$$</v>
      </c>
      <c r="BP275" s="88" t="str">
        <f t="shared" si="619"/>
        <v>$$$</v>
      </c>
      <c r="BQ275" s="88" t="str">
        <f t="shared" si="4"/>
        <v>$$$</v>
      </c>
      <c r="BR275" s="88" t="str">
        <f t="shared" si="5"/>
        <v>$$$</v>
      </c>
      <c r="BS275" s="29" t="e">
        <f t="shared" si="620"/>
        <v>#N/A</v>
      </c>
      <c r="BT275" s="29" t="e">
        <f t="shared" si="620"/>
        <v>#N/A</v>
      </c>
      <c r="BU275" s="29" t="e">
        <f t="shared" si="620"/>
        <v>#N/A</v>
      </c>
      <c r="BV275" s="29" t="e">
        <f t="shared" si="620"/>
        <v>#N/A</v>
      </c>
      <c r="BW275" s="29" t="e">
        <f t="shared" si="620"/>
        <v>#N/A</v>
      </c>
      <c r="BX275" s="29" t="e">
        <f t="shared" si="620"/>
        <v>#N/A</v>
      </c>
      <c r="BY275" s="29" t="e">
        <f t="shared" si="620"/>
        <v>#N/A</v>
      </c>
      <c r="BZ275" s="29" t="e">
        <f t="shared" si="620"/>
        <v>#N/A</v>
      </c>
      <c r="CA275" s="29" t="e">
        <f t="shared" si="620"/>
        <v>#N/A</v>
      </c>
      <c r="CB275" s="29" t="e">
        <f t="shared" si="620"/>
        <v>#N/A</v>
      </c>
      <c r="CC275" s="29" t="e">
        <f t="shared" si="620"/>
        <v>#N/A</v>
      </c>
      <c r="CD275" s="29" t="e">
        <f t="shared" si="620"/>
        <v>#N/A</v>
      </c>
      <c r="CE275" s="6" t="str">
        <f t="shared" si="603"/>
        <v/>
      </c>
      <c r="CF275" s="27" t="e">
        <f>IF(AND(CI275,NOT(AD275)),LOOKUP(CF$5,{0,750,1500},H275:J275),"")</f>
        <v>#N/A</v>
      </c>
      <c r="CG275" s="6" t="str">
        <f t="shared" si="604"/>
        <v/>
      </c>
      <c r="CH275" t="e">
        <f t="shared" si="621"/>
        <v>#N/A</v>
      </c>
      <c r="CI275" t="e">
        <f t="shared" si="622"/>
        <v>#N/A</v>
      </c>
      <c r="CJ275" s="6" t="e">
        <f t="shared" si="11"/>
        <v>#N/A</v>
      </c>
      <c r="CK275" s="6">
        <f t="shared" si="12"/>
        <v>1</v>
      </c>
      <c r="CL275" s="6">
        <f t="shared" si="26"/>
        <v>1</v>
      </c>
      <c r="CM275" s="6">
        <f t="shared" si="13"/>
        <v>1</v>
      </c>
      <c r="CN275" s="6">
        <f t="shared" si="14"/>
        <v>0</v>
      </c>
      <c r="CO275" s="6">
        <f t="shared" si="15"/>
        <v>1</v>
      </c>
      <c r="CP275" s="6">
        <f t="shared" si="16"/>
        <v>1</v>
      </c>
      <c r="CQ275" s="6">
        <f t="shared" si="623"/>
        <v>1</v>
      </c>
      <c r="CR275" s="81" t="str">
        <f t="shared" si="17"/>
        <v/>
      </c>
      <c r="CS275">
        <f t="shared" si="624"/>
        <v>9</v>
      </c>
      <c r="CT275">
        <f t="shared" si="19"/>
        <v>20</v>
      </c>
      <c r="CU275" t="str">
        <f t="shared" si="29"/>
        <v>rm</v>
      </c>
      <c r="CV275" s="81">
        <f t="shared" si="625"/>
        <v>160</v>
      </c>
      <c r="CW275" s="81">
        <f>(CV275/25)^1.5*(Calculator!$BU$4/10000)*CW$5</f>
        <v>8.4201547306830324</v>
      </c>
      <c r="CX275" t="str">
        <f t="shared" si="626"/>
        <v>$20/rm</v>
      </c>
    </row>
    <row r="276" spans="2:102" x14ac:dyDescent="0.25">
      <c r="B276" s="115" t="s">
        <v>233</v>
      </c>
      <c r="C276" s="13">
        <v>46269.447222222225</v>
      </c>
      <c r="D276">
        <v>35588</v>
      </c>
      <c r="E276" s="54" t="s">
        <v>237</v>
      </c>
      <c r="F276" s="54" t="s">
        <v>618</v>
      </c>
      <c r="G276" s="54" t="s">
        <v>2228</v>
      </c>
      <c r="H276" s="55">
        <v>10.5</v>
      </c>
      <c r="I276" s="55">
        <v>10.5</v>
      </c>
      <c r="J276" s="55">
        <v>10.6</v>
      </c>
      <c r="K276" s="54"/>
      <c r="L276" s="56" t="b">
        <v>0</v>
      </c>
      <c r="M276" s="56" t="b">
        <v>0</v>
      </c>
      <c r="N276" s="54">
        <v>1</v>
      </c>
      <c r="O276" s="54" t="s">
        <v>228</v>
      </c>
      <c r="P276" s="54">
        <v>100</v>
      </c>
      <c r="Q276" s="54">
        <v>8</v>
      </c>
      <c r="R276" s="54" t="s">
        <v>473</v>
      </c>
      <c r="S276" s="54" t="s">
        <v>2229</v>
      </c>
      <c r="T276" s="54" t="s">
        <v>620</v>
      </c>
      <c r="U276" s="54" t="s">
        <v>2159</v>
      </c>
      <c r="V276" s="54" t="s">
        <v>622</v>
      </c>
      <c r="W276" s="54" t="b">
        <v>0</v>
      </c>
      <c r="X276" s="54"/>
      <c r="Y276" s="57" t="s">
        <v>2232</v>
      </c>
      <c r="Z276" s="54" t="s">
        <v>2233</v>
      </c>
      <c r="AA276" s="54"/>
      <c r="AB276" s="54" t="s">
        <v>624</v>
      </c>
      <c r="AC276" s="56" t="b">
        <v>0</v>
      </c>
      <c r="AD276" s="56" t="b">
        <v>0</v>
      </c>
      <c r="AE276" s="54" t="s">
        <v>302</v>
      </c>
      <c r="AF276" s="58">
        <v>46268</v>
      </c>
      <c r="AG276" s="62" t="s">
        <v>293</v>
      </c>
      <c r="AH276" s="54">
        <v>0</v>
      </c>
      <c r="AI276" s="54"/>
      <c r="AJ276" s="54"/>
      <c r="AK276" s="54"/>
      <c r="AL276" s="54"/>
      <c r="AM276" s="54">
        <v>-5</v>
      </c>
      <c r="AN276" s="54"/>
      <c r="AO276" s="54"/>
      <c r="AP276" s="54"/>
      <c r="AQ276" s="54"/>
      <c r="AR276" s="54"/>
      <c r="AS276" s="54"/>
      <c r="AT276" s="54"/>
      <c r="AU276" s="54"/>
      <c r="AV276" s="54"/>
      <c r="AW276" s="54"/>
      <c r="AX276" s="59"/>
      <c r="AY276" s="59"/>
      <c r="AZ276" s="59"/>
      <c r="BA276" s="59"/>
      <c r="BB276" s="59">
        <v>4.614E-2</v>
      </c>
      <c r="BC276" s="60">
        <v>4.0599999999999996</v>
      </c>
      <c r="BD276" s="61">
        <v>6.0295000000000001E-2</v>
      </c>
      <c r="BE276" s="62" t="s">
        <v>293</v>
      </c>
      <c r="BF276" s="35">
        <f t="shared" si="615"/>
        <v>4.0600000000000005</v>
      </c>
      <c r="BG276" s="35">
        <f t="shared" si="615"/>
        <v>6.0295000000000001E-2</v>
      </c>
      <c r="BH276" s="35" t="str">
        <f t="shared" si="616"/>
        <v>Low</v>
      </c>
      <c r="BI276" s="110">
        <f t="shared" si="617"/>
        <v>0</v>
      </c>
      <c r="BJ276" s="83">
        <f>VLOOKUP($F276,REP_Info!$D$6:$H$250,5,FALSE)</f>
        <v>1.5649999999999999</v>
      </c>
      <c r="BK276" s="30">
        <f t="shared" si="618"/>
        <v>10.455500000000001</v>
      </c>
      <c r="BL276" s="30">
        <f t="shared" si="618"/>
        <v>10.5495</v>
      </c>
      <c r="BM276" s="30">
        <f t="shared" si="618"/>
        <v>10.596500000000001</v>
      </c>
      <c r="BN276" s="29">
        <f t="shared" si="618"/>
        <v>10.612166666666667</v>
      </c>
      <c r="BO276" s="85" t="str">
        <f t="shared" si="2"/>
        <v>$$$</v>
      </c>
      <c r="BP276" s="88" t="str">
        <f t="shared" si="619"/>
        <v>$$$</v>
      </c>
      <c r="BQ276" s="88" t="str">
        <f t="shared" si="4"/>
        <v>$$$</v>
      </c>
      <c r="BR276" s="88" t="str">
        <f t="shared" si="5"/>
        <v>$$$</v>
      </c>
      <c r="BS276" s="29" t="e">
        <f t="shared" si="620"/>
        <v>#N/A</v>
      </c>
      <c r="BT276" s="29" t="e">
        <f t="shared" si="620"/>
        <v>#N/A</v>
      </c>
      <c r="BU276" s="29" t="e">
        <f t="shared" si="620"/>
        <v>#N/A</v>
      </c>
      <c r="BV276" s="29" t="e">
        <f t="shared" si="620"/>
        <v>#N/A</v>
      </c>
      <c r="BW276" s="29" t="e">
        <f t="shared" si="620"/>
        <v>#N/A</v>
      </c>
      <c r="BX276" s="29" t="e">
        <f t="shared" si="620"/>
        <v>#N/A</v>
      </c>
      <c r="BY276" s="29" t="e">
        <f t="shared" si="620"/>
        <v>#N/A</v>
      </c>
      <c r="BZ276" s="29" t="e">
        <f t="shared" si="620"/>
        <v>#N/A</v>
      </c>
      <c r="CA276" s="29" t="e">
        <f t="shared" si="620"/>
        <v>#N/A</v>
      </c>
      <c r="CB276" s="29" t="e">
        <f t="shared" si="620"/>
        <v>#N/A</v>
      </c>
      <c r="CC276" s="29" t="e">
        <f t="shared" si="620"/>
        <v>#N/A</v>
      </c>
      <c r="CD276" s="29" t="e">
        <f t="shared" si="620"/>
        <v>#N/A</v>
      </c>
      <c r="CE276" s="6" t="str">
        <f t="shared" si="603"/>
        <v/>
      </c>
      <c r="CF276" s="27" t="e">
        <f>IF(AND(CI276,NOT(AD276)),LOOKUP(CF$5,{0,750,1500},H276:J276),"")</f>
        <v>#N/A</v>
      </c>
      <c r="CG276" s="6" t="str">
        <f t="shared" si="604"/>
        <v/>
      </c>
      <c r="CH276" t="e">
        <f t="shared" si="621"/>
        <v>#N/A</v>
      </c>
      <c r="CI276" t="e">
        <f t="shared" si="622"/>
        <v>#N/A</v>
      </c>
      <c r="CJ276" s="6" t="e">
        <f t="shared" si="11"/>
        <v>#N/A</v>
      </c>
      <c r="CK276" s="6">
        <f t="shared" si="12"/>
        <v>1</v>
      </c>
      <c r="CL276" s="6">
        <f t="shared" si="26"/>
        <v>1</v>
      </c>
      <c r="CM276" s="6">
        <f t="shared" si="13"/>
        <v>1</v>
      </c>
      <c r="CN276" s="6">
        <f t="shared" si="14"/>
        <v>0</v>
      </c>
      <c r="CO276" s="6">
        <f t="shared" si="15"/>
        <v>1</v>
      </c>
      <c r="CP276" s="6">
        <f t="shared" si="16"/>
        <v>1</v>
      </c>
      <c r="CQ276" s="6">
        <f t="shared" si="623"/>
        <v>1</v>
      </c>
      <c r="CR276" s="81" t="str">
        <f t="shared" si="17"/>
        <v/>
      </c>
      <c r="CS276">
        <f t="shared" si="624"/>
        <v>9</v>
      </c>
      <c r="CT276">
        <f t="shared" si="19"/>
        <v>20</v>
      </c>
      <c r="CU276" t="str">
        <f t="shared" si="29"/>
        <v>rm</v>
      </c>
      <c r="CV276" s="81">
        <f t="shared" si="625"/>
        <v>160</v>
      </c>
      <c r="CW276" s="81">
        <f>(CV276/25)^1.5*(Calculator!$BU$4/10000)*CW$5</f>
        <v>8.4201547306830324</v>
      </c>
      <c r="CX276" t="str">
        <f t="shared" si="626"/>
        <v>$20/rm</v>
      </c>
    </row>
    <row r="277" spans="2:102" x14ac:dyDescent="0.25">
      <c r="B277" s="115" t="s">
        <v>233</v>
      </c>
      <c r="C277" s="13">
        <v>46270.302777777775</v>
      </c>
      <c r="D277">
        <v>35813</v>
      </c>
      <c r="E277" s="54" t="s">
        <v>235</v>
      </c>
      <c r="F277" s="54" t="s">
        <v>618</v>
      </c>
      <c r="G277" s="54" t="s">
        <v>626</v>
      </c>
      <c r="H277" s="55">
        <v>13.200000000000001</v>
      </c>
      <c r="I277" s="55">
        <v>13.200000000000001</v>
      </c>
      <c r="J277" s="55">
        <v>13.3</v>
      </c>
      <c r="K277" s="54"/>
      <c r="L277" s="56" t="b">
        <v>0</v>
      </c>
      <c r="M277" s="56" t="b">
        <v>0</v>
      </c>
      <c r="N277" s="54">
        <v>1</v>
      </c>
      <c r="O277" s="54" t="s">
        <v>228</v>
      </c>
      <c r="P277" s="54">
        <v>100</v>
      </c>
      <c r="Q277" s="54">
        <v>24</v>
      </c>
      <c r="R277" s="54" t="s">
        <v>473</v>
      </c>
      <c r="S277" s="54" t="s">
        <v>1640</v>
      </c>
      <c r="T277" s="54" t="s">
        <v>620</v>
      </c>
      <c r="U277" s="54" t="s">
        <v>621</v>
      </c>
      <c r="V277" s="54" t="s">
        <v>622</v>
      </c>
      <c r="W277" s="54" t="b">
        <v>0</v>
      </c>
      <c r="X277" s="54"/>
      <c r="Y277" s="57" t="s">
        <v>627</v>
      </c>
      <c r="Z277" s="54" t="s">
        <v>1642</v>
      </c>
      <c r="AA277" s="54"/>
      <c r="AB277" s="54" t="s">
        <v>624</v>
      </c>
      <c r="AC277" s="56" t="b">
        <v>0</v>
      </c>
      <c r="AD277" s="56" t="b">
        <v>0</v>
      </c>
      <c r="AE277" s="54" t="s">
        <v>302</v>
      </c>
      <c r="AF277" s="58">
        <v>46269</v>
      </c>
      <c r="AG277" s="62" t="s">
        <v>293</v>
      </c>
      <c r="AH277" s="54">
        <v>0</v>
      </c>
      <c r="AI277" s="54"/>
      <c r="AJ277" s="54"/>
      <c r="AK277" s="54"/>
      <c r="AL277" s="54"/>
      <c r="AM277" s="54">
        <v>-5</v>
      </c>
      <c r="AN277" s="54"/>
      <c r="AO277" s="54"/>
      <c r="AP277" s="54"/>
      <c r="AQ277" s="54"/>
      <c r="AR277" s="54"/>
      <c r="AS277" s="54"/>
      <c r="AT277" s="54"/>
      <c r="AU277" s="54"/>
      <c r="AV277" s="54"/>
      <c r="AW277" s="54"/>
      <c r="AX277" s="59"/>
      <c r="AY277" s="59"/>
      <c r="AZ277" s="59"/>
      <c r="BA277" s="59"/>
      <c r="BB277" s="59">
        <v>6.8459999999999993E-2</v>
      </c>
      <c r="BC277" s="60">
        <v>4.9000000000000004</v>
      </c>
      <c r="BD277" s="61">
        <v>6.4130000000000006E-2</v>
      </c>
      <c r="BE277" s="62" t="s">
        <v>293</v>
      </c>
      <c r="BF277" s="35">
        <f t="shared" si="615"/>
        <v>4.9000000000000004</v>
      </c>
      <c r="BG277" s="35">
        <f t="shared" si="615"/>
        <v>6.4130000000000006E-2</v>
      </c>
      <c r="BH277" s="35" t="str">
        <f t="shared" si="616"/>
        <v>Low</v>
      </c>
      <c r="BI277" s="110">
        <f t="shared" si="617"/>
        <v>0</v>
      </c>
      <c r="BJ277" s="83">
        <f>VLOOKUP($F277,REP_Info!$D$6:$H$250,5,FALSE)</f>
        <v>1.5649999999999999</v>
      </c>
      <c r="BK277" s="30">
        <f t="shared" si="618"/>
        <v>13.238999999999999</v>
      </c>
      <c r="BL277" s="30">
        <f t="shared" si="618"/>
        <v>13.249000000000001</v>
      </c>
      <c r="BM277" s="30">
        <f t="shared" si="618"/>
        <v>13.254000000000001</v>
      </c>
      <c r="BN277" s="29">
        <f t="shared" si="618"/>
        <v>13.255666666666665</v>
      </c>
      <c r="BO277" s="85" t="str">
        <f t="shared" si="2"/>
        <v>$$$</v>
      </c>
      <c r="BP277" s="88" t="str">
        <f t="shared" si="619"/>
        <v>$$$</v>
      </c>
      <c r="BQ277" s="88" t="str">
        <f t="shared" si="4"/>
        <v>$$$</v>
      </c>
      <c r="BR277" s="88" t="str">
        <f t="shared" si="5"/>
        <v>$$$</v>
      </c>
      <c r="BS277" s="29" t="e">
        <f t="shared" si="620"/>
        <v>#N/A</v>
      </c>
      <c r="BT277" s="29" t="e">
        <f t="shared" si="620"/>
        <v>#N/A</v>
      </c>
      <c r="BU277" s="29" t="e">
        <f t="shared" si="620"/>
        <v>#N/A</v>
      </c>
      <c r="BV277" s="29" t="e">
        <f t="shared" si="620"/>
        <v>#N/A</v>
      </c>
      <c r="BW277" s="29" t="e">
        <f t="shared" si="620"/>
        <v>#N/A</v>
      </c>
      <c r="BX277" s="29" t="e">
        <f t="shared" si="620"/>
        <v>#N/A</v>
      </c>
      <c r="BY277" s="29" t="e">
        <f t="shared" si="620"/>
        <v>#N/A</v>
      </c>
      <c r="BZ277" s="29" t="e">
        <f t="shared" si="620"/>
        <v>#N/A</v>
      </c>
      <c r="CA277" s="29" t="e">
        <f t="shared" si="620"/>
        <v>#N/A</v>
      </c>
      <c r="CB277" s="29" t="e">
        <f t="shared" si="620"/>
        <v>#N/A</v>
      </c>
      <c r="CC277" s="29" t="e">
        <f t="shared" si="620"/>
        <v>#N/A</v>
      </c>
      <c r="CD277" s="29" t="e">
        <f t="shared" si="620"/>
        <v>#N/A</v>
      </c>
      <c r="CE277" s="6" t="str">
        <f t="shared" si="603"/>
        <v/>
      </c>
      <c r="CF277" s="27" t="e">
        <f>IF(AND(CI277,NOT(AD277)),LOOKUP(CF$5,{0,750,1500},H277:J277),"")</f>
        <v>#N/A</v>
      </c>
      <c r="CG277" s="6" t="str">
        <f t="shared" si="604"/>
        <v/>
      </c>
      <c r="CH277" t="e">
        <f t="shared" si="621"/>
        <v>#N/A</v>
      </c>
      <c r="CI277" t="e">
        <f t="shared" si="622"/>
        <v>#N/A</v>
      </c>
      <c r="CJ277" s="6" t="e">
        <f t="shared" si="11"/>
        <v>#N/A</v>
      </c>
      <c r="CK277" s="6">
        <f t="shared" si="12"/>
        <v>1</v>
      </c>
      <c r="CL277" s="6">
        <f t="shared" si="26"/>
        <v>1</v>
      </c>
      <c r="CM277" s="6">
        <f t="shared" si="13"/>
        <v>1</v>
      </c>
      <c r="CN277" s="6">
        <f t="shared" si="14"/>
        <v>1</v>
      </c>
      <c r="CO277" s="6">
        <f t="shared" si="15"/>
        <v>0</v>
      </c>
      <c r="CP277" s="6">
        <f t="shared" si="16"/>
        <v>1</v>
      </c>
      <c r="CQ277" s="6">
        <f t="shared" si="623"/>
        <v>1</v>
      </c>
      <c r="CR277" s="81" t="str">
        <f t="shared" si="17"/>
        <v/>
      </c>
      <c r="CS277">
        <f t="shared" si="624"/>
        <v>0</v>
      </c>
      <c r="CT277">
        <f t="shared" si="19"/>
        <v>20</v>
      </c>
      <c r="CU277" t="str">
        <f t="shared" si="29"/>
        <v>rm</v>
      </c>
      <c r="CV277" s="81">
        <f t="shared" si="625"/>
        <v>480</v>
      </c>
      <c r="CW277" s="81">
        <f>(CV277/25)^1.5*(Calculator!$BU$4/10000)*CW$5</f>
        <v>43.752407403403353</v>
      </c>
      <c r="CX277" t="str">
        <f t="shared" si="626"/>
        <v>$20/rm</v>
      </c>
    </row>
    <row r="278" spans="2:102" x14ac:dyDescent="0.25">
      <c r="B278" s="115" t="s">
        <v>233</v>
      </c>
      <c r="C278" s="13">
        <v>46260.594444444447</v>
      </c>
      <c r="D278">
        <v>35815</v>
      </c>
      <c r="E278" s="54" t="s">
        <v>237</v>
      </c>
      <c r="F278" s="54" t="s">
        <v>618</v>
      </c>
      <c r="G278" s="54" t="s">
        <v>626</v>
      </c>
      <c r="H278" s="55">
        <v>12.8</v>
      </c>
      <c r="I278" s="55">
        <v>12.8</v>
      </c>
      <c r="J278" s="55">
        <v>12.9</v>
      </c>
      <c r="K278" s="54"/>
      <c r="L278" s="56" t="b">
        <v>0</v>
      </c>
      <c r="M278" s="56" t="b">
        <v>0</v>
      </c>
      <c r="N278" s="54">
        <v>1</v>
      </c>
      <c r="O278" s="54" t="s">
        <v>228</v>
      </c>
      <c r="P278" s="54">
        <v>100</v>
      </c>
      <c r="Q278" s="54">
        <v>24</v>
      </c>
      <c r="R278" s="54" t="s">
        <v>473</v>
      </c>
      <c r="S278" s="54" t="s">
        <v>1628</v>
      </c>
      <c r="T278" s="54" t="s">
        <v>620</v>
      </c>
      <c r="U278" s="54" t="s">
        <v>621</v>
      </c>
      <c r="V278" s="54" t="s">
        <v>622</v>
      </c>
      <c r="W278" s="54" t="b">
        <v>0</v>
      </c>
      <c r="X278" s="54"/>
      <c r="Y278" s="57" t="s">
        <v>628</v>
      </c>
      <c r="Z278" s="54" t="s">
        <v>1643</v>
      </c>
      <c r="AA278" s="54"/>
      <c r="AB278" s="54" t="s">
        <v>624</v>
      </c>
      <c r="AC278" s="56" t="b">
        <v>0</v>
      </c>
      <c r="AD278" s="56" t="b">
        <v>0</v>
      </c>
      <c r="AE278" s="54" t="s">
        <v>302</v>
      </c>
      <c r="AF278" s="58">
        <v>46260</v>
      </c>
      <c r="AG278" s="62" t="s">
        <v>293</v>
      </c>
      <c r="AH278" s="54">
        <v>0</v>
      </c>
      <c r="AI278" s="54"/>
      <c r="AJ278" s="54"/>
      <c r="AK278" s="54"/>
      <c r="AL278" s="54"/>
      <c r="AM278" s="54">
        <v>-5</v>
      </c>
      <c r="AN278" s="54"/>
      <c r="AO278" s="54"/>
      <c r="AP278" s="54"/>
      <c r="AQ278" s="54"/>
      <c r="AR278" s="54"/>
      <c r="AS278" s="54"/>
      <c r="AT278" s="54"/>
      <c r="AU278" s="54"/>
      <c r="AV278" s="54"/>
      <c r="AW278" s="54"/>
      <c r="AX278" s="59"/>
      <c r="AY278" s="59"/>
      <c r="AZ278" s="59"/>
      <c r="BA278" s="59"/>
      <c r="BB278" s="59">
        <v>6.9139999999999993E-2</v>
      </c>
      <c r="BC278" s="60">
        <v>4.0599999999999996</v>
      </c>
      <c r="BD278" s="61">
        <v>6.0295000000000001E-2</v>
      </c>
      <c r="BE278" s="62" t="s">
        <v>293</v>
      </c>
      <c r="BF278" s="35">
        <f t="shared" si="615"/>
        <v>4.0600000000000005</v>
      </c>
      <c r="BG278" s="35">
        <f t="shared" si="615"/>
        <v>6.0295000000000001E-2</v>
      </c>
      <c r="BH278" s="35" t="str">
        <f t="shared" si="616"/>
        <v>Low</v>
      </c>
      <c r="BI278" s="110">
        <f t="shared" si="617"/>
        <v>0</v>
      </c>
      <c r="BJ278" s="83">
        <f>VLOOKUP($F278,REP_Info!$D$6:$H$250,5,FALSE)</f>
        <v>1.5649999999999999</v>
      </c>
      <c r="BK278" s="30">
        <f t="shared" si="618"/>
        <v>12.7555</v>
      </c>
      <c r="BL278" s="30">
        <f t="shared" si="618"/>
        <v>12.849500000000001</v>
      </c>
      <c r="BM278" s="30">
        <f t="shared" si="618"/>
        <v>12.896499999999998</v>
      </c>
      <c r="BN278" s="29">
        <f t="shared" si="618"/>
        <v>12.912166666666666</v>
      </c>
      <c r="BO278" s="85" t="str">
        <f t="shared" si="2"/>
        <v>$$$</v>
      </c>
      <c r="BP278" s="88" t="str">
        <f t="shared" si="619"/>
        <v>$$$</v>
      </c>
      <c r="BQ278" s="88" t="str">
        <f t="shared" si="4"/>
        <v>$$$</v>
      </c>
      <c r="BR278" s="88" t="str">
        <f t="shared" si="5"/>
        <v>$$$</v>
      </c>
      <c r="BS278" s="29" t="e">
        <f t="shared" si="620"/>
        <v>#N/A</v>
      </c>
      <c r="BT278" s="29" t="e">
        <f t="shared" si="620"/>
        <v>#N/A</v>
      </c>
      <c r="BU278" s="29" t="e">
        <f t="shared" si="620"/>
        <v>#N/A</v>
      </c>
      <c r="BV278" s="29" t="e">
        <f t="shared" si="620"/>
        <v>#N/A</v>
      </c>
      <c r="BW278" s="29" t="e">
        <f t="shared" si="620"/>
        <v>#N/A</v>
      </c>
      <c r="BX278" s="29" t="e">
        <f t="shared" si="620"/>
        <v>#N/A</v>
      </c>
      <c r="BY278" s="29" t="e">
        <f t="shared" si="620"/>
        <v>#N/A</v>
      </c>
      <c r="BZ278" s="29" t="e">
        <f t="shared" si="620"/>
        <v>#N/A</v>
      </c>
      <c r="CA278" s="29" t="e">
        <f t="shared" si="620"/>
        <v>#N/A</v>
      </c>
      <c r="CB278" s="29" t="e">
        <f t="shared" si="620"/>
        <v>#N/A</v>
      </c>
      <c r="CC278" s="29" t="e">
        <f t="shared" si="620"/>
        <v>#N/A</v>
      </c>
      <c r="CD278" s="29" t="e">
        <f t="shared" si="620"/>
        <v>#N/A</v>
      </c>
      <c r="CE278" s="6" t="str">
        <f t="shared" si="603"/>
        <v/>
      </c>
      <c r="CF278" s="27" t="e">
        <f>IF(AND(CI278,NOT(AD278)),LOOKUP(CF$5,{0,750,1500},H278:J278),"")</f>
        <v>#N/A</v>
      </c>
      <c r="CG278" s="6" t="str">
        <f t="shared" si="604"/>
        <v/>
      </c>
      <c r="CH278" t="e">
        <f t="shared" si="621"/>
        <v>#N/A</v>
      </c>
      <c r="CI278" t="e">
        <f t="shared" si="622"/>
        <v>#N/A</v>
      </c>
      <c r="CJ278" s="6" t="e">
        <f t="shared" si="11"/>
        <v>#N/A</v>
      </c>
      <c r="CK278" s="6">
        <f t="shared" si="12"/>
        <v>1</v>
      </c>
      <c r="CL278" s="6">
        <f t="shared" si="26"/>
        <v>1</v>
      </c>
      <c r="CM278" s="6">
        <f t="shared" si="13"/>
        <v>1</v>
      </c>
      <c r="CN278" s="6">
        <f t="shared" si="14"/>
        <v>1</v>
      </c>
      <c r="CO278" s="6">
        <f t="shared" si="15"/>
        <v>0</v>
      </c>
      <c r="CP278" s="6">
        <f t="shared" si="16"/>
        <v>1</v>
      </c>
      <c r="CQ278" s="6">
        <f t="shared" si="623"/>
        <v>1</v>
      </c>
      <c r="CR278" s="81" t="str">
        <f t="shared" si="17"/>
        <v/>
      </c>
      <c r="CS278">
        <f t="shared" si="624"/>
        <v>0</v>
      </c>
      <c r="CT278">
        <f t="shared" si="19"/>
        <v>20</v>
      </c>
      <c r="CU278" t="str">
        <f t="shared" si="29"/>
        <v>rm</v>
      </c>
      <c r="CV278" s="81">
        <f t="shared" si="625"/>
        <v>480</v>
      </c>
      <c r="CW278" s="81">
        <f>(CV278/25)^1.5*(Calculator!$BU$4/10000)*CW$5</f>
        <v>43.752407403403353</v>
      </c>
      <c r="CX278" t="str">
        <f t="shared" si="626"/>
        <v>$20/rm</v>
      </c>
    </row>
    <row r="279" spans="2:102" x14ac:dyDescent="0.25">
      <c r="B279" s="115" t="s">
        <v>233</v>
      </c>
      <c r="C279" s="13">
        <v>46266.661111111112</v>
      </c>
      <c r="D279">
        <v>35818</v>
      </c>
      <c r="E279" s="54" t="s">
        <v>235</v>
      </c>
      <c r="F279" s="54" t="s">
        <v>618</v>
      </c>
      <c r="G279" s="54" t="s">
        <v>629</v>
      </c>
      <c r="H279" s="55">
        <v>14.000000000000002</v>
      </c>
      <c r="I279" s="55">
        <v>14.000000000000002</v>
      </c>
      <c r="J279" s="55">
        <v>14.000000000000002</v>
      </c>
      <c r="K279" s="54"/>
      <c r="L279" s="56" t="b">
        <v>0</v>
      </c>
      <c r="M279" s="56" t="b">
        <v>0</v>
      </c>
      <c r="N279" s="54">
        <v>1</v>
      </c>
      <c r="O279" s="54" t="s">
        <v>228</v>
      </c>
      <c r="P279" s="54">
        <v>100</v>
      </c>
      <c r="Q279" s="54">
        <v>36</v>
      </c>
      <c r="R279" s="54" t="s">
        <v>473</v>
      </c>
      <c r="S279" s="54" t="s">
        <v>1639</v>
      </c>
      <c r="T279" s="54" t="s">
        <v>620</v>
      </c>
      <c r="U279" s="54" t="s">
        <v>621</v>
      </c>
      <c r="V279" s="54" t="s">
        <v>622</v>
      </c>
      <c r="W279" s="54" t="b">
        <v>0</v>
      </c>
      <c r="X279" s="54"/>
      <c r="Y279" s="57" t="s">
        <v>630</v>
      </c>
      <c r="Z279" s="54" t="s">
        <v>1644</v>
      </c>
      <c r="AA279" s="54"/>
      <c r="AB279" s="54" t="s">
        <v>624</v>
      </c>
      <c r="AC279" s="56" t="b">
        <v>0</v>
      </c>
      <c r="AD279" s="56" t="b">
        <v>0</v>
      </c>
      <c r="AE279" s="54" t="s">
        <v>302</v>
      </c>
      <c r="AF279" s="58">
        <v>46266</v>
      </c>
      <c r="AG279" s="62" t="s">
        <v>293</v>
      </c>
      <c r="AH279" s="54">
        <v>0</v>
      </c>
      <c r="AI279" s="54"/>
      <c r="AJ279" s="54"/>
      <c r="AK279" s="54"/>
      <c r="AL279" s="54"/>
      <c r="AM279" s="54">
        <v>-5</v>
      </c>
      <c r="AN279" s="54"/>
      <c r="AO279" s="54"/>
      <c r="AP279" s="54"/>
      <c r="AQ279" s="54"/>
      <c r="AR279" s="54"/>
      <c r="AS279" s="54"/>
      <c r="AT279" s="54"/>
      <c r="AU279" s="54"/>
      <c r="AV279" s="54"/>
      <c r="AW279" s="54"/>
      <c r="AX279" s="59"/>
      <c r="AY279" s="59"/>
      <c r="AZ279" s="59"/>
      <c r="BA279" s="59"/>
      <c r="BB279" s="59">
        <v>7.6130000000000003E-2</v>
      </c>
      <c r="BC279" s="60">
        <v>4.9000000000000004</v>
      </c>
      <c r="BD279" s="61">
        <v>6.4130000000000006E-2</v>
      </c>
      <c r="BE279" s="62" t="s">
        <v>293</v>
      </c>
      <c r="BF279" s="35">
        <f t="shared" si="615"/>
        <v>4.9000000000000004</v>
      </c>
      <c r="BG279" s="35">
        <f t="shared" si="615"/>
        <v>6.4130000000000006E-2</v>
      </c>
      <c r="BH279" s="35" t="str">
        <f t="shared" si="616"/>
        <v>Low</v>
      </c>
      <c r="BI279" s="110">
        <f t="shared" si="617"/>
        <v>0</v>
      </c>
      <c r="BJ279" s="83">
        <f>VLOOKUP($F279,REP_Info!$D$6:$H$250,5,FALSE)</f>
        <v>1.5649999999999999</v>
      </c>
      <c r="BK279" s="30">
        <f t="shared" si="618"/>
        <v>14.006</v>
      </c>
      <c r="BL279" s="30">
        <f t="shared" si="618"/>
        <v>14.016000000000002</v>
      </c>
      <c r="BM279" s="30">
        <f t="shared" si="618"/>
        <v>14.021000000000004</v>
      </c>
      <c r="BN279" s="29">
        <f t="shared" si="618"/>
        <v>14.022666666666669</v>
      </c>
      <c r="BO279" s="85" t="str">
        <f t="shared" si="2"/>
        <v>$$$</v>
      </c>
      <c r="BP279" s="88" t="str">
        <f t="shared" si="619"/>
        <v>$$$</v>
      </c>
      <c r="BQ279" s="88" t="str">
        <f t="shared" si="4"/>
        <v>$$$</v>
      </c>
      <c r="BR279" s="88" t="str">
        <f t="shared" si="5"/>
        <v>$$$</v>
      </c>
      <c r="BS279" s="29" t="e">
        <f t="shared" si="620"/>
        <v>#N/A</v>
      </c>
      <c r="BT279" s="29" t="e">
        <f t="shared" si="620"/>
        <v>#N/A</v>
      </c>
      <c r="BU279" s="29" t="e">
        <f t="shared" si="620"/>
        <v>#N/A</v>
      </c>
      <c r="BV279" s="29" t="e">
        <f t="shared" si="620"/>
        <v>#N/A</v>
      </c>
      <c r="BW279" s="29" t="e">
        <f t="shared" si="620"/>
        <v>#N/A</v>
      </c>
      <c r="BX279" s="29" t="e">
        <f t="shared" si="620"/>
        <v>#N/A</v>
      </c>
      <c r="BY279" s="29" t="e">
        <f t="shared" si="620"/>
        <v>#N/A</v>
      </c>
      <c r="BZ279" s="29" t="e">
        <f t="shared" si="620"/>
        <v>#N/A</v>
      </c>
      <c r="CA279" s="29" t="e">
        <f t="shared" si="620"/>
        <v>#N/A</v>
      </c>
      <c r="CB279" s="29" t="e">
        <f t="shared" si="620"/>
        <v>#N/A</v>
      </c>
      <c r="CC279" s="29" t="e">
        <f t="shared" si="620"/>
        <v>#N/A</v>
      </c>
      <c r="CD279" s="29" t="e">
        <f t="shared" si="620"/>
        <v>#N/A</v>
      </c>
      <c r="CE279" s="6" t="str">
        <f t="shared" si="603"/>
        <v/>
      </c>
      <c r="CF279" s="27" t="e">
        <f>IF(AND(CI279,NOT(AD279)),LOOKUP(CF$5,{0,750,1500},H279:J279),"")</f>
        <v>#N/A</v>
      </c>
      <c r="CG279" s="6" t="str">
        <f t="shared" si="604"/>
        <v/>
      </c>
      <c r="CH279" t="e">
        <f t="shared" si="621"/>
        <v>#N/A</v>
      </c>
      <c r="CI279" t="e">
        <f t="shared" si="622"/>
        <v>#N/A</v>
      </c>
      <c r="CJ279" s="6" t="e">
        <f t="shared" si="11"/>
        <v>#N/A</v>
      </c>
      <c r="CK279" s="6">
        <f t="shared" si="12"/>
        <v>1</v>
      </c>
      <c r="CL279" s="6">
        <f t="shared" si="26"/>
        <v>1</v>
      </c>
      <c r="CM279" s="6">
        <f t="shared" si="13"/>
        <v>1</v>
      </c>
      <c r="CN279" s="6">
        <f t="shared" si="14"/>
        <v>1</v>
      </c>
      <c r="CO279" s="6">
        <f t="shared" si="15"/>
        <v>0</v>
      </c>
      <c r="CP279" s="6">
        <f t="shared" si="16"/>
        <v>1</v>
      </c>
      <c r="CQ279" s="6">
        <f t="shared" si="623"/>
        <v>1</v>
      </c>
      <c r="CR279" s="81" t="str">
        <f t="shared" si="17"/>
        <v/>
      </c>
      <c r="CS279">
        <f t="shared" si="624"/>
        <v>0</v>
      </c>
      <c r="CT279">
        <f t="shared" si="19"/>
        <v>20</v>
      </c>
      <c r="CU279" t="str">
        <f t="shared" si="29"/>
        <v>rm</v>
      </c>
      <c r="CV279" s="81">
        <f t="shared" si="625"/>
        <v>720</v>
      </c>
      <c r="CW279" s="81">
        <f>(CV279/25)^1.5*(Calculator!$BU$4/10000)*CW$5</f>
        <v>80.37830486753046</v>
      </c>
      <c r="CX279" t="str">
        <f t="shared" si="626"/>
        <v>$20/rm</v>
      </c>
    </row>
    <row r="280" spans="2:102" x14ac:dyDescent="0.25">
      <c r="B280" s="115" t="s">
        <v>233</v>
      </c>
      <c r="C280" s="13">
        <v>46267.647916666669</v>
      </c>
      <c r="D280">
        <v>35820</v>
      </c>
      <c r="E280" s="54" t="s">
        <v>237</v>
      </c>
      <c r="F280" s="54" t="s">
        <v>618</v>
      </c>
      <c r="G280" s="54" t="s">
        <v>629</v>
      </c>
      <c r="H280" s="55">
        <v>12.9</v>
      </c>
      <c r="I280" s="55">
        <v>12.9</v>
      </c>
      <c r="J280" s="55">
        <v>13</v>
      </c>
      <c r="K280" s="54"/>
      <c r="L280" s="56" t="b">
        <v>0</v>
      </c>
      <c r="M280" s="56" t="b">
        <v>0</v>
      </c>
      <c r="N280" s="54">
        <v>1</v>
      </c>
      <c r="O280" s="54" t="s">
        <v>228</v>
      </c>
      <c r="P280" s="54">
        <v>100</v>
      </c>
      <c r="Q280" s="54">
        <v>36</v>
      </c>
      <c r="R280" s="54" t="s">
        <v>473</v>
      </c>
      <c r="S280" s="54" t="s">
        <v>1639</v>
      </c>
      <c r="T280" s="54" t="s">
        <v>620</v>
      </c>
      <c r="U280" s="54" t="s">
        <v>621</v>
      </c>
      <c r="V280" s="54" t="s">
        <v>622</v>
      </c>
      <c r="W280" s="54" t="b">
        <v>0</v>
      </c>
      <c r="X280" s="54"/>
      <c r="Y280" s="57" t="s">
        <v>631</v>
      </c>
      <c r="Z280" s="54" t="s">
        <v>1645</v>
      </c>
      <c r="AA280" s="54"/>
      <c r="AB280" s="54" t="s">
        <v>624</v>
      </c>
      <c r="AC280" s="56" t="b">
        <v>0</v>
      </c>
      <c r="AD280" s="56" t="b">
        <v>0</v>
      </c>
      <c r="AE280" s="54" t="s">
        <v>302</v>
      </c>
      <c r="AF280" s="58">
        <v>46267</v>
      </c>
      <c r="AG280" s="62" t="s">
        <v>293</v>
      </c>
      <c r="AH280" s="54">
        <v>0</v>
      </c>
      <c r="AI280" s="54"/>
      <c r="AJ280" s="54"/>
      <c r="AK280" s="54"/>
      <c r="AL280" s="54"/>
      <c r="AM280" s="54">
        <v>-5</v>
      </c>
      <c r="AN280" s="54"/>
      <c r="AO280" s="54"/>
      <c r="AP280" s="54"/>
      <c r="AQ280" s="54"/>
      <c r="AR280" s="54"/>
      <c r="AS280" s="54"/>
      <c r="AT280" s="54"/>
      <c r="AU280" s="54"/>
      <c r="AV280" s="54"/>
      <c r="AW280" s="54"/>
      <c r="AX280" s="59"/>
      <c r="AY280" s="59"/>
      <c r="AZ280" s="59"/>
      <c r="BA280" s="59"/>
      <c r="BB280" s="59">
        <v>7.0139999999999994E-2</v>
      </c>
      <c r="BC280" s="60">
        <v>4.0599999999999996</v>
      </c>
      <c r="BD280" s="61">
        <v>6.0295000000000001E-2</v>
      </c>
      <c r="BE280" s="62" t="s">
        <v>293</v>
      </c>
      <c r="BF280" s="35">
        <f t="shared" si="615"/>
        <v>4.0600000000000005</v>
      </c>
      <c r="BG280" s="35">
        <f t="shared" si="615"/>
        <v>6.0295000000000001E-2</v>
      </c>
      <c r="BH280" s="35" t="str">
        <f t="shared" si="616"/>
        <v>Low</v>
      </c>
      <c r="BI280" s="110">
        <f t="shared" si="617"/>
        <v>0</v>
      </c>
      <c r="BJ280" s="83">
        <f>VLOOKUP($F280,REP_Info!$D$6:$H$250,5,FALSE)</f>
        <v>1.5649999999999999</v>
      </c>
      <c r="BK280" s="30">
        <f t="shared" si="618"/>
        <v>12.855499999999999</v>
      </c>
      <c r="BL280" s="30">
        <f t="shared" si="618"/>
        <v>12.9495</v>
      </c>
      <c r="BM280" s="30">
        <f t="shared" si="618"/>
        <v>12.996499999999999</v>
      </c>
      <c r="BN280" s="29">
        <f t="shared" si="618"/>
        <v>13.012166666666667</v>
      </c>
      <c r="BO280" s="85" t="str">
        <f t="shared" si="2"/>
        <v>$$$</v>
      </c>
      <c r="BP280" s="88" t="str">
        <f t="shared" si="619"/>
        <v>$$$</v>
      </c>
      <c r="BQ280" s="88" t="str">
        <f t="shared" si="4"/>
        <v>$$$</v>
      </c>
      <c r="BR280" s="88" t="str">
        <f t="shared" si="5"/>
        <v>$$$</v>
      </c>
      <c r="BS280" s="29" t="e">
        <f t="shared" si="620"/>
        <v>#N/A</v>
      </c>
      <c r="BT280" s="29" t="e">
        <f t="shared" si="620"/>
        <v>#N/A</v>
      </c>
      <c r="BU280" s="29" t="e">
        <f t="shared" si="620"/>
        <v>#N/A</v>
      </c>
      <c r="BV280" s="29" t="e">
        <f t="shared" si="620"/>
        <v>#N/A</v>
      </c>
      <c r="BW280" s="29" t="e">
        <f t="shared" si="620"/>
        <v>#N/A</v>
      </c>
      <c r="BX280" s="29" t="e">
        <f t="shared" si="620"/>
        <v>#N/A</v>
      </c>
      <c r="BY280" s="29" t="e">
        <f t="shared" si="620"/>
        <v>#N/A</v>
      </c>
      <c r="BZ280" s="29" t="e">
        <f t="shared" si="620"/>
        <v>#N/A</v>
      </c>
      <c r="CA280" s="29" t="e">
        <f t="shared" si="620"/>
        <v>#N/A</v>
      </c>
      <c r="CB280" s="29" t="e">
        <f t="shared" si="620"/>
        <v>#N/A</v>
      </c>
      <c r="CC280" s="29" t="e">
        <f t="shared" si="620"/>
        <v>#N/A</v>
      </c>
      <c r="CD280" s="29" t="e">
        <f t="shared" si="620"/>
        <v>#N/A</v>
      </c>
      <c r="CE280" s="6" t="str">
        <f t="shared" si="603"/>
        <v/>
      </c>
      <c r="CF280" s="27" t="e">
        <f>IF(AND(CI280,NOT(AD280)),LOOKUP(CF$5,{0,750,1500},H280:J280),"")</f>
        <v>#N/A</v>
      </c>
      <c r="CG280" s="6" t="str">
        <f t="shared" si="604"/>
        <v/>
      </c>
      <c r="CH280" t="e">
        <f t="shared" si="621"/>
        <v>#N/A</v>
      </c>
      <c r="CI280" t="e">
        <f t="shared" si="622"/>
        <v>#N/A</v>
      </c>
      <c r="CJ280" s="6" t="e">
        <f t="shared" si="11"/>
        <v>#N/A</v>
      </c>
      <c r="CK280" s="6">
        <f t="shared" si="12"/>
        <v>1</v>
      </c>
      <c r="CL280" s="6">
        <f t="shared" si="26"/>
        <v>1</v>
      </c>
      <c r="CM280" s="6">
        <f t="shared" si="13"/>
        <v>1</v>
      </c>
      <c r="CN280" s="6">
        <f t="shared" si="14"/>
        <v>1</v>
      </c>
      <c r="CO280" s="6">
        <f t="shared" si="15"/>
        <v>0</v>
      </c>
      <c r="CP280" s="6">
        <f t="shared" si="16"/>
        <v>1</v>
      </c>
      <c r="CQ280" s="6">
        <f t="shared" si="623"/>
        <v>1</v>
      </c>
      <c r="CR280" s="81" t="str">
        <f t="shared" si="17"/>
        <v/>
      </c>
      <c r="CS280">
        <f t="shared" si="624"/>
        <v>0</v>
      </c>
      <c r="CT280">
        <f t="shared" si="19"/>
        <v>20</v>
      </c>
      <c r="CU280" t="str">
        <f t="shared" si="29"/>
        <v>rm</v>
      </c>
      <c r="CV280" s="81">
        <f t="shared" si="625"/>
        <v>720</v>
      </c>
      <c r="CW280" s="81">
        <f>(CV280/25)^1.5*(Calculator!$BU$4/10000)*CW$5</f>
        <v>80.37830486753046</v>
      </c>
      <c r="CX280" t="str">
        <f t="shared" si="626"/>
        <v>$20/rm</v>
      </c>
    </row>
    <row r="281" spans="2:102" x14ac:dyDescent="0.25">
      <c r="B281" s="115" t="s">
        <v>233</v>
      </c>
      <c r="C281" s="13">
        <v>46266.661111111112</v>
      </c>
      <c r="D281">
        <v>36353</v>
      </c>
      <c r="E281" s="54" t="s">
        <v>235</v>
      </c>
      <c r="F281" s="54" t="s">
        <v>618</v>
      </c>
      <c r="G281" s="54" t="s">
        <v>1864</v>
      </c>
      <c r="H281" s="55">
        <v>20.399999999999999</v>
      </c>
      <c r="I281" s="55">
        <v>7.9</v>
      </c>
      <c r="J281" s="55">
        <v>14.2</v>
      </c>
      <c r="K281" s="54" t="s">
        <v>1598</v>
      </c>
      <c r="L281" s="56" t="b">
        <v>0</v>
      </c>
      <c r="M281" s="56" t="b">
        <v>0</v>
      </c>
      <c r="N281" s="54">
        <v>1</v>
      </c>
      <c r="O281" s="54" t="s">
        <v>228</v>
      </c>
      <c r="P281" s="54">
        <v>100</v>
      </c>
      <c r="Q281" s="54">
        <v>24</v>
      </c>
      <c r="R281" s="54" t="s">
        <v>473</v>
      </c>
      <c r="S281" s="54" t="s">
        <v>1639</v>
      </c>
      <c r="T281" s="54" t="s">
        <v>620</v>
      </c>
      <c r="U281" s="54" t="s">
        <v>621</v>
      </c>
      <c r="V281" s="54" t="s">
        <v>622</v>
      </c>
      <c r="W281" s="54" t="b">
        <v>0</v>
      </c>
      <c r="X281" s="54"/>
      <c r="Y281" s="57" t="s">
        <v>1865</v>
      </c>
      <c r="Z281" s="54" t="s">
        <v>1646</v>
      </c>
      <c r="AA281" s="54"/>
      <c r="AB281" s="54" t="s">
        <v>624</v>
      </c>
      <c r="AC281" s="56" t="b">
        <v>0</v>
      </c>
      <c r="AD281" s="56" t="b">
        <v>1</v>
      </c>
      <c r="AE281" s="54" t="s">
        <v>302</v>
      </c>
      <c r="AF281" s="58">
        <v>46266</v>
      </c>
      <c r="AG281" s="62" t="s">
        <v>293</v>
      </c>
      <c r="AH281" s="54">
        <v>0</v>
      </c>
      <c r="AI281" s="54">
        <v>1000</v>
      </c>
      <c r="AJ281" s="54"/>
      <c r="AK281" s="54"/>
      <c r="AL281" s="54"/>
      <c r="AM281" s="54">
        <v>-5</v>
      </c>
      <c r="AN281" s="54">
        <v>-130</v>
      </c>
      <c r="AO281" s="54"/>
      <c r="AP281" s="54"/>
      <c r="AQ281" s="54"/>
      <c r="AR281" s="54"/>
      <c r="AS281" s="54"/>
      <c r="AT281" s="54"/>
      <c r="AU281" s="54"/>
      <c r="AV281" s="54"/>
      <c r="AW281" s="54"/>
      <c r="AX281" s="59"/>
      <c r="AY281" s="59"/>
      <c r="AZ281" s="59"/>
      <c r="BA281" s="59"/>
      <c r="BB281" s="59">
        <v>0.14002000000000001</v>
      </c>
      <c r="BC281" s="60">
        <v>4.9000000000000004</v>
      </c>
      <c r="BD281" s="61">
        <v>6.4130000000000006E-2</v>
      </c>
      <c r="BE281" s="62" t="s">
        <v>293</v>
      </c>
      <c r="BF281" s="35">
        <f t="shared" si="615"/>
        <v>4.9000000000000004</v>
      </c>
      <c r="BG281" s="35">
        <f t="shared" si="615"/>
        <v>6.4130000000000006E-2</v>
      </c>
      <c r="BH281" s="35" t="str">
        <f t="shared" si="616"/>
        <v>High</v>
      </c>
      <c r="BI281" s="110">
        <f t="shared" si="617"/>
        <v>0</v>
      </c>
      <c r="BJ281" s="83">
        <f>VLOOKUP($F281,REP_Info!$D$6:$H$250,5,FALSE)</f>
        <v>1.5649999999999999</v>
      </c>
      <c r="BK281" s="30">
        <f t="shared" si="618"/>
        <v>20.395000000000003</v>
      </c>
      <c r="BL281" s="30">
        <f t="shared" si="618"/>
        <v>7.9050000000000029</v>
      </c>
      <c r="BM281" s="30">
        <f t="shared" si="618"/>
        <v>14.160000000000002</v>
      </c>
      <c r="BN281" s="29">
        <f t="shared" si="618"/>
        <v>16.245000000000001</v>
      </c>
      <c r="BO281" s="85" t="str">
        <f t="shared" si="2"/>
        <v>$$$</v>
      </c>
      <c r="BP281" s="88" t="str">
        <f t="shared" si="619"/>
        <v>$$$</v>
      </c>
      <c r="BQ281" s="88" t="str">
        <f t="shared" si="4"/>
        <v>$$$</v>
      </c>
      <c r="BR281" s="88" t="str">
        <f t="shared" si="5"/>
        <v>$$$</v>
      </c>
      <c r="BS281" s="29" t="e">
        <f t="shared" si="620"/>
        <v>#N/A</v>
      </c>
      <c r="BT281" s="29" t="e">
        <f t="shared" si="620"/>
        <v>#N/A</v>
      </c>
      <c r="BU281" s="29" t="e">
        <f t="shared" si="620"/>
        <v>#N/A</v>
      </c>
      <c r="BV281" s="29" t="e">
        <f t="shared" si="620"/>
        <v>#N/A</v>
      </c>
      <c r="BW281" s="29" t="e">
        <f t="shared" si="620"/>
        <v>#N/A</v>
      </c>
      <c r="BX281" s="29" t="e">
        <f t="shared" si="620"/>
        <v>#N/A</v>
      </c>
      <c r="BY281" s="29" t="e">
        <f t="shared" si="620"/>
        <v>#N/A</v>
      </c>
      <c r="BZ281" s="29" t="e">
        <f t="shared" si="620"/>
        <v>#N/A</v>
      </c>
      <c r="CA281" s="29" t="e">
        <f t="shared" si="620"/>
        <v>#N/A</v>
      </c>
      <c r="CB281" s="29" t="e">
        <f t="shared" si="620"/>
        <v>#N/A</v>
      </c>
      <c r="CC281" s="29" t="e">
        <f t="shared" si="620"/>
        <v>#N/A</v>
      </c>
      <c r="CD281" s="29" t="e">
        <f t="shared" si="620"/>
        <v>#N/A</v>
      </c>
      <c r="CE281" s="6" t="str">
        <f t="shared" si="603"/>
        <v/>
      </c>
      <c r="CF281" s="27" t="e">
        <f>IF(AND(CI281,NOT(AD281)),LOOKUP(CF$5,{0,750,1500},H281:J281),"")</f>
        <v>#N/A</v>
      </c>
      <c r="CG281" s="6" t="str">
        <f t="shared" si="604"/>
        <v/>
      </c>
      <c r="CH281" t="e">
        <f t="shared" si="621"/>
        <v>#N/A</v>
      </c>
      <c r="CI281" t="e">
        <f t="shared" si="622"/>
        <v>#N/A</v>
      </c>
      <c r="CJ281" s="6" t="e">
        <f t="shared" si="11"/>
        <v>#N/A</v>
      </c>
      <c r="CK281" s="6">
        <f t="shared" si="12"/>
        <v>1</v>
      </c>
      <c r="CL281" s="6">
        <f t="shared" si="26"/>
        <v>1</v>
      </c>
      <c r="CM281" s="6">
        <f t="shared" si="13"/>
        <v>1</v>
      </c>
      <c r="CN281" s="6">
        <f t="shared" si="14"/>
        <v>1</v>
      </c>
      <c r="CO281" s="6">
        <f t="shared" si="15"/>
        <v>0</v>
      </c>
      <c r="CP281" s="6">
        <f t="shared" si="16"/>
        <v>1</v>
      </c>
      <c r="CQ281" s="6">
        <f t="shared" si="623"/>
        <v>1</v>
      </c>
      <c r="CR281" s="81" t="str">
        <f t="shared" si="17"/>
        <v/>
      </c>
      <c r="CS281">
        <f t="shared" si="624"/>
        <v>0</v>
      </c>
      <c r="CT281">
        <f t="shared" si="19"/>
        <v>20</v>
      </c>
      <c r="CU281" t="str">
        <f t="shared" si="29"/>
        <v>rm</v>
      </c>
      <c r="CV281" s="81">
        <f t="shared" si="625"/>
        <v>480</v>
      </c>
      <c r="CW281" s="81">
        <f>(CV281/25)^1.5*(Calculator!$BU$4/10000)*CW$5</f>
        <v>43.752407403403353</v>
      </c>
      <c r="CX281" t="str">
        <f t="shared" si="626"/>
        <v>$20/rm</v>
      </c>
    </row>
    <row r="282" spans="2:102" x14ac:dyDescent="0.25">
      <c r="B282" s="115" t="s">
        <v>233</v>
      </c>
      <c r="C282" s="13">
        <v>46247.313194444447</v>
      </c>
      <c r="D282">
        <v>36355</v>
      </c>
      <c r="E282" s="54" t="s">
        <v>237</v>
      </c>
      <c r="F282" s="54" t="s">
        <v>618</v>
      </c>
      <c r="G282" s="54" t="s">
        <v>1864</v>
      </c>
      <c r="H282" s="55">
        <v>19.7</v>
      </c>
      <c r="I282" s="55">
        <v>7.3</v>
      </c>
      <c r="J282" s="55">
        <v>13.600000000000001</v>
      </c>
      <c r="K282" s="54" t="s">
        <v>1598</v>
      </c>
      <c r="L282" s="56" t="b">
        <v>0</v>
      </c>
      <c r="M282" s="56" t="b">
        <v>0</v>
      </c>
      <c r="N282" s="54">
        <v>1</v>
      </c>
      <c r="O282" s="54" t="s">
        <v>228</v>
      </c>
      <c r="P282" s="54">
        <v>100</v>
      </c>
      <c r="Q282" s="54">
        <v>24</v>
      </c>
      <c r="R282" s="54" t="s">
        <v>473</v>
      </c>
      <c r="S282" s="54" t="s">
        <v>1639</v>
      </c>
      <c r="T282" s="54" t="s">
        <v>620</v>
      </c>
      <c r="U282" s="54" t="s">
        <v>621</v>
      </c>
      <c r="V282" s="54" t="s">
        <v>622</v>
      </c>
      <c r="W282" s="54" t="b">
        <v>0</v>
      </c>
      <c r="X282" s="54"/>
      <c r="Y282" s="57" t="s">
        <v>1866</v>
      </c>
      <c r="Z282" s="54" t="s">
        <v>1647</v>
      </c>
      <c r="AA282" s="54"/>
      <c r="AB282" s="54" t="s">
        <v>624</v>
      </c>
      <c r="AC282" s="56" t="b">
        <v>0</v>
      </c>
      <c r="AD282" s="56" t="b">
        <v>1</v>
      </c>
      <c r="AE282" s="54" t="s">
        <v>302</v>
      </c>
      <c r="AF282" s="58">
        <v>46246</v>
      </c>
      <c r="AG282" s="62" t="s">
        <v>293</v>
      </c>
      <c r="AH282" s="54">
        <v>0</v>
      </c>
      <c r="AI282" s="54">
        <v>1000</v>
      </c>
      <c r="AJ282" s="54"/>
      <c r="AK282" s="54"/>
      <c r="AL282" s="54"/>
      <c r="AM282" s="54">
        <v>-5</v>
      </c>
      <c r="AN282" s="54">
        <v>-130</v>
      </c>
      <c r="AO282" s="54"/>
      <c r="AP282" s="54"/>
      <c r="AQ282" s="54"/>
      <c r="AR282" s="54"/>
      <c r="AS282" s="54"/>
      <c r="AT282" s="54"/>
      <c r="AU282" s="54"/>
      <c r="AV282" s="54"/>
      <c r="AW282" s="54"/>
      <c r="AX282" s="59"/>
      <c r="AY282" s="59"/>
      <c r="AZ282" s="59"/>
      <c r="BA282" s="59"/>
      <c r="BB282" s="59">
        <v>0.13907</v>
      </c>
      <c r="BC282" s="60">
        <v>4.0599999999999996</v>
      </c>
      <c r="BD282" s="61">
        <v>6.0295000000000001E-2</v>
      </c>
      <c r="BE282" s="62" t="s">
        <v>293</v>
      </c>
      <c r="BF282" s="35">
        <f t="shared" ref="BF282:BG284" si="627">IF($E282=$E$4,BF$4,IF($E282=$E$5,BF$5,""))</f>
        <v>4.0600000000000005</v>
      </c>
      <c r="BG282" s="35">
        <f t="shared" si="627"/>
        <v>6.0295000000000001E-2</v>
      </c>
      <c r="BH282" s="35" t="str">
        <f t="shared" ref="BH282:BH284" si="628">IF(ISTEXT(BE282),IF(AND(AV282=0,SUM(AN282:AQ282)=0),IF(AM282&lt;=0,IF(BE282="Y","Low","Flat"),"Med"),"High"),"?")</f>
        <v>High</v>
      </c>
      <c r="BI282" s="110">
        <f t="shared" ref="BI282:BI284" si="629">IF(ISNUMBER(AH282),0*BI$5*SIN((EDATE($A$3,$Q282)-DATE(YEAR(EDATE($A$3,$Q282)),1,0)-BI$4)*2*PI()/365),"")</f>
        <v>0</v>
      </c>
      <c r="BJ282" s="83">
        <f>VLOOKUP($F282,REP_Info!$D$6:$H$250,5,FALSE)</f>
        <v>1.5649999999999999</v>
      </c>
      <c r="BK282" s="30">
        <f t="shared" ref="BK282:BN284" si="630">IF(BK$7&gt;0,(LOOKUP(BK$7,$AH282:$AL282,$AM282:$AQ282)+IF($AG282="Y",SUMPRODUCT($AX282:$BB282-$AW282:$BA282,BK$7-$AR282:$AV282,N(BK$7&gt;$AR282:$AV282)),BK$7*LOOKUP(BK$7,$AR282:$AV282,$AX282:$BB282))+IF($BE282="Y",$BF282,$BC282)+BK$7*IF($BE282="Y",$BG282,$BD282))*100/BK$7,"")</f>
        <v>19.7485</v>
      </c>
      <c r="BL282" s="30">
        <f t="shared" si="630"/>
        <v>7.3425000000000002</v>
      </c>
      <c r="BM282" s="30">
        <f t="shared" si="630"/>
        <v>13.639499999999998</v>
      </c>
      <c r="BN282" s="29">
        <f t="shared" si="630"/>
        <v>15.7385</v>
      </c>
      <c r="BO282" s="85" t="str">
        <f t="shared" ref="BO282:BO284" si="631">IFERROR(SUMPRODUCT($BS$7:$CD$7,$BS282:$CD282)/100,"$$$")</f>
        <v>$$$</v>
      </c>
      <c r="BP282" s="88" t="str">
        <f t="shared" ref="BP282:BP284" si="632">IFERROR(BO282*100/BO$5,"$$$")</f>
        <v>$$$</v>
      </c>
      <c r="BQ282" s="88" t="str">
        <f t="shared" ref="BQ282:BQ284" si="633">IFERROR(SUMPRODUCT($BS$7:$CD$7,$BS282:$CD282,--($BS$4:$CD$4&lt;=$Q282))/SUMPRODUCT(--($BS$4:$CD$4&lt;=$Q282),$BS$7:$CD$7),"$$$")</f>
        <v>$$$</v>
      </c>
      <c r="BR282" s="88" t="str">
        <f t="shared" ref="BR282:BR284" si="634">IFERROR($BQ282-$BF282*100*SUMPRODUCT(--($BS$4:$CD$4&lt;=$Q282))/SUMPRODUCT(--($BS$4:$CD$4&lt;=$Q282),$BS$7:$CD$7)-$BG282*100,"$$$")</f>
        <v>$$$</v>
      </c>
      <c r="BS282" s="29" t="e">
        <f t="shared" ref="BS282:CD284" si="635">IF($CI282,IF(BS$7&gt;0,IF(BS$4&gt;$Q282,$BF282+BS$7*(BS$5+$BG282+$BI282),LOOKUP(BS$7,$AH282:$AL282,$AM282:$AQ282)+IF($AG282="Y",SUMPRODUCT($AX282:$BB282-$AW282:$BA282,BS$7-$AR282:$AV282,N(BS$7&gt;$AR282:$AV282)),BS$7*LOOKUP(BS$7,$AR282:$AV282,$AX282:$BB282))+IF($BE282="Y",$BF282,$BC282)+BS$7*IF($BE282="Y",$BG282,$BD282))*100/BS$7,""),NA())</f>
        <v>#N/A</v>
      </c>
      <c r="BT282" s="29" t="e">
        <f t="shared" si="635"/>
        <v>#N/A</v>
      </c>
      <c r="BU282" s="29" t="e">
        <f t="shared" si="635"/>
        <v>#N/A</v>
      </c>
      <c r="BV282" s="29" t="e">
        <f t="shared" si="635"/>
        <v>#N/A</v>
      </c>
      <c r="BW282" s="29" t="e">
        <f t="shared" si="635"/>
        <v>#N/A</v>
      </c>
      <c r="BX282" s="29" t="e">
        <f t="shared" si="635"/>
        <v>#N/A</v>
      </c>
      <c r="BY282" s="29" t="e">
        <f t="shared" si="635"/>
        <v>#N/A</v>
      </c>
      <c r="BZ282" s="29" t="e">
        <f t="shared" si="635"/>
        <v>#N/A</v>
      </c>
      <c r="CA282" s="29" t="e">
        <f t="shared" si="635"/>
        <v>#N/A</v>
      </c>
      <c r="CB282" s="29" t="e">
        <f t="shared" si="635"/>
        <v>#N/A</v>
      </c>
      <c r="CC282" s="29" t="e">
        <f t="shared" si="635"/>
        <v>#N/A</v>
      </c>
      <c r="CD282" s="29" t="e">
        <f t="shared" si="635"/>
        <v>#N/A</v>
      </c>
      <c r="CE282" s="6" t="str">
        <f t="shared" si="603"/>
        <v/>
      </c>
      <c r="CF282" s="27" t="e">
        <f>IF(AND(CI282,NOT(AD282)),LOOKUP(CF$5,{0,750,1500},H282:J282),"")</f>
        <v>#N/A</v>
      </c>
      <c r="CG282" s="6" t="str">
        <f t="shared" si="604"/>
        <v/>
      </c>
      <c r="CH282" t="e">
        <f t="shared" ref="CH282:CH284" si="636">IF(CI282,IF(ISNUMBER(BO282),BO282,100000)+CV282/10000+IF(ISNUMBER(BJ282),BJ282,2)/10000-P282/100000+ROW()/10000000,"")</f>
        <v>#N/A</v>
      </c>
      <c r="CI282" t="e">
        <f t="shared" ref="CI282:CI284" si="637">PRODUCT(CJ282:CQ282)</f>
        <v>#N/A</v>
      </c>
      <c r="CJ282" s="6" t="e">
        <f t="shared" ref="CJ282:CJ284" si="638">IF($E282=CJ$5,1,0)</f>
        <v>#N/A</v>
      </c>
      <c r="CK282" s="6">
        <f t="shared" ref="CK282:CK284" si="639">IF(CK$5="[Any]",1,IF($F282=CK$5,1,0))</f>
        <v>1</v>
      </c>
      <c r="CL282" s="6">
        <f t="shared" si="26"/>
        <v>1</v>
      </c>
      <c r="CM282" s="6">
        <f t="shared" ref="CM282:CM284" si="640">IF($O282="Fixed",1,0)</f>
        <v>1</v>
      </c>
      <c r="CN282" s="6">
        <f t="shared" ref="CN282:CN284" si="641">IF($Q282&gt;=CN$5,1,0)</f>
        <v>1</v>
      </c>
      <c r="CO282" s="6">
        <f t="shared" ref="CO282:CO284" si="642">IF($Q282&lt;=CO$5,1,0)</f>
        <v>0</v>
      </c>
      <c r="CP282" s="6">
        <f t="shared" ref="CP282:CP284" si="643">IF($P282&gt;=CP$5,1,0)</f>
        <v>1</v>
      </c>
      <c r="CQ282" s="6">
        <f t="shared" ref="CQ282:CQ284" si="644">IF(CQ$5="Any",1,IF(AND(CQ$5="Med",AV282=0,SUM(AN282:AQ282)=0),1,IF(AND(CQ$5="Low",AV282=0,SUM(AN282:AQ282)=0,AM282=0),1,IF(AND(CQ$5="Flat",AV282=0,SUM(AN282:AQ282)=0,AM282=0,IFERROR(NOT(BE282="Y"),0)),1,0))))</f>
        <v>1</v>
      </c>
      <c r="CR282" s="81" t="str">
        <f t="shared" ref="CR282:CR284" si="645">IF(ISNUMBER($CH282),$CH282+$CS282+$CW282,"")</f>
        <v/>
      </c>
      <c r="CS282">
        <f t="shared" ref="CS282:CS284" si="646">CS$5*(12/(MIN(12,Q282))-1)</f>
        <v>0</v>
      </c>
      <c r="CT282">
        <f t="shared" si="19"/>
        <v>20</v>
      </c>
      <c r="CU282" t="str">
        <f t="shared" si="29"/>
        <v>rm</v>
      </c>
      <c r="CV282" s="81">
        <f t="shared" ref="CV282:CV284" si="647">CT282*IF(CU282="",1,Q282)</f>
        <v>480</v>
      </c>
      <c r="CW282" s="81">
        <f>(CV282/25)^1.5*(Calculator!$BU$4/10000)*CW$5</f>
        <v>43.752407403403353</v>
      </c>
      <c r="CX282" t="str">
        <f t="shared" ref="CX282:CX284" si="648">"$"&amp;IF(LEFT(CU282,1)="r",CT282&amp;"/"&amp;CU282,CV282)</f>
        <v>$20/rm</v>
      </c>
    </row>
    <row r="283" spans="2:102" x14ac:dyDescent="0.25">
      <c r="B283" s="115" t="s">
        <v>233</v>
      </c>
      <c r="C283" s="13">
        <v>46238.55972222222</v>
      </c>
      <c r="D283">
        <v>35166</v>
      </c>
      <c r="E283" s="54" t="s">
        <v>237</v>
      </c>
      <c r="F283" s="54" t="s">
        <v>632</v>
      </c>
      <c r="G283" s="54" t="s">
        <v>1779</v>
      </c>
      <c r="H283" s="55">
        <v>12.1</v>
      </c>
      <c r="I283" s="55">
        <v>11.700000000000001</v>
      </c>
      <c r="J283" s="55">
        <v>11.5</v>
      </c>
      <c r="K283" s="54"/>
      <c r="L283" s="56" t="b">
        <v>0</v>
      </c>
      <c r="M283" s="56" t="b">
        <v>0</v>
      </c>
      <c r="N283" s="54">
        <v>1</v>
      </c>
      <c r="O283" s="54" t="s">
        <v>228</v>
      </c>
      <c r="P283" s="54">
        <v>23</v>
      </c>
      <c r="Q283" s="54">
        <v>5</v>
      </c>
      <c r="R283" s="54">
        <v>175</v>
      </c>
      <c r="S283" s="54" t="s">
        <v>634</v>
      </c>
      <c r="T283" s="54" t="s">
        <v>635</v>
      </c>
      <c r="U283" s="54" t="s">
        <v>636</v>
      </c>
      <c r="V283" s="54" t="s">
        <v>1615</v>
      </c>
      <c r="W283" s="54" t="b">
        <v>0</v>
      </c>
      <c r="X283" s="54"/>
      <c r="Y283" s="57" t="s">
        <v>1835</v>
      </c>
      <c r="Z283" s="54" t="s">
        <v>634</v>
      </c>
      <c r="AA283" s="54"/>
      <c r="AB283" s="54" t="s">
        <v>637</v>
      </c>
      <c r="AC283" s="56" t="b">
        <v>1</v>
      </c>
      <c r="AD283" s="56" t="b">
        <v>0</v>
      </c>
      <c r="AE283" s="54" t="s">
        <v>302</v>
      </c>
      <c r="AF283" s="58">
        <v>46238</v>
      </c>
      <c r="AG283" s="62" t="s">
        <v>293</v>
      </c>
      <c r="AH283" s="54">
        <v>0</v>
      </c>
      <c r="AI283" s="54"/>
      <c r="AJ283" s="54"/>
      <c r="AK283" s="54"/>
      <c r="AL283" s="54"/>
      <c r="AM283" s="54">
        <v>0</v>
      </c>
      <c r="AN283" s="54"/>
      <c r="AO283" s="54"/>
      <c r="AP283" s="54"/>
      <c r="AQ283" s="54"/>
      <c r="AR283" s="54"/>
      <c r="AS283" s="54"/>
      <c r="AT283" s="54"/>
      <c r="AU283" s="54"/>
      <c r="AV283" s="54"/>
      <c r="AW283" s="54"/>
      <c r="AX283" s="59"/>
      <c r="AY283" s="59"/>
      <c r="AZ283" s="59"/>
      <c r="BA283" s="59"/>
      <c r="BB283" s="59">
        <v>5.2699999999999997E-2</v>
      </c>
      <c r="BC283" s="60"/>
      <c r="BD283" s="61"/>
      <c r="BE283" s="62" t="s">
        <v>293</v>
      </c>
      <c r="BF283" s="35">
        <f t="shared" si="627"/>
        <v>4.0600000000000005</v>
      </c>
      <c r="BG283" s="35">
        <f t="shared" si="627"/>
        <v>6.0295000000000001E-2</v>
      </c>
      <c r="BH283" s="35" t="str">
        <f t="shared" si="628"/>
        <v>Low</v>
      </c>
      <c r="BI283" s="110">
        <f t="shared" si="629"/>
        <v>0</v>
      </c>
      <c r="BJ283" s="83" t="str">
        <f>VLOOKUP($F283,REP_Info!$D$6:$H$250,5,FALSE)</f>
        <v/>
      </c>
      <c r="BK283" s="30">
        <f t="shared" si="630"/>
        <v>12.111499999999999</v>
      </c>
      <c r="BL283" s="30">
        <f t="shared" si="630"/>
        <v>11.705500000000001</v>
      </c>
      <c r="BM283" s="30">
        <f t="shared" si="630"/>
        <v>11.5025</v>
      </c>
      <c r="BN283" s="29">
        <f t="shared" si="630"/>
        <v>11.43483333333333</v>
      </c>
      <c r="BO283" s="85" t="str">
        <f t="shared" si="631"/>
        <v>$$$</v>
      </c>
      <c r="BP283" s="88" t="str">
        <f t="shared" si="632"/>
        <v>$$$</v>
      </c>
      <c r="BQ283" s="88" t="str">
        <f t="shared" si="633"/>
        <v>$$$</v>
      </c>
      <c r="BR283" s="88" t="str">
        <f t="shared" si="634"/>
        <v>$$$</v>
      </c>
      <c r="BS283" s="29" t="e">
        <f t="shared" si="635"/>
        <v>#N/A</v>
      </c>
      <c r="BT283" s="29" t="e">
        <f t="shared" si="635"/>
        <v>#N/A</v>
      </c>
      <c r="BU283" s="29" t="e">
        <f t="shared" si="635"/>
        <v>#N/A</v>
      </c>
      <c r="BV283" s="29" t="e">
        <f t="shared" si="635"/>
        <v>#N/A</v>
      </c>
      <c r="BW283" s="29" t="e">
        <f t="shared" si="635"/>
        <v>#N/A</v>
      </c>
      <c r="BX283" s="29" t="e">
        <f t="shared" si="635"/>
        <v>#N/A</v>
      </c>
      <c r="BY283" s="29" t="e">
        <f t="shared" si="635"/>
        <v>#N/A</v>
      </c>
      <c r="BZ283" s="29" t="e">
        <f t="shared" si="635"/>
        <v>#N/A</v>
      </c>
      <c r="CA283" s="29" t="e">
        <f t="shared" si="635"/>
        <v>#N/A</v>
      </c>
      <c r="CB283" s="29" t="e">
        <f t="shared" si="635"/>
        <v>#N/A</v>
      </c>
      <c r="CC283" s="29" t="e">
        <f t="shared" si="635"/>
        <v>#N/A</v>
      </c>
      <c r="CD283" s="29" t="e">
        <f t="shared" si="635"/>
        <v>#N/A</v>
      </c>
      <c r="CE283" s="6" t="str">
        <f t="shared" si="603"/>
        <v/>
      </c>
      <c r="CF283" s="27" t="e">
        <f>IF(AND(CI283,NOT(AD283)),LOOKUP(CF$5,{0,750,1500},H283:J283),"")</f>
        <v>#N/A</v>
      </c>
      <c r="CG283" s="6" t="str">
        <f t="shared" si="604"/>
        <v/>
      </c>
      <c r="CH283" t="e">
        <f t="shared" si="636"/>
        <v>#N/A</v>
      </c>
      <c r="CI283" t="e">
        <f t="shared" si="637"/>
        <v>#N/A</v>
      </c>
      <c r="CJ283" s="6" t="e">
        <f t="shared" si="638"/>
        <v>#N/A</v>
      </c>
      <c r="CK283" s="6">
        <f t="shared" si="639"/>
        <v>1</v>
      </c>
      <c r="CL283" s="6">
        <f t="shared" si="26"/>
        <v>1</v>
      </c>
      <c r="CM283" s="6">
        <f t="shared" si="640"/>
        <v>1</v>
      </c>
      <c r="CN283" s="6">
        <f t="shared" si="641"/>
        <v>0</v>
      </c>
      <c r="CO283" s="6">
        <f t="shared" si="642"/>
        <v>1</v>
      </c>
      <c r="CP283" s="6">
        <f t="shared" si="643"/>
        <v>1</v>
      </c>
      <c r="CQ283" s="6">
        <f t="shared" si="644"/>
        <v>1</v>
      </c>
      <c r="CR283" s="81" t="str">
        <f t="shared" si="645"/>
        <v/>
      </c>
      <c r="CS283">
        <f t="shared" si="646"/>
        <v>25.2</v>
      </c>
      <c r="CT283">
        <f t="shared" si="19"/>
        <v>175</v>
      </c>
      <c r="CU283" t="str">
        <f t="shared" si="29"/>
        <v/>
      </c>
      <c r="CV283" s="81">
        <f t="shared" si="647"/>
        <v>175</v>
      </c>
      <c r="CW283" s="81">
        <f>(CV283/25)^1.5*(Calculator!$BU$4/10000)*CW$5</f>
        <v>9.6315719067890644</v>
      </c>
      <c r="CX283" t="str">
        <f t="shared" si="648"/>
        <v>$175</v>
      </c>
    </row>
    <row r="284" spans="2:102" x14ac:dyDescent="0.25">
      <c r="B284" s="115" t="s">
        <v>233</v>
      </c>
      <c r="C284" s="13">
        <v>46238.55972222222</v>
      </c>
      <c r="D284">
        <v>35168</v>
      </c>
      <c r="E284" s="54" t="s">
        <v>237</v>
      </c>
      <c r="F284" s="54" t="s">
        <v>632</v>
      </c>
      <c r="G284" s="54" t="s">
        <v>1780</v>
      </c>
      <c r="H284" s="55">
        <v>12.3</v>
      </c>
      <c r="I284" s="55">
        <v>11.899999999999999</v>
      </c>
      <c r="J284" s="55">
        <v>11.700000000000001</v>
      </c>
      <c r="K284" s="54"/>
      <c r="L284" s="56" t="b">
        <v>0</v>
      </c>
      <c r="M284" s="56" t="b">
        <v>0</v>
      </c>
      <c r="N284" s="54">
        <v>1</v>
      </c>
      <c r="O284" s="54" t="s">
        <v>228</v>
      </c>
      <c r="P284" s="54">
        <v>23</v>
      </c>
      <c r="Q284" s="54">
        <v>10</v>
      </c>
      <c r="R284" s="54">
        <v>175</v>
      </c>
      <c r="S284" s="54" t="s">
        <v>634</v>
      </c>
      <c r="T284" s="54" t="s">
        <v>635</v>
      </c>
      <c r="U284" s="54" t="s">
        <v>636</v>
      </c>
      <c r="V284" s="54" t="s">
        <v>1615</v>
      </c>
      <c r="W284" s="54" t="b">
        <v>0</v>
      </c>
      <c r="X284" s="54"/>
      <c r="Y284" s="57" t="s">
        <v>1836</v>
      </c>
      <c r="Z284" s="54" t="s">
        <v>634</v>
      </c>
      <c r="AA284" s="54"/>
      <c r="AB284" s="54" t="s">
        <v>637</v>
      </c>
      <c r="AC284" s="56" t="b">
        <v>1</v>
      </c>
      <c r="AD284" s="56" t="b">
        <v>0</v>
      </c>
      <c r="AE284" s="54" t="s">
        <v>302</v>
      </c>
      <c r="AF284" s="58">
        <v>46238</v>
      </c>
      <c r="AG284" s="62" t="s">
        <v>293</v>
      </c>
      <c r="AH284" s="54">
        <v>0</v>
      </c>
      <c r="AI284" s="54"/>
      <c r="AJ284" s="54"/>
      <c r="AK284" s="54"/>
      <c r="AL284" s="54"/>
      <c r="AM284" s="54">
        <v>0</v>
      </c>
      <c r="AN284" s="54"/>
      <c r="AO284" s="54"/>
      <c r="AP284" s="54"/>
      <c r="AQ284" s="54"/>
      <c r="AR284" s="54"/>
      <c r="AS284" s="54"/>
      <c r="AT284" s="54"/>
      <c r="AU284" s="54"/>
      <c r="AV284" s="54"/>
      <c r="AW284" s="54"/>
      <c r="AX284" s="59"/>
      <c r="AY284" s="59"/>
      <c r="AZ284" s="59"/>
      <c r="BA284" s="59"/>
      <c r="BB284" s="59">
        <v>5.4699999999999999E-2</v>
      </c>
      <c r="BC284" s="60"/>
      <c r="BD284" s="61"/>
      <c r="BE284" s="62" t="s">
        <v>293</v>
      </c>
      <c r="BF284" s="35">
        <f t="shared" si="627"/>
        <v>4.0600000000000005</v>
      </c>
      <c r="BG284" s="35">
        <f t="shared" si="627"/>
        <v>6.0295000000000001E-2</v>
      </c>
      <c r="BH284" s="35" t="str">
        <f t="shared" si="628"/>
        <v>Low</v>
      </c>
      <c r="BI284" s="110">
        <f t="shared" si="629"/>
        <v>0</v>
      </c>
      <c r="BJ284" s="83" t="str">
        <f>VLOOKUP($F284,REP_Info!$D$6:$H$250,5,FALSE)</f>
        <v/>
      </c>
      <c r="BK284" s="30">
        <f t="shared" si="630"/>
        <v>12.311500000000001</v>
      </c>
      <c r="BL284" s="30">
        <f t="shared" si="630"/>
        <v>11.9055</v>
      </c>
      <c r="BM284" s="30">
        <f t="shared" si="630"/>
        <v>11.702500000000001</v>
      </c>
      <c r="BN284" s="29">
        <f t="shared" si="630"/>
        <v>11.634833333333331</v>
      </c>
      <c r="BO284" s="85" t="str">
        <f t="shared" si="631"/>
        <v>$$$</v>
      </c>
      <c r="BP284" s="88" t="str">
        <f t="shared" si="632"/>
        <v>$$$</v>
      </c>
      <c r="BQ284" s="88" t="str">
        <f t="shared" si="633"/>
        <v>$$$</v>
      </c>
      <c r="BR284" s="88" t="str">
        <f t="shared" si="634"/>
        <v>$$$</v>
      </c>
      <c r="BS284" s="29" t="e">
        <f t="shared" si="635"/>
        <v>#N/A</v>
      </c>
      <c r="BT284" s="29" t="e">
        <f t="shared" si="635"/>
        <v>#N/A</v>
      </c>
      <c r="BU284" s="29" t="e">
        <f t="shared" si="635"/>
        <v>#N/A</v>
      </c>
      <c r="BV284" s="29" t="e">
        <f t="shared" si="635"/>
        <v>#N/A</v>
      </c>
      <c r="BW284" s="29" t="e">
        <f t="shared" si="635"/>
        <v>#N/A</v>
      </c>
      <c r="BX284" s="29" t="e">
        <f t="shared" si="635"/>
        <v>#N/A</v>
      </c>
      <c r="BY284" s="29" t="e">
        <f t="shared" si="635"/>
        <v>#N/A</v>
      </c>
      <c r="BZ284" s="29" t="e">
        <f t="shared" si="635"/>
        <v>#N/A</v>
      </c>
      <c r="CA284" s="29" t="e">
        <f t="shared" si="635"/>
        <v>#N/A</v>
      </c>
      <c r="CB284" s="29" t="e">
        <f t="shared" si="635"/>
        <v>#N/A</v>
      </c>
      <c r="CC284" s="29" t="e">
        <f t="shared" si="635"/>
        <v>#N/A</v>
      </c>
      <c r="CD284" s="29" t="e">
        <f t="shared" si="635"/>
        <v>#N/A</v>
      </c>
      <c r="CE284" s="6" t="str">
        <f t="shared" si="603"/>
        <v/>
      </c>
      <c r="CF284" s="27" t="e">
        <f>IF(AND(CI284,NOT(AD284)),LOOKUP(CF$5,{0,750,1500},H284:J284),"")</f>
        <v>#N/A</v>
      </c>
      <c r="CG284" s="6" t="str">
        <f t="shared" si="604"/>
        <v/>
      </c>
      <c r="CH284" t="e">
        <f t="shared" si="636"/>
        <v>#N/A</v>
      </c>
      <c r="CI284" t="e">
        <f t="shared" si="637"/>
        <v>#N/A</v>
      </c>
      <c r="CJ284" s="6" t="e">
        <f t="shared" si="638"/>
        <v>#N/A</v>
      </c>
      <c r="CK284" s="6">
        <f t="shared" si="639"/>
        <v>1</v>
      </c>
      <c r="CL284" s="6">
        <f t="shared" si="26"/>
        <v>1</v>
      </c>
      <c r="CM284" s="6">
        <f t="shared" si="640"/>
        <v>1</v>
      </c>
      <c r="CN284" s="6">
        <f t="shared" si="641"/>
        <v>0</v>
      </c>
      <c r="CO284" s="6">
        <f t="shared" si="642"/>
        <v>1</v>
      </c>
      <c r="CP284" s="6">
        <f t="shared" si="643"/>
        <v>1</v>
      </c>
      <c r="CQ284" s="6">
        <f t="shared" si="644"/>
        <v>1</v>
      </c>
      <c r="CR284" s="81" t="str">
        <f t="shared" si="645"/>
        <v/>
      </c>
      <c r="CS284">
        <f t="shared" si="646"/>
        <v>3.5999999999999992</v>
      </c>
      <c r="CT284">
        <f t="shared" si="19"/>
        <v>175</v>
      </c>
      <c r="CU284" t="str">
        <f t="shared" si="29"/>
        <v/>
      </c>
      <c r="CV284" s="81">
        <f t="shared" si="647"/>
        <v>175</v>
      </c>
      <c r="CW284" s="81">
        <f>(CV284/25)^1.5*(Calculator!$BU$4/10000)*CW$5</f>
        <v>9.6315719067890644</v>
      </c>
      <c r="CX284" t="str">
        <f t="shared" si="648"/>
        <v>$175</v>
      </c>
    </row>
    <row r="285" spans="2:102" x14ac:dyDescent="0.25">
      <c r="B285" s="115" t="s">
        <v>233</v>
      </c>
      <c r="C285" s="13">
        <v>46269.447222222225</v>
      </c>
      <c r="D285">
        <v>35185</v>
      </c>
      <c r="E285" s="54" t="s">
        <v>235</v>
      </c>
      <c r="F285" s="54" t="s">
        <v>632</v>
      </c>
      <c r="G285" s="54" t="s">
        <v>1779</v>
      </c>
      <c r="H285" s="55">
        <v>12.5</v>
      </c>
      <c r="I285" s="55">
        <v>12</v>
      </c>
      <c r="J285" s="55">
        <v>11.700000000000001</v>
      </c>
      <c r="K285" s="54"/>
      <c r="L285" s="56" t="b">
        <v>0</v>
      </c>
      <c r="M285" s="56" t="b">
        <v>0</v>
      </c>
      <c r="N285" s="54">
        <v>1</v>
      </c>
      <c r="O285" s="54" t="s">
        <v>228</v>
      </c>
      <c r="P285" s="54">
        <v>23</v>
      </c>
      <c r="Q285" s="54">
        <v>5</v>
      </c>
      <c r="R285" s="54">
        <v>175</v>
      </c>
      <c r="S285" s="54" t="s">
        <v>634</v>
      </c>
      <c r="T285" s="54" t="s">
        <v>635</v>
      </c>
      <c r="U285" s="54" t="s">
        <v>636</v>
      </c>
      <c r="V285" s="54" t="s">
        <v>1615</v>
      </c>
      <c r="W285" s="54" t="b">
        <v>0</v>
      </c>
      <c r="X285" s="54"/>
      <c r="Y285" s="57" t="s">
        <v>2382</v>
      </c>
      <c r="Z285" s="54" t="s">
        <v>634</v>
      </c>
      <c r="AA285" s="54"/>
      <c r="AB285" s="54" t="s">
        <v>637</v>
      </c>
      <c r="AC285" s="56" t="b">
        <v>1</v>
      </c>
      <c r="AD285" s="56" t="b">
        <v>0</v>
      </c>
      <c r="AE285" s="54" t="s">
        <v>302</v>
      </c>
      <c r="AF285" s="58">
        <v>46268</v>
      </c>
      <c r="AG285" s="62" t="s">
        <v>293</v>
      </c>
      <c r="AH285" s="54">
        <v>0</v>
      </c>
      <c r="AI285" s="54"/>
      <c r="AJ285" s="54"/>
      <c r="AK285" s="54"/>
      <c r="AL285" s="54"/>
      <c r="AM285" s="54">
        <v>0</v>
      </c>
      <c r="AN285" s="54"/>
      <c r="AO285" s="54"/>
      <c r="AP285" s="54"/>
      <c r="AQ285" s="54"/>
      <c r="AR285" s="54"/>
      <c r="AS285" s="54"/>
      <c r="AT285" s="54"/>
      <c r="AU285" s="54"/>
      <c r="AV285" s="54"/>
      <c r="AW285" s="54"/>
      <c r="AX285" s="59"/>
      <c r="AY285" s="59"/>
      <c r="AZ285" s="59"/>
      <c r="BA285" s="59"/>
      <c r="BB285" s="59">
        <v>5.0700000000000002E-2</v>
      </c>
      <c r="BC285" s="60"/>
      <c r="BD285" s="61"/>
      <c r="BE285" s="62" t="s">
        <v>293</v>
      </c>
      <c r="BF285" s="35">
        <f t="shared" ref="BF285:BG286" si="649">IF($E285=$E$4,BF$4,IF($E285=$E$5,BF$5,""))</f>
        <v>4.9000000000000004</v>
      </c>
      <c r="BG285" s="35">
        <f t="shared" si="649"/>
        <v>6.4130000000000006E-2</v>
      </c>
      <c r="BH285" s="35" t="str">
        <f t="shared" ref="BH285:BH286" si="650">IF(ISTEXT(BE285),IF(AND(AV285=0,SUM(AN285:AQ285)=0),IF(AM285&lt;=0,IF(BE285="Y","Low","Flat"),"Med"),"High"),"?")</f>
        <v>Low</v>
      </c>
      <c r="BI285" s="110">
        <f t="shared" ref="BI285:BI286" si="651">IF(ISNUMBER(AH285),0*BI$5*SIN((EDATE($A$3,$Q285)-DATE(YEAR(EDATE($A$3,$Q285)),1,0)-BI$4)*2*PI()/365),"")</f>
        <v>0</v>
      </c>
      <c r="BJ285" s="83" t="str">
        <f>VLOOKUP($F285,REP_Info!$D$6:$H$250,5,FALSE)</f>
        <v/>
      </c>
      <c r="BK285" s="30">
        <f t="shared" ref="BK285:BN286" si="652">IF(BK$7&gt;0,(LOOKUP(BK$7,$AH285:$AL285,$AM285:$AQ285)+IF($AG285="Y",SUMPRODUCT($AX285:$BB285-$AW285:$BA285,BK$7-$AR285:$AV285,N(BK$7&gt;$AR285:$AV285)),BK$7*LOOKUP(BK$7,$AR285:$AV285,$AX285:$BB285))+IF($BE285="Y",$BF285,$BC285)+BK$7*IF($BE285="Y",$BG285,$BD285))*100/BK$7,"")</f>
        <v>12.463000000000001</v>
      </c>
      <c r="BL285" s="30">
        <f t="shared" si="652"/>
        <v>11.973000000000003</v>
      </c>
      <c r="BM285" s="30">
        <f t="shared" si="652"/>
        <v>11.728000000000002</v>
      </c>
      <c r="BN285" s="29">
        <f t="shared" si="652"/>
        <v>11.646333333333333</v>
      </c>
      <c r="BO285" s="85" t="str">
        <f t="shared" si="2"/>
        <v>$$$</v>
      </c>
      <c r="BP285" s="88" t="str">
        <f t="shared" ref="BP285:BP286" si="653">IFERROR(BO285*100/BO$5,"$$$")</f>
        <v>$$$</v>
      </c>
      <c r="BQ285" s="88" t="str">
        <f t="shared" si="4"/>
        <v>$$$</v>
      </c>
      <c r="BR285" s="88" t="str">
        <f t="shared" si="5"/>
        <v>$$$</v>
      </c>
      <c r="BS285" s="29" t="e">
        <f t="shared" ref="BS285:CD286" si="654">IF($CI285,IF(BS$7&gt;0,IF(BS$4&gt;$Q285,$BF285+BS$7*(BS$5+$BG285+$BI285),LOOKUP(BS$7,$AH285:$AL285,$AM285:$AQ285)+IF($AG285="Y",SUMPRODUCT($AX285:$BB285-$AW285:$BA285,BS$7-$AR285:$AV285,N(BS$7&gt;$AR285:$AV285)),BS$7*LOOKUP(BS$7,$AR285:$AV285,$AX285:$BB285))+IF($BE285="Y",$BF285,$BC285)+BS$7*IF($BE285="Y",$BG285,$BD285))*100/BS$7,""),NA())</f>
        <v>#N/A</v>
      </c>
      <c r="BT285" s="29" t="e">
        <f t="shared" si="654"/>
        <v>#N/A</v>
      </c>
      <c r="BU285" s="29" t="e">
        <f t="shared" si="654"/>
        <v>#N/A</v>
      </c>
      <c r="BV285" s="29" t="e">
        <f t="shared" si="654"/>
        <v>#N/A</v>
      </c>
      <c r="BW285" s="29" t="e">
        <f t="shared" si="654"/>
        <v>#N/A</v>
      </c>
      <c r="BX285" s="29" t="e">
        <f t="shared" si="654"/>
        <v>#N/A</v>
      </c>
      <c r="BY285" s="29" t="e">
        <f t="shared" si="654"/>
        <v>#N/A</v>
      </c>
      <c r="BZ285" s="29" t="e">
        <f t="shared" si="654"/>
        <v>#N/A</v>
      </c>
      <c r="CA285" s="29" t="e">
        <f t="shared" si="654"/>
        <v>#N/A</v>
      </c>
      <c r="CB285" s="29" t="e">
        <f t="shared" si="654"/>
        <v>#N/A</v>
      </c>
      <c r="CC285" s="29" t="e">
        <f t="shared" si="654"/>
        <v>#N/A</v>
      </c>
      <c r="CD285" s="29" t="e">
        <f t="shared" si="654"/>
        <v>#N/A</v>
      </c>
      <c r="CE285" s="6" t="str">
        <f t="shared" si="603"/>
        <v/>
      </c>
      <c r="CF285" s="27" t="e">
        <f>IF(AND(CI285,NOT(AD285)),LOOKUP(CF$5,{0,750,1500},H285:J285),"")</f>
        <v>#N/A</v>
      </c>
      <c r="CG285" s="6" t="str">
        <f t="shared" si="604"/>
        <v/>
      </c>
      <c r="CH285" t="e">
        <f t="shared" ref="CH285:CH286" si="655">IF(CI285,IF(ISNUMBER(BO285),BO285,100000)+CV285/10000+IF(ISNUMBER(BJ285),BJ285,2)/10000-P285/100000+ROW()/10000000,"")</f>
        <v>#N/A</v>
      </c>
      <c r="CI285" t="e">
        <f t="shared" ref="CI285:CI286" si="656">PRODUCT(CJ285:CQ285)</f>
        <v>#N/A</v>
      </c>
      <c r="CJ285" s="6" t="e">
        <f t="shared" si="11"/>
        <v>#N/A</v>
      </c>
      <c r="CK285" s="6">
        <f t="shared" si="12"/>
        <v>1</v>
      </c>
      <c r="CL285" s="6">
        <f t="shared" si="26"/>
        <v>1</v>
      </c>
      <c r="CM285" s="6">
        <f t="shared" si="13"/>
        <v>1</v>
      </c>
      <c r="CN285" s="6">
        <f t="shared" si="14"/>
        <v>0</v>
      </c>
      <c r="CO285" s="6">
        <f t="shared" si="15"/>
        <v>1</v>
      </c>
      <c r="CP285" s="6">
        <f t="shared" si="16"/>
        <v>1</v>
      </c>
      <c r="CQ285" s="6">
        <f t="shared" ref="CQ285:CQ286" si="657">IF(CQ$5="Any",1,IF(AND(CQ$5="Med",AV285=0,SUM(AN285:AQ285)=0),1,IF(AND(CQ$5="Low",AV285=0,SUM(AN285:AQ285)=0,AM285=0),1,IF(AND(CQ$5="Flat",AV285=0,SUM(AN285:AQ285)=0,AM285=0,IFERROR(NOT(BE285="Y"),0)),1,0))))</f>
        <v>1</v>
      </c>
      <c r="CR285" s="81" t="str">
        <f t="shared" si="17"/>
        <v/>
      </c>
      <c r="CS285">
        <f t="shared" ref="CS285:CS286" si="658">CS$5*(12/(MIN(12,Q285))-1)</f>
        <v>25.2</v>
      </c>
      <c r="CT285">
        <f t="shared" si="19"/>
        <v>175</v>
      </c>
      <c r="CU285" t="str">
        <f t="shared" si="29"/>
        <v/>
      </c>
      <c r="CV285" s="81">
        <f t="shared" ref="CV285:CV286" si="659">CT285*IF(CU285="",1,Q285)</f>
        <v>175</v>
      </c>
      <c r="CW285" s="81">
        <f>(CV285/25)^1.5*(Calculator!$BU$4/10000)*CW$5</f>
        <v>9.6315719067890644</v>
      </c>
      <c r="CX285" t="str">
        <f t="shared" ref="CX285:CX286" si="660">"$"&amp;IF(LEFT(CU285,1)="r",CT285&amp;"/"&amp;CU285,CV285)</f>
        <v>$175</v>
      </c>
    </row>
    <row r="286" spans="2:102" x14ac:dyDescent="0.25">
      <c r="B286" s="115" t="s">
        <v>233</v>
      </c>
      <c r="C286" s="13">
        <v>46269.447222222225</v>
      </c>
      <c r="D286">
        <v>35186</v>
      </c>
      <c r="E286" s="54" t="s">
        <v>235</v>
      </c>
      <c r="F286" s="54" t="s">
        <v>632</v>
      </c>
      <c r="G286" s="54" t="s">
        <v>1780</v>
      </c>
      <c r="H286" s="55">
        <v>12.9</v>
      </c>
      <c r="I286" s="55">
        <v>12.4</v>
      </c>
      <c r="J286" s="55">
        <v>12.1</v>
      </c>
      <c r="K286" s="54"/>
      <c r="L286" s="56" t="b">
        <v>0</v>
      </c>
      <c r="M286" s="56" t="b">
        <v>0</v>
      </c>
      <c r="N286" s="54">
        <v>1</v>
      </c>
      <c r="O286" s="54" t="s">
        <v>228</v>
      </c>
      <c r="P286" s="54">
        <v>23</v>
      </c>
      <c r="Q286" s="54">
        <v>10</v>
      </c>
      <c r="R286" s="54">
        <v>175</v>
      </c>
      <c r="S286" s="54" t="s">
        <v>634</v>
      </c>
      <c r="T286" s="54" t="s">
        <v>635</v>
      </c>
      <c r="U286" s="54" t="s">
        <v>636</v>
      </c>
      <c r="V286" s="54" t="s">
        <v>1615</v>
      </c>
      <c r="W286" s="54" t="b">
        <v>0</v>
      </c>
      <c r="X286" s="54"/>
      <c r="Y286" s="57" t="s">
        <v>2383</v>
      </c>
      <c r="Z286" s="54" t="s">
        <v>634</v>
      </c>
      <c r="AA286" s="54"/>
      <c r="AB286" s="54" t="s">
        <v>637</v>
      </c>
      <c r="AC286" s="56" t="b">
        <v>1</v>
      </c>
      <c r="AD286" s="56" t="b">
        <v>0</v>
      </c>
      <c r="AE286" s="54" t="s">
        <v>302</v>
      </c>
      <c r="AF286" s="58">
        <v>46268</v>
      </c>
      <c r="AG286" s="62" t="s">
        <v>293</v>
      </c>
      <c r="AH286" s="54">
        <v>0</v>
      </c>
      <c r="AI286" s="54"/>
      <c r="AJ286" s="54"/>
      <c r="AK286" s="54"/>
      <c r="AL286" s="54"/>
      <c r="AM286" s="54">
        <v>0</v>
      </c>
      <c r="AN286" s="54"/>
      <c r="AO286" s="54"/>
      <c r="AP286" s="54"/>
      <c r="AQ286" s="54"/>
      <c r="AR286" s="54"/>
      <c r="AS286" s="54"/>
      <c r="AT286" s="54"/>
      <c r="AU286" s="54"/>
      <c r="AV286" s="54"/>
      <c r="AW286" s="54"/>
      <c r="AX286" s="59"/>
      <c r="AY286" s="59"/>
      <c r="AZ286" s="59"/>
      <c r="BA286" s="59"/>
      <c r="BB286" s="59">
        <v>5.4699999999999999E-2</v>
      </c>
      <c r="BC286" s="60"/>
      <c r="BD286" s="61"/>
      <c r="BE286" s="62" t="s">
        <v>293</v>
      </c>
      <c r="BF286" s="35">
        <f t="shared" si="649"/>
        <v>4.9000000000000004</v>
      </c>
      <c r="BG286" s="35">
        <f t="shared" si="649"/>
        <v>6.4130000000000006E-2</v>
      </c>
      <c r="BH286" s="35" t="str">
        <f t="shared" si="650"/>
        <v>Low</v>
      </c>
      <c r="BI286" s="110">
        <f t="shared" si="651"/>
        <v>0</v>
      </c>
      <c r="BJ286" s="83" t="str">
        <f>VLOOKUP($F286,REP_Info!$D$6:$H$250,5,FALSE)</f>
        <v/>
      </c>
      <c r="BK286" s="30">
        <f t="shared" si="652"/>
        <v>12.863</v>
      </c>
      <c r="BL286" s="30">
        <f t="shared" si="652"/>
        <v>12.372999999999999</v>
      </c>
      <c r="BM286" s="30">
        <f t="shared" si="652"/>
        <v>12.128</v>
      </c>
      <c r="BN286" s="29">
        <f t="shared" si="652"/>
        <v>12.046333333333333</v>
      </c>
      <c r="BO286" s="85" t="str">
        <f t="shared" ref="BO286" si="661">IFERROR(SUMPRODUCT($BS$7:$CD$7,$BS286:$CD286)/100,"$$$")</f>
        <v>$$$</v>
      </c>
      <c r="BP286" s="88" t="str">
        <f t="shared" si="653"/>
        <v>$$$</v>
      </c>
      <c r="BQ286" s="88" t="str">
        <f t="shared" ref="BQ286" si="662">IFERROR(SUMPRODUCT($BS$7:$CD$7,$BS286:$CD286,--($BS$4:$CD$4&lt;=$Q286))/SUMPRODUCT(--($BS$4:$CD$4&lt;=$Q286),$BS$7:$CD$7),"$$$")</f>
        <v>$$$</v>
      </c>
      <c r="BR286" s="88" t="str">
        <f t="shared" ref="BR286" si="663">IFERROR($BQ286-$BF286*100*SUMPRODUCT(--($BS$4:$CD$4&lt;=$Q286))/SUMPRODUCT(--($BS$4:$CD$4&lt;=$Q286),$BS$7:$CD$7)-$BG286*100,"$$$")</f>
        <v>$$$</v>
      </c>
      <c r="BS286" s="29" t="e">
        <f t="shared" si="654"/>
        <v>#N/A</v>
      </c>
      <c r="BT286" s="29" t="e">
        <f t="shared" si="654"/>
        <v>#N/A</v>
      </c>
      <c r="BU286" s="29" t="e">
        <f t="shared" si="654"/>
        <v>#N/A</v>
      </c>
      <c r="BV286" s="29" t="e">
        <f t="shared" si="654"/>
        <v>#N/A</v>
      </c>
      <c r="BW286" s="29" t="e">
        <f t="shared" si="654"/>
        <v>#N/A</v>
      </c>
      <c r="BX286" s="29" t="e">
        <f t="shared" si="654"/>
        <v>#N/A</v>
      </c>
      <c r="BY286" s="29" t="e">
        <f t="shared" si="654"/>
        <v>#N/A</v>
      </c>
      <c r="BZ286" s="29" t="e">
        <f t="shared" si="654"/>
        <v>#N/A</v>
      </c>
      <c r="CA286" s="29" t="e">
        <f t="shared" si="654"/>
        <v>#N/A</v>
      </c>
      <c r="CB286" s="29" t="e">
        <f t="shared" si="654"/>
        <v>#N/A</v>
      </c>
      <c r="CC286" s="29" t="e">
        <f t="shared" si="654"/>
        <v>#N/A</v>
      </c>
      <c r="CD286" s="29" t="e">
        <f t="shared" si="654"/>
        <v>#N/A</v>
      </c>
      <c r="CE286" s="6" t="str">
        <f t="shared" si="603"/>
        <v/>
      </c>
      <c r="CF286" s="27" t="e">
        <f>IF(AND(CI286,NOT(AD286)),LOOKUP(CF$5,{0,750,1500},H286:J286),"")</f>
        <v>#N/A</v>
      </c>
      <c r="CG286" s="6" t="str">
        <f t="shared" si="604"/>
        <v/>
      </c>
      <c r="CH286" t="e">
        <f t="shared" si="655"/>
        <v>#N/A</v>
      </c>
      <c r="CI286" t="e">
        <f t="shared" si="656"/>
        <v>#N/A</v>
      </c>
      <c r="CJ286" s="6" t="e">
        <f t="shared" ref="CJ286" si="664">IF($E286=CJ$5,1,0)</f>
        <v>#N/A</v>
      </c>
      <c r="CK286" s="6">
        <f t="shared" ref="CK286" si="665">IF(CK$5="[Any]",1,IF($F286=CK$5,1,0))</f>
        <v>1</v>
      </c>
      <c r="CL286" s="6">
        <f t="shared" si="26"/>
        <v>1</v>
      </c>
      <c r="CM286" s="6">
        <f t="shared" ref="CM286" si="666">IF($O286="Fixed",1,0)</f>
        <v>1</v>
      </c>
      <c r="CN286" s="6">
        <f t="shared" ref="CN286" si="667">IF($Q286&gt;=CN$5,1,0)</f>
        <v>0</v>
      </c>
      <c r="CO286" s="6">
        <f t="shared" ref="CO286" si="668">IF($Q286&lt;=CO$5,1,0)</f>
        <v>1</v>
      </c>
      <c r="CP286" s="6">
        <f t="shared" ref="CP286" si="669">IF($P286&gt;=CP$5,1,0)</f>
        <v>1</v>
      </c>
      <c r="CQ286" s="6">
        <f t="shared" si="657"/>
        <v>1</v>
      </c>
      <c r="CR286" s="81" t="str">
        <f t="shared" ref="CR286" si="670">IF(ISNUMBER($CH286),$CH286+$CS286+$CW286,"")</f>
        <v/>
      </c>
      <c r="CS286">
        <f t="shared" si="658"/>
        <v>3.5999999999999992</v>
      </c>
      <c r="CT286">
        <f t="shared" si="19"/>
        <v>175</v>
      </c>
      <c r="CU286" t="str">
        <f t="shared" si="29"/>
        <v/>
      </c>
      <c r="CV286" s="81">
        <f t="shared" si="659"/>
        <v>175</v>
      </c>
      <c r="CW286" s="81">
        <f>(CV286/25)^1.5*(Calculator!$BU$4/10000)*CW$5</f>
        <v>9.6315719067890644</v>
      </c>
      <c r="CX286" t="str">
        <f t="shared" si="660"/>
        <v>$175</v>
      </c>
    </row>
    <row r="287" spans="2:102" x14ac:dyDescent="0.25">
      <c r="B287" s="115" t="s">
        <v>233</v>
      </c>
      <c r="C287" s="13">
        <v>46269.447222222225</v>
      </c>
      <c r="D287">
        <v>36284</v>
      </c>
      <c r="E287" s="54" t="s">
        <v>235</v>
      </c>
      <c r="F287" s="54" t="s">
        <v>632</v>
      </c>
      <c r="G287" s="54" t="s">
        <v>633</v>
      </c>
      <c r="H287" s="55">
        <v>13.200000000000001</v>
      </c>
      <c r="I287" s="55">
        <v>12.7</v>
      </c>
      <c r="J287" s="55">
        <v>12.4</v>
      </c>
      <c r="K287" s="54"/>
      <c r="L287" s="56" t="b">
        <v>0</v>
      </c>
      <c r="M287" s="56" t="b">
        <v>0</v>
      </c>
      <c r="N287" s="54">
        <v>1</v>
      </c>
      <c r="O287" s="54" t="s">
        <v>228</v>
      </c>
      <c r="P287" s="54">
        <v>23</v>
      </c>
      <c r="Q287" s="54">
        <v>12</v>
      </c>
      <c r="R287" s="54">
        <v>175</v>
      </c>
      <c r="S287" s="54" t="s">
        <v>634</v>
      </c>
      <c r="T287" s="54" t="s">
        <v>635</v>
      </c>
      <c r="U287" s="54" t="s">
        <v>636</v>
      </c>
      <c r="V287" s="54" t="s">
        <v>1615</v>
      </c>
      <c r="W287" s="54" t="b">
        <v>0</v>
      </c>
      <c r="X287" s="54"/>
      <c r="Y287" s="57" t="s">
        <v>2384</v>
      </c>
      <c r="Z287" s="54" t="s">
        <v>634</v>
      </c>
      <c r="AA287" s="54"/>
      <c r="AB287" s="54" t="s">
        <v>637</v>
      </c>
      <c r="AC287" s="56" t="b">
        <v>1</v>
      </c>
      <c r="AD287" s="56" t="b">
        <v>0</v>
      </c>
      <c r="AE287" s="54" t="s">
        <v>302</v>
      </c>
      <c r="AF287" s="58">
        <v>46268</v>
      </c>
      <c r="AG287" s="62" t="s">
        <v>293</v>
      </c>
      <c r="AH287" s="54">
        <v>0</v>
      </c>
      <c r="AI287" s="54"/>
      <c r="AJ287" s="54"/>
      <c r="AK287" s="54"/>
      <c r="AL287" s="54"/>
      <c r="AM287" s="54">
        <v>0</v>
      </c>
      <c r="AN287" s="54"/>
      <c r="AO287" s="54"/>
      <c r="AP287" s="54"/>
      <c r="AQ287" s="54"/>
      <c r="AR287" s="54"/>
      <c r="AS287" s="54"/>
      <c r="AT287" s="54"/>
      <c r="AU287" s="54"/>
      <c r="AV287" s="54"/>
      <c r="AW287" s="54"/>
      <c r="AX287" s="59"/>
      <c r="AY287" s="59"/>
      <c r="AZ287" s="59"/>
      <c r="BA287" s="59"/>
      <c r="BB287" s="59">
        <v>5.7700000000000001E-2</v>
      </c>
      <c r="BC287" s="60"/>
      <c r="BD287" s="61"/>
      <c r="BE287" s="62" t="s">
        <v>293</v>
      </c>
      <c r="BF287" s="35">
        <f t="shared" ref="BF287:BG288" si="671">IF($E287=$E$4,BF$4,IF($E287=$E$5,BF$5,""))</f>
        <v>4.9000000000000004</v>
      </c>
      <c r="BG287" s="35">
        <f t="shared" si="671"/>
        <v>6.4130000000000006E-2</v>
      </c>
      <c r="BH287" s="35" t="str">
        <f t="shared" ref="BH287:BH288" si="672">IF(ISTEXT(BE287),IF(AND(AV287=0,SUM(AN287:AQ287)=0),IF(AM287&lt;=0,IF(BE287="Y","Low","Flat"),"Med"),"High"),"?")</f>
        <v>Low</v>
      </c>
      <c r="BI287" s="110">
        <f t="shared" ref="BI287:BI288" si="673">IF(ISNUMBER(AH287),0*BI$5*SIN((EDATE($A$3,$Q287)-DATE(YEAR(EDATE($A$3,$Q287)),1,0)-BI$4)*2*PI()/365),"")</f>
        <v>0</v>
      </c>
      <c r="BJ287" s="83" t="str">
        <f>VLOOKUP($F287,REP_Info!$D$6:$H$250,5,FALSE)</f>
        <v/>
      </c>
      <c r="BK287" s="30">
        <f t="shared" ref="BK287:BN288" si="674">IF(BK$7&gt;0,(LOOKUP(BK$7,$AH287:$AL287,$AM287:$AQ287)+IF($AG287="Y",SUMPRODUCT($AX287:$BB287-$AW287:$BA287,BK$7-$AR287:$AV287,N(BK$7&gt;$AR287:$AV287)),BK$7*LOOKUP(BK$7,$AR287:$AV287,$AX287:$BB287))+IF($BE287="Y",$BF287,$BC287)+BK$7*IF($BE287="Y",$BG287,$BD287))*100/BK$7,"")</f>
        <v>13.163</v>
      </c>
      <c r="BL287" s="30">
        <f t="shared" si="674"/>
        <v>12.673000000000002</v>
      </c>
      <c r="BM287" s="30">
        <f t="shared" si="674"/>
        <v>12.428000000000003</v>
      </c>
      <c r="BN287" s="29">
        <f t="shared" si="674"/>
        <v>12.346333333333334</v>
      </c>
      <c r="BO287" s="85" t="str">
        <f t="shared" si="2"/>
        <v>$$$</v>
      </c>
      <c r="BP287" s="88" t="str">
        <f t="shared" ref="BP287:BP288" si="675">IFERROR(BO287*100/BO$5,"$$$")</f>
        <v>$$$</v>
      </c>
      <c r="BQ287" s="88" t="str">
        <f t="shared" si="4"/>
        <v>$$$</v>
      </c>
      <c r="BR287" s="88" t="str">
        <f t="shared" si="5"/>
        <v>$$$</v>
      </c>
      <c r="BS287" s="29" t="e">
        <f t="shared" ref="BS287:CD288" si="676">IF($CI287,IF(BS$7&gt;0,IF(BS$4&gt;$Q287,$BF287+BS$7*(BS$5+$BG287+$BI287),LOOKUP(BS$7,$AH287:$AL287,$AM287:$AQ287)+IF($AG287="Y",SUMPRODUCT($AX287:$BB287-$AW287:$BA287,BS$7-$AR287:$AV287,N(BS$7&gt;$AR287:$AV287)),BS$7*LOOKUP(BS$7,$AR287:$AV287,$AX287:$BB287))+IF($BE287="Y",$BF287,$BC287)+BS$7*IF($BE287="Y",$BG287,$BD287))*100/BS$7,""),NA())</f>
        <v>#N/A</v>
      </c>
      <c r="BT287" s="29" t="e">
        <f t="shared" si="676"/>
        <v>#N/A</v>
      </c>
      <c r="BU287" s="29" t="e">
        <f t="shared" si="676"/>
        <v>#N/A</v>
      </c>
      <c r="BV287" s="29" t="e">
        <f t="shared" si="676"/>
        <v>#N/A</v>
      </c>
      <c r="BW287" s="29" t="e">
        <f t="shared" si="676"/>
        <v>#N/A</v>
      </c>
      <c r="BX287" s="29" t="e">
        <f t="shared" si="676"/>
        <v>#N/A</v>
      </c>
      <c r="BY287" s="29" t="e">
        <f t="shared" si="676"/>
        <v>#N/A</v>
      </c>
      <c r="BZ287" s="29" t="e">
        <f t="shared" si="676"/>
        <v>#N/A</v>
      </c>
      <c r="CA287" s="29" t="e">
        <f t="shared" si="676"/>
        <v>#N/A</v>
      </c>
      <c r="CB287" s="29" t="e">
        <f t="shared" si="676"/>
        <v>#N/A</v>
      </c>
      <c r="CC287" s="29" t="e">
        <f t="shared" si="676"/>
        <v>#N/A</v>
      </c>
      <c r="CD287" s="29" t="e">
        <f t="shared" si="676"/>
        <v>#N/A</v>
      </c>
      <c r="CE287" s="6" t="str">
        <f t="shared" si="603"/>
        <v/>
      </c>
      <c r="CF287" s="27" t="e">
        <f>IF(AND(CI287,NOT(AD287)),LOOKUP(CF$5,{0,750,1500},H287:J287),"")</f>
        <v>#N/A</v>
      </c>
      <c r="CG287" s="6" t="str">
        <f t="shared" si="604"/>
        <v/>
      </c>
      <c r="CH287" t="e">
        <f t="shared" ref="CH287:CH288" si="677">IF(CI287,IF(ISNUMBER(BO287),BO287,100000)+CV287/10000+IF(ISNUMBER(BJ287),BJ287,2)/10000-P287/100000+ROW()/10000000,"")</f>
        <v>#N/A</v>
      </c>
      <c r="CI287" t="e">
        <f t="shared" ref="CI287:CI288" si="678">PRODUCT(CJ287:CQ287)</f>
        <v>#N/A</v>
      </c>
      <c r="CJ287" s="6" t="e">
        <f t="shared" si="11"/>
        <v>#N/A</v>
      </c>
      <c r="CK287" s="6">
        <f t="shared" si="12"/>
        <v>1</v>
      </c>
      <c r="CL287" s="6">
        <f t="shared" si="26"/>
        <v>1</v>
      </c>
      <c r="CM287" s="6">
        <f t="shared" si="13"/>
        <v>1</v>
      </c>
      <c r="CN287" s="6">
        <f t="shared" si="14"/>
        <v>1</v>
      </c>
      <c r="CO287" s="6">
        <f t="shared" si="15"/>
        <v>1</v>
      </c>
      <c r="CP287" s="6">
        <f t="shared" si="16"/>
        <v>1</v>
      </c>
      <c r="CQ287" s="6">
        <f t="shared" ref="CQ287:CQ288" si="679">IF(CQ$5="Any",1,IF(AND(CQ$5="Med",AV287=0,SUM(AN287:AQ287)=0),1,IF(AND(CQ$5="Low",AV287=0,SUM(AN287:AQ287)=0,AM287=0),1,IF(AND(CQ$5="Flat",AV287=0,SUM(AN287:AQ287)=0,AM287=0,IFERROR(NOT(BE287="Y"),0)),1,0))))</f>
        <v>1</v>
      </c>
      <c r="CR287" s="81" t="str">
        <f t="shared" si="17"/>
        <v/>
      </c>
      <c r="CS287">
        <f t="shared" ref="CS287:CS288" si="680">CS$5*(12/(MIN(12,Q287))-1)</f>
        <v>0</v>
      </c>
      <c r="CT287">
        <f t="shared" si="19"/>
        <v>175</v>
      </c>
      <c r="CU287" t="str">
        <f t="shared" si="29"/>
        <v/>
      </c>
      <c r="CV287" s="81">
        <f t="shared" ref="CV287:CV288" si="681">CT287*IF(CU287="",1,Q287)</f>
        <v>175</v>
      </c>
      <c r="CW287" s="81">
        <f>(CV287/25)^1.5*(Calculator!$BU$4/10000)*CW$5</f>
        <v>9.6315719067890644</v>
      </c>
      <c r="CX287" t="str">
        <f t="shared" ref="CX287:CX288" si="682">"$"&amp;IF(LEFT(CU287,1)="r",CT287&amp;"/"&amp;CU287,CV287)</f>
        <v>$175</v>
      </c>
    </row>
    <row r="288" spans="2:102" x14ac:dyDescent="0.25">
      <c r="B288" s="115" t="s">
        <v>233</v>
      </c>
      <c r="C288" s="13">
        <v>46238.55972222222</v>
      </c>
      <c r="D288">
        <v>36285</v>
      </c>
      <c r="E288" s="54" t="s">
        <v>237</v>
      </c>
      <c r="F288" s="54" t="s">
        <v>632</v>
      </c>
      <c r="G288" s="54" t="s">
        <v>633</v>
      </c>
      <c r="H288" s="55">
        <v>12.7</v>
      </c>
      <c r="I288" s="55">
        <v>12.3</v>
      </c>
      <c r="J288" s="55">
        <v>12.1</v>
      </c>
      <c r="K288" s="54"/>
      <c r="L288" s="56" t="b">
        <v>0</v>
      </c>
      <c r="M288" s="56" t="b">
        <v>0</v>
      </c>
      <c r="N288" s="54">
        <v>1</v>
      </c>
      <c r="O288" s="54" t="s">
        <v>228</v>
      </c>
      <c r="P288" s="54">
        <v>23</v>
      </c>
      <c r="Q288" s="54">
        <v>12</v>
      </c>
      <c r="R288" s="54">
        <v>175</v>
      </c>
      <c r="S288" s="54" t="s">
        <v>634</v>
      </c>
      <c r="T288" s="54" t="s">
        <v>635</v>
      </c>
      <c r="U288" s="54" t="s">
        <v>636</v>
      </c>
      <c r="V288" s="54" t="s">
        <v>1615</v>
      </c>
      <c r="W288" s="54" t="b">
        <v>0</v>
      </c>
      <c r="X288" s="54"/>
      <c r="Y288" s="57" t="s">
        <v>1837</v>
      </c>
      <c r="Z288" s="54" t="s">
        <v>634</v>
      </c>
      <c r="AA288" s="54"/>
      <c r="AB288" s="54" t="s">
        <v>637</v>
      </c>
      <c r="AC288" s="56" t="b">
        <v>1</v>
      </c>
      <c r="AD288" s="56" t="b">
        <v>0</v>
      </c>
      <c r="AE288" s="54" t="s">
        <v>302</v>
      </c>
      <c r="AF288" s="58">
        <v>46238</v>
      </c>
      <c r="AG288" s="62" t="s">
        <v>293</v>
      </c>
      <c r="AH288" s="54">
        <v>0</v>
      </c>
      <c r="AI288" s="54"/>
      <c r="AJ288" s="54"/>
      <c r="AK288" s="54"/>
      <c r="AL288" s="54"/>
      <c r="AM288" s="54">
        <v>0</v>
      </c>
      <c r="AN288" s="54"/>
      <c r="AO288" s="54"/>
      <c r="AP288" s="54"/>
      <c r="AQ288" s="54"/>
      <c r="AR288" s="54"/>
      <c r="AS288" s="54"/>
      <c r="AT288" s="54"/>
      <c r="AU288" s="54"/>
      <c r="AV288" s="54"/>
      <c r="AW288" s="54"/>
      <c r="AX288" s="59"/>
      <c r="AY288" s="59"/>
      <c r="AZ288" s="59"/>
      <c r="BA288" s="59"/>
      <c r="BB288" s="59">
        <v>5.8700000000000002E-2</v>
      </c>
      <c r="BC288" s="60"/>
      <c r="BD288" s="61"/>
      <c r="BE288" s="62" t="s">
        <v>293</v>
      </c>
      <c r="BF288" s="35">
        <f t="shared" si="671"/>
        <v>4.0600000000000005</v>
      </c>
      <c r="BG288" s="35">
        <f t="shared" si="671"/>
        <v>6.0295000000000001E-2</v>
      </c>
      <c r="BH288" s="35" t="str">
        <f t="shared" si="672"/>
        <v>Low</v>
      </c>
      <c r="BI288" s="110">
        <f t="shared" si="673"/>
        <v>0</v>
      </c>
      <c r="BJ288" s="83" t="str">
        <f>VLOOKUP($F288,REP_Info!$D$6:$H$250,5,FALSE)</f>
        <v/>
      </c>
      <c r="BK288" s="30">
        <f t="shared" si="674"/>
        <v>12.711499999999999</v>
      </c>
      <c r="BL288" s="30">
        <f t="shared" si="674"/>
        <v>12.3055</v>
      </c>
      <c r="BM288" s="30">
        <f t="shared" si="674"/>
        <v>12.102499999999999</v>
      </c>
      <c r="BN288" s="29">
        <f t="shared" si="674"/>
        <v>12.034833333333331</v>
      </c>
      <c r="BO288" s="85" t="str">
        <f t="shared" si="2"/>
        <v>$$$</v>
      </c>
      <c r="BP288" s="88" t="str">
        <f t="shared" si="675"/>
        <v>$$$</v>
      </c>
      <c r="BQ288" s="88" t="str">
        <f t="shared" si="4"/>
        <v>$$$</v>
      </c>
      <c r="BR288" s="88" t="str">
        <f t="shared" si="5"/>
        <v>$$$</v>
      </c>
      <c r="BS288" s="29" t="e">
        <f t="shared" si="676"/>
        <v>#N/A</v>
      </c>
      <c r="BT288" s="29" t="e">
        <f t="shared" si="676"/>
        <v>#N/A</v>
      </c>
      <c r="BU288" s="29" t="e">
        <f t="shared" si="676"/>
        <v>#N/A</v>
      </c>
      <c r="BV288" s="29" t="e">
        <f t="shared" si="676"/>
        <v>#N/A</v>
      </c>
      <c r="BW288" s="29" t="e">
        <f t="shared" si="676"/>
        <v>#N/A</v>
      </c>
      <c r="BX288" s="29" t="e">
        <f t="shared" si="676"/>
        <v>#N/A</v>
      </c>
      <c r="BY288" s="29" t="e">
        <f t="shared" si="676"/>
        <v>#N/A</v>
      </c>
      <c r="BZ288" s="29" t="e">
        <f t="shared" si="676"/>
        <v>#N/A</v>
      </c>
      <c r="CA288" s="29" t="e">
        <f t="shared" si="676"/>
        <v>#N/A</v>
      </c>
      <c r="CB288" s="29" t="e">
        <f t="shared" si="676"/>
        <v>#N/A</v>
      </c>
      <c r="CC288" s="29" t="e">
        <f t="shared" si="676"/>
        <v>#N/A</v>
      </c>
      <c r="CD288" s="29" t="e">
        <f t="shared" si="676"/>
        <v>#N/A</v>
      </c>
      <c r="CE288" s="6" t="str">
        <f t="shared" si="603"/>
        <v/>
      </c>
      <c r="CF288" s="27" t="e">
        <f>IF(AND(CI288,NOT(AD288)),LOOKUP(CF$5,{0,750,1500},H288:J288),"")</f>
        <v>#N/A</v>
      </c>
      <c r="CG288" s="6" t="str">
        <f t="shared" si="604"/>
        <v/>
      </c>
      <c r="CH288" t="e">
        <f t="shared" si="677"/>
        <v>#N/A</v>
      </c>
      <c r="CI288" t="e">
        <f t="shared" si="678"/>
        <v>#N/A</v>
      </c>
      <c r="CJ288" s="6" t="e">
        <f t="shared" si="11"/>
        <v>#N/A</v>
      </c>
      <c r="CK288" s="6">
        <f t="shared" si="12"/>
        <v>1</v>
      </c>
      <c r="CL288" s="6">
        <f t="shared" si="26"/>
        <v>1</v>
      </c>
      <c r="CM288" s="6">
        <f t="shared" si="13"/>
        <v>1</v>
      </c>
      <c r="CN288" s="6">
        <f t="shared" si="14"/>
        <v>1</v>
      </c>
      <c r="CO288" s="6">
        <f t="shared" si="15"/>
        <v>1</v>
      </c>
      <c r="CP288" s="6">
        <f t="shared" si="16"/>
        <v>1</v>
      </c>
      <c r="CQ288" s="6">
        <f t="shared" si="679"/>
        <v>1</v>
      </c>
      <c r="CR288" s="81" t="str">
        <f t="shared" si="17"/>
        <v/>
      </c>
      <c r="CS288">
        <f t="shared" si="680"/>
        <v>0</v>
      </c>
      <c r="CT288">
        <f t="shared" si="19"/>
        <v>175</v>
      </c>
      <c r="CU288" t="str">
        <f t="shared" si="29"/>
        <v/>
      </c>
      <c r="CV288" s="81">
        <f t="shared" si="681"/>
        <v>175</v>
      </c>
      <c r="CW288" s="81">
        <f>(CV288/25)^1.5*(Calculator!$BU$4/10000)*CW$5</f>
        <v>9.6315719067890644</v>
      </c>
      <c r="CX288" t="str">
        <f t="shared" si="682"/>
        <v>$175</v>
      </c>
    </row>
    <row r="289" spans="2:102" x14ac:dyDescent="0.25">
      <c r="B289" s="115" t="s">
        <v>233</v>
      </c>
      <c r="C289" s="13">
        <v>46238.55972222222</v>
      </c>
      <c r="D289">
        <v>37174</v>
      </c>
      <c r="E289" s="54" t="s">
        <v>237</v>
      </c>
      <c r="F289" s="54" t="s">
        <v>632</v>
      </c>
      <c r="G289" s="54" t="s">
        <v>1781</v>
      </c>
      <c r="H289" s="55">
        <v>13</v>
      </c>
      <c r="I289" s="55">
        <v>12.6</v>
      </c>
      <c r="J289" s="55">
        <v>12.4</v>
      </c>
      <c r="K289" s="54"/>
      <c r="L289" s="56" t="b">
        <v>0</v>
      </c>
      <c r="M289" s="56" t="b">
        <v>0</v>
      </c>
      <c r="N289" s="54">
        <v>1</v>
      </c>
      <c r="O289" s="54" t="s">
        <v>228</v>
      </c>
      <c r="P289" s="54">
        <v>23</v>
      </c>
      <c r="Q289" s="54">
        <v>23</v>
      </c>
      <c r="R289" s="54">
        <v>175</v>
      </c>
      <c r="S289" s="54" t="s">
        <v>634</v>
      </c>
      <c r="T289" s="54" t="s">
        <v>635</v>
      </c>
      <c r="U289" s="54" t="s">
        <v>636</v>
      </c>
      <c r="V289" s="54" t="s">
        <v>1615</v>
      </c>
      <c r="W289" s="54" t="b">
        <v>0</v>
      </c>
      <c r="X289" s="54"/>
      <c r="Y289" s="57" t="s">
        <v>1838</v>
      </c>
      <c r="Z289" s="54" t="s">
        <v>634</v>
      </c>
      <c r="AA289" s="54"/>
      <c r="AB289" s="54" t="s">
        <v>637</v>
      </c>
      <c r="AC289" s="56" t="b">
        <v>1</v>
      </c>
      <c r="AD289" s="56" t="b">
        <v>0</v>
      </c>
      <c r="AE289" s="54" t="s">
        <v>302</v>
      </c>
      <c r="AF289" s="58">
        <v>46238</v>
      </c>
      <c r="AG289" s="62" t="s">
        <v>293</v>
      </c>
      <c r="AH289" s="54">
        <v>0</v>
      </c>
      <c r="AI289" s="54"/>
      <c r="AJ289" s="54"/>
      <c r="AK289" s="54"/>
      <c r="AL289" s="54"/>
      <c r="AM289" s="54">
        <v>0</v>
      </c>
      <c r="AN289" s="54"/>
      <c r="AO289" s="54"/>
      <c r="AP289" s="54"/>
      <c r="AQ289" s="54"/>
      <c r="AR289" s="54"/>
      <c r="AS289" s="54"/>
      <c r="AT289" s="54"/>
      <c r="AU289" s="54"/>
      <c r="AV289" s="54"/>
      <c r="AW289" s="54"/>
      <c r="AX289" s="59"/>
      <c r="AY289" s="59"/>
      <c r="AZ289" s="59"/>
      <c r="BA289" s="59"/>
      <c r="BB289" s="59">
        <v>6.1899999999999997E-2</v>
      </c>
      <c r="BC289" s="60"/>
      <c r="BD289" s="61"/>
      <c r="BE289" s="62" t="s">
        <v>293</v>
      </c>
      <c r="BF289" s="35">
        <f t="shared" ref="BF289:BG296" si="683">IF($E289=$E$4,BF$4,IF($E289=$E$5,BF$5,""))</f>
        <v>4.0600000000000005</v>
      </c>
      <c r="BG289" s="35">
        <f t="shared" si="683"/>
        <v>6.0295000000000001E-2</v>
      </c>
      <c r="BH289" s="35" t="str">
        <f t="shared" ref="BH289:BH296" si="684">IF(ISTEXT(BE289),IF(AND(AV289=0,SUM(AN289:AQ289)=0),IF(AM289&lt;=0,IF(BE289="Y","Low","Flat"),"Med"),"High"),"?")</f>
        <v>Low</v>
      </c>
      <c r="BI289" s="110">
        <f t="shared" ref="BI289:BI296" si="685">IF(ISNUMBER(AH289),0*BI$5*SIN((EDATE($A$3,$Q289)-DATE(YEAR(EDATE($A$3,$Q289)),1,0)-BI$4)*2*PI()/365),"")</f>
        <v>0</v>
      </c>
      <c r="BJ289" s="83" t="str">
        <f>VLOOKUP($F289,REP_Info!$D$6:$H$250,5,FALSE)</f>
        <v/>
      </c>
      <c r="BK289" s="30">
        <f t="shared" ref="BK289:BN296" si="686">IF(BK$7&gt;0,(LOOKUP(BK$7,$AH289:$AL289,$AM289:$AQ289)+IF($AG289="Y",SUMPRODUCT($AX289:$BB289-$AW289:$BA289,BK$7-$AR289:$AV289,N(BK$7&gt;$AR289:$AV289)),BK$7*LOOKUP(BK$7,$AR289:$AV289,$AX289:$BB289))+IF($BE289="Y",$BF289,$BC289)+BK$7*IF($BE289="Y",$BG289,$BD289))*100/BK$7,"")</f>
        <v>13.031499999999999</v>
      </c>
      <c r="BL289" s="30">
        <f t="shared" si="686"/>
        <v>12.625500000000001</v>
      </c>
      <c r="BM289" s="30">
        <f t="shared" si="686"/>
        <v>12.422499999999999</v>
      </c>
      <c r="BN289" s="29">
        <f t="shared" si="686"/>
        <v>12.354833333333334</v>
      </c>
      <c r="BO289" s="85" t="str">
        <f t="shared" si="2"/>
        <v>$$$</v>
      </c>
      <c r="BP289" s="88" t="str">
        <f t="shared" ref="BP289:BP296" si="687">IFERROR(BO289*100/BO$5,"$$$")</f>
        <v>$$$</v>
      </c>
      <c r="BQ289" s="88" t="str">
        <f t="shared" si="4"/>
        <v>$$$</v>
      </c>
      <c r="BR289" s="88" t="str">
        <f t="shared" si="5"/>
        <v>$$$</v>
      </c>
      <c r="BS289" s="29" t="e">
        <f t="shared" ref="BS289:CD296" si="688">IF($CI289,IF(BS$7&gt;0,IF(BS$4&gt;$Q289,$BF289+BS$7*(BS$5+$BG289+$BI289),LOOKUP(BS$7,$AH289:$AL289,$AM289:$AQ289)+IF($AG289="Y",SUMPRODUCT($AX289:$BB289-$AW289:$BA289,BS$7-$AR289:$AV289,N(BS$7&gt;$AR289:$AV289)),BS$7*LOOKUP(BS$7,$AR289:$AV289,$AX289:$BB289))+IF($BE289="Y",$BF289,$BC289)+BS$7*IF($BE289="Y",$BG289,$BD289))*100/BS$7,""),NA())</f>
        <v>#N/A</v>
      </c>
      <c r="BT289" s="29" t="e">
        <f t="shared" si="688"/>
        <v>#N/A</v>
      </c>
      <c r="BU289" s="29" t="e">
        <f t="shared" si="688"/>
        <v>#N/A</v>
      </c>
      <c r="BV289" s="29" t="e">
        <f t="shared" si="688"/>
        <v>#N/A</v>
      </c>
      <c r="BW289" s="29" t="e">
        <f t="shared" si="688"/>
        <v>#N/A</v>
      </c>
      <c r="BX289" s="29" t="e">
        <f t="shared" si="688"/>
        <v>#N/A</v>
      </c>
      <c r="BY289" s="29" t="e">
        <f t="shared" si="688"/>
        <v>#N/A</v>
      </c>
      <c r="BZ289" s="29" t="e">
        <f t="shared" si="688"/>
        <v>#N/A</v>
      </c>
      <c r="CA289" s="29" t="e">
        <f t="shared" si="688"/>
        <v>#N/A</v>
      </c>
      <c r="CB289" s="29" t="e">
        <f t="shared" si="688"/>
        <v>#N/A</v>
      </c>
      <c r="CC289" s="29" t="e">
        <f t="shared" si="688"/>
        <v>#N/A</v>
      </c>
      <c r="CD289" s="29" t="e">
        <f t="shared" si="688"/>
        <v>#N/A</v>
      </c>
      <c r="CE289" s="6" t="str">
        <f t="shared" si="603"/>
        <v/>
      </c>
      <c r="CF289" s="27" t="e">
        <f>IF(AND(CI289,NOT(AD289)),LOOKUP(CF$5,{0,750,1500},H289:J289),"")</f>
        <v>#N/A</v>
      </c>
      <c r="CG289" s="6" t="str">
        <f t="shared" si="604"/>
        <v/>
      </c>
      <c r="CH289" t="e">
        <f t="shared" ref="CH289:CH296" si="689">IF(CI289,IF(ISNUMBER(BO289),BO289,100000)+CV289/10000+IF(ISNUMBER(BJ289),BJ289,2)/10000-P289/100000+ROW()/10000000,"")</f>
        <v>#N/A</v>
      </c>
      <c r="CI289" t="e">
        <f t="shared" ref="CI289:CI296" si="690">PRODUCT(CJ289:CQ289)</f>
        <v>#N/A</v>
      </c>
      <c r="CJ289" s="6" t="e">
        <f t="shared" si="11"/>
        <v>#N/A</v>
      </c>
      <c r="CK289" s="6">
        <f t="shared" si="12"/>
        <v>1</v>
      </c>
      <c r="CL289" s="6">
        <f t="shared" si="26"/>
        <v>1</v>
      </c>
      <c r="CM289" s="6">
        <f t="shared" si="13"/>
        <v>1</v>
      </c>
      <c r="CN289" s="6">
        <f t="shared" si="14"/>
        <v>1</v>
      </c>
      <c r="CO289" s="6">
        <f t="shared" si="15"/>
        <v>0</v>
      </c>
      <c r="CP289" s="6">
        <f t="shared" si="16"/>
        <v>1</v>
      </c>
      <c r="CQ289" s="6">
        <f t="shared" ref="CQ289:CQ296" si="691">IF(CQ$5="Any",1,IF(AND(CQ$5="Med",AV289=0,SUM(AN289:AQ289)=0),1,IF(AND(CQ$5="Low",AV289=0,SUM(AN289:AQ289)=0,AM289=0),1,IF(AND(CQ$5="Flat",AV289=0,SUM(AN289:AQ289)=0,AM289=0,IFERROR(NOT(BE289="Y"),0)),1,0))))</f>
        <v>1</v>
      </c>
      <c r="CR289" s="81" t="str">
        <f t="shared" si="17"/>
        <v/>
      </c>
      <c r="CS289">
        <f t="shared" ref="CS289:CS296" si="692">CS$5*(12/(MIN(12,Q289))-1)</f>
        <v>0</v>
      </c>
      <c r="CT289">
        <f t="shared" si="19"/>
        <v>175</v>
      </c>
      <c r="CU289" t="str">
        <f t="shared" si="29"/>
        <v/>
      </c>
      <c r="CV289" s="81">
        <f t="shared" ref="CV289:CV296" si="693">CT289*IF(CU289="",1,Q289)</f>
        <v>175</v>
      </c>
      <c r="CW289" s="81">
        <f>(CV289/25)^1.5*(Calculator!$BU$4/10000)*CW$5</f>
        <v>9.6315719067890644</v>
      </c>
      <c r="CX289" t="str">
        <f t="shared" ref="CX289:CX296" si="694">"$"&amp;IF(LEFT(CU289,1)="r",CT289&amp;"/"&amp;CU289,CV289)</f>
        <v>$175</v>
      </c>
    </row>
    <row r="290" spans="2:102" x14ac:dyDescent="0.25">
      <c r="B290" s="115" t="s">
        <v>233</v>
      </c>
      <c r="C290" s="13">
        <v>46269.447222222225</v>
      </c>
      <c r="D290">
        <v>37177</v>
      </c>
      <c r="E290" s="54" t="s">
        <v>235</v>
      </c>
      <c r="F290" s="54" t="s">
        <v>632</v>
      </c>
      <c r="G290" s="54" t="s">
        <v>1781</v>
      </c>
      <c r="H290" s="55">
        <v>13.5</v>
      </c>
      <c r="I290" s="55">
        <v>13</v>
      </c>
      <c r="J290" s="55">
        <v>12.7</v>
      </c>
      <c r="K290" s="54"/>
      <c r="L290" s="56" t="b">
        <v>0</v>
      </c>
      <c r="M290" s="56" t="b">
        <v>0</v>
      </c>
      <c r="N290" s="54">
        <v>1</v>
      </c>
      <c r="O290" s="54" t="s">
        <v>228</v>
      </c>
      <c r="P290" s="54">
        <v>23</v>
      </c>
      <c r="Q290" s="54">
        <v>23</v>
      </c>
      <c r="R290" s="54">
        <v>175</v>
      </c>
      <c r="S290" s="54" t="s">
        <v>634</v>
      </c>
      <c r="T290" s="54" t="s">
        <v>635</v>
      </c>
      <c r="U290" s="54" t="s">
        <v>636</v>
      </c>
      <c r="V290" s="54" t="s">
        <v>1615</v>
      </c>
      <c r="W290" s="54" t="b">
        <v>0</v>
      </c>
      <c r="X290" s="54"/>
      <c r="Y290" s="57" t="s">
        <v>2385</v>
      </c>
      <c r="Z290" s="54" t="s">
        <v>634</v>
      </c>
      <c r="AA290" s="54"/>
      <c r="AB290" s="54" t="s">
        <v>637</v>
      </c>
      <c r="AC290" s="56" t="b">
        <v>1</v>
      </c>
      <c r="AD290" s="56" t="b">
        <v>0</v>
      </c>
      <c r="AE290" s="54" t="s">
        <v>302</v>
      </c>
      <c r="AF290" s="58">
        <v>46268</v>
      </c>
      <c r="AG290" s="62" t="s">
        <v>293</v>
      </c>
      <c r="AH290" s="54">
        <v>0</v>
      </c>
      <c r="AI290" s="54"/>
      <c r="AJ290" s="54"/>
      <c r="AK290" s="54"/>
      <c r="AL290" s="54"/>
      <c r="AM290" s="54">
        <v>0</v>
      </c>
      <c r="AN290" s="54"/>
      <c r="AO290" s="54"/>
      <c r="AP290" s="54"/>
      <c r="AQ290" s="54"/>
      <c r="AR290" s="54"/>
      <c r="AS290" s="54"/>
      <c r="AT290" s="54"/>
      <c r="AU290" s="54"/>
      <c r="AV290" s="54"/>
      <c r="AW290" s="54"/>
      <c r="AX290" s="59"/>
      <c r="AY290" s="59"/>
      <c r="AZ290" s="59"/>
      <c r="BA290" s="59"/>
      <c r="BB290" s="59">
        <v>6.0699999999999997E-2</v>
      </c>
      <c r="BC290" s="60"/>
      <c r="BD290" s="61"/>
      <c r="BE290" s="62" t="s">
        <v>293</v>
      </c>
      <c r="BF290" s="35">
        <f t="shared" si="683"/>
        <v>4.9000000000000004</v>
      </c>
      <c r="BG290" s="35">
        <f t="shared" si="683"/>
        <v>6.4130000000000006E-2</v>
      </c>
      <c r="BH290" s="35" t="str">
        <f t="shared" si="684"/>
        <v>Low</v>
      </c>
      <c r="BI290" s="110">
        <f t="shared" si="685"/>
        <v>0</v>
      </c>
      <c r="BJ290" s="83" t="str">
        <f>VLOOKUP($F290,REP_Info!$D$6:$H$250,5,FALSE)</f>
        <v/>
      </c>
      <c r="BK290" s="30">
        <f t="shared" si="686"/>
        <v>13.462999999999999</v>
      </c>
      <c r="BL290" s="30">
        <f t="shared" si="686"/>
        <v>12.973000000000003</v>
      </c>
      <c r="BM290" s="30">
        <f t="shared" si="686"/>
        <v>12.728</v>
      </c>
      <c r="BN290" s="29">
        <f t="shared" si="686"/>
        <v>12.646333333333333</v>
      </c>
      <c r="BO290" s="85" t="str">
        <f t="shared" si="2"/>
        <v>$$$</v>
      </c>
      <c r="BP290" s="88" t="str">
        <f t="shared" si="687"/>
        <v>$$$</v>
      </c>
      <c r="BQ290" s="88" t="str">
        <f t="shared" si="4"/>
        <v>$$$</v>
      </c>
      <c r="BR290" s="88" t="str">
        <f t="shared" si="5"/>
        <v>$$$</v>
      </c>
      <c r="BS290" s="29" t="e">
        <f t="shared" si="688"/>
        <v>#N/A</v>
      </c>
      <c r="BT290" s="29" t="e">
        <f t="shared" si="688"/>
        <v>#N/A</v>
      </c>
      <c r="BU290" s="29" t="e">
        <f t="shared" si="688"/>
        <v>#N/A</v>
      </c>
      <c r="BV290" s="29" t="e">
        <f t="shared" si="688"/>
        <v>#N/A</v>
      </c>
      <c r="BW290" s="29" t="e">
        <f t="shared" si="688"/>
        <v>#N/A</v>
      </c>
      <c r="BX290" s="29" t="e">
        <f t="shared" si="688"/>
        <v>#N/A</v>
      </c>
      <c r="BY290" s="29" t="e">
        <f t="shared" si="688"/>
        <v>#N/A</v>
      </c>
      <c r="BZ290" s="29" t="e">
        <f t="shared" si="688"/>
        <v>#N/A</v>
      </c>
      <c r="CA290" s="29" t="e">
        <f t="shared" si="688"/>
        <v>#N/A</v>
      </c>
      <c r="CB290" s="29" t="e">
        <f t="shared" si="688"/>
        <v>#N/A</v>
      </c>
      <c r="CC290" s="29" t="e">
        <f t="shared" si="688"/>
        <v>#N/A</v>
      </c>
      <c r="CD290" s="29" t="e">
        <f t="shared" si="688"/>
        <v>#N/A</v>
      </c>
      <c r="CE290" s="6" t="str">
        <f t="shared" si="603"/>
        <v/>
      </c>
      <c r="CF290" s="27" t="e">
        <f>IF(AND(CI290,NOT(AD290)),LOOKUP(CF$5,{0,750,1500},H290:J290),"")</f>
        <v>#N/A</v>
      </c>
      <c r="CG290" s="6" t="str">
        <f t="shared" si="604"/>
        <v/>
      </c>
      <c r="CH290" t="e">
        <f t="shared" si="689"/>
        <v>#N/A</v>
      </c>
      <c r="CI290" t="e">
        <f t="shared" si="690"/>
        <v>#N/A</v>
      </c>
      <c r="CJ290" s="6" t="e">
        <f t="shared" si="11"/>
        <v>#N/A</v>
      </c>
      <c r="CK290" s="6">
        <f t="shared" si="12"/>
        <v>1</v>
      </c>
      <c r="CL290" s="6">
        <f t="shared" si="26"/>
        <v>1</v>
      </c>
      <c r="CM290" s="6">
        <f t="shared" si="13"/>
        <v>1</v>
      </c>
      <c r="CN290" s="6">
        <f t="shared" si="14"/>
        <v>1</v>
      </c>
      <c r="CO290" s="6">
        <f t="shared" si="15"/>
        <v>0</v>
      </c>
      <c r="CP290" s="6">
        <f t="shared" si="16"/>
        <v>1</v>
      </c>
      <c r="CQ290" s="6">
        <f t="shared" si="691"/>
        <v>1</v>
      </c>
      <c r="CR290" s="81" t="str">
        <f t="shared" si="17"/>
        <v/>
      </c>
      <c r="CS290">
        <f t="shared" si="692"/>
        <v>0</v>
      </c>
      <c r="CT290">
        <f t="shared" si="19"/>
        <v>175</v>
      </c>
      <c r="CU290" t="str">
        <f t="shared" si="29"/>
        <v/>
      </c>
      <c r="CV290" s="81">
        <f t="shared" si="693"/>
        <v>175</v>
      </c>
      <c r="CW290" s="81">
        <f>(CV290/25)^1.5*(Calculator!$BU$4/10000)*CW$5</f>
        <v>9.6315719067890644</v>
      </c>
      <c r="CX290" t="str">
        <f t="shared" si="694"/>
        <v>$175</v>
      </c>
    </row>
    <row r="291" spans="2:102" x14ac:dyDescent="0.25">
      <c r="B291" s="115" t="s">
        <v>233</v>
      </c>
      <c r="C291" s="13">
        <v>46267.647916666669</v>
      </c>
      <c r="D291">
        <v>36340</v>
      </c>
      <c r="E291" s="54" t="s">
        <v>235</v>
      </c>
      <c r="F291" s="54" t="s">
        <v>1224</v>
      </c>
      <c r="G291" s="54" t="s">
        <v>1583</v>
      </c>
      <c r="H291" s="55">
        <v>13.700000000000001</v>
      </c>
      <c r="I291" s="55">
        <v>12.7</v>
      </c>
      <c r="J291" s="55">
        <v>12.2</v>
      </c>
      <c r="K291" s="54"/>
      <c r="L291" s="56" t="b">
        <v>0</v>
      </c>
      <c r="M291" s="56" t="b">
        <v>0</v>
      </c>
      <c r="N291" s="54">
        <v>1</v>
      </c>
      <c r="O291" s="54" t="s">
        <v>228</v>
      </c>
      <c r="P291" s="54">
        <v>100</v>
      </c>
      <c r="Q291" s="54">
        <v>9</v>
      </c>
      <c r="R291" s="54" t="s">
        <v>1584</v>
      </c>
      <c r="S291" s="54" t="s">
        <v>1587</v>
      </c>
      <c r="T291" s="54" t="s">
        <v>1585</v>
      </c>
      <c r="U291" s="54" t="s">
        <v>1581</v>
      </c>
      <c r="V291" s="54" t="s">
        <v>1586</v>
      </c>
      <c r="W291" s="54" t="b">
        <v>0</v>
      </c>
      <c r="X291" s="54"/>
      <c r="Y291" s="57" t="s">
        <v>2351</v>
      </c>
      <c r="Z291" s="54" t="s">
        <v>1587</v>
      </c>
      <c r="AA291" s="54"/>
      <c r="AB291" s="54" t="s">
        <v>1588</v>
      </c>
      <c r="AC291" s="56" t="b">
        <v>1</v>
      </c>
      <c r="AD291" s="56" t="b">
        <v>0</v>
      </c>
      <c r="AE291" s="54" t="s">
        <v>302</v>
      </c>
      <c r="AF291" s="58">
        <v>46266</v>
      </c>
      <c r="AG291" s="62" t="s">
        <v>293</v>
      </c>
      <c r="AH291" s="54">
        <v>0</v>
      </c>
      <c r="AI291" s="54"/>
      <c r="AJ291" s="54"/>
      <c r="AK291" s="54"/>
      <c r="AL291" s="54"/>
      <c r="AM291" s="54">
        <v>4.95</v>
      </c>
      <c r="AN291" s="54"/>
      <c r="AO291" s="54"/>
      <c r="AP291" s="54"/>
      <c r="AQ291" s="54"/>
      <c r="AR291" s="54"/>
      <c r="AS291" s="54"/>
      <c r="AT291" s="54"/>
      <c r="AU291" s="54"/>
      <c r="AV291" s="54"/>
      <c r="AW291" s="54"/>
      <c r="AX291" s="59"/>
      <c r="AY291" s="59"/>
      <c r="AZ291" s="59"/>
      <c r="BA291" s="59"/>
      <c r="BB291" s="59">
        <v>5.2999999999999999E-2</v>
      </c>
      <c r="BC291" s="60">
        <v>4.9000000000000004</v>
      </c>
      <c r="BD291" s="61">
        <v>6.4130000000000006E-2</v>
      </c>
      <c r="BE291" s="62" t="s">
        <v>293</v>
      </c>
      <c r="BF291" s="35">
        <f t="shared" si="683"/>
        <v>4.9000000000000004</v>
      </c>
      <c r="BG291" s="35">
        <f t="shared" si="683"/>
        <v>6.4130000000000006E-2</v>
      </c>
      <c r="BH291" s="35" t="str">
        <f t="shared" si="684"/>
        <v>Med</v>
      </c>
      <c r="BI291" s="110">
        <f t="shared" si="685"/>
        <v>0</v>
      </c>
      <c r="BJ291" s="83" t="str">
        <f>VLOOKUP($F291,REP_Info!$D$6:$H$250,5,FALSE)</f>
        <v/>
      </c>
      <c r="BK291" s="30">
        <f t="shared" si="686"/>
        <v>13.683000000000002</v>
      </c>
      <c r="BL291" s="30">
        <f t="shared" si="686"/>
        <v>12.698000000000002</v>
      </c>
      <c r="BM291" s="30">
        <f t="shared" si="686"/>
        <v>12.205500000000001</v>
      </c>
      <c r="BN291" s="29">
        <f t="shared" si="686"/>
        <v>12.041333333333334</v>
      </c>
      <c r="BO291" s="85" t="str">
        <f t="shared" si="2"/>
        <v>$$$</v>
      </c>
      <c r="BP291" s="88" t="str">
        <f t="shared" si="687"/>
        <v>$$$</v>
      </c>
      <c r="BQ291" s="88" t="str">
        <f t="shared" si="4"/>
        <v>$$$</v>
      </c>
      <c r="BR291" s="88" t="str">
        <f t="shared" si="5"/>
        <v>$$$</v>
      </c>
      <c r="BS291" s="29" t="e">
        <f t="shared" si="688"/>
        <v>#N/A</v>
      </c>
      <c r="BT291" s="29" t="e">
        <f t="shared" si="688"/>
        <v>#N/A</v>
      </c>
      <c r="BU291" s="29" t="e">
        <f t="shared" si="688"/>
        <v>#N/A</v>
      </c>
      <c r="BV291" s="29" t="e">
        <f t="shared" si="688"/>
        <v>#N/A</v>
      </c>
      <c r="BW291" s="29" t="e">
        <f t="shared" si="688"/>
        <v>#N/A</v>
      </c>
      <c r="BX291" s="29" t="e">
        <f t="shared" si="688"/>
        <v>#N/A</v>
      </c>
      <c r="BY291" s="29" t="e">
        <f t="shared" si="688"/>
        <v>#N/A</v>
      </c>
      <c r="BZ291" s="29" t="e">
        <f t="shared" si="688"/>
        <v>#N/A</v>
      </c>
      <c r="CA291" s="29" t="e">
        <f t="shared" si="688"/>
        <v>#N/A</v>
      </c>
      <c r="CB291" s="29" t="e">
        <f t="shared" si="688"/>
        <v>#N/A</v>
      </c>
      <c r="CC291" s="29" t="e">
        <f t="shared" si="688"/>
        <v>#N/A</v>
      </c>
      <c r="CD291" s="29" t="e">
        <f t="shared" si="688"/>
        <v>#N/A</v>
      </c>
      <c r="CE291" s="6" t="str">
        <f t="shared" si="603"/>
        <v/>
      </c>
      <c r="CF291" s="27" t="e">
        <f>IF(AND(CI291,NOT(AD291)),LOOKUP(CF$5,{0,750,1500},H291:J291),"")</f>
        <v>#N/A</v>
      </c>
      <c r="CG291" s="6" t="str">
        <f t="shared" si="604"/>
        <v/>
      </c>
      <c r="CH291" t="e">
        <f t="shared" si="689"/>
        <v>#N/A</v>
      </c>
      <c r="CI291" t="e">
        <f t="shared" si="690"/>
        <v>#N/A</v>
      </c>
      <c r="CJ291" s="6" t="e">
        <f t="shared" si="11"/>
        <v>#N/A</v>
      </c>
      <c r="CK291" s="6">
        <f t="shared" si="12"/>
        <v>1</v>
      </c>
      <c r="CL291" s="6">
        <f t="shared" si="26"/>
        <v>1</v>
      </c>
      <c r="CM291" s="6">
        <f t="shared" si="13"/>
        <v>1</v>
      </c>
      <c r="CN291" s="6">
        <f t="shared" si="14"/>
        <v>0</v>
      </c>
      <c r="CO291" s="6">
        <f t="shared" si="15"/>
        <v>1</v>
      </c>
      <c r="CP291" s="6">
        <f t="shared" si="16"/>
        <v>1</v>
      </c>
      <c r="CQ291" s="6">
        <f t="shared" si="691"/>
        <v>1</v>
      </c>
      <c r="CR291" s="81" t="str">
        <f t="shared" si="17"/>
        <v/>
      </c>
      <c r="CS291">
        <f t="shared" si="692"/>
        <v>5.9999999999999982</v>
      </c>
      <c r="CT291">
        <f t="shared" si="19"/>
        <v>20</v>
      </c>
      <c r="CU291" t="str">
        <f t="shared" si="29"/>
        <v>rm</v>
      </c>
      <c r="CV291" s="81">
        <f t="shared" si="693"/>
        <v>180</v>
      </c>
      <c r="CW291" s="81">
        <f>(CV291/25)^1.5*(Calculator!$BU$4/10000)*CW$5</f>
        <v>10.047288108441309</v>
      </c>
      <c r="CX291" t="str">
        <f t="shared" si="694"/>
        <v>$20/rm</v>
      </c>
    </row>
    <row r="292" spans="2:102" x14ac:dyDescent="0.25">
      <c r="B292" s="115" t="s">
        <v>233</v>
      </c>
      <c r="C292" s="13">
        <v>46259.661805555559</v>
      </c>
      <c r="D292">
        <v>36341</v>
      </c>
      <c r="E292" s="54" t="s">
        <v>235</v>
      </c>
      <c r="F292" s="54" t="s">
        <v>1224</v>
      </c>
      <c r="G292" s="54" t="s">
        <v>1589</v>
      </c>
      <c r="H292" s="55">
        <v>13.3</v>
      </c>
      <c r="I292" s="55">
        <v>12.3</v>
      </c>
      <c r="J292" s="55">
        <v>11.799999999999999</v>
      </c>
      <c r="K292" s="54"/>
      <c r="L292" s="56" t="b">
        <v>0</v>
      </c>
      <c r="M292" s="56" t="b">
        <v>0</v>
      </c>
      <c r="N292" s="54">
        <v>1</v>
      </c>
      <c r="O292" s="54" t="s">
        <v>228</v>
      </c>
      <c r="P292" s="54">
        <v>100</v>
      </c>
      <c r="Q292" s="54">
        <v>12</v>
      </c>
      <c r="R292" s="54" t="s">
        <v>1584</v>
      </c>
      <c r="S292" s="54" t="s">
        <v>1587</v>
      </c>
      <c r="T292" s="54" t="s">
        <v>1590</v>
      </c>
      <c r="U292" s="54" t="s">
        <v>1581</v>
      </c>
      <c r="V292" s="54" t="s">
        <v>1586</v>
      </c>
      <c r="W292" s="54" t="b">
        <v>0</v>
      </c>
      <c r="X292" s="54"/>
      <c r="Y292" s="57" t="s">
        <v>1867</v>
      </c>
      <c r="Z292" s="54" t="s">
        <v>1587</v>
      </c>
      <c r="AA292" s="54"/>
      <c r="AB292" s="54" t="s">
        <v>1588</v>
      </c>
      <c r="AC292" s="56" t="b">
        <v>1</v>
      </c>
      <c r="AD292" s="56" t="b">
        <v>0</v>
      </c>
      <c r="AE292" s="54" t="s">
        <v>302</v>
      </c>
      <c r="AF292" s="58">
        <v>46240</v>
      </c>
      <c r="AG292" s="62" t="s">
        <v>293</v>
      </c>
      <c r="AH292" s="54">
        <v>0</v>
      </c>
      <c r="AI292" s="54"/>
      <c r="AJ292" s="54"/>
      <c r="AK292" s="54"/>
      <c r="AL292" s="54"/>
      <c r="AM292" s="54">
        <v>4.95</v>
      </c>
      <c r="AN292" s="54"/>
      <c r="AO292" s="54"/>
      <c r="AP292" s="54"/>
      <c r="AQ292" s="54"/>
      <c r="AR292" s="54"/>
      <c r="AS292" s="54"/>
      <c r="AT292" s="54"/>
      <c r="AU292" s="54"/>
      <c r="AV292" s="54"/>
      <c r="AW292" s="54"/>
      <c r="AX292" s="59"/>
      <c r="AY292" s="59"/>
      <c r="AZ292" s="59"/>
      <c r="BA292" s="59"/>
      <c r="BB292" s="59">
        <v>6.2E-2</v>
      </c>
      <c r="BC292" s="60">
        <v>4.9000000000000004</v>
      </c>
      <c r="BD292" s="61">
        <v>5.1461E-2</v>
      </c>
      <c r="BE292" s="62" t="s">
        <v>293</v>
      </c>
      <c r="BF292" s="35">
        <f t="shared" si="683"/>
        <v>4.9000000000000004</v>
      </c>
      <c r="BG292" s="35">
        <f t="shared" si="683"/>
        <v>6.4130000000000006E-2</v>
      </c>
      <c r="BH292" s="35" t="str">
        <f t="shared" si="684"/>
        <v>Med</v>
      </c>
      <c r="BI292" s="110">
        <f t="shared" si="685"/>
        <v>0</v>
      </c>
      <c r="BJ292" s="83" t="str">
        <f>VLOOKUP($F292,REP_Info!$D$6:$H$250,5,FALSE)</f>
        <v/>
      </c>
      <c r="BK292" s="30">
        <f t="shared" si="686"/>
        <v>14.583000000000002</v>
      </c>
      <c r="BL292" s="30">
        <f t="shared" si="686"/>
        <v>13.598000000000003</v>
      </c>
      <c r="BM292" s="30">
        <f t="shared" si="686"/>
        <v>13.105499999999999</v>
      </c>
      <c r="BN292" s="29">
        <f t="shared" si="686"/>
        <v>12.941333333333333</v>
      </c>
      <c r="BO292" s="85" t="str">
        <f t="shared" si="2"/>
        <v>$$$</v>
      </c>
      <c r="BP292" s="88" t="str">
        <f t="shared" si="687"/>
        <v>$$$</v>
      </c>
      <c r="BQ292" s="88" t="str">
        <f t="shared" si="4"/>
        <v>$$$</v>
      </c>
      <c r="BR292" s="88" t="str">
        <f t="shared" si="5"/>
        <v>$$$</v>
      </c>
      <c r="BS292" s="29" t="e">
        <f t="shared" si="688"/>
        <v>#N/A</v>
      </c>
      <c r="BT292" s="29" t="e">
        <f t="shared" si="688"/>
        <v>#N/A</v>
      </c>
      <c r="BU292" s="29" t="e">
        <f t="shared" si="688"/>
        <v>#N/A</v>
      </c>
      <c r="BV292" s="29" t="e">
        <f t="shared" si="688"/>
        <v>#N/A</v>
      </c>
      <c r="BW292" s="29" t="e">
        <f t="shared" si="688"/>
        <v>#N/A</v>
      </c>
      <c r="BX292" s="29" t="e">
        <f t="shared" si="688"/>
        <v>#N/A</v>
      </c>
      <c r="BY292" s="29" t="e">
        <f t="shared" si="688"/>
        <v>#N/A</v>
      </c>
      <c r="BZ292" s="29" t="e">
        <f t="shared" si="688"/>
        <v>#N/A</v>
      </c>
      <c r="CA292" s="29" t="e">
        <f t="shared" si="688"/>
        <v>#N/A</v>
      </c>
      <c r="CB292" s="29" t="e">
        <f t="shared" si="688"/>
        <v>#N/A</v>
      </c>
      <c r="CC292" s="29" t="e">
        <f t="shared" si="688"/>
        <v>#N/A</v>
      </c>
      <c r="CD292" s="29" t="e">
        <f t="shared" si="688"/>
        <v>#N/A</v>
      </c>
      <c r="CE292" s="6" t="str">
        <f t="shared" si="603"/>
        <v/>
      </c>
      <c r="CF292" s="27" t="e">
        <f>IF(AND(CI292,NOT(AD292)),LOOKUP(CF$5,{0,750,1500},H292:J292),"")</f>
        <v>#N/A</v>
      </c>
      <c r="CG292" s="6" t="str">
        <f t="shared" si="604"/>
        <v/>
      </c>
      <c r="CH292" t="e">
        <f t="shared" si="689"/>
        <v>#N/A</v>
      </c>
      <c r="CI292" t="e">
        <f t="shared" si="690"/>
        <v>#N/A</v>
      </c>
      <c r="CJ292" s="6" t="e">
        <f t="shared" si="11"/>
        <v>#N/A</v>
      </c>
      <c r="CK292" s="6">
        <f t="shared" si="12"/>
        <v>1</v>
      </c>
      <c r="CL292" s="6">
        <f t="shared" si="26"/>
        <v>1</v>
      </c>
      <c r="CM292" s="6">
        <f t="shared" si="13"/>
        <v>1</v>
      </c>
      <c r="CN292" s="6">
        <f t="shared" si="14"/>
        <v>1</v>
      </c>
      <c r="CO292" s="6">
        <f t="shared" si="15"/>
        <v>1</v>
      </c>
      <c r="CP292" s="6">
        <f t="shared" si="16"/>
        <v>1</v>
      </c>
      <c r="CQ292" s="6">
        <f t="shared" si="691"/>
        <v>1</v>
      </c>
      <c r="CR292" s="81" t="str">
        <f t="shared" si="17"/>
        <v/>
      </c>
      <c r="CS292">
        <f t="shared" si="692"/>
        <v>0</v>
      </c>
      <c r="CT292">
        <f t="shared" si="19"/>
        <v>20</v>
      </c>
      <c r="CU292" t="str">
        <f t="shared" si="29"/>
        <v>rm</v>
      </c>
      <c r="CV292" s="81">
        <f t="shared" si="693"/>
        <v>240</v>
      </c>
      <c r="CW292" s="81">
        <f>(CV292/25)^1.5*(Calculator!$BU$4/10000)*CW$5</f>
        <v>15.468811984091507</v>
      </c>
      <c r="CX292" t="str">
        <f t="shared" si="694"/>
        <v>$20/rm</v>
      </c>
    </row>
    <row r="293" spans="2:102" x14ac:dyDescent="0.25">
      <c r="B293" s="115" t="s">
        <v>233</v>
      </c>
      <c r="C293" s="13">
        <v>46267.647916666669</v>
      </c>
      <c r="D293">
        <v>36343</v>
      </c>
      <c r="E293" s="54" t="s">
        <v>237</v>
      </c>
      <c r="F293" s="54" t="s">
        <v>1224</v>
      </c>
      <c r="G293" s="54" t="s">
        <v>1583</v>
      </c>
      <c r="H293" s="55">
        <v>13.100000000000001</v>
      </c>
      <c r="I293" s="55">
        <v>12.2</v>
      </c>
      <c r="J293" s="55">
        <v>11.799999999999999</v>
      </c>
      <c r="K293" s="54"/>
      <c r="L293" s="56" t="b">
        <v>0</v>
      </c>
      <c r="M293" s="56" t="b">
        <v>0</v>
      </c>
      <c r="N293" s="54">
        <v>1</v>
      </c>
      <c r="O293" s="54" t="s">
        <v>228</v>
      </c>
      <c r="P293" s="54">
        <v>100</v>
      </c>
      <c r="Q293" s="54">
        <v>9</v>
      </c>
      <c r="R293" s="54" t="s">
        <v>1584</v>
      </c>
      <c r="S293" s="54" t="s">
        <v>1593</v>
      </c>
      <c r="T293" s="54" t="s">
        <v>1585</v>
      </c>
      <c r="U293" s="54" t="s">
        <v>1581</v>
      </c>
      <c r="V293" s="54" t="s">
        <v>1586</v>
      </c>
      <c r="W293" s="54" t="b">
        <v>0</v>
      </c>
      <c r="X293" s="54"/>
      <c r="Y293" s="57" t="s">
        <v>2352</v>
      </c>
      <c r="Z293" s="54" t="s">
        <v>1593</v>
      </c>
      <c r="AA293" s="54" t="s">
        <v>1593</v>
      </c>
      <c r="AB293" s="54" t="s">
        <v>1588</v>
      </c>
      <c r="AC293" s="56" t="b">
        <v>1</v>
      </c>
      <c r="AD293" s="56" t="b">
        <v>0</v>
      </c>
      <c r="AE293" s="54" t="s">
        <v>302</v>
      </c>
      <c r="AF293" s="58">
        <v>46266</v>
      </c>
      <c r="AG293" s="62" t="s">
        <v>293</v>
      </c>
      <c r="AH293" s="54">
        <v>0</v>
      </c>
      <c r="AI293" s="54"/>
      <c r="AJ293" s="54"/>
      <c r="AK293" s="54"/>
      <c r="AL293" s="54"/>
      <c r="AM293" s="54">
        <v>4.95</v>
      </c>
      <c r="AN293" s="54"/>
      <c r="AO293" s="54"/>
      <c r="AP293" s="54"/>
      <c r="AQ293" s="54"/>
      <c r="AR293" s="54"/>
      <c r="AS293" s="54"/>
      <c r="AT293" s="54"/>
      <c r="AU293" s="54"/>
      <c r="AV293" s="54"/>
      <c r="AW293" s="54"/>
      <c r="AX293" s="59"/>
      <c r="AY293" s="59"/>
      <c r="AZ293" s="59"/>
      <c r="BA293" s="59"/>
      <c r="BB293" s="59">
        <v>5.2999999999999999E-2</v>
      </c>
      <c r="BC293" s="60">
        <v>4.0599999999999996</v>
      </c>
      <c r="BD293" s="61">
        <v>6.0295000000000001E-2</v>
      </c>
      <c r="BE293" s="62" t="s">
        <v>293</v>
      </c>
      <c r="BF293" s="35">
        <f t="shared" si="683"/>
        <v>4.0600000000000005</v>
      </c>
      <c r="BG293" s="35">
        <f t="shared" si="683"/>
        <v>6.0295000000000001E-2</v>
      </c>
      <c r="BH293" s="35" t="str">
        <f t="shared" si="684"/>
        <v>Med</v>
      </c>
      <c r="BI293" s="110">
        <f t="shared" si="685"/>
        <v>0</v>
      </c>
      <c r="BJ293" s="83" t="str">
        <f>VLOOKUP($F293,REP_Info!$D$6:$H$250,5,FALSE)</f>
        <v/>
      </c>
      <c r="BK293" s="30">
        <f t="shared" si="686"/>
        <v>13.131500000000001</v>
      </c>
      <c r="BL293" s="30">
        <f t="shared" si="686"/>
        <v>12.230499999999999</v>
      </c>
      <c r="BM293" s="30">
        <f t="shared" si="686"/>
        <v>11.780000000000001</v>
      </c>
      <c r="BN293" s="29">
        <f t="shared" si="686"/>
        <v>11.629833333333334</v>
      </c>
      <c r="BO293" s="85" t="str">
        <f t="shared" ref="BO293:BO296" si="695">IFERROR(SUMPRODUCT($BS$7:$CD$7,$BS293:$CD293)/100,"$$$")</f>
        <v>$$$</v>
      </c>
      <c r="BP293" s="88" t="str">
        <f t="shared" si="687"/>
        <v>$$$</v>
      </c>
      <c r="BQ293" s="88" t="str">
        <f t="shared" ref="BQ293:BQ296" si="696">IFERROR(SUMPRODUCT($BS$7:$CD$7,$BS293:$CD293,--($BS$4:$CD$4&lt;=$Q293))/SUMPRODUCT(--($BS$4:$CD$4&lt;=$Q293),$BS$7:$CD$7),"$$$")</f>
        <v>$$$</v>
      </c>
      <c r="BR293" s="88" t="str">
        <f t="shared" ref="BR293:BR296" si="697">IFERROR($BQ293-$BF293*100*SUMPRODUCT(--($BS$4:$CD$4&lt;=$Q293))/SUMPRODUCT(--($BS$4:$CD$4&lt;=$Q293),$BS$7:$CD$7)-$BG293*100,"$$$")</f>
        <v>$$$</v>
      </c>
      <c r="BS293" s="29" t="e">
        <f t="shared" si="688"/>
        <v>#N/A</v>
      </c>
      <c r="BT293" s="29" t="e">
        <f t="shared" si="688"/>
        <v>#N/A</v>
      </c>
      <c r="BU293" s="29" t="e">
        <f t="shared" si="688"/>
        <v>#N/A</v>
      </c>
      <c r="BV293" s="29" t="e">
        <f t="shared" si="688"/>
        <v>#N/A</v>
      </c>
      <c r="BW293" s="29" t="e">
        <f t="shared" si="688"/>
        <v>#N/A</v>
      </c>
      <c r="BX293" s="29" t="e">
        <f t="shared" si="688"/>
        <v>#N/A</v>
      </c>
      <c r="BY293" s="29" t="e">
        <f t="shared" si="688"/>
        <v>#N/A</v>
      </c>
      <c r="BZ293" s="29" t="e">
        <f t="shared" si="688"/>
        <v>#N/A</v>
      </c>
      <c r="CA293" s="29" t="e">
        <f t="shared" si="688"/>
        <v>#N/A</v>
      </c>
      <c r="CB293" s="29" t="e">
        <f t="shared" si="688"/>
        <v>#N/A</v>
      </c>
      <c r="CC293" s="29" t="e">
        <f t="shared" si="688"/>
        <v>#N/A</v>
      </c>
      <c r="CD293" s="29" t="e">
        <f t="shared" si="688"/>
        <v>#N/A</v>
      </c>
      <c r="CE293" s="6" t="str">
        <f t="shared" si="603"/>
        <v/>
      </c>
      <c r="CF293" s="27" t="e">
        <f>IF(AND(CI293,NOT(AD293)),LOOKUP(CF$5,{0,750,1500},H293:J293),"")</f>
        <v>#N/A</v>
      </c>
      <c r="CG293" s="6" t="str">
        <f t="shared" si="604"/>
        <v/>
      </c>
      <c r="CH293" t="e">
        <f t="shared" si="689"/>
        <v>#N/A</v>
      </c>
      <c r="CI293" t="e">
        <f t="shared" si="690"/>
        <v>#N/A</v>
      </c>
      <c r="CJ293" s="6" t="e">
        <f t="shared" ref="CJ293:CJ296" si="698">IF($E293=CJ$5,1,0)</f>
        <v>#N/A</v>
      </c>
      <c r="CK293" s="6">
        <f t="shared" ref="CK293:CK296" si="699">IF(CK$5="[Any]",1,IF($F293=CK$5,1,0))</f>
        <v>1</v>
      </c>
      <c r="CL293" s="6">
        <f t="shared" si="26"/>
        <v>1</v>
      </c>
      <c r="CM293" s="6">
        <f t="shared" ref="CM293:CM296" si="700">IF($O293="Fixed",1,0)</f>
        <v>1</v>
      </c>
      <c r="CN293" s="6">
        <f t="shared" ref="CN293:CN296" si="701">IF($Q293&gt;=CN$5,1,0)</f>
        <v>0</v>
      </c>
      <c r="CO293" s="6">
        <f t="shared" ref="CO293:CO296" si="702">IF($Q293&lt;=CO$5,1,0)</f>
        <v>1</v>
      </c>
      <c r="CP293" s="6">
        <f t="shared" ref="CP293:CP296" si="703">IF($P293&gt;=CP$5,1,0)</f>
        <v>1</v>
      </c>
      <c r="CQ293" s="6">
        <f t="shared" si="691"/>
        <v>1</v>
      </c>
      <c r="CR293" s="81" t="str">
        <f t="shared" ref="CR293:CR296" si="704">IF(ISNUMBER($CH293),$CH293+$CS293+$CW293,"")</f>
        <v/>
      </c>
      <c r="CS293">
        <f t="shared" si="692"/>
        <v>5.9999999999999982</v>
      </c>
      <c r="CT293">
        <f t="shared" si="19"/>
        <v>20</v>
      </c>
      <c r="CU293" t="str">
        <f t="shared" si="29"/>
        <v>rm</v>
      </c>
      <c r="CV293" s="81">
        <f t="shared" si="693"/>
        <v>180</v>
      </c>
      <c r="CW293" s="81">
        <f>(CV293/25)^1.5*(Calculator!$BU$4/10000)*CW$5</f>
        <v>10.047288108441309</v>
      </c>
      <c r="CX293" t="str">
        <f t="shared" si="694"/>
        <v>$20/rm</v>
      </c>
    </row>
    <row r="294" spans="2:102" x14ac:dyDescent="0.25">
      <c r="B294" s="115" t="s">
        <v>233</v>
      </c>
      <c r="C294" s="13">
        <v>46259.661805555559</v>
      </c>
      <c r="D294">
        <v>36344</v>
      </c>
      <c r="E294" s="54" t="s">
        <v>237</v>
      </c>
      <c r="F294" s="54" t="s">
        <v>1224</v>
      </c>
      <c r="G294" s="54" t="s">
        <v>1589</v>
      </c>
      <c r="H294" s="55">
        <v>14.099999999999998</v>
      </c>
      <c r="I294" s="55">
        <v>13.200000000000001</v>
      </c>
      <c r="J294" s="55">
        <v>12.8</v>
      </c>
      <c r="K294" s="54"/>
      <c r="L294" s="56" t="b">
        <v>0</v>
      </c>
      <c r="M294" s="56" t="b">
        <v>0</v>
      </c>
      <c r="N294" s="54">
        <v>1</v>
      </c>
      <c r="O294" s="54" t="s">
        <v>228</v>
      </c>
      <c r="P294" s="54">
        <v>100</v>
      </c>
      <c r="Q294" s="54">
        <v>12</v>
      </c>
      <c r="R294" s="54" t="s">
        <v>1584</v>
      </c>
      <c r="S294" s="54" t="s">
        <v>1593</v>
      </c>
      <c r="T294" s="54" t="s">
        <v>1590</v>
      </c>
      <c r="U294" s="54" t="s">
        <v>1581</v>
      </c>
      <c r="V294" s="54" t="s">
        <v>1586</v>
      </c>
      <c r="W294" s="54" t="b">
        <v>0</v>
      </c>
      <c r="X294" s="54"/>
      <c r="Y294" s="57" t="s">
        <v>1868</v>
      </c>
      <c r="Z294" s="54" t="s">
        <v>1593</v>
      </c>
      <c r="AA294" s="54"/>
      <c r="AB294" s="54" t="s">
        <v>1588</v>
      </c>
      <c r="AC294" s="56" t="b">
        <v>1</v>
      </c>
      <c r="AD294" s="56" t="b">
        <v>0</v>
      </c>
      <c r="AE294" s="54" t="s">
        <v>302</v>
      </c>
      <c r="AF294" s="58">
        <v>46240</v>
      </c>
      <c r="AG294" s="62" t="s">
        <v>293</v>
      </c>
      <c r="AH294" s="54">
        <v>0</v>
      </c>
      <c r="AI294" s="54"/>
      <c r="AJ294" s="54"/>
      <c r="AK294" s="54"/>
      <c r="AL294" s="54"/>
      <c r="AM294" s="54">
        <v>4.95</v>
      </c>
      <c r="AN294" s="54"/>
      <c r="AO294" s="54"/>
      <c r="AP294" s="54"/>
      <c r="AQ294" s="54"/>
      <c r="AR294" s="54"/>
      <c r="AS294" s="54"/>
      <c r="AT294" s="54"/>
      <c r="AU294" s="54"/>
      <c r="AV294" s="54"/>
      <c r="AW294" s="54"/>
      <c r="AX294" s="59"/>
      <c r="AY294" s="59"/>
      <c r="AZ294" s="59"/>
      <c r="BA294" s="59"/>
      <c r="BB294" s="59">
        <v>6.3E-2</v>
      </c>
      <c r="BC294" s="60">
        <v>4.0599999999999996</v>
      </c>
      <c r="BD294" s="61">
        <v>6.0295000000000001E-2</v>
      </c>
      <c r="BE294" s="62" t="s">
        <v>293</v>
      </c>
      <c r="BF294" s="35">
        <f t="shared" si="683"/>
        <v>4.0600000000000005</v>
      </c>
      <c r="BG294" s="35">
        <f t="shared" si="683"/>
        <v>6.0295000000000001E-2</v>
      </c>
      <c r="BH294" s="35" t="str">
        <f t="shared" si="684"/>
        <v>Med</v>
      </c>
      <c r="BI294" s="110">
        <f t="shared" si="685"/>
        <v>0</v>
      </c>
      <c r="BJ294" s="83" t="str">
        <f>VLOOKUP($F294,REP_Info!$D$6:$H$250,5,FALSE)</f>
        <v/>
      </c>
      <c r="BK294" s="30">
        <f t="shared" si="686"/>
        <v>14.131500000000001</v>
      </c>
      <c r="BL294" s="30">
        <f t="shared" si="686"/>
        <v>13.230499999999999</v>
      </c>
      <c r="BM294" s="30">
        <f t="shared" si="686"/>
        <v>12.78</v>
      </c>
      <c r="BN294" s="29">
        <f t="shared" si="686"/>
        <v>12.629833333333334</v>
      </c>
      <c r="BO294" s="85" t="str">
        <f t="shared" si="695"/>
        <v>$$$</v>
      </c>
      <c r="BP294" s="88" t="str">
        <f t="shared" si="687"/>
        <v>$$$</v>
      </c>
      <c r="BQ294" s="88" t="str">
        <f t="shared" si="696"/>
        <v>$$$</v>
      </c>
      <c r="BR294" s="88" t="str">
        <f t="shared" si="697"/>
        <v>$$$</v>
      </c>
      <c r="BS294" s="29" t="e">
        <f t="shared" si="688"/>
        <v>#N/A</v>
      </c>
      <c r="BT294" s="29" t="e">
        <f t="shared" si="688"/>
        <v>#N/A</v>
      </c>
      <c r="BU294" s="29" t="e">
        <f t="shared" si="688"/>
        <v>#N/A</v>
      </c>
      <c r="BV294" s="29" t="e">
        <f t="shared" si="688"/>
        <v>#N/A</v>
      </c>
      <c r="BW294" s="29" t="e">
        <f t="shared" si="688"/>
        <v>#N/A</v>
      </c>
      <c r="BX294" s="29" t="e">
        <f t="shared" si="688"/>
        <v>#N/A</v>
      </c>
      <c r="BY294" s="29" t="e">
        <f t="shared" si="688"/>
        <v>#N/A</v>
      </c>
      <c r="BZ294" s="29" t="e">
        <f t="shared" si="688"/>
        <v>#N/A</v>
      </c>
      <c r="CA294" s="29" t="e">
        <f t="shared" si="688"/>
        <v>#N/A</v>
      </c>
      <c r="CB294" s="29" t="e">
        <f t="shared" si="688"/>
        <v>#N/A</v>
      </c>
      <c r="CC294" s="29" t="e">
        <f t="shared" si="688"/>
        <v>#N/A</v>
      </c>
      <c r="CD294" s="29" t="e">
        <f t="shared" si="688"/>
        <v>#N/A</v>
      </c>
      <c r="CE294" s="6" t="str">
        <f t="shared" si="603"/>
        <v/>
      </c>
      <c r="CF294" s="27" t="e">
        <f>IF(AND(CI294,NOT(AD294)),LOOKUP(CF$5,{0,750,1500},H294:J294),"")</f>
        <v>#N/A</v>
      </c>
      <c r="CG294" s="6" t="str">
        <f t="shared" si="604"/>
        <v/>
      </c>
      <c r="CH294" t="e">
        <f t="shared" si="689"/>
        <v>#N/A</v>
      </c>
      <c r="CI294" t="e">
        <f t="shared" si="690"/>
        <v>#N/A</v>
      </c>
      <c r="CJ294" s="6" t="e">
        <f t="shared" si="698"/>
        <v>#N/A</v>
      </c>
      <c r="CK294" s="6">
        <f t="shared" si="699"/>
        <v>1</v>
      </c>
      <c r="CL294" s="6">
        <f t="shared" si="26"/>
        <v>1</v>
      </c>
      <c r="CM294" s="6">
        <f t="shared" si="700"/>
        <v>1</v>
      </c>
      <c r="CN294" s="6">
        <f t="shared" si="701"/>
        <v>1</v>
      </c>
      <c r="CO294" s="6">
        <f t="shared" si="702"/>
        <v>1</v>
      </c>
      <c r="CP294" s="6">
        <f t="shared" si="703"/>
        <v>1</v>
      </c>
      <c r="CQ294" s="6">
        <f t="shared" si="691"/>
        <v>1</v>
      </c>
      <c r="CR294" s="81" t="str">
        <f t="shared" si="704"/>
        <v/>
      </c>
      <c r="CS294">
        <f t="shared" si="692"/>
        <v>0</v>
      </c>
      <c r="CT294">
        <f t="shared" si="19"/>
        <v>20</v>
      </c>
      <c r="CU294" t="str">
        <f t="shared" si="29"/>
        <v>rm</v>
      </c>
      <c r="CV294" s="81">
        <f t="shared" si="693"/>
        <v>240</v>
      </c>
      <c r="CW294" s="81">
        <f>(CV294/25)^1.5*(Calculator!$BU$4/10000)*CW$5</f>
        <v>15.468811984091507</v>
      </c>
      <c r="CX294" t="str">
        <f t="shared" si="694"/>
        <v>$20/rm</v>
      </c>
    </row>
    <row r="295" spans="2:102" x14ac:dyDescent="0.25">
      <c r="B295" s="115" t="s">
        <v>233</v>
      </c>
      <c r="C295" s="13">
        <v>46259.661805555559</v>
      </c>
      <c r="D295">
        <v>36345</v>
      </c>
      <c r="E295" s="54" t="s">
        <v>237</v>
      </c>
      <c r="F295" s="54" t="s">
        <v>1224</v>
      </c>
      <c r="G295" s="54" t="s">
        <v>1591</v>
      </c>
      <c r="H295" s="55">
        <v>15.299999999999999</v>
      </c>
      <c r="I295" s="55">
        <v>14.399999999999999</v>
      </c>
      <c r="J295" s="55">
        <v>14.000000000000002</v>
      </c>
      <c r="K295" s="54"/>
      <c r="L295" s="56" t="b">
        <v>0</v>
      </c>
      <c r="M295" s="56" t="b">
        <v>0</v>
      </c>
      <c r="N295" s="54">
        <v>1</v>
      </c>
      <c r="O295" s="54" t="s">
        <v>228</v>
      </c>
      <c r="P295" s="54">
        <v>100</v>
      </c>
      <c r="Q295" s="54">
        <v>24</v>
      </c>
      <c r="R295" s="54" t="s">
        <v>1584</v>
      </c>
      <c r="S295" s="54" t="s">
        <v>1593</v>
      </c>
      <c r="T295" s="54" t="s">
        <v>1592</v>
      </c>
      <c r="U295" s="54" t="s">
        <v>1581</v>
      </c>
      <c r="V295" s="54" t="s">
        <v>1586</v>
      </c>
      <c r="W295" s="54" t="b">
        <v>0</v>
      </c>
      <c r="X295" s="54"/>
      <c r="Y295" s="57" t="s">
        <v>1869</v>
      </c>
      <c r="Z295" s="54" t="s">
        <v>1593</v>
      </c>
      <c r="AA295" s="54"/>
      <c r="AB295" s="54" t="s">
        <v>1588</v>
      </c>
      <c r="AC295" s="56" t="b">
        <v>1</v>
      </c>
      <c r="AD295" s="56" t="b">
        <v>0</v>
      </c>
      <c r="AE295" s="54" t="s">
        <v>302</v>
      </c>
      <c r="AF295" s="58">
        <v>46240</v>
      </c>
      <c r="AG295" s="62" t="s">
        <v>293</v>
      </c>
      <c r="AH295" s="54">
        <v>0</v>
      </c>
      <c r="AI295" s="54"/>
      <c r="AJ295" s="54"/>
      <c r="AK295" s="54"/>
      <c r="AL295" s="54"/>
      <c r="AM295" s="54">
        <v>4.95</v>
      </c>
      <c r="AN295" s="54"/>
      <c r="AO295" s="54"/>
      <c r="AP295" s="54"/>
      <c r="AQ295" s="54"/>
      <c r="AR295" s="54"/>
      <c r="AS295" s="54"/>
      <c r="AT295" s="54"/>
      <c r="AU295" s="54"/>
      <c r="AV295" s="54"/>
      <c r="AW295" s="54"/>
      <c r="AX295" s="59"/>
      <c r="AY295" s="59"/>
      <c r="AZ295" s="59"/>
      <c r="BA295" s="59"/>
      <c r="BB295" s="59">
        <v>7.4999999999999997E-2</v>
      </c>
      <c r="BC295" s="60">
        <v>4.0599999999999996</v>
      </c>
      <c r="BD295" s="61">
        <v>6.0295000000000001E-2</v>
      </c>
      <c r="BE295" s="62" t="s">
        <v>293</v>
      </c>
      <c r="BF295" s="35">
        <f t="shared" si="683"/>
        <v>4.0600000000000005</v>
      </c>
      <c r="BG295" s="35">
        <f t="shared" si="683"/>
        <v>6.0295000000000001E-2</v>
      </c>
      <c r="BH295" s="35" t="str">
        <f t="shared" si="684"/>
        <v>Med</v>
      </c>
      <c r="BI295" s="110">
        <f t="shared" si="685"/>
        <v>0</v>
      </c>
      <c r="BJ295" s="83" t="str">
        <f>VLOOKUP($F295,REP_Info!$D$6:$H$250,5,FALSE)</f>
        <v/>
      </c>
      <c r="BK295" s="30">
        <f t="shared" si="686"/>
        <v>15.3315</v>
      </c>
      <c r="BL295" s="30">
        <f t="shared" si="686"/>
        <v>14.4305</v>
      </c>
      <c r="BM295" s="30">
        <f t="shared" si="686"/>
        <v>13.980000000000002</v>
      </c>
      <c r="BN295" s="29">
        <f t="shared" si="686"/>
        <v>13.829833333333333</v>
      </c>
      <c r="BO295" s="85" t="str">
        <f t="shared" si="695"/>
        <v>$$$</v>
      </c>
      <c r="BP295" s="88" t="str">
        <f t="shared" si="687"/>
        <v>$$$</v>
      </c>
      <c r="BQ295" s="88" t="str">
        <f t="shared" si="696"/>
        <v>$$$</v>
      </c>
      <c r="BR295" s="88" t="str">
        <f t="shared" si="697"/>
        <v>$$$</v>
      </c>
      <c r="BS295" s="29" t="e">
        <f t="shared" si="688"/>
        <v>#N/A</v>
      </c>
      <c r="BT295" s="29" t="e">
        <f t="shared" si="688"/>
        <v>#N/A</v>
      </c>
      <c r="BU295" s="29" t="e">
        <f t="shared" si="688"/>
        <v>#N/A</v>
      </c>
      <c r="BV295" s="29" t="e">
        <f t="shared" si="688"/>
        <v>#N/A</v>
      </c>
      <c r="BW295" s="29" t="e">
        <f t="shared" si="688"/>
        <v>#N/A</v>
      </c>
      <c r="BX295" s="29" t="e">
        <f t="shared" si="688"/>
        <v>#N/A</v>
      </c>
      <c r="BY295" s="29" t="e">
        <f t="shared" si="688"/>
        <v>#N/A</v>
      </c>
      <c r="BZ295" s="29" t="e">
        <f t="shared" si="688"/>
        <v>#N/A</v>
      </c>
      <c r="CA295" s="29" t="e">
        <f t="shared" si="688"/>
        <v>#N/A</v>
      </c>
      <c r="CB295" s="29" t="e">
        <f t="shared" si="688"/>
        <v>#N/A</v>
      </c>
      <c r="CC295" s="29" t="e">
        <f t="shared" si="688"/>
        <v>#N/A</v>
      </c>
      <c r="CD295" s="29" t="e">
        <f t="shared" si="688"/>
        <v>#N/A</v>
      </c>
      <c r="CE295" s="6" t="str">
        <f t="shared" si="603"/>
        <v/>
      </c>
      <c r="CF295" s="27" t="e">
        <f>IF(AND(CI295,NOT(AD295)),LOOKUP(CF$5,{0,750,1500},H295:J295),"")</f>
        <v>#N/A</v>
      </c>
      <c r="CG295" s="6" t="str">
        <f t="shared" si="604"/>
        <v/>
      </c>
      <c r="CH295" t="e">
        <f t="shared" si="689"/>
        <v>#N/A</v>
      </c>
      <c r="CI295" t="e">
        <f t="shared" si="690"/>
        <v>#N/A</v>
      </c>
      <c r="CJ295" s="6" t="e">
        <f t="shared" si="698"/>
        <v>#N/A</v>
      </c>
      <c r="CK295" s="6">
        <f t="shared" si="699"/>
        <v>1</v>
      </c>
      <c r="CL295" s="6">
        <f t="shared" si="26"/>
        <v>1</v>
      </c>
      <c r="CM295" s="6">
        <f t="shared" si="700"/>
        <v>1</v>
      </c>
      <c r="CN295" s="6">
        <f t="shared" si="701"/>
        <v>1</v>
      </c>
      <c r="CO295" s="6">
        <f t="shared" si="702"/>
        <v>0</v>
      </c>
      <c r="CP295" s="6">
        <f t="shared" si="703"/>
        <v>1</v>
      </c>
      <c r="CQ295" s="6">
        <f t="shared" si="691"/>
        <v>1</v>
      </c>
      <c r="CR295" s="81" t="str">
        <f t="shared" si="704"/>
        <v/>
      </c>
      <c r="CS295">
        <f t="shared" si="692"/>
        <v>0</v>
      </c>
      <c r="CT295">
        <f t="shared" si="19"/>
        <v>20</v>
      </c>
      <c r="CU295" t="str">
        <f t="shared" si="29"/>
        <v>rm</v>
      </c>
      <c r="CV295" s="81">
        <f t="shared" si="693"/>
        <v>480</v>
      </c>
      <c r="CW295" s="81">
        <f>(CV295/25)^1.5*(Calculator!$BU$4/10000)*CW$5</f>
        <v>43.752407403403353</v>
      </c>
      <c r="CX295" t="str">
        <f t="shared" si="694"/>
        <v>$20/rm</v>
      </c>
    </row>
    <row r="296" spans="2:102" x14ac:dyDescent="0.25">
      <c r="B296" s="115" t="s">
        <v>233</v>
      </c>
      <c r="C296" s="13">
        <v>46270.302777777775</v>
      </c>
      <c r="D296">
        <v>37797</v>
      </c>
      <c r="E296" s="54" t="s">
        <v>235</v>
      </c>
      <c r="F296" s="54" t="s">
        <v>1224</v>
      </c>
      <c r="G296" s="54" t="s">
        <v>2353</v>
      </c>
      <c r="H296" s="55">
        <v>11.600000000000001</v>
      </c>
      <c r="I296" s="55">
        <v>10.6</v>
      </c>
      <c r="J296" s="55">
        <v>10.100000000000001</v>
      </c>
      <c r="K296" s="54"/>
      <c r="L296" s="56" t="b">
        <v>0</v>
      </c>
      <c r="M296" s="56" t="b">
        <v>0</v>
      </c>
      <c r="N296" s="54">
        <v>1</v>
      </c>
      <c r="O296" s="54" t="s">
        <v>228</v>
      </c>
      <c r="P296" s="54">
        <v>100</v>
      </c>
      <c r="Q296" s="54">
        <v>3</v>
      </c>
      <c r="R296" s="54">
        <v>0</v>
      </c>
      <c r="S296" s="54" t="s">
        <v>1587</v>
      </c>
      <c r="T296" s="54" t="s">
        <v>2354</v>
      </c>
      <c r="U296" s="54" t="s">
        <v>1581</v>
      </c>
      <c r="V296" s="54" t="s">
        <v>1586</v>
      </c>
      <c r="W296" s="54" t="b">
        <v>0</v>
      </c>
      <c r="X296" s="54"/>
      <c r="Y296" s="57" t="s">
        <v>2401</v>
      </c>
      <c r="Z296" s="54" t="s">
        <v>1587</v>
      </c>
      <c r="AA296" s="54"/>
      <c r="AB296" s="54" t="s">
        <v>1588</v>
      </c>
      <c r="AC296" s="56" t="b">
        <v>0</v>
      </c>
      <c r="AD296" s="56" t="b">
        <v>0</v>
      </c>
      <c r="AE296" s="54" t="s">
        <v>302</v>
      </c>
      <c r="AF296" s="58">
        <v>46269</v>
      </c>
      <c r="AG296" s="62" t="s">
        <v>293</v>
      </c>
      <c r="AH296" s="54">
        <v>0</v>
      </c>
      <c r="AI296" s="54"/>
      <c r="AJ296" s="54"/>
      <c r="AK296" s="54"/>
      <c r="AL296" s="54"/>
      <c r="AM296" s="54">
        <v>4.95</v>
      </c>
      <c r="AN296" s="54"/>
      <c r="AO296" s="54"/>
      <c r="AP296" s="54"/>
      <c r="AQ296" s="54"/>
      <c r="AR296" s="54"/>
      <c r="AS296" s="54"/>
      <c r="AT296" s="54"/>
      <c r="AU296" s="54"/>
      <c r="AV296" s="54"/>
      <c r="AW296" s="54"/>
      <c r="AX296" s="59"/>
      <c r="AY296" s="59"/>
      <c r="AZ296" s="59"/>
      <c r="BA296" s="59"/>
      <c r="BB296" s="59">
        <v>3.202E-2</v>
      </c>
      <c r="BC296" s="60">
        <v>4.9000000000000004</v>
      </c>
      <c r="BD296" s="61">
        <v>6.4130000000000006E-2</v>
      </c>
      <c r="BE296" s="62" t="s">
        <v>293</v>
      </c>
      <c r="BF296" s="35">
        <f t="shared" si="683"/>
        <v>4.9000000000000004</v>
      </c>
      <c r="BG296" s="35">
        <f t="shared" si="683"/>
        <v>6.4130000000000006E-2</v>
      </c>
      <c r="BH296" s="35" t="str">
        <f t="shared" si="684"/>
        <v>Med</v>
      </c>
      <c r="BI296" s="110">
        <f t="shared" si="685"/>
        <v>0</v>
      </c>
      <c r="BJ296" s="83" t="str">
        <f>VLOOKUP($F296,REP_Info!$D$6:$H$250,5,FALSE)</f>
        <v/>
      </c>
      <c r="BK296" s="30">
        <f t="shared" si="686"/>
        <v>11.585000000000001</v>
      </c>
      <c r="BL296" s="30">
        <f t="shared" si="686"/>
        <v>10.600000000000001</v>
      </c>
      <c r="BM296" s="30">
        <f t="shared" si="686"/>
        <v>10.107500000000002</v>
      </c>
      <c r="BN296" s="29">
        <f t="shared" si="686"/>
        <v>9.9433333333333334</v>
      </c>
      <c r="BO296" s="85" t="str">
        <f t="shared" si="695"/>
        <v>$$$</v>
      </c>
      <c r="BP296" s="88" t="str">
        <f t="shared" si="687"/>
        <v>$$$</v>
      </c>
      <c r="BQ296" s="88" t="str">
        <f t="shared" si="696"/>
        <v>$$$</v>
      </c>
      <c r="BR296" s="88" t="str">
        <f t="shared" si="697"/>
        <v>$$$</v>
      </c>
      <c r="BS296" s="29" t="e">
        <f t="shared" si="688"/>
        <v>#N/A</v>
      </c>
      <c r="BT296" s="29" t="e">
        <f t="shared" si="688"/>
        <v>#N/A</v>
      </c>
      <c r="BU296" s="29" t="e">
        <f t="shared" si="688"/>
        <v>#N/A</v>
      </c>
      <c r="BV296" s="29" t="e">
        <f t="shared" si="688"/>
        <v>#N/A</v>
      </c>
      <c r="BW296" s="29" t="e">
        <f t="shared" si="688"/>
        <v>#N/A</v>
      </c>
      <c r="BX296" s="29" t="e">
        <f t="shared" si="688"/>
        <v>#N/A</v>
      </c>
      <c r="BY296" s="29" t="e">
        <f t="shared" si="688"/>
        <v>#N/A</v>
      </c>
      <c r="BZ296" s="29" t="e">
        <f t="shared" si="688"/>
        <v>#N/A</v>
      </c>
      <c r="CA296" s="29" t="e">
        <f t="shared" si="688"/>
        <v>#N/A</v>
      </c>
      <c r="CB296" s="29" t="e">
        <f t="shared" si="688"/>
        <v>#N/A</v>
      </c>
      <c r="CC296" s="29" t="e">
        <f t="shared" si="688"/>
        <v>#N/A</v>
      </c>
      <c r="CD296" s="29" t="e">
        <f t="shared" si="688"/>
        <v>#N/A</v>
      </c>
      <c r="CE296" s="6" t="str">
        <f t="shared" si="603"/>
        <v/>
      </c>
      <c r="CF296" s="27" t="e">
        <f>IF(AND(CI296,NOT(AD296)),LOOKUP(CF$5,{0,750,1500},H296:J296),"")</f>
        <v>#N/A</v>
      </c>
      <c r="CG296" s="6" t="str">
        <f t="shared" si="604"/>
        <v/>
      </c>
      <c r="CH296" t="e">
        <f t="shared" si="689"/>
        <v>#N/A</v>
      </c>
      <c r="CI296" t="e">
        <f t="shared" si="690"/>
        <v>#N/A</v>
      </c>
      <c r="CJ296" s="6" t="e">
        <f t="shared" si="698"/>
        <v>#N/A</v>
      </c>
      <c r="CK296" s="6">
        <f t="shared" si="699"/>
        <v>1</v>
      </c>
      <c r="CL296" s="6">
        <f t="shared" si="26"/>
        <v>1</v>
      </c>
      <c r="CM296" s="6">
        <f t="shared" si="700"/>
        <v>1</v>
      </c>
      <c r="CN296" s="6">
        <f t="shared" si="701"/>
        <v>0</v>
      </c>
      <c r="CO296" s="6">
        <f t="shared" si="702"/>
        <v>1</v>
      </c>
      <c r="CP296" s="6">
        <f t="shared" si="703"/>
        <v>1</v>
      </c>
      <c r="CQ296" s="6">
        <f t="shared" si="691"/>
        <v>1</v>
      </c>
      <c r="CR296" s="81" t="str">
        <f t="shared" si="704"/>
        <v/>
      </c>
      <c r="CS296">
        <f t="shared" si="692"/>
        <v>54</v>
      </c>
      <c r="CT296">
        <f t="shared" si="19"/>
        <v>0</v>
      </c>
      <c r="CU296" t="str">
        <f t="shared" si="29"/>
        <v/>
      </c>
      <c r="CV296" s="81">
        <f t="shared" si="693"/>
        <v>0</v>
      </c>
      <c r="CW296" s="81">
        <f>(CV296/25)^1.5*(Calculator!$BU$4/10000)*CW$5</f>
        <v>0</v>
      </c>
      <c r="CX296" t="str">
        <f t="shared" si="694"/>
        <v>$0</v>
      </c>
    </row>
    <row r="297" spans="2:102" x14ac:dyDescent="0.25">
      <c r="B297" s="115" t="s">
        <v>233</v>
      </c>
      <c r="C297" s="13">
        <v>46267.647916666669</v>
      </c>
      <c r="D297">
        <v>37798</v>
      </c>
      <c r="E297" s="54" t="s">
        <v>237</v>
      </c>
      <c r="F297" s="54" t="s">
        <v>1224</v>
      </c>
      <c r="G297" s="54" t="s">
        <v>2353</v>
      </c>
      <c r="H297" s="55">
        <v>10</v>
      </c>
      <c r="I297" s="55">
        <v>9.1</v>
      </c>
      <c r="J297" s="55">
        <v>8.6999999999999993</v>
      </c>
      <c r="K297" s="54"/>
      <c r="L297" s="56" t="b">
        <v>0</v>
      </c>
      <c r="M297" s="56" t="b">
        <v>0</v>
      </c>
      <c r="N297" s="54">
        <v>1</v>
      </c>
      <c r="O297" s="54" t="s">
        <v>228</v>
      </c>
      <c r="P297" s="54">
        <v>100</v>
      </c>
      <c r="Q297" s="54">
        <v>3</v>
      </c>
      <c r="R297" s="54">
        <v>0</v>
      </c>
      <c r="S297" s="54" t="s">
        <v>1593</v>
      </c>
      <c r="T297" s="54" t="s">
        <v>2354</v>
      </c>
      <c r="U297" s="54" t="s">
        <v>1581</v>
      </c>
      <c r="V297" s="54" t="s">
        <v>1586</v>
      </c>
      <c r="W297" s="54" t="b">
        <v>0</v>
      </c>
      <c r="X297" s="54"/>
      <c r="Y297" s="57" t="s">
        <v>2355</v>
      </c>
      <c r="Z297" s="54" t="s">
        <v>1593</v>
      </c>
      <c r="AA297" s="54"/>
      <c r="AB297" s="54" t="s">
        <v>1588</v>
      </c>
      <c r="AC297" s="56" t="b">
        <v>0</v>
      </c>
      <c r="AD297" s="56" t="b">
        <v>0</v>
      </c>
      <c r="AE297" s="54" t="s">
        <v>302</v>
      </c>
      <c r="AF297" s="58">
        <v>46267</v>
      </c>
      <c r="AG297" s="62" t="s">
        <v>293</v>
      </c>
      <c r="AH297" s="54">
        <v>0</v>
      </c>
      <c r="AI297" s="54"/>
      <c r="AJ297" s="54"/>
      <c r="AK297" s="54"/>
      <c r="AL297" s="54"/>
      <c r="AM297" s="54">
        <v>4.95</v>
      </c>
      <c r="AN297" s="54"/>
      <c r="AO297" s="54"/>
      <c r="AP297" s="54"/>
      <c r="AQ297" s="54"/>
      <c r="AR297" s="54"/>
      <c r="AS297" s="54"/>
      <c r="AT297" s="54"/>
      <c r="AU297" s="54"/>
      <c r="AV297" s="54"/>
      <c r="AW297" s="54"/>
      <c r="AX297" s="59"/>
      <c r="AY297" s="59"/>
      <c r="AZ297" s="59"/>
      <c r="BA297" s="59"/>
      <c r="BB297" s="59">
        <v>2.1700000000000001E-2</v>
      </c>
      <c r="BC297" s="60">
        <v>4.0599999999999996</v>
      </c>
      <c r="BD297" s="61">
        <v>6.0295000000000001E-2</v>
      </c>
      <c r="BE297" s="62" t="s">
        <v>293</v>
      </c>
      <c r="BF297" s="35">
        <f t="shared" ref="BF297:BG302" si="705">IF($E297=$E$4,BF$4,IF($E297=$E$5,BF$5,""))</f>
        <v>4.0600000000000005</v>
      </c>
      <c r="BG297" s="35">
        <f t="shared" si="705"/>
        <v>6.0295000000000001E-2</v>
      </c>
      <c r="BH297" s="35" t="str">
        <f t="shared" ref="BH297:BH302" si="706">IF(ISTEXT(BE297),IF(AND(AV297=0,SUM(AN297:AQ297)=0),IF(AM297&lt;=0,IF(BE297="Y","Low","Flat"),"Med"),"High"),"?")</f>
        <v>Med</v>
      </c>
      <c r="BI297" s="110">
        <f t="shared" ref="BI297:BI302" si="707">IF(ISNUMBER(AH297),0*BI$5*SIN((EDATE($A$3,$Q297)-DATE(YEAR(EDATE($A$3,$Q297)),1,0)-BI$4)*2*PI()/365),"")</f>
        <v>0</v>
      </c>
      <c r="BJ297" s="83" t="str">
        <f>VLOOKUP($F297,REP_Info!$D$6:$H$250,5,FALSE)</f>
        <v/>
      </c>
      <c r="BK297" s="30">
        <f t="shared" ref="BK297:BN302" si="708">IF(BK$7&gt;0,(LOOKUP(BK$7,$AH297:$AL297,$AM297:$AQ297)+IF($AG297="Y",SUMPRODUCT($AX297:$BB297-$AW297:$BA297,BK$7-$AR297:$AV297,N(BK$7&gt;$AR297:$AV297)),BK$7*LOOKUP(BK$7,$AR297:$AV297,$AX297:$BB297))+IF($BE297="Y",$BF297,$BC297)+BK$7*IF($BE297="Y",$BG297,$BD297))*100/BK$7,"")</f>
        <v>10.0015</v>
      </c>
      <c r="BL297" s="30">
        <f t="shared" si="708"/>
        <v>9.1005000000000003</v>
      </c>
      <c r="BM297" s="30">
        <f t="shared" si="708"/>
        <v>8.65</v>
      </c>
      <c r="BN297" s="29">
        <f t="shared" si="708"/>
        <v>8.4998333333333331</v>
      </c>
      <c r="BO297" s="85" t="str">
        <f t="shared" si="2"/>
        <v>$$$</v>
      </c>
      <c r="BP297" s="88" t="str">
        <f t="shared" ref="BP297:BP302" si="709">IFERROR(BO297*100/BO$5,"$$$")</f>
        <v>$$$</v>
      </c>
      <c r="BQ297" s="88" t="str">
        <f t="shared" si="4"/>
        <v>$$$</v>
      </c>
      <c r="BR297" s="88" t="str">
        <f t="shared" si="5"/>
        <v>$$$</v>
      </c>
      <c r="BS297" s="29" t="e">
        <f t="shared" ref="BS297:CD302" si="710">IF($CI297,IF(BS$7&gt;0,IF(BS$4&gt;$Q297,$BF297+BS$7*(BS$5+$BG297+$BI297),LOOKUP(BS$7,$AH297:$AL297,$AM297:$AQ297)+IF($AG297="Y",SUMPRODUCT($AX297:$BB297-$AW297:$BA297,BS$7-$AR297:$AV297,N(BS$7&gt;$AR297:$AV297)),BS$7*LOOKUP(BS$7,$AR297:$AV297,$AX297:$BB297))+IF($BE297="Y",$BF297,$BC297)+BS$7*IF($BE297="Y",$BG297,$BD297))*100/BS$7,""),NA())</f>
        <v>#N/A</v>
      </c>
      <c r="BT297" s="29" t="e">
        <f t="shared" si="710"/>
        <v>#N/A</v>
      </c>
      <c r="BU297" s="29" t="e">
        <f t="shared" si="710"/>
        <v>#N/A</v>
      </c>
      <c r="BV297" s="29" t="e">
        <f t="shared" si="710"/>
        <v>#N/A</v>
      </c>
      <c r="BW297" s="29" t="e">
        <f t="shared" si="710"/>
        <v>#N/A</v>
      </c>
      <c r="BX297" s="29" t="e">
        <f t="shared" si="710"/>
        <v>#N/A</v>
      </c>
      <c r="BY297" s="29" t="e">
        <f t="shared" si="710"/>
        <v>#N/A</v>
      </c>
      <c r="BZ297" s="29" t="e">
        <f t="shared" si="710"/>
        <v>#N/A</v>
      </c>
      <c r="CA297" s="29" t="e">
        <f t="shared" si="710"/>
        <v>#N/A</v>
      </c>
      <c r="CB297" s="29" t="e">
        <f t="shared" si="710"/>
        <v>#N/A</v>
      </c>
      <c r="CC297" s="29" t="e">
        <f t="shared" si="710"/>
        <v>#N/A</v>
      </c>
      <c r="CD297" s="29" t="e">
        <f t="shared" si="710"/>
        <v>#N/A</v>
      </c>
      <c r="CE297" s="6" t="str">
        <f t="shared" si="603"/>
        <v/>
      </c>
      <c r="CF297" s="27" t="e">
        <f>IF(AND(CI297,NOT(AD297)),LOOKUP(CF$5,{0,750,1500},H297:J297),"")</f>
        <v>#N/A</v>
      </c>
      <c r="CG297" s="6" t="str">
        <f t="shared" si="604"/>
        <v/>
      </c>
      <c r="CH297" t="e">
        <f t="shared" ref="CH297:CH302" si="711">IF(CI297,IF(ISNUMBER(BO297),BO297,100000)+CV297/10000+IF(ISNUMBER(BJ297),BJ297,2)/10000-P297/100000+ROW()/10000000,"")</f>
        <v>#N/A</v>
      </c>
      <c r="CI297" t="e">
        <f t="shared" ref="CI297:CI302" si="712">PRODUCT(CJ297:CQ297)</f>
        <v>#N/A</v>
      </c>
      <c r="CJ297" s="6" t="e">
        <f t="shared" si="11"/>
        <v>#N/A</v>
      </c>
      <c r="CK297" s="6">
        <f t="shared" si="12"/>
        <v>1</v>
      </c>
      <c r="CL297" s="6">
        <f t="shared" si="26"/>
        <v>1</v>
      </c>
      <c r="CM297" s="6">
        <f t="shared" si="13"/>
        <v>1</v>
      </c>
      <c r="CN297" s="6">
        <f t="shared" si="14"/>
        <v>0</v>
      </c>
      <c r="CO297" s="6">
        <f t="shared" si="15"/>
        <v>1</v>
      </c>
      <c r="CP297" s="6">
        <f t="shared" si="16"/>
        <v>1</v>
      </c>
      <c r="CQ297" s="6">
        <f t="shared" ref="CQ297:CQ302" si="713">IF(CQ$5="Any",1,IF(AND(CQ$5="Med",AV297=0,SUM(AN297:AQ297)=0),1,IF(AND(CQ$5="Low",AV297=0,SUM(AN297:AQ297)=0,AM297=0),1,IF(AND(CQ$5="Flat",AV297=0,SUM(AN297:AQ297)=0,AM297=0,IFERROR(NOT(BE297="Y"),0)),1,0))))</f>
        <v>1</v>
      </c>
      <c r="CR297" s="81" t="str">
        <f t="shared" si="17"/>
        <v/>
      </c>
      <c r="CS297">
        <f t="shared" ref="CS297:CS302" si="714">CS$5*(12/(MIN(12,Q297))-1)</f>
        <v>54</v>
      </c>
      <c r="CT297">
        <f t="shared" si="19"/>
        <v>0</v>
      </c>
      <c r="CU297" t="str">
        <f t="shared" si="29"/>
        <v/>
      </c>
      <c r="CV297" s="81">
        <f t="shared" ref="CV297:CV302" si="715">CT297*IF(CU297="",1,Q297)</f>
        <v>0</v>
      </c>
      <c r="CW297" s="81">
        <f>(CV297/25)^1.5*(Calculator!$BU$4/10000)*CW$5</f>
        <v>0</v>
      </c>
      <c r="CX297" t="str">
        <f t="shared" ref="CX297:CX302" si="716">"$"&amp;IF(LEFT(CU297,1)="r",CT297&amp;"/"&amp;CU297,CV297)</f>
        <v>$0</v>
      </c>
    </row>
    <row r="298" spans="2:102" x14ac:dyDescent="0.25">
      <c r="B298" s="115" t="s">
        <v>233</v>
      </c>
      <c r="C298" s="13">
        <v>46266.661111111112</v>
      </c>
      <c r="D298">
        <v>29295</v>
      </c>
      <c r="E298" s="54" t="s">
        <v>237</v>
      </c>
      <c r="F298" s="54" t="s">
        <v>638</v>
      </c>
      <c r="G298" s="54" t="s">
        <v>1782</v>
      </c>
      <c r="H298" s="55">
        <v>12.7</v>
      </c>
      <c r="I298" s="55">
        <v>12.2</v>
      </c>
      <c r="J298" s="55">
        <v>12</v>
      </c>
      <c r="K298" s="54"/>
      <c r="L298" s="56" t="b">
        <v>0</v>
      </c>
      <c r="M298" s="56" t="b">
        <v>0</v>
      </c>
      <c r="N298" s="54">
        <v>1</v>
      </c>
      <c r="O298" s="54" t="s">
        <v>228</v>
      </c>
      <c r="P298" s="54">
        <v>6</v>
      </c>
      <c r="Q298" s="54">
        <v>12</v>
      </c>
      <c r="R298" s="54">
        <v>99</v>
      </c>
      <c r="S298" s="54" t="s">
        <v>1610</v>
      </c>
      <c r="T298" s="54" t="s">
        <v>1783</v>
      </c>
      <c r="U298" s="54" t="s">
        <v>1602</v>
      </c>
      <c r="V298" s="54" t="s">
        <v>1611</v>
      </c>
      <c r="W298" s="54" t="b">
        <v>0</v>
      </c>
      <c r="X298" s="54"/>
      <c r="Y298" s="57" t="s">
        <v>2234</v>
      </c>
      <c r="Z298" s="54" t="s">
        <v>1612</v>
      </c>
      <c r="AA298" s="54"/>
      <c r="AB298" s="54" t="s">
        <v>1613</v>
      </c>
      <c r="AC298" s="56" t="b">
        <v>0</v>
      </c>
      <c r="AD298" s="56" t="b">
        <v>0</v>
      </c>
      <c r="AE298" s="54" t="s">
        <v>302</v>
      </c>
      <c r="AF298" s="58">
        <v>46265</v>
      </c>
      <c r="AG298" s="62" t="s">
        <v>293</v>
      </c>
      <c r="AH298" s="54">
        <v>0</v>
      </c>
      <c r="AI298" s="54"/>
      <c r="AJ298" s="54"/>
      <c r="AK298" s="54"/>
      <c r="AL298" s="54"/>
      <c r="AM298" s="54">
        <v>0</v>
      </c>
      <c r="AN298" s="54"/>
      <c r="AO298" s="54"/>
      <c r="AP298" s="54"/>
      <c r="AQ298" s="54"/>
      <c r="AR298" s="54"/>
      <c r="AS298" s="54"/>
      <c r="AT298" s="54"/>
      <c r="AU298" s="54"/>
      <c r="AV298" s="54"/>
      <c r="AW298" s="54"/>
      <c r="AX298" s="59"/>
      <c r="AY298" s="59"/>
      <c r="AZ298" s="59"/>
      <c r="BA298" s="59"/>
      <c r="BB298" s="59">
        <v>5.8139999999999997E-2</v>
      </c>
      <c r="BC298" s="60"/>
      <c r="BD298" s="61"/>
      <c r="BE298" s="62" t="s">
        <v>293</v>
      </c>
      <c r="BF298" s="35">
        <f t="shared" si="705"/>
        <v>4.0600000000000005</v>
      </c>
      <c r="BG298" s="35">
        <f t="shared" si="705"/>
        <v>6.0295000000000001E-2</v>
      </c>
      <c r="BH298" s="35" t="str">
        <f t="shared" si="706"/>
        <v>Low</v>
      </c>
      <c r="BI298" s="110">
        <f t="shared" si="707"/>
        <v>0</v>
      </c>
      <c r="BJ298" s="83">
        <f>VLOOKUP($F298,REP_Info!$D$6:$H$250,5,FALSE)</f>
        <v>1.694</v>
      </c>
      <c r="BK298" s="30">
        <f t="shared" si="708"/>
        <v>12.6555</v>
      </c>
      <c r="BL298" s="30">
        <f t="shared" si="708"/>
        <v>12.249499999999999</v>
      </c>
      <c r="BM298" s="30">
        <f t="shared" si="708"/>
        <v>12.0465</v>
      </c>
      <c r="BN298" s="29">
        <f t="shared" si="708"/>
        <v>11.978833333333334</v>
      </c>
      <c r="BO298" s="85" t="str">
        <f t="shared" si="2"/>
        <v>$$$</v>
      </c>
      <c r="BP298" s="88" t="str">
        <f t="shared" si="709"/>
        <v>$$$</v>
      </c>
      <c r="BQ298" s="88" t="str">
        <f t="shared" si="4"/>
        <v>$$$</v>
      </c>
      <c r="BR298" s="88" t="str">
        <f t="shared" si="5"/>
        <v>$$$</v>
      </c>
      <c r="BS298" s="29" t="e">
        <f t="shared" si="710"/>
        <v>#N/A</v>
      </c>
      <c r="BT298" s="29" t="e">
        <f t="shared" si="710"/>
        <v>#N/A</v>
      </c>
      <c r="BU298" s="29" t="e">
        <f t="shared" si="710"/>
        <v>#N/A</v>
      </c>
      <c r="BV298" s="29" t="e">
        <f t="shared" si="710"/>
        <v>#N/A</v>
      </c>
      <c r="BW298" s="29" t="e">
        <f t="shared" si="710"/>
        <v>#N/A</v>
      </c>
      <c r="BX298" s="29" t="e">
        <f t="shared" si="710"/>
        <v>#N/A</v>
      </c>
      <c r="BY298" s="29" t="e">
        <f t="shared" si="710"/>
        <v>#N/A</v>
      </c>
      <c r="BZ298" s="29" t="e">
        <f t="shared" si="710"/>
        <v>#N/A</v>
      </c>
      <c r="CA298" s="29" t="e">
        <f t="shared" si="710"/>
        <v>#N/A</v>
      </c>
      <c r="CB298" s="29" t="e">
        <f t="shared" si="710"/>
        <v>#N/A</v>
      </c>
      <c r="CC298" s="29" t="e">
        <f t="shared" si="710"/>
        <v>#N/A</v>
      </c>
      <c r="CD298" s="29" t="e">
        <f t="shared" si="710"/>
        <v>#N/A</v>
      </c>
      <c r="CE298" s="6" t="str">
        <f t="shared" si="603"/>
        <v/>
      </c>
      <c r="CF298" s="27" t="e">
        <f>IF(AND(CI298,NOT(AD298)),LOOKUP(CF$5,{0,750,1500},H298:J298),"")</f>
        <v>#N/A</v>
      </c>
      <c r="CG298" s="6" t="str">
        <f t="shared" si="604"/>
        <v/>
      </c>
      <c r="CH298" t="e">
        <f t="shared" si="711"/>
        <v>#N/A</v>
      </c>
      <c r="CI298" t="e">
        <f t="shared" si="712"/>
        <v>#N/A</v>
      </c>
      <c r="CJ298" s="6" t="e">
        <f t="shared" si="11"/>
        <v>#N/A</v>
      </c>
      <c r="CK298" s="6">
        <f t="shared" si="12"/>
        <v>1</v>
      </c>
      <c r="CL298" s="6">
        <f t="shared" si="26"/>
        <v>1</v>
      </c>
      <c r="CM298" s="6">
        <f t="shared" si="13"/>
        <v>1</v>
      </c>
      <c r="CN298" s="6">
        <f t="shared" si="14"/>
        <v>1</v>
      </c>
      <c r="CO298" s="6">
        <f t="shared" si="15"/>
        <v>1</v>
      </c>
      <c r="CP298" s="6">
        <f t="shared" si="16"/>
        <v>1</v>
      </c>
      <c r="CQ298" s="6">
        <f t="shared" si="713"/>
        <v>1</v>
      </c>
      <c r="CR298" s="81" t="str">
        <f t="shared" si="17"/>
        <v/>
      </c>
      <c r="CS298">
        <f t="shared" si="714"/>
        <v>0</v>
      </c>
      <c r="CT298">
        <f t="shared" si="19"/>
        <v>99</v>
      </c>
      <c r="CU298" t="str">
        <f t="shared" si="29"/>
        <v/>
      </c>
      <c r="CV298" s="81">
        <f t="shared" si="715"/>
        <v>99</v>
      </c>
      <c r="CW298" s="81">
        <f>(CV298/25)^1.5*(Calculator!$BU$4/10000)*CW$5</f>
        <v>4.0981975578080165</v>
      </c>
      <c r="CX298" t="str">
        <f t="shared" si="716"/>
        <v>$99</v>
      </c>
    </row>
    <row r="299" spans="2:102" x14ac:dyDescent="0.25">
      <c r="B299" s="115" t="s">
        <v>233</v>
      </c>
      <c r="C299" s="13">
        <v>46266.661111111112</v>
      </c>
      <c r="D299">
        <v>29296</v>
      </c>
      <c r="E299" s="54" t="s">
        <v>235</v>
      </c>
      <c r="F299" s="54" t="s">
        <v>638</v>
      </c>
      <c r="G299" s="54" t="s">
        <v>1782</v>
      </c>
      <c r="H299" s="55">
        <v>13.100000000000001</v>
      </c>
      <c r="I299" s="55">
        <v>12.6</v>
      </c>
      <c r="J299" s="55">
        <v>12.4</v>
      </c>
      <c r="K299" s="54"/>
      <c r="L299" s="56" t="b">
        <v>0</v>
      </c>
      <c r="M299" s="56" t="b">
        <v>0</v>
      </c>
      <c r="N299" s="54">
        <v>1</v>
      </c>
      <c r="O299" s="54" t="s">
        <v>228</v>
      </c>
      <c r="P299" s="54">
        <v>6</v>
      </c>
      <c r="Q299" s="54">
        <v>12</v>
      </c>
      <c r="R299" s="54">
        <v>99</v>
      </c>
      <c r="S299" s="54" t="s">
        <v>1610</v>
      </c>
      <c r="T299" s="54" t="s">
        <v>1783</v>
      </c>
      <c r="U299" s="54" t="s">
        <v>1602</v>
      </c>
      <c r="V299" s="54" t="s">
        <v>1611</v>
      </c>
      <c r="W299" s="54" t="b">
        <v>0</v>
      </c>
      <c r="X299" s="54"/>
      <c r="Y299" s="57" t="s">
        <v>2235</v>
      </c>
      <c r="Z299" s="54" t="s">
        <v>1612</v>
      </c>
      <c r="AA299" s="54"/>
      <c r="AB299" s="54" t="s">
        <v>1613</v>
      </c>
      <c r="AC299" s="56" t="b">
        <v>0</v>
      </c>
      <c r="AD299" s="56" t="b">
        <v>0</v>
      </c>
      <c r="AE299" s="54" t="s">
        <v>302</v>
      </c>
      <c r="AF299" s="58">
        <v>46266</v>
      </c>
      <c r="AG299" s="62" t="s">
        <v>293</v>
      </c>
      <c r="AH299" s="54">
        <v>0</v>
      </c>
      <c r="AI299" s="54"/>
      <c r="AJ299" s="54"/>
      <c r="AK299" s="54"/>
      <c r="AL299" s="54"/>
      <c r="AM299" s="54">
        <v>0</v>
      </c>
      <c r="AN299" s="54"/>
      <c r="AO299" s="54"/>
      <c r="AP299" s="54"/>
      <c r="AQ299" s="54"/>
      <c r="AR299" s="54"/>
      <c r="AS299" s="54"/>
      <c r="AT299" s="54"/>
      <c r="AU299" s="54"/>
      <c r="AV299" s="54"/>
      <c r="AW299" s="54"/>
      <c r="AX299" s="59"/>
      <c r="AY299" s="59"/>
      <c r="AZ299" s="59"/>
      <c r="BA299" s="59"/>
      <c r="BB299" s="59">
        <v>5.7465000000000002E-2</v>
      </c>
      <c r="BC299" s="60"/>
      <c r="BD299" s="61"/>
      <c r="BE299" s="62" t="s">
        <v>293</v>
      </c>
      <c r="BF299" s="35">
        <f t="shared" si="705"/>
        <v>4.9000000000000004</v>
      </c>
      <c r="BG299" s="35">
        <f t="shared" si="705"/>
        <v>6.4130000000000006E-2</v>
      </c>
      <c r="BH299" s="35" t="str">
        <f t="shared" si="706"/>
        <v>Low</v>
      </c>
      <c r="BI299" s="110">
        <f t="shared" si="707"/>
        <v>0</v>
      </c>
      <c r="BJ299" s="83">
        <f>VLOOKUP($F299,REP_Info!$D$6:$H$250,5,FALSE)</f>
        <v>1.694</v>
      </c>
      <c r="BK299" s="30">
        <f t="shared" si="708"/>
        <v>13.139500000000002</v>
      </c>
      <c r="BL299" s="30">
        <f t="shared" si="708"/>
        <v>12.6495</v>
      </c>
      <c r="BM299" s="30">
        <f t="shared" si="708"/>
        <v>12.404500000000002</v>
      </c>
      <c r="BN299" s="29">
        <f t="shared" si="708"/>
        <v>12.322833333333335</v>
      </c>
      <c r="BO299" s="85" t="str">
        <f t="shared" si="2"/>
        <v>$$$</v>
      </c>
      <c r="BP299" s="88" t="str">
        <f t="shared" si="709"/>
        <v>$$$</v>
      </c>
      <c r="BQ299" s="88" t="str">
        <f t="shared" si="4"/>
        <v>$$$</v>
      </c>
      <c r="BR299" s="88" t="str">
        <f t="shared" si="5"/>
        <v>$$$</v>
      </c>
      <c r="BS299" s="29" t="e">
        <f t="shared" si="710"/>
        <v>#N/A</v>
      </c>
      <c r="BT299" s="29" t="e">
        <f t="shared" si="710"/>
        <v>#N/A</v>
      </c>
      <c r="BU299" s="29" t="e">
        <f t="shared" si="710"/>
        <v>#N/A</v>
      </c>
      <c r="BV299" s="29" t="e">
        <f t="shared" si="710"/>
        <v>#N/A</v>
      </c>
      <c r="BW299" s="29" t="e">
        <f t="shared" si="710"/>
        <v>#N/A</v>
      </c>
      <c r="BX299" s="29" t="e">
        <f t="shared" si="710"/>
        <v>#N/A</v>
      </c>
      <c r="BY299" s="29" t="e">
        <f t="shared" si="710"/>
        <v>#N/A</v>
      </c>
      <c r="BZ299" s="29" t="e">
        <f t="shared" si="710"/>
        <v>#N/A</v>
      </c>
      <c r="CA299" s="29" t="e">
        <f t="shared" si="710"/>
        <v>#N/A</v>
      </c>
      <c r="CB299" s="29" t="e">
        <f t="shared" si="710"/>
        <v>#N/A</v>
      </c>
      <c r="CC299" s="29" t="e">
        <f t="shared" si="710"/>
        <v>#N/A</v>
      </c>
      <c r="CD299" s="29" t="e">
        <f t="shared" si="710"/>
        <v>#N/A</v>
      </c>
      <c r="CE299" s="6" t="str">
        <f t="shared" si="603"/>
        <v/>
      </c>
      <c r="CF299" s="27" t="e">
        <f>IF(AND(CI299,NOT(AD299)),LOOKUP(CF$5,{0,750,1500},H299:J299),"")</f>
        <v>#N/A</v>
      </c>
      <c r="CG299" s="6" t="str">
        <f t="shared" si="604"/>
        <v/>
      </c>
      <c r="CH299" t="e">
        <f t="shared" si="711"/>
        <v>#N/A</v>
      </c>
      <c r="CI299" t="e">
        <f t="shared" si="712"/>
        <v>#N/A</v>
      </c>
      <c r="CJ299" s="6" t="e">
        <f t="shared" si="11"/>
        <v>#N/A</v>
      </c>
      <c r="CK299" s="6">
        <f t="shared" si="12"/>
        <v>1</v>
      </c>
      <c r="CL299" s="6">
        <f t="shared" si="26"/>
        <v>1</v>
      </c>
      <c r="CM299" s="6">
        <f t="shared" si="13"/>
        <v>1</v>
      </c>
      <c r="CN299" s="6">
        <f t="shared" si="14"/>
        <v>1</v>
      </c>
      <c r="CO299" s="6">
        <f t="shared" si="15"/>
        <v>1</v>
      </c>
      <c r="CP299" s="6">
        <f t="shared" si="16"/>
        <v>1</v>
      </c>
      <c r="CQ299" s="6">
        <f t="shared" si="713"/>
        <v>1</v>
      </c>
      <c r="CR299" s="81" t="str">
        <f t="shared" si="17"/>
        <v/>
      </c>
      <c r="CS299">
        <f t="shared" si="714"/>
        <v>0</v>
      </c>
      <c r="CT299">
        <f t="shared" si="19"/>
        <v>99</v>
      </c>
      <c r="CU299" t="str">
        <f t="shared" si="29"/>
        <v/>
      </c>
      <c r="CV299" s="81">
        <f t="shared" si="715"/>
        <v>99</v>
      </c>
      <c r="CW299" s="81">
        <f>(CV299/25)^1.5*(Calculator!$BU$4/10000)*CW$5</f>
        <v>4.0981975578080165</v>
      </c>
      <c r="CX299" t="str">
        <f t="shared" si="716"/>
        <v>$99</v>
      </c>
    </row>
    <row r="300" spans="2:102" x14ac:dyDescent="0.25">
      <c r="B300" s="115" t="s">
        <v>233</v>
      </c>
      <c r="C300" s="13">
        <v>46266.661111111112</v>
      </c>
      <c r="D300">
        <v>29320</v>
      </c>
      <c r="E300" s="54" t="s">
        <v>235</v>
      </c>
      <c r="F300" s="54" t="s">
        <v>638</v>
      </c>
      <c r="G300" s="54" t="s">
        <v>1989</v>
      </c>
      <c r="H300" s="55">
        <v>11.899999999999999</v>
      </c>
      <c r="I300" s="55">
        <v>10.9</v>
      </c>
      <c r="J300" s="55">
        <v>10.5</v>
      </c>
      <c r="K300" s="54"/>
      <c r="L300" s="56" t="b">
        <v>0</v>
      </c>
      <c r="M300" s="56" t="b">
        <v>0</v>
      </c>
      <c r="N300" s="54">
        <v>1</v>
      </c>
      <c r="O300" s="54" t="s">
        <v>228</v>
      </c>
      <c r="P300" s="54">
        <v>6</v>
      </c>
      <c r="Q300" s="54">
        <v>3</v>
      </c>
      <c r="R300" s="54">
        <v>39</v>
      </c>
      <c r="S300" s="54" t="s">
        <v>1610</v>
      </c>
      <c r="T300" s="54"/>
      <c r="U300" s="54" t="s">
        <v>1602</v>
      </c>
      <c r="V300" s="54" t="s">
        <v>1611</v>
      </c>
      <c r="W300" s="54" t="b">
        <v>0</v>
      </c>
      <c r="X300" s="54"/>
      <c r="Y300" s="57" t="s">
        <v>2236</v>
      </c>
      <c r="Z300" s="54" t="s">
        <v>1612</v>
      </c>
      <c r="AA300" s="54"/>
      <c r="AB300" s="54" t="s">
        <v>1613</v>
      </c>
      <c r="AC300" s="56" t="b">
        <v>1</v>
      </c>
      <c r="AD300" s="56" t="b">
        <v>0</v>
      </c>
      <c r="AE300" s="54" t="s">
        <v>302</v>
      </c>
      <c r="AF300" s="58">
        <v>46266</v>
      </c>
      <c r="AG300" s="62" t="s">
        <v>293</v>
      </c>
      <c r="AH300" s="54">
        <v>0</v>
      </c>
      <c r="AI300" s="54"/>
      <c r="AJ300" s="54"/>
      <c r="AK300" s="54"/>
      <c r="AL300" s="54"/>
      <c r="AM300" s="54">
        <v>4.95</v>
      </c>
      <c r="AN300" s="54"/>
      <c r="AO300" s="54"/>
      <c r="AP300" s="54"/>
      <c r="AQ300" s="54"/>
      <c r="AR300" s="54"/>
      <c r="AS300" s="54"/>
      <c r="AT300" s="54"/>
      <c r="AU300" s="54"/>
      <c r="AV300" s="54"/>
      <c r="AW300" s="54"/>
      <c r="AX300" s="59"/>
      <c r="AY300" s="59"/>
      <c r="AZ300" s="59"/>
      <c r="BA300" s="59"/>
      <c r="BB300" s="59">
        <v>3.5514999999999998E-2</v>
      </c>
      <c r="BC300" s="60"/>
      <c r="BD300" s="61"/>
      <c r="BE300" s="62" t="s">
        <v>293</v>
      </c>
      <c r="BF300" s="35">
        <f t="shared" si="705"/>
        <v>4.9000000000000004</v>
      </c>
      <c r="BG300" s="35">
        <f t="shared" si="705"/>
        <v>6.4130000000000006E-2</v>
      </c>
      <c r="BH300" s="35" t="str">
        <f t="shared" si="706"/>
        <v>Med</v>
      </c>
      <c r="BI300" s="110">
        <f t="shared" si="707"/>
        <v>0</v>
      </c>
      <c r="BJ300" s="83">
        <f>VLOOKUP($F300,REP_Info!$D$6:$H$250,5,FALSE)</f>
        <v>1.694</v>
      </c>
      <c r="BK300" s="30">
        <f t="shared" si="708"/>
        <v>11.934500000000002</v>
      </c>
      <c r="BL300" s="30">
        <f t="shared" si="708"/>
        <v>10.9495</v>
      </c>
      <c r="BM300" s="30">
        <f t="shared" si="708"/>
        <v>10.457000000000003</v>
      </c>
      <c r="BN300" s="29">
        <f t="shared" si="708"/>
        <v>10.292833333333334</v>
      </c>
      <c r="BO300" s="85" t="str">
        <f t="shared" si="2"/>
        <v>$$$</v>
      </c>
      <c r="BP300" s="88" t="str">
        <f t="shared" si="709"/>
        <v>$$$</v>
      </c>
      <c r="BQ300" s="88" t="str">
        <f t="shared" si="4"/>
        <v>$$$</v>
      </c>
      <c r="BR300" s="88" t="str">
        <f t="shared" si="5"/>
        <v>$$$</v>
      </c>
      <c r="BS300" s="29" t="e">
        <f t="shared" si="710"/>
        <v>#N/A</v>
      </c>
      <c r="BT300" s="29" t="e">
        <f t="shared" si="710"/>
        <v>#N/A</v>
      </c>
      <c r="BU300" s="29" t="e">
        <f t="shared" si="710"/>
        <v>#N/A</v>
      </c>
      <c r="BV300" s="29" t="e">
        <f t="shared" si="710"/>
        <v>#N/A</v>
      </c>
      <c r="BW300" s="29" t="e">
        <f t="shared" si="710"/>
        <v>#N/A</v>
      </c>
      <c r="BX300" s="29" t="e">
        <f t="shared" si="710"/>
        <v>#N/A</v>
      </c>
      <c r="BY300" s="29" t="e">
        <f t="shared" si="710"/>
        <v>#N/A</v>
      </c>
      <c r="BZ300" s="29" t="e">
        <f t="shared" si="710"/>
        <v>#N/A</v>
      </c>
      <c r="CA300" s="29" t="e">
        <f t="shared" si="710"/>
        <v>#N/A</v>
      </c>
      <c r="CB300" s="29" t="e">
        <f t="shared" si="710"/>
        <v>#N/A</v>
      </c>
      <c r="CC300" s="29" t="e">
        <f t="shared" si="710"/>
        <v>#N/A</v>
      </c>
      <c r="CD300" s="29" t="e">
        <f t="shared" si="710"/>
        <v>#N/A</v>
      </c>
      <c r="CE300" s="6" t="str">
        <f t="shared" si="603"/>
        <v/>
      </c>
      <c r="CF300" s="27" t="e">
        <f>IF(AND(CI300,NOT(AD300)),LOOKUP(CF$5,{0,750,1500},H300:J300),"")</f>
        <v>#N/A</v>
      </c>
      <c r="CG300" s="6" t="str">
        <f t="shared" si="604"/>
        <v/>
      </c>
      <c r="CH300" t="e">
        <f t="shared" si="711"/>
        <v>#N/A</v>
      </c>
      <c r="CI300" t="e">
        <f t="shared" si="712"/>
        <v>#N/A</v>
      </c>
      <c r="CJ300" s="6" t="e">
        <f t="shared" si="11"/>
        <v>#N/A</v>
      </c>
      <c r="CK300" s="6">
        <f t="shared" si="12"/>
        <v>1</v>
      </c>
      <c r="CL300" s="6">
        <f t="shared" si="26"/>
        <v>1</v>
      </c>
      <c r="CM300" s="6">
        <f t="shared" si="13"/>
        <v>1</v>
      </c>
      <c r="CN300" s="6">
        <f t="shared" si="14"/>
        <v>0</v>
      </c>
      <c r="CO300" s="6">
        <f t="shared" si="15"/>
        <v>1</v>
      </c>
      <c r="CP300" s="6">
        <f t="shared" si="16"/>
        <v>1</v>
      </c>
      <c r="CQ300" s="6">
        <f t="shared" si="713"/>
        <v>1</v>
      </c>
      <c r="CR300" s="81" t="str">
        <f t="shared" si="17"/>
        <v/>
      </c>
      <c r="CS300">
        <f t="shared" si="714"/>
        <v>54</v>
      </c>
      <c r="CT300">
        <f t="shared" si="19"/>
        <v>39</v>
      </c>
      <c r="CU300" t="str">
        <f t="shared" si="29"/>
        <v/>
      </c>
      <c r="CV300" s="81">
        <f t="shared" si="715"/>
        <v>39</v>
      </c>
      <c r="CW300" s="81">
        <f>(CV300/25)^1.5*(Calculator!$BU$4/10000)*CW$5</f>
        <v>1.0132975878651862</v>
      </c>
      <c r="CX300" t="str">
        <f t="shared" si="716"/>
        <v>$39</v>
      </c>
    </row>
    <row r="301" spans="2:102" x14ac:dyDescent="0.25">
      <c r="B301" s="115" t="s">
        <v>233</v>
      </c>
      <c r="C301" s="13">
        <v>46266.661111111112</v>
      </c>
      <c r="D301">
        <v>29322</v>
      </c>
      <c r="E301" s="54" t="s">
        <v>237</v>
      </c>
      <c r="F301" s="54" t="s">
        <v>638</v>
      </c>
      <c r="G301" s="54" t="s">
        <v>1989</v>
      </c>
      <c r="H301" s="55">
        <v>11.700000000000001</v>
      </c>
      <c r="I301" s="55">
        <v>10.7</v>
      </c>
      <c r="J301" s="55">
        <v>10.299999999999999</v>
      </c>
      <c r="K301" s="54"/>
      <c r="L301" s="56" t="b">
        <v>0</v>
      </c>
      <c r="M301" s="56" t="b">
        <v>0</v>
      </c>
      <c r="N301" s="54">
        <v>1</v>
      </c>
      <c r="O301" s="54" t="s">
        <v>228</v>
      </c>
      <c r="P301" s="54">
        <v>6</v>
      </c>
      <c r="Q301" s="54">
        <v>3</v>
      </c>
      <c r="R301" s="54">
        <v>39</v>
      </c>
      <c r="S301" s="54" t="s">
        <v>1610</v>
      </c>
      <c r="T301" s="54"/>
      <c r="U301" s="54" t="s">
        <v>1602</v>
      </c>
      <c r="V301" s="54" t="s">
        <v>1611</v>
      </c>
      <c r="W301" s="54" t="b">
        <v>0</v>
      </c>
      <c r="X301" s="54"/>
      <c r="Y301" s="57" t="s">
        <v>2237</v>
      </c>
      <c r="Z301" s="54" t="s">
        <v>1612</v>
      </c>
      <c r="AA301" s="54"/>
      <c r="AB301" s="54" t="s">
        <v>1613</v>
      </c>
      <c r="AC301" s="56" t="b">
        <v>0</v>
      </c>
      <c r="AD301" s="56" t="b">
        <v>0</v>
      </c>
      <c r="AE301" s="54" t="s">
        <v>302</v>
      </c>
      <c r="AF301" s="58">
        <v>46266</v>
      </c>
      <c r="AG301" s="62" t="s">
        <v>293</v>
      </c>
      <c r="AH301" s="54">
        <v>0</v>
      </c>
      <c r="AI301" s="54"/>
      <c r="AJ301" s="54"/>
      <c r="AK301" s="54"/>
      <c r="AL301" s="54"/>
      <c r="AM301" s="54">
        <v>4.95</v>
      </c>
      <c r="AN301" s="54"/>
      <c r="AO301" s="54"/>
      <c r="AP301" s="54"/>
      <c r="AQ301" s="54"/>
      <c r="AR301" s="54"/>
      <c r="AS301" s="54"/>
      <c r="AT301" s="54"/>
      <c r="AU301" s="54"/>
      <c r="AV301" s="54"/>
      <c r="AW301" s="54"/>
      <c r="AX301" s="59"/>
      <c r="AY301" s="59"/>
      <c r="AZ301" s="59"/>
      <c r="BA301" s="59"/>
      <c r="BB301" s="59">
        <v>3.8190000000000002E-2</v>
      </c>
      <c r="BC301" s="60"/>
      <c r="BD301" s="61"/>
      <c r="BE301" s="62" t="s">
        <v>293</v>
      </c>
      <c r="BF301" s="35">
        <f t="shared" si="705"/>
        <v>4.0600000000000005</v>
      </c>
      <c r="BG301" s="35">
        <f t="shared" si="705"/>
        <v>6.0295000000000001E-2</v>
      </c>
      <c r="BH301" s="35" t="str">
        <f t="shared" si="706"/>
        <v>Med</v>
      </c>
      <c r="BI301" s="110">
        <f t="shared" si="707"/>
        <v>0</v>
      </c>
      <c r="BJ301" s="83">
        <f>VLOOKUP($F301,REP_Info!$D$6:$H$250,5,FALSE)</f>
        <v>1.694</v>
      </c>
      <c r="BK301" s="30">
        <f t="shared" si="708"/>
        <v>11.650500000000001</v>
      </c>
      <c r="BL301" s="30">
        <f t="shared" si="708"/>
        <v>10.749499999999999</v>
      </c>
      <c r="BM301" s="30">
        <f t="shared" si="708"/>
        <v>10.298999999999999</v>
      </c>
      <c r="BN301" s="29">
        <f t="shared" si="708"/>
        <v>10.148833333333334</v>
      </c>
      <c r="BO301" s="85" t="str">
        <f t="shared" si="2"/>
        <v>$$$</v>
      </c>
      <c r="BP301" s="88" t="str">
        <f t="shared" si="709"/>
        <v>$$$</v>
      </c>
      <c r="BQ301" s="88" t="str">
        <f t="shared" si="4"/>
        <v>$$$</v>
      </c>
      <c r="BR301" s="88" t="str">
        <f t="shared" si="5"/>
        <v>$$$</v>
      </c>
      <c r="BS301" s="29" t="e">
        <f t="shared" si="710"/>
        <v>#N/A</v>
      </c>
      <c r="BT301" s="29" t="e">
        <f t="shared" si="710"/>
        <v>#N/A</v>
      </c>
      <c r="BU301" s="29" t="e">
        <f t="shared" si="710"/>
        <v>#N/A</v>
      </c>
      <c r="BV301" s="29" t="e">
        <f t="shared" si="710"/>
        <v>#N/A</v>
      </c>
      <c r="BW301" s="29" t="e">
        <f t="shared" si="710"/>
        <v>#N/A</v>
      </c>
      <c r="BX301" s="29" t="e">
        <f t="shared" si="710"/>
        <v>#N/A</v>
      </c>
      <c r="BY301" s="29" t="e">
        <f t="shared" si="710"/>
        <v>#N/A</v>
      </c>
      <c r="BZ301" s="29" t="e">
        <f t="shared" si="710"/>
        <v>#N/A</v>
      </c>
      <c r="CA301" s="29" t="e">
        <f t="shared" si="710"/>
        <v>#N/A</v>
      </c>
      <c r="CB301" s="29" t="e">
        <f t="shared" si="710"/>
        <v>#N/A</v>
      </c>
      <c r="CC301" s="29" t="e">
        <f t="shared" si="710"/>
        <v>#N/A</v>
      </c>
      <c r="CD301" s="29" t="e">
        <f t="shared" si="710"/>
        <v>#N/A</v>
      </c>
      <c r="CE301" s="6" t="str">
        <f t="shared" si="603"/>
        <v/>
      </c>
      <c r="CF301" s="27" t="e">
        <f>IF(AND(CI301,NOT(AD301)),LOOKUP(CF$5,{0,750,1500},H301:J301),"")</f>
        <v>#N/A</v>
      </c>
      <c r="CG301" s="6" t="str">
        <f t="shared" si="604"/>
        <v/>
      </c>
      <c r="CH301" t="e">
        <f t="shared" si="711"/>
        <v>#N/A</v>
      </c>
      <c r="CI301" t="e">
        <f t="shared" si="712"/>
        <v>#N/A</v>
      </c>
      <c r="CJ301" s="6" t="e">
        <f t="shared" si="11"/>
        <v>#N/A</v>
      </c>
      <c r="CK301" s="6">
        <f t="shared" si="12"/>
        <v>1</v>
      </c>
      <c r="CL301" s="6">
        <f t="shared" si="26"/>
        <v>1</v>
      </c>
      <c r="CM301" s="6">
        <f t="shared" si="13"/>
        <v>1</v>
      </c>
      <c r="CN301" s="6">
        <f t="shared" si="14"/>
        <v>0</v>
      </c>
      <c r="CO301" s="6">
        <f t="shared" si="15"/>
        <v>1</v>
      </c>
      <c r="CP301" s="6">
        <f t="shared" si="16"/>
        <v>1</v>
      </c>
      <c r="CQ301" s="6">
        <f t="shared" si="713"/>
        <v>1</v>
      </c>
      <c r="CR301" s="81" t="str">
        <f t="shared" si="17"/>
        <v/>
      </c>
      <c r="CS301">
        <f t="shared" si="714"/>
        <v>54</v>
      </c>
      <c r="CT301">
        <f t="shared" si="19"/>
        <v>39</v>
      </c>
      <c r="CU301" t="str">
        <f t="shared" si="29"/>
        <v/>
      </c>
      <c r="CV301" s="81">
        <f t="shared" si="715"/>
        <v>39</v>
      </c>
      <c r="CW301" s="81">
        <f>(CV301/25)^1.5*(Calculator!$BU$4/10000)*CW$5</f>
        <v>1.0132975878651862</v>
      </c>
      <c r="CX301" t="str">
        <f t="shared" si="716"/>
        <v>$39</v>
      </c>
    </row>
    <row r="302" spans="2:102" x14ac:dyDescent="0.25">
      <c r="B302" s="115" t="s">
        <v>233</v>
      </c>
      <c r="C302" s="13">
        <v>46266.661111111112</v>
      </c>
      <c r="D302">
        <v>29339</v>
      </c>
      <c r="E302" s="54" t="s">
        <v>237</v>
      </c>
      <c r="F302" s="54" t="s">
        <v>638</v>
      </c>
      <c r="G302" s="54" t="s">
        <v>1672</v>
      </c>
      <c r="H302" s="55">
        <v>15.1</v>
      </c>
      <c r="I302" s="55">
        <v>14.2</v>
      </c>
      <c r="J302" s="55">
        <v>13.700000000000001</v>
      </c>
      <c r="K302" s="54"/>
      <c r="L302" s="56" t="b">
        <v>0</v>
      </c>
      <c r="M302" s="56" t="b">
        <v>0</v>
      </c>
      <c r="N302" s="54">
        <v>1</v>
      </c>
      <c r="O302" s="54" t="s">
        <v>228</v>
      </c>
      <c r="P302" s="54">
        <v>6</v>
      </c>
      <c r="Q302" s="54">
        <v>36</v>
      </c>
      <c r="R302" s="54">
        <v>249</v>
      </c>
      <c r="S302" s="54" t="s">
        <v>1610</v>
      </c>
      <c r="T302" s="54" t="s">
        <v>1605</v>
      </c>
      <c r="U302" s="54" t="s">
        <v>1602</v>
      </c>
      <c r="V302" s="54" t="s">
        <v>1611</v>
      </c>
      <c r="W302" s="54" t="b">
        <v>0</v>
      </c>
      <c r="X302" s="54"/>
      <c r="Y302" s="57" t="s">
        <v>2238</v>
      </c>
      <c r="Z302" s="54" t="s">
        <v>1614</v>
      </c>
      <c r="AA302" s="54"/>
      <c r="AB302" s="54" t="s">
        <v>1613</v>
      </c>
      <c r="AC302" s="56" t="b">
        <v>1</v>
      </c>
      <c r="AD302" s="56" t="b">
        <v>0</v>
      </c>
      <c r="AE302" s="54" t="s">
        <v>302</v>
      </c>
      <c r="AF302" s="58">
        <v>46266</v>
      </c>
      <c r="AG302" s="62" t="s">
        <v>293</v>
      </c>
      <c r="AH302" s="54">
        <v>0</v>
      </c>
      <c r="AI302" s="54"/>
      <c r="AJ302" s="54"/>
      <c r="AK302" s="54"/>
      <c r="AL302" s="54"/>
      <c r="AM302" s="54">
        <v>4.95</v>
      </c>
      <c r="AN302" s="54"/>
      <c r="AO302" s="54"/>
      <c r="AP302" s="54"/>
      <c r="AQ302" s="54"/>
      <c r="AR302" s="54"/>
      <c r="AS302" s="54"/>
      <c r="AT302" s="54"/>
      <c r="AU302" s="54"/>
      <c r="AV302" s="54"/>
      <c r="AW302" s="54"/>
      <c r="AX302" s="59"/>
      <c r="AY302" s="59"/>
      <c r="AZ302" s="59"/>
      <c r="BA302" s="59"/>
      <c r="BB302" s="59">
        <v>7.2694999999999996E-2</v>
      </c>
      <c r="BC302" s="60"/>
      <c r="BD302" s="61"/>
      <c r="BE302" s="62" t="s">
        <v>293</v>
      </c>
      <c r="BF302" s="35">
        <f t="shared" si="705"/>
        <v>4.0600000000000005</v>
      </c>
      <c r="BG302" s="35">
        <f t="shared" si="705"/>
        <v>6.0295000000000001E-2</v>
      </c>
      <c r="BH302" s="35" t="str">
        <f t="shared" si="706"/>
        <v>Med</v>
      </c>
      <c r="BI302" s="110">
        <f t="shared" si="707"/>
        <v>0</v>
      </c>
      <c r="BJ302" s="83">
        <f>VLOOKUP($F302,REP_Info!$D$6:$H$250,5,FALSE)</f>
        <v>1.694</v>
      </c>
      <c r="BK302" s="30">
        <f t="shared" si="708"/>
        <v>15.101000000000001</v>
      </c>
      <c r="BL302" s="30">
        <f t="shared" si="708"/>
        <v>14.2</v>
      </c>
      <c r="BM302" s="30">
        <f t="shared" si="708"/>
        <v>13.749499999999999</v>
      </c>
      <c r="BN302" s="29">
        <f t="shared" si="708"/>
        <v>13.59933333333333</v>
      </c>
      <c r="BO302" s="85" t="str">
        <f t="shared" si="2"/>
        <v>$$$</v>
      </c>
      <c r="BP302" s="88" t="str">
        <f t="shared" si="709"/>
        <v>$$$</v>
      </c>
      <c r="BQ302" s="88" t="str">
        <f t="shared" si="4"/>
        <v>$$$</v>
      </c>
      <c r="BR302" s="88" t="str">
        <f t="shared" si="5"/>
        <v>$$$</v>
      </c>
      <c r="BS302" s="29" t="e">
        <f t="shared" si="710"/>
        <v>#N/A</v>
      </c>
      <c r="BT302" s="29" t="e">
        <f t="shared" si="710"/>
        <v>#N/A</v>
      </c>
      <c r="BU302" s="29" t="e">
        <f t="shared" si="710"/>
        <v>#N/A</v>
      </c>
      <c r="BV302" s="29" t="e">
        <f t="shared" si="710"/>
        <v>#N/A</v>
      </c>
      <c r="BW302" s="29" t="e">
        <f t="shared" si="710"/>
        <v>#N/A</v>
      </c>
      <c r="BX302" s="29" t="e">
        <f t="shared" si="710"/>
        <v>#N/A</v>
      </c>
      <c r="BY302" s="29" t="e">
        <f t="shared" si="710"/>
        <v>#N/A</v>
      </c>
      <c r="BZ302" s="29" t="e">
        <f t="shared" si="710"/>
        <v>#N/A</v>
      </c>
      <c r="CA302" s="29" t="e">
        <f t="shared" si="710"/>
        <v>#N/A</v>
      </c>
      <c r="CB302" s="29" t="e">
        <f t="shared" si="710"/>
        <v>#N/A</v>
      </c>
      <c r="CC302" s="29" t="e">
        <f t="shared" si="710"/>
        <v>#N/A</v>
      </c>
      <c r="CD302" s="29" t="e">
        <f t="shared" si="710"/>
        <v>#N/A</v>
      </c>
      <c r="CE302" s="6" t="str">
        <f t="shared" si="603"/>
        <v/>
      </c>
      <c r="CF302" s="27" t="e">
        <f>IF(AND(CI302,NOT(AD302)),LOOKUP(CF$5,{0,750,1500},H302:J302),"")</f>
        <v>#N/A</v>
      </c>
      <c r="CG302" s="6" t="str">
        <f t="shared" si="604"/>
        <v/>
      </c>
      <c r="CH302" t="e">
        <f t="shared" si="711"/>
        <v>#N/A</v>
      </c>
      <c r="CI302" t="e">
        <f t="shared" si="712"/>
        <v>#N/A</v>
      </c>
      <c r="CJ302" s="6" t="e">
        <f t="shared" si="11"/>
        <v>#N/A</v>
      </c>
      <c r="CK302" s="6">
        <f t="shared" si="12"/>
        <v>1</v>
      </c>
      <c r="CL302" s="6">
        <f t="shared" si="26"/>
        <v>1</v>
      </c>
      <c r="CM302" s="6">
        <f t="shared" si="13"/>
        <v>1</v>
      </c>
      <c r="CN302" s="6">
        <f t="shared" si="14"/>
        <v>1</v>
      </c>
      <c r="CO302" s="6">
        <f t="shared" si="15"/>
        <v>0</v>
      </c>
      <c r="CP302" s="6">
        <f t="shared" si="16"/>
        <v>1</v>
      </c>
      <c r="CQ302" s="6">
        <f t="shared" si="713"/>
        <v>1</v>
      </c>
      <c r="CR302" s="81" t="str">
        <f t="shared" si="17"/>
        <v/>
      </c>
      <c r="CS302">
        <f t="shared" si="714"/>
        <v>0</v>
      </c>
      <c r="CT302">
        <f t="shared" si="19"/>
        <v>249</v>
      </c>
      <c r="CU302" t="str">
        <f t="shared" si="29"/>
        <v/>
      </c>
      <c r="CV302" s="81">
        <f t="shared" si="715"/>
        <v>249</v>
      </c>
      <c r="CW302" s="81">
        <f>(CV302/25)^1.5*(Calculator!$BU$4/10000)*CW$5</f>
        <v>16.347039759684691</v>
      </c>
      <c r="CX302" t="str">
        <f t="shared" si="716"/>
        <v>$249</v>
      </c>
    </row>
    <row r="303" spans="2:102" x14ac:dyDescent="0.25">
      <c r="B303" s="115" t="s">
        <v>233</v>
      </c>
      <c r="C303" s="13">
        <v>46266.661111111112</v>
      </c>
      <c r="D303">
        <v>29342</v>
      </c>
      <c r="E303" s="54" t="s">
        <v>235</v>
      </c>
      <c r="F303" s="54" t="s">
        <v>638</v>
      </c>
      <c r="G303" s="54" t="s">
        <v>1672</v>
      </c>
      <c r="H303" s="55">
        <v>14.399999999999999</v>
      </c>
      <c r="I303" s="55">
        <v>13.4</v>
      </c>
      <c r="J303" s="55">
        <v>12.9</v>
      </c>
      <c r="K303" s="54"/>
      <c r="L303" s="56" t="b">
        <v>0</v>
      </c>
      <c r="M303" s="56" t="b">
        <v>0</v>
      </c>
      <c r="N303" s="54">
        <v>1</v>
      </c>
      <c r="O303" s="54" t="s">
        <v>228</v>
      </c>
      <c r="P303" s="54">
        <v>6</v>
      </c>
      <c r="Q303" s="54">
        <v>36</v>
      </c>
      <c r="R303" s="54">
        <v>249</v>
      </c>
      <c r="S303" s="54" t="s">
        <v>1610</v>
      </c>
      <c r="T303" s="54" t="s">
        <v>1605</v>
      </c>
      <c r="U303" s="54" t="s">
        <v>1602</v>
      </c>
      <c r="V303" s="54" t="s">
        <v>1611</v>
      </c>
      <c r="W303" s="54" t="b">
        <v>0</v>
      </c>
      <c r="X303" s="54"/>
      <c r="Y303" s="57" t="s">
        <v>2239</v>
      </c>
      <c r="Z303" s="54" t="s">
        <v>1614</v>
      </c>
      <c r="AA303" s="54"/>
      <c r="AB303" s="54" t="s">
        <v>1613</v>
      </c>
      <c r="AC303" s="56" t="b">
        <v>1</v>
      </c>
      <c r="AD303" s="56" t="b">
        <v>0</v>
      </c>
      <c r="AE303" s="54" t="s">
        <v>302</v>
      </c>
      <c r="AF303" s="58">
        <v>46266</v>
      </c>
      <c r="AG303" s="62" t="s">
        <v>293</v>
      </c>
      <c r="AH303" s="54">
        <v>0</v>
      </c>
      <c r="AI303" s="54"/>
      <c r="AJ303" s="54"/>
      <c r="AK303" s="54"/>
      <c r="AL303" s="54"/>
      <c r="AM303" s="54">
        <v>4.95</v>
      </c>
      <c r="AN303" s="54"/>
      <c r="AO303" s="54"/>
      <c r="AP303" s="54"/>
      <c r="AQ303" s="54"/>
      <c r="AR303" s="54"/>
      <c r="AS303" s="54"/>
      <c r="AT303" s="54"/>
      <c r="AU303" s="54"/>
      <c r="AV303" s="54"/>
      <c r="AW303" s="54"/>
      <c r="AX303" s="59"/>
      <c r="AY303" s="59"/>
      <c r="AZ303" s="59"/>
      <c r="BA303" s="59"/>
      <c r="BB303" s="59">
        <v>6.0440000000000001E-2</v>
      </c>
      <c r="BC303" s="60"/>
      <c r="BD303" s="61"/>
      <c r="BE303" s="62" t="s">
        <v>293</v>
      </c>
      <c r="BF303" s="35">
        <f t="shared" ref="BF303:BG303" si="717">IF($E303=$E$4,BF$4,IF($E303=$E$5,BF$5,""))</f>
        <v>4.9000000000000004</v>
      </c>
      <c r="BG303" s="35">
        <f t="shared" si="717"/>
        <v>6.4130000000000006E-2</v>
      </c>
      <c r="BH303" s="35" t="str">
        <f t="shared" ref="BH303" si="718">IF(ISTEXT(BE303),IF(AND(AV303=0,SUM(AN303:AQ303)=0),IF(AM303&lt;=0,IF(BE303="Y","Low","Flat"),"Med"),"High"),"?")</f>
        <v>Med</v>
      </c>
      <c r="BI303" s="110">
        <f t="shared" ref="BI303" si="719">IF(ISNUMBER(AH303),0*BI$5*SIN((EDATE($A$3,$Q303)-DATE(YEAR(EDATE($A$3,$Q303)),1,0)-BI$4)*2*PI()/365),"")</f>
        <v>0</v>
      </c>
      <c r="BJ303" s="83">
        <f>VLOOKUP($F303,REP_Info!$D$6:$H$250,5,FALSE)</f>
        <v>1.694</v>
      </c>
      <c r="BK303" s="30">
        <f t="shared" ref="BK303:BN303" si="720">IF(BK$7&gt;0,(LOOKUP(BK$7,$AH303:$AL303,$AM303:$AQ303)+IF($AG303="Y",SUMPRODUCT($AX303:$BB303-$AW303:$BA303,BK$7-$AR303:$AV303,N(BK$7&gt;$AR303:$AV303)),BK$7*LOOKUP(BK$7,$AR303:$AV303,$AX303:$BB303))+IF($BE303="Y",$BF303,$BC303)+BK$7*IF($BE303="Y",$BG303,$BD303))*100/BK$7,"")</f>
        <v>14.427000000000001</v>
      </c>
      <c r="BL303" s="30">
        <f t="shared" si="720"/>
        <v>13.442000000000002</v>
      </c>
      <c r="BM303" s="30">
        <f t="shared" si="720"/>
        <v>12.9495</v>
      </c>
      <c r="BN303" s="29">
        <f t="shared" si="720"/>
        <v>12.785333333333334</v>
      </c>
      <c r="BO303" s="85" t="str">
        <f t="shared" si="2"/>
        <v>$$$</v>
      </c>
      <c r="BP303" s="88" t="str">
        <f t="shared" ref="BP303" si="721">IFERROR(BO303*100/BO$5,"$$$")</f>
        <v>$$$</v>
      </c>
      <c r="BQ303" s="88" t="str">
        <f t="shared" si="4"/>
        <v>$$$</v>
      </c>
      <c r="BR303" s="88" t="str">
        <f t="shared" si="5"/>
        <v>$$$</v>
      </c>
      <c r="BS303" s="29" t="e">
        <f t="shared" ref="BS303:CD303" si="722">IF($CI303,IF(BS$7&gt;0,IF(BS$4&gt;$Q303,$BF303+BS$7*(BS$5+$BG303+$BI303),LOOKUP(BS$7,$AH303:$AL303,$AM303:$AQ303)+IF($AG303="Y",SUMPRODUCT($AX303:$BB303-$AW303:$BA303,BS$7-$AR303:$AV303,N(BS$7&gt;$AR303:$AV303)),BS$7*LOOKUP(BS$7,$AR303:$AV303,$AX303:$BB303))+IF($BE303="Y",$BF303,$BC303)+BS$7*IF($BE303="Y",$BG303,$BD303))*100/BS$7,""),NA())</f>
        <v>#N/A</v>
      </c>
      <c r="BT303" s="29" t="e">
        <f t="shared" si="722"/>
        <v>#N/A</v>
      </c>
      <c r="BU303" s="29" t="e">
        <f t="shared" si="722"/>
        <v>#N/A</v>
      </c>
      <c r="BV303" s="29" t="e">
        <f t="shared" si="722"/>
        <v>#N/A</v>
      </c>
      <c r="BW303" s="29" t="e">
        <f t="shared" si="722"/>
        <v>#N/A</v>
      </c>
      <c r="BX303" s="29" t="e">
        <f t="shared" si="722"/>
        <v>#N/A</v>
      </c>
      <c r="BY303" s="29" t="e">
        <f t="shared" si="722"/>
        <v>#N/A</v>
      </c>
      <c r="BZ303" s="29" t="e">
        <f t="shared" si="722"/>
        <v>#N/A</v>
      </c>
      <c r="CA303" s="29" t="e">
        <f t="shared" si="722"/>
        <v>#N/A</v>
      </c>
      <c r="CB303" s="29" t="e">
        <f t="shared" si="722"/>
        <v>#N/A</v>
      </c>
      <c r="CC303" s="29" t="e">
        <f t="shared" si="722"/>
        <v>#N/A</v>
      </c>
      <c r="CD303" s="29" t="e">
        <f t="shared" si="722"/>
        <v>#N/A</v>
      </c>
      <c r="CE303" s="6" t="str">
        <f t="shared" si="603"/>
        <v/>
      </c>
      <c r="CF303" s="27" t="e">
        <f>IF(AND(CI303,NOT(AD303)),LOOKUP(CF$5,{0,750,1500},H303:J303),"")</f>
        <v>#N/A</v>
      </c>
      <c r="CG303" s="6" t="str">
        <f t="shared" si="604"/>
        <v/>
      </c>
      <c r="CH303" t="e">
        <f t="shared" ref="CH303" si="723">IF(CI303,IF(ISNUMBER(BO303),BO303,100000)+CV303/10000+IF(ISNUMBER(BJ303),BJ303,2)/10000-P303/100000+ROW()/10000000,"")</f>
        <v>#N/A</v>
      </c>
      <c r="CI303" t="e">
        <f t="shared" ref="CI303" si="724">PRODUCT(CJ303:CQ303)</f>
        <v>#N/A</v>
      </c>
      <c r="CJ303" s="6" t="e">
        <f t="shared" si="11"/>
        <v>#N/A</v>
      </c>
      <c r="CK303" s="6">
        <f t="shared" si="12"/>
        <v>1</v>
      </c>
      <c r="CL303" s="6">
        <f t="shared" si="26"/>
        <v>1</v>
      </c>
      <c r="CM303" s="6">
        <f t="shared" si="13"/>
        <v>1</v>
      </c>
      <c r="CN303" s="6">
        <f t="shared" si="14"/>
        <v>1</v>
      </c>
      <c r="CO303" s="6">
        <f t="shared" si="15"/>
        <v>0</v>
      </c>
      <c r="CP303" s="6">
        <f t="shared" si="16"/>
        <v>1</v>
      </c>
      <c r="CQ303" s="6">
        <f t="shared" ref="CQ303" si="725">IF(CQ$5="Any",1,IF(AND(CQ$5="Med",AV303=0,SUM(AN303:AQ303)=0),1,IF(AND(CQ$5="Low",AV303=0,SUM(AN303:AQ303)=0,AM303=0),1,IF(AND(CQ$5="Flat",AV303=0,SUM(AN303:AQ303)=0,AM303=0,IFERROR(NOT(BE303="Y"),0)),1,0))))</f>
        <v>1</v>
      </c>
      <c r="CR303" s="81" t="str">
        <f t="shared" si="17"/>
        <v/>
      </c>
      <c r="CS303">
        <f t="shared" ref="CS303" si="726">CS$5*(12/(MIN(12,Q303))-1)</f>
        <v>0</v>
      </c>
      <c r="CT303">
        <f t="shared" si="19"/>
        <v>249</v>
      </c>
      <c r="CU303" t="str">
        <f t="shared" si="29"/>
        <v/>
      </c>
      <c r="CV303" s="81">
        <f t="shared" ref="CV303" si="727">CT303*IF(CU303="",1,Q303)</f>
        <v>249</v>
      </c>
      <c r="CW303" s="81">
        <f>(CV303/25)^1.5*(Calculator!$BU$4/10000)*CW$5</f>
        <v>16.347039759684691</v>
      </c>
      <c r="CX303" t="str">
        <f t="shared" ref="CX303" si="728">"$"&amp;IF(LEFT(CU303,1)="r",CT303&amp;"/"&amp;CU303,CV303)</f>
        <v>$249</v>
      </c>
    </row>
    <row r="304" spans="2:102" x14ac:dyDescent="0.25">
      <c r="B304" s="115" t="s">
        <v>233</v>
      </c>
      <c r="C304" s="13">
        <v>46266.661111111112</v>
      </c>
      <c r="D304">
        <v>29354</v>
      </c>
      <c r="E304" s="54" t="s">
        <v>237</v>
      </c>
      <c r="F304" s="54" t="s">
        <v>638</v>
      </c>
      <c r="G304" s="54" t="s">
        <v>1755</v>
      </c>
      <c r="H304" s="55">
        <v>12.3</v>
      </c>
      <c r="I304" s="55">
        <v>11.4</v>
      </c>
      <c r="J304" s="55">
        <v>10.9</v>
      </c>
      <c r="K304" s="54"/>
      <c r="L304" s="56" t="b">
        <v>0</v>
      </c>
      <c r="M304" s="56" t="b">
        <v>0</v>
      </c>
      <c r="N304" s="54">
        <v>1</v>
      </c>
      <c r="O304" s="54" t="s">
        <v>228</v>
      </c>
      <c r="P304" s="54">
        <v>6</v>
      </c>
      <c r="Q304" s="54">
        <v>10</v>
      </c>
      <c r="R304" s="54">
        <v>249</v>
      </c>
      <c r="S304" s="54" t="s">
        <v>1610</v>
      </c>
      <c r="T304" s="54"/>
      <c r="U304" s="54" t="s">
        <v>1602</v>
      </c>
      <c r="V304" s="54" t="s">
        <v>1611</v>
      </c>
      <c r="W304" s="54" t="b">
        <v>0</v>
      </c>
      <c r="X304" s="54"/>
      <c r="Y304" s="57" t="s">
        <v>2240</v>
      </c>
      <c r="Z304" s="54" t="s">
        <v>1610</v>
      </c>
      <c r="AA304" s="54"/>
      <c r="AB304" s="54" t="s">
        <v>1613</v>
      </c>
      <c r="AC304" s="56" t="b">
        <v>1</v>
      </c>
      <c r="AD304" s="56" t="b">
        <v>0</v>
      </c>
      <c r="AE304" s="54" t="s">
        <v>302</v>
      </c>
      <c r="AF304" s="58">
        <v>46265</v>
      </c>
      <c r="AG304" s="62" t="s">
        <v>293</v>
      </c>
      <c r="AH304" s="54">
        <v>0</v>
      </c>
      <c r="AI304" s="54"/>
      <c r="AJ304" s="54"/>
      <c r="AK304" s="54"/>
      <c r="AL304" s="54"/>
      <c r="AM304" s="54">
        <v>4.95</v>
      </c>
      <c r="AN304" s="54"/>
      <c r="AO304" s="54"/>
      <c r="AP304" s="54"/>
      <c r="AQ304" s="54"/>
      <c r="AR304" s="54"/>
      <c r="AS304" s="54"/>
      <c r="AT304" s="54"/>
      <c r="AU304" s="54"/>
      <c r="AV304" s="54"/>
      <c r="AW304" s="54"/>
      <c r="AX304" s="59"/>
      <c r="AY304" s="59"/>
      <c r="AZ304" s="59"/>
      <c r="BA304" s="59"/>
      <c r="BB304" s="59">
        <v>4.4266E-2</v>
      </c>
      <c r="BC304" s="60"/>
      <c r="BD304" s="61"/>
      <c r="BE304" s="62" t="s">
        <v>293</v>
      </c>
      <c r="BF304" s="35">
        <f t="shared" ref="BF304:BG321" si="729">IF($E304=$E$4,BF$4,IF($E304=$E$5,BF$5,""))</f>
        <v>4.0600000000000005</v>
      </c>
      <c r="BG304" s="35">
        <f t="shared" si="729"/>
        <v>6.0295000000000001E-2</v>
      </c>
      <c r="BH304" s="35" t="str">
        <f t="shared" ref="BH304:BH321" si="730">IF(ISTEXT(BE304),IF(AND(AV304=0,SUM(AN304:AQ304)=0),IF(AM304&lt;=0,IF(BE304="Y","Low","Flat"),"Med"),"High"),"?")</f>
        <v>Med</v>
      </c>
      <c r="BI304" s="110">
        <f t="shared" ref="BI304:BI321" si="731">IF(ISNUMBER(AH304),0*BI$5*SIN((EDATE($A$3,$Q304)-DATE(YEAR(EDATE($A$3,$Q304)),1,0)-BI$4)*2*PI()/365),"")</f>
        <v>0</v>
      </c>
      <c r="BJ304" s="83">
        <f>VLOOKUP($F304,REP_Info!$D$6:$H$250,5,FALSE)</f>
        <v>1.694</v>
      </c>
      <c r="BK304" s="30">
        <f t="shared" ref="BK304:BN321" si="732">IF(BK$7&gt;0,(LOOKUP(BK$7,$AH304:$AL304,$AM304:$AQ304)+IF($AG304="Y",SUMPRODUCT($AX304:$BB304-$AW304:$BA304,BK$7-$AR304:$AV304,N(BK$7&gt;$AR304:$AV304)),BK$7*LOOKUP(BK$7,$AR304:$AV304,$AX304:$BB304))+IF($BE304="Y",$BF304,$BC304)+BK$7*IF($BE304="Y",$BG304,$BD304))*100/BK$7,"")</f>
        <v>12.258100000000001</v>
      </c>
      <c r="BL304" s="30">
        <f t="shared" si="732"/>
        <v>11.357100000000001</v>
      </c>
      <c r="BM304" s="30">
        <f t="shared" si="732"/>
        <v>10.906600000000001</v>
      </c>
      <c r="BN304" s="29">
        <f t="shared" si="732"/>
        <v>10.756433333333334</v>
      </c>
      <c r="BO304" s="85" t="str">
        <f t="shared" si="2"/>
        <v>$$$</v>
      </c>
      <c r="BP304" s="88" t="str">
        <f t="shared" ref="BP304:BP321" si="733">IFERROR(BO304*100/BO$5,"$$$")</f>
        <v>$$$</v>
      </c>
      <c r="BQ304" s="88" t="str">
        <f t="shared" si="4"/>
        <v>$$$</v>
      </c>
      <c r="BR304" s="88" t="str">
        <f t="shared" si="5"/>
        <v>$$$</v>
      </c>
      <c r="BS304" s="29" t="e">
        <f t="shared" ref="BS304:CD321" si="734">IF($CI304,IF(BS$7&gt;0,IF(BS$4&gt;$Q304,$BF304+BS$7*(BS$5+$BG304+$BI304),LOOKUP(BS$7,$AH304:$AL304,$AM304:$AQ304)+IF($AG304="Y",SUMPRODUCT($AX304:$BB304-$AW304:$BA304,BS$7-$AR304:$AV304,N(BS$7&gt;$AR304:$AV304)),BS$7*LOOKUP(BS$7,$AR304:$AV304,$AX304:$BB304))+IF($BE304="Y",$BF304,$BC304)+BS$7*IF($BE304="Y",$BG304,$BD304))*100/BS$7,""),NA())</f>
        <v>#N/A</v>
      </c>
      <c r="BT304" s="29" t="e">
        <f t="shared" si="734"/>
        <v>#N/A</v>
      </c>
      <c r="BU304" s="29" t="e">
        <f t="shared" si="734"/>
        <v>#N/A</v>
      </c>
      <c r="BV304" s="29" t="e">
        <f t="shared" si="734"/>
        <v>#N/A</v>
      </c>
      <c r="BW304" s="29" t="e">
        <f t="shared" si="734"/>
        <v>#N/A</v>
      </c>
      <c r="BX304" s="29" t="e">
        <f t="shared" si="734"/>
        <v>#N/A</v>
      </c>
      <c r="BY304" s="29" t="e">
        <f t="shared" si="734"/>
        <v>#N/A</v>
      </c>
      <c r="BZ304" s="29" t="e">
        <f t="shared" si="734"/>
        <v>#N/A</v>
      </c>
      <c r="CA304" s="29" t="e">
        <f t="shared" si="734"/>
        <v>#N/A</v>
      </c>
      <c r="CB304" s="29" t="e">
        <f t="shared" si="734"/>
        <v>#N/A</v>
      </c>
      <c r="CC304" s="29" t="e">
        <f t="shared" si="734"/>
        <v>#N/A</v>
      </c>
      <c r="CD304" s="29" t="e">
        <f t="shared" si="734"/>
        <v>#N/A</v>
      </c>
      <c r="CE304" s="6" t="str">
        <f t="shared" si="603"/>
        <v/>
      </c>
      <c r="CF304" s="27" t="e">
        <f>IF(AND(CI304,NOT(AD304)),LOOKUP(CF$5,{0,750,1500},H304:J304),"")</f>
        <v>#N/A</v>
      </c>
      <c r="CG304" s="6" t="str">
        <f t="shared" si="604"/>
        <v/>
      </c>
      <c r="CH304" t="e">
        <f t="shared" ref="CH304:CH321" si="735">IF(CI304,IF(ISNUMBER(BO304),BO304,100000)+CV304/10000+IF(ISNUMBER(BJ304),BJ304,2)/10000-P304/100000+ROW()/10000000,"")</f>
        <v>#N/A</v>
      </c>
      <c r="CI304" t="e">
        <f t="shared" ref="CI304:CI321" si="736">PRODUCT(CJ304:CQ304)</f>
        <v>#N/A</v>
      </c>
      <c r="CJ304" s="6" t="e">
        <f t="shared" si="11"/>
        <v>#N/A</v>
      </c>
      <c r="CK304" s="6">
        <f t="shared" si="12"/>
        <v>1</v>
      </c>
      <c r="CL304" s="6">
        <f t="shared" si="26"/>
        <v>1</v>
      </c>
      <c r="CM304" s="6">
        <f t="shared" si="13"/>
        <v>1</v>
      </c>
      <c r="CN304" s="6">
        <f t="shared" si="14"/>
        <v>0</v>
      </c>
      <c r="CO304" s="6">
        <f t="shared" si="15"/>
        <v>1</v>
      </c>
      <c r="CP304" s="6">
        <f t="shared" si="16"/>
        <v>1</v>
      </c>
      <c r="CQ304" s="6">
        <f t="shared" ref="CQ304:CQ321" si="737">IF(CQ$5="Any",1,IF(AND(CQ$5="Med",AV304=0,SUM(AN304:AQ304)=0),1,IF(AND(CQ$5="Low",AV304=0,SUM(AN304:AQ304)=0,AM304=0),1,IF(AND(CQ$5="Flat",AV304=0,SUM(AN304:AQ304)=0,AM304=0,IFERROR(NOT(BE304="Y"),0)),1,0))))</f>
        <v>1</v>
      </c>
      <c r="CR304" s="81" t="str">
        <f t="shared" si="17"/>
        <v/>
      </c>
      <c r="CS304">
        <f t="shared" ref="CS304:CS321" si="738">CS$5*(12/(MIN(12,Q304))-1)</f>
        <v>3.5999999999999992</v>
      </c>
      <c r="CT304">
        <f>IF(OR(LEFT($R304,2)="No",LEFT($R304,4)="Batt"),0,VALUE(IFERROR(LEFT($R304,FIND("/",$R304)-1),IFERROR(LEFT($R304,FIND(" ",$R304)-1),$R304))))</f>
        <v>249</v>
      </c>
      <c r="CU304" t="str">
        <f t="shared" si="29"/>
        <v/>
      </c>
      <c r="CV304" s="81">
        <f t="shared" ref="CV304:CV321" si="739">CT304*IF(CU304="",1,Q304)</f>
        <v>249</v>
      </c>
      <c r="CW304" s="81">
        <f>(CV304/25)^1.5*(Calculator!$BU$4/10000)*CW$5</f>
        <v>16.347039759684691</v>
      </c>
      <c r="CX304" t="str">
        <f t="shared" ref="CX304:CX321" si="740">"$"&amp;IF(LEFT(CU304,1)="r",CT304&amp;"/"&amp;CU304,CV304)</f>
        <v>$249</v>
      </c>
    </row>
    <row r="305" spans="2:102" x14ac:dyDescent="0.25">
      <c r="B305" s="115" t="s">
        <v>233</v>
      </c>
      <c r="C305" s="13">
        <v>46266.661111111112</v>
      </c>
      <c r="D305">
        <v>29361</v>
      </c>
      <c r="E305" s="54" t="s">
        <v>237</v>
      </c>
      <c r="F305" s="54" t="s">
        <v>638</v>
      </c>
      <c r="G305" s="54" t="s">
        <v>1673</v>
      </c>
      <c r="H305" s="55">
        <v>9.9</v>
      </c>
      <c r="I305" s="55">
        <v>8.9</v>
      </c>
      <c r="J305" s="55">
        <v>8.5</v>
      </c>
      <c r="K305" s="54"/>
      <c r="L305" s="56" t="b">
        <v>0</v>
      </c>
      <c r="M305" s="56" t="b">
        <v>0</v>
      </c>
      <c r="N305" s="54">
        <v>0</v>
      </c>
      <c r="O305" s="54" t="s">
        <v>238</v>
      </c>
      <c r="P305" s="54">
        <v>6</v>
      </c>
      <c r="Q305" s="54">
        <v>1</v>
      </c>
      <c r="R305" s="54">
        <v>0</v>
      </c>
      <c r="S305" s="54" t="s">
        <v>1610</v>
      </c>
      <c r="T305" s="54"/>
      <c r="U305" s="54" t="s">
        <v>1602</v>
      </c>
      <c r="V305" s="54" t="s">
        <v>1611</v>
      </c>
      <c r="W305" s="54" t="b">
        <v>0</v>
      </c>
      <c r="X305" s="54"/>
      <c r="Y305" s="57" t="s">
        <v>2241</v>
      </c>
      <c r="Z305" s="54" t="s">
        <v>1612</v>
      </c>
      <c r="AA305" s="54"/>
      <c r="AB305" s="54" t="s">
        <v>1613</v>
      </c>
      <c r="AC305" s="56" t="b">
        <v>1</v>
      </c>
      <c r="AD305" s="56" t="b">
        <v>0</v>
      </c>
      <c r="AE305" s="54"/>
      <c r="AF305" s="58"/>
      <c r="AG305" s="62" t="s">
        <v>293</v>
      </c>
      <c r="AH305" s="54"/>
      <c r="AI305" s="54"/>
      <c r="AJ305" s="54"/>
      <c r="AK305" s="54"/>
      <c r="AL305" s="54"/>
      <c r="AM305" s="54">
        <v>0</v>
      </c>
      <c r="AN305" s="54"/>
      <c r="AO305" s="54"/>
      <c r="AP305" s="54"/>
      <c r="AQ305" s="54"/>
      <c r="AR305" s="54"/>
      <c r="AS305" s="54"/>
      <c r="AT305" s="54"/>
      <c r="AU305" s="54"/>
      <c r="AV305" s="54"/>
      <c r="AW305" s="54"/>
      <c r="AX305" s="59"/>
      <c r="AY305" s="59"/>
      <c r="AZ305" s="59"/>
      <c r="BA305" s="59"/>
      <c r="BB305" s="59"/>
      <c r="BC305" s="60"/>
      <c r="BD305" s="61"/>
      <c r="BE305" s="62"/>
      <c r="BF305" s="35">
        <f t="shared" si="729"/>
        <v>4.0600000000000005</v>
      </c>
      <c r="BG305" s="35">
        <f t="shared" si="729"/>
        <v>6.0295000000000001E-2</v>
      </c>
      <c r="BH305" s="35" t="str">
        <f t="shared" si="730"/>
        <v>?</v>
      </c>
      <c r="BI305" s="110" t="str">
        <f t="shared" si="731"/>
        <v/>
      </c>
      <c r="BJ305" s="83">
        <f>VLOOKUP($F305,REP_Info!$D$6:$H$250,5,FALSE)</f>
        <v>1.694</v>
      </c>
      <c r="BK305" s="30" t="e">
        <f t="shared" si="732"/>
        <v>#N/A</v>
      </c>
      <c r="BL305" s="30" t="e">
        <f t="shared" si="732"/>
        <v>#N/A</v>
      </c>
      <c r="BM305" s="30" t="e">
        <f t="shared" si="732"/>
        <v>#N/A</v>
      </c>
      <c r="BN305" s="29" t="e">
        <f t="shared" si="732"/>
        <v>#N/A</v>
      </c>
      <c r="BO305" s="85" t="str">
        <f t="shared" si="2"/>
        <v>$$$</v>
      </c>
      <c r="BP305" s="88" t="str">
        <f t="shared" si="733"/>
        <v>$$$</v>
      </c>
      <c r="BQ305" s="88" t="str">
        <f t="shared" si="4"/>
        <v>$$$</v>
      </c>
      <c r="BR305" s="88" t="str">
        <f t="shared" si="5"/>
        <v>$$$</v>
      </c>
      <c r="BS305" s="29" t="e">
        <f t="shared" si="734"/>
        <v>#N/A</v>
      </c>
      <c r="BT305" s="29" t="e">
        <f t="shared" si="734"/>
        <v>#N/A</v>
      </c>
      <c r="BU305" s="29" t="e">
        <f t="shared" si="734"/>
        <v>#N/A</v>
      </c>
      <c r="BV305" s="29" t="e">
        <f t="shared" si="734"/>
        <v>#N/A</v>
      </c>
      <c r="BW305" s="29" t="e">
        <f t="shared" si="734"/>
        <v>#N/A</v>
      </c>
      <c r="BX305" s="29" t="e">
        <f t="shared" si="734"/>
        <v>#N/A</v>
      </c>
      <c r="BY305" s="29" t="e">
        <f t="shared" si="734"/>
        <v>#N/A</v>
      </c>
      <c r="BZ305" s="29" t="e">
        <f t="shared" si="734"/>
        <v>#N/A</v>
      </c>
      <c r="CA305" s="29" t="e">
        <f t="shared" si="734"/>
        <v>#N/A</v>
      </c>
      <c r="CB305" s="29" t="e">
        <f t="shared" si="734"/>
        <v>#N/A</v>
      </c>
      <c r="CC305" s="29" t="e">
        <f t="shared" si="734"/>
        <v>#N/A</v>
      </c>
      <c r="CD305" s="29" t="e">
        <f t="shared" si="734"/>
        <v>#N/A</v>
      </c>
      <c r="CE305" s="6" t="str">
        <f t="shared" si="603"/>
        <v/>
      </c>
      <c r="CF305" s="27" t="e">
        <f>IF(AND(CI305,NOT(AD305)),LOOKUP(CF$5,{0,750,1500},H305:J305),"")</f>
        <v>#N/A</v>
      </c>
      <c r="CG305" s="6" t="str">
        <f t="shared" si="604"/>
        <v/>
      </c>
      <c r="CH305" t="e">
        <f t="shared" si="735"/>
        <v>#N/A</v>
      </c>
      <c r="CI305" t="e">
        <f t="shared" si="736"/>
        <v>#N/A</v>
      </c>
      <c r="CJ305" s="6" t="e">
        <f t="shared" si="11"/>
        <v>#N/A</v>
      </c>
      <c r="CK305" s="6">
        <f t="shared" si="12"/>
        <v>1</v>
      </c>
      <c r="CL305" s="6">
        <f t="shared" si="26"/>
        <v>1</v>
      </c>
      <c r="CM305" s="6">
        <f t="shared" si="13"/>
        <v>0</v>
      </c>
      <c r="CN305" s="6">
        <f t="shared" si="14"/>
        <v>0</v>
      </c>
      <c r="CO305" s="6">
        <f t="shared" si="15"/>
        <v>1</v>
      </c>
      <c r="CP305" s="6">
        <f t="shared" si="16"/>
        <v>1</v>
      </c>
      <c r="CQ305" s="6">
        <f t="shared" si="737"/>
        <v>1</v>
      </c>
      <c r="CR305" s="81" t="str">
        <f t="shared" si="17"/>
        <v/>
      </c>
      <c r="CS305">
        <f t="shared" si="738"/>
        <v>198</v>
      </c>
      <c r="CT305">
        <f t="shared" ref="CT305:CT366" si="741">IF(OR(LEFT($R305,2)="No",LEFT($R305,4)="Batt"),0,VALUE(IFERROR(LEFT($R305,FIND("/",$R305)-1),IFERROR(LEFT($R305,FIND(" ",$R305)-1),$R305))))</f>
        <v>0</v>
      </c>
      <c r="CU305" t="str">
        <f t="shared" si="29"/>
        <v/>
      </c>
      <c r="CV305" s="81">
        <f t="shared" si="739"/>
        <v>0</v>
      </c>
      <c r="CW305" s="81">
        <f>(CV305/25)^1.5*(Calculator!$BU$4/10000)*CW$5</f>
        <v>0</v>
      </c>
      <c r="CX305" t="str">
        <f t="shared" si="740"/>
        <v>$0</v>
      </c>
    </row>
    <row r="306" spans="2:102" x14ac:dyDescent="0.25">
      <c r="B306" s="115" t="s">
        <v>233</v>
      </c>
      <c r="C306" s="13">
        <v>46266.661111111112</v>
      </c>
      <c r="D306">
        <v>29362</v>
      </c>
      <c r="E306" s="54" t="s">
        <v>235</v>
      </c>
      <c r="F306" s="54" t="s">
        <v>638</v>
      </c>
      <c r="G306" s="54" t="s">
        <v>1673</v>
      </c>
      <c r="H306" s="55">
        <v>10.7</v>
      </c>
      <c r="I306" s="55">
        <v>9.7000000000000011</v>
      </c>
      <c r="J306" s="55">
        <v>9.3000000000000007</v>
      </c>
      <c r="K306" s="54"/>
      <c r="L306" s="56" t="b">
        <v>0</v>
      </c>
      <c r="M306" s="56" t="b">
        <v>0</v>
      </c>
      <c r="N306" s="54">
        <v>0</v>
      </c>
      <c r="O306" s="54" t="s">
        <v>238</v>
      </c>
      <c r="P306" s="54">
        <v>6</v>
      </c>
      <c r="Q306" s="54">
        <v>1</v>
      </c>
      <c r="R306" s="54">
        <v>0</v>
      </c>
      <c r="S306" s="54" t="s">
        <v>1610</v>
      </c>
      <c r="T306" s="54"/>
      <c r="U306" s="54" t="s">
        <v>1602</v>
      </c>
      <c r="V306" s="54" t="s">
        <v>1611</v>
      </c>
      <c r="W306" s="54" t="b">
        <v>0</v>
      </c>
      <c r="X306" s="54"/>
      <c r="Y306" s="57" t="s">
        <v>2242</v>
      </c>
      <c r="Z306" s="54" t="s">
        <v>1612</v>
      </c>
      <c r="AA306" s="54"/>
      <c r="AB306" s="54" t="s">
        <v>1613</v>
      </c>
      <c r="AC306" s="56" t="b">
        <v>1</v>
      </c>
      <c r="AD306" s="56" t="b">
        <v>0</v>
      </c>
      <c r="AE306" s="54"/>
      <c r="AF306" s="58"/>
      <c r="AG306" s="62" t="s">
        <v>293</v>
      </c>
      <c r="AH306" s="54"/>
      <c r="AI306" s="54"/>
      <c r="AJ306" s="54"/>
      <c r="AK306" s="54"/>
      <c r="AL306" s="54"/>
      <c r="AM306" s="54">
        <v>0</v>
      </c>
      <c r="AN306" s="54"/>
      <c r="AO306" s="54"/>
      <c r="AP306" s="54"/>
      <c r="AQ306" s="54"/>
      <c r="AR306" s="54"/>
      <c r="AS306" s="54"/>
      <c r="AT306" s="54"/>
      <c r="AU306" s="54"/>
      <c r="AV306" s="54"/>
      <c r="AW306" s="54"/>
      <c r="AX306" s="59"/>
      <c r="AY306" s="59"/>
      <c r="AZ306" s="59"/>
      <c r="BA306" s="59"/>
      <c r="BB306" s="59"/>
      <c r="BC306" s="60"/>
      <c r="BD306" s="61"/>
      <c r="BE306" s="62"/>
      <c r="BF306" s="35">
        <f t="shared" si="729"/>
        <v>4.9000000000000004</v>
      </c>
      <c r="BG306" s="35">
        <f t="shared" si="729"/>
        <v>6.4130000000000006E-2</v>
      </c>
      <c r="BH306" s="35" t="str">
        <f t="shared" si="730"/>
        <v>?</v>
      </c>
      <c r="BI306" s="110" t="str">
        <f t="shared" si="731"/>
        <v/>
      </c>
      <c r="BJ306" s="83">
        <f>VLOOKUP($F306,REP_Info!$D$6:$H$250,5,FALSE)</f>
        <v>1.694</v>
      </c>
      <c r="BK306" s="30" t="e">
        <f t="shared" si="732"/>
        <v>#N/A</v>
      </c>
      <c r="BL306" s="30" t="e">
        <f t="shared" si="732"/>
        <v>#N/A</v>
      </c>
      <c r="BM306" s="30" t="e">
        <f t="shared" si="732"/>
        <v>#N/A</v>
      </c>
      <c r="BN306" s="29" t="e">
        <f t="shared" si="732"/>
        <v>#N/A</v>
      </c>
      <c r="BO306" s="85" t="str">
        <f t="shared" si="2"/>
        <v>$$$</v>
      </c>
      <c r="BP306" s="88" t="str">
        <f t="shared" si="733"/>
        <v>$$$</v>
      </c>
      <c r="BQ306" s="88" t="str">
        <f t="shared" si="4"/>
        <v>$$$</v>
      </c>
      <c r="BR306" s="88" t="str">
        <f t="shared" si="5"/>
        <v>$$$</v>
      </c>
      <c r="BS306" s="29" t="e">
        <f t="shared" si="734"/>
        <v>#N/A</v>
      </c>
      <c r="BT306" s="29" t="e">
        <f t="shared" si="734"/>
        <v>#N/A</v>
      </c>
      <c r="BU306" s="29" t="e">
        <f t="shared" si="734"/>
        <v>#N/A</v>
      </c>
      <c r="BV306" s="29" t="e">
        <f t="shared" si="734"/>
        <v>#N/A</v>
      </c>
      <c r="BW306" s="29" t="e">
        <f t="shared" si="734"/>
        <v>#N/A</v>
      </c>
      <c r="BX306" s="29" t="e">
        <f t="shared" si="734"/>
        <v>#N/A</v>
      </c>
      <c r="BY306" s="29" t="e">
        <f t="shared" si="734"/>
        <v>#N/A</v>
      </c>
      <c r="BZ306" s="29" t="e">
        <f t="shared" si="734"/>
        <v>#N/A</v>
      </c>
      <c r="CA306" s="29" t="e">
        <f t="shared" si="734"/>
        <v>#N/A</v>
      </c>
      <c r="CB306" s="29" t="e">
        <f t="shared" si="734"/>
        <v>#N/A</v>
      </c>
      <c r="CC306" s="29" t="e">
        <f t="shared" si="734"/>
        <v>#N/A</v>
      </c>
      <c r="CD306" s="29" t="e">
        <f t="shared" si="734"/>
        <v>#N/A</v>
      </c>
      <c r="CE306" s="6" t="str">
        <f t="shared" si="603"/>
        <v/>
      </c>
      <c r="CF306" s="27" t="e">
        <f>IF(AND(CI306,NOT(AD306)),LOOKUP(CF$5,{0,750,1500},H306:J306),"")</f>
        <v>#N/A</v>
      </c>
      <c r="CG306" s="6" t="str">
        <f t="shared" si="604"/>
        <v/>
      </c>
      <c r="CH306" t="e">
        <f t="shared" si="735"/>
        <v>#N/A</v>
      </c>
      <c r="CI306" t="e">
        <f t="shared" si="736"/>
        <v>#N/A</v>
      </c>
      <c r="CJ306" s="6" t="e">
        <f t="shared" si="11"/>
        <v>#N/A</v>
      </c>
      <c r="CK306" s="6">
        <f t="shared" si="12"/>
        <v>1</v>
      </c>
      <c r="CL306" s="6">
        <f t="shared" si="26"/>
        <v>1</v>
      </c>
      <c r="CM306" s="6">
        <f t="shared" si="13"/>
        <v>0</v>
      </c>
      <c r="CN306" s="6">
        <f t="shared" si="14"/>
        <v>0</v>
      </c>
      <c r="CO306" s="6">
        <f t="shared" si="15"/>
        <v>1</v>
      </c>
      <c r="CP306" s="6">
        <f t="shared" si="16"/>
        <v>1</v>
      </c>
      <c r="CQ306" s="6">
        <f t="shared" si="737"/>
        <v>1</v>
      </c>
      <c r="CR306" s="81" t="str">
        <f t="shared" si="17"/>
        <v/>
      </c>
      <c r="CS306">
        <f t="shared" si="738"/>
        <v>198</v>
      </c>
      <c r="CT306">
        <f t="shared" si="741"/>
        <v>0</v>
      </c>
      <c r="CU306" t="str">
        <f t="shared" si="29"/>
        <v/>
      </c>
      <c r="CV306" s="81">
        <f t="shared" si="739"/>
        <v>0</v>
      </c>
      <c r="CW306" s="81">
        <f>(CV306/25)^1.5*(Calculator!$BU$4/10000)*CW$5</f>
        <v>0</v>
      </c>
      <c r="CX306" t="str">
        <f t="shared" si="740"/>
        <v>$0</v>
      </c>
    </row>
    <row r="307" spans="2:102" x14ac:dyDescent="0.25">
      <c r="B307" s="115" t="s">
        <v>233</v>
      </c>
      <c r="C307" s="13">
        <v>46266.661111111112</v>
      </c>
      <c r="D307">
        <v>36267</v>
      </c>
      <c r="E307" s="54" t="s">
        <v>235</v>
      </c>
      <c r="F307" s="54" t="s">
        <v>638</v>
      </c>
      <c r="G307" s="54" t="s">
        <v>1755</v>
      </c>
      <c r="H307" s="55">
        <v>12.8</v>
      </c>
      <c r="I307" s="55">
        <v>11.799999999999999</v>
      </c>
      <c r="J307" s="55">
        <v>11.4</v>
      </c>
      <c r="K307" s="54"/>
      <c r="L307" s="56" t="b">
        <v>0</v>
      </c>
      <c r="M307" s="56" t="b">
        <v>0</v>
      </c>
      <c r="N307" s="54">
        <v>1</v>
      </c>
      <c r="O307" s="54" t="s">
        <v>228</v>
      </c>
      <c r="P307" s="54">
        <v>6</v>
      </c>
      <c r="Q307" s="54">
        <v>10</v>
      </c>
      <c r="R307" s="54">
        <v>249</v>
      </c>
      <c r="S307" s="54" t="s">
        <v>1610</v>
      </c>
      <c r="T307" s="54"/>
      <c r="U307" s="54" t="s">
        <v>1602</v>
      </c>
      <c r="V307" s="54" t="s">
        <v>1611</v>
      </c>
      <c r="W307" s="54" t="b">
        <v>0</v>
      </c>
      <c r="X307" s="54"/>
      <c r="Y307" s="57" t="s">
        <v>2243</v>
      </c>
      <c r="Z307" s="54" t="s">
        <v>1610</v>
      </c>
      <c r="AA307" s="54"/>
      <c r="AB307" s="54" t="s">
        <v>1613</v>
      </c>
      <c r="AC307" s="56" t="b">
        <v>1</v>
      </c>
      <c r="AD307" s="56" t="b">
        <v>0</v>
      </c>
      <c r="AE307" s="54" t="s">
        <v>302</v>
      </c>
      <c r="AF307" s="58">
        <v>46265</v>
      </c>
      <c r="AG307" s="62" t="s">
        <v>293</v>
      </c>
      <c r="AH307" s="54">
        <v>0</v>
      </c>
      <c r="AI307" s="54"/>
      <c r="AJ307" s="54"/>
      <c r="AK307" s="54"/>
      <c r="AL307" s="54"/>
      <c r="AM307" s="54">
        <v>4.95</v>
      </c>
      <c r="AN307" s="54"/>
      <c r="AO307" s="54"/>
      <c r="AP307" s="54"/>
      <c r="AQ307" s="54"/>
      <c r="AR307" s="54"/>
      <c r="AS307" s="54"/>
      <c r="AT307" s="54"/>
      <c r="AU307" s="54"/>
      <c r="AV307" s="54"/>
      <c r="AW307" s="54"/>
      <c r="AX307" s="59"/>
      <c r="AY307" s="59"/>
      <c r="AZ307" s="59"/>
      <c r="BA307" s="59"/>
      <c r="BB307" s="59">
        <v>4.4514999999999999E-2</v>
      </c>
      <c r="BC307" s="60"/>
      <c r="BD307" s="61"/>
      <c r="BE307" s="62" t="s">
        <v>293</v>
      </c>
      <c r="BF307" s="35">
        <f t="shared" si="729"/>
        <v>4.9000000000000004</v>
      </c>
      <c r="BG307" s="35">
        <f t="shared" si="729"/>
        <v>6.4130000000000006E-2</v>
      </c>
      <c r="BH307" s="35" t="str">
        <f t="shared" si="730"/>
        <v>Med</v>
      </c>
      <c r="BI307" s="110">
        <f t="shared" si="731"/>
        <v>0</v>
      </c>
      <c r="BJ307" s="83">
        <f>VLOOKUP($F307,REP_Info!$D$6:$H$250,5,FALSE)</f>
        <v>1.694</v>
      </c>
      <c r="BK307" s="30">
        <f t="shared" si="732"/>
        <v>12.834500000000004</v>
      </c>
      <c r="BL307" s="30">
        <f t="shared" si="732"/>
        <v>11.849500000000001</v>
      </c>
      <c r="BM307" s="30">
        <f t="shared" si="732"/>
        <v>11.357000000000001</v>
      </c>
      <c r="BN307" s="29">
        <f t="shared" si="732"/>
        <v>11.192833333333333</v>
      </c>
      <c r="BO307" s="85" t="str">
        <f t="shared" si="2"/>
        <v>$$$</v>
      </c>
      <c r="BP307" s="88" t="str">
        <f t="shared" si="733"/>
        <v>$$$</v>
      </c>
      <c r="BQ307" s="88" t="str">
        <f t="shared" si="4"/>
        <v>$$$</v>
      </c>
      <c r="BR307" s="88" t="str">
        <f t="shared" si="5"/>
        <v>$$$</v>
      </c>
      <c r="BS307" s="29" t="e">
        <f t="shared" si="734"/>
        <v>#N/A</v>
      </c>
      <c r="BT307" s="29" t="e">
        <f t="shared" si="734"/>
        <v>#N/A</v>
      </c>
      <c r="BU307" s="29" t="e">
        <f t="shared" si="734"/>
        <v>#N/A</v>
      </c>
      <c r="BV307" s="29" t="e">
        <f t="shared" si="734"/>
        <v>#N/A</v>
      </c>
      <c r="BW307" s="29" t="e">
        <f t="shared" si="734"/>
        <v>#N/A</v>
      </c>
      <c r="BX307" s="29" t="e">
        <f t="shared" si="734"/>
        <v>#N/A</v>
      </c>
      <c r="BY307" s="29" t="e">
        <f t="shared" si="734"/>
        <v>#N/A</v>
      </c>
      <c r="BZ307" s="29" t="e">
        <f t="shared" si="734"/>
        <v>#N/A</v>
      </c>
      <c r="CA307" s="29" t="e">
        <f t="shared" si="734"/>
        <v>#N/A</v>
      </c>
      <c r="CB307" s="29" t="e">
        <f t="shared" si="734"/>
        <v>#N/A</v>
      </c>
      <c r="CC307" s="29" t="e">
        <f t="shared" si="734"/>
        <v>#N/A</v>
      </c>
      <c r="CD307" s="29" t="e">
        <f t="shared" si="734"/>
        <v>#N/A</v>
      </c>
      <c r="CE307" s="6" t="str">
        <f t="shared" si="603"/>
        <v/>
      </c>
      <c r="CF307" s="27" t="e">
        <f>IF(AND(CI307,NOT(AD307)),LOOKUP(CF$5,{0,750,1500},H307:J307),"")</f>
        <v>#N/A</v>
      </c>
      <c r="CG307" s="6" t="str">
        <f t="shared" si="604"/>
        <v/>
      </c>
      <c r="CH307" t="e">
        <f>IF(CI307,IF(ISNUMBER(BO307),BO307,100000)+CV307/10000+IF(ISNUMBER(BJ307),BJ307,2)/10000-P307/100000+ROW()/10000000,"")</f>
        <v>#N/A</v>
      </c>
      <c r="CI307" t="e">
        <f t="shared" si="736"/>
        <v>#N/A</v>
      </c>
      <c r="CJ307" s="6" t="e">
        <f t="shared" si="11"/>
        <v>#N/A</v>
      </c>
      <c r="CK307" s="6">
        <f t="shared" si="12"/>
        <v>1</v>
      </c>
      <c r="CL307" s="6">
        <f t="shared" si="26"/>
        <v>1</v>
      </c>
      <c r="CM307" s="6">
        <f t="shared" si="13"/>
        <v>1</v>
      </c>
      <c r="CN307" s="6">
        <f t="shared" si="14"/>
        <v>0</v>
      </c>
      <c r="CO307" s="6">
        <f t="shared" si="15"/>
        <v>1</v>
      </c>
      <c r="CP307" s="6">
        <f t="shared" si="16"/>
        <v>1</v>
      </c>
      <c r="CQ307" s="6">
        <f t="shared" si="737"/>
        <v>1</v>
      </c>
      <c r="CR307" s="81" t="str">
        <f t="shared" si="17"/>
        <v/>
      </c>
      <c r="CS307">
        <f t="shared" si="738"/>
        <v>3.5999999999999992</v>
      </c>
      <c r="CT307">
        <f t="shared" si="741"/>
        <v>249</v>
      </c>
      <c r="CU307" t="str">
        <f t="shared" si="29"/>
        <v/>
      </c>
      <c r="CV307" s="81">
        <f t="shared" si="739"/>
        <v>249</v>
      </c>
      <c r="CW307" s="81">
        <f>(CV307/25)^1.5*(Calculator!$BU$4/10000)*CW$5</f>
        <v>16.347039759684691</v>
      </c>
      <c r="CX307" t="str">
        <f t="shared" si="740"/>
        <v>$249</v>
      </c>
    </row>
    <row r="308" spans="2:102" x14ac:dyDescent="0.25">
      <c r="B308" s="115" t="s">
        <v>233</v>
      </c>
      <c r="C308" s="13">
        <v>46267.647916666669</v>
      </c>
      <c r="D308">
        <v>26309</v>
      </c>
      <c r="E308" s="54" t="s">
        <v>235</v>
      </c>
      <c r="F308" s="54" t="s">
        <v>639</v>
      </c>
      <c r="G308" s="54" t="s">
        <v>640</v>
      </c>
      <c r="H308" s="55">
        <v>13.4</v>
      </c>
      <c r="I308" s="55">
        <v>12.9</v>
      </c>
      <c r="J308" s="55">
        <v>12.6</v>
      </c>
      <c r="K308" s="54"/>
      <c r="L308" s="56" t="b">
        <v>0</v>
      </c>
      <c r="M308" s="56" t="b">
        <v>0</v>
      </c>
      <c r="N308" s="54">
        <v>1</v>
      </c>
      <c r="O308" s="54" t="s">
        <v>228</v>
      </c>
      <c r="P308" s="54">
        <v>37</v>
      </c>
      <c r="Q308" s="54">
        <v>12</v>
      </c>
      <c r="R308" s="54">
        <v>100</v>
      </c>
      <c r="S308" s="54" t="s">
        <v>641</v>
      </c>
      <c r="T308" s="54"/>
      <c r="U308" s="54" t="s">
        <v>642</v>
      </c>
      <c r="V308" s="54" t="s">
        <v>643</v>
      </c>
      <c r="W308" s="54" t="b">
        <v>0</v>
      </c>
      <c r="X308" s="54"/>
      <c r="Y308" s="57" t="s">
        <v>644</v>
      </c>
      <c r="Z308" s="54" t="s">
        <v>645</v>
      </c>
      <c r="AA308" s="54"/>
      <c r="AB308" s="54" t="s">
        <v>646</v>
      </c>
      <c r="AC308" s="56" t="b">
        <v>1</v>
      </c>
      <c r="AD308" s="56" t="b">
        <v>0</v>
      </c>
      <c r="AE308" s="54" t="s">
        <v>302</v>
      </c>
      <c r="AF308" s="58">
        <v>46267</v>
      </c>
      <c r="AG308" s="62" t="s">
        <v>293</v>
      </c>
      <c r="AH308" s="54">
        <v>0</v>
      </c>
      <c r="AI308" s="54"/>
      <c r="AJ308" s="54"/>
      <c r="AK308" s="54"/>
      <c r="AL308" s="54"/>
      <c r="AM308" s="54">
        <v>0</v>
      </c>
      <c r="AN308" s="54"/>
      <c r="AO308" s="54"/>
      <c r="AP308" s="54"/>
      <c r="AQ308" s="54"/>
      <c r="AR308" s="54"/>
      <c r="AS308" s="54"/>
      <c r="AT308" s="54"/>
      <c r="AU308" s="54"/>
      <c r="AV308" s="54"/>
      <c r="AW308" s="54"/>
      <c r="AX308" s="59"/>
      <c r="AY308" s="59"/>
      <c r="AZ308" s="59"/>
      <c r="BA308" s="59"/>
      <c r="BB308" s="59">
        <v>5.9900000000000002E-2</v>
      </c>
      <c r="BC308" s="60">
        <v>4.9000000000000004</v>
      </c>
      <c r="BD308" s="61">
        <v>6.4130000000000006E-2</v>
      </c>
      <c r="BE308" s="62" t="s">
        <v>293</v>
      </c>
      <c r="BF308" s="35">
        <f t="shared" si="729"/>
        <v>4.9000000000000004</v>
      </c>
      <c r="BG308" s="35">
        <f t="shared" si="729"/>
        <v>6.4130000000000006E-2</v>
      </c>
      <c r="BH308" s="35" t="str">
        <f t="shared" si="730"/>
        <v>Low</v>
      </c>
      <c r="BI308" s="110">
        <f t="shared" si="731"/>
        <v>0</v>
      </c>
      <c r="BJ308" s="83">
        <f>VLOOKUP($F308,REP_Info!$D$6:$H$250,5,FALSE)</f>
        <v>1.159</v>
      </c>
      <c r="BK308" s="30">
        <f t="shared" si="732"/>
        <v>13.383000000000003</v>
      </c>
      <c r="BL308" s="30">
        <f t="shared" si="732"/>
        <v>12.893000000000001</v>
      </c>
      <c r="BM308" s="30">
        <f t="shared" si="732"/>
        <v>12.648000000000001</v>
      </c>
      <c r="BN308" s="29">
        <f t="shared" si="732"/>
        <v>12.566333333333333</v>
      </c>
      <c r="BO308" s="85" t="str">
        <f t="shared" si="2"/>
        <v>$$$</v>
      </c>
      <c r="BP308" s="88" t="str">
        <f t="shared" si="733"/>
        <v>$$$</v>
      </c>
      <c r="BQ308" s="88" t="str">
        <f t="shared" si="4"/>
        <v>$$$</v>
      </c>
      <c r="BR308" s="88" t="str">
        <f t="shared" si="5"/>
        <v>$$$</v>
      </c>
      <c r="BS308" s="29" t="e">
        <f t="shared" si="734"/>
        <v>#N/A</v>
      </c>
      <c r="BT308" s="29" t="e">
        <f t="shared" si="734"/>
        <v>#N/A</v>
      </c>
      <c r="BU308" s="29" t="e">
        <f t="shared" si="734"/>
        <v>#N/A</v>
      </c>
      <c r="BV308" s="29" t="e">
        <f t="shared" si="734"/>
        <v>#N/A</v>
      </c>
      <c r="BW308" s="29" t="e">
        <f t="shared" si="734"/>
        <v>#N/A</v>
      </c>
      <c r="BX308" s="29" t="e">
        <f t="shared" si="734"/>
        <v>#N/A</v>
      </c>
      <c r="BY308" s="29" t="e">
        <f t="shared" si="734"/>
        <v>#N/A</v>
      </c>
      <c r="BZ308" s="29" t="e">
        <f t="shared" si="734"/>
        <v>#N/A</v>
      </c>
      <c r="CA308" s="29" t="e">
        <f t="shared" si="734"/>
        <v>#N/A</v>
      </c>
      <c r="CB308" s="29" t="e">
        <f t="shared" si="734"/>
        <v>#N/A</v>
      </c>
      <c r="CC308" s="29" t="e">
        <f t="shared" si="734"/>
        <v>#N/A</v>
      </c>
      <c r="CD308" s="29" t="e">
        <f t="shared" si="734"/>
        <v>#N/A</v>
      </c>
      <c r="CE308" s="6" t="str">
        <f t="shared" si="603"/>
        <v/>
      </c>
      <c r="CF308" s="27" t="e">
        <f>IF(AND(CI308,NOT(AD308)),LOOKUP(CF$5,{0,750,1500},H308:J308),"")</f>
        <v>#N/A</v>
      </c>
      <c r="CG308" s="6" t="str">
        <f t="shared" si="604"/>
        <v/>
      </c>
      <c r="CH308" t="e">
        <f t="shared" si="735"/>
        <v>#N/A</v>
      </c>
      <c r="CI308" t="e">
        <f t="shared" si="736"/>
        <v>#N/A</v>
      </c>
      <c r="CJ308" s="6" t="e">
        <f t="shared" si="11"/>
        <v>#N/A</v>
      </c>
      <c r="CK308" s="6">
        <f t="shared" si="12"/>
        <v>1</v>
      </c>
      <c r="CL308" s="6">
        <f t="shared" si="26"/>
        <v>1</v>
      </c>
      <c r="CM308" s="6">
        <f t="shared" si="13"/>
        <v>1</v>
      </c>
      <c r="CN308" s="6">
        <f t="shared" si="14"/>
        <v>1</v>
      </c>
      <c r="CO308" s="6">
        <f t="shared" si="15"/>
        <v>1</v>
      </c>
      <c r="CP308" s="6">
        <f t="shared" si="16"/>
        <v>1</v>
      </c>
      <c r="CQ308" s="6">
        <f t="shared" si="737"/>
        <v>1</v>
      </c>
      <c r="CR308" s="81" t="str">
        <f t="shared" si="17"/>
        <v/>
      </c>
      <c r="CS308">
        <f t="shared" si="738"/>
        <v>0</v>
      </c>
      <c r="CT308">
        <f t="shared" si="741"/>
        <v>100</v>
      </c>
      <c r="CU308" t="str">
        <f t="shared" si="29"/>
        <v/>
      </c>
      <c r="CV308" s="81">
        <f t="shared" si="739"/>
        <v>100</v>
      </c>
      <c r="CW308" s="81">
        <f>(CV308/25)^1.5*(Calculator!$BU$4/10000)*CW$5</f>
        <v>4.1604480000000077</v>
      </c>
      <c r="CX308" t="str">
        <f t="shared" si="740"/>
        <v>$100</v>
      </c>
    </row>
    <row r="309" spans="2:102" x14ac:dyDescent="0.25">
      <c r="B309" s="115" t="s">
        <v>233</v>
      </c>
      <c r="C309" s="13">
        <v>46267.647916666669</v>
      </c>
      <c r="D309">
        <v>26323</v>
      </c>
      <c r="E309" s="54" t="s">
        <v>235</v>
      </c>
      <c r="F309" s="54" t="s">
        <v>639</v>
      </c>
      <c r="G309" s="54" t="s">
        <v>647</v>
      </c>
      <c r="H309" s="55">
        <v>13.5</v>
      </c>
      <c r="I309" s="55">
        <v>13</v>
      </c>
      <c r="J309" s="55">
        <v>12.7</v>
      </c>
      <c r="K309" s="54"/>
      <c r="L309" s="56" t="b">
        <v>0</v>
      </c>
      <c r="M309" s="56" t="b">
        <v>0</v>
      </c>
      <c r="N309" s="54">
        <v>1</v>
      </c>
      <c r="O309" s="54" t="s">
        <v>228</v>
      </c>
      <c r="P309" s="54">
        <v>37</v>
      </c>
      <c r="Q309" s="54">
        <v>15</v>
      </c>
      <c r="R309" s="54">
        <v>100</v>
      </c>
      <c r="S309" s="54" t="s">
        <v>641</v>
      </c>
      <c r="T309" s="54"/>
      <c r="U309" s="54" t="s">
        <v>648</v>
      </c>
      <c r="V309" s="54" t="s">
        <v>643</v>
      </c>
      <c r="W309" s="54" t="b">
        <v>0</v>
      </c>
      <c r="X309" s="54"/>
      <c r="Y309" s="57" t="s">
        <v>649</v>
      </c>
      <c r="Z309" s="54" t="s">
        <v>645</v>
      </c>
      <c r="AA309" s="54"/>
      <c r="AB309" s="54" t="s">
        <v>646</v>
      </c>
      <c r="AC309" s="56" t="b">
        <v>1</v>
      </c>
      <c r="AD309" s="56" t="b">
        <v>0</v>
      </c>
      <c r="AE309" s="54" t="s">
        <v>302</v>
      </c>
      <c r="AF309" s="58">
        <v>46267</v>
      </c>
      <c r="AG309" s="62" t="s">
        <v>293</v>
      </c>
      <c r="AH309" s="54">
        <v>0</v>
      </c>
      <c r="AI309" s="54"/>
      <c r="AJ309" s="54"/>
      <c r="AK309" s="54"/>
      <c r="AL309" s="54"/>
      <c r="AM309" s="54">
        <v>0</v>
      </c>
      <c r="AN309" s="54"/>
      <c r="AO309" s="54"/>
      <c r="AP309" s="54"/>
      <c r="AQ309" s="54"/>
      <c r="AR309" s="54"/>
      <c r="AS309" s="54"/>
      <c r="AT309" s="54"/>
      <c r="AU309" s="54"/>
      <c r="AV309" s="54"/>
      <c r="AW309" s="54"/>
      <c r="AX309" s="59"/>
      <c r="AY309" s="59"/>
      <c r="AZ309" s="59"/>
      <c r="BA309" s="59"/>
      <c r="BB309" s="59">
        <v>5.9900000000000002E-2</v>
      </c>
      <c r="BC309" s="60">
        <v>4.9000000000000004</v>
      </c>
      <c r="BD309" s="61">
        <v>6.4130000000000006E-2</v>
      </c>
      <c r="BE309" s="62" t="s">
        <v>293</v>
      </c>
      <c r="BF309" s="35">
        <f t="shared" si="729"/>
        <v>4.9000000000000004</v>
      </c>
      <c r="BG309" s="35">
        <f t="shared" si="729"/>
        <v>6.4130000000000006E-2</v>
      </c>
      <c r="BH309" s="35" t="str">
        <f t="shared" si="730"/>
        <v>Low</v>
      </c>
      <c r="BI309" s="110">
        <f t="shared" si="731"/>
        <v>0</v>
      </c>
      <c r="BJ309" s="83">
        <f>VLOOKUP($F309,REP_Info!$D$6:$H$250,5,FALSE)</f>
        <v>1.159</v>
      </c>
      <c r="BK309" s="30">
        <f t="shared" si="732"/>
        <v>13.383000000000003</v>
      </c>
      <c r="BL309" s="30">
        <f t="shared" si="732"/>
        <v>12.893000000000001</v>
      </c>
      <c r="BM309" s="30">
        <f t="shared" si="732"/>
        <v>12.648000000000001</v>
      </c>
      <c r="BN309" s="29">
        <f t="shared" si="732"/>
        <v>12.566333333333333</v>
      </c>
      <c r="BO309" s="85" t="str">
        <f t="shared" si="2"/>
        <v>$$$</v>
      </c>
      <c r="BP309" s="88" t="str">
        <f t="shared" si="733"/>
        <v>$$$</v>
      </c>
      <c r="BQ309" s="88" t="str">
        <f t="shared" si="4"/>
        <v>$$$</v>
      </c>
      <c r="BR309" s="88" t="str">
        <f t="shared" si="5"/>
        <v>$$$</v>
      </c>
      <c r="BS309" s="29" t="e">
        <f t="shared" si="734"/>
        <v>#N/A</v>
      </c>
      <c r="BT309" s="29" t="e">
        <f t="shared" si="734"/>
        <v>#N/A</v>
      </c>
      <c r="BU309" s="29" t="e">
        <f t="shared" si="734"/>
        <v>#N/A</v>
      </c>
      <c r="BV309" s="29" t="e">
        <f t="shared" si="734"/>
        <v>#N/A</v>
      </c>
      <c r="BW309" s="29" t="e">
        <f t="shared" si="734"/>
        <v>#N/A</v>
      </c>
      <c r="BX309" s="29" t="e">
        <f t="shared" si="734"/>
        <v>#N/A</v>
      </c>
      <c r="BY309" s="29" t="e">
        <f t="shared" si="734"/>
        <v>#N/A</v>
      </c>
      <c r="BZ309" s="29" t="e">
        <f t="shared" si="734"/>
        <v>#N/A</v>
      </c>
      <c r="CA309" s="29" t="e">
        <f t="shared" si="734"/>
        <v>#N/A</v>
      </c>
      <c r="CB309" s="29" t="e">
        <f t="shared" si="734"/>
        <v>#N/A</v>
      </c>
      <c r="CC309" s="29" t="e">
        <f t="shared" si="734"/>
        <v>#N/A</v>
      </c>
      <c r="CD309" s="29" t="e">
        <f t="shared" si="734"/>
        <v>#N/A</v>
      </c>
      <c r="CE309" s="6" t="str">
        <f t="shared" si="603"/>
        <v/>
      </c>
      <c r="CF309" s="27" t="e">
        <f>IF(AND(CI309,NOT(AD309)),LOOKUP(CF$5,{0,750,1500},H309:J309),"")</f>
        <v>#N/A</v>
      </c>
      <c r="CG309" s="6" t="str">
        <f t="shared" si="604"/>
        <v/>
      </c>
      <c r="CH309" t="e">
        <f t="shared" si="735"/>
        <v>#N/A</v>
      </c>
      <c r="CI309" t="e">
        <f t="shared" si="736"/>
        <v>#N/A</v>
      </c>
      <c r="CJ309" s="6" t="e">
        <f t="shared" si="11"/>
        <v>#N/A</v>
      </c>
      <c r="CK309" s="6">
        <f t="shared" si="12"/>
        <v>1</v>
      </c>
      <c r="CL309" s="6">
        <f t="shared" si="26"/>
        <v>1</v>
      </c>
      <c r="CM309" s="6">
        <f t="shared" si="13"/>
        <v>1</v>
      </c>
      <c r="CN309" s="6">
        <f t="shared" si="14"/>
        <v>1</v>
      </c>
      <c r="CO309" s="6">
        <f t="shared" si="15"/>
        <v>0</v>
      </c>
      <c r="CP309" s="6">
        <f t="shared" si="16"/>
        <v>1</v>
      </c>
      <c r="CQ309" s="6">
        <f t="shared" si="737"/>
        <v>1</v>
      </c>
      <c r="CR309" s="81" t="str">
        <f t="shared" si="17"/>
        <v/>
      </c>
      <c r="CS309">
        <f t="shared" si="738"/>
        <v>0</v>
      </c>
      <c r="CT309">
        <f t="shared" si="741"/>
        <v>100</v>
      </c>
      <c r="CU309" t="str">
        <f t="shared" si="29"/>
        <v/>
      </c>
      <c r="CV309" s="81">
        <f t="shared" si="739"/>
        <v>100</v>
      </c>
      <c r="CW309" s="81">
        <f>(CV309/25)^1.5*(Calculator!$BU$4/10000)*CW$5</f>
        <v>4.1604480000000077</v>
      </c>
      <c r="CX309" t="str">
        <f t="shared" si="740"/>
        <v>$100</v>
      </c>
    </row>
    <row r="310" spans="2:102" x14ac:dyDescent="0.25">
      <c r="B310" s="115" t="s">
        <v>233</v>
      </c>
      <c r="C310" s="13">
        <v>46253.410416666666</v>
      </c>
      <c r="D310">
        <v>26333</v>
      </c>
      <c r="E310" s="54" t="s">
        <v>237</v>
      </c>
      <c r="F310" s="54" t="s">
        <v>639</v>
      </c>
      <c r="G310" s="54" t="s">
        <v>640</v>
      </c>
      <c r="H310" s="55">
        <v>12.6</v>
      </c>
      <c r="I310" s="55">
        <v>12.2</v>
      </c>
      <c r="J310" s="55">
        <v>12</v>
      </c>
      <c r="K310" s="54"/>
      <c r="L310" s="56" t="b">
        <v>0</v>
      </c>
      <c r="M310" s="56" t="b">
        <v>0</v>
      </c>
      <c r="N310" s="54">
        <v>1</v>
      </c>
      <c r="O310" s="54" t="s">
        <v>228</v>
      </c>
      <c r="P310" s="54">
        <v>37</v>
      </c>
      <c r="Q310" s="54">
        <v>12</v>
      </c>
      <c r="R310" s="54">
        <v>100</v>
      </c>
      <c r="S310" s="54" t="s">
        <v>641</v>
      </c>
      <c r="T310" s="54"/>
      <c r="U310" s="54" t="s">
        <v>650</v>
      </c>
      <c r="V310" s="54" t="s">
        <v>643</v>
      </c>
      <c r="W310" s="54" t="b">
        <v>0</v>
      </c>
      <c r="X310" s="54"/>
      <c r="Y310" s="57" t="s">
        <v>651</v>
      </c>
      <c r="Z310" s="54" t="s">
        <v>645</v>
      </c>
      <c r="AA310" s="54"/>
      <c r="AB310" s="54" t="s">
        <v>646</v>
      </c>
      <c r="AC310" s="56" t="b">
        <v>1</v>
      </c>
      <c r="AD310" s="56" t="b">
        <v>0</v>
      </c>
      <c r="AE310" s="54" t="s">
        <v>302</v>
      </c>
      <c r="AF310" s="58">
        <v>46253</v>
      </c>
      <c r="AG310" s="62" t="s">
        <v>293</v>
      </c>
      <c r="AH310" s="54">
        <v>0</v>
      </c>
      <c r="AI310" s="54"/>
      <c r="AJ310" s="54"/>
      <c r="AK310" s="54"/>
      <c r="AL310" s="54"/>
      <c r="AM310" s="54">
        <v>0</v>
      </c>
      <c r="AN310" s="54"/>
      <c r="AO310" s="54"/>
      <c r="AP310" s="54"/>
      <c r="AQ310" s="54"/>
      <c r="AR310" s="54"/>
      <c r="AS310" s="54"/>
      <c r="AT310" s="54"/>
      <c r="AU310" s="54"/>
      <c r="AV310" s="54"/>
      <c r="AW310" s="54"/>
      <c r="AX310" s="59"/>
      <c r="AY310" s="59"/>
      <c r="AZ310" s="59"/>
      <c r="BA310" s="59"/>
      <c r="BB310" s="59">
        <v>5.79E-2</v>
      </c>
      <c r="BC310" s="60">
        <v>4.0599999999999996</v>
      </c>
      <c r="BD310" s="61">
        <v>6.0295000000000001E-2</v>
      </c>
      <c r="BE310" s="62" t="s">
        <v>293</v>
      </c>
      <c r="BF310" s="35">
        <f t="shared" si="729"/>
        <v>4.0600000000000005</v>
      </c>
      <c r="BG310" s="35">
        <f t="shared" si="729"/>
        <v>6.0295000000000001E-2</v>
      </c>
      <c r="BH310" s="35" t="str">
        <f t="shared" si="730"/>
        <v>Low</v>
      </c>
      <c r="BI310" s="110">
        <f t="shared" si="731"/>
        <v>0</v>
      </c>
      <c r="BJ310" s="83">
        <f>VLOOKUP($F310,REP_Info!$D$6:$H$250,5,FALSE)</f>
        <v>1.159</v>
      </c>
      <c r="BK310" s="30">
        <f t="shared" si="732"/>
        <v>12.631500000000001</v>
      </c>
      <c r="BL310" s="30">
        <f t="shared" si="732"/>
        <v>12.2255</v>
      </c>
      <c r="BM310" s="30">
        <f t="shared" si="732"/>
        <v>12.022500000000001</v>
      </c>
      <c r="BN310" s="29">
        <f t="shared" si="732"/>
        <v>11.954833333333333</v>
      </c>
      <c r="BO310" s="85" t="str">
        <f t="shared" si="2"/>
        <v>$$$</v>
      </c>
      <c r="BP310" s="88" t="str">
        <f t="shared" si="733"/>
        <v>$$$</v>
      </c>
      <c r="BQ310" s="88" t="str">
        <f t="shared" si="4"/>
        <v>$$$</v>
      </c>
      <c r="BR310" s="88" t="str">
        <f t="shared" si="5"/>
        <v>$$$</v>
      </c>
      <c r="BS310" s="29" t="e">
        <f t="shared" si="734"/>
        <v>#N/A</v>
      </c>
      <c r="BT310" s="29" t="e">
        <f t="shared" si="734"/>
        <v>#N/A</v>
      </c>
      <c r="BU310" s="29" t="e">
        <f t="shared" si="734"/>
        <v>#N/A</v>
      </c>
      <c r="BV310" s="29" t="e">
        <f t="shared" si="734"/>
        <v>#N/A</v>
      </c>
      <c r="BW310" s="29" t="e">
        <f t="shared" si="734"/>
        <v>#N/A</v>
      </c>
      <c r="BX310" s="29" t="e">
        <f t="shared" si="734"/>
        <v>#N/A</v>
      </c>
      <c r="BY310" s="29" t="e">
        <f t="shared" si="734"/>
        <v>#N/A</v>
      </c>
      <c r="BZ310" s="29" t="e">
        <f t="shared" si="734"/>
        <v>#N/A</v>
      </c>
      <c r="CA310" s="29" t="e">
        <f t="shared" si="734"/>
        <v>#N/A</v>
      </c>
      <c r="CB310" s="29" t="e">
        <f t="shared" si="734"/>
        <v>#N/A</v>
      </c>
      <c r="CC310" s="29" t="e">
        <f t="shared" si="734"/>
        <v>#N/A</v>
      </c>
      <c r="CD310" s="29" t="e">
        <f t="shared" si="734"/>
        <v>#N/A</v>
      </c>
      <c r="CE310" s="6" t="str">
        <f t="shared" si="603"/>
        <v/>
      </c>
      <c r="CF310" s="27" t="e">
        <f>IF(AND(CI310,NOT(AD310)),LOOKUP(CF$5,{0,750,1500},H310:J310),"")</f>
        <v>#N/A</v>
      </c>
      <c r="CG310" s="6" t="str">
        <f t="shared" si="604"/>
        <v/>
      </c>
      <c r="CH310" t="e">
        <f t="shared" si="735"/>
        <v>#N/A</v>
      </c>
      <c r="CI310" t="e">
        <f t="shared" si="736"/>
        <v>#N/A</v>
      </c>
      <c r="CJ310" s="6" t="e">
        <f t="shared" si="11"/>
        <v>#N/A</v>
      </c>
      <c r="CK310" s="6">
        <f t="shared" si="12"/>
        <v>1</v>
      </c>
      <c r="CL310" s="6">
        <f t="shared" si="26"/>
        <v>1</v>
      </c>
      <c r="CM310" s="6">
        <f t="shared" si="13"/>
        <v>1</v>
      </c>
      <c r="CN310" s="6">
        <f t="shared" si="14"/>
        <v>1</v>
      </c>
      <c r="CO310" s="6">
        <f t="shared" si="15"/>
        <v>1</v>
      </c>
      <c r="CP310" s="6">
        <f t="shared" si="16"/>
        <v>1</v>
      </c>
      <c r="CQ310" s="6">
        <f t="shared" si="737"/>
        <v>1</v>
      </c>
      <c r="CR310" s="81" t="str">
        <f t="shared" si="17"/>
        <v/>
      </c>
      <c r="CS310">
        <f t="shared" si="738"/>
        <v>0</v>
      </c>
      <c r="CT310">
        <f t="shared" si="741"/>
        <v>100</v>
      </c>
      <c r="CU310" t="str">
        <f t="shared" si="29"/>
        <v/>
      </c>
      <c r="CV310" s="81">
        <f t="shared" si="739"/>
        <v>100</v>
      </c>
      <c r="CW310" s="81">
        <f>(CV310/25)^1.5*(Calculator!$BU$4/10000)*CW$5</f>
        <v>4.1604480000000077</v>
      </c>
      <c r="CX310" t="str">
        <f t="shared" si="740"/>
        <v>$100</v>
      </c>
    </row>
    <row r="311" spans="2:102" x14ac:dyDescent="0.25">
      <c r="B311" s="115" t="s">
        <v>233</v>
      </c>
      <c r="C311" s="13">
        <v>46259.661805555559</v>
      </c>
      <c r="D311">
        <v>26338</v>
      </c>
      <c r="E311" s="54" t="s">
        <v>237</v>
      </c>
      <c r="F311" s="54" t="s">
        <v>639</v>
      </c>
      <c r="G311" s="54" t="s">
        <v>647</v>
      </c>
      <c r="H311" s="55">
        <v>12.7</v>
      </c>
      <c r="I311" s="55">
        <v>12.3</v>
      </c>
      <c r="J311" s="55">
        <v>12.1</v>
      </c>
      <c r="K311" s="54"/>
      <c r="L311" s="56" t="b">
        <v>0</v>
      </c>
      <c r="M311" s="56" t="b">
        <v>0</v>
      </c>
      <c r="N311" s="54">
        <v>1</v>
      </c>
      <c r="O311" s="54" t="s">
        <v>228</v>
      </c>
      <c r="P311" s="54">
        <v>37</v>
      </c>
      <c r="Q311" s="54">
        <v>15</v>
      </c>
      <c r="R311" s="54">
        <v>100</v>
      </c>
      <c r="S311" s="54" t="s">
        <v>641</v>
      </c>
      <c r="T311" s="54"/>
      <c r="U311" s="54" t="s">
        <v>650</v>
      </c>
      <c r="V311" s="54" t="s">
        <v>652</v>
      </c>
      <c r="W311" s="54" t="b">
        <v>0</v>
      </c>
      <c r="X311" s="54"/>
      <c r="Y311" s="57" t="s">
        <v>653</v>
      </c>
      <c r="Z311" s="54" t="s">
        <v>645</v>
      </c>
      <c r="AA311" s="54"/>
      <c r="AB311" s="54" t="s">
        <v>646</v>
      </c>
      <c r="AC311" s="56" t="b">
        <v>1</v>
      </c>
      <c r="AD311" s="56" t="b">
        <v>0</v>
      </c>
      <c r="AE311" s="54" t="s">
        <v>302</v>
      </c>
      <c r="AF311" s="58">
        <v>46259</v>
      </c>
      <c r="AG311" s="62" t="s">
        <v>293</v>
      </c>
      <c r="AH311" s="54">
        <v>0</v>
      </c>
      <c r="AI311" s="54"/>
      <c r="AJ311" s="54"/>
      <c r="AK311" s="54"/>
      <c r="AL311" s="54"/>
      <c r="AM311" s="54">
        <v>0</v>
      </c>
      <c r="AN311" s="54"/>
      <c r="AO311" s="54"/>
      <c r="AP311" s="54"/>
      <c r="AQ311" s="54"/>
      <c r="AR311" s="54"/>
      <c r="AS311" s="54"/>
      <c r="AT311" s="54"/>
      <c r="AU311" s="54"/>
      <c r="AV311" s="54"/>
      <c r="AW311" s="54"/>
      <c r="AX311" s="59"/>
      <c r="AY311" s="59"/>
      <c r="AZ311" s="59"/>
      <c r="BA311" s="59"/>
      <c r="BB311" s="59">
        <v>5.8900000000000001E-2</v>
      </c>
      <c r="BC311" s="60">
        <v>4.0599999999999996</v>
      </c>
      <c r="BD311" s="61">
        <v>6.0295000000000001E-2</v>
      </c>
      <c r="BE311" s="62" t="s">
        <v>293</v>
      </c>
      <c r="BF311" s="35">
        <f t="shared" si="729"/>
        <v>4.0600000000000005</v>
      </c>
      <c r="BG311" s="35">
        <f t="shared" si="729"/>
        <v>6.0295000000000001E-2</v>
      </c>
      <c r="BH311" s="35" t="str">
        <f t="shared" si="730"/>
        <v>Low</v>
      </c>
      <c r="BI311" s="110">
        <f t="shared" si="731"/>
        <v>0</v>
      </c>
      <c r="BJ311" s="83">
        <f>VLOOKUP($F311,REP_Info!$D$6:$H$250,5,FALSE)</f>
        <v>1.159</v>
      </c>
      <c r="BK311" s="30">
        <f t="shared" si="732"/>
        <v>12.7315</v>
      </c>
      <c r="BL311" s="30">
        <f t="shared" si="732"/>
        <v>12.3255</v>
      </c>
      <c r="BM311" s="30">
        <f t="shared" si="732"/>
        <v>12.1225</v>
      </c>
      <c r="BN311" s="29">
        <f t="shared" si="732"/>
        <v>12.054833333333333</v>
      </c>
      <c r="BO311" s="85" t="str">
        <f t="shared" si="2"/>
        <v>$$$</v>
      </c>
      <c r="BP311" s="88" t="str">
        <f t="shared" si="733"/>
        <v>$$$</v>
      </c>
      <c r="BQ311" s="88" t="str">
        <f t="shared" si="4"/>
        <v>$$$</v>
      </c>
      <c r="BR311" s="88" t="str">
        <f t="shared" si="5"/>
        <v>$$$</v>
      </c>
      <c r="BS311" s="29" t="e">
        <f t="shared" si="734"/>
        <v>#N/A</v>
      </c>
      <c r="BT311" s="29" t="e">
        <f t="shared" si="734"/>
        <v>#N/A</v>
      </c>
      <c r="BU311" s="29" t="e">
        <f t="shared" si="734"/>
        <v>#N/A</v>
      </c>
      <c r="BV311" s="29" t="e">
        <f t="shared" si="734"/>
        <v>#N/A</v>
      </c>
      <c r="BW311" s="29" t="e">
        <f t="shared" si="734"/>
        <v>#N/A</v>
      </c>
      <c r="BX311" s="29" t="e">
        <f t="shared" si="734"/>
        <v>#N/A</v>
      </c>
      <c r="BY311" s="29" t="e">
        <f t="shared" si="734"/>
        <v>#N/A</v>
      </c>
      <c r="BZ311" s="29" t="e">
        <f t="shared" si="734"/>
        <v>#N/A</v>
      </c>
      <c r="CA311" s="29" t="e">
        <f t="shared" si="734"/>
        <v>#N/A</v>
      </c>
      <c r="CB311" s="29" t="e">
        <f t="shared" si="734"/>
        <v>#N/A</v>
      </c>
      <c r="CC311" s="29" t="e">
        <f t="shared" si="734"/>
        <v>#N/A</v>
      </c>
      <c r="CD311" s="29" t="e">
        <f t="shared" si="734"/>
        <v>#N/A</v>
      </c>
      <c r="CE311" s="6" t="str">
        <f t="shared" si="603"/>
        <v/>
      </c>
      <c r="CF311" s="27" t="e">
        <f>IF(AND(CI311,NOT(AD311)),LOOKUP(CF$5,{0,750,1500},H311:J311),"")</f>
        <v>#N/A</v>
      </c>
      <c r="CG311" s="6" t="str">
        <f t="shared" si="604"/>
        <v/>
      </c>
      <c r="CH311" t="e">
        <f t="shared" si="735"/>
        <v>#N/A</v>
      </c>
      <c r="CI311" t="e">
        <f t="shared" si="736"/>
        <v>#N/A</v>
      </c>
      <c r="CJ311" s="6" t="e">
        <f t="shared" si="11"/>
        <v>#N/A</v>
      </c>
      <c r="CK311" s="6">
        <f t="shared" si="12"/>
        <v>1</v>
      </c>
      <c r="CL311" s="6">
        <f t="shared" si="26"/>
        <v>1</v>
      </c>
      <c r="CM311" s="6">
        <f t="shared" si="13"/>
        <v>1</v>
      </c>
      <c r="CN311" s="6">
        <f t="shared" si="14"/>
        <v>1</v>
      </c>
      <c r="CO311" s="6">
        <f t="shared" si="15"/>
        <v>0</v>
      </c>
      <c r="CP311" s="6">
        <f t="shared" si="16"/>
        <v>1</v>
      </c>
      <c r="CQ311" s="6">
        <f t="shared" si="737"/>
        <v>1</v>
      </c>
      <c r="CR311" s="81" t="str">
        <f t="shared" si="17"/>
        <v/>
      </c>
      <c r="CS311">
        <f t="shared" si="738"/>
        <v>0</v>
      </c>
      <c r="CT311">
        <f t="shared" si="741"/>
        <v>100</v>
      </c>
      <c r="CU311" t="str">
        <f t="shared" si="29"/>
        <v/>
      </c>
      <c r="CV311" s="81">
        <f t="shared" si="739"/>
        <v>100</v>
      </c>
      <c r="CW311" s="81">
        <f>(CV311/25)^1.5*(Calculator!$BU$4/10000)*CW$5</f>
        <v>4.1604480000000077</v>
      </c>
      <c r="CX311" t="str">
        <f t="shared" si="740"/>
        <v>$100</v>
      </c>
    </row>
    <row r="312" spans="2:102" x14ac:dyDescent="0.25">
      <c r="B312" s="115" t="s">
        <v>233</v>
      </c>
      <c r="C312" s="13">
        <v>46267.647916666669</v>
      </c>
      <c r="D312">
        <v>29208</v>
      </c>
      <c r="E312" s="54" t="s">
        <v>235</v>
      </c>
      <c r="F312" s="54" t="s">
        <v>639</v>
      </c>
      <c r="G312" s="54" t="s">
        <v>654</v>
      </c>
      <c r="H312" s="55">
        <v>12.7</v>
      </c>
      <c r="I312" s="55">
        <v>12.2</v>
      </c>
      <c r="J312" s="55">
        <v>11.899999999999999</v>
      </c>
      <c r="K312" s="54"/>
      <c r="L312" s="56" t="b">
        <v>0</v>
      </c>
      <c r="M312" s="56" t="b">
        <v>0</v>
      </c>
      <c r="N312" s="54">
        <v>1</v>
      </c>
      <c r="O312" s="54" t="s">
        <v>228</v>
      </c>
      <c r="P312" s="54">
        <v>37</v>
      </c>
      <c r="Q312" s="54">
        <v>6</v>
      </c>
      <c r="R312" s="54">
        <v>100</v>
      </c>
      <c r="S312" s="54" t="s">
        <v>641</v>
      </c>
      <c r="T312" s="54"/>
      <c r="U312" s="54" t="s">
        <v>655</v>
      </c>
      <c r="V312" s="54" t="s">
        <v>656</v>
      </c>
      <c r="W312" s="54" t="b">
        <v>0</v>
      </c>
      <c r="X312" s="54"/>
      <c r="Y312" s="57" t="s">
        <v>657</v>
      </c>
      <c r="Z312" s="54" t="s">
        <v>645</v>
      </c>
      <c r="AA312" s="54"/>
      <c r="AB312" s="54" t="s">
        <v>646</v>
      </c>
      <c r="AC312" s="56" t="b">
        <v>1</v>
      </c>
      <c r="AD312" s="56" t="b">
        <v>0</v>
      </c>
      <c r="AE312" s="54" t="s">
        <v>302</v>
      </c>
      <c r="AF312" s="58">
        <v>46267</v>
      </c>
      <c r="AG312" s="62" t="s">
        <v>293</v>
      </c>
      <c r="AH312" s="54">
        <v>0</v>
      </c>
      <c r="AI312" s="54"/>
      <c r="AJ312" s="54"/>
      <c r="AK312" s="54"/>
      <c r="AL312" s="54"/>
      <c r="AM312" s="54">
        <v>0</v>
      </c>
      <c r="AN312" s="54"/>
      <c r="AO312" s="54"/>
      <c r="AP312" s="54"/>
      <c r="AQ312" s="54"/>
      <c r="AR312" s="54"/>
      <c r="AS312" s="54"/>
      <c r="AT312" s="54"/>
      <c r="AU312" s="54"/>
      <c r="AV312" s="54"/>
      <c r="AW312" s="54"/>
      <c r="AX312" s="59"/>
      <c r="AY312" s="59"/>
      <c r="AZ312" s="59"/>
      <c r="BA312" s="59"/>
      <c r="BB312" s="59">
        <v>5.2900000000000003E-2</v>
      </c>
      <c r="BC312" s="60">
        <v>4.9000000000000004</v>
      </c>
      <c r="BD312" s="61">
        <v>6.4130000000000006E-2</v>
      </c>
      <c r="BE312" s="62" t="s">
        <v>293</v>
      </c>
      <c r="BF312" s="35">
        <f t="shared" si="729"/>
        <v>4.9000000000000004</v>
      </c>
      <c r="BG312" s="35">
        <f t="shared" si="729"/>
        <v>6.4130000000000006E-2</v>
      </c>
      <c r="BH312" s="35" t="str">
        <f t="shared" si="730"/>
        <v>Low</v>
      </c>
      <c r="BI312" s="110">
        <f t="shared" si="731"/>
        <v>0</v>
      </c>
      <c r="BJ312" s="83">
        <f>VLOOKUP($F312,REP_Info!$D$6:$H$250,5,FALSE)</f>
        <v>1.159</v>
      </c>
      <c r="BK312" s="30">
        <f t="shared" si="732"/>
        <v>12.683000000000002</v>
      </c>
      <c r="BL312" s="30">
        <f t="shared" si="732"/>
        <v>12.193</v>
      </c>
      <c r="BM312" s="30">
        <f t="shared" si="732"/>
        <v>11.948000000000002</v>
      </c>
      <c r="BN312" s="29">
        <f t="shared" si="732"/>
        <v>11.866333333333333</v>
      </c>
      <c r="BO312" s="85" t="str">
        <f t="shared" si="2"/>
        <v>$$$</v>
      </c>
      <c r="BP312" s="88" t="str">
        <f t="shared" si="733"/>
        <v>$$$</v>
      </c>
      <c r="BQ312" s="88" t="str">
        <f t="shared" si="4"/>
        <v>$$$</v>
      </c>
      <c r="BR312" s="88" t="str">
        <f t="shared" si="5"/>
        <v>$$$</v>
      </c>
      <c r="BS312" s="29" t="e">
        <f t="shared" si="734"/>
        <v>#N/A</v>
      </c>
      <c r="BT312" s="29" t="e">
        <f t="shared" si="734"/>
        <v>#N/A</v>
      </c>
      <c r="BU312" s="29" t="e">
        <f t="shared" si="734"/>
        <v>#N/A</v>
      </c>
      <c r="BV312" s="29" t="e">
        <f t="shared" si="734"/>
        <v>#N/A</v>
      </c>
      <c r="BW312" s="29" t="e">
        <f t="shared" si="734"/>
        <v>#N/A</v>
      </c>
      <c r="BX312" s="29" t="e">
        <f t="shared" si="734"/>
        <v>#N/A</v>
      </c>
      <c r="BY312" s="29" t="e">
        <f t="shared" si="734"/>
        <v>#N/A</v>
      </c>
      <c r="BZ312" s="29" t="e">
        <f t="shared" si="734"/>
        <v>#N/A</v>
      </c>
      <c r="CA312" s="29" t="e">
        <f t="shared" si="734"/>
        <v>#N/A</v>
      </c>
      <c r="CB312" s="29" t="e">
        <f t="shared" si="734"/>
        <v>#N/A</v>
      </c>
      <c r="CC312" s="29" t="e">
        <f t="shared" si="734"/>
        <v>#N/A</v>
      </c>
      <c r="CD312" s="29" t="e">
        <f t="shared" si="734"/>
        <v>#N/A</v>
      </c>
      <c r="CE312" s="6" t="str">
        <f t="shared" si="603"/>
        <v/>
      </c>
      <c r="CF312" s="27" t="e">
        <f>IF(AND(CI312,NOT(AD312)),LOOKUP(CF$5,{0,750,1500},H312:J312),"")</f>
        <v>#N/A</v>
      </c>
      <c r="CG312" s="6" t="str">
        <f t="shared" si="604"/>
        <v/>
      </c>
      <c r="CH312" t="e">
        <f t="shared" si="735"/>
        <v>#N/A</v>
      </c>
      <c r="CI312" t="e">
        <f t="shared" si="736"/>
        <v>#N/A</v>
      </c>
      <c r="CJ312" s="6" t="e">
        <f t="shared" si="11"/>
        <v>#N/A</v>
      </c>
      <c r="CK312" s="6">
        <f t="shared" si="12"/>
        <v>1</v>
      </c>
      <c r="CL312" s="6">
        <f t="shared" si="26"/>
        <v>1</v>
      </c>
      <c r="CM312" s="6">
        <f t="shared" si="13"/>
        <v>1</v>
      </c>
      <c r="CN312" s="6">
        <f t="shared" si="14"/>
        <v>0</v>
      </c>
      <c r="CO312" s="6">
        <f t="shared" si="15"/>
        <v>1</v>
      </c>
      <c r="CP312" s="6">
        <f t="shared" si="16"/>
        <v>1</v>
      </c>
      <c r="CQ312" s="6">
        <f t="shared" si="737"/>
        <v>1</v>
      </c>
      <c r="CR312" s="81" t="str">
        <f t="shared" si="17"/>
        <v/>
      </c>
      <c r="CS312">
        <f t="shared" si="738"/>
        <v>18</v>
      </c>
      <c r="CT312">
        <f t="shared" si="741"/>
        <v>100</v>
      </c>
      <c r="CU312" t="str">
        <f t="shared" si="29"/>
        <v/>
      </c>
      <c r="CV312" s="81">
        <f t="shared" si="739"/>
        <v>100</v>
      </c>
      <c r="CW312" s="81">
        <f>(CV312/25)^1.5*(Calculator!$BU$4/10000)*CW$5</f>
        <v>4.1604480000000077</v>
      </c>
      <c r="CX312" t="str">
        <f t="shared" si="740"/>
        <v>$100</v>
      </c>
    </row>
    <row r="313" spans="2:102" x14ac:dyDescent="0.25">
      <c r="B313" s="115" t="s">
        <v>233</v>
      </c>
      <c r="C313" s="13">
        <v>46259.661805555559</v>
      </c>
      <c r="D313">
        <v>29213</v>
      </c>
      <c r="E313" s="54" t="s">
        <v>237</v>
      </c>
      <c r="F313" s="54" t="s">
        <v>639</v>
      </c>
      <c r="G313" s="54" t="s">
        <v>654</v>
      </c>
      <c r="H313" s="55">
        <v>11.899999999999999</v>
      </c>
      <c r="I313" s="55">
        <v>11.5</v>
      </c>
      <c r="J313" s="55">
        <v>11.3</v>
      </c>
      <c r="K313" s="54"/>
      <c r="L313" s="56" t="b">
        <v>0</v>
      </c>
      <c r="M313" s="56" t="b">
        <v>0</v>
      </c>
      <c r="N313" s="54">
        <v>1</v>
      </c>
      <c r="O313" s="54" t="s">
        <v>228</v>
      </c>
      <c r="P313" s="54">
        <v>37</v>
      </c>
      <c r="Q313" s="54">
        <v>6</v>
      </c>
      <c r="R313" s="54">
        <v>100</v>
      </c>
      <c r="S313" s="54" t="s">
        <v>641</v>
      </c>
      <c r="T313" s="54"/>
      <c r="U313" s="54" t="s">
        <v>658</v>
      </c>
      <c r="V313" s="54" t="s">
        <v>659</v>
      </c>
      <c r="W313" s="54" t="b">
        <v>0</v>
      </c>
      <c r="X313" s="54"/>
      <c r="Y313" s="57" t="s">
        <v>660</v>
      </c>
      <c r="Z313" s="54" t="s">
        <v>645</v>
      </c>
      <c r="AA313" s="54"/>
      <c r="AB313" s="54" t="s">
        <v>646</v>
      </c>
      <c r="AC313" s="56" t="b">
        <v>1</v>
      </c>
      <c r="AD313" s="56" t="b">
        <v>0</v>
      </c>
      <c r="AE313" s="54" t="s">
        <v>302</v>
      </c>
      <c r="AF313" s="58">
        <v>46259</v>
      </c>
      <c r="AG313" s="62" t="s">
        <v>293</v>
      </c>
      <c r="AH313" s="54">
        <v>0</v>
      </c>
      <c r="AI313" s="54"/>
      <c r="AJ313" s="54"/>
      <c r="AK313" s="54"/>
      <c r="AL313" s="54"/>
      <c r="AM313" s="54">
        <v>0</v>
      </c>
      <c r="AN313" s="54"/>
      <c r="AO313" s="54"/>
      <c r="AP313" s="54"/>
      <c r="AQ313" s="54"/>
      <c r="AR313" s="54"/>
      <c r="AS313" s="54"/>
      <c r="AT313" s="54"/>
      <c r="AU313" s="54"/>
      <c r="AV313" s="54"/>
      <c r="AW313" s="54"/>
      <c r="AX313" s="59"/>
      <c r="AY313" s="59"/>
      <c r="AZ313" s="59"/>
      <c r="BA313" s="59"/>
      <c r="BB313" s="59">
        <v>5.0900000000000001E-2</v>
      </c>
      <c r="BC313" s="60">
        <v>4.0599999999999996</v>
      </c>
      <c r="BD313" s="61">
        <v>6.0295000000000001E-2</v>
      </c>
      <c r="BE313" s="62" t="s">
        <v>293</v>
      </c>
      <c r="BF313" s="35">
        <f t="shared" si="729"/>
        <v>4.0600000000000005</v>
      </c>
      <c r="BG313" s="35">
        <f t="shared" si="729"/>
        <v>6.0295000000000001E-2</v>
      </c>
      <c r="BH313" s="35" t="str">
        <f t="shared" si="730"/>
        <v>Low</v>
      </c>
      <c r="BI313" s="110">
        <f t="shared" si="731"/>
        <v>0</v>
      </c>
      <c r="BJ313" s="83">
        <f>VLOOKUP($F313,REP_Info!$D$6:$H$250,5,FALSE)</f>
        <v>1.159</v>
      </c>
      <c r="BK313" s="30">
        <f t="shared" si="732"/>
        <v>11.9315</v>
      </c>
      <c r="BL313" s="30">
        <f t="shared" si="732"/>
        <v>11.525499999999999</v>
      </c>
      <c r="BM313" s="30">
        <f t="shared" si="732"/>
        <v>11.3225</v>
      </c>
      <c r="BN313" s="29">
        <f t="shared" si="732"/>
        <v>11.254833333333334</v>
      </c>
      <c r="BO313" s="85" t="str">
        <f t="shared" si="2"/>
        <v>$$$</v>
      </c>
      <c r="BP313" s="88" t="str">
        <f t="shared" si="733"/>
        <v>$$$</v>
      </c>
      <c r="BQ313" s="88" t="str">
        <f t="shared" si="4"/>
        <v>$$$</v>
      </c>
      <c r="BR313" s="88" t="str">
        <f t="shared" si="5"/>
        <v>$$$</v>
      </c>
      <c r="BS313" s="29" t="e">
        <f t="shared" si="734"/>
        <v>#N/A</v>
      </c>
      <c r="BT313" s="29" t="e">
        <f t="shared" si="734"/>
        <v>#N/A</v>
      </c>
      <c r="BU313" s="29" t="e">
        <f t="shared" si="734"/>
        <v>#N/A</v>
      </c>
      <c r="BV313" s="29" t="e">
        <f t="shared" si="734"/>
        <v>#N/A</v>
      </c>
      <c r="BW313" s="29" t="e">
        <f t="shared" si="734"/>
        <v>#N/A</v>
      </c>
      <c r="BX313" s="29" t="e">
        <f t="shared" si="734"/>
        <v>#N/A</v>
      </c>
      <c r="BY313" s="29" t="e">
        <f t="shared" si="734"/>
        <v>#N/A</v>
      </c>
      <c r="BZ313" s="29" t="e">
        <f t="shared" si="734"/>
        <v>#N/A</v>
      </c>
      <c r="CA313" s="29" t="e">
        <f t="shared" si="734"/>
        <v>#N/A</v>
      </c>
      <c r="CB313" s="29" t="e">
        <f t="shared" si="734"/>
        <v>#N/A</v>
      </c>
      <c r="CC313" s="29" t="e">
        <f t="shared" si="734"/>
        <v>#N/A</v>
      </c>
      <c r="CD313" s="29" t="e">
        <f t="shared" si="734"/>
        <v>#N/A</v>
      </c>
      <c r="CE313" s="6" t="str">
        <f t="shared" si="603"/>
        <v/>
      </c>
      <c r="CF313" s="27" t="e">
        <f>IF(AND(CI313,NOT(AD313)),LOOKUP(CF$5,{0,750,1500},H313:J313),"")</f>
        <v>#N/A</v>
      </c>
      <c r="CG313" s="6" t="str">
        <f t="shared" si="604"/>
        <v/>
      </c>
      <c r="CH313" t="e">
        <f t="shared" si="735"/>
        <v>#N/A</v>
      </c>
      <c r="CI313" t="e">
        <f t="shared" si="736"/>
        <v>#N/A</v>
      </c>
      <c r="CJ313" s="6" t="e">
        <f t="shared" si="11"/>
        <v>#N/A</v>
      </c>
      <c r="CK313" s="6">
        <f t="shared" si="12"/>
        <v>1</v>
      </c>
      <c r="CL313" s="6">
        <f t="shared" si="26"/>
        <v>1</v>
      </c>
      <c r="CM313" s="6">
        <f t="shared" si="13"/>
        <v>1</v>
      </c>
      <c r="CN313" s="6">
        <f t="shared" si="14"/>
        <v>0</v>
      </c>
      <c r="CO313" s="6">
        <f t="shared" si="15"/>
        <v>1</v>
      </c>
      <c r="CP313" s="6">
        <f t="shared" si="16"/>
        <v>1</v>
      </c>
      <c r="CQ313" s="6">
        <f t="shared" si="737"/>
        <v>1</v>
      </c>
      <c r="CR313" s="81" t="str">
        <f t="shared" si="17"/>
        <v/>
      </c>
      <c r="CS313">
        <f t="shared" si="738"/>
        <v>18</v>
      </c>
      <c r="CT313">
        <f t="shared" si="741"/>
        <v>100</v>
      </c>
      <c r="CU313" t="str">
        <f t="shared" si="29"/>
        <v/>
      </c>
      <c r="CV313" s="81">
        <f t="shared" si="739"/>
        <v>100</v>
      </c>
      <c r="CW313" s="81">
        <f>(CV313/25)^1.5*(Calculator!$BU$4/10000)*CW$5</f>
        <v>4.1604480000000077</v>
      </c>
      <c r="CX313" t="str">
        <f t="shared" si="740"/>
        <v>$100</v>
      </c>
    </row>
    <row r="314" spans="2:102" x14ac:dyDescent="0.25">
      <c r="B314" s="115" t="s">
        <v>233</v>
      </c>
      <c r="C314" s="13">
        <v>46266.661111111112</v>
      </c>
      <c r="D314">
        <v>31061</v>
      </c>
      <c r="E314" s="54" t="s">
        <v>235</v>
      </c>
      <c r="F314" s="54" t="s">
        <v>639</v>
      </c>
      <c r="G314" s="54" t="s">
        <v>1784</v>
      </c>
      <c r="H314" s="55">
        <v>23</v>
      </c>
      <c r="I314" s="55">
        <v>11.5</v>
      </c>
      <c r="J314" s="55">
        <v>12.8</v>
      </c>
      <c r="K314" s="54" t="s">
        <v>1663</v>
      </c>
      <c r="L314" s="56" t="b">
        <v>0</v>
      </c>
      <c r="M314" s="56" t="b">
        <v>0</v>
      </c>
      <c r="N314" s="54">
        <v>1</v>
      </c>
      <c r="O314" s="54" t="s">
        <v>228</v>
      </c>
      <c r="P314" s="54">
        <v>37</v>
      </c>
      <c r="Q314" s="54">
        <v>12</v>
      </c>
      <c r="R314" s="54">
        <v>200</v>
      </c>
      <c r="S314" s="54" t="s">
        <v>641</v>
      </c>
      <c r="T314" s="54"/>
      <c r="U314" s="54" t="s">
        <v>1778</v>
      </c>
      <c r="V314" s="54" t="s">
        <v>1785</v>
      </c>
      <c r="W314" s="54" t="b">
        <v>0</v>
      </c>
      <c r="X314" s="54"/>
      <c r="Y314" s="57" t="s">
        <v>1786</v>
      </c>
      <c r="Z314" s="54" t="s">
        <v>645</v>
      </c>
      <c r="AA314" s="54"/>
      <c r="AB314" s="54" t="s">
        <v>1787</v>
      </c>
      <c r="AC314" s="56" t="b">
        <v>1</v>
      </c>
      <c r="AD314" s="56" t="b">
        <v>1</v>
      </c>
      <c r="AE314" s="54" t="s">
        <v>302</v>
      </c>
      <c r="AF314" s="58">
        <v>46266</v>
      </c>
      <c r="AG314" s="62" t="s">
        <v>293</v>
      </c>
      <c r="AH314" s="54">
        <v>0</v>
      </c>
      <c r="AI314" s="54"/>
      <c r="AJ314" s="54"/>
      <c r="AK314" s="54"/>
      <c r="AL314" s="54"/>
      <c r="AM314" s="54">
        <v>115</v>
      </c>
      <c r="AN314" s="54"/>
      <c r="AO314" s="54"/>
      <c r="AP314" s="54"/>
      <c r="AQ314" s="54"/>
      <c r="AR314" s="54"/>
      <c r="AS314" s="54"/>
      <c r="AT314" s="54"/>
      <c r="AU314" s="54"/>
      <c r="AV314" s="54">
        <v>1000</v>
      </c>
      <c r="AW314" s="54"/>
      <c r="AX314" s="59"/>
      <c r="AY314" s="59"/>
      <c r="AZ314" s="59"/>
      <c r="BA314" s="59"/>
      <c r="BB314" s="59">
        <v>0.14000000000000001</v>
      </c>
      <c r="BC314" s="60"/>
      <c r="BD314" s="61"/>
      <c r="BE314" s="62" t="s">
        <v>718</v>
      </c>
      <c r="BF314" s="35">
        <f t="shared" si="729"/>
        <v>4.9000000000000004</v>
      </c>
      <c r="BG314" s="35">
        <f t="shared" si="729"/>
        <v>6.4130000000000006E-2</v>
      </c>
      <c r="BH314" s="35" t="str">
        <f t="shared" si="730"/>
        <v>High</v>
      </c>
      <c r="BI314" s="110">
        <f t="shared" si="731"/>
        <v>0</v>
      </c>
      <c r="BJ314" s="83">
        <f>VLOOKUP($F314,REP_Info!$D$6:$H$250,5,FALSE)</f>
        <v>1.159</v>
      </c>
      <c r="BK314" s="30">
        <f t="shared" si="732"/>
        <v>23</v>
      </c>
      <c r="BL314" s="30">
        <f t="shared" si="732"/>
        <v>11.5</v>
      </c>
      <c r="BM314" s="30">
        <f t="shared" si="732"/>
        <v>12.75</v>
      </c>
      <c r="BN314" s="29">
        <f t="shared" si="732"/>
        <v>13.166666666666666</v>
      </c>
      <c r="BO314" s="85" t="str">
        <f t="shared" si="2"/>
        <v>$$$</v>
      </c>
      <c r="BP314" s="88" t="str">
        <f t="shared" si="733"/>
        <v>$$$</v>
      </c>
      <c r="BQ314" s="88" t="str">
        <f t="shared" si="4"/>
        <v>$$$</v>
      </c>
      <c r="BR314" s="88" t="str">
        <f t="shared" si="5"/>
        <v>$$$</v>
      </c>
      <c r="BS314" s="29" t="e">
        <f t="shared" si="734"/>
        <v>#N/A</v>
      </c>
      <c r="BT314" s="29" t="e">
        <f t="shared" si="734"/>
        <v>#N/A</v>
      </c>
      <c r="BU314" s="29" t="e">
        <f t="shared" si="734"/>
        <v>#N/A</v>
      </c>
      <c r="BV314" s="29" t="e">
        <f t="shared" si="734"/>
        <v>#N/A</v>
      </c>
      <c r="BW314" s="29" t="e">
        <f t="shared" si="734"/>
        <v>#N/A</v>
      </c>
      <c r="BX314" s="29" t="e">
        <f t="shared" si="734"/>
        <v>#N/A</v>
      </c>
      <c r="BY314" s="29" t="e">
        <f t="shared" si="734"/>
        <v>#N/A</v>
      </c>
      <c r="BZ314" s="29" t="e">
        <f t="shared" si="734"/>
        <v>#N/A</v>
      </c>
      <c r="CA314" s="29" t="e">
        <f t="shared" si="734"/>
        <v>#N/A</v>
      </c>
      <c r="CB314" s="29" t="e">
        <f t="shared" si="734"/>
        <v>#N/A</v>
      </c>
      <c r="CC314" s="29" t="e">
        <f t="shared" si="734"/>
        <v>#N/A</v>
      </c>
      <c r="CD314" s="29" t="e">
        <f t="shared" si="734"/>
        <v>#N/A</v>
      </c>
      <c r="CE314" s="6" t="str">
        <f t="shared" si="603"/>
        <v/>
      </c>
      <c r="CF314" s="27" t="e">
        <f>IF(AND(CI314,NOT(AD314)),LOOKUP(CF$5,{0,750,1500},H314:J314),"")</f>
        <v>#N/A</v>
      </c>
      <c r="CG314" s="6" t="str">
        <f t="shared" si="604"/>
        <v/>
      </c>
      <c r="CH314" t="e">
        <f t="shared" si="735"/>
        <v>#N/A</v>
      </c>
      <c r="CI314" t="e">
        <f t="shared" si="736"/>
        <v>#N/A</v>
      </c>
      <c r="CJ314" s="6" t="e">
        <f t="shared" si="11"/>
        <v>#N/A</v>
      </c>
      <c r="CK314" s="6">
        <f t="shared" si="12"/>
        <v>1</v>
      </c>
      <c r="CL314" s="6">
        <f t="shared" si="26"/>
        <v>1</v>
      </c>
      <c r="CM314" s="6">
        <f t="shared" si="13"/>
        <v>1</v>
      </c>
      <c r="CN314" s="6">
        <f t="shared" si="14"/>
        <v>1</v>
      </c>
      <c r="CO314" s="6">
        <f t="shared" si="15"/>
        <v>1</v>
      </c>
      <c r="CP314" s="6">
        <f t="shared" si="16"/>
        <v>1</v>
      </c>
      <c r="CQ314" s="6">
        <f t="shared" si="737"/>
        <v>1</v>
      </c>
      <c r="CR314" s="81" t="str">
        <f t="shared" si="17"/>
        <v/>
      </c>
      <c r="CS314">
        <f t="shared" si="738"/>
        <v>0</v>
      </c>
      <c r="CT314">
        <f t="shared" si="741"/>
        <v>200</v>
      </c>
      <c r="CU314" t="str">
        <f t="shared" si="29"/>
        <v/>
      </c>
      <c r="CV314" s="81">
        <f t="shared" si="739"/>
        <v>200</v>
      </c>
      <c r="CW314" s="81">
        <f>(CV314/25)^1.5*(Calculator!$BU$4/10000)*CW$5</f>
        <v>11.767523974296054</v>
      </c>
      <c r="CX314" t="str">
        <f t="shared" si="740"/>
        <v>$200</v>
      </c>
    </row>
    <row r="315" spans="2:102" x14ac:dyDescent="0.25">
      <c r="B315" s="115" t="s">
        <v>233</v>
      </c>
      <c r="C315" s="13">
        <v>46259.661805555559</v>
      </c>
      <c r="D315">
        <v>35848</v>
      </c>
      <c r="E315" s="54" t="s">
        <v>237</v>
      </c>
      <c r="F315" s="54" t="s">
        <v>639</v>
      </c>
      <c r="G315" s="54" t="s">
        <v>2054</v>
      </c>
      <c r="H315" s="55">
        <v>10.6</v>
      </c>
      <c r="I315" s="55">
        <v>10.199999999999999</v>
      </c>
      <c r="J315" s="55">
        <v>10</v>
      </c>
      <c r="K315" s="54"/>
      <c r="L315" s="56" t="b">
        <v>0</v>
      </c>
      <c r="M315" s="56" t="b">
        <v>0</v>
      </c>
      <c r="N315" s="54">
        <v>1</v>
      </c>
      <c r="O315" s="54" t="s">
        <v>228</v>
      </c>
      <c r="P315" s="54">
        <v>37</v>
      </c>
      <c r="Q315" s="54">
        <v>3</v>
      </c>
      <c r="R315" s="54">
        <v>100</v>
      </c>
      <c r="S315" s="54" t="s">
        <v>641</v>
      </c>
      <c r="T315" s="54"/>
      <c r="U315" s="54" t="s">
        <v>2040</v>
      </c>
      <c r="V315" s="54" t="s">
        <v>2055</v>
      </c>
      <c r="W315" s="54" t="b">
        <v>0</v>
      </c>
      <c r="X315" s="54"/>
      <c r="Y315" s="57" t="s">
        <v>2056</v>
      </c>
      <c r="Z315" s="54" t="s">
        <v>645</v>
      </c>
      <c r="AA315" s="54"/>
      <c r="AB315" s="54" t="s">
        <v>646</v>
      </c>
      <c r="AC315" s="56" t="b">
        <v>1</v>
      </c>
      <c r="AD315" s="56" t="b">
        <v>0</v>
      </c>
      <c r="AE315" s="54" t="s">
        <v>302</v>
      </c>
      <c r="AF315" s="58">
        <v>46259</v>
      </c>
      <c r="AG315" s="62" t="s">
        <v>293</v>
      </c>
      <c r="AH315" s="54">
        <v>0</v>
      </c>
      <c r="AI315" s="54"/>
      <c r="AJ315" s="54"/>
      <c r="AK315" s="54"/>
      <c r="AL315" s="54"/>
      <c r="AM315" s="54">
        <v>0</v>
      </c>
      <c r="AN315" s="54"/>
      <c r="AO315" s="54"/>
      <c r="AP315" s="54"/>
      <c r="AQ315" s="54"/>
      <c r="AR315" s="54"/>
      <c r="AS315" s="54"/>
      <c r="AT315" s="54"/>
      <c r="AU315" s="54"/>
      <c r="AV315" s="54"/>
      <c r="AW315" s="54"/>
      <c r="AX315" s="59"/>
      <c r="AY315" s="59"/>
      <c r="AZ315" s="59"/>
      <c r="BA315" s="59"/>
      <c r="BB315" s="59">
        <v>3.7900000000000003E-2</v>
      </c>
      <c r="BC315" s="60">
        <v>4.0599999999999996</v>
      </c>
      <c r="BD315" s="61">
        <v>6.0295000000000001E-2</v>
      </c>
      <c r="BE315" s="62" t="s">
        <v>293</v>
      </c>
      <c r="BF315" s="35">
        <f t="shared" si="729"/>
        <v>4.0600000000000005</v>
      </c>
      <c r="BG315" s="35">
        <f t="shared" si="729"/>
        <v>6.0295000000000001E-2</v>
      </c>
      <c r="BH315" s="35" t="str">
        <f t="shared" si="730"/>
        <v>Low</v>
      </c>
      <c r="BI315" s="110">
        <f t="shared" si="731"/>
        <v>0</v>
      </c>
      <c r="BJ315" s="83">
        <f>VLOOKUP($F315,REP_Info!$D$6:$H$250,5,FALSE)</f>
        <v>1.159</v>
      </c>
      <c r="BK315" s="30">
        <f t="shared" si="732"/>
        <v>10.631500000000003</v>
      </c>
      <c r="BL315" s="30">
        <f t="shared" si="732"/>
        <v>10.225500000000002</v>
      </c>
      <c r="BM315" s="30">
        <f t="shared" si="732"/>
        <v>10.022500000000001</v>
      </c>
      <c r="BN315" s="29">
        <f t="shared" si="732"/>
        <v>9.9548333333333332</v>
      </c>
      <c r="BO315" s="85" t="str">
        <f t="shared" si="2"/>
        <v>$$$</v>
      </c>
      <c r="BP315" s="88" t="str">
        <f t="shared" si="733"/>
        <v>$$$</v>
      </c>
      <c r="BQ315" s="88" t="str">
        <f t="shared" si="4"/>
        <v>$$$</v>
      </c>
      <c r="BR315" s="88" t="str">
        <f t="shared" si="5"/>
        <v>$$$</v>
      </c>
      <c r="BS315" s="29" t="e">
        <f t="shared" si="734"/>
        <v>#N/A</v>
      </c>
      <c r="BT315" s="29" t="e">
        <f t="shared" si="734"/>
        <v>#N/A</v>
      </c>
      <c r="BU315" s="29" t="e">
        <f t="shared" si="734"/>
        <v>#N/A</v>
      </c>
      <c r="BV315" s="29" t="e">
        <f t="shared" si="734"/>
        <v>#N/A</v>
      </c>
      <c r="BW315" s="29" t="e">
        <f t="shared" si="734"/>
        <v>#N/A</v>
      </c>
      <c r="BX315" s="29" t="e">
        <f t="shared" si="734"/>
        <v>#N/A</v>
      </c>
      <c r="BY315" s="29" t="e">
        <f t="shared" si="734"/>
        <v>#N/A</v>
      </c>
      <c r="BZ315" s="29" t="e">
        <f t="shared" si="734"/>
        <v>#N/A</v>
      </c>
      <c r="CA315" s="29" t="e">
        <f t="shared" si="734"/>
        <v>#N/A</v>
      </c>
      <c r="CB315" s="29" t="e">
        <f t="shared" si="734"/>
        <v>#N/A</v>
      </c>
      <c r="CC315" s="29" t="e">
        <f t="shared" si="734"/>
        <v>#N/A</v>
      </c>
      <c r="CD315" s="29" t="e">
        <f t="shared" si="734"/>
        <v>#N/A</v>
      </c>
      <c r="CE315" s="6" t="str">
        <f t="shared" si="603"/>
        <v/>
      </c>
      <c r="CF315" s="27" t="e">
        <f>IF(AND(CI315,NOT(AD315)),LOOKUP(CF$5,{0,750,1500},H315:J315),"")</f>
        <v>#N/A</v>
      </c>
      <c r="CG315" s="6" t="str">
        <f t="shared" si="604"/>
        <v/>
      </c>
      <c r="CH315" t="e">
        <f t="shared" si="735"/>
        <v>#N/A</v>
      </c>
      <c r="CI315" t="e">
        <f t="shared" si="736"/>
        <v>#N/A</v>
      </c>
      <c r="CJ315" s="6" t="e">
        <f t="shared" si="11"/>
        <v>#N/A</v>
      </c>
      <c r="CK315" s="6">
        <f t="shared" si="12"/>
        <v>1</v>
      </c>
      <c r="CL315" s="6">
        <f t="shared" si="26"/>
        <v>1</v>
      </c>
      <c r="CM315" s="6">
        <f t="shared" si="13"/>
        <v>1</v>
      </c>
      <c r="CN315" s="6">
        <f t="shared" si="14"/>
        <v>0</v>
      </c>
      <c r="CO315" s="6">
        <f t="shared" si="15"/>
        <v>1</v>
      </c>
      <c r="CP315" s="6">
        <f t="shared" si="16"/>
        <v>1</v>
      </c>
      <c r="CQ315" s="6">
        <f t="shared" si="737"/>
        <v>1</v>
      </c>
      <c r="CR315" s="81" t="str">
        <f t="shared" si="17"/>
        <v/>
      </c>
      <c r="CS315">
        <f t="shared" si="738"/>
        <v>54</v>
      </c>
      <c r="CT315">
        <f t="shared" si="741"/>
        <v>100</v>
      </c>
      <c r="CU315" t="str">
        <f t="shared" si="29"/>
        <v/>
      </c>
      <c r="CV315" s="81">
        <f t="shared" si="739"/>
        <v>100</v>
      </c>
      <c r="CW315" s="81">
        <f>(CV315/25)^1.5*(Calculator!$BU$4/10000)*CW$5</f>
        <v>4.1604480000000077</v>
      </c>
      <c r="CX315" t="str">
        <f t="shared" si="740"/>
        <v>$100</v>
      </c>
    </row>
    <row r="316" spans="2:102" x14ac:dyDescent="0.25">
      <c r="B316" s="115" t="s">
        <v>233</v>
      </c>
      <c r="C316" s="13">
        <v>46267.647916666669</v>
      </c>
      <c r="D316">
        <v>37300</v>
      </c>
      <c r="E316" s="54" t="s">
        <v>235</v>
      </c>
      <c r="F316" s="54" t="s">
        <v>639</v>
      </c>
      <c r="G316" s="54" t="s">
        <v>1870</v>
      </c>
      <c r="H316" s="55">
        <v>18.3</v>
      </c>
      <c r="I316" s="55">
        <v>7.8</v>
      </c>
      <c r="J316" s="55">
        <v>12.5</v>
      </c>
      <c r="K316" s="54" t="s">
        <v>2016</v>
      </c>
      <c r="L316" s="56" t="b">
        <v>0</v>
      </c>
      <c r="M316" s="56" t="b">
        <v>0</v>
      </c>
      <c r="N316" s="54">
        <v>1</v>
      </c>
      <c r="O316" s="54" t="s">
        <v>228</v>
      </c>
      <c r="P316" s="54">
        <v>37</v>
      </c>
      <c r="Q316" s="54">
        <v>12</v>
      </c>
      <c r="R316" s="54">
        <v>100</v>
      </c>
      <c r="S316" s="54" t="s">
        <v>641</v>
      </c>
      <c r="T316" s="54"/>
      <c r="U316" s="54" t="s">
        <v>1844</v>
      </c>
      <c r="V316" s="54" t="s">
        <v>1871</v>
      </c>
      <c r="W316" s="54" t="b">
        <v>0</v>
      </c>
      <c r="X316" s="54"/>
      <c r="Y316" s="57" t="s">
        <v>1872</v>
      </c>
      <c r="Z316" s="54" t="s">
        <v>1873</v>
      </c>
      <c r="AA316" s="54"/>
      <c r="AB316" s="54" t="s">
        <v>646</v>
      </c>
      <c r="AC316" s="56" t="b">
        <v>1</v>
      </c>
      <c r="AD316" s="56" t="b">
        <v>1</v>
      </c>
      <c r="AE316" s="54" t="s">
        <v>302</v>
      </c>
      <c r="AF316" s="58">
        <v>46267</v>
      </c>
      <c r="AG316" s="62" t="s">
        <v>293</v>
      </c>
      <c r="AH316" s="54">
        <v>0</v>
      </c>
      <c r="AI316" s="54"/>
      <c r="AJ316" s="54"/>
      <c r="AK316" s="54"/>
      <c r="AL316" s="54"/>
      <c r="AM316" s="54">
        <v>0</v>
      </c>
      <c r="AN316" s="54"/>
      <c r="AO316" s="54"/>
      <c r="AP316" s="54"/>
      <c r="AQ316" s="54"/>
      <c r="AR316" s="54"/>
      <c r="AS316" s="54"/>
      <c r="AT316" s="54"/>
      <c r="AU316" s="54"/>
      <c r="AV316" s="54"/>
      <c r="AW316" s="54"/>
      <c r="AX316" s="59"/>
      <c r="AY316" s="59"/>
      <c r="AZ316" s="59"/>
      <c r="BA316" s="59"/>
      <c r="BB316" s="59">
        <v>0.1089</v>
      </c>
      <c r="BC316" s="60">
        <v>4.9000000000000004</v>
      </c>
      <c r="BD316" s="61">
        <v>6.4130000000000006E-2</v>
      </c>
      <c r="BE316" s="62" t="s">
        <v>293</v>
      </c>
      <c r="BF316" s="35">
        <f t="shared" si="729"/>
        <v>4.9000000000000004</v>
      </c>
      <c r="BG316" s="35">
        <f t="shared" si="729"/>
        <v>6.4130000000000006E-2</v>
      </c>
      <c r="BH316" s="35" t="str">
        <f t="shared" si="730"/>
        <v>Low</v>
      </c>
      <c r="BI316" s="110">
        <f t="shared" si="731"/>
        <v>0</v>
      </c>
      <c r="BJ316" s="83">
        <f>VLOOKUP($F316,REP_Info!$D$6:$H$250,5,FALSE)</f>
        <v>1.159</v>
      </c>
      <c r="BK316" s="30">
        <f t="shared" si="732"/>
        <v>18.283000000000001</v>
      </c>
      <c r="BL316" s="30">
        <f t="shared" si="732"/>
        <v>17.792999999999999</v>
      </c>
      <c r="BM316" s="30">
        <f t="shared" si="732"/>
        <v>17.547999999999998</v>
      </c>
      <c r="BN316" s="29">
        <f t="shared" si="732"/>
        <v>17.466333333333335</v>
      </c>
      <c r="BO316" s="85" t="str">
        <f t="shared" si="2"/>
        <v>$$$</v>
      </c>
      <c r="BP316" s="88" t="str">
        <f t="shared" si="733"/>
        <v>$$$</v>
      </c>
      <c r="BQ316" s="88" t="str">
        <f t="shared" si="4"/>
        <v>$$$</v>
      </c>
      <c r="BR316" s="88" t="str">
        <f t="shared" si="5"/>
        <v>$$$</v>
      </c>
      <c r="BS316" s="29" t="e">
        <f t="shared" si="734"/>
        <v>#N/A</v>
      </c>
      <c r="BT316" s="29" t="e">
        <f t="shared" si="734"/>
        <v>#N/A</v>
      </c>
      <c r="BU316" s="29" t="e">
        <f t="shared" si="734"/>
        <v>#N/A</v>
      </c>
      <c r="BV316" s="29" t="e">
        <f t="shared" si="734"/>
        <v>#N/A</v>
      </c>
      <c r="BW316" s="29" t="e">
        <f t="shared" si="734"/>
        <v>#N/A</v>
      </c>
      <c r="BX316" s="29" t="e">
        <f t="shared" si="734"/>
        <v>#N/A</v>
      </c>
      <c r="BY316" s="29" t="e">
        <f t="shared" si="734"/>
        <v>#N/A</v>
      </c>
      <c r="BZ316" s="29" t="e">
        <f t="shared" si="734"/>
        <v>#N/A</v>
      </c>
      <c r="CA316" s="29" t="e">
        <f t="shared" si="734"/>
        <v>#N/A</v>
      </c>
      <c r="CB316" s="29" t="e">
        <f t="shared" si="734"/>
        <v>#N/A</v>
      </c>
      <c r="CC316" s="29" t="e">
        <f t="shared" si="734"/>
        <v>#N/A</v>
      </c>
      <c r="CD316" s="29" t="e">
        <f t="shared" si="734"/>
        <v>#N/A</v>
      </c>
      <c r="CE316" s="6" t="str">
        <f t="shared" si="603"/>
        <v/>
      </c>
      <c r="CF316" s="27" t="e">
        <f>IF(AND(CI316,NOT(AD316)),LOOKUP(CF$5,{0,750,1500},H316:J316),"")</f>
        <v>#N/A</v>
      </c>
      <c r="CG316" s="6" t="str">
        <f t="shared" si="604"/>
        <v/>
      </c>
      <c r="CH316" t="e">
        <f t="shared" si="735"/>
        <v>#N/A</v>
      </c>
      <c r="CI316" t="e">
        <f t="shared" si="736"/>
        <v>#N/A</v>
      </c>
      <c r="CJ316" s="6" t="e">
        <f t="shared" si="11"/>
        <v>#N/A</v>
      </c>
      <c r="CK316" s="6">
        <f t="shared" si="12"/>
        <v>1</v>
      </c>
      <c r="CL316" s="6">
        <f t="shared" si="26"/>
        <v>1</v>
      </c>
      <c r="CM316" s="6">
        <f t="shared" si="13"/>
        <v>1</v>
      </c>
      <c r="CN316" s="6">
        <f t="shared" si="14"/>
        <v>1</v>
      </c>
      <c r="CO316" s="6">
        <f t="shared" si="15"/>
        <v>1</v>
      </c>
      <c r="CP316" s="6">
        <f t="shared" si="16"/>
        <v>1</v>
      </c>
      <c r="CQ316" s="6">
        <f t="shared" si="737"/>
        <v>1</v>
      </c>
      <c r="CR316" s="81" t="str">
        <f t="shared" si="17"/>
        <v/>
      </c>
      <c r="CS316">
        <f t="shared" si="738"/>
        <v>0</v>
      </c>
      <c r="CT316">
        <f t="shared" si="741"/>
        <v>100</v>
      </c>
      <c r="CU316" t="str">
        <f t="shared" si="29"/>
        <v/>
      </c>
      <c r="CV316" s="81">
        <f t="shared" si="739"/>
        <v>100</v>
      </c>
      <c r="CW316" s="81">
        <f>(CV316/25)^1.5*(Calculator!$BU$4/10000)*CW$5</f>
        <v>4.1604480000000077</v>
      </c>
      <c r="CX316" t="str">
        <f t="shared" si="740"/>
        <v>$100</v>
      </c>
    </row>
    <row r="317" spans="2:102" x14ac:dyDescent="0.25">
      <c r="B317" s="115" t="s">
        <v>233</v>
      </c>
      <c r="C317" s="13">
        <v>46266.661111111112</v>
      </c>
      <c r="D317">
        <v>37305</v>
      </c>
      <c r="E317" s="54" t="s">
        <v>237</v>
      </c>
      <c r="F317" s="54" t="s">
        <v>639</v>
      </c>
      <c r="G317" s="54" t="s">
        <v>1870</v>
      </c>
      <c r="H317" s="55">
        <v>16.8</v>
      </c>
      <c r="I317" s="55">
        <v>6.4</v>
      </c>
      <c r="J317" s="55">
        <v>11.200000000000001</v>
      </c>
      <c r="K317" s="54" t="s">
        <v>2016</v>
      </c>
      <c r="L317" s="56" t="b">
        <v>0</v>
      </c>
      <c r="M317" s="56" t="b">
        <v>0</v>
      </c>
      <c r="N317" s="54">
        <v>1</v>
      </c>
      <c r="O317" s="54" t="s">
        <v>228</v>
      </c>
      <c r="P317" s="54">
        <v>37</v>
      </c>
      <c r="Q317" s="54">
        <v>12</v>
      </c>
      <c r="R317" s="54">
        <v>100</v>
      </c>
      <c r="S317" s="54" t="s">
        <v>641</v>
      </c>
      <c r="T317" s="54"/>
      <c r="U317" s="54" t="s">
        <v>1846</v>
      </c>
      <c r="V317" s="54" t="s">
        <v>1874</v>
      </c>
      <c r="W317" s="54" t="b">
        <v>0</v>
      </c>
      <c r="X317" s="54"/>
      <c r="Y317" s="57" t="s">
        <v>1875</v>
      </c>
      <c r="Z317" s="54" t="s">
        <v>1873</v>
      </c>
      <c r="AA317" s="54"/>
      <c r="AB317" s="54" t="s">
        <v>646</v>
      </c>
      <c r="AC317" s="56" t="b">
        <v>1</v>
      </c>
      <c r="AD317" s="56" t="b">
        <v>1</v>
      </c>
      <c r="AE317" s="54" t="s">
        <v>302</v>
      </c>
      <c r="AF317" s="58">
        <v>46266</v>
      </c>
      <c r="AG317" s="62" t="s">
        <v>293</v>
      </c>
      <c r="AH317" s="54">
        <v>0</v>
      </c>
      <c r="AI317" s="54">
        <v>1000</v>
      </c>
      <c r="AJ317" s="54"/>
      <c r="AK317" s="54"/>
      <c r="AL317" s="54"/>
      <c r="AM317" s="54">
        <v>0</v>
      </c>
      <c r="AN317" s="54">
        <v>-100</v>
      </c>
      <c r="AO317" s="54"/>
      <c r="AP317" s="54"/>
      <c r="AQ317" s="54"/>
      <c r="AR317" s="54"/>
      <c r="AS317" s="54"/>
      <c r="AT317" s="54"/>
      <c r="AU317" s="54"/>
      <c r="AV317" s="54"/>
      <c r="AW317" s="54"/>
      <c r="AX317" s="59"/>
      <c r="AY317" s="59"/>
      <c r="AZ317" s="59"/>
      <c r="BA317" s="59"/>
      <c r="BB317" s="59">
        <v>9.9900000000000003E-2</v>
      </c>
      <c r="BC317" s="60">
        <v>4.0599999999999996</v>
      </c>
      <c r="BD317" s="61">
        <v>6.0295000000000001E-2</v>
      </c>
      <c r="BE317" s="62" t="s">
        <v>293</v>
      </c>
      <c r="BF317" s="35">
        <f t="shared" si="729"/>
        <v>4.0600000000000005</v>
      </c>
      <c r="BG317" s="35">
        <f t="shared" si="729"/>
        <v>6.0295000000000001E-2</v>
      </c>
      <c r="BH317" s="35" t="str">
        <f t="shared" si="730"/>
        <v>High</v>
      </c>
      <c r="BI317" s="110">
        <f t="shared" si="731"/>
        <v>0</v>
      </c>
      <c r="BJ317" s="83">
        <f>VLOOKUP($F317,REP_Info!$D$6:$H$250,5,FALSE)</f>
        <v>1.159</v>
      </c>
      <c r="BK317" s="30">
        <f t="shared" si="732"/>
        <v>16.831499999999998</v>
      </c>
      <c r="BL317" s="30">
        <f t="shared" si="732"/>
        <v>6.4255000000000013</v>
      </c>
      <c r="BM317" s="30">
        <f t="shared" si="732"/>
        <v>11.2225</v>
      </c>
      <c r="BN317" s="29">
        <f t="shared" si="732"/>
        <v>12.8215</v>
      </c>
      <c r="BO317" s="85" t="str">
        <f t="shared" si="2"/>
        <v>$$$</v>
      </c>
      <c r="BP317" s="88" t="str">
        <f t="shared" si="733"/>
        <v>$$$</v>
      </c>
      <c r="BQ317" s="88" t="str">
        <f t="shared" si="4"/>
        <v>$$$</v>
      </c>
      <c r="BR317" s="88" t="str">
        <f t="shared" si="5"/>
        <v>$$$</v>
      </c>
      <c r="BS317" s="29" t="e">
        <f t="shared" si="734"/>
        <v>#N/A</v>
      </c>
      <c r="BT317" s="29" t="e">
        <f t="shared" si="734"/>
        <v>#N/A</v>
      </c>
      <c r="BU317" s="29" t="e">
        <f t="shared" si="734"/>
        <v>#N/A</v>
      </c>
      <c r="BV317" s="29" t="e">
        <f t="shared" si="734"/>
        <v>#N/A</v>
      </c>
      <c r="BW317" s="29" t="e">
        <f t="shared" si="734"/>
        <v>#N/A</v>
      </c>
      <c r="BX317" s="29" t="e">
        <f t="shared" si="734"/>
        <v>#N/A</v>
      </c>
      <c r="BY317" s="29" t="e">
        <f t="shared" si="734"/>
        <v>#N/A</v>
      </c>
      <c r="BZ317" s="29" t="e">
        <f t="shared" si="734"/>
        <v>#N/A</v>
      </c>
      <c r="CA317" s="29" t="e">
        <f t="shared" si="734"/>
        <v>#N/A</v>
      </c>
      <c r="CB317" s="29" t="e">
        <f t="shared" si="734"/>
        <v>#N/A</v>
      </c>
      <c r="CC317" s="29" t="e">
        <f t="shared" si="734"/>
        <v>#N/A</v>
      </c>
      <c r="CD317" s="29" t="e">
        <f t="shared" si="734"/>
        <v>#N/A</v>
      </c>
      <c r="CE317" s="6" t="str">
        <f t="shared" si="603"/>
        <v/>
      </c>
      <c r="CF317" s="27" t="e">
        <f>IF(AND(CI317,NOT(AD317)),LOOKUP(CF$5,{0,750,1500},H317:J317),"")</f>
        <v>#N/A</v>
      </c>
      <c r="CG317" s="6" t="str">
        <f t="shared" si="604"/>
        <v/>
      </c>
      <c r="CH317" t="e">
        <f t="shared" si="735"/>
        <v>#N/A</v>
      </c>
      <c r="CI317" t="e">
        <f t="shared" si="736"/>
        <v>#N/A</v>
      </c>
      <c r="CJ317" s="6" t="e">
        <f t="shared" si="11"/>
        <v>#N/A</v>
      </c>
      <c r="CK317" s="6">
        <f t="shared" si="12"/>
        <v>1</v>
      </c>
      <c r="CL317" s="6">
        <f t="shared" si="26"/>
        <v>1</v>
      </c>
      <c r="CM317" s="6">
        <f t="shared" si="13"/>
        <v>1</v>
      </c>
      <c r="CN317" s="6">
        <f t="shared" si="14"/>
        <v>1</v>
      </c>
      <c r="CO317" s="6">
        <f t="shared" si="15"/>
        <v>1</v>
      </c>
      <c r="CP317" s="6">
        <f t="shared" si="16"/>
        <v>1</v>
      </c>
      <c r="CQ317" s="6">
        <f t="shared" si="737"/>
        <v>1</v>
      </c>
      <c r="CR317" s="81" t="str">
        <f t="shared" si="17"/>
        <v/>
      </c>
      <c r="CS317">
        <f t="shared" si="738"/>
        <v>0</v>
      </c>
      <c r="CT317">
        <f t="shared" si="741"/>
        <v>100</v>
      </c>
      <c r="CU317" t="str">
        <f t="shared" si="29"/>
        <v/>
      </c>
      <c r="CV317" s="81">
        <f t="shared" si="739"/>
        <v>100</v>
      </c>
      <c r="CW317" s="81">
        <f>(CV317/25)^1.5*(Calculator!$BU$4/10000)*CW$5</f>
        <v>4.1604480000000077</v>
      </c>
      <c r="CX317" t="str">
        <f t="shared" si="740"/>
        <v>$100</v>
      </c>
    </row>
    <row r="318" spans="2:102" x14ac:dyDescent="0.25">
      <c r="B318" s="115" t="s">
        <v>233</v>
      </c>
      <c r="C318" s="13">
        <v>46269.447222222225</v>
      </c>
      <c r="D318">
        <v>17263</v>
      </c>
      <c r="E318" s="54" t="s">
        <v>237</v>
      </c>
      <c r="F318" s="54" t="s">
        <v>661</v>
      </c>
      <c r="G318" s="54" t="s">
        <v>1940</v>
      </c>
      <c r="H318" s="55">
        <v>10.8</v>
      </c>
      <c r="I318" s="55">
        <v>9.9</v>
      </c>
      <c r="J318" s="55">
        <v>9.5</v>
      </c>
      <c r="K318" s="54"/>
      <c r="L318" s="56" t="b">
        <v>0</v>
      </c>
      <c r="M318" s="56" t="b">
        <v>1</v>
      </c>
      <c r="N318" s="54">
        <v>1</v>
      </c>
      <c r="O318" s="54" t="s">
        <v>228</v>
      </c>
      <c r="P318" s="54">
        <v>22</v>
      </c>
      <c r="Q318" s="54">
        <v>3</v>
      </c>
      <c r="R318" s="54">
        <v>175</v>
      </c>
      <c r="S318" s="54" t="s">
        <v>662</v>
      </c>
      <c r="T318" s="54" t="s">
        <v>663</v>
      </c>
      <c r="U318" s="54" t="s">
        <v>1920</v>
      </c>
      <c r="V318" s="54" t="s">
        <v>664</v>
      </c>
      <c r="W318" s="54" t="b">
        <v>0</v>
      </c>
      <c r="X318" s="54"/>
      <c r="Y318" s="57" t="s">
        <v>1941</v>
      </c>
      <c r="Z318" s="54" t="s">
        <v>665</v>
      </c>
      <c r="AA318" s="54"/>
      <c r="AB318" s="54" t="s">
        <v>666</v>
      </c>
      <c r="AC318" s="56" t="b">
        <v>1</v>
      </c>
      <c r="AD318" s="56" t="b">
        <v>0</v>
      </c>
      <c r="AE318" s="54" t="s">
        <v>302</v>
      </c>
      <c r="AF318" s="58">
        <v>46269</v>
      </c>
      <c r="AG318" s="62" t="s">
        <v>293</v>
      </c>
      <c r="AH318" s="54">
        <v>0</v>
      </c>
      <c r="AI318" s="54"/>
      <c r="AJ318" s="54"/>
      <c r="AK318" s="54"/>
      <c r="AL318" s="54"/>
      <c r="AM318" s="54">
        <v>16.663333333333334</v>
      </c>
      <c r="AN318" s="54"/>
      <c r="AO318" s="54"/>
      <c r="AP318" s="54"/>
      <c r="AQ318" s="54"/>
      <c r="AR318" s="54"/>
      <c r="AS318" s="54"/>
      <c r="AT318" s="54"/>
      <c r="AU318" s="54"/>
      <c r="AV318" s="54"/>
      <c r="AW318" s="54"/>
      <c r="AX318" s="59"/>
      <c r="AY318" s="59"/>
      <c r="AZ318" s="59"/>
      <c r="BA318" s="59"/>
      <c r="BB318" s="59">
        <v>3.082E-2</v>
      </c>
      <c r="BC318" s="60">
        <v>4.0599999999999996</v>
      </c>
      <c r="BD318" s="61">
        <v>6.0295000000000001E-2</v>
      </c>
      <c r="BE318" s="62" t="e">
        <v>#N/A</v>
      </c>
      <c r="BF318" s="35">
        <f t="shared" si="729"/>
        <v>4.0600000000000005</v>
      </c>
      <c r="BG318" s="35">
        <f t="shared" si="729"/>
        <v>6.0295000000000001E-2</v>
      </c>
      <c r="BH318" s="35" t="str">
        <f t="shared" si="730"/>
        <v>?</v>
      </c>
      <c r="BI318" s="110">
        <f t="shared" si="731"/>
        <v>0</v>
      </c>
      <c r="BJ318" s="83">
        <f>VLOOKUP($F318,REP_Info!$D$6:$H$250,5,FALSE)</f>
        <v>1.806</v>
      </c>
      <c r="BK318" s="30" t="e">
        <f t="shared" si="732"/>
        <v>#N/A</v>
      </c>
      <c r="BL318" s="30" t="e">
        <f t="shared" si="732"/>
        <v>#N/A</v>
      </c>
      <c r="BM318" s="30" t="e">
        <f t="shared" si="732"/>
        <v>#N/A</v>
      </c>
      <c r="BN318" s="29" t="e">
        <f t="shared" si="732"/>
        <v>#N/A</v>
      </c>
      <c r="BO318" s="85" t="str">
        <f t="shared" si="2"/>
        <v>$$$</v>
      </c>
      <c r="BP318" s="88" t="str">
        <f t="shared" si="733"/>
        <v>$$$</v>
      </c>
      <c r="BQ318" s="88" t="str">
        <f t="shared" si="4"/>
        <v>$$$</v>
      </c>
      <c r="BR318" s="88" t="str">
        <f t="shared" si="5"/>
        <v>$$$</v>
      </c>
      <c r="BS318" s="29" t="e">
        <f t="shared" si="734"/>
        <v>#N/A</v>
      </c>
      <c r="BT318" s="29" t="e">
        <f t="shared" si="734"/>
        <v>#N/A</v>
      </c>
      <c r="BU318" s="29" t="e">
        <f t="shared" si="734"/>
        <v>#N/A</v>
      </c>
      <c r="BV318" s="29" t="e">
        <f t="shared" si="734"/>
        <v>#N/A</v>
      </c>
      <c r="BW318" s="29" t="e">
        <f t="shared" si="734"/>
        <v>#N/A</v>
      </c>
      <c r="BX318" s="29" t="e">
        <f t="shared" si="734"/>
        <v>#N/A</v>
      </c>
      <c r="BY318" s="29" t="e">
        <f t="shared" si="734"/>
        <v>#N/A</v>
      </c>
      <c r="BZ318" s="29" t="e">
        <f t="shared" si="734"/>
        <v>#N/A</v>
      </c>
      <c r="CA318" s="29" t="e">
        <f t="shared" si="734"/>
        <v>#N/A</v>
      </c>
      <c r="CB318" s="29" t="e">
        <f t="shared" si="734"/>
        <v>#N/A</v>
      </c>
      <c r="CC318" s="29" t="e">
        <f t="shared" si="734"/>
        <v>#N/A</v>
      </c>
      <c r="CD318" s="29" t="e">
        <f t="shared" si="734"/>
        <v>#N/A</v>
      </c>
      <c r="CE318" s="6" t="str">
        <f t="shared" si="603"/>
        <v/>
      </c>
      <c r="CF318" s="27" t="e">
        <f>IF(AND(CI318,NOT(AD318)),LOOKUP(CF$5,{0,750,1500},H318:J318),"")</f>
        <v>#N/A</v>
      </c>
      <c r="CG318" s="6" t="str">
        <f t="shared" si="604"/>
        <v/>
      </c>
      <c r="CH318" t="e">
        <f t="shared" si="735"/>
        <v>#N/A</v>
      </c>
      <c r="CI318" t="e">
        <f t="shared" si="736"/>
        <v>#N/A</v>
      </c>
      <c r="CJ318" s="6" t="e">
        <f t="shared" si="11"/>
        <v>#N/A</v>
      </c>
      <c r="CK318" s="6">
        <f t="shared" si="12"/>
        <v>1</v>
      </c>
      <c r="CL318" s="6">
        <f t="shared" si="26"/>
        <v>1</v>
      </c>
      <c r="CM318" s="6">
        <f t="shared" si="13"/>
        <v>1</v>
      </c>
      <c r="CN318" s="6">
        <f t="shared" si="14"/>
        <v>0</v>
      </c>
      <c r="CO318" s="6">
        <f t="shared" si="15"/>
        <v>1</v>
      </c>
      <c r="CP318" s="6">
        <f t="shared" si="16"/>
        <v>1</v>
      </c>
      <c r="CQ318" s="6">
        <f t="shared" si="737"/>
        <v>1</v>
      </c>
      <c r="CR318" s="81" t="str">
        <f t="shared" si="17"/>
        <v/>
      </c>
      <c r="CS318">
        <f t="shared" si="738"/>
        <v>54</v>
      </c>
      <c r="CT318">
        <f t="shared" si="741"/>
        <v>175</v>
      </c>
      <c r="CU318" t="str">
        <f t="shared" si="29"/>
        <v/>
      </c>
      <c r="CV318" s="81">
        <f t="shared" si="739"/>
        <v>175</v>
      </c>
      <c r="CW318" s="81">
        <f>(CV318/25)^1.5*(Calculator!$BU$4/10000)*CW$5</f>
        <v>9.6315719067890644</v>
      </c>
      <c r="CX318" t="str">
        <f t="shared" si="740"/>
        <v>$175</v>
      </c>
    </row>
    <row r="319" spans="2:102" x14ac:dyDescent="0.25">
      <c r="B319" s="115" t="s">
        <v>233</v>
      </c>
      <c r="C319" s="13">
        <v>46269.447222222225</v>
      </c>
      <c r="D319">
        <v>17267</v>
      </c>
      <c r="E319" s="54" t="s">
        <v>235</v>
      </c>
      <c r="F319" s="54" t="s">
        <v>661</v>
      </c>
      <c r="G319" s="54" t="s">
        <v>1940</v>
      </c>
      <c r="H319" s="55">
        <v>11.700000000000001</v>
      </c>
      <c r="I319" s="55">
        <v>10.8</v>
      </c>
      <c r="J319" s="55">
        <v>10.4</v>
      </c>
      <c r="K319" s="54"/>
      <c r="L319" s="56" t="b">
        <v>0</v>
      </c>
      <c r="M319" s="56" t="b">
        <v>1</v>
      </c>
      <c r="N319" s="54">
        <v>1</v>
      </c>
      <c r="O319" s="54" t="s">
        <v>228</v>
      </c>
      <c r="P319" s="54">
        <v>22</v>
      </c>
      <c r="Q319" s="54">
        <v>3</v>
      </c>
      <c r="R319" s="54">
        <v>175</v>
      </c>
      <c r="S319" s="54" t="s">
        <v>662</v>
      </c>
      <c r="T319" s="54" t="s">
        <v>663</v>
      </c>
      <c r="U319" s="54" t="s">
        <v>1921</v>
      </c>
      <c r="V319" s="54" t="s">
        <v>664</v>
      </c>
      <c r="W319" s="54" t="b">
        <v>0</v>
      </c>
      <c r="X319" s="54"/>
      <c r="Y319" s="57" t="s">
        <v>1942</v>
      </c>
      <c r="Z319" s="54" t="s">
        <v>665</v>
      </c>
      <c r="AA319" s="54"/>
      <c r="AB319" s="54" t="s">
        <v>666</v>
      </c>
      <c r="AC319" s="56" t="b">
        <v>1</v>
      </c>
      <c r="AD319" s="56" t="b">
        <v>0</v>
      </c>
      <c r="AE319" s="54" t="s">
        <v>302</v>
      </c>
      <c r="AF319" s="58">
        <v>46269</v>
      </c>
      <c r="AG319" s="62" t="s">
        <v>293</v>
      </c>
      <c r="AH319" s="54">
        <v>0</v>
      </c>
      <c r="AI319" s="54"/>
      <c r="AJ319" s="54"/>
      <c r="AK319" s="54"/>
      <c r="AL319" s="54"/>
      <c r="AM319" s="54">
        <v>16.663333333333334</v>
      </c>
      <c r="AN319" s="54"/>
      <c r="AO319" s="54"/>
      <c r="AP319" s="54"/>
      <c r="AQ319" s="54"/>
      <c r="AR319" s="54"/>
      <c r="AS319" s="54"/>
      <c r="AT319" s="54"/>
      <c r="AU319" s="54"/>
      <c r="AV319" s="54"/>
      <c r="AW319" s="54"/>
      <c r="AX319" s="59"/>
      <c r="AY319" s="59"/>
      <c r="AZ319" s="59"/>
      <c r="BA319" s="59"/>
      <c r="BB319" s="59">
        <v>3.4840000000000003E-2</v>
      </c>
      <c r="BC319" s="60">
        <v>4.9000000000000004</v>
      </c>
      <c r="BD319" s="61">
        <v>5.1461E-2</v>
      </c>
      <c r="BE319" s="62" t="e">
        <v>#N/A</v>
      </c>
      <c r="BF319" s="35">
        <f t="shared" si="729"/>
        <v>4.9000000000000004</v>
      </c>
      <c r="BG319" s="35">
        <f t="shared" si="729"/>
        <v>6.4130000000000006E-2</v>
      </c>
      <c r="BH319" s="35" t="str">
        <f t="shared" si="730"/>
        <v>?</v>
      </c>
      <c r="BI319" s="110">
        <f t="shared" si="731"/>
        <v>0</v>
      </c>
      <c r="BJ319" s="83">
        <f>VLOOKUP($F319,REP_Info!$D$6:$H$250,5,FALSE)</f>
        <v>1.806</v>
      </c>
      <c r="BK319" s="30" t="e">
        <f t="shared" si="732"/>
        <v>#N/A</v>
      </c>
      <c r="BL319" s="30" t="e">
        <f t="shared" si="732"/>
        <v>#N/A</v>
      </c>
      <c r="BM319" s="30" t="e">
        <f t="shared" si="732"/>
        <v>#N/A</v>
      </c>
      <c r="BN319" s="29" t="e">
        <f t="shared" si="732"/>
        <v>#N/A</v>
      </c>
      <c r="BO319" s="85" t="str">
        <f t="shared" si="2"/>
        <v>$$$</v>
      </c>
      <c r="BP319" s="88" t="str">
        <f t="shared" si="733"/>
        <v>$$$</v>
      </c>
      <c r="BQ319" s="88" t="str">
        <f t="shared" si="4"/>
        <v>$$$</v>
      </c>
      <c r="BR319" s="88" t="str">
        <f t="shared" si="5"/>
        <v>$$$</v>
      </c>
      <c r="BS319" s="29" t="e">
        <f t="shared" si="734"/>
        <v>#N/A</v>
      </c>
      <c r="BT319" s="29" t="e">
        <f t="shared" si="734"/>
        <v>#N/A</v>
      </c>
      <c r="BU319" s="29" t="e">
        <f t="shared" si="734"/>
        <v>#N/A</v>
      </c>
      <c r="BV319" s="29" t="e">
        <f t="shared" si="734"/>
        <v>#N/A</v>
      </c>
      <c r="BW319" s="29" t="e">
        <f t="shared" si="734"/>
        <v>#N/A</v>
      </c>
      <c r="BX319" s="29" t="e">
        <f t="shared" si="734"/>
        <v>#N/A</v>
      </c>
      <c r="BY319" s="29" t="e">
        <f t="shared" si="734"/>
        <v>#N/A</v>
      </c>
      <c r="BZ319" s="29" t="e">
        <f t="shared" si="734"/>
        <v>#N/A</v>
      </c>
      <c r="CA319" s="29" t="e">
        <f t="shared" si="734"/>
        <v>#N/A</v>
      </c>
      <c r="CB319" s="29" t="e">
        <f t="shared" si="734"/>
        <v>#N/A</v>
      </c>
      <c r="CC319" s="29" t="e">
        <f t="shared" si="734"/>
        <v>#N/A</v>
      </c>
      <c r="CD319" s="29" t="e">
        <f t="shared" si="734"/>
        <v>#N/A</v>
      </c>
      <c r="CE319" s="6" t="str">
        <f t="shared" si="603"/>
        <v/>
      </c>
      <c r="CF319" s="27" t="e">
        <f>IF(AND(CI319,NOT(AD319)),LOOKUP(CF$5,{0,750,1500},H319:J319),"")</f>
        <v>#N/A</v>
      </c>
      <c r="CG319" s="6" t="str">
        <f t="shared" si="604"/>
        <v/>
      </c>
      <c r="CH319" t="e">
        <f t="shared" si="735"/>
        <v>#N/A</v>
      </c>
      <c r="CI319" t="e">
        <f t="shared" si="736"/>
        <v>#N/A</v>
      </c>
      <c r="CJ319" s="6" t="e">
        <f t="shared" si="11"/>
        <v>#N/A</v>
      </c>
      <c r="CK319" s="6">
        <f t="shared" si="12"/>
        <v>1</v>
      </c>
      <c r="CL319" s="6">
        <f t="shared" si="26"/>
        <v>1</v>
      </c>
      <c r="CM319" s="6">
        <f t="shared" si="13"/>
        <v>1</v>
      </c>
      <c r="CN319" s="6">
        <f t="shared" si="14"/>
        <v>0</v>
      </c>
      <c r="CO319" s="6">
        <f t="shared" si="15"/>
        <v>1</v>
      </c>
      <c r="CP319" s="6">
        <f t="shared" si="16"/>
        <v>1</v>
      </c>
      <c r="CQ319" s="6">
        <f t="shared" si="737"/>
        <v>1</v>
      </c>
      <c r="CR319" s="81" t="str">
        <f t="shared" si="17"/>
        <v/>
      </c>
      <c r="CS319">
        <f t="shared" si="738"/>
        <v>54</v>
      </c>
      <c r="CT319">
        <f t="shared" si="741"/>
        <v>175</v>
      </c>
      <c r="CU319" t="str">
        <f t="shared" si="29"/>
        <v/>
      </c>
      <c r="CV319" s="81">
        <f t="shared" si="739"/>
        <v>175</v>
      </c>
      <c r="CW319" s="81">
        <f>(CV319/25)^1.5*(Calculator!$BU$4/10000)*CW$5</f>
        <v>9.6315719067890644</v>
      </c>
      <c r="CX319" t="str">
        <f t="shared" si="740"/>
        <v>$175</v>
      </c>
    </row>
    <row r="320" spans="2:102" x14ac:dyDescent="0.25">
      <c r="B320" s="115" t="s">
        <v>233</v>
      </c>
      <c r="C320" s="13">
        <v>46269.447222222225</v>
      </c>
      <c r="D320">
        <v>22159</v>
      </c>
      <c r="E320" s="54" t="s">
        <v>237</v>
      </c>
      <c r="F320" s="54" t="s">
        <v>661</v>
      </c>
      <c r="G320" s="54" t="s">
        <v>1943</v>
      </c>
      <c r="H320" s="55">
        <v>10.7</v>
      </c>
      <c r="I320" s="55">
        <v>9.9</v>
      </c>
      <c r="J320" s="55">
        <v>9.4</v>
      </c>
      <c r="K320" s="54"/>
      <c r="L320" s="56" t="b">
        <v>0</v>
      </c>
      <c r="M320" s="56" t="b">
        <v>0</v>
      </c>
      <c r="N320" s="54">
        <v>1</v>
      </c>
      <c r="O320" s="54" t="s">
        <v>228</v>
      </c>
      <c r="P320" s="54">
        <v>22</v>
      </c>
      <c r="Q320" s="54">
        <v>3</v>
      </c>
      <c r="R320" s="54">
        <v>175</v>
      </c>
      <c r="S320" s="54" t="s">
        <v>662</v>
      </c>
      <c r="T320" s="54" t="s">
        <v>667</v>
      </c>
      <c r="U320" s="54" t="s">
        <v>1922</v>
      </c>
      <c r="V320" s="54" t="s">
        <v>664</v>
      </c>
      <c r="W320" s="54" t="b">
        <v>0</v>
      </c>
      <c r="X320" s="54"/>
      <c r="Y320" s="57" t="s">
        <v>1944</v>
      </c>
      <c r="Z320" s="54" t="s">
        <v>665</v>
      </c>
      <c r="AA320" s="54"/>
      <c r="AB320" s="54" t="s">
        <v>666</v>
      </c>
      <c r="AC320" s="56" t="b">
        <v>1</v>
      </c>
      <c r="AD320" s="56" t="b">
        <v>0</v>
      </c>
      <c r="AE320" s="54" t="s">
        <v>302</v>
      </c>
      <c r="AF320" s="58">
        <v>46269</v>
      </c>
      <c r="AG320" s="62" t="s">
        <v>293</v>
      </c>
      <c r="AH320" s="54">
        <v>0</v>
      </c>
      <c r="AI320" s="54"/>
      <c r="AJ320" s="54"/>
      <c r="AK320" s="54"/>
      <c r="AL320" s="54"/>
      <c r="AM320" s="54">
        <v>16.663333333333334</v>
      </c>
      <c r="AN320" s="54"/>
      <c r="AO320" s="54"/>
      <c r="AP320" s="54"/>
      <c r="AQ320" s="54"/>
      <c r="AR320" s="54"/>
      <c r="AS320" s="54"/>
      <c r="AT320" s="54"/>
      <c r="AU320" s="54"/>
      <c r="AV320" s="54"/>
      <c r="AW320" s="54"/>
      <c r="AX320" s="59"/>
      <c r="AY320" s="59"/>
      <c r="AZ320" s="59"/>
      <c r="BA320" s="59"/>
      <c r="BB320" s="59">
        <v>0.03</v>
      </c>
      <c r="BC320" s="60">
        <v>4.0599999999999996</v>
      </c>
      <c r="BD320" s="61">
        <v>6.0295000000000001E-2</v>
      </c>
      <c r="BE320" s="62" t="s">
        <v>293</v>
      </c>
      <c r="BF320" s="35">
        <f t="shared" si="729"/>
        <v>4.0600000000000005</v>
      </c>
      <c r="BG320" s="35">
        <f t="shared" si="729"/>
        <v>6.0295000000000001E-2</v>
      </c>
      <c r="BH320" s="35" t="str">
        <f t="shared" si="730"/>
        <v>Med</v>
      </c>
      <c r="BI320" s="110">
        <f t="shared" si="731"/>
        <v>0</v>
      </c>
      <c r="BJ320" s="83">
        <f>VLOOKUP($F320,REP_Info!$D$6:$H$250,5,FALSE)</f>
        <v>1.806</v>
      </c>
      <c r="BK320" s="30">
        <f t="shared" si="732"/>
        <v>13.174166666666668</v>
      </c>
      <c r="BL320" s="30">
        <f t="shared" si="732"/>
        <v>11.101833333333333</v>
      </c>
      <c r="BM320" s="30">
        <f t="shared" si="732"/>
        <v>10.065666666666665</v>
      </c>
      <c r="BN320" s="29">
        <f t="shared" si="732"/>
        <v>9.7202777777777793</v>
      </c>
      <c r="BO320" s="85" t="str">
        <f t="shared" si="2"/>
        <v>$$$</v>
      </c>
      <c r="BP320" s="88" t="str">
        <f t="shared" si="733"/>
        <v>$$$</v>
      </c>
      <c r="BQ320" s="88" t="str">
        <f t="shared" si="4"/>
        <v>$$$</v>
      </c>
      <c r="BR320" s="88" t="str">
        <f t="shared" si="5"/>
        <v>$$$</v>
      </c>
      <c r="BS320" s="29" t="e">
        <f t="shared" si="734"/>
        <v>#N/A</v>
      </c>
      <c r="BT320" s="29" t="e">
        <f t="shared" si="734"/>
        <v>#N/A</v>
      </c>
      <c r="BU320" s="29" t="e">
        <f t="shared" si="734"/>
        <v>#N/A</v>
      </c>
      <c r="BV320" s="29" t="e">
        <f t="shared" si="734"/>
        <v>#N/A</v>
      </c>
      <c r="BW320" s="29" t="e">
        <f t="shared" si="734"/>
        <v>#N/A</v>
      </c>
      <c r="BX320" s="29" t="e">
        <f t="shared" si="734"/>
        <v>#N/A</v>
      </c>
      <c r="BY320" s="29" t="e">
        <f t="shared" si="734"/>
        <v>#N/A</v>
      </c>
      <c r="BZ320" s="29" t="e">
        <f t="shared" si="734"/>
        <v>#N/A</v>
      </c>
      <c r="CA320" s="29" t="e">
        <f t="shared" si="734"/>
        <v>#N/A</v>
      </c>
      <c r="CB320" s="29" t="e">
        <f t="shared" si="734"/>
        <v>#N/A</v>
      </c>
      <c r="CC320" s="29" t="e">
        <f t="shared" si="734"/>
        <v>#N/A</v>
      </c>
      <c r="CD320" s="29" t="e">
        <f t="shared" si="734"/>
        <v>#N/A</v>
      </c>
      <c r="CE320" s="6" t="str">
        <f t="shared" si="603"/>
        <v/>
      </c>
      <c r="CF320" s="27" t="e">
        <f>IF(AND(CI320,NOT(AD320)),LOOKUP(CF$5,{0,750,1500},H320:J320),"")</f>
        <v>#N/A</v>
      </c>
      <c r="CG320" s="6" t="str">
        <f t="shared" si="604"/>
        <v/>
      </c>
      <c r="CH320" t="e">
        <f t="shared" si="735"/>
        <v>#N/A</v>
      </c>
      <c r="CI320" t="e">
        <f t="shared" si="736"/>
        <v>#N/A</v>
      </c>
      <c r="CJ320" s="6" t="e">
        <f t="shared" si="11"/>
        <v>#N/A</v>
      </c>
      <c r="CK320" s="6">
        <f t="shared" si="12"/>
        <v>1</v>
      </c>
      <c r="CL320" s="6">
        <f t="shared" si="26"/>
        <v>1</v>
      </c>
      <c r="CM320" s="6">
        <f t="shared" si="13"/>
        <v>1</v>
      </c>
      <c r="CN320" s="6">
        <f t="shared" si="14"/>
        <v>0</v>
      </c>
      <c r="CO320" s="6">
        <f t="shared" si="15"/>
        <v>1</v>
      </c>
      <c r="CP320" s="6">
        <f t="shared" si="16"/>
        <v>1</v>
      </c>
      <c r="CQ320" s="6">
        <f t="shared" si="737"/>
        <v>1</v>
      </c>
      <c r="CR320" s="81" t="str">
        <f t="shared" si="17"/>
        <v/>
      </c>
      <c r="CS320">
        <f t="shared" si="738"/>
        <v>54</v>
      </c>
      <c r="CT320">
        <f t="shared" si="741"/>
        <v>175</v>
      </c>
      <c r="CU320" t="str">
        <f t="shared" si="29"/>
        <v/>
      </c>
      <c r="CV320" s="81">
        <f t="shared" si="739"/>
        <v>175</v>
      </c>
      <c r="CW320" s="81">
        <f>(CV320/25)^1.5*(Calculator!$BU$4/10000)*CW$5</f>
        <v>9.6315719067890644</v>
      </c>
      <c r="CX320" t="str">
        <f t="shared" si="740"/>
        <v>$175</v>
      </c>
    </row>
    <row r="321" spans="2:102" x14ac:dyDescent="0.25">
      <c r="B321" s="115" t="s">
        <v>233</v>
      </c>
      <c r="C321" s="13">
        <v>46269.447222222225</v>
      </c>
      <c r="D321">
        <v>22161</v>
      </c>
      <c r="E321" s="54" t="s">
        <v>235</v>
      </c>
      <c r="F321" s="54" t="s">
        <v>661</v>
      </c>
      <c r="G321" s="54" t="s">
        <v>1943</v>
      </c>
      <c r="H321" s="55">
        <v>11.700000000000001</v>
      </c>
      <c r="I321" s="55">
        <v>10.8</v>
      </c>
      <c r="J321" s="55">
        <v>10.4</v>
      </c>
      <c r="K321" s="54"/>
      <c r="L321" s="56" t="b">
        <v>0</v>
      </c>
      <c r="M321" s="56" t="b">
        <v>0</v>
      </c>
      <c r="N321" s="54">
        <v>1</v>
      </c>
      <c r="O321" s="54" t="s">
        <v>228</v>
      </c>
      <c r="P321" s="54">
        <v>22</v>
      </c>
      <c r="Q321" s="54">
        <v>3</v>
      </c>
      <c r="R321" s="54">
        <v>175</v>
      </c>
      <c r="S321" s="54" t="s">
        <v>662</v>
      </c>
      <c r="T321" s="54" t="s">
        <v>667</v>
      </c>
      <c r="U321" s="54" t="s">
        <v>1924</v>
      </c>
      <c r="V321" s="54" t="s">
        <v>664</v>
      </c>
      <c r="W321" s="54" t="b">
        <v>0</v>
      </c>
      <c r="X321" s="54"/>
      <c r="Y321" s="57" t="s">
        <v>1945</v>
      </c>
      <c r="Z321" s="54" t="s">
        <v>665</v>
      </c>
      <c r="AA321" s="54"/>
      <c r="AB321" s="54" t="s">
        <v>666</v>
      </c>
      <c r="AC321" s="56" t="b">
        <v>1</v>
      </c>
      <c r="AD321" s="56" t="b">
        <v>0</v>
      </c>
      <c r="AE321" s="54" t="s">
        <v>302</v>
      </c>
      <c r="AF321" s="58">
        <v>46269</v>
      </c>
      <c r="AG321" s="62" t="s">
        <v>293</v>
      </c>
      <c r="AH321" s="54">
        <v>0</v>
      </c>
      <c r="AI321" s="54"/>
      <c r="AJ321" s="54"/>
      <c r="AK321" s="54"/>
      <c r="AL321" s="54"/>
      <c r="AM321" s="54">
        <v>16.663333333333334</v>
      </c>
      <c r="AN321" s="54"/>
      <c r="AO321" s="54"/>
      <c r="AP321" s="54"/>
      <c r="AQ321" s="54"/>
      <c r="AR321" s="54"/>
      <c r="AS321" s="54"/>
      <c r="AT321" s="54"/>
      <c r="AU321" s="54"/>
      <c r="AV321" s="54"/>
      <c r="AW321" s="54"/>
      <c r="AX321" s="59"/>
      <c r="AY321" s="59"/>
      <c r="AZ321" s="59"/>
      <c r="BA321" s="59"/>
      <c r="BB321" s="59">
        <v>3.5000000000000003E-2</v>
      </c>
      <c r="BC321" s="60">
        <v>4.9000000000000004</v>
      </c>
      <c r="BD321" s="61">
        <v>6.4130000000000006E-2</v>
      </c>
      <c r="BE321" s="62" t="s">
        <v>293</v>
      </c>
      <c r="BF321" s="35">
        <f t="shared" si="729"/>
        <v>4.9000000000000004</v>
      </c>
      <c r="BG321" s="35">
        <f t="shared" si="729"/>
        <v>6.4130000000000006E-2</v>
      </c>
      <c r="BH321" s="35" t="str">
        <f t="shared" si="730"/>
        <v>Med</v>
      </c>
      <c r="BI321" s="110">
        <f t="shared" si="731"/>
        <v>0</v>
      </c>
      <c r="BJ321" s="83">
        <f>VLOOKUP($F321,REP_Info!$D$6:$H$250,5,FALSE)</f>
        <v>1.806</v>
      </c>
      <c r="BK321" s="30">
        <f t="shared" si="732"/>
        <v>14.225666666666665</v>
      </c>
      <c r="BL321" s="30">
        <f t="shared" si="732"/>
        <v>12.069333333333335</v>
      </c>
      <c r="BM321" s="30">
        <f t="shared" si="732"/>
        <v>10.991166666666668</v>
      </c>
      <c r="BN321" s="29">
        <f t="shared" si="732"/>
        <v>10.631777777777778</v>
      </c>
      <c r="BO321" s="85" t="str">
        <f t="shared" si="2"/>
        <v>$$$</v>
      </c>
      <c r="BP321" s="88" t="str">
        <f t="shared" si="733"/>
        <v>$$$</v>
      </c>
      <c r="BQ321" s="88" t="str">
        <f t="shared" si="4"/>
        <v>$$$</v>
      </c>
      <c r="BR321" s="88" t="str">
        <f t="shared" si="5"/>
        <v>$$$</v>
      </c>
      <c r="BS321" s="29" t="e">
        <f t="shared" si="734"/>
        <v>#N/A</v>
      </c>
      <c r="BT321" s="29" t="e">
        <f t="shared" si="734"/>
        <v>#N/A</v>
      </c>
      <c r="BU321" s="29" t="e">
        <f t="shared" si="734"/>
        <v>#N/A</v>
      </c>
      <c r="BV321" s="29" t="e">
        <f t="shared" si="734"/>
        <v>#N/A</v>
      </c>
      <c r="BW321" s="29" t="e">
        <f t="shared" si="734"/>
        <v>#N/A</v>
      </c>
      <c r="BX321" s="29" t="e">
        <f t="shared" si="734"/>
        <v>#N/A</v>
      </c>
      <c r="BY321" s="29" t="e">
        <f t="shared" si="734"/>
        <v>#N/A</v>
      </c>
      <c r="BZ321" s="29" t="e">
        <f t="shared" si="734"/>
        <v>#N/A</v>
      </c>
      <c r="CA321" s="29" t="e">
        <f t="shared" si="734"/>
        <v>#N/A</v>
      </c>
      <c r="CB321" s="29" t="e">
        <f t="shared" si="734"/>
        <v>#N/A</v>
      </c>
      <c r="CC321" s="29" t="e">
        <f t="shared" si="734"/>
        <v>#N/A</v>
      </c>
      <c r="CD321" s="29" t="e">
        <f t="shared" si="734"/>
        <v>#N/A</v>
      </c>
      <c r="CE321" s="6" t="str">
        <f t="shared" si="603"/>
        <v/>
      </c>
      <c r="CF321" s="27" t="e">
        <f>IF(AND(CI321,NOT(AD321)),LOOKUP(CF$5,{0,750,1500},H321:J321),"")</f>
        <v>#N/A</v>
      </c>
      <c r="CG321" s="6" t="str">
        <f t="shared" si="604"/>
        <v/>
      </c>
      <c r="CH321" t="e">
        <f t="shared" si="735"/>
        <v>#N/A</v>
      </c>
      <c r="CI321" t="e">
        <f t="shared" si="736"/>
        <v>#N/A</v>
      </c>
      <c r="CJ321" s="6" t="e">
        <f t="shared" si="11"/>
        <v>#N/A</v>
      </c>
      <c r="CK321" s="6">
        <f t="shared" si="12"/>
        <v>1</v>
      </c>
      <c r="CL321" s="6">
        <f t="shared" si="26"/>
        <v>1</v>
      </c>
      <c r="CM321" s="6">
        <f t="shared" si="13"/>
        <v>1</v>
      </c>
      <c r="CN321" s="6">
        <f t="shared" si="14"/>
        <v>0</v>
      </c>
      <c r="CO321" s="6">
        <f t="shared" si="15"/>
        <v>1</v>
      </c>
      <c r="CP321" s="6">
        <f t="shared" si="16"/>
        <v>1</v>
      </c>
      <c r="CQ321" s="6">
        <f t="shared" si="737"/>
        <v>1</v>
      </c>
      <c r="CR321" s="81" t="str">
        <f t="shared" si="17"/>
        <v/>
      </c>
      <c r="CS321">
        <f t="shared" si="738"/>
        <v>54</v>
      </c>
      <c r="CT321">
        <f t="shared" si="741"/>
        <v>175</v>
      </c>
      <c r="CU321" t="str">
        <f t="shared" si="29"/>
        <v/>
      </c>
      <c r="CV321" s="81">
        <f t="shared" si="739"/>
        <v>175</v>
      </c>
      <c r="CW321" s="81">
        <f>(CV321/25)^1.5*(Calculator!$BU$4/10000)*CW$5</f>
        <v>9.6315719067890644</v>
      </c>
      <c r="CX321" t="str">
        <f t="shared" si="740"/>
        <v>$175</v>
      </c>
    </row>
    <row r="322" spans="2:102" x14ac:dyDescent="0.25">
      <c r="B322" s="115" t="s">
        <v>233</v>
      </c>
      <c r="C322" s="13">
        <v>46242.178472222222</v>
      </c>
      <c r="D322">
        <v>22764</v>
      </c>
      <c r="E322" s="54" t="s">
        <v>237</v>
      </c>
      <c r="F322" s="54" t="s">
        <v>661</v>
      </c>
      <c r="G322" s="54" t="s">
        <v>668</v>
      </c>
      <c r="H322" s="55">
        <v>23.799999999999997</v>
      </c>
      <c r="I322" s="55">
        <v>10.9</v>
      </c>
      <c r="J322" s="55">
        <v>17</v>
      </c>
      <c r="K322" s="54" t="s">
        <v>312</v>
      </c>
      <c r="L322" s="56" t="b">
        <v>0</v>
      </c>
      <c r="M322" s="56" t="b">
        <v>0</v>
      </c>
      <c r="N322" s="54">
        <v>1</v>
      </c>
      <c r="O322" s="54" t="s">
        <v>228</v>
      </c>
      <c r="P322" s="54">
        <v>22</v>
      </c>
      <c r="Q322" s="54">
        <v>12</v>
      </c>
      <c r="R322" s="54">
        <v>175</v>
      </c>
      <c r="S322" s="54" t="s">
        <v>662</v>
      </c>
      <c r="T322" s="54" t="s">
        <v>669</v>
      </c>
      <c r="U322" s="54" t="s">
        <v>670</v>
      </c>
      <c r="V322" s="54" t="s">
        <v>664</v>
      </c>
      <c r="W322" s="54" t="b">
        <v>0</v>
      </c>
      <c r="X322" s="54"/>
      <c r="Y322" s="57" t="s">
        <v>671</v>
      </c>
      <c r="Z322" s="54" t="s">
        <v>672</v>
      </c>
      <c r="AA322" s="54"/>
      <c r="AB322" s="54" t="s">
        <v>666</v>
      </c>
      <c r="AC322" s="56" t="b">
        <v>1</v>
      </c>
      <c r="AD322" s="56" t="b">
        <v>1</v>
      </c>
      <c r="AE322" s="54" t="s">
        <v>302</v>
      </c>
      <c r="AF322" s="58">
        <v>46242</v>
      </c>
      <c r="AG322" s="62" t="s">
        <v>293</v>
      </c>
      <c r="AH322" s="54">
        <v>0</v>
      </c>
      <c r="AI322" s="54">
        <v>1000</v>
      </c>
      <c r="AJ322" s="54"/>
      <c r="AK322" s="54"/>
      <c r="AL322" s="54"/>
      <c r="AM322" s="54">
        <v>0</v>
      </c>
      <c r="AN322" s="54">
        <v>-125</v>
      </c>
      <c r="AO322" s="54"/>
      <c r="AP322" s="54"/>
      <c r="AQ322" s="54"/>
      <c r="AR322" s="54"/>
      <c r="AS322" s="54"/>
      <c r="AT322" s="54"/>
      <c r="AU322" s="54"/>
      <c r="AV322" s="54"/>
      <c r="AW322" s="54"/>
      <c r="AX322" s="59"/>
      <c r="AY322" s="59"/>
      <c r="AZ322" s="59"/>
      <c r="BA322" s="59"/>
      <c r="BB322" s="59">
        <v>0.17</v>
      </c>
      <c r="BC322" s="60">
        <v>4.0599999999999996</v>
      </c>
      <c r="BD322" s="61">
        <v>6.0295000000000001E-2</v>
      </c>
      <c r="BE322" s="62" t="s">
        <v>293</v>
      </c>
      <c r="BF322" s="35">
        <f t="shared" ref="BF322:BG323" si="742">IF($E322=$E$4,BF$4,IF($E322=$E$5,BF$5,""))</f>
        <v>4.0600000000000005</v>
      </c>
      <c r="BG322" s="35">
        <f t="shared" si="742"/>
        <v>6.0295000000000001E-2</v>
      </c>
      <c r="BH322" s="35" t="str">
        <f t="shared" ref="BH322:BH323" si="743">IF(ISTEXT(BE322),IF(AND(AV322=0,SUM(AN322:AQ322)=0),IF(AM322&lt;=0,IF(BE322="Y","Low","Flat"),"Med"),"High"),"?")</f>
        <v>High</v>
      </c>
      <c r="BI322" s="110">
        <f t="shared" ref="BI322:BI323" si="744">IF(ISNUMBER(AH322),0*BI$5*SIN((EDATE($A$3,$Q322)-DATE(YEAR(EDATE($A$3,$Q322)),1,0)-BI$4)*2*PI()/365),"")</f>
        <v>0</v>
      </c>
      <c r="BJ322" s="83">
        <f>VLOOKUP($F322,REP_Info!$D$6:$H$250,5,FALSE)</f>
        <v>1.806</v>
      </c>
      <c r="BK322" s="30">
        <f t="shared" ref="BK322:BN323" si="745">IF(BK$7&gt;0,(LOOKUP(BK$7,$AH322:$AL322,$AM322:$AQ322)+IF($AG322="Y",SUMPRODUCT($AX322:$BB322-$AW322:$BA322,BK$7-$AR322:$AV322,N(BK$7&gt;$AR322:$AV322)),BK$7*LOOKUP(BK$7,$AR322:$AV322,$AX322:$BB322))+IF($BE322="Y",$BF322,$BC322)+BK$7*IF($BE322="Y",$BG322,$BD322))*100/BK$7,"")</f>
        <v>23.841500000000003</v>
      </c>
      <c r="BL322" s="30">
        <f t="shared" si="745"/>
        <v>10.935499999999999</v>
      </c>
      <c r="BM322" s="30">
        <f t="shared" si="745"/>
        <v>16.982500000000002</v>
      </c>
      <c r="BN322" s="29">
        <f t="shared" si="745"/>
        <v>18.99816666666667</v>
      </c>
      <c r="BO322" s="85" t="str">
        <f t="shared" ref="BO322:BO323" si="746">IFERROR(SUMPRODUCT($BS$7:$CD$7,$BS322:$CD322)/100,"$$$")</f>
        <v>$$$</v>
      </c>
      <c r="BP322" s="88" t="str">
        <f t="shared" ref="BP322:BP323" si="747">IFERROR(BO322*100/BO$5,"$$$")</f>
        <v>$$$</v>
      </c>
      <c r="BQ322" s="88" t="str">
        <f t="shared" ref="BQ322:BQ323" si="748">IFERROR(SUMPRODUCT($BS$7:$CD$7,$BS322:$CD322,--($BS$4:$CD$4&lt;=$Q322))/SUMPRODUCT(--($BS$4:$CD$4&lt;=$Q322),$BS$7:$CD$7),"$$$")</f>
        <v>$$$</v>
      </c>
      <c r="BR322" s="88" t="str">
        <f t="shared" ref="BR322:BR323" si="749">IFERROR($BQ322-$BF322*100*SUMPRODUCT(--($BS$4:$CD$4&lt;=$Q322))/SUMPRODUCT(--($BS$4:$CD$4&lt;=$Q322),$BS$7:$CD$7)-$BG322*100,"$$$")</f>
        <v>$$$</v>
      </c>
      <c r="BS322" s="29" t="e">
        <f t="shared" ref="BS322:CD323" si="750">IF($CI322,IF(BS$7&gt;0,IF(BS$4&gt;$Q322,$BF322+BS$7*(BS$5+$BG322+$BI322),LOOKUP(BS$7,$AH322:$AL322,$AM322:$AQ322)+IF($AG322="Y",SUMPRODUCT($AX322:$BB322-$AW322:$BA322,BS$7-$AR322:$AV322,N(BS$7&gt;$AR322:$AV322)),BS$7*LOOKUP(BS$7,$AR322:$AV322,$AX322:$BB322))+IF($BE322="Y",$BF322,$BC322)+BS$7*IF($BE322="Y",$BG322,$BD322))*100/BS$7,""),NA())</f>
        <v>#N/A</v>
      </c>
      <c r="BT322" s="29" t="e">
        <f t="shared" si="750"/>
        <v>#N/A</v>
      </c>
      <c r="BU322" s="29" t="e">
        <f t="shared" si="750"/>
        <v>#N/A</v>
      </c>
      <c r="BV322" s="29" t="e">
        <f t="shared" si="750"/>
        <v>#N/A</v>
      </c>
      <c r="BW322" s="29" t="e">
        <f t="shared" si="750"/>
        <v>#N/A</v>
      </c>
      <c r="BX322" s="29" t="e">
        <f t="shared" si="750"/>
        <v>#N/A</v>
      </c>
      <c r="BY322" s="29" t="e">
        <f t="shared" si="750"/>
        <v>#N/A</v>
      </c>
      <c r="BZ322" s="29" t="e">
        <f t="shared" si="750"/>
        <v>#N/A</v>
      </c>
      <c r="CA322" s="29" t="e">
        <f t="shared" si="750"/>
        <v>#N/A</v>
      </c>
      <c r="CB322" s="29" t="e">
        <f t="shared" si="750"/>
        <v>#N/A</v>
      </c>
      <c r="CC322" s="29" t="e">
        <f t="shared" si="750"/>
        <v>#N/A</v>
      </c>
      <c r="CD322" s="29" t="e">
        <f t="shared" si="750"/>
        <v>#N/A</v>
      </c>
      <c r="CE322" s="6" t="str">
        <f t="shared" si="603"/>
        <v/>
      </c>
      <c r="CF322" s="27" t="e">
        <f>IF(AND(CI322,NOT(AD322)),LOOKUP(CF$5,{0,750,1500},H322:J322),"")</f>
        <v>#N/A</v>
      </c>
      <c r="CG322" s="6" t="str">
        <f t="shared" si="604"/>
        <v/>
      </c>
      <c r="CH322" t="e">
        <f t="shared" ref="CH322:CH323" si="751">IF(CI322,IF(ISNUMBER(BO322),BO322,100000)+CV322/10000+IF(ISNUMBER(BJ322),BJ322,2)/10000-P322/100000+ROW()/10000000,"")</f>
        <v>#N/A</v>
      </c>
      <c r="CI322" t="e">
        <f t="shared" ref="CI322:CI323" si="752">PRODUCT(CJ322:CQ322)</f>
        <v>#N/A</v>
      </c>
      <c r="CJ322" s="6" t="e">
        <f t="shared" ref="CJ322:CJ323" si="753">IF($E322=CJ$5,1,0)</f>
        <v>#N/A</v>
      </c>
      <c r="CK322" s="6">
        <f t="shared" ref="CK322:CK323" si="754">IF(CK$5="[Any]",1,IF($F322=CK$5,1,0))</f>
        <v>1</v>
      </c>
      <c r="CL322" s="6">
        <f t="shared" si="26"/>
        <v>1</v>
      </c>
      <c r="CM322" s="6">
        <f t="shared" ref="CM322:CM323" si="755">IF($O322="Fixed",1,0)</f>
        <v>1</v>
      </c>
      <c r="CN322" s="6">
        <f t="shared" ref="CN322:CN323" si="756">IF($Q322&gt;=CN$5,1,0)</f>
        <v>1</v>
      </c>
      <c r="CO322" s="6">
        <f t="shared" ref="CO322:CO323" si="757">IF($Q322&lt;=CO$5,1,0)</f>
        <v>1</v>
      </c>
      <c r="CP322" s="6">
        <f t="shared" ref="CP322:CP323" si="758">IF($P322&gt;=CP$5,1,0)</f>
        <v>1</v>
      </c>
      <c r="CQ322" s="6">
        <f t="shared" ref="CQ322:CQ323" si="759">IF(CQ$5="Any",1,IF(AND(CQ$5="Med",AV322=0,SUM(AN322:AQ322)=0),1,IF(AND(CQ$5="Low",AV322=0,SUM(AN322:AQ322)=0,AM322=0),1,IF(AND(CQ$5="Flat",AV322=0,SUM(AN322:AQ322)=0,AM322=0,IFERROR(NOT(BE322="Y"),0)),1,0))))</f>
        <v>1</v>
      </c>
      <c r="CR322" s="81" t="str">
        <f t="shared" ref="CR322:CR323" si="760">IF(ISNUMBER($CH322),$CH322+$CS322+$CW322,"")</f>
        <v/>
      </c>
      <c r="CS322">
        <f t="shared" ref="CS322:CS323" si="761">CS$5*(12/(MIN(12,Q322))-1)</f>
        <v>0</v>
      </c>
      <c r="CT322">
        <f t="shared" si="741"/>
        <v>175</v>
      </c>
      <c r="CU322" t="str">
        <f t="shared" si="29"/>
        <v/>
      </c>
      <c r="CV322" s="81">
        <f t="shared" ref="CV322:CV323" si="762">CT322*IF(CU322="",1,Q322)</f>
        <v>175</v>
      </c>
      <c r="CW322" s="81">
        <f>(CV322/25)^1.5*(Calculator!$BU$4/10000)*CW$5</f>
        <v>9.6315719067890644</v>
      </c>
      <c r="CX322" t="str">
        <f t="shared" ref="CX322:CX323" si="763">"$"&amp;IF(LEFT(CU322,1)="r",CT322&amp;"/"&amp;CU322,CV322)</f>
        <v>$175</v>
      </c>
    </row>
    <row r="323" spans="2:102" x14ac:dyDescent="0.25">
      <c r="B323" s="115" t="s">
        <v>233</v>
      </c>
      <c r="C323" s="13">
        <v>46266.661111111112</v>
      </c>
      <c r="D323">
        <v>24340</v>
      </c>
      <c r="E323" s="54" t="s">
        <v>235</v>
      </c>
      <c r="F323" s="54" t="s">
        <v>661</v>
      </c>
      <c r="G323" s="54" t="s">
        <v>668</v>
      </c>
      <c r="H323" s="55">
        <v>22.8</v>
      </c>
      <c r="I323" s="55">
        <v>9.8000000000000007</v>
      </c>
      <c r="J323" s="55">
        <v>15.8</v>
      </c>
      <c r="K323" s="54" t="s">
        <v>312</v>
      </c>
      <c r="L323" s="56" t="b">
        <v>0</v>
      </c>
      <c r="M323" s="56" t="b">
        <v>0</v>
      </c>
      <c r="N323" s="54">
        <v>1</v>
      </c>
      <c r="O323" s="54" t="s">
        <v>228</v>
      </c>
      <c r="P323" s="54">
        <v>22</v>
      </c>
      <c r="Q323" s="54">
        <v>12</v>
      </c>
      <c r="R323" s="54">
        <v>175</v>
      </c>
      <c r="S323" s="54" t="s">
        <v>662</v>
      </c>
      <c r="T323" s="54" t="s">
        <v>669</v>
      </c>
      <c r="U323" s="54" t="s">
        <v>673</v>
      </c>
      <c r="V323" s="54" t="s">
        <v>664</v>
      </c>
      <c r="W323" s="54" t="b">
        <v>0</v>
      </c>
      <c r="X323" s="54"/>
      <c r="Y323" s="57" t="s">
        <v>674</v>
      </c>
      <c r="Z323" s="54" t="s">
        <v>672</v>
      </c>
      <c r="AA323" s="54"/>
      <c r="AB323" s="54" t="s">
        <v>666</v>
      </c>
      <c r="AC323" s="56" t="b">
        <v>1</v>
      </c>
      <c r="AD323" s="56" t="b">
        <v>1</v>
      </c>
      <c r="AE323" s="54" t="s">
        <v>302</v>
      </c>
      <c r="AF323" s="58">
        <v>46266</v>
      </c>
      <c r="AG323" s="62" t="s">
        <v>293</v>
      </c>
      <c r="AH323" s="54">
        <v>0</v>
      </c>
      <c r="AI323" s="54">
        <v>1000</v>
      </c>
      <c r="AJ323" s="54"/>
      <c r="AK323" s="54"/>
      <c r="AL323" s="54"/>
      <c r="AM323" s="54">
        <v>0</v>
      </c>
      <c r="AN323" s="54">
        <v>-125</v>
      </c>
      <c r="AO323" s="54"/>
      <c r="AP323" s="54"/>
      <c r="AQ323" s="54"/>
      <c r="AR323" s="54"/>
      <c r="AS323" s="54"/>
      <c r="AT323" s="54"/>
      <c r="AU323" s="54"/>
      <c r="AV323" s="54"/>
      <c r="AW323" s="54"/>
      <c r="AX323" s="59"/>
      <c r="AY323" s="59"/>
      <c r="AZ323" s="59"/>
      <c r="BA323" s="59"/>
      <c r="BB323" s="59">
        <v>0.154</v>
      </c>
      <c r="BC323" s="60">
        <v>4.9000000000000004</v>
      </c>
      <c r="BD323" s="61">
        <v>6.4130000000000006E-2</v>
      </c>
      <c r="BE323" s="62" t="s">
        <v>293</v>
      </c>
      <c r="BF323" s="35">
        <f t="shared" si="742"/>
        <v>4.9000000000000004</v>
      </c>
      <c r="BG323" s="35">
        <f t="shared" si="742"/>
        <v>6.4130000000000006E-2</v>
      </c>
      <c r="BH323" s="35" t="str">
        <f t="shared" si="743"/>
        <v>High</v>
      </c>
      <c r="BI323" s="110">
        <f t="shared" si="744"/>
        <v>0</v>
      </c>
      <c r="BJ323" s="83">
        <f>VLOOKUP($F323,REP_Info!$D$6:$H$250,5,FALSE)</f>
        <v>1.806</v>
      </c>
      <c r="BK323" s="30">
        <f t="shared" si="745"/>
        <v>22.792999999999999</v>
      </c>
      <c r="BL323" s="30">
        <f t="shared" si="745"/>
        <v>9.8030000000000008</v>
      </c>
      <c r="BM323" s="30">
        <f t="shared" si="745"/>
        <v>15.808000000000002</v>
      </c>
      <c r="BN323" s="29">
        <f t="shared" si="745"/>
        <v>17.809666666666665</v>
      </c>
      <c r="BO323" s="85" t="str">
        <f t="shared" si="746"/>
        <v>$$$</v>
      </c>
      <c r="BP323" s="88" t="str">
        <f t="shared" si="747"/>
        <v>$$$</v>
      </c>
      <c r="BQ323" s="88" t="str">
        <f t="shared" si="748"/>
        <v>$$$</v>
      </c>
      <c r="BR323" s="88" t="str">
        <f t="shared" si="749"/>
        <v>$$$</v>
      </c>
      <c r="BS323" s="29" t="e">
        <f t="shared" si="750"/>
        <v>#N/A</v>
      </c>
      <c r="BT323" s="29" t="e">
        <f t="shared" si="750"/>
        <v>#N/A</v>
      </c>
      <c r="BU323" s="29" t="e">
        <f t="shared" si="750"/>
        <v>#N/A</v>
      </c>
      <c r="BV323" s="29" t="e">
        <f t="shared" si="750"/>
        <v>#N/A</v>
      </c>
      <c r="BW323" s="29" t="e">
        <f t="shared" si="750"/>
        <v>#N/A</v>
      </c>
      <c r="BX323" s="29" t="e">
        <f t="shared" si="750"/>
        <v>#N/A</v>
      </c>
      <c r="BY323" s="29" t="e">
        <f t="shared" si="750"/>
        <v>#N/A</v>
      </c>
      <c r="BZ323" s="29" t="e">
        <f t="shared" si="750"/>
        <v>#N/A</v>
      </c>
      <c r="CA323" s="29" t="e">
        <f t="shared" si="750"/>
        <v>#N/A</v>
      </c>
      <c r="CB323" s="29" t="e">
        <f t="shared" si="750"/>
        <v>#N/A</v>
      </c>
      <c r="CC323" s="29" t="e">
        <f t="shared" si="750"/>
        <v>#N/A</v>
      </c>
      <c r="CD323" s="29" t="e">
        <f t="shared" si="750"/>
        <v>#N/A</v>
      </c>
      <c r="CE323" s="6" t="str">
        <f t="shared" si="603"/>
        <v/>
      </c>
      <c r="CF323" s="27" t="e">
        <f>IF(AND(CI323,NOT(AD323)),LOOKUP(CF$5,{0,750,1500},H323:J323),"")</f>
        <v>#N/A</v>
      </c>
      <c r="CG323" s="6" t="str">
        <f t="shared" si="604"/>
        <v/>
      </c>
      <c r="CH323" t="e">
        <f t="shared" si="751"/>
        <v>#N/A</v>
      </c>
      <c r="CI323" t="e">
        <f t="shared" si="752"/>
        <v>#N/A</v>
      </c>
      <c r="CJ323" s="6" t="e">
        <f t="shared" si="753"/>
        <v>#N/A</v>
      </c>
      <c r="CK323" s="6">
        <f t="shared" si="754"/>
        <v>1</v>
      </c>
      <c r="CL323" s="6">
        <f t="shared" si="26"/>
        <v>1</v>
      </c>
      <c r="CM323" s="6">
        <f t="shared" si="755"/>
        <v>1</v>
      </c>
      <c r="CN323" s="6">
        <f t="shared" si="756"/>
        <v>1</v>
      </c>
      <c r="CO323" s="6">
        <f t="shared" si="757"/>
        <v>1</v>
      </c>
      <c r="CP323" s="6">
        <f t="shared" si="758"/>
        <v>1</v>
      </c>
      <c r="CQ323" s="6">
        <f t="shared" si="759"/>
        <v>1</v>
      </c>
      <c r="CR323" s="81" t="str">
        <f t="shared" si="760"/>
        <v/>
      </c>
      <c r="CS323">
        <f t="shared" si="761"/>
        <v>0</v>
      </c>
      <c r="CT323">
        <f t="shared" si="741"/>
        <v>175</v>
      </c>
      <c r="CU323" t="str">
        <f t="shared" si="29"/>
        <v/>
      </c>
      <c r="CV323" s="81">
        <f t="shared" si="762"/>
        <v>175</v>
      </c>
      <c r="CW323" s="81">
        <f>(CV323/25)^1.5*(Calculator!$BU$4/10000)*CW$5</f>
        <v>9.6315719067890644</v>
      </c>
      <c r="CX323" t="str">
        <f t="shared" si="763"/>
        <v>$175</v>
      </c>
    </row>
    <row r="324" spans="2:102" x14ac:dyDescent="0.25">
      <c r="B324" s="115" t="s">
        <v>233</v>
      </c>
      <c r="C324" s="13">
        <v>46266.661111111112</v>
      </c>
      <c r="D324">
        <v>24348</v>
      </c>
      <c r="E324" s="54" t="s">
        <v>237</v>
      </c>
      <c r="F324" s="54" t="s">
        <v>661</v>
      </c>
      <c r="G324" s="54" t="s">
        <v>319</v>
      </c>
      <c r="H324" s="55">
        <v>15.299999999999999</v>
      </c>
      <c r="I324" s="55">
        <v>14.899999999999999</v>
      </c>
      <c r="J324" s="55">
        <v>14.7</v>
      </c>
      <c r="K324" s="54"/>
      <c r="L324" s="56" t="b">
        <v>0</v>
      </c>
      <c r="M324" s="56" t="b">
        <v>0</v>
      </c>
      <c r="N324" s="54">
        <v>1</v>
      </c>
      <c r="O324" s="54" t="s">
        <v>228</v>
      </c>
      <c r="P324" s="54">
        <v>22</v>
      </c>
      <c r="Q324" s="54">
        <v>36</v>
      </c>
      <c r="R324" s="54">
        <v>175</v>
      </c>
      <c r="S324" s="54" t="s">
        <v>662</v>
      </c>
      <c r="T324" s="54" t="s">
        <v>675</v>
      </c>
      <c r="U324" s="54" t="s">
        <v>676</v>
      </c>
      <c r="V324" s="54" t="s">
        <v>664</v>
      </c>
      <c r="W324" s="54" t="b">
        <v>0</v>
      </c>
      <c r="X324" s="54"/>
      <c r="Y324" s="57" t="s">
        <v>677</v>
      </c>
      <c r="Z324" s="54" t="s">
        <v>678</v>
      </c>
      <c r="AA324" s="54"/>
      <c r="AB324" s="54" t="s">
        <v>666</v>
      </c>
      <c r="AC324" s="56" t="b">
        <v>1</v>
      </c>
      <c r="AD324" s="56" t="b">
        <v>0</v>
      </c>
      <c r="AE324" s="54" t="s">
        <v>302</v>
      </c>
      <c r="AF324" s="58">
        <v>46266</v>
      </c>
      <c r="AG324" s="62" t="s">
        <v>293</v>
      </c>
      <c r="AH324" s="54">
        <v>0</v>
      </c>
      <c r="AI324" s="54"/>
      <c r="AJ324" s="54"/>
      <c r="AK324" s="54"/>
      <c r="AL324" s="54"/>
      <c r="AM324" s="54">
        <v>0</v>
      </c>
      <c r="AN324" s="54"/>
      <c r="AO324" s="54"/>
      <c r="AP324" s="54"/>
      <c r="AQ324" s="54"/>
      <c r="AR324" s="54"/>
      <c r="AS324" s="54"/>
      <c r="AT324" s="54"/>
      <c r="AU324" s="54"/>
      <c r="AV324" s="54"/>
      <c r="AW324" s="54"/>
      <c r="AX324" s="59"/>
      <c r="AY324" s="59"/>
      <c r="AZ324" s="59"/>
      <c r="BA324" s="59"/>
      <c r="BB324" s="59">
        <v>8.5000000000000006E-2</v>
      </c>
      <c r="BC324" s="60">
        <v>4.0599999999999996</v>
      </c>
      <c r="BD324" s="61">
        <v>6.0295000000000001E-2</v>
      </c>
      <c r="BE324" s="62" t="s">
        <v>293</v>
      </c>
      <c r="BF324" s="35">
        <f t="shared" si="0"/>
        <v>4.0600000000000005</v>
      </c>
      <c r="BG324" s="35">
        <f t="shared" si="0"/>
        <v>6.0295000000000001E-2</v>
      </c>
      <c r="BH324" s="35" t="str">
        <f t="shared" ref="BH324:BH334" si="764">IF(ISTEXT(BE324),IF(AND(AV324=0,SUM(AN324:AQ324)=0),IF(AM324&lt;=0,IF(BE324="Y","Low","Flat"),"Med"),"High"),"?")</f>
        <v>Low</v>
      </c>
      <c r="BI324" s="110">
        <f t="shared" ref="BI324:BI334" si="765">IF(ISNUMBER(AH324),0*BI$5*SIN((EDATE($A$3,$Q324)-DATE(YEAR(EDATE($A$3,$Q324)),1,0)-BI$4)*2*PI()/365),"")</f>
        <v>0</v>
      </c>
      <c r="BJ324" s="83">
        <f>VLOOKUP($F324,REP_Info!$D$6:$H$250,5,FALSE)</f>
        <v>1.806</v>
      </c>
      <c r="BK324" s="30">
        <f t="shared" ref="BK324:BN334" si="766">IF(BK$7&gt;0,(LOOKUP(BK$7,$AH324:$AL324,$AM324:$AQ324)+IF($AG324="Y",SUMPRODUCT($AX324:$BB324-$AW324:$BA324,BK$7-$AR324:$AV324,N(BK$7&gt;$AR324:$AV324)),BK$7*LOOKUP(BK$7,$AR324:$AV324,$AX324:$BB324))+IF($BE324="Y",$BF324,$BC324)+BK$7*IF($BE324="Y",$BG324,$BD324))*100/BK$7,"")</f>
        <v>15.341500000000002</v>
      </c>
      <c r="BL324" s="30">
        <f t="shared" si="766"/>
        <v>14.935500000000001</v>
      </c>
      <c r="BM324" s="30">
        <f t="shared" si="766"/>
        <v>14.732499999999998</v>
      </c>
      <c r="BN324" s="29">
        <f t="shared" si="766"/>
        <v>14.664833333333334</v>
      </c>
      <c r="BO324" s="85" t="str">
        <f t="shared" si="2"/>
        <v>$$$</v>
      </c>
      <c r="BP324" s="88" t="str">
        <f t="shared" ref="BP324:BP334" si="767">IFERROR(BO324*100/BO$5,"$$$")</f>
        <v>$$$</v>
      </c>
      <c r="BQ324" s="88" t="str">
        <f t="shared" si="4"/>
        <v>$$$</v>
      </c>
      <c r="BR324" s="88" t="str">
        <f t="shared" si="5"/>
        <v>$$$</v>
      </c>
      <c r="BS324" s="29" t="e">
        <f t="shared" ref="BS324:CD334" si="768">IF($CI324,IF(BS$7&gt;0,IF(BS$4&gt;$Q324,$BF324+BS$7*(BS$5+$BG324+$BI324),LOOKUP(BS$7,$AH324:$AL324,$AM324:$AQ324)+IF($AG324="Y",SUMPRODUCT($AX324:$BB324-$AW324:$BA324,BS$7-$AR324:$AV324,N(BS$7&gt;$AR324:$AV324)),BS$7*LOOKUP(BS$7,$AR324:$AV324,$AX324:$BB324))+IF($BE324="Y",$BF324,$BC324)+BS$7*IF($BE324="Y",$BG324,$BD324))*100/BS$7,""),NA())</f>
        <v>#N/A</v>
      </c>
      <c r="BT324" s="29" t="e">
        <f t="shared" si="768"/>
        <v>#N/A</v>
      </c>
      <c r="BU324" s="29" t="e">
        <f t="shared" si="768"/>
        <v>#N/A</v>
      </c>
      <c r="BV324" s="29" t="e">
        <f t="shared" si="768"/>
        <v>#N/A</v>
      </c>
      <c r="BW324" s="29" t="e">
        <f t="shared" si="768"/>
        <v>#N/A</v>
      </c>
      <c r="BX324" s="29" t="e">
        <f t="shared" si="768"/>
        <v>#N/A</v>
      </c>
      <c r="BY324" s="29" t="e">
        <f t="shared" si="768"/>
        <v>#N/A</v>
      </c>
      <c r="BZ324" s="29" t="e">
        <f t="shared" si="768"/>
        <v>#N/A</v>
      </c>
      <c r="CA324" s="29" t="e">
        <f t="shared" si="768"/>
        <v>#N/A</v>
      </c>
      <c r="CB324" s="29" t="e">
        <f t="shared" si="768"/>
        <v>#N/A</v>
      </c>
      <c r="CC324" s="29" t="e">
        <f t="shared" si="768"/>
        <v>#N/A</v>
      </c>
      <c r="CD324" s="29" t="e">
        <f t="shared" si="768"/>
        <v>#N/A</v>
      </c>
      <c r="CE324" s="6" t="str">
        <f t="shared" si="603"/>
        <v/>
      </c>
      <c r="CF324" s="27" t="e">
        <f>IF(AND(CI324,NOT(AD324)),LOOKUP(CF$5,{0,750,1500},H324:J324),"")</f>
        <v>#N/A</v>
      </c>
      <c r="CG324" s="6" t="str">
        <f t="shared" si="604"/>
        <v/>
      </c>
      <c r="CH324" t="e">
        <f t="shared" ref="CH324:CH334" si="769">IF(CI324,IF(ISNUMBER(BO324),BO324,100000)+CV324/10000+IF(ISNUMBER(BJ324),BJ324,2)/10000-P324/100000+ROW()/10000000,"")</f>
        <v>#N/A</v>
      </c>
      <c r="CI324" t="e">
        <f t="shared" ref="CI324:CI334" si="770">PRODUCT(CJ324:CQ324)</f>
        <v>#N/A</v>
      </c>
      <c r="CJ324" s="6" t="e">
        <f t="shared" si="11"/>
        <v>#N/A</v>
      </c>
      <c r="CK324" s="6">
        <f t="shared" si="12"/>
        <v>1</v>
      </c>
      <c r="CL324" s="6">
        <f t="shared" si="26"/>
        <v>1</v>
      </c>
      <c r="CM324" s="6">
        <f t="shared" si="13"/>
        <v>1</v>
      </c>
      <c r="CN324" s="6">
        <f t="shared" si="14"/>
        <v>1</v>
      </c>
      <c r="CO324" s="6">
        <f t="shared" si="15"/>
        <v>0</v>
      </c>
      <c r="CP324" s="6">
        <f t="shared" si="16"/>
        <v>1</v>
      </c>
      <c r="CQ324" s="6">
        <f t="shared" ref="CQ324:CQ334" si="771">IF(CQ$5="Any",1,IF(AND(CQ$5="Med",AV324=0,SUM(AN324:AQ324)=0),1,IF(AND(CQ$5="Low",AV324=0,SUM(AN324:AQ324)=0,AM324=0),1,IF(AND(CQ$5="Flat",AV324=0,SUM(AN324:AQ324)=0,AM324=0,IFERROR(NOT(BE324="Y"),0)),1,0))))</f>
        <v>1</v>
      </c>
      <c r="CR324" s="81" t="str">
        <f t="shared" si="17"/>
        <v/>
      </c>
      <c r="CS324">
        <f t="shared" ref="CS324:CS334" si="772">CS$5*(12/(MIN(12,Q324))-1)</f>
        <v>0</v>
      </c>
      <c r="CT324">
        <f t="shared" si="741"/>
        <v>175</v>
      </c>
      <c r="CU324" t="str">
        <f t="shared" si="29"/>
        <v/>
      </c>
      <c r="CV324" s="81">
        <f t="shared" ref="CV324:CV334" si="773">CT324*IF(CU324="",1,Q324)</f>
        <v>175</v>
      </c>
      <c r="CW324" s="81">
        <f>(CV324/25)^1.5*(Calculator!$BU$4/10000)*CW$5</f>
        <v>9.6315719067890644</v>
      </c>
      <c r="CX324" t="str">
        <f t="shared" ref="CX324:CX334" si="774">"$"&amp;IF(LEFT(CU324,1)="r",CT324&amp;"/"&amp;CU324,CV324)</f>
        <v>$175</v>
      </c>
    </row>
    <row r="325" spans="2:102" x14ac:dyDescent="0.25">
      <c r="B325" s="115" t="s">
        <v>233</v>
      </c>
      <c r="C325" s="13">
        <v>46266.661111111112</v>
      </c>
      <c r="D325">
        <v>27803</v>
      </c>
      <c r="E325" s="54" t="s">
        <v>235</v>
      </c>
      <c r="F325" s="54" t="s">
        <v>661</v>
      </c>
      <c r="G325" s="54" t="s">
        <v>319</v>
      </c>
      <c r="H325" s="55">
        <v>16</v>
      </c>
      <c r="I325" s="55">
        <v>15.5</v>
      </c>
      <c r="J325" s="55">
        <v>15.299999999999999</v>
      </c>
      <c r="K325" s="54"/>
      <c r="L325" s="56" t="b">
        <v>0</v>
      </c>
      <c r="M325" s="56" t="b">
        <v>0</v>
      </c>
      <c r="N325" s="54">
        <v>1</v>
      </c>
      <c r="O325" s="54" t="s">
        <v>228</v>
      </c>
      <c r="P325" s="54">
        <v>22</v>
      </c>
      <c r="Q325" s="54">
        <v>36</v>
      </c>
      <c r="R325" s="54">
        <v>175</v>
      </c>
      <c r="S325" s="54" t="s">
        <v>662</v>
      </c>
      <c r="T325" s="54" t="s">
        <v>675</v>
      </c>
      <c r="U325" s="54" t="s">
        <v>679</v>
      </c>
      <c r="V325" s="54" t="s">
        <v>664</v>
      </c>
      <c r="W325" s="54" t="b">
        <v>0</v>
      </c>
      <c r="X325" s="54"/>
      <c r="Y325" s="57" t="s">
        <v>680</v>
      </c>
      <c r="Z325" s="54" t="s">
        <v>678</v>
      </c>
      <c r="AA325" s="54"/>
      <c r="AB325" s="54" t="s">
        <v>666</v>
      </c>
      <c r="AC325" s="56" t="b">
        <v>1</v>
      </c>
      <c r="AD325" s="56" t="b">
        <v>0</v>
      </c>
      <c r="AE325" s="54" t="s">
        <v>302</v>
      </c>
      <c r="AF325" s="58">
        <v>46266</v>
      </c>
      <c r="AG325" s="62" t="s">
        <v>293</v>
      </c>
      <c r="AH325" s="54">
        <v>0</v>
      </c>
      <c r="AI325" s="54"/>
      <c r="AJ325" s="54"/>
      <c r="AK325" s="54"/>
      <c r="AL325" s="54"/>
      <c r="AM325" s="54">
        <v>0</v>
      </c>
      <c r="AN325" s="54"/>
      <c r="AO325" s="54"/>
      <c r="AP325" s="54"/>
      <c r="AQ325" s="54"/>
      <c r="AR325" s="54"/>
      <c r="AS325" s="54"/>
      <c r="AT325" s="54"/>
      <c r="AU325" s="54"/>
      <c r="AV325" s="54"/>
      <c r="AW325" s="54"/>
      <c r="AX325" s="59"/>
      <c r="AY325" s="59"/>
      <c r="AZ325" s="59"/>
      <c r="BA325" s="59"/>
      <c r="BB325" s="59">
        <v>8.5999999999999993E-2</v>
      </c>
      <c r="BC325" s="60">
        <v>4.9000000000000004</v>
      </c>
      <c r="BD325" s="61">
        <v>6.4130000000000006E-2</v>
      </c>
      <c r="BE325" s="62" t="s">
        <v>293</v>
      </c>
      <c r="BF325" s="35">
        <f t="shared" si="0"/>
        <v>4.9000000000000004</v>
      </c>
      <c r="BG325" s="35">
        <f t="shared" si="0"/>
        <v>6.4130000000000006E-2</v>
      </c>
      <c r="BH325" s="35" t="str">
        <f t="shared" si="764"/>
        <v>Low</v>
      </c>
      <c r="BI325" s="110">
        <f t="shared" si="765"/>
        <v>0</v>
      </c>
      <c r="BJ325" s="83">
        <f>VLOOKUP($F325,REP_Info!$D$6:$H$250,5,FALSE)</f>
        <v>1.806</v>
      </c>
      <c r="BK325" s="30">
        <f t="shared" si="766"/>
        <v>15.993</v>
      </c>
      <c r="BL325" s="30">
        <f t="shared" si="766"/>
        <v>15.503000000000004</v>
      </c>
      <c r="BM325" s="30">
        <f t="shared" si="766"/>
        <v>15.258000000000003</v>
      </c>
      <c r="BN325" s="29">
        <f t="shared" si="766"/>
        <v>15.176333333333334</v>
      </c>
      <c r="BO325" s="85" t="str">
        <f t="shared" si="2"/>
        <v>$$$</v>
      </c>
      <c r="BP325" s="88" t="str">
        <f t="shared" si="767"/>
        <v>$$$</v>
      </c>
      <c r="BQ325" s="88" t="str">
        <f t="shared" si="4"/>
        <v>$$$</v>
      </c>
      <c r="BR325" s="88" t="str">
        <f t="shared" si="5"/>
        <v>$$$</v>
      </c>
      <c r="BS325" s="29" t="e">
        <f t="shared" si="768"/>
        <v>#N/A</v>
      </c>
      <c r="BT325" s="29" t="e">
        <f t="shared" si="768"/>
        <v>#N/A</v>
      </c>
      <c r="BU325" s="29" t="e">
        <f t="shared" si="768"/>
        <v>#N/A</v>
      </c>
      <c r="BV325" s="29" t="e">
        <f t="shared" si="768"/>
        <v>#N/A</v>
      </c>
      <c r="BW325" s="29" t="e">
        <f t="shared" si="768"/>
        <v>#N/A</v>
      </c>
      <c r="BX325" s="29" t="e">
        <f t="shared" si="768"/>
        <v>#N/A</v>
      </c>
      <c r="BY325" s="29" t="e">
        <f t="shared" si="768"/>
        <v>#N/A</v>
      </c>
      <c r="BZ325" s="29" t="e">
        <f t="shared" si="768"/>
        <v>#N/A</v>
      </c>
      <c r="CA325" s="29" t="e">
        <f t="shared" si="768"/>
        <v>#N/A</v>
      </c>
      <c r="CB325" s="29" t="e">
        <f t="shared" si="768"/>
        <v>#N/A</v>
      </c>
      <c r="CC325" s="29" t="e">
        <f t="shared" si="768"/>
        <v>#N/A</v>
      </c>
      <c r="CD325" s="29" t="e">
        <f t="shared" si="768"/>
        <v>#N/A</v>
      </c>
      <c r="CE325" s="6" t="str">
        <f t="shared" si="603"/>
        <v/>
      </c>
      <c r="CF325" s="27" t="e">
        <f>IF(AND(CI325,NOT(AD325)),LOOKUP(CF$5,{0,750,1500},H325:J325),"")</f>
        <v>#N/A</v>
      </c>
      <c r="CG325" s="6" t="str">
        <f t="shared" si="604"/>
        <v/>
      </c>
      <c r="CH325" t="e">
        <f t="shared" si="769"/>
        <v>#N/A</v>
      </c>
      <c r="CI325" t="e">
        <f t="shared" si="770"/>
        <v>#N/A</v>
      </c>
      <c r="CJ325" s="6" t="e">
        <f t="shared" si="11"/>
        <v>#N/A</v>
      </c>
      <c r="CK325" s="6">
        <f t="shared" si="12"/>
        <v>1</v>
      </c>
      <c r="CL325" s="6">
        <f t="shared" si="26"/>
        <v>1</v>
      </c>
      <c r="CM325" s="6">
        <f t="shared" si="13"/>
        <v>1</v>
      </c>
      <c r="CN325" s="6">
        <f t="shared" si="14"/>
        <v>1</v>
      </c>
      <c r="CO325" s="6">
        <f t="shared" si="15"/>
        <v>0</v>
      </c>
      <c r="CP325" s="6">
        <f t="shared" si="16"/>
        <v>1</v>
      </c>
      <c r="CQ325" s="6">
        <f t="shared" si="771"/>
        <v>1</v>
      </c>
      <c r="CR325" s="81" t="str">
        <f t="shared" si="17"/>
        <v/>
      </c>
      <c r="CS325">
        <f t="shared" si="772"/>
        <v>0</v>
      </c>
      <c r="CT325">
        <f t="shared" si="741"/>
        <v>175</v>
      </c>
      <c r="CU325" t="str">
        <f t="shared" si="29"/>
        <v/>
      </c>
      <c r="CV325" s="81">
        <f t="shared" si="773"/>
        <v>175</v>
      </c>
      <c r="CW325" s="81">
        <f>(CV325/25)^1.5*(Calculator!$BU$4/10000)*CW$5</f>
        <v>9.6315719067890644</v>
      </c>
      <c r="CX325" t="str">
        <f t="shared" si="774"/>
        <v>$175</v>
      </c>
    </row>
    <row r="326" spans="2:102" x14ac:dyDescent="0.25">
      <c r="B326" s="115" t="s">
        <v>233</v>
      </c>
      <c r="C326" s="13">
        <v>46266.661111111112</v>
      </c>
      <c r="D326">
        <v>31977</v>
      </c>
      <c r="E326" s="54" t="s">
        <v>237</v>
      </c>
      <c r="F326" s="54" t="s">
        <v>661</v>
      </c>
      <c r="G326" s="54" t="s">
        <v>326</v>
      </c>
      <c r="H326" s="55">
        <v>15.299999999999999</v>
      </c>
      <c r="I326" s="55">
        <v>14.899999999999999</v>
      </c>
      <c r="J326" s="55">
        <v>14.7</v>
      </c>
      <c r="K326" s="54"/>
      <c r="L326" s="56" t="b">
        <v>0</v>
      </c>
      <c r="M326" s="56" t="b">
        <v>0</v>
      </c>
      <c r="N326" s="54">
        <v>1</v>
      </c>
      <c r="O326" s="54" t="s">
        <v>228</v>
      </c>
      <c r="P326" s="54">
        <v>22</v>
      </c>
      <c r="Q326" s="54">
        <v>24</v>
      </c>
      <c r="R326" s="54">
        <v>175</v>
      </c>
      <c r="S326" s="54" t="s">
        <v>662</v>
      </c>
      <c r="T326" s="54" t="s">
        <v>675</v>
      </c>
      <c r="U326" s="54" t="s">
        <v>681</v>
      </c>
      <c r="V326" s="54" t="s">
        <v>664</v>
      </c>
      <c r="W326" s="54" t="b">
        <v>0</v>
      </c>
      <c r="X326" s="54"/>
      <c r="Y326" s="57" t="s">
        <v>682</v>
      </c>
      <c r="Z326" s="54" t="s">
        <v>678</v>
      </c>
      <c r="AA326" s="54"/>
      <c r="AB326" s="54" t="s">
        <v>666</v>
      </c>
      <c r="AC326" s="56" t="b">
        <v>1</v>
      </c>
      <c r="AD326" s="56" t="b">
        <v>0</v>
      </c>
      <c r="AE326" s="54" t="s">
        <v>302</v>
      </c>
      <c r="AF326" s="58">
        <v>46266</v>
      </c>
      <c r="AG326" s="62" t="s">
        <v>293</v>
      </c>
      <c r="AH326" s="54">
        <v>0</v>
      </c>
      <c r="AI326" s="54"/>
      <c r="AJ326" s="54"/>
      <c r="AK326" s="54"/>
      <c r="AL326" s="54"/>
      <c r="AM326" s="54">
        <v>0</v>
      </c>
      <c r="AN326" s="54"/>
      <c r="AO326" s="54"/>
      <c r="AP326" s="54"/>
      <c r="AQ326" s="54"/>
      <c r="AR326" s="54"/>
      <c r="AS326" s="54"/>
      <c r="AT326" s="54"/>
      <c r="AU326" s="54"/>
      <c r="AV326" s="54"/>
      <c r="AW326" s="54"/>
      <c r="AX326" s="59"/>
      <c r="AY326" s="59"/>
      <c r="AZ326" s="59"/>
      <c r="BA326" s="59"/>
      <c r="BB326" s="59">
        <v>8.5000000000000006E-2</v>
      </c>
      <c r="BC326" s="60">
        <v>4.0599999999999996</v>
      </c>
      <c r="BD326" s="61">
        <v>6.0295000000000001E-2</v>
      </c>
      <c r="BE326" s="62" t="s">
        <v>293</v>
      </c>
      <c r="BF326" s="35">
        <f t="shared" si="0"/>
        <v>4.0600000000000005</v>
      </c>
      <c r="BG326" s="35">
        <f t="shared" si="0"/>
        <v>6.0295000000000001E-2</v>
      </c>
      <c r="BH326" s="35" t="str">
        <f t="shared" si="764"/>
        <v>Low</v>
      </c>
      <c r="BI326" s="110">
        <f t="shared" si="765"/>
        <v>0</v>
      </c>
      <c r="BJ326" s="83">
        <f>VLOOKUP($F326,REP_Info!$D$6:$H$250,5,FALSE)</f>
        <v>1.806</v>
      </c>
      <c r="BK326" s="30">
        <f t="shared" si="766"/>
        <v>15.341500000000002</v>
      </c>
      <c r="BL326" s="30">
        <f t="shared" si="766"/>
        <v>14.935500000000001</v>
      </c>
      <c r="BM326" s="30">
        <f t="shared" si="766"/>
        <v>14.732499999999998</v>
      </c>
      <c r="BN326" s="29">
        <f t="shared" si="766"/>
        <v>14.664833333333334</v>
      </c>
      <c r="BO326" s="85" t="str">
        <f t="shared" si="2"/>
        <v>$$$</v>
      </c>
      <c r="BP326" s="88" t="str">
        <f t="shared" si="767"/>
        <v>$$$</v>
      </c>
      <c r="BQ326" s="88" t="str">
        <f t="shared" si="4"/>
        <v>$$$</v>
      </c>
      <c r="BR326" s="88" t="str">
        <f t="shared" si="5"/>
        <v>$$$</v>
      </c>
      <c r="BS326" s="29" t="e">
        <f t="shared" si="768"/>
        <v>#N/A</v>
      </c>
      <c r="BT326" s="29" t="e">
        <f t="shared" si="768"/>
        <v>#N/A</v>
      </c>
      <c r="BU326" s="29" t="e">
        <f t="shared" si="768"/>
        <v>#N/A</v>
      </c>
      <c r="BV326" s="29" t="e">
        <f t="shared" si="768"/>
        <v>#N/A</v>
      </c>
      <c r="BW326" s="29" t="e">
        <f t="shared" si="768"/>
        <v>#N/A</v>
      </c>
      <c r="BX326" s="29" t="e">
        <f t="shared" si="768"/>
        <v>#N/A</v>
      </c>
      <c r="BY326" s="29" t="e">
        <f t="shared" si="768"/>
        <v>#N/A</v>
      </c>
      <c r="BZ326" s="29" t="e">
        <f t="shared" si="768"/>
        <v>#N/A</v>
      </c>
      <c r="CA326" s="29" t="e">
        <f t="shared" si="768"/>
        <v>#N/A</v>
      </c>
      <c r="CB326" s="29" t="e">
        <f t="shared" si="768"/>
        <v>#N/A</v>
      </c>
      <c r="CC326" s="29" t="e">
        <f t="shared" si="768"/>
        <v>#N/A</v>
      </c>
      <c r="CD326" s="29" t="e">
        <f t="shared" si="768"/>
        <v>#N/A</v>
      </c>
      <c r="CE326" s="6" t="str">
        <f t="shared" si="603"/>
        <v/>
      </c>
      <c r="CF326" s="27" t="e">
        <f>IF(AND(CI326,NOT(AD326)),LOOKUP(CF$5,{0,750,1500},H326:J326),"")</f>
        <v>#N/A</v>
      </c>
      <c r="CG326" s="6" t="str">
        <f t="shared" si="604"/>
        <v/>
      </c>
      <c r="CH326" t="e">
        <f t="shared" si="769"/>
        <v>#N/A</v>
      </c>
      <c r="CI326" t="e">
        <f t="shared" si="770"/>
        <v>#N/A</v>
      </c>
      <c r="CJ326" s="6" t="e">
        <f t="shared" si="11"/>
        <v>#N/A</v>
      </c>
      <c r="CK326" s="6">
        <f t="shared" si="12"/>
        <v>1</v>
      </c>
      <c r="CL326" s="6">
        <f t="shared" si="26"/>
        <v>1</v>
      </c>
      <c r="CM326" s="6">
        <f t="shared" si="13"/>
        <v>1</v>
      </c>
      <c r="CN326" s="6">
        <f t="shared" si="14"/>
        <v>1</v>
      </c>
      <c r="CO326" s="6">
        <f t="shared" si="15"/>
        <v>0</v>
      </c>
      <c r="CP326" s="6">
        <f t="shared" si="16"/>
        <v>1</v>
      </c>
      <c r="CQ326" s="6">
        <f t="shared" si="771"/>
        <v>1</v>
      </c>
      <c r="CR326" s="81" t="str">
        <f t="shared" si="17"/>
        <v/>
      </c>
      <c r="CS326">
        <f t="shared" si="772"/>
        <v>0</v>
      </c>
      <c r="CT326">
        <f t="shared" si="741"/>
        <v>175</v>
      </c>
      <c r="CU326" t="str">
        <f t="shared" si="29"/>
        <v/>
      </c>
      <c r="CV326" s="81">
        <f t="shared" si="773"/>
        <v>175</v>
      </c>
      <c r="CW326" s="81">
        <f>(CV326/25)^1.5*(Calculator!$BU$4/10000)*CW$5</f>
        <v>9.6315719067890644</v>
      </c>
      <c r="CX326" t="str">
        <f t="shared" si="774"/>
        <v>$175</v>
      </c>
    </row>
    <row r="327" spans="2:102" x14ac:dyDescent="0.25">
      <c r="B327" s="115" t="s">
        <v>233</v>
      </c>
      <c r="C327" s="13">
        <v>46266.661111111112</v>
      </c>
      <c r="D327">
        <v>31979</v>
      </c>
      <c r="E327" s="54" t="s">
        <v>235</v>
      </c>
      <c r="F327" s="54" t="s">
        <v>661</v>
      </c>
      <c r="G327" s="54" t="s">
        <v>326</v>
      </c>
      <c r="H327" s="55">
        <v>16</v>
      </c>
      <c r="I327" s="55">
        <v>15.5</v>
      </c>
      <c r="J327" s="55">
        <v>15.299999999999999</v>
      </c>
      <c r="K327" s="54"/>
      <c r="L327" s="56" t="b">
        <v>0</v>
      </c>
      <c r="M327" s="56" t="b">
        <v>0</v>
      </c>
      <c r="N327" s="54">
        <v>1</v>
      </c>
      <c r="O327" s="54" t="s">
        <v>228</v>
      </c>
      <c r="P327" s="54">
        <v>22</v>
      </c>
      <c r="Q327" s="54">
        <v>24</v>
      </c>
      <c r="R327" s="54">
        <v>175</v>
      </c>
      <c r="S327" s="54" t="s">
        <v>662</v>
      </c>
      <c r="T327" s="54" t="s">
        <v>675</v>
      </c>
      <c r="U327" s="54" t="s">
        <v>683</v>
      </c>
      <c r="V327" s="54" t="s">
        <v>664</v>
      </c>
      <c r="W327" s="54" t="b">
        <v>0</v>
      </c>
      <c r="X327" s="54"/>
      <c r="Y327" s="57" t="s">
        <v>684</v>
      </c>
      <c r="Z327" s="54" t="s">
        <v>678</v>
      </c>
      <c r="AA327" s="54"/>
      <c r="AB327" s="54" t="s">
        <v>666</v>
      </c>
      <c r="AC327" s="56" t="b">
        <v>1</v>
      </c>
      <c r="AD327" s="56" t="b">
        <v>0</v>
      </c>
      <c r="AE327" s="54" t="s">
        <v>302</v>
      </c>
      <c r="AF327" s="58">
        <v>46266</v>
      </c>
      <c r="AG327" s="62" t="s">
        <v>293</v>
      </c>
      <c r="AH327" s="54">
        <v>0</v>
      </c>
      <c r="AI327" s="54"/>
      <c r="AJ327" s="54"/>
      <c r="AK327" s="54"/>
      <c r="AL327" s="54"/>
      <c r="AM327" s="54">
        <v>0</v>
      </c>
      <c r="AN327" s="54"/>
      <c r="AO327" s="54"/>
      <c r="AP327" s="54"/>
      <c r="AQ327" s="54"/>
      <c r="AR327" s="54"/>
      <c r="AS327" s="54"/>
      <c r="AT327" s="54"/>
      <c r="AU327" s="54"/>
      <c r="AV327" s="54"/>
      <c r="AW327" s="54"/>
      <c r="AX327" s="59"/>
      <c r="AY327" s="59"/>
      <c r="AZ327" s="59"/>
      <c r="BA327" s="59"/>
      <c r="BB327" s="59">
        <v>8.5999999999999993E-2</v>
      </c>
      <c r="BC327" s="60">
        <v>4.9000000000000004</v>
      </c>
      <c r="BD327" s="61">
        <v>6.4130000000000006E-2</v>
      </c>
      <c r="BE327" s="62" t="s">
        <v>293</v>
      </c>
      <c r="BF327" s="35">
        <f t="shared" si="0"/>
        <v>4.9000000000000004</v>
      </c>
      <c r="BG327" s="35">
        <f t="shared" si="0"/>
        <v>6.4130000000000006E-2</v>
      </c>
      <c r="BH327" s="35" t="str">
        <f t="shared" si="764"/>
        <v>Low</v>
      </c>
      <c r="BI327" s="110">
        <f t="shared" si="765"/>
        <v>0</v>
      </c>
      <c r="BJ327" s="83">
        <f>VLOOKUP($F327,REP_Info!$D$6:$H$250,5,FALSE)</f>
        <v>1.806</v>
      </c>
      <c r="BK327" s="30">
        <f t="shared" si="766"/>
        <v>15.993</v>
      </c>
      <c r="BL327" s="30">
        <f t="shared" si="766"/>
        <v>15.503000000000004</v>
      </c>
      <c r="BM327" s="30">
        <f t="shared" si="766"/>
        <v>15.258000000000003</v>
      </c>
      <c r="BN327" s="29">
        <f t="shared" si="766"/>
        <v>15.176333333333334</v>
      </c>
      <c r="BO327" s="85" t="str">
        <f t="shared" si="2"/>
        <v>$$$</v>
      </c>
      <c r="BP327" s="88" t="str">
        <f t="shared" si="767"/>
        <v>$$$</v>
      </c>
      <c r="BQ327" s="88" t="str">
        <f t="shared" si="4"/>
        <v>$$$</v>
      </c>
      <c r="BR327" s="88" t="str">
        <f t="shared" si="5"/>
        <v>$$$</v>
      </c>
      <c r="BS327" s="29" t="e">
        <f t="shared" si="768"/>
        <v>#N/A</v>
      </c>
      <c r="BT327" s="29" t="e">
        <f t="shared" si="768"/>
        <v>#N/A</v>
      </c>
      <c r="BU327" s="29" t="e">
        <f t="shared" si="768"/>
        <v>#N/A</v>
      </c>
      <c r="BV327" s="29" t="e">
        <f t="shared" si="768"/>
        <v>#N/A</v>
      </c>
      <c r="BW327" s="29" t="e">
        <f t="shared" si="768"/>
        <v>#N/A</v>
      </c>
      <c r="BX327" s="29" t="e">
        <f t="shared" si="768"/>
        <v>#N/A</v>
      </c>
      <c r="BY327" s="29" t="e">
        <f t="shared" si="768"/>
        <v>#N/A</v>
      </c>
      <c r="BZ327" s="29" t="e">
        <f t="shared" si="768"/>
        <v>#N/A</v>
      </c>
      <c r="CA327" s="29" t="e">
        <f t="shared" si="768"/>
        <v>#N/A</v>
      </c>
      <c r="CB327" s="29" t="e">
        <f t="shared" si="768"/>
        <v>#N/A</v>
      </c>
      <c r="CC327" s="29" t="e">
        <f t="shared" si="768"/>
        <v>#N/A</v>
      </c>
      <c r="CD327" s="29" t="e">
        <f t="shared" si="768"/>
        <v>#N/A</v>
      </c>
      <c r="CE327" s="6" t="str">
        <f t="shared" si="603"/>
        <v/>
      </c>
      <c r="CF327" s="27" t="e">
        <f>IF(AND(CI327,NOT(AD327)),LOOKUP(CF$5,{0,750,1500},H327:J327),"")</f>
        <v>#N/A</v>
      </c>
      <c r="CG327" s="6" t="str">
        <f t="shared" si="604"/>
        <v/>
      </c>
      <c r="CH327" t="e">
        <f t="shared" si="769"/>
        <v>#N/A</v>
      </c>
      <c r="CI327" t="e">
        <f t="shared" si="770"/>
        <v>#N/A</v>
      </c>
      <c r="CJ327" s="6" t="e">
        <f t="shared" si="11"/>
        <v>#N/A</v>
      </c>
      <c r="CK327" s="6">
        <f t="shared" si="12"/>
        <v>1</v>
      </c>
      <c r="CL327" s="6">
        <f t="shared" si="26"/>
        <v>1</v>
      </c>
      <c r="CM327" s="6">
        <f t="shared" si="13"/>
        <v>1</v>
      </c>
      <c r="CN327" s="6">
        <f t="shared" si="14"/>
        <v>1</v>
      </c>
      <c r="CO327" s="6">
        <f t="shared" si="15"/>
        <v>0</v>
      </c>
      <c r="CP327" s="6">
        <f t="shared" si="16"/>
        <v>1</v>
      </c>
      <c r="CQ327" s="6">
        <f t="shared" si="771"/>
        <v>1</v>
      </c>
      <c r="CR327" s="81" t="str">
        <f t="shared" si="17"/>
        <v/>
      </c>
      <c r="CS327">
        <f t="shared" si="772"/>
        <v>0</v>
      </c>
      <c r="CT327">
        <f t="shared" si="741"/>
        <v>175</v>
      </c>
      <c r="CU327" t="str">
        <f t="shared" si="29"/>
        <v/>
      </c>
      <c r="CV327" s="81">
        <f t="shared" si="773"/>
        <v>175</v>
      </c>
      <c r="CW327" s="81">
        <f>(CV327/25)^1.5*(Calculator!$BU$4/10000)*CW$5</f>
        <v>9.6315719067890644</v>
      </c>
      <c r="CX327" t="str">
        <f t="shared" si="774"/>
        <v>$175</v>
      </c>
    </row>
    <row r="328" spans="2:102" x14ac:dyDescent="0.25">
      <c r="B328" s="115" t="s">
        <v>233</v>
      </c>
      <c r="C328" s="13">
        <v>46267.647916666669</v>
      </c>
      <c r="D328">
        <v>35956</v>
      </c>
      <c r="E328" s="54" t="s">
        <v>235</v>
      </c>
      <c r="F328" s="54" t="s">
        <v>685</v>
      </c>
      <c r="G328" s="54" t="s">
        <v>640</v>
      </c>
      <c r="H328" s="55">
        <v>13.200000000000001</v>
      </c>
      <c r="I328" s="55">
        <v>12.7</v>
      </c>
      <c r="J328" s="55">
        <v>12.4</v>
      </c>
      <c r="K328" s="54"/>
      <c r="L328" s="56" t="b">
        <v>0</v>
      </c>
      <c r="M328" s="56" t="b">
        <v>0</v>
      </c>
      <c r="N328" s="54">
        <v>1</v>
      </c>
      <c r="O328" s="54" t="s">
        <v>228</v>
      </c>
      <c r="P328" s="54">
        <v>37</v>
      </c>
      <c r="Q328" s="54">
        <v>12</v>
      </c>
      <c r="R328" s="54">
        <v>100</v>
      </c>
      <c r="S328" s="54" t="s">
        <v>1656</v>
      </c>
      <c r="T328" s="54"/>
      <c r="U328" s="54" t="s">
        <v>1654</v>
      </c>
      <c r="V328" s="54" t="s">
        <v>1657</v>
      </c>
      <c r="W328" s="54" t="b">
        <v>0</v>
      </c>
      <c r="X328" s="54"/>
      <c r="Y328" s="57" t="s">
        <v>1658</v>
      </c>
      <c r="Z328" s="54" t="s">
        <v>1788</v>
      </c>
      <c r="AA328" s="54"/>
      <c r="AB328" s="54" t="s">
        <v>1659</v>
      </c>
      <c r="AC328" s="56" t="b">
        <v>1</v>
      </c>
      <c r="AD328" s="56" t="b">
        <v>0</v>
      </c>
      <c r="AE328" s="54" t="s">
        <v>302</v>
      </c>
      <c r="AF328" s="58">
        <v>46267</v>
      </c>
      <c r="AG328" s="62" t="s">
        <v>293</v>
      </c>
      <c r="AH328" s="54">
        <v>0</v>
      </c>
      <c r="AI328" s="54"/>
      <c r="AJ328" s="54"/>
      <c r="AK328" s="54"/>
      <c r="AL328" s="54"/>
      <c r="AM328" s="54">
        <v>0</v>
      </c>
      <c r="AN328" s="54"/>
      <c r="AO328" s="54"/>
      <c r="AP328" s="54"/>
      <c r="AQ328" s="54"/>
      <c r="AR328" s="54"/>
      <c r="AS328" s="54"/>
      <c r="AT328" s="54"/>
      <c r="AU328" s="54"/>
      <c r="AV328" s="54"/>
      <c r="AW328" s="54"/>
      <c r="AX328" s="59"/>
      <c r="AY328" s="59"/>
      <c r="AZ328" s="59"/>
      <c r="BA328" s="59"/>
      <c r="BB328" s="59">
        <v>5.79E-2</v>
      </c>
      <c r="BC328" s="60">
        <v>4.9000000000000004</v>
      </c>
      <c r="BD328" s="61">
        <v>6.4130000000000006E-2</v>
      </c>
      <c r="BE328" s="62" t="s">
        <v>293</v>
      </c>
      <c r="BF328" s="35">
        <f t="shared" si="0"/>
        <v>4.9000000000000004</v>
      </c>
      <c r="BG328" s="35">
        <f t="shared" si="0"/>
        <v>6.4130000000000006E-2</v>
      </c>
      <c r="BH328" s="35" t="str">
        <f t="shared" si="764"/>
        <v>Low</v>
      </c>
      <c r="BI328" s="110">
        <f t="shared" si="765"/>
        <v>0</v>
      </c>
      <c r="BJ328" s="83" t="str">
        <f>VLOOKUP($F328,REP_Info!$D$6:$H$250,5,FALSE)</f>
        <v/>
      </c>
      <c r="BK328" s="30">
        <f t="shared" si="766"/>
        <v>13.183000000000002</v>
      </c>
      <c r="BL328" s="30">
        <f t="shared" si="766"/>
        <v>12.693</v>
      </c>
      <c r="BM328" s="30">
        <f t="shared" si="766"/>
        <v>12.448000000000002</v>
      </c>
      <c r="BN328" s="29">
        <f t="shared" si="766"/>
        <v>12.366333333333333</v>
      </c>
      <c r="BO328" s="85" t="str">
        <f t="shared" si="2"/>
        <v>$$$</v>
      </c>
      <c r="BP328" s="88" t="str">
        <f t="shared" si="767"/>
        <v>$$$</v>
      </c>
      <c r="BQ328" s="88" t="str">
        <f t="shared" si="4"/>
        <v>$$$</v>
      </c>
      <c r="BR328" s="88" t="str">
        <f t="shared" si="5"/>
        <v>$$$</v>
      </c>
      <c r="BS328" s="29" t="e">
        <f t="shared" si="768"/>
        <v>#N/A</v>
      </c>
      <c r="BT328" s="29" t="e">
        <f t="shared" si="768"/>
        <v>#N/A</v>
      </c>
      <c r="BU328" s="29" t="e">
        <f t="shared" si="768"/>
        <v>#N/A</v>
      </c>
      <c r="BV328" s="29" t="e">
        <f t="shared" si="768"/>
        <v>#N/A</v>
      </c>
      <c r="BW328" s="29" t="e">
        <f t="shared" si="768"/>
        <v>#N/A</v>
      </c>
      <c r="BX328" s="29" t="e">
        <f t="shared" si="768"/>
        <v>#N/A</v>
      </c>
      <c r="BY328" s="29" t="e">
        <f t="shared" si="768"/>
        <v>#N/A</v>
      </c>
      <c r="BZ328" s="29" t="e">
        <f t="shared" si="768"/>
        <v>#N/A</v>
      </c>
      <c r="CA328" s="29" t="e">
        <f t="shared" si="768"/>
        <v>#N/A</v>
      </c>
      <c r="CB328" s="29" t="e">
        <f t="shared" si="768"/>
        <v>#N/A</v>
      </c>
      <c r="CC328" s="29" t="e">
        <f t="shared" si="768"/>
        <v>#N/A</v>
      </c>
      <c r="CD328" s="29" t="e">
        <f t="shared" si="768"/>
        <v>#N/A</v>
      </c>
      <c r="CE328" s="6" t="str">
        <f t="shared" ref="CE328:CE391" si="775">IF(ISNUMBER(CF328),RANK($CF328,$CF$8:$CF$366,1),"")</f>
        <v/>
      </c>
      <c r="CF328" s="27" t="e">
        <f>IF(AND(CI328,NOT(AD328)),LOOKUP(CF$5,{0,750,1500},H328:J328),"")</f>
        <v>#N/A</v>
      </c>
      <c r="CG328" s="6" t="str">
        <f t="shared" ref="CG328:CG391" si="776">IF(ISNUMBER(CH328),RANK($CH328,$CH$8:$CH$366,1),"")</f>
        <v/>
      </c>
      <c r="CH328" t="e">
        <f t="shared" si="769"/>
        <v>#N/A</v>
      </c>
      <c r="CI328" t="e">
        <f t="shared" si="770"/>
        <v>#N/A</v>
      </c>
      <c r="CJ328" s="6" t="e">
        <f t="shared" si="11"/>
        <v>#N/A</v>
      </c>
      <c r="CK328" s="6">
        <f t="shared" si="12"/>
        <v>1</v>
      </c>
      <c r="CL328" s="6">
        <f t="shared" si="26"/>
        <v>1</v>
      </c>
      <c r="CM328" s="6">
        <f t="shared" si="13"/>
        <v>1</v>
      </c>
      <c r="CN328" s="6">
        <f t="shared" si="14"/>
        <v>1</v>
      </c>
      <c r="CO328" s="6">
        <f t="shared" si="15"/>
        <v>1</v>
      </c>
      <c r="CP328" s="6">
        <f t="shared" si="16"/>
        <v>1</v>
      </c>
      <c r="CQ328" s="6">
        <f t="shared" si="771"/>
        <v>1</v>
      </c>
      <c r="CR328" s="81" t="str">
        <f t="shared" si="17"/>
        <v/>
      </c>
      <c r="CS328">
        <f t="shared" si="772"/>
        <v>0</v>
      </c>
      <c r="CT328">
        <f t="shared" si="741"/>
        <v>100</v>
      </c>
      <c r="CU328" t="str">
        <f t="shared" si="29"/>
        <v/>
      </c>
      <c r="CV328" s="81">
        <f t="shared" si="773"/>
        <v>100</v>
      </c>
      <c r="CW328" s="81">
        <f>(CV328/25)^1.5*(Calculator!$BU$4/10000)*CW$5</f>
        <v>4.1604480000000077</v>
      </c>
      <c r="CX328" t="str">
        <f t="shared" si="774"/>
        <v>$100</v>
      </c>
    </row>
    <row r="329" spans="2:102" x14ac:dyDescent="0.25">
      <c r="B329" s="115" t="s">
        <v>233</v>
      </c>
      <c r="C329" s="13">
        <v>46261.609027777777</v>
      </c>
      <c r="D329">
        <v>35960</v>
      </c>
      <c r="E329" s="54" t="s">
        <v>237</v>
      </c>
      <c r="F329" s="54" t="s">
        <v>685</v>
      </c>
      <c r="G329" s="54" t="s">
        <v>640</v>
      </c>
      <c r="H329" s="55">
        <v>12.4</v>
      </c>
      <c r="I329" s="55">
        <v>12</v>
      </c>
      <c r="J329" s="55">
        <v>11.799999999999999</v>
      </c>
      <c r="K329" s="54"/>
      <c r="L329" s="56" t="b">
        <v>0</v>
      </c>
      <c r="M329" s="56" t="b">
        <v>0</v>
      </c>
      <c r="N329" s="54">
        <v>1</v>
      </c>
      <c r="O329" s="54" t="s">
        <v>228</v>
      </c>
      <c r="P329" s="54">
        <v>37</v>
      </c>
      <c r="Q329" s="54">
        <v>12</v>
      </c>
      <c r="R329" s="54">
        <v>100</v>
      </c>
      <c r="S329" s="54" t="s">
        <v>1656</v>
      </c>
      <c r="T329" s="54"/>
      <c r="U329" s="54" t="s">
        <v>1655</v>
      </c>
      <c r="V329" s="54" t="s">
        <v>1660</v>
      </c>
      <c r="W329" s="54" t="b">
        <v>0</v>
      </c>
      <c r="X329" s="54"/>
      <c r="Y329" s="57" t="s">
        <v>1661</v>
      </c>
      <c r="Z329" s="54" t="s">
        <v>1788</v>
      </c>
      <c r="AA329" s="54"/>
      <c r="AB329" s="54" t="s">
        <v>1659</v>
      </c>
      <c r="AC329" s="56" t="b">
        <v>1</v>
      </c>
      <c r="AD329" s="56" t="b">
        <v>0</v>
      </c>
      <c r="AE329" s="54" t="s">
        <v>302</v>
      </c>
      <c r="AF329" s="58">
        <v>46261</v>
      </c>
      <c r="AG329" s="62" t="s">
        <v>293</v>
      </c>
      <c r="AH329" s="54">
        <v>0</v>
      </c>
      <c r="AI329" s="54"/>
      <c r="AJ329" s="54"/>
      <c r="AK329" s="54"/>
      <c r="AL329" s="54"/>
      <c r="AM329" s="54">
        <v>0</v>
      </c>
      <c r="AN329" s="54"/>
      <c r="AO329" s="54"/>
      <c r="AP329" s="54"/>
      <c r="AQ329" s="54"/>
      <c r="AR329" s="54"/>
      <c r="AS329" s="54"/>
      <c r="AT329" s="54"/>
      <c r="AU329" s="54"/>
      <c r="AV329" s="54"/>
      <c r="AW329" s="54"/>
      <c r="AX329" s="59"/>
      <c r="AY329" s="59"/>
      <c r="AZ329" s="59"/>
      <c r="BA329" s="59"/>
      <c r="BB329" s="59">
        <v>5.5899999999999998E-2</v>
      </c>
      <c r="BC329" s="60">
        <v>4.0599999999999996</v>
      </c>
      <c r="BD329" s="61">
        <v>6.0295000000000001E-2</v>
      </c>
      <c r="BE329" s="62" t="s">
        <v>293</v>
      </c>
      <c r="BF329" s="35">
        <f t="shared" si="0"/>
        <v>4.0600000000000005</v>
      </c>
      <c r="BG329" s="35">
        <f t="shared" si="0"/>
        <v>6.0295000000000001E-2</v>
      </c>
      <c r="BH329" s="35" t="str">
        <f t="shared" si="764"/>
        <v>Low</v>
      </c>
      <c r="BI329" s="110">
        <f t="shared" si="765"/>
        <v>0</v>
      </c>
      <c r="BJ329" s="83" t="str">
        <f>VLOOKUP($F329,REP_Info!$D$6:$H$250,5,FALSE)</f>
        <v/>
      </c>
      <c r="BK329" s="30">
        <f t="shared" si="766"/>
        <v>12.4315</v>
      </c>
      <c r="BL329" s="30">
        <f t="shared" si="766"/>
        <v>12.025499999999999</v>
      </c>
      <c r="BM329" s="30">
        <f t="shared" si="766"/>
        <v>11.8225</v>
      </c>
      <c r="BN329" s="29">
        <f t="shared" si="766"/>
        <v>11.754833333333334</v>
      </c>
      <c r="BO329" s="85" t="str">
        <f t="shared" si="2"/>
        <v>$$$</v>
      </c>
      <c r="BP329" s="88" t="str">
        <f t="shared" si="767"/>
        <v>$$$</v>
      </c>
      <c r="BQ329" s="88" t="str">
        <f t="shared" si="4"/>
        <v>$$$</v>
      </c>
      <c r="BR329" s="88" t="str">
        <f t="shared" si="5"/>
        <v>$$$</v>
      </c>
      <c r="BS329" s="29" t="e">
        <f t="shared" si="768"/>
        <v>#N/A</v>
      </c>
      <c r="BT329" s="29" t="e">
        <f t="shared" si="768"/>
        <v>#N/A</v>
      </c>
      <c r="BU329" s="29" t="e">
        <f t="shared" si="768"/>
        <v>#N/A</v>
      </c>
      <c r="BV329" s="29" t="e">
        <f t="shared" si="768"/>
        <v>#N/A</v>
      </c>
      <c r="BW329" s="29" t="e">
        <f t="shared" si="768"/>
        <v>#N/A</v>
      </c>
      <c r="BX329" s="29" t="e">
        <f t="shared" si="768"/>
        <v>#N/A</v>
      </c>
      <c r="BY329" s="29" t="e">
        <f t="shared" si="768"/>
        <v>#N/A</v>
      </c>
      <c r="BZ329" s="29" t="e">
        <f t="shared" si="768"/>
        <v>#N/A</v>
      </c>
      <c r="CA329" s="29" t="e">
        <f t="shared" si="768"/>
        <v>#N/A</v>
      </c>
      <c r="CB329" s="29" t="e">
        <f t="shared" si="768"/>
        <v>#N/A</v>
      </c>
      <c r="CC329" s="29" t="e">
        <f t="shared" si="768"/>
        <v>#N/A</v>
      </c>
      <c r="CD329" s="29" t="e">
        <f t="shared" si="768"/>
        <v>#N/A</v>
      </c>
      <c r="CE329" s="6" t="str">
        <f t="shared" si="775"/>
        <v/>
      </c>
      <c r="CF329" s="27" t="e">
        <f>IF(AND(CI329,NOT(AD329)),LOOKUP(CF$5,{0,750,1500},H329:J329),"")</f>
        <v>#N/A</v>
      </c>
      <c r="CG329" s="6" t="str">
        <f t="shared" si="776"/>
        <v/>
      </c>
      <c r="CH329" t="e">
        <f t="shared" si="769"/>
        <v>#N/A</v>
      </c>
      <c r="CI329" t="e">
        <f t="shared" si="770"/>
        <v>#N/A</v>
      </c>
      <c r="CJ329" s="6" t="e">
        <f t="shared" si="11"/>
        <v>#N/A</v>
      </c>
      <c r="CK329" s="6">
        <f t="shared" si="12"/>
        <v>1</v>
      </c>
      <c r="CL329" s="6">
        <f t="shared" si="26"/>
        <v>1</v>
      </c>
      <c r="CM329" s="6">
        <f t="shared" si="13"/>
        <v>1</v>
      </c>
      <c r="CN329" s="6">
        <f t="shared" si="14"/>
        <v>1</v>
      </c>
      <c r="CO329" s="6">
        <f t="shared" si="15"/>
        <v>1</v>
      </c>
      <c r="CP329" s="6">
        <f t="shared" si="16"/>
        <v>1</v>
      </c>
      <c r="CQ329" s="6">
        <f t="shared" si="771"/>
        <v>1</v>
      </c>
      <c r="CR329" s="81" t="str">
        <f t="shared" si="17"/>
        <v/>
      </c>
      <c r="CS329">
        <f t="shared" si="772"/>
        <v>0</v>
      </c>
      <c r="CT329">
        <f t="shared" si="741"/>
        <v>100</v>
      </c>
      <c r="CU329" t="str">
        <f t="shared" si="29"/>
        <v/>
      </c>
      <c r="CV329" s="81">
        <f t="shared" si="773"/>
        <v>100</v>
      </c>
      <c r="CW329" s="81">
        <f>(CV329/25)^1.5*(Calculator!$BU$4/10000)*CW$5</f>
        <v>4.1604480000000077</v>
      </c>
      <c r="CX329" t="str">
        <f t="shared" si="774"/>
        <v>$100</v>
      </c>
    </row>
    <row r="330" spans="2:102" x14ac:dyDescent="0.25">
      <c r="B330" s="115" t="s">
        <v>233</v>
      </c>
      <c r="C330" s="13">
        <v>46266.661111111112</v>
      </c>
      <c r="D330">
        <v>35975</v>
      </c>
      <c r="E330" s="54" t="s">
        <v>235</v>
      </c>
      <c r="F330" s="54" t="s">
        <v>685</v>
      </c>
      <c r="G330" s="54" t="s">
        <v>1662</v>
      </c>
      <c r="H330" s="55">
        <v>23</v>
      </c>
      <c r="I330" s="55">
        <v>11.5</v>
      </c>
      <c r="J330" s="55">
        <v>12.8</v>
      </c>
      <c r="K330" s="54" t="s">
        <v>1663</v>
      </c>
      <c r="L330" s="56" t="b">
        <v>0</v>
      </c>
      <c r="M330" s="56" t="b">
        <v>0</v>
      </c>
      <c r="N330" s="54">
        <v>1</v>
      </c>
      <c r="O330" s="54" t="s">
        <v>228</v>
      </c>
      <c r="P330" s="54">
        <v>37</v>
      </c>
      <c r="Q330" s="54">
        <v>12</v>
      </c>
      <c r="R330" s="54">
        <v>200</v>
      </c>
      <c r="S330" s="54" t="s">
        <v>1656</v>
      </c>
      <c r="T330" s="54"/>
      <c r="U330" s="54" t="s">
        <v>1651</v>
      </c>
      <c r="V330" s="54" t="s">
        <v>1664</v>
      </c>
      <c r="W330" s="54" t="b">
        <v>0</v>
      </c>
      <c r="X330" s="54"/>
      <c r="Y330" s="57" t="s">
        <v>1665</v>
      </c>
      <c r="Z330" s="54" t="s">
        <v>1788</v>
      </c>
      <c r="AA330" s="54"/>
      <c r="AB330" s="54" t="s">
        <v>1659</v>
      </c>
      <c r="AC330" s="56" t="b">
        <v>1</v>
      </c>
      <c r="AD330" s="56" t="b">
        <v>1</v>
      </c>
      <c r="AE330" s="54" t="s">
        <v>302</v>
      </c>
      <c r="AF330" s="58">
        <v>46266</v>
      </c>
      <c r="AG330" s="62" t="s">
        <v>293</v>
      </c>
      <c r="AH330" s="54">
        <v>0</v>
      </c>
      <c r="AI330" s="54"/>
      <c r="AJ330" s="54"/>
      <c r="AK330" s="54"/>
      <c r="AL330" s="54"/>
      <c r="AM330" s="54">
        <v>115</v>
      </c>
      <c r="AN330" s="54"/>
      <c r="AO330" s="54"/>
      <c r="AP330" s="54"/>
      <c r="AQ330" s="54"/>
      <c r="AR330" s="54"/>
      <c r="AS330" s="54"/>
      <c r="AT330" s="54"/>
      <c r="AU330" s="54">
        <v>0</v>
      </c>
      <c r="AV330" s="54">
        <v>1001</v>
      </c>
      <c r="AW330" s="54"/>
      <c r="AX330" s="59"/>
      <c r="AY330" s="59"/>
      <c r="AZ330" s="59"/>
      <c r="BA330" s="59">
        <v>0</v>
      </c>
      <c r="BB330" s="59">
        <v>0.14000000000000001</v>
      </c>
      <c r="BC330" s="60"/>
      <c r="BD330" s="61"/>
      <c r="BE330" s="62" t="s">
        <v>686</v>
      </c>
      <c r="BF330" s="35">
        <f t="shared" si="0"/>
        <v>4.9000000000000004</v>
      </c>
      <c r="BG330" s="35">
        <f t="shared" si="0"/>
        <v>6.4130000000000006E-2</v>
      </c>
      <c r="BH330" s="35" t="str">
        <f t="shared" si="764"/>
        <v>High</v>
      </c>
      <c r="BI330" s="110">
        <f t="shared" si="765"/>
        <v>0</v>
      </c>
      <c r="BJ330" s="83" t="str">
        <f>VLOOKUP($F330,REP_Info!$D$6:$H$250,5,FALSE)</f>
        <v/>
      </c>
      <c r="BK330" s="30">
        <f t="shared" si="766"/>
        <v>23</v>
      </c>
      <c r="BL330" s="30">
        <f t="shared" si="766"/>
        <v>11.5</v>
      </c>
      <c r="BM330" s="30">
        <f t="shared" si="766"/>
        <v>12.743</v>
      </c>
      <c r="BN330" s="29">
        <f t="shared" si="766"/>
        <v>13.162000000000001</v>
      </c>
      <c r="BO330" s="85" t="str">
        <f t="shared" si="2"/>
        <v>$$$</v>
      </c>
      <c r="BP330" s="88" t="str">
        <f t="shared" si="767"/>
        <v>$$$</v>
      </c>
      <c r="BQ330" s="88" t="str">
        <f t="shared" si="4"/>
        <v>$$$</v>
      </c>
      <c r="BR330" s="88" t="str">
        <f t="shared" si="5"/>
        <v>$$$</v>
      </c>
      <c r="BS330" s="29" t="e">
        <f t="shared" si="768"/>
        <v>#N/A</v>
      </c>
      <c r="BT330" s="29" t="e">
        <f t="shared" si="768"/>
        <v>#N/A</v>
      </c>
      <c r="BU330" s="29" t="e">
        <f t="shared" si="768"/>
        <v>#N/A</v>
      </c>
      <c r="BV330" s="29" t="e">
        <f t="shared" si="768"/>
        <v>#N/A</v>
      </c>
      <c r="BW330" s="29" t="e">
        <f t="shared" si="768"/>
        <v>#N/A</v>
      </c>
      <c r="BX330" s="29" t="e">
        <f t="shared" si="768"/>
        <v>#N/A</v>
      </c>
      <c r="BY330" s="29" t="e">
        <f t="shared" si="768"/>
        <v>#N/A</v>
      </c>
      <c r="BZ330" s="29" t="e">
        <f t="shared" si="768"/>
        <v>#N/A</v>
      </c>
      <c r="CA330" s="29" t="e">
        <f t="shared" si="768"/>
        <v>#N/A</v>
      </c>
      <c r="CB330" s="29" t="e">
        <f t="shared" si="768"/>
        <v>#N/A</v>
      </c>
      <c r="CC330" s="29" t="e">
        <f t="shared" si="768"/>
        <v>#N/A</v>
      </c>
      <c r="CD330" s="29" t="e">
        <f t="shared" si="768"/>
        <v>#N/A</v>
      </c>
      <c r="CE330" s="6" t="str">
        <f t="shared" si="775"/>
        <v/>
      </c>
      <c r="CF330" s="27" t="e">
        <f>IF(AND(CI330,NOT(AD330)),LOOKUP(CF$5,{0,750,1500},H330:J330),"")</f>
        <v>#N/A</v>
      </c>
      <c r="CG330" s="6" t="str">
        <f t="shared" si="776"/>
        <v/>
      </c>
      <c r="CH330" t="e">
        <f t="shared" si="769"/>
        <v>#N/A</v>
      </c>
      <c r="CI330" t="e">
        <f t="shared" si="770"/>
        <v>#N/A</v>
      </c>
      <c r="CJ330" s="6" t="e">
        <f t="shared" si="11"/>
        <v>#N/A</v>
      </c>
      <c r="CK330" s="6">
        <f t="shared" si="12"/>
        <v>1</v>
      </c>
      <c r="CL330" s="6">
        <f t="shared" si="26"/>
        <v>1</v>
      </c>
      <c r="CM330" s="6">
        <f t="shared" si="13"/>
        <v>1</v>
      </c>
      <c r="CN330" s="6">
        <f t="shared" si="14"/>
        <v>1</v>
      </c>
      <c r="CO330" s="6">
        <f t="shared" si="15"/>
        <v>1</v>
      </c>
      <c r="CP330" s="6">
        <f t="shared" si="16"/>
        <v>1</v>
      </c>
      <c r="CQ330" s="6">
        <f t="shared" si="771"/>
        <v>1</v>
      </c>
      <c r="CR330" s="81" t="str">
        <f t="shared" si="17"/>
        <v/>
      </c>
      <c r="CS330">
        <f t="shared" si="772"/>
        <v>0</v>
      </c>
      <c r="CT330">
        <f t="shared" si="741"/>
        <v>200</v>
      </c>
      <c r="CU330" t="str">
        <f t="shared" si="29"/>
        <v/>
      </c>
      <c r="CV330" s="81">
        <f t="shared" si="773"/>
        <v>200</v>
      </c>
      <c r="CW330" s="81">
        <f>(CV330/25)^1.5*(Calculator!$BU$4/10000)*CW$5</f>
        <v>11.767523974296054</v>
      </c>
      <c r="CX330" t="str">
        <f t="shared" si="774"/>
        <v>$200</v>
      </c>
    </row>
    <row r="331" spans="2:102" x14ac:dyDescent="0.25">
      <c r="B331" s="115" t="s">
        <v>233</v>
      </c>
      <c r="C331" s="13">
        <v>46260.594444444447</v>
      </c>
      <c r="D331">
        <v>35979</v>
      </c>
      <c r="E331" s="54" t="s">
        <v>237</v>
      </c>
      <c r="F331" s="54" t="s">
        <v>685</v>
      </c>
      <c r="G331" s="54" t="s">
        <v>1662</v>
      </c>
      <c r="H331" s="55">
        <v>26</v>
      </c>
      <c r="I331" s="55">
        <v>13</v>
      </c>
      <c r="J331" s="55">
        <v>13.5</v>
      </c>
      <c r="K331" s="54" t="s">
        <v>1663</v>
      </c>
      <c r="L331" s="56" t="b">
        <v>0</v>
      </c>
      <c r="M331" s="56" t="b">
        <v>0</v>
      </c>
      <c r="N331" s="54">
        <v>1</v>
      </c>
      <c r="O331" s="54" t="s">
        <v>228</v>
      </c>
      <c r="P331" s="54">
        <v>37</v>
      </c>
      <c r="Q331" s="54">
        <v>12</v>
      </c>
      <c r="R331" s="54">
        <v>200</v>
      </c>
      <c r="S331" s="54" t="s">
        <v>1656</v>
      </c>
      <c r="T331" s="54"/>
      <c r="U331" s="54" t="s">
        <v>1653</v>
      </c>
      <c r="V331" s="54" t="s">
        <v>1666</v>
      </c>
      <c r="W331" s="54" t="b">
        <v>0</v>
      </c>
      <c r="X331" s="54"/>
      <c r="Y331" s="57" t="s">
        <v>1667</v>
      </c>
      <c r="Z331" s="54" t="s">
        <v>1788</v>
      </c>
      <c r="AA331" s="54"/>
      <c r="AB331" s="54" t="s">
        <v>1659</v>
      </c>
      <c r="AC331" s="56" t="b">
        <v>1</v>
      </c>
      <c r="AD331" s="56" t="b">
        <v>1</v>
      </c>
      <c r="AE331" s="54" t="s">
        <v>302</v>
      </c>
      <c r="AF331" s="58">
        <v>46260</v>
      </c>
      <c r="AG331" s="62" t="s">
        <v>293</v>
      </c>
      <c r="AH331" s="54">
        <v>0</v>
      </c>
      <c r="AI331" s="54"/>
      <c r="AJ331" s="54"/>
      <c r="AK331" s="54"/>
      <c r="AL331" s="54"/>
      <c r="AM331" s="54">
        <v>130</v>
      </c>
      <c r="AN331" s="54"/>
      <c r="AO331" s="54"/>
      <c r="AP331" s="54"/>
      <c r="AQ331" s="54"/>
      <c r="AR331" s="54"/>
      <c r="AS331" s="54"/>
      <c r="AT331" s="54"/>
      <c r="AU331" s="54">
        <v>0</v>
      </c>
      <c r="AV331" s="54">
        <v>1001</v>
      </c>
      <c r="AW331" s="54"/>
      <c r="AX331" s="59"/>
      <c r="AY331" s="59"/>
      <c r="AZ331" s="59"/>
      <c r="BA331" s="59">
        <v>0</v>
      </c>
      <c r="BB331" s="59">
        <v>0.14000000000000001</v>
      </c>
      <c r="BC331" s="60"/>
      <c r="BD331" s="61"/>
      <c r="BE331" s="62" t="s">
        <v>686</v>
      </c>
      <c r="BF331" s="35">
        <f t="shared" si="0"/>
        <v>4.0600000000000005</v>
      </c>
      <c r="BG331" s="35">
        <f t="shared" si="0"/>
        <v>6.0295000000000001E-2</v>
      </c>
      <c r="BH331" s="35" t="str">
        <f t="shared" si="764"/>
        <v>High</v>
      </c>
      <c r="BI331" s="110">
        <f t="shared" si="765"/>
        <v>0</v>
      </c>
      <c r="BJ331" s="83" t="str">
        <f>VLOOKUP($F331,REP_Info!$D$6:$H$250,5,FALSE)</f>
        <v/>
      </c>
      <c r="BK331" s="30">
        <f t="shared" si="766"/>
        <v>26</v>
      </c>
      <c r="BL331" s="30">
        <f t="shared" si="766"/>
        <v>13</v>
      </c>
      <c r="BM331" s="30">
        <f t="shared" si="766"/>
        <v>13.493</v>
      </c>
      <c r="BN331" s="29">
        <f t="shared" si="766"/>
        <v>13.662000000000001</v>
      </c>
      <c r="BO331" s="85" t="str">
        <f t="shared" si="2"/>
        <v>$$$</v>
      </c>
      <c r="BP331" s="88" t="str">
        <f t="shared" si="767"/>
        <v>$$$</v>
      </c>
      <c r="BQ331" s="88" t="str">
        <f t="shared" si="4"/>
        <v>$$$</v>
      </c>
      <c r="BR331" s="88" t="str">
        <f t="shared" si="5"/>
        <v>$$$</v>
      </c>
      <c r="BS331" s="29" t="e">
        <f t="shared" si="768"/>
        <v>#N/A</v>
      </c>
      <c r="BT331" s="29" t="e">
        <f t="shared" si="768"/>
        <v>#N/A</v>
      </c>
      <c r="BU331" s="29" t="e">
        <f t="shared" si="768"/>
        <v>#N/A</v>
      </c>
      <c r="BV331" s="29" t="e">
        <f t="shared" si="768"/>
        <v>#N/A</v>
      </c>
      <c r="BW331" s="29" t="e">
        <f t="shared" si="768"/>
        <v>#N/A</v>
      </c>
      <c r="BX331" s="29" t="e">
        <f t="shared" si="768"/>
        <v>#N/A</v>
      </c>
      <c r="BY331" s="29" t="e">
        <f t="shared" si="768"/>
        <v>#N/A</v>
      </c>
      <c r="BZ331" s="29" t="e">
        <f t="shared" si="768"/>
        <v>#N/A</v>
      </c>
      <c r="CA331" s="29" t="e">
        <f t="shared" si="768"/>
        <v>#N/A</v>
      </c>
      <c r="CB331" s="29" t="e">
        <f t="shared" si="768"/>
        <v>#N/A</v>
      </c>
      <c r="CC331" s="29" t="e">
        <f t="shared" si="768"/>
        <v>#N/A</v>
      </c>
      <c r="CD331" s="29" t="e">
        <f t="shared" si="768"/>
        <v>#N/A</v>
      </c>
      <c r="CE331" s="6" t="str">
        <f t="shared" si="775"/>
        <v/>
      </c>
      <c r="CF331" s="27" t="e">
        <f>IF(AND(CI331,NOT(AD331)),LOOKUP(CF$5,{0,750,1500},H331:J331),"")</f>
        <v>#N/A</v>
      </c>
      <c r="CG331" s="6" t="str">
        <f t="shared" si="776"/>
        <v/>
      </c>
      <c r="CH331" t="e">
        <f t="shared" si="769"/>
        <v>#N/A</v>
      </c>
      <c r="CI331" t="e">
        <f t="shared" si="770"/>
        <v>#N/A</v>
      </c>
      <c r="CJ331" s="6" t="e">
        <f t="shared" si="11"/>
        <v>#N/A</v>
      </c>
      <c r="CK331" s="6">
        <f t="shared" si="12"/>
        <v>1</v>
      </c>
      <c r="CL331" s="6">
        <f t="shared" si="26"/>
        <v>1</v>
      </c>
      <c r="CM331" s="6">
        <f t="shared" si="13"/>
        <v>1</v>
      </c>
      <c r="CN331" s="6">
        <f t="shared" si="14"/>
        <v>1</v>
      </c>
      <c r="CO331" s="6">
        <f t="shared" si="15"/>
        <v>1</v>
      </c>
      <c r="CP331" s="6">
        <f t="shared" si="16"/>
        <v>1</v>
      </c>
      <c r="CQ331" s="6">
        <f t="shared" si="771"/>
        <v>1</v>
      </c>
      <c r="CR331" s="81" t="str">
        <f t="shared" si="17"/>
        <v/>
      </c>
      <c r="CS331">
        <f t="shared" si="772"/>
        <v>0</v>
      </c>
      <c r="CT331">
        <f t="shared" si="741"/>
        <v>200</v>
      </c>
      <c r="CU331" t="str">
        <f t="shared" si="29"/>
        <v/>
      </c>
      <c r="CV331" s="81">
        <f t="shared" si="773"/>
        <v>200</v>
      </c>
      <c r="CW331" s="81">
        <f>(CV331/25)^1.5*(Calculator!$BU$4/10000)*CW$5</f>
        <v>11.767523974296054</v>
      </c>
      <c r="CX331" t="str">
        <f t="shared" si="774"/>
        <v>$200</v>
      </c>
    </row>
    <row r="332" spans="2:102" x14ac:dyDescent="0.25">
      <c r="B332" s="115" t="s">
        <v>233</v>
      </c>
      <c r="C332" s="13">
        <v>46267.647916666669</v>
      </c>
      <c r="D332">
        <v>35986</v>
      </c>
      <c r="E332" s="54" t="s">
        <v>235</v>
      </c>
      <c r="F332" s="54" t="s">
        <v>685</v>
      </c>
      <c r="G332" s="54" t="s">
        <v>654</v>
      </c>
      <c r="H332" s="55">
        <v>12.7</v>
      </c>
      <c r="I332" s="55">
        <v>12.2</v>
      </c>
      <c r="J332" s="55">
        <v>11.899999999999999</v>
      </c>
      <c r="K332" s="54"/>
      <c r="L332" s="56" t="b">
        <v>0</v>
      </c>
      <c r="M332" s="56" t="b">
        <v>0</v>
      </c>
      <c r="N332" s="54">
        <v>1</v>
      </c>
      <c r="O332" s="54" t="s">
        <v>228</v>
      </c>
      <c r="P332" s="54">
        <v>37</v>
      </c>
      <c r="Q332" s="54">
        <v>6</v>
      </c>
      <c r="R332" s="54">
        <v>100</v>
      </c>
      <c r="S332" s="54" t="s">
        <v>1656</v>
      </c>
      <c r="T332" s="54"/>
      <c r="U332" s="54" t="s">
        <v>1649</v>
      </c>
      <c r="V332" s="54" t="s">
        <v>1668</v>
      </c>
      <c r="W332" s="54" t="b">
        <v>0</v>
      </c>
      <c r="X332" s="54"/>
      <c r="Y332" s="57" t="s">
        <v>1669</v>
      </c>
      <c r="Z332" s="54" t="s">
        <v>1788</v>
      </c>
      <c r="AA332" s="54"/>
      <c r="AB332" s="54" t="s">
        <v>1659</v>
      </c>
      <c r="AC332" s="56" t="b">
        <v>1</v>
      </c>
      <c r="AD332" s="56" t="b">
        <v>0</v>
      </c>
      <c r="AE332" s="54" t="s">
        <v>302</v>
      </c>
      <c r="AF332" s="58">
        <v>46267</v>
      </c>
      <c r="AG332" s="62" t="s">
        <v>293</v>
      </c>
      <c r="AH332" s="54">
        <v>0</v>
      </c>
      <c r="AI332" s="54"/>
      <c r="AJ332" s="54"/>
      <c r="AK332" s="54"/>
      <c r="AL332" s="54"/>
      <c r="AM332" s="54">
        <v>0</v>
      </c>
      <c r="AN332" s="54"/>
      <c r="AO332" s="54"/>
      <c r="AP332" s="54"/>
      <c r="AQ332" s="54"/>
      <c r="AR332" s="54"/>
      <c r="AS332" s="54"/>
      <c r="AT332" s="54"/>
      <c r="AU332" s="54"/>
      <c r="AV332" s="54"/>
      <c r="AW332" s="54"/>
      <c r="AX332" s="59"/>
      <c r="AY332" s="59"/>
      <c r="AZ332" s="59"/>
      <c r="BA332" s="59"/>
      <c r="BB332" s="59">
        <v>5.2900000000000003E-2</v>
      </c>
      <c r="BC332" s="60">
        <v>4.9000000000000004</v>
      </c>
      <c r="BD332" s="61">
        <v>6.4130000000000006E-2</v>
      </c>
      <c r="BE332" s="62" t="s">
        <v>293</v>
      </c>
      <c r="BF332" s="35">
        <f t="shared" si="0"/>
        <v>4.9000000000000004</v>
      </c>
      <c r="BG332" s="35">
        <f t="shared" si="0"/>
        <v>6.4130000000000006E-2</v>
      </c>
      <c r="BH332" s="35" t="str">
        <f t="shared" si="764"/>
        <v>Low</v>
      </c>
      <c r="BI332" s="110">
        <f t="shared" si="765"/>
        <v>0</v>
      </c>
      <c r="BJ332" s="83" t="str">
        <f>VLOOKUP($F332,REP_Info!$D$6:$H$250,5,FALSE)</f>
        <v/>
      </c>
      <c r="BK332" s="30">
        <f t="shared" si="766"/>
        <v>12.683000000000002</v>
      </c>
      <c r="BL332" s="30">
        <f t="shared" si="766"/>
        <v>12.193</v>
      </c>
      <c r="BM332" s="30">
        <f t="shared" si="766"/>
        <v>11.948000000000002</v>
      </c>
      <c r="BN332" s="29">
        <f t="shared" si="766"/>
        <v>11.866333333333333</v>
      </c>
      <c r="BO332" s="85" t="str">
        <f t="shared" si="2"/>
        <v>$$$</v>
      </c>
      <c r="BP332" s="88" t="str">
        <f t="shared" si="767"/>
        <v>$$$</v>
      </c>
      <c r="BQ332" s="88" t="str">
        <f t="shared" si="4"/>
        <v>$$$</v>
      </c>
      <c r="BR332" s="88" t="str">
        <f t="shared" si="5"/>
        <v>$$$</v>
      </c>
      <c r="BS332" s="29" t="e">
        <f t="shared" si="768"/>
        <v>#N/A</v>
      </c>
      <c r="BT332" s="29" t="e">
        <f t="shared" si="768"/>
        <v>#N/A</v>
      </c>
      <c r="BU332" s="29" t="e">
        <f t="shared" si="768"/>
        <v>#N/A</v>
      </c>
      <c r="BV332" s="29" t="e">
        <f t="shared" si="768"/>
        <v>#N/A</v>
      </c>
      <c r="BW332" s="29" t="e">
        <f t="shared" si="768"/>
        <v>#N/A</v>
      </c>
      <c r="BX332" s="29" t="e">
        <f t="shared" si="768"/>
        <v>#N/A</v>
      </c>
      <c r="BY332" s="29" t="e">
        <f t="shared" si="768"/>
        <v>#N/A</v>
      </c>
      <c r="BZ332" s="29" t="e">
        <f t="shared" si="768"/>
        <v>#N/A</v>
      </c>
      <c r="CA332" s="29" t="e">
        <f t="shared" si="768"/>
        <v>#N/A</v>
      </c>
      <c r="CB332" s="29" t="e">
        <f t="shared" si="768"/>
        <v>#N/A</v>
      </c>
      <c r="CC332" s="29" t="e">
        <f t="shared" si="768"/>
        <v>#N/A</v>
      </c>
      <c r="CD332" s="29" t="e">
        <f t="shared" si="768"/>
        <v>#N/A</v>
      </c>
      <c r="CE332" s="6" t="str">
        <f t="shared" si="775"/>
        <v/>
      </c>
      <c r="CF332" s="27" t="e">
        <f>IF(AND(CI332,NOT(AD332)),LOOKUP(CF$5,{0,750,1500},H332:J332),"")</f>
        <v>#N/A</v>
      </c>
      <c r="CG332" s="6" t="str">
        <f t="shared" si="776"/>
        <v/>
      </c>
      <c r="CH332" t="e">
        <f t="shared" si="769"/>
        <v>#N/A</v>
      </c>
      <c r="CI332" t="e">
        <f t="shared" si="770"/>
        <v>#N/A</v>
      </c>
      <c r="CJ332" s="6" t="e">
        <f t="shared" si="11"/>
        <v>#N/A</v>
      </c>
      <c r="CK332" s="6">
        <f t="shared" si="12"/>
        <v>1</v>
      </c>
      <c r="CL332" s="6">
        <f t="shared" si="26"/>
        <v>1</v>
      </c>
      <c r="CM332" s="6">
        <f t="shared" si="13"/>
        <v>1</v>
      </c>
      <c r="CN332" s="6">
        <f t="shared" si="14"/>
        <v>0</v>
      </c>
      <c r="CO332" s="6">
        <f t="shared" si="15"/>
        <v>1</v>
      </c>
      <c r="CP332" s="6">
        <f t="shared" si="16"/>
        <v>1</v>
      </c>
      <c r="CQ332" s="6">
        <f t="shared" si="771"/>
        <v>1</v>
      </c>
      <c r="CR332" s="81" t="str">
        <f t="shared" si="17"/>
        <v/>
      </c>
      <c r="CS332">
        <f t="shared" si="772"/>
        <v>18</v>
      </c>
      <c r="CT332">
        <f t="shared" si="741"/>
        <v>100</v>
      </c>
      <c r="CU332" t="str">
        <f t="shared" si="29"/>
        <v/>
      </c>
      <c r="CV332" s="81">
        <f t="shared" si="773"/>
        <v>100</v>
      </c>
      <c r="CW332" s="81">
        <f>(CV332/25)^1.5*(Calculator!$BU$4/10000)*CW$5</f>
        <v>4.1604480000000077</v>
      </c>
      <c r="CX332" t="str">
        <f t="shared" si="774"/>
        <v>$100</v>
      </c>
    </row>
    <row r="333" spans="2:102" x14ac:dyDescent="0.25">
      <c r="B333" s="115" t="s">
        <v>233</v>
      </c>
      <c r="C333" s="13">
        <v>46252.407638888886</v>
      </c>
      <c r="D333">
        <v>35990</v>
      </c>
      <c r="E333" s="54" t="s">
        <v>237</v>
      </c>
      <c r="F333" s="54" t="s">
        <v>685</v>
      </c>
      <c r="G333" s="54" t="s">
        <v>654</v>
      </c>
      <c r="H333" s="55">
        <v>11.899999999999999</v>
      </c>
      <c r="I333" s="55">
        <v>11.5</v>
      </c>
      <c r="J333" s="55">
        <v>11.3</v>
      </c>
      <c r="K333" s="54"/>
      <c r="L333" s="56" t="b">
        <v>0</v>
      </c>
      <c r="M333" s="56" t="b">
        <v>0</v>
      </c>
      <c r="N333" s="54">
        <v>1</v>
      </c>
      <c r="O333" s="54" t="s">
        <v>228</v>
      </c>
      <c r="P333" s="54">
        <v>37</v>
      </c>
      <c r="Q333" s="54">
        <v>6</v>
      </c>
      <c r="R333" s="54">
        <v>100</v>
      </c>
      <c r="S333" s="54" t="s">
        <v>1656</v>
      </c>
      <c r="T333" s="54"/>
      <c r="U333" s="54" t="s">
        <v>1650</v>
      </c>
      <c r="V333" s="54" t="s">
        <v>1670</v>
      </c>
      <c r="W333" s="54" t="b">
        <v>0</v>
      </c>
      <c r="X333" s="54"/>
      <c r="Y333" s="57" t="s">
        <v>1671</v>
      </c>
      <c r="Z333" s="54" t="s">
        <v>1788</v>
      </c>
      <c r="AA333" s="54"/>
      <c r="AB333" s="54" t="s">
        <v>1659</v>
      </c>
      <c r="AC333" s="56" t="b">
        <v>1</v>
      </c>
      <c r="AD333" s="56" t="b">
        <v>0</v>
      </c>
      <c r="AE333" s="54" t="s">
        <v>302</v>
      </c>
      <c r="AF333" s="58">
        <v>46252</v>
      </c>
      <c r="AG333" s="62" t="s">
        <v>293</v>
      </c>
      <c r="AH333" s="54">
        <v>0</v>
      </c>
      <c r="AI333" s="54"/>
      <c r="AJ333" s="54"/>
      <c r="AK333" s="54"/>
      <c r="AL333" s="54"/>
      <c r="AM333" s="54">
        <v>0</v>
      </c>
      <c r="AN333" s="54"/>
      <c r="AO333" s="54"/>
      <c r="AP333" s="54"/>
      <c r="AQ333" s="54"/>
      <c r="AR333" s="54"/>
      <c r="AS333" s="54"/>
      <c r="AT333" s="54"/>
      <c r="AU333" s="54"/>
      <c r="AV333" s="54"/>
      <c r="AW333" s="54"/>
      <c r="AX333" s="59"/>
      <c r="AY333" s="59"/>
      <c r="AZ333" s="59"/>
      <c r="BA333" s="59"/>
      <c r="BB333" s="59">
        <v>5.0900000000000001E-2</v>
      </c>
      <c r="BC333" s="60">
        <v>4.0599999999999996</v>
      </c>
      <c r="BD333" s="61">
        <v>6.0295000000000001E-2</v>
      </c>
      <c r="BE333" s="62" t="s">
        <v>293</v>
      </c>
      <c r="BF333" s="35">
        <f t="shared" si="0"/>
        <v>4.0600000000000005</v>
      </c>
      <c r="BG333" s="35">
        <f t="shared" si="0"/>
        <v>6.0295000000000001E-2</v>
      </c>
      <c r="BH333" s="35" t="str">
        <f t="shared" si="764"/>
        <v>Low</v>
      </c>
      <c r="BI333" s="110">
        <f t="shared" si="765"/>
        <v>0</v>
      </c>
      <c r="BJ333" s="83" t="str">
        <f>VLOOKUP($F333,REP_Info!$D$6:$H$250,5,FALSE)</f>
        <v/>
      </c>
      <c r="BK333" s="30">
        <f t="shared" si="766"/>
        <v>11.9315</v>
      </c>
      <c r="BL333" s="30">
        <f t="shared" si="766"/>
        <v>11.525499999999999</v>
      </c>
      <c r="BM333" s="30">
        <f t="shared" si="766"/>
        <v>11.3225</v>
      </c>
      <c r="BN333" s="29">
        <f t="shared" si="766"/>
        <v>11.254833333333334</v>
      </c>
      <c r="BO333" s="85" t="str">
        <f t="shared" si="2"/>
        <v>$$$</v>
      </c>
      <c r="BP333" s="88" t="str">
        <f t="shared" si="767"/>
        <v>$$$</v>
      </c>
      <c r="BQ333" s="88" t="str">
        <f t="shared" si="4"/>
        <v>$$$</v>
      </c>
      <c r="BR333" s="88" t="str">
        <f t="shared" si="5"/>
        <v>$$$</v>
      </c>
      <c r="BS333" s="29" t="e">
        <f t="shared" si="768"/>
        <v>#N/A</v>
      </c>
      <c r="BT333" s="29" t="e">
        <f t="shared" si="768"/>
        <v>#N/A</v>
      </c>
      <c r="BU333" s="29" t="e">
        <f t="shared" si="768"/>
        <v>#N/A</v>
      </c>
      <c r="BV333" s="29" t="e">
        <f t="shared" si="768"/>
        <v>#N/A</v>
      </c>
      <c r="BW333" s="29" t="e">
        <f t="shared" si="768"/>
        <v>#N/A</v>
      </c>
      <c r="BX333" s="29" t="e">
        <f t="shared" si="768"/>
        <v>#N/A</v>
      </c>
      <c r="BY333" s="29" t="e">
        <f t="shared" si="768"/>
        <v>#N/A</v>
      </c>
      <c r="BZ333" s="29" t="e">
        <f t="shared" si="768"/>
        <v>#N/A</v>
      </c>
      <c r="CA333" s="29" t="e">
        <f t="shared" si="768"/>
        <v>#N/A</v>
      </c>
      <c r="CB333" s="29" t="e">
        <f t="shared" si="768"/>
        <v>#N/A</v>
      </c>
      <c r="CC333" s="29" t="e">
        <f t="shared" si="768"/>
        <v>#N/A</v>
      </c>
      <c r="CD333" s="29" t="e">
        <f t="shared" si="768"/>
        <v>#N/A</v>
      </c>
      <c r="CE333" s="6" t="str">
        <f t="shared" si="775"/>
        <v/>
      </c>
      <c r="CF333" s="27" t="e">
        <f>IF(AND(CI333,NOT(AD333)),LOOKUP(CF$5,{0,750,1500},H333:J333),"")</f>
        <v>#N/A</v>
      </c>
      <c r="CG333" s="6" t="str">
        <f t="shared" si="776"/>
        <v/>
      </c>
      <c r="CH333" t="e">
        <f t="shared" si="769"/>
        <v>#N/A</v>
      </c>
      <c r="CI333" t="e">
        <f t="shared" si="770"/>
        <v>#N/A</v>
      </c>
      <c r="CJ333" s="6" t="e">
        <f t="shared" si="11"/>
        <v>#N/A</v>
      </c>
      <c r="CK333" s="6">
        <f t="shared" si="12"/>
        <v>1</v>
      </c>
      <c r="CL333" s="6">
        <f t="shared" si="26"/>
        <v>1</v>
      </c>
      <c r="CM333" s="6">
        <f t="shared" si="13"/>
        <v>1</v>
      </c>
      <c r="CN333" s="6">
        <f t="shared" si="14"/>
        <v>0</v>
      </c>
      <c r="CO333" s="6">
        <f t="shared" si="15"/>
        <v>1</v>
      </c>
      <c r="CP333" s="6">
        <f t="shared" si="16"/>
        <v>1</v>
      </c>
      <c r="CQ333" s="6">
        <f t="shared" si="771"/>
        <v>1</v>
      </c>
      <c r="CR333" s="81" t="str">
        <f t="shared" si="17"/>
        <v/>
      </c>
      <c r="CS333">
        <f t="shared" si="772"/>
        <v>18</v>
      </c>
      <c r="CT333">
        <f t="shared" si="741"/>
        <v>100</v>
      </c>
      <c r="CU333" t="str">
        <f t="shared" si="29"/>
        <v/>
      </c>
      <c r="CV333" s="81">
        <f t="shared" si="773"/>
        <v>100</v>
      </c>
      <c r="CW333" s="81">
        <f>(CV333/25)^1.5*(Calculator!$BU$4/10000)*CW$5</f>
        <v>4.1604480000000077</v>
      </c>
      <c r="CX333" t="str">
        <f t="shared" si="774"/>
        <v>$100</v>
      </c>
    </row>
    <row r="334" spans="2:102" x14ac:dyDescent="0.25">
      <c r="B334" s="115" t="s">
        <v>233</v>
      </c>
      <c r="C334" s="13">
        <v>46266.661111111112</v>
      </c>
      <c r="D334">
        <v>34473</v>
      </c>
      <c r="E334" s="54" t="s">
        <v>235</v>
      </c>
      <c r="F334" s="54" t="s">
        <v>687</v>
      </c>
      <c r="G334" s="54" t="s">
        <v>688</v>
      </c>
      <c r="H334" s="55">
        <v>15.1</v>
      </c>
      <c r="I334" s="55">
        <v>14.099999999999998</v>
      </c>
      <c r="J334" s="55">
        <v>13.600000000000001</v>
      </c>
      <c r="K334" s="54"/>
      <c r="L334" s="56" t="b">
        <v>0</v>
      </c>
      <c r="M334" s="56" t="b">
        <v>0</v>
      </c>
      <c r="N334" s="54">
        <v>1</v>
      </c>
      <c r="O334" s="54" t="s">
        <v>228</v>
      </c>
      <c r="P334" s="54">
        <v>100</v>
      </c>
      <c r="Q334" s="54">
        <v>12</v>
      </c>
      <c r="R334" s="54">
        <v>200</v>
      </c>
      <c r="S334" s="54" t="s">
        <v>689</v>
      </c>
      <c r="T334" s="54" t="s">
        <v>690</v>
      </c>
      <c r="U334" s="54" t="s">
        <v>691</v>
      </c>
      <c r="V334" s="54" t="s">
        <v>692</v>
      </c>
      <c r="W334" s="54" t="b">
        <v>0</v>
      </c>
      <c r="X334" s="54"/>
      <c r="Y334" s="57" t="s">
        <v>693</v>
      </c>
      <c r="Z334" s="54" t="s">
        <v>694</v>
      </c>
      <c r="AA334" s="54"/>
      <c r="AB334" s="54" t="s">
        <v>695</v>
      </c>
      <c r="AC334" s="56" t="b">
        <v>1</v>
      </c>
      <c r="AD334" s="56" t="b">
        <v>0</v>
      </c>
      <c r="AE334" s="54" t="s">
        <v>302</v>
      </c>
      <c r="AF334" s="58">
        <v>46266</v>
      </c>
      <c r="AG334" s="62" t="s">
        <v>293</v>
      </c>
      <c r="AH334" s="54">
        <v>0</v>
      </c>
      <c r="AI334" s="54"/>
      <c r="AJ334" s="54"/>
      <c r="AK334" s="54"/>
      <c r="AL334" s="54"/>
      <c r="AM334" s="54">
        <v>4.95</v>
      </c>
      <c r="AN334" s="54"/>
      <c r="AO334" s="54"/>
      <c r="AP334" s="54"/>
      <c r="AQ334" s="54"/>
      <c r="AR334" s="54"/>
      <c r="AS334" s="54"/>
      <c r="AT334" s="54"/>
      <c r="AU334" s="54"/>
      <c r="AV334" s="54"/>
      <c r="AW334" s="54"/>
      <c r="AX334" s="59"/>
      <c r="AY334" s="59"/>
      <c r="AZ334" s="59"/>
      <c r="BA334" s="59"/>
      <c r="BB334" s="59">
        <v>6.7400000000000002E-2</v>
      </c>
      <c r="BC334" s="60">
        <v>4.9000000000000004</v>
      </c>
      <c r="BD334" s="61">
        <v>6.4130000000000006E-2</v>
      </c>
      <c r="BE334" s="62" t="s">
        <v>293</v>
      </c>
      <c r="BF334" s="35">
        <f t="shared" ref="BF334:BG334" si="777">IF($E334=$E$4,BF$4,IF($E334=$E$5,BF$5,""))</f>
        <v>4.9000000000000004</v>
      </c>
      <c r="BG334" s="35">
        <f t="shared" si="777"/>
        <v>6.4130000000000006E-2</v>
      </c>
      <c r="BH334" s="35" t="str">
        <f t="shared" si="764"/>
        <v>Med</v>
      </c>
      <c r="BI334" s="110">
        <f t="shared" si="765"/>
        <v>0</v>
      </c>
      <c r="BJ334" s="83" t="str">
        <f>VLOOKUP($F334,REP_Info!$D$6:$H$250,5,FALSE)</f>
        <v/>
      </c>
      <c r="BK334" s="30">
        <f t="shared" si="766"/>
        <v>15.123000000000001</v>
      </c>
      <c r="BL334" s="30">
        <f t="shared" si="766"/>
        <v>14.138000000000002</v>
      </c>
      <c r="BM334" s="30">
        <f t="shared" si="766"/>
        <v>13.645500000000002</v>
      </c>
      <c r="BN334" s="29">
        <f t="shared" si="766"/>
        <v>13.481333333333335</v>
      </c>
      <c r="BO334" s="85" t="str">
        <f t="shared" ref="BO334" si="778">IFERROR(SUMPRODUCT($BS$7:$CD$7,$BS334:$CD334)/100,"$$$")</f>
        <v>$$$</v>
      </c>
      <c r="BP334" s="88" t="str">
        <f t="shared" si="767"/>
        <v>$$$</v>
      </c>
      <c r="BQ334" s="88" t="str">
        <f t="shared" ref="BQ334" si="779">IFERROR(SUMPRODUCT($BS$7:$CD$7,$BS334:$CD334,--($BS$4:$CD$4&lt;=$Q334))/SUMPRODUCT(--($BS$4:$CD$4&lt;=$Q334),$BS$7:$CD$7),"$$$")</f>
        <v>$$$</v>
      </c>
      <c r="BR334" s="88" t="str">
        <f t="shared" ref="BR334" si="780">IFERROR($BQ334-$BF334*100*SUMPRODUCT(--($BS$4:$CD$4&lt;=$Q334))/SUMPRODUCT(--($BS$4:$CD$4&lt;=$Q334),$BS$7:$CD$7)-$BG334*100,"$$$")</f>
        <v>$$$</v>
      </c>
      <c r="BS334" s="29" t="e">
        <f t="shared" si="768"/>
        <v>#N/A</v>
      </c>
      <c r="BT334" s="29" t="e">
        <f t="shared" si="768"/>
        <v>#N/A</v>
      </c>
      <c r="BU334" s="29" t="e">
        <f t="shared" si="768"/>
        <v>#N/A</v>
      </c>
      <c r="BV334" s="29" t="e">
        <f t="shared" si="768"/>
        <v>#N/A</v>
      </c>
      <c r="BW334" s="29" t="e">
        <f t="shared" si="768"/>
        <v>#N/A</v>
      </c>
      <c r="BX334" s="29" t="e">
        <f t="shared" si="768"/>
        <v>#N/A</v>
      </c>
      <c r="BY334" s="29" t="e">
        <f t="shared" si="768"/>
        <v>#N/A</v>
      </c>
      <c r="BZ334" s="29" t="e">
        <f t="shared" si="768"/>
        <v>#N/A</v>
      </c>
      <c r="CA334" s="29" t="e">
        <f t="shared" si="768"/>
        <v>#N/A</v>
      </c>
      <c r="CB334" s="29" t="e">
        <f t="shared" si="768"/>
        <v>#N/A</v>
      </c>
      <c r="CC334" s="29" t="e">
        <f t="shared" si="768"/>
        <v>#N/A</v>
      </c>
      <c r="CD334" s="29" t="e">
        <f t="shared" si="768"/>
        <v>#N/A</v>
      </c>
      <c r="CE334" s="6" t="str">
        <f t="shared" si="775"/>
        <v/>
      </c>
      <c r="CF334" s="27" t="e">
        <f>IF(AND(CI334,NOT(AD334)),LOOKUP(CF$5,{0,750,1500},H334:J334),"")</f>
        <v>#N/A</v>
      </c>
      <c r="CG334" s="6" t="str">
        <f t="shared" si="776"/>
        <v/>
      </c>
      <c r="CH334" t="e">
        <f t="shared" si="769"/>
        <v>#N/A</v>
      </c>
      <c r="CI334" t="e">
        <f t="shared" si="770"/>
        <v>#N/A</v>
      </c>
      <c r="CJ334" s="6" t="e">
        <f t="shared" ref="CJ334" si="781">IF($E334=CJ$5,1,0)</f>
        <v>#N/A</v>
      </c>
      <c r="CK334" s="6">
        <f t="shared" ref="CK334" si="782">IF(CK$5="[Any]",1,IF($F334=CK$5,1,0))</f>
        <v>1</v>
      </c>
      <c r="CL334" s="6">
        <f t="shared" si="26"/>
        <v>1</v>
      </c>
      <c r="CM334" s="6">
        <f t="shared" ref="CM334" si="783">IF($O334="Fixed",1,0)</f>
        <v>1</v>
      </c>
      <c r="CN334" s="6">
        <f t="shared" ref="CN334" si="784">IF($Q334&gt;=CN$5,1,0)</f>
        <v>1</v>
      </c>
      <c r="CO334" s="6">
        <f t="shared" ref="CO334" si="785">IF($Q334&lt;=CO$5,1,0)</f>
        <v>1</v>
      </c>
      <c r="CP334" s="6">
        <f t="shared" ref="CP334" si="786">IF($P334&gt;=CP$5,1,0)</f>
        <v>1</v>
      </c>
      <c r="CQ334" s="6">
        <f t="shared" si="771"/>
        <v>1</v>
      </c>
      <c r="CR334" s="81" t="str">
        <f t="shared" ref="CR334" si="787">IF(ISNUMBER($CH334),$CH334+$CS334+$CW334,"")</f>
        <v/>
      </c>
      <c r="CS334">
        <f t="shared" si="772"/>
        <v>0</v>
      </c>
      <c r="CT334">
        <f t="shared" si="741"/>
        <v>200</v>
      </c>
      <c r="CU334" t="str">
        <f t="shared" si="29"/>
        <v/>
      </c>
      <c r="CV334" s="81">
        <f t="shared" si="773"/>
        <v>200</v>
      </c>
      <c r="CW334" s="81">
        <f>(CV334/25)^1.5*(Calculator!$BU$4/10000)*CW$5</f>
        <v>11.767523974296054</v>
      </c>
      <c r="CX334" t="str">
        <f t="shared" si="774"/>
        <v>$200</v>
      </c>
    </row>
    <row r="335" spans="2:102" x14ac:dyDescent="0.25">
      <c r="B335" s="115" t="s">
        <v>233</v>
      </c>
      <c r="C335" s="13">
        <v>46261.609027777777</v>
      </c>
      <c r="D335">
        <v>34475</v>
      </c>
      <c r="E335" s="54" t="s">
        <v>237</v>
      </c>
      <c r="F335" s="54" t="s">
        <v>687</v>
      </c>
      <c r="G335" s="54" t="s">
        <v>688</v>
      </c>
      <c r="H335" s="55">
        <v>14.499999999999998</v>
      </c>
      <c r="I335" s="55">
        <v>13.600000000000001</v>
      </c>
      <c r="J335" s="55">
        <v>13.100000000000001</v>
      </c>
      <c r="K335" s="54"/>
      <c r="L335" s="56" t="b">
        <v>0</v>
      </c>
      <c r="M335" s="56" t="b">
        <v>0</v>
      </c>
      <c r="N335" s="54">
        <v>1</v>
      </c>
      <c r="O335" s="54" t="s">
        <v>228</v>
      </c>
      <c r="P335" s="54">
        <v>100</v>
      </c>
      <c r="Q335" s="54">
        <v>12</v>
      </c>
      <c r="R335" s="54">
        <v>200</v>
      </c>
      <c r="S335" s="54" t="s">
        <v>689</v>
      </c>
      <c r="T335" s="54" t="s">
        <v>690</v>
      </c>
      <c r="U335" s="54" t="s">
        <v>691</v>
      </c>
      <c r="V335" s="54" t="s">
        <v>692</v>
      </c>
      <c r="W335" s="54" t="b">
        <v>0</v>
      </c>
      <c r="X335" s="54"/>
      <c r="Y335" s="57" t="s">
        <v>696</v>
      </c>
      <c r="Z335" s="54" t="s">
        <v>694</v>
      </c>
      <c r="AA335" s="54"/>
      <c r="AB335" s="54" t="s">
        <v>695</v>
      </c>
      <c r="AC335" s="56" t="b">
        <v>1</v>
      </c>
      <c r="AD335" s="56" t="b">
        <v>0</v>
      </c>
      <c r="AE335" s="54" t="s">
        <v>302</v>
      </c>
      <c r="AF335" s="58">
        <v>46261</v>
      </c>
      <c r="AG335" s="62" t="s">
        <v>293</v>
      </c>
      <c r="AH335" s="54">
        <v>0</v>
      </c>
      <c r="AI335" s="54"/>
      <c r="AJ335" s="54"/>
      <c r="AK335" s="54"/>
      <c r="AL335" s="54"/>
      <c r="AM335" s="54">
        <v>4.95</v>
      </c>
      <c r="AN335" s="54"/>
      <c r="AO335" s="54"/>
      <c r="AP335" s="54"/>
      <c r="AQ335" s="54"/>
      <c r="AR335" s="54"/>
      <c r="AS335" s="54"/>
      <c r="AT335" s="54"/>
      <c r="AU335" s="54"/>
      <c r="AV335" s="54"/>
      <c r="AW335" s="54"/>
      <c r="AX335" s="59"/>
      <c r="AY335" s="59"/>
      <c r="AZ335" s="59"/>
      <c r="BA335" s="59"/>
      <c r="BB335" s="59">
        <v>6.6400000000000001E-2</v>
      </c>
      <c r="BC335" s="60">
        <v>4.0599999999999996</v>
      </c>
      <c r="BD335" s="61">
        <v>6.0295000000000001E-2</v>
      </c>
      <c r="BE335" s="62" t="s">
        <v>293</v>
      </c>
      <c r="BF335" s="35">
        <f t="shared" si="0"/>
        <v>4.0600000000000005</v>
      </c>
      <c r="BG335" s="35">
        <f t="shared" si="0"/>
        <v>6.0295000000000001E-2</v>
      </c>
      <c r="BH335" s="35" t="str">
        <f t="shared" ref="BH335:BH337" si="788">IF(ISTEXT(BE335),IF(AND(AV335=0,SUM(AN335:AQ335)=0),IF(AM335&lt;=0,IF(BE335="Y","Low","Flat"),"Med"),"High"),"?")</f>
        <v>Med</v>
      </c>
      <c r="BI335" s="110">
        <f t="shared" ref="BI335:BI337" si="789">IF(ISNUMBER(AH335),0*BI$5*SIN((EDATE($A$3,$Q335)-DATE(YEAR(EDATE($A$3,$Q335)),1,0)-BI$4)*2*PI()/365),"")</f>
        <v>0</v>
      </c>
      <c r="BJ335" s="83" t="str">
        <f>VLOOKUP($F335,REP_Info!$D$6:$H$250,5,FALSE)</f>
        <v/>
      </c>
      <c r="BK335" s="30">
        <f t="shared" ref="BK335:BN337" si="790">IF(BK$7&gt;0,(LOOKUP(BK$7,$AH335:$AL335,$AM335:$AQ335)+IF($AG335="Y",SUMPRODUCT($AX335:$BB335-$AW335:$BA335,BK$7-$AR335:$AV335,N(BK$7&gt;$AR335:$AV335)),BK$7*LOOKUP(BK$7,$AR335:$AV335,$AX335:$BB335))+IF($BE335="Y",$BF335,$BC335)+BK$7*IF($BE335="Y",$BG335,$BD335))*100/BK$7,"")</f>
        <v>14.471500000000004</v>
      </c>
      <c r="BL335" s="30">
        <f t="shared" si="790"/>
        <v>13.570500000000003</v>
      </c>
      <c r="BM335" s="30">
        <f t="shared" si="790"/>
        <v>13.119999999999997</v>
      </c>
      <c r="BN335" s="29">
        <f t="shared" si="790"/>
        <v>12.969833333333334</v>
      </c>
      <c r="BO335" s="85" t="str">
        <f t="shared" si="2"/>
        <v>$$$</v>
      </c>
      <c r="BP335" s="88" t="str">
        <f t="shared" ref="BP335:BP337" si="791">IFERROR(BO335*100/BO$5,"$$$")</f>
        <v>$$$</v>
      </c>
      <c r="BQ335" s="88" t="str">
        <f t="shared" si="4"/>
        <v>$$$</v>
      </c>
      <c r="BR335" s="88" t="str">
        <f t="shared" si="5"/>
        <v>$$$</v>
      </c>
      <c r="BS335" s="29" t="e">
        <f t="shared" ref="BS335:CD337" si="792">IF($CI335,IF(BS$7&gt;0,IF(BS$4&gt;$Q335,$BF335+BS$7*(BS$5+$BG335+$BI335),LOOKUP(BS$7,$AH335:$AL335,$AM335:$AQ335)+IF($AG335="Y",SUMPRODUCT($AX335:$BB335-$AW335:$BA335,BS$7-$AR335:$AV335,N(BS$7&gt;$AR335:$AV335)),BS$7*LOOKUP(BS$7,$AR335:$AV335,$AX335:$BB335))+IF($BE335="Y",$BF335,$BC335)+BS$7*IF($BE335="Y",$BG335,$BD335))*100/BS$7,""),NA())</f>
        <v>#N/A</v>
      </c>
      <c r="BT335" s="29" t="e">
        <f t="shared" si="792"/>
        <v>#N/A</v>
      </c>
      <c r="BU335" s="29" t="e">
        <f t="shared" si="792"/>
        <v>#N/A</v>
      </c>
      <c r="BV335" s="29" t="e">
        <f t="shared" si="792"/>
        <v>#N/A</v>
      </c>
      <c r="BW335" s="29" t="e">
        <f t="shared" si="792"/>
        <v>#N/A</v>
      </c>
      <c r="BX335" s="29" t="e">
        <f t="shared" si="792"/>
        <v>#N/A</v>
      </c>
      <c r="BY335" s="29" t="e">
        <f t="shared" si="792"/>
        <v>#N/A</v>
      </c>
      <c r="BZ335" s="29" t="e">
        <f t="shared" si="792"/>
        <v>#N/A</v>
      </c>
      <c r="CA335" s="29" t="e">
        <f t="shared" si="792"/>
        <v>#N/A</v>
      </c>
      <c r="CB335" s="29" t="e">
        <f t="shared" si="792"/>
        <v>#N/A</v>
      </c>
      <c r="CC335" s="29" t="e">
        <f t="shared" si="792"/>
        <v>#N/A</v>
      </c>
      <c r="CD335" s="29" t="e">
        <f t="shared" si="792"/>
        <v>#N/A</v>
      </c>
      <c r="CE335" s="6" t="str">
        <f t="shared" si="775"/>
        <v/>
      </c>
      <c r="CF335" s="27" t="e">
        <f>IF(AND(CI335,NOT(AD335)),LOOKUP(CF$5,{0,750,1500},H335:J335),"")</f>
        <v>#N/A</v>
      </c>
      <c r="CG335" s="6" t="str">
        <f t="shared" si="776"/>
        <v/>
      </c>
      <c r="CH335" t="e">
        <f t="shared" ref="CH335:CH337" si="793">IF(CI335,IF(ISNUMBER(BO335),BO335,100000)+CV335/10000+IF(ISNUMBER(BJ335),BJ335,2)/10000-P335/100000+ROW()/10000000,"")</f>
        <v>#N/A</v>
      </c>
      <c r="CI335" t="e">
        <f t="shared" ref="CI335:CI337" si="794">PRODUCT(CJ335:CQ335)</f>
        <v>#N/A</v>
      </c>
      <c r="CJ335" s="6" t="e">
        <f t="shared" si="11"/>
        <v>#N/A</v>
      </c>
      <c r="CK335" s="6">
        <f t="shared" si="12"/>
        <v>1</v>
      </c>
      <c r="CL335" s="6">
        <f t="shared" si="26"/>
        <v>1</v>
      </c>
      <c r="CM335" s="6">
        <f t="shared" si="13"/>
        <v>1</v>
      </c>
      <c r="CN335" s="6">
        <f t="shared" si="14"/>
        <v>1</v>
      </c>
      <c r="CO335" s="6">
        <f t="shared" si="15"/>
        <v>1</v>
      </c>
      <c r="CP335" s="6">
        <f t="shared" si="16"/>
        <v>1</v>
      </c>
      <c r="CQ335" s="6">
        <f t="shared" ref="CQ335:CQ337" si="795">IF(CQ$5="Any",1,IF(AND(CQ$5="Med",AV335=0,SUM(AN335:AQ335)=0),1,IF(AND(CQ$5="Low",AV335=0,SUM(AN335:AQ335)=0,AM335=0),1,IF(AND(CQ$5="Flat",AV335=0,SUM(AN335:AQ335)=0,AM335=0,IFERROR(NOT(BE335="Y"),0)),1,0))))</f>
        <v>1</v>
      </c>
      <c r="CR335" s="81" t="str">
        <f t="shared" si="17"/>
        <v/>
      </c>
      <c r="CS335">
        <f t="shared" ref="CS335:CS337" si="796">CS$5*(12/(MIN(12,Q335))-1)</f>
        <v>0</v>
      </c>
      <c r="CT335">
        <f t="shared" si="741"/>
        <v>200</v>
      </c>
      <c r="CU335" t="str">
        <f t="shared" si="29"/>
        <v/>
      </c>
      <c r="CV335" s="81">
        <f t="shared" ref="CV335:CV337" si="797">CT335*IF(CU335="",1,Q335)</f>
        <v>200</v>
      </c>
      <c r="CW335" s="81">
        <f>(CV335/25)^1.5*(Calculator!$BU$4/10000)*CW$5</f>
        <v>11.767523974296054</v>
      </c>
      <c r="CX335" t="str">
        <f t="shared" ref="CX335:CX337" si="798">"$"&amp;IF(LEFT(CU335,1)="r",CT335&amp;"/"&amp;CU335,CV335)</f>
        <v>$200</v>
      </c>
    </row>
    <row r="336" spans="2:102" x14ac:dyDescent="0.25">
      <c r="B336" s="115" t="s">
        <v>233</v>
      </c>
      <c r="C336" s="13">
        <v>46266.661111111112</v>
      </c>
      <c r="D336">
        <v>34489</v>
      </c>
      <c r="E336" s="54" t="s">
        <v>235</v>
      </c>
      <c r="F336" s="54" t="s">
        <v>687</v>
      </c>
      <c r="G336" s="54" t="s">
        <v>697</v>
      </c>
      <c r="H336" s="55">
        <v>15.7</v>
      </c>
      <c r="I336" s="55">
        <v>14.799999999999999</v>
      </c>
      <c r="J336" s="55">
        <v>14.299999999999999</v>
      </c>
      <c r="K336" s="54"/>
      <c r="L336" s="56" t="b">
        <v>0</v>
      </c>
      <c r="M336" s="56" t="b">
        <v>0</v>
      </c>
      <c r="N336" s="54">
        <v>1</v>
      </c>
      <c r="O336" s="54" t="s">
        <v>228</v>
      </c>
      <c r="P336" s="54">
        <v>100</v>
      </c>
      <c r="Q336" s="54">
        <v>24</v>
      </c>
      <c r="R336" s="54">
        <v>200</v>
      </c>
      <c r="S336" s="54" t="s">
        <v>689</v>
      </c>
      <c r="T336" s="54" t="s">
        <v>698</v>
      </c>
      <c r="U336" s="54" t="s">
        <v>691</v>
      </c>
      <c r="V336" s="54" t="s">
        <v>692</v>
      </c>
      <c r="W336" s="54" t="b">
        <v>0</v>
      </c>
      <c r="X336" s="54"/>
      <c r="Y336" s="57" t="s">
        <v>699</v>
      </c>
      <c r="Z336" s="54" t="s">
        <v>694</v>
      </c>
      <c r="AA336" s="54"/>
      <c r="AB336" s="54" t="s">
        <v>695</v>
      </c>
      <c r="AC336" s="56" t="b">
        <v>1</v>
      </c>
      <c r="AD336" s="56" t="b">
        <v>0</v>
      </c>
      <c r="AE336" s="54" t="s">
        <v>302</v>
      </c>
      <c r="AF336" s="58">
        <v>46266</v>
      </c>
      <c r="AG336" s="62" t="s">
        <v>293</v>
      </c>
      <c r="AH336" s="54">
        <v>0</v>
      </c>
      <c r="AI336" s="54"/>
      <c r="AJ336" s="54"/>
      <c r="AK336" s="54"/>
      <c r="AL336" s="54"/>
      <c r="AM336" s="54">
        <v>4.95</v>
      </c>
      <c r="AN336" s="54"/>
      <c r="AO336" s="54"/>
      <c r="AP336" s="54"/>
      <c r="AQ336" s="54"/>
      <c r="AR336" s="54"/>
      <c r="AS336" s="54"/>
      <c r="AT336" s="54"/>
      <c r="AU336" s="54"/>
      <c r="AV336" s="54"/>
      <c r="AW336" s="54"/>
      <c r="AX336" s="59"/>
      <c r="AY336" s="59"/>
      <c r="AZ336" s="59"/>
      <c r="BA336" s="59"/>
      <c r="BB336" s="59">
        <v>7.3599999999999999E-2</v>
      </c>
      <c r="BC336" s="60">
        <v>4.9000000000000004</v>
      </c>
      <c r="BD336" s="61">
        <v>6.4130000000000006E-2</v>
      </c>
      <c r="BE336" s="62" t="s">
        <v>293</v>
      </c>
      <c r="BF336" s="35">
        <f t="shared" si="0"/>
        <v>4.9000000000000004</v>
      </c>
      <c r="BG336" s="35">
        <f t="shared" si="0"/>
        <v>6.4130000000000006E-2</v>
      </c>
      <c r="BH336" s="35" t="str">
        <f t="shared" si="788"/>
        <v>Med</v>
      </c>
      <c r="BI336" s="110">
        <f t="shared" si="789"/>
        <v>0</v>
      </c>
      <c r="BJ336" s="83" t="str">
        <f>VLOOKUP($F336,REP_Info!$D$6:$H$250,5,FALSE)</f>
        <v/>
      </c>
      <c r="BK336" s="30">
        <f t="shared" si="790"/>
        <v>15.743</v>
      </c>
      <c r="BL336" s="30">
        <f t="shared" si="790"/>
        <v>14.758000000000003</v>
      </c>
      <c r="BM336" s="30">
        <f t="shared" si="790"/>
        <v>14.265499999999999</v>
      </c>
      <c r="BN336" s="29">
        <f t="shared" si="790"/>
        <v>14.101333333333333</v>
      </c>
      <c r="BO336" s="85" t="str">
        <f t="shared" si="2"/>
        <v>$$$</v>
      </c>
      <c r="BP336" s="88" t="str">
        <f t="shared" si="791"/>
        <v>$$$</v>
      </c>
      <c r="BQ336" s="88" t="str">
        <f t="shared" si="4"/>
        <v>$$$</v>
      </c>
      <c r="BR336" s="88" t="str">
        <f t="shared" si="5"/>
        <v>$$$</v>
      </c>
      <c r="BS336" s="29" t="e">
        <f t="shared" si="792"/>
        <v>#N/A</v>
      </c>
      <c r="BT336" s="29" t="e">
        <f t="shared" si="792"/>
        <v>#N/A</v>
      </c>
      <c r="BU336" s="29" t="e">
        <f t="shared" si="792"/>
        <v>#N/A</v>
      </c>
      <c r="BV336" s="29" t="e">
        <f t="shared" si="792"/>
        <v>#N/A</v>
      </c>
      <c r="BW336" s="29" t="e">
        <f t="shared" si="792"/>
        <v>#N/A</v>
      </c>
      <c r="BX336" s="29" t="e">
        <f t="shared" si="792"/>
        <v>#N/A</v>
      </c>
      <c r="BY336" s="29" t="e">
        <f t="shared" si="792"/>
        <v>#N/A</v>
      </c>
      <c r="BZ336" s="29" t="e">
        <f t="shared" si="792"/>
        <v>#N/A</v>
      </c>
      <c r="CA336" s="29" t="e">
        <f t="shared" si="792"/>
        <v>#N/A</v>
      </c>
      <c r="CB336" s="29" t="e">
        <f t="shared" si="792"/>
        <v>#N/A</v>
      </c>
      <c r="CC336" s="29" t="e">
        <f t="shared" si="792"/>
        <v>#N/A</v>
      </c>
      <c r="CD336" s="29" t="e">
        <f t="shared" si="792"/>
        <v>#N/A</v>
      </c>
      <c r="CE336" s="6" t="str">
        <f t="shared" si="775"/>
        <v/>
      </c>
      <c r="CF336" s="27" t="e">
        <f>IF(AND(CI336,NOT(AD336)),LOOKUP(CF$5,{0,750,1500},H336:J336),"")</f>
        <v>#N/A</v>
      </c>
      <c r="CG336" s="6" t="str">
        <f t="shared" si="776"/>
        <v/>
      </c>
      <c r="CH336" t="e">
        <f t="shared" si="793"/>
        <v>#N/A</v>
      </c>
      <c r="CI336" t="e">
        <f t="shared" si="794"/>
        <v>#N/A</v>
      </c>
      <c r="CJ336" s="6" t="e">
        <f t="shared" si="11"/>
        <v>#N/A</v>
      </c>
      <c r="CK336" s="6">
        <f t="shared" si="12"/>
        <v>1</v>
      </c>
      <c r="CL336" s="6">
        <f t="shared" si="26"/>
        <v>1</v>
      </c>
      <c r="CM336" s="6">
        <f t="shared" si="13"/>
        <v>1</v>
      </c>
      <c r="CN336" s="6">
        <f t="shared" si="14"/>
        <v>1</v>
      </c>
      <c r="CO336" s="6">
        <f t="shared" si="15"/>
        <v>0</v>
      </c>
      <c r="CP336" s="6">
        <f t="shared" si="16"/>
        <v>1</v>
      </c>
      <c r="CQ336" s="6">
        <f t="shared" si="795"/>
        <v>1</v>
      </c>
      <c r="CR336" s="81" t="str">
        <f t="shared" si="17"/>
        <v/>
      </c>
      <c r="CS336">
        <f t="shared" si="796"/>
        <v>0</v>
      </c>
      <c r="CT336">
        <f t="shared" si="741"/>
        <v>200</v>
      </c>
      <c r="CU336" t="str">
        <f t="shared" si="29"/>
        <v/>
      </c>
      <c r="CV336" s="81">
        <f t="shared" si="797"/>
        <v>200</v>
      </c>
      <c r="CW336" s="81">
        <f>(CV336/25)^1.5*(Calculator!$BU$4/10000)*CW$5</f>
        <v>11.767523974296054</v>
      </c>
      <c r="CX336" t="str">
        <f t="shared" si="798"/>
        <v>$200</v>
      </c>
    </row>
    <row r="337" spans="2:102" x14ac:dyDescent="0.25">
      <c r="B337" s="115" t="s">
        <v>233</v>
      </c>
      <c r="C337" s="13">
        <v>46261.609027777777</v>
      </c>
      <c r="D337">
        <v>34491</v>
      </c>
      <c r="E337" s="54" t="s">
        <v>237</v>
      </c>
      <c r="F337" s="54" t="s">
        <v>687</v>
      </c>
      <c r="G337" s="54" t="s">
        <v>697</v>
      </c>
      <c r="H337" s="55">
        <v>15.1</v>
      </c>
      <c r="I337" s="55">
        <v>14.2</v>
      </c>
      <c r="J337" s="55">
        <v>13.8</v>
      </c>
      <c r="K337" s="54"/>
      <c r="L337" s="56" t="b">
        <v>0</v>
      </c>
      <c r="M337" s="56" t="b">
        <v>0</v>
      </c>
      <c r="N337" s="54">
        <v>1</v>
      </c>
      <c r="O337" s="54" t="s">
        <v>228</v>
      </c>
      <c r="P337" s="54">
        <v>100</v>
      </c>
      <c r="Q337" s="54">
        <v>24</v>
      </c>
      <c r="R337" s="54">
        <v>200</v>
      </c>
      <c r="S337" s="54" t="s">
        <v>689</v>
      </c>
      <c r="T337" s="54" t="s">
        <v>698</v>
      </c>
      <c r="U337" s="54" t="s">
        <v>691</v>
      </c>
      <c r="V337" s="54" t="s">
        <v>692</v>
      </c>
      <c r="W337" s="54" t="b">
        <v>0</v>
      </c>
      <c r="X337" s="54"/>
      <c r="Y337" s="57" t="s">
        <v>700</v>
      </c>
      <c r="Z337" s="54" t="s">
        <v>694</v>
      </c>
      <c r="AA337" s="54"/>
      <c r="AB337" s="54" t="s">
        <v>695</v>
      </c>
      <c r="AC337" s="56" t="b">
        <v>1</v>
      </c>
      <c r="AD337" s="56" t="b">
        <v>0</v>
      </c>
      <c r="AE337" s="54" t="s">
        <v>302</v>
      </c>
      <c r="AF337" s="58">
        <v>46261</v>
      </c>
      <c r="AG337" s="62" t="s">
        <v>293</v>
      </c>
      <c r="AH337" s="54">
        <v>0</v>
      </c>
      <c r="AI337" s="54"/>
      <c r="AJ337" s="54"/>
      <c r="AK337" s="54"/>
      <c r="AL337" s="54"/>
      <c r="AM337" s="54">
        <v>4.95</v>
      </c>
      <c r="AN337" s="54"/>
      <c r="AO337" s="54"/>
      <c r="AP337" s="54"/>
      <c r="AQ337" s="54"/>
      <c r="AR337" s="54"/>
      <c r="AS337" s="54"/>
      <c r="AT337" s="54"/>
      <c r="AU337" s="54"/>
      <c r="AV337" s="54"/>
      <c r="AW337" s="54"/>
      <c r="AX337" s="59"/>
      <c r="AY337" s="59"/>
      <c r="AZ337" s="59"/>
      <c r="BA337" s="59"/>
      <c r="BB337" s="59">
        <v>7.2999999999999995E-2</v>
      </c>
      <c r="BC337" s="60">
        <v>4.0599999999999996</v>
      </c>
      <c r="BD337" s="61">
        <v>6.0295000000000001E-2</v>
      </c>
      <c r="BE337" s="62" t="s">
        <v>293</v>
      </c>
      <c r="BF337" s="35">
        <f t="shared" si="0"/>
        <v>4.0600000000000005</v>
      </c>
      <c r="BG337" s="35">
        <f t="shared" si="0"/>
        <v>6.0295000000000001E-2</v>
      </c>
      <c r="BH337" s="35" t="str">
        <f t="shared" si="788"/>
        <v>Med</v>
      </c>
      <c r="BI337" s="110">
        <f t="shared" si="789"/>
        <v>0</v>
      </c>
      <c r="BJ337" s="83" t="str">
        <f>VLOOKUP($F337,REP_Info!$D$6:$H$250,5,FALSE)</f>
        <v/>
      </c>
      <c r="BK337" s="30">
        <f t="shared" si="790"/>
        <v>15.131500000000001</v>
      </c>
      <c r="BL337" s="30">
        <f t="shared" si="790"/>
        <v>14.230499999999999</v>
      </c>
      <c r="BM337" s="30">
        <f t="shared" si="790"/>
        <v>13.780000000000001</v>
      </c>
      <c r="BN337" s="29">
        <f t="shared" si="790"/>
        <v>13.629833333333334</v>
      </c>
      <c r="BO337" s="85" t="str">
        <f t="shared" si="2"/>
        <v>$$$</v>
      </c>
      <c r="BP337" s="88" t="str">
        <f t="shared" si="791"/>
        <v>$$$</v>
      </c>
      <c r="BQ337" s="88" t="str">
        <f t="shared" si="4"/>
        <v>$$$</v>
      </c>
      <c r="BR337" s="88" t="str">
        <f t="shared" si="5"/>
        <v>$$$</v>
      </c>
      <c r="BS337" s="29" t="e">
        <f t="shared" si="792"/>
        <v>#N/A</v>
      </c>
      <c r="BT337" s="29" t="e">
        <f t="shared" si="792"/>
        <v>#N/A</v>
      </c>
      <c r="BU337" s="29" t="e">
        <f t="shared" si="792"/>
        <v>#N/A</v>
      </c>
      <c r="BV337" s="29" t="e">
        <f t="shared" si="792"/>
        <v>#N/A</v>
      </c>
      <c r="BW337" s="29" t="e">
        <f t="shared" si="792"/>
        <v>#N/A</v>
      </c>
      <c r="BX337" s="29" t="e">
        <f t="shared" si="792"/>
        <v>#N/A</v>
      </c>
      <c r="BY337" s="29" t="e">
        <f t="shared" si="792"/>
        <v>#N/A</v>
      </c>
      <c r="BZ337" s="29" t="e">
        <f t="shared" si="792"/>
        <v>#N/A</v>
      </c>
      <c r="CA337" s="29" t="e">
        <f t="shared" si="792"/>
        <v>#N/A</v>
      </c>
      <c r="CB337" s="29" t="e">
        <f t="shared" si="792"/>
        <v>#N/A</v>
      </c>
      <c r="CC337" s="29" t="e">
        <f t="shared" si="792"/>
        <v>#N/A</v>
      </c>
      <c r="CD337" s="29" t="e">
        <f t="shared" si="792"/>
        <v>#N/A</v>
      </c>
      <c r="CE337" s="6" t="str">
        <f t="shared" si="775"/>
        <v/>
      </c>
      <c r="CF337" s="27" t="e">
        <f>IF(AND(CI337,NOT(AD337)),LOOKUP(CF$5,{0,750,1500},H337:J337),"")</f>
        <v>#N/A</v>
      </c>
      <c r="CG337" s="6" t="str">
        <f t="shared" si="776"/>
        <v/>
      </c>
      <c r="CH337" t="e">
        <f t="shared" si="793"/>
        <v>#N/A</v>
      </c>
      <c r="CI337" t="e">
        <f t="shared" si="794"/>
        <v>#N/A</v>
      </c>
      <c r="CJ337" s="6" t="e">
        <f t="shared" si="11"/>
        <v>#N/A</v>
      </c>
      <c r="CK337" s="6">
        <f t="shared" si="12"/>
        <v>1</v>
      </c>
      <c r="CL337" s="6">
        <f t="shared" si="26"/>
        <v>1</v>
      </c>
      <c r="CM337" s="6">
        <f t="shared" si="13"/>
        <v>1</v>
      </c>
      <c r="CN337" s="6">
        <f t="shared" si="14"/>
        <v>1</v>
      </c>
      <c r="CO337" s="6">
        <f t="shared" si="15"/>
        <v>0</v>
      </c>
      <c r="CP337" s="6">
        <f t="shared" si="16"/>
        <v>1</v>
      </c>
      <c r="CQ337" s="6">
        <f t="shared" si="795"/>
        <v>1</v>
      </c>
      <c r="CR337" s="81" t="str">
        <f t="shared" si="17"/>
        <v/>
      </c>
      <c r="CS337">
        <f t="shared" si="796"/>
        <v>0</v>
      </c>
      <c r="CT337">
        <f t="shared" si="741"/>
        <v>200</v>
      </c>
      <c r="CU337" t="str">
        <f t="shared" si="29"/>
        <v/>
      </c>
      <c r="CV337" s="81">
        <f t="shared" si="797"/>
        <v>200</v>
      </c>
      <c r="CW337" s="81">
        <f>(CV337/25)^1.5*(Calculator!$BU$4/10000)*CW$5</f>
        <v>11.767523974296054</v>
      </c>
      <c r="CX337" t="str">
        <f t="shared" si="798"/>
        <v>$200</v>
      </c>
    </row>
    <row r="338" spans="2:102" x14ac:dyDescent="0.25">
      <c r="B338" s="115" t="s">
        <v>233</v>
      </c>
      <c r="C338" s="13">
        <v>46266.661111111112</v>
      </c>
      <c r="D338">
        <v>34702</v>
      </c>
      <c r="E338" s="54" t="s">
        <v>235</v>
      </c>
      <c r="F338" s="54" t="s">
        <v>687</v>
      </c>
      <c r="G338" s="54" t="s">
        <v>701</v>
      </c>
      <c r="H338" s="55">
        <v>13.100000000000001</v>
      </c>
      <c r="I338" s="55">
        <v>13.100000000000001</v>
      </c>
      <c r="J338" s="55">
        <v>13.100000000000001</v>
      </c>
      <c r="K338" s="54"/>
      <c r="L338" s="56" t="b">
        <v>0</v>
      </c>
      <c r="M338" s="56" t="b">
        <v>0</v>
      </c>
      <c r="N338" s="54">
        <v>1</v>
      </c>
      <c r="O338" s="54" t="s">
        <v>228</v>
      </c>
      <c r="P338" s="54">
        <v>100</v>
      </c>
      <c r="Q338" s="54">
        <v>12</v>
      </c>
      <c r="R338" s="54">
        <v>200</v>
      </c>
      <c r="S338" s="54" t="s">
        <v>689</v>
      </c>
      <c r="T338" s="54" t="s">
        <v>702</v>
      </c>
      <c r="U338" s="54" t="s">
        <v>691</v>
      </c>
      <c r="V338" s="54" t="s">
        <v>692</v>
      </c>
      <c r="W338" s="54" t="b">
        <v>0</v>
      </c>
      <c r="X338" s="54"/>
      <c r="Y338" s="57" t="s">
        <v>703</v>
      </c>
      <c r="Z338" s="54" t="s">
        <v>694</v>
      </c>
      <c r="AA338" s="54"/>
      <c r="AB338" s="54" t="s">
        <v>695</v>
      </c>
      <c r="AC338" s="56" t="b">
        <v>1</v>
      </c>
      <c r="AD338" s="56" t="b">
        <v>0</v>
      </c>
      <c r="AE338" s="54" t="s">
        <v>302</v>
      </c>
      <c r="AF338" s="58">
        <v>46266</v>
      </c>
      <c r="AG338" s="62" t="s">
        <v>293</v>
      </c>
      <c r="AH338" s="54">
        <v>0</v>
      </c>
      <c r="AI338" s="54"/>
      <c r="AJ338" s="54"/>
      <c r="AK338" s="54"/>
      <c r="AL338" s="54"/>
      <c r="AM338" s="54">
        <v>-5.05</v>
      </c>
      <c r="AN338" s="54"/>
      <c r="AO338" s="54"/>
      <c r="AP338" s="54"/>
      <c r="AQ338" s="54"/>
      <c r="AR338" s="54"/>
      <c r="AS338" s="54"/>
      <c r="AT338" s="54"/>
      <c r="AU338" s="54"/>
      <c r="AV338" s="54"/>
      <c r="AW338" s="54"/>
      <c r="AX338" s="59"/>
      <c r="AY338" s="59"/>
      <c r="AZ338" s="59"/>
      <c r="BA338" s="59"/>
      <c r="BB338" s="59">
        <v>6.7400000000000002E-2</v>
      </c>
      <c r="BC338" s="60">
        <v>4.9000000000000004</v>
      </c>
      <c r="BD338" s="61">
        <v>6.4130000000000006E-2</v>
      </c>
      <c r="BE338" s="62" t="s">
        <v>293</v>
      </c>
      <c r="BF338" s="35">
        <f t="shared" si="0"/>
        <v>4.9000000000000004</v>
      </c>
      <c r="BG338" s="35">
        <f t="shared" si="0"/>
        <v>6.4130000000000006E-2</v>
      </c>
      <c r="BH338" s="35" t="str">
        <f t="shared" ref="BH338:BH339" si="799">IF(ISTEXT(BE338),IF(AND(AV338=0,SUM(AN338:AQ338)=0),IF(AM338&lt;=0,IF(BE338="Y","Low","Flat"),"Med"),"High"),"?")</f>
        <v>Low</v>
      </c>
      <c r="BI338" s="110">
        <f t="shared" ref="BI338:BI339" si="800">IF(ISNUMBER(AH338),0*BI$5*SIN((EDATE($A$3,$Q338)-DATE(YEAR(EDATE($A$3,$Q338)),1,0)-BI$4)*2*PI()/365),"")</f>
        <v>0</v>
      </c>
      <c r="BJ338" s="83" t="str">
        <f>VLOOKUP($F338,REP_Info!$D$6:$H$250,5,FALSE)</f>
        <v/>
      </c>
      <c r="BK338" s="30">
        <f t="shared" ref="BK338:BN339" si="801">IF(BK$7&gt;0,(LOOKUP(BK$7,$AH338:$AL338,$AM338:$AQ338)+IF($AG338="Y",SUMPRODUCT($AX338:$BB338-$AW338:$BA338,BK$7-$AR338:$AV338,N(BK$7&gt;$AR338:$AV338)),BK$7*LOOKUP(BK$7,$AR338:$AV338,$AX338:$BB338))+IF($BE338="Y",$BF338,$BC338)+BK$7*IF($BE338="Y",$BG338,$BD338))*100/BK$7,"")</f>
        <v>13.123000000000001</v>
      </c>
      <c r="BL338" s="30">
        <f t="shared" si="801"/>
        <v>13.138000000000002</v>
      </c>
      <c r="BM338" s="30">
        <f t="shared" si="801"/>
        <v>13.145500000000002</v>
      </c>
      <c r="BN338" s="29">
        <f t="shared" si="801"/>
        <v>13.148000000000003</v>
      </c>
      <c r="BO338" s="85" t="str">
        <f t="shared" si="2"/>
        <v>$$$</v>
      </c>
      <c r="BP338" s="88" t="str">
        <f t="shared" ref="BP338:BP339" si="802">IFERROR(BO338*100/BO$5,"$$$")</f>
        <v>$$$</v>
      </c>
      <c r="BQ338" s="88" t="str">
        <f t="shared" si="4"/>
        <v>$$$</v>
      </c>
      <c r="BR338" s="88" t="str">
        <f t="shared" si="5"/>
        <v>$$$</v>
      </c>
      <c r="BS338" s="29" t="e">
        <f t="shared" ref="BS338:CD339" si="803">IF($CI338,IF(BS$7&gt;0,IF(BS$4&gt;$Q338,$BF338+BS$7*(BS$5+$BG338+$BI338),LOOKUP(BS$7,$AH338:$AL338,$AM338:$AQ338)+IF($AG338="Y",SUMPRODUCT($AX338:$BB338-$AW338:$BA338,BS$7-$AR338:$AV338,N(BS$7&gt;$AR338:$AV338)),BS$7*LOOKUP(BS$7,$AR338:$AV338,$AX338:$BB338))+IF($BE338="Y",$BF338,$BC338)+BS$7*IF($BE338="Y",$BG338,$BD338))*100/BS$7,""),NA())</f>
        <v>#N/A</v>
      </c>
      <c r="BT338" s="29" t="e">
        <f t="shared" si="803"/>
        <v>#N/A</v>
      </c>
      <c r="BU338" s="29" t="e">
        <f t="shared" si="803"/>
        <v>#N/A</v>
      </c>
      <c r="BV338" s="29" t="e">
        <f t="shared" si="803"/>
        <v>#N/A</v>
      </c>
      <c r="BW338" s="29" t="e">
        <f t="shared" si="803"/>
        <v>#N/A</v>
      </c>
      <c r="BX338" s="29" t="e">
        <f t="shared" si="803"/>
        <v>#N/A</v>
      </c>
      <c r="BY338" s="29" t="e">
        <f t="shared" si="803"/>
        <v>#N/A</v>
      </c>
      <c r="BZ338" s="29" t="e">
        <f t="shared" si="803"/>
        <v>#N/A</v>
      </c>
      <c r="CA338" s="29" t="e">
        <f t="shared" si="803"/>
        <v>#N/A</v>
      </c>
      <c r="CB338" s="29" t="e">
        <f t="shared" si="803"/>
        <v>#N/A</v>
      </c>
      <c r="CC338" s="29" t="e">
        <f t="shared" si="803"/>
        <v>#N/A</v>
      </c>
      <c r="CD338" s="29" t="e">
        <f t="shared" si="803"/>
        <v>#N/A</v>
      </c>
      <c r="CE338" s="6" t="str">
        <f t="shared" si="775"/>
        <v/>
      </c>
      <c r="CF338" s="27" t="e">
        <f>IF(AND(CI338,NOT(AD338)),LOOKUP(CF$5,{0,750,1500},H338:J338),"")</f>
        <v>#N/A</v>
      </c>
      <c r="CG338" s="6" t="str">
        <f t="shared" si="776"/>
        <v/>
      </c>
      <c r="CH338" t="e">
        <f t="shared" ref="CH338:CH339" si="804">IF(CI338,IF(ISNUMBER(BO338),BO338,100000)+CV338/10000+IF(ISNUMBER(BJ338),BJ338,2)/10000-P338/100000+ROW()/10000000,"")</f>
        <v>#N/A</v>
      </c>
      <c r="CI338" t="e">
        <f t="shared" ref="CI338:CI339" si="805">PRODUCT(CJ338:CQ338)</f>
        <v>#N/A</v>
      </c>
      <c r="CJ338" s="6" t="e">
        <f t="shared" si="11"/>
        <v>#N/A</v>
      </c>
      <c r="CK338" s="6">
        <f t="shared" si="12"/>
        <v>1</v>
      </c>
      <c r="CL338" s="6">
        <f t="shared" si="26"/>
        <v>1</v>
      </c>
      <c r="CM338" s="6">
        <f t="shared" si="13"/>
        <v>1</v>
      </c>
      <c r="CN338" s="6">
        <f t="shared" si="14"/>
        <v>1</v>
      </c>
      <c r="CO338" s="6">
        <f t="shared" si="15"/>
        <v>1</v>
      </c>
      <c r="CP338" s="6">
        <f t="shared" si="16"/>
        <v>1</v>
      </c>
      <c r="CQ338" s="6">
        <f t="shared" ref="CQ338:CQ339" si="806">IF(CQ$5="Any",1,IF(AND(CQ$5="Med",AV338=0,SUM(AN338:AQ338)=0),1,IF(AND(CQ$5="Low",AV338=0,SUM(AN338:AQ338)=0,AM338=0),1,IF(AND(CQ$5="Flat",AV338=0,SUM(AN338:AQ338)=0,AM338=0,IFERROR(NOT(BE338="Y"),0)),1,0))))</f>
        <v>1</v>
      </c>
      <c r="CR338" s="81" t="str">
        <f t="shared" si="17"/>
        <v/>
      </c>
      <c r="CS338">
        <f t="shared" ref="CS338:CS339" si="807">CS$5*(12/(MIN(12,Q338))-1)</f>
        <v>0</v>
      </c>
      <c r="CT338">
        <f t="shared" si="741"/>
        <v>200</v>
      </c>
      <c r="CU338" t="str">
        <f t="shared" si="29"/>
        <v/>
      </c>
      <c r="CV338" s="81">
        <f t="shared" ref="CV338:CV339" si="808">CT338*IF(CU338="",1,Q338)</f>
        <v>200</v>
      </c>
      <c r="CW338" s="81">
        <f>(CV338/25)^1.5*(Calculator!$BU$4/10000)*CW$5</f>
        <v>11.767523974296054</v>
      </c>
      <c r="CX338" t="str">
        <f t="shared" ref="CX338:CX339" si="809">"$"&amp;IF(LEFT(CU338,1)="r",CT338&amp;"/"&amp;CU338,CV338)</f>
        <v>$200</v>
      </c>
    </row>
    <row r="339" spans="2:102" x14ac:dyDescent="0.25">
      <c r="B339" s="115" t="s">
        <v>233</v>
      </c>
      <c r="C339" s="13">
        <v>46261.609027777777</v>
      </c>
      <c r="D339">
        <v>34706</v>
      </c>
      <c r="E339" s="54" t="s">
        <v>237</v>
      </c>
      <c r="F339" s="54" t="s">
        <v>687</v>
      </c>
      <c r="G339" s="54" t="s">
        <v>701</v>
      </c>
      <c r="H339" s="55">
        <v>12.5</v>
      </c>
      <c r="I339" s="55">
        <v>12.6</v>
      </c>
      <c r="J339" s="55">
        <v>12.6</v>
      </c>
      <c r="K339" s="54"/>
      <c r="L339" s="56" t="b">
        <v>0</v>
      </c>
      <c r="M339" s="56" t="b">
        <v>0</v>
      </c>
      <c r="N339" s="54">
        <v>1</v>
      </c>
      <c r="O339" s="54" t="s">
        <v>228</v>
      </c>
      <c r="P339" s="54">
        <v>100</v>
      </c>
      <c r="Q339" s="54">
        <v>12</v>
      </c>
      <c r="R339" s="54">
        <v>200</v>
      </c>
      <c r="S339" s="54" t="s">
        <v>689</v>
      </c>
      <c r="T339" s="54" t="s">
        <v>702</v>
      </c>
      <c r="U339" s="54" t="s">
        <v>691</v>
      </c>
      <c r="V339" s="54" t="s">
        <v>692</v>
      </c>
      <c r="W339" s="54" t="b">
        <v>0</v>
      </c>
      <c r="X339" s="54"/>
      <c r="Y339" s="57" t="s">
        <v>704</v>
      </c>
      <c r="Z339" s="54" t="s">
        <v>694</v>
      </c>
      <c r="AA339" s="54"/>
      <c r="AB339" s="54" t="s">
        <v>695</v>
      </c>
      <c r="AC339" s="56" t="b">
        <v>1</v>
      </c>
      <c r="AD339" s="56" t="b">
        <v>0</v>
      </c>
      <c r="AE339" s="54" t="s">
        <v>302</v>
      </c>
      <c r="AF339" s="58">
        <v>46261</v>
      </c>
      <c r="AG339" s="62" t="s">
        <v>293</v>
      </c>
      <c r="AH339" s="54">
        <v>0</v>
      </c>
      <c r="AI339" s="54"/>
      <c r="AJ339" s="54"/>
      <c r="AK339" s="54"/>
      <c r="AL339" s="54"/>
      <c r="AM339" s="54">
        <v>-5.05</v>
      </c>
      <c r="AN339" s="54"/>
      <c r="AO339" s="54"/>
      <c r="AP339" s="54"/>
      <c r="AQ339" s="54"/>
      <c r="AR339" s="54"/>
      <c r="AS339" s="54"/>
      <c r="AT339" s="54"/>
      <c r="AU339" s="54"/>
      <c r="AV339" s="54"/>
      <c r="AW339" s="54"/>
      <c r="AX339" s="59"/>
      <c r="AY339" s="59"/>
      <c r="AZ339" s="59"/>
      <c r="BA339" s="59"/>
      <c r="BB339" s="59">
        <v>6.6400000000000001E-2</v>
      </c>
      <c r="BC339" s="60">
        <v>4.0599999999999996</v>
      </c>
      <c r="BD339" s="61">
        <v>6.0295000000000001E-2</v>
      </c>
      <c r="BE339" s="62" t="s">
        <v>293</v>
      </c>
      <c r="BF339" s="35">
        <f t="shared" si="0"/>
        <v>4.0600000000000005</v>
      </c>
      <c r="BG339" s="35">
        <f t="shared" si="0"/>
        <v>6.0295000000000001E-2</v>
      </c>
      <c r="BH339" s="35" t="str">
        <f t="shared" si="799"/>
        <v>Low</v>
      </c>
      <c r="BI339" s="110">
        <f t="shared" si="800"/>
        <v>0</v>
      </c>
      <c r="BJ339" s="83" t="str">
        <f>VLOOKUP($F339,REP_Info!$D$6:$H$250,5,FALSE)</f>
        <v/>
      </c>
      <c r="BK339" s="30">
        <f t="shared" si="801"/>
        <v>12.471500000000001</v>
      </c>
      <c r="BL339" s="30">
        <f t="shared" si="801"/>
        <v>12.570500000000003</v>
      </c>
      <c r="BM339" s="30">
        <f t="shared" si="801"/>
        <v>12.62</v>
      </c>
      <c r="BN339" s="29">
        <f t="shared" si="801"/>
        <v>12.6365</v>
      </c>
      <c r="BO339" s="85" t="str">
        <f t="shared" si="2"/>
        <v>$$$</v>
      </c>
      <c r="BP339" s="88" t="str">
        <f t="shared" si="802"/>
        <v>$$$</v>
      </c>
      <c r="BQ339" s="88" t="str">
        <f t="shared" si="4"/>
        <v>$$$</v>
      </c>
      <c r="BR339" s="88" t="str">
        <f t="shared" si="5"/>
        <v>$$$</v>
      </c>
      <c r="BS339" s="29" t="e">
        <f t="shared" si="803"/>
        <v>#N/A</v>
      </c>
      <c r="BT339" s="29" t="e">
        <f t="shared" si="803"/>
        <v>#N/A</v>
      </c>
      <c r="BU339" s="29" t="e">
        <f t="shared" si="803"/>
        <v>#N/A</v>
      </c>
      <c r="BV339" s="29" t="e">
        <f t="shared" si="803"/>
        <v>#N/A</v>
      </c>
      <c r="BW339" s="29" t="e">
        <f t="shared" si="803"/>
        <v>#N/A</v>
      </c>
      <c r="BX339" s="29" t="e">
        <f t="shared" si="803"/>
        <v>#N/A</v>
      </c>
      <c r="BY339" s="29" t="e">
        <f t="shared" si="803"/>
        <v>#N/A</v>
      </c>
      <c r="BZ339" s="29" t="e">
        <f t="shared" si="803"/>
        <v>#N/A</v>
      </c>
      <c r="CA339" s="29" t="e">
        <f t="shared" si="803"/>
        <v>#N/A</v>
      </c>
      <c r="CB339" s="29" t="e">
        <f t="shared" si="803"/>
        <v>#N/A</v>
      </c>
      <c r="CC339" s="29" t="e">
        <f t="shared" si="803"/>
        <v>#N/A</v>
      </c>
      <c r="CD339" s="29" t="e">
        <f t="shared" si="803"/>
        <v>#N/A</v>
      </c>
      <c r="CE339" s="6" t="str">
        <f t="shared" si="775"/>
        <v/>
      </c>
      <c r="CF339" s="27" t="e">
        <f>IF(AND(CI339,NOT(AD339)),LOOKUP(CF$5,{0,750,1500},H339:J339),"")</f>
        <v>#N/A</v>
      </c>
      <c r="CG339" s="6" t="str">
        <f t="shared" si="776"/>
        <v/>
      </c>
      <c r="CH339" t="e">
        <f t="shared" si="804"/>
        <v>#N/A</v>
      </c>
      <c r="CI339" t="e">
        <f t="shared" si="805"/>
        <v>#N/A</v>
      </c>
      <c r="CJ339" s="6" t="e">
        <f t="shared" si="11"/>
        <v>#N/A</v>
      </c>
      <c r="CK339" s="6">
        <f t="shared" si="12"/>
        <v>1</v>
      </c>
      <c r="CL339" s="6">
        <f t="shared" si="26"/>
        <v>1</v>
      </c>
      <c r="CM339" s="6">
        <f t="shared" si="13"/>
        <v>1</v>
      </c>
      <c r="CN339" s="6">
        <f t="shared" si="14"/>
        <v>1</v>
      </c>
      <c r="CO339" s="6">
        <f t="shared" si="15"/>
        <v>1</v>
      </c>
      <c r="CP339" s="6">
        <f t="shared" si="16"/>
        <v>1</v>
      </c>
      <c r="CQ339" s="6">
        <f t="shared" si="806"/>
        <v>1</v>
      </c>
      <c r="CR339" s="81" t="str">
        <f t="shared" si="17"/>
        <v/>
      </c>
      <c r="CS339">
        <f t="shared" si="807"/>
        <v>0</v>
      </c>
      <c r="CT339">
        <f t="shared" si="741"/>
        <v>200</v>
      </c>
      <c r="CU339" t="str">
        <f t="shared" si="29"/>
        <v/>
      </c>
      <c r="CV339" s="81">
        <f t="shared" si="808"/>
        <v>200</v>
      </c>
      <c r="CW339" s="81">
        <f>(CV339/25)^1.5*(Calculator!$BU$4/10000)*CW$5</f>
        <v>11.767523974296054</v>
      </c>
      <c r="CX339" t="str">
        <f t="shared" si="809"/>
        <v>$200</v>
      </c>
    </row>
    <row r="340" spans="2:102" x14ac:dyDescent="0.25">
      <c r="B340" s="115" t="s">
        <v>233</v>
      </c>
      <c r="C340" s="13">
        <v>46266.661111111112</v>
      </c>
      <c r="D340">
        <v>36003</v>
      </c>
      <c r="E340" s="54" t="s">
        <v>235</v>
      </c>
      <c r="F340" s="54" t="s">
        <v>687</v>
      </c>
      <c r="G340" s="54" t="s">
        <v>2098</v>
      </c>
      <c r="H340" s="55">
        <v>13.700000000000001</v>
      </c>
      <c r="I340" s="55">
        <v>13.8</v>
      </c>
      <c r="J340" s="55">
        <v>13.8</v>
      </c>
      <c r="K340" s="54"/>
      <c r="L340" s="56" t="b">
        <v>0</v>
      </c>
      <c r="M340" s="56" t="b">
        <v>0</v>
      </c>
      <c r="N340" s="54">
        <v>1</v>
      </c>
      <c r="O340" s="54" t="s">
        <v>228</v>
      </c>
      <c r="P340" s="54">
        <v>100</v>
      </c>
      <c r="Q340" s="54">
        <v>24</v>
      </c>
      <c r="R340" s="54">
        <v>200</v>
      </c>
      <c r="S340" s="54" t="s">
        <v>689</v>
      </c>
      <c r="T340" s="54" t="s">
        <v>702</v>
      </c>
      <c r="U340" s="54" t="s">
        <v>691</v>
      </c>
      <c r="V340" s="54" t="s">
        <v>692</v>
      </c>
      <c r="W340" s="54" t="b">
        <v>0</v>
      </c>
      <c r="X340" s="54"/>
      <c r="Y340" s="57" t="s">
        <v>705</v>
      </c>
      <c r="Z340" s="54" t="s">
        <v>689</v>
      </c>
      <c r="AA340" s="54"/>
      <c r="AB340" s="54" t="s">
        <v>695</v>
      </c>
      <c r="AC340" s="56" t="b">
        <v>1</v>
      </c>
      <c r="AD340" s="56" t="b">
        <v>0</v>
      </c>
      <c r="AE340" s="54" t="s">
        <v>302</v>
      </c>
      <c r="AF340" s="58">
        <v>46266</v>
      </c>
      <c r="AG340" s="62" t="s">
        <v>293</v>
      </c>
      <c r="AH340" s="54">
        <v>0</v>
      </c>
      <c r="AI340" s="54"/>
      <c r="AJ340" s="54"/>
      <c r="AK340" s="54"/>
      <c r="AL340" s="54"/>
      <c r="AM340" s="54">
        <v>-5.05</v>
      </c>
      <c r="AN340" s="54"/>
      <c r="AO340" s="54"/>
      <c r="AP340" s="54"/>
      <c r="AQ340" s="54"/>
      <c r="AR340" s="54"/>
      <c r="AS340" s="54"/>
      <c r="AT340" s="54"/>
      <c r="AU340" s="54"/>
      <c r="AV340" s="54"/>
      <c r="AW340" s="54"/>
      <c r="AX340" s="59"/>
      <c r="AY340" s="59"/>
      <c r="AZ340" s="59"/>
      <c r="BA340" s="59"/>
      <c r="BB340" s="59">
        <v>7.3599999999999999E-2</v>
      </c>
      <c r="BC340" s="60">
        <v>4.9000000000000004</v>
      </c>
      <c r="BD340" s="61">
        <v>6.4130000000000006E-2</v>
      </c>
      <c r="BE340" s="62" t="s">
        <v>293</v>
      </c>
      <c r="BF340" s="35">
        <f t="shared" si="0"/>
        <v>4.9000000000000004</v>
      </c>
      <c r="BG340" s="35">
        <f t="shared" si="0"/>
        <v>6.4130000000000006E-2</v>
      </c>
      <c r="BH340" s="35" t="str">
        <f t="shared" ref="BH340:BH343" si="810">IF(ISTEXT(BE340),IF(AND(AV340=0,SUM(AN340:AQ340)=0),IF(AM340&lt;=0,IF(BE340="Y","Low","Flat"),"Med"),"High"),"?")</f>
        <v>Low</v>
      </c>
      <c r="BI340" s="110">
        <f t="shared" ref="BI340:BI343" si="811">IF(ISNUMBER(AH340),0*BI$5*SIN((EDATE($A$3,$Q340)-DATE(YEAR(EDATE($A$3,$Q340)),1,0)-BI$4)*2*PI()/365),"")</f>
        <v>0</v>
      </c>
      <c r="BJ340" s="83" t="str">
        <f>VLOOKUP($F340,REP_Info!$D$6:$H$250,5,FALSE)</f>
        <v/>
      </c>
      <c r="BK340" s="30">
        <f t="shared" ref="BK340:BN343" si="812">IF(BK$7&gt;0,(LOOKUP(BK$7,$AH340:$AL340,$AM340:$AQ340)+IF($AG340="Y",SUMPRODUCT($AX340:$BB340-$AW340:$BA340,BK$7-$AR340:$AV340,N(BK$7&gt;$AR340:$AV340)),BK$7*LOOKUP(BK$7,$AR340:$AV340,$AX340:$BB340))+IF($BE340="Y",$BF340,$BC340)+BK$7*IF($BE340="Y",$BG340,$BD340))*100/BK$7,"")</f>
        <v>13.743</v>
      </c>
      <c r="BL340" s="30">
        <f t="shared" si="812"/>
        <v>13.758000000000003</v>
      </c>
      <c r="BM340" s="30">
        <f t="shared" si="812"/>
        <v>13.765499999999999</v>
      </c>
      <c r="BN340" s="29">
        <f t="shared" si="812"/>
        <v>13.768000000000001</v>
      </c>
      <c r="BO340" s="85" t="str">
        <f t="shared" si="2"/>
        <v>$$$</v>
      </c>
      <c r="BP340" s="88" t="str">
        <f t="shared" ref="BP340:BP343" si="813">IFERROR(BO340*100/BO$5,"$$$")</f>
        <v>$$$</v>
      </c>
      <c r="BQ340" s="88" t="str">
        <f t="shared" si="4"/>
        <v>$$$</v>
      </c>
      <c r="BR340" s="88" t="str">
        <f t="shared" si="5"/>
        <v>$$$</v>
      </c>
      <c r="BS340" s="29" t="e">
        <f t="shared" ref="BS340:CD343" si="814">IF($CI340,IF(BS$7&gt;0,IF(BS$4&gt;$Q340,$BF340+BS$7*(BS$5+$BG340+$BI340),LOOKUP(BS$7,$AH340:$AL340,$AM340:$AQ340)+IF($AG340="Y",SUMPRODUCT($AX340:$BB340-$AW340:$BA340,BS$7-$AR340:$AV340,N(BS$7&gt;$AR340:$AV340)),BS$7*LOOKUP(BS$7,$AR340:$AV340,$AX340:$BB340))+IF($BE340="Y",$BF340,$BC340)+BS$7*IF($BE340="Y",$BG340,$BD340))*100/BS$7,""),NA())</f>
        <v>#N/A</v>
      </c>
      <c r="BT340" s="29" t="e">
        <f t="shared" si="814"/>
        <v>#N/A</v>
      </c>
      <c r="BU340" s="29" t="e">
        <f t="shared" si="814"/>
        <v>#N/A</v>
      </c>
      <c r="BV340" s="29" t="e">
        <f t="shared" si="814"/>
        <v>#N/A</v>
      </c>
      <c r="BW340" s="29" t="e">
        <f t="shared" si="814"/>
        <v>#N/A</v>
      </c>
      <c r="BX340" s="29" t="e">
        <f t="shared" si="814"/>
        <v>#N/A</v>
      </c>
      <c r="BY340" s="29" t="e">
        <f t="shared" si="814"/>
        <v>#N/A</v>
      </c>
      <c r="BZ340" s="29" t="e">
        <f t="shared" si="814"/>
        <v>#N/A</v>
      </c>
      <c r="CA340" s="29" t="e">
        <f t="shared" si="814"/>
        <v>#N/A</v>
      </c>
      <c r="CB340" s="29" t="e">
        <f t="shared" si="814"/>
        <v>#N/A</v>
      </c>
      <c r="CC340" s="29" t="e">
        <f t="shared" si="814"/>
        <v>#N/A</v>
      </c>
      <c r="CD340" s="29" t="e">
        <f t="shared" si="814"/>
        <v>#N/A</v>
      </c>
      <c r="CE340" s="6" t="str">
        <f t="shared" si="775"/>
        <v/>
      </c>
      <c r="CF340" s="27" t="e">
        <f>IF(AND(CI340,NOT(AD340)),LOOKUP(CF$5,{0,750,1500},H340:J340),"")</f>
        <v>#N/A</v>
      </c>
      <c r="CG340" s="6" t="str">
        <f t="shared" si="776"/>
        <v/>
      </c>
      <c r="CH340" t="e">
        <f t="shared" ref="CH340:CH343" si="815">IF(CI340,IF(ISNUMBER(BO340),BO340,100000)+CV340/10000+IF(ISNUMBER(BJ340),BJ340,2)/10000-P340/100000+ROW()/10000000,"")</f>
        <v>#N/A</v>
      </c>
      <c r="CI340" t="e">
        <f t="shared" ref="CI340:CI343" si="816">PRODUCT(CJ340:CQ340)</f>
        <v>#N/A</v>
      </c>
      <c r="CJ340" s="6" t="e">
        <f t="shared" si="11"/>
        <v>#N/A</v>
      </c>
      <c r="CK340" s="6">
        <f t="shared" si="12"/>
        <v>1</v>
      </c>
      <c r="CL340" s="6">
        <f t="shared" si="26"/>
        <v>1</v>
      </c>
      <c r="CM340" s="6">
        <f t="shared" si="13"/>
        <v>1</v>
      </c>
      <c r="CN340" s="6">
        <f t="shared" si="14"/>
        <v>1</v>
      </c>
      <c r="CO340" s="6">
        <f t="shared" si="15"/>
        <v>0</v>
      </c>
      <c r="CP340" s="6">
        <f t="shared" si="16"/>
        <v>1</v>
      </c>
      <c r="CQ340" s="6">
        <f t="shared" ref="CQ340:CQ343" si="817">IF(CQ$5="Any",1,IF(AND(CQ$5="Med",AV340=0,SUM(AN340:AQ340)=0),1,IF(AND(CQ$5="Low",AV340=0,SUM(AN340:AQ340)=0,AM340=0),1,IF(AND(CQ$5="Flat",AV340=0,SUM(AN340:AQ340)=0,AM340=0,IFERROR(NOT(BE340="Y"),0)),1,0))))</f>
        <v>1</v>
      </c>
      <c r="CR340" s="81" t="str">
        <f t="shared" si="17"/>
        <v/>
      </c>
      <c r="CS340">
        <f t="shared" ref="CS340:CS343" si="818">CS$5*(12/(MIN(12,Q340))-1)</f>
        <v>0</v>
      </c>
      <c r="CT340">
        <f t="shared" si="741"/>
        <v>200</v>
      </c>
      <c r="CU340" t="str">
        <f t="shared" si="29"/>
        <v/>
      </c>
      <c r="CV340" s="81">
        <f t="shared" ref="CV340:CV343" si="819">CT340*IF(CU340="",1,Q340)</f>
        <v>200</v>
      </c>
      <c r="CW340" s="81">
        <f>(CV340/25)^1.5*(Calculator!$BU$4/10000)*CW$5</f>
        <v>11.767523974296054</v>
      </c>
      <c r="CX340" t="str">
        <f t="shared" ref="CX340:CX343" si="820">"$"&amp;IF(LEFT(CU340,1)="r",CT340&amp;"/"&amp;CU340,CV340)</f>
        <v>$200</v>
      </c>
    </row>
    <row r="341" spans="2:102" x14ac:dyDescent="0.25">
      <c r="B341" s="115" t="s">
        <v>233</v>
      </c>
      <c r="C341" s="13">
        <v>46261.609027777777</v>
      </c>
      <c r="D341">
        <v>36007</v>
      </c>
      <c r="E341" s="54" t="s">
        <v>237</v>
      </c>
      <c r="F341" s="54" t="s">
        <v>687</v>
      </c>
      <c r="G341" s="54" t="s">
        <v>2098</v>
      </c>
      <c r="H341" s="55">
        <v>13.100000000000001</v>
      </c>
      <c r="I341" s="55">
        <v>13.200000000000001</v>
      </c>
      <c r="J341" s="55">
        <v>13.3</v>
      </c>
      <c r="K341" s="54"/>
      <c r="L341" s="56" t="b">
        <v>0</v>
      </c>
      <c r="M341" s="56" t="b">
        <v>0</v>
      </c>
      <c r="N341" s="54">
        <v>1</v>
      </c>
      <c r="O341" s="54" t="s">
        <v>228</v>
      </c>
      <c r="P341" s="54">
        <v>100</v>
      </c>
      <c r="Q341" s="54">
        <v>24</v>
      </c>
      <c r="R341" s="54">
        <v>200</v>
      </c>
      <c r="S341" s="54" t="s">
        <v>689</v>
      </c>
      <c r="T341" s="54" t="s">
        <v>702</v>
      </c>
      <c r="U341" s="54" t="s">
        <v>691</v>
      </c>
      <c r="V341" s="54" t="s">
        <v>692</v>
      </c>
      <c r="W341" s="54" t="b">
        <v>0</v>
      </c>
      <c r="X341" s="54"/>
      <c r="Y341" s="57" t="s">
        <v>706</v>
      </c>
      <c r="Z341" s="54" t="s">
        <v>689</v>
      </c>
      <c r="AA341" s="54"/>
      <c r="AB341" s="54" t="s">
        <v>695</v>
      </c>
      <c r="AC341" s="56" t="b">
        <v>1</v>
      </c>
      <c r="AD341" s="56" t="b">
        <v>0</v>
      </c>
      <c r="AE341" s="54" t="s">
        <v>302</v>
      </c>
      <c r="AF341" s="58">
        <v>46261</v>
      </c>
      <c r="AG341" s="62" t="s">
        <v>293</v>
      </c>
      <c r="AH341" s="54">
        <v>0</v>
      </c>
      <c r="AI341" s="54"/>
      <c r="AJ341" s="54"/>
      <c r="AK341" s="54"/>
      <c r="AL341" s="54"/>
      <c r="AM341" s="54">
        <v>-5.05</v>
      </c>
      <c r="AN341" s="54"/>
      <c r="AO341" s="54"/>
      <c r="AP341" s="54"/>
      <c r="AQ341" s="54"/>
      <c r="AR341" s="54"/>
      <c r="AS341" s="54"/>
      <c r="AT341" s="54"/>
      <c r="AU341" s="54"/>
      <c r="AV341" s="54"/>
      <c r="AW341" s="54"/>
      <c r="AX341" s="59"/>
      <c r="AY341" s="59"/>
      <c r="AZ341" s="59"/>
      <c r="BA341" s="59"/>
      <c r="BB341" s="59">
        <v>7.2999999999999995E-2</v>
      </c>
      <c r="BC341" s="60">
        <v>4.0599999999999996</v>
      </c>
      <c r="BD341" s="61">
        <v>6.0295000000000001E-2</v>
      </c>
      <c r="BE341" s="62" t="s">
        <v>293</v>
      </c>
      <c r="BF341" s="35">
        <f t="shared" si="0"/>
        <v>4.0600000000000005</v>
      </c>
      <c r="BG341" s="35">
        <f t="shared" si="0"/>
        <v>6.0295000000000001E-2</v>
      </c>
      <c r="BH341" s="35" t="str">
        <f t="shared" si="810"/>
        <v>Low</v>
      </c>
      <c r="BI341" s="110">
        <f t="shared" si="811"/>
        <v>0</v>
      </c>
      <c r="BJ341" s="83" t="str">
        <f>VLOOKUP($F341,REP_Info!$D$6:$H$250,5,FALSE)</f>
        <v/>
      </c>
      <c r="BK341" s="30">
        <f t="shared" si="812"/>
        <v>13.131500000000001</v>
      </c>
      <c r="BL341" s="30">
        <f t="shared" si="812"/>
        <v>13.230499999999999</v>
      </c>
      <c r="BM341" s="30">
        <f t="shared" si="812"/>
        <v>13.280000000000001</v>
      </c>
      <c r="BN341" s="29">
        <f t="shared" si="812"/>
        <v>13.2965</v>
      </c>
      <c r="BO341" s="85" t="str">
        <f t="shared" si="2"/>
        <v>$$$</v>
      </c>
      <c r="BP341" s="88" t="str">
        <f t="shared" si="813"/>
        <v>$$$</v>
      </c>
      <c r="BQ341" s="88" t="str">
        <f t="shared" si="4"/>
        <v>$$$</v>
      </c>
      <c r="BR341" s="88" t="str">
        <f t="shared" si="5"/>
        <v>$$$</v>
      </c>
      <c r="BS341" s="29" t="e">
        <f t="shared" si="814"/>
        <v>#N/A</v>
      </c>
      <c r="BT341" s="29" t="e">
        <f t="shared" si="814"/>
        <v>#N/A</v>
      </c>
      <c r="BU341" s="29" t="e">
        <f t="shared" si="814"/>
        <v>#N/A</v>
      </c>
      <c r="BV341" s="29" t="e">
        <f t="shared" si="814"/>
        <v>#N/A</v>
      </c>
      <c r="BW341" s="29" t="e">
        <f t="shared" si="814"/>
        <v>#N/A</v>
      </c>
      <c r="BX341" s="29" t="e">
        <f t="shared" si="814"/>
        <v>#N/A</v>
      </c>
      <c r="BY341" s="29" t="e">
        <f t="shared" si="814"/>
        <v>#N/A</v>
      </c>
      <c r="BZ341" s="29" t="e">
        <f t="shared" si="814"/>
        <v>#N/A</v>
      </c>
      <c r="CA341" s="29" t="e">
        <f t="shared" si="814"/>
        <v>#N/A</v>
      </c>
      <c r="CB341" s="29" t="e">
        <f t="shared" si="814"/>
        <v>#N/A</v>
      </c>
      <c r="CC341" s="29" t="e">
        <f t="shared" si="814"/>
        <v>#N/A</v>
      </c>
      <c r="CD341" s="29" t="e">
        <f t="shared" si="814"/>
        <v>#N/A</v>
      </c>
      <c r="CE341" s="6" t="str">
        <f t="shared" si="775"/>
        <v/>
      </c>
      <c r="CF341" s="27" t="e">
        <f>IF(AND(CI341,NOT(AD341)),LOOKUP(CF$5,{0,750,1500},H341:J341),"")</f>
        <v>#N/A</v>
      </c>
      <c r="CG341" s="6" t="str">
        <f t="shared" si="776"/>
        <v/>
      </c>
      <c r="CH341" t="e">
        <f t="shared" si="815"/>
        <v>#N/A</v>
      </c>
      <c r="CI341" t="e">
        <f t="shared" si="816"/>
        <v>#N/A</v>
      </c>
      <c r="CJ341" s="6" t="e">
        <f t="shared" si="11"/>
        <v>#N/A</v>
      </c>
      <c r="CK341" s="6">
        <f t="shared" si="12"/>
        <v>1</v>
      </c>
      <c r="CL341" s="6">
        <f t="shared" si="26"/>
        <v>1</v>
      </c>
      <c r="CM341" s="6">
        <f t="shared" si="13"/>
        <v>1</v>
      </c>
      <c r="CN341" s="6">
        <f t="shared" si="14"/>
        <v>1</v>
      </c>
      <c r="CO341" s="6">
        <f t="shared" si="15"/>
        <v>0</v>
      </c>
      <c r="CP341" s="6">
        <f t="shared" si="16"/>
        <v>1</v>
      </c>
      <c r="CQ341" s="6">
        <f t="shared" si="817"/>
        <v>1</v>
      </c>
      <c r="CR341" s="81" t="str">
        <f t="shared" si="17"/>
        <v/>
      </c>
      <c r="CS341">
        <f t="shared" si="818"/>
        <v>0</v>
      </c>
      <c r="CT341">
        <f t="shared" si="741"/>
        <v>200</v>
      </c>
      <c r="CU341" t="str">
        <f t="shared" si="29"/>
        <v/>
      </c>
      <c r="CV341" s="81">
        <f t="shared" si="819"/>
        <v>200</v>
      </c>
      <c r="CW341" s="81">
        <f>(CV341/25)^1.5*(Calculator!$BU$4/10000)*CW$5</f>
        <v>11.767523974296054</v>
      </c>
      <c r="CX341" t="str">
        <f t="shared" si="820"/>
        <v>$200</v>
      </c>
    </row>
    <row r="342" spans="2:102" x14ac:dyDescent="0.25">
      <c r="B342" s="115" t="s">
        <v>233</v>
      </c>
      <c r="C342" s="13">
        <v>46269.447222222225</v>
      </c>
      <c r="D342">
        <v>29511</v>
      </c>
      <c r="E342" s="54" t="s">
        <v>237</v>
      </c>
      <c r="F342" s="54" t="s">
        <v>707</v>
      </c>
      <c r="G342" s="54" t="s">
        <v>708</v>
      </c>
      <c r="H342" s="55">
        <v>17</v>
      </c>
      <c r="I342" s="55">
        <v>13.5</v>
      </c>
      <c r="J342" s="55">
        <v>14.7</v>
      </c>
      <c r="K342" s="54" t="s">
        <v>709</v>
      </c>
      <c r="L342" s="56" t="b">
        <v>0</v>
      </c>
      <c r="M342" s="56" t="b">
        <v>0</v>
      </c>
      <c r="N342" s="54">
        <v>1</v>
      </c>
      <c r="O342" s="54" t="s">
        <v>228</v>
      </c>
      <c r="P342" s="54">
        <v>3</v>
      </c>
      <c r="Q342" s="54">
        <v>36</v>
      </c>
      <c r="R342" s="54" t="s">
        <v>710</v>
      </c>
      <c r="S342" s="54" t="s">
        <v>711</v>
      </c>
      <c r="T342" s="54" t="s">
        <v>712</v>
      </c>
      <c r="U342" s="54" t="s">
        <v>713</v>
      </c>
      <c r="V342" s="54" t="s">
        <v>714</v>
      </c>
      <c r="W342" s="54" t="b">
        <v>0</v>
      </c>
      <c r="X342" s="54"/>
      <c r="Y342" s="57" t="s">
        <v>715</v>
      </c>
      <c r="Z342" s="54" t="s">
        <v>716</v>
      </c>
      <c r="AA342" s="54"/>
      <c r="AB342" s="54" t="s">
        <v>717</v>
      </c>
      <c r="AC342" s="56" t="b">
        <v>0</v>
      </c>
      <c r="AD342" s="56" t="b">
        <v>1</v>
      </c>
      <c r="AE342" s="54" t="s">
        <v>302</v>
      </c>
      <c r="AF342" s="58">
        <v>46269</v>
      </c>
      <c r="AG342" s="62" t="s">
        <v>293</v>
      </c>
      <c r="AH342" s="54">
        <v>0</v>
      </c>
      <c r="AI342" s="54">
        <v>1000</v>
      </c>
      <c r="AJ342" s="54"/>
      <c r="AK342" s="54"/>
      <c r="AL342" s="54"/>
      <c r="AM342" s="54">
        <v>4.95</v>
      </c>
      <c r="AN342" s="54">
        <v>-25.05</v>
      </c>
      <c r="AO342" s="54"/>
      <c r="AP342" s="54"/>
      <c r="AQ342" s="54"/>
      <c r="AR342" s="54"/>
      <c r="AS342" s="54"/>
      <c r="AT342" s="54"/>
      <c r="AU342" s="54"/>
      <c r="AV342" s="54"/>
      <c r="AW342" s="54"/>
      <c r="AX342" s="59"/>
      <c r="AY342" s="59"/>
      <c r="AZ342" s="59"/>
      <c r="BA342" s="59"/>
      <c r="BB342" s="59">
        <v>0.16</v>
      </c>
      <c r="BC342" s="60"/>
      <c r="BD342" s="61"/>
      <c r="BE342" s="62" t="s">
        <v>718</v>
      </c>
      <c r="BF342" s="35">
        <f t="shared" si="0"/>
        <v>4.0600000000000005</v>
      </c>
      <c r="BG342" s="35">
        <f t="shared" si="0"/>
        <v>6.0295000000000001E-2</v>
      </c>
      <c r="BH342" s="35" t="str">
        <f t="shared" si="810"/>
        <v>High</v>
      </c>
      <c r="BI342" s="110">
        <f t="shared" si="811"/>
        <v>0</v>
      </c>
      <c r="BJ342" s="83">
        <f>VLOOKUP($F342,REP_Info!$D$6:$H$250,5,FALSE)</f>
        <v>1.272</v>
      </c>
      <c r="BK342" s="30">
        <f t="shared" si="812"/>
        <v>16.989999999999998</v>
      </c>
      <c r="BL342" s="30">
        <f t="shared" si="812"/>
        <v>13.494999999999997</v>
      </c>
      <c r="BM342" s="30">
        <f t="shared" si="812"/>
        <v>14.7475</v>
      </c>
      <c r="BN342" s="29">
        <f t="shared" si="812"/>
        <v>15.164999999999999</v>
      </c>
      <c r="BO342" s="85" t="str">
        <f t="shared" si="2"/>
        <v>$$$</v>
      </c>
      <c r="BP342" s="88" t="str">
        <f t="shared" si="813"/>
        <v>$$$</v>
      </c>
      <c r="BQ342" s="88" t="str">
        <f t="shared" si="4"/>
        <v>$$$</v>
      </c>
      <c r="BR342" s="88" t="str">
        <f t="shared" si="5"/>
        <v>$$$</v>
      </c>
      <c r="BS342" s="29" t="e">
        <f t="shared" si="814"/>
        <v>#N/A</v>
      </c>
      <c r="BT342" s="29" t="e">
        <f t="shared" si="814"/>
        <v>#N/A</v>
      </c>
      <c r="BU342" s="29" t="e">
        <f t="shared" si="814"/>
        <v>#N/A</v>
      </c>
      <c r="BV342" s="29" t="e">
        <f t="shared" si="814"/>
        <v>#N/A</v>
      </c>
      <c r="BW342" s="29" t="e">
        <f t="shared" si="814"/>
        <v>#N/A</v>
      </c>
      <c r="BX342" s="29" t="e">
        <f t="shared" si="814"/>
        <v>#N/A</v>
      </c>
      <c r="BY342" s="29" t="e">
        <f t="shared" si="814"/>
        <v>#N/A</v>
      </c>
      <c r="BZ342" s="29" t="e">
        <f t="shared" si="814"/>
        <v>#N/A</v>
      </c>
      <c r="CA342" s="29" t="e">
        <f t="shared" si="814"/>
        <v>#N/A</v>
      </c>
      <c r="CB342" s="29" t="e">
        <f t="shared" si="814"/>
        <v>#N/A</v>
      </c>
      <c r="CC342" s="29" t="e">
        <f t="shared" si="814"/>
        <v>#N/A</v>
      </c>
      <c r="CD342" s="29" t="e">
        <f t="shared" si="814"/>
        <v>#N/A</v>
      </c>
      <c r="CE342" s="6" t="str">
        <f t="shared" si="775"/>
        <v/>
      </c>
      <c r="CF342" s="27" t="e">
        <f>IF(AND(CI342,NOT(AD342)),LOOKUP(CF$5,{0,750,1500},H342:J342),"")</f>
        <v>#N/A</v>
      </c>
      <c r="CG342" s="6" t="str">
        <f t="shared" si="776"/>
        <v/>
      </c>
      <c r="CH342" t="e">
        <f t="shared" si="815"/>
        <v>#N/A</v>
      </c>
      <c r="CI342" t="e">
        <f t="shared" si="816"/>
        <v>#N/A</v>
      </c>
      <c r="CJ342" s="6" t="e">
        <f t="shared" si="11"/>
        <v>#N/A</v>
      </c>
      <c r="CK342" s="6">
        <f t="shared" si="12"/>
        <v>1</v>
      </c>
      <c r="CL342" s="6">
        <f t="shared" si="26"/>
        <v>1</v>
      </c>
      <c r="CM342" s="6">
        <f t="shared" si="13"/>
        <v>1</v>
      </c>
      <c r="CN342" s="6">
        <f t="shared" si="14"/>
        <v>1</v>
      </c>
      <c r="CO342" s="6">
        <f t="shared" si="15"/>
        <v>0</v>
      </c>
      <c r="CP342" s="6">
        <f t="shared" si="16"/>
        <v>1</v>
      </c>
      <c r="CQ342" s="6">
        <f t="shared" si="817"/>
        <v>1</v>
      </c>
      <c r="CR342" s="81" t="str">
        <f t="shared" si="17"/>
        <v/>
      </c>
      <c r="CS342">
        <f t="shared" si="818"/>
        <v>0</v>
      </c>
      <c r="CT342">
        <f t="shared" si="741"/>
        <v>20</v>
      </c>
      <c r="CU342" t="str">
        <f t="shared" si="29"/>
        <v>rm</v>
      </c>
      <c r="CV342" s="81">
        <f t="shared" si="819"/>
        <v>720</v>
      </c>
      <c r="CW342" s="81">
        <f>(CV342/25)^1.5*(Calculator!$BU$4/10000)*CW$5</f>
        <v>80.37830486753046</v>
      </c>
      <c r="CX342" t="str">
        <f t="shared" si="820"/>
        <v>$20/rm</v>
      </c>
    </row>
    <row r="343" spans="2:102" x14ac:dyDescent="0.25">
      <c r="B343" s="115" t="s">
        <v>233</v>
      </c>
      <c r="C343" s="13">
        <v>46218.518055555556</v>
      </c>
      <c r="D343">
        <v>29512</v>
      </c>
      <c r="E343" s="54" t="s">
        <v>235</v>
      </c>
      <c r="F343" s="54" t="s">
        <v>707</v>
      </c>
      <c r="G343" s="54" t="s">
        <v>708</v>
      </c>
      <c r="H343" s="55">
        <v>16.400000000000002</v>
      </c>
      <c r="I343" s="55">
        <v>12.9</v>
      </c>
      <c r="J343" s="55">
        <v>14.099999999999998</v>
      </c>
      <c r="K343" s="54" t="s">
        <v>709</v>
      </c>
      <c r="L343" s="56" t="b">
        <v>0</v>
      </c>
      <c r="M343" s="56" t="b">
        <v>0</v>
      </c>
      <c r="N343" s="54">
        <v>1</v>
      </c>
      <c r="O343" s="54" t="s">
        <v>228</v>
      </c>
      <c r="P343" s="54">
        <v>3</v>
      </c>
      <c r="Q343" s="54">
        <v>36</v>
      </c>
      <c r="R343" s="54" t="s">
        <v>710</v>
      </c>
      <c r="S343" s="54" t="s">
        <v>711</v>
      </c>
      <c r="T343" s="54" t="s">
        <v>712</v>
      </c>
      <c r="U343" s="54" t="s">
        <v>719</v>
      </c>
      <c r="V343" s="54" t="s">
        <v>720</v>
      </c>
      <c r="W343" s="54" t="b">
        <v>0</v>
      </c>
      <c r="X343" s="54"/>
      <c r="Y343" s="57" t="s">
        <v>721</v>
      </c>
      <c r="Z343" s="54" t="s">
        <v>716</v>
      </c>
      <c r="AA343" s="54"/>
      <c r="AB343" s="54" t="s">
        <v>717</v>
      </c>
      <c r="AC343" s="56" t="b">
        <v>0</v>
      </c>
      <c r="AD343" s="56" t="b">
        <v>1</v>
      </c>
      <c r="AE343" s="54" t="s">
        <v>302</v>
      </c>
      <c r="AF343" s="58">
        <v>46218</v>
      </c>
      <c r="AG343" s="62" t="s">
        <v>293</v>
      </c>
      <c r="AH343" s="54">
        <v>0</v>
      </c>
      <c r="AI343" s="54">
        <v>1000</v>
      </c>
      <c r="AJ343" s="54"/>
      <c r="AK343" s="54"/>
      <c r="AL343" s="54"/>
      <c r="AM343" s="54">
        <v>4.95</v>
      </c>
      <c r="AN343" s="54">
        <v>-25.05</v>
      </c>
      <c r="AO343" s="54"/>
      <c r="AP343" s="54"/>
      <c r="AQ343" s="54"/>
      <c r="AR343" s="54"/>
      <c r="AS343" s="54"/>
      <c r="AT343" s="54"/>
      <c r="AU343" s="54"/>
      <c r="AV343" s="54"/>
      <c r="AW343" s="54"/>
      <c r="AX343" s="59"/>
      <c r="AY343" s="59"/>
      <c r="AZ343" s="59"/>
      <c r="BA343" s="59"/>
      <c r="BB343" s="59">
        <v>0.154</v>
      </c>
      <c r="BC343" s="60"/>
      <c r="BD343" s="61"/>
      <c r="BE343" s="62" t="s">
        <v>718</v>
      </c>
      <c r="BF343" s="35">
        <f t="shared" si="0"/>
        <v>4.9000000000000004</v>
      </c>
      <c r="BG343" s="35">
        <f t="shared" si="0"/>
        <v>6.4130000000000006E-2</v>
      </c>
      <c r="BH343" s="35" t="str">
        <f t="shared" si="810"/>
        <v>High</v>
      </c>
      <c r="BI343" s="110">
        <f t="shared" si="811"/>
        <v>0</v>
      </c>
      <c r="BJ343" s="83">
        <f>VLOOKUP($F343,REP_Info!$D$6:$H$250,5,FALSE)</f>
        <v>1.272</v>
      </c>
      <c r="BK343" s="30">
        <f t="shared" si="812"/>
        <v>16.39</v>
      </c>
      <c r="BL343" s="30">
        <f t="shared" si="812"/>
        <v>12.894999999999998</v>
      </c>
      <c r="BM343" s="30">
        <f t="shared" si="812"/>
        <v>14.147500000000001</v>
      </c>
      <c r="BN343" s="29">
        <f t="shared" si="812"/>
        <v>14.565</v>
      </c>
      <c r="BO343" s="85" t="str">
        <f t="shared" si="2"/>
        <v>$$$</v>
      </c>
      <c r="BP343" s="88" t="str">
        <f t="shared" si="813"/>
        <v>$$$</v>
      </c>
      <c r="BQ343" s="88" t="str">
        <f t="shared" si="4"/>
        <v>$$$</v>
      </c>
      <c r="BR343" s="88" t="str">
        <f t="shared" si="5"/>
        <v>$$$</v>
      </c>
      <c r="BS343" s="29" t="e">
        <f t="shared" si="814"/>
        <v>#N/A</v>
      </c>
      <c r="BT343" s="29" t="e">
        <f t="shared" si="814"/>
        <v>#N/A</v>
      </c>
      <c r="BU343" s="29" t="e">
        <f t="shared" si="814"/>
        <v>#N/A</v>
      </c>
      <c r="BV343" s="29" t="e">
        <f t="shared" si="814"/>
        <v>#N/A</v>
      </c>
      <c r="BW343" s="29" t="e">
        <f t="shared" si="814"/>
        <v>#N/A</v>
      </c>
      <c r="BX343" s="29" t="e">
        <f t="shared" si="814"/>
        <v>#N/A</v>
      </c>
      <c r="BY343" s="29" t="e">
        <f t="shared" si="814"/>
        <v>#N/A</v>
      </c>
      <c r="BZ343" s="29" t="e">
        <f t="shared" si="814"/>
        <v>#N/A</v>
      </c>
      <c r="CA343" s="29" t="e">
        <f t="shared" si="814"/>
        <v>#N/A</v>
      </c>
      <c r="CB343" s="29" t="e">
        <f t="shared" si="814"/>
        <v>#N/A</v>
      </c>
      <c r="CC343" s="29" t="e">
        <f t="shared" si="814"/>
        <v>#N/A</v>
      </c>
      <c r="CD343" s="29" t="e">
        <f t="shared" si="814"/>
        <v>#N/A</v>
      </c>
      <c r="CE343" s="6" t="str">
        <f t="shared" si="775"/>
        <v/>
      </c>
      <c r="CF343" s="27" t="e">
        <f>IF(AND(CI343,NOT(AD343)),LOOKUP(CF$5,{0,750,1500},H343:J343),"")</f>
        <v>#N/A</v>
      </c>
      <c r="CG343" s="6" t="str">
        <f t="shared" si="776"/>
        <v/>
      </c>
      <c r="CH343" t="e">
        <f t="shared" si="815"/>
        <v>#N/A</v>
      </c>
      <c r="CI343" t="e">
        <f t="shared" si="816"/>
        <v>#N/A</v>
      </c>
      <c r="CJ343" s="6" t="e">
        <f t="shared" si="11"/>
        <v>#N/A</v>
      </c>
      <c r="CK343" s="6">
        <f t="shared" si="12"/>
        <v>1</v>
      </c>
      <c r="CL343" s="6">
        <f t="shared" si="26"/>
        <v>1</v>
      </c>
      <c r="CM343" s="6">
        <f t="shared" si="13"/>
        <v>1</v>
      </c>
      <c r="CN343" s="6">
        <f t="shared" si="14"/>
        <v>1</v>
      </c>
      <c r="CO343" s="6">
        <f t="shared" si="15"/>
        <v>0</v>
      </c>
      <c r="CP343" s="6">
        <f t="shared" si="16"/>
        <v>1</v>
      </c>
      <c r="CQ343" s="6">
        <f t="shared" si="817"/>
        <v>1</v>
      </c>
      <c r="CR343" s="81" t="str">
        <f t="shared" si="17"/>
        <v/>
      </c>
      <c r="CS343">
        <f t="shared" si="818"/>
        <v>0</v>
      </c>
      <c r="CT343">
        <f t="shared" si="741"/>
        <v>20</v>
      </c>
      <c r="CU343" t="str">
        <f t="shared" si="29"/>
        <v>rm</v>
      </c>
      <c r="CV343" s="81">
        <f t="shared" si="819"/>
        <v>720</v>
      </c>
      <c r="CW343" s="81">
        <f>(CV343/25)^1.5*(Calculator!$BU$4/10000)*CW$5</f>
        <v>80.37830486753046</v>
      </c>
      <c r="CX343" t="str">
        <f t="shared" si="820"/>
        <v>$20/rm</v>
      </c>
    </row>
    <row r="344" spans="2:102" x14ac:dyDescent="0.25">
      <c r="B344" s="115" t="s">
        <v>233</v>
      </c>
      <c r="C344" s="13">
        <v>46269.447222222225</v>
      </c>
      <c r="D344">
        <v>31481</v>
      </c>
      <c r="E344" s="54" t="s">
        <v>237</v>
      </c>
      <c r="F344" s="54" t="s">
        <v>707</v>
      </c>
      <c r="G344" s="54" t="s">
        <v>722</v>
      </c>
      <c r="H344" s="55">
        <v>15.299999999999999</v>
      </c>
      <c r="I344" s="55">
        <v>14.799999999999999</v>
      </c>
      <c r="J344" s="55">
        <v>14.499999999999998</v>
      </c>
      <c r="K344" s="54"/>
      <c r="L344" s="56" t="b">
        <v>0</v>
      </c>
      <c r="M344" s="56" t="b">
        <v>0</v>
      </c>
      <c r="N344" s="54">
        <v>1</v>
      </c>
      <c r="O344" s="54" t="s">
        <v>228</v>
      </c>
      <c r="P344" s="54">
        <v>3</v>
      </c>
      <c r="Q344" s="54">
        <v>36</v>
      </c>
      <c r="R344" s="54" t="s">
        <v>710</v>
      </c>
      <c r="S344" s="54" t="s">
        <v>711</v>
      </c>
      <c r="T344" s="54" t="s">
        <v>712</v>
      </c>
      <c r="U344" s="54" t="s">
        <v>723</v>
      </c>
      <c r="V344" s="54" t="s">
        <v>724</v>
      </c>
      <c r="W344" s="54" t="b">
        <v>0</v>
      </c>
      <c r="X344" s="54"/>
      <c r="Y344" s="57" t="s">
        <v>725</v>
      </c>
      <c r="Z344" s="54" t="s">
        <v>716</v>
      </c>
      <c r="AA344" s="54"/>
      <c r="AB344" s="54" t="s">
        <v>717</v>
      </c>
      <c r="AC344" s="56" t="b">
        <v>0</v>
      </c>
      <c r="AD344" s="56" t="b">
        <v>0</v>
      </c>
      <c r="AE344" s="54" t="s">
        <v>302</v>
      </c>
      <c r="AF344" s="58">
        <v>46269</v>
      </c>
      <c r="AG344" s="62" t="s">
        <v>293</v>
      </c>
      <c r="AH344" s="54">
        <v>0</v>
      </c>
      <c r="AI344" s="54"/>
      <c r="AJ344" s="54"/>
      <c r="AK344" s="54"/>
      <c r="AL344" s="54"/>
      <c r="AM344" s="54">
        <v>4.95</v>
      </c>
      <c r="AN344" s="54"/>
      <c r="AO344" s="54"/>
      <c r="AP344" s="54"/>
      <c r="AQ344" s="54"/>
      <c r="AR344" s="54"/>
      <c r="AS344" s="54"/>
      <c r="AT344" s="54"/>
      <c r="AU344" s="54"/>
      <c r="AV344" s="54"/>
      <c r="AW344" s="54"/>
      <c r="AX344" s="59"/>
      <c r="AY344" s="59"/>
      <c r="AZ344" s="59"/>
      <c r="BA344" s="59"/>
      <c r="BB344" s="59">
        <v>0.14299999999999999</v>
      </c>
      <c r="BC344" s="60"/>
      <c r="BD344" s="61"/>
      <c r="BE344" s="62" t="s">
        <v>718</v>
      </c>
      <c r="BF344" s="35">
        <f t="shared" ref="BF344:BG345" si="821">IF($E344=$E$4,BF$4,IF($E344=$E$5,BF$5,""))</f>
        <v>4.0600000000000005</v>
      </c>
      <c r="BG344" s="35">
        <f t="shared" si="821"/>
        <v>6.0295000000000001E-2</v>
      </c>
      <c r="BH344" s="35" t="str">
        <f t="shared" ref="BH344:BH345" si="822">IF(ISTEXT(BE344),IF(AND(AV344=0,SUM(AN344:AQ344)=0),IF(AM344&lt;=0,IF(BE344="Y","Low","Flat"),"Med"),"High"),"?")</f>
        <v>Med</v>
      </c>
      <c r="BI344" s="110">
        <f t="shared" ref="BI344:BI345" si="823">IF(ISNUMBER(AH344),0*BI$5*SIN((EDATE($A$3,$Q344)-DATE(YEAR(EDATE($A$3,$Q344)),1,0)-BI$4)*2*PI()/365),"")</f>
        <v>0</v>
      </c>
      <c r="BJ344" s="83">
        <f>VLOOKUP($F344,REP_Info!$D$6:$H$250,5,FALSE)</f>
        <v>1.272</v>
      </c>
      <c r="BK344" s="30">
        <f t="shared" ref="BK344:BN345" si="824">IF(BK$7&gt;0,(LOOKUP(BK$7,$AH344:$AL344,$AM344:$AQ344)+IF($AG344="Y",SUMPRODUCT($AX344:$BB344-$AW344:$BA344,BK$7-$AR344:$AV344,N(BK$7&gt;$AR344:$AV344)),BK$7*LOOKUP(BK$7,$AR344:$AV344,$AX344:$BB344))+IF($BE344="Y",$BF344,$BC344)+BK$7*IF($BE344="Y",$BG344,$BD344))*100/BK$7,"")</f>
        <v>15.29</v>
      </c>
      <c r="BL344" s="30">
        <f t="shared" si="824"/>
        <v>14.794999999999998</v>
      </c>
      <c r="BM344" s="30">
        <f t="shared" si="824"/>
        <v>14.547499999999999</v>
      </c>
      <c r="BN344" s="29">
        <f t="shared" si="824"/>
        <v>14.464999999999998</v>
      </c>
      <c r="BO344" s="85" t="str">
        <f t="shared" ref="BO344:BO345" si="825">IFERROR(SUMPRODUCT($BS$7:$CD$7,$BS344:$CD344)/100,"$$$")</f>
        <v>$$$</v>
      </c>
      <c r="BP344" s="88" t="str">
        <f t="shared" ref="BP344:BP345" si="826">IFERROR(BO344*100/BO$5,"$$$")</f>
        <v>$$$</v>
      </c>
      <c r="BQ344" s="88" t="str">
        <f t="shared" ref="BQ344:BQ345" si="827">IFERROR(SUMPRODUCT($BS$7:$CD$7,$BS344:$CD344,--($BS$4:$CD$4&lt;=$Q344))/SUMPRODUCT(--($BS$4:$CD$4&lt;=$Q344),$BS$7:$CD$7),"$$$")</f>
        <v>$$$</v>
      </c>
      <c r="BR344" s="88" t="str">
        <f t="shared" ref="BR344:BR345" si="828">IFERROR($BQ344-$BF344*100*SUMPRODUCT(--($BS$4:$CD$4&lt;=$Q344))/SUMPRODUCT(--($BS$4:$CD$4&lt;=$Q344),$BS$7:$CD$7)-$BG344*100,"$$$")</f>
        <v>$$$</v>
      </c>
      <c r="BS344" s="29" t="e">
        <f t="shared" ref="BS344:CD345" si="829">IF($CI344,IF(BS$7&gt;0,IF(BS$4&gt;$Q344,$BF344+BS$7*(BS$5+$BG344+$BI344),LOOKUP(BS$7,$AH344:$AL344,$AM344:$AQ344)+IF($AG344="Y",SUMPRODUCT($AX344:$BB344-$AW344:$BA344,BS$7-$AR344:$AV344,N(BS$7&gt;$AR344:$AV344)),BS$7*LOOKUP(BS$7,$AR344:$AV344,$AX344:$BB344))+IF($BE344="Y",$BF344,$BC344)+BS$7*IF($BE344="Y",$BG344,$BD344))*100/BS$7,""),NA())</f>
        <v>#N/A</v>
      </c>
      <c r="BT344" s="29" t="e">
        <f t="shared" si="829"/>
        <v>#N/A</v>
      </c>
      <c r="BU344" s="29" t="e">
        <f t="shared" si="829"/>
        <v>#N/A</v>
      </c>
      <c r="BV344" s="29" t="e">
        <f t="shared" si="829"/>
        <v>#N/A</v>
      </c>
      <c r="BW344" s="29" t="e">
        <f t="shared" si="829"/>
        <v>#N/A</v>
      </c>
      <c r="BX344" s="29" t="e">
        <f t="shared" si="829"/>
        <v>#N/A</v>
      </c>
      <c r="BY344" s="29" t="e">
        <f t="shared" si="829"/>
        <v>#N/A</v>
      </c>
      <c r="BZ344" s="29" t="e">
        <f t="shared" si="829"/>
        <v>#N/A</v>
      </c>
      <c r="CA344" s="29" t="e">
        <f t="shared" si="829"/>
        <v>#N/A</v>
      </c>
      <c r="CB344" s="29" t="e">
        <f t="shared" si="829"/>
        <v>#N/A</v>
      </c>
      <c r="CC344" s="29" t="e">
        <f t="shared" si="829"/>
        <v>#N/A</v>
      </c>
      <c r="CD344" s="29" t="e">
        <f t="shared" si="829"/>
        <v>#N/A</v>
      </c>
      <c r="CE344" s="6" t="str">
        <f t="shared" si="775"/>
        <v/>
      </c>
      <c r="CF344" s="27" t="e">
        <f>IF(AND(CI344,NOT(AD344)),LOOKUP(CF$5,{0,750,1500},H344:J344),"")</f>
        <v>#N/A</v>
      </c>
      <c r="CG344" s="6" t="str">
        <f t="shared" si="776"/>
        <v/>
      </c>
      <c r="CH344" t="e">
        <f t="shared" ref="CH344:CH345" si="830">IF(CI344,IF(ISNUMBER(BO344),BO344,100000)+CV344/10000+IF(ISNUMBER(BJ344),BJ344,2)/10000-P344/100000+ROW()/10000000,"")</f>
        <v>#N/A</v>
      </c>
      <c r="CI344" t="e">
        <f t="shared" ref="CI344:CI345" si="831">PRODUCT(CJ344:CQ344)</f>
        <v>#N/A</v>
      </c>
      <c r="CJ344" s="6" t="e">
        <f t="shared" ref="CJ344:CJ345" si="832">IF($E344=CJ$5,1,0)</f>
        <v>#N/A</v>
      </c>
      <c r="CK344" s="6">
        <f t="shared" ref="CK344:CK345" si="833">IF(CK$5="[Any]",1,IF($F344=CK$5,1,0))</f>
        <v>1</v>
      </c>
      <c r="CL344" s="6">
        <f t="shared" si="26"/>
        <v>1</v>
      </c>
      <c r="CM344" s="6">
        <f t="shared" ref="CM344:CM345" si="834">IF($O344="Fixed",1,0)</f>
        <v>1</v>
      </c>
      <c r="CN344" s="6">
        <f t="shared" ref="CN344:CN345" si="835">IF($Q344&gt;=CN$5,1,0)</f>
        <v>1</v>
      </c>
      <c r="CO344" s="6">
        <f t="shared" ref="CO344:CO345" si="836">IF($Q344&lt;=CO$5,1,0)</f>
        <v>0</v>
      </c>
      <c r="CP344" s="6">
        <f t="shared" ref="CP344:CP345" si="837">IF($P344&gt;=CP$5,1,0)</f>
        <v>1</v>
      </c>
      <c r="CQ344" s="6">
        <f t="shared" ref="CQ344:CQ345" si="838">IF(CQ$5="Any",1,IF(AND(CQ$5="Med",AV344=0,SUM(AN344:AQ344)=0),1,IF(AND(CQ$5="Low",AV344=0,SUM(AN344:AQ344)=0,AM344=0),1,IF(AND(CQ$5="Flat",AV344=0,SUM(AN344:AQ344)=0,AM344=0,IFERROR(NOT(BE344="Y"),0)),1,0))))</f>
        <v>1</v>
      </c>
      <c r="CR344" s="81" t="str">
        <f t="shared" ref="CR344:CR345" si="839">IF(ISNUMBER($CH344),$CH344+$CS344+$CW344,"")</f>
        <v/>
      </c>
      <c r="CS344">
        <f t="shared" ref="CS344:CS345" si="840">CS$5*(12/(MIN(12,Q344))-1)</f>
        <v>0</v>
      </c>
      <c r="CT344">
        <f t="shared" si="741"/>
        <v>20</v>
      </c>
      <c r="CU344" t="str">
        <f t="shared" si="29"/>
        <v>rm</v>
      </c>
      <c r="CV344" s="81">
        <f t="shared" ref="CV344:CV345" si="841">CT344*IF(CU344="",1,Q344)</f>
        <v>720</v>
      </c>
      <c r="CW344" s="81">
        <f>(CV344/25)^1.5*(Calculator!$BU$4/10000)*CW$5</f>
        <v>80.37830486753046</v>
      </c>
      <c r="CX344" t="str">
        <f t="shared" ref="CX344:CX345" si="842">"$"&amp;IF(LEFT(CU344,1)="r",CT344&amp;"/"&amp;CU344,CV344)</f>
        <v>$20/rm</v>
      </c>
    </row>
    <row r="345" spans="2:102" x14ac:dyDescent="0.25">
      <c r="B345" s="115" t="s">
        <v>233</v>
      </c>
      <c r="C345" s="13">
        <v>46218.518055555556</v>
      </c>
      <c r="D345">
        <v>31482</v>
      </c>
      <c r="E345" s="54" t="s">
        <v>235</v>
      </c>
      <c r="F345" s="54" t="s">
        <v>707</v>
      </c>
      <c r="G345" s="54" t="s">
        <v>722</v>
      </c>
      <c r="H345" s="55">
        <v>15.299999999999999</v>
      </c>
      <c r="I345" s="55">
        <v>14.799999999999999</v>
      </c>
      <c r="J345" s="55">
        <v>14.499999999999998</v>
      </c>
      <c r="K345" s="54"/>
      <c r="L345" s="56" t="b">
        <v>0</v>
      </c>
      <c r="M345" s="56" t="b">
        <v>0</v>
      </c>
      <c r="N345" s="54">
        <v>1</v>
      </c>
      <c r="O345" s="54" t="s">
        <v>228</v>
      </c>
      <c r="P345" s="54">
        <v>3</v>
      </c>
      <c r="Q345" s="54">
        <v>36</v>
      </c>
      <c r="R345" s="54" t="s">
        <v>710</v>
      </c>
      <c r="S345" s="54" t="s">
        <v>711</v>
      </c>
      <c r="T345" s="54" t="s">
        <v>712</v>
      </c>
      <c r="U345" s="54" t="s">
        <v>726</v>
      </c>
      <c r="V345" s="54" t="s">
        <v>727</v>
      </c>
      <c r="W345" s="54" t="b">
        <v>0</v>
      </c>
      <c r="X345" s="54"/>
      <c r="Y345" s="57" t="s">
        <v>728</v>
      </c>
      <c r="Z345" s="54" t="s">
        <v>716</v>
      </c>
      <c r="AA345" s="54"/>
      <c r="AB345" s="54" t="s">
        <v>717</v>
      </c>
      <c r="AC345" s="56" t="b">
        <v>0</v>
      </c>
      <c r="AD345" s="56" t="b">
        <v>0</v>
      </c>
      <c r="AE345" s="54" t="s">
        <v>302</v>
      </c>
      <c r="AF345" s="58">
        <v>46218</v>
      </c>
      <c r="AG345" s="62" t="s">
        <v>293</v>
      </c>
      <c r="AH345" s="54">
        <v>0</v>
      </c>
      <c r="AI345" s="54"/>
      <c r="AJ345" s="54"/>
      <c r="AK345" s="54"/>
      <c r="AL345" s="54"/>
      <c r="AM345" s="54">
        <v>4.95</v>
      </c>
      <c r="AN345" s="54"/>
      <c r="AO345" s="54"/>
      <c r="AP345" s="54"/>
      <c r="AQ345" s="54"/>
      <c r="AR345" s="54"/>
      <c r="AS345" s="54"/>
      <c r="AT345" s="54"/>
      <c r="AU345" s="54"/>
      <c r="AV345" s="54"/>
      <c r="AW345" s="54"/>
      <c r="AX345" s="59"/>
      <c r="AY345" s="59"/>
      <c r="AZ345" s="59"/>
      <c r="BA345" s="59"/>
      <c r="BB345" s="59">
        <v>0.14299999999999999</v>
      </c>
      <c r="BC345" s="60"/>
      <c r="BD345" s="61"/>
      <c r="BE345" s="62" t="s">
        <v>718</v>
      </c>
      <c r="BF345" s="35">
        <f t="shared" si="821"/>
        <v>4.9000000000000004</v>
      </c>
      <c r="BG345" s="35">
        <f t="shared" si="821"/>
        <v>6.4130000000000006E-2</v>
      </c>
      <c r="BH345" s="35" t="str">
        <f t="shared" si="822"/>
        <v>Med</v>
      </c>
      <c r="BI345" s="110">
        <f t="shared" si="823"/>
        <v>0</v>
      </c>
      <c r="BJ345" s="83">
        <f>VLOOKUP($F345,REP_Info!$D$6:$H$250,5,FALSE)</f>
        <v>1.272</v>
      </c>
      <c r="BK345" s="30">
        <f t="shared" si="824"/>
        <v>15.29</v>
      </c>
      <c r="BL345" s="30">
        <f t="shared" si="824"/>
        <v>14.794999999999998</v>
      </c>
      <c r="BM345" s="30">
        <f t="shared" si="824"/>
        <v>14.547499999999999</v>
      </c>
      <c r="BN345" s="29">
        <f t="shared" si="824"/>
        <v>14.464999999999998</v>
      </c>
      <c r="BO345" s="85" t="str">
        <f t="shared" si="825"/>
        <v>$$$</v>
      </c>
      <c r="BP345" s="88" t="str">
        <f t="shared" si="826"/>
        <v>$$$</v>
      </c>
      <c r="BQ345" s="88" t="str">
        <f t="shared" si="827"/>
        <v>$$$</v>
      </c>
      <c r="BR345" s="88" t="str">
        <f t="shared" si="828"/>
        <v>$$$</v>
      </c>
      <c r="BS345" s="29" t="e">
        <f t="shared" si="829"/>
        <v>#N/A</v>
      </c>
      <c r="BT345" s="29" t="e">
        <f t="shared" si="829"/>
        <v>#N/A</v>
      </c>
      <c r="BU345" s="29" t="e">
        <f t="shared" si="829"/>
        <v>#N/A</v>
      </c>
      <c r="BV345" s="29" t="e">
        <f t="shared" si="829"/>
        <v>#N/A</v>
      </c>
      <c r="BW345" s="29" t="e">
        <f t="shared" si="829"/>
        <v>#N/A</v>
      </c>
      <c r="BX345" s="29" t="e">
        <f t="shared" si="829"/>
        <v>#N/A</v>
      </c>
      <c r="BY345" s="29" t="e">
        <f t="shared" si="829"/>
        <v>#N/A</v>
      </c>
      <c r="BZ345" s="29" t="e">
        <f t="shared" si="829"/>
        <v>#N/A</v>
      </c>
      <c r="CA345" s="29" t="e">
        <f t="shared" si="829"/>
        <v>#N/A</v>
      </c>
      <c r="CB345" s="29" t="e">
        <f t="shared" si="829"/>
        <v>#N/A</v>
      </c>
      <c r="CC345" s="29" t="e">
        <f t="shared" si="829"/>
        <v>#N/A</v>
      </c>
      <c r="CD345" s="29" t="e">
        <f t="shared" si="829"/>
        <v>#N/A</v>
      </c>
      <c r="CE345" s="6" t="str">
        <f t="shared" si="775"/>
        <v/>
      </c>
      <c r="CF345" s="27" t="e">
        <f>IF(AND(CI345,NOT(AD345)),LOOKUP(CF$5,{0,750,1500},H345:J345),"")</f>
        <v>#N/A</v>
      </c>
      <c r="CG345" s="6" t="str">
        <f t="shared" si="776"/>
        <v/>
      </c>
      <c r="CH345" t="e">
        <f t="shared" si="830"/>
        <v>#N/A</v>
      </c>
      <c r="CI345" t="e">
        <f t="shared" si="831"/>
        <v>#N/A</v>
      </c>
      <c r="CJ345" s="6" t="e">
        <f t="shared" si="832"/>
        <v>#N/A</v>
      </c>
      <c r="CK345" s="6">
        <f t="shared" si="833"/>
        <v>1</v>
      </c>
      <c r="CL345" s="6">
        <f t="shared" si="26"/>
        <v>1</v>
      </c>
      <c r="CM345" s="6">
        <f t="shared" si="834"/>
        <v>1</v>
      </c>
      <c r="CN345" s="6">
        <f t="shared" si="835"/>
        <v>1</v>
      </c>
      <c r="CO345" s="6">
        <f t="shared" si="836"/>
        <v>0</v>
      </c>
      <c r="CP345" s="6">
        <f t="shared" si="837"/>
        <v>1</v>
      </c>
      <c r="CQ345" s="6">
        <f t="shared" si="838"/>
        <v>1</v>
      </c>
      <c r="CR345" s="81" t="str">
        <f t="shared" si="839"/>
        <v/>
      </c>
      <c r="CS345">
        <f t="shared" si="840"/>
        <v>0</v>
      </c>
      <c r="CT345">
        <f t="shared" si="741"/>
        <v>20</v>
      </c>
      <c r="CU345" t="str">
        <f t="shared" si="29"/>
        <v>rm</v>
      </c>
      <c r="CV345" s="81">
        <f t="shared" si="841"/>
        <v>720</v>
      </c>
      <c r="CW345" s="81">
        <f>(CV345/25)^1.5*(Calculator!$BU$4/10000)*CW$5</f>
        <v>80.37830486753046</v>
      </c>
      <c r="CX345" t="str">
        <f t="shared" si="842"/>
        <v>$20/rm</v>
      </c>
    </row>
    <row r="346" spans="2:102" x14ac:dyDescent="0.25">
      <c r="B346" s="115" t="s">
        <v>233</v>
      </c>
      <c r="C346" s="13">
        <v>46269.447222222225</v>
      </c>
      <c r="D346">
        <v>31494</v>
      </c>
      <c r="E346" s="54" t="s">
        <v>237</v>
      </c>
      <c r="F346" s="54" t="s">
        <v>707</v>
      </c>
      <c r="G346" s="54" t="s">
        <v>729</v>
      </c>
      <c r="H346" s="55">
        <v>14.7</v>
      </c>
      <c r="I346" s="55">
        <v>14.2</v>
      </c>
      <c r="J346" s="55">
        <v>13.900000000000002</v>
      </c>
      <c r="K346" s="54"/>
      <c r="L346" s="56" t="b">
        <v>0</v>
      </c>
      <c r="M346" s="56" t="b">
        <v>0</v>
      </c>
      <c r="N346" s="54">
        <v>1</v>
      </c>
      <c r="O346" s="54" t="s">
        <v>228</v>
      </c>
      <c r="P346" s="54">
        <v>3</v>
      </c>
      <c r="Q346" s="54">
        <v>12</v>
      </c>
      <c r="R346" s="54" t="s">
        <v>710</v>
      </c>
      <c r="S346" s="54" t="s">
        <v>711</v>
      </c>
      <c r="T346" s="54" t="s">
        <v>712</v>
      </c>
      <c r="U346" s="54" t="s">
        <v>730</v>
      </c>
      <c r="V346" s="54" t="s">
        <v>731</v>
      </c>
      <c r="W346" s="54" t="b">
        <v>0</v>
      </c>
      <c r="X346" s="54"/>
      <c r="Y346" s="57" t="s">
        <v>732</v>
      </c>
      <c r="Z346" s="54" t="s">
        <v>716</v>
      </c>
      <c r="AA346" s="54"/>
      <c r="AB346" s="54" t="s">
        <v>717</v>
      </c>
      <c r="AC346" s="56" t="b">
        <v>0</v>
      </c>
      <c r="AD346" s="56" t="b">
        <v>0</v>
      </c>
      <c r="AE346" s="54" t="s">
        <v>302</v>
      </c>
      <c r="AF346" s="58">
        <v>46269</v>
      </c>
      <c r="AG346" s="62" t="s">
        <v>293</v>
      </c>
      <c r="AH346" s="54">
        <v>0</v>
      </c>
      <c r="AI346" s="54"/>
      <c r="AJ346" s="54"/>
      <c r="AK346" s="54"/>
      <c r="AL346" s="54"/>
      <c r="AM346" s="54">
        <v>4.95</v>
      </c>
      <c r="AN346" s="54"/>
      <c r="AO346" s="54"/>
      <c r="AP346" s="54"/>
      <c r="AQ346" s="54"/>
      <c r="AR346" s="54"/>
      <c r="AS346" s="54"/>
      <c r="AT346" s="54"/>
      <c r="AU346" s="54"/>
      <c r="AV346" s="54"/>
      <c r="AW346" s="54"/>
      <c r="AX346" s="59"/>
      <c r="AY346" s="59"/>
      <c r="AZ346" s="59"/>
      <c r="BA346" s="59"/>
      <c r="BB346" s="59">
        <v>0.13700000000000001</v>
      </c>
      <c r="BC346" s="60"/>
      <c r="BD346" s="61"/>
      <c r="BE346" s="62" t="s">
        <v>718</v>
      </c>
      <c r="BF346" s="35">
        <f t="shared" si="0"/>
        <v>4.0600000000000005</v>
      </c>
      <c r="BG346" s="35">
        <f t="shared" si="0"/>
        <v>6.0295000000000001E-2</v>
      </c>
      <c r="BH346" s="35" t="str">
        <f t="shared" ref="BH346:BH352" si="843">IF(ISTEXT(BE346),IF(AND(AV346=0,SUM(AN346:AQ346)=0),IF(AM346&lt;=0,IF(BE346="Y","Low","Flat"),"Med"),"High"),"?")</f>
        <v>Med</v>
      </c>
      <c r="BI346" s="110">
        <f t="shared" ref="BI346:BI352" si="844">IF(ISNUMBER(AH346),0*BI$5*SIN((EDATE($A$3,$Q346)-DATE(YEAR(EDATE($A$3,$Q346)),1,0)-BI$4)*2*PI()/365),"")</f>
        <v>0</v>
      </c>
      <c r="BJ346" s="83">
        <f>VLOOKUP($F346,REP_Info!$D$6:$H$250,5,FALSE)</f>
        <v>1.272</v>
      </c>
      <c r="BK346" s="30">
        <f t="shared" ref="BK346:BN352" si="845">IF(BK$7&gt;0,(LOOKUP(BK$7,$AH346:$AL346,$AM346:$AQ346)+IF($AG346="Y",SUMPRODUCT($AX346:$BB346-$AW346:$BA346,BK$7-$AR346:$AV346,N(BK$7&gt;$AR346:$AV346)),BK$7*LOOKUP(BK$7,$AR346:$AV346,$AX346:$BB346))+IF($BE346="Y",$BF346,$BC346)+BK$7*IF($BE346="Y",$BG346,$BD346))*100/BK$7,"")</f>
        <v>14.69</v>
      </c>
      <c r="BL346" s="30">
        <f t="shared" si="845"/>
        <v>14.194999999999999</v>
      </c>
      <c r="BM346" s="30">
        <f t="shared" si="845"/>
        <v>13.9475</v>
      </c>
      <c r="BN346" s="29">
        <f t="shared" si="845"/>
        <v>13.865000000000002</v>
      </c>
      <c r="BO346" s="85" t="str">
        <f t="shared" si="2"/>
        <v>$$$</v>
      </c>
      <c r="BP346" s="88" t="str">
        <f t="shared" ref="BP346:BP352" si="846">IFERROR(BO346*100/BO$5,"$$$")</f>
        <v>$$$</v>
      </c>
      <c r="BQ346" s="88" t="str">
        <f t="shared" si="4"/>
        <v>$$$</v>
      </c>
      <c r="BR346" s="88" t="str">
        <f t="shared" si="5"/>
        <v>$$$</v>
      </c>
      <c r="BS346" s="29" t="e">
        <f t="shared" ref="BS346:CD352" si="847">IF($CI346,IF(BS$7&gt;0,IF(BS$4&gt;$Q346,$BF346+BS$7*(BS$5+$BG346+$BI346),LOOKUP(BS$7,$AH346:$AL346,$AM346:$AQ346)+IF($AG346="Y",SUMPRODUCT($AX346:$BB346-$AW346:$BA346,BS$7-$AR346:$AV346,N(BS$7&gt;$AR346:$AV346)),BS$7*LOOKUP(BS$7,$AR346:$AV346,$AX346:$BB346))+IF($BE346="Y",$BF346,$BC346)+BS$7*IF($BE346="Y",$BG346,$BD346))*100/BS$7,""),NA())</f>
        <v>#N/A</v>
      </c>
      <c r="BT346" s="29" t="e">
        <f t="shared" si="847"/>
        <v>#N/A</v>
      </c>
      <c r="BU346" s="29" t="e">
        <f t="shared" si="847"/>
        <v>#N/A</v>
      </c>
      <c r="BV346" s="29" t="e">
        <f t="shared" si="847"/>
        <v>#N/A</v>
      </c>
      <c r="BW346" s="29" t="e">
        <f t="shared" si="847"/>
        <v>#N/A</v>
      </c>
      <c r="BX346" s="29" t="e">
        <f t="shared" si="847"/>
        <v>#N/A</v>
      </c>
      <c r="BY346" s="29" t="e">
        <f t="shared" si="847"/>
        <v>#N/A</v>
      </c>
      <c r="BZ346" s="29" t="e">
        <f t="shared" si="847"/>
        <v>#N/A</v>
      </c>
      <c r="CA346" s="29" t="e">
        <f t="shared" si="847"/>
        <v>#N/A</v>
      </c>
      <c r="CB346" s="29" t="e">
        <f t="shared" si="847"/>
        <v>#N/A</v>
      </c>
      <c r="CC346" s="29" t="e">
        <f t="shared" si="847"/>
        <v>#N/A</v>
      </c>
      <c r="CD346" s="29" t="e">
        <f t="shared" si="847"/>
        <v>#N/A</v>
      </c>
      <c r="CE346" s="6" t="str">
        <f t="shared" si="775"/>
        <v/>
      </c>
      <c r="CF346" s="27" t="e">
        <f>IF(AND(CI346,NOT(AD346)),LOOKUP(CF$5,{0,750,1500},H346:J346),"")</f>
        <v>#N/A</v>
      </c>
      <c r="CG346" s="6" t="str">
        <f t="shared" si="776"/>
        <v/>
      </c>
      <c r="CH346" t="e">
        <f t="shared" ref="CH346:CH352" si="848">IF(CI346,IF(ISNUMBER(BO346),BO346,100000)+CV346/10000+IF(ISNUMBER(BJ346),BJ346,2)/10000-P346/100000+ROW()/10000000,"")</f>
        <v>#N/A</v>
      </c>
      <c r="CI346" t="e">
        <f t="shared" ref="CI346:CI352" si="849">PRODUCT(CJ346:CQ346)</f>
        <v>#N/A</v>
      </c>
      <c r="CJ346" s="6" t="e">
        <f t="shared" si="11"/>
        <v>#N/A</v>
      </c>
      <c r="CK346" s="6">
        <f t="shared" si="12"/>
        <v>1</v>
      </c>
      <c r="CL346" s="6">
        <f t="shared" si="26"/>
        <v>1</v>
      </c>
      <c r="CM346" s="6">
        <f t="shared" si="13"/>
        <v>1</v>
      </c>
      <c r="CN346" s="6">
        <f t="shared" si="14"/>
        <v>1</v>
      </c>
      <c r="CO346" s="6">
        <f t="shared" si="15"/>
        <v>1</v>
      </c>
      <c r="CP346" s="6">
        <f t="shared" si="16"/>
        <v>1</v>
      </c>
      <c r="CQ346" s="6">
        <f t="shared" ref="CQ346:CQ352" si="850">IF(CQ$5="Any",1,IF(AND(CQ$5="Med",AV346=0,SUM(AN346:AQ346)=0),1,IF(AND(CQ$5="Low",AV346=0,SUM(AN346:AQ346)=0,AM346=0),1,IF(AND(CQ$5="Flat",AV346=0,SUM(AN346:AQ346)=0,AM346=0,IFERROR(NOT(BE346="Y"),0)),1,0))))</f>
        <v>1</v>
      </c>
      <c r="CR346" s="81" t="str">
        <f t="shared" si="17"/>
        <v/>
      </c>
      <c r="CS346">
        <f t="shared" ref="CS346:CS352" si="851">CS$5*(12/(MIN(12,Q346))-1)</f>
        <v>0</v>
      </c>
      <c r="CT346">
        <f t="shared" si="741"/>
        <v>20</v>
      </c>
      <c r="CU346" t="str">
        <f t="shared" si="29"/>
        <v>rm</v>
      </c>
      <c r="CV346" s="81">
        <f t="shared" ref="CV346:CV352" si="852">CT346*IF(CU346="",1,Q346)</f>
        <v>240</v>
      </c>
      <c r="CW346" s="81">
        <f>(CV346/25)^1.5*(Calculator!$BU$4/10000)*CW$5</f>
        <v>15.468811984091507</v>
      </c>
      <c r="CX346" t="str">
        <f t="shared" ref="CX346:CX352" si="853">"$"&amp;IF(LEFT(CU346,1)="r",CT346&amp;"/"&amp;CU346,CV346)</f>
        <v>$20/rm</v>
      </c>
    </row>
    <row r="347" spans="2:102" x14ac:dyDescent="0.25">
      <c r="B347" s="115" t="s">
        <v>233</v>
      </c>
      <c r="C347" s="13">
        <v>46218.518055555556</v>
      </c>
      <c r="D347">
        <v>31495</v>
      </c>
      <c r="E347" s="54" t="s">
        <v>235</v>
      </c>
      <c r="F347" s="54" t="s">
        <v>707</v>
      </c>
      <c r="G347" s="54" t="s">
        <v>729</v>
      </c>
      <c r="H347" s="55">
        <v>14.7</v>
      </c>
      <c r="I347" s="55">
        <v>14.2</v>
      </c>
      <c r="J347" s="55">
        <v>13.900000000000002</v>
      </c>
      <c r="K347" s="54"/>
      <c r="L347" s="56" t="b">
        <v>0</v>
      </c>
      <c r="M347" s="56" t="b">
        <v>0</v>
      </c>
      <c r="N347" s="54">
        <v>1</v>
      </c>
      <c r="O347" s="54" t="s">
        <v>228</v>
      </c>
      <c r="P347" s="54">
        <v>3</v>
      </c>
      <c r="Q347" s="54">
        <v>12</v>
      </c>
      <c r="R347" s="54" t="s">
        <v>710</v>
      </c>
      <c r="S347" s="54" t="s">
        <v>711</v>
      </c>
      <c r="T347" s="54" t="s">
        <v>712</v>
      </c>
      <c r="U347" s="54" t="s">
        <v>733</v>
      </c>
      <c r="V347" s="54" t="s">
        <v>734</v>
      </c>
      <c r="W347" s="54" t="b">
        <v>0</v>
      </c>
      <c r="X347" s="54"/>
      <c r="Y347" s="57" t="s">
        <v>735</v>
      </c>
      <c r="Z347" s="54" t="s">
        <v>716</v>
      </c>
      <c r="AA347" s="54"/>
      <c r="AB347" s="54" t="s">
        <v>717</v>
      </c>
      <c r="AC347" s="56" t="b">
        <v>0</v>
      </c>
      <c r="AD347" s="56" t="b">
        <v>0</v>
      </c>
      <c r="AE347" s="54" t="s">
        <v>302</v>
      </c>
      <c r="AF347" s="58">
        <v>46218</v>
      </c>
      <c r="AG347" s="62" t="s">
        <v>293</v>
      </c>
      <c r="AH347" s="54">
        <v>0</v>
      </c>
      <c r="AI347" s="54"/>
      <c r="AJ347" s="54"/>
      <c r="AK347" s="54"/>
      <c r="AL347" s="54"/>
      <c r="AM347" s="54">
        <v>4.95</v>
      </c>
      <c r="AN347" s="54"/>
      <c r="AO347" s="54"/>
      <c r="AP347" s="54"/>
      <c r="AQ347" s="54"/>
      <c r="AR347" s="54"/>
      <c r="AS347" s="54"/>
      <c r="AT347" s="54"/>
      <c r="AU347" s="54"/>
      <c r="AV347" s="54"/>
      <c r="AW347" s="54"/>
      <c r="AX347" s="59"/>
      <c r="AY347" s="59"/>
      <c r="AZ347" s="59"/>
      <c r="BA347" s="59"/>
      <c r="BB347" s="59">
        <v>0.13700000000000001</v>
      </c>
      <c r="BC347" s="60"/>
      <c r="BD347" s="61"/>
      <c r="BE347" s="62" t="s">
        <v>718</v>
      </c>
      <c r="BF347" s="35">
        <f t="shared" si="0"/>
        <v>4.9000000000000004</v>
      </c>
      <c r="BG347" s="35">
        <f t="shared" si="0"/>
        <v>6.4130000000000006E-2</v>
      </c>
      <c r="BH347" s="35" t="str">
        <f t="shared" si="843"/>
        <v>Med</v>
      </c>
      <c r="BI347" s="110">
        <f t="shared" si="844"/>
        <v>0</v>
      </c>
      <c r="BJ347" s="83">
        <f>VLOOKUP($F347,REP_Info!$D$6:$H$250,5,FALSE)</f>
        <v>1.272</v>
      </c>
      <c r="BK347" s="30">
        <f t="shared" si="845"/>
        <v>14.69</v>
      </c>
      <c r="BL347" s="30">
        <f t="shared" si="845"/>
        <v>14.194999999999999</v>
      </c>
      <c r="BM347" s="30">
        <f t="shared" si="845"/>
        <v>13.9475</v>
      </c>
      <c r="BN347" s="29">
        <f t="shared" si="845"/>
        <v>13.865000000000002</v>
      </c>
      <c r="BO347" s="85" t="str">
        <f t="shared" si="2"/>
        <v>$$$</v>
      </c>
      <c r="BP347" s="88" t="str">
        <f t="shared" si="846"/>
        <v>$$$</v>
      </c>
      <c r="BQ347" s="88" t="str">
        <f t="shared" si="4"/>
        <v>$$$</v>
      </c>
      <c r="BR347" s="88" t="str">
        <f t="shared" si="5"/>
        <v>$$$</v>
      </c>
      <c r="BS347" s="29" t="e">
        <f t="shared" si="847"/>
        <v>#N/A</v>
      </c>
      <c r="BT347" s="29" t="e">
        <f t="shared" si="847"/>
        <v>#N/A</v>
      </c>
      <c r="BU347" s="29" t="e">
        <f t="shared" si="847"/>
        <v>#N/A</v>
      </c>
      <c r="BV347" s="29" t="e">
        <f t="shared" si="847"/>
        <v>#N/A</v>
      </c>
      <c r="BW347" s="29" t="e">
        <f t="shared" si="847"/>
        <v>#N/A</v>
      </c>
      <c r="BX347" s="29" t="e">
        <f t="shared" si="847"/>
        <v>#N/A</v>
      </c>
      <c r="BY347" s="29" t="e">
        <f t="shared" si="847"/>
        <v>#N/A</v>
      </c>
      <c r="BZ347" s="29" t="e">
        <f t="shared" si="847"/>
        <v>#N/A</v>
      </c>
      <c r="CA347" s="29" t="e">
        <f t="shared" si="847"/>
        <v>#N/A</v>
      </c>
      <c r="CB347" s="29" t="e">
        <f t="shared" si="847"/>
        <v>#N/A</v>
      </c>
      <c r="CC347" s="29" t="e">
        <f t="shared" si="847"/>
        <v>#N/A</v>
      </c>
      <c r="CD347" s="29" t="e">
        <f t="shared" si="847"/>
        <v>#N/A</v>
      </c>
      <c r="CE347" s="6" t="str">
        <f t="shared" si="775"/>
        <v/>
      </c>
      <c r="CF347" s="27" t="e">
        <f>IF(AND(CI347,NOT(AD347)),LOOKUP(CF$5,{0,750,1500},H347:J347),"")</f>
        <v>#N/A</v>
      </c>
      <c r="CG347" s="6" t="str">
        <f t="shared" si="776"/>
        <v/>
      </c>
      <c r="CH347" t="e">
        <f t="shared" si="848"/>
        <v>#N/A</v>
      </c>
      <c r="CI347" t="e">
        <f t="shared" si="849"/>
        <v>#N/A</v>
      </c>
      <c r="CJ347" s="6" t="e">
        <f t="shared" si="11"/>
        <v>#N/A</v>
      </c>
      <c r="CK347" s="6">
        <f t="shared" si="12"/>
        <v>1</v>
      </c>
      <c r="CL347" s="6">
        <f t="shared" si="26"/>
        <v>1</v>
      </c>
      <c r="CM347" s="6">
        <f t="shared" si="13"/>
        <v>1</v>
      </c>
      <c r="CN347" s="6">
        <f t="shared" si="14"/>
        <v>1</v>
      </c>
      <c r="CO347" s="6">
        <f t="shared" si="15"/>
        <v>1</v>
      </c>
      <c r="CP347" s="6">
        <f t="shared" si="16"/>
        <v>1</v>
      </c>
      <c r="CQ347" s="6">
        <f t="shared" si="850"/>
        <v>1</v>
      </c>
      <c r="CR347" s="81" t="str">
        <f t="shared" si="17"/>
        <v/>
      </c>
      <c r="CS347">
        <f t="shared" si="851"/>
        <v>0</v>
      </c>
      <c r="CT347">
        <f t="shared" si="741"/>
        <v>20</v>
      </c>
      <c r="CU347" t="str">
        <f t="shared" si="29"/>
        <v>rm</v>
      </c>
      <c r="CV347" s="81">
        <f t="shared" si="852"/>
        <v>240</v>
      </c>
      <c r="CW347" s="81">
        <f>(CV347/25)^1.5*(Calculator!$BU$4/10000)*CW$5</f>
        <v>15.468811984091507</v>
      </c>
      <c r="CX347" t="str">
        <f t="shared" si="853"/>
        <v>$20/rm</v>
      </c>
    </row>
    <row r="348" spans="2:102" x14ac:dyDescent="0.25">
      <c r="B348" s="115" t="s">
        <v>233</v>
      </c>
      <c r="C348" s="13">
        <v>46087.583333333336</v>
      </c>
      <c r="D348">
        <v>33171</v>
      </c>
      <c r="E348" s="54" t="s">
        <v>235</v>
      </c>
      <c r="F348" s="54" t="s">
        <v>707</v>
      </c>
      <c r="G348" s="54" t="s">
        <v>736</v>
      </c>
      <c r="H348" s="55">
        <v>14.299999999999999</v>
      </c>
      <c r="I348" s="55">
        <v>13.8</v>
      </c>
      <c r="J348" s="55">
        <v>13.5</v>
      </c>
      <c r="K348" s="54"/>
      <c r="L348" s="56" t="b">
        <v>0</v>
      </c>
      <c r="M348" s="56" t="b">
        <v>0</v>
      </c>
      <c r="N348" s="54">
        <v>1</v>
      </c>
      <c r="O348" s="54" t="s">
        <v>228</v>
      </c>
      <c r="P348" s="54">
        <v>3</v>
      </c>
      <c r="Q348" s="54">
        <v>28</v>
      </c>
      <c r="R348" s="54" t="s">
        <v>710</v>
      </c>
      <c r="S348" s="54" t="s">
        <v>711</v>
      </c>
      <c r="T348" s="54" t="s">
        <v>712</v>
      </c>
      <c r="U348" s="54" t="s">
        <v>737</v>
      </c>
      <c r="V348" s="54" t="s">
        <v>738</v>
      </c>
      <c r="W348" s="54" t="b">
        <v>0</v>
      </c>
      <c r="X348" s="54"/>
      <c r="Y348" s="57" t="s">
        <v>739</v>
      </c>
      <c r="Z348" s="54" t="s">
        <v>716</v>
      </c>
      <c r="AA348" s="54"/>
      <c r="AB348" s="54" t="s">
        <v>717</v>
      </c>
      <c r="AC348" s="56" t="b">
        <v>0</v>
      </c>
      <c r="AD348" s="56" t="b">
        <v>0</v>
      </c>
      <c r="AE348" s="54" t="s">
        <v>302</v>
      </c>
      <c r="AF348" s="58">
        <v>46087</v>
      </c>
      <c r="AG348" s="62" t="s">
        <v>293</v>
      </c>
      <c r="AH348" s="54">
        <v>0</v>
      </c>
      <c r="AI348" s="54"/>
      <c r="AJ348" s="54"/>
      <c r="AK348" s="54"/>
      <c r="AL348" s="54"/>
      <c r="AM348" s="54">
        <v>4.95</v>
      </c>
      <c r="AN348" s="54"/>
      <c r="AO348" s="54"/>
      <c r="AP348" s="54"/>
      <c r="AQ348" s="54"/>
      <c r="AR348" s="54"/>
      <c r="AS348" s="54"/>
      <c r="AT348" s="54"/>
      <c r="AU348" s="54"/>
      <c r="AV348" s="54"/>
      <c r="AW348" s="54"/>
      <c r="AX348" s="59"/>
      <c r="AY348" s="59"/>
      <c r="AZ348" s="59"/>
      <c r="BA348" s="59"/>
      <c r="BB348" s="59">
        <v>0.13300000000000001</v>
      </c>
      <c r="BC348" s="60"/>
      <c r="BD348" s="61"/>
      <c r="BE348" s="62" t="s">
        <v>718</v>
      </c>
      <c r="BF348" s="35">
        <f t="shared" ref="BF348:BG352" si="854">IF($E348=$E$4,BF$4,IF($E348=$E$5,BF$5,""))</f>
        <v>4.9000000000000004</v>
      </c>
      <c r="BG348" s="35">
        <f t="shared" si="854"/>
        <v>6.4130000000000006E-2</v>
      </c>
      <c r="BH348" s="35" t="str">
        <f t="shared" si="843"/>
        <v>Med</v>
      </c>
      <c r="BI348" s="110">
        <f t="shared" si="844"/>
        <v>0</v>
      </c>
      <c r="BJ348" s="83">
        <f>VLOOKUP($F348,REP_Info!$D$6:$H$250,5,FALSE)</f>
        <v>1.272</v>
      </c>
      <c r="BK348" s="30">
        <f t="shared" si="845"/>
        <v>14.29</v>
      </c>
      <c r="BL348" s="30">
        <f t="shared" si="845"/>
        <v>13.794999999999998</v>
      </c>
      <c r="BM348" s="30">
        <f t="shared" si="845"/>
        <v>13.547499999999999</v>
      </c>
      <c r="BN348" s="29">
        <f t="shared" si="845"/>
        <v>13.465</v>
      </c>
      <c r="BO348" s="85" t="str">
        <f t="shared" si="2"/>
        <v>$$$</v>
      </c>
      <c r="BP348" s="88" t="str">
        <f t="shared" si="846"/>
        <v>$$$</v>
      </c>
      <c r="BQ348" s="88" t="str">
        <f t="shared" si="4"/>
        <v>$$$</v>
      </c>
      <c r="BR348" s="88" t="str">
        <f t="shared" si="5"/>
        <v>$$$</v>
      </c>
      <c r="BS348" s="29" t="e">
        <f t="shared" si="847"/>
        <v>#N/A</v>
      </c>
      <c r="BT348" s="29" t="e">
        <f t="shared" si="847"/>
        <v>#N/A</v>
      </c>
      <c r="BU348" s="29" t="e">
        <f t="shared" si="847"/>
        <v>#N/A</v>
      </c>
      <c r="BV348" s="29" t="e">
        <f t="shared" si="847"/>
        <v>#N/A</v>
      </c>
      <c r="BW348" s="29" t="e">
        <f t="shared" si="847"/>
        <v>#N/A</v>
      </c>
      <c r="BX348" s="29" t="e">
        <f t="shared" si="847"/>
        <v>#N/A</v>
      </c>
      <c r="BY348" s="29" t="e">
        <f t="shared" si="847"/>
        <v>#N/A</v>
      </c>
      <c r="BZ348" s="29" t="e">
        <f t="shared" si="847"/>
        <v>#N/A</v>
      </c>
      <c r="CA348" s="29" t="e">
        <f t="shared" si="847"/>
        <v>#N/A</v>
      </c>
      <c r="CB348" s="29" t="e">
        <f t="shared" si="847"/>
        <v>#N/A</v>
      </c>
      <c r="CC348" s="29" t="e">
        <f t="shared" si="847"/>
        <v>#N/A</v>
      </c>
      <c r="CD348" s="29" t="e">
        <f t="shared" si="847"/>
        <v>#N/A</v>
      </c>
      <c r="CE348" s="6" t="str">
        <f t="shared" si="775"/>
        <v/>
      </c>
      <c r="CF348" s="27" t="e">
        <f>IF(AND(CI348,NOT(AD348)),LOOKUP(CF$5,{0,750,1500},H348:J348),"")</f>
        <v>#N/A</v>
      </c>
      <c r="CG348" s="6" t="str">
        <f t="shared" si="776"/>
        <v/>
      </c>
      <c r="CH348" t="e">
        <f t="shared" si="848"/>
        <v>#N/A</v>
      </c>
      <c r="CI348" t="e">
        <f t="shared" si="849"/>
        <v>#N/A</v>
      </c>
      <c r="CJ348" s="6" t="e">
        <f t="shared" si="11"/>
        <v>#N/A</v>
      </c>
      <c r="CK348" s="6">
        <f t="shared" si="12"/>
        <v>1</v>
      </c>
      <c r="CL348" s="6">
        <f t="shared" si="26"/>
        <v>1</v>
      </c>
      <c r="CM348" s="6">
        <f t="shared" si="13"/>
        <v>1</v>
      </c>
      <c r="CN348" s="6">
        <f t="shared" si="14"/>
        <v>1</v>
      </c>
      <c r="CO348" s="6">
        <f t="shared" si="15"/>
        <v>0</v>
      </c>
      <c r="CP348" s="6">
        <f t="shared" si="16"/>
        <v>1</v>
      </c>
      <c r="CQ348" s="6">
        <f t="shared" si="850"/>
        <v>1</v>
      </c>
      <c r="CR348" s="81" t="str">
        <f t="shared" si="17"/>
        <v/>
      </c>
      <c r="CS348">
        <f t="shared" si="851"/>
        <v>0</v>
      </c>
      <c r="CT348">
        <f t="shared" si="741"/>
        <v>20</v>
      </c>
      <c r="CU348" t="str">
        <f t="shared" si="29"/>
        <v>rm</v>
      </c>
      <c r="CV348" s="81">
        <f t="shared" si="852"/>
        <v>560</v>
      </c>
      <c r="CW348" s="81">
        <f>(CV348/25)^1.5*(Calculator!$BU$4/10000)*CW$5</f>
        <v>55.13433475521952</v>
      </c>
      <c r="CX348" t="str">
        <f t="shared" si="853"/>
        <v>$20/rm</v>
      </c>
    </row>
    <row r="349" spans="2:102" x14ac:dyDescent="0.25">
      <c r="B349" s="115" t="s">
        <v>233</v>
      </c>
      <c r="C349" s="13">
        <v>46269.447222222225</v>
      </c>
      <c r="D349">
        <v>34469</v>
      </c>
      <c r="E349" s="54" t="s">
        <v>237</v>
      </c>
      <c r="F349" s="54" t="s">
        <v>707</v>
      </c>
      <c r="G349" s="54" t="s">
        <v>736</v>
      </c>
      <c r="H349" s="55">
        <v>14.299999999999999</v>
      </c>
      <c r="I349" s="55">
        <v>13.8</v>
      </c>
      <c r="J349" s="55">
        <v>13.5</v>
      </c>
      <c r="K349" s="54"/>
      <c r="L349" s="56" t="b">
        <v>0</v>
      </c>
      <c r="M349" s="56" t="b">
        <v>0</v>
      </c>
      <c r="N349" s="54">
        <v>1</v>
      </c>
      <c r="O349" s="54" t="s">
        <v>228</v>
      </c>
      <c r="P349" s="54">
        <v>3</v>
      </c>
      <c r="Q349" s="54">
        <v>28</v>
      </c>
      <c r="R349" s="54" t="s">
        <v>710</v>
      </c>
      <c r="S349" s="54" t="s">
        <v>711</v>
      </c>
      <c r="T349" s="54" t="s">
        <v>712</v>
      </c>
      <c r="U349" s="54" t="s">
        <v>740</v>
      </c>
      <c r="V349" s="54" t="s">
        <v>741</v>
      </c>
      <c r="W349" s="54" t="b">
        <v>0</v>
      </c>
      <c r="X349" s="54"/>
      <c r="Y349" s="57" t="s">
        <v>742</v>
      </c>
      <c r="Z349" s="54" t="s">
        <v>716</v>
      </c>
      <c r="AA349" s="54"/>
      <c r="AB349" s="54" t="s">
        <v>717</v>
      </c>
      <c r="AC349" s="56" t="b">
        <v>0</v>
      </c>
      <c r="AD349" s="56" t="b">
        <v>0</v>
      </c>
      <c r="AE349" s="54" t="s">
        <v>302</v>
      </c>
      <c r="AF349" s="58">
        <v>46269</v>
      </c>
      <c r="AG349" s="62" t="s">
        <v>293</v>
      </c>
      <c r="AH349" s="54">
        <v>0</v>
      </c>
      <c r="AI349" s="54"/>
      <c r="AJ349" s="54"/>
      <c r="AK349" s="54"/>
      <c r="AL349" s="54"/>
      <c r="AM349" s="54">
        <v>4.95</v>
      </c>
      <c r="AN349" s="54"/>
      <c r="AO349" s="54"/>
      <c r="AP349" s="54"/>
      <c r="AQ349" s="54"/>
      <c r="AR349" s="54"/>
      <c r="AS349" s="54"/>
      <c r="AT349" s="54"/>
      <c r="AU349" s="54"/>
      <c r="AV349" s="54"/>
      <c r="AW349" s="54"/>
      <c r="AX349" s="59"/>
      <c r="AY349" s="59"/>
      <c r="AZ349" s="59"/>
      <c r="BA349" s="59"/>
      <c r="BB349" s="59">
        <v>0.13300000000000001</v>
      </c>
      <c r="BC349" s="60"/>
      <c r="BD349" s="61"/>
      <c r="BE349" s="62" t="s">
        <v>718</v>
      </c>
      <c r="BF349" s="35">
        <f t="shared" si="854"/>
        <v>4.0600000000000005</v>
      </c>
      <c r="BG349" s="35">
        <f t="shared" si="854"/>
        <v>6.0295000000000001E-2</v>
      </c>
      <c r="BH349" s="35" t="str">
        <f t="shared" si="843"/>
        <v>Med</v>
      </c>
      <c r="BI349" s="110">
        <f t="shared" si="844"/>
        <v>0</v>
      </c>
      <c r="BJ349" s="83">
        <f>VLOOKUP($F349,REP_Info!$D$6:$H$250,5,FALSE)</f>
        <v>1.272</v>
      </c>
      <c r="BK349" s="30">
        <f t="shared" si="845"/>
        <v>14.29</v>
      </c>
      <c r="BL349" s="30">
        <f t="shared" si="845"/>
        <v>13.794999999999998</v>
      </c>
      <c r="BM349" s="30">
        <f t="shared" si="845"/>
        <v>13.547499999999999</v>
      </c>
      <c r="BN349" s="29">
        <f t="shared" si="845"/>
        <v>13.465</v>
      </c>
      <c r="BO349" s="85" t="str">
        <f t="shared" si="2"/>
        <v>$$$</v>
      </c>
      <c r="BP349" s="88" t="str">
        <f t="shared" si="846"/>
        <v>$$$</v>
      </c>
      <c r="BQ349" s="88" t="str">
        <f t="shared" si="4"/>
        <v>$$$</v>
      </c>
      <c r="BR349" s="88" t="str">
        <f t="shared" si="5"/>
        <v>$$$</v>
      </c>
      <c r="BS349" s="29" t="e">
        <f t="shared" si="847"/>
        <v>#N/A</v>
      </c>
      <c r="BT349" s="29" t="e">
        <f t="shared" si="847"/>
        <v>#N/A</v>
      </c>
      <c r="BU349" s="29" t="e">
        <f t="shared" si="847"/>
        <v>#N/A</v>
      </c>
      <c r="BV349" s="29" t="e">
        <f t="shared" si="847"/>
        <v>#N/A</v>
      </c>
      <c r="BW349" s="29" t="e">
        <f t="shared" si="847"/>
        <v>#N/A</v>
      </c>
      <c r="BX349" s="29" t="e">
        <f t="shared" si="847"/>
        <v>#N/A</v>
      </c>
      <c r="BY349" s="29" t="e">
        <f t="shared" si="847"/>
        <v>#N/A</v>
      </c>
      <c r="BZ349" s="29" t="e">
        <f t="shared" si="847"/>
        <v>#N/A</v>
      </c>
      <c r="CA349" s="29" t="e">
        <f t="shared" si="847"/>
        <v>#N/A</v>
      </c>
      <c r="CB349" s="29" t="e">
        <f t="shared" si="847"/>
        <v>#N/A</v>
      </c>
      <c r="CC349" s="29" t="e">
        <f t="shared" si="847"/>
        <v>#N/A</v>
      </c>
      <c r="CD349" s="29" t="e">
        <f t="shared" si="847"/>
        <v>#N/A</v>
      </c>
      <c r="CE349" s="6" t="str">
        <f t="shared" si="775"/>
        <v/>
      </c>
      <c r="CF349" s="27" t="e">
        <f>IF(AND(CI349,NOT(AD349)),LOOKUP(CF$5,{0,750,1500},H349:J349),"")</f>
        <v>#N/A</v>
      </c>
      <c r="CG349" s="6" t="str">
        <f t="shared" si="776"/>
        <v/>
      </c>
      <c r="CH349" t="e">
        <f t="shared" si="848"/>
        <v>#N/A</v>
      </c>
      <c r="CI349" t="e">
        <f t="shared" si="849"/>
        <v>#N/A</v>
      </c>
      <c r="CJ349" s="6" t="e">
        <f t="shared" si="11"/>
        <v>#N/A</v>
      </c>
      <c r="CK349" s="6">
        <f t="shared" si="12"/>
        <v>1</v>
      </c>
      <c r="CL349" s="6">
        <f t="shared" si="26"/>
        <v>1</v>
      </c>
      <c r="CM349" s="6">
        <f t="shared" si="13"/>
        <v>1</v>
      </c>
      <c r="CN349" s="6">
        <f t="shared" si="14"/>
        <v>1</v>
      </c>
      <c r="CO349" s="6">
        <f t="shared" si="15"/>
        <v>0</v>
      </c>
      <c r="CP349" s="6">
        <f t="shared" si="16"/>
        <v>1</v>
      </c>
      <c r="CQ349" s="6">
        <f t="shared" si="850"/>
        <v>1</v>
      </c>
      <c r="CR349" s="81" t="str">
        <f t="shared" si="17"/>
        <v/>
      </c>
      <c r="CS349">
        <f t="shared" si="851"/>
        <v>0</v>
      </c>
      <c r="CT349">
        <f t="shared" si="741"/>
        <v>20</v>
      </c>
      <c r="CU349" t="str">
        <f t="shared" si="29"/>
        <v>rm</v>
      </c>
      <c r="CV349" s="81">
        <f t="shared" si="852"/>
        <v>560</v>
      </c>
      <c r="CW349" s="81">
        <f>(CV349/25)^1.5*(Calculator!$BU$4/10000)*CW$5</f>
        <v>55.13433475521952</v>
      </c>
      <c r="CX349" t="str">
        <f t="shared" si="853"/>
        <v>$20/rm</v>
      </c>
    </row>
    <row r="350" spans="2:102" x14ac:dyDescent="0.25">
      <c r="B350" s="115" t="s">
        <v>233</v>
      </c>
      <c r="C350" s="13">
        <v>46259.661805555559</v>
      </c>
      <c r="D350">
        <v>37741</v>
      </c>
      <c r="E350" s="54" t="s">
        <v>237</v>
      </c>
      <c r="F350" s="54" t="s">
        <v>743</v>
      </c>
      <c r="G350" s="54" t="s">
        <v>1619</v>
      </c>
      <c r="H350" s="55">
        <v>12.5</v>
      </c>
      <c r="I350" s="55">
        <v>12</v>
      </c>
      <c r="J350" s="55">
        <v>11.799999999999999</v>
      </c>
      <c r="K350" s="54"/>
      <c r="L350" s="56" t="b">
        <v>0</v>
      </c>
      <c r="M350" s="56" t="b">
        <v>0</v>
      </c>
      <c r="N350" s="54">
        <v>1</v>
      </c>
      <c r="O350" s="54" t="s">
        <v>228</v>
      </c>
      <c r="P350" s="54">
        <v>15</v>
      </c>
      <c r="Q350" s="54">
        <v>24</v>
      </c>
      <c r="R350" s="54">
        <v>300</v>
      </c>
      <c r="S350" s="54" t="s">
        <v>1620</v>
      </c>
      <c r="T350" s="54"/>
      <c r="U350" s="54" t="s">
        <v>1616</v>
      </c>
      <c r="V350" s="54" t="s">
        <v>1621</v>
      </c>
      <c r="W350" s="54" t="b">
        <v>0</v>
      </c>
      <c r="X350" s="54"/>
      <c r="Y350" s="57" t="s">
        <v>2057</v>
      </c>
      <c r="Z350" s="54" t="s">
        <v>1622</v>
      </c>
      <c r="AA350" s="54"/>
      <c r="AB350" s="54" t="s">
        <v>1623</v>
      </c>
      <c r="AC350" s="56" t="b">
        <v>1</v>
      </c>
      <c r="AD350" s="56" t="b">
        <v>0</v>
      </c>
      <c r="AE350" s="54" t="s">
        <v>302</v>
      </c>
      <c r="AF350" s="58">
        <v>46259</v>
      </c>
      <c r="AG350" s="62" t="s">
        <v>293</v>
      </c>
      <c r="AH350" s="54">
        <v>0</v>
      </c>
      <c r="AI350" s="54"/>
      <c r="AJ350" s="54"/>
      <c r="AK350" s="54"/>
      <c r="AL350" s="54"/>
      <c r="AM350" s="54">
        <v>0</v>
      </c>
      <c r="AN350" s="54"/>
      <c r="AO350" s="54"/>
      <c r="AP350" s="54"/>
      <c r="AQ350" s="54"/>
      <c r="AR350" s="54"/>
      <c r="AS350" s="54"/>
      <c r="AT350" s="54"/>
      <c r="AU350" s="54"/>
      <c r="AV350" s="54"/>
      <c r="AW350" s="54"/>
      <c r="AX350" s="59"/>
      <c r="AY350" s="59"/>
      <c r="AZ350" s="59"/>
      <c r="BA350" s="59"/>
      <c r="BB350" s="59">
        <v>5.6099999999999997E-2</v>
      </c>
      <c r="BC350" s="60">
        <v>4.0599999999999996</v>
      </c>
      <c r="BD350" s="61">
        <v>6.0295000000000001E-2</v>
      </c>
      <c r="BE350" s="62" t="s">
        <v>293</v>
      </c>
      <c r="BF350" s="35">
        <f t="shared" si="854"/>
        <v>4.0600000000000005</v>
      </c>
      <c r="BG350" s="35">
        <f t="shared" si="854"/>
        <v>6.0295000000000001E-2</v>
      </c>
      <c r="BH350" s="35" t="str">
        <f t="shared" si="843"/>
        <v>Low</v>
      </c>
      <c r="BI350" s="110">
        <f t="shared" si="844"/>
        <v>0</v>
      </c>
      <c r="BJ350" s="83">
        <f>VLOOKUP($F350,REP_Info!$D$6:$H$250,5,FALSE)</f>
        <v>8.1270000000000007</v>
      </c>
      <c r="BK350" s="30">
        <f t="shared" si="845"/>
        <v>12.451499999999999</v>
      </c>
      <c r="BL350" s="30">
        <f t="shared" si="845"/>
        <v>12.045500000000001</v>
      </c>
      <c r="BM350" s="30">
        <f t="shared" si="845"/>
        <v>11.842499999999999</v>
      </c>
      <c r="BN350" s="29">
        <f t="shared" si="845"/>
        <v>11.774833333333333</v>
      </c>
      <c r="BO350" s="85" t="str">
        <f t="shared" si="2"/>
        <v>$$$</v>
      </c>
      <c r="BP350" s="88" t="str">
        <f t="shared" si="846"/>
        <v>$$$</v>
      </c>
      <c r="BQ350" s="88" t="str">
        <f t="shared" si="4"/>
        <v>$$$</v>
      </c>
      <c r="BR350" s="88" t="str">
        <f t="shared" si="5"/>
        <v>$$$</v>
      </c>
      <c r="BS350" s="29" t="e">
        <f t="shared" si="847"/>
        <v>#N/A</v>
      </c>
      <c r="BT350" s="29" t="e">
        <f t="shared" si="847"/>
        <v>#N/A</v>
      </c>
      <c r="BU350" s="29" t="e">
        <f t="shared" si="847"/>
        <v>#N/A</v>
      </c>
      <c r="BV350" s="29" t="e">
        <f t="shared" si="847"/>
        <v>#N/A</v>
      </c>
      <c r="BW350" s="29" t="e">
        <f t="shared" si="847"/>
        <v>#N/A</v>
      </c>
      <c r="BX350" s="29" t="e">
        <f t="shared" si="847"/>
        <v>#N/A</v>
      </c>
      <c r="BY350" s="29" t="e">
        <f t="shared" si="847"/>
        <v>#N/A</v>
      </c>
      <c r="BZ350" s="29" t="e">
        <f t="shared" si="847"/>
        <v>#N/A</v>
      </c>
      <c r="CA350" s="29" t="e">
        <f t="shared" si="847"/>
        <v>#N/A</v>
      </c>
      <c r="CB350" s="29" t="e">
        <f t="shared" si="847"/>
        <v>#N/A</v>
      </c>
      <c r="CC350" s="29" t="e">
        <f t="shared" si="847"/>
        <v>#N/A</v>
      </c>
      <c r="CD350" s="29" t="e">
        <f t="shared" si="847"/>
        <v>#N/A</v>
      </c>
      <c r="CE350" s="6" t="str">
        <f t="shared" si="775"/>
        <v/>
      </c>
      <c r="CF350" s="27" t="e">
        <f>IF(AND(CI350,NOT(AD350)),LOOKUP(CF$5,{0,750,1500},H350:J350),"")</f>
        <v>#N/A</v>
      </c>
      <c r="CG350" s="6" t="str">
        <f t="shared" si="776"/>
        <v/>
      </c>
      <c r="CH350" t="e">
        <f t="shared" si="848"/>
        <v>#N/A</v>
      </c>
      <c r="CI350" t="e">
        <f t="shared" si="849"/>
        <v>#N/A</v>
      </c>
      <c r="CJ350" s="6" t="e">
        <f t="shared" si="11"/>
        <v>#N/A</v>
      </c>
      <c r="CK350" s="6">
        <f t="shared" si="12"/>
        <v>1</v>
      </c>
      <c r="CL350" s="6">
        <f t="shared" si="26"/>
        <v>1</v>
      </c>
      <c r="CM350" s="6">
        <f t="shared" si="13"/>
        <v>1</v>
      </c>
      <c r="CN350" s="6">
        <f t="shared" si="14"/>
        <v>1</v>
      </c>
      <c r="CO350" s="6">
        <f t="shared" si="15"/>
        <v>0</v>
      </c>
      <c r="CP350" s="6">
        <f t="shared" si="16"/>
        <v>1</v>
      </c>
      <c r="CQ350" s="6">
        <f t="shared" si="850"/>
        <v>1</v>
      </c>
      <c r="CR350" s="81" t="str">
        <f t="shared" si="17"/>
        <v/>
      </c>
      <c r="CS350">
        <f t="shared" si="851"/>
        <v>0</v>
      </c>
      <c r="CT350">
        <f t="shared" si="741"/>
        <v>300</v>
      </c>
      <c r="CU350" t="str">
        <f t="shared" si="29"/>
        <v/>
      </c>
      <c r="CV350" s="81">
        <f t="shared" si="852"/>
        <v>300</v>
      </c>
      <c r="CW350" s="81">
        <f>(CV350/25)^1.5*(Calculator!$BU$4/10000)*CW$5</f>
        <v>21.618321954745014</v>
      </c>
      <c r="CX350" t="str">
        <f t="shared" si="853"/>
        <v>$300</v>
      </c>
    </row>
    <row r="351" spans="2:102" x14ac:dyDescent="0.25">
      <c r="B351" s="115" t="s">
        <v>233</v>
      </c>
      <c r="C351" s="13">
        <v>46263.276388888888</v>
      </c>
      <c r="D351">
        <v>37790</v>
      </c>
      <c r="E351" s="54" t="s">
        <v>237</v>
      </c>
      <c r="F351" s="54" t="s">
        <v>743</v>
      </c>
      <c r="G351" s="54" t="s">
        <v>1789</v>
      </c>
      <c r="H351" s="55">
        <v>11.799999999999999</v>
      </c>
      <c r="I351" s="55">
        <v>11.3</v>
      </c>
      <c r="J351" s="55">
        <v>11.1</v>
      </c>
      <c r="K351" s="54"/>
      <c r="L351" s="56" t="b">
        <v>0</v>
      </c>
      <c r="M351" s="56" t="b">
        <v>0</v>
      </c>
      <c r="N351" s="54">
        <v>1</v>
      </c>
      <c r="O351" s="54" t="s">
        <v>228</v>
      </c>
      <c r="P351" s="54">
        <v>15</v>
      </c>
      <c r="Q351" s="54">
        <v>10</v>
      </c>
      <c r="R351" s="54">
        <v>300</v>
      </c>
      <c r="S351" s="54" t="s">
        <v>1620</v>
      </c>
      <c r="T351" s="54"/>
      <c r="U351" s="54" t="s">
        <v>1616</v>
      </c>
      <c r="V351" s="54" t="s">
        <v>1621</v>
      </c>
      <c r="W351" s="54" t="b">
        <v>0</v>
      </c>
      <c r="X351" s="54"/>
      <c r="Y351" s="57" t="s">
        <v>2145</v>
      </c>
      <c r="Z351" s="54" t="s">
        <v>1622</v>
      </c>
      <c r="AA351" s="54"/>
      <c r="AB351" s="54" t="s">
        <v>1623</v>
      </c>
      <c r="AC351" s="56" t="b">
        <v>1</v>
      </c>
      <c r="AD351" s="56" t="b">
        <v>0</v>
      </c>
      <c r="AE351" s="54" t="s">
        <v>302</v>
      </c>
      <c r="AF351" s="58">
        <v>46262</v>
      </c>
      <c r="AG351" s="62" t="s">
        <v>293</v>
      </c>
      <c r="AH351" s="54">
        <v>0</v>
      </c>
      <c r="AI351" s="54"/>
      <c r="AJ351" s="54"/>
      <c r="AK351" s="54"/>
      <c r="AL351" s="54"/>
      <c r="AM351" s="54">
        <v>0</v>
      </c>
      <c r="AN351" s="54"/>
      <c r="AO351" s="54"/>
      <c r="AP351" s="54"/>
      <c r="AQ351" s="54"/>
      <c r="AR351" s="54"/>
      <c r="AS351" s="54"/>
      <c r="AT351" s="54"/>
      <c r="AU351" s="54"/>
      <c r="AV351" s="54"/>
      <c r="AW351" s="54"/>
      <c r="AX351" s="59"/>
      <c r="AY351" s="59"/>
      <c r="AZ351" s="59"/>
      <c r="BA351" s="59"/>
      <c r="BB351" s="59">
        <v>4.9099999999999998E-2</v>
      </c>
      <c r="BC351" s="60">
        <v>4.0599999999999996</v>
      </c>
      <c r="BD351" s="61">
        <v>6.0295000000000001E-2</v>
      </c>
      <c r="BE351" s="62" t="s">
        <v>293</v>
      </c>
      <c r="BF351" s="35">
        <f t="shared" si="854"/>
        <v>4.0600000000000005</v>
      </c>
      <c r="BG351" s="35">
        <f t="shared" si="854"/>
        <v>6.0295000000000001E-2</v>
      </c>
      <c r="BH351" s="35" t="str">
        <f t="shared" si="843"/>
        <v>Low</v>
      </c>
      <c r="BI351" s="110">
        <f t="shared" si="844"/>
        <v>0</v>
      </c>
      <c r="BJ351" s="83">
        <f>VLOOKUP($F351,REP_Info!$D$6:$H$250,5,FALSE)</f>
        <v>8.1270000000000007</v>
      </c>
      <c r="BK351" s="30">
        <f t="shared" si="845"/>
        <v>11.7515</v>
      </c>
      <c r="BL351" s="30">
        <f t="shared" si="845"/>
        <v>11.345499999999999</v>
      </c>
      <c r="BM351" s="30">
        <f t="shared" si="845"/>
        <v>11.1425</v>
      </c>
      <c r="BN351" s="29">
        <f t="shared" si="845"/>
        <v>11.074833333333334</v>
      </c>
      <c r="BO351" s="85" t="str">
        <f t="shared" si="2"/>
        <v>$$$</v>
      </c>
      <c r="BP351" s="88" t="str">
        <f t="shared" si="846"/>
        <v>$$$</v>
      </c>
      <c r="BQ351" s="88" t="str">
        <f t="shared" si="4"/>
        <v>$$$</v>
      </c>
      <c r="BR351" s="88" t="str">
        <f t="shared" si="5"/>
        <v>$$$</v>
      </c>
      <c r="BS351" s="29" t="e">
        <f t="shared" si="847"/>
        <v>#N/A</v>
      </c>
      <c r="BT351" s="29" t="e">
        <f t="shared" si="847"/>
        <v>#N/A</v>
      </c>
      <c r="BU351" s="29" t="e">
        <f t="shared" si="847"/>
        <v>#N/A</v>
      </c>
      <c r="BV351" s="29" t="e">
        <f t="shared" si="847"/>
        <v>#N/A</v>
      </c>
      <c r="BW351" s="29" t="e">
        <f t="shared" si="847"/>
        <v>#N/A</v>
      </c>
      <c r="BX351" s="29" t="e">
        <f t="shared" si="847"/>
        <v>#N/A</v>
      </c>
      <c r="BY351" s="29" t="e">
        <f t="shared" si="847"/>
        <v>#N/A</v>
      </c>
      <c r="BZ351" s="29" t="e">
        <f t="shared" si="847"/>
        <v>#N/A</v>
      </c>
      <c r="CA351" s="29" t="e">
        <f t="shared" si="847"/>
        <v>#N/A</v>
      </c>
      <c r="CB351" s="29" t="e">
        <f t="shared" si="847"/>
        <v>#N/A</v>
      </c>
      <c r="CC351" s="29" t="e">
        <f t="shared" si="847"/>
        <v>#N/A</v>
      </c>
      <c r="CD351" s="29" t="e">
        <f t="shared" si="847"/>
        <v>#N/A</v>
      </c>
      <c r="CE351" s="6" t="str">
        <f t="shared" si="775"/>
        <v/>
      </c>
      <c r="CF351" s="27" t="e">
        <f>IF(AND(CI351,NOT(AD351)),LOOKUP(CF$5,{0,750,1500},H351:J351),"")</f>
        <v>#N/A</v>
      </c>
      <c r="CG351" s="6" t="str">
        <f t="shared" si="776"/>
        <v/>
      </c>
      <c r="CH351" t="e">
        <f t="shared" si="848"/>
        <v>#N/A</v>
      </c>
      <c r="CI351" t="e">
        <f t="shared" si="849"/>
        <v>#N/A</v>
      </c>
      <c r="CJ351" s="6" t="e">
        <f t="shared" si="11"/>
        <v>#N/A</v>
      </c>
      <c r="CK351" s="6">
        <f t="shared" si="12"/>
        <v>1</v>
      </c>
      <c r="CL351" s="6">
        <f t="shared" si="26"/>
        <v>1</v>
      </c>
      <c r="CM351" s="6">
        <f t="shared" si="13"/>
        <v>1</v>
      </c>
      <c r="CN351" s="6">
        <f t="shared" si="14"/>
        <v>0</v>
      </c>
      <c r="CO351" s="6">
        <f t="shared" si="15"/>
        <v>1</v>
      </c>
      <c r="CP351" s="6">
        <f t="shared" si="16"/>
        <v>1</v>
      </c>
      <c r="CQ351" s="6">
        <f t="shared" si="850"/>
        <v>1</v>
      </c>
      <c r="CR351" s="81" t="str">
        <f t="shared" si="17"/>
        <v/>
      </c>
      <c r="CS351">
        <f t="shared" si="851"/>
        <v>3.5999999999999992</v>
      </c>
      <c r="CT351">
        <f t="shared" si="741"/>
        <v>300</v>
      </c>
      <c r="CU351" t="str">
        <f t="shared" si="29"/>
        <v/>
      </c>
      <c r="CV351" s="81">
        <f t="shared" si="852"/>
        <v>300</v>
      </c>
      <c r="CW351" s="81">
        <f>(CV351/25)^1.5*(Calculator!$BU$4/10000)*CW$5</f>
        <v>21.618321954745014</v>
      </c>
      <c r="CX351" t="str">
        <f t="shared" si="853"/>
        <v>$300</v>
      </c>
    </row>
    <row r="352" spans="2:102" x14ac:dyDescent="0.25">
      <c r="B352" s="115" t="s">
        <v>233</v>
      </c>
      <c r="C352" s="13">
        <v>46267.647916666669</v>
      </c>
      <c r="D352">
        <v>37822</v>
      </c>
      <c r="E352" s="54" t="s">
        <v>235</v>
      </c>
      <c r="F352" s="54" t="s">
        <v>743</v>
      </c>
      <c r="G352" s="54" t="s">
        <v>1789</v>
      </c>
      <c r="H352" s="55">
        <v>12.2</v>
      </c>
      <c r="I352" s="55">
        <v>11.700000000000001</v>
      </c>
      <c r="J352" s="55">
        <v>11.4</v>
      </c>
      <c r="K352" s="54"/>
      <c r="L352" s="56" t="b">
        <v>0</v>
      </c>
      <c r="M352" s="56" t="b">
        <v>0</v>
      </c>
      <c r="N352" s="54">
        <v>1</v>
      </c>
      <c r="O352" s="54" t="s">
        <v>228</v>
      </c>
      <c r="P352" s="54">
        <v>15</v>
      </c>
      <c r="Q352" s="54">
        <v>10</v>
      </c>
      <c r="R352" s="54">
        <v>300</v>
      </c>
      <c r="S352" s="54" t="s">
        <v>1620</v>
      </c>
      <c r="T352" s="54"/>
      <c r="U352" s="54" t="s">
        <v>1616</v>
      </c>
      <c r="V352" s="54" t="s">
        <v>1621</v>
      </c>
      <c r="W352" s="54" t="b">
        <v>0</v>
      </c>
      <c r="X352" s="54"/>
      <c r="Y352" s="57" t="s">
        <v>2356</v>
      </c>
      <c r="Z352" s="54" t="s">
        <v>1622</v>
      </c>
      <c r="AA352" s="54"/>
      <c r="AB352" s="54" t="s">
        <v>1623</v>
      </c>
      <c r="AC352" s="56" t="b">
        <v>1</v>
      </c>
      <c r="AD352" s="56" t="b">
        <v>0</v>
      </c>
      <c r="AE352" s="54" t="s">
        <v>302</v>
      </c>
      <c r="AF352" s="58">
        <v>46267</v>
      </c>
      <c r="AG352" s="62" t="s">
        <v>293</v>
      </c>
      <c r="AH352" s="54">
        <v>0</v>
      </c>
      <c r="AI352" s="54"/>
      <c r="AJ352" s="54"/>
      <c r="AK352" s="54"/>
      <c r="AL352" s="54"/>
      <c r="AM352" s="54">
        <v>0</v>
      </c>
      <c r="AN352" s="54"/>
      <c r="AO352" s="54"/>
      <c r="AP352" s="54"/>
      <c r="AQ352" s="54"/>
      <c r="AR352" s="54"/>
      <c r="AS352" s="54"/>
      <c r="AT352" s="54"/>
      <c r="AU352" s="54"/>
      <c r="AV352" s="54"/>
      <c r="AW352" s="54"/>
      <c r="AX352" s="59"/>
      <c r="AY352" s="59"/>
      <c r="AZ352" s="59"/>
      <c r="BA352" s="59"/>
      <c r="BB352" s="59">
        <v>4.7699999999999999E-2</v>
      </c>
      <c r="BC352" s="60">
        <v>4.9000000000000004</v>
      </c>
      <c r="BD352" s="61">
        <v>6.4130000000000006E-2</v>
      </c>
      <c r="BE352" s="62" t="s">
        <v>293</v>
      </c>
      <c r="BF352" s="35">
        <f t="shared" si="854"/>
        <v>4.9000000000000004</v>
      </c>
      <c r="BG352" s="35">
        <f t="shared" si="854"/>
        <v>6.4130000000000006E-2</v>
      </c>
      <c r="BH352" s="35" t="str">
        <f t="shared" si="843"/>
        <v>Low</v>
      </c>
      <c r="BI352" s="110">
        <f t="shared" si="844"/>
        <v>0</v>
      </c>
      <c r="BJ352" s="83">
        <f>VLOOKUP($F352,REP_Info!$D$6:$H$250,5,FALSE)</f>
        <v>8.1270000000000007</v>
      </c>
      <c r="BK352" s="30">
        <f t="shared" si="845"/>
        <v>12.163000000000002</v>
      </c>
      <c r="BL352" s="30">
        <f t="shared" si="845"/>
        <v>11.673000000000002</v>
      </c>
      <c r="BM352" s="30">
        <f t="shared" si="845"/>
        <v>11.428000000000003</v>
      </c>
      <c r="BN352" s="29">
        <f t="shared" si="845"/>
        <v>11.346333333333334</v>
      </c>
      <c r="BO352" s="85" t="str">
        <f t="shared" si="2"/>
        <v>$$$</v>
      </c>
      <c r="BP352" s="88" t="str">
        <f t="shared" si="846"/>
        <v>$$$</v>
      </c>
      <c r="BQ352" s="88" t="str">
        <f t="shared" ref="BQ352" si="855">IFERROR(SUMPRODUCT($BS$7:$CD$7,$BS352:$CD352,--($BS$4:$CD$4&lt;=$Q352))/SUMPRODUCT(--($BS$4:$CD$4&lt;=$Q352),$BS$7:$CD$7),"$$$")</f>
        <v>$$$</v>
      </c>
      <c r="BR352" s="88" t="str">
        <f t="shared" ref="BR352" si="856">IFERROR($BQ352-$BF352*100*SUMPRODUCT(--($BS$4:$CD$4&lt;=$Q352))/SUMPRODUCT(--($BS$4:$CD$4&lt;=$Q352),$BS$7:$CD$7)-$BG352*100,"$$$")</f>
        <v>$$$</v>
      </c>
      <c r="BS352" s="29" t="e">
        <f t="shared" si="847"/>
        <v>#N/A</v>
      </c>
      <c r="BT352" s="29" t="e">
        <f t="shared" si="847"/>
        <v>#N/A</v>
      </c>
      <c r="BU352" s="29" t="e">
        <f t="shared" si="847"/>
        <v>#N/A</v>
      </c>
      <c r="BV352" s="29" t="e">
        <f t="shared" si="847"/>
        <v>#N/A</v>
      </c>
      <c r="BW352" s="29" t="e">
        <f t="shared" si="847"/>
        <v>#N/A</v>
      </c>
      <c r="BX352" s="29" t="e">
        <f t="shared" si="847"/>
        <v>#N/A</v>
      </c>
      <c r="BY352" s="29" t="e">
        <f t="shared" si="847"/>
        <v>#N/A</v>
      </c>
      <c r="BZ352" s="29" t="e">
        <f t="shared" si="847"/>
        <v>#N/A</v>
      </c>
      <c r="CA352" s="29" t="e">
        <f t="shared" si="847"/>
        <v>#N/A</v>
      </c>
      <c r="CB352" s="29" t="e">
        <f t="shared" si="847"/>
        <v>#N/A</v>
      </c>
      <c r="CC352" s="29" t="e">
        <f t="shared" si="847"/>
        <v>#N/A</v>
      </c>
      <c r="CD352" s="29" t="e">
        <f t="shared" si="847"/>
        <v>#N/A</v>
      </c>
      <c r="CE352" s="6" t="str">
        <f t="shared" si="775"/>
        <v/>
      </c>
      <c r="CF352" s="27" t="e">
        <f>IF(AND(CI352,NOT(AD352)),LOOKUP(CF$5,{0,750,1500},H352:J352),"")</f>
        <v>#N/A</v>
      </c>
      <c r="CG352" s="6" t="str">
        <f t="shared" si="776"/>
        <v/>
      </c>
      <c r="CH352" t="e">
        <f t="shared" si="848"/>
        <v>#N/A</v>
      </c>
      <c r="CI352" t="e">
        <f t="shared" si="849"/>
        <v>#N/A</v>
      </c>
      <c r="CJ352" s="6" t="e">
        <f t="shared" si="11"/>
        <v>#N/A</v>
      </c>
      <c r="CK352" s="6">
        <f t="shared" si="12"/>
        <v>1</v>
      </c>
      <c r="CL352" s="6">
        <f t="shared" si="26"/>
        <v>1</v>
      </c>
      <c r="CM352" s="6">
        <f t="shared" si="13"/>
        <v>1</v>
      </c>
      <c r="CN352" s="6">
        <f t="shared" si="14"/>
        <v>0</v>
      </c>
      <c r="CO352" s="6">
        <f t="shared" si="15"/>
        <v>1</v>
      </c>
      <c r="CP352" s="6">
        <f t="shared" si="16"/>
        <v>1</v>
      </c>
      <c r="CQ352" s="6">
        <f t="shared" si="850"/>
        <v>1</v>
      </c>
      <c r="CR352" s="81" t="str">
        <f t="shared" si="17"/>
        <v/>
      </c>
      <c r="CS352">
        <f t="shared" si="851"/>
        <v>3.5999999999999992</v>
      </c>
      <c r="CT352">
        <f t="shared" si="741"/>
        <v>300</v>
      </c>
      <c r="CU352" t="str">
        <f t="shared" si="29"/>
        <v/>
      </c>
      <c r="CV352" s="81">
        <f t="shared" si="852"/>
        <v>300</v>
      </c>
      <c r="CW352" s="81">
        <f>(CV352/25)^1.5*(Calculator!$BU$4/10000)*CW$5</f>
        <v>21.618321954745014</v>
      </c>
      <c r="CX352" t="str">
        <f t="shared" si="853"/>
        <v>$300</v>
      </c>
    </row>
    <row r="353" spans="2:102" x14ac:dyDescent="0.25">
      <c r="B353" s="115" t="s">
        <v>233</v>
      </c>
      <c r="C353" s="13">
        <v>46267.647916666669</v>
      </c>
      <c r="D353">
        <v>37828</v>
      </c>
      <c r="E353" s="54" t="s">
        <v>235</v>
      </c>
      <c r="F353" s="54" t="s">
        <v>743</v>
      </c>
      <c r="G353" s="54" t="s">
        <v>1619</v>
      </c>
      <c r="H353" s="55">
        <v>12.9</v>
      </c>
      <c r="I353" s="55">
        <v>12.4</v>
      </c>
      <c r="J353" s="55">
        <v>12.1</v>
      </c>
      <c r="K353" s="54"/>
      <c r="L353" s="56" t="b">
        <v>0</v>
      </c>
      <c r="M353" s="56" t="b">
        <v>0</v>
      </c>
      <c r="N353" s="54">
        <v>1</v>
      </c>
      <c r="O353" s="54" t="s">
        <v>228</v>
      </c>
      <c r="P353" s="54">
        <v>15</v>
      </c>
      <c r="Q353" s="54">
        <v>24</v>
      </c>
      <c r="R353" s="54">
        <v>300</v>
      </c>
      <c r="S353" s="54" t="s">
        <v>1620</v>
      </c>
      <c r="T353" s="54"/>
      <c r="U353" s="54" t="s">
        <v>1616</v>
      </c>
      <c r="V353" s="54" t="s">
        <v>1621</v>
      </c>
      <c r="W353" s="54" t="b">
        <v>0</v>
      </c>
      <c r="X353" s="54"/>
      <c r="Y353" s="57" t="s">
        <v>2357</v>
      </c>
      <c r="Z353" s="54" t="s">
        <v>1622</v>
      </c>
      <c r="AA353" s="54"/>
      <c r="AB353" s="54" t="s">
        <v>1623</v>
      </c>
      <c r="AC353" s="56" t="b">
        <v>1</v>
      </c>
      <c r="AD353" s="56" t="b">
        <v>0</v>
      </c>
      <c r="AE353" s="54" t="s">
        <v>302</v>
      </c>
      <c r="AF353" s="58">
        <v>46267</v>
      </c>
      <c r="AG353" s="62" t="s">
        <v>293</v>
      </c>
      <c r="AH353" s="54">
        <v>0</v>
      </c>
      <c r="AI353" s="54"/>
      <c r="AJ353" s="54"/>
      <c r="AK353" s="54"/>
      <c r="AL353" s="54"/>
      <c r="AM353" s="54">
        <v>0</v>
      </c>
      <c r="AN353" s="54"/>
      <c r="AO353" s="54"/>
      <c r="AP353" s="54"/>
      <c r="AQ353" s="54"/>
      <c r="AR353" s="54"/>
      <c r="AS353" s="54"/>
      <c r="AT353" s="54"/>
      <c r="AU353" s="54"/>
      <c r="AV353" s="54"/>
      <c r="AW353" s="54"/>
      <c r="AX353" s="59"/>
      <c r="AY353" s="59"/>
      <c r="AZ353" s="59"/>
      <c r="BA353" s="59"/>
      <c r="BB353" s="59">
        <v>5.4699999999999999E-2</v>
      </c>
      <c r="BC353" s="60">
        <v>4.9000000000000004</v>
      </c>
      <c r="BD353" s="61">
        <v>6.4130000000000006E-2</v>
      </c>
      <c r="BE353" s="62" t="s">
        <v>293</v>
      </c>
      <c r="BF353" s="35">
        <f t="shared" si="0"/>
        <v>4.9000000000000004</v>
      </c>
      <c r="BG353" s="35">
        <f t="shared" si="0"/>
        <v>6.4130000000000006E-2</v>
      </c>
      <c r="BH353" s="35" t="str">
        <f t="shared" ref="BH353:BH354" si="857">IF(ISTEXT(BE353),IF(AND(AV353=0,SUM(AN353:AQ353)=0),IF(AM353&lt;=0,IF(BE353="Y","Low","Flat"),"Med"),"High"),"?")</f>
        <v>Low</v>
      </c>
      <c r="BI353" s="110">
        <f t="shared" ref="BI353:BI354" si="858">IF(ISNUMBER(AH353),0*BI$5*SIN((EDATE($A$3,$Q353)-DATE(YEAR(EDATE($A$3,$Q353)),1,0)-BI$4)*2*PI()/365),"")</f>
        <v>0</v>
      </c>
      <c r="BJ353" s="83">
        <f>VLOOKUP($F353,REP_Info!$D$6:$H$250,5,FALSE)</f>
        <v>8.1270000000000007</v>
      </c>
      <c r="BK353" s="30">
        <f t="shared" ref="BK353:BN354" si="859">IF(BK$7&gt;0,(LOOKUP(BK$7,$AH353:$AL353,$AM353:$AQ353)+IF($AG353="Y",SUMPRODUCT($AX353:$BB353-$AW353:$BA353,BK$7-$AR353:$AV353,N(BK$7&gt;$AR353:$AV353)),BK$7*LOOKUP(BK$7,$AR353:$AV353,$AX353:$BB353))+IF($BE353="Y",$BF353,$BC353)+BK$7*IF($BE353="Y",$BG353,$BD353))*100/BK$7,"")</f>
        <v>12.863</v>
      </c>
      <c r="BL353" s="30">
        <f t="shared" si="859"/>
        <v>12.372999999999999</v>
      </c>
      <c r="BM353" s="30">
        <f t="shared" si="859"/>
        <v>12.128</v>
      </c>
      <c r="BN353" s="29">
        <f t="shared" si="859"/>
        <v>12.046333333333333</v>
      </c>
      <c r="BO353" s="85" t="str">
        <f t="shared" si="2"/>
        <v>$$$</v>
      </c>
      <c r="BP353" s="88" t="str">
        <f t="shared" ref="BP353:BP354" si="860">IFERROR(BO353*100/BO$5,"$$$")</f>
        <v>$$$</v>
      </c>
      <c r="BQ353" s="88" t="str">
        <f t="shared" si="4"/>
        <v>$$$</v>
      </c>
      <c r="BR353" s="88" t="str">
        <f t="shared" si="5"/>
        <v>$$$</v>
      </c>
      <c r="BS353" s="29" t="e">
        <f t="shared" ref="BS353:CD354" si="861">IF($CI353,IF(BS$7&gt;0,IF(BS$4&gt;$Q353,$BF353+BS$7*(BS$5+$BG353+$BI353),LOOKUP(BS$7,$AH353:$AL353,$AM353:$AQ353)+IF($AG353="Y",SUMPRODUCT($AX353:$BB353-$AW353:$BA353,BS$7-$AR353:$AV353,N(BS$7&gt;$AR353:$AV353)),BS$7*LOOKUP(BS$7,$AR353:$AV353,$AX353:$BB353))+IF($BE353="Y",$BF353,$BC353)+BS$7*IF($BE353="Y",$BG353,$BD353))*100/BS$7,""),NA())</f>
        <v>#N/A</v>
      </c>
      <c r="BT353" s="29" t="e">
        <f t="shared" si="861"/>
        <v>#N/A</v>
      </c>
      <c r="BU353" s="29" t="e">
        <f t="shared" si="861"/>
        <v>#N/A</v>
      </c>
      <c r="BV353" s="29" t="e">
        <f t="shared" si="861"/>
        <v>#N/A</v>
      </c>
      <c r="BW353" s="29" t="e">
        <f t="shared" si="861"/>
        <v>#N/A</v>
      </c>
      <c r="BX353" s="29" t="e">
        <f t="shared" si="861"/>
        <v>#N/A</v>
      </c>
      <c r="BY353" s="29" t="e">
        <f t="shared" si="861"/>
        <v>#N/A</v>
      </c>
      <c r="BZ353" s="29" t="e">
        <f t="shared" si="861"/>
        <v>#N/A</v>
      </c>
      <c r="CA353" s="29" t="e">
        <f t="shared" si="861"/>
        <v>#N/A</v>
      </c>
      <c r="CB353" s="29" t="e">
        <f t="shared" si="861"/>
        <v>#N/A</v>
      </c>
      <c r="CC353" s="29" t="e">
        <f t="shared" si="861"/>
        <v>#N/A</v>
      </c>
      <c r="CD353" s="29" t="e">
        <f t="shared" si="861"/>
        <v>#N/A</v>
      </c>
      <c r="CE353" s="6" t="str">
        <f t="shared" si="775"/>
        <v/>
      </c>
      <c r="CF353" s="27" t="e">
        <f>IF(AND(CI353,NOT(AD353)),LOOKUP(CF$5,{0,750,1500},H353:J353),"")</f>
        <v>#N/A</v>
      </c>
      <c r="CG353" s="6" t="str">
        <f t="shared" si="776"/>
        <v/>
      </c>
      <c r="CH353" t="e">
        <f t="shared" ref="CH353:CH354" si="862">IF(CI353,IF(ISNUMBER(BO353),BO353,100000)+CV353/10000+IF(ISNUMBER(BJ353),BJ353,2)/10000-P353/100000+ROW()/10000000,"")</f>
        <v>#N/A</v>
      </c>
      <c r="CI353" t="e">
        <f t="shared" ref="CI353:CI354" si="863">PRODUCT(CJ353:CQ353)</f>
        <v>#N/A</v>
      </c>
      <c r="CJ353" s="6" t="e">
        <f t="shared" si="11"/>
        <v>#N/A</v>
      </c>
      <c r="CK353" s="6">
        <f t="shared" si="12"/>
        <v>1</v>
      </c>
      <c r="CL353" s="6">
        <f t="shared" si="26"/>
        <v>1</v>
      </c>
      <c r="CM353" s="6">
        <f t="shared" si="13"/>
        <v>1</v>
      </c>
      <c r="CN353" s="6">
        <f t="shared" si="14"/>
        <v>1</v>
      </c>
      <c r="CO353" s="6">
        <f t="shared" si="15"/>
        <v>0</v>
      </c>
      <c r="CP353" s="6">
        <f t="shared" si="16"/>
        <v>1</v>
      </c>
      <c r="CQ353" s="6">
        <f t="shared" ref="CQ353:CQ354" si="864">IF(CQ$5="Any",1,IF(AND(CQ$5="Med",AV353=0,SUM(AN353:AQ353)=0),1,IF(AND(CQ$5="Low",AV353=0,SUM(AN353:AQ353)=0,AM353=0),1,IF(AND(CQ$5="Flat",AV353=0,SUM(AN353:AQ353)=0,AM353=0,IFERROR(NOT(BE353="Y"),0)),1,0))))</f>
        <v>1</v>
      </c>
      <c r="CR353" s="81" t="str">
        <f t="shared" si="17"/>
        <v/>
      </c>
      <c r="CS353">
        <f t="shared" ref="CS353:CS354" si="865">CS$5*(12/(MIN(12,Q353))-1)</f>
        <v>0</v>
      </c>
      <c r="CT353">
        <f t="shared" si="741"/>
        <v>300</v>
      </c>
      <c r="CU353" t="str">
        <f t="shared" si="29"/>
        <v/>
      </c>
      <c r="CV353" s="81">
        <f t="shared" ref="CV353:CV354" si="866">CT353*IF(CU353="",1,Q353)</f>
        <v>300</v>
      </c>
      <c r="CW353" s="81">
        <f>(CV353/25)^1.5*(Calculator!$BU$4/10000)*CW$5</f>
        <v>21.618321954745014</v>
      </c>
      <c r="CX353" t="str">
        <f t="shared" ref="CX353:CX354" si="867">"$"&amp;IF(LEFT(CU353,1)="r",CT353&amp;"/"&amp;CU353,CV353)</f>
        <v>$300</v>
      </c>
    </row>
    <row r="354" spans="2:102" x14ac:dyDescent="0.25">
      <c r="B354" s="115" t="s">
        <v>233</v>
      </c>
      <c r="C354" s="13">
        <v>46267.647916666669</v>
      </c>
      <c r="D354">
        <v>37830</v>
      </c>
      <c r="E354" s="54" t="s">
        <v>235</v>
      </c>
      <c r="F354" s="54" t="s">
        <v>743</v>
      </c>
      <c r="G354" s="54" t="s">
        <v>1625</v>
      </c>
      <c r="H354" s="55">
        <v>13.200000000000001</v>
      </c>
      <c r="I354" s="55">
        <v>12.7</v>
      </c>
      <c r="J354" s="55">
        <v>12.4</v>
      </c>
      <c r="K354" s="54"/>
      <c r="L354" s="56" t="b">
        <v>0</v>
      </c>
      <c r="M354" s="56" t="b">
        <v>0</v>
      </c>
      <c r="N354" s="54">
        <v>1</v>
      </c>
      <c r="O354" s="54" t="s">
        <v>228</v>
      </c>
      <c r="P354" s="54">
        <v>15</v>
      </c>
      <c r="Q354" s="54">
        <v>36</v>
      </c>
      <c r="R354" s="54">
        <v>300</v>
      </c>
      <c r="S354" s="54" t="s">
        <v>1620</v>
      </c>
      <c r="T354" s="54"/>
      <c r="U354" s="54" t="s">
        <v>1616</v>
      </c>
      <c r="V354" s="54" t="s">
        <v>1621</v>
      </c>
      <c r="W354" s="54" t="b">
        <v>0</v>
      </c>
      <c r="X354" s="54"/>
      <c r="Y354" s="57" t="s">
        <v>2358</v>
      </c>
      <c r="Z354" s="54" t="s">
        <v>1622</v>
      </c>
      <c r="AA354" s="54"/>
      <c r="AB354" s="54" t="s">
        <v>1623</v>
      </c>
      <c r="AC354" s="56" t="b">
        <v>1</v>
      </c>
      <c r="AD354" s="56" t="b">
        <v>0</v>
      </c>
      <c r="AE354" s="54" t="s">
        <v>302</v>
      </c>
      <c r="AF354" s="58">
        <v>46267</v>
      </c>
      <c r="AG354" s="62" t="s">
        <v>293</v>
      </c>
      <c r="AH354" s="54">
        <v>0</v>
      </c>
      <c r="AI354" s="54"/>
      <c r="AJ354" s="54"/>
      <c r="AK354" s="54"/>
      <c r="AL354" s="54"/>
      <c r="AM354" s="54">
        <v>0</v>
      </c>
      <c r="AN354" s="54"/>
      <c r="AO354" s="54"/>
      <c r="AP354" s="54"/>
      <c r="AQ354" s="54"/>
      <c r="AR354" s="54"/>
      <c r="AS354" s="54"/>
      <c r="AT354" s="54"/>
      <c r="AU354" s="54"/>
      <c r="AV354" s="54"/>
      <c r="AW354" s="54"/>
      <c r="AX354" s="59"/>
      <c r="AY354" s="59"/>
      <c r="AZ354" s="59"/>
      <c r="BA354" s="59"/>
      <c r="BB354" s="59">
        <v>5.7700000000000001E-2</v>
      </c>
      <c r="BC354" s="60">
        <v>4.9000000000000004</v>
      </c>
      <c r="BD354" s="61">
        <v>6.4130000000000006E-2</v>
      </c>
      <c r="BE354" s="62" t="s">
        <v>293</v>
      </c>
      <c r="BF354" s="35">
        <f t="shared" si="0"/>
        <v>4.9000000000000004</v>
      </c>
      <c r="BG354" s="35">
        <f t="shared" si="0"/>
        <v>6.4130000000000006E-2</v>
      </c>
      <c r="BH354" s="35" t="str">
        <f t="shared" si="857"/>
        <v>Low</v>
      </c>
      <c r="BI354" s="110">
        <f t="shared" si="858"/>
        <v>0</v>
      </c>
      <c r="BJ354" s="83">
        <f>VLOOKUP($F354,REP_Info!$D$6:$H$250,5,FALSE)</f>
        <v>8.1270000000000007</v>
      </c>
      <c r="BK354" s="30">
        <f t="shared" si="859"/>
        <v>13.163</v>
      </c>
      <c r="BL354" s="30">
        <f t="shared" si="859"/>
        <v>12.673000000000002</v>
      </c>
      <c r="BM354" s="30">
        <f t="shared" si="859"/>
        <v>12.428000000000003</v>
      </c>
      <c r="BN354" s="29">
        <f t="shared" si="859"/>
        <v>12.346333333333334</v>
      </c>
      <c r="BO354" s="85" t="str">
        <f t="shared" si="2"/>
        <v>$$$</v>
      </c>
      <c r="BP354" s="88" t="str">
        <f t="shared" si="860"/>
        <v>$$$</v>
      </c>
      <c r="BQ354" s="88" t="str">
        <f t="shared" si="4"/>
        <v>$$$</v>
      </c>
      <c r="BR354" s="88" t="str">
        <f t="shared" si="5"/>
        <v>$$$</v>
      </c>
      <c r="BS354" s="29" t="e">
        <f t="shared" si="861"/>
        <v>#N/A</v>
      </c>
      <c r="BT354" s="29" t="e">
        <f t="shared" si="861"/>
        <v>#N/A</v>
      </c>
      <c r="BU354" s="29" t="e">
        <f t="shared" si="861"/>
        <v>#N/A</v>
      </c>
      <c r="BV354" s="29" t="e">
        <f t="shared" si="861"/>
        <v>#N/A</v>
      </c>
      <c r="BW354" s="29" t="e">
        <f t="shared" si="861"/>
        <v>#N/A</v>
      </c>
      <c r="BX354" s="29" t="e">
        <f t="shared" si="861"/>
        <v>#N/A</v>
      </c>
      <c r="BY354" s="29" t="e">
        <f t="shared" si="861"/>
        <v>#N/A</v>
      </c>
      <c r="BZ354" s="29" t="e">
        <f t="shared" si="861"/>
        <v>#N/A</v>
      </c>
      <c r="CA354" s="29" t="e">
        <f t="shared" si="861"/>
        <v>#N/A</v>
      </c>
      <c r="CB354" s="29" t="e">
        <f t="shared" si="861"/>
        <v>#N/A</v>
      </c>
      <c r="CC354" s="29" t="e">
        <f t="shared" si="861"/>
        <v>#N/A</v>
      </c>
      <c r="CD354" s="29" t="e">
        <f t="shared" si="861"/>
        <v>#N/A</v>
      </c>
      <c r="CE354" s="6" t="str">
        <f t="shared" si="775"/>
        <v/>
      </c>
      <c r="CF354" s="27" t="e">
        <f>IF(AND(CI354,NOT(AD354)),LOOKUP(CF$5,{0,750,1500},H354:J354),"")</f>
        <v>#N/A</v>
      </c>
      <c r="CG354" s="6" t="str">
        <f t="shared" si="776"/>
        <v/>
      </c>
      <c r="CH354" t="e">
        <f t="shared" si="862"/>
        <v>#N/A</v>
      </c>
      <c r="CI354" t="e">
        <f t="shared" si="863"/>
        <v>#N/A</v>
      </c>
      <c r="CJ354" s="6" t="e">
        <f t="shared" si="11"/>
        <v>#N/A</v>
      </c>
      <c r="CK354" s="6">
        <f t="shared" si="12"/>
        <v>1</v>
      </c>
      <c r="CL354" s="6">
        <f t="shared" si="26"/>
        <v>1</v>
      </c>
      <c r="CM354" s="6">
        <f t="shared" si="13"/>
        <v>1</v>
      </c>
      <c r="CN354" s="6">
        <f t="shared" si="14"/>
        <v>1</v>
      </c>
      <c r="CO354" s="6">
        <f t="shared" si="15"/>
        <v>0</v>
      </c>
      <c r="CP354" s="6">
        <f t="shared" si="16"/>
        <v>1</v>
      </c>
      <c r="CQ354" s="6">
        <f t="shared" si="864"/>
        <v>1</v>
      </c>
      <c r="CR354" s="81" t="str">
        <f t="shared" si="17"/>
        <v/>
      </c>
      <c r="CS354">
        <f t="shared" si="865"/>
        <v>0</v>
      </c>
      <c r="CT354">
        <f t="shared" si="741"/>
        <v>300</v>
      </c>
      <c r="CU354" t="str">
        <f t="shared" si="29"/>
        <v/>
      </c>
      <c r="CV354" s="81">
        <f t="shared" si="866"/>
        <v>300</v>
      </c>
      <c r="CW354" s="81">
        <f>(CV354/25)^1.5*(Calculator!$BU$4/10000)*CW$5</f>
        <v>21.618321954745014</v>
      </c>
      <c r="CX354" t="str">
        <f t="shared" si="867"/>
        <v>$300</v>
      </c>
    </row>
    <row r="355" spans="2:102" x14ac:dyDescent="0.25">
      <c r="B355" s="115" t="s">
        <v>233</v>
      </c>
      <c r="C355" s="13">
        <v>46267.647916666669</v>
      </c>
      <c r="D355">
        <v>37832</v>
      </c>
      <c r="E355" s="54" t="s">
        <v>237</v>
      </c>
      <c r="F355" s="54" t="s">
        <v>743</v>
      </c>
      <c r="G355" s="54" t="s">
        <v>1624</v>
      </c>
      <c r="H355" s="55">
        <v>11.700000000000001</v>
      </c>
      <c r="I355" s="55">
        <v>11.200000000000001</v>
      </c>
      <c r="J355" s="55">
        <v>11</v>
      </c>
      <c r="K355" s="54"/>
      <c r="L355" s="56" t="b">
        <v>0</v>
      </c>
      <c r="M355" s="56" t="b">
        <v>0</v>
      </c>
      <c r="N355" s="54">
        <v>1</v>
      </c>
      <c r="O355" s="54" t="s">
        <v>228</v>
      </c>
      <c r="P355" s="54">
        <v>15</v>
      </c>
      <c r="Q355" s="54">
        <v>12</v>
      </c>
      <c r="R355" s="54">
        <v>300</v>
      </c>
      <c r="S355" s="54" t="s">
        <v>1620</v>
      </c>
      <c r="T355" s="54"/>
      <c r="U355" s="54" t="s">
        <v>1616</v>
      </c>
      <c r="V355" s="54" t="s">
        <v>1621</v>
      </c>
      <c r="W355" s="54" t="b">
        <v>0</v>
      </c>
      <c r="X355" s="54"/>
      <c r="Y355" s="57" t="s">
        <v>2359</v>
      </c>
      <c r="Z355" s="54" t="s">
        <v>1622</v>
      </c>
      <c r="AA355" s="54"/>
      <c r="AB355" s="54" t="s">
        <v>1623</v>
      </c>
      <c r="AC355" s="56" t="b">
        <v>1</v>
      </c>
      <c r="AD355" s="56" t="b">
        <v>0</v>
      </c>
      <c r="AE355" s="54" t="s">
        <v>302</v>
      </c>
      <c r="AF355" s="58">
        <v>46267</v>
      </c>
      <c r="AG355" s="62" t="s">
        <v>293</v>
      </c>
      <c r="AH355" s="54">
        <v>0</v>
      </c>
      <c r="AI355" s="54"/>
      <c r="AJ355" s="54"/>
      <c r="AK355" s="54"/>
      <c r="AL355" s="54"/>
      <c r="AM355" s="54">
        <v>0</v>
      </c>
      <c r="AN355" s="54"/>
      <c r="AO355" s="54"/>
      <c r="AP355" s="54"/>
      <c r="AQ355" s="54"/>
      <c r="AR355" s="54"/>
      <c r="AS355" s="54"/>
      <c r="AT355" s="54"/>
      <c r="AU355" s="54"/>
      <c r="AV355" s="54"/>
      <c r="AW355" s="54"/>
      <c r="AX355" s="59"/>
      <c r="AY355" s="59"/>
      <c r="AZ355" s="59"/>
      <c r="BA355" s="59"/>
      <c r="BB355" s="59">
        <v>4.8099999999999997E-2</v>
      </c>
      <c r="BC355" s="60">
        <v>4.0599999999999996</v>
      </c>
      <c r="BD355" s="61">
        <v>6.0295000000000001E-2</v>
      </c>
      <c r="BE355" s="62" t="s">
        <v>293</v>
      </c>
      <c r="BF355" s="35">
        <f t="shared" si="0"/>
        <v>4.0600000000000005</v>
      </c>
      <c r="BG355" s="35">
        <f t="shared" si="0"/>
        <v>6.0295000000000001E-2</v>
      </c>
      <c r="BH355" s="35" t="str">
        <f t="shared" ref="BH355:BH356" si="868">IF(ISTEXT(BE355),IF(AND(AV355=0,SUM(AN355:AQ355)=0),IF(AM355&lt;=0,IF(BE355="Y","Low","Flat"),"Med"),"High"),"?")</f>
        <v>Low</v>
      </c>
      <c r="BI355" s="110">
        <f t="shared" ref="BI355:BI356" si="869">IF(ISNUMBER(AH355),0*BI$5*SIN((EDATE($A$3,$Q355)-DATE(YEAR(EDATE($A$3,$Q355)),1,0)-BI$4)*2*PI()/365),"")</f>
        <v>0</v>
      </c>
      <c r="BJ355" s="83">
        <f>VLOOKUP($F355,REP_Info!$D$6:$H$250,5,FALSE)</f>
        <v>8.1270000000000007</v>
      </c>
      <c r="BK355" s="30">
        <f t="shared" ref="BK355:BN356" si="870">IF(BK$7&gt;0,(LOOKUP(BK$7,$AH355:$AL355,$AM355:$AQ355)+IF($AG355="Y",SUMPRODUCT($AX355:$BB355-$AW355:$BA355,BK$7-$AR355:$AV355,N(BK$7&gt;$AR355:$AV355)),BK$7*LOOKUP(BK$7,$AR355:$AV355,$AX355:$BB355))+IF($BE355="Y",$BF355,$BC355)+BK$7*IF($BE355="Y",$BG355,$BD355))*100/BK$7,"")</f>
        <v>11.6515</v>
      </c>
      <c r="BL355" s="30">
        <f t="shared" si="870"/>
        <v>11.2455</v>
      </c>
      <c r="BM355" s="30">
        <f t="shared" si="870"/>
        <v>11.0425</v>
      </c>
      <c r="BN355" s="29">
        <f t="shared" si="870"/>
        <v>10.974833333333333</v>
      </c>
      <c r="BO355" s="85" t="str">
        <f t="shared" si="2"/>
        <v>$$$</v>
      </c>
      <c r="BP355" s="88" t="str">
        <f t="shared" ref="BP355:BP356" si="871">IFERROR(BO355*100/BO$5,"$$$")</f>
        <v>$$$</v>
      </c>
      <c r="BQ355" s="88" t="str">
        <f t="shared" si="4"/>
        <v>$$$</v>
      </c>
      <c r="BR355" s="88" t="str">
        <f t="shared" si="5"/>
        <v>$$$</v>
      </c>
      <c r="BS355" s="29" t="e">
        <f t="shared" ref="BS355:CD356" si="872">IF($CI355,IF(BS$7&gt;0,IF(BS$4&gt;$Q355,$BF355+BS$7*(BS$5+$BG355+$BI355),LOOKUP(BS$7,$AH355:$AL355,$AM355:$AQ355)+IF($AG355="Y",SUMPRODUCT($AX355:$BB355-$AW355:$BA355,BS$7-$AR355:$AV355,N(BS$7&gt;$AR355:$AV355)),BS$7*LOOKUP(BS$7,$AR355:$AV355,$AX355:$BB355))+IF($BE355="Y",$BF355,$BC355)+BS$7*IF($BE355="Y",$BG355,$BD355))*100/BS$7,""),NA())</f>
        <v>#N/A</v>
      </c>
      <c r="BT355" s="29" t="e">
        <f t="shared" si="872"/>
        <v>#N/A</v>
      </c>
      <c r="BU355" s="29" t="e">
        <f t="shared" si="872"/>
        <v>#N/A</v>
      </c>
      <c r="BV355" s="29" t="e">
        <f t="shared" si="872"/>
        <v>#N/A</v>
      </c>
      <c r="BW355" s="29" t="e">
        <f t="shared" si="872"/>
        <v>#N/A</v>
      </c>
      <c r="BX355" s="29" t="e">
        <f t="shared" si="872"/>
        <v>#N/A</v>
      </c>
      <c r="BY355" s="29" t="e">
        <f t="shared" si="872"/>
        <v>#N/A</v>
      </c>
      <c r="BZ355" s="29" t="e">
        <f t="shared" si="872"/>
        <v>#N/A</v>
      </c>
      <c r="CA355" s="29" t="e">
        <f t="shared" si="872"/>
        <v>#N/A</v>
      </c>
      <c r="CB355" s="29" t="e">
        <f t="shared" si="872"/>
        <v>#N/A</v>
      </c>
      <c r="CC355" s="29" t="e">
        <f t="shared" si="872"/>
        <v>#N/A</v>
      </c>
      <c r="CD355" s="29" t="e">
        <f t="shared" si="872"/>
        <v>#N/A</v>
      </c>
      <c r="CE355" s="6" t="str">
        <f t="shared" si="775"/>
        <v/>
      </c>
      <c r="CF355" s="27" t="e">
        <f>IF(AND(CI355,NOT(AD355)),LOOKUP(CF$5,{0,750,1500},H355:J355),"")</f>
        <v>#N/A</v>
      </c>
      <c r="CG355" s="6" t="str">
        <f t="shared" si="776"/>
        <v/>
      </c>
      <c r="CH355" t="e">
        <f t="shared" ref="CH355:CH356" si="873">IF(CI355,IF(ISNUMBER(BO355),BO355,100000)+CV355/10000+IF(ISNUMBER(BJ355),BJ355,2)/10000-P355/100000+ROW()/10000000,"")</f>
        <v>#N/A</v>
      </c>
      <c r="CI355" t="e">
        <f t="shared" ref="CI355:CI356" si="874">PRODUCT(CJ355:CQ355)</f>
        <v>#N/A</v>
      </c>
      <c r="CJ355" s="6" t="e">
        <f t="shared" si="11"/>
        <v>#N/A</v>
      </c>
      <c r="CK355" s="6">
        <f t="shared" si="12"/>
        <v>1</v>
      </c>
      <c r="CL355" s="6">
        <f t="shared" si="26"/>
        <v>1</v>
      </c>
      <c r="CM355" s="6">
        <f t="shared" si="13"/>
        <v>1</v>
      </c>
      <c r="CN355" s="6">
        <f t="shared" si="14"/>
        <v>1</v>
      </c>
      <c r="CO355" s="6">
        <f t="shared" si="15"/>
        <v>1</v>
      </c>
      <c r="CP355" s="6">
        <f t="shared" si="16"/>
        <v>1</v>
      </c>
      <c r="CQ355" s="6">
        <f t="shared" ref="CQ355:CQ356" si="875">IF(CQ$5="Any",1,IF(AND(CQ$5="Med",AV355=0,SUM(AN355:AQ355)=0),1,IF(AND(CQ$5="Low",AV355=0,SUM(AN355:AQ355)=0,AM355=0),1,IF(AND(CQ$5="Flat",AV355=0,SUM(AN355:AQ355)=0,AM355=0,IFERROR(NOT(BE355="Y"),0)),1,0))))</f>
        <v>1</v>
      </c>
      <c r="CR355" s="81" t="str">
        <f t="shared" si="17"/>
        <v/>
      </c>
      <c r="CS355">
        <f t="shared" ref="CS355:CS356" si="876">CS$5*(12/(MIN(12,Q355))-1)</f>
        <v>0</v>
      </c>
      <c r="CT355">
        <f t="shared" si="741"/>
        <v>300</v>
      </c>
      <c r="CU355" t="str">
        <f t="shared" si="29"/>
        <v/>
      </c>
      <c r="CV355" s="81">
        <f t="shared" ref="CV355:CV356" si="877">CT355*IF(CU355="",1,Q355)</f>
        <v>300</v>
      </c>
      <c r="CW355" s="81">
        <f>(CV355/25)^1.5*(Calculator!$BU$4/10000)*CW$5</f>
        <v>21.618321954745014</v>
      </c>
      <c r="CX355" t="str">
        <f t="shared" ref="CX355:CX356" si="878">"$"&amp;IF(LEFT(CU355,1)="r",CT355&amp;"/"&amp;CU355,CV355)</f>
        <v>$300</v>
      </c>
    </row>
    <row r="356" spans="2:102" x14ac:dyDescent="0.25">
      <c r="B356" s="115" t="s">
        <v>233</v>
      </c>
      <c r="C356" s="13">
        <v>46267.647916666669</v>
      </c>
      <c r="D356">
        <v>37834</v>
      </c>
      <c r="E356" s="54" t="s">
        <v>237</v>
      </c>
      <c r="F356" s="54" t="s">
        <v>743</v>
      </c>
      <c r="G356" s="54" t="s">
        <v>1625</v>
      </c>
      <c r="H356" s="55">
        <v>12.7</v>
      </c>
      <c r="I356" s="55">
        <v>12.2</v>
      </c>
      <c r="J356" s="55">
        <v>12</v>
      </c>
      <c r="K356" s="54"/>
      <c r="L356" s="56" t="b">
        <v>0</v>
      </c>
      <c r="M356" s="56" t="b">
        <v>0</v>
      </c>
      <c r="N356" s="54">
        <v>1</v>
      </c>
      <c r="O356" s="54" t="s">
        <v>228</v>
      </c>
      <c r="P356" s="54">
        <v>15</v>
      </c>
      <c r="Q356" s="54">
        <v>36</v>
      </c>
      <c r="R356" s="54">
        <v>300</v>
      </c>
      <c r="S356" s="54" t="s">
        <v>1620</v>
      </c>
      <c r="T356" s="54"/>
      <c r="U356" s="54" t="s">
        <v>1616</v>
      </c>
      <c r="V356" s="54" t="s">
        <v>1621</v>
      </c>
      <c r="W356" s="54" t="b">
        <v>0</v>
      </c>
      <c r="X356" s="54"/>
      <c r="Y356" s="57" t="s">
        <v>2360</v>
      </c>
      <c r="Z356" s="54" t="s">
        <v>1622</v>
      </c>
      <c r="AA356" s="54"/>
      <c r="AB356" s="54" t="s">
        <v>1623</v>
      </c>
      <c r="AC356" s="56" t="b">
        <v>1</v>
      </c>
      <c r="AD356" s="56" t="b">
        <v>0</v>
      </c>
      <c r="AE356" s="54" t="s">
        <v>302</v>
      </c>
      <c r="AF356" s="58">
        <v>46267</v>
      </c>
      <c r="AG356" s="62" t="s">
        <v>293</v>
      </c>
      <c r="AH356" s="54">
        <v>0</v>
      </c>
      <c r="AI356" s="54"/>
      <c r="AJ356" s="54"/>
      <c r="AK356" s="54"/>
      <c r="AL356" s="54"/>
      <c r="AM356" s="54">
        <v>0</v>
      </c>
      <c r="AN356" s="54"/>
      <c r="AO356" s="54"/>
      <c r="AP356" s="54"/>
      <c r="AQ356" s="54"/>
      <c r="AR356" s="54"/>
      <c r="AS356" s="54"/>
      <c r="AT356" s="54"/>
      <c r="AU356" s="54"/>
      <c r="AV356" s="54"/>
      <c r="AW356" s="54"/>
      <c r="AX356" s="59"/>
      <c r="AY356" s="59"/>
      <c r="AZ356" s="59"/>
      <c r="BA356" s="59"/>
      <c r="BB356" s="59">
        <v>5.8099999999999999E-2</v>
      </c>
      <c r="BC356" s="60">
        <v>4.0599999999999996</v>
      </c>
      <c r="BD356" s="61">
        <v>6.0295000000000001E-2</v>
      </c>
      <c r="BE356" s="62" t="s">
        <v>293</v>
      </c>
      <c r="BF356" s="35">
        <f t="shared" si="0"/>
        <v>4.0600000000000005</v>
      </c>
      <c r="BG356" s="35">
        <f t="shared" si="0"/>
        <v>6.0295000000000001E-2</v>
      </c>
      <c r="BH356" s="35" t="str">
        <f t="shared" si="868"/>
        <v>Low</v>
      </c>
      <c r="BI356" s="110">
        <f t="shared" si="869"/>
        <v>0</v>
      </c>
      <c r="BJ356" s="83">
        <f>VLOOKUP($F356,REP_Info!$D$6:$H$250,5,FALSE)</f>
        <v>8.1270000000000007</v>
      </c>
      <c r="BK356" s="30">
        <f t="shared" si="870"/>
        <v>12.6515</v>
      </c>
      <c r="BL356" s="30">
        <f t="shared" si="870"/>
        <v>12.245500000000002</v>
      </c>
      <c r="BM356" s="30">
        <f t="shared" si="870"/>
        <v>12.042500000000002</v>
      </c>
      <c r="BN356" s="29">
        <f t="shared" si="870"/>
        <v>11.974833333333333</v>
      </c>
      <c r="BO356" s="85" t="str">
        <f t="shared" si="2"/>
        <v>$$$</v>
      </c>
      <c r="BP356" s="88" t="str">
        <f t="shared" si="871"/>
        <v>$$$</v>
      </c>
      <c r="BQ356" s="88" t="str">
        <f t="shared" si="4"/>
        <v>$$$</v>
      </c>
      <c r="BR356" s="88" t="str">
        <f t="shared" si="5"/>
        <v>$$$</v>
      </c>
      <c r="BS356" s="29" t="e">
        <f t="shared" si="872"/>
        <v>#N/A</v>
      </c>
      <c r="BT356" s="29" t="e">
        <f t="shared" si="872"/>
        <v>#N/A</v>
      </c>
      <c r="BU356" s="29" t="e">
        <f t="shared" si="872"/>
        <v>#N/A</v>
      </c>
      <c r="BV356" s="29" t="e">
        <f t="shared" si="872"/>
        <v>#N/A</v>
      </c>
      <c r="BW356" s="29" t="e">
        <f t="shared" si="872"/>
        <v>#N/A</v>
      </c>
      <c r="BX356" s="29" t="e">
        <f t="shared" si="872"/>
        <v>#N/A</v>
      </c>
      <c r="BY356" s="29" t="e">
        <f t="shared" si="872"/>
        <v>#N/A</v>
      </c>
      <c r="BZ356" s="29" t="e">
        <f t="shared" si="872"/>
        <v>#N/A</v>
      </c>
      <c r="CA356" s="29" t="e">
        <f t="shared" si="872"/>
        <v>#N/A</v>
      </c>
      <c r="CB356" s="29" t="e">
        <f t="shared" si="872"/>
        <v>#N/A</v>
      </c>
      <c r="CC356" s="29" t="e">
        <f t="shared" si="872"/>
        <v>#N/A</v>
      </c>
      <c r="CD356" s="29" t="e">
        <f t="shared" si="872"/>
        <v>#N/A</v>
      </c>
      <c r="CE356" s="6" t="str">
        <f t="shared" si="775"/>
        <v/>
      </c>
      <c r="CF356" s="27" t="e">
        <f>IF(AND(CI356,NOT(AD356)),LOOKUP(CF$5,{0,750,1500},H356:J356),"")</f>
        <v>#N/A</v>
      </c>
      <c r="CG356" s="6" t="str">
        <f t="shared" si="776"/>
        <v/>
      </c>
      <c r="CH356" t="e">
        <f t="shared" si="873"/>
        <v>#N/A</v>
      </c>
      <c r="CI356" t="e">
        <f t="shared" si="874"/>
        <v>#N/A</v>
      </c>
      <c r="CJ356" s="6" t="e">
        <f t="shared" si="11"/>
        <v>#N/A</v>
      </c>
      <c r="CK356" s="6">
        <f t="shared" si="12"/>
        <v>1</v>
      </c>
      <c r="CL356" s="6">
        <f t="shared" si="26"/>
        <v>1</v>
      </c>
      <c r="CM356" s="6">
        <f t="shared" si="13"/>
        <v>1</v>
      </c>
      <c r="CN356" s="6">
        <f t="shared" si="14"/>
        <v>1</v>
      </c>
      <c r="CO356" s="6">
        <f t="shared" si="15"/>
        <v>0</v>
      </c>
      <c r="CP356" s="6">
        <f t="shared" si="16"/>
        <v>1</v>
      </c>
      <c r="CQ356" s="6">
        <f t="shared" si="875"/>
        <v>1</v>
      </c>
      <c r="CR356" s="81" t="str">
        <f t="shared" si="17"/>
        <v/>
      </c>
      <c r="CS356">
        <f t="shared" si="876"/>
        <v>0</v>
      </c>
      <c r="CT356">
        <f t="shared" si="741"/>
        <v>300</v>
      </c>
      <c r="CU356" t="str">
        <f t="shared" si="29"/>
        <v/>
      </c>
      <c r="CV356" s="81">
        <f t="shared" si="877"/>
        <v>300</v>
      </c>
      <c r="CW356" s="81">
        <f>(CV356/25)^1.5*(Calculator!$BU$4/10000)*CW$5</f>
        <v>21.618321954745014</v>
      </c>
      <c r="CX356" t="str">
        <f t="shared" si="878"/>
        <v>$300</v>
      </c>
    </row>
    <row r="357" spans="2:102" x14ac:dyDescent="0.25">
      <c r="B357" s="115" t="s">
        <v>233</v>
      </c>
      <c r="C357" s="13">
        <v>46269.447222222225</v>
      </c>
      <c r="D357">
        <v>37836</v>
      </c>
      <c r="E357" s="54" t="s">
        <v>235</v>
      </c>
      <c r="F357" s="54" t="s">
        <v>743</v>
      </c>
      <c r="G357" s="54" t="s">
        <v>1624</v>
      </c>
      <c r="H357" s="55">
        <v>12.1</v>
      </c>
      <c r="I357" s="55">
        <v>11.600000000000001</v>
      </c>
      <c r="J357" s="55">
        <v>11.4</v>
      </c>
      <c r="K357" s="54"/>
      <c r="L357" s="56" t="b">
        <v>0</v>
      </c>
      <c r="M357" s="56" t="b">
        <v>0</v>
      </c>
      <c r="N357" s="54">
        <v>1</v>
      </c>
      <c r="O357" s="54" t="s">
        <v>228</v>
      </c>
      <c r="P357" s="54">
        <v>15</v>
      </c>
      <c r="Q357" s="54">
        <v>12</v>
      </c>
      <c r="R357" s="54">
        <v>300</v>
      </c>
      <c r="S357" s="54" t="s">
        <v>1620</v>
      </c>
      <c r="T357" s="54"/>
      <c r="U357" s="54" t="s">
        <v>1616</v>
      </c>
      <c r="V357" s="54" t="s">
        <v>1621</v>
      </c>
      <c r="W357" s="54" t="b">
        <v>0</v>
      </c>
      <c r="X357" s="54"/>
      <c r="Y357" s="57" t="s">
        <v>2386</v>
      </c>
      <c r="Z357" s="54" t="s">
        <v>1622</v>
      </c>
      <c r="AA357" s="54"/>
      <c r="AB357" s="54" t="s">
        <v>1623</v>
      </c>
      <c r="AC357" s="56" t="b">
        <v>1</v>
      </c>
      <c r="AD357" s="56" t="b">
        <v>0</v>
      </c>
      <c r="AE357" s="54" t="s">
        <v>302</v>
      </c>
      <c r="AF357" s="58">
        <v>46267</v>
      </c>
      <c r="AG357" s="62" t="s">
        <v>293</v>
      </c>
      <c r="AH357" s="54">
        <v>0</v>
      </c>
      <c r="AI357" s="54"/>
      <c r="AJ357" s="54"/>
      <c r="AK357" s="54"/>
      <c r="AL357" s="54"/>
      <c r="AM357" s="54">
        <v>0</v>
      </c>
      <c r="AN357" s="54"/>
      <c r="AO357" s="54"/>
      <c r="AP357" s="54"/>
      <c r="AQ357" s="54"/>
      <c r="AR357" s="54"/>
      <c r="AS357" s="54"/>
      <c r="AT357" s="54"/>
      <c r="AU357" s="54"/>
      <c r="AV357" s="54"/>
      <c r="AW357" s="54"/>
      <c r="AX357" s="59"/>
      <c r="AY357" s="59"/>
      <c r="AZ357" s="59"/>
      <c r="BA357" s="59"/>
      <c r="BB357" s="59">
        <v>4.7300000000000002E-2</v>
      </c>
      <c r="BC357" s="60">
        <v>4.9000000000000004</v>
      </c>
      <c r="BD357" s="61">
        <v>6.4130000000000006E-2</v>
      </c>
      <c r="BE357" s="62" t="s">
        <v>293</v>
      </c>
      <c r="BF357" s="35">
        <f t="shared" si="0"/>
        <v>4.9000000000000004</v>
      </c>
      <c r="BG357" s="35">
        <f t="shared" si="0"/>
        <v>6.4130000000000006E-2</v>
      </c>
      <c r="BH357" s="35" t="str">
        <f t="shared" ref="BH357:BH358" si="879">IF(ISTEXT(BE357),IF(AND(AV357=0,SUM(AN357:AQ357)=0),IF(AM357&lt;=0,IF(BE357="Y","Low","Flat"),"Med"),"High"),"?")</f>
        <v>Low</v>
      </c>
      <c r="BI357" s="110">
        <f t="shared" ref="BI357:BI358" si="880">IF(ISNUMBER(AH357),0*BI$5*SIN((EDATE($A$3,$Q357)-DATE(YEAR(EDATE($A$3,$Q357)),1,0)-BI$4)*2*PI()/365),"")</f>
        <v>0</v>
      </c>
      <c r="BJ357" s="83">
        <f>VLOOKUP($F357,REP_Info!$D$6:$H$250,5,FALSE)</f>
        <v>8.1270000000000007</v>
      </c>
      <c r="BK357" s="30">
        <f t="shared" ref="BK357:BN358" si="881">IF(BK$7&gt;0,(LOOKUP(BK$7,$AH357:$AL357,$AM357:$AQ357)+IF($AG357="Y",SUMPRODUCT($AX357:$BB357-$AW357:$BA357,BK$7-$AR357:$AV357,N(BK$7&gt;$AR357:$AV357)),BK$7*LOOKUP(BK$7,$AR357:$AV357,$AX357:$BB357))+IF($BE357="Y",$BF357,$BC357)+BK$7*IF($BE357="Y",$BG357,$BD357))*100/BK$7,"")</f>
        <v>12.123000000000001</v>
      </c>
      <c r="BL357" s="30">
        <f t="shared" si="881"/>
        <v>11.633000000000003</v>
      </c>
      <c r="BM357" s="30">
        <f t="shared" si="881"/>
        <v>11.388000000000002</v>
      </c>
      <c r="BN357" s="29">
        <f t="shared" si="881"/>
        <v>11.306333333333336</v>
      </c>
      <c r="BO357" s="85" t="str">
        <f t="shared" si="2"/>
        <v>$$$</v>
      </c>
      <c r="BP357" s="88" t="str">
        <f t="shared" ref="BP357:BP358" si="882">IFERROR(BO357*100/BO$5,"$$$")</f>
        <v>$$$</v>
      </c>
      <c r="BQ357" s="88" t="str">
        <f t="shared" si="4"/>
        <v>$$$</v>
      </c>
      <c r="BR357" s="88" t="str">
        <f t="shared" si="5"/>
        <v>$$$</v>
      </c>
      <c r="BS357" s="29" t="e">
        <f t="shared" ref="BS357:CD358" si="883">IF($CI357,IF(BS$7&gt;0,IF(BS$4&gt;$Q357,$BF357+BS$7*(BS$5+$BG357+$BI357),LOOKUP(BS$7,$AH357:$AL357,$AM357:$AQ357)+IF($AG357="Y",SUMPRODUCT($AX357:$BB357-$AW357:$BA357,BS$7-$AR357:$AV357,N(BS$7&gt;$AR357:$AV357)),BS$7*LOOKUP(BS$7,$AR357:$AV357,$AX357:$BB357))+IF($BE357="Y",$BF357,$BC357)+BS$7*IF($BE357="Y",$BG357,$BD357))*100/BS$7,""),NA())</f>
        <v>#N/A</v>
      </c>
      <c r="BT357" s="29" t="e">
        <f t="shared" si="883"/>
        <v>#N/A</v>
      </c>
      <c r="BU357" s="29" t="e">
        <f t="shared" si="883"/>
        <v>#N/A</v>
      </c>
      <c r="BV357" s="29" t="e">
        <f t="shared" si="883"/>
        <v>#N/A</v>
      </c>
      <c r="BW357" s="29" t="e">
        <f t="shared" si="883"/>
        <v>#N/A</v>
      </c>
      <c r="BX357" s="29" t="e">
        <f t="shared" si="883"/>
        <v>#N/A</v>
      </c>
      <c r="BY357" s="29" t="e">
        <f t="shared" si="883"/>
        <v>#N/A</v>
      </c>
      <c r="BZ357" s="29" t="e">
        <f t="shared" si="883"/>
        <v>#N/A</v>
      </c>
      <c r="CA357" s="29" t="e">
        <f t="shared" si="883"/>
        <v>#N/A</v>
      </c>
      <c r="CB357" s="29" t="e">
        <f t="shared" si="883"/>
        <v>#N/A</v>
      </c>
      <c r="CC357" s="29" t="e">
        <f t="shared" si="883"/>
        <v>#N/A</v>
      </c>
      <c r="CD357" s="29" t="e">
        <f t="shared" si="883"/>
        <v>#N/A</v>
      </c>
      <c r="CE357" s="6" t="str">
        <f t="shared" si="775"/>
        <v/>
      </c>
      <c r="CF357" s="27" t="e">
        <f>IF(AND(CI357,NOT(AD357)),LOOKUP(CF$5,{0,750,1500},H357:J357),"")</f>
        <v>#N/A</v>
      </c>
      <c r="CG357" s="6" t="str">
        <f t="shared" si="776"/>
        <v/>
      </c>
      <c r="CH357" t="e">
        <f t="shared" ref="CH357:CH358" si="884">IF(CI357,IF(ISNUMBER(BO357),BO357,100000)+CV357/10000+IF(ISNUMBER(BJ357),BJ357,2)/10000-P357/100000+ROW()/10000000,"")</f>
        <v>#N/A</v>
      </c>
      <c r="CI357" t="e">
        <f t="shared" ref="CI357:CI358" si="885">PRODUCT(CJ357:CQ357)</f>
        <v>#N/A</v>
      </c>
      <c r="CJ357" s="6" t="e">
        <f t="shared" si="11"/>
        <v>#N/A</v>
      </c>
      <c r="CK357" s="6">
        <f t="shared" si="12"/>
        <v>1</v>
      </c>
      <c r="CL357" s="6">
        <f t="shared" si="26"/>
        <v>1</v>
      </c>
      <c r="CM357" s="6">
        <f t="shared" si="13"/>
        <v>1</v>
      </c>
      <c r="CN357" s="6">
        <f t="shared" si="14"/>
        <v>1</v>
      </c>
      <c r="CO357" s="6">
        <f t="shared" si="15"/>
        <v>1</v>
      </c>
      <c r="CP357" s="6">
        <f t="shared" si="16"/>
        <v>1</v>
      </c>
      <c r="CQ357" s="6">
        <f t="shared" ref="CQ357:CQ358" si="886">IF(CQ$5="Any",1,IF(AND(CQ$5="Med",AV357=0,SUM(AN357:AQ357)=0),1,IF(AND(CQ$5="Low",AV357=0,SUM(AN357:AQ357)=0,AM357=0),1,IF(AND(CQ$5="Flat",AV357=0,SUM(AN357:AQ357)=0,AM357=0,IFERROR(NOT(BE357="Y"),0)),1,0))))</f>
        <v>1</v>
      </c>
      <c r="CR357" s="81" t="str">
        <f t="shared" si="17"/>
        <v/>
      </c>
      <c r="CS357">
        <f t="shared" ref="CS357:CS358" si="887">CS$5*(12/(MIN(12,Q357))-1)</f>
        <v>0</v>
      </c>
      <c r="CT357">
        <f t="shared" si="741"/>
        <v>300</v>
      </c>
      <c r="CU357" t="str">
        <f t="shared" si="29"/>
        <v/>
      </c>
      <c r="CV357" s="81">
        <f t="shared" ref="CV357:CV358" si="888">CT357*IF(CU357="",1,Q357)</f>
        <v>300</v>
      </c>
      <c r="CW357" s="81">
        <f>(CV357/25)^1.5*(Calculator!$BU$4/10000)*CW$5</f>
        <v>21.618321954745014</v>
      </c>
      <c r="CX357" t="str">
        <f t="shared" ref="CX357:CX358" si="889">"$"&amp;IF(LEFT(CU357,1)="r",CT357&amp;"/"&amp;CU357,CV357)</f>
        <v>$300</v>
      </c>
    </row>
    <row r="358" spans="2:102" x14ac:dyDescent="0.25">
      <c r="B358" s="115" t="s">
        <v>233</v>
      </c>
      <c r="C358" s="13">
        <v>46266.661111111112</v>
      </c>
      <c r="D358">
        <v>36599</v>
      </c>
      <c r="E358" s="54" t="s">
        <v>235</v>
      </c>
      <c r="F358" s="54" t="s">
        <v>744</v>
      </c>
      <c r="G358" s="54" t="s">
        <v>1675</v>
      </c>
      <c r="H358" s="55">
        <v>23</v>
      </c>
      <c r="I358" s="55">
        <v>10.9</v>
      </c>
      <c r="J358" s="55">
        <v>15.4</v>
      </c>
      <c r="K358" s="54" t="s">
        <v>1676</v>
      </c>
      <c r="L358" s="56" t="b">
        <v>0</v>
      </c>
      <c r="M358" s="56" t="b">
        <v>0</v>
      </c>
      <c r="N358" s="54">
        <v>1</v>
      </c>
      <c r="O358" s="54" t="s">
        <v>228</v>
      </c>
      <c r="P358" s="54">
        <v>3</v>
      </c>
      <c r="Q358" s="54">
        <v>12</v>
      </c>
      <c r="R358" s="54">
        <v>150</v>
      </c>
      <c r="S358" s="54" t="s">
        <v>1677</v>
      </c>
      <c r="T358" s="54" t="s">
        <v>1678</v>
      </c>
      <c r="U358" s="54" t="s">
        <v>745</v>
      </c>
      <c r="V358" s="54" t="s">
        <v>746</v>
      </c>
      <c r="W358" s="54" t="b">
        <v>0</v>
      </c>
      <c r="X358" s="54"/>
      <c r="Y358" s="57" t="s">
        <v>2244</v>
      </c>
      <c r="Z358" s="54" t="s">
        <v>1679</v>
      </c>
      <c r="AA358" s="54"/>
      <c r="AB358" s="54" t="s">
        <v>747</v>
      </c>
      <c r="AC358" s="56" t="b">
        <v>0</v>
      </c>
      <c r="AD358" s="56" t="b">
        <v>1</v>
      </c>
      <c r="AE358" s="54" t="s">
        <v>302</v>
      </c>
      <c r="AF358" s="58">
        <v>46266</v>
      </c>
      <c r="AG358" s="62" t="s">
        <v>293</v>
      </c>
      <c r="AH358" s="54">
        <v>0</v>
      </c>
      <c r="AI358" s="54"/>
      <c r="AJ358" s="54"/>
      <c r="AK358" s="54"/>
      <c r="AL358" s="54"/>
      <c r="AM358" s="54">
        <v>9.9499999999999993</v>
      </c>
      <c r="AN358" s="54"/>
      <c r="AO358" s="54"/>
      <c r="AP358" s="54"/>
      <c r="AQ358" s="54"/>
      <c r="AR358" s="54"/>
      <c r="AS358" s="54"/>
      <c r="AT358" s="54"/>
      <c r="AU358" s="54"/>
      <c r="AV358" s="54"/>
      <c r="AW358" s="54"/>
      <c r="AX358" s="59"/>
      <c r="AY358" s="59"/>
      <c r="AZ358" s="59"/>
      <c r="BA358" s="59"/>
      <c r="BB358" s="59">
        <v>0.13600000000000001</v>
      </c>
      <c r="BC358" s="60"/>
      <c r="BD358" s="61"/>
      <c r="BE358" s="62" t="e">
        <v>#N/A</v>
      </c>
      <c r="BF358" s="35">
        <f t="shared" si="0"/>
        <v>4.9000000000000004</v>
      </c>
      <c r="BG358" s="35">
        <f t="shared" si="0"/>
        <v>6.4130000000000006E-2</v>
      </c>
      <c r="BH358" s="35" t="str">
        <f t="shared" si="879"/>
        <v>?</v>
      </c>
      <c r="BI358" s="110">
        <f t="shared" si="880"/>
        <v>0</v>
      </c>
      <c r="BJ358" s="83">
        <f>VLOOKUP($F358,REP_Info!$D$6:$H$250,5,FALSE)</f>
        <v>0.48199999999999998</v>
      </c>
      <c r="BK358" s="30" t="e">
        <f t="shared" si="881"/>
        <v>#N/A</v>
      </c>
      <c r="BL358" s="30" t="e">
        <f t="shared" si="881"/>
        <v>#N/A</v>
      </c>
      <c r="BM358" s="30" t="e">
        <f t="shared" si="881"/>
        <v>#N/A</v>
      </c>
      <c r="BN358" s="29" t="e">
        <f t="shared" si="881"/>
        <v>#N/A</v>
      </c>
      <c r="BO358" s="85" t="str">
        <f t="shared" si="2"/>
        <v>$$$</v>
      </c>
      <c r="BP358" s="88" t="str">
        <f t="shared" si="882"/>
        <v>$$$</v>
      </c>
      <c r="BQ358" s="88" t="str">
        <f t="shared" si="4"/>
        <v>$$$</v>
      </c>
      <c r="BR358" s="88" t="str">
        <f t="shared" si="5"/>
        <v>$$$</v>
      </c>
      <c r="BS358" s="29" t="e">
        <f t="shared" si="883"/>
        <v>#N/A</v>
      </c>
      <c r="BT358" s="29" t="e">
        <f t="shared" si="883"/>
        <v>#N/A</v>
      </c>
      <c r="BU358" s="29" t="e">
        <f t="shared" si="883"/>
        <v>#N/A</v>
      </c>
      <c r="BV358" s="29" t="e">
        <f t="shared" si="883"/>
        <v>#N/A</v>
      </c>
      <c r="BW358" s="29" t="e">
        <f t="shared" si="883"/>
        <v>#N/A</v>
      </c>
      <c r="BX358" s="29" t="e">
        <f t="shared" si="883"/>
        <v>#N/A</v>
      </c>
      <c r="BY358" s="29" t="e">
        <f t="shared" si="883"/>
        <v>#N/A</v>
      </c>
      <c r="BZ358" s="29" t="e">
        <f t="shared" si="883"/>
        <v>#N/A</v>
      </c>
      <c r="CA358" s="29" t="e">
        <f t="shared" si="883"/>
        <v>#N/A</v>
      </c>
      <c r="CB358" s="29" t="e">
        <f t="shared" si="883"/>
        <v>#N/A</v>
      </c>
      <c r="CC358" s="29" t="e">
        <f t="shared" si="883"/>
        <v>#N/A</v>
      </c>
      <c r="CD358" s="29" t="e">
        <f t="shared" si="883"/>
        <v>#N/A</v>
      </c>
      <c r="CE358" s="6" t="str">
        <f t="shared" si="775"/>
        <v/>
      </c>
      <c r="CF358" s="27" t="e">
        <f>IF(AND(CI358,NOT(AD358)),LOOKUP(CF$5,{0,750,1500},H358:J358),"")</f>
        <v>#N/A</v>
      </c>
      <c r="CG358" s="6" t="str">
        <f t="shared" si="776"/>
        <v/>
      </c>
      <c r="CH358" t="e">
        <f t="shared" si="884"/>
        <v>#N/A</v>
      </c>
      <c r="CI358" t="e">
        <f t="shared" si="885"/>
        <v>#N/A</v>
      </c>
      <c r="CJ358" s="6" t="e">
        <f t="shared" si="11"/>
        <v>#N/A</v>
      </c>
      <c r="CK358" s="6">
        <f t="shared" si="12"/>
        <v>1</v>
      </c>
      <c r="CL358" s="6">
        <f t="shared" si="26"/>
        <v>1</v>
      </c>
      <c r="CM358" s="6">
        <f t="shared" si="13"/>
        <v>1</v>
      </c>
      <c r="CN358" s="6">
        <f t="shared" si="14"/>
        <v>1</v>
      </c>
      <c r="CO358" s="6">
        <f t="shared" si="15"/>
        <v>1</v>
      </c>
      <c r="CP358" s="6">
        <f t="shared" si="16"/>
        <v>1</v>
      </c>
      <c r="CQ358" s="6">
        <f t="shared" si="886"/>
        <v>1</v>
      </c>
      <c r="CR358" s="81" t="str">
        <f t="shared" si="17"/>
        <v/>
      </c>
      <c r="CS358">
        <f t="shared" si="887"/>
        <v>0</v>
      </c>
      <c r="CT358">
        <f t="shared" si="741"/>
        <v>150</v>
      </c>
      <c r="CU358" t="str">
        <f t="shared" si="29"/>
        <v/>
      </c>
      <c r="CV358" s="81">
        <f t="shared" si="888"/>
        <v>150</v>
      </c>
      <c r="CW358" s="81">
        <f>(CV358/25)^1.5*(Calculator!$BU$4/10000)*CW$5</f>
        <v>7.6432310260371077</v>
      </c>
      <c r="CX358" t="str">
        <f t="shared" si="889"/>
        <v>$150</v>
      </c>
    </row>
    <row r="359" spans="2:102" x14ac:dyDescent="0.25">
      <c r="B359" s="115" t="s">
        <v>233</v>
      </c>
      <c r="C359" s="13">
        <v>46266.661111111112</v>
      </c>
      <c r="D359">
        <v>36601</v>
      </c>
      <c r="E359" s="54" t="s">
        <v>237</v>
      </c>
      <c r="F359" s="54" t="s">
        <v>744</v>
      </c>
      <c r="G359" s="54" t="s">
        <v>1675</v>
      </c>
      <c r="H359" s="55">
        <v>22.5</v>
      </c>
      <c r="I359" s="55">
        <v>10.5</v>
      </c>
      <c r="J359" s="55">
        <v>15.1</v>
      </c>
      <c r="K359" s="54" t="s">
        <v>1676</v>
      </c>
      <c r="L359" s="56" t="b">
        <v>0</v>
      </c>
      <c r="M359" s="56" t="b">
        <v>0</v>
      </c>
      <c r="N359" s="54">
        <v>1</v>
      </c>
      <c r="O359" s="54" t="s">
        <v>228</v>
      </c>
      <c r="P359" s="54">
        <v>3</v>
      </c>
      <c r="Q359" s="54">
        <v>12</v>
      </c>
      <c r="R359" s="54">
        <v>150</v>
      </c>
      <c r="S359" s="54" t="s">
        <v>1677</v>
      </c>
      <c r="T359" s="54" t="s">
        <v>1678</v>
      </c>
      <c r="U359" s="54" t="s">
        <v>745</v>
      </c>
      <c r="V359" s="54" t="s">
        <v>746</v>
      </c>
      <c r="W359" s="54" t="b">
        <v>0</v>
      </c>
      <c r="X359" s="54"/>
      <c r="Y359" s="57" t="s">
        <v>2245</v>
      </c>
      <c r="Z359" s="54" t="s">
        <v>1679</v>
      </c>
      <c r="AA359" s="54"/>
      <c r="AB359" s="54" t="s">
        <v>747</v>
      </c>
      <c r="AC359" s="56" t="b">
        <v>0</v>
      </c>
      <c r="AD359" s="56" t="b">
        <v>1</v>
      </c>
      <c r="AE359" s="54" t="s">
        <v>302</v>
      </c>
      <c r="AF359" s="58">
        <v>46266</v>
      </c>
      <c r="AG359" s="62" t="s">
        <v>293</v>
      </c>
      <c r="AH359" s="54">
        <v>0</v>
      </c>
      <c r="AI359" s="54"/>
      <c r="AJ359" s="54"/>
      <c r="AK359" s="54"/>
      <c r="AL359" s="54"/>
      <c r="AM359" s="54">
        <v>9.9499999999999993</v>
      </c>
      <c r="AN359" s="54"/>
      <c r="AO359" s="54"/>
      <c r="AP359" s="54"/>
      <c r="AQ359" s="54"/>
      <c r="AR359" s="54"/>
      <c r="AS359" s="54"/>
      <c r="AT359" s="54"/>
      <c r="AU359" s="54"/>
      <c r="AV359" s="54"/>
      <c r="AW359" s="54"/>
      <c r="AX359" s="59"/>
      <c r="AY359" s="59"/>
      <c r="AZ359" s="59"/>
      <c r="BA359" s="59"/>
      <c r="BB359" s="59">
        <v>0.13700000000000001</v>
      </c>
      <c r="BC359" s="60"/>
      <c r="BD359" s="61"/>
      <c r="BE359" s="62" t="e">
        <v>#N/A</v>
      </c>
      <c r="BF359" s="35">
        <f t="shared" si="0"/>
        <v>4.0600000000000005</v>
      </c>
      <c r="BG359" s="35">
        <f t="shared" si="0"/>
        <v>6.0295000000000001E-2</v>
      </c>
      <c r="BH359" s="35" t="str">
        <f t="shared" ref="BH359" si="890">IF(ISTEXT(BE359),IF(AND(AV359=0,SUM(AN359:AQ359)=0),IF(AM359&lt;=0,IF(BE359="Y","Low","Flat"),"Med"),"High"),"?")</f>
        <v>?</v>
      </c>
      <c r="BI359" s="110">
        <f t="shared" ref="BI359" si="891">IF(ISNUMBER(AH359),0*BI$5*SIN((EDATE($A$3,$Q359)-DATE(YEAR(EDATE($A$3,$Q359)),1,0)-BI$4)*2*PI()/365),"")</f>
        <v>0</v>
      </c>
      <c r="BJ359" s="83">
        <f>VLOOKUP($F359,REP_Info!$D$6:$H$250,5,FALSE)</f>
        <v>0.48199999999999998</v>
      </c>
      <c r="BK359" s="30" t="e">
        <f t="shared" ref="BK359:BN359" si="892">IF(BK$7&gt;0,(LOOKUP(BK$7,$AH359:$AL359,$AM359:$AQ359)+IF($AG359="Y",SUMPRODUCT($AX359:$BB359-$AW359:$BA359,BK$7-$AR359:$AV359,N(BK$7&gt;$AR359:$AV359)),BK$7*LOOKUP(BK$7,$AR359:$AV359,$AX359:$BB359))+IF($BE359="Y",$BF359,$BC359)+BK$7*IF($BE359="Y",$BG359,$BD359))*100/BK$7,"")</f>
        <v>#N/A</v>
      </c>
      <c r="BL359" s="30" t="e">
        <f t="shared" si="892"/>
        <v>#N/A</v>
      </c>
      <c r="BM359" s="30" t="e">
        <f t="shared" si="892"/>
        <v>#N/A</v>
      </c>
      <c r="BN359" s="29" t="e">
        <f t="shared" si="892"/>
        <v>#N/A</v>
      </c>
      <c r="BO359" s="85" t="str">
        <f t="shared" si="2"/>
        <v>$$$</v>
      </c>
      <c r="BP359" s="88" t="str">
        <f t="shared" ref="BP359" si="893">IFERROR(BO359*100/BO$5,"$$$")</f>
        <v>$$$</v>
      </c>
      <c r="BQ359" s="88" t="str">
        <f t="shared" si="4"/>
        <v>$$$</v>
      </c>
      <c r="BR359" s="88" t="str">
        <f t="shared" si="5"/>
        <v>$$$</v>
      </c>
      <c r="BS359" s="29" t="e">
        <f t="shared" ref="BS359:CD359" si="894">IF($CI359,IF(BS$7&gt;0,IF(BS$4&gt;$Q359,$BF359+BS$7*(BS$5+$BG359+$BI359),LOOKUP(BS$7,$AH359:$AL359,$AM359:$AQ359)+IF($AG359="Y",SUMPRODUCT($AX359:$BB359-$AW359:$BA359,BS$7-$AR359:$AV359,N(BS$7&gt;$AR359:$AV359)),BS$7*LOOKUP(BS$7,$AR359:$AV359,$AX359:$BB359))+IF($BE359="Y",$BF359,$BC359)+BS$7*IF($BE359="Y",$BG359,$BD359))*100/BS$7,""),NA())</f>
        <v>#N/A</v>
      </c>
      <c r="BT359" s="29" t="e">
        <f t="shared" si="894"/>
        <v>#N/A</v>
      </c>
      <c r="BU359" s="29" t="e">
        <f t="shared" si="894"/>
        <v>#N/A</v>
      </c>
      <c r="BV359" s="29" t="e">
        <f t="shared" si="894"/>
        <v>#N/A</v>
      </c>
      <c r="BW359" s="29" t="e">
        <f t="shared" si="894"/>
        <v>#N/A</v>
      </c>
      <c r="BX359" s="29" t="e">
        <f t="shared" si="894"/>
        <v>#N/A</v>
      </c>
      <c r="BY359" s="29" t="e">
        <f t="shared" si="894"/>
        <v>#N/A</v>
      </c>
      <c r="BZ359" s="29" t="e">
        <f t="shared" si="894"/>
        <v>#N/A</v>
      </c>
      <c r="CA359" s="29" t="e">
        <f t="shared" si="894"/>
        <v>#N/A</v>
      </c>
      <c r="CB359" s="29" t="e">
        <f t="shared" si="894"/>
        <v>#N/A</v>
      </c>
      <c r="CC359" s="29" t="e">
        <f t="shared" si="894"/>
        <v>#N/A</v>
      </c>
      <c r="CD359" s="29" t="e">
        <f t="shared" si="894"/>
        <v>#N/A</v>
      </c>
      <c r="CE359" s="6" t="str">
        <f t="shared" si="775"/>
        <v/>
      </c>
      <c r="CF359" s="27" t="e">
        <f>IF(AND(CI359,NOT(AD359)),LOOKUP(CF$5,{0,750,1500},H359:J359),"")</f>
        <v>#N/A</v>
      </c>
      <c r="CG359" s="6" t="str">
        <f t="shared" si="776"/>
        <v/>
      </c>
      <c r="CH359" t="e">
        <f t="shared" ref="CH359" si="895">IF(CI359,IF(ISNUMBER(BO359),BO359,100000)+CV359/10000+IF(ISNUMBER(BJ359),BJ359,2)/10000-P359/100000+ROW()/10000000,"")</f>
        <v>#N/A</v>
      </c>
      <c r="CI359" t="e">
        <f t="shared" ref="CI359" si="896">PRODUCT(CJ359:CQ359)</f>
        <v>#N/A</v>
      </c>
      <c r="CJ359" s="6" t="e">
        <f t="shared" si="11"/>
        <v>#N/A</v>
      </c>
      <c r="CK359" s="6">
        <f t="shared" si="12"/>
        <v>1</v>
      </c>
      <c r="CL359" s="6">
        <f t="shared" si="26"/>
        <v>1</v>
      </c>
      <c r="CM359" s="6">
        <f t="shared" si="13"/>
        <v>1</v>
      </c>
      <c r="CN359" s="6">
        <f t="shared" si="14"/>
        <v>1</v>
      </c>
      <c r="CO359" s="6">
        <f t="shared" si="15"/>
        <v>1</v>
      </c>
      <c r="CP359" s="6">
        <f t="shared" si="16"/>
        <v>1</v>
      </c>
      <c r="CQ359" s="6">
        <f t="shared" ref="CQ359" si="897">IF(CQ$5="Any",1,IF(AND(CQ$5="Med",AV359=0,SUM(AN359:AQ359)=0),1,IF(AND(CQ$5="Low",AV359=0,SUM(AN359:AQ359)=0,AM359=0),1,IF(AND(CQ$5="Flat",AV359=0,SUM(AN359:AQ359)=0,AM359=0,IFERROR(NOT(BE359="Y"),0)),1,0))))</f>
        <v>1</v>
      </c>
      <c r="CR359" s="81" t="str">
        <f t="shared" si="17"/>
        <v/>
      </c>
      <c r="CS359">
        <f t="shared" ref="CS359" si="898">CS$5*(12/(MIN(12,Q359))-1)</f>
        <v>0</v>
      </c>
      <c r="CT359">
        <f t="shared" si="741"/>
        <v>150</v>
      </c>
      <c r="CU359" t="str">
        <f t="shared" si="29"/>
        <v/>
      </c>
      <c r="CV359" s="81">
        <f t="shared" ref="CV359" si="899">CT359*IF(CU359="",1,Q359)</f>
        <v>150</v>
      </c>
      <c r="CW359" s="81">
        <f>(CV359/25)^1.5*(Calculator!$BU$4/10000)*CW$5</f>
        <v>7.6432310260371077</v>
      </c>
      <c r="CX359" t="str">
        <f t="shared" ref="CX359" si="900">"$"&amp;IF(LEFT(CU359,1)="r",CT359&amp;"/"&amp;CU359,CV359)</f>
        <v>$150</v>
      </c>
    </row>
    <row r="360" spans="2:102" x14ac:dyDescent="0.25">
      <c r="B360" s="115" t="s">
        <v>233</v>
      </c>
      <c r="C360" s="13">
        <v>46263.276388888888</v>
      </c>
      <c r="D360">
        <v>24430</v>
      </c>
      <c r="E360" s="54" t="s">
        <v>237</v>
      </c>
      <c r="F360" s="54" t="s">
        <v>748</v>
      </c>
      <c r="G360" s="54" t="s">
        <v>2035</v>
      </c>
      <c r="H360" s="55">
        <v>12</v>
      </c>
      <c r="I360" s="55">
        <v>11.600000000000001</v>
      </c>
      <c r="J360" s="55">
        <v>11.4</v>
      </c>
      <c r="K360" s="54"/>
      <c r="L360" s="56" t="b">
        <v>0</v>
      </c>
      <c r="M360" s="56" t="b">
        <v>0</v>
      </c>
      <c r="N360" s="54">
        <v>1</v>
      </c>
      <c r="O360" s="54" t="s">
        <v>228</v>
      </c>
      <c r="P360" s="54">
        <v>24</v>
      </c>
      <c r="Q360" s="54">
        <v>12</v>
      </c>
      <c r="R360" s="54">
        <v>150</v>
      </c>
      <c r="S360" s="54" t="s">
        <v>1946</v>
      </c>
      <c r="T360" s="54" t="s">
        <v>2036</v>
      </c>
      <c r="U360" s="54" t="s">
        <v>2024</v>
      </c>
      <c r="V360" s="54" t="s">
        <v>2037</v>
      </c>
      <c r="W360" s="54" t="b">
        <v>0</v>
      </c>
      <c r="X360" s="54"/>
      <c r="Y360" s="57" t="s">
        <v>2146</v>
      </c>
      <c r="Z360" s="54" t="s">
        <v>2038</v>
      </c>
      <c r="AA360" s="54"/>
      <c r="AB360" s="54" t="s">
        <v>1947</v>
      </c>
      <c r="AC360" s="56" t="b">
        <v>0</v>
      </c>
      <c r="AD360" s="56" t="b">
        <v>0</v>
      </c>
      <c r="AE360" s="54" t="s">
        <v>302</v>
      </c>
      <c r="AF360" s="58">
        <v>46262</v>
      </c>
      <c r="AG360" s="62" t="s">
        <v>293</v>
      </c>
      <c r="AH360" s="54">
        <v>0</v>
      </c>
      <c r="AI360" s="54"/>
      <c r="AJ360" s="54"/>
      <c r="AK360" s="54"/>
      <c r="AL360" s="54"/>
      <c r="AM360" s="54">
        <v>0</v>
      </c>
      <c r="AN360" s="54"/>
      <c r="AO360" s="54"/>
      <c r="AP360" s="54"/>
      <c r="AQ360" s="54"/>
      <c r="AR360" s="54"/>
      <c r="AS360" s="54"/>
      <c r="AT360" s="54"/>
      <c r="AU360" s="54"/>
      <c r="AV360" s="54"/>
      <c r="AW360" s="54"/>
      <c r="AX360" s="59"/>
      <c r="AY360" s="59"/>
      <c r="AZ360" s="59"/>
      <c r="BA360" s="59"/>
      <c r="BB360" s="59">
        <v>5.1999999999999998E-2</v>
      </c>
      <c r="BC360" s="60">
        <v>4.0599999999999996</v>
      </c>
      <c r="BD360" s="61">
        <v>6.0295000000000001E-2</v>
      </c>
      <c r="BE360" s="62" t="s">
        <v>293</v>
      </c>
      <c r="BF360" s="35">
        <f t="shared" si="0"/>
        <v>4.0600000000000005</v>
      </c>
      <c r="BG360" s="35">
        <f t="shared" si="0"/>
        <v>6.0295000000000001E-2</v>
      </c>
      <c r="BH360" s="35" t="str">
        <f t="shared" ref="BH360:BH366" si="901">IF(ISTEXT(BE360),IF(AND(AV360=0,SUM(AN360:AQ360)=0),IF(AM360&lt;=0,IF(BE360="Y","Low","Flat"),"Med"),"High"),"?")</f>
        <v>Low</v>
      </c>
      <c r="BI360" s="110">
        <f t="shared" ref="BI360:BI366" si="902">IF(ISNUMBER(AH360),0*BI$5*SIN((EDATE($A$3,$Q360)-DATE(YEAR(EDATE($A$3,$Q360)),1,0)-BI$4)*2*PI()/365),"")</f>
        <v>0</v>
      </c>
      <c r="BJ360" s="83">
        <f>VLOOKUP($F360,REP_Info!$D$6:$H$250,5,FALSE)</f>
        <v>1.198</v>
      </c>
      <c r="BK360" s="30">
        <f t="shared" ref="BK360:BN366" si="903">IF(BK$7&gt;0,(LOOKUP(BK$7,$AH360:$AL360,$AM360:$AQ360)+IF($AG360="Y",SUMPRODUCT($AX360:$BB360-$AW360:$BA360,BK$7-$AR360:$AV360,N(BK$7&gt;$AR360:$AV360)),BK$7*LOOKUP(BK$7,$AR360:$AV360,$AX360:$BB360))+IF($BE360="Y",$BF360,$BC360)+BK$7*IF($BE360="Y",$BG360,$BD360))*100/BK$7,"")</f>
        <v>12.041499999999999</v>
      </c>
      <c r="BL360" s="30">
        <f t="shared" si="903"/>
        <v>11.6355</v>
      </c>
      <c r="BM360" s="30">
        <f t="shared" si="903"/>
        <v>11.432499999999999</v>
      </c>
      <c r="BN360" s="29">
        <f t="shared" si="903"/>
        <v>11.364833333333333</v>
      </c>
      <c r="BO360" s="85" t="str">
        <f t="shared" si="2"/>
        <v>$$$</v>
      </c>
      <c r="BP360" s="88" t="str">
        <f t="shared" ref="BP360:BP366" si="904">IFERROR(BO360*100/BO$5,"$$$")</f>
        <v>$$$</v>
      </c>
      <c r="BQ360" s="88" t="str">
        <f t="shared" si="4"/>
        <v>$$$</v>
      </c>
      <c r="BR360" s="88" t="str">
        <f t="shared" si="5"/>
        <v>$$$</v>
      </c>
      <c r="BS360" s="29" t="e">
        <f t="shared" ref="BS360:CD366" si="905">IF($CI360,IF(BS$7&gt;0,IF(BS$4&gt;$Q360,$BF360+BS$7*(BS$5+$BG360+$BI360),LOOKUP(BS$7,$AH360:$AL360,$AM360:$AQ360)+IF($AG360="Y",SUMPRODUCT($AX360:$BB360-$AW360:$BA360,BS$7-$AR360:$AV360,N(BS$7&gt;$AR360:$AV360)),BS$7*LOOKUP(BS$7,$AR360:$AV360,$AX360:$BB360))+IF($BE360="Y",$BF360,$BC360)+BS$7*IF($BE360="Y",$BG360,$BD360))*100/BS$7,""),NA())</f>
        <v>#N/A</v>
      </c>
      <c r="BT360" s="29" t="e">
        <f t="shared" si="905"/>
        <v>#N/A</v>
      </c>
      <c r="BU360" s="29" t="e">
        <f t="shared" si="905"/>
        <v>#N/A</v>
      </c>
      <c r="BV360" s="29" t="e">
        <f t="shared" si="905"/>
        <v>#N/A</v>
      </c>
      <c r="BW360" s="29" t="e">
        <f t="shared" si="905"/>
        <v>#N/A</v>
      </c>
      <c r="BX360" s="29" t="e">
        <f t="shared" si="905"/>
        <v>#N/A</v>
      </c>
      <c r="BY360" s="29" t="e">
        <f t="shared" si="905"/>
        <v>#N/A</v>
      </c>
      <c r="BZ360" s="29" t="e">
        <f t="shared" si="905"/>
        <v>#N/A</v>
      </c>
      <c r="CA360" s="29" t="e">
        <f t="shared" si="905"/>
        <v>#N/A</v>
      </c>
      <c r="CB360" s="29" t="e">
        <f t="shared" si="905"/>
        <v>#N/A</v>
      </c>
      <c r="CC360" s="29" t="e">
        <f t="shared" si="905"/>
        <v>#N/A</v>
      </c>
      <c r="CD360" s="29" t="e">
        <f t="shared" si="905"/>
        <v>#N/A</v>
      </c>
      <c r="CE360" s="6" t="str">
        <f t="shared" si="775"/>
        <v/>
      </c>
      <c r="CF360" s="27" t="e">
        <f>IF(AND(CI360,NOT(AD360)),LOOKUP(CF$5,{0,750,1500},H360:J360),"")</f>
        <v>#N/A</v>
      </c>
      <c r="CG360" s="6" t="str">
        <f t="shared" si="776"/>
        <v/>
      </c>
      <c r="CH360" t="e">
        <f t="shared" ref="CH360:CH366" si="906">IF(CI360,IF(ISNUMBER(BO360),BO360,100000)+CV360/10000+IF(ISNUMBER(BJ360),BJ360,2)/10000-P360/100000+ROW()/10000000,"")</f>
        <v>#N/A</v>
      </c>
      <c r="CI360" t="e">
        <f t="shared" ref="CI360:CI366" si="907">PRODUCT(CJ360:CQ360)</f>
        <v>#N/A</v>
      </c>
      <c r="CJ360" s="6" t="e">
        <f t="shared" si="11"/>
        <v>#N/A</v>
      </c>
      <c r="CK360" s="6">
        <f t="shared" si="12"/>
        <v>1</v>
      </c>
      <c r="CL360" s="6">
        <f t="shared" si="26"/>
        <v>1</v>
      </c>
      <c r="CM360" s="6">
        <f t="shared" si="13"/>
        <v>1</v>
      </c>
      <c r="CN360" s="6">
        <f t="shared" si="14"/>
        <v>1</v>
      </c>
      <c r="CO360" s="6">
        <f t="shared" si="15"/>
        <v>1</v>
      </c>
      <c r="CP360" s="6">
        <f t="shared" si="16"/>
        <v>1</v>
      </c>
      <c r="CQ360" s="6">
        <f t="shared" ref="CQ360:CQ366" si="908">IF(CQ$5="Any",1,IF(AND(CQ$5="Med",AV360=0,SUM(AN360:AQ360)=0),1,IF(AND(CQ$5="Low",AV360=0,SUM(AN360:AQ360)=0,AM360=0),1,IF(AND(CQ$5="Flat",AV360=0,SUM(AN360:AQ360)=0,AM360=0,IFERROR(NOT(BE360="Y"),0)),1,0))))</f>
        <v>1</v>
      </c>
      <c r="CR360" s="81" t="str">
        <f t="shared" si="17"/>
        <v/>
      </c>
      <c r="CS360">
        <f t="shared" ref="CS360:CS366" si="909">CS$5*(12/(MIN(12,Q360))-1)</f>
        <v>0</v>
      </c>
      <c r="CT360">
        <f t="shared" si="741"/>
        <v>150</v>
      </c>
      <c r="CU360" t="str">
        <f t="shared" si="29"/>
        <v/>
      </c>
      <c r="CV360" s="81">
        <f t="shared" ref="CV360:CV366" si="910">CT360*IF(CU360="",1,Q360)</f>
        <v>150</v>
      </c>
      <c r="CW360" s="81">
        <f>(CV360/25)^1.5*(Calculator!$BU$4/10000)*CW$5</f>
        <v>7.6432310260371077</v>
      </c>
      <c r="CX360" t="str">
        <f t="shared" ref="CX360:CX366" si="911">"$"&amp;IF(LEFT(CU360,1)="r",CT360&amp;"/"&amp;CU360,CV360)</f>
        <v>$150</v>
      </c>
    </row>
    <row r="361" spans="2:102" x14ac:dyDescent="0.25">
      <c r="B361" s="115" t="s">
        <v>233</v>
      </c>
      <c r="C361" s="13">
        <v>46269.447222222225</v>
      </c>
      <c r="D361">
        <v>24794</v>
      </c>
      <c r="E361" s="54" t="s">
        <v>235</v>
      </c>
      <c r="F361" s="54" t="s">
        <v>748</v>
      </c>
      <c r="G361" s="54" t="s">
        <v>2035</v>
      </c>
      <c r="H361" s="55">
        <v>12.8</v>
      </c>
      <c r="I361" s="55">
        <v>12.3</v>
      </c>
      <c r="J361" s="55">
        <v>12.1</v>
      </c>
      <c r="K361" s="54"/>
      <c r="L361" s="56" t="b">
        <v>0</v>
      </c>
      <c r="M361" s="56" t="b">
        <v>0</v>
      </c>
      <c r="N361" s="54">
        <v>1</v>
      </c>
      <c r="O361" s="54" t="s">
        <v>228</v>
      </c>
      <c r="P361" s="54">
        <v>24</v>
      </c>
      <c r="Q361" s="54">
        <v>12</v>
      </c>
      <c r="R361" s="54">
        <v>150</v>
      </c>
      <c r="S361" s="54" t="s">
        <v>1946</v>
      </c>
      <c r="T361" s="54" t="s">
        <v>2036</v>
      </c>
      <c r="U361" s="54" t="s">
        <v>2024</v>
      </c>
      <c r="V361" s="54" t="s">
        <v>2361</v>
      </c>
      <c r="W361" s="54" t="b">
        <v>0</v>
      </c>
      <c r="X361" s="54"/>
      <c r="Y361" s="57" t="s">
        <v>2387</v>
      </c>
      <c r="Z361" s="54" t="s">
        <v>2362</v>
      </c>
      <c r="AA361" s="54"/>
      <c r="AB361" s="54" t="s">
        <v>1947</v>
      </c>
      <c r="AC361" s="56" t="b">
        <v>0</v>
      </c>
      <c r="AD361" s="56" t="b">
        <v>0</v>
      </c>
      <c r="AE361" s="54" t="s">
        <v>302</v>
      </c>
      <c r="AF361" s="58">
        <v>46268</v>
      </c>
      <c r="AG361" s="62" t="s">
        <v>293</v>
      </c>
      <c r="AH361" s="54">
        <v>0</v>
      </c>
      <c r="AI361" s="54"/>
      <c r="AJ361" s="54"/>
      <c r="AK361" s="54"/>
      <c r="AL361" s="54"/>
      <c r="AM361" s="54">
        <v>0</v>
      </c>
      <c r="AN361" s="54"/>
      <c r="AO361" s="54"/>
      <c r="AP361" s="54"/>
      <c r="AQ361" s="54"/>
      <c r="AR361" s="54"/>
      <c r="AS361" s="54"/>
      <c r="AT361" s="54"/>
      <c r="AU361" s="54"/>
      <c r="AV361" s="54"/>
      <c r="AW361" s="54"/>
      <c r="AX361" s="59"/>
      <c r="AY361" s="59"/>
      <c r="AZ361" s="59"/>
      <c r="BA361" s="59"/>
      <c r="BB361" s="59">
        <v>5.3999999999999999E-2</v>
      </c>
      <c r="BC361" s="60">
        <v>4.9000000000000004</v>
      </c>
      <c r="BD361" s="61">
        <v>6.4130000000000006E-2</v>
      </c>
      <c r="BE361" s="62" t="s">
        <v>293</v>
      </c>
      <c r="BF361" s="35">
        <f t="shared" si="0"/>
        <v>4.9000000000000004</v>
      </c>
      <c r="BG361" s="35">
        <f t="shared" si="0"/>
        <v>6.4130000000000006E-2</v>
      </c>
      <c r="BH361" s="35" t="str">
        <f t="shared" si="901"/>
        <v>Low</v>
      </c>
      <c r="BI361" s="110">
        <f t="shared" si="902"/>
        <v>0</v>
      </c>
      <c r="BJ361" s="83">
        <f>VLOOKUP($F361,REP_Info!$D$6:$H$250,5,FALSE)</f>
        <v>1.198</v>
      </c>
      <c r="BK361" s="30">
        <f t="shared" si="903"/>
        <v>12.792999999999999</v>
      </c>
      <c r="BL361" s="30">
        <f t="shared" si="903"/>
        <v>12.303000000000001</v>
      </c>
      <c r="BM361" s="30">
        <f t="shared" si="903"/>
        <v>12.058000000000002</v>
      </c>
      <c r="BN361" s="29">
        <f t="shared" si="903"/>
        <v>11.976333333333333</v>
      </c>
      <c r="BO361" s="85" t="str">
        <f t="shared" si="2"/>
        <v>$$$</v>
      </c>
      <c r="BP361" s="88" t="str">
        <f t="shared" si="904"/>
        <v>$$$</v>
      </c>
      <c r="BQ361" s="88" t="str">
        <f t="shared" si="4"/>
        <v>$$$</v>
      </c>
      <c r="BR361" s="88" t="str">
        <f t="shared" si="5"/>
        <v>$$$</v>
      </c>
      <c r="BS361" s="29" t="e">
        <f t="shared" si="905"/>
        <v>#N/A</v>
      </c>
      <c r="BT361" s="29" t="e">
        <f t="shared" si="905"/>
        <v>#N/A</v>
      </c>
      <c r="BU361" s="29" t="e">
        <f t="shared" si="905"/>
        <v>#N/A</v>
      </c>
      <c r="BV361" s="29" t="e">
        <f t="shared" si="905"/>
        <v>#N/A</v>
      </c>
      <c r="BW361" s="29" t="e">
        <f t="shared" si="905"/>
        <v>#N/A</v>
      </c>
      <c r="BX361" s="29" t="e">
        <f t="shared" si="905"/>
        <v>#N/A</v>
      </c>
      <c r="BY361" s="29" t="e">
        <f t="shared" si="905"/>
        <v>#N/A</v>
      </c>
      <c r="BZ361" s="29" t="e">
        <f t="shared" si="905"/>
        <v>#N/A</v>
      </c>
      <c r="CA361" s="29" t="e">
        <f t="shared" si="905"/>
        <v>#N/A</v>
      </c>
      <c r="CB361" s="29" t="e">
        <f t="shared" si="905"/>
        <v>#N/A</v>
      </c>
      <c r="CC361" s="29" t="e">
        <f t="shared" si="905"/>
        <v>#N/A</v>
      </c>
      <c r="CD361" s="29" t="e">
        <f t="shared" si="905"/>
        <v>#N/A</v>
      </c>
      <c r="CE361" s="6" t="str">
        <f t="shared" si="775"/>
        <v/>
      </c>
      <c r="CF361" s="27" t="e">
        <f>IF(AND(CI361,NOT(AD361)),LOOKUP(CF$5,{0,750,1500},H361:J361),"")</f>
        <v>#N/A</v>
      </c>
      <c r="CG361" s="6" t="str">
        <f t="shared" si="776"/>
        <v/>
      </c>
      <c r="CH361" t="e">
        <f t="shared" si="906"/>
        <v>#N/A</v>
      </c>
      <c r="CI361" t="e">
        <f t="shared" si="907"/>
        <v>#N/A</v>
      </c>
      <c r="CJ361" s="6" t="e">
        <f t="shared" si="11"/>
        <v>#N/A</v>
      </c>
      <c r="CK361" s="6">
        <f t="shared" si="12"/>
        <v>1</v>
      </c>
      <c r="CL361" s="6">
        <f t="shared" si="26"/>
        <v>1</v>
      </c>
      <c r="CM361" s="6">
        <f t="shared" si="13"/>
        <v>1</v>
      </c>
      <c r="CN361" s="6">
        <f t="shared" si="14"/>
        <v>1</v>
      </c>
      <c r="CO361" s="6">
        <f t="shared" si="15"/>
        <v>1</v>
      </c>
      <c r="CP361" s="6">
        <f t="shared" si="16"/>
        <v>1</v>
      </c>
      <c r="CQ361" s="6">
        <f t="shared" si="908"/>
        <v>1</v>
      </c>
      <c r="CR361" s="81" t="str">
        <f t="shared" si="17"/>
        <v/>
      </c>
      <c r="CS361">
        <f t="shared" si="909"/>
        <v>0</v>
      </c>
      <c r="CT361">
        <f t="shared" si="741"/>
        <v>150</v>
      </c>
      <c r="CU361" t="str">
        <f t="shared" si="29"/>
        <v/>
      </c>
      <c r="CV361" s="81">
        <f t="shared" si="910"/>
        <v>150</v>
      </c>
      <c r="CW361" s="81">
        <f>(CV361/25)^1.5*(Calculator!$BU$4/10000)*CW$5</f>
        <v>7.6432310260371077</v>
      </c>
      <c r="CX361" t="str">
        <f t="shared" si="911"/>
        <v>$150</v>
      </c>
    </row>
    <row r="362" spans="2:102" x14ac:dyDescent="0.25">
      <c r="B362" s="115" t="s">
        <v>233</v>
      </c>
      <c r="C362" s="13">
        <v>46258.622916666667</v>
      </c>
      <c r="D362">
        <v>37648</v>
      </c>
      <c r="E362" s="54" t="s">
        <v>237</v>
      </c>
      <c r="F362" s="54" t="s">
        <v>748</v>
      </c>
      <c r="G362" s="54" t="s">
        <v>2017</v>
      </c>
      <c r="H362" s="55">
        <v>11.799999999999999</v>
      </c>
      <c r="I362" s="55">
        <v>11.4</v>
      </c>
      <c r="J362" s="55">
        <v>11.200000000000001</v>
      </c>
      <c r="K362" s="54"/>
      <c r="L362" s="56" t="b">
        <v>0</v>
      </c>
      <c r="M362" s="56" t="b">
        <v>0</v>
      </c>
      <c r="N362" s="54">
        <v>1</v>
      </c>
      <c r="O362" s="54" t="s">
        <v>228</v>
      </c>
      <c r="P362" s="54">
        <v>24</v>
      </c>
      <c r="Q362" s="54">
        <v>10</v>
      </c>
      <c r="R362" s="54">
        <v>150</v>
      </c>
      <c r="S362" s="54" t="s">
        <v>1946</v>
      </c>
      <c r="T362" s="54" t="s">
        <v>2018</v>
      </c>
      <c r="U362" s="54" t="s">
        <v>2009</v>
      </c>
      <c r="V362" s="54" t="s">
        <v>2019</v>
      </c>
      <c r="W362" s="54" t="b">
        <v>0</v>
      </c>
      <c r="X362" s="54"/>
      <c r="Y362" s="57" t="s">
        <v>2039</v>
      </c>
      <c r="Z362" s="54" t="s">
        <v>2020</v>
      </c>
      <c r="AA362" s="54"/>
      <c r="AB362" s="54" t="s">
        <v>1947</v>
      </c>
      <c r="AC362" s="56" t="b">
        <v>1</v>
      </c>
      <c r="AD362" s="56" t="b">
        <v>0</v>
      </c>
      <c r="AE362" s="54" t="s">
        <v>302</v>
      </c>
      <c r="AF362" s="58">
        <v>46258</v>
      </c>
      <c r="AG362" s="62" t="s">
        <v>293</v>
      </c>
      <c r="AH362" s="54">
        <v>0</v>
      </c>
      <c r="AI362" s="54"/>
      <c r="AJ362" s="54"/>
      <c r="AK362" s="54"/>
      <c r="AL362" s="54"/>
      <c r="AM362" s="54">
        <v>0</v>
      </c>
      <c r="AN362" s="54"/>
      <c r="AO362" s="54"/>
      <c r="AP362" s="54"/>
      <c r="AQ362" s="54"/>
      <c r="AR362" s="54"/>
      <c r="AS362" s="54"/>
      <c r="AT362" s="54"/>
      <c r="AU362" s="54"/>
      <c r="AV362" s="54"/>
      <c r="AW362" s="54"/>
      <c r="AX362" s="59"/>
      <c r="AY362" s="59"/>
      <c r="AZ362" s="59"/>
      <c r="BA362" s="59"/>
      <c r="BB362" s="59">
        <v>0.05</v>
      </c>
      <c r="BC362" s="60">
        <v>4.0599999999999996</v>
      </c>
      <c r="BD362" s="61">
        <v>6.0295000000000001E-2</v>
      </c>
      <c r="BE362" s="62" t="s">
        <v>293</v>
      </c>
      <c r="BF362" s="35">
        <f t="shared" si="0"/>
        <v>4.0600000000000005</v>
      </c>
      <c r="BG362" s="35">
        <f t="shared" si="0"/>
        <v>6.0295000000000001E-2</v>
      </c>
      <c r="BH362" s="35" t="str">
        <f t="shared" si="901"/>
        <v>Low</v>
      </c>
      <c r="BI362" s="110">
        <f t="shared" si="902"/>
        <v>0</v>
      </c>
      <c r="BJ362" s="83">
        <f>VLOOKUP($F362,REP_Info!$D$6:$H$250,5,FALSE)</f>
        <v>1.198</v>
      </c>
      <c r="BK362" s="30">
        <f t="shared" si="903"/>
        <v>11.8415</v>
      </c>
      <c r="BL362" s="30">
        <f t="shared" si="903"/>
        <v>11.435499999999999</v>
      </c>
      <c r="BM362" s="30">
        <f t="shared" si="903"/>
        <v>11.2325</v>
      </c>
      <c r="BN362" s="29">
        <f t="shared" si="903"/>
        <v>11.164833333333334</v>
      </c>
      <c r="BO362" s="85" t="str">
        <f t="shared" si="2"/>
        <v>$$$</v>
      </c>
      <c r="BP362" s="88" t="str">
        <f t="shared" si="904"/>
        <v>$$$</v>
      </c>
      <c r="BQ362" s="88" t="str">
        <f t="shared" si="4"/>
        <v>$$$</v>
      </c>
      <c r="BR362" s="88" t="str">
        <f t="shared" si="5"/>
        <v>$$$</v>
      </c>
      <c r="BS362" s="29" t="e">
        <f t="shared" si="905"/>
        <v>#N/A</v>
      </c>
      <c r="BT362" s="29" t="e">
        <f t="shared" si="905"/>
        <v>#N/A</v>
      </c>
      <c r="BU362" s="29" t="e">
        <f t="shared" si="905"/>
        <v>#N/A</v>
      </c>
      <c r="BV362" s="29" t="e">
        <f t="shared" si="905"/>
        <v>#N/A</v>
      </c>
      <c r="BW362" s="29" t="e">
        <f t="shared" si="905"/>
        <v>#N/A</v>
      </c>
      <c r="BX362" s="29" t="e">
        <f t="shared" si="905"/>
        <v>#N/A</v>
      </c>
      <c r="BY362" s="29" t="e">
        <f t="shared" si="905"/>
        <v>#N/A</v>
      </c>
      <c r="BZ362" s="29" t="e">
        <f t="shared" si="905"/>
        <v>#N/A</v>
      </c>
      <c r="CA362" s="29" t="e">
        <f t="shared" si="905"/>
        <v>#N/A</v>
      </c>
      <c r="CB362" s="29" t="e">
        <f t="shared" si="905"/>
        <v>#N/A</v>
      </c>
      <c r="CC362" s="29" t="e">
        <f t="shared" si="905"/>
        <v>#N/A</v>
      </c>
      <c r="CD362" s="29" t="e">
        <f t="shared" si="905"/>
        <v>#N/A</v>
      </c>
      <c r="CE362" s="6" t="str">
        <f t="shared" si="775"/>
        <v/>
      </c>
      <c r="CF362" s="27" t="e">
        <f>IF(AND(CI362,NOT(AD362)),LOOKUP(CF$5,{0,750,1500},H362:J362),"")</f>
        <v>#N/A</v>
      </c>
      <c r="CG362" s="6" t="str">
        <f t="shared" si="776"/>
        <v/>
      </c>
      <c r="CH362" t="e">
        <f t="shared" si="906"/>
        <v>#N/A</v>
      </c>
      <c r="CI362" t="e">
        <f t="shared" si="907"/>
        <v>#N/A</v>
      </c>
      <c r="CJ362" s="6" t="e">
        <f t="shared" si="11"/>
        <v>#N/A</v>
      </c>
      <c r="CK362" s="6">
        <f t="shared" si="12"/>
        <v>1</v>
      </c>
      <c r="CL362" s="6">
        <f t="shared" si="26"/>
        <v>1</v>
      </c>
      <c r="CM362" s="6">
        <f t="shared" si="13"/>
        <v>1</v>
      </c>
      <c r="CN362" s="6">
        <f t="shared" si="14"/>
        <v>0</v>
      </c>
      <c r="CO362" s="6">
        <f t="shared" si="15"/>
        <v>1</v>
      </c>
      <c r="CP362" s="6">
        <f t="shared" si="16"/>
        <v>1</v>
      </c>
      <c r="CQ362" s="6">
        <f t="shared" si="908"/>
        <v>1</v>
      </c>
      <c r="CR362" s="81" t="str">
        <f t="shared" si="17"/>
        <v/>
      </c>
      <c r="CS362">
        <f t="shared" si="909"/>
        <v>3.5999999999999992</v>
      </c>
      <c r="CT362">
        <f t="shared" si="741"/>
        <v>150</v>
      </c>
      <c r="CU362" t="str">
        <f t="shared" si="29"/>
        <v/>
      </c>
      <c r="CV362" s="81">
        <f t="shared" si="910"/>
        <v>150</v>
      </c>
      <c r="CW362" s="81">
        <f>(CV362/25)^1.5*(Calculator!$BU$4/10000)*CW$5</f>
        <v>7.6432310260371077</v>
      </c>
      <c r="CX362" t="str">
        <f t="shared" si="911"/>
        <v>$150</v>
      </c>
    </row>
    <row r="363" spans="2:102" x14ac:dyDescent="0.25">
      <c r="B363" s="115" t="s">
        <v>233</v>
      </c>
      <c r="C363" s="13">
        <v>46259.661805555559</v>
      </c>
      <c r="D363">
        <v>37654</v>
      </c>
      <c r="E363" s="54" t="s">
        <v>237</v>
      </c>
      <c r="F363" s="54" t="s">
        <v>748</v>
      </c>
      <c r="G363" s="54" t="s">
        <v>2021</v>
      </c>
      <c r="H363" s="55">
        <v>12.6</v>
      </c>
      <c r="I363" s="55">
        <v>12.2</v>
      </c>
      <c r="J363" s="55">
        <v>12</v>
      </c>
      <c r="K363" s="54"/>
      <c r="L363" s="56" t="b">
        <v>0</v>
      </c>
      <c r="M363" s="56" t="b">
        <v>0</v>
      </c>
      <c r="N363" s="54">
        <v>1</v>
      </c>
      <c r="O363" s="54" t="s">
        <v>228</v>
      </c>
      <c r="P363" s="54">
        <v>24</v>
      </c>
      <c r="Q363" s="54">
        <v>16</v>
      </c>
      <c r="R363" s="54">
        <v>150</v>
      </c>
      <c r="S363" s="54" t="s">
        <v>1946</v>
      </c>
      <c r="T363" s="54" t="s">
        <v>2018</v>
      </c>
      <c r="U363" s="54" t="s">
        <v>2009</v>
      </c>
      <c r="V363" s="54" t="s">
        <v>2019</v>
      </c>
      <c r="W363" s="54" t="b">
        <v>0</v>
      </c>
      <c r="X363" s="54"/>
      <c r="Y363" s="57" t="s">
        <v>2058</v>
      </c>
      <c r="Z363" s="54" t="s">
        <v>2022</v>
      </c>
      <c r="AA363" s="54"/>
      <c r="AB363" s="54" t="s">
        <v>1947</v>
      </c>
      <c r="AC363" s="56" t="b">
        <v>1</v>
      </c>
      <c r="AD363" s="56" t="b">
        <v>0</v>
      </c>
      <c r="AE363" s="54" t="s">
        <v>302</v>
      </c>
      <c r="AF363" s="58">
        <v>46259</v>
      </c>
      <c r="AG363" s="62" t="s">
        <v>293</v>
      </c>
      <c r="AH363" s="54">
        <v>0</v>
      </c>
      <c r="AI363" s="54"/>
      <c r="AJ363" s="54"/>
      <c r="AK363" s="54"/>
      <c r="AL363" s="54"/>
      <c r="AM363" s="54">
        <v>0</v>
      </c>
      <c r="AN363" s="54"/>
      <c r="AO363" s="54"/>
      <c r="AP363" s="54"/>
      <c r="AQ363" s="54"/>
      <c r="AR363" s="54"/>
      <c r="AS363" s="54"/>
      <c r="AT363" s="54"/>
      <c r="AU363" s="54"/>
      <c r="AV363" s="54"/>
      <c r="AW363" s="54"/>
      <c r="AX363" s="59"/>
      <c r="AY363" s="59"/>
      <c r="AZ363" s="59"/>
      <c r="BA363" s="59"/>
      <c r="BB363" s="59">
        <v>5.8000000000000003E-2</v>
      </c>
      <c r="BC363" s="60">
        <v>4.0599999999999996</v>
      </c>
      <c r="BD363" s="61">
        <v>6.0295000000000001E-2</v>
      </c>
      <c r="BE363" s="62" t="s">
        <v>293</v>
      </c>
      <c r="BF363" s="35">
        <f t="shared" si="0"/>
        <v>4.0600000000000005</v>
      </c>
      <c r="BG363" s="35">
        <f t="shared" si="0"/>
        <v>6.0295000000000001E-2</v>
      </c>
      <c r="BH363" s="35" t="str">
        <f t="shared" si="901"/>
        <v>Low</v>
      </c>
      <c r="BI363" s="110">
        <f t="shared" si="902"/>
        <v>0</v>
      </c>
      <c r="BJ363" s="83">
        <f>VLOOKUP($F363,REP_Info!$D$6:$H$250,5,FALSE)</f>
        <v>1.198</v>
      </c>
      <c r="BK363" s="30">
        <f t="shared" si="903"/>
        <v>12.641500000000001</v>
      </c>
      <c r="BL363" s="30">
        <f t="shared" si="903"/>
        <v>12.2355</v>
      </c>
      <c r="BM363" s="30">
        <f t="shared" si="903"/>
        <v>12.032500000000001</v>
      </c>
      <c r="BN363" s="29">
        <f t="shared" si="903"/>
        <v>11.964833333333333</v>
      </c>
      <c r="BO363" s="85" t="str">
        <f t="shared" si="2"/>
        <v>$$$</v>
      </c>
      <c r="BP363" s="88" t="str">
        <f t="shared" si="904"/>
        <v>$$$</v>
      </c>
      <c r="BQ363" s="88" t="str">
        <f t="shared" si="4"/>
        <v>$$$</v>
      </c>
      <c r="BR363" s="88" t="str">
        <f t="shared" si="5"/>
        <v>$$$</v>
      </c>
      <c r="BS363" s="29" t="e">
        <f t="shared" si="905"/>
        <v>#N/A</v>
      </c>
      <c r="BT363" s="29" t="e">
        <f t="shared" si="905"/>
        <v>#N/A</v>
      </c>
      <c r="BU363" s="29" t="e">
        <f t="shared" si="905"/>
        <v>#N/A</v>
      </c>
      <c r="BV363" s="29" t="e">
        <f t="shared" si="905"/>
        <v>#N/A</v>
      </c>
      <c r="BW363" s="29" t="e">
        <f t="shared" si="905"/>
        <v>#N/A</v>
      </c>
      <c r="BX363" s="29" t="e">
        <f t="shared" si="905"/>
        <v>#N/A</v>
      </c>
      <c r="BY363" s="29" t="e">
        <f t="shared" si="905"/>
        <v>#N/A</v>
      </c>
      <c r="BZ363" s="29" t="e">
        <f t="shared" si="905"/>
        <v>#N/A</v>
      </c>
      <c r="CA363" s="29" t="e">
        <f t="shared" si="905"/>
        <v>#N/A</v>
      </c>
      <c r="CB363" s="29" t="e">
        <f t="shared" si="905"/>
        <v>#N/A</v>
      </c>
      <c r="CC363" s="29" t="e">
        <f t="shared" si="905"/>
        <v>#N/A</v>
      </c>
      <c r="CD363" s="29" t="e">
        <f t="shared" si="905"/>
        <v>#N/A</v>
      </c>
      <c r="CE363" s="6" t="str">
        <f t="shared" si="775"/>
        <v/>
      </c>
      <c r="CF363" s="27" t="e">
        <f>IF(AND(CI363,NOT(AD363)),LOOKUP(CF$5,{0,750,1500},H363:J363),"")</f>
        <v>#N/A</v>
      </c>
      <c r="CG363" s="6" t="str">
        <f t="shared" si="776"/>
        <v/>
      </c>
      <c r="CH363" t="e">
        <f t="shared" si="906"/>
        <v>#N/A</v>
      </c>
      <c r="CI363" t="e">
        <f t="shared" si="907"/>
        <v>#N/A</v>
      </c>
      <c r="CJ363" s="6" t="e">
        <f t="shared" si="11"/>
        <v>#N/A</v>
      </c>
      <c r="CK363" s="6">
        <f t="shared" si="12"/>
        <v>1</v>
      </c>
      <c r="CL363" s="6">
        <f t="shared" si="26"/>
        <v>1</v>
      </c>
      <c r="CM363" s="6">
        <f t="shared" si="13"/>
        <v>1</v>
      </c>
      <c r="CN363" s="6">
        <f t="shared" si="14"/>
        <v>1</v>
      </c>
      <c r="CO363" s="6">
        <f t="shared" si="15"/>
        <v>0</v>
      </c>
      <c r="CP363" s="6">
        <f t="shared" si="16"/>
        <v>1</v>
      </c>
      <c r="CQ363" s="6">
        <f t="shared" si="908"/>
        <v>1</v>
      </c>
      <c r="CR363" s="81" t="str">
        <f t="shared" si="17"/>
        <v/>
      </c>
      <c r="CS363">
        <f t="shared" si="909"/>
        <v>0</v>
      </c>
      <c r="CT363">
        <f t="shared" si="741"/>
        <v>150</v>
      </c>
      <c r="CU363" t="str">
        <f t="shared" si="29"/>
        <v/>
      </c>
      <c r="CV363" s="81">
        <f t="shared" si="910"/>
        <v>150</v>
      </c>
      <c r="CW363" s="81">
        <f>(CV363/25)^1.5*(Calculator!$BU$4/10000)*CW$5</f>
        <v>7.6432310260371077</v>
      </c>
      <c r="CX363" t="str">
        <f t="shared" si="911"/>
        <v>$150</v>
      </c>
    </row>
    <row r="364" spans="2:102" x14ac:dyDescent="0.25">
      <c r="B364" s="115" t="s">
        <v>233</v>
      </c>
      <c r="C364" s="13">
        <v>46269.447222222225</v>
      </c>
      <c r="D364">
        <v>37672</v>
      </c>
      <c r="E364" s="54" t="s">
        <v>235</v>
      </c>
      <c r="F364" s="54" t="s">
        <v>748</v>
      </c>
      <c r="G364" s="54" t="s">
        <v>2363</v>
      </c>
      <c r="H364" s="55">
        <v>13.4</v>
      </c>
      <c r="I364" s="55">
        <v>12.9</v>
      </c>
      <c r="J364" s="55">
        <v>12.7</v>
      </c>
      <c r="K364" s="54"/>
      <c r="L364" s="56" t="b">
        <v>0</v>
      </c>
      <c r="M364" s="56" t="b">
        <v>0</v>
      </c>
      <c r="N364" s="54">
        <v>1</v>
      </c>
      <c r="O364" s="54" t="s">
        <v>228</v>
      </c>
      <c r="P364" s="54">
        <v>24</v>
      </c>
      <c r="Q364" s="54">
        <v>16</v>
      </c>
      <c r="R364" s="54">
        <v>150</v>
      </c>
      <c r="S364" s="54" t="s">
        <v>1946</v>
      </c>
      <c r="T364" s="54" t="s">
        <v>2018</v>
      </c>
      <c r="U364" s="54" t="s">
        <v>2009</v>
      </c>
      <c r="V364" s="54" t="s">
        <v>2019</v>
      </c>
      <c r="W364" s="54" t="b">
        <v>0</v>
      </c>
      <c r="X364" s="54"/>
      <c r="Y364" s="57" t="s">
        <v>2388</v>
      </c>
      <c r="Z364" s="54" t="s">
        <v>2364</v>
      </c>
      <c r="AA364" s="54"/>
      <c r="AB364" s="54" t="s">
        <v>1947</v>
      </c>
      <c r="AC364" s="56" t="b">
        <v>1</v>
      </c>
      <c r="AD364" s="56" t="b">
        <v>0</v>
      </c>
      <c r="AE364" s="54" t="s">
        <v>302</v>
      </c>
      <c r="AF364" s="58">
        <v>46268</v>
      </c>
      <c r="AG364" s="62" t="s">
        <v>293</v>
      </c>
      <c r="AH364" s="54">
        <v>0</v>
      </c>
      <c r="AI364" s="54"/>
      <c r="AJ364" s="54"/>
      <c r="AK364" s="54"/>
      <c r="AL364" s="54"/>
      <c r="AM364" s="54">
        <v>0</v>
      </c>
      <c r="AN364" s="54"/>
      <c r="AO364" s="54"/>
      <c r="AP364" s="54"/>
      <c r="AQ364" s="54"/>
      <c r="AR364" s="54"/>
      <c r="AS364" s="54"/>
      <c r="AT364" s="54"/>
      <c r="AU364" s="54"/>
      <c r="AV364" s="54"/>
      <c r="AW364" s="54"/>
      <c r="AX364" s="59"/>
      <c r="AY364" s="59"/>
      <c r="AZ364" s="59"/>
      <c r="BA364" s="59"/>
      <c r="BB364" s="59">
        <v>0.06</v>
      </c>
      <c r="BC364" s="60">
        <v>4.9000000000000004</v>
      </c>
      <c r="BD364" s="61">
        <v>6.4130000000000006E-2</v>
      </c>
      <c r="BE364" s="62" t="s">
        <v>293</v>
      </c>
      <c r="BF364" s="35">
        <f t="shared" si="0"/>
        <v>4.9000000000000004</v>
      </c>
      <c r="BG364" s="35">
        <f t="shared" si="0"/>
        <v>6.4130000000000006E-2</v>
      </c>
      <c r="BH364" s="35" t="str">
        <f t="shared" si="901"/>
        <v>Low</v>
      </c>
      <c r="BI364" s="110">
        <f t="shared" si="902"/>
        <v>0</v>
      </c>
      <c r="BJ364" s="83">
        <f>VLOOKUP($F364,REP_Info!$D$6:$H$250,5,FALSE)</f>
        <v>1.198</v>
      </c>
      <c r="BK364" s="30">
        <f t="shared" si="903"/>
        <v>13.393000000000001</v>
      </c>
      <c r="BL364" s="30">
        <f t="shared" si="903"/>
        <v>12.903000000000004</v>
      </c>
      <c r="BM364" s="30">
        <f t="shared" si="903"/>
        <v>12.658000000000001</v>
      </c>
      <c r="BN364" s="29">
        <f t="shared" si="903"/>
        <v>12.576333333333332</v>
      </c>
      <c r="BO364" s="85" t="str">
        <f t="shared" si="2"/>
        <v>$$$</v>
      </c>
      <c r="BP364" s="88" t="str">
        <f t="shared" si="904"/>
        <v>$$$</v>
      </c>
      <c r="BQ364" s="88" t="str">
        <f t="shared" si="4"/>
        <v>$$$</v>
      </c>
      <c r="BR364" s="88" t="str">
        <f t="shared" si="5"/>
        <v>$$$</v>
      </c>
      <c r="BS364" s="29" t="e">
        <f t="shared" si="905"/>
        <v>#N/A</v>
      </c>
      <c r="BT364" s="29" t="e">
        <f t="shared" si="905"/>
        <v>#N/A</v>
      </c>
      <c r="BU364" s="29" t="e">
        <f t="shared" si="905"/>
        <v>#N/A</v>
      </c>
      <c r="BV364" s="29" t="e">
        <f t="shared" si="905"/>
        <v>#N/A</v>
      </c>
      <c r="BW364" s="29" t="e">
        <f t="shared" si="905"/>
        <v>#N/A</v>
      </c>
      <c r="BX364" s="29" t="e">
        <f t="shared" si="905"/>
        <v>#N/A</v>
      </c>
      <c r="BY364" s="29" t="e">
        <f t="shared" si="905"/>
        <v>#N/A</v>
      </c>
      <c r="BZ364" s="29" t="e">
        <f t="shared" si="905"/>
        <v>#N/A</v>
      </c>
      <c r="CA364" s="29" t="e">
        <f t="shared" si="905"/>
        <v>#N/A</v>
      </c>
      <c r="CB364" s="29" t="e">
        <f t="shared" si="905"/>
        <v>#N/A</v>
      </c>
      <c r="CC364" s="29" t="e">
        <f t="shared" si="905"/>
        <v>#N/A</v>
      </c>
      <c r="CD364" s="29" t="e">
        <f t="shared" si="905"/>
        <v>#N/A</v>
      </c>
      <c r="CE364" s="6" t="str">
        <f t="shared" si="775"/>
        <v/>
      </c>
      <c r="CF364" s="27" t="e">
        <f>IF(AND(CI364,NOT(AD364)),LOOKUP(CF$5,{0,750,1500},H364:J364),"")</f>
        <v>#N/A</v>
      </c>
      <c r="CG364" s="6" t="str">
        <f t="shared" si="776"/>
        <v/>
      </c>
      <c r="CH364" t="e">
        <f t="shared" si="906"/>
        <v>#N/A</v>
      </c>
      <c r="CI364" t="e">
        <f t="shared" si="907"/>
        <v>#N/A</v>
      </c>
      <c r="CJ364" s="6" t="e">
        <f t="shared" si="11"/>
        <v>#N/A</v>
      </c>
      <c r="CK364" s="6">
        <f t="shared" si="12"/>
        <v>1</v>
      </c>
      <c r="CL364" s="6">
        <f t="shared" si="26"/>
        <v>1</v>
      </c>
      <c r="CM364" s="6">
        <f t="shared" si="13"/>
        <v>1</v>
      </c>
      <c r="CN364" s="6">
        <f t="shared" si="14"/>
        <v>1</v>
      </c>
      <c r="CO364" s="6">
        <f t="shared" si="15"/>
        <v>0</v>
      </c>
      <c r="CP364" s="6">
        <f t="shared" si="16"/>
        <v>1</v>
      </c>
      <c r="CQ364" s="6">
        <f t="shared" si="908"/>
        <v>1</v>
      </c>
      <c r="CR364" s="81" t="str">
        <f t="shared" si="17"/>
        <v/>
      </c>
      <c r="CS364">
        <f t="shared" si="909"/>
        <v>0</v>
      </c>
      <c r="CT364">
        <f t="shared" si="741"/>
        <v>150</v>
      </c>
      <c r="CU364" t="str">
        <f t="shared" si="29"/>
        <v/>
      </c>
      <c r="CV364" s="81">
        <f t="shared" si="910"/>
        <v>150</v>
      </c>
      <c r="CW364" s="81">
        <f>(CV364/25)^1.5*(Calculator!$BU$4/10000)*CW$5</f>
        <v>7.6432310260371077</v>
      </c>
      <c r="CX364" t="str">
        <f t="shared" si="911"/>
        <v>$150</v>
      </c>
    </row>
    <row r="365" spans="2:102" x14ac:dyDescent="0.25">
      <c r="B365" s="115" t="s">
        <v>233</v>
      </c>
      <c r="C365" s="13">
        <v>46267.647916666669</v>
      </c>
      <c r="D365">
        <v>36629</v>
      </c>
      <c r="E365" s="54" t="s">
        <v>237</v>
      </c>
      <c r="F365" s="54" t="s">
        <v>1324</v>
      </c>
      <c r="G365" s="274" t="s">
        <v>1707</v>
      </c>
      <c r="H365" s="55">
        <v>11.799999999999999</v>
      </c>
      <c r="I365" s="55">
        <v>11.4</v>
      </c>
      <c r="J365" s="55">
        <v>11.200000000000001</v>
      </c>
      <c r="K365" s="54"/>
      <c r="L365" s="56" t="b">
        <v>0</v>
      </c>
      <c r="M365" s="56" t="b">
        <v>0</v>
      </c>
      <c r="N365" s="54">
        <v>1</v>
      </c>
      <c r="O365" s="54" t="s">
        <v>228</v>
      </c>
      <c r="P365" s="54">
        <v>3</v>
      </c>
      <c r="Q365" s="54">
        <v>12</v>
      </c>
      <c r="R365" s="54" t="s">
        <v>1702</v>
      </c>
      <c r="S365" s="54" t="s">
        <v>1710</v>
      </c>
      <c r="T365" s="54"/>
      <c r="U365" s="54" t="s">
        <v>1690</v>
      </c>
      <c r="V365" s="54" t="s">
        <v>1708</v>
      </c>
      <c r="W365" s="54" t="b">
        <v>0</v>
      </c>
      <c r="X365" s="54"/>
      <c r="Y365" s="57" t="s">
        <v>1709</v>
      </c>
      <c r="Z365" s="54" t="s">
        <v>1710</v>
      </c>
      <c r="AA365" s="54"/>
      <c r="AB365" s="54" t="s">
        <v>1711</v>
      </c>
      <c r="AC365" s="56" t="b">
        <v>1</v>
      </c>
      <c r="AD365" s="56" t="b">
        <v>0</v>
      </c>
      <c r="AE365" s="54" t="s">
        <v>302</v>
      </c>
      <c r="AF365" s="58">
        <v>46267</v>
      </c>
      <c r="AG365" s="62" t="s">
        <v>293</v>
      </c>
      <c r="AH365" s="54">
        <v>0</v>
      </c>
      <c r="AI365" s="54"/>
      <c r="AJ365" s="54"/>
      <c r="AK365" s="54"/>
      <c r="AL365" s="54"/>
      <c r="AM365" s="54">
        <v>0</v>
      </c>
      <c r="AN365" s="54"/>
      <c r="AO365" s="54"/>
      <c r="AP365" s="54"/>
      <c r="AQ365" s="54"/>
      <c r="AR365" s="54"/>
      <c r="AS365" s="54"/>
      <c r="AT365" s="54"/>
      <c r="AU365" s="54"/>
      <c r="AV365" s="54"/>
      <c r="AW365" s="54"/>
      <c r="AX365" s="59"/>
      <c r="AY365" s="59"/>
      <c r="AZ365" s="59"/>
      <c r="BA365" s="59"/>
      <c r="BB365" s="59">
        <v>4.9674999999999997E-2</v>
      </c>
      <c r="BC365" s="60"/>
      <c r="BD365" s="61"/>
      <c r="BE365" s="62" t="s">
        <v>293</v>
      </c>
      <c r="BF365" s="35">
        <f t="shared" si="0"/>
        <v>4.0600000000000005</v>
      </c>
      <c r="BG365" s="35">
        <f t="shared" si="0"/>
        <v>6.0295000000000001E-2</v>
      </c>
      <c r="BH365" s="35" t="str">
        <f t="shared" si="901"/>
        <v>Low</v>
      </c>
      <c r="BI365" s="110">
        <f t="shared" si="902"/>
        <v>0</v>
      </c>
      <c r="BJ365" s="83" t="str">
        <f>VLOOKUP($F365,REP_Info!$D$6:$H$250,5,FALSE)</f>
        <v/>
      </c>
      <c r="BK365" s="30">
        <f t="shared" si="903"/>
        <v>11.808999999999999</v>
      </c>
      <c r="BL365" s="30">
        <f t="shared" si="903"/>
        <v>11.403</v>
      </c>
      <c r="BM365" s="30">
        <f t="shared" si="903"/>
        <v>11.2</v>
      </c>
      <c r="BN365" s="29">
        <f t="shared" si="903"/>
        <v>11.132333333333333</v>
      </c>
      <c r="BO365" s="85" t="str">
        <f t="shared" si="2"/>
        <v>$$$</v>
      </c>
      <c r="BP365" s="88" t="str">
        <f t="shared" si="904"/>
        <v>$$$</v>
      </c>
      <c r="BQ365" s="88" t="str">
        <f t="shared" si="4"/>
        <v>$$$</v>
      </c>
      <c r="BR365" s="88" t="str">
        <f t="shared" si="5"/>
        <v>$$$</v>
      </c>
      <c r="BS365" s="29" t="e">
        <f t="shared" si="905"/>
        <v>#N/A</v>
      </c>
      <c r="BT365" s="29" t="e">
        <f t="shared" si="905"/>
        <v>#N/A</v>
      </c>
      <c r="BU365" s="29" t="e">
        <f t="shared" si="905"/>
        <v>#N/A</v>
      </c>
      <c r="BV365" s="29" t="e">
        <f t="shared" si="905"/>
        <v>#N/A</v>
      </c>
      <c r="BW365" s="29" t="e">
        <f t="shared" si="905"/>
        <v>#N/A</v>
      </c>
      <c r="BX365" s="29" t="e">
        <f t="shared" si="905"/>
        <v>#N/A</v>
      </c>
      <c r="BY365" s="29" t="e">
        <f t="shared" si="905"/>
        <v>#N/A</v>
      </c>
      <c r="BZ365" s="29" t="e">
        <f t="shared" si="905"/>
        <v>#N/A</v>
      </c>
      <c r="CA365" s="29" t="e">
        <f t="shared" si="905"/>
        <v>#N/A</v>
      </c>
      <c r="CB365" s="29" t="e">
        <f t="shared" si="905"/>
        <v>#N/A</v>
      </c>
      <c r="CC365" s="29" t="e">
        <f t="shared" si="905"/>
        <v>#N/A</v>
      </c>
      <c r="CD365" s="29" t="e">
        <f t="shared" si="905"/>
        <v>#N/A</v>
      </c>
      <c r="CE365" s="6" t="str">
        <f t="shared" si="775"/>
        <v/>
      </c>
      <c r="CF365" s="27" t="e">
        <f>IF(AND(CI365,NOT(AD365)),LOOKUP(CF$5,{0,750,1500},H365:J365),"")</f>
        <v>#N/A</v>
      </c>
      <c r="CG365" s="6" t="str">
        <f t="shared" si="776"/>
        <v/>
      </c>
      <c r="CH365" t="e">
        <f t="shared" si="906"/>
        <v>#N/A</v>
      </c>
      <c r="CI365" t="e">
        <f t="shared" si="907"/>
        <v>#N/A</v>
      </c>
      <c r="CJ365" s="6" t="e">
        <f t="shared" si="11"/>
        <v>#N/A</v>
      </c>
      <c r="CK365" s="6">
        <f t="shared" si="12"/>
        <v>1</v>
      </c>
      <c r="CL365" s="6">
        <f t="shared" si="26"/>
        <v>1</v>
      </c>
      <c r="CM365" s="6">
        <f t="shared" si="13"/>
        <v>1</v>
      </c>
      <c r="CN365" s="6">
        <f t="shared" si="14"/>
        <v>1</v>
      </c>
      <c r="CO365" s="6">
        <f t="shared" si="15"/>
        <v>1</v>
      </c>
      <c r="CP365" s="6">
        <f t="shared" si="16"/>
        <v>1</v>
      </c>
      <c r="CQ365" s="6">
        <f t="shared" si="908"/>
        <v>1</v>
      </c>
      <c r="CR365" s="81" t="str">
        <f t="shared" si="17"/>
        <v/>
      </c>
      <c r="CS365">
        <f t="shared" si="909"/>
        <v>0</v>
      </c>
      <c r="CT365">
        <f t="shared" si="741"/>
        <v>20</v>
      </c>
      <c r="CU365" t="str">
        <f t="shared" si="29"/>
        <v>rm</v>
      </c>
      <c r="CV365" s="81">
        <f t="shared" si="910"/>
        <v>240</v>
      </c>
      <c r="CW365" s="81">
        <f>(CV365/25)^1.5*(Calculator!$BU$4/10000)*CW$5</f>
        <v>15.468811984091507</v>
      </c>
      <c r="CX365" t="str">
        <f t="shared" si="911"/>
        <v>$20/rm</v>
      </c>
    </row>
    <row r="366" spans="2:102" x14ac:dyDescent="0.25">
      <c r="B366" s="115" t="s">
        <v>233</v>
      </c>
      <c r="C366" s="13">
        <v>46266.661111111112</v>
      </c>
      <c r="D366">
        <v>36630</v>
      </c>
      <c r="E366" s="54" t="s">
        <v>235</v>
      </c>
      <c r="F366" s="54" t="s">
        <v>1324</v>
      </c>
      <c r="G366" s="54" t="s">
        <v>1707</v>
      </c>
      <c r="H366" s="55">
        <v>12.3</v>
      </c>
      <c r="I366" s="55">
        <v>11.799999999999999</v>
      </c>
      <c r="J366" s="55">
        <v>11.5</v>
      </c>
      <c r="K366" s="54"/>
      <c r="L366" s="56" t="b">
        <v>0</v>
      </c>
      <c r="M366" s="56" t="b">
        <v>0</v>
      </c>
      <c r="N366" s="54">
        <v>1</v>
      </c>
      <c r="O366" s="54" t="s">
        <v>228</v>
      </c>
      <c r="P366" s="54">
        <v>3</v>
      </c>
      <c r="Q366" s="54">
        <v>12</v>
      </c>
      <c r="R366" s="54" t="s">
        <v>1702</v>
      </c>
      <c r="S366" s="54" t="s">
        <v>1710</v>
      </c>
      <c r="T366" s="54"/>
      <c r="U366" s="54" t="s">
        <v>1691</v>
      </c>
      <c r="V366" s="54" t="s">
        <v>1712</v>
      </c>
      <c r="W366" s="54" t="b">
        <v>0</v>
      </c>
      <c r="X366" s="54"/>
      <c r="Y366" s="57" t="s">
        <v>1713</v>
      </c>
      <c r="Z366" s="54" t="s">
        <v>1710</v>
      </c>
      <c r="AA366" s="54"/>
      <c r="AB366" s="54" t="s">
        <v>1711</v>
      </c>
      <c r="AC366" s="56" t="b">
        <v>1</v>
      </c>
      <c r="AD366" s="56" t="b">
        <v>0</v>
      </c>
      <c r="AE366" s="54" t="s">
        <v>302</v>
      </c>
      <c r="AF366" s="58">
        <v>46266</v>
      </c>
      <c r="AG366" s="62" t="s">
        <v>293</v>
      </c>
      <c r="AH366" s="54">
        <v>0</v>
      </c>
      <c r="AI366" s="54"/>
      <c r="AJ366" s="54"/>
      <c r="AK366" s="54"/>
      <c r="AL366" s="54"/>
      <c r="AM366" s="54">
        <v>0</v>
      </c>
      <c r="AN366" s="54"/>
      <c r="AO366" s="54"/>
      <c r="AP366" s="54"/>
      <c r="AQ366" s="54"/>
      <c r="AR366" s="54"/>
      <c r="AS366" s="54"/>
      <c r="AT366" s="54"/>
      <c r="AU366" s="54"/>
      <c r="AV366" s="54"/>
      <c r="AW366" s="54"/>
      <c r="AX366" s="59"/>
      <c r="AY366" s="59"/>
      <c r="AZ366" s="59"/>
      <c r="BA366" s="59"/>
      <c r="BB366" s="59">
        <v>4.8640000000000003E-2</v>
      </c>
      <c r="BC366" s="60"/>
      <c r="BD366" s="61"/>
      <c r="BE366" s="62" t="s">
        <v>293</v>
      </c>
      <c r="BF366" s="35">
        <f t="shared" si="0"/>
        <v>4.9000000000000004</v>
      </c>
      <c r="BG366" s="35">
        <f t="shared" si="0"/>
        <v>6.4130000000000006E-2</v>
      </c>
      <c r="BH366" s="35" t="str">
        <f t="shared" si="901"/>
        <v>Low</v>
      </c>
      <c r="BI366" s="110">
        <f t="shared" si="902"/>
        <v>0</v>
      </c>
      <c r="BJ366" s="83" t="str">
        <f>VLOOKUP($F366,REP_Info!$D$6:$H$250,5,FALSE)</f>
        <v/>
      </c>
      <c r="BK366" s="30">
        <f t="shared" si="903"/>
        <v>12.257</v>
      </c>
      <c r="BL366" s="30">
        <f t="shared" si="903"/>
        <v>11.767000000000001</v>
      </c>
      <c r="BM366" s="30">
        <f t="shared" si="903"/>
        <v>11.522000000000002</v>
      </c>
      <c r="BN366" s="29">
        <f t="shared" si="903"/>
        <v>11.440333333333333</v>
      </c>
      <c r="BO366" s="85" t="str">
        <f t="shared" si="2"/>
        <v>$$$</v>
      </c>
      <c r="BP366" s="88" t="str">
        <f t="shared" si="904"/>
        <v>$$$</v>
      </c>
      <c r="BQ366" s="88" t="str">
        <f t="shared" si="4"/>
        <v>$$$</v>
      </c>
      <c r="BR366" s="88" t="str">
        <f t="shared" si="5"/>
        <v>$$$</v>
      </c>
      <c r="BS366" s="29" t="e">
        <f t="shared" si="905"/>
        <v>#N/A</v>
      </c>
      <c r="BT366" s="29" t="e">
        <f t="shared" si="905"/>
        <v>#N/A</v>
      </c>
      <c r="BU366" s="29" t="e">
        <f t="shared" si="905"/>
        <v>#N/A</v>
      </c>
      <c r="BV366" s="29" t="e">
        <f t="shared" si="905"/>
        <v>#N/A</v>
      </c>
      <c r="BW366" s="29" t="e">
        <f t="shared" si="905"/>
        <v>#N/A</v>
      </c>
      <c r="BX366" s="29" t="e">
        <f t="shared" si="905"/>
        <v>#N/A</v>
      </c>
      <c r="BY366" s="29" t="e">
        <f t="shared" si="905"/>
        <v>#N/A</v>
      </c>
      <c r="BZ366" s="29" t="e">
        <f t="shared" si="905"/>
        <v>#N/A</v>
      </c>
      <c r="CA366" s="29" t="e">
        <f t="shared" si="905"/>
        <v>#N/A</v>
      </c>
      <c r="CB366" s="29" t="e">
        <f t="shared" si="905"/>
        <v>#N/A</v>
      </c>
      <c r="CC366" s="29" t="e">
        <f t="shared" si="905"/>
        <v>#N/A</v>
      </c>
      <c r="CD366" s="29" t="e">
        <f t="shared" si="905"/>
        <v>#N/A</v>
      </c>
      <c r="CE366" s="6" t="str">
        <f t="shared" si="775"/>
        <v/>
      </c>
      <c r="CF366" s="27" t="e">
        <f>IF(AND(CI366,NOT(AD366)),LOOKUP(CF$5,{0,750,1500},H366:J366),"")</f>
        <v>#N/A</v>
      </c>
      <c r="CG366" s="6" t="str">
        <f t="shared" si="776"/>
        <v/>
      </c>
      <c r="CH366" t="e">
        <f t="shared" si="906"/>
        <v>#N/A</v>
      </c>
      <c r="CI366" t="e">
        <f t="shared" si="907"/>
        <v>#N/A</v>
      </c>
      <c r="CJ366" s="6" t="e">
        <f t="shared" si="11"/>
        <v>#N/A</v>
      </c>
      <c r="CK366" s="6">
        <f t="shared" si="12"/>
        <v>1</v>
      </c>
      <c r="CL366" s="6">
        <f t="shared" si="26"/>
        <v>1</v>
      </c>
      <c r="CM366" s="6">
        <f t="shared" si="13"/>
        <v>1</v>
      </c>
      <c r="CN366" s="6">
        <f t="shared" si="14"/>
        <v>1</v>
      </c>
      <c r="CO366" s="6">
        <f t="shared" si="15"/>
        <v>1</v>
      </c>
      <c r="CP366" s="6">
        <f t="shared" si="16"/>
        <v>1</v>
      </c>
      <c r="CQ366" s="6">
        <f t="shared" si="908"/>
        <v>1</v>
      </c>
      <c r="CR366" s="81" t="str">
        <f t="shared" si="17"/>
        <v/>
      </c>
      <c r="CS366">
        <f t="shared" si="909"/>
        <v>0</v>
      </c>
      <c r="CT366">
        <f t="shared" si="741"/>
        <v>20</v>
      </c>
      <c r="CU366" t="str">
        <f t="shared" si="29"/>
        <v>rm</v>
      </c>
      <c r="CV366" s="81">
        <f t="shared" si="910"/>
        <v>240</v>
      </c>
      <c r="CW366" s="81">
        <f>(CV366/25)^1.5*(Calculator!$BU$4/10000)*CW$5</f>
        <v>15.468811984091507</v>
      </c>
      <c r="CX366" t="str">
        <f t="shared" si="911"/>
        <v>$20/rm</v>
      </c>
    </row>
    <row r="368" spans="2:102" x14ac:dyDescent="0.25">
      <c r="D368" t="s">
        <v>749</v>
      </c>
      <c r="BJ368" t="s">
        <v>749</v>
      </c>
    </row>
  </sheetData>
  <sheetProtection sort="0" autoFilter="0"/>
  <sortState xmlns:xlrd2="http://schemas.microsoft.com/office/spreadsheetml/2017/richdata2" ref="B8:CQ366">
    <sortCondition ref="F8:F366"/>
    <sortCondition ref="D8:D366"/>
  </sortState>
  <conditionalFormatting sqref="A1">
    <cfRule type="expression" dxfId="6" priority="43">
      <formula>AND(NOW()&gt;$C$3)</formula>
    </cfRule>
  </conditionalFormatting>
  <conditionalFormatting sqref="G8:G366">
    <cfRule type="expression" dxfId="5" priority="45">
      <formula>$B8&lt;&gt;"PTC"</formula>
    </cfRule>
  </conditionalFormatting>
  <conditionalFormatting sqref="H8:J366">
    <cfRule type="expression" dxfId="4" priority="47">
      <formula>NOT(H8=ROUND(BK8,1))</formula>
    </cfRule>
  </conditionalFormatting>
  <conditionalFormatting sqref="L8:L366 AC8:AD366">
    <cfRule type="cellIs" dxfId="3" priority="49" operator="equal">
      <formula>FALSE</formula>
    </cfRule>
    <cfRule type="cellIs" dxfId="2" priority="51" operator="equal">
      <formula>TRUE</formula>
    </cfRule>
  </conditionalFormatting>
  <conditionalFormatting sqref="BC8:BD366">
    <cfRule type="expression" dxfId="1" priority="42">
      <formula>ABS(BF8-BC8)&gt;0.00009</formula>
    </cfRule>
  </conditionalFormatting>
  <conditionalFormatting sqref="BE8:BE366">
    <cfRule type="cellIs" dxfId="0" priority="26" operator="equal">
      <formula>"?"</formula>
    </cfRule>
  </conditionalFormatting>
  <conditionalFormatting sqref="BK8:BN366 BS8:CD366">
    <cfRule type="colorScale" priority="27">
      <colorScale>
        <cfvo type="num" val="5"/>
        <cfvo type="percentile" val="50"/>
        <cfvo type="num" val="16"/>
        <color rgb="FF63BE7B"/>
        <color theme="0"/>
        <color rgb="FFF8696B"/>
      </colorScale>
    </cfRule>
  </conditionalFormatting>
  <conditionalFormatting sqref="BO8:BO366">
    <cfRule type="colorScale" priority="14390">
      <colorScale>
        <cfvo type="min"/>
        <cfvo type="percentile" val="50"/>
        <cfvo type="max"/>
        <color rgb="FF63BE7B"/>
        <color theme="0"/>
        <color rgb="FFF8696B"/>
      </colorScale>
    </cfRule>
  </conditionalFormatting>
  <conditionalFormatting sqref="BP8:BQ366">
    <cfRule type="colorScale" priority="14392">
      <colorScale>
        <cfvo type="min"/>
        <cfvo type="percentile" val="50"/>
        <cfvo type="max"/>
        <color rgb="FF63BE7B"/>
        <color theme="0"/>
        <color rgb="FFF8696B"/>
      </colorScale>
    </cfRule>
  </conditionalFormatting>
  <conditionalFormatting sqref="BR8:BR366">
    <cfRule type="colorScale" priority="14394">
      <colorScale>
        <cfvo type="min"/>
        <cfvo type="percentile" val="50"/>
        <cfvo type="max"/>
        <color rgb="FF63BE7B"/>
        <color theme="0"/>
        <color rgb="FFF8696B"/>
      </colorScale>
    </cfRule>
  </conditionalFormatting>
  <dataValidations count="3">
    <dataValidation type="list" allowBlank="1" showInputMessage="1" showErrorMessage="1" sqref="L8:M366 AC8:AD366 W8:W366" xr:uid="{00000000-0002-0000-0100-000000000000}">
      <formula1>$L$4:$L$5</formula1>
    </dataValidation>
    <dataValidation type="list" allowBlank="1" showInputMessage="1" showErrorMessage="1" sqref="O8:O366" xr:uid="{00000000-0002-0000-0100-000001000000}">
      <formula1>$O$3:$O$5</formula1>
    </dataValidation>
    <dataValidation type="list" allowBlank="1" showInputMessage="1" showErrorMessage="1" sqref="E8:E366" xr:uid="{00000000-0002-0000-0100-000002000000}">
      <formula1>$E$4:$E$5</formula1>
    </dataValidation>
  </dataValidations>
  <hyperlinks>
    <hyperlink ref="H1" r:id="rId1" display="Buy RateGrinder" xr:uid="{00000000-0004-0000-0100-000000000000}"/>
    <hyperlink ref="H2" r:id="rId2" xr:uid="{00000000-0004-0000-0100-000001000000}"/>
  </hyperlinks>
  <pageMargins left="0.7" right="0.7" top="0.75" bottom="0.75" header="0.3" footer="0.3"/>
  <pageSetup orientation="portrait" horizontalDpi="0" verticalDpi="0" r:id="rId3"/>
  <drawing r:id="rId4"/>
  <legacy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C1D91E-5DFB-4F8C-B030-0B46072285EC}">
  <sheetPr codeName="Sheet11"/>
  <dimension ref="A1:AP229"/>
  <sheetViews>
    <sheetView zoomScaleNormal="100" workbookViewId="0">
      <pane xSplit="4" ySplit="5" topLeftCell="E6" activePane="bottomRight" state="frozen"/>
      <selection pane="topRight" activeCell="G1" sqref="G1"/>
      <selection pane="bottomLeft" activeCell="A6" sqref="A6"/>
      <selection pane="bottomRight"/>
    </sheetView>
  </sheetViews>
  <sheetFormatPr defaultRowHeight="15" x14ac:dyDescent="0.25"/>
  <cols>
    <col min="1" max="1" width="2.7109375" style="5" customWidth="1"/>
    <col min="2" max="2" width="18.7109375" style="5" customWidth="1"/>
    <col min="3" max="3" width="3.7109375" style="5" customWidth="1"/>
    <col min="4" max="4" width="7" style="5" customWidth="1"/>
    <col min="5" max="5" width="30.7109375" style="5" customWidth="1"/>
    <col min="6" max="27" width="3.28515625" style="5" customWidth="1"/>
    <col min="28" max="29" width="3.7109375" style="5" customWidth="1"/>
    <col min="30" max="36" width="3.28515625" style="5" customWidth="1"/>
    <col min="37" max="37" width="3.7109375" style="5" customWidth="1"/>
    <col min="38" max="38" width="3.28515625" style="5" customWidth="1"/>
    <col min="39" max="39" width="3.28515625" style="137" customWidth="1"/>
    <col min="40" max="42" width="3.28515625" style="5" customWidth="1"/>
    <col min="43" max="16384" width="9.140625" style="5"/>
  </cols>
  <sheetData>
    <row r="1" spans="1:42" x14ac:dyDescent="0.25">
      <c r="A1" s="266" t="s">
        <v>750</v>
      </c>
      <c r="C1" s="267"/>
      <c r="D1" s="267"/>
      <c r="E1" s="267"/>
      <c r="F1" s="267"/>
      <c r="G1" s="267"/>
      <c r="H1" s="267"/>
      <c r="I1" s="267"/>
      <c r="J1" s="267"/>
      <c r="K1" s="267"/>
      <c r="L1" s="267"/>
      <c r="M1" s="267"/>
      <c r="N1" s="267"/>
      <c r="O1" s="267"/>
      <c r="P1" s="267"/>
      <c r="Q1" s="267"/>
      <c r="R1" s="267"/>
      <c r="S1" s="267"/>
      <c r="T1" s="267"/>
      <c r="U1" s="267"/>
      <c r="V1" s="267"/>
      <c r="W1" s="267"/>
      <c r="X1" s="267"/>
      <c r="Y1" s="267"/>
      <c r="Z1" s="267"/>
      <c r="AA1" s="267"/>
      <c r="AB1" s="267"/>
      <c r="AC1" s="267"/>
      <c r="AD1" s="267"/>
      <c r="AE1" s="267"/>
      <c r="AF1" s="267"/>
      <c r="AG1" s="267"/>
      <c r="AH1" s="267"/>
      <c r="AI1" s="267"/>
      <c r="AJ1" s="267"/>
      <c r="AK1" s="267"/>
      <c r="AL1" s="267"/>
      <c r="AM1" s="267"/>
      <c r="AN1" s="267"/>
      <c r="AO1" s="267"/>
      <c r="AP1" s="267"/>
    </row>
    <row r="2" spans="1:42" x14ac:dyDescent="0.25">
      <c r="A2" s="34" t="s">
        <v>227</v>
      </c>
      <c r="F2" s="5" t="s">
        <v>751</v>
      </c>
      <c r="G2" s="5" t="s">
        <v>752</v>
      </c>
      <c r="H2" s="5" t="s">
        <v>753</v>
      </c>
      <c r="I2" s="5" t="s">
        <v>754</v>
      </c>
      <c r="J2" s="5" t="s">
        <v>755</v>
      </c>
      <c r="K2" s="5" t="s">
        <v>756</v>
      </c>
      <c r="L2" s="5" t="s">
        <v>757</v>
      </c>
      <c r="M2" s="5" t="s">
        <v>758</v>
      </c>
      <c r="N2" s="5" t="s">
        <v>759</v>
      </c>
      <c r="O2" s="5" t="s">
        <v>760</v>
      </c>
      <c r="P2" s="5" t="s">
        <v>761</v>
      </c>
      <c r="Q2" s="5" t="s">
        <v>762</v>
      </c>
      <c r="R2" s="5" t="s">
        <v>763</v>
      </c>
      <c r="S2" s="5" t="s">
        <v>764</v>
      </c>
      <c r="T2" s="5" t="s">
        <v>765</v>
      </c>
      <c r="U2" s="5" t="s">
        <v>766</v>
      </c>
      <c r="V2" s="5" t="s">
        <v>767</v>
      </c>
      <c r="W2" s="5" t="s">
        <v>768</v>
      </c>
      <c r="X2" s="5" t="s">
        <v>769</v>
      </c>
      <c r="Y2" s="5" t="s">
        <v>770</v>
      </c>
      <c r="Z2" s="5" t="s">
        <v>771</v>
      </c>
      <c r="AA2" s="5" t="s">
        <v>150</v>
      </c>
      <c r="AB2" s="5" t="s">
        <v>772</v>
      </c>
      <c r="AC2" s="5" t="s">
        <v>152</v>
      </c>
      <c r="AD2" s="5" t="s">
        <v>773</v>
      </c>
      <c r="AE2" s="5" t="s">
        <v>774</v>
      </c>
      <c r="AF2" s="5" t="s">
        <v>775</v>
      </c>
      <c r="AG2" s="5" t="s">
        <v>776</v>
      </c>
      <c r="AH2" s="5" t="s">
        <v>777</v>
      </c>
      <c r="AI2" s="5" t="s">
        <v>778</v>
      </c>
      <c r="AJ2" s="5" t="s">
        <v>160</v>
      </c>
      <c r="AK2" s="5" t="s">
        <v>779</v>
      </c>
      <c r="AL2" s="5" t="s">
        <v>780</v>
      </c>
      <c r="AM2" s="137" t="s">
        <v>781</v>
      </c>
      <c r="AN2" s="5" t="s">
        <v>782</v>
      </c>
      <c r="AO2" s="5" t="s">
        <v>783</v>
      </c>
      <c r="AP2" s="5" t="s">
        <v>784</v>
      </c>
    </row>
    <row r="3" spans="1:42" x14ac:dyDescent="0.25">
      <c r="B3" s="273">
        <f>COUNTA(B6:B227)</f>
        <v>222</v>
      </c>
      <c r="F3" s="5" t="s">
        <v>785</v>
      </c>
      <c r="G3" s="5" t="s">
        <v>786</v>
      </c>
      <c r="H3" s="5" t="s">
        <v>787</v>
      </c>
      <c r="I3" s="5" t="s">
        <v>788</v>
      </c>
      <c r="J3" s="5" t="s">
        <v>789</v>
      </c>
      <c r="K3" s="5" t="s">
        <v>789</v>
      </c>
      <c r="L3" s="5" t="s">
        <v>789</v>
      </c>
      <c r="M3" s="5" t="s">
        <v>790</v>
      </c>
      <c r="O3" s="5" t="s">
        <v>791</v>
      </c>
      <c r="P3" s="5" t="s">
        <v>792</v>
      </c>
      <c r="Q3" s="5" t="s">
        <v>793</v>
      </c>
      <c r="R3" s="5" t="s">
        <v>794</v>
      </c>
      <c r="S3" s="5" t="s">
        <v>795</v>
      </c>
      <c r="T3" s="5" t="s">
        <v>796</v>
      </c>
      <c r="U3" s="5" t="s">
        <v>797</v>
      </c>
      <c r="V3" s="5" t="s">
        <v>798</v>
      </c>
      <c r="W3" s="5" t="s">
        <v>799</v>
      </c>
      <c r="X3" s="5" t="s">
        <v>800</v>
      </c>
      <c r="Y3" s="5" t="s">
        <v>801</v>
      </c>
      <c r="Z3" s="5" t="s">
        <v>802</v>
      </c>
      <c r="AA3" s="5" t="s">
        <v>803</v>
      </c>
      <c r="AB3" s="5" t="s">
        <v>804</v>
      </c>
      <c r="AC3" s="5" t="s">
        <v>805</v>
      </c>
      <c r="AD3" s="5" t="s">
        <v>806</v>
      </c>
      <c r="AE3" s="5" t="s">
        <v>807</v>
      </c>
      <c r="AF3" s="5" t="s">
        <v>808</v>
      </c>
      <c r="AG3" s="5" t="s">
        <v>809</v>
      </c>
      <c r="AH3" s="5" t="s">
        <v>810</v>
      </c>
      <c r="AI3" s="5" t="s">
        <v>811</v>
      </c>
      <c r="AJ3" s="5" t="s">
        <v>812</v>
      </c>
      <c r="AK3" s="5" t="s">
        <v>813</v>
      </c>
      <c r="AL3" s="5" t="s">
        <v>814</v>
      </c>
      <c r="AM3" s="137" t="s">
        <v>815</v>
      </c>
    </row>
    <row r="4" spans="1:42" ht="15" customHeight="1" x14ac:dyDescent="0.25"/>
    <row r="5" spans="1:42" s="269" customFormat="1" ht="90" customHeight="1" x14ac:dyDescent="0.25">
      <c r="A5" s="5"/>
      <c r="B5" s="268" t="s">
        <v>816</v>
      </c>
      <c r="C5" s="264" t="s">
        <v>817</v>
      </c>
      <c r="D5" s="264" t="s">
        <v>818</v>
      </c>
      <c r="E5" s="264" t="s">
        <v>819</v>
      </c>
      <c r="F5" s="106" t="s">
        <v>131</v>
      </c>
      <c r="G5" s="106" t="s">
        <v>132</v>
      </c>
      <c r="H5" s="106" t="s">
        <v>133</v>
      </c>
      <c r="I5" s="106" t="s">
        <v>134</v>
      </c>
      <c r="J5" s="106" t="s">
        <v>137</v>
      </c>
      <c r="K5" s="106" t="s">
        <v>136</v>
      </c>
      <c r="L5" s="106" t="s">
        <v>135</v>
      </c>
      <c r="M5" s="106" t="s">
        <v>138</v>
      </c>
      <c r="N5" s="106" t="s">
        <v>820</v>
      </c>
      <c r="O5" s="106" t="s">
        <v>139</v>
      </c>
      <c r="P5" s="106" t="s">
        <v>140</v>
      </c>
      <c r="Q5" s="106" t="s">
        <v>141</v>
      </c>
      <c r="R5" s="106" t="s">
        <v>142</v>
      </c>
      <c r="S5" s="106" t="s">
        <v>143</v>
      </c>
      <c r="T5" s="106" t="s">
        <v>144</v>
      </c>
      <c r="U5" s="106" t="s">
        <v>145</v>
      </c>
      <c r="V5" s="106" t="s">
        <v>146</v>
      </c>
      <c r="W5" s="106" t="s">
        <v>147</v>
      </c>
      <c r="X5" s="106" t="s">
        <v>154</v>
      </c>
      <c r="Y5" s="106" t="s">
        <v>148</v>
      </c>
      <c r="Z5" s="106" t="s">
        <v>149</v>
      </c>
      <c r="AA5" s="106" t="s">
        <v>150</v>
      </c>
      <c r="AB5" s="106" t="s">
        <v>151</v>
      </c>
      <c r="AC5" s="106" t="s">
        <v>152</v>
      </c>
      <c r="AD5" s="106" t="s">
        <v>153</v>
      </c>
      <c r="AE5" s="106" t="s">
        <v>155</v>
      </c>
      <c r="AF5" s="106" t="s">
        <v>156</v>
      </c>
      <c r="AG5" s="106" t="s">
        <v>157</v>
      </c>
      <c r="AH5" s="106" t="s">
        <v>158</v>
      </c>
      <c r="AI5" s="106" t="s">
        <v>159</v>
      </c>
      <c r="AJ5" s="106" t="s">
        <v>160</v>
      </c>
      <c r="AK5" s="106" t="s">
        <v>161</v>
      </c>
      <c r="AL5" s="106" t="s">
        <v>821</v>
      </c>
      <c r="AM5" s="106" t="s">
        <v>822</v>
      </c>
      <c r="AN5" s="106" t="s">
        <v>782</v>
      </c>
      <c r="AO5" s="106" t="s">
        <v>111</v>
      </c>
      <c r="AP5" s="106" t="s">
        <v>823</v>
      </c>
    </row>
    <row r="6" spans="1:42" x14ac:dyDescent="0.25">
      <c r="B6" s="5" t="s">
        <v>920</v>
      </c>
      <c r="C6" s="5" t="s">
        <v>1551</v>
      </c>
      <c r="D6" s="271">
        <v>45332</v>
      </c>
      <c r="E6" s="5" t="s">
        <v>1552</v>
      </c>
      <c r="F6" s="265" t="s">
        <v>827</v>
      </c>
      <c r="G6" s="5">
        <v>25</v>
      </c>
      <c r="H6" s="265"/>
      <c r="I6" s="265"/>
      <c r="J6" s="265"/>
      <c r="K6" s="265"/>
      <c r="L6" s="265"/>
      <c r="M6" s="265"/>
      <c r="O6" s="265"/>
      <c r="P6" s="265"/>
      <c r="Q6" s="265"/>
      <c r="R6" s="265"/>
      <c r="S6" s="265"/>
      <c r="T6" s="265"/>
      <c r="U6" s="265"/>
      <c r="V6" s="265"/>
      <c r="W6" s="265"/>
      <c r="X6" s="265"/>
      <c r="Y6" s="265"/>
      <c r="Z6" s="5">
        <v>10</v>
      </c>
      <c r="AA6" s="265">
        <v>30</v>
      </c>
      <c r="AB6" s="265"/>
      <c r="AC6" s="5">
        <v>30</v>
      </c>
      <c r="AD6" s="265"/>
      <c r="AE6" s="265"/>
      <c r="AF6" s="265"/>
      <c r="AG6" s="265"/>
      <c r="AH6" s="265"/>
      <c r="AI6" s="265"/>
      <c r="AJ6" s="265"/>
      <c r="AK6" s="265"/>
      <c r="AL6" s="265"/>
      <c r="AM6" s="265"/>
      <c r="AP6" s="137" t="s">
        <v>686</v>
      </c>
    </row>
    <row r="7" spans="1:42" x14ac:dyDescent="0.25">
      <c r="B7" s="5" t="s">
        <v>294</v>
      </c>
      <c r="C7" s="5" t="s">
        <v>298</v>
      </c>
      <c r="D7" s="271">
        <v>45568</v>
      </c>
      <c r="E7" s="5" t="s">
        <v>824</v>
      </c>
      <c r="F7" s="265">
        <v>0.05</v>
      </c>
      <c r="G7" s="5">
        <v>30</v>
      </c>
      <c r="H7" s="265"/>
      <c r="I7" s="265"/>
      <c r="J7" s="265"/>
      <c r="K7" s="265"/>
      <c r="L7" s="265"/>
      <c r="M7" s="265"/>
      <c r="O7" s="265"/>
      <c r="P7" s="265">
        <v>2</v>
      </c>
      <c r="Q7" s="265"/>
      <c r="R7" s="265"/>
      <c r="S7" s="265"/>
      <c r="T7" s="265"/>
      <c r="U7" s="265">
        <v>25</v>
      </c>
      <c r="V7" s="265"/>
      <c r="W7" s="265"/>
      <c r="X7" s="265"/>
      <c r="Y7" s="265"/>
      <c r="AA7" s="265">
        <v>25</v>
      </c>
      <c r="AB7" s="265"/>
      <c r="AD7" s="265"/>
      <c r="AE7" s="265"/>
      <c r="AF7" s="265">
        <v>50</v>
      </c>
      <c r="AG7" s="265"/>
      <c r="AH7" s="265"/>
      <c r="AI7" s="265"/>
      <c r="AJ7" s="265"/>
      <c r="AK7" s="265"/>
      <c r="AL7" s="265"/>
      <c r="AM7" s="265"/>
      <c r="AP7" s="137" t="s">
        <v>686</v>
      </c>
    </row>
    <row r="8" spans="1:42" x14ac:dyDescent="0.25">
      <c r="B8" s="5" t="s">
        <v>304</v>
      </c>
      <c r="C8" s="5" t="s">
        <v>314</v>
      </c>
      <c r="D8" s="271">
        <v>46081</v>
      </c>
      <c r="E8" s="5" t="s">
        <v>825</v>
      </c>
      <c r="F8" s="265">
        <v>0.05</v>
      </c>
      <c r="G8" s="5">
        <v>25</v>
      </c>
      <c r="H8" s="265"/>
      <c r="I8" s="265"/>
      <c r="J8" s="265"/>
      <c r="K8" s="265"/>
      <c r="L8" s="265"/>
      <c r="M8" s="265"/>
      <c r="O8" s="265"/>
      <c r="P8" s="265"/>
      <c r="Q8" s="265">
        <v>2.5</v>
      </c>
      <c r="R8" s="265"/>
      <c r="S8" s="265"/>
      <c r="T8" s="265">
        <v>2.95</v>
      </c>
      <c r="U8" s="265"/>
      <c r="V8" s="265"/>
      <c r="W8" s="265"/>
      <c r="X8" s="265"/>
      <c r="Y8" s="265"/>
      <c r="Z8" s="5">
        <v>25</v>
      </c>
      <c r="AA8" s="265">
        <v>25</v>
      </c>
      <c r="AB8" s="265"/>
      <c r="AD8" s="265"/>
      <c r="AE8" s="265"/>
      <c r="AF8" s="265"/>
      <c r="AG8" s="265"/>
      <c r="AH8" s="265"/>
      <c r="AI8" s="265"/>
      <c r="AJ8" s="265"/>
      <c r="AK8" s="265"/>
      <c r="AL8" s="265"/>
      <c r="AM8" s="265"/>
      <c r="AP8" s="137" t="s">
        <v>686</v>
      </c>
    </row>
    <row r="9" spans="1:42" x14ac:dyDescent="0.25">
      <c r="B9" s="5" t="s">
        <v>304</v>
      </c>
      <c r="C9" s="5" t="s">
        <v>317</v>
      </c>
      <c r="D9" s="271">
        <v>46081</v>
      </c>
      <c r="E9" s="5" t="s">
        <v>825</v>
      </c>
      <c r="F9" s="265">
        <v>0.05</v>
      </c>
      <c r="G9" s="5">
        <v>25</v>
      </c>
      <c r="H9" s="265"/>
      <c r="I9" s="265"/>
      <c r="J9" s="265"/>
      <c r="K9" s="265"/>
      <c r="L9" s="265"/>
      <c r="M9" s="265"/>
      <c r="O9" s="265"/>
      <c r="P9" s="265"/>
      <c r="Q9" s="265">
        <v>2.5</v>
      </c>
      <c r="R9" s="265"/>
      <c r="S9" s="265"/>
      <c r="T9" s="265">
        <v>2.95</v>
      </c>
      <c r="U9" s="265"/>
      <c r="V9" s="265"/>
      <c r="W9" s="265"/>
      <c r="X9" s="265"/>
      <c r="Y9" s="265"/>
      <c r="Z9" s="5">
        <v>25</v>
      </c>
      <c r="AA9" s="265">
        <v>25</v>
      </c>
      <c r="AB9" s="265"/>
      <c r="AD9" s="265"/>
      <c r="AE9" s="265"/>
      <c r="AF9" s="265"/>
      <c r="AG9" s="265"/>
      <c r="AH9" s="265"/>
      <c r="AI9" s="265"/>
      <c r="AJ9" s="265"/>
      <c r="AK9" s="265"/>
      <c r="AL9" s="265"/>
      <c r="AM9" s="265"/>
      <c r="AP9" s="137" t="s">
        <v>686</v>
      </c>
    </row>
    <row r="10" spans="1:42" x14ac:dyDescent="0.25">
      <c r="B10" s="5" t="s">
        <v>304</v>
      </c>
      <c r="C10" s="5" t="s">
        <v>1911</v>
      </c>
      <c r="D10" s="271">
        <v>45912</v>
      </c>
      <c r="E10" s="5" t="s">
        <v>825</v>
      </c>
      <c r="F10" s="265">
        <v>0.05</v>
      </c>
      <c r="G10" s="5">
        <v>25</v>
      </c>
      <c r="H10" s="265"/>
      <c r="I10" s="265"/>
      <c r="J10" s="265"/>
      <c r="K10" s="265"/>
      <c r="L10" s="265"/>
      <c r="M10" s="265"/>
      <c r="O10" s="265"/>
      <c r="P10" s="265"/>
      <c r="Q10" s="265">
        <v>2.5</v>
      </c>
      <c r="R10" s="265"/>
      <c r="S10" s="265"/>
      <c r="T10" s="265">
        <v>2.95</v>
      </c>
      <c r="U10" s="265"/>
      <c r="V10" s="265"/>
      <c r="W10" s="265"/>
      <c r="X10" s="265"/>
      <c r="Y10" s="265"/>
      <c r="Z10" s="5">
        <v>25</v>
      </c>
      <c r="AA10" s="265">
        <v>25</v>
      </c>
      <c r="AB10" s="265"/>
      <c r="AD10" s="265"/>
      <c r="AE10" s="265"/>
      <c r="AF10" s="265"/>
      <c r="AG10" s="265"/>
      <c r="AH10" s="265"/>
      <c r="AI10" s="265"/>
      <c r="AJ10" s="265"/>
      <c r="AK10" s="265"/>
      <c r="AL10" s="265"/>
      <c r="AM10" s="265"/>
      <c r="AP10" s="137" t="s">
        <v>686</v>
      </c>
    </row>
    <row r="11" spans="1:42" x14ac:dyDescent="0.25">
      <c r="B11" s="5" t="s">
        <v>304</v>
      </c>
      <c r="C11" s="5" t="s">
        <v>1912</v>
      </c>
      <c r="D11" s="271">
        <v>45912</v>
      </c>
      <c r="E11" s="5" t="s">
        <v>825</v>
      </c>
      <c r="F11" s="265">
        <v>0.05</v>
      </c>
      <c r="G11" s="5">
        <v>25</v>
      </c>
      <c r="H11" s="265"/>
      <c r="I11" s="265"/>
      <c r="J11" s="265"/>
      <c r="K11" s="265"/>
      <c r="L11" s="265"/>
      <c r="M11" s="265"/>
      <c r="O11" s="265"/>
      <c r="P11" s="265"/>
      <c r="Q11" s="265">
        <v>2.5</v>
      </c>
      <c r="R11" s="265"/>
      <c r="S11" s="265"/>
      <c r="T11" s="265">
        <v>2.95</v>
      </c>
      <c r="U11" s="265"/>
      <c r="V11" s="265"/>
      <c r="W11" s="265"/>
      <c r="X11" s="265"/>
      <c r="Y11" s="265"/>
      <c r="Z11" s="5">
        <v>25</v>
      </c>
      <c r="AA11" s="265">
        <v>25</v>
      </c>
      <c r="AB11" s="265"/>
      <c r="AD11" s="265"/>
      <c r="AE11" s="265"/>
      <c r="AF11" s="265"/>
      <c r="AG11" s="265"/>
      <c r="AH11" s="265"/>
      <c r="AI11" s="265"/>
      <c r="AJ11" s="265"/>
      <c r="AK11" s="265"/>
      <c r="AL11" s="265"/>
      <c r="AM11" s="265"/>
      <c r="AP11" s="137" t="s">
        <v>686</v>
      </c>
    </row>
    <row r="12" spans="1:42" x14ac:dyDescent="0.25">
      <c r="B12" s="5" t="s">
        <v>304</v>
      </c>
      <c r="C12" s="5" t="s">
        <v>329</v>
      </c>
      <c r="D12" s="271">
        <v>45419</v>
      </c>
      <c r="E12" s="5" t="s">
        <v>826</v>
      </c>
      <c r="F12" s="265">
        <v>0.05</v>
      </c>
      <c r="G12" s="5">
        <v>25</v>
      </c>
      <c r="H12" s="265"/>
      <c r="I12" s="265"/>
      <c r="J12" s="265"/>
      <c r="K12" s="265"/>
      <c r="L12" s="265"/>
      <c r="M12" s="265"/>
      <c r="O12" s="265"/>
      <c r="P12" s="265"/>
      <c r="Q12" s="265">
        <v>2.5</v>
      </c>
      <c r="R12" s="265"/>
      <c r="S12" s="265"/>
      <c r="T12" s="265">
        <v>2.95</v>
      </c>
      <c r="U12" s="265"/>
      <c r="V12" s="265"/>
      <c r="W12" s="265"/>
      <c r="X12" s="265"/>
      <c r="Y12" s="265"/>
      <c r="Z12" s="5">
        <v>25</v>
      </c>
      <c r="AA12" s="265">
        <v>25</v>
      </c>
      <c r="AB12" s="265"/>
      <c r="AD12" s="265"/>
      <c r="AE12" s="265"/>
      <c r="AF12" s="265"/>
      <c r="AG12" s="265"/>
      <c r="AH12" s="265"/>
      <c r="AI12" s="265"/>
      <c r="AJ12" s="265"/>
      <c r="AK12" s="265"/>
      <c r="AL12" s="265"/>
      <c r="AM12" s="265"/>
      <c r="AP12" s="137" t="s">
        <v>686</v>
      </c>
    </row>
    <row r="13" spans="1:42" x14ac:dyDescent="0.25">
      <c r="B13" s="5" t="s">
        <v>304</v>
      </c>
      <c r="C13" s="5" t="s">
        <v>321</v>
      </c>
      <c r="D13" s="271">
        <v>45419</v>
      </c>
      <c r="E13" s="5" t="s">
        <v>826</v>
      </c>
      <c r="F13" s="265">
        <v>0.05</v>
      </c>
      <c r="G13" s="5">
        <v>25</v>
      </c>
      <c r="H13" s="265"/>
      <c r="I13" s="265"/>
      <c r="J13" s="265"/>
      <c r="K13" s="265"/>
      <c r="L13" s="265"/>
      <c r="M13" s="265"/>
      <c r="O13" s="265"/>
      <c r="P13" s="265"/>
      <c r="Q13" s="265">
        <v>2.5</v>
      </c>
      <c r="R13" s="265"/>
      <c r="S13" s="265"/>
      <c r="T13" s="265">
        <v>2.95</v>
      </c>
      <c r="U13" s="265"/>
      <c r="V13" s="265"/>
      <c r="W13" s="265"/>
      <c r="X13" s="265"/>
      <c r="Y13" s="265"/>
      <c r="Z13" s="5">
        <v>25</v>
      </c>
      <c r="AA13" s="265">
        <v>25</v>
      </c>
      <c r="AB13" s="265"/>
      <c r="AD13" s="265"/>
      <c r="AE13" s="265"/>
      <c r="AF13" s="265"/>
      <c r="AG13" s="265"/>
      <c r="AH13" s="265"/>
      <c r="AI13" s="265"/>
      <c r="AJ13" s="265"/>
      <c r="AK13" s="265"/>
      <c r="AL13" s="265"/>
      <c r="AM13" s="265"/>
      <c r="AP13" s="137" t="s">
        <v>686</v>
      </c>
    </row>
    <row r="14" spans="1:42" x14ac:dyDescent="0.25">
      <c r="B14" s="5" t="s">
        <v>304</v>
      </c>
      <c r="C14" s="5" t="s">
        <v>324</v>
      </c>
      <c r="D14" s="271">
        <v>45419</v>
      </c>
      <c r="E14" s="5" t="s">
        <v>826</v>
      </c>
      <c r="F14" s="265">
        <v>0.05</v>
      </c>
      <c r="G14" s="5">
        <v>25</v>
      </c>
      <c r="H14" s="265"/>
      <c r="I14" s="265"/>
      <c r="J14" s="265"/>
      <c r="K14" s="265"/>
      <c r="L14" s="265"/>
      <c r="M14" s="265"/>
      <c r="O14" s="265"/>
      <c r="P14" s="265"/>
      <c r="Q14" s="265">
        <v>2.5</v>
      </c>
      <c r="R14" s="265"/>
      <c r="S14" s="265"/>
      <c r="T14" s="265">
        <v>2.95</v>
      </c>
      <c r="U14" s="265"/>
      <c r="V14" s="265"/>
      <c r="W14" s="265"/>
      <c r="X14" s="265"/>
      <c r="Y14" s="265"/>
      <c r="Z14" s="5">
        <v>25</v>
      </c>
      <c r="AA14" s="265">
        <v>25</v>
      </c>
      <c r="AB14" s="265"/>
      <c r="AD14" s="265"/>
      <c r="AE14" s="265"/>
      <c r="AF14" s="265"/>
      <c r="AG14" s="265"/>
      <c r="AH14" s="265"/>
      <c r="AI14" s="265"/>
      <c r="AJ14" s="265"/>
      <c r="AK14" s="265"/>
      <c r="AL14" s="265"/>
      <c r="AM14" s="265"/>
      <c r="AP14" s="137" t="s">
        <v>686</v>
      </c>
    </row>
    <row r="15" spans="1:42" x14ac:dyDescent="0.25">
      <c r="B15" s="5" t="s">
        <v>304</v>
      </c>
      <c r="C15" s="5" t="s">
        <v>327</v>
      </c>
      <c r="D15" s="271">
        <v>45419</v>
      </c>
      <c r="E15" s="5" t="s">
        <v>826</v>
      </c>
      <c r="F15" s="265">
        <v>0.05</v>
      </c>
      <c r="G15" s="5">
        <v>25</v>
      </c>
      <c r="H15" s="265"/>
      <c r="I15" s="265"/>
      <c r="J15" s="265"/>
      <c r="K15" s="265"/>
      <c r="L15" s="265"/>
      <c r="M15" s="265"/>
      <c r="O15" s="265"/>
      <c r="P15" s="265"/>
      <c r="Q15" s="265">
        <v>2.5</v>
      </c>
      <c r="R15" s="265"/>
      <c r="S15" s="265"/>
      <c r="T15" s="265">
        <v>2.95</v>
      </c>
      <c r="U15" s="265"/>
      <c r="V15" s="265"/>
      <c r="W15" s="265"/>
      <c r="X15" s="265"/>
      <c r="Y15" s="265"/>
      <c r="Z15" s="5">
        <v>25</v>
      </c>
      <c r="AA15" s="265">
        <v>25</v>
      </c>
      <c r="AB15" s="265"/>
      <c r="AD15" s="265"/>
      <c r="AE15" s="265"/>
      <c r="AF15" s="265"/>
      <c r="AG15" s="265"/>
      <c r="AH15" s="265"/>
      <c r="AI15" s="265"/>
      <c r="AJ15" s="265"/>
      <c r="AK15" s="265"/>
      <c r="AL15" s="265"/>
      <c r="AM15" s="265"/>
      <c r="AP15" s="137" t="s">
        <v>686</v>
      </c>
    </row>
    <row r="16" spans="1:42" x14ac:dyDescent="0.25">
      <c r="B16" s="5" t="s">
        <v>304</v>
      </c>
      <c r="C16" s="5" t="s">
        <v>1913</v>
      </c>
      <c r="D16" s="271">
        <v>45350</v>
      </c>
      <c r="E16" s="5" t="s">
        <v>1914</v>
      </c>
      <c r="F16" s="265" t="s">
        <v>827</v>
      </c>
      <c r="G16" s="5">
        <v>25</v>
      </c>
      <c r="H16" s="265"/>
      <c r="I16" s="265"/>
      <c r="J16" s="265"/>
      <c r="K16" s="265"/>
      <c r="L16" s="265"/>
      <c r="M16" s="265"/>
      <c r="O16" s="265"/>
      <c r="P16" s="265"/>
      <c r="Q16" s="265">
        <v>2.5</v>
      </c>
      <c r="R16" s="265"/>
      <c r="S16" s="265"/>
      <c r="T16" s="265">
        <v>2.95</v>
      </c>
      <c r="U16" s="265"/>
      <c r="V16" s="265"/>
      <c r="W16" s="265"/>
      <c r="X16" s="265"/>
      <c r="Y16" s="265"/>
      <c r="Z16" s="5">
        <v>22</v>
      </c>
      <c r="AA16" s="265">
        <v>25</v>
      </c>
      <c r="AB16" s="265"/>
      <c r="AD16" s="265"/>
      <c r="AE16" s="265"/>
      <c r="AF16" s="265"/>
      <c r="AG16" s="265"/>
      <c r="AH16" s="265"/>
      <c r="AI16" s="265"/>
      <c r="AJ16" s="265"/>
      <c r="AK16" s="265"/>
      <c r="AL16" s="265"/>
      <c r="AM16" s="265"/>
      <c r="AP16" s="137" t="s">
        <v>293</v>
      </c>
    </row>
    <row r="17" spans="2:42" x14ac:dyDescent="0.25">
      <c r="B17" s="5" t="s">
        <v>304</v>
      </c>
      <c r="C17" s="5" t="s">
        <v>1915</v>
      </c>
      <c r="D17" s="271">
        <v>45350</v>
      </c>
      <c r="E17" s="5" t="s">
        <v>1914</v>
      </c>
      <c r="F17" s="265" t="s">
        <v>827</v>
      </c>
      <c r="G17" s="5">
        <v>25</v>
      </c>
      <c r="H17" s="265"/>
      <c r="I17" s="265"/>
      <c r="J17" s="265"/>
      <c r="K17" s="265"/>
      <c r="L17" s="265"/>
      <c r="M17" s="265"/>
      <c r="O17" s="265"/>
      <c r="P17" s="265"/>
      <c r="Q17" s="265">
        <v>2.5</v>
      </c>
      <c r="R17" s="265"/>
      <c r="S17" s="265"/>
      <c r="T17" s="265">
        <v>2.95</v>
      </c>
      <c r="U17" s="265"/>
      <c r="V17" s="265"/>
      <c r="W17" s="265"/>
      <c r="X17" s="265"/>
      <c r="Y17" s="265"/>
      <c r="Z17" s="5">
        <v>22</v>
      </c>
      <c r="AA17" s="265">
        <v>25</v>
      </c>
      <c r="AB17" s="265"/>
      <c r="AD17" s="265"/>
      <c r="AE17" s="265"/>
      <c r="AF17" s="265"/>
      <c r="AG17" s="265"/>
      <c r="AH17" s="265"/>
      <c r="AI17" s="265"/>
      <c r="AJ17" s="265"/>
      <c r="AK17" s="265"/>
      <c r="AL17" s="265"/>
      <c r="AM17" s="265"/>
      <c r="AP17" s="137" t="s">
        <v>293</v>
      </c>
    </row>
    <row r="18" spans="2:42" x14ac:dyDescent="0.25">
      <c r="B18" s="5" t="s">
        <v>331</v>
      </c>
      <c r="C18" s="5" t="s">
        <v>2099</v>
      </c>
      <c r="D18" s="271">
        <v>46263</v>
      </c>
      <c r="E18" s="5" t="s">
        <v>1716</v>
      </c>
      <c r="F18" s="265" t="s">
        <v>827</v>
      </c>
      <c r="G18" s="5">
        <v>30</v>
      </c>
      <c r="H18" s="265"/>
      <c r="I18" s="265"/>
      <c r="J18" s="265"/>
      <c r="K18" s="265"/>
      <c r="L18" s="265"/>
      <c r="M18" s="265"/>
      <c r="O18" s="265"/>
      <c r="P18" s="265"/>
      <c r="Q18" s="265"/>
      <c r="R18" s="265"/>
      <c r="S18" s="265">
        <v>5</v>
      </c>
      <c r="T18" s="265"/>
      <c r="U18" s="265"/>
      <c r="V18" s="265"/>
      <c r="W18" s="265"/>
      <c r="X18" s="265"/>
      <c r="Y18" s="265"/>
      <c r="AA18" s="265"/>
      <c r="AB18" s="265"/>
      <c r="AC18" s="5">
        <v>50</v>
      </c>
      <c r="AD18" s="265"/>
      <c r="AE18" s="265"/>
      <c r="AF18" s="265"/>
      <c r="AG18" s="265" t="s">
        <v>829</v>
      </c>
      <c r="AH18" s="265"/>
      <c r="AI18" s="265"/>
      <c r="AJ18" s="265"/>
      <c r="AK18" s="265"/>
      <c r="AL18" s="265"/>
      <c r="AM18" s="265"/>
      <c r="AP18" s="137" t="s">
        <v>686</v>
      </c>
    </row>
    <row r="19" spans="2:42" x14ac:dyDescent="0.25">
      <c r="B19" s="5" t="s">
        <v>331</v>
      </c>
      <c r="C19" s="5" t="s">
        <v>1715</v>
      </c>
      <c r="D19" s="271">
        <v>46218</v>
      </c>
      <c r="E19" s="5" t="s">
        <v>1716</v>
      </c>
      <c r="F19" s="265" t="s">
        <v>827</v>
      </c>
      <c r="G19" s="5">
        <v>30</v>
      </c>
      <c r="H19" s="265"/>
      <c r="I19" s="265"/>
      <c r="J19" s="265"/>
      <c r="K19" s="265"/>
      <c r="L19" s="265"/>
      <c r="M19" s="265"/>
      <c r="O19" s="265"/>
      <c r="P19" s="265"/>
      <c r="Q19" s="265"/>
      <c r="R19" s="265"/>
      <c r="S19" s="265">
        <v>5</v>
      </c>
      <c r="T19" s="265"/>
      <c r="U19" s="265"/>
      <c r="V19" s="265"/>
      <c r="W19" s="265"/>
      <c r="X19" s="265"/>
      <c r="Y19" s="265"/>
      <c r="AA19" s="265"/>
      <c r="AB19" s="265"/>
      <c r="AC19" s="5">
        <v>50</v>
      </c>
      <c r="AD19" s="265"/>
      <c r="AE19" s="265"/>
      <c r="AF19" s="265"/>
      <c r="AG19" s="265" t="s">
        <v>829</v>
      </c>
      <c r="AH19" s="265"/>
      <c r="AI19" s="265"/>
      <c r="AJ19" s="265"/>
      <c r="AK19" s="265"/>
      <c r="AL19" s="265"/>
      <c r="AM19" s="265"/>
      <c r="AP19" s="137" t="s">
        <v>686</v>
      </c>
    </row>
    <row r="20" spans="2:42" x14ac:dyDescent="0.25">
      <c r="B20" s="5" t="s">
        <v>331</v>
      </c>
      <c r="C20" s="5" t="s">
        <v>1717</v>
      </c>
      <c r="D20" s="271">
        <v>46218</v>
      </c>
      <c r="E20" s="5" t="s">
        <v>1716</v>
      </c>
      <c r="F20" s="265" t="s">
        <v>827</v>
      </c>
      <c r="G20" s="5">
        <v>30</v>
      </c>
      <c r="H20" s="265"/>
      <c r="I20" s="265"/>
      <c r="J20" s="265"/>
      <c r="K20" s="265"/>
      <c r="L20" s="265"/>
      <c r="M20" s="265"/>
      <c r="O20" s="265"/>
      <c r="P20" s="265"/>
      <c r="Q20" s="265"/>
      <c r="R20" s="265"/>
      <c r="S20" s="265">
        <v>5</v>
      </c>
      <c r="T20" s="265"/>
      <c r="U20" s="265"/>
      <c r="V20" s="265"/>
      <c r="W20" s="265"/>
      <c r="X20" s="265"/>
      <c r="Y20" s="265"/>
      <c r="AA20" s="265"/>
      <c r="AB20" s="265"/>
      <c r="AC20" s="5">
        <v>50</v>
      </c>
      <c r="AD20" s="265"/>
      <c r="AE20" s="265"/>
      <c r="AF20" s="265"/>
      <c r="AG20" s="265" t="s">
        <v>829</v>
      </c>
      <c r="AH20" s="265"/>
      <c r="AI20" s="265"/>
      <c r="AJ20" s="265"/>
      <c r="AK20" s="265"/>
      <c r="AL20" s="265"/>
      <c r="AM20" s="265"/>
      <c r="AP20" s="137" t="s">
        <v>686</v>
      </c>
    </row>
    <row r="21" spans="2:42" x14ac:dyDescent="0.25">
      <c r="B21" s="5" t="s">
        <v>331</v>
      </c>
      <c r="C21" s="5" t="s">
        <v>335</v>
      </c>
      <c r="D21" s="271">
        <v>46037</v>
      </c>
      <c r="E21" s="5" t="s">
        <v>828</v>
      </c>
      <c r="F21" s="265" t="s">
        <v>827</v>
      </c>
      <c r="G21" s="5">
        <v>30</v>
      </c>
      <c r="H21" s="265"/>
      <c r="I21" s="265"/>
      <c r="J21" s="265"/>
      <c r="K21" s="265"/>
      <c r="L21" s="265"/>
      <c r="M21" s="265"/>
      <c r="O21" s="265"/>
      <c r="P21" s="265"/>
      <c r="Q21" s="265"/>
      <c r="R21" s="265"/>
      <c r="S21" s="265">
        <v>5</v>
      </c>
      <c r="T21" s="265"/>
      <c r="U21" s="265"/>
      <c r="V21" s="265"/>
      <c r="W21" s="265"/>
      <c r="X21" s="265"/>
      <c r="Y21" s="265"/>
      <c r="AA21" s="265"/>
      <c r="AB21" s="265"/>
      <c r="AC21" s="5">
        <v>50</v>
      </c>
      <c r="AD21" s="265"/>
      <c r="AE21" s="265"/>
      <c r="AF21" s="265"/>
      <c r="AG21" s="265" t="s">
        <v>829</v>
      </c>
      <c r="AH21" s="265"/>
      <c r="AI21" s="265"/>
      <c r="AJ21" s="265"/>
      <c r="AK21" s="265"/>
      <c r="AL21" s="265"/>
      <c r="AM21" s="265"/>
      <c r="AP21" s="137" t="s">
        <v>686</v>
      </c>
    </row>
    <row r="22" spans="2:42" x14ac:dyDescent="0.25">
      <c r="B22" s="5" t="s">
        <v>331</v>
      </c>
      <c r="C22" s="5" t="s">
        <v>2100</v>
      </c>
      <c r="D22" s="271">
        <v>45666</v>
      </c>
      <c r="E22" s="5" t="s">
        <v>2101</v>
      </c>
      <c r="F22" s="265" t="s">
        <v>827</v>
      </c>
      <c r="G22" s="5">
        <v>30</v>
      </c>
      <c r="H22" s="265"/>
      <c r="I22" s="265"/>
      <c r="J22" s="265"/>
      <c r="K22" s="265"/>
      <c r="L22" s="265"/>
      <c r="M22" s="265"/>
      <c r="O22" s="265"/>
      <c r="P22" s="265"/>
      <c r="Q22" s="265"/>
      <c r="R22" s="265"/>
      <c r="S22" s="265">
        <v>5</v>
      </c>
      <c r="T22" s="265"/>
      <c r="U22" s="265"/>
      <c r="V22" s="265"/>
      <c r="W22" s="265"/>
      <c r="X22" s="265"/>
      <c r="Y22" s="265"/>
      <c r="AA22" s="265"/>
      <c r="AB22" s="265"/>
      <c r="AC22" s="5">
        <v>50</v>
      </c>
      <c r="AD22" s="265"/>
      <c r="AE22" s="265"/>
      <c r="AF22" s="265"/>
      <c r="AG22" s="265" t="s">
        <v>829</v>
      </c>
      <c r="AH22" s="265"/>
      <c r="AI22" s="265"/>
      <c r="AJ22" s="265"/>
      <c r="AK22" s="265"/>
      <c r="AL22" s="265"/>
      <c r="AM22" s="265"/>
      <c r="AP22" s="137" t="s">
        <v>686</v>
      </c>
    </row>
    <row r="23" spans="2:42" x14ac:dyDescent="0.25">
      <c r="B23" s="5" t="s">
        <v>331</v>
      </c>
      <c r="C23" s="5" t="s">
        <v>345</v>
      </c>
      <c r="D23" s="271">
        <v>45464</v>
      </c>
      <c r="E23" s="5" t="s">
        <v>830</v>
      </c>
      <c r="F23" s="265" t="s">
        <v>827</v>
      </c>
      <c r="G23" s="5">
        <v>30</v>
      </c>
      <c r="H23" s="265"/>
      <c r="I23" s="265"/>
      <c r="J23" s="265"/>
      <c r="K23" s="265"/>
      <c r="L23" s="265"/>
      <c r="M23" s="265"/>
      <c r="O23" s="265"/>
      <c r="P23" s="265"/>
      <c r="Q23" s="265"/>
      <c r="R23" s="265"/>
      <c r="S23" s="265">
        <v>5</v>
      </c>
      <c r="T23" s="265"/>
      <c r="U23" s="265"/>
      <c r="V23" s="265"/>
      <c r="W23" s="265"/>
      <c r="X23" s="265"/>
      <c r="Y23" s="265"/>
      <c r="AA23" s="265"/>
      <c r="AB23" s="265"/>
      <c r="AC23" s="5">
        <v>50</v>
      </c>
      <c r="AD23" s="265"/>
      <c r="AE23" s="265"/>
      <c r="AF23" s="265"/>
      <c r="AG23" s="265" t="s">
        <v>829</v>
      </c>
      <c r="AH23" s="265"/>
      <c r="AI23" s="265"/>
      <c r="AJ23" s="265"/>
      <c r="AK23" s="265"/>
      <c r="AL23" s="265"/>
      <c r="AM23" s="265"/>
      <c r="AP23" s="137" t="s">
        <v>686</v>
      </c>
    </row>
    <row r="24" spans="2:42" x14ac:dyDescent="0.25">
      <c r="B24" s="5" t="s">
        <v>331</v>
      </c>
      <c r="C24" s="5" t="s">
        <v>360</v>
      </c>
      <c r="D24" s="271">
        <v>45464</v>
      </c>
      <c r="E24" s="5" t="s">
        <v>831</v>
      </c>
      <c r="F24" s="265" t="s">
        <v>827</v>
      </c>
      <c r="G24" s="5">
        <v>30</v>
      </c>
      <c r="H24" s="265"/>
      <c r="I24" s="265"/>
      <c r="J24" s="265"/>
      <c r="K24" s="265"/>
      <c r="L24" s="265"/>
      <c r="M24" s="265"/>
      <c r="O24" s="265"/>
      <c r="P24" s="265"/>
      <c r="Q24" s="265"/>
      <c r="R24" s="265"/>
      <c r="S24" s="265">
        <v>5</v>
      </c>
      <c r="T24" s="265"/>
      <c r="U24" s="265"/>
      <c r="V24" s="265"/>
      <c r="W24" s="265"/>
      <c r="X24" s="265"/>
      <c r="Y24" s="265"/>
      <c r="AA24" s="265"/>
      <c r="AB24" s="265"/>
      <c r="AC24" s="5">
        <v>50</v>
      </c>
      <c r="AD24" s="265"/>
      <c r="AE24" s="265"/>
      <c r="AF24" s="265"/>
      <c r="AG24" s="265" t="s">
        <v>829</v>
      </c>
      <c r="AH24" s="265"/>
      <c r="AI24" s="265"/>
      <c r="AJ24" s="265"/>
      <c r="AK24" s="265"/>
      <c r="AL24" s="265"/>
      <c r="AM24" s="265"/>
      <c r="AP24" s="137" t="s">
        <v>686</v>
      </c>
    </row>
    <row r="25" spans="2:42" x14ac:dyDescent="0.25">
      <c r="B25" s="5" t="s">
        <v>331</v>
      </c>
      <c r="C25" s="5" t="s">
        <v>339</v>
      </c>
      <c r="D25" s="271">
        <v>45464</v>
      </c>
      <c r="E25" s="5" t="s">
        <v>832</v>
      </c>
      <c r="F25" s="265" t="s">
        <v>827</v>
      </c>
      <c r="G25" s="5">
        <v>30</v>
      </c>
      <c r="H25" s="265"/>
      <c r="I25" s="265"/>
      <c r="J25" s="265"/>
      <c r="K25" s="265"/>
      <c r="L25" s="265"/>
      <c r="M25" s="265"/>
      <c r="O25" s="265"/>
      <c r="P25" s="265"/>
      <c r="Q25" s="265"/>
      <c r="R25" s="265"/>
      <c r="S25" s="265">
        <v>5</v>
      </c>
      <c r="T25" s="265"/>
      <c r="U25" s="265"/>
      <c r="V25" s="265"/>
      <c r="W25" s="265"/>
      <c r="X25" s="265"/>
      <c r="Y25" s="265"/>
      <c r="AA25" s="265"/>
      <c r="AB25" s="265"/>
      <c r="AC25" s="5">
        <v>50</v>
      </c>
      <c r="AD25" s="265"/>
      <c r="AE25" s="265"/>
      <c r="AF25" s="265"/>
      <c r="AG25" s="265" t="s">
        <v>829</v>
      </c>
      <c r="AH25" s="265"/>
      <c r="AI25" s="265"/>
      <c r="AJ25" s="265"/>
      <c r="AK25" s="265"/>
      <c r="AL25" s="265"/>
      <c r="AM25" s="265"/>
      <c r="AP25" s="137" t="s">
        <v>686</v>
      </c>
    </row>
    <row r="26" spans="2:42" x14ac:dyDescent="0.25">
      <c r="B26" s="5" t="s">
        <v>331</v>
      </c>
      <c r="C26" s="5" t="s">
        <v>350</v>
      </c>
      <c r="D26" s="271">
        <v>45464</v>
      </c>
      <c r="E26" s="5" t="s">
        <v>833</v>
      </c>
      <c r="F26" s="265" t="s">
        <v>827</v>
      </c>
      <c r="G26" s="5">
        <v>30</v>
      </c>
      <c r="H26" s="265"/>
      <c r="I26" s="265"/>
      <c r="J26" s="265"/>
      <c r="K26" s="265"/>
      <c r="L26" s="265"/>
      <c r="M26" s="265"/>
      <c r="O26" s="265"/>
      <c r="P26" s="265"/>
      <c r="Q26" s="265"/>
      <c r="R26" s="265"/>
      <c r="S26" s="265">
        <v>5</v>
      </c>
      <c r="T26" s="265"/>
      <c r="U26" s="265"/>
      <c r="V26" s="265"/>
      <c r="W26" s="265"/>
      <c r="X26" s="265"/>
      <c r="Y26" s="265"/>
      <c r="AA26" s="265"/>
      <c r="AB26" s="265"/>
      <c r="AC26" s="5">
        <v>50</v>
      </c>
      <c r="AD26" s="265"/>
      <c r="AE26" s="265"/>
      <c r="AF26" s="265"/>
      <c r="AG26" s="265" t="s">
        <v>829</v>
      </c>
      <c r="AH26" s="265"/>
      <c r="AI26" s="265"/>
      <c r="AJ26" s="265"/>
      <c r="AK26" s="265"/>
      <c r="AL26" s="265"/>
      <c r="AM26" s="265"/>
      <c r="AP26" s="137" t="s">
        <v>686</v>
      </c>
    </row>
    <row r="27" spans="2:42" x14ac:dyDescent="0.25">
      <c r="B27" s="5" t="s">
        <v>331</v>
      </c>
      <c r="C27" s="5" t="s">
        <v>356</v>
      </c>
      <c r="D27" s="271">
        <v>45464</v>
      </c>
      <c r="E27" s="5" t="s">
        <v>834</v>
      </c>
      <c r="F27" s="265" t="s">
        <v>827</v>
      </c>
      <c r="G27" s="5">
        <v>30</v>
      </c>
      <c r="H27" s="265"/>
      <c r="I27" s="265"/>
      <c r="J27" s="265"/>
      <c r="K27" s="265"/>
      <c r="L27" s="265"/>
      <c r="M27" s="265"/>
      <c r="O27" s="265"/>
      <c r="P27" s="265"/>
      <c r="Q27" s="265"/>
      <c r="R27" s="265"/>
      <c r="S27" s="265">
        <v>5</v>
      </c>
      <c r="T27" s="265"/>
      <c r="U27" s="265"/>
      <c r="V27" s="265"/>
      <c r="W27" s="265"/>
      <c r="X27" s="265"/>
      <c r="Y27" s="265"/>
      <c r="AA27" s="265"/>
      <c r="AB27" s="265"/>
      <c r="AC27" s="5">
        <v>50</v>
      </c>
      <c r="AD27" s="265"/>
      <c r="AE27" s="265"/>
      <c r="AF27" s="265"/>
      <c r="AG27" s="265" t="s">
        <v>829</v>
      </c>
      <c r="AH27" s="265"/>
      <c r="AI27" s="265"/>
      <c r="AJ27" s="265"/>
      <c r="AK27" s="265"/>
      <c r="AL27" s="265"/>
      <c r="AM27" s="265"/>
      <c r="AP27" s="137" t="s">
        <v>686</v>
      </c>
    </row>
    <row r="28" spans="2:42" x14ac:dyDescent="0.25">
      <c r="B28" s="5" t="s">
        <v>364</v>
      </c>
      <c r="C28" s="5" t="s">
        <v>367</v>
      </c>
      <c r="D28" s="271">
        <v>46096</v>
      </c>
      <c r="E28" s="5" t="s">
        <v>835</v>
      </c>
      <c r="F28" s="265">
        <v>0.05</v>
      </c>
      <c r="G28" s="5">
        <v>30</v>
      </c>
      <c r="H28" s="265"/>
      <c r="I28" s="265"/>
      <c r="J28" s="265"/>
      <c r="K28" s="265"/>
      <c r="L28" s="265"/>
      <c r="M28" s="265"/>
      <c r="O28" s="265"/>
      <c r="P28" s="265">
        <v>2</v>
      </c>
      <c r="Q28" s="265"/>
      <c r="R28" s="265"/>
      <c r="S28" s="265"/>
      <c r="T28" s="265"/>
      <c r="U28" s="265">
        <v>25</v>
      </c>
      <c r="V28" s="265"/>
      <c r="W28" s="265"/>
      <c r="X28" s="265"/>
      <c r="Y28" s="265"/>
      <c r="AA28" s="265">
        <v>25</v>
      </c>
      <c r="AB28" s="265"/>
      <c r="AD28" s="265"/>
      <c r="AE28" s="265"/>
      <c r="AF28" s="265">
        <v>50</v>
      </c>
      <c r="AG28" s="265"/>
      <c r="AH28" s="265"/>
      <c r="AI28" s="265"/>
      <c r="AJ28" s="265"/>
      <c r="AK28" s="265"/>
      <c r="AL28" s="265"/>
      <c r="AM28" s="265"/>
      <c r="AP28" s="137" t="s">
        <v>686</v>
      </c>
    </row>
    <row r="29" spans="2:42" x14ac:dyDescent="0.25">
      <c r="B29" s="5" t="s">
        <v>374</v>
      </c>
      <c r="C29" s="5" t="s">
        <v>1948</v>
      </c>
      <c r="D29" s="271">
        <v>45871</v>
      </c>
      <c r="E29" s="5" t="s">
        <v>1839</v>
      </c>
      <c r="F29" s="265" t="s">
        <v>827</v>
      </c>
      <c r="G29" s="5">
        <v>30</v>
      </c>
      <c r="H29" s="265"/>
      <c r="I29" s="265"/>
      <c r="J29" s="265"/>
      <c r="K29" s="265"/>
      <c r="L29" s="265"/>
      <c r="M29" s="265"/>
      <c r="O29" s="265"/>
      <c r="P29" s="265"/>
      <c r="Q29" s="265"/>
      <c r="R29" s="265"/>
      <c r="S29" s="265"/>
      <c r="T29" s="265"/>
      <c r="U29" s="265"/>
      <c r="V29" s="265"/>
      <c r="W29" s="265"/>
      <c r="X29" s="265"/>
      <c r="Y29" s="265"/>
      <c r="AA29" s="265">
        <v>50</v>
      </c>
      <c r="AB29" s="265"/>
      <c r="AC29" s="5">
        <v>50</v>
      </c>
      <c r="AD29" s="265"/>
      <c r="AE29" s="265"/>
      <c r="AF29" s="265"/>
      <c r="AG29" s="265"/>
      <c r="AH29" s="265"/>
      <c r="AI29" s="265"/>
      <c r="AJ29" s="265"/>
      <c r="AK29" s="265"/>
      <c r="AL29" s="265"/>
      <c r="AM29" s="265"/>
      <c r="AP29" s="137" t="s">
        <v>686</v>
      </c>
    </row>
    <row r="30" spans="2:42" x14ac:dyDescent="0.25">
      <c r="B30" s="5" t="s">
        <v>374</v>
      </c>
      <c r="C30" s="5" t="s">
        <v>1949</v>
      </c>
      <c r="D30" s="271">
        <v>45871</v>
      </c>
      <c r="E30" s="5" t="s">
        <v>1839</v>
      </c>
      <c r="F30" s="265" t="s">
        <v>827</v>
      </c>
      <c r="G30" s="5">
        <v>30</v>
      </c>
      <c r="H30" s="265"/>
      <c r="I30" s="265"/>
      <c r="J30" s="265"/>
      <c r="K30" s="265"/>
      <c r="L30" s="265"/>
      <c r="M30" s="265"/>
      <c r="O30" s="265"/>
      <c r="P30" s="265"/>
      <c r="Q30" s="265"/>
      <c r="R30" s="265"/>
      <c r="S30" s="265"/>
      <c r="T30" s="265"/>
      <c r="U30" s="265"/>
      <c r="V30" s="265"/>
      <c r="W30" s="265"/>
      <c r="X30" s="265"/>
      <c r="Y30" s="265"/>
      <c r="AA30" s="265">
        <v>50</v>
      </c>
      <c r="AB30" s="265"/>
      <c r="AC30" s="5">
        <v>50</v>
      </c>
      <c r="AD30" s="265"/>
      <c r="AE30" s="265"/>
      <c r="AF30" s="265"/>
      <c r="AG30" s="265"/>
      <c r="AH30" s="265"/>
      <c r="AI30" s="265"/>
      <c r="AJ30" s="265"/>
      <c r="AK30" s="265"/>
      <c r="AL30" s="265"/>
      <c r="AM30" s="265"/>
      <c r="AP30" s="137" t="s">
        <v>686</v>
      </c>
    </row>
    <row r="31" spans="2:42" x14ac:dyDescent="0.25">
      <c r="B31" s="5" t="s">
        <v>374</v>
      </c>
      <c r="C31" s="5" t="s">
        <v>1950</v>
      </c>
      <c r="D31" s="271">
        <v>45805</v>
      </c>
      <c r="E31" s="5" t="s">
        <v>1839</v>
      </c>
      <c r="F31" s="265" t="s">
        <v>827</v>
      </c>
      <c r="G31" s="5">
        <v>30</v>
      </c>
      <c r="H31" s="265"/>
      <c r="I31" s="265"/>
      <c r="J31" s="265"/>
      <c r="K31" s="265"/>
      <c r="L31" s="265"/>
      <c r="M31" s="265"/>
      <c r="O31" s="265"/>
      <c r="P31" s="265"/>
      <c r="Q31" s="265"/>
      <c r="R31" s="265"/>
      <c r="S31" s="265"/>
      <c r="T31" s="265"/>
      <c r="U31" s="265"/>
      <c r="V31" s="265"/>
      <c r="W31" s="265"/>
      <c r="X31" s="265"/>
      <c r="Y31" s="265"/>
      <c r="AA31" s="265">
        <v>50</v>
      </c>
      <c r="AB31" s="265"/>
      <c r="AC31" s="5">
        <v>50</v>
      </c>
      <c r="AD31" s="265"/>
      <c r="AE31" s="265"/>
      <c r="AF31" s="265"/>
      <c r="AG31" s="265"/>
      <c r="AH31" s="265"/>
      <c r="AI31" s="265"/>
      <c r="AJ31" s="265"/>
      <c r="AK31" s="265"/>
      <c r="AL31" s="265"/>
      <c r="AM31" s="265"/>
      <c r="AP31" s="137" t="s">
        <v>686</v>
      </c>
    </row>
    <row r="32" spans="2:42" x14ac:dyDescent="0.25">
      <c r="B32" s="5" t="s">
        <v>374</v>
      </c>
      <c r="C32" s="5" t="s">
        <v>1951</v>
      </c>
      <c r="D32" s="271">
        <v>45720</v>
      </c>
      <c r="E32" s="5" t="s">
        <v>836</v>
      </c>
      <c r="F32" s="265" t="s">
        <v>827</v>
      </c>
      <c r="G32" s="5">
        <v>30</v>
      </c>
      <c r="H32" s="265"/>
      <c r="I32" s="265"/>
      <c r="J32" s="265"/>
      <c r="K32" s="265"/>
      <c r="L32" s="265"/>
      <c r="M32" s="265"/>
      <c r="O32" s="265"/>
      <c r="P32" s="265"/>
      <c r="Q32" s="265"/>
      <c r="R32" s="265"/>
      <c r="S32" s="265"/>
      <c r="T32" s="265"/>
      <c r="U32" s="265"/>
      <c r="V32" s="265"/>
      <c r="W32" s="265"/>
      <c r="X32" s="265"/>
      <c r="Y32" s="265"/>
      <c r="AA32" s="265">
        <v>50</v>
      </c>
      <c r="AB32" s="265"/>
      <c r="AC32" s="5">
        <v>50</v>
      </c>
      <c r="AD32" s="265"/>
      <c r="AE32" s="265"/>
      <c r="AF32" s="265"/>
      <c r="AG32" s="265"/>
      <c r="AH32" s="265"/>
      <c r="AI32" s="265"/>
      <c r="AJ32" s="265"/>
      <c r="AK32" s="265"/>
      <c r="AL32" s="265"/>
      <c r="AM32" s="265"/>
      <c r="AP32" s="137" t="s">
        <v>686</v>
      </c>
    </row>
    <row r="33" spans="2:42" x14ac:dyDescent="0.25">
      <c r="B33" s="5" t="s">
        <v>374</v>
      </c>
      <c r="C33" s="5" t="s">
        <v>2153</v>
      </c>
      <c r="D33" s="271">
        <v>45687</v>
      </c>
      <c r="E33" s="5" t="s">
        <v>836</v>
      </c>
      <c r="F33" s="265" t="s">
        <v>827</v>
      </c>
      <c r="G33" s="5">
        <v>30</v>
      </c>
      <c r="H33" s="265"/>
      <c r="I33" s="265"/>
      <c r="J33" s="265"/>
      <c r="K33" s="265"/>
      <c r="L33" s="265"/>
      <c r="M33" s="265"/>
      <c r="O33" s="265"/>
      <c r="P33" s="265"/>
      <c r="Q33" s="265"/>
      <c r="R33" s="265"/>
      <c r="S33" s="265"/>
      <c r="T33" s="265"/>
      <c r="U33" s="265"/>
      <c r="V33" s="265"/>
      <c r="W33" s="265"/>
      <c r="X33" s="265"/>
      <c r="Y33" s="265"/>
      <c r="AA33" s="265">
        <v>50</v>
      </c>
      <c r="AB33" s="265"/>
      <c r="AC33" s="5">
        <v>50</v>
      </c>
      <c r="AD33" s="265"/>
      <c r="AE33" s="265"/>
      <c r="AF33" s="265"/>
      <c r="AG33" s="265"/>
      <c r="AH33" s="265"/>
      <c r="AI33" s="265"/>
      <c r="AJ33" s="265"/>
      <c r="AK33" s="265"/>
      <c r="AL33" s="265"/>
      <c r="AM33" s="265"/>
      <c r="AP33" s="137" t="s">
        <v>686</v>
      </c>
    </row>
    <row r="34" spans="2:42" x14ac:dyDescent="0.25">
      <c r="B34" s="5" t="s">
        <v>374</v>
      </c>
      <c r="C34" s="5" t="s">
        <v>1952</v>
      </c>
      <c r="D34" s="271">
        <v>45667</v>
      </c>
      <c r="E34" s="5" t="s">
        <v>836</v>
      </c>
      <c r="F34" s="265" t="s">
        <v>827</v>
      </c>
      <c r="G34" s="5">
        <v>30</v>
      </c>
      <c r="H34" s="265"/>
      <c r="I34" s="265"/>
      <c r="J34" s="265"/>
      <c r="K34" s="265"/>
      <c r="L34" s="265"/>
      <c r="M34" s="265"/>
      <c r="O34" s="265"/>
      <c r="P34" s="265"/>
      <c r="Q34" s="265"/>
      <c r="R34" s="265"/>
      <c r="S34" s="265"/>
      <c r="T34" s="265"/>
      <c r="U34" s="265"/>
      <c r="V34" s="265"/>
      <c r="W34" s="265"/>
      <c r="X34" s="265"/>
      <c r="Y34" s="265"/>
      <c r="AA34" s="265">
        <v>50</v>
      </c>
      <c r="AB34" s="265"/>
      <c r="AC34" s="5">
        <v>50</v>
      </c>
      <c r="AD34" s="265"/>
      <c r="AE34" s="265"/>
      <c r="AF34" s="265"/>
      <c r="AG34" s="265"/>
      <c r="AH34" s="265"/>
      <c r="AI34" s="265"/>
      <c r="AJ34" s="265"/>
      <c r="AK34" s="265"/>
      <c r="AL34" s="265"/>
      <c r="AM34" s="265"/>
      <c r="AP34" s="137" t="s">
        <v>686</v>
      </c>
    </row>
    <row r="35" spans="2:42" x14ac:dyDescent="0.25">
      <c r="B35" s="5" t="s">
        <v>374</v>
      </c>
      <c r="C35" s="5" t="s">
        <v>1953</v>
      </c>
      <c r="D35" s="271">
        <v>45594</v>
      </c>
      <c r="E35" s="5" t="s">
        <v>836</v>
      </c>
      <c r="F35" s="265" t="s">
        <v>827</v>
      </c>
      <c r="G35" s="5">
        <v>30</v>
      </c>
      <c r="H35" s="265"/>
      <c r="I35" s="265"/>
      <c r="J35" s="265"/>
      <c r="K35" s="265"/>
      <c r="L35" s="265"/>
      <c r="M35" s="265"/>
      <c r="O35" s="265"/>
      <c r="P35" s="265"/>
      <c r="Q35" s="265"/>
      <c r="R35" s="265"/>
      <c r="S35" s="265"/>
      <c r="T35" s="265"/>
      <c r="U35" s="265"/>
      <c r="V35" s="265"/>
      <c r="W35" s="265"/>
      <c r="X35" s="265"/>
      <c r="Y35" s="265"/>
      <c r="AA35" s="265">
        <v>50</v>
      </c>
      <c r="AB35" s="265"/>
      <c r="AC35" s="5">
        <v>50</v>
      </c>
      <c r="AD35" s="265"/>
      <c r="AE35" s="265"/>
      <c r="AF35" s="265"/>
      <c r="AG35" s="265"/>
      <c r="AH35" s="265"/>
      <c r="AI35" s="265"/>
      <c r="AJ35" s="265"/>
      <c r="AK35" s="265"/>
      <c r="AL35" s="265"/>
      <c r="AM35" s="265"/>
      <c r="AP35" s="137" t="s">
        <v>686</v>
      </c>
    </row>
    <row r="36" spans="2:42" x14ac:dyDescent="0.25">
      <c r="B36" s="5" t="s">
        <v>374</v>
      </c>
      <c r="C36" s="5" t="s">
        <v>1954</v>
      </c>
      <c r="D36" s="271">
        <v>45594</v>
      </c>
      <c r="E36" s="5" t="s">
        <v>836</v>
      </c>
      <c r="F36" s="265" t="s">
        <v>827</v>
      </c>
      <c r="G36" s="5">
        <v>30</v>
      </c>
      <c r="H36" s="265"/>
      <c r="I36" s="265"/>
      <c r="J36" s="265"/>
      <c r="K36" s="265"/>
      <c r="L36" s="265"/>
      <c r="M36" s="265"/>
      <c r="O36" s="265"/>
      <c r="P36" s="265"/>
      <c r="Q36" s="265"/>
      <c r="R36" s="265"/>
      <c r="S36" s="265"/>
      <c r="T36" s="265"/>
      <c r="U36" s="265"/>
      <c r="V36" s="265"/>
      <c r="W36" s="265"/>
      <c r="X36" s="265"/>
      <c r="Y36" s="265"/>
      <c r="AA36" s="265">
        <v>50</v>
      </c>
      <c r="AB36" s="265"/>
      <c r="AC36" s="5">
        <v>50</v>
      </c>
      <c r="AD36" s="265"/>
      <c r="AE36" s="265"/>
      <c r="AF36" s="265"/>
      <c r="AG36" s="265"/>
      <c r="AH36" s="265"/>
      <c r="AI36" s="265"/>
      <c r="AJ36" s="265"/>
      <c r="AK36" s="265"/>
      <c r="AL36" s="265"/>
      <c r="AM36" s="265"/>
      <c r="AP36" s="137" t="s">
        <v>686</v>
      </c>
    </row>
    <row r="37" spans="2:42" x14ac:dyDescent="0.25">
      <c r="B37" s="5" t="s">
        <v>374</v>
      </c>
      <c r="C37" s="5" t="s">
        <v>2102</v>
      </c>
      <c r="D37" s="271">
        <v>45275</v>
      </c>
      <c r="E37" s="5" t="s">
        <v>837</v>
      </c>
      <c r="F37" s="265" t="s">
        <v>827</v>
      </c>
      <c r="G37" s="5">
        <v>30</v>
      </c>
      <c r="H37" s="265"/>
      <c r="I37" s="265"/>
      <c r="J37" s="265"/>
      <c r="K37" s="265"/>
      <c r="L37" s="265"/>
      <c r="M37" s="265"/>
      <c r="O37" s="265"/>
      <c r="P37" s="265"/>
      <c r="Q37" s="265"/>
      <c r="R37" s="265"/>
      <c r="S37" s="265"/>
      <c r="T37" s="265"/>
      <c r="U37" s="265"/>
      <c r="V37" s="265"/>
      <c r="W37" s="265"/>
      <c r="X37" s="265"/>
      <c r="Y37" s="265"/>
      <c r="AA37" s="265">
        <v>50</v>
      </c>
      <c r="AB37" s="265"/>
      <c r="AC37" s="5">
        <v>50</v>
      </c>
      <c r="AD37" s="265"/>
      <c r="AE37" s="265"/>
      <c r="AF37" s="265"/>
      <c r="AG37" s="265"/>
      <c r="AH37" s="265"/>
      <c r="AI37" s="265"/>
      <c r="AJ37" s="265"/>
      <c r="AK37" s="265"/>
      <c r="AL37" s="265"/>
      <c r="AM37" s="265"/>
      <c r="AP37" s="137" t="s">
        <v>686</v>
      </c>
    </row>
    <row r="38" spans="2:42" x14ac:dyDescent="0.25">
      <c r="B38" s="5" t="s">
        <v>374</v>
      </c>
      <c r="C38" s="5" t="s">
        <v>2103</v>
      </c>
      <c r="D38" s="271">
        <v>45275</v>
      </c>
      <c r="E38" s="5" t="s">
        <v>837</v>
      </c>
      <c r="F38" s="265" t="s">
        <v>827</v>
      </c>
      <c r="G38" s="5">
        <v>30</v>
      </c>
      <c r="H38" s="265"/>
      <c r="I38" s="265"/>
      <c r="J38" s="265"/>
      <c r="K38" s="265"/>
      <c r="L38" s="265"/>
      <c r="M38" s="265"/>
      <c r="O38" s="265"/>
      <c r="P38" s="265"/>
      <c r="Q38" s="265"/>
      <c r="R38" s="265"/>
      <c r="S38" s="265"/>
      <c r="T38" s="265"/>
      <c r="U38" s="265"/>
      <c r="V38" s="265"/>
      <c r="W38" s="265"/>
      <c r="X38" s="265"/>
      <c r="Y38" s="265"/>
      <c r="AA38" s="265">
        <v>50</v>
      </c>
      <c r="AB38" s="265"/>
      <c r="AC38" s="5">
        <v>50</v>
      </c>
      <c r="AD38" s="265"/>
      <c r="AE38" s="265"/>
      <c r="AF38" s="265"/>
      <c r="AG38" s="265"/>
      <c r="AH38" s="265"/>
      <c r="AI38" s="265"/>
      <c r="AJ38" s="265"/>
      <c r="AK38" s="265"/>
      <c r="AL38" s="265"/>
      <c r="AM38" s="265"/>
      <c r="AP38" s="137" t="s">
        <v>686</v>
      </c>
    </row>
    <row r="39" spans="2:42" x14ac:dyDescent="0.25">
      <c r="B39" s="5" t="s">
        <v>382</v>
      </c>
      <c r="C39" s="5" t="s">
        <v>1876</v>
      </c>
      <c r="D39" s="271">
        <v>45810</v>
      </c>
      <c r="E39" s="5" t="s">
        <v>1877</v>
      </c>
      <c r="F39" s="265" t="s">
        <v>827</v>
      </c>
      <c r="H39" s="265"/>
      <c r="I39" s="265"/>
      <c r="J39" s="265"/>
      <c r="K39" s="265"/>
      <c r="L39" s="265"/>
      <c r="M39" s="265"/>
      <c r="O39" s="265"/>
      <c r="P39" s="265"/>
      <c r="Q39" s="265"/>
      <c r="R39" s="265"/>
      <c r="S39" s="265"/>
      <c r="T39" s="265"/>
      <c r="U39" s="265"/>
      <c r="V39" s="265"/>
      <c r="W39" s="265"/>
      <c r="X39" s="265"/>
      <c r="Y39" s="265"/>
      <c r="AA39" s="265"/>
      <c r="AB39" s="265"/>
      <c r="AD39" s="265"/>
      <c r="AE39" s="265"/>
      <c r="AF39" s="265">
        <v>10</v>
      </c>
      <c r="AG39" s="265"/>
      <c r="AH39" s="265"/>
      <c r="AI39" s="265"/>
      <c r="AJ39" s="265"/>
      <c r="AK39" s="265"/>
      <c r="AL39" s="265"/>
      <c r="AM39" s="265"/>
      <c r="AP39" s="137" t="s">
        <v>686</v>
      </c>
    </row>
    <row r="40" spans="2:42" x14ac:dyDescent="0.25">
      <c r="B40" s="5" t="s">
        <v>382</v>
      </c>
      <c r="C40" s="5" t="s">
        <v>1878</v>
      </c>
      <c r="D40" s="271">
        <v>45587</v>
      </c>
      <c r="E40" s="5" t="s">
        <v>1877</v>
      </c>
      <c r="F40" s="265" t="s">
        <v>827</v>
      </c>
      <c r="H40" s="265"/>
      <c r="I40" s="265"/>
      <c r="J40" s="265"/>
      <c r="K40" s="265"/>
      <c r="L40" s="265"/>
      <c r="M40" s="265"/>
      <c r="O40" s="265"/>
      <c r="P40" s="265"/>
      <c r="Q40" s="265"/>
      <c r="R40" s="265"/>
      <c r="S40" s="265"/>
      <c r="T40" s="265"/>
      <c r="U40" s="265"/>
      <c r="V40" s="265"/>
      <c r="W40" s="265"/>
      <c r="X40" s="265"/>
      <c r="Y40" s="265"/>
      <c r="AA40" s="265"/>
      <c r="AB40" s="265"/>
      <c r="AD40" s="265"/>
      <c r="AE40" s="265"/>
      <c r="AF40" s="265">
        <v>10</v>
      </c>
      <c r="AG40" s="265"/>
      <c r="AH40" s="265"/>
      <c r="AI40" s="265"/>
      <c r="AJ40" s="265"/>
      <c r="AK40" s="265"/>
      <c r="AL40" s="265"/>
      <c r="AM40" s="265"/>
      <c r="AP40" s="137" t="s">
        <v>686</v>
      </c>
    </row>
    <row r="41" spans="2:42" x14ac:dyDescent="0.25">
      <c r="B41" s="5" t="s">
        <v>383</v>
      </c>
      <c r="C41" s="5" t="s">
        <v>2247</v>
      </c>
      <c r="D41" s="271">
        <v>46267</v>
      </c>
      <c r="E41" s="5" t="s">
        <v>838</v>
      </c>
      <c r="F41" s="265">
        <v>0.05</v>
      </c>
      <c r="G41" s="5">
        <v>29</v>
      </c>
      <c r="H41" s="265">
        <v>5</v>
      </c>
      <c r="I41" s="265"/>
      <c r="J41" s="265"/>
      <c r="K41" s="265"/>
      <c r="L41" s="265"/>
      <c r="M41" s="265"/>
      <c r="O41" s="265"/>
      <c r="P41" s="265"/>
      <c r="Q41" s="265"/>
      <c r="R41" s="265"/>
      <c r="S41" s="265"/>
      <c r="T41" s="265"/>
      <c r="U41" s="265"/>
      <c r="V41" s="265"/>
      <c r="W41" s="265"/>
      <c r="X41" s="265"/>
      <c r="Y41" s="265"/>
      <c r="Z41" s="5">
        <v>20</v>
      </c>
      <c r="AA41" s="265"/>
      <c r="AB41" s="265"/>
      <c r="AC41" s="5">
        <v>30</v>
      </c>
      <c r="AD41" s="265"/>
      <c r="AE41" s="265"/>
      <c r="AF41" s="265"/>
      <c r="AG41" s="265"/>
      <c r="AH41" s="265"/>
      <c r="AI41" s="265"/>
      <c r="AJ41" s="265"/>
      <c r="AK41" s="265"/>
      <c r="AL41" s="265"/>
      <c r="AM41" s="265"/>
      <c r="AP41" s="137" t="s">
        <v>686</v>
      </c>
    </row>
    <row r="42" spans="2:42" x14ac:dyDescent="0.25">
      <c r="B42" s="5" t="s">
        <v>383</v>
      </c>
      <c r="C42" s="5" t="s">
        <v>2248</v>
      </c>
      <c r="D42" s="271">
        <v>46267</v>
      </c>
      <c r="E42" s="5" t="s">
        <v>838</v>
      </c>
      <c r="F42" s="265">
        <v>0.05</v>
      </c>
      <c r="G42" s="5">
        <v>29</v>
      </c>
      <c r="H42" s="265">
        <v>5</v>
      </c>
      <c r="I42" s="265"/>
      <c r="J42" s="265"/>
      <c r="K42" s="265"/>
      <c r="L42" s="265"/>
      <c r="M42" s="265"/>
      <c r="O42" s="265"/>
      <c r="P42" s="265"/>
      <c r="Q42" s="265"/>
      <c r="R42" s="265"/>
      <c r="S42" s="265"/>
      <c r="T42" s="265"/>
      <c r="U42" s="265"/>
      <c r="V42" s="265"/>
      <c r="W42" s="265"/>
      <c r="X42" s="265"/>
      <c r="Y42" s="265"/>
      <c r="Z42" s="5">
        <v>20</v>
      </c>
      <c r="AA42" s="265"/>
      <c r="AB42" s="265"/>
      <c r="AC42" s="5">
        <v>30</v>
      </c>
      <c r="AD42" s="265"/>
      <c r="AE42" s="265"/>
      <c r="AF42" s="265"/>
      <c r="AG42" s="265"/>
      <c r="AH42" s="265"/>
      <c r="AI42" s="265"/>
      <c r="AJ42" s="265"/>
      <c r="AK42" s="265"/>
      <c r="AL42" s="265"/>
      <c r="AM42" s="265"/>
      <c r="AP42" s="137" t="s">
        <v>686</v>
      </c>
    </row>
    <row r="43" spans="2:42" x14ac:dyDescent="0.25">
      <c r="B43" s="5" t="s">
        <v>383</v>
      </c>
      <c r="C43" s="5" t="s">
        <v>2249</v>
      </c>
      <c r="D43" s="271">
        <v>46267</v>
      </c>
      <c r="E43" s="5" t="s">
        <v>838</v>
      </c>
      <c r="F43" s="265">
        <v>0.05</v>
      </c>
      <c r="G43" s="5">
        <v>29</v>
      </c>
      <c r="H43" s="265">
        <v>5</v>
      </c>
      <c r="I43" s="265"/>
      <c r="J43" s="265"/>
      <c r="K43" s="265"/>
      <c r="L43" s="265"/>
      <c r="M43" s="265"/>
      <c r="O43" s="265"/>
      <c r="P43" s="265"/>
      <c r="Q43" s="265"/>
      <c r="R43" s="265"/>
      <c r="S43" s="265"/>
      <c r="T43" s="265"/>
      <c r="U43" s="265"/>
      <c r="V43" s="265"/>
      <c r="W43" s="265"/>
      <c r="X43" s="265"/>
      <c r="Y43" s="265"/>
      <c r="Z43" s="5">
        <v>20</v>
      </c>
      <c r="AA43" s="265"/>
      <c r="AB43" s="265"/>
      <c r="AC43" s="5">
        <v>30</v>
      </c>
      <c r="AD43" s="265"/>
      <c r="AE43" s="265"/>
      <c r="AF43" s="265"/>
      <c r="AG43" s="265"/>
      <c r="AH43" s="265"/>
      <c r="AI43" s="265"/>
      <c r="AJ43" s="265"/>
      <c r="AK43" s="265"/>
      <c r="AL43" s="265"/>
      <c r="AM43" s="265"/>
      <c r="AP43" s="137" t="s">
        <v>686</v>
      </c>
    </row>
    <row r="44" spans="2:42" x14ac:dyDescent="0.25">
      <c r="B44" s="5" t="s">
        <v>383</v>
      </c>
      <c r="C44" s="5" t="s">
        <v>2250</v>
      </c>
      <c r="D44" s="271">
        <v>46267</v>
      </c>
      <c r="E44" s="5" t="s">
        <v>838</v>
      </c>
      <c r="F44" s="265">
        <v>0.05</v>
      </c>
      <c r="G44" s="5">
        <v>29</v>
      </c>
      <c r="H44" s="265">
        <v>5</v>
      </c>
      <c r="I44" s="265"/>
      <c r="J44" s="265"/>
      <c r="K44" s="265"/>
      <c r="L44" s="265"/>
      <c r="M44" s="265"/>
      <c r="O44" s="265"/>
      <c r="P44" s="265"/>
      <c r="Q44" s="265"/>
      <c r="R44" s="265"/>
      <c r="S44" s="265"/>
      <c r="T44" s="265"/>
      <c r="U44" s="265"/>
      <c r="V44" s="265"/>
      <c r="W44" s="265"/>
      <c r="X44" s="265"/>
      <c r="Y44" s="265"/>
      <c r="Z44" s="5">
        <v>20</v>
      </c>
      <c r="AA44" s="265"/>
      <c r="AB44" s="265"/>
      <c r="AC44" s="5">
        <v>30</v>
      </c>
      <c r="AD44" s="265"/>
      <c r="AE44" s="265"/>
      <c r="AF44" s="265"/>
      <c r="AG44" s="265"/>
      <c r="AH44" s="265"/>
      <c r="AI44" s="265"/>
      <c r="AJ44" s="265"/>
      <c r="AK44" s="265"/>
      <c r="AL44" s="265"/>
      <c r="AM44" s="265"/>
      <c r="AP44" s="137" t="s">
        <v>686</v>
      </c>
    </row>
    <row r="45" spans="2:42" x14ac:dyDescent="0.25">
      <c r="B45" s="5" t="s">
        <v>383</v>
      </c>
      <c r="C45" s="5" t="s">
        <v>2251</v>
      </c>
      <c r="D45" s="271">
        <v>46267</v>
      </c>
      <c r="E45" s="5" t="s">
        <v>838</v>
      </c>
      <c r="F45" s="265">
        <v>0.05</v>
      </c>
      <c r="G45" s="5">
        <v>29</v>
      </c>
      <c r="H45" s="265">
        <v>5</v>
      </c>
      <c r="I45" s="265"/>
      <c r="J45" s="265"/>
      <c r="K45" s="265"/>
      <c r="L45" s="265"/>
      <c r="M45" s="265"/>
      <c r="O45" s="265"/>
      <c r="P45" s="265"/>
      <c r="Q45" s="265"/>
      <c r="R45" s="265"/>
      <c r="S45" s="265"/>
      <c r="T45" s="265"/>
      <c r="U45" s="265"/>
      <c r="V45" s="265"/>
      <c r="W45" s="265"/>
      <c r="X45" s="265"/>
      <c r="Y45" s="265"/>
      <c r="Z45" s="5">
        <v>20</v>
      </c>
      <c r="AA45" s="265"/>
      <c r="AB45" s="265"/>
      <c r="AC45" s="5">
        <v>30</v>
      </c>
      <c r="AD45" s="265"/>
      <c r="AE45" s="265"/>
      <c r="AF45" s="265"/>
      <c r="AG45" s="265"/>
      <c r="AH45" s="265"/>
      <c r="AI45" s="265"/>
      <c r="AJ45" s="265"/>
      <c r="AK45" s="265"/>
      <c r="AL45" s="265"/>
      <c r="AM45" s="265"/>
      <c r="AP45" s="137" t="s">
        <v>686</v>
      </c>
    </row>
    <row r="46" spans="2:42" x14ac:dyDescent="0.25">
      <c r="B46" s="5" t="s">
        <v>383</v>
      </c>
      <c r="C46" s="5" t="s">
        <v>2147</v>
      </c>
      <c r="D46" s="271">
        <v>46265</v>
      </c>
      <c r="E46" s="5" t="s">
        <v>838</v>
      </c>
      <c r="F46" s="265">
        <v>0.05</v>
      </c>
      <c r="G46" s="5">
        <v>29</v>
      </c>
      <c r="H46" s="265">
        <v>5</v>
      </c>
      <c r="I46" s="265"/>
      <c r="J46" s="265"/>
      <c r="K46" s="265"/>
      <c r="L46" s="265"/>
      <c r="M46" s="265"/>
      <c r="O46" s="265"/>
      <c r="P46" s="265"/>
      <c r="Q46" s="265"/>
      <c r="R46" s="265"/>
      <c r="S46" s="265"/>
      <c r="T46" s="265"/>
      <c r="U46" s="265"/>
      <c r="V46" s="265"/>
      <c r="W46" s="265"/>
      <c r="X46" s="265"/>
      <c r="Y46" s="265"/>
      <c r="Z46" s="5">
        <v>20</v>
      </c>
      <c r="AA46" s="265"/>
      <c r="AB46" s="265"/>
      <c r="AC46" s="5">
        <v>30</v>
      </c>
      <c r="AD46" s="265"/>
      <c r="AE46" s="265"/>
      <c r="AF46" s="265"/>
      <c r="AG46" s="265"/>
      <c r="AH46" s="265"/>
      <c r="AI46" s="265"/>
      <c r="AJ46" s="265"/>
      <c r="AK46" s="265"/>
      <c r="AL46" s="265"/>
      <c r="AM46" s="265"/>
      <c r="AP46" s="137" t="s">
        <v>686</v>
      </c>
    </row>
    <row r="47" spans="2:42" x14ac:dyDescent="0.25">
      <c r="B47" s="5" t="s">
        <v>383</v>
      </c>
      <c r="C47" s="5" t="s">
        <v>2148</v>
      </c>
      <c r="D47" s="271">
        <v>46265</v>
      </c>
      <c r="E47" s="5" t="s">
        <v>838</v>
      </c>
      <c r="F47" s="265">
        <v>0.05</v>
      </c>
      <c r="G47" s="5">
        <v>29</v>
      </c>
      <c r="H47" s="265">
        <v>5</v>
      </c>
      <c r="I47" s="265"/>
      <c r="J47" s="265"/>
      <c r="K47" s="265"/>
      <c r="L47" s="265"/>
      <c r="M47" s="265"/>
      <c r="O47" s="265"/>
      <c r="P47" s="265"/>
      <c r="Q47" s="265"/>
      <c r="R47" s="265"/>
      <c r="S47" s="265"/>
      <c r="T47" s="265"/>
      <c r="U47" s="265"/>
      <c r="V47" s="265"/>
      <c r="W47" s="265"/>
      <c r="X47" s="265"/>
      <c r="Y47" s="265"/>
      <c r="Z47" s="5">
        <v>20</v>
      </c>
      <c r="AA47" s="265"/>
      <c r="AB47" s="265"/>
      <c r="AC47" s="5">
        <v>30</v>
      </c>
      <c r="AD47" s="265"/>
      <c r="AE47" s="265"/>
      <c r="AF47" s="265"/>
      <c r="AG47" s="265"/>
      <c r="AH47" s="265"/>
      <c r="AI47" s="265"/>
      <c r="AJ47" s="265"/>
      <c r="AK47" s="265"/>
      <c r="AL47" s="265"/>
      <c r="AM47" s="265"/>
      <c r="AP47" s="137" t="s">
        <v>686</v>
      </c>
    </row>
    <row r="48" spans="2:42" x14ac:dyDescent="0.25">
      <c r="B48" s="5" t="s">
        <v>383</v>
      </c>
      <c r="C48" s="5" t="s">
        <v>2059</v>
      </c>
      <c r="D48" s="271">
        <v>46260</v>
      </c>
      <c r="E48" s="5" t="s">
        <v>838</v>
      </c>
      <c r="F48" s="265">
        <v>0.05</v>
      </c>
      <c r="G48" s="5">
        <v>29</v>
      </c>
      <c r="H48" s="265">
        <v>5</v>
      </c>
      <c r="I48" s="265"/>
      <c r="J48" s="265"/>
      <c r="K48" s="265"/>
      <c r="L48" s="265"/>
      <c r="M48" s="265"/>
      <c r="O48" s="265"/>
      <c r="P48" s="265"/>
      <c r="Q48" s="265"/>
      <c r="R48" s="265"/>
      <c r="S48" s="265"/>
      <c r="T48" s="265"/>
      <c r="U48" s="265"/>
      <c r="V48" s="265"/>
      <c r="W48" s="265"/>
      <c r="X48" s="265"/>
      <c r="Y48" s="265"/>
      <c r="Z48" s="5">
        <v>20</v>
      </c>
      <c r="AA48" s="265"/>
      <c r="AB48" s="265"/>
      <c r="AC48" s="5">
        <v>30</v>
      </c>
      <c r="AD48" s="265"/>
      <c r="AE48" s="265"/>
      <c r="AF48" s="265"/>
      <c r="AG48" s="265"/>
      <c r="AH48" s="265"/>
      <c r="AI48" s="265"/>
      <c r="AJ48" s="265"/>
      <c r="AK48" s="265"/>
      <c r="AL48" s="265"/>
      <c r="AM48" s="265"/>
      <c r="AP48" s="137" t="s">
        <v>686</v>
      </c>
    </row>
    <row r="49" spans="2:42" x14ac:dyDescent="0.25">
      <c r="B49" s="5" t="s">
        <v>383</v>
      </c>
      <c r="C49" s="5" t="s">
        <v>2060</v>
      </c>
      <c r="D49" s="271">
        <v>46260</v>
      </c>
      <c r="E49" s="5" t="s">
        <v>838</v>
      </c>
      <c r="F49" s="265">
        <v>0.05</v>
      </c>
      <c r="G49" s="5">
        <v>29</v>
      </c>
      <c r="H49" s="265">
        <v>5</v>
      </c>
      <c r="I49" s="265"/>
      <c r="J49" s="265"/>
      <c r="K49" s="265"/>
      <c r="L49" s="265"/>
      <c r="M49" s="265"/>
      <c r="O49" s="265"/>
      <c r="P49" s="265"/>
      <c r="Q49" s="265"/>
      <c r="R49" s="265"/>
      <c r="S49" s="265"/>
      <c r="T49" s="265"/>
      <c r="U49" s="265"/>
      <c r="V49" s="265"/>
      <c r="W49" s="265"/>
      <c r="X49" s="265"/>
      <c r="Y49" s="265"/>
      <c r="Z49" s="5">
        <v>20</v>
      </c>
      <c r="AA49" s="265"/>
      <c r="AB49" s="265"/>
      <c r="AC49" s="5">
        <v>30</v>
      </c>
      <c r="AD49" s="265"/>
      <c r="AE49" s="265"/>
      <c r="AF49" s="265"/>
      <c r="AG49" s="265"/>
      <c r="AH49" s="265"/>
      <c r="AI49" s="265"/>
      <c r="AJ49" s="265"/>
      <c r="AK49" s="265"/>
      <c r="AL49" s="265"/>
      <c r="AM49" s="265"/>
      <c r="AP49" s="137" t="s">
        <v>686</v>
      </c>
    </row>
    <row r="50" spans="2:42" x14ac:dyDescent="0.25">
      <c r="B50" s="5" t="s">
        <v>383</v>
      </c>
      <c r="C50" s="5" t="s">
        <v>2061</v>
      </c>
      <c r="D50" s="271">
        <v>46260</v>
      </c>
      <c r="E50" s="5" t="s">
        <v>838</v>
      </c>
      <c r="F50" s="265">
        <v>0.05</v>
      </c>
      <c r="G50" s="5">
        <v>29</v>
      </c>
      <c r="H50" s="265">
        <v>5</v>
      </c>
      <c r="I50" s="265"/>
      <c r="J50" s="265"/>
      <c r="K50" s="265"/>
      <c r="L50" s="265"/>
      <c r="M50" s="265"/>
      <c r="O50" s="265"/>
      <c r="P50" s="265"/>
      <c r="Q50" s="265"/>
      <c r="R50" s="265"/>
      <c r="S50" s="265"/>
      <c r="T50" s="265"/>
      <c r="U50" s="265"/>
      <c r="V50" s="265"/>
      <c r="W50" s="265"/>
      <c r="X50" s="265"/>
      <c r="Y50" s="265"/>
      <c r="Z50" s="5">
        <v>20</v>
      </c>
      <c r="AA50" s="265"/>
      <c r="AB50" s="265"/>
      <c r="AC50" s="5">
        <v>30</v>
      </c>
      <c r="AD50" s="265"/>
      <c r="AE50" s="265"/>
      <c r="AF50" s="265"/>
      <c r="AG50" s="265"/>
      <c r="AH50" s="265"/>
      <c r="AI50" s="265"/>
      <c r="AJ50" s="265"/>
      <c r="AK50" s="265"/>
      <c r="AL50" s="265"/>
      <c r="AM50" s="265"/>
      <c r="AP50" s="137" t="s">
        <v>686</v>
      </c>
    </row>
    <row r="51" spans="2:42" x14ac:dyDescent="0.25">
      <c r="B51" s="5" t="s">
        <v>395</v>
      </c>
      <c r="C51" s="5" t="s">
        <v>399</v>
      </c>
      <c r="D51" s="271">
        <v>45926</v>
      </c>
      <c r="E51" s="5" t="s">
        <v>839</v>
      </c>
      <c r="F51" s="265" t="s">
        <v>827</v>
      </c>
      <c r="G51" s="5">
        <v>30</v>
      </c>
      <c r="H51" s="265"/>
      <c r="I51" s="265"/>
      <c r="J51" s="265"/>
      <c r="K51" s="265"/>
      <c r="L51" s="265"/>
      <c r="M51" s="265"/>
      <c r="O51" s="265"/>
      <c r="P51" s="265"/>
      <c r="Q51" s="265"/>
      <c r="R51" s="265"/>
      <c r="S51" s="265"/>
      <c r="T51" s="265"/>
      <c r="U51" s="265"/>
      <c r="V51" s="265"/>
      <c r="W51" s="265"/>
      <c r="X51" s="265"/>
      <c r="Y51" s="265"/>
      <c r="AA51" s="265"/>
      <c r="AB51" s="265"/>
      <c r="AD51" s="265"/>
      <c r="AE51" s="265"/>
      <c r="AF51" s="265"/>
      <c r="AG51" s="265"/>
      <c r="AH51" s="265"/>
      <c r="AI51" s="265"/>
      <c r="AJ51" s="265"/>
      <c r="AK51" s="265"/>
      <c r="AL51" s="265"/>
      <c r="AM51" s="265"/>
      <c r="AP51" s="137" t="s">
        <v>686</v>
      </c>
    </row>
    <row r="52" spans="2:42" x14ac:dyDescent="0.25">
      <c r="B52" s="5" t="s">
        <v>412</v>
      </c>
      <c r="C52" s="5" t="s">
        <v>2389</v>
      </c>
      <c r="D52" s="271">
        <v>46270</v>
      </c>
      <c r="E52" s="5" t="s">
        <v>840</v>
      </c>
      <c r="F52" s="265">
        <v>0.05</v>
      </c>
      <c r="G52" s="5">
        <v>35</v>
      </c>
      <c r="H52" s="265">
        <v>5</v>
      </c>
      <c r="I52" s="265"/>
      <c r="J52" s="265"/>
      <c r="K52" s="265"/>
      <c r="L52" s="265"/>
      <c r="M52" s="265"/>
      <c r="O52" s="265"/>
      <c r="P52" s="265">
        <v>4.95</v>
      </c>
      <c r="Q52" s="265"/>
      <c r="R52" s="265"/>
      <c r="S52" s="265"/>
      <c r="T52" s="265"/>
      <c r="U52" s="265"/>
      <c r="V52" s="265"/>
      <c r="W52" s="265"/>
      <c r="X52" s="265"/>
      <c r="Y52" s="265"/>
      <c r="Z52" s="5">
        <v>10</v>
      </c>
      <c r="AA52" s="265">
        <v>35</v>
      </c>
      <c r="AB52" s="265"/>
      <c r="AC52" s="5">
        <v>15</v>
      </c>
      <c r="AD52" s="265"/>
      <c r="AE52" s="265"/>
      <c r="AF52" s="265"/>
      <c r="AG52" s="265" t="s">
        <v>841</v>
      </c>
      <c r="AH52" s="265"/>
      <c r="AI52" s="265"/>
      <c r="AJ52" s="265"/>
      <c r="AK52" s="265"/>
      <c r="AL52" s="265"/>
      <c r="AM52" s="265"/>
      <c r="AP52" s="137" t="s">
        <v>686</v>
      </c>
    </row>
    <row r="53" spans="2:42" x14ac:dyDescent="0.25">
      <c r="B53" s="5" t="s">
        <v>412</v>
      </c>
      <c r="C53" s="5" t="s">
        <v>2390</v>
      </c>
      <c r="D53" s="271">
        <v>46270</v>
      </c>
      <c r="E53" s="5" t="s">
        <v>840</v>
      </c>
      <c r="F53" s="265">
        <v>0.05</v>
      </c>
      <c r="G53" s="5">
        <v>35</v>
      </c>
      <c r="H53" s="265">
        <v>5</v>
      </c>
      <c r="I53" s="265"/>
      <c r="J53" s="265"/>
      <c r="K53" s="265"/>
      <c r="L53" s="265"/>
      <c r="M53" s="265"/>
      <c r="O53" s="265"/>
      <c r="P53" s="265">
        <v>4.95</v>
      </c>
      <c r="Q53" s="265"/>
      <c r="R53" s="265"/>
      <c r="S53" s="265"/>
      <c r="T53" s="265"/>
      <c r="U53" s="265"/>
      <c r="V53" s="265"/>
      <c r="W53" s="265"/>
      <c r="X53" s="265"/>
      <c r="Y53" s="265"/>
      <c r="Z53" s="5">
        <v>10</v>
      </c>
      <c r="AA53" s="265">
        <v>35</v>
      </c>
      <c r="AB53" s="265"/>
      <c r="AC53" s="5">
        <v>15</v>
      </c>
      <c r="AD53" s="265"/>
      <c r="AE53" s="265"/>
      <c r="AF53" s="265"/>
      <c r="AG53" s="265" t="s">
        <v>841</v>
      </c>
      <c r="AH53" s="265"/>
      <c r="AI53" s="265"/>
      <c r="AJ53" s="265"/>
      <c r="AK53" s="265"/>
      <c r="AL53" s="265"/>
      <c r="AM53" s="265"/>
      <c r="AP53" s="137" t="s">
        <v>686</v>
      </c>
    </row>
    <row r="54" spans="2:42" x14ac:dyDescent="0.25">
      <c r="B54" s="5" t="s">
        <v>412</v>
      </c>
      <c r="C54" s="5" t="s">
        <v>2391</v>
      </c>
      <c r="D54" s="271">
        <v>46270</v>
      </c>
      <c r="E54" s="5" t="s">
        <v>840</v>
      </c>
      <c r="F54" s="265">
        <v>0.05</v>
      </c>
      <c r="G54" s="5">
        <v>35</v>
      </c>
      <c r="H54" s="265">
        <v>5</v>
      </c>
      <c r="I54" s="265"/>
      <c r="J54" s="265"/>
      <c r="K54" s="265"/>
      <c r="L54" s="265"/>
      <c r="M54" s="265"/>
      <c r="O54" s="265"/>
      <c r="P54" s="265">
        <v>4.95</v>
      </c>
      <c r="Q54" s="265"/>
      <c r="R54" s="265"/>
      <c r="S54" s="265"/>
      <c r="T54" s="265"/>
      <c r="U54" s="265"/>
      <c r="V54" s="265"/>
      <c r="W54" s="265"/>
      <c r="X54" s="265"/>
      <c r="Y54" s="265"/>
      <c r="Z54" s="5">
        <v>10</v>
      </c>
      <c r="AA54" s="265">
        <v>35</v>
      </c>
      <c r="AB54" s="265"/>
      <c r="AC54" s="5">
        <v>15</v>
      </c>
      <c r="AD54" s="265"/>
      <c r="AE54" s="265"/>
      <c r="AF54" s="265"/>
      <c r="AG54" s="265" t="s">
        <v>841</v>
      </c>
      <c r="AH54" s="265"/>
      <c r="AI54" s="265"/>
      <c r="AJ54" s="265"/>
      <c r="AK54" s="265"/>
      <c r="AL54" s="265"/>
      <c r="AM54" s="265"/>
      <c r="AP54" s="137" t="s">
        <v>686</v>
      </c>
    </row>
    <row r="55" spans="2:42" x14ac:dyDescent="0.25">
      <c r="B55" s="5" t="s">
        <v>412</v>
      </c>
      <c r="C55" s="5" t="s">
        <v>2392</v>
      </c>
      <c r="D55" s="271">
        <v>46270</v>
      </c>
      <c r="E55" s="5" t="s">
        <v>840</v>
      </c>
      <c r="F55" s="265">
        <v>0.05</v>
      </c>
      <c r="G55" s="5">
        <v>35</v>
      </c>
      <c r="H55" s="265">
        <v>5</v>
      </c>
      <c r="I55" s="265"/>
      <c r="J55" s="265"/>
      <c r="K55" s="265"/>
      <c r="L55" s="265"/>
      <c r="M55" s="265"/>
      <c r="O55" s="265"/>
      <c r="P55" s="265">
        <v>4.95</v>
      </c>
      <c r="Q55" s="265"/>
      <c r="R55" s="265"/>
      <c r="S55" s="265"/>
      <c r="T55" s="265"/>
      <c r="U55" s="265"/>
      <c r="V55" s="265"/>
      <c r="W55" s="265"/>
      <c r="X55" s="265"/>
      <c r="Y55" s="265"/>
      <c r="Z55" s="5">
        <v>10</v>
      </c>
      <c r="AA55" s="265">
        <v>35</v>
      </c>
      <c r="AB55" s="265"/>
      <c r="AC55" s="5">
        <v>15</v>
      </c>
      <c r="AD55" s="265"/>
      <c r="AE55" s="265"/>
      <c r="AF55" s="265"/>
      <c r="AG55" s="265" t="s">
        <v>841</v>
      </c>
      <c r="AH55" s="265"/>
      <c r="AI55" s="265"/>
      <c r="AJ55" s="265"/>
      <c r="AK55" s="265"/>
      <c r="AL55" s="265"/>
      <c r="AM55" s="265"/>
      <c r="AP55" s="137" t="s">
        <v>686</v>
      </c>
    </row>
    <row r="56" spans="2:42" x14ac:dyDescent="0.25">
      <c r="B56" s="5" t="s">
        <v>412</v>
      </c>
      <c r="C56" s="5" t="s">
        <v>2365</v>
      </c>
      <c r="D56" s="271">
        <v>46269</v>
      </c>
      <c r="E56" s="5" t="s">
        <v>840</v>
      </c>
      <c r="F56" s="265">
        <v>0.05</v>
      </c>
      <c r="G56" s="5">
        <v>35</v>
      </c>
      <c r="H56" s="265">
        <v>5</v>
      </c>
      <c r="I56" s="265"/>
      <c r="J56" s="265"/>
      <c r="K56" s="265"/>
      <c r="L56" s="265"/>
      <c r="M56" s="265"/>
      <c r="O56" s="265"/>
      <c r="P56" s="265">
        <v>4.95</v>
      </c>
      <c r="Q56" s="265"/>
      <c r="R56" s="265"/>
      <c r="S56" s="265"/>
      <c r="T56" s="265"/>
      <c r="U56" s="265"/>
      <c r="V56" s="265"/>
      <c r="W56" s="265"/>
      <c r="X56" s="265"/>
      <c r="Y56" s="265"/>
      <c r="Z56" s="5">
        <v>10</v>
      </c>
      <c r="AA56" s="265">
        <v>35</v>
      </c>
      <c r="AB56" s="265"/>
      <c r="AC56" s="5">
        <v>15</v>
      </c>
      <c r="AD56" s="265"/>
      <c r="AE56" s="265"/>
      <c r="AF56" s="265"/>
      <c r="AG56" s="265" t="s">
        <v>841</v>
      </c>
      <c r="AH56" s="265"/>
      <c r="AI56" s="265"/>
      <c r="AJ56" s="265"/>
      <c r="AK56" s="265"/>
      <c r="AL56" s="265"/>
      <c r="AM56" s="265"/>
      <c r="AP56" s="137" t="s">
        <v>686</v>
      </c>
    </row>
    <row r="57" spans="2:42" x14ac:dyDescent="0.25">
      <c r="B57" s="5" t="s">
        <v>412</v>
      </c>
      <c r="C57" s="5" t="s">
        <v>2366</v>
      </c>
      <c r="D57" s="271">
        <v>46269</v>
      </c>
      <c r="E57" s="5" t="s">
        <v>840</v>
      </c>
      <c r="F57" s="265">
        <v>0.05</v>
      </c>
      <c r="G57" s="5">
        <v>35</v>
      </c>
      <c r="H57" s="265">
        <v>5</v>
      </c>
      <c r="I57" s="265"/>
      <c r="J57" s="265"/>
      <c r="K57" s="265"/>
      <c r="L57" s="265"/>
      <c r="M57" s="265"/>
      <c r="O57" s="265"/>
      <c r="P57" s="265">
        <v>4.95</v>
      </c>
      <c r="Q57" s="265"/>
      <c r="R57" s="265"/>
      <c r="S57" s="265"/>
      <c r="T57" s="265"/>
      <c r="U57" s="265"/>
      <c r="V57" s="265"/>
      <c r="W57" s="265"/>
      <c r="X57" s="265"/>
      <c r="Y57" s="265"/>
      <c r="Z57" s="5">
        <v>10</v>
      </c>
      <c r="AA57" s="265">
        <v>35</v>
      </c>
      <c r="AB57" s="265"/>
      <c r="AC57" s="5">
        <v>15</v>
      </c>
      <c r="AD57" s="265"/>
      <c r="AE57" s="265"/>
      <c r="AF57" s="265"/>
      <c r="AG57" s="265" t="s">
        <v>841</v>
      </c>
      <c r="AH57" s="265"/>
      <c r="AI57" s="265"/>
      <c r="AJ57" s="265"/>
      <c r="AK57" s="265"/>
      <c r="AL57" s="265"/>
      <c r="AM57" s="265"/>
      <c r="AP57" s="137" t="s">
        <v>686</v>
      </c>
    </row>
    <row r="58" spans="2:42" x14ac:dyDescent="0.25">
      <c r="B58" s="5" t="s">
        <v>412</v>
      </c>
      <c r="C58" s="5" t="s">
        <v>2154</v>
      </c>
      <c r="D58" s="271">
        <v>46266</v>
      </c>
      <c r="E58" s="5" t="s">
        <v>840</v>
      </c>
      <c r="F58" s="265">
        <v>0.05</v>
      </c>
      <c r="G58" s="5">
        <v>35</v>
      </c>
      <c r="H58" s="265">
        <v>5</v>
      </c>
      <c r="I58" s="265"/>
      <c r="J58" s="265"/>
      <c r="K58" s="265"/>
      <c r="L58" s="265"/>
      <c r="M58" s="265"/>
      <c r="O58" s="265"/>
      <c r="P58" s="265">
        <v>4.95</v>
      </c>
      <c r="Q58" s="265"/>
      <c r="R58" s="265"/>
      <c r="S58" s="265"/>
      <c r="T58" s="265"/>
      <c r="U58" s="265"/>
      <c r="V58" s="265"/>
      <c r="W58" s="265"/>
      <c r="X58" s="265"/>
      <c r="Y58" s="265"/>
      <c r="Z58" s="5">
        <v>10</v>
      </c>
      <c r="AA58" s="265">
        <v>35</v>
      </c>
      <c r="AB58" s="265"/>
      <c r="AC58" s="5">
        <v>15</v>
      </c>
      <c r="AD58" s="265"/>
      <c r="AE58" s="265"/>
      <c r="AF58" s="265"/>
      <c r="AG58" s="265" t="s">
        <v>841</v>
      </c>
      <c r="AH58" s="265"/>
      <c r="AI58" s="265"/>
      <c r="AJ58" s="265"/>
      <c r="AK58" s="265"/>
      <c r="AL58" s="265"/>
      <c r="AM58" s="265"/>
      <c r="AP58" s="137" t="s">
        <v>686</v>
      </c>
    </row>
    <row r="59" spans="2:42" x14ac:dyDescent="0.25">
      <c r="B59" s="5" t="s">
        <v>412</v>
      </c>
      <c r="C59" s="5" t="s">
        <v>2155</v>
      </c>
      <c r="D59" s="271">
        <v>46266</v>
      </c>
      <c r="E59" s="5" t="s">
        <v>840</v>
      </c>
      <c r="F59" s="265">
        <v>0.05</v>
      </c>
      <c r="G59" s="5">
        <v>35</v>
      </c>
      <c r="H59" s="265">
        <v>5</v>
      </c>
      <c r="I59" s="265"/>
      <c r="J59" s="265"/>
      <c r="K59" s="265"/>
      <c r="L59" s="265"/>
      <c r="M59" s="265"/>
      <c r="O59" s="265"/>
      <c r="P59" s="265">
        <v>4.95</v>
      </c>
      <c r="Q59" s="265"/>
      <c r="R59" s="265"/>
      <c r="S59" s="265"/>
      <c r="T59" s="265"/>
      <c r="U59" s="265"/>
      <c r="V59" s="265"/>
      <c r="W59" s="265"/>
      <c r="X59" s="265"/>
      <c r="Y59" s="265"/>
      <c r="Z59" s="5">
        <v>10</v>
      </c>
      <c r="AA59" s="265">
        <v>35</v>
      </c>
      <c r="AB59" s="265"/>
      <c r="AC59" s="5">
        <v>15</v>
      </c>
      <c r="AD59" s="265"/>
      <c r="AE59" s="265"/>
      <c r="AF59" s="265"/>
      <c r="AG59" s="265" t="s">
        <v>841</v>
      </c>
      <c r="AH59" s="265"/>
      <c r="AI59" s="265"/>
      <c r="AJ59" s="265"/>
      <c r="AK59" s="265"/>
      <c r="AL59" s="265"/>
      <c r="AM59" s="265"/>
      <c r="AP59" s="137" t="s">
        <v>686</v>
      </c>
    </row>
    <row r="60" spans="2:42" x14ac:dyDescent="0.25">
      <c r="B60" s="5" t="s">
        <v>412</v>
      </c>
      <c r="C60" s="5" t="s">
        <v>2156</v>
      </c>
      <c r="D60" s="271">
        <v>46266</v>
      </c>
      <c r="E60" s="5" t="s">
        <v>840</v>
      </c>
      <c r="F60" s="265">
        <v>0.05</v>
      </c>
      <c r="G60" s="5">
        <v>35</v>
      </c>
      <c r="H60" s="265">
        <v>5</v>
      </c>
      <c r="I60" s="265"/>
      <c r="J60" s="265"/>
      <c r="K60" s="265"/>
      <c r="L60" s="265"/>
      <c r="M60" s="265"/>
      <c r="O60" s="265"/>
      <c r="P60" s="265">
        <v>4.95</v>
      </c>
      <c r="Q60" s="265"/>
      <c r="R60" s="265"/>
      <c r="S60" s="265"/>
      <c r="T60" s="265"/>
      <c r="U60" s="265"/>
      <c r="V60" s="265"/>
      <c r="W60" s="265"/>
      <c r="X60" s="265"/>
      <c r="Y60" s="265"/>
      <c r="Z60" s="5">
        <v>10</v>
      </c>
      <c r="AA60" s="265">
        <v>35</v>
      </c>
      <c r="AB60" s="265"/>
      <c r="AC60" s="5">
        <v>15</v>
      </c>
      <c r="AD60" s="265"/>
      <c r="AE60" s="265"/>
      <c r="AF60" s="265"/>
      <c r="AG60" s="265" t="s">
        <v>841</v>
      </c>
      <c r="AH60" s="265"/>
      <c r="AI60" s="265"/>
      <c r="AJ60" s="265"/>
      <c r="AK60" s="265"/>
      <c r="AL60" s="265"/>
      <c r="AM60" s="265"/>
      <c r="AP60" s="137" t="s">
        <v>686</v>
      </c>
    </row>
    <row r="61" spans="2:42" x14ac:dyDescent="0.25">
      <c r="B61" s="5" t="s">
        <v>412</v>
      </c>
      <c r="C61" s="5" t="s">
        <v>1840</v>
      </c>
      <c r="D61" s="271">
        <v>46242</v>
      </c>
      <c r="E61" s="5" t="s">
        <v>840</v>
      </c>
      <c r="F61" s="265">
        <v>0.05</v>
      </c>
      <c r="G61" s="5">
        <v>35</v>
      </c>
      <c r="H61" s="265">
        <v>5</v>
      </c>
      <c r="I61" s="265"/>
      <c r="J61" s="265"/>
      <c r="K61" s="265"/>
      <c r="L61" s="265"/>
      <c r="M61" s="265"/>
      <c r="O61" s="265"/>
      <c r="P61" s="265">
        <v>4.95</v>
      </c>
      <c r="Q61" s="265"/>
      <c r="R61" s="265"/>
      <c r="S61" s="265"/>
      <c r="T61" s="265"/>
      <c r="U61" s="265"/>
      <c r="V61" s="265"/>
      <c r="W61" s="265"/>
      <c r="X61" s="265"/>
      <c r="Y61" s="265"/>
      <c r="Z61" s="5">
        <v>10</v>
      </c>
      <c r="AA61" s="265">
        <v>35</v>
      </c>
      <c r="AB61" s="265"/>
      <c r="AC61" s="5">
        <v>15</v>
      </c>
      <c r="AD61" s="265"/>
      <c r="AE61" s="265"/>
      <c r="AF61" s="265"/>
      <c r="AG61" s="265" t="s">
        <v>841</v>
      </c>
      <c r="AH61" s="265"/>
      <c r="AI61" s="265"/>
      <c r="AJ61" s="265"/>
      <c r="AK61" s="265"/>
      <c r="AL61" s="265"/>
      <c r="AM61" s="265"/>
      <c r="AP61" s="137" t="s">
        <v>686</v>
      </c>
    </row>
    <row r="62" spans="2:42" x14ac:dyDescent="0.25">
      <c r="B62" s="5" t="s">
        <v>434</v>
      </c>
      <c r="C62" s="5" t="s">
        <v>436</v>
      </c>
      <c r="D62" s="271">
        <v>46084</v>
      </c>
      <c r="E62" s="5" t="s">
        <v>842</v>
      </c>
      <c r="F62" s="265" t="s">
        <v>827</v>
      </c>
      <c r="G62" s="5">
        <v>30</v>
      </c>
      <c r="H62" s="265"/>
      <c r="I62" s="265"/>
      <c r="J62" s="265"/>
      <c r="K62" s="265"/>
      <c r="L62" s="265"/>
      <c r="M62" s="265"/>
      <c r="O62" s="265"/>
      <c r="P62" s="265"/>
      <c r="Q62" s="265"/>
      <c r="R62" s="265"/>
      <c r="S62" s="265"/>
      <c r="T62" s="265"/>
      <c r="U62" s="265"/>
      <c r="V62" s="265"/>
      <c r="W62" s="265"/>
      <c r="X62" s="265"/>
      <c r="Y62" s="265"/>
      <c r="Z62" s="5">
        <v>20</v>
      </c>
      <c r="AA62" s="265"/>
      <c r="AB62" s="265">
        <v>25</v>
      </c>
      <c r="AD62" s="265"/>
      <c r="AE62" s="265"/>
      <c r="AF62" s="265"/>
      <c r="AG62" s="265"/>
      <c r="AH62" s="265"/>
      <c r="AI62" s="265"/>
      <c r="AJ62" s="265"/>
      <c r="AK62" s="265"/>
      <c r="AL62" s="265"/>
      <c r="AM62" s="265"/>
      <c r="AP62" s="137" t="s">
        <v>686</v>
      </c>
    </row>
    <row r="63" spans="2:42" x14ac:dyDescent="0.25">
      <c r="B63" s="5" t="s">
        <v>434</v>
      </c>
      <c r="C63" s="5" t="s">
        <v>436</v>
      </c>
      <c r="D63" s="271">
        <v>46084</v>
      </c>
      <c r="E63" s="5" t="s">
        <v>842</v>
      </c>
      <c r="F63" s="265" t="s">
        <v>827</v>
      </c>
      <c r="G63" s="5">
        <v>30</v>
      </c>
      <c r="H63" s="265"/>
      <c r="I63" s="265"/>
      <c r="J63" s="265"/>
      <c r="K63" s="265"/>
      <c r="L63" s="265"/>
      <c r="M63" s="265"/>
      <c r="O63" s="265"/>
      <c r="P63" s="265"/>
      <c r="Q63" s="265"/>
      <c r="R63" s="265"/>
      <c r="S63" s="265"/>
      <c r="T63" s="265"/>
      <c r="U63" s="265"/>
      <c r="V63" s="265"/>
      <c r="W63" s="265"/>
      <c r="X63" s="265"/>
      <c r="Y63" s="265"/>
      <c r="Z63" s="5">
        <v>20</v>
      </c>
      <c r="AA63" s="265"/>
      <c r="AB63" s="265">
        <v>25</v>
      </c>
      <c r="AD63" s="265"/>
      <c r="AE63" s="265"/>
      <c r="AF63" s="265"/>
      <c r="AG63" s="265"/>
      <c r="AH63" s="265"/>
      <c r="AI63" s="265"/>
      <c r="AJ63" s="265"/>
      <c r="AK63" s="265"/>
      <c r="AL63" s="265"/>
      <c r="AM63" s="265"/>
      <c r="AP63" s="137" t="s">
        <v>686</v>
      </c>
    </row>
    <row r="64" spans="2:42" x14ac:dyDescent="0.25">
      <c r="B64" s="5" t="s">
        <v>434</v>
      </c>
      <c r="C64" s="5" t="s">
        <v>436</v>
      </c>
      <c r="D64" s="271">
        <v>46084</v>
      </c>
      <c r="E64" s="5" t="s">
        <v>842</v>
      </c>
      <c r="F64" s="265" t="s">
        <v>827</v>
      </c>
      <c r="G64" s="5">
        <v>30</v>
      </c>
      <c r="H64" s="265"/>
      <c r="I64" s="265"/>
      <c r="J64" s="265"/>
      <c r="K64" s="265"/>
      <c r="L64" s="265"/>
      <c r="M64" s="265"/>
      <c r="O64" s="265"/>
      <c r="P64" s="265"/>
      <c r="Q64" s="265"/>
      <c r="R64" s="265"/>
      <c r="S64" s="265"/>
      <c r="T64" s="265"/>
      <c r="U64" s="265"/>
      <c r="V64" s="265"/>
      <c r="W64" s="265"/>
      <c r="X64" s="265"/>
      <c r="Y64" s="265"/>
      <c r="Z64" s="5">
        <v>20</v>
      </c>
      <c r="AA64" s="265"/>
      <c r="AB64" s="265">
        <v>25</v>
      </c>
      <c r="AD64" s="265"/>
      <c r="AE64" s="265"/>
      <c r="AF64" s="265"/>
      <c r="AG64" s="265"/>
      <c r="AH64" s="265"/>
      <c r="AI64" s="265"/>
      <c r="AJ64" s="265"/>
      <c r="AK64" s="265"/>
      <c r="AL64" s="265"/>
      <c r="AM64" s="265"/>
      <c r="AP64" s="137" t="s">
        <v>686</v>
      </c>
    </row>
    <row r="65" spans="2:42" x14ac:dyDescent="0.25">
      <c r="B65" s="5" t="s">
        <v>434</v>
      </c>
      <c r="C65" s="5" t="s">
        <v>436</v>
      </c>
      <c r="D65" s="271">
        <v>46084</v>
      </c>
      <c r="E65" s="5" t="s">
        <v>842</v>
      </c>
      <c r="F65" s="265" t="s">
        <v>827</v>
      </c>
      <c r="G65" s="5">
        <v>30</v>
      </c>
      <c r="H65" s="265"/>
      <c r="I65" s="265"/>
      <c r="J65" s="265"/>
      <c r="K65" s="265"/>
      <c r="L65" s="265"/>
      <c r="M65" s="265"/>
      <c r="O65" s="265"/>
      <c r="P65" s="265"/>
      <c r="Q65" s="265"/>
      <c r="R65" s="265"/>
      <c r="S65" s="265"/>
      <c r="T65" s="265"/>
      <c r="U65" s="265"/>
      <c r="V65" s="265"/>
      <c r="W65" s="265"/>
      <c r="X65" s="265"/>
      <c r="Y65" s="265"/>
      <c r="Z65" s="5">
        <v>20</v>
      </c>
      <c r="AA65" s="265"/>
      <c r="AB65" s="265">
        <v>25</v>
      </c>
      <c r="AD65" s="265"/>
      <c r="AE65" s="265"/>
      <c r="AF65" s="265"/>
      <c r="AG65" s="265"/>
      <c r="AH65" s="265"/>
      <c r="AI65" s="265"/>
      <c r="AJ65" s="265"/>
      <c r="AK65" s="265"/>
      <c r="AL65" s="265"/>
      <c r="AM65" s="265"/>
      <c r="AP65" s="137" t="s">
        <v>686</v>
      </c>
    </row>
    <row r="66" spans="2:42" x14ac:dyDescent="0.25">
      <c r="B66" s="5" t="s">
        <v>434</v>
      </c>
      <c r="C66" s="5" t="s">
        <v>436</v>
      </c>
      <c r="D66" s="271">
        <v>46084</v>
      </c>
      <c r="E66" s="5" t="s">
        <v>842</v>
      </c>
      <c r="F66" s="265" t="s">
        <v>827</v>
      </c>
      <c r="G66" s="5">
        <v>30</v>
      </c>
      <c r="H66" s="265"/>
      <c r="I66" s="265"/>
      <c r="J66" s="265"/>
      <c r="K66" s="265"/>
      <c r="L66" s="265"/>
      <c r="M66" s="265"/>
      <c r="O66" s="265"/>
      <c r="P66" s="265"/>
      <c r="Q66" s="265"/>
      <c r="R66" s="265"/>
      <c r="S66" s="265"/>
      <c r="T66" s="265"/>
      <c r="U66" s="265"/>
      <c r="V66" s="265"/>
      <c r="W66" s="265"/>
      <c r="X66" s="265"/>
      <c r="Y66" s="265"/>
      <c r="Z66" s="5">
        <v>20</v>
      </c>
      <c r="AA66" s="265"/>
      <c r="AB66" s="265">
        <v>25</v>
      </c>
      <c r="AD66" s="265"/>
      <c r="AE66" s="265"/>
      <c r="AF66" s="265"/>
      <c r="AG66" s="265"/>
      <c r="AH66" s="265"/>
      <c r="AI66" s="265"/>
      <c r="AJ66" s="265"/>
      <c r="AK66" s="265"/>
      <c r="AL66" s="265"/>
      <c r="AM66" s="265"/>
      <c r="AP66" s="137" t="s">
        <v>686</v>
      </c>
    </row>
    <row r="67" spans="2:42" x14ac:dyDescent="0.25">
      <c r="B67" s="5" t="s">
        <v>434</v>
      </c>
      <c r="C67" s="5" t="s">
        <v>436</v>
      </c>
      <c r="D67" s="271">
        <v>46084</v>
      </c>
      <c r="E67" s="5" t="s">
        <v>842</v>
      </c>
      <c r="F67" s="265" t="s">
        <v>827</v>
      </c>
      <c r="G67" s="5">
        <v>30</v>
      </c>
      <c r="H67" s="265"/>
      <c r="I67" s="265"/>
      <c r="J67" s="265"/>
      <c r="K67" s="265"/>
      <c r="L67" s="265"/>
      <c r="M67" s="265"/>
      <c r="O67" s="265"/>
      <c r="P67" s="265"/>
      <c r="Q67" s="265"/>
      <c r="R67" s="265"/>
      <c r="S67" s="265"/>
      <c r="T67" s="265"/>
      <c r="U67" s="265"/>
      <c r="V67" s="265"/>
      <c r="W67" s="265"/>
      <c r="X67" s="265"/>
      <c r="Y67" s="265"/>
      <c r="Z67" s="5">
        <v>20</v>
      </c>
      <c r="AA67" s="265"/>
      <c r="AB67" s="265">
        <v>25</v>
      </c>
      <c r="AD67" s="265"/>
      <c r="AE67" s="265"/>
      <c r="AF67" s="265"/>
      <c r="AG67" s="265"/>
      <c r="AH67" s="265"/>
      <c r="AI67" s="265"/>
      <c r="AJ67" s="265"/>
      <c r="AK67" s="265"/>
      <c r="AL67" s="265"/>
      <c r="AM67" s="265"/>
      <c r="AP67" s="137" t="s">
        <v>686</v>
      </c>
    </row>
    <row r="68" spans="2:42" x14ac:dyDescent="0.25">
      <c r="B68" s="5" t="s">
        <v>439</v>
      </c>
      <c r="C68" s="5" t="s">
        <v>1841</v>
      </c>
      <c r="D68" s="271">
        <v>46242</v>
      </c>
      <c r="E68" s="5" t="s">
        <v>1753</v>
      </c>
      <c r="F68" s="265">
        <v>0.05</v>
      </c>
      <c r="G68" s="5">
        <v>30</v>
      </c>
      <c r="H68" s="265">
        <v>5</v>
      </c>
      <c r="I68" s="265">
        <v>3.95</v>
      </c>
      <c r="J68" s="265">
        <v>3.95</v>
      </c>
      <c r="K68" s="265">
        <v>3.95</v>
      </c>
      <c r="L68" s="265">
        <v>3.95</v>
      </c>
      <c r="M68" s="265"/>
      <c r="O68" s="265"/>
      <c r="P68" s="265"/>
      <c r="Q68" s="265"/>
      <c r="R68" s="265"/>
      <c r="S68" s="265"/>
      <c r="T68" s="265"/>
      <c r="U68" s="265"/>
      <c r="V68" s="265"/>
      <c r="W68" s="265"/>
      <c r="X68" s="265"/>
      <c r="Y68" s="265"/>
      <c r="Z68" s="5">
        <v>30</v>
      </c>
      <c r="AA68" s="265">
        <v>30</v>
      </c>
      <c r="AB68" s="265"/>
      <c r="AD68" s="265"/>
      <c r="AE68" s="265"/>
      <c r="AF68" s="265"/>
      <c r="AG68" s="265"/>
      <c r="AH68" s="265"/>
      <c r="AI68" s="265"/>
      <c r="AJ68" s="265"/>
      <c r="AK68" s="265"/>
      <c r="AL68" s="265"/>
      <c r="AM68" s="265"/>
      <c r="AP68" s="137" t="s">
        <v>686</v>
      </c>
    </row>
    <row r="69" spans="2:42" x14ac:dyDescent="0.25">
      <c r="B69" s="5" t="s">
        <v>446</v>
      </c>
      <c r="C69" s="5" t="s">
        <v>450</v>
      </c>
      <c r="D69" s="271">
        <v>45964</v>
      </c>
      <c r="E69" s="5" t="s">
        <v>843</v>
      </c>
      <c r="F69" s="265">
        <v>0.05</v>
      </c>
      <c r="G69" s="5">
        <v>30</v>
      </c>
      <c r="H69" s="265"/>
      <c r="I69" s="265"/>
      <c r="J69" s="265"/>
      <c r="K69" s="265"/>
      <c r="L69" s="265"/>
      <c r="M69" s="265"/>
      <c r="O69" s="265"/>
      <c r="P69" s="265">
        <v>5</v>
      </c>
      <c r="Q69" s="265">
        <v>5</v>
      </c>
      <c r="R69" s="265">
        <v>20</v>
      </c>
      <c r="S69" s="265">
        <v>20</v>
      </c>
      <c r="T69" s="265"/>
      <c r="U69" s="265"/>
      <c r="V69" s="265"/>
      <c r="W69" s="265"/>
      <c r="X69" s="265"/>
      <c r="Y69" s="265"/>
      <c r="Z69" s="5">
        <v>25</v>
      </c>
      <c r="AA69" s="265">
        <v>30</v>
      </c>
      <c r="AB69" s="265"/>
      <c r="AC69" s="5">
        <v>30</v>
      </c>
      <c r="AD69" s="265"/>
      <c r="AE69" s="265">
        <v>5</v>
      </c>
      <c r="AF69" s="265"/>
      <c r="AG69" s="265"/>
      <c r="AH69" s="265"/>
      <c r="AI69" s="265"/>
      <c r="AJ69" s="265"/>
      <c r="AK69" s="265"/>
      <c r="AL69" s="265"/>
      <c r="AM69" s="265"/>
      <c r="AP69" s="137" t="s">
        <v>686</v>
      </c>
    </row>
    <row r="70" spans="2:42" x14ac:dyDescent="0.25">
      <c r="B70" s="5" t="s">
        <v>456</v>
      </c>
      <c r="C70" s="5" t="s">
        <v>2000</v>
      </c>
      <c r="D70" s="271">
        <v>46253</v>
      </c>
      <c r="E70" s="5" t="s">
        <v>2001</v>
      </c>
      <c r="F70" s="265" t="s">
        <v>827</v>
      </c>
      <c r="G70" s="5">
        <v>30</v>
      </c>
      <c r="H70" s="265"/>
      <c r="I70" s="265"/>
      <c r="J70" s="265"/>
      <c r="K70" s="265"/>
      <c r="L70" s="265"/>
      <c r="M70" s="265"/>
      <c r="O70" s="265"/>
      <c r="P70" s="265">
        <v>6.95</v>
      </c>
      <c r="Q70" s="265"/>
      <c r="R70" s="265"/>
      <c r="S70" s="265"/>
      <c r="T70" s="265"/>
      <c r="U70" s="265"/>
      <c r="V70" s="265"/>
      <c r="W70" s="265"/>
      <c r="X70" s="265"/>
      <c r="Y70" s="265"/>
      <c r="AA70" s="265">
        <v>20</v>
      </c>
      <c r="AB70" s="265"/>
      <c r="AC70" s="5">
        <v>20</v>
      </c>
      <c r="AD70" s="265"/>
      <c r="AE70" s="265"/>
      <c r="AF70" s="265"/>
      <c r="AG70" s="265" t="s">
        <v>829</v>
      </c>
      <c r="AH70" s="265"/>
      <c r="AI70" s="265"/>
      <c r="AJ70" s="265"/>
      <c r="AK70" s="265"/>
      <c r="AL70" s="265"/>
      <c r="AM70" s="265"/>
      <c r="AP70" s="137" t="s">
        <v>686</v>
      </c>
    </row>
    <row r="71" spans="2:42" x14ac:dyDescent="0.25">
      <c r="B71" s="5" t="s">
        <v>456</v>
      </c>
      <c r="C71" s="5" t="s">
        <v>2002</v>
      </c>
      <c r="D71" s="271">
        <v>46253</v>
      </c>
      <c r="E71" s="5" t="s">
        <v>2003</v>
      </c>
      <c r="F71" s="265" t="s">
        <v>827</v>
      </c>
      <c r="G71" s="5">
        <v>30</v>
      </c>
      <c r="H71" s="265"/>
      <c r="I71" s="265"/>
      <c r="J71" s="265"/>
      <c r="K71" s="265"/>
      <c r="L71" s="265"/>
      <c r="M71" s="265"/>
      <c r="O71" s="265"/>
      <c r="P71" s="265">
        <v>6.95</v>
      </c>
      <c r="Q71" s="265"/>
      <c r="R71" s="265"/>
      <c r="S71" s="265"/>
      <c r="T71" s="265"/>
      <c r="U71" s="265"/>
      <c r="V71" s="265"/>
      <c r="W71" s="265"/>
      <c r="X71" s="265"/>
      <c r="Y71" s="265"/>
      <c r="AA71" s="265">
        <v>20</v>
      </c>
      <c r="AB71" s="265"/>
      <c r="AC71" s="5">
        <v>20</v>
      </c>
      <c r="AD71" s="265"/>
      <c r="AE71" s="265"/>
      <c r="AF71" s="265"/>
      <c r="AG71" s="265" t="s">
        <v>829</v>
      </c>
      <c r="AH71" s="265"/>
      <c r="AI71" s="265"/>
      <c r="AJ71" s="265"/>
      <c r="AK71" s="265"/>
      <c r="AL71" s="265"/>
      <c r="AM71" s="265"/>
      <c r="AP71" s="137" t="s">
        <v>686</v>
      </c>
    </row>
    <row r="72" spans="2:42" x14ac:dyDescent="0.25">
      <c r="B72" s="5" t="s">
        <v>456</v>
      </c>
      <c r="C72" s="5" t="s">
        <v>1756</v>
      </c>
      <c r="D72" s="271">
        <v>46197</v>
      </c>
      <c r="E72" s="5" t="s">
        <v>1757</v>
      </c>
      <c r="F72" s="265" t="s">
        <v>827</v>
      </c>
      <c r="G72" s="5">
        <v>30</v>
      </c>
      <c r="H72" s="265"/>
      <c r="I72" s="265"/>
      <c r="J72" s="265"/>
      <c r="K72" s="265"/>
      <c r="L72" s="265"/>
      <c r="M72" s="265"/>
      <c r="O72" s="265"/>
      <c r="P72" s="265">
        <v>6.95</v>
      </c>
      <c r="Q72" s="265"/>
      <c r="R72" s="265"/>
      <c r="S72" s="265"/>
      <c r="T72" s="265"/>
      <c r="U72" s="265"/>
      <c r="V72" s="265"/>
      <c r="W72" s="265"/>
      <c r="X72" s="265"/>
      <c r="Y72" s="265"/>
      <c r="AA72" s="265">
        <v>20</v>
      </c>
      <c r="AB72" s="265"/>
      <c r="AC72" s="5">
        <v>20</v>
      </c>
      <c r="AD72" s="265"/>
      <c r="AE72" s="265"/>
      <c r="AF72" s="265"/>
      <c r="AG72" s="265" t="s">
        <v>829</v>
      </c>
      <c r="AH72" s="265"/>
      <c r="AI72" s="265"/>
      <c r="AJ72" s="265"/>
      <c r="AK72" s="265"/>
      <c r="AL72" s="265"/>
      <c r="AM72" s="265"/>
      <c r="AP72" s="137" t="s">
        <v>686</v>
      </c>
    </row>
    <row r="73" spans="2:42" x14ac:dyDescent="0.25">
      <c r="B73" s="5" t="s">
        <v>456</v>
      </c>
      <c r="C73" s="5" t="s">
        <v>1758</v>
      </c>
      <c r="D73" s="271">
        <v>46189</v>
      </c>
      <c r="E73" s="5" t="s">
        <v>1759</v>
      </c>
      <c r="F73" s="265" t="s">
        <v>827</v>
      </c>
      <c r="G73" s="5">
        <v>30</v>
      </c>
      <c r="H73" s="265"/>
      <c r="I73" s="265"/>
      <c r="J73" s="265"/>
      <c r="K73" s="265"/>
      <c r="L73" s="265"/>
      <c r="M73" s="265"/>
      <c r="O73" s="265"/>
      <c r="P73" s="265">
        <v>6.95</v>
      </c>
      <c r="Q73" s="265"/>
      <c r="R73" s="265"/>
      <c r="S73" s="265"/>
      <c r="T73" s="265"/>
      <c r="U73" s="265"/>
      <c r="V73" s="265"/>
      <c r="W73" s="265"/>
      <c r="X73" s="265"/>
      <c r="Y73" s="265"/>
      <c r="AA73" s="265">
        <v>20</v>
      </c>
      <c r="AB73" s="265"/>
      <c r="AC73" s="5">
        <v>20</v>
      </c>
      <c r="AD73" s="265"/>
      <c r="AE73" s="265"/>
      <c r="AF73" s="265"/>
      <c r="AG73" s="265" t="s">
        <v>829</v>
      </c>
      <c r="AH73" s="265"/>
      <c r="AI73" s="265"/>
      <c r="AJ73" s="265"/>
      <c r="AK73" s="265"/>
      <c r="AL73" s="265"/>
      <c r="AM73" s="265"/>
      <c r="AP73" s="137" t="s">
        <v>686</v>
      </c>
    </row>
    <row r="74" spans="2:42" x14ac:dyDescent="0.25">
      <c r="B74" s="5" t="s">
        <v>456</v>
      </c>
      <c r="C74" s="5" t="s">
        <v>1760</v>
      </c>
      <c r="D74" s="271">
        <v>46189</v>
      </c>
      <c r="E74" s="5" t="s">
        <v>1761</v>
      </c>
      <c r="F74" s="265" t="s">
        <v>827</v>
      </c>
      <c r="G74" s="5">
        <v>30</v>
      </c>
      <c r="H74" s="265"/>
      <c r="I74" s="265"/>
      <c r="J74" s="265"/>
      <c r="K74" s="265"/>
      <c r="L74" s="265"/>
      <c r="M74" s="265"/>
      <c r="O74" s="265"/>
      <c r="P74" s="265">
        <v>6.95</v>
      </c>
      <c r="Q74" s="265"/>
      <c r="R74" s="265"/>
      <c r="S74" s="265"/>
      <c r="T74" s="265"/>
      <c r="U74" s="265"/>
      <c r="V74" s="265"/>
      <c r="W74" s="265"/>
      <c r="X74" s="265"/>
      <c r="Y74" s="265"/>
      <c r="AA74" s="265">
        <v>20</v>
      </c>
      <c r="AB74" s="265"/>
      <c r="AC74" s="5">
        <v>20</v>
      </c>
      <c r="AD74" s="265"/>
      <c r="AE74" s="265"/>
      <c r="AF74" s="265"/>
      <c r="AG74" s="265" t="s">
        <v>829</v>
      </c>
      <c r="AH74" s="265"/>
      <c r="AI74" s="265"/>
      <c r="AJ74" s="265"/>
      <c r="AK74" s="265"/>
      <c r="AL74" s="265"/>
      <c r="AM74" s="265"/>
      <c r="AP74" s="137" t="s">
        <v>686</v>
      </c>
    </row>
    <row r="75" spans="2:42" x14ac:dyDescent="0.25">
      <c r="B75" s="5" t="s">
        <v>456</v>
      </c>
      <c r="C75" s="5" t="s">
        <v>1762</v>
      </c>
      <c r="D75" s="271">
        <v>46189</v>
      </c>
      <c r="E75" s="5" t="s">
        <v>1763</v>
      </c>
      <c r="F75" s="265" t="s">
        <v>827</v>
      </c>
      <c r="G75" s="5">
        <v>30</v>
      </c>
      <c r="H75" s="265"/>
      <c r="I75" s="265"/>
      <c r="J75" s="265"/>
      <c r="K75" s="265"/>
      <c r="L75" s="265"/>
      <c r="M75" s="265"/>
      <c r="O75" s="265"/>
      <c r="P75" s="265">
        <v>6.95</v>
      </c>
      <c r="Q75" s="265"/>
      <c r="R75" s="265"/>
      <c r="S75" s="265"/>
      <c r="T75" s="265"/>
      <c r="U75" s="265"/>
      <c r="V75" s="265"/>
      <c r="W75" s="265"/>
      <c r="X75" s="265"/>
      <c r="Y75" s="265"/>
      <c r="AA75" s="265">
        <v>20</v>
      </c>
      <c r="AB75" s="265"/>
      <c r="AC75" s="5">
        <v>20</v>
      </c>
      <c r="AD75" s="265"/>
      <c r="AE75" s="265"/>
      <c r="AF75" s="265"/>
      <c r="AG75" s="265" t="s">
        <v>829</v>
      </c>
      <c r="AH75" s="265"/>
      <c r="AI75" s="265"/>
      <c r="AJ75" s="265"/>
      <c r="AK75" s="265"/>
      <c r="AL75" s="265"/>
      <c r="AM75" s="265"/>
      <c r="AP75" s="137" t="s">
        <v>686</v>
      </c>
    </row>
    <row r="76" spans="2:42" x14ac:dyDescent="0.25">
      <c r="B76" s="5" t="s">
        <v>456</v>
      </c>
      <c r="C76" s="5" t="s">
        <v>1764</v>
      </c>
      <c r="D76" s="271">
        <v>46189</v>
      </c>
      <c r="E76" s="5" t="s">
        <v>1765</v>
      </c>
      <c r="F76" s="265" t="s">
        <v>827</v>
      </c>
      <c r="G76" s="5">
        <v>30</v>
      </c>
      <c r="H76" s="265"/>
      <c r="I76" s="265"/>
      <c r="J76" s="265"/>
      <c r="K76" s="265"/>
      <c r="L76" s="265"/>
      <c r="M76" s="265"/>
      <c r="O76" s="265"/>
      <c r="P76" s="265">
        <v>6.95</v>
      </c>
      <c r="Q76" s="265"/>
      <c r="R76" s="265"/>
      <c r="S76" s="265"/>
      <c r="T76" s="265"/>
      <c r="U76" s="265"/>
      <c r="V76" s="265"/>
      <c r="W76" s="265"/>
      <c r="X76" s="265"/>
      <c r="Y76" s="265"/>
      <c r="AA76" s="265">
        <v>20</v>
      </c>
      <c r="AB76" s="265"/>
      <c r="AC76" s="5">
        <v>20</v>
      </c>
      <c r="AD76" s="265"/>
      <c r="AE76" s="265"/>
      <c r="AF76" s="265"/>
      <c r="AG76" s="265" t="s">
        <v>829</v>
      </c>
      <c r="AH76" s="265"/>
      <c r="AI76" s="265"/>
      <c r="AJ76" s="265"/>
      <c r="AK76" s="265"/>
      <c r="AL76" s="265"/>
      <c r="AM76" s="265"/>
      <c r="AP76" s="137" t="s">
        <v>686</v>
      </c>
    </row>
    <row r="77" spans="2:42" x14ac:dyDescent="0.25">
      <c r="B77" s="5" t="s">
        <v>456</v>
      </c>
      <c r="C77" s="5" t="s">
        <v>1766</v>
      </c>
      <c r="D77" s="271">
        <v>46189</v>
      </c>
      <c r="E77" s="5" t="s">
        <v>1767</v>
      </c>
      <c r="F77" s="265" t="s">
        <v>827</v>
      </c>
      <c r="G77" s="5">
        <v>30</v>
      </c>
      <c r="H77" s="265"/>
      <c r="I77" s="265"/>
      <c r="J77" s="265"/>
      <c r="K77" s="265"/>
      <c r="L77" s="265"/>
      <c r="M77" s="265"/>
      <c r="O77" s="265"/>
      <c r="P77" s="265">
        <v>6.95</v>
      </c>
      <c r="Q77" s="265"/>
      <c r="R77" s="265"/>
      <c r="S77" s="265"/>
      <c r="T77" s="265"/>
      <c r="U77" s="265"/>
      <c r="V77" s="265"/>
      <c r="W77" s="265"/>
      <c r="X77" s="265"/>
      <c r="Y77" s="265"/>
      <c r="AA77" s="265">
        <v>20</v>
      </c>
      <c r="AB77" s="265"/>
      <c r="AC77" s="5">
        <v>20</v>
      </c>
      <c r="AD77" s="265"/>
      <c r="AE77" s="265"/>
      <c r="AF77" s="265"/>
      <c r="AG77" s="265" t="s">
        <v>829</v>
      </c>
      <c r="AH77" s="265"/>
      <c r="AI77" s="265"/>
      <c r="AJ77" s="265"/>
      <c r="AK77" s="265"/>
      <c r="AL77" s="265"/>
      <c r="AM77" s="265"/>
      <c r="AP77" s="137" t="s">
        <v>686</v>
      </c>
    </row>
    <row r="78" spans="2:42" x14ac:dyDescent="0.25">
      <c r="B78" s="5" t="s">
        <v>457</v>
      </c>
      <c r="C78" s="5" t="s">
        <v>2068</v>
      </c>
      <c r="D78" s="271">
        <v>46261</v>
      </c>
      <c r="E78" s="5" t="s">
        <v>844</v>
      </c>
      <c r="F78" s="265" t="s">
        <v>827</v>
      </c>
      <c r="G78" s="5">
        <v>30</v>
      </c>
      <c r="H78" s="265">
        <v>5</v>
      </c>
      <c r="I78" s="265"/>
      <c r="J78" s="265"/>
      <c r="K78" s="265"/>
      <c r="L78" s="265"/>
      <c r="M78" s="265"/>
      <c r="O78" s="265"/>
      <c r="P78" s="265">
        <v>4.95</v>
      </c>
      <c r="Q78" s="265"/>
      <c r="R78" s="265"/>
      <c r="S78" s="265"/>
      <c r="T78" s="265"/>
      <c r="U78" s="265"/>
      <c r="V78" s="265"/>
      <c r="W78" s="265"/>
      <c r="X78" s="265"/>
      <c r="Y78" s="265"/>
      <c r="Z78" s="5">
        <v>30</v>
      </c>
      <c r="AA78" s="265"/>
      <c r="AB78" s="265">
        <v>25</v>
      </c>
      <c r="AD78" s="265"/>
      <c r="AE78" s="265"/>
      <c r="AF78" s="265"/>
      <c r="AG78" s="265"/>
      <c r="AH78" s="265"/>
      <c r="AI78" s="265"/>
      <c r="AJ78" s="265"/>
      <c r="AK78" s="265"/>
      <c r="AL78" s="265"/>
      <c r="AM78" s="265"/>
      <c r="AP78" s="137" t="s">
        <v>293</v>
      </c>
    </row>
    <row r="79" spans="2:42" x14ac:dyDescent="0.25">
      <c r="B79" s="5" t="s">
        <v>457</v>
      </c>
      <c r="C79" s="5" t="s">
        <v>2068</v>
      </c>
      <c r="D79" s="271">
        <v>46261</v>
      </c>
      <c r="E79" s="5" t="s">
        <v>844</v>
      </c>
      <c r="F79" s="265" t="s">
        <v>827</v>
      </c>
      <c r="G79" s="5">
        <v>30</v>
      </c>
      <c r="H79" s="265">
        <v>5</v>
      </c>
      <c r="I79" s="265"/>
      <c r="J79" s="265"/>
      <c r="K79" s="265"/>
      <c r="L79" s="265"/>
      <c r="M79" s="265"/>
      <c r="O79" s="265"/>
      <c r="P79" s="265">
        <v>4.95</v>
      </c>
      <c r="Q79" s="265"/>
      <c r="R79" s="265"/>
      <c r="S79" s="265"/>
      <c r="T79" s="265"/>
      <c r="U79" s="265"/>
      <c r="V79" s="265"/>
      <c r="W79" s="265"/>
      <c r="X79" s="265"/>
      <c r="Y79" s="265"/>
      <c r="Z79" s="5">
        <v>30</v>
      </c>
      <c r="AA79" s="265"/>
      <c r="AB79" s="265">
        <v>25</v>
      </c>
      <c r="AD79" s="265"/>
      <c r="AE79" s="265"/>
      <c r="AF79" s="265"/>
      <c r="AG79" s="265"/>
      <c r="AH79" s="265"/>
      <c r="AI79" s="265"/>
      <c r="AJ79" s="265"/>
      <c r="AK79" s="265"/>
      <c r="AL79" s="265"/>
      <c r="AM79" s="265"/>
      <c r="AP79" s="137" t="s">
        <v>293</v>
      </c>
    </row>
    <row r="80" spans="2:42" x14ac:dyDescent="0.25">
      <c r="B80" s="5" t="s">
        <v>457</v>
      </c>
      <c r="C80" s="5" t="s">
        <v>2068</v>
      </c>
      <c r="D80" s="271">
        <v>46261</v>
      </c>
      <c r="E80" s="5" t="s">
        <v>844</v>
      </c>
      <c r="F80" s="265" t="s">
        <v>827</v>
      </c>
      <c r="G80" s="5">
        <v>30</v>
      </c>
      <c r="H80" s="265">
        <v>5</v>
      </c>
      <c r="I80" s="265"/>
      <c r="J80" s="265"/>
      <c r="K80" s="265"/>
      <c r="L80" s="265"/>
      <c r="M80" s="265"/>
      <c r="O80" s="265"/>
      <c r="P80" s="265">
        <v>4.95</v>
      </c>
      <c r="Q80" s="265"/>
      <c r="R80" s="265"/>
      <c r="S80" s="265"/>
      <c r="T80" s="265"/>
      <c r="U80" s="265"/>
      <c r="V80" s="265"/>
      <c r="W80" s="265"/>
      <c r="X80" s="265"/>
      <c r="Y80" s="265"/>
      <c r="Z80" s="5">
        <v>30</v>
      </c>
      <c r="AA80" s="265"/>
      <c r="AB80" s="265">
        <v>25</v>
      </c>
      <c r="AD80" s="265"/>
      <c r="AE80" s="265"/>
      <c r="AF80" s="265"/>
      <c r="AG80" s="265"/>
      <c r="AH80" s="265"/>
      <c r="AI80" s="265"/>
      <c r="AJ80" s="265"/>
      <c r="AK80" s="265"/>
      <c r="AL80" s="265"/>
      <c r="AM80" s="265"/>
      <c r="AP80" s="137" t="s">
        <v>293</v>
      </c>
    </row>
    <row r="81" spans="2:42" x14ac:dyDescent="0.25">
      <c r="B81" s="5" t="s">
        <v>457</v>
      </c>
      <c r="C81" s="5" t="s">
        <v>2068</v>
      </c>
      <c r="D81" s="271">
        <v>46261</v>
      </c>
      <c r="E81" s="5" t="s">
        <v>844</v>
      </c>
      <c r="F81" s="265" t="s">
        <v>827</v>
      </c>
      <c r="G81" s="5">
        <v>30</v>
      </c>
      <c r="H81" s="265">
        <v>5</v>
      </c>
      <c r="I81" s="265"/>
      <c r="J81" s="265"/>
      <c r="K81" s="265"/>
      <c r="L81" s="265"/>
      <c r="M81" s="265"/>
      <c r="O81" s="265"/>
      <c r="P81" s="265">
        <v>4.95</v>
      </c>
      <c r="Q81" s="265"/>
      <c r="R81" s="265"/>
      <c r="S81" s="265"/>
      <c r="T81" s="265"/>
      <c r="U81" s="265"/>
      <c r="V81" s="265"/>
      <c r="W81" s="265"/>
      <c r="X81" s="265"/>
      <c r="Y81" s="265"/>
      <c r="Z81" s="5">
        <v>30</v>
      </c>
      <c r="AA81" s="265"/>
      <c r="AB81" s="265">
        <v>25</v>
      </c>
      <c r="AD81" s="265"/>
      <c r="AE81" s="265"/>
      <c r="AF81" s="265"/>
      <c r="AG81" s="265"/>
      <c r="AH81" s="265"/>
      <c r="AI81" s="265"/>
      <c r="AJ81" s="265"/>
      <c r="AK81" s="265"/>
      <c r="AL81" s="265"/>
      <c r="AM81" s="265"/>
      <c r="AP81" s="137" t="s">
        <v>293</v>
      </c>
    </row>
    <row r="82" spans="2:42" x14ac:dyDescent="0.25">
      <c r="B82" s="5" t="s">
        <v>457</v>
      </c>
      <c r="C82" s="5" t="s">
        <v>2068</v>
      </c>
      <c r="D82" s="271">
        <v>46261</v>
      </c>
      <c r="E82" s="5" t="s">
        <v>844</v>
      </c>
      <c r="F82" s="265" t="s">
        <v>827</v>
      </c>
      <c r="G82" s="5">
        <v>30</v>
      </c>
      <c r="H82" s="265">
        <v>5</v>
      </c>
      <c r="I82" s="265"/>
      <c r="J82" s="265"/>
      <c r="K82" s="265"/>
      <c r="L82" s="265"/>
      <c r="M82" s="265"/>
      <c r="O82" s="265"/>
      <c r="P82" s="265">
        <v>4.95</v>
      </c>
      <c r="Q82" s="265"/>
      <c r="R82" s="265"/>
      <c r="S82" s="265"/>
      <c r="T82" s="265"/>
      <c r="U82" s="265"/>
      <c r="V82" s="265"/>
      <c r="W82" s="265"/>
      <c r="X82" s="265"/>
      <c r="Y82" s="265"/>
      <c r="Z82" s="5">
        <v>30</v>
      </c>
      <c r="AA82" s="265"/>
      <c r="AB82" s="265">
        <v>25</v>
      </c>
      <c r="AD82" s="265"/>
      <c r="AE82" s="265"/>
      <c r="AF82" s="265"/>
      <c r="AG82" s="265"/>
      <c r="AH82" s="265"/>
      <c r="AI82" s="265"/>
      <c r="AJ82" s="265"/>
      <c r="AK82" s="265"/>
      <c r="AL82" s="265"/>
      <c r="AM82" s="265"/>
      <c r="AP82" s="137" t="s">
        <v>293</v>
      </c>
    </row>
    <row r="83" spans="2:42" x14ac:dyDescent="0.25">
      <c r="B83" s="5" t="s">
        <v>457</v>
      </c>
      <c r="C83" s="5" t="s">
        <v>2068</v>
      </c>
      <c r="D83" s="271">
        <v>46261</v>
      </c>
      <c r="E83" s="5" t="s">
        <v>844</v>
      </c>
      <c r="F83" s="265" t="s">
        <v>827</v>
      </c>
      <c r="G83" s="5">
        <v>30</v>
      </c>
      <c r="H83" s="265">
        <v>5</v>
      </c>
      <c r="I83" s="265"/>
      <c r="J83" s="265"/>
      <c r="K83" s="265"/>
      <c r="L83" s="265"/>
      <c r="M83" s="265"/>
      <c r="O83" s="265"/>
      <c r="P83" s="265">
        <v>4.95</v>
      </c>
      <c r="Q83" s="265"/>
      <c r="R83" s="265"/>
      <c r="S83" s="265"/>
      <c r="T83" s="265"/>
      <c r="U83" s="265"/>
      <c r="V83" s="265"/>
      <c r="W83" s="265"/>
      <c r="X83" s="265"/>
      <c r="Y83" s="265"/>
      <c r="Z83" s="5">
        <v>30</v>
      </c>
      <c r="AA83" s="265"/>
      <c r="AB83" s="265">
        <v>25</v>
      </c>
      <c r="AD83" s="265"/>
      <c r="AE83" s="265"/>
      <c r="AF83" s="265"/>
      <c r="AG83" s="265"/>
      <c r="AH83" s="265"/>
      <c r="AI83" s="265"/>
      <c r="AJ83" s="265"/>
      <c r="AK83" s="265"/>
      <c r="AL83" s="265"/>
      <c r="AM83" s="265"/>
      <c r="AP83" s="137" t="s">
        <v>293</v>
      </c>
    </row>
    <row r="84" spans="2:42" x14ac:dyDescent="0.25">
      <c r="B84" s="5" t="s">
        <v>466</v>
      </c>
      <c r="C84" s="5" t="s">
        <v>468</v>
      </c>
      <c r="D84" s="271">
        <v>46084</v>
      </c>
      <c r="E84" s="5" t="s">
        <v>845</v>
      </c>
      <c r="F84" s="265">
        <v>0.05</v>
      </c>
      <c r="G84" s="5">
        <v>30</v>
      </c>
      <c r="H84" s="265"/>
      <c r="I84" s="265"/>
      <c r="J84" s="265"/>
      <c r="K84" s="265"/>
      <c r="L84" s="265"/>
      <c r="M84" s="265"/>
      <c r="O84" s="265"/>
      <c r="P84" s="265"/>
      <c r="Q84" s="265"/>
      <c r="R84" s="265"/>
      <c r="S84" s="265"/>
      <c r="T84" s="265"/>
      <c r="U84" s="265"/>
      <c r="V84" s="265"/>
      <c r="W84" s="265"/>
      <c r="X84" s="265"/>
      <c r="Y84" s="265"/>
      <c r="Z84" s="5">
        <v>20</v>
      </c>
      <c r="AA84" s="265"/>
      <c r="AB84" s="265">
        <v>25</v>
      </c>
      <c r="AD84" s="265"/>
      <c r="AE84" s="265"/>
      <c r="AF84" s="265"/>
      <c r="AG84" s="265"/>
      <c r="AH84" s="265"/>
      <c r="AI84" s="265"/>
      <c r="AJ84" s="265"/>
      <c r="AK84" s="265"/>
      <c r="AL84" s="265"/>
      <c r="AM84" s="265"/>
      <c r="AP84" s="137" t="s">
        <v>686</v>
      </c>
    </row>
    <row r="85" spans="2:42" x14ac:dyDescent="0.25">
      <c r="B85" s="5" t="s">
        <v>466</v>
      </c>
      <c r="C85" s="5" t="s">
        <v>468</v>
      </c>
      <c r="D85" s="271">
        <v>46084</v>
      </c>
      <c r="E85" s="5" t="s">
        <v>845</v>
      </c>
      <c r="F85" s="265">
        <v>0.05</v>
      </c>
      <c r="G85" s="5">
        <v>30</v>
      </c>
      <c r="H85" s="265"/>
      <c r="I85" s="265"/>
      <c r="J85" s="265"/>
      <c r="K85" s="265"/>
      <c r="L85" s="265"/>
      <c r="M85" s="265"/>
      <c r="O85" s="265"/>
      <c r="P85" s="265"/>
      <c r="Q85" s="265"/>
      <c r="R85" s="265"/>
      <c r="S85" s="265"/>
      <c r="T85" s="265"/>
      <c r="U85" s="265"/>
      <c r="V85" s="265"/>
      <c r="W85" s="265"/>
      <c r="X85" s="265"/>
      <c r="Y85" s="265"/>
      <c r="Z85" s="5">
        <v>20</v>
      </c>
      <c r="AA85" s="265"/>
      <c r="AB85" s="265">
        <v>25</v>
      </c>
      <c r="AD85" s="265"/>
      <c r="AE85" s="265"/>
      <c r="AF85" s="265"/>
      <c r="AG85" s="265"/>
      <c r="AH85" s="265"/>
      <c r="AI85" s="265"/>
      <c r="AJ85" s="265"/>
      <c r="AK85" s="265"/>
      <c r="AL85" s="265"/>
      <c r="AM85" s="265"/>
      <c r="AP85" s="137" t="s">
        <v>686</v>
      </c>
    </row>
    <row r="86" spans="2:42" x14ac:dyDescent="0.25">
      <c r="B86" s="5" t="s">
        <v>466</v>
      </c>
      <c r="C86" s="5" t="s">
        <v>468</v>
      </c>
      <c r="D86" s="271">
        <v>46084</v>
      </c>
      <c r="E86" s="5" t="s">
        <v>845</v>
      </c>
      <c r="F86" s="265">
        <v>0.05</v>
      </c>
      <c r="G86" s="5">
        <v>30</v>
      </c>
      <c r="H86" s="265"/>
      <c r="I86" s="265"/>
      <c r="J86" s="265"/>
      <c r="K86" s="265"/>
      <c r="L86" s="265"/>
      <c r="M86" s="265"/>
      <c r="O86" s="265"/>
      <c r="P86" s="265"/>
      <c r="Q86" s="265"/>
      <c r="R86" s="265"/>
      <c r="S86" s="265"/>
      <c r="T86" s="265"/>
      <c r="U86" s="265"/>
      <c r="V86" s="265"/>
      <c r="W86" s="265"/>
      <c r="X86" s="265"/>
      <c r="Y86" s="265"/>
      <c r="Z86" s="5">
        <v>20</v>
      </c>
      <c r="AA86" s="265"/>
      <c r="AB86" s="265">
        <v>25</v>
      </c>
      <c r="AD86" s="265"/>
      <c r="AE86" s="265"/>
      <c r="AF86" s="265"/>
      <c r="AG86" s="265"/>
      <c r="AH86" s="265"/>
      <c r="AI86" s="265"/>
      <c r="AJ86" s="265"/>
      <c r="AK86" s="265"/>
      <c r="AL86" s="265"/>
      <c r="AM86" s="265"/>
      <c r="AP86" s="137" t="s">
        <v>686</v>
      </c>
    </row>
    <row r="87" spans="2:42" x14ac:dyDescent="0.25">
      <c r="B87" s="5" t="s">
        <v>466</v>
      </c>
      <c r="C87" s="5" t="s">
        <v>468</v>
      </c>
      <c r="D87" s="271">
        <v>46084</v>
      </c>
      <c r="E87" s="5" t="s">
        <v>845</v>
      </c>
      <c r="F87" s="265">
        <v>0.05</v>
      </c>
      <c r="G87" s="5">
        <v>30</v>
      </c>
      <c r="H87" s="265"/>
      <c r="I87" s="265"/>
      <c r="J87" s="265"/>
      <c r="K87" s="265"/>
      <c r="L87" s="265"/>
      <c r="M87" s="265"/>
      <c r="O87" s="265"/>
      <c r="P87" s="265"/>
      <c r="Q87" s="265"/>
      <c r="R87" s="265"/>
      <c r="S87" s="265"/>
      <c r="T87" s="265"/>
      <c r="U87" s="265"/>
      <c r="V87" s="265"/>
      <c r="W87" s="265"/>
      <c r="X87" s="265"/>
      <c r="Y87" s="265"/>
      <c r="Z87" s="5">
        <v>20</v>
      </c>
      <c r="AA87" s="265"/>
      <c r="AB87" s="265">
        <v>25</v>
      </c>
      <c r="AD87" s="265"/>
      <c r="AE87" s="265"/>
      <c r="AF87" s="265"/>
      <c r="AG87" s="265"/>
      <c r="AH87" s="265"/>
      <c r="AI87" s="265"/>
      <c r="AJ87" s="265"/>
      <c r="AK87" s="265"/>
      <c r="AL87" s="265"/>
      <c r="AM87" s="265"/>
      <c r="AP87" s="137" t="s">
        <v>686</v>
      </c>
    </row>
    <row r="88" spans="2:42" x14ac:dyDescent="0.25">
      <c r="B88" s="5" t="s">
        <v>466</v>
      </c>
      <c r="C88" s="5" t="s">
        <v>468</v>
      </c>
      <c r="D88" s="271">
        <v>46084</v>
      </c>
      <c r="E88" s="5" t="s">
        <v>845</v>
      </c>
      <c r="F88" s="265">
        <v>0.05</v>
      </c>
      <c r="G88" s="5">
        <v>30</v>
      </c>
      <c r="H88" s="265"/>
      <c r="I88" s="265"/>
      <c r="J88" s="265"/>
      <c r="K88" s="265"/>
      <c r="L88" s="265"/>
      <c r="M88" s="265"/>
      <c r="O88" s="265"/>
      <c r="P88" s="265"/>
      <c r="Q88" s="265"/>
      <c r="R88" s="265"/>
      <c r="S88" s="265"/>
      <c r="T88" s="265"/>
      <c r="U88" s="265"/>
      <c r="V88" s="265"/>
      <c r="W88" s="265"/>
      <c r="X88" s="265"/>
      <c r="Y88" s="265"/>
      <c r="Z88" s="5">
        <v>20</v>
      </c>
      <c r="AA88" s="265"/>
      <c r="AB88" s="265">
        <v>25</v>
      </c>
      <c r="AD88" s="265"/>
      <c r="AE88" s="265"/>
      <c r="AF88" s="265"/>
      <c r="AG88" s="265"/>
      <c r="AH88" s="265"/>
      <c r="AI88" s="265"/>
      <c r="AJ88" s="265"/>
      <c r="AK88" s="265"/>
      <c r="AL88" s="265"/>
      <c r="AM88" s="265"/>
      <c r="AP88" s="137" t="s">
        <v>686</v>
      </c>
    </row>
    <row r="89" spans="2:42" x14ac:dyDescent="0.25">
      <c r="B89" s="5" t="s">
        <v>466</v>
      </c>
      <c r="C89" s="5" t="s">
        <v>468</v>
      </c>
      <c r="D89" s="271">
        <v>46084</v>
      </c>
      <c r="E89" s="5" t="s">
        <v>845</v>
      </c>
      <c r="F89" s="265">
        <v>0.05</v>
      </c>
      <c r="G89" s="5">
        <v>30</v>
      </c>
      <c r="H89" s="265"/>
      <c r="I89" s="265"/>
      <c r="J89" s="265"/>
      <c r="K89" s="265"/>
      <c r="L89" s="265"/>
      <c r="M89" s="265"/>
      <c r="O89" s="265"/>
      <c r="P89" s="265"/>
      <c r="Q89" s="265"/>
      <c r="R89" s="265"/>
      <c r="S89" s="265"/>
      <c r="T89" s="265"/>
      <c r="U89" s="265"/>
      <c r="V89" s="265"/>
      <c r="W89" s="265"/>
      <c r="X89" s="265"/>
      <c r="Y89" s="265"/>
      <c r="Z89" s="5">
        <v>20</v>
      </c>
      <c r="AA89" s="265"/>
      <c r="AB89" s="265">
        <v>25</v>
      </c>
      <c r="AD89" s="265"/>
      <c r="AE89" s="265"/>
      <c r="AF89" s="265"/>
      <c r="AG89" s="265"/>
      <c r="AH89" s="265"/>
      <c r="AI89" s="265"/>
      <c r="AJ89" s="265"/>
      <c r="AK89" s="265"/>
      <c r="AL89" s="265"/>
      <c r="AM89" s="265"/>
      <c r="AP89" s="137" t="s">
        <v>686</v>
      </c>
    </row>
    <row r="90" spans="2:42" x14ac:dyDescent="0.25">
      <c r="B90" s="5" t="s">
        <v>466</v>
      </c>
      <c r="C90" s="5" t="s">
        <v>468</v>
      </c>
      <c r="D90" s="271">
        <v>46084</v>
      </c>
      <c r="E90" s="5" t="s">
        <v>845</v>
      </c>
      <c r="F90" s="265">
        <v>0.05</v>
      </c>
      <c r="G90" s="5">
        <v>30</v>
      </c>
      <c r="H90" s="265"/>
      <c r="I90" s="265"/>
      <c r="J90" s="265"/>
      <c r="K90" s="265"/>
      <c r="L90" s="265"/>
      <c r="M90" s="265"/>
      <c r="O90" s="265"/>
      <c r="P90" s="265"/>
      <c r="Q90" s="265"/>
      <c r="R90" s="265"/>
      <c r="S90" s="265"/>
      <c r="T90" s="265"/>
      <c r="U90" s="265"/>
      <c r="V90" s="265"/>
      <c r="W90" s="265"/>
      <c r="X90" s="265"/>
      <c r="Y90" s="265"/>
      <c r="Z90" s="5">
        <v>20</v>
      </c>
      <c r="AA90" s="265"/>
      <c r="AB90" s="265">
        <v>25</v>
      </c>
      <c r="AD90" s="265"/>
      <c r="AE90" s="265"/>
      <c r="AF90" s="265"/>
      <c r="AG90" s="265"/>
      <c r="AH90" s="265"/>
      <c r="AI90" s="265"/>
      <c r="AJ90" s="265"/>
      <c r="AK90" s="265"/>
      <c r="AL90" s="265"/>
      <c r="AM90" s="265"/>
      <c r="AP90" s="137" t="s">
        <v>686</v>
      </c>
    </row>
    <row r="91" spans="2:42" x14ac:dyDescent="0.25">
      <c r="B91" s="5" t="s">
        <v>466</v>
      </c>
      <c r="C91" s="5" t="s">
        <v>468</v>
      </c>
      <c r="D91" s="271">
        <v>46084</v>
      </c>
      <c r="E91" s="5" t="s">
        <v>845</v>
      </c>
      <c r="F91" s="265">
        <v>0.05</v>
      </c>
      <c r="G91" s="5">
        <v>30</v>
      </c>
      <c r="H91" s="265"/>
      <c r="I91" s="265"/>
      <c r="J91" s="265"/>
      <c r="K91" s="265"/>
      <c r="L91" s="265"/>
      <c r="M91" s="265"/>
      <c r="O91" s="265"/>
      <c r="P91" s="265"/>
      <c r="Q91" s="265"/>
      <c r="R91" s="265"/>
      <c r="S91" s="265"/>
      <c r="T91" s="265"/>
      <c r="U91" s="265"/>
      <c r="V91" s="265"/>
      <c r="W91" s="265"/>
      <c r="X91" s="265"/>
      <c r="Y91" s="265"/>
      <c r="Z91" s="5">
        <v>20</v>
      </c>
      <c r="AA91" s="265"/>
      <c r="AB91" s="265">
        <v>25</v>
      </c>
      <c r="AD91" s="265"/>
      <c r="AE91" s="265"/>
      <c r="AF91" s="265"/>
      <c r="AG91" s="265"/>
      <c r="AH91" s="265"/>
      <c r="AI91" s="265"/>
      <c r="AJ91" s="265"/>
      <c r="AK91" s="265"/>
      <c r="AL91" s="265"/>
      <c r="AM91" s="265"/>
      <c r="AP91" s="137" t="s">
        <v>686</v>
      </c>
    </row>
    <row r="92" spans="2:42" x14ac:dyDescent="0.25">
      <c r="B92" s="5" t="s">
        <v>466</v>
      </c>
      <c r="C92" s="5" t="s">
        <v>468</v>
      </c>
      <c r="D92" s="271">
        <v>46084</v>
      </c>
      <c r="E92" s="5" t="s">
        <v>845</v>
      </c>
      <c r="F92" s="265">
        <v>0.05</v>
      </c>
      <c r="G92" s="5">
        <v>30</v>
      </c>
      <c r="H92" s="265"/>
      <c r="I92" s="265"/>
      <c r="J92" s="265"/>
      <c r="K92" s="265"/>
      <c r="L92" s="265"/>
      <c r="M92" s="265"/>
      <c r="O92" s="265"/>
      <c r="P92" s="265"/>
      <c r="Q92" s="265"/>
      <c r="R92" s="265"/>
      <c r="S92" s="265"/>
      <c r="T92" s="265"/>
      <c r="U92" s="265"/>
      <c r="V92" s="265"/>
      <c r="W92" s="265"/>
      <c r="X92" s="265"/>
      <c r="Y92" s="265"/>
      <c r="Z92" s="5">
        <v>20</v>
      </c>
      <c r="AA92" s="265"/>
      <c r="AB92" s="265">
        <v>25</v>
      </c>
      <c r="AD92" s="265"/>
      <c r="AE92" s="265"/>
      <c r="AF92" s="265"/>
      <c r="AG92" s="265"/>
      <c r="AH92" s="265"/>
      <c r="AI92" s="265"/>
      <c r="AJ92" s="265"/>
      <c r="AK92" s="265"/>
      <c r="AL92" s="265"/>
      <c r="AM92" s="265"/>
      <c r="AP92" s="137" t="s">
        <v>686</v>
      </c>
    </row>
    <row r="93" spans="2:42" x14ac:dyDescent="0.25">
      <c r="B93" s="5" t="s">
        <v>466</v>
      </c>
      <c r="C93" s="5" t="s">
        <v>468</v>
      </c>
      <c r="D93" s="271">
        <v>46084</v>
      </c>
      <c r="E93" s="5" t="s">
        <v>845</v>
      </c>
      <c r="F93" s="265">
        <v>0.05</v>
      </c>
      <c r="G93" s="5">
        <v>30</v>
      </c>
      <c r="H93" s="265"/>
      <c r="I93" s="265"/>
      <c r="J93" s="265"/>
      <c r="K93" s="265"/>
      <c r="L93" s="265"/>
      <c r="M93" s="265"/>
      <c r="O93" s="265"/>
      <c r="P93" s="265"/>
      <c r="Q93" s="265"/>
      <c r="R93" s="265"/>
      <c r="S93" s="265"/>
      <c r="T93" s="265"/>
      <c r="U93" s="265"/>
      <c r="V93" s="265"/>
      <c r="W93" s="265"/>
      <c r="X93" s="265"/>
      <c r="Y93" s="265"/>
      <c r="Z93" s="5">
        <v>20</v>
      </c>
      <c r="AA93" s="265"/>
      <c r="AB93" s="265">
        <v>25</v>
      </c>
      <c r="AD93" s="265"/>
      <c r="AE93" s="265"/>
      <c r="AF93" s="265"/>
      <c r="AG93" s="265"/>
      <c r="AH93" s="265"/>
      <c r="AI93" s="265"/>
      <c r="AJ93" s="265"/>
      <c r="AK93" s="265"/>
      <c r="AL93" s="265"/>
      <c r="AM93" s="265"/>
      <c r="AP93" s="137" t="s">
        <v>686</v>
      </c>
    </row>
    <row r="94" spans="2:42" x14ac:dyDescent="0.25">
      <c r="B94" s="5" t="s">
        <v>466</v>
      </c>
      <c r="C94" s="5" t="s">
        <v>1791</v>
      </c>
      <c r="D94" s="271">
        <v>45861</v>
      </c>
      <c r="E94" s="5" t="s">
        <v>1792</v>
      </c>
      <c r="F94" s="265">
        <v>0.05</v>
      </c>
      <c r="G94" s="5">
        <v>30</v>
      </c>
      <c r="H94" s="265"/>
      <c r="I94" s="265"/>
      <c r="J94" s="265"/>
      <c r="K94" s="265"/>
      <c r="L94" s="265"/>
      <c r="M94" s="265"/>
      <c r="O94" s="265"/>
      <c r="P94" s="265"/>
      <c r="Q94" s="265"/>
      <c r="R94" s="265"/>
      <c r="S94" s="265"/>
      <c r="T94" s="265"/>
      <c r="U94" s="265"/>
      <c r="V94" s="265"/>
      <c r="W94" s="265"/>
      <c r="X94" s="265"/>
      <c r="Y94" s="265"/>
      <c r="Z94" s="5">
        <v>20</v>
      </c>
      <c r="AA94" s="265"/>
      <c r="AB94" s="265">
        <v>30</v>
      </c>
      <c r="AD94" s="265"/>
      <c r="AE94" s="265"/>
      <c r="AF94" s="265"/>
      <c r="AG94" s="265"/>
      <c r="AH94" s="265"/>
      <c r="AI94" s="265"/>
      <c r="AJ94" s="265"/>
      <c r="AK94" s="265"/>
      <c r="AL94" s="265"/>
      <c r="AM94" s="265"/>
      <c r="AP94" s="137" t="s">
        <v>686</v>
      </c>
    </row>
    <row r="95" spans="2:42" x14ac:dyDescent="0.25">
      <c r="B95" s="5" t="s">
        <v>471</v>
      </c>
      <c r="C95" s="5" t="s">
        <v>475</v>
      </c>
      <c r="D95" s="271">
        <v>46065</v>
      </c>
      <c r="E95" s="5" t="s">
        <v>846</v>
      </c>
      <c r="F95" s="265">
        <v>0.05</v>
      </c>
      <c r="G95" s="5">
        <v>30</v>
      </c>
      <c r="H95" s="265"/>
      <c r="I95" s="265"/>
      <c r="J95" s="265"/>
      <c r="K95" s="265">
        <v>3</v>
      </c>
      <c r="L95" s="265"/>
      <c r="M95" s="265">
        <v>3</v>
      </c>
      <c r="O95" s="265"/>
      <c r="P95" s="265"/>
      <c r="Q95" s="265">
        <v>5</v>
      </c>
      <c r="R95" s="265"/>
      <c r="S95" s="265">
        <v>5</v>
      </c>
      <c r="T95" s="265"/>
      <c r="U95" s="265"/>
      <c r="V95" s="265"/>
      <c r="W95" s="265"/>
      <c r="X95" s="265"/>
      <c r="Y95" s="265"/>
      <c r="Z95" s="5">
        <v>25</v>
      </c>
      <c r="AA95" s="265">
        <v>25</v>
      </c>
      <c r="AB95" s="265"/>
      <c r="AC95" s="5">
        <v>25</v>
      </c>
      <c r="AD95" s="265"/>
      <c r="AE95" s="265"/>
      <c r="AF95" s="265"/>
      <c r="AG95" s="265"/>
      <c r="AH95" s="265"/>
      <c r="AI95" s="265"/>
      <c r="AJ95" s="265"/>
      <c r="AK95" s="265"/>
      <c r="AL95" s="265"/>
      <c r="AM95" s="265"/>
      <c r="AP95" s="137" t="s">
        <v>686</v>
      </c>
    </row>
    <row r="96" spans="2:42" x14ac:dyDescent="0.25">
      <c r="B96" s="5" t="s">
        <v>471</v>
      </c>
      <c r="C96" s="5" t="s">
        <v>2157</v>
      </c>
      <c r="D96" s="271">
        <v>45729</v>
      </c>
      <c r="E96" s="5" t="s">
        <v>2158</v>
      </c>
      <c r="F96" s="265">
        <v>0.05</v>
      </c>
      <c r="G96" s="5">
        <v>30</v>
      </c>
      <c r="H96" s="265"/>
      <c r="I96" s="265"/>
      <c r="J96" s="265"/>
      <c r="K96" s="265">
        <v>3</v>
      </c>
      <c r="L96" s="265"/>
      <c r="M96" s="265">
        <v>3</v>
      </c>
      <c r="O96" s="265"/>
      <c r="P96" s="265"/>
      <c r="Q96" s="265">
        <v>5</v>
      </c>
      <c r="R96" s="265"/>
      <c r="S96" s="265">
        <v>5</v>
      </c>
      <c r="T96" s="265"/>
      <c r="U96" s="265"/>
      <c r="V96" s="265"/>
      <c r="W96" s="265"/>
      <c r="X96" s="265"/>
      <c r="Y96" s="265"/>
      <c r="Z96" s="5">
        <v>25</v>
      </c>
      <c r="AA96" s="265">
        <v>25</v>
      </c>
      <c r="AB96" s="265"/>
      <c r="AC96" s="5">
        <v>25</v>
      </c>
      <c r="AD96" s="265"/>
      <c r="AE96" s="265"/>
      <c r="AF96" s="265"/>
      <c r="AG96" s="265"/>
      <c r="AH96" s="265"/>
      <c r="AI96" s="265"/>
      <c r="AJ96" s="265"/>
      <c r="AK96" s="265"/>
      <c r="AL96" s="265"/>
      <c r="AM96" s="265"/>
      <c r="AP96" s="137" t="s">
        <v>686</v>
      </c>
    </row>
    <row r="97" spans="2:42" x14ac:dyDescent="0.25">
      <c r="B97" s="5" t="s">
        <v>1322</v>
      </c>
      <c r="C97" s="5" t="s">
        <v>1688</v>
      </c>
      <c r="D97" s="271">
        <v>46205</v>
      </c>
      <c r="E97" s="5" t="s">
        <v>1689</v>
      </c>
      <c r="F97" s="265" t="s">
        <v>827</v>
      </c>
      <c r="G97" s="5">
        <v>29.95</v>
      </c>
      <c r="H97" s="265"/>
      <c r="I97" s="265">
        <v>5.95</v>
      </c>
      <c r="J97" s="265"/>
      <c r="K97" s="265"/>
      <c r="L97" s="265"/>
      <c r="M97" s="265"/>
      <c r="O97" s="265">
        <v>4.95</v>
      </c>
      <c r="P97" s="265">
        <v>3.95</v>
      </c>
      <c r="Q97" s="265"/>
      <c r="R97" s="265">
        <v>19.95</v>
      </c>
      <c r="S97" s="265">
        <v>3.95</v>
      </c>
      <c r="T97" s="265"/>
      <c r="U97" s="265">
        <v>9.9499999999999993</v>
      </c>
      <c r="V97" s="265"/>
      <c r="W97" s="265">
        <v>9.9499999999999993</v>
      </c>
      <c r="X97" s="265"/>
      <c r="Y97" s="265"/>
      <c r="Z97" s="5">
        <v>19.95</v>
      </c>
      <c r="AA97" s="265"/>
      <c r="AB97" s="265">
        <v>29.95</v>
      </c>
      <c r="AC97" s="5">
        <v>29.95</v>
      </c>
      <c r="AD97" s="265"/>
      <c r="AE97" s="265"/>
      <c r="AF97" s="265">
        <v>24.95</v>
      </c>
      <c r="AG97" s="265"/>
      <c r="AH97" s="265"/>
      <c r="AI97" s="265"/>
      <c r="AJ97" s="265">
        <v>9.9499999999999993</v>
      </c>
      <c r="AK97" s="265"/>
      <c r="AL97" s="265"/>
      <c r="AM97" s="265" t="s">
        <v>1683</v>
      </c>
      <c r="AP97" s="137" t="s">
        <v>686</v>
      </c>
    </row>
    <row r="98" spans="2:42" x14ac:dyDescent="0.25">
      <c r="B98" s="5" t="s">
        <v>1322</v>
      </c>
      <c r="C98" s="5" t="s">
        <v>1684</v>
      </c>
      <c r="D98" s="271">
        <v>46205</v>
      </c>
      <c r="E98" s="5" t="s">
        <v>1685</v>
      </c>
      <c r="F98" s="265" t="s">
        <v>827</v>
      </c>
      <c r="G98" s="5">
        <v>29.95</v>
      </c>
      <c r="H98" s="265"/>
      <c r="I98" s="265">
        <v>5.95</v>
      </c>
      <c r="J98" s="265"/>
      <c r="K98" s="265"/>
      <c r="L98" s="265"/>
      <c r="M98" s="265"/>
      <c r="O98" s="265">
        <v>4.95</v>
      </c>
      <c r="P98" s="265">
        <v>3.95</v>
      </c>
      <c r="Q98" s="265"/>
      <c r="R98" s="265">
        <v>19.95</v>
      </c>
      <c r="S98" s="265">
        <v>3.95</v>
      </c>
      <c r="T98" s="265"/>
      <c r="U98" s="265">
        <v>9.9499999999999993</v>
      </c>
      <c r="V98" s="265"/>
      <c r="W98" s="265">
        <v>9.9499999999999993</v>
      </c>
      <c r="X98" s="265"/>
      <c r="Y98" s="265"/>
      <c r="Z98" s="5">
        <v>19.95</v>
      </c>
      <c r="AA98" s="265"/>
      <c r="AB98" s="265">
        <v>29.95</v>
      </c>
      <c r="AC98" s="5">
        <v>29.95</v>
      </c>
      <c r="AD98" s="265"/>
      <c r="AE98" s="265"/>
      <c r="AF98" s="265">
        <v>24.95</v>
      </c>
      <c r="AG98" s="265"/>
      <c r="AH98" s="265"/>
      <c r="AI98" s="265"/>
      <c r="AJ98" s="265">
        <v>9.9499999999999993</v>
      </c>
      <c r="AK98" s="265"/>
      <c r="AL98" s="265"/>
      <c r="AM98" s="265" t="s">
        <v>1683</v>
      </c>
      <c r="AP98" s="137" t="s">
        <v>686</v>
      </c>
    </row>
    <row r="99" spans="2:42" x14ac:dyDescent="0.25">
      <c r="B99" s="5" t="s">
        <v>1322</v>
      </c>
      <c r="C99" s="5" t="s">
        <v>1686</v>
      </c>
      <c r="D99" s="271">
        <v>46205</v>
      </c>
      <c r="E99" s="5" t="s">
        <v>1687</v>
      </c>
      <c r="F99" s="265" t="s">
        <v>827</v>
      </c>
      <c r="G99" s="5">
        <v>29.95</v>
      </c>
      <c r="H99" s="265"/>
      <c r="I99" s="265">
        <v>5.95</v>
      </c>
      <c r="J99" s="265"/>
      <c r="K99" s="265"/>
      <c r="L99" s="265"/>
      <c r="M99" s="265"/>
      <c r="O99" s="265">
        <v>4.95</v>
      </c>
      <c r="P99" s="265">
        <v>3.95</v>
      </c>
      <c r="Q99" s="265"/>
      <c r="R99" s="265">
        <v>19.95</v>
      </c>
      <c r="S99" s="265">
        <v>3.95</v>
      </c>
      <c r="T99" s="265"/>
      <c r="U99" s="265">
        <v>9.9499999999999993</v>
      </c>
      <c r="V99" s="265"/>
      <c r="W99" s="265">
        <v>9.9499999999999993</v>
      </c>
      <c r="X99" s="265"/>
      <c r="Y99" s="265"/>
      <c r="Z99" s="5">
        <v>19.95</v>
      </c>
      <c r="AA99" s="265"/>
      <c r="AB99" s="265">
        <v>29.95</v>
      </c>
      <c r="AC99" s="5">
        <v>29.95</v>
      </c>
      <c r="AD99" s="265"/>
      <c r="AE99" s="265"/>
      <c r="AF99" s="265">
        <v>24.95</v>
      </c>
      <c r="AG99" s="265"/>
      <c r="AH99" s="265"/>
      <c r="AI99" s="265"/>
      <c r="AJ99" s="265">
        <v>9.9499999999999993</v>
      </c>
      <c r="AK99" s="265"/>
      <c r="AL99" s="265"/>
      <c r="AM99" s="265" t="s">
        <v>1683</v>
      </c>
      <c r="AP99" s="137" t="s">
        <v>686</v>
      </c>
    </row>
    <row r="100" spans="2:42" x14ac:dyDescent="0.25">
      <c r="B100" s="5" t="s">
        <v>1322</v>
      </c>
      <c r="C100" s="5" t="s">
        <v>1681</v>
      </c>
      <c r="D100" s="271">
        <v>46205</v>
      </c>
      <c r="E100" s="5" t="s">
        <v>1682</v>
      </c>
      <c r="F100" s="265" t="s">
        <v>827</v>
      </c>
      <c r="G100" s="5">
        <v>29.95</v>
      </c>
      <c r="H100" s="265"/>
      <c r="I100" s="265">
        <v>5.95</v>
      </c>
      <c r="J100" s="265"/>
      <c r="K100" s="265"/>
      <c r="L100" s="265"/>
      <c r="M100" s="265"/>
      <c r="O100" s="265">
        <v>4.95</v>
      </c>
      <c r="P100" s="265">
        <v>3.95</v>
      </c>
      <c r="Q100" s="265"/>
      <c r="R100" s="265">
        <v>19.95</v>
      </c>
      <c r="S100" s="265">
        <v>3.95</v>
      </c>
      <c r="T100" s="265"/>
      <c r="U100" s="265">
        <v>9.9499999999999993</v>
      </c>
      <c r="V100" s="265"/>
      <c r="W100" s="265">
        <v>9.9499999999999993</v>
      </c>
      <c r="X100" s="265"/>
      <c r="Y100" s="265"/>
      <c r="Z100" s="5">
        <v>19.95</v>
      </c>
      <c r="AA100" s="265"/>
      <c r="AB100" s="265">
        <v>29.95</v>
      </c>
      <c r="AC100" s="5">
        <v>29.95</v>
      </c>
      <c r="AD100" s="265"/>
      <c r="AE100" s="265"/>
      <c r="AF100" s="265">
        <v>24.95</v>
      </c>
      <c r="AG100" s="265"/>
      <c r="AH100" s="265"/>
      <c r="AI100" s="265"/>
      <c r="AJ100" s="265">
        <v>9.9499999999999993</v>
      </c>
      <c r="AK100" s="265"/>
      <c r="AL100" s="265"/>
      <c r="AM100" s="265" t="s">
        <v>1683</v>
      </c>
      <c r="AP100" s="137" t="s">
        <v>686</v>
      </c>
    </row>
    <row r="101" spans="2:42" x14ac:dyDescent="0.25">
      <c r="B101" s="5" t="s">
        <v>486</v>
      </c>
      <c r="C101" s="5" t="s">
        <v>490</v>
      </c>
      <c r="D101" s="271">
        <v>45116</v>
      </c>
      <c r="E101" s="5" t="s">
        <v>847</v>
      </c>
      <c r="F101" s="265" t="s">
        <v>827</v>
      </c>
      <c r="G101" s="5">
        <v>30</v>
      </c>
      <c r="H101" s="265"/>
      <c r="I101" s="265"/>
      <c r="J101" s="265"/>
      <c r="K101" s="265"/>
      <c r="L101" s="265"/>
      <c r="M101" s="265"/>
      <c r="O101" s="265"/>
      <c r="P101" s="265">
        <v>5</v>
      </c>
      <c r="Q101" s="265">
        <v>5</v>
      </c>
      <c r="R101" s="265"/>
      <c r="S101" s="265">
        <v>20</v>
      </c>
      <c r="T101" s="265"/>
      <c r="U101" s="265"/>
      <c r="V101" s="265"/>
      <c r="W101" s="265"/>
      <c r="X101" s="265"/>
      <c r="Y101" s="265"/>
      <c r="Z101" s="5">
        <v>20</v>
      </c>
      <c r="AA101" s="265">
        <v>30</v>
      </c>
      <c r="AB101" s="265"/>
      <c r="AC101" s="5">
        <v>30</v>
      </c>
      <c r="AD101" s="265"/>
      <c r="AE101" s="265">
        <v>5</v>
      </c>
      <c r="AF101" s="265"/>
      <c r="AG101" s="265"/>
      <c r="AH101" s="265"/>
      <c r="AI101" s="265"/>
      <c r="AJ101" s="265"/>
      <c r="AK101" s="265"/>
      <c r="AL101" s="265"/>
      <c r="AM101" s="265"/>
      <c r="AP101" s="137" t="s">
        <v>686</v>
      </c>
    </row>
    <row r="102" spans="2:42" x14ac:dyDescent="0.25">
      <c r="B102" s="5" t="s">
        <v>495</v>
      </c>
      <c r="C102" s="5" t="s">
        <v>498</v>
      </c>
      <c r="D102" s="271">
        <v>45116</v>
      </c>
      <c r="E102" s="5" t="s">
        <v>848</v>
      </c>
      <c r="F102" s="265" t="s">
        <v>827</v>
      </c>
      <c r="G102" s="5">
        <v>25</v>
      </c>
      <c r="H102" s="265"/>
      <c r="I102" s="265"/>
      <c r="J102" s="265"/>
      <c r="K102" s="265"/>
      <c r="L102" s="265"/>
      <c r="M102" s="265"/>
      <c r="O102" s="265"/>
      <c r="P102" s="265"/>
      <c r="Q102" s="265"/>
      <c r="R102" s="265"/>
      <c r="S102" s="265">
        <v>2</v>
      </c>
      <c r="T102" s="265">
        <v>2</v>
      </c>
      <c r="U102" s="265"/>
      <c r="V102" s="265"/>
      <c r="W102" s="265"/>
      <c r="X102" s="265"/>
      <c r="Y102" s="265"/>
      <c r="Z102" s="5">
        <v>20</v>
      </c>
      <c r="AA102" s="265">
        <v>25</v>
      </c>
      <c r="AB102" s="265"/>
      <c r="AC102" s="5">
        <v>25</v>
      </c>
      <c r="AD102" s="265"/>
      <c r="AE102" s="265"/>
      <c r="AF102" s="265"/>
      <c r="AG102" s="265"/>
      <c r="AH102" s="265"/>
      <c r="AI102" s="265"/>
      <c r="AJ102" s="265"/>
      <c r="AK102" s="265"/>
      <c r="AL102" s="265"/>
      <c r="AM102" s="265"/>
      <c r="AP102" s="137" t="s">
        <v>686</v>
      </c>
    </row>
    <row r="103" spans="2:42" x14ac:dyDescent="0.25">
      <c r="B103" s="5" t="s">
        <v>503</v>
      </c>
      <c r="C103" s="5" t="s">
        <v>2069</v>
      </c>
      <c r="D103" s="271">
        <v>45997</v>
      </c>
      <c r="E103" s="5">
        <v>20240510</v>
      </c>
      <c r="F103" s="265" t="s">
        <v>827</v>
      </c>
      <c r="H103" s="265"/>
      <c r="I103" s="265"/>
      <c r="J103" s="265"/>
      <c r="K103" s="265"/>
      <c r="L103" s="265"/>
      <c r="M103" s="265"/>
      <c r="O103" s="265"/>
      <c r="P103" s="265"/>
      <c r="Q103" s="265"/>
      <c r="R103" s="265"/>
      <c r="S103" s="265">
        <v>4.95</v>
      </c>
      <c r="T103" s="265"/>
      <c r="U103" s="265"/>
      <c r="V103" s="265"/>
      <c r="W103" s="265"/>
      <c r="X103" s="265"/>
      <c r="Y103" s="265"/>
      <c r="AA103" s="265">
        <v>25</v>
      </c>
      <c r="AB103" s="265"/>
      <c r="AC103" s="5">
        <v>25</v>
      </c>
      <c r="AD103" s="265"/>
      <c r="AE103" s="265"/>
      <c r="AF103" s="265"/>
      <c r="AG103" s="265"/>
      <c r="AH103" s="265"/>
      <c r="AI103" s="265"/>
      <c r="AJ103" s="265"/>
      <c r="AK103" s="265"/>
      <c r="AL103" s="265"/>
      <c r="AM103" s="265"/>
      <c r="AP103" s="137" t="s">
        <v>686</v>
      </c>
    </row>
    <row r="104" spans="2:42" x14ac:dyDescent="0.25">
      <c r="B104" s="5" t="s">
        <v>503</v>
      </c>
      <c r="C104" s="5" t="s">
        <v>2069</v>
      </c>
      <c r="D104" s="271">
        <v>45997</v>
      </c>
      <c r="E104" s="5">
        <v>20240510</v>
      </c>
      <c r="F104" s="265" t="s">
        <v>827</v>
      </c>
      <c r="H104" s="265"/>
      <c r="I104" s="265"/>
      <c r="J104" s="265"/>
      <c r="K104" s="265"/>
      <c r="L104" s="265"/>
      <c r="M104" s="265"/>
      <c r="O104" s="265"/>
      <c r="P104" s="265"/>
      <c r="Q104" s="265"/>
      <c r="R104" s="265"/>
      <c r="S104" s="265">
        <v>4.95</v>
      </c>
      <c r="T104" s="265"/>
      <c r="U104" s="265"/>
      <c r="V104" s="265"/>
      <c r="W104" s="265"/>
      <c r="X104" s="265"/>
      <c r="Y104" s="265"/>
      <c r="AA104" s="265">
        <v>25</v>
      </c>
      <c r="AB104" s="265"/>
      <c r="AC104" s="5">
        <v>25</v>
      </c>
      <c r="AD104" s="265"/>
      <c r="AE104" s="265"/>
      <c r="AF104" s="265"/>
      <c r="AG104" s="265"/>
      <c r="AH104" s="265"/>
      <c r="AI104" s="265"/>
      <c r="AJ104" s="265"/>
      <c r="AK104" s="265"/>
      <c r="AL104" s="265"/>
      <c r="AM104" s="265"/>
      <c r="AP104" s="137" t="s">
        <v>686</v>
      </c>
    </row>
    <row r="105" spans="2:42" x14ac:dyDescent="0.25">
      <c r="B105" s="5" t="s">
        <v>503</v>
      </c>
      <c r="C105" s="5" t="s">
        <v>2070</v>
      </c>
      <c r="D105" s="271">
        <v>45997</v>
      </c>
      <c r="E105" s="5">
        <v>20240510</v>
      </c>
      <c r="F105" s="265" t="s">
        <v>827</v>
      </c>
      <c r="H105" s="265"/>
      <c r="I105" s="265"/>
      <c r="J105" s="265"/>
      <c r="K105" s="265"/>
      <c r="L105" s="265"/>
      <c r="M105" s="265"/>
      <c r="O105" s="265"/>
      <c r="P105" s="265"/>
      <c r="Q105" s="265"/>
      <c r="R105" s="265"/>
      <c r="S105" s="265">
        <v>4.95</v>
      </c>
      <c r="T105" s="265"/>
      <c r="U105" s="265"/>
      <c r="V105" s="265"/>
      <c r="W105" s="265"/>
      <c r="X105" s="265"/>
      <c r="Y105" s="265"/>
      <c r="AA105" s="265">
        <v>25</v>
      </c>
      <c r="AB105" s="265"/>
      <c r="AC105" s="5">
        <v>25</v>
      </c>
      <c r="AD105" s="265"/>
      <c r="AE105" s="265"/>
      <c r="AF105" s="265"/>
      <c r="AG105" s="265"/>
      <c r="AH105" s="265"/>
      <c r="AI105" s="265"/>
      <c r="AJ105" s="265"/>
      <c r="AK105" s="265"/>
      <c r="AL105" s="265"/>
      <c r="AM105" s="265"/>
      <c r="AP105" s="137" t="s">
        <v>686</v>
      </c>
    </row>
    <row r="106" spans="2:42" x14ac:dyDescent="0.25">
      <c r="B106" s="5" t="s">
        <v>503</v>
      </c>
      <c r="C106" s="5" t="s">
        <v>2070</v>
      </c>
      <c r="D106" s="271">
        <v>45997</v>
      </c>
      <c r="E106" s="5">
        <v>20240510</v>
      </c>
      <c r="F106" s="265" t="s">
        <v>827</v>
      </c>
      <c r="H106" s="265"/>
      <c r="I106" s="265"/>
      <c r="J106" s="265"/>
      <c r="K106" s="265"/>
      <c r="L106" s="265"/>
      <c r="M106" s="265"/>
      <c r="O106" s="265"/>
      <c r="P106" s="265"/>
      <c r="Q106" s="265"/>
      <c r="R106" s="265"/>
      <c r="S106" s="265">
        <v>4.95</v>
      </c>
      <c r="T106" s="265"/>
      <c r="U106" s="265"/>
      <c r="V106" s="265"/>
      <c r="W106" s="265"/>
      <c r="X106" s="265"/>
      <c r="Y106" s="265"/>
      <c r="AA106" s="265">
        <v>25</v>
      </c>
      <c r="AB106" s="265"/>
      <c r="AC106" s="5">
        <v>25</v>
      </c>
      <c r="AD106" s="265"/>
      <c r="AE106" s="265"/>
      <c r="AF106" s="265"/>
      <c r="AG106" s="265"/>
      <c r="AH106" s="265"/>
      <c r="AI106" s="265"/>
      <c r="AJ106" s="265"/>
      <c r="AK106" s="265"/>
      <c r="AL106" s="265"/>
      <c r="AM106" s="265"/>
      <c r="AP106" s="137" t="s">
        <v>686</v>
      </c>
    </row>
    <row r="107" spans="2:42" x14ac:dyDescent="0.25">
      <c r="B107" s="5" t="s">
        <v>503</v>
      </c>
      <c r="C107" s="5" t="s">
        <v>2071</v>
      </c>
      <c r="D107" s="271">
        <v>45997</v>
      </c>
      <c r="E107" s="5">
        <v>20240510</v>
      </c>
      <c r="F107" s="265" t="s">
        <v>827</v>
      </c>
      <c r="H107" s="265"/>
      <c r="I107" s="265"/>
      <c r="J107" s="265"/>
      <c r="K107" s="265"/>
      <c r="L107" s="265"/>
      <c r="M107" s="265"/>
      <c r="O107" s="265"/>
      <c r="P107" s="265"/>
      <c r="Q107" s="265"/>
      <c r="R107" s="265"/>
      <c r="S107" s="265">
        <v>4.95</v>
      </c>
      <c r="T107" s="265"/>
      <c r="U107" s="265"/>
      <c r="V107" s="265"/>
      <c r="W107" s="265"/>
      <c r="X107" s="265"/>
      <c r="Y107" s="265"/>
      <c r="AA107" s="265">
        <v>25</v>
      </c>
      <c r="AB107" s="265"/>
      <c r="AC107" s="5">
        <v>25</v>
      </c>
      <c r="AD107" s="265"/>
      <c r="AE107" s="265"/>
      <c r="AF107" s="265"/>
      <c r="AG107" s="265"/>
      <c r="AH107" s="265"/>
      <c r="AI107" s="265"/>
      <c r="AJ107" s="265"/>
      <c r="AK107" s="265"/>
      <c r="AL107" s="265"/>
      <c r="AM107" s="265"/>
      <c r="AP107" s="137" t="s">
        <v>686</v>
      </c>
    </row>
    <row r="108" spans="2:42" x14ac:dyDescent="0.25">
      <c r="B108" s="5" t="s">
        <v>503</v>
      </c>
      <c r="C108" s="5" t="s">
        <v>2071</v>
      </c>
      <c r="D108" s="271">
        <v>45997</v>
      </c>
      <c r="E108" s="5">
        <v>20240510</v>
      </c>
      <c r="F108" s="265" t="s">
        <v>827</v>
      </c>
      <c r="H108" s="265"/>
      <c r="I108" s="265"/>
      <c r="J108" s="265"/>
      <c r="K108" s="265"/>
      <c r="L108" s="265"/>
      <c r="M108" s="265"/>
      <c r="O108" s="265"/>
      <c r="P108" s="265"/>
      <c r="Q108" s="265"/>
      <c r="R108" s="265"/>
      <c r="S108" s="265">
        <v>4.95</v>
      </c>
      <c r="T108" s="265"/>
      <c r="U108" s="265"/>
      <c r="V108" s="265"/>
      <c r="W108" s="265"/>
      <c r="X108" s="265"/>
      <c r="Y108" s="265"/>
      <c r="AA108" s="265">
        <v>25</v>
      </c>
      <c r="AB108" s="265"/>
      <c r="AC108" s="5">
        <v>25</v>
      </c>
      <c r="AD108" s="265"/>
      <c r="AE108" s="265"/>
      <c r="AF108" s="265"/>
      <c r="AG108" s="265"/>
      <c r="AH108" s="265"/>
      <c r="AI108" s="265"/>
      <c r="AJ108" s="265"/>
      <c r="AK108" s="265"/>
      <c r="AL108" s="265"/>
      <c r="AM108" s="265"/>
      <c r="AP108" s="137" t="s">
        <v>686</v>
      </c>
    </row>
    <row r="109" spans="2:42" x14ac:dyDescent="0.25">
      <c r="B109" s="5" t="s">
        <v>505</v>
      </c>
      <c r="C109" s="5" t="s">
        <v>509</v>
      </c>
      <c r="D109" s="271">
        <v>46084</v>
      </c>
      <c r="E109" s="5" t="s">
        <v>849</v>
      </c>
      <c r="F109" s="265" t="s">
        <v>827</v>
      </c>
      <c r="G109" s="5">
        <v>30</v>
      </c>
      <c r="H109" s="265"/>
      <c r="I109" s="265"/>
      <c r="J109" s="265"/>
      <c r="K109" s="265"/>
      <c r="L109" s="265"/>
      <c r="M109" s="265"/>
      <c r="O109" s="265"/>
      <c r="P109" s="265"/>
      <c r="Q109" s="265"/>
      <c r="R109" s="265"/>
      <c r="S109" s="265">
        <v>5</v>
      </c>
      <c r="T109" s="265"/>
      <c r="U109" s="265"/>
      <c r="V109" s="265"/>
      <c r="W109" s="265"/>
      <c r="X109" s="265"/>
      <c r="Y109" s="265"/>
      <c r="Z109" s="5">
        <v>25</v>
      </c>
      <c r="AA109" s="265"/>
      <c r="AB109" s="265">
        <v>25</v>
      </c>
      <c r="AD109" s="265"/>
      <c r="AE109" s="265"/>
      <c r="AF109" s="265"/>
      <c r="AG109" s="265"/>
      <c r="AH109" s="265"/>
      <c r="AI109" s="265"/>
      <c r="AJ109" s="265"/>
      <c r="AK109" s="265"/>
      <c r="AL109" s="265"/>
      <c r="AM109" s="265"/>
      <c r="AP109" s="137" t="s">
        <v>686</v>
      </c>
    </row>
    <row r="110" spans="2:42" x14ac:dyDescent="0.25">
      <c r="B110" s="5" t="s">
        <v>505</v>
      </c>
      <c r="C110" s="5" t="s">
        <v>509</v>
      </c>
      <c r="D110" s="271">
        <v>46084</v>
      </c>
      <c r="E110" s="5" t="s">
        <v>849</v>
      </c>
      <c r="F110" s="265" t="s">
        <v>827</v>
      </c>
      <c r="G110" s="5">
        <v>30</v>
      </c>
      <c r="H110" s="265"/>
      <c r="I110" s="265"/>
      <c r="J110" s="265"/>
      <c r="K110" s="265"/>
      <c r="L110" s="265"/>
      <c r="M110" s="265"/>
      <c r="O110" s="265"/>
      <c r="P110" s="265"/>
      <c r="Q110" s="265"/>
      <c r="R110" s="265"/>
      <c r="S110" s="265">
        <v>5</v>
      </c>
      <c r="T110" s="265"/>
      <c r="U110" s="265"/>
      <c r="V110" s="265"/>
      <c r="W110" s="265"/>
      <c r="X110" s="265"/>
      <c r="Y110" s="265"/>
      <c r="Z110" s="5">
        <v>25</v>
      </c>
      <c r="AA110" s="265"/>
      <c r="AB110" s="265">
        <v>25</v>
      </c>
      <c r="AD110" s="265"/>
      <c r="AE110" s="265"/>
      <c r="AF110" s="265"/>
      <c r="AG110" s="265"/>
      <c r="AH110" s="265"/>
      <c r="AI110" s="265"/>
      <c r="AJ110" s="265"/>
      <c r="AK110" s="265"/>
      <c r="AL110" s="265"/>
      <c r="AM110" s="265"/>
      <c r="AP110" s="137" t="s">
        <v>686</v>
      </c>
    </row>
    <row r="111" spans="2:42" x14ac:dyDescent="0.25">
      <c r="B111" s="5" t="s">
        <v>505</v>
      </c>
      <c r="C111" s="5" t="s">
        <v>509</v>
      </c>
      <c r="D111" s="271">
        <v>46084</v>
      </c>
      <c r="E111" s="5" t="s">
        <v>849</v>
      </c>
      <c r="F111" s="265" t="s">
        <v>827</v>
      </c>
      <c r="G111" s="5">
        <v>30</v>
      </c>
      <c r="H111" s="265"/>
      <c r="I111" s="265"/>
      <c r="J111" s="265"/>
      <c r="K111" s="265"/>
      <c r="L111" s="265"/>
      <c r="M111" s="265"/>
      <c r="O111" s="265"/>
      <c r="P111" s="265"/>
      <c r="Q111" s="265"/>
      <c r="R111" s="265"/>
      <c r="S111" s="265">
        <v>5</v>
      </c>
      <c r="T111" s="265"/>
      <c r="U111" s="265"/>
      <c r="V111" s="265"/>
      <c r="W111" s="265"/>
      <c r="X111" s="265"/>
      <c r="Y111" s="265"/>
      <c r="Z111" s="5">
        <v>25</v>
      </c>
      <c r="AA111" s="265"/>
      <c r="AB111" s="265">
        <v>25</v>
      </c>
      <c r="AD111" s="265"/>
      <c r="AE111" s="265"/>
      <c r="AF111" s="265"/>
      <c r="AG111" s="265"/>
      <c r="AH111" s="265"/>
      <c r="AI111" s="265"/>
      <c r="AJ111" s="265"/>
      <c r="AK111" s="265"/>
      <c r="AL111" s="265"/>
      <c r="AM111" s="265"/>
      <c r="AP111" s="137" t="s">
        <v>686</v>
      </c>
    </row>
    <row r="112" spans="2:42" x14ac:dyDescent="0.25">
      <c r="B112" s="5" t="s">
        <v>505</v>
      </c>
      <c r="C112" s="5" t="s">
        <v>509</v>
      </c>
      <c r="D112" s="271">
        <v>46084</v>
      </c>
      <c r="E112" s="5" t="s">
        <v>849</v>
      </c>
      <c r="F112" s="265" t="s">
        <v>827</v>
      </c>
      <c r="G112" s="5">
        <v>30</v>
      </c>
      <c r="H112" s="265"/>
      <c r="I112" s="265"/>
      <c r="J112" s="265"/>
      <c r="K112" s="265"/>
      <c r="L112" s="265"/>
      <c r="M112" s="265"/>
      <c r="O112" s="265"/>
      <c r="P112" s="265"/>
      <c r="Q112" s="265"/>
      <c r="R112" s="265"/>
      <c r="S112" s="265">
        <v>5</v>
      </c>
      <c r="T112" s="265"/>
      <c r="U112" s="265"/>
      <c r="V112" s="265"/>
      <c r="W112" s="265"/>
      <c r="X112" s="265"/>
      <c r="Y112" s="265"/>
      <c r="Z112" s="5">
        <v>25</v>
      </c>
      <c r="AA112" s="265"/>
      <c r="AB112" s="265">
        <v>25</v>
      </c>
      <c r="AD112" s="265"/>
      <c r="AE112" s="265"/>
      <c r="AF112" s="265"/>
      <c r="AG112" s="265"/>
      <c r="AH112" s="265"/>
      <c r="AI112" s="265"/>
      <c r="AJ112" s="265"/>
      <c r="AK112" s="265"/>
      <c r="AL112" s="265"/>
      <c r="AM112" s="265"/>
      <c r="AP112" s="137" t="s">
        <v>686</v>
      </c>
    </row>
    <row r="113" spans="2:42" x14ac:dyDescent="0.25">
      <c r="B113" s="5" t="s">
        <v>505</v>
      </c>
      <c r="C113" s="5" t="s">
        <v>509</v>
      </c>
      <c r="D113" s="271">
        <v>46084</v>
      </c>
      <c r="E113" s="5" t="s">
        <v>849</v>
      </c>
      <c r="F113" s="265" t="s">
        <v>827</v>
      </c>
      <c r="G113" s="5">
        <v>30</v>
      </c>
      <c r="H113" s="265"/>
      <c r="I113" s="265"/>
      <c r="J113" s="265"/>
      <c r="K113" s="265"/>
      <c r="L113" s="265"/>
      <c r="M113" s="265"/>
      <c r="O113" s="265"/>
      <c r="P113" s="265"/>
      <c r="Q113" s="265"/>
      <c r="R113" s="265"/>
      <c r="S113" s="265">
        <v>5</v>
      </c>
      <c r="T113" s="265"/>
      <c r="U113" s="265"/>
      <c r="V113" s="265"/>
      <c r="W113" s="265"/>
      <c r="X113" s="265"/>
      <c r="Y113" s="265"/>
      <c r="Z113" s="5">
        <v>25</v>
      </c>
      <c r="AA113" s="265"/>
      <c r="AB113" s="265">
        <v>25</v>
      </c>
      <c r="AD113" s="265"/>
      <c r="AE113" s="265"/>
      <c r="AF113" s="265"/>
      <c r="AG113" s="265"/>
      <c r="AH113" s="265"/>
      <c r="AI113" s="265"/>
      <c r="AJ113" s="265"/>
      <c r="AK113" s="265"/>
      <c r="AL113" s="265"/>
      <c r="AM113" s="265"/>
      <c r="AP113" s="137" t="s">
        <v>686</v>
      </c>
    </row>
    <row r="114" spans="2:42" x14ac:dyDescent="0.25">
      <c r="B114" s="5" t="s">
        <v>505</v>
      </c>
      <c r="C114" s="5" t="s">
        <v>509</v>
      </c>
      <c r="D114" s="271">
        <v>46084</v>
      </c>
      <c r="E114" s="5" t="s">
        <v>849</v>
      </c>
      <c r="F114" s="265" t="s">
        <v>827</v>
      </c>
      <c r="G114" s="5">
        <v>30</v>
      </c>
      <c r="H114" s="265"/>
      <c r="I114" s="265"/>
      <c r="J114" s="265"/>
      <c r="K114" s="265"/>
      <c r="L114" s="265"/>
      <c r="M114" s="265"/>
      <c r="O114" s="265"/>
      <c r="P114" s="265"/>
      <c r="Q114" s="265"/>
      <c r="R114" s="265"/>
      <c r="S114" s="265">
        <v>5</v>
      </c>
      <c r="T114" s="265"/>
      <c r="U114" s="265"/>
      <c r="V114" s="265"/>
      <c r="W114" s="265"/>
      <c r="X114" s="265"/>
      <c r="Y114" s="265"/>
      <c r="Z114" s="5">
        <v>25</v>
      </c>
      <c r="AA114" s="265"/>
      <c r="AB114" s="265">
        <v>25</v>
      </c>
      <c r="AD114" s="265"/>
      <c r="AE114" s="265"/>
      <c r="AF114" s="265"/>
      <c r="AG114" s="265"/>
      <c r="AH114" s="265"/>
      <c r="AI114" s="265"/>
      <c r="AJ114" s="265"/>
      <c r="AK114" s="265"/>
      <c r="AL114" s="265"/>
      <c r="AM114" s="265"/>
      <c r="AP114" s="137" t="s">
        <v>686</v>
      </c>
    </row>
    <row r="115" spans="2:42" x14ac:dyDescent="0.25">
      <c r="B115" s="5" t="s">
        <v>516</v>
      </c>
      <c r="C115" s="5" t="s">
        <v>1997</v>
      </c>
      <c r="D115" s="271">
        <v>46252</v>
      </c>
      <c r="E115" s="5" t="s">
        <v>1880</v>
      </c>
      <c r="F115" s="265">
        <v>0.05</v>
      </c>
      <c r="G115" s="5">
        <v>35</v>
      </c>
      <c r="H115" s="265"/>
      <c r="I115" s="265"/>
      <c r="J115" s="265"/>
      <c r="K115" s="265"/>
      <c r="L115" s="265">
        <v>0.03</v>
      </c>
      <c r="M115" s="265">
        <v>0.03</v>
      </c>
      <c r="O115" s="265"/>
      <c r="P115" s="265">
        <v>5</v>
      </c>
      <c r="Q115" s="265"/>
      <c r="R115" s="265"/>
      <c r="S115" s="265">
        <v>3</v>
      </c>
      <c r="T115" s="265"/>
      <c r="U115" s="265"/>
      <c r="V115" s="265"/>
      <c r="W115" s="265"/>
      <c r="X115" s="265"/>
      <c r="Y115" s="265"/>
      <c r="Z115" s="5">
        <v>15</v>
      </c>
      <c r="AA115" s="265">
        <v>35</v>
      </c>
      <c r="AB115" s="265"/>
      <c r="AC115" s="5">
        <v>35</v>
      </c>
      <c r="AD115" s="265"/>
      <c r="AE115" s="265"/>
      <c r="AF115" s="265"/>
      <c r="AG115" s="265"/>
      <c r="AH115" s="265"/>
      <c r="AI115" s="265"/>
      <c r="AJ115" s="265"/>
      <c r="AK115" s="265"/>
      <c r="AL115" s="265"/>
      <c r="AM115" s="265"/>
      <c r="AP115" s="137" t="s">
        <v>686</v>
      </c>
    </row>
    <row r="116" spans="2:42" x14ac:dyDescent="0.25">
      <c r="B116" s="5" t="s">
        <v>516</v>
      </c>
      <c r="C116" s="5" t="s">
        <v>1879</v>
      </c>
      <c r="D116" s="271">
        <v>46246</v>
      </c>
      <c r="E116" s="5" t="s">
        <v>1880</v>
      </c>
      <c r="F116" s="265">
        <v>0.05</v>
      </c>
      <c r="G116" s="5">
        <v>35</v>
      </c>
      <c r="H116" s="265"/>
      <c r="I116" s="265"/>
      <c r="J116" s="265"/>
      <c r="K116" s="265"/>
      <c r="L116" s="265">
        <v>0.03</v>
      </c>
      <c r="M116" s="265">
        <v>0.03</v>
      </c>
      <c r="O116" s="265"/>
      <c r="P116" s="265">
        <v>5</v>
      </c>
      <c r="Q116" s="265"/>
      <c r="R116" s="265"/>
      <c r="S116" s="265">
        <v>3</v>
      </c>
      <c r="T116" s="265"/>
      <c r="U116" s="265"/>
      <c r="V116" s="265"/>
      <c r="W116" s="265"/>
      <c r="X116" s="265"/>
      <c r="Y116" s="265"/>
      <c r="Z116" s="5">
        <v>15</v>
      </c>
      <c r="AA116" s="265">
        <v>35</v>
      </c>
      <c r="AB116" s="265"/>
      <c r="AC116" s="5">
        <v>35</v>
      </c>
      <c r="AD116" s="265"/>
      <c r="AE116" s="265"/>
      <c r="AF116" s="265"/>
      <c r="AG116" s="265"/>
      <c r="AH116" s="265"/>
      <c r="AI116" s="265"/>
      <c r="AJ116" s="265"/>
      <c r="AK116" s="265"/>
      <c r="AL116" s="265"/>
      <c r="AM116" s="265"/>
      <c r="AP116" s="137" t="s">
        <v>686</v>
      </c>
    </row>
    <row r="117" spans="2:42" x14ac:dyDescent="0.25">
      <c r="B117" s="5" t="s">
        <v>516</v>
      </c>
      <c r="C117" s="5" t="s">
        <v>1881</v>
      </c>
      <c r="D117" s="271">
        <v>46246</v>
      </c>
      <c r="E117" s="5" t="s">
        <v>1880</v>
      </c>
      <c r="F117" s="265">
        <v>0.05</v>
      </c>
      <c r="G117" s="5">
        <v>35</v>
      </c>
      <c r="H117" s="265"/>
      <c r="I117" s="265"/>
      <c r="J117" s="265"/>
      <c r="K117" s="265"/>
      <c r="L117" s="265">
        <v>0.03</v>
      </c>
      <c r="M117" s="265">
        <v>0.03</v>
      </c>
      <c r="O117" s="265"/>
      <c r="P117" s="265">
        <v>5</v>
      </c>
      <c r="Q117" s="265"/>
      <c r="R117" s="265"/>
      <c r="S117" s="265">
        <v>3</v>
      </c>
      <c r="T117" s="265"/>
      <c r="U117" s="265"/>
      <c r="V117" s="265"/>
      <c r="W117" s="265"/>
      <c r="X117" s="265"/>
      <c r="Y117" s="265"/>
      <c r="Z117" s="5">
        <v>15</v>
      </c>
      <c r="AA117" s="265">
        <v>35</v>
      </c>
      <c r="AB117" s="265"/>
      <c r="AC117" s="5">
        <v>35</v>
      </c>
      <c r="AD117" s="265"/>
      <c r="AE117" s="265"/>
      <c r="AF117" s="265"/>
      <c r="AG117" s="265"/>
      <c r="AH117" s="265"/>
      <c r="AI117" s="265"/>
      <c r="AJ117" s="265"/>
      <c r="AK117" s="265"/>
      <c r="AL117" s="265"/>
      <c r="AM117" s="265"/>
      <c r="AP117" s="137" t="s">
        <v>686</v>
      </c>
    </row>
    <row r="118" spans="2:42" x14ac:dyDescent="0.25">
      <c r="B118" s="5" t="s">
        <v>516</v>
      </c>
      <c r="C118" s="5" t="s">
        <v>1882</v>
      </c>
      <c r="D118" s="271">
        <v>46246</v>
      </c>
      <c r="E118" s="5" t="s">
        <v>1880</v>
      </c>
      <c r="F118" s="265">
        <v>0.05</v>
      </c>
      <c r="G118" s="5">
        <v>35</v>
      </c>
      <c r="H118" s="265"/>
      <c r="I118" s="265"/>
      <c r="J118" s="265"/>
      <c r="K118" s="265"/>
      <c r="L118" s="265">
        <v>0.03</v>
      </c>
      <c r="M118" s="265">
        <v>0.03</v>
      </c>
      <c r="O118" s="265"/>
      <c r="P118" s="265">
        <v>5</v>
      </c>
      <c r="Q118" s="265"/>
      <c r="R118" s="265"/>
      <c r="S118" s="265">
        <v>3</v>
      </c>
      <c r="T118" s="265"/>
      <c r="U118" s="265"/>
      <c r="V118" s="265"/>
      <c r="W118" s="265"/>
      <c r="X118" s="265"/>
      <c r="Y118" s="265"/>
      <c r="Z118" s="5">
        <v>15</v>
      </c>
      <c r="AA118" s="265">
        <v>35</v>
      </c>
      <c r="AB118" s="265"/>
      <c r="AC118" s="5">
        <v>35</v>
      </c>
      <c r="AD118" s="265"/>
      <c r="AE118" s="265"/>
      <c r="AF118" s="265"/>
      <c r="AG118" s="265"/>
      <c r="AH118" s="265"/>
      <c r="AI118" s="265"/>
      <c r="AJ118" s="265"/>
      <c r="AK118" s="265"/>
      <c r="AL118" s="265"/>
      <c r="AM118" s="265"/>
      <c r="AP118" s="137" t="s">
        <v>686</v>
      </c>
    </row>
    <row r="119" spans="2:42" x14ac:dyDescent="0.25">
      <c r="B119" s="5" t="s">
        <v>516</v>
      </c>
      <c r="C119" s="5" t="s">
        <v>1883</v>
      </c>
      <c r="D119" s="271">
        <v>46246</v>
      </c>
      <c r="E119" s="5" t="s">
        <v>1880</v>
      </c>
      <c r="F119" s="265">
        <v>0.05</v>
      </c>
      <c r="G119" s="5">
        <v>35</v>
      </c>
      <c r="H119" s="265"/>
      <c r="I119" s="265"/>
      <c r="J119" s="265"/>
      <c r="K119" s="265"/>
      <c r="L119" s="265">
        <v>0.03</v>
      </c>
      <c r="M119" s="265">
        <v>0.03</v>
      </c>
      <c r="O119" s="265"/>
      <c r="P119" s="265">
        <v>5</v>
      </c>
      <c r="Q119" s="265"/>
      <c r="R119" s="265"/>
      <c r="S119" s="265">
        <v>3</v>
      </c>
      <c r="T119" s="265"/>
      <c r="U119" s="265"/>
      <c r="V119" s="265"/>
      <c r="W119" s="265"/>
      <c r="X119" s="265"/>
      <c r="Y119" s="265"/>
      <c r="Z119" s="5">
        <v>15</v>
      </c>
      <c r="AA119" s="265">
        <v>35</v>
      </c>
      <c r="AB119" s="265"/>
      <c r="AC119" s="5">
        <v>35</v>
      </c>
      <c r="AD119" s="265"/>
      <c r="AE119" s="265"/>
      <c r="AF119" s="265"/>
      <c r="AG119" s="265"/>
      <c r="AH119" s="265"/>
      <c r="AI119" s="265"/>
      <c r="AJ119" s="265"/>
      <c r="AK119" s="265"/>
      <c r="AL119" s="265"/>
      <c r="AM119" s="265"/>
      <c r="AP119" s="137" t="s">
        <v>686</v>
      </c>
    </row>
    <row r="120" spans="2:42" x14ac:dyDescent="0.25">
      <c r="B120" s="5" t="s">
        <v>850</v>
      </c>
      <c r="C120" s="5" t="s">
        <v>521</v>
      </c>
      <c r="D120" s="271">
        <v>36892</v>
      </c>
      <c r="E120" s="5" t="s">
        <v>851</v>
      </c>
      <c r="F120" s="265" t="s">
        <v>827</v>
      </c>
      <c r="G120" s="5">
        <v>35</v>
      </c>
      <c r="H120" s="265">
        <v>5</v>
      </c>
      <c r="I120" s="265">
        <v>5</v>
      </c>
      <c r="J120" s="265"/>
      <c r="K120" s="265"/>
      <c r="L120" s="265"/>
      <c r="M120" s="265" t="s">
        <v>852</v>
      </c>
      <c r="O120" s="265"/>
      <c r="P120" s="265">
        <v>75</v>
      </c>
      <c r="Q120" s="265"/>
      <c r="R120" s="265"/>
      <c r="S120" s="265">
        <v>75</v>
      </c>
      <c r="T120" s="265"/>
      <c r="U120" s="265">
        <v>35</v>
      </c>
      <c r="V120" s="265">
        <v>10</v>
      </c>
      <c r="W120" s="265">
        <v>10</v>
      </c>
      <c r="X120" s="265"/>
      <c r="Y120" s="265"/>
      <c r="Z120" s="5">
        <v>10</v>
      </c>
      <c r="AA120" s="265">
        <v>50</v>
      </c>
      <c r="AB120" s="265"/>
      <c r="AC120" s="5">
        <v>35</v>
      </c>
      <c r="AD120" s="265"/>
      <c r="AE120" s="265"/>
      <c r="AF120" s="265"/>
      <c r="AG120" s="265"/>
      <c r="AH120" s="265">
        <v>75</v>
      </c>
      <c r="AI120" s="265"/>
      <c r="AJ120" s="265">
        <v>5</v>
      </c>
      <c r="AK120" s="265">
        <v>50</v>
      </c>
      <c r="AL120" s="265"/>
      <c r="AM120" s="265"/>
      <c r="AP120" s="137" t="s">
        <v>293</v>
      </c>
    </row>
    <row r="121" spans="2:42" x14ac:dyDescent="0.25">
      <c r="B121" s="5" t="s">
        <v>533</v>
      </c>
      <c r="C121" s="5" t="s">
        <v>545</v>
      </c>
      <c r="D121" s="271">
        <v>46079</v>
      </c>
      <c r="E121" s="5" t="s">
        <v>853</v>
      </c>
      <c r="F121" s="265" t="s">
        <v>827</v>
      </c>
      <c r="G121" s="5">
        <v>25</v>
      </c>
      <c r="H121" s="265"/>
      <c r="I121" s="265"/>
      <c r="J121" s="265"/>
      <c r="K121" s="265"/>
      <c r="L121" s="265"/>
      <c r="M121" s="265"/>
      <c r="O121" s="265"/>
      <c r="P121" s="265"/>
      <c r="Q121" s="265">
        <v>2.5</v>
      </c>
      <c r="R121" s="265"/>
      <c r="S121" s="265"/>
      <c r="T121" s="265">
        <v>2.95</v>
      </c>
      <c r="U121" s="265"/>
      <c r="V121" s="265"/>
      <c r="W121" s="265"/>
      <c r="X121" s="265"/>
      <c r="Y121" s="265"/>
      <c r="Z121" s="5">
        <v>25</v>
      </c>
      <c r="AA121" s="265">
        <v>25</v>
      </c>
      <c r="AB121" s="265"/>
      <c r="AD121" s="265"/>
      <c r="AE121" s="265"/>
      <c r="AF121" s="265"/>
      <c r="AG121" s="265"/>
      <c r="AH121" s="265"/>
      <c r="AI121" s="265"/>
      <c r="AJ121" s="265"/>
      <c r="AK121" s="265"/>
      <c r="AL121" s="265"/>
      <c r="AM121" s="265"/>
      <c r="AP121" s="137" t="s">
        <v>293</v>
      </c>
    </row>
    <row r="122" spans="2:42" x14ac:dyDescent="0.25">
      <c r="B122" s="5" t="s">
        <v>533</v>
      </c>
      <c r="C122" s="5" t="s">
        <v>542</v>
      </c>
      <c r="D122" s="271">
        <v>46079</v>
      </c>
      <c r="E122" s="5" t="s">
        <v>853</v>
      </c>
      <c r="F122" s="265" t="s">
        <v>827</v>
      </c>
      <c r="G122" s="5">
        <v>25</v>
      </c>
      <c r="H122" s="265"/>
      <c r="I122" s="265"/>
      <c r="J122" s="265"/>
      <c r="K122" s="265"/>
      <c r="L122" s="265"/>
      <c r="M122" s="265"/>
      <c r="O122" s="265"/>
      <c r="P122" s="265"/>
      <c r="Q122" s="265">
        <v>2.5</v>
      </c>
      <c r="R122" s="265"/>
      <c r="S122" s="265"/>
      <c r="T122" s="265">
        <v>2.95</v>
      </c>
      <c r="U122" s="265"/>
      <c r="V122" s="265"/>
      <c r="W122" s="265"/>
      <c r="X122" s="265"/>
      <c r="Y122" s="265"/>
      <c r="Z122" s="5">
        <v>25</v>
      </c>
      <c r="AA122" s="265">
        <v>25</v>
      </c>
      <c r="AB122" s="265"/>
      <c r="AD122" s="265"/>
      <c r="AE122" s="265"/>
      <c r="AF122" s="265"/>
      <c r="AG122" s="265"/>
      <c r="AH122" s="265"/>
      <c r="AI122" s="265"/>
      <c r="AJ122" s="265"/>
      <c r="AK122" s="265"/>
      <c r="AL122" s="265"/>
      <c r="AM122" s="265"/>
      <c r="AP122" s="137" t="s">
        <v>293</v>
      </c>
    </row>
    <row r="123" spans="2:42" x14ac:dyDescent="0.25">
      <c r="B123" s="5" t="s">
        <v>533</v>
      </c>
      <c r="C123" s="5" t="s">
        <v>1916</v>
      </c>
      <c r="D123" s="271">
        <v>45749</v>
      </c>
      <c r="E123" s="5" t="s">
        <v>854</v>
      </c>
      <c r="F123" s="265" t="s">
        <v>827</v>
      </c>
      <c r="G123" s="5">
        <v>25</v>
      </c>
      <c r="H123" s="265"/>
      <c r="I123" s="265"/>
      <c r="J123" s="265"/>
      <c r="K123" s="265"/>
      <c r="L123" s="265"/>
      <c r="M123" s="265"/>
      <c r="O123" s="265"/>
      <c r="P123" s="265"/>
      <c r="Q123" s="265">
        <v>2.5</v>
      </c>
      <c r="R123" s="265"/>
      <c r="S123" s="265"/>
      <c r="T123" s="265">
        <v>2.95</v>
      </c>
      <c r="U123" s="265"/>
      <c r="V123" s="265"/>
      <c r="W123" s="265"/>
      <c r="X123" s="265"/>
      <c r="Y123" s="265"/>
      <c r="Z123" s="5">
        <v>25</v>
      </c>
      <c r="AA123" s="265">
        <v>25</v>
      </c>
      <c r="AB123" s="265"/>
      <c r="AD123" s="265"/>
      <c r="AE123" s="265"/>
      <c r="AF123" s="265"/>
      <c r="AG123" s="265"/>
      <c r="AH123" s="265"/>
      <c r="AI123" s="265"/>
      <c r="AJ123" s="265"/>
      <c r="AK123" s="265"/>
      <c r="AL123" s="265"/>
      <c r="AM123" s="265"/>
      <c r="AP123" s="137" t="s">
        <v>293</v>
      </c>
    </row>
    <row r="124" spans="2:42" x14ac:dyDescent="0.25">
      <c r="B124" s="5" t="s">
        <v>533</v>
      </c>
      <c r="C124" s="5" t="s">
        <v>1917</v>
      </c>
      <c r="D124" s="271">
        <v>45749</v>
      </c>
      <c r="E124" s="5" t="s">
        <v>854</v>
      </c>
      <c r="F124" s="265" t="s">
        <v>827</v>
      </c>
      <c r="G124" s="5">
        <v>25</v>
      </c>
      <c r="H124" s="265"/>
      <c r="I124" s="265"/>
      <c r="J124" s="265"/>
      <c r="K124" s="265"/>
      <c r="L124" s="265"/>
      <c r="M124" s="265"/>
      <c r="O124" s="265"/>
      <c r="P124" s="265"/>
      <c r="Q124" s="265">
        <v>2.5</v>
      </c>
      <c r="R124" s="265"/>
      <c r="S124" s="265"/>
      <c r="T124" s="265">
        <v>2.95</v>
      </c>
      <c r="U124" s="265"/>
      <c r="V124" s="265"/>
      <c r="W124" s="265"/>
      <c r="X124" s="265"/>
      <c r="Y124" s="265"/>
      <c r="Z124" s="5">
        <v>25</v>
      </c>
      <c r="AA124" s="265">
        <v>25</v>
      </c>
      <c r="AB124" s="265"/>
      <c r="AD124" s="265"/>
      <c r="AE124" s="265"/>
      <c r="AF124" s="265"/>
      <c r="AG124" s="265"/>
      <c r="AH124" s="265"/>
      <c r="AI124" s="265"/>
      <c r="AJ124" s="265"/>
      <c r="AK124" s="265"/>
      <c r="AL124" s="265"/>
      <c r="AM124" s="265"/>
      <c r="AP124" s="137" t="s">
        <v>293</v>
      </c>
    </row>
    <row r="125" spans="2:42" x14ac:dyDescent="0.25">
      <c r="B125" s="5" t="s">
        <v>533</v>
      </c>
      <c r="C125" s="5" t="s">
        <v>549</v>
      </c>
      <c r="D125" s="271">
        <v>45419</v>
      </c>
      <c r="E125" s="5" t="s">
        <v>855</v>
      </c>
      <c r="F125" s="265" t="s">
        <v>827</v>
      </c>
      <c r="G125" s="5">
        <v>25</v>
      </c>
      <c r="H125" s="265"/>
      <c r="I125" s="265"/>
      <c r="J125" s="265"/>
      <c r="K125" s="265"/>
      <c r="L125" s="265"/>
      <c r="M125" s="265"/>
      <c r="O125" s="265"/>
      <c r="P125" s="265"/>
      <c r="Q125" s="265">
        <v>2.5</v>
      </c>
      <c r="R125" s="265"/>
      <c r="S125" s="265"/>
      <c r="T125" s="265">
        <v>2.95</v>
      </c>
      <c r="U125" s="265"/>
      <c r="V125" s="265"/>
      <c r="W125" s="265"/>
      <c r="X125" s="265"/>
      <c r="Y125" s="265"/>
      <c r="Z125" s="5">
        <v>25</v>
      </c>
      <c r="AA125" s="265">
        <v>25</v>
      </c>
      <c r="AB125" s="265"/>
      <c r="AD125" s="265"/>
      <c r="AE125" s="265"/>
      <c r="AF125" s="265"/>
      <c r="AG125" s="265"/>
      <c r="AH125" s="265"/>
      <c r="AI125" s="265"/>
      <c r="AJ125" s="265"/>
      <c r="AK125" s="265"/>
      <c r="AL125" s="265"/>
      <c r="AM125" s="265"/>
      <c r="AP125" s="137" t="s">
        <v>293</v>
      </c>
    </row>
    <row r="126" spans="2:42" x14ac:dyDescent="0.25">
      <c r="B126" s="5" t="s">
        <v>533</v>
      </c>
      <c r="C126" s="5" t="s">
        <v>552</v>
      </c>
      <c r="D126" s="271">
        <v>45419</v>
      </c>
      <c r="E126" s="5" t="s">
        <v>855</v>
      </c>
      <c r="F126" s="265" t="s">
        <v>827</v>
      </c>
      <c r="G126" s="5">
        <v>25</v>
      </c>
      <c r="H126" s="265"/>
      <c r="I126" s="265"/>
      <c r="J126" s="265"/>
      <c r="K126" s="265"/>
      <c r="L126" s="265"/>
      <c r="M126" s="265"/>
      <c r="O126" s="265"/>
      <c r="P126" s="265"/>
      <c r="Q126" s="265">
        <v>2.5</v>
      </c>
      <c r="R126" s="265"/>
      <c r="S126" s="265"/>
      <c r="T126" s="265">
        <v>2.95</v>
      </c>
      <c r="U126" s="265"/>
      <c r="V126" s="265"/>
      <c r="W126" s="265"/>
      <c r="X126" s="265"/>
      <c r="Y126" s="265"/>
      <c r="Z126" s="5">
        <v>25</v>
      </c>
      <c r="AA126" s="265">
        <v>25</v>
      </c>
      <c r="AB126" s="265"/>
      <c r="AD126" s="265"/>
      <c r="AE126" s="265"/>
      <c r="AF126" s="265"/>
      <c r="AG126" s="265"/>
      <c r="AH126" s="265"/>
      <c r="AI126" s="265"/>
      <c r="AJ126" s="265"/>
      <c r="AK126" s="265"/>
      <c r="AL126" s="265"/>
      <c r="AM126" s="265"/>
      <c r="AP126" s="137" t="s">
        <v>293</v>
      </c>
    </row>
    <row r="127" spans="2:42" x14ac:dyDescent="0.25">
      <c r="B127" s="5" t="s">
        <v>533</v>
      </c>
      <c r="C127" s="5" t="s">
        <v>556</v>
      </c>
      <c r="D127" s="271">
        <v>45419</v>
      </c>
      <c r="E127" s="5" t="s">
        <v>855</v>
      </c>
      <c r="F127" s="265" t="s">
        <v>827</v>
      </c>
      <c r="G127" s="5">
        <v>25</v>
      </c>
      <c r="H127" s="265"/>
      <c r="I127" s="265"/>
      <c r="J127" s="265"/>
      <c r="K127" s="265"/>
      <c r="L127" s="265"/>
      <c r="M127" s="265"/>
      <c r="O127" s="265"/>
      <c r="P127" s="265"/>
      <c r="Q127" s="265">
        <v>2.5</v>
      </c>
      <c r="R127" s="265"/>
      <c r="S127" s="265"/>
      <c r="T127" s="265">
        <v>2.95</v>
      </c>
      <c r="U127" s="265"/>
      <c r="V127" s="265"/>
      <c r="W127" s="265"/>
      <c r="X127" s="265"/>
      <c r="Y127" s="265"/>
      <c r="Z127" s="5">
        <v>25</v>
      </c>
      <c r="AA127" s="265">
        <v>25</v>
      </c>
      <c r="AB127" s="265"/>
      <c r="AD127" s="265"/>
      <c r="AE127" s="265"/>
      <c r="AF127" s="265"/>
      <c r="AG127" s="265"/>
      <c r="AH127" s="265"/>
      <c r="AI127" s="265"/>
      <c r="AJ127" s="265"/>
      <c r="AK127" s="265"/>
      <c r="AL127" s="265"/>
      <c r="AM127" s="265"/>
      <c r="AP127" s="137" t="s">
        <v>293</v>
      </c>
    </row>
    <row r="128" spans="2:42" x14ac:dyDescent="0.25">
      <c r="B128" s="5" t="s">
        <v>533</v>
      </c>
      <c r="C128" s="5" t="s">
        <v>554</v>
      </c>
      <c r="D128" s="271">
        <v>45419</v>
      </c>
      <c r="E128" s="5" t="s">
        <v>855</v>
      </c>
      <c r="F128" s="265" t="s">
        <v>827</v>
      </c>
      <c r="G128" s="5">
        <v>25</v>
      </c>
      <c r="H128" s="265"/>
      <c r="I128" s="265"/>
      <c r="J128" s="265"/>
      <c r="K128" s="265"/>
      <c r="L128" s="265"/>
      <c r="M128" s="265"/>
      <c r="O128" s="265"/>
      <c r="P128" s="265"/>
      <c r="Q128" s="265">
        <v>2.5</v>
      </c>
      <c r="R128" s="265"/>
      <c r="S128" s="265"/>
      <c r="T128" s="265">
        <v>2.95</v>
      </c>
      <c r="U128" s="265"/>
      <c r="V128" s="265"/>
      <c r="W128" s="265"/>
      <c r="X128" s="265"/>
      <c r="Y128" s="265"/>
      <c r="Z128" s="5">
        <v>25</v>
      </c>
      <c r="AA128" s="265">
        <v>25</v>
      </c>
      <c r="AB128" s="265"/>
      <c r="AD128" s="265"/>
      <c r="AE128" s="265"/>
      <c r="AF128" s="265"/>
      <c r="AG128" s="265"/>
      <c r="AH128" s="265"/>
      <c r="AI128" s="265"/>
      <c r="AJ128" s="265"/>
      <c r="AK128" s="265"/>
      <c r="AL128" s="265"/>
      <c r="AM128" s="265"/>
      <c r="AP128" s="137" t="s">
        <v>293</v>
      </c>
    </row>
    <row r="129" spans="2:42" x14ac:dyDescent="0.25">
      <c r="B129" s="5" t="s">
        <v>533</v>
      </c>
      <c r="C129" s="5" t="s">
        <v>1918</v>
      </c>
      <c r="D129" s="271">
        <v>45350</v>
      </c>
      <c r="E129" s="5" t="s">
        <v>1914</v>
      </c>
      <c r="F129" s="265" t="s">
        <v>827</v>
      </c>
      <c r="G129" s="5">
        <v>25</v>
      </c>
      <c r="H129" s="265"/>
      <c r="I129" s="265"/>
      <c r="J129" s="265"/>
      <c r="K129" s="265"/>
      <c r="L129" s="265"/>
      <c r="M129" s="265"/>
      <c r="O129" s="265"/>
      <c r="P129" s="265"/>
      <c r="Q129" s="265">
        <v>2.5</v>
      </c>
      <c r="R129" s="265"/>
      <c r="S129" s="265"/>
      <c r="T129" s="265">
        <v>2.95</v>
      </c>
      <c r="U129" s="265"/>
      <c r="V129" s="265"/>
      <c r="W129" s="265"/>
      <c r="X129" s="265"/>
      <c r="Y129" s="265"/>
      <c r="Z129" s="5">
        <v>22</v>
      </c>
      <c r="AA129" s="265">
        <v>25</v>
      </c>
      <c r="AB129" s="265"/>
      <c r="AD129" s="265"/>
      <c r="AE129" s="265"/>
      <c r="AF129" s="265"/>
      <c r="AG129" s="265"/>
      <c r="AH129" s="265"/>
      <c r="AI129" s="265"/>
      <c r="AJ129" s="265"/>
      <c r="AK129" s="265"/>
      <c r="AL129" s="265"/>
      <c r="AM129" s="265"/>
      <c r="AP129" s="137" t="s">
        <v>293</v>
      </c>
    </row>
    <row r="130" spans="2:42" x14ac:dyDescent="0.25">
      <c r="B130" s="5" t="s">
        <v>533</v>
      </c>
      <c r="C130" s="5" t="s">
        <v>1919</v>
      </c>
      <c r="D130" s="271">
        <v>45350</v>
      </c>
      <c r="E130" s="5" t="s">
        <v>1914</v>
      </c>
      <c r="F130" s="265" t="s">
        <v>827</v>
      </c>
      <c r="G130" s="5">
        <v>25</v>
      </c>
      <c r="H130" s="265"/>
      <c r="I130" s="265"/>
      <c r="J130" s="265"/>
      <c r="K130" s="265"/>
      <c r="L130" s="265"/>
      <c r="M130" s="265"/>
      <c r="O130" s="265"/>
      <c r="P130" s="265"/>
      <c r="Q130" s="265">
        <v>2.5</v>
      </c>
      <c r="R130" s="265"/>
      <c r="S130" s="265"/>
      <c r="T130" s="265">
        <v>2.95</v>
      </c>
      <c r="U130" s="265"/>
      <c r="V130" s="265"/>
      <c r="W130" s="265"/>
      <c r="X130" s="265"/>
      <c r="Y130" s="265"/>
      <c r="Z130" s="5">
        <v>22</v>
      </c>
      <c r="AA130" s="265">
        <v>25</v>
      </c>
      <c r="AB130" s="265"/>
      <c r="AD130" s="265"/>
      <c r="AE130" s="265"/>
      <c r="AF130" s="265"/>
      <c r="AG130" s="265"/>
      <c r="AH130" s="265"/>
      <c r="AI130" s="265"/>
      <c r="AJ130" s="265"/>
      <c r="AK130" s="265"/>
      <c r="AL130" s="265"/>
      <c r="AM130" s="265"/>
      <c r="AP130" s="137" t="s">
        <v>293</v>
      </c>
    </row>
    <row r="131" spans="2:42" x14ac:dyDescent="0.25">
      <c r="B131" s="5" t="s">
        <v>566</v>
      </c>
      <c r="C131" s="5" t="s">
        <v>1842</v>
      </c>
      <c r="D131" s="271">
        <v>46259</v>
      </c>
      <c r="E131" s="5" t="s">
        <v>1843</v>
      </c>
      <c r="F131" s="265">
        <v>0.05</v>
      </c>
      <c r="G131" s="5">
        <v>35</v>
      </c>
      <c r="H131" s="265"/>
      <c r="I131" s="265"/>
      <c r="J131" s="265"/>
      <c r="K131" s="265">
        <v>0.02</v>
      </c>
      <c r="L131" s="265">
        <v>0.02</v>
      </c>
      <c r="M131" s="265"/>
      <c r="O131" s="265"/>
      <c r="P131" s="265"/>
      <c r="Q131" s="265"/>
      <c r="R131" s="265"/>
      <c r="S131" s="265"/>
      <c r="T131" s="265"/>
      <c r="U131" s="265"/>
      <c r="V131" s="265"/>
      <c r="W131" s="265"/>
      <c r="X131" s="265"/>
      <c r="Y131" s="265"/>
      <c r="AA131" s="265">
        <v>10</v>
      </c>
      <c r="AB131" s="265"/>
      <c r="AD131" s="265"/>
      <c r="AE131" s="265"/>
      <c r="AF131" s="265"/>
      <c r="AG131" s="265" t="s">
        <v>829</v>
      </c>
      <c r="AH131" s="265"/>
      <c r="AI131" s="265"/>
      <c r="AJ131" s="265"/>
      <c r="AK131" s="265"/>
      <c r="AL131" s="265"/>
      <c r="AM131" s="265"/>
      <c r="AP131" s="137" t="s">
        <v>686</v>
      </c>
    </row>
    <row r="132" spans="2:42" x14ac:dyDescent="0.25">
      <c r="B132" s="5" t="s">
        <v>566</v>
      </c>
      <c r="C132" s="5" t="s">
        <v>570</v>
      </c>
      <c r="D132" s="271">
        <v>46242</v>
      </c>
      <c r="E132" s="5" t="s">
        <v>1843</v>
      </c>
      <c r="F132" s="265">
        <v>0.05</v>
      </c>
      <c r="G132" s="5">
        <v>35</v>
      </c>
      <c r="H132" s="265"/>
      <c r="I132" s="265"/>
      <c r="J132" s="265"/>
      <c r="K132" s="265">
        <v>0.02</v>
      </c>
      <c r="L132" s="265">
        <v>0.02</v>
      </c>
      <c r="M132" s="265"/>
      <c r="O132" s="265"/>
      <c r="P132" s="265"/>
      <c r="Q132" s="265"/>
      <c r="R132" s="265"/>
      <c r="S132" s="265"/>
      <c r="T132" s="265"/>
      <c r="U132" s="265"/>
      <c r="V132" s="265"/>
      <c r="W132" s="265"/>
      <c r="X132" s="265"/>
      <c r="Y132" s="265"/>
      <c r="AA132" s="265">
        <v>10</v>
      </c>
      <c r="AB132" s="265"/>
      <c r="AD132" s="265"/>
      <c r="AE132" s="265"/>
      <c r="AF132" s="265"/>
      <c r="AG132" s="265" t="s">
        <v>829</v>
      </c>
      <c r="AH132" s="265"/>
      <c r="AI132" s="265"/>
      <c r="AJ132" s="265"/>
      <c r="AK132" s="265"/>
      <c r="AL132" s="265"/>
      <c r="AM132" s="265"/>
      <c r="AP132" s="137" t="s">
        <v>686</v>
      </c>
    </row>
    <row r="133" spans="2:42" x14ac:dyDescent="0.25">
      <c r="B133" s="5" t="s">
        <v>566</v>
      </c>
      <c r="C133" s="5" t="s">
        <v>570</v>
      </c>
      <c r="D133" s="271">
        <v>46242</v>
      </c>
      <c r="E133" s="5" t="s">
        <v>1843</v>
      </c>
      <c r="F133" s="265">
        <v>0.05</v>
      </c>
      <c r="G133" s="5">
        <v>35</v>
      </c>
      <c r="H133" s="265"/>
      <c r="I133" s="265"/>
      <c r="J133" s="265"/>
      <c r="K133" s="265">
        <v>0.02</v>
      </c>
      <c r="L133" s="265">
        <v>0.02</v>
      </c>
      <c r="M133" s="265"/>
      <c r="O133" s="265"/>
      <c r="P133" s="265"/>
      <c r="Q133" s="265"/>
      <c r="R133" s="265"/>
      <c r="S133" s="265"/>
      <c r="T133" s="265"/>
      <c r="U133" s="265"/>
      <c r="V133" s="265"/>
      <c r="W133" s="265"/>
      <c r="X133" s="265"/>
      <c r="Y133" s="265"/>
      <c r="AA133" s="265">
        <v>10</v>
      </c>
      <c r="AB133" s="265"/>
      <c r="AD133" s="265"/>
      <c r="AE133" s="265"/>
      <c r="AF133" s="265"/>
      <c r="AG133" s="265" t="s">
        <v>829</v>
      </c>
      <c r="AH133" s="265"/>
      <c r="AI133" s="265"/>
      <c r="AJ133" s="265"/>
      <c r="AK133" s="265"/>
      <c r="AL133" s="265"/>
      <c r="AM133" s="265"/>
      <c r="AP133" s="137" t="s">
        <v>686</v>
      </c>
    </row>
    <row r="134" spans="2:42" x14ac:dyDescent="0.25">
      <c r="B134" s="5" t="s">
        <v>566</v>
      </c>
      <c r="C134" s="5" t="s">
        <v>569</v>
      </c>
      <c r="D134" s="271">
        <v>45293</v>
      </c>
      <c r="E134" s="5" t="s">
        <v>857</v>
      </c>
      <c r="F134" s="265" t="s">
        <v>827</v>
      </c>
      <c r="G134" s="5">
        <v>35</v>
      </c>
      <c r="H134" s="265"/>
      <c r="I134" s="265"/>
      <c r="J134" s="265"/>
      <c r="K134" s="265" t="s">
        <v>858</v>
      </c>
      <c r="L134" s="265" t="s">
        <v>858</v>
      </c>
      <c r="M134" s="265"/>
      <c r="O134" s="265"/>
      <c r="P134" s="265"/>
      <c r="Q134" s="265"/>
      <c r="R134" s="265"/>
      <c r="S134" s="265"/>
      <c r="T134" s="265">
        <v>5</v>
      </c>
      <c r="U134" s="265"/>
      <c r="V134" s="265"/>
      <c r="W134" s="265"/>
      <c r="X134" s="265"/>
      <c r="Y134" s="265"/>
      <c r="AA134" s="265">
        <v>10</v>
      </c>
      <c r="AB134" s="265"/>
      <c r="AD134" s="265"/>
      <c r="AE134" s="265"/>
      <c r="AF134" s="265"/>
      <c r="AG134" s="265" t="s">
        <v>829</v>
      </c>
      <c r="AH134" s="265"/>
      <c r="AI134" s="265"/>
      <c r="AJ134" s="265"/>
      <c r="AK134" s="265"/>
      <c r="AL134" s="265"/>
      <c r="AM134" s="265"/>
      <c r="AP134" s="137" t="s">
        <v>686</v>
      </c>
    </row>
    <row r="135" spans="2:42" x14ac:dyDescent="0.25">
      <c r="B135" s="5" t="s">
        <v>574</v>
      </c>
      <c r="C135" s="5" t="s">
        <v>576</v>
      </c>
      <c r="D135" s="271">
        <v>46053</v>
      </c>
      <c r="E135" s="5" t="s">
        <v>856</v>
      </c>
      <c r="F135" s="265">
        <v>0.05</v>
      </c>
      <c r="G135" s="5">
        <v>35</v>
      </c>
      <c r="H135" s="265"/>
      <c r="I135" s="265"/>
      <c r="J135" s="265"/>
      <c r="K135" s="265">
        <v>0.02</v>
      </c>
      <c r="L135" s="265">
        <v>0.02</v>
      </c>
      <c r="M135" s="265"/>
      <c r="O135" s="265"/>
      <c r="P135" s="265"/>
      <c r="Q135" s="265"/>
      <c r="R135" s="265"/>
      <c r="S135" s="265"/>
      <c r="T135" s="265"/>
      <c r="U135" s="265"/>
      <c r="V135" s="265"/>
      <c r="W135" s="265"/>
      <c r="X135" s="265"/>
      <c r="Y135" s="265"/>
      <c r="AA135" s="265">
        <v>10</v>
      </c>
      <c r="AB135" s="265"/>
      <c r="AD135" s="265"/>
      <c r="AE135" s="265"/>
      <c r="AF135" s="265"/>
      <c r="AG135" s="265" t="s">
        <v>829</v>
      </c>
      <c r="AH135" s="265"/>
      <c r="AI135" s="265"/>
      <c r="AJ135" s="265"/>
      <c r="AK135" s="265"/>
      <c r="AL135" s="265"/>
      <c r="AM135" s="265"/>
      <c r="AP135" s="137" t="s">
        <v>686</v>
      </c>
    </row>
    <row r="136" spans="2:42" x14ac:dyDescent="0.25">
      <c r="B136" s="5" t="s">
        <v>574</v>
      </c>
      <c r="C136" s="5" t="s">
        <v>576</v>
      </c>
      <c r="D136" s="271">
        <v>46053</v>
      </c>
      <c r="E136" s="5" t="s">
        <v>856</v>
      </c>
      <c r="F136" s="265">
        <v>0.05</v>
      </c>
      <c r="G136" s="5">
        <v>35</v>
      </c>
      <c r="H136" s="265"/>
      <c r="I136" s="265"/>
      <c r="J136" s="265"/>
      <c r="K136" s="265">
        <v>0.02</v>
      </c>
      <c r="L136" s="265">
        <v>0.02</v>
      </c>
      <c r="M136" s="265"/>
      <c r="O136" s="265"/>
      <c r="P136" s="265"/>
      <c r="Q136" s="265"/>
      <c r="R136" s="265"/>
      <c r="S136" s="265"/>
      <c r="T136" s="265"/>
      <c r="U136" s="265"/>
      <c r="V136" s="265"/>
      <c r="W136" s="265"/>
      <c r="X136" s="265"/>
      <c r="Y136" s="265"/>
      <c r="AA136" s="265">
        <v>10</v>
      </c>
      <c r="AB136" s="265"/>
      <c r="AD136" s="265"/>
      <c r="AE136" s="265"/>
      <c r="AF136" s="265"/>
      <c r="AG136" s="265" t="s">
        <v>829</v>
      </c>
      <c r="AH136" s="265"/>
      <c r="AI136" s="265"/>
      <c r="AJ136" s="265"/>
      <c r="AK136" s="265"/>
      <c r="AL136" s="265"/>
      <c r="AM136" s="265"/>
      <c r="AP136" s="137" t="s">
        <v>686</v>
      </c>
    </row>
    <row r="137" spans="2:42" x14ac:dyDescent="0.25">
      <c r="B137" s="5" t="s">
        <v>581</v>
      </c>
      <c r="C137" s="5" t="s">
        <v>2104</v>
      </c>
      <c r="D137" s="271">
        <v>46263</v>
      </c>
      <c r="E137" s="5" t="s">
        <v>1730</v>
      </c>
      <c r="F137" s="265" t="s">
        <v>827</v>
      </c>
      <c r="G137" s="5">
        <v>29</v>
      </c>
      <c r="H137" s="265"/>
      <c r="I137" s="265">
        <v>4.95</v>
      </c>
      <c r="J137" s="265"/>
      <c r="K137" s="265"/>
      <c r="L137" s="265"/>
      <c r="M137" s="265"/>
      <c r="O137" s="265"/>
      <c r="P137" s="265"/>
      <c r="Q137" s="265"/>
      <c r="R137" s="265"/>
      <c r="S137" s="265"/>
      <c r="T137" s="265"/>
      <c r="U137" s="265"/>
      <c r="V137" s="265"/>
      <c r="W137" s="265"/>
      <c r="X137" s="265"/>
      <c r="Y137" s="265"/>
      <c r="AA137" s="265"/>
      <c r="AB137" s="265"/>
      <c r="AC137" s="5">
        <v>25</v>
      </c>
      <c r="AD137" s="265"/>
      <c r="AE137" s="265"/>
      <c r="AF137" s="265">
        <v>30</v>
      </c>
      <c r="AG137" s="265"/>
      <c r="AH137" s="265"/>
      <c r="AI137" s="265"/>
      <c r="AJ137" s="265"/>
      <c r="AK137" s="265"/>
      <c r="AL137" s="265"/>
      <c r="AM137" s="265"/>
      <c r="AP137" s="137" t="s">
        <v>686</v>
      </c>
    </row>
    <row r="138" spans="2:42" x14ac:dyDescent="0.25">
      <c r="B138" s="5" t="s">
        <v>581</v>
      </c>
      <c r="C138" s="5" t="s">
        <v>2105</v>
      </c>
      <c r="D138" s="271">
        <v>46263</v>
      </c>
      <c r="E138" s="5" t="s">
        <v>1730</v>
      </c>
      <c r="F138" s="265" t="s">
        <v>827</v>
      </c>
      <c r="G138" s="5">
        <v>29</v>
      </c>
      <c r="H138" s="265"/>
      <c r="I138" s="265">
        <v>4.95</v>
      </c>
      <c r="J138" s="265"/>
      <c r="K138" s="265"/>
      <c r="L138" s="265"/>
      <c r="M138" s="265"/>
      <c r="O138" s="265"/>
      <c r="P138" s="265"/>
      <c r="Q138" s="265"/>
      <c r="R138" s="265"/>
      <c r="S138" s="265"/>
      <c r="T138" s="265"/>
      <c r="U138" s="265"/>
      <c r="V138" s="265"/>
      <c r="W138" s="265"/>
      <c r="X138" s="265"/>
      <c r="Y138" s="265"/>
      <c r="AA138" s="265"/>
      <c r="AB138" s="265"/>
      <c r="AC138" s="5">
        <v>25</v>
      </c>
      <c r="AD138" s="265"/>
      <c r="AE138" s="265"/>
      <c r="AF138" s="265">
        <v>30</v>
      </c>
      <c r="AG138" s="265"/>
      <c r="AH138" s="265"/>
      <c r="AI138" s="265"/>
      <c r="AJ138" s="265"/>
      <c r="AK138" s="265"/>
      <c r="AL138" s="265"/>
      <c r="AM138" s="265"/>
      <c r="AP138" s="137" t="s">
        <v>686</v>
      </c>
    </row>
    <row r="139" spans="2:42" x14ac:dyDescent="0.25">
      <c r="B139" s="5" t="s">
        <v>581</v>
      </c>
      <c r="C139" s="5" t="s">
        <v>2106</v>
      </c>
      <c r="D139" s="271">
        <v>46263</v>
      </c>
      <c r="E139" s="5" t="s">
        <v>1730</v>
      </c>
      <c r="F139" s="265" t="s">
        <v>827</v>
      </c>
      <c r="G139" s="5">
        <v>29</v>
      </c>
      <c r="H139" s="265"/>
      <c r="I139" s="265">
        <v>4.95</v>
      </c>
      <c r="J139" s="265"/>
      <c r="K139" s="265"/>
      <c r="L139" s="265"/>
      <c r="M139" s="265"/>
      <c r="O139" s="265"/>
      <c r="P139" s="265"/>
      <c r="Q139" s="265"/>
      <c r="R139" s="265"/>
      <c r="S139" s="265"/>
      <c r="T139" s="265"/>
      <c r="U139" s="265"/>
      <c r="V139" s="265"/>
      <c r="W139" s="265"/>
      <c r="X139" s="265"/>
      <c r="Y139" s="265"/>
      <c r="AA139" s="265"/>
      <c r="AB139" s="265"/>
      <c r="AC139" s="5">
        <v>25</v>
      </c>
      <c r="AD139" s="265"/>
      <c r="AE139" s="265"/>
      <c r="AF139" s="265">
        <v>30</v>
      </c>
      <c r="AG139" s="265"/>
      <c r="AH139" s="265"/>
      <c r="AI139" s="265"/>
      <c r="AJ139" s="265"/>
      <c r="AK139" s="265"/>
      <c r="AL139" s="265"/>
      <c r="AM139" s="265"/>
      <c r="AP139" s="137" t="s">
        <v>686</v>
      </c>
    </row>
    <row r="140" spans="2:42" x14ac:dyDescent="0.25">
      <c r="B140" s="5" t="s">
        <v>581</v>
      </c>
      <c r="C140" s="5" t="s">
        <v>2107</v>
      </c>
      <c r="D140" s="271">
        <v>46263</v>
      </c>
      <c r="E140" s="5" t="s">
        <v>1730</v>
      </c>
      <c r="F140" s="265" t="s">
        <v>827</v>
      </c>
      <c r="G140" s="5">
        <v>29</v>
      </c>
      <c r="H140" s="265"/>
      <c r="I140" s="265">
        <v>4.95</v>
      </c>
      <c r="J140" s="265"/>
      <c r="K140" s="265"/>
      <c r="L140" s="265"/>
      <c r="M140" s="265"/>
      <c r="O140" s="265"/>
      <c r="P140" s="265"/>
      <c r="Q140" s="265"/>
      <c r="R140" s="265"/>
      <c r="S140" s="265"/>
      <c r="T140" s="265"/>
      <c r="U140" s="265"/>
      <c r="V140" s="265"/>
      <c r="W140" s="265"/>
      <c r="X140" s="265"/>
      <c r="Y140" s="265"/>
      <c r="AA140" s="265"/>
      <c r="AB140" s="265"/>
      <c r="AC140" s="5">
        <v>25</v>
      </c>
      <c r="AD140" s="265"/>
      <c r="AE140" s="265"/>
      <c r="AF140" s="265">
        <v>30</v>
      </c>
      <c r="AG140" s="265"/>
      <c r="AH140" s="265"/>
      <c r="AI140" s="265"/>
      <c r="AJ140" s="265"/>
      <c r="AK140" s="265"/>
      <c r="AL140" s="265"/>
      <c r="AM140" s="265"/>
      <c r="AP140" s="137" t="s">
        <v>686</v>
      </c>
    </row>
    <row r="141" spans="2:42" x14ac:dyDescent="0.25">
      <c r="B141" s="5" t="s">
        <v>581</v>
      </c>
      <c r="C141" s="5" t="s">
        <v>2108</v>
      </c>
      <c r="D141" s="271">
        <v>46263</v>
      </c>
      <c r="E141" s="5" t="s">
        <v>1730</v>
      </c>
      <c r="F141" s="265" t="s">
        <v>827</v>
      </c>
      <c r="G141" s="5">
        <v>29</v>
      </c>
      <c r="H141" s="265"/>
      <c r="I141" s="265">
        <v>4.95</v>
      </c>
      <c r="J141" s="265"/>
      <c r="K141" s="265"/>
      <c r="L141" s="265"/>
      <c r="M141" s="265"/>
      <c r="O141" s="265"/>
      <c r="P141" s="265"/>
      <c r="Q141" s="265"/>
      <c r="R141" s="265"/>
      <c r="S141" s="265"/>
      <c r="T141" s="265"/>
      <c r="U141" s="265"/>
      <c r="V141" s="265"/>
      <c r="W141" s="265"/>
      <c r="X141" s="265"/>
      <c r="Y141" s="265"/>
      <c r="AA141" s="265"/>
      <c r="AB141" s="265"/>
      <c r="AC141" s="5">
        <v>25</v>
      </c>
      <c r="AD141" s="265"/>
      <c r="AE141" s="265"/>
      <c r="AF141" s="265">
        <v>30</v>
      </c>
      <c r="AG141" s="265"/>
      <c r="AH141" s="265"/>
      <c r="AI141" s="265"/>
      <c r="AJ141" s="265"/>
      <c r="AK141" s="265"/>
      <c r="AL141" s="265"/>
      <c r="AM141" s="265"/>
      <c r="AP141" s="137" t="s">
        <v>686</v>
      </c>
    </row>
    <row r="142" spans="2:42" x14ac:dyDescent="0.25">
      <c r="B142" s="5" t="s">
        <v>581</v>
      </c>
      <c r="C142" s="5" t="s">
        <v>2109</v>
      </c>
      <c r="D142" s="271">
        <v>46263</v>
      </c>
      <c r="E142" s="5" t="s">
        <v>1730</v>
      </c>
      <c r="F142" s="265" t="s">
        <v>827</v>
      </c>
      <c r="G142" s="5">
        <v>29</v>
      </c>
      <c r="H142" s="265"/>
      <c r="I142" s="265">
        <v>4.95</v>
      </c>
      <c r="J142" s="265"/>
      <c r="K142" s="265"/>
      <c r="L142" s="265"/>
      <c r="M142" s="265"/>
      <c r="O142" s="265"/>
      <c r="P142" s="265"/>
      <c r="Q142" s="265"/>
      <c r="R142" s="265"/>
      <c r="S142" s="265"/>
      <c r="T142" s="265"/>
      <c r="U142" s="265"/>
      <c r="V142" s="265"/>
      <c r="W142" s="265"/>
      <c r="X142" s="265"/>
      <c r="Y142" s="265"/>
      <c r="AA142" s="265"/>
      <c r="AB142" s="265"/>
      <c r="AC142" s="5">
        <v>25</v>
      </c>
      <c r="AD142" s="265"/>
      <c r="AE142" s="265"/>
      <c r="AF142" s="265">
        <v>30</v>
      </c>
      <c r="AG142" s="265"/>
      <c r="AH142" s="265"/>
      <c r="AI142" s="265"/>
      <c r="AJ142" s="265"/>
      <c r="AK142" s="265"/>
      <c r="AL142" s="265"/>
      <c r="AM142" s="265"/>
      <c r="AP142" s="137" t="s">
        <v>686</v>
      </c>
    </row>
    <row r="143" spans="2:42" x14ac:dyDescent="0.25">
      <c r="B143" s="5" t="s">
        <v>581</v>
      </c>
      <c r="C143" s="5" t="s">
        <v>1729</v>
      </c>
      <c r="D143" s="271">
        <v>46220</v>
      </c>
      <c r="E143" s="5" t="s">
        <v>1730</v>
      </c>
      <c r="F143" s="265" t="s">
        <v>827</v>
      </c>
      <c r="G143" s="5">
        <v>29</v>
      </c>
      <c r="H143" s="265"/>
      <c r="I143" s="265">
        <v>4.95</v>
      </c>
      <c r="J143" s="265"/>
      <c r="K143" s="265"/>
      <c r="L143" s="265"/>
      <c r="M143" s="265"/>
      <c r="O143" s="265"/>
      <c r="P143" s="265"/>
      <c r="Q143" s="265"/>
      <c r="R143" s="265"/>
      <c r="S143" s="265"/>
      <c r="T143" s="265"/>
      <c r="U143" s="265"/>
      <c r="V143" s="265"/>
      <c r="W143" s="265"/>
      <c r="X143" s="265"/>
      <c r="Y143" s="265"/>
      <c r="AA143" s="265"/>
      <c r="AB143" s="265"/>
      <c r="AC143" s="5">
        <v>25</v>
      </c>
      <c r="AD143" s="265"/>
      <c r="AE143" s="265"/>
      <c r="AF143" s="265">
        <v>30</v>
      </c>
      <c r="AG143" s="265"/>
      <c r="AH143" s="265"/>
      <c r="AI143" s="265"/>
      <c r="AJ143" s="265"/>
      <c r="AK143" s="265"/>
      <c r="AL143" s="265"/>
      <c r="AM143" s="265"/>
      <c r="AP143" s="137" t="s">
        <v>686</v>
      </c>
    </row>
    <row r="144" spans="2:42" x14ac:dyDescent="0.25">
      <c r="B144" s="5" t="s">
        <v>581</v>
      </c>
      <c r="C144" s="5" t="s">
        <v>1731</v>
      </c>
      <c r="D144" s="271">
        <v>46220</v>
      </c>
      <c r="E144" s="5" t="s">
        <v>1730</v>
      </c>
      <c r="F144" s="265" t="s">
        <v>827</v>
      </c>
      <c r="G144" s="5">
        <v>29</v>
      </c>
      <c r="H144" s="265"/>
      <c r="I144" s="265">
        <v>4.95</v>
      </c>
      <c r="J144" s="265"/>
      <c r="K144" s="265"/>
      <c r="L144" s="265"/>
      <c r="M144" s="265"/>
      <c r="O144" s="265"/>
      <c r="P144" s="265"/>
      <c r="Q144" s="265"/>
      <c r="R144" s="265"/>
      <c r="S144" s="265"/>
      <c r="T144" s="265"/>
      <c r="U144" s="265"/>
      <c r="V144" s="265"/>
      <c r="W144" s="265"/>
      <c r="X144" s="265"/>
      <c r="Y144" s="265"/>
      <c r="AA144" s="265"/>
      <c r="AB144" s="265"/>
      <c r="AC144" s="5">
        <v>25</v>
      </c>
      <c r="AD144" s="265"/>
      <c r="AE144" s="265"/>
      <c r="AF144" s="265">
        <v>30</v>
      </c>
      <c r="AG144" s="265"/>
      <c r="AH144" s="265"/>
      <c r="AI144" s="265"/>
      <c r="AJ144" s="265"/>
      <c r="AK144" s="265"/>
      <c r="AL144" s="265"/>
      <c r="AM144" s="265"/>
      <c r="AP144" s="137" t="s">
        <v>686</v>
      </c>
    </row>
    <row r="145" spans="2:42" x14ac:dyDescent="0.25">
      <c r="B145" s="5" t="s">
        <v>581</v>
      </c>
      <c r="C145" s="5" t="s">
        <v>1732</v>
      </c>
      <c r="D145" s="271">
        <v>46220</v>
      </c>
      <c r="E145" s="5" t="s">
        <v>1730</v>
      </c>
      <c r="F145" s="265" t="s">
        <v>827</v>
      </c>
      <c r="G145" s="5">
        <v>29</v>
      </c>
      <c r="H145" s="265"/>
      <c r="I145" s="265">
        <v>4.95</v>
      </c>
      <c r="J145" s="265"/>
      <c r="K145" s="265"/>
      <c r="L145" s="265"/>
      <c r="M145" s="265"/>
      <c r="O145" s="265"/>
      <c r="P145" s="265"/>
      <c r="Q145" s="265"/>
      <c r="R145" s="265"/>
      <c r="S145" s="265"/>
      <c r="T145" s="265"/>
      <c r="U145" s="265"/>
      <c r="V145" s="265"/>
      <c r="W145" s="265"/>
      <c r="X145" s="265"/>
      <c r="Y145" s="265"/>
      <c r="AA145" s="265"/>
      <c r="AB145" s="265"/>
      <c r="AC145" s="5">
        <v>25</v>
      </c>
      <c r="AD145" s="265"/>
      <c r="AE145" s="265"/>
      <c r="AF145" s="265">
        <v>30</v>
      </c>
      <c r="AG145" s="265"/>
      <c r="AH145" s="265"/>
      <c r="AI145" s="265"/>
      <c r="AJ145" s="265"/>
      <c r="AK145" s="265"/>
      <c r="AL145" s="265"/>
      <c r="AM145" s="265"/>
      <c r="AP145" s="137" t="s">
        <v>686</v>
      </c>
    </row>
    <row r="146" spans="2:42" x14ac:dyDescent="0.25">
      <c r="B146" s="5" t="s">
        <v>581</v>
      </c>
      <c r="C146" s="5" t="s">
        <v>1733</v>
      </c>
      <c r="D146" s="271">
        <v>46220</v>
      </c>
      <c r="E146" s="5" t="s">
        <v>1730</v>
      </c>
      <c r="F146" s="265" t="s">
        <v>827</v>
      </c>
      <c r="G146" s="5">
        <v>29</v>
      </c>
      <c r="H146" s="265"/>
      <c r="I146" s="265">
        <v>4.95</v>
      </c>
      <c r="J146" s="265"/>
      <c r="K146" s="265"/>
      <c r="L146" s="265"/>
      <c r="M146" s="265"/>
      <c r="O146" s="265"/>
      <c r="P146" s="265"/>
      <c r="Q146" s="265"/>
      <c r="R146" s="265"/>
      <c r="S146" s="265"/>
      <c r="T146" s="265"/>
      <c r="U146" s="265"/>
      <c r="V146" s="265"/>
      <c r="W146" s="265"/>
      <c r="X146" s="265"/>
      <c r="Y146" s="265"/>
      <c r="AA146" s="265"/>
      <c r="AB146" s="265"/>
      <c r="AC146" s="5">
        <v>25</v>
      </c>
      <c r="AD146" s="265"/>
      <c r="AE146" s="265"/>
      <c r="AF146" s="265">
        <v>30</v>
      </c>
      <c r="AG146" s="265"/>
      <c r="AH146" s="265"/>
      <c r="AI146" s="265"/>
      <c r="AJ146" s="265"/>
      <c r="AK146" s="265"/>
      <c r="AL146" s="265"/>
      <c r="AM146" s="265"/>
      <c r="AP146" s="137" t="s">
        <v>686</v>
      </c>
    </row>
    <row r="147" spans="2:42" x14ac:dyDescent="0.25">
      <c r="B147" s="5" t="s">
        <v>582</v>
      </c>
      <c r="C147" s="5" t="s">
        <v>1574</v>
      </c>
      <c r="D147" s="271">
        <v>46210</v>
      </c>
      <c r="E147" s="5" t="s">
        <v>1714</v>
      </c>
      <c r="F147" s="265" t="s">
        <v>827</v>
      </c>
      <c r="G147" s="5">
        <v>30</v>
      </c>
      <c r="H147" s="265"/>
      <c r="I147" s="265"/>
      <c r="J147" s="265"/>
      <c r="K147" s="265"/>
      <c r="L147" s="265"/>
      <c r="M147" s="265"/>
      <c r="O147" s="265"/>
      <c r="P147" s="265"/>
      <c r="Q147" s="265"/>
      <c r="R147" s="265"/>
      <c r="S147" s="265"/>
      <c r="T147" s="265">
        <v>5</v>
      </c>
      <c r="U147" s="265"/>
      <c r="V147" s="265"/>
      <c r="W147" s="265"/>
      <c r="X147" s="265"/>
      <c r="Y147" s="265"/>
      <c r="AA147" s="265">
        <v>10</v>
      </c>
      <c r="AB147" s="265"/>
      <c r="AD147" s="265"/>
      <c r="AE147" s="265"/>
      <c r="AF147" s="265"/>
      <c r="AG147" s="265"/>
      <c r="AH147" s="265"/>
      <c r="AI147" s="265">
        <v>5</v>
      </c>
      <c r="AJ147" s="265"/>
      <c r="AK147" s="265"/>
      <c r="AL147" s="265"/>
      <c r="AM147" s="265"/>
      <c r="AP147" s="137" t="s">
        <v>686</v>
      </c>
    </row>
    <row r="148" spans="2:42" x14ac:dyDescent="0.25">
      <c r="B148" s="5" t="s">
        <v>590</v>
      </c>
      <c r="C148" s="5" t="s">
        <v>1600</v>
      </c>
      <c r="D148" s="271">
        <v>46085</v>
      </c>
      <c r="E148" s="5" t="s">
        <v>1601</v>
      </c>
      <c r="F148" s="265" t="s">
        <v>827</v>
      </c>
      <c r="G148" s="5">
        <v>40</v>
      </c>
      <c r="H148" s="265"/>
      <c r="I148" s="265"/>
      <c r="J148" s="265"/>
      <c r="K148" s="265"/>
      <c r="L148" s="265"/>
      <c r="M148" s="265"/>
      <c r="O148" s="265"/>
      <c r="P148" s="265">
        <v>4.75</v>
      </c>
      <c r="Q148" s="265"/>
      <c r="R148" s="265"/>
      <c r="S148" s="265"/>
      <c r="T148" s="265">
        <v>2.75</v>
      </c>
      <c r="U148" s="265"/>
      <c r="V148" s="265"/>
      <c r="W148" s="265"/>
      <c r="X148" s="265"/>
      <c r="Y148" s="265"/>
      <c r="Z148" s="5">
        <v>19.07</v>
      </c>
      <c r="AA148" s="265"/>
      <c r="AB148" s="265">
        <v>42.95</v>
      </c>
      <c r="AC148" s="5">
        <v>34.950000000000003</v>
      </c>
      <c r="AD148" s="265"/>
      <c r="AE148" s="265"/>
      <c r="AF148" s="265">
        <v>75</v>
      </c>
      <c r="AG148" s="265"/>
      <c r="AH148" s="265"/>
      <c r="AI148" s="265"/>
      <c r="AJ148" s="265"/>
      <c r="AK148" s="265"/>
      <c r="AL148" s="265"/>
      <c r="AM148" s="265"/>
      <c r="AP148" s="137" t="s">
        <v>686</v>
      </c>
    </row>
    <row r="149" spans="2:42" x14ac:dyDescent="0.25">
      <c r="B149" s="5" t="s">
        <v>590</v>
      </c>
      <c r="C149" s="5" t="s">
        <v>1600</v>
      </c>
      <c r="D149" s="271">
        <v>46085</v>
      </c>
      <c r="E149" s="5" t="s">
        <v>1601</v>
      </c>
      <c r="F149" s="265" t="s">
        <v>827</v>
      </c>
      <c r="G149" s="5">
        <v>40</v>
      </c>
      <c r="H149" s="265"/>
      <c r="I149" s="265"/>
      <c r="J149" s="265"/>
      <c r="K149" s="265"/>
      <c r="L149" s="265"/>
      <c r="M149" s="265"/>
      <c r="O149" s="265"/>
      <c r="P149" s="265">
        <v>4.75</v>
      </c>
      <c r="Q149" s="265"/>
      <c r="R149" s="265"/>
      <c r="S149" s="265"/>
      <c r="T149" s="265">
        <v>2.75</v>
      </c>
      <c r="U149" s="265"/>
      <c r="V149" s="265"/>
      <c r="W149" s="265"/>
      <c r="X149" s="265"/>
      <c r="Y149" s="265"/>
      <c r="Z149" s="5">
        <v>19.07</v>
      </c>
      <c r="AA149" s="265"/>
      <c r="AB149" s="265">
        <v>42.95</v>
      </c>
      <c r="AC149" s="5">
        <v>34.950000000000003</v>
      </c>
      <c r="AD149" s="265"/>
      <c r="AE149" s="265"/>
      <c r="AF149" s="265">
        <v>75</v>
      </c>
      <c r="AG149" s="265"/>
      <c r="AH149" s="265"/>
      <c r="AI149" s="265"/>
      <c r="AJ149" s="265"/>
      <c r="AK149" s="265"/>
      <c r="AL149" s="265"/>
      <c r="AM149" s="265"/>
      <c r="AP149" s="137" t="s">
        <v>686</v>
      </c>
    </row>
    <row r="150" spans="2:42" x14ac:dyDescent="0.25">
      <c r="B150" s="5" t="s">
        <v>590</v>
      </c>
      <c r="C150" s="5" t="s">
        <v>1600</v>
      </c>
      <c r="D150" s="271">
        <v>46085</v>
      </c>
      <c r="E150" s="5" t="s">
        <v>1601</v>
      </c>
      <c r="F150" s="265" t="s">
        <v>827</v>
      </c>
      <c r="G150" s="5">
        <v>40</v>
      </c>
      <c r="H150" s="265"/>
      <c r="I150" s="265"/>
      <c r="J150" s="265"/>
      <c r="K150" s="265"/>
      <c r="L150" s="265"/>
      <c r="M150" s="265"/>
      <c r="O150" s="265"/>
      <c r="P150" s="265">
        <v>4.75</v>
      </c>
      <c r="Q150" s="265"/>
      <c r="R150" s="265"/>
      <c r="S150" s="265"/>
      <c r="T150" s="265">
        <v>2.75</v>
      </c>
      <c r="U150" s="265"/>
      <c r="V150" s="265"/>
      <c r="W150" s="265"/>
      <c r="X150" s="265"/>
      <c r="Y150" s="265"/>
      <c r="Z150" s="5">
        <v>19.07</v>
      </c>
      <c r="AA150" s="265"/>
      <c r="AB150" s="265">
        <v>42.95</v>
      </c>
      <c r="AC150" s="5">
        <v>34.950000000000003</v>
      </c>
      <c r="AD150" s="265"/>
      <c r="AE150" s="265"/>
      <c r="AF150" s="265">
        <v>75</v>
      </c>
      <c r="AG150" s="265"/>
      <c r="AH150" s="265"/>
      <c r="AI150" s="265"/>
      <c r="AJ150" s="265"/>
      <c r="AK150" s="265"/>
      <c r="AL150" s="265"/>
      <c r="AM150" s="265"/>
      <c r="AP150" s="137" t="s">
        <v>686</v>
      </c>
    </row>
    <row r="151" spans="2:42" x14ac:dyDescent="0.25">
      <c r="B151" s="5" t="s">
        <v>590</v>
      </c>
      <c r="C151" s="5" t="s">
        <v>1600</v>
      </c>
      <c r="D151" s="271">
        <v>46085</v>
      </c>
      <c r="E151" s="5" t="s">
        <v>1601</v>
      </c>
      <c r="F151" s="265" t="s">
        <v>827</v>
      </c>
      <c r="G151" s="5">
        <v>40</v>
      </c>
      <c r="H151" s="265"/>
      <c r="I151" s="265"/>
      <c r="J151" s="265"/>
      <c r="K151" s="265"/>
      <c r="L151" s="265"/>
      <c r="M151" s="265"/>
      <c r="O151" s="265"/>
      <c r="P151" s="265">
        <v>4.75</v>
      </c>
      <c r="Q151" s="265"/>
      <c r="R151" s="265"/>
      <c r="S151" s="265"/>
      <c r="T151" s="265">
        <v>2.75</v>
      </c>
      <c r="U151" s="265"/>
      <c r="V151" s="265"/>
      <c r="W151" s="265"/>
      <c r="X151" s="265"/>
      <c r="Y151" s="265"/>
      <c r="Z151" s="5">
        <v>19.07</v>
      </c>
      <c r="AA151" s="265"/>
      <c r="AB151" s="265">
        <v>42.95</v>
      </c>
      <c r="AC151" s="5">
        <v>34.950000000000003</v>
      </c>
      <c r="AD151" s="265"/>
      <c r="AE151" s="265"/>
      <c r="AF151" s="265">
        <v>75</v>
      </c>
      <c r="AG151" s="265"/>
      <c r="AH151" s="265"/>
      <c r="AI151" s="265"/>
      <c r="AJ151" s="265"/>
      <c r="AK151" s="265"/>
      <c r="AL151" s="265"/>
      <c r="AM151" s="265"/>
      <c r="AP151" s="137" t="s">
        <v>686</v>
      </c>
    </row>
    <row r="152" spans="2:42" x14ac:dyDescent="0.25">
      <c r="B152" s="5" t="s">
        <v>590</v>
      </c>
      <c r="C152" s="5" t="s">
        <v>1600</v>
      </c>
      <c r="D152" s="271">
        <v>46085</v>
      </c>
      <c r="E152" s="5" t="s">
        <v>1601</v>
      </c>
      <c r="F152" s="265" t="s">
        <v>827</v>
      </c>
      <c r="G152" s="5">
        <v>40</v>
      </c>
      <c r="H152" s="265"/>
      <c r="I152" s="265"/>
      <c r="J152" s="265"/>
      <c r="K152" s="265"/>
      <c r="L152" s="265"/>
      <c r="M152" s="265"/>
      <c r="O152" s="265"/>
      <c r="P152" s="265">
        <v>4.75</v>
      </c>
      <c r="Q152" s="265"/>
      <c r="R152" s="265"/>
      <c r="S152" s="265"/>
      <c r="T152" s="265">
        <v>2.75</v>
      </c>
      <c r="U152" s="265"/>
      <c r="V152" s="265"/>
      <c r="W152" s="265"/>
      <c r="X152" s="265"/>
      <c r="Y152" s="265"/>
      <c r="Z152" s="5">
        <v>19.07</v>
      </c>
      <c r="AA152" s="265"/>
      <c r="AB152" s="265">
        <v>42.95</v>
      </c>
      <c r="AC152" s="5">
        <v>34.950000000000003</v>
      </c>
      <c r="AD152" s="265"/>
      <c r="AE152" s="265"/>
      <c r="AF152" s="265">
        <v>75</v>
      </c>
      <c r="AG152" s="265"/>
      <c r="AH152" s="265"/>
      <c r="AI152" s="265"/>
      <c r="AJ152" s="265"/>
      <c r="AK152" s="265"/>
      <c r="AL152" s="265"/>
      <c r="AM152" s="265"/>
      <c r="AP152" s="137" t="s">
        <v>686</v>
      </c>
    </row>
    <row r="153" spans="2:42" x14ac:dyDescent="0.25">
      <c r="B153" s="5" t="s">
        <v>590</v>
      </c>
      <c r="C153" s="5" t="s">
        <v>1600</v>
      </c>
      <c r="D153" s="271">
        <v>46085</v>
      </c>
      <c r="E153" s="5" t="s">
        <v>1601</v>
      </c>
      <c r="F153" s="265" t="s">
        <v>827</v>
      </c>
      <c r="G153" s="5">
        <v>40</v>
      </c>
      <c r="H153" s="265"/>
      <c r="I153" s="265"/>
      <c r="J153" s="265"/>
      <c r="K153" s="265"/>
      <c r="L153" s="265"/>
      <c r="M153" s="265"/>
      <c r="O153" s="265"/>
      <c r="P153" s="265">
        <v>4.75</v>
      </c>
      <c r="Q153" s="265"/>
      <c r="R153" s="265"/>
      <c r="S153" s="265"/>
      <c r="T153" s="265">
        <v>2.75</v>
      </c>
      <c r="U153" s="265"/>
      <c r="V153" s="265"/>
      <c r="W153" s="265"/>
      <c r="X153" s="265"/>
      <c r="Y153" s="265"/>
      <c r="Z153" s="5">
        <v>19.07</v>
      </c>
      <c r="AA153" s="265"/>
      <c r="AB153" s="265">
        <v>42.95</v>
      </c>
      <c r="AC153" s="5">
        <v>34.950000000000003</v>
      </c>
      <c r="AD153" s="265"/>
      <c r="AE153" s="265"/>
      <c r="AF153" s="265">
        <v>75</v>
      </c>
      <c r="AG153" s="265"/>
      <c r="AH153" s="265"/>
      <c r="AI153" s="265"/>
      <c r="AJ153" s="265"/>
      <c r="AK153" s="265"/>
      <c r="AL153" s="265"/>
      <c r="AM153" s="265"/>
      <c r="AP153" s="137" t="s">
        <v>686</v>
      </c>
    </row>
    <row r="154" spans="2:42" x14ac:dyDescent="0.25">
      <c r="B154" s="5" t="s">
        <v>590</v>
      </c>
      <c r="C154" s="5" t="s">
        <v>1600</v>
      </c>
      <c r="D154" s="271">
        <v>46085</v>
      </c>
      <c r="E154" s="5" t="s">
        <v>1601</v>
      </c>
      <c r="F154" s="265" t="s">
        <v>827</v>
      </c>
      <c r="G154" s="5">
        <v>40</v>
      </c>
      <c r="H154" s="265"/>
      <c r="I154" s="265"/>
      <c r="J154" s="265"/>
      <c r="K154" s="265"/>
      <c r="L154" s="265"/>
      <c r="M154" s="265"/>
      <c r="O154" s="265"/>
      <c r="P154" s="265">
        <v>4.75</v>
      </c>
      <c r="Q154" s="265"/>
      <c r="R154" s="265"/>
      <c r="S154" s="265"/>
      <c r="T154" s="265">
        <v>2.75</v>
      </c>
      <c r="U154" s="265"/>
      <c r="V154" s="265"/>
      <c r="W154" s="265"/>
      <c r="X154" s="265"/>
      <c r="Y154" s="265"/>
      <c r="Z154" s="5">
        <v>19.07</v>
      </c>
      <c r="AA154" s="265"/>
      <c r="AB154" s="265">
        <v>42.95</v>
      </c>
      <c r="AC154" s="5">
        <v>34.950000000000003</v>
      </c>
      <c r="AD154" s="265"/>
      <c r="AE154" s="265"/>
      <c r="AF154" s="265">
        <v>75</v>
      </c>
      <c r="AG154" s="265"/>
      <c r="AH154" s="265"/>
      <c r="AI154" s="265"/>
      <c r="AJ154" s="265"/>
      <c r="AK154" s="265"/>
      <c r="AL154" s="265"/>
      <c r="AM154" s="265"/>
      <c r="AP154" s="137" t="s">
        <v>686</v>
      </c>
    </row>
    <row r="155" spans="2:42" x14ac:dyDescent="0.25">
      <c r="B155" s="5" t="s">
        <v>590</v>
      </c>
      <c r="C155" s="5" t="s">
        <v>1600</v>
      </c>
      <c r="D155" s="271">
        <v>46085</v>
      </c>
      <c r="E155" s="5" t="s">
        <v>1601</v>
      </c>
      <c r="F155" s="265" t="s">
        <v>827</v>
      </c>
      <c r="G155" s="5">
        <v>40</v>
      </c>
      <c r="H155" s="265"/>
      <c r="I155" s="265"/>
      <c r="J155" s="265"/>
      <c r="K155" s="265"/>
      <c r="L155" s="265"/>
      <c r="M155" s="265"/>
      <c r="O155" s="265"/>
      <c r="P155" s="265">
        <v>4.75</v>
      </c>
      <c r="Q155" s="265"/>
      <c r="R155" s="265"/>
      <c r="S155" s="265"/>
      <c r="T155" s="265">
        <v>2.75</v>
      </c>
      <c r="U155" s="265"/>
      <c r="V155" s="265"/>
      <c r="W155" s="265"/>
      <c r="X155" s="265"/>
      <c r="Y155" s="265"/>
      <c r="Z155" s="5">
        <v>19.07</v>
      </c>
      <c r="AA155" s="265"/>
      <c r="AB155" s="265">
        <v>42.95</v>
      </c>
      <c r="AC155" s="5">
        <v>34.950000000000003</v>
      </c>
      <c r="AD155" s="265"/>
      <c r="AE155" s="265"/>
      <c r="AF155" s="265">
        <v>75</v>
      </c>
      <c r="AG155" s="265"/>
      <c r="AH155" s="265"/>
      <c r="AI155" s="265"/>
      <c r="AJ155" s="265"/>
      <c r="AK155" s="265"/>
      <c r="AL155" s="265"/>
      <c r="AM155" s="265"/>
      <c r="AP155" s="137" t="s">
        <v>686</v>
      </c>
    </row>
    <row r="156" spans="2:42" x14ac:dyDescent="0.25">
      <c r="B156" s="5" t="s">
        <v>590</v>
      </c>
      <c r="C156" s="5" t="s">
        <v>1600</v>
      </c>
      <c r="D156" s="271">
        <v>46085</v>
      </c>
      <c r="E156" s="5" t="s">
        <v>1601</v>
      </c>
      <c r="F156" s="265" t="s">
        <v>827</v>
      </c>
      <c r="G156" s="5">
        <v>40</v>
      </c>
      <c r="H156" s="265"/>
      <c r="I156" s="265"/>
      <c r="J156" s="265"/>
      <c r="K156" s="265"/>
      <c r="L156" s="265"/>
      <c r="M156" s="265"/>
      <c r="O156" s="265"/>
      <c r="P156" s="265">
        <v>4.75</v>
      </c>
      <c r="Q156" s="265"/>
      <c r="R156" s="265"/>
      <c r="S156" s="265"/>
      <c r="T156" s="265">
        <v>2.75</v>
      </c>
      <c r="U156" s="265"/>
      <c r="V156" s="265"/>
      <c r="W156" s="265"/>
      <c r="X156" s="265"/>
      <c r="Y156" s="265"/>
      <c r="Z156" s="5">
        <v>19.07</v>
      </c>
      <c r="AA156" s="265"/>
      <c r="AB156" s="265">
        <v>42.95</v>
      </c>
      <c r="AC156" s="5">
        <v>34.950000000000003</v>
      </c>
      <c r="AD156" s="265"/>
      <c r="AE156" s="265"/>
      <c r="AF156" s="265">
        <v>75</v>
      </c>
      <c r="AG156" s="265"/>
      <c r="AH156" s="265"/>
      <c r="AI156" s="265"/>
      <c r="AJ156" s="265"/>
      <c r="AK156" s="265"/>
      <c r="AL156" s="265"/>
      <c r="AM156" s="265"/>
      <c r="AP156" s="137" t="s">
        <v>686</v>
      </c>
    </row>
    <row r="157" spans="2:42" x14ac:dyDescent="0.25">
      <c r="B157" s="5" t="s">
        <v>590</v>
      </c>
      <c r="C157" s="5" t="s">
        <v>1600</v>
      </c>
      <c r="D157" s="271">
        <v>46085</v>
      </c>
      <c r="E157" s="5" t="s">
        <v>1601</v>
      </c>
      <c r="F157" s="265" t="s">
        <v>827</v>
      </c>
      <c r="G157" s="5">
        <v>40</v>
      </c>
      <c r="H157" s="265"/>
      <c r="I157" s="265"/>
      <c r="J157" s="265"/>
      <c r="K157" s="265"/>
      <c r="L157" s="265"/>
      <c r="M157" s="265"/>
      <c r="O157" s="265"/>
      <c r="P157" s="265">
        <v>4.75</v>
      </c>
      <c r="Q157" s="265"/>
      <c r="R157" s="265"/>
      <c r="S157" s="265"/>
      <c r="T157" s="265">
        <v>2.75</v>
      </c>
      <c r="U157" s="265"/>
      <c r="V157" s="265"/>
      <c r="W157" s="265"/>
      <c r="X157" s="265"/>
      <c r="Y157" s="265"/>
      <c r="Z157" s="5">
        <v>19.07</v>
      </c>
      <c r="AA157" s="265"/>
      <c r="AB157" s="265">
        <v>42.95</v>
      </c>
      <c r="AC157" s="5">
        <v>34.950000000000003</v>
      </c>
      <c r="AD157" s="265"/>
      <c r="AE157" s="265"/>
      <c r="AF157" s="265">
        <v>75</v>
      </c>
      <c r="AG157" s="265"/>
      <c r="AH157" s="265"/>
      <c r="AI157" s="265"/>
      <c r="AJ157" s="265"/>
      <c r="AK157" s="265"/>
      <c r="AL157" s="265"/>
      <c r="AM157" s="265"/>
      <c r="AP157" s="137" t="s">
        <v>686</v>
      </c>
    </row>
    <row r="158" spans="2:42" x14ac:dyDescent="0.25">
      <c r="B158" s="5" t="s">
        <v>591</v>
      </c>
      <c r="C158" s="5" t="s">
        <v>595</v>
      </c>
      <c r="D158" s="271">
        <v>46084</v>
      </c>
      <c r="E158" s="5" t="s">
        <v>859</v>
      </c>
      <c r="F158" s="265">
        <v>0.05</v>
      </c>
      <c r="G158" s="5">
        <v>30</v>
      </c>
      <c r="H158" s="265"/>
      <c r="I158" s="265"/>
      <c r="J158" s="265"/>
      <c r="K158" s="265"/>
      <c r="L158" s="265"/>
      <c r="M158" s="265"/>
      <c r="O158" s="265"/>
      <c r="P158" s="265"/>
      <c r="Q158" s="265"/>
      <c r="R158" s="265"/>
      <c r="S158" s="265"/>
      <c r="T158" s="265"/>
      <c r="U158" s="265"/>
      <c r="V158" s="265"/>
      <c r="W158" s="265"/>
      <c r="X158" s="265"/>
      <c r="Y158" s="265"/>
      <c r="Z158" s="5">
        <v>25</v>
      </c>
      <c r="AA158" s="265"/>
      <c r="AB158" s="265">
        <v>25</v>
      </c>
      <c r="AD158" s="265"/>
      <c r="AE158" s="265"/>
      <c r="AF158" s="265"/>
      <c r="AG158" s="265"/>
      <c r="AH158" s="265"/>
      <c r="AI158" s="265"/>
      <c r="AJ158" s="265"/>
      <c r="AK158" s="265"/>
      <c r="AL158" s="265"/>
      <c r="AM158" s="265"/>
      <c r="AP158" s="137" t="s">
        <v>686</v>
      </c>
    </row>
    <row r="159" spans="2:42" x14ac:dyDescent="0.25">
      <c r="B159" s="5" t="s">
        <v>591</v>
      </c>
      <c r="C159" s="5" t="s">
        <v>595</v>
      </c>
      <c r="D159" s="271">
        <v>46084</v>
      </c>
      <c r="E159" s="5" t="s">
        <v>859</v>
      </c>
      <c r="F159" s="265">
        <v>0.05</v>
      </c>
      <c r="G159" s="5">
        <v>30</v>
      </c>
      <c r="H159" s="265"/>
      <c r="I159" s="265"/>
      <c r="J159" s="265"/>
      <c r="K159" s="265"/>
      <c r="L159" s="265"/>
      <c r="M159" s="265"/>
      <c r="O159" s="265"/>
      <c r="P159" s="265"/>
      <c r="Q159" s="265"/>
      <c r="R159" s="265"/>
      <c r="S159" s="265"/>
      <c r="T159" s="265"/>
      <c r="U159" s="265"/>
      <c r="V159" s="265"/>
      <c r="W159" s="265"/>
      <c r="X159" s="265"/>
      <c r="Y159" s="265"/>
      <c r="Z159" s="5">
        <v>25</v>
      </c>
      <c r="AA159" s="265"/>
      <c r="AB159" s="265">
        <v>25</v>
      </c>
      <c r="AD159" s="265"/>
      <c r="AE159" s="265"/>
      <c r="AF159" s="265"/>
      <c r="AG159" s="265"/>
      <c r="AH159" s="265"/>
      <c r="AI159" s="265"/>
      <c r="AJ159" s="265"/>
      <c r="AK159" s="265"/>
      <c r="AL159" s="265"/>
      <c r="AM159" s="265"/>
      <c r="AP159" s="137" t="s">
        <v>686</v>
      </c>
    </row>
    <row r="160" spans="2:42" x14ac:dyDescent="0.25">
      <c r="B160" s="5" t="s">
        <v>591</v>
      </c>
      <c r="C160" s="5" t="s">
        <v>595</v>
      </c>
      <c r="D160" s="271">
        <v>46084</v>
      </c>
      <c r="E160" s="5" t="s">
        <v>859</v>
      </c>
      <c r="F160" s="265">
        <v>0.05</v>
      </c>
      <c r="G160" s="5">
        <v>30</v>
      </c>
      <c r="H160" s="265"/>
      <c r="I160" s="265"/>
      <c r="J160" s="265"/>
      <c r="K160" s="265"/>
      <c r="L160" s="265"/>
      <c r="M160" s="265"/>
      <c r="O160" s="265"/>
      <c r="P160" s="265"/>
      <c r="Q160" s="265"/>
      <c r="R160" s="265"/>
      <c r="S160" s="265"/>
      <c r="T160" s="265"/>
      <c r="U160" s="265"/>
      <c r="V160" s="265"/>
      <c r="W160" s="265"/>
      <c r="X160" s="265"/>
      <c r="Y160" s="265"/>
      <c r="Z160" s="5">
        <v>25</v>
      </c>
      <c r="AA160" s="265"/>
      <c r="AB160" s="265">
        <v>25</v>
      </c>
      <c r="AD160" s="265"/>
      <c r="AE160" s="265"/>
      <c r="AF160" s="265"/>
      <c r="AG160" s="265"/>
      <c r="AH160" s="265"/>
      <c r="AI160" s="265"/>
      <c r="AJ160" s="265"/>
      <c r="AK160" s="265"/>
      <c r="AL160" s="265"/>
      <c r="AM160" s="265"/>
      <c r="AP160" s="137" t="s">
        <v>686</v>
      </c>
    </row>
    <row r="161" spans="2:42" x14ac:dyDescent="0.25">
      <c r="B161" s="5" t="s">
        <v>591</v>
      </c>
      <c r="C161" s="5" t="s">
        <v>595</v>
      </c>
      <c r="D161" s="271">
        <v>46084</v>
      </c>
      <c r="E161" s="5" t="s">
        <v>859</v>
      </c>
      <c r="F161" s="265">
        <v>0.05</v>
      </c>
      <c r="G161" s="5">
        <v>30</v>
      </c>
      <c r="H161" s="265"/>
      <c r="I161" s="265"/>
      <c r="J161" s="265"/>
      <c r="K161" s="265"/>
      <c r="L161" s="265"/>
      <c r="M161" s="265"/>
      <c r="O161" s="265"/>
      <c r="P161" s="265"/>
      <c r="Q161" s="265"/>
      <c r="R161" s="265"/>
      <c r="S161" s="265"/>
      <c r="T161" s="265"/>
      <c r="U161" s="265"/>
      <c r="V161" s="265"/>
      <c r="W161" s="265"/>
      <c r="X161" s="265"/>
      <c r="Y161" s="265"/>
      <c r="Z161" s="5">
        <v>25</v>
      </c>
      <c r="AA161" s="265"/>
      <c r="AB161" s="265">
        <v>25</v>
      </c>
      <c r="AD161" s="265"/>
      <c r="AE161" s="265"/>
      <c r="AF161" s="265"/>
      <c r="AG161" s="265"/>
      <c r="AH161" s="265"/>
      <c r="AI161" s="265"/>
      <c r="AJ161" s="265"/>
      <c r="AK161" s="265"/>
      <c r="AL161" s="265"/>
      <c r="AM161" s="265"/>
      <c r="AP161" s="137" t="s">
        <v>686</v>
      </c>
    </row>
    <row r="162" spans="2:42" x14ac:dyDescent="0.25">
      <c r="B162" s="5" t="s">
        <v>591</v>
      </c>
      <c r="C162" s="5" t="s">
        <v>595</v>
      </c>
      <c r="D162" s="271">
        <v>46084</v>
      </c>
      <c r="E162" s="5" t="s">
        <v>859</v>
      </c>
      <c r="F162" s="265">
        <v>0.05</v>
      </c>
      <c r="G162" s="5">
        <v>30</v>
      </c>
      <c r="H162" s="265"/>
      <c r="I162" s="265"/>
      <c r="J162" s="265"/>
      <c r="K162" s="265"/>
      <c r="L162" s="265"/>
      <c r="M162" s="265"/>
      <c r="O162" s="265"/>
      <c r="P162" s="265"/>
      <c r="Q162" s="265"/>
      <c r="R162" s="265"/>
      <c r="S162" s="265"/>
      <c r="T162" s="265"/>
      <c r="U162" s="265"/>
      <c r="V162" s="265"/>
      <c r="W162" s="265"/>
      <c r="X162" s="265"/>
      <c r="Y162" s="265"/>
      <c r="Z162" s="5">
        <v>25</v>
      </c>
      <c r="AA162" s="265"/>
      <c r="AB162" s="265">
        <v>25</v>
      </c>
      <c r="AD162" s="265"/>
      <c r="AE162" s="265"/>
      <c r="AF162" s="265"/>
      <c r="AG162" s="265"/>
      <c r="AH162" s="265"/>
      <c r="AI162" s="265"/>
      <c r="AJ162" s="265"/>
      <c r="AK162" s="265"/>
      <c r="AL162" s="265"/>
      <c r="AM162" s="265"/>
      <c r="AP162" s="137" t="s">
        <v>686</v>
      </c>
    </row>
    <row r="163" spans="2:42" x14ac:dyDescent="0.25">
      <c r="B163" s="5" t="s">
        <v>591</v>
      </c>
      <c r="C163" s="5" t="s">
        <v>595</v>
      </c>
      <c r="D163" s="271">
        <v>46084</v>
      </c>
      <c r="E163" s="5" t="s">
        <v>859</v>
      </c>
      <c r="F163" s="265">
        <v>0.05</v>
      </c>
      <c r="G163" s="5">
        <v>30</v>
      </c>
      <c r="H163" s="265"/>
      <c r="I163" s="265"/>
      <c r="J163" s="265"/>
      <c r="K163" s="265"/>
      <c r="L163" s="265"/>
      <c r="M163" s="265"/>
      <c r="O163" s="265"/>
      <c r="P163" s="265"/>
      <c r="Q163" s="265"/>
      <c r="R163" s="265"/>
      <c r="S163" s="265"/>
      <c r="T163" s="265"/>
      <c r="U163" s="265"/>
      <c r="V163" s="265"/>
      <c r="W163" s="265"/>
      <c r="X163" s="265"/>
      <c r="Y163" s="265"/>
      <c r="Z163" s="5">
        <v>25</v>
      </c>
      <c r="AA163" s="265"/>
      <c r="AB163" s="265">
        <v>25</v>
      </c>
      <c r="AD163" s="265"/>
      <c r="AE163" s="265"/>
      <c r="AF163" s="265"/>
      <c r="AG163" s="265"/>
      <c r="AH163" s="265"/>
      <c r="AI163" s="265"/>
      <c r="AJ163" s="265"/>
      <c r="AK163" s="265"/>
      <c r="AL163" s="265"/>
      <c r="AM163" s="265"/>
      <c r="AP163" s="137" t="s">
        <v>686</v>
      </c>
    </row>
    <row r="164" spans="2:42" x14ac:dyDescent="0.25">
      <c r="B164" s="5" t="s">
        <v>602</v>
      </c>
      <c r="C164" s="5" t="s">
        <v>606</v>
      </c>
      <c r="D164" s="271">
        <v>36892</v>
      </c>
      <c r="E164" s="5" t="s">
        <v>860</v>
      </c>
      <c r="F164" s="265" t="s">
        <v>827</v>
      </c>
      <c r="G164" s="5">
        <v>35</v>
      </c>
      <c r="H164" s="265"/>
      <c r="I164" s="265">
        <v>5</v>
      </c>
      <c r="J164" s="265"/>
      <c r="K164" s="265"/>
      <c r="L164" s="265"/>
      <c r="M164" s="265"/>
      <c r="N164" s="5">
        <v>75</v>
      </c>
      <c r="O164" s="265"/>
      <c r="P164" s="265">
        <v>75</v>
      </c>
      <c r="Q164" s="265"/>
      <c r="R164" s="265"/>
      <c r="S164" s="265"/>
      <c r="T164" s="265"/>
      <c r="U164" s="265">
        <v>35</v>
      </c>
      <c r="V164" s="265">
        <v>10</v>
      </c>
      <c r="W164" s="265"/>
      <c r="X164" s="265"/>
      <c r="Y164" s="265"/>
      <c r="Z164" s="5">
        <v>10</v>
      </c>
      <c r="AA164" s="265">
        <v>50</v>
      </c>
      <c r="AB164" s="265"/>
      <c r="AC164" s="5">
        <v>35</v>
      </c>
      <c r="AD164" s="265"/>
      <c r="AE164" s="265"/>
      <c r="AF164" s="265"/>
      <c r="AG164" s="265"/>
      <c r="AH164" s="265"/>
      <c r="AI164" s="265"/>
      <c r="AJ164" s="265">
        <v>5</v>
      </c>
      <c r="AK164" s="265">
        <v>50</v>
      </c>
      <c r="AL164" s="265"/>
      <c r="AM164" s="265"/>
      <c r="AP164" s="137" t="s">
        <v>686</v>
      </c>
    </row>
    <row r="165" spans="2:42" x14ac:dyDescent="0.25">
      <c r="B165" s="5" t="s">
        <v>618</v>
      </c>
      <c r="C165" s="5" t="s">
        <v>621</v>
      </c>
      <c r="D165" s="271">
        <v>46065</v>
      </c>
      <c r="E165" s="5" t="s">
        <v>861</v>
      </c>
      <c r="F165" s="265" t="s">
        <v>827</v>
      </c>
      <c r="G165" s="5">
        <v>25</v>
      </c>
      <c r="H165" s="265"/>
      <c r="I165" s="265"/>
      <c r="J165" s="265"/>
      <c r="K165" s="265"/>
      <c r="L165" s="265"/>
      <c r="M165" s="265"/>
      <c r="O165" s="265"/>
      <c r="P165" s="265">
        <v>5</v>
      </c>
      <c r="Q165" s="265"/>
      <c r="R165" s="265"/>
      <c r="S165" s="265">
        <v>5</v>
      </c>
      <c r="T165" s="265">
        <v>5</v>
      </c>
      <c r="U165" s="265"/>
      <c r="V165" s="265"/>
      <c r="W165" s="265"/>
      <c r="X165" s="265"/>
      <c r="Y165" s="265"/>
      <c r="Z165" s="5">
        <v>25</v>
      </c>
      <c r="AA165" s="265">
        <v>25</v>
      </c>
      <c r="AB165" s="265"/>
      <c r="AD165" s="265"/>
      <c r="AE165" s="265"/>
      <c r="AF165" s="265"/>
      <c r="AG165" s="265"/>
      <c r="AH165" s="265"/>
      <c r="AI165" s="265"/>
      <c r="AJ165" s="265"/>
      <c r="AK165" s="265"/>
      <c r="AL165" s="265"/>
      <c r="AM165" s="265"/>
      <c r="AP165" s="137" t="s">
        <v>686</v>
      </c>
    </row>
    <row r="166" spans="2:42" x14ac:dyDescent="0.25">
      <c r="B166" s="5" t="s">
        <v>618</v>
      </c>
      <c r="C166" s="5" t="s">
        <v>2004</v>
      </c>
      <c r="D166" s="271">
        <v>45116</v>
      </c>
      <c r="E166" s="5" t="s">
        <v>2005</v>
      </c>
      <c r="F166" s="265" t="s">
        <v>827</v>
      </c>
      <c r="G166" s="5" t="s">
        <v>2006</v>
      </c>
      <c r="H166" s="265"/>
      <c r="I166" s="265"/>
      <c r="J166" s="265"/>
      <c r="K166" s="265"/>
      <c r="L166" s="265"/>
      <c r="M166" s="265"/>
      <c r="O166" s="265"/>
      <c r="P166" s="265"/>
      <c r="Q166" s="265"/>
      <c r="R166" s="265"/>
      <c r="S166" s="265"/>
      <c r="T166" s="265"/>
      <c r="U166" s="265"/>
      <c r="V166" s="265"/>
      <c r="W166" s="265"/>
      <c r="X166" s="265"/>
      <c r="Y166" s="265"/>
      <c r="AA166" s="265">
        <v>25</v>
      </c>
      <c r="AB166" s="265"/>
      <c r="AD166" s="265"/>
      <c r="AE166" s="265"/>
      <c r="AF166" s="265"/>
      <c r="AG166" s="265"/>
      <c r="AH166" s="265"/>
      <c r="AI166" s="265"/>
      <c r="AJ166" s="265"/>
      <c r="AK166" s="265"/>
      <c r="AL166" s="265"/>
      <c r="AM166" s="265"/>
      <c r="AP166" s="137" t="s">
        <v>686</v>
      </c>
    </row>
    <row r="167" spans="2:42" x14ac:dyDescent="0.25">
      <c r="B167" s="5" t="s">
        <v>618</v>
      </c>
      <c r="C167" s="5" t="s">
        <v>2159</v>
      </c>
      <c r="D167" s="271">
        <v>36892</v>
      </c>
      <c r="E167" s="5" t="s">
        <v>2160</v>
      </c>
      <c r="F167" s="265" t="s">
        <v>827</v>
      </c>
      <c r="G167" s="5">
        <v>25</v>
      </c>
      <c r="H167" s="265"/>
      <c r="I167" s="265"/>
      <c r="J167" s="265"/>
      <c r="K167" s="265"/>
      <c r="L167" s="265"/>
      <c r="M167" s="265"/>
      <c r="O167" s="265"/>
      <c r="P167" s="265">
        <v>5</v>
      </c>
      <c r="Q167" s="265"/>
      <c r="R167" s="265"/>
      <c r="S167" s="265">
        <v>5</v>
      </c>
      <c r="T167" s="265">
        <v>5</v>
      </c>
      <c r="U167" s="265"/>
      <c r="V167" s="265"/>
      <c r="W167" s="265"/>
      <c r="X167" s="265"/>
      <c r="Y167" s="265"/>
      <c r="Z167" s="5">
        <v>25</v>
      </c>
      <c r="AA167" s="265">
        <v>25</v>
      </c>
      <c r="AB167" s="265"/>
      <c r="AD167" s="265"/>
      <c r="AE167" s="265"/>
      <c r="AF167" s="265"/>
      <c r="AG167" s="265"/>
      <c r="AH167" s="265"/>
      <c r="AI167" s="265"/>
      <c r="AJ167" s="265"/>
      <c r="AK167" s="265"/>
      <c r="AL167" s="265"/>
      <c r="AM167" s="265"/>
      <c r="AP167" s="137" t="s">
        <v>686</v>
      </c>
    </row>
    <row r="168" spans="2:42" x14ac:dyDescent="0.25">
      <c r="B168" s="5" t="s">
        <v>632</v>
      </c>
      <c r="C168" s="5" t="s">
        <v>636</v>
      </c>
      <c r="D168" s="271">
        <v>46135</v>
      </c>
      <c r="E168" s="5" t="s">
        <v>862</v>
      </c>
      <c r="F168" s="265">
        <v>0.05</v>
      </c>
      <c r="G168" s="5">
        <v>25</v>
      </c>
      <c r="H168" s="265">
        <v>4.95</v>
      </c>
      <c r="I168" s="265"/>
      <c r="J168" s="265"/>
      <c r="K168" s="265"/>
      <c r="L168" s="265"/>
      <c r="M168" s="265"/>
      <c r="O168" s="265"/>
      <c r="P168" s="265">
        <v>4.95</v>
      </c>
      <c r="Q168" s="265"/>
      <c r="R168" s="265"/>
      <c r="S168" s="265"/>
      <c r="T168" s="265">
        <v>2.95</v>
      </c>
      <c r="U168" s="265"/>
      <c r="V168" s="265"/>
      <c r="W168" s="265"/>
      <c r="X168" s="265"/>
      <c r="Y168" s="265"/>
      <c r="Z168" s="5">
        <v>25</v>
      </c>
      <c r="AA168" s="265">
        <v>25</v>
      </c>
      <c r="AB168" s="265"/>
      <c r="AC168" s="5">
        <v>25</v>
      </c>
      <c r="AD168" s="265"/>
      <c r="AE168" s="265"/>
      <c r="AF168" s="265">
        <v>24.95</v>
      </c>
      <c r="AG168" s="265"/>
      <c r="AH168" s="265"/>
      <c r="AI168" s="265"/>
      <c r="AJ168" s="265"/>
      <c r="AK168" s="265"/>
      <c r="AL168" s="265"/>
      <c r="AM168" s="265"/>
      <c r="AP168" s="137"/>
    </row>
    <row r="169" spans="2:42" x14ac:dyDescent="0.25">
      <c r="B169" s="5" t="s">
        <v>632</v>
      </c>
      <c r="C169" s="5" t="s">
        <v>636</v>
      </c>
      <c r="D169" s="271">
        <v>46135</v>
      </c>
      <c r="E169" s="5" t="s">
        <v>862</v>
      </c>
      <c r="F169" s="265">
        <v>0.05</v>
      </c>
      <c r="G169" s="5">
        <v>25</v>
      </c>
      <c r="H169" s="265">
        <v>4.95</v>
      </c>
      <c r="I169" s="265"/>
      <c r="J169" s="265"/>
      <c r="K169" s="265"/>
      <c r="L169" s="265"/>
      <c r="M169" s="265"/>
      <c r="O169" s="265"/>
      <c r="P169" s="265">
        <v>4.95</v>
      </c>
      <c r="Q169" s="265"/>
      <c r="R169" s="265"/>
      <c r="S169" s="265"/>
      <c r="T169" s="265">
        <v>2.95</v>
      </c>
      <c r="U169" s="265"/>
      <c r="V169" s="265"/>
      <c r="W169" s="265"/>
      <c r="X169" s="265"/>
      <c r="Y169" s="265"/>
      <c r="Z169" s="5">
        <v>25</v>
      </c>
      <c r="AA169" s="265">
        <v>25</v>
      </c>
      <c r="AB169" s="265"/>
      <c r="AC169" s="5">
        <v>25</v>
      </c>
      <c r="AD169" s="265"/>
      <c r="AE169" s="265"/>
      <c r="AF169" s="265">
        <v>24.95</v>
      </c>
      <c r="AG169" s="265"/>
      <c r="AH169" s="265"/>
      <c r="AI169" s="265"/>
      <c r="AJ169" s="265"/>
      <c r="AK169" s="265"/>
      <c r="AL169" s="265"/>
      <c r="AM169" s="265"/>
      <c r="AP169" s="137"/>
    </row>
    <row r="170" spans="2:42" x14ac:dyDescent="0.25">
      <c r="B170" s="5" t="s">
        <v>632</v>
      </c>
      <c r="C170" s="5" t="s">
        <v>636</v>
      </c>
      <c r="D170" s="271">
        <v>46135</v>
      </c>
      <c r="E170" s="5" t="s">
        <v>862</v>
      </c>
      <c r="F170" s="265">
        <v>0.05</v>
      </c>
      <c r="G170" s="5">
        <v>25</v>
      </c>
      <c r="H170" s="265">
        <v>4.95</v>
      </c>
      <c r="I170" s="265"/>
      <c r="J170" s="265"/>
      <c r="K170" s="265"/>
      <c r="L170" s="265"/>
      <c r="M170" s="265"/>
      <c r="O170" s="265"/>
      <c r="P170" s="265">
        <v>4.95</v>
      </c>
      <c r="Q170" s="265"/>
      <c r="R170" s="265"/>
      <c r="S170" s="265"/>
      <c r="T170" s="265">
        <v>2.95</v>
      </c>
      <c r="U170" s="265"/>
      <c r="V170" s="265"/>
      <c r="W170" s="265"/>
      <c r="X170" s="265"/>
      <c r="Y170" s="265"/>
      <c r="Z170" s="5">
        <v>25</v>
      </c>
      <c r="AA170" s="265">
        <v>25</v>
      </c>
      <c r="AB170" s="265"/>
      <c r="AC170" s="5">
        <v>25</v>
      </c>
      <c r="AD170" s="265"/>
      <c r="AE170" s="265"/>
      <c r="AF170" s="265">
        <v>24.95</v>
      </c>
      <c r="AG170" s="265"/>
      <c r="AH170" s="265"/>
      <c r="AI170" s="265"/>
      <c r="AJ170" s="265"/>
      <c r="AK170" s="265"/>
      <c r="AL170" s="265"/>
      <c r="AM170" s="265"/>
      <c r="AP170" s="137"/>
    </row>
    <row r="171" spans="2:42" x14ac:dyDescent="0.25">
      <c r="B171" s="5" t="s">
        <v>632</v>
      </c>
      <c r="C171" s="5" t="s">
        <v>636</v>
      </c>
      <c r="D171" s="271">
        <v>46135</v>
      </c>
      <c r="E171" s="5" t="s">
        <v>862</v>
      </c>
      <c r="F171" s="265">
        <v>0.05</v>
      </c>
      <c r="G171" s="5">
        <v>25</v>
      </c>
      <c r="H171" s="265">
        <v>4.95</v>
      </c>
      <c r="I171" s="265"/>
      <c r="J171" s="265"/>
      <c r="K171" s="265"/>
      <c r="L171" s="265"/>
      <c r="M171" s="265"/>
      <c r="O171" s="265"/>
      <c r="P171" s="265">
        <v>4.95</v>
      </c>
      <c r="Q171" s="265"/>
      <c r="R171" s="265"/>
      <c r="S171" s="265"/>
      <c r="T171" s="265">
        <v>2.95</v>
      </c>
      <c r="U171" s="265"/>
      <c r="V171" s="265"/>
      <c r="W171" s="265"/>
      <c r="X171" s="265"/>
      <c r="Y171" s="265"/>
      <c r="Z171" s="5">
        <v>25</v>
      </c>
      <c r="AA171" s="265">
        <v>25</v>
      </c>
      <c r="AB171" s="265"/>
      <c r="AC171" s="5">
        <v>25</v>
      </c>
      <c r="AD171" s="265"/>
      <c r="AE171" s="265"/>
      <c r="AF171" s="265">
        <v>24.95</v>
      </c>
      <c r="AG171" s="265"/>
      <c r="AH171" s="265"/>
      <c r="AI171" s="265"/>
      <c r="AJ171" s="265"/>
      <c r="AK171" s="265"/>
      <c r="AL171" s="265"/>
      <c r="AM171" s="265"/>
      <c r="AP171" s="137"/>
    </row>
    <row r="172" spans="2:42" x14ac:dyDescent="0.25">
      <c r="B172" s="5" t="s">
        <v>1224</v>
      </c>
      <c r="C172" s="5" t="s">
        <v>1581</v>
      </c>
      <c r="D172" s="271">
        <v>46170</v>
      </c>
      <c r="E172" s="5" t="s">
        <v>1582</v>
      </c>
      <c r="F172" s="265">
        <v>0.05</v>
      </c>
      <c r="G172" s="5">
        <v>40</v>
      </c>
      <c r="H172" s="265"/>
      <c r="I172" s="265"/>
      <c r="J172" s="265"/>
      <c r="K172" s="265"/>
      <c r="L172" s="265"/>
      <c r="M172" s="265"/>
      <c r="O172" s="265"/>
      <c r="P172" s="265"/>
      <c r="Q172" s="265"/>
      <c r="R172" s="265"/>
      <c r="S172" s="265"/>
      <c r="T172" s="265"/>
      <c r="U172" s="265">
        <v>25</v>
      </c>
      <c r="V172" s="265"/>
      <c r="W172" s="265"/>
      <c r="X172" s="265"/>
      <c r="Y172" s="265"/>
      <c r="Z172" s="5">
        <v>25</v>
      </c>
      <c r="AA172" s="265"/>
      <c r="AB172" s="265"/>
      <c r="AC172" s="5">
        <v>20</v>
      </c>
      <c r="AD172" s="265"/>
      <c r="AE172" s="265"/>
      <c r="AF172" s="265"/>
      <c r="AG172" s="265"/>
      <c r="AH172" s="265"/>
      <c r="AI172" s="265"/>
      <c r="AJ172" s="265"/>
      <c r="AK172" s="265"/>
      <c r="AL172" s="265"/>
      <c r="AM172" s="265"/>
      <c r="AP172" s="137" t="s">
        <v>686</v>
      </c>
    </row>
    <row r="173" spans="2:42" x14ac:dyDescent="0.25">
      <c r="B173" s="5" t="s">
        <v>1224</v>
      </c>
      <c r="C173" s="5" t="s">
        <v>1581</v>
      </c>
      <c r="D173" s="271">
        <v>46170</v>
      </c>
      <c r="E173" s="5" t="s">
        <v>1582</v>
      </c>
      <c r="F173" s="265">
        <v>0.05</v>
      </c>
      <c r="G173" s="5">
        <v>40</v>
      </c>
      <c r="H173" s="265"/>
      <c r="I173" s="265"/>
      <c r="J173" s="265"/>
      <c r="K173" s="265"/>
      <c r="L173" s="265"/>
      <c r="M173" s="265"/>
      <c r="O173" s="265"/>
      <c r="P173" s="265"/>
      <c r="Q173" s="265"/>
      <c r="R173" s="265"/>
      <c r="S173" s="265"/>
      <c r="T173" s="265"/>
      <c r="U173" s="265">
        <v>25</v>
      </c>
      <c r="V173" s="265"/>
      <c r="W173" s="265"/>
      <c r="X173" s="265"/>
      <c r="Y173" s="265"/>
      <c r="Z173" s="5">
        <v>25</v>
      </c>
      <c r="AA173" s="265"/>
      <c r="AB173" s="265"/>
      <c r="AC173" s="5">
        <v>20</v>
      </c>
      <c r="AD173" s="265"/>
      <c r="AE173" s="265"/>
      <c r="AF173" s="265"/>
      <c r="AG173" s="265"/>
      <c r="AH173" s="265"/>
      <c r="AI173" s="265"/>
      <c r="AJ173" s="265"/>
      <c r="AK173" s="265"/>
      <c r="AL173" s="265"/>
      <c r="AM173" s="265"/>
      <c r="AP173" s="137" t="s">
        <v>686</v>
      </c>
    </row>
    <row r="174" spans="2:42" x14ac:dyDescent="0.25">
      <c r="B174" s="5" t="s">
        <v>1224</v>
      </c>
      <c r="C174" s="5" t="s">
        <v>1581</v>
      </c>
      <c r="D174" s="271">
        <v>46170</v>
      </c>
      <c r="E174" s="5" t="s">
        <v>1582</v>
      </c>
      <c r="F174" s="265">
        <v>0.05</v>
      </c>
      <c r="G174" s="5">
        <v>40</v>
      </c>
      <c r="H174" s="265"/>
      <c r="I174" s="265"/>
      <c r="J174" s="265"/>
      <c r="K174" s="265"/>
      <c r="L174" s="265"/>
      <c r="M174" s="265"/>
      <c r="O174" s="265"/>
      <c r="P174" s="265"/>
      <c r="Q174" s="265"/>
      <c r="R174" s="265"/>
      <c r="S174" s="265"/>
      <c r="T174" s="265"/>
      <c r="U174" s="265">
        <v>25</v>
      </c>
      <c r="V174" s="265"/>
      <c r="W174" s="265"/>
      <c r="X174" s="265"/>
      <c r="Y174" s="265"/>
      <c r="Z174" s="5">
        <v>25</v>
      </c>
      <c r="AA174" s="265"/>
      <c r="AB174" s="265"/>
      <c r="AC174" s="5">
        <v>20</v>
      </c>
      <c r="AD174" s="265"/>
      <c r="AE174" s="265"/>
      <c r="AF174" s="265"/>
      <c r="AG174" s="265"/>
      <c r="AH174" s="265"/>
      <c r="AI174" s="265"/>
      <c r="AJ174" s="265"/>
      <c r="AK174" s="265"/>
      <c r="AL174" s="265"/>
      <c r="AM174" s="265"/>
      <c r="AP174" s="137" t="s">
        <v>686</v>
      </c>
    </row>
    <row r="175" spans="2:42" x14ac:dyDescent="0.25">
      <c r="B175" s="5" t="s">
        <v>1224</v>
      </c>
      <c r="C175" s="5" t="s">
        <v>1581</v>
      </c>
      <c r="D175" s="271">
        <v>46170</v>
      </c>
      <c r="E175" s="5" t="s">
        <v>1582</v>
      </c>
      <c r="F175" s="265">
        <v>0.05</v>
      </c>
      <c r="G175" s="5">
        <v>40</v>
      </c>
      <c r="H175" s="265"/>
      <c r="I175" s="265"/>
      <c r="J175" s="265"/>
      <c r="K175" s="265"/>
      <c r="L175" s="265"/>
      <c r="M175" s="265"/>
      <c r="O175" s="265"/>
      <c r="P175" s="265"/>
      <c r="Q175" s="265"/>
      <c r="R175" s="265"/>
      <c r="S175" s="265"/>
      <c r="T175" s="265"/>
      <c r="U175" s="265">
        <v>25</v>
      </c>
      <c r="V175" s="265"/>
      <c r="W175" s="265"/>
      <c r="X175" s="265"/>
      <c r="Y175" s="265"/>
      <c r="Z175" s="5">
        <v>25</v>
      </c>
      <c r="AA175" s="265"/>
      <c r="AB175" s="265"/>
      <c r="AC175" s="5">
        <v>20</v>
      </c>
      <c r="AD175" s="265"/>
      <c r="AE175" s="265"/>
      <c r="AF175" s="265"/>
      <c r="AG175" s="265"/>
      <c r="AH175" s="265"/>
      <c r="AI175" s="265"/>
      <c r="AJ175" s="265"/>
      <c r="AK175" s="265"/>
      <c r="AL175" s="265"/>
      <c r="AM175" s="265"/>
      <c r="AP175" s="137" t="s">
        <v>686</v>
      </c>
    </row>
    <row r="176" spans="2:42" x14ac:dyDescent="0.25">
      <c r="B176" s="5" t="s">
        <v>1224</v>
      </c>
      <c r="C176" s="5" t="s">
        <v>1581</v>
      </c>
      <c r="D176" s="271">
        <v>46170</v>
      </c>
      <c r="E176" s="5" t="s">
        <v>1582</v>
      </c>
      <c r="F176" s="265">
        <v>0.05</v>
      </c>
      <c r="G176" s="5">
        <v>40</v>
      </c>
      <c r="H176" s="265"/>
      <c r="I176" s="265"/>
      <c r="J176" s="265"/>
      <c r="K176" s="265"/>
      <c r="L176" s="265"/>
      <c r="M176" s="265"/>
      <c r="O176" s="265"/>
      <c r="P176" s="265"/>
      <c r="Q176" s="265"/>
      <c r="R176" s="265"/>
      <c r="S176" s="265"/>
      <c r="T176" s="265"/>
      <c r="U176" s="265">
        <v>25</v>
      </c>
      <c r="V176" s="265"/>
      <c r="W176" s="265"/>
      <c r="X176" s="265"/>
      <c r="Y176" s="265"/>
      <c r="Z176" s="5">
        <v>25</v>
      </c>
      <c r="AA176" s="265"/>
      <c r="AB176" s="265"/>
      <c r="AC176" s="5">
        <v>20</v>
      </c>
      <c r="AD176" s="265"/>
      <c r="AE176" s="265"/>
      <c r="AF176" s="265"/>
      <c r="AG176" s="265"/>
      <c r="AH176" s="265"/>
      <c r="AI176" s="265"/>
      <c r="AJ176" s="265"/>
      <c r="AK176" s="265"/>
      <c r="AL176" s="265"/>
      <c r="AM176" s="265"/>
      <c r="AP176" s="137" t="s">
        <v>686</v>
      </c>
    </row>
    <row r="177" spans="2:42" x14ac:dyDescent="0.25">
      <c r="B177" s="5" t="s">
        <v>1224</v>
      </c>
      <c r="C177" s="5" t="s">
        <v>1581</v>
      </c>
      <c r="D177" s="271">
        <v>46170</v>
      </c>
      <c r="E177" s="5" t="s">
        <v>1582</v>
      </c>
      <c r="F177" s="265">
        <v>0.05</v>
      </c>
      <c r="G177" s="5">
        <v>40</v>
      </c>
      <c r="H177" s="265"/>
      <c r="I177" s="265"/>
      <c r="J177" s="265"/>
      <c r="K177" s="265"/>
      <c r="L177" s="265"/>
      <c r="M177" s="265"/>
      <c r="O177" s="265"/>
      <c r="P177" s="265"/>
      <c r="Q177" s="265"/>
      <c r="R177" s="265"/>
      <c r="S177" s="265"/>
      <c r="T177" s="265"/>
      <c r="U177" s="265">
        <v>25</v>
      </c>
      <c r="V177" s="265"/>
      <c r="W177" s="265"/>
      <c r="X177" s="265"/>
      <c r="Y177" s="265"/>
      <c r="Z177" s="5">
        <v>25</v>
      </c>
      <c r="AA177" s="265"/>
      <c r="AB177" s="265"/>
      <c r="AC177" s="5">
        <v>20</v>
      </c>
      <c r="AD177" s="265"/>
      <c r="AE177" s="265"/>
      <c r="AF177" s="265"/>
      <c r="AG177" s="265"/>
      <c r="AH177" s="265"/>
      <c r="AI177" s="265"/>
      <c r="AJ177" s="265"/>
      <c r="AK177" s="265"/>
      <c r="AL177" s="265"/>
      <c r="AM177" s="265"/>
      <c r="AP177" s="137" t="s">
        <v>686</v>
      </c>
    </row>
    <row r="178" spans="2:42" x14ac:dyDescent="0.25">
      <c r="B178" s="5" t="s">
        <v>638</v>
      </c>
      <c r="C178" s="5" t="s">
        <v>1602</v>
      </c>
      <c r="D178" s="271">
        <v>46085</v>
      </c>
      <c r="E178" s="5" t="s">
        <v>1601</v>
      </c>
      <c r="F178" s="265" t="s">
        <v>827</v>
      </c>
      <c r="G178" s="5">
        <v>30</v>
      </c>
      <c r="H178" s="265"/>
      <c r="I178" s="265"/>
      <c r="J178" s="265"/>
      <c r="K178" s="265"/>
      <c r="L178" s="265"/>
      <c r="M178" s="265"/>
      <c r="O178" s="265"/>
      <c r="P178" s="265">
        <v>4.75</v>
      </c>
      <c r="Q178" s="265"/>
      <c r="R178" s="265"/>
      <c r="S178" s="265"/>
      <c r="T178" s="265">
        <v>2.75</v>
      </c>
      <c r="U178" s="265"/>
      <c r="V178" s="265"/>
      <c r="W178" s="265"/>
      <c r="X178" s="265"/>
      <c r="Y178" s="265"/>
      <c r="Z178" s="5">
        <v>12.83</v>
      </c>
      <c r="AA178" s="265"/>
      <c r="AB178" s="265">
        <v>27.95</v>
      </c>
      <c r="AC178" s="5">
        <v>19.95</v>
      </c>
      <c r="AD178" s="265"/>
      <c r="AE178" s="265"/>
      <c r="AF178" s="265">
        <v>35</v>
      </c>
      <c r="AG178" s="265"/>
      <c r="AH178" s="265"/>
      <c r="AI178" s="265"/>
      <c r="AJ178" s="265"/>
      <c r="AK178" s="265"/>
      <c r="AL178" s="265"/>
      <c r="AM178" s="265"/>
      <c r="AP178" s="137" t="s">
        <v>686</v>
      </c>
    </row>
    <row r="179" spans="2:42" x14ac:dyDescent="0.25">
      <c r="B179" s="5" t="s">
        <v>638</v>
      </c>
      <c r="C179" s="5" t="s">
        <v>1602</v>
      </c>
      <c r="D179" s="271">
        <v>46085</v>
      </c>
      <c r="E179" s="5" t="s">
        <v>1601</v>
      </c>
      <c r="F179" s="265" t="s">
        <v>827</v>
      </c>
      <c r="G179" s="5">
        <v>30</v>
      </c>
      <c r="H179" s="265"/>
      <c r="I179" s="265"/>
      <c r="J179" s="265"/>
      <c r="K179" s="265"/>
      <c r="L179" s="265"/>
      <c r="M179" s="265"/>
      <c r="O179" s="265"/>
      <c r="P179" s="265">
        <v>4.75</v>
      </c>
      <c r="Q179" s="265"/>
      <c r="R179" s="265"/>
      <c r="S179" s="265"/>
      <c r="T179" s="265">
        <v>2.75</v>
      </c>
      <c r="U179" s="265"/>
      <c r="V179" s="265"/>
      <c r="W179" s="265"/>
      <c r="X179" s="265"/>
      <c r="Y179" s="265"/>
      <c r="Z179" s="5">
        <v>12.83</v>
      </c>
      <c r="AA179" s="265"/>
      <c r="AB179" s="265">
        <v>27.95</v>
      </c>
      <c r="AC179" s="5">
        <v>19.95</v>
      </c>
      <c r="AD179" s="265"/>
      <c r="AE179" s="265"/>
      <c r="AF179" s="265">
        <v>35</v>
      </c>
      <c r="AG179" s="265"/>
      <c r="AH179" s="265"/>
      <c r="AI179" s="265"/>
      <c r="AJ179" s="265"/>
      <c r="AK179" s="265"/>
      <c r="AL179" s="265"/>
      <c r="AM179" s="265"/>
      <c r="AP179" s="137" t="s">
        <v>686</v>
      </c>
    </row>
    <row r="180" spans="2:42" x14ac:dyDescent="0.25">
      <c r="B180" s="5" t="s">
        <v>638</v>
      </c>
      <c r="C180" s="5" t="s">
        <v>1602</v>
      </c>
      <c r="D180" s="271">
        <v>46085</v>
      </c>
      <c r="E180" s="5" t="s">
        <v>1601</v>
      </c>
      <c r="F180" s="265" t="s">
        <v>827</v>
      </c>
      <c r="G180" s="5">
        <v>30</v>
      </c>
      <c r="H180" s="265"/>
      <c r="I180" s="265"/>
      <c r="J180" s="265"/>
      <c r="K180" s="265"/>
      <c r="L180" s="265"/>
      <c r="M180" s="265"/>
      <c r="O180" s="265"/>
      <c r="P180" s="265">
        <v>4.75</v>
      </c>
      <c r="Q180" s="265"/>
      <c r="R180" s="265"/>
      <c r="S180" s="265"/>
      <c r="T180" s="265">
        <v>2.75</v>
      </c>
      <c r="U180" s="265"/>
      <c r="V180" s="265"/>
      <c r="W180" s="265"/>
      <c r="X180" s="265"/>
      <c r="Y180" s="265"/>
      <c r="Z180" s="5">
        <v>12.83</v>
      </c>
      <c r="AA180" s="265"/>
      <c r="AB180" s="265">
        <v>27.95</v>
      </c>
      <c r="AC180" s="5">
        <v>19.95</v>
      </c>
      <c r="AD180" s="265"/>
      <c r="AE180" s="265"/>
      <c r="AF180" s="265">
        <v>35</v>
      </c>
      <c r="AG180" s="265"/>
      <c r="AH180" s="265"/>
      <c r="AI180" s="265"/>
      <c r="AJ180" s="265"/>
      <c r="AK180" s="265"/>
      <c r="AL180" s="265"/>
      <c r="AM180" s="265"/>
      <c r="AP180" s="137" t="s">
        <v>686</v>
      </c>
    </row>
    <row r="181" spans="2:42" x14ac:dyDescent="0.25">
      <c r="B181" s="5" t="s">
        <v>638</v>
      </c>
      <c r="C181" s="5" t="s">
        <v>1602</v>
      </c>
      <c r="D181" s="271">
        <v>46085</v>
      </c>
      <c r="E181" s="5" t="s">
        <v>1601</v>
      </c>
      <c r="F181" s="265" t="s">
        <v>827</v>
      </c>
      <c r="G181" s="5">
        <v>30</v>
      </c>
      <c r="H181" s="265"/>
      <c r="I181" s="265"/>
      <c r="J181" s="265"/>
      <c r="K181" s="265"/>
      <c r="L181" s="265"/>
      <c r="M181" s="265"/>
      <c r="O181" s="265"/>
      <c r="P181" s="265">
        <v>4.75</v>
      </c>
      <c r="Q181" s="265"/>
      <c r="R181" s="265"/>
      <c r="S181" s="265"/>
      <c r="T181" s="265">
        <v>2.75</v>
      </c>
      <c r="U181" s="265"/>
      <c r="V181" s="265"/>
      <c r="W181" s="265"/>
      <c r="X181" s="265"/>
      <c r="Y181" s="265"/>
      <c r="Z181" s="5">
        <v>12.83</v>
      </c>
      <c r="AA181" s="265"/>
      <c r="AB181" s="265">
        <v>27.95</v>
      </c>
      <c r="AC181" s="5">
        <v>19.95</v>
      </c>
      <c r="AD181" s="265"/>
      <c r="AE181" s="265"/>
      <c r="AF181" s="265">
        <v>35</v>
      </c>
      <c r="AG181" s="265"/>
      <c r="AH181" s="265"/>
      <c r="AI181" s="265"/>
      <c r="AJ181" s="265"/>
      <c r="AK181" s="265"/>
      <c r="AL181" s="265"/>
      <c r="AM181" s="265"/>
      <c r="AP181" s="137" t="s">
        <v>686</v>
      </c>
    </row>
    <row r="182" spans="2:42" x14ac:dyDescent="0.25">
      <c r="B182" s="5" t="s">
        <v>638</v>
      </c>
      <c r="C182" s="5" t="s">
        <v>1602</v>
      </c>
      <c r="D182" s="271">
        <v>46085</v>
      </c>
      <c r="E182" s="5" t="s">
        <v>1601</v>
      </c>
      <c r="F182" s="265" t="s">
        <v>827</v>
      </c>
      <c r="G182" s="5">
        <v>30</v>
      </c>
      <c r="H182" s="265"/>
      <c r="I182" s="265"/>
      <c r="J182" s="265"/>
      <c r="K182" s="265"/>
      <c r="L182" s="265"/>
      <c r="M182" s="265"/>
      <c r="O182" s="265"/>
      <c r="P182" s="265">
        <v>4.75</v>
      </c>
      <c r="Q182" s="265"/>
      <c r="R182" s="265"/>
      <c r="S182" s="265"/>
      <c r="T182" s="265">
        <v>2.75</v>
      </c>
      <c r="U182" s="265"/>
      <c r="V182" s="265"/>
      <c r="W182" s="265"/>
      <c r="X182" s="265"/>
      <c r="Y182" s="265"/>
      <c r="Z182" s="5">
        <v>12.83</v>
      </c>
      <c r="AA182" s="265"/>
      <c r="AB182" s="265">
        <v>27.95</v>
      </c>
      <c r="AC182" s="5">
        <v>19.95</v>
      </c>
      <c r="AD182" s="265"/>
      <c r="AE182" s="265"/>
      <c r="AF182" s="265">
        <v>35</v>
      </c>
      <c r="AG182" s="265"/>
      <c r="AH182" s="265"/>
      <c r="AI182" s="265"/>
      <c r="AJ182" s="265"/>
      <c r="AK182" s="265"/>
      <c r="AL182" s="265"/>
      <c r="AM182" s="265"/>
      <c r="AP182" s="137" t="s">
        <v>686</v>
      </c>
    </row>
    <row r="183" spans="2:42" x14ac:dyDescent="0.25">
      <c r="B183" s="5" t="s">
        <v>638</v>
      </c>
      <c r="C183" s="5" t="s">
        <v>1602</v>
      </c>
      <c r="D183" s="271">
        <v>46085</v>
      </c>
      <c r="E183" s="5" t="s">
        <v>1601</v>
      </c>
      <c r="F183" s="265" t="s">
        <v>827</v>
      </c>
      <c r="G183" s="5">
        <v>30</v>
      </c>
      <c r="H183" s="265"/>
      <c r="I183" s="265"/>
      <c r="J183" s="265"/>
      <c r="K183" s="265"/>
      <c r="L183" s="265"/>
      <c r="M183" s="265"/>
      <c r="O183" s="265"/>
      <c r="P183" s="265">
        <v>4.75</v>
      </c>
      <c r="Q183" s="265"/>
      <c r="R183" s="265"/>
      <c r="S183" s="265"/>
      <c r="T183" s="265">
        <v>2.75</v>
      </c>
      <c r="U183" s="265"/>
      <c r="V183" s="265"/>
      <c r="W183" s="265"/>
      <c r="X183" s="265"/>
      <c r="Y183" s="265"/>
      <c r="Z183" s="5">
        <v>12.83</v>
      </c>
      <c r="AA183" s="265"/>
      <c r="AB183" s="265">
        <v>27.95</v>
      </c>
      <c r="AC183" s="5">
        <v>19.95</v>
      </c>
      <c r="AD183" s="265"/>
      <c r="AE183" s="265"/>
      <c r="AF183" s="265">
        <v>35</v>
      </c>
      <c r="AG183" s="265"/>
      <c r="AH183" s="265"/>
      <c r="AI183" s="265"/>
      <c r="AJ183" s="265"/>
      <c r="AK183" s="265"/>
      <c r="AL183" s="265"/>
      <c r="AM183" s="265"/>
      <c r="AP183" s="137" t="s">
        <v>686</v>
      </c>
    </row>
    <row r="184" spans="2:42" x14ac:dyDescent="0.25">
      <c r="B184" s="5" t="s">
        <v>638</v>
      </c>
      <c r="C184" s="5" t="s">
        <v>1602</v>
      </c>
      <c r="D184" s="271">
        <v>46085</v>
      </c>
      <c r="E184" s="5" t="s">
        <v>1601</v>
      </c>
      <c r="F184" s="265" t="s">
        <v>827</v>
      </c>
      <c r="G184" s="5">
        <v>30</v>
      </c>
      <c r="H184" s="265"/>
      <c r="I184" s="265"/>
      <c r="J184" s="265"/>
      <c r="K184" s="265"/>
      <c r="L184" s="265"/>
      <c r="M184" s="265"/>
      <c r="O184" s="265"/>
      <c r="P184" s="265">
        <v>4.75</v>
      </c>
      <c r="Q184" s="265"/>
      <c r="R184" s="265"/>
      <c r="S184" s="265"/>
      <c r="T184" s="265">
        <v>2.75</v>
      </c>
      <c r="U184" s="265"/>
      <c r="V184" s="265"/>
      <c r="W184" s="265"/>
      <c r="X184" s="265"/>
      <c r="Y184" s="265"/>
      <c r="Z184" s="5">
        <v>12.83</v>
      </c>
      <c r="AA184" s="265"/>
      <c r="AB184" s="265">
        <v>27.95</v>
      </c>
      <c r="AC184" s="5">
        <v>19.95</v>
      </c>
      <c r="AD184" s="265"/>
      <c r="AE184" s="265"/>
      <c r="AF184" s="265">
        <v>35</v>
      </c>
      <c r="AG184" s="265"/>
      <c r="AH184" s="265"/>
      <c r="AI184" s="265"/>
      <c r="AJ184" s="265"/>
      <c r="AK184" s="265"/>
      <c r="AL184" s="265"/>
      <c r="AM184" s="265"/>
      <c r="AP184" s="137" t="s">
        <v>686</v>
      </c>
    </row>
    <row r="185" spans="2:42" x14ac:dyDescent="0.25">
      <c r="B185" s="5" t="s">
        <v>638</v>
      </c>
      <c r="C185" s="5" t="s">
        <v>1602</v>
      </c>
      <c r="D185" s="271">
        <v>46085</v>
      </c>
      <c r="E185" s="5" t="s">
        <v>1601</v>
      </c>
      <c r="F185" s="265" t="s">
        <v>827</v>
      </c>
      <c r="G185" s="5">
        <v>30</v>
      </c>
      <c r="H185" s="265"/>
      <c r="I185" s="265"/>
      <c r="J185" s="265"/>
      <c r="K185" s="265"/>
      <c r="L185" s="265"/>
      <c r="M185" s="265"/>
      <c r="O185" s="265"/>
      <c r="P185" s="265">
        <v>4.75</v>
      </c>
      <c r="Q185" s="265"/>
      <c r="R185" s="265"/>
      <c r="S185" s="265"/>
      <c r="T185" s="265">
        <v>2.75</v>
      </c>
      <c r="U185" s="265"/>
      <c r="V185" s="265"/>
      <c r="W185" s="265"/>
      <c r="X185" s="265"/>
      <c r="Y185" s="265"/>
      <c r="Z185" s="5">
        <v>12.83</v>
      </c>
      <c r="AA185" s="265"/>
      <c r="AB185" s="265">
        <v>27.95</v>
      </c>
      <c r="AC185" s="5">
        <v>19.95</v>
      </c>
      <c r="AD185" s="265"/>
      <c r="AE185" s="265"/>
      <c r="AF185" s="265">
        <v>35</v>
      </c>
      <c r="AG185" s="265"/>
      <c r="AH185" s="265"/>
      <c r="AI185" s="265"/>
      <c r="AJ185" s="265"/>
      <c r="AK185" s="265"/>
      <c r="AL185" s="265"/>
      <c r="AM185" s="265"/>
      <c r="AP185" s="137" t="s">
        <v>686</v>
      </c>
    </row>
    <row r="186" spans="2:42" x14ac:dyDescent="0.25">
      <c r="B186" s="5" t="s">
        <v>638</v>
      </c>
      <c r="C186" s="5" t="s">
        <v>1602</v>
      </c>
      <c r="D186" s="271">
        <v>46085</v>
      </c>
      <c r="E186" s="5" t="s">
        <v>1601</v>
      </c>
      <c r="F186" s="265" t="s">
        <v>827</v>
      </c>
      <c r="G186" s="5">
        <v>30</v>
      </c>
      <c r="H186" s="265"/>
      <c r="I186" s="265"/>
      <c r="J186" s="265"/>
      <c r="K186" s="265"/>
      <c r="L186" s="265"/>
      <c r="M186" s="265"/>
      <c r="O186" s="265"/>
      <c r="P186" s="265">
        <v>4.75</v>
      </c>
      <c r="Q186" s="265"/>
      <c r="R186" s="265"/>
      <c r="S186" s="265"/>
      <c r="T186" s="265">
        <v>2.75</v>
      </c>
      <c r="U186" s="265"/>
      <c r="V186" s="265"/>
      <c r="W186" s="265"/>
      <c r="X186" s="265"/>
      <c r="Y186" s="265"/>
      <c r="Z186" s="5">
        <v>12.83</v>
      </c>
      <c r="AA186" s="265"/>
      <c r="AB186" s="265">
        <v>27.95</v>
      </c>
      <c r="AC186" s="5">
        <v>19.95</v>
      </c>
      <c r="AD186" s="265"/>
      <c r="AE186" s="265"/>
      <c r="AF186" s="265">
        <v>35</v>
      </c>
      <c r="AG186" s="265"/>
      <c r="AH186" s="265"/>
      <c r="AI186" s="265"/>
      <c r="AJ186" s="265"/>
      <c r="AK186" s="265"/>
      <c r="AL186" s="265"/>
      <c r="AM186" s="265"/>
      <c r="AP186" s="137" t="s">
        <v>686</v>
      </c>
    </row>
    <row r="187" spans="2:42" x14ac:dyDescent="0.25">
      <c r="B187" s="5" t="s">
        <v>638</v>
      </c>
      <c r="C187" s="5" t="s">
        <v>1602</v>
      </c>
      <c r="D187" s="271">
        <v>46085</v>
      </c>
      <c r="E187" s="5" t="s">
        <v>1601</v>
      </c>
      <c r="F187" s="265" t="s">
        <v>827</v>
      </c>
      <c r="G187" s="5">
        <v>30</v>
      </c>
      <c r="H187" s="265"/>
      <c r="I187" s="265"/>
      <c r="J187" s="265"/>
      <c r="K187" s="265"/>
      <c r="L187" s="265"/>
      <c r="M187" s="265"/>
      <c r="O187" s="265"/>
      <c r="P187" s="265">
        <v>4.75</v>
      </c>
      <c r="Q187" s="265"/>
      <c r="R187" s="265"/>
      <c r="S187" s="265"/>
      <c r="T187" s="265">
        <v>2.75</v>
      </c>
      <c r="U187" s="265"/>
      <c r="V187" s="265"/>
      <c r="W187" s="265"/>
      <c r="X187" s="265"/>
      <c r="Y187" s="265"/>
      <c r="Z187" s="5">
        <v>12.83</v>
      </c>
      <c r="AA187" s="265"/>
      <c r="AB187" s="265">
        <v>27.95</v>
      </c>
      <c r="AC187" s="5">
        <v>19.95</v>
      </c>
      <c r="AD187" s="265"/>
      <c r="AE187" s="265"/>
      <c r="AF187" s="265">
        <v>35</v>
      </c>
      <c r="AG187" s="265"/>
      <c r="AH187" s="265"/>
      <c r="AI187" s="265"/>
      <c r="AJ187" s="265"/>
      <c r="AK187" s="265"/>
      <c r="AL187" s="265"/>
      <c r="AM187" s="265"/>
      <c r="AP187" s="137" t="s">
        <v>686</v>
      </c>
    </row>
    <row r="188" spans="2:42" x14ac:dyDescent="0.25">
      <c r="B188" s="5" t="s">
        <v>639</v>
      </c>
      <c r="C188" s="5" t="s">
        <v>2040</v>
      </c>
      <c r="D188" s="271">
        <v>45948</v>
      </c>
      <c r="E188" s="5" t="s">
        <v>1845</v>
      </c>
      <c r="F188" s="265" t="s">
        <v>827</v>
      </c>
      <c r="G188" s="5">
        <v>30</v>
      </c>
      <c r="H188" s="265"/>
      <c r="I188" s="265"/>
      <c r="J188" s="265"/>
      <c r="K188" s="265">
        <v>2.95</v>
      </c>
      <c r="L188" s="265">
        <v>2.95</v>
      </c>
      <c r="M188" s="265"/>
      <c r="O188" s="265"/>
      <c r="P188" s="265">
        <v>6.95</v>
      </c>
      <c r="Q188" s="265"/>
      <c r="R188" s="265"/>
      <c r="S188" s="265"/>
      <c r="T188" s="265"/>
      <c r="U188" s="265"/>
      <c r="V188" s="265"/>
      <c r="W188" s="265"/>
      <c r="X188" s="265"/>
      <c r="Y188" s="265"/>
      <c r="Z188" s="5">
        <v>9.99</v>
      </c>
      <c r="AA188" s="265">
        <v>50</v>
      </c>
      <c r="AB188" s="265"/>
      <c r="AD188" s="265"/>
      <c r="AE188" s="265">
        <v>3</v>
      </c>
      <c r="AF188" s="265"/>
      <c r="AG188" s="265"/>
      <c r="AH188" s="265"/>
      <c r="AI188" s="265"/>
      <c r="AJ188" s="265"/>
      <c r="AK188" s="265"/>
      <c r="AL188" s="265"/>
      <c r="AM188" s="265"/>
      <c r="AP188" s="137" t="s">
        <v>686</v>
      </c>
    </row>
    <row r="189" spans="2:42" x14ac:dyDescent="0.25">
      <c r="B189" s="5" t="s">
        <v>639</v>
      </c>
      <c r="C189" s="5" t="s">
        <v>1844</v>
      </c>
      <c r="D189" s="271">
        <v>46242</v>
      </c>
      <c r="E189" s="5" t="s">
        <v>1845</v>
      </c>
      <c r="F189" s="265" t="s">
        <v>827</v>
      </c>
      <c r="G189" s="5">
        <v>30</v>
      </c>
      <c r="H189" s="265"/>
      <c r="I189" s="265"/>
      <c r="J189" s="265"/>
      <c r="K189" s="265">
        <v>2.95</v>
      </c>
      <c r="L189" s="265">
        <v>2.95</v>
      </c>
      <c r="M189" s="265"/>
      <c r="O189" s="265"/>
      <c r="P189" s="265">
        <v>6.95</v>
      </c>
      <c r="Q189" s="265"/>
      <c r="R189" s="265"/>
      <c r="S189" s="265"/>
      <c r="T189" s="265"/>
      <c r="U189" s="265"/>
      <c r="V189" s="265"/>
      <c r="W189" s="265"/>
      <c r="X189" s="265"/>
      <c r="Y189" s="265"/>
      <c r="Z189" s="5">
        <v>9.99</v>
      </c>
      <c r="AA189" s="265">
        <v>50</v>
      </c>
      <c r="AB189" s="265"/>
      <c r="AD189" s="265"/>
      <c r="AE189" s="265">
        <v>3</v>
      </c>
      <c r="AF189" s="265"/>
      <c r="AG189" s="265"/>
      <c r="AH189" s="265"/>
      <c r="AI189" s="265"/>
      <c r="AJ189" s="265"/>
      <c r="AK189" s="265"/>
      <c r="AL189" s="265"/>
      <c r="AM189" s="265"/>
      <c r="AP189" s="137" t="s">
        <v>686</v>
      </c>
    </row>
    <row r="190" spans="2:42" x14ac:dyDescent="0.25">
      <c r="B190" s="5" t="s">
        <v>639</v>
      </c>
      <c r="C190" s="5" t="s">
        <v>1846</v>
      </c>
      <c r="D190" s="271">
        <v>46242</v>
      </c>
      <c r="E190" s="5" t="s">
        <v>1845</v>
      </c>
      <c r="F190" s="265" t="s">
        <v>827</v>
      </c>
      <c r="G190" s="5">
        <v>30</v>
      </c>
      <c r="H190" s="265"/>
      <c r="I190" s="265"/>
      <c r="J190" s="265"/>
      <c r="K190" s="265">
        <v>2.95</v>
      </c>
      <c r="L190" s="265">
        <v>2.95</v>
      </c>
      <c r="M190" s="265"/>
      <c r="O190" s="265"/>
      <c r="P190" s="265">
        <v>6.95</v>
      </c>
      <c r="Q190" s="265"/>
      <c r="R190" s="265"/>
      <c r="S190" s="265"/>
      <c r="T190" s="265"/>
      <c r="U190" s="265"/>
      <c r="V190" s="265"/>
      <c r="W190" s="265"/>
      <c r="X190" s="265"/>
      <c r="Y190" s="265"/>
      <c r="Z190" s="5">
        <v>9.99</v>
      </c>
      <c r="AA190" s="265">
        <v>50</v>
      </c>
      <c r="AB190" s="265"/>
      <c r="AD190" s="265"/>
      <c r="AE190" s="265">
        <v>3</v>
      </c>
      <c r="AF190" s="265"/>
      <c r="AG190" s="265"/>
      <c r="AH190" s="265"/>
      <c r="AI190" s="265"/>
      <c r="AJ190" s="265"/>
      <c r="AK190" s="265"/>
      <c r="AL190" s="265"/>
      <c r="AM190" s="265"/>
      <c r="AP190" s="137" t="s">
        <v>686</v>
      </c>
    </row>
    <row r="191" spans="2:42" x14ac:dyDescent="0.25">
      <c r="B191" s="5" t="s">
        <v>639</v>
      </c>
      <c r="C191" s="5" t="s">
        <v>650</v>
      </c>
      <c r="D191" s="271">
        <v>45116</v>
      </c>
      <c r="E191" s="5" t="s">
        <v>863</v>
      </c>
      <c r="F191" s="265" t="s">
        <v>827</v>
      </c>
      <c r="G191" s="5">
        <v>30</v>
      </c>
      <c r="H191" s="265"/>
      <c r="I191" s="265"/>
      <c r="J191" s="265"/>
      <c r="K191" s="265">
        <v>2.95</v>
      </c>
      <c r="L191" s="265">
        <v>2.95</v>
      </c>
      <c r="M191" s="265"/>
      <c r="O191" s="265"/>
      <c r="P191" s="265">
        <v>6.95</v>
      </c>
      <c r="Q191" s="265"/>
      <c r="R191" s="265"/>
      <c r="S191" s="265"/>
      <c r="T191" s="265"/>
      <c r="U191" s="265"/>
      <c r="V191" s="265"/>
      <c r="W191" s="265"/>
      <c r="X191" s="265"/>
      <c r="Y191" s="265"/>
      <c r="Z191" s="5">
        <v>9.99</v>
      </c>
      <c r="AA191" s="265">
        <v>50</v>
      </c>
      <c r="AB191" s="265"/>
      <c r="AD191" s="265"/>
      <c r="AE191" s="265">
        <v>3</v>
      </c>
      <c r="AF191" s="265"/>
      <c r="AG191" s="265"/>
      <c r="AH191" s="265"/>
      <c r="AI191" s="265"/>
      <c r="AJ191" s="265"/>
      <c r="AK191" s="265"/>
      <c r="AL191" s="265"/>
      <c r="AM191" s="265"/>
      <c r="AP191" s="137" t="s">
        <v>686</v>
      </c>
    </row>
    <row r="192" spans="2:42" x14ac:dyDescent="0.25">
      <c r="B192" s="5" t="s">
        <v>639</v>
      </c>
      <c r="C192" s="5" t="s">
        <v>642</v>
      </c>
      <c r="D192" s="271">
        <v>45116</v>
      </c>
      <c r="E192" s="5" t="s">
        <v>863</v>
      </c>
      <c r="F192" s="265" t="s">
        <v>827</v>
      </c>
      <c r="G192" s="5">
        <v>30</v>
      </c>
      <c r="H192" s="265"/>
      <c r="I192" s="265"/>
      <c r="J192" s="265"/>
      <c r="K192" s="265">
        <v>2.95</v>
      </c>
      <c r="L192" s="265">
        <v>2.95</v>
      </c>
      <c r="M192" s="265"/>
      <c r="O192" s="265"/>
      <c r="P192" s="265">
        <v>6.95</v>
      </c>
      <c r="Q192" s="265"/>
      <c r="R192" s="265"/>
      <c r="S192" s="265"/>
      <c r="T192" s="265"/>
      <c r="U192" s="265"/>
      <c r="V192" s="265"/>
      <c r="W192" s="265"/>
      <c r="X192" s="265"/>
      <c r="Y192" s="265"/>
      <c r="Z192" s="5">
        <v>9.99</v>
      </c>
      <c r="AA192" s="265">
        <v>50</v>
      </c>
      <c r="AB192" s="265"/>
      <c r="AD192" s="265"/>
      <c r="AE192" s="265">
        <v>3</v>
      </c>
      <c r="AF192" s="265"/>
      <c r="AG192" s="265"/>
      <c r="AH192" s="265"/>
      <c r="AI192" s="265"/>
      <c r="AJ192" s="265"/>
      <c r="AK192" s="265"/>
      <c r="AL192" s="265"/>
      <c r="AM192" s="265"/>
      <c r="AP192" s="137" t="s">
        <v>686</v>
      </c>
    </row>
    <row r="193" spans="2:42" x14ac:dyDescent="0.25">
      <c r="B193" s="5" t="s">
        <v>639</v>
      </c>
      <c r="C193" s="5" t="s">
        <v>648</v>
      </c>
      <c r="D193" s="271">
        <v>45116</v>
      </c>
      <c r="E193" s="5" t="s">
        <v>863</v>
      </c>
      <c r="F193" s="265" t="s">
        <v>827</v>
      </c>
      <c r="G193" s="5">
        <v>30</v>
      </c>
      <c r="H193" s="265"/>
      <c r="I193" s="265"/>
      <c r="J193" s="265"/>
      <c r="K193" s="265">
        <v>2.95</v>
      </c>
      <c r="L193" s="265">
        <v>2.95</v>
      </c>
      <c r="M193" s="265"/>
      <c r="O193" s="265"/>
      <c r="P193" s="265">
        <v>6.95</v>
      </c>
      <c r="Q193" s="265"/>
      <c r="R193" s="265"/>
      <c r="S193" s="265"/>
      <c r="T193" s="265"/>
      <c r="U193" s="265"/>
      <c r="V193" s="265"/>
      <c r="W193" s="265"/>
      <c r="X193" s="265"/>
      <c r="Y193" s="265"/>
      <c r="Z193" s="5">
        <v>9.99</v>
      </c>
      <c r="AA193" s="265">
        <v>50</v>
      </c>
      <c r="AB193" s="265"/>
      <c r="AD193" s="265"/>
      <c r="AE193" s="265">
        <v>3</v>
      </c>
      <c r="AF193" s="265"/>
      <c r="AG193" s="265"/>
      <c r="AH193" s="265"/>
      <c r="AI193" s="265"/>
      <c r="AJ193" s="265"/>
      <c r="AK193" s="265"/>
      <c r="AL193" s="265"/>
      <c r="AM193" s="265"/>
      <c r="AP193" s="137" t="s">
        <v>686</v>
      </c>
    </row>
    <row r="194" spans="2:42" x14ac:dyDescent="0.25">
      <c r="B194" s="5" t="s">
        <v>639</v>
      </c>
      <c r="C194" s="5" t="s">
        <v>1778</v>
      </c>
      <c r="D194" s="271">
        <v>36892</v>
      </c>
      <c r="E194" s="5" t="s">
        <v>863</v>
      </c>
      <c r="F194" s="265" t="s">
        <v>827</v>
      </c>
      <c r="G194" s="5">
        <v>30</v>
      </c>
      <c r="H194" s="265"/>
      <c r="I194" s="265"/>
      <c r="J194" s="265"/>
      <c r="K194" s="265">
        <v>2.95</v>
      </c>
      <c r="L194" s="265">
        <v>2.95</v>
      </c>
      <c r="M194" s="265"/>
      <c r="O194" s="265"/>
      <c r="P194" s="265">
        <v>6.95</v>
      </c>
      <c r="Q194" s="265"/>
      <c r="R194" s="265"/>
      <c r="S194" s="265"/>
      <c r="T194" s="265"/>
      <c r="U194" s="265"/>
      <c r="V194" s="265"/>
      <c r="W194" s="265"/>
      <c r="X194" s="265"/>
      <c r="Y194" s="265"/>
      <c r="Z194" s="5">
        <v>9.99</v>
      </c>
      <c r="AA194" s="265">
        <v>50</v>
      </c>
      <c r="AB194" s="265"/>
      <c r="AD194" s="265"/>
      <c r="AE194" s="265">
        <v>3</v>
      </c>
      <c r="AF194" s="265"/>
      <c r="AG194" s="265"/>
      <c r="AH194" s="265"/>
      <c r="AI194" s="265"/>
      <c r="AJ194" s="265"/>
      <c r="AK194" s="265"/>
      <c r="AL194" s="265"/>
      <c r="AM194" s="265"/>
      <c r="AP194" s="137" t="s">
        <v>686</v>
      </c>
    </row>
    <row r="195" spans="2:42" x14ac:dyDescent="0.25">
      <c r="B195" s="5" t="s">
        <v>639</v>
      </c>
      <c r="C195" s="5" t="s">
        <v>655</v>
      </c>
      <c r="D195" s="271">
        <v>36892</v>
      </c>
      <c r="E195" s="5" t="s">
        <v>863</v>
      </c>
      <c r="F195" s="265" t="s">
        <v>827</v>
      </c>
      <c r="G195" s="5">
        <v>30</v>
      </c>
      <c r="H195" s="265"/>
      <c r="I195" s="265"/>
      <c r="J195" s="265"/>
      <c r="K195" s="265">
        <v>2.95</v>
      </c>
      <c r="L195" s="265">
        <v>2.95</v>
      </c>
      <c r="M195" s="265"/>
      <c r="O195" s="265"/>
      <c r="P195" s="265">
        <v>6.95</v>
      </c>
      <c r="Q195" s="265"/>
      <c r="R195" s="265"/>
      <c r="S195" s="265"/>
      <c r="T195" s="265"/>
      <c r="U195" s="265"/>
      <c r="V195" s="265"/>
      <c r="W195" s="265"/>
      <c r="X195" s="265"/>
      <c r="Y195" s="265"/>
      <c r="Z195" s="5">
        <v>9.99</v>
      </c>
      <c r="AA195" s="265">
        <v>50</v>
      </c>
      <c r="AB195" s="265"/>
      <c r="AD195" s="265"/>
      <c r="AE195" s="265">
        <v>3</v>
      </c>
      <c r="AF195" s="265"/>
      <c r="AG195" s="265"/>
      <c r="AH195" s="265"/>
      <c r="AI195" s="265"/>
      <c r="AJ195" s="265"/>
      <c r="AK195" s="265"/>
      <c r="AL195" s="265"/>
      <c r="AM195" s="265"/>
      <c r="AP195" s="137" t="s">
        <v>686</v>
      </c>
    </row>
    <row r="196" spans="2:42" x14ac:dyDescent="0.25">
      <c r="B196" s="5" t="s">
        <v>639</v>
      </c>
      <c r="C196" s="5" t="s">
        <v>658</v>
      </c>
      <c r="D196" s="271">
        <v>36892</v>
      </c>
      <c r="E196" s="5" t="s">
        <v>863</v>
      </c>
      <c r="F196" s="265" t="s">
        <v>827</v>
      </c>
      <c r="G196" s="5">
        <v>30</v>
      </c>
      <c r="H196" s="265"/>
      <c r="I196" s="265"/>
      <c r="J196" s="265"/>
      <c r="K196" s="265">
        <v>2.95</v>
      </c>
      <c r="L196" s="265">
        <v>2.95</v>
      </c>
      <c r="M196" s="265"/>
      <c r="O196" s="265"/>
      <c r="P196" s="265">
        <v>6.95</v>
      </c>
      <c r="Q196" s="265"/>
      <c r="R196" s="265"/>
      <c r="S196" s="265"/>
      <c r="T196" s="265"/>
      <c r="U196" s="265"/>
      <c r="V196" s="265"/>
      <c r="W196" s="265"/>
      <c r="X196" s="265"/>
      <c r="Y196" s="265"/>
      <c r="Z196" s="5">
        <v>9.99</v>
      </c>
      <c r="AA196" s="265">
        <v>50</v>
      </c>
      <c r="AB196" s="265"/>
      <c r="AD196" s="265"/>
      <c r="AE196" s="265">
        <v>3</v>
      </c>
      <c r="AF196" s="265"/>
      <c r="AG196" s="265"/>
      <c r="AH196" s="265"/>
      <c r="AI196" s="265"/>
      <c r="AJ196" s="265"/>
      <c r="AK196" s="265"/>
      <c r="AL196" s="265"/>
      <c r="AM196" s="265"/>
      <c r="AP196" s="137" t="s">
        <v>686</v>
      </c>
    </row>
    <row r="197" spans="2:42" x14ac:dyDescent="0.25">
      <c r="B197" s="5" t="s">
        <v>661</v>
      </c>
      <c r="C197" s="5" t="s">
        <v>673</v>
      </c>
      <c r="D197" s="271">
        <v>46081</v>
      </c>
      <c r="E197" s="5" t="s">
        <v>864</v>
      </c>
      <c r="F197" s="265">
        <v>0.05</v>
      </c>
      <c r="G197" s="5">
        <v>25</v>
      </c>
      <c r="H197" s="265"/>
      <c r="I197" s="265"/>
      <c r="J197" s="265"/>
      <c r="K197" s="265"/>
      <c r="L197" s="265"/>
      <c r="M197" s="265"/>
      <c r="O197" s="265"/>
      <c r="P197" s="265"/>
      <c r="Q197" s="265">
        <v>2.5</v>
      </c>
      <c r="R197" s="265"/>
      <c r="S197" s="265"/>
      <c r="T197" s="265">
        <v>2.95</v>
      </c>
      <c r="U197" s="265"/>
      <c r="V197" s="265"/>
      <c r="W197" s="265"/>
      <c r="X197" s="265"/>
      <c r="Y197" s="265"/>
      <c r="Z197" s="5">
        <v>25</v>
      </c>
      <c r="AA197" s="265">
        <v>25</v>
      </c>
      <c r="AB197" s="265"/>
      <c r="AD197" s="265"/>
      <c r="AE197" s="265"/>
      <c r="AF197" s="265"/>
      <c r="AG197" s="265"/>
      <c r="AH197" s="265"/>
      <c r="AI197" s="265"/>
      <c r="AJ197" s="265"/>
      <c r="AK197" s="265"/>
      <c r="AL197" s="265"/>
      <c r="AM197" s="265"/>
      <c r="AP197" s="137" t="s">
        <v>686</v>
      </c>
    </row>
    <row r="198" spans="2:42" x14ac:dyDescent="0.25">
      <c r="B198" s="5" t="s">
        <v>661</v>
      </c>
      <c r="C198" s="5" t="s">
        <v>670</v>
      </c>
      <c r="D198" s="271">
        <v>46081</v>
      </c>
      <c r="E198" s="5" t="s">
        <v>864</v>
      </c>
      <c r="F198" s="265">
        <v>0.05</v>
      </c>
      <c r="G198" s="5">
        <v>25</v>
      </c>
      <c r="H198" s="265"/>
      <c r="I198" s="265"/>
      <c r="J198" s="265"/>
      <c r="K198" s="265"/>
      <c r="L198" s="265"/>
      <c r="M198" s="265"/>
      <c r="O198" s="265"/>
      <c r="P198" s="265"/>
      <c r="Q198" s="265">
        <v>2.5</v>
      </c>
      <c r="R198" s="265"/>
      <c r="S198" s="265"/>
      <c r="T198" s="265">
        <v>2.95</v>
      </c>
      <c r="U198" s="265"/>
      <c r="V198" s="265"/>
      <c r="W198" s="265"/>
      <c r="X198" s="265"/>
      <c r="Y198" s="265"/>
      <c r="Z198" s="5">
        <v>25</v>
      </c>
      <c r="AA198" s="265">
        <v>25</v>
      </c>
      <c r="AB198" s="265"/>
      <c r="AD198" s="265"/>
      <c r="AE198" s="265"/>
      <c r="AF198" s="265"/>
      <c r="AG198" s="265"/>
      <c r="AH198" s="265"/>
      <c r="AI198" s="265"/>
      <c r="AJ198" s="265"/>
      <c r="AK198" s="265"/>
      <c r="AL198" s="265"/>
      <c r="AM198" s="265"/>
      <c r="AP198" s="137" t="s">
        <v>686</v>
      </c>
    </row>
    <row r="199" spans="2:42" x14ac:dyDescent="0.25">
      <c r="B199" s="5" t="s">
        <v>661</v>
      </c>
      <c r="C199" s="5" t="s">
        <v>1920</v>
      </c>
      <c r="D199" s="271">
        <v>45912</v>
      </c>
      <c r="E199" s="5" t="s">
        <v>864</v>
      </c>
      <c r="F199" s="265">
        <v>0.05</v>
      </c>
      <c r="G199" s="5">
        <v>25</v>
      </c>
      <c r="H199" s="265"/>
      <c r="I199" s="265"/>
      <c r="J199" s="265"/>
      <c r="K199" s="265"/>
      <c r="L199" s="265"/>
      <c r="M199" s="265"/>
      <c r="O199" s="265"/>
      <c r="P199" s="265"/>
      <c r="Q199" s="265">
        <v>2.5</v>
      </c>
      <c r="R199" s="265"/>
      <c r="S199" s="265"/>
      <c r="T199" s="265">
        <v>2.95</v>
      </c>
      <c r="U199" s="265"/>
      <c r="V199" s="265"/>
      <c r="W199" s="265"/>
      <c r="X199" s="265"/>
      <c r="Y199" s="265"/>
      <c r="Z199" s="5">
        <v>25</v>
      </c>
      <c r="AA199" s="265">
        <v>25</v>
      </c>
      <c r="AB199" s="265"/>
      <c r="AD199" s="265"/>
      <c r="AE199" s="265"/>
      <c r="AF199" s="265"/>
      <c r="AG199" s="265"/>
      <c r="AH199" s="265"/>
      <c r="AI199" s="265"/>
      <c r="AJ199" s="265"/>
      <c r="AK199" s="265"/>
      <c r="AL199" s="265"/>
      <c r="AM199" s="265"/>
      <c r="AP199" s="137" t="s">
        <v>686</v>
      </c>
    </row>
    <row r="200" spans="2:42" x14ac:dyDescent="0.25">
      <c r="B200" s="5" t="s">
        <v>661</v>
      </c>
      <c r="C200" s="5" t="s">
        <v>1921</v>
      </c>
      <c r="D200" s="271">
        <v>45912</v>
      </c>
      <c r="E200" s="5" t="s">
        <v>864</v>
      </c>
      <c r="F200" s="265">
        <v>0.05</v>
      </c>
      <c r="G200" s="5">
        <v>25</v>
      </c>
      <c r="H200" s="265"/>
      <c r="I200" s="265"/>
      <c r="J200" s="265"/>
      <c r="K200" s="265"/>
      <c r="L200" s="265"/>
      <c r="M200" s="265"/>
      <c r="O200" s="265"/>
      <c r="P200" s="265"/>
      <c r="Q200" s="265">
        <v>2.5</v>
      </c>
      <c r="R200" s="265"/>
      <c r="S200" s="265"/>
      <c r="T200" s="265">
        <v>2.95</v>
      </c>
      <c r="U200" s="265"/>
      <c r="V200" s="265"/>
      <c r="W200" s="265"/>
      <c r="X200" s="265"/>
      <c r="Y200" s="265"/>
      <c r="Z200" s="5">
        <v>25</v>
      </c>
      <c r="AA200" s="265">
        <v>25</v>
      </c>
      <c r="AB200" s="265"/>
      <c r="AD200" s="265"/>
      <c r="AE200" s="265"/>
      <c r="AF200" s="265"/>
      <c r="AG200" s="265"/>
      <c r="AH200" s="265"/>
      <c r="AI200" s="265"/>
      <c r="AJ200" s="265"/>
      <c r="AK200" s="265"/>
      <c r="AL200" s="265"/>
      <c r="AM200" s="265"/>
      <c r="AP200" s="137" t="s">
        <v>686</v>
      </c>
    </row>
    <row r="201" spans="2:42" x14ac:dyDescent="0.25">
      <c r="B201" s="5" t="s">
        <v>661</v>
      </c>
      <c r="C201" s="5" t="s">
        <v>683</v>
      </c>
      <c r="D201" s="271">
        <v>45419</v>
      </c>
      <c r="E201" s="5" t="s">
        <v>865</v>
      </c>
      <c r="F201" s="265" t="s">
        <v>827</v>
      </c>
      <c r="G201" s="5">
        <v>25</v>
      </c>
      <c r="H201" s="265"/>
      <c r="I201" s="265"/>
      <c r="J201" s="265"/>
      <c r="K201" s="265"/>
      <c r="L201" s="265"/>
      <c r="M201" s="265"/>
      <c r="O201" s="265"/>
      <c r="P201" s="265"/>
      <c r="Q201" s="265">
        <v>2.5</v>
      </c>
      <c r="R201" s="265"/>
      <c r="S201" s="265"/>
      <c r="T201" s="265">
        <v>2.95</v>
      </c>
      <c r="U201" s="265"/>
      <c r="V201" s="265"/>
      <c r="W201" s="265"/>
      <c r="X201" s="265"/>
      <c r="Y201" s="265"/>
      <c r="Z201" s="5">
        <v>25</v>
      </c>
      <c r="AA201" s="265">
        <v>25</v>
      </c>
      <c r="AB201" s="265"/>
      <c r="AD201" s="265"/>
      <c r="AE201" s="265"/>
      <c r="AF201" s="265"/>
      <c r="AG201" s="265"/>
      <c r="AH201" s="265"/>
      <c r="AI201" s="265"/>
      <c r="AJ201" s="265"/>
      <c r="AK201" s="265"/>
      <c r="AL201" s="265"/>
      <c r="AM201" s="265"/>
      <c r="AP201" s="137" t="s">
        <v>293</v>
      </c>
    </row>
    <row r="202" spans="2:42" x14ac:dyDescent="0.25">
      <c r="B202" s="5" t="s">
        <v>661</v>
      </c>
      <c r="C202" s="5" t="s">
        <v>681</v>
      </c>
      <c r="D202" s="271">
        <v>45419</v>
      </c>
      <c r="E202" s="5" t="s">
        <v>865</v>
      </c>
      <c r="F202" s="265" t="s">
        <v>827</v>
      </c>
      <c r="G202" s="5">
        <v>25</v>
      </c>
      <c r="H202" s="265"/>
      <c r="I202" s="265"/>
      <c r="J202" s="265"/>
      <c r="K202" s="265"/>
      <c r="L202" s="265"/>
      <c r="M202" s="265"/>
      <c r="O202" s="265"/>
      <c r="P202" s="265"/>
      <c r="Q202" s="265">
        <v>2.5</v>
      </c>
      <c r="R202" s="265"/>
      <c r="S202" s="265"/>
      <c r="T202" s="265">
        <v>2.95</v>
      </c>
      <c r="U202" s="265"/>
      <c r="V202" s="265"/>
      <c r="W202" s="265"/>
      <c r="X202" s="265"/>
      <c r="Y202" s="265"/>
      <c r="Z202" s="5">
        <v>25</v>
      </c>
      <c r="AA202" s="265">
        <v>25</v>
      </c>
      <c r="AB202" s="265"/>
      <c r="AD202" s="265"/>
      <c r="AE202" s="265"/>
      <c r="AF202" s="265"/>
      <c r="AG202" s="265"/>
      <c r="AH202" s="265"/>
      <c r="AI202" s="265"/>
      <c r="AJ202" s="265"/>
      <c r="AK202" s="265"/>
      <c r="AL202" s="265"/>
      <c r="AM202" s="265"/>
      <c r="AP202" s="137" t="s">
        <v>293</v>
      </c>
    </row>
    <row r="203" spans="2:42" x14ac:dyDescent="0.25">
      <c r="B203" s="5" t="s">
        <v>661</v>
      </c>
      <c r="C203" s="5" t="s">
        <v>679</v>
      </c>
      <c r="D203" s="271">
        <v>45419</v>
      </c>
      <c r="E203" s="5" t="s">
        <v>865</v>
      </c>
      <c r="F203" s="265" t="s">
        <v>827</v>
      </c>
      <c r="G203" s="5">
        <v>25</v>
      </c>
      <c r="H203" s="265"/>
      <c r="I203" s="265"/>
      <c r="J203" s="265"/>
      <c r="K203" s="265"/>
      <c r="L203" s="265"/>
      <c r="M203" s="265"/>
      <c r="O203" s="265"/>
      <c r="P203" s="265"/>
      <c r="Q203" s="265">
        <v>2.5</v>
      </c>
      <c r="R203" s="265"/>
      <c r="S203" s="265"/>
      <c r="T203" s="265">
        <v>2.95</v>
      </c>
      <c r="U203" s="265"/>
      <c r="V203" s="265"/>
      <c r="W203" s="265"/>
      <c r="X203" s="265"/>
      <c r="Y203" s="265"/>
      <c r="Z203" s="5">
        <v>25</v>
      </c>
      <c r="AA203" s="265">
        <v>25</v>
      </c>
      <c r="AB203" s="265"/>
      <c r="AD203" s="265"/>
      <c r="AE203" s="265"/>
      <c r="AF203" s="265"/>
      <c r="AG203" s="265"/>
      <c r="AH203" s="265"/>
      <c r="AI203" s="265"/>
      <c r="AJ203" s="265"/>
      <c r="AK203" s="265"/>
      <c r="AL203" s="265"/>
      <c r="AM203" s="265"/>
      <c r="AP203" s="137" t="s">
        <v>293</v>
      </c>
    </row>
    <row r="204" spans="2:42" x14ac:dyDescent="0.25">
      <c r="B204" s="5" t="s">
        <v>661</v>
      </c>
      <c r="C204" s="5" t="s">
        <v>676</v>
      </c>
      <c r="D204" s="271">
        <v>45419</v>
      </c>
      <c r="E204" s="5" t="s">
        <v>865</v>
      </c>
      <c r="F204" s="265" t="s">
        <v>827</v>
      </c>
      <c r="G204" s="5">
        <v>25</v>
      </c>
      <c r="H204" s="265"/>
      <c r="I204" s="265"/>
      <c r="J204" s="265"/>
      <c r="K204" s="265"/>
      <c r="L204" s="265"/>
      <c r="M204" s="265"/>
      <c r="O204" s="265"/>
      <c r="P204" s="265"/>
      <c r="Q204" s="265">
        <v>2.5</v>
      </c>
      <c r="R204" s="265"/>
      <c r="S204" s="265"/>
      <c r="T204" s="265">
        <v>2.95</v>
      </c>
      <c r="U204" s="265"/>
      <c r="V204" s="265"/>
      <c r="W204" s="265"/>
      <c r="X204" s="265"/>
      <c r="Y204" s="265"/>
      <c r="Z204" s="5">
        <v>25</v>
      </c>
      <c r="AA204" s="265">
        <v>25</v>
      </c>
      <c r="AB204" s="265"/>
      <c r="AD204" s="265"/>
      <c r="AE204" s="265"/>
      <c r="AF204" s="265"/>
      <c r="AG204" s="265"/>
      <c r="AH204" s="265"/>
      <c r="AI204" s="265"/>
      <c r="AJ204" s="265"/>
      <c r="AK204" s="265"/>
      <c r="AL204" s="265"/>
      <c r="AM204" s="265"/>
      <c r="AP204" s="137" t="s">
        <v>293</v>
      </c>
    </row>
    <row r="205" spans="2:42" x14ac:dyDescent="0.25">
      <c r="B205" s="5" t="s">
        <v>661</v>
      </c>
      <c r="C205" s="5" t="s">
        <v>1922</v>
      </c>
      <c r="D205" s="271">
        <v>45350</v>
      </c>
      <c r="E205" s="5" t="s">
        <v>1923</v>
      </c>
      <c r="F205" s="265" t="s">
        <v>827</v>
      </c>
      <c r="G205" s="5">
        <v>25</v>
      </c>
      <c r="H205" s="265"/>
      <c r="I205" s="265"/>
      <c r="J205" s="265"/>
      <c r="K205" s="265"/>
      <c r="L205" s="265"/>
      <c r="M205" s="265"/>
      <c r="O205" s="265"/>
      <c r="P205" s="265"/>
      <c r="Q205" s="265">
        <v>2.5</v>
      </c>
      <c r="R205" s="265"/>
      <c r="S205" s="265"/>
      <c r="T205" s="265">
        <v>2.95</v>
      </c>
      <c r="U205" s="265"/>
      <c r="V205" s="265"/>
      <c r="W205" s="265"/>
      <c r="X205" s="265"/>
      <c r="Y205" s="265"/>
      <c r="Z205" s="5">
        <v>22</v>
      </c>
      <c r="AA205" s="265">
        <v>25</v>
      </c>
      <c r="AB205" s="265"/>
      <c r="AD205" s="265"/>
      <c r="AE205" s="265"/>
      <c r="AF205" s="265"/>
      <c r="AG205" s="265"/>
      <c r="AH205" s="265"/>
      <c r="AI205" s="265"/>
      <c r="AJ205" s="265"/>
      <c r="AK205" s="265"/>
      <c r="AL205" s="265"/>
      <c r="AM205" s="265"/>
      <c r="AP205" s="137" t="s">
        <v>293</v>
      </c>
    </row>
    <row r="206" spans="2:42" x14ac:dyDescent="0.25">
      <c r="B206" s="5" t="s">
        <v>661</v>
      </c>
      <c r="C206" s="5" t="s">
        <v>1924</v>
      </c>
      <c r="D206" s="271">
        <v>45350</v>
      </c>
      <c r="E206" s="5" t="s">
        <v>1923</v>
      </c>
      <c r="F206" s="265" t="s">
        <v>827</v>
      </c>
      <c r="G206" s="5">
        <v>25</v>
      </c>
      <c r="H206" s="265"/>
      <c r="I206" s="265"/>
      <c r="J206" s="265"/>
      <c r="K206" s="265"/>
      <c r="L206" s="265"/>
      <c r="M206" s="265"/>
      <c r="O206" s="265"/>
      <c r="P206" s="265"/>
      <c r="Q206" s="265">
        <v>2.5</v>
      </c>
      <c r="R206" s="265"/>
      <c r="S206" s="265"/>
      <c r="T206" s="265">
        <v>2.95</v>
      </c>
      <c r="U206" s="265"/>
      <c r="V206" s="265"/>
      <c r="W206" s="265"/>
      <c r="X206" s="265"/>
      <c r="Y206" s="265"/>
      <c r="Z206" s="5">
        <v>22</v>
      </c>
      <c r="AA206" s="265">
        <v>25</v>
      </c>
      <c r="AB206" s="265"/>
      <c r="AD206" s="265"/>
      <c r="AE206" s="265"/>
      <c r="AF206" s="265"/>
      <c r="AG206" s="265"/>
      <c r="AH206" s="265"/>
      <c r="AI206" s="265"/>
      <c r="AJ206" s="265"/>
      <c r="AK206" s="265"/>
      <c r="AL206" s="265"/>
      <c r="AM206" s="265"/>
      <c r="AP206" s="137" t="s">
        <v>293</v>
      </c>
    </row>
    <row r="207" spans="2:42" x14ac:dyDescent="0.25">
      <c r="B207" s="5" t="s">
        <v>685</v>
      </c>
      <c r="C207" s="5" t="s">
        <v>1649</v>
      </c>
      <c r="D207" s="271">
        <v>46003</v>
      </c>
      <c r="E207" s="5" t="s">
        <v>1648</v>
      </c>
      <c r="F207" s="265">
        <v>0.05</v>
      </c>
      <c r="G207" s="5">
        <v>30</v>
      </c>
      <c r="H207" s="265"/>
      <c r="I207" s="265"/>
      <c r="J207" s="265"/>
      <c r="K207" s="265">
        <v>3</v>
      </c>
      <c r="L207" s="265">
        <v>3</v>
      </c>
      <c r="M207" s="265"/>
      <c r="O207" s="265"/>
      <c r="P207" s="265">
        <v>7</v>
      </c>
      <c r="Q207" s="265"/>
      <c r="R207" s="265"/>
      <c r="S207" s="265"/>
      <c r="T207" s="265"/>
      <c r="U207" s="265"/>
      <c r="V207" s="265"/>
      <c r="W207" s="265"/>
      <c r="X207" s="265"/>
      <c r="Y207" s="265"/>
      <c r="Z207" s="5">
        <v>9.99</v>
      </c>
      <c r="AA207" s="265">
        <v>50</v>
      </c>
      <c r="AB207" s="265"/>
      <c r="AD207" s="265"/>
      <c r="AE207" s="265">
        <v>3</v>
      </c>
      <c r="AF207" s="265"/>
      <c r="AG207" s="265"/>
      <c r="AH207" s="265"/>
      <c r="AI207" s="265"/>
      <c r="AJ207" s="265"/>
      <c r="AK207" s="265"/>
      <c r="AL207" s="265"/>
      <c r="AM207" s="265"/>
      <c r="AP207" s="137" t="s">
        <v>686</v>
      </c>
    </row>
    <row r="208" spans="2:42" x14ac:dyDescent="0.25">
      <c r="B208" s="5" t="s">
        <v>685</v>
      </c>
      <c r="C208" s="5" t="s">
        <v>1650</v>
      </c>
      <c r="D208" s="271">
        <v>46003</v>
      </c>
      <c r="E208" s="5" t="s">
        <v>1648</v>
      </c>
      <c r="F208" s="265">
        <v>0.05</v>
      </c>
      <c r="G208" s="5">
        <v>30</v>
      </c>
      <c r="H208" s="265"/>
      <c r="I208" s="265"/>
      <c r="J208" s="265"/>
      <c r="K208" s="265">
        <v>3</v>
      </c>
      <c r="L208" s="265">
        <v>3</v>
      </c>
      <c r="M208" s="265"/>
      <c r="O208" s="265"/>
      <c r="P208" s="265">
        <v>7</v>
      </c>
      <c r="Q208" s="265"/>
      <c r="R208" s="265"/>
      <c r="S208" s="265"/>
      <c r="T208" s="265"/>
      <c r="U208" s="265"/>
      <c r="V208" s="265"/>
      <c r="W208" s="265"/>
      <c r="X208" s="265"/>
      <c r="Y208" s="265"/>
      <c r="Z208" s="5">
        <v>9.99</v>
      </c>
      <c r="AA208" s="265">
        <v>50</v>
      </c>
      <c r="AB208" s="265"/>
      <c r="AD208" s="265"/>
      <c r="AE208" s="265">
        <v>3</v>
      </c>
      <c r="AF208" s="265"/>
      <c r="AG208" s="265"/>
      <c r="AH208" s="265"/>
      <c r="AI208" s="265"/>
      <c r="AJ208" s="265"/>
      <c r="AK208" s="265"/>
      <c r="AL208" s="265"/>
      <c r="AM208" s="265"/>
      <c r="AP208" s="137" t="s">
        <v>686</v>
      </c>
    </row>
    <row r="209" spans="2:42" x14ac:dyDescent="0.25">
      <c r="B209" s="5" t="s">
        <v>685</v>
      </c>
      <c r="C209" s="5" t="s">
        <v>1651</v>
      </c>
      <c r="D209" s="271">
        <v>46002</v>
      </c>
      <c r="E209" s="5" t="s">
        <v>1652</v>
      </c>
      <c r="F209" s="265">
        <v>0.05</v>
      </c>
      <c r="G209" s="5">
        <v>30</v>
      </c>
      <c r="H209" s="265"/>
      <c r="I209" s="265"/>
      <c r="J209" s="265"/>
      <c r="K209" s="265">
        <v>3</v>
      </c>
      <c r="L209" s="265">
        <v>3</v>
      </c>
      <c r="M209" s="265"/>
      <c r="O209" s="265"/>
      <c r="P209" s="265">
        <v>7</v>
      </c>
      <c r="Q209" s="265"/>
      <c r="R209" s="265"/>
      <c r="S209" s="265"/>
      <c r="T209" s="265"/>
      <c r="U209" s="265"/>
      <c r="V209" s="265"/>
      <c r="W209" s="265"/>
      <c r="X209" s="265"/>
      <c r="Y209" s="265"/>
      <c r="Z209" s="5">
        <v>9.99</v>
      </c>
      <c r="AA209" s="265">
        <v>50</v>
      </c>
      <c r="AB209" s="265"/>
      <c r="AD209" s="265"/>
      <c r="AE209" s="265">
        <v>3</v>
      </c>
      <c r="AF209" s="265"/>
      <c r="AG209" s="265"/>
      <c r="AH209" s="265"/>
      <c r="AI209" s="265"/>
      <c r="AJ209" s="265"/>
      <c r="AK209" s="265"/>
      <c r="AL209" s="265"/>
      <c r="AM209" s="265"/>
      <c r="AP209" s="137" t="s">
        <v>686</v>
      </c>
    </row>
    <row r="210" spans="2:42" x14ac:dyDescent="0.25">
      <c r="B210" s="5" t="s">
        <v>685</v>
      </c>
      <c r="C210" s="5" t="s">
        <v>1653</v>
      </c>
      <c r="D210" s="271">
        <v>46002</v>
      </c>
      <c r="E210" s="5" t="s">
        <v>1652</v>
      </c>
      <c r="F210" s="265">
        <v>0.05</v>
      </c>
      <c r="G210" s="5">
        <v>30</v>
      </c>
      <c r="H210" s="265"/>
      <c r="I210" s="265"/>
      <c r="J210" s="265"/>
      <c r="K210" s="265">
        <v>3</v>
      </c>
      <c r="L210" s="265">
        <v>3</v>
      </c>
      <c r="M210" s="265"/>
      <c r="O210" s="265"/>
      <c r="P210" s="265">
        <v>7</v>
      </c>
      <c r="Q210" s="265"/>
      <c r="R210" s="265"/>
      <c r="S210" s="265"/>
      <c r="T210" s="265"/>
      <c r="U210" s="265"/>
      <c r="V210" s="265"/>
      <c r="W210" s="265"/>
      <c r="X210" s="265"/>
      <c r="Y210" s="265"/>
      <c r="Z210" s="5">
        <v>9.99</v>
      </c>
      <c r="AA210" s="265">
        <v>50</v>
      </c>
      <c r="AB210" s="265"/>
      <c r="AD210" s="265"/>
      <c r="AE210" s="265">
        <v>3</v>
      </c>
      <c r="AF210" s="265"/>
      <c r="AG210" s="265"/>
      <c r="AH210" s="265"/>
      <c r="AI210" s="265"/>
      <c r="AJ210" s="265"/>
      <c r="AK210" s="265"/>
      <c r="AL210" s="265"/>
      <c r="AM210" s="265"/>
      <c r="AP210" s="137" t="s">
        <v>686</v>
      </c>
    </row>
    <row r="211" spans="2:42" x14ac:dyDescent="0.25">
      <c r="B211" s="5" t="s">
        <v>685</v>
      </c>
      <c r="C211" s="5" t="s">
        <v>1654</v>
      </c>
      <c r="D211" s="271">
        <v>45996</v>
      </c>
      <c r="E211" s="5" t="s">
        <v>1652</v>
      </c>
      <c r="F211" s="265">
        <v>0.05</v>
      </c>
      <c r="G211" s="5">
        <v>30</v>
      </c>
      <c r="H211" s="265"/>
      <c r="I211" s="265"/>
      <c r="J211" s="265"/>
      <c r="K211" s="265">
        <v>3</v>
      </c>
      <c r="L211" s="265">
        <v>3</v>
      </c>
      <c r="M211" s="265"/>
      <c r="O211" s="265"/>
      <c r="P211" s="265">
        <v>7</v>
      </c>
      <c r="Q211" s="265"/>
      <c r="R211" s="265"/>
      <c r="S211" s="265"/>
      <c r="T211" s="265"/>
      <c r="U211" s="265"/>
      <c r="V211" s="265"/>
      <c r="W211" s="265"/>
      <c r="X211" s="265"/>
      <c r="Y211" s="265"/>
      <c r="Z211" s="5">
        <v>9.99</v>
      </c>
      <c r="AA211" s="265">
        <v>50</v>
      </c>
      <c r="AB211" s="265"/>
      <c r="AD211" s="265"/>
      <c r="AE211" s="265">
        <v>3</v>
      </c>
      <c r="AF211" s="265"/>
      <c r="AG211" s="265"/>
      <c r="AH211" s="265"/>
      <c r="AI211" s="265"/>
      <c r="AJ211" s="265"/>
      <c r="AK211" s="265"/>
      <c r="AL211" s="265"/>
      <c r="AM211" s="265"/>
      <c r="AP211" s="137" t="s">
        <v>686</v>
      </c>
    </row>
    <row r="212" spans="2:42" x14ac:dyDescent="0.25">
      <c r="B212" s="5" t="s">
        <v>685</v>
      </c>
      <c r="C212" s="5" t="s">
        <v>1655</v>
      </c>
      <c r="D212" s="271">
        <v>45996</v>
      </c>
      <c r="E212" s="5" t="s">
        <v>1652</v>
      </c>
      <c r="F212" s="265">
        <v>0.05</v>
      </c>
      <c r="G212" s="5">
        <v>30</v>
      </c>
      <c r="H212" s="265"/>
      <c r="I212" s="265"/>
      <c r="J212" s="265"/>
      <c r="K212" s="265">
        <v>3</v>
      </c>
      <c r="L212" s="265">
        <v>3</v>
      </c>
      <c r="M212" s="265"/>
      <c r="O212" s="265"/>
      <c r="P212" s="265">
        <v>7</v>
      </c>
      <c r="Q212" s="265"/>
      <c r="R212" s="265"/>
      <c r="S212" s="265"/>
      <c r="T212" s="265"/>
      <c r="U212" s="265"/>
      <c r="V212" s="265"/>
      <c r="W212" s="265"/>
      <c r="X212" s="265"/>
      <c r="Y212" s="265"/>
      <c r="Z212" s="5">
        <v>9.99</v>
      </c>
      <c r="AA212" s="265">
        <v>50</v>
      </c>
      <c r="AB212" s="265"/>
      <c r="AD212" s="265"/>
      <c r="AE212" s="265">
        <v>3</v>
      </c>
      <c r="AF212" s="265"/>
      <c r="AG212" s="265"/>
      <c r="AH212" s="265"/>
      <c r="AI212" s="265"/>
      <c r="AJ212" s="265"/>
      <c r="AK212" s="265"/>
      <c r="AL212" s="265"/>
      <c r="AM212" s="265"/>
      <c r="AP212" s="137" t="s">
        <v>686</v>
      </c>
    </row>
    <row r="213" spans="2:42" x14ac:dyDescent="0.25">
      <c r="B213" s="5" t="s">
        <v>687</v>
      </c>
      <c r="C213" s="5" t="s">
        <v>691</v>
      </c>
      <c r="D213" s="271">
        <v>45607</v>
      </c>
      <c r="E213" s="5" t="s">
        <v>866</v>
      </c>
      <c r="F213" s="265">
        <v>0.05</v>
      </c>
      <c r="G213" s="5">
        <v>25</v>
      </c>
      <c r="H213" s="265"/>
      <c r="I213" s="265"/>
      <c r="J213" s="265"/>
      <c r="K213" s="265"/>
      <c r="L213" s="265"/>
      <c r="M213" s="265"/>
      <c r="O213" s="265"/>
      <c r="P213" s="265"/>
      <c r="Q213" s="265"/>
      <c r="R213" s="265"/>
      <c r="S213" s="265"/>
      <c r="T213" s="265"/>
      <c r="U213" s="265"/>
      <c r="V213" s="265"/>
      <c r="W213" s="265"/>
      <c r="X213" s="265"/>
      <c r="Y213" s="265"/>
      <c r="Z213" s="5">
        <v>10</v>
      </c>
      <c r="AA213" s="265">
        <v>35</v>
      </c>
      <c r="AB213" s="265"/>
      <c r="AC213" s="5">
        <v>35</v>
      </c>
      <c r="AD213" s="265"/>
      <c r="AE213" s="265"/>
      <c r="AF213" s="265"/>
      <c r="AG213" s="265"/>
      <c r="AH213" s="265"/>
      <c r="AI213" s="265"/>
      <c r="AJ213" s="265"/>
      <c r="AK213" s="265"/>
      <c r="AL213" s="265"/>
      <c r="AM213" s="265"/>
      <c r="AP213" s="137" t="s">
        <v>686</v>
      </c>
    </row>
    <row r="214" spans="2:42" x14ac:dyDescent="0.25">
      <c r="B214" s="5" t="s">
        <v>707</v>
      </c>
      <c r="C214" s="5" t="s">
        <v>737</v>
      </c>
      <c r="D214" s="271">
        <v>45612</v>
      </c>
      <c r="E214" s="5" t="s">
        <v>867</v>
      </c>
      <c r="F214" s="265" t="s">
        <v>827</v>
      </c>
      <c r="G214" s="5">
        <v>30</v>
      </c>
      <c r="H214" s="265"/>
      <c r="I214" s="265"/>
      <c r="J214" s="265"/>
      <c r="K214" s="265"/>
      <c r="L214" s="265"/>
      <c r="M214" s="265"/>
      <c r="O214" s="265">
        <v>4.95</v>
      </c>
      <c r="P214" s="265">
        <v>3.95</v>
      </c>
      <c r="Q214" s="265"/>
      <c r="R214" s="265"/>
      <c r="S214" s="265">
        <v>2</v>
      </c>
      <c r="T214" s="265">
        <v>2</v>
      </c>
      <c r="U214" s="265"/>
      <c r="V214" s="265"/>
      <c r="W214" s="265"/>
      <c r="X214" s="265"/>
      <c r="Y214" s="265"/>
      <c r="Z214" s="5">
        <v>20</v>
      </c>
      <c r="AA214" s="265">
        <v>20</v>
      </c>
      <c r="AB214" s="265"/>
      <c r="AC214" s="5">
        <v>30</v>
      </c>
      <c r="AD214" s="265"/>
      <c r="AE214" s="265"/>
      <c r="AF214" s="265"/>
      <c r="AG214" s="265"/>
      <c r="AH214" s="265"/>
      <c r="AI214" s="265"/>
      <c r="AJ214" s="265"/>
      <c r="AK214" s="265"/>
      <c r="AL214" s="265"/>
      <c r="AM214" s="265"/>
      <c r="AP214" s="137" t="s">
        <v>686</v>
      </c>
    </row>
    <row r="215" spans="2:42" x14ac:dyDescent="0.25">
      <c r="B215" s="5" t="s">
        <v>707</v>
      </c>
      <c r="C215" s="5" t="s">
        <v>740</v>
      </c>
      <c r="D215" s="271">
        <v>45612</v>
      </c>
      <c r="E215" s="5" t="s">
        <v>867</v>
      </c>
      <c r="F215" s="265" t="s">
        <v>827</v>
      </c>
      <c r="G215" s="5">
        <v>30</v>
      </c>
      <c r="H215" s="265"/>
      <c r="I215" s="265"/>
      <c r="J215" s="265"/>
      <c r="K215" s="265"/>
      <c r="L215" s="265"/>
      <c r="M215" s="265"/>
      <c r="O215" s="265">
        <v>4.95</v>
      </c>
      <c r="P215" s="265">
        <v>3.95</v>
      </c>
      <c r="Q215" s="265"/>
      <c r="R215" s="265"/>
      <c r="S215" s="265">
        <v>2</v>
      </c>
      <c r="T215" s="265">
        <v>2</v>
      </c>
      <c r="U215" s="265"/>
      <c r="V215" s="265"/>
      <c r="W215" s="265"/>
      <c r="X215" s="265"/>
      <c r="Y215" s="265"/>
      <c r="Z215" s="5">
        <v>20</v>
      </c>
      <c r="AA215" s="265">
        <v>20</v>
      </c>
      <c r="AB215" s="265"/>
      <c r="AC215" s="5">
        <v>30</v>
      </c>
      <c r="AD215" s="265"/>
      <c r="AE215" s="265"/>
      <c r="AF215" s="265"/>
      <c r="AG215" s="265"/>
      <c r="AH215" s="265"/>
      <c r="AI215" s="265"/>
      <c r="AJ215" s="265"/>
      <c r="AK215" s="265"/>
      <c r="AL215" s="265"/>
      <c r="AM215" s="265"/>
      <c r="AP215" s="137" t="s">
        <v>686</v>
      </c>
    </row>
    <row r="216" spans="2:42" x14ac:dyDescent="0.25">
      <c r="B216" s="5" t="s">
        <v>707</v>
      </c>
      <c r="C216" s="5" t="s">
        <v>733</v>
      </c>
      <c r="D216" s="271">
        <v>45579</v>
      </c>
      <c r="E216" s="5" t="s">
        <v>867</v>
      </c>
      <c r="F216" s="265" t="s">
        <v>827</v>
      </c>
      <c r="G216" s="5">
        <v>30</v>
      </c>
      <c r="H216" s="265"/>
      <c r="I216" s="265"/>
      <c r="J216" s="265"/>
      <c r="K216" s="265"/>
      <c r="L216" s="265"/>
      <c r="M216" s="265"/>
      <c r="O216" s="265">
        <v>4.95</v>
      </c>
      <c r="P216" s="265">
        <v>3.95</v>
      </c>
      <c r="Q216" s="265"/>
      <c r="R216" s="265"/>
      <c r="S216" s="265">
        <v>2</v>
      </c>
      <c r="T216" s="265">
        <v>2</v>
      </c>
      <c r="U216" s="265"/>
      <c r="V216" s="265"/>
      <c r="W216" s="265"/>
      <c r="X216" s="265"/>
      <c r="Y216" s="265"/>
      <c r="Z216" s="5">
        <v>20</v>
      </c>
      <c r="AA216" s="265">
        <v>20</v>
      </c>
      <c r="AB216" s="265"/>
      <c r="AC216" s="5">
        <v>30</v>
      </c>
      <c r="AD216" s="265"/>
      <c r="AE216" s="265"/>
      <c r="AF216" s="265"/>
      <c r="AG216" s="265"/>
      <c r="AH216" s="265"/>
      <c r="AI216" s="265"/>
      <c r="AJ216" s="265"/>
      <c r="AK216" s="265"/>
      <c r="AL216" s="265"/>
      <c r="AM216" s="265"/>
      <c r="AP216" s="137" t="s">
        <v>686</v>
      </c>
    </row>
    <row r="217" spans="2:42" x14ac:dyDescent="0.25">
      <c r="B217" s="5" t="s">
        <v>707</v>
      </c>
      <c r="C217" s="5" t="s">
        <v>726</v>
      </c>
      <c r="D217" s="271">
        <v>45579</v>
      </c>
      <c r="E217" s="5" t="s">
        <v>867</v>
      </c>
      <c r="F217" s="265" t="s">
        <v>827</v>
      </c>
      <c r="G217" s="5">
        <v>30</v>
      </c>
      <c r="H217" s="265"/>
      <c r="I217" s="265"/>
      <c r="J217" s="265"/>
      <c r="K217" s="265"/>
      <c r="L217" s="265"/>
      <c r="M217" s="265"/>
      <c r="O217" s="265">
        <v>4.95</v>
      </c>
      <c r="P217" s="265">
        <v>3.95</v>
      </c>
      <c r="Q217" s="265"/>
      <c r="R217" s="265"/>
      <c r="S217" s="265">
        <v>2</v>
      </c>
      <c r="T217" s="265">
        <v>2</v>
      </c>
      <c r="U217" s="265"/>
      <c r="V217" s="265"/>
      <c r="W217" s="265"/>
      <c r="X217" s="265"/>
      <c r="Y217" s="265"/>
      <c r="Z217" s="5">
        <v>20</v>
      </c>
      <c r="AA217" s="265">
        <v>20</v>
      </c>
      <c r="AB217" s="265"/>
      <c r="AC217" s="5">
        <v>30</v>
      </c>
      <c r="AD217" s="265"/>
      <c r="AE217" s="265"/>
      <c r="AF217" s="265"/>
      <c r="AG217" s="265"/>
      <c r="AH217" s="265"/>
      <c r="AI217" s="265"/>
      <c r="AJ217" s="265"/>
      <c r="AK217" s="265"/>
      <c r="AL217" s="265"/>
      <c r="AM217" s="265"/>
      <c r="AP217" s="137" t="s">
        <v>686</v>
      </c>
    </row>
    <row r="218" spans="2:42" x14ac:dyDescent="0.25">
      <c r="B218" s="5" t="s">
        <v>707</v>
      </c>
      <c r="C218" s="5" t="s">
        <v>719</v>
      </c>
      <c r="D218" s="271">
        <v>45579</v>
      </c>
      <c r="E218" s="5" t="s">
        <v>867</v>
      </c>
      <c r="F218" s="265" t="s">
        <v>827</v>
      </c>
      <c r="G218" s="5">
        <v>30</v>
      </c>
      <c r="H218" s="265"/>
      <c r="I218" s="265"/>
      <c r="J218" s="265"/>
      <c r="K218" s="265"/>
      <c r="L218" s="265"/>
      <c r="M218" s="265"/>
      <c r="O218" s="265">
        <v>4.95</v>
      </c>
      <c r="P218" s="265">
        <v>3.95</v>
      </c>
      <c r="Q218" s="265"/>
      <c r="R218" s="265"/>
      <c r="S218" s="265">
        <v>2</v>
      </c>
      <c r="T218" s="265">
        <v>2</v>
      </c>
      <c r="U218" s="265"/>
      <c r="V218" s="265"/>
      <c r="W218" s="265"/>
      <c r="X218" s="265"/>
      <c r="Y218" s="265"/>
      <c r="Z218" s="5">
        <v>20</v>
      </c>
      <c r="AA218" s="265">
        <v>20</v>
      </c>
      <c r="AB218" s="265"/>
      <c r="AC218" s="5">
        <v>30</v>
      </c>
      <c r="AD218" s="265"/>
      <c r="AE218" s="265"/>
      <c r="AF218" s="265"/>
      <c r="AG218" s="265"/>
      <c r="AH218" s="265"/>
      <c r="AI218" s="265"/>
      <c r="AJ218" s="265"/>
      <c r="AK218" s="265"/>
      <c r="AL218" s="265"/>
      <c r="AM218" s="265"/>
      <c r="AP218" s="137" t="s">
        <v>686</v>
      </c>
    </row>
    <row r="219" spans="2:42" x14ac:dyDescent="0.25">
      <c r="B219" s="5" t="s">
        <v>707</v>
      </c>
      <c r="C219" s="5" t="s">
        <v>730</v>
      </c>
      <c r="D219" s="271">
        <v>45579</v>
      </c>
      <c r="E219" s="5" t="s">
        <v>867</v>
      </c>
      <c r="F219" s="265" t="s">
        <v>827</v>
      </c>
      <c r="G219" s="5">
        <v>30</v>
      </c>
      <c r="H219" s="265"/>
      <c r="I219" s="265"/>
      <c r="J219" s="265"/>
      <c r="K219" s="265"/>
      <c r="L219" s="265"/>
      <c r="M219" s="265"/>
      <c r="O219" s="265">
        <v>4.95</v>
      </c>
      <c r="P219" s="265">
        <v>3.95</v>
      </c>
      <c r="Q219" s="265"/>
      <c r="R219" s="265"/>
      <c r="S219" s="265">
        <v>2</v>
      </c>
      <c r="T219" s="265">
        <v>2</v>
      </c>
      <c r="U219" s="265"/>
      <c r="V219" s="265"/>
      <c r="W219" s="265"/>
      <c r="X219" s="265"/>
      <c r="Y219" s="265"/>
      <c r="Z219" s="5">
        <v>20</v>
      </c>
      <c r="AA219" s="265">
        <v>20</v>
      </c>
      <c r="AB219" s="265"/>
      <c r="AC219" s="5">
        <v>30</v>
      </c>
      <c r="AD219" s="265"/>
      <c r="AE219" s="265"/>
      <c r="AF219" s="265"/>
      <c r="AG219" s="265"/>
      <c r="AH219" s="265"/>
      <c r="AI219" s="265"/>
      <c r="AJ219" s="265"/>
      <c r="AK219" s="265"/>
      <c r="AL219" s="265"/>
      <c r="AM219" s="265"/>
      <c r="AP219" s="137" t="s">
        <v>686</v>
      </c>
    </row>
    <row r="220" spans="2:42" x14ac:dyDescent="0.25">
      <c r="B220" s="5" t="s">
        <v>707</v>
      </c>
      <c r="C220" s="5" t="s">
        <v>723</v>
      </c>
      <c r="D220" s="271">
        <v>45579</v>
      </c>
      <c r="E220" s="5" t="s">
        <v>867</v>
      </c>
      <c r="F220" s="265" t="s">
        <v>827</v>
      </c>
      <c r="G220" s="5">
        <v>30</v>
      </c>
      <c r="H220" s="265"/>
      <c r="I220" s="265"/>
      <c r="J220" s="265"/>
      <c r="K220" s="265"/>
      <c r="L220" s="265"/>
      <c r="M220" s="265"/>
      <c r="O220" s="265">
        <v>4.95</v>
      </c>
      <c r="P220" s="265">
        <v>3.95</v>
      </c>
      <c r="Q220" s="265"/>
      <c r="R220" s="265"/>
      <c r="S220" s="265">
        <v>2</v>
      </c>
      <c r="T220" s="265">
        <v>2</v>
      </c>
      <c r="U220" s="265"/>
      <c r="V220" s="265"/>
      <c r="W220" s="265"/>
      <c r="X220" s="265"/>
      <c r="Y220" s="265"/>
      <c r="Z220" s="5">
        <v>20</v>
      </c>
      <c r="AA220" s="265">
        <v>20</v>
      </c>
      <c r="AB220" s="265"/>
      <c r="AC220" s="5">
        <v>30</v>
      </c>
      <c r="AD220" s="265"/>
      <c r="AE220" s="265"/>
      <c r="AF220" s="265"/>
      <c r="AG220" s="265"/>
      <c r="AH220" s="265"/>
      <c r="AI220" s="265"/>
      <c r="AJ220" s="265"/>
      <c r="AK220" s="265"/>
      <c r="AL220" s="265"/>
      <c r="AM220" s="265"/>
      <c r="AP220" s="137" t="s">
        <v>686</v>
      </c>
    </row>
    <row r="221" spans="2:42" x14ac:dyDescent="0.25">
      <c r="B221" s="5" t="s">
        <v>707</v>
      </c>
      <c r="C221" s="5" t="s">
        <v>713</v>
      </c>
      <c r="D221" s="271">
        <v>45579</v>
      </c>
      <c r="E221" s="5" t="s">
        <v>867</v>
      </c>
      <c r="F221" s="265" t="s">
        <v>827</v>
      </c>
      <c r="G221" s="5">
        <v>30</v>
      </c>
      <c r="H221" s="265"/>
      <c r="I221" s="265"/>
      <c r="J221" s="265"/>
      <c r="K221" s="265"/>
      <c r="L221" s="265"/>
      <c r="M221" s="265"/>
      <c r="O221" s="265">
        <v>4.95</v>
      </c>
      <c r="P221" s="265">
        <v>3.95</v>
      </c>
      <c r="Q221" s="265"/>
      <c r="R221" s="265"/>
      <c r="S221" s="265">
        <v>2</v>
      </c>
      <c r="T221" s="265">
        <v>2</v>
      </c>
      <c r="U221" s="265"/>
      <c r="V221" s="265"/>
      <c r="W221" s="265"/>
      <c r="X221" s="265"/>
      <c r="Y221" s="265"/>
      <c r="Z221" s="5">
        <v>20</v>
      </c>
      <c r="AA221" s="265">
        <v>20</v>
      </c>
      <c r="AB221" s="265"/>
      <c r="AC221" s="5">
        <v>30</v>
      </c>
      <c r="AD221" s="265"/>
      <c r="AE221" s="265"/>
      <c r="AF221" s="265"/>
      <c r="AG221" s="265"/>
      <c r="AH221" s="265"/>
      <c r="AI221" s="265"/>
      <c r="AJ221" s="265"/>
      <c r="AK221" s="265"/>
      <c r="AL221" s="265"/>
      <c r="AM221" s="265"/>
      <c r="AP221" s="137" t="s">
        <v>686</v>
      </c>
    </row>
    <row r="222" spans="2:42" x14ac:dyDescent="0.25">
      <c r="B222" s="5" t="s">
        <v>743</v>
      </c>
      <c r="C222" s="5" t="s">
        <v>1616</v>
      </c>
      <c r="D222" s="271">
        <v>46187</v>
      </c>
      <c r="E222" s="5" t="s">
        <v>1617</v>
      </c>
      <c r="F222" s="265" t="s">
        <v>827</v>
      </c>
      <c r="G222" s="5">
        <v>30</v>
      </c>
      <c r="H222" s="265"/>
      <c r="I222" s="265" t="s">
        <v>1618</v>
      </c>
      <c r="J222" s="265" t="s">
        <v>1618</v>
      </c>
      <c r="K222" s="265" t="s">
        <v>1618</v>
      </c>
      <c r="L222" s="265"/>
      <c r="M222" s="265" t="s">
        <v>1618</v>
      </c>
      <c r="O222" s="265"/>
      <c r="P222" s="265"/>
      <c r="Q222" s="265"/>
      <c r="R222" s="265"/>
      <c r="S222" s="265"/>
      <c r="T222" s="265"/>
      <c r="U222" s="265"/>
      <c r="V222" s="265"/>
      <c r="W222" s="265"/>
      <c r="X222" s="265"/>
      <c r="Y222" s="265"/>
      <c r="Z222" s="5">
        <v>20</v>
      </c>
      <c r="AA222" s="265">
        <v>30</v>
      </c>
      <c r="AB222" s="265"/>
      <c r="AC222" s="5">
        <v>30</v>
      </c>
      <c r="AD222" s="265"/>
      <c r="AE222" s="265"/>
      <c r="AF222" s="265"/>
      <c r="AG222" s="265"/>
      <c r="AH222" s="265"/>
      <c r="AI222" s="265"/>
      <c r="AJ222" s="265"/>
      <c r="AK222" s="265"/>
      <c r="AL222" s="265"/>
      <c r="AM222" s="265"/>
      <c r="AP222" s="137" t="s">
        <v>686</v>
      </c>
    </row>
    <row r="223" spans="2:42" x14ac:dyDescent="0.25">
      <c r="B223" s="5" t="s">
        <v>744</v>
      </c>
      <c r="C223" s="5" t="s">
        <v>745</v>
      </c>
      <c r="D223" s="271">
        <v>45208</v>
      </c>
      <c r="E223" s="5" t="s">
        <v>868</v>
      </c>
      <c r="F223" s="265" t="s">
        <v>827</v>
      </c>
      <c r="G223" s="5">
        <v>30</v>
      </c>
      <c r="H223" s="265"/>
      <c r="I223" s="265"/>
      <c r="J223" s="265"/>
      <c r="K223" s="265"/>
      <c r="L223" s="265"/>
      <c r="M223" s="265"/>
      <c r="O223" s="265">
        <v>4.95</v>
      </c>
      <c r="P223" s="265">
        <v>3.95</v>
      </c>
      <c r="Q223" s="265"/>
      <c r="R223" s="265"/>
      <c r="S223" s="265">
        <v>2</v>
      </c>
      <c r="T223" s="265">
        <v>2</v>
      </c>
      <c r="U223" s="265"/>
      <c r="V223" s="265"/>
      <c r="W223" s="265"/>
      <c r="X223" s="265"/>
      <c r="Y223" s="265"/>
      <c r="Z223" s="5">
        <v>20</v>
      </c>
      <c r="AA223" s="265"/>
      <c r="AB223" s="265">
        <v>30</v>
      </c>
      <c r="AD223" s="265"/>
      <c r="AE223" s="265"/>
      <c r="AF223" s="265"/>
      <c r="AG223" s="265"/>
      <c r="AH223" s="265"/>
      <c r="AI223" s="265"/>
      <c r="AJ223" s="265"/>
      <c r="AK223" s="265"/>
      <c r="AL223" s="265"/>
      <c r="AM223" s="265"/>
      <c r="AP223" s="137" t="s">
        <v>686</v>
      </c>
    </row>
    <row r="224" spans="2:42" x14ac:dyDescent="0.25">
      <c r="B224" s="5" t="s">
        <v>748</v>
      </c>
      <c r="C224" s="5" t="s">
        <v>2009</v>
      </c>
      <c r="D224" s="271">
        <v>45332</v>
      </c>
      <c r="E224" s="5" t="s">
        <v>2010</v>
      </c>
      <c r="F224" s="265" t="s">
        <v>827</v>
      </c>
      <c r="G224" s="5">
        <v>30</v>
      </c>
      <c r="H224" s="265"/>
      <c r="I224" s="265"/>
      <c r="J224" s="265"/>
      <c r="K224" s="265"/>
      <c r="L224" s="265"/>
      <c r="M224" s="265"/>
      <c r="O224" s="265"/>
      <c r="P224" s="265"/>
      <c r="Q224" s="265"/>
      <c r="R224" s="265"/>
      <c r="S224" s="265"/>
      <c r="T224" s="265"/>
      <c r="U224" s="265"/>
      <c r="V224" s="265"/>
      <c r="W224" s="265"/>
      <c r="X224" s="265"/>
      <c r="Y224" s="265"/>
      <c r="Z224" s="5">
        <v>10</v>
      </c>
      <c r="AA224" s="265"/>
      <c r="AB224" s="265">
        <v>30</v>
      </c>
      <c r="AD224" s="265"/>
      <c r="AE224" s="265"/>
      <c r="AF224" s="265"/>
      <c r="AG224" s="265"/>
      <c r="AH224" s="265"/>
      <c r="AI224" s="265"/>
      <c r="AJ224" s="265"/>
      <c r="AK224" s="265"/>
      <c r="AL224" s="265"/>
      <c r="AM224" s="265"/>
      <c r="AP224" s="137" t="s">
        <v>686</v>
      </c>
    </row>
    <row r="225" spans="2:42" x14ac:dyDescent="0.25">
      <c r="B225" s="5" t="s">
        <v>748</v>
      </c>
      <c r="C225" s="5" t="s">
        <v>2024</v>
      </c>
      <c r="D225" s="271">
        <v>36892</v>
      </c>
      <c r="E225" s="5" t="s">
        <v>2025</v>
      </c>
      <c r="F225" s="265" t="s">
        <v>827</v>
      </c>
      <c r="G225" s="5">
        <v>30</v>
      </c>
      <c r="H225" s="265"/>
      <c r="I225" s="265"/>
      <c r="J225" s="265"/>
      <c r="K225" s="265"/>
      <c r="L225" s="265"/>
      <c r="M225" s="265"/>
      <c r="O225" s="265"/>
      <c r="P225" s="265"/>
      <c r="Q225" s="265"/>
      <c r="R225" s="265"/>
      <c r="S225" s="265"/>
      <c r="T225" s="265"/>
      <c r="U225" s="265"/>
      <c r="V225" s="265"/>
      <c r="W225" s="265"/>
      <c r="X225" s="265"/>
      <c r="Y225" s="265"/>
      <c r="Z225" s="5">
        <v>10</v>
      </c>
      <c r="AA225" s="265"/>
      <c r="AB225" s="265">
        <v>30</v>
      </c>
      <c r="AD225" s="265"/>
      <c r="AE225" s="265"/>
      <c r="AF225" s="265"/>
      <c r="AG225" s="265"/>
      <c r="AH225" s="265"/>
      <c r="AI225" s="265"/>
      <c r="AJ225" s="265"/>
      <c r="AK225" s="265"/>
      <c r="AL225" s="265"/>
      <c r="AM225" s="265"/>
      <c r="AP225" s="137" t="s">
        <v>686</v>
      </c>
    </row>
    <row r="226" spans="2:42" x14ac:dyDescent="0.25">
      <c r="B226" s="5" t="s">
        <v>1324</v>
      </c>
      <c r="C226" s="5" t="s">
        <v>1691</v>
      </c>
      <c r="D226" s="271">
        <v>46205</v>
      </c>
      <c r="E226" s="5" t="s">
        <v>1682</v>
      </c>
      <c r="F226" s="265" t="s">
        <v>827</v>
      </c>
      <c r="G226" s="5">
        <v>29.95</v>
      </c>
      <c r="H226" s="265"/>
      <c r="I226" s="265">
        <v>5.95</v>
      </c>
      <c r="J226" s="265"/>
      <c r="K226" s="265"/>
      <c r="L226" s="265"/>
      <c r="M226" s="265"/>
      <c r="O226" s="265">
        <v>4.95</v>
      </c>
      <c r="P226" s="265">
        <v>3.95</v>
      </c>
      <c r="Q226" s="265"/>
      <c r="R226" s="265">
        <v>19.95</v>
      </c>
      <c r="S226" s="265">
        <v>3.95</v>
      </c>
      <c r="T226" s="265"/>
      <c r="U226" s="265">
        <v>9.9499999999999993</v>
      </c>
      <c r="V226" s="265"/>
      <c r="W226" s="265">
        <v>9.9499999999999993</v>
      </c>
      <c r="X226" s="265"/>
      <c r="Y226" s="265"/>
      <c r="Z226" s="5">
        <v>19.95</v>
      </c>
      <c r="AA226" s="265"/>
      <c r="AB226" s="265">
        <v>29.95</v>
      </c>
      <c r="AC226" s="5">
        <v>29.95</v>
      </c>
      <c r="AD226" s="265"/>
      <c r="AE226" s="265"/>
      <c r="AF226" s="265">
        <v>24.95</v>
      </c>
      <c r="AG226" s="265"/>
      <c r="AH226" s="265"/>
      <c r="AI226" s="265"/>
      <c r="AJ226" s="265">
        <v>9.9499999999999993</v>
      </c>
      <c r="AK226" s="265"/>
      <c r="AL226" s="265"/>
      <c r="AM226" s="265" t="s">
        <v>1683</v>
      </c>
      <c r="AP226" s="137" t="s">
        <v>686</v>
      </c>
    </row>
    <row r="227" spans="2:42" x14ac:dyDescent="0.25">
      <c r="B227" s="5" t="s">
        <v>1324</v>
      </c>
      <c r="C227" s="5" t="s">
        <v>1690</v>
      </c>
      <c r="D227" s="271">
        <v>46205</v>
      </c>
      <c r="E227" s="5" t="s">
        <v>1682</v>
      </c>
      <c r="F227" s="265" t="s">
        <v>827</v>
      </c>
      <c r="G227" s="5">
        <v>29.95</v>
      </c>
      <c r="H227" s="265"/>
      <c r="I227" s="265">
        <v>5.95</v>
      </c>
      <c r="J227" s="265"/>
      <c r="K227" s="265"/>
      <c r="L227" s="265"/>
      <c r="M227" s="265"/>
      <c r="O227" s="265">
        <v>4.95</v>
      </c>
      <c r="P227" s="265">
        <v>3.95</v>
      </c>
      <c r="Q227" s="265"/>
      <c r="R227" s="265">
        <v>19.95</v>
      </c>
      <c r="S227" s="265">
        <v>3.95</v>
      </c>
      <c r="T227" s="265"/>
      <c r="U227" s="265">
        <v>9.9499999999999993</v>
      </c>
      <c r="V227" s="265"/>
      <c r="W227" s="265">
        <v>9.9499999999999993</v>
      </c>
      <c r="X227" s="265"/>
      <c r="Y227" s="265"/>
      <c r="Z227" s="5">
        <v>19.95</v>
      </c>
      <c r="AA227" s="265"/>
      <c r="AB227" s="265">
        <v>29.95</v>
      </c>
      <c r="AC227" s="5">
        <v>29.95</v>
      </c>
      <c r="AD227" s="265"/>
      <c r="AE227" s="265"/>
      <c r="AF227" s="265">
        <v>24.95</v>
      </c>
      <c r="AG227" s="265"/>
      <c r="AH227" s="265"/>
      <c r="AI227" s="265"/>
      <c r="AJ227" s="265">
        <v>9.9499999999999993</v>
      </c>
      <c r="AK227" s="265"/>
      <c r="AL227" s="265"/>
      <c r="AM227" s="265" t="s">
        <v>1683</v>
      </c>
      <c r="AP227" s="137" t="s">
        <v>686</v>
      </c>
    </row>
    <row r="229" spans="2:42" x14ac:dyDescent="0.25">
      <c r="B229" s="5" t="s">
        <v>869</v>
      </c>
    </row>
  </sheetData>
  <pageMargins left="0.7" right="0.7" top="0.75" bottom="0.75" header="0.3" footer="0.3"/>
  <pageSetup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D36"/>
  <sheetViews>
    <sheetView workbookViewId="0">
      <pane ySplit="7" topLeftCell="A8" activePane="bottomLeft" state="frozen"/>
      <selection pane="bottomLeft"/>
    </sheetView>
  </sheetViews>
  <sheetFormatPr defaultRowHeight="15" x14ac:dyDescent="0.25"/>
  <cols>
    <col min="1" max="1" width="2.7109375" customWidth="1"/>
    <col min="2" max="2" width="17.7109375" bestFit="1" customWidth="1"/>
    <col min="3" max="3" width="45.85546875" bestFit="1" customWidth="1"/>
    <col min="4" max="4" width="40.7109375" customWidth="1"/>
  </cols>
  <sheetData>
    <row r="1" spans="1:4" x14ac:dyDescent="0.25">
      <c r="A1" s="1" t="s">
        <v>870</v>
      </c>
    </row>
    <row r="2" spans="1:4" x14ac:dyDescent="0.25">
      <c r="A2" s="34" t="s">
        <v>227</v>
      </c>
    </row>
    <row r="4" spans="1:4" x14ac:dyDescent="0.25">
      <c r="A4" s="16" t="s">
        <v>871</v>
      </c>
    </row>
    <row r="5" spans="1:4" x14ac:dyDescent="0.25">
      <c r="A5" t="s">
        <v>872</v>
      </c>
    </row>
    <row r="7" spans="1:4" s="1" customFormat="1" ht="15.75" thickBot="1" x14ac:dyDescent="0.3">
      <c r="B7" s="1" t="s">
        <v>873</v>
      </c>
      <c r="C7" s="1" t="s">
        <v>874</v>
      </c>
      <c r="D7" s="1" t="s">
        <v>875</v>
      </c>
    </row>
    <row r="8" spans="1:4" x14ac:dyDescent="0.25">
      <c r="B8" s="314" t="s">
        <v>10</v>
      </c>
      <c r="C8" s="17" t="s">
        <v>876</v>
      </c>
      <c r="D8" s="317" t="s">
        <v>877</v>
      </c>
    </row>
    <row r="9" spans="1:4" x14ac:dyDescent="0.25">
      <c r="B9" s="316"/>
      <c r="C9" s="18" t="s">
        <v>878</v>
      </c>
      <c r="D9" s="318"/>
    </row>
    <row r="10" spans="1:4" x14ac:dyDescent="0.25">
      <c r="B10" s="316"/>
      <c r="C10" s="19" t="s">
        <v>235</v>
      </c>
      <c r="D10" s="318"/>
    </row>
    <row r="11" spans="1:4" x14ac:dyDescent="0.25">
      <c r="B11" s="316"/>
      <c r="C11" s="19" t="s">
        <v>237</v>
      </c>
      <c r="D11" s="318"/>
    </row>
    <row r="12" spans="1:4" ht="15.75" thickBot="1" x14ac:dyDescent="0.3">
      <c r="B12" s="315"/>
      <c r="C12" s="20" t="s">
        <v>879</v>
      </c>
      <c r="D12" s="319"/>
    </row>
    <row r="13" spans="1:4" x14ac:dyDescent="0.25">
      <c r="B13" s="314" t="s">
        <v>880</v>
      </c>
      <c r="C13" s="21" t="s">
        <v>881</v>
      </c>
      <c r="D13" s="317" t="s">
        <v>882</v>
      </c>
    </row>
    <row r="14" spans="1:4" x14ac:dyDescent="0.25">
      <c r="B14" s="316"/>
      <c r="C14" s="19" t="s">
        <v>883</v>
      </c>
      <c r="D14" s="318"/>
    </row>
    <row r="15" spans="1:4" ht="15.75" thickBot="1" x14ac:dyDescent="0.3">
      <c r="B15" s="315"/>
      <c r="C15" s="22" t="s">
        <v>884</v>
      </c>
      <c r="D15" s="319"/>
    </row>
    <row r="16" spans="1:4" x14ac:dyDescent="0.25">
      <c r="B16" s="314" t="s">
        <v>885</v>
      </c>
      <c r="C16" s="21" t="s">
        <v>886</v>
      </c>
      <c r="D16" s="317" t="s">
        <v>887</v>
      </c>
    </row>
    <row r="17" spans="2:4" ht="15.75" thickBot="1" x14ac:dyDescent="0.3">
      <c r="B17" s="315"/>
      <c r="C17" s="20" t="s">
        <v>888</v>
      </c>
      <c r="D17" s="319"/>
    </row>
    <row r="18" spans="2:4" x14ac:dyDescent="0.25">
      <c r="B18" s="314" t="s">
        <v>889</v>
      </c>
      <c r="C18" s="17" t="s">
        <v>890</v>
      </c>
      <c r="D18" s="280" t="s">
        <v>891</v>
      </c>
    </row>
    <row r="19" spans="2:4" ht="45" x14ac:dyDescent="0.25">
      <c r="B19" s="320"/>
      <c r="C19" s="19" t="s">
        <v>892</v>
      </c>
      <c r="D19" s="67" t="s">
        <v>893</v>
      </c>
    </row>
    <row r="20" spans="2:4" ht="60" x14ac:dyDescent="0.25">
      <c r="B20" s="316"/>
      <c r="C20" s="19" t="s">
        <v>894</v>
      </c>
      <c r="D20" s="40" t="s">
        <v>895</v>
      </c>
    </row>
    <row r="21" spans="2:4" ht="30.75" thickBot="1" x14ac:dyDescent="0.3">
      <c r="B21" s="315"/>
      <c r="C21" s="22" t="s">
        <v>896</v>
      </c>
      <c r="D21" s="282" t="s">
        <v>897</v>
      </c>
    </row>
    <row r="22" spans="2:4" x14ac:dyDescent="0.25">
      <c r="B22" s="314" t="s">
        <v>898</v>
      </c>
      <c r="C22" s="21" t="s">
        <v>899</v>
      </c>
      <c r="D22" s="280"/>
    </row>
    <row r="23" spans="2:4" ht="15.75" thickBot="1" x14ac:dyDescent="0.3">
      <c r="B23" s="315"/>
      <c r="C23" s="22" t="s">
        <v>900</v>
      </c>
      <c r="D23" s="282"/>
    </row>
    <row r="24" spans="2:4" x14ac:dyDescent="0.25">
      <c r="B24" s="314" t="s">
        <v>901</v>
      </c>
      <c r="C24" s="21" t="s">
        <v>228</v>
      </c>
      <c r="D24" s="280" t="s">
        <v>902</v>
      </c>
    </row>
    <row r="25" spans="2:4" x14ac:dyDescent="0.25">
      <c r="B25" s="316"/>
      <c r="C25" s="18" t="s">
        <v>238</v>
      </c>
      <c r="D25" s="281" t="s">
        <v>903</v>
      </c>
    </row>
    <row r="26" spans="2:4" ht="15.75" thickBot="1" x14ac:dyDescent="0.3">
      <c r="B26" s="315"/>
      <c r="C26" s="22" t="s">
        <v>236</v>
      </c>
      <c r="D26" s="69" t="s">
        <v>904</v>
      </c>
    </row>
    <row r="27" spans="2:4" x14ac:dyDescent="0.25">
      <c r="B27" s="314" t="s">
        <v>905</v>
      </c>
      <c r="C27" s="17" t="s">
        <v>906</v>
      </c>
      <c r="D27" s="281" t="s">
        <v>903</v>
      </c>
    </row>
    <row r="28" spans="2:4" ht="15.75" thickBot="1" x14ac:dyDescent="0.3">
      <c r="B28" s="315"/>
      <c r="C28" s="22" t="s">
        <v>907</v>
      </c>
      <c r="D28" s="282"/>
    </row>
    <row r="29" spans="2:4" ht="15.75" thickBot="1" x14ac:dyDescent="0.3">
      <c r="B29" s="314" t="s">
        <v>908</v>
      </c>
      <c r="C29" s="21" t="s">
        <v>906</v>
      </c>
      <c r="D29" s="69" t="s">
        <v>904</v>
      </c>
    </row>
    <row r="30" spans="2:4" ht="15.75" thickBot="1" x14ac:dyDescent="0.3">
      <c r="B30" s="315"/>
      <c r="C30" s="22" t="s">
        <v>907</v>
      </c>
      <c r="D30" s="282"/>
    </row>
    <row r="31" spans="2:4" x14ac:dyDescent="0.25">
      <c r="B31" s="314" t="s">
        <v>909</v>
      </c>
      <c r="C31" s="21" t="s">
        <v>910</v>
      </c>
      <c r="D31" s="280"/>
    </row>
    <row r="32" spans="2:4" x14ac:dyDescent="0.25">
      <c r="B32" s="316"/>
      <c r="C32" s="19" t="s">
        <v>911</v>
      </c>
      <c r="D32" s="281"/>
    </row>
    <row r="33" spans="2:4" x14ac:dyDescent="0.25">
      <c r="B33" s="316"/>
      <c r="C33" s="19" t="s">
        <v>912</v>
      </c>
      <c r="D33" s="281"/>
    </row>
    <row r="34" spans="2:4" x14ac:dyDescent="0.25">
      <c r="B34" s="316"/>
      <c r="C34" s="19" t="s">
        <v>913</v>
      </c>
      <c r="D34" s="281"/>
    </row>
    <row r="35" spans="2:4" ht="15.75" thickBot="1" x14ac:dyDescent="0.3">
      <c r="B35" s="315"/>
      <c r="C35" s="22" t="s">
        <v>914</v>
      </c>
      <c r="D35" s="282"/>
    </row>
    <row r="36" spans="2:4" ht="30.75" thickBot="1" x14ac:dyDescent="0.3">
      <c r="B36" s="23" t="s">
        <v>915</v>
      </c>
      <c r="C36" s="24" t="s">
        <v>916</v>
      </c>
      <c r="D36" s="25"/>
    </row>
  </sheetData>
  <mergeCells count="12">
    <mergeCell ref="B29:B30"/>
    <mergeCell ref="B31:B35"/>
    <mergeCell ref="D8:D12"/>
    <mergeCell ref="D13:D15"/>
    <mergeCell ref="D16:D17"/>
    <mergeCell ref="B16:B17"/>
    <mergeCell ref="B8:B12"/>
    <mergeCell ref="B13:B15"/>
    <mergeCell ref="B18:B21"/>
    <mergeCell ref="B22:B23"/>
    <mergeCell ref="B24:B26"/>
    <mergeCell ref="B27:B28"/>
  </mergeCells>
  <hyperlinks>
    <hyperlink ref="D26" r:id="rId1" display="TBD - See RateBlog article for details" xr:uid="{00000000-0004-0000-0200-000000000000}"/>
    <hyperlink ref="D29" r:id="rId2" display="TBD - See RateBlog article for details" xr:uid="{00000000-0004-0000-0200-000001000000}"/>
  </hyperlinks>
  <pageMargins left="0.7" right="0.7" top="0.75" bottom="0.75" header="0.3" footer="0.3"/>
  <pageSetup orientation="portrait" horizontalDpi="0" verticalDpi="0"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BD20D4-0081-4191-A0C3-97B82CDB6232}">
  <sheetPr codeName="Sheet10">
    <tabColor rgb="FF7030A0"/>
  </sheetPr>
  <dimension ref="A1:C55"/>
  <sheetViews>
    <sheetView workbookViewId="0"/>
  </sheetViews>
  <sheetFormatPr defaultRowHeight="15" x14ac:dyDescent="0.25"/>
  <cols>
    <col min="1" max="1" width="2.7109375" customWidth="1"/>
    <col min="2" max="3" width="35.140625" bestFit="1" customWidth="1"/>
  </cols>
  <sheetData>
    <row r="1" spans="1:3" x14ac:dyDescent="0.25">
      <c r="A1" s="1" t="s">
        <v>917</v>
      </c>
    </row>
    <row r="2" spans="1:3" x14ac:dyDescent="0.25">
      <c r="A2" s="34" t="s">
        <v>227</v>
      </c>
    </row>
    <row r="4" spans="1:3" x14ac:dyDescent="0.25">
      <c r="B4" s="1" t="s">
        <v>918</v>
      </c>
      <c r="C4" s="1" t="s">
        <v>919</v>
      </c>
    </row>
    <row r="5" spans="1:3" x14ac:dyDescent="0.25">
      <c r="B5" t="s">
        <v>105</v>
      </c>
      <c r="C5" t="str">
        <f t="shared" ref="C5:C55" si="0">IF(Locked,"[Any]",$B5)</f>
        <v>[Any]</v>
      </c>
    </row>
    <row r="6" spans="1:3" x14ac:dyDescent="0.25">
      <c r="B6" t="s">
        <v>920</v>
      </c>
      <c r="C6" t="str">
        <f t="shared" si="0"/>
        <v>[Any]</v>
      </c>
    </row>
    <row r="7" spans="1:3" x14ac:dyDescent="0.25">
      <c r="B7" t="s">
        <v>921</v>
      </c>
      <c r="C7" t="str">
        <f t="shared" si="0"/>
        <v>[Any]</v>
      </c>
    </row>
    <row r="8" spans="1:3" x14ac:dyDescent="0.25">
      <c r="B8" t="s">
        <v>922</v>
      </c>
      <c r="C8" t="str">
        <f t="shared" si="0"/>
        <v>[Any]</v>
      </c>
    </row>
    <row r="9" spans="1:3" x14ac:dyDescent="0.25">
      <c r="B9" t="s">
        <v>923</v>
      </c>
      <c r="C9" t="str">
        <f t="shared" si="0"/>
        <v>[Any]</v>
      </c>
    </row>
    <row r="10" spans="1:3" x14ac:dyDescent="0.25">
      <c r="B10" t="s">
        <v>924</v>
      </c>
      <c r="C10" t="str">
        <f t="shared" si="0"/>
        <v>[Any]</v>
      </c>
    </row>
    <row r="11" spans="1:3" x14ac:dyDescent="0.25">
      <c r="B11" t="s">
        <v>373</v>
      </c>
      <c r="C11" t="str">
        <f t="shared" si="0"/>
        <v>[Any]</v>
      </c>
    </row>
    <row r="12" spans="1:3" x14ac:dyDescent="0.25">
      <c r="B12" t="s">
        <v>374</v>
      </c>
      <c r="C12" t="str">
        <f t="shared" si="0"/>
        <v>[Any]</v>
      </c>
    </row>
    <row r="13" spans="1:3" x14ac:dyDescent="0.25">
      <c r="B13" t="s">
        <v>925</v>
      </c>
      <c r="C13" t="str">
        <f t="shared" si="0"/>
        <v>[Any]</v>
      </c>
    </row>
    <row r="14" spans="1:3" x14ac:dyDescent="0.25">
      <c r="B14" t="s">
        <v>383</v>
      </c>
      <c r="C14" t="str">
        <f t="shared" si="0"/>
        <v>[Any]</v>
      </c>
    </row>
    <row r="15" spans="1:3" x14ac:dyDescent="0.25">
      <c r="B15" t="s">
        <v>926</v>
      </c>
      <c r="C15" t="str">
        <f t="shared" si="0"/>
        <v>[Any]</v>
      </c>
    </row>
    <row r="16" spans="1:3" x14ac:dyDescent="0.25">
      <c r="B16" t="s">
        <v>927</v>
      </c>
      <c r="C16" t="str">
        <f t="shared" si="0"/>
        <v>[Any]</v>
      </c>
    </row>
    <row r="17" spans="2:3" x14ac:dyDescent="0.25">
      <c r="B17" t="s">
        <v>928</v>
      </c>
      <c r="C17" t="str">
        <f t="shared" si="0"/>
        <v>[Any]</v>
      </c>
    </row>
    <row r="18" spans="2:3" x14ac:dyDescent="0.25">
      <c r="B18" t="s">
        <v>439</v>
      </c>
      <c r="C18" t="str">
        <f t="shared" si="0"/>
        <v>[Any]</v>
      </c>
    </row>
    <row r="19" spans="2:3" x14ac:dyDescent="0.25">
      <c r="B19" t="s">
        <v>446</v>
      </c>
      <c r="C19" t="str">
        <f t="shared" si="0"/>
        <v>[Any]</v>
      </c>
    </row>
    <row r="20" spans="2:3" x14ac:dyDescent="0.25">
      <c r="B20" t="s">
        <v>929</v>
      </c>
      <c r="C20" t="str">
        <f t="shared" si="0"/>
        <v>[Any]</v>
      </c>
    </row>
    <row r="21" spans="2:3" x14ac:dyDescent="0.25">
      <c r="B21" t="s">
        <v>930</v>
      </c>
      <c r="C21" t="str">
        <f t="shared" si="0"/>
        <v>[Any]</v>
      </c>
    </row>
    <row r="22" spans="2:3" x14ac:dyDescent="0.25">
      <c r="B22" t="s">
        <v>466</v>
      </c>
      <c r="C22" t="str">
        <f t="shared" si="0"/>
        <v>[Any]</v>
      </c>
    </row>
    <row r="23" spans="2:3" x14ac:dyDescent="0.25">
      <c r="B23" t="s">
        <v>471</v>
      </c>
      <c r="C23" t="str">
        <f t="shared" si="0"/>
        <v>[Any]</v>
      </c>
    </row>
    <row r="24" spans="2:3" x14ac:dyDescent="0.25">
      <c r="B24" t="s">
        <v>471</v>
      </c>
      <c r="C24" t="str">
        <f t="shared" si="0"/>
        <v>[Any]</v>
      </c>
    </row>
    <row r="25" spans="2:3" x14ac:dyDescent="0.25">
      <c r="B25" t="s">
        <v>931</v>
      </c>
      <c r="C25" t="str">
        <f t="shared" si="0"/>
        <v>[Any]</v>
      </c>
    </row>
    <row r="26" spans="2:3" x14ac:dyDescent="0.25">
      <c r="B26" t="s">
        <v>932</v>
      </c>
      <c r="C26" t="str">
        <f t="shared" si="0"/>
        <v>[Any]</v>
      </c>
    </row>
    <row r="27" spans="2:3" x14ac:dyDescent="0.25">
      <c r="B27" t="s">
        <v>933</v>
      </c>
      <c r="C27" t="str">
        <f t="shared" si="0"/>
        <v>[Any]</v>
      </c>
    </row>
    <row r="28" spans="2:3" x14ac:dyDescent="0.25">
      <c r="B28" t="s">
        <v>934</v>
      </c>
      <c r="C28" t="str">
        <f t="shared" si="0"/>
        <v>[Any]</v>
      </c>
    </row>
    <row r="29" spans="2:3" x14ac:dyDescent="0.25">
      <c r="B29" t="s">
        <v>935</v>
      </c>
      <c r="C29" t="str">
        <f t="shared" si="0"/>
        <v>[Any]</v>
      </c>
    </row>
    <row r="30" spans="2:3" x14ac:dyDescent="0.25">
      <c r="B30" t="s">
        <v>936</v>
      </c>
      <c r="C30" t="str">
        <f t="shared" si="0"/>
        <v>[Any]</v>
      </c>
    </row>
    <row r="31" spans="2:3" x14ac:dyDescent="0.25">
      <c r="B31" t="s">
        <v>937</v>
      </c>
      <c r="C31" t="str">
        <f t="shared" si="0"/>
        <v>[Any]</v>
      </c>
    </row>
    <row r="32" spans="2:3" x14ac:dyDescent="0.25">
      <c r="B32" t="s">
        <v>938</v>
      </c>
      <c r="C32" t="str">
        <f t="shared" si="0"/>
        <v>[Any]</v>
      </c>
    </row>
    <row r="33" spans="2:3" x14ac:dyDescent="0.25">
      <c r="B33" t="s">
        <v>939</v>
      </c>
      <c r="C33" t="str">
        <f t="shared" si="0"/>
        <v>[Any]</v>
      </c>
    </row>
    <row r="34" spans="2:3" x14ac:dyDescent="0.25">
      <c r="B34" t="s">
        <v>940</v>
      </c>
      <c r="C34" t="str">
        <f t="shared" si="0"/>
        <v>[Any]</v>
      </c>
    </row>
    <row r="35" spans="2:3" x14ac:dyDescent="0.25">
      <c r="B35" t="s">
        <v>941</v>
      </c>
      <c r="C35" t="str">
        <f t="shared" si="0"/>
        <v>[Any]</v>
      </c>
    </row>
    <row r="36" spans="2:3" x14ac:dyDescent="0.25">
      <c r="B36" t="s">
        <v>942</v>
      </c>
      <c r="C36" t="str">
        <f t="shared" si="0"/>
        <v>[Any]</v>
      </c>
    </row>
    <row r="37" spans="2:3" x14ac:dyDescent="0.25">
      <c r="B37" t="s">
        <v>566</v>
      </c>
      <c r="C37" t="str">
        <f t="shared" si="0"/>
        <v>[Any]</v>
      </c>
    </row>
    <row r="38" spans="2:3" x14ac:dyDescent="0.25">
      <c r="B38" t="s">
        <v>566</v>
      </c>
      <c r="C38" t="str">
        <f t="shared" si="0"/>
        <v>[Any]</v>
      </c>
    </row>
    <row r="39" spans="2:3" x14ac:dyDescent="0.25">
      <c r="B39" t="s">
        <v>943</v>
      </c>
      <c r="C39" t="str">
        <f t="shared" si="0"/>
        <v>[Any]</v>
      </c>
    </row>
    <row r="40" spans="2:3" x14ac:dyDescent="0.25">
      <c r="B40" t="s">
        <v>944</v>
      </c>
      <c r="C40" t="str">
        <f t="shared" si="0"/>
        <v>[Any]</v>
      </c>
    </row>
    <row r="41" spans="2:3" x14ac:dyDescent="0.25">
      <c r="B41" t="s">
        <v>590</v>
      </c>
      <c r="C41" t="str">
        <f t="shared" si="0"/>
        <v>[Any]</v>
      </c>
    </row>
    <row r="42" spans="2:3" x14ac:dyDescent="0.25">
      <c r="B42" t="s">
        <v>945</v>
      </c>
      <c r="C42" t="str">
        <f t="shared" si="0"/>
        <v>[Any]</v>
      </c>
    </row>
    <row r="43" spans="2:3" x14ac:dyDescent="0.25">
      <c r="B43" t="s">
        <v>946</v>
      </c>
      <c r="C43" t="str">
        <f t="shared" si="0"/>
        <v>[Any]</v>
      </c>
    </row>
    <row r="44" spans="2:3" x14ac:dyDescent="0.25">
      <c r="B44" t="s">
        <v>947</v>
      </c>
      <c r="C44" t="str">
        <f t="shared" si="0"/>
        <v>[Any]</v>
      </c>
    </row>
    <row r="45" spans="2:3" x14ac:dyDescent="0.25">
      <c r="B45" t="s">
        <v>948</v>
      </c>
      <c r="C45" t="str">
        <f t="shared" si="0"/>
        <v>[Any]</v>
      </c>
    </row>
    <row r="46" spans="2:3" x14ac:dyDescent="0.25">
      <c r="B46" t="s">
        <v>949</v>
      </c>
      <c r="C46" t="str">
        <f t="shared" si="0"/>
        <v>[Any]</v>
      </c>
    </row>
    <row r="47" spans="2:3" x14ac:dyDescent="0.25">
      <c r="B47" t="s">
        <v>950</v>
      </c>
      <c r="C47" t="str">
        <f t="shared" si="0"/>
        <v>[Any]</v>
      </c>
    </row>
    <row r="48" spans="2:3" x14ac:dyDescent="0.25">
      <c r="B48" t="s">
        <v>951</v>
      </c>
      <c r="C48" t="str">
        <f t="shared" si="0"/>
        <v>[Any]</v>
      </c>
    </row>
    <row r="49" spans="2:3" x14ac:dyDescent="0.25">
      <c r="B49" t="s">
        <v>685</v>
      </c>
      <c r="C49" t="str">
        <f t="shared" si="0"/>
        <v>[Any]</v>
      </c>
    </row>
    <row r="50" spans="2:3" x14ac:dyDescent="0.25">
      <c r="B50" t="s">
        <v>687</v>
      </c>
      <c r="C50" t="str">
        <f t="shared" si="0"/>
        <v>[Any]</v>
      </c>
    </row>
    <row r="51" spans="2:3" x14ac:dyDescent="0.25">
      <c r="B51" t="s">
        <v>687</v>
      </c>
      <c r="C51" t="str">
        <f t="shared" si="0"/>
        <v>[Any]</v>
      </c>
    </row>
    <row r="52" spans="2:3" x14ac:dyDescent="0.25">
      <c r="B52" t="s">
        <v>952</v>
      </c>
      <c r="C52" t="str">
        <f t="shared" si="0"/>
        <v>[Any]</v>
      </c>
    </row>
    <row r="53" spans="2:3" x14ac:dyDescent="0.25">
      <c r="B53" t="s">
        <v>953</v>
      </c>
      <c r="C53" t="str">
        <f t="shared" si="0"/>
        <v>[Any]</v>
      </c>
    </row>
    <row r="54" spans="2:3" x14ac:dyDescent="0.25">
      <c r="B54" t="s">
        <v>954</v>
      </c>
      <c r="C54" t="str">
        <f t="shared" si="0"/>
        <v>[Any]</v>
      </c>
    </row>
    <row r="55" spans="2:3" x14ac:dyDescent="0.25">
      <c r="B55" t="s">
        <v>955</v>
      </c>
      <c r="C55" t="str">
        <f t="shared" si="0"/>
        <v>[Any]</v>
      </c>
    </row>
  </sheetData>
  <sortState xmlns:xlrd2="http://schemas.microsoft.com/office/spreadsheetml/2017/richdata2" ref="B6:B55">
    <sortCondition ref="B6:B55"/>
  </sortState>
  <pageMargins left="0.7" right="0.7" top="0.75" bottom="0.75" header="0.3" footer="0.3"/>
  <pageSetup orientation="portrait" horizontalDpi="0" verticalDpi="0"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BB59D7-1EF1-436F-9A3B-31DEF23AFE73}">
  <sheetPr codeName="Sheet3">
    <outlinePr summaryBelow="0"/>
  </sheetPr>
  <dimension ref="A1:K250"/>
  <sheetViews>
    <sheetView zoomScaleNormal="100" workbookViewId="0">
      <pane ySplit="5" topLeftCell="A6" activePane="bottomLeft" state="frozen"/>
      <selection pane="bottomLeft"/>
    </sheetView>
  </sheetViews>
  <sheetFormatPr defaultRowHeight="15" x14ac:dyDescent="0.25"/>
  <cols>
    <col min="1" max="1" width="2.7109375" customWidth="1"/>
    <col min="2" max="2" width="10.7109375" customWidth="1"/>
    <col min="3" max="4" width="30.7109375" customWidth="1"/>
    <col min="5" max="6" width="14.7109375" customWidth="1"/>
    <col min="7" max="7" width="12.140625" style="75" customWidth="1"/>
    <col min="8" max="8" width="10.28515625" customWidth="1"/>
    <col min="9" max="9" width="10.5703125" style="6" customWidth="1"/>
    <col min="10" max="10" width="11.42578125" bestFit="1" customWidth="1"/>
    <col min="11" max="11" width="12.7109375" bestFit="1" customWidth="1"/>
  </cols>
  <sheetData>
    <row r="1" spans="1:11" x14ac:dyDescent="0.25">
      <c r="A1" s="1" t="s">
        <v>956</v>
      </c>
      <c r="I1" s="1" t="s">
        <v>957</v>
      </c>
    </row>
    <row r="2" spans="1:11" x14ac:dyDescent="0.25">
      <c r="A2" s="34" t="s">
        <v>227</v>
      </c>
    </row>
    <row r="3" spans="1:11" x14ac:dyDescent="0.25">
      <c r="G3" s="232" t="s">
        <v>958</v>
      </c>
      <c r="H3" s="233" t="s">
        <v>959</v>
      </c>
      <c r="I3" s="231" t="s">
        <v>960</v>
      </c>
    </row>
    <row r="4" spans="1:11" hidden="1" x14ac:dyDescent="0.25"/>
    <row r="5" spans="1:11" s="2" customFormat="1" ht="45" x14ac:dyDescent="0.25">
      <c r="B5" s="2" t="s">
        <v>961</v>
      </c>
      <c r="C5" s="2" t="s">
        <v>962</v>
      </c>
      <c r="D5" s="76" t="s">
        <v>963</v>
      </c>
      <c r="E5" s="2" t="s">
        <v>964</v>
      </c>
      <c r="F5" s="2" t="s">
        <v>965</v>
      </c>
      <c r="G5" s="77" t="s">
        <v>966</v>
      </c>
      <c r="H5" s="2" t="s">
        <v>967</v>
      </c>
      <c r="I5" s="63" t="s">
        <v>968</v>
      </c>
      <c r="J5" s="2" t="s">
        <v>969</v>
      </c>
      <c r="K5" s="2" t="s">
        <v>970</v>
      </c>
    </row>
    <row r="6" spans="1:11" x14ac:dyDescent="0.25">
      <c r="B6" t="s">
        <v>208</v>
      </c>
      <c r="C6" t="s">
        <v>971</v>
      </c>
      <c r="D6" t="s">
        <v>971</v>
      </c>
      <c r="E6" t="s">
        <v>208</v>
      </c>
      <c r="F6" t="s">
        <v>208</v>
      </c>
      <c r="G6" s="75">
        <v>37324</v>
      </c>
      <c r="H6">
        <v>3.9169999999999998</v>
      </c>
      <c r="I6" s="6">
        <v>1</v>
      </c>
      <c r="J6" s="78"/>
      <c r="K6" s="78"/>
    </row>
    <row r="7" spans="1:11" x14ac:dyDescent="0.25">
      <c r="B7" s="82" t="s">
        <v>972</v>
      </c>
      <c r="C7" t="s">
        <v>971</v>
      </c>
      <c r="D7" t="s">
        <v>412</v>
      </c>
      <c r="E7" t="s">
        <v>927</v>
      </c>
      <c r="F7" t="s">
        <v>973</v>
      </c>
      <c r="G7" s="75">
        <v>37324</v>
      </c>
      <c r="H7">
        <v>3.9169999999999998</v>
      </c>
      <c r="I7" s="6">
        <v>1</v>
      </c>
      <c r="J7" s="78">
        <v>43528</v>
      </c>
      <c r="K7" s="78"/>
    </row>
    <row r="8" spans="1:11" x14ac:dyDescent="0.25">
      <c r="B8" s="82" t="s">
        <v>208</v>
      </c>
      <c r="C8" t="s">
        <v>971</v>
      </c>
      <c r="D8" t="s">
        <v>974</v>
      </c>
      <c r="E8" t="s">
        <v>208</v>
      </c>
      <c r="F8" t="s">
        <v>208</v>
      </c>
      <c r="G8" s="75">
        <v>37324</v>
      </c>
      <c r="H8">
        <v>3.9169999999999998</v>
      </c>
      <c r="I8" s="6">
        <v>1</v>
      </c>
      <c r="J8" s="78"/>
      <c r="K8" s="78"/>
    </row>
    <row r="9" spans="1:11" x14ac:dyDescent="0.25">
      <c r="B9" s="82" t="s">
        <v>208</v>
      </c>
      <c r="C9" t="s">
        <v>975</v>
      </c>
      <c r="D9" t="s">
        <v>975</v>
      </c>
      <c r="E9" t="s">
        <v>208</v>
      </c>
      <c r="F9" t="s">
        <v>208</v>
      </c>
      <c r="G9" s="75">
        <v>2538</v>
      </c>
      <c r="H9" t="s">
        <v>208</v>
      </c>
      <c r="I9" s="6">
        <v>0</v>
      </c>
      <c r="J9" s="78"/>
      <c r="K9" s="78"/>
    </row>
    <row r="10" spans="1:11" x14ac:dyDescent="0.25">
      <c r="B10" s="82" t="s">
        <v>208</v>
      </c>
      <c r="C10" t="s">
        <v>975</v>
      </c>
      <c r="D10" t="s">
        <v>976</v>
      </c>
      <c r="E10" t="s">
        <v>208</v>
      </c>
      <c r="F10" t="s">
        <v>208</v>
      </c>
      <c r="G10" s="75">
        <v>2538</v>
      </c>
      <c r="H10" t="s">
        <v>208</v>
      </c>
      <c r="I10" s="6">
        <v>0</v>
      </c>
      <c r="J10" s="78"/>
      <c r="K10" s="78"/>
    </row>
    <row r="11" spans="1:11" x14ac:dyDescent="0.25">
      <c r="B11" s="82" t="s">
        <v>208</v>
      </c>
      <c r="C11" t="s">
        <v>975</v>
      </c>
      <c r="D11" t="s">
        <v>977</v>
      </c>
      <c r="E11" t="s">
        <v>978</v>
      </c>
      <c r="F11" t="s">
        <v>979</v>
      </c>
      <c r="G11" s="75">
        <v>2538</v>
      </c>
      <c r="H11" t="s">
        <v>208</v>
      </c>
      <c r="I11" s="6">
        <v>0</v>
      </c>
      <c r="J11" s="78">
        <v>38113</v>
      </c>
      <c r="K11" s="78"/>
    </row>
    <row r="12" spans="1:11" x14ac:dyDescent="0.25">
      <c r="B12" s="82" t="s">
        <v>208</v>
      </c>
      <c r="C12" t="s">
        <v>975</v>
      </c>
      <c r="D12" t="s">
        <v>980</v>
      </c>
      <c r="E12" t="s">
        <v>208</v>
      </c>
      <c r="F12" t="s">
        <v>208</v>
      </c>
      <c r="G12" s="75">
        <v>2538</v>
      </c>
      <c r="H12" t="s">
        <v>208</v>
      </c>
      <c r="I12" s="6">
        <v>0</v>
      </c>
      <c r="J12" s="78" t="s">
        <v>208</v>
      </c>
      <c r="K12" s="78"/>
    </row>
    <row r="13" spans="1:11" x14ac:dyDescent="0.25">
      <c r="B13" s="82" t="s">
        <v>208</v>
      </c>
      <c r="C13" t="s">
        <v>981</v>
      </c>
      <c r="D13" t="s">
        <v>981</v>
      </c>
      <c r="E13" t="s">
        <v>208</v>
      </c>
      <c r="F13" t="s">
        <v>208</v>
      </c>
      <c r="G13" s="75">
        <v>5601</v>
      </c>
      <c r="H13" t="s">
        <v>208</v>
      </c>
      <c r="I13" s="6">
        <v>0</v>
      </c>
      <c r="J13" s="78" t="s">
        <v>208</v>
      </c>
      <c r="K13" s="78"/>
    </row>
    <row r="14" spans="1:11" x14ac:dyDescent="0.25">
      <c r="B14" s="82" t="s">
        <v>208</v>
      </c>
      <c r="C14" t="s">
        <v>981</v>
      </c>
      <c r="D14" t="s">
        <v>982</v>
      </c>
      <c r="E14" t="s">
        <v>208</v>
      </c>
      <c r="F14" t="s">
        <v>208</v>
      </c>
      <c r="G14" s="75">
        <v>5601</v>
      </c>
      <c r="H14" t="s">
        <v>208</v>
      </c>
      <c r="I14" s="6">
        <v>0</v>
      </c>
      <c r="J14" s="78" t="s">
        <v>208</v>
      </c>
      <c r="K14" s="78"/>
    </row>
    <row r="15" spans="1:11" x14ac:dyDescent="0.25">
      <c r="B15" s="82" t="s">
        <v>208</v>
      </c>
      <c r="C15" t="s">
        <v>981</v>
      </c>
      <c r="D15" t="s">
        <v>983</v>
      </c>
      <c r="E15" t="s">
        <v>208</v>
      </c>
      <c r="F15" t="s">
        <v>208</v>
      </c>
      <c r="G15" s="75">
        <v>5601</v>
      </c>
      <c r="H15" t="s">
        <v>208</v>
      </c>
      <c r="I15" s="6">
        <v>0</v>
      </c>
      <c r="J15" s="78" t="s">
        <v>208</v>
      </c>
      <c r="K15" s="78"/>
    </row>
    <row r="16" spans="1:11" x14ac:dyDescent="0.25">
      <c r="B16" s="82" t="s">
        <v>208</v>
      </c>
      <c r="C16" t="s">
        <v>981</v>
      </c>
      <c r="D16" t="s">
        <v>984</v>
      </c>
      <c r="E16" t="s">
        <v>208</v>
      </c>
      <c r="F16" t="s">
        <v>208</v>
      </c>
      <c r="G16" s="75">
        <v>5601</v>
      </c>
      <c r="H16" t="s">
        <v>208</v>
      </c>
      <c r="I16" s="6">
        <v>0</v>
      </c>
      <c r="J16" s="78" t="s">
        <v>208</v>
      </c>
      <c r="K16" s="78"/>
    </row>
    <row r="17" spans="2:11" x14ac:dyDescent="0.25">
      <c r="B17" s="82" t="s">
        <v>208</v>
      </c>
      <c r="C17" t="s">
        <v>981</v>
      </c>
      <c r="D17" t="s">
        <v>985</v>
      </c>
      <c r="E17" t="s">
        <v>986</v>
      </c>
      <c r="F17" t="s">
        <v>987</v>
      </c>
      <c r="G17" s="75">
        <v>5601</v>
      </c>
      <c r="H17" t="s">
        <v>208</v>
      </c>
      <c r="I17" s="6">
        <v>0</v>
      </c>
      <c r="J17" s="78">
        <v>38001</v>
      </c>
      <c r="K17" s="78"/>
    </row>
    <row r="18" spans="2:11" x14ac:dyDescent="0.25">
      <c r="B18" s="82" t="s">
        <v>208</v>
      </c>
      <c r="C18" t="s">
        <v>988</v>
      </c>
      <c r="D18" t="s">
        <v>988</v>
      </c>
      <c r="E18" t="s">
        <v>208</v>
      </c>
      <c r="F18" t="s">
        <v>208</v>
      </c>
      <c r="G18" s="75">
        <v>4992</v>
      </c>
      <c r="H18" t="s">
        <v>208</v>
      </c>
      <c r="I18" s="6">
        <v>0</v>
      </c>
      <c r="J18" s="78" t="s">
        <v>208</v>
      </c>
      <c r="K18" s="78"/>
    </row>
    <row r="19" spans="2:11" x14ac:dyDescent="0.25">
      <c r="B19" s="82" t="s">
        <v>208</v>
      </c>
      <c r="C19" t="s">
        <v>989</v>
      </c>
      <c r="D19" t="s">
        <v>989</v>
      </c>
      <c r="E19" t="s">
        <v>208</v>
      </c>
      <c r="F19" t="s">
        <v>208</v>
      </c>
      <c r="G19" s="75">
        <v>379298</v>
      </c>
      <c r="H19">
        <v>0.51400000000000001</v>
      </c>
      <c r="I19" s="6">
        <v>5</v>
      </c>
      <c r="J19" s="78" t="s">
        <v>208</v>
      </c>
      <c r="K19" s="78"/>
    </row>
    <row r="20" spans="2:11" x14ac:dyDescent="0.25">
      <c r="B20" s="82" t="s">
        <v>208</v>
      </c>
      <c r="C20" t="s">
        <v>989</v>
      </c>
      <c r="D20" t="s">
        <v>990</v>
      </c>
      <c r="E20" t="s">
        <v>208</v>
      </c>
      <c r="F20" t="s">
        <v>208</v>
      </c>
      <c r="G20" s="75">
        <v>379298</v>
      </c>
      <c r="H20">
        <v>0.51400000000000001</v>
      </c>
      <c r="I20" s="6">
        <v>5</v>
      </c>
      <c r="J20" s="78" t="s">
        <v>208</v>
      </c>
      <c r="K20" s="78"/>
    </row>
    <row r="21" spans="2:11" x14ac:dyDescent="0.25">
      <c r="B21" t="s">
        <v>991</v>
      </c>
      <c r="C21" t="s">
        <v>989</v>
      </c>
      <c r="D21" t="s">
        <v>992</v>
      </c>
      <c r="E21" t="s">
        <v>922</v>
      </c>
      <c r="F21" t="s">
        <v>993</v>
      </c>
      <c r="G21" s="75">
        <v>379298</v>
      </c>
      <c r="H21">
        <v>0.51400000000000001</v>
      </c>
      <c r="I21" s="6">
        <v>5</v>
      </c>
      <c r="J21" s="78">
        <v>38653</v>
      </c>
      <c r="K21" s="78"/>
    </row>
    <row r="22" spans="2:11" x14ac:dyDescent="0.25">
      <c r="B22" t="s">
        <v>208</v>
      </c>
      <c r="C22" t="s">
        <v>994</v>
      </c>
      <c r="D22" t="s">
        <v>994</v>
      </c>
      <c r="E22" t="s">
        <v>995</v>
      </c>
      <c r="F22" t="s">
        <v>996</v>
      </c>
      <c r="G22" s="75">
        <v>0</v>
      </c>
      <c r="H22" t="s">
        <v>208</v>
      </c>
      <c r="I22" s="6">
        <v>0</v>
      </c>
      <c r="J22" s="78" t="s">
        <v>208</v>
      </c>
      <c r="K22" s="78"/>
    </row>
    <row r="23" spans="2:11" x14ac:dyDescent="0.25">
      <c r="B23" t="s">
        <v>208</v>
      </c>
      <c r="C23" t="s">
        <v>997</v>
      </c>
      <c r="D23" t="s">
        <v>997</v>
      </c>
      <c r="E23" t="s">
        <v>208</v>
      </c>
      <c r="F23" t="s">
        <v>208</v>
      </c>
      <c r="G23" s="75">
        <v>0</v>
      </c>
      <c r="H23" t="s">
        <v>208</v>
      </c>
      <c r="I23" s="6">
        <v>0</v>
      </c>
      <c r="J23" s="78"/>
      <c r="K23" s="78"/>
    </row>
    <row r="24" spans="2:11" x14ac:dyDescent="0.25">
      <c r="B24" t="s">
        <v>208</v>
      </c>
      <c r="C24" t="s">
        <v>331</v>
      </c>
      <c r="D24" t="s">
        <v>331</v>
      </c>
      <c r="E24" t="s">
        <v>998</v>
      </c>
      <c r="F24" t="s">
        <v>999</v>
      </c>
      <c r="G24" s="75">
        <v>28830</v>
      </c>
      <c r="H24">
        <v>2.0139999999999998</v>
      </c>
      <c r="I24" s="6">
        <v>2</v>
      </c>
      <c r="J24" s="78">
        <v>38467</v>
      </c>
      <c r="K24" s="78"/>
    </row>
    <row r="25" spans="2:11" x14ac:dyDescent="0.25">
      <c r="B25" t="s">
        <v>208</v>
      </c>
      <c r="C25" t="s">
        <v>331</v>
      </c>
      <c r="D25" t="s">
        <v>1000</v>
      </c>
      <c r="E25" t="s">
        <v>208</v>
      </c>
      <c r="F25" t="s">
        <v>208</v>
      </c>
      <c r="G25" s="75">
        <v>28830</v>
      </c>
      <c r="H25">
        <v>2.0139999999999998</v>
      </c>
      <c r="I25" s="6">
        <v>2</v>
      </c>
      <c r="J25" s="78" t="s">
        <v>208</v>
      </c>
      <c r="K25" s="78"/>
    </row>
    <row r="26" spans="2:11" x14ac:dyDescent="0.25">
      <c r="B26" t="s">
        <v>208</v>
      </c>
      <c r="C26" t="s">
        <v>331</v>
      </c>
      <c r="D26" t="s">
        <v>999</v>
      </c>
      <c r="E26" t="s">
        <v>208</v>
      </c>
      <c r="F26" t="s">
        <v>208</v>
      </c>
      <c r="G26" s="75">
        <v>28830</v>
      </c>
      <c r="H26">
        <v>2.0139999999999998</v>
      </c>
      <c r="I26" s="6">
        <v>2</v>
      </c>
      <c r="J26" s="78" t="s">
        <v>208</v>
      </c>
      <c r="K26" s="78"/>
    </row>
    <row r="27" spans="2:11" x14ac:dyDescent="0.25">
      <c r="B27" t="s">
        <v>208</v>
      </c>
      <c r="C27" t="s">
        <v>331</v>
      </c>
      <c r="D27" t="s">
        <v>1001</v>
      </c>
      <c r="E27" t="s">
        <v>208</v>
      </c>
      <c r="F27" t="s">
        <v>208</v>
      </c>
      <c r="G27" s="75">
        <v>28830</v>
      </c>
      <c r="H27">
        <v>2.0139999999999998</v>
      </c>
      <c r="I27" s="6">
        <v>2</v>
      </c>
      <c r="J27" s="78" t="s">
        <v>208</v>
      </c>
      <c r="K27" s="78"/>
    </row>
    <row r="28" spans="2:11" x14ac:dyDescent="0.25">
      <c r="B28" t="s">
        <v>208</v>
      </c>
      <c r="C28" t="s">
        <v>331</v>
      </c>
      <c r="D28" t="s">
        <v>1002</v>
      </c>
      <c r="E28" t="s">
        <v>208</v>
      </c>
      <c r="F28" t="s">
        <v>208</v>
      </c>
      <c r="G28" s="75">
        <v>28830</v>
      </c>
      <c r="H28">
        <v>2.0139999999999998</v>
      </c>
      <c r="I28" s="6">
        <v>2</v>
      </c>
      <c r="J28" s="78" t="s">
        <v>208</v>
      </c>
      <c r="K28" s="78"/>
    </row>
    <row r="29" spans="2:11" x14ac:dyDescent="0.25">
      <c r="B29" t="s">
        <v>208</v>
      </c>
      <c r="C29" t="s">
        <v>1003</v>
      </c>
      <c r="D29" t="s">
        <v>1003</v>
      </c>
      <c r="E29" t="s">
        <v>208</v>
      </c>
      <c r="F29" t="s">
        <v>208</v>
      </c>
      <c r="G29" s="75">
        <v>0</v>
      </c>
      <c r="H29" t="s">
        <v>208</v>
      </c>
      <c r="I29" s="6">
        <v>0</v>
      </c>
      <c r="J29" s="78">
        <v>45834</v>
      </c>
      <c r="K29" s="78"/>
    </row>
    <row r="30" spans="2:11" x14ac:dyDescent="0.25">
      <c r="B30" t="s">
        <v>208</v>
      </c>
      <c r="C30" t="s">
        <v>1004</v>
      </c>
      <c r="D30" t="s">
        <v>1004</v>
      </c>
      <c r="E30" t="s">
        <v>1005</v>
      </c>
      <c r="F30" t="s">
        <v>1006</v>
      </c>
      <c r="G30" s="75">
        <v>0</v>
      </c>
      <c r="H30" t="s">
        <v>208</v>
      </c>
      <c r="I30" s="6">
        <v>0</v>
      </c>
      <c r="J30" s="78">
        <v>44628</v>
      </c>
      <c r="K30" s="78"/>
    </row>
    <row r="31" spans="2:11" x14ac:dyDescent="0.25">
      <c r="B31" t="s">
        <v>208</v>
      </c>
      <c r="C31" t="s">
        <v>1007</v>
      </c>
      <c r="D31" t="s">
        <v>1007</v>
      </c>
      <c r="E31" t="s">
        <v>1008</v>
      </c>
      <c r="F31" t="s">
        <v>1009</v>
      </c>
      <c r="G31" s="75">
        <v>0</v>
      </c>
      <c r="H31" t="s">
        <v>208</v>
      </c>
      <c r="I31" s="6">
        <v>0</v>
      </c>
      <c r="J31" s="78">
        <v>45289</v>
      </c>
      <c r="K31" s="78"/>
    </row>
    <row r="32" spans="2:11" x14ac:dyDescent="0.25">
      <c r="B32" t="s">
        <v>1009</v>
      </c>
      <c r="C32" t="s">
        <v>1007</v>
      </c>
      <c r="D32" t="s">
        <v>294</v>
      </c>
      <c r="E32" t="s">
        <v>921</v>
      </c>
      <c r="F32" t="s">
        <v>921</v>
      </c>
      <c r="G32" s="75">
        <v>0</v>
      </c>
      <c r="H32" t="s">
        <v>208</v>
      </c>
      <c r="I32" s="6">
        <v>0</v>
      </c>
      <c r="J32" s="78">
        <v>45289</v>
      </c>
      <c r="K32" s="78"/>
    </row>
    <row r="33" spans="2:11" x14ac:dyDescent="0.25">
      <c r="B33" t="s">
        <v>208</v>
      </c>
      <c r="C33" t="s">
        <v>1007</v>
      </c>
      <c r="D33" t="s">
        <v>1010</v>
      </c>
      <c r="E33" t="s">
        <v>208</v>
      </c>
      <c r="F33" t="s">
        <v>208</v>
      </c>
      <c r="G33" s="75">
        <v>0</v>
      </c>
      <c r="H33" t="s">
        <v>208</v>
      </c>
      <c r="I33" s="6">
        <v>0</v>
      </c>
      <c r="J33" s="78"/>
      <c r="K33" s="78"/>
    </row>
    <row r="34" spans="2:11" x14ac:dyDescent="0.25">
      <c r="B34" t="s">
        <v>208</v>
      </c>
      <c r="C34" t="s">
        <v>1007</v>
      </c>
      <c r="D34" t="s">
        <v>364</v>
      </c>
      <c r="E34" t="s">
        <v>364</v>
      </c>
      <c r="F34" t="s">
        <v>1011</v>
      </c>
      <c r="G34" s="75">
        <v>0</v>
      </c>
      <c r="H34" t="s">
        <v>208</v>
      </c>
      <c r="I34" s="6">
        <v>0</v>
      </c>
      <c r="J34" s="78">
        <v>45289</v>
      </c>
      <c r="K34" s="78"/>
    </row>
    <row r="35" spans="2:11" x14ac:dyDescent="0.25">
      <c r="B35" t="s">
        <v>208</v>
      </c>
      <c r="C35" t="s">
        <v>1007</v>
      </c>
      <c r="D35" t="s">
        <v>1012</v>
      </c>
      <c r="E35" t="s">
        <v>1012</v>
      </c>
      <c r="F35" t="s">
        <v>1013</v>
      </c>
      <c r="G35" s="75">
        <v>0</v>
      </c>
      <c r="H35" t="s">
        <v>208</v>
      </c>
      <c r="I35" s="6">
        <v>0</v>
      </c>
      <c r="J35" s="78"/>
      <c r="K35" s="78"/>
    </row>
    <row r="36" spans="2:11" x14ac:dyDescent="0.25">
      <c r="B36" t="s">
        <v>208</v>
      </c>
      <c r="C36" t="s">
        <v>1007</v>
      </c>
      <c r="D36" t="s">
        <v>1014</v>
      </c>
      <c r="E36" t="s">
        <v>1015</v>
      </c>
      <c r="F36" t="s">
        <v>1015</v>
      </c>
      <c r="G36" s="75">
        <v>0</v>
      </c>
      <c r="H36" t="s">
        <v>208</v>
      </c>
      <c r="I36" s="6">
        <v>0</v>
      </c>
      <c r="J36" s="78"/>
      <c r="K36" s="78"/>
    </row>
    <row r="37" spans="2:11" x14ac:dyDescent="0.25">
      <c r="B37" t="s">
        <v>208</v>
      </c>
      <c r="C37" t="s">
        <v>1016</v>
      </c>
      <c r="D37" t="s">
        <v>1016</v>
      </c>
      <c r="E37" t="s">
        <v>208</v>
      </c>
      <c r="F37" t="s">
        <v>208</v>
      </c>
      <c r="G37" s="75">
        <v>0</v>
      </c>
      <c r="H37" t="s">
        <v>208</v>
      </c>
      <c r="I37" s="6">
        <v>0</v>
      </c>
      <c r="J37" s="78"/>
      <c r="K37" s="78"/>
    </row>
    <row r="38" spans="2:11" x14ac:dyDescent="0.25">
      <c r="B38" t="s">
        <v>208</v>
      </c>
      <c r="C38" t="s">
        <v>1017</v>
      </c>
      <c r="D38" t="s">
        <v>1017</v>
      </c>
      <c r="E38" t="s">
        <v>208</v>
      </c>
      <c r="F38" t="s">
        <v>208</v>
      </c>
      <c r="G38" s="75">
        <v>0</v>
      </c>
      <c r="H38" t="s">
        <v>208</v>
      </c>
      <c r="I38" s="6">
        <v>0</v>
      </c>
      <c r="J38" s="78"/>
      <c r="K38" s="78"/>
    </row>
    <row r="39" spans="2:11" x14ac:dyDescent="0.25">
      <c r="B39" t="s">
        <v>208</v>
      </c>
      <c r="C39" t="s">
        <v>1017</v>
      </c>
      <c r="D39" t="s">
        <v>1018</v>
      </c>
      <c r="E39" t="s">
        <v>208</v>
      </c>
      <c r="F39" t="s">
        <v>208</v>
      </c>
      <c r="G39" s="75">
        <v>0</v>
      </c>
      <c r="H39" t="s">
        <v>208</v>
      </c>
      <c r="I39" s="6">
        <v>0</v>
      </c>
      <c r="J39" s="78"/>
      <c r="K39" s="78"/>
    </row>
    <row r="40" spans="2:11" x14ac:dyDescent="0.25">
      <c r="B40" t="s">
        <v>208</v>
      </c>
      <c r="C40" t="s">
        <v>1017</v>
      </c>
      <c r="D40" t="s">
        <v>373</v>
      </c>
      <c r="E40" t="s">
        <v>373</v>
      </c>
      <c r="F40" t="s">
        <v>1019</v>
      </c>
      <c r="G40" s="75">
        <v>0</v>
      </c>
      <c r="H40" t="s">
        <v>208</v>
      </c>
      <c r="I40" s="6">
        <v>0</v>
      </c>
      <c r="J40" s="78">
        <v>45359</v>
      </c>
      <c r="K40" s="78"/>
    </row>
    <row r="41" spans="2:11" x14ac:dyDescent="0.25">
      <c r="B41" t="s">
        <v>208</v>
      </c>
      <c r="C41" t="s">
        <v>1020</v>
      </c>
      <c r="D41" t="s">
        <v>1020</v>
      </c>
      <c r="E41" t="s">
        <v>208</v>
      </c>
      <c r="F41" t="s">
        <v>208</v>
      </c>
      <c r="G41" s="75">
        <v>0</v>
      </c>
      <c r="H41">
        <v>1.244</v>
      </c>
      <c r="I41" s="6">
        <v>3</v>
      </c>
      <c r="J41" s="78">
        <v>44852</v>
      </c>
      <c r="K41" s="78"/>
    </row>
    <row r="42" spans="2:11" x14ac:dyDescent="0.25">
      <c r="B42" t="s">
        <v>208</v>
      </c>
      <c r="C42" t="s">
        <v>1020</v>
      </c>
      <c r="D42" t="s">
        <v>1021</v>
      </c>
      <c r="E42" t="s">
        <v>208</v>
      </c>
      <c r="F42" t="s">
        <v>208</v>
      </c>
      <c r="G42" s="75">
        <v>0</v>
      </c>
      <c r="H42">
        <v>1.244</v>
      </c>
      <c r="I42" s="6">
        <v>3</v>
      </c>
      <c r="J42" s="78">
        <v>44852</v>
      </c>
      <c r="K42" s="78"/>
    </row>
    <row r="43" spans="2:11" x14ac:dyDescent="0.25">
      <c r="B43" t="s">
        <v>208</v>
      </c>
      <c r="C43" t="s">
        <v>1020</v>
      </c>
      <c r="D43" t="s">
        <v>1022</v>
      </c>
      <c r="E43" t="s">
        <v>208</v>
      </c>
      <c r="F43" t="s">
        <v>208</v>
      </c>
      <c r="G43" s="75">
        <v>0</v>
      </c>
      <c r="H43">
        <v>1.244</v>
      </c>
      <c r="I43" s="6">
        <v>3</v>
      </c>
      <c r="J43" s="78">
        <v>44852</v>
      </c>
      <c r="K43" s="78"/>
    </row>
    <row r="44" spans="2:11" x14ac:dyDescent="0.25">
      <c r="B44" t="s">
        <v>208</v>
      </c>
      <c r="C44" t="s">
        <v>1020</v>
      </c>
      <c r="D44" t="s">
        <v>374</v>
      </c>
      <c r="E44" t="s">
        <v>374</v>
      </c>
      <c r="F44" t="s">
        <v>1023</v>
      </c>
      <c r="G44" s="75">
        <v>0</v>
      </c>
      <c r="H44">
        <v>1.244</v>
      </c>
      <c r="I44" s="6">
        <v>3</v>
      </c>
      <c r="J44" s="78">
        <v>44852</v>
      </c>
      <c r="K44" s="78"/>
    </row>
    <row r="45" spans="2:11" x14ac:dyDescent="0.25">
      <c r="B45" t="s">
        <v>208</v>
      </c>
      <c r="C45" t="s">
        <v>1020</v>
      </c>
      <c r="D45" t="s">
        <v>1024</v>
      </c>
      <c r="E45" t="s">
        <v>208</v>
      </c>
      <c r="F45" t="s">
        <v>208</v>
      </c>
      <c r="G45" s="75">
        <v>0</v>
      </c>
      <c r="H45">
        <v>1.244</v>
      </c>
      <c r="I45" s="6">
        <v>3</v>
      </c>
      <c r="J45" s="78">
        <v>44852</v>
      </c>
      <c r="K45" s="78"/>
    </row>
    <row r="46" spans="2:11" x14ac:dyDescent="0.25">
      <c r="B46" t="s">
        <v>208</v>
      </c>
      <c r="C46" t="s">
        <v>1020</v>
      </c>
      <c r="D46" t="s">
        <v>1025</v>
      </c>
      <c r="E46" t="s">
        <v>208</v>
      </c>
      <c r="F46" t="s">
        <v>208</v>
      </c>
      <c r="G46" s="75">
        <v>0</v>
      </c>
      <c r="H46">
        <v>1.244</v>
      </c>
      <c r="I46" s="6">
        <v>3</v>
      </c>
      <c r="J46" s="78">
        <v>44852</v>
      </c>
      <c r="K46" s="78"/>
    </row>
    <row r="47" spans="2:11" x14ac:dyDescent="0.25">
      <c r="B47" t="s">
        <v>208</v>
      </c>
      <c r="C47" t="s">
        <v>1026</v>
      </c>
      <c r="D47" t="s">
        <v>1026</v>
      </c>
      <c r="E47" t="s">
        <v>1027</v>
      </c>
      <c r="F47" t="s">
        <v>1028</v>
      </c>
      <c r="G47" s="75">
        <v>0</v>
      </c>
      <c r="H47" t="s">
        <v>208</v>
      </c>
      <c r="I47" s="6">
        <v>0</v>
      </c>
      <c r="J47" s="78" t="s">
        <v>208</v>
      </c>
      <c r="K47" s="78"/>
    </row>
    <row r="48" spans="2:11" x14ac:dyDescent="0.25">
      <c r="B48" t="s">
        <v>208</v>
      </c>
      <c r="C48" t="s">
        <v>1029</v>
      </c>
      <c r="D48" t="s">
        <v>1029</v>
      </c>
      <c r="E48" t="s">
        <v>208</v>
      </c>
      <c r="F48" t="s">
        <v>208</v>
      </c>
      <c r="G48" s="75">
        <v>0</v>
      </c>
      <c r="H48" t="s">
        <v>208</v>
      </c>
      <c r="I48" s="6">
        <v>0</v>
      </c>
      <c r="J48" s="78" t="s">
        <v>208</v>
      </c>
      <c r="K48" s="78"/>
    </row>
    <row r="49" spans="2:11" x14ac:dyDescent="0.25">
      <c r="B49" t="s">
        <v>208</v>
      </c>
      <c r="C49" t="s">
        <v>382</v>
      </c>
      <c r="D49" t="s">
        <v>382</v>
      </c>
      <c r="E49" t="s">
        <v>1030</v>
      </c>
      <c r="F49" t="s">
        <v>1031</v>
      </c>
      <c r="G49" s="75">
        <v>0</v>
      </c>
      <c r="H49" t="s">
        <v>208</v>
      </c>
      <c r="I49" s="6">
        <v>0</v>
      </c>
      <c r="J49" s="78">
        <v>44488</v>
      </c>
      <c r="K49" s="78"/>
    </row>
    <row r="50" spans="2:11" x14ac:dyDescent="0.25">
      <c r="B50" t="s">
        <v>208</v>
      </c>
      <c r="C50" t="s">
        <v>382</v>
      </c>
      <c r="D50" t="s">
        <v>1030</v>
      </c>
      <c r="E50" t="s">
        <v>1030</v>
      </c>
      <c r="F50" t="s">
        <v>1031</v>
      </c>
      <c r="G50" s="75">
        <v>0</v>
      </c>
      <c r="H50" t="s">
        <v>208</v>
      </c>
      <c r="I50" s="6">
        <v>0</v>
      </c>
      <c r="J50" s="78">
        <v>44488</v>
      </c>
      <c r="K50" s="78"/>
    </row>
    <row r="51" spans="2:11" x14ac:dyDescent="0.25">
      <c r="B51" t="s">
        <v>208</v>
      </c>
      <c r="C51" t="s">
        <v>1032</v>
      </c>
      <c r="D51" t="s">
        <v>1032</v>
      </c>
      <c r="E51" t="s">
        <v>208</v>
      </c>
      <c r="F51" t="s">
        <v>208</v>
      </c>
      <c r="G51" s="75">
        <v>10801</v>
      </c>
      <c r="H51" t="s">
        <v>208</v>
      </c>
      <c r="I51" s="6">
        <v>0</v>
      </c>
      <c r="J51" s="78" t="s">
        <v>208</v>
      </c>
      <c r="K51" s="78"/>
    </row>
    <row r="52" spans="2:11" x14ac:dyDescent="0.25">
      <c r="B52" t="s">
        <v>208</v>
      </c>
      <c r="C52" t="s">
        <v>1032</v>
      </c>
      <c r="D52" t="s">
        <v>1033</v>
      </c>
      <c r="E52" t="s">
        <v>1034</v>
      </c>
      <c r="F52" t="s">
        <v>1035</v>
      </c>
      <c r="G52" s="75">
        <v>10801</v>
      </c>
      <c r="H52" t="s">
        <v>208</v>
      </c>
      <c r="I52" s="6">
        <v>0</v>
      </c>
      <c r="J52" s="78">
        <v>39169</v>
      </c>
      <c r="K52" s="78"/>
    </row>
    <row r="53" spans="2:11" x14ac:dyDescent="0.25">
      <c r="B53" t="s">
        <v>208</v>
      </c>
      <c r="C53" t="s">
        <v>1032</v>
      </c>
      <c r="D53" t="s">
        <v>1036</v>
      </c>
      <c r="E53" t="s">
        <v>1037</v>
      </c>
      <c r="F53" t="s">
        <v>1038</v>
      </c>
      <c r="G53" s="75">
        <v>10801</v>
      </c>
      <c r="H53" t="s">
        <v>208</v>
      </c>
      <c r="I53" s="6">
        <v>0</v>
      </c>
      <c r="J53" s="78">
        <v>39169</v>
      </c>
      <c r="K53" s="78"/>
    </row>
    <row r="54" spans="2:11" x14ac:dyDescent="0.25">
      <c r="B54" t="s">
        <v>208</v>
      </c>
      <c r="C54" t="s">
        <v>1032</v>
      </c>
      <c r="D54" t="s">
        <v>1039</v>
      </c>
      <c r="E54" t="s">
        <v>208</v>
      </c>
      <c r="F54" t="s">
        <v>208</v>
      </c>
      <c r="G54" s="75">
        <v>10801</v>
      </c>
      <c r="H54" t="s">
        <v>208</v>
      </c>
      <c r="I54" s="6">
        <v>0</v>
      </c>
      <c r="J54" s="78">
        <v>39169</v>
      </c>
      <c r="K54" s="78"/>
    </row>
    <row r="55" spans="2:11" x14ac:dyDescent="0.25">
      <c r="B55" t="s">
        <v>208</v>
      </c>
      <c r="C55" t="s">
        <v>1032</v>
      </c>
      <c r="D55" t="s">
        <v>1040</v>
      </c>
      <c r="E55" t="s">
        <v>1041</v>
      </c>
      <c r="F55" t="s">
        <v>1042</v>
      </c>
      <c r="G55" s="75">
        <v>10801</v>
      </c>
      <c r="H55" t="s">
        <v>208</v>
      </c>
      <c r="I55" s="6">
        <v>0</v>
      </c>
      <c r="J55" s="78">
        <v>39169</v>
      </c>
      <c r="K55" s="78"/>
    </row>
    <row r="56" spans="2:11" x14ac:dyDescent="0.25">
      <c r="B56" t="s">
        <v>208</v>
      </c>
      <c r="C56" t="s">
        <v>1043</v>
      </c>
      <c r="D56" t="s">
        <v>1043</v>
      </c>
      <c r="E56" t="s">
        <v>208</v>
      </c>
      <c r="F56" t="s">
        <v>208</v>
      </c>
      <c r="G56" s="75">
        <v>0</v>
      </c>
      <c r="H56" t="s">
        <v>208</v>
      </c>
      <c r="I56" s="6">
        <v>0</v>
      </c>
      <c r="J56" s="78" t="s">
        <v>208</v>
      </c>
      <c r="K56" s="78"/>
    </row>
    <row r="57" spans="2:11" x14ac:dyDescent="0.25">
      <c r="B57" t="s">
        <v>208</v>
      </c>
      <c r="C57" t="s">
        <v>1044</v>
      </c>
      <c r="D57" t="s">
        <v>1044</v>
      </c>
      <c r="E57" t="s">
        <v>208</v>
      </c>
      <c r="F57" t="s">
        <v>208</v>
      </c>
      <c r="G57" s="75">
        <v>657</v>
      </c>
      <c r="H57">
        <v>1.9810000000000001</v>
      </c>
      <c r="I57" s="6">
        <v>2</v>
      </c>
      <c r="J57" s="78">
        <v>44431</v>
      </c>
      <c r="K57" s="78"/>
    </row>
    <row r="58" spans="2:11" x14ac:dyDescent="0.25">
      <c r="B58" t="s">
        <v>1045</v>
      </c>
      <c r="C58" t="s">
        <v>1044</v>
      </c>
      <c r="D58" t="s">
        <v>383</v>
      </c>
      <c r="E58" t="s">
        <v>383</v>
      </c>
      <c r="F58" t="s">
        <v>1046</v>
      </c>
      <c r="G58" s="75">
        <v>657</v>
      </c>
      <c r="H58">
        <v>1.9810000000000001</v>
      </c>
      <c r="I58" s="6">
        <v>2</v>
      </c>
      <c r="J58" s="78">
        <v>44431</v>
      </c>
      <c r="K58" s="78"/>
    </row>
    <row r="59" spans="2:11" x14ac:dyDescent="0.25">
      <c r="B59" t="s">
        <v>208</v>
      </c>
      <c r="C59" t="s">
        <v>1044</v>
      </c>
      <c r="D59" t="s">
        <v>1047</v>
      </c>
      <c r="E59" t="s">
        <v>208</v>
      </c>
      <c r="F59" t="s">
        <v>208</v>
      </c>
      <c r="G59" s="75">
        <v>657</v>
      </c>
      <c r="H59">
        <v>1.9810000000000001</v>
      </c>
      <c r="I59" s="6">
        <v>2</v>
      </c>
      <c r="J59" s="78">
        <v>44431</v>
      </c>
      <c r="K59" s="78"/>
    </row>
    <row r="60" spans="2:11" x14ac:dyDescent="0.25">
      <c r="B60" t="s">
        <v>208</v>
      </c>
      <c r="C60" t="s">
        <v>1044</v>
      </c>
      <c r="D60" t="s">
        <v>1048</v>
      </c>
      <c r="E60" t="s">
        <v>208</v>
      </c>
      <c r="F60" t="s">
        <v>208</v>
      </c>
      <c r="G60" s="75">
        <v>657</v>
      </c>
      <c r="H60">
        <v>1.9810000000000001</v>
      </c>
      <c r="I60" s="6">
        <v>2</v>
      </c>
      <c r="J60" s="78">
        <v>44431</v>
      </c>
      <c r="K60" s="78"/>
    </row>
    <row r="61" spans="2:11" x14ac:dyDescent="0.25">
      <c r="B61" t="s">
        <v>208</v>
      </c>
      <c r="C61" t="s">
        <v>1044</v>
      </c>
      <c r="D61" t="s">
        <v>1049</v>
      </c>
      <c r="E61" t="s">
        <v>1049</v>
      </c>
      <c r="F61" t="s">
        <v>1050</v>
      </c>
      <c r="G61" s="75">
        <v>657</v>
      </c>
      <c r="H61">
        <v>1.9810000000000001</v>
      </c>
      <c r="I61" s="6">
        <v>2</v>
      </c>
      <c r="J61" s="78">
        <v>44431</v>
      </c>
      <c r="K61" s="78"/>
    </row>
    <row r="62" spans="2:11" x14ac:dyDescent="0.25">
      <c r="B62" t="s">
        <v>1051</v>
      </c>
      <c r="C62" t="s">
        <v>395</v>
      </c>
      <c r="D62" t="s">
        <v>395</v>
      </c>
      <c r="E62" t="s">
        <v>1052</v>
      </c>
      <c r="F62" t="s">
        <v>1053</v>
      </c>
      <c r="G62" s="75">
        <v>155124</v>
      </c>
      <c r="H62">
        <v>1.9E-2</v>
      </c>
      <c r="I62" s="6">
        <v>5</v>
      </c>
      <c r="J62" s="78">
        <v>38246</v>
      </c>
      <c r="K62" s="78"/>
    </row>
    <row r="63" spans="2:11" x14ac:dyDescent="0.25">
      <c r="B63" t="s">
        <v>208</v>
      </c>
      <c r="C63" t="s">
        <v>395</v>
      </c>
      <c r="D63" t="s">
        <v>1054</v>
      </c>
      <c r="E63" t="s">
        <v>208</v>
      </c>
      <c r="F63" t="s">
        <v>208</v>
      </c>
      <c r="G63" s="75">
        <v>155124</v>
      </c>
      <c r="H63">
        <v>1.9E-2</v>
      </c>
      <c r="I63" s="6">
        <v>5</v>
      </c>
      <c r="J63" s="78" t="s">
        <v>208</v>
      </c>
      <c r="K63" s="78"/>
    </row>
    <row r="64" spans="2:11" x14ac:dyDescent="0.25">
      <c r="B64" t="s">
        <v>208</v>
      </c>
      <c r="C64" t="s">
        <v>395</v>
      </c>
      <c r="D64" t="s">
        <v>1055</v>
      </c>
      <c r="E64" t="s">
        <v>208</v>
      </c>
      <c r="F64" t="s">
        <v>208</v>
      </c>
      <c r="G64" s="75">
        <v>155124</v>
      </c>
      <c r="H64">
        <v>1.9E-2</v>
      </c>
      <c r="I64" s="6">
        <v>5</v>
      </c>
      <c r="J64" s="78" t="s">
        <v>208</v>
      </c>
      <c r="K64" s="78"/>
    </row>
    <row r="65" spans="2:11" x14ac:dyDescent="0.25">
      <c r="B65" t="s">
        <v>208</v>
      </c>
      <c r="C65" t="s">
        <v>395</v>
      </c>
      <c r="D65" t="s">
        <v>1056</v>
      </c>
      <c r="E65" t="s">
        <v>208</v>
      </c>
      <c r="F65" t="s">
        <v>208</v>
      </c>
      <c r="G65" s="75">
        <v>155124</v>
      </c>
      <c r="H65">
        <v>1.9E-2</v>
      </c>
      <c r="I65" s="6">
        <v>5</v>
      </c>
      <c r="J65" s="78" t="s">
        <v>208</v>
      </c>
      <c r="K65" s="78"/>
    </row>
    <row r="66" spans="2:11" x14ac:dyDescent="0.25">
      <c r="B66" t="s">
        <v>208</v>
      </c>
      <c r="C66" t="s">
        <v>395</v>
      </c>
      <c r="D66" t="s">
        <v>1057</v>
      </c>
      <c r="E66" t="s">
        <v>1057</v>
      </c>
      <c r="F66" t="s">
        <v>1058</v>
      </c>
      <c r="G66" s="75">
        <v>155124</v>
      </c>
      <c r="H66">
        <v>1.9E-2</v>
      </c>
      <c r="I66" s="6">
        <v>5</v>
      </c>
      <c r="J66" s="78">
        <v>38246</v>
      </c>
      <c r="K66" s="78"/>
    </row>
    <row r="67" spans="2:11" x14ac:dyDescent="0.25">
      <c r="B67" t="s">
        <v>208</v>
      </c>
      <c r="C67" t="s">
        <v>1059</v>
      </c>
      <c r="D67" t="s">
        <v>1059</v>
      </c>
      <c r="E67" t="s">
        <v>1060</v>
      </c>
      <c r="F67" t="s">
        <v>1061</v>
      </c>
      <c r="G67" s="75">
        <v>992</v>
      </c>
      <c r="H67" t="s">
        <v>208</v>
      </c>
      <c r="I67" s="6">
        <v>0</v>
      </c>
      <c r="J67" s="78">
        <v>39017</v>
      </c>
      <c r="K67" s="78"/>
    </row>
    <row r="68" spans="2:11" x14ac:dyDescent="0.25">
      <c r="B68" t="s">
        <v>208</v>
      </c>
      <c r="C68" t="s">
        <v>1059</v>
      </c>
      <c r="D68" t="s">
        <v>1062</v>
      </c>
      <c r="E68" t="s">
        <v>208</v>
      </c>
      <c r="F68" t="s">
        <v>208</v>
      </c>
      <c r="G68" s="75">
        <v>992</v>
      </c>
      <c r="H68" t="s">
        <v>208</v>
      </c>
      <c r="I68" s="6">
        <v>0</v>
      </c>
      <c r="J68" s="78" t="s">
        <v>208</v>
      </c>
      <c r="K68" s="78"/>
    </row>
    <row r="69" spans="2:11" x14ac:dyDescent="0.25">
      <c r="B69" t="s">
        <v>208</v>
      </c>
      <c r="C69" t="s">
        <v>1059</v>
      </c>
      <c r="D69" t="s">
        <v>1063</v>
      </c>
      <c r="E69" t="s">
        <v>208</v>
      </c>
      <c r="F69" t="s">
        <v>208</v>
      </c>
      <c r="G69" s="75">
        <v>992</v>
      </c>
      <c r="H69" t="s">
        <v>208</v>
      </c>
      <c r="I69" s="6">
        <v>0</v>
      </c>
      <c r="J69" s="78" t="s">
        <v>208</v>
      </c>
      <c r="K69" s="78"/>
    </row>
    <row r="70" spans="2:11" x14ac:dyDescent="0.25">
      <c r="B70" t="s">
        <v>208</v>
      </c>
      <c r="C70" t="s">
        <v>1059</v>
      </c>
      <c r="D70" t="s">
        <v>1064</v>
      </c>
      <c r="E70" t="s">
        <v>208</v>
      </c>
      <c r="F70" t="s">
        <v>208</v>
      </c>
      <c r="G70" s="75">
        <v>992</v>
      </c>
      <c r="H70" t="s">
        <v>208</v>
      </c>
      <c r="I70" s="6">
        <v>0</v>
      </c>
      <c r="J70" s="78" t="s">
        <v>208</v>
      </c>
      <c r="K70" s="78"/>
    </row>
    <row r="71" spans="2:11" x14ac:dyDescent="0.25">
      <c r="B71" t="s">
        <v>208</v>
      </c>
      <c r="C71" t="s">
        <v>1065</v>
      </c>
      <c r="D71" t="s">
        <v>1065</v>
      </c>
      <c r="E71" t="s">
        <v>1066</v>
      </c>
      <c r="F71" t="s">
        <v>1067</v>
      </c>
      <c r="G71" s="75">
        <v>0</v>
      </c>
      <c r="H71" t="s">
        <v>208</v>
      </c>
      <c r="I71" s="6">
        <v>0</v>
      </c>
      <c r="J71" s="78" t="s">
        <v>208</v>
      </c>
      <c r="K71" s="78"/>
    </row>
    <row r="72" spans="2:11" x14ac:dyDescent="0.25">
      <c r="B72" t="s">
        <v>1068</v>
      </c>
      <c r="C72" t="s">
        <v>456</v>
      </c>
      <c r="D72" t="s">
        <v>456</v>
      </c>
      <c r="E72" t="s">
        <v>1069</v>
      </c>
      <c r="F72" t="s">
        <v>1069</v>
      </c>
      <c r="G72" s="75">
        <v>156383</v>
      </c>
      <c r="H72">
        <v>0.7</v>
      </c>
      <c r="I72" s="6">
        <v>4</v>
      </c>
      <c r="J72" s="78">
        <v>36948</v>
      </c>
      <c r="K72" s="78"/>
    </row>
    <row r="73" spans="2:11" x14ac:dyDescent="0.25">
      <c r="B73" t="s">
        <v>208</v>
      </c>
      <c r="C73" t="s">
        <v>456</v>
      </c>
      <c r="D73" t="s">
        <v>1069</v>
      </c>
      <c r="E73" t="s">
        <v>208</v>
      </c>
      <c r="F73" t="s">
        <v>208</v>
      </c>
      <c r="G73" s="75">
        <v>156383</v>
      </c>
      <c r="H73">
        <v>0.7</v>
      </c>
      <c r="I73" s="6">
        <v>4</v>
      </c>
      <c r="J73" s="78"/>
      <c r="K73" s="78"/>
    </row>
    <row r="74" spans="2:11" x14ac:dyDescent="0.25">
      <c r="B74" t="s">
        <v>208</v>
      </c>
      <c r="C74" t="s">
        <v>456</v>
      </c>
      <c r="D74" t="s">
        <v>1070</v>
      </c>
      <c r="E74" t="s">
        <v>1071</v>
      </c>
      <c r="F74" t="s">
        <v>1071</v>
      </c>
      <c r="G74" s="75">
        <v>156383</v>
      </c>
      <c r="H74">
        <v>0.7</v>
      </c>
      <c r="I74" s="6">
        <v>4</v>
      </c>
      <c r="J74" s="78">
        <v>36948</v>
      </c>
      <c r="K74" s="78"/>
    </row>
    <row r="75" spans="2:11" x14ac:dyDescent="0.25">
      <c r="B75" t="s">
        <v>208</v>
      </c>
      <c r="C75" t="s">
        <v>456</v>
      </c>
      <c r="D75" t="s">
        <v>1072</v>
      </c>
      <c r="E75" t="s">
        <v>1073</v>
      </c>
      <c r="F75" t="s">
        <v>1074</v>
      </c>
      <c r="G75" s="75">
        <v>156383</v>
      </c>
      <c r="H75">
        <v>0.7</v>
      </c>
      <c r="I75" s="6">
        <v>4</v>
      </c>
      <c r="J75" s="78">
        <v>36948</v>
      </c>
      <c r="K75" s="78"/>
    </row>
    <row r="76" spans="2:11" x14ac:dyDescent="0.25">
      <c r="B76" t="s">
        <v>208</v>
      </c>
      <c r="C76" t="s">
        <v>1075</v>
      </c>
      <c r="D76" t="s">
        <v>1075</v>
      </c>
      <c r="E76" t="s">
        <v>1076</v>
      </c>
      <c r="F76" t="s">
        <v>1077</v>
      </c>
      <c r="G76" s="75">
        <v>0</v>
      </c>
      <c r="H76" t="s">
        <v>208</v>
      </c>
      <c r="I76" s="6">
        <v>0</v>
      </c>
      <c r="J76" s="78">
        <v>44698</v>
      </c>
      <c r="K76" s="78"/>
    </row>
    <row r="77" spans="2:11" x14ac:dyDescent="0.25">
      <c r="B77" t="s">
        <v>208</v>
      </c>
      <c r="C77" t="s">
        <v>1078</v>
      </c>
      <c r="D77" t="s">
        <v>1078</v>
      </c>
      <c r="E77" t="s">
        <v>208</v>
      </c>
      <c r="F77" t="s">
        <v>208</v>
      </c>
      <c r="G77" s="75">
        <v>2353</v>
      </c>
      <c r="H77" t="s">
        <v>208</v>
      </c>
      <c r="I77" s="6">
        <v>0</v>
      </c>
      <c r="J77" s="78" t="s">
        <v>208</v>
      </c>
      <c r="K77" s="78"/>
    </row>
    <row r="78" spans="2:11" x14ac:dyDescent="0.25">
      <c r="B78" t="s">
        <v>208</v>
      </c>
      <c r="C78" t="s">
        <v>1079</v>
      </c>
      <c r="D78" t="s">
        <v>1079</v>
      </c>
      <c r="E78" t="s">
        <v>208</v>
      </c>
      <c r="F78" t="s">
        <v>208</v>
      </c>
      <c r="G78" s="75">
        <v>0</v>
      </c>
      <c r="H78" t="s">
        <v>208</v>
      </c>
      <c r="I78" s="6">
        <v>0</v>
      </c>
      <c r="J78" s="78"/>
      <c r="K78" s="78"/>
    </row>
    <row r="79" spans="2:11" x14ac:dyDescent="0.25">
      <c r="B79" t="s">
        <v>208</v>
      </c>
      <c r="C79" t="s">
        <v>1080</v>
      </c>
      <c r="D79" t="s">
        <v>1080</v>
      </c>
      <c r="E79" t="s">
        <v>208</v>
      </c>
      <c r="F79" t="s">
        <v>208</v>
      </c>
      <c r="G79" s="75">
        <v>0</v>
      </c>
      <c r="H79" t="s">
        <v>208</v>
      </c>
      <c r="I79" s="6">
        <v>0</v>
      </c>
      <c r="J79" s="78" t="s">
        <v>208</v>
      </c>
      <c r="K79" s="78"/>
    </row>
    <row r="80" spans="2:11" x14ac:dyDescent="0.25">
      <c r="B80" t="s">
        <v>208</v>
      </c>
      <c r="C80" t="s">
        <v>1080</v>
      </c>
      <c r="D80" t="s">
        <v>1081</v>
      </c>
      <c r="E80" t="s">
        <v>208</v>
      </c>
      <c r="F80" t="s">
        <v>208</v>
      </c>
      <c r="G80" s="75">
        <v>0</v>
      </c>
      <c r="H80" t="s">
        <v>208</v>
      </c>
      <c r="I80" s="6">
        <v>0</v>
      </c>
      <c r="J80" s="78" t="s">
        <v>208</v>
      </c>
      <c r="K80" s="78"/>
    </row>
    <row r="81" spans="2:11" x14ac:dyDescent="0.25">
      <c r="B81" t="s">
        <v>208</v>
      </c>
      <c r="C81" t="s">
        <v>1080</v>
      </c>
      <c r="D81" t="s">
        <v>1082</v>
      </c>
      <c r="E81" t="s">
        <v>208</v>
      </c>
      <c r="F81" t="s">
        <v>208</v>
      </c>
      <c r="G81" s="75">
        <v>0</v>
      </c>
      <c r="H81" t="s">
        <v>208</v>
      </c>
      <c r="I81" s="6">
        <v>0</v>
      </c>
      <c r="J81" s="78" t="s">
        <v>208</v>
      </c>
      <c r="K81" s="78"/>
    </row>
    <row r="82" spans="2:11" x14ac:dyDescent="0.25">
      <c r="B82" t="s">
        <v>208</v>
      </c>
      <c r="C82" t="s">
        <v>1080</v>
      </c>
      <c r="D82" t="s">
        <v>1083</v>
      </c>
      <c r="E82" t="s">
        <v>208</v>
      </c>
      <c r="F82" t="s">
        <v>208</v>
      </c>
      <c r="G82" s="75">
        <v>0</v>
      </c>
      <c r="H82" t="s">
        <v>208</v>
      </c>
      <c r="I82" s="6">
        <v>0</v>
      </c>
      <c r="J82" s="78"/>
      <c r="K82" s="78"/>
    </row>
    <row r="83" spans="2:11" x14ac:dyDescent="0.25">
      <c r="B83" t="s">
        <v>208</v>
      </c>
      <c r="C83" t="s">
        <v>1080</v>
      </c>
      <c r="D83" t="s">
        <v>1084</v>
      </c>
      <c r="E83" t="s">
        <v>208</v>
      </c>
      <c r="F83" t="s">
        <v>208</v>
      </c>
      <c r="G83" s="75">
        <v>0</v>
      </c>
      <c r="H83" t="s">
        <v>208</v>
      </c>
      <c r="I83" s="6">
        <v>0</v>
      </c>
      <c r="J83" s="78"/>
      <c r="K83" s="78"/>
    </row>
    <row r="84" spans="2:11" x14ac:dyDescent="0.25">
      <c r="B84" t="s">
        <v>208</v>
      </c>
      <c r="C84" t="s">
        <v>1080</v>
      </c>
      <c r="D84" t="s">
        <v>1085</v>
      </c>
      <c r="E84" t="s">
        <v>208</v>
      </c>
      <c r="F84" t="s">
        <v>208</v>
      </c>
      <c r="G84" s="75">
        <v>0</v>
      </c>
      <c r="H84" t="s">
        <v>208</v>
      </c>
      <c r="I84" s="6">
        <v>0</v>
      </c>
      <c r="J84" s="78" t="s">
        <v>208</v>
      </c>
      <c r="K84" s="78"/>
    </row>
    <row r="85" spans="2:11" x14ac:dyDescent="0.25">
      <c r="B85" t="s">
        <v>208</v>
      </c>
      <c r="C85" t="s">
        <v>1086</v>
      </c>
      <c r="D85" t="s">
        <v>1086</v>
      </c>
      <c r="E85" t="s">
        <v>208</v>
      </c>
      <c r="F85" t="s">
        <v>208</v>
      </c>
      <c r="G85" s="75">
        <v>508683</v>
      </c>
      <c r="H85">
        <v>1.0129999999999999</v>
      </c>
      <c r="I85" s="6">
        <v>4</v>
      </c>
      <c r="J85" s="78" t="s">
        <v>208</v>
      </c>
      <c r="K85" s="78"/>
    </row>
    <row r="86" spans="2:11" x14ac:dyDescent="0.25">
      <c r="B86" t="s">
        <v>1087</v>
      </c>
      <c r="C86" t="s">
        <v>1086</v>
      </c>
      <c r="D86" t="s">
        <v>457</v>
      </c>
      <c r="E86" t="s">
        <v>930</v>
      </c>
      <c r="F86" t="s">
        <v>1088</v>
      </c>
      <c r="G86" s="75">
        <v>508683</v>
      </c>
      <c r="H86">
        <v>1.0129999999999999</v>
      </c>
      <c r="I86" s="6">
        <v>4</v>
      </c>
      <c r="J86" s="78">
        <v>37229</v>
      </c>
      <c r="K86" s="78"/>
    </row>
    <row r="87" spans="2:11" x14ac:dyDescent="0.25">
      <c r="B87" t="s">
        <v>208</v>
      </c>
      <c r="C87" t="s">
        <v>1086</v>
      </c>
      <c r="D87" t="s">
        <v>1089</v>
      </c>
      <c r="E87" t="s">
        <v>208</v>
      </c>
      <c r="F87" t="s">
        <v>208</v>
      </c>
      <c r="G87" s="75">
        <v>508683</v>
      </c>
      <c r="H87">
        <v>1.0129999999999999</v>
      </c>
      <c r="I87" s="6">
        <v>4</v>
      </c>
      <c r="J87" s="78" t="s">
        <v>208</v>
      </c>
      <c r="K87" s="78"/>
    </row>
    <row r="88" spans="2:11" x14ac:dyDescent="0.25">
      <c r="B88" t="s">
        <v>208</v>
      </c>
      <c r="C88" t="s">
        <v>1086</v>
      </c>
      <c r="D88" t="s">
        <v>1090</v>
      </c>
      <c r="E88" t="s">
        <v>208</v>
      </c>
      <c r="F88" t="s">
        <v>208</v>
      </c>
      <c r="G88" s="75">
        <v>508683</v>
      </c>
      <c r="H88">
        <v>1.0129999999999999</v>
      </c>
      <c r="I88" s="6">
        <v>4</v>
      </c>
      <c r="J88" s="78" t="s">
        <v>208</v>
      </c>
      <c r="K88" s="78"/>
    </row>
    <row r="89" spans="2:11" x14ac:dyDescent="0.25">
      <c r="B89" t="s">
        <v>208</v>
      </c>
      <c r="C89" t="s">
        <v>1086</v>
      </c>
      <c r="D89" t="s">
        <v>1091</v>
      </c>
      <c r="E89" t="s">
        <v>208</v>
      </c>
      <c r="F89" t="s">
        <v>208</v>
      </c>
      <c r="G89" s="75">
        <v>508683</v>
      </c>
      <c r="H89">
        <v>1.0129999999999999</v>
      </c>
      <c r="I89" s="6">
        <v>4</v>
      </c>
      <c r="J89" s="78" t="s">
        <v>208</v>
      </c>
      <c r="K89" s="78"/>
    </row>
    <row r="90" spans="2:11" x14ac:dyDescent="0.25">
      <c r="B90" t="s">
        <v>208</v>
      </c>
      <c r="C90" t="s">
        <v>1092</v>
      </c>
      <c r="D90" t="s">
        <v>1092</v>
      </c>
      <c r="E90" t="s">
        <v>208</v>
      </c>
      <c r="F90" t="s">
        <v>208</v>
      </c>
      <c r="G90" s="75">
        <v>0</v>
      </c>
      <c r="H90" t="s">
        <v>208</v>
      </c>
      <c r="I90" s="6">
        <v>0</v>
      </c>
      <c r="J90" s="78"/>
      <c r="K90" s="78"/>
    </row>
    <row r="91" spans="2:11" x14ac:dyDescent="0.25">
      <c r="B91" t="s">
        <v>1093</v>
      </c>
      <c r="C91" t="s">
        <v>1092</v>
      </c>
      <c r="D91" t="s">
        <v>687</v>
      </c>
      <c r="E91" t="s">
        <v>687</v>
      </c>
      <c r="F91" t="s">
        <v>1094</v>
      </c>
      <c r="G91" s="75">
        <v>0</v>
      </c>
      <c r="H91" t="s">
        <v>208</v>
      </c>
      <c r="I91" s="6">
        <v>0</v>
      </c>
      <c r="J91" s="78">
        <v>44819</v>
      </c>
      <c r="K91" s="78"/>
    </row>
    <row r="92" spans="2:11" x14ac:dyDescent="0.25">
      <c r="B92" t="s">
        <v>208</v>
      </c>
      <c r="C92" t="s">
        <v>1095</v>
      </c>
      <c r="D92" t="s">
        <v>1095</v>
      </c>
      <c r="E92" t="s">
        <v>1096</v>
      </c>
      <c r="F92" t="s">
        <v>1097</v>
      </c>
      <c r="G92" s="75">
        <v>0</v>
      </c>
      <c r="H92" t="s">
        <v>208</v>
      </c>
      <c r="I92" s="6">
        <v>0</v>
      </c>
      <c r="J92" s="78">
        <v>45775</v>
      </c>
      <c r="K92" s="78"/>
    </row>
    <row r="93" spans="2:11" x14ac:dyDescent="0.25">
      <c r="B93" t="s">
        <v>208</v>
      </c>
      <c r="C93" t="s">
        <v>1095</v>
      </c>
      <c r="D93" t="s">
        <v>1093</v>
      </c>
      <c r="E93" t="s">
        <v>208</v>
      </c>
      <c r="F93" t="s">
        <v>208</v>
      </c>
      <c r="G93" s="75">
        <v>0</v>
      </c>
      <c r="H93" t="s">
        <v>208</v>
      </c>
      <c r="I93" s="6">
        <v>0</v>
      </c>
      <c r="J93" s="78">
        <v>45775</v>
      </c>
      <c r="K93" s="78"/>
    </row>
    <row r="94" spans="2:11" x14ac:dyDescent="0.25">
      <c r="B94" t="s">
        <v>1093</v>
      </c>
      <c r="C94" t="s">
        <v>1095</v>
      </c>
      <c r="D94" t="s">
        <v>1098</v>
      </c>
      <c r="E94" t="s">
        <v>931</v>
      </c>
      <c r="F94" t="s">
        <v>1099</v>
      </c>
      <c r="G94" s="75">
        <v>0</v>
      </c>
      <c r="H94" t="s">
        <v>208</v>
      </c>
      <c r="I94" s="6">
        <v>0</v>
      </c>
      <c r="J94" s="78">
        <v>45775</v>
      </c>
      <c r="K94" s="78"/>
    </row>
    <row r="95" spans="2:11" x14ac:dyDescent="0.25">
      <c r="B95" t="s">
        <v>208</v>
      </c>
      <c r="C95" t="s">
        <v>1100</v>
      </c>
      <c r="D95" t="s">
        <v>1100</v>
      </c>
      <c r="E95" t="s">
        <v>1101</v>
      </c>
      <c r="F95" t="s">
        <v>1102</v>
      </c>
      <c r="G95" s="75">
        <v>0</v>
      </c>
      <c r="H95">
        <v>0</v>
      </c>
      <c r="I95" s="6">
        <v>5</v>
      </c>
      <c r="J95" s="78" t="s">
        <v>208</v>
      </c>
      <c r="K95" s="78"/>
    </row>
    <row r="96" spans="2:11" x14ac:dyDescent="0.25">
      <c r="B96" t="s">
        <v>208</v>
      </c>
      <c r="C96" t="s">
        <v>1103</v>
      </c>
      <c r="D96" t="s">
        <v>1103</v>
      </c>
      <c r="E96" t="s">
        <v>1104</v>
      </c>
      <c r="F96" t="s">
        <v>1105</v>
      </c>
      <c r="G96" s="75">
        <v>0</v>
      </c>
      <c r="H96" t="s">
        <v>208</v>
      </c>
      <c r="I96" s="6">
        <v>0</v>
      </c>
      <c r="J96" s="78" t="s">
        <v>208</v>
      </c>
      <c r="K96" s="78"/>
    </row>
    <row r="97" spans="2:11" x14ac:dyDescent="0.25">
      <c r="B97" t="s">
        <v>208</v>
      </c>
      <c r="C97" t="s">
        <v>1106</v>
      </c>
      <c r="D97" t="s">
        <v>1106</v>
      </c>
      <c r="E97" t="s">
        <v>208</v>
      </c>
      <c r="F97" t="s">
        <v>208</v>
      </c>
      <c r="G97" s="75">
        <v>122634</v>
      </c>
      <c r="H97">
        <v>1.573</v>
      </c>
      <c r="I97" s="6">
        <v>2</v>
      </c>
      <c r="J97" s="78" t="s">
        <v>208</v>
      </c>
      <c r="K97" s="78"/>
    </row>
    <row r="98" spans="2:11" x14ac:dyDescent="0.25">
      <c r="B98" t="s">
        <v>1107</v>
      </c>
      <c r="C98" t="s">
        <v>1106</v>
      </c>
      <c r="D98" t="s">
        <v>304</v>
      </c>
      <c r="E98" t="s">
        <v>923</v>
      </c>
      <c r="F98" t="s">
        <v>1108</v>
      </c>
      <c r="G98" s="75">
        <v>122634</v>
      </c>
      <c r="H98">
        <v>1.573</v>
      </c>
      <c r="I98" s="6">
        <v>2</v>
      </c>
      <c r="J98" s="78">
        <v>38016</v>
      </c>
      <c r="K98" s="78"/>
    </row>
    <row r="99" spans="2:11" x14ac:dyDescent="0.25">
      <c r="B99" t="s">
        <v>208</v>
      </c>
      <c r="C99" t="s">
        <v>1106</v>
      </c>
      <c r="D99" t="s">
        <v>1109</v>
      </c>
      <c r="E99" t="s">
        <v>208</v>
      </c>
      <c r="F99" t="s">
        <v>208</v>
      </c>
      <c r="G99" s="75">
        <v>122634</v>
      </c>
      <c r="H99">
        <v>1.573</v>
      </c>
      <c r="I99" s="6">
        <v>2</v>
      </c>
      <c r="J99" s="78" t="s">
        <v>208</v>
      </c>
      <c r="K99" s="78"/>
    </row>
    <row r="100" spans="2:11" x14ac:dyDescent="0.25">
      <c r="B100" t="s">
        <v>208</v>
      </c>
      <c r="C100" t="s">
        <v>1106</v>
      </c>
      <c r="D100" t="s">
        <v>1110</v>
      </c>
      <c r="E100" t="s">
        <v>208</v>
      </c>
      <c r="F100" t="s">
        <v>208</v>
      </c>
      <c r="G100" s="75">
        <v>122634</v>
      </c>
      <c r="H100">
        <v>1.573</v>
      </c>
      <c r="I100" s="6">
        <v>2</v>
      </c>
      <c r="J100" s="78" t="s">
        <v>208</v>
      </c>
      <c r="K100" s="78"/>
    </row>
    <row r="101" spans="2:11" x14ac:dyDescent="0.25">
      <c r="B101" t="s">
        <v>208</v>
      </c>
      <c r="C101" s="5" t="s">
        <v>1111</v>
      </c>
      <c r="D101" s="5" t="s">
        <v>1111</v>
      </c>
      <c r="E101" s="5" t="s">
        <v>208</v>
      </c>
      <c r="F101" s="5" t="s">
        <v>208</v>
      </c>
      <c r="G101" s="75">
        <v>222969</v>
      </c>
      <c r="H101">
        <v>1.165</v>
      </c>
      <c r="I101" s="6">
        <v>4</v>
      </c>
      <c r="J101" s="78" t="s">
        <v>208</v>
      </c>
      <c r="K101" s="78"/>
    </row>
    <row r="102" spans="2:11" x14ac:dyDescent="0.25">
      <c r="B102" t="s">
        <v>1112</v>
      </c>
      <c r="C102" s="5" t="s">
        <v>1111</v>
      </c>
      <c r="D102" s="5" t="s">
        <v>495</v>
      </c>
      <c r="E102" s="5" t="s">
        <v>933</v>
      </c>
      <c r="F102" s="5" t="s">
        <v>1113</v>
      </c>
      <c r="G102" s="75">
        <v>222969</v>
      </c>
      <c r="H102">
        <v>1.165</v>
      </c>
      <c r="I102" s="6">
        <v>4</v>
      </c>
      <c r="J102" s="78">
        <v>37105</v>
      </c>
      <c r="K102" s="78"/>
    </row>
    <row r="103" spans="2:11" x14ac:dyDescent="0.25">
      <c r="B103" t="s">
        <v>208</v>
      </c>
      <c r="C103" s="5" t="s">
        <v>503</v>
      </c>
      <c r="D103" s="5" t="s">
        <v>503</v>
      </c>
      <c r="E103" s="5" t="s">
        <v>1114</v>
      </c>
      <c r="F103" s="5" t="s">
        <v>1115</v>
      </c>
      <c r="G103" s="75">
        <v>0</v>
      </c>
      <c r="H103" t="s">
        <v>208</v>
      </c>
      <c r="I103" s="6">
        <v>0</v>
      </c>
      <c r="J103" s="78">
        <v>44642</v>
      </c>
      <c r="K103" s="78"/>
    </row>
    <row r="104" spans="2:11" x14ac:dyDescent="0.25">
      <c r="B104" t="s">
        <v>208</v>
      </c>
      <c r="C104" t="s">
        <v>503</v>
      </c>
      <c r="D104" t="s">
        <v>1116</v>
      </c>
      <c r="E104" t="s">
        <v>208</v>
      </c>
      <c r="F104" t="s">
        <v>208</v>
      </c>
      <c r="G104" s="75">
        <v>0</v>
      </c>
      <c r="H104" t="s">
        <v>208</v>
      </c>
      <c r="I104" s="6">
        <v>0</v>
      </c>
      <c r="J104" s="78">
        <v>44642</v>
      </c>
      <c r="K104" s="78"/>
    </row>
    <row r="105" spans="2:11" x14ac:dyDescent="0.25">
      <c r="B105" t="s">
        <v>1083</v>
      </c>
      <c r="C105" s="5" t="s">
        <v>505</v>
      </c>
      <c r="D105" s="5" t="s">
        <v>505</v>
      </c>
      <c r="E105" s="5" t="s">
        <v>1117</v>
      </c>
      <c r="F105" s="5" t="s">
        <v>1118</v>
      </c>
      <c r="G105" s="75">
        <v>320578</v>
      </c>
      <c r="H105">
        <v>0.67800000000000005</v>
      </c>
      <c r="I105" s="6">
        <v>4</v>
      </c>
      <c r="J105" s="78">
        <v>36920</v>
      </c>
      <c r="K105" s="78"/>
    </row>
    <row r="106" spans="2:11" x14ac:dyDescent="0.25">
      <c r="B106" t="s">
        <v>208</v>
      </c>
      <c r="C106" t="s">
        <v>505</v>
      </c>
      <c r="D106" t="s">
        <v>1119</v>
      </c>
      <c r="E106" t="s">
        <v>208</v>
      </c>
      <c r="F106" t="s">
        <v>208</v>
      </c>
      <c r="G106" s="75">
        <v>320578</v>
      </c>
      <c r="H106">
        <v>0.67800000000000005</v>
      </c>
      <c r="I106" s="6">
        <v>4</v>
      </c>
      <c r="J106" s="78"/>
      <c r="K106" s="78"/>
    </row>
    <row r="107" spans="2:11" x14ac:dyDescent="0.25">
      <c r="B107" t="s">
        <v>208</v>
      </c>
      <c r="C107" s="5" t="s">
        <v>505</v>
      </c>
      <c r="D107" s="5" t="s">
        <v>1120</v>
      </c>
      <c r="E107" s="5" t="s">
        <v>208</v>
      </c>
      <c r="F107" s="5" t="s">
        <v>208</v>
      </c>
      <c r="G107" s="75">
        <v>320578</v>
      </c>
      <c r="H107">
        <v>0.67800000000000005</v>
      </c>
      <c r="I107" s="6">
        <v>4</v>
      </c>
      <c r="J107" s="78"/>
      <c r="K107" s="78"/>
    </row>
    <row r="108" spans="2:11" x14ac:dyDescent="0.25">
      <c r="B108" t="s">
        <v>208</v>
      </c>
      <c r="C108" t="s">
        <v>1121</v>
      </c>
      <c r="D108" t="s">
        <v>1121</v>
      </c>
      <c r="E108" t="s">
        <v>208</v>
      </c>
      <c r="F108" t="s">
        <v>208</v>
      </c>
      <c r="G108" s="75">
        <v>0</v>
      </c>
      <c r="H108" t="s">
        <v>208</v>
      </c>
      <c r="I108" s="6">
        <v>0</v>
      </c>
      <c r="J108" s="78"/>
      <c r="K108" s="78"/>
    </row>
    <row r="109" spans="2:11" x14ac:dyDescent="0.25">
      <c r="B109" t="s">
        <v>208</v>
      </c>
      <c r="C109" t="s">
        <v>1122</v>
      </c>
      <c r="D109" t="s">
        <v>1122</v>
      </c>
      <c r="E109" t="s">
        <v>208</v>
      </c>
      <c r="F109" t="s">
        <v>208</v>
      </c>
      <c r="G109" s="75">
        <v>0</v>
      </c>
      <c r="H109" t="s">
        <v>208</v>
      </c>
      <c r="I109" s="6">
        <v>0</v>
      </c>
      <c r="J109" s="78"/>
      <c r="K109" s="78"/>
    </row>
    <row r="110" spans="2:11" x14ac:dyDescent="0.25">
      <c r="B110" t="s">
        <v>208</v>
      </c>
      <c r="C110" t="s">
        <v>1122</v>
      </c>
      <c r="D110" t="s">
        <v>1123</v>
      </c>
      <c r="E110" t="s">
        <v>208</v>
      </c>
      <c r="F110" t="s">
        <v>208</v>
      </c>
      <c r="G110" s="75">
        <v>0</v>
      </c>
      <c r="H110" t="s">
        <v>208</v>
      </c>
      <c r="I110" s="6">
        <v>0</v>
      </c>
      <c r="J110" s="78"/>
      <c r="K110" s="78"/>
    </row>
    <row r="111" spans="2:11" x14ac:dyDescent="0.25">
      <c r="B111" t="s">
        <v>208</v>
      </c>
      <c r="C111" t="s">
        <v>1122</v>
      </c>
      <c r="D111" t="s">
        <v>1124</v>
      </c>
      <c r="E111" t="s">
        <v>208</v>
      </c>
      <c r="F111" t="s">
        <v>208</v>
      </c>
      <c r="G111" s="75">
        <v>0</v>
      </c>
      <c r="H111" t="s">
        <v>208</v>
      </c>
      <c r="I111" s="6">
        <v>0</v>
      </c>
      <c r="J111" s="78"/>
      <c r="K111" s="78"/>
    </row>
    <row r="112" spans="2:11" x14ac:dyDescent="0.25">
      <c r="B112" t="s">
        <v>208</v>
      </c>
      <c r="C112" t="s">
        <v>1125</v>
      </c>
      <c r="D112" t="s">
        <v>1125</v>
      </c>
      <c r="E112" t="s">
        <v>208</v>
      </c>
      <c r="F112" t="s">
        <v>208</v>
      </c>
      <c r="G112" s="75">
        <v>0</v>
      </c>
      <c r="H112" t="s">
        <v>208</v>
      </c>
      <c r="I112" s="6">
        <v>0</v>
      </c>
      <c r="J112" s="78"/>
      <c r="K112" s="78"/>
    </row>
    <row r="113" spans="2:11" x14ac:dyDescent="0.25">
      <c r="B113" t="s">
        <v>1126</v>
      </c>
      <c r="C113" t="s">
        <v>516</v>
      </c>
      <c r="D113" t="s">
        <v>516</v>
      </c>
      <c r="E113" t="s">
        <v>1127</v>
      </c>
      <c r="F113" t="s">
        <v>1128</v>
      </c>
      <c r="G113" s="75">
        <v>7244</v>
      </c>
      <c r="H113" t="s">
        <v>208</v>
      </c>
      <c r="I113" s="6">
        <v>0</v>
      </c>
      <c r="J113" s="78">
        <v>43003</v>
      </c>
      <c r="K113" s="78"/>
    </row>
    <row r="114" spans="2:11" x14ac:dyDescent="0.25">
      <c r="B114" t="s">
        <v>208</v>
      </c>
      <c r="C114" t="s">
        <v>1129</v>
      </c>
      <c r="D114" t="s">
        <v>1129</v>
      </c>
      <c r="E114" t="s">
        <v>1130</v>
      </c>
      <c r="F114" t="s">
        <v>1131</v>
      </c>
      <c r="G114" s="75">
        <v>5174</v>
      </c>
      <c r="H114" t="s">
        <v>208</v>
      </c>
      <c r="I114" s="6">
        <v>0</v>
      </c>
      <c r="J114" s="78">
        <v>38244</v>
      </c>
      <c r="K114" s="78"/>
    </row>
    <row r="115" spans="2:11" x14ac:dyDescent="0.25">
      <c r="B115" t="s">
        <v>208</v>
      </c>
      <c r="C115" t="s">
        <v>1129</v>
      </c>
      <c r="D115" t="s">
        <v>1132</v>
      </c>
      <c r="E115" t="s">
        <v>208</v>
      </c>
      <c r="F115" t="s">
        <v>208</v>
      </c>
      <c r="G115" s="75">
        <v>5174</v>
      </c>
      <c r="H115" t="s">
        <v>208</v>
      </c>
      <c r="I115" s="6">
        <v>0</v>
      </c>
      <c r="J115" s="78"/>
      <c r="K115" s="78"/>
    </row>
    <row r="116" spans="2:11" x14ac:dyDescent="0.25">
      <c r="B116" t="s">
        <v>208</v>
      </c>
      <c r="C116" t="s">
        <v>1129</v>
      </c>
      <c r="D116" t="s">
        <v>1133</v>
      </c>
      <c r="E116" t="s">
        <v>208</v>
      </c>
      <c r="F116" t="s">
        <v>208</v>
      </c>
      <c r="G116" s="75">
        <v>5174</v>
      </c>
      <c r="H116" t="s">
        <v>208</v>
      </c>
      <c r="I116" s="6">
        <v>0</v>
      </c>
      <c r="J116" s="78"/>
      <c r="K116" s="78"/>
    </row>
    <row r="117" spans="2:11" x14ac:dyDescent="0.25">
      <c r="B117" t="s">
        <v>208</v>
      </c>
      <c r="C117" t="s">
        <v>1129</v>
      </c>
      <c r="D117" t="s">
        <v>1134</v>
      </c>
      <c r="E117" t="s">
        <v>208</v>
      </c>
      <c r="F117" t="s">
        <v>208</v>
      </c>
      <c r="G117" s="75">
        <v>5174</v>
      </c>
      <c r="H117" t="s">
        <v>208</v>
      </c>
      <c r="I117" s="6">
        <v>0</v>
      </c>
      <c r="J117" s="78"/>
      <c r="K117" s="78"/>
    </row>
    <row r="118" spans="2:11" x14ac:dyDescent="0.25">
      <c r="B118" t="s">
        <v>208</v>
      </c>
      <c r="C118" t="s">
        <v>1135</v>
      </c>
      <c r="D118" t="s">
        <v>1135</v>
      </c>
      <c r="E118" t="s">
        <v>208</v>
      </c>
      <c r="F118" t="s">
        <v>208</v>
      </c>
      <c r="G118" s="75">
        <v>0</v>
      </c>
      <c r="H118" t="s">
        <v>208</v>
      </c>
      <c r="I118" s="6">
        <v>0</v>
      </c>
      <c r="J118" s="78"/>
      <c r="K118" s="78"/>
    </row>
    <row r="119" spans="2:11" x14ac:dyDescent="0.25">
      <c r="B119" t="s">
        <v>208</v>
      </c>
      <c r="C119" t="s">
        <v>1136</v>
      </c>
      <c r="D119" t="s">
        <v>1136</v>
      </c>
      <c r="E119" t="s">
        <v>1137</v>
      </c>
      <c r="F119" t="s">
        <v>1138</v>
      </c>
      <c r="G119" s="75">
        <v>891</v>
      </c>
      <c r="H119" t="s">
        <v>208</v>
      </c>
      <c r="I119" s="6">
        <v>0</v>
      </c>
      <c r="J119" s="78">
        <v>44372</v>
      </c>
      <c r="K119" s="78"/>
    </row>
    <row r="120" spans="2:11" x14ac:dyDescent="0.25">
      <c r="B120" t="s">
        <v>208</v>
      </c>
      <c r="C120" t="s">
        <v>1139</v>
      </c>
      <c r="D120" t="s">
        <v>1139</v>
      </c>
      <c r="E120" t="s">
        <v>208</v>
      </c>
      <c r="F120" t="s">
        <v>208</v>
      </c>
      <c r="G120" s="75">
        <v>39501</v>
      </c>
      <c r="H120" t="s">
        <v>208</v>
      </c>
      <c r="I120" s="6">
        <v>0</v>
      </c>
      <c r="J120" s="78">
        <v>44099</v>
      </c>
      <c r="K120" s="78"/>
    </row>
    <row r="121" spans="2:11" x14ac:dyDescent="0.25">
      <c r="B121" t="s">
        <v>208</v>
      </c>
      <c r="C121" t="s">
        <v>1139</v>
      </c>
      <c r="D121" t="s">
        <v>1140</v>
      </c>
      <c r="E121" t="s">
        <v>1141</v>
      </c>
      <c r="F121" t="s">
        <v>1142</v>
      </c>
      <c r="G121" s="75">
        <v>39501</v>
      </c>
      <c r="H121" t="s">
        <v>208</v>
      </c>
      <c r="I121" s="6">
        <v>0</v>
      </c>
      <c r="J121" s="78"/>
      <c r="K121" s="78"/>
    </row>
    <row r="122" spans="2:11" x14ac:dyDescent="0.25">
      <c r="B122" t="s">
        <v>208</v>
      </c>
      <c r="C122" t="s">
        <v>1139</v>
      </c>
      <c r="D122" t="s">
        <v>1143</v>
      </c>
      <c r="E122" t="s">
        <v>1143</v>
      </c>
      <c r="F122" t="s">
        <v>1144</v>
      </c>
      <c r="G122" s="75">
        <v>39501</v>
      </c>
      <c r="H122" t="s">
        <v>208</v>
      </c>
      <c r="I122" s="6">
        <v>0</v>
      </c>
      <c r="J122" s="78">
        <v>44099</v>
      </c>
      <c r="K122" s="78"/>
    </row>
    <row r="123" spans="2:11" x14ac:dyDescent="0.25">
      <c r="B123" t="s">
        <v>208</v>
      </c>
      <c r="C123" t="s">
        <v>1139</v>
      </c>
      <c r="D123" t="s">
        <v>1145</v>
      </c>
      <c r="E123" t="s">
        <v>1145</v>
      </c>
      <c r="F123" t="s">
        <v>1146</v>
      </c>
      <c r="G123" s="75">
        <v>39501</v>
      </c>
      <c r="H123" t="s">
        <v>208</v>
      </c>
      <c r="I123" s="6">
        <v>0</v>
      </c>
      <c r="J123" s="78">
        <v>44099</v>
      </c>
      <c r="K123" s="78"/>
    </row>
    <row r="124" spans="2:11" x14ac:dyDescent="0.25">
      <c r="B124" t="s">
        <v>208</v>
      </c>
      <c r="C124" t="s">
        <v>1139</v>
      </c>
      <c r="D124" t="s">
        <v>1147</v>
      </c>
      <c r="E124" t="s">
        <v>1147</v>
      </c>
      <c r="F124" t="s">
        <v>1148</v>
      </c>
      <c r="G124" s="75">
        <v>39501</v>
      </c>
      <c r="H124" t="s">
        <v>208</v>
      </c>
      <c r="I124" s="6">
        <v>0</v>
      </c>
      <c r="J124" s="78">
        <v>44099</v>
      </c>
      <c r="K124" s="78"/>
    </row>
    <row r="125" spans="2:11" x14ac:dyDescent="0.25">
      <c r="B125" t="s">
        <v>208</v>
      </c>
      <c r="C125" t="s">
        <v>1139</v>
      </c>
      <c r="D125" t="s">
        <v>1149</v>
      </c>
      <c r="E125" t="s">
        <v>1149</v>
      </c>
      <c r="F125" t="s">
        <v>1150</v>
      </c>
      <c r="G125" s="75">
        <v>39501</v>
      </c>
      <c r="H125" t="s">
        <v>208</v>
      </c>
      <c r="I125" s="6">
        <v>0</v>
      </c>
      <c r="J125" s="78">
        <v>44099</v>
      </c>
      <c r="K125" s="78"/>
    </row>
    <row r="126" spans="2:11" x14ac:dyDescent="0.25">
      <c r="B126" t="s">
        <v>208</v>
      </c>
      <c r="C126" t="s">
        <v>1151</v>
      </c>
      <c r="D126" t="s">
        <v>1151</v>
      </c>
      <c r="E126" t="s">
        <v>208</v>
      </c>
      <c r="F126" t="s">
        <v>208</v>
      </c>
      <c r="G126" s="75">
        <v>214531</v>
      </c>
      <c r="H126">
        <v>1.8620000000000001</v>
      </c>
      <c r="I126" s="6">
        <v>2</v>
      </c>
      <c r="J126" s="78" t="s">
        <v>208</v>
      </c>
      <c r="K126" s="78"/>
    </row>
    <row r="127" spans="2:11" x14ac:dyDescent="0.25">
      <c r="B127" t="s">
        <v>1107</v>
      </c>
      <c r="C127" t="s">
        <v>1151</v>
      </c>
      <c r="D127" t="s">
        <v>533</v>
      </c>
      <c r="E127" t="s">
        <v>939</v>
      </c>
      <c r="F127" t="s">
        <v>1107</v>
      </c>
      <c r="G127" s="75">
        <v>214531</v>
      </c>
      <c r="H127">
        <v>1.8620000000000001</v>
      </c>
      <c r="I127" s="6">
        <v>2</v>
      </c>
      <c r="J127" s="78">
        <v>37482</v>
      </c>
      <c r="K127" s="78"/>
    </row>
    <row r="128" spans="2:11" x14ac:dyDescent="0.25">
      <c r="B128" t="s">
        <v>208</v>
      </c>
      <c r="C128" t="s">
        <v>1151</v>
      </c>
      <c r="D128" t="s">
        <v>1152</v>
      </c>
      <c r="E128" t="s">
        <v>208</v>
      </c>
      <c r="F128" t="s">
        <v>208</v>
      </c>
      <c r="G128" s="75">
        <v>214531</v>
      </c>
      <c r="H128">
        <v>1.8620000000000001</v>
      </c>
      <c r="I128" s="6">
        <v>2</v>
      </c>
      <c r="J128" s="78" t="s">
        <v>208</v>
      </c>
      <c r="K128" s="78"/>
    </row>
    <row r="129" spans="2:11" x14ac:dyDescent="0.25">
      <c r="B129" t="s">
        <v>208</v>
      </c>
      <c r="C129" t="s">
        <v>1151</v>
      </c>
      <c r="D129" t="s">
        <v>1153</v>
      </c>
      <c r="E129" t="s">
        <v>208</v>
      </c>
      <c r="F129" t="s">
        <v>208</v>
      </c>
      <c r="G129" s="75">
        <v>214531</v>
      </c>
      <c r="H129">
        <v>1.8620000000000001</v>
      </c>
      <c r="I129" s="6">
        <v>2</v>
      </c>
      <c r="J129" s="78" t="s">
        <v>208</v>
      </c>
      <c r="K129" s="78"/>
    </row>
    <row r="130" spans="2:11" x14ac:dyDescent="0.25">
      <c r="B130" t="s">
        <v>208</v>
      </c>
      <c r="C130" t="s">
        <v>1154</v>
      </c>
      <c r="D130" t="s">
        <v>1154</v>
      </c>
      <c r="E130" t="s">
        <v>208</v>
      </c>
      <c r="F130" t="s">
        <v>208</v>
      </c>
      <c r="G130" s="75">
        <v>0</v>
      </c>
      <c r="H130" t="s">
        <v>208</v>
      </c>
      <c r="I130" s="6">
        <v>0</v>
      </c>
      <c r="J130" s="78">
        <v>45394</v>
      </c>
      <c r="K130" s="78"/>
    </row>
    <row r="131" spans="2:11" x14ac:dyDescent="0.25">
      <c r="B131" t="s">
        <v>940</v>
      </c>
      <c r="C131" t="s">
        <v>1154</v>
      </c>
      <c r="D131" t="s">
        <v>1155</v>
      </c>
      <c r="E131" t="s">
        <v>940</v>
      </c>
      <c r="F131" t="s">
        <v>940</v>
      </c>
      <c r="G131" s="75">
        <v>0</v>
      </c>
      <c r="H131" t="s">
        <v>208</v>
      </c>
      <c r="I131" s="6">
        <v>0</v>
      </c>
      <c r="J131" s="78">
        <v>45394</v>
      </c>
      <c r="K131" s="78"/>
    </row>
    <row r="132" spans="2:11" x14ac:dyDescent="0.25">
      <c r="B132" t="s">
        <v>208</v>
      </c>
      <c r="C132" t="s">
        <v>1154</v>
      </c>
      <c r="D132" t="s">
        <v>1156</v>
      </c>
      <c r="E132" t="s">
        <v>208</v>
      </c>
      <c r="F132" t="s">
        <v>208</v>
      </c>
      <c r="G132" s="75">
        <v>0</v>
      </c>
      <c r="H132" t="s">
        <v>208</v>
      </c>
      <c r="I132" s="6">
        <v>0</v>
      </c>
      <c r="J132" s="78">
        <v>45394</v>
      </c>
      <c r="K132" s="78"/>
    </row>
    <row r="133" spans="2:11" x14ac:dyDescent="0.25">
      <c r="B133" t="s">
        <v>208</v>
      </c>
      <c r="C133" t="s">
        <v>1157</v>
      </c>
      <c r="D133" t="s">
        <v>1157</v>
      </c>
      <c r="E133" t="s">
        <v>208</v>
      </c>
      <c r="F133" t="s">
        <v>208</v>
      </c>
      <c r="G133" s="75">
        <v>0</v>
      </c>
      <c r="H133" t="s">
        <v>208</v>
      </c>
      <c r="I133" s="6">
        <v>0</v>
      </c>
      <c r="J133" s="78"/>
      <c r="K133" s="78"/>
    </row>
    <row r="134" spans="2:11" x14ac:dyDescent="0.25">
      <c r="B134" t="s">
        <v>208</v>
      </c>
      <c r="C134" t="s">
        <v>1158</v>
      </c>
      <c r="D134" t="s">
        <v>1158</v>
      </c>
      <c r="E134" t="s">
        <v>208</v>
      </c>
      <c r="F134" t="s">
        <v>208</v>
      </c>
      <c r="G134" s="75">
        <v>0</v>
      </c>
      <c r="H134" t="s">
        <v>208</v>
      </c>
      <c r="I134" s="6">
        <v>0</v>
      </c>
      <c r="J134" s="78"/>
      <c r="K134" s="78"/>
    </row>
    <row r="135" spans="2:11" x14ac:dyDescent="0.25">
      <c r="B135" t="s">
        <v>208</v>
      </c>
      <c r="C135" t="s">
        <v>1159</v>
      </c>
      <c r="D135" t="s">
        <v>1159</v>
      </c>
      <c r="E135" t="s">
        <v>208</v>
      </c>
      <c r="F135" t="s">
        <v>208</v>
      </c>
      <c r="G135" s="75">
        <v>0</v>
      </c>
      <c r="H135" t="s">
        <v>208</v>
      </c>
      <c r="I135" s="6">
        <v>0</v>
      </c>
      <c r="J135" s="78"/>
      <c r="K135" s="78"/>
    </row>
    <row r="136" spans="2:11" x14ac:dyDescent="0.25">
      <c r="B136" t="s">
        <v>208</v>
      </c>
      <c r="C136" t="s">
        <v>1159</v>
      </c>
      <c r="D136" t="s">
        <v>1160</v>
      </c>
      <c r="E136" t="s">
        <v>208</v>
      </c>
      <c r="F136" t="s">
        <v>208</v>
      </c>
      <c r="G136" s="75">
        <v>0</v>
      </c>
      <c r="H136" t="s">
        <v>208</v>
      </c>
      <c r="I136" s="6">
        <v>0</v>
      </c>
      <c r="J136" s="78"/>
      <c r="K136" s="78"/>
    </row>
    <row r="137" spans="2:11" x14ac:dyDescent="0.25">
      <c r="B137" t="s">
        <v>208</v>
      </c>
      <c r="C137" t="s">
        <v>1159</v>
      </c>
      <c r="D137" t="s">
        <v>1161</v>
      </c>
      <c r="E137" t="s">
        <v>208</v>
      </c>
      <c r="F137" t="s">
        <v>208</v>
      </c>
      <c r="G137" s="75">
        <v>0</v>
      </c>
      <c r="H137" t="s">
        <v>208</v>
      </c>
      <c r="I137" s="6">
        <v>0</v>
      </c>
      <c r="J137" s="78"/>
      <c r="K137" s="78"/>
    </row>
    <row r="138" spans="2:11" x14ac:dyDescent="0.25">
      <c r="B138" t="s">
        <v>208</v>
      </c>
      <c r="C138" t="s">
        <v>1159</v>
      </c>
      <c r="D138" t="s">
        <v>1162</v>
      </c>
      <c r="E138" t="s">
        <v>208</v>
      </c>
      <c r="F138" t="s">
        <v>208</v>
      </c>
      <c r="G138" s="75">
        <v>0</v>
      </c>
      <c r="H138" t="s">
        <v>208</v>
      </c>
      <c r="I138" s="6">
        <v>0</v>
      </c>
      <c r="J138" s="78"/>
      <c r="K138" s="78"/>
    </row>
    <row r="139" spans="2:11" x14ac:dyDescent="0.25">
      <c r="B139" t="s">
        <v>208</v>
      </c>
      <c r="C139" t="s">
        <v>1159</v>
      </c>
      <c r="D139" t="s">
        <v>1163</v>
      </c>
      <c r="E139" t="s">
        <v>208</v>
      </c>
      <c r="F139" t="s">
        <v>208</v>
      </c>
      <c r="G139" s="75">
        <v>0</v>
      </c>
      <c r="H139" t="s">
        <v>208</v>
      </c>
      <c r="I139" s="6">
        <v>0</v>
      </c>
      <c r="J139" s="78"/>
      <c r="K139" s="78"/>
    </row>
    <row r="140" spans="2:11" x14ac:dyDescent="0.25">
      <c r="B140" t="s">
        <v>208</v>
      </c>
      <c r="C140" t="s">
        <v>1164</v>
      </c>
      <c r="D140" t="s">
        <v>1164</v>
      </c>
      <c r="E140" t="s">
        <v>208</v>
      </c>
      <c r="F140" t="s">
        <v>208</v>
      </c>
      <c r="G140" s="75">
        <v>0</v>
      </c>
      <c r="H140">
        <v>1.242</v>
      </c>
      <c r="I140" s="6">
        <v>3</v>
      </c>
      <c r="J140" s="78">
        <v>44529</v>
      </c>
      <c r="K140" s="78"/>
    </row>
    <row r="141" spans="2:11" x14ac:dyDescent="0.25">
      <c r="B141" t="s">
        <v>208</v>
      </c>
      <c r="C141" t="s">
        <v>1164</v>
      </c>
      <c r="D141" t="s">
        <v>1165</v>
      </c>
      <c r="E141" t="s">
        <v>1165</v>
      </c>
      <c r="F141" t="s">
        <v>1165</v>
      </c>
      <c r="G141" s="75">
        <v>0</v>
      </c>
      <c r="H141">
        <v>1.242</v>
      </c>
      <c r="I141" s="6">
        <v>3</v>
      </c>
      <c r="J141" s="78">
        <v>44529</v>
      </c>
      <c r="K141" s="78"/>
    </row>
    <row r="142" spans="2:11" x14ac:dyDescent="0.25">
      <c r="B142" t="s">
        <v>208</v>
      </c>
      <c r="C142" t="s">
        <v>1166</v>
      </c>
      <c r="D142" t="s">
        <v>1166</v>
      </c>
      <c r="E142" t="s">
        <v>208</v>
      </c>
      <c r="F142" t="s">
        <v>208</v>
      </c>
      <c r="G142" s="75">
        <v>0</v>
      </c>
      <c r="H142" t="s">
        <v>208</v>
      </c>
      <c r="I142" s="6">
        <v>0</v>
      </c>
      <c r="J142" s="78"/>
      <c r="K142" s="78"/>
    </row>
    <row r="143" spans="2:11" x14ac:dyDescent="0.25">
      <c r="B143" t="s">
        <v>208</v>
      </c>
      <c r="C143" t="s">
        <v>1167</v>
      </c>
      <c r="D143" t="s">
        <v>1167</v>
      </c>
      <c r="E143" t="s">
        <v>1168</v>
      </c>
      <c r="F143" t="s">
        <v>1169</v>
      </c>
      <c r="G143" s="75">
        <v>5739</v>
      </c>
      <c r="H143" t="s">
        <v>208</v>
      </c>
      <c r="I143" s="6">
        <v>0</v>
      </c>
      <c r="J143" s="78">
        <v>39506</v>
      </c>
      <c r="K143" s="78"/>
    </row>
    <row r="144" spans="2:11" x14ac:dyDescent="0.25">
      <c r="B144" t="s">
        <v>208</v>
      </c>
      <c r="C144" t="s">
        <v>1170</v>
      </c>
      <c r="D144" t="s">
        <v>1170</v>
      </c>
      <c r="E144" t="s">
        <v>1171</v>
      </c>
      <c r="F144" t="s">
        <v>1172</v>
      </c>
      <c r="G144" s="75">
        <v>24160</v>
      </c>
      <c r="H144">
        <v>1.325</v>
      </c>
      <c r="I144" s="6">
        <v>3</v>
      </c>
      <c r="J144" s="78">
        <v>39731</v>
      </c>
      <c r="K144" s="78"/>
    </row>
    <row r="145" spans="2:11" x14ac:dyDescent="0.25">
      <c r="B145" t="s">
        <v>208</v>
      </c>
      <c r="C145" t="s">
        <v>1170</v>
      </c>
      <c r="D145" t="s">
        <v>1173</v>
      </c>
      <c r="E145" t="s">
        <v>208</v>
      </c>
      <c r="F145" t="s">
        <v>208</v>
      </c>
      <c r="G145" s="75">
        <v>24160</v>
      </c>
      <c r="H145">
        <v>1.325</v>
      </c>
      <c r="I145" s="6">
        <v>3</v>
      </c>
      <c r="J145" s="78" t="s">
        <v>208</v>
      </c>
      <c r="K145" s="78"/>
    </row>
    <row r="146" spans="2:11" x14ac:dyDescent="0.25">
      <c r="B146" t="s">
        <v>208</v>
      </c>
      <c r="C146" t="s">
        <v>1170</v>
      </c>
      <c r="D146" t="s">
        <v>1174</v>
      </c>
      <c r="E146" t="s">
        <v>1175</v>
      </c>
      <c r="F146" t="s">
        <v>1176</v>
      </c>
      <c r="G146" s="75">
        <v>24160</v>
      </c>
      <c r="H146">
        <v>1.325</v>
      </c>
      <c r="I146" s="6">
        <v>3</v>
      </c>
      <c r="J146" s="78">
        <v>39731</v>
      </c>
      <c r="K146" s="78"/>
    </row>
    <row r="147" spans="2:11" x14ac:dyDescent="0.25">
      <c r="B147" t="s">
        <v>1177</v>
      </c>
      <c r="C147" t="s">
        <v>1178</v>
      </c>
      <c r="D147" t="s">
        <v>1178</v>
      </c>
      <c r="E147" t="s">
        <v>1179</v>
      </c>
      <c r="F147" t="s">
        <v>1180</v>
      </c>
      <c r="G147" s="75">
        <v>0</v>
      </c>
      <c r="H147" t="s">
        <v>208</v>
      </c>
      <c r="I147" s="6">
        <v>0</v>
      </c>
      <c r="J147" s="78">
        <v>45671</v>
      </c>
      <c r="K147" s="78"/>
    </row>
    <row r="148" spans="2:11" x14ac:dyDescent="0.25">
      <c r="B148" t="s">
        <v>208</v>
      </c>
      <c r="C148" t="s">
        <v>578</v>
      </c>
      <c r="D148" t="s">
        <v>578</v>
      </c>
      <c r="E148" t="s">
        <v>566</v>
      </c>
      <c r="F148" t="s">
        <v>1181</v>
      </c>
      <c r="G148" s="75">
        <v>6420</v>
      </c>
      <c r="H148">
        <v>4.5250000000000004</v>
      </c>
      <c r="I148" s="6">
        <v>1</v>
      </c>
      <c r="J148" s="78">
        <v>43585</v>
      </c>
      <c r="K148" s="78"/>
    </row>
    <row r="149" spans="2:11" x14ac:dyDescent="0.25">
      <c r="B149" t="s">
        <v>208</v>
      </c>
      <c r="C149" t="s">
        <v>578</v>
      </c>
      <c r="D149" t="s">
        <v>1182</v>
      </c>
      <c r="E149" t="s">
        <v>208</v>
      </c>
      <c r="F149" t="s">
        <v>208</v>
      </c>
      <c r="G149" s="75">
        <v>6420</v>
      </c>
      <c r="H149">
        <v>4.5250000000000004</v>
      </c>
      <c r="I149" s="6">
        <v>1</v>
      </c>
      <c r="J149" s="78"/>
      <c r="K149" s="78"/>
    </row>
    <row r="150" spans="2:11" x14ac:dyDescent="0.25">
      <c r="B150" t="s">
        <v>208</v>
      </c>
      <c r="C150" t="s">
        <v>578</v>
      </c>
      <c r="D150" t="s">
        <v>1183</v>
      </c>
      <c r="E150" t="s">
        <v>208</v>
      </c>
      <c r="F150" t="s">
        <v>208</v>
      </c>
      <c r="G150" s="75">
        <v>6420</v>
      </c>
      <c r="H150">
        <v>4.5250000000000004</v>
      </c>
      <c r="I150" s="6">
        <v>1</v>
      </c>
      <c r="J150" s="78"/>
      <c r="K150" s="78"/>
    </row>
    <row r="151" spans="2:11" x14ac:dyDescent="0.25">
      <c r="B151" t="s">
        <v>208</v>
      </c>
      <c r="C151" t="s">
        <v>578</v>
      </c>
      <c r="D151" t="s">
        <v>1181</v>
      </c>
      <c r="E151" t="s">
        <v>208</v>
      </c>
      <c r="F151" t="s">
        <v>208</v>
      </c>
      <c r="G151" s="75">
        <v>6420</v>
      </c>
      <c r="H151">
        <v>4.5250000000000004</v>
      </c>
      <c r="I151" s="6">
        <v>1</v>
      </c>
      <c r="J151" s="78"/>
      <c r="K151" s="78"/>
    </row>
    <row r="152" spans="2:11" x14ac:dyDescent="0.25">
      <c r="B152" t="s">
        <v>208</v>
      </c>
      <c r="C152" t="s">
        <v>578</v>
      </c>
      <c r="D152" t="s">
        <v>566</v>
      </c>
      <c r="E152" t="s">
        <v>566</v>
      </c>
      <c r="F152" t="s">
        <v>1181</v>
      </c>
      <c r="G152" s="75">
        <v>6420</v>
      </c>
      <c r="H152">
        <v>4.5250000000000004</v>
      </c>
      <c r="I152" s="6">
        <v>1</v>
      </c>
      <c r="J152" s="78">
        <v>43585</v>
      </c>
      <c r="K152" s="78"/>
    </row>
    <row r="153" spans="2:11" x14ac:dyDescent="0.25">
      <c r="B153" t="s">
        <v>208</v>
      </c>
      <c r="C153" t="s">
        <v>1184</v>
      </c>
      <c r="D153" t="s">
        <v>1184</v>
      </c>
      <c r="E153" t="s">
        <v>1185</v>
      </c>
      <c r="F153" t="s">
        <v>1185</v>
      </c>
      <c r="G153" s="75">
        <v>35</v>
      </c>
      <c r="H153" t="s">
        <v>208</v>
      </c>
      <c r="I153" s="6">
        <v>0</v>
      </c>
      <c r="J153" s="78">
        <v>44123</v>
      </c>
      <c r="K153" s="78"/>
    </row>
    <row r="154" spans="2:11" x14ac:dyDescent="0.25">
      <c r="B154" t="s">
        <v>208</v>
      </c>
      <c r="C154" t="s">
        <v>1184</v>
      </c>
      <c r="D154" t="s">
        <v>943</v>
      </c>
      <c r="E154" t="s">
        <v>1185</v>
      </c>
      <c r="F154" t="s">
        <v>1185</v>
      </c>
      <c r="G154" s="75">
        <v>35</v>
      </c>
      <c r="H154" t="s">
        <v>208</v>
      </c>
      <c r="I154" s="6">
        <v>0</v>
      </c>
      <c r="J154" s="78">
        <v>44123</v>
      </c>
      <c r="K154" s="78"/>
    </row>
    <row r="155" spans="2:11" x14ac:dyDescent="0.25">
      <c r="B155" t="s">
        <v>208</v>
      </c>
      <c r="C155" t="s">
        <v>1184</v>
      </c>
      <c r="D155" t="s">
        <v>1186</v>
      </c>
      <c r="E155" t="s">
        <v>208</v>
      </c>
      <c r="F155" t="s">
        <v>208</v>
      </c>
      <c r="G155" s="75">
        <v>35</v>
      </c>
      <c r="H155" t="s">
        <v>208</v>
      </c>
      <c r="I155" s="6">
        <v>0</v>
      </c>
      <c r="J155" s="78">
        <v>44123</v>
      </c>
      <c r="K155" s="78"/>
    </row>
    <row r="156" spans="2:11" x14ac:dyDescent="0.25">
      <c r="B156" t="s">
        <v>208</v>
      </c>
      <c r="C156" t="s">
        <v>1187</v>
      </c>
      <c r="D156" t="s">
        <v>1187</v>
      </c>
      <c r="E156" t="s">
        <v>1188</v>
      </c>
      <c r="F156" t="s">
        <v>1189</v>
      </c>
      <c r="G156" s="75">
        <v>0</v>
      </c>
      <c r="H156" t="s">
        <v>208</v>
      </c>
      <c r="I156" s="6">
        <v>0</v>
      </c>
      <c r="J156" s="78">
        <v>44862</v>
      </c>
      <c r="K156" s="78"/>
    </row>
    <row r="157" spans="2:11" x14ac:dyDescent="0.25">
      <c r="B157" t="s">
        <v>208</v>
      </c>
      <c r="C157" t="s">
        <v>1190</v>
      </c>
      <c r="D157" t="s">
        <v>1190</v>
      </c>
      <c r="E157" t="s">
        <v>208</v>
      </c>
      <c r="F157" t="s">
        <v>208</v>
      </c>
      <c r="G157" s="75">
        <v>0</v>
      </c>
      <c r="H157" t="s">
        <v>208</v>
      </c>
      <c r="I157" s="6">
        <v>0</v>
      </c>
      <c r="J157" s="78"/>
      <c r="K157" s="78"/>
    </row>
    <row r="158" spans="2:11" x14ac:dyDescent="0.25">
      <c r="B158" t="s">
        <v>208</v>
      </c>
      <c r="C158" t="s">
        <v>1191</v>
      </c>
      <c r="D158" t="s">
        <v>1191</v>
      </c>
      <c r="E158" t="s">
        <v>208</v>
      </c>
      <c r="F158" t="s">
        <v>208</v>
      </c>
      <c r="G158" s="75">
        <v>0</v>
      </c>
      <c r="H158" t="s">
        <v>208</v>
      </c>
      <c r="I158" s="6">
        <v>0</v>
      </c>
      <c r="J158" s="78"/>
      <c r="K158" s="78"/>
    </row>
    <row r="159" spans="2:11" x14ac:dyDescent="0.25">
      <c r="B159" t="s">
        <v>208</v>
      </c>
      <c r="C159" t="s">
        <v>1192</v>
      </c>
      <c r="D159" t="s">
        <v>1192</v>
      </c>
      <c r="E159" t="s">
        <v>1193</v>
      </c>
      <c r="F159" t="s">
        <v>1194</v>
      </c>
      <c r="G159" s="75">
        <v>15428</v>
      </c>
      <c r="H159" t="s">
        <v>208</v>
      </c>
      <c r="I159" s="6">
        <v>0</v>
      </c>
      <c r="J159" s="78" t="s">
        <v>208</v>
      </c>
      <c r="K159" s="78"/>
    </row>
    <row r="160" spans="2:11" x14ac:dyDescent="0.25">
      <c r="B160" t="s">
        <v>208</v>
      </c>
      <c r="C160" t="s">
        <v>1192</v>
      </c>
      <c r="D160" t="s">
        <v>1195</v>
      </c>
      <c r="E160" t="s">
        <v>1195</v>
      </c>
      <c r="F160" t="s">
        <v>1194</v>
      </c>
      <c r="G160" s="75">
        <v>15428</v>
      </c>
      <c r="H160" t="s">
        <v>208</v>
      </c>
      <c r="I160" s="6">
        <v>0</v>
      </c>
      <c r="J160" s="78">
        <v>42807</v>
      </c>
      <c r="K160" s="78"/>
    </row>
    <row r="161" spans="2:11" x14ac:dyDescent="0.25">
      <c r="B161" t="s">
        <v>208</v>
      </c>
      <c r="C161" t="s">
        <v>1196</v>
      </c>
      <c r="D161" t="s">
        <v>1196</v>
      </c>
      <c r="E161" t="s">
        <v>1197</v>
      </c>
      <c r="F161" t="s">
        <v>1198</v>
      </c>
      <c r="G161" s="75">
        <v>116912</v>
      </c>
      <c r="H161">
        <v>4.335</v>
      </c>
      <c r="I161" s="6">
        <v>1</v>
      </c>
      <c r="J161" s="78">
        <v>43434</v>
      </c>
      <c r="K161" s="78"/>
    </row>
    <row r="162" spans="2:11" x14ac:dyDescent="0.25">
      <c r="B162" t="s">
        <v>208</v>
      </c>
      <c r="C162" t="s">
        <v>1196</v>
      </c>
      <c r="D162" t="s">
        <v>1199</v>
      </c>
      <c r="E162" t="s">
        <v>1200</v>
      </c>
      <c r="F162" t="s">
        <v>1200</v>
      </c>
      <c r="G162" s="75">
        <v>116912</v>
      </c>
      <c r="H162">
        <v>4.335</v>
      </c>
      <c r="I162" s="6">
        <v>1</v>
      </c>
      <c r="J162" s="78">
        <v>43434</v>
      </c>
      <c r="K162" s="78"/>
    </row>
    <row r="163" spans="2:11" x14ac:dyDescent="0.25">
      <c r="B163" t="s">
        <v>208</v>
      </c>
      <c r="C163" t="s">
        <v>1196</v>
      </c>
      <c r="D163" t="s">
        <v>1201</v>
      </c>
      <c r="E163" t="s">
        <v>1201</v>
      </c>
      <c r="F163" t="s">
        <v>1202</v>
      </c>
      <c r="G163" s="75">
        <v>116912</v>
      </c>
      <c r="H163">
        <v>4.335</v>
      </c>
      <c r="I163" s="6">
        <v>1</v>
      </c>
      <c r="J163" s="78">
        <v>43434</v>
      </c>
      <c r="K163" s="78"/>
    </row>
    <row r="164" spans="2:11" x14ac:dyDescent="0.25">
      <c r="B164" t="s">
        <v>208</v>
      </c>
      <c r="C164" t="s">
        <v>1196</v>
      </c>
      <c r="D164" t="s">
        <v>1203</v>
      </c>
      <c r="E164" t="s">
        <v>1203</v>
      </c>
      <c r="F164" t="s">
        <v>1204</v>
      </c>
      <c r="G164" s="75">
        <v>116912</v>
      </c>
      <c r="H164">
        <v>4.335</v>
      </c>
      <c r="I164" s="6">
        <v>1</v>
      </c>
      <c r="J164" s="78">
        <v>43434</v>
      </c>
      <c r="K164" s="78"/>
    </row>
    <row r="165" spans="2:11" x14ac:dyDescent="0.25">
      <c r="B165" t="s">
        <v>208</v>
      </c>
      <c r="C165" t="s">
        <v>1196</v>
      </c>
      <c r="D165" t="s">
        <v>1205</v>
      </c>
      <c r="E165" t="s">
        <v>1205</v>
      </c>
      <c r="F165" t="s">
        <v>1205</v>
      </c>
      <c r="G165" s="75">
        <v>116912</v>
      </c>
      <c r="H165">
        <v>4.335</v>
      </c>
      <c r="I165" s="6">
        <v>1</v>
      </c>
      <c r="J165" s="78">
        <v>43434</v>
      </c>
      <c r="K165" s="78"/>
    </row>
    <row r="166" spans="2:11" x14ac:dyDescent="0.25">
      <c r="B166" t="s">
        <v>208</v>
      </c>
      <c r="C166" t="s">
        <v>1206</v>
      </c>
      <c r="D166" t="s">
        <v>1206</v>
      </c>
      <c r="E166" t="s">
        <v>208</v>
      </c>
      <c r="F166" t="s">
        <v>208</v>
      </c>
      <c r="G166" s="75">
        <v>0</v>
      </c>
      <c r="H166">
        <v>2.7330000000000001</v>
      </c>
      <c r="I166" s="6">
        <v>1</v>
      </c>
      <c r="J166" s="78">
        <v>44782</v>
      </c>
      <c r="K166" s="78"/>
    </row>
    <row r="167" spans="2:11" x14ac:dyDescent="0.25">
      <c r="B167" t="s">
        <v>208</v>
      </c>
      <c r="C167" t="s">
        <v>1206</v>
      </c>
      <c r="D167" t="s">
        <v>920</v>
      </c>
      <c r="E167" t="s">
        <v>920</v>
      </c>
      <c r="F167" t="s">
        <v>1207</v>
      </c>
      <c r="G167" s="75">
        <v>0</v>
      </c>
      <c r="H167">
        <v>2.7330000000000001</v>
      </c>
      <c r="I167" s="6">
        <v>1</v>
      </c>
      <c r="J167" s="78">
        <v>44782</v>
      </c>
      <c r="K167" s="78"/>
    </row>
    <row r="168" spans="2:11" x14ac:dyDescent="0.25">
      <c r="B168" t="s">
        <v>208</v>
      </c>
      <c r="C168" t="s">
        <v>1208</v>
      </c>
      <c r="D168" t="s">
        <v>1208</v>
      </c>
      <c r="E168" t="s">
        <v>208</v>
      </c>
      <c r="F168" t="s">
        <v>208</v>
      </c>
      <c r="G168" s="75">
        <v>1342806</v>
      </c>
      <c r="H168">
        <v>0.53900000000000003</v>
      </c>
      <c r="I168" s="6">
        <v>5</v>
      </c>
      <c r="J168" s="78" t="s">
        <v>208</v>
      </c>
      <c r="K168" s="78"/>
    </row>
    <row r="169" spans="2:11" x14ac:dyDescent="0.25">
      <c r="B169" t="s">
        <v>1083</v>
      </c>
      <c r="C169" t="s">
        <v>1208</v>
      </c>
      <c r="D169" t="s">
        <v>591</v>
      </c>
      <c r="E169" t="s">
        <v>945</v>
      </c>
      <c r="F169" t="s">
        <v>945</v>
      </c>
      <c r="G169" s="75">
        <v>1342806</v>
      </c>
      <c r="H169">
        <v>0.53900000000000003</v>
      </c>
      <c r="I169" s="6">
        <v>5</v>
      </c>
      <c r="J169" s="78">
        <v>36896</v>
      </c>
      <c r="K169" s="78"/>
    </row>
    <row r="170" spans="2:11" x14ac:dyDescent="0.25">
      <c r="B170" t="s">
        <v>208</v>
      </c>
      <c r="C170" t="s">
        <v>1208</v>
      </c>
      <c r="D170" t="s">
        <v>1209</v>
      </c>
      <c r="E170" t="s">
        <v>208</v>
      </c>
      <c r="F170" t="s">
        <v>208</v>
      </c>
      <c r="G170" s="75">
        <v>1342806</v>
      </c>
      <c r="H170">
        <v>0.53900000000000003</v>
      </c>
      <c r="I170" s="6">
        <v>5</v>
      </c>
      <c r="J170" s="78" t="s">
        <v>208</v>
      </c>
      <c r="K170" s="78"/>
    </row>
    <row r="171" spans="2:11" x14ac:dyDescent="0.25">
      <c r="B171" t="s">
        <v>208</v>
      </c>
      <c r="C171" t="s">
        <v>1208</v>
      </c>
      <c r="D171" t="s">
        <v>1210</v>
      </c>
      <c r="E171" t="s">
        <v>208</v>
      </c>
      <c r="F171" t="s">
        <v>208</v>
      </c>
      <c r="G171" s="75">
        <v>1342806</v>
      </c>
      <c r="H171">
        <v>0.53900000000000003</v>
      </c>
      <c r="I171" s="6">
        <v>5</v>
      </c>
      <c r="J171" s="78" t="s">
        <v>208</v>
      </c>
      <c r="K171" s="78"/>
    </row>
    <row r="172" spans="2:11" x14ac:dyDescent="0.25">
      <c r="B172" t="s">
        <v>208</v>
      </c>
      <c r="C172" t="s">
        <v>1211</v>
      </c>
      <c r="D172" t="s">
        <v>1211</v>
      </c>
      <c r="E172" t="s">
        <v>208</v>
      </c>
      <c r="F172" t="s">
        <v>208</v>
      </c>
      <c r="G172" s="75">
        <v>0</v>
      </c>
      <c r="H172" t="s">
        <v>208</v>
      </c>
      <c r="I172" s="6">
        <v>0</v>
      </c>
      <c r="J172" s="78" t="s">
        <v>208</v>
      </c>
      <c r="K172" s="78"/>
    </row>
    <row r="173" spans="2:11" x14ac:dyDescent="0.25">
      <c r="B173" t="s">
        <v>208</v>
      </c>
      <c r="C173" t="s">
        <v>1211</v>
      </c>
      <c r="D173" t="s">
        <v>1212</v>
      </c>
      <c r="E173" t="s">
        <v>208</v>
      </c>
      <c r="F173" t="s">
        <v>208</v>
      </c>
      <c r="G173" s="75">
        <v>0</v>
      </c>
      <c r="H173" t="s">
        <v>208</v>
      </c>
      <c r="I173" s="6">
        <v>0</v>
      </c>
      <c r="J173" s="78"/>
      <c r="K173" s="78"/>
    </row>
    <row r="174" spans="2:11" x14ac:dyDescent="0.25">
      <c r="B174" t="s">
        <v>208</v>
      </c>
      <c r="C174" t="s">
        <v>1213</v>
      </c>
      <c r="D174" t="s">
        <v>1213</v>
      </c>
      <c r="E174" t="s">
        <v>208</v>
      </c>
      <c r="F174" t="s">
        <v>208</v>
      </c>
      <c r="G174" s="75">
        <v>0</v>
      </c>
      <c r="H174" t="s">
        <v>208</v>
      </c>
      <c r="I174" s="6">
        <v>0</v>
      </c>
      <c r="J174" s="78">
        <v>39729</v>
      </c>
      <c r="K174" s="78"/>
    </row>
    <row r="175" spans="2:11" x14ac:dyDescent="0.25">
      <c r="B175" t="s">
        <v>1112</v>
      </c>
      <c r="C175" t="s">
        <v>1213</v>
      </c>
      <c r="D175" t="s">
        <v>446</v>
      </c>
      <c r="E175" t="s">
        <v>446</v>
      </c>
      <c r="F175" t="s">
        <v>1214</v>
      </c>
      <c r="G175" s="75">
        <v>0</v>
      </c>
      <c r="H175" t="s">
        <v>208</v>
      </c>
      <c r="I175" s="6">
        <v>0</v>
      </c>
      <c r="J175" s="78">
        <v>39729</v>
      </c>
      <c r="K175" s="78"/>
    </row>
    <row r="176" spans="2:11" x14ac:dyDescent="0.25">
      <c r="B176" t="s">
        <v>1112</v>
      </c>
      <c r="C176" t="s">
        <v>1213</v>
      </c>
      <c r="D176" t="s">
        <v>486</v>
      </c>
      <c r="E176" t="s">
        <v>932</v>
      </c>
      <c r="F176" t="s">
        <v>1215</v>
      </c>
      <c r="G176" s="75">
        <v>0</v>
      </c>
      <c r="H176" t="s">
        <v>208</v>
      </c>
      <c r="I176" s="6">
        <v>0</v>
      </c>
      <c r="J176" s="78">
        <v>39729</v>
      </c>
      <c r="K176" s="78"/>
    </row>
    <row r="177" spans="2:11" x14ac:dyDescent="0.25">
      <c r="B177" t="s">
        <v>208</v>
      </c>
      <c r="C177" t="s">
        <v>602</v>
      </c>
      <c r="D177" t="s">
        <v>602</v>
      </c>
      <c r="E177" t="s">
        <v>1216</v>
      </c>
      <c r="F177" t="s">
        <v>1217</v>
      </c>
      <c r="G177" s="75">
        <v>0</v>
      </c>
      <c r="H177">
        <v>0.123</v>
      </c>
      <c r="I177" s="6">
        <v>5</v>
      </c>
      <c r="J177" s="78">
        <v>44560</v>
      </c>
      <c r="K177" s="78"/>
    </row>
    <row r="178" spans="2:11" x14ac:dyDescent="0.25">
      <c r="B178" t="s">
        <v>208</v>
      </c>
      <c r="C178" t="s">
        <v>602</v>
      </c>
      <c r="D178" t="s">
        <v>517</v>
      </c>
      <c r="E178" t="s">
        <v>937</v>
      </c>
      <c r="F178" t="s">
        <v>1218</v>
      </c>
      <c r="G178" s="75">
        <v>0</v>
      </c>
      <c r="H178">
        <v>0.123</v>
      </c>
      <c r="I178" s="6">
        <v>5</v>
      </c>
      <c r="J178" s="78">
        <v>44560</v>
      </c>
      <c r="K178" s="78"/>
    </row>
    <row r="179" spans="2:11" x14ac:dyDescent="0.25">
      <c r="B179" t="s">
        <v>208</v>
      </c>
      <c r="C179" t="s">
        <v>602</v>
      </c>
      <c r="D179" t="s">
        <v>1219</v>
      </c>
      <c r="E179" t="s">
        <v>208</v>
      </c>
      <c r="F179" t="s">
        <v>208</v>
      </c>
      <c r="G179" s="75">
        <v>0</v>
      </c>
      <c r="H179">
        <v>0.123</v>
      </c>
      <c r="I179" s="6">
        <v>5</v>
      </c>
      <c r="J179" s="78">
        <v>44560</v>
      </c>
      <c r="K179" s="78"/>
    </row>
    <row r="180" spans="2:11" x14ac:dyDescent="0.25">
      <c r="B180" t="s">
        <v>208</v>
      </c>
      <c r="C180" t="s">
        <v>1220</v>
      </c>
      <c r="D180" t="s">
        <v>1220</v>
      </c>
      <c r="E180" t="s">
        <v>208</v>
      </c>
      <c r="F180" t="s">
        <v>208</v>
      </c>
      <c r="G180" s="75">
        <v>36702</v>
      </c>
      <c r="H180">
        <v>1.5649999999999999</v>
      </c>
      <c r="I180" s="6">
        <v>3</v>
      </c>
      <c r="J180" s="78">
        <v>44125</v>
      </c>
      <c r="K180" s="78"/>
    </row>
    <row r="181" spans="2:11" x14ac:dyDescent="0.25">
      <c r="B181" t="s">
        <v>208</v>
      </c>
      <c r="C181" t="s">
        <v>1220</v>
      </c>
      <c r="D181" t="s">
        <v>471</v>
      </c>
      <c r="E181" t="s">
        <v>471</v>
      </c>
      <c r="F181" t="s">
        <v>471</v>
      </c>
      <c r="G181" s="75">
        <v>36702</v>
      </c>
      <c r="H181">
        <v>1.5649999999999999</v>
      </c>
      <c r="I181" s="6">
        <v>3</v>
      </c>
      <c r="J181" s="78">
        <v>44125</v>
      </c>
      <c r="K181" s="78"/>
    </row>
    <row r="182" spans="2:11" x14ac:dyDescent="0.25">
      <c r="B182" t="s">
        <v>208</v>
      </c>
      <c r="C182" t="s">
        <v>1220</v>
      </c>
      <c r="D182" t="s">
        <v>947</v>
      </c>
      <c r="E182" t="s">
        <v>947</v>
      </c>
      <c r="F182" t="s">
        <v>947</v>
      </c>
      <c r="G182" s="75">
        <v>36702</v>
      </c>
      <c r="H182">
        <v>1.5649999999999999</v>
      </c>
      <c r="I182" s="6">
        <v>3</v>
      </c>
      <c r="J182" s="78">
        <v>44125</v>
      </c>
      <c r="K182" s="78"/>
    </row>
    <row r="183" spans="2:11" x14ac:dyDescent="0.25">
      <c r="B183" t="s">
        <v>208</v>
      </c>
      <c r="C183" t="s">
        <v>1220</v>
      </c>
      <c r="D183" t="s">
        <v>1221</v>
      </c>
      <c r="E183" t="s">
        <v>208</v>
      </c>
      <c r="F183" t="s">
        <v>208</v>
      </c>
      <c r="G183" s="75">
        <v>36702</v>
      </c>
      <c r="H183">
        <v>1.5649999999999999</v>
      </c>
      <c r="I183" s="6">
        <v>3</v>
      </c>
      <c r="J183" s="78"/>
      <c r="K183" s="78"/>
    </row>
    <row r="184" spans="2:11" x14ac:dyDescent="0.25">
      <c r="B184" t="s">
        <v>208</v>
      </c>
      <c r="C184" t="s">
        <v>632</v>
      </c>
      <c r="D184" t="s">
        <v>632</v>
      </c>
      <c r="E184" t="s">
        <v>1222</v>
      </c>
      <c r="F184" t="s">
        <v>1223</v>
      </c>
      <c r="G184" s="75">
        <v>0</v>
      </c>
      <c r="H184" t="s">
        <v>208</v>
      </c>
      <c r="I184" s="6">
        <v>0</v>
      </c>
      <c r="J184" s="78">
        <v>42921</v>
      </c>
      <c r="K184" s="78"/>
    </row>
    <row r="185" spans="2:11" x14ac:dyDescent="0.25">
      <c r="B185" t="s">
        <v>208</v>
      </c>
      <c r="C185" t="s">
        <v>1224</v>
      </c>
      <c r="D185" t="s">
        <v>1224</v>
      </c>
      <c r="E185" t="s">
        <v>1225</v>
      </c>
      <c r="F185" t="s">
        <v>1226</v>
      </c>
      <c r="G185" s="75">
        <v>8</v>
      </c>
      <c r="H185" t="s">
        <v>208</v>
      </c>
      <c r="I185" s="6">
        <v>0</v>
      </c>
      <c r="J185" s="78">
        <v>43108</v>
      </c>
      <c r="K185" s="78"/>
    </row>
    <row r="186" spans="2:11" x14ac:dyDescent="0.25">
      <c r="B186" t="s">
        <v>208</v>
      </c>
      <c r="C186" t="s">
        <v>1227</v>
      </c>
      <c r="D186" t="s">
        <v>1227</v>
      </c>
      <c r="E186" t="s">
        <v>208</v>
      </c>
      <c r="F186" t="s">
        <v>208</v>
      </c>
      <c r="G186" s="75">
        <v>0</v>
      </c>
      <c r="H186" t="s">
        <v>208</v>
      </c>
      <c r="I186" s="6">
        <v>0</v>
      </c>
      <c r="J186" s="78"/>
      <c r="K186" s="78"/>
    </row>
    <row r="187" spans="2:11" x14ac:dyDescent="0.25">
      <c r="B187" t="s">
        <v>1228</v>
      </c>
      <c r="C187" t="s">
        <v>638</v>
      </c>
      <c r="D187" t="s">
        <v>638</v>
      </c>
      <c r="E187" t="s">
        <v>1229</v>
      </c>
      <c r="F187" t="s">
        <v>1230</v>
      </c>
      <c r="G187" s="75">
        <v>11110</v>
      </c>
      <c r="H187">
        <v>1.694</v>
      </c>
      <c r="I187" s="6">
        <v>2</v>
      </c>
      <c r="J187" s="78">
        <v>43607</v>
      </c>
      <c r="K187" s="78"/>
    </row>
    <row r="188" spans="2:11" x14ac:dyDescent="0.25">
      <c r="B188" t="s">
        <v>1228</v>
      </c>
      <c r="C188" t="s">
        <v>638</v>
      </c>
      <c r="D188" t="s">
        <v>590</v>
      </c>
      <c r="E188" t="s">
        <v>590</v>
      </c>
      <c r="F188" t="s">
        <v>1231</v>
      </c>
      <c r="G188" s="75">
        <v>11110</v>
      </c>
      <c r="H188">
        <v>1.694</v>
      </c>
      <c r="I188" s="6">
        <v>2</v>
      </c>
      <c r="J188" s="78">
        <v>43607</v>
      </c>
      <c r="K188" s="78"/>
    </row>
    <row r="189" spans="2:11" x14ac:dyDescent="0.25">
      <c r="B189" t="s">
        <v>208</v>
      </c>
      <c r="C189" t="s">
        <v>638</v>
      </c>
      <c r="D189" t="s">
        <v>1232</v>
      </c>
      <c r="E189" t="s">
        <v>208</v>
      </c>
      <c r="F189" t="s">
        <v>208</v>
      </c>
      <c r="G189" s="75">
        <v>11110</v>
      </c>
      <c r="H189">
        <v>1.694</v>
      </c>
      <c r="I189" s="6">
        <v>2</v>
      </c>
      <c r="J189" s="78">
        <v>43607</v>
      </c>
      <c r="K189" s="78"/>
    </row>
    <row r="190" spans="2:11" x14ac:dyDescent="0.25">
      <c r="B190" t="s">
        <v>1233</v>
      </c>
      <c r="C190" t="s">
        <v>639</v>
      </c>
      <c r="D190" t="s">
        <v>639</v>
      </c>
      <c r="E190" t="s">
        <v>1234</v>
      </c>
      <c r="F190" t="s">
        <v>1235</v>
      </c>
      <c r="G190" s="75">
        <v>46192</v>
      </c>
      <c r="H190">
        <v>1.159</v>
      </c>
      <c r="I190" s="6">
        <v>4</v>
      </c>
      <c r="J190" s="78">
        <v>37368</v>
      </c>
      <c r="K190" s="78"/>
    </row>
    <row r="191" spans="2:11" x14ac:dyDescent="0.25">
      <c r="B191" t="s">
        <v>208</v>
      </c>
      <c r="C191" t="s">
        <v>1236</v>
      </c>
      <c r="D191" t="s">
        <v>1236</v>
      </c>
      <c r="E191" t="s">
        <v>1237</v>
      </c>
      <c r="F191" t="s">
        <v>1238</v>
      </c>
      <c r="G191" s="75">
        <v>107</v>
      </c>
      <c r="H191" t="s">
        <v>208</v>
      </c>
      <c r="I191" s="6">
        <v>0</v>
      </c>
      <c r="J191" s="78">
        <v>40722</v>
      </c>
      <c r="K191" s="78"/>
    </row>
    <row r="192" spans="2:11" x14ac:dyDescent="0.25">
      <c r="B192" t="s">
        <v>208</v>
      </c>
      <c r="C192" t="s">
        <v>1239</v>
      </c>
      <c r="D192" t="s">
        <v>1239</v>
      </c>
      <c r="E192" t="s">
        <v>208</v>
      </c>
      <c r="F192" t="s">
        <v>208</v>
      </c>
      <c r="G192" s="75">
        <v>223744</v>
      </c>
      <c r="H192" t="s">
        <v>208</v>
      </c>
      <c r="I192" s="6">
        <v>0</v>
      </c>
      <c r="J192" s="78" t="s">
        <v>208</v>
      </c>
      <c r="K192" s="78"/>
    </row>
    <row r="193" spans="2:11" x14ac:dyDescent="0.25">
      <c r="B193" t="s">
        <v>208</v>
      </c>
      <c r="C193" t="s">
        <v>1239</v>
      </c>
      <c r="D193" t="s">
        <v>1240</v>
      </c>
      <c r="E193" t="s">
        <v>208</v>
      </c>
      <c r="F193" t="s">
        <v>208</v>
      </c>
      <c r="G193" s="75">
        <v>223744</v>
      </c>
      <c r="H193" t="s">
        <v>208</v>
      </c>
      <c r="I193" s="6">
        <v>0</v>
      </c>
      <c r="J193" s="78" t="s">
        <v>208</v>
      </c>
      <c r="K193" s="78"/>
    </row>
    <row r="194" spans="2:11" x14ac:dyDescent="0.25">
      <c r="B194" t="s">
        <v>208</v>
      </c>
      <c r="C194" t="s">
        <v>1239</v>
      </c>
      <c r="D194" t="s">
        <v>1241</v>
      </c>
      <c r="E194" t="s">
        <v>1242</v>
      </c>
      <c r="F194" t="s">
        <v>1243</v>
      </c>
      <c r="G194" s="75">
        <v>223744</v>
      </c>
      <c r="H194" t="s">
        <v>208</v>
      </c>
      <c r="I194" s="6">
        <v>0</v>
      </c>
      <c r="J194" s="78">
        <v>38373</v>
      </c>
      <c r="K194" s="78"/>
    </row>
    <row r="195" spans="2:11" x14ac:dyDescent="0.25">
      <c r="B195" t="s">
        <v>208</v>
      </c>
      <c r="C195" t="s">
        <v>1244</v>
      </c>
      <c r="D195" t="s">
        <v>1244</v>
      </c>
      <c r="E195" t="s">
        <v>1245</v>
      </c>
      <c r="F195" t="s">
        <v>1246</v>
      </c>
      <c r="G195" s="75">
        <v>24055</v>
      </c>
      <c r="H195">
        <v>0.78800000000000003</v>
      </c>
      <c r="I195" s="6">
        <v>4</v>
      </c>
      <c r="J195" s="78">
        <v>40815</v>
      </c>
      <c r="K195" s="78"/>
    </row>
    <row r="196" spans="2:11" x14ac:dyDescent="0.25">
      <c r="B196" t="s">
        <v>208</v>
      </c>
      <c r="C196" t="s">
        <v>1244</v>
      </c>
      <c r="D196" t="s">
        <v>1247</v>
      </c>
      <c r="E196" t="s">
        <v>208</v>
      </c>
      <c r="F196" t="s">
        <v>208</v>
      </c>
      <c r="G196" s="75">
        <v>24055</v>
      </c>
      <c r="H196">
        <v>0.78800000000000003</v>
      </c>
      <c r="I196" s="6">
        <v>4</v>
      </c>
      <c r="J196" s="78" t="s">
        <v>208</v>
      </c>
      <c r="K196" s="78"/>
    </row>
    <row r="197" spans="2:11" x14ac:dyDescent="0.25">
      <c r="B197" t="s">
        <v>208</v>
      </c>
      <c r="C197" t="s">
        <v>1244</v>
      </c>
      <c r="D197" t="s">
        <v>1248</v>
      </c>
      <c r="E197" t="s">
        <v>1249</v>
      </c>
      <c r="F197" t="s">
        <v>1250</v>
      </c>
      <c r="G197" s="75">
        <v>24055</v>
      </c>
      <c r="H197">
        <v>0.78800000000000003</v>
      </c>
      <c r="I197" s="6">
        <v>4</v>
      </c>
      <c r="J197" s="78">
        <v>40815</v>
      </c>
      <c r="K197" s="78"/>
    </row>
    <row r="198" spans="2:11" x14ac:dyDescent="0.25">
      <c r="B198" t="s">
        <v>208</v>
      </c>
      <c r="C198" t="s">
        <v>1251</v>
      </c>
      <c r="D198" t="s">
        <v>1251</v>
      </c>
      <c r="E198" t="s">
        <v>208</v>
      </c>
      <c r="F198" t="s">
        <v>208</v>
      </c>
      <c r="G198" s="75">
        <v>215</v>
      </c>
      <c r="H198">
        <v>1.806</v>
      </c>
      <c r="I198" s="6">
        <v>2</v>
      </c>
      <c r="J198" s="78" t="s">
        <v>208</v>
      </c>
      <c r="K198" s="78"/>
    </row>
    <row r="199" spans="2:11" x14ac:dyDescent="0.25">
      <c r="B199" t="s">
        <v>208</v>
      </c>
      <c r="C199" t="s">
        <v>1251</v>
      </c>
      <c r="D199" t="s">
        <v>1252</v>
      </c>
      <c r="E199" t="s">
        <v>1253</v>
      </c>
      <c r="F199" t="s">
        <v>1254</v>
      </c>
      <c r="G199" s="75">
        <v>215</v>
      </c>
      <c r="H199">
        <v>1.806</v>
      </c>
      <c r="I199" s="6">
        <v>2</v>
      </c>
      <c r="J199" s="78">
        <v>37327</v>
      </c>
      <c r="K199" s="78"/>
    </row>
    <row r="200" spans="2:11" x14ac:dyDescent="0.25">
      <c r="B200" t="s">
        <v>1107</v>
      </c>
      <c r="C200" t="s">
        <v>1251</v>
      </c>
      <c r="D200" t="s">
        <v>661</v>
      </c>
      <c r="E200" t="s">
        <v>951</v>
      </c>
      <c r="F200" t="s">
        <v>1255</v>
      </c>
      <c r="G200" s="75">
        <v>215</v>
      </c>
      <c r="H200">
        <v>1.806</v>
      </c>
      <c r="I200" s="6">
        <v>2</v>
      </c>
      <c r="J200" s="78">
        <v>37327</v>
      </c>
      <c r="K200" s="78"/>
    </row>
    <row r="201" spans="2:11" x14ac:dyDescent="0.25">
      <c r="B201" t="s">
        <v>208</v>
      </c>
      <c r="C201" t="s">
        <v>1256</v>
      </c>
      <c r="D201" t="s">
        <v>1256</v>
      </c>
      <c r="E201" t="s">
        <v>208</v>
      </c>
      <c r="F201" t="s">
        <v>208</v>
      </c>
      <c r="G201" s="75">
        <v>0</v>
      </c>
      <c r="H201" t="s">
        <v>208</v>
      </c>
      <c r="I201" s="6">
        <v>0</v>
      </c>
      <c r="J201" s="78"/>
      <c r="K201" s="78"/>
    </row>
    <row r="202" spans="2:11" x14ac:dyDescent="0.25">
      <c r="B202" t="s">
        <v>208</v>
      </c>
      <c r="C202" t="s">
        <v>1256</v>
      </c>
      <c r="D202" t="s">
        <v>1257</v>
      </c>
      <c r="E202" t="s">
        <v>1258</v>
      </c>
      <c r="F202" t="s">
        <v>1258</v>
      </c>
      <c r="G202" s="75">
        <v>0</v>
      </c>
      <c r="H202" t="s">
        <v>208</v>
      </c>
      <c r="I202" s="6">
        <v>0</v>
      </c>
      <c r="J202" s="78"/>
      <c r="K202" s="78"/>
    </row>
    <row r="203" spans="2:11" x14ac:dyDescent="0.25">
      <c r="B203" t="s">
        <v>208</v>
      </c>
      <c r="C203" t="s">
        <v>1259</v>
      </c>
      <c r="D203" t="s">
        <v>1259</v>
      </c>
      <c r="E203" t="s">
        <v>208</v>
      </c>
      <c r="F203" t="s">
        <v>208</v>
      </c>
      <c r="G203" s="75">
        <v>0</v>
      </c>
      <c r="H203" t="s">
        <v>208</v>
      </c>
      <c r="I203" s="6">
        <v>0</v>
      </c>
      <c r="J203" s="78"/>
      <c r="K203" s="78"/>
    </row>
    <row r="204" spans="2:11" x14ac:dyDescent="0.25">
      <c r="B204" t="s">
        <v>1233</v>
      </c>
      <c r="C204" t="s">
        <v>685</v>
      </c>
      <c r="D204" t="s">
        <v>685</v>
      </c>
      <c r="E204" t="s">
        <v>1260</v>
      </c>
      <c r="F204" t="s">
        <v>1261</v>
      </c>
      <c r="G204" s="75">
        <v>0</v>
      </c>
      <c r="H204" t="s">
        <v>208</v>
      </c>
      <c r="I204" s="6">
        <v>0</v>
      </c>
      <c r="J204" s="78">
        <v>44140</v>
      </c>
      <c r="K204" s="78"/>
    </row>
    <row r="205" spans="2:11" x14ac:dyDescent="0.25">
      <c r="B205" t="s">
        <v>208</v>
      </c>
      <c r="C205" t="s">
        <v>1262</v>
      </c>
      <c r="D205" t="s">
        <v>1262</v>
      </c>
      <c r="E205" t="s">
        <v>1263</v>
      </c>
      <c r="F205" t="s">
        <v>1264</v>
      </c>
      <c r="G205" s="75">
        <v>0</v>
      </c>
      <c r="H205" t="s">
        <v>208</v>
      </c>
      <c r="I205" s="6">
        <v>0</v>
      </c>
      <c r="J205" s="78" t="s">
        <v>208</v>
      </c>
      <c r="K205" s="78"/>
    </row>
    <row r="206" spans="2:11" x14ac:dyDescent="0.25">
      <c r="B206" t="s">
        <v>208</v>
      </c>
      <c r="C206" t="s">
        <v>1265</v>
      </c>
      <c r="D206" t="s">
        <v>1265</v>
      </c>
      <c r="E206" t="s">
        <v>208</v>
      </c>
      <c r="F206" t="s">
        <v>208</v>
      </c>
      <c r="G206" s="75">
        <v>58681</v>
      </c>
      <c r="H206" t="s">
        <v>208</v>
      </c>
      <c r="I206" s="6">
        <v>0</v>
      </c>
      <c r="J206" s="78" t="s">
        <v>208</v>
      </c>
      <c r="K206" s="78"/>
    </row>
    <row r="207" spans="2:11" x14ac:dyDescent="0.25">
      <c r="B207" t="s">
        <v>208</v>
      </c>
      <c r="C207" t="s">
        <v>1265</v>
      </c>
      <c r="D207" t="s">
        <v>1266</v>
      </c>
      <c r="E207" t="s">
        <v>208</v>
      </c>
      <c r="F207" t="s">
        <v>208</v>
      </c>
      <c r="G207" s="75">
        <v>58681</v>
      </c>
      <c r="H207" t="s">
        <v>208</v>
      </c>
      <c r="I207" s="6">
        <v>0</v>
      </c>
      <c r="J207" s="78" t="s">
        <v>208</v>
      </c>
      <c r="K207" s="78"/>
    </row>
    <row r="208" spans="2:11" x14ac:dyDescent="0.25">
      <c r="B208" t="s">
        <v>208</v>
      </c>
      <c r="C208" t="s">
        <v>1265</v>
      </c>
      <c r="D208" t="s">
        <v>1267</v>
      </c>
      <c r="E208" t="s">
        <v>1268</v>
      </c>
      <c r="F208" t="s">
        <v>1269</v>
      </c>
      <c r="G208" s="75">
        <v>58681</v>
      </c>
      <c r="H208" t="s">
        <v>208</v>
      </c>
      <c r="I208" s="6">
        <v>0</v>
      </c>
      <c r="J208" s="78">
        <v>38881</v>
      </c>
      <c r="K208" s="78"/>
    </row>
    <row r="209" spans="2:11" x14ac:dyDescent="0.25">
      <c r="B209" t="s">
        <v>208</v>
      </c>
      <c r="C209" t="s">
        <v>1265</v>
      </c>
      <c r="D209" t="s">
        <v>1270</v>
      </c>
      <c r="E209" t="s">
        <v>1271</v>
      </c>
      <c r="F209" t="s">
        <v>1272</v>
      </c>
      <c r="G209" s="75">
        <v>58681</v>
      </c>
      <c r="H209" t="s">
        <v>208</v>
      </c>
      <c r="I209" s="6">
        <v>0</v>
      </c>
      <c r="J209" s="78">
        <v>38881</v>
      </c>
      <c r="K209" s="78"/>
    </row>
    <row r="210" spans="2:11" x14ac:dyDescent="0.25">
      <c r="B210" t="s">
        <v>208</v>
      </c>
      <c r="C210" t="s">
        <v>1265</v>
      </c>
      <c r="D210" t="s">
        <v>1273</v>
      </c>
      <c r="E210" t="s">
        <v>1274</v>
      </c>
      <c r="F210" t="s">
        <v>1275</v>
      </c>
      <c r="G210" s="75">
        <v>58681</v>
      </c>
      <c r="H210" t="s">
        <v>208</v>
      </c>
      <c r="I210" s="6">
        <v>0</v>
      </c>
      <c r="J210" s="78">
        <v>38881</v>
      </c>
      <c r="K210" s="78"/>
    </row>
    <row r="211" spans="2:11" x14ac:dyDescent="0.25">
      <c r="B211" t="s">
        <v>208</v>
      </c>
      <c r="C211" t="s">
        <v>1265</v>
      </c>
      <c r="D211" t="s">
        <v>1276</v>
      </c>
      <c r="E211" t="s">
        <v>1276</v>
      </c>
      <c r="F211" t="s">
        <v>1276</v>
      </c>
      <c r="G211" s="75">
        <v>58681</v>
      </c>
      <c r="H211" t="s">
        <v>208</v>
      </c>
      <c r="I211" s="6">
        <v>0</v>
      </c>
      <c r="J211" s="78">
        <v>38881</v>
      </c>
      <c r="K211" s="78"/>
    </row>
    <row r="212" spans="2:11" x14ac:dyDescent="0.25">
      <c r="B212" t="s">
        <v>208</v>
      </c>
      <c r="C212" t="s">
        <v>1277</v>
      </c>
      <c r="D212" t="s">
        <v>1277</v>
      </c>
      <c r="E212" t="s">
        <v>1278</v>
      </c>
      <c r="F212" t="s">
        <v>1279</v>
      </c>
      <c r="G212" s="75">
        <v>0</v>
      </c>
      <c r="H212">
        <v>0.73699999999999999</v>
      </c>
      <c r="I212" s="6">
        <v>4</v>
      </c>
      <c r="J212" s="78">
        <v>43776</v>
      </c>
      <c r="K212" s="78"/>
    </row>
    <row r="213" spans="2:11" x14ac:dyDescent="0.25">
      <c r="B213" t="s">
        <v>208</v>
      </c>
      <c r="C213" t="s">
        <v>1277</v>
      </c>
      <c r="D213" t="s">
        <v>439</v>
      </c>
      <c r="E213" t="s">
        <v>439</v>
      </c>
      <c r="F213" t="s">
        <v>1280</v>
      </c>
      <c r="G213" s="75">
        <v>0</v>
      </c>
      <c r="H213">
        <v>0.73699999999999999</v>
      </c>
      <c r="I213" s="6">
        <v>4</v>
      </c>
      <c r="J213" s="78">
        <v>43776</v>
      </c>
      <c r="K213" s="78"/>
    </row>
    <row r="214" spans="2:11" x14ac:dyDescent="0.25">
      <c r="B214" t="s">
        <v>208</v>
      </c>
      <c r="C214" t="s">
        <v>1277</v>
      </c>
      <c r="D214" t="s">
        <v>1281</v>
      </c>
      <c r="E214" t="s">
        <v>208</v>
      </c>
      <c r="F214" t="s">
        <v>208</v>
      </c>
      <c r="G214" s="75">
        <v>0</v>
      </c>
      <c r="H214">
        <v>0.73699999999999999</v>
      </c>
      <c r="I214" s="6">
        <v>4</v>
      </c>
      <c r="J214" s="78">
        <v>43776</v>
      </c>
      <c r="K214" s="78"/>
    </row>
    <row r="215" spans="2:11" x14ac:dyDescent="0.25">
      <c r="B215" t="s">
        <v>208</v>
      </c>
      <c r="C215" t="s">
        <v>1282</v>
      </c>
      <c r="D215" t="s">
        <v>1282</v>
      </c>
      <c r="E215" t="s">
        <v>1283</v>
      </c>
      <c r="F215" t="s">
        <v>1284</v>
      </c>
      <c r="G215" s="75">
        <v>1641</v>
      </c>
      <c r="H215" t="s">
        <v>208</v>
      </c>
      <c r="I215" s="6">
        <v>0</v>
      </c>
      <c r="J215" s="78">
        <v>43776</v>
      </c>
      <c r="K215" s="78"/>
    </row>
    <row r="216" spans="2:11" x14ac:dyDescent="0.25">
      <c r="B216" t="s">
        <v>208</v>
      </c>
      <c r="C216" t="s">
        <v>1285</v>
      </c>
      <c r="D216" t="s">
        <v>1285</v>
      </c>
      <c r="E216" t="s">
        <v>208</v>
      </c>
      <c r="F216" t="s">
        <v>208</v>
      </c>
      <c r="G216" s="75">
        <v>0</v>
      </c>
      <c r="H216" t="s">
        <v>208</v>
      </c>
      <c r="I216" s="6">
        <v>0</v>
      </c>
      <c r="J216" s="78"/>
      <c r="K216" s="78"/>
    </row>
    <row r="217" spans="2:11" x14ac:dyDescent="0.25">
      <c r="B217" t="s">
        <v>208</v>
      </c>
      <c r="C217" t="s">
        <v>1286</v>
      </c>
      <c r="D217" t="s">
        <v>1286</v>
      </c>
      <c r="E217" t="s">
        <v>1287</v>
      </c>
      <c r="F217" t="s">
        <v>1288</v>
      </c>
      <c r="G217" s="75">
        <v>0</v>
      </c>
      <c r="H217" t="s">
        <v>208</v>
      </c>
      <c r="I217" s="6">
        <v>0</v>
      </c>
      <c r="J217" s="78">
        <v>43437</v>
      </c>
      <c r="K217" s="78"/>
    </row>
    <row r="218" spans="2:11" x14ac:dyDescent="0.25">
      <c r="B218" t="s">
        <v>991</v>
      </c>
      <c r="C218" t="s">
        <v>707</v>
      </c>
      <c r="D218" t="s">
        <v>707</v>
      </c>
      <c r="E218" t="s">
        <v>1289</v>
      </c>
      <c r="F218" t="s">
        <v>1290</v>
      </c>
      <c r="G218" s="75">
        <v>128280</v>
      </c>
      <c r="H218">
        <v>1.272</v>
      </c>
      <c r="I218" s="6">
        <v>3</v>
      </c>
      <c r="J218" s="78">
        <v>37648</v>
      </c>
      <c r="K218" s="78"/>
    </row>
    <row r="219" spans="2:11" x14ac:dyDescent="0.25">
      <c r="B219" t="s">
        <v>208</v>
      </c>
      <c r="C219" t="s">
        <v>707</v>
      </c>
      <c r="D219" t="s">
        <v>1291</v>
      </c>
      <c r="E219" t="s">
        <v>208</v>
      </c>
      <c r="F219" t="s">
        <v>208</v>
      </c>
      <c r="G219" s="75">
        <v>128280</v>
      </c>
      <c r="H219">
        <v>1.272</v>
      </c>
      <c r="I219" s="6">
        <v>3</v>
      </c>
      <c r="J219" s="78" t="s">
        <v>208</v>
      </c>
      <c r="K219" s="78"/>
    </row>
    <row r="220" spans="2:11" x14ac:dyDescent="0.25">
      <c r="B220" t="s">
        <v>208</v>
      </c>
      <c r="C220" t="s">
        <v>707</v>
      </c>
      <c r="D220" t="s">
        <v>1292</v>
      </c>
      <c r="E220" t="s">
        <v>1292</v>
      </c>
      <c r="F220" t="s">
        <v>1293</v>
      </c>
      <c r="G220" s="75">
        <v>128280</v>
      </c>
      <c r="H220">
        <v>1.272</v>
      </c>
      <c r="I220" s="6">
        <v>3</v>
      </c>
      <c r="J220" s="78">
        <v>37648</v>
      </c>
      <c r="K220" s="78"/>
    </row>
    <row r="221" spans="2:11" x14ac:dyDescent="0.25">
      <c r="B221" t="s">
        <v>208</v>
      </c>
      <c r="C221" t="s">
        <v>707</v>
      </c>
      <c r="D221" t="s">
        <v>1294</v>
      </c>
      <c r="E221" t="s">
        <v>1295</v>
      </c>
      <c r="F221" t="s">
        <v>1296</v>
      </c>
      <c r="G221" s="75">
        <v>128280</v>
      </c>
      <c r="H221">
        <v>1.272</v>
      </c>
      <c r="I221" s="6">
        <v>3</v>
      </c>
      <c r="J221" s="78">
        <v>37648</v>
      </c>
      <c r="K221" s="78"/>
    </row>
    <row r="222" spans="2:11" x14ac:dyDescent="0.25">
      <c r="B222" t="s">
        <v>208</v>
      </c>
      <c r="C222" t="s">
        <v>707</v>
      </c>
      <c r="D222" t="s">
        <v>1297</v>
      </c>
      <c r="E222" t="s">
        <v>1298</v>
      </c>
      <c r="F222" t="s">
        <v>1299</v>
      </c>
      <c r="G222" s="75">
        <v>128280</v>
      </c>
      <c r="H222">
        <v>1.272</v>
      </c>
      <c r="I222" s="6">
        <v>3</v>
      </c>
      <c r="J222" s="78">
        <v>37648</v>
      </c>
      <c r="K222" s="78"/>
    </row>
    <row r="223" spans="2:11" x14ac:dyDescent="0.25">
      <c r="B223" t="s">
        <v>208</v>
      </c>
      <c r="C223" t="s">
        <v>707</v>
      </c>
      <c r="D223" t="s">
        <v>1300</v>
      </c>
      <c r="E223" t="s">
        <v>1300</v>
      </c>
      <c r="F223" t="s">
        <v>1301</v>
      </c>
      <c r="G223" s="75">
        <v>128280</v>
      </c>
      <c r="H223">
        <v>1.272</v>
      </c>
      <c r="I223" s="6">
        <v>3</v>
      </c>
      <c r="J223" s="78">
        <v>37648</v>
      </c>
      <c r="K223" s="78"/>
    </row>
    <row r="224" spans="2:11" x14ac:dyDescent="0.25">
      <c r="B224" t="s">
        <v>208</v>
      </c>
      <c r="C224" t="s">
        <v>1302</v>
      </c>
      <c r="D224" t="s">
        <v>1302</v>
      </c>
      <c r="E224" t="s">
        <v>208</v>
      </c>
      <c r="F224" t="s">
        <v>208</v>
      </c>
      <c r="G224" s="75">
        <v>0</v>
      </c>
      <c r="H224">
        <v>8.1270000000000007</v>
      </c>
      <c r="I224" s="6">
        <v>1</v>
      </c>
      <c r="J224" s="78" t="s">
        <v>208</v>
      </c>
      <c r="K224" s="78"/>
    </row>
    <row r="225" spans="2:11" x14ac:dyDescent="0.25">
      <c r="B225" t="s">
        <v>208</v>
      </c>
      <c r="C225" t="s">
        <v>1302</v>
      </c>
      <c r="D225" t="s">
        <v>743</v>
      </c>
      <c r="E225" t="s">
        <v>953</v>
      </c>
      <c r="F225" t="s">
        <v>1303</v>
      </c>
      <c r="G225" s="75">
        <v>0</v>
      </c>
      <c r="H225">
        <v>8.1270000000000007</v>
      </c>
      <c r="I225" s="6">
        <v>1</v>
      </c>
      <c r="J225" s="78">
        <v>44279</v>
      </c>
      <c r="K225" s="78"/>
    </row>
    <row r="226" spans="2:11" x14ac:dyDescent="0.25">
      <c r="B226" t="s">
        <v>208</v>
      </c>
      <c r="C226" t="s">
        <v>1302</v>
      </c>
      <c r="D226" t="s">
        <v>1304</v>
      </c>
      <c r="E226" t="s">
        <v>208</v>
      </c>
      <c r="F226" t="s">
        <v>208</v>
      </c>
      <c r="G226" s="75">
        <v>0</v>
      </c>
      <c r="H226">
        <v>8.1270000000000007</v>
      </c>
      <c r="I226" s="6">
        <v>1</v>
      </c>
      <c r="J226" s="78" t="s">
        <v>208</v>
      </c>
      <c r="K226" s="78"/>
    </row>
    <row r="227" spans="2:11" x14ac:dyDescent="0.25">
      <c r="B227" t="s">
        <v>208</v>
      </c>
      <c r="C227" t="s">
        <v>1305</v>
      </c>
      <c r="D227" t="s">
        <v>1305</v>
      </c>
      <c r="E227" t="s">
        <v>208</v>
      </c>
      <c r="F227" t="s">
        <v>208</v>
      </c>
      <c r="G227" s="75">
        <v>1372023</v>
      </c>
      <c r="H227">
        <v>0.48199999999999998</v>
      </c>
      <c r="I227" s="6">
        <v>5</v>
      </c>
      <c r="J227" s="78" t="s">
        <v>208</v>
      </c>
      <c r="K227" s="78"/>
    </row>
    <row r="228" spans="2:11" x14ac:dyDescent="0.25">
      <c r="B228" t="s">
        <v>208</v>
      </c>
      <c r="C228" t="s">
        <v>1305</v>
      </c>
      <c r="D228" t="s">
        <v>1306</v>
      </c>
      <c r="E228" t="s">
        <v>208</v>
      </c>
      <c r="F228" t="s">
        <v>208</v>
      </c>
      <c r="G228" s="75">
        <v>1372023</v>
      </c>
      <c r="H228">
        <v>0.48199999999999998</v>
      </c>
      <c r="I228" s="6">
        <v>5</v>
      </c>
      <c r="J228" s="78" t="s">
        <v>208</v>
      </c>
      <c r="K228" s="78"/>
    </row>
    <row r="229" spans="2:11" x14ac:dyDescent="0.25">
      <c r="B229" t="s">
        <v>991</v>
      </c>
      <c r="C229" t="s">
        <v>1305</v>
      </c>
      <c r="D229" t="s">
        <v>744</v>
      </c>
      <c r="E229" t="s">
        <v>954</v>
      </c>
      <c r="F229" t="s">
        <v>1307</v>
      </c>
      <c r="G229" s="75">
        <v>1372023</v>
      </c>
      <c r="H229">
        <v>0.48199999999999998</v>
      </c>
      <c r="I229" s="6">
        <v>5</v>
      </c>
      <c r="J229" s="78">
        <v>36893</v>
      </c>
      <c r="K229" s="78"/>
    </row>
    <row r="230" spans="2:11" x14ac:dyDescent="0.25">
      <c r="B230" t="s">
        <v>208</v>
      </c>
      <c r="C230" t="s">
        <v>1308</v>
      </c>
      <c r="D230" t="s">
        <v>1308</v>
      </c>
      <c r="E230" t="s">
        <v>208</v>
      </c>
      <c r="F230" t="s">
        <v>208</v>
      </c>
      <c r="G230" s="75">
        <v>304853</v>
      </c>
      <c r="H230">
        <v>1.8160000000000001</v>
      </c>
      <c r="I230" s="6">
        <v>2</v>
      </c>
      <c r="J230" s="78" t="s">
        <v>208</v>
      </c>
      <c r="K230" s="78"/>
    </row>
    <row r="231" spans="2:11" x14ac:dyDescent="0.25">
      <c r="B231" t="s">
        <v>1083</v>
      </c>
      <c r="C231" t="s">
        <v>1308</v>
      </c>
      <c r="D231" t="s">
        <v>434</v>
      </c>
      <c r="E231" t="s">
        <v>928</v>
      </c>
      <c r="F231" t="s">
        <v>1309</v>
      </c>
      <c r="G231" s="75">
        <v>304853</v>
      </c>
      <c r="H231">
        <v>1.8160000000000001</v>
      </c>
      <c r="I231" s="6">
        <v>2</v>
      </c>
      <c r="J231" s="78">
        <v>39748</v>
      </c>
      <c r="K231" s="78"/>
    </row>
    <row r="232" spans="2:11" x14ac:dyDescent="0.25">
      <c r="B232" t="s">
        <v>208</v>
      </c>
      <c r="C232" t="s">
        <v>1308</v>
      </c>
      <c r="D232" t="s">
        <v>1310</v>
      </c>
      <c r="E232" t="s">
        <v>208</v>
      </c>
      <c r="F232" t="s">
        <v>208</v>
      </c>
      <c r="G232" s="75">
        <v>304853</v>
      </c>
      <c r="H232">
        <v>1.8160000000000001</v>
      </c>
      <c r="I232" s="6">
        <v>2</v>
      </c>
      <c r="J232" s="78" t="s">
        <v>208</v>
      </c>
      <c r="K232" s="78"/>
    </row>
    <row r="233" spans="2:11" x14ac:dyDescent="0.25">
      <c r="B233" t="s">
        <v>1083</v>
      </c>
      <c r="C233" t="s">
        <v>1308</v>
      </c>
      <c r="D233" t="s">
        <v>1311</v>
      </c>
      <c r="E233" t="s">
        <v>466</v>
      </c>
      <c r="F233" t="s">
        <v>1312</v>
      </c>
      <c r="G233" s="75">
        <v>304853</v>
      </c>
      <c r="H233">
        <v>1.8160000000000001</v>
      </c>
      <c r="I233" s="6">
        <v>2</v>
      </c>
      <c r="J233" s="78">
        <v>39748</v>
      </c>
      <c r="K233" s="78"/>
    </row>
    <row r="234" spans="2:11" x14ac:dyDescent="0.25">
      <c r="B234" t="s">
        <v>208</v>
      </c>
      <c r="C234" t="s">
        <v>1308</v>
      </c>
      <c r="D234" t="s">
        <v>1313</v>
      </c>
      <c r="E234" t="s">
        <v>208</v>
      </c>
      <c r="F234" t="s">
        <v>208</v>
      </c>
      <c r="G234" s="75">
        <v>304853</v>
      </c>
      <c r="H234">
        <v>1.8160000000000001</v>
      </c>
      <c r="I234" s="6">
        <v>2</v>
      </c>
      <c r="J234" s="78" t="s">
        <v>208</v>
      </c>
      <c r="K234" s="78"/>
    </row>
    <row r="235" spans="2:11" x14ac:dyDescent="0.25">
      <c r="B235" t="s">
        <v>208</v>
      </c>
      <c r="C235" t="s">
        <v>1308</v>
      </c>
      <c r="D235" t="s">
        <v>1314</v>
      </c>
      <c r="E235" t="s">
        <v>1315</v>
      </c>
      <c r="F235" t="s">
        <v>1316</v>
      </c>
      <c r="G235" s="75">
        <v>304853</v>
      </c>
      <c r="H235">
        <v>1.8160000000000001</v>
      </c>
      <c r="I235" s="6">
        <v>2</v>
      </c>
      <c r="J235" s="78">
        <v>39748</v>
      </c>
      <c r="K235" s="78"/>
    </row>
    <row r="236" spans="2:11" x14ac:dyDescent="0.25">
      <c r="B236" t="s">
        <v>208</v>
      </c>
      <c r="C236" t="s">
        <v>1317</v>
      </c>
      <c r="D236" t="s">
        <v>1317</v>
      </c>
      <c r="E236" t="s">
        <v>208</v>
      </c>
      <c r="F236" t="s">
        <v>208</v>
      </c>
      <c r="G236" s="75">
        <v>166810</v>
      </c>
      <c r="H236" t="s">
        <v>208</v>
      </c>
      <c r="I236" s="6">
        <v>0</v>
      </c>
      <c r="J236" s="78" t="s">
        <v>208</v>
      </c>
      <c r="K236" s="78"/>
    </row>
    <row r="237" spans="2:11" x14ac:dyDescent="0.25">
      <c r="B237" t="s">
        <v>208</v>
      </c>
      <c r="C237" t="s">
        <v>1317</v>
      </c>
      <c r="D237" t="s">
        <v>1318</v>
      </c>
      <c r="E237" t="s">
        <v>208</v>
      </c>
      <c r="F237" t="s">
        <v>208</v>
      </c>
      <c r="G237" s="75">
        <v>166810</v>
      </c>
      <c r="H237" t="s">
        <v>208</v>
      </c>
      <c r="I237" s="6">
        <v>0</v>
      </c>
      <c r="J237" s="78" t="s">
        <v>208</v>
      </c>
      <c r="K237" s="78"/>
    </row>
    <row r="238" spans="2:11" x14ac:dyDescent="0.25">
      <c r="B238" t="s">
        <v>208</v>
      </c>
      <c r="C238" t="s">
        <v>1317</v>
      </c>
      <c r="D238" t="s">
        <v>1319</v>
      </c>
      <c r="E238" t="s">
        <v>1320</v>
      </c>
      <c r="F238" t="s">
        <v>1321</v>
      </c>
      <c r="G238" s="75">
        <v>166810</v>
      </c>
      <c r="H238" t="s">
        <v>208</v>
      </c>
      <c r="I238" s="6">
        <v>0</v>
      </c>
      <c r="J238" s="78">
        <v>37230</v>
      </c>
      <c r="K238" s="78"/>
    </row>
    <row r="239" spans="2:11" x14ac:dyDescent="0.25">
      <c r="B239" t="s">
        <v>208</v>
      </c>
      <c r="C239" t="s">
        <v>1317</v>
      </c>
      <c r="D239" t="s">
        <v>1322</v>
      </c>
      <c r="E239" t="s">
        <v>1322</v>
      </c>
      <c r="F239" t="s">
        <v>1323</v>
      </c>
      <c r="G239" s="75">
        <v>166810</v>
      </c>
      <c r="H239" t="s">
        <v>208</v>
      </c>
      <c r="I239" s="6">
        <v>0</v>
      </c>
      <c r="J239" s="78">
        <v>37230</v>
      </c>
      <c r="K239" s="78"/>
    </row>
    <row r="240" spans="2:11" x14ac:dyDescent="0.25">
      <c r="B240" t="s">
        <v>208</v>
      </c>
      <c r="C240" t="s">
        <v>1317</v>
      </c>
      <c r="D240" t="s">
        <v>1324</v>
      </c>
      <c r="E240" t="s">
        <v>1324</v>
      </c>
      <c r="F240" t="s">
        <v>1325</v>
      </c>
      <c r="G240" s="75">
        <v>166810</v>
      </c>
      <c r="H240" t="s">
        <v>208</v>
      </c>
      <c r="I240" s="6">
        <v>0</v>
      </c>
      <c r="J240" s="78">
        <v>37230</v>
      </c>
      <c r="K240" s="78"/>
    </row>
    <row r="241" spans="2:11" x14ac:dyDescent="0.25">
      <c r="B241" t="s">
        <v>208</v>
      </c>
      <c r="C241" t="s">
        <v>748</v>
      </c>
      <c r="D241" t="s">
        <v>748</v>
      </c>
      <c r="E241" t="s">
        <v>1326</v>
      </c>
      <c r="F241" t="s">
        <v>1327</v>
      </c>
      <c r="G241" s="75">
        <v>2857</v>
      </c>
      <c r="H241">
        <v>1.198</v>
      </c>
      <c r="I241" s="6">
        <v>3</v>
      </c>
      <c r="J241" s="78">
        <v>43776</v>
      </c>
      <c r="K241" s="78"/>
    </row>
    <row r="242" spans="2:11" x14ac:dyDescent="0.25">
      <c r="B242" t="s">
        <v>208</v>
      </c>
      <c r="C242" t="s">
        <v>1328</v>
      </c>
      <c r="D242" t="s">
        <v>1328</v>
      </c>
      <c r="E242" t="s">
        <v>1329</v>
      </c>
      <c r="F242" t="s">
        <v>1330</v>
      </c>
      <c r="G242" s="75">
        <v>38011</v>
      </c>
      <c r="H242" t="s">
        <v>208</v>
      </c>
      <c r="I242" s="6">
        <v>0</v>
      </c>
      <c r="J242" s="78">
        <v>40749</v>
      </c>
      <c r="K242" s="78"/>
    </row>
    <row r="243" spans="2:11" x14ac:dyDescent="0.25">
      <c r="B243" t="s">
        <v>208</v>
      </c>
      <c r="C243" t="s">
        <v>1331</v>
      </c>
      <c r="D243" t="s">
        <v>1331</v>
      </c>
      <c r="E243" t="s">
        <v>208</v>
      </c>
      <c r="F243" t="s">
        <v>208</v>
      </c>
      <c r="G243" s="75">
        <v>0</v>
      </c>
      <c r="H243" t="s">
        <v>208</v>
      </c>
      <c r="I243" s="6">
        <v>0</v>
      </c>
      <c r="J243" s="78"/>
      <c r="K243" s="78"/>
    </row>
    <row r="244" spans="2:11" x14ac:dyDescent="0.25">
      <c r="B244" t="s">
        <v>208</v>
      </c>
      <c r="C244" t="s">
        <v>1331</v>
      </c>
      <c r="D244" t="s">
        <v>1332</v>
      </c>
      <c r="E244" t="s">
        <v>208</v>
      </c>
      <c r="F244" t="s">
        <v>208</v>
      </c>
      <c r="G244" s="75">
        <v>0</v>
      </c>
      <c r="H244" t="s">
        <v>208</v>
      </c>
      <c r="I244" s="6">
        <v>0</v>
      </c>
      <c r="J244" s="78"/>
      <c r="K244" s="78"/>
    </row>
    <row r="245" spans="2:11" x14ac:dyDescent="0.25">
      <c r="B245" t="s">
        <v>208</v>
      </c>
      <c r="C245" t="s">
        <v>1333</v>
      </c>
      <c r="D245" t="s">
        <v>1333</v>
      </c>
      <c r="E245" t="s">
        <v>208</v>
      </c>
      <c r="F245" t="s">
        <v>208</v>
      </c>
      <c r="G245" s="75">
        <v>33627</v>
      </c>
      <c r="H245">
        <v>2.665</v>
      </c>
      <c r="I245" s="6">
        <v>1</v>
      </c>
      <c r="J245" s="78" t="s">
        <v>208</v>
      </c>
      <c r="K245" s="78"/>
    </row>
    <row r="246" spans="2:11" x14ac:dyDescent="0.25">
      <c r="B246" t="s">
        <v>208</v>
      </c>
      <c r="C246" t="s">
        <v>1333</v>
      </c>
      <c r="D246" t="s">
        <v>1334</v>
      </c>
      <c r="E246" t="s">
        <v>208</v>
      </c>
      <c r="F246" t="s">
        <v>208</v>
      </c>
      <c r="G246" s="75">
        <v>33627</v>
      </c>
      <c r="H246">
        <v>2.665</v>
      </c>
      <c r="I246" s="6">
        <v>1</v>
      </c>
      <c r="J246" s="78"/>
      <c r="K246" s="78"/>
    </row>
    <row r="247" spans="2:11" x14ac:dyDescent="0.25">
      <c r="B247" t="s">
        <v>208</v>
      </c>
      <c r="C247" t="s">
        <v>1333</v>
      </c>
      <c r="D247" t="s">
        <v>1335</v>
      </c>
      <c r="E247" t="s">
        <v>208</v>
      </c>
      <c r="F247" t="s">
        <v>208</v>
      </c>
      <c r="G247" s="75">
        <v>33627</v>
      </c>
      <c r="H247">
        <v>2.665</v>
      </c>
      <c r="I247" s="6">
        <v>1</v>
      </c>
      <c r="J247" s="78"/>
      <c r="K247" s="78"/>
    </row>
    <row r="248" spans="2:11" x14ac:dyDescent="0.25">
      <c r="B248" t="s">
        <v>208</v>
      </c>
      <c r="C248" t="s">
        <v>1333</v>
      </c>
      <c r="D248" t="s">
        <v>581</v>
      </c>
      <c r="E248" t="s">
        <v>944</v>
      </c>
      <c r="F248" t="s">
        <v>1336</v>
      </c>
      <c r="G248" s="75">
        <v>33627</v>
      </c>
      <c r="H248">
        <v>2.665</v>
      </c>
      <c r="I248" s="6">
        <v>1</v>
      </c>
      <c r="J248" s="78">
        <v>38467</v>
      </c>
      <c r="K248" s="78"/>
    </row>
    <row r="249" spans="2:11" x14ac:dyDescent="0.25">
      <c r="B249" t="s">
        <v>208</v>
      </c>
      <c r="C249" t="s">
        <v>1333</v>
      </c>
      <c r="D249" t="s">
        <v>1337</v>
      </c>
      <c r="E249" t="s">
        <v>208</v>
      </c>
      <c r="F249" t="s">
        <v>208</v>
      </c>
      <c r="G249" s="75">
        <v>33627</v>
      </c>
      <c r="H249">
        <v>2.665</v>
      </c>
      <c r="I249" s="6">
        <v>1</v>
      </c>
      <c r="J249" s="78"/>
      <c r="K249" s="78"/>
    </row>
    <row r="250" spans="2:11" x14ac:dyDescent="0.25">
      <c r="B250" t="s">
        <v>208</v>
      </c>
      <c r="C250" t="s">
        <v>1333</v>
      </c>
      <c r="D250" t="s">
        <v>1338</v>
      </c>
      <c r="E250" t="s">
        <v>208</v>
      </c>
      <c r="F250" t="s">
        <v>208</v>
      </c>
      <c r="G250" s="75">
        <v>33627</v>
      </c>
      <c r="H250">
        <v>2.665</v>
      </c>
      <c r="I250" s="6">
        <v>1</v>
      </c>
      <c r="J250" s="78" t="s">
        <v>208</v>
      </c>
      <c r="K250" s="78"/>
    </row>
  </sheetData>
  <sortState xmlns:xlrd2="http://schemas.microsoft.com/office/spreadsheetml/2017/richdata2" ref="B6:K250">
    <sortCondition ref="C6:C250"/>
    <sortCondition ref="D6:D250"/>
  </sortState>
  <hyperlinks>
    <hyperlink ref="I3" r:id="rId1" xr:uid="{C01BF094-40F2-4244-8E26-6FADEAEE62A2}"/>
    <hyperlink ref="G3" r:id="rId2" display="test" xr:uid="{26B7254B-EB57-4B25-A81D-B598C35F561F}"/>
  </hyperlinks>
  <pageMargins left="0.7" right="0.7" top="0.75" bottom="0.75" header="0.3" footer="0.3"/>
  <pageSetup orientation="portrait" horizontalDpi="0" verticalDpi="0"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outlinePr summaryRight="0"/>
  </sheetPr>
  <dimension ref="A1:F111"/>
  <sheetViews>
    <sheetView workbookViewId="0">
      <pane ySplit="4" topLeftCell="A5" activePane="bottomLeft" state="frozen"/>
      <selection pane="bottomLeft"/>
    </sheetView>
  </sheetViews>
  <sheetFormatPr defaultRowHeight="15" x14ac:dyDescent="0.25"/>
  <cols>
    <col min="1" max="1" width="2.7109375" customWidth="1"/>
    <col min="2" max="2" width="10.7109375" bestFit="1" customWidth="1"/>
    <col min="3" max="3" width="20.7109375" customWidth="1"/>
    <col min="4" max="4" width="42.5703125" hidden="1" customWidth="1"/>
  </cols>
  <sheetData>
    <row r="1" spans="1:6" x14ac:dyDescent="0.25">
      <c r="A1" s="1" t="s">
        <v>1339</v>
      </c>
      <c r="E1" s="4"/>
    </row>
    <row r="2" spans="1:6" x14ac:dyDescent="0.25">
      <c r="A2" s="34" t="s">
        <v>227</v>
      </c>
    </row>
    <row r="3" spans="1:6" s="9" customFormat="1" x14ac:dyDescent="0.25"/>
    <row r="4" spans="1:6" s="2" customFormat="1" ht="30" x14ac:dyDescent="0.25">
      <c r="B4" s="1" t="s">
        <v>1340</v>
      </c>
      <c r="C4" s="2" t="s">
        <v>1341</v>
      </c>
      <c r="D4" s="2" t="s">
        <v>1342</v>
      </c>
      <c r="E4" s="2" t="s">
        <v>185</v>
      </c>
      <c r="F4" s="50" t="s">
        <v>186</v>
      </c>
    </row>
    <row r="5" spans="1:6" x14ac:dyDescent="0.25">
      <c r="B5" s="52">
        <v>46266</v>
      </c>
      <c r="C5" s="263" t="s">
        <v>235</v>
      </c>
      <c r="E5">
        <v>4.9000000000000004</v>
      </c>
      <c r="F5">
        <v>6.4130000000000006E-2</v>
      </c>
    </row>
    <row r="6" spans="1:6" x14ac:dyDescent="0.25">
      <c r="B6" s="3">
        <v>46249</v>
      </c>
      <c r="C6" t="s">
        <v>235</v>
      </c>
      <c r="E6">
        <v>4.9000000000000004</v>
      </c>
      <c r="F6">
        <v>4.9811000000000001E-2</v>
      </c>
    </row>
    <row r="7" spans="1:6" x14ac:dyDescent="0.25">
      <c r="B7" s="3">
        <v>46174</v>
      </c>
      <c r="C7" t="s">
        <v>235</v>
      </c>
      <c r="E7">
        <v>4.9000000000000004</v>
      </c>
      <c r="F7">
        <v>5.1461E-2</v>
      </c>
    </row>
    <row r="8" spans="1:6" x14ac:dyDescent="0.25">
      <c r="B8" s="3">
        <v>46160</v>
      </c>
      <c r="C8" t="s">
        <v>235</v>
      </c>
      <c r="E8">
        <v>4.9000000000000004</v>
      </c>
      <c r="F8">
        <v>4.9715000000000002E-2</v>
      </c>
    </row>
    <row r="9" spans="1:6" x14ac:dyDescent="0.25">
      <c r="B9" s="3">
        <v>46082</v>
      </c>
      <c r="C9" t="s">
        <v>235</v>
      </c>
      <c r="E9">
        <v>4.9000000000000004</v>
      </c>
      <c r="F9">
        <v>4.9993000000000003E-2</v>
      </c>
    </row>
    <row r="10" spans="1:6" x14ac:dyDescent="0.25">
      <c r="B10" s="3">
        <v>46079</v>
      </c>
      <c r="C10" t="s">
        <v>235</v>
      </c>
      <c r="E10">
        <v>4.9000000000000004</v>
      </c>
      <c r="F10">
        <v>6.2438999999999988E-2</v>
      </c>
    </row>
    <row r="11" spans="1:6" x14ac:dyDescent="0.25">
      <c r="B11" s="3">
        <v>46021</v>
      </c>
      <c r="C11" t="s">
        <v>235</v>
      </c>
      <c r="E11">
        <v>4.9000000000000004</v>
      </c>
      <c r="F11">
        <v>6.0008999999999993E-2</v>
      </c>
    </row>
    <row r="12" spans="1:6" x14ac:dyDescent="0.25">
      <c r="B12" s="3">
        <v>46006</v>
      </c>
      <c r="C12" t="s">
        <v>235</v>
      </c>
      <c r="E12">
        <v>4.9000000000000004</v>
      </c>
      <c r="F12">
        <v>5.9793999999999993E-2</v>
      </c>
    </row>
    <row r="13" spans="1:6" x14ac:dyDescent="0.25">
      <c r="B13" s="3">
        <v>45998</v>
      </c>
      <c r="C13" t="s">
        <v>235</v>
      </c>
      <c r="E13">
        <v>4.9000000000000004</v>
      </c>
      <c r="F13">
        <v>6.0008999999999993E-2</v>
      </c>
    </row>
    <row r="14" spans="1:6" x14ac:dyDescent="0.25">
      <c r="B14" s="3">
        <v>45917</v>
      </c>
      <c r="C14" t="s">
        <v>235</v>
      </c>
      <c r="E14">
        <v>4.9000000000000004</v>
      </c>
      <c r="F14">
        <v>5.9026999999999996E-2</v>
      </c>
    </row>
    <row r="15" spans="1:6" x14ac:dyDescent="0.25">
      <c r="B15" s="3">
        <v>45901</v>
      </c>
      <c r="C15" t="s">
        <v>235</v>
      </c>
      <c r="E15">
        <v>4.9000000000000004</v>
      </c>
      <c r="F15">
        <v>5.8103999999999996E-2</v>
      </c>
    </row>
    <row r="16" spans="1:6" x14ac:dyDescent="0.25">
      <c r="B16" s="3">
        <v>45859</v>
      </c>
      <c r="C16" t="s">
        <v>235</v>
      </c>
      <c r="E16">
        <v>4.9000000000000004</v>
      </c>
      <c r="F16">
        <v>4.4608000000000002E-2</v>
      </c>
    </row>
    <row r="17" spans="2:6" x14ac:dyDescent="0.25">
      <c r="B17" s="3">
        <v>45775</v>
      </c>
      <c r="C17" t="s">
        <v>235</v>
      </c>
      <c r="E17">
        <v>4.9000000000000004</v>
      </c>
      <c r="F17">
        <v>4.2391999999999999E-2</v>
      </c>
    </row>
    <row r="18" spans="2:6" x14ac:dyDescent="0.25">
      <c r="B18" s="3">
        <v>45717</v>
      </c>
      <c r="C18" t="s">
        <v>235</v>
      </c>
      <c r="E18">
        <v>4.3899999999999997</v>
      </c>
      <c r="F18">
        <v>4.3380000000000002E-2</v>
      </c>
    </row>
    <row r="19" spans="2:6" x14ac:dyDescent="0.25">
      <c r="B19" s="3">
        <v>45714</v>
      </c>
      <c r="C19" t="s">
        <v>235</v>
      </c>
      <c r="E19">
        <v>4.3899999999999997</v>
      </c>
      <c r="F19">
        <v>5.3739000000000002E-2</v>
      </c>
    </row>
    <row r="20" spans="2:6" x14ac:dyDescent="0.25">
      <c r="B20" s="3">
        <v>45543</v>
      </c>
      <c r="C20" t="s">
        <v>235</v>
      </c>
      <c r="E20">
        <v>4.3899999999999997</v>
      </c>
      <c r="F20">
        <v>5.3509000000000001E-2</v>
      </c>
    </row>
    <row r="21" spans="2:6" x14ac:dyDescent="0.25">
      <c r="B21" s="3">
        <v>45536</v>
      </c>
      <c r="C21" t="s">
        <v>235</v>
      </c>
      <c r="E21">
        <v>4.3899999999999997</v>
      </c>
      <c r="F21">
        <v>5.3499999999999992E-2</v>
      </c>
    </row>
    <row r="22" spans="2:6" x14ac:dyDescent="0.25">
      <c r="B22" s="3">
        <v>45515</v>
      </c>
      <c r="C22" t="s">
        <v>235</v>
      </c>
      <c r="E22">
        <v>4.3899999999999997</v>
      </c>
      <c r="F22">
        <v>3.8263999999999992E-2</v>
      </c>
    </row>
    <row r="23" spans="2:6" x14ac:dyDescent="0.25">
      <c r="B23" s="3">
        <v>45505</v>
      </c>
      <c r="C23" t="s">
        <v>235</v>
      </c>
      <c r="E23">
        <v>4.3899999999999997</v>
      </c>
      <c r="F23">
        <v>3.8494E-2</v>
      </c>
    </row>
    <row r="24" spans="2:6" x14ac:dyDescent="0.25">
      <c r="B24" s="3">
        <v>45383</v>
      </c>
      <c r="C24" t="s">
        <v>235</v>
      </c>
      <c r="E24">
        <v>4.3899999999999997</v>
      </c>
      <c r="F24">
        <v>4.0409999999999995E-2</v>
      </c>
    </row>
    <row r="25" spans="2:6" x14ac:dyDescent="0.25">
      <c r="B25" s="3">
        <v>45352</v>
      </c>
      <c r="C25" t="s">
        <v>235</v>
      </c>
      <c r="E25">
        <v>4.3899999999999997</v>
      </c>
      <c r="F25">
        <v>3.8956999999999999E-2</v>
      </c>
    </row>
    <row r="26" spans="2:6" x14ac:dyDescent="0.25">
      <c r="B26" s="3">
        <v>45275</v>
      </c>
      <c r="C26" t="s">
        <v>235</v>
      </c>
      <c r="E26">
        <v>4.3899999999999997</v>
      </c>
      <c r="F26">
        <v>5.3769999999999998E-2</v>
      </c>
    </row>
    <row r="27" spans="2:6" x14ac:dyDescent="0.25">
      <c r="B27" s="3">
        <v>45170</v>
      </c>
      <c r="C27" t="s">
        <v>235</v>
      </c>
      <c r="E27">
        <v>4.3899999999999997</v>
      </c>
      <c r="F27">
        <v>5.4694E-2</v>
      </c>
    </row>
    <row r="28" spans="2:6" x14ac:dyDescent="0.25">
      <c r="B28" s="3">
        <v>45031</v>
      </c>
      <c r="C28" t="s">
        <v>235</v>
      </c>
      <c r="E28">
        <v>4.3899999999999997</v>
      </c>
      <c r="F28">
        <v>3.7331999999999997E-2</v>
      </c>
    </row>
    <row r="29" spans="2:6" x14ac:dyDescent="0.25">
      <c r="B29" s="3">
        <v>44986</v>
      </c>
      <c r="C29" t="s">
        <v>235</v>
      </c>
      <c r="E29">
        <v>4.3899999999999997</v>
      </c>
      <c r="F29">
        <v>3.5619999999999999E-2</v>
      </c>
    </row>
    <row r="30" spans="2:6" x14ac:dyDescent="0.25">
      <c r="B30" s="3">
        <v>44910</v>
      </c>
      <c r="C30" t="s">
        <v>235</v>
      </c>
      <c r="E30">
        <v>4.3899999999999997</v>
      </c>
      <c r="F30">
        <v>4.9166999999999995E-2</v>
      </c>
    </row>
    <row r="31" spans="2:6" x14ac:dyDescent="0.25">
      <c r="B31" s="3">
        <v>44805</v>
      </c>
      <c r="C31" t="s">
        <v>235</v>
      </c>
      <c r="E31">
        <v>4.3899999999999997</v>
      </c>
      <c r="F31">
        <v>4.9453999999999998E-2</v>
      </c>
    </row>
    <row r="32" spans="2:6" x14ac:dyDescent="0.25">
      <c r="B32" s="3">
        <v>44718</v>
      </c>
      <c r="C32" t="s">
        <v>235</v>
      </c>
      <c r="E32">
        <v>4.3899999999999997</v>
      </c>
      <c r="F32">
        <v>3.7999999999999999E-2</v>
      </c>
    </row>
    <row r="33" spans="2:6" x14ac:dyDescent="0.25">
      <c r="B33" s="3">
        <v>44657</v>
      </c>
      <c r="C33" t="s">
        <v>235</v>
      </c>
      <c r="E33">
        <v>4.3899999999999997</v>
      </c>
      <c r="F33">
        <v>3.9416E-2</v>
      </c>
    </row>
    <row r="34" spans="2:6" x14ac:dyDescent="0.25">
      <c r="B34" s="3">
        <v>44621</v>
      </c>
      <c r="C34" t="s">
        <v>235</v>
      </c>
      <c r="E34">
        <v>4.3899999999999997</v>
      </c>
      <c r="F34">
        <v>3.8523000000000002E-2</v>
      </c>
    </row>
    <row r="35" spans="2:6" x14ac:dyDescent="0.25">
      <c r="B35" s="3">
        <v>44545</v>
      </c>
      <c r="C35" t="s">
        <v>235</v>
      </c>
      <c r="E35">
        <v>4.3899999999999997</v>
      </c>
      <c r="F35">
        <v>4.6397000000000001E-2</v>
      </c>
    </row>
    <row r="36" spans="2:6" x14ac:dyDescent="0.25">
      <c r="B36" s="3">
        <v>44512</v>
      </c>
      <c r="C36" t="s">
        <v>235</v>
      </c>
      <c r="E36">
        <v>4.3899999999999997</v>
      </c>
      <c r="F36">
        <v>4.6356000000000001E-2</v>
      </c>
    </row>
    <row r="37" spans="2:6" x14ac:dyDescent="0.25">
      <c r="B37" s="3">
        <v>44484</v>
      </c>
      <c r="C37" t="s">
        <v>235</v>
      </c>
      <c r="E37">
        <v>4.3899999999999997</v>
      </c>
      <c r="F37">
        <v>4.5727000000000004E-2</v>
      </c>
    </row>
    <row r="38" spans="2:6" x14ac:dyDescent="0.25">
      <c r="B38" s="3">
        <v>44440</v>
      </c>
      <c r="C38" t="s">
        <v>235</v>
      </c>
      <c r="E38">
        <v>4.3899999999999997</v>
      </c>
      <c r="F38">
        <v>4.6029E-2</v>
      </c>
    </row>
    <row r="39" spans="2:6" x14ac:dyDescent="0.25">
      <c r="B39" s="3">
        <v>44331</v>
      </c>
      <c r="C39" t="s">
        <v>235</v>
      </c>
      <c r="E39">
        <v>4.3899999999999997</v>
      </c>
      <c r="F39">
        <v>3.3547E-2</v>
      </c>
    </row>
    <row r="40" spans="2:6" x14ac:dyDescent="0.25">
      <c r="B40" s="3">
        <v>44285</v>
      </c>
      <c r="C40" t="s">
        <v>235</v>
      </c>
      <c r="E40">
        <v>4.3899999999999997</v>
      </c>
      <c r="F40">
        <v>3.2668999999999997E-2</v>
      </c>
    </row>
    <row r="41" spans="2:6" x14ac:dyDescent="0.25">
      <c r="B41" s="3">
        <v>44256</v>
      </c>
      <c r="C41" t="s">
        <v>235</v>
      </c>
      <c r="E41">
        <v>4.3899999999999997</v>
      </c>
      <c r="F41">
        <v>3.2999000000000001E-2</v>
      </c>
    </row>
    <row r="42" spans="2:6" x14ac:dyDescent="0.25">
      <c r="B42" s="3">
        <v>44180</v>
      </c>
      <c r="C42" t="s">
        <v>235</v>
      </c>
      <c r="E42">
        <v>4.3899999999999997</v>
      </c>
      <c r="F42">
        <v>4.2722999999999997E-2</v>
      </c>
    </row>
    <row r="43" spans="2:6" x14ac:dyDescent="0.25">
      <c r="B43" s="3">
        <v>44119</v>
      </c>
      <c r="C43" t="s">
        <v>235</v>
      </c>
      <c r="E43">
        <v>4.3899999999999997</v>
      </c>
      <c r="F43">
        <v>4.2358999999999994E-2</v>
      </c>
    </row>
    <row r="44" spans="2:6" x14ac:dyDescent="0.25">
      <c r="B44" s="3">
        <v>44075</v>
      </c>
      <c r="C44" t="s">
        <v>235</v>
      </c>
      <c r="E44">
        <v>4.3899999999999997</v>
      </c>
      <c r="F44">
        <v>4.2307999999999991E-2</v>
      </c>
    </row>
    <row r="45" spans="2:6" x14ac:dyDescent="0.25">
      <c r="B45" s="92">
        <v>43944</v>
      </c>
      <c r="C45" s="5" t="s">
        <v>235</v>
      </c>
      <c r="E45">
        <v>4.3899999999999997</v>
      </c>
      <c r="F45" s="5">
        <v>3.7434999999999996E-2</v>
      </c>
    </row>
    <row r="46" spans="2:6" x14ac:dyDescent="0.25">
      <c r="B46" s="92">
        <v>43921</v>
      </c>
      <c r="C46" s="5" t="s">
        <v>235</v>
      </c>
      <c r="E46">
        <v>5.4700000000000006</v>
      </c>
      <c r="F46" s="5">
        <v>3.4814999999999992E-2</v>
      </c>
    </row>
    <row r="47" spans="2:6" x14ac:dyDescent="0.25">
      <c r="B47" s="92">
        <v>43891</v>
      </c>
      <c r="C47" s="5" t="s">
        <v>235</v>
      </c>
      <c r="E47">
        <v>5.4700000000000006</v>
      </c>
      <c r="F47" s="5">
        <v>3.4484999999999995E-2</v>
      </c>
    </row>
    <row r="48" spans="2:6" x14ac:dyDescent="0.25">
      <c r="B48" s="92">
        <v>43814</v>
      </c>
      <c r="C48" s="5" t="s">
        <v>235</v>
      </c>
      <c r="E48">
        <v>5.4700000000000006</v>
      </c>
      <c r="F48" s="5">
        <v>3.9892999999999991E-2</v>
      </c>
    </row>
    <row r="49" spans="2:6" x14ac:dyDescent="0.25">
      <c r="B49" s="92">
        <v>43806</v>
      </c>
      <c r="C49" s="5" t="s">
        <v>235</v>
      </c>
      <c r="E49">
        <v>5.4700000000000006</v>
      </c>
      <c r="F49" s="5">
        <v>3.9965999999999995E-2</v>
      </c>
    </row>
    <row r="50" spans="2:6" x14ac:dyDescent="0.25">
      <c r="B50" s="92">
        <v>43753</v>
      </c>
      <c r="C50" s="5" t="s">
        <v>235</v>
      </c>
      <c r="E50">
        <v>5.4700000000000006</v>
      </c>
      <c r="F50" s="5">
        <v>4.0311999999999994E-2</v>
      </c>
    </row>
    <row r="51" spans="2:6" x14ac:dyDescent="0.25">
      <c r="B51" s="92">
        <v>43709</v>
      </c>
      <c r="C51" s="5" t="s">
        <v>235</v>
      </c>
      <c r="E51">
        <v>5.4700000000000006</v>
      </c>
      <c r="F51" s="5">
        <v>4.0511999999999999E-2</v>
      </c>
    </row>
    <row r="52" spans="2:6" x14ac:dyDescent="0.25">
      <c r="B52" s="92">
        <v>43657</v>
      </c>
      <c r="C52" s="5" t="s">
        <v>235</v>
      </c>
      <c r="E52">
        <v>5.4700000000000006</v>
      </c>
      <c r="F52" s="5">
        <v>3.4167999999999997E-2</v>
      </c>
    </row>
    <row r="53" spans="2:6" x14ac:dyDescent="0.25">
      <c r="B53" s="92">
        <v>43525</v>
      </c>
      <c r="C53" s="5" t="s">
        <v>235</v>
      </c>
      <c r="E53">
        <v>5.4700000000000006</v>
      </c>
      <c r="F53" s="5">
        <v>3.6875999999999999E-2</v>
      </c>
    </row>
    <row r="54" spans="2:6" x14ac:dyDescent="0.25">
      <c r="B54" s="92">
        <v>43511</v>
      </c>
      <c r="C54" s="5" t="s">
        <v>235</v>
      </c>
      <c r="E54">
        <v>5.4700000000000006</v>
      </c>
      <c r="F54" s="5">
        <v>4.1168000000000003E-2</v>
      </c>
    </row>
    <row r="55" spans="2:6" x14ac:dyDescent="0.25">
      <c r="B55" s="92">
        <v>43497</v>
      </c>
      <c r="C55" s="5" t="s">
        <v>235</v>
      </c>
      <c r="E55">
        <v>5.4700000000000006</v>
      </c>
      <c r="F55" s="5">
        <v>4.1175000000000003E-2</v>
      </c>
    </row>
    <row r="56" spans="2:6" x14ac:dyDescent="0.25">
      <c r="B56" s="92">
        <v>43449</v>
      </c>
      <c r="C56" s="5" t="s">
        <v>235</v>
      </c>
      <c r="E56">
        <v>5.4700000000000006</v>
      </c>
      <c r="F56" s="5">
        <v>4.1165000000000007E-2</v>
      </c>
    </row>
    <row r="57" spans="2:6" x14ac:dyDescent="0.25">
      <c r="B57" s="92">
        <v>43435</v>
      </c>
      <c r="C57" s="5" t="s">
        <v>235</v>
      </c>
      <c r="E57">
        <v>5.4700000000000006</v>
      </c>
      <c r="F57" s="5">
        <v>4.0873000000000007E-2</v>
      </c>
    </row>
    <row r="58" spans="2:6" x14ac:dyDescent="0.25">
      <c r="B58" s="92">
        <v>43388</v>
      </c>
      <c r="C58" s="5" t="s">
        <v>235</v>
      </c>
      <c r="E58">
        <v>5.4700000000000006</v>
      </c>
      <c r="F58" s="5">
        <v>4.0716000000000002E-2</v>
      </c>
    </row>
    <row r="59" spans="2:6" x14ac:dyDescent="0.25">
      <c r="B59" s="92">
        <v>43344</v>
      </c>
      <c r="C59" s="5" t="s">
        <v>235</v>
      </c>
      <c r="E59">
        <v>5.4700000000000006</v>
      </c>
      <c r="F59" s="5">
        <v>4.2535999999999997E-2</v>
      </c>
    </row>
    <row r="60" spans="2:6" x14ac:dyDescent="0.25">
      <c r="B60" s="92">
        <v>43266</v>
      </c>
      <c r="C60" s="5" t="s">
        <v>235</v>
      </c>
      <c r="E60">
        <v>5.4700000000000006</v>
      </c>
      <c r="F60" s="5">
        <v>3.8738999999999996E-2</v>
      </c>
    </row>
    <row r="61" spans="2:6" x14ac:dyDescent="0.25">
      <c r="B61" s="92">
        <v>43160</v>
      </c>
      <c r="C61" s="5" t="s">
        <v>235</v>
      </c>
      <c r="E61">
        <v>5.4700000000000006</v>
      </c>
      <c r="F61" s="5">
        <v>4.1111999999999996E-2</v>
      </c>
    </row>
    <row r="62" spans="2:6" x14ac:dyDescent="0.25">
      <c r="B62" s="92">
        <v>43132</v>
      </c>
      <c r="C62" s="5" t="s">
        <v>235</v>
      </c>
      <c r="E62">
        <v>5.4700000000000006</v>
      </c>
      <c r="F62" s="5">
        <v>4.5854000000000006E-2</v>
      </c>
    </row>
    <row r="63" spans="2:6" x14ac:dyDescent="0.25">
      <c r="B63" s="92">
        <v>43084</v>
      </c>
      <c r="C63" s="5" t="s">
        <v>235</v>
      </c>
      <c r="E63">
        <v>5.4700000000000006</v>
      </c>
      <c r="F63" s="5">
        <v>4.5913000000000002E-2</v>
      </c>
    </row>
    <row r="64" spans="2:6" x14ac:dyDescent="0.25">
      <c r="B64" s="92">
        <v>43070</v>
      </c>
      <c r="C64" s="5" t="s">
        <v>235</v>
      </c>
      <c r="E64">
        <v>5.4700000000000006</v>
      </c>
      <c r="F64" s="5">
        <v>4.2972999999999997E-2</v>
      </c>
    </row>
    <row r="65" spans="2:6" x14ac:dyDescent="0.25">
      <c r="B65" s="92">
        <v>43023</v>
      </c>
      <c r="C65" s="5" t="s">
        <v>235</v>
      </c>
      <c r="E65">
        <v>5.4700000000000006</v>
      </c>
      <c r="F65" s="5">
        <v>4.3270999999999997E-2</v>
      </c>
    </row>
    <row r="66" spans="2:6" x14ac:dyDescent="0.25">
      <c r="B66" s="3">
        <v>42979</v>
      </c>
      <c r="C66" t="s">
        <v>235</v>
      </c>
      <c r="E66">
        <v>5.4700000000000006</v>
      </c>
      <c r="F66" s="5">
        <v>4.0313000000000002E-2</v>
      </c>
    </row>
    <row r="67" spans="2:6" x14ac:dyDescent="0.25">
      <c r="B67" s="3">
        <v>42795</v>
      </c>
      <c r="C67" t="s">
        <v>235</v>
      </c>
      <c r="E67">
        <v>5.4700000000000006</v>
      </c>
      <c r="F67" s="5">
        <v>3.5675999999999992E-2</v>
      </c>
    </row>
    <row r="68" spans="2:6" x14ac:dyDescent="0.25">
      <c r="B68" s="3">
        <v>42767</v>
      </c>
      <c r="C68" t="s">
        <v>235</v>
      </c>
      <c r="E68">
        <v>5.4700000000000006</v>
      </c>
      <c r="F68" s="5">
        <v>3.8963999999999992E-2</v>
      </c>
    </row>
    <row r="69" spans="2:6" x14ac:dyDescent="0.25">
      <c r="B69" s="3">
        <v>42719</v>
      </c>
      <c r="C69" t="s">
        <v>235</v>
      </c>
      <c r="E69">
        <v>5.4700000000000006</v>
      </c>
      <c r="F69" s="5">
        <v>3.8773999999999989E-2</v>
      </c>
    </row>
    <row r="70" spans="2:6" x14ac:dyDescent="0.25">
      <c r="B70" s="3">
        <v>42705</v>
      </c>
      <c r="C70" t="s">
        <v>235</v>
      </c>
      <c r="E70">
        <v>5.4700000000000006</v>
      </c>
      <c r="F70" s="5">
        <v>4.0611999999999988E-2</v>
      </c>
    </row>
    <row r="71" spans="2:6" x14ac:dyDescent="0.25">
      <c r="B71" s="3">
        <v>42658</v>
      </c>
      <c r="C71" t="s">
        <v>235</v>
      </c>
      <c r="E71">
        <v>5.4700000000000006</v>
      </c>
      <c r="F71" s="5">
        <v>4.0511999999999992E-2</v>
      </c>
    </row>
    <row r="72" spans="2:6" x14ac:dyDescent="0.25">
      <c r="B72" s="3">
        <v>42614</v>
      </c>
      <c r="C72" t="s">
        <v>235</v>
      </c>
      <c r="E72">
        <v>5.4700000000000006</v>
      </c>
      <c r="F72" s="5">
        <v>4.322199999999999E-2</v>
      </c>
    </row>
    <row r="73" spans="2:6" x14ac:dyDescent="0.25">
      <c r="B73" s="3">
        <v>42430</v>
      </c>
      <c r="C73" t="s">
        <v>235</v>
      </c>
      <c r="E73">
        <v>5.4700000000000006</v>
      </c>
      <c r="F73" s="5">
        <v>3.8778999999999994E-2</v>
      </c>
    </row>
    <row r="74" spans="2:6" x14ac:dyDescent="0.25">
      <c r="B74" s="3">
        <v>42401</v>
      </c>
      <c r="C74" t="s">
        <v>235</v>
      </c>
      <c r="E74">
        <v>5.4700000000000006</v>
      </c>
      <c r="F74" s="5">
        <v>4.1839999999999995E-2</v>
      </c>
    </row>
    <row r="75" spans="2:6" x14ac:dyDescent="0.25">
      <c r="B75" s="262">
        <v>46235</v>
      </c>
      <c r="C75" s="263" t="s">
        <v>237</v>
      </c>
      <c r="E75">
        <v>4.0600000000000005</v>
      </c>
      <c r="F75" s="5">
        <v>6.0295000000000001E-2</v>
      </c>
    </row>
    <row r="76" spans="2:6" x14ac:dyDescent="0.25">
      <c r="B76" s="3">
        <v>46174</v>
      </c>
      <c r="C76" t="s">
        <v>237</v>
      </c>
      <c r="E76">
        <v>4.0600000000000005</v>
      </c>
      <c r="F76" s="5">
        <v>6.1196E-2</v>
      </c>
    </row>
    <row r="77" spans="2:6" x14ac:dyDescent="0.25">
      <c r="B77" s="3">
        <v>46082</v>
      </c>
      <c r="C77" t="s">
        <v>237</v>
      </c>
      <c r="E77">
        <v>4.2299999999999995</v>
      </c>
      <c r="F77" s="5">
        <v>5.6182999999999997E-2</v>
      </c>
    </row>
    <row r="78" spans="2:6" x14ac:dyDescent="0.25">
      <c r="B78" s="3">
        <v>46006</v>
      </c>
      <c r="C78" t="s">
        <v>237</v>
      </c>
      <c r="E78">
        <v>4.2299999999999995</v>
      </c>
      <c r="F78" s="5">
        <v>5.5832999999999994E-2</v>
      </c>
    </row>
    <row r="79" spans="2:6" x14ac:dyDescent="0.25">
      <c r="B79" s="3">
        <v>45901</v>
      </c>
      <c r="C79" t="s">
        <v>237</v>
      </c>
      <c r="E79">
        <v>4.2299999999999995</v>
      </c>
      <c r="F79" s="5">
        <v>5.6031999999999998E-2</v>
      </c>
    </row>
    <row r="80" spans="2:6" x14ac:dyDescent="0.25">
      <c r="B80" s="3">
        <v>45787</v>
      </c>
      <c r="C80" t="s">
        <v>237</v>
      </c>
      <c r="E80">
        <v>4.2299999999999995</v>
      </c>
      <c r="F80" s="5">
        <v>5.1248000000000002E-2</v>
      </c>
    </row>
    <row r="81" spans="2:6" x14ac:dyDescent="0.25">
      <c r="B81" s="3">
        <v>45717</v>
      </c>
      <c r="C81" t="s">
        <v>237</v>
      </c>
      <c r="E81">
        <v>4.2299999999999995</v>
      </c>
      <c r="F81" s="5">
        <v>5.0029000000000004E-2</v>
      </c>
    </row>
    <row r="82" spans="2:6" x14ac:dyDescent="0.25">
      <c r="B82" s="3">
        <v>45712</v>
      </c>
      <c r="C82" t="s">
        <v>237</v>
      </c>
      <c r="E82">
        <v>4.2299999999999995</v>
      </c>
      <c r="F82" s="5">
        <v>5.2919999999999995E-2</v>
      </c>
    </row>
    <row r="83" spans="2:6" x14ac:dyDescent="0.25">
      <c r="B83" s="3">
        <v>45634</v>
      </c>
      <c r="C83" t="s">
        <v>237</v>
      </c>
      <c r="E83">
        <v>4.2299999999999995</v>
      </c>
      <c r="F83" s="5">
        <v>5.2973999999999993E-2</v>
      </c>
    </row>
    <row r="84" spans="2:6" x14ac:dyDescent="0.25">
      <c r="B84" s="3">
        <v>45536</v>
      </c>
      <c r="C84" t="s">
        <v>237</v>
      </c>
      <c r="E84">
        <v>4.2299999999999995</v>
      </c>
      <c r="F84" s="5">
        <v>5.1892999999999995E-2</v>
      </c>
    </row>
    <row r="85" spans="2:6" x14ac:dyDescent="0.25">
      <c r="B85" s="3">
        <v>45474</v>
      </c>
      <c r="C85" t="s">
        <v>237</v>
      </c>
      <c r="E85">
        <v>4.2299999999999995</v>
      </c>
      <c r="F85" s="5">
        <v>4.6383999999999995E-2</v>
      </c>
    </row>
    <row r="86" spans="2:6" x14ac:dyDescent="0.25">
      <c r="B86" s="3">
        <v>45352</v>
      </c>
      <c r="C86" t="s">
        <v>237</v>
      </c>
      <c r="E86">
        <v>4.2299999999999995</v>
      </c>
      <c r="F86" s="5">
        <v>4.5402999999999992E-2</v>
      </c>
    </row>
    <row r="87" spans="2:6" x14ac:dyDescent="0.25">
      <c r="B87" s="3">
        <v>45288</v>
      </c>
      <c r="C87" t="s">
        <v>237</v>
      </c>
      <c r="E87">
        <v>4.2299999999999995</v>
      </c>
      <c r="F87" s="5">
        <v>5.0978999999999997E-2</v>
      </c>
    </row>
    <row r="88" spans="2:6" x14ac:dyDescent="0.25">
      <c r="B88" s="3">
        <v>45170</v>
      </c>
      <c r="C88" t="s">
        <v>237</v>
      </c>
      <c r="E88">
        <v>4.2299999999999995</v>
      </c>
      <c r="F88" s="5">
        <v>5.0339000000000002E-2</v>
      </c>
    </row>
    <row r="89" spans="2:6" x14ac:dyDescent="0.25">
      <c r="B89" s="3">
        <v>45047</v>
      </c>
      <c r="C89" t="s">
        <v>237</v>
      </c>
      <c r="E89">
        <v>4.2299999999999995</v>
      </c>
      <c r="F89" s="5">
        <v>3.8497999999999998E-2</v>
      </c>
    </row>
    <row r="90" spans="2:6" x14ac:dyDescent="0.25">
      <c r="B90" s="3">
        <v>44986</v>
      </c>
      <c r="C90" t="s">
        <v>237</v>
      </c>
      <c r="E90">
        <v>3.42</v>
      </c>
      <c r="F90" s="5">
        <v>3.5899E-2</v>
      </c>
    </row>
    <row r="91" spans="2:6" x14ac:dyDescent="0.25">
      <c r="B91" s="3">
        <v>44805</v>
      </c>
      <c r="C91" t="s">
        <v>237</v>
      </c>
      <c r="E91">
        <v>3.42</v>
      </c>
      <c r="F91" s="5">
        <v>4.4076000000000004E-2</v>
      </c>
    </row>
    <row r="92" spans="2:6" x14ac:dyDescent="0.25">
      <c r="B92" s="3">
        <v>44621</v>
      </c>
      <c r="C92" t="s">
        <v>237</v>
      </c>
      <c r="E92">
        <v>3.42</v>
      </c>
      <c r="F92" s="5">
        <v>3.8906999999999997E-2</v>
      </c>
    </row>
    <row r="93" spans="2:6" x14ac:dyDescent="0.25">
      <c r="B93" s="3">
        <v>44440</v>
      </c>
      <c r="C93" t="s">
        <v>237</v>
      </c>
      <c r="E93">
        <v>3.42</v>
      </c>
      <c r="F93" s="5">
        <v>4.1543000000000004E-2</v>
      </c>
    </row>
    <row r="94" spans="2:6" x14ac:dyDescent="0.25">
      <c r="B94" s="3">
        <v>44256</v>
      </c>
      <c r="C94" t="s">
        <v>237</v>
      </c>
      <c r="E94">
        <v>3.42</v>
      </c>
      <c r="F94" s="5">
        <v>3.4928000000000001E-2</v>
      </c>
    </row>
    <row r="95" spans="2:6" x14ac:dyDescent="0.25">
      <c r="B95" s="3">
        <v>44236</v>
      </c>
      <c r="C95" t="s">
        <v>237</v>
      </c>
      <c r="E95">
        <v>3.42</v>
      </c>
      <c r="F95" s="5">
        <v>3.8889999999999994E-2</v>
      </c>
    </row>
    <row r="96" spans="2:6" x14ac:dyDescent="0.25">
      <c r="B96" s="3">
        <v>44075</v>
      </c>
      <c r="C96" t="s">
        <v>237</v>
      </c>
      <c r="E96">
        <v>3.42</v>
      </c>
      <c r="F96" s="5">
        <v>3.9219999999999991E-2</v>
      </c>
    </row>
    <row r="97" spans="2:6" x14ac:dyDescent="0.25">
      <c r="B97" s="3">
        <v>43922</v>
      </c>
      <c r="C97" t="s">
        <v>237</v>
      </c>
      <c r="E97">
        <v>3.42</v>
      </c>
      <c r="F97" s="5">
        <v>3.5777999999999997E-2</v>
      </c>
    </row>
    <row r="98" spans="2:6" x14ac:dyDescent="0.25">
      <c r="B98" s="3">
        <v>43891</v>
      </c>
      <c r="C98" t="s">
        <v>237</v>
      </c>
      <c r="E98">
        <v>3.42</v>
      </c>
      <c r="F98" s="5">
        <v>3.5448E-2</v>
      </c>
    </row>
    <row r="99" spans="2:6" x14ac:dyDescent="0.25">
      <c r="B99" s="3">
        <v>43709</v>
      </c>
      <c r="C99" t="s">
        <v>237</v>
      </c>
      <c r="E99">
        <v>3.42</v>
      </c>
      <c r="F99" s="5">
        <v>3.8447000000000002E-2</v>
      </c>
    </row>
    <row r="100" spans="2:6" x14ac:dyDescent="0.25">
      <c r="B100" s="3">
        <v>43525</v>
      </c>
      <c r="C100" t="s">
        <v>237</v>
      </c>
      <c r="E100">
        <v>3.42</v>
      </c>
      <c r="F100" s="5">
        <v>3.1350000000000003E-2</v>
      </c>
    </row>
    <row r="101" spans="2:6" x14ac:dyDescent="0.25">
      <c r="B101" s="3">
        <v>43432</v>
      </c>
      <c r="C101" t="s">
        <v>237</v>
      </c>
      <c r="E101">
        <v>3.42</v>
      </c>
      <c r="F101" s="5">
        <v>3.6921999999999996E-2</v>
      </c>
    </row>
    <row r="102" spans="2:6" x14ac:dyDescent="0.25">
      <c r="B102" s="3">
        <v>43381</v>
      </c>
      <c r="C102" t="s">
        <v>237</v>
      </c>
      <c r="E102">
        <v>3.42</v>
      </c>
      <c r="F102" s="5">
        <v>3.6970999999999997E-2</v>
      </c>
    </row>
    <row r="103" spans="2:6" x14ac:dyDescent="0.25">
      <c r="B103" s="3">
        <v>43344</v>
      </c>
      <c r="C103" t="s">
        <v>237</v>
      </c>
      <c r="E103">
        <v>3.49</v>
      </c>
      <c r="F103" s="5">
        <v>3.8270999999999999E-2</v>
      </c>
    </row>
    <row r="104" spans="2:6" x14ac:dyDescent="0.25">
      <c r="B104" s="3">
        <v>43160</v>
      </c>
      <c r="C104" t="s">
        <v>237</v>
      </c>
      <c r="E104">
        <v>3.49</v>
      </c>
      <c r="F104" s="5">
        <v>3.4555999999999996E-2</v>
      </c>
    </row>
    <row r="105" spans="2:6" x14ac:dyDescent="0.25">
      <c r="B105" s="3">
        <v>43066</v>
      </c>
      <c r="C105" t="s">
        <v>237</v>
      </c>
      <c r="E105">
        <v>3.49</v>
      </c>
      <c r="F105" s="5">
        <v>3.6971000000000004E-2</v>
      </c>
    </row>
    <row r="106" spans="2:6" x14ac:dyDescent="0.25">
      <c r="B106" s="3">
        <v>42979</v>
      </c>
      <c r="C106" t="s">
        <v>237</v>
      </c>
      <c r="E106">
        <v>5.25</v>
      </c>
      <c r="F106" s="5">
        <v>3.6513000000000004E-2</v>
      </c>
    </row>
    <row r="107" spans="2:6" x14ac:dyDescent="0.25">
      <c r="B107" s="3">
        <v>42795</v>
      </c>
      <c r="C107" t="s">
        <v>237</v>
      </c>
      <c r="E107">
        <v>5.25</v>
      </c>
      <c r="F107" s="5">
        <v>3.286E-2</v>
      </c>
    </row>
    <row r="108" spans="2:6" x14ac:dyDescent="0.25">
      <c r="B108" s="3">
        <v>42670</v>
      </c>
      <c r="C108" t="s">
        <v>237</v>
      </c>
      <c r="E108">
        <v>5.25</v>
      </c>
      <c r="F108" s="5">
        <v>3.6895000000000004E-2</v>
      </c>
    </row>
    <row r="109" spans="2:6" x14ac:dyDescent="0.25">
      <c r="B109" s="3">
        <v>42614</v>
      </c>
      <c r="C109" t="s">
        <v>237</v>
      </c>
      <c r="E109">
        <v>5.25</v>
      </c>
      <c r="F109" s="5">
        <v>3.6384000000000007E-2</v>
      </c>
    </row>
    <row r="110" spans="2:6" x14ac:dyDescent="0.25">
      <c r="B110" s="3">
        <v>42486</v>
      </c>
      <c r="C110" t="s">
        <v>237</v>
      </c>
      <c r="E110">
        <v>5.25</v>
      </c>
      <c r="F110" s="5">
        <v>3.0673999999999996E-2</v>
      </c>
    </row>
    <row r="111" spans="2:6" x14ac:dyDescent="0.25">
      <c r="B111" s="52">
        <v>42614</v>
      </c>
      <c r="C111" s="8" t="s">
        <v>876</v>
      </c>
      <c r="E111">
        <v>9</v>
      </c>
      <c r="F111" s="5">
        <v>4.02E-2</v>
      </c>
    </row>
  </sheetData>
  <sortState xmlns:xlrd2="http://schemas.microsoft.com/office/spreadsheetml/2017/richdata2" ref="B129:F270">
    <sortCondition descending="1" ref="B129:B270"/>
    <sortCondition ref="C129:C270"/>
    <sortCondition ref="D129:D270"/>
  </sortState>
  <pageMargins left="0.7" right="0.7" top="0.75" bottom="0.75" header="0.3" footer="0.3"/>
  <pageSetup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8CB26-C132-4B30-9B62-F7A87F148B0A}">
  <sheetPr codeName="Sheet6">
    <tabColor rgb="FF7030A0"/>
  </sheetPr>
  <dimension ref="A1:J1271"/>
  <sheetViews>
    <sheetView workbookViewId="0">
      <pane xSplit="1" ySplit="9" topLeftCell="B10" activePane="bottomRight" state="frozen"/>
      <selection pane="topRight"/>
      <selection pane="bottomLeft"/>
      <selection pane="bottomRight" activeCell="B10" sqref="B10"/>
    </sheetView>
  </sheetViews>
  <sheetFormatPr defaultColWidth="9.140625" defaultRowHeight="15" x14ac:dyDescent="0.25"/>
  <cols>
    <col min="1" max="1" width="8.5703125" bestFit="1" customWidth="1"/>
    <col min="2" max="9" width="10.28515625" style="6" customWidth="1"/>
    <col min="10" max="10" width="9.140625" style="6"/>
  </cols>
  <sheetData>
    <row r="1" spans="1:10" x14ac:dyDescent="0.25">
      <c r="A1" s="1" t="s">
        <v>1343</v>
      </c>
    </row>
    <row r="2" spans="1:10" x14ac:dyDescent="0.25">
      <c r="A2" s="34" t="s">
        <v>227</v>
      </c>
    </row>
    <row r="4" spans="1:10" ht="23.25" x14ac:dyDescent="0.25">
      <c r="B4" s="113" t="s">
        <v>1344</v>
      </c>
      <c r="C4" s="113" t="s">
        <v>1345</v>
      </c>
      <c r="D4" s="113" t="s">
        <v>1346</v>
      </c>
      <c r="E4" s="113" t="s">
        <v>1347</v>
      </c>
      <c r="F4" s="113" t="s">
        <v>1909</v>
      </c>
      <c r="G4" s="113" t="s">
        <v>1349</v>
      </c>
      <c r="H4" s="113" t="s">
        <v>1348</v>
      </c>
      <c r="I4" s="113" t="s">
        <v>1350</v>
      </c>
    </row>
    <row r="5" spans="1:10" x14ac:dyDescent="0.25">
      <c r="A5" s="6">
        <f>ZIP_Code</f>
        <v>0</v>
      </c>
      <c r="B5" s="111" t="e" cm="1">
        <f t="array" ref="B5">INDEX(B$10:B$1271,$A$6)</f>
        <v>#N/A</v>
      </c>
      <c r="C5" s="111" t="e" cm="1">
        <f t="array" ref="C5">INDEX(C$10:C$1271,$A$6)</f>
        <v>#N/A</v>
      </c>
      <c r="D5" s="111" t="e" cm="1">
        <f t="array" ref="D5">INDEX(D$10:D$1271,$A$6)</f>
        <v>#N/A</v>
      </c>
      <c r="E5" s="111" t="e" cm="1">
        <f t="array" ref="E5">INDEX(E$10:E$1271,$A$6)</f>
        <v>#N/A</v>
      </c>
      <c r="F5" s="111" t="e" cm="1">
        <f t="array" ref="F5">INDEX(F$10:F$1271,$A$6)</f>
        <v>#N/A</v>
      </c>
      <c r="G5" s="111" t="e" cm="1">
        <f t="array" ref="G5">INDEX(G$10:G$1271,$A$6)</f>
        <v>#N/A</v>
      </c>
      <c r="H5" s="111" t="e" cm="1">
        <f t="array" ref="H5">INDEX(H$10:H$1271,$A$6)</f>
        <v>#N/A</v>
      </c>
      <c r="I5" s="111" t="e" cm="1">
        <f t="array" ref="I5">INDEX(I$10:I$1271,$A$6)</f>
        <v>#N/A</v>
      </c>
    </row>
    <row r="6" spans="1:10" x14ac:dyDescent="0.25">
      <c r="A6" s="6" t="e">
        <f>MATCH($A$5,$A$10:$A$1271,0)</f>
        <v>#N/A</v>
      </c>
      <c r="B6" s="111" t="e">
        <f>IF(B$5,RANK(B$5,$B$5:$I$5,0),0)</f>
        <v>#N/A</v>
      </c>
      <c r="C6" s="111" t="e">
        <f t="shared" ref="C6:I6" si="0">IF(C$5,RANK(C$5,$B$5:$I$5,0),0)</f>
        <v>#N/A</v>
      </c>
      <c r="D6" s="111" t="e">
        <f t="shared" si="0"/>
        <v>#N/A</v>
      </c>
      <c r="E6" s="111" t="e">
        <f t="shared" si="0"/>
        <v>#N/A</v>
      </c>
      <c r="F6" s="111" t="e">
        <f t="shared" si="0"/>
        <v>#N/A</v>
      </c>
      <c r="G6" s="111" t="e">
        <f t="shared" si="0"/>
        <v>#N/A</v>
      </c>
      <c r="H6" s="111" t="e">
        <f t="shared" si="0"/>
        <v>#N/A</v>
      </c>
      <c r="I6" s="111" t="e">
        <f t="shared" si="0"/>
        <v>#N/A</v>
      </c>
      <c r="J6" s="6">
        <f>COUNTIF(B6:I6,"&gt;0")</f>
        <v>0</v>
      </c>
    </row>
    <row r="7" spans="1:10" x14ac:dyDescent="0.25">
      <c r="B7" s="6">
        <v>1</v>
      </c>
      <c r="C7" s="6">
        <v>1</v>
      </c>
      <c r="D7" s="6">
        <v>1</v>
      </c>
      <c r="E7" s="6" t="s">
        <v>1351</v>
      </c>
      <c r="F7" s="6">
        <v>1</v>
      </c>
      <c r="G7" s="6" t="s">
        <v>1352</v>
      </c>
      <c r="H7" s="6">
        <v>1</v>
      </c>
      <c r="I7" s="6">
        <v>1</v>
      </c>
      <c r="J7" s="111" t="e">
        <f>SUMPRODUCT(--($B$6:$I$6&gt;0),$B$7:$I$7)</f>
        <v>#N/A</v>
      </c>
    </row>
    <row r="9" spans="1:10" s="2" customFormat="1" ht="45.75" x14ac:dyDescent="0.25">
      <c r="A9" s="63" t="s">
        <v>1353</v>
      </c>
      <c r="B9" s="112" t="s">
        <v>876</v>
      </c>
      <c r="C9" s="112" t="s">
        <v>878</v>
      </c>
      <c r="D9" s="112" t="s">
        <v>235</v>
      </c>
      <c r="E9" s="112" t="s">
        <v>1354</v>
      </c>
      <c r="F9" s="112" t="s">
        <v>1910</v>
      </c>
      <c r="G9" s="112" t="s">
        <v>1355</v>
      </c>
      <c r="H9" s="112" t="s">
        <v>237</v>
      </c>
      <c r="I9" s="112" t="s">
        <v>879</v>
      </c>
      <c r="J9" s="63"/>
    </row>
    <row r="10" spans="1:10" x14ac:dyDescent="0.25">
      <c r="A10" s="6">
        <v>75001</v>
      </c>
      <c r="B10" s="111">
        <v>0</v>
      </c>
      <c r="C10" s="111">
        <v>0</v>
      </c>
      <c r="D10" s="111">
        <v>0</v>
      </c>
      <c r="E10" s="111">
        <v>0</v>
      </c>
      <c r="F10" s="111">
        <v>0</v>
      </c>
      <c r="G10" s="111">
        <v>0</v>
      </c>
      <c r="H10" s="111">
        <v>9856</v>
      </c>
      <c r="I10" s="111">
        <v>0</v>
      </c>
    </row>
    <row r="11" spans="1:10" x14ac:dyDescent="0.25">
      <c r="A11" s="6">
        <v>75002</v>
      </c>
      <c r="B11" s="111">
        <v>0</v>
      </c>
      <c r="C11" s="111">
        <v>0</v>
      </c>
      <c r="D11" s="111">
        <v>0</v>
      </c>
      <c r="E11" s="111">
        <v>0</v>
      </c>
      <c r="F11" s="111">
        <v>0</v>
      </c>
      <c r="G11" s="111">
        <v>0</v>
      </c>
      <c r="H11" s="111">
        <v>16953</v>
      </c>
      <c r="I11" s="111">
        <v>0</v>
      </c>
    </row>
    <row r="12" spans="1:10" x14ac:dyDescent="0.25">
      <c r="A12" s="6">
        <v>75006</v>
      </c>
      <c r="B12" s="111">
        <v>0</v>
      </c>
      <c r="C12" s="111">
        <v>0</v>
      </c>
      <c r="D12" s="111">
        <v>0</v>
      </c>
      <c r="E12" s="111">
        <v>0</v>
      </c>
      <c r="F12" s="111">
        <v>0</v>
      </c>
      <c r="G12" s="111">
        <v>0</v>
      </c>
      <c r="H12" s="111">
        <v>18728</v>
      </c>
      <c r="I12" s="111">
        <v>0</v>
      </c>
    </row>
    <row r="13" spans="1:10" x14ac:dyDescent="0.25">
      <c r="A13" s="6">
        <v>75007</v>
      </c>
      <c r="B13" s="111">
        <v>0</v>
      </c>
      <c r="C13" s="111">
        <v>0</v>
      </c>
      <c r="D13" s="111">
        <v>0</v>
      </c>
      <c r="E13" s="111">
        <v>0</v>
      </c>
      <c r="F13" s="111">
        <v>0</v>
      </c>
      <c r="G13" s="111">
        <v>0</v>
      </c>
      <c r="H13" s="111">
        <v>19509</v>
      </c>
      <c r="I13" s="111">
        <v>0</v>
      </c>
    </row>
    <row r="14" spans="1:10" x14ac:dyDescent="0.25">
      <c r="A14" s="6">
        <v>75009</v>
      </c>
      <c r="B14" s="111">
        <v>0</v>
      </c>
      <c r="C14" s="111">
        <v>0</v>
      </c>
      <c r="D14" s="111">
        <v>0</v>
      </c>
      <c r="E14" s="111">
        <v>0</v>
      </c>
      <c r="F14" s="111">
        <v>0</v>
      </c>
      <c r="G14" s="111">
        <v>0</v>
      </c>
      <c r="H14" s="111">
        <v>1275</v>
      </c>
      <c r="I14" s="111">
        <v>0</v>
      </c>
    </row>
    <row r="15" spans="1:10" x14ac:dyDescent="0.25">
      <c r="A15" s="6">
        <v>75010</v>
      </c>
      <c r="B15" s="111">
        <v>0</v>
      </c>
      <c r="C15" s="111">
        <v>0</v>
      </c>
      <c r="D15" s="111">
        <v>0</v>
      </c>
      <c r="E15" s="111">
        <v>0</v>
      </c>
      <c r="F15" s="111">
        <v>0</v>
      </c>
      <c r="G15" s="111">
        <v>0</v>
      </c>
      <c r="H15" s="111">
        <v>8695</v>
      </c>
      <c r="I15" s="111">
        <v>0</v>
      </c>
    </row>
    <row r="16" spans="1:10" x14ac:dyDescent="0.25">
      <c r="A16" s="6">
        <v>75013</v>
      </c>
      <c r="B16" s="111">
        <v>0</v>
      </c>
      <c r="C16" s="111">
        <v>0</v>
      </c>
      <c r="D16" s="111">
        <v>0</v>
      </c>
      <c r="E16" s="111">
        <v>0</v>
      </c>
      <c r="F16" s="111">
        <v>0</v>
      </c>
      <c r="G16" s="111">
        <v>0</v>
      </c>
      <c r="H16" s="111">
        <v>13551</v>
      </c>
      <c r="I16" s="111">
        <v>0</v>
      </c>
    </row>
    <row r="17" spans="1:9" x14ac:dyDescent="0.25">
      <c r="A17" s="6">
        <v>75019</v>
      </c>
      <c r="B17" s="111">
        <v>0</v>
      </c>
      <c r="C17" s="111">
        <v>0</v>
      </c>
      <c r="D17" s="111">
        <v>0</v>
      </c>
      <c r="E17" s="111">
        <v>0</v>
      </c>
      <c r="F17" s="111">
        <v>0</v>
      </c>
      <c r="G17" s="111">
        <v>0</v>
      </c>
      <c r="H17" s="111">
        <v>18426</v>
      </c>
      <c r="I17" s="111">
        <v>0</v>
      </c>
    </row>
    <row r="18" spans="1:9" x14ac:dyDescent="0.25">
      <c r="A18" s="6">
        <v>75020</v>
      </c>
      <c r="B18" s="111">
        <v>0</v>
      </c>
      <c r="C18" s="111">
        <v>0</v>
      </c>
      <c r="D18" s="111">
        <v>0</v>
      </c>
      <c r="E18" s="111">
        <v>0</v>
      </c>
      <c r="F18" s="111">
        <v>0</v>
      </c>
      <c r="G18" s="111">
        <v>0</v>
      </c>
      <c r="H18" s="111">
        <v>11744</v>
      </c>
      <c r="I18" s="111">
        <v>0</v>
      </c>
    </row>
    <row r="19" spans="1:9" x14ac:dyDescent="0.25">
      <c r="A19" s="6">
        <v>75021</v>
      </c>
      <c r="B19" s="111">
        <v>0</v>
      </c>
      <c r="C19" s="111">
        <v>0</v>
      </c>
      <c r="D19" s="111">
        <v>0</v>
      </c>
      <c r="E19" s="111">
        <v>0</v>
      </c>
      <c r="F19" s="111">
        <v>0</v>
      </c>
      <c r="G19" s="111">
        <v>0</v>
      </c>
      <c r="H19" s="111">
        <v>2648</v>
      </c>
      <c r="I19" s="111">
        <v>0</v>
      </c>
    </row>
    <row r="20" spans="1:9" x14ac:dyDescent="0.25">
      <c r="A20" s="6">
        <v>75022</v>
      </c>
      <c r="B20" s="111">
        <v>0</v>
      </c>
      <c r="C20" s="111">
        <v>0</v>
      </c>
      <c r="D20" s="111">
        <v>0</v>
      </c>
      <c r="E20" s="111">
        <v>0</v>
      </c>
      <c r="F20" s="111">
        <v>0</v>
      </c>
      <c r="G20" s="111">
        <v>0</v>
      </c>
      <c r="H20" s="111">
        <v>6232</v>
      </c>
      <c r="I20" s="111">
        <v>0</v>
      </c>
    </row>
    <row r="21" spans="1:9" x14ac:dyDescent="0.25">
      <c r="A21" s="6">
        <v>75023</v>
      </c>
      <c r="B21" s="111">
        <v>0</v>
      </c>
      <c r="C21" s="111">
        <v>0</v>
      </c>
      <c r="D21" s="111">
        <v>0</v>
      </c>
      <c r="E21" s="111">
        <v>0</v>
      </c>
      <c r="F21" s="111">
        <v>0</v>
      </c>
      <c r="G21" s="111">
        <v>0</v>
      </c>
      <c r="H21" s="111">
        <v>19179</v>
      </c>
      <c r="I21" s="111">
        <v>0</v>
      </c>
    </row>
    <row r="22" spans="1:9" x14ac:dyDescent="0.25">
      <c r="A22" s="6">
        <v>75024</v>
      </c>
      <c r="B22" s="111">
        <v>0</v>
      </c>
      <c r="C22" s="111">
        <v>0</v>
      </c>
      <c r="D22" s="111">
        <v>0</v>
      </c>
      <c r="E22" s="111">
        <v>0</v>
      </c>
      <c r="F22" s="111">
        <v>0</v>
      </c>
      <c r="G22" s="111">
        <v>0</v>
      </c>
      <c r="H22" s="111">
        <v>19461</v>
      </c>
      <c r="I22" s="111">
        <v>0</v>
      </c>
    </row>
    <row r="23" spans="1:9" x14ac:dyDescent="0.25">
      <c r="A23" s="6">
        <v>75025</v>
      </c>
      <c r="B23" s="111">
        <v>0</v>
      </c>
      <c r="C23" s="111">
        <v>0</v>
      </c>
      <c r="D23" s="111">
        <v>0</v>
      </c>
      <c r="E23" s="111">
        <v>0</v>
      </c>
      <c r="F23" s="111">
        <v>0</v>
      </c>
      <c r="G23" s="111">
        <v>0</v>
      </c>
      <c r="H23" s="111">
        <v>12705</v>
      </c>
      <c r="I23" s="111">
        <v>0</v>
      </c>
    </row>
    <row r="24" spans="1:9" x14ac:dyDescent="0.25">
      <c r="A24" s="6">
        <v>75028</v>
      </c>
      <c r="B24" s="111">
        <v>0</v>
      </c>
      <c r="C24" s="111">
        <v>0</v>
      </c>
      <c r="D24" s="111">
        <v>0</v>
      </c>
      <c r="E24" s="111">
        <v>0</v>
      </c>
      <c r="F24" s="111">
        <v>0</v>
      </c>
      <c r="G24" s="111">
        <v>0</v>
      </c>
      <c r="H24" s="111">
        <v>5671</v>
      </c>
      <c r="I24" s="111">
        <v>0</v>
      </c>
    </row>
    <row r="25" spans="1:9" x14ac:dyDescent="0.25">
      <c r="A25" s="6">
        <v>75032</v>
      </c>
      <c r="B25" s="111">
        <v>0</v>
      </c>
      <c r="C25" s="111">
        <v>0</v>
      </c>
      <c r="D25" s="111">
        <v>0</v>
      </c>
      <c r="E25" s="111">
        <v>0</v>
      </c>
      <c r="F25" s="111">
        <v>0</v>
      </c>
      <c r="G25" s="111">
        <v>0</v>
      </c>
      <c r="H25" s="111">
        <v>13374</v>
      </c>
      <c r="I25" s="111">
        <v>0</v>
      </c>
    </row>
    <row r="26" spans="1:9" x14ac:dyDescent="0.25">
      <c r="A26" s="6">
        <v>75033</v>
      </c>
      <c r="B26" s="111">
        <v>0</v>
      </c>
      <c r="C26" s="111">
        <v>0</v>
      </c>
      <c r="D26" s="111">
        <v>0</v>
      </c>
      <c r="E26" s="111">
        <v>0</v>
      </c>
      <c r="F26" s="111">
        <v>0</v>
      </c>
      <c r="G26" s="111">
        <v>0</v>
      </c>
      <c r="H26" s="111">
        <v>1961</v>
      </c>
      <c r="I26" s="111">
        <v>0</v>
      </c>
    </row>
    <row r="27" spans="1:9" x14ac:dyDescent="0.25">
      <c r="A27" s="6">
        <v>75034</v>
      </c>
      <c r="B27" s="111">
        <v>0</v>
      </c>
      <c r="C27" s="111">
        <v>0</v>
      </c>
      <c r="D27" s="111">
        <v>0</v>
      </c>
      <c r="E27" s="111">
        <v>0</v>
      </c>
      <c r="F27" s="111">
        <v>0</v>
      </c>
      <c r="G27" s="111">
        <v>0</v>
      </c>
      <c r="H27" s="111">
        <v>10298</v>
      </c>
      <c r="I27" s="111">
        <v>0</v>
      </c>
    </row>
    <row r="28" spans="1:9" x14ac:dyDescent="0.25">
      <c r="A28" s="6">
        <v>75035</v>
      </c>
      <c r="B28" s="111">
        <v>0</v>
      </c>
      <c r="C28" s="111">
        <v>0</v>
      </c>
      <c r="D28" s="111">
        <v>0</v>
      </c>
      <c r="E28" s="111">
        <v>0</v>
      </c>
      <c r="F28" s="111">
        <v>0</v>
      </c>
      <c r="G28" s="111">
        <v>0</v>
      </c>
      <c r="H28" s="111">
        <v>16629</v>
      </c>
      <c r="I28" s="111">
        <v>0</v>
      </c>
    </row>
    <row r="29" spans="1:9" x14ac:dyDescent="0.25">
      <c r="A29" s="6">
        <v>75038</v>
      </c>
      <c r="B29" s="111">
        <v>0</v>
      </c>
      <c r="C29" s="111">
        <v>0</v>
      </c>
      <c r="D29" s="111">
        <v>0</v>
      </c>
      <c r="E29" s="111">
        <v>0</v>
      </c>
      <c r="F29" s="111">
        <v>0</v>
      </c>
      <c r="G29" s="111">
        <v>0</v>
      </c>
      <c r="H29" s="111">
        <v>14581</v>
      </c>
      <c r="I29" s="111">
        <v>0</v>
      </c>
    </row>
    <row r="30" spans="1:9" x14ac:dyDescent="0.25">
      <c r="A30" s="6">
        <v>75039</v>
      </c>
      <c r="B30" s="111">
        <v>0</v>
      </c>
      <c r="C30" s="111">
        <v>0</v>
      </c>
      <c r="D30" s="111">
        <v>0</v>
      </c>
      <c r="E30" s="111">
        <v>0</v>
      </c>
      <c r="F30" s="111">
        <v>0</v>
      </c>
      <c r="G30" s="111">
        <v>0</v>
      </c>
      <c r="H30" s="111">
        <v>16166</v>
      </c>
      <c r="I30" s="111">
        <v>0</v>
      </c>
    </row>
    <row r="31" spans="1:9" x14ac:dyDescent="0.25">
      <c r="A31" s="6">
        <v>75040</v>
      </c>
      <c r="B31" s="111">
        <v>0</v>
      </c>
      <c r="C31" s="111">
        <v>0</v>
      </c>
      <c r="D31" s="111">
        <v>0</v>
      </c>
      <c r="E31" s="111">
        <v>0</v>
      </c>
      <c r="F31" s="111">
        <v>0</v>
      </c>
      <c r="G31" s="111">
        <v>0</v>
      </c>
      <c r="H31" s="111">
        <v>2011</v>
      </c>
      <c r="I31" s="111">
        <v>0</v>
      </c>
    </row>
    <row r="32" spans="1:9" x14ac:dyDescent="0.25">
      <c r="A32" s="6">
        <v>75041</v>
      </c>
      <c r="B32" s="111">
        <v>0</v>
      </c>
      <c r="C32" s="111">
        <v>0</v>
      </c>
      <c r="D32" s="111">
        <v>0</v>
      </c>
      <c r="E32" s="111">
        <v>0</v>
      </c>
      <c r="F32" s="111">
        <v>0</v>
      </c>
      <c r="G32" s="111">
        <v>0</v>
      </c>
      <c r="H32" s="111">
        <v>2630</v>
      </c>
      <c r="I32" s="111">
        <v>0</v>
      </c>
    </row>
    <row r="33" spans="1:9" x14ac:dyDescent="0.25">
      <c r="A33" s="6">
        <v>75042</v>
      </c>
      <c r="B33" s="111">
        <v>0</v>
      </c>
      <c r="C33" s="111">
        <v>0</v>
      </c>
      <c r="D33" s="111">
        <v>0</v>
      </c>
      <c r="E33" s="111">
        <v>0</v>
      </c>
      <c r="F33" s="111">
        <v>0</v>
      </c>
      <c r="G33" s="111">
        <v>0</v>
      </c>
      <c r="H33" s="111">
        <v>248</v>
      </c>
      <c r="I33" s="111">
        <v>0</v>
      </c>
    </row>
    <row r="34" spans="1:9" x14ac:dyDescent="0.25">
      <c r="A34" s="6">
        <v>75043</v>
      </c>
      <c r="B34" s="111">
        <v>0</v>
      </c>
      <c r="C34" s="111">
        <v>0</v>
      </c>
      <c r="D34" s="111">
        <v>0</v>
      </c>
      <c r="E34" s="111">
        <v>0</v>
      </c>
      <c r="F34" s="111">
        <v>0</v>
      </c>
      <c r="G34" s="111">
        <v>0</v>
      </c>
      <c r="H34" s="111">
        <v>7655</v>
      </c>
      <c r="I34" s="111">
        <v>0</v>
      </c>
    </row>
    <row r="35" spans="1:9" x14ac:dyDescent="0.25">
      <c r="A35" s="6">
        <v>75044</v>
      </c>
      <c r="B35" s="111">
        <v>0</v>
      </c>
      <c r="C35" s="111">
        <v>0</v>
      </c>
      <c r="D35" s="111">
        <v>0</v>
      </c>
      <c r="E35" s="111">
        <v>0</v>
      </c>
      <c r="F35" s="111">
        <v>0</v>
      </c>
      <c r="G35" s="111">
        <v>0</v>
      </c>
      <c r="H35" s="111">
        <v>5582</v>
      </c>
      <c r="I35" s="111">
        <v>0</v>
      </c>
    </row>
    <row r="36" spans="1:9" x14ac:dyDescent="0.25">
      <c r="A36" s="6">
        <v>75048</v>
      </c>
      <c r="B36" s="111">
        <v>0</v>
      </c>
      <c r="C36" s="111">
        <v>0</v>
      </c>
      <c r="D36" s="111">
        <v>0</v>
      </c>
      <c r="E36" s="111">
        <v>0</v>
      </c>
      <c r="F36" s="111">
        <v>0</v>
      </c>
      <c r="G36" s="111">
        <v>0</v>
      </c>
      <c r="H36" s="111">
        <v>8345</v>
      </c>
      <c r="I36" s="111">
        <v>0</v>
      </c>
    </row>
    <row r="37" spans="1:9" x14ac:dyDescent="0.25">
      <c r="A37" s="6">
        <v>75050</v>
      </c>
      <c r="B37" s="111">
        <v>0</v>
      </c>
      <c r="C37" s="111">
        <v>0</v>
      </c>
      <c r="D37" s="111">
        <v>0</v>
      </c>
      <c r="E37" s="111">
        <v>0</v>
      </c>
      <c r="F37" s="111">
        <v>0</v>
      </c>
      <c r="G37" s="111">
        <v>0</v>
      </c>
      <c r="H37" s="111">
        <v>15881</v>
      </c>
      <c r="I37" s="111">
        <v>0</v>
      </c>
    </row>
    <row r="38" spans="1:9" x14ac:dyDescent="0.25">
      <c r="A38" s="6">
        <v>75051</v>
      </c>
      <c r="B38" s="111">
        <v>0</v>
      </c>
      <c r="C38" s="111">
        <v>0</v>
      </c>
      <c r="D38" s="111">
        <v>0</v>
      </c>
      <c r="E38" s="111">
        <v>0</v>
      </c>
      <c r="F38" s="111">
        <v>0</v>
      </c>
      <c r="G38" s="111">
        <v>0</v>
      </c>
      <c r="H38" s="111">
        <v>12376</v>
      </c>
      <c r="I38" s="111">
        <v>0</v>
      </c>
    </row>
    <row r="39" spans="1:9" x14ac:dyDescent="0.25">
      <c r="A39" s="6">
        <v>75052</v>
      </c>
      <c r="B39" s="111">
        <v>0</v>
      </c>
      <c r="C39" s="111">
        <v>0</v>
      </c>
      <c r="D39" s="111">
        <v>0</v>
      </c>
      <c r="E39" s="111">
        <v>0</v>
      </c>
      <c r="F39" s="111">
        <v>0</v>
      </c>
      <c r="G39" s="111">
        <v>0</v>
      </c>
      <c r="H39" s="111">
        <v>38819</v>
      </c>
      <c r="I39" s="111">
        <v>0</v>
      </c>
    </row>
    <row r="40" spans="1:9" x14ac:dyDescent="0.25">
      <c r="A40" s="6">
        <v>75054</v>
      </c>
      <c r="B40" s="111">
        <v>0</v>
      </c>
      <c r="C40" s="111">
        <v>0</v>
      </c>
      <c r="D40" s="111">
        <v>0</v>
      </c>
      <c r="E40" s="111">
        <v>0</v>
      </c>
      <c r="F40" s="111">
        <v>0</v>
      </c>
      <c r="G40" s="111">
        <v>0</v>
      </c>
      <c r="H40" s="111">
        <v>5692</v>
      </c>
      <c r="I40" s="111">
        <v>0</v>
      </c>
    </row>
    <row r="41" spans="1:9" x14ac:dyDescent="0.25">
      <c r="A41" s="6">
        <v>75056</v>
      </c>
      <c r="B41" s="111">
        <v>0</v>
      </c>
      <c r="C41" s="111">
        <v>0</v>
      </c>
      <c r="D41" s="111">
        <v>0</v>
      </c>
      <c r="E41" s="111">
        <v>0</v>
      </c>
      <c r="F41" s="111">
        <v>0</v>
      </c>
      <c r="G41" s="111">
        <v>0</v>
      </c>
      <c r="H41" s="111">
        <v>14498</v>
      </c>
      <c r="I41" s="111">
        <v>0</v>
      </c>
    </row>
    <row r="42" spans="1:9" x14ac:dyDescent="0.25">
      <c r="A42" s="6">
        <v>75057</v>
      </c>
      <c r="B42" s="111">
        <v>0</v>
      </c>
      <c r="C42" s="111">
        <v>0</v>
      </c>
      <c r="D42" s="111">
        <v>0</v>
      </c>
      <c r="E42" s="111">
        <v>0</v>
      </c>
      <c r="F42" s="111">
        <v>0</v>
      </c>
      <c r="G42" s="111">
        <v>0</v>
      </c>
      <c r="H42" s="111">
        <v>0</v>
      </c>
      <c r="I42" s="111">
        <v>8098</v>
      </c>
    </row>
    <row r="43" spans="1:9" x14ac:dyDescent="0.25">
      <c r="A43" s="6">
        <v>75058</v>
      </c>
      <c r="B43" s="111">
        <v>0</v>
      </c>
      <c r="C43" s="111">
        <v>0</v>
      </c>
      <c r="D43" s="111">
        <v>0</v>
      </c>
      <c r="E43" s="111">
        <v>0</v>
      </c>
      <c r="F43" s="111">
        <v>0</v>
      </c>
      <c r="G43" s="111">
        <v>0</v>
      </c>
      <c r="H43" s="111">
        <v>589</v>
      </c>
      <c r="I43" s="111">
        <v>0</v>
      </c>
    </row>
    <row r="44" spans="1:9" x14ac:dyDescent="0.25">
      <c r="A44" s="6">
        <v>75060</v>
      </c>
      <c r="B44" s="111">
        <v>0</v>
      </c>
      <c r="C44" s="111">
        <v>0</v>
      </c>
      <c r="D44" s="111">
        <v>0</v>
      </c>
      <c r="E44" s="111">
        <v>0</v>
      </c>
      <c r="F44" s="111">
        <v>0</v>
      </c>
      <c r="G44" s="111">
        <v>0</v>
      </c>
      <c r="H44" s="111">
        <v>14297</v>
      </c>
      <c r="I44" s="111">
        <v>0</v>
      </c>
    </row>
    <row r="45" spans="1:9" x14ac:dyDescent="0.25">
      <c r="A45" s="6">
        <v>75061</v>
      </c>
      <c r="B45" s="111">
        <v>0</v>
      </c>
      <c r="C45" s="111">
        <v>0</v>
      </c>
      <c r="D45" s="111">
        <v>0</v>
      </c>
      <c r="E45" s="111">
        <v>0</v>
      </c>
      <c r="F45" s="111">
        <v>0</v>
      </c>
      <c r="G45" s="111">
        <v>0</v>
      </c>
      <c r="H45" s="111">
        <v>17321</v>
      </c>
      <c r="I45" s="111">
        <v>0</v>
      </c>
    </row>
    <row r="46" spans="1:9" x14ac:dyDescent="0.25">
      <c r="A46" s="6">
        <v>75062</v>
      </c>
      <c r="B46" s="111">
        <v>0</v>
      </c>
      <c r="C46" s="111">
        <v>0</v>
      </c>
      <c r="D46" s="111">
        <v>0</v>
      </c>
      <c r="E46" s="111">
        <v>0</v>
      </c>
      <c r="F46" s="111">
        <v>0</v>
      </c>
      <c r="G46" s="111">
        <v>0</v>
      </c>
      <c r="H46" s="111">
        <v>17396</v>
      </c>
      <c r="I46" s="111">
        <v>0</v>
      </c>
    </row>
    <row r="47" spans="1:9" x14ac:dyDescent="0.25">
      <c r="A47" s="6">
        <v>75063</v>
      </c>
      <c r="B47" s="111">
        <v>0</v>
      </c>
      <c r="C47" s="111">
        <v>0</v>
      </c>
      <c r="D47" s="111">
        <v>0</v>
      </c>
      <c r="E47" s="111">
        <v>0</v>
      </c>
      <c r="F47" s="111">
        <v>0</v>
      </c>
      <c r="G47" s="111">
        <v>0</v>
      </c>
      <c r="H47" s="111">
        <v>18983</v>
      </c>
      <c r="I47" s="111">
        <v>0</v>
      </c>
    </row>
    <row r="48" spans="1:9" x14ac:dyDescent="0.25">
      <c r="A48" s="6">
        <v>75065</v>
      </c>
      <c r="B48" s="111">
        <v>0</v>
      </c>
      <c r="C48" s="111">
        <v>0</v>
      </c>
      <c r="D48" s="111">
        <v>0</v>
      </c>
      <c r="E48" s="111">
        <v>0</v>
      </c>
      <c r="F48" s="111">
        <v>0</v>
      </c>
      <c r="G48" s="111">
        <v>0</v>
      </c>
      <c r="H48" s="111">
        <v>5845</v>
      </c>
      <c r="I48" s="111">
        <v>0</v>
      </c>
    </row>
    <row r="49" spans="1:9" x14ac:dyDescent="0.25">
      <c r="A49" s="6">
        <v>75067</v>
      </c>
      <c r="B49" s="111">
        <v>0</v>
      </c>
      <c r="C49" s="111">
        <v>0</v>
      </c>
      <c r="D49" s="111">
        <v>0</v>
      </c>
      <c r="E49" s="111">
        <v>0</v>
      </c>
      <c r="F49" s="111">
        <v>0</v>
      </c>
      <c r="G49" s="111">
        <v>0</v>
      </c>
      <c r="H49" s="111">
        <v>323</v>
      </c>
      <c r="I49" s="111">
        <v>26932</v>
      </c>
    </row>
    <row r="50" spans="1:9" x14ac:dyDescent="0.25">
      <c r="A50" s="6">
        <v>75068</v>
      </c>
      <c r="B50" s="111">
        <v>0</v>
      </c>
      <c r="C50" s="111">
        <v>0</v>
      </c>
      <c r="D50" s="111">
        <v>0</v>
      </c>
      <c r="E50" s="111">
        <v>0</v>
      </c>
      <c r="F50" s="111">
        <v>0</v>
      </c>
      <c r="G50" s="111">
        <v>0</v>
      </c>
      <c r="H50" s="111">
        <v>2784</v>
      </c>
      <c r="I50" s="111">
        <v>0</v>
      </c>
    </row>
    <row r="51" spans="1:9" x14ac:dyDescent="0.25">
      <c r="A51" s="6">
        <v>75069</v>
      </c>
      <c r="B51" s="111">
        <v>0</v>
      </c>
      <c r="C51" s="111">
        <v>0</v>
      </c>
      <c r="D51" s="111">
        <v>0</v>
      </c>
      <c r="E51" s="111">
        <v>0</v>
      </c>
      <c r="F51" s="111">
        <v>0</v>
      </c>
      <c r="G51" s="111">
        <v>0</v>
      </c>
      <c r="H51" s="111">
        <v>16261</v>
      </c>
      <c r="I51" s="111">
        <v>0</v>
      </c>
    </row>
    <row r="52" spans="1:9" x14ac:dyDescent="0.25">
      <c r="A52" s="6">
        <v>75070</v>
      </c>
      <c r="B52" s="111">
        <v>0</v>
      </c>
      <c r="C52" s="111">
        <v>0</v>
      </c>
      <c r="D52" s="111">
        <v>0</v>
      </c>
      <c r="E52" s="111">
        <v>0</v>
      </c>
      <c r="F52" s="111">
        <v>0</v>
      </c>
      <c r="G52" s="111">
        <v>0</v>
      </c>
      <c r="H52" s="111">
        <v>7758</v>
      </c>
      <c r="I52" s="111">
        <v>0</v>
      </c>
    </row>
    <row r="53" spans="1:9" x14ac:dyDescent="0.25">
      <c r="A53" s="6">
        <v>75071</v>
      </c>
      <c r="B53" s="111">
        <v>0</v>
      </c>
      <c r="C53" s="111">
        <v>0</v>
      </c>
      <c r="D53" s="111">
        <v>0</v>
      </c>
      <c r="E53" s="111">
        <v>0</v>
      </c>
      <c r="F53" s="111">
        <v>0</v>
      </c>
      <c r="G53" s="111">
        <v>0</v>
      </c>
      <c r="H53" s="111">
        <v>12144</v>
      </c>
      <c r="I53" s="111">
        <v>0</v>
      </c>
    </row>
    <row r="54" spans="1:9" x14ac:dyDescent="0.25">
      <c r="A54" s="6">
        <v>75072</v>
      </c>
      <c r="B54" s="111">
        <v>0</v>
      </c>
      <c r="C54" s="111">
        <v>0</v>
      </c>
      <c r="D54" s="111">
        <v>0</v>
      </c>
      <c r="E54" s="111">
        <v>0</v>
      </c>
      <c r="F54" s="111">
        <v>0</v>
      </c>
      <c r="G54" s="111">
        <v>0</v>
      </c>
      <c r="H54" s="111">
        <v>8051</v>
      </c>
      <c r="I54" s="111">
        <v>0</v>
      </c>
    </row>
    <row r="55" spans="1:9" x14ac:dyDescent="0.25">
      <c r="A55" s="6">
        <v>75074</v>
      </c>
      <c r="B55" s="111">
        <v>0</v>
      </c>
      <c r="C55" s="111">
        <v>0</v>
      </c>
      <c r="D55" s="111">
        <v>0</v>
      </c>
      <c r="E55" s="111">
        <v>0</v>
      </c>
      <c r="F55" s="111">
        <v>0</v>
      </c>
      <c r="G55" s="111">
        <v>0</v>
      </c>
      <c r="H55" s="111">
        <v>21655</v>
      </c>
      <c r="I55" s="111">
        <v>0</v>
      </c>
    </row>
    <row r="56" spans="1:9" x14ac:dyDescent="0.25">
      <c r="A56" s="6">
        <v>75075</v>
      </c>
      <c r="B56" s="111">
        <v>0</v>
      </c>
      <c r="C56" s="111">
        <v>0</v>
      </c>
      <c r="D56" s="111">
        <v>0</v>
      </c>
      <c r="E56" s="111">
        <v>0</v>
      </c>
      <c r="F56" s="111">
        <v>0</v>
      </c>
      <c r="G56" s="111">
        <v>0</v>
      </c>
      <c r="H56" s="111">
        <v>18036</v>
      </c>
      <c r="I56" s="111">
        <v>0</v>
      </c>
    </row>
    <row r="57" spans="1:9" x14ac:dyDescent="0.25">
      <c r="A57" s="6">
        <v>75076</v>
      </c>
      <c r="B57" s="111">
        <v>0</v>
      </c>
      <c r="C57" s="111">
        <v>0</v>
      </c>
      <c r="D57" s="111">
        <v>0</v>
      </c>
      <c r="E57" s="111">
        <v>0</v>
      </c>
      <c r="F57" s="111">
        <v>0</v>
      </c>
      <c r="G57" s="111">
        <v>0</v>
      </c>
      <c r="H57" s="111">
        <v>5546</v>
      </c>
      <c r="I57" s="111">
        <v>0</v>
      </c>
    </row>
    <row r="58" spans="1:9" x14ac:dyDescent="0.25">
      <c r="A58" s="6">
        <v>75077</v>
      </c>
      <c r="B58" s="111">
        <v>0</v>
      </c>
      <c r="C58" s="111">
        <v>0</v>
      </c>
      <c r="D58" s="111">
        <v>0</v>
      </c>
      <c r="E58" s="111">
        <v>0</v>
      </c>
      <c r="F58" s="111">
        <v>0</v>
      </c>
      <c r="G58" s="111">
        <v>0</v>
      </c>
      <c r="H58" s="111">
        <v>0</v>
      </c>
      <c r="I58" s="111">
        <v>8607</v>
      </c>
    </row>
    <row r="59" spans="1:9" x14ac:dyDescent="0.25">
      <c r="A59" s="6">
        <v>75078</v>
      </c>
      <c r="B59" s="111">
        <v>0</v>
      </c>
      <c r="C59" s="111">
        <v>0</v>
      </c>
      <c r="D59" s="111">
        <v>0</v>
      </c>
      <c r="E59" s="111">
        <v>0</v>
      </c>
      <c r="F59" s="111">
        <v>0</v>
      </c>
      <c r="G59" s="111">
        <v>0</v>
      </c>
      <c r="H59" s="111">
        <v>6057</v>
      </c>
      <c r="I59" s="111">
        <v>0</v>
      </c>
    </row>
    <row r="60" spans="1:9" x14ac:dyDescent="0.25">
      <c r="A60" s="6">
        <v>75080</v>
      </c>
      <c r="B60" s="111">
        <v>0</v>
      </c>
      <c r="C60" s="111">
        <v>0</v>
      </c>
      <c r="D60" s="111">
        <v>0</v>
      </c>
      <c r="E60" s="111">
        <v>0</v>
      </c>
      <c r="F60" s="111">
        <v>0</v>
      </c>
      <c r="G60" s="111">
        <v>0</v>
      </c>
      <c r="H60" s="111">
        <v>20548</v>
      </c>
      <c r="I60" s="111">
        <v>0</v>
      </c>
    </row>
    <row r="61" spans="1:9" x14ac:dyDescent="0.25">
      <c r="A61" s="6">
        <v>75081</v>
      </c>
      <c r="B61" s="111">
        <v>0</v>
      </c>
      <c r="C61" s="111">
        <v>0</v>
      </c>
      <c r="D61" s="111">
        <v>0</v>
      </c>
      <c r="E61" s="111">
        <v>0</v>
      </c>
      <c r="F61" s="111">
        <v>0</v>
      </c>
      <c r="G61" s="111">
        <v>0</v>
      </c>
      <c r="H61" s="111">
        <v>16079</v>
      </c>
      <c r="I61" s="111">
        <v>0</v>
      </c>
    </row>
    <row r="62" spans="1:9" x14ac:dyDescent="0.25">
      <c r="A62" s="6">
        <v>75082</v>
      </c>
      <c r="B62" s="111">
        <v>0</v>
      </c>
      <c r="C62" s="111">
        <v>0</v>
      </c>
      <c r="D62" s="111">
        <v>0</v>
      </c>
      <c r="E62" s="111">
        <v>0</v>
      </c>
      <c r="F62" s="111">
        <v>0</v>
      </c>
      <c r="G62" s="111">
        <v>0</v>
      </c>
      <c r="H62" s="111">
        <v>12844</v>
      </c>
      <c r="I62" s="111">
        <v>0</v>
      </c>
    </row>
    <row r="63" spans="1:9" x14ac:dyDescent="0.25">
      <c r="A63" s="6">
        <v>75083</v>
      </c>
      <c r="B63" s="111">
        <v>0</v>
      </c>
      <c r="C63" s="111">
        <v>0</v>
      </c>
      <c r="D63" s="111">
        <v>0</v>
      </c>
      <c r="E63" s="111">
        <v>0</v>
      </c>
      <c r="F63" s="111">
        <v>0</v>
      </c>
      <c r="G63" s="111">
        <v>0</v>
      </c>
      <c r="H63" s="111">
        <v>1</v>
      </c>
      <c r="I63" s="111">
        <v>0</v>
      </c>
    </row>
    <row r="64" spans="1:9" x14ac:dyDescent="0.25">
      <c r="A64" s="6">
        <v>75087</v>
      </c>
      <c r="B64" s="111">
        <v>0</v>
      </c>
      <c r="C64" s="111">
        <v>0</v>
      </c>
      <c r="D64" s="111">
        <v>0</v>
      </c>
      <c r="E64" s="111">
        <v>0</v>
      </c>
      <c r="F64" s="111">
        <v>0</v>
      </c>
      <c r="G64" s="111">
        <v>0</v>
      </c>
      <c r="H64" s="111">
        <v>16562</v>
      </c>
      <c r="I64" s="111">
        <v>0</v>
      </c>
    </row>
    <row r="65" spans="1:9" x14ac:dyDescent="0.25">
      <c r="A65" s="6">
        <v>75088</v>
      </c>
      <c r="B65" s="111">
        <v>0</v>
      </c>
      <c r="C65" s="111">
        <v>0</v>
      </c>
      <c r="D65" s="111">
        <v>0</v>
      </c>
      <c r="E65" s="111">
        <v>0</v>
      </c>
      <c r="F65" s="111">
        <v>0</v>
      </c>
      <c r="G65" s="111">
        <v>0</v>
      </c>
      <c r="H65" s="111">
        <v>13931</v>
      </c>
      <c r="I65" s="111">
        <v>0</v>
      </c>
    </row>
    <row r="66" spans="1:9" x14ac:dyDescent="0.25">
      <c r="A66" s="6">
        <v>75089</v>
      </c>
      <c r="B66" s="111">
        <v>0</v>
      </c>
      <c r="C66" s="111">
        <v>0</v>
      </c>
      <c r="D66" s="111">
        <v>0</v>
      </c>
      <c r="E66" s="111">
        <v>0</v>
      </c>
      <c r="F66" s="111">
        <v>0</v>
      </c>
      <c r="G66" s="111">
        <v>0</v>
      </c>
      <c r="H66" s="111">
        <v>11681</v>
      </c>
      <c r="I66" s="111">
        <v>0</v>
      </c>
    </row>
    <row r="67" spans="1:9" x14ac:dyDescent="0.25">
      <c r="A67" s="6">
        <v>75090</v>
      </c>
      <c r="B67" s="111">
        <v>0</v>
      </c>
      <c r="C67" s="111">
        <v>0</v>
      </c>
      <c r="D67" s="111">
        <v>0</v>
      </c>
      <c r="E67" s="111">
        <v>0</v>
      </c>
      <c r="F67" s="111">
        <v>0</v>
      </c>
      <c r="G67" s="111">
        <v>0</v>
      </c>
      <c r="H67" s="111">
        <v>8579</v>
      </c>
      <c r="I67" s="111">
        <v>0</v>
      </c>
    </row>
    <row r="68" spans="1:9" x14ac:dyDescent="0.25">
      <c r="A68" s="6">
        <v>75091</v>
      </c>
      <c r="B68" s="111">
        <v>0</v>
      </c>
      <c r="C68" s="111">
        <v>0</v>
      </c>
      <c r="D68" s="111">
        <v>0</v>
      </c>
      <c r="E68" s="111">
        <v>0</v>
      </c>
      <c r="F68" s="111">
        <v>0</v>
      </c>
      <c r="G68" s="111">
        <v>0</v>
      </c>
      <c r="H68" s="111">
        <v>26</v>
      </c>
      <c r="I68" s="111">
        <v>0</v>
      </c>
    </row>
    <row r="69" spans="1:9" x14ac:dyDescent="0.25">
      <c r="A69" s="6">
        <v>75092</v>
      </c>
      <c r="B69" s="111">
        <v>0</v>
      </c>
      <c r="C69" s="111">
        <v>0</v>
      </c>
      <c r="D69" s="111">
        <v>0</v>
      </c>
      <c r="E69" s="111">
        <v>0</v>
      </c>
      <c r="F69" s="111">
        <v>0</v>
      </c>
      <c r="G69" s="111">
        <v>0</v>
      </c>
      <c r="H69" s="111">
        <v>13644</v>
      </c>
      <c r="I69" s="111">
        <v>0</v>
      </c>
    </row>
    <row r="70" spans="1:9" x14ac:dyDescent="0.25">
      <c r="A70" s="6">
        <v>75093</v>
      </c>
      <c r="B70" s="111">
        <v>0</v>
      </c>
      <c r="C70" s="111">
        <v>0</v>
      </c>
      <c r="D70" s="111">
        <v>0</v>
      </c>
      <c r="E70" s="111">
        <v>0</v>
      </c>
      <c r="F70" s="111">
        <v>0</v>
      </c>
      <c r="G70" s="111">
        <v>0</v>
      </c>
      <c r="H70" s="111">
        <v>19206</v>
      </c>
      <c r="I70" s="111">
        <v>0</v>
      </c>
    </row>
    <row r="71" spans="1:9" x14ac:dyDescent="0.25">
      <c r="A71" s="6">
        <v>75094</v>
      </c>
      <c r="B71" s="111">
        <v>0</v>
      </c>
      <c r="C71" s="111">
        <v>0</v>
      </c>
      <c r="D71" s="111">
        <v>0</v>
      </c>
      <c r="E71" s="111">
        <v>0</v>
      </c>
      <c r="F71" s="111">
        <v>0</v>
      </c>
      <c r="G71" s="111">
        <v>0</v>
      </c>
      <c r="H71" s="111">
        <v>3211</v>
      </c>
      <c r="I71" s="111">
        <v>0</v>
      </c>
    </row>
    <row r="72" spans="1:9" x14ac:dyDescent="0.25">
      <c r="A72" s="6">
        <v>75098</v>
      </c>
      <c r="B72" s="111">
        <v>0</v>
      </c>
      <c r="C72" s="111">
        <v>0</v>
      </c>
      <c r="D72" s="111">
        <v>0</v>
      </c>
      <c r="E72" s="111">
        <v>0</v>
      </c>
      <c r="F72" s="111">
        <v>0</v>
      </c>
      <c r="G72" s="111">
        <v>0</v>
      </c>
      <c r="H72" s="111">
        <v>14289</v>
      </c>
      <c r="I72" s="111">
        <v>0</v>
      </c>
    </row>
    <row r="73" spans="1:9" x14ac:dyDescent="0.25">
      <c r="A73" s="6">
        <v>75101</v>
      </c>
      <c r="B73" s="111">
        <v>0</v>
      </c>
      <c r="C73" s="111">
        <v>0</v>
      </c>
      <c r="D73" s="111">
        <v>0</v>
      </c>
      <c r="E73" s="111">
        <v>0</v>
      </c>
      <c r="F73" s="111">
        <v>0</v>
      </c>
      <c r="G73" s="111">
        <v>0</v>
      </c>
      <c r="H73" s="111">
        <v>205</v>
      </c>
      <c r="I73" s="111">
        <v>0</v>
      </c>
    </row>
    <row r="74" spans="1:9" x14ac:dyDescent="0.25">
      <c r="A74" s="6">
        <v>75102</v>
      </c>
      <c r="B74" s="111">
        <v>0</v>
      </c>
      <c r="C74" s="111">
        <v>0</v>
      </c>
      <c r="D74" s="111">
        <v>0</v>
      </c>
      <c r="E74" s="111">
        <v>0</v>
      </c>
      <c r="F74" s="111">
        <v>0</v>
      </c>
      <c r="G74" s="111">
        <v>0</v>
      </c>
      <c r="H74" s="111">
        <v>180</v>
      </c>
      <c r="I74" s="111">
        <v>0</v>
      </c>
    </row>
    <row r="75" spans="1:9" x14ac:dyDescent="0.25">
      <c r="A75" s="6">
        <v>75103</v>
      </c>
      <c r="B75" s="111">
        <v>0</v>
      </c>
      <c r="C75" s="111">
        <v>0</v>
      </c>
      <c r="D75" s="111">
        <v>0</v>
      </c>
      <c r="E75" s="111">
        <v>0</v>
      </c>
      <c r="F75" s="111">
        <v>0</v>
      </c>
      <c r="G75" s="111">
        <v>0</v>
      </c>
      <c r="H75" s="111">
        <v>3248</v>
      </c>
      <c r="I75" s="111">
        <v>0</v>
      </c>
    </row>
    <row r="76" spans="1:9" x14ac:dyDescent="0.25">
      <c r="A76" s="6">
        <v>75104</v>
      </c>
      <c r="B76" s="111">
        <v>0</v>
      </c>
      <c r="C76" s="111">
        <v>0</v>
      </c>
      <c r="D76" s="111">
        <v>0</v>
      </c>
      <c r="E76" s="111">
        <v>0</v>
      </c>
      <c r="F76" s="111">
        <v>0</v>
      </c>
      <c r="G76" s="111">
        <v>0</v>
      </c>
      <c r="H76" s="111">
        <v>18160</v>
      </c>
      <c r="I76" s="111">
        <v>0</v>
      </c>
    </row>
    <row r="77" spans="1:9" x14ac:dyDescent="0.25">
      <c r="A77" s="6">
        <v>75109</v>
      </c>
      <c r="B77" s="111">
        <v>0</v>
      </c>
      <c r="C77" s="111">
        <v>0</v>
      </c>
      <c r="D77" s="111">
        <v>0</v>
      </c>
      <c r="E77" s="111">
        <v>0</v>
      </c>
      <c r="F77" s="111">
        <v>0</v>
      </c>
      <c r="G77" s="111">
        <v>0</v>
      </c>
      <c r="H77" s="111">
        <v>1253</v>
      </c>
      <c r="I77" s="111">
        <v>0</v>
      </c>
    </row>
    <row r="78" spans="1:9" x14ac:dyDescent="0.25">
      <c r="A78" s="6">
        <v>75110</v>
      </c>
      <c r="B78" s="111">
        <v>0</v>
      </c>
      <c r="C78" s="111">
        <v>0</v>
      </c>
      <c r="D78" s="111">
        <v>0</v>
      </c>
      <c r="E78" s="111">
        <v>0</v>
      </c>
      <c r="F78" s="111">
        <v>0</v>
      </c>
      <c r="G78" s="111">
        <v>0</v>
      </c>
      <c r="H78" s="111">
        <v>11132</v>
      </c>
      <c r="I78" s="111">
        <v>0</v>
      </c>
    </row>
    <row r="79" spans="1:9" x14ac:dyDescent="0.25">
      <c r="A79" s="6">
        <v>75114</v>
      </c>
      <c r="B79" s="111">
        <v>0</v>
      </c>
      <c r="C79" s="111">
        <v>0</v>
      </c>
      <c r="D79" s="111">
        <v>0</v>
      </c>
      <c r="E79" s="111">
        <v>0</v>
      </c>
      <c r="F79" s="111">
        <v>0</v>
      </c>
      <c r="G79" s="111">
        <v>0</v>
      </c>
      <c r="H79" s="111">
        <v>2040</v>
      </c>
      <c r="I79" s="111">
        <v>0</v>
      </c>
    </row>
    <row r="80" spans="1:9" x14ac:dyDescent="0.25">
      <c r="A80" s="6">
        <v>75115</v>
      </c>
      <c r="B80" s="111">
        <v>0</v>
      </c>
      <c r="C80" s="111">
        <v>0</v>
      </c>
      <c r="D80" s="111">
        <v>0</v>
      </c>
      <c r="E80" s="111">
        <v>0</v>
      </c>
      <c r="F80" s="111">
        <v>0</v>
      </c>
      <c r="G80" s="111">
        <v>0</v>
      </c>
      <c r="H80" s="111">
        <v>21879</v>
      </c>
      <c r="I80" s="111">
        <v>0</v>
      </c>
    </row>
    <row r="81" spans="1:9" x14ac:dyDescent="0.25">
      <c r="A81" s="6">
        <v>75116</v>
      </c>
      <c r="B81" s="111">
        <v>0</v>
      </c>
      <c r="C81" s="111">
        <v>0</v>
      </c>
      <c r="D81" s="111">
        <v>0</v>
      </c>
      <c r="E81" s="111">
        <v>0</v>
      </c>
      <c r="F81" s="111">
        <v>0</v>
      </c>
      <c r="G81" s="111">
        <v>0</v>
      </c>
      <c r="H81" s="111">
        <v>6585</v>
      </c>
      <c r="I81" s="111">
        <v>0</v>
      </c>
    </row>
    <row r="82" spans="1:9" x14ac:dyDescent="0.25">
      <c r="A82" s="6">
        <v>75117</v>
      </c>
      <c r="B82" s="111">
        <v>0</v>
      </c>
      <c r="C82" s="111">
        <v>0</v>
      </c>
      <c r="D82" s="111">
        <v>0</v>
      </c>
      <c r="E82" s="111">
        <v>0</v>
      </c>
      <c r="F82" s="111">
        <v>0</v>
      </c>
      <c r="G82" s="111">
        <v>0</v>
      </c>
      <c r="H82" s="111">
        <v>998</v>
      </c>
      <c r="I82" s="111">
        <v>42</v>
      </c>
    </row>
    <row r="83" spans="1:9" x14ac:dyDescent="0.25">
      <c r="A83" s="6">
        <v>75119</v>
      </c>
      <c r="B83" s="111">
        <v>0</v>
      </c>
      <c r="C83" s="111">
        <v>0</v>
      </c>
      <c r="D83" s="111">
        <v>0</v>
      </c>
      <c r="E83" s="111">
        <v>0</v>
      </c>
      <c r="F83" s="111">
        <v>0</v>
      </c>
      <c r="G83" s="111">
        <v>0</v>
      </c>
      <c r="H83" s="111">
        <v>11990</v>
      </c>
      <c r="I83" s="111">
        <v>0</v>
      </c>
    </row>
    <row r="84" spans="1:9" x14ac:dyDescent="0.25">
      <c r="A84" s="6">
        <v>75121</v>
      </c>
      <c r="B84" s="111">
        <v>0</v>
      </c>
      <c r="C84" s="111">
        <v>0</v>
      </c>
      <c r="D84" s="111">
        <v>0</v>
      </c>
      <c r="E84" s="111">
        <v>0</v>
      </c>
      <c r="F84" s="111">
        <v>0</v>
      </c>
      <c r="G84" s="111">
        <v>0</v>
      </c>
      <c r="H84" s="111">
        <v>1</v>
      </c>
      <c r="I84" s="111">
        <v>0</v>
      </c>
    </row>
    <row r="85" spans="1:9" x14ac:dyDescent="0.25">
      <c r="A85" s="6">
        <v>75124</v>
      </c>
      <c r="B85" s="111">
        <v>0</v>
      </c>
      <c r="C85" s="111">
        <v>0</v>
      </c>
      <c r="D85" s="111">
        <v>0</v>
      </c>
      <c r="E85" s="111">
        <v>0</v>
      </c>
      <c r="F85" s="111">
        <v>0</v>
      </c>
      <c r="G85" s="111">
        <v>0</v>
      </c>
      <c r="H85" s="111">
        <v>923</v>
      </c>
      <c r="I85" s="111">
        <v>0</v>
      </c>
    </row>
    <row r="86" spans="1:9" x14ac:dyDescent="0.25">
      <c r="A86" s="6">
        <v>75125</v>
      </c>
      <c r="B86" s="111">
        <v>0</v>
      </c>
      <c r="C86" s="111">
        <v>0</v>
      </c>
      <c r="D86" s="111">
        <v>0</v>
      </c>
      <c r="E86" s="111">
        <v>0</v>
      </c>
      <c r="F86" s="111">
        <v>0</v>
      </c>
      <c r="G86" s="111">
        <v>0</v>
      </c>
      <c r="H86" s="111">
        <v>3454</v>
      </c>
      <c r="I86" s="111">
        <v>0</v>
      </c>
    </row>
    <row r="87" spans="1:9" x14ac:dyDescent="0.25">
      <c r="A87" s="6">
        <v>75126</v>
      </c>
      <c r="B87" s="111">
        <v>0</v>
      </c>
      <c r="C87" s="111">
        <v>0</v>
      </c>
      <c r="D87" s="111">
        <v>0</v>
      </c>
      <c r="E87" s="111">
        <v>0</v>
      </c>
      <c r="F87" s="111">
        <v>0</v>
      </c>
      <c r="G87" s="111">
        <v>0</v>
      </c>
      <c r="H87" s="111">
        <v>13912</v>
      </c>
      <c r="I87" s="111">
        <v>0</v>
      </c>
    </row>
    <row r="88" spans="1:9" x14ac:dyDescent="0.25">
      <c r="A88" s="6">
        <v>75127</v>
      </c>
      <c r="B88" s="111">
        <v>0</v>
      </c>
      <c r="C88" s="111">
        <v>0</v>
      </c>
      <c r="D88" s="111">
        <v>0</v>
      </c>
      <c r="E88" s="111">
        <v>0</v>
      </c>
      <c r="F88" s="111">
        <v>0</v>
      </c>
      <c r="G88" s="111">
        <v>0</v>
      </c>
      <c r="H88" s="111">
        <v>4</v>
      </c>
      <c r="I88" s="111">
        <v>0</v>
      </c>
    </row>
    <row r="89" spans="1:9" x14ac:dyDescent="0.25">
      <c r="A89" s="6">
        <v>75132</v>
      </c>
      <c r="B89" s="111">
        <v>0</v>
      </c>
      <c r="C89" s="111">
        <v>0</v>
      </c>
      <c r="D89" s="111">
        <v>0</v>
      </c>
      <c r="E89" s="111">
        <v>0</v>
      </c>
      <c r="F89" s="111">
        <v>0</v>
      </c>
      <c r="G89" s="111">
        <v>0</v>
      </c>
      <c r="H89" s="111">
        <v>317</v>
      </c>
      <c r="I89" s="111">
        <v>0</v>
      </c>
    </row>
    <row r="90" spans="1:9" x14ac:dyDescent="0.25">
      <c r="A90" s="6">
        <v>75134</v>
      </c>
      <c r="B90" s="111">
        <v>0</v>
      </c>
      <c r="C90" s="111">
        <v>0</v>
      </c>
      <c r="D90" s="111">
        <v>0</v>
      </c>
      <c r="E90" s="111">
        <v>0</v>
      </c>
      <c r="F90" s="111">
        <v>0</v>
      </c>
      <c r="G90" s="111">
        <v>0</v>
      </c>
      <c r="H90" s="111">
        <v>7224</v>
      </c>
      <c r="I90" s="111">
        <v>0</v>
      </c>
    </row>
    <row r="91" spans="1:9" x14ac:dyDescent="0.25">
      <c r="A91" s="6">
        <v>75135</v>
      </c>
      <c r="B91" s="111">
        <v>0</v>
      </c>
      <c r="C91" s="111">
        <v>0</v>
      </c>
      <c r="D91" s="111">
        <v>0</v>
      </c>
      <c r="E91" s="111">
        <v>0</v>
      </c>
      <c r="F91" s="111">
        <v>0</v>
      </c>
      <c r="G91" s="111">
        <v>0</v>
      </c>
      <c r="H91" s="111">
        <v>1451</v>
      </c>
      <c r="I91" s="111">
        <v>0</v>
      </c>
    </row>
    <row r="92" spans="1:9" x14ac:dyDescent="0.25">
      <c r="A92" s="6">
        <v>75137</v>
      </c>
      <c r="B92" s="111">
        <v>0</v>
      </c>
      <c r="C92" s="111">
        <v>0</v>
      </c>
      <c r="D92" s="111">
        <v>0</v>
      </c>
      <c r="E92" s="111">
        <v>0</v>
      </c>
      <c r="F92" s="111">
        <v>0</v>
      </c>
      <c r="G92" s="111">
        <v>0</v>
      </c>
      <c r="H92" s="111">
        <v>7199</v>
      </c>
      <c r="I92" s="111">
        <v>0</v>
      </c>
    </row>
    <row r="93" spans="1:9" x14ac:dyDescent="0.25">
      <c r="A93" s="6">
        <v>75138</v>
      </c>
      <c r="B93" s="111">
        <v>0</v>
      </c>
      <c r="C93" s="111">
        <v>0</v>
      </c>
      <c r="D93" s="111">
        <v>0</v>
      </c>
      <c r="E93" s="111">
        <v>0</v>
      </c>
      <c r="F93" s="111">
        <v>0</v>
      </c>
      <c r="G93" s="111">
        <v>0</v>
      </c>
      <c r="H93" s="111">
        <v>1</v>
      </c>
      <c r="I93" s="111">
        <v>0</v>
      </c>
    </row>
    <row r="94" spans="1:9" x14ac:dyDescent="0.25">
      <c r="A94" s="6">
        <v>75140</v>
      </c>
      <c r="B94" s="111">
        <v>0</v>
      </c>
      <c r="C94" s="111">
        <v>0</v>
      </c>
      <c r="D94" s="111">
        <v>0</v>
      </c>
      <c r="E94" s="111">
        <v>0</v>
      </c>
      <c r="F94" s="111">
        <v>0</v>
      </c>
      <c r="G94" s="111">
        <v>0</v>
      </c>
      <c r="H94" s="111">
        <v>24</v>
      </c>
      <c r="I94" s="111">
        <v>0</v>
      </c>
    </row>
    <row r="95" spans="1:9" x14ac:dyDescent="0.25">
      <c r="A95" s="6">
        <v>75141</v>
      </c>
      <c r="B95" s="111">
        <v>0</v>
      </c>
      <c r="C95" s="111">
        <v>0</v>
      </c>
      <c r="D95" s="111">
        <v>0</v>
      </c>
      <c r="E95" s="111">
        <v>0</v>
      </c>
      <c r="F95" s="111">
        <v>0</v>
      </c>
      <c r="G95" s="111">
        <v>0</v>
      </c>
      <c r="H95" s="111">
        <v>2052</v>
      </c>
      <c r="I95" s="111">
        <v>0</v>
      </c>
    </row>
    <row r="96" spans="1:9" x14ac:dyDescent="0.25">
      <c r="A96" s="6">
        <v>75142</v>
      </c>
      <c r="B96" s="111">
        <v>0</v>
      </c>
      <c r="C96" s="111">
        <v>0</v>
      </c>
      <c r="D96" s="111">
        <v>0</v>
      </c>
      <c r="E96" s="111">
        <v>0</v>
      </c>
      <c r="F96" s="111">
        <v>0</v>
      </c>
      <c r="G96" s="111">
        <v>0</v>
      </c>
      <c r="H96" s="111">
        <v>2530</v>
      </c>
      <c r="I96" s="111">
        <v>0</v>
      </c>
    </row>
    <row r="97" spans="1:9" x14ac:dyDescent="0.25">
      <c r="A97" s="6">
        <v>75143</v>
      </c>
      <c r="B97" s="111">
        <v>0</v>
      </c>
      <c r="C97" s="111">
        <v>0</v>
      </c>
      <c r="D97" s="111">
        <v>0</v>
      </c>
      <c r="E97" s="111">
        <v>0</v>
      </c>
      <c r="F97" s="111">
        <v>0</v>
      </c>
      <c r="G97" s="111">
        <v>0</v>
      </c>
      <c r="H97" s="111">
        <v>1163</v>
      </c>
      <c r="I97" s="111">
        <v>0</v>
      </c>
    </row>
    <row r="98" spans="1:9" x14ac:dyDescent="0.25">
      <c r="A98" s="6">
        <v>75144</v>
      </c>
      <c r="B98" s="111">
        <v>0</v>
      </c>
      <c r="C98" s="111">
        <v>0</v>
      </c>
      <c r="D98" s="111">
        <v>0</v>
      </c>
      <c r="E98" s="111">
        <v>0</v>
      </c>
      <c r="F98" s="111">
        <v>0</v>
      </c>
      <c r="G98" s="111">
        <v>0</v>
      </c>
      <c r="H98" s="111">
        <v>897</v>
      </c>
      <c r="I98" s="111">
        <v>0</v>
      </c>
    </row>
    <row r="99" spans="1:9" x14ac:dyDescent="0.25">
      <c r="A99" s="6">
        <v>75146</v>
      </c>
      <c r="B99" s="111">
        <v>0</v>
      </c>
      <c r="C99" s="111">
        <v>0</v>
      </c>
      <c r="D99" s="111">
        <v>0</v>
      </c>
      <c r="E99" s="111">
        <v>0</v>
      </c>
      <c r="F99" s="111">
        <v>0</v>
      </c>
      <c r="G99" s="111">
        <v>0</v>
      </c>
      <c r="H99" s="111">
        <v>8879</v>
      </c>
      <c r="I99" s="111">
        <v>0</v>
      </c>
    </row>
    <row r="100" spans="1:9" x14ac:dyDescent="0.25">
      <c r="A100" s="6">
        <v>75147</v>
      </c>
      <c r="B100" s="111">
        <v>0</v>
      </c>
      <c r="C100" s="111">
        <v>0</v>
      </c>
      <c r="D100" s="111">
        <v>0</v>
      </c>
      <c r="E100" s="111">
        <v>0</v>
      </c>
      <c r="F100" s="111">
        <v>0</v>
      </c>
      <c r="G100" s="111">
        <v>0</v>
      </c>
      <c r="H100" s="111">
        <v>2511</v>
      </c>
      <c r="I100" s="111">
        <v>0</v>
      </c>
    </row>
    <row r="101" spans="1:9" x14ac:dyDescent="0.25">
      <c r="A101" s="6">
        <v>75148</v>
      </c>
      <c r="B101" s="111">
        <v>0</v>
      </c>
      <c r="C101" s="111">
        <v>0</v>
      </c>
      <c r="D101" s="111">
        <v>0</v>
      </c>
      <c r="E101" s="111">
        <v>0</v>
      </c>
      <c r="F101" s="111">
        <v>0</v>
      </c>
      <c r="G101" s="111">
        <v>0</v>
      </c>
      <c r="H101" s="111">
        <v>2316</v>
      </c>
      <c r="I101" s="111">
        <v>0</v>
      </c>
    </row>
    <row r="102" spans="1:9" x14ac:dyDescent="0.25">
      <c r="A102" s="6">
        <v>75149</v>
      </c>
      <c r="B102" s="111">
        <v>0</v>
      </c>
      <c r="C102" s="111">
        <v>0</v>
      </c>
      <c r="D102" s="111">
        <v>0</v>
      </c>
      <c r="E102" s="111">
        <v>0</v>
      </c>
      <c r="F102" s="111">
        <v>0</v>
      </c>
      <c r="G102" s="111">
        <v>0</v>
      </c>
      <c r="H102" s="111">
        <v>20229</v>
      </c>
      <c r="I102" s="111">
        <v>0</v>
      </c>
    </row>
    <row r="103" spans="1:9" x14ac:dyDescent="0.25">
      <c r="A103" s="6">
        <v>75150</v>
      </c>
      <c r="B103" s="111">
        <v>0</v>
      </c>
      <c r="C103" s="111">
        <v>0</v>
      </c>
      <c r="D103" s="111">
        <v>0</v>
      </c>
      <c r="E103" s="111">
        <v>0</v>
      </c>
      <c r="F103" s="111">
        <v>0</v>
      </c>
      <c r="G103" s="111">
        <v>0</v>
      </c>
      <c r="H103" s="111">
        <v>23144</v>
      </c>
      <c r="I103" s="111">
        <v>0</v>
      </c>
    </row>
    <row r="104" spans="1:9" x14ac:dyDescent="0.25">
      <c r="A104" s="6">
        <v>75151</v>
      </c>
      <c r="B104" s="111">
        <v>0</v>
      </c>
      <c r="C104" s="111">
        <v>0</v>
      </c>
      <c r="D104" s="111">
        <v>0</v>
      </c>
      <c r="E104" s="111">
        <v>0</v>
      </c>
      <c r="F104" s="111">
        <v>0</v>
      </c>
      <c r="G104" s="111">
        <v>0</v>
      </c>
      <c r="H104" s="111">
        <v>14</v>
      </c>
      <c r="I104" s="111">
        <v>0</v>
      </c>
    </row>
    <row r="105" spans="1:9" x14ac:dyDescent="0.25">
      <c r="A105" s="6">
        <v>75152</v>
      </c>
      <c r="B105" s="111">
        <v>0</v>
      </c>
      <c r="C105" s="111">
        <v>0</v>
      </c>
      <c r="D105" s="111">
        <v>0</v>
      </c>
      <c r="E105" s="111">
        <v>0</v>
      </c>
      <c r="F105" s="111">
        <v>0</v>
      </c>
      <c r="G105" s="111">
        <v>0</v>
      </c>
      <c r="H105" s="111">
        <v>1289</v>
      </c>
      <c r="I105" s="111">
        <v>0</v>
      </c>
    </row>
    <row r="106" spans="1:9" x14ac:dyDescent="0.25">
      <c r="A106" s="6">
        <v>75153</v>
      </c>
      <c r="B106" s="111">
        <v>0</v>
      </c>
      <c r="C106" s="111">
        <v>0</v>
      </c>
      <c r="D106" s="111">
        <v>0</v>
      </c>
      <c r="E106" s="111">
        <v>0</v>
      </c>
      <c r="F106" s="111">
        <v>0</v>
      </c>
      <c r="G106" s="111">
        <v>0</v>
      </c>
      <c r="H106" s="111">
        <v>143</v>
      </c>
      <c r="I106" s="111">
        <v>0</v>
      </c>
    </row>
    <row r="107" spans="1:9" x14ac:dyDescent="0.25">
      <c r="A107" s="6">
        <v>75154</v>
      </c>
      <c r="B107" s="111">
        <v>0</v>
      </c>
      <c r="C107" s="111">
        <v>0</v>
      </c>
      <c r="D107" s="111">
        <v>0</v>
      </c>
      <c r="E107" s="111">
        <v>0</v>
      </c>
      <c r="F107" s="111">
        <v>0</v>
      </c>
      <c r="G107" s="111">
        <v>0</v>
      </c>
      <c r="H107" s="111">
        <v>14620</v>
      </c>
      <c r="I107" s="111">
        <v>0</v>
      </c>
    </row>
    <row r="108" spans="1:9" x14ac:dyDescent="0.25">
      <c r="A108" s="6">
        <v>75155</v>
      </c>
      <c r="B108" s="111">
        <v>0</v>
      </c>
      <c r="C108" s="111">
        <v>0</v>
      </c>
      <c r="D108" s="111">
        <v>0</v>
      </c>
      <c r="E108" s="111">
        <v>0</v>
      </c>
      <c r="F108" s="111">
        <v>0</v>
      </c>
      <c r="G108" s="111">
        <v>0</v>
      </c>
      <c r="H108" s="111">
        <v>861</v>
      </c>
      <c r="I108" s="111">
        <v>0</v>
      </c>
    </row>
    <row r="109" spans="1:9" x14ac:dyDescent="0.25">
      <c r="A109" s="6">
        <v>75156</v>
      </c>
      <c r="B109" s="111">
        <v>0</v>
      </c>
      <c r="C109" s="111">
        <v>0</v>
      </c>
      <c r="D109" s="111">
        <v>0</v>
      </c>
      <c r="E109" s="111">
        <v>0</v>
      </c>
      <c r="F109" s="111">
        <v>0</v>
      </c>
      <c r="G109" s="111">
        <v>0</v>
      </c>
      <c r="H109" s="111">
        <v>6914</v>
      </c>
      <c r="I109" s="111">
        <v>0</v>
      </c>
    </row>
    <row r="110" spans="1:9" x14ac:dyDescent="0.25">
      <c r="A110" s="6">
        <v>75157</v>
      </c>
      <c r="B110" s="111">
        <v>0</v>
      </c>
      <c r="C110" s="111">
        <v>0</v>
      </c>
      <c r="D110" s="111">
        <v>0</v>
      </c>
      <c r="E110" s="111">
        <v>0</v>
      </c>
      <c r="F110" s="111">
        <v>0</v>
      </c>
      <c r="G110" s="111">
        <v>0</v>
      </c>
      <c r="H110" s="111">
        <v>140</v>
      </c>
      <c r="I110" s="111">
        <v>0</v>
      </c>
    </row>
    <row r="111" spans="1:9" x14ac:dyDescent="0.25">
      <c r="A111" s="6">
        <v>75159</v>
      </c>
      <c r="B111" s="111">
        <v>0</v>
      </c>
      <c r="C111" s="111">
        <v>0</v>
      </c>
      <c r="D111" s="111">
        <v>0</v>
      </c>
      <c r="E111" s="111">
        <v>0</v>
      </c>
      <c r="F111" s="111">
        <v>0</v>
      </c>
      <c r="G111" s="111">
        <v>0</v>
      </c>
      <c r="H111" s="111">
        <v>7027</v>
      </c>
      <c r="I111" s="111">
        <v>0</v>
      </c>
    </row>
    <row r="112" spans="1:9" x14ac:dyDescent="0.25">
      <c r="A112" s="6">
        <v>75160</v>
      </c>
      <c r="B112" s="111">
        <v>0</v>
      </c>
      <c r="C112" s="111">
        <v>0</v>
      </c>
      <c r="D112" s="111">
        <v>0</v>
      </c>
      <c r="E112" s="111">
        <v>0</v>
      </c>
      <c r="F112" s="111">
        <v>0</v>
      </c>
      <c r="G112" s="111">
        <v>0</v>
      </c>
      <c r="H112" s="111">
        <v>8623</v>
      </c>
      <c r="I112" s="111">
        <v>0</v>
      </c>
    </row>
    <row r="113" spans="1:9" x14ac:dyDescent="0.25">
      <c r="A113" s="6">
        <v>75161</v>
      </c>
      <c r="B113" s="111">
        <v>0</v>
      </c>
      <c r="C113" s="111">
        <v>0</v>
      </c>
      <c r="D113" s="111">
        <v>0</v>
      </c>
      <c r="E113" s="111">
        <v>0</v>
      </c>
      <c r="F113" s="111">
        <v>0</v>
      </c>
      <c r="G113" s="111">
        <v>0</v>
      </c>
      <c r="H113" s="111">
        <v>550</v>
      </c>
      <c r="I113" s="111">
        <v>0</v>
      </c>
    </row>
    <row r="114" spans="1:9" x14ac:dyDescent="0.25">
      <c r="A114" s="6">
        <v>75163</v>
      </c>
      <c r="B114" s="111">
        <v>0</v>
      </c>
      <c r="C114" s="111">
        <v>0</v>
      </c>
      <c r="D114" s="111">
        <v>0</v>
      </c>
      <c r="E114" s="111">
        <v>0</v>
      </c>
      <c r="F114" s="111">
        <v>0</v>
      </c>
      <c r="G114" s="111">
        <v>0</v>
      </c>
      <c r="H114" s="111">
        <v>1741</v>
      </c>
      <c r="I114" s="111">
        <v>0</v>
      </c>
    </row>
    <row r="115" spans="1:9" x14ac:dyDescent="0.25">
      <c r="A115" s="6">
        <v>75164</v>
      </c>
      <c r="B115" s="111">
        <v>0</v>
      </c>
      <c r="C115" s="111">
        <v>0</v>
      </c>
      <c r="D115" s="111">
        <v>0</v>
      </c>
      <c r="E115" s="111">
        <v>0</v>
      </c>
      <c r="F115" s="111">
        <v>0</v>
      </c>
      <c r="G115" s="111">
        <v>0</v>
      </c>
      <c r="H115" s="111">
        <v>277</v>
      </c>
      <c r="I115" s="111">
        <v>0</v>
      </c>
    </row>
    <row r="116" spans="1:9" x14ac:dyDescent="0.25">
      <c r="A116" s="6">
        <v>75165</v>
      </c>
      <c r="B116" s="111">
        <v>0</v>
      </c>
      <c r="C116" s="111">
        <v>0</v>
      </c>
      <c r="D116" s="111">
        <v>0</v>
      </c>
      <c r="E116" s="111">
        <v>0</v>
      </c>
      <c r="F116" s="111">
        <v>0</v>
      </c>
      <c r="G116" s="111">
        <v>0</v>
      </c>
      <c r="H116" s="111">
        <v>22451</v>
      </c>
      <c r="I116" s="111">
        <v>0</v>
      </c>
    </row>
    <row r="117" spans="1:9" x14ac:dyDescent="0.25">
      <c r="A117" s="6">
        <v>75166</v>
      </c>
      <c r="B117" s="111">
        <v>0</v>
      </c>
      <c r="C117" s="111">
        <v>0</v>
      </c>
      <c r="D117" s="111">
        <v>0</v>
      </c>
      <c r="E117" s="111">
        <v>0</v>
      </c>
      <c r="F117" s="111">
        <v>0</v>
      </c>
      <c r="G117" s="111">
        <v>0</v>
      </c>
      <c r="H117" s="111">
        <v>3246</v>
      </c>
      <c r="I117" s="111">
        <v>0</v>
      </c>
    </row>
    <row r="118" spans="1:9" x14ac:dyDescent="0.25">
      <c r="A118" s="6">
        <v>75167</v>
      </c>
      <c r="B118" s="111">
        <v>0</v>
      </c>
      <c r="C118" s="111">
        <v>0</v>
      </c>
      <c r="D118" s="111">
        <v>0</v>
      </c>
      <c r="E118" s="111">
        <v>0</v>
      </c>
      <c r="F118" s="111">
        <v>0</v>
      </c>
      <c r="G118" s="111">
        <v>0</v>
      </c>
      <c r="H118" s="111">
        <v>1972</v>
      </c>
      <c r="I118" s="111">
        <v>0</v>
      </c>
    </row>
    <row r="119" spans="1:9" x14ac:dyDescent="0.25">
      <c r="A119" s="6">
        <v>75169</v>
      </c>
      <c r="B119" s="111">
        <v>0</v>
      </c>
      <c r="C119" s="111">
        <v>0</v>
      </c>
      <c r="D119" s="111">
        <v>0</v>
      </c>
      <c r="E119" s="111">
        <v>0</v>
      </c>
      <c r="F119" s="111">
        <v>0</v>
      </c>
      <c r="G119" s="111">
        <v>0</v>
      </c>
      <c r="H119" s="111">
        <v>2531</v>
      </c>
      <c r="I119" s="111">
        <v>0</v>
      </c>
    </row>
    <row r="120" spans="1:9" x14ac:dyDescent="0.25">
      <c r="A120" s="6">
        <v>75172</v>
      </c>
      <c r="B120" s="111">
        <v>0</v>
      </c>
      <c r="C120" s="111">
        <v>0</v>
      </c>
      <c r="D120" s="111">
        <v>0</v>
      </c>
      <c r="E120" s="111">
        <v>0</v>
      </c>
      <c r="F120" s="111">
        <v>0</v>
      </c>
      <c r="G120" s="111">
        <v>0</v>
      </c>
      <c r="H120" s="111">
        <v>2970</v>
      </c>
      <c r="I120" s="111">
        <v>0</v>
      </c>
    </row>
    <row r="121" spans="1:9" x14ac:dyDescent="0.25">
      <c r="A121" s="6">
        <v>75173</v>
      </c>
      <c r="B121" s="111">
        <v>0</v>
      </c>
      <c r="C121" s="111">
        <v>0</v>
      </c>
      <c r="D121" s="111">
        <v>0</v>
      </c>
      <c r="E121" s="111">
        <v>0</v>
      </c>
      <c r="F121" s="111">
        <v>0</v>
      </c>
      <c r="G121" s="111">
        <v>0</v>
      </c>
      <c r="H121" s="111">
        <v>2396</v>
      </c>
      <c r="I121" s="111">
        <v>0</v>
      </c>
    </row>
    <row r="122" spans="1:9" x14ac:dyDescent="0.25">
      <c r="A122" s="6">
        <v>75180</v>
      </c>
      <c r="B122" s="111">
        <v>0</v>
      </c>
      <c r="C122" s="111">
        <v>0</v>
      </c>
      <c r="D122" s="111">
        <v>0</v>
      </c>
      <c r="E122" s="111">
        <v>0</v>
      </c>
      <c r="F122" s="111">
        <v>0</v>
      </c>
      <c r="G122" s="111">
        <v>0</v>
      </c>
      <c r="H122" s="111">
        <v>8656</v>
      </c>
      <c r="I122" s="111">
        <v>0</v>
      </c>
    </row>
    <row r="123" spans="1:9" x14ac:dyDescent="0.25">
      <c r="A123" s="6">
        <v>75181</v>
      </c>
      <c r="B123" s="111">
        <v>0</v>
      </c>
      <c r="C123" s="111">
        <v>0</v>
      </c>
      <c r="D123" s="111">
        <v>0</v>
      </c>
      <c r="E123" s="111">
        <v>0</v>
      </c>
      <c r="F123" s="111">
        <v>0</v>
      </c>
      <c r="G123" s="111">
        <v>0</v>
      </c>
      <c r="H123" s="111">
        <v>10389</v>
      </c>
      <c r="I123" s="111">
        <v>0</v>
      </c>
    </row>
    <row r="124" spans="1:9" x14ac:dyDescent="0.25">
      <c r="A124" s="6">
        <v>75182</v>
      </c>
      <c r="B124" s="111">
        <v>0</v>
      </c>
      <c r="C124" s="111">
        <v>0</v>
      </c>
      <c r="D124" s="111">
        <v>0</v>
      </c>
      <c r="E124" s="111">
        <v>0</v>
      </c>
      <c r="F124" s="111">
        <v>0</v>
      </c>
      <c r="G124" s="111">
        <v>0</v>
      </c>
      <c r="H124" s="111">
        <v>2992</v>
      </c>
      <c r="I124" s="111">
        <v>0</v>
      </c>
    </row>
    <row r="125" spans="1:9" x14ac:dyDescent="0.25">
      <c r="A125" s="6">
        <v>75189</v>
      </c>
      <c r="B125" s="111">
        <v>0</v>
      </c>
      <c r="C125" s="111">
        <v>0</v>
      </c>
      <c r="D125" s="111">
        <v>0</v>
      </c>
      <c r="E125" s="111">
        <v>0</v>
      </c>
      <c r="F125" s="111">
        <v>0</v>
      </c>
      <c r="G125" s="111">
        <v>0</v>
      </c>
      <c r="H125" s="111">
        <v>7930</v>
      </c>
      <c r="I125" s="111">
        <v>0</v>
      </c>
    </row>
    <row r="126" spans="1:9" x14ac:dyDescent="0.25">
      <c r="A126" s="6">
        <v>75201</v>
      </c>
      <c r="B126" s="111">
        <v>0</v>
      </c>
      <c r="C126" s="111">
        <v>0</v>
      </c>
      <c r="D126" s="111">
        <v>0</v>
      </c>
      <c r="E126" s="111">
        <v>0</v>
      </c>
      <c r="F126" s="111">
        <v>0</v>
      </c>
      <c r="G126" s="111">
        <v>0</v>
      </c>
      <c r="H126" s="111">
        <v>10081</v>
      </c>
      <c r="I126" s="111">
        <v>0</v>
      </c>
    </row>
    <row r="127" spans="1:9" x14ac:dyDescent="0.25">
      <c r="A127" s="6">
        <v>75202</v>
      </c>
      <c r="B127" s="111">
        <v>0</v>
      </c>
      <c r="C127" s="111">
        <v>0</v>
      </c>
      <c r="D127" s="111">
        <v>0</v>
      </c>
      <c r="E127" s="111">
        <v>0</v>
      </c>
      <c r="F127" s="111">
        <v>0</v>
      </c>
      <c r="G127" s="111">
        <v>0</v>
      </c>
      <c r="H127" s="111">
        <v>1497</v>
      </c>
      <c r="I127" s="111">
        <v>0</v>
      </c>
    </row>
    <row r="128" spans="1:9" x14ac:dyDescent="0.25">
      <c r="A128" s="6">
        <v>75203</v>
      </c>
      <c r="B128" s="111">
        <v>0</v>
      </c>
      <c r="C128" s="111">
        <v>0</v>
      </c>
      <c r="D128" s="111">
        <v>0</v>
      </c>
      <c r="E128" s="111">
        <v>0</v>
      </c>
      <c r="F128" s="111">
        <v>0</v>
      </c>
      <c r="G128" s="111">
        <v>0</v>
      </c>
      <c r="H128" s="111">
        <v>7572</v>
      </c>
      <c r="I128" s="111">
        <v>0</v>
      </c>
    </row>
    <row r="129" spans="1:9" x14ac:dyDescent="0.25">
      <c r="A129" s="6">
        <v>75204</v>
      </c>
      <c r="B129" s="111">
        <v>0</v>
      </c>
      <c r="C129" s="111">
        <v>0</v>
      </c>
      <c r="D129" s="111">
        <v>0</v>
      </c>
      <c r="E129" s="111">
        <v>0</v>
      </c>
      <c r="F129" s="111">
        <v>0</v>
      </c>
      <c r="G129" s="111">
        <v>0</v>
      </c>
      <c r="H129" s="111">
        <v>25517</v>
      </c>
      <c r="I129" s="111">
        <v>0</v>
      </c>
    </row>
    <row r="130" spans="1:9" x14ac:dyDescent="0.25">
      <c r="A130" s="6">
        <v>75205</v>
      </c>
      <c r="B130" s="111">
        <v>0</v>
      </c>
      <c r="C130" s="111">
        <v>0</v>
      </c>
      <c r="D130" s="111">
        <v>0</v>
      </c>
      <c r="E130" s="111">
        <v>0</v>
      </c>
      <c r="F130" s="111">
        <v>0</v>
      </c>
      <c r="G130" s="111">
        <v>0</v>
      </c>
      <c r="H130" s="111">
        <v>10899</v>
      </c>
      <c r="I130" s="111">
        <v>0</v>
      </c>
    </row>
    <row r="131" spans="1:9" x14ac:dyDescent="0.25">
      <c r="A131" s="6">
        <v>75206</v>
      </c>
      <c r="B131" s="111">
        <v>0</v>
      </c>
      <c r="C131" s="111">
        <v>0</v>
      </c>
      <c r="D131" s="111">
        <v>0</v>
      </c>
      <c r="E131" s="111">
        <v>0</v>
      </c>
      <c r="F131" s="111">
        <v>0</v>
      </c>
      <c r="G131" s="111">
        <v>0</v>
      </c>
      <c r="H131" s="111">
        <v>21566</v>
      </c>
      <c r="I131" s="111">
        <v>0</v>
      </c>
    </row>
    <row r="132" spans="1:9" x14ac:dyDescent="0.25">
      <c r="A132" s="6">
        <v>75207</v>
      </c>
      <c r="B132" s="111">
        <v>0</v>
      </c>
      <c r="C132" s="111">
        <v>0</v>
      </c>
      <c r="D132" s="111">
        <v>0</v>
      </c>
      <c r="E132" s="111">
        <v>0</v>
      </c>
      <c r="F132" s="111">
        <v>0</v>
      </c>
      <c r="G132" s="111">
        <v>0</v>
      </c>
      <c r="H132" s="111">
        <v>3408</v>
      </c>
      <c r="I132" s="111">
        <v>0</v>
      </c>
    </row>
    <row r="133" spans="1:9" x14ac:dyDescent="0.25">
      <c r="A133" s="6">
        <v>75208</v>
      </c>
      <c r="B133" s="111">
        <v>0</v>
      </c>
      <c r="C133" s="111">
        <v>0</v>
      </c>
      <c r="D133" s="111">
        <v>0</v>
      </c>
      <c r="E133" s="111">
        <v>0</v>
      </c>
      <c r="F133" s="111">
        <v>0</v>
      </c>
      <c r="G133" s="111">
        <v>0</v>
      </c>
      <c r="H133" s="111">
        <v>14644</v>
      </c>
      <c r="I133" s="111">
        <v>0</v>
      </c>
    </row>
    <row r="134" spans="1:9" x14ac:dyDescent="0.25">
      <c r="A134" s="6">
        <v>75209</v>
      </c>
      <c r="B134" s="111">
        <v>0</v>
      </c>
      <c r="C134" s="111">
        <v>0</v>
      </c>
      <c r="D134" s="111">
        <v>0</v>
      </c>
      <c r="E134" s="111">
        <v>0</v>
      </c>
      <c r="F134" s="111">
        <v>0</v>
      </c>
      <c r="G134" s="111">
        <v>0</v>
      </c>
      <c r="H134" s="111">
        <v>7323</v>
      </c>
      <c r="I134" s="111">
        <v>0</v>
      </c>
    </row>
    <row r="135" spans="1:9" x14ac:dyDescent="0.25">
      <c r="A135" s="6">
        <v>75210</v>
      </c>
      <c r="B135" s="111">
        <v>0</v>
      </c>
      <c r="C135" s="111">
        <v>0</v>
      </c>
      <c r="D135" s="111">
        <v>0</v>
      </c>
      <c r="E135" s="111">
        <v>0</v>
      </c>
      <c r="F135" s="111">
        <v>0</v>
      </c>
      <c r="G135" s="111">
        <v>0</v>
      </c>
      <c r="H135" s="111">
        <v>2631</v>
      </c>
      <c r="I135" s="111">
        <v>0</v>
      </c>
    </row>
    <row r="136" spans="1:9" x14ac:dyDescent="0.25">
      <c r="A136" s="6">
        <v>75211</v>
      </c>
      <c r="B136" s="111">
        <v>0</v>
      </c>
      <c r="C136" s="111">
        <v>0</v>
      </c>
      <c r="D136" s="111">
        <v>0</v>
      </c>
      <c r="E136" s="111">
        <v>0</v>
      </c>
      <c r="F136" s="111">
        <v>0</v>
      </c>
      <c r="G136" s="111">
        <v>0</v>
      </c>
      <c r="H136" s="111">
        <v>19289</v>
      </c>
      <c r="I136" s="111">
        <v>0</v>
      </c>
    </row>
    <row r="137" spans="1:9" x14ac:dyDescent="0.25">
      <c r="A137" s="6">
        <v>75212</v>
      </c>
      <c r="B137" s="111">
        <v>0</v>
      </c>
      <c r="C137" s="111">
        <v>0</v>
      </c>
      <c r="D137" s="111">
        <v>0</v>
      </c>
      <c r="E137" s="111">
        <v>0</v>
      </c>
      <c r="F137" s="111">
        <v>0</v>
      </c>
      <c r="G137" s="111">
        <v>0</v>
      </c>
      <c r="H137" s="111">
        <v>10409</v>
      </c>
      <c r="I137" s="111">
        <v>0</v>
      </c>
    </row>
    <row r="138" spans="1:9" x14ac:dyDescent="0.25">
      <c r="A138" s="6">
        <v>75214</v>
      </c>
      <c r="B138" s="111">
        <v>0</v>
      </c>
      <c r="C138" s="111">
        <v>0</v>
      </c>
      <c r="D138" s="111">
        <v>0</v>
      </c>
      <c r="E138" s="111">
        <v>0</v>
      </c>
      <c r="F138" s="111">
        <v>0</v>
      </c>
      <c r="G138" s="111">
        <v>0</v>
      </c>
      <c r="H138" s="111">
        <v>16182</v>
      </c>
      <c r="I138" s="111">
        <v>0</v>
      </c>
    </row>
    <row r="139" spans="1:9" x14ac:dyDescent="0.25">
      <c r="A139" s="6">
        <v>75215</v>
      </c>
      <c r="B139" s="111">
        <v>0</v>
      </c>
      <c r="C139" s="111">
        <v>0</v>
      </c>
      <c r="D139" s="111">
        <v>0</v>
      </c>
      <c r="E139" s="111">
        <v>0</v>
      </c>
      <c r="F139" s="111">
        <v>0</v>
      </c>
      <c r="G139" s="111">
        <v>0</v>
      </c>
      <c r="H139" s="111">
        <v>8319</v>
      </c>
      <c r="I139" s="111">
        <v>0</v>
      </c>
    </row>
    <row r="140" spans="1:9" x14ac:dyDescent="0.25">
      <c r="A140" s="6">
        <v>75216</v>
      </c>
      <c r="B140" s="111">
        <v>0</v>
      </c>
      <c r="C140" s="111">
        <v>0</v>
      </c>
      <c r="D140" s="111">
        <v>0</v>
      </c>
      <c r="E140" s="111">
        <v>0</v>
      </c>
      <c r="F140" s="111">
        <v>0</v>
      </c>
      <c r="G140" s="111">
        <v>0</v>
      </c>
      <c r="H140" s="111">
        <v>18735</v>
      </c>
      <c r="I140" s="111">
        <v>0</v>
      </c>
    </row>
    <row r="141" spans="1:9" x14ac:dyDescent="0.25">
      <c r="A141" s="6">
        <v>75217</v>
      </c>
      <c r="B141" s="111">
        <v>0</v>
      </c>
      <c r="C141" s="111">
        <v>0</v>
      </c>
      <c r="D141" s="111">
        <v>0</v>
      </c>
      <c r="E141" s="111">
        <v>0</v>
      </c>
      <c r="F141" s="111">
        <v>0</v>
      </c>
      <c r="G141" s="111">
        <v>0</v>
      </c>
      <c r="H141" s="111">
        <v>22487</v>
      </c>
      <c r="I141" s="111">
        <v>0</v>
      </c>
    </row>
    <row r="142" spans="1:9" x14ac:dyDescent="0.25">
      <c r="A142" s="6">
        <v>75218</v>
      </c>
      <c r="B142" s="111">
        <v>0</v>
      </c>
      <c r="C142" s="111">
        <v>0</v>
      </c>
      <c r="D142" s="111">
        <v>0</v>
      </c>
      <c r="E142" s="111">
        <v>0</v>
      </c>
      <c r="F142" s="111">
        <v>0</v>
      </c>
      <c r="G142" s="111">
        <v>0</v>
      </c>
      <c r="H142" s="111">
        <v>10873</v>
      </c>
      <c r="I142" s="111">
        <v>0</v>
      </c>
    </row>
    <row r="143" spans="1:9" x14ac:dyDescent="0.25">
      <c r="A143" s="6">
        <v>75219</v>
      </c>
      <c r="B143" s="111">
        <v>0</v>
      </c>
      <c r="C143" s="111">
        <v>0</v>
      </c>
      <c r="D143" s="111">
        <v>0</v>
      </c>
      <c r="E143" s="111">
        <v>0</v>
      </c>
      <c r="F143" s="111">
        <v>0</v>
      </c>
      <c r="G143" s="111">
        <v>0</v>
      </c>
      <c r="H143" s="111">
        <v>17841</v>
      </c>
      <c r="I143" s="111">
        <v>0</v>
      </c>
    </row>
    <row r="144" spans="1:9" x14ac:dyDescent="0.25">
      <c r="A144" s="6">
        <v>75220</v>
      </c>
      <c r="B144" s="111">
        <v>0</v>
      </c>
      <c r="C144" s="111">
        <v>0</v>
      </c>
      <c r="D144" s="111">
        <v>0</v>
      </c>
      <c r="E144" s="111">
        <v>0</v>
      </c>
      <c r="F144" s="111">
        <v>0</v>
      </c>
      <c r="G144" s="111">
        <v>0</v>
      </c>
      <c r="H144" s="111">
        <v>12503</v>
      </c>
      <c r="I144" s="111">
        <v>0</v>
      </c>
    </row>
    <row r="145" spans="1:9" x14ac:dyDescent="0.25">
      <c r="A145" s="6">
        <v>75223</v>
      </c>
      <c r="B145" s="111">
        <v>0</v>
      </c>
      <c r="C145" s="111">
        <v>0</v>
      </c>
      <c r="D145" s="111">
        <v>0</v>
      </c>
      <c r="E145" s="111">
        <v>0</v>
      </c>
      <c r="F145" s="111">
        <v>0</v>
      </c>
      <c r="G145" s="111">
        <v>0</v>
      </c>
      <c r="H145" s="111">
        <v>4636</v>
      </c>
      <c r="I145" s="111">
        <v>0</v>
      </c>
    </row>
    <row r="146" spans="1:9" x14ac:dyDescent="0.25">
      <c r="A146" s="6">
        <v>75224</v>
      </c>
      <c r="B146" s="111">
        <v>0</v>
      </c>
      <c r="C146" s="111">
        <v>0</v>
      </c>
      <c r="D146" s="111">
        <v>0</v>
      </c>
      <c r="E146" s="111">
        <v>0</v>
      </c>
      <c r="F146" s="111">
        <v>0</v>
      </c>
      <c r="G146" s="111">
        <v>0</v>
      </c>
      <c r="H146" s="111">
        <v>9105</v>
      </c>
      <c r="I146" s="111">
        <v>0</v>
      </c>
    </row>
    <row r="147" spans="1:9" x14ac:dyDescent="0.25">
      <c r="A147" s="6">
        <v>75225</v>
      </c>
      <c r="B147" s="111">
        <v>0</v>
      </c>
      <c r="C147" s="111">
        <v>0</v>
      </c>
      <c r="D147" s="111">
        <v>0</v>
      </c>
      <c r="E147" s="111">
        <v>0</v>
      </c>
      <c r="F147" s="111">
        <v>0</v>
      </c>
      <c r="G147" s="111">
        <v>0</v>
      </c>
      <c r="H147" s="111">
        <v>8561</v>
      </c>
      <c r="I147" s="111">
        <v>0</v>
      </c>
    </row>
    <row r="148" spans="1:9" x14ac:dyDescent="0.25">
      <c r="A148" s="6">
        <v>75226</v>
      </c>
      <c r="B148" s="111">
        <v>0</v>
      </c>
      <c r="C148" s="111">
        <v>0</v>
      </c>
      <c r="D148" s="111">
        <v>0</v>
      </c>
      <c r="E148" s="111">
        <v>0</v>
      </c>
      <c r="F148" s="111">
        <v>0</v>
      </c>
      <c r="G148" s="111">
        <v>0</v>
      </c>
      <c r="H148" s="111">
        <v>3495</v>
      </c>
      <c r="I148" s="111">
        <v>0</v>
      </c>
    </row>
    <row r="149" spans="1:9" x14ac:dyDescent="0.25">
      <c r="A149" s="6">
        <v>75227</v>
      </c>
      <c r="B149" s="111">
        <v>0</v>
      </c>
      <c r="C149" s="111">
        <v>0</v>
      </c>
      <c r="D149" s="111">
        <v>0</v>
      </c>
      <c r="E149" s="111">
        <v>0</v>
      </c>
      <c r="F149" s="111">
        <v>0</v>
      </c>
      <c r="G149" s="111">
        <v>0</v>
      </c>
      <c r="H149" s="111">
        <v>17573</v>
      </c>
      <c r="I149" s="111">
        <v>0</v>
      </c>
    </row>
    <row r="150" spans="1:9" x14ac:dyDescent="0.25">
      <c r="A150" s="6">
        <v>75228</v>
      </c>
      <c r="B150" s="111">
        <v>0</v>
      </c>
      <c r="C150" s="111">
        <v>0</v>
      </c>
      <c r="D150" s="111">
        <v>0</v>
      </c>
      <c r="E150" s="111">
        <v>0</v>
      </c>
      <c r="F150" s="111">
        <v>0</v>
      </c>
      <c r="G150" s="111">
        <v>0</v>
      </c>
      <c r="H150" s="111">
        <v>22606</v>
      </c>
      <c r="I150" s="111">
        <v>0</v>
      </c>
    </row>
    <row r="151" spans="1:9" x14ac:dyDescent="0.25">
      <c r="A151" s="6">
        <v>75229</v>
      </c>
      <c r="B151" s="111">
        <v>0</v>
      </c>
      <c r="C151" s="111">
        <v>0</v>
      </c>
      <c r="D151" s="111">
        <v>0</v>
      </c>
      <c r="E151" s="111">
        <v>0</v>
      </c>
      <c r="F151" s="111">
        <v>0</v>
      </c>
      <c r="G151" s="111">
        <v>0</v>
      </c>
      <c r="H151" s="111">
        <v>11584</v>
      </c>
      <c r="I151" s="111">
        <v>0</v>
      </c>
    </row>
    <row r="152" spans="1:9" x14ac:dyDescent="0.25">
      <c r="A152" s="6">
        <v>75230</v>
      </c>
      <c r="B152" s="111">
        <v>0</v>
      </c>
      <c r="C152" s="111">
        <v>0</v>
      </c>
      <c r="D152" s="111">
        <v>0</v>
      </c>
      <c r="E152" s="111">
        <v>0</v>
      </c>
      <c r="F152" s="111">
        <v>0</v>
      </c>
      <c r="G152" s="111">
        <v>0</v>
      </c>
      <c r="H152" s="111">
        <v>11160</v>
      </c>
      <c r="I152" s="111">
        <v>0</v>
      </c>
    </row>
    <row r="153" spans="1:9" x14ac:dyDescent="0.25">
      <c r="A153" s="6">
        <v>75231</v>
      </c>
      <c r="B153" s="111">
        <v>0</v>
      </c>
      <c r="C153" s="111">
        <v>0</v>
      </c>
      <c r="D153" s="111">
        <v>0</v>
      </c>
      <c r="E153" s="111">
        <v>0</v>
      </c>
      <c r="F153" s="111">
        <v>0</v>
      </c>
      <c r="G153" s="111">
        <v>0</v>
      </c>
      <c r="H153" s="111">
        <v>17281</v>
      </c>
      <c r="I153" s="111">
        <v>0</v>
      </c>
    </row>
    <row r="154" spans="1:9" x14ac:dyDescent="0.25">
      <c r="A154" s="6">
        <v>75232</v>
      </c>
      <c r="B154" s="111">
        <v>0</v>
      </c>
      <c r="C154" s="111">
        <v>0</v>
      </c>
      <c r="D154" s="111">
        <v>0</v>
      </c>
      <c r="E154" s="111">
        <v>0</v>
      </c>
      <c r="F154" s="111">
        <v>0</v>
      </c>
      <c r="G154" s="111">
        <v>0</v>
      </c>
      <c r="H154" s="111">
        <v>9101</v>
      </c>
      <c r="I154" s="111">
        <v>0</v>
      </c>
    </row>
    <row r="155" spans="1:9" x14ac:dyDescent="0.25">
      <c r="A155" s="6">
        <v>75233</v>
      </c>
      <c r="B155" s="111">
        <v>0</v>
      </c>
      <c r="C155" s="111">
        <v>0</v>
      </c>
      <c r="D155" s="111">
        <v>0</v>
      </c>
      <c r="E155" s="111">
        <v>0</v>
      </c>
      <c r="F155" s="111">
        <v>0</v>
      </c>
      <c r="G155" s="111">
        <v>0</v>
      </c>
      <c r="H155" s="111">
        <v>4284</v>
      </c>
      <c r="I155" s="111">
        <v>0</v>
      </c>
    </row>
    <row r="156" spans="1:9" x14ac:dyDescent="0.25">
      <c r="A156" s="6">
        <v>75234</v>
      </c>
      <c r="B156" s="111">
        <v>0</v>
      </c>
      <c r="C156" s="111">
        <v>0</v>
      </c>
      <c r="D156" s="111">
        <v>0</v>
      </c>
      <c r="E156" s="111">
        <v>0</v>
      </c>
      <c r="F156" s="111">
        <v>0</v>
      </c>
      <c r="G156" s="111">
        <v>0</v>
      </c>
      <c r="H156" s="111">
        <v>16775</v>
      </c>
      <c r="I156" s="111">
        <v>0</v>
      </c>
    </row>
    <row r="157" spans="1:9" x14ac:dyDescent="0.25">
      <c r="A157" s="6">
        <v>75235</v>
      </c>
      <c r="B157" s="111">
        <v>0</v>
      </c>
      <c r="C157" s="111">
        <v>0</v>
      </c>
      <c r="D157" s="111">
        <v>0</v>
      </c>
      <c r="E157" s="111">
        <v>0</v>
      </c>
      <c r="F157" s="111">
        <v>0</v>
      </c>
      <c r="G157" s="111">
        <v>0</v>
      </c>
      <c r="H157" s="111">
        <v>10816</v>
      </c>
      <c r="I157" s="111">
        <v>0</v>
      </c>
    </row>
    <row r="158" spans="1:9" x14ac:dyDescent="0.25">
      <c r="A158" s="6">
        <v>75236</v>
      </c>
      <c r="B158" s="111">
        <v>0</v>
      </c>
      <c r="C158" s="111">
        <v>0</v>
      </c>
      <c r="D158" s="111">
        <v>0</v>
      </c>
      <c r="E158" s="111">
        <v>0</v>
      </c>
      <c r="F158" s="111">
        <v>0</v>
      </c>
      <c r="G158" s="111">
        <v>0</v>
      </c>
      <c r="H158" s="111">
        <v>7280</v>
      </c>
      <c r="I158" s="111">
        <v>0</v>
      </c>
    </row>
    <row r="159" spans="1:9" x14ac:dyDescent="0.25">
      <c r="A159" s="6">
        <v>75237</v>
      </c>
      <c r="B159" s="111">
        <v>0</v>
      </c>
      <c r="C159" s="111">
        <v>0</v>
      </c>
      <c r="D159" s="111">
        <v>0</v>
      </c>
      <c r="E159" s="111">
        <v>0</v>
      </c>
      <c r="F159" s="111">
        <v>0</v>
      </c>
      <c r="G159" s="111">
        <v>0</v>
      </c>
      <c r="H159" s="111">
        <v>8215</v>
      </c>
      <c r="I159" s="111">
        <v>0</v>
      </c>
    </row>
    <row r="160" spans="1:9" x14ac:dyDescent="0.25">
      <c r="A160" s="6">
        <v>75238</v>
      </c>
      <c r="B160" s="111">
        <v>0</v>
      </c>
      <c r="C160" s="111">
        <v>0</v>
      </c>
      <c r="D160" s="111">
        <v>0</v>
      </c>
      <c r="E160" s="111">
        <v>0</v>
      </c>
      <c r="F160" s="111">
        <v>0</v>
      </c>
      <c r="G160" s="111">
        <v>0</v>
      </c>
      <c r="H160" s="111">
        <v>11676</v>
      </c>
      <c r="I160" s="111">
        <v>0</v>
      </c>
    </row>
    <row r="161" spans="1:9" x14ac:dyDescent="0.25">
      <c r="A161" s="6">
        <v>75240</v>
      </c>
      <c r="B161" s="111">
        <v>0</v>
      </c>
      <c r="C161" s="111">
        <v>0</v>
      </c>
      <c r="D161" s="111">
        <v>0</v>
      </c>
      <c r="E161" s="111">
        <v>0</v>
      </c>
      <c r="F161" s="111">
        <v>0</v>
      </c>
      <c r="G161" s="111">
        <v>0</v>
      </c>
      <c r="H161" s="111">
        <v>10870</v>
      </c>
      <c r="I161" s="111">
        <v>0</v>
      </c>
    </row>
    <row r="162" spans="1:9" x14ac:dyDescent="0.25">
      <c r="A162" s="6">
        <v>75241</v>
      </c>
      <c r="B162" s="111">
        <v>0</v>
      </c>
      <c r="C162" s="111">
        <v>0</v>
      </c>
      <c r="D162" s="111">
        <v>0</v>
      </c>
      <c r="E162" s="111">
        <v>0</v>
      </c>
      <c r="F162" s="111">
        <v>0</v>
      </c>
      <c r="G162" s="111">
        <v>0</v>
      </c>
      <c r="H162" s="111">
        <v>11825</v>
      </c>
      <c r="I162" s="111">
        <v>0</v>
      </c>
    </row>
    <row r="163" spans="1:9" x14ac:dyDescent="0.25">
      <c r="A163" s="6">
        <v>75243</v>
      </c>
      <c r="B163" s="111">
        <v>0</v>
      </c>
      <c r="C163" s="111">
        <v>0</v>
      </c>
      <c r="D163" s="111">
        <v>0</v>
      </c>
      <c r="E163" s="111">
        <v>0</v>
      </c>
      <c r="F163" s="111">
        <v>0</v>
      </c>
      <c r="G163" s="111">
        <v>0</v>
      </c>
      <c r="H163" s="111">
        <v>27021</v>
      </c>
      <c r="I163" s="111">
        <v>0</v>
      </c>
    </row>
    <row r="164" spans="1:9" x14ac:dyDescent="0.25">
      <c r="A164" s="6">
        <v>75244</v>
      </c>
      <c r="B164" s="111">
        <v>0</v>
      </c>
      <c r="C164" s="111">
        <v>0</v>
      </c>
      <c r="D164" s="111">
        <v>0</v>
      </c>
      <c r="E164" s="111">
        <v>0</v>
      </c>
      <c r="F164" s="111">
        <v>0</v>
      </c>
      <c r="G164" s="111">
        <v>0</v>
      </c>
      <c r="H164" s="111">
        <v>6841</v>
      </c>
      <c r="I164" s="111">
        <v>0</v>
      </c>
    </row>
    <row r="165" spans="1:9" x14ac:dyDescent="0.25">
      <c r="A165" s="6">
        <v>75246</v>
      </c>
      <c r="B165" s="111">
        <v>0</v>
      </c>
      <c r="C165" s="111">
        <v>0</v>
      </c>
      <c r="D165" s="111">
        <v>0</v>
      </c>
      <c r="E165" s="111">
        <v>0</v>
      </c>
      <c r="F165" s="111">
        <v>0</v>
      </c>
      <c r="G165" s="111">
        <v>0</v>
      </c>
      <c r="H165" s="111">
        <v>926</v>
      </c>
      <c r="I165" s="111">
        <v>0</v>
      </c>
    </row>
    <row r="166" spans="1:9" x14ac:dyDescent="0.25">
      <c r="A166" s="6">
        <v>75247</v>
      </c>
      <c r="B166" s="111">
        <v>0</v>
      </c>
      <c r="C166" s="111">
        <v>0</v>
      </c>
      <c r="D166" s="111">
        <v>0</v>
      </c>
      <c r="E166" s="111">
        <v>0</v>
      </c>
      <c r="F166" s="111">
        <v>0</v>
      </c>
      <c r="G166" s="111">
        <v>0</v>
      </c>
      <c r="H166" s="111">
        <v>675</v>
      </c>
      <c r="I166" s="111">
        <v>0</v>
      </c>
    </row>
    <row r="167" spans="1:9" x14ac:dyDescent="0.25">
      <c r="A167" s="6">
        <v>75248</v>
      </c>
      <c r="B167" s="111">
        <v>0</v>
      </c>
      <c r="C167" s="111">
        <v>0</v>
      </c>
      <c r="D167" s="111">
        <v>0</v>
      </c>
      <c r="E167" s="111">
        <v>0</v>
      </c>
      <c r="F167" s="111">
        <v>0</v>
      </c>
      <c r="G167" s="111">
        <v>0</v>
      </c>
      <c r="H167" s="111">
        <v>16952</v>
      </c>
      <c r="I167" s="111">
        <v>0</v>
      </c>
    </row>
    <row r="168" spans="1:9" x14ac:dyDescent="0.25">
      <c r="A168" s="6">
        <v>75249</v>
      </c>
      <c r="B168" s="111">
        <v>0</v>
      </c>
      <c r="C168" s="111">
        <v>0</v>
      </c>
      <c r="D168" s="111">
        <v>0</v>
      </c>
      <c r="E168" s="111">
        <v>0</v>
      </c>
      <c r="F168" s="111">
        <v>0</v>
      </c>
      <c r="G168" s="111">
        <v>0</v>
      </c>
      <c r="H168" s="111">
        <v>5002</v>
      </c>
      <c r="I168" s="111">
        <v>0</v>
      </c>
    </row>
    <row r="169" spans="1:9" x14ac:dyDescent="0.25">
      <c r="A169" s="6">
        <v>75251</v>
      </c>
      <c r="B169" s="111">
        <v>0</v>
      </c>
      <c r="C169" s="111">
        <v>0</v>
      </c>
      <c r="D169" s="111">
        <v>0</v>
      </c>
      <c r="E169" s="111">
        <v>0</v>
      </c>
      <c r="F169" s="111">
        <v>0</v>
      </c>
      <c r="G169" s="111">
        <v>0</v>
      </c>
      <c r="H169" s="111">
        <v>2575</v>
      </c>
      <c r="I169" s="111">
        <v>0</v>
      </c>
    </row>
    <row r="170" spans="1:9" x14ac:dyDescent="0.25">
      <c r="A170" s="6">
        <v>75252</v>
      </c>
      <c r="B170" s="111">
        <v>0</v>
      </c>
      <c r="C170" s="111">
        <v>0</v>
      </c>
      <c r="D170" s="111">
        <v>0</v>
      </c>
      <c r="E170" s="111">
        <v>0</v>
      </c>
      <c r="F170" s="111">
        <v>0</v>
      </c>
      <c r="G170" s="111">
        <v>0</v>
      </c>
      <c r="H170" s="111">
        <v>13354</v>
      </c>
      <c r="I170" s="111">
        <v>0</v>
      </c>
    </row>
    <row r="171" spans="1:9" x14ac:dyDescent="0.25">
      <c r="A171" s="6">
        <v>75253</v>
      </c>
      <c r="B171" s="111">
        <v>0</v>
      </c>
      <c r="C171" s="111">
        <v>0</v>
      </c>
      <c r="D171" s="111">
        <v>0</v>
      </c>
      <c r="E171" s="111">
        <v>0</v>
      </c>
      <c r="F171" s="111">
        <v>0</v>
      </c>
      <c r="G171" s="111">
        <v>0</v>
      </c>
      <c r="H171" s="111">
        <v>8433</v>
      </c>
      <c r="I171" s="111">
        <v>0</v>
      </c>
    </row>
    <row r="172" spans="1:9" x14ac:dyDescent="0.25">
      <c r="A172" s="6">
        <v>75254</v>
      </c>
      <c r="B172" s="111">
        <v>0</v>
      </c>
      <c r="C172" s="111">
        <v>0</v>
      </c>
      <c r="D172" s="111">
        <v>0</v>
      </c>
      <c r="E172" s="111">
        <v>0</v>
      </c>
      <c r="F172" s="111">
        <v>0</v>
      </c>
      <c r="G172" s="111">
        <v>0</v>
      </c>
      <c r="H172" s="111">
        <v>11739</v>
      </c>
      <c r="I172" s="111">
        <v>0</v>
      </c>
    </row>
    <row r="173" spans="1:9" x14ac:dyDescent="0.25">
      <c r="A173" s="6">
        <v>75261</v>
      </c>
      <c r="B173" s="111">
        <v>0</v>
      </c>
      <c r="C173" s="111">
        <v>0</v>
      </c>
      <c r="D173" s="111">
        <v>0</v>
      </c>
      <c r="E173" s="111">
        <v>0</v>
      </c>
      <c r="F173" s="111">
        <v>0</v>
      </c>
      <c r="G173" s="111">
        <v>0</v>
      </c>
      <c r="H173" s="111">
        <v>1</v>
      </c>
      <c r="I173" s="111">
        <v>0</v>
      </c>
    </row>
    <row r="174" spans="1:9" x14ac:dyDescent="0.25">
      <c r="A174" s="6">
        <v>75287</v>
      </c>
      <c r="B174" s="111">
        <v>0</v>
      </c>
      <c r="C174" s="111">
        <v>0</v>
      </c>
      <c r="D174" s="111">
        <v>0</v>
      </c>
      <c r="E174" s="111">
        <v>0</v>
      </c>
      <c r="F174" s="111">
        <v>0</v>
      </c>
      <c r="G174" s="111">
        <v>0</v>
      </c>
      <c r="H174" s="111">
        <v>30000</v>
      </c>
      <c r="I174" s="111">
        <v>0</v>
      </c>
    </row>
    <row r="175" spans="1:9" x14ac:dyDescent="0.25">
      <c r="A175" s="6">
        <v>75401</v>
      </c>
      <c r="B175" s="111">
        <v>0</v>
      </c>
      <c r="C175" s="111">
        <v>0</v>
      </c>
      <c r="D175" s="111">
        <v>0</v>
      </c>
      <c r="E175" s="111">
        <v>0</v>
      </c>
      <c r="F175" s="111">
        <v>0</v>
      </c>
      <c r="G175" s="111">
        <v>0</v>
      </c>
      <c r="H175" s="111">
        <v>1519</v>
      </c>
      <c r="I175" s="111">
        <v>0</v>
      </c>
    </row>
    <row r="176" spans="1:9" x14ac:dyDescent="0.25">
      <c r="A176" s="6">
        <v>75402</v>
      </c>
      <c r="B176" s="111">
        <v>0</v>
      </c>
      <c r="C176" s="111">
        <v>0</v>
      </c>
      <c r="D176" s="111">
        <v>0</v>
      </c>
      <c r="E176" s="111">
        <v>0</v>
      </c>
      <c r="F176" s="111">
        <v>0</v>
      </c>
      <c r="G176" s="111">
        <v>0</v>
      </c>
      <c r="H176" s="111">
        <v>360</v>
      </c>
      <c r="I176" s="111">
        <v>0</v>
      </c>
    </row>
    <row r="177" spans="1:9" x14ac:dyDescent="0.25">
      <c r="A177" s="6">
        <v>75407</v>
      </c>
      <c r="B177" s="111">
        <v>0</v>
      </c>
      <c r="C177" s="111">
        <v>0</v>
      </c>
      <c r="D177" s="111">
        <v>0</v>
      </c>
      <c r="E177" s="111">
        <v>0</v>
      </c>
      <c r="F177" s="111">
        <v>0</v>
      </c>
      <c r="G177" s="111">
        <v>0</v>
      </c>
      <c r="H177" s="111">
        <v>12150</v>
      </c>
      <c r="I177" s="111">
        <v>9581</v>
      </c>
    </row>
    <row r="178" spans="1:9" x14ac:dyDescent="0.25">
      <c r="A178" s="6">
        <v>75409</v>
      </c>
      <c r="B178" s="111">
        <v>0</v>
      </c>
      <c r="C178" s="111">
        <v>0</v>
      </c>
      <c r="D178" s="111">
        <v>0</v>
      </c>
      <c r="E178" s="111">
        <v>0</v>
      </c>
      <c r="F178" s="111">
        <v>0</v>
      </c>
      <c r="G178" s="111">
        <v>0</v>
      </c>
      <c r="H178" s="111">
        <v>2371</v>
      </c>
      <c r="I178" s="111">
        <v>144</v>
      </c>
    </row>
    <row r="179" spans="1:9" x14ac:dyDescent="0.25">
      <c r="A179" s="6">
        <v>75411</v>
      </c>
      <c r="B179" s="111">
        <v>0</v>
      </c>
      <c r="C179" s="111">
        <v>0</v>
      </c>
      <c r="D179" s="111">
        <v>0</v>
      </c>
      <c r="E179" s="111">
        <v>0</v>
      </c>
      <c r="F179" s="111">
        <v>0</v>
      </c>
      <c r="G179" s="111">
        <v>0</v>
      </c>
      <c r="H179" s="111">
        <v>444</v>
      </c>
      <c r="I179" s="111">
        <v>0</v>
      </c>
    </row>
    <row r="180" spans="1:9" x14ac:dyDescent="0.25">
      <c r="A180" s="6">
        <v>75412</v>
      </c>
      <c r="B180" s="111">
        <v>0</v>
      </c>
      <c r="C180" s="111">
        <v>0</v>
      </c>
      <c r="D180" s="111">
        <v>0</v>
      </c>
      <c r="E180" s="111">
        <v>0</v>
      </c>
      <c r="F180" s="111">
        <v>0</v>
      </c>
      <c r="G180" s="111">
        <v>0</v>
      </c>
      <c r="H180" s="111">
        <v>0</v>
      </c>
      <c r="I180" s="111">
        <v>96</v>
      </c>
    </row>
    <row r="181" spans="1:9" x14ac:dyDescent="0.25">
      <c r="A181" s="6">
        <v>75413</v>
      </c>
      <c r="B181" s="111">
        <v>0</v>
      </c>
      <c r="C181" s="111">
        <v>0</v>
      </c>
      <c r="D181" s="111">
        <v>0</v>
      </c>
      <c r="E181" s="111">
        <v>0</v>
      </c>
      <c r="F181" s="111">
        <v>0</v>
      </c>
      <c r="G181" s="111">
        <v>0</v>
      </c>
      <c r="H181" s="111">
        <v>0</v>
      </c>
      <c r="I181" s="111">
        <v>130</v>
      </c>
    </row>
    <row r="182" spans="1:9" x14ac:dyDescent="0.25">
      <c r="A182" s="6">
        <v>75414</v>
      </c>
      <c r="B182" s="111">
        <v>0</v>
      </c>
      <c r="C182" s="111">
        <v>0</v>
      </c>
      <c r="D182" s="111">
        <v>0</v>
      </c>
      <c r="E182" s="111">
        <v>0</v>
      </c>
      <c r="F182" s="111">
        <v>0</v>
      </c>
      <c r="G182" s="111">
        <v>0</v>
      </c>
      <c r="H182" s="111">
        <v>9</v>
      </c>
      <c r="I182" s="111">
        <v>503</v>
      </c>
    </row>
    <row r="183" spans="1:9" x14ac:dyDescent="0.25">
      <c r="A183" s="6">
        <v>75415</v>
      </c>
      <c r="B183" s="111">
        <v>0</v>
      </c>
      <c r="C183" s="111">
        <v>0</v>
      </c>
      <c r="D183" s="111">
        <v>0</v>
      </c>
      <c r="E183" s="111">
        <v>0</v>
      </c>
      <c r="F183" s="111">
        <v>0</v>
      </c>
      <c r="G183" s="111">
        <v>0</v>
      </c>
      <c r="H183" s="111">
        <v>56</v>
      </c>
      <c r="I183" s="111">
        <v>0</v>
      </c>
    </row>
    <row r="184" spans="1:9" x14ac:dyDescent="0.25">
      <c r="A184" s="6">
        <v>75416</v>
      </c>
      <c r="B184" s="111">
        <v>0</v>
      </c>
      <c r="C184" s="111">
        <v>0</v>
      </c>
      <c r="D184" s="111">
        <v>0</v>
      </c>
      <c r="E184" s="111">
        <v>0</v>
      </c>
      <c r="F184" s="111">
        <v>0</v>
      </c>
      <c r="G184" s="111">
        <v>0</v>
      </c>
      <c r="H184" s="111">
        <v>0</v>
      </c>
      <c r="I184" s="111">
        <v>656</v>
      </c>
    </row>
    <row r="185" spans="1:9" x14ac:dyDescent="0.25">
      <c r="A185" s="6">
        <v>75417</v>
      </c>
      <c r="B185" s="111">
        <v>0</v>
      </c>
      <c r="C185" s="111">
        <v>0</v>
      </c>
      <c r="D185" s="111">
        <v>0</v>
      </c>
      <c r="E185" s="111">
        <v>0</v>
      </c>
      <c r="F185" s="111">
        <v>0</v>
      </c>
      <c r="G185" s="111">
        <v>0</v>
      </c>
      <c r="H185" s="111">
        <v>0</v>
      </c>
      <c r="I185" s="111">
        <v>1000</v>
      </c>
    </row>
    <row r="186" spans="1:9" x14ac:dyDescent="0.25">
      <c r="A186" s="6">
        <v>75418</v>
      </c>
      <c r="B186" s="111">
        <v>0</v>
      </c>
      <c r="C186" s="111">
        <v>0</v>
      </c>
      <c r="D186" s="111">
        <v>0</v>
      </c>
      <c r="E186" s="111">
        <v>0</v>
      </c>
      <c r="F186" s="111">
        <v>0</v>
      </c>
      <c r="G186" s="111">
        <v>0</v>
      </c>
      <c r="H186" s="111">
        <v>4516</v>
      </c>
      <c r="I186" s="111">
        <v>0</v>
      </c>
    </row>
    <row r="187" spans="1:9" x14ac:dyDescent="0.25">
      <c r="A187" s="6">
        <v>75420</v>
      </c>
      <c r="B187" s="111">
        <v>0</v>
      </c>
      <c r="C187" s="111">
        <v>0</v>
      </c>
      <c r="D187" s="111">
        <v>0</v>
      </c>
      <c r="E187" s="111">
        <v>0</v>
      </c>
      <c r="F187" s="111">
        <v>0</v>
      </c>
      <c r="G187" s="111">
        <v>0</v>
      </c>
      <c r="H187" s="111">
        <v>132</v>
      </c>
      <c r="I187" s="111">
        <v>0</v>
      </c>
    </row>
    <row r="188" spans="1:9" x14ac:dyDescent="0.25">
      <c r="A188" s="6">
        <v>75421</v>
      </c>
      <c r="B188" s="111">
        <v>0</v>
      </c>
      <c r="C188" s="111">
        <v>0</v>
      </c>
      <c r="D188" s="111">
        <v>0</v>
      </c>
      <c r="E188" s="111">
        <v>0</v>
      </c>
      <c r="F188" s="111">
        <v>0</v>
      </c>
      <c r="G188" s="111">
        <v>0</v>
      </c>
      <c r="H188" s="111">
        <v>117</v>
      </c>
      <c r="I188" s="111">
        <v>0</v>
      </c>
    </row>
    <row r="189" spans="1:9" x14ac:dyDescent="0.25">
      <c r="A189" s="6">
        <v>75422</v>
      </c>
      <c r="B189" s="111">
        <v>0</v>
      </c>
      <c r="C189" s="111">
        <v>0</v>
      </c>
      <c r="D189" s="111">
        <v>0</v>
      </c>
      <c r="E189" s="111">
        <v>0</v>
      </c>
      <c r="F189" s="111">
        <v>0</v>
      </c>
      <c r="G189" s="111">
        <v>0</v>
      </c>
      <c r="H189" s="111">
        <v>654</v>
      </c>
      <c r="I189" s="111">
        <v>0</v>
      </c>
    </row>
    <row r="190" spans="1:9" x14ac:dyDescent="0.25">
      <c r="A190" s="6">
        <v>75423</v>
      </c>
      <c r="B190" s="111">
        <v>0</v>
      </c>
      <c r="C190" s="111">
        <v>0</v>
      </c>
      <c r="D190" s="111">
        <v>0</v>
      </c>
      <c r="E190" s="111">
        <v>0</v>
      </c>
      <c r="F190" s="111">
        <v>0</v>
      </c>
      <c r="G190" s="111">
        <v>0</v>
      </c>
      <c r="H190" s="111">
        <v>1326</v>
      </c>
      <c r="I190" s="111">
        <v>427</v>
      </c>
    </row>
    <row r="191" spans="1:9" x14ac:dyDescent="0.25">
      <c r="A191" s="6">
        <v>75424</v>
      </c>
      <c r="B191" s="111">
        <v>0</v>
      </c>
      <c r="C191" s="111">
        <v>0</v>
      </c>
      <c r="D191" s="111">
        <v>0</v>
      </c>
      <c r="E191" s="111">
        <v>0</v>
      </c>
      <c r="F191" s="111">
        <v>0</v>
      </c>
      <c r="G191" s="111">
        <v>0</v>
      </c>
      <c r="H191" s="111">
        <v>48</v>
      </c>
      <c r="I191" s="111">
        <v>500</v>
      </c>
    </row>
    <row r="192" spans="1:9" x14ac:dyDescent="0.25">
      <c r="A192" s="6">
        <v>75426</v>
      </c>
      <c r="B192" s="111">
        <v>0</v>
      </c>
      <c r="C192" s="111">
        <v>0</v>
      </c>
      <c r="D192" s="111">
        <v>0</v>
      </c>
      <c r="E192" s="111">
        <v>0</v>
      </c>
      <c r="F192" s="111">
        <v>0</v>
      </c>
      <c r="G192" s="111">
        <v>0</v>
      </c>
      <c r="H192" s="111">
        <v>1672</v>
      </c>
      <c r="I192" s="111">
        <v>0</v>
      </c>
    </row>
    <row r="193" spans="1:9" x14ac:dyDescent="0.25">
      <c r="A193" s="6">
        <v>75428</v>
      </c>
      <c r="B193" s="111">
        <v>0</v>
      </c>
      <c r="C193" s="111">
        <v>0</v>
      </c>
      <c r="D193" s="111">
        <v>0</v>
      </c>
      <c r="E193" s="111">
        <v>0</v>
      </c>
      <c r="F193" s="111">
        <v>0</v>
      </c>
      <c r="G193" s="111">
        <v>0</v>
      </c>
      <c r="H193" s="111">
        <v>4425</v>
      </c>
      <c r="I193" s="111">
        <v>0</v>
      </c>
    </row>
    <row r="194" spans="1:9" x14ac:dyDescent="0.25">
      <c r="A194" s="6">
        <v>75431</v>
      </c>
      <c r="B194" s="111">
        <v>0</v>
      </c>
      <c r="C194" s="111">
        <v>0</v>
      </c>
      <c r="D194" s="111">
        <v>0</v>
      </c>
      <c r="E194" s="111">
        <v>0</v>
      </c>
      <c r="F194" s="111">
        <v>0</v>
      </c>
      <c r="G194" s="111">
        <v>0</v>
      </c>
      <c r="H194" s="111">
        <v>368</v>
      </c>
      <c r="I194" s="111">
        <v>0</v>
      </c>
    </row>
    <row r="195" spans="1:9" x14ac:dyDescent="0.25">
      <c r="A195" s="6">
        <v>75432</v>
      </c>
      <c r="B195" s="111">
        <v>0</v>
      </c>
      <c r="C195" s="111">
        <v>0</v>
      </c>
      <c r="D195" s="111">
        <v>0</v>
      </c>
      <c r="E195" s="111">
        <v>0</v>
      </c>
      <c r="F195" s="111">
        <v>0</v>
      </c>
      <c r="G195" s="111">
        <v>0</v>
      </c>
      <c r="H195" s="111">
        <v>1190</v>
      </c>
      <c r="I195" s="111">
        <v>0</v>
      </c>
    </row>
    <row r="196" spans="1:9" x14ac:dyDescent="0.25">
      <c r="A196" s="6">
        <v>75433</v>
      </c>
      <c r="B196" s="111">
        <v>0</v>
      </c>
      <c r="C196" s="111">
        <v>0</v>
      </c>
      <c r="D196" s="111">
        <v>0</v>
      </c>
      <c r="E196" s="111">
        <v>0</v>
      </c>
      <c r="F196" s="111">
        <v>0</v>
      </c>
      <c r="G196" s="111">
        <v>0</v>
      </c>
      <c r="H196" s="111">
        <v>585</v>
      </c>
      <c r="I196" s="111">
        <v>0</v>
      </c>
    </row>
    <row r="197" spans="1:9" x14ac:dyDescent="0.25">
      <c r="A197" s="6">
        <v>75434</v>
      </c>
      <c r="B197" s="111">
        <v>0</v>
      </c>
      <c r="C197" s="111">
        <v>0</v>
      </c>
      <c r="D197" s="111">
        <v>0</v>
      </c>
      <c r="E197" s="111">
        <v>0</v>
      </c>
      <c r="F197" s="111">
        <v>0</v>
      </c>
      <c r="G197" s="111">
        <v>0</v>
      </c>
      <c r="H197" s="111">
        <v>0</v>
      </c>
      <c r="I197" s="111">
        <v>76</v>
      </c>
    </row>
    <row r="198" spans="1:9" x14ac:dyDescent="0.25">
      <c r="A198" s="6">
        <v>75435</v>
      </c>
      <c r="B198" s="111">
        <v>0</v>
      </c>
      <c r="C198" s="111">
        <v>0</v>
      </c>
      <c r="D198" s="111">
        <v>0</v>
      </c>
      <c r="E198" s="111">
        <v>0</v>
      </c>
      <c r="F198" s="111">
        <v>0</v>
      </c>
      <c r="G198" s="111">
        <v>0</v>
      </c>
      <c r="H198" s="111">
        <v>0</v>
      </c>
      <c r="I198" s="111">
        <v>353</v>
      </c>
    </row>
    <row r="199" spans="1:9" x14ac:dyDescent="0.25">
      <c r="A199" s="6">
        <v>75436</v>
      </c>
      <c r="B199" s="111">
        <v>0</v>
      </c>
      <c r="C199" s="111">
        <v>0</v>
      </c>
      <c r="D199" s="111">
        <v>0</v>
      </c>
      <c r="E199" s="111">
        <v>0</v>
      </c>
      <c r="F199" s="111">
        <v>0</v>
      </c>
      <c r="G199" s="111">
        <v>0</v>
      </c>
      <c r="H199" s="111">
        <v>0</v>
      </c>
      <c r="I199" s="111">
        <v>426</v>
      </c>
    </row>
    <row r="200" spans="1:9" x14ac:dyDescent="0.25">
      <c r="A200" s="6">
        <v>75437</v>
      </c>
      <c r="B200" s="111">
        <v>0</v>
      </c>
      <c r="C200" s="111">
        <v>0</v>
      </c>
      <c r="D200" s="111">
        <v>0</v>
      </c>
      <c r="E200" s="111">
        <v>0</v>
      </c>
      <c r="F200" s="111">
        <v>0</v>
      </c>
      <c r="G200" s="111">
        <v>0</v>
      </c>
      <c r="H200" s="111">
        <v>212</v>
      </c>
      <c r="I200" s="111">
        <v>0</v>
      </c>
    </row>
    <row r="201" spans="1:9" x14ac:dyDescent="0.25">
      <c r="A201" s="6">
        <v>75438</v>
      </c>
      <c r="B201" s="111">
        <v>0</v>
      </c>
      <c r="C201" s="111">
        <v>0</v>
      </c>
      <c r="D201" s="111">
        <v>0</v>
      </c>
      <c r="E201" s="111">
        <v>0</v>
      </c>
      <c r="F201" s="111">
        <v>0</v>
      </c>
      <c r="G201" s="111">
        <v>0</v>
      </c>
      <c r="H201" s="111">
        <v>172</v>
      </c>
      <c r="I201" s="111">
        <v>0</v>
      </c>
    </row>
    <row r="202" spans="1:9" x14ac:dyDescent="0.25">
      <c r="A202" s="6">
        <v>75439</v>
      </c>
      <c r="B202" s="111">
        <v>0</v>
      </c>
      <c r="C202" s="111">
        <v>0</v>
      </c>
      <c r="D202" s="111">
        <v>0</v>
      </c>
      <c r="E202" s="111">
        <v>0</v>
      </c>
      <c r="F202" s="111">
        <v>0</v>
      </c>
      <c r="G202" s="111">
        <v>0</v>
      </c>
      <c r="H202" s="111">
        <v>365</v>
      </c>
      <c r="I202" s="111">
        <v>0</v>
      </c>
    </row>
    <row r="203" spans="1:9" x14ac:dyDescent="0.25">
      <c r="A203" s="6">
        <v>75440</v>
      </c>
      <c r="B203" s="111">
        <v>0</v>
      </c>
      <c r="C203" s="111">
        <v>0</v>
      </c>
      <c r="D203" s="111">
        <v>0</v>
      </c>
      <c r="E203" s="111">
        <v>0</v>
      </c>
      <c r="F203" s="111">
        <v>0</v>
      </c>
      <c r="G203" s="111">
        <v>0</v>
      </c>
      <c r="H203" s="111">
        <v>0</v>
      </c>
      <c r="I203" s="111">
        <v>675</v>
      </c>
    </row>
    <row r="204" spans="1:9" x14ac:dyDescent="0.25">
      <c r="A204" s="6">
        <v>75441</v>
      </c>
      <c r="B204" s="111">
        <v>0</v>
      </c>
      <c r="C204" s="111">
        <v>0</v>
      </c>
      <c r="D204" s="111">
        <v>0</v>
      </c>
      <c r="E204" s="111">
        <v>0</v>
      </c>
      <c r="F204" s="111">
        <v>0</v>
      </c>
      <c r="G204" s="111">
        <v>0</v>
      </c>
      <c r="H204" s="111">
        <v>39</v>
      </c>
      <c r="I204" s="111">
        <v>0</v>
      </c>
    </row>
    <row r="205" spans="1:9" x14ac:dyDescent="0.25">
      <c r="A205" s="6">
        <v>75442</v>
      </c>
      <c r="B205" s="111">
        <v>0</v>
      </c>
      <c r="C205" s="111">
        <v>0</v>
      </c>
      <c r="D205" s="111">
        <v>0</v>
      </c>
      <c r="E205" s="111">
        <v>0</v>
      </c>
      <c r="F205" s="111">
        <v>0</v>
      </c>
      <c r="G205" s="111">
        <v>0</v>
      </c>
      <c r="H205" s="111">
        <v>2396</v>
      </c>
      <c r="I205" s="111">
        <v>2079</v>
      </c>
    </row>
    <row r="206" spans="1:9" x14ac:dyDescent="0.25">
      <c r="A206" s="6">
        <v>75443</v>
      </c>
      <c r="B206" s="111">
        <v>0</v>
      </c>
      <c r="C206" s="111">
        <v>0</v>
      </c>
      <c r="D206" s="111">
        <v>0</v>
      </c>
      <c r="E206" s="111">
        <v>0</v>
      </c>
      <c r="F206" s="111">
        <v>0</v>
      </c>
      <c r="G206" s="111">
        <v>0</v>
      </c>
      <c r="H206" s="111">
        <v>1</v>
      </c>
      <c r="I206" s="111">
        <v>0</v>
      </c>
    </row>
    <row r="207" spans="1:9" x14ac:dyDescent="0.25">
      <c r="A207" s="6">
        <v>75446</v>
      </c>
      <c r="B207" s="111">
        <v>0</v>
      </c>
      <c r="C207" s="111">
        <v>0</v>
      </c>
      <c r="D207" s="111">
        <v>0</v>
      </c>
      <c r="E207" s="111">
        <v>0</v>
      </c>
      <c r="F207" s="111">
        <v>0</v>
      </c>
      <c r="G207" s="111">
        <v>0</v>
      </c>
      <c r="H207" s="111">
        <v>815</v>
      </c>
      <c r="I207" s="111">
        <v>0</v>
      </c>
    </row>
    <row r="208" spans="1:9" x14ac:dyDescent="0.25">
      <c r="A208" s="6">
        <v>75447</v>
      </c>
      <c r="B208" s="111">
        <v>0</v>
      </c>
      <c r="C208" s="111">
        <v>0</v>
      </c>
      <c r="D208" s="111">
        <v>0</v>
      </c>
      <c r="E208" s="111">
        <v>0</v>
      </c>
      <c r="F208" s="111">
        <v>0</v>
      </c>
      <c r="G208" s="111">
        <v>0</v>
      </c>
      <c r="H208" s="111">
        <v>67</v>
      </c>
      <c r="I208" s="111">
        <v>0</v>
      </c>
    </row>
    <row r="209" spans="1:9" x14ac:dyDescent="0.25">
      <c r="A209" s="6">
        <v>75448</v>
      </c>
      <c r="B209" s="111">
        <v>0</v>
      </c>
      <c r="C209" s="111">
        <v>0</v>
      </c>
      <c r="D209" s="111">
        <v>0</v>
      </c>
      <c r="E209" s="111">
        <v>0</v>
      </c>
      <c r="F209" s="111">
        <v>0</v>
      </c>
      <c r="G209" s="111">
        <v>0</v>
      </c>
      <c r="H209" s="111">
        <v>58</v>
      </c>
      <c r="I209" s="111">
        <v>0</v>
      </c>
    </row>
    <row r="210" spans="1:9" x14ac:dyDescent="0.25">
      <c r="A210" s="6">
        <v>75449</v>
      </c>
      <c r="B210" s="111">
        <v>0</v>
      </c>
      <c r="C210" s="111">
        <v>0</v>
      </c>
      <c r="D210" s="111">
        <v>0</v>
      </c>
      <c r="E210" s="111">
        <v>0</v>
      </c>
      <c r="F210" s="111">
        <v>0</v>
      </c>
      <c r="G210" s="111">
        <v>0</v>
      </c>
      <c r="H210" s="111">
        <v>363</v>
      </c>
      <c r="I210" s="111">
        <v>0</v>
      </c>
    </row>
    <row r="211" spans="1:9" x14ac:dyDescent="0.25">
      <c r="A211" s="6">
        <v>75452</v>
      </c>
      <c r="B211" s="111">
        <v>0</v>
      </c>
      <c r="C211" s="111">
        <v>0</v>
      </c>
      <c r="D211" s="111">
        <v>0</v>
      </c>
      <c r="E211" s="111">
        <v>0</v>
      </c>
      <c r="F211" s="111">
        <v>0</v>
      </c>
      <c r="G211" s="111">
        <v>0</v>
      </c>
      <c r="H211" s="111">
        <v>186</v>
      </c>
      <c r="I211" s="111">
        <v>1013</v>
      </c>
    </row>
    <row r="212" spans="1:9" x14ac:dyDescent="0.25">
      <c r="A212" s="6">
        <v>75453</v>
      </c>
      <c r="B212" s="111">
        <v>0</v>
      </c>
      <c r="C212" s="111">
        <v>0</v>
      </c>
      <c r="D212" s="111">
        <v>0</v>
      </c>
      <c r="E212" s="111">
        <v>0</v>
      </c>
      <c r="F212" s="111">
        <v>0</v>
      </c>
      <c r="G212" s="111">
        <v>0</v>
      </c>
      <c r="H212" s="111">
        <v>0</v>
      </c>
      <c r="I212" s="111">
        <v>342</v>
      </c>
    </row>
    <row r="213" spans="1:9" x14ac:dyDescent="0.25">
      <c r="A213" s="6">
        <v>75454</v>
      </c>
      <c r="B213" s="111">
        <v>0</v>
      </c>
      <c r="C213" s="111">
        <v>0</v>
      </c>
      <c r="D213" s="111">
        <v>0</v>
      </c>
      <c r="E213" s="111">
        <v>0</v>
      </c>
      <c r="F213" s="111">
        <v>0</v>
      </c>
      <c r="G213" s="111">
        <v>0</v>
      </c>
      <c r="H213" s="111">
        <v>3670</v>
      </c>
      <c r="I213" s="111">
        <v>0</v>
      </c>
    </row>
    <row r="214" spans="1:9" x14ac:dyDescent="0.25">
      <c r="A214" s="6">
        <v>75458</v>
      </c>
      <c r="B214" s="111">
        <v>0</v>
      </c>
      <c r="C214" s="111">
        <v>0</v>
      </c>
      <c r="D214" s="111">
        <v>0</v>
      </c>
      <c r="E214" s="111">
        <v>0</v>
      </c>
      <c r="F214" s="111">
        <v>0</v>
      </c>
      <c r="G214" s="111">
        <v>0</v>
      </c>
      <c r="H214" s="111">
        <v>23</v>
      </c>
      <c r="I214" s="111">
        <v>0</v>
      </c>
    </row>
    <row r="215" spans="1:9" x14ac:dyDescent="0.25">
      <c r="A215" s="6">
        <v>75459</v>
      </c>
      <c r="B215" s="111">
        <v>0</v>
      </c>
      <c r="C215" s="111">
        <v>0</v>
      </c>
      <c r="D215" s="111">
        <v>0</v>
      </c>
      <c r="E215" s="111">
        <v>0</v>
      </c>
      <c r="F215" s="111">
        <v>0</v>
      </c>
      <c r="G215" s="111">
        <v>0</v>
      </c>
      <c r="H215" s="111">
        <v>1094</v>
      </c>
      <c r="I215" s="111">
        <v>0</v>
      </c>
    </row>
    <row r="216" spans="1:9" x14ac:dyDescent="0.25">
      <c r="A216" s="6">
        <v>75460</v>
      </c>
      <c r="B216" s="111">
        <v>0</v>
      </c>
      <c r="C216" s="111">
        <v>0</v>
      </c>
      <c r="D216" s="111">
        <v>0</v>
      </c>
      <c r="E216" s="111">
        <v>0</v>
      </c>
      <c r="F216" s="111">
        <v>0</v>
      </c>
      <c r="G216" s="111">
        <v>0</v>
      </c>
      <c r="H216" s="111">
        <v>9513</v>
      </c>
      <c r="I216" s="111">
        <v>0</v>
      </c>
    </row>
    <row r="217" spans="1:9" x14ac:dyDescent="0.25">
      <c r="A217" s="6">
        <v>75461</v>
      </c>
      <c r="B217" s="111">
        <v>0</v>
      </c>
      <c r="C217" s="111">
        <v>0</v>
      </c>
      <c r="D217" s="111">
        <v>0</v>
      </c>
      <c r="E217" s="111">
        <v>0</v>
      </c>
      <c r="F217" s="111">
        <v>0</v>
      </c>
      <c r="G217" s="111">
        <v>0</v>
      </c>
      <c r="H217" s="111">
        <v>1</v>
      </c>
      <c r="I217" s="111">
        <v>0</v>
      </c>
    </row>
    <row r="218" spans="1:9" x14ac:dyDescent="0.25">
      <c r="A218" s="6">
        <v>75462</v>
      </c>
      <c r="B218" s="111">
        <v>0</v>
      </c>
      <c r="C218" s="111">
        <v>0</v>
      </c>
      <c r="D218" s="111">
        <v>0</v>
      </c>
      <c r="E218" s="111">
        <v>0</v>
      </c>
      <c r="F218" s="111">
        <v>0</v>
      </c>
      <c r="G218" s="111">
        <v>0</v>
      </c>
      <c r="H218" s="111">
        <v>2406</v>
      </c>
      <c r="I218" s="111">
        <v>32</v>
      </c>
    </row>
    <row r="219" spans="1:9" x14ac:dyDescent="0.25">
      <c r="A219" s="6">
        <v>75468</v>
      </c>
      <c r="B219" s="111">
        <v>0</v>
      </c>
      <c r="C219" s="111">
        <v>0</v>
      </c>
      <c r="D219" s="111">
        <v>0</v>
      </c>
      <c r="E219" s="111">
        <v>0</v>
      </c>
      <c r="F219" s="111">
        <v>0</v>
      </c>
      <c r="G219" s="111">
        <v>0</v>
      </c>
      <c r="H219" s="111">
        <v>0</v>
      </c>
      <c r="I219" s="111">
        <v>116</v>
      </c>
    </row>
    <row r="220" spans="1:9" x14ac:dyDescent="0.25">
      <c r="A220" s="6">
        <v>75469</v>
      </c>
      <c r="B220" s="111">
        <v>0</v>
      </c>
      <c r="C220" s="111">
        <v>0</v>
      </c>
      <c r="D220" s="111">
        <v>0</v>
      </c>
      <c r="E220" s="111">
        <v>0</v>
      </c>
      <c r="F220" s="111">
        <v>0</v>
      </c>
      <c r="G220" s="111">
        <v>0</v>
      </c>
      <c r="H220" s="111">
        <v>170</v>
      </c>
      <c r="I220" s="111">
        <v>0</v>
      </c>
    </row>
    <row r="221" spans="1:9" x14ac:dyDescent="0.25">
      <c r="A221" s="6">
        <v>75470</v>
      </c>
      <c r="B221" s="111">
        <v>0</v>
      </c>
      <c r="C221" s="111">
        <v>0</v>
      </c>
      <c r="D221" s="111">
        <v>0</v>
      </c>
      <c r="E221" s="111">
        <v>0</v>
      </c>
      <c r="F221" s="111">
        <v>0</v>
      </c>
      <c r="G221" s="111">
        <v>0</v>
      </c>
      <c r="H221" s="111">
        <v>44</v>
      </c>
      <c r="I221" s="111">
        <v>0</v>
      </c>
    </row>
    <row r="222" spans="1:9" x14ac:dyDescent="0.25">
      <c r="A222" s="6">
        <v>75472</v>
      </c>
      <c r="B222" s="111">
        <v>0</v>
      </c>
      <c r="C222" s="111">
        <v>0</v>
      </c>
      <c r="D222" s="111">
        <v>0</v>
      </c>
      <c r="E222" s="111">
        <v>0</v>
      </c>
      <c r="F222" s="111">
        <v>0</v>
      </c>
      <c r="G222" s="111">
        <v>0</v>
      </c>
      <c r="H222" s="111">
        <v>0</v>
      </c>
      <c r="I222" s="111">
        <v>389</v>
      </c>
    </row>
    <row r="223" spans="1:9" x14ac:dyDescent="0.25">
      <c r="A223" s="6">
        <v>75473</v>
      </c>
      <c r="B223" s="111">
        <v>0</v>
      </c>
      <c r="C223" s="111">
        <v>0</v>
      </c>
      <c r="D223" s="111">
        <v>0</v>
      </c>
      <c r="E223" s="111">
        <v>0</v>
      </c>
      <c r="F223" s="111">
        <v>0</v>
      </c>
      <c r="G223" s="111">
        <v>0</v>
      </c>
      <c r="H223" s="111">
        <v>1266</v>
      </c>
      <c r="I223" s="111">
        <v>0</v>
      </c>
    </row>
    <row r="224" spans="1:9" x14ac:dyDescent="0.25">
      <c r="A224" s="6">
        <v>75474</v>
      </c>
      <c r="B224" s="111">
        <v>0</v>
      </c>
      <c r="C224" s="111">
        <v>0</v>
      </c>
      <c r="D224" s="111">
        <v>0</v>
      </c>
      <c r="E224" s="111">
        <v>0</v>
      </c>
      <c r="F224" s="111">
        <v>0</v>
      </c>
      <c r="G224" s="111">
        <v>0</v>
      </c>
      <c r="H224" s="111">
        <v>1060</v>
      </c>
      <c r="I224" s="111">
        <v>0</v>
      </c>
    </row>
    <row r="225" spans="1:9" x14ac:dyDescent="0.25">
      <c r="A225" s="6">
        <v>75475</v>
      </c>
      <c r="B225" s="111">
        <v>0</v>
      </c>
      <c r="C225" s="111">
        <v>0</v>
      </c>
      <c r="D225" s="111">
        <v>0</v>
      </c>
      <c r="E225" s="111">
        <v>0</v>
      </c>
      <c r="F225" s="111">
        <v>0</v>
      </c>
      <c r="G225" s="111">
        <v>0</v>
      </c>
      <c r="H225" s="111">
        <v>0</v>
      </c>
      <c r="I225" s="111">
        <v>169</v>
      </c>
    </row>
    <row r="226" spans="1:9" x14ac:dyDescent="0.25">
      <c r="A226" s="6">
        <v>75476</v>
      </c>
      <c r="B226" s="111">
        <v>0</v>
      </c>
      <c r="C226" s="111">
        <v>0</v>
      </c>
      <c r="D226" s="111">
        <v>0</v>
      </c>
      <c r="E226" s="111">
        <v>0</v>
      </c>
      <c r="F226" s="111">
        <v>0</v>
      </c>
      <c r="G226" s="111">
        <v>0</v>
      </c>
      <c r="H226" s="111">
        <v>146</v>
      </c>
      <c r="I226" s="111">
        <v>0</v>
      </c>
    </row>
    <row r="227" spans="1:9" x14ac:dyDescent="0.25">
      <c r="A227" s="6">
        <v>75477</v>
      </c>
      <c r="B227" s="111">
        <v>0</v>
      </c>
      <c r="C227" s="111">
        <v>0</v>
      </c>
      <c r="D227" s="111">
        <v>0</v>
      </c>
      <c r="E227" s="111">
        <v>0</v>
      </c>
      <c r="F227" s="111">
        <v>0</v>
      </c>
      <c r="G227" s="111">
        <v>0</v>
      </c>
      <c r="H227" s="111">
        <v>292</v>
      </c>
      <c r="I227" s="111">
        <v>0</v>
      </c>
    </row>
    <row r="228" spans="1:9" x14ac:dyDescent="0.25">
      <c r="A228" s="6">
        <v>75479</v>
      </c>
      <c r="B228" s="111">
        <v>0</v>
      </c>
      <c r="C228" s="111">
        <v>0</v>
      </c>
      <c r="D228" s="111">
        <v>0</v>
      </c>
      <c r="E228" s="111">
        <v>0</v>
      </c>
      <c r="F228" s="111">
        <v>0</v>
      </c>
      <c r="G228" s="111">
        <v>0</v>
      </c>
      <c r="H228" s="111">
        <v>481</v>
      </c>
      <c r="I228" s="111">
        <v>0</v>
      </c>
    </row>
    <row r="229" spans="1:9" x14ac:dyDescent="0.25">
      <c r="A229" s="6">
        <v>75481</v>
      </c>
      <c r="B229" s="111">
        <v>0</v>
      </c>
      <c r="C229" s="111">
        <v>0</v>
      </c>
      <c r="D229" s="111">
        <v>0</v>
      </c>
      <c r="E229" s="111">
        <v>0</v>
      </c>
      <c r="F229" s="111">
        <v>0</v>
      </c>
      <c r="G229" s="111">
        <v>0</v>
      </c>
      <c r="H229" s="111">
        <v>99</v>
      </c>
      <c r="I229" s="111">
        <v>0</v>
      </c>
    </row>
    <row r="230" spans="1:9" x14ac:dyDescent="0.25">
      <c r="A230" s="6">
        <v>75482</v>
      </c>
      <c r="B230" s="111">
        <v>0</v>
      </c>
      <c r="C230" s="111">
        <v>0</v>
      </c>
      <c r="D230" s="111">
        <v>0</v>
      </c>
      <c r="E230" s="111">
        <v>0</v>
      </c>
      <c r="F230" s="111">
        <v>0</v>
      </c>
      <c r="G230" s="111">
        <v>0</v>
      </c>
      <c r="H230" s="111">
        <v>9317</v>
      </c>
      <c r="I230" s="111">
        <v>0</v>
      </c>
    </row>
    <row r="231" spans="1:9" x14ac:dyDescent="0.25">
      <c r="A231" s="6">
        <v>75485</v>
      </c>
      <c r="B231" s="111">
        <v>0</v>
      </c>
      <c r="C231" s="111">
        <v>0</v>
      </c>
      <c r="D231" s="111">
        <v>0</v>
      </c>
      <c r="E231" s="111">
        <v>0</v>
      </c>
      <c r="F231" s="111">
        <v>0</v>
      </c>
      <c r="G231" s="111">
        <v>0</v>
      </c>
      <c r="H231" s="111">
        <v>0</v>
      </c>
      <c r="I231" s="111">
        <v>292</v>
      </c>
    </row>
    <row r="232" spans="1:9" x14ac:dyDescent="0.25">
      <c r="A232" s="6">
        <v>75486</v>
      </c>
      <c r="B232" s="111">
        <v>0</v>
      </c>
      <c r="C232" s="111">
        <v>0</v>
      </c>
      <c r="D232" s="111">
        <v>0</v>
      </c>
      <c r="E232" s="111">
        <v>0</v>
      </c>
      <c r="F232" s="111">
        <v>0</v>
      </c>
      <c r="G232" s="111">
        <v>0</v>
      </c>
      <c r="H232" s="111">
        <v>59</v>
      </c>
      <c r="I232" s="111">
        <v>0</v>
      </c>
    </row>
    <row r="233" spans="1:9" x14ac:dyDescent="0.25">
      <c r="A233" s="6">
        <v>75487</v>
      </c>
      <c r="B233" s="111">
        <v>0</v>
      </c>
      <c r="C233" s="111">
        <v>0</v>
      </c>
      <c r="D233" s="111">
        <v>0</v>
      </c>
      <c r="E233" s="111">
        <v>0</v>
      </c>
      <c r="F233" s="111">
        <v>0</v>
      </c>
      <c r="G233" s="111">
        <v>0</v>
      </c>
      <c r="H233" s="111">
        <v>0</v>
      </c>
      <c r="I233" s="111">
        <v>324</v>
      </c>
    </row>
    <row r="234" spans="1:9" x14ac:dyDescent="0.25">
      <c r="A234" s="6">
        <v>75488</v>
      </c>
      <c r="B234" s="111">
        <v>0</v>
      </c>
      <c r="C234" s="111">
        <v>0</v>
      </c>
      <c r="D234" s="111">
        <v>0</v>
      </c>
      <c r="E234" s="111">
        <v>0</v>
      </c>
      <c r="F234" s="111">
        <v>0</v>
      </c>
      <c r="G234" s="111">
        <v>0</v>
      </c>
      <c r="H234" s="111">
        <v>44</v>
      </c>
      <c r="I234" s="111">
        <v>0</v>
      </c>
    </row>
    <row r="235" spans="1:9" x14ac:dyDescent="0.25">
      <c r="A235" s="6">
        <v>75489</v>
      </c>
      <c r="B235" s="111">
        <v>0</v>
      </c>
      <c r="C235" s="111">
        <v>0</v>
      </c>
      <c r="D235" s="111">
        <v>0</v>
      </c>
      <c r="E235" s="111">
        <v>0</v>
      </c>
      <c r="F235" s="111">
        <v>0</v>
      </c>
      <c r="G235" s="111">
        <v>0</v>
      </c>
      <c r="H235" s="111">
        <v>0</v>
      </c>
      <c r="I235" s="111">
        <v>377</v>
      </c>
    </row>
    <row r="236" spans="1:9" x14ac:dyDescent="0.25">
      <c r="A236" s="6">
        <v>75490</v>
      </c>
      <c r="B236" s="111">
        <v>0</v>
      </c>
      <c r="C236" s="111">
        <v>0</v>
      </c>
      <c r="D236" s="111">
        <v>0</v>
      </c>
      <c r="E236" s="111">
        <v>0</v>
      </c>
      <c r="F236" s="111">
        <v>0</v>
      </c>
      <c r="G236" s="111">
        <v>0</v>
      </c>
      <c r="H236" s="111">
        <v>0</v>
      </c>
      <c r="I236" s="111">
        <v>432</v>
      </c>
    </row>
    <row r="237" spans="1:9" x14ac:dyDescent="0.25">
      <c r="A237" s="6">
        <v>75491</v>
      </c>
      <c r="B237" s="111">
        <v>0</v>
      </c>
      <c r="C237" s="111">
        <v>0</v>
      </c>
      <c r="D237" s="111">
        <v>0</v>
      </c>
      <c r="E237" s="111">
        <v>0</v>
      </c>
      <c r="F237" s="111">
        <v>0</v>
      </c>
      <c r="G237" s="111">
        <v>0</v>
      </c>
      <c r="H237" s="111">
        <v>0</v>
      </c>
      <c r="I237" s="111">
        <v>1202</v>
      </c>
    </row>
    <row r="238" spans="1:9" x14ac:dyDescent="0.25">
      <c r="A238" s="6">
        <v>75492</v>
      </c>
      <c r="B238" s="111">
        <v>0</v>
      </c>
      <c r="C238" s="111">
        <v>0</v>
      </c>
      <c r="D238" s="111">
        <v>0</v>
      </c>
      <c r="E238" s="111">
        <v>0</v>
      </c>
      <c r="F238" s="111">
        <v>0</v>
      </c>
      <c r="G238" s="111">
        <v>0</v>
      </c>
      <c r="H238" s="111">
        <v>113</v>
      </c>
      <c r="I238" s="111">
        <v>0</v>
      </c>
    </row>
    <row r="239" spans="1:9" x14ac:dyDescent="0.25">
      <c r="A239" s="6">
        <v>75495</v>
      </c>
      <c r="B239" s="111">
        <v>0</v>
      </c>
      <c r="C239" s="111">
        <v>0</v>
      </c>
      <c r="D239" s="111">
        <v>0</v>
      </c>
      <c r="E239" s="111">
        <v>0</v>
      </c>
      <c r="F239" s="111">
        <v>0</v>
      </c>
      <c r="G239" s="111">
        <v>0</v>
      </c>
      <c r="H239" s="111">
        <v>1374</v>
      </c>
      <c r="I239" s="111">
        <v>8</v>
      </c>
    </row>
    <row r="240" spans="1:9" x14ac:dyDescent="0.25">
      <c r="A240" s="6">
        <v>75496</v>
      </c>
      <c r="B240" s="111">
        <v>0</v>
      </c>
      <c r="C240" s="111">
        <v>0</v>
      </c>
      <c r="D240" s="111">
        <v>0</v>
      </c>
      <c r="E240" s="111">
        <v>0</v>
      </c>
      <c r="F240" s="111">
        <v>0</v>
      </c>
      <c r="G240" s="111">
        <v>0</v>
      </c>
      <c r="H240" s="111">
        <v>1495</v>
      </c>
      <c r="I240" s="111">
        <v>0</v>
      </c>
    </row>
    <row r="241" spans="1:9" x14ac:dyDescent="0.25">
      <c r="A241" s="6">
        <v>75497</v>
      </c>
      <c r="B241" s="111">
        <v>0</v>
      </c>
      <c r="C241" s="111">
        <v>0</v>
      </c>
      <c r="D241" s="111">
        <v>0</v>
      </c>
      <c r="E241" s="111">
        <v>0</v>
      </c>
      <c r="F241" s="111">
        <v>0</v>
      </c>
      <c r="G241" s="111">
        <v>0</v>
      </c>
      <c r="H241" s="111">
        <v>152</v>
      </c>
      <c r="I241" s="111">
        <v>0</v>
      </c>
    </row>
    <row r="242" spans="1:9" x14ac:dyDescent="0.25">
      <c r="A242" s="6">
        <v>75550</v>
      </c>
      <c r="B242" s="111">
        <v>0</v>
      </c>
      <c r="C242" s="111">
        <v>0</v>
      </c>
      <c r="D242" s="111">
        <v>0</v>
      </c>
      <c r="E242" s="111">
        <v>0</v>
      </c>
      <c r="F242" s="111">
        <v>0</v>
      </c>
      <c r="G242" s="111">
        <v>0</v>
      </c>
      <c r="H242" s="111">
        <v>146</v>
      </c>
      <c r="I242" s="111">
        <v>0</v>
      </c>
    </row>
    <row r="243" spans="1:9" x14ac:dyDescent="0.25">
      <c r="A243" s="6">
        <v>75554</v>
      </c>
      <c r="B243" s="111">
        <v>0</v>
      </c>
      <c r="C243" s="111">
        <v>0</v>
      </c>
      <c r="D243" s="111">
        <v>0</v>
      </c>
      <c r="E243" s="111">
        <v>0</v>
      </c>
      <c r="F243" s="111">
        <v>0</v>
      </c>
      <c r="G243" s="111">
        <v>0</v>
      </c>
      <c r="H243" s="111">
        <v>17</v>
      </c>
      <c r="I243" s="111">
        <v>0</v>
      </c>
    </row>
    <row r="244" spans="1:9" x14ac:dyDescent="0.25">
      <c r="A244" s="6">
        <v>75654</v>
      </c>
      <c r="B244" s="111">
        <v>0</v>
      </c>
      <c r="C244" s="111">
        <v>0</v>
      </c>
      <c r="D244" s="111">
        <v>0</v>
      </c>
      <c r="E244" s="111">
        <v>0</v>
      </c>
      <c r="F244" s="111">
        <v>0</v>
      </c>
      <c r="G244" s="111">
        <v>0</v>
      </c>
      <c r="H244" s="111">
        <v>95</v>
      </c>
      <c r="I244" s="111">
        <v>0</v>
      </c>
    </row>
    <row r="245" spans="1:9" x14ac:dyDescent="0.25">
      <c r="A245" s="6">
        <v>75667</v>
      </c>
      <c r="B245" s="111">
        <v>0</v>
      </c>
      <c r="C245" s="111">
        <v>0</v>
      </c>
      <c r="D245" s="111">
        <v>0</v>
      </c>
      <c r="E245" s="111">
        <v>0</v>
      </c>
      <c r="F245" s="111">
        <v>0</v>
      </c>
      <c r="G245" s="111">
        <v>0</v>
      </c>
      <c r="H245" s="111">
        <v>106</v>
      </c>
      <c r="I245" s="111">
        <v>0</v>
      </c>
    </row>
    <row r="246" spans="1:9" x14ac:dyDescent="0.25">
      <c r="A246" s="6">
        <v>75684</v>
      </c>
      <c r="B246" s="111">
        <v>0</v>
      </c>
      <c r="C246" s="111">
        <v>0</v>
      </c>
      <c r="D246" s="111">
        <v>0</v>
      </c>
      <c r="E246" s="111">
        <v>0</v>
      </c>
      <c r="F246" s="111">
        <v>0</v>
      </c>
      <c r="G246" s="111">
        <v>0</v>
      </c>
      <c r="H246" s="111">
        <v>1089</v>
      </c>
      <c r="I246" s="111">
        <v>0</v>
      </c>
    </row>
    <row r="247" spans="1:9" x14ac:dyDescent="0.25">
      <c r="A247" s="6">
        <v>75701</v>
      </c>
      <c r="B247" s="111">
        <v>0</v>
      </c>
      <c r="C247" s="111">
        <v>0</v>
      </c>
      <c r="D247" s="111">
        <v>0</v>
      </c>
      <c r="E247" s="111">
        <v>0</v>
      </c>
      <c r="F247" s="111">
        <v>0</v>
      </c>
      <c r="G247" s="111">
        <v>0</v>
      </c>
      <c r="H247" s="111">
        <v>15284</v>
      </c>
      <c r="I247" s="111">
        <v>0</v>
      </c>
    </row>
    <row r="248" spans="1:9" x14ac:dyDescent="0.25">
      <c r="A248" s="6">
        <v>75702</v>
      </c>
      <c r="B248" s="111">
        <v>0</v>
      </c>
      <c r="C248" s="111">
        <v>0</v>
      </c>
      <c r="D248" s="111">
        <v>0</v>
      </c>
      <c r="E248" s="111">
        <v>0</v>
      </c>
      <c r="F248" s="111">
        <v>0</v>
      </c>
      <c r="G248" s="111">
        <v>0</v>
      </c>
      <c r="H248" s="111">
        <v>9067</v>
      </c>
      <c r="I248" s="111">
        <v>0</v>
      </c>
    </row>
    <row r="249" spans="1:9" x14ac:dyDescent="0.25">
      <c r="A249" s="6">
        <v>75703</v>
      </c>
      <c r="B249" s="111">
        <v>0</v>
      </c>
      <c r="C249" s="111">
        <v>0</v>
      </c>
      <c r="D249" s="111">
        <v>0</v>
      </c>
      <c r="E249" s="111">
        <v>0</v>
      </c>
      <c r="F249" s="111">
        <v>0</v>
      </c>
      <c r="G249" s="111">
        <v>0</v>
      </c>
      <c r="H249" s="111">
        <v>21748</v>
      </c>
      <c r="I249" s="111">
        <v>0</v>
      </c>
    </row>
    <row r="250" spans="1:9" x14ac:dyDescent="0.25">
      <c r="A250" s="6">
        <v>75704</v>
      </c>
      <c r="B250" s="111">
        <v>0</v>
      </c>
      <c r="C250" s="111">
        <v>0</v>
      </c>
      <c r="D250" s="111">
        <v>0</v>
      </c>
      <c r="E250" s="111">
        <v>0</v>
      </c>
      <c r="F250" s="111">
        <v>0</v>
      </c>
      <c r="G250" s="111">
        <v>0</v>
      </c>
      <c r="H250" s="111">
        <v>4721</v>
      </c>
      <c r="I250" s="111">
        <v>0</v>
      </c>
    </row>
    <row r="251" spans="1:9" x14ac:dyDescent="0.25">
      <c r="A251" s="6">
        <v>75705</v>
      </c>
      <c r="B251" s="111">
        <v>0</v>
      </c>
      <c r="C251" s="111">
        <v>0</v>
      </c>
      <c r="D251" s="111">
        <v>0</v>
      </c>
      <c r="E251" s="111">
        <v>0</v>
      </c>
      <c r="F251" s="111">
        <v>0</v>
      </c>
      <c r="G251" s="111">
        <v>0</v>
      </c>
      <c r="H251" s="111">
        <v>409</v>
      </c>
      <c r="I251" s="111">
        <v>0</v>
      </c>
    </row>
    <row r="252" spans="1:9" x14ac:dyDescent="0.25">
      <c r="A252" s="6">
        <v>75706</v>
      </c>
      <c r="B252" s="111">
        <v>0</v>
      </c>
      <c r="C252" s="111">
        <v>0</v>
      </c>
      <c r="D252" s="111">
        <v>0</v>
      </c>
      <c r="E252" s="111">
        <v>0</v>
      </c>
      <c r="F252" s="111">
        <v>0</v>
      </c>
      <c r="G252" s="111">
        <v>0</v>
      </c>
      <c r="H252" s="111">
        <v>4293</v>
      </c>
      <c r="I252" s="111">
        <v>0</v>
      </c>
    </row>
    <row r="253" spans="1:9" x14ac:dyDescent="0.25">
      <c r="A253" s="6">
        <v>75707</v>
      </c>
      <c r="B253" s="111">
        <v>0</v>
      </c>
      <c r="C253" s="111">
        <v>0</v>
      </c>
      <c r="D253" s="111">
        <v>0</v>
      </c>
      <c r="E253" s="111">
        <v>0</v>
      </c>
      <c r="F253" s="111">
        <v>0</v>
      </c>
      <c r="G253" s="111">
        <v>0</v>
      </c>
      <c r="H253" s="111">
        <v>6246</v>
      </c>
      <c r="I253" s="111">
        <v>0</v>
      </c>
    </row>
    <row r="254" spans="1:9" x14ac:dyDescent="0.25">
      <c r="A254" s="6">
        <v>75708</v>
      </c>
      <c r="B254" s="111">
        <v>0</v>
      </c>
      <c r="C254" s="111">
        <v>0</v>
      </c>
      <c r="D254" s="111">
        <v>0</v>
      </c>
      <c r="E254" s="111">
        <v>0</v>
      </c>
      <c r="F254" s="111">
        <v>0</v>
      </c>
      <c r="G254" s="111">
        <v>0</v>
      </c>
      <c r="H254" s="111">
        <v>3316</v>
      </c>
      <c r="I254" s="111">
        <v>0</v>
      </c>
    </row>
    <row r="255" spans="1:9" x14ac:dyDescent="0.25">
      <c r="A255" s="6">
        <v>75709</v>
      </c>
      <c r="B255" s="111">
        <v>0</v>
      </c>
      <c r="C255" s="111">
        <v>0</v>
      </c>
      <c r="D255" s="111">
        <v>0</v>
      </c>
      <c r="E255" s="111">
        <v>0</v>
      </c>
      <c r="F255" s="111">
        <v>0</v>
      </c>
      <c r="G255" s="111">
        <v>0</v>
      </c>
      <c r="H255" s="111">
        <v>3068</v>
      </c>
      <c r="I255" s="111">
        <v>0</v>
      </c>
    </row>
    <row r="256" spans="1:9" x14ac:dyDescent="0.25">
      <c r="A256" s="6">
        <v>75710</v>
      </c>
      <c r="B256" s="111">
        <v>0</v>
      </c>
      <c r="C256" s="111">
        <v>0</v>
      </c>
      <c r="D256" s="111">
        <v>0</v>
      </c>
      <c r="E256" s="111">
        <v>0</v>
      </c>
      <c r="F256" s="111">
        <v>0</v>
      </c>
      <c r="G256" s="111">
        <v>0</v>
      </c>
      <c r="H256" s="111">
        <v>31</v>
      </c>
      <c r="I256" s="111">
        <v>0</v>
      </c>
    </row>
    <row r="257" spans="1:9" x14ac:dyDescent="0.25">
      <c r="A257" s="6">
        <v>75711</v>
      </c>
      <c r="B257" s="111">
        <v>0</v>
      </c>
      <c r="C257" s="111">
        <v>0</v>
      </c>
      <c r="D257" s="111">
        <v>0</v>
      </c>
      <c r="E257" s="111">
        <v>0</v>
      </c>
      <c r="F257" s="111">
        <v>0</v>
      </c>
      <c r="G257" s="111">
        <v>0</v>
      </c>
      <c r="H257" s="111">
        <v>16</v>
      </c>
      <c r="I257" s="111">
        <v>0</v>
      </c>
    </row>
    <row r="258" spans="1:9" x14ac:dyDescent="0.25">
      <c r="A258" s="6">
        <v>75712</v>
      </c>
      <c r="B258" s="111">
        <v>0</v>
      </c>
      <c r="C258" s="111">
        <v>0</v>
      </c>
      <c r="D258" s="111">
        <v>0</v>
      </c>
      <c r="E258" s="111">
        <v>0</v>
      </c>
      <c r="F258" s="111">
        <v>0</v>
      </c>
      <c r="G258" s="111">
        <v>0</v>
      </c>
      <c r="H258" s="111">
        <v>6</v>
      </c>
      <c r="I258" s="111">
        <v>0</v>
      </c>
    </row>
    <row r="259" spans="1:9" x14ac:dyDescent="0.25">
      <c r="A259" s="6">
        <v>75750</v>
      </c>
      <c r="B259" s="111">
        <v>0</v>
      </c>
      <c r="C259" s="111">
        <v>0</v>
      </c>
      <c r="D259" s="111">
        <v>0</v>
      </c>
      <c r="E259" s="111">
        <v>0</v>
      </c>
      <c r="F259" s="111">
        <v>0</v>
      </c>
      <c r="G259" s="111">
        <v>0</v>
      </c>
      <c r="H259" s="111">
        <v>755</v>
      </c>
      <c r="I259" s="111">
        <v>0</v>
      </c>
    </row>
    <row r="260" spans="1:9" x14ac:dyDescent="0.25">
      <c r="A260" s="6">
        <v>75751</v>
      </c>
      <c r="B260" s="111">
        <v>0</v>
      </c>
      <c r="C260" s="111">
        <v>0</v>
      </c>
      <c r="D260" s="111">
        <v>0</v>
      </c>
      <c r="E260" s="111">
        <v>0</v>
      </c>
      <c r="F260" s="111">
        <v>0</v>
      </c>
      <c r="G260" s="111">
        <v>0</v>
      </c>
      <c r="H260" s="111">
        <v>6632</v>
      </c>
      <c r="I260" s="111">
        <v>0</v>
      </c>
    </row>
    <row r="261" spans="1:9" x14ac:dyDescent="0.25">
      <c r="A261" s="6">
        <v>75752</v>
      </c>
      <c r="B261" s="111">
        <v>0</v>
      </c>
      <c r="C261" s="111">
        <v>0</v>
      </c>
      <c r="D261" s="111">
        <v>0</v>
      </c>
      <c r="E261" s="111">
        <v>0</v>
      </c>
      <c r="F261" s="111">
        <v>0</v>
      </c>
      <c r="G261" s="111">
        <v>0</v>
      </c>
      <c r="H261" s="111">
        <v>1377</v>
      </c>
      <c r="I261" s="111">
        <v>0</v>
      </c>
    </row>
    <row r="262" spans="1:9" x14ac:dyDescent="0.25">
      <c r="A262" s="6">
        <v>75754</v>
      </c>
      <c r="B262" s="111">
        <v>0</v>
      </c>
      <c r="C262" s="111">
        <v>0</v>
      </c>
      <c r="D262" s="111">
        <v>0</v>
      </c>
      <c r="E262" s="111">
        <v>0</v>
      </c>
      <c r="F262" s="111">
        <v>0</v>
      </c>
      <c r="G262" s="111">
        <v>0</v>
      </c>
      <c r="H262" s="111">
        <v>738</v>
      </c>
      <c r="I262" s="111">
        <v>0</v>
      </c>
    </row>
    <row r="263" spans="1:9" x14ac:dyDescent="0.25">
      <c r="A263" s="6">
        <v>75756</v>
      </c>
      <c r="B263" s="111">
        <v>0</v>
      </c>
      <c r="C263" s="111">
        <v>0</v>
      </c>
      <c r="D263" s="111">
        <v>0</v>
      </c>
      <c r="E263" s="111">
        <v>0</v>
      </c>
      <c r="F263" s="111">
        <v>0</v>
      </c>
      <c r="G263" s="111">
        <v>0</v>
      </c>
      <c r="H263" s="111">
        <v>896</v>
      </c>
      <c r="I263" s="111">
        <v>0</v>
      </c>
    </row>
    <row r="264" spans="1:9" x14ac:dyDescent="0.25">
      <c r="A264" s="6">
        <v>75757</v>
      </c>
      <c r="B264" s="111">
        <v>0</v>
      </c>
      <c r="C264" s="111">
        <v>0</v>
      </c>
      <c r="D264" s="111">
        <v>0</v>
      </c>
      <c r="E264" s="111">
        <v>0</v>
      </c>
      <c r="F264" s="111">
        <v>0</v>
      </c>
      <c r="G264" s="111">
        <v>0</v>
      </c>
      <c r="H264" s="111">
        <v>3328</v>
      </c>
      <c r="I264" s="111">
        <v>0</v>
      </c>
    </row>
    <row r="265" spans="1:9" x14ac:dyDescent="0.25">
      <c r="A265" s="6">
        <v>75758</v>
      </c>
      <c r="B265" s="111">
        <v>0</v>
      </c>
      <c r="C265" s="111">
        <v>0</v>
      </c>
      <c r="D265" s="111">
        <v>0</v>
      </c>
      <c r="E265" s="111">
        <v>0</v>
      </c>
      <c r="F265" s="111">
        <v>0</v>
      </c>
      <c r="G265" s="111">
        <v>0</v>
      </c>
      <c r="H265" s="111">
        <v>2398</v>
      </c>
      <c r="I265" s="111">
        <v>0</v>
      </c>
    </row>
    <row r="266" spans="1:9" x14ac:dyDescent="0.25">
      <c r="A266" s="6">
        <v>75760</v>
      </c>
      <c r="B266" s="111">
        <v>0</v>
      </c>
      <c r="C266" s="111">
        <v>0</v>
      </c>
      <c r="D266" s="111">
        <v>0</v>
      </c>
      <c r="E266" s="111">
        <v>0</v>
      </c>
      <c r="F266" s="111">
        <v>0</v>
      </c>
      <c r="G266" s="111">
        <v>0</v>
      </c>
      <c r="H266" s="111">
        <v>884</v>
      </c>
      <c r="I266" s="111">
        <v>0</v>
      </c>
    </row>
    <row r="267" spans="1:9" x14ac:dyDescent="0.25">
      <c r="A267" s="6">
        <v>75762</v>
      </c>
      <c r="B267" s="111">
        <v>0</v>
      </c>
      <c r="C267" s="111">
        <v>0</v>
      </c>
      <c r="D267" s="111">
        <v>0</v>
      </c>
      <c r="E267" s="111">
        <v>0</v>
      </c>
      <c r="F267" s="111">
        <v>0</v>
      </c>
      <c r="G267" s="111">
        <v>0</v>
      </c>
      <c r="H267" s="111">
        <v>5851</v>
      </c>
      <c r="I267" s="111">
        <v>0</v>
      </c>
    </row>
    <row r="268" spans="1:9" x14ac:dyDescent="0.25">
      <c r="A268" s="6">
        <v>75763</v>
      </c>
      <c r="B268" s="111">
        <v>0</v>
      </c>
      <c r="C268" s="111">
        <v>0</v>
      </c>
      <c r="D268" s="111">
        <v>0</v>
      </c>
      <c r="E268" s="111">
        <v>0</v>
      </c>
      <c r="F268" s="111">
        <v>0</v>
      </c>
      <c r="G268" s="111">
        <v>0</v>
      </c>
      <c r="H268" s="111">
        <v>904</v>
      </c>
      <c r="I268" s="111">
        <v>0</v>
      </c>
    </row>
    <row r="269" spans="1:9" x14ac:dyDescent="0.25">
      <c r="A269" s="6">
        <v>75764</v>
      </c>
      <c r="B269" s="111">
        <v>0</v>
      </c>
      <c r="C269" s="111">
        <v>0</v>
      </c>
      <c r="D269" s="111">
        <v>0</v>
      </c>
      <c r="E269" s="111">
        <v>0</v>
      </c>
      <c r="F269" s="111">
        <v>0</v>
      </c>
      <c r="G269" s="111">
        <v>0</v>
      </c>
      <c r="H269" s="111">
        <v>125</v>
      </c>
      <c r="I269" s="111">
        <v>0</v>
      </c>
    </row>
    <row r="270" spans="1:9" x14ac:dyDescent="0.25">
      <c r="A270" s="6">
        <v>75766</v>
      </c>
      <c r="B270" s="111">
        <v>0</v>
      </c>
      <c r="C270" s="111">
        <v>0</v>
      </c>
      <c r="D270" s="111">
        <v>0</v>
      </c>
      <c r="E270" s="111">
        <v>0</v>
      </c>
      <c r="F270" s="111">
        <v>0</v>
      </c>
      <c r="G270" s="111">
        <v>0</v>
      </c>
      <c r="H270" s="111">
        <v>8842</v>
      </c>
      <c r="I270" s="111">
        <v>0</v>
      </c>
    </row>
    <row r="271" spans="1:9" x14ac:dyDescent="0.25">
      <c r="A271" s="6">
        <v>75770</v>
      </c>
      <c r="B271" s="111">
        <v>0</v>
      </c>
      <c r="C271" s="111">
        <v>0</v>
      </c>
      <c r="D271" s="111">
        <v>0</v>
      </c>
      <c r="E271" s="111">
        <v>0</v>
      </c>
      <c r="F271" s="111">
        <v>0</v>
      </c>
      <c r="G271" s="111">
        <v>0</v>
      </c>
      <c r="H271" s="111">
        <v>200</v>
      </c>
      <c r="I271" s="111">
        <v>0</v>
      </c>
    </row>
    <row r="272" spans="1:9" x14ac:dyDescent="0.25">
      <c r="A272" s="6">
        <v>75771</v>
      </c>
      <c r="B272" s="111">
        <v>0</v>
      </c>
      <c r="C272" s="111">
        <v>0</v>
      </c>
      <c r="D272" s="111">
        <v>0</v>
      </c>
      <c r="E272" s="111">
        <v>0</v>
      </c>
      <c r="F272" s="111">
        <v>0</v>
      </c>
      <c r="G272" s="111">
        <v>0</v>
      </c>
      <c r="H272" s="111">
        <v>8407</v>
      </c>
      <c r="I272" s="111">
        <v>0</v>
      </c>
    </row>
    <row r="273" spans="1:9" x14ac:dyDescent="0.25">
      <c r="A273" s="6">
        <v>75773</v>
      </c>
      <c r="B273" s="111">
        <v>0</v>
      </c>
      <c r="C273" s="111">
        <v>0</v>
      </c>
      <c r="D273" s="111">
        <v>0</v>
      </c>
      <c r="E273" s="111">
        <v>0</v>
      </c>
      <c r="F273" s="111">
        <v>0</v>
      </c>
      <c r="G273" s="111">
        <v>0</v>
      </c>
      <c r="H273" s="111">
        <v>24</v>
      </c>
      <c r="I273" s="111">
        <v>0</v>
      </c>
    </row>
    <row r="274" spans="1:9" x14ac:dyDescent="0.25">
      <c r="A274" s="6">
        <v>75778</v>
      </c>
      <c r="B274" s="111">
        <v>0</v>
      </c>
      <c r="C274" s="111">
        <v>0</v>
      </c>
      <c r="D274" s="111">
        <v>0</v>
      </c>
      <c r="E274" s="111">
        <v>0</v>
      </c>
      <c r="F274" s="111">
        <v>0</v>
      </c>
      <c r="G274" s="111">
        <v>0</v>
      </c>
      <c r="H274" s="111">
        <v>185</v>
      </c>
      <c r="I274" s="111">
        <v>0</v>
      </c>
    </row>
    <row r="275" spans="1:9" x14ac:dyDescent="0.25">
      <c r="A275" s="6">
        <v>75779</v>
      </c>
      <c r="B275" s="111">
        <v>0</v>
      </c>
      <c r="C275" s="111">
        <v>0</v>
      </c>
      <c r="D275" s="111">
        <v>0</v>
      </c>
      <c r="E275" s="111">
        <v>0</v>
      </c>
      <c r="F275" s="111">
        <v>0</v>
      </c>
      <c r="G275" s="111">
        <v>0</v>
      </c>
      <c r="H275" s="111">
        <v>7</v>
      </c>
      <c r="I275" s="111">
        <v>0</v>
      </c>
    </row>
    <row r="276" spans="1:9" x14ac:dyDescent="0.25">
      <c r="A276" s="6">
        <v>75780</v>
      </c>
      <c r="B276" s="111">
        <v>0</v>
      </c>
      <c r="C276" s="111">
        <v>0</v>
      </c>
      <c r="D276" s="111">
        <v>0</v>
      </c>
      <c r="E276" s="111">
        <v>0</v>
      </c>
      <c r="F276" s="111">
        <v>0</v>
      </c>
      <c r="G276" s="111">
        <v>0</v>
      </c>
      <c r="H276" s="111">
        <v>194</v>
      </c>
      <c r="I276" s="111">
        <v>0</v>
      </c>
    </row>
    <row r="277" spans="1:9" x14ac:dyDescent="0.25">
      <c r="A277" s="6">
        <v>75782</v>
      </c>
      <c r="B277" s="111">
        <v>0</v>
      </c>
      <c r="C277" s="111">
        <v>0</v>
      </c>
      <c r="D277" s="111">
        <v>0</v>
      </c>
      <c r="E277" s="111">
        <v>0</v>
      </c>
      <c r="F277" s="111">
        <v>0</v>
      </c>
      <c r="G277" s="111">
        <v>0</v>
      </c>
      <c r="H277" s="111">
        <v>53</v>
      </c>
      <c r="I277" s="111">
        <v>0</v>
      </c>
    </row>
    <row r="278" spans="1:9" x14ac:dyDescent="0.25">
      <c r="A278" s="6">
        <v>75784</v>
      </c>
      <c r="B278" s="111">
        <v>0</v>
      </c>
      <c r="C278" s="111">
        <v>0</v>
      </c>
      <c r="D278" s="111">
        <v>0</v>
      </c>
      <c r="E278" s="111">
        <v>0</v>
      </c>
      <c r="F278" s="111">
        <v>0</v>
      </c>
      <c r="G278" s="111">
        <v>0</v>
      </c>
      <c r="H278" s="111">
        <v>2</v>
      </c>
      <c r="I278" s="111">
        <v>0</v>
      </c>
    </row>
    <row r="279" spans="1:9" x14ac:dyDescent="0.25">
      <c r="A279" s="6">
        <v>75785</v>
      </c>
      <c r="B279" s="111">
        <v>0</v>
      </c>
      <c r="C279" s="111">
        <v>0</v>
      </c>
      <c r="D279" s="111">
        <v>0</v>
      </c>
      <c r="E279" s="111">
        <v>0</v>
      </c>
      <c r="F279" s="111">
        <v>0</v>
      </c>
      <c r="G279" s="111">
        <v>0</v>
      </c>
      <c r="H279" s="111">
        <v>1982</v>
      </c>
      <c r="I279" s="111">
        <v>0</v>
      </c>
    </row>
    <row r="280" spans="1:9" x14ac:dyDescent="0.25">
      <c r="A280" s="6">
        <v>75789</v>
      </c>
      <c r="B280" s="111">
        <v>0</v>
      </c>
      <c r="C280" s="111">
        <v>0</v>
      </c>
      <c r="D280" s="111">
        <v>0</v>
      </c>
      <c r="E280" s="111">
        <v>0</v>
      </c>
      <c r="F280" s="111">
        <v>0</v>
      </c>
      <c r="G280" s="111">
        <v>0</v>
      </c>
      <c r="H280" s="111">
        <v>1639</v>
      </c>
      <c r="I280" s="111">
        <v>0</v>
      </c>
    </row>
    <row r="281" spans="1:9" x14ac:dyDescent="0.25">
      <c r="A281" s="6">
        <v>75790</v>
      </c>
      <c r="B281" s="111">
        <v>0</v>
      </c>
      <c r="C281" s="111">
        <v>0</v>
      </c>
      <c r="D281" s="111">
        <v>0</v>
      </c>
      <c r="E281" s="111">
        <v>0</v>
      </c>
      <c r="F281" s="111">
        <v>0</v>
      </c>
      <c r="G281" s="111">
        <v>0</v>
      </c>
      <c r="H281" s="111">
        <v>1617</v>
      </c>
      <c r="I281" s="111">
        <v>0</v>
      </c>
    </row>
    <row r="282" spans="1:9" x14ac:dyDescent="0.25">
      <c r="A282" s="6">
        <v>75791</v>
      </c>
      <c r="B282" s="111">
        <v>0</v>
      </c>
      <c r="C282" s="111">
        <v>0</v>
      </c>
      <c r="D282" s="111">
        <v>0</v>
      </c>
      <c r="E282" s="111">
        <v>0</v>
      </c>
      <c r="F282" s="111">
        <v>0</v>
      </c>
      <c r="G282" s="111">
        <v>0</v>
      </c>
      <c r="H282" s="111">
        <v>5017</v>
      </c>
      <c r="I282" s="111">
        <v>0</v>
      </c>
    </row>
    <row r="283" spans="1:9" x14ac:dyDescent="0.25">
      <c r="A283" s="6">
        <v>75801</v>
      </c>
      <c r="B283" s="111">
        <v>0</v>
      </c>
      <c r="C283" s="111">
        <v>0</v>
      </c>
      <c r="D283" s="111">
        <v>0</v>
      </c>
      <c r="E283" s="111">
        <v>0</v>
      </c>
      <c r="F283" s="111">
        <v>0</v>
      </c>
      <c r="G283" s="111">
        <v>0</v>
      </c>
      <c r="H283" s="111">
        <v>7038</v>
      </c>
      <c r="I283" s="111">
        <v>0</v>
      </c>
    </row>
    <row r="284" spans="1:9" x14ac:dyDescent="0.25">
      <c r="A284" s="6">
        <v>75802</v>
      </c>
      <c r="B284" s="111">
        <v>0</v>
      </c>
      <c r="C284" s="111">
        <v>0</v>
      </c>
      <c r="D284" s="111">
        <v>0</v>
      </c>
      <c r="E284" s="111">
        <v>0</v>
      </c>
      <c r="F284" s="111">
        <v>0</v>
      </c>
      <c r="G284" s="111">
        <v>0</v>
      </c>
      <c r="H284" s="111">
        <v>37</v>
      </c>
      <c r="I284" s="111">
        <v>0</v>
      </c>
    </row>
    <row r="285" spans="1:9" x14ac:dyDescent="0.25">
      <c r="A285" s="6">
        <v>75803</v>
      </c>
      <c r="B285" s="111">
        <v>0</v>
      </c>
      <c r="C285" s="111">
        <v>0</v>
      </c>
      <c r="D285" s="111">
        <v>0</v>
      </c>
      <c r="E285" s="111">
        <v>0</v>
      </c>
      <c r="F285" s="111">
        <v>0</v>
      </c>
      <c r="G285" s="111">
        <v>0</v>
      </c>
      <c r="H285" s="111">
        <v>4894</v>
      </c>
      <c r="I285" s="111">
        <v>0</v>
      </c>
    </row>
    <row r="286" spans="1:9" x14ac:dyDescent="0.25">
      <c r="A286" s="6">
        <v>75831</v>
      </c>
      <c r="B286" s="111">
        <v>0</v>
      </c>
      <c r="C286" s="111">
        <v>0</v>
      </c>
      <c r="D286" s="111">
        <v>0</v>
      </c>
      <c r="E286" s="111">
        <v>0</v>
      </c>
      <c r="F286" s="111">
        <v>0</v>
      </c>
      <c r="G286" s="111">
        <v>0</v>
      </c>
      <c r="H286" s="111">
        <v>1449</v>
      </c>
      <c r="I286" s="111">
        <v>0</v>
      </c>
    </row>
    <row r="287" spans="1:9" x14ac:dyDescent="0.25">
      <c r="A287" s="6">
        <v>75832</v>
      </c>
      <c r="B287" s="111">
        <v>0</v>
      </c>
      <c r="C287" s="111">
        <v>0</v>
      </c>
      <c r="D287" s="111">
        <v>0</v>
      </c>
      <c r="E287" s="111">
        <v>0</v>
      </c>
      <c r="F287" s="111">
        <v>0</v>
      </c>
      <c r="G287" s="111">
        <v>0</v>
      </c>
      <c r="H287" s="111">
        <v>3</v>
      </c>
      <c r="I287" s="111">
        <v>0</v>
      </c>
    </row>
    <row r="288" spans="1:9" x14ac:dyDescent="0.25">
      <c r="A288" s="6">
        <v>75833</v>
      </c>
      <c r="B288" s="111">
        <v>0</v>
      </c>
      <c r="C288" s="111">
        <v>0</v>
      </c>
      <c r="D288" s="111">
        <v>0</v>
      </c>
      <c r="E288" s="111">
        <v>0</v>
      </c>
      <c r="F288" s="111">
        <v>0</v>
      </c>
      <c r="G288" s="111">
        <v>0</v>
      </c>
      <c r="H288" s="111">
        <v>772</v>
      </c>
      <c r="I288" s="111">
        <v>0</v>
      </c>
    </row>
    <row r="289" spans="1:9" x14ac:dyDescent="0.25">
      <c r="A289" s="6">
        <v>75835</v>
      </c>
      <c r="B289" s="111">
        <v>0</v>
      </c>
      <c r="C289" s="111">
        <v>0</v>
      </c>
      <c r="D289" s="111">
        <v>0</v>
      </c>
      <c r="E289" s="111">
        <v>0</v>
      </c>
      <c r="F289" s="111">
        <v>0</v>
      </c>
      <c r="G289" s="111">
        <v>0</v>
      </c>
      <c r="H289" s="111">
        <v>3376</v>
      </c>
      <c r="I289" s="111">
        <v>0</v>
      </c>
    </row>
    <row r="290" spans="1:9" x14ac:dyDescent="0.25">
      <c r="A290" s="6">
        <v>75839</v>
      </c>
      <c r="B290" s="111">
        <v>0</v>
      </c>
      <c r="C290" s="111">
        <v>0</v>
      </c>
      <c r="D290" s="111">
        <v>0</v>
      </c>
      <c r="E290" s="111">
        <v>0</v>
      </c>
      <c r="F290" s="111">
        <v>0</v>
      </c>
      <c r="G290" s="111">
        <v>0</v>
      </c>
      <c r="H290" s="111">
        <v>816</v>
      </c>
      <c r="I290" s="111">
        <v>0</v>
      </c>
    </row>
    <row r="291" spans="1:9" x14ac:dyDescent="0.25">
      <c r="A291" s="6">
        <v>75840</v>
      </c>
      <c r="B291" s="111">
        <v>0</v>
      </c>
      <c r="C291" s="111">
        <v>0</v>
      </c>
      <c r="D291" s="111">
        <v>0</v>
      </c>
      <c r="E291" s="111">
        <v>0</v>
      </c>
      <c r="F291" s="111">
        <v>0</v>
      </c>
      <c r="G291" s="111">
        <v>0</v>
      </c>
      <c r="H291" s="111">
        <v>2712</v>
      </c>
      <c r="I291" s="111">
        <v>0</v>
      </c>
    </row>
    <row r="292" spans="1:9" x14ac:dyDescent="0.25">
      <c r="A292" s="6">
        <v>75844</v>
      </c>
      <c r="B292" s="111">
        <v>0</v>
      </c>
      <c r="C292" s="111">
        <v>0</v>
      </c>
      <c r="D292" s="111">
        <v>0</v>
      </c>
      <c r="E292" s="111">
        <v>0</v>
      </c>
      <c r="F292" s="111">
        <v>0</v>
      </c>
      <c r="G292" s="111">
        <v>0</v>
      </c>
      <c r="H292" s="111">
        <v>820</v>
      </c>
      <c r="I292" s="111">
        <v>0</v>
      </c>
    </row>
    <row r="293" spans="1:9" x14ac:dyDescent="0.25">
      <c r="A293" s="6">
        <v>75846</v>
      </c>
      <c r="B293" s="111">
        <v>0</v>
      </c>
      <c r="C293" s="111">
        <v>0</v>
      </c>
      <c r="D293" s="111">
        <v>0</v>
      </c>
      <c r="E293" s="111">
        <v>0</v>
      </c>
      <c r="F293" s="111">
        <v>0</v>
      </c>
      <c r="G293" s="111">
        <v>0</v>
      </c>
      <c r="H293" s="111">
        <v>859</v>
      </c>
      <c r="I293" s="111">
        <v>0</v>
      </c>
    </row>
    <row r="294" spans="1:9" x14ac:dyDescent="0.25">
      <c r="A294" s="6">
        <v>75849</v>
      </c>
      <c r="B294" s="111">
        <v>0</v>
      </c>
      <c r="C294" s="111">
        <v>0</v>
      </c>
      <c r="D294" s="111">
        <v>0</v>
      </c>
      <c r="E294" s="111">
        <v>0</v>
      </c>
      <c r="F294" s="111">
        <v>0</v>
      </c>
      <c r="G294" s="111">
        <v>0</v>
      </c>
      <c r="H294" s="111">
        <v>117</v>
      </c>
      <c r="I294" s="111">
        <v>0</v>
      </c>
    </row>
    <row r="295" spans="1:9" x14ac:dyDescent="0.25">
      <c r="A295" s="6">
        <v>75850</v>
      </c>
      <c r="B295" s="111">
        <v>0</v>
      </c>
      <c r="C295" s="111">
        <v>0</v>
      </c>
      <c r="D295" s="111">
        <v>0</v>
      </c>
      <c r="E295" s="111">
        <v>0</v>
      </c>
      <c r="F295" s="111">
        <v>0</v>
      </c>
      <c r="G295" s="111">
        <v>0</v>
      </c>
      <c r="H295" s="111">
        <v>115</v>
      </c>
      <c r="I295" s="111">
        <v>0</v>
      </c>
    </row>
    <row r="296" spans="1:9" x14ac:dyDescent="0.25">
      <c r="A296" s="6">
        <v>75851</v>
      </c>
      <c r="B296" s="111">
        <v>0</v>
      </c>
      <c r="C296" s="111">
        <v>0</v>
      </c>
      <c r="D296" s="111">
        <v>0</v>
      </c>
      <c r="E296" s="111">
        <v>0</v>
      </c>
      <c r="F296" s="111">
        <v>0</v>
      </c>
      <c r="G296" s="111">
        <v>0</v>
      </c>
      <c r="H296" s="111">
        <v>482</v>
      </c>
      <c r="I296" s="111">
        <v>0</v>
      </c>
    </row>
    <row r="297" spans="1:9" x14ac:dyDescent="0.25">
      <c r="A297" s="6">
        <v>75853</v>
      </c>
      <c r="B297" s="111">
        <v>0</v>
      </c>
      <c r="C297" s="111">
        <v>0</v>
      </c>
      <c r="D297" s="111">
        <v>0</v>
      </c>
      <c r="E297" s="111">
        <v>0</v>
      </c>
      <c r="F297" s="111">
        <v>0</v>
      </c>
      <c r="G297" s="111">
        <v>0</v>
      </c>
      <c r="H297" s="111">
        <v>18</v>
      </c>
      <c r="I297" s="111">
        <v>0</v>
      </c>
    </row>
    <row r="298" spans="1:9" x14ac:dyDescent="0.25">
      <c r="A298" s="6">
        <v>75855</v>
      </c>
      <c r="B298" s="111">
        <v>0</v>
      </c>
      <c r="C298" s="111">
        <v>0</v>
      </c>
      <c r="D298" s="111">
        <v>0</v>
      </c>
      <c r="E298" s="111">
        <v>0</v>
      </c>
      <c r="F298" s="111">
        <v>0</v>
      </c>
      <c r="G298" s="111">
        <v>0</v>
      </c>
      <c r="H298" s="111">
        <v>388</v>
      </c>
      <c r="I298" s="111">
        <v>0</v>
      </c>
    </row>
    <row r="299" spans="1:9" x14ac:dyDescent="0.25">
      <c r="A299" s="6">
        <v>75859</v>
      </c>
      <c r="B299" s="111">
        <v>0</v>
      </c>
      <c r="C299" s="111">
        <v>0</v>
      </c>
      <c r="D299" s="111">
        <v>0</v>
      </c>
      <c r="E299" s="111">
        <v>0</v>
      </c>
      <c r="F299" s="111">
        <v>0</v>
      </c>
      <c r="G299" s="111">
        <v>0</v>
      </c>
      <c r="H299" s="111">
        <v>157</v>
      </c>
      <c r="I299" s="111">
        <v>0</v>
      </c>
    </row>
    <row r="300" spans="1:9" x14ac:dyDescent="0.25">
      <c r="A300" s="6">
        <v>75860</v>
      </c>
      <c r="B300" s="111">
        <v>0</v>
      </c>
      <c r="C300" s="111">
        <v>0</v>
      </c>
      <c r="D300" s="111">
        <v>0</v>
      </c>
      <c r="E300" s="111">
        <v>0</v>
      </c>
      <c r="F300" s="111">
        <v>0</v>
      </c>
      <c r="G300" s="111">
        <v>0</v>
      </c>
      <c r="H300" s="111">
        <v>2069</v>
      </c>
      <c r="I300" s="111">
        <v>0</v>
      </c>
    </row>
    <row r="301" spans="1:9" x14ac:dyDescent="0.25">
      <c r="A301" s="6">
        <v>75861</v>
      </c>
      <c r="B301" s="111">
        <v>0</v>
      </c>
      <c r="C301" s="111">
        <v>0</v>
      </c>
      <c r="D301" s="111">
        <v>0</v>
      </c>
      <c r="E301" s="111">
        <v>0</v>
      </c>
      <c r="F301" s="111">
        <v>0</v>
      </c>
      <c r="G301" s="111">
        <v>0</v>
      </c>
      <c r="H301" s="111">
        <v>112</v>
      </c>
      <c r="I301" s="111">
        <v>0</v>
      </c>
    </row>
    <row r="302" spans="1:9" x14ac:dyDescent="0.25">
      <c r="A302" s="6">
        <v>75901</v>
      </c>
      <c r="B302" s="111">
        <v>0</v>
      </c>
      <c r="C302" s="111">
        <v>0</v>
      </c>
      <c r="D302" s="111">
        <v>0</v>
      </c>
      <c r="E302" s="111">
        <v>0</v>
      </c>
      <c r="F302" s="111">
        <v>0</v>
      </c>
      <c r="G302" s="111">
        <v>0</v>
      </c>
      <c r="H302" s="111">
        <v>12363</v>
      </c>
      <c r="I302" s="111">
        <v>0</v>
      </c>
    </row>
    <row r="303" spans="1:9" x14ac:dyDescent="0.25">
      <c r="A303" s="6">
        <v>75904</v>
      </c>
      <c r="B303" s="111">
        <v>0</v>
      </c>
      <c r="C303" s="111">
        <v>0</v>
      </c>
      <c r="D303" s="111">
        <v>0</v>
      </c>
      <c r="E303" s="111">
        <v>0</v>
      </c>
      <c r="F303" s="111">
        <v>0</v>
      </c>
      <c r="G303" s="111">
        <v>0</v>
      </c>
      <c r="H303" s="111">
        <v>14738</v>
      </c>
      <c r="I303" s="111">
        <v>0</v>
      </c>
    </row>
    <row r="304" spans="1:9" x14ac:dyDescent="0.25">
      <c r="A304" s="6">
        <v>75925</v>
      </c>
      <c r="B304" s="111">
        <v>0</v>
      </c>
      <c r="C304" s="111">
        <v>0</v>
      </c>
      <c r="D304" s="111">
        <v>0</v>
      </c>
      <c r="E304" s="111">
        <v>0</v>
      </c>
      <c r="F304" s="111">
        <v>0</v>
      </c>
      <c r="G304" s="111">
        <v>0</v>
      </c>
      <c r="H304" s="111">
        <v>685</v>
      </c>
      <c r="I304" s="111">
        <v>0</v>
      </c>
    </row>
    <row r="305" spans="1:9" x14ac:dyDescent="0.25">
      <c r="A305" s="6">
        <v>75937</v>
      </c>
      <c r="B305" s="111">
        <v>0</v>
      </c>
      <c r="C305" s="111">
        <v>0</v>
      </c>
      <c r="D305" s="111">
        <v>0</v>
      </c>
      <c r="E305" s="111">
        <v>0</v>
      </c>
      <c r="F305" s="111">
        <v>0</v>
      </c>
      <c r="G305" s="111">
        <v>0</v>
      </c>
      <c r="H305" s="111">
        <v>558</v>
      </c>
      <c r="I305" s="111">
        <v>0</v>
      </c>
    </row>
    <row r="306" spans="1:9" x14ac:dyDescent="0.25">
      <c r="A306" s="6">
        <v>75941</v>
      </c>
      <c r="B306" s="111">
        <v>0</v>
      </c>
      <c r="C306" s="111">
        <v>0</v>
      </c>
      <c r="D306" s="111">
        <v>0</v>
      </c>
      <c r="E306" s="111">
        <v>0</v>
      </c>
      <c r="F306" s="111">
        <v>0</v>
      </c>
      <c r="G306" s="111">
        <v>0</v>
      </c>
      <c r="H306" s="111">
        <v>2780</v>
      </c>
      <c r="I306" s="111">
        <v>0</v>
      </c>
    </row>
    <row r="307" spans="1:9" x14ac:dyDescent="0.25">
      <c r="A307" s="6">
        <v>75943</v>
      </c>
      <c r="B307" s="111">
        <v>0</v>
      </c>
      <c r="C307" s="111">
        <v>0</v>
      </c>
      <c r="D307" s="111">
        <v>0</v>
      </c>
      <c r="E307" s="111">
        <v>0</v>
      </c>
      <c r="F307" s="111">
        <v>0</v>
      </c>
      <c r="G307" s="111">
        <v>0</v>
      </c>
      <c r="H307" s="111">
        <v>334</v>
      </c>
      <c r="I307" s="111">
        <v>0</v>
      </c>
    </row>
    <row r="308" spans="1:9" x14ac:dyDescent="0.25">
      <c r="A308" s="6">
        <v>75949</v>
      </c>
      <c r="B308" s="111">
        <v>0</v>
      </c>
      <c r="C308" s="111">
        <v>0</v>
      </c>
      <c r="D308" s="111">
        <v>0</v>
      </c>
      <c r="E308" s="111">
        <v>0</v>
      </c>
      <c r="F308" s="111">
        <v>0</v>
      </c>
      <c r="G308" s="111">
        <v>0</v>
      </c>
      <c r="H308" s="111">
        <v>3432</v>
      </c>
      <c r="I308" s="111">
        <v>0</v>
      </c>
    </row>
    <row r="309" spans="1:9" x14ac:dyDescent="0.25">
      <c r="A309" s="6">
        <v>75961</v>
      </c>
      <c r="B309" s="111">
        <v>0</v>
      </c>
      <c r="C309" s="111">
        <v>0</v>
      </c>
      <c r="D309" s="111">
        <v>0</v>
      </c>
      <c r="E309" s="111">
        <v>0</v>
      </c>
      <c r="F309" s="111">
        <v>0</v>
      </c>
      <c r="G309" s="111">
        <v>0</v>
      </c>
      <c r="H309" s="111">
        <v>5986</v>
      </c>
      <c r="I309" s="111">
        <v>0</v>
      </c>
    </row>
    <row r="310" spans="1:9" x14ac:dyDescent="0.25">
      <c r="A310" s="6">
        <v>75963</v>
      </c>
      <c r="B310" s="111">
        <v>0</v>
      </c>
      <c r="C310" s="111">
        <v>0</v>
      </c>
      <c r="D310" s="111">
        <v>0</v>
      </c>
      <c r="E310" s="111">
        <v>0</v>
      </c>
      <c r="F310" s="111">
        <v>0</v>
      </c>
      <c r="G310" s="111">
        <v>0</v>
      </c>
      <c r="H310" s="111">
        <v>1</v>
      </c>
      <c r="I310" s="111">
        <v>0</v>
      </c>
    </row>
    <row r="311" spans="1:9" x14ac:dyDescent="0.25">
      <c r="A311" s="6">
        <v>75964</v>
      </c>
      <c r="B311" s="111">
        <v>0</v>
      </c>
      <c r="C311" s="111">
        <v>0</v>
      </c>
      <c r="D311" s="111">
        <v>0</v>
      </c>
      <c r="E311" s="111">
        <v>0</v>
      </c>
      <c r="F311" s="111">
        <v>0</v>
      </c>
      <c r="G311" s="111">
        <v>0</v>
      </c>
      <c r="H311" s="111">
        <v>5822</v>
      </c>
      <c r="I311" s="111">
        <v>0</v>
      </c>
    </row>
    <row r="312" spans="1:9" x14ac:dyDescent="0.25">
      <c r="A312" s="6">
        <v>75965</v>
      </c>
      <c r="B312" s="111">
        <v>0</v>
      </c>
      <c r="C312" s="111">
        <v>0</v>
      </c>
      <c r="D312" s="111">
        <v>0</v>
      </c>
      <c r="E312" s="111">
        <v>0</v>
      </c>
      <c r="F312" s="111">
        <v>0</v>
      </c>
      <c r="G312" s="111">
        <v>0</v>
      </c>
      <c r="H312" s="111">
        <v>6045</v>
      </c>
      <c r="I312" s="111">
        <v>0</v>
      </c>
    </row>
    <row r="313" spans="1:9" x14ac:dyDescent="0.25">
      <c r="A313" s="6">
        <v>75969</v>
      </c>
      <c r="B313" s="111">
        <v>0</v>
      </c>
      <c r="C313" s="111">
        <v>0</v>
      </c>
      <c r="D313" s="111">
        <v>0</v>
      </c>
      <c r="E313" s="111">
        <v>0</v>
      </c>
      <c r="F313" s="111">
        <v>0</v>
      </c>
      <c r="G313" s="111">
        <v>0</v>
      </c>
      <c r="H313" s="111">
        <v>986</v>
      </c>
      <c r="I313" s="111">
        <v>0</v>
      </c>
    </row>
    <row r="314" spans="1:9" x14ac:dyDescent="0.25">
      <c r="A314" s="6">
        <v>75976</v>
      </c>
      <c r="B314" s="111">
        <v>0</v>
      </c>
      <c r="C314" s="111">
        <v>0</v>
      </c>
      <c r="D314" s="111">
        <v>0</v>
      </c>
      <c r="E314" s="111">
        <v>0</v>
      </c>
      <c r="F314" s="111">
        <v>0</v>
      </c>
      <c r="G314" s="111">
        <v>0</v>
      </c>
      <c r="H314" s="111">
        <v>510</v>
      </c>
      <c r="I314" s="111">
        <v>0</v>
      </c>
    </row>
    <row r="315" spans="1:9" x14ac:dyDescent="0.25">
      <c r="A315" s="6">
        <v>75980</v>
      </c>
      <c r="B315" s="111">
        <v>0</v>
      </c>
      <c r="C315" s="111">
        <v>0</v>
      </c>
      <c r="D315" s="111">
        <v>0</v>
      </c>
      <c r="E315" s="111">
        <v>0</v>
      </c>
      <c r="F315" s="111">
        <v>0</v>
      </c>
      <c r="G315" s="111">
        <v>0</v>
      </c>
      <c r="H315" s="111">
        <v>870</v>
      </c>
      <c r="I315" s="111">
        <v>0</v>
      </c>
    </row>
    <row r="316" spans="1:9" x14ac:dyDescent="0.25">
      <c r="A316" s="6">
        <v>76001</v>
      </c>
      <c r="B316" s="111">
        <v>0</v>
      </c>
      <c r="C316" s="111">
        <v>0</v>
      </c>
      <c r="D316" s="111">
        <v>0</v>
      </c>
      <c r="E316" s="111">
        <v>0</v>
      </c>
      <c r="F316" s="111">
        <v>0</v>
      </c>
      <c r="G316" s="111">
        <v>0</v>
      </c>
      <c r="H316" s="111">
        <v>12094</v>
      </c>
      <c r="I316" s="111">
        <v>0</v>
      </c>
    </row>
    <row r="317" spans="1:9" x14ac:dyDescent="0.25">
      <c r="A317" s="6">
        <v>76002</v>
      </c>
      <c r="B317" s="111">
        <v>0</v>
      </c>
      <c r="C317" s="111">
        <v>0</v>
      </c>
      <c r="D317" s="111">
        <v>0</v>
      </c>
      <c r="E317" s="111">
        <v>0</v>
      </c>
      <c r="F317" s="111">
        <v>0</v>
      </c>
      <c r="G317" s="111">
        <v>0</v>
      </c>
      <c r="H317" s="111">
        <v>12411</v>
      </c>
      <c r="I317" s="111">
        <v>0</v>
      </c>
    </row>
    <row r="318" spans="1:9" x14ac:dyDescent="0.25">
      <c r="A318" s="6">
        <v>76005</v>
      </c>
      <c r="B318" s="111">
        <v>0</v>
      </c>
      <c r="C318" s="111">
        <v>0</v>
      </c>
      <c r="D318" s="111">
        <v>0</v>
      </c>
      <c r="E318" s="111">
        <v>0</v>
      </c>
      <c r="F318" s="111">
        <v>0</v>
      </c>
      <c r="G318" s="111">
        <v>0</v>
      </c>
      <c r="H318" s="111">
        <v>4265</v>
      </c>
      <c r="I318" s="111">
        <v>0</v>
      </c>
    </row>
    <row r="319" spans="1:9" x14ac:dyDescent="0.25">
      <c r="A319" s="6">
        <v>76006</v>
      </c>
      <c r="B319" s="111">
        <v>0</v>
      </c>
      <c r="C319" s="111">
        <v>0</v>
      </c>
      <c r="D319" s="111">
        <v>0</v>
      </c>
      <c r="E319" s="111">
        <v>0</v>
      </c>
      <c r="F319" s="111">
        <v>0</v>
      </c>
      <c r="G319" s="111">
        <v>0</v>
      </c>
      <c r="H319" s="111">
        <v>13649</v>
      </c>
      <c r="I319" s="111">
        <v>0</v>
      </c>
    </row>
    <row r="320" spans="1:9" x14ac:dyDescent="0.25">
      <c r="A320" s="6">
        <v>76008</v>
      </c>
      <c r="B320" s="111">
        <v>0</v>
      </c>
      <c r="C320" s="111">
        <v>0</v>
      </c>
      <c r="D320" s="111">
        <v>0</v>
      </c>
      <c r="E320" s="111">
        <v>0</v>
      </c>
      <c r="F320" s="111">
        <v>0</v>
      </c>
      <c r="G320" s="111">
        <v>0</v>
      </c>
      <c r="H320" s="111">
        <v>7596</v>
      </c>
      <c r="I320" s="111">
        <v>0</v>
      </c>
    </row>
    <row r="321" spans="1:9" x14ac:dyDescent="0.25">
      <c r="A321" s="6">
        <v>76009</v>
      </c>
      <c r="B321" s="111">
        <v>0</v>
      </c>
      <c r="C321" s="111">
        <v>0</v>
      </c>
      <c r="D321" s="111">
        <v>0</v>
      </c>
      <c r="E321" s="111">
        <v>0</v>
      </c>
      <c r="F321" s="111">
        <v>0</v>
      </c>
      <c r="G321" s="111">
        <v>0</v>
      </c>
      <c r="H321" s="111">
        <v>2933</v>
      </c>
      <c r="I321" s="111">
        <v>0</v>
      </c>
    </row>
    <row r="322" spans="1:9" x14ac:dyDescent="0.25">
      <c r="A322" s="6">
        <v>76010</v>
      </c>
      <c r="B322" s="111">
        <v>0</v>
      </c>
      <c r="C322" s="111">
        <v>0</v>
      </c>
      <c r="D322" s="111">
        <v>0</v>
      </c>
      <c r="E322" s="111">
        <v>0</v>
      </c>
      <c r="F322" s="111">
        <v>0</v>
      </c>
      <c r="G322" s="111">
        <v>0</v>
      </c>
      <c r="H322" s="111">
        <v>17604</v>
      </c>
      <c r="I322" s="111">
        <v>0</v>
      </c>
    </row>
    <row r="323" spans="1:9" x14ac:dyDescent="0.25">
      <c r="A323" s="6">
        <v>76011</v>
      </c>
      <c r="B323" s="111">
        <v>0</v>
      </c>
      <c r="C323" s="111">
        <v>0</v>
      </c>
      <c r="D323" s="111">
        <v>0</v>
      </c>
      <c r="E323" s="111">
        <v>0</v>
      </c>
      <c r="F323" s="111">
        <v>0</v>
      </c>
      <c r="G323" s="111">
        <v>0</v>
      </c>
      <c r="H323" s="111">
        <v>11340</v>
      </c>
      <c r="I323" s="111">
        <v>0</v>
      </c>
    </row>
    <row r="324" spans="1:9" x14ac:dyDescent="0.25">
      <c r="A324" s="6">
        <v>76012</v>
      </c>
      <c r="B324" s="111">
        <v>0</v>
      </c>
      <c r="C324" s="111">
        <v>0</v>
      </c>
      <c r="D324" s="111">
        <v>0</v>
      </c>
      <c r="E324" s="111">
        <v>0</v>
      </c>
      <c r="F324" s="111">
        <v>0</v>
      </c>
      <c r="G324" s="111">
        <v>0</v>
      </c>
      <c r="H324" s="111">
        <v>10245</v>
      </c>
      <c r="I324" s="111">
        <v>0</v>
      </c>
    </row>
    <row r="325" spans="1:9" x14ac:dyDescent="0.25">
      <c r="A325" s="6">
        <v>76013</v>
      </c>
      <c r="B325" s="111">
        <v>0</v>
      </c>
      <c r="C325" s="111">
        <v>0</v>
      </c>
      <c r="D325" s="111">
        <v>0</v>
      </c>
      <c r="E325" s="111">
        <v>0</v>
      </c>
      <c r="F325" s="111">
        <v>0</v>
      </c>
      <c r="G325" s="111">
        <v>0</v>
      </c>
      <c r="H325" s="111">
        <v>13652</v>
      </c>
      <c r="I325" s="111">
        <v>0</v>
      </c>
    </row>
    <row r="326" spans="1:9" x14ac:dyDescent="0.25">
      <c r="A326" s="6">
        <v>76014</v>
      </c>
      <c r="B326" s="111">
        <v>0</v>
      </c>
      <c r="C326" s="111">
        <v>0</v>
      </c>
      <c r="D326" s="111">
        <v>0</v>
      </c>
      <c r="E326" s="111">
        <v>0</v>
      </c>
      <c r="F326" s="111">
        <v>0</v>
      </c>
      <c r="G326" s="111">
        <v>0</v>
      </c>
      <c r="H326" s="111">
        <v>12874</v>
      </c>
      <c r="I326" s="111">
        <v>0</v>
      </c>
    </row>
    <row r="327" spans="1:9" x14ac:dyDescent="0.25">
      <c r="A327" s="6">
        <v>76015</v>
      </c>
      <c r="B327" s="111">
        <v>0</v>
      </c>
      <c r="C327" s="111">
        <v>0</v>
      </c>
      <c r="D327" s="111">
        <v>0</v>
      </c>
      <c r="E327" s="111">
        <v>0</v>
      </c>
      <c r="F327" s="111">
        <v>0</v>
      </c>
      <c r="G327" s="111">
        <v>0</v>
      </c>
      <c r="H327" s="111">
        <v>7182</v>
      </c>
      <c r="I327" s="111">
        <v>0</v>
      </c>
    </row>
    <row r="328" spans="1:9" x14ac:dyDescent="0.25">
      <c r="A328" s="6">
        <v>76016</v>
      </c>
      <c r="B328" s="111">
        <v>0</v>
      </c>
      <c r="C328" s="111">
        <v>0</v>
      </c>
      <c r="D328" s="111">
        <v>0</v>
      </c>
      <c r="E328" s="111">
        <v>0</v>
      </c>
      <c r="F328" s="111">
        <v>0</v>
      </c>
      <c r="G328" s="111">
        <v>0</v>
      </c>
      <c r="H328" s="111">
        <v>11766</v>
      </c>
      <c r="I328" s="111">
        <v>0</v>
      </c>
    </row>
    <row r="329" spans="1:9" x14ac:dyDescent="0.25">
      <c r="A329" s="6">
        <v>76017</v>
      </c>
      <c r="B329" s="111">
        <v>0</v>
      </c>
      <c r="C329" s="111">
        <v>0</v>
      </c>
      <c r="D329" s="111">
        <v>0</v>
      </c>
      <c r="E329" s="111">
        <v>0</v>
      </c>
      <c r="F329" s="111">
        <v>0</v>
      </c>
      <c r="G329" s="111">
        <v>0</v>
      </c>
      <c r="H329" s="111">
        <v>18207</v>
      </c>
      <c r="I329" s="111">
        <v>0</v>
      </c>
    </row>
    <row r="330" spans="1:9" x14ac:dyDescent="0.25">
      <c r="A330" s="6">
        <v>76018</v>
      </c>
      <c r="B330" s="111">
        <v>0</v>
      </c>
      <c r="C330" s="111">
        <v>0</v>
      </c>
      <c r="D330" s="111">
        <v>0</v>
      </c>
      <c r="E330" s="111">
        <v>0</v>
      </c>
      <c r="F330" s="111">
        <v>0</v>
      </c>
      <c r="G330" s="111">
        <v>0</v>
      </c>
      <c r="H330" s="111">
        <v>9127</v>
      </c>
      <c r="I330" s="111">
        <v>0</v>
      </c>
    </row>
    <row r="331" spans="1:9" x14ac:dyDescent="0.25">
      <c r="A331" s="6">
        <v>76020</v>
      </c>
      <c r="B331" s="111">
        <v>0</v>
      </c>
      <c r="C331" s="111">
        <v>0</v>
      </c>
      <c r="D331" s="111">
        <v>0</v>
      </c>
      <c r="E331" s="111">
        <v>0</v>
      </c>
      <c r="F331" s="111">
        <v>0</v>
      </c>
      <c r="G331" s="111">
        <v>0</v>
      </c>
      <c r="H331" s="111">
        <v>6745</v>
      </c>
      <c r="I331" s="111">
        <v>0</v>
      </c>
    </row>
    <row r="332" spans="1:9" x14ac:dyDescent="0.25">
      <c r="A332" s="6">
        <v>76021</v>
      </c>
      <c r="B332" s="111">
        <v>0</v>
      </c>
      <c r="C332" s="111">
        <v>0</v>
      </c>
      <c r="D332" s="111">
        <v>0</v>
      </c>
      <c r="E332" s="111">
        <v>0</v>
      </c>
      <c r="F332" s="111">
        <v>0</v>
      </c>
      <c r="G332" s="111">
        <v>0</v>
      </c>
      <c r="H332" s="111">
        <v>15766</v>
      </c>
      <c r="I332" s="111">
        <v>0</v>
      </c>
    </row>
    <row r="333" spans="1:9" x14ac:dyDescent="0.25">
      <c r="A333" s="6">
        <v>76022</v>
      </c>
      <c r="B333" s="111">
        <v>0</v>
      </c>
      <c r="C333" s="111">
        <v>0</v>
      </c>
      <c r="D333" s="111">
        <v>0</v>
      </c>
      <c r="E333" s="111">
        <v>0</v>
      </c>
      <c r="F333" s="111">
        <v>0</v>
      </c>
      <c r="G333" s="111">
        <v>0</v>
      </c>
      <c r="H333" s="111">
        <v>6274</v>
      </c>
      <c r="I333" s="111">
        <v>0</v>
      </c>
    </row>
    <row r="334" spans="1:9" x14ac:dyDescent="0.25">
      <c r="A334" s="6">
        <v>76023</v>
      </c>
      <c r="B334" s="111">
        <v>0</v>
      </c>
      <c r="C334" s="111">
        <v>0</v>
      </c>
      <c r="D334" s="111">
        <v>0</v>
      </c>
      <c r="E334" s="111">
        <v>0</v>
      </c>
      <c r="F334" s="111">
        <v>0</v>
      </c>
      <c r="G334" s="111">
        <v>0</v>
      </c>
      <c r="H334" s="111">
        <v>1233</v>
      </c>
      <c r="I334" s="111">
        <v>0</v>
      </c>
    </row>
    <row r="335" spans="1:9" x14ac:dyDescent="0.25">
      <c r="A335" s="6">
        <v>76028</v>
      </c>
      <c r="B335" s="111">
        <v>0</v>
      </c>
      <c r="C335" s="111">
        <v>0</v>
      </c>
      <c r="D335" s="111">
        <v>0</v>
      </c>
      <c r="E335" s="111">
        <v>0</v>
      </c>
      <c r="F335" s="111">
        <v>0</v>
      </c>
      <c r="G335" s="111">
        <v>0</v>
      </c>
      <c r="H335" s="111">
        <v>21400</v>
      </c>
      <c r="I335" s="111">
        <v>0</v>
      </c>
    </row>
    <row r="336" spans="1:9" x14ac:dyDescent="0.25">
      <c r="A336" s="6">
        <v>76031</v>
      </c>
      <c r="B336" s="111">
        <v>0</v>
      </c>
      <c r="C336" s="111">
        <v>0</v>
      </c>
      <c r="D336" s="111">
        <v>0</v>
      </c>
      <c r="E336" s="111">
        <v>0</v>
      </c>
      <c r="F336" s="111">
        <v>0</v>
      </c>
      <c r="G336" s="111">
        <v>0</v>
      </c>
      <c r="H336" s="111">
        <v>3954</v>
      </c>
      <c r="I336" s="111">
        <v>0</v>
      </c>
    </row>
    <row r="337" spans="1:9" x14ac:dyDescent="0.25">
      <c r="A337" s="6">
        <v>76033</v>
      </c>
      <c r="B337" s="111">
        <v>0</v>
      </c>
      <c r="C337" s="111">
        <v>0</v>
      </c>
      <c r="D337" s="111">
        <v>0</v>
      </c>
      <c r="E337" s="111">
        <v>0</v>
      </c>
      <c r="F337" s="111">
        <v>0</v>
      </c>
      <c r="G337" s="111">
        <v>0</v>
      </c>
      <c r="H337" s="111">
        <v>11503</v>
      </c>
      <c r="I337" s="111">
        <v>0</v>
      </c>
    </row>
    <row r="338" spans="1:9" x14ac:dyDescent="0.25">
      <c r="A338" s="6">
        <v>76034</v>
      </c>
      <c r="B338" s="111">
        <v>0</v>
      </c>
      <c r="C338" s="111">
        <v>0</v>
      </c>
      <c r="D338" s="111">
        <v>0</v>
      </c>
      <c r="E338" s="111">
        <v>0</v>
      </c>
      <c r="F338" s="111">
        <v>0</v>
      </c>
      <c r="G338" s="111">
        <v>0</v>
      </c>
      <c r="H338" s="111">
        <v>8315</v>
      </c>
      <c r="I338" s="111">
        <v>0</v>
      </c>
    </row>
    <row r="339" spans="1:9" x14ac:dyDescent="0.25">
      <c r="A339" s="6">
        <v>76035</v>
      </c>
      <c r="B339" s="111">
        <v>0</v>
      </c>
      <c r="C339" s="111">
        <v>0</v>
      </c>
      <c r="D339" s="111">
        <v>0</v>
      </c>
      <c r="E339" s="111">
        <v>0</v>
      </c>
      <c r="F339" s="111">
        <v>0</v>
      </c>
      <c r="G339" s="111">
        <v>0</v>
      </c>
      <c r="H339" s="111">
        <v>426</v>
      </c>
      <c r="I339" s="111">
        <v>0</v>
      </c>
    </row>
    <row r="340" spans="1:9" x14ac:dyDescent="0.25">
      <c r="A340" s="6">
        <v>76036</v>
      </c>
      <c r="B340" s="111">
        <v>0</v>
      </c>
      <c r="C340" s="111">
        <v>0</v>
      </c>
      <c r="D340" s="111">
        <v>0</v>
      </c>
      <c r="E340" s="111">
        <v>0</v>
      </c>
      <c r="F340" s="111">
        <v>0</v>
      </c>
      <c r="G340" s="111">
        <v>0</v>
      </c>
      <c r="H340" s="111">
        <v>16129</v>
      </c>
      <c r="I340" s="111">
        <v>0</v>
      </c>
    </row>
    <row r="341" spans="1:9" x14ac:dyDescent="0.25">
      <c r="A341" s="6">
        <v>76039</v>
      </c>
      <c r="B341" s="111">
        <v>0</v>
      </c>
      <c r="C341" s="111">
        <v>0</v>
      </c>
      <c r="D341" s="111">
        <v>0</v>
      </c>
      <c r="E341" s="111">
        <v>0</v>
      </c>
      <c r="F341" s="111">
        <v>0</v>
      </c>
      <c r="G341" s="111">
        <v>0</v>
      </c>
      <c r="H341" s="111">
        <v>18433</v>
      </c>
      <c r="I341" s="111">
        <v>0</v>
      </c>
    </row>
    <row r="342" spans="1:9" x14ac:dyDescent="0.25">
      <c r="A342" s="6">
        <v>76040</v>
      </c>
      <c r="B342" s="111">
        <v>0</v>
      </c>
      <c r="C342" s="111">
        <v>0</v>
      </c>
      <c r="D342" s="111">
        <v>0</v>
      </c>
      <c r="E342" s="111">
        <v>0</v>
      </c>
      <c r="F342" s="111">
        <v>0</v>
      </c>
      <c r="G342" s="111">
        <v>0</v>
      </c>
      <c r="H342" s="111">
        <v>12439</v>
      </c>
      <c r="I342" s="111">
        <v>0</v>
      </c>
    </row>
    <row r="343" spans="1:9" x14ac:dyDescent="0.25">
      <c r="A343" s="6">
        <v>76041</v>
      </c>
      <c r="B343" s="111">
        <v>0</v>
      </c>
      <c r="C343" s="111">
        <v>0</v>
      </c>
      <c r="D343" s="111">
        <v>0</v>
      </c>
      <c r="E343" s="111">
        <v>0</v>
      </c>
      <c r="F343" s="111">
        <v>0</v>
      </c>
      <c r="G343" s="111">
        <v>0</v>
      </c>
      <c r="H343" s="111">
        <v>67</v>
      </c>
      <c r="I343" s="111">
        <v>0</v>
      </c>
    </row>
    <row r="344" spans="1:9" x14ac:dyDescent="0.25">
      <c r="A344" s="6">
        <v>76043</v>
      </c>
      <c r="B344" s="111">
        <v>0</v>
      </c>
      <c r="C344" s="111">
        <v>0</v>
      </c>
      <c r="D344" s="111">
        <v>0</v>
      </c>
      <c r="E344" s="111">
        <v>0</v>
      </c>
      <c r="F344" s="111">
        <v>0</v>
      </c>
      <c r="G344" s="111">
        <v>0</v>
      </c>
      <c r="H344" s="111">
        <v>0</v>
      </c>
      <c r="I344" s="111">
        <v>2264</v>
      </c>
    </row>
    <row r="345" spans="1:9" x14ac:dyDescent="0.25">
      <c r="A345" s="6">
        <v>76044</v>
      </c>
      <c r="B345" s="111">
        <v>0</v>
      </c>
      <c r="C345" s="111">
        <v>0</v>
      </c>
      <c r="D345" s="111">
        <v>0</v>
      </c>
      <c r="E345" s="111">
        <v>0</v>
      </c>
      <c r="F345" s="111">
        <v>0</v>
      </c>
      <c r="G345" s="111">
        <v>0</v>
      </c>
      <c r="H345" s="111">
        <v>720</v>
      </c>
      <c r="I345" s="111">
        <v>0</v>
      </c>
    </row>
    <row r="346" spans="1:9" x14ac:dyDescent="0.25">
      <c r="A346" s="6">
        <v>76048</v>
      </c>
      <c r="B346" s="111">
        <v>0</v>
      </c>
      <c r="C346" s="111">
        <v>0</v>
      </c>
      <c r="D346" s="111">
        <v>0</v>
      </c>
      <c r="E346" s="111">
        <v>0</v>
      </c>
      <c r="F346" s="111">
        <v>0</v>
      </c>
      <c r="G346" s="111">
        <v>0</v>
      </c>
      <c r="H346" s="111">
        <v>36</v>
      </c>
      <c r="I346" s="111">
        <v>420</v>
      </c>
    </row>
    <row r="347" spans="1:9" x14ac:dyDescent="0.25">
      <c r="A347" s="6">
        <v>76049</v>
      </c>
      <c r="B347" s="111">
        <v>0</v>
      </c>
      <c r="C347" s="111">
        <v>0</v>
      </c>
      <c r="D347" s="111">
        <v>0</v>
      </c>
      <c r="E347" s="111">
        <v>0</v>
      </c>
      <c r="F347" s="111">
        <v>0</v>
      </c>
      <c r="G347" s="111">
        <v>0</v>
      </c>
      <c r="H347" s="111">
        <v>3267</v>
      </c>
      <c r="I347" s="111">
        <v>0</v>
      </c>
    </row>
    <row r="348" spans="1:9" x14ac:dyDescent="0.25">
      <c r="A348" s="6">
        <v>76050</v>
      </c>
      <c r="B348" s="111">
        <v>0</v>
      </c>
      <c r="C348" s="111">
        <v>0</v>
      </c>
      <c r="D348" s="111">
        <v>0</v>
      </c>
      <c r="E348" s="111">
        <v>0</v>
      </c>
      <c r="F348" s="111">
        <v>0</v>
      </c>
      <c r="G348" s="111">
        <v>0</v>
      </c>
      <c r="H348" s="111">
        <v>1687</v>
      </c>
      <c r="I348" s="111">
        <v>137</v>
      </c>
    </row>
    <row r="349" spans="1:9" x14ac:dyDescent="0.25">
      <c r="A349" s="6">
        <v>76051</v>
      </c>
      <c r="B349" s="111">
        <v>0</v>
      </c>
      <c r="C349" s="111">
        <v>0</v>
      </c>
      <c r="D349" s="111">
        <v>0</v>
      </c>
      <c r="E349" s="111">
        <v>0</v>
      </c>
      <c r="F349" s="111">
        <v>0</v>
      </c>
      <c r="G349" s="111">
        <v>0</v>
      </c>
      <c r="H349" s="111">
        <v>23487</v>
      </c>
      <c r="I349" s="111">
        <v>0</v>
      </c>
    </row>
    <row r="350" spans="1:9" x14ac:dyDescent="0.25">
      <c r="A350" s="6">
        <v>76052</v>
      </c>
      <c r="B350" s="111">
        <v>0</v>
      </c>
      <c r="C350" s="111">
        <v>0</v>
      </c>
      <c r="D350" s="111">
        <v>0</v>
      </c>
      <c r="E350" s="111">
        <v>0</v>
      </c>
      <c r="F350" s="111">
        <v>0</v>
      </c>
      <c r="G350" s="111">
        <v>0</v>
      </c>
      <c r="H350" s="111">
        <v>7444</v>
      </c>
      <c r="I350" s="111">
        <v>0</v>
      </c>
    </row>
    <row r="351" spans="1:9" x14ac:dyDescent="0.25">
      <c r="A351" s="6">
        <v>76053</v>
      </c>
      <c r="B351" s="111">
        <v>0</v>
      </c>
      <c r="C351" s="111">
        <v>0</v>
      </c>
      <c r="D351" s="111">
        <v>0</v>
      </c>
      <c r="E351" s="111">
        <v>0</v>
      </c>
      <c r="F351" s="111">
        <v>0</v>
      </c>
      <c r="G351" s="111">
        <v>0</v>
      </c>
      <c r="H351" s="111">
        <v>11969</v>
      </c>
      <c r="I351" s="111">
        <v>0</v>
      </c>
    </row>
    <row r="352" spans="1:9" x14ac:dyDescent="0.25">
      <c r="A352" s="6">
        <v>76054</v>
      </c>
      <c r="B352" s="111">
        <v>0</v>
      </c>
      <c r="C352" s="111">
        <v>0</v>
      </c>
      <c r="D352" s="111">
        <v>0</v>
      </c>
      <c r="E352" s="111">
        <v>0</v>
      </c>
      <c r="F352" s="111">
        <v>0</v>
      </c>
      <c r="G352" s="111">
        <v>0</v>
      </c>
      <c r="H352" s="111">
        <v>4812</v>
      </c>
      <c r="I352" s="111">
        <v>0</v>
      </c>
    </row>
    <row r="353" spans="1:9" x14ac:dyDescent="0.25">
      <c r="A353" s="6">
        <v>76055</v>
      </c>
      <c r="B353" s="111">
        <v>0</v>
      </c>
      <c r="C353" s="111">
        <v>0</v>
      </c>
      <c r="D353" s="111">
        <v>0</v>
      </c>
      <c r="E353" s="111">
        <v>0</v>
      </c>
      <c r="F353" s="111">
        <v>0</v>
      </c>
      <c r="G353" s="111">
        <v>0</v>
      </c>
      <c r="H353" s="111">
        <v>883</v>
      </c>
      <c r="I353" s="111">
        <v>69</v>
      </c>
    </row>
    <row r="354" spans="1:9" x14ac:dyDescent="0.25">
      <c r="A354" s="6">
        <v>76058</v>
      </c>
      <c r="B354" s="111">
        <v>0</v>
      </c>
      <c r="C354" s="111">
        <v>0</v>
      </c>
      <c r="D354" s="111">
        <v>0</v>
      </c>
      <c r="E354" s="111">
        <v>0</v>
      </c>
      <c r="F354" s="111">
        <v>0</v>
      </c>
      <c r="G354" s="111">
        <v>0</v>
      </c>
      <c r="H354" s="111">
        <v>2437</v>
      </c>
      <c r="I354" s="111">
        <v>0</v>
      </c>
    </row>
    <row r="355" spans="1:9" x14ac:dyDescent="0.25">
      <c r="A355" s="6">
        <v>76059</v>
      </c>
      <c r="B355" s="111">
        <v>0</v>
      </c>
      <c r="C355" s="111">
        <v>0</v>
      </c>
      <c r="D355" s="111">
        <v>0</v>
      </c>
      <c r="E355" s="111">
        <v>0</v>
      </c>
      <c r="F355" s="111">
        <v>0</v>
      </c>
      <c r="G355" s="111">
        <v>0</v>
      </c>
      <c r="H355" s="111">
        <v>1971</v>
      </c>
      <c r="I355" s="111">
        <v>0</v>
      </c>
    </row>
    <row r="356" spans="1:9" x14ac:dyDescent="0.25">
      <c r="A356" s="6">
        <v>76060</v>
      </c>
      <c r="B356" s="111">
        <v>0</v>
      </c>
      <c r="C356" s="111">
        <v>0</v>
      </c>
      <c r="D356" s="111">
        <v>0</v>
      </c>
      <c r="E356" s="111">
        <v>0</v>
      </c>
      <c r="F356" s="111">
        <v>0</v>
      </c>
      <c r="G356" s="111">
        <v>0</v>
      </c>
      <c r="H356" s="111">
        <v>3775</v>
      </c>
      <c r="I356" s="111">
        <v>0</v>
      </c>
    </row>
    <row r="357" spans="1:9" x14ac:dyDescent="0.25">
      <c r="A357" s="6">
        <v>76063</v>
      </c>
      <c r="B357" s="111">
        <v>0</v>
      </c>
      <c r="C357" s="111">
        <v>0</v>
      </c>
      <c r="D357" s="111">
        <v>0</v>
      </c>
      <c r="E357" s="111">
        <v>0</v>
      </c>
      <c r="F357" s="111">
        <v>0</v>
      </c>
      <c r="G357" s="111">
        <v>0</v>
      </c>
      <c r="H357" s="111">
        <v>29901</v>
      </c>
      <c r="I357" s="111">
        <v>0</v>
      </c>
    </row>
    <row r="358" spans="1:9" x14ac:dyDescent="0.25">
      <c r="A358" s="6">
        <v>76064</v>
      </c>
      <c r="B358" s="111">
        <v>0</v>
      </c>
      <c r="C358" s="111">
        <v>0</v>
      </c>
      <c r="D358" s="111">
        <v>0</v>
      </c>
      <c r="E358" s="111">
        <v>0</v>
      </c>
      <c r="F358" s="111">
        <v>0</v>
      </c>
      <c r="G358" s="111">
        <v>0</v>
      </c>
      <c r="H358" s="111">
        <v>657</v>
      </c>
      <c r="I358" s="111">
        <v>0</v>
      </c>
    </row>
    <row r="359" spans="1:9" x14ac:dyDescent="0.25">
      <c r="A359" s="6">
        <v>76065</v>
      </c>
      <c r="B359" s="111">
        <v>0</v>
      </c>
      <c r="C359" s="111">
        <v>0</v>
      </c>
      <c r="D359" s="111">
        <v>0</v>
      </c>
      <c r="E359" s="111">
        <v>0</v>
      </c>
      <c r="F359" s="111">
        <v>0</v>
      </c>
      <c r="G359" s="111">
        <v>0</v>
      </c>
      <c r="H359" s="111">
        <v>13178</v>
      </c>
      <c r="I359" s="111">
        <v>0</v>
      </c>
    </row>
    <row r="360" spans="1:9" x14ac:dyDescent="0.25">
      <c r="A360" s="6">
        <v>76066</v>
      </c>
      <c r="B360" s="111">
        <v>0</v>
      </c>
      <c r="C360" s="111">
        <v>0</v>
      </c>
      <c r="D360" s="111">
        <v>0</v>
      </c>
      <c r="E360" s="111">
        <v>0</v>
      </c>
      <c r="F360" s="111">
        <v>0</v>
      </c>
      <c r="G360" s="111">
        <v>0</v>
      </c>
      <c r="H360" s="111">
        <v>774</v>
      </c>
      <c r="I360" s="111">
        <v>0</v>
      </c>
    </row>
    <row r="361" spans="1:9" x14ac:dyDescent="0.25">
      <c r="A361" s="6">
        <v>76067</v>
      </c>
      <c r="B361" s="111">
        <v>0</v>
      </c>
      <c r="C361" s="111">
        <v>0</v>
      </c>
      <c r="D361" s="111">
        <v>0</v>
      </c>
      <c r="E361" s="111">
        <v>0</v>
      </c>
      <c r="F361" s="111">
        <v>0</v>
      </c>
      <c r="G361" s="111">
        <v>0</v>
      </c>
      <c r="H361" s="111">
        <v>9737</v>
      </c>
      <c r="I361" s="111">
        <v>0</v>
      </c>
    </row>
    <row r="362" spans="1:9" x14ac:dyDescent="0.25">
      <c r="A362" s="6">
        <v>76068</v>
      </c>
      <c r="B362" s="111">
        <v>0</v>
      </c>
      <c r="C362" s="111">
        <v>0</v>
      </c>
      <c r="D362" s="111">
        <v>0</v>
      </c>
      <c r="E362" s="111">
        <v>0</v>
      </c>
      <c r="F362" s="111">
        <v>0</v>
      </c>
      <c r="G362" s="111">
        <v>0</v>
      </c>
      <c r="H362" s="111">
        <v>1</v>
      </c>
      <c r="I362" s="111">
        <v>0</v>
      </c>
    </row>
    <row r="363" spans="1:9" x14ac:dyDescent="0.25">
      <c r="A363" s="6">
        <v>76070</v>
      </c>
      <c r="B363" s="111">
        <v>0</v>
      </c>
      <c r="C363" s="111">
        <v>0</v>
      </c>
      <c r="D363" s="111">
        <v>0</v>
      </c>
      <c r="E363" s="111">
        <v>0</v>
      </c>
      <c r="F363" s="111">
        <v>0</v>
      </c>
      <c r="G363" s="111">
        <v>0</v>
      </c>
      <c r="H363" s="111">
        <v>0</v>
      </c>
      <c r="I363" s="111">
        <v>25</v>
      </c>
    </row>
    <row r="364" spans="1:9" x14ac:dyDescent="0.25">
      <c r="A364" s="6">
        <v>76071</v>
      </c>
      <c r="B364" s="111">
        <v>0</v>
      </c>
      <c r="C364" s="111">
        <v>0</v>
      </c>
      <c r="D364" s="111">
        <v>0</v>
      </c>
      <c r="E364" s="111">
        <v>0</v>
      </c>
      <c r="F364" s="111">
        <v>0</v>
      </c>
      <c r="G364" s="111">
        <v>0</v>
      </c>
      <c r="H364" s="111">
        <v>542</v>
      </c>
      <c r="I364" s="111">
        <v>0</v>
      </c>
    </row>
    <row r="365" spans="1:9" x14ac:dyDescent="0.25">
      <c r="A365" s="6">
        <v>76073</v>
      </c>
      <c r="B365" s="111">
        <v>0</v>
      </c>
      <c r="C365" s="111">
        <v>0</v>
      </c>
      <c r="D365" s="111">
        <v>0</v>
      </c>
      <c r="E365" s="111">
        <v>0</v>
      </c>
      <c r="F365" s="111">
        <v>0</v>
      </c>
      <c r="G365" s="111">
        <v>0</v>
      </c>
      <c r="H365" s="111">
        <v>546</v>
      </c>
      <c r="I365" s="111">
        <v>0</v>
      </c>
    </row>
    <row r="366" spans="1:9" x14ac:dyDescent="0.25">
      <c r="A366" s="6">
        <v>76077</v>
      </c>
      <c r="B366" s="111">
        <v>0</v>
      </c>
      <c r="C366" s="111">
        <v>0</v>
      </c>
      <c r="D366" s="111">
        <v>0</v>
      </c>
      <c r="E366" s="111">
        <v>0</v>
      </c>
      <c r="F366" s="111">
        <v>0</v>
      </c>
      <c r="G366" s="111">
        <v>0</v>
      </c>
      <c r="H366" s="111">
        <v>0</v>
      </c>
      <c r="I366" s="111">
        <v>250</v>
      </c>
    </row>
    <row r="367" spans="1:9" x14ac:dyDescent="0.25">
      <c r="A367" s="6">
        <v>76078</v>
      </c>
      <c r="B367" s="111">
        <v>0</v>
      </c>
      <c r="C367" s="111">
        <v>0</v>
      </c>
      <c r="D367" s="111">
        <v>0</v>
      </c>
      <c r="E367" s="111">
        <v>0</v>
      </c>
      <c r="F367" s="111">
        <v>0</v>
      </c>
      <c r="G367" s="111">
        <v>0</v>
      </c>
      <c r="H367" s="111">
        <v>2049</v>
      </c>
      <c r="I367" s="111">
        <v>0</v>
      </c>
    </row>
    <row r="368" spans="1:9" x14ac:dyDescent="0.25">
      <c r="A368" s="6">
        <v>76082</v>
      </c>
      <c r="B368" s="111">
        <v>0</v>
      </c>
      <c r="C368" s="111">
        <v>0</v>
      </c>
      <c r="D368" s="111">
        <v>0</v>
      </c>
      <c r="E368" s="111">
        <v>0</v>
      </c>
      <c r="F368" s="111">
        <v>0</v>
      </c>
      <c r="G368" s="111">
        <v>0</v>
      </c>
      <c r="H368" s="111">
        <v>2843</v>
      </c>
      <c r="I368" s="111">
        <v>0</v>
      </c>
    </row>
    <row r="369" spans="1:9" x14ac:dyDescent="0.25">
      <c r="A369" s="6">
        <v>76084</v>
      </c>
      <c r="B369" s="111">
        <v>0</v>
      </c>
      <c r="C369" s="111">
        <v>0</v>
      </c>
      <c r="D369" s="111">
        <v>0</v>
      </c>
      <c r="E369" s="111">
        <v>0</v>
      </c>
      <c r="F369" s="111">
        <v>0</v>
      </c>
      <c r="G369" s="111">
        <v>0</v>
      </c>
      <c r="H369" s="111">
        <v>2903</v>
      </c>
      <c r="I369" s="111">
        <v>0</v>
      </c>
    </row>
    <row r="370" spans="1:9" x14ac:dyDescent="0.25">
      <c r="A370" s="6">
        <v>76085</v>
      </c>
      <c r="B370" s="111">
        <v>0</v>
      </c>
      <c r="C370" s="111">
        <v>0</v>
      </c>
      <c r="D370" s="111">
        <v>0</v>
      </c>
      <c r="E370" s="111">
        <v>0</v>
      </c>
      <c r="F370" s="111">
        <v>0</v>
      </c>
      <c r="G370" s="111">
        <v>0</v>
      </c>
      <c r="H370" s="111">
        <v>653</v>
      </c>
      <c r="I370" s="111">
        <v>0</v>
      </c>
    </row>
    <row r="371" spans="1:9" x14ac:dyDescent="0.25">
      <c r="A371" s="6">
        <v>76086</v>
      </c>
      <c r="B371" s="111">
        <v>0</v>
      </c>
      <c r="C371" s="111">
        <v>0</v>
      </c>
      <c r="D371" s="111">
        <v>0</v>
      </c>
      <c r="E371" s="111">
        <v>0</v>
      </c>
      <c r="F371" s="111">
        <v>0</v>
      </c>
      <c r="G371" s="111">
        <v>0</v>
      </c>
      <c r="H371" s="111">
        <v>1037</v>
      </c>
      <c r="I371" s="111">
        <v>0</v>
      </c>
    </row>
    <row r="372" spans="1:9" x14ac:dyDescent="0.25">
      <c r="A372" s="6">
        <v>76087</v>
      </c>
      <c r="B372" s="111">
        <v>0</v>
      </c>
      <c r="C372" s="111">
        <v>0</v>
      </c>
      <c r="D372" s="111">
        <v>0</v>
      </c>
      <c r="E372" s="111">
        <v>0</v>
      </c>
      <c r="F372" s="111">
        <v>0</v>
      </c>
      <c r="G372" s="111">
        <v>0</v>
      </c>
      <c r="H372" s="111">
        <v>5543</v>
      </c>
      <c r="I372" s="111">
        <v>0</v>
      </c>
    </row>
    <row r="373" spans="1:9" x14ac:dyDescent="0.25">
      <c r="A373" s="6">
        <v>76088</v>
      </c>
      <c r="B373" s="111">
        <v>0</v>
      </c>
      <c r="C373" s="111">
        <v>0</v>
      </c>
      <c r="D373" s="111">
        <v>0</v>
      </c>
      <c r="E373" s="111">
        <v>0</v>
      </c>
      <c r="F373" s="111">
        <v>0</v>
      </c>
      <c r="G373" s="111">
        <v>0</v>
      </c>
      <c r="H373" s="111">
        <v>1524</v>
      </c>
      <c r="I373" s="111">
        <v>0</v>
      </c>
    </row>
    <row r="374" spans="1:9" x14ac:dyDescent="0.25">
      <c r="A374" s="6">
        <v>76092</v>
      </c>
      <c r="B374" s="111">
        <v>0</v>
      </c>
      <c r="C374" s="111">
        <v>0</v>
      </c>
      <c r="D374" s="111">
        <v>0</v>
      </c>
      <c r="E374" s="111">
        <v>0</v>
      </c>
      <c r="F374" s="111">
        <v>0</v>
      </c>
      <c r="G374" s="111">
        <v>0</v>
      </c>
      <c r="H374" s="111">
        <v>5586</v>
      </c>
      <c r="I374" s="111">
        <v>0</v>
      </c>
    </row>
    <row r="375" spans="1:9" x14ac:dyDescent="0.25">
      <c r="A375" s="6">
        <v>76093</v>
      </c>
      <c r="B375" s="111">
        <v>0</v>
      </c>
      <c r="C375" s="111">
        <v>0</v>
      </c>
      <c r="D375" s="111">
        <v>0</v>
      </c>
      <c r="E375" s="111">
        <v>0</v>
      </c>
      <c r="F375" s="111">
        <v>0</v>
      </c>
      <c r="G375" s="111">
        <v>0</v>
      </c>
      <c r="H375" s="111">
        <v>0</v>
      </c>
      <c r="I375" s="111">
        <v>439</v>
      </c>
    </row>
    <row r="376" spans="1:9" x14ac:dyDescent="0.25">
      <c r="A376" s="6">
        <v>76102</v>
      </c>
      <c r="B376" s="111">
        <v>0</v>
      </c>
      <c r="C376" s="111">
        <v>0</v>
      </c>
      <c r="D376" s="111">
        <v>0</v>
      </c>
      <c r="E376" s="111">
        <v>0</v>
      </c>
      <c r="F376" s="111">
        <v>0</v>
      </c>
      <c r="G376" s="111">
        <v>0</v>
      </c>
      <c r="H376" s="111">
        <v>6536</v>
      </c>
      <c r="I376" s="111">
        <v>0</v>
      </c>
    </row>
    <row r="377" spans="1:9" x14ac:dyDescent="0.25">
      <c r="A377" s="6">
        <v>76103</v>
      </c>
      <c r="B377" s="111">
        <v>0</v>
      </c>
      <c r="C377" s="111">
        <v>0</v>
      </c>
      <c r="D377" s="111">
        <v>0</v>
      </c>
      <c r="E377" s="111">
        <v>0</v>
      </c>
      <c r="F377" s="111">
        <v>0</v>
      </c>
      <c r="G377" s="111">
        <v>0</v>
      </c>
      <c r="H377" s="111">
        <v>5172</v>
      </c>
      <c r="I377" s="111">
        <v>0</v>
      </c>
    </row>
    <row r="378" spans="1:9" x14ac:dyDescent="0.25">
      <c r="A378" s="6">
        <v>76104</v>
      </c>
      <c r="B378" s="111">
        <v>0</v>
      </c>
      <c r="C378" s="111">
        <v>0</v>
      </c>
      <c r="D378" s="111">
        <v>0</v>
      </c>
      <c r="E378" s="111">
        <v>0</v>
      </c>
      <c r="F378" s="111">
        <v>0</v>
      </c>
      <c r="G378" s="111">
        <v>0</v>
      </c>
      <c r="H378" s="111">
        <v>10886</v>
      </c>
      <c r="I378" s="111">
        <v>0</v>
      </c>
    </row>
    <row r="379" spans="1:9" x14ac:dyDescent="0.25">
      <c r="A379" s="6">
        <v>76105</v>
      </c>
      <c r="B379" s="111">
        <v>0</v>
      </c>
      <c r="C379" s="111">
        <v>0</v>
      </c>
      <c r="D379" s="111">
        <v>0</v>
      </c>
      <c r="E379" s="111">
        <v>0</v>
      </c>
      <c r="F379" s="111">
        <v>0</v>
      </c>
      <c r="G379" s="111">
        <v>0</v>
      </c>
      <c r="H379" s="111">
        <v>7841</v>
      </c>
      <c r="I379" s="111">
        <v>0</v>
      </c>
    </row>
    <row r="380" spans="1:9" x14ac:dyDescent="0.25">
      <c r="A380" s="6">
        <v>76106</v>
      </c>
      <c r="B380" s="111">
        <v>0</v>
      </c>
      <c r="C380" s="111">
        <v>0</v>
      </c>
      <c r="D380" s="111">
        <v>0</v>
      </c>
      <c r="E380" s="111">
        <v>0</v>
      </c>
      <c r="F380" s="111">
        <v>0</v>
      </c>
      <c r="G380" s="111">
        <v>0</v>
      </c>
      <c r="H380" s="111">
        <v>11419</v>
      </c>
      <c r="I380" s="111">
        <v>0</v>
      </c>
    </row>
    <row r="381" spans="1:9" x14ac:dyDescent="0.25">
      <c r="A381" s="6">
        <v>76107</v>
      </c>
      <c r="B381" s="111">
        <v>0</v>
      </c>
      <c r="C381" s="111">
        <v>0</v>
      </c>
      <c r="D381" s="111">
        <v>0</v>
      </c>
      <c r="E381" s="111">
        <v>0</v>
      </c>
      <c r="F381" s="111">
        <v>0</v>
      </c>
      <c r="G381" s="111">
        <v>0</v>
      </c>
      <c r="H381" s="111">
        <v>18218</v>
      </c>
      <c r="I381" s="111">
        <v>0</v>
      </c>
    </row>
    <row r="382" spans="1:9" x14ac:dyDescent="0.25">
      <c r="A382" s="6">
        <v>76108</v>
      </c>
      <c r="B382" s="111">
        <v>0</v>
      </c>
      <c r="C382" s="111">
        <v>0</v>
      </c>
      <c r="D382" s="111">
        <v>0</v>
      </c>
      <c r="E382" s="111">
        <v>0</v>
      </c>
      <c r="F382" s="111">
        <v>0</v>
      </c>
      <c r="G382" s="111">
        <v>0</v>
      </c>
      <c r="H382" s="111">
        <v>20135</v>
      </c>
      <c r="I382" s="111">
        <v>0</v>
      </c>
    </row>
    <row r="383" spans="1:9" x14ac:dyDescent="0.25">
      <c r="A383" s="6">
        <v>76109</v>
      </c>
      <c r="B383" s="111">
        <v>0</v>
      </c>
      <c r="C383" s="111">
        <v>0</v>
      </c>
      <c r="D383" s="111">
        <v>0</v>
      </c>
      <c r="E383" s="111">
        <v>0</v>
      </c>
      <c r="F383" s="111">
        <v>0</v>
      </c>
      <c r="G383" s="111">
        <v>0</v>
      </c>
      <c r="H383" s="111">
        <v>11168</v>
      </c>
      <c r="I383" s="111">
        <v>0</v>
      </c>
    </row>
    <row r="384" spans="1:9" x14ac:dyDescent="0.25">
      <c r="A384" s="6">
        <v>76110</v>
      </c>
      <c r="B384" s="111">
        <v>0</v>
      </c>
      <c r="C384" s="111">
        <v>0</v>
      </c>
      <c r="D384" s="111">
        <v>0</v>
      </c>
      <c r="E384" s="111">
        <v>0</v>
      </c>
      <c r="F384" s="111">
        <v>0</v>
      </c>
      <c r="G384" s="111">
        <v>0</v>
      </c>
      <c r="H384" s="111">
        <v>11200</v>
      </c>
      <c r="I384" s="111">
        <v>0</v>
      </c>
    </row>
    <row r="385" spans="1:9" x14ac:dyDescent="0.25">
      <c r="A385" s="6">
        <v>76111</v>
      </c>
      <c r="B385" s="111">
        <v>0</v>
      </c>
      <c r="C385" s="111">
        <v>0</v>
      </c>
      <c r="D385" s="111">
        <v>0</v>
      </c>
      <c r="E385" s="111">
        <v>0</v>
      </c>
      <c r="F385" s="111">
        <v>0</v>
      </c>
      <c r="G385" s="111">
        <v>0</v>
      </c>
      <c r="H385" s="111">
        <v>8220</v>
      </c>
      <c r="I385" s="111">
        <v>0</v>
      </c>
    </row>
    <row r="386" spans="1:9" x14ac:dyDescent="0.25">
      <c r="A386" s="6">
        <v>76112</v>
      </c>
      <c r="B386" s="111">
        <v>0</v>
      </c>
      <c r="C386" s="111">
        <v>0</v>
      </c>
      <c r="D386" s="111">
        <v>0</v>
      </c>
      <c r="E386" s="111">
        <v>0</v>
      </c>
      <c r="F386" s="111">
        <v>0</v>
      </c>
      <c r="G386" s="111">
        <v>0</v>
      </c>
      <c r="H386" s="111">
        <v>17446</v>
      </c>
      <c r="I386" s="111">
        <v>0</v>
      </c>
    </row>
    <row r="387" spans="1:9" x14ac:dyDescent="0.25">
      <c r="A387" s="6">
        <v>76114</v>
      </c>
      <c r="B387" s="111">
        <v>0</v>
      </c>
      <c r="C387" s="111">
        <v>0</v>
      </c>
      <c r="D387" s="111">
        <v>0</v>
      </c>
      <c r="E387" s="111">
        <v>0</v>
      </c>
      <c r="F387" s="111">
        <v>0</v>
      </c>
      <c r="G387" s="111">
        <v>0</v>
      </c>
      <c r="H387" s="111">
        <v>11743</v>
      </c>
      <c r="I387" s="111">
        <v>0</v>
      </c>
    </row>
    <row r="388" spans="1:9" x14ac:dyDescent="0.25">
      <c r="A388" s="6">
        <v>76115</v>
      </c>
      <c r="B388" s="111">
        <v>0</v>
      </c>
      <c r="C388" s="111">
        <v>0</v>
      </c>
      <c r="D388" s="111">
        <v>0</v>
      </c>
      <c r="E388" s="111">
        <v>0</v>
      </c>
      <c r="F388" s="111">
        <v>0</v>
      </c>
      <c r="G388" s="111">
        <v>0</v>
      </c>
      <c r="H388" s="111">
        <v>6281</v>
      </c>
      <c r="I388" s="111">
        <v>0</v>
      </c>
    </row>
    <row r="389" spans="1:9" x14ac:dyDescent="0.25">
      <c r="A389" s="6">
        <v>76116</v>
      </c>
      <c r="B389" s="111">
        <v>0</v>
      </c>
      <c r="C389" s="111">
        <v>0</v>
      </c>
      <c r="D389" s="111">
        <v>0</v>
      </c>
      <c r="E389" s="111">
        <v>0</v>
      </c>
      <c r="F389" s="111">
        <v>0</v>
      </c>
      <c r="G389" s="111">
        <v>0</v>
      </c>
      <c r="H389" s="111">
        <v>21718</v>
      </c>
      <c r="I389" s="111">
        <v>0</v>
      </c>
    </row>
    <row r="390" spans="1:9" x14ac:dyDescent="0.25">
      <c r="A390" s="6">
        <v>76117</v>
      </c>
      <c r="B390" s="111">
        <v>0</v>
      </c>
      <c r="C390" s="111">
        <v>0</v>
      </c>
      <c r="D390" s="111">
        <v>0</v>
      </c>
      <c r="E390" s="111">
        <v>0</v>
      </c>
      <c r="F390" s="111">
        <v>0</v>
      </c>
      <c r="G390" s="111">
        <v>0</v>
      </c>
      <c r="H390" s="111">
        <v>11496</v>
      </c>
      <c r="I390" s="111">
        <v>0</v>
      </c>
    </row>
    <row r="391" spans="1:9" x14ac:dyDescent="0.25">
      <c r="A391" s="6">
        <v>76118</v>
      </c>
      <c r="B391" s="111">
        <v>0</v>
      </c>
      <c r="C391" s="111">
        <v>0</v>
      </c>
      <c r="D391" s="111">
        <v>0</v>
      </c>
      <c r="E391" s="111">
        <v>0</v>
      </c>
      <c r="F391" s="111">
        <v>0</v>
      </c>
      <c r="G391" s="111">
        <v>0</v>
      </c>
      <c r="H391" s="111">
        <v>6590</v>
      </c>
      <c r="I391" s="111">
        <v>0</v>
      </c>
    </row>
    <row r="392" spans="1:9" x14ac:dyDescent="0.25">
      <c r="A392" s="6">
        <v>76119</v>
      </c>
      <c r="B392" s="111">
        <v>0</v>
      </c>
      <c r="C392" s="111">
        <v>0</v>
      </c>
      <c r="D392" s="111">
        <v>0</v>
      </c>
      <c r="E392" s="111">
        <v>0</v>
      </c>
      <c r="F392" s="111">
        <v>0</v>
      </c>
      <c r="G392" s="111">
        <v>0</v>
      </c>
      <c r="H392" s="111">
        <v>17130</v>
      </c>
      <c r="I392" s="111">
        <v>0</v>
      </c>
    </row>
    <row r="393" spans="1:9" x14ac:dyDescent="0.25">
      <c r="A393" s="6">
        <v>76120</v>
      </c>
      <c r="B393" s="111">
        <v>0</v>
      </c>
      <c r="C393" s="111">
        <v>0</v>
      </c>
      <c r="D393" s="111">
        <v>0</v>
      </c>
      <c r="E393" s="111">
        <v>0</v>
      </c>
      <c r="F393" s="111">
        <v>0</v>
      </c>
      <c r="G393" s="111">
        <v>0</v>
      </c>
      <c r="H393" s="111">
        <v>9303</v>
      </c>
      <c r="I393" s="111">
        <v>0</v>
      </c>
    </row>
    <row r="394" spans="1:9" x14ac:dyDescent="0.25">
      <c r="A394" s="6">
        <v>76123</v>
      </c>
      <c r="B394" s="111">
        <v>0</v>
      </c>
      <c r="C394" s="111">
        <v>0</v>
      </c>
      <c r="D394" s="111">
        <v>0</v>
      </c>
      <c r="E394" s="111">
        <v>0</v>
      </c>
      <c r="F394" s="111">
        <v>0</v>
      </c>
      <c r="G394" s="111">
        <v>0</v>
      </c>
      <c r="H394" s="111">
        <v>17474</v>
      </c>
      <c r="I394" s="111">
        <v>0</v>
      </c>
    </row>
    <row r="395" spans="1:9" x14ac:dyDescent="0.25">
      <c r="A395" s="6">
        <v>76126</v>
      </c>
      <c r="B395" s="111">
        <v>0</v>
      </c>
      <c r="C395" s="111">
        <v>0</v>
      </c>
      <c r="D395" s="111">
        <v>0</v>
      </c>
      <c r="E395" s="111">
        <v>0</v>
      </c>
      <c r="F395" s="111">
        <v>0</v>
      </c>
      <c r="G395" s="111">
        <v>0</v>
      </c>
      <c r="H395" s="111">
        <v>11629</v>
      </c>
      <c r="I395" s="111">
        <v>0</v>
      </c>
    </row>
    <row r="396" spans="1:9" x14ac:dyDescent="0.25">
      <c r="A396" s="6">
        <v>76131</v>
      </c>
      <c r="B396" s="111">
        <v>0</v>
      </c>
      <c r="C396" s="111">
        <v>0</v>
      </c>
      <c r="D396" s="111">
        <v>0</v>
      </c>
      <c r="E396" s="111">
        <v>0</v>
      </c>
      <c r="F396" s="111">
        <v>0</v>
      </c>
      <c r="G396" s="111">
        <v>0</v>
      </c>
      <c r="H396" s="111">
        <v>21465</v>
      </c>
      <c r="I396" s="111">
        <v>0</v>
      </c>
    </row>
    <row r="397" spans="1:9" x14ac:dyDescent="0.25">
      <c r="A397" s="6">
        <v>76132</v>
      </c>
      <c r="B397" s="111">
        <v>0</v>
      </c>
      <c r="C397" s="111">
        <v>0</v>
      </c>
      <c r="D397" s="111">
        <v>0</v>
      </c>
      <c r="E397" s="111">
        <v>0</v>
      </c>
      <c r="F397" s="111">
        <v>0</v>
      </c>
      <c r="G397" s="111">
        <v>0</v>
      </c>
      <c r="H397" s="111">
        <v>14256</v>
      </c>
      <c r="I397" s="111">
        <v>0</v>
      </c>
    </row>
    <row r="398" spans="1:9" x14ac:dyDescent="0.25">
      <c r="A398" s="6">
        <v>76133</v>
      </c>
      <c r="B398" s="111">
        <v>0</v>
      </c>
      <c r="C398" s="111">
        <v>0</v>
      </c>
      <c r="D398" s="111">
        <v>0</v>
      </c>
      <c r="E398" s="111">
        <v>0</v>
      </c>
      <c r="F398" s="111">
        <v>0</v>
      </c>
      <c r="G398" s="111">
        <v>0</v>
      </c>
      <c r="H398" s="111">
        <v>19546</v>
      </c>
      <c r="I398" s="111">
        <v>0</v>
      </c>
    </row>
    <row r="399" spans="1:9" x14ac:dyDescent="0.25">
      <c r="A399" s="6">
        <v>76134</v>
      </c>
      <c r="B399" s="111">
        <v>0</v>
      </c>
      <c r="C399" s="111">
        <v>0</v>
      </c>
      <c r="D399" s="111">
        <v>0</v>
      </c>
      <c r="E399" s="111">
        <v>0</v>
      </c>
      <c r="F399" s="111">
        <v>0</v>
      </c>
      <c r="G399" s="111">
        <v>0</v>
      </c>
      <c r="H399" s="111">
        <v>9822</v>
      </c>
      <c r="I399" s="111">
        <v>0</v>
      </c>
    </row>
    <row r="400" spans="1:9" x14ac:dyDescent="0.25">
      <c r="A400" s="6">
        <v>76135</v>
      </c>
      <c r="B400" s="111">
        <v>0</v>
      </c>
      <c r="C400" s="111">
        <v>0</v>
      </c>
      <c r="D400" s="111">
        <v>0</v>
      </c>
      <c r="E400" s="111">
        <v>0</v>
      </c>
      <c r="F400" s="111">
        <v>0</v>
      </c>
      <c r="G400" s="111">
        <v>0</v>
      </c>
      <c r="H400" s="111">
        <v>9463</v>
      </c>
      <c r="I400" s="111">
        <v>0</v>
      </c>
    </row>
    <row r="401" spans="1:9" x14ac:dyDescent="0.25">
      <c r="A401" s="6">
        <v>76137</v>
      </c>
      <c r="B401" s="111">
        <v>0</v>
      </c>
      <c r="C401" s="111">
        <v>0</v>
      </c>
      <c r="D401" s="111">
        <v>0</v>
      </c>
      <c r="E401" s="111">
        <v>0</v>
      </c>
      <c r="F401" s="111">
        <v>0</v>
      </c>
      <c r="G401" s="111">
        <v>0</v>
      </c>
      <c r="H401" s="111">
        <v>23117</v>
      </c>
      <c r="I401" s="111">
        <v>0</v>
      </c>
    </row>
    <row r="402" spans="1:9" x14ac:dyDescent="0.25">
      <c r="A402" s="6">
        <v>76140</v>
      </c>
      <c r="B402" s="111">
        <v>0</v>
      </c>
      <c r="C402" s="111">
        <v>0</v>
      </c>
      <c r="D402" s="111">
        <v>0</v>
      </c>
      <c r="E402" s="111">
        <v>0</v>
      </c>
      <c r="F402" s="111">
        <v>0</v>
      </c>
      <c r="G402" s="111">
        <v>0</v>
      </c>
      <c r="H402" s="111">
        <v>12022</v>
      </c>
      <c r="I402" s="111">
        <v>0</v>
      </c>
    </row>
    <row r="403" spans="1:9" x14ac:dyDescent="0.25">
      <c r="A403" s="6">
        <v>76148</v>
      </c>
      <c r="B403" s="111">
        <v>0</v>
      </c>
      <c r="C403" s="111">
        <v>0</v>
      </c>
      <c r="D403" s="111">
        <v>0</v>
      </c>
      <c r="E403" s="111">
        <v>0</v>
      </c>
      <c r="F403" s="111">
        <v>0</v>
      </c>
      <c r="G403" s="111">
        <v>0</v>
      </c>
      <c r="H403" s="111">
        <v>8579</v>
      </c>
      <c r="I403" s="111">
        <v>0</v>
      </c>
    </row>
    <row r="404" spans="1:9" x14ac:dyDescent="0.25">
      <c r="A404" s="6">
        <v>76155</v>
      </c>
      <c r="B404" s="111">
        <v>0</v>
      </c>
      <c r="C404" s="111">
        <v>0</v>
      </c>
      <c r="D404" s="111">
        <v>0</v>
      </c>
      <c r="E404" s="111">
        <v>0</v>
      </c>
      <c r="F404" s="111">
        <v>0</v>
      </c>
      <c r="G404" s="111">
        <v>0</v>
      </c>
      <c r="H404" s="111">
        <v>3735</v>
      </c>
      <c r="I404" s="111">
        <v>0</v>
      </c>
    </row>
    <row r="405" spans="1:9" x14ac:dyDescent="0.25">
      <c r="A405" s="6">
        <v>76164</v>
      </c>
      <c r="B405" s="111">
        <v>0</v>
      </c>
      <c r="C405" s="111">
        <v>0</v>
      </c>
      <c r="D405" s="111">
        <v>0</v>
      </c>
      <c r="E405" s="111">
        <v>0</v>
      </c>
      <c r="F405" s="111">
        <v>0</v>
      </c>
      <c r="G405" s="111">
        <v>0</v>
      </c>
      <c r="H405" s="111">
        <v>5360</v>
      </c>
      <c r="I405" s="111">
        <v>0</v>
      </c>
    </row>
    <row r="406" spans="1:9" x14ac:dyDescent="0.25">
      <c r="A406" s="6">
        <v>76177</v>
      </c>
      <c r="B406" s="111">
        <v>0</v>
      </c>
      <c r="C406" s="111">
        <v>0</v>
      </c>
      <c r="D406" s="111">
        <v>0</v>
      </c>
      <c r="E406" s="111">
        <v>0</v>
      </c>
      <c r="F406" s="111">
        <v>0</v>
      </c>
      <c r="G406" s="111">
        <v>0</v>
      </c>
      <c r="H406" s="111">
        <v>3564</v>
      </c>
      <c r="I406" s="111">
        <v>0</v>
      </c>
    </row>
    <row r="407" spans="1:9" x14ac:dyDescent="0.25">
      <c r="A407" s="6">
        <v>76179</v>
      </c>
      <c r="B407" s="111">
        <v>0</v>
      </c>
      <c r="C407" s="111">
        <v>0</v>
      </c>
      <c r="D407" s="111">
        <v>0</v>
      </c>
      <c r="E407" s="111">
        <v>0</v>
      </c>
      <c r="F407" s="111">
        <v>0</v>
      </c>
      <c r="G407" s="111">
        <v>0</v>
      </c>
      <c r="H407" s="111">
        <v>29591</v>
      </c>
      <c r="I407" s="111">
        <v>0</v>
      </c>
    </row>
    <row r="408" spans="1:9" x14ac:dyDescent="0.25">
      <c r="A408" s="6">
        <v>76180</v>
      </c>
      <c r="B408" s="111">
        <v>0</v>
      </c>
      <c r="C408" s="111">
        <v>0</v>
      </c>
      <c r="D408" s="111">
        <v>0</v>
      </c>
      <c r="E408" s="111">
        <v>0</v>
      </c>
      <c r="F408" s="111">
        <v>0</v>
      </c>
      <c r="G408" s="111">
        <v>0</v>
      </c>
      <c r="H408" s="111">
        <v>17571</v>
      </c>
      <c r="I408" s="111">
        <v>0</v>
      </c>
    </row>
    <row r="409" spans="1:9" x14ac:dyDescent="0.25">
      <c r="A409" s="6">
        <v>76182</v>
      </c>
      <c r="B409" s="111">
        <v>0</v>
      </c>
      <c r="C409" s="111">
        <v>0</v>
      </c>
      <c r="D409" s="111">
        <v>0</v>
      </c>
      <c r="E409" s="111">
        <v>0</v>
      </c>
      <c r="F409" s="111">
        <v>0</v>
      </c>
      <c r="G409" s="111">
        <v>0</v>
      </c>
      <c r="H409" s="111">
        <v>12303</v>
      </c>
      <c r="I409" s="111">
        <v>0</v>
      </c>
    </row>
    <row r="410" spans="1:9" x14ac:dyDescent="0.25">
      <c r="A410" s="6">
        <v>76201</v>
      </c>
      <c r="B410" s="111">
        <v>0</v>
      </c>
      <c r="C410" s="111">
        <v>0</v>
      </c>
      <c r="D410" s="111">
        <v>0</v>
      </c>
      <c r="E410" s="111">
        <v>0</v>
      </c>
      <c r="F410" s="111">
        <v>0</v>
      </c>
      <c r="G410" s="111">
        <v>0</v>
      </c>
      <c r="H410" s="111">
        <v>1</v>
      </c>
      <c r="I410" s="111">
        <v>0</v>
      </c>
    </row>
    <row r="411" spans="1:9" x14ac:dyDescent="0.25">
      <c r="A411" s="6">
        <v>76205</v>
      </c>
      <c r="B411" s="111">
        <v>0</v>
      </c>
      <c r="C411" s="111">
        <v>0</v>
      </c>
      <c r="D411" s="111">
        <v>0</v>
      </c>
      <c r="E411" s="111">
        <v>0</v>
      </c>
      <c r="F411" s="111">
        <v>0</v>
      </c>
      <c r="G411" s="111">
        <v>0</v>
      </c>
      <c r="H411" s="111">
        <v>18</v>
      </c>
      <c r="I411" s="111">
        <v>0</v>
      </c>
    </row>
    <row r="412" spans="1:9" x14ac:dyDescent="0.25">
      <c r="A412" s="6">
        <v>76207</v>
      </c>
      <c r="B412" s="111">
        <v>0</v>
      </c>
      <c r="C412" s="111">
        <v>0</v>
      </c>
      <c r="D412" s="111">
        <v>0</v>
      </c>
      <c r="E412" s="111">
        <v>0</v>
      </c>
      <c r="F412" s="111">
        <v>0</v>
      </c>
      <c r="G412" s="111">
        <v>0</v>
      </c>
      <c r="H412" s="111">
        <v>119</v>
      </c>
      <c r="I412" s="111">
        <v>0</v>
      </c>
    </row>
    <row r="413" spans="1:9" x14ac:dyDescent="0.25">
      <c r="A413" s="6">
        <v>76208</v>
      </c>
      <c r="B413" s="111">
        <v>0</v>
      </c>
      <c r="C413" s="111">
        <v>0</v>
      </c>
      <c r="D413" s="111">
        <v>0</v>
      </c>
      <c r="E413" s="111">
        <v>0</v>
      </c>
      <c r="F413" s="111">
        <v>0</v>
      </c>
      <c r="G413" s="111">
        <v>0</v>
      </c>
      <c r="H413" s="111">
        <v>4516</v>
      </c>
      <c r="I413" s="111">
        <v>0</v>
      </c>
    </row>
    <row r="414" spans="1:9" x14ac:dyDescent="0.25">
      <c r="A414" s="6">
        <v>76209</v>
      </c>
      <c r="B414" s="111">
        <v>0</v>
      </c>
      <c r="C414" s="111">
        <v>0</v>
      </c>
      <c r="D414" s="111">
        <v>0</v>
      </c>
      <c r="E414" s="111">
        <v>0</v>
      </c>
      <c r="F414" s="111">
        <v>0</v>
      </c>
      <c r="G414" s="111">
        <v>0</v>
      </c>
      <c r="H414" s="111">
        <v>15</v>
      </c>
      <c r="I414" s="111">
        <v>0</v>
      </c>
    </row>
    <row r="415" spans="1:9" x14ac:dyDescent="0.25">
      <c r="A415" s="6">
        <v>76210</v>
      </c>
      <c r="B415" s="111">
        <v>0</v>
      </c>
      <c r="C415" s="111">
        <v>0</v>
      </c>
      <c r="D415" s="111">
        <v>0</v>
      </c>
      <c r="E415" s="111">
        <v>0</v>
      </c>
      <c r="F415" s="111">
        <v>0</v>
      </c>
      <c r="G415" s="111">
        <v>0</v>
      </c>
      <c r="H415" s="111">
        <v>9191</v>
      </c>
      <c r="I415" s="111">
        <v>0</v>
      </c>
    </row>
    <row r="416" spans="1:9" x14ac:dyDescent="0.25">
      <c r="A416" s="6">
        <v>76225</v>
      </c>
      <c r="B416" s="111">
        <v>0</v>
      </c>
      <c r="C416" s="111">
        <v>0</v>
      </c>
      <c r="D416" s="111">
        <v>0</v>
      </c>
      <c r="E416" s="111">
        <v>0</v>
      </c>
      <c r="F416" s="111">
        <v>0</v>
      </c>
      <c r="G416" s="111">
        <v>0</v>
      </c>
      <c r="H416" s="111">
        <v>796</v>
      </c>
      <c r="I416" s="111">
        <v>0</v>
      </c>
    </row>
    <row r="417" spans="1:9" x14ac:dyDescent="0.25">
      <c r="A417" s="6">
        <v>76226</v>
      </c>
      <c r="B417" s="111">
        <v>0</v>
      </c>
      <c r="C417" s="111">
        <v>0</v>
      </c>
      <c r="D417" s="111">
        <v>0</v>
      </c>
      <c r="E417" s="111">
        <v>0</v>
      </c>
      <c r="F417" s="111">
        <v>0</v>
      </c>
      <c r="G417" s="111">
        <v>0</v>
      </c>
      <c r="H417" s="111">
        <v>1142</v>
      </c>
      <c r="I417" s="111">
        <v>0</v>
      </c>
    </row>
    <row r="418" spans="1:9" x14ac:dyDescent="0.25">
      <c r="A418" s="6">
        <v>76227</v>
      </c>
      <c r="B418" s="111">
        <v>0</v>
      </c>
      <c r="C418" s="111">
        <v>0</v>
      </c>
      <c r="D418" s="111">
        <v>0</v>
      </c>
      <c r="E418" s="111">
        <v>0</v>
      </c>
      <c r="F418" s="111">
        <v>0</v>
      </c>
      <c r="G418" s="111">
        <v>0</v>
      </c>
      <c r="H418" s="111">
        <v>136</v>
      </c>
      <c r="I418" s="111">
        <v>1982</v>
      </c>
    </row>
    <row r="419" spans="1:9" x14ac:dyDescent="0.25">
      <c r="A419" s="6">
        <v>76228</v>
      </c>
      <c r="B419" s="111">
        <v>0</v>
      </c>
      <c r="C419" s="111">
        <v>0</v>
      </c>
      <c r="D419" s="111">
        <v>0</v>
      </c>
      <c r="E419" s="111">
        <v>0</v>
      </c>
      <c r="F419" s="111">
        <v>0</v>
      </c>
      <c r="G419" s="111">
        <v>0</v>
      </c>
      <c r="H419" s="111">
        <v>251</v>
      </c>
      <c r="I419" s="111">
        <v>0</v>
      </c>
    </row>
    <row r="420" spans="1:9" x14ac:dyDescent="0.25">
      <c r="A420" s="6">
        <v>76233</v>
      </c>
      <c r="B420" s="111">
        <v>0</v>
      </c>
      <c r="C420" s="111">
        <v>0</v>
      </c>
      <c r="D420" s="111">
        <v>0</v>
      </c>
      <c r="E420" s="111">
        <v>0</v>
      </c>
      <c r="F420" s="111">
        <v>0</v>
      </c>
      <c r="G420" s="111">
        <v>0</v>
      </c>
      <c r="H420" s="111">
        <v>879</v>
      </c>
      <c r="I420" s="111">
        <v>0</v>
      </c>
    </row>
    <row r="421" spans="1:9" x14ac:dyDescent="0.25">
      <c r="A421" s="6">
        <v>76234</v>
      </c>
      <c r="B421" s="111">
        <v>0</v>
      </c>
      <c r="C421" s="111">
        <v>0</v>
      </c>
      <c r="D421" s="111">
        <v>0</v>
      </c>
      <c r="E421" s="111">
        <v>0</v>
      </c>
      <c r="F421" s="111">
        <v>0</v>
      </c>
      <c r="G421" s="111">
        <v>0</v>
      </c>
      <c r="H421" s="111">
        <v>4454</v>
      </c>
      <c r="I421" s="111">
        <v>0</v>
      </c>
    </row>
    <row r="422" spans="1:9" x14ac:dyDescent="0.25">
      <c r="A422" s="6">
        <v>76240</v>
      </c>
      <c r="B422" s="111">
        <v>0</v>
      </c>
      <c r="C422" s="111">
        <v>0</v>
      </c>
      <c r="D422" s="111">
        <v>0</v>
      </c>
      <c r="E422" s="111">
        <v>0</v>
      </c>
      <c r="F422" s="111">
        <v>0</v>
      </c>
      <c r="G422" s="111">
        <v>0</v>
      </c>
      <c r="H422" s="111">
        <v>7008</v>
      </c>
      <c r="I422" s="111">
        <v>0</v>
      </c>
    </row>
    <row r="423" spans="1:9" x14ac:dyDescent="0.25">
      <c r="A423" s="6">
        <v>76244</v>
      </c>
      <c r="B423" s="111">
        <v>0</v>
      </c>
      <c r="C423" s="111">
        <v>0</v>
      </c>
      <c r="D423" s="111">
        <v>0</v>
      </c>
      <c r="E423" s="111">
        <v>0</v>
      </c>
      <c r="F423" s="111">
        <v>0</v>
      </c>
      <c r="G423" s="111">
        <v>0</v>
      </c>
      <c r="H423" s="111">
        <v>4447</v>
      </c>
      <c r="I423" s="111">
        <v>0</v>
      </c>
    </row>
    <row r="424" spans="1:9" x14ac:dyDescent="0.25">
      <c r="A424" s="6">
        <v>76247</v>
      </c>
      <c r="B424" s="111">
        <v>0</v>
      </c>
      <c r="C424" s="111">
        <v>0</v>
      </c>
      <c r="D424" s="111">
        <v>0</v>
      </c>
      <c r="E424" s="111">
        <v>0</v>
      </c>
      <c r="F424" s="111">
        <v>0</v>
      </c>
      <c r="G424" s="111">
        <v>0</v>
      </c>
      <c r="H424" s="111">
        <v>3500</v>
      </c>
      <c r="I424" s="111">
        <v>0</v>
      </c>
    </row>
    <row r="425" spans="1:9" x14ac:dyDescent="0.25">
      <c r="A425" s="6">
        <v>76248</v>
      </c>
      <c r="B425" s="111">
        <v>0</v>
      </c>
      <c r="C425" s="111">
        <v>0</v>
      </c>
      <c r="D425" s="111">
        <v>0</v>
      </c>
      <c r="E425" s="111">
        <v>0</v>
      </c>
      <c r="F425" s="111">
        <v>0</v>
      </c>
      <c r="G425" s="111">
        <v>0</v>
      </c>
      <c r="H425" s="111">
        <v>6442</v>
      </c>
      <c r="I425" s="111">
        <v>0</v>
      </c>
    </row>
    <row r="426" spans="1:9" x14ac:dyDescent="0.25">
      <c r="A426" s="6">
        <v>76249</v>
      </c>
      <c r="B426" s="111">
        <v>0</v>
      </c>
      <c r="C426" s="111">
        <v>0</v>
      </c>
      <c r="D426" s="111">
        <v>0</v>
      </c>
      <c r="E426" s="111">
        <v>0</v>
      </c>
      <c r="F426" s="111">
        <v>0</v>
      </c>
      <c r="G426" s="111">
        <v>0</v>
      </c>
      <c r="H426" s="111">
        <v>2761</v>
      </c>
      <c r="I426" s="111">
        <v>0</v>
      </c>
    </row>
    <row r="427" spans="1:9" x14ac:dyDescent="0.25">
      <c r="A427" s="6">
        <v>76250</v>
      </c>
      <c r="B427" s="111">
        <v>0</v>
      </c>
      <c r="C427" s="111">
        <v>0</v>
      </c>
      <c r="D427" s="111">
        <v>0</v>
      </c>
      <c r="E427" s="111">
        <v>0</v>
      </c>
      <c r="F427" s="111">
        <v>0</v>
      </c>
      <c r="G427" s="111">
        <v>0</v>
      </c>
      <c r="H427" s="111">
        <v>379</v>
      </c>
      <c r="I427" s="111">
        <v>0</v>
      </c>
    </row>
    <row r="428" spans="1:9" x14ac:dyDescent="0.25">
      <c r="A428" s="6">
        <v>76251</v>
      </c>
      <c r="B428" s="111">
        <v>0</v>
      </c>
      <c r="C428" s="111">
        <v>0</v>
      </c>
      <c r="D428" s="111">
        <v>0</v>
      </c>
      <c r="E428" s="111">
        <v>0</v>
      </c>
      <c r="F428" s="111">
        <v>0</v>
      </c>
      <c r="G428" s="111">
        <v>0</v>
      </c>
      <c r="H428" s="111">
        <v>0</v>
      </c>
      <c r="I428" s="111">
        <v>176</v>
      </c>
    </row>
    <row r="429" spans="1:9" x14ac:dyDescent="0.25">
      <c r="A429" s="6">
        <v>76252</v>
      </c>
      <c r="B429" s="111">
        <v>0</v>
      </c>
      <c r="C429" s="111">
        <v>0</v>
      </c>
      <c r="D429" s="111">
        <v>0</v>
      </c>
      <c r="E429" s="111">
        <v>0</v>
      </c>
      <c r="F429" s="111">
        <v>0</v>
      </c>
      <c r="G429" s="111">
        <v>0</v>
      </c>
      <c r="H429" s="111">
        <v>651</v>
      </c>
      <c r="I429" s="111">
        <v>0</v>
      </c>
    </row>
    <row r="430" spans="1:9" x14ac:dyDescent="0.25">
      <c r="A430" s="6">
        <v>76253</v>
      </c>
      <c r="B430" s="111">
        <v>0</v>
      </c>
      <c r="C430" s="111">
        <v>0</v>
      </c>
      <c r="D430" s="111">
        <v>0</v>
      </c>
      <c r="E430" s="111">
        <v>0</v>
      </c>
      <c r="F430" s="111">
        <v>0</v>
      </c>
      <c r="G430" s="111">
        <v>0</v>
      </c>
      <c r="H430" s="111">
        <v>31</v>
      </c>
      <c r="I430" s="111">
        <v>0</v>
      </c>
    </row>
    <row r="431" spans="1:9" x14ac:dyDescent="0.25">
      <c r="A431" s="6">
        <v>76255</v>
      </c>
      <c r="B431" s="111">
        <v>0</v>
      </c>
      <c r="C431" s="111">
        <v>0</v>
      </c>
      <c r="D431" s="111">
        <v>0</v>
      </c>
      <c r="E431" s="111">
        <v>0</v>
      </c>
      <c r="F431" s="111">
        <v>0</v>
      </c>
      <c r="G431" s="111">
        <v>0</v>
      </c>
      <c r="H431" s="111">
        <v>0</v>
      </c>
      <c r="I431" s="111">
        <v>1626</v>
      </c>
    </row>
    <row r="432" spans="1:9" x14ac:dyDescent="0.25">
      <c r="A432" s="6">
        <v>76258</v>
      </c>
      <c r="B432" s="111">
        <v>0</v>
      </c>
      <c r="C432" s="111">
        <v>0</v>
      </c>
      <c r="D432" s="111">
        <v>0</v>
      </c>
      <c r="E432" s="111">
        <v>0</v>
      </c>
      <c r="F432" s="111">
        <v>0</v>
      </c>
      <c r="G432" s="111">
        <v>0</v>
      </c>
      <c r="H432" s="111">
        <v>0</v>
      </c>
      <c r="I432" s="111">
        <v>2508</v>
      </c>
    </row>
    <row r="433" spans="1:9" x14ac:dyDescent="0.25">
      <c r="A433" s="6">
        <v>76259</v>
      </c>
      <c r="B433" s="111">
        <v>0</v>
      </c>
      <c r="C433" s="111">
        <v>0</v>
      </c>
      <c r="D433" s="111">
        <v>0</v>
      </c>
      <c r="E433" s="111">
        <v>0</v>
      </c>
      <c r="F433" s="111">
        <v>0</v>
      </c>
      <c r="G433" s="111">
        <v>0</v>
      </c>
      <c r="H433" s="111">
        <v>1068</v>
      </c>
      <c r="I433" s="111">
        <v>0</v>
      </c>
    </row>
    <row r="434" spans="1:9" x14ac:dyDescent="0.25">
      <c r="A434" s="6">
        <v>76261</v>
      </c>
      <c r="B434" s="111">
        <v>0</v>
      </c>
      <c r="C434" s="111">
        <v>0</v>
      </c>
      <c r="D434" s="111">
        <v>0</v>
      </c>
      <c r="E434" s="111">
        <v>0</v>
      </c>
      <c r="F434" s="111">
        <v>0</v>
      </c>
      <c r="G434" s="111">
        <v>0</v>
      </c>
      <c r="H434" s="111">
        <v>0</v>
      </c>
      <c r="I434" s="111">
        <v>110</v>
      </c>
    </row>
    <row r="435" spans="1:9" x14ac:dyDescent="0.25">
      <c r="A435" s="6">
        <v>76262</v>
      </c>
      <c r="B435" s="111">
        <v>0</v>
      </c>
      <c r="C435" s="111">
        <v>0</v>
      </c>
      <c r="D435" s="111">
        <v>0</v>
      </c>
      <c r="E435" s="111">
        <v>0</v>
      </c>
      <c r="F435" s="111">
        <v>0</v>
      </c>
      <c r="G435" s="111">
        <v>0</v>
      </c>
      <c r="H435" s="111">
        <v>10498</v>
      </c>
      <c r="I435" s="111">
        <v>0</v>
      </c>
    </row>
    <row r="436" spans="1:9" x14ac:dyDescent="0.25">
      <c r="A436" s="6">
        <v>76264</v>
      </c>
      <c r="B436" s="111">
        <v>0</v>
      </c>
      <c r="C436" s="111">
        <v>0</v>
      </c>
      <c r="D436" s="111">
        <v>0</v>
      </c>
      <c r="E436" s="111">
        <v>0</v>
      </c>
      <c r="F436" s="111">
        <v>0</v>
      </c>
      <c r="G436" s="111">
        <v>0</v>
      </c>
      <c r="H436" s="111">
        <v>235</v>
      </c>
      <c r="I436" s="111">
        <v>0</v>
      </c>
    </row>
    <row r="437" spans="1:9" x14ac:dyDescent="0.25">
      <c r="A437" s="6">
        <v>76265</v>
      </c>
      <c r="B437" s="111">
        <v>0</v>
      </c>
      <c r="C437" s="111">
        <v>0</v>
      </c>
      <c r="D437" s="111">
        <v>0</v>
      </c>
      <c r="E437" s="111">
        <v>0</v>
      </c>
      <c r="F437" s="111">
        <v>0</v>
      </c>
      <c r="G437" s="111">
        <v>0</v>
      </c>
      <c r="H437" s="111">
        <v>0</v>
      </c>
      <c r="I437" s="111">
        <v>462</v>
      </c>
    </row>
    <row r="438" spans="1:9" x14ac:dyDescent="0.25">
      <c r="A438" s="6">
        <v>76267</v>
      </c>
      <c r="B438" s="111">
        <v>0</v>
      </c>
      <c r="C438" s="111">
        <v>0</v>
      </c>
      <c r="D438" s="111">
        <v>0</v>
      </c>
      <c r="E438" s="111">
        <v>0</v>
      </c>
      <c r="F438" s="111">
        <v>0</v>
      </c>
      <c r="G438" s="111">
        <v>0</v>
      </c>
      <c r="H438" s="111">
        <v>2</v>
      </c>
      <c r="I438" s="111">
        <v>0</v>
      </c>
    </row>
    <row r="439" spans="1:9" x14ac:dyDescent="0.25">
      <c r="A439" s="6">
        <v>76268</v>
      </c>
      <c r="B439" s="111">
        <v>0</v>
      </c>
      <c r="C439" s="111">
        <v>0</v>
      </c>
      <c r="D439" s="111">
        <v>0</v>
      </c>
      <c r="E439" s="111">
        <v>0</v>
      </c>
      <c r="F439" s="111">
        <v>0</v>
      </c>
      <c r="G439" s="111">
        <v>0</v>
      </c>
      <c r="H439" s="111">
        <v>118</v>
      </c>
      <c r="I439" s="111">
        <v>0</v>
      </c>
    </row>
    <row r="440" spans="1:9" x14ac:dyDescent="0.25">
      <c r="A440" s="6">
        <v>76270</v>
      </c>
      <c r="B440" s="111">
        <v>0</v>
      </c>
      <c r="C440" s="111">
        <v>0</v>
      </c>
      <c r="D440" s="111">
        <v>0</v>
      </c>
      <c r="E440" s="111">
        <v>0</v>
      </c>
      <c r="F440" s="111">
        <v>0</v>
      </c>
      <c r="G440" s="111">
        <v>0</v>
      </c>
      <c r="H440" s="111">
        <v>238</v>
      </c>
      <c r="I440" s="111">
        <v>0</v>
      </c>
    </row>
    <row r="441" spans="1:9" x14ac:dyDescent="0.25">
      <c r="A441" s="6">
        <v>76271</v>
      </c>
      <c r="B441" s="111">
        <v>0</v>
      </c>
      <c r="C441" s="111">
        <v>0</v>
      </c>
      <c r="D441" s="111">
        <v>0</v>
      </c>
      <c r="E441" s="111">
        <v>0</v>
      </c>
      <c r="F441" s="111">
        <v>0</v>
      </c>
      <c r="G441" s="111">
        <v>0</v>
      </c>
      <c r="H441" s="111">
        <v>0</v>
      </c>
      <c r="I441" s="111">
        <v>599</v>
      </c>
    </row>
    <row r="442" spans="1:9" x14ac:dyDescent="0.25">
      <c r="A442" s="6">
        <v>76272</v>
      </c>
      <c r="B442" s="111">
        <v>0</v>
      </c>
      <c r="C442" s="111">
        <v>0</v>
      </c>
      <c r="D442" s="111">
        <v>0</v>
      </c>
      <c r="E442" s="111">
        <v>0</v>
      </c>
      <c r="F442" s="111">
        <v>0</v>
      </c>
      <c r="G442" s="111">
        <v>0</v>
      </c>
      <c r="H442" s="111">
        <v>329</v>
      </c>
      <c r="I442" s="111">
        <v>0</v>
      </c>
    </row>
    <row r="443" spans="1:9" x14ac:dyDescent="0.25">
      <c r="A443" s="6">
        <v>76273</v>
      </c>
      <c r="B443" s="111">
        <v>0</v>
      </c>
      <c r="C443" s="111">
        <v>0</v>
      </c>
      <c r="D443" s="111">
        <v>0</v>
      </c>
      <c r="E443" s="111">
        <v>0</v>
      </c>
      <c r="F443" s="111">
        <v>0</v>
      </c>
      <c r="G443" s="111">
        <v>0</v>
      </c>
      <c r="H443" s="111">
        <v>71</v>
      </c>
      <c r="I443" s="111">
        <v>0</v>
      </c>
    </row>
    <row r="444" spans="1:9" x14ac:dyDescent="0.25">
      <c r="A444" s="6">
        <v>76301</v>
      </c>
      <c r="B444" s="111">
        <v>0</v>
      </c>
      <c r="C444" s="111">
        <v>0</v>
      </c>
      <c r="D444" s="111">
        <v>0</v>
      </c>
      <c r="E444" s="111">
        <v>0</v>
      </c>
      <c r="F444" s="111">
        <v>0</v>
      </c>
      <c r="G444" s="111">
        <v>0</v>
      </c>
      <c r="H444" s="111">
        <v>6348</v>
      </c>
      <c r="I444" s="111">
        <v>0</v>
      </c>
    </row>
    <row r="445" spans="1:9" x14ac:dyDescent="0.25">
      <c r="A445" s="6">
        <v>76302</v>
      </c>
      <c r="B445" s="111">
        <v>0</v>
      </c>
      <c r="C445" s="111">
        <v>0</v>
      </c>
      <c r="D445" s="111">
        <v>0</v>
      </c>
      <c r="E445" s="111">
        <v>0</v>
      </c>
      <c r="F445" s="111">
        <v>0</v>
      </c>
      <c r="G445" s="111">
        <v>0</v>
      </c>
      <c r="H445" s="111">
        <v>5121</v>
      </c>
      <c r="I445" s="111">
        <v>0</v>
      </c>
    </row>
    <row r="446" spans="1:9" x14ac:dyDescent="0.25">
      <c r="A446" s="6">
        <v>76305</v>
      </c>
      <c r="B446" s="111">
        <v>0</v>
      </c>
      <c r="C446" s="111">
        <v>0</v>
      </c>
      <c r="D446" s="111">
        <v>0</v>
      </c>
      <c r="E446" s="111">
        <v>0</v>
      </c>
      <c r="F446" s="111">
        <v>0</v>
      </c>
      <c r="G446" s="111">
        <v>0</v>
      </c>
      <c r="H446" s="111">
        <v>2296</v>
      </c>
      <c r="I446" s="111">
        <v>33</v>
      </c>
    </row>
    <row r="447" spans="1:9" x14ac:dyDescent="0.25">
      <c r="A447" s="6">
        <v>76306</v>
      </c>
      <c r="B447" s="111">
        <v>0</v>
      </c>
      <c r="C447" s="111">
        <v>0</v>
      </c>
      <c r="D447" s="111">
        <v>0</v>
      </c>
      <c r="E447" s="111">
        <v>0</v>
      </c>
      <c r="F447" s="111">
        <v>0</v>
      </c>
      <c r="G447" s="111">
        <v>0</v>
      </c>
      <c r="H447" s="111">
        <v>5928</v>
      </c>
      <c r="I447" s="111">
        <v>0</v>
      </c>
    </row>
    <row r="448" spans="1:9" x14ac:dyDescent="0.25">
      <c r="A448" s="6">
        <v>76307</v>
      </c>
      <c r="B448" s="111">
        <v>0</v>
      </c>
      <c r="C448" s="111">
        <v>0</v>
      </c>
      <c r="D448" s="111">
        <v>0</v>
      </c>
      <c r="E448" s="111">
        <v>0</v>
      </c>
      <c r="F448" s="111">
        <v>0</v>
      </c>
      <c r="G448" s="111">
        <v>0</v>
      </c>
      <c r="H448" s="111">
        <v>2</v>
      </c>
      <c r="I448" s="111">
        <v>0</v>
      </c>
    </row>
    <row r="449" spans="1:9" x14ac:dyDescent="0.25">
      <c r="A449" s="6">
        <v>76308</v>
      </c>
      <c r="B449" s="111">
        <v>0</v>
      </c>
      <c r="C449" s="111">
        <v>0</v>
      </c>
      <c r="D449" s="111">
        <v>0</v>
      </c>
      <c r="E449" s="111">
        <v>0</v>
      </c>
      <c r="F449" s="111">
        <v>0</v>
      </c>
      <c r="G449" s="111">
        <v>0</v>
      </c>
      <c r="H449" s="111">
        <v>9175</v>
      </c>
      <c r="I449" s="111">
        <v>0</v>
      </c>
    </row>
    <row r="450" spans="1:9" x14ac:dyDescent="0.25">
      <c r="A450" s="6">
        <v>76309</v>
      </c>
      <c r="B450" s="111">
        <v>0</v>
      </c>
      <c r="C450" s="111">
        <v>0</v>
      </c>
      <c r="D450" s="111">
        <v>0</v>
      </c>
      <c r="E450" s="111">
        <v>0</v>
      </c>
      <c r="F450" s="111">
        <v>0</v>
      </c>
      <c r="G450" s="111">
        <v>0</v>
      </c>
      <c r="H450" s="111">
        <v>5640</v>
      </c>
      <c r="I450" s="111">
        <v>0</v>
      </c>
    </row>
    <row r="451" spans="1:9" x14ac:dyDescent="0.25">
      <c r="A451" s="6">
        <v>76310</v>
      </c>
      <c r="B451" s="111">
        <v>0</v>
      </c>
      <c r="C451" s="111">
        <v>0</v>
      </c>
      <c r="D451" s="111">
        <v>0</v>
      </c>
      <c r="E451" s="111">
        <v>0</v>
      </c>
      <c r="F451" s="111">
        <v>0</v>
      </c>
      <c r="G451" s="111">
        <v>0</v>
      </c>
      <c r="H451" s="111">
        <v>8894</v>
      </c>
      <c r="I451" s="111">
        <v>0</v>
      </c>
    </row>
    <row r="452" spans="1:9" x14ac:dyDescent="0.25">
      <c r="A452" s="6">
        <v>76311</v>
      </c>
      <c r="B452" s="111">
        <v>0</v>
      </c>
      <c r="C452" s="111">
        <v>0</v>
      </c>
      <c r="D452" s="111">
        <v>0</v>
      </c>
      <c r="E452" s="111">
        <v>0</v>
      </c>
      <c r="F452" s="111">
        <v>0</v>
      </c>
      <c r="G452" s="111">
        <v>0</v>
      </c>
      <c r="H452" s="111">
        <v>211</v>
      </c>
      <c r="I452" s="111">
        <v>0</v>
      </c>
    </row>
    <row r="453" spans="1:9" x14ac:dyDescent="0.25">
      <c r="A453" s="6">
        <v>76351</v>
      </c>
      <c r="B453" s="111">
        <v>0</v>
      </c>
      <c r="C453" s="111">
        <v>0</v>
      </c>
      <c r="D453" s="111">
        <v>0</v>
      </c>
      <c r="E453" s="111">
        <v>0</v>
      </c>
      <c r="F453" s="111">
        <v>0</v>
      </c>
      <c r="G453" s="111">
        <v>0</v>
      </c>
      <c r="H453" s="111">
        <v>1016</v>
      </c>
      <c r="I453" s="111">
        <v>0</v>
      </c>
    </row>
    <row r="454" spans="1:9" x14ac:dyDescent="0.25">
      <c r="A454" s="6">
        <v>76354</v>
      </c>
      <c r="B454" s="111">
        <v>0</v>
      </c>
      <c r="C454" s="111">
        <v>0</v>
      </c>
      <c r="D454" s="111">
        <v>0</v>
      </c>
      <c r="E454" s="111">
        <v>0</v>
      </c>
      <c r="F454" s="111">
        <v>0</v>
      </c>
      <c r="G454" s="111">
        <v>0</v>
      </c>
      <c r="H454" s="111">
        <v>4867</v>
      </c>
      <c r="I454" s="111">
        <v>0</v>
      </c>
    </row>
    <row r="455" spans="1:9" x14ac:dyDescent="0.25">
      <c r="A455" s="6">
        <v>76357</v>
      </c>
      <c r="B455" s="111">
        <v>0</v>
      </c>
      <c r="C455" s="111">
        <v>0</v>
      </c>
      <c r="D455" s="111">
        <v>0</v>
      </c>
      <c r="E455" s="111">
        <v>0</v>
      </c>
      <c r="F455" s="111">
        <v>0</v>
      </c>
      <c r="G455" s="111">
        <v>0</v>
      </c>
      <c r="H455" s="111">
        <v>0</v>
      </c>
      <c r="I455" s="111">
        <v>205</v>
      </c>
    </row>
    <row r="456" spans="1:9" x14ac:dyDescent="0.25">
      <c r="A456" s="6">
        <v>76360</v>
      </c>
      <c r="B456" s="111">
        <v>0</v>
      </c>
      <c r="C456" s="111">
        <v>0</v>
      </c>
      <c r="D456" s="111">
        <v>0</v>
      </c>
      <c r="E456" s="111">
        <v>0</v>
      </c>
      <c r="F456" s="111">
        <v>0</v>
      </c>
      <c r="G456" s="111">
        <v>0</v>
      </c>
      <c r="H456" s="111">
        <v>223</v>
      </c>
      <c r="I456" s="111">
        <v>0</v>
      </c>
    </row>
    <row r="457" spans="1:9" x14ac:dyDescent="0.25">
      <c r="A457" s="6">
        <v>76363</v>
      </c>
      <c r="B457" s="111">
        <v>0</v>
      </c>
      <c r="C457" s="111">
        <v>111</v>
      </c>
      <c r="D457" s="111">
        <v>0</v>
      </c>
      <c r="E457" s="111">
        <v>0</v>
      </c>
      <c r="F457" s="111">
        <v>0</v>
      </c>
      <c r="G457" s="111">
        <v>0</v>
      </c>
      <c r="H457" s="111">
        <v>0</v>
      </c>
      <c r="I457" s="111">
        <v>0</v>
      </c>
    </row>
    <row r="458" spans="1:9" x14ac:dyDescent="0.25">
      <c r="A458" s="6">
        <v>76364</v>
      </c>
      <c r="B458" s="111">
        <v>0</v>
      </c>
      <c r="C458" s="111">
        <v>4</v>
      </c>
      <c r="D458" s="111">
        <v>0</v>
      </c>
      <c r="E458" s="111">
        <v>0</v>
      </c>
      <c r="F458" s="111">
        <v>0</v>
      </c>
      <c r="G458" s="111">
        <v>0</v>
      </c>
      <c r="H458" s="111">
        <v>0</v>
      </c>
      <c r="I458" s="111">
        <v>0</v>
      </c>
    </row>
    <row r="459" spans="1:9" x14ac:dyDescent="0.25">
      <c r="A459" s="6">
        <v>76365</v>
      </c>
      <c r="B459" s="111">
        <v>0</v>
      </c>
      <c r="C459" s="111">
        <v>0</v>
      </c>
      <c r="D459" s="111">
        <v>0</v>
      </c>
      <c r="E459" s="111">
        <v>0</v>
      </c>
      <c r="F459" s="111">
        <v>0</v>
      </c>
      <c r="G459" s="111">
        <v>0</v>
      </c>
      <c r="H459" s="111">
        <v>1877</v>
      </c>
      <c r="I459" s="111">
        <v>0</v>
      </c>
    </row>
    <row r="460" spans="1:9" x14ac:dyDescent="0.25">
      <c r="A460" s="6">
        <v>76366</v>
      </c>
      <c r="B460" s="111">
        <v>0</v>
      </c>
      <c r="C460" s="111">
        <v>0</v>
      </c>
      <c r="D460" s="111">
        <v>0</v>
      </c>
      <c r="E460" s="111">
        <v>0</v>
      </c>
      <c r="F460" s="111">
        <v>0</v>
      </c>
      <c r="G460" s="111">
        <v>0</v>
      </c>
      <c r="H460" s="111">
        <v>1037</v>
      </c>
      <c r="I460" s="111">
        <v>0</v>
      </c>
    </row>
    <row r="461" spans="1:9" x14ac:dyDescent="0.25">
      <c r="A461" s="6">
        <v>76367</v>
      </c>
      <c r="B461" s="111">
        <v>0</v>
      </c>
      <c r="C461" s="111">
        <v>0</v>
      </c>
      <c r="D461" s="111">
        <v>0</v>
      </c>
      <c r="E461" s="111">
        <v>0</v>
      </c>
      <c r="F461" s="111">
        <v>0</v>
      </c>
      <c r="G461" s="111">
        <v>0</v>
      </c>
      <c r="H461" s="111">
        <v>4302</v>
      </c>
      <c r="I461" s="111">
        <v>0</v>
      </c>
    </row>
    <row r="462" spans="1:9" x14ac:dyDescent="0.25">
      <c r="A462" s="6">
        <v>76370</v>
      </c>
      <c r="B462" s="111">
        <v>0</v>
      </c>
      <c r="C462" s="111">
        <v>0</v>
      </c>
      <c r="D462" s="111">
        <v>0</v>
      </c>
      <c r="E462" s="111">
        <v>0</v>
      </c>
      <c r="F462" s="111">
        <v>0</v>
      </c>
      <c r="G462" s="111">
        <v>0</v>
      </c>
      <c r="H462" s="111">
        <v>0</v>
      </c>
      <c r="I462" s="111">
        <v>90</v>
      </c>
    </row>
    <row r="463" spans="1:9" x14ac:dyDescent="0.25">
      <c r="A463" s="6">
        <v>76371</v>
      </c>
      <c r="B463" s="111">
        <v>0</v>
      </c>
      <c r="C463" s="111">
        <v>661</v>
      </c>
      <c r="D463" s="111">
        <v>0</v>
      </c>
      <c r="E463" s="111">
        <v>0</v>
      </c>
      <c r="F463" s="111">
        <v>0</v>
      </c>
      <c r="G463" s="111">
        <v>0</v>
      </c>
      <c r="H463" s="111">
        <v>0</v>
      </c>
      <c r="I463" s="111">
        <v>0</v>
      </c>
    </row>
    <row r="464" spans="1:9" x14ac:dyDescent="0.25">
      <c r="A464" s="6">
        <v>76372</v>
      </c>
      <c r="B464" s="111">
        <v>0</v>
      </c>
      <c r="C464" s="111">
        <v>0</v>
      </c>
      <c r="D464" s="111">
        <v>0</v>
      </c>
      <c r="E464" s="111">
        <v>0</v>
      </c>
      <c r="F464" s="111">
        <v>0</v>
      </c>
      <c r="G464" s="111">
        <v>0</v>
      </c>
      <c r="H464" s="111">
        <v>0</v>
      </c>
      <c r="I464" s="111">
        <v>105</v>
      </c>
    </row>
    <row r="465" spans="1:9" x14ac:dyDescent="0.25">
      <c r="A465" s="6">
        <v>76373</v>
      </c>
      <c r="B465" s="111">
        <v>0</v>
      </c>
      <c r="C465" s="111">
        <v>64</v>
      </c>
      <c r="D465" s="111">
        <v>0</v>
      </c>
      <c r="E465" s="111">
        <v>0</v>
      </c>
      <c r="F465" s="111">
        <v>0</v>
      </c>
      <c r="G465" s="111">
        <v>0</v>
      </c>
      <c r="H465" s="111">
        <v>0</v>
      </c>
      <c r="I465" s="111">
        <v>0</v>
      </c>
    </row>
    <row r="466" spans="1:9" x14ac:dyDescent="0.25">
      <c r="A466" s="6">
        <v>76374</v>
      </c>
      <c r="B466" s="111">
        <v>0</v>
      </c>
      <c r="C466" s="111">
        <v>0</v>
      </c>
      <c r="D466" s="111">
        <v>0</v>
      </c>
      <c r="E466" s="111">
        <v>0</v>
      </c>
      <c r="F466" s="111">
        <v>0</v>
      </c>
      <c r="G466" s="111">
        <v>0</v>
      </c>
      <c r="H466" s="111">
        <v>2</v>
      </c>
      <c r="I466" s="111">
        <v>946</v>
      </c>
    </row>
    <row r="467" spans="1:9" x14ac:dyDescent="0.25">
      <c r="A467" s="6">
        <v>76377</v>
      </c>
      <c r="B467" s="111">
        <v>0</v>
      </c>
      <c r="C467" s="111">
        <v>0</v>
      </c>
      <c r="D467" s="111">
        <v>0</v>
      </c>
      <c r="E467" s="111">
        <v>0</v>
      </c>
      <c r="F467" s="111">
        <v>0</v>
      </c>
      <c r="G467" s="111">
        <v>0</v>
      </c>
      <c r="H467" s="111">
        <v>0</v>
      </c>
      <c r="I467" s="111">
        <v>417</v>
      </c>
    </row>
    <row r="468" spans="1:9" x14ac:dyDescent="0.25">
      <c r="A468" s="6">
        <v>76379</v>
      </c>
      <c r="B468" s="111">
        <v>0</v>
      </c>
      <c r="C468" s="111">
        <v>0</v>
      </c>
      <c r="D468" s="111">
        <v>0</v>
      </c>
      <c r="E468" s="111">
        <v>0</v>
      </c>
      <c r="F468" s="111">
        <v>0</v>
      </c>
      <c r="G468" s="111">
        <v>0</v>
      </c>
      <c r="H468" s="111">
        <v>2</v>
      </c>
      <c r="I468" s="111">
        <v>0</v>
      </c>
    </row>
    <row r="469" spans="1:9" x14ac:dyDescent="0.25">
      <c r="A469" s="6">
        <v>76380</v>
      </c>
      <c r="B469" s="111">
        <v>0</v>
      </c>
      <c r="C469" s="111">
        <v>0</v>
      </c>
      <c r="D469" s="111">
        <v>0</v>
      </c>
      <c r="E469" s="111">
        <v>0</v>
      </c>
      <c r="F469" s="111">
        <v>0</v>
      </c>
      <c r="G469" s="111">
        <v>0</v>
      </c>
      <c r="H469" s="111">
        <v>16</v>
      </c>
      <c r="I469" s="111">
        <v>0</v>
      </c>
    </row>
    <row r="470" spans="1:9" x14ac:dyDescent="0.25">
      <c r="A470" s="6">
        <v>76384</v>
      </c>
      <c r="B470" s="111">
        <v>0</v>
      </c>
      <c r="C470" s="111">
        <v>4439</v>
      </c>
      <c r="D470" s="111">
        <v>0</v>
      </c>
      <c r="E470" s="111">
        <v>0</v>
      </c>
      <c r="F470" s="111">
        <v>0</v>
      </c>
      <c r="G470" s="111">
        <v>0</v>
      </c>
      <c r="H470" s="111">
        <v>0</v>
      </c>
      <c r="I470" s="111">
        <v>0</v>
      </c>
    </row>
    <row r="471" spans="1:9" x14ac:dyDescent="0.25">
      <c r="A471" s="6">
        <v>76388</v>
      </c>
      <c r="B471" s="111">
        <v>0</v>
      </c>
      <c r="C471" s="111">
        <v>96</v>
      </c>
      <c r="D471" s="111">
        <v>0</v>
      </c>
      <c r="E471" s="111">
        <v>0</v>
      </c>
      <c r="F471" s="111">
        <v>0</v>
      </c>
      <c r="G471" s="111">
        <v>0</v>
      </c>
      <c r="H471" s="111">
        <v>0</v>
      </c>
      <c r="I471" s="111">
        <v>0</v>
      </c>
    </row>
    <row r="472" spans="1:9" x14ac:dyDescent="0.25">
      <c r="A472" s="6">
        <v>76401</v>
      </c>
      <c r="B472" s="111">
        <v>0</v>
      </c>
      <c r="C472" s="111">
        <v>0</v>
      </c>
      <c r="D472" s="111">
        <v>0</v>
      </c>
      <c r="E472" s="111">
        <v>0</v>
      </c>
      <c r="F472" s="111">
        <v>0</v>
      </c>
      <c r="G472" s="111">
        <v>0</v>
      </c>
      <c r="H472" s="111">
        <v>9372</v>
      </c>
      <c r="I472" s="111">
        <v>0</v>
      </c>
    </row>
    <row r="473" spans="1:9" x14ac:dyDescent="0.25">
      <c r="A473" s="6">
        <v>76424</v>
      </c>
      <c r="B473" s="111">
        <v>0</v>
      </c>
      <c r="C473" s="111">
        <v>0</v>
      </c>
      <c r="D473" s="111">
        <v>0</v>
      </c>
      <c r="E473" s="111">
        <v>0</v>
      </c>
      <c r="F473" s="111">
        <v>0</v>
      </c>
      <c r="G473" s="111">
        <v>0</v>
      </c>
      <c r="H473" s="111">
        <v>3986</v>
      </c>
      <c r="I473" s="111">
        <v>0</v>
      </c>
    </row>
    <row r="474" spans="1:9" x14ac:dyDescent="0.25">
      <c r="A474" s="6">
        <v>76426</v>
      </c>
      <c r="B474" s="111">
        <v>0</v>
      </c>
      <c r="C474" s="111">
        <v>0</v>
      </c>
      <c r="D474" s="111">
        <v>0</v>
      </c>
      <c r="E474" s="111">
        <v>0</v>
      </c>
      <c r="F474" s="111">
        <v>0</v>
      </c>
      <c r="G474" s="111">
        <v>0</v>
      </c>
      <c r="H474" s="111">
        <v>2705</v>
      </c>
      <c r="I474" s="111">
        <v>0</v>
      </c>
    </row>
    <row r="475" spans="1:9" x14ac:dyDescent="0.25">
      <c r="A475" s="6">
        <v>76427</v>
      </c>
      <c r="B475" s="111">
        <v>0</v>
      </c>
      <c r="C475" s="111">
        <v>0</v>
      </c>
      <c r="D475" s="111">
        <v>0</v>
      </c>
      <c r="E475" s="111">
        <v>0</v>
      </c>
      <c r="F475" s="111">
        <v>0</v>
      </c>
      <c r="G475" s="111">
        <v>0</v>
      </c>
      <c r="H475" s="111">
        <v>0</v>
      </c>
      <c r="I475" s="111">
        <v>345</v>
      </c>
    </row>
    <row r="476" spans="1:9" x14ac:dyDescent="0.25">
      <c r="A476" s="6">
        <v>76429</v>
      </c>
      <c r="B476" s="111">
        <v>0</v>
      </c>
      <c r="C476" s="111">
        <v>0</v>
      </c>
      <c r="D476" s="111">
        <v>0</v>
      </c>
      <c r="E476" s="111">
        <v>0</v>
      </c>
      <c r="F476" s="111">
        <v>0</v>
      </c>
      <c r="G476" s="111">
        <v>0</v>
      </c>
      <c r="H476" s="111">
        <v>35</v>
      </c>
      <c r="I476" s="111">
        <v>0</v>
      </c>
    </row>
    <row r="477" spans="1:9" x14ac:dyDescent="0.25">
      <c r="A477" s="6">
        <v>76430</v>
      </c>
      <c r="B477" s="111">
        <v>0</v>
      </c>
      <c r="C477" s="111">
        <v>1245</v>
      </c>
      <c r="D477" s="111">
        <v>0</v>
      </c>
      <c r="E477" s="111">
        <v>0</v>
      </c>
      <c r="F477" s="111">
        <v>0</v>
      </c>
      <c r="G477" s="111">
        <v>0</v>
      </c>
      <c r="H477" s="111">
        <v>0</v>
      </c>
      <c r="I477" s="111">
        <v>0</v>
      </c>
    </row>
    <row r="478" spans="1:9" x14ac:dyDescent="0.25">
      <c r="A478" s="6">
        <v>76431</v>
      </c>
      <c r="B478" s="111">
        <v>0</v>
      </c>
      <c r="C478" s="111">
        <v>0</v>
      </c>
      <c r="D478" s="111">
        <v>0</v>
      </c>
      <c r="E478" s="111">
        <v>0</v>
      </c>
      <c r="F478" s="111">
        <v>0</v>
      </c>
      <c r="G478" s="111">
        <v>0</v>
      </c>
      <c r="H478" s="111">
        <v>588</v>
      </c>
      <c r="I478" s="111">
        <v>0</v>
      </c>
    </row>
    <row r="479" spans="1:9" x14ac:dyDescent="0.25">
      <c r="A479" s="6">
        <v>76432</v>
      </c>
      <c r="B479" s="111">
        <v>0</v>
      </c>
      <c r="C479" s="111">
        <v>0</v>
      </c>
      <c r="D479" s="111">
        <v>0</v>
      </c>
      <c r="E479" s="111">
        <v>0</v>
      </c>
      <c r="F479" s="111">
        <v>0</v>
      </c>
      <c r="G479" s="111">
        <v>0</v>
      </c>
      <c r="H479" s="111">
        <v>237</v>
      </c>
      <c r="I479" s="111">
        <v>0</v>
      </c>
    </row>
    <row r="480" spans="1:9" x14ac:dyDescent="0.25">
      <c r="A480" s="6">
        <v>76433</v>
      </c>
      <c r="B480" s="111">
        <v>0</v>
      </c>
      <c r="C480" s="111">
        <v>0</v>
      </c>
      <c r="D480" s="111">
        <v>0</v>
      </c>
      <c r="E480" s="111">
        <v>0</v>
      </c>
      <c r="F480" s="111">
        <v>0</v>
      </c>
      <c r="G480" s="111">
        <v>0</v>
      </c>
      <c r="H480" s="111">
        <v>0</v>
      </c>
      <c r="I480" s="111">
        <v>50</v>
      </c>
    </row>
    <row r="481" spans="1:9" x14ac:dyDescent="0.25">
      <c r="A481" s="6">
        <v>76435</v>
      </c>
      <c r="B481" s="111">
        <v>0</v>
      </c>
      <c r="C481" s="111">
        <v>1</v>
      </c>
      <c r="D481" s="111">
        <v>0</v>
      </c>
      <c r="E481" s="111">
        <v>0</v>
      </c>
      <c r="F481" s="111">
        <v>0</v>
      </c>
      <c r="G481" s="111">
        <v>0</v>
      </c>
      <c r="H481" s="111">
        <v>141</v>
      </c>
      <c r="I481" s="111">
        <v>0</v>
      </c>
    </row>
    <row r="482" spans="1:9" x14ac:dyDescent="0.25">
      <c r="A482" s="6">
        <v>76436</v>
      </c>
      <c r="B482" s="111">
        <v>0</v>
      </c>
      <c r="C482" s="111">
        <v>0</v>
      </c>
      <c r="D482" s="111">
        <v>0</v>
      </c>
      <c r="E482" s="111">
        <v>0</v>
      </c>
      <c r="F482" s="111">
        <v>0</v>
      </c>
      <c r="G482" s="111">
        <v>0</v>
      </c>
      <c r="H482" s="111">
        <v>0</v>
      </c>
      <c r="I482" s="111">
        <v>78</v>
      </c>
    </row>
    <row r="483" spans="1:9" x14ac:dyDescent="0.25">
      <c r="A483" s="6">
        <v>76437</v>
      </c>
      <c r="B483" s="111">
        <v>0</v>
      </c>
      <c r="C483" s="111">
        <v>2437</v>
      </c>
      <c r="D483" s="111">
        <v>0</v>
      </c>
      <c r="E483" s="111">
        <v>0</v>
      </c>
      <c r="F483" s="111">
        <v>0</v>
      </c>
      <c r="G483" s="111">
        <v>0</v>
      </c>
      <c r="H483" s="111">
        <v>8</v>
      </c>
      <c r="I483" s="111">
        <v>0</v>
      </c>
    </row>
    <row r="484" spans="1:9" x14ac:dyDescent="0.25">
      <c r="A484" s="6">
        <v>76442</v>
      </c>
      <c r="B484" s="111">
        <v>0</v>
      </c>
      <c r="C484" s="111">
        <v>0</v>
      </c>
      <c r="D484" s="111">
        <v>0</v>
      </c>
      <c r="E484" s="111">
        <v>0</v>
      </c>
      <c r="F484" s="111">
        <v>0</v>
      </c>
      <c r="G484" s="111">
        <v>0</v>
      </c>
      <c r="H484" s="111">
        <v>2093</v>
      </c>
      <c r="I484" s="111">
        <v>0</v>
      </c>
    </row>
    <row r="485" spans="1:9" x14ac:dyDescent="0.25">
      <c r="A485" s="6">
        <v>76443</v>
      </c>
      <c r="B485" s="111">
        <v>0</v>
      </c>
      <c r="C485" s="111">
        <v>902</v>
      </c>
      <c r="D485" s="111">
        <v>0</v>
      </c>
      <c r="E485" s="111">
        <v>0</v>
      </c>
      <c r="F485" s="111">
        <v>0</v>
      </c>
      <c r="G485" s="111">
        <v>0</v>
      </c>
      <c r="H485" s="111">
        <v>0</v>
      </c>
      <c r="I485" s="111">
        <v>0</v>
      </c>
    </row>
    <row r="486" spans="1:9" x14ac:dyDescent="0.25">
      <c r="A486" s="6">
        <v>76444</v>
      </c>
      <c r="B486" s="111">
        <v>0</v>
      </c>
      <c r="C486" s="111">
        <v>0</v>
      </c>
      <c r="D486" s="111">
        <v>0</v>
      </c>
      <c r="E486" s="111">
        <v>0</v>
      </c>
      <c r="F486" s="111">
        <v>0</v>
      </c>
      <c r="G486" s="111">
        <v>0</v>
      </c>
      <c r="H486" s="111">
        <v>1281</v>
      </c>
      <c r="I486" s="111">
        <v>0</v>
      </c>
    </row>
    <row r="487" spans="1:9" x14ac:dyDescent="0.25">
      <c r="A487" s="6">
        <v>76445</v>
      </c>
      <c r="B487" s="111">
        <v>0</v>
      </c>
      <c r="C487" s="111">
        <v>0</v>
      </c>
      <c r="D487" s="111">
        <v>0</v>
      </c>
      <c r="E487" s="111">
        <v>0</v>
      </c>
      <c r="F487" s="111">
        <v>0</v>
      </c>
      <c r="G487" s="111">
        <v>0</v>
      </c>
      <c r="H487" s="111">
        <v>37</v>
      </c>
      <c r="I487" s="111">
        <v>0</v>
      </c>
    </row>
    <row r="488" spans="1:9" x14ac:dyDescent="0.25">
      <c r="A488" s="6">
        <v>76446</v>
      </c>
      <c r="B488" s="111">
        <v>0</v>
      </c>
      <c r="C488" s="111">
        <v>0</v>
      </c>
      <c r="D488" s="111">
        <v>0</v>
      </c>
      <c r="E488" s="111">
        <v>0</v>
      </c>
      <c r="F488" s="111">
        <v>0</v>
      </c>
      <c r="G488" s="111">
        <v>0</v>
      </c>
      <c r="H488" s="111">
        <v>1677</v>
      </c>
      <c r="I488" s="111">
        <v>0</v>
      </c>
    </row>
    <row r="489" spans="1:9" x14ac:dyDescent="0.25">
      <c r="A489" s="6">
        <v>76448</v>
      </c>
      <c r="B489" s="111">
        <v>0</v>
      </c>
      <c r="C489" s="111">
        <v>0</v>
      </c>
      <c r="D489" s="111">
        <v>0</v>
      </c>
      <c r="E489" s="111">
        <v>0</v>
      </c>
      <c r="F489" s="111">
        <v>0</v>
      </c>
      <c r="G489" s="111">
        <v>0</v>
      </c>
      <c r="H489" s="111">
        <v>2533</v>
      </c>
      <c r="I489" s="111">
        <v>0</v>
      </c>
    </row>
    <row r="490" spans="1:9" x14ac:dyDescent="0.25">
      <c r="A490" s="6">
        <v>76449</v>
      </c>
      <c r="B490" s="111">
        <v>0</v>
      </c>
      <c r="C490" s="111">
        <v>0</v>
      </c>
      <c r="D490" s="111">
        <v>0</v>
      </c>
      <c r="E490" s="111">
        <v>0</v>
      </c>
      <c r="F490" s="111">
        <v>0</v>
      </c>
      <c r="G490" s="111">
        <v>0</v>
      </c>
      <c r="H490" s="111">
        <v>465</v>
      </c>
      <c r="I490" s="111">
        <v>0</v>
      </c>
    </row>
    <row r="491" spans="1:9" x14ac:dyDescent="0.25">
      <c r="A491" s="6">
        <v>76450</v>
      </c>
      <c r="B491" s="111">
        <v>0</v>
      </c>
      <c r="C491" s="111">
        <v>0</v>
      </c>
      <c r="D491" s="111">
        <v>0</v>
      </c>
      <c r="E491" s="111">
        <v>0</v>
      </c>
      <c r="F491" s="111">
        <v>0</v>
      </c>
      <c r="G491" s="111">
        <v>0</v>
      </c>
      <c r="H491" s="111">
        <v>5733</v>
      </c>
      <c r="I491" s="111">
        <v>70</v>
      </c>
    </row>
    <row r="492" spans="1:9" x14ac:dyDescent="0.25">
      <c r="A492" s="6">
        <v>76453</v>
      </c>
      <c r="B492" s="111">
        <v>0</v>
      </c>
      <c r="C492" s="111">
        <v>0</v>
      </c>
      <c r="D492" s="111">
        <v>0</v>
      </c>
      <c r="E492" s="111">
        <v>0</v>
      </c>
      <c r="F492" s="111">
        <v>0</v>
      </c>
      <c r="G492" s="111">
        <v>0</v>
      </c>
      <c r="H492" s="111">
        <v>0</v>
      </c>
      <c r="I492" s="111">
        <v>581</v>
      </c>
    </row>
    <row r="493" spans="1:9" x14ac:dyDescent="0.25">
      <c r="A493" s="6">
        <v>76454</v>
      </c>
      <c r="B493" s="111">
        <v>0</v>
      </c>
      <c r="C493" s="111">
        <v>0</v>
      </c>
      <c r="D493" s="111">
        <v>0</v>
      </c>
      <c r="E493" s="111">
        <v>0</v>
      </c>
      <c r="F493" s="111">
        <v>0</v>
      </c>
      <c r="G493" s="111">
        <v>0</v>
      </c>
      <c r="H493" s="111">
        <v>611</v>
      </c>
      <c r="I493" s="111">
        <v>0</v>
      </c>
    </row>
    <row r="494" spans="1:9" x14ac:dyDescent="0.25">
      <c r="A494" s="6">
        <v>76455</v>
      </c>
      <c r="B494" s="111">
        <v>0</v>
      </c>
      <c r="C494" s="111">
        <v>0</v>
      </c>
      <c r="D494" s="111">
        <v>0</v>
      </c>
      <c r="E494" s="111">
        <v>0</v>
      </c>
      <c r="F494" s="111">
        <v>0</v>
      </c>
      <c r="G494" s="111">
        <v>0</v>
      </c>
      <c r="H494" s="111">
        <v>0</v>
      </c>
      <c r="I494" s="111">
        <v>239</v>
      </c>
    </row>
    <row r="495" spans="1:9" x14ac:dyDescent="0.25">
      <c r="A495" s="6">
        <v>76457</v>
      </c>
      <c r="B495" s="111">
        <v>0</v>
      </c>
      <c r="C495" s="111">
        <v>0</v>
      </c>
      <c r="D495" s="111">
        <v>0</v>
      </c>
      <c r="E495" s="111">
        <v>0</v>
      </c>
      <c r="F495" s="111">
        <v>0</v>
      </c>
      <c r="G495" s="111">
        <v>0</v>
      </c>
      <c r="H495" s="111">
        <v>0</v>
      </c>
      <c r="I495" s="111">
        <v>822</v>
      </c>
    </row>
    <row r="496" spans="1:9" x14ac:dyDescent="0.25">
      <c r="A496" s="6">
        <v>76458</v>
      </c>
      <c r="B496" s="111">
        <v>0</v>
      </c>
      <c r="C496" s="111">
        <v>0</v>
      </c>
      <c r="D496" s="111">
        <v>0</v>
      </c>
      <c r="E496" s="111">
        <v>0</v>
      </c>
      <c r="F496" s="111">
        <v>0</v>
      </c>
      <c r="G496" s="111">
        <v>0</v>
      </c>
      <c r="H496" s="111">
        <v>1659</v>
      </c>
      <c r="I496" s="111">
        <v>7</v>
      </c>
    </row>
    <row r="497" spans="1:9" x14ac:dyDescent="0.25">
      <c r="A497" s="6">
        <v>76459</v>
      </c>
      <c r="B497" s="111">
        <v>0</v>
      </c>
      <c r="C497" s="111">
        <v>0</v>
      </c>
      <c r="D497" s="111">
        <v>0</v>
      </c>
      <c r="E497" s="111">
        <v>0</v>
      </c>
      <c r="F497" s="111">
        <v>0</v>
      </c>
      <c r="G497" s="111">
        <v>0</v>
      </c>
      <c r="H497" s="111">
        <v>0</v>
      </c>
      <c r="I497" s="111">
        <v>59</v>
      </c>
    </row>
    <row r="498" spans="1:9" x14ac:dyDescent="0.25">
      <c r="A498" s="6">
        <v>76460</v>
      </c>
      <c r="B498" s="111">
        <v>0</v>
      </c>
      <c r="C498" s="111">
        <v>0</v>
      </c>
      <c r="D498" s="111">
        <v>0</v>
      </c>
      <c r="E498" s="111">
        <v>0</v>
      </c>
      <c r="F498" s="111">
        <v>0</v>
      </c>
      <c r="G498" s="111">
        <v>0</v>
      </c>
      <c r="H498" s="111">
        <v>5</v>
      </c>
      <c r="I498" s="111">
        <v>46</v>
      </c>
    </row>
    <row r="499" spans="1:9" x14ac:dyDescent="0.25">
      <c r="A499" s="6">
        <v>76462</v>
      </c>
      <c r="B499" s="111">
        <v>0</v>
      </c>
      <c r="C499" s="111">
        <v>0</v>
      </c>
      <c r="D499" s="111">
        <v>0</v>
      </c>
      <c r="E499" s="111">
        <v>0</v>
      </c>
      <c r="F499" s="111">
        <v>0</v>
      </c>
      <c r="G499" s="111">
        <v>0</v>
      </c>
      <c r="H499" s="111">
        <v>454</v>
      </c>
      <c r="I499" s="111">
        <v>0</v>
      </c>
    </row>
    <row r="500" spans="1:9" x14ac:dyDescent="0.25">
      <c r="A500" s="6">
        <v>76463</v>
      </c>
      <c r="B500" s="111">
        <v>0</v>
      </c>
      <c r="C500" s="111">
        <v>0</v>
      </c>
      <c r="D500" s="111">
        <v>0</v>
      </c>
      <c r="E500" s="111">
        <v>0</v>
      </c>
      <c r="F500" s="111">
        <v>0</v>
      </c>
      <c r="G500" s="111">
        <v>0</v>
      </c>
      <c r="H500" s="111">
        <v>0</v>
      </c>
      <c r="I500" s="111">
        <v>191</v>
      </c>
    </row>
    <row r="501" spans="1:9" x14ac:dyDescent="0.25">
      <c r="A501" s="6">
        <v>76464</v>
      </c>
      <c r="B501" s="111">
        <v>0</v>
      </c>
      <c r="C501" s="111">
        <v>305</v>
      </c>
      <c r="D501" s="111">
        <v>0</v>
      </c>
      <c r="E501" s="111">
        <v>0</v>
      </c>
      <c r="F501" s="111">
        <v>0</v>
      </c>
      <c r="G501" s="111">
        <v>0</v>
      </c>
      <c r="H501" s="111">
        <v>0</v>
      </c>
      <c r="I501" s="111">
        <v>0</v>
      </c>
    </row>
    <row r="502" spans="1:9" x14ac:dyDescent="0.25">
      <c r="A502" s="6">
        <v>76466</v>
      </c>
      <c r="B502" s="111">
        <v>0</v>
      </c>
      <c r="C502" s="111">
        <v>0</v>
      </c>
      <c r="D502" s="111">
        <v>0</v>
      </c>
      <c r="E502" s="111">
        <v>0</v>
      </c>
      <c r="F502" s="111">
        <v>0</v>
      </c>
      <c r="G502" s="111">
        <v>0</v>
      </c>
      <c r="H502" s="111">
        <v>6</v>
      </c>
      <c r="I502" s="111">
        <v>0</v>
      </c>
    </row>
    <row r="503" spans="1:9" x14ac:dyDescent="0.25">
      <c r="A503" s="6">
        <v>76469</v>
      </c>
      <c r="B503" s="111">
        <v>0</v>
      </c>
      <c r="C503" s="111">
        <v>119</v>
      </c>
      <c r="D503" s="111">
        <v>0</v>
      </c>
      <c r="E503" s="111">
        <v>0</v>
      </c>
      <c r="F503" s="111">
        <v>0</v>
      </c>
      <c r="G503" s="111">
        <v>0</v>
      </c>
      <c r="H503" s="111">
        <v>0</v>
      </c>
      <c r="I503" s="111">
        <v>0</v>
      </c>
    </row>
    <row r="504" spans="1:9" x14ac:dyDescent="0.25">
      <c r="A504" s="6">
        <v>76470</v>
      </c>
      <c r="B504" s="111">
        <v>0</v>
      </c>
      <c r="C504" s="111">
        <v>0</v>
      </c>
      <c r="D504" s="111">
        <v>0</v>
      </c>
      <c r="E504" s="111">
        <v>0</v>
      </c>
      <c r="F504" s="111">
        <v>0</v>
      </c>
      <c r="G504" s="111">
        <v>0</v>
      </c>
      <c r="H504" s="111">
        <v>1398</v>
      </c>
      <c r="I504" s="111">
        <v>0</v>
      </c>
    </row>
    <row r="505" spans="1:9" x14ac:dyDescent="0.25">
      <c r="A505" s="6">
        <v>76471</v>
      </c>
      <c r="B505" s="111">
        <v>0</v>
      </c>
      <c r="C505" s="111">
        <v>791</v>
      </c>
      <c r="D505" s="111">
        <v>0</v>
      </c>
      <c r="E505" s="111">
        <v>0</v>
      </c>
      <c r="F505" s="111">
        <v>0</v>
      </c>
      <c r="G505" s="111">
        <v>0</v>
      </c>
      <c r="H505" s="111">
        <v>0</v>
      </c>
      <c r="I505" s="111">
        <v>0</v>
      </c>
    </row>
    <row r="506" spans="1:9" x14ac:dyDescent="0.25">
      <c r="A506" s="6">
        <v>76472</v>
      </c>
      <c r="B506" s="111">
        <v>0</v>
      </c>
      <c r="C506" s="111">
        <v>0</v>
      </c>
      <c r="D506" s="111">
        <v>0</v>
      </c>
      <c r="E506" s="111">
        <v>0</v>
      </c>
      <c r="F506" s="111">
        <v>0</v>
      </c>
      <c r="G506" s="111">
        <v>0</v>
      </c>
      <c r="H506" s="111">
        <v>199</v>
      </c>
      <c r="I506" s="111">
        <v>220</v>
      </c>
    </row>
    <row r="507" spans="1:9" x14ac:dyDescent="0.25">
      <c r="A507" s="6">
        <v>76475</v>
      </c>
      <c r="B507" s="111">
        <v>0</v>
      </c>
      <c r="C507" s="111">
        <v>0</v>
      </c>
      <c r="D507" s="111">
        <v>0</v>
      </c>
      <c r="E507" s="111">
        <v>0</v>
      </c>
      <c r="F507" s="111">
        <v>0</v>
      </c>
      <c r="G507" s="111">
        <v>0</v>
      </c>
      <c r="H507" s="111">
        <v>28</v>
      </c>
      <c r="I507" s="111">
        <v>381</v>
      </c>
    </row>
    <row r="508" spans="1:9" x14ac:dyDescent="0.25">
      <c r="A508" s="6">
        <v>76476</v>
      </c>
      <c r="B508" s="111">
        <v>0</v>
      </c>
      <c r="C508" s="111">
        <v>0</v>
      </c>
      <c r="D508" s="111">
        <v>0</v>
      </c>
      <c r="E508" s="111">
        <v>0</v>
      </c>
      <c r="F508" s="111">
        <v>0</v>
      </c>
      <c r="G508" s="111">
        <v>0</v>
      </c>
      <c r="H508" s="111">
        <v>0</v>
      </c>
      <c r="I508" s="111">
        <v>574</v>
      </c>
    </row>
    <row r="509" spans="1:9" x14ac:dyDescent="0.25">
      <c r="A509" s="6">
        <v>76481</v>
      </c>
      <c r="B509" s="111">
        <v>0</v>
      </c>
      <c r="C509" s="111">
        <v>0</v>
      </c>
      <c r="D509" s="111">
        <v>0</v>
      </c>
      <c r="E509" s="111">
        <v>0</v>
      </c>
      <c r="F509" s="111">
        <v>0</v>
      </c>
      <c r="G509" s="111">
        <v>0</v>
      </c>
      <c r="H509" s="111">
        <v>2</v>
      </c>
      <c r="I509" s="111">
        <v>86</v>
      </c>
    </row>
    <row r="510" spans="1:9" x14ac:dyDescent="0.25">
      <c r="A510" s="6">
        <v>76483</v>
      </c>
      <c r="B510" s="111">
        <v>0</v>
      </c>
      <c r="C510" s="111">
        <v>486</v>
      </c>
      <c r="D510" s="111">
        <v>0</v>
      </c>
      <c r="E510" s="111">
        <v>0</v>
      </c>
      <c r="F510" s="111">
        <v>0</v>
      </c>
      <c r="G510" s="111">
        <v>0</v>
      </c>
      <c r="H510" s="111">
        <v>0</v>
      </c>
      <c r="I510" s="111">
        <v>0</v>
      </c>
    </row>
    <row r="511" spans="1:9" x14ac:dyDescent="0.25">
      <c r="A511" s="6">
        <v>76484</v>
      </c>
      <c r="B511" s="111">
        <v>0</v>
      </c>
      <c r="C511" s="111">
        <v>0</v>
      </c>
      <c r="D511" s="111">
        <v>0</v>
      </c>
      <c r="E511" s="111">
        <v>0</v>
      </c>
      <c r="F511" s="111">
        <v>0</v>
      </c>
      <c r="G511" s="111">
        <v>0</v>
      </c>
      <c r="H511" s="111">
        <v>43</v>
      </c>
      <c r="I511" s="111">
        <v>0</v>
      </c>
    </row>
    <row r="512" spans="1:9" x14ac:dyDescent="0.25">
      <c r="A512" s="6">
        <v>76486</v>
      </c>
      <c r="B512" s="111">
        <v>0</v>
      </c>
      <c r="C512" s="111">
        <v>0</v>
      </c>
      <c r="D512" s="111">
        <v>0</v>
      </c>
      <c r="E512" s="111">
        <v>0</v>
      </c>
      <c r="F512" s="111">
        <v>0</v>
      </c>
      <c r="G512" s="111">
        <v>0</v>
      </c>
      <c r="H512" s="111">
        <v>118</v>
      </c>
      <c r="I512" s="111">
        <v>0</v>
      </c>
    </row>
    <row r="513" spans="1:9" x14ac:dyDescent="0.25">
      <c r="A513" s="6">
        <v>76487</v>
      </c>
      <c r="B513" s="111">
        <v>0</v>
      </c>
      <c r="C513" s="111">
        <v>0</v>
      </c>
      <c r="D513" s="111">
        <v>0</v>
      </c>
      <c r="E513" s="111">
        <v>0</v>
      </c>
      <c r="F513" s="111">
        <v>0</v>
      </c>
      <c r="G513" s="111">
        <v>0</v>
      </c>
      <c r="H513" s="111">
        <v>575</v>
      </c>
      <c r="I513" s="111">
        <v>0</v>
      </c>
    </row>
    <row r="514" spans="1:9" x14ac:dyDescent="0.25">
      <c r="A514" s="6">
        <v>76490</v>
      </c>
      <c r="B514" s="111">
        <v>0</v>
      </c>
      <c r="C514" s="111">
        <v>0</v>
      </c>
      <c r="D514" s="111">
        <v>0</v>
      </c>
      <c r="E514" s="111">
        <v>0</v>
      </c>
      <c r="F514" s="111">
        <v>0</v>
      </c>
      <c r="G514" s="111">
        <v>0</v>
      </c>
      <c r="H514" s="111">
        <v>10</v>
      </c>
      <c r="I514" s="111">
        <v>0</v>
      </c>
    </row>
    <row r="515" spans="1:9" x14ac:dyDescent="0.25">
      <c r="A515" s="6">
        <v>76491</v>
      </c>
      <c r="B515" s="111">
        <v>0</v>
      </c>
      <c r="C515" s="111">
        <v>186</v>
      </c>
      <c r="D515" s="111">
        <v>0</v>
      </c>
      <c r="E515" s="111">
        <v>0</v>
      </c>
      <c r="F515" s="111">
        <v>0</v>
      </c>
      <c r="G515" s="111">
        <v>0</v>
      </c>
      <c r="H515" s="111">
        <v>0</v>
      </c>
      <c r="I515" s="111">
        <v>0</v>
      </c>
    </row>
    <row r="516" spans="1:9" x14ac:dyDescent="0.25">
      <c r="A516" s="6">
        <v>76501</v>
      </c>
      <c r="B516" s="111">
        <v>0</v>
      </c>
      <c r="C516" s="111">
        <v>0</v>
      </c>
      <c r="D516" s="111">
        <v>0</v>
      </c>
      <c r="E516" s="111">
        <v>0</v>
      </c>
      <c r="F516" s="111">
        <v>0</v>
      </c>
      <c r="G516" s="111">
        <v>0</v>
      </c>
      <c r="H516" s="111">
        <v>7355</v>
      </c>
      <c r="I516" s="111">
        <v>0</v>
      </c>
    </row>
    <row r="517" spans="1:9" x14ac:dyDescent="0.25">
      <c r="A517" s="6">
        <v>76502</v>
      </c>
      <c r="B517" s="111">
        <v>0</v>
      </c>
      <c r="C517" s="111">
        <v>0</v>
      </c>
      <c r="D517" s="111">
        <v>0</v>
      </c>
      <c r="E517" s="111">
        <v>0</v>
      </c>
      <c r="F517" s="111">
        <v>0</v>
      </c>
      <c r="G517" s="111">
        <v>0</v>
      </c>
      <c r="H517" s="111">
        <v>24386</v>
      </c>
      <c r="I517" s="111">
        <v>0</v>
      </c>
    </row>
    <row r="518" spans="1:9" x14ac:dyDescent="0.25">
      <c r="A518" s="6">
        <v>76503</v>
      </c>
      <c r="B518" s="111">
        <v>0</v>
      </c>
      <c r="C518" s="111">
        <v>0</v>
      </c>
      <c r="D518" s="111">
        <v>0</v>
      </c>
      <c r="E518" s="111">
        <v>0</v>
      </c>
      <c r="F518" s="111">
        <v>0</v>
      </c>
      <c r="G518" s="111">
        <v>0</v>
      </c>
      <c r="H518" s="111">
        <v>13</v>
      </c>
      <c r="I518" s="111">
        <v>0</v>
      </c>
    </row>
    <row r="519" spans="1:9" x14ac:dyDescent="0.25">
      <c r="A519" s="6">
        <v>76504</v>
      </c>
      <c r="B519" s="111">
        <v>0</v>
      </c>
      <c r="C519" s="111">
        <v>0</v>
      </c>
      <c r="D519" s="111">
        <v>0</v>
      </c>
      <c r="E519" s="111">
        <v>0</v>
      </c>
      <c r="F519" s="111">
        <v>0</v>
      </c>
      <c r="G519" s="111">
        <v>0</v>
      </c>
      <c r="H519" s="111">
        <v>12751</v>
      </c>
      <c r="I519" s="111">
        <v>0</v>
      </c>
    </row>
    <row r="520" spans="1:9" x14ac:dyDescent="0.25">
      <c r="A520" s="6">
        <v>76511</v>
      </c>
      <c r="B520" s="111">
        <v>0</v>
      </c>
      <c r="C520" s="111">
        <v>0</v>
      </c>
      <c r="D520" s="111">
        <v>0</v>
      </c>
      <c r="E520" s="111">
        <v>0</v>
      </c>
      <c r="F520" s="111">
        <v>0</v>
      </c>
      <c r="G520" s="111">
        <v>0</v>
      </c>
      <c r="H520" s="111">
        <v>57</v>
      </c>
      <c r="I520" s="111">
        <v>0</v>
      </c>
    </row>
    <row r="521" spans="1:9" x14ac:dyDescent="0.25">
      <c r="A521" s="6">
        <v>76513</v>
      </c>
      <c r="B521" s="111">
        <v>0</v>
      </c>
      <c r="C521" s="111">
        <v>0</v>
      </c>
      <c r="D521" s="111">
        <v>0</v>
      </c>
      <c r="E521" s="111">
        <v>0</v>
      </c>
      <c r="F521" s="111">
        <v>0</v>
      </c>
      <c r="G521" s="111">
        <v>0</v>
      </c>
      <c r="H521" s="111">
        <v>19240</v>
      </c>
      <c r="I521" s="111">
        <v>0</v>
      </c>
    </row>
    <row r="522" spans="1:9" x14ac:dyDescent="0.25">
      <c r="A522" s="6">
        <v>76518</v>
      </c>
      <c r="B522" s="111">
        <v>0</v>
      </c>
      <c r="C522" s="111">
        <v>0</v>
      </c>
      <c r="D522" s="111">
        <v>0</v>
      </c>
      <c r="E522" s="111">
        <v>0</v>
      </c>
      <c r="F522" s="111">
        <v>0</v>
      </c>
      <c r="G522" s="111">
        <v>0</v>
      </c>
      <c r="H522" s="111">
        <v>305</v>
      </c>
      <c r="I522" s="111">
        <v>0</v>
      </c>
    </row>
    <row r="523" spans="1:9" x14ac:dyDescent="0.25">
      <c r="A523" s="6">
        <v>76519</v>
      </c>
      <c r="B523" s="111">
        <v>0</v>
      </c>
      <c r="C523" s="111">
        <v>0</v>
      </c>
      <c r="D523" s="111">
        <v>0</v>
      </c>
      <c r="E523" s="111">
        <v>0</v>
      </c>
      <c r="F523" s="111">
        <v>0</v>
      </c>
      <c r="G523" s="111">
        <v>0</v>
      </c>
      <c r="H523" s="111">
        <v>55</v>
      </c>
      <c r="I523" s="111">
        <v>0</v>
      </c>
    </row>
    <row r="524" spans="1:9" x14ac:dyDescent="0.25">
      <c r="A524" s="6">
        <v>76520</v>
      </c>
      <c r="B524" s="111">
        <v>0</v>
      </c>
      <c r="C524" s="111">
        <v>0</v>
      </c>
      <c r="D524" s="111">
        <v>0</v>
      </c>
      <c r="E524" s="111">
        <v>0</v>
      </c>
      <c r="F524" s="111">
        <v>0</v>
      </c>
      <c r="G524" s="111">
        <v>0</v>
      </c>
      <c r="H524" s="111">
        <v>2825</v>
      </c>
      <c r="I524" s="111">
        <v>0</v>
      </c>
    </row>
    <row r="525" spans="1:9" x14ac:dyDescent="0.25">
      <c r="A525" s="6">
        <v>76522</v>
      </c>
      <c r="B525" s="111">
        <v>0</v>
      </c>
      <c r="C525" s="111">
        <v>0</v>
      </c>
      <c r="D525" s="111">
        <v>0</v>
      </c>
      <c r="E525" s="111">
        <v>0</v>
      </c>
      <c r="F525" s="111">
        <v>0</v>
      </c>
      <c r="G525" s="111">
        <v>0</v>
      </c>
      <c r="H525" s="111">
        <v>15722</v>
      </c>
      <c r="I525" s="111">
        <v>0</v>
      </c>
    </row>
    <row r="526" spans="1:9" x14ac:dyDescent="0.25">
      <c r="A526" s="6">
        <v>76524</v>
      </c>
      <c r="B526" s="111">
        <v>0</v>
      </c>
      <c r="C526" s="111">
        <v>0</v>
      </c>
      <c r="D526" s="111">
        <v>0</v>
      </c>
      <c r="E526" s="111">
        <v>0</v>
      </c>
      <c r="F526" s="111">
        <v>0</v>
      </c>
      <c r="G526" s="111">
        <v>0</v>
      </c>
      <c r="H526" s="111">
        <v>824</v>
      </c>
      <c r="I526" s="111">
        <v>0</v>
      </c>
    </row>
    <row r="527" spans="1:9" x14ac:dyDescent="0.25">
      <c r="A527" s="6">
        <v>76527</v>
      </c>
      <c r="B527" s="111">
        <v>0</v>
      </c>
      <c r="C527" s="111">
        <v>0</v>
      </c>
      <c r="D527" s="111">
        <v>0</v>
      </c>
      <c r="E527" s="111">
        <v>0</v>
      </c>
      <c r="F527" s="111">
        <v>0</v>
      </c>
      <c r="G527" s="111">
        <v>0</v>
      </c>
      <c r="H527" s="111">
        <v>681</v>
      </c>
      <c r="I527" s="111">
        <v>0</v>
      </c>
    </row>
    <row r="528" spans="1:9" x14ac:dyDescent="0.25">
      <c r="A528" s="6">
        <v>76528</v>
      </c>
      <c r="B528" s="111">
        <v>0</v>
      </c>
      <c r="C528" s="111">
        <v>0</v>
      </c>
      <c r="D528" s="111">
        <v>0</v>
      </c>
      <c r="E528" s="111">
        <v>0</v>
      </c>
      <c r="F528" s="111">
        <v>0</v>
      </c>
      <c r="G528" s="111">
        <v>0</v>
      </c>
      <c r="H528" s="111">
        <v>0</v>
      </c>
      <c r="I528" s="111">
        <v>3624</v>
      </c>
    </row>
    <row r="529" spans="1:9" x14ac:dyDescent="0.25">
      <c r="A529" s="6">
        <v>76530</v>
      </c>
      <c r="B529" s="111">
        <v>0</v>
      </c>
      <c r="C529" s="111">
        <v>0</v>
      </c>
      <c r="D529" s="111">
        <v>0</v>
      </c>
      <c r="E529" s="111">
        <v>0</v>
      </c>
      <c r="F529" s="111">
        <v>0</v>
      </c>
      <c r="G529" s="111">
        <v>0</v>
      </c>
      <c r="H529" s="111">
        <v>918</v>
      </c>
      <c r="I529" s="111">
        <v>0</v>
      </c>
    </row>
    <row r="530" spans="1:9" x14ac:dyDescent="0.25">
      <c r="A530" s="6">
        <v>76531</v>
      </c>
      <c r="B530" s="111">
        <v>0</v>
      </c>
      <c r="C530" s="111">
        <v>0</v>
      </c>
      <c r="D530" s="111">
        <v>0</v>
      </c>
      <c r="E530" s="111">
        <v>0</v>
      </c>
      <c r="F530" s="111">
        <v>0</v>
      </c>
      <c r="G530" s="111">
        <v>0</v>
      </c>
      <c r="H530" s="111">
        <v>0</v>
      </c>
      <c r="I530" s="111">
        <v>1578</v>
      </c>
    </row>
    <row r="531" spans="1:9" x14ac:dyDescent="0.25">
      <c r="A531" s="6">
        <v>76534</v>
      </c>
      <c r="B531" s="111">
        <v>0</v>
      </c>
      <c r="C531" s="111">
        <v>0</v>
      </c>
      <c r="D531" s="111">
        <v>0</v>
      </c>
      <c r="E531" s="111">
        <v>0</v>
      </c>
      <c r="F531" s="111">
        <v>0</v>
      </c>
      <c r="G531" s="111">
        <v>0</v>
      </c>
      <c r="H531" s="111">
        <v>981</v>
      </c>
      <c r="I531" s="111">
        <v>0</v>
      </c>
    </row>
    <row r="532" spans="1:9" x14ac:dyDescent="0.25">
      <c r="A532" s="6">
        <v>76537</v>
      </c>
      <c r="B532" s="111">
        <v>0</v>
      </c>
      <c r="C532" s="111">
        <v>0</v>
      </c>
      <c r="D532" s="111">
        <v>0</v>
      </c>
      <c r="E532" s="111">
        <v>0</v>
      </c>
      <c r="F532" s="111">
        <v>0</v>
      </c>
      <c r="G532" s="111">
        <v>0</v>
      </c>
      <c r="H532" s="111">
        <v>5303</v>
      </c>
      <c r="I532" s="111">
        <v>0</v>
      </c>
    </row>
    <row r="533" spans="1:9" x14ac:dyDescent="0.25">
      <c r="A533" s="6">
        <v>76538</v>
      </c>
      <c r="B533" s="111">
        <v>0</v>
      </c>
      <c r="C533" s="111">
        <v>0</v>
      </c>
      <c r="D533" s="111">
        <v>0</v>
      </c>
      <c r="E533" s="111">
        <v>0</v>
      </c>
      <c r="F533" s="111">
        <v>0</v>
      </c>
      <c r="G533" s="111">
        <v>0</v>
      </c>
      <c r="H533" s="111">
        <v>0</v>
      </c>
      <c r="I533" s="111">
        <v>27</v>
      </c>
    </row>
    <row r="534" spans="1:9" x14ac:dyDescent="0.25">
      <c r="A534" s="6">
        <v>76539</v>
      </c>
      <c r="B534" s="111">
        <v>0</v>
      </c>
      <c r="C534" s="111">
        <v>0</v>
      </c>
      <c r="D534" s="111">
        <v>0</v>
      </c>
      <c r="E534" s="111">
        <v>0</v>
      </c>
      <c r="F534" s="111">
        <v>0</v>
      </c>
      <c r="G534" s="111">
        <v>0</v>
      </c>
      <c r="H534" s="111">
        <v>773</v>
      </c>
      <c r="I534" s="111">
        <v>0</v>
      </c>
    </row>
    <row r="535" spans="1:9" x14ac:dyDescent="0.25">
      <c r="A535" s="6">
        <v>76540</v>
      </c>
      <c r="B535" s="111">
        <v>0</v>
      </c>
      <c r="C535" s="111">
        <v>0</v>
      </c>
      <c r="D535" s="111">
        <v>0</v>
      </c>
      <c r="E535" s="111">
        <v>0</v>
      </c>
      <c r="F535" s="111">
        <v>0</v>
      </c>
      <c r="G535" s="111">
        <v>0</v>
      </c>
      <c r="H535" s="111">
        <v>19</v>
      </c>
      <c r="I535" s="111">
        <v>0</v>
      </c>
    </row>
    <row r="536" spans="1:9" x14ac:dyDescent="0.25">
      <c r="A536" s="6">
        <v>76541</v>
      </c>
      <c r="B536" s="111">
        <v>0</v>
      </c>
      <c r="C536" s="111">
        <v>0</v>
      </c>
      <c r="D536" s="111">
        <v>0</v>
      </c>
      <c r="E536" s="111">
        <v>0</v>
      </c>
      <c r="F536" s="111">
        <v>0</v>
      </c>
      <c r="G536" s="111">
        <v>0</v>
      </c>
      <c r="H536" s="111">
        <v>9801</v>
      </c>
      <c r="I536" s="111">
        <v>0</v>
      </c>
    </row>
    <row r="537" spans="1:9" x14ac:dyDescent="0.25">
      <c r="A537" s="6">
        <v>76542</v>
      </c>
      <c r="B537" s="111">
        <v>0</v>
      </c>
      <c r="C537" s="111">
        <v>0</v>
      </c>
      <c r="D537" s="111">
        <v>0</v>
      </c>
      <c r="E537" s="111">
        <v>0</v>
      </c>
      <c r="F537" s="111">
        <v>0</v>
      </c>
      <c r="G537" s="111">
        <v>0</v>
      </c>
      <c r="H537" s="111">
        <v>20784</v>
      </c>
      <c r="I537" s="111">
        <v>0</v>
      </c>
    </row>
    <row r="538" spans="1:9" x14ac:dyDescent="0.25">
      <c r="A538" s="6">
        <v>76543</v>
      </c>
      <c r="B538" s="111">
        <v>0</v>
      </c>
      <c r="C538" s="111">
        <v>0</v>
      </c>
      <c r="D538" s="111">
        <v>0</v>
      </c>
      <c r="E538" s="111">
        <v>0</v>
      </c>
      <c r="F538" s="111">
        <v>0</v>
      </c>
      <c r="G538" s="111">
        <v>0</v>
      </c>
      <c r="H538" s="111">
        <v>14259</v>
      </c>
      <c r="I538" s="111">
        <v>0</v>
      </c>
    </row>
    <row r="539" spans="1:9" x14ac:dyDescent="0.25">
      <c r="A539" s="6">
        <v>76544</v>
      </c>
      <c r="B539" s="111">
        <v>0</v>
      </c>
      <c r="C539" s="111">
        <v>0</v>
      </c>
      <c r="D539" s="111">
        <v>0</v>
      </c>
      <c r="E539" s="111">
        <v>0</v>
      </c>
      <c r="F539" s="111">
        <v>0</v>
      </c>
      <c r="G539" s="111">
        <v>0</v>
      </c>
      <c r="H539" s="111">
        <v>1</v>
      </c>
      <c r="I539" s="111">
        <v>0</v>
      </c>
    </row>
    <row r="540" spans="1:9" x14ac:dyDescent="0.25">
      <c r="A540" s="6">
        <v>76548</v>
      </c>
      <c r="B540" s="111">
        <v>0</v>
      </c>
      <c r="C540" s="111">
        <v>0</v>
      </c>
      <c r="D540" s="111">
        <v>0</v>
      </c>
      <c r="E540" s="111">
        <v>0</v>
      </c>
      <c r="F540" s="111">
        <v>0</v>
      </c>
      <c r="G540" s="111">
        <v>0</v>
      </c>
      <c r="H540" s="111">
        <v>12126</v>
      </c>
      <c r="I540" s="111">
        <v>0</v>
      </c>
    </row>
    <row r="541" spans="1:9" x14ac:dyDescent="0.25">
      <c r="A541" s="6">
        <v>76549</v>
      </c>
      <c r="B541" s="111">
        <v>0</v>
      </c>
      <c r="C541" s="111">
        <v>0</v>
      </c>
      <c r="D541" s="111">
        <v>0</v>
      </c>
      <c r="E541" s="111">
        <v>0</v>
      </c>
      <c r="F541" s="111">
        <v>0</v>
      </c>
      <c r="G541" s="111">
        <v>0</v>
      </c>
      <c r="H541" s="111">
        <v>19410</v>
      </c>
      <c r="I541" s="111">
        <v>0</v>
      </c>
    </row>
    <row r="542" spans="1:9" x14ac:dyDescent="0.25">
      <c r="A542" s="6">
        <v>76554</v>
      </c>
      <c r="B542" s="111">
        <v>0</v>
      </c>
      <c r="C542" s="111">
        <v>0</v>
      </c>
      <c r="D542" s="111">
        <v>0</v>
      </c>
      <c r="E542" s="111">
        <v>0</v>
      </c>
      <c r="F542" s="111">
        <v>0</v>
      </c>
      <c r="G542" s="111">
        <v>0</v>
      </c>
      <c r="H542" s="111">
        <v>901</v>
      </c>
      <c r="I542" s="111">
        <v>0</v>
      </c>
    </row>
    <row r="543" spans="1:9" x14ac:dyDescent="0.25">
      <c r="A543" s="6">
        <v>76556</v>
      </c>
      <c r="B543" s="111">
        <v>0</v>
      </c>
      <c r="C543" s="111">
        <v>0</v>
      </c>
      <c r="D543" s="111">
        <v>0</v>
      </c>
      <c r="E543" s="111">
        <v>0</v>
      </c>
      <c r="F543" s="111">
        <v>0</v>
      </c>
      <c r="G543" s="111">
        <v>0</v>
      </c>
      <c r="H543" s="111">
        <v>228</v>
      </c>
      <c r="I543" s="111">
        <v>0</v>
      </c>
    </row>
    <row r="544" spans="1:9" x14ac:dyDescent="0.25">
      <c r="A544" s="6">
        <v>76557</v>
      </c>
      <c r="B544" s="111">
        <v>0</v>
      </c>
      <c r="C544" s="111">
        <v>0</v>
      </c>
      <c r="D544" s="111">
        <v>0</v>
      </c>
      <c r="E544" s="111">
        <v>0</v>
      </c>
      <c r="F544" s="111">
        <v>0</v>
      </c>
      <c r="G544" s="111">
        <v>0</v>
      </c>
      <c r="H544" s="111">
        <v>1094</v>
      </c>
      <c r="I544" s="111">
        <v>0</v>
      </c>
    </row>
    <row r="545" spans="1:9" x14ac:dyDescent="0.25">
      <c r="A545" s="6">
        <v>76559</v>
      </c>
      <c r="B545" s="111">
        <v>0</v>
      </c>
      <c r="C545" s="111">
        <v>0</v>
      </c>
      <c r="D545" s="111">
        <v>0</v>
      </c>
      <c r="E545" s="111">
        <v>0</v>
      </c>
      <c r="F545" s="111">
        <v>0</v>
      </c>
      <c r="G545" s="111">
        <v>0</v>
      </c>
      <c r="H545" s="111">
        <v>3181</v>
      </c>
      <c r="I545" s="111">
        <v>0</v>
      </c>
    </row>
    <row r="546" spans="1:9" x14ac:dyDescent="0.25">
      <c r="A546" s="6">
        <v>76561</v>
      </c>
      <c r="B546" s="111">
        <v>0</v>
      </c>
      <c r="C546" s="111">
        <v>0</v>
      </c>
      <c r="D546" s="111">
        <v>0</v>
      </c>
      <c r="E546" s="111">
        <v>0</v>
      </c>
      <c r="F546" s="111">
        <v>0</v>
      </c>
      <c r="G546" s="111">
        <v>0</v>
      </c>
      <c r="H546" s="111">
        <v>198</v>
      </c>
      <c r="I546" s="111">
        <v>0</v>
      </c>
    </row>
    <row r="547" spans="1:9" x14ac:dyDescent="0.25">
      <c r="A547" s="6">
        <v>76564</v>
      </c>
      <c r="B547" s="111">
        <v>0</v>
      </c>
      <c r="C547" s="111">
        <v>0</v>
      </c>
      <c r="D547" s="111">
        <v>0</v>
      </c>
      <c r="E547" s="111">
        <v>0</v>
      </c>
      <c r="F547" s="111">
        <v>0</v>
      </c>
      <c r="G547" s="111">
        <v>0</v>
      </c>
      <c r="H547" s="111">
        <v>19</v>
      </c>
      <c r="I547" s="111">
        <v>0</v>
      </c>
    </row>
    <row r="548" spans="1:9" x14ac:dyDescent="0.25">
      <c r="A548" s="6">
        <v>76566</v>
      </c>
      <c r="B548" s="111">
        <v>0</v>
      </c>
      <c r="C548" s="111">
        <v>0</v>
      </c>
      <c r="D548" s="111">
        <v>0</v>
      </c>
      <c r="E548" s="111">
        <v>0</v>
      </c>
      <c r="F548" s="111">
        <v>0</v>
      </c>
      <c r="G548" s="111">
        <v>0</v>
      </c>
      <c r="H548" s="111">
        <v>0</v>
      </c>
      <c r="I548" s="111">
        <v>3</v>
      </c>
    </row>
    <row r="549" spans="1:9" x14ac:dyDescent="0.25">
      <c r="A549" s="6">
        <v>76567</v>
      </c>
      <c r="B549" s="111">
        <v>0</v>
      </c>
      <c r="C549" s="111">
        <v>0</v>
      </c>
      <c r="D549" s="111">
        <v>0</v>
      </c>
      <c r="E549" s="111">
        <v>0</v>
      </c>
      <c r="F549" s="111">
        <v>0</v>
      </c>
      <c r="G549" s="111">
        <v>0</v>
      </c>
      <c r="H549" s="111">
        <v>2907</v>
      </c>
      <c r="I549" s="111">
        <v>0</v>
      </c>
    </row>
    <row r="550" spans="1:9" x14ac:dyDescent="0.25">
      <c r="A550" s="6">
        <v>76569</v>
      </c>
      <c r="B550" s="111">
        <v>0</v>
      </c>
      <c r="C550" s="111">
        <v>0</v>
      </c>
      <c r="D550" s="111">
        <v>0</v>
      </c>
      <c r="E550" s="111">
        <v>0</v>
      </c>
      <c r="F550" s="111">
        <v>0</v>
      </c>
      <c r="G550" s="111">
        <v>0</v>
      </c>
      <c r="H550" s="111">
        <v>751</v>
      </c>
      <c r="I550" s="111">
        <v>0</v>
      </c>
    </row>
    <row r="551" spans="1:9" x14ac:dyDescent="0.25">
      <c r="A551" s="6">
        <v>76570</v>
      </c>
      <c r="B551" s="111">
        <v>0</v>
      </c>
      <c r="C551" s="111">
        <v>0</v>
      </c>
      <c r="D551" s="111">
        <v>0</v>
      </c>
      <c r="E551" s="111">
        <v>0</v>
      </c>
      <c r="F551" s="111">
        <v>0</v>
      </c>
      <c r="G551" s="111">
        <v>0</v>
      </c>
      <c r="H551" s="111">
        <v>677</v>
      </c>
      <c r="I551" s="111">
        <v>0</v>
      </c>
    </row>
    <row r="552" spans="1:9" x14ac:dyDescent="0.25">
      <c r="A552" s="6">
        <v>76571</v>
      </c>
      <c r="B552" s="111">
        <v>0</v>
      </c>
      <c r="C552" s="111">
        <v>0</v>
      </c>
      <c r="D552" s="111">
        <v>0</v>
      </c>
      <c r="E552" s="111">
        <v>0</v>
      </c>
      <c r="F552" s="111">
        <v>0</v>
      </c>
      <c r="G552" s="111">
        <v>0</v>
      </c>
      <c r="H552" s="111">
        <v>4090</v>
      </c>
      <c r="I552" s="111">
        <v>0</v>
      </c>
    </row>
    <row r="553" spans="1:9" x14ac:dyDescent="0.25">
      <c r="A553" s="6">
        <v>76574</v>
      </c>
      <c r="B553" s="111">
        <v>0</v>
      </c>
      <c r="C553" s="111">
        <v>0</v>
      </c>
      <c r="D553" s="111">
        <v>0</v>
      </c>
      <c r="E553" s="111">
        <v>0</v>
      </c>
      <c r="F553" s="111">
        <v>0</v>
      </c>
      <c r="G553" s="111">
        <v>0</v>
      </c>
      <c r="H553" s="111">
        <v>8993</v>
      </c>
      <c r="I553" s="111">
        <v>0</v>
      </c>
    </row>
    <row r="554" spans="1:9" x14ac:dyDescent="0.25">
      <c r="A554" s="6">
        <v>76577</v>
      </c>
      <c r="B554" s="111">
        <v>0</v>
      </c>
      <c r="C554" s="111">
        <v>0</v>
      </c>
      <c r="D554" s="111">
        <v>0</v>
      </c>
      <c r="E554" s="111">
        <v>0</v>
      </c>
      <c r="F554" s="111">
        <v>0</v>
      </c>
      <c r="G554" s="111">
        <v>0</v>
      </c>
      <c r="H554" s="111">
        <v>1091</v>
      </c>
      <c r="I554" s="111">
        <v>0</v>
      </c>
    </row>
    <row r="555" spans="1:9" x14ac:dyDescent="0.25">
      <c r="A555" s="6">
        <v>76578</v>
      </c>
      <c r="B555" s="111">
        <v>0</v>
      </c>
      <c r="C555" s="111">
        <v>0</v>
      </c>
      <c r="D555" s="111">
        <v>0</v>
      </c>
      <c r="E555" s="111">
        <v>0</v>
      </c>
      <c r="F555" s="111">
        <v>0</v>
      </c>
      <c r="G555" s="111">
        <v>0</v>
      </c>
      <c r="H555" s="111">
        <v>525</v>
      </c>
      <c r="I555" s="111">
        <v>0</v>
      </c>
    </row>
    <row r="556" spans="1:9" x14ac:dyDescent="0.25">
      <c r="A556" s="6">
        <v>76579</v>
      </c>
      <c r="B556" s="111">
        <v>0</v>
      </c>
      <c r="C556" s="111">
        <v>0</v>
      </c>
      <c r="D556" s="111">
        <v>0</v>
      </c>
      <c r="E556" s="111">
        <v>0</v>
      </c>
      <c r="F556" s="111">
        <v>0</v>
      </c>
      <c r="G556" s="111">
        <v>0</v>
      </c>
      <c r="H556" s="111">
        <v>2401</v>
      </c>
      <c r="I556" s="111">
        <v>0</v>
      </c>
    </row>
    <row r="557" spans="1:9" x14ac:dyDescent="0.25">
      <c r="A557" s="6">
        <v>76621</v>
      </c>
      <c r="B557" s="111">
        <v>0</v>
      </c>
      <c r="C557" s="111">
        <v>0</v>
      </c>
      <c r="D557" s="111">
        <v>0</v>
      </c>
      <c r="E557" s="111">
        <v>0</v>
      </c>
      <c r="F557" s="111">
        <v>0</v>
      </c>
      <c r="G557" s="111">
        <v>0</v>
      </c>
      <c r="H557" s="111">
        <v>184</v>
      </c>
      <c r="I557" s="111">
        <v>0</v>
      </c>
    </row>
    <row r="558" spans="1:9" x14ac:dyDescent="0.25">
      <c r="A558" s="6">
        <v>76623</v>
      </c>
      <c r="B558" s="111">
        <v>0</v>
      </c>
      <c r="C558" s="111">
        <v>0</v>
      </c>
      <c r="D558" s="111">
        <v>0</v>
      </c>
      <c r="E558" s="111">
        <v>0</v>
      </c>
      <c r="F558" s="111">
        <v>0</v>
      </c>
      <c r="G558" s="111">
        <v>0</v>
      </c>
      <c r="H558" s="111">
        <v>48</v>
      </c>
      <c r="I558" s="111">
        <v>0</v>
      </c>
    </row>
    <row r="559" spans="1:9" x14ac:dyDescent="0.25">
      <c r="A559" s="6">
        <v>76624</v>
      </c>
      <c r="B559" s="111">
        <v>0</v>
      </c>
      <c r="C559" s="111">
        <v>0</v>
      </c>
      <c r="D559" s="111">
        <v>0</v>
      </c>
      <c r="E559" s="111">
        <v>0</v>
      </c>
      <c r="F559" s="111">
        <v>0</v>
      </c>
      <c r="G559" s="111">
        <v>0</v>
      </c>
      <c r="H559" s="111">
        <v>627</v>
      </c>
      <c r="I559" s="111">
        <v>0</v>
      </c>
    </row>
    <row r="560" spans="1:9" x14ac:dyDescent="0.25">
      <c r="A560" s="6">
        <v>76626</v>
      </c>
      <c r="B560" s="111">
        <v>0</v>
      </c>
      <c r="C560" s="111">
        <v>0</v>
      </c>
      <c r="D560" s="111">
        <v>0</v>
      </c>
      <c r="E560" s="111">
        <v>0</v>
      </c>
      <c r="F560" s="111">
        <v>0</v>
      </c>
      <c r="G560" s="111">
        <v>0</v>
      </c>
      <c r="H560" s="111">
        <v>405</v>
      </c>
      <c r="I560" s="111">
        <v>0</v>
      </c>
    </row>
    <row r="561" spans="1:9" x14ac:dyDescent="0.25">
      <c r="A561" s="6">
        <v>76627</v>
      </c>
      <c r="B561" s="111">
        <v>0</v>
      </c>
      <c r="C561" s="111">
        <v>0</v>
      </c>
      <c r="D561" s="111">
        <v>0</v>
      </c>
      <c r="E561" s="111">
        <v>0</v>
      </c>
      <c r="F561" s="111">
        <v>0</v>
      </c>
      <c r="G561" s="111">
        <v>0</v>
      </c>
      <c r="H561" s="111">
        <v>0</v>
      </c>
      <c r="I561" s="111">
        <v>276</v>
      </c>
    </row>
    <row r="562" spans="1:9" x14ac:dyDescent="0.25">
      <c r="A562" s="6">
        <v>76628</v>
      </c>
      <c r="B562" s="111">
        <v>0</v>
      </c>
      <c r="C562" s="111">
        <v>0</v>
      </c>
      <c r="D562" s="111">
        <v>0</v>
      </c>
      <c r="E562" s="111">
        <v>0</v>
      </c>
      <c r="F562" s="111">
        <v>0</v>
      </c>
      <c r="G562" s="111">
        <v>0</v>
      </c>
      <c r="H562" s="111">
        <v>6</v>
      </c>
      <c r="I562" s="111">
        <v>0</v>
      </c>
    </row>
    <row r="563" spans="1:9" x14ac:dyDescent="0.25">
      <c r="A563" s="6">
        <v>76630</v>
      </c>
      <c r="B563" s="111">
        <v>0</v>
      </c>
      <c r="C563" s="111">
        <v>0</v>
      </c>
      <c r="D563" s="111">
        <v>0</v>
      </c>
      <c r="E563" s="111">
        <v>0</v>
      </c>
      <c r="F563" s="111">
        <v>0</v>
      </c>
      <c r="G563" s="111">
        <v>0</v>
      </c>
      <c r="H563" s="111">
        <v>230</v>
      </c>
      <c r="I563" s="111">
        <v>0</v>
      </c>
    </row>
    <row r="564" spans="1:9" x14ac:dyDescent="0.25">
      <c r="A564" s="6">
        <v>76631</v>
      </c>
      <c r="B564" s="111">
        <v>0</v>
      </c>
      <c r="C564" s="111">
        <v>0</v>
      </c>
      <c r="D564" s="111">
        <v>0</v>
      </c>
      <c r="E564" s="111">
        <v>0</v>
      </c>
      <c r="F564" s="111">
        <v>0</v>
      </c>
      <c r="G564" s="111">
        <v>0</v>
      </c>
      <c r="H564" s="111">
        <v>153</v>
      </c>
      <c r="I564" s="111">
        <v>0</v>
      </c>
    </row>
    <row r="565" spans="1:9" x14ac:dyDescent="0.25">
      <c r="A565" s="6">
        <v>76632</v>
      </c>
      <c r="B565" s="111">
        <v>0</v>
      </c>
      <c r="C565" s="111">
        <v>0</v>
      </c>
      <c r="D565" s="111">
        <v>0</v>
      </c>
      <c r="E565" s="111">
        <v>0</v>
      </c>
      <c r="F565" s="111">
        <v>0</v>
      </c>
      <c r="G565" s="111">
        <v>0</v>
      </c>
      <c r="H565" s="111">
        <v>350</v>
      </c>
      <c r="I565" s="111">
        <v>0</v>
      </c>
    </row>
    <row r="566" spans="1:9" x14ac:dyDescent="0.25">
      <c r="A566" s="6">
        <v>76633</v>
      </c>
      <c r="B566" s="111">
        <v>0</v>
      </c>
      <c r="C566" s="111">
        <v>0</v>
      </c>
      <c r="D566" s="111">
        <v>0</v>
      </c>
      <c r="E566" s="111">
        <v>0</v>
      </c>
      <c r="F566" s="111">
        <v>0</v>
      </c>
      <c r="G566" s="111">
        <v>0</v>
      </c>
      <c r="H566" s="111">
        <v>664</v>
      </c>
      <c r="I566" s="111">
        <v>0</v>
      </c>
    </row>
    <row r="567" spans="1:9" x14ac:dyDescent="0.25">
      <c r="A567" s="6">
        <v>76634</v>
      </c>
      <c r="B567" s="111">
        <v>0</v>
      </c>
      <c r="C567" s="111">
        <v>0</v>
      </c>
      <c r="D567" s="111">
        <v>0</v>
      </c>
      <c r="E567" s="111">
        <v>0</v>
      </c>
      <c r="F567" s="111">
        <v>0</v>
      </c>
      <c r="G567" s="111">
        <v>0</v>
      </c>
      <c r="H567" s="111">
        <v>0</v>
      </c>
      <c r="I567" s="111">
        <v>2813</v>
      </c>
    </row>
    <row r="568" spans="1:9" x14ac:dyDescent="0.25">
      <c r="A568" s="6">
        <v>76635</v>
      </c>
      <c r="B568" s="111">
        <v>0</v>
      </c>
      <c r="C568" s="111">
        <v>0</v>
      </c>
      <c r="D568" s="111">
        <v>0</v>
      </c>
      <c r="E568" s="111">
        <v>0</v>
      </c>
      <c r="F568" s="111">
        <v>0</v>
      </c>
      <c r="G568" s="111">
        <v>0</v>
      </c>
      <c r="H568" s="111">
        <v>352</v>
      </c>
      <c r="I568" s="111">
        <v>0</v>
      </c>
    </row>
    <row r="569" spans="1:9" x14ac:dyDescent="0.25">
      <c r="A569" s="6">
        <v>76636</v>
      </c>
      <c r="B569" s="111">
        <v>0</v>
      </c>
      <c r="C569" s="111">
        <v>0</v>
      </c>
      <c r="D569" s="111">
        <v>0</v>
      </c>
      <c r="E569" s="111">
        <v>0</v>
      </c>
      <c r="F569" s="111">
        <v>0</v>
      </c>
      <c r="G569" s="111">
        <v>0</v>
      </c>
      <c r="H569" s="111">
        <v>0</v>
      </c>
      <c r="I569" s="111">
        <v>343</v>
      </c>
    </row>
    <row r="570" spans="1:9" x14ac:dyDescent="0.25">
      <c r="A570" s="6">
        <v>76638</v>
      </c>
      <c r="B570" s="111">
        <v>0</v>
      </c>
      <c r="C570" s="111">
        <v>0</v>
      </c>
      <c r="D570" s="111">
        <v>0</v>
      </c>
      <c r="E570" s="111">
        <v>0</v>
      </c>
      <c r="F570" s="111">
        <v>0</v>
      </c>
      <c r="G570" s="111">
        <v>0</v>
      </c>
      <c r="H570" s="111">
        <v>22</v>
      </c>
      <c r="I570" s="111">
        <v>425</v>
      </c>
    </row>
    <row r="571" spans="1:9" x14ac:dyDescent="0.25">
      <c r="A571" s="6">
        <v>76639</v>
      </c>
      <c r="B571" s="111">
        <v>0</v>
      </c>
      <c r="C571" s="111">
        <v>0</v>
      </c>
      <c r="D571" s="111">
        <v>0</v>
      </c>
      <c r="E571" s="111">
        <v>0</v>
      </c>
      <c r="F571" s="111">
        <v>0</v>
      </c>
      <c r="G571" s="111">
        <v>0</v>
      </c>
      <c r="H571" s="111">
        <v>453</v>
      </c>
      <c r="I571" s="111">
        <v>0</v>
      </c>
    </row>
    <row r="572" spans="1:9" x14ac:dyDescent="0.25">
      <c r="A572" s="6">
        <v>76640</v>
      </c>
      <c r="B572" s="111">
        <v>0</v>
      </c>
      <c r="C572" s="111">
        <v>0</v>
      </c>
      <c r="D572" s="111">
        <v>0</v>
      </c>
      <c r="E572" s="111">
        <v>0</v>
      </c>
      <c r="F572" s="111">
        <v>0</v>
      </c>
      <c r="G572" s="111">
        <v>0</v>
      </c>
      <c r="H572" s="111">
        <v>625</v>
      </c>
      <c r="I572" s="111">
        <v>0</v>
      </c>
    </row>
    <row r="573" spans="1:9" x14ac:dyDescent="0.25">
      <c r="A573" s="6">
        <v>76641</v>
      </c>
      <c r="B573" s="111">
        <v>0</v>
      </c>
      <c r="C573" s="111">
        <v>0</v>
      </c>
      <c r="D573" s="111">
        <v>0</v>
      </c>
      <c r="E573" s="111">
        <v>0</v>
      </c>
      <c r="F573" s="111">
        <v>0</v>
      </c>
      <c r="G573" s="111">
        <v>0</v>
      </c>
      <c r="H573" s="111">
        <v>268</v>
      </c>
      <c r="I573" s="111">
        <v>0</v>
      </c>
    </row>
    <row r="574" spans="1:9" x14ac:dyDescent="0.25">
      <c r="A574" s="6">
        <v>76642</v>
      </c>
      <c r="B574" s="111">
        <v>0</v>
      </c>
      <c r="C574" s="111">
        <v>0</v>
      </c>
      <c r="D574" s="111">
        <v>0</v>
      </c>
      <c r="E574" s="111">
        <v>0</v>
      </c>
      <c r="F574" s="111">
        <v>0</v>
      </c>
      <c r="G574" s="111">
        <v>0</v>
      </c>
      <c r="H574" s="111">
        <v>1560</v>
      </c>
      <c r="I574" s="111">
        <v>0</v>
      </c>
    </row>
    <row r="575" spans="1:9" x14ac:dyDescent="0.25">
      <c r="A575" s="6">
        <v>76643</v>
      </c>
      <c r="B575" s="111">
        <v>0</v>
      </c>
      <c r="C575" s="111">
        <v>0</v>
      </c>
      <c r="D575" s="111">
        <v>0</v>
      </c>
      <c r="E575" s="111">
        <v>0</v>
      </c>
      <c r="F575" s="111">
        <v>0</v>
      </c>
      <c r="G575" s="111">
        <v>0</v>
      </c>
      <c r="H575" s="111">
        <v>6604</v>
      </c>
      <c r="I575" s="111">
        <v>0</v>
      </c>
    </row>
    <row r="576" spans="1:9" x14ac:dyDescent="0.25">
      <c r="A576" s="6">
        <v>76645</v>
      </c>
      <c r="B576" s="111">
        <v>0</v>
      </c>
      <c r="C576" s="111">
        <v>0</v>
      </c>
      <c r="D576" s="111">
        <v>0</v>
      </c>
      <c r="E576" s="111">
        <v>0</v>
      </c>
      <c r="F576" s="111">
        <v>0</v>
      </c>
      <c r="G576" s="111">
        <v>0</v>
      </c>
      <c r="H576" s="111">
        <v>3989</v>
      </c>
      <c r="I576" s="111">
        <v>0</v>
      </c>
    </row>
    <row r="577" spans="1:9" x14ac:dyDescent="0.25">
      <c r="A577" s="6">
        <v>76648</v>
      </c>
      <c r="B577" s="111">
        <v>0</v>
      </c>
      <c r="C577" s="111">
        <v>0</v>
      </c>
      <c r="D577" s="111">
        <v>0</v>
      </c>
      <c r="E577" s="111">
        <v>0</v>
      </c>
      <c r="F577" s="111">
        <v>0</v>
      </c>
      <c r="G577" s="111">
        <v>0</v>
      </c>
      <c r="H577" s="111">
        <v>903</v>
      </c>
      <c r="I577" s="111">
        <v>0</v>
      </c>
    </row>
    <row r="578" spans="1:9" x14ac:dyDescent="0.25">
      <c r="A578" s="6">
        <v>76649</v>
      </c>
      <c r="B578" s="111">
        <v>0</v>
      </c>
      <c r="C578" s="111">
        <v>0</v>
      </c>
      <c r="D578" s="111">
        <v>0</v>
      </c>
      <c r="E578" s="111">
        <v>0</v>
      </c>
      <c r="F578" s="111">
        <v>0</v>
      </c>
      <c r="G578" s="111">
        <v>0</v>
      </c>
      <c r="H578" s="111">
        <v>0</v>
      </c>
      <c r="I578" s="111">
        <v>227</v>
      </c>
    </row>
    <row r="579" spans="1:9" x14ac:dyDescent="0.25">
      <c r="A579" s="6">
        <v>76650</v>
      </c>
      <c r="B579" s="111">
        <v>0</v>
      </c>
      <c r="C579" s="111">
        <v>0</v>
      </c>
      <c r="D579" s="111">
        <v>0</v>
      </c>
      <c r="E579" s="111">
        <v>0</v>
      </c>
      <c r="F579" s="111">
        <v>0</v>
      </c>
      <c r="G579" s="111">
        <v>0</v>
      </c>
      <c r="H579" s="111">
        <v>5</v>
      </c>
      <c r="I579" s="111">
        <v>0</v>
      </c>
    </row>
    <row r="580" spans="1:9" x14ac:dyDescent="0.25">
      <c r="A580" s="6">
        <v>76651</v>
      </c>
      <c r="B580" s="111">
        <v>0</v>
      </c>
      <c r="C580" s="111">
        <v>0</v>
      </c>
      <c r="D580" s="111">
        <v>0</v>
      </c>
      <c r="E580" s="111">
        <v>0</v>
      </c>
      <c r="F580" s="111">
        <v>0</v>
      </c>
      <c r="G580" s="111">
        <v>0</v>
      </c>
      <c r="H580" s="111">
        <v>1227</v>
      </c>
      <c r="I580" s="111">
        <v>0</v>
      </c>
    </row>
    <row r="581" spans="1:9" x14ac:dyDescent="0.25">
      <c r="A581" s="6">
        <v>76652</v>
      </c>
      <c r="B581" s="111">
        <v>0</v>
      </c>
      <c r="C581" s="111">
        <v>0</v>
      </c>
      <c r="D581" s="111">
        <v>0</v>
      </c>
      <c r="E581" s="111">
        <v>0</v>
      </c>
      <c r="F581" s="111">
        <v>0</v>
      </c>
      <c r="G581" s="111">
        <v>0</v>
      </c>
      <c r="H581" s="111">
        <v>0</v>
      </c>
      <c r="I581" s="111">
        <v>392</v>
      </c>
    </row>
    <row r="582" spans="1:9" x14ac:dyDescent="0.25">
      <c r="A582" s="6">
        <v>76654</v>
      </c>
      <c r="B582" s="111">
        <v>0</v>
      </c>
      <c r="C582" s="111">
        <v>0</v>
      </c>
      <c r="D582" s="111">
        <v>0</v>
      </c>
      <c r="E582" s="111">
        <v>0</v>
      </c>
      <c r="F582" s="111">
        <v>0</v>
      </c>
      <c r="G582" s="111">
        <v>0</v>
      </c>
      <c r="H582" s="111">
        <v>92</v>
      </c>
      <c r="I582" s="111">
        <v>0</v>
      </c>
    </row>
    <row r="583" spans="1:9" x14ac:dyDescent="0.25">
      <c r="A583" s="6">
        <v>76655</v>
      </c>
      <c r="B583" s="111">
        <v>0</v>
      </c>
      <c r="C583" s="111">
        <v>0</v>
      </c>
      <c r="D583" s="111">
        <v>0</v>
      </c>
      <c r="E583" s="111">
        <v>0</v>
      </c>
      <c r="F583" s="111">
        <v>0</v>
      </c>
      <c r="G583" s="111">
        <v>0</v>
      </c>
      <c r="H583" s="111">
        <v>3847</v>
      </c>
      <c r="I583" s="111">
        <v>0</v>
      </c>
    </row>
    <row r="584" spans="1:9" x14ac:dyDescent="0.25">
      <c r="A584" s="6">
        <v>76656</v>
      </c>
      <c r="B584" s="111">
        <v>0</v>
      </c>
      <c r="C584" s="111">
        <v>0</v>
      </c>
      <c r="D584" s="111">
        <v>0</v>
      </c>
      <c r="E584" s="111">
        <v>0</v>
      </c>
      <c r="F584" s="111">
        <v>0</v>
      </c>
      <c r="G584" s="111">
        <v>0</v>
      </c>
      <c r="H584" s="111">
        <v>475</v>
      </c>
      <c r="I584" s="111">
        <v>0</v>
      </c>
    </row>
    <row r="585" spans="1:9" x14ac:dyDescent="0.25">
      <c r="A585" s="6">
        <v>76657</v>
      </c>
      <c r="B585" s="111">
        <v>0</v>
      </c>
      <c r="C585" s="111">
        <v>0</v>
      </c>
      <c r="D585" s="111">
        <v>0</v>
      </c>
      <c r="E585" s="111">
        <v>0</v>
      </c>
      <c r="F585" s="111">
        <v>0</v>
      </c>
      <c r="G585" s="111">
        <v>0</v>
      </c>
      <c r="H585" s="111">
        <v>2963</v>
      </c>
      <c r="I585" s="111">
        <v>1</v>
      </c>
    </row>
    <row r="586" spans="1:9" x14ac:dyDescent="0.25">
      <c r="A586" s="6">
        <v>76660</v>
      </c>
      <c r="B586" s="111">
        <v>0</v>
      </c>
      <c r="C586" s="111">
        <v>0</v>
      </c>
      <c r="D586" s="111">
        <v>0</v>
      </c>
      <c r="E586" s="111">
        <v>0</v>
      </c>
      <c r="F586" s="111">
        <v>0</v>
      </c>
      <c r="G586" s="111">
        <v>0</v>
      </c>
      <c r="H586" s="111">
        <v>125</v>
      </c>
      <c r="I586" s="111">
        <v>0</v>
      </c>
    </row>
    <row r="587" spans="1:9" x14ac:dyDescent="0.25">
      <c r="A587" s="6">
        <v>76661</v>
      </c>
      <c r="B587" s="111">
        <v>0</v>
      </c>
      <c r="C587" s="111">
        <v>0</v>
      </c>
      <c r="D587" s="111">
        <v>0</v>
      </c>
      <c r="E587" s="111">
        <v>0</v>
      </c>
      <c r="F587" s="111">
        <v>0</v>
      </c>
      <c r="G587" s="111">
        <v>0</v>
      </c>
      <c r="H587" s="111">
        <v>2491</v>
      </c>
      <c r="I587" s="111">
        <v>0</v>
      </c>
    </row>
    <row r="588" spans="1:9" x14ac:dyDescent="0.25">
      <c r="A588" s="6">
        <v>76664</v>
      </c>
      <c r="B588" s="111">
        <v>0</v>
      </c>
      <c r="C588" s="111">
        <v>0</v>
      </c>
      <c r="D588" s="111">
        <v>0</v>
      </c>
      <c r="E588" s="111">
        <v>0</v>
      </c>
      <c r="F588" s="111">
        <v>0</v>
      </c>
      <c r="G588" s="111">
        <v>0</v>
      </c>
      <c r="H588" s="111">
        <v>967</v>
      </c>
      <c r="I588" s="111">
        <v>0</v>
      </c>
    </row>
    <row r="589" spans="1:9" x14ac:dyDescent="0.25">
      <c r="A589" s="6">
        <v>76665</v>
      </c>
      <c r="B589" s="111">
        <v>0</v>
      </c>
      <c r="C589" s="111">
        <v>0</v>
      </c>
      <c r="D589" s="111">
        <v>0</v>
      </c>
      <c r="E589" s="111">
        <v>0</v>
      </c>
      <c r="F589" s="111">
        <v>0</v>
      </c>
      <c r="G589" s="111">
        <v>0</v>
      </c>
      <c r="H589" s="111">
        <v>0</v>
      </c>
      <c r="I589" s="111">
        <v>725</v>
      </c>
    </row>
    <row r="590" spans="1:9" x14ac:dyDescent="0.25">
      <c r="A590" s="6">
        <v>76666</v>
      </c>
      <c r="B590" s="111">
        <v>0</v>
      </c>
      <c r="C590" s="111">
        <v>0</v>
      </c>
      <c r="D590" s="111">
        <v>0</v>
      </c>
      <c r="E590" s="111">
        <v>0</v>
      </c>
      <c r="F590" s="111">
        <v>0</v>
      </c>
      <c r="G590" s="111">
        <v>0</v>
      </c>
      <c r="H590" s="111">
        <v>121</v>
      </c>
      <c r="I590" s="111">
        <v>0</v>
      </c>
    </row>
    <row r="591" spans="1:9" x14ac:dyDescent="0.25">
      <c r="A591" s="6">
        <v>76667</v>
      </c>
      <c r="B591" s="111">
        <v>0</v>
      </c>
      <c r="C591" s="111">
        <v>0</v>
      </c>
      <c r="D591" s="111">
        <v>0</v>
      </c>
      <c r="E591" s="111">
        <v>0</v>
      </c>
      <c r="F591" s="111">
        <v>0</v>
      </c>
      <c r="G591" s="111">
        <v>0</v>
      </c>
      <c r="H591" s="111">
        <v>4392</v>
      </c>
      <c r="I591" s="111">
        <v>0</v>
      </c>
    </row>
    <row r="592" spans="1:9" x14ac:dyDescent="0.25">
      <c r="A592" s="6">
        <v>76670</v>
      </c>
      <c r="B592" s="111">
        <v>0</v>
      </c>
      <c r="C592" s="111">
        <v>0</v>
      </c>
      <c r="D592" s="111">
        <v>0</v>
      </c>
      <c r="E592" s="111">
        <v>0</v>
      </c>
      <c r="F592" s="111">
        <v>0</v>
      </c>
      <c r="G592" s="111">
        <v>0</v>
      </c>
      <c r="H592" s="111">
        <v>414</v>
      </c>
      <c r="I592" s="111">
        <v>0</v>
      </c>
    </row>
    <row r="593" spans="1:9" x14ac:dyDescent="0.25">
      <c r="A593" s="6">
        <v>76671</v>
      </c>
      <c r="B593" s="111">
        <v>0</v>
      </c>
      <c r="C593" s="111">
        <v>0</v>
      </c>
      <c r="D593" s="111">
        <v>0</v>
      </c>
      <c r="E593" s="111">
        <v>0</v>
      </c>
      <c r="F593" s="111">
        <v>0</v>
      </c>
      <c r="G593" s="111">
        <v>0</v>
      </c>
      <c r="H593" s="111">
        <v>0</v>
      </c>
      <c r="I593" s="111">
        <v>463</v>
      </c>
    </row>
    <row r="594" spans="1:9" x14ac:dyDescent="0.25">
      <c r="A594" s="6">
        <v>76673</v>
      </c>
      <c r="B594" s="111">
        <v>0</v>
      </c>
      <c r="C594" s="111">
        <v>0</v>
      </c>
      <c r="D594" s="111">
        <v>0</v>
      </c>
      <c r="E594" s="111">
        <v>0</v>
      </c>
      <c r="F594" s="111">
        <v>0</v>
      </c>
      <c r="G594" s="111">
        <v>0</v>
      </c>
      <c r="H594" s="111">
        <v>209</v>
      </c>
      <c r="I594" s="111">
        <v>0</v>
      </c>
    </row>
    <row r="595" spans="1:9" x14ac:dyDescent="0.25">
      <c r="A595" s="6">
        <v>76676</v>
      </c>
      <c r="B595" s="111">
        <v>0</v>
      </c>
      <c r="C595" s="111">
        <v>0</v>
      </c>
      <c r="D595" s="111">
        <v>0</v>
      </c>
      <c r="E595" s="111">
        <v>0</v>
      </c>
      <c r="F595" s="111">
        <v>0</v>
      </c>
      <c r="G595" s="111">
        <v>0</v>
      </c>
      <c r="H595" s="111">
        <v>128</v>
      </c>
      <c r="I595" s="111">
        <v>0</v>
      </c>
    </row>
    <row r="596" spans="1:9" x14ac:dyDescent="0.25">
      <c r="A596" s="6">
        <v>76678</v>
      </c>
      <c r="B596" s="111">
        <v>0</v>
      </c>
      <c r="C596" s="111">
        <v>0</v>
      </c>
      <c r="D596" s="111">
        <v>0</v>
      </c>
      <c r="E596" s="111">
        <v>0</v>
      </c>
      <c r="F596" s="111">
        <v>0</v>
      </c>
      <c r="G596" s="111">
        <v>0</v>
      </c>
      <c r="H596" s="111">
        <v>16</v>
      </c>
      <c r="I596" s="111">
        <v>0</v>
      </c>
    </row>
    <row r="597" spans="1:9" x14ac:dyDescent="0.25">
      <c r="A597" s="6">
        <v>76679</v>
      </c>
      <c r="B597" s="111">
        <v>0</v>
      </c>
      <c r="C597" s="111">
        <v>0</v>
      </c>
      <c r="D597" s="111">
        <v>0</v>
      </c>
      <c r="E597" s="111">
        <v>0</v>
      </c>
      <c r="F597" s="111">
        <v>0</v>
      </c>
      <c r="G597" s="111">
        <v>0</v>
      </c>
      <c r="H597" s="111">
        <v>73</v>
      </c>
      <c r="I597" s="111">
        <v>0</v>
      </c>
    </row>
    <row r="598" spans="1:9" x14ac:dyDescent="0.25">
      <c r="A598" s="6">
        <v>76680</v>
      </c>
      <c r="B598" s="111">
        <v>0</v>
      </c>
      <c r="C598" s="111">
        <v>0</v>
      </c>
      <c r="D598" s="111">
        <v>0</v>
      </c>
      <c r="E598" s="111">
        <v>0</v>
      </c>
      <c r="F598" s="111">
        <v>0</v>
      </c>
      <c r="G598" s="111">
        <v>0</v>
      </c>
      <c r="H598" s="111">
        <v>66</v>
      </c>
      <c r="I598" s="111">
        <v>0</v>
      </c>
    </row>
    <row r="599" spans="1:9" x14ac:dyDescent="0.25">
      <c r="A599" s="6">
        <v>76681</v>
      </c>
      <c r="B599" s="111">
        <v>0</v>
      </c>
      <c r="C599" s="111">
        <v>0</v>
      </c>
      <c r="D599" s="111">
        <v>0</v>
      </c>
      <c r="E599" s="111">
        <v>0</v>
      </c>
      <c r="F599" s="111">
        <v>0</v>
      </c>
      <c r="G599" s="111">
        <v>0</v>
      </c>
      <c r="H599" s="111">
        <v>415</v>
      </c>
      <c r="I599" s="111">
        <v>0</v>
      </c>
    </row>
    <row r="600" spans="1:9" x14ac:dyDescent="0.25">
      <c r="A600" s="6">
        <v>76682</v>
      </c>
      <c r="B600" s="111">
        <v>0</v>
      </c>
      <c r="C600" s="111">
        <v>0</v>
      </c>
      <c r="D600" s="111">
        <v>0</v>
      </c>
      <c r="E600" s="111">
        <v>0</v>
      </c>
      <c r="F600" s="111">
        <v>0</v>
      </c>
      <c r="G600" s="111">
        <v>0</v>
      </c>
      <c r="H600" s="111">
        <v>573</v>
      </c>
      <c r="I600" s="111">
        <v>0</v>
      </c>
    </row>
    <row r="601" spans="1:9" x14ac:dyDescent="0.25">
      <c r="A601" s="6">
        <v>76685</v>
      </c>
      <c r="B601" s="111">
        <v>0</v>
      </c>
      <c r="C601" s="111">
        <v>0</v>
      </c>
      <c r="D601" s="111">
        <v>0</v>
      </c>
      <c r="E601" s="111">
        <v>0</v>
      </c>
      <c r="F601" s="111">
        <v>0</v>
      </c>
      <c r="G601" s="111">
        <v>0</v>
      </c>
      <c r="H601" s="111">
        <v>41</v>
      </c>
      <c r="I601" s="111">
        <v>0</v>
      </c>
    </row>
    <row r="602" spans="1:9" x14ac:dyDescent="0.25">
      <c r="A602" s="6">
        <v>76686</v>
      </c>
      <c r="B602" s="111">
        <v>0</v>
      </c>
      <c r="C602" s="111">
        <v>0</v>
      </c>
      <c r="D602" s="111">
        <v>0</v>
      </c>
      <c r="E602" s="111">
        <v>0</v>
      </c>
      <c r="F602" s="111">
        <v>0</v>
      </c>
      <c r="G602" s="111">
        <v>0</v>
      </c>
      <c r="H602" s="111">
        <v>167</v>
      </c>
      <c r="I602" s="111">
        <v>0</v>
      </c>
    </row>
    <row r="603" spans="1:9" x14ac:dyDescent="0.25">
      <c r="A603" s="6">
        <v>76687</v>
      </c>
      <c r="B603" s="111">
        <v>0</v>
      </c>
      <c r="C603" s="111">
        <v>0</v>
      </c>
      <c r="D603" s="111">
        <v>0</v>
      </c>
      <c r="E603" s="111">
        <v>0</v>
      </c>
      <c r="F603" s="111">
        <v>0</v>
      </c>
      <c r="G603" s="111">
        <v>0</v>
      </c>
      <c r="H603" s="111">
        <v>269</v>
      </c>
      <c r="I603" s="111">
        <v>0</v>
      </c>
    </row>
    <row r="604" spans="1:9" x14ac:dyDescent="0.25">
      <c r="A604" s="6">
        <v>76689</v>
      </c>
      <c r="B604" s="111">
        <v>0</v>
      </c>
      <c r="C604" s="111">
        <v>0</v>
      </c>
      <c r="D604" s="111">
        <v>0</v>
      </c>
      <c r="E604" s="111">
        <v>0</v>
      </c>
      <c r="F604" s="111">
        <v>0</v>
      </c>
      <c r="G604" s="111">
        <v>0</v>
      </c>
      <c r="H604" s="111">
        <v>0</v>
      </c>
      <c r="I604" s="111">
        <v>1095</v>
      </c>
    </row>
    <row r="605" spans="1:9" x14ac:dyDescent="0.25">
      <c r="A605" s="6">
        <v>76690</v>
      </c>
      <c r="B605" s="111">
        <v>0</v>
      </c>
      <c r="C605" s="111">
        <v>0</v>
      </c>
      <c r="D605" s="111">
        <v>0</v>
      </c>
      <c r="E605" s="111">
        <v>0</v>
      </c>
      <c r="F605" s="111">
        <v>0</v>
      </c>
      <c r="G605" s="111">
        <v>0</v>
      </c>
      <c r="H605" s="111">
        <v>0</v>
      </c>
      <c r="I605" s="111">
        <v>445</v>
      </c>
    </row>
    <row r="606" spans="1:9" x14ac:dyDescent="0.25">
      <c r="A606" s="6">
        <v>76691</v>
      </c>
      <c r="B606" s="111">
        <v>0</v>
      </c>
      <c r="C606" s="111">
        <v>0</v>
      </c>
      <c r="D606" s="111">
        <v>0</v>
      </c>
      <c r="E606" s="111">
        <v>0</v>
      </c>
      <c r="F606" s="111">
        <v>0</v>
      </c>
      <c r="G606" s="111">
        <v>0</v>
      </c>
      <c r="H606" s="111">
        <v>1961</v>
      </c>
      <c r="I606" s="111">
        <v>0</v>
      </c>
    </row>
    <row r="607" spans="1:9" x14ac:dyDescent="0.25">
      <c r="A607" s="6">
        <v>76692</v>
      </c>
      <c r="B607" s="111">
        <v>0</v>
      </c>
      <c r="C607" s="111">
        <v>0</v>
      </c>
      <c r="D607" s="111">
        <v>0</v>
      </c>
      <c r="E607" s="111">
        <v>0</v>
      </c>
      <c r="F607" s="111">
        <v>0</v>
      </c>
      <c r="G607" s="111">
        <v>0</v>
      </c>
      <c r="H607" s="111">
        <v>14</v>
      </c>
      <c r="I607" s="111">
        <v>1527</v>
      </c>
    </row>
    <row r="608" spans="1:9" x14ac:dyDescent="0.25">
      <c r="A608" s="6">
        <v>76693</v>
      </c>
      <c r="B608" s="111">
        <v>0</v>
      </c>
      <c r="C608" s="111">
        <v>0</v>
      </c>
      <c r="D608" s="111">
        <v>0</v>
      </c>
      <c r="E608" s="111">
        <v>0</v>
      </c>
      <c r="F608" s="111">
        <v>0</v>
      </c>
      <c r="G608" s="111">
        <v>0</v>
      </c>
      <c r="H608" s="111">
        <v>628</v>
      </c>
      <c r="I608" s="111">
        <v>0</v>
      </c>
    </row>
    <row r="609" spans="1:9" x14ac:dyDescent="0.25">
      <c r="A609" s="6">
        <v>76701</v>
      </c>
      <c r="B609" s="111">
        <v>0</v>
      </c>
      <c r="C609" s="111">
        <v>0</v>
      </c>
      <c r="D609" s="111">
        <v>0</v>
      </c>
      <c r="E609" s="111">
        <v>0</v>
      </c>
      <c r="F609" s="111">
        <v>0</v>
      </c>
      <c r="G609" s="111">
        <v>0</v>
      </c>
      <c r="H609" s="111">
        <v>977</v>
      </c>
      <c r="I609" s="111">
        <v>0</v>
      </c>
    </row>
    <row r="610" spans="1:9" x14ac:dyDescent="0.25">
      <c r="A610" s="6">
        <v>76702</v>
      </c>
      <c r="B610" s="111">
        <v>0</v>
      </c>
      <c r="C610" s="111">
        <v>0</v>
      </c>
      <c r="D610" s="111">
        <v>0</v>
      </c>
      <c r="E610" s="111">
        <v>0</v>
      </c>
      <c r="F610" s="111">
        <v>0</v>
      </c>
      <c r="G610" s="111">
        <v>0</v>
      </c>
      <c r="H610" s="111">
        <v>54</v>
      </c>
      <c r="I610" s="111">
        <v>0</v>
      </c>
    </row>
    <row r="611" spans="1:9" x14ac:dyDescent="0.25">
      <c r="A611" s="6">
        <v>76703</v>
      </c>
      <c r="B611" s="111">
        <v>0</v>
      </c>
      <c r="C611" s="111">
        <v>0</v>
      </c>
      <c r="D611" s="111">
        <v>0</v>
      </c>
      <c r="E611" s="111">
        <v>0</v>
      </c>
      <c r="F611" s="111">
        <v>0</v>
      </c>
      <c r="G611" s="111">
        <v>0</v>
      </c>
      <c r="H611" s="111">
        <v>7</v>
      </c>
      <c r="I611" s="111">
        <v>0</v>
      </c>
    </row>
    <row r="612" spans="1:9" x14ac:dyDescent="0.25">
      <c r="A612" s="6">
        <v>76704</v>
      </c>
      <c r="B612" s="111">
        <v>0</v>
      </c>
      <c r="C612" s="111">
        <v>0</v>
      </c>
      <c r="D612" s="111">
        <v>0</v>
      </c>
      <c r="E612" s="111">
        <v>0</v>
      </c>
      <c r="F612" s="111">
        <v>0</v>
      </c>
      <c r="G612" s="111">
        <v>0</v>
      </c>
      <c r="H612" s="111">
        <v>2933</v>
      </c>
      <c r="I612" s="111">
        <v>0</v>
      </c>
    </row>
    <row r="613" spans="1:9" x14ac:dyDescent="0.25">
      <c r="A613" s="6">
        <v>76705</v>
      </c>
      <c r="B613" s="111">
        <v>0</v>
      </c>
      <c r="C613" s="111">
        <v>0</v>
      </c>
      <c r="D613" s="111">
        <v>0</v>
      </c>
      <c r="E613" s="111">
        <v>0</v>
      </c>
      <c r="F613" s="111">
        <v>0</v>
      </c>
      <c r="G613" s="111">
        <v>0</v>
      </c>
      <c r="H613" s="111">
        <v>10989</v>
      </c>
      <c r="I613" s="111">
        <v>0</v>
      </c>
    </row>
    <row r="614" spans="1:9" x14ac:dyDescent="0.25">
      <c r="A614" s="6">
        <v>76706</v>
      </c>
      <c r="B614" s="111">
        <v>0</v>
      </c>
      <c r="C614" s="111">
        <v>0</v>
      </c>
      <c r="D614" s="111">
        <v>0</v>
      </c>
      <c r="E614" s="111">
        <v>0</v>
      </c>
      <c r="F614" s="111">
        <v>0</v>
      </c>
      <c r="G614" s="111">
        <v>0</v>
      </c>
      <c r="H614" s="111">
        <v>16663</v>
      </c>
      <c r="I614" s="111">
        <v>0</v>
      </c>
    </row>
    <row r="615" spans="1:9" x14ac:dyDescent="0.25">
      <c r="A615" s="6">
        <v>76707</v>
      </c>
      <c r="B615" s="111">
        <v>0</v>
      </c>
      <c r="C615" s="111">
        <v>0</v>
      </c>
      <c r="D615" s="111">
        <v>0</v>
      </c>
      <c r="E615" s="111">
        <v>0</v>
      </c>
      <c r="F615" s="111">
        <v>0</v>
      </c>
      <c r="G615" s="111">
        <v>0</v>
      </c>
      <c r="H615" s="111">
        <v>5714</v>
      </c>
      <c r="I615" s="111">
        <v>0</v>
      </c>
    </row>
    <row r="616" spans="1:9" x14ac:dyDescent="0.25">
      <c r="A616" s="6">
        <v>76708</v>
      </c>
      <c r="B616" s="111">
        <v>0</v>
      </c>
      <c r="C616" s="111">
        <v>0</v>
      </c>
      <c r="D616" s="111">
        <v>0</v>
      </c>
      <c r="E616" s="111">
        <v>0</v>
      </c>
      <c r="F616" s="111">
        <v>0</v>
      </c>
      <c r="G616" s="111">
        <v>0</v>
      </c>
      <c r="H616" s="111">
        <v>10896</v>
      </c>
      <c r="I616" s="111">
        <v>0</v>
      </c>
    </row>
    <row r="617" spans="1:9" x14ac:dyDescent="0.25">
      <c r="A617" s="6">
        <v>76710</v>
      </c>
      <c r="B617" s="111">
        <v>0</v>
      </c>
      <c r="C617" s="111">
        <v>0</v>
      </c>
      <c r="D617" s="111">
        <v>0</v>
      </c>
      <c r="E617" s="111">
        <v>0</v>
      </c>
      <c r="F617" s="111">
        <v>0</v>
      </c>
      <c r="G617" s="111">
        <v>0</v>
      </c>
      <c r="H617" s="111">
        <v>10428</v>
      </c>
      <c r="I617" s="111">
        <v>0</v>
      </c>
    </row>
    <row r="618" spans="1:9" x14ac:dyDescent="0.25">
      <c r="A618" s="6">
        <v>76711</v>
      </c>
      <c r="B618" s="111">
        <v>0</v>
      </c>
      <c r="C618" s="111">
        <v>0</v>
      </c>
      <c r="D618" s="111">
        <v>0</v>
      </c>
      <c r="E618" s="111">
        <v>0</v>
      </c>
      <c r="F618" s="111">
        <v>0</v>
      </c>
      <c r="G618" s="111">
        <v>0</v>
      </c>
      <c r="H618" s="111">
        <v>4218</v>
      </c>
      <c r="I618" s="111">
        <v>0</v>
      </c>
    </row>
    <row r="619" spans="1:9" x14ac:dyDescent="0.25">
      <c r="A619" s="6">
        <v>76712</v>
      </c>
      <c r="B619" s="111">
        <v>0</v>
      </c>
      <c r="C619" s="111">
        <v>0</v>
      </c>
      <c r="D619" s="111">
        <v>0</v>
      </c>
      <c r="E619" s="111">
        <v>0</v>
      </c>
      <c r="F619" s="111">
        <v>0</v>
      </c>
      <c r="G619" s="111">
        <v>0</v>
      </c>
      <c r="H619" s="111">
        <v>11290</v>
      </c>
      <c r="I619" s="111">
        <v>0</v>
      </c>
    </row>
    <row r="620" spans="1:9" x14ac:dyDescent="0.25">
      <c r="A620" s="6">
        <v>76801</v>
      </c>
      <c r="B620" s="111">
        <v>0</v>
      </c>
      <c r="C620" s="111">
        <v>1</v>
      </c>
      <c r="D620" s="111">
        <v>0</v>
      </c>
      <c r="E620" s="111">
        <v>0</v>
      </c>
      <c r="F620" s="111">
        <v>0</v>
      </c>
      <c r="G620" s="111">
        <v>0</v>
      </c>
      <c r="H620" s="111">
        <v>11210</v>
      </c>
      <c r="I620" s="111">
        <v>0</v>
      </c>
    </row>
    <row r="621" spans="1:9" x14ac:dyDescent="0.25">
      <c r="A621" s="6">
        <v>76802</v>
      </c>
      <c r="B621" s="111">
        <v>0</v>
      </c>
      <c r="C621" s="111">
        <v>0</v>
      </c>
      <c r="D621" s="111">
        <v>0</v>
      </c>
      <c r="E621" s="111">
        <v>0</v>
      </c>
      <c r="F621" s="111">
        <v>0</v>
      </c>
      <c r="G621" s="111">
        <v>0</v>
      </c>
      <c r="H621" s="111">
        <v>1885</v>
      </c>
      <c r="I621" s="111">
        <v>0</v>
      </c>
    </row>
    <row r="622" spans="1:9" x14ac:dyDescent="0.25">
      <c r="A622" s="6">
        <v>76804</v>
      </c>
      <c r="B622" s="111">
        <v>0</v>
      </c>
      <c r="C622" s="111">
        <v>0</v>
      </c>
      <c r="D622" s="111">
        <v>0</v>
      </c>
      <c r="E622" s="111">
        <v>0</v>
      </c>
      <c r="F622" s="111">
        <v>0</v>
      </c>
      <c r="G622" s="111">
        <v>0</v>
      </c>
      <c r="H622" s="111">
        <v>54</v>
      </c>
      <c r="I622" s="111">
        <v>0</v>
      </c>
    </row>
    <row r="623" spans="1:9" x14ac:dyDescent="0.25">
      <c r="A623" s="6">
        <v>76821</v>
      </c>
      <c r="B623" s="111">
        <v>0</v>
      </c>
      <c r="C623" s="111">
        <v>1947</v>
      </c>
      <c r="D623" s="111">
        <v>0</v>
      </c>
      <c r="E623" s="111">
        <v>0</v>
      </c>
      <c r="F623" s="111">
        <v>0</v>
      </c>
      <c r="G623" s="111">
        <v>0</v>
      </c>
      <c r="H623" s="111">
        <v>0</v>
      </c>
      <c r="I623" s="111">
        <v>0</v>
      </c>
    </row>
    <row r="624" spans="1:9" x14ac:dyDescent="0.25">
      <c r="A624" s="6">
        <v>76823</v>
      </c>
      <c r="B624" s="111">
        <v>0</v>
      </c>
      <c r="C624" s="111">
        <v>0</v>
      </c>
      <c r="D624" s="111">
        <v>0</v>
      </c>
      <c r="E624" s="111">
        <v>0</v>
      </c>
      <c r="F624" s="111">
        <v>0</v>
      </c>
      <c r="G624" s="111">
        <v>0</v>
      </c>
      <c r="H624" s="111">
        <v>1336</v>
      </c>
      <c r="I624" s="111">
        <v>0</v>
      </c>
    </row>
    <row r="625" spans="1:9" x14ac:dyDescent="0.25">
      <c r="A625" s="6">
        <v>76825</v>
      </c>
      <c r="B625" s="111">
        <v>0</v>
      </c>
      <c r="C625" s="111">
        <v>2</v>
      </c>
      <c r="D625" s="111">
        <v>0</v>
      </c>
      <c r="E625" s="111">
        <v>0</v>
      </c>
      <c r="F625" s="111">
        <v>0</v>
      </c>
      <c r="G625" s="111">
        <v>0</v>
      </c>
      <c r="H625" s="111">
        <v>854</v>
      </c>
      <c r="I625" s="111">
        <v>0</v>
      </c>
    </row>
    <row r="626" spans="1:9" x14ac:dyDescent="0.25">
      <c r="A626" s="6">
        <v>76827</v>
      </c>
      <c r="B626" s="111">
        <v>0</v>
      </c>
      <c r="C626" s="111">
        <v>0</v>
      </c>
      <c r="D626" s="111">
        <v>0</v>
      </c>
      <c r="E626" s="111">
        <v>0</v>
      </c>
      <c r="F626" s="111">
        <v>0</v>
      </c>
      <c r="G626" s="111">
        <v>0</v>
      </c>
      <c r="H626" s="111">
        <v>384</v>
      </c>
      <c r="I626" s="111">
        <v>0</v>
      </c>
    </row>
    <row r="627" spans="1:9" x14ac:dyDescent="0.25">
      <c r="A627" s="6">
        <v>76828</v>
      </c>
      <c r="B627" s="111">
        <v>0</v>
      </c>
      <c r="C627" s="111">
        <v>79</v>
      </c>
      <c r="D627" s="111">
        <v>0</v>
      </c>
      <c r="E627" s="111">
        <v>0</v>
      </c>
      <c r="F627" s="111">
        <v>0</v>
      </c>
      <c r="G627" s="111">
        <v>0</v>
      </c>
      <c r="H627" s="111">
        <v>0</v>
      </c>
      <c r="I627" s="111">
        <v>0</v>
      </c>
    </row>
    <row r="628" spans="1:9" x14ac:dyDescent="0.25">
      <c r="A628" s="6">
        <v>76836</v>
      </c>
      <c r="B628" s="111">
        <v>0</v>
      </c>
      <c r="C628" s="111">
        <v>0</v>
      </c>
      <c r="D628" s="111">
        <v>0</v>
      </c>
      <c r="E628" s="111">
        <v>0</v>
      </c>
      <c r="F628" s="111">
        <v>0</v>
      </c>
      <c r="G628" s="111">
        <v>0</v>
      </c>
      <c r="H628" s="111">
        <v>78</v>
      </c>
      <c r="I628" s="111">
        <v>0</v>
      </c>
    </row>
    <row r="629" spans="1:9" x14ac:dyDescent="0.25">
      <c r="A629" s="6">
        <v>76837</v>
      </c>
      <c r="B629" s="111">
        <v>0</v>
      </c>
      <c r="C629" s="111">
        <v>587</v>
      </c>
      <c r="D629" s="111">
        <v>0</v>
      </c>
      <c r="E629" s="111">
        <v>0</v>
      </c>
      <c r="F629" s="111">
        <v>0</v>
      </c>
      <c r="G629" s="111">
        <v>0</v>
      </c>
      <c r="H629" s="111">
        <v>286</v>
      </c>
      <c r="I629" s="111">
        <v>0</v>
      </c>
    </row>
    <row r="630" spans="1:9" x14ac:dyDescent="0.25">
      <c r="A630" s="6">
        <v>76844</v>
      </c>
      <c r="B630" s="111">
        <v>0</v>
      </c>
      <c r="C630" s="111">
        <v>0</v>
      </c>
      <c r="D630" s="111">
        <v>0</v>
      </c>
      <c r="E630" s="111">
        <v>0</v>
      </c>
      <c r="F630" s="111">
        <v>0</v>
      </c>
      <c r="G630" s="111">
        <v>0</v>
      </c>
      <c r="H630" s="111">
        <v>63</v>
      </c>
      <c r="I630" s="111">
        <v>0</v>
      </c>
    </row>
    <row r="631" spans="1:9" x14ac:dyDescent="0.25">
      <c r="A631" s="6">
        <v>76848</v>
      </c>
      <c r="B631" s="111">
        <v>0</v>
      </c>
      <c r="C631" s="111">
        <v>0</v>
      </c>
      <c r="D631" s="111">
        <v>0</v>
      </c>
      <c r="E631" s="111">
        <v>0</v>
      </c>
      <c r="F631" s="111">
        <v>0</v>
      </c>
      <c r="G631" s="111">
        <v>0</v>
      </c>
      <c r="H631" s="111">
        <v>147</v>
      </c>
      <c r="I631" s="111">
        <v>0</v>
      </c>
    </row>
    <row r="632" spans="1:9" x14ac:dyDescent="0.25">
      <c r="A632" s="6">
        <v>76849</v>
      </c>
      <c r="B632" s="111">
        <v>0</v>
      </c>
      <c r="C632" s="111">
        <v>1258</v>
      </c>
      <c r="D632" s="111">
        <v>0</v>
      </c>
      <c r="E632" s="111">
        <v>0</v>
      </c>
      <c r="F632" s="111">
        <v>0</v>
      </c>
      <c r="G632" s="111">
        <v>0</v>
      </c>
      <c r="H632" s="111">
        <v>0</v>
      </c>
      <c r="I632" s="111">
        <v>0</v>
      </c>
    </row>
    <row r="633" spans="1:9" x14ac:dyDescent="0.25">
      <c r="A633" s="6">
        <v>76852</v>
      </c>
      <c r="B633" s="111">
        <v>0</v>
      </c>
      <c r="C633" s="111">
        <v>0</v>
      </c>
      <c r="D633" s="111">
        <v>0</v>
      </c>
      <c r="E633" s="111">
        <v>0</v>
      </c>
      <c r="F633" s="111">
        <v>0</v>
      </c>
      <c r="G633" s="111">
        <v>0</v>
      </c>
      <c r="H633" s="111">
        <v>341</v>
      </c>
      <c r="I633" s="111">
        <v>0</v>
      </c>
    </row>
    <row r="634" spans="1:9" x14ac:dyDescent="0.25">
      <c r="A634" s="6">
        <v>76853</v>
      </c>
      <c r="B634" s="111">
        <v>0</v>
      </c>
      <c r="C634" s="111">
        <v>0</v>
      </c>
      <c r="D634" s="111">
        <v>0</v>
      </c>
      <c r="E634" s="111">
        <v>0</v>
      </c>
      <c r="F634" s="111">
        <v>0</v>
      </c>
      <c r="G634" s="111">
        <v>0</v>
      </c>
      <c r="H634" s="111">
        <v>1</v>
      </c>
      <c r="I634" s="111">
        <v>0</v>
      </c>
    </row>
    <row r="635" spans="1:9" x14ac:dyDescent="0.25">
      <c r="A635" s="6">
        <v>76856</v>
      </c>
      <c r="B635" s="111">
        <v>0</v>
      </c>
      <c r="C635" s="111">
        <v>0</v>
      </c>
      <c r="D635" s="111">
        <v>0</v>
      </c>
      <c r="E635" s="111">
        <v>0</v>
      </c>
      <c r="F635" s="111">
        <v>0</v>
      </c>
      <c r="G635" s="111">
        <v>0</v>
      </c>
      <c r="H635" s="111">
        <v>1</v>
      </c>
      <c r="I635" s="111">
        <v>0</v>
      </c>
    </row>
    <row r="636" spans="1:9" x14ac:dyDescent="0.25">
      <c r="A636" s="6">
        <v>76857</v>
      </c>
      <c r="B636" s="111">
        <v>0</v>
      </c>
      <c r="C636" s="111">
        <v>286</v>
      </c>
      <c r="D636" s="111">
        <v>0</v>
      </c>
      <c r="E636" s="111">
        <v>0</v>
      </c>
      <c r="F636" s="111">
        <v>0</v>
      </c>
      <c r="G636" s="111">
        <v>0</v>
      </c>
      <c r="H636" s="111">
        <v>0</v>
      </c>
      <c r="I636" s="111">
        <v>0</v>
      </c>
    </row>
    <row r="637" spans="1:9" x14ac:dyDescent="0.25">
      <c r="A637" s="6">
        <v>76858</v>
      </c>
      <c r="B637" s="111">
        <v>0</v>
      </c>
      <c r="C637" s="111">
        <v>99</v>
      </c>
      <c r="D637" s="111">
        <v>0</v>
      </c>
      <c r="E637" s="111">
        <v>0</v>
      </c>
      <c r="F637" s="111">
        <v>0</v>
      </c>
      <c r="G637" s="111">
        <v>0</v>
      </c>
      <c r="H637" s="111">
        <v>211</v>
      </c>
      <c r="I637" s="111">
        <v>0</v>
      </c>
    </row>
    <row r="638" spans="1:9" x14ac:dyDescent="0.25">
      <c r="A638" s="6">
        <v>76859</v>
      </c>
      <c r="B638" s="111">
        <v>0</v>
      </c>
      <c r="C638" s="111">
        <v>1024</v>
      </c>
      <c r="D638" s="111">
        <v>0</v>
      </c>
      <c r="E638" s="111">
        <v>0</v>
      </c>
      <c r="F638" s="111">
        <v>0</v>
      </c>
      <c r="G638" s="111">
        <v>0</v>
      </c>
      <c r="H638" s="111">
        <v>83</v>
      </c>
      <c r="I638" s="111">
        <v>0</v>
      </c>
    </row>
    <row r="639" spans="1:9" x14ac:dyDescent="0.25">
      <c r="A639" s="6">
        <v>76861</v>
      </c>
      <c r="B639" s="111">
        <v>0</v>
      </c>
      <c r="C639" s="111">
        <v>482</v>
      </c>
      <c r="D639" s="111">
        <v>0</v>
      </c>
      <c r="E639" s="111">
        <v>0</v>
      </c>
      <c r="F639" s="111">
        <v>0</v>
      </c>
      <c r="G639" s="111">
        <v>0</v>
      </c>
      <c r="H639" s="111">
        <v>0</v>
      </c>
      <c r="I639" s="111">
        <v>0</v>
      </c>
    </row>
    <row r="640" spans="1:9" x14ac:dyDescent="0.25">
      <c r="A640" s="6">
        <v>76862</v>
      </c>
      <c r="B640" s="111">
        <v>0</v>
      </c>
      <c r="C640" s="111">
        <v>0</v>
      </c>
      <c r="D640" s="111">
        <v>0</v>
      </c>
      <c r="E640" s="111">
        <v>0</v>
      </c>
      <c r="F640" s="111">
        <v>0</v>
      </c>
      <c r="G640" s="111">
        <v>0</v>
      </c>
      <c r="H640" s="111">
        <v>119</v>
      </c>
      <c r="I640" s="111">
        <v>0</v>
      </c>
    </row>
    <row r="641" spans="1:9" x14ac:dyDescent="0.25">
      <c r="A641" s="6">
        <v>76864</v>
      </c>
      <c r="B641" s="111">
        <v>0</v>
      </c>
      <c r="C641" s="111">
        <v>0</v>
      </c>
      <c r="D641" s="111">
        <v>0</v>
      </c>
      <c r="E641" s="111">
        <v>0</v>
      </c>
      <c r="F641" s="111">
        <v>0</v>
      </c>
      <c r="G641" s="111">
        <v>0</v>
      </c>
      <c r="H641" s="111">
        <v>99</v>
      </c>
      <c r="I641" s="111">
        <v>0</v>
      </c>
    </row>
    <row r="642" spans="1:9" x14ac:dyDescent="0.25">
      <c r="A642" s="6">
        <v>76865</v>
      </c>
      <c r="B642" s="111">
        <v>0</v>
      </c>
      <c r="C642" s="111">
        <v>37</v>
      </c>
      <c r="D642" s="111">
        <v>0</v>
      </c>
      <c r="E642" s="111">
        <v>0</v>
      </c>
      <c r="F642" s="111">
        <v>0</v>
      </c>
      <c r="G642" s="111">
        <v>0</v>
      </c>
      <c r="H642" s="111">
        <v>0</v>
      </c>
      <c r="I642" s="111">
        <v>0</v>
      </c>
    </row>
    <row r="643" spans="1:9" x14ac:dyDescent="0.25">
      <c r="A643" s="6">
        <v>76866</v>
      </c>
      <c r="B643" s="111">
        <v>0</v>
      </c>
      <c r="C643" s="111">
        <v>140</v>
      </c>
      <c r="D643" s="111">
        <v>0</v>
      </c>
      <c r="E643" s="111">
        <v>0</v>
      </c>
      <c r="F643" s="111">
        <v>0</v>
      </c>
      <c r="G643" s="111">
        <v>0</v>
      </c>
      <c r="H643" s="111">
        <v>0</v>
      </c>
      <c r="I643" s="111">
        <v>0</v>
      </c>
    </row>
    <row r="644" spans="1:9" x14ac:dyDescent="0.25">
      <c r="A644" s="6">
        <v>76871</v>
      </c>
      <c r="B644" s="111">
        <v>0</v>
      </c>
      <c r="C644" s="111">
        <v>0</v>
      </c>
      <c r="D644" s="111">
        <v>0</v>
      </c>
      <c r="E644" s="111">
        <v>0</v>
      </c>
      <c r="F644" s="111">
        <v>0</v>
      </c>
      <c r="G644" s="111">
        <v>0</v>
      </c>
      <c r="H644" s="111">
        <v>1014</v>
      </c>
      <c r="I644" s="111">
        <v>0</v>
      </c>
    </row>
    <row r="645" spans="1:9" x14ac:dyDescent="0.25">
      <c r="A645" s="6">
        <v>76872</v>
      </c>
      <c r="B645" s="111">
        <v>0</v>
      </c>
      <c r="C645" s="111">
        <v>182</v>
      </c>
      <c r="D645" s="111">
        <v>0</v>
      </c>
      <c r="E645" s="111">
        <v>0</v>
      </c>
      <c r="F645" s="111">
        <v>0</v>
      </c>
      <c r="G645" s="111">
        <v>0</v>
      </c>
      <c r="H645" s="111">
        <v>561</v>
      </c>
      <c r="I645" s="111">
        <v>0</v>
      </c>
    </row>
    <row r="646" spans="1:9" x14ac:dyDescent="0.25">
      <c r="A646" s="6">
        <v>76875</v>
      </c>
      <c r="B646" s="111">
        <v>0</v>
      </c>
      <c r="C646" s="111">
        <v>182</v>
      </c>
      <c r="D646" s="111">
        <v>0</v>
      </c>
      <c r="E646" s="111">
        <v>0</v>
      </c>
      <c r="F646" s="111">
        <v>0</v>
      </c>
      <c r="G646" s="111">
        <v>0</v>
      </c>
      <c r="H646" s="111">
        <v>0</v>
      </c>
      <c r="I646" s="111">
        <v>0</v>
      </c>
    </row>
    <row r="647" spans="1:9" x14ac:dyDescent="0.25">
      <c r="A647" s="6">
        <v>76877</v>
      </c>
      <c r="B647" s="111">
        <v>0</v>
      </c>
      <c r="C647" s="111">
        <v>0</v>
      </c>
      <c r="D647" s="111">
        <v>0</v>
      </c>
      <c r="E647" s="111">
        <v>0</v>
      </c>
      <c r="F647" s="111">
        <v>0</v>
      </c>
      <c r="G647" s="111">
        <v>0</v>
      </c>
      <c r="H647" s="111">
        <v>446</v>
      </c>
      <c r="I647" s="111">
        <v>0</v>
      </c>
    </row>
    <row r="648" spans="1:9" x14ac:dyDescent="0.25">
      <c r="A648" s="6">
        <v>76878</v>
      </c>
      <c r="B648" s="111">
        <v>0</v>
      </c>
      <c r="C648" s="111">
        <v>563</v>
      </c>
      <c r="D648" s="111">
        <v>0</v>
      </c>
      <c r="E648" s="111">
        <v>0</v>
      </c>
      <c r="F648" s="111">
        <v>0</v>
      </c>
      <c r="G648" s="111">
        <v>0</v>
      </c>
      <c r="H648" s="111">
        <v>2</v>
      </c>
      <c r="I648" s="111">
        <v>0</v>
      </c>
    </row>
    <row r="649" spans="1:9" x14ac:dyDescent="0.25">
      <c r="A649" s="6">
        <v>76882</v>
      </c>
      <c r="B649" s="111">
        <v>0</v>
      </c>
      <c r="C649" s="111">
        <v>47</v>
      </c>
      <c r="D649" s="111">
        <v>0</v>
      </c>
      <c r="E649" s="111">
        <v>0</v>
      </c>
      <c r="F649" s="111">
        <v>0</v>
      </c>
      <c r="G649" s="111">
        <v>0</v>
      </c>
      <c r="H649" s="111">
        <v>0</v>
      </c>
      <c r="I649" s="111">
        <v>0</v>
      </c>
    </row>
    <row r="650" spans="1:9" x14ac:dyDescent="0.25">
      <c r="A650" s="6">
        <v>76884</v>
      </c>
      <c r="B650" s="111">
        <v>0</v>
      </c>
      <c r="C650" s="111">
        <v>67</v>
      </c>
      <c r="D650" s="111">
        <v>0</v>
      </c>
      <c r="E650" s="111">
        <v>0</v>
      </c>
      <c r="F650" s="111">
        <v>0</v>
      </c>
      <c r="G650" s="111">
        <v>0</v>
      </c>
      <c r="H650" s="111">
        <v>0</v>
      </c>
      <c r="I650" s="111">
        <v>0</v>
      </c>
    </row>
    <row r="651" spans="1:9" x14ac:dyDescent="0.25">
      <c r="A651" s="6">
        <v>76886</v>
      </c>
      <c r="B651" s="111">
        <v>0</v>
      </c>
      <c r="C651" s="111">
        <v>11</v>
      </c>
      <c r="D651" s="111">
        <v>0</v>
      </c>
      <c r="E651" s="111">
        <v>0</v>
      </c>
      <c r="F651" s="111">
        <v>0</v>
      </c>
      <c r="G651" s="111">
        <v>0</v>
      </c>
      <c r="H651" s="111">
        <v>0</v>
      </c>
      <c r="I651" s="111">
        <v>0</v>
      </c>
    </row>
    <row r="652" spans="1:9" x14ac:dyDescent="0.25">
      <c r="A652" s="6">
        <v>76887</v>
      </c>
      <c r="B652" s="111">
        <v>0</v>
      </c>
      <c r="C652" s="111">
        <v>0</v>
      </c>
      <c r="D652" s="111">
        <v>0</v>
      </c>
      <c r="E652" s="111">
        <v>0</v>
      </c>
      <c r="F652" s="111">
        <v>0</v>
      </c>
      <c r="G652" s="111">
        <v>0</v>
      </c>
      <c r="H652" s="111">
        <v>86</v>
      </c>
      <c r="I652" s="111">
        <v>0</v>
      </c>
    </row>
    <row r="653" spans="1:9" x14ac:dyDescent="0.25">
      <c r="A653" s="6">
        <v>76890</v>
      </c>
      <c r="B653" s="111">
        <v>0</v>
      </c>
      <c r="C653" s="111">
        <v>0</v>
      </c>
      <c r="D653" s="111">
        <v>0</v>
      </c>
      <c r="E653" s="111">
        <v>0</v>
      </c>
      <c r="F653" s="111">
        <v>0</v>
      </c>
      <c r="G653" s="111">
        <v>0</v>
      </c>
      <c r="H653" s="111">
        <v>93</v>
      </c>
      <c r="I653" s="111">
        <v>0</v>
      </c>
    </row>
    <row r="654" spans="1:9" x14ac:dyDescent="0.25">
      <c r="A654" s="6">
        <v>76901</v>
      </c>
      <c r="B654" s="111">
        <v>0</v>
      </c>
      <c r="C654" s="111">
        <v>11050</v>
      </c>
      <c r="D654" s="111">
        <v>0</v>
      </c>
      <c r="E654" s="111">
        <v>0</v>
      </c>
      <c r="F654" s="111">
        <v>0</v>
      </c>
      <c r="G654" s="111">
        <v>0</v>
      </c>
      <c r="H654" s="111">
        <v>0</v>
      </c>
      <c r="I654" s="111">
        <v>0</v>
      </c>
    </row>
    <row r="655" spans="1:9" x14ac:dyDescent="0.25">
      <c r="A655" s="6">
        <v>76902</v>
      </c>
      <c r="B655" s="111">
        <v>0</v>
      </c>
      <c r="C655" s="111">
        <v>1</v>
      </c>
      <c r="D655" s="111">
        <v>0</v>
      </c>
      <c r="E655" s="111">
        <v>0</v>
      </c>
      <c r="F655" s="111">
        <v>0</v>
      </c>
      <c r="G655" s="111">
        <v>0</v>
      </c>
      <c r="H655" s="111">
        <v>0</v>
      </c>
      <c r="I655" s="111">
        <v>0</v>
      </c>
    </row>
    <row r="656" spans="1:9" x14ac:dyDescent="0.25">
      <c r="A656" s="6">
        <v>76903</v>
      </c>
      <c r="B656" s="111">
        <v>0</v>
      </c>
      <c r="C656" s="111">
        <v>13390</v>
      </c>
      <c r="D656" s="111">
        <v>0</v>
      </c>
      <c r="E656" s="111">
        <v>0</v>
      </c>
      <c r="F656" s="111">
        <v>0</v>
      </c>
      <c r="G656" s="111">
        <v>0</v>
      </c>
      <c r="H656" s="111">
        <v>0</v>
      </c>
      <c r="I656" s="111">
        <v>0</v>
      </c>
    </row>
    <row r="657" spans="1:9" x14ac:dyDescent="0.25">
      <c r="A657" s="6">
        <v>76904</v>
      </c>
      <c r="B657" s="111">
        <v>0</v>
      </c>
      <c r="C657" s="111">
        <v>14010</v>
      </c>
      <c r="D657" s="111">
        <v>0</v>
      </c>
      <c r="E657" s="111">
        <v>0</v>
      </c>
      <c r="F657" s="111">
        <v>0</v>
      </c>
      <c r="G657" s="111">
        <v>0</v>
      </c>
      <c r="H657" s="111">
        <v>0</v>
      </c>
      <c r="I657" s="111">
        <v>0</v>
      </c>
    </row>
    <row r="658" spans="1:9" x14ac:dyDescent="0.25">
      <c r="A658" s="6">
        <v>76905</v>
      </c>
      <c r="B658" s="111">
        <v>0</v>
      </c>
      <c r="C658" s="111">
        <v>3888</v>
      </c>
      <c r="D658" s="111">
        <v>0</v>
      </c>
      <c r="E658" s="111">
        <v>0</v>
      </c>
      <c r="F658" s="111">
        <v>0</v>
      </c>
      <c r="G658" s="111">
        <v>0</v>
      </c>
      <c r="H658" s="111">
        <v>0</v>
      </c>
      <c r="I658" s="111">
        <v>0</v>
      </c>
    </row>
    <row r="659" spans="1:9" x14ac:dyDescent="0.25">
      <c r="A659" s="6">
        <v>76930</v>
      </c>
      <c r="B659" s="111">
        <v>0</v>
      </c>
      <c r="C659" s="111">
        <v>53</v>
      </c>
      <c r="D659" s="111">
        <v>0</v>
      </c>
      <c r="E659" s="111">
        <v>0</v>
      </c>
      <c r="F659" s="111">
        <v>0</v>
      </c>
      <c r="G659" s="111">
        <v>0</v>
      </c>
      <c r="H659" s="111">
        <v>0</v>
      </c>
      <c r="I659" s="111">
        <v>0</v>
      </c>
    </row>
    <row r="660" spans="1:9" x14ac:dyDescent="0.25">
      <c r="A660" s="6">
        <v>76932</v>
      </c>
      <c r="B660" s="111">
        <v>0</v>
      </c>
      <c r="C660" s="111">
        <v>1459</v>
      </c>
      <c r="D660" s="111">
        <v>0</v>
      </c>
      <c r="E660" s="111">
        <v>0</v>
      </c>
      <c r="F660" s="111">
        <v>0</v>
      </c>
      <c r="G660" s="111">
        <v>0</v>
      </c>
      <c r="H660" s="111">
        <v>167</v>
      </c>
      <c r="I660" s="111">
        <v>0</v>
      </c>
    </row>
    <row r="661" spans="1:9" x14ac:dyDescent="0.25">
      <c r="A661" s="6">
        <v>76933</v>
      </c>
      <c r="B661" s="111">
        <v>0</v>
      </c>
      <c r="C661" s="111">
        <v>529</v>
      </c>
      <c r="D661" s="111">
        <v>0</v>
      </c>
      <c r="E661" s="111">
        <v>0</v>
      </c>
      <c r="F661" s="111">
        <v>0</v>
      </c>
      <c r="G661" s="111">
        <v>0</v>
      </c>
      <c r="H661" s="111">
        <v>0</v>
      </c>
      <c r="I661" s="111">
        <v>0</v>
      </c>
    </row>
    <row r="662" spans="1:9" x14ac:dyDescent="0.25">
      <c r="A662" s="6">
        <v>76934</v>
      </c>
      <c r="B662" s="111">
        <v>0</v>
      </c>
      <c r="C662" s="111">
        <v>1464</v>
      </c>
      <c r="D662" s="111">
        <v>0</v>
      </c>
      <c r="E662" s="111">
        <v>0</v>
      </c>
      <c r="F662" s="111">
        <v>0</v>
      </c>
      <c r="G662" s="111">
        <v>0</v>
      </c>
      <c r="H662" s="111">
        <v>0</v>
      </c>
      <c r="I662" s="111">
        <v>0</v>
      </c>
    </row>
    <row r="663" spans="1:9" x14ac:dyDescent="0.25">
      <c r="A663" s="6">
        <v>76935</v>
      </c>
      <c r="B663" s="111">
        <v>0</v>
      </c>
      <c r="C663" s="111">
        <v>904</v>
      </c>
      <c r="D663" s="111">
        <v>0</v>
      </c>
      <c r="E663" s="111">
        <v>0</v>
      </c>
      <c r="F663" s="111">
        <v>0</v>
      </c>
      <c r="G663" s="111">
        <v>0</v>
      </c>
      <c r="H663" s="111">
        <v>0</v>
      </c>
      <c r="I663" s="111">
        <v>0</v>
      </c>
    </row>
    <row r="664" spans="1:9" x14ac:dyDescent="0.25">
      <c r="A664" s="6">
        <v>76936</v>
      </c>
      <c r="B664" s="111">
        <v>0</v>
      </c>
      <c r="C664" s="111">
        <v>833</v>
      </c>
      <c r="D664" s="111">
        <v>0</v>
      </c>
      <c r="E664" s="111">
        <v>0</v>
      </c>
      <c r="F664" s="111">
        <v>0</v>
      </c>
      <c r="G664" s="111">
        <v>0</v>
      </c>
      <c r="H664" s="111">
        <v>0</v>
      </c>
      <c r="I664" s="111">
        <v>0</v>
      </c>
    </row>
    <row r="665" spans="1:9" x14ac:dyDescent="0.25">
      <c r="A665" s="6">
        <v>76937</v>
      </c>
      <c r="B665" s="111">
        <v>0</v>
      </c>
      <c r="C665" s="111">
        <v>78</v>
      </c>
      <c r="D665" s="111">
        <v>0</v>
      </c>
      <c r="E665" s="111">
        <v>0</v>
      </c>
      <c r="F665" s="111">
        <v>0</v>
      </c>
      <c r="G665" s="111">
        <v>0</v>
      </c>
      <c r="H665" s="111">
        <v>0</v>
      </c>
      <c r="I665" s="111">
        <v>0</v>
      </c>
    </row>
    <row r="666" spans="1:9" x14ac:dyDescent="0.25">
      <c r="A666" s="6">
        <v>76939</v>
      </c>
      <c r="B666" s="111">
        <v>0</v>
      </c>
      <c r="C666" s="111">
        <v>390</v>
      </c>
      <c r="D666" s="111">
        <v>0</v>
      </c>
      <c r="E666" s="111">
        <v>0</v>
      </c>
      <c r="F666" s="111">
        <v>0</v>
      </c>
      <c r="G666" s="111">
        <v>0</v>
      </c>
      <c r="H666" s="111">
        <v>0</v>
      </c>
      <c r="I666" s="111">
        <v>0</v>
      </c>
    </row>
    <row r="667" spans="1:9" x14ac:dyDescent="0.25">
      <c r="A667" s="6">
        <v>76940</v>
      </c>
      <c r="B667" s="111">
        <v>0</v>
      </c>
      <c r="C667" s="111">
        <v>78</v>
      </c>
      <c r="D667" s="111">
        <v>0</v>
      </c>
      <c r="E667" s="111">
        <v>0</v>
      </c>
      <c r="F667" s="111">
        <v>0</v>
      </c>
      <c r="G667" s="111">
        <v>0</v>
      </c>
      <c r="H667" s="111">
        <v>0</v>
      </c>
      <c r="I667" s="111">
        <v>0</v>
      </c>
    </row>
    <row r="668" spans="1:9" x14ac:dyDescent="0.25">
      <c r="A668" s="6">
        <v>76941</v>
      </c>
      <c r="B668" s="111">
        <v>0</v>
      </c>
      <c r="C668" s="111">
        <v>645</v>
      </c>
      <c r="D668" s="111">
        <v>0</v>
      </c>
      <c r="E668" s="111">
        <v>0</v>
      </c>
      <c r="F668" s="111">
        <v>0</v>
      </c>
      <c r="G668" s="111">
        <v>0</v>
      </c>
      <c r="H668" s="111">
        <v>4</v>
      </c>
      <c r="I668" s="111">
        <v>0</v>
      </c>
    </row>
    <row r="669" spans="1:9" x14ac:dyDescent="0.25">
      <c r="A669" s="6">
        <v>76943</v>
      </c>
      <c r="B669" s="111">
        <v>0</v>
      </c>
      <c r="C669" s="111">
        <v>1528</v>
      </c>
      <c r="D669" s="111">
        <v>0</v>
      </c>
      <c r="E669" s="111">
        <v>0</v>
      </c>
      <c r="F669" s="111">
        <v>0</v>
      </c>
      <c r="G669" s="111">
        <v>0</v>
      </c>
      <c r="H669" s="111">
        <v>0</v>
      </c>
      <c r="I669" s="111">
        <v>0</v>
      </c>
    </row>
    <row r="670" spans="1:9" x14ac:dyDescent="0.25">
      <c r="A670" s="6">
        <v>76945</v>
      </c>
      <c r="B670" s="111">
        <v>0</v>
      </c>
      <c r="C670" s="111">
        <v>713</v>
      </c>
      <c r="D670" s="111">
        <v>0</v>
      </c>
      <c r="E670" s="111">
        <v>0</v>
      </c>
      <c r="F670" s="111">
        <v>0</v>
      </c>
      <c r="G670" s="111">
        <v>0</v>
      </c>
      <c r="H670" s="111">
        <v>0</v>
      </c>
      <c r="I670" s="111">
        <v>0</v>
      </c>
    </row>
    <row r="671" spans="1:9" x14ac:dyDescent="0.25">
      <c r="A671" s="6">
        <v>76950</v>
      </c>
      <c r="B671" s="111">
        <v>0</v>
      </c>
      <c r="C671" s="111">
        <v>1549</v>
      </c>
      <c r="D671" s="111">
        <v>0</v>
      </c>
      <c r="E671" s="111">
        <v>0</v>
      </c>
      <c r="F671" s="111">
        <v>0</v>
      </c>
      <c r="G671" s="111">
        <v>0</v>
      </c>
      <c r="H671" s="111">
        <v>0</v>
      </c>
      <c r="I671" s="111">
        <v>0</v>
      </c>
    </row>
    <row r="672" spans="1:9" x14ac:dyDescent="0.25">
      <c r="A672" s="6">
        <v>76951</v>
      </c>
      <c r="B672" s="111">
        <v>0</v>
      </c>
      <c r="C672" s="111">
        <v>565</v>
      </c>
      <c r="D672" s="111">
        <v>0</v>
      </c>
      <c r="E672" s="111">
        <v>0</v>
      </c>
      <c r="F672" s="111">
        <v>0</v>
      </c>
      <c r="G672" s="111">
        <v>0</v>
      </c>
      <c r="H672" s="111">
        <v>3</v>
      </c>
      <c r="I672" s="111">
        <v>0</v>
      </c>
    </row>
    <row r="673" spans="1:9" x14ac:dyDescent="0.25">
      <c r="A673" s="6">
        <v>76957</v>
      </c>
      <c r="B673" s="111">
        <v>0</v>
      </c>
      <c r="C673" s="111">
        <v>109</v>
      </c>
      <c r="D673" s="111">
        <v>0</v>
      </c>
      <c r="E673" s="111">
        <v>0</v>
      </c>
      <c r="F673" s="111">
        <v>0</v>
      </c>
      <c r="G673" s="111">
        <v>0</v>
      </c>
      <c r="H673" s="111">
        <v>0</v>
      </c>
      <c r="I673" s="111">
        <v>0</v>
      </c>
    </row>
    <row r="674" spans="1:9" x14ac:dyDescent="0.25">
      <c r="A674" s="6">
        <v>76958</v>
      </c>
      <c r="B674" s="111">
        <v>0</v>
      </c>
      <c r="C674" s="111">
        <v>191</v>
      </c>
      <c r="D674" s="111">
        <v>0</v>
      </c>
      <c r="E674" s="111">
        <v>0</v>
      </c>
      <c r="F674" s="111">
        <v>0</v>
      </c>
      <c r="G674" s="111">
        <v>0</v>
      </c>
      <c r="H674" s="111">
        <v>0</v>
      </c>
      <c r="I674" s="111">
        <v>0</v>
      </c>
    </row>
    <row r="675" spans="1:9" x14ac:dyDescent="0.25">
      <c r="A675" s="6">
        <v>77002</v>
      </c>
      <c r="B675" s="111">
        <v>0</v>
      </c>
      <c r="C675" s="111">
        <v>0</v>
      </c>
      <c r="D675" s="111">
        <v>9366</v>
      </c>
      <c r="E675" s="111">
        <v>0</v>
      </c>
      <c r="F675" s="111">
        <v>0</v>
      </c>
      <c r="G675" s="111">
        <v>0</v>
      </c>
      <c r="H675" s="111">
        <v>0</v>
      </c>
      <c r="I675" s="111">
        <v>0</v>
      </c>
    </row>
    <row r="676" spans="1:9" x14ac:dyDescent="0.25">
      <c r="A676" s="6">
        <v>77003</v>
      </c>
      <c r="B676" s="111">
        <v>0</v>
      </c>
      <c r="C676" s="111">
        <v>0</v>
      </c>
      <c r="D676" s="111">
        <v>7687</v>
      </c>
      <c r="E676" s="111">
        <v>0</v>
      </c>
      <c r="F676" s="111">
        <v>0</v>
      </c>
      <c r="G676" s="111">
        <v>0</v>
      </c>
      <c r="H676" s="111">
        <v>0</v>
      </c>
      <c r="I676" s="111">
        <v>0</v>
      </c>
    </row>
    <row r="677" spans="1:9" x14ac:dyDescent="0.25">
      <c r="A677" s="6">
        <v>77004</v>
      </c>
      <c r="B677" s="111">
        <v>0</v>
      </c>
      <c r="C677" s="111">
        <v>0</v>
      </c>
      <c r="D677" s="111">
        <v>18177</v>
      </c>
      <c r="E677" s="111">
        <v>0</v>
      </c>
      <c r="F677" s="111">
        <v>0</v>
      </c>
      <c r="G677" s="111">
        <v>0</v>
      </c>
      <c r="H677" s="111">
        <v>0</v>
      </c>
      <c r="I677" s="111">
        <v>0</v>
      </c>
    </row>
    <row r="678" spans="1:9" x14ac:dyDescent="0.25">
      <c r="A678" s="6">
        <v>77005</v>
      </c>
      <c r="B678" s="111">
        <v>0</v>
      </c>
      <c r="C678" s="111">
        <v>0</v>
      </c>
      <c r="D678" s="111">
        <v>10353</v>
      </c>
      <c r="E678" s="111">
        <v>0</v>
      </c>
      <c r="F678" s="111">
        <v>0</v>
      </c>
      <c r="G678" s="111">
        <v>0</v>
      </c>
      <c r="H678" s="111">
        <v>0</v>
      </c>
      <c r="I678" s="111">
        <v>0</v>
      </c>
    </row>
    <row r="679" spans="1:9" x14ac:dyDescent="0.25">
      <c r="A679" s="6">
        <v>77006</v>
      </c>
      <c r="B679" s="111">
        <v>0</v>
      </c>
      <c r="C679" s="111">
        <v>0</v>
      </c>
      <c r="D679" s="111">
        <v>16470</v>
      </c>
      <c r="E679" s="111">
        <v>0</v>
      </c>
      <c r="F679" s="111">
        <v>0</v>
      </c>
      <c r="G679" s="111">
        <v>0</v>
      </c>
      <c r="H679" s="111">
        <v>0</v>
      </c>
      <c r="I679" s="111">
        <v>0</v>
      </c>
    </row>
    <row r="680" spans="1:9" x14ac:dyDescent="0.25">
      <c r="A680" s="6">
        <v>77007</v>
      </c>
      <c r="B680" s="111">
        <v>0</v>
      </c>
      <c r="C680" s="111">
        <v>0</v>
      </c>
      <c r="D680" s="111">
        <v>30480</v>
      </c>
      <c r="E680" s="111">
        <v>0</v>
      </c>
      <c r="F680" s="111">
        <v>0</v>
      </c>
      <c r="G680" s="111">
        <v>0</v>
      </c>
      <c r="H680" s="111">
        <v>0</v>
      </c>
      <c r="I680" s="111">
        <v>0</v>
      </c>
    </row>
    <row r="681" spans="1:9" x14ac:dyDescent="0.25">
      <c r="A681" s="6">
        <v>77008</v>
      </c>
      <c r="B681" s="111">
        <v>0</v>
      </c>
      <c r="C681" s="111">
        <v>0</v>
      </c>
      <c r="D681" s="111">
        <v>23957</v>
      </c>
      <c r="E681" s="111">
        <v>0</v>
      </c>
      <c r="F681" s="111">
        <v>0</v>
      </c>
      <c r="G681" s="111">
        <v>0</v>
      </c>
      <c r="H681" s="111">
        <v>0</v>
      </c>
      <c r="I681" s="111">
        <v>0</v>
      </c>
    </row>
    <row r="682" spans="1:9" x14ac:dyDescent="0.25">
      <c r="A682" s="6">
        <v>77009</v>
      </c>
      <c r="B682" s="111">
        <v>0</v>
      </c>
      <c r="C682" s="111">
        <v>0</v>
      </c>
      <c r="D682" s="111">
        <v>18177</v>
      </c>
      <c r="E682" s="111">
        <v>0</v>
      </c>
      <c r="F682" s="111">
        <v>0</v>
      </c>
      <c r="G682" s="111">
        <v>0</v>
      </c>
      <c r="H682" s="111">
        <v>0</v>
      </c>
      <c r="I682" s="111">
        <v>0</v>
      </c>
    </row>
    <row r="683" spans="1:9" x14ac:dyDescent="0.25">
      <c r="A683" s="6">
        <v>77010</v>
      </c>
      <c r="B683" s="111">
        <v>0</v>
      </c>
      <c r="C683" s="111">
        <v>0</v>
      </c>
      <c r="D683" s="111">
        <v>710</v>
      </c>
      <c r="E683" s="111">
        <v>0</v>
      </c>
      <c r="F683" s="111">
        <v>0</v>
      </c>
      <c r="G683" s="111">
        <v>0</v>
      </c>
      <c r="H683" s="111">
        <v>0</v>
      </c>
      <c r="I683" s="111">
        <v>0</v>
      </c>
    </row>
    <row r="684" spans="1:9" x14ac:dyDescent="0.25">
      <c r="A684" s="6">
        <v>77011</v>
      </c>
      <c r="B684" s="111">
        <v>0</v>
      </c>
      <c r="C684" s="111">
        <v>0</v>
      </c>
      <c r="D684" s="111">
        <v>6381</v>
      </c>
      <c r="E684" s="111">
        <v>0</v>
      </c>
      <c r="F684" s="111">
        <v>0</v>
      </c>
      <c r="G684" s="111">
        <v>0</v>
      </c>
      <c r="H684" s="111">
        <v>0</v>
      </c>
      <c r="I684" s="111">
        <v>0</v>
      </c>
    </row>
    <row r="685" spans="1:9" x14ac:dyDescent="0.25">
      <c r="A685" s="6">
        <v>77012</v>
      </c>
      <c r="B685" s="111">
        <v>0</v>
      </c>
      <c r="C685" s="111">
        <v>0</v>
      </c>
      <c r="D685" s="111">
        <v>6434</v>
      </c>
      <c r="E685" s="111">
        <v>0</v>
      </c>
      <c r="F685" s="111">
        <v>0</v>
      </c>
      <c r="G685" s="111">
        <v>0</v>
      </c>
      <c r="H685" s="111">
        <v>0</v>
      </c>
      <c r="I685" s="111">
        <v>0</v>
      </c>
    </row>
    <row r="686" spans="1:9" x14ac:dyDescent="0.25">
      <c r="A686" s="6">
        <v>77013</v>
      </c>
      <c r="B686" s="111">
        <v>0</v>
      </c>
      <c r="C686" s="111">
        <v>0</v>
      </c>
      <c r="D686" s="111">
        <v>5649</v>
      </c>
      <c r="E686" s="111">
        <v>0</v>
      </c>
      <c r="F686" s="111">
        <v>0</v>
      </c>
      <c r="G686" s="111">
        <v>0</v>
      </c>
      <c r="H686" s="111">
        <v>0</v>
      </c>
      <c r="I686" s="111">
        <v>0</v>
      </c>
    </row>
    <row r="687" spans="1:9" x14ac:dyDescent="0.25">
      <c r="A687" s="6">
        <v>77014</v>
      </c>
      <c r="B687" s="111">
        <v>0</v>
      </c>
      <c r="C687" s="111">
        <v>0</v>
      </c>
      <c r="D687" s="111">
        <v>12931</v>
      </c>
      <c r="E687" s="111">
        <v>0</v>
      </c>
      <c r="F687" s="111">
        <v>0</v>
      </c>
      <c r="G687" s="111">
        <v>0</v>
      </c>
      <c r="H687" s="111">
        <v>0</v>
      </c>
      <c r="I687" s="111">
        <v>0</v>
      </c>
    </row>
    <row r="688" spans="1:9" x14ac:dyDescent="0.25">
      <c r="A688" s="6">
        <v>77015</v>
      </c>
      <c r="B688" s="111">
        <v>0</v>
      </c>
      <c r="C688" s="111">
        <v>0</v>
      </c>
      <c r="D688" s="111">
        <v>18014</v>
      </c>
      <c r="E688" s="111">
        <v>0</v>
      </c>
      <c r="F688" s="111">
        <v>0</v>
      </c>
      <c r="G688" s="111">
        <v>0</v>
      </c>
      <c r="H688" s="111">
        <v>0</v>
      </c>
      <c r="I688" s="111">
        <v>0</v>
      </c>
    </row>
    <row r="689" spans="1:9" x14ac:dyDescent="0.25">
      <c r="A689" s="6">
        <v>77016</v>
      </c>
      <c r="B689" s="111">
        <v>0</v>
      </c>
      <c r="C689" s="111">
        <v>0</v>
      </c>
      <c r="D689" s="111">
        <v>11862</v>
      </c>
      <c r="E689" s="111">
        <v>0</v>
      </c>
      <c r="F689" s="111">
        <v>0</v>
      </c>
      <c r="G689" s="111">
        <v>0</v>
      </c>
      <c r="H689" s="111">
        <v>0</v>
      </c>
      <c r="I689" s="111">
        <v>0</v>
      </c>
    </row>
    <row r="690" spans="1:9" x14ac:dyDescent="0.25">
      <c r="A690" s="6">
        <v>77017</v>
      </c>
      <c r="B690" s="111">
        <v>0</v>
      </c>
      <c r="C690" s="111">
        <v>0</v>
      </c>
      <c r="D690" s="111">
        <v>9604</v>
      </c>
      <c r="E690" s="111">
        <v>0</v>
      </c>
      <c r="F690" s="111">
        <v>0</v>
      </c>
      <c r="G690" s="111">
        <v>0</v>
      </c>
      <c r="H690" s="111">
        <v>0</v>
      </c>
      <c r="I690" s="111">
        <v>0</v>
      </c>
    </row>
    <row r="691" spans="1:9" x14ac:dyDescent="0.25">
      <c r="A691" s="6">
        <v>77018</v>
      </c>
      <c r="B691" s="111">
        <v>0</v>
      </c>
      <c r="C691" s="111">
        <v>0</v>
      </c>
      <c r="D691" s="111">
        <v>14096</v>
      </c>
      <c r="E691" s="111">
        <v>0</v>
      </c>
      <c r="F691" s="111">
        <v>0</v>
      </c>
      <c r="G691" s="111">
        <v>0</v>
      </c>
      <c r="H691" s="111">
        <v>0</v>
      </c>
      <c r="I691" s="111">
        <v>0</v>
      </c>
    </row>
    <row r="692" spans="1:9" x14ac:dyDescent="0.25">
      <c r="A692" s="6">
        <v>77019</v>
      </c>
      <c r="B692" s="111">
        <v>0</v>
      </c>
      <c r="C692" s="111">
        <v>0</v>
      </c>
      <c r="D692" s="111">
        <v>17576</v>
      </c>
      <c r="E692" s="111">
        <v>0</v>
      </c>
      <c r="F692" s="111">
        <v>0</v>
      </c>
      <c r="G692" s="111">
        <v>0</v>
      </c>
      <c r="H692" s="111">
        <v>0</v>
      </c>
      <c r="I692" s="111">
        <v>0</v>
      </c>
    </row>
    <row r="693" spans="1:9" x14ac:dyDescent="0.25">
      <c r="A693" s="6">
        <v>77020</v>
      </c>
      <c r="B693" s="111">
        <v>0</v>
      </c>
      <c r="C693" s="111">
        <v>0</v>
      </c>
      <c r="D693" s="111">
        <v>9642</v>
      </c>
      <c r="E693" s="111">
        <v>0</v>
      </c>
      <c r="F693" s="111">
        <v>0</v>
      </c>
      <c r="G693" s="111">
        <v>0</v>
      </c>
      <c r="H693" s="111">
        <v>0</v>
      </c>
      <c r="I693" s="111">
        <v>0</v>
      </c>
    </row>
    <row r="694" spans="1:9" x14ac:dyDescent="0.25">
      <c r="A694" s="6">
        <v>77021</v>
      </c>
      <c r="B694" s="111">
        <v>0</v>
      </c>
      <c r="C694" s="111">
        <v>0</v>
      </c>
      <c r="D694" s="111">
        <v>12285</v>
      </c>
      <c r="E694" s="111">
        <v>0</v>
      </c>
      <c r="F694" s="111">
        <v>0</v>
      </c>
      <c r="G694" s="111">
        <v>0</v>
      </c>
      <c r="H694" s="111">
        <v>0</v>
      </c>
      <c r="I694" s="111">
        <v>0</v>
      </c>
    </row>
    <row r="695" spans="1:9" x14ac:dyDescent="0.25">
      <c r="A695" s="6">
        <v>77022</v>
      </c>
      <c r="B695" s="111">
        <v>0</v>
      </c>
      <c r="C695" s="111">
        <v>0</v>
      </c>
      <c r="D695" s="111">
        <v>9872</v>
      </c>
      <c r="E695" s="111">
        <v>0</v>
      </c>
      <c r="F695" s="111">
        <v>0</v>
      </c>
      <c r="G695" s="111">
        <v>0</v>
      </c>
      <c r="H695" s="111">
        <v>0</v>
      </c>
      <c r="I695" s="111">
        <v>0</v>
      </c>
    </row>
    <row r="696" spans="1:9" x14ac:dyDescent="0.25">
      <c r="A696" s="6">
        <v>77023</v>
      </c>
      <c r="B696" s="111">
        <v>0</v>
      </c>
      <c r="C696" s="111">
        <v>0</v>
      </c>
      <c r="D696" s="111">
        <v>9768</v>
      </c>
      <c r="E696" s="111">
        <v>0</v>
      </c>
      <c r="F696" s="111">
        <v>0</v>
      </c>
      <c r="G696" s="111">
        <v>0</v>
      </c>
      <c r="H696" s="111">
        <v>0</v>
      </c>
      <c r="I696" s="111">
        <v>0</v>
      </c>
    </row>
    <row r="697" spans="1:9" x14ac:dyDescent="0.25">
      <c r="A697" s="6">
        <v>77024</v>
      </c>
      <c r="B697" s="111">
        <v>0</v>
      </c>
      <c r="C697" s="111">
        <v>0</v>
      </c>
      <c r="D697" s="111">
        <v>15438</v>
      </c>
      <c r="E697" s="111">
        <v>0</v>
      </c>
      <c r="F697" s="111">
        <v>0</v>
      </c>
      <c r="G697" s="111">
        <v>0</v>
      </c>
      <c r="H697" s="111">
        <v>0</v>
      </c>
      <c r="I697" s="111">
        <v>0</v>
      </c>
    </row>
    <row r="698" spans="1:9" x14ac:dyDescent="0.25">
      <c r="A698" s="6">
        <v>77025</v>
      </c>
      <c r="B698" s="111">
        <v>0</v>
      </c>
      <c r="C698" s="111">
        <v>0</v>
      </c>
      <c r="D698" s="111">
        <v>13544</v>
      </c>
      <c r="E698" s="111">
        <v>0</v>
      </c>
      <c r="F698" s="111">
        <v>0</v>
      </c>
      <c r="G698" s="111">
        <v>0</v>
      </c>
      <c r="H698" s="111">
        <v>0</v>
      </c>
      <c r="I698" s="111">
        <v>0</v>
      </c>
    </row>
    <row r="699" spans="1:9" x14ac:dyDescent="0.25">
      <c r="A699" s="6">
        <v>77026</v>
      </c>
      <c r="B699" s="111">
        <v>0</v>
      </c>
      <c r="C699" s="111">
        <v>0</v>
      </c>
      <c r="D699" s="111">
        <v>8415</v>
      </c>
      <c r="E699" s="111">
        <v>0</v>
      </c>
      <c r="F699" s="111">
        <v>0</v>
      </c>
      <c r="G699" s="111">
        <v>0</v>
      </c>
      <c r="H699" s="111">
        <v>0</v>
      </c>
      <c r="I699" s="111">
        <v>0</v>
      </c>
    </row>
    <row r="700" spans="1:9" x14ac:dyDescent="0.25">
      <c r="A700" s="6">
        <v>77027</v>
      </c>
      <c r="B700" s="111">
        <v>0</v>
      </c>
      <c r="C700" s="111">
        <v>0</v>
      </c>
      <c r="D700" s="111">
        <v>14002</v>
      </c>
      <c r="E700" s="111">
        <v>0</v>
      </c>
      <c r="F700" s="111">
        <v>0</v>
      </c>
      <c r="G700" s="111">
        <v>0</v>
      </c>
      <c r="H700" s="111">
        <v>0</v>
      </c>
      <c r="I700" s="111">
        <v>0</v>
      </c>
    </row>
    <row r="701" spans="1:9" x14ac:dyDescent="0.25">
      <c r="A701" s="6">
        <v>77028</v>
      </c>
      <c r="B701" s="111">
        <v>0</v>
      </c>
      <c r="C701" s="111">
        <v>0</v>
      </c>
      <c r="D701" s="111">
        <v>7604</v>
      </c>
      <c r="E701" s="111">
        <v>0</v>
      </c>
      <c r="F701" s="111">
        <v>0</v>
      </c>
      <c r="G701" s="111">
        <v>0</v>
      </c>
      <c r="H701" s="111">
        <v>0</v>
      </c>
      <c r="I701" s="111">
        <v>0</v>
      </c>
    </row>
    <row r="702" spans="1:9" x14ac:dyDescent="0.25">
      <c r="A702" s="6">
        <v>77029</v>
      </c>
      <c r="B702" s="111">
        <v>0</v>
      </c>
      <c r="C702" s="111">
        <v>0</v>
      </c>
      <c r="D702" s="111">
        <v>6313</v>
      </c>
      <c r="E702" s="111">
        <v>0</v>
      </c>
      <c r="F702" s="111">
        <v>0</v>
      </c>
      <c r="G702" s="111">
        <v>0</v>
      </c>
      <c r="H702" s="111">
        <v>0</v>
      </c>
      <c r="I702" s="111">
        <v>0</v>
      </c>
    </row>
    <row r="703" spans="1:9" x14ac:dyDescent="0.25">
      <c r="A703" s="6">
        <v>77030</v>
      </c>
      <c r="B703" s="111">
        <v>0</v>
      </c>
      <c r="C703" s="111">
        <v>0</v>
      </c>
      <c r="D703" s="111">
        <v>7344</v>
      </c>
      <c r="E703" s="111">
        <v>0</v>
      </c>
      <c r="F703" s="111">
        <v>0</v>
      </c>
      <c r="G703" s="111">
        <v>0</v>
      </c>
      <c r="H703" s="111">
        <v>0</v>
      </c>
      <c r="I703" s="111">
        <v>0</v>
      </c>
    </row>
    <row r="704" spans="1:9" x14ac:dyDescent="0.25">
      <c r="A704" s="6">
        <v>77031</v>
      </c>
      <c r="B704" s="111">
        <v>0</v>
      </c>
      <c r="C704" s="111">
        <v>0</v>
      </c>
      <c r="D704" s="111">
        <v>5170</v>
      </c>
      <c r="E704" s="111">
        <v>0</v>
      </c>
      <c r="F704" s="111">
        <v>0</v>
      </c>
      <c r="G704" s="111">
        <v>0</v>
      </c>
      <c r="H704" s="111">
        <v>0</v>
      </c>
      <c r="I704" s="111">
        <v>0</v>
      </c>
    </row>
    <row r="705" spans="1:9" x14ac:dyDescent="0.25">
      <c r="A705" s="6">
        <v>77032</v>
      </c>
      <c r="B705" s="111">
        <v>0</v>
      </c>
      <c r="C705" s="111">
        <v>0</v>
      </c>
      <c r="D705" s="111">
        <v>4552</v>
      </c>
      <c r="E705" s="111">
        <v>0</v>
      </c>
      <c r="F705" s="111">
        <v>0</v>
      </c>
      <c r="G705" s="111">
        <v>0</v>
      </c>
      <c r="H705" s="111">
        <v>0</v>
      </c>
      <c r="I705" s="111">
        <v>0</v>
      </c>
    </row>
    <row r="706" spans="1:9" x14ac:dyDescent="0.25">
      <c r="A706" s="6">
        <v>77033</v>
      </c>
      <c r="B706" s="111">
        <v>0</v>
      </c>
      <c r="C706" s="111">
        <v>0</v>
      </c>
      <c r="D706" s="111">
        <v>10215</v>
      </c>
      <c r="E706" s="111">
        <v>0</v>
      </c>
      <c r="F706" s="111">
        <v>0</v>
      </c>
      <c r="G706" s="111">
        <v>0</v>
      </c>
      <c r="H706" s="111">
        <v>0</v>
      </c>
      <c r="I706" s="111">
        <v>0</v>
      </c>
    </row>
    <row r="707" spans="1:9" x14ac:dyDescent="0.25">
      <c r="A707" s="6">
        <v>77034</v>
      </c>
      <c r="B707" s="111">
        <v>0</v>
      </c>
      <c r="C707" s="111">
        <v>0</v>
      </c>
      <c r="D707" s="111">
        <v>13083</v>
      </c>
      <c r="E707" s="111">
        <v>0</v>
      </c>
      <c r="F707" s="111">
        <v>0</v>
      </c>
      <c r="G707" s="111">
        <v>0</v>
      </c>
      <c r="H707" s="111">
        <v>0</v>
      </c>
      <c r="I707" s="111">
        <v>0</v>
      </c>
    </row>
    <row r="708" spans="1:9" x14ac:dyDescent="0.25">
      <c r="A708" s="6">
        <v>77035</v>
      </c>
      <c r="B708" s="111">
        <v>0</v>
      </c>
      <c r="C708" s="111">
        <v>0</v>
      </c>
      <c r="D708" s="111">
        <v>13223</v>
      </c>
      <c r="E708" s="111">
        <v>0</v>
      </c>
      <c r="F708" s="111">
        <v>0</v>
      </c>
      <c r="G708" s="111">
        <v>0</v>
      </c>
      <c r="H708" s="111">
        <v>0</v>
      </c>
      <c r="I708" s="111">
        <v>0</v>
      </c>
    </row>
    <row r="709" spans="1:9" x14ac:dyDescent="0.25">
      <c r="A709" s="6">
        <v>77036</v>
      </c>
      <c r="B709" s="111">
        <v>0</v>
      </c>
      <c r="C709" s="111">
        <v>0</v>
      </c>
      <c r="D709" s="111">
        <v>26412</v>
      </c>
      <c r="E709" s="111">
        <v>0</v>
      </c>
      <c r="F709" s="111">
        <v>0</v>
      </c>
      <c r="G709" s="111">
        <v>0</v>
      </c>
      <c r="H709" s="111">
        <v>0</v>
      </c>
      <c r="I709" s="111">
        <v>0</v>
      </c>
    </row>
    <row r="710" spans="1:9" x14ac:dyDescent="0.25">
      <c r="A710" s="6">
        <v>77037</v>
      </c>
      <c r="B710" s="111">
        <v>0</v>
      </c>
      <c r="C710" s="111">
        <v>0</v>
      </c>
      <c r="D710" s="111">
        <v>5312</v>
      </c>
      <c r="E710" s="111">
        <v>0</v>
      </c>
      <c r="F710" s="111">
        <v>0</v>
      </c>
      <c r="G710" s="111">
        <v>0</v>
      </c>
      <c r="H710" s="111">
        <v>0</v>
      </c>
      <c r="I710" s="111">
        <v>0</v>
      </c>
    </row>
    <row r="711" spans="1:9" x14ac:dyDescent="0.25">
      <c r="A711" s="6">
        <v>77038</v>
      </c>
      <c r="B711" s="111">
        <v>0</v>
      </c>
      <c r="C711" s="111">
        <v>0</v>
      </c>
      <c r="D711" s="111">
        <v>9202</v>
      </c>
      <c r="E711" s="111">
        <v>0</v>
      </c>
      <c r="F711" s="111">
        <v>0</v>
      </c>
      <c r="G711" s="111">
        <v>0</v>
      </c>
      <c r="H711" s="111">
        <v>0</v>
      </c>
      <c r="I711" s="111">
        <v>0</v>
      </c>
    </row>
    <row r="712" spans="1:9" x14ac:dyDescent="0.25">
      <c r="A712" s="6">
        <v>77039</v>
      </c>
      <c r="B712" s="111">
        <v>0</v>
      </c>
      <c r="C712" s="111">
        <v>0</v>
      </c>
      <c r="D712" s="111">
        <v>8116</v>
      </c>
      <c r="E712" s="111">
        <v>0</v>
      </c>
      <c r="F712" s="111">
        <v>0</v>
      </c>
      <c r="G712" s="111">
        <v>0</v>
      </c>
      <c r="H712" s="111">
        <v>0</v>
      </c>
      <c r="I712" s="111">
        <v>0</v>
      </c>
    </row>
    <row r="713" spans="1:9" x14ac:dyDescent="0.25">
      <c r="A713" s="6">
        <v>77040</v>
      </c>
      <c r="B713" s="111">
        <v>0</v>
      </c>
      <c r="C713" s="111">
        <v>0</v>
      </c>
      <c r="D713" s="111">
        <v>18318</v>
      </c>
      <c r="E713" s="111">
        <v>0</v>
      </c>
      <c r="F713" s="111">
        <v>0</v>
      </c>
      <c r="G713" s="111">
        <v>0</v>
      </c>
      <c r="H713" s="111">
        <v>0</v>
      </c>
      <c r="I713" s="111">
        <v>0</v>
      </c>
    </row>
    <row r="714" spans="1:9" x14ac:dyDescent="0.25">
      <c r="A714" s="6">
        <v>77041</v>
      </c>
      <c r="B714" s="111">
        <v>0</v>
      </c>
      <c r="C714" s="111">
        <v>0</v>
      </c>
      <c r="D714" s="111">
        <v>13078</v>
      </c>
      <c r="E714" s="111">
        <v>0</v>
      </c>
      <c r="F714" s="111">
        <v>0</v>
      </c>
      <c r="G714" s="111">
        <v>0</v>
      </c>
      <c r="H714" s="111">
        <v>0</v>
      </c>
      <c r="I714" s="111">
        <v>0</v>
      </c>
    </row>
    <row r="715" spans="1:9" x14ac:dyDescent="0.25">
      <c r="A715" s="6">
        <v>77042</v>
      </c>
      <c r="B715" s="111">
        <v>0</v>
      </c>
      <c r="C715" s="111">
        <v>0</v>
      </c>
      <c r="D715" s="111">
        <v>21002</v>
      </c>
      <c r="E715" s="111">
        <v>0</v>
      </c>
      <c r="F715" s="111">
        <v>0</v>
      </c>
      <c r="G715" s="111">
        <v>0</v>
      </c>
      <c r="H715" s="111">
        <v>0</v>
      </c>
      <c r="I715" s="111">
        <v>0</v>
      </c>
    </row>
    <row r="716" spans="1:9" x14ac:dyDescent="0.25">
      <c r="A716" s="6">
        <v>77043</v>
      </c>
      <c r="B716" s="111">
        <v>0</v>
      </c>
      <c r="C716" s="111">
        <v>0</v>
      </c>
      <c r="D716" s="111">
        <v>11927</v>
      </c>
      <c r="E716" s="111">
        <v>0</v>
      </c>
      <c r="F716" s="111">
        <v>0</v>
      </c>
      <c r="G716" s="111">
        <v>0</v>
      </c>
      <c r="H716" s="111">
        <v>0</v>
      </c>
      <c r="I716" s="111">
        <v>0</v>
      </c>
    </row>
    <row r="717" spans="1:9" x14ac:dyDescent="0.25">
      <c r="A717" s="6">
        <v>77044</v>
      </c>
      <c r="B717" s="111">
        <v>0</v>
      </c>
      <c r="C717" s="111">
        <v>0</v>
      </c>
      <c r="D717" s="111">
        <v>20337</v>
      </c>
      <c r="E717" s="111">
        <v>0</v>
      </c>
      <c r="F717" s="111">
        <v>0</v>
      </c>
      <c r="G717" s="111">
        <v>0</v>
      </c>
      <c r="H717" s="111">
        <v>0</v>
      </c>
      <c r="I717" s="111">
        <v>0</v>
      </c>
    </row>
    <row r="718" spans="1:9" x14ac:dyDescent="0.25">
      <c r="A718" s="6">
        <v>77045</v>
      </c>
      <c r="B718" s="111">
        <v>0</v>
      </c>
      <c r="C718" s="111">
        <v>0</v>
      </c>
      <c r="D718" s="111">
        <v>11816</v>
      </c>
      <c r="E718" s="111">
        <v>0</v>
      </c>
      <c r="F718" s="111">
        <v>0</v>
      </c>
      <c r="G718" s="111">
        <v>0</v>
      </c>
      <c r="H718" s="111">
        <v>0</v>
      </c>
      <c r="I718" s="111">
        <v>0</v>
      </c>
    </row>
    <row r="719" spans="1:9" x14ac:dyDescent="0.25">
      <c r="A719" s="6">
        <v>77046</v>
      </c>
      <c r="B719" s="111">
        <v>0</v>
      </c>
      <c r="C719" s="111">
        <v>0</v>
      </c>
      <c r="D719" s="111">
        <v>1119</v>
      </c>
      <c r="E719" s="111">
        <v>0</v>
      </c>
      <c r="F719" s="111">
        <v>0</v>
      </c>
      <c r="G719" s="111">
        <v>0</v>
      </c>
      <c r="H719" s="111">
        <v>0</v>
      </c>
      <c r="I719" s="111">
        <v>0</v>
      </c>
    </row>
    <row r="720" spans="1:9" x14ac:dyDescent="0.25">
      <c r="A720" s="6">
        <v>77047</v>
      </c>
      <c r="B720" s="111">
        <v>0</v>
      </c>
      <c r="C720" s="111">
        <v>0</v>
      </c>
      <c r="D720" s="111">
        <v>14137</v>
      </c>
      <c r="E720" s="111">
        <v>0</v>
      </c>
      <c r="F720" s="111">
        <v>0</v>
      </c>
      <c r="G720" s="111">
        <v>0</v>
      </c>
      <c r="H720" s="111">
        <v>0</v>
      </c>
      <c r="I720" s="111">
        <v>0</v>
      </c>
    </row>
    <row r="721" spans="1:9" x14ac:dyDescent="0.25">
      <c r="A721" s="6">
        <v>77048</v>
      </c>
      <c r="B721" s="111">
        <v>0</v>
      </c>
      <c r="C721" s="111">
        <v>0</v>
      </c>
      <c r="D721" s="111">
        <v>9121</v>
      </c>
      <c r="E721" s="111">
        <v>0</v>
      </c>
      <c r="F721" s="111">
        <v>0</v>
      </c>
      <c r="G721" s="111">
        <v>0</v>
      </c>
      <c r="H721" s="111">
        <v>0</v>
      </c>
      <c r="I721" s="111">
        <v>0</v>
      </c>
    </row>
    <row r="722" spans="1:9" x14ac:dyDescent="0.25">
      <c r="A722" s="6">
        <v>77049</v>
      </c>
      <c r="B722" s="111">
        <v>0</v>
      </c>
      <c r="C722" s="111">
        <v>0</v>
      </c>
      <c r="D722" s="111">
        <v>13513</v>
      </c>
      <c r="E722" s="111">
        <v>0</v>
      </c>
      <c r="F722" s="111">
        <v>0</v>
      </c>
      <c r="G722" s="111">
        <v>0</v>
      </c>
      <c r="H722" s="111">
        <v>0</v>
      </c>
      <c r="I722" s="111">
        <v>0</v>
      </c>
    </row>
    <row r="723" spans="1:9" x14ac:dyDescent="0.25">
      <c r="A723" s="6">
        <v>77050</v>
      </c>
      <c r="B723" s="111">
        <v>0</v>
      </c>
      <c r="C723" s="111">
        <v>0</v>
      </c>
      <c r="D723" s="111">
        <v>1575</v>
      </c>
      <c r="E723" s="111">
        <v>0</v>
      </c>
      <c r="F723" s="111">
        <v>0</v>
      </c>
      <c r="G723" s="111">
        <v>0</v>
      </c>
      <c r="H723" s="111">
        <v>0</v>
      </c>
      <c r="I723" s="111">
        <v>0</v>
      </c>
    </row>
    <row r="724" spans="1:9" x14ac:dyDescent="0.25">
      <c r="A724" s="6">
        <v>77051</v>
      </c>
      <c r="B724" s="111">
        <v>0</v>
      </c>
      <c r="C724" s="111">
        <v>0</v>
      </c>
      <c r="D724" s="111">
        <v>8461</v>
      </c>
      <c r="E724" s="111">
        <v>0</v>
      </c>
      <c r="F724" s="111">
        <v>0</v>
      </c>
      <c r="G724" s="111">
        <v>0</v>
      </c>
      <c r="H724" s="111">
        <v>0</v>
      </c>
      <c r="I724" s="111">
        <v>0</v>
      </c>
    </row>
    <row r="725" spans="1:9" x14ac:dyDescent="0.25">
      <c r="A725" s="6">
        <v>77053</v>
      </c>
      <c r="B725" s="111">
        <v>0</v>
      </c>
      <c r="C725" s="111">
        <v>0</v>
      </c>
      <c r="D725" s="111">
        <v>9808</v>
      </c>
      <c r="E725" s="111">
        <v>0</v>
      </c>
      <c r="F725" s="111">
        <v>0</v>
      </c>
      <c r="G725" s="111">
        <v>0</v>
      </c>
      <c r="H725" s="111">
        <v>0</v>
      </c>
      <c r="I725" s="111">
        <v>0</v>
      </c>
    </row>
    <row r="726" spans="1:9" x14ac:dyDescent="0.25">
      <c r="A726" s="6">
        <v>77054</v>
      </c>
      <c r="B726" s="111">
        <v>0</v>
      </c>
      <c r="C726" s="111">
        <v>0</v>
      </c>
      <c r="D726" s="111">
        <v>15930</v>
      </c>
      <c r="E726" s="111">
        <v>0</v>
      </c>
      <c r="F726" s="111">
        <v>0</v>
      </c>
      <c r="G726" s="111">
        <v>0</v>
      </c>
      <c r="H726" s="111">
        <v>0</v>
      </c>
      <c r="I726" s="111">
        <v>0</v>
      </c>
    </row>
    <row r="727" spans="1:9" x14ac:dyDescent="0.25">
      <c r="A727" s="6">
        <v>77055</v>
      </c>
      <c r="B727" s="111">
        <v>0</v>
      </c>
      <c r="C727" s="111">
        <v>0</v>
      </c>
      <c r="D727" s="111">
        <v>18521</v>
      </c>
      <c r="E727" s="111">
        <v>0</v>
      </c>
      <c r="F727" s="111">
        <v>0</v>
      </c>
      <c r="G727" s="111">
        <v>0</v>
      </c>
      <c r="H727" s="111">
        <v>0</v>
      </c>
      <c r="I727" s="111">
        <v>0</v>
      </c>
    </row>
    <row r="728" spans="1:9" x14ac:dyDescent="0.25">
      <c r="A728" s="6">
        <v>77056</v>
      </c>
      <c r="B728" s="111">
        <v>0</v>
      </c>
      <c r="C728" s="111">
        <v>0</v>
      </c>
      <c r="D728" s="111">
        <v>14343</v>
      </c>
      <c r="E728" s="111">
        <v>0</v>
      </c>
      <c r="F728" s="111">
        <v>0</v>
      </c>
      <c r="G728" s="111">
        <v>0</v>
      </c>
      <c r="H728" s="111">
        <v>0</v>
      </c>
      <c r="I728" s="111">
        <v>0</v>
      </c>
    </row>
    <row r="729" spans="1:9" x14ac:dyDescent="0.25">
      <c r="A729" s="6">
        <v>77057</v>
      </c>
      <c r="B729" s="111">
        <v>0</v>
      </c>
      <c r="C729" s="111">
        <v>0</v>
      </c>
      <c r="D729" s="111">
        <v>19589</v>
      </c>
      <c r="E729" s="111">
        <v>0</v>
      </c>
      <c r="F729" s="111">
        <v>0</v>
      </c>
      <c r="G729" s="111">
        <v>0</v>
      </c>
      <c r="H729" s="111">
        <v>0</v>
      </c>
      <c r="I729" s="111">
        <v>0</v>
      </c>
    </row>
    <row r="730" spans="1:9" x14ac:dyDescent="0.25">
      <c r="A730" s="6">
        <v>77058</v>
      </c>
      <c r="B730" s="111">
        <v>0</v>
      </c>
      <c r="C730" s="111">
        <v>0</v>
      </c>
      <c r="D730" s="111">
        <v>10279</v>
      </c>
      <c r="E730" s="111">
        <v>0</v>
      </c>
      <c r="F730" s="111">
        <v>0</v>
      </c>
      <c r="G730" s="111">
        <v>0</v>
      </c>
      <c r="H730" s="111">
        <v>0</v>
      </c>
      <c r="I730" s="111">
        <v>0</v>
      </c>
    </row>
    <row r="731" spans="1:9" x14ac:dyDescent="0.25">
      <c r="A731" s="6">
        <v>77059</v>
      </c>
      <c r="B731" s="111">
        <v>0</v>
      </c>
      <c r="C731" s="111">
        <v>0</v>
      </c>
      <c r="D731" s="111">
        <v>6757</v>
      </c>
      <c r="E731" s="111">
        <v>0</v>
      </c>
      <c r="F731" s="111">
        <v>0</v>
      </c>
      <c r="G731" s="111">
        <v>0</v>
      </c>
      <c r="H731" s="111">
        <v>0</v>
      </c>
      <c r="I731" s="111">
        <v>0</v>
      </c>
    </row>
    <row r="732" spans="1:9" x14ac:dyDescent="0.25">
      <c r="A732" s="6">
        <v>77060</v>
      </c>
      <c r="B732" s="111">
        <v>0</v>
      </c>
      <c r="C732" s="111">
        <v>0</v>
      </c>
      <c r="D732" s="111">
        <v>14697</v>
      </c>
      <c r="E732" s="111">
        <v>0</v>
      </c>
      <c r="F732" s="111">
        <v>0</v>
      </c>
      <c r="G732" s="111">
        <v>0</v>
      </c>
      <c r="H732" s="111">
        <v>0</v>
      </c>
      <c r="I732" s="111">
        <v>0</v>
      </c>
    </row>
    <row r="733" spans="1:9" x14ac:dyDescent="0.25">
      <c r="A733" s="6">
        <v>77061</v>
      </c>
      <c r="B733" s="111">
        <v>0</v>
      </c>
      <c r="C733" s="111">
        <v>0</v>
      </c>
      <c r="D733" s="111">
        <v>8848</v>
      </c>
      <c r="E733" s="111">
        <v>0</v>
      </c>
      <c r="F733" s="111">
        <v>0</v>
      </c>
      <c r="G733" s="111">
        <v>0</v>
      </c>
      <c r="H733" s="111">
        <v>0</v>
      </c>
      <c r="I733" s="111">
        <v>0</v>
      </c>
    </row>
    <row r="734" spans="1:9" x14ac:dyDescent="0.25">
      <c r="A734" s="6">
        <v>77062</v>
      </c>
      <c r="B734" s="111">
        <v>0</v>
      </c>
      <c r="C734" s="111">
        <v>0</v>
      </c>
      <c r="D734" s="111">
        <v>9654</v>
      </c>
      <c r="E734" s="111">
        <v>0</v>
      </c>
      <c r="F734" s="111">
        <v>0</v>
      </c>
      <c r="G734" s="111">
        <v>0</v>
      </c>
      <c r="H734" s="111">
        <v>0</v>
      </c>
      <c r="I734" s="111">
        <v>0</v>
      </c>
    </row>
    <row r="735" spans="1:9" x14ac:dyDescent="0.25">
      <c r="A735" s="6">
        <v>77063</v>
      </c>
      <c r="B735" s="111">
        <v>0</v>
      </c>
      <c r="C735" s="111">
        <v>0</v>
      </c>
      <c r="D735" s="111">
        <v>16691</v>
      </c>
      <c r="E735" s="111">
        <v>0</v>
      </c>
      <c r="F735" s="111">
        <v>0</v>
      </c>
      <c r="G735" s="111">
        <v>0</v>
      </c>
      <c r="H735" s="111">
        <v>0</v>
      </c>
      <c r="I735" s="111">
        <v>0</v>
      </c>
    </row>
    <row r="736" spans="1:9" x14ac:dyDescent="0.25">
      <c r="A736" s="6">
        <v>77064</v>
      </c>
      <c r="B736" s="111">
        <v>0</v>
      </c>
      <c r="C736" s="111">
        <v>0</v>
      </c>
      <c r="D736" s="111">
        <v>16975</v>
      </c>
      <c r="E736" s="111">
        <v>0</v>
      </c>
      <c r="F736" s="111">
        <v>0</v>
      </c>
      <c r="G736" s="111">
        <v>0</v>
      </c>
      <c r="H736" s="111">
        <v>0</v>
      </c>
      <c r="I736" s="111">
        <v>0</v>
      </c>
    </row>
    <row r="737" spans="1:9" x14ac:dyDescent="0.25">
      <c r="A737" s="6">
        <v>77065</v>
      </c>
      <c r="B737" s="111">
        <v>0</v>
      </c>
      <c r="C737" s="111">
        <v>0</v>
      </c>
      <c r="D737" s="111">
        <v>15097</v>
      </c>
      <c r="E737" s="111">
        <v>0</v>
      </c>
      <c r="F737" s="111">
        <v>0</v>
      </c>
      <c r="G737" s="111">
        <v>0</v>
      </c>
      <c r="H737" s="111">
        <v>0</v>
      </c>
      <c r="I737" s="111">
        <v>0</v>
      </c>
    </row>
    <row r="738" spans="1:9" x14ac:dyDescent="0.25">
      <c r="A738" s="6">
        <v>77066</v>
      </c>
      <c r="B738" s="111">
        <v>0</v>
      </c>
      <c r="C738" s="111">
        <v>0</v>
      </c>
      <c r="D738" s="111">
        <v>11223</v>
      </c>
      <c r="E738" s="111">
        <v>0</v>
      </c>
      <c r="F738" s="111">
        <v>0</v>
      </c>
      <c r="G738" s="111">
        <v>0</v>
      </c>
      <c r="H738" s="111">
        <v>0</v>
      </c>
      <c r="I738" s="111">
        <v>0</v>
      </c>
    </row>
    <row r="739" spans="1:9" x14ac:dyDescent="0.25">
      <c r="A739" s="6">
        <v>77067</v>
      </c>
      <c r="B739" s="111">
        <v>0</v>
      </c>
      <c r="C739" s="111">
        <v>0</v>
      </c>
      <c r="D739" s="111">
        <v>10686</v>
      </c>
      <c r="E739" s="111">
        <v>0</v>
      </c>
      <c r="F739" s="111">
        <v>0</v>
      </c>
      <c r="G739" s="111">
        <v>0</v>
      </c>
      <c r="H739" s="111">
        <v>0</v>
      </c>
      <c r="I739" s="111">
        <v>0</v>
      </c>
    </row>
    <row r="740" spans="1:9" x14ac:dyDescent="0.25">
      <c r="A740" s="6">
        <v>77068</v>
      </c>
      <c r="B740" s="111">
        <v>0</v>
      </c>
      <c r="C740" s="111">
        <v>0</v>
      </c>
      <c r="D740" s="111">
        <v>5671</v>
      </c>
      <c r="E740" s="111">
        <v>0</v>
      </c>
      <c r="F740" s="111">
        <v>0</v>
      </c>
      <c r="G740" s="111">
        <v>0</v>
      </c>
      <c r="H740" s="111">
        <v>0</v>
      </c>
      <c r="I740" s="111">
        <v>0</v>
      </c>
    </row>
    <row r="741" spans="1:9" x14ac:dyDescent="0.25">
      <c r="A741" s="6">
        <v>77069</v>
      </c>
      <c r="B741" s="111">
        <v>0</v>
      </c>
      <c r="C741" s="111">
        <v>0</v>
      </c>
      <c r="D741" s="111">
        <v>9524</v>
      </c>
      <c r="E741" s="111">
        <v>0</v>
      </c>
      <c r="F741" s="111">
        <v>0</v>
      </c>
      <c r="G741" s="111">
        <v>0</v>
      </c>
      <c r="H741" s="111">
        <v>0</v>
      </c>
      <c r="I741" s="111">
        <v>0</v>
      </c>
    </row>
    <row r="742" spans="1:9" x14ac:dyDescent="0.25">
      <c r="A742" s="6">
        <v>77070</v>
      </c>
      <c r="B742" s="111">
        <v>0</v>
      </c>
      <c r="C742" s="111">
        <v>0</v>
      </c>
      <c r="D742" s="111">
        <v>24079</v>
      </c>
      <c r="E742" s="111">
        <v>0</v>
      </c>
      <c r="F742" s="111">
        <v>0</v>
      </c>
      <c r="G742" s="111">
        <v>0</v>
      </c>
      <c r="H742" s="111">
        <v>0</v>
      </c>
      <c r="I742" s="111">
        <v>0</v>
      </c>
    </row>
    <row r="743" spans="1:9" x14ac:dyDescent="0.25">
      <c r="A743" s="6">
        <v>77071</v>
      </c>
      <c r="B743" s="111">
        <v>0</v>
      </c>
      <c r="C743" s="111">
        <v>0</v>
      </c>
      <c r="D743" s="111">
        <v>10236</v>
      </c>
      <c r="E743" s="111">
        <v>0</v>
      </c>
      <c r="F743" s="111">
        <v>0</v>
      </c>
      <c r="G743" s="111">
        <v>0</v>
      </c>
      <c r="H743" s="111">
        <v>0</v>
      </c>
      <c r="I743" s="111">
        <v>0</v>
      </c>
    </row>
    <row r="744" spans="1:9" x14ac:dyDescent="0.25">
      <c r="A744" s="6">
        <v>77072</v>
      </c>
      <c r="B744" s="111">
        <v>0</v>
      </c>
      <c r="C744" s="111">
        <v>0</v>
      </c>
      <c r="D744" s="111">
        <v>18535</v>
      </c>
      <c r="E744" s="111">
        <v>0</v>
      </c>
      <c r="F744" s="111">
        <v>0</v>
      </c>
      <c r="G744" s="111">
        <v>0</v>
      </c>
      <c r="H744" s="111">
        <v>0</v>
      </c>
      <c r="I744" s="111">
        <v>0</v>
      </c>
    </row>
    <row r="745" spans="1:9" x14ac:dyDescent="0.25">
      <c r="A745" s="6">
        <v>77073</v>
      </c>
      <c r="B745" s="111">
        <v>0</v>
      </c>
      <c r="C745" s="111">
        <v>0</v>
      </c>
      <c r="D745" s="111">
        <v>14842</v>
      </c>
      <c r="E745" s="111">
        <v>0</v>
      </c>
      <c r="F745" s="111">
        <v>0</v>
      </c>
      <c r="G745" s="111">
        <v>0</v>
      </c>
      <c r="H745" s="111">
        <v>0</v>
      </c>
      <c r="I745" s="111">
        <v>0</v>
      </c>
    </row>
    <row r="746" spans="1:9" x14ac:dyDescent="0.25">
      <c r="A746" s="6">
        <v>77074</v>
      </c>
      <c r="B746" s="111">
        <v>0</v>
      </c>
      <c r="C746" s="111">
        <v>0</v>
      </c>
      <c r="D746" s="111">
        <v>12874</v>
      </c>
      <c r="E746" s="111">
        <v>0</v>
      </c>
      <c r="F746" s="111">
        <v>0</v>
      </c>
      <c r="G746" s="111">
        <v>0</v>
      </c>
      <c r="H746" s="111">
        <v>0</v>
      </c>
      <c r="I746" s="111">
        <v>0</v>
      </c>
    </row>
    <row r="747" spans="1:9" x14ac:dyDescent="0.25">
      <c r="A747" s="6">
        <v>77075</v>
      </c>
      <c r="B747" s="111">
        <v>0</v>
      </c>
      <c r="C747" s="111">
        <v>0</v>
      </c>
      <c r="D747" s="111">
        <v>13652</v>
      </c>
      <c r="E747" s="111">
        <v>0</v>
      </c>
      <c r="F747" s="111">
        <v>0</v>
      </c>
      <c r="G747" s="111">
        <v>0</v>
      </c>
      <c r="H747" s="111">
        <v>0</v>
      </c>
      <c r="I747" s="111">
        <v>0</v>
      </c>
    </row>
    <row r="748" spans="1:9" x14ac:dyDescent="0.25">
      <c r="A748" s="6">
        <v>77076</v>
      </c>
      <c r="B748" s="111">
        <v>0</v>
      </c>
      <c r="C748" s="111">
        <v>0</v>
      </c>
      <c r="D748" s="111">
        <v>9357</v>
      </c>
      <c r="E748" s="111">
        <v>0</v>
      </c>
      <c r="F748" s="111">
        <v>0</v>
      </c>
      <c r="G748" s="111">
        <v>0</v>
      </c>
      <c r="H748" s="111">
        <v>0</v>
      </c>
      <c r="I748" s="111">
        <v>0</v>
      </c>
    </row>
    <row r="749" spans="1:9" x14ac:dyDescent="0.25">
      <c r="A749" s="6">
        <v>77077</v>
      </c>
      <c r="B749" s="111">
        <v>0</v>
      </c>
      <c r="C749" s="111">
        <v>0</v>
      </c>
      <c r="D749" s="111">
        <v>29838</v>
      </c>
      <c r="E749" s="111">
        <v>0</v>
      </c>
      <c r="F749" s="111">
        <v>0</v>
      </c>
      <c r="G749" s="111">
        <v>0</v>
      </c>
      <c r="H749" s="111">
        <v>0</v>
      </c>
      <c r="I749" s="111">
        <v>0</v>
      </c>
    </row>
    <row r="750" spans="1:9" x14ac:dyDescent="0.25">
      <c r="A750" s="6">
        <v>77078</v>
      </c>
      <c r="B750" s="111">
        <v>0</v>
      </c>
      <c r="C750" s="111">
        <v>0</v>
      </c>
      <c r="D750" s="111">
        <v>5084</v>
      </c>
      <c r="E750" s="111">
        <v>0</v>
      </c>
      <c r="F750" s="111">
        <v>0</v>
      </c>
      <c r="G750" s="111">
        <v>0</v>
      </c>
      <c r="H750" s="111">
        <v>0</v>
      </c>
      <c r="I750" s="111">
        <v>0</v>
      </c>
    </row>
    <row r="751" spans="1:9" x14ac:dyDescent="0.25">
      <c r="A751" s="6">
        <v>77079</v>
      </c>
      <c r="B751" s="111">
        <v>0</v>
      </c>
      <c r="C751" s="111">
        <v>0</v>
      </c>
      <c r="D751" s="111">
        <v>15572</v>
      </c>
      <c r="E751" s="111">
        <v>0</v>
      </c>
      <c r="F751" s="111">
        <v>0</v>
      </c>
      <c r="G751" s="111">
        <v>0</v>
      </c>
      <c r="H751" s="111">
        <v>0</v>
      </c>
      <c r="I751" s="111">
        <v>0</v>
      </c>
    </row>
    <row r="752" spans="1:9" x14ac:dyDescent="0.25">
      <c r="A752" s="6">
        <v>77080</v>
      </c>
      <c r="B752" s="111">
        <v>0</v>
      </c>
      <c r="C752" s="111">
        <v>0</v>
      </c>
      <c r="D752" s="111">
        <v>16946</v>
      </c>
      <c r="E752" s="111">
        <v>0</v>
      </c>
      <c r="F752" s="111">
        <v>0</v>
      </c>
      <c r="G752" s="111">
        <v>0</v>
      </c>
      <c r="H752" s="111">
        <v>0</v>
      </c>
      <c r="I752" s="111">
        <v>0</v>
      </c>
    </row>
    <row r="753" spans="1:9" x14ac:dyDescent="0.25">
      <c r="A753" s="6">
        <v>77081</v>
      </c>
      <c r="B753" s="111">
        <v>0</v>
      </c>
      <c r="C753" s="111">
        <v>0</v>
      </c>
      <c r="D753" s="111">
        <v>13456</v>
      </c>
      <c r="E753" s="111">
        <v>0</v>
      </c>
      <c r="F753" s="111">
        <v>0</v>
      </c>
      <c r="G753" s="111">
        <v>0</v>
      </c>
      <c r="H753" s="111">
        <v>0</v>
      </c>
      <c r="I753" s="111">
        <v>0</v>
      </c>
    </row>
    <row r="754" spans="1:9" x14ac:dyDescent="0.25">
      <c r="A754" s="6">
        <v>77082</v>
      </c>
      <c r="B754" s="111">
        <v>0</v>
      </c>
      <c r="C754" s="111">
        <v>0</v>
      </c>
      <c r="D754" s="111">
        <v>23947</v>
      </c>
      <c r="E754" s="111">
        <v>0</v>
      </c>
      <c r="F754" s="111">
        <v>0</v>
      </c>
      <c r="G754" s="111">
        <v>0</v>
      </c>
      <c r="H754" s="111">
        <v>0</v>
      </c>
      <c r="I754" s="111">
        <v>0</v>
      </c>
    </row>
    <row r="755" spans="1:9" x14ac:dyDescent="0.25">
      <c r="A755" s="6">
        <v>77083</v>
      </c>
      <c r="B755" s="111">
        <v>0</v>
      </c>
      <c r="C755" s="111">
        <v>0</v>
      </c>
      <c r="D755" s="111">
        <v>23051</v>
      </c>
      <c r="E755" s="111">
        <v>0</v>
      </c>
      <c r="F755" s="111">
        <v>0</v>
      </c>
      <c r="G755" s="111">
        <v>0</v>
      </c>
      <c r="H755" s="111">
        <v>0</v>
      </c>
      <c r="I755" s="111">
        <v>0</v>
      </c>
    </row>
    <row r="756" spans="1:9" x14ac:dyDescent="0.25">
      <c r="A756" s="6">
        <v>77084</v>
      </c>
      <c r="B756" s="111">
        <v>0</v>
      </c>
      <c r="C756" s="111">
        <v>0</v>
      </c>
      <c r="D756" s="111">
        <v>42843</v>
      </c>
      <c r="E756" s="111">
        <v>0</v>
      </c>
      <c r="F756" s="111">
        <v>0</v>
      </c>
      <c r="G756" s="111">
        <v>0</v>
      </c>
      <c r="H756" s="111">
        <v>0</v>
      </c>
      <c r="I756" s="111">
        <v>0</v>
      </c>
    </row>
    <row r="757" spans="1:9" x14ac:dyDescent="0.25">
      <c r="A757" s="6">
        <v>77085</v>
      </c>
      <c r="B757" s="111">
        <v>0</v>
      </c>
      <c r="C757" s="111">
        <v>0</v>
      </c>
      <c r="D757" s="111">
        <v>5925</v>
      </c>
      <c r="E757" s="111">
        <v>0</v>
      </c>
      <c r="F757" s="111">
        <v>0</v>
      </c>
      <c r="G757" s="111">
        <v>0</v>
      </c>
      <c r="H757" s="111">
        <v>0</v>
      </c>
      <c r="I757" s="111">
        <v>0</v>
      </c>
    </row>
    <row r="758" spans="1:9" x14ac:dyDescent="0.25">
      <c r="A758" s="6">
        <v>77086</v>
      </c>
      <c r="B758" s="111">
        <v>0</v>
      </c>
      <c r="C758" s="111">
        <v>0</v>
      </c>
      <c r="D758" s="111">
        <v>8957</v>
      </c>
      <c r="E758" s="111">
        <v>0</v>
      </c>
      <c r="F758" s="111">
        <v>0</v>
      </c>
      <c r="G758" s="111">
        <v>0</v>
      </c>
      <c r="H758" s="111">
        <v>0</v>
      </c>
      <c r="I758" s="111">
        <v>0</v>
      </c>
    </row>
    <row r="759" spans="1:9" x14ac:dyDescent="0.25">
      <c r="A759" s="6">
        <v>77087</v>
      </c>
      <c r="B759" s="111">
        <v>0</v>
      </c>
      <c r="C759" s="111">
        <v>0</v>
      </c>
      <c r="D759" s="111">
        <v>10784</v>
      </c>
      <c r="E759" s="111">
        <v>0</v>
      </c>
      <c r="F759" s="111">
        <v>0</v>
      </c>
      <c r="G759" s="111">
        <v>0</v>
      </c>
      <c r="H759" s="111">
        <v>0</v>
      </c>
      <c r="I759" s="111">
        <v>0</v>
      </c>
    </row>
    <row r="760" spans="1:9" x14ac:dyDescent="0.25">
      <c r="A760" s="6">
        <v>77088</v>
      </c>
      <c r="B760" s="111">
        <v>0</v>
      </c>
      <c r="C760" s="111">
        <v>0</v>
      </c>
      <c r="D760" s="111">
        <v>18587</v>
      </c>
      <c r="E760" s="111">
        <v>0</v>
      </c>
      <c r="F760" s="111">
        <v>0</v>
      </c>
      <c r="G760" s="111">
        <v>0</v>
      </c>
      <c r="H760" s="111">
        <v>0</v>
      </c>
      <c r="I760" s="111">
        <v>0</v>
      </c>
    </row>
    <row r="761" spans="1:9" x14ac:dyDescent="0.25">
      <c r="A761" s="6">
        <v>77089</v>
      </c>
      <c r="B761" s="111">
        <v>0</v>
      </c>
      <c r="C761" s="111">
        <v>0</v>
      </c>
      <c r="D761" s="111">
        <v>19259</v>
      </c>
      <c r="E761" s="111">
        <v>0</v>
      </c>
      <c r="F761" s="111">
        <v>0</v>
      </c>
      <c r="G761" s="111">
        <v>0</v>
      </c>
      <c r="H761" s="111">
        <v>0</v>
      </c>
      <c r="I761" s="111">
        <v>0</v>
      </c>
    </row>
    <row r="762" spans="1:9" x14ac:dyDescent="0.25">
      <c r="A762" s="6">
        <v>77090</v>
      </c>
      <c r="B762" s="111">
        <v>0</v>
      </c>
      <c r="C762" s="111">
        <v>0</v>
      </c>
      <c r="D762" s="111">
        <v>17806</v>
      </c>
      <c r="E762" s="111">
        <v>0</v>
      </c>
      <c r="F762" s="111">
        <v>0</v>
      </c>
      <c r="G762" s="111">
        <v>0</v>
      </c>
      <c r="H762" s="111">
        <v>0</v>
      </c>
      <c r="I762" s="111">
        <v>0</v>
      </c>
    </row>
    <row r="763" spans="1:9" x14ac:dyDescent="0.25">
      <c r="A763" s="6">
        <v>77091</v>
      </c>
      <c r="B763" s="111">
        <v>0</v>
      </c>
      <c r="C763" s="111">
        <v>0</v>
      </c>
      <c r="D763" s="111">
        <v>12851</v>
      </c>
      <c r="E763" s="111">
        <v>0</v>
      </c>
      <c r="F763" s="111">
        <v>0</v>
      </c>
      <c r="G763" s="111">
        <v>0</v>
      </c>
      <c r="H763" s="111">
        <v>0</v>
      </c>
      <c r="I763" s="111">
        <v>0</v>
      </c>
    </row>
    <row r="764" spans="1:9" x14ac:dyDescent="0.25">
      <c r="A764" s="6">
        <v>77092</v>
      </c>
      <c r="B764" s="111">
        <v>0</v>
      </c>
      <c r="C764" s="111">
        <v>0</v>
      </c>
      <c r="D764" s="111">
        <v>14082</v>
      </c>
      <c r="E764" s="111">
        <v>0</v>
      </c>
      <c r="F764" s="111">
        <v>0</v>
      </c>
      <c r="G764" s="111">
        <v>0</v>
      </c>
      <c r="H764" s="111">
        <v>0</v>
      </c>
      <c r="I764" s="111">
        <v>0</v>
      </c>
    </row>
    <row r="765" spans="1:9" x14ac:dyDescent="0.25">
      <c r="A765" s="6">
        <v>77093</v>
      </c>
      <c r="B765" s="111">
        <v>0</v>
      </c>
      <c r="C765" s="111">
        <v>0</v>
      </c>
      <c r="D765" s="111">
        <v>13770</v>
      </c>
      <c r="E765" s="111">
        <v>0</v>
      </c>
      <c r="F765" s="111">
        <v>0</v>
      </c>
      <c r="G765" s="111">
        <v>0</v>
      </c>
      <c r="H765" s="111">
        <v>0</v>
      </c>
      <c r="I765" s="111">
        <v>0</v>
      </c>
    </row>
    <row r="766" spans="1:9" x14ac:dyDescent="0.25">
      <c r="A766" s="6">
        <v>77094</v>
      </c>
      <c r="B766" s="111">
        <v>0</v>
      </c>
      <c r="C766" s="111">
        <v>0</v>
      </c>
      <c r="D766" s="111">
        <v>4116</v>
      </c>
      <c r="E766" s="111">
        <v>0</v>
      </c>
      <c r="F766" s="111">
        <v>0</v>
      </c>
      <c r="G766" s="111">
        <v>0</v>
      </c>
      <c r="H766" s="111">
        <v>0</v>
      </c>
      <c r="I766" s="111">
        <v>0</v>
      </c>
    </row>
    <row r="767" spans="1:9" x14ac:dyDescent="0.25">
      <c r="A767" s="6">
        <v>77095</v>
      </c>
      <c r="B767" s="111">
        <v>0</v>
      </c>
      <c r="C767" s="111">
        <v>0</v>
      </c>
      <c r="D767" s="111">
        <v>25537</v>
      </c>
      <c r="E767" s="111">
        <v>0</v>
      </c>
      <c r="F767" s="111">
        <v>0</v>
      </c>
      <c r="G767" s="111">
        <v>0</v>
      </c>
      <c r="H767" s="111">
        <v>0</v>
      </c>
      <c r="I767" s="111">
        <v>0</v>
      </c>
    </row>
    <row r="768" spans="1:9" x14ac:dyDescent="0.25">
      <c r="A768" s="6">
        <v>77096</v>
      </c>
      <c r="B768" s="111">
        <v>0</v>
      </c>
      <c r="C768" s="111">
        <v>0</v>
      </c>
      <c r="D768" s="111">
        <v>12226</v>
      </c>
      <c r="E768" s="111">
        <v>0</v>
      </c>
      <c r="F768" s="111">
        <v>0</v>
      </c>
      <c r="G768" s="111">
        <v>0</v>
      </c>
      <c r="H768" s="111">
        <v>0</v>
      </c>
      <c r="I768" s="111">
        <v>0</v>
      </c>
    </row>
    <row r="769" spans="1:9" x14ac:dyDescent="0.25">
      <c r="A769" s="6">
        <v>77098</v>
      </c>
      <c r="B769" s="111">
        <v>0</v>
      </c>
      <c r="C769" s="111">
        <v>0</v>
      </c>
      <c r="D769" s="111">
        <v>10245</v>
      </c>
      <c r="E769" s="111">
        <v>0</v>
      </c>
      <c r="F769" s="111">
        <v>0</v>
      </c>
      <c r="G769" s="111">
        <v>0</v>
      </c>
      <c r="H769" s="111">
        <v>0</v>
      </c>
      <c r="I769" s="111">
        <v>0</v>
      </c>
    </row>
    <row r="770" spans="1:9" x14ac:dyDescent="0.25">
      <c r="A770" s="6">
        <v>77099</v>
      </c>
      <c r="B770" s="111">
        <v>0</v>
      </c>
      <c r="C770" s="111">
        <v>0</v>
      </c>
      <c r="D770" s="111">
        <v>17362</v>
      </c>
      <c r="E770" s="111">
        <v>0</v>
      </c>
      <c r="F770" s="111">
        <v>0</v>
      </c>
      <c r="G770" s="111">
        <v>0</v>
      </c>
      <c r="H770" s="111">
        <v>0</v>
      </c>
      <c r="I770" s="111">
        <v>0</v>
      </c>
    </row>
    <row r="771" spans="1:9" x14ac:dyDescent="0.25">
      <c r="A771" s="6">
        <v>77204</v>
      </c>
      <c r="B771" s="111">
        <v>0</v>
      </c>
      <c r="C771" s="111">
        <v>0</v>
      </c>
      <c r="D771" s="111">
        <v>1</v>
      </c>
      <c r="E771" s="111">
        <v>0</v>
      </c>
      <c r="F771" s="111">
        <v>0</v>
      </c>
      <c r="G771" s="111">
        <v>0</v>
      </c>
      <c r="H771" s="111">
        <v>0</v>
      </c>
      <c r="I771" s="111">
        <v>0</v>
      </c>
    </row>
    <row r="772" spans="1:9" x14ac:dyDescent="0.25">
      <c r="A772" s="6">
        <v>77316</v>
      </c>
      <c r="B772" s="111">
        <v>0</v>
      </c>
      <c r="C772" s="111">
        <v>0</v>
      </c>
      <c r="D772" s="111">
        <v>1102</v>
      </c>
      <c r="E772" s="111">
        <v>0</v>
      </c>
      <c r="F772" s="111">
        <v>0</v>
      </c>
      <c r="G772" s="111">
        <v>0</v>
      </c>
      <c r="H772" s="111">
        <v>0</v>
      </c>
      <c r="I772" s="111">
        <v>0</v>
      </c>
    </row>
    <row r="773" spans="1:9" x14ac:dyDescent="0.25">
      <c r="A773" s="6">
        <v>77336</v>
      </c>
      <c r="B773" s="111">
        <v>0</v>
      </c>
      <c r="C773" s="111">
        <v>0</v>
      </c>
      <c r="D773" s="111">
        <v>4405</v>
      </c>
      <c r="E773" s="111">
        <v>0</v>
      </c>
      <c r="F773" s="111">
        <v>0</v>
      </c>
      <c r="G773" s="111">
        <v>0</v>
      </c>
      <c r="H773" s="111">
        <v>0</v>
      </c>
      <c r="I773" s="111">
        <v>0</v>
      </c>
    </row>
    <row r="774" spans="1:9" x14ac:dyDescent="0.25">
      <c r="A774" s="6">
        <v>77338</v>
      </c>
      <c r="B774" s="111">
        <v>0</v>
      </c>
      <c r="C774" s="111">
        <v>0</v>
      </c>
      <c r="D774" s="111">
        <v>17542</v>
      </c>
      <c r="E774" s="111">
        <v>0</v>
      </c>
      <c r="F774" s="111">
        <v>0</v>
      </c>
      <c r="G774" s="111">
        <v>0</v>
      </c>
      <c r="H774" s="111">
        <v>0</v>
      </c>
      <c r="I774" s="111">
        <v>0</v>
      </c>
    </row>
    <row r="775" spans="1:9" x14ac:dyDescent="0.25">
      <c r="A775" s="6">
        <v>77339</v>
      </c>
      <c r="B775" s="111">
        <v>0</v>
      </c>
      <c r="C775" s="111">
        <v>0</v>
      </c>
      <c r="D775" s="111">
        <v>13759</v>
      </c>
      <c r="E775" s="111">
        <v>0</v>
      </c>
      <c r="F775" s="111">
        <v>0</v>
      </c>
      <c r="G775" s="111">
        <v>0</v>
      </c>
      <c r="H775" s="111">
        <v>0</v>
      </c>
      <c r="I775" s="111">
        <v>0</v>
      </c>
    </row>
    <row r="776" spans="1:9" x14ac:dyDescent="0.25">
      <c r="A776" s="6">
        <v>77345</v>
      </c>
      <c r="B776" s="111">
        <v>0</v>
      </c>
      <c r="C776" s="111">
        <v>0</v>
      </c>
      <c r="D776" s="111">
        <v>9103</v>
      </c>
      <c r="E776" s="111">
        <v>0</v>
      </c>
      <c r="F776" s="111">
        <v>0</v>
      </c>
      <c r="G776" s="111">
        <v>0</v>
      </c>
      <c r="H776" s="111">
        <v>0</v>
      </c>
      <c r="I776" s="111">
        <v>0</v>
      </c>
    </row>
    <row r="777" spans="1:9" x14ac:dyDescent="0.25">
      <c r="A777" s="6">
        <v>77346</v>
      </c>
      <c r="B777" s="111">
        <v>0</v>
      </c>
      <c r="C777" s="111">
        <v>0</v>
      </c>
      <c r="D777" s="111">
        <v>30399</v>
      </c>
      <c r="E777" s="111">
        <v>0</v>
      </c>
      <c r="F777" s="111">
        <v>0</v>
      </c>
      <c r="G777" s="111">
        <v>0</v>
      </c>
      <c r="H777" s="111">
        <v>0</v>
      </c>
      <c r="I777" s="111">
        <v>0</v>
      </c>
    </row>
    <row r="778" spans="1:9" x14ac:dyDescent="0.25">
      <c r="A778" s="6">
        <v>77354</v>
      </c>
      <c r="B778" s="111">
        <v>0</v>
      </c>
      <c r="C778" s="111">
        <v>0</v>
      </c>
      <c r="D778" s="111">
        <v>23119</v>
      </c>
      <c r="E778" s="111">
        <v>0</v>
      </c>
      <c r="F778" s="111">
        <v>0</v>
      </c>
      <c r="G778" s="111">
        <v>0</v>
      </c>
      <c r="H778" s="111">
        <v>0</v>
      </c>
      <c r="I778" s="111">
        <v>0</v>
      </c>
    </row>
    <row r="779" spans="1:9" x14ac:dyDescent="0.25">
      <c r="A779" s="6">
        <v>77355</v>
      </c>
      <c r="B779" s="111">
        <v>0</v>
      </c>
      <c r="C779" s="111">
        <v>0</v>
      </c>
      <c r="D779" s="111">
        <v>10632</v>
      </c>
      <c r="E779" s="111">
        <v>0</v>
      </c>
      <c r="F779" s="111">
        <v>0</v>
      </c>
      <c r="G779" s="111">
        <v>0</v>
      </c>
      <c r="H779" s="111">
        <v>0</v>
      </c>
      <c r="I779" s="111">
        <v>0</v>
      </c>
    </row>
    <row r="780" spans="1:9" x14ac:dyDescent="0.25">
      <c r="A780" s="6">
        <v>77356</v>
      </c>
      <c r="B780" s="111">
        <v>0</v>
      </c>
      <c r="C780" s="111">
        <v>0</v>
      </c>
      <c r="D780" s="111">
        <v>10</v>
      </c>
      <c r="E780" s="111">
        <v>0</v>
      </c>
      <c r="F780" s="111">
        <v>0</v>
      </c>
      <c r="G780" s="111">
        <v>0</v>
      </c>
      <c r="H780" s="111">
        <v>0</v>
      </c>
      <c r="I780" s="111">
        <v>0</v>
      </c>
    </row>
    <row r="781" spans="1:9" x14ac:dyDescent="0.25">
      <c r="A781" s="6">
        <v>77362</v>
      </c>
      <c r="B781" s="111">
        <v>0</v>
      </c>
      <c r="C781" s="111">
        <v>0</v>
      </c>
      <c r="D781" s="111">
        <v>3318</v>
      </c>
      <c r="E781" s="111">
        <v>0</v>
      </c>
      <c r="F781" s="111">
        <v>0</v>
      </c>
      <c r="G781" s="111">
        <v>0</v>
      </c>
      <c r="H781" s="111">
        <v>0</v>
      </c>
      <c r="I781" s="111">
        <v>0</v>
      </c>
    </row>
    <row r="782" spans="1:9" x14ac:dyDescent="0.25">
      <c r="A782" s="6">
        <v>77365</v>
      </c>
      <c r="B782" s="111">
        <v>0</v>
      </c>
      <c r="C782" s="111">
        <v>0</v>
      </c>
      <c r="D782" s="111">
        <v>2224</v>
      </c>
      <c r="E782" s="111">
        <v>0</v>
      </c>
      <c r="F782" s="111">
        <v>0</v>
      </c>
      <c r="G782" s="111">
        <v>0</v>
      </c>
      <c r="H782" s="111">
        <v>0</v>
      </c>
      <c r="I782" s="111">
        <v>0</v>
      </c>
    </row>
    <row r="783" spans="1:9" x14ac:dyDescent="0.25">
      <c r="A783" s="6">
        <v>77373</v>
      </c>
      <c r="B783" s="111">
        <v>0</v>
      </c>
      <c r="C783" s="111">
        <v>0</v>
      </c>
      <c r="D783" s="111">
        <v>26895</v>
      </c>
      <c r="E783" s="111">
        <v>0</v>
      </c>
      <c r="F783" s="111">
        <v>0</v>
      </c>
      <c r="G783" s="111">
        <v>0</v>
      </c>
      <c r="H783" s="111">
        <v>0</v>
      </c>
      <c r="I783" s="111">
        <v>0</v>
      </c>
    </row>
    <row r="784" spans="1:9" x14ac:dyDescent="0.25">
      <c r="A784" s="6">
        <v>77375</v>
      </c>
      <c r="B784" s="111">
        <v>0</v>
      </c>
      <c r="C784" s="111">
        <v>0</v>
      </c>
      <c r="D784" s="111">
        <v>27492</v>
      </c>
      <c r="E784" s="111">
        <v>0</v>
      </c>
      <c r="F784" s="111">
        <v>0</v>
      </c>
      <c r="G784" s="111">
        <v>0</v>
      </c>
      <c r="H784" s="111">
        <v>0</v>
      </c>
      <c r="I784" s="111">
        <v>0</v>
      </c>
    </row>
    <row r="785" spans="1:9" x14ac:dyDescent="0.25">
      <c r="A785" s="6">
        <v>77377</v>
      </c>
      <c r="B785" s="111">
        <v>0</v>
      </c>
      <c r="C785" s="111">
        <v>0</v>
      </c>
      <c r="D785" s="111">
        <v>17837</v>
      </c>
      <c r="E785" s="111">
        <v>0</v>
      </c>
      <c r="F785" s="111">
        <v>0</v>
      </c>
      <c r="G785" s="111">
        <v>0</v>
      </c>
      <c r="H785" s="111">
        <v>0</v>
      </c>
      <c r="I785" s="111">
        <v>0</v>
      </c>
    </row>
    <row r="786" spans="1:9" x14ac:dyDescent="0.25">
      <c r="A786" s="6">
        <v>77379</v>
      </c>
      <c r="B786" s="111">
        <v>0</v>
      </c>
      <c r="C786" s="111">
        <v>0</v>
      </c>
      <c r="D786" s="111">
        <v>32809</v>
      </c>
      <c r="E786" s="111">
        <v>0</v>
      </c>
      <c r="F786" s="111">
        <v>0</v>
      </c>
      <c r="G786" s="111">
        <v>0</v>
      </c>
      <c r="H786" s="111">
        <v>0</v>
      </c>
      <c r="I786" s="111">
        <v>0</v>
      </c>
    </row>
    <row r="787" spans="1:9" x14ac:dyDescent="0.25">
      <c r="A787" s="6">
        <v>77380</v>
      </c>
      <c r="B787" s="111">
        <v>0</v>
      </c>
      <c r="C787" s="111">
        <v>0</v>
      </c>
      <c r="D787" s="111">
        <v>6776</v>
      </c>
      <c r="E787" s="111">
        <v>0</v>
      </c>
      <c r="F787" s="111">
        <v>0</v>
      </c>
      <c r="G787" s="111">
        <v>0</v>
      </c>
      <c r="H787" s="111">
        <v>0</v>
      </c>
      <c r="I787" s="111">
        <v>0</v>
      </c>
    </row>
    <row r="788" spans="1:9" x14ac:dyDescent="0.25">
      <c r="A788" s="6">
        <v>77382</v>
      </c>
      <c r="B788" s="111">
        <v>0</v>
      </c>
      <c r="C788" s="111">
        <v>0</v>
      </c>
      <c r="D788" s="111">
        <v>2413</v>
      </c>
      <c r="E788" s="111">
        <v>0</v>
      </c>
      <c r="F788" s="111">
        <v>0</v>
      </c>
      <c r="G788" s="111">
        <v>0</v>
      </c>
      <c r="H788" s="111">
        <v>0</v>
      </c>
      <c r="I788" s="111">
        <v>0</v>
      </c>
    </row>
    <row r="789" spans="1:9" x14ac:dyDescent="0.25">
      <c r="A789" s="6">
        <v>77385</v>
      </c>
      <c r="B789" s="111">
        <v>0</v>
      </c>
      <c r="C789" s="111">
        <v>0</v>
      </c>
      <c r="D789" s="111">
        <v>763</v>
      </c>
      <c r="E789" s="111">
        <v>0</v>
      </c>
      <c r="F789" s="111">
        <v>0</v>
      </c>
      <c r="G789" s="111">
        <v>0</v>
      </c>
      <c r="H789" s="111">
        <v>0</v>
      </c>
      <c r="I789" s="111">
        <v>0</v>
      </c>
    </row>
    <row r="790" spans="1:9" x14ac:dyDescent="0.25">
      <c r="A790" s="6">
        <v>77386</v>
      </c>
      <c r="B790" s="111">
        <v>0</v>
      </c>
      <c r="C790" s="111">
        <v>0</v>
      </c>
      <c r="D790" s="111">
        <v>25052</v>
      </c>
      <c r="E790" s="111">
        <v>0</v>
      </c>
      <c r="F790" s="111">
        <v>0</v>
      </c>
      <c r="G790" s="111">
        <v>0</v>
      </c>
      <c r="H790" s="111">
        <v>0</v>
      </c>
      <c r="I790" s="111">
        <v>0</v>
      </c>
    </row>
    <row r="791" spans="1:9" x14ac:dyDescent="0.25">
      <c r="A791" s="6">
        <v>77388</v>
      </c>
      <c r="B791" s="111">
        <v>0</v>
      </c>
      <c r="C791" s="111">
        <v>0</v>
      </c>
      <c r="D791" s="111">
        <v>20898</v>
      </c>
      <c r="E791" s="111">
        <v>0</v>
      </c>
      <c r="F791" s="111">
        <v>0</v>
      </c>
      <c r="G791" s="111">
        <v>0</v>
      </c>
      <c r="H791" s="111">
        <v>0</v>
      </c>
      <c r="I791" s="111">
        <v>0</v>
      </c>
    </row>
    <row r="792" spans="1:9" x14ac:dyDescent="0.25">
      <c r="A792" s="6">
        <v>77389</v>
      </c>
      <c r="B792" s="111">
        <v>0</v>
      </c>
      <c r="C792" s="111">
        <v>0</v>
      </c>
      <c r="D792" s="111">
        <v>18131</v>
      </c>
      <c r="E792" s="111">
        <v>0</v>
      </c>
      <c r="F792" s="111">
        <v>0</v>
      </c>
      <c r="G792" s="111">
        <v>0</v>
      </c>
      <c r="H792" s="111">
        <v>0</v>
      </c>
      <c r="I792" s="111">
        <v>0</v>
      </c>
    </row>
    <row r="793" spans="1:9" x14ac:dyDescent="0.25">
      <c r="A793" s="6">
        <v>77396</v>
      </c>
      <c r="B793" s="111">
        <v>0</v>
      </c>
      <c r="C793" s="111">
        <v>0</v>
      </c>
      <c r="D793" s="111">
        <v>21361</v>
      </c>
      <c r="E793" s="111">
        <v>0</v>
      </c>
      <c r="F793" s="111">
        <v>0</v>
      </c>
      <c r="G793" s="111">
        <v>0</v>
      </c>
      <c r="H793" s="111">
        <v>0</v>
      </c>
      <c r="I793" s="111">
        <v>0</v>
      </c>
    </row>
    <row r="794" spans="1:9" x14ac:dyDescent="0.25">
      <c r="A794" s="6">
        <v>77401</v>
      </c>
      <c r="B794" s="111">
        <v>0</v>
      </c>
      <c r="C794" s="111">
        <v>0</v>
      </c>
      <c r="D794" s="111">
        <v>6113</v>
      </c>
      <c r="E794" s="111">
        <v>0</v>
      </c>
      <c r="F794" s="111">
        <v>0</v>
      </c>
      <c r="G794" s="111">
        <v>0</v>
      </c>
      <c r="H794" s="111">
        <v>0</v>
      </c>
      <c r="I794" s="111">
        <v>0</v>
      </c>
    </row>
    <row r="795" spans="1:9" x14ac:dyDescent="0.25">
      <c r="A795" s="6">
        <v>77406</v>
      </c>
      <c r="B795" s="111">
        <v>0</v>
      </c>
      <c r="C795" s="111">
        <v>0</v>
      </c>
      <c r="D795" s="111">
        <v>27097</v>
      </c>
      <c r="E795" s="111">
        <v>0</v>
      </c>
      <c r="F795" s="111">
        <v>0</v>
      </c>
      <c r="G795" s="111">
        <v>0</v>
      </c>
      <c r="H795" s="111">
        <v>0</v>
      </c>
      <c r="I795" s="111">
        <v>0</v>
      </c>
    </row>
    <row r="796" spans="1:9" x14ac:dyDescent="0.25">
      <c r="A796" s="6">
        <v>77407</v>
      </c>
      <c r="B796" s="111">
        <v>0</v>
      </c>
      <c r="C796" s="111">
        <v>0</v>
      </c>
      <c r="D796" s="111">
        <v>31889</v>
      </c>
      <c r="E796" s="111">
        <v>0</v>
      </c>
      <c r="F796" s="111">
        <v>0</v>
      </c>
      <c r="G796" s="111">
        <v>0</v>
      </c>
      <c r="H796" s="111">
        <v>0</v>
      </c>
      <c r="I796" s="111">
        <v>0</v>
      </c>
    </row>
    <row r="797" spans="1:9" x14ac:dyDescent="0.25">
      <c r="A797" s="6">
        <v>77414</v>
      </c>
      <c r="B797" s="111">
        <v>8463</v>
      </c>
      <c r="C797" s="111">
        <v>0</v>
      </c>
      <c r="D797" s="111">
        <v>0</v>
      </c>
      <c r="E797" s="111">
        <v>0</v>
      </c>
      <c r="F797" s="111">
        <v>0</v>
      </c>
      <c r="G797" s="111">
        <v>0</v>
      </c>
      <c r="H797" s="111">
        <v>0</v>
      </c>
      <c r="I797" s="111">
        <v>0</v>
      </c>
    </row>
    <row r="798" spans="1:9" x14ac:dyDescent="0.25">
      <c r="A798" s="6">
        <v>77417</v>
      </c>
      <c r="B798" s="111">
        <v>0</v>
      </c>
      <c r="C798" s="111">
        <v>0</v>
      </c>
      <c r="D798" s="111">
        <v>1994</v>
      </c>
      <c r="E798" s="111">
        <v>0</v>
      </c>
      <c r="F798" s="111">
        <v>0</v>
      </c>
      <c r="G798" s="111">
        <v>0</v>
      </c>
      <c r="H798" s="111">
        <v>0</v>
      </c>
      <c r="I798" s="111">
        <v>0</v>
      </c>
    </row>
    <row r="799" spans="1:9" x14ac:dyDescent="0.25">
      <c r="A799" s="6">
        <v>77418</v>
      </c>
      <c r="B799" s="111">
        <v>0</v>
      </c>
      <c r="C799" s="111">
        <v>0</v>
      </c>
      <c r="D799" s="111">
        <v>549</v>
      </c>
      <c r="E799" s="111">
        <v>0</v>
      </c>
      <c r="F799" s="111">
        <v>0</v>
      </c>
      <c r="G799" s="111">
        <v>0</v>
      </c>
      <c r="H799" s="111">
        <v>0</v>
      </c>
      <c r="I799" s="111">
        <v>0</v>
      </c>
    </row>
    <row r="800" spans="1:9" x14ac:dyDescent="0.25">
      <c r="A800" s="6">
        <v>77419</v>
      </c>
      <c r="B800" s="111">
        <v>615</v>
      </c>
      <c r="C800" s="111">
        <v>0</v>
      </c>
      <c r="D800" s="111">
        <v>0</v>
      </c>
      <c r="E800" s="111">
        <v>0</v>
      </c>
      <c r="F800" s="111">
        <v>0</v>
      </c>
      <c r="G800" s="111">
        <v>0</v>
      </c>
      <c r="H800" s="111">
        <v>0</v>
      </c>
      <c r="I800" s="111">
        <v>0</v>
      </c>
    </row>
    <row r="801" spans="1:9" x14ac:dyDescent="0.25">
      <c r="A801" s="6">
        <v>77420</v>
      </c>
      <c r="B801" s="111">
        <v>0</v>
      </c>
      <c r="C801" s="111">
        <v>0</v>
      </c>
      <c r="D801" s="111">
        <v>1052</v>
      </c>
      <c r="E801" s="111">
        <v>0</v>
      </c>
      <c r="F801" s="111">
        <v>0</v>
      </c>
      <c r="G801" s="111">
        <v>0</v>
      </c>
      <c r="H801" s="111">
        <v>0</v>
      </c>
      <c r="I801" s="111">
        <v>0</v>
      </c>
    </row>
    <row r="802" spans="1:9" x14ac:dyDescent="0.25">
      <c r="A802" s="6">
        <v>77422</v>
      </c>
      <c r="B802" s="111">
        <v>0</v>
      </c>
      <c r="C802" s="111">
        <v>0</v>
      </c>
      <c r="D802" s="111">
        <v>135</v>
      </c>
      <c r="E802" s="111">
        <v>0</v>
      </c>
      <c r="F802" s="111">
        <v>0</v>
      </c>
      <c r="G802" s="111">
        <v>0</v>
      </c>
      <c r="H802" s="111">
        <v>0</v>
      </c>
      <c r="I802" s="111">
        <v>4593</v>
      </c>
    </row>
    <row r="803" spans="1:9" x14ac:dyDescent="0.25">
      <c r="A803" s="6">
        <v>77423</v>
      </c>
      <c r="B803" s="111">
        <v>0</v>
      </c>
      <c r="C803" s="111">
        <v>0</v>
      </c>
      <c r="D803" s="111">
        <v>8651</v>
      </c>
      <c r="E803" s="111">
        <v>0</v>
      </c>
      <c r="F803" s="111">
        <v>0</v>
      </c>
      <c r="G803" s="111">
        <v>0</v>
      </c>
      <c r="H803" s="111">
        <v>0</v>
      </c>
      <c r="I803" s="111">
        <v>0</v>
      </c>
    </row>
    <row r="804" spans="1:9" x14ac:dyDescent="0.25">
      <c r="A804" s="6">
        <v>77429</v>
      </c>
      <c r="B804" s="111">
        <v>0</v>
      </c>
      <c r="C804" s="111">
        <v>0</v>
      </c>
      <c r="D804" s="111">
        <v>34047</v>
      </c>
      <c r="E804" s="111">
        <v>0</v>
      </c>
      <c r="F804" s="111">
        <v>0</v>
      </c>
      <c r="G804" s="111">
        <v>0</v>
      </c>
      <c r="H804" s="111">
        <v>0</v>
      </c>
      <c r="I804" s="111">
        <v>0</v>
      </c>
    </row>
    <row r="805" spans="1:9" x14ac:dyDescent="0.25">
      <c r="A805" s="6">
        <v>77430</v>
      </c>
      <c r="B805" s="111">
        <v>0</v>
      </c>
      <c r="C805" s="111">
        <v>0</v>
      </c>
      <c r="D805" s="111">
        <v>1344</v>
      </c>
      <c r="E805" s="111">
        <v>0</v>
      </c>
      <c r="F805" s="111">
        <v>0</v>
      </c>
      <c r="G805" s="111">
        <v>0</v>
      </c>
      <c r="H805" s="111">
        <v>0</v>
      </c>
      <c r="I805" s="111">
        <v>0</v>
      </c>
    </row>
    <row r="806" spans="1:9" x14ac:dyDescent="0.25">
      <c r="A806" s="6">
        <v>77433</v>
      </c>
      <c r="B806" s="111">
        <v>0</v>
      </c>
      <c r="C806" s="111">
        <v>0</v>
      </c>
      <c r="D806" s="111">
        <v>50448</v>
      </c>
      <c r="E806" s="111">
        <v>0</v>
      </c>
      <c r="F806" s="111">
        <v>0</v>
      </c>
      <c r="G806" s="111">
        <v>0</v>
      </c>
      <c r="H806" s="111">
        <v>0</v>
      </c>
      <c r="I806" s="111">
        <v>0</v>
      </c>
    </row>
    <row r="807" spans="1:9" x14ac:dyDescent="0.25">
      <c r="A807" s="6">
        <v>77434</v>
      </c>
      <c r="B807" s="111">
        <v>1920</v>
      </c>
      <c r="C807" s="111">
        <v>0</v>
      </c>
      <c r="D807" s="111">
        <v>258</v>
      </c>
      <c r="E807" s="111">
        <v>0</v>
      </c>
      <c r="F807" s="111">
        <v>0</v>
      </c>
      <c r="G807" s="111">
        <v>0</v>
      </c>
      <c r="H807" s="111">
        <v>0</v>
      </c>
      <c r="I807" s="111">
        <v>0</v>
      </c>
    </row>
    <row r="808" spans="1:9" x14ac:dyDescent="0.25">
      <c r="A808" s="6">
        <v>77435</v>
      </c>
      <c r="B808" s="111">
        <v>0</v>
      </c>
      <c r="C808" s="111">
        <v>0</v>
      </c>
      <c r="D808" s="111">
        <v>2683</v>
      </c>
      <c r="E808" s="111">
        <v>0</v>
      </c>
      <c r="F808" s="111">
        <v>0</v>
      </c>
      <c r="G808" s="111">
        <v>0</v>
      </c>
      <c r="H808" s="111">
        <v>0</v>
      </c>
      <c r="I808" s="111">
        <v>0</v>
      </c>
    </row>
    <row r="809" spans="1:9" x14ac:dyDescent="0.25">
      <c r="A809" s="6">
        <v>77437</v>
      </c>
      <c r="B809" s="111">
        <v>4438</v>
      </c>
      <c r="C809" s="111">
        <v>0</v>
      </c>
      <c r="D809" s="111">
        <v>0</v>
      </c>
      <c r="E809" s="111">
        <v>0</v>
      </c>
      <c r="F809" s="111">
        <v>0</v>
      </c>
      <c r="G809" s="111">
        <v>0</v>
      </c>
      <c r="H809" s="111">
        <v>0</v>
      </c>
      <c r="I809" s="111">
        <v>0</v>
      </c>
    </row>
    <row r="810" spans="1:9" x14ac:dyDescent="0.25">
      <c r="A810" s="6">
        <v>77440</v>
      </c>
      <c r="B810" s="111">
        <v>42</v>
      </c>
      <c r="C810" s="111">
        <v>0</v>
      </c>
      <c r="D810" s="111">
        <v>0</v>
      </c>
      <c r="E810" s="111">
        <v>0</v>
      </c>
      <c r="F810" s="111">
        <v>0</v>
      </c>
      <c r="G810" s="111">
        <v>0</v>
      </c>
      <c r="H810" s="111">
        <v>0</v>
      </c>
      <c r="I810" s="111">
        <v>0</v>
      </c>
    </row>
    <row r="811" spans="1:9" x14ac:dyDescent="0.25">
      <c r="A811" s="6">
        <v>77441</v>
      </c>
      <c r="B811" s="111">
        <v>0</v>
      </c>
      <c r="C811" s="111">
        <v>0</v>
      </c>
      <c r="D811" s="111">
        <v>17321</v>
      </c>
      <c r="E811" s="111">
        <v>0</v>
      </c>
      <c r="F811" s="111">
        <v>0</v>
      </c>
      <c r="G811" s="111">
        <v>0</v>
      </c>
      <c r="H811" s="111">
        <v>0</v>
      </c>
      <c r="I811" s="111">
        <v>0</v>
      </c>
    </row>
    <row r="812" spans="1:9" x14ac:dyDescent="0.25">
      <c r="A812" s="6">
        <v>77442</v>
      </c>
      <c r="B812" s="111">
        <v>241</v>
      </c>
      <c r="C812" s="111">
        <v>0</v>
      </c>
      <c r="D812" s="111">
        <v>0</v>
      </c>
      <c r="E812" s="111">
        <v>0</v>
      </c>
      <c r="F812" s="111">
        <v>0</v>
      </c>
      <c r="G812" s="111">
        <v>0</v>
      </c>
      <c r="H812" s="111">
        <v>0</v>
      </c>
      <c r="I812" s="111">
        <v>0</v>
      </c>
    </row>
    <row r="813" spans="1:9" x14ac:dyDescent="0.25">
      <c r="A813" s="6">
        <v>77444</v>
      </c>
      <c r="B813" s="111">
        <v>0</v>
      </c>
      <c r="C813" s="111">
        <v>0</v>
      </c>
      <c r="D813" s="111">
        <v>434</v>
      </c>
      <c r="E813" s="111">
        <v>0</v>
      </c>
      <c r="F813" s="111">
        <v>0</v>
      </c>
      <c r="G813" s="111">
        <v>0</v>
      </c>
      <c r="H813" s="111">
        <v>0</v>
      </c>
      <c r="I813" s="111">
        <v>0</v>
      </c>
    </row>
    <row r="814" spans="1:9" x14ac:dyDescent="0.25">
      <c r="A814" s="6">
        <v>77445</v>
      </c>
      <c r="B814" s="111">
        <v>0</v>
      </c>
      <c r="C814" s="111">
        <v>0</v>
      </c>
      <c r="D814" s="111">
        <v>184</v>
      </c>
      <c r="E814" s="111">
        <v>0</v>
      </c>
      <c r="F814" s="111">
        <v>0</v>
      </c>
      <c r="G814" s="111">
        <v>0</v>
      </c>
      <c r="H814" s="111">
        <v>0</v>
      </c>
      <c r="I814" s="111">
        <v>0</v>
      </c>
    </row>
    <row r="815" spans="1:9" x14ac:dyDescent="0.25">
      <c r="A815" s="6">
        <v>77447</v>
      </c>
      <c r="B815" s="111">
        <v>0</v>
      </c>
      <c r="C815" s="111">
        <v>0</v>
      </c>
      <c r="D815" s="111">
        <v>13096</v>
      </c>
      <c r="E815" s="111">
        <v>0</v>
      </c>
      <c r="F815" s="111">
        <v>0</v>
      </c>
      <c r="G815" s="111">
        <v>0</v>
      </c>
      <c r="H815" s="111">
        <v>0</v>
      </c>
      <c r="I815" s="111">
        <v>0</v>
      </c>
    </row>
    <row r="816" spans="1:9" x14ac:dyDescent="0.25">
      <c r="A816" s="6">
        <v>77448</v>
      </c>
      <c r="B816" s="111">
        <v>0</v>
      </c>
      <c r="C816" s="111">
        <v>0</v>
      </c>
      <c r="D816" s="111">
        <v>7</v>
      </c>
      <c r="E816" s="111">
        <v>0</v>
      </c>
      <c r="F816" s="111">
        <v>0</v>
      </c>
      <c r="G816" s="111">
        <v>0</v>
      </c>
      <c r="H816" s="111">
        <v>0</v>
      </c>
      <c r="I816" s="111">
        <v>0</v>
      </c>
    </row>
    <row r="817" spans="1:9" x14ac:dyDescent="0.25">
      <c r="A817" s="6">
        <v>77449</v>
      </c>
      <c r="B817" s="111">
        <v>0</v>
      </c>
      <c r="C817" s="111">
        <v>0</v>
      </c>
      <c r="D817" s="111">
        <v>47842</v>
      </c>
      <c r="E817" s="111">
        <v>0</v>
      </c>
      <c r="F817" s="111">
        <v>0</v>
      </c>
      <c r="G817" s="111">
        <v>0</v>
      </c>
      <c r="H817" s="111">
        <v>0</v>
      </c>
      <c r="I817" s="111">
        <v>0</v>
      </c>
    </row>
    <row r="818" spans="1:9" x14ac:dyDescent="0.25">
      <c r="A818" s="6">
        <v>77450</v>
      </c>
      <c r="B818" s="111">
        <v>0</v>
      </c>
      <c r="C818" s="111">
        <v>0</v>
      </c>
      <c r="D818" s="111">
        <v>25648</v>
      </c>
      <c r="E818" s="111">
        <v>0</v>
      </c>
      <c r="F818" s="111">
        <v>0</v>
      </c>
      <c r="G818" s="111">
        <v>0</v>
      </c>
      <c r="H818" s="111">
        <v>0</v>
      </c>
      <c r="I818" s="111">
        <v>0</v>
      </c>
    </row>
    <row r="819" spans="1:9" x14ac:dyDescent="0.25">
      <c r="A819" s="6">
        <v>77451</v>
      </c>
      <c r="B819" s="111">
        <v>0</v>
      </c>
      <c r="C819" s="111">
        <v>0</v>
      </c>
      <c r="D819" s="111">
        <v>53</v>
      </c>
      <c r="E819" s="111">
        <v>0</v>
      </c>
      <c r="F819" s="111">
        <v>0</v>
      </c>
      <c r="G819" s="111">
        <v>0</v>
      </c>
      <c r="H819" s="111">
        <v>0</v>
      </c>
      <c r="I819" s="111">
        <v>0</v>
      </c>
    </row>
    <row r="820" spans="1:9" x14ac:dyDescent="0.25">
      <c r="A820" s="6">
        <v>77455</v>
      </c>
      <c r="B820" s="111">
        <v>358</v>
      </c>
      <c r="C820" s="111">
        <v>0</v>
      </c>
      <c r="D820" s="111">
        <v>0</v>
      </c>
      <c r="E820" s="111">
        <v>0</v>
      </c>
      <c r="F820" s="111">
        <v>0</v>
      </c>
      <c r="G820" s="111">
        <v>0</v>
      </c>
      <c r="H820" s="111">
        <v>0</v>
      </c>
      <c r="I820" s="111">
        <v>0</v>
      </c>
    </row>
    <row r="821" spans="1:9" x14ac:dyDescent="0.25">
      <c r="A821" s="6">
        <v>77456</v>
      </c>
      <c r="B821" s="111">
        <v>456</v>
      </c>
      <c r="C821" s="111">
        <v>0</v>
      </c>
      <c r="D821" s="111">
        <v>0</v>
      </c>
      <c r="E821" s="111">
        <v>0</v>
      </c>
      <c r="F821" s="111">
        <v>0</v>
      </c>
      <c r="G821" s="111">
        <v>0</v>
      </c>
      <c r="H821" s="111">
        <v>0</v>
      </c>
      <c r="I821" s="111">
        <v>0</v>
      </c>
    </row>
    <row r="822" spans="1:9" x14ac:dyDescent="0.25">
      <c r="A822" s="6">
        <v>77457</v>
      </c>
      <c r="B822" s="111">
        <v>1538</v>
      </c>
      <c r="C822" s="111">
        <v>0</v>
      </c>
      <c r="D822" s="111">
        <v>0</v>
      </c>
      <c r="E822" s="111">
        <v>0</v>
      </c>
      <c r="F822" s="111">
        <v>0</v>
      </c>
      <c r="G822" s="111">
        <v>0</v>
      </c>
      <c r="H822" s="111">
        <v>0</v>
      </c>
      <c r="I822" s="111">
        <v>0</v>
      </c>
    </row>
    <row r="823" spans="1:9" x14ac:dyDescent="0.25">
      <c r="A823" s="6">
        <v>77458</v>
      </c>
      <c r="B823" s="111">
        <v>218</v>
      </c>
      <c r="C823" s="111">
        <v>0</v>
      </c>
      <c r="D823" s="111">
        <v>0</v>
      </c>
      <c r="E823" s="111">
        <v>0</v>
      </c>
      <c r="F823" s="111">
        <v>0</v>
      </c>
      <c r="G823" s="111">
        <v>0</v>
      </c>
      <c r="H823" s="111">
        <v>0</v>
      </c>
      <c r="I823" s="111">
        <v>0</v>
      </c>
    </row>
    <row r="824" spans="1:9" x14ac:dyDescent="0.25">
      <c r="A824" s="6">
        <v>77459</v>
      </c>
      <c r="B824" s="111">
        <v>0</v>
      </c>
      <c r="C824" s="111">
        <v>0</v>
      </c>
      <c r="D824" s="111">
        <v>33658</v>
      </c>
      <c r="E824" s="111">
        <v>0</v>
      </c>
      <c r="F824" s="111">
        <v>0</v>
      </c>
      <c r="G824" s="111">
        <v>0</v>
      </c>
      <c r="H824" s="111">
        <v>0</v>
      </c>
      <c r="I824" s="111">
        <v>0</v>
      </c>
    </row>
    <row r="825" spans="1:9" x14ac:dyDescent="0.25">
      <c r="A825" s="6">
        <v>77460</v>
      </c>
      <c r="B825" s="111">
        <v>33</v>
      </c>
      <c r="C825" s="111">
        <v>0</v>
      </c>
      <c r="D825" s="111">
        <v>0</v>
      </c>
      <c r="E825" s="111">
        <v>0</v>
      </c>
      <c r="F825" s="111">
        <v>0</v>
      </c>
      <c r="G825" s="111">
        <v>0</v>
      </c>
      <c r="H825" s="111">
        <v>0</v>
      </c>
      <c r="I825" s="111">
        <v>0</v>
      </c>
    </row>
    <row r="826" spans="1:9" x14ac:dyDescent="0.25">
      <c r="A826" s="6">
        <v>77461</v>
      </c>
      <c r="B826" s="111">
        <v>0</v>
      </c>
      <c r="C826" s="111">
        <v>0</v>
      </c>
      <c r="D826" s="111">
        <v>5134</v>
      </c>
      <c r="E826" s="111">
        <v>0</v>
      </c>
      <c r="F826" s="111">
        <v>0</v>
      </c>
      <c r="G826" s="111">
        <v>0</v>
      </c>
      <c r="H826" s="111">
        <v>0</v>
      </c>
      <c r="I826" s="111">
        <v>0</v>
      </c>
    </row>
    <row r="827" spans="1:9" x14ac:dyDescent="0.25">
      <c r="A827" s="6">
        <v>77463</v>
      </c>
      <c r="B827" s="111">
        <v>0</v>
      </c>
      <c r="C827" s="111">
        <v>0</v>
      </c>
      <c r="D827" s="111">
        <v>0</v>
      </c>
      <c r="E827" s="111">
        <v>0</v>
      </c>
      <c r="F827" s="111">
        <v>0</v>
      </c>
      <c r="G827" s="111">
        <v>0</v>
      </c>
      <c r="H827" s="111">
        <v>0</v>
      </c>
      <c r="I827" s="111">
        <v>21</v>
      </c>
    </row>
    <row r="828" spans="1:9" x14ac:dyDescent="0.25">
      <c r="A828" s="6">
        <v>77464</v>
      </c>
      <c r="B828" s="111">
        <v>0</v>
      </c>
      <c r="C828" s="111">
        <v>0</v>
      </c>
      <c r="D828" s="111">
        <v>13</v>
      </c>
      <c r="E828" s="111">
        <v>0</v>
      </c>
      <c r="F828" s="111">
        <v>0</v>
      </c>
      <c r="G828" s="111">
        <v>0</v>
      </c>
      <c r="H828" s="111">
        <v>0</v>
      </c>
      <c r="I828" s="111">
        <v>0</v>
      </c>
    </row>
    <row r="829" spans="1:9" x14ac:dyDescent="0.25">
      <c r="A829" s="6">
        <v>77465</v>
      </c>
      <c r="B829" s="111">
        <v>2515</v>
      </c>
      <c r="C829" s="111">
        <v>0</v>
      </c>
      <c r="D829" s="111">
        <v>0</v>
      </c>
      <c r="E829" s="111">
        <v>0</v>
      </c>
      <c r="F829" s="111">
        <v>0</v>
      </c>
      <c r="G829" s="111">
        <v>0</v>
      </c>
      <c r="H829" s="111">
        <v>0</v>
      </c>
      <c r="I829" s="111">
        <v>0</v>
      </c>
    </row>
    <row r="830" spans="1:9" x14ac:dyDescent="0.25">
      <c r="A830" s="6">
        <v>77468</v>
      </c>
      <c r="B830" s="111">
        <v>0</v>
      </c>
      <c r="C830" s="111">
        <v>0</v>
      </c>
      <c r="D830" s="111">
        <v>202</v>
      </c>
      <c r="E830" s="111">
        <v>0</v>
      </c>
      <c r="F830" s="111">
        <v>0</v>
      </c>
      <c r="G830" s="111">
        <v>0</v>
      </c>
      <c r="H830" s="111">
        <v>0</v>
      </c>
      <c r="I830" s="111">
        <v>0</v>
      </c>
    </row>
    <row r="831" spans="1:9" x14ac:dyDescent="0.25">
      <c r="A831" s="6">
        <v>77469</v>
      </c>
      <c r="B831" s="111">
        <v>0</v>
      </c>
      <c r="C831" s="111">
        <v>0</v>
      </c>
      <c r="D831" s="111">
        <v>28960</v>
      </c>
      <c r="E831" s="111">
        <v>0</v>
      </c>
      <c r="F831" s="111">
        <v>0</v>
      </c>
      <c r="G831" s="111">
        <v>0</v>
      </c>
      <c r="H831" s="111">
        <v>0</v>
      </c>
      <c r="I831" s="111">
        <v>0</v>
      </c>
    </row>
    <row r="832" spans="1:9" x14ac:dyDescent="0.25">
      <c r="A832" s="6">
        <v>77471</v>
      </c>
      <c r="B832" s="111">
        <v>0</v>
      </c>
      <c r="C832" s="111">
        <v>0</v>
      </c>
      <c r="D832" s="111">
        <v>17579</v>
      </c>
      <c r="E832" s="111">
        <v>0</v>
      </c>
      <c r="F832" s="111">
        <v>0</v>
      </c>
      <c r="G832" s="111">
        <v>0</v>
      </c>
      <c r="H832" s="111">
        <v>0</v>
      </c>
      <c r="I832" s="111">
        <v>0</v>
      </c>
    </row>
    <row r="833" spans="1:9" x14ac:dyDescent="0.25">
      <c r="A833" s="6">
        <v>77474</v>
      </c>
      <c r="B833" s="111">
        <v>0</v>
      </c>
      <c r="C833" s="111">
        <v>0</v>
      </c>
      <c r="D833" s="111">
        <v>7096</v>
      </c>
      <c r="E833" s="111">
        <v>0</v>
      </c>
      <c r="F833" s="111">
        <v>0</v>
      </c>
      <c r="G833" s="111">
        <v>0</v>
      </c>
      <c r="H833" s="111">
        <v>0</v>
      </c>
      <c r="I833" s="111">
        <v>0</v>
      </c>
    </row>
    <row r="834" spans="1:9" x14ac:dyDescent="0.25">
      <c r="A834" s="6">
        <v>77476</v>
      </c>
      <c r="B834" s="111">
        <v>0</v>
      </c>
      <c r="C834" s="111">
        <v>0</v>
      </c>
      <c r="D834" s="111">
        <v>9</v>
      </c>
      <c r="E834" s="111">
        <v>0</v>
      </c>
      <c r="F834" s="111">
        <v>0</v>
      </c>
      <c r="G834" s="111">
        <v>0</v>
      </c>
      <c r="H834" s="111">
        <v>0</v>
      </c>
      <c r="I834" s="111">
        <v>0</v>
      </c>
    </row>
    <row r="835" spans="1:9" x14ac:dyDescent="0.25">
      <c r="A835" s="6">
        <v>77477</v>
      </c>
      <c r="B835" s="111">
        <v>0</v>
      </c>
      <c r="C835" s="111">
        <v>0</v>
      </c>
      <c r="D835" s="111">
        <v>15779</v>
      </c>
      <c r="E835" s="111">
        <v>0</v>
      </c>
      <c r="F835" s="111">
        <v>0</v>
      </c>
      <c r="G835" s="111">
        <v>0</v>
      </c>
      <c r="H835" s="111">
        <v>0</v>
      </c>
      <c r="I835" s="111">
        <v>0</v>
      </c>
    </row>
    <row r="836" spans="1:9" x14ac:dyDescent="0.25">
      <c r="A836" s="6">
        <v>77478</v>
      </c>
      <c r="B836" s="111">
        <v>0</v>
      </c>
      <c r="C836" s="111">
        <v>0</v>
      </c>
      <c r="D836" s="111">
        <v>9601</v>
      </c>
      <c r="E836" s="111">
        <v>0</v>
      </c>
      <c r="F836" s="111">
        <v>0</v>
      </c>
      <c r="G836" s="111">
        <v>0</v>
      </c>
      <c r="H836" s="111">
        <v>0</v>
      </c>
      <c r="I836" s="111">
        <v>0</v>
      </c>
    </row>
    <row r="837" spans="1:9" x14ac:dyDescent="0.25">
      <c r="A837" s="6">
        <v>77479</v>
      </c>
      <c r="B837" s="111">
        <v>0</v>
      </c>
      <c r="C837" s="111">
        <v>0</v>
      </c>
      <c r="D837" s="111">
        <v>31095</v>
      </c>
      <c r="E837" s="111">
        <v>0</v>
      </c>
      <c r="F837" s="111">
        <v>0</v>
      </c>
      <c r="G837" s="111">
        <v>0</v>
      </c>
      <c r="H837" s="111">
        <v>0</v>
      </c>
      <c r="I837" s="111">
        <v>0</v>
      </c>
    </row>
    <row r="838" spans="1:9" x14ac:dyDescent="0.25">
      <c r="A838" s="6">
        <v>77480</v>
      </c>
      <c r="B838" s="111">
        <v>0</v>
      </c>
      <c r="C838" s="111">
        <v>0</v>
      </c>
      <c r="D838" s="111">
        <v>67</v>
      </c>
      <c r="E838" s="111">
        <v>0</v>
      </c>
      <c r="F838" s="111">
        <v>0</v>
      </c>
      <c r="G838" s="111">
        <v>0</v>
      </c>
      <c r="H838" s="111">
        <v>0</v>
      </c>
      <c r="I838" s="111">
        <v>3244</v>
      </c>
    </row>
    <row r="839" spans="1:9" x14ac:dyDescent="0.25">
      <c r="A839" s="6">
        <v>77481</v>
      </c>
      <c r="B839" s="111">
        <v>0</v>
      </c>
      <c r="C839" s="111">
        <v>0</v>
      </c>
      <c r="D839" s="111">
        <v>50</v>
      </c>
      <c r="E839" s="111">
        <v>0</v>
      </c>
      <c r="F839" s="111">
        <v>0</v>
      </c>
      <c r="G839" s="111">
        <v>0</v>
      </c>
      <c r="H839" s="111">
        <v>0</v>
      </c>
      <c r="I839" s="111">
        <v>0</v>
      </c>
    </row>
    <row r="840" spans="1:9" x14ac:dyDescent="0.25">
      <c r="A840" s="6">
        <v>77483</v>
      </c>
      <c r="B840" s="111">
        <v>246</v>
      </c>
      <c r="C840" s="111">
        <v>0</v>
      </c>
      <c r="D840" s="111">
        <v>0</v>
      </c>
      <c r="E840" s="111">
        <v>0</v>
      </c>
      <c r="F840" s="111">
        <v>0</v>
      </c>
      <c r="G840" s="111">
        <v>0</v>
      </c>
      <c r="H840" s="111">
        <v>0</v>
      </c>
      <c r="I840" s="111">
        <v>0</v>
      </c>
    </row>
    <row r="841" spans="1:9" x14ac:dyDescent="0.25">
      <c r="A841" s="6">
        <v>77484</v>
      </c>
      <c r="B841" s="111">
        <v>0</v>
      </c>
      <c r="C841" s="111">
        <v>0</v>
      </c>
      <c r="D841" s="111">
        <v>5664</v>
      </c>
      <c r="E841" s="111">
        <v>0</v>
      </c>
      <c r="F841" s="111">
        <v>0</v>
      </c>
      <c r="G841" s="111">
        <v>0</v>
      </c>
      <c r="H841" s="111">
        <v>0</v>
      </c>
      <c r="I841" s="111">
        <v>0</v>
      </c>
    </row>
    <row r="842" spans="1:9" x14ac:dyDescent="0.25">
      <c r="A842" s="6">
        <v>77485</v>
      </c>
      <c r="B842" s="111">
        <v>0</v>
      </c>
      <c r="C842" s="111">
        <v>0</v>
      </c>
      <c r="D842" s="111">
        <v>2129</v>
      </c>
      <c r="E842" s="111">
        <v>0</v>
      </c>
      <c r="F842" s="111">
        <v>0</v>
      </c>
      <c r="G842" s="111">
        <v>0</v>
      </c>
      <c r="H842" s="111">
        <v>0</v>
      </c>
      <c r="I842" s="111">
        <v>0</v>
      </c>
    </row>
    <row r="843" spans="1:9" x14ac:dyDescent="0.25">
      <c r="A843" s="6">
        <v>77486</v>
      </c>
      <c r="B843" s="111">
        <v>0</v>
      </c>
      <c r="C843" s="111">
        <v>0</v>
      </c>
      <c r="D843" s="111">
        <v>68</v>
      </c>
      <c r="E843" s="111">
        <v>0</v>
      </c>
      <c r="F843" s="111">
        <v>0</v>
      </c>
      <c r="G843" s="111">
        <v>0</v>
      </c>
      <c r="H843" s="111">
        <v>0</v>
      </c>
      <c r="I843" s="111">
        <v>3534</v>
      </c>
    </row>
    <row r="844" spans="1:9" x14ac:dyDescent="0.25">
      <c r="A844" s="6">
        <v>77488</v>
      </c>
      <c r="B844" s="111">
        <v>0</v>
      </c>
      <c r="C844" s="111">
        <v>0</v>
      </c>
      <c r="D844" s="111">
        <v>6486</v>
      </c>
      <c r="E844" s="111">
        <v>0</v>
      </c>
      <c r="F844" s="111">
        <v>0</v>
      </c>
      <c r="G844" s="111">
        <v>0</v>
      </c>
      <c r="H844" s="111">
        <v>0</v>
      </c>
      <c r="I844" s="111">
        <v>0</v>
      </c>
    </row>
    <row r="845" spans="1:9" x14ac:dyDescent="0.25">
      <c r="A845" s="6">
        <v>77489</v>
      </c>
      <c r="B845" s="111">
        <v>0</v>
      </c>
      <c r="C845" s="111">
        <v>0</v>
      </c>
      <c r="D845" s="111">
        <v>13263</v>
      </c>
      <c r="E845" s="111">
        <v>0</v>
      </c>
      <c r="F845" s="111">
        <v>0</v>
      </c>
      <c r="G845" s="111">
        <v>0</v>
      </c>
      <c r="H845" s="111">
        <v>0</v>
      </c>
      <c r="I845" s="111">
        <v>0</v>
      </c>
    </row>
    <row r="846" spans="1:9" x14ac:dyDescent="0.25">
      <c r="A846" s="6">
        <v>77493</v>
      </c>
      <c r="B846" s="111">
        <v>0</v>
      </c>
      <c r="C846" s="111">
        <v>0</v>
      </c>
      <c r="D846" s="111">
        <v>37666</v>
      </c>
      <c r="E846" s="111">
        <v>0</v>
      </c>
      <c r="F846" s="111">
        <v>0</v>
      </c>
      <c r="G846" s="111">
        <v>0</v>
      </c>
      <c r="H846" s="111">
        <v>0</v>
      </c>
      <c r="I846" s="111">
        <v>0</v>
      </c>
    </row>
    <row r="847" spans="1:9" x14ac:dyDescent="0.25">
      <c r="A847" s="6">
        <v>77494</v>
      </c>
      <c r="B847" s="111">
        <v>0</v>
      </c>
      <c r="C847" s="111">
        <v>0</v>
      </c>
      <c r="D847" s="111">
        <v>51110</v>
      </c>
      <c r="E847" s="111">
        <v>0</v>
      </c>
      <c r="F847" s="111">
        <v>0</v>
      </c>
      <c r="G847" s="111">
        <v>0</v>
      </c>
      <c r="H847" s="111">
        <v>0</v>
      </c>
      <c r="I847" s="111">
        <v>0</v>
      </c>
    </row>
    <row r="848" spans="1:9" x14ac:dyDescent="0.25">
      <c r="A848" s="6">
        <v>77498</v>
      </c>
      <c r="B848" s="111">
        <v>0</v>
      </c>
      <c r="C848" s="111">
        <v>0</v>
      </c>
      <c r="D848" s="111">
        <v>17429</v>
      </c>
      <c r="E848" s="111">
        <v>0</v>
      </c>
      <c r="F848" s="111">
        <v>0</v>
      </c>
      <c r="G848" s="111">
        <v>0</v>
      </c>
      <c r="H848" s="111">
        <v>0</v>
      </c>
      <c r="I848" s="111">
        <v>0</v>
      </c>
    </row>
    <row r="849" spans="1:9" x14ac:dyDescent="0.25">
      <c r="A849" s="6">
        <v>77502</v>
      </c>
      <c r="B849" s="111">
        <v>0</v>
      </c>
      <c r="C849" s="111">
        <v>0</v>
      </c>
      <c r="D849" s="111">
        <v>11357</v>
      </c>
      <c r="E849" s="111">
        <v>0</v>
      </c>
      <c r="F849" s="111">
        <v>0</v>
      </c>
      <c r="G849" s="111">
        <v>0</v>
      </c>
      <c r="H849" s="111">
        <v>0</v>
      </c>
      <c r="I849" s="111">
        <v>0</v>
      </c>
    </row>
    <row r="850" spans="1:9" x14ac:dyDescent="0.25">
      <c r="A850" s="6">
        <v>77503</v>
      </c>
      <c r="B850" s="111">
        <v>0</v>
      </c>
      <c r="C850" s="111">
        <v>0</v>
      </c>
      <c r="D850" s="111">
        <v>8086</v>
      </c>
      <c r="E850" s="111">
        <v>0</v>
      </c>
      <c r="F850" s="111">
        <v>0</v>
      </c>
      <c r="G850" s="111">
        <v>0</v>
      </c>
      <c r="H850" s="111">
        <v>0</v>
      </c>
      <c r="I850" s="111">
        <v>0</v>
      </c>
    </row>
    <row r="851" spans="1:9" x14ac:dyDescent="0.25">
      <c r="A851" s="6">
        <v>77504</v>
      </c>
      <c r="B851" s="111">
        <v>0</v>
      </c>
      <c r="C851" s="111">
        <v>0</v>
      </c>
      <c r="D851" s="111">
        <v>8924</v>
      </c>
      <c r="E851" s="111">
        <v>0</v>
      </c>
      <c r="F851" s="111">
        <v>0</v>
      </c>
      <c r="G851" s="111">
        <v>0</v>
      </c>
      <c r="H851" s="111">
        <v>0</v>
      </c>
      <c r="I851" s="111">
        <v>0</v>
      </c>
    </row>
    <row r="852" spans="1:9" x14ac:dyDescent="0.25">
      <c r="A852" s="6">
        <v>77505</v>
      </c>
      <c r="B852" s="111">
        <v>0</v>
      </c>
      <c r="C852" s="111">
        <v>0</v>
      </c>
      <c r="D852" s="111">
        <v>9176</v>
      </c>
      <c r="E852" s="111">
        <v>0</v>
      </c>
      <c r="F852" s="111">
        <v>0</v>
      </c>
      <c r="G852" s="111">
        <v>0</v>
      </c>
      <c r="H852" s="111">
        <v>0</v>
      </c>
      <c r="I852" s="111">
        <v>0</v>
      </c>
    </row>
    <row r="853" spans="1:9" x14ac:dyDescent="0.25">
      <c r="A853" s="6">
        <v>77506</v>
      </c>
      <c r="B853" s="111">
        <v>0</v>
      </c>
      <c r="C853" s="111">
        <v>0</v>
      </c>
      <c r="D853" s="111">
        <v>10281</v>
      </c>
      <c r="E853" s="111">
        <v>0</v>
      </c>
      <c r="F853" s="111">
        <v>0</v>
      </c>
      <c r="G853" s="111">
        <v>0</v>
      </c>
      <c r="H853" s="111">
        <v>0</v>
      </c>
      <c r="I853" s="111">
        <v>0</v>
      </c>
    </row>
    <row r="854" spans="1:9" x14ac:dyDescent="0.25">
      <c r="A854" s="6">
        <v>77507</v>
      </c>
      <c r="B854" s="111">
        <v>0</v>
      </c>
      <c r="C854" s="111">
        <v>0</v>
      </c>
      <c r="D854" s="111">
        <v>536</v>
      </c>
      <c r="E854" s="111">
        <v>0</v>
      </c>
      <c r="F854" s="111">
        <v>0</v>
      </c>
      <c r="G854" s="111">
        <v>0</v>
      </c>
      <c r="H854" s="111">
        <v>0</v>
      </c>
      <c r="I854" s="111">
        <v>0</v>
      </c>
    </row>
    <row r="855" spans="1:9" x14ac:dyDescent="0.25">
      <c r="A855" s="6">
        <v>77510</v>
      </c>
      <c r="B855" s="111">
        <v>0</v>
      </c>
      <c r="C855" s="111">
        <v>0</v>
      </c>
      <c r="D855" s="111">
        <v>6377</v>
      </c>
      <c r="E855" s="111">
        <v>0</v>
      </c>
      <c r="F855" s="111">
        <v>0</v>
      </c>
      <c r="G855" s="111">
        <v>0</v>
      </c>
      <c r="H855" s="111">
        <v>0</v>
      </c>
      <c r="I855" s="111">
        <v>68</v>
      </c>
    </row>
    <row r="856" spans="1:9" x14ac:dyDescent="0.25">
      <c r="A856" s="6">
        <v>77511</v>
      </c>
      <c r="B856" s="111">
        <v>0</v>
      </c>
      <c r="C856" s="111">
        <v>0</v>
      </c>
      <c r="D856" s="111">
        <v>6184</v>
      </c>
      <c r="E856" s="111">
        <v>0</v>
      </c>
      <c r="F856" s="111">
        <v>0</v>
      </c>
      <c r="G856" s="111">
        <v>0</v>
      </c>
      <c r="H856" s="111">
        <v>0</v>
      </c>
      <c r="I856" s="111">
        <v>15629</v>
      </c>
    </row>
    <row r="857" spans="1:9" x14ac:dyDescent="0.25">
      <c r="A857" s="6">
        <v>77515</v>
      </c>
      <c r="B857" s="111">
        <v>0</v>
      </c>
      <c r="C857" s="111">
        <v>0</v>
      </c>
      <c r="D857" s="111">
        <v>1643</v>
      </c>
      <c r="E857" s="111">
        <v>0</v>
      </c>
      <c r="F857" s="111">
        <v>0</v>
      </c>
      <c r="G857" s="111">
        <v>0</v>
      </c>
      <c r="H857" s="111">
        <v>0</v>
      </c>
      <c r="I857" s="111">
        <v>12707</v>
      </c>
    </row>
    <row r="858" spans="1:9" x14ac:dyDescent="0.25">
      <c r="A858" s="6">
        <v>77517</v>
      </c>
      <c r="B858" s="111">
        <v>0</v>
      </c>
      <c r="C858" s="111">
        <v>0</v>
      </c>
      <c r="D858" s="111">
        <v>2672</v>
      </c>
      <c r="E858" s="111">
        <v>0</v>
      </c>
      <c r="F858" s="111">
        <v>0</v>
      </c>
      <c r="G858" s="111">
        <v>0</v>
      </c>
      <c r="H858" s="111">
        <v>0</v>
      </c>
      <c r="I858" s="111">
        <v>0</v>
      </c>
    </row>
    <row r="859" spans="1:9" x14ac:dyDescent="0.25">
      <c r="A859" s="6">
        <v>77518</v>
      </c>
      <c r="B859" s="111">
        <v>0</v>
      </c>
      <c r="C859" s="111">
        <v>0</v>
      </c>
      <c r="D859" s="111">
        <v>3968</v>
      </c>
      <c r="E859" s="111">
        <v>0</v>
      </c>
      <c r="F859" s="111">
        <v>0</v>
      </c>
      <c r="G859" s="111">
        <v>0</v>
      </c>
      <c r="H859" s="111">
        <v>0</v>
      </c>
      <c r="I859" s="111">
        <v>0</v>
      </c>
    </row>
    <row r="860" spans="1:9" x14ac:dyDescent="0.25">
      <c r="A860" s="6">
        <v>77520</v>
      </c>
      <c r="B860" s="111">
        <v>0</v>
      </c>
      <c r="C860" s="111">
        <v>0</v>
      </c>
      <c r="D860" s="111">
        <v>13830</v>
      </c>
      <c r="E860" s="111">
        <v>0</v>
      </c>
      <c r="F860" s="111">
        <v>0</v>
      </c>
      <c r="G860" s="111">
        <v>0</v>
      </c>
      <c r="H860" s="111">
        <v>0</v>
      </c>
      <c r="I860" s="111">
        <v>0</v>
      </c>
    </row>
    <row r="861" spans="1:9" x14ac:dyDescent="0.25">
      <c r="A861" s="6">
        <v>77521</v>
      </c>
      <c r="B861" s="111">
        <v>0</v>
      </c>
      <c r="C861" s="111">
        <v>0</v>
      </c>
      <c r="D861" s="111">
        <v>26812</v>
      </c>
      <c r="E861" s="111">
        <v>0</v>
      </c>
      <c r="F861" s="111">
        <v>0</v>
      </c>
      <c r="G861" s="111">
        <v>0</v>
      </c>
      <c r="H861" s="111">
        <v>0</v>
      </c>
      <c r="I861" s="111">
        <v>0</v>
      </c>
    </row>
    <row r="862" spans="1:9" x14ac:dyDescent="0.25">
      <c r="A862" s="6">
        <v>77523</v>
      </c>
      <c r="B862" s="111">
        <v>0</v>
      </c>
      <c r="C862" s="111">
        <v>0</v>
      </c>
      <c r="D862" s="111">
        <v>13603</v>
      </c>
      <c r="E862" s="111">
        <v>0</v>
      </c>
      <c r="F862" s="111">
        <v>0</v>
      </c>
      <c r="G862" s="111">
        <v>0</v>
      </c>
      <c r="H862" s="111">
        <v>0</v>
      </c>
      <c r="I862" s="111">
        <v>0</v>
      </c>
    </row>
    <row r="863" spans="1:9" x14ac:dyDescent="0.25">
      <c r="A863" s="6">
        <v>77530</v>
      </c>
      <c r="B863" s="111">
        <v>0</v>
      </c>
      <c r="C863" s="111">
        <v>0</v>
      </c>
      <c r="D863" s="111">
        <v>10933</v>
      </c>
      <c r="E863" s="111">
        <v>0</v>
      </c>
      <c r="F863" s="111">
        <v>0</v>
      </c>
      <c r="G863" s="111">
        <v>0</v>
      </c>
      <c r="H863" s="111">
        <v>0</v>
      </c>
      <c r="I863" s="111">
        <v>0</v>
      </c>
    </row>
    <row r="864" spans="1:9" x14ac:dyDescent="0.25">
      <c r="A864" s="6">
        <v>77531</v>
      </c>
      <c r="B864" s="111">
        <v>0</v>
      </c>
      <c r="C864" s="111">
        <v>0</v>
      </c>
      <c r="D864" s="111">
        <v>7382</v>
      </c>
      <c r="E864" s="111">
        <v>0</v>
      </c>
      <c r="F864" s="111">
        <v>0</v>
      </c>
      <c r="G864" s="111">
        <v>0</v>
      </c>
      <c r="H864" s="111">
        <v>0</v>
      </c>
      <c r="I864" s="111">
        <v>0</v>
      </c>
    </row>
    <row r="865" spans="1:9" x14ac:dyDescent="0.25">
      <c r="A865" s="6">
        <v>77532</v>
      </c>
      <c r="B865" s="111">
        <v>0</v>
      </c>
      <c r="C865" s="111">
        <v>0</v>
      </c>
      <c r="D865" s="111">
        <v>15897</v>
      </c>
      <c r="E865" s="111">
        <v>0</v>
      </c>
      <c r="F865" s="111">
        <v>0</v>
      </c>
      <c r="G865" s="111">
        <v>0</v>
      </c>
      <c r="H865" s="111">
        <v>0</v>
      </c>
      <c r="I865" s="111">
        <v>0</v>
      </c>
    </row>
    <row r="866" spans="1:9" x14ac:dyDescent="0.25">
      <c r="A866" s="6">
        <v>77534</v>
      </c>
      <c r="B866" s="111">
        <v>0</v>
      </c>
      <c r="C866" s="111">
        <v>0</v>
      </c>
      <c r="D866" s="111">
        <v>1289</v>
      </c>
      <c r="E866" s="111">
        <v>0</v>
      </c>
      <c r="F866" s="111">
        <v>0</v>
      </c>
      <c r="G866" s="111">
        <v>0</v>
      </c>
      <c r="H866" s="111">
        <v>0</v>
      </c>
      <c r="I866" s="111">
        <v>0</v>
      </c>
    </row>
    <row r="867" spans="1:9" x14ac:dyDescent="0.25">
      <c r="A867" s="6">
        <v>77535</v>
      </c>
      <c r="B867" s="111">
        <v>0</v>
      </c>
      <c r="C867" s="111">
        <v>0</v>
      </c>
      <c r="D867" s="111">
        <v>2557</v>
      </c>
      <c r="E867" s="111">
        <v>0</v>
      </c>
      <c r="F867" s="111">
        <v>0</v>
      </c>
      <c r="G867" s="111">
        <v>0</v>
      </c>
      <c r="H867" s="111">
        <v>0</v>
      </c>
      <c r="I867" s="111">
        <v>0</v>
      </c>
    </row>
    <row r="868" spans="1:9" x14ac:dyDescent="0.25">
      <c r="A868" s="6">
        <v>77536</v>
      </c>
      <c r="B868" s="111">
        <v>0</v>
      </c>
      <c r="C868" s="111">
        <v>0</v>
      </c>
      <c r="D868" s="111">
        <v>12016</v>
      </c>
      <c r="E868" s="111">
        <v>0</v>
      </c>
      <c r="F868" s="111">
        <v>0</v>
      </c>
      <c r="G868" s="111">
        <v>0</v>
      </c>
      <c r="H868" s="111">
        <v>0</v>
      </c>
      <c r="I868" s="111">
        <v>0</v>
      </c>
    </row>
    <row r="869" spans="1:9" x14ac:dyDescent="0.25">
      <c r="A869" s="6">
        <v>77539</v>
      </c>
      <c r="B869" s="111">
        <v>0</v>
      </c>
      <c r="C869" s="111">
        <v>0</v>
      </c>
      <c r="D869" s="111">
        <v>4937</v>
      </c>
      <c r="E869" s="111">
        <v>0</v>
      </c>
      <c r="F869" s="111">
        <v>0</v>
      </c>
      <c r="G869" s="111">
        <v>0</v>
      </c>
      <c r="H869" s="111">
        <v>0</v>
      </c>
      <c r="I869" s="111">
        <v>12478</v>
      </c>
    </row>
    <row r="870" spans="1:9" x14ac:dyDescent="0.25">
      <c r="A870" s="6">
        <v>77541</v>
      </c>
      <c r="B870" s="111">
        <v>0</v>
      </c>
      <c r="C870" s="111">
        <v>0</v>
      </c>
      <c r="D870" s="111">
        <v>8699</v>
      </c>
      <c r="E870" s="111">
        <v>0</v>
      </c>
      <c r="F870" s="111">
        <v>0</v>
      </c>
      <c r="G870" s="111">
        <v>0</v>
      </c>
      <c r="H870" s="111">
        <v>0</v>
      </c>
      <c r="I870" s="111">
        <v>0</v>
      </c>
    </row>
    <row r="871" spans="1:9" x14ac:dyDescent="0.25">
      <c r="A871" s="6">
        <v>77545</v>
      </c>
      <c r="B871" s="111">
        <v>0</v>
      </c>
      <c r="C871" s="111">
        <v>0</v>
      </c>
      <c r="D871" s="111">
        <v>10211</v>
      </c>
      <c r="E871" s="111">
        <v>0</v>
      </c>
      <c r="F871" s="111">
        <v>0</v>
      </c>
      <c r="G871" s="111">
        <v>0</v>
      </c>
      <c r="H871" s="111">
        <v>0</v>
      </c>
      <c r="I871" s="111">
        <v>0</v>
      </c>
    </row>
    <row r="872" spans="1:9" x14ac:dyDescent="0.25">
      <c r="A872" s="6">
        <v>77546</v>
      </c>
      <c r="B872" s="111">
        <v>0</v>
      </c>
      <c r="C872" s="111">
        <v>0</v>
      </c>
      <c r="D872" s="111">
        <v>9432</v>
      </c>
      <c r="E872" s="111">
        <v>0</v>
      </c>
      <c r="F872" s="111">
        <v>0</v>
      </c>
      <c r="G872" s="111">
        <v>0</v>
      </c>
      <c r="H872" s="111">
        <v>0</v>
      </c>
      <c r="I872" s="111">
        <v>11066</v>
      </c>
    </row>
    <row r="873" spans="1:9" x14ac:dyDescent="0.25">
      <c r="A873" s="6">
        <v>77547</v>
      </c>
      <c r="B873" s="111">
        <v>0</v>
      </c>
      <c r="C873" s="111">
        <v>0</v>
      </c>
      <c r="D873" s="111">
        <v>2854</v>
      </c>
      <c r="E873" s="111">
        <v>0</v>
      </c>
      <c r="F873" s="111">
        <v>0</v>
      </c>
      <c r="G873" s="111">
        <v>0</v>
      </c>
      <c r="H873" s="111">
        <v>0</v>
      </c>
      <c r="I873" s="111">
        <v>0</v>
      </c>
    </row>
    <row r="874" spans="1:9" x14ac:dyDescent="0.25">
      <c r="A874" s="6">
        <v>77550</v>
      </c>
      <c r="B874" s="111">
        <v>0</v>
      </c>
      <c r="C874" s="111">
        <v>0</v>
      </c>
      <c r="D874" s="111">
        <v>13825</v>
      </c>
      <c r="E874" s="111">
        <v>0</v>
      </c>
      <c r="F874" s="111">
        <v>0</v>
      </c>
      <c r="G874" s="111">
        <v>0</v>
      </c>
      <c r="H874" s="111">
        <v>0</v>
      </c>
      <c r="I874" s="111">
        <v>0</v>
      </c>
    </row>
    <row r="875" spans="1:9" x14ac:dyDescent="0.25">
      <c r="A875" s="6">
        <v>77551</v>
      </c>
      <c r="B875" s="111">
        <v>0</v>
      </c>
      <c r="C875" s="111">
        <v>0</v>
      </c>
      <c r="D875" s="111">
        <v>10501</v>
      </c>
      <c r="E875" s="111">
        <v>0</v>
      </c>
      <c r="F875" s="111">
        <v>0</v>
      </c>
      <c r="G875" s="111">
        <v>0</v>
      </c>
      <c r="H875" s="111">
        <v>0</v>
      </c>
      <c r="I875" s="111">
        <v>0</v>
      </c>
    </row>
    <row r="876" spans="1:9" x14ac:dyDescent="0.25">
      <c r="A876" s="6">
        <v>77554</v>
      </c>
      <c r="B876" s="111">
        <v>0</v>
      </c>
      <c r="C876" s="111">
        <v>0</v>
      </c>
      <c r="D876" s="111">
        <v>11723</v>
      </c>
      <c r="E876" s="111">
        <v>0</v>
      </c>
      <c r="F876" s="111">
        <v>0</v>
      </c>
      <c r="G876" s="111">
        <v>0</v>
      </c>
      <c r="H876" s="111">
        <v>0</v>
      </c>
      <c r="I876" s="111">
        <v>0</v>
      </c>
    </row>
    <row r="877" spans="1:9" x14ac:dyDescent="0.25">
      <c r="A877" s="6">
        <v>77562</v>
      </c>
      <c r="B877" s="111">
        <v>0</v>
      </c>
      <c r="C877" s="111">
        <v>0</v>
      </c>
      <c r="D877" s="111">
        <v>4457</v>
      </c>
      <c r="E877" s="111">
        <v>0</v>
      </c>
      <c r="F877" s="111">
        <v>0</v>
      </c>
      <c r="G877" s="111">
        <v>0</v>
      </c>
      <c r="H877" s="111">
        <v>0</v>
      </c>
      <c r="I877" s="111">
        <v>0</v>
      </c>
    </row>
    <row r="878" spans="1:9" x14ac:dyDescent="0.25">
      <c r="A878" s="6">
        <v>77563</v>
      </c>
      <c r="B878" s="111">
        <v>0</v>
      </c>
      <c r="C878" s="111">
        <v>0</v>
      </c>
      <c r="D878" s="111">
        <v>4897</v>
      </c>
      <c r="E878" s="111">
        <v>0</v>
      </c>
      <c r="F878" s="111">
        <v>0</v>
      </c>
      <c r="G878" s="111">
        <v>0</v>
      </c>
      <c r="H878" s="111">
        <v>0</v>
      </c>
      <c r="I878" s="111">
        <v>0</v>
      </c>
    </row>
    <row r="879" spans="1:9" x14ac:dyDescent="0.25">
      <c r="A879" s="6">
        <v>77565</v>
      </c>
      <c r="B879" s="111">
        <v>0</v>
      </c>
      <c r="C879" s="111">
        <v>0</v>
      </c>
      <c r="D879" s="111">
        <v>4496</v>
      </c>
      <c r="E879" s="111">
        <v>0</v>
      </c>
      <c r="F879" s="111">
        <v>0</v>
      </c>
      <c r="G879" s="111">
        <v>0</v>
      </c>
      <c r="H879" s="111">
        <v>0</v>
      </c>
      <c r="I879" s="111">
        <v>0</v>
      </c>
    </row>
    <row r="880" spans="1:9" x14ac:dyDescent="0.25">
      <c r="A880" s="6">
        <v>77566</v>
      </c>
      <c r="B880" s="111">
        <v>0</v>
      </c>
      <c r="C880" s="111">
        <v>0</v>
      </c>
      <c r="D880" s="111">
        <v>13103</v>
      </c>
      <c r="E880" s="111">
        <v>0</v>
      </c>
      <c r="F880" s="111">
        <v>0</v>
      </c>
      <c r="G880" s="111">
        <v>0</v>
      </c>
      <c r="H880" s="111">
        <v>0</v>
      </c>
      <c r="I880" s="111">
        <v>1</v>
      </c>
    </row>
    <row r="881" spans="1:9" x14ac:dyDescent="0.25">
      <c r="A881" s="6">
        <v>77568</v>
      </c>
      <c r="B881" s="111">
        <v>0</v>
      </c>
      <c r="C881" s="111">
        <v>0</v>
      </c>
      <c r="D881" s="111">
        <v>1797</v>
      </c>
      <c r="E881" s="111">
        <v>0</v>
      </c>
      <c r="F881" s="111">
        <v>0</v>
      </c>
      <c r="G881" s="111">
        <v>0</v>
      </c>
      <c r="H881" s="111">
        <v>0</v>
      </c>
      <c r="I881" s="111">
        <v>7292</v>
      </c>
    </row>
    <row r="882" spans="1:9" x14ac:dyDescent="0.25">
      <c r="A882" s="6">
        <v>77571</v>
      </c>
      <c r="B882" s="111">
        <v>0</v>
      </c>
      <c r="C882" s="111">
        <v>0</v>
      </c>
      <c r="D882" s="111">
        <v>15977</v>
      </c>
      <c r="E882" s="111">
        <v>0</v>
      </c>
      <c r="F882" s="111">
        <v>0</v>
      </c>
      <c r="G882" s="111">
        <v>0</v>
      </c>
      <c r="H882" s="111">
        <v>0</v>
      </c>
      <c r="I882" s="111">
        <v>0</v>
      </c>
    </row>
    <row r="883" spans="1:9" x14ac:dyDescent="0.25">
      <c r="A883" s="6">
        <v>77573</v>
      </c>
      <c r="B883" s="111">
        <v>0</v>
      </c>
      <c r="C883" s="111">
        <v>0</v>
      </c>
      <c r="D883" s="111">
        <v>1904</v>
      </c>
      <c r="E883" s="111">
        <v>0</v>
      </c>
      <c r="F883" s="111">
        <v>0</v>
      </c>
      <c r="G883" s="111">
        <v>0</v>
      </c>
      <c r="H883" s="111">
        <v>0</v>
      </c>
      <c r="I883" s="111">
        <v>38114</v>
      </c>
    </row>
    <row r="884" spans="1:9" x14ac:dyDescent="0.25">
      <c r="A884" s="6">
        <v>77577</v>
      </c>
      <c r="B884" s="111">
        <v>0</v>
      </c>
      <c r="C884" s="111">
        <v>0</v>
      </c>
      <c r="D884" s="111">
        <v>717</v>
      </c>
      <c r="E884" s="111">
        <v>0</v>
      </c>
      <c r="F884" s="111">
        <v>0</v>
      </c>
      <c r="G884" s="111">
        <v>0</v>
      </c>
      <c r="H884" s="111">
        <v>0</v>
      </c>
      <c r="I884" s="111">
        <v>0</v>
      </c>
    </row>
    <row r="885" spans="1:9" x14ac:dyDescent="0.25">
      <c r="A885" s="6">
        <v>77578</v>
      </c>
      <c r="B885" s="111">
        <v>0</v>
      </c>
      <c r="C885" s="111">
        <v>0</v>
      </c>
      <c r="D885" s="111">
        <v>13473</v>
      </c>
      <c r="E885" s="111">
        <v>0</v>
      </c>
      <c r="F885" s="111">
        <v>0</v>
      </c>
      <c r="G885" s="111">
        <v>0</v>
      </c>
      <c r="H885" s="111">
        <v>0</v>
      </c>
      <c r="I885" s="111">
        <v>0</v>
      </c>
    </row>
    <row r="886" spans="1:9" x14ac:dyDescent="0.25">
      <c r="A886" s="6">
        <v>77581</v>
      </c>
      <c r="B886" s="111">
        <v>0</v>
      </c>
      <c r="C886" s="111">
        <v>0</v>
      </c>
      <c r="D886" s="111">
        <v>18291</v>
      </c>
      <c r="E886" s="111">
        <v>0</v>
      </c>
      <c r="F886" s="111">
        <v>0</v>
      </c>
      <c r="G886" s="111">
        <v>0</v>
      </c>
      <c r="H886" s="111">
        <v>0</v>
      </c>
      <c r="I886" s="111">
        <v>393</v>
      </c>
    </row>
    <row r="887" spans="1:9" x14ac:dyDescent="0.25">
      <c r="A887" s="6">
        <v>77583</v>
      </c>
      <c r="B887" s="111">
        <v>0</v>
      </c>
      <c r="C887" s="111">
        <v>0</v>
      </c>
      <c r="D887" s="111">
        <v>22741</v>
      </c>
      <c r="E887" s="111">
        <v>0</v>
      </c>
      <c r="F887" s="111">
        <v>0</v>
      </c>
      <c r="G887" s="111">
        <v>0</v>
      </c>
      <c r="H887" s="111">
        <v>0</v>
      </c>
      <c r="I887" s="111">
        <v>0</v>
      </c>
    </row>
    <row r="888" spans="1:9" x14ac:dyDescent="0.25">
      <c r="A888" s="6">
        <v>77584</v>
      </c>
      <c r="B888" s="111">
        <v>0</v>
      </c>
      <c r="C888" s="111">
        <v>0</v>
      </c>
      <c r="D888" s="111">
        <v>34635</v>
      </c>
      <c r="E888" s="111">
        <v>0</v>
      </c>
      <c r="F888" s="111">
        <v>0</v>
      </c>
      <c r="G888" s="111">
        <v>0</v>
      </c>
      <c r="H888" s="111">
        <v>0</v>
      </c>
      <c r="I888" s="111">
        <v>7</v>
      </c>
    </row>
    <row r="889" spans="1:9" x14ac:dyDescent="0.25">
      <c r="A889" s="6">
        <v>77586</v>
      </c>
      <c r="B889" s="111">
        <v>0</v>
      </c>
      <c r="C889" s="111">
        <v>0</v>
      </c>
      <c r="D889" s="111">
        <v>10949</v>
      </c>
      <c r="E889" s="111">
        <v>0</v>
      </c>
      <c r="F889" s="111">
        <v>0</v>
      </c>
      <c r="G889" s="111">
        <v>0</v>
      </c>
      <c r="H889" s="111">
        <v>0</v>
      </c>
      <c r="I889" s="111">
        <v>0</v>
      </c>
    </row>
    <row r="890" spans="1:9" x14ac:dyDescent="0.25">
      <c r="A890" s="6">
        <v>77587</v>
      </c>
      <c r="B890" s="111">
        <v>0</v>
      </c>
      <c r="C890" s="111">
        <v>0</v>
      </c>
      <c r="D890" s="111">
        <v>5173</v>
      </c>
      <c r="E890" s="111">
        <v>0</v>
      </c>
      <c r="F890" s="111">
        <v>0</v>
      </c>
      <c r="G890" s="111">
        <v>0</v>
      </c>
      <c r="H890" s="111">
        <v>0</v>
      </c>
      <c r="I890" s="111">
        <v>0</v>
      </c>
    </row>
    <row r="891" spans="1:9" x14ac:dyDescent="0.25">
      <c r="A891" s="6">
        <v>77588</v>
      </c>
      <c r="B891" s="111">
        <v>0</v>
      </c>
      <c r="C891" s="111">
        <v>0</v>
      </c>
      <c r="D891" s="111">
        <v>0</v>
      </c>
      <c r="E891" s="111">
        <v>0</v>
      </c>
      <c r="F891" s="111">
        <v>0</v>
      </c>
      <c r="G891" s="111">
        <v>0</v>
      </c>
      <c r="H891" s="111">
        <v>0</v>
      </c>
      <c r="I891" s="111">
        <v>3</v>
      </c>
    </row>
    <row r="892" spans="1:9" x14ac:dyDescent="0.25">
      <c r="A892" s="6">
        <v>77590</v>
      </c>
      <c r="B892" s="111">
        <v>0</v>
      </c>
      <c r="C892" s="111">
        <v>0</v>
      </c>
      <c r="D892" s="111">
        <v>0</v>
      </c>
      <c r="E892" s="111">
        <v>0</v>
      </c>
      <c r="F892" s="111">
        <v>0</v>
      </c>
      <c r="G892" s="111">
        <v>0</v>
      </c>
      <c r="H892" s="111">
        <v>0</v>
      </c>
      <c r="I892" s="111">
        <v>11929</v>
      </c>
    </row>
    <row r="893" spans="1:9" x14ac:dyDescent="0.25">
      <c r="A893" s="6">
        <v>77591</v>
      </c>
      <c r="B893" s="111">
        <v>0</v>
      </c>
      <c r="C893" s="111">
        <v>0</v>
      </c>
      <c r="D893" s="111">
        <v>0</v>
      </c>
      <c r="E893" s="111">
        <v>0</v>
      </c>
      <c r="F893" s="111">
        <v>0</v>
      </c>
      <c r="G893" s="111">
        <v>0</v>
      </c>
      <c r="H893" s="111">
        <v>0</v>
      </c>
      <c r="I893" s="111">
        <v>9935</v>
      </c>
    </row>
    <row r="894" spans="1:9" x14ac:dyDescent="0.25">
      <c r="A894" s="6">
        <v>77598</v>
      </c>
      <c r="B894" s="111">
        <v>0</v>
      </c>
      <c r="C894" s="111">
        <v>0</v>
      </c>
      <c r="D894" s="111">
        <v>12346</v>
      </c>
      <c r="E894" s="111">
        <v>0</v>
      </c>
      <c r="F894" s="111">
        <v>0</v>
      </c>
      <c r="G894" s="111">
        <v>0</v>
      </c>
      <c r="H894" s="111">
        <v>0</v>
      </c>
      <c r="I894" s="111">
        <v>0</v>
      </c>
    </row>
    <row r="895" spans="1:9" x14ac:dyDescent="0.25">
      <c r="A895" s="6">
        <v>77855</v>
      </c>
      <c r="B895" s="111">
        <v>0</v>
      </c>
      <c r="C895" s="111">
        <v>0</v>
      </c>
      <c r="D895" s="111">
        <v>0</v>
      </c>
      <c r="E895" s="111">
        <v>0</v>
      </c>
      <c r="F895" s="111">
        <v>0</v>
      </c>
      <c r="G895" s="111">
        <v>0</v>
      </c>
      <c r="H895" s="111">
        <v>1</v>
      </c>
      <c r="I895" s="111">
        <v>0</v>
      </c>
    </row>
    <row r="896" spans="1:9" x14ac:dyDescent="0.25">
      <c r="A896" s="6">
        <v>77865</v>
      </c>
      <c r="B896" s="111">
        <v>0</v>
      </c>
      <c r="C896" s="111">
        <v>0</v>
      </c>
      <c r="D896" s="111">
        <v>0</v>
      </c>
      <c r="E896" s="111">
        <v>0</v>
      </c>
      <c r="F896" s="111">
        <v>0</v>
      </c>
      <c r="G896" s="111">
        <v>0</v>
      </c>
      <c r="H896" s="111">
        <v>529</v>
      </c>
      <c r="I896" s="111">
        <v>0</v>
      </c>
    </row>
    <row r="897" spans="1:9" x14ac:dyDescent="0.25">
      <c r="A897" s="6">
        <v>77871</v>
      </c>
      <c r="B897" s="111">
        <v>0</v>
      </c>
      <c r="C897" s="111">
        <v>0</v>
      </c>
      <c r="D897" s="111">
        <v>0</v>
      </c>
      <c r="E897" s="111">
        <v>0</v>
      </c>
      <c r="F897" s="111">
        <v>0</v>
      </c>
      <c r="G897" s="111">
        <v>0</v>
      </c>
      <c r="H897" s="111">
        <v>8</v>
      </c>
      <c r="I897" s="111">
        <v>0</v>
      </c>
    </row>
    <row r="898" spans="1:9" x14ac:dyDescent="0.25">
      <c r="A898" s="6">
        <v>77901</v>
      </c>
      <c r="B898" s="111">
        <v>16464</v>
      </c>
      <c r="C898" s="111">
        <v>0</v>
      </c>
      <c r="D898" s="111">
        <v>0</v>
      </c>
      <c r="E898" s="111">
        <v>0</v>
      </c>
      <c r="F898" s="111">
        <v>0</v>
      </c>
      <c r="G898" s="111">
        <v>0</v>
      </c>
      <c r="H898" s="111">
        <v>0</v>
      </c>
      <c r="I898" s="111">
        <v>0</v>
      </c>
    </row>
    <row r="899" spans="1:9" x14ac:dyDescent="0.25">
      <c r="A899" s="6">
        <v>77904</v>
      </c>
      <c r="B899" s="111">
        <v>8723</v>
      </c>
      <c r="C899" s="111">
        <v>0</v>
      </c>
      <c r="D899" s="111">
        <v>0</v>
      </c>
      <c r="E899" s="111">
        <v>0</v>
      </c>
      <c r="F899" s="111">
        <v>0</v>
      </c>
      <c r="G899" s="111">
        <v>0</v>
      </c>
      <c r="H899" s="111">
        <v>0</v>
      </c>
      <c r="I899" s="111">
        <v>0</v>
      </c>
    </row>
    <row r="900" spans="1:9" x14ac:dyDescent="0.25">
      <c r="A900" s="6">
        <v>77905</v>
      </c>
      <c r="B900" s="111">
        <v>807</v>
      </c>
      <c r="C900" s="111">
        <v>0</v>
      </c>
      <c r="D900" s="111">
        <v>0</v>
      </c>
      <c r="E900" s="111">
        <v>0</v>
      </c>
      <c r="F900" s="111">
        <v>0</v>
      </c>
      <c r="G900" s="111">
        <v>0</v>
      </c>
      <c r="H900" s="111">
        <v>0</v>
      </c>
      <c r="I900" s="111">
        <v>0</v>
      </c>
    </row>
    <row r="901" spans="1:9" x14ac:dyDescent="0.25">
      <c r="A901" s="6">
        <v>77950</v>
      </c>
      <c r="B901" s="111">
        <v>209</v>
      </c>
      <c r="C901" s="111">
        <v>0</v>
      </c>
      <c r="D901" s="111">
        <v>0</v>
      </c>
      <c r="E901" s="111">
        <v>0</v>
      </c>
      <c r="F901" s="111">
        <v>0</v>
      </c>
      <c r="G901" s="111">
        <v>0</v>
      </c>
      <c r="H901" s="111">
        <v>0</v>
      </c>
      <c r="I901" s="111">
        <v>0</v>
      </c>
    </row>
    <row r="902" spans="1:9" x14ac:dyDescent="0.25">
      <c r="A902" s="6">
        <v>77951</v>
      </c>
      <c r="B902" s="111">
        <v>634</v>
      </c>
      <c r="C902" s="111">
        <v>0</v>
      </c>
      <c r="D902" s="111">
        <v>0</v>
      </c>
      <c r="E902" s="111">
        <v>0</v>
      </c>
      <c r="F902" s="111">
        <v>0</v>
      </c>
      <c r="G902" s="111">
        <v>0</v>
      </c>
      <c r="H902" s="111">
        <v>0</v>
      </c>
      <c r="I902" s="111">
        <v>0</v>
      </c>
    </row>
    <row r="903" spans="1:9" x14ac:dyDescent="0.25">
      <c r="A903" s="6">
        <v>77957</v>
      </c>
      <c r="B903" s="111">
        <v>2566</v>
      </c>
      <c r="C903" s="111">
        <v>0</v>
      </c>
      <c r="D903" s="111">
        <v>0</v>
      </c>
      <c r="E903" s="111">
        <v>0</v>
      </c>
      <c r="F903" s="111">
        <v>0</v>
      </c>
      <c r="G903" s="111">
        <v>0</v>
      </c>
      <c r="H903" s="111">
        <v>0</v>
      </c>
      <c r="I903" s="111">
        <v>0</v>
      </c>
    </row>
    <row r="904" spans="1:9" x14ac:dyDescent="0.25">
      <c r="A904" s="6">
        <v>77962</v>
      </c>
      <c r="B904" s="111">
        <v>898</v>
      </c>
      <c r="C904" s="111">
        <v>0</v>
      </c>
      <c r="D904" s="111">
        <v>0</v>
      </c>
      <c r="E904" s="111">
        <v>0</v>
      </c>
      <c r="F904" s="111">
        <v>0</v>
      </c>
      <c r="G904" s="111">
        <v>0</v>
      </c>
      <c r="H904" s="111">
        <v>0</v>
      </c>
      <c r="I904" s="111">
        <v>0</v>
      </c>
    </row>
    <row r="905" spans="1:9" x14ac:dyDescent="0.25">
      <c r="A905" s="6">
        <v>77963</v>
      </c>
      <c r="B905" s="111">
        <v>1809</v>
      </c>
      <c r="C905" s="111">
        <v>0</v>
      </c>
      <c r="D905" s="111">
        <v>0</v>
      </c>
      <c r="E905" s="111">
        <v>0</v>
      </c>
      <c r="F905" s="111">
        <v>0</v>
      </c>
      <c r="G905" s="111">
        <v>0</v>
      </c>
      <c r="H905" s="111">
        <v>0</v>
      </c>
      <c r="I905" s="111">
        <v>0</v>
      </c>
    </row>
    <row r="906" spans="1:9" x14ac:dyDescent="0.25">
      <c r="A906" s="6">
        <v>77968</v>
      </c>
      <c r="B906" s="111">
        <v>114</v>
      </c>
      <c r="C906" s="111">
        <v>0</v>
      </c>
      <c r="D906" s="111">
        <v>0</v>
      </c>
      <c r="E906" s="111">
        <v>0</v>
      </c>
      <c r="F906" s="111">
        <v>0</v>
      </c>
      <c r="G906" s="111">
        <v>0</v>
      </c>
      <c r="H906" s="111">
        <v>0</v>
      </c>
      <c r="I906" s="111">
        <v>0</v>
      </c>
    </row>
    <row r="907" spans="1:9" x14ac:dyDescent="0.25">
      <c r="A907" s="6">
        <v>77971</v>
      </c>
      <c r="B907" s="111">
        <v>2</v>
      </c>
      <c r="C907" s="111">
        <v>0</v>
      </c>
      <c r="D907" s="111">
        <v>0</v>
      </c>
      <c r="E907" s="111">
        <v>0</v>
      </c>
      <c r="F907" s="111">
        <v>0</v>
      </c>
      <c r="G907" s="111">
        <v>0</v>
      </c>
      <c r="H907" s="111">
        <v>0</v>
      </c>
      <c r="I907" s="111">
        <v>0</v>
      </c>
    </row>
    <row r="908" spans="1:9" x14ac:dyDescent="0.25">
      <c r="A908" s="6">
        <v>77977</v>
      </c>
      <c r="B908" s="111">
        <v>310</v>
      </c>
      <c r="C908" s="111">
        <v>0</v>
      </c>
      <c r="D908" s="111">
        <v>0</v>
      </c>
      <c r="E908" s="111">
        <v>0</v>
      </c>
      <c r="F908" s="111">
        <v>0</v>
      </c>
      <c r="G908" s="111">
        <v>0</v>
      </c>
      <c r="H908" s="111">
        <v>0</v>
      </c>
      <c r="I908" s="111">
        <v>0</v>
      </c>
    </row>
    <row r="909" spans="1:9" x14ac:dyDescent="0.25">
      <c r="A909" s="6">
        <v>77978</v>
      </c>
      <c r="B909" s="111">
        <v>291</v>
      </c>
      <c r="C909" s="111">
        <v>0</v>
      </c>
      <c r="D909" s="111">
        <v>0</v>
      </c>
      <c r="E909" s="111">
        <v>0</v>
      </c>
      <c r="F909" s="111">
        <v>0</v>
      </c>
      <c r="G909" s="111">
        <v>0</v>
      </c>
      <c r="H909" s="111">
        <v>0</v>
      </c>
      <c r="I909" s="111">
        <v>0</v>
      </c>
    </row>
    <row r="910" spans="1:9" x14ac:dyDescent="0.25">
      <c r="A910" s="6">
        <v>77979</v>
      </c>
      <c r="B910" s="111">
        <v>5183</v>
      </c>
      <c r="C910" s="111">
        <v>0</v>
      </c>
      <c r="D910" s="111">
        <v>0</v>
      </c>
      <c r="E910" s="111">
        <v>0</v>
      </c>
      <c r="F910" s="111">
        <v>0</v>
      </c>
      <c r="G910" s="111">
        <v>0</v>
      </c>
      <c r="H910" s="111">
        <v>0</v>
      </c>
      <c r="I910" s="111">
        <v>0</v>
      </c>
    </row>
    <row r="911" spans="1:9" x14ac:dyDescent="0.25">
      <c r="A911" s="6">
        <v>77983</v>
      </c>
      <c r="B911" s="111">
        <v>1030</v>
      </c>
      <c r="C911" s="111">
        <v>0</v>
      </c>
      <c r="D911" s="111">
        <v>0</v>
      </c>
      <c r="E911" s="111">
        <v>0</v>
      </c>
      <c r="F911" s="111">
        <v>0</v>
      </c>
      <c r="G911" s="111">
        <v>0</v>
      </c>
      <c r="H911" s="111">
        <v>0</v>
      </c>
      <c r="I911" s="111">
        <v>0</v>
      </c>
    </row>
    <row r="912" spans="1:9" x14ac:dyDescent="0.25">
      <c r="A912" s="6">
        <v>77990</v>
      </c>
      <c r="B912" s="111">
        <v>428</v>
      </c>
      <c r="C912" s="111">
        <v>0</v>
      </c>
      <c r="D912" s="111">
        <v>0</v>
      </c>
      <c r="E912" s="111">
        <v>0</v>
      </c>
      <c r="F912" s="111">
        <v>0</v>
      </c>
      <c r="G912" s="111">
        <v>0</v>
      </c>
      <c r="H912" s="111">
        <v>0</v>
      </c>
      <c r="I912" s="111">
        <v>0</v>
      </c>
    </row>
    <row r="913" spans="1:9" x14ac:dyDescent="0.25">
      <c r="A913" s="6">
        <v>77993</v>
      </c>
      <c r="B913" s="111">
        <v>284</v>
      </c>
      <c r="C913" s="111">
        <v>0</v>
      </c>
      <c r="D913" s="111">
        <v>0</v>
      </c>
      <c r="E913" s="111">
        <v>0</v>
      </c>
      <c r="F913" s="111">
        <v>0</v>
      </c>
      <c r="G913" s="111">
        <v>0</v>
      </c>
      <c r="H913" s="111">
        <v>0</v>
      </c>
      <c r="I913" s="111">
        <v>0</v>
      </c>
    </row>
    <row r="914" spans="1:9" x14ac:dyDescent="0.25">
      <c r="A914" s="6">
        <v>77994</v>
      </c>
      <c r="B914" s="111">
        <v>117</v>
      </c>
      <c r="C914" s="111">
        <v>0</v>
      </c>
      <c r="D914" s="111">
        <v>0</v>
      </c>
      <c r="E914" s="111">
        <v>0</v>
      </c>
      <c r="F914" s="111">
        <v>0</v>
      </c>
      <c r="G914" s="111">
        <v>0</v>
      </c>
      <c r="H914" s="111">
        <v>0</v>
      </c>
      <c r="I914" s="111">
        <v>0</v>
      </c>
    </row>
    <row r="915" spans="1:9" x14ac:dyDescent="0.25">
      <c r="A915" s="6">
        <v>78005</v>
      </c>
      <c r="B915" s="111">
        <v>10</v>
      </c>
      <c r="C915" s="111">
        <v>0</v>
      </c>
      <c r="D915" s="111">
        <v>0</v>
      </c>
      <c r="E915" s="111">
        <v>0</v>
      </c>
      <c r="F915" s="111">
        <v>0</v>
      </c>
      <c r="G915" s="111">
        <v>0</v>
      </c>
      <c r="H915" s="111">
        <v>0</v>
      </c>
      <c r="I915" s="111">
        <v>0</v>
      </c>
    </row>
    <row r="916" spans="1:9" x14ac:dyDescent="0.25">
      <c r="A916" s="6">
        <v>78011</v>
      </c>
      <c r="B916" s="111">
        <v>723</v>
      </c>
      <c r="C916" s="111">
        <v>0</v>
      </c>
      <c r="D916" s="111">
        <v>0</v>
      </c>
      <c r="E916" s="111">
        <v>0</v>
      </c>
      <c r="F916" s="111">
        <v>0</v>
      </c>
      <c r="G916" s="111">
        <v>0</v>
      </c>
      <c r="H916" s="111">
        <v>0</v>
      </c>
      <c r="I916" s="111">
        <v>0</v>
      </c>
    </row>
    <row r="917" spans="1:9" x14ac:dyDescent="0.25">
      <c r="A917" s="6">
        <v>78012</v>
      </c>
      <c r="B917" s="111">
        <v>260</v>
      </c>
      <c r="C917" s="111">
        <v>0</v>
      </c>
      <c r="D917" s="111">
        <v>0</v>
      </c>
      <c r="E917" s="111">
        <v>0</v>
      </c>
      <c r="F917" s="111">
        <v>0</v>
      </c>
      <c r="G917" s="111">
        <v>0</v>
      </c>
      <c r="H917" s="111">
        <v>0</v>
      </c>
      <c r="I917" s="111">
        <v>0</v>
      </c>
    </row>
    <row r="918" spans="1:9" x14ac:dyDescent="0.25">
      <c r="A918" s="6">
        <v>78014</v>
      </c>
      <c r="B918" s="111">
        <v>1852</v>
      </c>
      <c r="C918" s="111">
        <v>0</v>
      </c>
      <c r="D918" s="111">
        <v>0</v>
      </c>
      <c r="E918" s="111">
        <v>0</v>
      </c>
      <c r="F918" s="111">
        <v>0</v>
      </c>
      <c r="G918" s="111">
        <v>0</v>
      </c>
      <c r="H918" s="111">
        <v>0</v>
      </c>
      <c r="I918" s="111">
        <v>0</v>
      </c>
    </row>
    <row r="919" spans="1:9" x14ac:dyDescent="0.25">
      <c r="A919" s="6">
        <v>78016</v>
      </c>
      <c r="B919" s="111">
        <v>2041</v>
      </c>
      <c r="C919" s="111">
        <v>0</v>
      </c>
      <c r="D919" s="111">
        <v>0</v>
      </c>
      <c r="E919" s="111">
        <v>0</v>
      </c>
      <c r="F919" s="111">
        <v>0</v>
      </c>
      <c r="G919" s="111">
        <v>0</v>
      </c>
      <c r="H919" s="111">
        <v>0</v>
      </c>
      <c r="I919" s="111">
        <v>0</v>
      </c>
    </row>
    <row r="920" spans="1:9" x14ac:dyDescent="0.25">
      <c r="A920" s="6">
        <v>78017</v>
      </c>
      <c r="B920" s="111">
        <v>1267</v>
      </c>
      <c r="C920" s="111">
        <v>0</v>
      </c>
      <c r="D920" s="111">
        <v>0</v>
      </c>
      <c r="E920" s="111">
        <v>0</v>
      </c>
      <c r="F920" s="111">
        <v>0</v>
      </c>
      <c r="G920" s="111">
        <v>0</v>
      </c>
      <c r="H920" s="111">
        <v>0</v>
      </c>
      <c r="I920" s="111">
        <v>0</v>
      </c>
    </row>
    <row r="921" spans="1:9" x14ac:dyDescent="0.25">
      <c r="A921" s="6">
        <v>78019</v>
      </c>
      <c r="B921" s="111">
        <v>687</v>
      </c>
      <c r="C921" s="111">
        <v>0</v>
      </c>
      <c r="D921" s="111">
        <v>0</v>
      </c>
      <c r="E921" s="111">
        <v>0</v>
      </c>
      <c r="F921" s="111">
        <v>0</v>
      </c>
      <c r="G921" s="111">
        <v>0</v>
      </c>
      <c r="H921" s="111">
        <v>0</v>
      </c>
      <c r="I921" s="111">
        <v>0</v>
      </c>
    </row>
    <row r="922" spans="1:9" x14ac:dyDescent="0.25">
      <c r="A922" s="6">
        <v>78022</v>
      </c>
      <c r="B922" s="111">
        <v>1492</v>
      </c>
      <c r="C922" s="111">
        <v>0</v>
      </c>
      <c r="D922" s="111">
        <v>0</v>
      </c>
      <c r="E922" s="111">
        <v>0</v>
      </c>
      <c r="F922" s="111">
        <v>0</v>
      </c>
      <c r="G922" s="111">
        <v>433</v>
      </c>
      <c r="H922" s="111">
        <v>0</v>
      </c>
      <c r="I922" s="111">
        <v>0</v>
      </c>
    </row>
    <row r="923" spans="1:9" x14ac:dyDescent="0.25">
      <c r="A923" s="6">
        <v>78026</v>
      </c>
      <c r="B923" s="111">
        <v>1906</v>
      </c>
      <c r="C923" s="111">
        <v>0</v>
      </c>
      <c r="D923" s="111">
        <v>0</v>
      </c>
      <c r="E923" s="111">
        <v>0</v>
      </c>
      <c r="F923" s="111">
        <v>0</v>
      </c>
      <c r="G923" s="111">
        <v>0</v>
      </c>
      <c r="H923" s="111">
        <v>0</v>
      </c>
      <c r="I923" s="111">
        <v>0</v>
      </c>
    </row>
    <row r="924" spans="1:9" x14ac:dyDescent="0.25">
      <c r="A924" s="6">
        <v>78040</v>
      </c>
      <c r="B924" s="111">
        <v>13388</v>
      </c>
      <c r="C924" s="111">
        <v>0</v>
      </c>
      <c r="D924" s="111">
        <v>0</v>
      </c>
      <c r="E924" s="111">
        <v>0</v>
      </c>
      <c r="F924" s="111">
        <v>0</v>
      </c>
      <c r="G924" s="111">
        <v>0</v>
      </c>
      <c r="H924" s="111">
        <v>0</v>
      </c>
      <c r="I924" s="111">
        <v>0</v>
      </c>
    </row>
    <row r="925" spans="1:9" x14ac:dyDescent="0.25">
      <c r="A925" s="6">
        <v>78041</v>
      </c>
      <c r="B925" s="111">
        <v>17915</v>
      </c>
      <c r="C925" s="111">
        <v>0</v>
      </c>
      <c r="D925" s="111">
        <v>0</v>
      </c>
      <c r="E925" s="111">
        <v>0</v>
      </c>
      <c r="F925" s="111">
        <v>0</v>
      </c>
      <c r="G925" s="111">
        <v>0</v>
      </c>
      <c r="H925" s="111">
        <v>0</v>
      </c>
      <c r="I925" s="111">
        <v>0</v>
      </c>
    </row>
    <row r="926" spans="1:9" x14ac:dyDescent="0.25">
      <c r="A926" s="6">
        <v>78043</v>
      </c>
      <c r="B926" s="111">
        <v>13645</v>
      </c>
      <c r="C926" s="111">
        <v>0</v>
      </c>
      <c r="D926" s="111">
        <v>0</v>
      </c>
      <c r="E926" s="111">
        <v>0</v>
      </c>
      <c r="F926" s="111">
        <v>0</v>
      </c>
      <c r="G926" s="111">
        <v>0</v>
      </c>
      <c r="H926" s="111">
        <v>0</v>
      </c>
      <c r="I926" s="111">
        <v>0</v>
      </c>
    </row>
    <row r="927" spans="1:9" x14ac:dyDescent="0.25">
      <c r="A927" s="6">
        <v>78045</v>
      </c>
      <c r="B927" s="111">
        <v>22525</v>
      </c>
      <c r="C927" s="111">
        <v>0</v>
      </c>
      <c r="D927" s="111">
        <v>0</v>
      </c>
      <c r="E927" s="111">
        <v>0</v>
      </c>
      <c r="F927" s="111">
        <v>0</v>
      </c>
      <c r="G927" s="111">
        <v>0</v>
      </c>
      <c r="H927" s="111">
        <v>0</v>
      </c>
      <c r="I927" s="111">
        <v>0</v>
      </c>
    </row>
    <row r="928" spans="1:9" x14ac:dyDescent="0.25">
      <c r="A928" s="6">
        <v>78046</v>
      </c>
      <c r="B928" s="111">
        <v>22128</v>
      </c>
      <c r="C928" s="111">
        <v>0</v>
      </c>
      <c r="D928" s="111">
        <v>0</v>
      </c>
      <c r="E928" s="111">
        <v>0</v>
      </c>
      <c r="F928" s="111">
        <v>0</v>
      </c>
      <c r="G928" s="111">
        <v>0</v>
      </c>
      <c r="H928" s="111">
        <v>0</v>
      </c>
      <c r="I928" s="111">
        <v>0</v>
      </c>
    </row>
    <row r="929" spans="1:9" x14ac:dyDescent="0.25">
      <c r="A929" s="6">
        <v>78050</v>
      </c>
      <c r="B929" s="111">
        <v>531</v>
      </c>
      <c r="C929" s="111">
        <v>0</v>
      </c>
      <c r="D929" s="111">
        <v>0</v>
      </c>
      <c r="E929" s="111">
        <v>0</v>
      </c>
      <c r="F929" s="111">
        <v>0</v>
      </c>
      <c r="G929" s="111">
        <v>0</v>
      </c>
      <c r="H929" s="111">
        <v>0</v>
      </c>
      <c r="I929" s="111">
        <v>0</v>
      </c>
    </row>
    <row r="930" spans="1:9" x14ac:dyDescent="0.25">
      <c r="A930" s="6">
        <v>78052</v>
      </c>
      <c r="B930" s="111">
        <v>523</v>
      </c>
      <c r="C930" s="111">
        <v>0</v>
      </c>
      <c r="D930" s="111">
        <v>0</v>
      </c>
      <c r="E930" s="111">
        <v>0</v>
      </c>
      <c r="F930" s="111">
        <v>0</v>
      </c>
      <c r="G930" s="111">
        <v>0</v>
      </c>
      <c r="H930" s="111">
        <v>0</v>
      </c>
      <c r="I930" s="111">
        <v>0</v>
      </c>
    </row>
    <row r="931" spans="1:9" x14ac:dyDescent="0.25">
      <c r="A931" s="6">
        <v>78057</v>
      </c>
      <c r="B931" s="111">
        <v>284</v>
      </c>
      <c r="C931" s="111">
        <v>0</v>
      </c>
      <c r="D931" s="111">
        <v>0</v>
      </c>
      <c r="E931" s="111">
        <v>0</v>
      </c>
      <c r="F931" s="111">
        <v>0</v>
      </c>
      <c r="G931" s="111">
        <v>0</v>
      </c>
      <c r="H931" s="111">
        <v>0</v>
      </c>
      <c r="I931" s="111">
        <v>0</v>
      </c>
    </row>
    <row r="932" spans="1:9" x14ac:dyDescent="0.25">
      <c r="A932" s="6">
        <v>78059</v>
      </c>
      <c r="B932" s="111">
        <v>1299</v>
      </c>
      <c r="C932" s="111">
        <v>0</v>
      </c>
      <c r="D932" s="111">
        <v>0</v>
      </c>
      <c r="E932" s="111">
        <v>0</v>
      </c>
      <c r="F932" s="111">
        <v>0</v>
      </c>
      <c r="G932" s="111">
        <v>0</v>
      </c>
      <c r="H932" s="111">
        <v>0</v>
      </c>
      <c r="I932" s="111">
        <v>0</v>
      </c>
    </row>
    <row r="933" spans="1:9" x14ac:dyDescent="0.25">
      <c r="A933" s="6">
        <v>78060</v>
      </c>
      <c r="B933" s="111">
        <v>77</v>
      </c>
      <c r="C933" s="111">
        <v>0</v>
      </c>
      <c r="D933" s="111">
        <v>0</v>
      </c>
      <c r="E933" s="111">
        <v>0</v>
      </c>
      <c r="F933" s="111">
        <v>0</v>
      </c>
      <c r="G933" s="111">
        <v>0</v>
      </c>
      <c r="H933" s="111">
        <v>0</v>
      </c>
      <c r="I933" s="111">
        <v>0</v>
      </c>
    </row>
    <row r="934" spans="1:9" x14ac:dyDescent="0.25">
      <c r="A934" s="6">
        <v>78061</v>
      </c>
      <c r="B934" s="111">
        <v>3089</v>
      </c>
      <c r="C934" s="111">
        <v>0</v>
      </c>
      <c r="D934" s="111">
        <v>0</v>
      </c>
      <c r="E934" s="111">
        <v>0</v>
      </c>
      <c r="F934" s="111">
        <v>0</v>
      </c>
      <c r="G934" s="111">
        <v>0</v>
      </c>
      <c r="H934" s="111">
        <v>0</v>
      </c>
      <c r="I934" s="111">
        <v>0</v>
      </c>
    </row>
    <row r="935" spans="1:9" x14ac:dyDescent="0.25">
      <c r="A935" s="6">
        <v>78064</v>
      </c>
      <c r="B935" s="111">
        <v>4356</v>
      </c>
      <c r="C935" s="111">
        <v>0</v>
      </c>
      <c r="D935" s="111">
        <v>0</v>
      </c>
      <c r="E935" s="111">
        <v>0</v>
      </c>
      <c r="F935" s="111">
        <v>0</v>
      </c>
      <c r="G935" s="111">
        <v>0</v>
      </c>
      <c r="H935" s="111">
        <v>0</v>
      </c>
      <c r="I935" s="111">
        <v>0</v>
      </c>
    </row>
    <row r="936" spans="1:9" x14ac:dyDescent="0.25">
      <c r="A936" s="6">
        <v>78065</v>
      </c>
      <c r="B936" s="111">
        <v>1232</v>
      </c>
      <c r="C936" s="111">
        <v>0</v>
      </c>
      <c r="D936" s="111">
        <v>0</v>
      </c>
      <c r="E936" s="111">
        <v>0</v>
      </c>
      <c r="F936" s="111">
        <v>0</v>
      </c>
      <c r="G936" s="111">
        <v>0</v>
      </c>
      <c r="H936" s="111">
        <v>0</v>
      </c>
      <c r="I936" s="111">
        <v>0</v>
      </c>
    </row>
    <row r="937" spans="1:9" x14ac:dyDescent="0.25">
      <c r="A937" s="6">
        <v>78067</v>
      </c>
      <c r="B937" s="111">
        <v>474</v>
      </c>
      <c r="C937" s="111">
        <v>0</v>
      </c>
      <c r="D937" s="111">
        <v>0</v>
      </c>
      <c r="E937" s="111">
        <v>0</v>
      </c>
      <c r="F937" s="111">
        <v>0</v>
      </c>
      <c r="G937" s="111">
        <v>0</v>
      </c>
      <c r="H937" s="111">
        <v>0</v>
      </c>
      <c r="I937" s="111">
        <v>0</v>
      </c>
    </row>
    <row r="938" spans="1:9" x14ac:dyDescent="0.25">
      <c r="A938" s="6">
        <v>78070</v>
      </c>
      <c r="B938" s="111">
        <v>1</v>
      </c>
      <c r="C938" s="111">
        <v>0</v>
      </c>
      <c r="D938" s="111">
        <v>0</v>
      </c>
      <c r="E938" s="111">
        <v>0</v>
      </c>
      <c r="F938" s="111">
        <v>0</v>
      </c>
      <c r="G938" s="111">
        <v>0</v>
      </c>
      <c r="H938" s="111">
        <v>0</v>
      </c>
      <c r="I938" s="111">
        <v>0</v>
      </c>
    </row>
    <row r="939" spans="1:9" x14ac:dyDescent="0.25">
      <c r="A939" s="6">
        <v>78071</v>
      </c>
      <c r="B939" s="111">
        <v>1377</v>
      </c>
      <c r="C939" s="111">
        <v>0</v>
      </c>
      <c r="D939" s="111">
        <v>0</v>
      </c>
      <c r="E939" s="111">
        <v>0</v>
      </c>
      <c r="F939" s="111">
        <v>0</v>
      </c>
      <c r="G939" s="111">
        <v>0</v>
      </c>
      <c r="H939" s="111">
        <v>0</v>
      </c>
      <c r="I939" s="111">
        <v>0</v>
      </c>
    </row>
    <row r="940" spans="1:9" x14ac:dyDescent="0.25">
      <c r="A940" s="6">
        <v>78072</v>
      </c>
      <c r="B940" s="111">
        <v>0</v>
      </c>
      <c r="C940" s="111">
        <v>0</v>
      </c>
      <c r="D940" s="111">
        <v>0</v>
      </c>
      <c r="E940" s="111">
        <v>0</v>
      </c>
      <c r="F940" s="111">
        <v>0</v>
      </c>
      <c r="G940" s="111">
        <v>133</v>
      </c>
      <c r="H940" s="111">
        <v>0</v>
      </c>
      <c r="I940" s="111">
        <v>0</v>
      </c>
    </row>
    <row r="941" spans="1:9" x14ac:dyDescent="0.25">
      <c r="A941" s="6">
        <v>78076</v>
      </c>
      <c r="B941" s="111">
        <v>4867</v>
      </c>
      <c r="C941" s="111">
        <v>0</v>
      </c>
      <c r="D941" s="111">
        <v>0</v>
      </c>
      <c r="E941" s="111">
        <v>0</v>
      </c>
      <c r="F941" s="111">
        <v>0</v>
      </c>
      <c r="G941" s="111">
        <v>0</v>
      </c>
      <c r="H941" s="111">
        <v>0</v>
      </c>
      <c r="I941" s="111">
        <v>0</v>
      </c>
    </row>
    <row r="942" spans="1:9" x14ac:dyDescent="0.25">
      <c r="A942" s="6">
        <v>78102</v>
      </c>
      <c r="B942" s="111">
        <v>6571</v>
      </c>
      <c r="C942" s="111">
        <v>0</v>
      </c>
      <c r="D942" s="111">
        <v>0</v>
      </c>
      <c r="E942" s="111">
        <v>0</v>
      </c>
      <c r="F942" s="111">
        <v>0</v>
      </c>
      <c r="G942" s="111">
        <v>0</v>
      </c>
      <c r="H942" s="111">
        <v>0</v>
      </c>
      <c r="I942" s="111">
        <v>0</v>
      </c>
    </row>
    <row r="943" spans="1:9" x14ac:dyDescent="0.25">
      <c r="A943" s="6">
        <v>78104</v>
      </c>
      <c r="B943" s="111">
        <v>1</v>
      </c>
      <c r="C943" s="111">
        <v>0</v>
      </c>
      <c r="D943" s="111">
        <v>0</v>
      </c>
      <c r="E943" s="111">
        <v>0</v>
      </c>
      <c r="F943" s="111">
        <v>0</v>
      </c>
      <c r="G943" s="111">
        <v>0</v>
      </c>
      <c r="H943" s="111">
        <v>0</v>
      </c>
      <c r="I943" s="111">
        <v>0</v>
      </c>
    </row>
    <row r="944" spans="1:9" x14ac:dyDescent="0.25">
      <c r="A944" s="6">
        <v>78107</v>
      </c>
      <c r="B944" s="111">
        <v>262</v>
      </c>
      <c r="C944" s="111">
        <v>0</v>
      </c>
      <c r="D944" s="111">
        <v>0</v>
      </c>
      <c r="E944" s="111">
        <v>0</v>
      </c>
      <c r="F944" s="111">
        <v>0</v>
      </c>
      <c r="G944" s="111">
        <v>0</v>
      </c>
      <c r="H944" s="111">
        <v>0</v>
      </c>
      <c r="I944" s="111">
        <v>0</v>
      </c>
    </row>
    <row r="945" spans="1:9" x14ac:dyDescent="0.25">
      <c r="A945" s="6">
        <v>78116</v>
      </c>
      <c r="B945" s="111">
        <v>30</v>
      </c>
      <c r="C945" s="111">
        <v>0</v>
      </c>
      <c r="D945" s="111">
        <v>0</v>
      </c>
      <c r="E945" s="111">
        <v>0</v>
      </c>
      <c r="F945" s="111">
        <v>0</v>
      </c>
      <c r="G945" s="111">
        <v>0</v>
      </c>
      <c r="H945" s="111">
        <v>0</v>
      </c>
      <c r="I945" s="111">
        <v>0</v>
      </c>
    </row>
    <row r="946" spans="1:9" x14ac:dyDescent="0.25">
      <c r="A946" s="6">
        <v>78118</v>
      </c>
      <c r="B946" s="111">
        <v>1452</v>
      </c>
      <c r="C946" s="111">
        <v>0</v>
      </c>
      <c r="D946" s="111">
        <v>0</v>
      </c>
      <c r="E946" s="111">
        <v>0</v>
      </c>
      <c r="F946" s="111">
        <v>0</v>
      </c>
      <c r="G946" s="111">
        <v>0</v>
      </c>
      <c r="H946" s="111">
        <v>0</v>
      </c>
      <c r="I946" s="111">
        <v>0</v>
      </c>
    </row>
    <row r="947" spans="1:9" x14ac:dyDescent="0.25">
      <c r="A947" s="6">
        <v>78119</v>
      </c>
      <c r="B947" s="111">
        <v>2016</v>
      </c>
      <c r="C947" s="111">
        <v>0</v>
      </c>
      <c r="D947" s="111">
        <v>0</v>
      </c>
      <c r="E947" s="111">
        <v>0</v>
      </c>
      <c r="F947" s="111">
        <v>0</v>
      </c>
      <c r="G947" s="111">
        <v>0</v>
      </c>
      <c r="H947" s="111">
        <v>0</v>
      </c>
      <c r="I947" s="111">
        <v>0</v>
      </c>
    </row>
    <row r="948" spans="1:9" x14ac:dyDescent="0.25">
      <c r="A948" s="6">
        <v>78122</v>
      </c>
      <c r="B948" s="111">
        <v>47</v>
      </c>
      <c r="C948" s="111">
        <v>0</v>
      </c>
      <c r="D948" s="111">
        <v>0</v>
      </c>
      <c r="E948" s="111">
        <v>0</v>
      </c>
      <c r="F948" s="111">
        <v>0</v>
      </c>
      <c r="G948" s="111">
        <v>0</v>
      </c>
      <c r="H948" s="111">
        <v>0</v>
      </c>
      <c r="I948" s="111">
        <v>0</v>
      </c>
    </row>
    <row r="949" spans="1:9" x14ac:dyDescent="0.25">
      <c r="A949" s="6">
        <v>78140</v>
      </c>
      <c r="B949" s="111">
        <v>997</v>
      </c>
      <c r="C949" s="111">
        <v>0</v>
      </c>
      <c r="D949" s="111">
        <v>0</v>
      </c>
      <c r="E949" s="111">
        <v>0</v>
      </c>
      <c r="F949" s="111">
        <v>0</v>
      </c>
      <c r="G949" s="111">
        <v>0</v>
      </c>
      <c r="H949" s="111">
        <v>0</v>
      </c>
      <c r="I949" s="111">
        <v>0</v>
      </c>
    </row>
    <row r="950" spans="1:9" x14ac:dyDescent="0.25">
      <c r="A950" s="6">
        <v>78141</v>
      </c>
      <c r="B950" s="111">
        <v>218</v>
      </c>
      <c r="C950" s="111">
        <v>0</v>
      </c>
      <c r="D950" s="111">
        <v>0</v>
      </c>
      <c r="E950" s="111">
        <v>0</v>
      </c>
      <c r="F950" s="111">
        <v>0</v>
      </c>
      <c r="G950" s="111">
        <v>0</v>
      </c>
      <c r="H950" s="111">
        <v>0</v>
      </c>
      <c r="I950" s="111">
        <v>0</v>
      </c>
    </row>
    <row r="951" spans="1:9" x14ac:dyDescent="0.25">
      <c r="A951" s="6">
        <v>78142</v>
      </c>
      <c r="B951" s="111">
        <v>98</v>
      </c>
      <c r="C951" s="111">
        <v>0</v>
      </c>
      <c r="D951" s="111">
        <v>0</v>
      </c>
      <c r="E951" s="111">
        <v>0</v>
      </c>
      <c r="F951" s="111">
        <v>0</v>
      </c>
      <c r="G951" s="111">
        <v>0</v>
      </c>
      <c r="H951" s="111">
        <v>0</v>
      </c>
      <c r="I951" s="111">
        <v>0</v>
      </c>
    </row>
    <row r="952" spans="1:9" x14ac:dyDescent="0.25">
      <c r="A952" s="6">
        <v>78145</v>
      </c>
      <c r="B952" s="111">
        <v>205</v>
      </c>
      <c r="C952" s="111">
        <v>0</v>
      </c>
      <c r="D952" s="111">
        <v>0</v>
      </c>
      <c r="E952" s="111">
        <v>0</v>
      </c>
      <c r="F952" s="111">
        <v>0</v>
      </c>
      <c r="G952" s="111">
        <v>0</v>
      </c>
      <c r="H952" s="111">
        <v>0</v>
      </c>
      <c r="I952" s="111">
        <v>0</v>
      </c>
    </row>
    <row r="953" spans="1:9" x14ac:dyDescent="0.25">
      <c r="A953" s="6">
        <v>78146</v>
      </c>
      <c r="B953" s="111">
        <v>333</v>
      </c>
      <c r="C953" s="111">
        <v>0</v>
      </c>
      <c r="D953" s="111">
        <v>0</v>
      </c>
      <c r="E953" s="111">
        <v>0</v>
      </c>
      <c r="F953" s="111">
        <v>0</v>
      </c>
      <c r="G953" s="111">
        <v>0</v>
      </c>
      <c r="H953" s="111">
        <v>0</v>
      </c>
      <c r="I953" s="111">
        <v>0</v>
      </c>
    </row>
    <row r="954" spans="1:9" x14ac:dyDescent="0.25">
      <c r="A954" s="6">
        <v>78151</v>
      </c>
      <c r="B954" s="111">
        <v>524</v>
      </c>
      <c r="C954" s="111">
        <v>0</v>
      </c>
      <c r="D954" s="111">
        <v>0</v>
      </c>
      <c r="E954" s="111">
        <v>0</v>
      </c>
      <c r="F954" s="111">
        <v>0</v>
      </c>
      <c r="G954" s="111">
        <v>0</v>
      </c>
      <c r="H954" s="111">
        <v>0</v>
      </c>
      <c r="I954" s="111">
        <v>0</v>
      </c>
    </row>
    <row r="955" spans="1:9" x14ac:dyDescent="0.25">
      <c r="A955" s="6">
        <v>78159</v>
      </c>
      <c r="B955" s="111">
        <v>305</v>
      </c>
      <c r="C955" s="111">
        <v>0</v>
      </c>
      <c r="D955" s="111">
        <v>0</v>
      </c>
      <c r="E955" s="111">
        <v>0</v>
      </c>
      <c r="F955" s="111">
        <v>0</v>
      </c>
      <c r="G955" s="111">
        <v>0</v>
      </c>
      <c r="H955" s="111">
        <v>0</v>
      </c>
      <c r="I955" s="111">
        <v>0</v>
      </c>
    </row>
    <row r="956" spans="1:9" x14ac:dyDescent="0.25">
      <c r="A956" s="6">
        <v>78162</v>
      </c>
      <c r="B956" s="111">
        <v>170</v>
      </c>
      <c r="C956" s="111">
        <v>0</v>
      </c>
      <c r="D956" s="111">
        <v>0</v>
      </c>
      <c r="E956" s="111">
        <v>0</v>
      </c>
      <c r="F956" s="111">
        <v>0</v>
      </c>
      <c r="G956" s="111">
        <v>0</v>
      </c>
      <c r="H956" s="111">
        <v>0</v>
      </c>
      <c r="I956" s="111">
        <v>0</v>
      </c>
    </row>
    <row r="957" spans="1:9" x14ac:dyDescent="0.25">
      <c r="A957" s="6">
        <v>78164</v>
      </c>
      <c r="B957" s="111">
        <v>1264</v>
      </c>
      <c r="C957" s="111">
        <v>0</v>
      </c>
      <c r="D957" s="111">
        <v>0</v>
      </c>
      <c r="E957" s="111">
        <v>0</v>
      </c>
      <c r="F957" s="111">
        <v>0</v>
      </c>
      <c r="G957" s="111">
        <v>0</v>
      </c>
      <c r="H957" s="111">
        <v>0</v>
      </c>
      <c r="I957" s="111">
        <v>0</v>
      </c>
    </row>
    <row r="958" spans="1:9" x14ac:dyDescent="0.25">
      <c r="A958" s="6">
        <v>78330</v>
      </c>
      <c r="B958" s="111">
        <v>297</v>
      </c>
      <c r="C958" s="111">
        <v>0</v>
      </c>
      <c r="D958" s="111">
        <v>0</v>
      </c>
      <c r="E958" s="111">
        <v>0</v>
      </c>
      <c r="F958" s="111">
        <v>0</v>
      </c>
      <c r="G958" s="111">
        <v>254</v>
      </c>
      <c r="H958" s="111">
        <v>0</v>
      </c>
      <c r="I958" s="111">
        <v>0</v>
      </c>
    </row>
    <row r="959" spans="1:9" x14ac:dyDescent="0.25">
      <c r="A959" s="6">
        <v>78332</v>
      </c>
      <c r="B959" s="111">
        <v>9135</v>
      </c>
      <c r="C959" s="111">
        <v>0</v>
      </c>
      <c r="D959" s="111">
        <v>0</v>
      </c>
      <c r="E959" s="111">
        <v>0</v>
      </c>
      <c r="F959" s="111">
        <v>0</v>
      </c>
      <c r="G959" s="111">
        <v>2220</v>
      </c>
      <c r="H959" s="111">
        <v>0</v>
      </c>
      <c r="I959" s="111">
        <v>0</v>
      </c>
    </row>
    <row r="960" spans="1:9" x14ac:dyDescent="0.25">
      <c r="A960" s="6">
        <v>78333</v>
      </c>
      <c r="B960" s="111">
        <v>0</v>
      </c>
      <c r="C960" s="111">
        <v>0</v>
      </c>
      <c r="D960" s="111">
        <v>0</v>
      </c>
      <c r="E960" s="111">
        <v>0</v>
      </c>
      <c r="F960" s="111">
        <v>0</v>
      </c>
      <c r="G960" s="111">
        <v>201</v>
      </c>
      <c r="H960" s="111">
        <v>0</v>
      </c>
      <c r="I960" s="111">
        <v>0</v>
      </c>
    </row>
    <row r="961" spans="1:9" x14ac:dyDescent="0.25">
      <c r="A961" s="6">
        <v>78335</v>
      </c>
      <c r="B961" s="111">
        <v>1</v>
      </c>
      <c r="C961" s="111">
        <v>0</v>
      </c>
      <c r="D961" s="111">
        <v>0</v>
      </c>
      <c r="E961" s="111">
        <v>0</v>
      </c>
      <c r="F961" s="111">
        <v>0</v>
      </c>
      <c r="G961" s="111">
        <v>0</v>
      </c>
      <c r="H961" s="111">
        <v>0</v>
      </c>
      <c r="I961" s="111">
        <v>0</v>
      </c>
    </row>
    <row r="962" spans="1:9" x14ac:dyDescent="0.25">
      <c r="A962" s="6">
        <v>78336</v>
      </c>
      <c r="B962" s="111">
        <v>6860</v>
      </c>
      <c r="C962" s="111">
        <v>0</v>
      </c>
      <c r="D962" s="111">
        <v>0</v>
      </c>
      <c r="E962" s="111">
        <v>0</v>
      </c>
      <c r="F962" s="111">
        <v>0</v>
      </c>
      <c r="G962" s="111">
        <v>0</v>
      </c>
      <c r="H962" s="111">
        <v>0</v>
      </c>
      <c r="I962" s="111">
        <v>0</v>
      </c>
    </row>
    <row r="963" spans="1:9" x14ac:dyDescent="0.25">
      <c r="A963" s="6">
        <v>78339</v>
      </c>
      <c r="B963" s="111">
        <v>277</v>
      </c>
      <c r="C963" s="111">
        <v>0</v>
      </c>
      <c r="D963" s="111">
        <v>0</v>
      </c>
      <c r="E963" s="111">
        <v>0</v>
      </c>
      <c r="F963" s="111">
        <v>0</v>
      </c>
      <c r="G963" s="111">
        <v>711</v>
      </c>
      <c r="H963" s="111">
        <v>0</v>
      </c>
      <c r="I963" s="111">
        <v>0</v>
      </c>
    </row>
    <row r="964" spans="1:9" x14ac:dyDescent="0.25">
      <c r="A964" s="6">
        <v>78340</v>
      </c>
      <c r="B964" s="111">
        <v>324</v>
      </c>
      <c r="C964" s="111">
        <v>0</v>
      </c>
      <c r="D964" s="111">
        <v>0</v>
      </c>
      <c r="E964" s="111">
        <v>0</v>
      </c>
      <c r="F964" s="111">
        <v>0</v>
      </c>
      <c r="G964" s="111">
        <v>0</v>
      </c>
      <c r="H964" s="111">
        <v>0</v>
      </c>
      <c r="I964" s="111">
        <v>0</v>
      </c>
    </row>
    <row r="965" spans="1:9" x14ac:dyDescent="0.25">
      <c r="A965" s="6">
        <v>78341</v>
      </c>
      <c r="B965" s="111">
        <v>950</v>
      </c>
      <c r="C965" s="111">
        <v>0</v>
      </c>
      <c r="D965" s="111">
        <v>0</v>
      </c>
      <c r="E965" s="111">
        <v>0</v>
      </c>
      <c r="F965" s="111">
        <v>0</v>
      </c>
      <c r="G965" s="111">
        <v>150</v>
      </c>
      <c r="H965" s="111">
        <v>0</v>
      </c>
      <c r="I965" s="111">
        <v>0</v>
      </c>
    </row>
    <row r="966" spans="1:9" x14ac:dyDescent="0.25">
      <c r="A966" s="6">
        <v>78342</v>
      </c>
      <c r="B966" s="111">
        <v>0</v>
      </c>
      <c r="C966" s="111">
        <v>0</v>
      </c>
      <c r="D966" s="111">
        <v>0</v>
      </c>
      <c r="E966" s="111">
        <v>0</v>
      </c>
      <c r="F966" s="111">
        <v>0</v>
      </c>
      <c r="G966" s="111">
        <v>701</v>
      </c>
      <c r="H966" s="111">
        <v>0</v>
      </c>
      <c r="I966" s="111">
        <v>0</v>
      </c>
    </row>
    <row r="967" spans="1:9" x14ac:dyDescent="0.25">
      <c r="A967" s="6">
        <v>78343</v>
      </c>
      <c r="B967" s="111">
        <v>1385</v>
      </c>
      <c r="C967" s="111">
        <v>0</v>
      </c>
      <c r="D967" s="111">
        <v>0</v>
      </c>
      <c r="E967" s="111">
        <v>0</v>
      </c>
      <c r="F967" s="111">
        <v>0</v>
      </c>
      <c r="G967" s="111">
        <v>498</v>
      </c>
      <c r="H967" s="111">
        <v>0</v>
      </c>
      <c r="I967" s="111">
        <v>0</v>
      </c>
    </row>
    <row r="968" spans="1:9" x14ac:dyDescent="0.25">
      <c r="A968" s="6">
        <v>78344</v>
      </c>
      <c r="B968" s="111">
        <v>241</v>
      </c>
      <c r="C968" s="111">
        <v>0</v>
      </c>
      <c r="D968" s="111">
        <v>0</v>
      </c>
      <c r="E968" s="111">
        <v>0</v>
      </c>
      <c r="F968" s="111">
        <v>0</v>
      </c>
      <c r="G968" s="111">
        <v>0</v>
      </c>
      <c r="H968" s="111">
        <v>0</v>
      </c>
      <c r="I968" s="111">
        <v>0</v>
      </c>
    </row>
    <row r="969" spans="1:9" x14ac:dyDescent="0.25">
      <c r="A969" s="6">
        <v>78349</v>
      </c>
      <c r="B969" s="111">
        <v>521</v>
      </c>
      <c r="C969" s="111">
        <v>0</v>
      </c>
      <c r="D969" s="111">
        <v>0</v>
      </c>
      <c r="E969" s="111">
        <v>0</v>
      </c>
      <c r="F969" s="111">
        <v>0</v>
      </c>
      <c r="G969" s="111">
        <v>7</v>
      </c>
      <c r="H969" s="111">
        <v>0</v>
      </c>
      <c r="I969" s="111">
        <v>0</v>
      </c>
    </row>
    <row r="970" spans="1:9" x14ac:dyDescent="0.25">
      <c r="A970" s="6">
        <v>78351</v>
      </c>
      <c r="B970" s="111">
        <v>259</v>
      </c>
      <c r="C970" s="111">
        <v>0</v>
      </c>
      <c r="D970" s="111">
        <v>0</v>
      </c>
      <c r="E970" s="111">
        <v>0</v>
      </c>
      <c r="F970" s="111">
        <v>0</v>
      </c>
      <c r="G970" s="111">
        <v>136</v>
      </c>
      <c r="H970" s="111">
        <v>0</v>
      </c>
      <c r="I970" s="111">
        <v>0</v>
      </c>
    </row>
    <row r="971" spans="1:9" x14ac:dyDescent="0.25">
      <c r="A971" s="6">
        <v>78352</v>
      </c>
      <c r="B971" s="111">
        <v>193</v>
      </c>
      <c r="C971" s="111">
        <v>0</v>
      </c>
      <c r="D971" s="111">
        <v>0</v>
      </c>
      <c r="E971" s="111">
        <v>0</v>
      </c>
      <c r="F971" s="111">
        <v>0</v>
      </c>
      <c r="G971" s="111">
        <v>0</v>
      </c>
      <c r="H971" s="111">
        <v>0</v>
      </c>
      <c r="I971" s="111">
        <v>0</v>
      </c>
    </row>
    <row r="972" spans="1:9" x14ac:dyDescent="0.25">
      <c r="A972" s="6">
        <v>78353</v>
      </c>
      <c r="B972" s="111">
        <v>488</v>
      </c>
      <c r="C972" s="111">
        <v>0</v>
      </c>
      <c r="D972" s="111">
        <v>0</v>
      </c>
      <c r="E972" s="111">
        <v>0</v>
      </c>
      <c r="F972" s="111">
        <v>0</v>
      </c>
      <c r="G972" s="111">
        <v>0</v>
      </c>
      <c r="H972" s="111">
        <v>0</v>
      </c>
      <c r="I972" s="111">
        <v>0</v>
      </c>
    </row>
    <row r="973" spans="1:9" x14ac:dyDescent="0.25">
      <c r="A973" s="6">
        <v>78355</v>
      </c>
      <c r="B973" s="111">
        <v>3148</v>
      </c>
      <c r="C973" s="111">
        <v>0</v>
      </c>
      <c r="D973" s="111">
        <v>0</v>
      </c>
      <c r="E973" s="111">
        <v>0</v>
      </c>
      <c r="F973" s="111">
        <v>0</v>
      </c>
      <c r="G973" s="111">
        <v>0</v>
      </c>
      <c r="H973" s="111">
        <v>0</v>
      </c>
      <c r="I973" s="111">
        <v>0</v>
      </c>
    </row>
    <row r="974" spans="1:9" x14ac:dyDescent="0.25">
      <c r="A974" s="6">
        <v>78357</v>
      </c>
      <c r="B974" s="111">
        <v>1875</v>
      </c>
      <c r="C974" s="111">
        <v>0</v>
      </c>
      <c r="D974" s="111">
        <v>0</v>
      </c>
      <c r="E974" s="111">
        <v>0</v>
      </c>
      <c r="F974" s="111">
        <v>0</v>
      </c>
      <c r="G974" s="111">
        <v>257</v>
      </c>
      <c r="H974" s="111">
        <v>0</v>
      </c>
      <c r="I974" s="111">
        <v>0</v>
      </c>
    </row>
    <row r="975" spans="1:9" x14ac:dyDescent="0.25">
      <c r="A975" s="6">
        <v>78358</v>
      </c>
      <c r="B975" s="111">
        <v>1597</v>
      </c>
      <c r="C975" s="111">
        <v>0</v>
      </c>
      <c r="D975" s="111">
        <v>0</v>
      </c>
      <c r="E975" s="111">
        <v>0</v>
      </c>
      <c r="F975" s="111">
        <v>0</v>
      </c>
      <c r="G975" s="111">
        <v>0</v>
      </c>
      <c r="H975" s="111">
        <v>0</v>
      </c>
      <c r="I975" s="111">
        <v>0</v>
      </c>
    </row>
    <row r="976" spans="1:9" x14ac:dyDescent="0.25">
      <c r="A976" s="6">
        <v>78359</v>
      </c>
      <c r="B976" s="111">
        <v>1006</v>
      </c>
      <c r="C976" s="111">
        <v>0</v>
      </c>
      <c r="D976" s="111">
        <v>0</v>
      </c>
      <c r="E976" s="111">
        <v>0</v>
      </c>
      <c r="F976" s="111">
        <v>0</v>
      </c>
      <c r="G976" s="111">
        <v>0</v>
      </c>
      <c r="H976" s="111">
        <v>0</v>
      </c>
      <c r="I976" s="111">
        <v>0</v>
      </c>
    </row>
    <row r="977" spans="1:9" x14ac:dyDescent="0.25">
      <c r="A977" s="6">
        <v>78361</v>
      </c>
      <c r="B977" s="111">
        <v>2475</v>
      </c>
      <c r="C977" s="111">
        <v>0</v>
      </c>
      <c r="D977" s="111">
        <v>0</v>
      </c>
      <c r="E977" s="111">
        <v>0</v>
      </c>
      <c r="F977" s="111">
        <v>0</v>
      </c>
      <c r="G977" s="111">
        <v>0</v>
      </c>
      <c r="H977" s="111">
        <v>0</v>
      </c>
      <c r="I977" s="111">
        <v>0</v>
      </c>
    </row>
    <row r="978" spans="1:9" x14ac:dyDescent="0.25">
      <c r="A978" s="6">
        <v>78362</v>
      </c>
      <c r="B978" s="111">
        <v>4831</v>
      </c>
      <c r="C978" s="111">
        <v>0</v>
      </c>
      <c r="D978" s="111">
        <v>0</v>
      </c>
      <c r="E978" s="111">
        <v>0</v>
      </c>
      <c r="F978" s="111">
        <v>0</v>
      </c>
      <c r="G978" s="111">
        <v>0</v>
      </c>
      <c r="H978" s="111">
        <v>0</v>
      </c>
      <c r="I978" s="111">
        <v>0</v>
      </c>
    </row>
    <row r="979" spans="1:9" x14ac:dyDescent="0.25">
      <c r="A979" s="6">
        <v>78363</v>
      </c>
      <c r="B979" s="111">
        <v>11037</v>
      </c>
      <c r="C979" s="111">
        <v>0</v>
      </c>
      <c r="D979" s="111">
        <v>0</v>
      </c>
      <c r="E979" s="111">
        <v>0</v>
      </c>
      <c r="F979" s="111">
        <v>0</v>
      </c>
      <c r="G979" s="111">
        <v>1881</v>
      </c>
      <c r="H979" s="111">
        <v>0</v>
      </c>
      <c r="I979" s="111">
        <v>0</v>
      </c>
    </row>
    <row r="980" spans="1:9" x14ac:dyDescent="0.25">
      <c r="A980" s="6">
        <v>78364</v>
      </c>
      <c r="B980" s="111">
        <v>0</v>
      </c>
      <c r="C980" s="111">
        <v>0</v>
      </c>
      <c r="D980" s="111">
        <v>0</v>
      </c>
      <c r="E980" s="111">
        <v>0</v>
      </c>
      <c r="F980" s="111">
        <v>0</v>
      </c>
      <c r="G980" s="111">
        <v>236</v>
      </c>
      <c r="H980" s="111">
        <v>0</v>
      </c>
      <c r="I980" s="111">
        <v>0</v>
      </c>
    </row>
    <row r="981" spans="1:9" x14ac:dyDescent="0.25">
      <c r="A981" s="6">
        <v>78368</v>
      </c>
      <c r="B981" s="111">
        <v>3615</v>
      </c>
      <c r="C981" s="111">
        <v>0</v>
      </c>
      <c r="D981" s="111">
        <v>0</v>
      </c>
      <c r="E981" s="111">
        <v>0</v>
      </c>
      <c r="F981" s="111">
        <v>0</v>
      </c>
      <c r="G981" s="111">
        <v>0</v>
      </c>
      <c r="H981" s="111">
        <v>0</v>
      </c>
      <c r="I981" s="111">
        <v>0</v>
      </c>
    </row>
    <row r="982" spans="1:9" x14ac:dyDescent="0.25">
      <c r="A982" s="6">
        <v>78369</v>
      </c>
      <c r="B982" s="111">
        <v>241</v>
      </c>
      <c r="C982" s="111">
        <v>0</v>
      </c>
      <c r="D982" s="111">
        <v>0</v>
      </c>
      <c r="E982" s="111">
        <v>0</v>
      </c>
      <c r="F982" s="111">
        <v>0</v>
      </c>
      <c r="G982" s="111">
        <v>0</v>
      </c>
      <c r="H982" s="111">
        <v>0</v>
      </c>
      <c r="I982" s="111">
        <v>0</v>
      </c>
    </row>
    <row r="983" spans="1:9" x14ac:dyDescent="0.25">
      <c r="A983" s="6">
        <v>78370</v>
      </c>
      <c r="B983" s="111">
        <v>1559</v>
      </c>
      <c r="C983" s="111">
        <v>0</v>
      </c>
      <c r="D983" s="111">
        <v>0</v>
      </c>
      <c r="E983" s="111">
        <v>0</v>
      </c>
      <c r="F983" s="111">
        <v>0</v>
      </c>
      <c r="G983" s="111">
        <v>0</v>
      </c>
      <c r="H983" s="111">
        <v>0</v>
      </c>
      <c r="I983" s="111">
        <v>0</v>
      </c>
    </row>
    <row r="984" spans="1:9" x14ac:dyDescent="0.25">
      <c r="A984" s="6">
        <v>78371</v>
      </c>
      <c r="B984" s="111">
        <v>128</v>
      </c>
      <c r="C984" s="111">
        <v>0</v>
      </c>
      <c r="D984" s="111">
        <v>0</v>
      </c>
      <c r="E984" s="111">
        <v>0</v>
      </c>
      <c r="F984" s="111">
        <v>0</v>
      </c>
      <c r="G984" s="111">
        <v>0</v>
      </c>
      <c r="H984" s="111">
        <v>0</v>
      </c>
      <c r="I984" s="111">
        <v>0</v>
      </c>
    </row>
    <row r="985" spans="1:9" x14ac:dyDescent="0.25">
      <c r="A985" s="6">
        <v>78372</v>
      </c>
      <c r="B985" s="111">
        <v>716</v>
      </c>
      <c r="C985" s="111">
        <v>0</v>
      </c>
      <c r="D985" s="111">
        <v>0</v>
      </c>
      <c r="E985" s="111">
        <v>0</v>
      </c>
      <c r="F985" s="111">
        <v>0</v>
      </c>
      <c r="G985" s="111">
        <v>2981</v>
      </c>
      <c r="H985" s="111">
        <v>0</v>
      </c>
      <c r="I985" s="111">
        <v>0</v>
      </c>
    </row>
    <row r="986" spans="1:9" x14ac:dyDescent="0.25">
      <c r="A986" s="6">
        <v>78373</v>
      </c>
      <c r="B986" s="111">
        <v>6918</v>
      </c>
      <c r="C986" s="111">
        <v>0</v>
      </c>
      <c r="D986" s="111">
        <v>0</v>
      </c>
      <c r="E986" s="111">
        <v>0</v>
      </c>
      <c r="F986" s="111">
        <v>0</v>
      </c>
      <c r="G986" s="111">
        <v>0</v>
      </c>
      <c r="H986" s="111">
        <v>0</v>
      </c>
      <c r="I986" s="111">
        <v>0</v>
      </c>
    </row>
    <row r="987" spans="1:9" x14ac:dyDescent="0.25">
      <c r="A987" s="6">
        <v>78374</v>
      </c>
      <c r="B987" s="111">
        <v>8531</v>
      </c>
      <c r="C987" s="111">
        <v>0</v>
      </c>
      <c r="D987" s="111">
        <v>0</v>
      </c>
      <c r="E987" s="111">
        <v>0</v>
      </c>
      <c r="F987" s="111">
        <v>0</v>
      </c>
      <c r="G987" s="111">
        <v>0</v>
      </c>
      <c r="H987" s="111">
        <v>0</v>
      </c>
      <c r="I987" s="111">
        <v>0</v>
      </c>
    </row>
    <row r="988" spans="1:9" x14ac:dyDescent="0.25">
      <c r="A988" s="6">
        <v>78375</v>
      </c>
      <c r="B988" s="111">
        <v>1555</v>
      </c>
      <c r="C988" s="111">
        <v>0</v>
      </c>
      <c r="D988" s="111">
        <v>0</v>
      </c>
      <c r="E988" s="111">
        <v>0</v>
      </c>
      <c r="F988" s="111">
        <v>0</v>
      </c>
      <c r="G988" s="111">
        <v>0</v>
      </c>
      <c r="H988" s="111">
        <v>0</v>
      </c>
      <c r="I988" s="111">
        <v>0</v>
      </c>
    </row>
    <row r="989" spans="1:9" x14ac:dyDescent="0.25">
      <c r="A989" s="6">
        <v>78376</v>
      </c>
      <c r="B989" s="111">
        <v>309</v>
      </c>
      <c r="C989" s="111">
        <v>0</v>
      </c>
      <c r="D989" s="111">
        <v>0</v>
      </c>
      <c r="E989" s="111">
        <v>0</v>
      </c>
      <c r="F989" s="111">
        <v>0</v>
      </c>
      <c r="G989" s="111">
        <v>0</v>
      </c>
      <c r="H989" s="111">
        <v>0</v>
      </c>
      <c r="I989" s="111">
        <v>0</v>
      </c>
    </row>
    <row r="990" spans="1:9" x14ac:dyDescent="0.25">
      <c r="A990" s="6">
        <v>78377</v>
      </c>
      <c r="B990" s="111">
        <v>1464</v>
      </c>
      <c r="C990" s="111">
        <v>0</v>
      </c>
      <c r="D990" s="111">
        <v>0</v>
      </c>
      <c r="E990" s="111">
        <v>0</v>
      </c>
      <c r="F990" s="111">
        <v>0</v>
      </c>
      <c r="G990" s="111">
        <v>0</v>
      </c>
      <c r="H990" s="111">
        <v>0</v>
      </c>
      <c r="I990" s="111">
        <v>0</v>
      </c>
    </row>
    <row r="991" spans="1:9" x14ac:dyDescent="0.25">
      <c r="A991" s="6">
        <v>78379</v>
      </c>
      <c r="B991" s="111">
        <v>6</v>
      </c>
      <c r="C991" s="111">
        <v>0</v>
      </c>
      <c r="D991" s="111">
        <v>0</v>
      </c>
      <c r="E991" s="111">
        <v>0</v>
      </c>
      <c r="F991" s="111">
        <v>0</v>
      </c>
      <c r="G991" s="111">
        <v>1421</v>
      </c>
      <c r="H991" s="111">
        <v>0</v>
      </c>
      <c r="I991" s="111">
        <v>0</v>
      </c>
    </row>
    <row r="992" spans="1:9" x14ac:dyDescent="0.25">
      <c r="A992" s="6">
        <v>78380</v>
      </c>
      <c r="B992" s="111">
        <v>487</v>
      </c>
      <c r="C992" s="111">
        <v>0</v>
      </c>
      <c r="D992" s="111">
        <v>0</v>
      </c>
      <c r="E992" s="111">
        <v>0</v>
      </c>
      <c r="F992" s="111">
        <v>0</v>
      </c>
      <c r="G992" s="111">
        <v>4087</v>
      </c>
      <c r="H992" s="111">
        <v>0</v>
      </c>
      <c r="I992" s="111">
        <v>0</v>
      </c>
    </row>
    <row r="993" spans="1:9" x14ac:dyDescent="0.25">
      <c r="A993" s="6">
        <v>78382</v>
      </c>
      <c r="B993" s="111">
        <v>15702</v>
      </c>
      <c r="C993" s="111">
        <v>0</v>
      </c>
      <c r="D993" s="111">
        <v>0</v>
      </c>
      <c r="E993" s="111">
        <v>0</v>
      </c>
      <c r="F993" s="111">
        <v>0</v>
      </c>
      <c r="G993" s="111">
        <v>0</v>
      </c>
      <c r="H993" s="111">
        <v>0</v>
      </c>
      <c r="I993" s="111">
        <v>0</v>
      </c>
    </row>
    <row r="994" spans="1:9" x14ac:dyDescent="0.25">
      <c r="A994" s="6">
        <v>78383</v>
      </c>
      <c r="B994" s="111">
        <v>1359</v>
      </c>
      <c r="C994" s="111">
        <v>0</v>
      </c>
      <c r="D994" s="111">
        <v>0</v>
      </c>
      <c r="E994" s="111">
        <v>0</v>
      </c>
      <c r="F994" s="111">
        <v>0</v>
      </c>
      <c r="G994" s="111">
        <v>579</v>
      </c>
      <c r="H994" s="111">
        <v>0</v>
      </c>
      <c r="I994" s="111">
        <v>0</v>
      </c>
    </row>
    <row r="995" spans="1:9" x14ac:dyDescent="0.25">
      <c r="A995" s="6">
        <v>78384</v>
      </c>
      <c r="B995" s="111">
        <v>2331</v>
      </c>
      <c r="C995" s="111">
        <v>0</v>
      </c>
      <c r="D995" s="111">
        <v>0</v>
      </c>
      <c r="E995" s="111">
        <v>0</v>
      </c>
      <c r="F995" s="111">
        <v>0</v>
      </c>
      <c r="G995" s="111">
        <v>1693</v>
      </c>
      <c r="H995" s="111">
        <v>0</v>
      </c>
      <c r="I995" s="111">
        <v>0</v>
      </c>
    </row>
    <row r="996" spans="1:9" x14ac:dyDescent="0.25">
      <c r="A996" s="6">
        <v>78385</v>
      </c>
      <c r="B996" s="111">
        <v>0</v>
      </c>
      <c r="C996" s="111">
        <v>0</v>
      </c>
      <c r="D996" s="111">
        <v>0</v>
      </c>
      <c r="E996" s="111">
        <v>0</v>
      </c>
      <c r="F996" s="111">
        <v>0</v>
      </c>
      <c r="G996" s="111">
        <v>94</v>
      </c>
      <c r="H996" s="111">
        <v>0</v>
      </c>
      <c r="I996" s="111">
        <v>0</v>
      </c>
    </row>
    <row r="997" spans="1:9" x14ac:dyDescent="0.25">
      <c r="A997" s="6">
        <v>78387</v>
      </c>
      <c r="B997" s="111">
        <v>2908</v>
      </c>
      <c r="C997" s="111">
        <v>0</v>
      </c>
      <c r="D997" s="111">
        <v>0</v>
      </c>
      <c r="E997" s="111">
        <v>0</v>
      </c>
      <c r="F997" s="111">
        <v>0</v>
      </c>
      <c r="G997" s="111">
        <v>0</v>
      </c>
      <c r="H997" s="111">
        <v>0</v>
      </c>
      <c r="I997" s="111">
        <v>0</v>
      </c>
    </row>
    <row r="998" spans="1:9" x14ac:dyDescent="0.25">
      <c r="A998" s="6">
        <v>78389</v>
      </c>
      <c r="B998" s="111">
        <v>492</v>
      </c>
      <c r="C998" s="111">
        <v>0</v>
      </c>
      <c r="D998" s="111">
        <v>0</v>
      </c>
      <c r="E998" s="111">
        <v>0</v>
      </c>
      <c r="F998" s="111">
        <v>0</v>
      </c>
      <c r="G998" s="111">
        <v>0</v>
      </c>
      <c r="H998" s="111">
        <v>0</v>
      </c>
      <c r="I998" s="111">
        <v>0</v>
      </c>
    </row>
    <row r="999" spans="1:9" x14ac:dyDescent="0.25">
      <c r="A999" s="6">
        <v>78390</v>
      </c>
      <c r="B999" s="111">
        <v>2014</v>
      </c>
      <c r="C999" s="111">
        <v>0</v>
      </c>
      <c r="D999" s="111">
        <v>0</v>
      </c>
      <c r="E999" s="111">
        <v>0</v>
      </c>
      <c r="F999" s="111">
        <v>0</v>
      </c>
      <c r="G999" s="111">
        <v>0</v>
      </c>
      <c r="H999" s="111">
        <v>0</v>
      </c>
      <c r="I999" s="111">
        <v>0</v>
      </c>
    </row>
    <row r="1000" spans="1:9" x14ac:dyDescent="0.25">
      <c r="A1000" s="6">
        <v>78391</v>
      </c>
      <c r="B1000" s="111">
        <v>120</v>
      </c>
      <c r="C1000" s="111">
        <v>0</v>
      </c>
      <c r="D1000" s="111">
        <v>0</v>
      </c>
      <c r="E1000" s="111">
        <v>0</v>
      </c>
      <c r="F1000" s="111">
        <v>0</v>
      </c>
      <c r="G1000" s="111">
        <v>0</v>
      </c>
      <c r="H1000" s="111">
        <v>0</v>
      </c>
      <c r="I1000" s="111">
        <v>0</v>
      </c>
    </row>
    <row r="1001" spans="1:9" x14ac:dyDescent="0.25">
      <c r="A1001" s="6">
        <v>78393</v>
      </c>
      <c r="B1001" s="111">
        <v>1051</v>
      </c>
      <c r="C1001" s="111">
        <v>0</v>
      </c>
      <c r="D1001" s="111">
        <v>0</v>
      </c>
      <c r="E1001" s="111">
        <v>0</v>
      </c>
      <c r="F1001" s="111">
        <v>0</v>
      </c>
      <c r="G1001" s="111">
        <v>0</v>
      </c>
      <c r="H1001" s="111">
        <v>0</v>
      </c>
      <c r="I1001" s="111">
        <v>0</v>
      </c>
    </row>
    <row r="1002" spans="1:9" x14ac:dyDescent="0.25">
      <c r="A1002" s="6">
        <v>78401</v>
      </c>
      <c r="B1002" s="111">
        <v>1489</v>
      </c>
      <c r="C1002" s="111">
        <v>0</v>
      </c>
      <c r="D1002" s="111">
        <v>0</v>
      </c>
      <c r="E1002" s="111">
        <v>0</v>
      </c>
      <c r="F1002" s="111">
        <v>0</v>
      </c>
      <c r="G1002" s="111">
        <v>0</v>
      </c>
      <c r="H1002" s="111">
        <v>0</v>
      </c>
      <c r="I1002" s="111">
        <v>0</v>
      </c>
    </row>
    <row r="1003" spans="1:9" x14ac:dyDescent="0.25">
      <c r="A1003" s="6">
        <v>78402</v>
      </c>
      <c r="B1003" s="111">
        <v>734</v>
      </c>
      <c r="C1003" s="111">
        <v>0</v>
      </c>
      <c r="D1003" s="111">
        <v>0</v>
      </c>
      <c r="E1003" s="111">
        <v>0</v>
      </c>
      <c r="F1003" s="111">
        <v>0</v>
      </c>
      <c r="G1003" s="111">
        <v>0</v>
      </c>
      <c r="H1003" s="111">
        <v>0</v>
      </c>
      <c r="I1003" s="111">
        <v>0</v>
      </c>
    </row>
    <row r="1004" spans="1:9" x14ac:dyDescent="0.25">
      <c r="A1004" s="6">
        <v>78403</v>
      </c>
      <c r="B1004" s="111">
        <v>0</v>
      </c>
      <c r="C1004" s="111">
        <v>0</v>
      </c>
      <c r="D1004" s="111">
        <v>0</v>
      </c>
      <c r="E1004" s="111">
        <v>0</v>
      </c>
      <c r="F1004" s="111">
        <v>0</v>
      </c>
      <c r="G1004" s="111">
        <v>2</v>
      </c>
      <c r="H1004" s="111">
        <v>0</v>
      </c>
      <c r="I1004" s="111">
        <v>0</v>
      </c>
    </row>
    <row r="1005" spans="1:9" x14ac:dyDescent="0.25">
      <c r="A1005" s="6">
        <v>78404</v>
      </c>
      <c r="B1005" s="111">
        <v>6536</v>
      </c>
      <c r="C1005" s="111">
        <v>0</v>
      </c>
      <c r="D1005" s="111">
        <v>0</v>
      </c>
      <c r="E1005" s="111">
        <v>0</v>
      </c>
      <c r="F1005" s="111">
        <v>0</v>
      </c>
      <c r="G1005" s="111">
        <v>0</v>
      </c>
      <c r="H1005" s="111">
        <v>0</v>
      </c>
      <c r="I1005" s="111">
        <v>0</v>
      </c>
    </row>
    <row r="1006" spans="1:9" x14ac:dyDescent="0.25">
      <c r="A1006" s="6">
        <v>78405</v>
      </c>
      <c r="B1006" s="111">
        <v>4918</v>
      </c>
      <c r="C1006" s="111">
        <v>0</v>
      </c>
      <c r="D1006" s="111">
        <v>0</v>
      </c>
      <c r="E1006" s="111">
        <v>0</v>
      </c>
      <c r="F1006" s="111">
        <v>0</v>
      </c>
      <c r="G1006" s="111">
        <v>0</v>
      </c>
      <c r="H1006" s="111">
        <v>0</v>
      </c>
      <c r="I1006" s="111">
        <v>0</v>
      </c>
    </row>
    <row r="1007" spans="1:9" x14ac:dyDescent="0.25">
      <c r="A1007" s="6">
        <v>78406</v>
      </c>
      <c r="B1007" s="111">
        <v>276</v>
      </c>
      <c r="C1007" s="111">
        <v>0</v>
      </c>
      <c r="D1007" s="111">
        <v>0</v>
      </c>
      <c r="E1007" s="111">
        <v>0</v>
      </c>
      <c r="F1007" s="111">
        <v>0</v>
      </c>
      <c r="G1007" s="111">
        <v>20</v>
      </c>
      <c r="H1007" s="111">
        <v>0</v>
      </c>
      <c r="I1007" s="111">
        <v>0</v>
      </c>
    </row>
    <row r="1008" spans="1:9" x14ac:dyDescent="0.25">
      <c r="A1008" s="6">
        <v>78407</v>
      </c>
      <c r="B1008" s="111">
        <v>648</v>
      </c>
      <c r="C1008" s="111">
        <v>0</v>
      </c>
      <c r="D1008" s="111">
        <v>0</v>
      </c>
      <c r="E1008" s="111">
        <v>0</v>
      </c>
      <c r="F1008" s="111">
        <v>0</v>
      </c>
      <c r="G1008" s="111">
        <v>0</v>
      </c>
      <c r="H1008" s="111">
        <v>0</v>
      </c>
      <c r="I1008" s="111">
        <v>0</v>
      </c>
    </row>
    <row r="1009" spans="1:9" x14ac:dyDescent="0.25">
      <c r="A1009" s="6">
        <v>78408</v>
      </c>
      <c r="B1009" s="111">
        <v>4039</v>
      </c>
      <c r="C1009" s="111">
        <v>0</v>
      </c>
      <c r="D1009" s="111">
        <v>0</v>
      </c>
      <c r="E1009" s="111">
        <v>0</v>
      </c>
      <c r="F1009" s="111">
        <v>0</v>
      </c>
      <c r="G1009" s="111">
        <v>0</v>
      </c>
      <c r="H1009" s="111">
        <v>0</v>
      </c>
      <c r="I1009" s="111">
        <v>0</v>
      </c>
    </row>
    <row r="1010" spans="1:9" x14ac:dyDescent="0.25">
      <c r="A1010" s="6">
        <v>78409</v>
      </c>
      <c r="B1010" s="111">
        <v>1050</v>
      </c>
      <c r="C1010" s="111">
        <v>0</v>
      </c>
      <c r="D1010" s="111">
        <v>0</v>
      </c>
      <c r="E1010" s="111">
        <v>0</v>
      </c>
      <c r="F1010" s="111">
        <v>0</v>
      </c>
      <c r="G1010" s="111">
        <v>0</v>
      </c>
      <c r="H1010" s="111">
        <v>0</v>
      </c>
      <c r="I1010" s="111">
        <v>0</v>
      </c>
    </row>
    <row r="1011" spans="1:9" x14ac:dyDescent="0.25">
      <c r="A1011" s="6">
        <v>78410</v>
      </c>
      <c r="B1011" s="111">
        <v>10525</v>
      </c>
      <c r="C1011" s="111">
        <v>0</v>
      </c>
      <c r="D1011" s="111">
        <v>0</v>
      </c>
      <c r="E1011" s="111">
        <v>0</v>
      </c>
      <c r="F1011" s="111">
        <v>0</v>
      </c>
      <c r="G1011" s="111">
        <v>2329</v>
      </c>
      <c r="H1011" s="111">
        <v>0</v>
      </c>
      <c r="I1011" s="111">
        <v>0</v>
      </c>
    </row>
    <row r="1012" spans="1:9" x14ac:dyDescent="0.25">
      <c r="A1012" s="6">
        <v>78411</v>
      </c>
      <c r="B1012" s="111">
        <v>10496</v>
      </c>
      <c r="C1012" s="111">
        <v>0</v>
      </c>
      <c r="D1012" s="111">
        <v>0</v>
      </c>
      <c r="E1012" s="111">
        <v>0</v>
      </c>
      <c r="F1012" s="111">
        <v>0</v>
      </c>
      <c r="G1012" s="111">
        <v>0</v>
      </c>
      <c r="H1012" s="111">
        <v>0</v>
      </c>
      <c r="I1012" s="111">
        <v>0</v>
      </c>
    </row>
    <row r="1013" spans="1:9" x14ac:dyDescent="0.25">
      <c r="A1013" s="6">
        <v>78412</v>
      </c>
      <c r="B1013" s="111">
        <v>15964</v>
      </c>
      <c r="C1013" s="111">
        <v>0</v>
      </c>
      <c r="D1013" s="111">
        <v>0</v>
      </c>
      <c r="E1013" s="111">
        <v>0</v>
      </c>
      <c r="F1013" s="111">
        <v>0</v>
      </c>
      <c r="G1013" s="111">
        <v>0</v>
      </c>
      <c r="H1013" s="111">
        <v>0</v>
      </c>
      <c r="I1013" s="111">
        <v>0</v>
      </c>
    </row>
    <row r="1014" spans="1:9" x14ac:dyDescent="0.25">
      <c r="A1014" s="6">
        <v>78413</v>
      </c>
      <c r="B1014" s="111">
        <v>15795</v>
      </c>
      <c r="C1014" s="111">
        <v>0</v>
      </c>
      <c r="D1014" s="111">
        <v>0</v>
      </c>
      <c r="E1014" s="111">
        <v>0</v>
      </c>
      <c r="F1014" s="111">
        <v>0</v>
      </c>
      <c r="G1014" s="111">
        <v>1</v>
      </c>
      <c r="H1014" s="111">
        <v>0</v>
      </c>
      <c r="I1014" s="111">
        <v>0</v>
      </c>
    </row>
    <row r="1015" spans="1:9" x14ac:dyDescent="0.25">
      <c r="A1015" s="6">
        <v>78414</v>
      </c>
      <c r="B1015" s="111">
        <v>21869</v>
      </c>
      <c r="C1015" s="111">
        <v>0</v>
      </c>
      <c r="D1015" s="111">
        <v>0</v>
      </c>
      <c r="E1015" s="111">
        <v>0</v>
      </c>
      <c r="F1015" s="111">
        <v>0</v>
      </c>
      <c r="G1015" s="111">
        <v>0</v>
      </c>
      <c r="H1015" s="111">
        <v>0</v>
      </c>
      <c r="I1015" s="111">
        <v>0</v>
      </c>
    </row>
    <row r="1016" spans="1:9" x14ac:dyDescent="0.25">
      <c r="A1016" s="6">
        <v>78415</v>
      </c>
      <c r="B1016" s="111">
        <v>14262</v>
      </c>
      <c r="C1016" s="111">
        <v>0</v>
      </c>
      <c r="D1016" s="111">
        <v>0</v>
      </c>
      <c r="E1016" s="111">
        <v>0</v>
      </c>
      <c r="F1016" s="111">
        <v>0</v>
      </c>
      <c r="G1016" s="111">
        <v>1465</v>
      </c>
      <c r="H1016" s="111">
        <v>0</v>
      </c>
      <c r="I1016" s="111">
        <v>0</v>
      </c>
    </row>
    <row r="1017" spans="1:9" x14ac:dyDescent="0.25">
      <c r="A1017" s="6">
        <v>78416</v>
      </c>
      <c r="B1017" s="111">
        <v>4697</v>
      </c>
      <c r="C1017" s="111">
        <v>0</v>
      </c>
      <c r="D1017" s="111">
        <v>0</v>
      </c>
      <c r="E1017" s="111">
        <v>0</v>
      </c>
      <c r="F1017" s="111">
        <v>0</v>
      </c>
      <c r="G1017" s="111">
        <v>3</v>
      </c>
      <c r="H1017" s="111">
        <v>0</v>
      </c>
      <c r="I1017" s="111">
        <v>0</v>
      </c>
    </row>
    <row r="1018" spans="1:9" x14ac:dyDescent="0.25">
      <c r="A1018" s="6">
        <v>78417</v>
      </c>
      <c r="B1018" s="111">
        <v>1963</v>
      </c>
      <c r="C1018" s="111">
        <v>0</v>
      </c>
      <c r="D1018" s="111">
        <v>0</v>
      </c>
      <c r="E1018" s="111">
        <v>0</v>
      </c>
      <c r="F1018" s="111">
        <v>0</v>
      </c>
      <c r="G1018" s="111">
        <v>0</v>
      </c>
      <c r="H1018" s="111">
        <v>0</v>
      </c>
      <c r="I1018" s="111">
        <v>0</v>
      </c>
    </row>
    <row r="1019" spans="1:9" x14ac:dyDescent="0.25">
      <c r="A1019" s="6">
        <v>78418</v>
      </c>
      <c r="B1019" s="111">
        <v>17195</v>
      </c>
      <c r="C1019" s="111">
        <v>0</v>
      </c>
      <c r="D1019" s="111">
        <v>0</v>
      </c>
      <c r="E1019" s="111">
        <v>0</v>
      </c>
      <c r="F1019" s="111">
        <v>0</v>
      </c>
      <c r="G1019" s="111">
        <v>0</v>
      </c>
      <c r="H1019" s="111">
        <v>0</v>
      </c>
      <c r="I1019" s="111">
        <v>0</v>
      </c>
    </row>
    <row r="1020" spans="1:9" x14ac:dyDescent="0.25">
      <c r="A1020" s="6">
        <v>78419</v>
      </c>
      <c r="B1020" s="111">
        <v>1</v>
      </c>
      <c r="C1020" s="111">
        <v>0</v>
      </c>
      <c r="D1020" s="111">
        <v>0</v>
      </c>
      <c r="E1020" s="111">
        <v>0</v>
      </c>
      <c r="F1020" s="111">
        <v>0</v>
      </c>
      <c r="G1020" s="111">
        <v>0</v>
      </c>
      <c r="H1020" s="111">
        <v>0</v>
      </c>
      <c r="I1020" s="111">
        <v>0</v>
      </c>
    </row>
    <row r="1021" spans="1:9" x14ac:dyDescent="0.25">
      <c r="A1021" s="6">
        <v>78426</v>
      </c>
      <c r="B1021" s="111">
        <v>0</v>
      </c>
      <c r="C1021" s="111">
        <v>0</v>
      </c>
      <c r="D1021" s="111">
        <v>0</v>
      </c>
      <c r="E1021" s="111">
        <v>0</v>
      </c>
      <c r="F1021" s="111">
        <v>0</v>
      </c>
      <c r="G1021" s="111">
        <v>27</v>
      </c>
      <c r="H1021" s="111">
        <v>0</v>
      </c>
      <c r="I1021" s="111">
        <v>0</v>
      </c>
    </row>
    <row r="1022" spans="1:9" x14ac:dyDescent="0.25">
      <c r="A1022" s="6">
        <v>78427</v>
      </c>
      <c r="B1022" s="111">
        <v>0</v>
      </c>
      <c r="C1022" s="111">
        <v>0</v>
      </c>
      <c r="D1022" s="111">
        <v>0</v>
      </c>
      <c r="E1022" s="111">
        <v>0</v>
      </c>
      <c r="F1022" s="111">
        <v>0</v>
      </c>
      <c r="G1022" s="111">
        <v>1</v>
      </c>
      <c r="H1022" s="111">
        <v>0</v>
      </c>
      <c r="I1022" s="111">
        <v>0</v>
      </c>
    </row>
    <row r="1023" spans="1:9" x14ac:dyDescent="0.25">
      <c r="A1023" s="6">
        <v>78460</v>
      </c>
      <c r="B1023" s="111">
        <v>0</v>
      </c>
      <c r="C1023" s="111">
        <v>0</v>
      </c>
      <c r="D1023" s="111">
        <v>0</v>
      </c>
      <c r="E1023" s="111">
        <v>0</v>
      </c>
      <c r="F1023" s="111">
        <v>0</v>
      </c>
      <c r="G1023" s="111">
        <v>7</v>
      </c>
      <c r="H1023" s="111">
        <v>0</v>
      </c>
      <c r="I1023" s="111">
        <v>0</v>
      </c>
    </row>
    <row r="1024" spans="1:9" x14ac:dyDescent="0.25">
      <c r="A1024" s="6">
        <v>78469</v>
      </c>
      <c r="B1024" s="111">
        <v>0</v>
      </c>
      <c r="C1024" s="111">
        <v>0</v>
      </c>
      <c r="D1024" s="111">
        <v>0</v>
      </c>
      <c r="E1024" s="111">
        <v>0</v>
      </c>
      <c r="F1024" s="111">
        <v>0</v>
      </c>
      <c r="G1024" s="111">
        <v>4</v>
      </c>
      <c r="H1024" s="111">
        <v>0</v>
      </c>
      <c r="I1024" s="111">
        <v>0</v>
      </c>
    </row>
    <row r="1025" spans="1:9" x14ac:dyDescent="0.25">
      <c r="A1025" s="6">
        <v>78501</v>
      </c>
      <c r="B1025" s="111">
        <v>24758</v>
      </c>
      <c r="C1025" s="111">
        <v>0</v>
      </c>
      <c r="D1025" s="111">
        <v>0</v>
      </c>
      <c r="E1025" s="111">
        <v>0</v>
      </c>
      <c r="F1025" s="111">
        <v>0</v>
      </c>
      <c r="G1025" s="111">
        <v>0</v>
      </c>
      <c r="H1025" s="111">
        <v>0</v>
      </c>
      <c r="I1025" s="111">
        <v>0</v>
      </c>
    </row>
    <row r="1026" spans="1:9" x14ac:dyDescent="0.25">
      <c r="A1026" s="6">
        <v>78503</v>
      </c>
      <c r="B1026" s="111">
        <v>8808</v>
      </c>
      <c r="C1026" s="111">
        <v>0</v>
      </c>
      <c r="D1026" s="111">
        <v>0</v>
      </c>
      <c r="E1026" s="111">
        <v>0</v>
      </c>
      <c r="F1026" s="111">
        <v>0</v>
      </c>
      <c r="G1026" s="111">
        <v>0</v>
      </c>
      <c r="H1026" s="111">
        <v>0</v>
      </c>
      <c r="I1026" s="111">
        <v>0</v>
      </c>
    </row>
    <row r="1027" spans="1:9" x14ac:dyDescent="0.25">
      <c r="A1027" s="6">
        <v>78504</v>
      </c>
      <c r="B1027" s="111">
        <v>15892</v>
      </c>
      <c r="C1027" s="111">
        <v>0</v>
      </c>
      <c r="D1027" s="111">
        <v>0</v>
      </c>
      <c r="E1027" s="111">
        <v>0</v>
      </c>
      <c r="F1027" s="111">
        <v>0</v>
      </c>
      <c r="G1027" s="111">
        <v>0</v>
      </c>
      <c r="H1027" s="111">
        <v>0</v>
      </c>
      <c r="I1027" s="111">
        <v>0</v>
      </c>
    </row>
    <row r="1028" spans="1:9" x14ac:dyDescent="0.25">
      <c r="A1028" s="6">
        <v>78516</v>
      </c>
      <c r="B1028" s="111">
        <v>8053</v>
      </c>
      <c r="C1028" s="111">
        <v>0</v>
      </c>
      <c r="D1028" s="111">
        <v>0</v>
      </c>
      <c r="E1028" s="111">
        <v>0</v>
      </c>
      <c r="F1028" s="111">
        <v>0</v>
      </c>
      <c r="G1028" s="111">
        <v>0</v>
      </c>
      <c r="H1028" s="111">
        <v>0</v>
      </c>
      <c r="I1028" s="111">
        <v>0</v>
      </c>
    </row>
    <row r="1029" spans="1:9" x14ac:dyDescent="0.25">
      <c r="A1029" s="6">
        <v>78520</v>
      </c>
      <c r="B1029" s="111">
        <v>3891</v>
      </c>
      <c r="C1029" s="111">
        <v>0</v>
      </c>
      <c r="D1029" s="111">
        <v>0</v>
      </c>
      <c r="E1029" s="111">
        <v>0</v>
      </c>
      <c r="F1029" s="111">
        <v>0</v>
      </c>
      <c r="G1029" s="111">
        <v>0</v>
      </c>
      <c r="H1029" s="111">
        <v>0</v>
      </c>
      <c r="I1029" s="111">
        <v>0</v>
      </c>
    </row>
    <row r="1030" spans="1:9" x14ac:dyDescent="0.25">
      <c r="A1030" s="6">
        <v>78521</v>
      </c>
      <c r="B1030" s="111">
        <v>3420</v>
      </c>
      <c r="C1030" s="111">
        <v>0</v>
      </c>
      <c r="D1030" s="111">
        <v>0</v>
      </c>
      <c r="E1030" s="111">
        <v>0</v>
      </c>
      <c r="F1030" s="111">
        <v>0</v>
      </c>
      <c r="G1030" s="111">
        <v>0</v>
      </c>
      <c r="H1030" s="111">
        <v>0</v>
      </c>
      <c r="I1030" s="111">
        <v>0</v>
      </c>
    </row>
    <row r="1031" spans="1:9" x14ac:dyDescent="0.25">
      <c r="A1031" s="6">
        <v>78522</v>
      </c>
      <c r="B1031" s="111">
        <v>3</v>
      </c>
      <c r="C1031" s="111">
        <v>0</v>
      </c>
      <c r="D1031" s="111">
        <v>0</v>
      </c>
      <c r="E1031" s="111">
        <v>0</v>
      </c>
      <c r="F1031" s="111">
        <v>0</v>
      </c>
      <c r="G1031" s="111">
        <v>0</v>
      </c>
      <c r="H1031" s="111">
        <v>0</v>
      </c>
      <c r="I1031" s="111">
        <v>0</v>
      </c>
    </row>
    <row r="1032" spans="1:9" x14ac:dyDescent="0.25">
      <c r="A1032" s="6">
        <v>78523</v>
      </c>
      <c r="B1032" s="111">
        <v>1</v>
      </c>
      <c r="C1032" s="111">
        <v>0</v>
      </c>
      <c r="D1032" s="111">
        <v>0</v>
      </c>
      <c r="E1032" s="111">
        <v>0</v>
      </c>
      <c r="F1032" s="111">
        <v>0</v>
      </c>
      <c r="G1032" s="111">
        <v>0</v>
      </c>
      <c r="H1032" s="111">
        <v>0</v>
      </c>
      <c r="I1032" s="111">
        <v>0</v>
      </c>
    </row>
    <row r="1033" spans="1:9" x14ac:dyDescent="0.25">
      <c r="A1033" s="6">
        <v>78526</v>
      </c>
      <c r="B1033" s="111">
        <v>2467</v>
      </c>
      <c r="C1033" s="111">
        <v>0</v>
      </c>
      <c r="D1033" s="111">
        <v>0</v>
      </c>
      <c r="E1033" s="111">
        <v>0</v>
      </c>
      <c r="F1033" s="111">
        <v>0</v>
      </c>
      <c r="G1033" s="111">
        <v>0</v>
      </c>
      <c r="H1033" s="111">
        <v>0</v>
      </c>
      <c r="I1033" s="111">
        <v>0</v>
      </c>
    </row>
    <row r="1034" spans="1:9" x14ac:dyDescent="0.25">
      <c r="A1034" s="6">
        <v>78535</v>
      </c>
      <c r="B1034" s="111">
        <v>1036</v>
      </c>
      <c r="C1034" s="111">
        <v>0</v>
      </c>
      <c r="D1034" s="111">
        <v>0</v>
      </c>
      <c r="E1034" s="111">
        <v>0</v>
      </c>
      <c r="F1034" s="111">
        <v>0</v>
      </c>
      <c r="G1034" s="111">
        <v>0</v>
      </c>
      <c r="H1034" s="111">
        <v>0</v>
      </c>
      <c r="I1034" s="111">
        <v>0</v>
      </c>
    </row>
    <row r="1035" spans="1:9" x14ac:dyDescent="0.25">
      <c r="A1035" s="6">
        <v>78537</v>
      </c>
      <c r="B1035" s="111">
        <v>8361</v>
      </c>
      <c r="C1035" s="111">
        <v>0</v>
      </c>
      <c r="D1035" s="111">
        <v>0</v>
      </c>
      <c r="E1035" s="111">
        <v>0</v>
      </c>
      <c r="F1035" s="111">
        <v>0</v>
      </c>
      <c r="G1035" s="111">
        <v>0</v>
      </c>
      <c r="H1035" s="111">
        <v>0</v>
      </c>
      <c r="I1035" s="111">
        <v>0</v>
      </c>
    </row>
    <row r="1036" spans="1:9" x14ac:dyDescent="0.25">
      <c r="A1036" s="6">
        <v>78538</v>
      </c>
      <c r="B1036" s="111">
        <v>2110</v>
      </c>
      <c r="C1036" s="111">
        <v>0</v>
      </c>
      <c r="D1036" s="111">
        <v>0</v>
      </c>
      <c r="E1036" s="111">
        <v>0</v>
      </c>
      <c r="F1036" s="111">
        <v>0</v>
      </c>
      <c r="G1036" s="111">
        <v>0</v>
      </c>
      <c r="H1036" s="111">
        <v>0</v>
      </c>
      <c r="I1036" s="111">
        <v>0</v>
      </c>
    </row>
    <row r="1037" spans="1:9" x14ac:dyDescent="0.25">
      <c r="A1037" s="6">
        <v>78539</v>
      </c>
      <c r="B1037" s="111">
        <v>13944</v>
      </c>
      <c r="C1037" s="111">
        <v>0</v>
      </c>
      <c r="D1037" s="111">
        <v>0</v>
      </c>
      <c r="E1037" s="111">
        <v>0</v>
      </c>
      <c r="F1037" s="111">
        <v>0</v>
      </c>
      <c r="G1037" s="111">
        <v>0</v>
      </c>
      <c r="H1037" s="111">
        <v>0</v>
      </c>
      <c r="I1037" s="111">
        <v>0</v>
      </c>
    </row>
    <row r="1038" spans="1:9" x14ac:dyDescent="0.25">
      <c r="A1038" s="6">
        <v>78540</v>
      </c>
      <c r="B1038" s="111">
        <v>8</v>
      </c>
      <c r="C1038" s="111">
        <v>0</v>
      </c>
      <c r="D1038" s="111">
        <v>0</v>
      </c>
      <c r="E1038" s="111">
        <v>0</v>
      </c>
      <c r="F1038" s="111">
        <v>0</v>
      </c>
      <c r="G1038" s="111">
        <v>0</v>
      </c>
      <c r="H1038" s="111">
        <v>0</v>
      </c>
      <c r="I1038" s="111">
        <v>0</v>
      </c>
    </row>
    <row r="1039" spans="1:9" x14ac:dyDescent="0.25">
      <c r="A1039" s="6">
        <v>78541</v>
      </c>
      <c r="B1039" s="111">
        <v>9086</v>
      </c>
      <c r="C1039" s="111">
        <v>0</v>
      </c>
      <c r="D1039" s="111">
        <v>0</v>
      </c>
      <c r="E1039" s="111">
        <v>0</v>
      </c>
      <c r="F1039" s="111">
        <v>0</v>
      </c>
      <c r="G1039" s="111">
        <v>0</v>
      </c>
      <c r="H1039" s="111">
        <v>0</v>
      </c>
      <c r="I1039" s="111">
        <v>0</v>
      </c>
    </row>
    <row r="1040" spans="1:9" x14ac:dyDescent="0.25">
      <c r="A1040" s="6">
        <v>78542</v>
      </c>
      <c r="B1040" s="111">
        <v>6298</v>
      </c>
      <c r="C1040" s="111">
        <v>0</v>
      </c>
      <c r="D1040" s="111">
        <v>0</v>
      </c>
      <c r="E1040" s="111">
        <v>0</v>
      </c>
      <c r="F1040" s="111">
        <v>0</v>
      </c>
      <c r="G1040" s="111">
        <v>0</v>
      </c>
      <c r="H1040" s="111">
        <v>0</v>
      </c>
      <c r="I1040" s="111">
        <v>0</v>
      </c>
    </row>
    <row r="1041" spans="1:9" x14ac:dyDescent="0.25">
      <c r="A1041" s="6">
        <v>78543</v>
      </c>
      <c r="B1041" s="111">
        <v>4514</v>
      </c>
      <c r="C1041" s="111">
        <v>0</v>
      </c>
      <c r="D1041" s="111">
        <v>0</v>
      </c>
      <c r="E1041" s="111">
        <v>0</v>
      </c>
      <c r="F1041" s="111">
        <v>0</v>
      </c>
      <c r="G1041" s="111">
        <v>0</v>
      </c>
      <c r="H1041" s="111">
        <v>0</v>
      </c>
      <c r="I1041" s="111">
        <v>0</v>
      </c>
    </row>
    <row r="1042" spans="1:9" x14ac:dyDescent="0.25">
      <c r="A1042" s="6">
        <v>78547</v>
      </c>
      <c r="B1042" s="111">
        <v>204</v>
      </c>
      <c r="C1042" s="111">
        <v>0</v>
      </c>
      <c r="D1042" s="111">
        <v>0</v>
      </c>
      <c r="E1042" s="111">
        <v>0</v>
      </c>
      <c r="F1042" s="111">
        <v>0</v>
      </c>
      <c r="G1042" s="111">
        <v>0</v>
      </c>
      <c r="H1042" s="111">
        <v>0</v>
      </c>
      <c r="I1042" s="111">
        <v>0</v>
      </c>
    </row>
    <row r="1043" spans="1:9" x14ac:dyDescent="0.25">
      <c r="A1043" s="6">
        <v>78548</v>
      </c>
      <c r="B1043" s="111">
        <v>3067</v>
      </c>
      <c r="C1043" s="111">
        <v>0</v>
      </c>
      <c r="D1043" s="111">
        <v>0</v>
      </c>
      <c r="E1043" s="111">
        <v>0</v>
      </c>
      <c r="F1043" s="111">
        <v>0</v>
      </c>
      <c r="G1043" s="111">
        <v>0</v>
      </c>
      <c r="H1043" s="111">
        <v>0</v>
      </c>
      <c r="I1043" s="111">
        <v>0</v>
      </c>
    </row>
    <row r="1044" spans="1:9" x14ac:dyDescent="0.25">
      <c r="A1044" s="6">
        <v>78549</v>
      </c>
      <c r="B1044" s="111">
        <v>480</v>
      </c>
      <c r="C1044" s="111">
        <v>0</v>
      </c>
      <c r="D1044" s="111">
        <v>0</v>
      </c>
      <c r="E1044" s="111">
        <v>0</v>
      </c>
      <c r="F1044" s="111">
        <v>0</v>
      </c>
      <c r="G1044" s="111">
        <v>0</v>
      </c>
      <c r="H1044" s="111">
        <v>0</v>
      </c>
      <c r="I1044" s="111">
        <v>0</v>
      </c>
    </row>
    <row r="1045" spans="1:9" x14ac:dyDescent="0.25">
      <c r="A1045" s="6">
        <v>78550</v>
      </c>
      <c r="B1045" s="111">
        <v>20893</v>
      </c>
      <c r="C1045" s="111">
        <v>0</v>
      </c>
      <c r="D1045" s="111">
        <v>0</v>
      </c>
      <c r="E1045" s="111">
        <v>0</v>
      </c>
      <c r="F1045" s="111">
        <v>0</v>
      </c>
      <c r="G1045" s="111">
        <v>0</v>
      </c>
      <c r="H1045" s="111">
        <v>0</v>
      </c>
      <c r="I1045" s="111">
        <v>0</v>
      </c>
    </row>
    <row r="1046" spans="1:9" x14ac:dyDescent="0.25">
      <c r="A1046" s="6">
        <v>78552</v>
      </c>
      <c r="B1046" s="111">
        <v>10200</v>
      </c>
      <c r="C1046" s="111">
        <v>0</v>
      </c>
      <c r="D1046" s="111">
        <v>0</v>
      </c>
      <c r="E1046" s="111">
        <v>0</v>
      </c>
      <c r="F1046" s="111">
        <v>0</v>
      </c>
      <c r="G1046" s="111">
        <v>0</v>
      </c>
      <c r="H1046" s="111">
        <v>0</v>
      </c>
      <c r="I1046" s="111">
        <v>0</v>
      </c>
    </row>
    <row r="1047" spans="1:9" x14ac:dyDescent="0.25">
      <c r="A1047" s="6">
        <v>78557</v>
      </c>
      <c r="B1047" s="111">
        <v>1981</v>
      </c>
      <c r="C1047" s="111">
        <v>0</v>
      </c>
      <c r="D1047" s="111">
        <v>0</v>
      </c>
      <c r="E1047" s="111">
        <v>0</v>
      </c>
      <c r="F1047" s="111">
        <v>0</v>
      </c>
      <c r="G1047" s="111">
        <v>0</v>
      </c>
      <c r="H1047" s="111">
        <v>0</v>
      </c>
      <c r="I1047" s="111">
        <v>0</v>
      </c>
    </row>
    <row r="1048" spans="1:9" x14ac:dyDescent="0.25">
      <c r="A1048" s="6">
        <v>78558</v>
      </c>
      <c r="B1048" s="111">
        <v>708</v>
      </c>
      <c r="C1048" s="111">
        <v>0</v>
      </c>
      <c r="D1048" s="111">
        <v>0</v>
      </c>
      <c r="E1048" s="111">
        <v>0</v>
      </c>
      <c r="F1048" s="111">
        <v>0</v>
      </c>
      <c r="G1048" s="111">
        <v>0</v>
      </c>
      <c r="H1048" s="111">
        <v>0</v>
      </c>
      <c r="I1048" s="111">
        <v>0</v>
      </c>
    </row>
    <row r="1049" spans="1:9" x14ac:dyDescent="0.25">
      <c r="A1049" s="6">
        <v>78559</v>
      </c>
      <c r="B1049" s="111">
        <v>5153</v>
      </c>
      <c r="C1049" s="111">
        <v>0</v>
      </c>
      <c r="D1049" s="111">
        <v>0</v>
      </c>
      <c r="E1049" s="111">
        <v>0</v>
      </c>
      <c r="F1049" s="111">
        <v>0</v>
      </c>
      <c r="G1049" s="111">
        <v>0</v>
      </c>
      <c r="H1049" s="111">
        <v>0</v>
      </c>
      <c r="I1049" s="111">
        <v>0</v>
      </c>
    </row>
    <row r="1050" spans="1:9" x14ac:dyDescent="0.25">
      <c r="A1050" s="6">
        <v>78560</v>
      </c>
      <c r="B1050" s="111">
        <v>2146</v>
      </c>
      <c r="C1050" s="111">
        <v>0</v>
      </c>
      <c r="D1050" s="111">
        <v>0</v>
      </c>
      <c r="E1050" s="111">
        <v>0</v>
      </c>
      <c r="F1050" s="111">
        <v>0</v>
      </c>
      <c r="G1050" s="111">
        <v>0</v>
      </c>
      <c r="H1050" s="111">
        <v>0</v>
      </c>
      <c r="I1050" s="111">
        <v>0</v>
      </c>
    </row>
    <row r="1051" spans="1:9" x14ac:dyDescent="0.25">
      <c r="A1051" s="6">
        <v>78562</v>
      </c>
      <c r="B1051" s="111">
        <v>471</v>
      </c>
      <c r="C1051" s="111">
        <v>0</v>
      </c>
      <c r="D1051" s="111">
        <v>0</v>
      </c>
      <c r="E1051" s="111">
        <v>0</v>
      </c>
      <c r="F1051" s="111">
        <v>0</v>
      </c>
      <c r="G1051" s="111">
        <v>0</v>
      </c>
      <c r="H1051" s="111">
        <v>0</v>
      </c>
      <c r="I1051" s="111">
        <v>0</v>
      </c>
    </row>
    <row r="1052" spans="1:9" x14ac:dyDescent="0.25">
      <c r="A1052" s="6">
        <v>78565</v>
      </c>
      <c r="B1052" s="111">
        <v>131</v>
      </c>
      <c r="C1052" s="111">
        <v>0</v>
      </c>
      <c r="D1052" s="111">
        <v>0</v>
      </c>
      <c r="E1052" s="111">
        <v>0</v>
      </c>
      <c r="F1052" s="111">
        <v>0</v>
      </c>
      <c r="G1052" s="111">
        <v>0</v>
      </c>
      <c r="H1052" s="111">
        <v>0</v>
      </c>
      <c r="I1052" s="111">
        <v>0</v>
      </c>
    </row>
    <row r="1053" spans="1:9" x14ac:dyDescent="0.25">
      <c r="A1053" s="6">
        <v>78566</v>
      </c>
      <c r="B1053" s="111">
        <v>6805</v>
      </c>
      <c r="C1053" s="111">
        <v>0</v>
      </c>
      <c r="D1053" s="111">
        <v>0</v>
      </c>
      <c r="E1053" s="111">
        <v>0</v>
      </c>
      <c r="F1053" s="111">
        <v>0</v>
      </c>
      <c r="G1053" s="111">
        <v>0</v>
      </c>
      <c r="H1053" s="111">
        <v>0</v>
      </c>
      <c r="I1053" s="111">
        <v>0</v>
      </c>
    </row>
    <row r="1054" spans="1:9" x14ac:dyDescent="0.25">
      <c r="A1054" s="6">
        <v>78567</v>
      </c>
      <c r="B1054" s="111">
        <v>134</v>
      </c>
      <c r="C1054" s="111">
        <v>0</v>
      </c>
      <c r="D1054" s="111">
        <v>0</v>
      </c>
      <c r="E1054" s="111">
        <v>0</v>
      </c>
      <c r="F1054" s="111">
        <v>0</v>
      </c>
      <c r="G1054" s="111">
        <v>0</v>
      </c>
      <c r="H1054" s="111">
        <v>0</v>
      </c>
      <c r="I1054" s="111">
        <v>0</v>
      </c>
    </row>
    <row r="1055" spans="1:9" x14ac:dyDescent="0.25">
      <c r="A1055" s="6">
        <v>78568</v>
      </c>
      <c r="B1055" s="111">
        <v>1</v>
      </c>
      <c r="C1055" s="111">
        <v>0</v>
      </c>
      <c r="D1055" s="111">
        <v>0</v>
      </c>
      <c r="E1055" s="111">
        <v>0</v>
      </c>
      <c r="F1055" s="111">
        <v>0</v>
      </c>
      <c r="G1055" s="111">
        <v>0</v>
      </c>
      <c r="H1055" s="111">
        <v>0</v>
      </c>
      <c r="I1055" s="111">
        <v>0</v>
      </c>
    </row>
    <row r="1056" spans="1:9" x14ac:dyDescent="0.25">
      <c r="A1056" s="6">
        <v>78569</v>
      </c>
      <c r="B1056" s="111">
        <v>832</v>
      </c>
      <c r="C1056" s="111">
        <v>0</v>
      </c>
      <c r="D1056" s="111">
        <v>0</v>
      </c>
      <c r="E1056" s="111">
        <v>0</v>
      </c>
      <c r="F1056" s="111">
        <v>0</v>
      </c>
      <c r="G1056" s="111">
        <v>0</v>
      </c>
      <c r="H1056" s="111">
        <v>0</v>
      </c>
      <c r="I1056" s="111">
        <v>0</v>
      </c>
    </row>
    <row r="1057" spans="1:9" x14ac:dyDescent="0.25">
      <c r="A1057" s="6">
        <v>78570</v>
      </c>
      <c r="B1057" s="111">
        <v>7498</v>
      </c>
      <c r="C1057" s="111">
        <v>0</v>
      </c>
      <c r="D1057" s="111">
        <v>0</v>
      </c>
      <c r="E1057" s="111">
        <v>0</v>
      </c>
      <c r="F1057" s="111">
        <v>0</v>
      </c>
      <c r="G1057" s="111">
        <v>0</v>
      </c>
      <c r="H1057" s="111">
        <v>0</v>
      </c>
      <c r="I1057" s="111">
        <v>0</v>
      </c>
    </row>
    <row r="1058" spans="1:9" x14ac:dyDescent="0.25">
      <c r="A1058" s="6">
        <v>78572</v>
      </c>
      <c r="B1058" s="111">
        <v>35780</v>
      </c>
      <c r="C1058" s="111">
        <v>0</v>
      </c>
      <c r="D1058" s="111">
        <v>0</v>
      </c>
      <c r="E1058" s="111">
        <v>0</v>
      </c>
      <c r="F1058" s="111">
        <v>0</v>
      </c>
      <c r="G1058" s="111">
        <v>0</v>
      </c>
      <c r="H1058" s="111">
        <v>0</v>
      </c>
      <c r="I1058" s="111">
        <v>0</v>
      </c>
    </row>
    <row r="1059" spans="1:9" x14ac:dyDescent="0.25">
      <c r="A1059" s="6">
        <v>78573</v>
      </c>
      <c r="B1059" s="111">
        <v>4759</v>
      </c>
      <c r="C1059" s="111">
        <v>0</v>
      </c>
      <c r="D1059" s="111">
        <v>0</v>
      </c>
      <c r="E1059" s="111">
        <v>0</v>
      </c>
      <c r="F1059" s="111">
        <v>0</v>
      </c>
      <c r="G1059" s="111">
        <v>0</v>
      </c>
      <c r="H1059" s="111">
        <v>0</v>
      </c>
      <c r="I1059" s="111">
        <v>0</v>
      </c>
    </row>
    <row r="1060" spans="1:9" x14ac:dyDescent="0.25">
      <c r="A1060" s="6">
        <v>78574</v>
      </c>
      <c r="B1060" s="111">
        <v>11610</v>
      </c>
      <c r="C1060" s="111">
        <v>0</v>
      </c>
      <c r="D1060" s="111">
        <v>0</v>
      </c>
      <c r="E1060" s="111">
        <v>0</v>
      </c>
      <c r="F1060" s="111">
        <v>0</v>
      </c>
      <c r="G1060" s="111">
        <v>0</v>
      </c>
      <c r="H1060" s="111">
        <v>0</v>
      </c>
      <c r="I1060" s="111">
        <v>0</v>
      </c>
    </row>
    <row r="1061" spans="1:9" x14ac:dyDescent="0.25">
      <c r="A1061" s="6">
        <v>78575</v>
      </c>
      <c r="B1061" s="111">
        <v>2659</v>
      </c>
      <c r="C1061" s="111">
        <v>0</v>
      </c>
      <c r="D1061" s="111">
        <v>0</v>
      </c>
      <c r="E1061" s="111">
        <v>0</v>
      </c>
      <c r="F1061" s="111">
        <v>0</v>
      </c>
      <c r="G1061" s="111">
        <v>0</v>
      </c>
      <c r="H1061" s="111">
        <v>0</v>
      </c>
      <c r="I1061" s="111">
        <v>0</v>
      </c>
    </row>
    <row r="1062" spans="1:9" x14ac:dyDescent="0.25">
      <c r="A1062" s="6">
        <v>78576</v>
      </c>
      <c r="B1062" s="111">
        <v>4064</v>
      </c>
      <c r="C1062" s="111">
        <v>0</v>
      </c>
      <c r="D1062" s="111">
        <v>0</v>
      </c>
      <c r="E1062" s="111">
        <v>0</v>
      </c>
      <c r="F1062" s="111">
        <v>0</v>
      </c>
      <c r="G1062" s="111">
        <v>0</v>
      </c>
      <c r="H1062" s="111">
        <v>0</v>
      </c>
      <c r="I1062" s="111">
        <v>0</v>
      </c>
    </row>
    <row r="1063" spans="1:9" x14ac:dyDescent="0.25">
      <c r="A1063" s="6">
        <v>78577</v>
      </c>
      <c r="B1063" s="111">
        <v>14031</v>
      </c>
      <c r="C1063" s="111">
        <v>0</v>
      </c>
      <c r="D1063" s="111">
        <v>0</v>
      </c>
      <c r="E1063" s="111">
        <v>0</v>
      </c>
      <c r="F1063" s="111">
        <v>0</v>
      </c>
      <c r="G1063" s="111">
        <v>0</v>
      </c>
      <c r="H1063" s="111">
        <v>0</v>
      </c>
      <c r="I1063" s="111">
        <v>0</v>
      </c>
    </row>
    <row r="1064" spans="1:9" x14ac:dyDescent="0.25">
      <c r="A1064" s="6">
        <v>78578</v>
      </c>
      <c r="B1064" s="111">
        <v>6013</v>
      </c>
      <c r="C1064" s="111">
        <v>0</v>
      </c>
      <c r="D1064" s="111">
        <v>0</v>
      </c>
      <c r="E1064" s="111">
        <v>0</v>
      </c>
      <c r="F1064" s="111">
        <v>0</v>
      </c>
      <c r="G1064" s="111">
        <v>0</v>
      </c>
      <c r="H1064" s="111">
        <v>0</v>
      </c>
      <c r="I1064" s="111">
        <v>0</v>
      </c>
    </row>
    <row r="1065" spans="1:9" x14ac:dyDescent="0.25">
      <c r="A1065" s="6">
        <v>78579</v>
      </c>
      <c r="B1065" s="111">
        <v>1748</v>
      </c>
      <c r="C1065" s="111">
        <v>0</v>
      </c>
      <c r="D1065" s="111">
        <v>0</v>
      </c>
      <c r="E1065" s="111">
        <v>0</v>
      </c>
      <c r="F1065" s="111">
        <v>0</v>
      </c>
      <c r="G1065" s="111">
        <v>0</v>
      </c>
      <c r="H1065" s="111">
        <v>0</v>
      </c>
      <c r="I1065" s="111">
        <v>0</v>
      </c>
    </row>
    <row r="1066" spans="1:9" x14ac:dyDescent="0.25">
      <c r="A1066" s="6">
        <v>78580</v>
      </c>
      <c r="B1066" s="111">
        <v>2901</v>
      </c>
      <c r="C1066" s="111">
        <v>0</v>
      </c>
      <c r="D1066" s="111">
        <v>0</v>
      </c>
      <c r="E1066" s="111">
        <v>0</v>
      </c>
      <c r="F1066" s="111">
        <v>0</v>
      </c>
      <c r="G1066" s="111">
        <v>0</v>
      </c>
      <c r="H1066" s="111">
        <v>0</v>
      </c>
      <c r="I1066" s="111">
        <v>0</v>
      </c>
    </row>
    <row r="1067" spans="1:9" x14ac:dyDescent="0.25">
      <c r="A1067" s="6">
        <v>78582</v>
      </c>
      <c r="B1067" s="111">
        <v>12572</v>
      </c>
      <c r="C1067" s="111">
        <v>0</v>
      </c>
      <c r="D1067" s="111">
        <v>0</v>
      </c>
      <c r="E1067" s="111">
        <v>0</v>
      </c>
      <c r="F1067" s="111">
        <v>0</v>
      </c>
      <c r="G1067" s="111">
        <v>0</v>
      </c>
      <c r="H1067" s="111">
        <v>0</v>
      </c>
      <c r="I1067" s="111">
        <v>0</v>
      </c>
    </row>
    <row r="1068" spans="1:9" x14ac:dyDescent="0.25">
      <c r="A1068" s="6">
        <v>78583</v>
      </c>
      <c r="B1068" s="111">
        <v>1301</v>
      </c>
      <c r="C1068" s="111">
        <v>0</v>
      </c>
      <c r="D1068" s="111">
        <v>0</v>
      </c>
      <c r="E1068" s="111">
        <v>0</v>
      </c>
      <c r="F1068" s="111">
        <v>0</v>
      </c>
      <c r="G1068" s="111">
        <v>0</v>
      </c>
      <c r="H1068" s="111">
        <v>0</v>
      </c>
      <c r="I1068" s="111">
        <v>0</v>
      </c>
    </row>
    <row r="1069" spans="1:9" x14ac:dyDescent="0.25">
      <c r="A1069" s="6">
        <v>78584</v>
      </c>
      <c r="B1069" s="111">
        <v>4537</v>
      </c>
      <c r="C1069" s="111">
        <v>0</v>
      </c>
      <c r="D1069" s="111">
        <v>0</v>
      </c>
      <c r="E1069" s="111">
        <v>0</v>
      </c>
      <c r="F1069" s="111">
        <v>0</v>
      </c>
      <c r="G1069" s="111">
        <v>0</v>
      </c>
      <c r="H1069" s="111">
        <v>0</v>
      </c>
      <c r="I1069" s="111">
        <v>0</v>
      </c>
    </row>
    <row r="1070" spans="1:9" x14ac:dyDescent="0.25">
      <c r="A1070" s="6">
        <v>78586</v>
      </c>
      <c r="B1070" s="111">
        <v>12478</v>
      </c>
      <c r="C1070" s="111">
        <v>0</v>
      </c>
      <c r="D1070" s="111">
        <v>0</v>
      </c>
      <c r="E1070" s="111">
        <v>0</v>
      </c>
      <c r="F1070" s="111">
        <v>0</v>
      </c>
      <c r="G1070" s="111">
        <v>0</v>
      </c>
      <c r="H1070" s="111">
        <v>0</v>
      </c>
      <c r="I1070" s="111">
        <v>0</v>
      </c>
    </row>
    <row r="1071" spans="1:9" x14ac:dyDescent="0.25">
      <c r="A1071" s="6">
        <v>78588</v>
      </c>
      <c r="B1071" s="111">
        <v>1</v>
      </c>
      <c r="C1071" s="111">
        <v>0</v>
      </c>
      <c r="D1071" s="111">
        <v>0</v>
      </c>
      <c r="E1071" s="111">
        <v>0</v>
      </c>
      <c r="F1071" s="111">
        <v>0</v>
      </c>
      <c r="G1071" s="111">
        <v>0</v>
      </c>
      <c r="H1071" s="111">
        <v>0</v>
      </c>
      <c r="I1071" s="111">
        <v>0</v>
      </c>
    </row>
    <row r="1072" spans="1:9" x14ac:dyDescent="0.25">
      <c r="A1072" s="6">
        <v>78589</v>
      </c>
      <c r="B1072" s="111">
        <v>5002</v>
      </c>
      <c r="C1072" s="111">
        <v>0</v>
      </c>
      <c r="D1072" s="111">
        <v>0</v>
      </c>
      <c r="E1072" s="111">
        <v>0</v>
      </c>
      <c r="F1072" s="111">
        <v>0</v>
      </c>
      <c r="G1072" s="111">
        <v>0</v>
      </c>
      <c r="H1072" s="111">
        <v>0</v>
      </c>
      <c r="I1072" s="111">
        <v>0</v>
      </c>
    </row>
    <row r="1073" spans="1:9" x14ac:dyDescent="0.25">
      <c r="A1073" s="6">
        <v>78592</v>
      </c>
      <c r="B1073" s="111">
        <v>330</v>
      </c>
      <c r="C1073" s="111">
        <v>0</v>
      </c>
      <c r="D1073" s="111">
        <v>0</v>
      </c>
      <c r="E1073" s="111">
        <v>0</v>
      </c>
      <c r="F1073" s="111">
        <v>0</v>
      </c>
      <c r="G1073" s="111">
        <v>0</v>
      </c>
      <c r="H1073" s="111">
        <v>0</v>
      </c>
      <c r="I1073" s="111">
        <v>0</v>
      </c>
    </row>
    <row r="1074" spans="1:9" x14ac:dyDescent="0.25">
      <c r="A1074" s="6">
        <v>78593</v>
      </c>
      <c r="B1074" s="111">
        <v>1147</v>
      </c>
      <c r="C1074" s="111">
        <v>0</v>
      </c>
      <c r="D1074" s="111">
        <v>0</v>
      </c>
      <c r="E1074" s="111">
        <v>0</v>
      </c>
      <c r="F1074" s="111">
        <v>0</v>
      </c>
      <c r="G1074" s="111">
        <v>0</v>
      </c>
      <c r="H1074" s="111">
        <v>0</v>
      </c>
      <c r="I1074" s="111">
        <v>0</v>
      </c>
    </row>
    <row r="1075" spans="1:9" x14ac:dyDescent="0.25">
      <c r="A1075" s="6">
        <v>78594</v>
      </c>
      <c r="B1075" s="111">
        <v>619</v>
      </c>
      <c r="C1075" s="111">
        <v>0</v>
      </c>
      <c r="D1075" s="111">
        <v>0</v>
      </c>
      <c r="E1075" s="111">
        <v>0</v>
      </c>
      <c r="F1075" s="111">
        <v>0</v>
      </c>
      <c r="G1075" s="111">
        <v>0</v>
      </c>
      <c r="H1075" s="111">
        <v>0</v>
      </c>
      <c r="I1075" s="111">
        <v>0</v>
      </c>
    </row>
    <row r="1076" spans="1:9" x14ac:dyDescent="0.25">
      <c r="A1076" s="6">
        <v>78595</v>
      </c>
      <c r="B1076" s="111">
        <v>2254</v>
      </c>
      <c r="C1076" s="111">
        <v>0</v>
      </c>
      <c r="D1076" s="111">
        <v>0</v>
      </c>
      <c r="E1076" s="111">
        <v>0</v>
      </c>
      <c r="F1076" s="111">
        <v>0</v>
      </c>
      <c r="G1076" s="111">
        <v>0</v>
      </c>
      <c r="H1076" s="111">
        <v>0</v>
      </c>
      <c r="I1076" s="111">
        <v>0</v>
      </c>
    </row>
    <row r="1077" spans="1:9" x14ac:dyDescent="0.25">
      <c r="A1077" s="6">
        <v>78596</v>
      </c>
      <c r="B1077" s="111">
        <v>13948</v>
      </c>
      <c r="C1077" s="111">
        <v>0</v>
      </c>
      <c r="D1077" s="111">
        <v>0</v>
      </c>
      <c r="E1077" s="111">
        <v>0</v>
      </c>
      <c r="F1077" s="111">
        <v>0</v>
      </c>
      <c r="G1077" s="111">
        <v>0</v>
      </c>
      <c r="H1077" s="111">
        <v>0</v>
      </c>
      <c r="I1077" s="111">
        <v>0</v>
      </c>
    </row>
    <row r="1078" spans="1:9" x14ac:dyDescent="0.25">
      <c r="A1078" s="6">
        <v>78597</v>
      </c>
      <c r="B1078" s="111">
        <v>7538</v>
      </c>
      <c r="C1078" s="111">
        <v>0</v>
      </c>
      <c r="D1078" s="111">
        <v>0</v>
      </c>
      <c r="E1078" s="111">
        <v>0</v>
      </c>
      <c r="F1078" s="111">
        <v>0</v>
      </c>
      <c r="G1078" s="111">
        <v>0</v>
      </c>
      <c r="H1078" s="111">
        <v>0</v>
      </c>
      <c r="I1078" s="111">
        <v>0</v>
      </c>
    </row>
    <row r="1079" spans="1:9" x14ac:dyDescent="0.25">
      <c r="A1079" s="6">
        <v>78598</v>
      </c>
      <c r="B1079" s="111">
        <v>598</v>
      </c>
      <c r="C1079" s="111">
        <v>0</v>
      </c>
      <c r="D1079" s="111">
        <v>0</v>
      </c>
      <c r="E1079" s="111">
        <v>0</v>
      </c>
      <c r="F1079" s="111">
        <v>0</v>
      </c>
      <c r="G1079" s="111">
        <v>0</v>
      </c>
      <c r="H1079" s="111">
        <v>0</v>
      </c>
      <c r="I1079" s="111">
        <v>0</v>
      </c>
    </row>
    <row r="1080" spans="1:9" x14ac:dyDescent="0.25">
      <c r="A1080" s="6">
        <v>78599</v>
      </c>
      <c r="B1080" s="111">
        <v>1134</v>
      </c>
      <c r="C1080" s="111">
        <v>0</v>
      </c>
      <c r="D1080" s="111">
        <v>0</v>
      </c>
      <c r="E1080" s="111">
        <v>0</v>
      </c>
      <c r="F1080" s="111">
        <v>0</v>
      </c>
      <c r="G1080" s="111">
        <v>0</v>
      </c>
      <c r="H1080" s="111">
        <v>0</v>
      </c>
      <c r="I1080" s="111">
        <v>0</v>
      </c>
    </row>
    <row r="1081" spans="1:9" x14ac:dyDescent="0.25">
      <c r="A1081" s="6">
        <v>78602</v>
      </c>
      <c r="B1081" s="111">
        <v>0</v>
      </c>
      <c r="C1081" s="111">
        <v>1</v>
      </c>
      <c r="D1081" s="111">
        <v>0</v>
      </c>
      <c r="E1081" s="111">
        <v>0</v>
      </c>
      <c r="F1081" s="111">
        <v>0</v>
      </c>
      <c r="G1081" s="111">
        <v>0</v>
      </c>
      <c r="H1081" s="111">
        <v>0</v>
      </c>
      <c r="I1081" s="111">
        <v>0</v>
      </c>
    </row>
    <row r="1082" spans="1:9" x14ac:dyDescent="0.25">
      <c r="A1082" s="6">
        <v>78604</v>
      </c>
      <c r="B1082" s="111">
        <v>4</v>
      </c>
      <c r="C1082" s="111">
        <v>0</v>
      </c>
      <c r="D1082" s="111">
        <v>0</v>
      </c>
      <c r="E1082" s="111">
        <v>0</v>
      </c>
      <c r="F1082" s="111">
        <v>0</v>
      </c>
      <c r="G1082" s="111">
        <v>0</v>
      </c>
      <c r="H1082" s="111">
        <v>0</v>
      </c>
      <c r="I1082" s="111">
        <v>0</v>
      </c>
    </row>
    <row r="1083" spans="1:9" x14ac:dyDescent="0.25">
      <c r="A1083" s="6">
        <v>78608</v>
      </c>
      <c r="B1083" s="111">
        <v>0</v>
      </c>
      <c r="C1083" s="111">
        <v>0</v>
      </c>
      <c r="D1083" s="111">
        <v>0</v>
      </c>
      <c r="E1083" s="111">
        <v>0</v>
      </c>
      <c r="F1083" s="111">
        <v>0</v>
      </c>
      <c r="G1083" s="111">
        <v>0</v>
      </c>
      <c r="H1083" s="111">
        <v>63</v>
      </c>
      <c r="I1083" s="111">
        <v>0</v>
      </c>
    </row>
    <row r="1084" spans="1:9" x14ac:dyDescent="0.25">
      <c r="A1084" s="6">
        <v>78615</v>
      </c>
      <c r="B1084" s="111">
        <v>0</v>
      </c>
      <c r="C1084" s="111">
        <v>0</v>
      </c>
      <c r="D1084" s="111">
        <v>0</v>
      </c>
      <c r="E1084" s="111">
        <v>0</v>
      </c>
      <c r="F1084" s="111">
        <v>0</v>
      </c>
      <c r="G1084" s="111">
        <v>0</v>
      </c>
      <c r="H1084" s="111">
        <v>562</v>
      </c>
      <c r="I1084" s="111">
        <v>0</v>
      </c>
    </row>
    <row r="1085" spans="1:9" x14ac:dyDescent="0.25">
      <c r="A1085" s="6">
        <v>78621</v>
      </c>
      <c r="B1085" s="111">
        <v>0</v>
      </c>
      <c r="C1085" s="111">
        <v>0</v>
      </c>
      <c r="D1085" s="111">
        <v>0</v>
      </c>
      <c r="E1085" s="111">
        <v>0</v>
      </c>
      <c r="F1085" s="111">
        <v>0</v>
      </c>
      <c r="G1085" s="111">
        <v>0</v>
      </c>
      <c r="H1085" s="111">
        <v>7529</v>
      </c>
      <c r="I1085" s="111">
        <v>0</v>
      </c>
    </row>
    <row r="1086" spans="1:9" x14ac:dyDescent="0.25">
      <c r="A1086" s="6">
        <v>78626</v>
      </c>
      <c r="B1086" s="111">
        <v>0</v>
      </c>
      <c r="C1086" s="111">
        <v>0</v>
      </c>
      <c r="D1086" s="111">
        <v>0</v>
      </c>
      <c r="E1086" s="111">
        <v>0</v>
      </c>
      <c r="F1086" s="111">
        <v>0</v>
      </c>
      <c r="G1086" s="111">
        <v>0</v>
      </c>
      <c r="H1086" s="111">
        <v>11345</v>
      </c>
      <c r="I1086" s="111">
        <v>0</v>
      </c>
    </row>
    <row r="1087" spans="1:9" x14ac:dyDescent="0.25">
      <c r="A1087" s="6">
        <v>78628</v>
      </c>
      <c r="B1087" s="111">
        <v>0</v>
      </c>
      <c r="C1087" s="111">
        <v>0</v>
      </c>
      <c r="D1087" s="111">
        <v>0</v>
      </c>
      <c r="E1087" s="111">
        <v>0</v>
      </c>
      <c r="F1087" s="111">
        <v>0</v>
      </c>
      <c r="G1087" s="111">
        <v>0</v>
      </c>
      <c r="H1087" s="111">
        <v>12</v>
      </c>
      <c r="I1087" s="111">
        <v>0</v>
      </c>
    </row>
    <row r="1088" spans="1:9" x14ac:dyDescent="0.25">
      <c r="A1088" s="6">
        <v>78629</v>
      </c>
      <c r="B1088" s="111">
        <v>108</v>
      </c>
      <c r="C1088" s="111">
        <v>0</v>
      </c>
      <c r="D1088" s="111">
        <v>0</v>
      </c>
      <c r="E1088" s="111">
        <v>0</v>
      </c>
      <c r="F1088" s="111">
        <v>0</v>
      </c>
      <c r="G1088" s="111">
        <v>0</v>
      </c>
      <c r="H1088" s="111">
        <v>0</v>
      </c>
      <c r="I1088" s="111">
        <v>0</v>
      </c>
    </row>
    <row r="1089" spans="1:9" x14ac:dyDescent="0.25">
      <c r="A1089" s="6">
        <v>78633</v>
      </c>
      <c r="B1089" s="111">
        <v>0</v>
      </c>
      <c r="C1089" s="111">
        <v>0</v>
      </c>
      <c r="D1089" s="111">
        <v>0</v>
      </c>
      <c r="E1089" s="111">
        <v>0</v>
      </c>
      <c r="F1089" s="111">
        <v>0</v>
      </c>
      <c r="G1089" s="111">
        <v>0</v>
      </c>
      <c r="H1089" s="111">
        <v>64</v>
      </c>
      <c r="I1089" s="111">
        <v>0</v>
      </c>
    </row>
    <row r="1090" spans="1:9" x14ac:dyDescent="0.25">
      <c r="A1090" s="6">
        <v>78634</v>
      </c>
      <c r="B1090" s="111">
        <v>0</v>
      </c>
      <c r="C1090" s="111">
        <v>0</v>
      </c>
      <c r="D1090" s="111">
        <v>0</v>
      </c>
      <c r="E1090" s="111">
        <v>0</v>
      </c>
      <c r="F1090" s="111">
        <v>0</v>
      </c>
      <c r="G1090" s="111">
        <v>0</v>
      </c>
      <c r="H1090" s="111">
        <v>22595</v>
      </c>
      <c r="I1090" s="111">
        <v>0</v>
      </c>
    </row>
    <row r="1091" spans="1:9" x14ac:dyDescent="0.25">
      <c r="A1091" s="6">
        <v>78638</v>
      </c>
      <c r="B1091" s="111">
        <v>104</v>
      </c>
      <c r="C1091" s="111">
        <v>0</v>
      </c>
      <c r="D1091" s="111">
        <v>0</v>
      </c>
      <c r="E1091" s="111">
        <v>0</v>
      </c>
      <c r="F1091" s="111">
        <v>0</v>
      </c>
      <c r="G1091" s="111">
        <v>0</v>
      </c>
      <c r="H1091" s="111">
        <v>0</v>
      </c>
      <c r="I1091" s="111">
        <v>0</v>
      </c>
    </row>
    <row r="1092" spans="1:9" x14ac:dyDescent="0.25">
      <c r="A1092" s="6">
        <v>78644</v>
      </c>
      <c r="B1092" s="111">
        <v>11</v>
      </c>
      <c r="C1092" s="111">
        <v>0</v>
      </c>
      <c r="D1092" s="111">
        <v>0</v>
      </c>
      <c r="E1092" s="111">
        <v>0</v>
      </c>
      <c r="F1092" s="111">
        <v>0</v>
      </c>
      <c r="G1092" s="111">
        <v>0</v>
      </c>
      <c r="H1092" s="111">
        <v>0</v>
      </c>
      <c r="I1092" s="111">
        <v>0</v>
      </c>
    </row>
    <row r="1093" spans="1:9" x14ac:dyDescent="0.25">
      <c r="A1093" s="6">
        <v>78648</v>
      </c>
      <c r="B1093" s="111">
        <v>728</v>
      </c>
      <c r="C1093" s="111">
        <v>0</v>
      </c>
      <c r="D1093" s="111">
        <v>0</v>
      </c>
      <c r="E1093" s="111">
        <v>0</v>
      </c>
      <c r="F1093" s="111">
        <v>0</v>
      </c>
      <c r="G1093" s="111">
        <v>0</v>
      </c>
      <c r="H1093" s="111">
        <v>0</v>
      </c>
      <c r="I1093" s="111">
        <v>0</v>
      </c>
    </row>
    <row r="1094" spans="1:9" x14ac:dyDescent="0.25">
      <c r="A1094" s="6">
        <v>78650</v>
      </c>
      <c r="B1094" s="111">
        <v>0</v>
      </c>
      <c r="C1094" s="111">
        <v>0</v>
      </c>
      <c r="D1094" s="111">
        <v>0</v>
      </c>
      <c r="E1094" s="111">
        <v>0</v>
      </c>
      <c r="F1094" s="111">
        <v>0</v>
      </c>
      <c r="G1094" s="111">
        <v>0</v>
      </c>
      <c r="H1094" s="111">
        <v>52</v>
      </c>
      <c r="I1094" s="111">
        <v>0</v>
      </c>
    </row>
    <row r="1095" spans="1:9" x14ac:dyDescent="0.25">
      <c r="A1095" s="6">
        <v>78653</v>
      </c>
      <c r="B1095" s="111">
        <v>0</v>
      </c>
      <c r="C1095" s="111">
        <v>0</v>
      </c>
      <c r="D1095" s="111">
        <v>0</v>
      </c>
      <c r="E1095" s="111">
        <v>0</v>
      </c>
      <c r="F1095" s="111">
        <v>0</v>
      </c>
      <c r="G1095" s="111">
        <v>0</v>
      </c>
      <c r="H1095" s="111">
        <v>1527</v>
      </c>
      <c r="I1095" s="111">
        <v>0</v>
      </c>
    </row>
    <row r="1096" spans="1:9" x14ac:dyDescent="0.25">
      <c r="A1096" s="6">
        <v>78660</v>
      </c>
      <c r="B1096" s="111">
        <v>0</v>
      </c>
      <c r="C1096" s="111">
        <v>0</v>
      </c>
      <c r="D1096" s="111">
        <v>0</v>
      </c>
      <c r="E1096" s="111">
        <v>0</v>
      </c>
      <c r="F1096" s="111">
        <v>0</v>
      </c>
      <c r="G1096" s="111">
        <v>0</v>
      </c>
      <c r="H1096" s="111">
        <v>41499</v>
      </c>
      <c r="I1096" s="111">
        <v>0</v>
      </c>
    </row>
    <row r="1097" spans="1:9" x14ac:dyDescent="0.25">
      <c r="A1097" s="6">
        <v>78664</v>
      </c>
      <c r="B1097" s="111">
        <v>0</v>
      </c>
      <c r="C1097" s="111">
        <v>0</v>
      </c>
      <c r="D1097" s="111">
        <v>0</v>
      </c>
      <c r="E1097" s="111">
        <v>0</v>
      </c>
      <c r="F1097" s="111">
        <v>0</v>
      </c>
      <c r="G1097" s="111">
        <v>0</v>
      </c>
      <c r="H1097" s="111">
        <v>24538</v>
      </c>
      <c r="I1097" s="111">
        <v>0</v>
      </c>
    </row>
    <row r="1098" spans="1:9" x14ac:dyDescent="0.25">
      <c r="A1098" s="6">
        <v>78665</v>
      </c>
      <c r="B1098" s="111">
        <v>0</v>
      </c>
      <c r="C1098" s="111">
        <v>0</v>
      </c>
      <c r="D1098" s="111">
        <v>0</v>
      </c>
      <c r="E1098" s="111">
        <v>0</v>
      </c>
      <c r="F1098" s="111">
        <v>0</v>
      </c>
      <c r="G1098" s="111">
        <v>0</v>
      </c>
      <c r="H1098" s="111">
        <v>28879</v>
      </c>
      <c r="I1098" s="111">
        <v>0</v>
      </c>
    </row>
    <row r="1099" spans="1:9" x14ac:dyDescent="0.25">
      <c r="A1099" s="6">
        <v>78674</v>
      </c>
      <c r="B1099" s="111">
        <v>0</v>
      </c>
      <c r="C1099" s="111">
        <v>0</v>
      </c>
      <c r="D1099" s="111">
        <v>0</v>
      </c>
      <c r="E1099" s="111">
        <v>0</v>
      </c>
      <c r="F1099" s="111">
        <v>0</v>
      </c>
      <c r="G1099" s="111">
        <v>0</v>
      </c>
      <c r="H1099" s="111">
        <v>220</v>
      </c>
      <c r="I1099" s="111">
        <v>0</v>
      </c>
    </row>
    <row r="1100" spans="1:9" x14ac:dyDescent="0.25">
      <c r="A1100" s="6">
        <v>78680</v>
      </c>
      <c r="B1100" s="111">
        <v>0</v>
      </c>
      <c r="C1100" s="111">
        <v>0</v>
      </c>
      <c r="D1100" s="111">
        <v>0</v>
      </c>
      <c r="E1100" s="111">
        <v>0</v>
      </c>
      <c r="F1100" s="111">
        <v>0</v>
      </c>
      <c r="G1100" s="111">
        <v>0</v>
      </c>
      <c r="H1100" s="111">
        <v>61</v>
      </c>
      <c r="I1100" s="111">
        <v>0</v>
      </c>
    </row>
    <row r="1101" spans="1:9" x14ac:dyDescent="0.25">
      <c r="A1101" s="6">
        <v>78681</v>
      </c>
      <c r="B1101" s="111">
        <v>0</v>
      </c>
      <c r="C1101" s="111">
        <v>0</v>
      </c>
      <c r="D1101" s="111">
        <v>0</v>
      </c>
      <c r="E1101" s="111">
        <v>0</v>
      </c>
      <c r="F1101" s="111">
        <v>0</v>
      </c>
      <c r="G1101" s="111">
        <v>0</v>
      </c>
      <c r="H1101" s="111">
        <v>18389</v>
      </c>
      <c r="I1101" s="111">
        <v>0</v>
      </c>
    </row>
    <row r="1102" spans="1:9" x14ac:dyDescent="0.25">
      <c r="A1102" s="6">
        <v>78717</v>
      </c>
      <c r="B1102" s="111">
        <v>0</v>
      </c>
      <c r="C1102" s="111">
        <v>0</v>
      </c>
      <c r="D1102" s="111">
        <v>0</v>
      </c>
      <c r="E1102" s="111">
        <v>0</v>
      </c>
      <c r="F1102" s="111">
        <v>0</v>
      </c>
      <c r="G1102" s="111">
        <v>0</v>
      </c>
      <c r="H1102" s="111">
        <v>2167</v>
      </c>
      <c r="I1102" s="111">
        <v>0</v>
      </c>
    </row>
    <row r="1103" spans="1:9" x14ac:dyDescent="0.25">
      <c r="A1103" s="6">
        <v>78727</v>
      </c>
      <c r="B1103" s="111">
        <v>0</v>
      </c>
      <c r="C1103" s="111">
        <v>0</v>
      </c>
      <c r="D1103" s="111">
        <v>0</v>
      </c>
      <c r="E1103" s="111">
        <v>0</v>
      </c>
      <c r="F1103" s="111">
        <v>0</v>
      </c>
      <c r="G1103" s="111">
        <v>0</v>
      </c>
      <c r="H1103" s="111">
        <v>13</v>
      </c>
      <c r="I1103" s="111">
        <v>0</v>
      </c>
    </row>
    <row r="1104" spans="1:9" x14ac:dyDescent="0.25">
      <c r="A1104" s="6">
        <v>78728</v>
      </c>
      <c r="B1104" s="111">
        <v>0</v>
      </c>
      <c r="C1104" s="111">
        <v>0</v>
      </c>
      <c r="D1104" s="111">
        <v>0</v>
      </c>
      <c r="E1104" s="111">
        <v>0</v>
      </c>
      <c r="F1104" s="111">
        <v>0</v>
      </c>
      <c r="G1104" s="111">
        <v>0</v>
      </c>
      <c r="H1104" s="111">
        <v>11151</v>
      </c>
      <c r="I1104" s="111">
        <v>0</v>
      </c>
    </row>
    <row r="1105" spans="1:9" x14ac:dyDescent="0.25">
      <c r="A1105" s="6">
        <v>78801</v>
      </c>
      <c r="B1105" s="111">
        <v>8085</v>
      </c>
      <c r="C1105" s="111">
        <v>0</v>
      </c>
      <c r="D1105" s="111">
        <v>0</v>
      </c>
      <c r="E1105" s="111">
        <v>0</v>
      </c>
      <c r="F1105" s="111">
        <v>0</v>
      </c>
      <c r="G1105" s="111">
        <v>0</v>
      </c>
      <c r="H1105" s="111">
        <v>0</v>
      </c>
      <c r="I1105" s="111">
        <v>0</v>
      </c>
    </row>
    <row r="1106" spans="1:9" x14ac:dyDescent="0.25">
      <c r="A1106" s="6">
        <v>78827</v>
      </c>
      <c r="B1106" s="111">
        <v>477</v>
      </c>
      <c r="C1106" s="111">
        <v>0</v>
      </c>
      <c r="D1106" s="111">
        <v>0</v>
      </c>
      <c r="E1106" s="111">
        <v>0</v>
      </c>
      <c r="F1106" s="111">
        <v>0</v>
      </c>
      <c r="G1106" s="111">
        <v>0</v>
      </c>
      <c r="H1106" s="111">
        <v>0</v>
      </c>
      <c r="I1106" s="111">
        <v>0</v>
      </c>
    </row>
    <row r="1107" spans="1:9" x14ac:dyDescent="0.25">
      <c r="A1107" s="6">
        <v>78828</v>
      </c>
      <c r="B1107" s="111">
        <v>211</v>
      </c>
      <c r="C1107" s="111">
        <v>0</v>
      </c>
      <c r="D1107" s="111">
        <v>0</v>
      </c>
      <c r="E1107" s="111">
        <v>0</v>
      </c>
      <c r="F1107" s="111">
        <v>0</v>
      </c>
      <c r="G1107" s="111">
        <v>0</v>
      </c>
      <c r="H1107" s="111">
        <v>0</v>
      </c>
      <c r="I1107" s="111">
        <v>0</v>
      </c>
    </row>
    <row r="1108" spans="1:9" x14ac:dyDescent="0.25">
      <c r="A1108" s="6">
        <v>78830</v>
      </c>
      <c r="B1108" s="111">
        <v>295</v>
      </c>
      <c r="C1108" s="111">
        <v>0</v>
      </c>
      <c r="D1108" s="111">
        <v>0</v>
      </c>
      <c r="E1108" s="111">
        <v>0</v>
      </c>
      <c r="F1108" s="111">
        <v>0</v>
      </c>
      <c r="G1108" s="111">
        <v>0</v>
      </c>
      <c r="H1108" s="111">
        <v>0</v>
      </c>
      <c r="I1108" s="111">
        <v>0</v>
      </c>
    </row>
    <row r="1109" spans="1:9" x14ac:dyDescent="0.25">
      <c r="A1109" s="6">
        <v>78832</v>
      </c>
      <c r="B1109" s="111">
        <v>939</v>
      </c>
      <c r="C1109" s="111">
        <v>0</v>
      </c>
      <c r="D1109" s="111">
        <v>0</v>
      </c>
      <c r="E1109" s="111">
        <v>0</v>
      </c>
      <c r="F1109" s="111">
        <v>0</v>
      </c>
      <c r="G1109" s="111">
        <v>0</v>
      </c>
      <c r="H1109" s="111">
        <v>0</v>
      </c>
      <c r="I1109" s="111">
        <v>0</v>
      </c>
    </row>
    <row r="1110" spans="1:9" x14ac:dyDescent="0.25">
      <c r="A1110" s="6">
        <v>78833</v>
      </c>
      <c r="B1110" s="111">
        <v>716</v>
      </c>
      <c r="C1110" s="111">
        <v>0</v>
      </c>
      <c r="D1110" s="111">
        <v>0</v>
      </c>
      <c r="E1110" s="111">
        <v>0</v>
      </c>
      <c r="F1110" s="111">
        <v>0</v>
      </c>
      <c r="G1110" s="111">
        <v>0</v>
      </c>
      <c r="H1110" s="111">
        <v>0</v>
      </c>
      <c r="I1110" s="111">
        <v>0</v>
      </c>
    </row>
    <row r="1111" spans="1:9" x14ac:dyDescent="0.25">
      <c r="A1111" s="6">
        <v>78834</v>
      </c>
      <c r="B1111" s="111">
        <v>3119</v>
      </c>
      <c r="C1111" s="111">
        <v>0</v>
      </c>
      <c r="D1111" s="111">
        <v>0</v>
      </c>
      <c r="E1111" s="111">
        <v>0</v>
      </c>
      <c r="F1111" s="111">
        <v>0</v>
      </c>
      <c r="G1111" s="111">
        <v>0</v>
      </c>
      <c r="H1111" s="111">
        <v>0</v>
      </c>
      <c r="I1111" s="111">
        <v>0</v>
      </c>
    </row>
    <row r="1112" spans="1:9" x14ac:dyDescent="0.25">
      <c r="A1112" s="6">
        <v>78836</v>
      </c>
      <c r="B1112" s="111">
        <v>104</v>
      </c>
      <c r="C1112" s="111">
        <v>0</v>
      </c>
      <c r="D1112" s="111">
        <v>0</v>
      </c>
      <c r="E1112" s="111">
        <v>0</v>
      </c>
      <c r="F1112" s="111">
        <v>0</v>
      </c>
      <c r="G1112" s="111">
        <v>0</v>
      </c>
      <c r="H1112" s="111">
        <v>0</v>
      </c>
      <c r="I1112" s="111">
        <v>0</v>
      </c>
    </row>
    <row r="1113" spans="1:9" x14ac:dyDescent="0.25">
      <c r="A1113" s="6">
        <v>78837</v>
      </c>
      <c r="B1113" s="111">
        <v>150</v>
      </c>
      <c r="C1113" s="111">
        <v>0</v>
      </c>
      <c r="D1113" s="111">
        <v>0</v>
      </c>
      <c r="E1113" s="111">
        <v>0</v>
      </c>
      <c r="F1113" s="111">
        <v>0</v>
      </c>
      <c r="G1113" s="111">
        <v>0</v>
      </c>
      <c r="H1113" s="111">
        <v>0</v>
      </c>
      <c r="I1113" s="111">
        <v>0</v>
      </c>
    </row>
    <row r="1114" spans="1:9" x14ac:dyDescent="0.25">
      <c r="A1114" s="6">
        <v>78839</v>
      </c>
      <c r="B1114" s="111">
        <v>3227</v>
      </c>
      <c r="C1114" s="111">
        <v>0</v>
      </c>
      <c r="D1114" s="111">
        <v>0</v>
      </c>
      <c r="E1114" s="111">
        <v>0</v>
      </c>
      <c r="F1114" s="111">
        <v>0</v>
      </c>
      <c r="G1114" s="111">
        <v>0</v>
      </c>
      <c r="H1114" s="111">
        <v>0</v>
      </c>
      <c r="I1114" s="111">
        <v>0</v>
      </c>
    </row>
    <row r="1115" spans="1:9" x14ac:dyDescent="0.25">
      <c r="A1115" s="6">
        <v>78840</v>
      </c>
      <c r="B1115" s="111">
        <v>17744</v>
      </c>
      <c r="C1115" s="111">
        <v>0</v>
      </c>
      <c r="D1115" s="111">
        <v>0</v>
      </c>
      <c r="E1115" s="111">
        <v>0</v>
      </c>
      <c r="F1115" s="111">
        <v>0</v>
      </c>
      <c r="G1115" s="111">
        <v>0</v>
      </c>
      <c r="H1115" s="111">
        <v>0</v>
      </c>
      <c r="I1115" s="111">
        <v>0</v>
      </c>
    </row>
    <row r="1116" spans="1:9" x14ac:dyDescent="0.25">
      <c r="A1116" s="6">
        <v>78841</v>
      </c>
      <c r="B1116" s="111">
        <v>1</v>
      </c>
      <c r="C1116" s="111">
        <v>0</v>
      </c>
      <c r="D1116" s="111">
        <v>0</v>
      </c>
      <c r="E1116" s="111">
        <v>0</v>
      </c>
      <c r="F1116" s="111">
        <v>0</v>
      </c>
      <c r="G1116" s="111">
        <v>0</v>
      </c>
      <c r="H1116" s="111">
        <v>0</v>
      </c>
      <c r="I1116" s="111">
        <v>0</v>
      </c>
    </row>
    <row r="1117" spans="1:9" x14ac:dyDescent="0.25">
      <c r="A1117" s="6">
        <v>78850</v>
      </c>
      <c r="B1117" s="111">
        <v>1</v>
      </c>
      <c r="C1117" s="111">
        <v>0</v>
      </c>
      <c r="D1117" s="111">
        <v>0</v>
      </c>
      <c r="E1117" s="111">
        <v>0</v>
      </c>
      <c r="F1117" s="111">
        <v>0</v>
      </c>
      <c r="G1117" s="111">
        <v>0</v>
      </c>
      <c r="H1117" s="111">
        <v>0</v>
      </c>
      <c r="I1117" s="111">
        <v>0</v>
      </c>
    </row>
    <row r="1118" spans="1:9" x14ac:dyDescent="0.25">
      <c r="A1118" s="6">
        <v>78852</v>
      </c>
      <c r="B1118" s="111">
        <v>17205</v>
      </c>
      <c r="C1118" s="111">
        <v>0</v>
      </c>
      <c r="D1118" s="111">
        <v>0</v>
      </c>
      <c r="E1118" s="111">
        <v>0</v>
      </c>
      <c r="F1118" s="111">
        <v>0</v>
      </c>
      <c r="G1118" s="111">
        <v>0</v>
      </c>
      <c r="H1118" s="111">
        <v>0</v>
      </c>
      <c r="I1118" s="111">
        <v>0</v>
      </c>
    </row>
    <row r="1119" spans="1:9" x14ac:dyDescent="0.25">
      <c r="A1119" s="6">
        <v>78860</v>
      </c>
      <c r="B1119" s="111">
        <v>2455</v>
      </c>
      <c r="C1119" s="111">
        <v>0</v>
      </c>
      <c r="D1119" s="111">
        <v>0</v>
      </c>
      <c r="E1119" s="111">
        <v>0</v>
      </c>
      <c r="F1119" s="111">
        <v>0</v>
      </c>
      <c r="G1119" s="111">
        <v>0</v>
      </c>
      <c r="H1119" s="111">
        <v>0</v>
      </c>
      <c r="I1119" s="111">
        <v>0</v>
      </c>
    </row>
    <row r="1120" spans="1:9" x14ac:dyDescent="0.25">
      <c r="A1120" s="6">
        <v>78870</v>
      </c>
      <c r="B1120" s="111">
        <v>309</v>
      </c>
      <c r="C1120" s="111">
        <v>0</v>
      </c>
      <c r="D1120" s="111">
        <v>0</v>
      </c>
      <c r="E1120" s="111">
        <v>0</v>
      </c>
      <c r="F1120" s="111">
        <v>0</v>
      </c>
      <c r="G1120" s="111">
        <v>0</v>
      </c>
      <c r="H1120" s="111">
        <v>0</v>
      </c>
      <c r="I1120" s="111">
        <v>0</v>
      </c>
    </row>
    <row r="1121" spans="1:9" x14ac:dyDescent="0.25">
      <c r="A1121" s="6">
        <v>78872</v>
      </c>
      <c r="B1121" s="111">
        <v>890</v>
      </c>
      <c r="C1121" s="111">
        <v>0</v>
      </c>
      <c r="D1121" s="111">
        <v>0</v>
      </c>
      <c r="E1121" s="111">
        <v>0</v>
      </c>
      <c r="F1121" s="111">
        <v>0</v>
      </c>
      <c r="G1121" s="111">
        <v>0</v>
      </c>
      <c r="H1121" s="111">
        <v>0</v>
      </c>
      <c r="I1121" s="111">
        <v>0</v>
      </c>
    </row>
    <row r="1122" spans="1:9" x14ac:dyDescent="0.25">
      <c r="A1122" s="6">
        <v>78873</v>
      </c>
      <c r="B1122" s="111">
        <v>278</v>
      </c>
      <c r="C1122" s="111">
        <v>0</v>
      </c>
      <c r="D1122" s="111">
        <v>0</v>
      </c>
      <c r="E1122" s="111">
        <v>0</v>
      </c>
      <c r="F1122" s="111">
        <v>0</v>
      </c>
      <c r="G1122" s="111">
        <v>0</v>
      </c>
      <c r="H1122" s="111">
        <v>0</v>
      </c>
      <c r="I1122" s="111">
        <v>0</v>
      </c>
    </row>
    <row r="1123" spans="1:9" x14ac:dyDescent="0.25">
      <c r="A1123" s="6">
        <v>78877</v>
      </c>
      <c r="B1123" s="111">
        <v>448</v>
      </c>
      <c r="C1123" s="111">
        <v>0</v>
      </c>
      <c r="D1123" s="111">
        <v>0</v>
      </c>
      <c r="E1123" s="111">
        <v>0</v>
      </c>
      <c r="F1123" s="111">
        <v>0</v>
      </c>
      <c r="G1123" s="111">
        <v>0</v>
      </c>
      <c r="H1123" s="111">
        <v>0</v>
      </c>
      <c r="I1123" s="111">
        <v>0</v>
      </c>
    </row>
    <row r="1124" spans="1:9" x14ac:dyDescent="0.25">
      <c r="A1124" s="6">
        <v>78880</v>
      </c>
      <c r="B1124" s="111">
        <v>540</v>
      </c>
      <c r="C1124" s="111">
        <v>0</v>
      </c>
      <c r="D1124" s="111">
        <v>0</v>
      </c>
      <c r="E1124" s="111">
        <v>0</v>
      </c>
      <c r="F1124" s="111">
        <v>0</v>
      </c>
      <c r="G1124" s="111">
        <v>0</v>
      </c>
      <c r="H1124" s="111">
        <v>0</v>
      </c>
      <c r="I1124" s="111">
        <v>0</v>
      </c>
    </row>
    <row r="1125" spans="1:9" x14ac:dyDescent="0.25">
      <c r="A1125" s="6">
        <v>78881</v>
      </c>
      <c r="B1125" s="111">
        <v>815</v>
      </c>
      <c r="C1125" s="111">
        <v>0</v>
      </c>
      <c r="D1125" s="111">
        <v>0</v>
      </c>
      <c r="E1125" s="111">
        <v>0</v>
      </c>
      <c r="F1125" s="111">
        <v>0</v>
      </c>
      <c r="G1125" s="111">
        <v>0</v>
      </c>
      <c r="H1125" s="111">
        <v>0</v>
      </c>
      <c r="I1125" s="111">
        <v>0</v>
      </c>
    </row>
    <row r="1126" spans="1:9" x14ac:dyDescent="0.25">
      <c r="A1126" s="6">
        <v>78934</v>
      </c>
      <c r="B1126" s="111">
        <v>1931</v>
      </c>
      <c r="C1126" s="111">
        <v>0</v>
      </c>
      <c r="D1126" s="111">
        <v>0</v>
      </c>
      <c r="E1126" s="111">
        <v>0</v>
      </c>
      <c r="F1126" s="111">
        <v>0</v>
      </c>
      <c r="G1126" s="111">
        <v>0</v>
      </c>
      <c r="H1126" s="111">
        <v>0</v>
      </c>
      <c r="I1126" s="111">
        <v>0</v>
      </c>
    </row>
    <row r="1127" spans="1:9" x14ac:dyDescent="0.25">
      <c r="A1127" s="6">
        <v>78935</v>
      </c>
      <c r="B1127" s="111">
        <v>137</v>
      </c>
      <c r="C1127" s="111">
        <v>0</v>
      </c>
      <c r="D1127" s="111">
        <v>0</v>
      </c>
      <c r="E1127" s="111">
        <v>0</v>
      </c>
      <c r="F1127" s="111">
        <v>0</v>
      </c>
      <c r="G1127" s="111">
        <v>0</v>
      </c>
      <c r="H1127" s="111">
        <v>0</v>
      </c>
      <c r="I1127" s="111">
        <v>0</v>
      </c>
    </row>
    <row r="1128" spans="1:9" x14ac:dyDescent="0.25">
      <c r="A1128" s="6">
        <v>78943</v>
      </c>
      <c r="B1128" s="111">
        <v>191</v>
      </c>
      <c r="C1128" s="111">
        <v>0</v>
      </c>
      <c r="D1128" s="111">
        <v>0</v>
      </c>
      <c r="E1128" s="111">
        <v>0</v>
      </c>
      <c r="F1128" s="111">
        <v>0</v>
      </c>
      <c r="G1128" s="111">
        <v>0</v>
      </c>
      <c r="H1128" s="111">
        <v>0</v>
      </c>
      <c r="I1128" s="111">
        <v>0</v>
      </c>
    </row>
    <row r="1129" spans="1:9" x14ac:dyDescent="0.25">
      <c r="A1129" s="6">
        <v>79201</v>
      </c>
      <c r="B1129" s="111">
        <v>0</v>
      </c>
      <c r="C1129" s="111">
        <v>2331</v>
      </c>
      <c r="D1129" s="111">
        <v>0</v>
      </c>
      <c r="E1129" s="111">
        <v>0</v>
      </c>
      <c r="F1129" s="111">
        <v>0</v>
      </c>
      <c r="G1129" s="111">
        <v>0</v>
      </c>
      <c r="H1129" s="111">
        <v>0</v>
      </c>
      <c r="I1129" s="111">
        <v>0</v>
      </c>
    </row>
    <row r="1130" spans="1:9" x14ac:dyDescent="0.25">
      <c r="A1130" s="6">
        <v>79220</v>
      </c>
      <c r="B1130" s="111">
        <v>0</v>
      </c>
      <c r="C1130" s="111">
        <v>30</v>
      </c>
      <c r="D1130" s="111">
        <v>0</v>
      </c>
      <c r="E1130" s="111">
        <v>0</v>
      </c>
      <c r="F1130" s="111">
        <v>0</v>
      </c>
      <c r="G1130" s="111">
        <v>0</v>
      </c>
      <c r="H1130" s="111">
        <v>0</v>
      </c>
      <c r="I1130" s="111">
        <v>0</v>
      </c>
    </row>
    <row r="1131" spans="1:9" x14ac:dyDescent="0.25">
      <c r="A1131" s="6">
        <v>79225</v>
      </c>
      <c r="B1131" s="111">
        <v>0</v>
      </c>
      <c r="C1131" s="111">
        <v>421</v>
      </c>
      <c r="D1131" s="111">
        <v>0</v>
      </c>
      <c r="E1131" s="111">
        <v>0</v>
      </c>
      <c r="F1131" s="111">
        <v>0</v>
      </c>
      <c r="G1131" s="111">
        <v>0</v>
      </c>
      <c r="H1131" s="111">
        <v>0</v>
      </c>
      <c r="I1131" s="111">
        <v>0</v>
      </c>
    </row>
    <row r="1132" spans="1:9" x14ac:dyDescent="0.25">
      <c r="A1132" s="6">
        <v>79227</v>
      </c>
      <c r="B1132" s="111">
        <v>0</v>
      </c>
      <c r="C1132" s="111">
        <v>528</v>
      </c>
      <c r="D1132" s="111">
        <v>0</v>
      </c>
      <c r="E1132" s="111">
        <v>0</v>
      </c>
      <c r="F1132" s="111">
        <v>0</v>
      </c>
      <c r="G1132" s="111">
        <v>0</v>
      </c>
      <c r="H1132" s="111">
        <v>0</v>
      </c>
      <c r="I1132" s="111">
        <v>0</v>
      </c>
    </row>
    <row r="1133" spans="1:9" x14ac:dyDescent="0.25">
      <c r="A1133" s="6">
        <v>79229</v>
      </c>
      <c r="B1133" s="111">
        <v>0</v>
      </c>
      <c r="C1133" s="111">
        <v>169</v>
      </c>
      <c r="D1133" s="111">
        <v>0</v>
      </c>
      <c r="E1133" s="111">
        <v>0</v>
      </c>
      <c r="F1133" s="111">
        <v>0</v>
      </c>
      <c r="G1133" s="111">
        <v>0</v>
      </c>
      <c r="H1133" s="111">
        <v>0</v>
      </c>
      <c r="I1133" s="111">
        <v>0</v>
      </c>
    </row>
    <row r="1134" spans="1:9" x14ac:dyDescent="0.25">
      <c r="A1134" s="6">
        <v>79234</v>
      </c>
      <c r="B1134" s="111">
        <v>0</v>
      </c>
      <c r="C1134" s="111">
        <v>17</v>
      </c>
      <c r="D1134" s="111">
        <v>0</v>
      </c>
      <c r="E1134" s="111">
        <v>0</v>
      </c>
      <c r="F1134" s="111">
        <v>0</v>
      </c>
      <c r="G1134" s="111">
        <v>0</v>
      </c>
      <c r="H1134" s="111">
        <v>0</v>
      </c>
      <c r="I1134" s="111">
        <v>0</v>
      </c>
    </row>
    <row r="1135" spans="1:9" x14ac:dyDescent="0.25">
      <c r="A1135" s="6">
        <v>79243</v>
      </c>
      <c r="B1135" s="111">
        <v>0</v>
      </c>
      <c r="C1135" s="111">
        <v>28</v>
      </c>
      <c r="D1135" s="111">
        <v>0</v>
      </c>
      <c r="E1135" s="111">
        <v>0</v>
      </c>
      <c r="F1135" s="111">
        <v>0</v>
      </c>
      <c r="G1135" s="111">
        <v>0</v>
      </c>
      <c r="H1135" s="111">
        <v>0</v>
      </c>
      <c r="I1135" s="111">
        <v>0</v>
      </c>
    </row>
    <row r="1136" spans="1:9" x14ac:dyDescent="0.25">
      <c r="A1136" s="6">
        <v>79244</v>
      </c>
      <c r="B1136" s="111">
        <v>0</v>
      </c>
      <c r="C1136" s="111">
        <v>392</v>
      </c>
      <c r="D1136" s="111">
        <v>0</v>
      </c>
      <c r="E1136" s="111">
        <v>0</v>
      </c>
      <c r="F1136" s="111">
        <v>0</v>
      </c>
      <c r="G1136" s="111">
        <v>0</v>
      </c>
      <c r="H1136" s="111">
        <v>0</v>
      </c>
      <c r="I1136" s="111">
        <v>0</v>
      </c>
    </row>
    <row r="1137" spans="1:9" x14ac:dyDescent="0.25">
      <c r="A1137" s="6">
        <v>79247</v>
      </c>
      <c r="B1137" s="111">
        <v>0</v>
      </c>
      <c r="C1137" s="111">
        <v>14</v>
      </c>
      <c r="D1137" s="111">
        <v>0</v>
      </c>
      <c r="E1137" s="111">
        <v>0</v>
      </c>
      <c r="F1137" s="111">
        <v>0</v>
      </c>
      <c r="G1137" s="111">
        <v>0</v>
      </c>
      <c r="H1137" s="111">
        <v>0</v>
      </c>
      <c r="I1137" s="111">
        <v>0</v>
      </c>
    </row>
    <row r="1138" spans="1:9" x14ac:dyDescent="0.25">
      <c r="A1138" s="6">
        <v>79248</v>
      </c>
      <c r="B1138" s="111">
        <v>0</v>
      </c>
      <c r="C1138" s="111">
        <v>663</v>
      </c>
      <c r="D1138" s="111">
        <v>0</v>
      </c>
      <c r="E1138" s="111">
        <v>0</v>
      </c>
      <c r="F1138" s="111">
        <v>0</v>
      </c>
      <c r="G1138" s="111">
        <v>0</v>
      </c>
      <c r="H1138" s="111">
        <v>0</v>
      </c>
      <c r="I1138" s="111">
        <v>0</v>
      </c>
    </row>
    <row r="1139" spans="1:9" x14ac:dyDescent="0.25">
      <c r="A1139" s="6">
        <v>79252</v>
      </c>
      <c r="B1139" s="111">
        <v>0</v>
      </c>
      <c r="C1139" s="111">
        <v>1362</v>
      </c>
      <c r="D1139" s="111">
        <v>0</v>
      </c>
      <c r="E1139" s="111">
        <v>0</v>
      </c>
      <c r="F1139" s="111">
        <v>0</v>
      </c>
      <c r="G1139" s="111">
        <v>0</v>
      </c>
      <c r="H1139" s="111">
        <v>0</v>
      </c>
      <c r="I1139" s="111">
        <v>0</v>
      </c>
    </row>
    <row r="1140" spans="1:9" x14ac:dyDescent="0.25">
      <c r="A1140" s="6">
        <v>79255</v>
      </c>
      <c r="B1140" s="111">
        <v>0</v>
      </c>
      <c r="C1140" s="111">
        <v>230</v>
      </c>
      <c r="D1140" s="111">
        <v>0</v>
      </c>
      <c r="E1140" s="111">
        <v>0</v>
      </c>
      <c r="F1140" s="111">
        <v>0</v>
      </c>
      <c r="G1140" s="111">
        <v>0</v>
      </c>
      <c r="H1140" s="111">
        <v>0</v>
      </c>
      <c r="I1140" s="111">
        <v>0</v>
      </c>
    </row>
    <row r="1141" spans="1:9" x14ac:dyDescent="0.25">
      <c r="A1141" s="6">
        <v>79256</v>
      </c>
      <c r="B1141" s="111">
        <v>0</v>
      </c>
      <c r="C1141" s="111">
        <v>162</v>
      </c>
      <c r="D1141" s="111">
        <v>0</v>
      </c>
      <c r="E1141" s="111">
        <v>0</v>
      </c>
      <c r="F1141" s="111">
        <v>0</v>
      </c>
      <c r="G1141" s="111">
        <v>0</v>
      </c>
      <c r="H1141" s="111">
        <v>0</v>
      </c>
      <c r="I1141" s="111">
        <v>0</v>
      </c>
    </row>
    <row r="1142" spans="1:9" x14ac:dyDescent="0.25">
      <c r="A1142" s="6">
        <v>79261</v>
      </c>
      <c r="B1142" s="111">
        <v>0</v>
      </c>
      <c r="C1142" s="111">
        <v>257</v>
      </c>
      <c r="D1142" s="111">
        <v>0</v>
      </c>
      <c r="E1142" s="111">
        <v>0</v>
      </c>
      <c r="F1142" s="111">
        <v>0</v>
      </c>
      <c r="G1142" s="111">
        <v>0</v>
      </c>
      <c r="H1142" s="111">
        <v>0</v>
      </c>
      <c r="I1142" s="111">
        <v>0</v>
      </c>
    </row>
    <row r="1143" spans="1:9" x14ac:dyDescent="0.25">
      <c r="A1143" s="6">
        <v>79331</v>
      </c>
      <c r="B1143" s="111">
        <v>0</v>
      </c>
      <c r="C1143" s="111">
        <v>0</v>
      </c>
      <c r="D1143" s="111">
        <v>0</v>
      </c>
      <c r="E1143" s="111">
        <v>0</v>
      </c>
      <c r="F1143" s="111">
        <v>0</v>
      </c>
      <c r="G1143" s="111">
        <v>0</v>
      </c>
      <c r="H1143" s="111">
        <v>3679</v>
      </c>
      <c r="I1143" s="111">
        <v>0</v>
      </c>
    </row>
    <row r="1144" spans="1:9" x14ac:dyDescent="0.25">
      <c r="A1144" s="6">
        <v>79351</v>
      </c>
      <c r="B1144" s="111">
        <v>0</v>
      </c>
      <c r="C1144" s="111">
        <v>0</v>
      </c>
      <c r="D1144" s="111">
        <v>0</v>
      </c>
      <c r="E1144" s="111">
        <v>0</v>
      </c>
      <c r="F1144" s="111">
        <v>0</v>
      </c>
      <c r="G1144" s="111">
        <v>0</v>
      </c>
      <c r="H1144" s="111">
        <v>401</v>
      </c>
      <c r="I1144" s="111">
        <v>0</v>
      </c>
    </row>
    <row r="1145" spans="1:9" x14ac:dyDescent="0.25">
      <c r="A1145" s="6">
        <v>79370</v>
      </c>
      <c r="B1145" s="111">
        <v>0</v>
      </c>
      <c r="C1145" s="111">
        <v>568</v>
      </c>
      <c r="D1145" s="111">
        <v>0</v>
      </c>
      <c r="E1145" s="111">
        <v>0</v>
      </c>
      <c r="F1145" s="111">
        <v>0</v>
      </c>
      <c r="G1145" s="111">
        <v>0</v>
      </c>
      <c r="H1145" s="111">
        <v>0</v>
      </c>
      <c r="I1145" s="111">
        <v>0</v>
      </c>
    </row>
    <row r="1146" spans="1:9" x14ac:dyDescent="0.25">
      <c r="A1146" s="6">
        <v>79401</v>
      </c>
      <c r="B1146" s="111">
        <v>0</v>
      </c>
      <c r="C1146" s="111">
        <v>0</v>
      </c>
      <c r="D1146" s="111">
        <v>0</v>
      </c>
      <c r="E1146" s="111">
        <v>0</v>
      </c>
      <c r="F1146" s="111">
        <v>3724</v>
      </c>
      <c r="G1146" s="111">
        <v>0</v>
      </c>
      <c r="H1146" s="111">
        <v>0</v>
      </c>
      <c r="I1146" s="111">
        <v>0</v>
      </c>
    </row>
    <row r="1147" spans="1:9" x14ac:dyDescent="0.25">
      <c r="A1147" s="6">
        <v>79403</v>
      </c>
      <c r="B1147" s="111">
        <v>0</v>
      </c>
      <c r="C1147" s="111">
        <v>0</v>
      </c>
      <c r="D1147" s="111">
        <v>0</v>
      </c>
      <c r="E1147" s="111">
        <v>0</v>
      </c>
      <c r="F1147" s="111">
        <v>5015</v>
      </c>
      <c r="G1147" s="111">
        <v>0</v>
      </c>
      <c r="H1147" s="111">
        <v>0</v>
      </c>
      <c r="I1147" s="111">
        <v>0</v>
      </c>
    </row>
    <row r="1148" spans="1:9" x14ac:dyDescent="0.25">
      <c r="A1148" s="6">
        <v>79404</v>
      </c>
      <c r="B1148" s="111">
        <v>0</v>
      </c>
      <c r="C1148" s="111">
        <v>0</v>
      </c>
      <c r="D1148" s="111">
        <v>0</v>
      </c>
      <c r="E1148" s="111">
        <v>0</v>
      </c>
      <c r="F1148" s="111">
        <v>3256</v>
      </c>
      <c r="G1148" s="111">
        <v>0</v>
      </c>
      <c r="H1148" s="111">
        <v>0</v>
      </c>
      <c r="I1148" s="111">
        <v>0</v>
      </c>
    </row>
    <row r="1149" spans="1:9" x14ac:dyDescent="0.25">
      <c r="A1149" s="6">
        <v>79407</v>
      </c>
      <c r="B1149" s="111">
        <v>0</v>
      </c>
      <c r="C1149" s="111">
        <v>0</v>
      </c>
      <c r="D1149" s="111">
        <v>0</v>
      </c>
      <c r="E1149" s="111">
        <v>0</v>
      </c>
      <c r="F1149" s="111">
        <v>7591</v>
      </c>
      <c r="G1149" s="111">
        <v>0</v>
      </c>
      <c r="H1149" s="111">
        <v>0</v>
      </c>
      <c r="I1149" s="111">
        <v>0</v>
      </c>
    </row>
    <row r="1150" spans="1:9" x14ac:dyDescent="0.25">
      <c r="A1150" s="6">
        <v>79410</v>
      </c>
      <c r="B1150" s="111">
        <v>0</v>
      </c>
      <c r="C1150" s="111">
        <v>0</v>
      </c>
      <c r="D1150" s="111">
        <v>0</v>
      </c>
      <c r="E1150" s="111">
        <v>0</v>
      </c>
      <c r="F1150" s="111">
        <v>4223</v>
      </c>
      <c r="G1150" s="111">
        <v>0</v>
      </c>
      <c r="H1150" s="111">
        <v>0</v>
      </c>
      <c r="I1150" s="111">
        <v>0</v>
      </c>
    </row>
    <row r="1151" spans="1:9" x14ac:dyDescent="0.25">
      <c r="A1151" s="6">
        <v>79411</v>
      </c>
      <c r="B1151" s="111">
        <v>0</v>
      </c>
      <c r="C1151" s="111">
        <v>0</v>
      </c>
      <c r="D1151" s="111">
        <v>0</v>
      </c>
      <c r="E1151" s="111">
        <v>0</v>
      </c>
      <c r="F1151" s="111">
        <v>2973</v>
      </c>
      <c r="G1151" s="111">
        <v>0</v>
      </c>
      <c r="H1151" s="111">
        <v>0</v>
      </c>
      <c r="I1151" s="111">
        <v>0</v>
      </c>
    </row>
    <row r="1152" spans="1:9" x14ac:dyDescent="0.25">
      <c r="A1152" s="6">
        <v>79412</v>
      </c>
      <c r="B1152" s="111">
        <v>0</v>
      </c>
      <c r="C1152" s="111">
        <v>0</v>
      </c>
      <c r="D1152" s="111">
        <v>0</v>
      </c>
      <c r="E1152" s="111">
        <v>0</v>
      </c>
      <c r="F1152" s="111">
        <v>5324</v>
      </c>
      <c r="G1152" s="111">
        <v>0</v>
      </c>
      <c r="H1152" s="111">
        <v>0</v>
      </c>
      <c r="I1152" s="111">
        <v>0</v>
      </c>
    </row>
    <row r="1153" spans="1:9" x14ac:dyDescent="0.25">
      <c r="A1153" s="6">
        <v>79413</v>
      </c>
      <c r="B1153" s="111">
        <v>0</v>
      </c>
      <c r="C1153" s="111">
        <v>0</v>
      </c>
      <c r="D1153" s="111">
        <v>0</v>
      </c>
      <c r="E1153" s="111">
        <v>0</v>
      </c>
      <c r="F1153" s="111">
        <v>9132</v>
      </c>
      <c r="G1153" s="111">
        <v>0</v>
      </c>
      <c r="H1153" s="111">
        <v>0</v>
      </c>
      <c r="I1153" s="111">
        <v>0</v>
      </c>
    </row>
    <row r="1154" spans="1:9" x14ac:dyDescent="0.25">
      <c r="A1154" s="6">
        <v>79414</v>
      </c>
      <c r="B1154" s="111">
        <v>0</v>
      </c>
      <c r="C1154" s="111">
        <v>0</v>
      </c>
      <c r="D1154" s="111">
        <v>0</v>
      </c>
      <c r="E1154" s="111">
        <v>0</v>
      </c>
      <c r="F1154" s="111">
        <v>8421</v>
      </c>
      <c r="G1154" s="111">
        <v>0</v>
      </c>
      <c r="H1154" s="111">
        <v>0</v>
      </c>
      <c r="I1154" s="111">
        <v>0</v>
      </c>
    </row>
    <row r="1155" spans="1:9" x14ac:dyDescent="0.25">
      <c r="A1155" s="6">
        <v>79415</v>
      </c>
      <c r="B1155" s="111">
        <v>0</v>
      </c>
      <c r="C1155" s="111">
        <v>0</v>
      </c>
      <c r="D1155" s="111">
        <v>0</v>
      </c>
      <c r="E1155" s="111">
        <v>0</v>
      </c>
      <c r="F1155" s="111">
        <v>6726</v>
      </c>
      <c r="G1155" s="111">
        <v>0</v>
      </c>
      <c r="H1155" s="111">
        <v>0</v>
      </c>
      <c r="I1155" s="111">
        <v>0</v>
      </c>
    </row>
    <row r="1156" spans="1:9" x14ac:dyDescent="0.25">
      <c r="A1156" s="6">
        <v>79416</v>
      </c>
      <c r="B1156" s="111">
        <v>0</v>
      </c>
      <c r="C1156" s="111">
        <v>0</v>
      </c>
      <c r="D1156" s="111">
        <v>0</v>
      </c>
      <c r="E1156" s="111">
        <v>0</v>
      </c>
      <c r="F1156" s="111">
        <v>13840</v>
      </c>
      <c r="G1156" s="111">
        <v>0</v>
      </c>
      <c r="H1156" s="111">
        <v>0</v>
      </c>
      <c r="I1156" s="111">
        <v>0</v>
      </c>
    </row>
    <row r="1157" spans="1:9" x14ac:dyDescent="0.25">
      <c r="A1157" s="6">
        <v>79423</v>
      </c>
      <c r="B1157" s="111">
        <v>0</v>
      </c>
      <c r="C1157" s="111">
        <v>0</v>
      </c>
      <c r="D1157" s="111">
        <v>0</v>
      </c>
      <c r="E1157" s="111">
        <v>0</v>
      </c>
      <c r="F1157" s="111">
        <v>13998</v>
      </c>
      <c r="G1157" s="111">
        <v>0</v>
      </c>
      <c r="H1157" s="111">
        <v>0</v>
      </c>
      <c r="I1157" s="111">
        <v>0</v>
      </c>
    </row>
    <row r="1158" spans="1:9" x14ac:dyDescent="0.25">
      <c r="A1158" s="6">
        <v>79424</v>
      </c>
      <c r="B1158" s="111">
        <v>0</v>
      </c>
      <c r="C1158" s="111">
        <v>0</v>
      </c>
      <c r="D1158" s="111">
        <v>0</v>
      </c>
      <c r="E1158" s="111">
        <v>0</v>
      </c>
      <c r="F1158" s="111">
        <v>10821</v>
      </c>
      <c r="G1158" s="111">
        <v>0</v>
      </c>
      <c r="H1158" s="111">
        <v>0</v>
      </c>
      <c r="I1158" s="111">
        <v>0</v>
      </c>
    </row>
    <row r="1159" spans="1:9" x14ac:dyDescent="0.25">
      <c r="A1159" s="6">
        <v>79501</v>
      </c>
      <c r="B1159" s="111">
        <v>0</v>
      </c>
      <c r="C1159" s="111">
        <v>1118</v>
      </c>
      <c r="D1159" s="111">
        <v>0</v>
      </c>
      <c r="E1159" s="111">
        <v>0</v>
      </c>
      <c r="F1159" s="111">
        <v>0</v>
      </c>
      <c r="G1159" s="111">
        <v>0</v>
      </c>
      <c r="H1159" s="111">
        <v>0</v>
      </c>
      <c r="I1159" s="111">
        <v>0</v>
      </c>
    </row>
    <row r="1160" spans="1:9" x14ac:dyDescent="0.25">
      <c r="A1160" s="6">
        <v>79502</v>
      </c>
      <c r="B1160" s="111">
        <v>0</v>
      </c>
      <c r="C1160" s="111">
        <v>544</v>
      </c>
      <c r="D1160" s="111">
        <v>0</v>
      </c>
      <c r="E1160" s="111">
        <v>0</v>
      </c>
      <c r="F1160" s="111">
        <v>0</v>
      </c>
      <c r="G1160" s="111">
        <v>0</v>
      </c>
      <c r="H1160" s="111">
        <v>0</v>
      </c>
      <c r="I1160" s="111">
        <v>0</v>
      </c>
    </row>
    <row r="1161" spans="1:9" x14ac:dyDescent="0.25">
      <c r="A1161" s="6">
        <v>79503</v>
      </c>
      <c r="B1161" s="111">
        <v>0</v>
      </c>
      <c r="C1161" s="111">
        <v>51</v>
      </c>
      <c r="D1161" s="111">
        <v>0</v>
      </c>
      <c r="E1161" s="111">
        <v>0</v>
      </c>
      <c r="F1161" s="111">
        <v>0</v>
      </c>
      <c r="G1161" s="111">
        <v>0</v>
      </c>
      <c r="H1161" s="111">
        <v>0</v>
      </c>
      <c r="I1161" s="111">
        <v>0</v>
      </c>
    </row>
    <row r="1162" spans="1:9" x14ac:dyDescent="0.25">
      <c r="A1162" s="6">
        <v>79504</v>
      </c>
      <c r="B1162" s="111">
        <v>0</v>
      </c>
      <c r="C1162" s="111">
        <v>1094</v>
      </c>
      <c r="D1162" s="111">
        <v>0</v>
      </c>
      <c r="E1162" s="111">
        <v>0</v>
      </c>
      <c r="F1162" s="111">
        <v>0</v>
      </c>
      <c r="G1162" s="111">
        <v>0</v>
      </c>
      <c r="H1162" s="111">
        <v>0</v>
      </c>
      <c r="I1162" s="111">
        <v>0</v>
      </c>
    </row>
    <row r="1163" spans="1:9" x14ac:dyDescent="0.25">
      <c r="A1163" s="6">
        <v>79505</v>
      </c>
      <c r="B1163" s="111">
        <v>0</v>
      </c>
      <c r="C1163" s="111">
        <v>113</v>
      </c>
      <c r="D1163" s="111">
        <v>0</v>
      </c>
      <c r="E1163" s="111">
        <v>0</v>
      </c>
      <c r="F1163" s="111">
        <v>0</v>
      </c>
      <c r="G1163" s="111">
        <v>0</v>
      </c>
      <c r="H1163" s="111">
        <v>0</v>
      </c>
      <c r="I1163" s="111">
        <v>0</v>
      </c>
    </row>
    <row r="1164" spans="1:9" x14ac:dyDescent="0.25">
      <c r="A1164" s="6">
        <v>79506</v>
      </c>
      <c r="B1164" s="111">
        <v>0</v>
      </c>
      <c r="C1164" s="111">
        <v>469</v>
      </c>
      <c r="D1164" s="111">
        <v>0</v>
      </c>
      <c r="E1164" s="111">
        <v>0</v>
      </c>
      <c r="F1164" s="111">
        <v>0</v>
      </c>
      <c r="G1164" s="111">
        <v>0</v>
      </c>
      <c r="H1164" s="111">
        <v>0</v>
      </c>
      <c r="I1164" s="111">
        <v>0</v>
      </c>
    </row>
    <row r="1165" spans="1:9" x14ac:dyDescent="0.25">
      <c r="A1165" s="6">
        <v>79508</v>
      </c>
      <c r="B1165" s="111">
        <v>0</v>
      </c>
      <c r="C1165" s="111">
        <v>808</v>
      </c>
      <c r="D1165" s="111">
        <v>0</v>
      </c>
      <c r="E1165" s="111">
        <v>0</v>
      </c>
      <c r="F1165" s="111">
        <v>0</v>
      </c>
      <c r="G1165" s="111">
        <v>0</v>
      </c>
      <c r="H1165" s="111">
        <v>0</v>
      </c>
      <c r="I1165" s="111">
        <v>0</v>
      </c>
    </row>
    <row r="1166" spans="1:9" x14ac:dyDescent="0.25">
      <c r="A1166" s="6">
        <v>79510</v>
      </c>
      <c r="B1166" s="111">
        <v>0</v>
      </c>
      <c r="C1166" s="111">
        <v>3272</v>
      </c>
      <c r="D1166" s="111">
        <v>0</v>
      </c>
      <c r="E1166" s="111">
        <v>0</v>
      </c>
      <c r="F1166" s="111">
        <v>0</v>
      </c>
      <c r="G1166" s="111">
        <v>0</v>
      </c>
      <c r="H1166" s="111">
        <v>0</v>
      </c>
      <c r="I1166" s="111">
        <v>0</v>
      </c>
    </row>
    <row r="1167" spans="1:9" x14ac:dyDescent="0.25">
      <c r="A1167" s="6">
        <v>79511</v>
      </c>
      <c r="B1167" s="111">
        <v>0</v>
      </c>
      <c r="C1167" s="111">
        <v>0</v>
      </c>
      <c r="D1167" s="111">
        <v>0</v>
      </c>
      <c r="E1167" s="111">
        <v>0</v>
      </c>
      <c r="F1167" s="111">
        <v>0</v>
      </c>
      <c r="G1167" s="111">
        <v>0</v>
      </c>
      <c r="H1167" s="111">
        <v>659</v>
      </c>
      <c r="I1167" s="111">
        <v>0</v>
      </c>
    </row>
    <row r="1168" spans="1:9" x14ac:dyDescent="0.25">
      <c r="A1168" s="6">
        <v>79512</v>
      </c>
      <c r="B1168" s="111">
        <v>0</v>
      </c>
      <c r="C1168" s="111">
        <v>0</v>
      </c>
      <c r="D1168" s="111">
        <v>0</v>
      </c>
      <c r="E1168" s="111">
        <v>0</v>
      </c>
      <c r="F1168" s="111">
        <v>0</v>
      </c>
      <c r="G1168" s="111">
        <v>0</v>
      </c>
      <c r="H1168" s="111">
        <v>2856</v>
      </c>
      <c r="I1168" s="111">
        <v>0</v>
      </c>
    </row>
    <row r="1169" spans="1:9" x14ac:dyDescent="0.25">
      <c r="A1169" s="6">
        <v>79518</v>
      </c>
      <c r="B1169" s="111">
        <v>0</v>
      </c>
      <c r="C1169" s="111">
        <v>27</v>
      </c>
      <c r="D1169" s="111">
        <v>0</v>
      </c>
      <c r="E1169" s="111">
        <v>0</v>
      </c>
      <c r="F1169" s="111">
        <v>0</v>
      </c>
      <c r="G1169" s="111">
        <v>0</v>
      </c>
      <c r="H1169" s="111">
        <v>0</v>
      </c>
      <c r="I1169" s="111">
        <v>0</v>
      </c>
    </row>
    <row r="1170" spans="1:9" x14ac:dyDescent="0.25">
      <c r="A1170" s="6">
        <v>79520</v>
      </c>
      <c r="B1170" s="111">
        <v>0</v>
      </c>
      <c r="C1170" s="111">
        <v>914</v>
      </c>
      <c r="D1170" s="111">
        <v>0</v>
      </c>
      <c r="E1170" s="111">
        <v>0</v>
      </c>
      <c r="F1170" s="111">
        <v>0</v>
      </c>
      <c r="G1170" s="111">
        <v>0</v>
      </c>
      <c r="H1170" s="111">
        <v>0</v>
      </c>
      <c r="I1170" s="111">
        <v>0</v>
      </c>
    </row>
    <row r="1171" spans="1:9" x14ac:dyDescent="0.25">
      <c r="A1171" s="6">
        <v>79521</v>
      </c>
      <c r="B1171" s="111">
        <v>0</v>
      </c>
      <c r="C1171" s="111">
        <v>1503</v>
      </c>
      <c r="D1171" s="111">
        <v>0</v>
      </c>
      <c r="E1171" s="111">
        <v>0</v>
      </c>
      <c r="F1171" s="111">
        <v>0</v>
      </c>
      <c r="G1171" s="111">
        <v>0</v>
      </c>
      <c r="H1171" s="111">
        <v>0</v>
      </c>
      <c r="I1171" s="111">
        <v>0</v>
      </c>
    </row>
    <row r="1172" spans="1:9" x14ac:dyDescent="0.25">
      <c r="A1172" s="6">
        <v>79525</v>
      </c>
      <c r="B1172" s="111">
        <v>0</v>
      </c>
      <c r="C1172" s="111">
        <v>635</v>
      </c>
      <c r="D1172" s="111">
        <v>0</v>
      </c>
      <c r="E1172" s="111">
        <v>0</v>
      </c>
      <c r="F1172" s="111">
        <v>0</v>
      </c>
      <c r="G1172" s="111">
        <v>0</v>
      </c>
      <c r="H1172" s="111">
        <v>0</v>
      </c>
      <c r="I1172" s="111">
        <v>0</v>
      </c>
    </row>
    <row r="1173" spans="1:9" x14ac:dyDescent="0.25">
      <c r="A1173" s="6">
        <v>79526</v>
      </c>
      <c r="B1173" s="111">
        <v>0</v>
      </c>
      <c r="C1173" s="111">
        <v>0</v>
      </c>
      <c r="D1173" s="111">
        <v>0</v>
      </c>
      <c r="E1173" s="111">
        <v>0</v>
      </c>
      <c r="F1173" s="111">
        <v>0</v>
      </c>
      <c r="G1173" s="111">
        <v>0</v>
      </c>
      <c r="H1173" s="111">
        <v>162</v>
      </c>
      <c r="I1173" s="111">
        <v>0</v>
      </c>
    </row>
    <row r="1174" spans="1:9" x14ac:dyDescent="0.25">
      <c r="A1174" s="6">
        <v>79527</v>
      </c>
      <c r="B1174" s="111">
        <v>0</v>
      </c>
      <c r="C1174" s="111">
        <v>0</v>
      </c>
      <c r="D1174" s="111">
        <v>0</v>
      </c>
      <c r="E1174" s="111">
        <v>0</v>
      </c>
      <c r="F1174" s="111">
        <v>0</v>
      </c>
      <c r="G1174" s="111">
        <v>0</v>
      </c>
      <c r="H1174" s="111">
        <v>67</v>
      </c>
      <c r="I1174" s="111">
        <v>0</v>
      </c>
    </row>
    <row r="1175" spans="1:9" x14ac:dyDescent="0.25">
      <c r="A1175" s="6">
        <v>79528</v>
      </c>
      <c r="B1175" s="111">
        <v>0</v>
      </c>
      <c r="C1175" s="111">
        <v>269</v>
      </c>
      <c r="D1175" s="111">
        <v>0</v>
      </c>
      <c r="E1175" s="111">
        <v>0</v>
      </c>
      <c r="F1175" s="111">
        <v>0</v>
      </c>
      <c r="G1175" s="111">
        <v>0</v>
      </c>
      <c r="H1175" s="111">
        <v>0</v>
      </c>
      <c r="I1175" s="111">
        <v>0</v>
      </c>
    </row>
    <row r="1176" spans="1:9" x14ac:dyDescent="0.25">
      <c r="A1176" s="6">
        <v>79529</v>
      </c>
      <c r="B1176" s="111">
        <v>0</v>
      </c>
      <c r="C1176" s="111">
        <v>557</v>
      </c>
      <c r="D1176" s="111">
        <v>0</v>
      </c>
      <c r="E1176" s="111">
        <v>0</v>
      </c>
      <c r="F1176" s="111">
        <v>0</v>
      </c>
      <c r="G1176" s="111">
        <v>0</v>
      </c>
      <c r="H1176" s="111">
        <v>0</v>
      </c>
      <c r="I1176" s="111">
        <v>0</v>
      </c>
    </row>
    <row r="1177" spans="1:9" x14ac:dyDescent="0.25">
      <c r="A1177" s="6">
        <v>79530</v>
      </c>
      <c r="B1177" s="111">
        <v>0</v>
      </c>
      <c r="C1177" s="111">
        <v>178</v>
      </c>
      <c r="D1177" s="111">
        <v>0</v>
      </c>
      <c r="E1177" s="111">
        <v>0</v>
      </c>
      <c r="F1177" s="111">
        <v>0</v>
      </c>
      <c r="G1177" s="111">
        <v>0</v>
      </c>
      <c r="H1177" s="111">
        <v>0</v>
      </c>
      <c r="I1177" s="111">
        <v>0</v>
      </c>
    </row>
    <row r="1178" spans="1:9" x14ac:dyDescent="0.25">
      <c r="A1178" s="6">
        <v>79532</v>
      </c>
      <c r="B1178" s="111">
        <v>0</v>
      </c>
      <c r="C1178" s="111">
        <v>0</v>
      </c>
      <c r="D1178" s="111">
        <v>0</v>
      </c>
      <c r="E1178" s="111">
        <v>0</v>
      </c>
      <c r="F1178" s="111">
        <v>0</v>
      </c>
      <c r="G1178" s="111">
        <v>0</v>
      </c>
      <c r="H1178" s="111">
        <v>463</v>
      </c>
      <c r="I1178" s="111">
        <v>0</v>
      </c>
    </row>
    <row r="1179" spans="1:9" x14ac:dyDescent="0.25">
      <c r="A1179" s="6">
        <v>79533</v>
      </c>
      <c r="B1179" s="111">
        <v>0</v>
      </c>
      <c r="C1179" s="111">
        <v>186</v>
      </c>
      <c r="D1179" s="111">
        <v>0</v>
      </c>
      <c r="E1179" s="111">
        <v>0</v>
      </c>
      <c r="F1179" s="111">
        <v>0</v>
      </c>
      <c r="G1179" s="111">
        <v>0</v>
      </c>
      <c r="H1179" s="111">
        <v>0</v>
      </c>
      <c r="I1179" s="111">
        <v>0</v>
      </c>
    </row>
    <row r="1180" spans="1:9" x14ac:dyDescent="0.25">
      <c r="A1180" s="6">
        <v>79534</v>
      </c>
      <c r="B1180" s="111">
        <v>0</v>
      </c>
      <c r="C1180" s="111">
        <v>61</v>
      </c>
      <c r="D1180" s="111">
        <v>0</v>
      </c>
      <c r="E1180" s="111">
        <v>0</v>
      </c>
      <c r="F1180" s="111">
        <v>0</v>
      </c>
      <c r="G1180" s="111">
        <v>0</v>
      </c>
      <c r="H1180" s="111">
        <v>0</v>
      </c>
      <c r="I1180" s="111">
        <v>0</v>
      </c>
    </row>
    <row r="1181" spans="1:9" x14ac:dyDescent="0.25">
      <c r="A1181" s="6">
        <v>79535</v>
      </c>
      <c r="B1181" s="111">
        <v>0</v>
      </c>
      <c r="C1181" s="111">
        <v>0</v>
      </c>
      <c r="D1181" s="111">
        <v>0</v>
      </c>
      <c r="E1181" s="111">
        <v>0</v>
      </c>
      <c r="F1181" s="111">
        <v>0</v>
      </c>
      <c r="G1181" s="111">
        <v>0</v>
      </c>
      <c r="H1181" s="111">
        <v>9</v>
      </c>
      <c r="I1181" s="111">
        <v>0</v>
      </c>
    </row>
    <row r="1182" spans="1:9" x14ac:dyDescent="0.25">
      <c r="A1182" s="6">
        <v>79536</v>
      </c>
      <c r="B1182" s="111">
        <v>0</v>
      </c>
      <c r="C1182" s="111">
        <v>1130</v>
      </c>
      <c r="D1182" s="111">
        <v>0</v>
      </c>
      <c r="E1182" s="111">
        <v>0</v>
      </c>
      <c r="F1182" s="111">
        <v>0</v>
      </c>
      <c r="G1182" s="111">
        <v>0</v>
      </c>
      <c r="H1182" s="111">
        <v>0</v>
      </c>
      <c r="I1182" s="111">
        <v>0</v>
      </c>
    </row>
    <row r="1183" spans="1:9" x14ac:dyDescent="0.25">
      <c r="A1183" s="6">
        <v>79539</v>
      </c>
      <c r="B1183" s="111">
        <v>0</v>
      </c>
      <c r="C1183" s="111">
        <v>59</v>
      </c>
      <c r="D1183" s="111">
        <v>0</v>
      </c>
      <c r="E1183" s="111">
        <v>0</v>
      </c>
      <c r="F1183" s="111">
        <v>0</v>
      </c>
      <c r="G1183" s="111">
        <v>0</v>
      </c>
      <c r="H1183" s="111">
        <v>0</v>
      </c>
      <c r="I1183" s="111">
        <v>0</v>
      </c>
    </row>
    <row r="1184" spans="1:9" x14ac:dyDescent="0.25">
      <c r="A1184" s="6">
        <v>79540</v>
      </c>
      <c r="B1184" s="111">
        <v>0</v>
      </c>
      <c r="C1184" s="111">
        <v>36</v>
      </c>
      <c r="D1184" s="111">
        <v>0</v>
      </c>
      <c r="E1184" s="111">
        <v>0</v>
      </c>
      <c r="F1184" s="111">
        <v>0</v>
      </c>
      <c r="G1184" s="111">
        <v>0</v>
      </c>
      <c r="H1184" s="111">
        <v>0</v>
      </c>
      <c r="I1184" s="111">
        <v>0</v>
      </c>
    </row>
    <row r="1185" spans="1:9" x14ac:dyDescent="0.25">
      <c r="A1185" s="6">
        <v>79541</v>
      </c>
      <c r="B1185" s="111">
        <v>0</v>
      </c>
      <c r="C1185" s="111">
        <v>291</v>
      </c>
      <c r="D1185" s="111">
        <v>0</v>
      </c>
      <c r="E1185" s="111">
        <v>0</v>
      </c>
      <c r="F1185" s="111">
        <v>0</v>
      </c>
      <c r="G1185" s="111">
        <v>0</v>
      </c>
      <c r="H1185" s="111">
        <v>0</v>
      </c>
      <c r="I1185" s="111">
        <v>0</v>
      </c>
    </row>
    <row r="1186" spans="1:9" x14ac:dyDescent="0.25">
      <c r="A1186" s="6">
        <v>79543</v>
      </c>
      <c r="B1186" s="111">
        <v>0</v>
      </c>
      <c r="C1186" s="111">
        <v>310</v>
      </c>
      <c r="D1186" s="111">
        <v>0</v>
      </c>
      <c r="E1186" s="111">
        <v>0</v>
      </c>
      <c r="F1186" s="111">
        <v>0</v>
      </c>
      <c r="G1186" s="111">
        <v>0</v>
      </c>
      <c r="H1186" s="111">
        <v>1</v>
      </c>
      <c r="I1186" s="111">
        <v>0</v>
      </c>
    </row>
    <row r="1187" spans="1:9" x14ac:dyDescent="0.25">
      <c r="A1187" s="6">
        <v>79544</v>
      </c>
      <c r="B1187" s="111">
        <v>0</v>
      </c>
      <c r="C1187" s="111">
        <v>163</v>
      </c>
      <c r="D1187" s="111">
        <v>0</v>
      </c>
      <c r="E1187" s="111">
        <v>0</v>
      </c>
      <c r="F1187" s="111">
        <v>0</v>
      </c>
      <c r="G1187" s="111">
        <v>0</v>
      </c>
      <c r="H1187" s="111">
        <v>0</v>
      </c>
      <c r="I1187" s="111">
        <v>0</v>
      </c>
    </row>
    <row r="1188" spans="1:9" x14ac:dyDescent="0.25">
      <c r="A1188" s="6">
        <v>79545</v>
      </c>
      <c r="B1188" s="111">
        <v>0</v>
      </c>
      <c r="C1188" s="111">
        <v>0</v>
      </c>
      <c r="D1188" s="111">
        <v>0</v>
      </c>
      <c r="E1188" s="111">
        <v>0</v>
      </c>
      <c r="F1188" s="111">
        <v>0</v>
      </c>
      <c r="G1188" s="111">
        <v>0</v>
      </c>
      <c r="H1188" s="111">
        <v>774</v>
      </c>
      <c r="I1188" s="111">
        <v>0</v>
      </c>
    </row>
    <row r="1189" spans="1:9" x14ac:dyDescent="0.25">
      <c r="A1189" s="6">
        <v>79546</v>
      </c>
      <c r="B1189" s="111">
        <v>0</v>
      </c>
      <c r="C1189" s="111">
        <v>664</v>
      </c>
      <c r="D1189" s="111">
        <v>0</v>
      </c>
      <c r="E1189" s="111">
        <v>0</v>
      </c>
      <c r="F1189" s="111">
        <v>0</v>
      </c>
      <c r="G1189" s="111">
        <v>0</v>
      </c>
      <c r="H1189" s="111">
        <v>0</v>
      </c>
      <c r="I1189" s="111">
        <v>0</v>
      </c>
    </row>
    <row r="1190" spans="1:9" x14ac:dyDescent="0.25">
      <c r="A1190" s="6">
        <v>79547</v>
      </c>
      <c r="B1190" s="111">
        <v>0</v>
      </c>
      <c r="C1190" s="111">
        <v>346</v>
      </c>
      <c r="D1190" s="111">
        <v>0</v>
      </c>
      <c r="E1190" s="111">
        <v>0</v>
      </c>
      <c r="F1190" s="111">
        <v>0</v>
      </c>
      <c r="G1190" s="111">
        <v>0</v>
      </c>
      <c r="H1190" s="111">
        <v>0</v>
      </c>
      <c r="I1190" s="111">
        <v>0</v>
      </c>
    </row>
    <row r="1191" spans="1:9" x14ac:dyDescent="0.25">
      <c r="A1191" s="6">
        <v>79548</v>
      </c>
      <c r="B1191" s="111">
        <v>0</v>
      </c>
      <c r="C1191" s="111">
        <v>43</v>
      </c>
      <c r="D1191" s="111">
        <v>0</v>
      </c>
      <c r="E1191" s="111">
        <v>0</v>
      </c>
      <c r="F1191" s="111">
        <v>0</v>
      </c>
      <c r="G1191" s="111">
        <v>0</v>
      </c>
      <c r="H1191" s="111">
        <v>0</v>
      </c>
      <c r="I1191" s="111">
        <v>0</v>
      </c>
    </row>
    <row r="1192" spans="1:9" x14ac:dyDescent="0.25">
      <c r="A1192" s="6">
        <v>79549</v>
      </c>
      <c r="B1192" s="111">
        <v>0</v>
      </c>
      <c r="C1192" s="111">
        <v>0</v>
      </c>
      <c r="D1192" s="111">
        <v>0</v>
      </c>
      <c r="E1192" s="111">
        <v>0</v>
      </c>
      <c r="F1192" s="111">
        <v>0</v>
      </c>
      <c r="G1192" s="111">
        <v>0</v>
      </c>
      <c r="H1192" s="111">
        <v>5103</v>
      </c>
      <c r="I1192" s="111">
        <v>0</v>
      </c>
    </row>
    <row r="1193" spans="1:9" x14ac:dyDescent="0.25">
      <c r="A1193" s="6">
        <v>79553</v>
      </c>
      <c r="B1193" s="111">
        <v>0</v>
      </c>
      <c r="C1193" s="111">
        <v>1351</v>
      </c>
      <c r="D1193" s="111">
        <v>0</v>
      </c>
      <c r="E1193" s="111">
        <v>0</v>
      </c>
      <c r="F1193" s="111">
        <v>0</v>
      </c>
      <c r="G1193" s="111">
        <v>0</v>
      </c>
      <c r="H1193" s="111">
        <v>0</v>
      </c>
      <c r="I1193" s="111">
        <v>0</v>
      </c>
    </row>
    <row r="1194" spans="1:9" x14ac:dyDescent="0.25">
      <c r="A1194" s="6">
        <v>79556</v>
      </c>
      <c r="B1194" s="111">
        <v>0</v>
      </c>
      <c r="C1194" s="111">
        <v>0</v>
      </c>
      <c r="D1194" s="111">
        <v>0</v>
      </c>
      <c r="E1194" s="111">
        <v>0</v>
      </c>
      <c r="F1194" s="111">
        <v>0</v>
      </c>
      <c r="G1194" s="111">
        <v>0</v>
      </c>
      <c r="H1194" s="111">
        <v>4985</v>
      </c>
      <c r="I1194" s="111">
        <v>0</v>
      </c>
    </row>
    <row r="1195" spans="1:9" x14ac:dyDescent="0.25">
      <c r="A1195" s="6">
        <v>79560</v>
      </c>
      <c r="B1195" s="111">
        <v>0</v>
      </c>
      <c r="C1195" s="111">
        <v>43</v>
      </c>
      <c r="D1195" s="111">
        <v>0</v>
      </c>
      <c r="E1195" s="111">
        <v>0</v>
      </c>
      <c r="F1195" s="111">
        <v>0</v>
      </c>
      <c r="G1195" s="111">
        <v>0</v>
      </c>
      <c r="H1195" s="111">
        <v>0</v>
      </c>
      <c r="I1195" s="111">
        <v>0</v>
      </c>
    </row>
    <row r="1196" spans="1:9" x14ac:dyDescent="0.25">
      <c r="A1196" s="6">
        <v>79561</v>
      </c>
      <c r="B1196" s="111">
        <v>0</v>
      </c>
      <c r="C1196" s="111">
        <v>99</v>
      </c>
      <c r="D1196" s="111">
        <v>0</v>
      </c>
      <c r="E1196" s="111">
        <v>0</v>
      </c>
      <c r="F1196" s="111">
        <v>0</v>
      </c>
      <c r="G1196" s="111">
        <v>0</v>
      </c>
      <c r="H1196" s="111">
        <v>0</v>
      </c>
      <c r="I1196" s="111">
        <v>0</v>
      </c>
    </row>
    <row r="1197" spans="1:9" x14ac:dyDescent="0.25">
      <c r="A1197" s="6">
        <v>79562</v>
      </c>
      <c r="B1197" s="111">
        <v>0</v>
      </c>
      <c r="C1197" s="111">
        <v>1541</v>
      </c>
      <c r="D1197" s="111">
        <v>0</v>
      </c>
      <c r="E1197" s="111">
        <v>0</v>
      </c>
      <c r="F1197" s="111">
        <v>0</v>
      </c>
      <c r="G1197" s="111">
        <v>0</v>
      </c>
      <c r="H1197" s="111">
        <v>0</v>
      </c>
      <c r="I1197" s="111">
        <v>0</v>
      </c>
    </row>
    <row r="1198" spans="1:9" x14ac:dyDescent="0.25">
      <c r="A1198" s="6">
        <v>79563</v>
      </c>
      <c r="B1198" s="111">
        <v>0</v>
      </c>
      <c r="C1198" s="111">
        <v>200</v>
      </c>
      <c r="D1198" s="111">
        <v>0</v>
      </c>
      <c r="E1198" s="111">
        <v>0</v>
      </c>
      <c r="F1198" s="111">
        <v>0</v>
      </c>
      <c r="G1198" s="111">
        <v>0</v>
      </c>
      <c r="H1198" s="111">
        <v>0</v>
      </c>
      <c r="I1198" s="111">
        <v>0</v>
      </c>
    </row>
    <row r="1199" spans="1:9" x14ac:dyDescent="0.25">
      <c r="A1199" s="6">
        <v>79565</v>
      </c>
      <c r="B1199" s="111">
        <v>0</v>
      </c>
      <c r="C1199" s="111">
        <v>0</v>
      </c>
      <c r="D1199" s="111">
        <v>0</v>
      </c>
      <c r="E1199" s="111">
        <v>0</v>
      </c>
      <c r="F1199" s="111">
        <v>0</v>
      </c>
      <c r="G1199" s="111">
        <v>0</v>
      </c>
      <c r="H1199" s="111">
        <v>237</v>
      </c>
      <c r="I1199" s="111">
        <v>0</v>
      </c>
    </row>
    <row r="1200" spans="1:9" x14ac:dyDescent="0.25">
      <c r="A1200" s="6">
        <v>79566</v>
      </c>
      <c r="B1200" s="111">
        <v>0</v>
      </c>
      <c r="C1200" s="111">
        <v>48</v>
      </c>
      <c r="D1200" s="111">
        <v>0</v>
      </c>
      <c r="E1200" s="111">
        <v>0</v>
      </c>
      <c r="F1200" s="111">
        <v>0</v>
      </c>
      <c r="G1200" s="111">
        <v>0</v>
      </c>
      <c r="H1200" s="111">
        <v>0</v>
      </c>
      <c r="I1200" s="111">
        <v>0</v>
      </c>
    </row>
    <row r="1201" spans="1:9" x14ac:dyDescent="0.25">
      <c r="A1201" s="6">
        <v>79567</v>
      </c>
      <c r="B1201" s="111">
        <v>0</v>
      </c>
      <c r="C1201" s="111">
        <v>1284</v>
      </c>
      <c r="D1201" s="111">
        <v>0</v>
      </c>
      <c r="E1201" s="111">
        <v>0</v>
      </c>
      <c r="F1201" s="111">
        <v>0</v>
      </c>
      <c r="G1201" s="111">
        <v>0</v>
      </c>
      <c r="H1201" s="111">
        <v>0</v>
      </c>
      <c r="I1201" s="111">
        <v>0</v>
      </c>
    </row>
    <row r="1202" spans="1:9" x14ac:dyDescent="0.25">
      <c r="A1202" s="6">
        <v>79601</v>
      </c>
      <c r="B1202" s="111">
        <v>0</v>
      </c>
      <c r="C1202" s="111">
        <v>8389</v>
      </c>
      <c r="D1202" s="111">
        <v>0</v>
      </c>
      <c r="E1202" s="111">
        <v>0</v>
      </c>
      <c r="F1202" s="111">
        <v>0</v>
      </c>
      <c r="G1202" s="111">
        <v>0</v>
      </c>
      <c r="H1202" s="111">
        <v>0</v>
      </c>
      <c r="I1202" s="111">
        <v>0</v>
      </c>
    </row>
    <row r="1203" spans="1:9" x14ac:dyDescent="0.25">
      <c r="A1203" s="6">
        <v>79602</v>
      </c>
      <c r="B1203" s="111">
        <v>0</v>
      </c>
      <c r="C1203" s="111">
        <v>8706</v>
      </c>
      <c r="D1203" s="111">
        <v>0</v>
      </c>
      <c r="E1203" s="111">
        <v>0</v>
      </c>
      <c r="F1203" s="111">
        <v>0</v>
      </c>
      <c r="G1203" s="111">
        <v>0</v>
      </c>
      <c r="H1203" s="111">
        <v>0</v>
      </c>
      <c r="I1203" s="111">
        <v>0</v>
      </c>
    </row>
    <row r="1204" spans="1:9" x14ac:dyDescent="0.25">
      <c r="A1204" s="6">
        <v>79603</v>
      </c>
      <c r="B1204" s="111">
        <v>0</v>
      </c>
      <c r="C1204" s="111">
        <v>8757</v>
      </c>
      <c r="D1204" s="111">
        <v>0</v>
      </c>
      <c r="E1204" s="111">
        <v>0</v>
      </c>
      <c r="F1204" s="111">
        <v>0</v>
      </c>
      <c r="G1204" s="111">
        <v>0</v>
      </c>
      <c r="H1204" s="111">
        <v>0</v>
      </c>
      <c r="I1204" s="111">
        <v>0</v>
      </c>
    </row>
    <row r="1205" spans="1:9" x14ac:dyDescent="0.25">
      <c r="A1205" s="6">
        <v>79604</v>
      </c>
      <c r="B1205" s="111">
        <v>0</v>
      </c>
      <c r="C1205" s="111">
        <v>2</v>
      </c>
      <c r="D1205" s="111">
        <v>0</v>
      </c>
      <c r="E1205" s="111">
        <v>0</v>
      </c>
      <c r="F1205" s="111">
        <v>0</v>
      </c>
      <c r="G1205" s="111">
        <v>0</v>
      </c>
      <c r="H1205" s="111">
        <v>0</v>
      </c>
      <c r="I1205" s="111">
        <v>0</v>
      </c>
    </row>
    <row r="1206" spans="1:9" x14ac:dyDescent="0.25">
      <c r="A1206" s="6">
        <v>79605</v>
      </c>
      <c r="B1206" s="111">
        <v>0</v>
      </c>
      <c r="C1206" s="111">
        <v>12986</v>
      </c>
      <c r="D1206" s="111">
        <v>0</v>
      </c>
      <c r="E1206" s="111">
        <v>0</v>
      </c>
      <c r="F1206" s="111">
        <v>0</v>
      </c>
      <c r="G1206" s="111">
        <v>0</v>
      </c>
      <c r="H1206" s="111">
        <v>0</v>
      </c>
      <c r="I1206" s="111">
        <v>0</v>
      </c>
    </row>
    <row r="1207" spans="1:9" x14ac:dyDescent="0.25">
      <c r="A1207" s="6">
        <v>79606</v>
      </c>
      <c r="B1207" s="111">
        <v>0</v>
      </c>
      <c r="C1207" s="111">
        <v>11304</v>
      </c>
      <c r="D1207" s="111">
        <v>0</v>
      </c>
      <c r="E1207" s="111">
        <v>0</v>
      </c>
      <c r="F1207" s="111">
        <v>0</v>
      </c>
      <c r="G1207" s="111">
        <v>0</v>
      </c>
      <c r="H1207" s="111">
        <v>0</v>
      </c>
      <c r="I1207" s="111">
        <v>0</v>
      </c>
    </row>
    <row r="1208" spans="1:9" x14ac:dyDescent="0.25">
      <c r="A1208" s="6">
        <v>79698</v>
      </c>
      <c r="B1208" s="111">
        <v>0</v>
      </c>
      <c r="C1208" s="111">
        <v>24</v>
      </c>
      <c r="D1208" s="111">
        <v>0</v>
      </c>
      <c r="E1208" s="111">
        <v>0</v>
      </c>
      <c r="F1208" s="111">
        <v>0</v>
      </c>
      <c r="G1208" s="111">
        <v>0</v>
      </c>
      <c r="H1208" s="111">
        <v>0</v>
      </c>
      <c r="I1208" s="111">
        <v>0</v>
      </c>
    </row>
    <row r="1209" spans="1:9" x14ac:dyDescent="0.25">
      <c r="A1209" s="6">
        <v>79701</v>
      </c>
      <c r="B1209" s="111">
        <v>0</v>
      </c>
      <c r="C1209" s="111">
        <v>0</v>
      </c>
      <c r="D1209" s="111">
        <v>0</v>
      </c>
      <c r="E1209" s="111">
        <v>0</v>
      </c>
      <c r="F1209" s="111">
        <v>0</v>
      </c>
      <c r="G1209" s="111">
        <v>0</v>
      </c>
      <c r="H1209" s="111">
        <v>12405</v>
      </c>
      <c r="I1209" s="111">
        <v>0</v>
      </c>
    </row>
    <row r="1210" spans="1:9" x14ac:dyDescent="0.25">
      <c r="A1210" s="6">
        <v>79703</v>
      </c>
      <c r="B1210" s="111">
        <v>0</v>
      </c>
      <c r="C1210" s="111">
        <v>0</v>
      </c>
      <c r="D1210" s="111">
        <v>0</v>
      </c>
      <c r="E1210" s="111">
        <v>0</v>
      </c>
      <c r="F1210" s="111">
        <v>0</v>
      </c>
      <c r="G1210" s="111">
        <v>0</v>
      </c>
      <c r="H1210" s="111">
        <v>8699</v>
      </c>
      <c r="I1210" s="111">
        <v>0</v>
      </c>
    </row>
    <row r="1211" spans="1:9" x14ac:dyDescent="0.25">
      <c r="A1211" s="6">
        <v>79704</v>
      </c>
      <c r="B1211" s="111">
        <v>0</v>
      </c>
      <c r="C1211" s="111">
        <v>0</v>
      </c>
      <c r="D1211" s="111">
        <v>0</v>
      </c>
      <c r="E1211" s="111">
        <v>0</v>
      </c>
      <c r="F1211" s="111">
        <v>0</v>
      </c>
      <c r="G1211" s="111">
        <v>0</v>
      </c>
      <c r="H1211" s="111">
        <v>1</v>
      </c>
      <c r="I1211" s="111">
        <v>0</v>
      </c>
    </row>
    <row r="1212" spans="1:9" x14ac:dyDescent="0.25">
      <c r="A1212" s="6">
        <v>79705</v>
      </c>
      <c r="B1212" s="111">
        <v>0</v>
      </c>
      <c r="C1212" s="111">
        <v>0</v>
      </c>
      <c r="D1212" s="111">
        <v>0</v>
      </c>
      <c r="E1212" s="111">
        <v>0</v>
      </c>
      <c r="F1212" s="111">
        <v>0</v>
      </c>
      <c r="G1212" s="111">
        <v>0</v>
      </c>
      <c r="H1212" s="111">
        <v>22655</v>
      </c>
      <c r="I1212" s="111">
        <v>0</v>
      </c>
    </row>
    <row r="1213" spans="1:9" x14ac:dyDescent="0.25">
      <c r="A1213" s="6">
        <v>79706</v>
      </c>
      <c r="B1213" s="111">
        <v>0</v>
      </c>
      <c r="C1213" s="111">
        <v>0</v>
      </c>
      <c r="D1213" s="111">
        <v>0</v>
      </c>
      <c r="E1213" s="111">
        <v>0</v>
      </c>
      <c r="F1213" s="111">
        <v>0</v>
      </c>
      <c r="G1213" s="111">
        <v>0</v>
      </c>
      <c r="H1213" s="111">
        <v>14866</v>
      </c>
      <c r="I1213" s="111">
        <v>0</v>
      </c>
    </row>
    <row r="1214" spans="1:9" x14ac:dyDescent="0.25">
      <c r="A1214" s="6">
        <v>79707</v>
      </c>
      <c r="B1214" s="111">
        <v>0</v>
      </c>
      <c r="C1214" s="111">
        <v>0</v>
      </c>
      <c r="D1214" s="111">
        <v>0</v>
      </c>
      <c r="E1214" s="111">
        <v>0</v>
      </c>
      <c r="F1214" s="111">
        <v>0</v>
      </c>
      <c r="G1214" s="111">
        <v>0</v>
      </c>
      <c r="H1214" s="111">
        <v>18967</v>
      </c>
      <c r="I1214" s="111">
        <v>0</v>
      </c>
    </row>
    <row r="1215" spans="1:9" x14ac:dyDescent="0.25">
      <c r="A1215" s="6">
        <v>79709</v>
      </c>
      <c r="B1215" s="111">
        <v>0</v>
      </c>
      <c r="C1215" s="111">
        <v>0</v>
      </c>
      <c r="D1215" s="111">
        <v>0</v>
      </c>
      <c r="E1215" s="111">
        <v>0</v>
      </c>
      <c r="F1215" s="111">
        <v>0</v>
      </c>
      <c r="G1215" s="111">
        <v>0</v>
      </c>
      <c r="H1215" s="111">
        <v>3</v>
      </c>
      <c r="I1215" s="111">
        <v>0</v>
      </c>
    </row>
    <row r="1216" spans="1:9" x14ac:dyDescent="0.25">
      <c r="A1216" s="6">
        <v>79710</v>
      </c>
      <c r="B1216" s="111">
        <v>0</v>
      </c>
      <c r="C1216" s="111">
        <v>0</v>
      </c>
      <c r="D1216" s="111">
        <v>0</v>
      </c>
      <c r="E1216" s="111">
        <v>0</v>
      </c>
      <c r="F1216" s="111">
        <v>0</v>
      </c>
      <c r="G1216" s="111">
        <v>0</v>
      </c>
      <c r="H1216" s="111">
        <v>9</v>
      </c>
      <c r="I1216" s="111">
        <v>0</v>
      </c>
    </row>
    <row r="1217" spans="1:9" x14ac:dyDescent="0.25">
      <c r="A1217" s="6">
        <v>79712</v>
      </c>
      <c r="B1217" s="111">
        <v>0</v>
      </c>
      <c r="C1217" s="111">
        <v>0</v>
      </c>
      <c r="D1217" s="111">
        <v>0</v>
      </c>
      <c r="E1217" s="111">
        <v>0</v>
      </c>
      <c r="F1217" s="111">
        <v>0</v>
      </c>
      <c r="G1217" s="111">
        <v>0</v>
      </c>
      <c r="H1217" s="111">
        <v>54</v>
      </c>
      <c r="I1217" s="111">
        <v>0</v>
      </c>
    </row>
    <row r="1218" spans="1:9" x14ac:dyDescent="0.25">
      <c r="A1218" s="6">
        <v>79713</v>
      </c>
      <c r="B1218" s="111">
        <v>0</v>
      </c>
      <c r="C1218" s="111">
        <v>0</v>
      </c>
      <c r="D1218" s="111">
        <v>0</v>
      </c>
      <c r="E1218" s="111">
        <v>0</v>
      </c>
      <c r="F1218" s="111">
        <v>0</v>
      </c>
      <c r="G1218" s="111">
        <v>0</v>
      </c>
      <c r="H1218" s="111">
        <v>169</v>
      </c>
      <c r="I1218" s="111">
        <v>0</v>
      </c>
    </row>
    <row r="1219" spans="1:9" x14ac:dyDescent="0.25">
      <c r="A1219" s="6">
        <v>79714</v>
      </c>
      <c r="B1219" s="111">
        <v>0</v>
      </c>
      <c r="C1219" s="111">
        <v>0</v>
      </c>
      <c r="D1219" s="111">
        <v>0</v>
      </c>
      <c r="E1219" s="111">
        <v>0</v>
      </c>
      <c r="F1219" s="111">
        <v>0</v>
      </c>
      <c r="G1219" s="111">
        <v>0</v>
      </c>
      <c r="H1219" s="111">
        <v>7360</v>
      </c>
      <c r="I1219" s="111">
        <v>0</v>
      </c>
    </row>
    <row r="1220" spans="1:9" x14ac:dyDescent="0.25">
      <c r="A1220" s="6">
        <v>79718</v>
      </c>
      <c r="B1220" s="111">
        <v>0</v>
      </c>
      <c r="C1220" s="111">
        <v>460</v>
      </c>
      <c r="D1220" s="111">
        <v>0</v>
      </c>
      <c r="E1220" s="111">
        <v>0</v>
      </c>
      <c r="F1220" s="111">
        <v>0</v>
      </c>
      <c r="G1220" s="111">
        <v>0</v>
      </c>
      <c r="H1220" s="111">
        <v>0</v>
      </c>
      <c r="I1220" s="111">
        <v>0</v>
      </c>
    </row>
    <row r="1221" spans="1:9" x14ac:dyDescent="0.25">
      <c r="A1221" s="6">
        <v>79719</v>
      </c>
      <c r="B1221" s="111">
        <v>0</v>
      </c>
      <c r="C1221" s="111">
        <v>0</v>
      </c>
      <c r="D1221" s="111">
        <v>0</v>
      </c>
      <c r="E1221" s="111">
        <v>0</v>
      </c>
      <c r="F1221" s="111">
        <v>0</v>
      </c>
      <c r="G1221" s="111">
        <v>0</v>
      </c>
      <c r="H1221" s="111">
        <v>30</v>
      </c>
      <c r="I1221" s="111">
        <v>173</v>
      </c>
    </row>
    <row r="1222" spans="1:9" x14ac:dyDescent="0.25">
      <c r="A1222" s="6">
        <v>79720</v>
      </c>
      <c r="B1222" s="111">
        <v>0</v>
      </c>
      <c r="C1222" s="111">
        <v>0</v>
      </c>
      <c r="D1222" s="111">
        <v>0</v>
      </c>
      <c r="E1222" s="111">
        <v>0</v>
      </c>
      <c r="F1222" s="111">
        <v>0</v>
      </c>
      <c r="G1222" s="111">
        <v>0</v>
      </c>
      <c r="H1222" s="111">
        <v>12034</v>
      </c>
      <c r="I1222" s="111">
        <v>0</v>
      </c>
    </row>
    <row r="1223" spans="1:9" x14ac:dyDescent="0.25">
      <c r="A1223" s="6">
        <v>79721</v>
      </c>
      <c r="B1223" s="111">
        <v>0</v>
      </c>
      <c r="C1223" s="111">
        <v>0</v>
      </c>
      <c r="D1223" s="111">
        <v>0</v>
      </c>
      <c r="E1223" s="111">
        <v>0</v>
      </c>
      <c r="F1223" s="111">
        <v>0</v>
      </c>
      <c r="G1223" s="111">
        <v>0</v>
      </c>
      <c r="H1223" s="111">
        <v>5</v>
      </c>
      <c r="I1223" s="111">
        <v>0</v>
      </c>
    </row>
    <row r="1224" spans="1:9" x14ac:dyDescent="0.25">
      <c r="A1224" s="6">
        <v>79730</v>
      </c>
      <c r="B1224" s="111">
        <v>0</v>
      </c>
      <c r="C1224" s="111">
        <v>0</v>
      </c>
      <c r="D1224" s="111">
        <v>0</v>
      </c>
      <c r="E1224" s="111">
        <v>0</v>
      </c>
      <c r="F1224" s="111">
        <v>0</v>
      </c>
      <c r="G1224" s="111">
        <v>0</v>
      </c>
      <c r="H1224" s="111">
        <v>1</v>
      </c>
      <c r="I1224" s="111">
        <v>28</v>
      </c>
    </row>
    <row r="1225" spans="1:9" x14ac:dyDescent="0.25">
      <c r="A1225" s="6">
        <v>79731</v>
      </c>
      <c r="B1225" s="111">
        <v>0</v>
      </c>
      <c r="C1225" s="111">
        <v>10</v>
      </c>
      <c r="D1225" s="111">
        <v>0</v>
      </c>
      <c r="E1225" s="111">
        <v>0</v>
      </c>
      <c r="F1225" s="111">
        <v>0</v>
      </c>
      <c r="G1225" s="111">
        <v>0</v>
      </c>
      <c r="H1225" s="111">
        <v>1736</v>
      </c>
      <c r="I1225" s="111">
        <v>0</v>
      </c>
    </row>
    <row r="1226" spans="1:9" x14ac:dyDescent="0.25">
      <c r="A1226" s="6">
        <v>79733</v>
      </c>
      <c r="B1226" s="111">
        <v>0</v>
      </c>
      <c r="C1226" s="111">
        <v>0</v>
      </c>
      <c r="D1226" s="111">
        <v>0</v>
      </c>
      <c r="E1226" s="111">
        <v>0</v>
      </c>
      <c r="F1226" s="111">
        <v>0</v>
      </c>
      <c r="G1226" s="111">
        <v>0</v>
      </c>
      <c r="H1226" s="111">
        <v>107</v>
      </c>
      <c r="I1226" s="111">
        <v>0</v>
      </c>
    </row>
    <row r="1227" spans="1:9" x14ac:dyDescent="0.25">
      <c r="A1227" s="6">
        <v>79734</v>
      </c>
      <c r="B1227" s="111">
        <v>0</v>
      </c>
      <c r="C1227" s="111">
        <v>1680</v>
      </c>
      <c r="D1227" s="111">
        <v>0</v>
      </c>
      <c r="E1227" s="111">
        <v>0</v>
      </c>
      <c r="F1227" s="111">
        <v>0</v>
      </c>
      <c r="G1227" s="111">
        <v>0</v>
      </c>
      <c r="H1227" s="111">
        <v>0</v>
      </c>
      <c r="I1227" s="111">
        <v>0</v>
      </c>
    </row>
    <row r="1228" spans="1:9" x14ac:dyDescent="0.25">
      <c r="A1228" s="6">
        <v>79735</v>
      </c>
      <c r="B1228" s="111">
        <v>0</v>
      </c>
      <c r="C1228" s="111">
        <v>0</v>
      </c>
      <c r="D1228" s="111">
        <v>0</v>
      </c>
      <c r="E1228" s="111">
        <v>0</v>
      </c>
      <c r="F1228" s="111">
        <v>0</v>
      </c>
      <c r="G1228" s="111">
        <v>0</v>
      </c>
      <c r="H1228" s="111">
        <v>0</v>
      </c>
      <c r="I1228" s="111">
        <v>4659</v>
      </c>
    </row>
    <row r="1229" spans="1:9" x14ac:dyDescent="0.25">
      <c r="A1229" s="6">
        <v>79738</v>
      </c>
      <c r="B1229" s="111">
        <v>0</v>
      </c>
      <c r="C1229" s="111">
        <v>0</v>
      </c>
      <c r="D1229" s="111">
        <v>0</v>
      </c>
      <c r="E1229" s="111">
        <v>0</v>
      </c>
      <c r="F1229" s="111">
        <v>0</v>
      </c>
      <c r="G1229" s="111">
        <v>0</v>
      </c>
      <c r="H1229" s="111">
        <v>52</v>
      </c>
      <c r="I1229" s="111">
        <v>0</v>
      </c>
    </row>
    <row r="1230" spans="1:9" x14ac:dyDescent="0.25">
      <c r="A1230" s="6">
        <v>79739</v>
      </c>
      <c r="B1230" s="111">
        <v>0</v>
      </c>
      <c r="C1230" s="111">
        <v>0</v>
      </c>
      <c r="D1230" s="111">
        <v>0</v>
      </c>
      <c r="E1230" s="111">
        <v>0</v>
      </c>
      <c r="F1230" s="111">
        <v>0</v>
      </c>
      <c r="G1230" s="111">
        <v>0</v>
      </c>
      <c r="H1230" s="111">
        <v>611</v>
      </c>
      <c r="I1230" s="111">
        <v>0</v>
      </c>
    </row>
    <row r="1231" spans="1:9" x14ac:dyDescent="0.25">
      <c r="A1231" s="6">
        <v>79741</v>
      </c>
      <c r="B1231" s="111">
        <v>0</v>
      </c>
      <c r="C1231" s="111">
        <v>0</v>
      </c>
      <c r="D1231" s="111">
        <v>0</v>
      </c>
      <c r="E1231" s="111">
        <v>0</v>
      </c>
      <c r="F1231" s="111">
        <v>0</v>
      </c>
      <c r="G1231" s="111">
        <v>0</v>
      </c>
      <c r="H1231" s="111">
        <v>2</v>
      </c>
      <c r="I1231" s="111">
        <v>0</v>
      </c>
    </row>
    <row r="1232" spans="1:9" x14ac:dyDescent="0.25">
      <c r="A1232" s="6">
        <v>79742</v>
      </c>
      <c r="B1232" s="111">
        <v>0</v>
      </c>
      <c r="C1232" s="111">
        <v>0</v>
      </c>
      <c r="D1232" s="111">
        <v>0</v>
      </c>
      <c r="E1232" s="111">
        <v>0</v>
      </c>
      <c r="F1232" s="111">
        <v>0</v>
      </c>
      <c r="G1232" s="111">
        <v>0</v>
      </c>
      <c r="H1232" s="111">
        <v>237</v>
      </c>
      <c r="I1232" s="111">
        <v>0</v>
      </c>
    </row>
    <row r="1233" spans="1:9" x14ac:dyDescent="0.25">
      <c r="A1233" s="6">
        <v>79743</v>
      </c>
      <c r="B1233" s="111">
        <v>0</v>
      </c>
      <c r="C1233" s="111">
        <v>5</v>
      </c>
      <c r="D1233" s="111">
        <v>0</v>
      </c>
      <c r="E1233" s="111">
        <v>0</v>
      </c>
      <c r="F1233" s="111">
        <v>0</v>
      </c>
      <c r="G1233" s="111">
        <v>0</v>
      </c>
      <c r="H1233" s="111">
        <v>40</v>
      </c>
      <c r="I1233" s="111">
        <v>0</v>
      </c>
    </row>
    <row r="1234" spans="1:9" x14ac:dyDescent="0.25">
      <c r="A1234" s="6">
        <v>79744</v>
      </c>
      <c r="B1234" s="111">
        <v>0</v>
      </c>
      <c r="C1234" s="111">
        <v>584</v>
      </c>
      <c r="D1234" s="111">
        <v>0</v>
      </c>
      <c r="E1234" s="111">
        <v>0</v>
      </c>
      <c r="F1234" s="111">
        <v>0</v>
      </c>
      <c r="G1234" s="111">
        <v>0</v>
      </c>
      <c r="H1234" s="111">
        <v>0</v>
      </c>
      <c r="I1234" s="111">
        <v>0</v>
      </c>
    </row>
    <row r="1235" spans="1:9" x14ac:dyDescent="0.25">
      <c r="A1235" s="6">
        <v>79745</v>
      </c>
      <c r="B1235" s="111">
        <v>0</v>
      </c>
      <c r="C1235" s="111">
        <v>0</v>
      </c>
      <c r="D1235" s="111">
        <v>0</v>
      </c>
      <c r="E1235" s="111">
        <v>0</v>
      </c>
      <c r="F1235" s="111">
        <v>0</v>
      </c>
      <c r="G1235" s="111">
        <v>0</v>
      </c>
      <c r="H1235" s="111">
        <v>12</v>
      </c>
      <c r="I1235" s="111">
        <v>2569</v>
      </c>
    </row>
    <row r="1236" spans="1:9" x14ac:dyDescent="0.25">
      <c r="A1236" s="6">
        <v>79748</v>
      </c>
      <c r="B1236" s="111">
        <v>0</v>
      </c>
      <c r="C1236" s="111">
        <v>0</v>
      </c>
      <c r="D1236" s="111">
        <v>0</v>
      </c>
      <c r="E1236" s="111">
        <v>0</v>
      </c>
      <c r="F1236" s="111">
        <v>0</v>
      </c>
      <c r="G1236" s="111">
        <v>0</v>
      </c>
      <c r="H1236" s="111">
        <v>93</v>
      </c>
      <c r="I1236" s="111">
        <v>0</v>
      </c>
    </row>
    <row r="1237" spans="1:9" x14ac:dyDescent="0.25">
      <c r="A1237" s="6">
        <v>79749</v>
      </c>
      <c r="B1237" s="111">
        <v>0</v>
      </c>
      <c r="C1237" s="111">
        <v>0</v>
      </c>
      <c r="D1237" s="111">
        <v>0</v>
      </c>
      <c r="E1237" s="111">
        <v>0</v>
      </c>
      <c r="F1237" s="111">
        <v>0</v>
      </c>
      <c r="G1237" s="111">
        <v>0</v>
      </c>
      <c r="H1237" s="111">
        <v>174</v>
      </c>
      <c r="I1237" s="111">
        <v>0</v>
      </c>
    </row>
    <row r="1238" spans="1:9" x14ac:dyDescent="0.25">
      <c r="A1238" s="6">
        <v>79752</v>
      </c>
      <c r="B1238" s="111">
        <v>0</v>
      </c>
      <c r="C1238" s="111">
        <v>1164</v>
      </c>
      <c r="D1238" s="111">
        <v>0</v>
      </c>
      <c r="E1238" s="111">
        <v>0</v>
      </c>
      <c r="F1238" s="111">
        <v>0</v>
      </c>
      <c r="G1238" s="111">
        <v>0</v>
      </c>
      <c r="H1238" s="111">
        <v>0</v>
      </c>
      <c r="I1238" s="111">
        <v>0</v>
      </c>
    </row>
    <row r="1239" spans="1:9" x14ac:dyDescent="0.25">
      <c r="A1239" s="6">
        <v>79754</v>
      </c>
      <c r="B1239" s="111">
        <v>0</v>
      </c>
      <c r="C1239" s="111">
        <v>0</v>
      </c>
      <c r="D1239" s="111">
        <v>0</v>
      </c>
      <c r="E1239" s="111">
        <v>0</v>
      </c>
      <c r="F1239" s="111">
        <v>0</v>
      </c>
      <c r="G1239" s="111">
        <v>0</v>
      </c>
      <c r="H1239" s="111">
        <v>43</v>
      </c>
      <c r="I1239" s="111">
        <v>0</v>
      </c>
    </row>
    <row r="1240" spans="1:9" x14ac:dyDescent="0.25">
      <c r="A1240" s="6">
        <v>79755</v>
      </c>
      <c r="B1240" s="111">
        <v>0</v>
      </c>
      <c r="C1240" s="111">
        <v>0</v>
      </c>
      <c r="D1240" s="111">
        <v>0</v>
      </c>
      <c r="E1240" s="111">
        <v>0</v>
      </c>
      <c r="F1240" s="111">
        <v>0</v>
      </c>
      <c r="G1240" s="111">
        <v>0</v>
      </c>
      <c r="H1240" s="111">
        <v>94</v>
      </c>
      <c r="I1240" s="111">
        <v>0</v>
      </c>
    </row>
    <row r="1241" spans="1:9" x14ac:dyDescent="0.25">
      <c r="A1241" s="6">
        <v>79756</v>
      </c>
      <c r="B1241" s="111">
        <v>0</v>
      </c>
      <c r="C1241" s="111">
        <v>0</v>
      </c>
      <c r="D1241" s="111">
        <v>0</v>
      </c>
      <c r="E1241" s="111">
        <v>0</v>
      </c>
      <c r="F1241" s="111">
        <v>0</v>
      </c>
      <c r="G1241" s="111">
        <v>0</v>
      </c>
      <c r="H1241" s="111">
        <v>4732</v>
      </c>
      <c r="I1241" s="111">
        <v>0</v>
      </c>
    </row>
    <row r="1242" spans="1:9" x14ac:dyDescent="0.25">
      <c r="A1242" s="6">
        <v>79758</v>
      </c>
      <c r="B1242" s="111">
        <v>0</v>
      </c>
      <c r="C1242" s="111">
        <v>0</v>
      </c>
      <c r="D1242" s="111">
        <v>0</v>
      </c>
      <c r="E1242" s="111">
        <v>0</v>
      </c>
      <c r="F1242" s="111">
        <v>0</v>
      </c>
      <c r="G1242" s="111">
        <v>0</v>
      </c>
      <c r="H1242" s="111">
        <v>1564</v>
      </c>
      <c r="I1242" s="111">
        <v>0</v>
      </c>
    </row>
    <row r="1243" spans="1:9" x14ac:dyDescent="0.25">
      <c r="A1243" s="6">
        <v>79759</v>
      </c>
      <c r="B1243" s="111">
        <v>0</v>
      </c>
      <c r="C1243" s="111">
        <v>0</v>
      </c>
      <c r="D1243" s="111">
        <v>0</v>
      </c>
      <c r="E1243" s="111">
        <v>0</v>
      </c>
      <c r="F1243" s="111">
        <v>0</v>
      </c>
      <c r="G1243" s="111">
        <v>0</v>
      </c>
      <c r="H1243" s="111">
        <v>9</v>
      </c>
      <c r="I1243" s="111">
        <v>0</v>
      </c>
    </row>
    <row r="1244" spans="1:9" x14ac:dyDescent="0.25">
      <c r="A1244" s="6">
        <v>79760</v>
      </c>
      <c r="B1244" s="111">
        <v>0</v>
      </c>
      <c r="C1244" s="111">
        <v>0</v>
      </c>
      <c r="D1244" s="111">
        <v>0</v>
      </c>
      <c r="E1244" s="111">
        <v>0</v>
      </c>
      <c r="F1244" s="111">
        <v>0</v>
      </c>
      <c r="G1244" s="111">
        <v>0</v>
      </c>
      <c r="H1244" s="111">
        <v>36</v>
      </c>
      <c r="I1244" s="111">
        <v>0</v>
      </c>
    </row>
    <row r="1245" spans="1:9" x14ac:dyDescent="0.25">
      <c r="A1245" s="6">
        <v>79761</v>
      </c>
      <c r="B1245" s="111">
        <v>0</v>
      </c>
      <c r="C1245" s="111">
        <v>0</v>
      </c>
      <c r="D1245" s="111">
        <v>0</v>
      </c>
      <c r="E1245" s="111">
        <v>0</v>
      </c>
      <c r="F1245" s="111">
        <v>0</v>
      </c>
      <c r="G1245" s="111">
        <v>0</v>
      </c>
      <c r="H1245" s="111">
        <v>12037</v>
      </c>
      <c r="I1245" s="111">
        <v>0</v>
      </c>
    </row>
    <row r="1246" spans="1:9" x14ac:dyDescent="0.25">
      <c r="A1246" s="6">
        <v>79762</v>
      </c>
      <c r="B1246" s="111">
        <v>0</v>
      </c>
      <c r="C1246" s="111">
        <v>0</v>
      </c>
      <c r="D1246" s="111">
        <v>0</v>
      </c>
      <c r="E1246" s="111">
        <v>0</v>
      </c>
      <c r="F1246" s="111">
        <v>0</v>
      </c>
      <c r="G1246" s="111">
        <v>0</v>
      </c>
      <c r="H1246" s="111">
        <v>18310</v>
      </c>
      <c r="I1246" s="111">
        <v>0</v>
      </c>
    </row>
    <row r="1247" spans="1:9" x14ac:dyDescent="0.25">
      <c r="A1247" s="6">
        <v>79763</v>
      </c>
      <c r="B1247" s="111">
        <v>0</v>
      </c>
      <c r="C1247" s="111">
        <v>0</v>
      </c>
      <c r="D1247" s="111">
        <v>0</v>
      </c>
      <c r="E1247" s="111">
        <v>0</v>
      </c>
      <c r="F1247" s="111">
        <v>0</v>
      </c>
      <c r="G1247" s="111">
        <v>0</v>
      </c>
      <c r="H1247" s="111">
        <v>15638</v>
      </c>
      <c r="I1247" s="111">
        <v>0</v>
      </c>
    </row>
    <row r="1248" spans="1:9" x14ac:dyDescent="0.25">
      <c r="A1248" s="6">
        <v>79764</v>
      </c>
      <c r="B1248" s="111">
        <v>0</v>
      </c>
      <c r="C1248" s="111">
        <v>0</v>
      </c>
      <c r="D1248" s="111">
        <v>0</v>
      </c>
      <c r="E1248" s="111">
        <v>0</v>
      </c>
      <c r="F1248" s="111">
        <v>0</v>
      </c>
      <c r="G1248" s="111">
        <v>0</v>
      </c>
      <c r="H1248" s="111">
        <v>10925</v>
      </c>
      <c r="I1248" s="111">
        <v>0</v>
      </c>
    </row>
    <row r="1249" spans="1:9" x14ac:dyDescent="0.25">
      <c r="A1249" s="6">
        <v>79765</v>
      </c>
      <c r="B1249" s="111">
        <v>0</v>
      </c>
      <c r="C1249" s="111">
        <v>0</v>
      </c>
      <c r="D1249" s="111">
        <v>0</v>
      </c>
      <c r="E1249" s="111">
        <v>0</v>
      </c>
      <c r="F1249" s="111">
        <v>0</v>
      </c>
      <c r="G1249" s="111">
        <v>0</v>
      </c>
      <c r="H1249" s="111">
        <v>14448</v>
      </c>
      <c r="I1249" s="111">
        <v>0</v>
      </c>
    </row>
    <row r="1250" spans="1:9" x14ac:dyDescent="0.25">
      <c r="A1250" s="6">
        <v>79766</v>
      </c>
      <c r="B1250" s="111">
        <v>0</v>
      </c>
      <c r="C1250" s="111">
        <v>0</v>
      </c>
      <c r="D1250" s="111">
        <v>0</v>
      </c>
      <c r="E1250" s="111">
        <v>0</v>
      </c>
      <c r="F1250" s="111">
        <v>0</v>
      </c>
      <c r="G1250" s="111">
        <v>0</v>
      </c>
      <c r="H1250" s="111">
        <v>4379</v>
      </c>
      <c r="I1250" s="111">
        <v>0</v>
      </c>
    </row>
    <row r="1251" spans="1:9" x14ac:dyDescent="0.25">
      <c r="A1251" s="6">
        <v>79770</v>
      </c>
      <c r="B1251" s="111">
        <v>0</v>
      </c>
      <c r="C1251" s="111">
        <v>0</v>
      </c>
      <c r="D1251" s="111">
        <v>0</v>
      </c>
      <c r="E1251" s="111">
        <v>0</v>
      </c>
      <c r="F1251" s="111">
        <v>0</v>
      </c>
      <c r="G1251" s="111">
        <v>0</v>
      </c>
      <c r="H1251" s="111">
        <v>62</v>
      </c>
      <c r="I1251" s="111">
        <v>0</v>
      </c>
    </row>
    <row r="1252" spans="1:9" x14ac:dyDescent="0.25">
      <c r="A1252" s="6">
        <v>79772</v>
      </c>
      <c r="B1252" s="111">
        <v>0</v>
      </c>
      <c r="C1252" s="111">
        <v>0</v>
      </c>
      <c r="D1252" s="111">
        <v>0</v>
      </c>
      <c r="E1252" s="111">
        <v>0</v>
      </c>
      <c r="F1252" s="111">
        <v>0</v>
      </c>
      <c r="G1252" s="111">
        <v>0</v>
      </c>
      <c r="H1252" s="111">
        <v>9</v>
      </c>
      <c r="I1252" s="111">
        <v>4893</v>
      </c>
    </row>
    <row r="1253" spans="1:9" x14ac:dyDescent="0.25">
      <c r="A1253" s="6">
        <v>79776</v>
      </c>
      <c r="B1253" s="111">
        <v>0</v>
      </c>
      <c r="C1253" s="111">
        <v>0</v>
      </c>
      <c r="D1253" s="111">
        <v>0</v>
      </c>
      <c r="E1253" s="111">
        <v>0</v>
      </c>
      <c r="F1253" s="111">
        <v>0</v>
      </c>
      <c r="G1253" s="111">
        <v>0</v>
      </c>
      <c r="H1253" s="111">
        <v>3</v>
      </c>
      <c r="I1253" s="111">
        <v>0</v>
      </c>
    </row>
    <row r="1254" spans="1:9" x14ac:dyDescent="0.25">
      <c r="A1254" s="6">
        <v>79777</v>
      </c>
      <c r="B1254" s="111">
        <v>0</v>
      </c>
      <c r="C1254" s="111">
        <v>0</v>
      </c>
      <c r="D1254" s="111">
        <v>0</v>
      </c>
      <c r="E1254" s="111">
        <v>0</v>
      </c>
      <c r="F1254" s="111">
        <v>0</v>
      </c>
      <c r="G1254" s="111">
        <v>0</v>
      </c>
      <c r="H1254" s="111">
        <v>100</v>
      </c>
      <c r="I1254" s="111">
        <v>5</v>
      </c>
    </row>
    <row r="1255" spans="1:9" x14ac:dyDescent="0.25">
      <c r="A1255" s="6">
        <v>79778</v>
      </c>
      <c r="B1255" s="111">
        <v>0</v>
      </c>
      <c r="C1255" s="111">
        <v>475</v>
      </c>
      <c r="D1255" s="111">
        <v>0</v>
      </c>
      <c r="E1255" s="111">
        <v>0</v>
      </c>
      <c r="F1255" s="111">
        <v>0</v>
      </c>
      <c r="G1255" s="111">
        <v>0</v>
      </c>
      <c r="H1255" s="111">
        <v>0</v>
      </c>
      <c r="I1255" s="111">
        <v>0</v>
      </c>
    </row>
    <row r="1256" spans="1:9" x14ac:dyDescent="0.25">
      <c r="A1256" s="6">
        <v>79780</v>
      </c>
      <c r="B1256" s="111">
        <v>0</v>
      </c>
      <c r="C1256" s="111">
        <v>170</v>
      </c>
      <c r="D1256" s="111">
        <v>0</v>
      </c>
      <c r="E1256" s="111">
        <v>0</v>
      </c>
      <c r="F1256" s="111">
        <v>0</v>
      </c>
      <c r="G1256" s="111">
        <v>0</v>
      </c>
      <c r="H1256" s="111">
        <v>0</v>
      </c>
      <c r="I1256" s="111">
        <v>0</v>
      </c>
    </row>
    <row r="1257" spans="1:9" x14ac:dyDescent="0.25">
      <c r="A1257" s="6">
        <v>79781</v>
      </c>
      <c r="B1257" s="111">
        <v>0</v>
      </c>
      <c r="C1257" s="111">
        <v>166</v>
      </c>
      <c r="D1257" s="111">
        <v>0</v>
      </c>
      <c r="E1257" s="111">
        <v>0</v>
      </c>
      <c r="F1257" s="111">
        <v>0</v>
      </c>
      <c r="G1257" s="111">
        <v>0</v>
      </c>
      <c r="H1257" s="111">
        <v>0</v>
      </c>
      <c r="I1257" s="111">
        <v>0</v>
      </c>
    </row>
    <row r="1258" spans="1:9" x14ac:dyDescent="0.25">
      <c r="A1258" s="6">
        <v>79782</v>
      </c>
      <c r="B1258" s="111">
        <v>0</v>
      </c>
      <c r="C1258" s="111">
        <v>0</v>
      </c>
      <c r="D1258" s="111">
        <v>0</v>
      </c>
      <c r="E1258" s="111">
        <v>0</v>
      </c>
      <c r="F1258" s="111">
        <v>0</v>
      </c>
      <c r="G1258" s="111">
        <v>0</v>
      </c>
      <c r="H1258" s="111">
        <v>2256</v>
      </c>
      <c r="I1258" s="111">
        <v>0</v>
      </c>
    </row>
    <row r="1259" spans="1:9" x14ac:dyDescent="0.25">
      <c r="A1259" s="6">
        <v>79783</v>
      </c>
      <c r="B1259" s="111">
        <v>0</v>
      </c>
      <c r="C1259" s="111">
        <v>0</v>
      </c>
      <c r="D1259" s="111">
        <v>0</v>
      </c>
      <c r="E1259" s="111">
        <v>0</v>
      </c>
      <c r="F1259" s="111">
        <v>0</v>
      </c>
      <c r="G1259" s="111">
        <v>0</v>
      </c>
      <c r="H1259" s="111">
        <v>156</v>
      </c>
      <c r="I1259" s="111">
        <v>0</v>
      </c>
    </row>
    <row r="1260" spans="1:9" x14ac:dyDescent="0.25">
      <c r="A1260" s="6">
        <v>79785</v>
      </c>
      <c r="B1260" s="111">
        <v>0</v>
      </c>
      <c r="C1260" s="111">
        <v>0</v>
      </c>
      <c r="D1260" s="111">
        <v>0</v>
      </c>
      <c r="E1260" s="111">
        <v>0</v>
      </c>
      <c r="F1260" s="111">
        <v>0</v>
      </c>
      <c r="G1260" s="111">
        <v>0</v>
      </c>
      <c r="H1260" s="111">
        <v>0</v>
      </c>
      <c r="I1260" s="111">
        <v>41</v>
      </c>
    </row>
    <row r="1261" spans="1:9" x14ac:dyDescent="0.25">
      <c r="A1261" s="6">
        <v>79788</v>
      </c>
      <c r="B1261" s="111">
        <v>0</v>
      </c>
      <c r="C1261" s="111">
        <v>0</v>
      </c>
      <c r="D1261" s="111">
        <v>0</v>
      </c>
      <c r="E1261" s="111">
        <v>0</v>
      </c>
      <c r="F1261" s="111">
        <v>0</v>
      </c>
      <c r="G1261" s="111">
        <v>0</v>
      </c>
      <c r="H1261" s="111">
        <v>51</v>
      </c>
      <c r="I1261" s="111">
        <v>156</v>
      </c>
    </row>
    <row r="1262" spans="1:9" x14ac:dyDescent="0.25">
      <c r="A1262" s="6">
        <v>79789</v>
      </c>
      <c r="B1262" s="111">
        <v>0</v>
      </c>
      <c r="C1262" s="111">
        <v>0</v>
      </c>
      <c r="D1262" s="111">
        <v>0</v>
      </c>
      <c r="E1262" s="111">
        <v>0</v>
      </c>
      <c r="F1262" s="111">
        <v>0</v>
      </c>
      <c r="G1262" s="111">
        <v>0</v>
      </c>
      <c r="H1262" s="111">
        <v>579</v>
      </c>
      <c r="I1262" s="111">
        <v>0</v>
      </c>
    </row>
    <row r="1263" spans="1:9" x14ac:dyDescent="0.25">
      <c r="A1263" s="6">
        <v>79830</v>
      </c>
      <c r="B1263" s="111">
        <v>0</v>
      </c>
      <c r="C1263" s="111">
        <v>4175</v>
      </c>
      <c r="D1263" s="111">
        <v>0</v>
      </c>
      <c r="E1263" s="111">
        <v>0</v>
      </c>
      <c r="F1263" s="111">
        <v>0</v>
      </c>
      <c r="G1263" s="111">
        <v>0</v>
      </c>
      <c r="H1263" s="111">
        <v>0</v>
      </c>
      <c r="I1263" s="111">
        <v>0</v>
      </c>
    </row>
    <row r="1264" spans="1:9" x14ac:dyDescent="0.25">
      <c r="A1264" s="6">
        <v>79831</v>
      </c>
      <c r="B1264" s="111">
        <v>0</v>
      </c>
      <c r="C1264" s="111">
        <v>129</v>
      </c>
      <c r="D1264" s="111">
        <v>0</v>
      </c>
      <c r="E1264" s="111">
        <v>0</v>
      </c>
      <c r="F1264" s="111">
        <v>0</v>
      </c>
      <c r="G1264" s="111">
        <v>0</v>
      </c>
      <c r="H1264" s="111">
        <v>0</v>
      </c>
      <c r="I1264" s="111">
        <v>0</v>
      </c>
    </row>
    <row r="1265" spans="1:9" x14ac:dyDescent="0.25">
      <c r="A1265" s="6">
        <v>79832</v>
      </c>
      <c r="B1265" s="111">
        <v>0</v>
      </c>
      <c r="C1265" s="111">
        <v>2</v>
      </c>
      <c r="D1265" s="111">
        <v>0</v>
      </c>
      <c r="E1265" s="111">
        <v>0</v>
      </c>
      <c r="F1265" s="111">
        <v>0</v>
      </c>
      <c r="G1265" s="111">
        <v>0</v>
      </c>
      <c r="H1265" s="111">
        <v>0</v>
      </c>
      <c r="I1265" s="111">
        <v>0</v>
      </c>
    </row>
    <row r="1266" spans="1:9" x14ac:dyDescent="0.25">
      <c r="A1266" s="6">
        <v>79842</v>
      </c>
      <c r="B1266" s="111">
        <v>0</v>
      </c>
      <c r="C1266" s="111">
        <v>398</v>
      </c>
      <c r="D1266" s="111">
        <v>0</v>
      </c>
      <c r="E1266" s="111">
        <v>0</v>
      </c>
      <c r="F1266" s="111">
        <v>0</v>
      </c>
      <c r="G1266" s="111">
        <v>0</v>
      </c>
      <c r="H1266" s="111">
        <v>0</v>
      </c>
      <c r="I1266" s="111">
        <v>0</v>
      </c>
    </row>
    <row r="1267" spans="1:9" x14ac:dyDescent="0.25">
      <c r="A1267" s="6">
        <v>79843</v>
      </c>
      <c r="B1267" s="111">
        <v>0</v>
      </c>
      <c r="C1267" s="111">
        <v>1600</v>
      </c>
      <c r="D1267" s="111">
        <v>0</v>
      </c>
      <c r="E1267" s="111">
        <v>0</v>
      </c>
      <c r="F1267" s="111">
        <v>0</v>
      </c>
      <c r="G1267" s="111">
        <v>0</v>
      </c>
      <c r="H1267" s="111">
        <v>0</v>
      </c>
      <c r="I1267" s="111">
        <v>0</v>
      </c>
    </row>
    <row r="1268" spans="1:9" x14ac:dyDescent="0.25">
      <c r="A1268" s="6">
        <v>79845</v>
      </c>
      <c r="B1268" s="111">
        <v>0</v>
      </c>
      <c r="C1268" s="111">
        <v>2097</v>
      </c>
      <c r="D1268" s="111">
        <v>0</v>
      </c>
      <c r="E1268" s="111">
        <v>0</v>
      </c>
      <c r="F1268" s="111">
        <v>0</v>
      </c>
      <c r="G1268" s="111">
        <v>0</v>
      </c>
      <c r="H1268" s="111">
        <v>0</v>
      </c>
      <c r="I1268" s="111">
        <v>0</v>
      </c>
    </row>
    <row r="1269" spans="1:9" x14ac:dyDescent="0.25">
      <c r="A1269" s="6">
        <v>79846</v>
      </c>
      <c r="B1269" s="111">
        <v>0</v>
      </c>
      <c r="C1269" s="111">
        <v>2</v>
      </c>
      <c r="D1269" s="111">
        <v>0</v>
      </c>
      <c r="E1269" s="111">
        <v>0</v>
      </c>
      <c r="F1269" s="111">
        <v>0</v>
      </c>
      <c r="G1269" s="111">
        <v>0</v>
      </c>
      <c r="H1269" s="111">
        <v>0</v>
      </c>
      <c r="I1269" s="111">
        <v>0</v>
      </c>
    </row>
    <row r="1270" spans="1:9" x14ac:dyDescent="0.25">
      <c r="A1270" s="6">
        <v>79848</v>
      </c>
      <c r="B1270" s="111">
        <v>0</v>
      </c>
      <c r="C1270" s="111">
        <v>0</v>
      </c>
      <c r="D1270" s="111">
        <v>0</v>
      </c>
      <c r="E1270" s="111">
        <v>0</v>
      </c>
      <c r="F1270" s="111">
        <v>0</v>
      </c>
      <c r="G1270" s="111">
        <v>0</v>
      </c>
      <c r="H1270" s="111">
        <v>0</v>
      </c>
      <c r="I1270" s="111">
        <v>465</v>
      </c>
    </row>
    <row r="1271" spans="1:9" x14ac:dyDescent="0.25">
      <c r="A1271" s="6">
        <v>79854</v>
      </c>
      <c r="B1271" s="111">
        <v>0</v>
      </c>
      <c r="C1271" s="111">
        <v>112</v>
      </c>
      <c r="D1271" s="111">
        <v>0</v>
      </c>
      <c r="E1271" s="111">
        <v>0</v>
      </c>
      <c r="F1271" s="111">
        <v>0</v>
      </c>
      <c r="G1271" s="111">
        <v>0</v>
      </c>
      <c r="H1271" s="111">
        <v>0</v>
      </c>
      <c r="I1271" s="111">
        <v>0</v>
      </c>
    </row>
  </sheetData>
  <pageMargins left="0.7" right="0.7" top="0.75" bottom="0.75" header="0.3" footer="0.3"/>
  <pageSetup orientation="portrait"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FC11E-1C18-4685-A84D-7EA12DD3CD7B}">
  <sheetPr codeName="Sheet7">
    <tabColor rgb="FF7030A0"/>
  </sheetPr>
  <dimension ref="A1:H3122"/>
  <sheetViews>
    <sheetView zoomScaleNormal="100" workbookViewId="0">
      <pane ySplit="8" topLeftCell="A9" activePane="bottomLeft" state="frozen"/>
      <selection pane="bottomLeft" activeCell="A9" sqref="A9"/>
    </sheetView>
  </sheetViews>
  <sheetFormatPr defaultColWidth="9.140625" defaultRowHeight="15" x14ac:dyDescent="0.25"/>
  <cols>
    <col min="1" max="1" width="2.7109375" customWidth="1"/>
    <col min="2" max="2" width="10.7109375" bestFit="1" customWidth="1"/>
    <col min="3" max="6" width="6.7109375" style="6" customWidth="1"/>
    <col min="7" max="8" width="6.7109375" customWidth="1"/>
  </cols>
  <sheetData>
    <row r="1" spans="1:8" x14ac:dyDescent="0.25">
      <c r="A1" s="1" t="s">
        <v>1356</v>
      </c>
    </row>
    <row r="2" spans="1:8" x14ac:dyDescent="0.25">
      <c r="A2" s="34" t="s">
        <v>227</v>
      </c>
    </row>
    <row r="4" spans="1:8" x14ac:dyDescent="0.25">
      <c r="B4" t="s">
        <v>1357</v>
      </c>
    </row>
    <row r="5" spans="1:8" x14ac:dyDescent="0.25">
      <c r="B5" t="s">
        <v>1358</v>
      </c>
    </row>
    <row r="7" spans="1:8" x14ac:dyDescent="0.25">
      <c r="C7" s="321" t="s">
        <v>1359</v>
      </c>
      <c r="D7" s="321"/>
      <c r="E7" s="321"/>
      <c r="F7" s="322" t="s">
        <v>1360</v>
      </c>
      <c r="G7" s="322"/>
      <c r="H7" s="322"/>
    </row>
    <row r="8" spans="1:8" s="2" customFormat="1" ht="30" x14ac:dyDescent="0.25">
      <c r="B8" s="2" t="s">
        <v>1361</v>
      </c>
      <c r="C8" s="103" t="s">
        <v>1362</v>
      </c>
      <c r="D8" s="105" t="s">
        <v>1363</v>
      </c>
      <c r="E8" s="105" t="s">
        <v>1364</v>
      </c>
      <c r="F8" s="104" t="s">
        <v>1362</v>
      </c>
      <c r="G8" s="2" t="s">
        <v>1363</v>
      </c>
      <c r="H8" s="105" t="s">
        <v>1364</v>
      </c>
    </row>
    <row r="9" spans="1:8" x14ac:dyDescent="0.25">
      <c r="B9" s="3">
        <v>43271</v>
      </c>
      <c r="C9" s="6">
        <v>1</v>
      </c>
      <c r="D9" s="6">
        <v>30</v>
      </c>
      <c r="E9">
        <v>43282</v>
      </c>
      <c r="F9" s="6">
        <v>19</v>
      </c>
      <c r="G9" s="6">
        <v>30</v>
      </c>
      <c r="H9">
        <v>43270</v>
      </c>
    </row>
    <row r="10" spans="1:8" x14ac:dyDescent="0.25">
      <c r="B10" s="3">
        <v>43272</v>
      </c>
      <c r="C10" s="6">
        <v>2</v>
      </c>
      <c r="D10" s="6">
        <v>30</v>
      </c>
      <c r="E10">
        <v>43283</v>
      </c>
      <c r="F10" s="6">
        <v>20</v>
      </c>
      <c r="G10" s="6">
        <v>30</v>
      </c>
      <c r="H10">
        <v>43271</v>
      </c>
    </row>
    <row r="11" spans="1:8" x14ac:dyDescent="0.25">
      <c r="B11" s="3">
        <v>43273</v>
      </c>
      <c r="C11" s="6">
        <v>3</v>
      </c>
      <c r="D11" s="6">
        <v>30</v>
      </c>
      <c r="E11">
        <v>43284</v>
      </c>
      <c r="F11" s="6">
        <v>21</v>
      </c>
      <c r="G11" s="6">
        <v>30</v>
      </c>
      <c r="H11">
        <v>43272</v>
      </c>
    </row>
    <row r="12" spans="1:8" x14ac:dyDescent="0.25">
      <c r="B12" s="3">
        <v>43274</v>
      </c>
      <c r="D12" s="6" t="s">
        <v>290</v>
      </c>
      <c r="E12" t="s">
        <v>208</v>
      </c>
      <c r="G12" s="6" t="s">
        <v>290</v>
      </c>
      <c r="H12" t="s">
        <v>208</v>
      </c>
    </row>
    <row r="13" spans="1:8" x14ac:dyDescent="0.25">
      <c r="B13" s="3">
        <v>43275</v>
      </c>
      <c r="D13" s="6" t="s">
        <v>290</v>
      </c>
      <c r="E13" t="s">
        <v>208</v>
      </c>
      <c r="G13" s="6" t="s">
        <v>290</v>
      </c>
      <c r="H13" t="s">
        <v>208</v>
      </c>
    </row>
    <row r="14" spans="1:8" x14ac:dyDescent="0.25">
      <c r="B14" s="3">
        <v>43276</v>
      </c>
      <c r="C14" s="6">
        <v>4</v>
      </c>
      <c r="D14" s="6">
        <v>32</v>
      </c>
      <c r="E14">
        <v>43285</v>
      </c>
      <c r="F14" s="6">
        <v>1</v>
      </c>
      <c r="G14" s="6">
        <v>32</v>
      </c>
      <c r="H14">
        <v>43282</v>
      </c>
    </row>
    <row r="15" spans="1:8" x14ac:dyDescent="0.25">
      <c r="B15" s="3">
        <v>43277</v>
      </c>
      <c r="C15" s="6">
        <v>5</v>
      </c>
      <c r="D15" s="6">
        <v>32</v>
      </c>
      <c r="E15">
        <v>43286</v>
      </c>
      <c r="F15" s="6">
        <v>2</v>
      </c>
      <c r="G15" s="6">
        <v>32</v>
      </c>
      <c r="H15">
        <v>43283</v>
      </c>
    </row>
    <row r="16" spans="1:8" x14ac:dyDescent="0.25">
      <c r="B16" s="3">
        <v>43278</v>
      </c>
      <c r="C16" s="6">
        <v>6</v>
      </c>
      <c r="D16" s="6">
        <v>29</v>
      </c>
      <c r="E16">
        <v>43287</v>
      </c>
      <c r="F16" s="6">
        <v>3</v>
      </c>
      <c r="G16" s="6">
        <v>29</v>
      </c>
      <c r="H16">
        <v>43284</v>
      </c>
    </row>
    <row r="17" spans="2:8" x14ac:dyDescent="0.25">
      <c r="B17" s="3">
        <v>43279</v>
      </c>
      <c r="C17" s="6">
        <v>7</v>
      </c>
      <c r="D17" s="6">
        <v>29</v>
      </c>
      <c r="E17">
        <v>43288</v>
      </c>
      <c r="F17" s="6">
        <v>4</v>
      </c>
      <c r="G17" s="6">
        <v>29</v>
      </c>
      <c r="H17">
        <v>43285</v>
      </c>
    </row>
    <row r="18" spans="2:8" x14ac:dyDescent="0.25">
      <c r="B18" s="3">
        <v>43280</v>
      </c>
      <c r="C18" s="6">
        <v>8</v>
      </c>
      <c r="D18" s="6">
        <v>29</v>
      </c>
      <c r="E18">
        <v>43289</v>
      </c>
      <c r="F18" s="6">
        <v>5</v>
      </c>
      <c r="G18" s="6">
        <v>29</v>
      </c>
      <c r="H18">
        <v>43286</v>
      </c>
    </row>
    <row r="19" spans="2:8" x14ac:dyDescent="0.25">
      <c r="B19" s="3">
        <v>43281</v>
      </c>
      <c r="D19" s="6" t="s">
        <v>290</v>
      </c>
      <c r="E19" t="s">
        <v>208</v>
      </c>
      <c r="G19" s="6" t="s">
        <v>290</v>
      </c>
      <c r="H19" t="s">
        <v>208</v>
      </c>
    </row>
    <row r="20" spans="2:8" x14ac:dyDescent="0.25">
      <c r="B20" s="3">
        <v>43282</v>
      </c>
      <c r="D20" s="6" t="s">
        <v>290</v>
      </c>
      <c r="E20" t="s">
        <v>208</v>
      </c>
      <c r="G20" s="6" t="s">
        <v>290</v>
      </c>
      <c r="H20" t="s">
        <v>208</v>
      </c>
    </row>
    <row r="21" spans="2:8" x14ac:dyDescent="0.25">
      <c r="B21" s="3">
        <v>43283</v>
      </c>
      <c r="C21" s="6">
        <v>9</v>
      </c>
      <c r="D21" s="6">
        <v>31</v>
      </c>
      <c r="E21">
        <v>43290</v>
      </c>
      <c r="F21" s="6">
        <v>6</v>
      </c>
      <c r="G21" s="6">
        <v>31</v>
      </c>
      <c r="H21">
        <v>43287</v>
      </c>
    </row>
    <row r="22" spans="2:8" x14ac:dyDescent="0.25">
      <c r="B22" s="3">
        <v>43284</v>
      </c>
      <c r="C22" s="6">
        <v>10</v>
      </c>
      <c r="D22" s="6">
        <v>29</v>
      </c>
      <c r="E22">
        <v>43291</v>
      </c>
      <c r="F22" s="6">
        <v>7</v>
      </c>
      <c r="G22" s="6">
        <v>29</v>
      </c>
      <c r="H22">
        <v>43288</v>
      </c>
    </row>
    <row r="23" spans="2:8" x14ac:dyDescent="0.25">
      <c r="B23" s="3">
        <v>43285</v>
      </c>
      <c r="D23" s="6" t="s">
        <v>290</v>
      </c>
      <c r="E23" t="s">
        <v>208</v>
      </c>
      <c r="G23" s="6" t="s">
        <v>290</v>
      </c>
      <c r="H23" t="s">
        <v>208</v>
      </c>
    </row>
    <row r="24" spans="2:8" x14ac:dyDescent="0.25">
      <c r="B24" s="3">
        <v>43286</v>
      </c>
      <c r="C24" s="6">
        <v>11</v>
      </c>
      <c r="D24" s="6">
        <v>30</v>
      </c>
      <c r="E24">
        <v>43292</v>
      </c>
      <c r="G24" s="6" t="s">
        <v>290</v>
      </c>
      <c r="H24" t="s">
        <v>208</v>
      </c>
    </row>
    <row r="25" spans="2:8" x14ac:dyDescent="0.25">
      <c r="B25" s="3">
        <v>43287</v>
      </c>
      <c r="C25" s="6">
        <v>12</v>
      </c>
      <c r="D25" s="6">
        <v>30</v>
      </c>
      <c r="E25">
        <v>43293</v>
      </c>
      <c r="F25" s="6">
        <v>8</v>
      </c>
      <c r="G25" s="6">
        <v>31</v>
      </c>
      <c r="H25">
        <v>43289</v>
      </c>
    </row>
    <row r="26" spans="2:8" x14ac:dyDescent="0.25">
      <c r="B26" s="3">
        <v>43288</v>
      </c>
      <c r="D26" s="6" t="s">
        <v>290</v>
      </c>
      <c r="E26" t="s">
        <v>208</v>
      </c>
      <c r="G26" s="6" t="s">
        <v>290</v>
      </c>
      <c r="H26" t="s">
        <v>208</v>
      </c>
    </row>
    <row r="27" spans="2:8" x14ac:dyDescent="0.25">
      <c r="B27" s="3">
        <v>43289</v>
      </c>
      <c r="D27" s="6" t="s">
        <v>290</v>
      </c>
      <c r="E27" t="s">
        <v>208</v>
      </c>
      <c r="G27" s="6" t="s">
        <v>290</v>
      </c>
      <c r="H27" t="s">
        <v>208</v>
      </c>
    </row>
    <row r="28" spans="2:8" x14ac:dyDescent="0.25">
      <c r="B28" s="3">
        <v>43290</v>
      </c>
      <c r="C28" s="6">
        <v>13</v>
      </c>
      <c r="D28" s="6">
        <v>32</v>
      </c>
      <c r="E28">
        <v>43294</v>
      </c>
      <c r="F28" s="6">
        <v>9</v>
      </c>
      <c r="G28" s="6">
        <v>33</v>
      </c>
      <c r="H28">
        <v>43290</v>
      </c>
    </row>
    <row r="29" spans="2:8" x14ac:dyDescent="0.25">
      <c r="B29" s="3">
        <v>43291</v>
      </c>
      <c r="C29" s="6">
        <v>14</v>
      </c>
      <c r="D29" s="6">
        <v>32</v>
      </c>
      <c r="E29">
        <v>43295</v>
      </c>
      <c r="F29" s="6">
        <v>10</v>
      </c>
      <c r="G29" s="6">
        <v>33</v>
      </c>
      <c r="H29">
        <v>43291</v>
      </c>
    </row>
    <row r="30" spans="2:8" x14ac:dyDescent="0.25">
      <c r="B30" s="3">
        <v>43292</v>
      </c>
      <c r="C30" s="6">
        <v>15</v>
      </c>
      <c r="D30" s="6">
        <v>30</v>
      </c>
      <c r="E30">
        <v>43296</v>
      </c>
      <c r="F30" s="6">
        <v>11</v>
      </c>
      <c r="G30" s="6">
        <v>33</v>
      </c>
      <c r="H30">
        <v>43292</v>
      </c>
    </row>
    <row r="31" spans="2:8" x14ac:dyDescent="0.25">
      <c r="B31" s="3">
        <v>43293</v>
      </c>
      <c r="C31" s="6">
        <v>16</v>
      </c>
      <c r="D31" s="6">
        <v>30</v>
      </c>
      <c r="E31">
        <v>43297</v>
      </c>
      <c r="F31" s="6">
        <v>12</v>
      </c>
      <c r="G31" s="6">
        <v>31</v>
      </c>
      <c r="H31">
        <v>43293</v>
      </c>
    </row>
    <row r="32" spans="2:8" x14ac:dyDescent="0.25">
      <c r="B32" s="3">
        <v>43294</v>
      </c>
      <c r="C32" s="6">
        <v>17</v>
      </c>
      <c r="D32" s="6">
        <v>30</v>
      </c>
      <c r="E32">
        <v>43298</v>
      </c>
      <c r="F32" s="6">
        <v>13</v>
      </c>
      <c r="G32" s="6">
        <v>31</v>
      </c>
      <c r="H32">
        <v>43294</v>
      </c>
    </row>
    <row r="33" spans="2:8" x14ac:dyDescent="0.25">
      <c r="B33" s="3">
        <v>43295</v>
      </c>
      <c r="D33" s="6" t="s">
        <v>290</v>
      </c>
      <c r="E33" t="s">
        <v>208</v>
      </c>
      <c r="G33" s="6" t="s">
        <v>290</v>
      </c>
      <c r="H33" t="s">
        <v>208</v>
      </c>
    </row>
    <row r="34" spans="2:8" x14ac:dyDescent="0.25">
      <c r="B34" s="3">
        <v>43296</v>
      </c>
      <c r="D34" s="6" t="s">
        <v>290</v>
      </c>
      <c r="E34" t="s">
        <v>208</v>
      </c>
      <c r="G34" s="6" t="s">
        <v>290</v>
      </c>
      <c r="H34" t="s">
        <v>208</v>
      </c>
    </row>
    <row r="35" spans="2:8" x14ac:dyDescent="0.25">
      <c r="B35" s="3">
        <v>43297</v>
      </c>
      <c r="C35" s="6">
        <v>18</v>
      </c>
      <c r="D35" s="6">
        <v>32</v>
      </c>
      <c r="E35">
        <v>43299</v>
      </c>
      <c r="F35" s="6">
        <v>14</v>
      </c>
      <c r="G35" s="6">
        <v>33</v>
      </c>
      <c r="H35">
        <v>43295</v>
      </c>
    </row>
    <row r="36" spans="2:8" x14ac:dyDescent="0.25">
      <c r="B36" s="3">
        <v>43298</v>
      </c>
      <c r="C36" s="6">
        <v>19</v>
      </c>
      <c r="D36" s="6">
        <v>32</v>
      </c>
      <c r="E36">
        <v>43300</v>
      </c>
      <c r="F36" s="6">
        <v>15</v>
      </c>
      <c r="G36" s="6">
        <v>33</v>
      </c>
      <c r="H36">
        <v>43296</v>
      </c>
    </row>
    <row r="37" spans="2:8" x14ac:dyDescent="0.25">
      <c r="B37" s="3">
        <v>43299</v>
      </c>
      <c r="C37" s="6">
        <v>20</v>
      </c>
      <c r="D37" s="6">
        <v>30</v>
      </c>
      <c r="E37">
        <v>43301</v>
      </c>
      <c r="F37" s="6">
        <v>16</v>
      </c>
      <c r="G37" s="6">
        <v>33</v>
      </c>
      <c r="H37">
        <v>43297</v>
      </c>
    </row>
    <row r="38" spans="2:8" x14ac:dyDescent="0.25">
      <c r="B38" s="3">
        <v>43300</v>
      </c>
      <c r="C38" s="6">
        <v>21</v>
      </c>
      <c r="D38" s="6">
        <v>30</v>
      </c>
      <c r="E38">
        <v>43302</v>
      </c>
      <c r="F38" s="6">
        <v>17</v>
      </c>
      <c r="G38" s="6">
        <v>31</v>
      </c>
      <c r="H38">
        <v>43298</v>
      </c>
    </row>
    <row r="39" spans="2:8" x14ac:dyDescent="0.25">
      <c r="B39" s="3">
        <v>43301</v>
      </c>
      <c r="C39" s="6">
        <v>1</v>
      </c>
      <c r="D39" s="6">
        <v>30</v>
      </c>
      <c r="E39">
        <v>43313</v>
      </c>
      <c r="F39" s="6">
        <v>18</v>
      </c>
      <c r="G39" s="6">
        <v>31</v>
      </c>
      <c r="H39">
        <v>43299</v>
      </c>
    </row>
    <row r="40" spans="2:8" x14ac:dyDescent="0.25">
      <c r="B40" s="3">
        <v>43302</v>
      </c>
      <c r="D40" s="6" t="s">
        <v>290</v>
      </c>
      <c r="E40" t="s">
        <v>208</v>
      </c>
      <c r="G40" s="6" t="s">
        <v>290</v>
      </c>
      <c r="H40" t="s">
        <v>208</v>
      </c>
    </row>
    <row r="41" spans="2:8" x14ac:dyDescent="0.25">
      <c r="B41" s="3">
        <v>43303</v>
      </c>
      <c r="D41" s="6" t="s">
        <v>290</v>
      </c>
      <c r="E41" t="s">
        <v>208</v>
      </c>
      <c r="G41" s="6" t="s">
        <v>290</v>
      </c>
      <c r="H41" t="s">
        <v>208</v>
      </c>
    </row>
    <row r="42" spans="2:8" x14ac:dyDescent="0.25">
      <c r="B42" s="3">
        <v>43304</v>
      </c>
      <c r="C42" s="6">
        <v>2</v>
      </c>
      <c r="D42" s="6">
        <v>32</v>
      </c>
      <c r="E42">
        <v>43314</v>
      </c>
      <c r="F42" s="6">
        <v>19</v>
      </c>
      <c r="G42" s="6">
        <v>33</v>
      </c>
      <c r="H42">
        <v>43300</v>
      </c>
    </row>
    <row r="43" spans="2:8" x14ac:dyDescent="0.25">
      <c r="B43" s="3">
        <v>43305</v>
      </c>
      <c r="C43" s="6">
        <v>3</v>
      </c>
      <c r="D43" s="6">
        <v>32</v>
      </c>
      <c r="E43">
        <v>43315</v>
      </c>
      <c r="F43" s="6">
        <v>20</v>
      </c>
      <c r="G43" s="6">
        <v>33</v>
      </c>
      <c r="H43">
        <v>43301</v>
      </c>
    </row>
    <row r="44" spans="2:8" x14ac:dyDescent="0.25">
      <c r="B44" s="3">
        <v>43306</v>
      </c>
      <c r="C44" s="6">
        <v>4</v>
      </c>
      <c r="D44" s="6">
        <v>30</v>
      </c>
      <c r="E44">
        <v>43316</v>
      </c>
      <c r="F44" s="6">
        <v>21</v>
      </c>
      <c r="G44" s="6">
        <v>33</v>
      </c>
      <c r="H44">
        <v>43302</v>
      </c>
    </row>
    <row r="45" spans="2:8" x14ac:dyDescent="0.25">
      <c r="B45" s="3">
        <v>43307</v>
      </c>
      <c r="C45" s="6">
        <v>5</v>
      </c>
      <c r="D45" s="6">
        <v>30</v>
      </c>
      <c r="E45">
        <v>43317</v>
      </c>
      <c r="F45" s="6">
        <v>1</v>
      </c>
      <c r="G45" s="6">
        <v>31</v>
      </c>
      <c r="H45">
        <v>43313</v>
      </c>
    </row>
    <row r="46" spans="2:8" x14ac:dyDescent="0.25">
      <c r="B46" s="3">
        <v>43308</v>
      </c>
      <c r="C46" s="6">
        <v>6</v>
      </c>
      <c r="D46" s="6">
        <v>30</v>
      </c>
      <c r="E46">
        <v>43318</v>
      </c>
      <c r="F46" s="6">
        <v>2</v>
      </c>
      <c r="G46" s="6">
        <v>31</v>
      </c>
      <c r="H46">
        <v>43314</v>
      </c>
    </row>
    <row r="47" spans="2:8" x14ac:dyDescent="0.25">
      <c r="B47" s="3">
        <v>43309</v>
      </c>
      <c r="D47" s="6" t="s">
        <v>290</v>
      </c>
      <c r="E47" t="s">
        <v>208</v>
      </c>
      <c r="G47" s="6" t="s">
        <v>290</v>
      </c>
      <c r="H47" t="s">
        <v>208</v>
      </c>
    </row>
    <row r="48" spans="2:8" x14ac:dyDescent="0.25">
      <c r="B48" s="3">
        <v>43310</v>
      </c>
      <c r="D48" s="6" t="s">
        <v>290</v>
      </c>
      <c r="E48" t="s">
        <v>208</v>
      </c>
      <c r="G48" s="6" t="s">
        <v>290</v>
      </c>
      <c r="H48" t="s">
        <v>208</v>
      </c>
    </row>
    <row r="49" spans="2:8" x14ac:dyDescent="0.25">
      <c r="B49" s="3">
        <v>43311</v>
      </c>
      <c r="C49" s="6">
        <v>7</v>
      </c>
      <c r="D49" s="6">
        <v>32</v>
      </c>
      <c r="E49">
        <v>43319</v>
      </c>
      <c r="F49" s="6">
        <v>3</v>
      </c>
      <c r="G49" s="6">
        <v>33</v>
      </c>
      <c r="H49">
        <v>43315</v>
      </c>
    </row>
    <row r="50" spans="2:8" x14ac:dyDescent="0.25">
      <c r="B50" s="3">
        <v>43312</v>
      </c>
      <c r="C50" s="6">
        <v>8</v>
      </c>
      <c r="D50" s="6">
        <v>32</v>
      </c>
      <c r="E50">
        <v>43320</v>
      </c>
      <c r="F50" s="6">
        <v>4</v>
      </c>
      <c r="G50" s="6">
        <v>33</v>
      </c>
      <c r="H50">
        <v>43316</v>
      </c>
    </row>
    <row r="51" spans="2:8" x14ac:dyDescent="0.25">
      <c r="B51" s="3">
        <v>43313</v>
      </c>
      <c r="C51" s="6">
        <v>9</v>
      </c>
      <c r="D51" s="6">
        <v>30</v>
      </c>
      <c r="E51">
        <v>43321</v>
      </c>
      <c r="F51" s="6">
        <v>5</v>
      </c>
      <c r="G51" s="6">
        <v>33</v>
      </c>
      <c r="H51">
        <v>43317</v>
      </c>
    </row>
    <row r="52" spans="2:8" x14ac:dyDescent="0.25">
      <c r="B52" s="3">
        <v>43314</v>
      </c>
      <c r="C52" s="6">
        <v>10</v>
      </c>
      <c r="D52" s="6">
        <v>30</v>
      </c>
      <c r="E52">
        <v>43322</v>
      </c>
      <c r="F52" s="6">
        <v>6</v>
      </c>
      <c r="G52" s="6">
        <v>31</v>
      </c>
      <c r="H52">
        <v>43318</v>
      </c>
    </row>
    <row r="53" spans="2:8" x14ac:dyDescent="0.25">
      <c r="B53" s="3">
        <v>43315</v>
      </c>
      <c r="C53" s="6">
        <v>11</v>
      </c>
      <c r="D53" s="6">
        <v>29</v>
      </c>
      <c r="E53">
        <v>43323</v>
      </c>
      <c r="F53" s="6">
        <v>7</v>
      </c>
      <c r="G53" s="6">
        <v>31</v>
      </c>
      <c r="H53">
        <v>43319</v>
      </c>
    </row>
    <row r="54" spans="2:8" x14ac:dyDescent="0.25">
      <c r="B54" s="3">
        <v>43316</v>
      </c>
      <c r="D54" s="6" t="s">
        <v>290</v>
      </c>
      <c r="E54" t="s">
        <v>208</v>
      </c>
      <c r="G54" s="6" t="s">
        <v>290</v>
      </c>
      <c r="H54" t="s">
        <v>208</v>
      </c>
    </row>
    <row r="55" spans="2:8" x14ac:dyDescent="0.25">
      <c r="B55" s="3">
        <v>43317</v>
      </c>
      <c r="D55" s="6" t="s">
        <v>290</v>
      </c>
      <c r="E55" t="s">
        <v>208</v>
      </c>
      <c r="G55" s="6" t="s">
        <v>290</v>
      </c>
      <c r="H55" t="s">
        <v>208</v>
      </c>
    </row>
    <row r="56" spans="2:8" x14ac:dyDescent="0.25">
      <c r="B56" s="3">
        <v>43318</v>
      </c>
      <c r="C56" s="6">
        <v>12</v>
      </c>
      <c r="D56" s="6">
        <v>31</v>
      </c>
      <c r="E56">
        <v>43324</v>
      </c>
      <c r="G56" s="6" t="s">
        <v>290</v>
      </c>
      <c r="H56" t="s">
        <v>208</v>
      </c>
    </row>
    <row r="57" spans="2:8" x14ac:dyDescent="0.25">
      <c r="B57" s="3">
        <v>43319</v>
      </c>
      <c r="C57" s="6">
        <v>13</v>
      </c>
      <c r="D57" s="6">
        <v>29</v>
      </c>
      <c r="E57">
        <v>43325</v>
      </c>
      <c r="F57" s="6">
        <v>8</v>
      </c>
      <c r="G57" s="6">
        <v>32</v>
      </c>
      <c r="H57">
        <v>43320</v>
      </c>
    </row>
    <row r="58" spans="2:8" x14ac:dyDescent="0.25">
      <c r="B58" s="3">
        <v>43320</v>
      </c>
      <c r="C58" s="6">
        <v>14</v>
      </c>
      <c r="D58" s="6">
        <v>29</v>
      </c>
      <c r="E58">
        <v>43326</v>
      </c>
      <c r="F58" s="6">
        <v>9</v>
      </c>
      <c r="G58" s="6">
        <v>30</v>
      </c>
      <c r="H58">
        <v>43321</v>
      </c>
    </row>
    <row r="59" spans="2:8" x14ac:dyDescent="0.25">
      <c r="B59" s="3">
        <v>43321</v>
      </c>
      <c r="C59" s="6">
        <v>15</v>
      </c>
      <c r="D59" s="6">
        <v>29</v>
      </c>
      <c r="E59">
        <v>43327</v>
      </c>
      <c r="F59" s="6">
        <v>10</v>
      </c>
      <c r="G59" s="6">
        <v>30</v>
      </c>
      <c r="H59">
        <v>43322</v>
      </c>
    </row>
    <row r="60" spans="2:8" x14ac:dyDescent="0.25">
      <c r="B60" s="3">
        <v>43322</v>
      </c>
      <c r="C60" s="6">
        <v>16</v>
      </c>
      <c r="D60" s="6">
        <v>29</v>
      </c>
      <c r="E60">
        <v>43328</v>
      </c>
      <c r="F60" s="6">
        <v>11</v>
      </c>
      <c r="G60" s="6">
        <v>30</v>
      </c>
      <c r="H60">
        <v>43323</v>
      </c>
    </row>
    <row r="61" spans="2:8" x14ac:dyDescent="0.25">
      <c r="B61" s="3">
        <v>43323</v>
      </c>
      <c r="D61" s="6" t="s">
        <v>290</v>
      </c>
      <c r="E61" t="s">
        <v>208</v>
      </c>
      <c r="G61" s="6" t="s">
        <v>290</v>
      </c>
      <c r="H61" t="s">
        <v>208</v>
      </c>
    </row>
    <row r="62" spans="2:8" x14ac:dyDescent="0.25">
      <c r="B62" s="3">
        <v>43324</v>
      </c>
      <c r="D62" s="6" t="s">
        <v>290</v>
      </c>
      <c r="E62" t="s">
        <v>208</v>
      </c>
      <c r="G62" s="6" t="s">
        <v>290</v>
      </c>
      <c r="H62" t="s">
        <v>208</v>
      </c>
    </row>
    <row r="63" spans="2:8" x14ac:dyDescent="0.25">
      <c r="B63" s="3">
        <v>43325</v>
      </c>
      <c r="C63" s="6">
        <v>17</v>
      </c>
      <c r="D63" s="6">
        <v>31</v>
      </c>
      <c r="E63">
        <v>43329</v>
      </c>
      <c r="F63" s="6">
        <v>12</v>
      </c>
      <c r="G63" s="6">
        <v>32</v>
      </c>
      <c r="H63">
        <v>43324</v>
      </c>
    </row>
    <row r="64" spans="2:8" x14ac:dyDescent="0.25">
      <c r="B64" s="3">
        <v>43326</v>
      </c>
      <c r="C64" s="6">
        <v>18</v>
      </c>
      <c r="D64" s="6">
        <v>29</v>
      </c>
      <c r="E64">
        <v>43330</v>
      </c>
      <c r="F64" s="6">
        <v>13</v>
      </c>
      <c r="G64" s="6">
        <v>32</v>
      </c>
      <c r="H64">
        <v>43325</v>
      </c>
    </row>
    <row r="65" spans="2:8" x14ac:dyDescent="0.25">
      <c r="B65" s="3">
        <v>43327</v>
      </c>
      <c r="C65" s="6">
        <v>19</v>
      </c>
      <c r="D65" s="6">
        <v>29</v>
      </c>
      <c r="E65">
        <v>43331</v>
      </c>
      <c r="F65" s="6">
        <v>14</v>
      </c>
      <c r="G65" s="6">
        <v>30</v>
      </c>
      <c r="H65">
        <v>43326</v>
      </c>
    </row>
    <row r="66" spans="2:8" x14ac:dyDescent="0.25">
      <c r="B66" s="3">
        <v>43328</v>
      </c>
      <c r="C66" s="6">
        <v>20</v>
      </c>
      <c r="D66" s="6">
        <v>29</v>
      </c>
      <c r="E66">
        <v>43332</v>
      </c>
      <c r="F66" s="6">
        <v>15</v>
      </c>
      <c r="G66" s="6">
        <v>30</v>
      </c>
      <c r="H66">
        <v>43327</v>
      </c>
    </row>
    <row r="67" spans="2:8" x14ac:dyDescent="0.25">
      <c r="B67" s="3">
        <v>43329</v>
      </c>
      <c r="C67" s="6">
        <v>21</v>
      </c>
      <c r="D67" s="6">
        <v>29</v>
      </c>
      <c r="E67">
        <v>43333</v>
      </c>
      <c r="F67" s="6">
        <v>16</v>
      </c>
      <c r="G67" s="6">
        <v>30</v>
      </c>
      <c r="H67">
        <v>43328</v>
      </c>
    </row>
    <row r="68" spans="2:8" x14ac:dyDescent="0.25">
      <c r="B68" s="3">
        <v>43330</v>
      </c>
      <c r="D68" s="6" t="s">
        <v>290</v>
      </c>
      <c r="E68" t="s">
        <v>208</v>
      </c>
      <c r="G68" s="6" t="s">
        <v>290</v>
      </c>
      <c r="H68" t="s">
        <v>208</v>
      </c>
    </row>
    <row r="69" spans="2:8" x14ac:dyDescent="0.25">
      <c r="B69" s="3">
        <v>43331</v>
      </c>
      <c r="D69" s="6" t="s">
        <v>290</v>
      </c>
      <c r="E69" t="s">
        <v>208</v>
      </c>
      <c r="G69" s="6" t="s">
        <v>290</v>
      </c>
      <c r="H69" t="s">
        <v>208</v>
      </c>
    </row>
    <row r="70" spans="2:8" x14ac:dyDescent="0.25">
      <c r="B70" s="3">
        <v>43332</v>
      </c>
      <c r="C70" s="6">
        <v>1</v>
      </c>
      <c r="D70" s="6">
        <v>31</v>
      </c>
      <c r="E70">
        <v>43344</v>
      </c>
      <c r="F70" s="6">
        <v>17</v>
      </c>
      <c r="G70" s="6">
        <v>32</v>
      </c>
      <c r="H70">
        <v>43329</v>
      </c>
    </row>
    <row r="71" spans="2:8" x14ac:dyDescent="0.25">
      <c r="B71" s="3">
        <v>43333</v>
      </c>
      <c r="C71" s="6">
        <v>2</v>
      </c>
      <c r="D71" s="6">
        <v>29</v>
      </c>
      <c r="E71">
        <v>43345</v>
      </c>
      <c r="F71" s="6">
        <v>18</v>
      </c>
      <c r="G71" s="6">
        <v>32</v>
      </c>
      <c r="H71">
        <v>43330</v>
      </c>
    </row>
    <row r="72" spans="2:8" x14ac:dyDescent="0.25">
      <c r="B72" s="3">
        <v>43334</v>
      </c>
      <c r="C72" s="6">
        <v>3</v>
      </c>
      <c r="D72" s="6">
        <v>29</v>
      </c>
      <c r="E72">
        <v>43346</v>
      </c>
      <c r="F72" s="6">
        <v>19</v>
      </c>
      <c r="G72" s="6">
        <v>30</v>
      </c>
      <c r="H72">
        <v>43331</v>
      </c>
    </row>
    <row r="73" spans="2:8" x14ac:dyDescent="0.25">
      <c r="B73" s="3">
        <v>43335</v>
      </c>
      <c r="C73" s="6">
        <v>4</v>
      </c>
      <c r="D73" s="6">
        <v>29</v>
      </c>
      <c r="E73">
        <v>43347</v>
      </c>
      <c r="F73" s="6">
        <v>20</v>
      </c>
      <c r="G73" s="6">
        <v>30</v>
      </c>
      <c r="H73">
        <v>43332</v>
      </c>
    </row>
    <row r="74" spans="2:8" x14ac:dyDescent="0.25">
      <c r="B74" s="3">
        <v>43336</v>
      </c>
      <c r="C74" s="6">
        <v>5</v>
      </c>
      <c r="D74" s="6">
        <v>29</v>
      </c>
      <c r="E74">
        <v>43348</v>
      </c>
      <c r="F74" s="6">
        <v>21</v>
      </c>
      <c r="G74" s="6">
        <v>30</v>
      </c>
      <c r="H74">
        <v>43333</v>
      </c>
    </row>
    <row r="75" spans="2:8" x14ac:dyDescent="0.25">
      <c r="B75" s="3">
        <v>43337</v>
      </c>
      <c r="D75" s="6" t="s">
        <v>290</v>
      </c>
      <c r="E75" t="s">
        <v>208</v>
      </c>
      <c r="G75" s="6" t="s">
        <v>290</v>
      </c>
      <c r="H75" t="s">
        <v>208</v>
      </c>
    </row>
    <row r="76" spans="2:8" x14ac:dyDescent="0.25">
      <c r="B76" s="3">
        <v>43338</v>
      </c>
      <c r="D76" s="6" t="s">
        <v>290</v>
      </c>
      <c r="E76" t="s">
        <v>208</v>
      </c>
      <c r="G76" s="6" t="s">
        <v>290</v>
      </c>
      <c r="H76" t="s">
        <v>208</v>
      </c>
    </row>
    <row r="77" spans="2:8" x14ac:dyDescent="0.25">
      <c r="B77" s="3">
        <v>43339</v>
      </c>
      <c r="C77" s="6">
        <v>6</v>
      </c>
      <c r="D77" s="6">
        <v>31</v>
      </c>
      <c r="E77">
        <v>43349</v>
      </c>
      <c r="F77" s="6">
        <v>1</v>
      </c>
      <c r="G77" s="6">
        <v>32</v>
      </c>
      <c r="H77">
        <v>43344</v>
      </c>
    </row>
    <row r="78" spans="2:8" x14ac:dyDescent="0.25">
      <c r="B78" s="3">
        <v>43340</v>
      </c>
      <c r="C78" s="6">
        <v>7</v>
      </c>
      <c r="D78" s="6">
        <v>29</v>
      </c>
      <c r="E78">
        <v>43350</v>
      </c>
      <c r="F78" s="6">
        <v>2</v>
      </c>
      <c r="G78" s="6">
        <v>32</v>
      </c>
      <c r="H78">
        <v>43345</v>
      </c>
    </row>
    <row r="79" spans="2:8" x14ac:dyDescent="0.25">
      <c r="B79" s="3">
        <v>43341</v>
      </c>
      <c r="C79" s="6">
        <v>8</v>
      </c>
      <c r="D79" s="6">
        <v>29</v>
      </c>
      <c r="E79">
        <v>43351</v>
      </c>
      <c r="F79" s="6">
        <v>3</v>
      </c>
      <c r="G79" s="6">
        <v>30</v>
      </c>
      <c r="H79">
        <v>43346</v>
      </c>
    </row>
    <row r="80" spans="2:8" x14ac:dyDescent="0.25">
      <c r="B80" s="3">
        <v>43342</v>
      </c>
      <c r="C80" s="6">
        <v>9</v>
      </c>
      <c r="D80" s="6">
        <v>29</v>
      </c>
      <c r="E80">
        <v>43352</v>
      </c>
      <c r="F80" s="6">
        <v>4</v>
      </c>
      <c r="G80" s="6">
        <v>30</v>
      </c>
      <c r="H80">
        <v>43347</v>
      </c>
    </row>
    <row r="81" spans="2:8" x14ac:dyDescent="0.25">
      <c r="B81" s="3">
        <v>43343</v>
      </c>
      <c r="C81" s="6">
        <v>10</v>
      </c>
      <c r="D81" s="6">
        <v>29</v>
      </c>
      <c r="E81">
        <v>43353</v>
      </c>
      <c r="F81" s="6">
        <v>5</v>
      </c>
      <c r="G81" s="6">
        <v>30</v>
      </c>
      <c r="H81">
        <v>43348</v>
      </c>
    </row>
    <row r="82" spans="2:8" x14ac:dyDescent="0.25">
      <c r="B82" s="3">
        <v>43344</v>
      </c>
      <c r="D82" s="6" t="s">
        <v>290</v>
      </c>
      <c r="E82" t="s">
        <v>208</v>
      </c>
      <c r="G82" s="6" t="s">
        <v>290</v>
      </c>
      <c r="H82" t="s">
        <v>208</v>
      </c>
    </row>
    <row r="83" spans="2:8" x14ac:dyDescent="0.25">
      <c r="B83" s="3">
        <v>43345</v>
      </c>
      <c r="D83" s="6" t="s">
        <v>290</v>
      </c>
      <c r="E83" t="s">
        <v>208</v>
      </c>
      <c r="G83" s="6" t="s">
        <v>290</v>
      </c>
      <c r="H83" t="s">
        <v>208</v>
      </c>
    </row>
    <row r="84" spans="2:8" x14ac:dyDescent="0.25">
      <c r="B84" s="3">
        <v>43346</v>
      </c>
      <c r="D84" s="6" t="s">
        <v>290</v>
      </c>
      <c r="E84" t="s">
        <v>208</v>
      </c>
      <c r="G84" s="6" t="s">
        <v>290</v>
      </c>
      <c r="H84" t="s">
        <v>208</v>
      </c>
    </row>
    <row r="85" spans="2:8" x14ac:dyDescent="0.25">
      <c r="B85" s="3">
        <v>43347</v>
      </c>
      <c r="C85" s="6">
        <v>11</v>
      </c>
      <c r="D85" s="6">
        <v>32</v>
      </c>
      <c r="E85">
        <v>43354</v>
      </c>
      <c r="F85" s="6">
        <v>6</v>
      </c>
      <c r="G85" s="6">
        <v>33</v>
      </c>
      <c r="H85">
        <v>43349</v>
      </c>
    </row>
    <row r="86" spans="2:8" x14ac:dyDescent="0.25">
      <c r="B86" s="3">
        <v>43348</v>
      </c>
      <c r="C86" s="6">
        <v>12</v>
      </c>
      <c r="D86" s="6">
        <v>30</v>
      </c>
      <c r="E86">
        <v>43355</v>
      </c>
      <c r="F86" s="6">
        <v>7</v>
      </c>
      <c r="G86" s="6">
        <v>33</v>
      </c>
      <c r="H86">
        <v>43350</v>
      </c>
    </row>
    <row r="87" spans="2:8" x14ac:dyDescent="0.25">
      <c r="B87" s="3">
        <v>43349</v>
      </c>
      <c r="C87" s="6">
        <v>13</v>
      </c>
      <c r="D87" s="6">
        <v>30</v>
      </c>
      <c r="E87">
        <v>43356</v>
      </c>
      <c r="F87" s="6">
        <v>8</v>
      </c>
      <c r="G87" s="6">
        <v>30</v>
      </c>
      <c r="H87">
        <v>43351</v>
      </c>
    </row>
    <row r="88" spans="2:8" x14ac:dyDescent="0.25">
      <c r="B88" s="3">
        <v>43350</v>
      </c>
      <c r="C88" s="6">
        <v>14</v>
      </c>
      <c r="D88" s="6">
        <v>30</v>
      </c>
      <c r="E88">
        <v>43357</v>
      </c>
      <c r="F88" s="6">
        <v>9</v>
      </c>
      <c r="G88" s="6">
        <v>30</v>
      </c>
      <c r="H88">
        <v>43352</v>
      </c>
    </row>
    <row r="89" spans="2:8" x14ac:dyDescent="0.25">
      <c r="B89" s="3">
        <v>43351</v>
      </c>
      <c r="D89" s="6" t="s">
        <v>290</v>
      </c>
      <c r="E89" t="s">
        <v>208</v>
      </c>
      <c r="G89" s="6" t="s">
        <v>290</v>
      </c>
      <c r="H89" t="s">
        <v>208</v>
      </c>
    </row>
    <row r="90" spans="2:8" x14ac:dyDescent="0.25">
      <c r="B90" s="3">
        <v>43352</v>
      </c>
      <c r="D90" s="6" t="s">
        <v>290</v>
      </c>
      <c r="E90" t="s">
        <v>208</v>
      </c>
      <c r="G90" s="6" t="s">
        <v>290</v>
      </c>
      <c r="H90" t="s">
        <v>208</v>
      </c>
    </row>
    <row r="91" spans="2:8" x14ac:dyDescent="0.25">
      <c r="B91" s="3">
        <v>43353</v>
      </c>
      <c r="C91" s="6">
        <v>15</v>
      </c>
      <c r="D91" s="6">
        <v>32</v>
      </c>
      <c r="E91">
        <v>43358</v>
      </c>
      <c r="F91" s="6">
        <v>10</v>
      </c>
      <c r="G91" s="6">
        <v>32</v>
      </c>
      <c r="H91">
        <v>43353</v>
      </c>
    </row>
    <row r="92" spans="2:8" x14ac:dyDescent="0.25">
      <c r="B92" s="3">
        <v>43354</v>
      </c>
      <c r="C92" s="6">
        <v>16</v>
      </c>
      <c r="D92" s="6">
        <v>32</v>
      </c>
      <c r="E92">
        <v>43359</v>
      </c>
      <c r="F92" s="6">
        <v>11</v>
      </c>
      <c r="G92" s="6">
        <v>32</v>
      </c>
      <c r="H92">
        <v>43354</v>
      </c>
    </row>
    <row r="93" spans="2:8" x14ac:dyDescent="0.25">
      <c r="B93" s="3">
        <v>43355</v>
      </c>
      <c r="C93" s="6">
        <v>17</v>
      </c>
      <c r="D93" s="6">
        <v>30</v>
      </c>
      <c r="E93">
        <v>43360</v>
      </c>
      <c r="F93" s="6">
        <v>12</v>
      </c>
      <c r="G93" s="6">
        <v>30</v>
      </c>
      <c r="H93">
        <v>43355</v>
      </c>
    </row>
    <row r="94" spans="2:8" x14ac:dyDescent="0.25">
      <c r="B94" s="3">
        <v>43356</v>
      </c>
      <c r="C94" s="6">
        <v>18</v>
      </c>
      <c r="D94" s="6">
        <v>30</v>
      </c>
      <c r="E94">
        <v>43361</v>
      </c>
      <c r="F94" s="6">
        <v>13</v>
      </c>
      <c r="G94" s="6">
        <v>30</v>
      </c>
      <c r="H94">
        <v>43356</v>
      </c>
    </row>
    <row r="95" spans="2:8" x14ac:dyDescent="0.25">
      <c r="B95" s="3">
        <v>43357</v>
      </c>
      <c r="C95" s="6">
        <v>19</v>
      </c>
      <c r="D95" s="6">
        <v>30</v>
      </c>
      <c r="E95">
        <v>43362</v>
      </c>
      <c r="F95" s="6">
        <v>14</v>
      </c>
      <c r="G95" s="6">
        <v>30</v>
      </c>
      <c r="H95">
        <v>43357</v>
      </c>
    </row>
    <row r="96" spans="2:8" x14ac:dyDescent="0.25">
      <c r="B96" s="3">
        <v>43358</v>
      </c>
      <c r="D96" s="6" t="s">
        <v>290</v>
      </c>
      <c r="E96" t="s">
        <v>208</v>
      </c>
      <c r="G96" s="6" t="s">
        <v>290</v>
      </c>
      <c r="H96" t="s">
        <v>208</v>
      </c>
    </row>
    <row r="97" spans="2:8" x14ac:dyDescent="0.25">
      <c r="B97" s="3">
        <v>43359</v>
      </c>
      <c r="D97" s="6" t="s">
        <v>290</v>
      </c>
      <c r="E97" t="s">
        <v>208</v>
      </c>
      <c r="G97" s="6" t="s">
        <v>290</v>
      </c>
      <c r="H97" t="s">
        <v>208</v>
      </c>
    </row>
    <row r="98" spans="2:8" x14ac:dyDescent="0.25">
      <c r="B98" s="3">
        <v>43360</v>
      </c>
      <c r="C98" s="6">
        <v>20</v>
      </c>
      <c r="D98" s="6">
        <v>32</v>
      </c>
      <c r="E98">
        <v>43363</v>
      </c>
      <c r="F98" s="6">
        <v>15</v>
      </c>
      <c r="G98" s="6">
        <v>32</v>
      </c>
      <c r="H98">
        <v>43358</v>
      </c>
    </row>
    <row r="99" spans="2:8" x14ac:dyDescent="0.25">
      <c r="B99" s="3">
        <v>43361</v>
      </c>
      <c r="C99" s="6">
        <v>21</v>
      </c>
      <c r="D99" s="6">
        <v>32</v>
      </c>
      <c r="E99">
        <v>43364</v>
      </c>
      <c r="F99" s="6">
        <v>16</v>
      </c>
      <c r="G99" s="6">
        <v>32</v>
      </c>
      <c r="H99">
        <v>43359</v>
      </c>
    </row>
    <row r="100" spans="2:8" x14ac:dyDescent="0.25">
      <c r="B100" s="3">
        <v>43362</v>
      </c>
      <c r="C100" s="6">
        <v>1</v>
      </c>
      <c r="D100" s="6">
        <v>30</v>
      </c>
      <c r="E100">
        <v>43374</v>
      </c>
      <c r="F100" s="6">
        <v>17</v>
      </c>
      <c r="G100" s="6">
        <v>30</v>
      </c>
      <c r="H100">
        <v>43360</v>
      </c>
    </row>
    <row r="101" spans="2:8" x14ac:dyDescent="0.25">
      <c r="B101" s="3">
        <v>43363</v>
      </c>
      <c r="C101" s="6">
        <v>2</v>
      </c>
      <c r="D101" s="6">
        <v>30</v>
      </c>
      <c r="E101">
        <v>43375</v>
      </c>
      <c r="F101" s="6">
        <v>18</v>
      </c>
      <c r="G101" s="6">
        <v>30</v>
      </c>
      <c r="H101">
        <v>43361</v>
      </c>
    </row>
    <row r="102" spans="2:8" x14ac:dyDescent="0.25">
      <c r="B102" s="3">
        <v>43364</v>
      </c>
      <c r="C102" s="6">
        <v>3</v>
      </c>
      <c r="D102" s="6">
        <v>30</v>
      </c>
      <c r="E102">
        <v>43376</v>
      </c>
      <c r="F102" s="6">
        <v>19</v>
      </c>
      <c r="G102" s="6">
        <v>30</v>
      </c>
      <c r="H102">
        <v>43362</v>
      </c>
    </row>
    <row r="103" spans="2:8" x14ac:dyDescent="0.25">
      <c r="B103" s="3">
        <v>43365</v>
      </c>
      <c r="D103" s="6" t="s">
        <v>290</v>
      </c>
      <c r="E103" t="s">
        <v>208</v>
      </c>
      <c r="G103" s="6" t="s">
        <v>290</v>
      </c>
      <c r="H103" t="s">
        <v>208</v>
      </c>
    </row>
    <row r="104" spans="2:8" x14ac:dyDescent="0.25">
      <c r="B104" s="3">
        <v>43366</v>
      </c>
      <c r="D104" s="6" t="s">
        <v>290</v>
      </c>
      <c r="E104" t="s">
        <v>208</v>
      </c>
      <c r="G104" s="6" t="s">
        <v>290</v>
      </c>
      <c r="H104" t="s">
        <v>208</v>
      </c>
    </row>
    <row r="105" spans="2:8" x14ac:dyDescent="0.25">
      <c r="B105" s="3">
        <v>43367</v>
      </c>
      <c r="C105" s="6">
        <v>4</v>
      </c>
      <c r="D105" s="6">
        <v>32</v>
      </c>
      <c r="E105">
        <v>43377</v>
      </c>
      <c r="F105" s="6">
        <v>20</v>
      </c>
      <c r="G105" s="6">
        <v>32</v>
      </c>
      <c r="H105">
        <v>43363</v>
      </c>
    </row>
    <row r="106" spans="2:8" x14ac:dyDescent="0.25">
      <c r="B106" s="3">
        <v>43368</v>
      </c>
      <c r="C106" s="6">
        <v>5</v>
      </c>
      <c r="D106" s="6">
        <v>32</v>
      </c>
      <c r="E106">
        <v>43378</v>
      </c>
      <c r="F106" s="6">
        <v>21</v>
      </c>
      <c r="G106" s="6">
        <v>32</v>
      </c>
      <c r="H106">
        <v>43364</v>
      </c>
    </row>
    <row r="107" spans="2:8" x14ac:dyDescent="0.25">
      <c r="B107" s="3">
        <v>43369</v>
      </c>
      <c r="C107" s="6">
        <v>6</v>
      </c>
      <c r="D107" s="6">
        <v>30</v>
      </c>
      <c r="E107">
        <v>43379</v>
      </c>
      <c r="F107" s="6">
        <v>1</v>
      </c>
      <c r="G107" s="6">
        <v>30</v>
      </c>
      <c r="H107">
        <v>43374</v>
      </c>
    </row>
    <row r="108" spans="2:8" x14ac:dyDescent="0.25">
      <c r="B108" s="3">
        <v>43370</v>
      </c>
      <c r="C108" s="6">
        <v>7</v>
      </c>
      <c r="D108" s="6">
        <v>30</v>
      </c>
      <c r="E108">
        <v>43380</v>
      </c>
      <c r="F108" s="6">
        <v>2</v>
      </c>
      <c r="G108" s="6">
        <v>30</v>
      </c>
      <c r="H108">
        <v>43375</v>
      </c>
    </row>
    <row r="109" spans="2:8" x14ac:dyDescent="0.25">
      <c r="B109" s="3">
        <v>43371</v>
      </c>
      <c r="C109" s="6">
        <v>8</v>
      </c>
      <c r="D109" s="6">
        <v>30</v>
      </c>
      <c r="E109">
        <v>43381</v>
      </c>
      <c r="F109" s="6">
        <v>3</v>
      </c>
      <c r="G109" s="6">
        <v>30</v>
      </c>
      <c r="H109">
        <v>43376</v>
      </c>
    </row>
    <row r="110" spans="2:8" x14ac:dyDescent="0.25">
      <c r="B110" s="3">
        <v>43372</v>
      </c>
      <c r="D110" s="6" t="s">
        <v>290</v>
      </c>
      <c r="E110" t="s">
        <v>208</v>
      </c>
      <c r="G110" s="6" t="s">
        <v>290</v>
      </c>
      <c r="H110" t="s">
        <v>208</v>
      </c>
    </row>
    <row r="111" spans="2:8" x14ac:dyDescent="0.25">
      <c r="B111" s="3">
        <v>43373</v>
      </c>
      <c r="D111" s="6" t="s">
        <v>290</v>
      </c>
      <c r="E111" t="s">
        <v>208</v>
      </c>
      <c r="G111" s="6" t="s">
        <v>290</v>
      </c>
      <c r="H111" t="s">
        <v>208</v>
      </c>
    </row>
    <row r="112" spans="2:8" x14ac:dyDescent="0.25">
      <c r="B112" s="3">
        <v>43374</v>
      </c>
      <c r="C112" s="6">
        <v>9</v>
      </c>
      <c r="D112" s="6">
        <v>32</v>
      </c>
      <c r="E112">
        <v>43382</v>
      </c>
      <c r="F112" s="6">
        <v>4</v>
      </c>
      <c r="G112" s="6">
        <v>32</v>
      </c>
      <c r="H112">
        <v>43377</v>
      </c>
    </row>
    <row r="113" spans="2:8" x14ac:dyDescent="0.25">
      <c r="B113" s="3">
        <v>43375</v>
      </c>
      <c r="C113" s="6">
        <v>10</v>
      </c>
      <c r="D113" s="6">
        <v>32</v>
      </c>
      <c r="E113">
        <v>43383</v>
      </c>
      <c r="F113" s="6">
        <v>5</v>
      </c>
      <c r="G113" s="6">
        <v>32</v>
      </c>
      <c r="H113">
        <v>43378</v>
      </c>
    </row>
    <row r="114" spans="2:8" x14ac:dyDescent="0.25">
      <c r="B114" s="3">
        <v>43376</v>
      </c>
      <c r="C114" s="6">
        <v>11</v>
      </c>
      <c r="D114" s="6">
        <v>29</v>
      </c>
      <c r="E114">
        <v>43384</v>
      </c>
      <c r="F114" s="6">
        <v>6</v>
      </c>
      <c r="G114" s="6">
        <v>29</v>
      </c>
      <c r="H114">
        <v>43379</v>
      </c>
    </row>
    <row r="115" spans="2:8" x14ac:dyDescent="0.25">
      <c r="B115" s="3">
        <v>43377</v>
      </c>
      <c r="C115" s="6">
        <v>12</v>
      </c>
      <c r="D115" s="6">
        <v>29</v>
      </c>
      <c r="E115">
        <v>43385</v>
      </c>
      <c r="F115" s="6">
        <v>7</v>
      </c>
      <c r="G115" s="6">
        <v>29</v>
      </c>
      <c r="H115">
        <v>43380</v>
      </c>
    </row>
    <row r="116" spans="2:8" x14ac:dyDescent="0.25">
      <c r="B116" s="3">
        <v>43378</v>
      </c>
      <c r="C116" s="6">
        <v>13</v>
      </c>
      <c r="D116" s="6">
        <v>29</v>
      </c>
      <c r="E116">
        <v>43386</v>
      </c>
      <c r="F116" s="6">
        <v>8</v>
      </c>
      <c r="G116" s="6">
        <v>29</v>
      </c>
      <c r="H116">
        <v>43381</v>
      </c>
    </row>
    <row r="117" spans="2:8" x14ac:dyDescent="0.25">
      <c r="B117" s="3">
        <v>43379</v>
      </c>
      <c r="D117" s="6" t="s">
        <v>290</v>
      </c>
      <c r="E117" t="s">
        <v>208</v>
      </c>
      <c r="G117" s="6" t="s">
        <v>290</v>
      </c>
      <c r="H117" t="s">
        <v>208</v>
      </c>
    </row>
    <row r="118" spans="2:8" x14ac:dyDescent="0.25">
      <c r="B118" s="3">
        <v>43380</v>
      </c>
      <c r="D118" s="6" t="s">
        <v>290</v>
      </c>
      <c r="E118" t="s">
        <v>208</v>
      </c>
      <c r="G118" s="6" t="s">
        <v>290</v>
      </c>
      <c r="H118" t="s">
        <v>208</v>
      </c>
    </row>
    <row r="119" spans="2:8" x14ac:dyDescent="0.25">
      <c r="B119" s="3">
        <v>43381</v>
      </c>
      <c r="C119" s="6">
        <v>14</v>
      </c>
      <c r="D119" s="6">
        <v>31</v>
      </c>
      <c r="E119">
        <v>43387</v>
      </c>
      <c r="F119" s="6">
        <v>9</v>
      </c>
      <c r="G119" s="6">
        <v>31</v>
      </c>
      <c r="H119">
        <v>43382</v>
      </c>
    </row>
    <row r="120" spans="2:8" x14ac:dyDescent="0.25">
      <c r="B120" s="3">
        <v>43382</v>
      </c>
      <c r="C120" s="6">
        <v>15</v>
      </c>
      <c r="D120" s="6">
        <v>29</v>
      </c>
      <c r="E120">
        <v>43388</v>
      </c>
      <c r="F120" s="6">
        <v>10</v>
      </c>
      <c r="G120" s="6">
        <v>29</v>
      </c>
      <c r="H120">
        <v>43383</v>
      </c>
    </row>
    <row r="121" spans="2:8" x14ac:dyDescent="0.25">
      <c r="B121" s="3">
        <v>43383</v>
      </c>
      <c r="C121" s="6">
        <v>16</v>
      </c>
      <c r="D121" s="6">
        <v>29</v>
      </c>
      <c r="E121">
        <v>43389</v>
      </c>
      <c r="F121" s="6">
        <v>11</v>
      </c>
      <c r="G121" s="6">
        <v>29</v>
      </c>
      <c r="H121">
        <v>43384</v>
      </c>
    </row>
    <row r="122" spans="2:8" x14ac:dyDescent="0.25">
      <c r="B122" s="3">
        <v>43384</v>
      </c>
      <c r="C122" s="6">
        <v>17</v>
      </c>
      <c r="D122" s="6">
        <v>29</v>
      </c>
      <c r="E122">
        <v>43390</v>
      </c>
      <c r="F122" s="6">
        <v>12</v>
      </c>
      <c r="G122" s="6">
        <v>29</v>
      </c>
      <c r="H122">
        <v>43385</v>
      </c>
    </row>
    <row r="123" spans="2:8" x14ac:dyDescent="0.25">
      <c r="B123" s="3">
        <v>43385</v>
      </c>
      <c r="C123" s="6">
        <v>18</v>
      </c>
      <c r="D123" s="6">
        <v>29</v>
      </c>
      <c r="E123">
        <v>43391</v>
      </c>
      <c r="F123" s="6">
        <v>13</v>
      </c>
      <c r="G123" s="6">
        <v>29</v>
      </c>
      <c r="H123">
        <v>43386</v>
      </c>
    </row>
    <row r="124" spans="2:8" x14ac:dyDescent="0.25">
      <c r="B124" s="3">
        <v>43386</v>
      </c>
      <c r="D124" s="6" t="s">
        <v>290</v>
      </c>
      <c r="E124" t="s">
        <v>208</v>
      </c>
      <c r="G124" s="6" t="s">
        <v>290</v>
      </c>
      <c r="H124" t="s">
        <v>208</v>
      </c>
    </row>
    <row r="125" spans="2:8" x14ac:dyDescent="0.25">
      <c r="B125" s="3">
        <v>43387</v>
      </c>
      <c r="D125" s="6" t="s">
        <v>290</v>
      </c>
      <c r="E125" t="s">
        <v>208</v>
      </c>
      <c r="G125" s="6" t="s">
        <v>290</v>
      </c>
      <c r="H125" t="s">
        <v>208</v>
      </c>
    </row>
    <row r="126" spans="2:8" x14ac:dyDescent="0.25">
      <c r="B126" s="3">
        <v>43388</v>
      </c>
      <c r="C126" s="6">
        <v>19</v>
      </c>
      <c r="D126" s="6">
        <v>31</v>
      </c>
      <c r="E126">
        <v>43392</v>
      </c>
      <c r="F126" s="6">
        <v>14</v>
      </c>
      <c r="G126" s="6">
        <v>31</v>
      </c>
      <c r="H126">
        <v>43387</v>
      </c>
    </row>
    <row r="127" spans="2:8" x14ac:dyDescent="0.25">
      <c r="B127" s="3">
        <v>43389</v>
      </c>
      <c r="C127" s="6">
        <v>20</v>
      </c>
      <c r="D127" s="6">
        <v>29</v>
      </c>
      <c r="E127">
        <v>43393</v>
      </c>
      <c r="F127" s="6">
        <v>15</v>
      </c>
      <c r="G127" s="6">
        <v>29</v>
      </c>
      <c r="H127">
        <v>43388</v>
      </c>
    </row>
    <row r="128" spans="2:8" x14ac:dyDescent="0.25">
      <c r="B128" s="3">
        <v>43390</v>
      </c>
      <c r="C128" s="6">
        <v>21</v>
      </c>
      <c r="D128" s="6">
        <v>29</v>
      </c>
      <c r="E128">
        <v>43394</v>
      </c>
      <c r="F128" s="6">
        <v>16</v>
      </c>
      <c r="G128" s="6">
        <v>29</v>
      </c>
      <c r="H128">
        <v>43389</v>
      </c>
    </row>
    <row r="129" spans="2:8" x14ac:dyDescent="0.25">
      <c r="B129" s="3">
        <v>43391</v>
      </c>
      <c r="C129" s="6">
        <v>1</v>
      </c>
      <c r="D129" s="6">
        <v>29</v>
      </c>
      <c r="E129">
        <v>43405</v>
      </c>
      <c r="F129" s="6">
        <v>17</v>
      </c>
      <c r="G129" s="6">
        <v>29</v>
      </c>
      <c r="H129">
        <v>43390</v>
      </c>
    </row>
    <row r="130" spans="2:8" x14ac:dyDescent="0.25">
      <c r="B130" s="3">
        <v>43392</v>
      </c>
      <c r="C130" s="6">
        <v>2</v>
      </c>
      <c r="D130" s="6">
        <v>29</v>
      </c>
      <c r="E130">
        <v>43406</v>
      </c>
      <c r="F130" s="6">
        <v>18</v>
      </c>
      <c r="G130" s="6">
        <v>29</v>
      </c>
      <c r="H130">
        <v>43391</v>
      </c>
    </row>
    <row r="131" spans="2:8" x14ac:dyDescent="0.25">
      <c r="B131" s="3">
        <v>43393</v>
      </c>
      <c r="D131" s="6" t="s">
        <v>290</v>
      </c>
      <c r="E131" t="s">
        <v>208</v>
      </c>
      <c r="G131" s="6" t="s">
        <v>290</v>
      </c>
      <c r="H131" t="s">
        <v>208</v>
      </c>
    </row>
    <row r="132" spans="2:8" x14ac:dyDescent="0.25">
      <c r="B132" s="3">
        <v>43394</v>
      </c>
      <c r="D132" s="6" t="s">
        <v>290</v>
      </c>
      <c r="E132" t="s">
        <v>208</v>
      </c>
      <c r="G132" s="6" t="s">
        <v>290</v>
      </c>
      <c r="H132" t="s">
        <v>208</v>
      </c>
    </row>
    <row r="133" spans="2:8" x14ac:dyDescent="0.25">
      <c r="B133" s="3">
        <v>43395</v>
      </c>
      <c r="C133" s="6">
        <v>3</v>
      </c>
      <c r="D133" s="6">
        <v>31</v>
      </c>
      <c r="E133">
        <v>43407</v>
      </c>
      <c r="F133" s="6">
        <v>19</v>
      </c>
      <c r="G133" s="6">
        <v>31</v>
      </c>
      <c r="H133">
        <v>43392</v>
      </c>
    </row>
    <row r="134" spans="2:8" x14ac:dyDescent="0.25">
      <c r="B134" s="3">
        <v>43396</v>
      </c>
      <c r="C134" s="6">
        <v>4</v>
      </c>
      <c r="D134" s="6">
        <v>29</v>
      </c>
      <c r="E134">
        <v>43408</v>
      </c>
      <c r="F134" s="6">
        <v>20</v>
      </c>
      <c r="G134" s="6">
        <v>29</v>
      </c>
      <c r="H134">
        <v>43393</v>
      </c>
    </row>
    <row r="135" spans="2:8" x14ac:dyDescent="0.25">
      <c r="B135" s="3">
        <v>43397</v>
      </c>
      <c r="C135" s="6">
        <v>5</v>
      </c>
      <c r="D135" s="6">
        <v>29</v>
      </c>
      <c r="E135">
        <v>43409</v>
      </c>
      <c r="F135" s="6">
        <v>21</v>
      </c>
      <c r="G135" s="6">
        <v>29</v>
      </c>
      <c r="H135">
        <v>43394</v>
      </c>
    </row>
    <row r="136" spans="2:8" x14ac:dyDescent="0.25">
      <c r="B136" s="3">
        <v>43398</v>
      </c>
      <c r="C136" s="6">
        <v>6</v>
      </c>
      <c r="D136" s="6">
        <v>29</v>
      </c>
      <c r="E136">
        <v>43410</v>
      </c>
      <c r="F136" s="6">
        <v>1</v>
      </c>
      <c r="G136" s="6">
        <v>29</v>
      </c>
      <c r="H136">
        <v>43405</v>
      </c>
    </row>
    <row r="137" spans="2:8" x14ac:dyDescent="0.25">
      <c r="B137" s="3">
        <v>43399</v>
      </c>
      <c r="C137" s="6">
        <v>7</v>
      </c>
      <c r="D137" s="6">
        <v>29</v>
      </c>
      <c r="E137">
        <v>43411</v>
      </c>
      <c r="F137" s="6">
        <v>2</v>
      </c>
      <c r="G137" s="6">
        <v>29</v>
      </c>
      <c r="H137">
        <v>43406</v>
      </c>
    </row>
    <row r="138" spans="2:8" x14ac:dyDescent="0.25">
      <c r="B138" s="3">
        <v>43400</v>
      </c>
      <c r="D138" s="6" t="s">
        <v>290</v>
      </c>
      <c r="E138" t="s">
        <v>208</v>
      </c>
      <c r="G138" s="6" t="s">
        <v>290</v>
      </c>
      <c r="H138" t="s">
        <v>208</v>
      </c>
    </row>
    <row r="139" spans="2:8" x14ac:dyDescent="0.25">
      <c r="B139" s="3">
        <v>43401</v>
      </c>
      <c r="D139" s="6" t="s">
        <v>290</v>
      </c>
      <c r="E139" t="s">
        <v>208</v>
      </c>
      <c r="G139" s="6" t="s">
        <v>290</v>
      </c>
      <c r="H139" t="s">
        <v>208</v>
      </c>
    </row>
    <row r="140" spans="2:8" x14ac:dyDescent="0.25">
      <c r="B140" s="3">
        <v>43402</v>
      </c>
      <c r="C140" s="6">
        <v>8</v>
      </c>
      <c r="D140" s="6">
        <v>31</v>
      </c>
      <c r="E140">
        <v>43412</v>
      </c>
      <c r="F140" s="6">
        <v>3</v>
      </c>
      <c r="G140" s="6">
        <v>31</v>
      </c>
      <c r="H140">
        <v>43407</v>
      </c>
    </row>
    <row r="141" spans="2:8" x14ac:dyDescent="0.25">
      <c r="B141" s="3">
        <v>43403</v>
      </c>
      <c r="C141" s="6">
        <v>9</v>
      </c>
      <c r="D141" s="6">
        <v>29</v>
      </c>
      <c r="E141">
        <v>43413</v>
      </c>
      <c r="F141" s="6">
        <v>4</v>
      </c>
      <c r="G141" s="6">
        <v>29</v>
      </c>
      <c r="H141">
        <v>43408</v>
      </c>
    </row>
    <row r="142" spans="2:8" x14ac:dyDescent="0.25">
      <c r="B142" s="3">
        <v>43404</v>
      </c>
      <c r="C142" s="6">
        <v>10</v>
      </c>
      <c r="D142" s="6">
        <v>29</v>
      </c>
      <c r="E142">
        <v>43414</v>
      </c>
      <c r="F142" s="6">
        <v>5</v>
      </c>
      <c r="G142" s="6">
        <v>29</v>
      </c>
      <c r="H142">
        <v>43409</v>
      </c>
    </row>
    <row r="143" spans="2:8" x14ac:dyDescent="0.25">
      <c r="B143" s="3">
        <v>43405</v>
      </c>
      <c r="C143" s="6">
        <v>11</v>
      </c>
      <c r="D143" s="6">
        <v>29</v>
      </c>
      <c r="E143">
        <v>43415</v>
      </c>
      <c r="F143" s="6">
        <v>6</v>
      </c>
      <c r="G143" s="6">
        <v>29</v>
      </c>
      <c r="H143">
        <v>43410</v>
      </c>
    </row>
    <row r="144" spans="2:8" x14ac:dyDescent="0.25">
      <c r="B144" s="3">
        <v>43406</v>
      </c>
      <c r="C144" s="6">
        <v>12</v>
      </c>
      <c r="D144" s="6">
        <v>29</v>
      </c>
      <c r="E144">
        <v>43416</v>
      </c>
      <c r="F144" s="6">
        <v>7</v>
      </c>
      <c r="G144" s="6">
        <v>29</v>
      </c>
      <c r="H144">
        <v>43411</v>
      </c>
    </row>
    <row r="145" spans="2:8" x14ac:dyDescent="0.25">
      <c r="B145" s="3">
        <v>43407</v>
      </c>
      <c r="D145" s="6" t="s">
        <v>290</v>
      </c>
      <c r="E145" t="s">
        <v>208</v>
      </c>
      <c r="G145" s="6" t="s">
        <v>290</v>
      </c>
      <c r="H145" t="s">
        <v>208</v>
      </c>
    </row>
    <row r="146" spans="2:8" x14ac:dyDescent="0.25">
      <c r="B146" s="3">
        <v>43408</v>
      </c>
      <c r="D146" s="6" t="s">
        <v>290</v>
      </c>
      <c r="E146" t="s">
        <v>208</v>
      </c>
      <c r="G146" s="6" t="s">
        <v>290</v>
      </c>
      <c r="H146" t="s">
        <v>208</v>
      </c>
    </row>
    <row r="147" spans="2:8" x14ac:dyDescent="0.25">
      <c r="B147" s="3">
        <v>43409</v>
      </c>
      <c r="C147" s="6">
        <v>13</v>
      </c>
      <c r="D147" s="6">
        <v>31</v>
      </c>
      <c r="E147">
        <v>43417</v>
      </c>
      <c r="F147" s="6">
        <v>8</v>
      </c>
      <c r="G147" s="6">
        <v>31</v>
      </c>
      <c r="H147">
        <v>43412</v>
      </c>
    </row>
    <row r="148" spans="2:8" x14ac:dyDescent="0.25">
      <c r="B148" s="3">
        <v>43410</v>
      </c>
      <c r="C148" s="6">
        <v>14</v>
      </c>
      <c r="D148" s="6">
        <v>29</v>
      </c>
      <c r="E148">
        <v>43418</v>
      </c>
      <c r="F148" s="6">
        <v>9</v>
      </c>
      <c r="G148" s="6">
        <v>29</v>
      </c>
      <c r="H148">
        <v>43413</v>
      </c>
    </row>
    <row r="149" spans="2:8" x14ac:dyDescent="0.25">
      <c r="B149" s="3">
        <v>43411</v>
      </c>
      <c r="C149" s="6">
        <v>15</v>
      </c>
      <c r="D149" s="6">
        <v>29</v>
      </c>
      <c r="E149">
        <v>43419</v>
      </c>
      <c r="F149" s="6">
        <v>10</v>
      </c>
      <c r="G149" s="6">
        <v>29</v>
      </c>
      <c r="H149">
        <v>43414</v>
      </c>
    </row>
    <row r="150" spans="2:8" x14ac:dyDescent="0.25">
      <c r="B150" s="3">
        <v>43412</v>
      </c>
      <c r="C150" s="6">
        <v>16</v>
      </c>
      <c r="D150" s="6">
        <v>29</v>
      </c>
      <c r="E150">
        <v>43420</v>
      </c>
      <c r="F150" s="6">
        <v>11</v>
      </c>
      <c r="G150" s="6">
        <v>29</v>
      </c>
      <c r="H150">
        <v>43415</v>
      </c>
    </row>
    <row r="151" spans="2:8" x14ac:dyDescent="0.25">
      <c r="B151" s="3">
        <v>43413</v>
      </c>
      <c r="C151" s="6">
        <v>17</v>
      </c>
      <c r="D151" s="6">
        <v>29</v>
      </c>
      <c r="E151">
        <v>43421</v>
      </c>
      <c r="F151" s="6">
        <v>12</v>
      </c>
      <c r="G151" s="6">
        <v>29</v>
      </c>
      <c r="H151">
        <v>43416</v>
      </c>
    </row>
    <row r="152" spans="2:8" x14ac:dyDescent="0.25">
      <c r="B152" s="3">
        <v>43414</v>
      </c>
      <c r="D152" s="6" t="s">
        <v>290</v>
      </c>
      <c r="E152" t="s">
        <v>208</v>
      </c>
      <c r="G152" s="6" t="s">
        <v>290</v>
      </c>
      <c r="H152" t="s">
        <v>208</v>
      </c>
    </row>
    <row r="153" spans="2:8" x14ac:dyDescent="0.25">
      <c r="B153" s="3">
        <v>43415</v>
      </c>
      <c r="D153" s="6" t="s">
        <v>290</v>
      </c>
      <c r="E153" t="s">
        <v>208</v>
      </c>
      <c r="G153" s="6" t="s">
        <v>290</v>
      </c>
      <c r="H153" t="s">
        <v>208</v>
      </c>
    </row>
    <row r="154" spans="2:8" x14ac:dyDescent="0.25">
      <c r="B154" s="3">
        <v>43416</v>
      </c>
      <c r="C154" s="6">
        <v>18</v>
      </c>
      <c r="D154" s="6">
        <v>31</v>
      </c>
      <c r="E154">
        <v>43422</v>
      </c>
      <c r="F154" s="6">
        <v>13</v>
      </c>
      <c r="G154" s="6">
        <v>31</v>
      </c>
      <c r="H154">
        <v>43417</v>
      </c>
    </row>
    <row r="155" spans="2:8" x14ac:dyDescent="0.25">
      <c r="B155" s="3">
        <v>43417</v>
      </c>
      <c r="C155" s="6">
        <v>19</v>
      </c>
      <c r="D155" s="6">
        <v>29</v>
      </c>
      <c r="E155">
        <v>43423</v>
      </c>
      <c r="F155" s="6">
        <v>14</v>
      </c>
      <c r="G155" s="6">
        <v>29</v>
      </c>
      <c r="H155">
        <v>43418</v>
      </c>
    </row>
    <row r="156" spans="2:8" x14ac:dyDescent="0.25">
      <c r="B156" s="3">
        <v>43418</v>
      </c>
      <c r="C156" s="6">
        <v>20</v>
      </c>
      <c r="D156" s="6">
        <v>29</v>
      </c>
      <c r="E156">
        <v>43424</v>
      </c>
      <c r="F156" s="6">
        <v>15</v>
      </c>
      <c r="G156" s="6">
        <v>29</v>
      </c>
      <c r="H156">
        <v>43419</v>
      </c>
    </row>
    <row r="157" spans="2:8" x14ac:dyDescent="0.25">
      <c r="B157" s="3">
        <v>43419</v>
      </c>
      <c r="C157" s="6">
        <v>21</v>
      </c>
      <c r="D157" s="6">
        <v>29</v>
      </c>
      <c r="E157">
        <v>43425</v>
      </c>
      <c r="F157" s="6">
        <v>16</v>
      </c>
      <c r="G157" s="6">
        <v>29</v>
      </c>
      <c r="H157">
        <v>43420</v>
      </c>
    </row>
    <row r="158" spans="2:8" x14ac:dyDescent="0.25">
      <c r="B158" s="3">
        <v>43420</v>
      </c>
      <c r="C158" s="6">
        <v>1</v>
      </c>
      <c r="D158" s="6">
        <v>29</v>
      </c>
      <c r="E158">
        <v>43435</v>
      </c>
      <c r="F158" s="6">
        <v>17</v>
      </c>
      <c r="G158" s="6">
        <v>29</v>
      </c>
      <c r="H158">
        <v>43421</v>
      </c>
    </row>
    <row r="159" spans="2:8" x14ac:dyDescent="0.25">
      <c r="B159" s="3">
        <v>43421</v>
      </c>
      <c r="D159" s="6" t="s">
        <v>290</v>
      </c>
      <c r="E159" t="s">
        <v>208</v>
      </c>
      <c r="F159" s="6">
        <v>18</v>
      </c>
      <c r="G159" s="6">
        <v>29</v>
      </c>
      <c r="H159">
        <v>43422</v>
      </c>
    </row>
    <row r="160" spans="2:8" x14ac:dyDescent="0.25">
      <c r="B160" s="3">
        <v>43422</v>
      </c>
      <c r="D160" s="6" t="s">
        <v>290</v>
      </c>
      <c r="E160" t="s">
        <v>208</v>
      </c>
      <c r="G160" s="6" t="s">
        <v>290</v>
      </c>
      <c r="H160" t="s">
        <v>208</v>
      </c>
    </row>
    <row r="161" spans="2:8" x14ac:dyDescent="0.25">
      <c r="B161" s="3">
        <v>43423</v>
      </c>
      <c r="C161" s="6">
        <v>2</v>
      </c>
      <c r="D161" s="6">
        <v>31</v>
      </c>
      <c r="E161">
        <v>43436</v>
      </c>
      <c r="F161" s="6">
        <v>19</v>
      </c>
      <c r="G161" s="6">
        <v>28</v>
      </c>
      <c r="H161">
        <v>43423</v>
      </c>
    </row>
    <row r="162" spans="2:8" x14ac:dyDescent="0.25">
      <c r="B162" s="3">
        <v>43424</v>
      </c>
      <c r="C162" s="6">
        <v>3</v>
      </c>
      <c r="D162" s="6">
        <v>29</v>
      </c>
      <c r="E162">
        <v>43437</v>
      </c>
      <c r="F162" s="6">
        <v>20</v>
      </c>
      <c r="G162" s="6">
        <v>28</v>
      </c>
      <c r="H162">
        <v>43424</v>
      </c>
    </row>
    <row r="163" spans="2:8" x14ac:dyDescent="0.25">
      <c r="B163" s="3">
        <v>43425</v>
      </c>
      <c r="C163" s="6">
        <v>4</v>
      </c>
      <c r="D163" s="6">
        <v>29</v>
      </c>
      <c r="E163">
        <v>43438</v>
      </c>
      <c r="F163" s="6">
        <v>21</v>
      </c>
      <c r="G163" s="6">
        <v>28</v>
      </c>
      <c r="H163">
        <v>43425</v>
      </c>
    </row>
    <row r="164" spans="2:8" x14ac:dyDescent="0.25">
      <c r="B164" s="3">
        <v>43426</v>
      </c>
      <c r="D164" s="6" t="s">
        <v>290</v>
      </c>
      <c r="E164" t="s">
        <v>208</v>
      </c>
      <c r="G164" s="6" t="s">
        <v>290</v>
      </c>
      <c r="H164" t="s">
        <v>208</v>
      </c>
    </row>
    <row r="165" spans="2:8" x14ac:dyDescent="0.25">
      <c r="B165" s="3">
        <v>43427</v>
      </c>
      <c r="D165" s="6" t="s">
        <v>290</v>
      </c>
      <c r="E165" t="s">
        <v>208</v>
      </c>
      <c r="G165" s="6" t="s">
        <v>290</v>
      </c>
      <c r="H165" t="s">
        <v>208</v>
      </c>
    </row>
    <row r="166" spans="2:8" x14ac:dyDescent="0.25">
      <c r="B166" s="3">
        <v>43428</v>
      </c>
      <c r="D166" s="6" t="s">
        <v>290</v>
      </c>
      <c r="E166" t="s">
        <v>208</v>
      </c>
      <c r="G166" s="6" t="s">
        <v>290</v>
      </c>
      <c r="H166" t="s">
        <v>208</v>
      </c>
    </row>
    <row r="167" spans="2:8" x14ac:dyDescent="0.25">
      <c r="B167" s="3">
        <v>43429</v>
      </c>
      <c r="D167" s="6" t="s">
        <v>290</v>
      </c>
      <c r="E167" t="s">
        <v>208</v>
      </c>
      <c r="G167" s="6" t="s">
        <v>290</v>
      </c>
      <c r="H167" t="s">
        <v>208</v>
      </c>
    </row>
    <row r="168" spans="2:8" x14ac:dyDescent="0.25">
      <c r="B168" s="3">
        <v>43430</v>
      </c>
      <c r="C168" s="6">
        <v>5</v>
      </c>
      <c r="D168" s="6">
        <v>33</v>
      </c>
      <c r="E168">
        <v>43439</v>
      </c>
      <c r="F168" s="6">
        <v>1</v>
      </c>
      <c r="G168" s="6">
        <v>32</v>
      </c>
      <c r="H168">
        <v>43435</v>
      </c>
    </row>
    <row r="169" spans="2:8" x14ac:dyDescent="0.25">
      <c r="B169" s="3">
        <v>43431</v>
      </c>
      <c r="C169" s="6">
        <v>6</v>
      </c>
      <c r="D169" s="6">
        <v>33</v>
      </c>
      <c r="E169">
        <v>43440</v>
      </c>
      <c r="F169" s="6">
        <v>2</v>
      </c>
      <c r="G169" s="6">
        <v>32</v>
      </c>
      <c r="H169">
        <v>43436</v>
      </c>
    </row>
    <row r="170" spans="2:8" x14ac:dyDescent="0.25">
      <c r="B170" s="3">
        <v>43432</v>
      </c>
      <c r="C170" s="6">
        <v>7</v>
      </c>
      <c r="D170" s="6">
        <v>33</v>
      </c>
      <c r="E170">
        <v>43441</v>
      </c>
      <c r="F170" s="6">
        <v>3</v>
      </c>
      <c r="G170" s="6">
        <v>30</v>
      </c>
      <c r="H170">
        <v>43437</v>
      </c>
    </row>
    <row r="171" spans="2:8" x14ac:dyDescent="0.25">
      <c r="B171" s="3">
        <v>43433</v>
      </c>
      <c r="C171" s="6">
        <v>8</v>
      </c>
      <c r="D171" s="6">
        <v>31</v>
      </c>
      <c r="E171">
        <v>43442</v>
      </c>
      <c r="F171" s="6">
        <v>4</v>
      </c>
      <c r="G171" s="6">
        <v>30</v>
      </c>
      <c r="H171">
        <v>43438</v>
      </c>
    </row>
    <row r="172" spans="2:8" x14ac:dyDescent="0.25">
      <c r="B172" s="3">
        <v>43434</v>
      </c>
      <c r="C172" s="6">
        <v>9</v>
      </c>
      <c r="D172" s="6">
        <v>31</v>
      </c>
      <c r="E172">
        <v>43443</v>
      </c>
      <c r="F172" s="6">
        <v>5</v>
      </c>
      <c r="G172" s="6">
        <v>30</v>
      </c>
      <c r="H172">
        <v>43439</v>
      </c>
    </row>
    <row r="173" spans="2:8" x14ac:dyDescent="0.25">
      <c r="B173" s="3">
        <v>43435</v>
      </c>
      <c r="D173" s="6" t="s">
        <v>290</v>
      </c>
      <c r="E173" t="s">
        <v>208</v>
      </c>
      <c r="G173" s="6" t="s">
        <v>290</v>
      </c>
      <c r="H173" t="s">
        <v>208</v>
      </c>
    </row>
    <row r="174" spans="2:8" x14ac:dyDescent="0.25">
      <c r="B174" s="3">
        <v>43436</v>
      </c>
      <c r="D174" s="6" t="s">
        <v>290</v>
      </c>
      <c r="E174" t="s">
        <v>208</v>
      </c>
      <c r="G174" s="6" t="s">
        <v>290</v>
      </c>
      <c r="H174" t="s">
        <v>208</v>
      </c>
    </row>
    <row r="175" spans="2:8" x14ac:dyDescent="0.25">
      <c r="B175" s="3">
        <v>43437</v>
      </c>
      <c r="C175" s="6">
        <v>10</v>
      </c>
      <c r="D175" s="6">
        <v>33</v>
      </c>
      <c r="E175">
        <v>43444</v>
      </c>
      <c r="F175" s="6">
        <v>6</v>
      </c>
      <c r="G175" s="6">
        <v>32</v>
      </c>
      <c r="H175">
        <v>43440</v>
      </c>
    </row>
    <row r="176" spans="2:8" x14ac:dyDescent="0.25">
      <c r="B176" s="3">
        <v>43438</v>
      </c>
      <c r="C176" s="6">
        <v>11</v>
      </c>
      <c r="D176" s="6">
        <v>33</v>
      </c>
      <c r="E176">
        <v>43445</v>
      </c>
      <c r="F176" s="6">
        <v>7</v>
      </c>
      <c r="G176" s="6">
        <v>32</v>
      </c>
      <c r="H176">
        <v>43441</v>
      </c>
    </row>
    <row r="177" spans="2:8" x14ac:dyDescent="0.25">
      <c r="B177" s="3">
        <v>43439</v>
      </c>
      <c r="C177" s="6">
        <v>12</v>
      </c>
      <c r="D177" s="6">
        <v>33</v>
      </c>
      <c r="E177">
        <v>43446</v>
      </c>
      <c r="F177" s="6">
        <v>8</v>
      </c>
      <c r="G177" s="6">
        <v>30</v>
      </c>
      <c r="H177">
        <v>43442</v>
      </c>
    </row>
    <row r="178" spans="2:8" x14ac:dyDescent="0.25">
      <c r="B178" s="3">
        <v>43440</v>
      </c>
      <c r="C178" s="6">
        <v>13</v>
      </c>
      <c r="D178" s="6">
        <v>31</v>
      </c>
      <c r="E178">
        <v>43447</v>
      </c>
      <c r="F178" s="6">
        <v>9</v>
      </c>
      <c r="G178" s="6">
        <v>30</v>
      </c>
      <c r="H178">
        <v>43443</v>
      </c>
    </row>
    <row r="179" spans="2:8" x14ac:dyDescent="0.25">
      <c r="B179" s="3">
        <v>43441</v>
      </c>
      <c r="C179" s="6">
        <v>14</v>
      </c>
      <c r="D179" s="6">
        <v>31</v>
      </c>
      <c r="E179">
        <v>43448</v>
      </c>
      <c r="F179" s="6">
        <v>10</v>
      </c>
      <c r="G179" s="6">
        <v>30</v>
      </c>
      <c r="H179">
        <v>43444</v>
      </c>
    </row>
    <row r="180" spans="2:8" x14ac:dyDescent="0.25">
      <c r="B180" s="3">
        <v>43442</v>
      </c>
      <c r="D180" s="6" t="s">
        <v>290</v>
      </c>
      <c r="E180" t="s">
        <v>208</v>
      </c>
      <c r="G180" s="6" t="s">
        <v>290</v>
      </c>
      <c r="H180" t="s">
        <v>208</v>
      </c>
    </row>
    <row r="181" spans="2:8" x14ac:dyDescent="0.25">
      <c r="B181" s="3">
        <v>43443</v>
      </c>
      <c r="D181" s="6" t="s">
        <v>290</v>
      </c>
      <c r="E181" t="s">
        <v>208</v>
      </c>
      <c r="G181" s="6" t="s">
        <v>290</v>
      </c>
      <c r="H181" t="s">
        <v>208</v>
      </c>
    </row>
    <row r="182" spans="2:8" x14ac:dyDescent="0.25">
      <c r="B182" s="3">
        <v>43444</v>
      </c>
      <c r="C182" s="6">
        <v>15</v>
      </c>
      <c r="D182" s="6">
        <v>33</v>
      </c>
      <c r="E182">
        <v>43449</v>
      </c>
      <c r="F182" s="6">
        <v>11</v>
      </c>
      <c r="G182" s="6">
        <v>32</v>
      </c>
      <c r="H182">
        <v>43445</v>
      </c>
    </row>
    <row r="183" spans="2:8" x14ac:dyDescent="0.25">
      <c r="B183" s="3">
        <v>43445</v>
      </c>
      <c r="C183" s="6">
        <v>16</v>
      </c>
      <c r="D183" s="6">
        <v>33</v>
      </c>
      <c r="E183">
        <v>43450</v>
      </c>
      <c r="F183" s="6">
        <v>12</v>
      </c>
      <c r="G183" s="6">
        <v>32</v>
      </c>
      <c r="H183">
        <v>43446</v>
      </c>
    </row>
    <row r="184" spans="2:8" x14ac:dyDescent="0.25">
      <c r="B184" s="3">
        <v>43446</v>
      </c>
      <c r="C184" s="6">
        <v>17</v>
      </c>
      <c r="D184" s="6">
        <v>33</v>
      </c>
      <c r="E184">
        <v>43451</v>
      </c>
      <c r="F184" s="6">
        <v>13</v>
      </c>
      <c r="G184" s="6">
        <v>30</v>
      </c>
      <c r="H184">
        <v>43447</v>
      </c>
    </row>
    <row r="185" spans="2:8" x14ac:dyDescent="0.25">
      <c r="B185" s="3">
        <v>43447</v>
      </c>
      <c r="C185" s="6">
        <v>18</v>
      </c>
      <c r="D185" s="6">
        <v>31</v>
      </c>
      <c r="E185">
        <v>43452</v>
      </c>
      <c r="F185" s="6">
        <v>14</v>
      </c>
      <c r="G185" s="6">
        <v>30</v>
      </c>
      <c r="H185">
        <v>43448</v>
      </c>
    </row>
    <row r="186" spans="2:8" x14ac:dyDescent="0.25">
      <c r="B186" s="3">
        <v>43448</v>
      </c>
      <c r="C186" s="6">
        <v>19</v>
      </c>
      <c r="D186" s="6">
        <v>31</v>
      </c>
      <c r="E186">
        <v>43453</v>
      </c>
      <c r="F186" s="6">
        <v>15</v>
      </c>
      <c r="G186" s="6">
        <v>30</v>
      </c>
      <c r="H186">
        <v>43449</v>
      </c>
    </row>
    <row r="187" spans="2:8" x14ac:dyDescent="0.25">
      <c r="B187" s="3">
        <v>43449</v>
      </c>
      <c r="D187" s="6" t="s">
        <v>290</v>
      </c>
      <c r="E187" t="s">
        <v>208</v>
      </c>
      <c r="F187" s="6">
        <v>16</v>
      </c>
      <c r="G187" s="6">
        <v>30</v>
      </c>
      <c r="H187">
        <v>43450</v>
      </c>
    </row>
    <row r="188" spans="2:8" x14ac:dyDescent="0.25">
      <c r="B188" s="3">
        <v>43450</v>
      </c>
      <c r="D188" s="6" t="s">
        <v>290</v>
      </c>
      <c r="E188" t="s">
        <v>208</v>
      </c>
      <c r="G188" s="6" t="s">
        <v>290</v>
      </c>
      <c r="H188" t="s">
        <v>208</v>
      </c>
    </row>
    <row r="189" spans="2:8" x14ac:dyDescent="0.25">
      <c r="B189" s="3">
        <v>43451</v>
      </c>
      <c r="C189" s="6">
        <v>20</v>
      </c>
      <c r="D189" s="6">
        <v>33</v>
      </c>
      <c r="E189">
        <v>43454</v>
      </c>
      <c r="F189" s="6">
        <v>17</v>
      </c>
      <c r="G189" s="6">
        <v>31</v>
      </c>
      <c r="H189">
        <v>43451</v>
      </c>
    </row>
    <row r="190" spans="2:8" x14ac:dyDescent="0.25">
      <c r="B190" s="3">
        <v>43452</v>
      </c>
      <c r="C190" s="6">
        <v>21</v>
      </c>
      <c r="D190" s="6">
        <v>33</v>
      </c>
      <c r="E190">
        <v>43455</v>
      </c>
      <c r="F190" s="6">
        <v>18</v>
      </c>
      <c r="G190" s="6">
        <v>31</v>
      </c>
      <c r="H190">
        <v>43452</v>
      </c>
    </row>
    <row r="191" spans="2:8" x14ac:dyDescent="0.25">
      <c r="B191" s="3">
        <v>43453</v>
      </c>
      <c r="C191" s="6">
        <v>1</v>
      </c>
      <c r="D191" s="6">
        <v>33</v>
      </c>
      <c r="E191">
        <v>43466</v>
      </c>
      <c r="F191" s="6">
        <v>19</v>
      </c>
      <c r="G191" s="6">
        <v>30</v>
      </c>
      <c r="H191">
        <v>43453</v>
      </c>
    </row>
    <row r="192" spans="2:8" x14ac:dyDescent="0.25">
      <c r="B192" s="3">
        <v>43454</v>
      </c>
      <c r="C192" s="6">
        <v>2</v>
      </c>
      <c r="D192" s="6">
        <v>31</v>
      </c>
      <c r="E192">
        <v>43467</v>
      </c>
      <c r="F192" s="6">
        <v>20</v>
      </c>
      <c r="G192" s="6">
        <v>30</v>
      </c>
      <c r="H192">
        <v>43454</v>
      </c>
    </row>
    <row r="193" spans="2:8" x14ac:dyDescent="0.25">
      <c r="B193" s="3">
        <v>43455</v>
      </c>
      <c r="C193" s="6">
        <v>3</v>
      </c>
      <c r="D193" s="6">
        <v>31</v>
      </c>
      <c r="E193">
        <v>43468</v>
      </c>
      <c r="F193" s="6">
        <v>21</v>
      </c>
      <c r="G193" s="6">
        <v>30</v>
      </c>
      <c r="H193">
        <v>43455</v>
      </c>
    </row>
    <row r="194" spans="2:8" x14ac:dyDescent="0.25">
      <c r="B194" s="3">
        <v>43456</v>
      </c>
      <c r="D194" s="6" t="s">
        <v>290</v>
      </c>
      <c r="E194" t="s">
        <v>208</v>
      </c>
      <c r="G194" s="6" t="s">
        <v>290</v>
      </c>
      <c r="H194" t="s">
        <v>208</v>
      </c>
    </row>
    <row r="195" spans="2:8" x14ac:dyDescent="0.25">
      <c r="B195" s="3">
        <v>43457</v>
      </c>
      <c r="D195" s="6" t="s">
        <v>290</v>
      </c>
      <c r="E195" t="s">
        <v>208</v>
      </c>
      <c r="G195" s="6" t="s">
        <v>290</v>
      </c>
      <c r="H195" t="s">
        <v>208</v>
      </c>
    </row>
    <row r="196" spans="2:8" x14ac:dyDescent="0.25">
      <c r="B196" s="3">
        <v>43458</v>
      </c>
      <c r="D196" s="6" t="s">
        <v>290</v>
      </c>
      <c r="E196" t="s">
        <v>208</v>
      </c>
      <c r="G196" s="6" t="s">
        <v>290</v>
      </c>
      <c r="H196" t="s">
        <v>208</v>
      </c>
    </row>
    <row r="197" spans="2:8" x14ac:dyDescent="0.25">
      <c r="B197" s="3">
        <v>43459</v>
      </c>
      <c r="D197" s="6" t="s">
        <v>290</v>
      </c>
      <c r="E197" t="s">
        <v>208</v>
      </c>
      <c r="G197" s="6" t="s">
        <v>290</v>
      </c>
      <c r="H197" t="s">
        <v>208</v>
      </c>
    </row>
    <row r="198" spans="2:8" x14ac:dyDescent="0.25">
      <c r="B198" s="3">
        <v>43460</v>
      </c>
      <c r="C198" s="6">
        <v>4</v>
      </c>
      <c r="D198" s="6">
        <v>35</v>
      </c>
      <c r="E198">
        <v>43469</v>
      </c>
      <c r="F198" s="6">
        <v>1</v>
      </c>
      <c r="G198" s="6">
        <v>30</v>
      </c>
      <c r="H198">
        <v>43466</v>
      </c>
    </row>
    <row r="199" spans="2:8" x14ac:dyDescent="0.25">
      <c r="B199" s="3">
        <v>43461</v>
      </c>
      <c r="C199" s="6">
        <v>5</v>
      </c>
      <c r="D199" s="6">
        <v>31</v>
      </c>
      <c r="E199">
        <v>43470</v>
      </c>
      <c r="F199" s="6">
        <v>2</v>
      </c>
      <c r="G199" s="6">
        <v>30</v>
      </c>
      <c r="H199">
        <v>43467</v>
      </c>
    </row>
    <row r="200" spans="2:8" x14ac:dyDescent="0.25">
      <c r="B200" s="3">
        <v>43462</v>
      </c>
      <c r="C200" s="6">
        <v>6</v>
      </c>
      <c r="D200" s="6">
        <v>31</v>
      </c>
      <c r="E200">
        <v>43471</v>
      </c>
      <c r="F200" s="6">
        <v>3</v>
      </c>
      <c r="G200" s="6">
        <v>30</v>
      </c>
      <c r="H200">
        <v>43468</v>
      </c>
    </row>
    <row r="201" spans="2:8" x14ac:dyDescent="0.25">
      <c r="B201" s="3">
        <v>43463</v>
      </c>
      <c r="D201" s="6" t="s">
        <v>290</v>
      </c>
      <c r="E201" t="s">
        <v>208</v>
      </c>
      <c r="G201" s="6" t="s">
        <v>290</v>
      </c>
      <c r="H201" t="s">
        <v>208</v>
      </c>
    </row>
    <row r="202" spans="2:8" x14ac:dyDescent="0.25">
      <c r="B202" s="3">
        <v>43464</v>
      </c>
      <c r="D202" s="6" t="s">
        <v>290</v>
      </c>
      <c r="E202" t="s">
        <v>208</v>
      </c>
      <c r="G202" s="6" t="s">
        <v>290</v>
      </c>
      <c r="H202" t="s">
        <v>208</v>
      </c>
    </row>
    <row r="203" spans="2:8" x14ac:dyDescent="0.25">
      <c r="B203" s="3">
        <v>43465</v>
      </c>
      <c r="C203" s="6">
        <v>7</v>
      </c>
      <c r="D203" s="6">
        <v>33</v>
      </c>
      <c r="E203">
        <v>43472</v>
      </c>
      <c r="F203" s="6">
        <v>4</v>
      </c>
      <c r="G203" s="6">
        <v>32</v>
      </c>
      <c r="H203">
        <v>43469</v>
      </c>
    </row>
    <row r="204" spans="2:8" x14ac:dyDescent="0.25">
      <c r="B204" s="3">
        <v>43466</v>
      </c>
      <c r="D204" s="6" t="s">
        <v>290</v>
      </c>
      <c r="E204" t="s">
        <v>208</v>
      </c>
      <c r="G204" s="6" t="s">
        <v>290</v>
      </c>
      <c r="H204" t="s">
        <v>208</v>
      </c>
    </row>
    <row r="205" spans="2:8" x14ac:dyDescent="0.25">
      <c r="B205" s="3">
        <v>43467</v>
      </c>
      <c r="C205" s="6">
        <v>8</v>
      </c>
      <c r="D205" s="6">
        <v>34</v>
      </c>
      <c r="E205">
        <v>43473</v>
      </c>
      <c r="F205" s="6">
        <v>5</v>
      </c>
      <c r="G205" s="6">
        <v>33</v>
      </c>
      <c r="H205">
        <v>43470</v>
      </c>
    </row>
    <row r="206" spans="2:8" x14ac:dyDescent="0.25">
      <c r="B206" s="3">
        <v>43468</v>
      </c>
      <c r="C206" s="6">
        <v>9</v>
      </c>
      <c r="D206" s="6">
        <v>34</v>
      </c>
      <c r="E206">
        <v>43474</v>
      </c>
      <c r="F206" s="6">
        <v>6</v>
      </c>
      <c r="G206" s="6">
        <v>31</v>
      </c>
      <c r="H206">
        <v>43471</v>
      </c>
    </row>
    <row r="207" spans="2:8" x14ac:dyDescent="0.25">
      <c r="B207" s="3">
        <v>43469</v>
      </c>
      <c r="C207" s="6">
        <v>10</v>
      </c>
      <c r="D207" s="6">
        <v>32</v>
      </c>
      <c r="E207">
        <v>43475</v>
      </c>
      <c r="F207" s="6">
        <v>7</v>
      </c>
      <c r="G207" s="6">
        <v>31</v>
      </c>
      <c r="H207">
        <v>43472</v>
      </c>
    </row>
    <row r="208" spans="2:8" x14ac:dyDescent="0.25">
      <c r="B208" s="3">
        <v>43470</v>
      </c>
      <c r="D208" s="6" t="s">
        <v>290</v>
      </c>
      <c r="E208" t="s">
        <v>208</v>
      </c>
      <c r="F208" s="6">
        <v>8</v>
      </c>
      <c r="G208" s="6">
        <v>31</v>
      </c>
      <c r="H208">
        <v>43473</v>
      </c>
    </row>
    <row r="209" spans="2:8" x14ac:dyDescent="0.25">
      <c r="B209" s="3">
        <v>43471</v>
      </c>
      <c r="D209" s="6" t="s">
        <v>290</v>
      </c>
      <c r="E209" t="s">
        <v>208</v>
      </c>
      <c r="G209" s="6" t="s">
        <v>290</v>
      </c>
      <c r="H209" t="s">
        <v>208</v>
      </c>
    </row>
    <row r="210" spans="2:8" x14ac:dyDescent="0.25">
      <c r="B210" s="3">
        <v>43472</v>
      </c>
      <c r="C210" s="6">
        <v>11</v>
      </c>
      <c r="D210" s="6">
        <v>34</v>
      </c>
      <c r="E210">
        <v>43476</v>
      </c>
      <c r="F210" s="6">
        <v>9</v>
      </c>
      <c r="G210" s="6">
        <v>32</v>
      </c>
      <c r="H210">
        <v>43474</v>
      </c>
    </row>
    <row r="211" spans="2:8" x14ac:dyDescent="0.25">
      <c r="B211" s="3">
        <v>43473</v>
      </c>
      <c r="C211" s="6">
        <v>12</v>
      </c>
      <c r="D211" s="6">
        <v>34</v>
      </c>
      <c r="E211">
        <v>43477</v>
      </c>
      <c r="F211" s="6">
        <v>10</v>
      </c>
      <c r="G211" s="6">
        <v>32</v>
      </c>
      <c r="H211">
        <v>43475</v>
      </c>
    </row>
    <row r="212" spans="2:8" x14ac:dyDescent="0.25">
      <c r="B212" s="3">
        <v>43474</v>
      </c>
      <c r="C212" s="6">
        <v>13</v>
      </c>
      <c r="D212" s="6">
        <v>34</v>
      </c>
      <c r="E212">
        <v>43478</v>
      </c>
      <c r="F212" s="6">
        <v>11</v>
      </c>
      <c r="G212" s="6">
        <v>30</v>
      </c>
      <c r="H212">
        <v>43476</v>
      </c>
    </row>
    <row r="213" spans="2:8" x14ac:dyDescent="0.25">
      <c r="B213" s="3">
        <v>43475</v>
      </c>
      <c r="C213" s="6">
        <v>14</v>
      </c>
      <c r="D213" s="6">
        <v>34</v>
      </c>
      <c r="E213">
        <v>43479</v>
      </c>
      <c r="F213" s="6">
        <v>12</v>
      </c>
      <c r="G213" s="6">
        <v>30</v>
      </c>
      <c r="H213">
        <v>43477</v>
      </c>
    </row>
    <row r="214" spans="2:8" x14ac:dyDescent="0.25">
      <c r="B214" s="3">
        <v>43476</v>
      </c>
      <c r="C214" s="6">
        <v>15</v>
      </c>
      <c r="D214" s="6">
        <v>32</v>
      </c>
      <c r="E214">
        <v>43480</v>
      </c>
      <c r="F214" s="6">
        <v>13</v>
      </c>
      <c r="G214" s="6">
        <v>30</v>
      </c>
      <c r="H214">
        <v>43478</v>
      </c>
    </row>
    <row r="215" spans="2:8" x14ac:dyDescent="0.25">
      <c r="B215" s="3">
        <v>43477</v>
      </c>
      <c r="D215" s="6" t="s">
        <v>290</v>
      </c>
      <c r="E215" t="s">
        <v>208</v>
      </c>
      <c r="F215" s="6">
        <v>14</v>
      </c>
      <c r="G215" s="6">
        <v>30</v>
      </c>
      <c r="H215">
        <v>43479</v>
      </c>
    </row>
    <row r="216" spans="2:8" x14ac:dyDescent="0.25">
      <c r="B216" s="3">
        <v>43478</v>
      </c>
      <c r="D216" s="6" t="s">
        <v>290</v>
      </c>
      <c r="E216" t="s">
        <v>208</v>
      </c>
      <c r="G216" s="6" t="s">
        <v>290</v>
      </c>
      <c r="H216" t="s">
        <v>208</v>
      </c>
    </row>
    <row r="217" spans="2:8" x14ac:dyDescent="0.25">
      <c r="B217" s="3">
        <v>43479</v>
      </c>
      <c r="C217" s="6">
        <v>16</v>
      </c>
      <c r="D217" s="6">
        <v>34</v>
      </c>
      <c r="E217">
        <v>43481</v>
      </c>
      <c r="F217" s="6">
        <v>15</v>
      </c>
      <c r="G217" s="6">
        <v>31</v>
      </c>
      <c r="H217">
        <v>43480</v>
      </c>
    </row>
    <row r="218" spans="2:8" x14ac:dyDescent="0.25">
      <c r="B218" s="3">
        <v>43480</v>
      </c>
      <c r="C218" s="6">
        <v>17</v>
      </c>
      <c r="D218" s="6">
        <v>34</v>
      </c>
      <c r="E218">
        <v>43482</v>
      </c>
      <c r="F218" s="6">
        <v>16</v>
      </c>
      <c r="G218" s="6">
        <v>31</v>
      </c>
      <c r="H218">
        <v>43481</v>
      </c>
    </row>
    <row r="219" spans="2:8" x14ac:dyDescent="0.25">
      <c r="B219" s="3">
        <v>43481</v>
      </c>
      <c r="C219" s="6">
        <v>18</v>
      </c>
      <c r="D219" s="6">
        <v>34</v>
      </c>
      <c r="E219">
        <v>43483</v>
      </c>
      <c r="F219" s="6">
        <v>17</v>
      </c>
      <c r="G219" s="6">
        <v>30</v>
      </c>
      <c r="H219">
        <v>43482</v>
      </c>
    </row>
    <row r="220" spans="2:8" x14ac:dyDescent="0.25">
      <c r="B220" s="3">
        <v>43482</v>
      </c>
      <c r="C220" s="6">
        <v>19</v>
      </c>
      <c r="D220" s="6">
        <v>34</v>
      </c>
      <c r="E220">
        <v>43484</v>
      </c>
      <c r="F220" s="6">
        <v>18</v>
      </c>
      <c r="G220" s="6">
        <v>30</v>
      </c>
      <c r="H220">
        <v>43483</v>
      </c>
    </row>
    <row r="221" spans="2:8" x14ac:dyDescent="0.25">
      <c r="B221" s="3">
        <v>43483</v>
      </c>
      <c r="C221" s="6">
        <v>20</v>
      </c>
      <c r="D221" s="6">
        <v>32</v>
      </c>
      <c r="E221">
        <v>43485</v>
      </c>
      <c r="F221" s="6">
        <v>19</v>
      </c>
      <c r="G221" s="6">
        <v>30</v>
      </c>
      <c r="H221">
        <v>43484</v>
      </c>
    </row>
    <row r="222" spans="2:8" x14ac:dyDescent="0.25">
      <c r="B222" s="3">
        <v>43484</v>
      </c>
      <c r="D222" s="6" t="s">
        <v>290</v>
      </c>
      <c r="E222" t="s">
        <v>208</v>
      </c>
      <c r="G222" s="6" t="s">
        <v>290</v>
      </c>
      <c r="H222" t="s">
        <v>208</v>
      </c>
    </row>
    <row r="223" spans="2:8" x14ac:dyDescent="0.25">
      <c r="B223" s="3">
        <v>43485</v>
      </c>
      <c r="D223" s="6" t="s">
        <v>290</v>
      </c>
      <c r="E223" t="s">
        <v>208</v>
      </c>
      <c r="G223" s="6" t="s">
        <v>290</v>
      </c>
      <c r="H223" t="s">
        <v>208</v>
      </c>
    </row>
    <row r="224" spans="2:8" x14ac:dyDescent="0.25">
      <c r="B224" s="3">
        <v>43486</v>
      </c>
      <c r="C224" s="6">
        <v>21</v>
      </c>
      <c r="D224" s="6">
        <v>34</v>
      </c>
      <c r="E224">
        <v>43486</v>
      </c>
      <c r="G224" s="6" t="s">
        <v>290</v>
      </c>
      <c r="H224" t="s">
        <v>208</v>
      </c>
    </row>
    <row r="225" spans="2:8" x14ac:dyDescent="0.25">
      <c r="B225" s="3">
        <v>43487</v>
      </c>
      <c r="C225" s="6">
        <v>1</v>
      </c>
      <c r="D225" s="6">
        <v>34</v>
      </c>
      <c r="E225">
        <v>43497</v>
      </c>
      <c r="F225" s="6">
        <v>20</v>
      </c>
      <c r="G225" s="6">
        <v>33</v>
      </c>
      <c r="H225">
        <v>43485</v>
      </c>
    </row>
    <row r="226" spans="2:8" x14ac:dyDescent="0.25">
      <c r="B226" s="3">
        <v>43488</v>
      </c>
      <c r="C226" s="6">
        <v>2</v>
      </c>
      <c r="D226" s="6">
        <v>34</v>
      </c>
      <c r="E226">
        <v>43498</v>
      </c>
      <c r="F226" s="6">
        <v>21</v>
      </c>
      <c r="G226" s="6">
        <v>33</v>
      </c>
      <c r="H226">
        <v>43486</v>
      </c>
    </row>
    <row r="227" spans="2:8" x14ac:dyDescent="0.25">
      <c r="B227" s="3">
        <v>43489</v>
      </c>
      <c r="C227" s="6">
        <v>3</v>
      </c>
      <c r="D227" s="6">
        <v>34</v>
      </c>
      <c r="E227">
        <v>43499</v>
      </c>
      <c r="F227" s="6">
        <v>1</v>
      </c>
      <c r="G227" s="6">
        <v>29</v>
      </c>
      <c r="H227">
        <v>43497</v>
      </c>
    </row>
    <row r="228" spans="2:8" x14ac:dyDescent="0.25">
      <c r="B228" s="3">
        <v>43490</v>
      </c>
      <c r="C228" s="6">
        <v>4</v>
      </c>
      <c r="D228" s="6">
        <v>30</v>
      </c>
      <c r="E228">
        <v>43500</v>
      </c>
      <c r="G228" s="6" t="s">
        <v>290</v>
      </c>
      <c r="H228" t="s">
        <v>208</v>
      </c>
    </row>
    <row r="229" spans="2:8" x14ac:dyDescent="0.25">
      <c r="B229" s="3">
        <v>43491</v>
      </c>
      <c r="D229" s="6" t="s">
        <v>290</v>
      </c>
      <c r="E229" t="s">
        <v>208</v>
      </c>
      <c r="G229" s="6" t="s">
        <v>290</v>
      </c>
      <c r="H229" t="s">
        <v>208</v>
      </c>
    </row>
    <row r="230" spans="2:8" x14ac:dyDescent="0.25">
      <c r="B230" s="3">
        <v>43492</v>
      </c>
      <c r="D230" s="6" t="s">
        <v>290</v>
      </c>
      <c r="E230" t="s">
        <v>208</v>
      </c>
      <c r="G230" s="6" t="s">
        <v>290</v>
      </c>
      <c r="H230" t="s">
        <v>208</v>
      </c>
    </row>
    <row r="231" spans="2:8" x14ac:dyDescent="0.25">
      <c r="B231" s="3">
        <v>43493</v>
      </c>
      <c r="C231" s="6">
        <v>5</v>
      </c>
      <c r="D231" s="6">
        <v>32</v>
      </c>
      <c r="E231">
        <v>43501</v>
      </c>
      <c r="F231" s="6">
        <v>2</v>
      </c>
      <c r="G231" s="6">
        <v>32</v>
      </c>
      <c r="H231">
        <v>43498</v>
      </c>
    </row>
    <row r="232" spans="2:8" x14ac:dyDescent="0.25">
      <c r="B232" s="3">
        <v>43494</v>
      </c>
      <c r="C232" s="6">
        <v>6</v>
      </c>
      <c r="D232" s="6">
        <v>32</v>
      </c>
      <c r="E232">
        <v>43502</v>
      </c>
      <c r="F232" s="6">
        <v>3</v>
      </c>
      <c r="G232" s="6">
        <v>32</v>
      </c>
      <c r="H232">
        <v>43499</v>
      </c>
    </row>
    <row r="233" spans="2:8" x14ac:dyDescent="0.25">
      <c r="B233" s="3">
        <v>43495</v>
      </c>
      <c r="C233" s="6">
        <v>7</v>
      </c>
      <c r="D233" s="6">
        <v>30</v>
      </c>
      <c r="E233">
        <v>43503</v>
      </c>
      <c r="F233" s="6">
        <v>4</v>
      </c>
      <c r="G233" s="6">
        <v>30</v>
      </c>
      <c r="H233">
        <v>43500</v>
      </c>
    </row>
    <row r="234" spans="2:8" x14ac:dyDescent="0.25">
      <c r="B234" s="3">
        <v>43496</v>
      </c>
      <c r="C234" s="6">
        <v>8</v>
      </c>
      <c r="D234" s="6">
        <v>29</v>
      </c>
      <c r="E234">
        <v>43504</v>
      </c>
      <c r="F234" s="6">
        <v>5</v>
      </c>
      <c r="G234" s="6">
        <v>29</v>
      </c>
      <c r="H234">
        <v>43501</v>
      </c>
    </row>
    <row r="235" spans="2:8" x14ac:dyDescent="0.25">
      <c r="B235" s="3">
        <v>43497</v>
      </c>
      <c r="C235" s="6">
        <v>9</v>
      </c>
      <c r="D235" s="6">
        <v>29</v>
      </c>
      <c r="E235">
        <v>43505</v>
      </c>
      <c r="F235" s="6">
        <v>6</v>
      </c>
      <c r="G235" s="6">
        <v>29</v>
      </c>
      <c r="H235">
        <v>43502</v>
      </c>
    </row>
    <row r="236" spans="2:8" x14ac:dyDescent="0.25">
      <c r="B236" s="3">
        <v>43498</v>
      </c>
      <c r="D236" s="6" t="s">
        <v>290</v>
      </c>
      <c r="E236" t="s">
        <v>208</v>
      </c>
      <c r="G236" s="6" t="s">
        <v>290</v>
      </c>
      <c r="H236" t="s">
        <v>208</v>
      </c>
    </row>
    <row r="237" spans="2:8" x14ac:dyDescent="0.25">
      <c r="B237" s="3">
        <v>43499</v>
      </c>
      <c r="D237" s="6" t="s">
        <v>290</v>
      </c>
      <c r="E237" t="s">
        <v>208</v>
      </c>
      <c r="G237" s="6" t="s">
        <v>290</v>
      </c>
      <c r="H237" t="s">
        <v>208</v>
      </c>
    </row>
    <row r="238" spans="2:8" x14ac:dyDescent="0.25">
      <c r="B238" s="3">
        <v>43500</v>
      </c>
      <c r="C238" s="6">
        <v>10</v>
      </c>
      <c r="D238" s="6">
        <v>31</v>
      </c>
      <c r="E238">
        <v>43506</v>
      </c>
      <c r="F238" s="6">
        <v>7</v>
      </c>
      <c r="G238" s="6">
        <v>31</v>
      </c>
      <c r="H238">
        <v>43503</v>
      </c>
    </row>
    <row r="239" spans="2:8" x14ac:dyDescent="0.25">
      <c r="B239" s="3">
        <v>43501</v>
      </c>
      <c r="C239" s="6">
        <v>11</v>
      </c>
      <c r="D239" s="6">
        <v>29</v>
      </c>
      <c r="E239">
        <v>43507</v>
      </c>
      <c r="F239" s="6">
        <v>8</v>
      </c>
      <c r="G239" s="6">
        <v>31</v>
      </c>
      <c r="H239">
        <v>43504</v>
      </c>
    </row>
    <row r="240" spans="2:8" x14ac:dyDescent="0.25">
      <c r="B240" s="3">
        <v>43502</v>
      </c>
      <c r="C240" s="6">
        <v>12</v>
      </c>
      <c r="D240" s="6">
        <v>29</v>
      </c>
      <c r="E240">
        <v>43508</v>
      </c>
      <c r="F240" s="6">
        <v>9</v>
      </c>
      <c r="G240" s="6">
        <v>30</v>
      </c>
      <c r="H240">
        <v>43505</v>
      </c>
    </row>
    <row r="241" spans="2:8" x14ac:dyDescent="0.25">
      <c r="B241" s="3">
        <v>43503</v>
      </c>
      <c r="C241" s="6">
        <v>13</v>
      </c>
      <c r="D241" s="6">
        <v>29</v>
      </c>
      <c r="E241">
        <v>43509</v>
      </c>
      <c r="F241" s="6">
        <v>10</v>
      </c>
      <c r="G241" s="6">
        <v>30</v>
      </c>
      <c r="H241">
        <v>43506</v>
      </c>
    </row>
    <row r="242" spans="2:8" x14ac:dyDescent="0.25">
      <c r="B242" s="3">
        <v>43504</v>
      </c>
      <c r="C242" s="6">
        <v>14</v>
      </c>
      <c r="D242" s="6">
        <v>29</v>
      </c>
      <c r="E242">
        <v>43510</v>
      </c>
      <c r="F242" s="6">
        <v>11</v>
      </c>
      <c r="G242" s="6">
        <v>30</v>
      </c>
      <c r="H242">
        <v>43507</v>
      </c>
    </row>
    <row r="243" spans="2:8" x14ac:dyDescent="0.25">
      <c r="B243" s="3">
        <v>43505</v>
      </c>
      <c r="D243" s="6" t="s">
        <v>290</v>
      </c>
      <c r="E243" t="s">
        <v>208</v>
      </c>
      <c r="G243" s="6" t="s">
        <v>290</v>
      </c>
      <c r="H243" t="s">
        <v>208</v>
      </c>
    </row>
    <row r="244" spans="2:8" x14ac:dyDescent="0.25">
      <c r="B244" s="3">
        <v>43506</v>
      </c>
      <c r="D244" s="6" t="s">
        <v>290</v>
      </c>
      <c r="E244" t="s">
        <v>208</v>
      </c>
      <c r="G244" s="6" t="s">
        <v>290</v>
      </c>
      <c r="H244" t="s">
        <v>208</v>
      </c>
    </row>
    <row r="245" spans="2:8" x14ac:dyDescent="0.25">
      <c r="B245" s="3">
        <v>43507</v>
      </c>
      <c r="C245" s="6">
        <v>15</v>
      </c>
      <c r="D245" s="6">
        <v>31</v>
      </c>
      <c r="E245">
        <v>43511</v>
      </c>
      <c r="F245" s="6">
        <v>12</v>
      </c>
      <c r="G245" s="6">
        <v>32</v>
      </c>
      <c r="H245">
        <v>43508</v>
      </c>
    </row>
    <row r="246" spans="2:8" x14ac:dyDescent="0.25">
      <c r="B246" s="3">
        <v>43508</v>
      </c>
      <c r="C246" s="6">
        <v>16</v>
      </c>
      <c r="D246" s="6">
        <v>29</v>
      </c>
      <c r="E246">
        <v>43512</v>
      </c>
      <c r="F246" s="6">
        <v>13</v>
      </c>
      <c r="G246" s="6">
        <v>32</v>
      </c>
      <c r="H246">
        <v>43509</v>
      </c>
    </row>
    <row r="247" spans="2:8" x14ac:dyDescent="0.25">
      <c r="B247" s="3">
        <v>43509</v>
      </c>
      <c r="C247" s="6">
        <v>17</v>
      </c>
      <c r="D247" s="6">
        <v>29</v>
      </c>
      <c r="E247">
        <v>43513</v>
      </c>
      <c r="F247" s="6">
        <v>14</v>
      </c>
      <c r="G247" s="6">
        <v>32</v>
      </c>
      <c r="H247">
        <v>43510</v>
      </c>
    </row>
    <row r="248" spans="2:8" x14ac:dyDescent="0.25">
      <c r="B248" s="3">
        <v>43510</v>
      </c>
      <c r="C248" s="6">
        <v>18</v>
      </c>
      <c r="D248" s="6">
        <v>29</v>
      </c>
      <c r="E248">
        <v>43514</v>
      </c>
      <c r="F248" s="6">
        <v>15</v>
      </c>
      <c r="G248" s="6">
        <v>31</v>
      </c>
      <c r="H248">
        <v>43511</v>
      </c>
    </row>
    <row r="249" spans="2:8" x14ac:dyDescent="0.25">
      <c r="B249" s="3">
        <v>43511</v>
      </c>
      <c r="C249" s="6">
        <v>19</v>
      </c>
      <c r="D249" s="6">
        <v>29</v>
      </c>
      <c r="E249">
        <v>43515</v>
      </c>
      <c r="F249" s="6">
        <v>16</v>
      </c>
      <c r="G249" s="6">
        <v>31</v>
      </c>
      <c r="H249">
        <v>43512</v>
      </c>
    </row>
    <row r="250" spans="2:8" x14ac:dyDescent="0.25">
      <c r="B250" s="3">
        <v>43512</v>
      </c>
      <c r="D250" s="6" t="s">
        <v>290</v>
      </c>
      <c r="E250" t="s">
        <v>208</v>
      </c>
      <c r="G250" s="6" t="s">
        <v>290</v>
      </c>
      <c r="H250" t="s">
        <v>208</v>
      </c>
    </row>
    <row r="251" spans="2:8" x14ac:dyDescent="0.25">
      <c r="B251" s="3">
        <v>43513</v>
      </c>
      <c r="D251" s="6" t="s">
        <v>290</v>
      </c>
      <c r="E251" t="s">
        <v>208</v>
      </c>
      <c r="G251" s="6" t="s">
        <v>290</v>
      </c>
      <c r="H251" t="s">
        <v>208</v>
      </c>
    </row>
    <row r="252" spans="2:8" x14ac:dyDescent="0.25">
      <c r="B252" s="3">
        <v>43514</v>
      </c>
      <c r="C252" s="6">
        <v>20</v>
      </c>
      <c r="D252" s="6">
        <v>31</v>
      </c>
      <c r="E252">
        <v>43516</v>
      </c>
      <c r="F252" s="6">
        <v>17</v>
      </c>
      <c r="G252" s="6">
        <v>33</v>
      </c>
      <c r="H252">
        <v>43513</v>
      </c>
    </row>
    <row r="253" spans="2:8" x14ac:dyDescent="0.25">
      <c r="B253" s="3">
        <v>43515</v>
      </c>
      <c r="C253" s="6">
        <v>21</v>
      </c>
      <c r="D253" s="6">
        <v>29</v>
      </c>
      <c r="E253">
        <v>43517</v>
      </c>
      <c r="F253" s="6">
        <v>18</v>
      </c>
      <c r="G253" s="6">
        <v>33</v>
      </c>
      <c r="H253">
        <v>43514</v>
      </c>
    </row>
    <row r="254" spans="2:8" x14ac:dyDescent="0.25">
      <c r="B254" s="3">
        <v>43516</v>
      </c>
      <c r="C254" s="6">
        <v>1</v>
      </c>
      <c r="D254" s="6">
        <v>29</v>
      </c>
      <c r="E254">
        <v>43525</v>
      </c>
      <c r="F254" s="6">
        <v>19</v>
      </c>
      <c r="G254" s="6">
        <v>33</v>
      </c>
      <c r="H254">
        <v>43515</v>
      </c>
    </row>
    <row r="255" spans="2:8" x14ac:dyDescent="0.25">
      <c r="B255" s="3">
        <v>43517</v>
      </c>
      <c r="C255" s="6">
        <v>2</v>
      </c>
      <c r="D255" s="6">
        <v>29</v>
      </c>
      <c r="E255">
        <v>43526</v>
      </c>
      <c r="F255" s="6">
        <v>20</v>
      </c>
      <c r="G255" s="6">
        <v>30</v>
      </c>
      <c r="H255">
        <v>43516</v>
      </c>
    </row>
    <row r="256" spans="2:8" x14ac:dyDescent="0.25">
      <c r="B256" s="3">
        <v>43518</v>
      </c>
      <c r="C256" s="6">
        <v>3</v>
      </c>
      <c r="D256" s="6">
        <v>29</v>
      </c>
      <c r="E256">
        <v>43527</v>
      </c>
      <c r="F256" s="6">
        <v>21</v>
      </c>
      <c r="G256" s="6">
        <v>30</v>
      </c>
      <c r="H256">
        <v>43517</v>
      </c>
    </row>
    <row r="257" spans="2:8" x14ac:dyDescent="0.25">
      <c r="B257" s="3">
        <v>43519</v>
      </c>
      <c r="D257" s="6" t="s">
        <v>290</v>
      </c>
      <c r="E257" t="s">
        <v>208</v>
      </c>
      <c r="G257" s="6" t="s">
        <v>290</v>
      </c>
      <c r="H257" t="s">
        <v>208</v>
      </c>
    </row>
    <row r="258" spans="2:8" x14ac:dyDescent="0.25">
      <c r="B258" s="3">
        <v>43520</v>
      </c>
      <c r="D258" s="6" t="s">
        <v>290</v>
      </c>
      <c r="E258" t="s">
        <v>208</v>
      </c>
      <c r="G258" s="6" t="s">
        <v>290</v>
      </c>
      <c r="H258" t="s">
        <v>208</v>
      </c>
    </row>
    <row r="259" spans="2:8" x14ac:dyDescent="0.25">
      <c r="B259" s="3">
        <v>43521</v>
      </c>
      <c r="C259" s="6">
        <v>4</v>
      </c>
      <c r="D259" s="6">
        <v>31</v>
      </c>
      <c r="E259">
        <v>43528</v>
      </c>
      <c r="F259" s="6">
        <v>1</v>
      </c>
      <c r="G259" s="6">
        <v>32</v>
      </c>
      <c r="H259">
        <v>43525</v>
      </c>
    </row>
    <row r="260" spans="2:8" x14ac:dyDescent="0.25">
      <c r="B260" s="3">
        <v>43522</v>
      </c>
      <c r="C260" s="6">
        <v>5</v>
      </c>
      <c r="D260" s="6">
        <v>29</v>
      </c>
      <c r="E260">
        <v>43529</v>
      </c>
      <c r="F260" s="6">
        <v>2</v>
      </c>
      <c r="G260" s="6">
        <v>29</v>
      </c>
      <c r="H260">
        <v>43526</v>
      </c>
    </row>
    <row r="261" spans="2:8" x14ac:dyDescent="0.25">
      <c r="B261" s="3">
        <v>43523</v>
      </c>
      <c r="C261" s="6">
        <v>6</v>
      </c>
      <c r="D261" s="6">
        <v>29</v>
      </c>
      <c r="E261">
        <v>43530</v>
      </c>
      <c r="F261" s="6">
        <v>3</v>
      </c>
      <c r="G261" s="6">
        <v>29</v>
      </c>
      <c r="H261">
        <v>43527</v>
      </c>
    </row>
    <row r="262" spans="2:8" x14ac:dyDescent="0.25">
      <c r="B262" s="3">
        <v>43524</v>
      </c>
      <c r="C262" s="6">
        <v>7</v>
      </c>
      <c r="D262" s="6">
        <v>29</v>
      </c>
      <c r="E262">
        <v>43531</v>
      </c>
      <c r="F262" s="6">
        <v>4</v>
      </c>
      <c r="G262" s="6">
        <v>29</v>
      </c>
      <c r="H262">
        <v>43528</v>
      </c>
    </row>
    <row r="263" spans="2:8" x14ac:dyDescent="0.25">
      <c r="B263" s="3">
        <v>43525</v>
      </c>
      <c r="C263" s="6">
        <v>8</v>
      </c>
      <c r="D263" s="6">
        <v>29</v>
      </c>
      <c r="E263">
        <v>43532</v>
      </c>
      <c r="F263" s="6">
        <v>5</v>
      </c>
      <c r="G263" s="6">
        <v>29</v>
      </c>
      <c r="H263">
        <v>43529</v>
      </c>
    </row>
    <row r="264" spans="2:8" x14ac:dyDescent="0.25">
      <c r="B264" s="3">
        <v>43526</v>
      </c>
      <c r="D264" s="6" t="s">
        <v>290</v>
      </c>
      <c r="E264" t="s">
        <v>208</v>
      </c>
      <c r="G264" s="6" t="s">
        <v>290</v>
      </c>
      <c r="H264" t="s">
        <v>208</v>
      </c>
    </row>
    <row r="265" spans="2:8" x14ac:dyDescent="0.25">
      <c r="B265" s="3">
        <v>43527</v>
      </c>
      <c r="D265" s="6" t="s">
        <v>290</v>
      </c>
      <c r="E265" t="s">
        <v>208</v>
      </c>
      <c r="G265" s="6" t="s">
        <v>290</v>
      </c>
      <c r="H265" t="s">
        <v>208</v>
      </c>
    </row>
    <row r="266" spans="2:8" x14ac:dyDescent="0.25">
      <c r="B266" s="3">
        <v>43528</v>
      </c>
      <c r="C266" s="6">
        <v>9</v>
      </c>
      <c r="D266" s="6">
        <v>31</v>
      </c>
      <c r="E266">
        <v>43533</v>
      </c>
      <c r="F266" s="6">
        <v>6</v>
      </c>
      <c r="G266" s="6">
        <v>31</v>
      </c>
      <c r="H266">
        <v>43530</v>
      </c>
    </row>
    <row r="267" spans="2:8" x14ac:dyDescent="0.25">
      <c r="B267" s="3">
        <v>43529</v>
      </c>
      <c r="C267" s="6">
        <v>10</v>
      </c>
      <c r="D267" s="6">
        <v>29</v>
      </c>
      <c r="E267">
        <v>43534</v>
      </c>
      <c r="F267" s="6">
        <v>7</v>
      </c>
      <c r="G267" s="6">
        <v>29</v>
      </c>
      <c r="H267">
        <v>43531</v>
      </c>
    </row>
    <row r="268" spans="2:8" x14ac:dyDescent="0.25">
      <c r="B268" s="3">
        <v>43530</v>
      </c>
      <c r="C268" s="6">
        <v>11</v>
      </c>
      <c r="D268" s="6">
        <v>29</v>
      </c>
      <c r="E268">
        <v>43535</v>
      </c>
      <c r="F268" s="6">
        <v>8</v>
      </c>
      <c r="G268" s="6">
        <v>29</v>
      </c>
      <c r="H268">
        <v>43532</v>
      </c>
    </row>
    <row r="269" spans="2:8" x14ac:dyDescent="0.25">
      <c r="B269" s="3">
        <v>43531</v>
      </c>
      <c r="C269" s="6">
        <v>12</v>
      </c>
      <c r="D269" s="6">
        <v>29</v>
      </c>
      <c r="E269">
        <v>43536</v>
      </c>
      <c r="F269" s="6">
        <v>9</v>
      </c>
      <c r="G269" s="6">
        <v>29</v>
      </c>
      <c r="H269">
        <v>43533</v>
      </c>
    </row>
    <row r="270" spans="2:8" x14ac:dyDescent="0.25">
      <c r="B270" s="3">
        <v>43532</v>
      </c>
      <c r="C270" s="6">
        <v>13</v>
      </c>
      <c r="D270" s="6">
        <v>29</v>
      </c>
      <c r="E270">
        <v>43537</v>
      </c>
      <c r="F270" s="6">
        <v>10</v>
      </c>
      <c r="G270" s="6">
        <v>29</v>
      </c>
      <c r="H270">
        <v>43534</v>
      </c>
    </row>
    <row r="271" spans="2:8" x14ac:dyDescent="0.25">
      <c r="B271" s="3">
        <v>43533</v>
      </c>
      <c r="D271" s="6" t="s">
        <v>290</v>
      </c>
      <c r="E271" t="s">
        <v>208</v>
      </c>
      <c r="G271" s="6" t="s">
        <v>290</v>
      </c>
      <c r="H271" t="s">
        <v>208</v>
      </c>
    </row>
    <row r="272" spans="2:8" x14ac:dyDescent="0.25">
      <c r="B272" s="3">
        <v>43534</v>
      </c>
      <c r="D272" s="6" t="s">
        <v>290</v>
      </c>
      <c r="E272" t="s">
        <v>208</v>
      </c>
      <c r="G272" s="6" t="s">
        <v>290</v>
      </c>
      <c r="H272" t="s">
        <v>208</v>
      </c>
    </row>
    <row r="273" spans="2:8" x14ac:dyDescent="0.25">
      <c r="B273" s="3">
        <v>43535</v>
      </c>
      <c r="C273" s="6">
        <v>14</v>
      </c>
      <c r="D273" s="6">
        <v>31</v>
      </c>
      <c r="E273">
        <v>43538</v>
      </c>
      <c r="F273" s="6">
        <v>11</v>
      </c>
      <c r="G273" s="6">
        <v>31</v>
      </c>
      <c r="H273">
        <v>43535</v>
      </c>
    </row>
    <row r="274" spans="2:8" x14ac:dyDescent="0.25">
      <c r="B274" s="3">
        <v>43536</v>
      </c>
      <c r="C274" s="6">
        <v>15</v>
      </c>
      <c r="D274" s="6">
        <v>29</v>
      </c>
      <c r="E274">
        <v>43539</v>
      </c>
      <c r="F274" s="6">
        <v>12</v>
      </c>
      <c r="G274" s="6">
        <v>29</v>
      </c>
      <c r="H274">
        <v>43536</v>
      </c>
    </row>
    <row r="275" spans="2:8" x14ac:dyDescent="0.25">
      <c r="B275" s="3">
        <v>43537</v>
      </c>
      <c r="C275" s="6">
        <v>16</v>
      </c>
      <c r="D275" s="6">
        <v>29</v>
      </c>
      <c r="E275">
        <v>43540</v>
      </c>
      <c r="F275" s="6">
        <v>13</v>
      </c>
      <c r="G275" s="6">
        <v>29</v>
      </c>
      <c r="H275">
        <v>43537</v>
      </c>
    </row>
    <row r="276" spans="2:8" x14ac:dyDescent="0.25">
      <c r="B276" s="3">
        <v>43538</v>
      </c>
      <c r="C276" s="6">
        <v>17</v>
      </c>
      <c r="D276" s="6">
        <v>29</v>
      </c>
      <c r="E276">
        <v>43541</v>
      </c>
      <c r="F276" s="6">
        <v>14</v>
      </c>
      <c r="G276" s="6">
        <v>29</v>
      </c>
      <c r="H276">
        <v>43538</v>
      </c>
    </row>
    <row r="277" spans="2:8" x14ac:dyDescent="0.25">
      <c r="B277" s="3">
        <v>43539</v>
      </c>
      <c r="C277" s="6">
        <v>18</v>
      </c>
      <c r="D277" s="6">
        <v>29</v>
      </c>
      <c r="E277">
        <v>43542</v>
      </c>
      <c r="F277" s="6">
        <v>15</v>
      </c>
      <c r="G277" s="6">
        <v>29</v>
      </c>
      <c r="H277">
        <v>43539</v>
      </c>
    </row>
    <row r="278" spans="2:8" x14ac:dyDescent="0.25">
      <c r="B278" s="3">
        <v>43540</v>
      </c>
      <c r="D278" s="6" t="s">
        <v>290</v>
      </c>
      <c r="E278" t="s">
        <v>208</v>
      </c>
      <c r="G278" s="6" t="s">
        <v>290</v>
      </c>
      <c r="H278" t="s">
        <v>208</v>
      </c>
    </row>
    <row r="279" spans="2:8" x14ac:dyDescent="0.25">
      <c r="B279" s="3">
        <v>43541</v>
      </c>
      <c r="D279" s="6" t="s">
        <v>290</v>
      </c>
      <c r="E279" t="s">
        <v>208</v>
      </c>
      <c r="G279" s="6" t="s">
        <v>290</v>
      </c>
      <c r="H279" t="s">
        <v>208</v>
      </c>
    </row>
    <row r="280" spans="2:8" x14ac:dyDescent="0.25">
      <c r="B280" s="3">
        <v>43542</v>
      </c>
      <c r="C280" s="6">
        <v>19</v>
      </c>
      <c r="D280" s="6">
        <v>31</v>
      </c>
      <c r="E280">
        <v>43543</v>
      </c>
      <c r="F280" s="6">
        <v>16</v>
      </c>
      <c r="G280" s="6">
        <v>31</v>
      </c>
      <c r="H280">
        <v>43540</v>
      </c>
    </row>
    <row r="281" spans="2:8" x14ac:dyDescent="0.25">
      <c r="B281" s="3">
        <v>43543</v>
      </c>
      <c r="C281" s="6">
        <v>20</v>
      </c>
      <c r="D281" s="6">
        <v>29</v>
      </c>
      <c r="E281">
        <v>43544</v>
      </c>
      <c r="F281" s="6">
        <v>17</v>
      </c>
      <c r="G281" s="6">
        <v>29</v>
      </c>
      <c r="H281">
        <v>43541</v>
      </c>
    </row>
    <row r="282" spans="2:8" x14ac:dyDescent="0.25">
      <c r="B282" s="3">
        <v>43544</v>
      </c>
      <c r="C282" s="6">
        <v>21</v>
      </c>
      <c r="D282" s="6">
        <v>29</v>
      </c>
      <c r="E282">
        <v>43545</v>
      </c>
      <c r="F282" s="6">
        <v>18</v>
      </c>
      <c r="G282" s="6">
        <v>29</v>
      </c>
      <c r="H282">
        <v>43542</v>
      </c>
    </row>
    <row r="283" spans="2:8" x14ac:dyDescent="0.25">
      <c r="B283" s="3">
        <v>43545</v>
      </c>
      <c r="C283" s="6">
        <v>1</v>
      </c>
      <c r="D283" s="6">
        <v>29</v>
      </c>
      <c r="E283">
        <v>43556</v>
      </c>
      <c r="F283" s="6">
        <v>19</v>
      </c>
      <c r="G283" s="6">
        <v>29</v>
      </c>
      <c r="H283">
        <v>43543</v>
      </c>
    </row>
    <row r="284" spans="2:8" x14ac:dyDescent="0.25">
      <c r="B284" s="3">
        <v>43546</v>
      </c>
      <c r="C284" s="6">
        <v>2</v>
      </c>
      <c r="D284" s="6">
        <v>29</v>
      </c>
      <c r="E284">
        <v>43557</v>
      </c>
      <c r="F284" s="6">
        <v>20</v>
      </c>
      <c r="G284" s="6">
        <v>29</v>
      </c>
      <c r="H284">
        <v>43544</v>
      </c>
    </row>
    <row r="285" spans="2:8" x14ac:dyDescent="0.25">
      <c r="B285" s="3">
        <v>43547</v>
      </c>
      <c r="D285" s="6" t="s">
        <v>290</v>
      </c>
      <c r="E285" t="s">
        <v>208</v>
      </c>
      <c r="G285" s="6" t="s">
        <v>290</v>
      </c>
      <c r="H285" t="s">
        <v>208</v>
      </c>
    </row>
    <row r="286" spans="2:8" x14ac:dyDescent="0.25">
      <c r="B286" s="3">
        <v>43548</v>
      </c>
      <c r="D286" s="6" t="s">
        <v>290</v>
      </c>
      <c r="E286" t="s">
        <v>208</v>
      </c>
      <c r="G286" s="6" t="s">
        <v>290</v>
      </c>
      <c r="H286" t="s">
        <v>208</v>
      </c>
    </row>
    <row r="287" spans="2:8" x14ac:dyDescent="0.25">
      <c r="B287" s="3">
        <v>43549</v>
      </c>
      <c r="C287" s="6">
        <v>3</v>
      </c>
      <c r="D287" s="6">
        <v>31</v>
      </c>
      <c r="E287">
        <v>43558</v>
      </c>
      <c r="F287" s="6">
        <v>21</v>
      </c>
      <c r="G287" s="6">
        <v>31</v>
      </c>
      <c r="H287">
        <v>43545</v>
      </c>
    </row>
    <row r="288" spans="2:8" x14ac:dyDescent="0.25">
      <c r="B288" s="3">
        <v>43550</v>
      </c>
      <c r="C288" s="6">
        <v>4</v>
      </c>
      <c r="D288" s="6">
        <v>29</v>
      </c>
      <c r="E288">
        <v>43559</v>
      </c>
      <c r="F288" s="6">
        <v>1</v>
      </c>
      <c r="G288" s="6">
        <v>29</v>
      </c>
      <c r="H288">
        <v>43556</v>
      </c>
    </row>
    <row r="289" spans="2:8" x14ac:dyDescent="0.25">
      <c r="B289" s="3">
        <v>43551</v>
      </c>
      <c r="C289" s="6">
        <v>5</v>
      </c>
      <c r="D289" s="6">
        <v>29</v>
      </c>
      <c r="E289">
        <v>43560</v>
      </c>
      <c r="F289" s="6">
        <v>2</v>
      </c>
      <c r="G289" s="6">
        <v>29</v>
      </c>
      <c r="H289">
        <v>43557</v>
      </c>
    </row>
    <row r="290" spans="2:8" x14ac:dyDescent="0.25">
      <c r="B290" s="3">
        <v>43552</v>
      </c>
      <c r="C290" s="6">
        <v>6</v>
      </c>
      <c r="D290" s="6">
        <v>29</v>
      </c>
      <c r="E290">
        <v>43561</v>
      </c>
      <c r="F290" s="6">
        <v>3</v>
      </c>
      <c r="G290" s="6">
        <v>29</v>
      </c>
      <c r="H290">
        <v>43558</v>
      </c>
    </row>
    <row r="291" spans="2:8" x14ac:dyDescent="0.25">
      <c r="B291" s="3">
        <v>43553</v>
      </c>
      <c r="C291" s="6">
        <v>7</v>
      </c>
      <c r="D291" s="6">
        <v>29</v>
      </c>
      <c r="E291">
        <v>43562</v>
      </c>
      <c r="F291" s="6">
        <v>4</v>
      </c>
      <c r="G291" s="6">
        <v>29</v>
      </c>
      <c r="H291">
        <v>43559</v>
      </c>
    </row>
    <row r="292" spans="2:8" x14ac:dyDescent="0.25">
      <c r="B292" s="3">
        <v>43554</v>
      </c>
      <c r="D292" s="6" t="s">
        <v>290</v>
      </c>
      <c r="E292" t="s">
        <v>208</v>
      </c>
      <c r="G292" s="6" t="s">
        <v>290</v>
      </c>
      <c r="H292" t="s">
        <v>208</v>
      </c>
    </row>
    <row r="293" spans="2:8" x14ac:dyDescent="0.25">
      <c r="B293" s="3">
        <v>43555</v>
      </c>
      <c r="D293" s="6" t="s">
        <v>290</v>
      </c>
      <c r="E293" t="s">
        <v>208</v>
      </c>
      <c r="G293" s="6" t="s">
        <v>290</v>
      </c>
      <c r="H293" t="s">
        <v>208</v>
      </c>
    </row>
    <row r="294" spans="2:8" x14ac:dyDescent="0.25">
      <c r="B294" s="3">
        <v>43556</v>
      </c>
      <c r="C294" s="6">
        <v>8</v>
      </c>
      <c r="D294" s="6">
        <v>31</v>
      </c>
      <c r="E294">
        <v>43563</v>
      </c>
      <c r="F294" s="6">
        <v>5</v>
      </c>
      <c r="G294" s="6">
        <v>31</v>
      </c>
      <c r="H294">
        <v>43560</v>
      </c>
    </row>
    <row r="295" spans="2:8" x14ac:dyDescent="0.25">
      <c r="B295" s="3">
        <v>43557</v>
      </c>
      <c r="C295" s="6">
        <v>9</v>
      </c>
      <c r="D295" s="6">
        <v>29</v>
      </c>
      <c r="E295">
        <v>43564</v>
      </c>
      <c r="F295" s="6">
        <v>6</v>
      </c>
      <c r="G295" s="6">
        <v>29</v>
      </c>
      <c r="H295">
        <v>43561</v>
      </c>
    </row>
    <row r="296" spans="2:8" x14ac:dyDescent="0.25">
      <c r="B296" s="3">
        <v>43558</v>
      </c>
      <c r="C296" s="6">
        <v>10</v>
      </c>
      <c r="D296" s="6">
        <v>29</v>
      </c>
      <c r="E296">
        <v>43565</v>
      </c>
      <c r="F296" s="6">
        <v>7</v>
      </c>
      <c r="G296" s="6">
        <v>29</v>
      </c>
      <c r="H296">
        <v>43562</v>
      </c>
    </row>
    <row r="297" spans="2:8" x14ac:dyDescent="0.25">
      <c r="B297" s="3">
        <v>43559</v>
      </c>
      <c r="C297" s="6">
        <v>11</v>
      </c>
      <c r="D297" s="6">
        <v>29</v>
      </c>
      <c r="E297">
        <v>43566</v>
      </c>
      <c r="F297" s="6">
        <v>8</v>
      </c>
      <c r="G297" s="6">
        <v>29</v>
      </c>
      <c r="H297">
        <v>43563</v>
      </c>
    </row>
    <row r="298" spans="2:8" x14ac:dyDescent="0.25">
      <c r="B298" s="3">
        <v>43560</v>
      </c>
      <c r="C298" s="6">
        <v>12</v>
      </c>
      <c r="D298" s="6">
        <v>29</v>
      </c>
      <c r="E298">
        <v>43567</v>
      </c>
      <c r="F298" s="6">
        <v>9</v>
      </c>
      <c r="G298" s="6">
        <v>29</v>
      </c>
      <c r="H298">
        <v>43564</v>
      </c>
    </row>
    <row r="299" spans="2:8" x14ac:dyDescent="0.25">
      <c r="B299" s="3">
        <v>43561</v>
      </c>
      <c r="D299" s="6" t="s">
        <v>290</v>
      </c>
      <c r="E299" t="s">
        <v>208</v>
      </c>
      <c r="G299" s="6" t="s">
        <v>290</v>
      </c>
      <c r="H299" t="s">
        <v>208</v>
      </c>
    </row>
    <row r="300" spans="2:8" x14ac:dyDescent="0.25">
      <c r="B300" s="3">
        <v>43562</v>
      </c>
      <c r="D300" s="6" t="s">
        <v>290</v>
      </c>
      <c r="E300" t="s">
        <v>208</v>
      </c>
      <c r="G300" s="6" t="s">
        <v>290</v>
      </c>
      <c r="H300" t="s">
        <v>208</v>
      </c>
    </row>
    <row r="301" spans="2:8" x14ac:dyDescent="0.25">
      <c r="B301" s="3">
        <v>43563</v>
      </c>
      <c r="C301" s="6">
        <v>13</v>
      </c>
      <c r="D301" s="6">
        <v>31</v>
      </c>
      <c r="E301">
        <v>43568</v>
      </c>
      <c r="F301" s="6">
        <v>10</v>
      </c>
      <c r="G301" s="6">
        <v>31</v>
      </c>
      <c r="H301">
        <v>43565</v>
      </c>
    </row>
    <row r="302" spans="2:8" x14ac:dyDescent="0.25">
      <c r="B302" s="3">
        <v>43564</v>
      </c>
      <c r="C302" s="6">
        <v>14</v>
      </c>
      <c r="D302" s="6">
        <v>29</v>
      </c>
      <c r="E302">
        <v>43569</v>
      </c>
      <c r="F302" s="6">
        <v>11</v>
      </c>
      <c r="G302" s="6">
        <v>29</v>
      </c>
      <c r="H302">
        <v>43566</v>
      </c>
    </row>
    <row r="303" spans="2:8" x14ac:dyDescent="0.25">
      <c r="B303" s="3">
        <v>43565</v>
      </c>
      <c r="C303" s="6">
        <v>15</v>
      </c>
      <c r="D303" s="6">
        <v>29</v>
      </c>
      <c r="E303">
        <v>43570</v>
      </c>
      <c r="F303" s="6">
        <v>12</v>
      </c>
      <c r="G303" s="6">
        <v>29</v>
      </c>
      <c r="H303">
        <v>43567</v>
      </c>
    </row>
    <row r="304" spans="2:8" x14ac:dyDescent="0.25">
      <c r="B304" s="3">
        <v>43566</v>
      </c>
      <c r="C304" s="6">
        <v>16</v>
      </c>
      <c r="D304" s="6">
        <v>29</v>
      </c>
      <c r="E304">
        <v>43571</v>
      </c>
      <c r="F304" s="6">
        <v>13</v>
      </c>
      <c r="G304" s="6">
        <v>29</v>
      </c>
      <c r="H304">
        <v>43568</v>
      </c>
    </row>
    <row r="305" spans="2:8" x14ac:dyDescent="0.25">
      <c r="B305" s="3">
        <v>43567</v>
      </c>
      <c r="C305" s="6">
        <v>17</v>
      </c>
      <c r="D305" s="6">
        <v>29</v>
      </c>
      <c r="E305">
        <v>43572</v>
      </c>
      <c r="F305" s="6">
        <v>14</v>
      </c>
      <c r="G305" s="6">
        <v>29</v>
      </c>
      <c r="H305">
        <v>43569</v>
      </c>
    </row>
    <row r="306" spans="2:8" x14ac:dyDescent="0.25">
      <c r="B306" s="3">
        <v>43568</v>
      </c>
      <c r="D306" s="6" t="s">
        <v>290</v>
      </c>
      <c r="E306" t="s">
        <v>208</v>
      </c>
      <c r="G306" s="6" t="s">
        <v>290</v>
      </c>
      <c r="H306" t="s">
        <v>208</v>
      </c>
    </row>
    <row r="307" spans="2:8" x14ac:dyDescent="0.25">
      <c r="B307" s="3">
        <v>43569</v>
      </c>
      <c r="D307" s="6" t="s">
        <v>290</v>
      </c>
      <c r="E307" t="s">
        <v>208</v>
      </c>
      <c r="G307" s="6" t="s">
        <v>290</v>
      </c>
      <c r="H307" t="s">
        <v>208</v>
      </c>
    </row>
    <row r="308" spans="2:8" x14ac:dyDescent="0.25">
      <c r="B308" s="3">
        <v>43570</v>
      </c>
      <c r="C308" s="6">
        <v>18</v>
      </c>
      <c r="D308" s="6">
        <v>31</v>
      </c>
      <c r="E308">
        <v>43573</v>
      </c>
      <c r="F308" s="6">
        <v>15</v>
      </c>
      <c r="G308" s="6">
        <v>31</v>
      </c>
      <c r="H308">
        <v>43570</v>
      </c>
    </row>
    <row r="309" spans="2:8" x14ac:dyDescent="0.25">
      <c r="B309" s="3">
        <v>43571</v>
      </c>
      <c r="C309" s="6">
        <v>19</v>
      </c>
      <c r="D309" s="6">
        <v>29</v>
      </c>
      <c r="E309">
        <v>43574</v>
      </c>
      <c r="F309" s="6">
        <v>16</v>
      </c>
      <c r="G309" s="6">
        <v>29</v>
      </c>
      <c r="H309">
        <v>43571</v>
      </c>
    </row>
    <row r="310" spans="2:8" x14ac:dyDescent="0.25">
      <c r="B310" s="3">
        <v>43572</v>
      </c>
      <c r="C310" s="6">
        <v>20</v>
      </c>
      <c r="D310" s="6">
        <v>29</v>
      </c>
      <c r="E310">
        <v>43575</v>
      </c>
      <c r="F310" s="6">
        <v>17</v>
      </c>
      <c r="G310" s="6">
        <v>29</v>
      </c>
      <c r="H310">
        <v>43572</v>
      </c>
    </row>
    <row r="311" spans="2:8" x14ac:dyDescent="0.25">
      <c r="B311" s="3">
        <v>43573</v>
      </c>
      <c r="C311" s="6">
        <v>21</v>
      </c>
      <c r="D311" s="6">
        <v>29</v>
      </c>
      <c r="E311">
        <v>43576</v>
      </c>
      <c r="F311" s="6">
        <v>18</v>
      </c>
      <c r="G311" s="6">
        <v>29</v>
      </c>
      <c r="H311">
        <v>43573</v>
      </c>
    </row>
    <row r="312" spans="2:8" x14ac:dyDescent="0.25">
      <c r="B312" s="3">
        <v>43574</v>
      </c>
      <c r="D312" s="6" t="s">
        <v>290</v>
      </c>
      <c r="E312" t="s">
        <v>208</v>
      </c>
      <c r="G312" s="6" t="s">
        <v>290</v>
      </c>
      <c r="H312" t="s">
        <v>208</v>
      </c>
    </row>
    <row r="313" spans="2:8" x14ac:dyDescent="0.25">
      <c r="B313" s="3">
        <v>43575</v>
      </c>
      <c r="D313" s="6" t="s">
        <v>290</v>
      </c>
      <c r="E313" t="s">
        <v>208</v>
      </c>
      <c r="G313" s="6" t="s">
        <v>290</v>
      </c>
      <c r="H313" t="s">
        <v>208</v>
      </c>
    </row>
    <row r="314" spans="2:8" x14ac:dyDescent="0.25">
      <c r="B314" s="3">
        <v>43576</v>
      </c>
      <c r="D314" s="6" t="s">
        <v>290</v>
      </c>
      <c r="E314" t="s">
        <v>208</v>
      </c>
      <c r="G314" s="6" t="s">
        <v>290</v>
      </c>
      <c r="H314" t="s">
        <v>208</v>
      </c>
    </row>
    <row r="315" spans="2:8" x14ac:dyDescent="0.25">
      <c r="B315" s="3">
        <v>43577</v>
      </c>
      <c r="C315" s="6">
        <v>1</v>
      </c>
      <c r="D315" s="6">
        <v>32</v>
      </c>
      <c r="E315">
        <v>43586</v>
      </c>
      <c r="F315" s="6">
        <v>19</v>
      </c>
      <c r="G315" s="6">
        <v>32</v>
      </c>
      <c r="H315">
        <v>43574</v>
      </c>
    </row>
    <row r="316" spans="2:8" x14ac:dyDescent="0.25">
      <c r="B316" s="3">
        <v>43578</v>
      </c>
      <c r="C316" s="6">
        <v>2</v>
      </c>
      <c r="D316" s="6">
        <v>32</v>
      </c>
      <c r="E316">
        <v>43587</v>
      </c>
      <c r="F316" s="6">
        <v>20</v>
      </c>
      <c r="G316" s="6">
        <v>32</v>
      </c>
      <c r="H316">
        <v>43575</v>
      </c>
    </row>
    <row r="317" spans="2:8" x14ac:dyDescent="0.25">
      <c r="B317" s="3">
        <v>43579</v>
      </c>
      <c r="C317" s="6">
        <v>3</v>
      </c>
      <c r="D317" s="6">
        <v>30</v>
      </c>
      <c r="E317">
        <v>43588</v>
      </c>
      <c r="F317" s="6">
        <v>21</v>
      </c>
      <c r="G317" s="6">
        <v>30</v>
      </c>
      <c r="H317">
        <v>43576</v>
      </c>
    </row>
    <row r="318" spans="2:8" x14ac:dyDescent="0.25">
      <c r="B318" s="3">
        <v>43580</v>
      </c>
      <c r="C318" s="6">
        <v>4</v>
      </c>
      <c r="D318" s="6">
        <v>30</v>
      </c>
      <c r="E318">
        <v>43589</v>
      </c>
      <c r="F318" s="6">
        <v>1</v>
      </c>
      <c r="G318" s="6">
        <v>30</v>
      </c>
      <c r="H318">
        <v>43586</v>
      </c>
    </row>
    <row r="319" spans="2:8" x14ac:dyDescent="0.25">
      <c r="B319" s="3">
        <v>43581</v>
      </c>
      <c r="C319" s="6">
        <v>5</v>
      </c>
      <c r="D319" s="6">
        <v>30</v>
      </c>
      <c r="E319">
        <v>43590</v>
      </c>
      <c r="F319" s="6">
        <v>2</v>
      </c>
      <c r="G319" s="6">
        <v>30</v>
      </c>
      <c r="H319">
        <v>43587</v>
      </c>
    </row>
    <row r="320" spans="2:8" x14ac:dyDescent="0.25">
      <c r="B320" s="3">
        <v>43582</v>
      </c>
      <c r="D320" s="6" t="s">
        <v>290</v>
      </c>
      <c r="E320" t="s">
        <v>208</v>
      </c>
      <c r="G320" s="6" t="s">
        <v>290</v>
      </c>
      <c r="H320" t="s">
        <v>208</v>
      </c>
    </row>
    <row r="321" spans="2:8" x14ac:dyDescent="0.25">
      <c r="B321" s="3">
        <v>43583</v>
      </c>
      <c r="D321" s="6" t="s">
        <v>290</v>
      </c>
      <c r="E321" t="s">
        <v>208</v>
      </c>
      <c r="G321" s="6" t="s">
        <v>290</v>
      </c>
      <c r="H321" t="s">
        <v>208</v>
      </c>
    </row>
    <row r="322" spans="2:8" x14ac:dyDescent="0.25">
      <c r="B322" s="3">
        <v>43584</v>
      </c>
      <c r="C322" s="6">
        <v>6</v>
      </c>
      <c r="D322" s="6">
        <v>32</v>
      </c>
      <c r="E322">
        <v>43591</v>
      </c>
      <c r="F322" s="6">
        <v>3</v>
      </c>
      <c r="G322" s="6">
        <v>32</v>
      </c>
      <c r="H322">
        <v>43588</v>
      </c>
    </row>
    <row r="323" spans="2:8" x14ac:dyDescent="0.25">
      <c r="B323" s="3">
        <v>43585</v>
      </c>
      <c r="C323" s="6">
        <v>7</v>
      </c>
      <c r="D323" s="6">
        <v>32</v>
      </c>
      <c r="E323">
        <v>43592</v>
      </c>
      <c r="F323" s="6">
        <v>4</v>
      </c>
      <c r="G323" s="6">
        <v>32</v>
      </c>
      <c r="H323">
        <v>43589</v>
      </c>
    </row>
    <row r="324" spans="2:8" x14ac:dyDescent="0.25">
      <c r="B324" s="3">
        <v>43586</v>
      </c>
      <c r="C324" s="6">
        <v>8</v>
      </c>
      <c r="D324" s="6">
        <v>30</v>
      </c>
      <c r="E324">
        <v>43593</v>
      </c>
      <c r="F324" s="6">
        <v>5</v>
      </c>
      <c r="G324" s="6">
        <v>30</v>
      </c>
      <c r="H324">
        <v>43590</v>
      </c>
    </row>
    <row r="325" spans="2:8" x14ac:dyDescent="0.25">
      <c r="B325" s="3">
        <v>43587</v>
      </c>
      <c r="C325" s="6">
        <v>9</v>
      </c>
      <c r="D325" s="6">
        <v>30</v>
      </c>
      <c r="E325">
        <v>43594</v>
      </c>
      <c r="F325" s="6">
        <v>6</v>
      </c>
      <c r="G325" s="6">
        <v>30</v>
      </c>
      <c r="H325">
        <v>43591</v>
      </c>
    </row>
    <row r="326" spans="2:8" x14ac:dyDescent="0.25">
      <c r="B326" s="3">
        <v>43588</v>
      </c>
      <c r="C326" s="6">
        <v>10</v>
      </c>
      <c r="D326" s="6">
        <v>30</v>
      </c>
      <c r="E326">
        <v>43595</v>
      </c>
      <c r="F326" s="6">
        <v>7</v>
      </c>
      <c r="G326" s="6">
        <v>30</v>
      </c>
      <c r="H326">
        <v>43592</v>
      </c>
    </row>
    <row r="327" spans="2:8" x14ac:dyDescent="0.25">
      <c r="B327" s="3">
        <v>43589</v>
      </c>
      <c r="D327" s="6" t="s">
        <v>290</v>
      </c>
      <c r="E327" t="s">
        <v>208</v>
      </c>
      <c r="G327" s="6" t="s">
        <v>290</v>
      </c>
      <c r="H327" t="s">
        <v>208</v>
      </c>
    </row>
    <row r="328" spans="2:8" x14ac:dyDescent="0.25">
      <c r="B328" s="3">
        <v>43590</v>
      </c>
      <c r="D328" s="6" t="s">
        <v>290</v>
      </c>
      <c r="E328" t="s">
        <v>208</v>
      </c>
      <c r="G328" s="6" t="s">
        <v>290</v>
      </c>
      <c r="H328" t="s">
        <v>208</v>
      </c>
    </row>
    <row r="329" spans="2:8" x14ac:dyDescent="0.25">
      <c r="B329" s="3">
        <v>43591</v>
      </c>
      <c r="C329" s="6">
        <v>11</v>
      </c>
      <c r="D329" s="6">
        <v>32</v>
      </c>
      <c r="E329">
        <v>43596</v>
      </c>
      <c r="F329" s="6">
        <v>8</v>
      </c>
      <c r="G329" s="6">
        <v>32</v>
      </c>
      <c r="H329">
        <v>43593</v>
      </c>
    </row>
    <row r="330" spans="2:8" x14ac:dyDescent="0.25">
      <c r="B330" s="3">
        <v>43592</v>
      </c>
      <c r="C330" s="6">
        <v>12</v>
      </c>
      <c r="D330" s="6">
        <v>32</v>
      </c>
      <c r="E330">
        <v>43597</v>
      </c>
      <c r="F330" s="6">
        <v>9</v>
      </c>
      <c r="G330" s="6">
        <v>32</v>
      </c>
      <c r="H330">
        <v>43594</v>
      </c>
    </row>
    <row r="331" spans="2:8" x14ac:dyDescent="0.25">
      <c r="B331" s="3">
        <v>43593</v>
      </c>
      <c r="C331" s="6">
        <v>13</v>
      </c>
      <c r="D331" s="6">
        <v>30</v>
      </c>
      <c r="E331">
        <v>43598</v>
      </c>
      <c r="F331" s="6">
        <v>10</v>
      </c>
      <c r="G331" s="6">
        <v>30</v>
      </c>
      <c r="H331">
        <v>43595</v>
      </c>
    </row>
    <row r="332" spans="2:8" x14ac:dyDescent="0.25">
      <c r="B332" s="3">
        <v>43594</v>
      </c>
      <c r="C332" s="6">
        <v>14</v>
      </c>
      <c r="D332" s="6">
        <v>30</v>
      </c>
      <c r="E332">
        <v>43599</v>
      </c>
      <c r="F332" s="6">
        <v>11</v>
      </c>
      <c r="G332" s="6">
        <v>30</v>
      </c>
      <c r="H332">
        <v>43596</v>
      </c>
    </row>
    <row r="333" spans="2:8" x14ac:dyDescent="0.25">
      <c r="B333" s="3">
        <v>43595</v>
      </c>
      <c r="C333" s="6">
        <v>15</v>
      </c>
      <c r="D333" s="6">
        <v>30</v>
      </c>
      <c r="E333">
        <v>43600</v>
      </c>
      <c r="F333" s="6">
        <v>12</v>
      </c>
      <c r="G333" s="6">
        <v>30</v>
      </c>
      <c r="H333">
        <v>43597</v>
      </c>
    </row>
    <row r="334" spans="2:8" x14ac:dyDescent="0.25">
      <c r="B334" s="3">
        <v>43596</v>
      </c>
      <c r="D334" s="6" t="s">
        <v>290</v>
      </c>
      <c r="E334" t="s">
        <v>208</v>
      </c>
      <c r="G334" s="6" t="s">
        <v>290</v>
      </c>
      <c r="H334" t="s">
        <v>208</v>
      </c>
    </row>
    <row r="335" spans="2:8" x14ac:dyDescent="0.25">
      <c r="B335" s="3">
        <v>43597</v>
      </c>
      <c r="D335" s="6" t="s">
        <v>290</v>
      </c>
      <c r="E335" t="s">
        <v>208</v>
      </c>
      <c r="G335" s="6" t="s">
        <v>290</v>
      </c>
      <c r="H335" t="s">
        <v>208</v>
      </c>
    </row>
    <row r="336" spans="2:8" x14ac:dyDescent="0.25">
      <c r="B336" s="3">
        <v>43598</v>
      </c>
      <c r="C336" s="6">
        <v>16</v>
      </c>
      <c r="D336" s="6">
        <v>32</v>
      </c>
      <c r="E336">
        <v>43601</v>
      </c>
      <c r="F336" s="6">
        <v>13</v>
      </c>
      <c r="G336" s="6">
        <v>32</v>
      </c>
      <c r="H336">
        <v>43598</v>
      </c>
    </row>
    <row r="337" spans="2:8" x14ac:dyDescent="0.25">
      <c r="B337" s="3">
        <v>43599</v>
      </c>
      <c r="C337" s="6">
        <v>17</v>
      </c>
      <c r="D337" s="6">
        <v>32</v>
      </c>
      <c r="E337">
        <v>43602</v>
      </c>
      <c r="F337" s="6">
        <v>14</v>
      </c>
      <c r="G337" s="6">
        <v>32</v>
      </c>
      <c r="H337">
        <v>43599</v>
      </c>
    </row>
    <row r="338" spans="2:8" x14ac:dyDescent="0.25">
      <c r="B338" s="3">
        <v>43600</v>
      </c>
      <c r="C338" s="6">
        <v>18</v>
      </c>
      <c r="D338" s="6">
        <v>30</v>
      </c>
      <c r="E338">
        <v>43603</v>
      </c>
      <c r="F338" s="6">
        <v>15</v>
      </c>
      <c r="G338" s="6">
        <v>30</v>
      </c>
      <c r="H338">
        <v>43600</v>
      </c>
    </row>
    <row r="339" spans="2:8" x14ac:dyDescent="0.25">
      <c r="B339" s="3">
        <v>43601</v>
      </c>
      <c r="C339" s="6">
        <v>19</v>
      </c>
      <c r="D339" s="6">
        <v>30</v>
      </c>
      <c r="E339">
        <v>43604</v>
      </c>
      <c r="F339" s="6">
        <v>16</v>
      </c>
      <c r="G339" s="6">
        <v>30</v>
      </c>
      <c r="H339">
        <v>43601</v>
      </c>
    </row>
    <row r="340" spans="2:8" x14ac:dyDescent="0.25">
      <c r="B340" s="3">
        <v>43602</v>
      </c>
      <c r="C340" s="6">
        <v>20</v>
      </c>
      <c r="D340" s="6">
        <v>30</v>
      </c>
      <c r="E340">
        <v>43605</v>
      </c>
      <c r="F340" s="6">
        <v>17</v>
      </c>
      <c r="G340" s="6">
        <v>30</v>
      </c>
      <c r="H340">
        <v>43602</v>
      </c>
    </row>
    <row r="341" spans="2:8" x14ac:dyDescent="0.25">
      <c r="B341" s="3">
        <v>43603</v>
      </c>
      <c r="D341" s="6" t="s">
        <v>290</v>
      </c>
      <c r="E341" t="s">
        <v>208</v>
      </c>
      <c r="G341" s="6" t="s">
        <v>290</v>
      </c>
      <c r="H341" t="s">
        <v>208</v>
      </c>
    </row>
    <row r="342" spans="2:8" x14ac:dyDescent="0.25">
      <c r="B342" s="3">
        <v>43604</v>
      </c>
      <c r="D342" s="6" t="s">
        <v>290</v>
      </c>
      <c r="E342" t="s">
        <v>208</v>
      </c>
      <c r="G342" s="6" t="s">
        <v>290</v>
      </c>
      <c r="H342" t="s">
        <v>208</v>
      </c>
    </row>
    <row r="343" spans="2:8" x14ac:dyDescent="0.25">
      <c r="B343" s="3">
        <v>43605</v>
      </c>
      <c r="C343" s="6">
        <v>21</v>
      </c>
      <c r="D343" s="6">
        <v>32</v>
      </c>
      <c r="E343">
        <v>43606</v>
      </c>
      <c r="F343" s="6">
        <v>18</v>
      </c>
      <c r="G343" s="6">
        <v>32</v>
      </c>
      <c r="H343">
        <v>43603</v>
      </c>
    </row>
    <row r="344" spans="2:8" x14ac:dyDescent="0.25">
      <c r="B344" s="3">
        <v>43606</v>
      </c>
      <c r="C344" s="6">
        <v>1</v>
      </c>
      <c r="D344" s="6">
        <v>29</v>
      </c>
      <c r="E344">
        <v>43617</v>
      </c>
      <c r="F344" s="6">
        <v>19</v>
      </c>
      <c r="G344" s="6">
        <v>29</v>
      </c>
      <c r="H344">
        <v>43604</v>
      </c>
    </row>
    <row r="345" spans="2:8" x14ac:dyDescent="0.25">
      <c r="B345" s="3">
        <v>43607</v>
      </c>
      <c r="C345" s="6">
        <v>2</v>
      </c>
      <c r="D345" s="6">
        <v>29</v>
      </c>
      <c r="E345">
        <v>43618</v>
      </c>
      <c r="F345" s="6">
        <v>20</v>
      </c>
      <c r="G345" s="6">
        <v>29</v>
      </c>
      <c r="H345">
        <v>43605</v>
      </c>
    </row>
    <row r="346" spans="2:8" x14ac:dyDescent="0.25">
      <c r="B346" s="3">
        <v>43608</v>
      </c>
      <c r="C346" s="6">
        <v>3</v>
      </c>
      <c r="D346" s="6">
        <v>29</v>
      </c>
      <c r="E346">
        <v>43619</v>
      </c>
      <c r="F346" s="6">
        <v>21</v>
      </c>
      <c r="G346" s="6">
        <v>29</v>
      </c>
      <c r="H346">
        <v>43606</v>
      </c>
    </row>
    <row r="347" spans="2:8" x14ac:dyDescent="0.25">
      <c r="B347" s="3">
        <v>43609</v>
      </c>
      <c r="C347" s="6">
        <v>4</v>
      </c>
      <c r="D347" s="6">
        <v>29</v>
      </c>
      <c r="E347">
        <v>43620</v>
      </c>
      <c r="F347" s="6">
        <v>1</v>
      </c>
      <c r="G347" s="6">
        <v>29</v>
      </c>
      <c r="H347">
        <v>43617</v>
      </c>
    </row>
    <row r="348" spans="2:8" x14ac:dyDescent="0.25">
      <c r="B348" s="3">
        <v>43610</v>
      </c>
      <c r="D348" s="6" t="s">
        <v>290</v>
      </c>
      <c r="E348" t="s">
        <v>208</v>
      </c>
      <c r="G348" s="6" t="s">
        <v>290</v>
      </c>
      <c r="H348" t="s">
        <v>208</v>
      </c>
    </row>
    <row r="349" spans="2:8" x14ac:dyDescent="0.25">
      <c r="B349" s="3">
        <v>43611</v>
      </c>
      <c r="D349" s="6" t="s">
        <v>290</v>
      </c>
      <c r="E349" t="s">
        <v>208</v>
      </c>
      <c r="G349" s="6" t="s">
        <v>290</v>
      </c>
      <c r="H349" t="s">
        <v>208</v>
      </c>
    </row>
    <row r="350" spans="2:8" x14ac:dyDescent="0.25">
      <c r="B350" s="3">
        <v>43612</v>
      </c>
      <c r="D350" s="6" t="s">
        <v>290</v>
      </c>
      <c r="E350" t="s">
        <v>208</v>
      </c>
      <c r="G350" s="6" t="s">
        <v>290</v>
      </c>
      <c r="H350" t="s">
        <v>208</v>
      </c>
    </row>
    <row r="351" spans="2:8" x14ac:dyDescent="0.25">
      <c r="B351" s="3">
        <v>43613</v>
      </c>
      <c r="C351" s="6">
        <v>5</v>
      </c>
      <c r="D351" s="6">
        <v>32</v>
      </c>
      <c r="E351">
        <v>43621</v>
      </c>
      <c r="F351" s="6">
        <v>2</v>
      </c>
      <c r="G351" s="6">
        <v>32</v>
      </c>
      <c r="H351">
        <v>43618</v>
      </c>
    </row>
    <row r="352" spans="2:8" x14ac:dyDescent="0.25">
      <c r="B352" s="3">
        <v>43614</v>
      </c>
      <c r="C352" s="6">
        <v>6</v>
      </c>
      <c r="D352" s="6">
        <v>30</v>
      </c>
      <c r="E352">
        <v>43622</v>
      </c>
      <c r="F352" s="6">
        <v>3</v>
      </c>
      <c r="G352" s="6">
        <v>30</v>
      </c>
      <c r="H352">
        <v>43619</v>
      </c>
    </row>
    <row r="353" spans="2:8" x14ac:dyDescent="0.25">
      <c r="B353" s="3">
        <v>43615</v>
      </c>
      <c r="C353" s="6">
        <v>7</v>
      </c>
      <c r="D353" s="6">
        <v>30</v>
      </c>
      <c r="E353">
        <v>43623</v>
      </c>
      <c r="F353" s="6">
        <v>4</v>
      </c>
      <c r="G353" s="6">
        <v>30</v>
      </c>
      <c r="H353">
        <v>43620</v>
      </c>
    </row>
    <row r="354" spans="2:8" x14ac:dyDescent="0.25">
      <c r="B354" s="3">
        <v>43616</v>
      </c>
      <c r="C354" s="6">
        <v>8</v>
      </c>
      <c r="D354" s="6">
        <v>30</v>
      </c>
      <c r="E354">
        <v>43624</v>
      </c>
      <c r="F354" s="6">
        <v>5</v>
      </c>
      <c r="G354" s="6">
        <v>30</v>
      </c>
      <c r="H354">
        <v>43621</v>
      </c>
    </row>
    <row r="355" spans="2:8" x14ac:dyDescent="0.25">
      <c r="B355" s="3">
        <v>43617</v>
      </c>
      <c r="D355" s="6" t="s">
        <v>290</v>
      </c>
      <c r="E355" t="s">
        <v>208</v>
      </c>
      <c r="G355" s="6" t="s">
        <v>290</v>
      </c>
      <c r="H355" t="s">
        <v>208</v>
      </c>
    </row>
    <row r="356" spans="2:8" x14ac:dyDescent="0.25">
      <c r="B356" s="3">
        <v>43618</v>
      </c>
      <c r="D356" s="6" t="s">
        <v>290</v>
      </c>
      <c r="E356" t="s">
        <v>208</v>
      </c>
      <c r="G356" s="6" t="s">
        <v>290</v>
      </c>
      <c r="H356" t="s">
        <v>208</v>
      </c>
    </row>
    <row r="357" spans="2:8" x14ac:dyDescent="0.25">
      <c r="B357" s="3">
        <v>43619</v>
      </c>
      <c r="C357" s="6">
        <v>9</v>
      </c>
      <c r="D357" s="6">
        <v>32</v>
      </c>
      <c r="E357">
        <v>43625</v>
      </c>
      <c r="F357" s="6">
        <v>6</v>
      </c>
      <c r="G357" s="6">
        <v>32</v>
      </c>
      <c r="H357">
        <v>43622</v>
      </c>
    </row>
    <row r="358" spans="2:8" x14ac:dyDescent="0.25">
      <c r="B358" s="3">
        <v>43620</v>
      </c>
      <c r="C358" s="6">
        <v>10</v>
      </c>
      <c r="D358" s="6">
        <v>32</v>
      </c>
      <c r="E358">
        <v>43626</v>
      </c>
      <c r="F358" s="6">
        <v>7</v>
      </c>
      <c r="G358" s="6">
        <v>32</v>
      </c>
      <c r="H358">
        <v>43623</v>
      </c>
    </row>
    <row r="359" spans="2:8" x14ac:dyDescent="0.25">
      <c r="B359" s="3">
        <v>43621</v>
      </c>
      <c r="C359" s="6">
        <v>11</v>
      </c>
      <c r="D359" s="6">
        <v>30</v>
      </c>
      <c r="E359">
        <v>43627</v>
      </c>
      <c r="F359" s="6">
        <v>8</v>
      </c>
      <c r="G359" s="6">
        <v>30</v>
      </c>
      <c r="H359">
        <v>43624</v>
      </c>
    </row>
    <row r="360" spans="2:8" x14ac:dyDescent="0.25">
      <c r="B360" s="3">
        <v>43622</v>
      </c>
      <c r="C360" s="6">
        <v>12</v>
      </c>
      <c r="D360" s="6">
        <v>30</v>
      </c>
      <c r="E360">
        <v>43628</v>
      </c>
      <c r="F360" s="6">
        <v>9</v>
      </c>
      <c r="G360" s="6">
        <v>30</v>
      </c>
      <c r="H360">
        <v>43625</v>
      </c>
    </row>
    <row r="361" spans="2:8" x14ac:dyDescent="0.25">
      <c r="B361" s="3">
        <v>43623</v>
      </c>
      <c r="C361" s="6">
        <v>13</v>
      </c>
      <c r="D361" s="6">
        <v>30</v>
      </c>
      <c r="E361">
        <v>43629</v>
      </c>
      <c r="F361" s="6">
        <v>10</v>
      </c>
      <c r="G361" s="6">
        <v>30</v>
      </c>
      <c r="H361">
        <v>43626</v>
      </c>
    </row>
    <row r="362" spans="2:8" x14ac:dyDescent="0.25">
      <c r="B362" s="3">
        <v>43624</v>
      </c>
      <c r="D362" s="6" t="s">
        <v>290</v>
      </c>
      <c r="E362" t="s">
        <v>208</v>
      </c>
      <c r="G362" s="6" t="s">
        <v>290</v>
      </c>
      <c r="H362" t="s">
        <v>208</v>
      </c>
    </row>
    <row r="363" spans="2:8" x14ac:dyDescent="0.25">
      <c r="B363" s="3">
        <v>43625</v>
      </c>
      <c r="D363" s="6" t="s">
        <v>290</v>
      </c>
      <c r="E363" t="s">
        <v>208</v>
      </c>
      <c r="G363" s="6" t="s">
        <v>290</v>
      </c>
      <c r="H363" t="s">
        <v>208</v>
      </c>
    </row>
    <row r="364" spans="2:8" x14ac:dyDescent="0.25">
      <c r="B364" s="3">
        <v>43626</v>
      </c>
      <c r="C364" s="6">
        <v>14</v>
      </c>
      <c r="D364" s="6">
        <v>32</v>
      </c>
      <c r="E364">
        <v>43630</v>
      </c>
      <c r="F364" s="6">
        <v>11</v>
      </c>
      <c r="G364" s="6">
        <v>32</v>
      </c>
      <c r="H364">
        <v>43627</v>
      </c>
    </row>
    <row r="365" spans="2:8" x14ac:dyDescent="0.25">
      <c r="B365" s="3">
        <v>43627</v>
      </c>
      <c r="C365" s="6">
        <v>15</v>
      </c>
      <c r="D365" s="6">
        <v>32</v>
      </c>
      <c r="E365">
        <v>43631</v>
      </c>
      <c r="F365" s="6">
        <v>12</v>
      </c>
      <c r="G365" s="6">
        <v>32</v>
      </c>
      <c r="H365">
        <v>43628</v>
      </c>
    </row>
    <row r="366" spans="2:8" x14ac:dyDescent="0.25">
      <c r="B366" s="3">
        <v>43628</v>
      </c>
      <c r="C366" s="6">
        <v>16</v>
      </c>
      <c r="D366" s="6">
        <v>30</v>
      </c>
      <c r="E366">
        <v>43632</v>
      </c>
      <c r="F366" s="6">
        <v>13</v>
      </c>
      <c r="G366" s="6">
        <v>30</v>
      </c>
      <c r="H366">
        <v>43629</v>
      </c>
    </row>
    <row r="367" spans="2:8" x14ac:dyDescent="0.25">
      <c r="B367" s="3">
        <v>43629</v>
      </c>
      <c r="C367" s="6">
        <v>17</v>
      </c>
      <c r="D367" s="6">
        <v>30</v>
      </c>
      <c r="E367">
        <v>43633</v>
      </c>
      <c r="F367" s="6">
        <v>14</v>
      </c>
      <c r="G367" s="6">
        <v>30</v>
      </c>
      <c r="H367">
        <v>43630</v>
      </c>
    </row>
    <row r="368" spans="2:8" x14ac:dyDescent="0.25">
      <c r="B368" s="3">
        <v>43630</v>
      </c>
      <c r="C368" s="6">
        <v>18</v>
      </c>
      <c r="D368" s="6">
        <v>30</v>
      </c>
      <c r="E368">
        <v>43634</v>
      </c>
      <c r="F368" s="6">
        <v>15</v>
      </c>
      <c r="G368" s="6">
        <v>30</v>
      </c>
      <c r="H368">
        <v>43631</v>
      </c>
    </row>
    <row r="369" spans="2:8" x14ac:dyDescent="0.25">
      <c r="B369" s="3">
        <v>43631</v>
      </c>
      <c r="D369" s="6" t="s">
        <v>290</v>
      </c>
      <c r="E369" t="s">
        <v>208</v>
      </c>
      <c r="G369" s="6" t="s">
        <v>290</v>
      </c>
      <c r="H369" t="s">
        <v>208</v>
      </c>
    </row>
    <row r="370" spans="2:8" x14ac:dyDescent="0.25">
      <c r="B370" s="3">
        <v>43632</v>
      </c>
      <c r="D370" s="6" t="s">
        <v>290</v>
      </c>
      <c r="E370" t="s">
        <v>208</v>
      </c>
      <c r="G370" s="6" t="s">
        <v>290</v>
      </c>
      <c r="H370" t="s">
        <v>208</v>
      </c>
    </row>
    <row r="371" spans="2:8" x14ac:dyDescent="0.25">
      <c r="B371" s="3">
        <v>43633</v>
      </c>
      <c r="C371" s="6">
        <v>19</v>
      </c>
      <c r="D371" s="6">
        <v>32</v>
      </c>
      <c r="E371">
        <v>43635</v>
      </c>
      <c r="F371" s="6">
        <v>16</v>
      </c>
      <c r="G371" s="6">
        <v>32</v>
      </c>
      <c r="H371">
        <v>43632</v>
      </c>
    </row>
    <row r="372" spans="2:8" x14ac:dyDescent="0.25">
      <c r="B372" s="3">
        <v>43634</v>
      </c>
      <c r="C372" s="6">
        <v>20</v>
      </c>
      <c r="D372" s="6">
        <v>32</v>
      </c>
      <c r="E372">
        <v>43636</v>
      </c>
      <c r="F372" s="6">
        <v>17</v>
      </c>
      <c r="G372" s="6">
        <v>32</v>
      </c>
      <c r="H372">
        <v>43633</v>
      </c>
    </row>
    <row r="373" spans="2:8" x14ac:dyDescent="0.25">
      <c r="B373" s="3">
        <v>43635</v>
      </c>
      <c r="C373" s="6">
        <v>21</v>
      </c>
      <c r="D373" s="6">
        <v>30</v>
      </c>
      <c r="E373">
        <v>43637</v>
      </c>
      <c r="F373" s="6">
        <v>18</v>
      </c>
      <c r="G373" s="6">
        <v>30</v>
      </c>
      <c r="H373">
        <v>43634</v>
      </c>
    </row>
    <row r="374" spans="2:8" x14ac:dyDescent="0.25">
      <c r="B374" s="3">
        <v>43636</v>
      </c>
      <c r="C374" s="6">
        <v>1</v>
      </c>
      <c r="D374" s="6">
        <v>30</v>
      </c>
      <c r="E374">
        <v>43647</v>
      </c>
      <c r="F374" s="6">
        <v>19</v>
      </c>
      <c r="G374" s="6">
        <v>30</v>
      </c>
      <c r="H374">
        <v>43635</v>
      </c>
    </row>
    <row r="375" spans="2:8" x14ac:dyDescent="0.25">
      <c r="B375" s="3">
        <v>43637</v>
      </c>
      <c r="C375" s="6">
        <v>2</v>
      </c>
      <c r="D375" s="6">
        <v>30</v>
      </c>
      <c r="E375">
        <v>43648</v>
      </c>
      <c r="F375" s="6">
        <v>20</v>
      </c>
      <c r="G375" s="6">
        <v>30</v>
      </c>
      <c r="H375">
        <v>43636</v>
      </c>
    </row>
    <row r="376" spans="2:8" x14ac:dyDescent="0.25">
      <c r="B376" s="3">
        <v>43638</v>
      </c>
      <c r="D376" s="6" t="s">
        <v>290</v>
      </c>
      <c r="E376" t="s">
        <v>208</v>
      </c>
      <c r="G376" s="6" t="s">
        <v>290</v>
      </c>
      <c r="H376" t="s">
        <v>208</v>
      </c>
    </row>
    <row r="377" spans="2:8" x14ac:dyDescent="0.25">
      <c r="B377" s="3">
        <v>43639</v>
      </c>
      <c r="D377" s="6" t="s">
        <v>290</v>
      </c>
      <c r="E377" t="s">
        <v>208</v>
      </c>
      <c r="G377" s="6" t="s">
        <v>290</v>
      </c>
      <c r="H377" t="s">
        <v>208</v>
      </c>
    </row>
    <row r="378" spans="2:8" x14ac:dyDescent="0.25">
      <c r="B378" s="3">
        <v>43640</v>
      </c>
      <c r="C378" s="6">
        <v>3</v>
      </c>
      <c r="D378" s="6">
        <v>32</v>
      </c>
      <c r="E378">
        <v>43649</v>
      </c>
      <c r="F378" s="6">
        <v>21</v>
      </c>
      <c r="G378" s="6">
        <v>32</v>
      </c>
      <c r="H378">
        <v>43637</v>
      </c>
    </row>
    <row r="379" spans="2:8" x14ac:dyDescent="0.25">
      <c r="B379" s="3">
        <v>43641</v>
      </c>
      <c r="C379" s="6">
        <v>4</v>
      </c>
      <c r="D379" s="6">
        <v>32</v>
      </c>
      <c r="E379">
        <v>43650</v>
      </c>
      <c r="F379" s="6">
        <v>1</v>
      </c>
      <c r="G379" s="6">
        <v>32</v>
      </c>
      <c r="H379">
        <v>43647</v>
      </c>
    </row>
    <row r="380" spans="2:8" x14ac:dyDescent="0.25">
      <c r="B380" s="3">
        <v>43642</v>
      </c>
      <c r="C380" s="6">
        <v>5</v>
      </c>
      <c r="D380" s="6">
        <v>29</v>
      </c>
      <c r="E380">
        <v>43651</v>
      </c>
      <c r="F380" s="6">
        <v>2</v>
      </c>
      <c r="G380" s="6">
        <v>29</v>
      </c>
      <c r="H380">
        <v>43648</v>
      </c>
    </row>
    <row r="381" spans="2:8" x14ac:dyDescent="0.25">
      <c r="B381" s="3">
        <v>43643</v>
      </c>
      <c r="C381" s="6">
        <v>6</v>
      </c>
      <c r="D381" s="6">
        <v>29</v>
      </c>
      <c r="E381">
        <v>43652</v>
      </c>
      <c r="F381" s="6">
        <v>3</v>
      </c>
      <c r="G381" s="6">
        <v>29</v>
      </c>
      <c r="H381">
        <v>43649</v>
      </c>
    </row>
    <row r="382" spans="2:8" x14ac:dyDescent="0.25">
      <c r="B382" s="3">
        <v>43644</v>
      </c>
      <c r="C382" s="6">
        <v>7</v>
      </c>
      <c r="D382" s="6">
        <v>29</v>
      </c>
      <c r="E382">
        <v>43653</v>
      </c>
      <c r="F382" s="6">
        <v>4</v>
      </c>
      <c r="G382" s="6">
        <v>29</v>
      </c>
      <c r="H382">
        <v>43650</v>
      </c>
    </row>
    <row r="383" spans="2:8" x14ac:dyDescent="0.25">
      <c r="B383" s="3">
        <v>43645</v>
      </c>
      <c r="D383" s="6" t="s">
        <v>290</v>
      </c>
      <c r="E383" t="s">
        <v>208</v>
      </c>
      <c r="G383" s="6" t="s">
        <v>290</v>
      </c>
      <c r="H383" t="s">
        <v>208</v>
      </c>
    </row>
    <row r="384" spans="2:8" x14ac:dyDescent="0.25">
      <c r="B384" s="3">
        <v>43646</v>
      </c>
      <c r="D384" s="6" t="s">
        <v>290</v>
      </c>
      <c r="E384" t="s">
        <v>208</v>
      </c>
      <c r="G384" s="6" t="s">
        <v>290</v>
      </c>
      <c r="H384" t="s">
        <v>208</v>
      </c>
    </row>
    <row r="385" spans="2:8" x14ac:dyDescent="0.25">
      <c r="B385" s="3">
        <v>43647</v>
      </c>
      <c r="C385" s="6">
        <v>8</v>
      </c>
      <c r="D385" s="6">
        <v>31</v>
      </c>
      <c r="E385">
        <v>43654</v>
      </c>
      <c r="F385" s="6">
        <v>5</v>
      </c>
      <c r="G385" s="6">
        <v>31</v>
      </c>
      <c r="H385">
        <v>43651</v>
      </c>
    </row>
    <row r="386" spans="2:8" x14ac:dyDescent="0.25">
      <c r="B386" s="3">
        <v>43648</v>
      </c>
      <c r="C386" s="6">
        <v>9</v>
      </c>
      <c r="D386" s="6">
        <v>29</v>
      </c>
      <c r="E386">
        <v>43655</v>
      </c>
      <c r="F386" s="6">
        <v>6</v>
      </c>
      <c r="G386" s="6">
        <v>29</v>
      </c>
      <c r="H386">
        <v>43652</v>
      </c>
    </row>
    <row r="387" spans="2:8" x14ac:dyDescent="0.25">
      <c r="B387" s="3">
        <v>43649</v>
      </c>
      <c r="C387" s="6">
        <v>10</v>
      </c>
      <c r="D387" s="6">
        <v>29</v>
      </c>
      <c r="E387">
        <v>43656</v>
      </c>
      <c r="F387" s="6">
        <v>7</v>
      </c>
      <c r="G387" s="6">
        <v>29</v>
      </c>
      <c r="H387">
        <v>43653</v>
      </c>
    </row>
    <row r="388" spans="2:8" x14ac:dyDescent="0.25">
      <c r="B388" s="3">
        <v>43650</v>
      </c>
      <c r="D388" s="6" t="s">
        <v>290</v>
      </c>
      <c r="E388" t="s">
        <v>208</v>
      </c>
      <c r="G388" s="6" t="s">
        <v>290</v>
      </c>
      <c r="H388" t="s">
        <v>208</v>
      </c>
    </row>
    <row r="389" spans="2:8" x14ac:dyDescent="0.25">
      <c r="B389" s="3">
        <v>43651</v>
      </c>
      <c r="C389" s="6">
        <v>11</v>
      </c>
      <c r="D389" s="6">
        <v>30</v>
      </c>
      <c r="E389">
        <v>43657</v>
      </c>
      <c r="F389" s="6">
        <v>8</v>
      </c>
      <c r="G389" s="6">
        <v>30</v>
      </c>
      <c r="H389">
        <v>43654</v>
      </c>
    </row>
    <row r="390" spans="2:8" x14ac:dyDescent="0.25">
      <c r="B390" s="3">
        <v>43652</v>
      </c>
      <c r="D390" s="6" t="s">
        <v>290</v>
      </c>
      <c r="E390" t="s">
        <v>208</v>
      </c>
      <c r="G390" s="6" t="s">
        <v>290</v>
      </c>
      <c r="H390" t="s">
        <v>208</v>
      </c>
    </row>
    <row r="391" spans="2:8" x14ac:dyDescent="0.25">
      <c r="B391" s="3">
        <v>43653</v>
      </c>
      <c r="D391" s="6" t="s">
        <v>290</v>
      </c>
      <c r="E391" t="s">
        <v>208</v>
      </c>
      <c r="G391" s="6" t="s">
        <v>290</v>
      </c>
      <c r="H391" t="s">
        <v>208</v>
      </c>
    </row>
    <row r="392" spans="2:8" x14ac:dyDescent="0.25">
      <c r="B392" s="3">
        <v>43654</v>
      </c>
      <c r="C392" s="6">
        <v>12</v>
      </c>
      <c r="D392" s="6">
        <v>32</v>
      </c>
      <c r="E392">
        <v>43658</v>
      </c>
      <c r="F392" s="6">
        <v>9</v>
      </c>
      <c r="G392" s="6">
        <v>32</v>
      </c>
      <c r="H392">
        <v>43655</v>
      </c>
    </row>
    <row r="393" spans="2:8" x14ac:dyDescent="0.25">
      <c r="B393" s="3">
        <v>43655</v>
      </c>
      <c r="C393" s="6">
        <v>13</v>
      </c>
      <c r="D393" s="6">
        <v>32</v>
      </c>
      <c r="E393">
        <v>43659</v>
      </c>
      <c r="F393" s="6">
        <v>10</v>
      </c>
      <c r="G393" s="6">
        <v>32</v>
      </c>
      <c r="H393">
        <v>43656</v>
      </c>
    </row>
    <row r="394" spans="2:8" x14ac:dyDescent="0.25">
      <c r="B394" s="3">
        <v>43656</v>
      </c>
      <c r="C394" s="6">
        <v>14</v>
      </c>
      <c r="D394" s="6">
        <v>30</v>
      </c>
      <c r="E394">
        <v>43660</v>
      </c>
      <c r="F394" s="6">
        <v>11</v>
      </c>
      <c r="G394" s="6">
        <v>30</v>
      </c>
      <c r="H394">
        <v>43657</v>
      </c>
    </row>
    <row r="395" spans="2:8" x14ac:dyDescent="0.25">
      <c r="B395" s="3">
        <v>43657</v>
      </c>
      <c r="C395" s="6">
        <v>15</v>
      </c>
      <c r="D395" s="6">
        <v>30</v>
      </c>
      <c r="E395">
        <v>43661</v>
      </c>
      <c r="F395" s="6">
        <v>12</v>
      </c>
      <c r="G395" s="6">
        <v>30</v>
      </c>
      <c r="H395">
        <v>43658</v>
      </c>
    </row>
    <row r="396" spans="2:8" x14ac:dyDescent="0.25">
      <c r="B396" s="3">
        <v>43658</v>
      </c>
      <c r="C396" s="6">
        <v>16</v>
      </c>
      <c r="D396" s="6">
        <v>30</v>
      </c>
      <c r="E396">
        <v>43662</v>
      </c>
      <c r="F396" s="6">
        <v>13</v>
      </c>
      <c r="G396" s="6">
        <v>30</v>
      </c>
      <c r="H396">
        <v>43659</v>
      </c>
    </row>
    <row r="397" spans="2:8" x14ac:dyDescent="0.25">
      <c r="B397" s="3">
        <v>43659</v>
      </c>
      <c r="D397" s="6" t="s">
        <v>290</v>
      </c>
      <c r="E397" t="s">
        <v>208</v>
      </c>
      <c r="G397" s="6" t="s">
        <v>290</v>
      </c>
      <c r="H397" t="s">
        <v>208</v>
      </c>
    </row>
    <row r="398" spans="2:8" x14ac:dyDescent="0.25">
      <c r="B398" s="3">
        <v>43660</v>
      </c>
      <c r="D398" s="6" t="s">
        <v>290</v>
      </c>
      <c r="E398" t="s">
        <v>208</v>
      </c>
      <c r="G398" s="6" t="s">
        <v>290</v>
      </c>
      <c r="H398" t="s">
        <v>208</v>
      </c>
    </row>
    <row r="399" spans="2:8" x14ac:dyDescent="0.25">
      <c r="B399" s="3">
        <v>43661</v>
      </c>
      <c r="C399" s="6">
        <v>17</v>
      </c>
      <c r="D399" s="6">
        <v>32</v>
      </c>
      <c r="E399">
        <v>43663</v>
      </c>
      <c r="F399" s="6">
        <v>14</v>
      </c>
      <c r="G399" s="6">
        <v>32</v>
      </c>
      <c r="H399">
        <v>43660</v>
      </c>
    </row>
    <row r="400" spans="2:8" x14ac:dyDescent="0.25">
      <c r="B400" s="3">
        <v>43662</v>
      </c>
      <c r="C400" s="6">
        <v>18</v>
      </c>
      <c r="D400" s="6">
        <v>32</v>
      </c>
      <c r="E400">
        <v>43664</v>
      </c>
      <c r="F400" s="6">
        <v>15</v>
      </c>
      <c r="G400" s="6">
        <v>32</v>
      </c>
      <c r="H400">
        <v>43661</v>
      </c>
    </row>
    <row r="401" spans="2:8" x14ac:dyDescent="0.25">
      <c r="B401" s="3">
        <v>43663</v>
      </c>
      <c r="C401" s="6">
        <v>19</v>
      </c>
      <c r="D401" s="6">
        <v>30</v>
      </c>
      <c r="E401">
        <v>43665</v>
      </c>
      <c r="F401" s="6">
        <v>16</v>
      </c>
      <c r="G401" s="6">
        <v>30</v>
      </c>
      <c r="H401">
        <v>43662</v>
      </c>
    </row>
    <row r="402" spans="2:8" x14ac:dyDescent="0.25">
      <c r="B402" s="3">
        <v>43664</v>
      </c>
      <c r="C402" s="6">
        <v>20</v>
      </c>
      <c r="D402" s="6">
        <v>30</v>
      </c>
      <c r="E402">
        <v>43666</v>
      </c>
      <c r="F402" s="6">
        <v>17</v>
      </c>
      <c r="G402" s="6">
        <v>30</v>
      </c>
      <c r="H402">
        <v>43663</v>
      </c>
    </row>
    <row r="403" spans="2:8" x14ac:dyDescent="0.25">
      <c r="B403" s="3">
        <v>43665</v>
      </c>
      <c r="C403" s="6">
        <v>21</v>
      </c>
      <c r="D403" s="6">
        <v>30</v>
      </c>
      <c r="E403">
        <v>43667</v>
      </c>
      <c r="F403" s="6">
        <v>18</v>
      </c>
      <c r="G403" s="6">
        <v>30</v>
      </c>
      <c r="H403">
        <v>43664</v>
      </c>
    </row>
    <row r="404" spans="2:8" x14ac:dyDescent="0.25">
      <c r="B404" s="3">
        <v>43666</v>
      </c>
      <c r="D404" s="6" t="s">
        <v>290</v>
      </c>
      <c r="E404" t="s">
        <v>208</v>
      </c>
      <c r="G404" s="6" t="s">
        <v>290</v>
      </c>
      <c r="H404" t="s">
        <v>208</v>
      </c>
    </row>
    <row r="405" spans="2:8" x14ac:dyDescent="0.25">
      <c r="B405" s="3">
        <v>43667</v>
      </c>
      <c r="D405" s="6" t="s">
        <v>290</v>
      </c>
      <c r="E405" t="s">
        <v>208</v>
      </c>
      <c r="G405" s="6" t="s">
        <v>290</v>
      </c>
      <c r="H405" t="s">
        <v>208</v>
      </c>
    </row>
    <row r="406" spans="2:8" x14ac:dyDescent="0.25">
      <c r="B406" s="3">
        <v>43668</v>
      </c>
      <c r="C406" s="6">
        <v>1</v>
      </c>
      <c r="D406" s="6">
        <v>32</v>
      </c>
      <c r="E406">
        <v>43678</v>
      </c>
      <c r="F406" s="6">
        <v>19</v>
      </c>
      <c r="G406" s="6">
        <v>32</v>
      </c>
      <c r="H406">
        <v>43665</v>
      </c>
    </row>
    <row r="407" spans="2:8" x14ac:dyDescent="0.25">
      <c r="B407" s="3">
        <v>43669</v>
      </c>
      <c r="C407" s="6">
        <v>2</v>
      </c>
      <c r="D407" s="6">
        <v>32</v>
      </c>
      <c r="E407">
        <v>43679</v>
      </c>
      <c r="F407" s="6">
        <v>20</v>
      </c>
      <c r="G407" s="6">
        <v>32</v>
      </c>
      <c r="H407">
        <v>43666</v>
      </c>
    </row>
    <row r="408" spans="2:8" x14ac:dyDescent="0.25">
      <c r="B408" s="3">
        <v>43670</v>
      </c>
      <c r="C408" s="6">
        <v>3</v>
      </c>
      <c r="D408" s="6">
        <v>30</v>
      </c>
      <c r="E408">
        <v>43680</v>
      </c>
      <c r="F408" s="6">
        <v>21</v>
      </c>
      <c r="G408" s="6">
        <v>30</v>
      </c>
      <c r="H408">
        <v>43667</v>
      </c>
    </row>
    <row r="409" spans="2:8" x14ac:dyDescent="0.25">
      <c r="B409" s="3">
        <v>43671</v>
      </c>
      <c r="C409" s="6">
        <v>4</v>
      </c>
      <c r="D409" s="6">
        <v>30</v>
      </c>
      <c r="E409">
        <v>43681</v>
      </c>
      <c r="F409" s="6">
        <v>1</v>
      </c>
      <c r="G409" s="6">
        <v>30</v>
      </c>
      <c r="H409">
        <v>43678</v>
      </c>
    </row>
    <row r="410" spans="2:8" x14ac:dyDescent="0.25">
      <c r="B410" s="3">
        <v>43672</v>
      </c>
      <c r="C410" s="6">
        <v>5</v>
      </c>
      <c r="D410" s="6">
        <v>30</v>
      </c>
      <c r="E410">
        <v>43682</v>
      </c>
      <c r="F410" s="6">
        <v>2</v>
      </c>
      <c r="G410" s="6">
        <v>30</v>
      </c>
      <c r="H410">
        <v>43679</v>
      </c>
    </row>
    <row r="411" spans="2:8" x14ac:dyDescent="0.25">
      <c r="B411" s="3">
        <v>43673</v>
      </c>
      <c r="D411" s="6" t="s">
        <v>290</v>
      </c>
      <c r="E411" t="s">
        <v>208</v>
      </c>
      <c r="G411" s="6" t="s">
        <v>290</v>
      </c>
      <c r="H411" t="s">
        <v>208</v>
      </c>
    </row>
    <row r="412" spans="2:8" x14ac:dyDescent="0.25">
      <c r="B412" s="3">
        <v>43674</v>
      </c>
      <c r="D412" s="6" t="s">
        <v>290</v>
      </c>
      <c r="E412" t="s">
        <v>208</v>
      </c>
      <c r="G412" s="6" t="s">
        <v>290</v>
      </c>
      <c r="H412" t="s">
        <v>208</v>
      </c>
    </row>
    <row r="413" spans="2:8" x14ac:dyDescent="0.25">
      <c r="B413" s="3">
        <v>43675</v>
      </c>
      <c r="C413" s="6">
        <v>6</v>
      </c>
      <c r="D413" s="6">
        <v>32</v>
      </c>
      <c r="E413">
        <v>43683</v>
      </c>
      <c r="F413" s="6">
        <v>3</v>
      </c>
      <c r="G413" s="6">
        <v>32</v>
      </c>
      <c r="H413">
        <v>43680</v>
      </c>
    </row>
    <row r="414" spans="2:8" x14ac:dyDescent="0.25">
      <c r="B414" s="3">
        <v>43676</v>
      </c>
      <c r="C414" s="6">
        <v>7</v>
      </c>
      <c r="D414" s="6">
        <v>32</v>
      </c>
      <c r="E414">
        <v>43684</v>
      </c>
      <c r="F414" s="6">
        <v>4</v>
      </c>
      <c r="G414" s="6">
        <v>32</v>
      </c>
      <c r="H414">
        <v>43681</v>
      </c>
    </row>
    <row r="415" spans="2:8" x14ac:dyDescent="0.25">
      <c r="B415" s="3">
        <v>43677</v>
      </c>
      <c r="C415" s="6">
        <v>8</v>
      </c>
      <c r="D415" s="6">
        <v>30</v>
      </c>
      <c r="E415">
        <v>43685</v>
      </c>
      <c r="F415" s="6">
        <v>5</v>
      </c>
      <c r="G415" s="6">
        <v>30</v>
      </c>
      <c r="H415">
        <v>43682</v>
      </c>
    </row>
    <row r="416" spans="2:8" x14ac:dyDescent="0.25">
      <c r="B416" s="3">
        <v>43678</v>
      </c>
      <c r="C416" s="6">
        <v>9</v>
      </c>
      <c r="D416" s="6">
        <v>30</v>
      </c>
      <c r="E416">
        <v>43686</v>
      </c>
      <c r="F416" s="6">
        <v>6</v>
      </c>
      <c r="G416" s="6">
        <v>30</v>
      </c>
      <c r="H416">
        <v>43683</v>
      </c>
    </row>
    <row r="417" spans="2:8" x14ac:dyDescent="0.25">
      <c r="B417" s="3">
        <v>43679</v>
      </c>
      <c r="C417" s="6">
        <v>10</v>
      </c>
      <c r="D417" s="6">
        <v>30</v>
      </c>
      <c r="E417">
        <v>43687</v>
      </c>
      <c r="F417" s="6">
        <v>7</v>
      </c>
      <c r="G417" s="6">
        <v>30</v>
      </c>
      <c r="H417">
        <v>43684</v>
      </c>
    </row>
    <row r="418" spans="2:8" x14ac:dyDescent="0.25">
      <c r="B418" s="3">
        <v>43680</v>
      </c>
      <c r="D418" s="6" t="s">
        <v>290</v>
      </c>
      <c r="E418" t="s">
        <v>208</v>
      </c>
      <c r="G418" s="6" t="s">
        <v>290</v>
      </c>
      <c r="H418" t="s">
        <v>208</v>
      </c>
    </row>
    <row r="419" spans="2:8" x14ac:dyDescent="0.25">
      <c r="B419" s="3">
        <v>43681</v>
      </c>
      <c r="D419" s="6" t="s">
        <v>290</v>
      </c>
      <c r="E419" t="s">
        <v>208</v>
      </c>
      <c r="G419" s="6" t="s">
        <v>290</v>
      </c>
      <c r="H419" t="s">
        <v>208</v>
      </c>
    </row>
    <row r="420" spans="2:8" x14ac:dyDescent="0.25">
      <c r="B420" s="3">
        <v>43682</v>
      </c>
      <c r="C420" s="6">
        <v>11</v>
      </c>
      <c r="D420" s="6">
        <v>31</v>
      </c>
      <c r="E420">
        <v>43688</v>
      </c>
      <c r="F420" s="6">
        <v>8</v>
      </c>
      <c r="G420" s="6">
        <v>31</v>
      </c>
      <c r="H420">
        <v>43685</v>
      </c>
    </row>
    <row r="421" spans="2:8" x14ac:dyDescent="0.25">
      <c r="B421" s="3">
        <v>43683</v>
      </c>
      <c r="C421" s="6">
        <v>12</v>
      </c>
      <c r="D421" s="6">
        <v>29</v>
      </c>
      <c r="E421">
        <v>43689</v>
      </c>
      <c r="F421" s="6">
        <v>9</v>
      </c>
      <c r="G421" s="6">
        <v>29</v>
      </c>
      <c r="H421">
        <v>43686</v>
      </c>
    </row>
    <row r="422" spans="2:8" x14ac:dyDescent="0.25">
      <c r="B422" s="3">
        <v>43684</v>
      </c>
      <c r="C422" s="6">
        <v>13</v>
      </c>
      <c r="D422" s="6">
        <v>29</v>
      </c>
      <c r="E422">
        <v>43690</v>
      </c>
      <c r="F422" s="6">
        <v>10</v>
      </c>
      <c r="G422" s="6">
        <v>29</v>
      </c>
      <c r="H422">
        <v>43687</v>
      </c>
    </row>
    <row r="423" spans="2:8" x14ac:dyDescent="0.25">
      <c r="B423" s="3">
        <v>43685</v>
      </c>
      <c r="C423" s="6">
        <v>14</v>
      </c>
      <c r="D423" s="6">
        <v>29</v>
      </c>
      <c r="E423">
        <v>43691</v>
      </c>
      <c r="F423" s="6">
        <v>11</v>
      </c>
      <c r="G423" s="6">
        <v>29</v>
      </c>
      <c r="H423">
        <v>43688</v>
      </c>
    </row>
    <row r="424" spans="2:8" x14ac:dyDescent="0.25">
      <c r="B424" s="3">
        <v>43686</v>
      </c>
      <c r="C424" s="6">
        <v>15</v>
      </c>
      <c r="D424" s="6">
        <v>29</v>
      </c>
      <c r="E424">
        <v>43692</v>
      </c>
      <c r="F424" s="6">
        <v>12</v>
      </c>
      <c r="G424" s="6">
        <v>29</v>
      </c>
      <c r="H424">
        <v>43689</v>
      </c>
    </row>
    <row r="425" spans="2:8" x14ac:dyDescent="0.25">
      <c r="B425" s="3">
        <v>43687</v>
      </c>
      <c r="D425" s="6" t="s">
        <v>290</v>
      </c>
      <c r="E425" t="s">
        <v>208</v>
      </c>
      <c r="G425" s="6" t="s">
        <v>290</v>
      </c>
      <c r="H425" t="s">
        <v>208</v>
      </c>
    </row>
    <row r="426" spans="2:8" x14ac:dyDescent="0.25">
      <c r="B426" s="3">
        <v>43688</v>
      </c>
      <c r="D426" s="6" t="s">
        <v>290</v>
      </c>
      <c r="E426" t="s">
        <v>208</v>
      </c>
      <c r="G426" s="6" t="s">
        <v>290</v>
      </c>
      <c r="H426" t="s">
        <v>208</v>
      </c>
    </row>
    <row r="427" spans="2:8" x14ac:dyDescent="0.25">
      <c r="B427" s="3">
        <v>43689</v>
      </c>
      <c r="C427" s="6">
        <v>16</v>
      </c>
      <c r="D427" s="6">
        <v>31</v>
      </c>
      <c r="E427">
        <v>43693</v>
      </c>
      <c r="G427" s="6" t="s">
        <v>290</v>
      </c>
      <c r="H427" t="s">
        <v>208</v>
      </c>
    </row>
    <row r="428" spans="2:8" x14ac:dyDescent="0.25">
      <c r="B428" s="3">
        <v>43690</v>
      </c>
      <c r="C428" s="6">
        <v>17</v>
      </c>
      <c r="D428" s="6">
        <v>29</v>
      </c>
      <c r="E428">
        <v>43694</v>
      </c>
      <c r="F428" s="6">
        <v>13</v>
      </c>
      <c r="G428" s="6">
        <v>32</v>
      </c>
      <c r="H428">
        <v>43690</v>
      </c>
    </row>
    <row r="429" spans="2:8" x14ac:dyDescent="0.25">
      <c r="B429" s="3">
        <v>43691</v>
      </c>
      <c r="C429" s="6">
        <v>18</v>
      </c>
      <c r="D429" s="6">
        <v>29</v>
      </c>
      <c r="E429">
        <v>43695</v>
      </c>
      <c r="F429" s="6">
        <v>14</v>
      </c>
      <c r="G429" s="6">
        <v>30</v>
      </c>
      <c r="H429">
        <v>43691</v>
      </c>
    </row>
    <row r="430" spans="2:8" x14ac:dyDescent="0.25">
      <c r="B430" s="3">
        <v>43692</v>
      </c>
      <c r="C430" s="6">
        <v>19</v>
      </c>
      <c r="D430" s="6">
        <v>29</v>
      </c>
      <c r="E430">
        <v>43696</v>
      </c>
      <c r="F430" s="6">
        <v>15</v>
      </c>
      <c r="G430" s="6">
        <v>30</v>
      </c>
      <c r="H430">
        <v>43692</v>
      </c>
    </row>
    <row r="431" spans="2:8" x14ac:dyDescent="0.25">
      <c r="B431" s="3">
        <v>43693</v>
      </c>
      <c r="C431" s="6">
        <v>20</v>
      </c>
      <c r="D431" s="6">
        <v>29</v>
      </c>
      <c r="E431">
        <v>43697</v>
      </c>
      <c r="F431" s="6">
        <v>16</v>
      </c>
      <c r="G431" s="6">
        <v>30</v>
      </c>
      <c r="H431">
        <v>43693</v>
      </c>
    </row>
    <row r="432" spans="2:8" x14ac:dyDescent="0.25">
      <c r="B432" s="3">
        <v>43694</v>
      </c>
      <c r="D432" s="6" t="s">
        <v>290</v>
      </c>
      <c r="E432" t="s">
        <v>208</v>
      </c>
      <c r="G432" s="6" t="s">
        <v>290</v>
      </c>
      <c r="H432" t="s">
        <v>208</v>
      </c>
    </row>
    <row r="433" spans="2:8" x14ac:dyDescent="0.25">
      <c r="B433" s="3">
        <v>43695</v>
      </c>
      <c r="D433" s="6" t="s">
        <v>290</v>
      </c>
      <c r="E433" t="s">
        <v>208</v>
      </c>
      <c r="G433" s="6" t="s">
        <v>290</v>
      </c>
      <c r="H433" t="s">
        <v>208</v>
      </c>
    </row>
    <row r="434" spans="2:8" x14ac:dyDescent="0.25">
      <c r="B434" s="3">
        <v>43696</v>
      </c>
      <c r="C434" s="6">
        <v>21</v>
      </c>
      <c r="D434" s="6">
        <v>31</v>
      </c>
      <c r="E434">
        <v>43698</v>
      </c>
      <c r="F434" s="6">
        <v>17</v>
      </c>
      <c r="G434" s="6">
        <v>32</v>
      </c>
      <c r="H434">
        <v>43694</v>
      </c>
    </row>
    <row r="435" spans="2:8" x14ac:dyDescent="0.25">
      <c r="B435" s="3">
        <v>43697</v>
      </c>
      <c r="C435" s="6">
        <v>1</v>
      </c>
      <c r="D435" s="6">
        <v>29</v>
      </c>
      <c r="E435">
        <v>43709</v>
      </c>
      <c r="F435" s="6">
        <v>18</v>
      </c>
      <c r="G435" s="6">
        <v>32</v>
      </c>
      <c r="H435">
        <v>43695</v>
      </c>
    </row>
    <row r="436" spans="2:8" x14ac:dyDescent="0.25">
      <c r="B436" s="3">
        <v>43698</v>
      </c>
      <c r="C436" s="6">
        <v>2</v>
      </c>
      <c r="D436" s="6">
        <v>29</v>
      </c>
      <c r="E436">
        <v>43710</v>
      </c>
      <c r="F436" s="6">
        <v>19</v>
      </c>
      <c r="G436" s="6">
        <v>30</v>
      </c>
      <c r="H436">
        <v>43696</v>
      </c>
    </row>
    <row r="437" spans="2:8" x14ac:dyDescent="0.25">
      <c r="B437" s="3">
        <v>43699</v>
      </c>
      <c r="C437" s="6">
        <v>3</v>
      </c>
      <c r="D437" s="6">
        <v>29</v>
      </c>
      <c r="E437">
        <v>43711</v>
      </c>
      <c r="F437" s="6">
        <v>20</v>
      </c>
      <c r="G437" s="6">
        <v>30</v>
      </c>
      <c r="H437">
        <v>43697</v>
      </c>
    </row>
    <row r="438" spans="2:8" x14ac:dyDescent="0.25">
      <c r="B438" s="3">
        <v>43700</v>
      </c>
      <c r="C438" s="6">
        <v>4</v>
      </c>
      <c r="D438" s="6">
        <v>29</v>
      </c>
      <c r="E438">
        <v>43712</v>
      </c>
      <c r="F438" s="6">
        <v>21</v>
      </c>
      <c r="G438" s="6">
        <v>30</v>
      </c>
      <c r="H438">
        <v>43698</v>
      </c>
    </row>
    <row r="439" spans="2:8" x14ac:dyDescent="0.25">
      <c r="B439" s="3">
        <v>43701</v>
      </c>
      <c r="D439" s="6" t="s">
        <v>290</v>
      </c>
      <c r="E439" t="s">
        <v>208</v>
      </c>
      <c r="G439" s="6" t="s">
        <v>290</v>
      </c>
      <c r="H439" t="s">
        <v>208</v>
      </c>
    </row>
    <row r="440" spans="2:8" x14ac:dyDescent="0.25">
      <c r="B440" s="3">
        <v>43702</v>
      </c>
      <c r="D440" s="6" t="s">
        <v>290</v>
      </c>
      <c r="E440" t="s">
        <v>208</v>
      </c>
      <c r="G440" s="6" t="s">
        <v>290</v>
      </c>
      <c r="H440" t="s">
        <v>208</v>
      </c>
    </row>
    <row r="441" spans="2:8" x14ac:dyDescent="0.25">
      <c r="B441" s="3">
        <v>43703</v>
      </c>
      <c r="C441" s="6">
        <v>5</v>
      </c>
      <c r="D441" s="6">
        <v>31</v>
      </c>
      <c r="E441">
        <v>43713</v>
      </c>
      <c r="F441" s="6">
        <v>1</v>
      </c>
      <c r="G441" s="6">
        <v>32</v>
      </c>
      <c r="H441">
        <v>43709</v>
      </c>
    </row>
    <row r="442" spans="2:8" x14ac:dyDescent="0.25">
      <c r="B442" s="3">
        <v>43704</v>
      </c>
      <c r="C442" s="6">
        <v>6</v>
      </c>
      <c r="D442" s="6">
        <v>29</v>
      </c>
      <c r="E442">
        <v>43714</v>
      </c>
      <c r="F442" s="6">
        <v>2</v>
      </c>
      <c r="G442" s="6">
        <v>32</v>
      </c>
      <c r="H442">
        <v>43710</v>
      </c>
    </row>
    <row r="443" spans="2:8" x14ac:dyDescent="0.25">
      <c r="B443" s="3">
        <v>43705</v>
      </c>
      <c r="C443" s="6">
        <v>7</v>
      </c>
      <c r="D443" s="6">
        <v>29</v>
      </c>
      <c r="E443">
        <v>43715</v>
      </c>
      <c r="F443" s="6">
        <v>3</v>
      </c>
      <c r="G443" s="6">
        <v>30</v>
      </c>
      <c r="H443">
        <v>43711</v>
      </c>
    </row>
    <row r="444" spans="2:8" x14ac:dyDescent="0.25">
      <c r="B444" s="3">
        <v>43706</v>
      </c>
      <c r="C444" s="6">
        <v>8</v>
      </c>
      <c r="D444" s="6">
        <v>29</v>
      </c>
      <c r="E444">
        <v>43716</v>
      </c>
      <c r="F444" s="6">
        <v>4</v>
      </c>
      <c r="G444" s="6">
        <v>30</v>
      </c>
      <c r="H444">
        <v>43712</v>
      </c>
    </row>
    <row r="445" spans="2:8" x14ac:dyDescent="0.25">
      <c r="B445" s="3">
        <v>43707</v>
      </c>
      <c r="C445" s="6">
        <v>9</v>
      </c>
      <c r="D445" s="6">
        <v>29</v>
      </c>
      <c r="E445">
        <v>43717</v>
      </c>
      <c r="F445" s="6">
        <v>5</v>
      </c>
      <c r="G445" s="6">
        <v>30</v>
      </c>
      <c r="H445">
        <v>43713</v>
      </c>
    </row>
    <row r="446" spans="2:8" x14ac:dyDescent="0.25">
      <c r="B446" s="3">
        <v>43708</v>
      </c>
      <c r="D446" s="6" t="s">
        <v>290</v>
      </c>
      <c r="E446" t="s">
        <v>208</v>
      </c>
      <c r="G446" s="6" t="s">
        <v>290</v>
      </c>
      <c r="H446" t="s">
        <v>208</v>
      </c>
    </row>
    <row r="447" spans="2:8" x14ac:dyDescent="0.25">
      <c r="B447" s="3">
        <v>43709</v>
      </c>
      <c r="D447" s="6" t="s">
        <v>290</v>
      </c>
      <c r="E447" t="s">
        <v>208</v>
      </c>
      <c r="G447" s="6" t="s">
        <v>290</v>
      </c>
      <c r="H447" t="s">
        <v>208</v>
      </c>
    </row>
    <row r="448" spans="2:8" x14ac:dyDescent="0.25">
      <c r="B448" s="3">
        <v>43710</v>
      </c>
      <c r="D448" s="6" t="s">
        <v>290</v>
      </c>
      <c r="E448" t="s">
        <v>208</v>
      </c>
      <c r="G448" s="6" t="s">
        <v>290</v>
      </c>
      <c r="H448" t="s">
        <v>208</v>
      </c>
    </row>
    <row r="449" spans="2:8" x14ac:dyDescent="0.25">
      <c r="B449" s="3">
        <v>43711</v>
      </c>
      <c r="C449" s="6">
        <v>10</v>
      </c>
      <c r="D449" s="6">
        <v>32</v>
      </c>
      <c r="E449">
        <v>43718</v>
      </c>
      <c r="F449" s="6">
        <v>6</v>
      </c>
      <c r="G449" s="6">
        <v>33</v>
      </c>
      <c r="H449">
        <v>43714</v>
      </c>
    </row>
    <row r="450" spans="2:8" x14ac:dyDescent="0.25">
      <c r="B450" s="3">
        <v>43712</v>
      </c>
      <c r="C450" s="6">
        <v>11</v>
      </c>
      <c r="D450" s="6">
        <v>30</v>
      </c>
      <c r="E450">
        <v>43719</v>
      </c>
      <c r="F450" s="6">
        <v>7</v>
      </c>
      <c r="G450" s="6">
        <v>33</v>
      </c>
      <c r="H450">
        <v>43715</v>
      </c>
    </row>
    <row r="451" spans="2:8" x14ac:dyDescent="0.25">
      <c r="B451" s="3">
        <v>43713</v>
      </c>
      <c r="C451" s="6">
        <v>12</v>
      </c>
      <c r="D451" s="6">
        <v>30</v>
      </c>
      <c r="E451">
        <v>43720</v>
      </c>
      <c r="F451" s="6">
        <v>8</v>
      </c>
      <c r="G451" s="6">
        <v>31</v>
      </c>
      <c r="H451">
        <v>43716</v>
      </c>
    </row>
    <row r="452" spans="2:8" x14ac:dyDescent="0.25">
      <c r="B452" s="3">
        <v>43714</v>
      </c>
      <c r="C452" s="6">
        <v>13</v>
      </c>
      <c r="D452" s="6">
        <v>30</v>
      </c>
      <c r="E452">
        <v>43721</v>
      </c>
      <c r="F452" s="6">
        <v>9</v>
      </c>
      <c r="G452" s="6">
        <v>31</v>
      </c>
      <c r="H452">
        <v>43717</v>
      </c>
    </row>
    <row r="453" spans="2:8" x14ac:dyDescent="0.25">
      <c r="B453" s="3">
        <v>43715</v>
      </c>
      <c r="D453" s="6" t="s">
        <v>290</v>
      </c>
      <c r="E453" t="s">
        <v>208</v>
      </c>
      <c r="G453" s="6" t="s">
        <v>290</v>
      </c>
      <c r="H453" t="s">
        <v>208</v>
      </c>
    </row>
    <row r="454" spans="2:8" x14ac:dyDescent="0.25">
      <c r="B454" s="3">
        <v>43716</v>
      </c>
      <c r="D454" s="6" t="s">
        <v>290</v>
      </c>
      <c r="E454" t="s">
        <v>208</v>
      </c>
      <c r="G454" s="6" t="s">
        <v>290</v>
      </c>
      <c r="H454" t="s">
        <v>208</v>
      </c>
    </row>
    <row r="455" spans="2:8" x14ac:dyDescent="0.25">
      <c r="B455" s="3">
        <v>43717</v>
      </c>
      <c r="C455" s="6">
        <v>14</v>
      </c>
      <c r="D455" s="6">
        <v>32</v>
      </c>
      <c r="E455">
        <v>43722</v>
      </c>
      <c r="F455" s="6">
        <v>10</v>
      </c>
      <c r="G455" s="6">
        <v>33</v>
      </c>
      <c r="H455">
        <v>43718</v>
      </c>
    </row>
    <row r="456" spans="2:8" x14ac:dyDescent="0.25">
      <c r="B456" s="3">
        <v>43718</v>
      </c>
      <c r="C456" s="6">
        <v>15</v>
      </c>
      <c r="D456" s="6">
        <v>32</v>
      </c>
      <c r="E456">
        <v>43723</v>
      </c>
      <c r="F456" s="6">
        <v>11</v>
      </c>
      <c r="G456" s="6">
        <v>33</v>
      </c>
      <c r="H456">
        <v>43719</v>
      </c>
    </row>
    <row r="457" spans="2:8" x14ac:dyDescent="0.25">
      <c r="B457" s="3">
        <v>43719</v>
      </c>
      <c r="C457" s="6">
        <v>16</v>
      </c>
      <c r="D457" s="6">
        <v>30</v>
      </c>
      <c r="E457">
        <v>43724</v>
      </c>
      <c r="F457" s="6">
        <v>12</v>
      </c>
      <c r="G457" s="6">
        <v>33</v>
      </c>
      <c r="H457">
        <v>43720</v>
      </c>
    </row>
    <row r="458" spans="2:8" x14ac:dyDescent="0.25">
      <c r="B458" s="3">
        <v>43720</v>
      </c>
      <c r="C458" s="6">
        <v>17</v>
      </c>
      <c r="D458" s="6">
        <v>30</v>
      </c>
      <c r="E458">
        <v>43725</v>
      </c>
      <c r="F458" s="6">
        <v>13</v>
      </c>
      <c r="G458" s="6">
        <v>30</v>
      </c>
      <c r="H458">
        <v>43721</v>
      </c>
    </row>
    <row r="459" spans="2:8" x14ac:dyDescent="0.25">
      <c r="B459" s="3">
        <v>43721</v>
      </c>
      <c r="C459" s="6">
        <v>18</v>
      </c>
      <c r="D459" s="6">
        <v>30</v>
      </c>
      <c r="E459">
        <v>43726</v>
      </c>
      <c r="F459" s="6">
        <v>14</v>
      </c>
      <c r="G459" s="6">
        <v>30</v>
      </c>
      <c r="H459">
        <v>43722</v>
      </c>
    </row>
    <row r="460" spans="2:8" x14ac:dyDescent="0.25">
      <c r="B460" s="3">
        <v>43722</v>
      </c>
      <c r="D460" s="6" t="s">
        <v>290</v>
      </c>
      <c r="E460" t="s">
        <v>208</v>
      </c>
      <c r="G460" s="6" t="s">
        <v>290</v>
      </c>
      <c r="H460" t="s">
        <v>208</v>
      </c>
    </row>
    <row r="461" spans="2:8" x14ac:dyDescent="0.25">
      <c r="B461" s="3">
        <v>43723</v>
      </c>
      <c r="D461" s="6" t="s">
        <v>290</v>
      </c>
      <c r="E461" t="s">
        <v>208</v>
      </c>
      <c r="G461" s="6" t="s">
        <v>290</v>
      </c>
      <c r="H461" t="s">
        <v>208</v>
      </c>
    </row>
    <row r="462" spans="2:8" x14ac:dyDescent="0.25">
      <c r="B462" s="3">
        <v>43724</v>
      </c>
      <c r="C462" s="6">
        <v>19</v>
      </c>
      <c r="D462" s="6">
        <v>32</v>
      </c>
      <c r="E462">
        <v>43727</v>
      </c>
      <c r="F462" s="6">
        <v>15</v>
      </c>
      <c r="G462" s="6">
        <v>32</v>
      </c>
      <c r="H462">
        <v>43723</v>
      </c>
    </row>
    <row r="463" spans="2:8" x14ac:dyDescent="0.25">
      <c r="B463" s="3">
        <v>43725</v>
      </c>
      <c r="C463" s="6">
        <v>20</v>
      </c>
      <c r="D463" s="6">
        <v>32</v>
      </c>
      <c r="E463">
        <v>43728</v>
      </c>
      <c r="F463" s="6">
        <v>16</v>
      </c>
      <c r="G463" s="6">
        <v>32</v>
      </c>
      <c r="H463">
        <v>43724</v>
      </c>
    </row>
    <row r="464" spans="2:8" x14ac:dyDescent="0.25">
      <c r="B464" s="3">
        <v>43726</v>
      </c>
      <c r="C464" s="6">
        <v>21</v>
      </c>
      <c r="D464" s="6">
        <v>30</v>
      </c>
      <c r="E464">
        <v>43729</v>
      </c>
      <c r="F464" s="6">
        <v>17</v>
      </c>
      <c r="G464" s="6">
        <v>30</v>
      </c>
      <c r="H464">
        <v>43725</v>
      </c>
    </row>
    <row r="465" spans="2:8" x14ac:dyDescent="0.25">
      <c r="B465" s="3">
        <v>43727</v>
      </c>
      <c r="C465" s="6">
        <v>1</v>
      </c>
      <c r="D465" s="6">
        <v>30</v>
      </c>
      <c r="E465">
        <v>43739</v>
      </c>
      <c r="F465" s="6">
        <v>18</v>
      </c>
      <c r="G465" s="6">
        <v>30</v>
      </c>
      <c r="H465">
        <v>43726</v>
      </c>
    </row>
    <row r="466" spans="2:8" x14ac:dyDescent="0.25">
      <c r="B466" s="3">
        <v>43728</v>
      </c>
      <c r="C466" s="6">
        <v>2</v>
      </c>
      <c r="D466" s="6">
        <v>30</v>
      </c>
      <c r="E466">
        <v>43740</v>
      </c>
      <c r="F466" s="6">
        <v>19</v>
      </c>
      <c r="G466" s="6">
        <v>30</v>
      </c>
      <c r="H466">
        <v>43727</v>
      </c>
    </row>
    <row r="467" spans="2:8" x14ac:dyDescent="0.25">
      <c r="B467" s="3">
        <v>43729</v>
      </c>
      <c r="D467" s="6" t="s">
        <v>290</v>
      </c>
      <c r="E467" t="s">
        <v>208</v>
      </c>
      <c r="G467" s="6" t="s">
        <v>290</v>
      </c>
      <c r="H467" t="s">
        <v>208</v>
      </c>
    </row>
    <row r="468" spans="2:8" x14ac:dyDescent="0.25">
      <c r="B468" s="3">
        <v>43730</v>
      </c>
      <c r="D468" s="6" t="s">
        <v>290</v>
      </c>
      <c r="E468" t="s">
        <v>208</v>
      </c>
      <c r="G468" s="6" t="s">
        <v>290</v>
      </c>
      <c r="H468" t="s">
        <v>208</v>
      </c>
    </row>
    <row r="469" spans="2:8" x14ac:dyDescent="0.25">
      <c r="B469" s="3">
        <v>43731</v>
      </c>
      <c r="C469" s="6">
        <v>3</v>
      </c>
      <c r="D469" s="6">
        <v>32</v>
      </c>
      <c r="E469">
        <v>43741</v>
      </c>
      <c r="F469" s="6">
        <v>20</v>
      </c>
      <c r="G469" s="6">
        <v>32</v>
      </c>
      <c r="H469">
        <v>43728</v>
      </c>
    </row>
    <row r="470" spans="2:8" x14ac:dyDescent="0.25">
      <c r="B470" s="3">
        <v>43732</v>
      </c>
      <c r="C470" s="6">
        <v>4</v>
      </c>
      <c r="D470" s="6">
        <v>32</v>
      </c>
      <c r="E470">
        <v>43742</v>
      </c>
      <c r="F470" s="6">
        <v>21</v>
      </c>
      <c r="G470" s="6">
        <v>32</v>
      </c>
      <c r="H470">
        <v>43729</v>
      </c>
    </row>
    <row r="471" spans="2:8" x14ac:dyDescent="0.25">
      <c r="B471" s="3">
        <v>43733</v>
      </c>
      <c r="C471" s="6">
        <v>5</v>
      </c>
      <c r="D471" s="6">
        <v>30</v>
      </c>
      <c r="E471">
        <v>43743</v>
      </c>
      <c r="F471" s="6">
        <v>1</v>
      </c>
      <c r="G471" s="6">
        <v>30</v>
      </c>
      <c r="H471">
        <v>43739</v>
      </c>
    </row>
    <row r="472" spans="2:8" x14ac:dyDescent="0.25">
      <c r="B472" s="3">
        <v>43734</v>
      </c>
      <c r="C472" s="6">
        <v>6</v>
      </c>
      <c r="D472" s="6">
        <v>30</v>
      </c>
      <c r="E472">
        <v>43744</v>
      </c>
      <c r="F472" s="6">
        <v>2</v>
      </c>
      <c r="G472" s="6">
        <v>30</v>
      </c>
      <c r="H472">
        <v>43740</v>
      </c>
    </row>
    <row r="473" spans="2:8" x14ac:dyDescent="0.25">
      <c r="B473" s="3">
        <v>43735</v>
      </c>
      <c r="C473" s="6">
        <v>7</v>
      </c>
      <c r="D473" s="6">
        <v>30</v>
      </c>
      <c r="E473">
        <v>43745</v>
      </c>
      <c r="F473" s="6">
        <v>3</v>
      </c>
      <c r="G473" s="6">
        <v>30</v>
      </c>
      <c r="H473">
        <v>43741</v>
      </c>
    </row>
    <row r="474" spans="2:8" x14ac:dyDescent="0.25">
      <c r="B474" s="3">
        <v>43736</v>
      </c>
      <c r="D474" s="6" t="s">
        <v>290</v>
      </c>
      <c r="E474" t="s">
        <v>208</v>
      </c>
      <c r="G474" s="6" t="s">
        <v>290</v>
      </c>
      <c r="H474" t="s">
        <v>208</v>
      </c>
    </row>
    <row r="475" spans="2:8" x14ac:dyDescent="0.25">
      <c r="B475" s="3">
        <v>43737</v>
      </c>
      <c r="D475" s="6" t="s">
        <v>290</v>
      </c>
      <c r="E475" t="s">
        <v>208</v>
      </c>
      <c r="G475" s="6" t="s">
        <v>290</v>
      </c>
      <c r="H475" t="s">
        <v>208</v>
      </c>
    </row>
    <row r="476" spans="2:8" x14ac:dyDescent="0.25">
      <c r="B476" s="3">
        <v>43738</v>
      </c>
      <c r="C476" s="6">
        <v>8</v>
      </c>
      <c r="D476" s="6">
        <v>32</v>
      </c>
      <c r="E476">
        <v>43746</v>
      </c>
      <c r="F476" s="6">
        <v>4</v>
      </c>
      <c r="G476" s="6">
        <v>32</v>
      </c>
      <c r="H476">
        <v>43742</v>
      </c>
    </row>
    <row r="477" spans="2:8" x14ac:dyDescent="0.25">
      <c r="B477" s="3">
        <v>43739</v>
      </c>
      <c r="C477" s="6">
        <v>9</v>
      </c>
      <c r="D477" s="6">
        <v>32</v>
      </c>
      <c r="E477">
        <v>43747</v>
      </c>
      <c r="F477" s="6">
        <v>5</v>
      </c>
      <c r="G477" s="6">
        <v>32</v>
      </c>
      <c r="H477">
        <v>43743</v>
      </c>
    </row>
    <row r="478" spans="2:8" x14ac:dyDescent="0.25">
      <c r="B478" s="3">
        <v>43740</v>
      </c>
      <c r="C478" s="6">
        <v>10</v>
      </c>
      <c r="D478" s="6">
        <v>29</v>
      </c>
      <c r="E478">
        <v>43748</v>
      </c>
      <c r="F478" s="6">
        <v>6</v>
      </c>
      <c r="G478" s="6">
        <v>29</v>
      </c>
      <c r="H478">
        <v>43744</v>
      </c>
    </row>
    <row r="479" spans="2:8" x14ac:dyDescent="0.25">
      <c r="B479" s="3">
        <v>43741</v>
      </c>
      <c r="C479" s="6">
        <v>11</v>
      </c>
      <c r="D479" s="6">
        <v>29</v>
      </c>
      <c r="E479">
        <v>43749</v>
      </c>
      <c r="F479" s="6">
        <v>7</v>
      </c>
      <c r="G479" s="6">
        <v>29</v>
      </c>
      <c r="H479">
        <v>43745</v>
      </c>
    </row>
    <row r="480" spans="2:8" x14ac:dyDescent="0.25">
      <c r="B480" s="3">
        <v>43742</v>
      </c>
      <c r="C480" s="6">
        <v>12</v>
      </c>
      <c r="D480" s="6">
        <v>29</v>
      </c>
      <c r="E480">
        <v>43750</v>
      </c>
      <c r="F480" s="6">
        <v>8</v>
      </c>
      <c r="G480" s="6">
        <v>29</v>
      </c>
      <c r="H480">
        <v>43746</v>
      </c>
    </row>
    <row r="481" spans="2:8" x14ac:dyDescent="0.25">
      <c r="B481" s="3">
        <v>43743</v>
      </c>
      <c r="D481" s="6" t="s">
        <v>290</v>
      </c>
      <c r="E481" t="s">
        <v>208</v>
      </c>
      <c r="G481" s="6" t="s">
        <v>290</v>
      </c>
      <c r="H481" t="s">
        <v>208</v>
      </c>
    </row>
    <row r="482" spans="2:8" x14ac:dyDescent="0.25">
      <c r="B482" s="3">
        <v>43744</v>
      </c>
      <c r="D482" s="6" t="s">
        <v>290</v>
      </c>
      <c r="E482" t="s">
        <v>208</v>
      </c>
      <c r="G482" s="6" t="s">
        <v>290</v>
      </c>
      <c r="H482" t="s">
        <v>208</v>
      </c>
    </row>
    <row r="483" spans="2:8" x14ac:dyDescent="0.25">
      <c r="B483" s="3">
        <v>43745</v>
      </c>
      <c r="C483" s="6">
        <v>13</v>
      </c>
      <c r="D483" s="6">
        <v>31</v>
      </c>
      <c r="E483">
        <v>43751</v>
      </c>
      <c r="G483" s="6" t="s">
        <v>290</v>
      </c>
      <c r="H483" t="s">
        <v>208</v>
      </c>
    </row>
    <row r="484" spans="2:8" x14ac:dyDescent="0.25">
      <c r="B484" s="3">
        <v>43746</v>
      </c>
      <c r="C484" s="6">
        <v>14</v>
      </c>
      <c r="D484" s="6">
        <v>29</v>
      </c>
      <c r="E484">
        <v>43752</v>
      </c>
      <c r="F484" s="6">
        <v>9</v>
      </c>
      <c r="G484" s="6">
        <v>32</v>
      </c>
      <c r="H484">
        <v>43747</v>
      </c>
    </row>
    <row r="485" spans="2:8" x14ac:dyDescent="0.25">
      <c r="B485" s="3">
        <v>43747</v>
      </c>
      <c r="C485" s="6">
        <v>15</v>
      </c>
      <c r="D485" s="6">
        <v>29</v>
      </c>
      <c r="E485">
        <v>43753</v>
      </c>
      <c r="F485" s="6">
        <v>10</v>
      </c>
      <c r="G485" s="6">
        <v>30</v>
      </c>
      <c r="H485">
        <v>43748</v>
      </c>
    </row>
    <row r="486" spans="2:8" x14ac:dyDescent="0.25">
      <c r="B486" s="3">
        <v>43748</v>
      </c>
      <c r="C486" s="6">
        <v>16</v>
      </c>
      <c r="D486" s="6">
        <v>29</v>
      </c>
      <c r="E486">
        <v>43754</v>
      </c>
      <c r="F486" s="6">
        <v>11</v>
      </c>
      <c r="G486" s="6">
        <v>30</v>
      </c>
      <c r="H486">
        <v>43749</v>
      </c>
    </row>
    <row r="487" spans="2:8" x14ac:dyDescent="0.25">
      <c r="B487" s="3">
        <v>43749</v>
      </c>
      <c r="C487" s="6">
        <v>17</v>
      </c>
      <c r="D487" s="6">
        <v>29</v>
      </c>
      <c r="E487">
        <v>43755</v>
      </c>
      <c r="F487" s="6">
        <v>12</v>
      </c>
      <c r="G487" s="6">
        <v>30</v>
      </c>
      <c r="H487">
        <v>43750</v>
      </c>
    </row>
    <row r="488" spans="2:8" x14ac:dyDescent="0.25">
      <c r="B488" s="3">
        <v>43750</v>
      </c>
      <c r="D488" s="6" t="s">
        <v>290</v>
      </c>
      <c r="E488" t="s">
        <v>208</v>
      </c>
      <c r="G488" s="6" t="s">
        <v>290</v>
      </c>
      <c r="H488" t="s">
        <v>208</v>
      </c>
    </row>
    <row r="489" spans="2:8" x14ac:dyDescent="0.25">
      <c r="B489" s="3">
        <v>43751</v>
      </c>
      <c r="D489" s="6" t="s">
        <v>290</v>
      </c>
      <c r="E489" t="s">
        <v>208</v>
      </c>
      <c r="G489" s="6" t="s">
        <v>290</v>
      </c>
      <c r="H489" t="s">
        <v>208</v>
      </c>
    </row>
    <row r="490" spans="2:8" x14ac:dyDescent="0.25">
      <c r="B490" s="3">
        <v>43752</v>
      </c>
      <c r="C490" s="6">
        <v>18</v>
      </c>
      <c r="D490" s="6">
        <v>31</v>
      </c>
      <c r="E490">
        <v>43756</v>
      </c>
      <c r="F490" s="6">
        <v>13</v>
      </c>
      <c r="G490" s="6">
        <v>32</v>
      </c>
      <c r="H490">
        <v>43751</v>
      </c>
    </row>
    <row r="491" spans="2:8" x14ac:dyDescent="0.25">
      <c r="B491" s="3">
        <v>43753</v>
      </c>
      <c r="C491" s="6">
        <v>19</v>
      </c>
      <c r="D491" s="6">
        <v>29</v>
      </c>
      <c r="E491">
        <v>43757</v>
      </c>
      <c r="F491" s="6">
        <v>14</v>
      </c>
      <c r="G491" s="6">
        <v>32</v>
      </c>
      <c r="H491">
        <v>43752</v>
      </c>
    </row>
    <row r="492" spans="2:8" x14ac:dyDescent="0.25">
      <c r="B492" s="3">
        <v>43754</v>
      </c>
      <c r="C492" s="6">
        <v>20</v>
      </c>
      <c r="D492" s="6">
        <v>29</v>
      </c>
      <c r="E492">
        <v>43758</v>
      </c>
      <c r="F492" s="6">
        <v>15</v>
      </c>
      <c r="G492" s="6">
        <v>30</v>
      </c>
      <c r="H492">
        <v>43753</v>
      </c>
    </row>
    <row r="493" spans="2:8" x14ac:dyDescent="0.25">
      <c r="B493" s="3">
        <v>43755</v>
      </c>
      <c r="C493" s="6">
        <v>21</v>
      </c>
      <c r="D493" s="6">
        <v>29</v>
      </c>
      <c r="E493">
        <v>43759</v>
      </c>
      <c r="F493" s="6">
        <v>16</v>
      </c>
      <c r="G493" s="6">
        <v>30</v>
      </c>
      <c r="H493">
        <v>43754</v>
      </c>
    </row>
    <row r="494" spans="2:8" x14ac:dyDescent="0.25">
      <c r="B494" s="3">
        <v>43756</v>
      </c>
      <c r="C494" s="6">
        <v>1</v>
      </c>
      <c r="D494" s="6">
        <v>29</v>
      </c>
      <c r="E494">
        <v>43770</v>
      </c>
      <c r="F494" s="6">
        <v>17</v>
      </c>
      <c r="G494" s="6">
        <v>30</v>
      </c>
      <c r="H494">
        <v>43755</v>
      </c>
    </row>
    <row r="495" spans="2:8" x14ac:dyDescent="0.25">
      <c r="B495" s="3">
        <v>43757</v>
      </c>
      <c r="D495" s="6" t="s">
        <v>290</v>
      </c>
      <c r="E495" t="s">
        <v>208</v>
      </c>
      <c r="G495" s="6" t="s">
        <v>290</v>
      </c>
      <c r="H495" t="s">
        <v>208</v>
      </c>
    </row>
    <row r="496" spans="2:8" x14ac:dyDescent="0.25">
      <c r="B496" s="3">
        <v>43758</v>
      </c>
      <c r="D496" s="6" t="s">
        <v>290</v>
      </c>
      <c r="E496" t="s">
        <v>208</v>
      </c>
      <c r="G496" s="6" t="s">
        <v>290</v>
      </c>
      <c r="H496" t="s">
        <v>208</v>
      </c>
    </row>
    <row r="497" spans="2:8" x14ac:dyDescent="0.25">
      <c r="B497" s="3">
        <v>43759</v>
      </c>
      <c r="C497" s="6">
        <v>2</v>
      </c>
      <c r="D497" s="6">
        <v>31</v>
      </c>
      <c r="E497">
        <v>43771</v>
      </c>
      <c r="F497" s="6">
        <v>18</v>
      </c>
      <c r="G497" s="6">
        <v>32</v>
      </c>
      <c r="H497">
        <v>43756</v>
      </c>
    </row>
    <row r="498" spans="2:8" x14ac:dyDescent="0.25">
      <c r="B498" s="3">
        <v>43760</v>
      </c>
      <c r="C498" s="6">
        <v>3</v>
      </c>
      <c r="D498" s="6">
        <v>29</v>
      </c>
      <c r="E498">
        <v>43772</v>
      </c>
      <c r="F498" s="6">
        <v>19</v>
      </c>
      <c r="G498" s="6">
        <v>32</v>
      </c>
      <c r="H498">
        <v>43757</v>
      </c>
    </row>
    <row r="499" spans="2:8" x14ac:dyDescent="0.25">
      <c r="B499" s="3">
        <v>43761</v>
      </c>
      <c r="C499" s="6">
        <v>4</v>
      </c>
      <c r="D499" s="6">
        <v>29</v>
      </c>
      <c r="E499">
        <v>43773</v>
      </c>
      <c r="F499" s="6">
        <v>20</v>
      </c>
      <c r="G499" s="6">
        <v>30</v>
      </c>
      <c r="H499">
        <v>43758</v>
      </c>
    </row>
    <row r="500" spans="2:8" x14ac:dyDescent="0.25">
      <c r="B500" s="3">
        <v>43762</v>
      </c>
      <c r="C500" s="6">
        <v>5</v>
      </c>
      <c r="D500" s="6">
        <v>29</v>
      </c>
      <c r="E500">
        <v>43774</v>
      </c>
      <c r="F500" s="6">
        <v>21</v>
      </c>
      <c r="G500" s="6">
        <v>30</v>
      </c>
      <c r="H500">
        <v>43759</v>
      </c>
    </row>
    <row r="501" spans="2:8" x14ac:dyDescent="0.25">
      <c r="B501" s="3">
        <v>43763</v>
      </c>
      <c r="C501" s="6">
        <v>6</v>
      </c>
      <c r="D501" s="6">
        <v>29</v>
      </c>
      <c r="E501">
        <v>43775</v>
      </c>
      <c r="F501" s="6">
        <v>1</v>
      </c>
      <c r="G501" s="6">
        <v>30</v>
      </c>
      <c r="H501">
        <v>43770</v>
      </c>
    </row>
    <row r="502" spans="2:8" x14ac:dyDescent="0.25">
      <c r="B502" s="3">
        <v>43764</v>
      </c>
      <c r="D502" s="6" t="s">
        <v>290</v>
      </c>
      <c r="E502" t="s">
        <v>208</v>
      </c>
      <c r="G502" s="6" t="s">
        <v>290</v>
      </c>
      <c r="H502" t="s">
        <v>208</v>
      </c>
    </row>
    <row r="503" spans="2:8" x14ac:dyDescent="0.25">
      <c r="B503" s="3">
        <v>43765</v>
      </c>
      <c r="D503" s="6" t="s">
        <v>290</v>
      </c>
      <c r="E503" t="s">
        <v>208</v>
      </c>
      <c r="G503" s="6" t="s">
        <v>290</v>
      </c>
      <c r="H503" t="s">
        <v>208</v>
      </c>
    </row>
    <row r="504" spans="2:8" x14ac:dyDescent="0.25">
      <c r="B504" s="3">
        <v>43766</v>
      </c>
      <c r="C504" s="6">
        <v>7</v>
      </c>
      <c r="D504" s="6">
        <v>31</v>
      </c>
      <c r="E504">
        <v>43776</v>
      </c>
      <c r="F504" s="6">
        <v>2</v>
      </c>
      <c r="G504" s="6">
        <v>32</v>
      </c>
      <c r="H504">
        <v>43771</v>
      </c>
    </row>
    <row r="505" spans="2:8" x14ac:dyDescent="0.25">
      <c r="B505" s="3">
        <v>43767</v>
      </c>
      <c r="C505" s="6">
        <v>8</v>
      </c>
      <c r="D505" s="6">
        <v>29</v>
      </c>
      <c r="E505">
        <v>43777</v>
      </c>
      <c r="F505" s="6">
        <v>3</v>
      </c>
      <c r="G505" s="6">
        <v>32</v>
      </c>
      <c r="H505">
        <v>43772</v>
      </c>
    </row>
    <row r="506" spans="2:8" x14ac:dyDescent="0.25">
      <c r="B506" s="3">
        <v>43768</v>
      </c>
      <c r="C506" s="6">
        <v>9</v>
      </c>
      <c r="D506" s="6">
        <v>29</v>
      </c>
      <c r="E506">
        <v>43778</v>
      </c>
      <c r="F506" s="6">
        <v>4</v>
      </c>
      <c r="G506" s="6">
        <v>30</v>
      </c>
      <c r="H506">
        <v>43773</v>
      </c>
    </row>
    <row r="507" spans="2:8" x14ac:dyDescent="0.25">
      <c r="B507" s="3">
        <v>43769</v>
      </c>
      <c r="C507" s="6">
        <v>10</v>
      </c>
      <c r="D507" s="6">
        <v>29</v>
      </c>
      <c r="E507">
        <v>43779</v>
      </c>
      <c r="F507" s="6">
        <v>5</v>
      </c>
      <c r="G507" s="6">
        <v>30</v>
      </c>
      <c r="H507">
        <v>43774</v>
      </c>
    </row>
    <row r="508" spans="2:8" x14ac:dyDescent="0.25">
      <c r="B508" s="3">
        <v>43770</v>
      </c>
      <c r="C508" s="6">
        <v>11</v>
      </c>
      <c r="D508" s="6">
        <v>29</v>
      </c>
      <c r="E508">
        <v>43780</v>
      </c>
      <c r="F508" s="6">
        <v>6</v>
      </c>
      <c r="G508" s="6">
        <v>30</v>
      </c>
      <c r="H508">
        <v>43775</v>
      </c>
    </row>
    <row r="509" spans="2:8" x14ac:dyDescent="0.25">
      <c r="B509" s="3">
        <v>43771</v>
      </c>
      <c r="D509" s="6" t="s">
        <v>290</v>
      </c>
      <c r="E509" t="s">
        <v>208</v>
      </c>
      <c r="G509" s="6" t="s">
        <v>290</v>
      </c>
      <c r="H509" t="s">
        <v>208</v>
      </c>
    </row>
    <row r="510" spans="2:8" x14ac:dyDescent="0.25">
      <c r="B510" s="3">
        <v>43772</v>
      </c>
      <c r="D510" s="6" t="s">
        <v>290</v>
      </c>
      <c r="E510" t="s">
        <v>208</v>
      </c>
      <c r="G510" s="6" t="s">
        <v>290</v>
      </c>
      <c r="H510" t="s">
        <v>208</v>
      </c>
    </row>
    <row r="511" spans="2:8" x14ac:dyDescent="0.25">
      <c r="B511" s="3">
        <v>43773</v>
      </c>
      <c r="C511" s="6">
        <v>12</v>
      </c>
      <c r="D511" s="6">
        <v>31</v>
      </c>
      <c r="E511">
        <v>43781</v>
      </c>
      <c r="F511" s="6">
        <v>7</v>
      </c>
      <c r="G511" s="6">
        <v>32</v>
      </c>
      <c r="H511">
        <v>43776</v>
      </c>
    </row>
    <row r="512" spans="2:8" x14ac:dyDescent="0.25">
      <c r="B512" s="3">
        <v>43774</v>
      </c>
      <c r="C512" s="6">
        <v>13</v>
      </c>
      <c r="D512" s="6">
        <v>29</v>
      </c>
      <c r="E512">
        <v>43782</v>
      </c>
      <c r="F512" s="6">
        <v>8</v>
      </c>
      <c r="G512" s="6">
        <v>32</v>
      </c>
      <c r="H512">
        <v>43777</v>
      </c>
    </row>
    <row r="513" spans="2:8" x14ac:dyDescent="0.25">
      <c r="B513" s="3">
        <v>43775</v>
      </c>
      <c r="C513" s="6">
        <v>14</v>
      </c>
      <c r="D513" s="6">
        <v>29</v>
      </c>
      <c r="E513">
        <v>43783</v>
      </c>
      <c r="F513" s="6">
        <v>9</v>
      </c>
      <c r="G513" s="6">
        <v>29</v>
      </c>
      <c r="H513">
        <v>43778</v>
      </c>
    </row>
    <row r="514" spans="2:8" x14ac:dyDescent="0.25">
      <c r="B514" s="3">
        <v>43776</v>
      </c>
      <c r="C514" s="6">
        <v>15</v>
      </c>
      <c r="D514" s="6">
        <v>29</v>
      </c>
      <c r="E514">
        <v>43784</v>
      </c>
      <c r="F514" s="6">
        <v>10</v>
      </c>
      <c r="G514" s="6">
        <v>29</v>
      </c>
      <c r="H514">
        <v>43779</v>
      </c>
    </row>
    <row r="515" spans="2:8" x14ac:dyDescent="0.25">
      <c r="B515" s="3">
        <v>43777</v>
      </c>
      <c r="C515" s="6">
        <v>16</v>
      </c>
      <c r="D515" s="6">
        <v>29</v>
      </c>
      <c r="E515">
        <v>43785</v>
      </c>
      <c r="F515" s="6">
        <v>11</v>
      </c>
      <c r="G515" s="6">
        <v>29</v>
      </c>
      <c r="H515">
        <v>43780</v>
      </c>
    </row>
    <row r="516" spans="2:8" x14ac:dyDescent="0.25">
      <c r="B516" s="3">
        <v>43778</v>
      </c>
      <c r="D516" s="6" t="s">
        <v>290</v>
      </c>
      <c r="E516" t="s">
        <v>208</v>
      </c>
      <c r="G516" s="6" t="s">
        <v>290</v>
      </c>
      <c r="H516" t="s">
        <v>208</v>
      </c>
    </row>
    <row r="517" spans="2:8" x14ac:dyDescent="0.25">
      <c r="B517" s="3">
        <v>43779</v>
      </c>
      <c r="D517" s="6" t="s">
        <v>290</v>
      </c>
      <c r="E517" t="s">
        <v>208</v>
      </c>
      <c r="G517" s="6" t="s">
        <v>290</v>
      </c>
      <c r="H517" t="s">
        <v>208</v>
      </c>
    </row>
    <row r="518" spans="2:8" x14ac:dyDescent="0.25">
      <c r="B518" s="3">
        <v>43780</v>
      </c>
      <c r="C518" s="6">
        <v>17</v>
      </c>
      <c r="D518" s="6">
        <v>31</v>
      </c>
      <c r="E518">
        <v>43786</v>
      </c>
      <c r="F518" s="6">
        <v>12</v>
      </c>
      <c r="G518" s="6">
        <v>31</v>
      </c>
      <c r="H518">
        <v>43781</v>
      </c>
    </row>
    <row r="519" spans="2:8" x14ac:dyDescent="0.25">
      <c r="B519" s="3">
        <v>43781</v>
      </c>
      <c r="C519" s="6">
        <v>18</v>
      </c>
      <c r="D519" s="6">
        <v>29</v>
      </c>
      <c r="E519">
        <v>43787</v>
      </c>
      <c r="F519" s="6">
        <v>13</v>
      </c>
      <c r="G519" s="6">
        <v>29</v>
      </c>
      <c r="H519">
        <v>43782</v>
      </c>
    </row>
    <row r="520" spans="2:8" x14ac:dyDescent="0.25">
      <c r="B520" s="3">
        <v>43782</v>
      </c>
      <c r="C520" s="6">
        <v>19</v>
      </c>
      <c r="D520" s="6">
        <v>29</v>
      </c>
      <c r="E520">
        <v>43788</v>
      </c>
      <c r="F520" s="6">
        <v>14</v>
      </c>
      <c r="G520" s="6">
        <v>29</v>
      </c>
      <c r="H520">
        <v>43783</v>
      </c>
    </row>
    <row r="521" spans="2:8" x14ac:dyDescent="0.25">
      <c r="B521" s="3">
        <v>43783</v>
      </c>
      <c r="C521" s="6">
        <v>20</v>
      </c>
      <c r="D521" s="6">
        <v>29</v>
      </c>
      <c r="E521">
        <v>43789</v>
      </c>
      <c r="F521" s="6">
        <v>15</v>
      </c>
      <c r="G521" s="6">
        <v>29</v>
      </c>
      <c r="H521">
        <v>43784</v>
      </c>
    </row>
    <row r="522" spans="2:8" x14ac:dyDescent="0.25">
      <c r="B522" s="3">
        <v>43784</v>
      </c>
      <c r="C522" s="6">
        <v>21</v>
      </c>
      <c r="D522" s="6">
        <v>29</v>
      </c>
      <c r="E522">
        <v>43790</v>
      </c>
      <c r="F522" s="6">
        <v>16</v>
      </c>
      <c r="G522" s="6">
        <v>29</v>
      </c>
      <c r="H522">
        <v>43785</v>
      </c>
    </row>
    <row r="523" spans="2:8" x14ac:dyDescent="0.25">
      <c r="B523" s="3">
        <v>43785</v>
      </c>
      <c r="D523" s="6" t="s">
        <v>290</v>
      </c>
      <c r="E523" t="s">
        <v>208</v>
      </c>
      <c r="G523" s="6" t="s">
        <v>290</v>
      </c>
      <c r="H523" t="s">
        <v>208</v>
      </c>
    </row>
    <row r="524" spans="2:8" x14ac:dyDescent="0.25">
      <c r="B524" s="3">
        <v>43786</v>
      </c>
      <c r="D524" s="6" t="s">
        <v>290</v>
      </c>
      <c r="E524" t="s">
        <v>208</v>
      </c>
      <c r="G524" s="6" t="s">
        <v>290</v>
      </c>
      <c r="H524" t="s">
        <v>208</v>
      </c>
    </row>
    <row r="525" spans="2:8" x14ac:dyDescent="0.25">
      <c r="B525" s="3">
        <v>43787</v>
      </c>
      <c r="C525" s="6">
        <v>1</v>
      </c>
      <c r="D525" s="6">
        <v>31</v>
      </c>
      <c r="E525">
        <v>43800</v>
      </c>
      <c r="F525" s="6">
        <v>17</v>
      </c>
      <c r="G525" s="6">
        <v>31</v>
      </c>
      <c r="H525">
        <v>43786</v>
      </c>
    </row>
    <row r="526" spans="2:8" x14ac:dyDescent="0.25">
      <c r="B526" s="3">
        <v>43788</v>
      </c>
      <c r="C526" s="6">
        <v>2</v>
      </c>
      <c r="D526" s="6">
        <v>29</v>
      </c>
      <c r="E526">
        <v>43801</v>
      </c>
      <c r="F526" s="6">
        <v>18</v>
      </c>
      <c r="G526" s="6">
        <v>29</v>
      </c>
      <c r="H526">
        <v>43787</v>
      </c>
    </row>
    <row r="527" spans="2:8" x14ac:dyDescent="0.25">
      <c r="B527" s="3">
        <v>43789</v>
      </c>
      <c r="C527" s="6">
        <v>3</v>
      </c>
      <c r="D527" s="6">
        <v>29</v>
      </c>
      <c r="E527">
        <v>43802</v>
      </c>
      <c r="F527" s="6">
        <v>19</v>
      </c>
      <c r="G527" s="6">
        <v>29</v>
      </c>
      <c r="H527">
        <v>43788</v>
      </c>
    </row>
    <row r="528" spans="2:8" x14ac:dyDescent="0.25">
      <c r="B528" s="3">
        <v>43790</v>
      </c>
      <c r="C528" s="6">
        <v>4</v>
      </c>
      <c r="D528" s="6">
        <v>29</v>
      </c>
      <c r="E528">
        <v>43803</v>
      </c>
      <c r="F528" s="6">
        <v>20</v>
      </c>
      <c r="G528" s="6">
        <v>29</v>
      </c>
      <c r="H528">
        <v>43789</v>
      </c>
    </row>
    <row r="529" spans="2:8" x14ac:dyDescent="0.25">
      <c r="B529" s="3">
        <v>43791</v>
      </c>
      <c r="C529" s="6">
        <v>5</v>
      </c>
      <c r="D529" s="6">
        <v>29</v>
      </c>
      <c r="E529">
        <v>43804</v>
      </c>
      <c r="F529" s="6">
        <v>21</v>
      </c>
      <c r="G529" s="6">
        <v>29</v>
      </c>
      <c r="H529">
        <v>43790</v>
      </c>
    </row>
    <row r="530" spans="2:8" x14ac:dyDescent="0.25">
      <c r="B530" s="3">
        <v>43792</v>
      </c>
      <c r="D530" s="6" t="s">
        <v>290</v>
      </c>
      <c r="E530" t="s">
        <v>208</v>
      </c>
      <c r="G530" s="6" t="s">
        <v>290</v>
      </c>
      <c r="H530" t="s">
        <v>208</v>
      </c>
    </row>
    <row r="531" spans="2:8" x14ac:dyDescent="0.25">
      <c r="B531" s="3">
        <v>43793</v>
      </c>
      <c r="D531" s="6" t="s">
        <v>290</v>
      </c>
      <c r="E531" t="s">
        <v>208</v>
      </c>
      <c r="G531" s="6" t="s">
        <v>290</v>
      </c>
      <c r="H531" t="s">
        <v>208</v>
      </c>
    </row>
    <row r="532" spans="2:8" x14ac:dyDescent="0.25">
      <c r="B532" s="3">
        <v>43794</v>
      </c>
      <c r="C532" s="6">
        <v>6</v>
      </c>
      <c r="D532" s="6">
        <v>31</v>
      </c>
      <c r="E532">
        <v>43805</v>
      </c>
      <c r="F532" s="6">
        <v>1</v>
      </c>
      <c r="G532" s="6">
        <v>31</v>
      </c>
      <c r="H532">
        <v>43800</v>
      </c>
    </row>
    <row r="533" spans="2:8" x14ac:dyDescent="0.25">
      <c r="B533" s="3">
        <v>43795</v>
      </c>
      <c r="C533" s="6">
        <v>7</v>
      </c>
      <c r="D533" s="6">
        <v>29</v>
      </c>
      <c r="E533">
        <v>43806</v>
      </c>
      <c r="F533" s="6">
        <v>2</v>
      </c>
      <c r="G533" s="6">
        <v>29</v>
      </c>
      <c r="H533">
        <v>43801</v>
      </c>
    </row>
    <row r="534" spans="2:8" x14ac:dyDescent="0.25">
      <c r="B534" s="3">
        <v>43796</v>
      </c>
      <c r="C534" s="6">
        <v>8</v>
      </c>
      <c r="D534" s="6">
        <v>29</v>
      </c>
      <c r="E534">
        <v>43807</v>
      </c>
      <c r="F534" s="6">
        <v>3</v>
      </c>
      <c r="G534" s="6">
        <v>29</v>
      </c>
      <c r="H534">
        <v>43802</v>
      </c>
    </row>
    <row r="535" spans="2:8" x14ac:dyDescent="0.25">
      <c r="B535" s="3">
        <v>43797</v>
      </c>
      <c r="D535" s="6" t="s">
        <v>290</v>
      </c>
      <c r="E535" t="s">
        <v>208</v>
      </c>
      <c r="G535" s="6" t="s">
        <v>290</v>
      </c>
      <c r="H535" t="s">
        <v>208</v>
      </c>
    </row>
    <row r="536" spans="2:8" x14ac:dyDescent="0.25">
      <c r="B536" s="3">
        <v>43798</v>
      </c>
      <c r="D536" s="6" t="s">
        <v>290</v>
      </c>
      <c r="E536" t="s">
        <v>208</v>
      </c>
      <c r="G536" s="6" t="s">
        <v>290</v>
      </c>
      <c r="H536" t="s">
        <v>208</v>
      </c>
    </row>
    <row r="537" spans="2:8" x14ac:dyDescent="0.25">
      <c r="B537" s="3">
        <v>43799</v>
      </c>
      <c r="D537" s="6" t="s">
        <v>290</v>
      </c>
      <c r="E537" t="s">
        <v>208</v>
      </c>
      <c r="G537" s="6" t="s">
        <v>290</v>
      </c>
      <c r="H537" t="s">
        <v>208</v>
      </c>
    </row>
    <row r="538" spans="2:8" x14ac:dyDescent="0.25">
      <c r="B538" s="3">
        <v>43800</v>
      </c>
      <c r="D538" s="6" t="s">
        <v>290</v>
      </c>
      <c r="E538" t="s">
        <v>208</v>
      </c>
      <c r="G538" s="6" t="s">
        <v>290</v>
      </c>
      <c r="H538" t="s">
        <v>208</v>
      </c>
    </row>
    <row r="539" spans="2:8" x14ac:dyDescent="0.25">
      <c r="B539" s="3">
        <v>43801</v>
      </c>
      <c r="C539" s="6">
        <v>9</v>
      </c>
      <c r="D539" s="6">
        <v>33</v>
      </c>
      <c r="E539">
        <v>43808</v>
      </c>
      <c r="F539" s="6">
        <v>4</v>
      </c>
      <c r="G539" s="6">
        <v>33</v>
      </c>
      <c r="H539">
        <v>43803</v>
      </c>
    </row>
    <row r="540" spans="2:8" x14ac:dyDescent="0.25">
      <c r="B540" s="3">
        <v>43802</v>
      </c>
      <c r="C540" s="6">
        <v>10</v>
      </c>
      <c r="D540" s="6">
        <v>33</v>
      </c>
      <c r="E540">
        <v>43809</v>
      </c>
      <c r="F540" s="6">
        <v>5</v>
      </c>
      <c r="G540" s="6">
        <v>33</v>
      </c>
      <c r="H540">
        <v>43804</v>
      </c>
    </row>
    <row r="541" spans="2:8" x14ac:dyDescent="0.25">
      <c r="B541" s="3">
        <v>43803</v>
      </c>
      <c r="C541" s="6">
        <v>11</v>
      </c>
      <c r="D541" s="6">
        <v>33</v>
      </c>
      <c r="E541">
        <v>43810</v>
      </c>
      <c r="F541" s="6">
        <v>6</v>
      </c>
      <c r="G541" s="6">
        <v>33</v>
      </c>
      <c r="H541">
        <v>43805</v>
      </c>
    </row>
    <row r="542" spans="2:8" x14ac:dyDescent="0.25">
      <c r="B542" s="3">
        <v>43804</v>
      </c>
      <c r="C542" s="6">
        <v>12</v>
      </c>
      <c r="D542" s="6">
        <v>31</v>
      </c>
      <c r="E542">
        <v>43811</v>
      </c>
      <c r="F542" s="6">
        <v>7</v>
      </c>
      <c r="G542" s="6">
        <v>31</v>
      </c>
      <c r="H542">
        <v>43806</v>
      </c>
    </row>
    <row r="543" spans="2:8" x14ac:dyDescent="0.25">
      <c r="B543" s="3">
        <v>43805</v>
      </c>
      <c r="C543" s="6">
        <v>13</v>
      </c>
      <c r="D543" s="6">
        <v>31</v>
      </c>
      <c r="E543">
        <v>43812</v>
      </c>
      <c r="F543" s="6">
        <v>8</v>
      </c>
      <c r="G543" s="6">
        <v>31</v>
      </c>
      <c r="H543">
        <v>43807</v>
      </c>
    </row>
    <row r="544" spans="2:8" x14ac:dyDescent="0.25">
      <c r="B544" s="3">
        <v>43806</v>
      </c>
      <c r="D544" s="6" t="s">
        <v>290</v>
      </c>
      <c r="E544" t="s">
        <v>208</v>
      </c>
      <c r="F544" s="6">
        <v>9</v>
      </c>
      <c r="G544" s="6">
        <v>31</v>
      </c>
      <c r="H544">
        <v>43808</v>
      </c>
    </row>
    <row r="545" spans="2:8" x14ac:dyDescent="0.25">
      <c r="B545" s="3">
        <v>43807</v>
      </c>
      <c r="D545" s="6" t="s">
        <v>290</v>
      </c>
      <c r="E545" t="s">
        <v>208</v>
      </c>
      <c r="G545" s="6" t="s">
        <v>290</v>
      </c>
      <c r="H545" t="s">
        <v>208</v>
      </c>
    </row>
    <row r="546" spans="2:8" x14ac:dyDescent="0.25">
      <c r="B546" s="3">
        <v>43808</v>
      </c>
      <c r="C546" s="6">
        <v>14</v>
      </c>
      <c r="D546" s="6">
        <v>33</v>
      </c>
      <c r="E546">
        <v>43813</v>
      </c>
      <c r="F546" s="6">
        <v>10</v>
      </c>
      <c r="G546" s="6">
        <v>32</v>
      </c>
      <c r="H546">
        <v>43809</v>
      </c>
    </row>
    <row r="547" spans="2:8" x14ac:dyDescent="0.25">
      <c r="B547" s="3">
        <v>43809</v>
      </c>
      <c r="C547" s="6">
        <v>15</v>
      </c>
      <c r="D547" s="6">
        <v>33</v>
      </c>
      <c r="E547">
        <v>43814</v>
      </c>
      <c r="F547" s="6">
        <v>11</v>
      </c>
      <c r="G547" s="6">
        <v>32</v>
      </c>
      <c r="H547">
        <v>43810</v>
      </c>
    </row>
    <row r="548" spans="2:8" x14ac:dyDescent="0.25">
      <c r="B548" s="3">
        <v>43810</v>
      </c>
      <c r="C548" s="6">
        <v>16</v>
      </c>
      <c r="D548" s="6">
        <v>33</v>
      </c>
      <c r="E548">
        <v>43815</v>
      </c>
      <c r="F548" s="6">
        <v>12</v>
      </c>
      <c r="G548" s="6">
        <v>30</v>
      </c>
      <c r="H548">
        <v>43811</v>
      </c>
    </row>
    <row r="549" spans="2:8" x14ac:dyDescent="0.25">
      <c r="B549" s="3">
        <v>43811</v>
      </c>
      <c r="C549" s="6">
        <v>17</v>
      </c>
      <c r="D549" s="6">
        <v>31</v>
      </c>
      <c r="E549">
        <v>43816</v>
      </c>
      <c r="F549" s="6">
        <v>13</v>
      </c>
      <c r="G549" s="6">
        <v>30</v>
      </c>
      <c r="H549">
        <v>43812</v>
      </c>
    </row>
    <row r="550" spans="2:8" x14ac:dyDescent="0.25">
      <c r="B550" s="3">
        <v>43812</v>
      </c>
      <c r="C550" s="6">
        <v>18</v>
      </c>
      <c r="D550" s="6">
        <v>31</v>
      </c>
      <c r="E550">
        <v>43817</v>
      </c>
      <c r="F550" s="6">
        <v>14</v>
      </c>
      <c r="G550" s="6">
        <v>30</v>
      </c>
      <c r="H550">
        <v>43813</v>
      </c>
    </row>
    <row r="551" spans="2:8" x14ac:dyDescent="0.25">
      <c r="B551" s="3">
        <v>43813</v>
      </c>
      <c r="D551" s="6" t="s">
        <v>290</v>
      </c>
      <c r="E551" t="s">
        <v>208</v>
      </c>
      <c r="G551" s="6" t="s">
        <v>290</v>
      </c>
      <c r="H551" t="s">
        <v>208</v>
      </c>
    </row>
    <row r="552" spans="2:8" x14ac:dyDescent="0.25">
      <c r="B552" s="3">
        <v>43814</v>
      </c>
      <c r="D552" s="6" t="s">
        <v>290</v>
      </c>
      <c r="E552" t="s">
        <v>208</v>
      </c>
      <c r="G552" s="6" t="s">
        <v>290</v>
      </c>
      <c r="H552" t="s">
        <v>208</v>
      </c>
    </row>
    <row r="553" spans="2:8" x14ac:dyDescent="0.25">
      <c r="B553" s="3">
        <v>43815</v>
      </c>
      <c r="C553" s="6">
        <v>19</v>
      </c>
      <c r="D553" s="6">
        <v>33</v>
      </c>
      <c r="E553">
        <v>43818</v>
      </c>
      <c r="F553" s="6">
        <v>15</v>
      </c>
      <c r="G553" s="6">
        <v>32</v>
      </c>
      <c r="H553">
        <v>43814</v>
      </c>
    </row>
    <row r="554" spans="2:8" x14ac:dyDescent="0.25">
      <c r="B554" s="3">
        <v>43816</v>
      </c>
      <c r="C554" s="6">
        <v>20</v>
      </c>
      <c r="D554" s="6">
        <v>33</v>
      </c>
      <c r="E554">
        <v>43819</v>
      </c>
      <c r="F554" s="6">
        <v>16</v>
      </c>
      <c r="G554" s="6">
        <v>32</v>
      </c>
      <c r="H554">
        <v>43815</v>
      </c>
    </row>
    <row r="555" spans="2:8" x14ac:dyDescent="0.25">
      <c r="B555" s="3">
        <v>43817</v>
      </c>
      <c r="C555" s="6">
        <v>21</v>
      </c>
      <c r="D555" s="6">
        <v>33</v>
      </c>
      <c r="E555">
        <v>43820</v>
      </c>
      <c r="F555" s="6">
        <v>17</v>
      </c>
      <c r="G555" s="6">
        <v>30</v>
      </c>
      <c r="H555">
        <v>43816</v>
      </c>
    </row>
    <row r="556" spans="2:8" x14ac:dyDescent="0.25">
      <c r="B556" s="3">
        <v>43818</v>
      </c>
      <c r="C556" s="6">
        <v>1</v>
      </c>
      <c r="D556" s="6">
        <v>31</v>
      </c>
      <c r="E556">
        <v>43831</v>
      </c>
      <c r="F556" s="6">
        <v>18</v>
      </c>
      <c r="G556" s="6">
        <v>30</v>
      </c>
      <c r="H556">
        <v>43817</v>
      </c>
    </row>
    <row r="557" spans="2:8" x14ac:dyDescent="0.25">
      <c r="B557" s="3">
        <v>43819</v>
      </c>
      <c r="C557" s="6">
        <v>2</v>
      </c>
      <c r="D557" s="6">
        <v>31</v>
      </c>
      <c r="E557">
        <v>43832</v>
      </c>
      <c r="F557" s="6">
        <v>19</v>
      </c>
      <c r="G557" s="6">
        <v>30</v>
      </c>
      <c r="H557">
        <v>43818</v>
      </c>
    </row>
    <row r="558" spans="2:8" x14ac:dyDescent="0.25">
      <c r="B558" s="3">
        <v>43820</v>
      </c>
      <c r="D558" s="6" t="s">
        <v>290</v>
      </c>
      <c r="E558" t="s">
        <v>208</v>
      </c>
      <c r="F558" s="6">
        <v>20</v>
      </c>
      <c r="G558" s="6">
        <v>30</v>
      </c>
      <c r="H558">
        <v>43819</v>
      </c>
    </row>
    <row r="559" spans="2:8" x14ac:dyDescent="0.25">
      <c r="B559" s="3">
        <v>43821</v>
      </c>
      <c r="D559" s="6" t="s">
        <v>290</v>
      </c>
      <c r="E559" t="s">
        <v>208</v>
      </c>
      <c r="G559" s="6" t="s">
        <v>290</v>
      </c>
      <c r="H559" t="s">
        <v>208</v>
      </c>
    </row>
    <row r="560" spans="2:8" x14ac:dyDescent="0.25">
      <c r="B560" s="3">
        <v>43822</v>
      </c>
      <c r="C560" s="6">
        <v>3</v>
      </c>
      <c r="D560" s="6">
        <v>33</v>
      </c>
      <c r="E560">
        <v>43833</v>
      </c>
      <c r="F560" s="6">
        <v>21</v>
      </c>
      <c r="G560" s="6">
        <v>31</v>
      </c>
      <c r="H560">
        <v>43820</v>
      </c>
    </row>
    <row r="561" spans="2:8" x14ac:dyDescent="0.25">
      <c r="B561" s="3">
        <v>43823</v>
      </c>
      <c r="D561" s="6" t="s">
        <v>290</v>
      </c>
      <c r="E561" t="s">
        <v>208</v>
      </c>
      <c r="G561" s="6" t="s">
        <v>290</v>
      </c>
      <c r="H561" t="s">
        <v>208</v>
      </c>
    </row>
    <row r="562" spans="2:8" x14ac:dyDescent="0.25">
      <c r="B562" s="3">
        <v>43824</v>
      </c>
      <c r="D562" s="6" t="s">
        <v>290</v>
      </c>
      <c r="E562" t="s">
        <v>208</v>
      </c>
      <c r="G562" s="6" t="s">
        <v>290</v>
      </c>
      <c r="H562" t="s">
        <v>208</v>
      </c>
    </row>
    <row r="563" spans="2:8" x14ac:dyDescent="0.25">
      <c r="B563" s="3">
        <v>43825</v>
      </c>
      <c r="C563" s="6">
        <v>4</v>
      </c>
      <c r="D563" s="6">
        <v>35</v>
      </c>
      <c r="E563">
        <v>43834</v>
      </c>
      <c r="F563" s="6">
        <v>1</v>
      </c>
      <c r="G563" s="6">
        <v>31</v>
      </c>
      <c r="H563">
        <v>43831</v>
      </c>
    </row>
    <row r="564" spans="2:8" x14ac:dyDescent="0.25">
      <c r="B564" s="3">
        <v>43826</v>
      </c>
      <c r="C564" s="6">
        <v>5</v>
      </c>
      <c r="D564" s="6">
        <v>35</v>
      </c>
      <c r="E564">
        <v>43835</v>
      </c>
      <c r="F564" s="6">
        <v>2</v>
      </c>
      <c r="G564" s="6">
        <v>31</v>
      </c>
      <c r="H564">
        <v>43832</v>
      </c>
    </row>
    <row r="565" spans="2:8" x14ac:dyDescent="0.25">
      <c r="B565" s="3">
        <v>43827</v>
      </c>
      <c r="D565" s="6" t="s">
        <v>290</v>
      </c>
      <c r="E565" t="s">
        <v>208</v>
      </c>
      <c r="G565" s="6" t="s">
        <v>290</v>
      </c>
      <c r="H565" t="s">
        <v>208</v>
      </c>
    </row>
    <row r="566" spans="2:8" x14ac:dyDescent="0.25">
      <c r="B566" s="3">
        <v>43828</v>
      </c>
      <c r="D566" s="6" t="s">
        <v>290</v>
      </c>
      <c r="E566" t="s">
        <v>208</v>
      </c>
      <c r="G566" s="6" t="s">
        <v>290</v>
      </c>
      <c r="H566" t="s">
        <v>208</v>
      </c>
    </row>
    <row r="567" spans="2:8" x14ac:dyDescent="0.25">
      <c r="B567" s="3">
        <v>43829</v>
      </c>
      <c r="C567" s="6">
        <v>6</v>
      </c>
      <c r="D567" s="6">
        <v>35</v>
      </c>
      <c r="E567">
        <v>43836</v>
      </c>
      <c r="F567" s="6">
        <v>3</v>
      </c>
      <c r="G567" s="6">
        <v>33</v>
      </c>
      <c r="H567">
        <v>43833</v>
      </c>
    </row>
    <row r="568" spans="2:8" x14ac:dyDescent="0.25">
      <c r="B568" s="3">
        <v>43830</v>
      </c>
      <c r="C568" s="6">
        <v>7</v>
      </c>
      <c r="D568" s="6">
        <v>35</v>
      </c>
      <c r="E568">
        <v>43837</v>
      </c>
      <c r="F568" s="6">
        <v>4</v>
      </c>
      <c r="G568" s="6">
        <v>29</v>
      </c>
      <c r="H568">
        <v>43834</v>
      </c>
    </row>
    <row r="569" spans="2:8" x14ac:dyDescent="0.25">
      <c r="B569" s="3">
        <v>43831</v>
      </c>
      <c r="D569" s="6" t="s">
        <v>290</v>
      </c>
      <c r="E569" t="s">
        <v>208</v>
      </c>
      <c r="G569" s="6" t="s">
        <v>290</v>
      </c>
      <c r="H569" t="s">
        <v>208</v>
      </c>
    </row>
    <row r="570" spans="2:8" x14ac:dyDescent="0.25">
      <c r="B570" s="3">
        <v>43832</v>
      </c>
      <c r="C570" s="6">
        <v>8</v>
      </c>
      <c r="D570" s="6">
        <v>36</v>
      </c>
      <c r="E570">
        <v>43838</v>
      </c>
      <c r="F570" s="6">
        <v>5</v>
      </c>
      <c r="G570" s="6">
        <v>30</v>
      </c>
      <c r="H570">
        <v>43835</v>
      </c>
    </row>
    <row r="571" spans="2:8" x14ac:dyDescent="0.25">
      <c r="B571" s="3">
        <v>43833</v>
      </c>
      <c r="C571" s="6">
        <v>9</v>
      </c>
      <c r="D571" s="6">
        <v>32</v>
      </c>
      <c r="E571">
        <v>43839</v>
      </c>
      <c r="F571" s="6">
        <v>6</v>
      </c>
      <c r="G571" s="6">
        <v>30</v>
      </c>
      <c r="H571">
        <v>43836</v>
      </c>
    </row>
    <row r="572" spans="2:8" x14ac:dyDescent="0.25">
      <c r="B572" s="3">
        <v>43834</v>
      </c>
      <c r="D572" s="6" t="s">
        <v>290</v>
      </c>
      <c r="E572" t="s">
        <v>208</v>
      </c>
      <c r="G572" s="6" t="s">
        <v>290</v>
      </c>
      <c r="H572" t="s">
        <v>208</v>
      </c>
    </row>
    <row r="573" spans="2:8" x14ac:dyDescent="0.25">
      <c r="B573" s="3">
        <v>43835</v>
      </c>
      <c r="D573" s="6" t="s">
        <v>290</v>
      </c>
      <c r="E573" t="s">
        <v>208</v>
      </c>
      <c r="G573" s="6" t="s">
        <v>290</v>
      </c>
      <c r="H573" t="s">
        <v>208</v>
      </c>
    </row>
    <row r="574" spans="2:8" x14ac:dyDescent="0.25">
      <c r="B574" s="3">
        <v>43836</v>
      </c>
      <c r="C574" s="6">
        <v>10</v>
      </c>
      <c r="D574" s="6">
        <v>34</v>
      </c>
      <c r="E574">
        <v>43840</v>
      </c>
      <c r="F574" s="6">
        <v>7</v>
      </c>
      <c r="G574" s="6">
        <v>32</v>
      </c>
      <c r="H574">
        <v>43837</v>
      </c>
    </row>
    <row r="575" spans="2:8" x14ac:dyDescent="0.25">
      <c r="B575" s="3">
        <v>43837</v>
      </c>
      <c r="C575" s="6">
        <v>11</v>
      </c>
      <c r="D575" s="6">
        <v>34</v>
      </c>
      <c r="E575">
        <v>43841</v>
      </c>
      <c r="F575" s="6">
        <v>8</v>
      </c>
      <c r="G575" s="6">
        <v>32</v>
      </c>
      <c r="H575">
        <v>43838</v>
      </c>
    </row>
    <row r="576" spans="2:8" x14ac:dyDescent="0.25">
      <c r="B576" s="3">
        <v>43838</v>
      </c>
      <c r="C576" s="6">
        <v>12</v>
      </c>
      <c r="D576" s="6">
        <v>34</v>
      </c>
      <c r="E576">
        <v>43842</v>
      </c>
      <c r="F576" s="6">
        <v>9</v>
      </c>
      <c r="G576" s="6">
        <v>32</v>
      </c>
      <c r="H576">
        <v>43839</v>
      </c>
    </row>
    <row r="577" spans="2:8" x14ac:dyDescent="0.25">
      <c r="B577" s="3">
        <v>43839</v>
      </c>
      <c r="C577" s="6">
        <v>13</v>
      </c>
      <c r="D577" s="6">
        <v>34</v>
      </c>
      <c r="E577">
        <v>43843</v>
      </c>
      <c r="F577" s="6">
        <v>10</v>
      </c>
      <c r="G577" s="6">
        <v>31</v>
      </c>
      <c r="H577">
        <v>43840</v>
      </c>
    </row>
    <row r="578" spans="2:8" x14ac:dyDescent="0.25">
      <c r="B578" s="3">
        <v>43840</v>
      </c>
      <c r="C578" s="6">
        <v>14</v>
      </c>
      <c r="D578" s="6">
        <v>32</v>
      </c>
      <c r="E578">
        <v>43844</v>
      </c>
      <c r="F578" s="6">
        <v>11</v>
      </c>
      <c r="G578" s="6">
        <v>31</v>
      </c>
      <c r="H578">
        <v>43841</v>
      </c>
    </row>
    <row r="579" spans="2:8" x14ac:dyDescent="0.25">
      <c r="B579" s="3">
        <v>43841</v>
      </c>
      <c r="D579" s="6" t="s">
        <v>290</v>
      </c>
      <c r="E579" t="s">
        <v>208</v>
      </c>
      <c r="F579" s="6">
        <v>12</v>
      </c>
      <c r="G579" s="6">
        <v>31</v>
      </c>
      <c r="H579">
        <v>43842</v>
      </c>
    </row>
    <row r="580" spans="2:8" x14ac:dyDescent="0.25">
      <c r="B580" s="3">
        <v>43842</v>
      </c>
      <c r="D580" s="6" t="s">
        <v>290</v>
      </c>
      <c r="E580" t="s">
        <v>208</v>
      </c>
      <c r="G580" s="6" t="s">
        <v>290</v>
      </c>
      <c r="H580" t="s">
        <v>208</v>
      </c>
    </row>
    <row r="581" spans="2:8" x14ac:dyDescent="0.25">
      <c r="B581" s="3">
        <v>43843</v>
      </c>
      <c r="C581" s="6">
        <v>15</v>
      </c>
      <c r="D581" s="6">
        <v>34</v>
      </c>
      <c r="E581">
        <v>43845</v>
      </c>
      <c r="F581" s="6">
        <v>13</v>
      </c>
      <c r="G581" s="6">
        <v>32</v>
      </c>
      <c r="H581">
        <v>43843</v>
      </c>
    </row>
    <row r="582" spans="2:8" x14ac:dyDescent="0.25">
      <c r="B582" s="3">
        <v>43844</v>
      </c>
      <c r="C582" s="6">
        <v>16</v>
      </c>
      <c r="D582" s="6">
        <v>34</v>
      </c>
      <c r="E582">
        <v>43846</v>
      </c>
      <c r="F582" s="6">
        <v>14</v>
      </c>
      <c r="G582" s="6">
        <v>32</v>
      </c>
      <c r="H582">
        <v>43844</v>
      </c>
    </row>
    <row r="583" spans="2:8" x14ac:dyDescent="0.25">
      <c r="B583" s="3">
        <v>43845</v>
      </c>
      <c r="C583" s="6">
        <v>17</v>
      </c>
      <c r="D583" s="6">
        <v>34</v>
      </c>
      <c r="E583">
        <v>43847</v>
      </c>
      <c r="F583" s="6">
        <v>15</v>
      </c>
      <c r="G583" s="6">
        <v>30</v>
      </c>
      <c r="H583">
        <v>43845</v>
      </c>
    </row>
    <row r="584" spans="2:8" x14ac:dyDescent="0.25">
      <c r="B584" s="3">
        <v>43846</v>
      </c>
      <c r="C584" s="6">
        <v>18</v>
      </c>
      <c r="D584" s="6">
        <v>34</v>
      </c>
      <c r="E584">
        <v>43848</v>
      </c>
      <c r="F584" s="6">
        <v>16</v>
      </c>
      <c r="G584" s="6">
        <v>30</v>
      </c>
      <c r="H584">
        <v>43846</v>
      </c>
    </row>
    <row r="585" spans="2:8" x14ac:dyDescent="0.25">
      <c r="B585" s="3">
        <v>43847</v>
      </c>
      <c r="C585" s="6">
        <v>19</v>
      </c>
      <c r="D585" s="6">
        <v>32</v>
      </c>
      <c r="E585">
        <v>43849</v>
      </c>
      <c r="F585" s="6">
        <v>17</v>
      </c>
      <c r="G585" s="6">
        <v>30</v>
      </c>
      <c r="H585">
        <v>43847</v>
      </c>
    </row>
    <row r="586" spans="2:8" x14ac:dyDescent="0.25">
      <c r="B586" s="3">
        <v>43848</v>
      </c>
      <c r="D586" s="6" t="s">
        <v>290</v>
      </c>
      <c r="E586" t="s">
        <v>208</v>
      </c>
      <c r="G586" s="6" t="s">
        <v>290</v>
      </c>
      <c r="H586" t="s">
        <v>208</v>
      </c>
    </row>
    <row r="587" spans="2:8" x14ac:dyDescent="0.25">
      <c r="B587" s="3">
        <v>43849</v>
      </c>
      <c r="D587" s="6" t="s">
        <v>290</v>
      </c>
      <c r="E587" t="s">
        <v>208</v>
      </c>
      <c r="G587" s="6" t="s">
        <v>290</v>
      </c>
      <c r="H587" t="s">
        <v>208</v>
      </c>
    </row>
    <row r="588" spans="2:8" x14ac:dyDescent="0.25">
      <c r="B588" s="3">
        <v>43850</v>
      </c>
      <c r="C588" s="6">
        <v>20</v>
      </c>
      <c r="D588" s="6">
        <v>34</v>
      </c>
      <c r="E588">
        <v>43850</v>
      </c>
      <c r="G588" s="6" t="s">
        <v>290</v>
      </c>
      <c r="H588" t="s">
        <v>208</v>
      </c>
    </row>
    <row r="589" spans="2:8" x14ac:dyDescent="0.25">
      <c r="B589" s="3">
        <v>43851</v>
      </c>
      <c r="C589" s="6">
        <v>21</v>
      </c>
      <c r="D589" s="6">
        <v>34</v>
      </c>
      <c r="E589">
        <v>43851</v>
      </c>
      <c r="F589" s="6">
        <v>18</v>
      </c>
      <c r="G589" s="6">
        <v>33</v>
      </c>
      <c r="H589">
        <v>43848</v>
      </c>
    </row>
    <row r="590" spans="2:8" x14ac:dyDescent="0.25">
      <c r="B590" s="3">
        <v>43852</v>
      </c>
      <c r="C590" s="6">
        <v>1</v>
      </c>
      <c r="D590" s="6">
        <v>34</v>
      </c>
      <c r="E590">
        <v>43862</v>
      </c>
      <c r="F590" s="6">
        <v>19</v>
      </c>
      <c r="G590" s="6">
        <v>33</v>
      </c>
      <c r="H590">
        <v>43849</v>
      </c>
    </row>
    <row r="591" spans="2:8" x14ac:dyDescent="0.25">
      <c r="B591" s="3">
        <v>43853</v>
      </c>
      <c r="C591" s="6">
        <v>2</v>
      </c>
      <c r="D591" s="6">
        <v>34</v>
      </c>
      <c r="E591">
        <v>43863</v>
      </c>
      <c r="F591" s="6">
        <v>20</v>
      </c>
      <c r="G591" s="6">
        <v>33</v>
      </c>
      <c r="H591">
        <v>43850</v>
      </c>
    </row>
    <row r="592" spans="2:8" x14ac:dyDescent="0.25">
      <c r="B592" s="3">
        <v>43854</v>
      </c>
      <c r="C592" s="6">
        <v>3</v>
      </c>
      <c r="D592" s="6">
        <v>32</v>
      </c>
      <c r="E592">
        <v>43864</v>
      </c>
      <c r="F592" s="6">
        <v>21</v>
      </c>
      <c r="G592" s="6">
        <v>32</v>
      </c>
      <c r="H592">
        <v>43851</v>
      </c>
    </row>
    <row r="593" spans="2:8" x14ac:dyDescent="0.25">
      <c r="B593" s="3">
        <v>43855</v>
      </c>
      <c r="D593" s="6" t="s">
        <v>290</v>
      </c>
      <c r="E593" t="s">
        <v>208</v>
      </c>
      <c r="G593" s="6" t="s">
        <v>290</v>
      </c>
      <c r="H593" t="s">
        <v>208</v>
      </c>
    </row>
    <row r="594" spans="2:8" x14ac:dyDescent="0.25">
      <c r="B594" s="3">
        <v>43856</v>
      </c>
      <c r="D594" s="6" t="s">
        <v>290</v>
      </c>
      <c r="E594" t="s">
        <v>208</v>
      </c>
      <c r="G594" s="6" t="s">
        <v>290</v>
      </c>
      <c r="H594" t="s">
        <v>208</v>
      </c>
    </row>
    <row r="595" spans="2:8" x14ac:dyDescent="0.25">
      <c r="B595" s="3">
        <v>43857</v>
      </c>
      <c r="C595" s="6">
        <v>4</v>
      </c>
      <c r="D595" s="6">
        <v>32</v>
      </c>
      <c r="E595">
        <v>43865</v>
      </c>
      <c r="F595" s="6">
        <v>1</v>
      </c>
      <c r="G595" s="6">
        <v>32</v>
      </c>
      <c r="H595">
        <v>43862</v>
      </c>
    </row>
    <row r="596" spans="2:8" x14ac:dyDescent="0.25">
      <c r="B596" s="3">
        <v>43858</v>
      </c>
      <c r="C596" s="6">
        <v>5</v>
      </c>
      <c r="D596" s="6">
        <v>32</v>
      </c>
      <c r="E596">
        <v>43866</v>
      </c>
      <c r="F596" s="6">
        <v>2</v>
      </c>
      <c r="G596" s="6">
        <v>32</v>
      </c>
      <c r="H596">
        <v>43863</v>
      </c>
    </row>
    <row r="597" spans="2:8" x14ac:dyDescent="0.25">
      <c r="B597" s="3">
        <v>43859</v>
      </c>
      <c r="C597" s="6">
        <v>6</v>
      </c>
      <c r="D597" s="6">
        <v>30</v>
      </c>
      <c r="E597">
        <v>43867</v>
      </c>
      <c r="F597" s="6">
        <v>3</v>
      </c>
      <c r="G597" s="6">
        <v>30</v>
      </c>
      <c r="H597">
        <v>43864</v>
      </c>
    </row>
    <row r="598" spans="2:8" x14ac:dyDescent="0.25">
      <c r="B598" s="3">
        <v>43860</v>
      </c>
      <c r="C598" s="6">
        <v>7</v>
      </c>
      <c r="D598" s="6">
        <v>30</v>
      </c>
      <c r="E598">
        <v>43868</v>
      </c>
      <c r="F598" s="6">
        <v>4</v>
      </c>
      <c r="G598" s="6">
        <v>30</v>
      </c>
      <c r="H598">
        <v>43865</v>
      </c>
    </row>
    <row r="599" spans="2:8" x14ac:dyDescent="0.25">
      <c r="B599" s="3">
        <v>43861</v>
      </c>
      <c r="C599" s="6">
        <v>8</v>
      </c>
      <c r="D599" s="6">
        <v>29</v>
      </c>
      <c r="E599">
        <v>43869</v>
      </c>
      <c r="F599" s="6">
        <v>5</v>
      </c>
      <c r="G599" s="6">
        <v>29</v>
      </c>
      <c r="H599">
        <v>43866</v>
      </c>
    </row>
    <row r="600" spans="2:8" x14ac:dyDescent="0.25">
      <c r="B600" s="3">
        <v>43862</v>
      </c>
      <c r="D600" s="6" t="s">
        <v>290</v>
      </c>
      <c r="E600" t="s">
        <v>208</v>
      </c>
      <c r="G600" s="6" t="s">
        <v>290</v>
      </c>
      <c r="H600" t="s">
        <v>208</v>
      </c>
    </row>
    <row r="601" spans="2:8" x14ac:dyDescent="0.25">
      <c r="B601" s="3">
        <v>43863</v>
      </c>
      <c r="D601" s="6" t="s">
        <v>290</v>
      </c>
      <c r="E601" t="s">
        <v>208</v>
      </c>
      <c r="G601" s="6" t="s">
        <v>290</v>
      </c>
      <c r="H601" t="s">
        <v>208</v>
      </c>
    </row>
    <row r="602" spans="2:8" x14ac:dyDescent="0.25">
      <c r="B602" s="3">
        <v>43864</v>
      </c>
      <c r="C602" s="6">
        <v>9</v>
      </c>
      <c r="D602" s="6">
        <v>31</v>
      </c>
      <c r="E602">
        <v>43870</v>
      </c>
      <c r="F602" s="6">
        <v>6</v>
      </c>
      <c r="G602" s="6">
        <v>31</v>
      </c>
      <c r="H602">
        <v>43867</v>
      </c>
    </row>
    <row r="603" spans="2:8" x14ac:dyDescent="0.25">
      <c r="B603" s="3">
        <v>43865</v>
      </c>
      <c r="C603" s="6">
        <v>10</v>
      </c>
      <c r="D603" s="6">
        <v>29</v>
      </c>
      <c r="E603">
        <v>43871</v>
      </c>
      <c r="F603" s="6">
        <v>7</v>
      </c>
      <c r="G603" s="6">
        <v>29</v>
      </c>
      <c r="H603">
        <v>43868</v>
      </c>
    </row>
    <row r="604" spans="2:8" x14ac:dyDescent="0.25">
      <c r="B604" s="3">
        <v>43866</v>
      </c>
      <c r="C604" s="6">
        <v>11</v>
      </c>
      <c r="D604" s="6">
        <v>29</v>
      </c>
      <c r="E604">
        <v>43872</v>
      </c>
      <c r="F604" s="6">
        <v>8</v>
      </c>
      <c r="G604" s="6">
        <v>29</v>
      </c>
      <c r="H604">
        <v>43869</v>
      </c>
    </row>
    <row r="605" spans="2:8" x14ac:dyDescent="0.25">
      <c r="B605" s="3">
        <v>43867</v>
      </c>
      <c r="C605" s="6">
        <v>12</v>
      </c>
      <c r="D605" s="6">
        <v>29</v>
      </c>
      <c r="E605">
        <v>43873</v>
      </c>
      <c r="F605" s="6">
        <v>9</v>
      </c>
      <c r="G605" s="6">
        <v>29</v>
      </c>
      <c r="H605">
        <v>43870</v>
      </c>
    </row>
    <row r="606" spans="2:8" x14ac:dyDescent="0.25">
      <c r="B606" s="3">
        <v>43868</v>
      </c>
      <c r="C606" s="6">
        <v>13</v>
      </c>
      <c r="D606" s="6">
        <v>29</v>
      </c>
      <c r="E606">
        <v>43874</v>
      </c>
      <c r="F606" s="6">
        <v>10</v>
      </c>
      <c r="G606" s="6">
        <v>29</v>
      </c>
      <c r="H606">
        <v>43871</v>
      </c>
    </row>
    <row r="607" spans="2:8" x14ac:dyDescent="0.25">
      <c r="B607" s="3">
        <v>43869</v>
      </c>
      <c r="D607" s="6" t="s">
        <v>290</v>
      </c>
      <c r="E607" t="s">
        <v>208</v>
      </c>
      <c r="G607" s="6" t="s">
        <v>290</v>
      </c>
      <c r="H607" t="s">
        <v>208</v>
      </c>
    </row>
    <row r="608" spans="2:8" x14ac:dyDescent="0.25">
      <c r="B608" s="3">
        <v>43870</v>
      </c>
      <c r="D608" s="6" t="s">
        <v>290</v>
      </c>
      <c r="E608" t="s">
        <v>208</v>
      </c>
      <c r="G608" s="6" t="s">
        <v>290</v>
      </c>
      <c r="H608" t="s">
        <v>208</v>
      </c>
    </row>
    <row r="609" spans="2:8" x14ac:dyDescent="0.25">
      <c r="B609" s="3">
        <v>43871</v>
      </c>
      <c r="C609" s="6">
        <v>14</v>
      </c>
      <c r="D609" s="6">
        <v>31</v>
      </c>
      <c r="E609">
        <v>43875</v>
      </c>
      <c r="F609" s="6">
        <v>11</v>
      </c>
      <c r="G609" s="6">
        <v>31</v>
      </c>
      <c r="H609">
        <v>43872</v>
      </c>
    </row>
    <row r="610" spans="2:8" x14ac:dyDescent="0.25">
      <c r="B610" s="3">
        <v>43872</v>
      </c>
      <c r="C610" s="6">
        <v>15</v>
      </c>
      <c r="D610" s="6">
        <v>29</v>
      </c>
      <c r="E610">
        <v>43876</v>
      </c>
      <c r="F610" s="6">
        <v>12</v>
      </c>
      <c r="G610" s="6">
        <v>31</v>
      </c>
      <c r="H610">
        <v>43873</v>
      </c>
    </row>
    <row r="611" spans="2:8" x14ac:dyDescent="0.25">
      <c r="B611" s="3">
        <v>43873</v>
      </c>
      <c r="C611" s="6">
        <v>16</v>
      </c>
      <c r="D611" s="6">
        <v>29</v>
      </c>
      <c r="E611">
        <v>43877</v>
      </c>
      <c r="F611" s="6">
        <v>13</v>
      </c>
      <c r="G611" s="6">
        <v>30</v>
      </c>
      <c r="H611">
        <v>43874</v>
      </c>
    </row>
    <row r="612" spans="2:8" x14ac:dyDescent="0.25">
      <c r="B612" s="3">
        <v>43874</v>
      </c>
      <c r="C612" s="6">
        <v>17</v>
      </c>
      <c r="D612" s="6">
        <v>29</v>
      </c>
      <c r="E612">
        <v>43878</v>
      </c>
      <c r="F612" s="6">
        <v>14</v>
      </c>
      <c r="G612" s="6">
        <v>30</v>
      </c>
      <c r="H612">
        <v>43875</v>
      </c>
    </row>
    <row r="613" spans="2:8" x14ac:dyDescent="0.25">
      <c r="B613" s="3">
        <v>43875</v>
      </c>
      <c r="C613" s="6">
        <v>18</v>
      </c>
      <c r="D613" s="6">
        <v>29</v>
      </c>
      <c r="E613">
        <v>43879</v>
      </c>
      <c r="F613" s="6">
        <v>15</v>
      </c>
      <c r="G613" s="6">
        <v>30</v>
      </c>
      <c r="H613">
        <v>43876</v>
      </c>
    </row>
    <row r="614" spans="2:8" x14ac:dyDescent="0.25">
      <c r="B614" s="3">
        <v>43876</v>
      </c>
      <c r="D614" s="6" t="s">
        <v>290</v>
      </c>
      <c r="E614" t="s">
        <v>208</v>
      </c>
      <c r="G614" s="6" t="s">
        <v>290</v>
      </c>
      <c r="H614" t="s">
        <v>208</v>
      </c>
    </row>
    <row r="615" spans="2:8" x14ac:dyDescent="0.25">
      <c r="B615" s="3">
        <v>43877</v>
      </c>
      <c r="D615" s="6" t="s">
        <v>290</v>
      </c>
      <c r="E615" t="s">
        <v>208</v>
      </c>
      <c r="G615" s="6" t="s">
        <v>290</v>
      </c>
      <c r="H615" t="s">
        <v>208</v>
      </c>
    </row>
    <row r="616" spans="2:8" x14ac:dyDescent="0.25">
      <c r="B616" s="3">
        <v>43878</v>
      </c>
      <c r="C616" s="6">
        <v>19</v>
      </c>
      <c r="D616" s="6">
        <v>31</v>
      </c>
      <c r="E616">
        <v>43880</v>
      </c>
      <c r="F616" s="6">
        <v>16</v>
      </c>
      <c r="G616" s="6">
        <v>32</v>
      </c>
      <c r="H616">
        <v>43877</v>
      </c>
    </row>
    <row r="617" spans="2:8" x14ac:dyDescent="0.25">
      <c r="B617" s="3">
        <v>43879</v>
      </c>
      <c r="C617" s="6">
        <v>20</v>
      </c>
      <c r="D617" s="6">
        <v>29</v>
      </c>
      <c r="E617">
        <v>43881</v>
      </c>
      <c r="F617" s="6">
        <v>17</v>
      </c>
      <c r="G617" s="6">
        <v>32</v>
      </c>
      <c r="H617">
        <v>43878</v>
      </c>
    </row>
    <row r="618" spans="2:8" x14ac:dyDescent="0.25">
      <c r="B618" s="3">
        <v>43880</v>
      </c>
      <c r="C618" s="6">
        <v>21</v>
      </c>
      <c r="D618" s="6">
        <v>29</v>
      </c>
      <c r="E618">
        <v>43882</v>
      </c>
      <c r="F618" s="6">
        <v>18</v>
      </c>
      <c r="G618" s="6">
        <v>29</v>
      </c>
      <c r="H618">
        <v>43879</v>
      </c>
    </row>
    <row r="619" spans="2:8" x14ac:dyDescent="0.25">
      <c r="B619" s="3">
        <v>43881</v>
      </c>
      <c r="C619" s="6">
        <v>1</v>
      </c>
      <c r="D619" s="6">
        <v>29</v>
      </c>
      <c r="E619">
        <v>43891</v>
      </c>
      <c r="F619" s="6">
        <v>19</v>
      </c>
      <c r="G619" s="6">
        <v>29</v>
      </c>
      <c r="H619">
        <v>43880</v>
      </c>
    </row>
    <row r="620" spans="2:8" x14ac:dyDescent="0.25">
      <c r="B620" s="3">
        <v>43882</v>
      </c>
      <c r="C620" s="6">
        <v>2</v>
      </c>
      <c r="D620" s="6">
        <v>29</v>
      </c>
      <c r="E620">
        <v>43892</v>
      </c>
      <c r="F620" s="6">
        <v>20</v>
      </c>
      <c r="G620" s="6">
        <v>29</v>
      </c>
      <c r="H620">
        <v>43881</v>
      </c>
    </row>
    <row r="621" spans="2:8" x14ac:dyDescent="0.25">
      <c r="B621" s="3">
        <v>43883</v>
      </c>
      <c r="D621" s="6" t="s">
        <v>290</v>
      </c>
      <c r="E621" t="s">
        <v>208</v>
      </c>
      <c r="G621" s="6" t="s">
        <v>290</v>
      </c>
      <c r="H621" t="s">
        <v>208</v>
      </c>
    </row>
    <row r="622" spans="2:8" x14ac:dyDescent="0.25">
      <c r="B622" s="3">
        <v>43884</v>
      </c>
      <c r="D622" s="6" t="s">
        <v>290</v>
      </c>
      <c r="E622" t="s">
        <v>208</v>
      </c>
      <c r="G622" s="6" t="s">
        <v>290</v>
      </c>
      <c r="H622" t="s">
        <v>208</v>
      </c>
    </row>
    <row r="623" spans="2:8" x14ac:dyDescent="0.25">
      <c r="B623" s="3">
        <v>43885</v>
      </c>
      <c r="C623" s="6">
        <v>3</v>
      </c>
      <c r="D623" s="6">
        <v>31</v>
      </c>
      <c r="E623">
        <v>43893</v>
      </c>
      <c r="F623" s="6">
        <v>21</v>
      </c>
      <c r="G623" s="6">
        <v>31</v>
      </c>
      <c r="H623">
        <v>43882</v>
      </c>
    </row>
    <row r="624" spans="2:8" x14ac:dyDescent="0.25">
      <c r="B624" s="3">
        <v>43886</v>
      </c>
      <c r="C624" s="6">
        <v>4</v>
      </c>
      <c r="D624" s="6">
        <v>29</v>
      </c>
      <c r="E624">
        <v>43894</v>
      </c>
      <c r="F624" s="6">
        <v>1</v>
      </c>
      <c r="G624" s="6">
        <v>29</v>
      </c>
      <c r="H624">
        <v>43891</v>
      </c>
    </row>
    <row r="625" spans="2:8" x14ac:dyDescent="0.25">
      <c r="B625" s="3">
        <v>43887</v>
      </c>
      <c r="C625" s="6">
        <v>5</v>
      </c>
      <c r="D625" s="6">
        <v>29</v>
      </c>
      <c r="E625">
        <v>43895</v>
      </c>
      <c r="F625" s="6">
        <v>2</v>
      </c>
      <c r="G625" s="6">
        <v>29</v>
      </c>
      <c r="H625">
        <v>43892</v>
      </c>
    </row>
    <row r="626" spans="2:8" x14ac:dyDescent="0.25">
      <c r="B626" s="3">
        <v>43888</v>
      </c>
      <c r="C626" s="6">
        <v>6</v>
      </c>
      <c r="D626" s="6">
        <v>29</v>
      </c>
      <c r="E626">
        <v>43896</v>
      </c>
      <c r="F626" s="6">
        <v>3</v>
      </c>
      <c r="G626" s="6">
        <v>29</v>
      </c>
      <c r="H626">
        <v>43893</v>
      </c>
    </row>
    <row r="627" spans="2:8" x14ac:dyDescent="0.25">
      <c r="B627" s="3">
        <v>43889</v>
      </c>
      <c r="C627" s="6">
        <v>7</v>
      </c>
      <c r="D627" s="6">
        <v>29</v>
      </c>
      <c r="E627">
        <v>43897</v>
      </c>
      <c r="F627" s="6">
        <v>4</v>
      </c>
      <c r="G627" s="6">
        <v>29</v>
      </c>
      <c r="H627">
        <v>43894</v>
      </c>
    </row>
    <row r="628" spans="2:8" x14ac:dyDescent="0.25">
      <c r="B628" s="3">
        <v>43890</v>
      </c>
      <c r="D628" s="6" t="s">
        <v>290</v>
      </c>
      <c r="E628" t="s">
        <v>208</v>
      </c>
      <c r="G628" s="6" t="s">
        <v>290</v>
      </c>
      <c r="H628" t="s">
        <v>208</v>
      </c>
    </row>
    <row r="629" spans="2:8" x14ac:dyDescent="0.25">
      <c r="B629" s="3">
        <v>43891</v>
      </c>
      <c r="D629" s="6" t="s">
        <v>290</v>
      </c>
      <c r="E629" t="s">
        <v>208</v>
      </c>
      <c r="G629" s="6" t="s">
        <v>290</v>
      </c>
      <c r="H629" t="s">
        <v>208</v>
      </c>
    </row>
    <row r="630" spans="2:8" x14ac:dyDescent="0.25">
      <c r="B630" s="3">
        <v>43892</v>
      </c>
      <c r="C630" s="6">
        <v>8</v>
      </c>
      <c r="D630" s="6">
        <v>31</v>
      </c>
      <c r="E630">
        <v>43898</v>
      </c>
      <c r="F630" s="6">
        <v>5</v>
      </c>
      <c r="G630" s="6">
        <v>31</v>
      </c>
      <c r="H630">
        <v>43895</v>
      </c>
    </row>
    <row r="631" spans="2:8" x14ac:dyDescent="0.25">
      <c r="B631" s="3">
        <v>43893</v>
      </c>
      <c r="C631" s="6">
        <v>9</v>
      </c>
      <c r="D631" s="6">
        <v>29</v>
      </c>
      <c r="E631">
        <v>43899</v>
      </c>
      <c r="F631" s="6">
        <v>6</v>
      </c>
      <c r="G631" s="6">
        <v>29</v>
      </c>
      <c r="H631">
        <v>43896</v>
      </c>
    </row>
    <row r="632" spans="2:8" x14ac:dyDescent="0.25">
      <c r="B632" s="3">
        <v>43894</v>
      </c>
      <c r="C632" s="6">
        <v>10</v>
      </c>
      <c r="D632" s="6">
        <v>29</v>
      </c>
      <c r="E632">
        <v>43900</v>
      </c>
      <c r="F632" s="6">
        <v>7</v>
      </c>
      <c r="G632" s="6">
        <v>29</v>
      </c>
      <c r="H632">
        <v>43897</v>
      </c>
    </row>
    <row r="633" spans="2:8" x14ac:dyDescent="0.25">
      <c r="B633" s="3">
        <v>43895</v>
      </c>
      <c r="C633" s="6">
        <v>11</v>
      </c>
      <c r="D633" s="6">
        <v>29</v>
      </c>
      <c r="E633">
        <v>43901</v>
      </c>
      <c r="F633" s="6">
        <v>8</v>
      </c>
      <c r="G633" s="6">
        <v>29</v>
      </c>
      <c r="H633">
        <v>43898</v>
      </c>
    </row>
    <row r="634" spans="2:8" x14ac:dyDescent="0.25">
      <c r="B634" s="3">
        <v>43896</v>
      </c>
      <c r="C634" s="6">
        <v>12</v>
      </c>
      <c r="D634" s="6">
        <v>29</v>
      </c>
      <c r="E634">
        <v>43902</v>
      </c>
      <c r="F634" s="6">
        <v>9</v>
      </c>
      <c r="G634" s="6">
        <v>29</v>
      </c>
      <c r="H634">
        <v>43899</v>
      </c>
    </row>
    <row r="635" spans="2:8" x14ac:dyDescent="0.25">
      <c r="B635" s="3">
        <v>43897</v>
      </c>
      <c r="D635" s="6" t="s">
        <v>290</v>
      </c>
      <c r="E635" t="s">
        <v>208</v>
      </c>
      <c r="G635" s="6" t="s">
        <v>290</v>
      </c>
      <c r="H635" t="s">
        <v>208</v>
      </c>
    </row>
    <row r="636" spans="2:8" x14ac:dyDescent="0.25">
      <c r="B636" s="3">
        <v>43898</v>
      </c>
      <c r="D636" s="6" t="s">
        <v>290</v>
      </c>
      <c r="E636" t="s">
        <v>208</v>
      </c>
      <c r="G636" s="6" t="s">
        <v>290</v>
      </c>
      <c r="H636" t="s">
        <v>208</v>
      </c>
    </row>
    <row r="637" spans="2:8" x14ac:dyDescent="0.25">
      <c r="B637" s="3">
        <v>43899</v>
      </c>
      <c r="C637" s="6">
        <v>13</v>
      </c>
      <c r="D637" s="6">
        <v>31</v>
      </c>
      <c r="E637">
        <v>43903</v>
      </c>
      <c r="F637" s="6">
        <v>10</v>
      </c>
      <c r="G637" s="6">
        <v>31</v>
      </c>
      <c r="H637">
        <v>43900</v>
      </c>
    </row>
    <row r="638" spans="2:8" x14ac:dyDescent="0.25">
      <c r="B638" s="3">
        <v>43900</v>
      </c>
      <c r="C638" s="6">
        <v>14</v>
      </c>
      <c r="D638" s="6">
        <v>29</v>
      </c>
      <c r="E638">
        <v>43904</v>
      </c>
      <c r="F638" s="6">
        <v>11</v>
      </c>
      <c r="G638" s="6">
        <v>29</v>
      </c>
      <c r="H638">
        <v>43901</v>
      </c>
    </row>
    <row r="639" spans="2:8" x14ac:dyDescent="0.25">
      <c r="B639" s="3">
        <v>43901</v>
      </c>
      <c r="C639" s="6">
        <v>15</v>
      </c>
      <c r="D639" s="6">
        <v>29</v>
      </c>
      <c r="E639">
        <v>43905</v>
      </c>
      <c r="F639" s="6">
        <v>12</v>
      </c>
      <c r="G639" s="6">
        <v>29</v>
      </c>
      <c r="H639">
        <v>43902</v>
      </c>
    </row>
    <row r="640" spans="2:8" x14ac:dyDescent="0.25">
      <c r="B640" s="3">
        <v>43902</v>
      </c>
      <c r="C640" s="6">
        <v>16</v>
      </c>
      <c r="D640" s="6">
        <v>29</v>
      </c>
      <c r="E640">
        <v>43906</v>
      </c>
      <c r="F640" s="6">
        <v>13</v>
      </c>
      <c r="G640" s="6">
        <v>29</v>
      </c>
      <c r="H640">
        <v>43903</v>
      </c>
    </row>
    <row r="641" spans="2:8" x14ac:dyDescent="0.25">
      <c r="B641" s="3">
        <v>43903</v>
      </c>
      <c r="C641" s="6">
        <v>17</v>
      </c>
      <c r="D641" s="6">
        <v>29</v>
      </c>
      <c r="E641">
        <v>43907</v>
      </c>
      <c r="F641" s="6">
        <v>14</v>
      </c>
      <c r="G641" s="6">
        <v>29</v>
      </c>
      <c r="H641">
        <v>43904</v>
      </c>
    </row>
    <row r="642" spans="2:8" x14ac:dyDescent="0.25">
      <c r="B642" s="3">
        <v>43904</v>
      </c>
      <c r="D642" s="6" t="s">
        <v>290</v>
      </c>
      <c r="E642" t="s">
        <v>208</v>
      </c>
      <c r="G642" s="6" t="s">
        <v>290</v>
      </c>
      <c r="H642" t="s">
        <v>208</v>
      </c>
    </row>
    <row r="643" spans="2:8" x14ac:dyDescent="0.25">
      <c r="B643" s="3">
        <v>43905</v>
      </c>
      <c r="D643" s="6" t="s">
        <v>290</v>
      </c>
      <c r="E643" t="s">
        <v>208</v>
      </c>
      <c r="G643" s="6" t="s">
        <v>290</v>
      </c>
      <c r="H643" t="s">
        <v>208</v>
      </c>
    </row>
    <row r="644" spans="2:8" x14ac:dyDescent="0.25">
      <c r="B644" s="3">
        <v>43906</v>
      </c>
      <c r="C644" s="6">
        <v>18</v>
      </c>
      <c r="D644" s="6">
        <v>31</v>
      </c>
      <c r="E644">
        <v>43908</v>
      </c>
      <c r="F644" s="6">
        <v>15</v>
      </c>
      <c r="G644" s="6">
        <v>31</v>
      </c>
      <c r="H644">
        <v>43905</v>
      </c>
    </row>
    <row r="645" spans="2:8" x14ac:dyDescent="0.25">
      <c r="B645" s="3">
        <v>43907</v>
      </c>
      <c r="C645" s="6">
        <v>19</v>
      </c>
      <c r="D645" s="6">
        <v>29</v>
      </c>
      <c r="E645">
        <v>43909</v>
      </c>
      <c r="F645" s="6">
        <v>16</v>
      </c>
      <c r="G645" s="6">
        <v>29</v>
      </c>
      <c r="H645">
        <v>43906</v>
      </c>
    </row>
    <row r="646" spans="2:8" x14ac:dyDescent="0.25">
      <c r="B646" s="3">
        <v>43908</v>
      </c>
      <c r="C646" s="6">
        <v>20</v>
      </c>
      <c r="D646" s="6">
        <v>29</v>
      </c>
      <c r="E646">
        <v>43910</v>
      </c>
      <c r="F646" s="6">
        <v>17</v>
      </c>
      <c r="G646" s="6">
        <v>29</v>
      </c>
      <c r="H646">
        <v>43907</v>
      </c>
    </row>
    <row r="647" spans="2:8" x14ac:dyDescent="0.25">
      <c r="B647" s="3">
        <v>43909</v>
      </c>
      <c r="C647" s="6">
        <v>21</v>
      </c>
      <c r="D647" s="6">
        <v>29</v>
      </c>
      <c r="E647">
        <v>43911</v>
      </c>
      <c r="F647" s="6">
        <v>18</v>
      </c>
      <c r="G647" s="6">
        <v>29</v>
      </c>
      <c r="H647">
        <v>43908</v>
      </c>
    </row>
    <row r="648" spans="2:8" x14ac:dyDescent="0.25">
      <c r="B648" s="3">
        <v>43910</v>
      </c>
      <c r="C648" s="6">
        <v>1</v>
      </c>
      <c r="D648" s="6">
        <v>29</v>
      </c>
      <c r="E648">
        <v>43922</v>
      </c>
      <c r="F648" s="6">
        <v>19</v>
      </c>
      <c r="G648" s="6">
        <v>29</v>
      </c>
      <c r="H648">
        <v>43909</v>
      </c>
    </row>
    <row r="649" spans="2:8" x14ac:dyDescent="0.25">
      <c r="B649" s="3">
        <v>43911</v>
      </c>
      <c r="D649" s="6" t="s">
        <v>290</v>
      </c>
      <c r="E649" t="s">
        <v>208</v>
      </c>
      <c r="G649" s="6" t="s">
        <v>290</v>
      </c>
      <c r="H649" t="s">
        <v>208</v>
      </c>
    </row>
    <row r="650" spans="2:8" x14ac:dyDescent="0.25">
      <c r="B650" s="3">
        <v>43912</v>
      </c>
      <c r="D650" s="6" t="s">
        <v>290</v>
      </c>
      <c r="E650" t="s">
        <v>208</v>
      </c>
      <c r="G650" s="6" t="s">
        <v>290</v>
      </c>
      <c r="H650" t="s">
        <v>208</v>
      </c>
    </row>
    <row r="651" spans="2:8" x14ac:dyDescent="0.25">
      <c r="B651" s="3">
        <v>43913</v>
      </c>
      <c r="C651" s="6">
        <v>2</v>
      </c>
      <c r="D651" s="6">
        <v>31</v>
      </c>
      <c r="E651">
        <v>43923</v>
      </c>
      <c r="F651" s="6">
        <v>20</v>
      </c>
      <c r="G651" s="6">
        <v>31</v>
      </c>
      <c r="H651">
        <v>43910</v>
      </c>
    </row>
    <row r="652" spans="2:8" x14ac:dyDescent="0.25">
      <c r="B652" s="3">
        <v>43914</v>
      </c>
      <c r="C652" s="6">
        <v>3</v>
      </c>
      <c r="D652" s="6">
        <v>29</v>
      </c>
      <c r="E652">
        <v>43924</v>
      </c>
      <c r="F652" s="6">
        <v>21</v>
      </c>
      <c r="G652" s="6">
        <v>29</v>
      </c>
      <c r="H652">
        <v>43911</v>
      </c>
    </row>
    <row r="653" spans="2:8" x14ac:dyDescent="0.25">
      <c r="B653" s="3">
        <v>43915</v>
      </c>
      <c r="C653" s="6">
        <v>4</v>
      </c>
      <c r="D653" s="6">
        <v>29</v>
      </c>
      <c r="E653">
        <v>43925</v>
      </c>
      <c r="F653" s="6">
        <v>1</v>
      </c>
      <c r="G653" s="6">
        <v>29</v>
      </c>
      <c r="H653">
        <v>43922</v>
      </c>
    </row>
    <row r="654" spans="2:8" x14ac:dyDescent="0.25">
      <c r="B654" s="3">
        <v>43916</v>
      </c>
      <c r="C654" s="6">
        <v>5</v>
      </c>
      <c r="D654" s="6">
        <v>29</v>
      </c>
      <c r="E654">
        <v>43926</v>
      </c>
      <c r="F654" s="6">
        <v>2</v>
      </c>
      <c r="G654" s="6">
        <v>29</v>
      </c>
      <c r="H654">
        <v>43923</v>
      </c>
    </row>
    <row r="655" spans="2:8" x14ac:dyDescent="0.25">
      <c r="B655" s="3">
        <v>43917</v>
      </c>
      <c r="C655" s="6">
        <v>6</v>
      </c>
      <c r="D655" s="6">
        <v>29</v>
      </c>
      <c r="E655">
        <v>43927</v>
      </c>
      <c r="F655" s="6">
        <v>3</v>
      </c>
      <c r="G655" s="6">
        <v>29</v>
      </c>
      <c r="H655">
        <v>43924</v>
      </c>
    </row>
    <row r="656" spans="2:8" x14ac:dyDescent="0.25">
      <c r="B656" s="3">
        <v>43918</v>
      </c>
      <c r="D656" s="6" t="s">
        <v>290</v>
      </c>
      <c r="E656" t="s">
        <v>208</v>
      </c>
      <c r="G656" s="6" t="s">
        <v>290</v>
      </c>
      <c r="H656" t="s">
        <v>208</v>
      </c>
    </row>
    <row r="657" spans="2:8" x14ac:dyDescent="0.25">
      <c r="B657" s="3">
        <v>43919</v>
      </c>
      <c r="D657" s="6" t="s">
        <v>290</v>
      </c>
      <c r="E657" t="s">
        <v>208</v>
      </c>
      <c r="G657" s="6" t="s">
        <v>290</v>
      </c>
      <c r="H657" t="s">
        <v>208</v>
      </c>
    </row>
    <row r="658" spans="2:8" x14ac:dyDescent="0.25">
      <c r="B658" s="3">
        <v>43920</v>
      </c>
      <c r="C658" s="6">
        <v>7</v>
      </c>
      <c r="D658" s="6">
        <v>31</v>
      </c>
      <c r="E658">
        <v>43928</v>
      </c>
      <c r="F658" s="6">
        <v>4</v>
      </c>
      <c r="G658" s="6">
        <v>31</v>
      </c>
      <c r="H658">
        <v>43925</v>
      </c>
    </row>
    <row r="659" spans="2:8" x14ac:dyDescent="0.25">
      <c r="B659" s="3">
        <v>43921</v>
      </c>
      <c r="C659" s="6">
        <v>8</v>
      </c>
      <c r="D659" s="6">
        <v>29</v>
      </c>
      <c r="E659">
        <v>43929</v>
      </c>
      <c r="F659" s="6">
        <v>5</v>
      </c>
      <c r="G659" s="6">
        <v>29</v>
      </c>
      <c r="H659">
        <v>43926</v>
      </c>
    </row>
    <row r="660" spans="2:8" x14ac:dyDescent="0.25">
      <c r="B660" s="3">
        <v>43922</v>
      </c>
      <c r="C660" s="6">
        <v>9</v>
      </c>
      <c r="D660" s="6">
        <v>29</v>
      </c>
      <c r="E660">
        <v>43930</v>
      </c>
      <c r="F660" s="6">
        <v>6</v>
      </c>
      <c r="G660" s="6">
        <v>29</v>
      </c>
      <c r="H660">
        <v>43927</v>
      </c>
    </row>
    <row r="661" spans="2:8" x14ac:dyDescent="0.25">
      <c r="B661" s="3">
        <v>43923</v>
      </c>
      <c r="C661" s="6">
        <v>10</v>
      </c>
      <c r="D661" s="6">
        <v>29</v>
      </c>
      <c r="E661">
        <v>43931</v>
      </c>
      <c r="F661" s="6">
        <v>7</v>
      </c>
      <c r="G661" s="6">
        <v>29</v>
      </c>
      <c r="H661">
        <v>43928</v>
      </c>
    </row>
    <row r="662" spans="2:8" x14ac:dyDescent="0.25">
      <c r="B662" s="3">
        <v>43924</v>
      </c>
      <c r="C662" s="6">
        <v>11</v>
      </c>
      <c r="D662" s="6">
        <v>29</v>
      </c>
      <c r="E662">
        <v>43932</v>
      </c>
      <c r="F662" s="6">
        <v>8</v>
      </c>
      <c r="G662" s="6">
        <v>29</v>
      </c>
      <c r="H662">
        <v>43929</v>
      </c>
    </row>
    <row r="663" spans="2:8" x14ac:dyDescent="0.25">
      <c r="B663" s="3">
        <v>43925</v>
      </c>
      <c r="D663" s="6" t="s">
        <v>290</v>
      </c>
      <c r="E663" t="s">
        <v>208</v>
      </c>
      <c r="G663" s="6" t="s">
        <v>290</v>
      </c>
      <c r="H663" t="s">
        <v>208</v>
      </c>
    </row>
    <row r="664" spans="2:8" x14ac:dyDescent="0.25">
      <c r="B664" s="3">
        <v>43926</v>
      </c>
      <c r="D664" s="6" t="s">
        <v>290</v>
      </c>
      <c r="E664" t="s">
        <v>208</v>
      </c>
      <c r="G664" s="6" t="s">
        <v>290</v>
      </c>
      <c r="H664" t="s">
        <v>208</v>
      </c>
    </row>
    <row r="665" spans="2:8" x14ac:dyDescent="0.25">
      <c r="B665" s="3">
        <v>43927</v>
      </c>
      <c r="C665" s="6">
        <v>12</v>
      </c>
      <c r="D665" s="6">
        <v>31</v>
      </c>
      <c r="E665">
        <v>43933</v>
      </c>
      <c r="F665" s="6">
        <v>9</v>
      </c>
      <c r="G665" s="6">
        <v>31</v>
      </c>
      <c r="H665">
        <v>43930</v>
      </c>
    </row>
    <row r="666" spans="2:8" x14ac:dyDescent="0.25">
      <c r="B666" s="3">
        <v>43928</v>
      </c>
      <c r="C666" s="6">
        <v>13</v>
      </c>
      <c r="D666" s="6">
        <v>29</v>
      </c>
      <c r="E666">
        <v>43934</v>
      </c>
      <c r="F666" s="6">
        <v>10</v>
      </c>
      <c r="G666" s="6">
        <v>29</v>
      </c>
      <c r="H666">
        <v>43931</v>
      </c>
    </row>
    <row r="667" spans="2:8" x14ac:dyDescent="0.25">
      <c r="B667" s="3">
        <v>43929</v>
      </c>
      <c r="C667" s="6">
        <v>14</v>
      </c>
      <c r="D667" s="6">
        <v>29</v>
      </c>
      <c r="E667">
        <v>43935</v>
      </c>
      <c r="F667" s="6">
        <v>11</v>
      </c>
      <c r="G667" s="6">
        <v>29</v>
      </c>
      <c r="H667">
        <v>43932</v>
      </c>
    </row>
    <row r="668" spans="2:8" x14ac:dyDescent="0.25">
      <c r="B668" s="3">
        <v>43930</v>
      </c>
      <c r="C668" s="6">
        <v>15</v>
      </c>
      <c r="D668" s="6">
        <v>29</v>
      </c>
      <c r="E668">
        <v>43936</v>
      </c>
      <c r="F668" s="6">
        <v>12</v>
      </c>
      <c r="G668" s="6">
        <v>29</v>
      </c>
      <c r="H668">
        <v>43933</v>
      </c>
    </row>
    <row r="669" spans="2:8" x14ac:dyDescent="0.25">
      <c r="B669" s="3">
        <v>43931</v>
      </c>
      <c r="D669" s="6" t="s">
        <v>290</v>
      </c>
      <c r="E669" t="s">
        <v>208</v>
      </c>
      <c r="G669" s="6" t="s">
        <v>290</v>
      </c>
      <c r="H669" t="s">
        <v>208</v>
      </c>
    </row>
    <row r="670" spans="2:8" x14ac:dyDescent="0.25">
      <c r="B670" s="3">
        <v>43932</v>
      </c>
      <c r="D670" s="6" t="s">
        <v>290</v>
      </c>
      <c r="E670" t="s">
        <v>208</v>
      </c>
      <c r="G670" s="6" t="s">
        <v>290</v>
      </c>
      <c r="H670" t="s">
        <v>208</v>
      </c>
    </row>
    <row r="671" spans="2:8" x14ac:dyDescent="0.25">
      <c r="B671" s="3">
        <v>43933</v>
      </c>
      <c r="D671" s="6" t="s">
        <v>290</v>
      </c>
      <c r="E671" t="s">
        <v>208</v>
      </c>
      <c r="G671" s="6" t="s">
        <v>290</v>
      </c>
      <c r="H671" t="s">
        <v>208</v>
      </c>
    </row>
    <row r="672" spans="2:8" x14ac:dyDescent="0.25">
      <c r="B672" s="3">
        <v>43934</v>
      </c>
      <c r="C672" s="6">
        <v>16</v>
      </c>
      <c r="D672" s="6">
        <v>32</v>
      </c>
      <c r="E672">
        <v>43937</v>
      </c>
      <c r="F672" s="6">
        <v>13</v>
      </c>
      <c r="G672" s="6">
        <v>32</v>
      </c>
      <c r="H672">
        <v>43934</v>
      </c>
    </row>
    <row r="673" spans="2:8" x14ac:dyDescent="0.25">
      <c r="B673" s="3">
        <v>43935</v>
      </c>
      <c r="C673" s="6">
        <v>17</v>
      </c>
      <c r="D673" s="6">
        <v>32</v>
      </c>
      <c r="E673">
        <v>43938</v>
      </c>
      <c r="F673" s="6">
        <v>14</v>
      </c>
      <c r="G673" s="6">
        <v>32</v>
      </c>
      <c r="H673">
        <v>43935</v>
      </c>
    </row>
    <row r="674" spans="2:8" x14ac:dyDescent="0.25">
      <c r="B674" s="3">
        <v>43936</v>
      </c>
      <c r="C674" s="6">
        <v>18</v>
      </c>
      <c r="D674" s="6">
        <v>30</v>
      </c>
      <c r="E674">
        <v>43939</v>
      </c>
      <c r="F674" s="6">
        <v>15</v>
      </c>
      <c r="G674" s="6">
        <v>30</v>
      </c>
      <c r="H674">
        <v>43936</v>
      </c>
    </row>
    <row r="675" spans="2:8" x14ac:dyDescent="0.25">
      <c r="B675" s="3">
        <v>43937</v>
      </c>
      <c r="C675" s="6">
        <v>19</v>
      </c>
      <c r="D675" s="6">
        <v>30</v>
      </c>
      <c r="E675">
        <v>43940</v>
      </c>
      <c r="F675" s="6">
        <v>16</v>
      </c>
      <c r="G675" s="6">
        <v>30</v>
      </c>
      <c r="H675">
        <v>43937</v>
      </c>
    </row>
    <row r="676" spans="2:8" x14ac:dyDescent="0.25">
      <c r="B676" s="3">
        <v>43938</v>
      </c>
      <c r="C676" s="6">
        <v>20</v>
      </c>
      <c r="D676" s="6">
        <v>30</v>
      </c>
      <c r="E676">
        <v>43941</v>
      </c>
      <c r="F676" s="6">
        <v>17</v>
      </c>
      <c r="G676" s="6">
        <v>30</v>
      </c>
      <c r="H676">
        <v>43938</v>
      </c>
    </row>
    <row r="677" spans="2:8" x14ac:dyDescent="0.25">
      <c r="B677" s="3">
        <v>43939</v>
      </c>
      <c r="D677" s="6" t="s">
        <v>290</v>
      </c>
      <c r="E677" t="s">
        <v>208</v>
      </c>
      <c r="G677" s="6" t="s">
        <v>290</v>
      </c>
      <c r="H677" t="s">
        <v>208</v>
      </c>
    </row>
    <row r="678" spans="2:8" x14ac:dyDescent="0.25">
      <c r="B678" s="3">
        <v>43940</v>
      </c>
      <c r="D678" s="6" t="s">
        <v>290</v>
      </c>
      <c r="E678" t="s">
        <v>208</v>
      </c>
      <c r="G678" s="6" t="s">
        <v>290</v>
      </c>
      <c r="H678" t="s">
        <v>208</v>
      </c>
    </row>
    <row r="679" spans="2:8" x14ac:dyDescent="0.25">
      <c r="B679" s="3">
        <v>43941</v>
      </c>
      <c r="C679" s="6">
        <v>21</v>
      </c>
      <c r="D679" s="6">
        <v>32</v>
      </c>
      <c r="E679">
        <v>43942</v>
      </c>
      <c r="F679" s="6">
        <v>18</v>
      </c>
      <c r="G679" s="6">
        <v>32</v>
      </c>
      <c r="H679">
        <v>43939</v>
      </c>
    </row>
    <row r="680" spans="2:8" x14ac:dyDescent="0.25">
      <c r="B680" s="3">
        <v>43942</v>
      </c>
      <c r="C680" s="6">
        <v>1</v>
      </c>
      <c r="D680" s="6">
        <v>32</v>
      </c>
      <c r="E680">
        <v>43952</v>
      </c>
      <c r="F680" s="6">
        <v>19</v>
      </c>
      <c r="G680" s="6">
        <v>32</v>
      </c>
      <c r="H680">
        <v>43940</v>
      </c>
    </row>
    <row r="681" spans="2:8" x14ac:dyDescent="0.25">
      <c r="B681" s="3">
        <v>43943</v>
      </c>
      <c r="C681" s="6">
        <v>2</v>
      </c>
      <c r="D681" s="6">
        <v>30</v>
      </c>
      <c r="E681">
        <v>43953</v>
      </c>
      <c r="F681" s="6">
        <v>20</v>
      </c>
      <c r="G681" s="6">
        <v>30</v>
      </c>
      <c r="H681">
        <v>43941</v>
      </c>
    </row>
    <row r="682" spans="2:8" x14ac:dyDescent="0.25">
      <c r="B682" s="3">
        <v>43944</v>
      </c>
      <c r="C682" s="6">
        <v>3</v>
      </c>
      <c r="D682" s="6">
        <v>30</v>
      </c>
      <c r="E682">
        <v>43954</v>
      </c>
      <c r="F682" s="6">
        <v>21</v>
      </c>
      <c r="G682" s="6">
        <v>30</v>
      </c>
      <c r="H682">
        <v>43942</v>
      </c>
    </row>
    <row r="683" spans="2:8" x14ac:dyDescent="0.25">
      <c r="B683" s="3">
        <v>43945</v>
      </c>
      <c r="C683" s="6">
        <v>4</v>
      </c>
      <c r="D683" s="6">
        <v>30</v>
      </c>
      <c r="E683">
        <v>43955</v>
      </c>
      <c r="F683" s="6">
        <v>1</v>
      </c>
      <c r="G683" s="6">
        <v>30</v>
      </c>
      <c r="H683">
        <v>43952</v>
      </c>
    </row>
    <row r="684" spans="2:8" x14ac:dyDescent="0.25">
      <c r="B684" s="3">
        <v>43946</v>
      </c>
      <c r="D684" s="6" t="s">
        <v>290</v>
      </c>
      <c r="E684" t="s">
        <v>208</v>
      </c>
      <c r="G684" s="6" t="s">
        <v>290</v>
      </c>
      <c r="H684" t="s">
        <v>208</v>
      </c>
    </row>
    <row r="685" spans="2:8" x14ac:dyDescent="0.25">
      <c r="B685" s="3">
        <v>43947</v>
      </c>
      <c r="D685" s="6" t="s">
        <v>290</v>
      </c>
      <c r="E685" t="s">
        <v>208</v>
      </c>
      <c r="G685" s="6" t="s">
        <v>290</v>
      </c>
      <c r="H685" t="s">
        <v>208</v>
      </c>
    </row>
    <row r="686" spans="2:8" x14ac:dyDescent="0.25">
      <c r="B686" s="3">
        <v>43948</v>
      </c>
      <c r="C686" s="6">
        <v>5</v>
      </c>
      <c r="D686" s="6">
        <v>32</v>
      </c>
      <c r="E686">
        <v>43956</v>
      </c>
      <c r="F686" s="6">
        <v>2</v>
      </c>
      <c r="G686" s="6">
        <v>32</v>
      </c>
      <c r="H686">
        <v>43953</v>
      </c>
    </row>
    <row r="687" spans="2:8" x14ac:dyDescent="0.25">
      <c r="B687" s="3">
        <v>43949</v>
      </c>
      <c r="C687" s="6">
        <v>6</v>
      </c>
      <c r="D687" s="6">
        <v>32</v>
      </c>
      <c r="E687">
        <v>43957</v>
      </c>
      <c r="F687" s="6">
        <v>3</v>
      </c>
      <c r="G687" s="6">
        <v>32</v>
      </c>
      <c r="H687">
        <v>43954</v>
      </c>
    </row>
    <row r="688" spans="2:8" x14ac:dyDescent="0.25">
      <c r="B688" s="3">
        <v>43950</v>
      </c>
      <c r="C688" s="6">
        <v>7</v>
      </c>
      <c r="D688" s="6">
        <v>30</v>
      </c>
      <c r="E688">
        <v>43958</v>
      </c>
      <c r="F688" s="6">
        <v>4</v>
      </c>
      <c r="G688" s="6">
        <v>30</v>
      </c>
      <c r="H688">
        <v>43955</v>
      </c>
    </row>
    <row r="689" spans="2:8" x14ac:dyDescent="0.25">
      <c r="B689" s="3">
        <v>43951</v>
      </c>
      <c r="C689" s="6">
        <v>8</v>
      </c>
      <c r="D689" s="6">
        <v>30</v>
      </c>
      <c r="E689">
        <v>43959</v>
      </c>
      <c r="F689" s="6">
        <v>5</v>
      </c>
      <c r="G689" s="6">
        <v>30</v>
      </c>
      <c r="H689">
        <v>43956</v>
      </c>
    </row>
    <row r="690" spans="2:8" x14ac:dyDescent="0.25">
      <c r="B690" s="3">
        <v>43952</v>
      </c>
      <c r="C690" s="6">
        <v>9</v>
      </c>
      <c r="D690" s="6">
        <v>30</v>
      </c>
      <c r="E690">
        <v>43960</v>
      </c>
      <c r="F690" s="6">
        <v>6</v>
      </c>
      <c r="G690" s="6">
        <v>30</v>
      </c>
      <c r="H690">
        <v>43957</v>
      </c>
    </row>
    <row r="691" spans="2:8" x14ac:dyDescent="0.25">
      <c r="B691" s="3">
        <v>43953</v>
      </c>
      <c r="D691" s="6" t="s">
        <v>290</v>
      </c>
      <c r="E691" t="s">
        <v>208</v>
      </c>
      <c r="G691" s="6" t="s">
        <v>290</v>
      </c>
      <c r="H691" t="s">
        <v>208</v>
      </c>
    </row>
    <row r="692" spans="2:8" x14ac:dyDescent="0.25">
      <c r="B692" s="3">
        <v>43954</v>
      </c>
      <c r="D692" s="6" t="s">
        <v>290</v>
      </c>
      <c r="E692" t="s">
        <v>208</v>
      </c>
      <c r="G692" s="6" t="s">
        <v>290</v>
      </c>
      <c r="H692" t="s">
        <v>208</v>
      </c>
    </row>
    <row r="693" spans="2:8" x14ac:dyDescent="0.25">
      <c r="B693" s="3">
        <v>43955</v>
      </c>
      <c r="C693" s="6">
        <v>10</v>
      </c>
      <c r="D693" s="6">
        <v>32</v>
      </c>
      <c r="E693">
        <v>43961</v>
      </c>
      <c r="F693" s="6">
        <v>7</v>
      </c>
      <c r="G693" s="6">
        <v>32</v>
      </c>
      <c r="H693">
        <v>43958</v>
      </c>
    </row>
    <row r="694" spans="2:8" x14ac:dyDescent="0.25">
      <c r="B694" s="3">
        <v>43956</v>
      </c>
      <c r="C694" s="6">
        <v>11</v>
      </c>
      <c r="D694" s="6">
        <v>32</v>
      </c>
      <c r="E694">
        <v>43962</v>
      </c>
      <c r="F694" s="6">
        <v>8</v>
      </c>
      <c r="G694" s="6">
        <v>32</v>
      </c>
      <c r="H694">
        <v>43959</v>
      </c>
    </row>
    <row r="695" spans="2:8" x14ac:dyDescent="0.25">
      <c r="B695" s="3">
        <v>43957</v>
      </c>
      <c r="C695" s="6">
        <v>12</v>
      </c>
      <c r="D695" s="6">
        <v>30</v>
      </c>
      <c r="E695">
        <v>43963</v>
      </c>
      <c r="F695" s="6">
        <v>9</v>
      </c>
      <c r="G695" s="6">
        <v>30</v>
      </c>
      <c r="H695">
        <v>43960</v>
      </c>
    </row>
    <row r="696" spans="2:8" x14ac:dyDescent="0.25">
      <c r="B696" s="3">
        <v>43958</v>
      </c>
      <c r="C696" s="6">
        <v>13</v>
      </c>
      <c r="D696" s="6">
        <v>30</v>
      </c>
      <c r="E696">
        <v>43964</v>
      </c>
      <c r="F696" s="6">
        <v>10</v>
      </c>
      <c r="G696" s="6">
        <v>30</v>
      </c>
      <c r="H696">
        <v>43961</v>
      </c>
    </row>
    <row r="697" spans="2:8" x14ac:dyDescent="0.25">
      <c r="B697" s="3">
        <v>43959</v>
      </c>
      <c r="C697" s="6">
        <v>14</v>
      </c>
      <c r="D697" s="6">
        <v>30</v>
      </c>
      <c r="E697">
        <v>43965</v>
      </c>
      <c r="F697" s="6">
        <v>11</v>
      </c>
      <c r="G697" s="6">
        <v>30</v>
      </c>
      <c r="H697">
        <v>43962</v>
      </c>
    </row>
    <row r="698" spans="2:8" x14ac:dyDescent="0.25">
      <c r="B698" s="3">
        <v>43960</v>
      </c>
      <c r="D698" s="6" t="s">
        <v>290</v>
      </c>
      <c r="E698" t="s">
        <v>208</v>
      </c>
      <c r="G698" s="6" t="s">
        <v>290</v>
      </c>
      <c r="H698" t="s">
        <v>208</v>
      </c>
    </row>
    <row r="699" spans="2:8" x14ac:dyDescent="0.25">
      <c r="B699" s="3">
        <v>43961</v>
      </c>
      <c r="D699" s="6" t="s">
        <v>290</v>
      </c>
      <c r="E699" t="s">
        <v>208</v>
      </c>
      <c r="G699" s="6" t="s">
        <v>290</v>
      </c>
      <c r="H699" t="s">
        <v>208</v>
      </c>
    </row>
    <row r="700" spans="2:8" x14ac:dyDescent="0.25">
      <c r="B700" s="3">
        <v>43962</v>
      </c>
      <c r="C700" s="6">
        <v>15</v>
      </c>
      <c r="D700" s="6">
        <v>32</v>
      </c>
      <c r="E700">
        <v>43966</v>
      </c>
      <c r="F700" s="6">
        <v>12</v>
      </c>
      <c r="G700" s="6">
        <v>32</v>
      </c>
      <c r="H700">
        <v>43963</v>
      </c>
    </row>
    <row r="701" spans="2:8" x14ac:dyDescent="0.25">
      <c r="B701" s="3">
        <v>43963</v>
      </c>
      <c r="C701" s="6">
        <v>16</v>
      </c>
      <c r="D701" s="6">
        <v>29</v>
      </c>
      <c r="E701">
        <v>43967</v>
      </c>
      <c r="F701" s="6">
        <v>13</v>
      </c>
      <c r="G701" s="6">
        <v>29</v>
      </c>
      <c r="H701">
        <v>43964</v>
      </c>
    </row>
    <row r="702" spans="2:8" x14ac:dyDescent="0.25">
      <c r="B702" s="3">
        <v>43964</v>
      </c>
      <c r="C702" s="6">
        <v>17</v>
      </c>
      <c r="D702" s="6">
        <v>29</v>
      </c>
      <c r="E702">
        <v>43968</v>
      </c>
      <c r="F702" s="6">
        <v>14</v>
      </c>
      <c r="G702" s="6">
        <v>29</v>
      </c>
      <c r="H702">
        <v>43965</v>
      </c>
    </row>
    <row r="703" spans="2:8" x14ac:dyDescent="0.25">
      <c r="B703" s="3">
        <v>43965</v>
      </c>
      <c r="C703" s="6">
        <v>18</v>
      </c>
      <c r="D703" s="6">
        <v>29</v>
      </c>
      <c r="E703">
        <v>43969</v>
      </c>
      <c r="F703" s="6">
        <v>15</v>
      </c>
      <c r="G703" s="6">
        <v>29</v>
      </c>
      <c r="H703">
        <v>43966</v>
      </c>
    </row>
    <row r="704" spans="2:8" x14ac:dyDescent="0.25">
      <c r="B704" s="3">
        <v>43966</v>
      </c>
      <c r="C704" s="6">
        <v>19</v>
      </c>
      <c r="D704" s="6">
        <v>29</v>
      </c>
      <c r="E704">
        <v>43970</v>
      </c>
      <c r="F704" s="6">
        <v>16</v>
      </c>
      <c r="G704" s="6">
        <v>29</v>
      </c>
      <c r="H704">
        <v>43967</v>
      </c>
    </row>
    <row r="705" spans="2:8" x14ac:dyDescent="0.25">
      <c r="B705" s="3">
        <v>43967</v>
      </c>
      <c r="D705" s="6" t="s">
        <v>290</v>
      </c>
      <c r="E705" t="s">
        <v>208</v>
      </c>
      <c r="G705" s="6" t="s">
        <v>290</v>
      </c>
      <c r="H705" t="s">
        <v>208</v>
      </c>
    </row>
    <row r="706" spans="2:8" x14ac:dyDescent="0.25">
      <c r="B706" s="3">
        <v>43968</v>
      </c>
      <c r="D706" s="6" t="s">
        <v>290</v>
      </c>
      <c r="E706" t="s">
        <v>208</v>
      </c>
      <c r="G706" s="6" t="s">
        <v>290</v>
      </c>
      <c r="H706" t="s">
        <v>208</v>
      </c>
    </row>
    <row r="707" spans="2:8" x14ac:dyDescent="0.25">
      <c r="B707" s="3">
        <v>43969</v>
      </c>
      <c r="C707" s="6">
        <v>20</v>
      </c>
      <c r="D707" s="6">
        <v>31</v>
      </c>
      <c r="E707">
        <v>43971</v>
      </c>
      <c r="F707" s="6">
        <v>17</v>
      </c>
      <c r="G707" s="6">
        <v>31</v>
      </c>
      <c r="H707">
        <v>43968</v>
      </c>
    </row>
    <row r="708" spans="2:8" x14ac:dyDescent="0.25">
      <c r="B708" s="3">
        <v>43970</v>
      </c>
      <c r="C708" s="6">
        <v>21</v>
      </c>
      <c r="D708" s="6">
        <v>29</v>
      </c>
      <c r="E708">
        <v>43972</v>
      </c>
      <c r="F708" s="6">
        <v>18</v>
      </c>
      <c r="G708" s="6">
        <v>29</v>
      </c>
      <c r="H708">
        <v>43969</v>
      </c>
    </row>
    <row r="709" spans="2:8" x14ac:dyDescent="0.25">
      <c r="B709" s="3">
        <v>43971</v>
      </c>
      <c r="C709" s="6">
        <v>1</v>
      </c>
      <c r="D709" s="6">
        <v>29</v>
      </c>
      <c r="E709">
        <v>43983</v>
      </c>
      <c r="F709" s="6">
        <v>19</v>
      </c>
      <c r="G709" s="6">
        <v>29</v>
      </c>
      <c r="H709">
        <v>43970</v>
      </c>
    </row>
    <row r="710" spans="2:8" x14ac:dyDescent="0.25">
      <c r="B710" s="3">
        <v>43972</v>
      </c>
      <c r="C710" s="6">
        <v>2</v>
      </c>
      <c r="D710" s="6">
        <v>29</v>
      </c>
      <c r="E710">
        <v>43984</v>
      </c>
      <c r="F710" s="6">
        <v>20</v>
      </c>
      <c r="G710" s="6">
        <v>29</v>
      </c>
      <c r="H710">
        <v>43971</v>
      </c>
    </row>
    <row r="711" spans="2:8" x14ac:dyDescent="0.25">
      <c r="B711" s="3">
        <v>43973</v>
      </c>
      <c r="C711" s="6">
        <v>3</v>
      </c>
      <c r="D711" s="6">
        <v>29</v>
      </c>
      <c r="E711">
        <v>43985</v>
      </c>
      <c r="F711" s="6">
        <v>21</v>
      </c>
      <c r="G711" s="6">
        <v>29</v>
      </c>
      <c r="H711">
        <v>43972</v>
      </c>
    </row>
    <row r="712" spans="2:8" x14ac:dyDescent="0.25">
      <c r="B712" s="3">
        <v>43974</v>
      </c>
      <c r="D712" s="6" t="s">
        <v>290</v>
      </c>
      <c r="E712" t="s">
        <v>208</v>
      </c>
      <c r="G712" s="6" t="s">
        <v>290</v>
      </c>
      <c r="H712" t="s">
        <v>208</v>
      </c>
    </row>
    <row r="713" spans="2:8" x14ac:dyDescent="0.25">
      <c r="B713" s="3">
        <v>43975</v>
      </c>
      <c r="D713" s="6" t="s">
        <v>290</v>
      </c>
      <c r="E713" t="s">
        <v>208</v>
      </c>
      <c r="G713" s="6" t="s">
        <v>290</v>
      </c>
      <c r="H713" t="s">
        <v>208</v>
      </c>
    </row>
    <row r="714" spans="2:8" x14ac:dyDescent="0.25">
      <c r="B714" s="3">
        <v>43976</v>
      </c>
      <c r="D714" s="6" t="s">
        <v>290</v>
      </c>
      <c r="E714" t="s">
        <v>208</v>
      </c>
      <c r="G714" s="6" t="s">
        <v>290</v>
      </c>
      <c r="H714" t="s">
        <v>208</v>
      </c>
    </row>
    <row r="715" spans="2:8" x14ac:dyDescent="0.25">
      <c r="B715" s="3">
        <v>43977</v>
      </c>
      <c r="C715" s="6">
        <v>4</v>
      </c>
      <c r="D715" s="6">
        <v>32</v>
      </c>
      <c r="E715">
        <v>43986</v>
      </c>
      <c r="F715" s="6">
        <v>1</v>
      </c>
      <c r="G715" s="6">
        <v>32</v>
      </c>
      <c r="H715">
        <v>43983</v>
      </c>
    </row>
    <row r="716" spans="2:8" x14ac:dyDescent="0.25">
      <c r="B716" s="3">
        <v>43978</v>
      </c>
      <c r="C716" s="6">
        <v>5</v>
      </c>
      <c r="D716" s="6">
        <v>30</v>
      </c>
      <c r="E716">
        <v>43987</v>
      </c>
      <c r="F716" s="6">
        <v>2</v>
      </c>
      <c r="G716" s="6">
        <v>30</v>
      </c>
      <c r="H716">
        <v>43984</v>
      </c>
    </row>
    <row r="717" spans="2:8" x14ac:dyDescent="0.25">
      <c r="B717" s="3">
        <v>43979</v>
      </c>
      <c r="C717" s="6">
        <v>6</v>
      </c>
      <c r="D717" s="6">
        <v>30</v>
      </c>
      <c r="E717">
        <v>43988</v>
      </c>
      <c r="F717" s="6">
        <v>3</v>
      </c>
      <c r="G717" s="6">
        <v>30</v>
      </c>
      <c r="H717">
        <v>43985</v>
      </c>
    </row>
    <row r="718" spans="2:8" x14ac:dyDescent="0.25">
      <c r="B718" s="3">
        <v>43980</v>
      </c>
      <c r="C718" s="6">
        <v>7</v>
      </c>
      <c r="D718" s="6">
        <v>30</v>
      </c>
      <c r="E718">
        <v>43989</v>
      </c>
      <c r="F718" s="6">
        <v>4</v>
      </c>
      <c r="G718" s="6">
        <v>30</v>
      </c>
      <c r="H718">
        <v>43986</v>
      </c>
    </row>
    <row r="719" spans="2:8" x14ac:dyDescent="0.25">
      <c r="B719" s="3">
        <v>43981</v>
      </c>
      <c r="D719" s="6" t="s">
        <v>290</v>
      </c>
      <c r="E719" t="s">
        <v>208</v>
      </c>
      <c r="G719" s="6" t="s">
        <v>290</v>
      </c>
      <c r="H719" t="s">
        <v>208</v>
      </c>
    </row>
    <row r="720" spans="2:8" x14ac:dyDescent="0.25">
      <c r="B720" s="3">
        <v>43982</v>
      </c>
      <c r="D720" s="6" t="s">
        <v>290</v>
      </c>
      <c r="E720" t="s">
        <v>208</v>
      </c>
      <c r="G720" s="6" t="s">
        <v>290</v>
      </c>
      <c r="H720" t="s">
        <v>208</v>
      </c>
    </row>
    <row r="721" spans="2:8" x14ac:dyDescent="0.25">
      <c r="B721" s="3">
        <v>43983</v>
      </c>
      <c r="C721" s="6">
        <v>8</v>
      </c>
      <c r="D721" s="6">
        <v>32</v>
      </c>
      <c r="E721">
        <v>43990</v>
      </c>
      <c r="F721" s="6">
        <v>5</v>
      </c>
      <c r="G721" s="6">
        <v>32</v>
      </c>
      <c r="H721">
        <v>43987</v>
      </c>
    </row>
    <row r="722" spans="2:8" x14ac:dyDescent="0.25">
      <c r="B722" s="3">
        <v>43984</v>
      </c>
      <c r="C722" s="6">
        <v>9</v>
      </c>
      <c r="D722" s="6">
        <v>32</v>
      </c>
      <c r="E722">
        <v>43991</v>
      </c>
      <c r="F722" s="6">
        <v>6</v>
      </c>
      <c r="G722" s="6">
        <v>32</v>
      </c>
      <c r="H722">
        <v>43988</v>
      </c>
    </row>
    <row r="723" spans="2:8" x14ac:dyDescent="0.25">
      <c r="B723" s="3">
        <v>43985</v>
      </c>
      <c r="C723" s="6">
        <v>10</v>
      </c>
      <c r="D723" s="6">
        <v>30</v>
      </c>
      <c r="E723">
        <v>43992</v>
      </c>
      <c r="F723" s="6">
        <v>7</v>
      </c>
      <c r="G723" s="6">
        <v>30</v>
      </c>
      <c r="H723">
        <v>43989</v>
      </c>
    </row>
    <row r="724" spans="2:8" x14ac:dyDescent="0.25">
      <c r="B724" s="3">
        <v>43986</v>
      </c>
      <c r="C724" s="6">
        <v>11</v>
      </c>
      <c r="D724" s="6">
        <v>30</v>
      </c>
      <c r="E724">
        <v>43993</v>
      </c>
      <c r="F724" s="6">
        <v>8</v>
      </c>
      <c r="G724" s="6">
        <v>30</v>
      </c>
      <c r="H724">
        <v>43990</v>
      </c>
    </row>
    <row r="725" spans="2:8" x14ac:dyDescent="0.25">
      <c r="B725" s="3">
        <v>43987</v>
      </c>
      <c r="C725" s="6">
        <v>12</v>
      </c>
      <c r="D725" s="6">
        <v>30</v>
      </c>
      <c r="E725">
        <v>43994</v>
      </c>
      <c r="F725" s="6">
        <v>9</v>
      </c>
      <c r="G725" s="6">
        <v>30</v>
      </c>
      <c r="H725">
        <v>43991</v>
      </c>
    </row>
    <row r="726" spans="2:8" x14ac:dyDescent="0.25">
      <c r="B726" s="3">
        <v>43988</v>
      </c>
      <c r="D726" s="6" t="s">
        <v>290</v>
      </c>
      <c r="E726" t="s">
        <v>208</v>
      </c>
      <c r="G726" s="6" t="s">
        <v>290</v>
      </c>
      <c r="H726" t="s">
        <v>208</v>
      </c>
    </row>
    <row r="727" spans="2:8" x14ac:dyDescent="0.25">
      <c r="B727" s="3">
        <v>43989</v>
      </c>
      <c r="D727" s="6" t="s">
        <v>290</v>
      </c>
      <c r="E727" t="s">
        <v>208</v>
      </c>
      <c r="G727" s="6" t="s">
        <v>290</v>
      </c>
      <c r="H727" t="s">
        <v>208</v>
      </c>
    </row>
    <row r="728" spans="2:8" x14ac:dyDescent="0.25">
      <c r="B728" s="3">
        <v>43990</v>
      </c>
      <c r="C728" s="6">
        <v>13</v>
      </c>
      <c r="D728" s="6">
        <v>32</v>
      </c>
      <c r="E728">
        <v>43995</v>
      </c>
      <c r="F728" s="6">
        <v>10</v>
      </c>
      <c r="G728" s="6">
        <v>32</v>
      </c>
      <c r="H728">
        <v>43992</v>
      </c>
    </row>
    <row r="729" spans="2:8" x14ac:dyDescent="0.25">
      <c r="B729" s="3">
        <v>43991</v>
      </c>
      <c r="C729" s="6">
        <v>14</v>
      </c>
      <c r="D729" s="6">
        <v>32</v>
      </c>
      <c r="E729">
        <v>43996</v>
      </c>
      <c r="F729" s="6">
        <v>11</v>
      </c>
      <c r="G729" s="6">
        <v>32</v>
      </c>
      <c r="H729">
        <v>43993</v>
      </c>
    </row>
    <row r="730" spans="2:8" x14ac:dyDescent="0.25">
      <c r="B730" s="3">
        <v>43992</v>
      </c>
      <c r="C730" s="6">
        <v>15</v>
      </c>
      <c r="D730" s="6">
        <v>30</v>
      </c>
      <c r="E730">
        <v>43997</v>
      </c>
      <c r="F730" s="6">
        <v>12</v>
      </c>
      <c r="G730" s="6">
        <v>30</v>
      </c>
      <c r="H730">
        <v>43994</v>
      </c>
    </row>
    <row r="731" spans="2:8" x14ac:dyDescent="0.25">
      <c r="B731" s="3">
        <v>43993</v>
      </c>
      <c r="C731" s="6">
        <v>16</v>
      </c>
      <c r="D731" s="6">
        <v>30</v>
      </c>
      <c r="E731">
        <v>43998</v>
      </c>
      <c r="F731" s="6">
        <v>13</v>
      </c>
      <c r="G731" s="6">
        <v>30</v>
      </c>
      <c r="H731">
        <v>43995</v>
      </c>
    </row>
    <row r="732" spans="2:8" x14ac:dyDescent="0.25">
      <c r="B732" s="3">
        <v>43994</v>
      </c>
      <c r="C732" s="6">
        <v>17</v>
      </c>
      <c r="D732" s="6">
        <v>30</v>
      </c>
      <c r="E732">
        <v>43999</v>
      </c>
      <c r="F732" s="6">
        <v>14</v>
      </c>
      <c r="G732" s="6">
        <v>30</v>
      </c>
      <c r="H732">
        <v>43996</v>
      </c>
    </row>
    <row r="733" spans="2:8" x14ac:dyDescent="0.25">
      <c r="B733" s="3">
        <v>43995</v>
      </c>
      <c r="D733" s="6" t="s">
        <v>290</v>
      </c>
      <c r="E733" t="s">
        <v>208</v>
      </c>
      <c r="G733" s="6" t="s">
        <v>290</v>
      </c>
      <c r="H733" t="s">
        <v>208</v>
      </c>
    </row>
    <row r="734" spans="2:8" x14ac:dyDescent="0.25">
      <c r="B734" s="3">
        <v>43996</v>
      </c>
      <c r="D734" s="6" t="s">
        <v>290</v>
      </c>
      <c r="E734" t="s">
        <v>208</v>
      </c>
      <c r="G734" s="6" t="s">
        <v>290</v>
      </c>
      <c r="H734" t="s">
        <v>208</v>
      </c>
    </row>
    <row r="735" spans="2:8" x14ac:dyDescent="0.25">
      <c r="B735" s="3">
        <v>43997</v>
      </c>
      <c r="C735" s="6">
        <v>18</v>
      </c>
      <c r="D735" s="6">
        <v>32</v>
      </c>
      <c r="E735">
        <v>44000</v>
      </c>
      <c r="F735" s="6">
        <v>15</v>
      </c>
      <c r="G735" s="6">
        <v>32</v>
      </c>
      <c r="H735">
        <v>43997</v>
      </c>
    </row>
    <row r="736" spans="2:8" x14ac:dyDescent="0.25">
      <c r="B736" s="3">
        <v>43998</v>
      </c>
      <c r="C736" s="6">
        <v>19</v>
      </c>
      <c r="D736" s="6">
        <v>32</v>
      </c>
      <c r="E736">
        <v>44001</v>
      </c>
      <c r="F736" s="6">
        <v>16</v>
      </c>
      <c r="G736" s="6">
        <v>32</v>
      </c>
      <c r="H736">
        <v>43998</v>
      </c>
    </row>
    <row r="737" spans="2:8" x14ac:dyDescent="0.25">
      <c r="B737" s="3">
        <v>43999</v>
      </c>
      <c r="C737" s="6">
        <v>20</v>
      </c>
      <c r="D737" s="6">
        <v>30</v>
      </c>
      <c r="E737">
        <v>44002</v>
      </c>
      <c r="F737" s="6">
        <v>17</v>
      </c>
      <c r="G737" s="6">
        <v>30</v>
      </c>
      <c r="H737">
        <v>43999</v>
      </c>
    </row>
    <row r="738" spans="2:8" x14ac:dyDescent="0.25">
      <c r="B738" s="3">
        <v>44000</v>
      </c>
      <c r="C738" s="6">
        <v>21</v>
      </c>
      <c r="D738" s="6">
        <v>30</v>
      </c>
      <c r="E738">
        <v>44003</v>
      </c>
      <c r="F738" s="6">
        <v>18</v>
      </c>
      <c r="G738" s="6">
        <v>30</v>
      </c>
      <c r="H738">
        <v>44000</v>
      </c>
    </row>
    <row r="739" spans="2:8" x14ac:dyDescent="0.25">
      <c r="B739" s="3">
        <v>44001</v>
      </c>
      <c r="C739" s="6">
        <v>1</v>
      </c>
      <c r="D739" s="6">
        <v>30</v>
      </c>
      <c r="E739">
        <v>44013</v>
      </c>
      <c r="F739" s="6">
        <v>19</v>
      </c>
      <c r="G739" s="6">
        <v>30</v>
      </c>
      <c r="H739">
        <v>44001</v>
      </c>
    </row>
    <row r="740" spans="2:8" x14ac:dyDescent="0.25">
      <c r="B740" s="3">
        <v>44002</v>
      </c>
      <c r="D740" s="6" t="s">
        <v>290</v>
      </c>
      <c r="E740" t="s">
        <v>208</v>
      </c>
      <c r="G740" s="6" t="s">
        <v>290</v>
      </c>
      <c r="H740" t="s">
        <v>208</v>
      </c>
    </row>
    <row r="741" spans="2:8" x14ac:dyDescent="0.25">
      <c r="B741" s="3">
        <v>44003</v>
      </c>
      <c r="D741" s="6" t="s">
        <v>290</v>
      </c>
      <c r="E741" t="s">
        <v>208</v>
      </c>
      <c r="G741" s="6" t="s">
        <v>290</v>
      </c>
      <c r="H741" t="s">
        <v>208</v>
      </c>
    </row>
    <row r="742" spans="2:8" x14ac:dyDescent="0.25">
      <c r="B742" s="3">
        <v>44004</v>
      </c>
      <c r="C742" s="6">
        <v>2</v>
      </c>
      <c r="D742" s="6">
        <v>32</v>
      </c>
      <c r="E742">
        <v>44014</v>
      </c>
      <c r="F742" s="6">
        <v>20</v>
      </c>
      <c r="G742" s="6">
        <v>32</v>
      </c>
      <c r="H742">
        <v>44002</v>
      </c>
    </row>
    <row r="743" spans="2:8" x14ac:dyDescent="0.25">
      <c r="B743" s="3">
        <v>44005</v>
      </c>
      <c r="C743" s="6">
        <v>3</v>
      </c>
      <c r="D743" s="6">
        <v>32</v>
      </c>
      <c r="E743">
        <v>44015</v>
      </c>
      <c r="F743" s="6">
        <v>21</v>
      </c>
      <c r="G743" s="6">
        <v>32</v>
      </c>
      <c r="H743">
        <v>44003</v>
      </c>
    </row>
    <row r="744" spans="2:8" x14ac:dyDescent="0.25">
      <c r="B744" s="3">
        <v>44006</v>
      </c>
      <c r="C744" s="6">
        <v>4</v>
      </c>
      <c r="D744" s="6">
        <v>29</v>
      </c>
      <c r="E744">
        <v>44016</v>
      </c>
      <c r="F744" s="6">
        <v>1</v>
      </c>
      <c r="G744" s="6">
        <v>29</v>
      </c>
      <c r="H744">
        <v>44013</v>
      </c>
    </row>
    <row r="745" spans="2:8" x14ac:dyDescent="0.25">
      <c r="B745" s="3">
        <v>44007</v>
      </c>
      <c r="C745" s="6">
        <v>5</v>
      </c>
      <c r="D745" s="6">
        <v>29</v>
      </c>
      <c r="E745">
        <v>44017</v>
      </c>
      <c r="F745" s="6">
        <v>2</v>
      </c>
      <c r="G745" s="6">
        <v>29</v>
      </c>
      <c r="H745">
        <v>44014</v>
      </c>
    </row>
    <row r="746" spans="2:8" x14ac:dyDescent="0.25">
      <c r="B746" s="3">
        <v>44008</v>
      </c>
      <c r="C746" s="6">
        <v>6</v>
      </c>
      <c r="D746" s="6">
        <v>29</v>
      </c>
      <c r="E746">
        <v>44018</v>
      </c>
      <c r="F746" s="6">
        <v>3</v>
      </c>
      <c r="G746" s="6">
        <v>29</v>
      </c>
      <c r="H746">
        <v>44015</v>
      </c>
    </row>
    <row r="747" spans="2:8" x14ac:dyDescent="0.25">
      <c r="B747" s="3">
        <v>44009</v>
      </c>
      <c r="D747" s="6" t="s">
        <v>290</v>
      </c>
      <c r="E747" t="s">
        <v>208</v>
      </c>
      <c r="G747" s="6" t="s">
        <v>290</v>
      </c>
      <c r="H747" t="s">
        <v>208</v>
      </c>
    </row>
    <row r="748" spans="2:8" x14ac:dyDescent="0.25">
      <c r="B748" s="3">
        <v>44010</v>
      </c>
      <c r="D748" s="6" t="s">
        <v>290</v>
      </c>
      <c r="E748" t="s">
        <v>208</v>
      </c>
      <c r="G748" s="6" t="s">
        <v>290</v>
      </c>
      <c r="H748" t="s">
        <v>208</v>
      </c>
    </row>
    <row r="749" spans="2:8" x14ac:dyDescent="0.25">
      <c r="B749" s="3">
        <v>44011</v>
      </c>
      <c r="C749" s="6">
        <v>7</v>
      </c>
      <c r="D749" s="6">
        <v>31</v>
      </c>
      <c r="E749">
        <v>44019</v>
      </c>
      <c r="F749" s="6">
        <v>4</v>
      </c>
      <c r="G749" s="6">
        <v>31</v>
      </c>
      <c r="H749">
        <v>44016</v>
      </c>
    </row>
    <row r="750" spans="2:8" x14ac:dyDescent="0.25">
      <c r="B750" s="3">
        <v>44012</v>
      </c>
      <c r="C750" s="6">
        <v>8</v>
      </c>
      <c r="D750" s="6">
        <v>29</v>
      </c>
      <c r="E750">
        <v>44020</v>
      </c>
      <c r="F750" s="6">
        <v>5</v>
      </c>
      <c r="G750" s="6">
        <v>29</v>
      </c>
      <c r="H750">
        <v>44017</v>
      </c>
    </row>
    <row r="751" spans="2:8" x14ac:dyDescent="0.25">
      <c r="B751" s="3">
        <v>44013</v>
      </c>
      <c r="C751" s="6">
        <v>9</v>
      </c>
      <c r="D751" s="6">
        <v>29</v>
      </c>
      <c r="E751">
        <v>44021</v>
      </c>
      <c r="F751" s="6">
        <v>6</v>
      </c>
      <c r="G751" s="6">
        <v>29</v>
      </c>
      <c r="H751">
        <v>44018</v>
      </c>
    </row>
    <row r="752" spans="2:8" x14ac:dyDescent="0.25">
      <c r="B752" s="3">
        <v>44014</v>
      </c>
      <c r="C752" s="6">
        <v>10</v>
      </c>
      <c r="D752" s="6">
        <v>29</v>
      </c>
      <c r="E752">
        <v>44022</v>
      </c>
      <c r="F752" s="6">
        <v>7</v>
      </c>
      <c r="G752" s="6">
        <v>29</v>
      </c>
      <c r="H752">
        <v>44019</v>
      </c>
    </row>
    <row r="753" spans="2:8" x14ac:dyDescent="0.25">
      <c r="B753" s="3">
        <v>44015</v>
      </c>
      <c r="D753" s="6" t="s">
        <v>290</v>
      </c>
      <c r="E753" t="s">
        <v>208</v>
      </c>
      <c r="G753" s="6" t="s">
        <v>290</v>
      </c>
      <c r="H753" t="s">
        <v>208</v>
      </c>
    </row>
    <row r="754" spans="2:8" x14ac:dyDescent="0.25">
      <c r="B754" s="3">
        <v>44016</v>
      </c>
      <c r="D754" s="6" t="s">
        <v>290</v>
      </c>
      <c r="E754" t="s">
        <v>208</v>
      </c>
      <c r="G754" s="6" t="s">
        <v>290</v>
      </c>
      <c r="H754" t="s">
        <v>208</v>
      </c>
    </row>
    <row r="755" spans="2:8" x14ac:dyDescent="0.25">
      <c r="B755" s="3">
        <v>44017</v>
      </c>
      <c r="D755" s="6" t="s">
        <v>290</v>
      </c>
      <c r="E755" t="s">
        <v>208</v>
      </c>
      <c r="G755" s="6" t="s">
        <v>290</v>
      </c>
      <c r="H755" t="s">
        <v>208</v>
      </c>
    </row>
    <row r="756" spans="2:8" x14ac:dyDescent="0.25">
      <c r="B756" s="3">
        <v>44018</v>
      </c>
      <c r="C756" s="6">
        <v>11</v>
      </c>
      <c r="D756" s="6">
        <v>32</v>
      </c>
      <c r="E756">
        <v>44023</v>
      </c>
      <c r="G756" s="6" t="s">
        <v>290</v>
      </c>
      <c r="H756" t="s">
        <v>208</v>
      </c>
    </row>
    <row r="757" spans="2:8" x14ac:dyDescent="0.25">
      <c r="B757" s="3">
        <v>44019</v>
      </c>
      <c r="C757" s="6">
        <v>12</v>
      </c>
      <c r="D757" s="6">
        <v>32</v>
      </c>
      <c r="E757">
        <v>44024</v>
      </c>
      <c r="F757" s="6">
        <v>8</v>
      </c>
      <c r="G757" s="6">
        <v>33</v>
      </c>
      <c r="H757">
        <v>44020</v>
      </c>
    </row>
    <row r="758" spans="2:8" x14ac:dyDescent="0.25">
      <c r="B758" s="3">
        <v>44020</v>
      </c>
      <c r="C758" s="6">
        <v>13</v>
      </c>
      <c r="D758" s="6">
        <v>30</v>
      </c>
      <c r="E758">
        <v>44025</v>
      </c>
      <c r="F758" s="6">
        <v>9</v>
      </c>
      <c r="G758" s="6">
        <v>33</v>
      </c>
      <c r="H758">
        <v>44021</v>
      </c>
    </row>
    <row r="759" spans="2:8" x14ac:dyDescent="0.25">
      <c r="B759" s="3">
        <v>44021</v>
      </c>
      <c r="C759" s="6">
        <v>14</v>
      </c>
      <c r="D759" s="6">
        <v>30</v>
      </c>
      <c r="E759">
        <v>44026</v>
      </c>
      <c r="F759" s="6">
        <v>10</v>
      </c>
      <c r="G759" s="6">
        <v>31</v>
      </c>
      <c r="H759">
        <v>44022</v>
      </c>
    </row>
    <row r="760" spans="2:8" x14ac:dyDescent="0.25">
      <c r="B760" s="3">
        <v>44022</v>
      </c>
      <c r="C760" s="6">
        <v>15</v>
      </c>
      <c r="D760" s="6">
        <v>30</v>
      </c>
      <c r="E760">
        <v>44027</v>
      </c>
      <c r="F760" s="6">
        <v>11</v>
      </c>
      <c r="G760" s="6">
        <v>31</v>
      </c>
      <c r="H760">
        <v>44023</v>
      </c>
    </row>
    <row r="761" spans="2:8" x14ac:dyDescent="0.25">
      <c r="B761" s="3">
        <v>44023</v>
      </c>
      <c r="D761" s="6" t="s">
        <v>290</v>
      </c>
      <c r="E761" t="s">
        <v>208</v>
      </c>
      <c r="G761" s="6" t="s">
        <v>290</v>
      </c>
      <c r="H761" t="s">
        <v>208</v>
      </c>
    </row>
    <row r="762" spans="2:8" x14ac:dyDescent="0.25">
      <c r="B762" s="3">
        <v>44024</v>
      </c>
      <c r="D762" s="6" t="s">
        <v>290</v>
      </c>
      <c r="E762" t="s">
        <v>208</v>
      </c>
      <c r="G762" s="6" t="s">
        <v>290</v>
      </c>
      <c r="H762" t="s">
        <v>208</v>
      </c>
    </row>
    <row r="763" spans="2:8" x14ac:dyDescent="0.25">
      <c r="B763" s="3">
        <v>44025</v>
      </c>
      <c r="C763" s="6">
        <v>16</v>
      </c>
      <c r="D763" s="6">
        <v>32</v>
      </c>
      <c r="E763">
        <v>44028</v>
      </c>
      <c r="F763" s="6">
        <v>12</v>
      </c>
      <c r="G763" s="6">
        <v>33</v>
      </c>
      <c r="H763">
        <v>44024</v>
      </c>
    </row>
    <row r="764" spans="2:8" x14ac:dyDescent="0.25">
      <c r="B764" s="3">
        <v>44026</v>
      </c>
      <c r="C764" s="6">
        <v>17</v>
      </c>
      <c r="D764" s="6">
        <v>32</v>
      </c>
      <c r="E764">
        <v>44029</v>
      </c>
      <c r="F764" s="6">
        <v>13</v>
      </c>
      <c r="G764" s="6">
        <v>33</v>
      </c>
      <c r="H764">
        <v>44025</v>
      </c>
    </row>
    <row r="765" spans="2:8" x14ac:dyDescent="0.25">
      <c r="B765" s="3">
        <v>44027</v>
      </c>
      <c r="C765" s="6">
        <v>18</v>
      </c>
      <c r="D765" s="6">
        <v>30</v>
      </c>
      <c r="E765">
        <v>44030</v>
      </c>
      <c r="F765" s="6">
        <v>14</v>
      </c>
      <c r="G765" s="6">
        <v>33</v>
      </c>
      <c r="H765">
        <v>44026</v>
      </c>
    </row>
    <row r="766" spans="2:8" x14ac:dyDescent="0.25">
      <c r="B766" s="3">
        <v>44028</v>
      </c>
      <c r="C766" s="6">
        <v>19</v>
      </c>
      <c r="D766" s="6">
        <v>30</v>
      </c>
      <c r="E766">
        <v>44031</v>
      </c>
      <c r="F766" s="6">
        <v>15</v>
      </c>
      <c r="G766" s="6">
        <v>31</v>
      </c>
      <c r="H766">
        <v>44027</v>
      </c>
    </row>
    <row r="767" spans="2:8" x14ac:dyDescent="0.25">
      <c r="B767" s="3">
        <v>44029</v>
      </c>
      <c r="C767" s="6">
        <v>20</v>
      </c>
      <c r="D767" s="6">
        <v>30</v>
      </c>
      <c r="E767">
        <v>44032</v>
      </c>
      <c r="F767" s="6">
        <v>16</v>
      </c>
      <c r="G767" s="6">
        <v>31</v>
      </c>
      <c r="H767">
        <v>44028</v>
      </c>
    </row>
    <row r="768" spans="2:8" x14ac:dyDescent="0.25">
      <c r="B768" s="3">
        <v>44030</v>
      </c>
      <c r="D768" s="6" t="s">
        <v>290</v>
      </c>
      <c r="E768" t="s">
        <v>208</v>
      </c>
      <c r="G768" s="6" t="s">
        <v>290</v>
      </c>
      <c r="H768" t="s">
        <v>208</v>
      </c>
    </row>
    <row r="769" spans="2:8" x14ac:dyDescent="0.25">
      <c r="B769" s="3">
        <v>44031</v>
      </c>
      <c r="D769" s="6" t="s">
        <v>290</v>
      </c>
      <c r="E769" t="s">
        <v>208</v>
      </c>
      <c r="G769" s="6" t="s">
        <v>290</v>
      </c>
      <c r="H769" t="s">
        <v>208</v>
      </c>
    </row>
    <row r="770" spans="2:8" x14ac:dyDescent="0.25">
      <c r="B770" s="3">
        <v>44032</v>
      </c>
      <c r="C770" s="6">
        <v>21</v>
      </c>
      <c r="D770" s="6">
        <v>32</v>
      </c>
      <c r="E770">
        <v>44033</v>
      </c>
      <c r="F770" s="6">
        <v>17</v>
      </c>
      <c r="G770" s="6">
        <v>33</v>
      </c>
      <c r="H770">
        <v>44029</v>
      </c>
    </row>
    <row r="771" spans="2:8" x14ac:dyDescent="0.25">
      <c r="B771" s="3">
        <v>44033</v>
      </c>
      <c r="C771" s="6">
        <v>1</v>
      </c>
      <c r="D771" s="6">
        <v>32</v>
      </c>
      <c r="E771">
        <v>44044</v>
      </c>
      <c r="F771" s="6">
        <v>18</v>
      </c>
      <c r="G771" s="6">
        <v>33</v>
      </c>
      <c r="H771">
        <v>44030</v>
      </c>
    </row>
    <row r="772" spans="2:8" x14ac:dyDescent="0.25">
      <c r="B772" s="3">
        <v>44034</v>
      </c>
      <c r="C772" s="6">
        <v>2</v>
      </c>
      <c r="D772" s="6">
        <v>30</v>
      </c>
      <c r="E772">
        <v>44045</v>
      </c>
      <c r="F772" s="6">
        <v>19</v>
      </c>
      <c r="G772" s="6">
        <v>33</v>
      </c>
      <c r="H772">
        <v>44031</v>
      </c>
    </row>
    <row r="773" spans="2:8" x14ac:dyDescent="0.25">
      <c r="B773" s="3">
        <v>44035</v>
      </c>
      <c r="C773" s="6">
        <v>3</v>
      </c>
      <c r="D773" s="6">
        <v>30</v>
      </c>
      <c r="E773">
        <v>44046</v>
      </c>
      <c r="F773" s="6">
        <v>20</v>
      </c>
      <c r="G773" s="6">
        <v>31</v>
      </c>
      <c r="H773">
        <v>44032</v>
      </c>
    </row>
    <row r="774" spans="2:8" x14ac:dyDescent="0.25">
      <c r="B774" s="3">
        <v>44036</v>
      </c>
      <c r="C774" s="6">
        <v>4</v>
      </c>
      <c r="D774" s="6">
        <v>30</v>
      </c>
      <c r="E774">
        <v>44047</v>
      </c>
      <c r="F774" s="6">
        <v>21</v>
      </c>
      <c r="G774" s="6">
        <v>31</v>
      </c>
      <c r="H774">
        <v>44033</v>
      </c>
    </row>
    <row r="775" spans="2:8" x14ac:dyDescent="0.25">
      <c r="B775" s="3">
        <v>44037</v>
      </c>
      <c r="D775" s="6" t="s">
        <v>290</v>
      </c>
      <c r="E775" t="s">
        <v>208</v>
      </c>
      <c r="G775" s="6" t="s">
        <v>290</v>
      </c>
      <c r="H775" t="s">
        <v>208</v>
      </c>
    </row>
    <row r="776" spans="2:8" x14ac:dyDescent="0.25">
      <c r="B776" s="3">
        <v>44038</v>
      </c>
      <c r="D776" s="6" t="s">
        <v>290</v>
      </c>
      <c r="E776" t="s">
        <v>208</v>
      </c>
      <c r="G776" s="6" t="s">
        <v>290</v>
      </c>
      <c r="H776" t="s">
        <v>208</v>
      </c>
    </row>
    <row r="777" spans="2:8" x14ac:dyDescent="0.25">
      <c r="B777" s="3">
        <v>44039</v>
      </c>
      <c r="C777" s="6">
        <v>5</v>
      </c>
      <c r="D777" s="6">
        <v>32</v>
      </c>
      <c r="E777">
        <v>44048</v>
      </c>
      <c r="F777" s="6">
        <v>1</v>
      </c>
      <c r="G777" s="6">
        <v>33</v>
      </c>
      <c r="H777">
        <v>44044</v>
      </c>
    </row>
    <row r="778" spans="2:8" x14ac:dyDescent="0.25">
      <c r="B778" s="3">
        <v>44040</v>
      </c>
      <c r="C778" s="6">
        <v>6</v>
      </c>
      <c r="D778" s="6">
        <v>32</v>
      </c>
      <c r="E778">
        <v>44049</v>
      </c>
      <c r="F778" s="6">
        <v>2</v>
      </c>
      <c r="G778" s="6">
        <v>33</v>
      </c>
      <c r="H778">
        <v>44045</v>
      </c>
    </row>
    <row r="779" spans="2:8" x14ac:dyDescent="0.25">
      <c r="B779" s="3">
        <v>44041</v>
      </c>
      <c r="C779" s="6">
        <v>7</v>
      </c>
      <c r="D779" s="6">
        <v>30</v>
      </c>
      <c r="E779">
        <v>44050</v>
      </c>
      <c r="F779" s="6">
        <v>3</v>
      </c>
      <c r="G779" s="6">
        <v>33</v>
      </c>
      <c r="H779">
        <v>44046</v>
      </c>
    </row>
    <row r="780" spans="2:8" x14ac:dyDescent="0.25">
      <c r="B780" s="3">
        <v>44042</v>
      </c>
      <c r="C780" s="6">
        <v>8</v>
      </c>
      <c r="D780" s="6">
        <v>30</v>
      </c>
      <c r="E780">
        <v>44051</v>
      </c>
      <c r="F780" s="6">
        <v>4</v>
      </c>
      <c r="G780" s="6">
        <v>31</v>
      </c>
      <c r="H780">
        <v>44047</v>
      </c>
    </row>
    <row r="781" spans="2:8" x14ac:dyDescent="0.25">
      <c r="B781" s="3">
        <v>44043</v>
      </c>
      <c r="C781" s="6">
        <v>9</v>
      </c>
      <c r="D781" s="6">
        <v>30</v>
      </c>
      <c r="E781">
        <v>44052</v>
      </c>
      <c r="F781" s="6">
        <v>5</v>
      </c>
      <c r="G781" s="6">
        <v>31</v>
      </c>
      <c r="H781">
        <v>44048</v>
      </c>
    </row>
    <row r="782" spans="2:8" x14ac:dyDescent="0.25">
      <c r="B782" s="3">
        <v>44044</v>
      </c>
      <c r="D782" s="6" t="s">
        <v>290</v>
      </c>
      <c r="E782" t="s">
        <v>208</v>
      </c>
      <c r="G782" s="6" t="s">
        <v>290</v>
      </c>
      <c r="H782" t="s">
        <v>208</v>
      </c>
    </row>
    <row r="783" spans="2:8" x14ac:dyDescent="0.25">
      <c r="B783" s="3">
        <v>44045</v>
      </c>
      <c r="D783" s="6" t="s">
        <v>290</v>
      </c>
      <c r="E783" t="s">
        <v>208</v>
      </c>
      <c r="G783" s="6" t="s">
        <v>290</v>
      </c>
      <c r="H783" t="s">
        <v>208</v>
      </c>
    </row>
    <row r="784" spans="2:8" x14ac:dyDescent="0.25">
      <c r="B784" s="3">
        <v>44046</v>
      </c>
      <c r="C784" s="6">
        <v>10</v>
      </c>
      <c r="D784" s="6">
        <v>32</v>
      </c>
      <c r="E784">
        <v>44053</v>
      </c>
      <c r="F784" s="6">
        <v>6</v>
      </c>
      <c r="G784" s="6">
        <v>33</v>
      </c>
      <c r="H784">
        <v>44049</v>
      </c>
    </row>
    <row r="785" spans="2:8" x14ac:dyDescent="0.25">
      <c r="B785" s="3">
        <v>44047</v>
      </c>
      <c r="C785" s="6">
        <v>11</v>
      </c>
      <c r="D785" s="6">
        <v>29</v>
      </c>
      <c r="E785">
        <v>44054</v>
      </c>
      <c r="F785" s="6">
        <v>7</v>
      </c>
      <c r="G785" s="6">
        <v>33</v>
      </c>
      <c r="H785">
        <v>44050</v>
      </c>
    </row>
    <row r="786" spans="2:8" x14ac:dyDescent="0.25">
      <c r="B786" s="3">
        <v>44048</v>
      </c>
      <c r="C786" s="6">
        <v>12</v>
      </c>
      <c r="D786" s="6">
        <v>29</v>
      </c>
      <c r="E786">
        <v>44055</v>
      </c>
      <c r="F786" s="6">
        <v>8</v>
      </c>
      <c r="G786" s="6">
        <v>29</v>
      </c>
      <c r="H786">
        <v>44051</v>
      </c>
    </row>
    <row r="787" spans="2:8" x14ac:dyDescent="0.25">
      <c r="B787" s="3">
        <v>44049</v>
      </c>
      <c r="C787" s="6">
        <v>13</v>
      </c>
      <c r="D787" s="6">
        <v>29</v>
      </c>
      <c r="E787">
        <v>44056</v>
      </c>
      <c r="F787" s="6">
        <v>9</v>
      </c>
      <c r="G787" s="6">
        <v>29</v>
      </c>
      <c r="H787">
        <v>44052</v>
      </c>
    </row>
    <row r="788" spans="2:8" x14ac:dyDescent="0.25">
      <c r="B788" s="3">
        <v>44050</v>
      </c>
      <c r="C788" s="6">
        <v>14</v>
      </c>
      <c r="D788" s="6">
        <v>29</v>
      </c>
      <c r="E788">
        <v>44057</v>
      </c>
      <c r="F788" s="6">
        <v>10</v>
      </c>
      <c r="G788" s="6">
        <v>29</v>
      </c>
      <c r="H788">
        <v>44053</v>
      </c>
    </row>
    <row r="789" spans="2:8" x14ac:dyDescent="0.25">
      <c r="B789" s="3">
        <v>44051</v>
      </c>
      <c r="D789" s="6" t="s">
        <v>290</v>
      </c>
      <c r="E789" t="s">
        <v>208</v>
      </c>
      <c r="G789" s="6" t="s">
        <v>290</v>
      </c>
      <c r="H789" t="s">
        <v>208</v>
      </c>
    </row>
    <row r="790" spans="2:8" x14ac:dyDescent="0.25">
      <c r="B790" s="3">
        <v>44052</v>
      </c>
      <c r="D790" s="6" t="s">
        <v>290</v>
      </c>
      <c r="E790" t="s">
        <v>208</v>
      </c>
      <c r="G790" s="6" t="s">
        <v>290</v>
      </c>
      <c r="H790" t="s">
        <v>208</v>
      </c>
    </row>
    <row r="791" spans="2:8" x14ac:dyDescent="0.25">
      <c r="B791" s="3">
        <v>44053</v>
      </c>
      <c r="C791" s="6">
        <v>15</v>
      </c>
      <c r="D791" s="6">
        <v>31</v>
      </c>
      <c r="E791">
        <v>44058</v>
      </c>
      <c r="F791" s="6">
        <v>11</v>
      </c>
      <c r="G791" s="6">
        <v>31</v>
      </c>
      <c r="H791">
        <v>44054</v>
      </c>
    </row>
    <row r="792" spans="2:8" x14ac:dyDescent="0.25">
      <c r="B792" s="3">
        <v>44054</v>
      </c>
      <c r="C792" s="6">
        <v>16</v>
      </c>
      <c r="D792" s="6">
        <v>29</v>
      </c>
      <c r="E792">
        <v>44059</v>
      </c>
      <c r="F792" s="6">
        <v>12</v>
      </c>
      <c r="G792" s="6">
        <v>29</v>
      </c>
      <c r="H792">
        <v>44055</v>
      </c>
    </row>
    <row r="793" spans="2:8" x14ac:dyDescent="0.25">
      <c r="B793" s="3">
        <v>44055</v>
      </c>
      <c r="C793" s="6">
        <v>17</v>
      </c>
      <c r="D793" s="6">
        <v>29</v>
      </c>
      <c r="E793">
        <v>44060</v>
      </c>
      <c r="F793" s="6">
        <v>13</v>
      </c>
      <c r="G793" s="6">
        <v>29</v>
      </c>
      <c r="H793">
        <v>44056</v>
      </c>
    </row>
    <row r="794" spans="2:8" x14ac:dyDescent="0.25">
      <c r="B794" s="3">
        <v>44056</v>
      </c>
      <c r="C794" s="6">
        <v>18</v>
      </c>
      <c r="D794" s="6">
        <v>29</v>
      </c>
      <c r="E794">
        <v>44061</v>
      </c>
      <c r="F794" s="6">
        <v>14</v>
      </c>
      <c r="G794" s="6">
        <v>29</v>
      </c>
      <c r="H794">
        <v>44057</v>
      </c>
    </row>
    <row r="795" spans="2:8" x14ac:dyDescent="0.25">
      <c r="B795" s="3">
        <v>44057</v>
      </c>
      <c r="C795" s="6">
        <v>19</v>
      </c>
      <c r="D795" s="6">
        <v>29</v>
      </c>
      <c r="E795">
        <v>44062</v>
      </c>
      <c r="F795" s="6">
        <v>15</v>
      </c>
      <c r="G795" s="6">
        <v>29</v>
      </c>
      <c r="H795">
        <v>44058</v>
      </c>
    </row>
    <row r="796" spans="2:8" x14ac:dyDescent="0.25">
      <c r="B796" s="3">
        <v>44058</v>
      </c>
      <c r="D796" s="6" t="s">
        <v>290</v>
      </c>
      <c r="E796" t="s">
        <v>208</v>
      </c>
      <c r="G796" s="6" t="s">
        <v>290</v>
      </c>
      <c r="H796" t="s">
        <v>208</v>
      </c>
    </row>
    <row r="797" spans="2:8" x14ac:dyDescent="0.25">
      <c r="B797" s="3">
        <v>44059</v>
      </c>
      <c r="D797" s="6" t="s">
        <v>290</v>
      </c>
      <c r="E797" t="s">
        <v>208</v>
      </c>
      <c r="G797" s="6" t="s">
        <v>290</v>
      </c>
      <c r="H797" t="s">
        <v>208</v>
      </c>
    </row>
    <row r="798" spans="2:8" x14ac:dyDescent="0.25">
      <c r="B798" s="3">
        <v>44060</v>
      </c>
      <c r="C798" s="6">
        <v>20</v>
      </c>
      <c r="D798" s="6">
        <v>31</v>
      </c>
      <c r="E798">
        <v>44063</v>
      </c>
      <c r="F798" s="6">
        <v>16</v>
      </c>
      <c r="G798" s="6">
        <v>31</v>
      </c>
      <c r="H798">
        <v>44059</v>
      </c>
    </row>
    <row r="799" spans="2:8" x14ac:dyDescent="0.25">
      <c r="B799" s="3">
        <v>44061</v>
      </c>
      <c r="C799" s="6">
        <v>21</v>
      </c>
      <c r="D799" s="6">
        <v>29</v>
      </c>
      <c r="E799">
        <v>44064</v>
      </c>
      <c r="F799" s="6">
        <v>17</v>
      </c>
      <c r="G799" s="6">
        <v>29</v>
      </c>
      <c r="H799">
        <v>44060</v>
      </c>
    </row>
    <row r="800" spans="2:8" x14ac:dyDescent="0.25">
      <c r="B800" s="3">
        <v>44062</v>
      </c>
      <c r="C800" s="6">
        <v>1</v>
      </c>
      <c r="D800" s="6">
        <v>29</v>
      </c>
      <c r="E800">
        <v>44075</v>
      </c>
      <c r="F800" s="6">
        <v>18</v>
      </c>
      <c r="G800" s="6">
        <v>29</v>
      </c>
      <c r="H800">
        <v>44061</v>
      </c>
    </row>
    <row r="801" spans="2:8" x14ac:dyDescent="0.25">
      <c r="B801" s="3">
        <v>44063</v>
      </c>
      <c r="C801" s="6">
        <v>2</v>
      </c>
      <c r="D801" s="6">
        <v>29</v>
      </c>
      <c r="E801">
        <v>44076</v>
      </c>
      <c r="F801" s="6">
        <v>19</v>
      </c>
      <c r="G801" s="6">
        <v>29</v>
      </c>
      <c r="H801">
        <v>44062</v>
      </c>
    </row>
    <row r="802" spans="2:8" x14ac:dyDescent="0.25">
      <c r="B802" s="3">
        <v>44064</v>
      </c>
      <c r="C802" s="6">
        <v>3</v>
      </c>
      <c r="D802" s="6">
        <v>29</v>
      </c>
      <c r="E802">
        <v>44077</v>
      </c>
      <c r="F802" s="6">
        <v>20</v>
      </c>
      <c r="G802" s="6">
        <v>29</v>
      </c>
      <c r="H802">
        <v>44063</v>
      </c>
    </row>
    <row r="803" spans="2:8" x14ac:dyDescent="0.25">
      <c r="B803" s="3">
        <v>44065</v>
      </c>
      <c r="D803" s="6" t="s">
        <v>290</v>
      </c>
      <c r="E803" t="s">
        <v>208</v>
      </c>
      <c r="G803" s="6" t="s">
        <v>290</v>
      </c>
      <c r="H803" t="s">
        <v>208</v>
      </c>
    </row>
    <row r="804" spans="2:8" x14ac:dyDescent="0.25">
      <c r="B804" s="3">
        <v>44066</v>
      </c>
      <c r="D804" s="6" t="s">
        <v>290</v>
      </c>
      <c r="E804" t="s">
        <v>208</v>
      </c>
      <c r="G804" s="6" t="s">
        <v>290</v>
      </c>
      <c r="H804" t="s">
        <v>208</v>
      </c>
    </row>
    <row r="805" spans="2:8" x14ac:dyDescent="0.25">
      <c r="B805" s="3">
        <v>44067</v>
      </c>
      <c r="C805" s="6">
        <v>4</v>
      </c>
      <c r="D805" s="6">
        <v>31</v>
      </c>
      <c r="E805">
        <v>44078</v>
      </c>
      <c r="F805" s="6">
        <v>21</v>
      </c>
      <c r="G805" s="6">
        <v>31</v>
      </c>
      <c r="H805">
        <v>44064</v>
      </c>
    </row>
    <row r="806" spans="2:8" x14ac:dyDescent="0.25">
      <c r="B806" s="3">
        <v>44068</v>
      </c>
      <c r="C806" s="6">
        <v>5</v>
      </c>
      <c r="D806" s="6">
        <v>29</v>
      </c>
      <c r="E806">
        <v>44079</v>
      </c>
      <c r="F806" s="6">
        <v>1</v>
      </c>
      <c r="G806" s="6">
        <v>29</v>
      </c>
      <c r="H806">
        <v>44075</v>
      </c>
    </row>
    <row r="807" spans="2:8" x14ac:dyDescent="0.25">
      <c r="B807" s="3">
        <v>44069</v>
      </c>
      <c r="C807" s="6">
        <v>6</v>
      </c>
      <c r="D807" s="6">
        <v>29</v>
      </c>
      <c r="E807">
        <v>44080</v>
      </c>
      <c r="F807" s="6">
        <v>2</v>
      </c>
      <c r="G807" s="6">
        <v>29</v>
      </c>
      <c r="H807">
        <v>44076</v>
      </c>
    </row>
    <row r="808" spans="2:8" x14ac:dyDescent="0.25">
      <c r="B808" s="3">
        <v>44070</v>
      </c>
      <c r="C808" s="6">
        <v>7</v>
      </c>
      <c r="D808" s="6">
        <v>29</v>
      </c>
      <c r="E808">
        <v>44081</v>
      </c>
      <c r="F808" s="6">
        <v>3</v>
      </c>
      <c r="G808" s="6">
        <v>29</v>
      </c>
      <c r="H808">
        <v>44077</v>
      </c>
    </row>
    <row r="809" spans="2:8" x14ac:dyDescent="0.25">
      <c r="B809" s="3">
        <v>44071</v>
      </c>
      <c r="C809" s="6">
        <v>8</v>
      </c>
      <c r="D809" s="6">
        <v>29</v>
      </c>
      <c r="E809">
        <v>44082</v>
      </c>
      <c r="F809" s="6">
        <v>4</v>
      </c>
      <c r="G809" s="6">
        <v>29</v>
      </c>
      <c r="H809">
        <v>44078</v>
      </c>
    </row>
    <row r="810" spans="2:8" x14ac:dyDescent="0.25">
      <c r="B810" s="3">
        <v>44072</v>
      </c>
      <c r="D810" s="6" t="s">
        <v>290</v>
      </c>
      <c r="E810" t="s">
        <v>208</v>
      </c>
      <c r="G810" s="6" t="s">
        <v>290</v>
      </c>
      <c r="H810" t="s">
        <v>208</v>
      </c>
    </row>
    <row r="811" spans="2:8" x14ac:dyDescent="0.25">
      <c r="B811" s="3">
        <v>44073</v>
      </c>
      <c r="D811" s="6" t="s">
        <v>290</v>
      </c>
      <c r="E811" t="s">
        <v>208</v>
      </c>
      <c r="G811" s="6" t="s">
        <v>290</v>
      </c>
      <c r="H811" t="s">
        <v>208</v>
      </c>
    </row>
    <row r="812" spans="2:8" x14ac:dyDescent="0.25">
      <c r="B812" s="3">
        <v>44074</v>
      </c>
      <c r="C812" s="6">
        <v>9</v>
      </c>
      <c r="D812" s="6">
        <v>31</v>
      </c>
      <c r="E812">
        <v>44083</v>
      </c>
      <c r="F812" s="6">
        <v>5</v>
      </c>
      <c r="G812" s="6">
        <v>31</v>
      </c>
      <c r="H812">
        <v>44079</v>
      </c>
    </row>
    <row r="813" spans="2:8" x14ac:dyDescent="0.25">
      <c r="B813" s="3">
        <v>44075</v>
      </c>
      <c r="C813" s="6">
        <v>10</v>
      </c>
      <c r="D813" s="6">
        <v>29</v>
      </c>
      <c r="E813">
        <v>44084</v>
      </c>
      <c r="F813" s="6">
        <v>6</v>
      </c>
      <c r="G813" s="6">
        <v>29</v>
      </c>
      <c r="H813">
        <v>44080</v>
      </c>
    </row>
    <row r="814" spans="2:8" x14ac:dyDescent="0.25">
      <c r="B814" s="3">
        <v>44076</v>
      </c>
      <c r="C814" s="6">
        <v>11</v>
      </c>
      <c r="D814" s="6">
        <v>29</v>
      </c>
      <c r="E814">
        <v>44085</v>
      </c>
      <c r="F814" s="6">
        <v>7</v>
      </c>
      <c r="G814" s="6">
        <v>29</v>
      </c>
      <c r="H814">
        <v>44081</v>
      </c>
    </row>
    <row r="815" spans="2:8" x14ac:dyDescent="0.25">
      <c r="B815" s="3">
        <v>44077</v>
      </c>
      <c r="C815" s="6">
        <v>12</v>
      </c>
      <c r="D815" s="6">
        <v>29</v>
      </c>
      <c r="E815">
        <v>44086</v>
      </c>
      <c r="F815" s="6">
        <v>8</v>
      </c>
      <c r="G815" s="6">
        <v>29</v>
      </c>
      <c r="H815">
        <v>44082</v>
      </c>
    </row>
    <row r="816" spans="2:8" x14ac:dyDescent="0.25">
      <c r="B816" s="3">
        <v>44078</v>
      </c>
      <c r="C816" s="6">
        <v>13</v>
      </c>
      <c r="D816" s="6">
        <v>29</v>
      </c>
      <c r="E816">
        <v>44087</v>
      </c>
      <c r="F816" s="6">
        <v>9</v>
      </c>
      <c r="G816" s="6">
        <v>29</v>
      </c>
      <c r="H816">
        <v>44083</v>
      </c>
    </row>
    <row r="817" spans="2:8" x14ac:dyDescent="0.25">
      <c r="B817" s="3">
        <v>44079</v>
      </c>
      <c r="D817" s="6" t="s">
        <v>290</v>
      </c>
      <c r="E817" t="s">
        <v>208</v>
      </c>
      <c r="G817" s="6" t="s">
        <v>290</v>
      </c>
      <c r="H817" t="s">
        <v>208</v>
      </c>
    </row>
    <row r="818" spans="2:8" x14ac:dyDescent="0.25">
      <c r="B818" s="3">
        <v>44080</v>
      </c>
      <c r="D818" s="6" t="s">
        <v>290</v>
      </c>
      <c r="E818" t="s">
        <v>208</v>
      </c>
      <c r="G818" s="6" t="s">
        <v>290</v>
      </c>
      <c r="H818" t="s">
        <v>208</v>
      </c>
    </row>
    <row r="819" spans="2:8" x14ac:dyDescent="0.25">
      <c r="B819" s="3">
        <v>44081</v>
      </c>
      <c r="D819" s="6" t="s">
        <v>290</v>
      </c>
      <c r="E819" t="s">
        <v>208</v>
      </c>
      <c r="G819" s="6" t="s">
        <v>290</v>
      </c>
      <c r="H819" t="s">
        <v>208</v>
      </c>
    </row>
    <row r="820" spans="2:8" x14ac:dyDescent="0.25">
      <c r="B820" s="3">
        <v>44082</v>
      </c>
      <c r="C820" s="6">
        <v>14</v>
      </c>
      <c r="D820" s="6">
        <v>32</v>
      </c>
      <c r="E820">
        <v>44088</v>
      </c>
      <c r="F820" s="6">
        <v>10</v>
      </c>
      <c r="G820" s="6">
        <v>32</v>
      </c>
      <c r="H820">
        <v>44084</v>
      </c>
    </row>
    <row r="821" spans="2:8" x14ac:dyDescent="0.25">
      <c r="B821" s="3">
        <v>44083</v>
      </c>
      <c r="C821" s="6">
        <v>15</v>
      </c>
      <c r="D821" s="6">
        <v>30</v>
      </c>
      <c r="E821">
        <v>44089</v>
      </c>
      <c r="F821" s="6">
        <v>11</v>
      </c>
      <c r="G821" s="6">
        <v>30</v>
      </c>
      <c r="H821">
        <v>44085</v>
      </c>
    </row>
    <row r="822" spans="2:8" x14ac:dyDescent="0.25">
      <c r="B822" s="3">
        <v>44084</v>
      </c>
      <c r="C822" s="6">
        <v>16</v>
      </c>
      <c r="D822" s="6">
        <v>30</v>
      </c>
      <c r="E822">
        <v>44090</v>
      </c>
      <c r="F822" s="6">
        <v>12</v>
      </c>
      <c r="G822" s="6">
        <v>30</v>
      </c>
      <c r="H822">
        <v>44086</v>
      </c>
    </row>
    <row r="823" spans="2:8" x14ac:dyDescent="0.25">
      <c r="B823" s="3">
        <v>44085</v>
      </c>
      <c r="C823" s="6">
        <v>17</v>
      </c>
      <c r="D823" s="6">
        <v>30</v>
      </c>
      <c r="E823">
        <v>44091</v>
      </c>
      <c r="F823" s="6">
        <v>13</v>
      </c>
      <c r="G823" s="6">
        <v>30</v>
      </c>
      <c r="H823">
        <v>44087</v>
      </c>
    </row>
    <row r="824" spans="2:8" x14ac:dyDescent="0.25">
      <c r="B824" s="3">
        <v>44086</v>
      </c>
      <c r="D824" s="6" t="s">
        <v>290</v>
      </c>
      <c r="E824" t="s">
        <v>208</v>
      </c>
      <c r="G824" s="6" t="s">
        <v>290</v>
      </c>
      <c r="H824" t="s">
        <v>208</v>
      </c>
    </row>
    <row r="825" spans="2:8" x14ac:dyDescent="0.25">
      <c r="B825" s="3">
        <v>44087</v>
      </c>
      <c r="D825" s="6" t="s">
        <v>290</v>
      </c>
      <c r="E825" t="s">
        <v>208</v>
      </c>
      <c r="G825" s="6" t="s">
        <v>290</v>
      </c>
      <c r="H825" t="s">
        <v>208</v>
      </c>
    </row>
    <row r="826" spans="2:8" x14ac:dyDescent="0.25">
      <c r="B826" s="3">
        <v>44088</v>
      </c>
      <c r="C826" s="6">
        <v>18</v>
      </c>
      <c r="D826" s="6">
        <v>32</v>
      </c>
      <c r="E826">
        <v>44092</v>
      </c>
      <c r="F826" s="6">
        <v>14</v>
      </c>
      <c r="G826" s="6">
        <v>32</v>
      </c>
      <c r="H826">
        <v>44088</v>
      </c>
    </row>
    <row r="827" spans="2:8" x14ac:dyDescent="0.25">
      <c r="B827" s="3">
        <v>44089</v>
      </c>
      <c r="C827" s="6">
        <v>19</v>
      </c>
      <c r="D827" s="6">
        <v>32</v>
      </c>
      <c r="E827">
        <v>44093</v>
      </c>
      <c r="F827" s="6">
        <v>15</v>
      </c>
      <c r="G827" s="6">
        <v>32</v>
      </c>
      <c r="H827">
        <v>44089</v>
      </c>
    </row>
    <row r="828" spans="2:8" x14ac:dyDescent="0.25">
      <c r="B828" s="3">
        <v>44090</v>
      </c>
      <c r="C828" s="6">
        <v>20</v>
      </c>
      <c r="D828" s="6">
        <v>30</v>
      </c>
      <c r="E828">
        <v>44094</v>
      </c>
      <c r="F828" s="6">
        <v>16</v>
      </c>
      <c r="G828" s="6">
        <v>30</v>
      </c>
      <c r="H828">
        <v>44090</v>
      </c>
    </row>
    <row r="829" spans="2:8" x14ac:dyDescent="0.25">
      <c r="B829" s="3">
        <v>44091</v>
      </c>
      <c r="C829" s="6">
        <v>21</v>
      </c>
      <c r="D829" s="6">
        <v>30</v>
      </c>
      <c r="E829">
        <v>44095</v>
      </c>
      <c r="F829" s="6">
        <v>17</v>
      </c>
      <c r="G829" s="6">
        <v>30</v>
      </c>
      <c r="H829">
        <v>44091</v>
      </c>
    </row>
    <row r="830" spans="2:8" x14ac:dyDescent="0.25">
      <c r="B830" s="3">
        <v>44092</v>
      </c>
      <c r="C830" s="6">
        <v>1</v>
      </c>
      <c r="D830" s="6">
        <v>30</v>
      </c>
      <c r="E830">
        <v>44105</v>
      </c>
      <c r="F830" s="6">
        <v>18</v>
      </c>
      <c r="G830" s="6">
        <v>30</v>
      </c>
      <c r="H830">
        <v>44092</v>
      </c>
    </row>
    <row r="831" spans="2:8" x14ac:dyDescent="0.25">
      <c r="B831" s="3">
        <v>44093</v>
      </c>
      <c r="D831" s="6" t="s">
        <v>290</v>
      </c>
      <c r="E831" t="s">
        <v>208</v>
      </c>
      <c r="G831" s="6" t="s">
        <v>290</v>
      </c>
      <c r="H831" t="s">
        <v>208</v>
      </c>
    </row>
    <row r="832" spans="2:8" x14ac:dyDescent="0.25">
      <c r="B832" s="3">
        <v>44094</v>
      </c>
      <c r="D832" s="6" t="s">
        <v>290</v>
      </c>
      <c r="E832" t="s">
        <v>208</v>
      </c>
      <c r="G832" s="6" t="s">
        <v>290</v>
      </c>
      <c r="H832" t="s">
        <v>208</v>
      </c>
    </row>
    <row r="833" spans="2:8" x14ac:dyDescent="0.25">
      <c r="B833" s="3">
        <v>44095</v>
      </c>
      <c r="C833" s="6">
        <v>2</v>
      </c>
      <c r="D833" s="6">
        <v>32</v>
      </c>
      <c r="E833">
        <v>44106</v>
      </c>
      <c r="F833" s="6">
        <v>19</v>
      </c>
      <c r="G833" s="6">
        <v>32</v>
      </c>
      <c r="H833">
        <v>44093</v>
      </c>
    </row>
    <row r="834" spans="2:8" x14ac:dyDescent="0.25">
      <c r="B834" s="3">
        <v>44096</v>
      </c>
      <c r="C834" s="6">
        <v>3</v>
      </c>
      <c r="D834" s="6">
        <v>32</v>
      </c>
      <c r="E834">
        <v>44107</v>
      </c>
      <c r="F834" s="6">
        <v>20</v>
      </c>
      <c r="G834" s="6">
        <v>32</v>
      </c>
      <c r="H834">
        <v>44094</v>
      </c>
    </row>
    <row r="835" spans="2:8" x14ac:dyDescent="0.25">
      <c r="B835" s="3">
        <v>44097</v>
      </c>
      <c r="C835" s="6">
        <v>4</v>
      </c>
      <c r="D835" s="6">
        <v>30</v>
      </c>
      <c r="E835">
        <v>44108</v>
      </c>
      <c r="F835" s="6">
        <v>21</v>
      </c>
      <c r="G835" s="6">
        <v>30</v>
      </c>
      <c r="H835">
        <v>44095</v>
      </c>
    </row>
    <row r="836" spans="2:8" x14ac:dyDescent="0.25">
      <c r="B836" s="3">
        <v>44098</v>
      </c>
      <c r="C836" s="6">
        <v>5</v>
      </c>
      <c r="D836" s="6">
        <v>30</v>
      </c>
      <c r="E836">
        <v>44109</v>
      </c>
      <c r="F836" s="6">
        <v>1</v>
      </c>
      <c r="G836" s="6">
        <v>30</v>
      </c>
      <c r="H836">
        <v>44105</v>
      </c>
    </row>
    <row r="837" spans="2:8" x14ac:dyDescent="0.25">
      <c r="B837" s="3">
        <v>44099</v>
      </c>
      <c r="C837" s="6">
        <v>6</v>
      </c>
      <c r="D837" s="6">
        <v>30</v>
      </c>
      <c r="E837">
        <v>44110</v>
      </c>
      <c r="F837" s="6">
        <v>2</v>
      </c>
      <c r="G837" s="6">
        <v>30</v>
      </c>
      <c r="H837">
        <v>44106</v>
      </c>
    </row>
    <row r="838" spans="2:8" x14ac:dyDescent="0.25">
      <c r="B838" s="3">
        <v>44100</v>
      </c>
      <c r="D838" s="6" t="s">
        <v>290</v>
      </c>
      <c r="E838" t="s">
        <v>208</v>
      </c>
      <c r="G838" s="6" t="s">
        <v>290</v>
      </c>
      <c r="H838" t="s">
        <v>208</v>
      </c>
    </row>
    <row r="839" spans="2:8" x14ac:dyDescent="0.25">
      <c r="B839" s="3">
        <v>44101</v>
      </c>
      <c r="D839" s="6" t="s">
        <v>290</v>
      </c>
      <c r="E839" t="s">
        <v>208</v>
      </c>
      <c r="G839" s="6" t="s">
        <v>290</v>
      </c>
      <c r="H839" t="s">
        <v>208</v>
      </c>
    </row>
    <row r="840" spans="2:8" x14ac:dyDescent="0.25">
      <c r="B840" s="3">
        <v>44102</v>
      </c>
      <c r="C840" s="6">
        <v>7</v>
      </c>
      <c r="D840" s="6">
        <v>32</v>
      </c>
      <c r="E840">
        <v>44111</v>
      </c>
      <c r="F840" s="6">
        <v>3</v>
      </c>
      <c r="G840" s="6">
        <v>32</v>
      </c>
      <c r="H840">
        <v>44107</v>
      </c>
    </row>
    <row r="841" spans="2:8" x14ac:dyDescent="0.25">
      <c r="B841" s="3">
        <v>44103</v>
      </c>
      <c r="C841" s="6">
        <v>8</v>
      </c>
      <c r="D841" s="6">
        <v>32</v>
      </c>
      <c r="E841">
        <v>44112</v>
      </c>
      <c r="F841" s="6">
        <v>4</v>
      </c>
      <c r="G841" s="6">
        <v>32</v>
      </c>
      <c r="H841">
        <v>44108</v>
      </c>
    </row>
    <row r="842" spans="2:8" x14ac:dyDescent="0.25">
      <c r="B842" s="3">
        <v>44104</v>
      </c>
      <c r="C842" s="6">
        <v>9</v>
      </c>
      <c r="D842" s="6">
        <v>30</v>
      </c>
      <c r="E842">
        <v>44113</v>
      </c>
      <c r="F842" s="6">
        <v>5</v>
      </c>
      <c r="G842" s="6">
        <v>30</v>
      </c>
      <c r="H842">
        <v>44109</v>
      </c>
    </row>
    <row r="843" spans="2:8" x14ac:dyDescent="0.25">
      <c r="B843" s="3">
        <v>44105</v>
      </c>
      <c r="C843" s="6">
        <v>10</v>
      </c>
      <c r="D843" s="6">
        <v>30</v>
      </c>
      <c r="E843">
        <v>44114</v>
      </c>
      <c r="F843" s="6">
        <v>6</v>
      </c>
      <c r="G843" s="6">
        <v>30</v>
      </c>
      <c r="H843">
        <v>44110</v>
      </c>
    </row>
    <row r="844" spans="2:8" x14ac:dyDescent="0.25">
      <c r="B844" s="3">
        <v>44106</v>
      </c>
      <c r="C844" s="6">
        <v>11</v>
      </c>
      <c r="D844" s="6">
        <v>30</v>
      </c>
      <c r="E844">
        <v>44115</v>
      </c>
      <c r="F844" s="6">
        <v>7</v>
      </c>
      <c r="G844" s="6">
        <v>30</v>
      </c>
      <c r="H844">
        <v>44111</v>
      </c>
    </row>
    <row r="845" spans="2:8" x14ac:dyDescent="0.25">
      <c r="B845" s="3">
        <v>44107</v>
      </c>
      <c r="D845" s="6" t="s">
        <v>290</v>
      </c>
      <c r="E845" t="s">
        <v>208</v>
      </c>
      <c r="G845" s="6" t="s">
        <v>290</v>
      </c>
      <c r="H845" t="s">
        <v>208</v>
      </c>
    </row>
    <row r="846" spans="2:8" x14ac:dyDescent="0.25">
      <c r="B846" s="3">
        <v>44108</v>
      </c>
      <c r="D846" s="6" t="s">
        <v>290</v>
      </c>
      <c r="E846" t="s">
        <v>208</v>
      </c>
      <c r="G846" s="6" t="s">
        <v>290</v>
      </c>
      <c r="H846" t="s">
        <v>208</v>
      </c>
    </row>
    <row r="847" spans="2:8" x14ac:dyDescent="0.25">
      <c r="B847" s="3">
        <v>44109</v>
      </c>
      <c r="C847" s="6">
        <v>12</v>
      </c>
      <c r="D847" s="6">
        <v>32</v>
      </c>
      <c r="E847">
        <v>44116</v>
      </c>
      <c r="F847" s="6">
        <v>8</v>
      </c>
      <c r="G847" s="6">
        <v>32</v>
      </c>
      <c r="H847">
        <v>44112</v>
      </c>
    </row>
    <row r="848" spans="2:8" x14ac:dyDescent="0.25">
      <c r="B848" s="3">
        <v>44110</v>
      </c>
      <c r="C848" s="6">
        <v>13</v>
      </c>
      <c r="D848" s="6">
        <v>32</v>
      </c>
      <c r="E848">
        <v>44117</v>
      </c>
      <c r="F848" s="6">
        <v>9</v>
      </c>
      <c r="G848" s="6">
        <v>32</v>
      </c>
      <c r="H848">
        <v>44113</v>
      </c>
    </row>
    <row r="849" spans="2:8" x14ac:dyDescent="0.25">
      <c r="B849" s="3">
        <v>44111</v>
      </c>
      <c r="C849" s="6">
        <v>14</v>
      </c>
      <c r="D849" s="6">
        <v>29</v>
      </c>
      <c r="E849">
        <v>44118</v>
      </c>
      <c r="F849" s="6">
        <v>10</v>
      </c>
      <c r="G849" s="6">
        <v>29</v>
      </c>
      <c r="H849">
        <v>44114</v>
      </c>
    </row>
    <row r="850" spans="2:8" x14ac:dyDescent="0.25">
      <c r="B850" s="3">
        <v>44112</v>
      </c>
      <c r="C850" s="6">
        <v>15</v>
      </c>
      <c r="D850" s="6">
        <v>29</v>
      </c>
      <c r="E850">
        <v>44119</v>
      </c>
      <c r="F850" s="6">
        <v>11</v>
      </c>
      <c r="G850" s="6">
        <v>29</v>
      </c>
      <c r="H850">
        <v>44115</v>
      </c>
    </row>
    <row r="851" spans="2:8" x14ac:dyDescent="0.25">
      <c r="B851" s="3">
        <v>44113</v>
      </c>
      <c r="C851" s="6">
        <v>16</v>
      </c>
      <c r="D851" s="6">
        <v>29</v>
      </c>
      <c r="E851">
        <v>44120</v>
      </c>
      <c r="F851" s="6">
        <v>12</v>
      </c>
      <c r="G851" s="6">
        <v>29</v>
      </c>
      <c r="H851">
        <v>44116</v>
      </c>
    </row>
    <row r="852" spans="2:8" x14ac:dyDescent="0.25">
      <c r="B852" s="3">
        <v>44114</v>
      </c>
      <c r="D852" s="6" t="s">
        <v>290</v>
      </c>
      <c r="E852" t="s">
        <v>208</v>
      </c>
      <c r="G852" s="6" t="s">
        <v>290</v>
      </c>
      <c r="H852" t="s">
        <v>208</v>
      </c>
    </row>
    <row r="853" spans="2:8" x14ac:dyDescent="0.25">
      <c r="B853" s="3">
        <v>44115</v>
      </c>
      <c r="D853" s="6" t="s">
        <v>290</v>
      </c>
      <c r="E853" t="s">
        <v>208</v>
      </c>
      <c r="G853" s="6" t="s">
        <v>290</v>
      </c>
      <c r="H853" t="s">
        <v>208</v>
      </c>
    </row>
    <row r="854" spans="2:8" x14ac:dyDescent="0.25">
      <c r="B854" s="3">
        <v>44116</v>
      </c>
      <c r="C854" s="6">
        <v>17</v>
      </c>
      <c r="D854" s="6">
        <v>31</v>
      </c>
      <c r="E854">
        <v>44121</v>
      </c>
      <c r="F854" s="6">
        <v>13</v>
      </c>
      <c r="G854" s="6">
        <v>31</v>
      </c>
      <c r="H854">
        <v>44117</v>
      </c>
    </row>
    <row r="855" spans="2:8" x14ac:dyDescent="0.25">
      <c r="B855" s="3">
        <v>44117</v>
      </c>
      <c r="C855" s="6">
        <v>18</v>
      </c>
      <c r="D855" s="6">
        <v>29</v>
      </c>
      <c r="E855">
        <v>44122</v>
      </c>
      <c r="F855" s="6">
        <v>14</v>
      </c>
      <c r="G855" s="6">
        <v>29</v>
      </c>
      <c r="H855">
        <v>44118</v>
      </c>
    </row>
    <row r="856" spans="2:8" x14ac:dyDescent="0.25">
      <c r="B856" s="3">
        <v>44118</v>
      </c>
      <c r="C856" s="6">
        <v>19</v>
      </c>
      <c r="D856" s="6">
        <v>29</v>
      </c>
      <c r="E856">
        <v>44123</v>
      </c>
      <c r="F856" s="6">
        <v>15</v>
      </c>
      <c r="G856" s="6">
        <v>29</v>
      </c>
      <c r="H856">
        <v>44119</v>
      </c>
    </row>
    <row r="857" spans="2:8" x14ac:dyDescent="0.25">
      <c r="B857" s="3">
        <v>44119</v>
      </c>
      <c r="C857" s="6">
        <v>20</v>
      </c>
      <c r="D857" s="6">
        <v>29</v>
      </c>
      <c r="E857">
        <v>44124</v>
      </c>
      <c r="F857" s="6">
        <v>16</v>
      </c>
      <c r="G857" s="6">
        <v>29</v>
      </c>
      <c r="H857">
        <v>44120</v>
      </c>
    </row>
    <row r="858" spans="2:8" x14ac:dyDescent="0.25">
      <c r="B858" s="3">
        <v>44120</v>
      </c>
      <c r="C858" s="6">
        <v>21</v>
      </c>
      <c r="D858" s="6">
        <v>29</v>
      </c>
      <c r="E858">
        <v>44125</v>
      </c>
      <c r="F858" s="6">
        <v>17</v>
      </c>
      <c r="G858" s="6">
        <v>29</v>
      </c>
      <c r="H858">
        <v>44121</v>
      </c>
    </row>
    <row r="859" spans="2:8" x14ac:dyDescent="0.25">
      <c r="B859" s="3">
        <v>44121</v>
      </c>
      <c r="D859" s="6" t="s">
        <v>290</v>
      </c>
      <c r="E859" t="s">
        <v>208</v>
      </c>
      <c r="G859" s="6" t="s">
        <v>290</v>
      </c>
      <c r="H859" t="s">
        <v>208</v>
      </c>
    </row>
    <row r="860" spans="2:8" x14ac:dyDescent="0.25">
      <c r="B860" s="3">
        <v>44122</v>
      </c>
      <c r="D860" s="6" t="s">
        <v>290</v>
      </c>
      <c r="E860" t="s">
        <v>208</v>
      </c>
      <c r="G860" s="6" t="s">
        <v>290</v>
      </c>
      <c r="H860" t="s">
        <v>208</v>
      </c>
    </row>
    <row r="861" spans="2:8" x14ac:dyDescent="0.25">
      <c r="B861" s="3">
        <v>44123</v>
      </c>
      <c r="C861" s="6">
        <v>1</v>
      </c>
      <c r="D861" s="6">
        <v>31</v>
      </c>
      <c r="E861">
        <v>44136</v>
      </c>
      <c r="F861" s="6">
        <v>18</v>
      </c>
      <c r="G861" s="6">
        <v>31</v>
      </c>
      <c r="H861">
        <v>44122</v>
      </c>
    </row>
    <row r="862" spans="2:8" x14ac:dyDescent="0.25">
      <c r="B862" s="3">
        <v>44124</v>
      </c>
      <c r="C862" s="6">
        <v>2</v>
      </c>
      <c r="D862" s="6">
        <v>29</v>
      </c>
      <c r="E862">
        <v>44137</v>
      </c>
      <c r="F862" s="6">
        <v>19</v>
      </c>
      <c r="G862" s="6">
        <v>29</v>
      </c>
      <c r="H862">
        <v>44123</v>
      </c>
    </row>
    <row r="863" spans="2:8" x14ac:dyDescent="0.25">
      <c r="B863" s="3">
        <v>44125</v>
      </c>
      <c r="C863" s="6">
        <v>3</v>
      </c>
      <c r="D863" s="6">
        <v>29</v>
      </c>
      <c r="E863">
        <v>44138</v>
      </c>
      <c r="F863" s="6">
        <v>20</v>
      </c>
      <c r="G863" s="6">
        <v>29</v>
      </c>
      <c r="H863">
        <v>44124</v>
      </c>
    </row>
    <row r="864" spans="2:8" x14ac:dyDescent="0.25">
      <c r="B864" s="3">
        <v>44126</v>
      </c>
      <c r="C864" s="6">
        <v>4</v>
      </c>
      <c r="D864" s="6">
        <v>29</v>
      </c>
      <c r="E864">
        <v>44139</v>
      </c>
      <c r="F864" s="6">
        <v>21</v>
      </c>
      <c r="G864" s="6">
        <v>29</v>
      </c>
      <c r="H864">
        <v>44125</v>
      </c>
    </row>
    <row r="865" spans="2:8" x14ac:dyDescent="0.25">
      <c r="B865" s="3">
        <v>44127</v>
      </c>
      <c r="C865" s="6">
        <v>5</v>
      </c>
      <c r="D865" s="6">
        <v>29</v>
      </c>
      <c r="E865">
        <v>44140</v>
      </c>
      <c r="F865" s="6">
        <v>1</v>
      </c>
      <c r="G865" s="6">
        <v>29</v>
      </c>
      <c r="H865">
        <v>44136</v>
      </c>
    </row>
    <row r="866" spans="2:8" x14ac:dyDescent="0.25">
      <c r="B866" s="3">
        <v>44128</v>
      </c>
      <c r="D866" s="6" t="s">
        <v>290</v>
      </c>
      <c r="E866" t="s">
        <v>208</v>
      </c>
      <c r="G866" s="6" t="s">
        <v>290</v>
      </c>
      <c r="H866" t="s">
        <v>208</v>
      </c>
    </row>
    <row r="867" spans="2:8" x14ac:dyDescent="0.25">
      <c r="B867" s="3">
        <v>44129</v>
      </c>
      <c r="D867" s="6" t="s">
        <v>290</v>
      </c>
      <c r="E867" t="s">
        <v>208</v>
      </c>
      <c r="G867" s="6" t="s">
        <v>290</v>
      </c>
      <c r="H867" t="s">
        <v>208</v>
      </c>
    </row>
    <row r="868" spans="2:8" x14ac:dyDescent="0.25">
      <c r="B868" s="3">
        <v>44130</v>
      </c>
      <c r="C868" s="6">
        <v>6</v>
      </c>
      <c r="D868" s="6">
        <v>31</v>
      </c>
      <c r="E868">
        <v>44141</v>
      </c>
      <c r="F868" s="6">
        <v>2</v>
      </c>
      <c r="G868" s="6">
        <v>31</v>
      </c>
      <c r="H868">
        <v>44137</v>
      </c>
    </row>
    <row r="869" spans="2:8" x14ac:dyDescent="0.25">
      <c r="B869" s="3">
        <v>44131</v>
      </c>
      <c r="C869" s="6">
        <v>7</v>
      </c>
      <c r="D869" s="6">
        <v>29</v>
      </c>
      <c r="E869">
        <v>44142</v>
      </c>
      <c r="F869" s="6">
        <v>3</v>
      </c>
      <c r="G869" s="6">
        <v>29</v>
      </c>
      <c r="H869">
        <v>44138</v>
      </c>
    </row>
    <row r="870" spans="2:8" x14ac:dyDescent="0.25">
      <c r="B870" s="3">
        <v>44132</v>
      </c>
      <c r="C870" s="6">
        <v>8</v>
      </c>
      <c r="D870" s="6">
        <v>29</v>
      </c>
      <c r="E870">
        <v>44143</v>
      </c>
      <c r="F870" s="6">
        <v>4</v>
      </c>
      <c r="G870" s="6">
        <v>29</v>
      </c>
      <c r="H870">
        <v>44139</v>
      </c>
    </row>
    <row r="871" spans="2:8" x14ac:dyDescent="0.25">
      <c r="B871" s="3">
        <v>44133</v>
      </c>
      <c r="C871" s="6">
        <v>9</v>
      </c>
      <c r="D871" s="6">
        <v>29</v>
      </c>
      <c r="E871">
        <v>44144</v>
      </c>
      <c r="F871" s="6">
        <v>5</v>
      </c>
      <c r="G871" s="6">
        <v>29</v>
      </c>
      <c r="H871">
        <v>44140</v>
      </c>
    </row>
    <row r="872" spans="2:8" x14ac:dyDescent="0.25">
      <c r="B872" s="3">
        <v>44134</v>
      </c>
      <c r="C872" s="6">
        <v>10</v>
      </c>
      <c r="D872" s="6">
        <v>29</v>
      </c>
      <c r="E872">
        <v>44145</v>
      </c>
      <c r="G872" s="6" t="s">
        <v>290</v>
      </c>
      <c r="H872" t="s">
        <v>208</v>
      </c>
    </row>
    <row r="873" spans="2:8" x14ac:dyDescent="0.25">
      <c r="B873" s="3">
        <v>44135</v>
      </c>
      <c r="D873" s="6" t="s">
        <v>290</v>
      </c>
      <c r="E873" t="s">
        <v>208</v>
      </c>
      <c r="G873" s="6" t="s">
        <v>290</v>
      </c>
      <c r="H873" t="s">
        <v>208</v>
      </c>
    </row>
    <row r="874" spans="2:8" x14ac:dyDescent="0.25">
      <c r="B874" s="3">
        <v>44136</v>
      </c>
      <c r="D874" s="6" t="s">
        <v>290</v>
      </c>
      <c r="E874" t="s">
        <v>208</v>
      </c>
      <c r="G874" s="6" t="s">
        <v>290</v>
      </c>
      <c r="H874" t="s">
        <v>208</v>
      </c>
    </row>
    <row r="875" spans="2:8" x14ac:dyDescent="0.25">
      <c r="B875" s="3">
        <v>44137</v>
      </c>
      <c r="C875" s="6">
        <v>11</v>
      </c>
      <c r="D875" s="6">
        <v>31</v>
      </c>
      <c r="E875">
        <v>44146</v>
      </c>
      <c r="F875" s="6">
        <v>6</v>
      </c>
      <c r="G875" s="6">
        <v>32</v>
      </c>
      <c r="H875">
        <v>44141</v>
      </c>
    </row>
    <row r="876" spans="2:8" x14ac:dyDescent="0.25">
      <c r="B876" s="3">
        <v>44138</v>
      </c>
      <c r="C876" s="6">
        <v>12</v>
      </c>
      <c r="D876" s="6">
        <v>29</v>
      </c>
      <c r="E876">
        <v>44147</v>
      </c>
      <c r="F876" s="6">
        <v>7</v>
      </c>
      <c r="G876" s="6">
        <v>32</v>
      </c>
      <c r="H876">
        <v>44142</v>
      </c>
    </row>
    <row r="877" spans="2:8" x14ac:dyDescent="0.25">
      <c r="B877" s="3">
        <v>44139</v>
      </c>
      <c r="C877" s="6">
        <v>13</v>
      </c>
      <c r="D877" s="6">
        <v>29</v>
      </c>
      <c r="E877">
        <v>44148</v>
      </c>
      <c r="F877" s="6">
        <v>8</v>
      </c>
      <c r="G877" s="6">
        <v>30</v>
      </c>
      <c r="H877">
        <v>44143</v>
      </c>
    </row>
    <row r="878" spans="2:8" x14ac:dyDescent="0.25">
      <c r="B878" s="3">
        <v>44140</v>
      </c>
      <c r="C878" s="6">
        <v>14</v>
      </c>
      <c r="D878" s="6">
        <v>29</v>
      </c>
      <c r="E878">
        <v>44149</v>
      </c>
      <c r="F878" s="6">
        <v>9</v>
      </c>
      <c r="G878" s="6">
        <v>30</v>
      </c>
      <c r="H878">
        <v>44144</v>
      </c>
    </row>
    <row r="879" spans="2:8" x14ac:dyDescent="0.25">
      <c r="B879" s="3">
        <v>44141</v>
      </c>
      <c r="C879" s="6">
        <v>15</v>
      </c>
      <c r="D879" s="6">
        <v>29</v>
      </c>
      <c r="E879">
        <v>44150</v>
      </c>
      <c r="F879" s="6">
        <v>10</v>
      </c>
      <c r="G879" s="6">
        <v>30</v>
      </c>
      <c r="H879">
        <v>44145</v>
      </c>
    </row>
    <row r="880" spans="2:8" x14ac:dyDescent="0.25">
      <c r="B880" s="3">
        <v>44142</v>
      </c>
      <c r="D880" s="6" t="s">
        <v>290</v>
      </c>
      <c r="E880" t="s">
        <v>208</v>
      </c>
      <c r="G880" s="6" t="s">
        <v>290</v>
      </c>
      <c r="H880" t="s">
        <v>208</v>
      </c>
    </row>
    <row r="881" spans="2:8" x14ac:dyDescent="0.25">
      <c r="B881" s="3">
        <v>44143</v>
      </c>
      <c r="D881" s="6" t="s">
        <v>290</v>
      </c>
      <c r="E881" t="s">
        <v>208</v>
      </c>
      <c r="G881" s="6" t="s">
        <v>290</v>
      </c>
      <c r="H881" t="s">
        <v>208</v>
      </c>
    </row>
    <row r="882" spans="2:8" x14ac:dyDescent="0.25">
      <c r="B882" s="3">
        <v>44144</v>
      </c>
      <c r="C882" s="6">
        <v>16</v>
      </c>
      <c r="D882" s="6">
        <v>31</v>
      </c>
      <c r="E882">
        <v>44151</v>
      </c>
      <c r="F882" s="6">
        <v>11</v>
      </c>
      <c r="G882" s="6">
        <v>32</v>
      </c>
      <c r="H882">
        <v>44146</v>
      </c>
    </row>
    <row r="883" spans="2:8" x14ac:dyDescent="0.25">
      <c r="B883" s="3">
        <v>44145</v>
      </c>
      <c r="C883" s="6">
        <v>17</v>
      </c>
      <c r="D883" s="6">
        <v>29</v>
      </c>
      <c r="E883">
        <v>44152</v>
      </c>
      <c r="F883" s="6">
        <v>12</v>
      </c>
      <c r="G883" s="6">
        <v>32</v>
      </c>
      <c r="H883">
        <v>44147</v>
      </c>
    </row>
    <row r="884" spans="2:8" x14ac:dyDescent="0.25">
      <c r="B884" s="3">
        <v>44146</v>
      </c>
      <c r="C884" s="6">
        <v>18</v>
      </c>
      <c r="D884" s="6">
        <v>29</v>
      </c>
      <c r="E884">
        <v>44153</v>
      </c>
      <c r="F884" s="6">
        <v>13</v>
      </c>
      <c r="G884" s="6">
        <v>30</v>
      </c>
      <c r="H884">
        <v>44148</v>
      </c>
    </row>
    <row r="885" spans="2:8" x14ac:dyDescent="0.25">
      <c r="B885" s="3">
        <v>44147</v>
      </c>
      <c r="C885" s="6">
        <v>19</v>
      </c>
      <c r="D885" s="6">
        <v>29</v>
      </c>
      <c r="E885">
        <v>44154</v>
      </c>
      <c r="F885" s="6">
        <v>14</v>
      </c>
      <c r="G885" s="6">
        <v>30</v>
      </c>
      <c r="H885">
        <v>44149</v>
      </c>
    </row>
    <row r="886" spans="2:8" x14ac:dyDescent="0.25">
      <c r="B886" s="3">
        <v>44148</v>
      </c>
      <c r="C886" s="6">
        <v>20</v>
      </c>
      <c r="D886" s="6">
        <v>29</v>
      </c>
      <c r="E886">
        <v>44155</v>
      </c>
      <c r="F886" s="6">
        <v>15</v>
      </c>
      <c r="G886" s="6">
        <v>30</v>
      </c>
      <c r="H886">
        <v>44150</v>
      </c>
    </row>
    <row r="887" spans="2:8" x14ac:dyDescent="0.25">
      <c r="B887" s="3">
        <v>44149</v>
      </c>
      <c r="D887" s="6" t="s">
        <v>290</v>
      </c>
      <c r="E887" t="s">
        <v>208</v>
      </c>
      <c r="G887" s="6" t="s">
        <v>290</v>
      </c>
      <c r="H887" t="s">
        <v>208</v>
      </c>
    </row>
    <row r="888" spans="2:8" x14ac:dyDescent="0.25">
      <c r="B888" s="3">
        <v>44150</v>
      </c>
      <c r="D888" s="6" t="s">
        <v>290</v>
      </c>
      <c r="E888" t="s">
        <v>208</v>
      </c>
      <c r="G888" s="6" t="s">
        <v>290</v>
      </c>
      <c r="H888" t="s">
        <v>208</v>
      </c>
    </row>
    <row r="889" spans="2:8" x14ac:dyDescent="0.25">
      <c r="B889" s="3">
        <v>44151</v>
      </c>
      <c r="C889" s="6">
        <v>21</v>
      </c>
      <c r="D889" s="6">
        <v>31</v>
      </c>
      <c r="E889">
        <v>44156</v>
      </c>
      <c r="F889" s="6">
        <v>16</v>
      </c>
      <c r="G889" s="6">
        <v>32</v>
      </c>
      <c r="H889">
        <v>44151</v>
      </c>
    </row>
    <row r="890" spans="2:8" x14ac:dyDescent="0.25">
      <c r="B890" s="3">
        <v>44152</v>
      </c>
      <c r="C890" s="6">
        <v>1</v>
      </c>
      <c r="D890" s="6">
        <v>29</v>
      </c>
      <c r="E890">
        <v>44166</v>
      </c>
      <c r="F890" s="6">
        <v>17</v>
      </c>
      <c r="G890" s="6">
        <v>32</v>
      </c>
      <c r="H890">
        <v>44152</v>
      </c>
    </row>
    <row r="891" spans="2:8" x14ac:dyDescent="0.25">
      <c r="B891" s="3">
        <v>44153</v>
      </c>
      <c r="C891" s="6">
        <v>2</v>
      </c>
      <c r="D891" s="6">
        <v>29</v>
      </c>
      <c r="E891">
        <v>44167</v>
      </c>
      <c r="F891" s="6">
        <v>18</v>
      </c>
      <c r="G891" s="6">
        <v>30</v>
      </c>
      <c r="H891">
        <v>44153</v>
      </c>
    </row>
    <row r="892" spans="2:8" x14ac:dyDescent="0.25">
      <c r="B892" s="3">
        <v>44154</v>
      </c>
      <c r="C892" s="6">
        <v>3</v>
      </c>
      <c r="D892" s="6">
        <v>29</v>
      </c>
      <c r="E892">
        <v>44168</v>
      </c>
      <c r="F892" s="6">
        <v>19</v>
      </c>
      <c r="G892" s="6">
        <v>30</v>
      </c>
      <c r="H892">
        <v>44154</v>
      </c>
    </row>
    <row r="893" spans="2:8" x14ac:dyDescent="0.25">
      <c r="B893" s="3">
        <v>44155</v>
      </c>
      <c r="C893" s="6">
        <v>4</v>
      </c>
      <c r="D893" s="6">
        <v>29</v>
      </c>
      <c r="E893">
        <v>44169</v>
      </c>
      <c r="F893" s="6">
        <v>20</v>
      </c>
      <c r="G893" s="6">
        <v>30</v>
      </c>
      <c r="H893">
        <v>44155</v>
      </c>
    </row>
    <row r="894" spans="2:8" x14ac:dyDescent="0.25">
      <c r="B894" s="3">
        <v>44156</v>
      </c>
      <c r="D894" s="6" t="s">
        <v>290</v>
      </c>
      <c r="E894" t="s">
        <v>208</v>
      </c>
      <c r="F894" s="6">
        <v>21</v>
      </c>
      <c r="G894" s="6">
        <v>30</v>
      </c>
      <c r="H894">
        <v>44156</v>
      </c>
    </row>
    <row r="895" spans="2:8" x14ac:dyDescent="0.25">
      <c r="B895" s="3">
        <v>44157</v>
      </c>
      <c r="D895" s="6" t="s">
        <v>290</v>
      </c>
      <c r="E895" t="s">
        <v>208</v>
      </c>
      <c r="G895" s="6" t="s">
        <v>290</v>
      </c>
      <c r="H895" t="s">
        <v>208</v>
      </c>
    </row>
    <row r="896" spans="2:8" x14ac:dyDescent="0.25">
      <c r="B896" s="3">
        <v>44158</v>
      </c>
      <c r="C896" s="6">
        <v>5</v>
      </c>
      <c r="D896" s="6">
        <v>31</v>
      </c>
      <c r="E896">
        <v>44170</v>
      </c>
      <c r="F896" s="6">
        <v>1</v>
      </c>
      <c r="G896" s="6">
        <v>31</v>
      </c>
      <c r="H896">
        <v>44166</v>
      </c>
    </row>
    <row r="897" spans="2:8" x14ac:dyDescent="0.25">
      <c r="B897" s="3">
        <v>44159</v>
      </c>
      <c r="C897" s="6">
        <v>6</v>
      </c>
      <c r="D897" s="6">
        <v>29</v>
      </c>
      <c r="E897">
        <v>44171</v>
      </c>
      <c r="F897" s="6">
        <v>2</v>
      </c>
      <c r="G897" s="6">
        <v>29</v>
      </c>
      <c r="H897">
        <v>44167</v>
      </c>
    </row>
    <row r="898" spans="2:8" x14ac:dyDescent="0.25">
      <c r="B898" s="3">
        <v>44160</v>
      </c>
      <c r="C898" s="6">
        <v>7</v>
      </c>
      <c r="D898" s="6">
        <v>29</v>
      </c>
      <c r="E898">
        <v>44172</v>
      </c>
      <c r="F898" s="6">
        <v>3</v>
      </c>
      <c r="G898" s="6">
        <v>29</v>
      </c>
      <c r="H898">
        <v>44168</v>
      </c>
    </row>
    <row r="899" spans="2:8" x14ac:dyDescent="0.25">
      <c r="B899" s="3">
        <v>44161</v>
      </c>
      <c r="D899" s="6" t="s">
        <v>290</v>
      </c>
      <c r="E899" t="s">
        <v>208</v>
      </c>
      <c r="G899" s="6" t="s">
        <v>290</v>
      </c>
      <c r="H899" t="s">
        <v>208</v>
      </c>
    </row>
    <row r="900" spans="2:8" x14ac:dyDescent="0.25">
      <c r="B900" s="3">
        <v>44162</v>
      </c>
      <c r="D900" s="6" t="s">
        <v>290</v>
      </c>
      <c r="E900" t="s">
        <v>208</v>
      </c>
      <c r="G900" s="6" t="s">
        <v>290</v>
      </c>
      <c r="H900" t="s">
        <v>208</v>
      </c>
    </row>
    <row r="901" spans="2:8" x14ac:dyDescent="0.25">
      <c r="B901" s="3">
        <v>44163</v>
      </c>
      <c r="D901" s="6" t="s">
        <v>290</v>
      </c>
      <c r="E901" t="s">
        <v>208</v>
      </c>
      <c r="G901" s="6" t="s">
        <v>290</v>
      </c>
      <c r="H901" t="s">
        <v>208</v>
      </c>
    </row>
    <row r="902" spans="2:8" x14ac:dyDescent="0.25">
      <c r="B902" s="3">
        <v>44164</v>
      </c>
      <c r="D902" s="6" t="s">
        <v>290</v>
      </c>
      <c r="E902" t="s">
        <v>208</v>
      </c>
      <c r="G902" s="6" t="s">
        <v>290</v>
      </c>
      <c r="H902" t="s">
        <v>208</v>
      </c>
    </row>
    <row r="903" spans="2:8" x14ac:dyDescent="0.25">
      <c r="B903" s="3">
        <v>44165</v>
      </c>
      <c r="C903" s="6">
        <v>8</v>
      </c>
      <c r="D903" s="6">
        <v>33</v>
      </c>
      <c r="E903">
        <v>44173</v>
      </c>
      <c r="F903" s="6">
        <v>4</v>
      </c>
      <c r="G903" s="6">
        <v>33</v>
      </c>
      <c r="H903">
        <v>44169</v>
      </c>
    </row>
    <row r="904" spans="2:8" x14ac:dyDescent="0.25">
      <c r="B904" s="3">
        <v>44166</v>
      </c>
      <c r="C904" s="6">
        <v>9</v>
      </c>
      <c r="D904" s="6">
        <v>33</v>
      </c>
      <c r="E904">
        <v>44174</v>
      </c>
      <c r="F904" s="6">
        <v>5</v>
      </c>
      <c r="G904" s="6">
        <v>33</v>
      </c>
      <c r="H904">
        <v>44170</v>
      </c>
    </row>
    <row r="905" spans="2:8" x14ac:dyDescent="0.25">
      <c r="B905" s="3">
        <v>44167</v>
      </c>
      <c r="C905" s="6">
        <v>10</v>
      </c>
      <c r="D905" s="6">
        <v>33</v>
      </c>
      <c r="E905">
        <v>44175</v>
      </c>
      <c r="F905" s="6">
        <v>6</v>
      </c>
      <c r="G905" s="6">
        <v>30</v>
      </c>
      <c r="H905">
        <v>44171</v>
      </c>
    </row>
    <row r="906" spans="2:8" x14ac:dyDescent="0.25">
      <c r="B906" s="3">
        <v>44168</v>
      </c>
      <c r="C906" s="6">
        <v>11</v>
      </c>
      <c r="D906" s="6">
        <v>31</v>
      </c>
      <c r="E906">
        <v>44176</v>
      </c>
      <c r="F906" s="6">
        <v>7</v>
      </c>
      <c r="G906" s="6">
        <v>30</v>
      </c>
      <c r="H906">
        <v>44172</v>
      </c>
    </row>
    <row r="907" spans="2:8" x14ac:dyDescent="0.25">
      <c r="B907" s="3">
        <v>44169</v>
      </c>
      <c r="C907" s="6">
        <v>12</v>
      </c>
      <c r="D907" s="6">
        <v>31</v>
      </c>
      <c r="E907">
        <v>44177</v>
      </c>
      <c r="F907" s="6">
        <v>8</v>
      </c>
      <c r="G907" s="6">
        <v>30</v>
      </c>
      <c r="H907">
        <v>44173</v>
      </c>
    </row>
    <row r="908" spans="2:8" x14ac:dyDescent="0.25">
      <c r="B908" s="3">
        <v>44170</v>
      </c>
      <c r="D908" s="6" t="s">
        <v>290</v>
      </c>
      <c r="E908" t="s">
        <v>208</v>
      </c>
      <c r="F908" s="6">
        <v>9</v>
      </c>
      <c r="G908" s="6">
        <v>30</v>
      </c>
      <c r="H908">
        <v>44174</v>
      </c>
    </row>
    <row r="909" spans="2:8" x14ac:dyDescent="0.25">
      <c r="B909" s="3">
        <v>44171</v>
      </c>
      <c r="D909" s="6" t="s">
        <v>290</v>
      </c>
      <c r="E909" t="s">
        <v>208</v>
      </c>
      <c r="G909" s="6" t="s">
        <v>290</v>
      </c>
      <c r="H909" t="s">
        <v>208</v>
      </c>
    </row>
    <row r="910" spans="2:8" x14ac:dyDescent="0.25">
      <c r="B910" s="3">
        <v>44172</v>
      </c>
      <c r="C910" s="6">
        <v>13</v>
      </c>
      <c r="D910" s="6">
        <v>33</v>
      </c>
      <c r="E910">
        <v>44178</v>
      </c>
      <c r="F910" s="6">
        <v>10</v>
      </c>
      <c r="G910" s="6">
        <v>31</v>
      </c>
      <c r="H910">
        <v>44175</v>
      </c>
    </row>
    <row r="911" spans="2:8" x14ac:dyDescent="0.25">
      <c r="B911" s="3">
        <v>44173</v>
      </c>
      <c r="C911" s="6">
        <v>14</v>
      </c>
      <c r="D911" s="6">
        <v>33</v>
      </c>
      <c r="E911">
        <v>44179</v>
      </c>
      <c r="F911" s="6">
        <v>11</v>
      </c>
      <c r="G911" s="6">
        <v>29</v>
      </c>
      <c r="H911">
        <v>44176</v>
      </c>
    </row>
    <row r="912" spans="2:8" x14ac:dyDescent="0.25">
      <c r="B912" s="3">
        <v>44174</v>
      </c>
      <c r="C912" s="6">
        <v>15</v>
      </c>
      <c r="D912" s="6">
        <v>33</v>
      </c>
      <c r="E912">
        <v>44180</v>
      </c>
      <c r="F912" s="6">
        <v>12</v>
      </c>
      <c r="G912" s="6">
        <v>29</v>
      </c>
      <c r="H912">
        <v>44177</v>
      </c>
    </row>
    <row r="913" spans="2:8" x14ac:dyDescent="0.25">
      <c r="B913" s="3">
        <v>44175</v>
      </c>
      <c r="C913" s="6">
        <v>16</v>
      </c>
      <c r="D913" s="6">
        <v>31</v>
      </c>
      <c r="E913">
        <v>44181</v>
      </c>
      <c r="F913" s="6">
        <v>13</v>
      </c>
      <c r="G913" s="6">
        <v>29</v>
      </c>
      <c r="H913">
        <v>44178</v>
      </c>
    </row>
    <row r="914" spans="2:8" x14ac:dyDescent="0.25">
      <c r="B914" s="3">
        <v>44176</v>
      </c>
      <c r="C914" s="6">
        <v>17</v>
      </c>
      <c r="D914" s="6">
        <v>31</v>
      </c>
      <c r="E914">
        <v>44182</v>
      </c>
      <c r="F914" s="6">
        <v>14</v>
      </c>
      <c r="G914" s="6">
        <v>29</v>
      </c>
      <c r="H914">
        <v>44179</v>
      </c>
    </row>
    <row r="915" spans="2:8" x14ac:dyDescent="0.25">
      <c r="B915" s="3">
        <v>44177</v>
      </c>
      <c r="D915" s="6" t="s">
        <v>290</v>
      </c>
      <c r="E915" t="s">
        <v>208</v>
      </c>
      <c r="G915" s="6" t="s">
        <v>290</v>
      </c>
      <c r="H915" t="s">
        <v>208</v>
      </c>
    </row>
    <row r="916" spans="2:8" x14ac:dyDescent="0.25">
      <c r="B916" s="3">
        <v>44178</v>
      </c>
      <c r="D916" s="6" t="s">
        <v>290</v>
      </c>
      <c r="E916" t="s">
        <v>208</v>
      </c>
      <c r="G916" s="6" t="s">
        <v>290</v>
      </c>
      <c r="H916" t="s">
        <v>208</v>
      </c>
    </row>
    <row r="917" spans="2:8" x14ac:dyDescent="0.25">
      <c r="B917" s="3">
        <v>44179</v>
      </c>
      <c r="C917" s="6">
        <v>18</v>
      </c>
      <c r="D917" s="6">
        <v>33</v>
      </c>
      <c r="E917">
        <v>44183</v>
      </c>
      <c r="F917" s="6">
        <v>15</v>
      </c>
      <c r="G917" s="6">
        <v>31</v>
      </c>
      <c r="H917">
        <v>44180</v>
      </c>
    </row>
    <row r="918" spans="2:8" x14ac:dyDescent="0.25">
      <c r="B918" s="3">
        <v>44180</v>
      </c>
      <c r="C918" s="6">
        <v>19</v>
      </c>
      <c r="D918" s="6">
        <v>33</v>
      </c>
      <c r="E918">
        <v>44184</v>
      </c>
      <c r="F918" s="6">
        <v>16</v>
      </c>
      <c r="G918" s="6">
        <v>29</v>
      </c>
      <c r="H918">
        <v>44181</v>
      </c>
    </row>
    <row r="919" spans="2:8" x14ac:dyDescent="0.25">
      <c r="B919" s="3">
        <v>44181</v>
      </c>
      <c r="C919" s="6">
        <v>20</v>
      </c>
      <c r="D919" s="6">
        <v>33</v>
      </c>
      <c r="E919">
        <v>44185</v>
      </c>
      <c r="F919" s="6">
        <v>17</v>
      </c>
      <c r="G919" s="6">
        <v>29</v>
      </c>
      <c r="H919">
        <v>44182</v>
      </c>
    </row>
    <row r="920" spans="2:8" x14ac:dyDescent="0.25">
      <c r="B920" s="3">
        <v>44182</v>
      </c>
      <c r="C920" s="6">
        <v>21</v>
      </c>
      <c r="D920" s="6">
        <v>31</v>
      </c>
      <c r="E920">
        <v>44186</v>
      </c>
      <c r="F920" s="6">
        <v>18</v>
      </c>
      <c r="G920" s="6">
        <v>29</v>
      </c>
      <c r="H920">
        <v>44183</v>
      </c>
    </row>
    <row r="921" spans="2:8" x14ac:dyDescent="0.25">
      <c r="B921" s="3">
        <v>44183</v>
      </c>
      <c r="C921" s="6">
        <v>1</v>
      </c>
      <c r="D921" s="6">
        <v>31</v>
      </c>
      <c r="E921">
        <v>44197</v>
      </c>
      <c r="F921" s="6">
        <v>19</v>
      </c>
      <c r="G921" s="6">
        <v>29</v>
      </c>
      <c r="H921">
        <v>44184</v>
      </c>
    </row>
    <row r="922" spans="2:8" x14ac:dyDescent="0.25">
      <c r="B922" s="3">
        <v>44184</v>
      </c>
      <c r="D922" s="6" t="s">
        <v>290</v>
      </c>
      <c r="E922" t="s">
        <v>208</v>
      </c>
      <c r="F922" s="6">
        <v>20</v>
      </c>
      <c r="G922" s="6">
        <v>29</v>
      </c>
      <c r="H922">
        <v>44185</v>
      </c>
    </row>
    <row r="923" spans="2:8" x14ac:dyDescent="0.25">
      <c r="B923" s="3">
        <v>44185</v>
      </c>
      <c r="D923" s="6" t="s">
        <v>290</v>
      </c>
      <c r="E923" t="s">
        <v>208</v>
      </c>
      <c r="G923" s="6" t="s">
        <v>290</v>
      </c>
      <c r="H923" t="s">
        <v>208</v>
      </c>
    </row>
    <row r="924" spans="2:8" x14ac:dyDescent="0.25">
      <c r="B924" s="3">
        <v>44186</v>
      </c>
      <c r="C924" s="6">
        <v>2</v>
      </c>
      <c r="D924" s="6">
        <v>33</v>
      </c>
      <c r="E924">
        <v>44198</v>
      </c>
      <c r="F924" s="6">
        <v>21</v>
      </c>
      <c r="G924" s="6">
        <v>30</v>
      </c>
      <c r="H924">
        <v>44186</v>
      </c>
    </row>
    <row r="925" spans="2:8" x14ac:dyDescent="0.25">
      <c r="B925" s="3">
        <v>44187</v>
      </c>
      <c r="C925" s="6">
        <v>3</v>
      </c>
      <c r="D925" s="6">
        <v>33</v>
      </c>
      <c r="E925">
        <v>44199</v>
      </c>
      <c r="F925" s="6">
        <v>1</v>
      </c>
      <c r="G925" s="6">
        <v>29</v>
      </c>
      <c r="H925">
        <v>44197</v>
      </c>
    </row>
    <row r="926" spans="2:8" x14ac:dyDescent="0.25">
      <c r="B926" s="3">
        <v>44188</v>
      </c>
      <c r="C926" s="6">
        <v>4</v>
      </c>
      <c r="D926" s="6">
        <v>33</v>
      </c>
      <c r="E926">
        <v>44200</v>
      </c>
      <c r="F926" s="6">
        <v>2</v>
      </c>
      <c r="G926" s="6">
        <v>29</v>
      </c>
      <c r="H926">
        <v>44198</v>
      </c>
    </row>
    <row r="927" spans="2:8" x14ac:dyDescent="0.25">
      <c r="B927" s="3">
        <v>44189</v>
      </c>
      <c r="D927" s="6" t="s">
        <v>290</v>
      </c>
      <c r="E927" t="s">
        <v>208</v>
      </c>
      <c r="G927" s="6" t="s">
        <v>290</v>
      </c>
      <c r="H927" t="s">
        <v>208</v>
      </c>
    </row>
    <row r="928" spans="2:8" x14ac:dyDescent="0.25">
      <c r="B928" s="3">
        <v>44190</v>
      </c>
      <c r="D928" s="6" t="s">
        <v>290</v>
      </c>
      <c r="E928" t="s">
        <v>208</v>
      </c>
      <c r="G928" s="6" t="s">
        <v>290</v>
      </c>
      <c r="H928" t="s">
        <v>208</v>
      </c>
    </row>
    <row r="929" spans="2:8" x14ac:dyDescent="0.25">
      <c r="B929" s="3">
        <v>44191</v>
      </c>
      <c r="D929" s="6" t="s">
        <v>290</v>
      </c>
      <c r="E929" t="s">
        <v>208</v>
      </c>
      <c r="G929" s="6" t="s">
        <v>290</v>
      </c>
      <c r="H929" t="s">
        <v>208</v>
      </c>
    </row>
    <row r="930" spans="2:8" x14ac:dyDescent="0.25">
      <c r="B930" s="3">
        <v>44192</v>
      </c>
      <c r="D930" s="6" t="s">
        <v>290</v>
      </c>
      <c r="E930" t="s">
        <v>208</v>
      </c>
      <c r="G930" s="6" t="s">
        <v>290</v>
      </c>
      <c r="H930" t="s">
        <v>208</v>
      </c>
    </row>
    <row r="931" spans="2:8" x14ac:dyDescent="0.25">
      <c r="B931" s="3">
        <v>44193</v>
      </c>
      <c r="C931" s="6">
        <v>5</v>
      </c>
      <c r="D931" s="6">
        <v>35</v>
      </c>
      <c r="E931">
        <v>44201</v>
      </c>
      <c r="F931" s="6">
        <v>3</v>
      </c>
      <c r="G931" s="6">
        <v>33</v>
      </c>
      <c r="H931">
        <v>44199</v>
      </c>
    </row>
    <row r="932" spans="2:8" x14ac:dyDescent="0.25">
      <c r="B932" s="3">
        <v>44194</v>
      </c>
      <c r="C932" s="6">
        <v>6</v>
      </c>
      <c r="D932" s="6">
        <v>35</v>
      </c>
      <c r="E932">
        <v>44202</v>
      </c>
      <c r="F932" s="6">
        <v>4</v>
      </c>
      <c r="G932" s="6">
        <v>29</v>
      </c>
      <c r="H932">
        <v>44200</v>
      </c>
    </row>
    <row r="933" spans="2:8" x14ac:dyDescent="0.25">
      <c r="B933" s="3">
        <v>44195</v>
      </c>
      <c r="C933" s="6">
        <v>7</v>
      </c>
      <c r="D933" s="6">
        <v>35</v>
      </c>
      <c r="E933">
        <v>44203</v>
      </c>
      <c r="F933" s="6">
        <v>5</v>
      </c>
      <c r="G933" s="6">
        <v>29</v>
      </c>
      <c r="H933">
        <v>44201</v>
      </c>
    </row>
    <row r="934" spans="2:8" x14ac:dyDescent="0.25">
      <c r="B934" s="3">
        <v>44196</v>
      </c>
      <c r="C934" s="6">
        <v>8</v>
      </c>
      <c r="D934" s="6">
        <v>31</v>
      </c>
      <c r="E934">
        <v>44204</v>
      </c>
      <c r="F934" s="6">
        <v>6</v>
      </c>
      <c r="G934" s="6">
        <v>29</v>
      </c>
      <c r="H934">
        <v>44202</v>
      </c>
    </row>
    <row r="935" spans="2:8" x14ac:dyDescent="0.25">
      <c r="B935" s="3">
        <v>44197</v>
      </c>
      <c r="D935" s="6" t="s">
        <v>290</v>
      </c>
      <c r="E935" t="s">
        <v>208</v>
      </c>
      <c r="G935" s="6" t="s">
        <v>290</v>
      </c>
      <c r="H935" t="s">
        <v>208</v>
      </c>
    </row>
    <row r="936" spans="2:8" x14ac:dyDescent="0.25">
      <c r="B936" s="3">
        <v>44198</v>
      </c>
      <c r="D936" s="6" t="s">
        <v>290</v>
      </c>
      <c r="E936" t="s">
        <v>208</v>
      </c>
      <c r="G936" s="6" t="s">
        <v>290</v>
      </c>
      <c r="H936" t="s">
        <v>208</v>
      </c>
    </row>
    <row r="937" spans="2:8" x14ac:dyDescent="0.25">
      <c r="B937" s="3">
        <v>44199</v>
      </c>
      <c r="D937" s="6" t="s">
        <v>290</v>
      </c>
      <c r="E937" t="s">
        <v>208</v>
      </c>
      <c r="G937" s="6" t="s">
        <v>290</v>
      </c>
      <c r="H937" t="s">
        <v>208</v>
      </c>
    </row>
    <row r="938" spans="2:8" x14ac:dyDescent="0.25">
      <c r="B938" s="3">
        <v>44200</v>
      </c>
      <c r="C938" s="6">
        <v>9</v>
      </c>
      <c r="D938" s="6">
        <v>34</v>
      </c>
      <c r="E938">
        <v>44205</v>
      </c>
      <c r="F938" s="6">
        <v>7</v>
      </c>
      <c r="G938" s="6">
        <v>32</v>
      </c>
      <c r="H938">
        <v>44203</v>
      </c>
    </row>
    <row r="939" spans="2:8" x14ac:dyDescent="0.25">
      <c r="B939" s="3">
        <v>44201</v>
      </c>
      <c r="C939" s="6">
        <v>10</v>
      </c>
      <c r="D939" s="6">
        <v>34</v>
      </c>
      <c r="E939">
        <v>44206</v>
      </c>
      <c r="F939" s="6">
        <v>8</v>
      </c>
      <c r="G939" s="6">
        <v>32</v>
      </c>
      <c r="H939">
        <v>44204</v>
      </c>
    </row>
    <row r="940" spans="2:8" x14ac:dyDescent="0.25">
      <c r="B940" s="3">
        <v>44202</v>
      </c>
      <c r="C940" s="6">
        <v>11</v>
      </c>
      <c r="D940" s="6">
        <v>34</v>
      </c>
      <c r="E940">
        <v>44207</v>
      </c>
      <c r="F940" s="6">
        <v>9</v>
      </c>
      <c r="G940" s="6">
        <v>32</v>
      </c>
      <c r="H940">
        <v>44205</v>
      </c>
    </row>
    <row r="941" spans="2:8" x14ac:dyDescent="0.25">
      <c r="B941" s="3">
        <v>44203</v>
      </c>
      <c r="C941" s="6">
        <v>12</v>
      </c>
      <c r="D941" s="6">
        <v>34</v>
      </c>
      <c r="E941">
        <v>44208</v>
      </c>
      <c r="F941" s="6">
        <v>10</v>
      </c>
      <c r="G941" s="6">
        <v>31</v>
      </c>
      <c r="H941">
        <v>44206</v>
      </c>
    </row>
    <row r="942" spans="2:8" x14ac:dyDescent="0.25">
      <c r="B942" s="3">
        <v>44204</v>
      </c>
      <c r="C942" s="6">
        <v>13</v>
      </c>
      <c r="D942" s="6">
        <v>32</v>
      </c>
      <c r="E942">
        <v>44209</v>
      </c>
      <c r="F942" s="6">
        <v>11</v>
      </c>
      <c r="G942" s="6">
        <v>31</v>
      </c>
      <c r="H942">
        <v>44207</v>
      </c>
    </row>
    <row r="943" spans="2:8" x14ac:dyDescent="0.25">
      <c r="B943" s="3">
        <v>44205</v>
      </c>
      <c r="D943" s="6" t="s">
        <v>290</v>
      </c>
      <c r="E943" t="s">
        <v>208</v>
      </c>
      <c r="F943" s="6">
        <v>12</v>
      </c>
      <c r="G943" s="6">
        <v>31</v>
      </c>
      <c r="H943">
        <v>44208</v>
      </c>
    </row>
    <row r="944" spans="2:8" x14ac:dyDescent="0.25">
      <c r="B944" s="3">
        <v>44206</v>
      </c>
      <c r="D944" s="6" t="s">
        <v>290</v>
      </c>
      <c r="E944" t="s">
        <v>208</v>
      </c>
      <c r="G944" s="6" t="s">
        <v>290</v>
      </c>
      <c r="H944" t="s">
        <v>208</v>
      </c>
    </row>
    <row r="945" spans="2:8" x14ac:dyDescent="0.25">
      <c r="B945" s="3">
        <v>44207</v>
      </c>
      <c r="C945" s="6">
        <v>14</v>
      </c>
      <c r="D945" s="6">
        <v>34</v>
      </c>
      <c r="E945">
        <v>44210</v>
      </c>
      <c r="F945" s="6">
        <v>13</v>
      </c>
      <c r="G945" s="6">
        <v>32</v>
      </c>
      <c r="H945">
        <v>44209</v>
      </c>
    </row>
    <row r="946" spans="2:8" x14ac:dyDescent="0.25">
      <c r="B946" s="3">
        <v>44208</v>
      </c>
      <c r="C946" s="6">
        <v>15</v>
      </c>
      <c r="D946" s="6">
        <v>34</v>
      </c>
      <c r="E946">
        <v>44211</v>
      </c>
      <c r="F946" s="6">
        <v>14</v>
      </c>
      <c r="G946" s="6">
        <v>32</v>
      </c>
      <c r="H946">
        <v>44210</v>
      </c>
    </row>
    <row r="947" spans="2:8" x14ac:dyDescent="0.25">
      <c r="B947" s="3">
        <v>44209</v>
      </c>
      <c r="C947" s="6">
        <v>16</v>
      </c>
      <c r="D947" s="6">
        <v>34</v>
      </c>
      <c r="E947">
        <v>44212</v>
      </c>
      <c r="F947" s="6">
        <v>15</v>
      </c>
      <c r="G947" s="6">
        <v>30</v>
      </c>
      <c r="H947">
        <v>44211</v>
      </c>
    </row>
    <row r="948" spans="2:8" x14ac:dyDescent="0.25">
      <c r="B948" s="3">
        <v>44210</v>
      </c>
      <c r="C948" s="6">
        <v>17</v>
      </c>
      <c r="D948" s="6">
        <v>34</v>
      </c>
      <c r="E948">
        <v>44213</v>
      </c>
      <c r="F948" s="6">
        <v>16</v>
      </c>
      <c r="G948" s="6">
        <v>30</v>
      </c>
      <c r="H948">
        <v>44212</v>
      </c>
    </row>
    <row r="949" spans="2:8" x14ac:dyDescent="0.25">
      <c r="B949" s="3">
        <v>44211</v>
      </c>
      <c r="C949" s="6">
        <v>18</v>
      </c>
      <c r="D949" s="6">
        <v>32</v>
      </c>
      <c r="E949">
        <v>44214</v>
      </c>
      <c r="F949" s="6">
        <v>17</v>
      </c>
      <c r="G949" s="6">
        <v>30</v>
      </c>
      <c r="H949">
        <v>44213</v>
      </c>
    </row>
    <row r="950" spans="2:8" x14ac:dyDescent="0.25">
      <c r="B950" s="3">
        <v>44212</v>
      </c>
      <c r="D950" s="6" t="s">
        <v>290</v>
      </c>
      <c r="E950" t="s">
        <v>208</v>
      </c>
      <c r="G950" s="6" t="s">
        <v>290</v>
      </c>
      <c r="H950" t="s">
        <v>208</v>
      </c>
    </row>
    <row r="951" spans="2:8" x14ac:dyDescent="0.25">
      <c r="B951" s="3">
        <v>44213</v>
      </c>
      <c r="D951" s="6" t="s">
        <v>290</v>
      </c>
      <c r="E951" t="s">
        <v>208</v>
      </c>
      <c r="G951" s="6" t="s">
        <v>290</v>
      </c>
      <c r="H951" t="s">
        <v>208</v>
      </c>
    </row>
    <row r="952" spans="2:8" x14ac:dyDescent="0.25">
      <c r="B952" s="3">
        <v>44214</v>
      </c>
      <c r="D952" s="6" t="s">
        <v>290</v>
      </c>
      <c r="E952" t="s">
        <v>208</v>
      </c>
      <c r="G952" s="6" t="s">
        <v>290</v>
      </c>
      <c r="H952" t="s">
        <v>208</v>
      </c>
    </row>
    <row r="953" spans="2:8" x14ac:dyDescent="0.25">
      <c r="B953" s="3">
        <v>44215</v>
      </c>
      <c r="C953" s="6">
        <v>19</v>
      </c>
      <c r="D953" s="6">
        <v>35</v>
      </c>
      <c r="E953">
        <v>44215</v>
      </c>
      <c r="F953" s="6">
        <v>18</v>
      </c>
      <c r="G953" s="6">
        <v>33</v>
      </c>
      <c r="H953">
        <v>44214</v>
      </c>
    </row>
    <row r="954" spans="2:8" x14ac:dyDescent="0.25">
      <c r="B954" s="3">
        <v>44216</v>
      </c>
      <c r="C954" s="6">
        <v>20</v>
      </c>
      <c r="D954" s="6">
        <v>35</v>
      </c>
      <c r="E954">
        <v>44216</v>
      </c>
      <c r="F954" s="6">
        <v>19</v>
      </c>
      <c r="G954" s="6">
        <v>33</v>
      </c>
      <c r="H954">
        <v>44215</v>
      </c>
    </row>
    <row r="955" spans="2:8" x14ac:dyDescent="0.25">
      <c r="B955" s="3">
        <v>44217</v>
      </c>
      <c r="C955" s="6">
        <v>21</v>
      </c>
      <c r="D955" s="6">
        <v>35</v>
      </c>
      <c r="E955">
        <v>44217</v>
      </c>
      <c r="F955" s="6">
        <v>20</v>
      </c>
      <c r="G955" s="6">
        <v>33</v>
      </c>
      <c r="H955">
        <v>44216</v>
      </c>
    </row>
    <row r="956" spans="2:8" x14ac:dyDescent="0.25">
      <c r="B956" s="3">
        <v>44218</v>
      </c>
      <c r="C956" s="6">
        <v>1</v>
      </c>
      <c r="D956" s="6">
        <v>35</v>
      </c>
      <c r="E956">
        <v>44228</v>
      </c>
      <c r="F956" s="6">
        <v>21</v>
      </c>
      <c r="G956" s="6">
        <v>32</v>
      </c>
      <c r="H956">
        <v>44217</v>
      </c>
    </row>
    <row r="957" spans="2:8" x14ac:dyDescent="0.25">
      <c r="B957" s="3">
        <v>44219</v>
      </c>
      <c r="D957" s="6" t="s">
        <v>290</v>
      </c>
      <c r="E957" t="s">
        <v>208</v>
      </c>
      <c r="F957" s="6">
        <v>1</v>
      </c>
      <c r="G957" s="6">
        <v>32</v>
      </c>
      <c r="H957">
        <v>44228</v>
      </c>
    </row>
    <row r="958" spans="2:8" x14ac:dyDescent="0.25">
      <c r="B958" s="3">
        <v>44220</v>
      </c>
      <c r="D958" s="6" t="s">
        <v>290</v>
      </c>
      <c r="E958" t="s">
        <v>208</v>
      </c>
      <c r="G958" s="6" t="s">
        <v>290</v>
      </c>
      <c r="H958" t="s">
        <v>208</v>
      </c>
    </row>
    <row r="959" spans="2:8" x14ac:dyDescent="0.25">
      <c r="B959" s="3">
        <v>44221</v>
      </c>
      <c r="C959" s="6">
        <v>2</v>
      </c>
      <c r="D959" s="6">
        <v>35</v>
      </c>
      <c r="E959">
        <v>44229</v>
      </c>
      <c r="F959" s="6">
        <v>2</v>
      </c>
      <c r="G959" s="6">
        <v>33</v>
      </c>
      <c r="H959">
        <v>44229</v>
      </c>
    </row>
    <row r="960" spans="2:8" x14ac:dyDescent="0.25">
      <c r="B960" s="3">
        <v>44222</v>
      </c>
      <c r="C960" s="6">
        <v>3</v>
      </c>
      <c r="D960" s="6">
        <v>35</v>
      </c>
      <c r="E960">
        <v>44230</v>
      </c>
      <c r="F960" s="6">
        <v>3</v>
      </c>
      <c r="G960" s="6">
        <v>29</v>
      </c>
      <c r="H960">
        <v>44230</v>
      </c>
    </row>
    <row r="961" spans="2:8" x14ac:dyDescent="0.25">
      <c r="B961" s="3">
        <v>44223</v>
      </c>
      <c r="C961" s="6">
        <v>4</v>
      </c>
      <c r="D961" s="6">
        <v>35</v>
      </c>
      <c r="E961">
        <v>44231</v>
      </c>
      <c r="F961" s="6">
        <v>4</v>
      </c>
      <c r="G961" s="6">
        <v>29</v>
      </c>
      <c r="H961">
        <v>44231</v>
      </c>
    </row>
    <row r="962" spans="2:8" x14ac:dyDescent="0.25">
      <c r="B962" s="3">
        <v>44224</v>
      </c>
      <c r="C962" s="6">
        <v>5</v>
      </c>
      <c r="D962" s="6">
        <v>31</v>
      </c>
      <c r="E962">
        <v>44232</v>
      </c>
      <c r="F962" s="6">
        <v>5</v>
      </c>
      <c r="G962" s="6">
        <v>29</v>
      </c>
      <c r="H962">
        <v>44232</v>
      </c>
    </row>
    <row r="963" spans="2:8" x14ac:dyDescent="0.25">
      <c r="B963" s="3">
        <v>44225</v>
      </c>
      <c r="C963" s="6">
        <v>6</v>
      </c>
      <c r="D963" s="6">
        <v>31</v>
      </c>
      <c r="E963">
        <v>44233</v>
      </c>
      <c r="F963" s="6">
        <v>6</v>
      </c>
      <c r="G963" s="6">
        <v>29</v>
      </c>
      <c r="H963">
        <v>44233</v>
      </c>
    </row>
    <row r="964" spans="2:8" x14ac:dyDescent="0.25">
      <c r="B964" s="3">
        <v>44226</v>
      </c>
      <c r="D964" s="6" t="s">
        <v>290</v>
      </c>
      <c r="E964" t="s">
        <v>208</v>
      </c>
      <c r="G964" s="6" t="s">
        <v>290</v>
      </c>
      <c r="H964" t="s">
        <v>208</v>
      </c>
    </row>
    <row r="965" spans="2:8" x14ac:dyDescent="0.25">
      <c r="B965" s="3">
        <v>44227</v>
      </c>
      <c r="D965" s="6" t="s">
        <v>290</v>
      </c>
      <c r="E965" t="s">
        <v>208</v>
      </c>
      <c r="G965" s="6" t="s">
        <v>290</v>
      </c>
      <c r="H965" t="s">
        <v>208</v>
      </c>
    </row>
    <row r="966" spans="2:8" x14ac:dyDescent="0.25">
      <c r="B966" s="3">
        <v>44228</v>
      </c>
      <c r="C966" s="6">
        <v>7</v>
      </c>
      <c r="D966" s="6">
        <v>33</v>
      </c>
      <c r="E966">
        <v>44234</v>
      </c>
      <c r="F966" s="6">
        <v>7</v>
      </c>
      <c r="G966" s="6">
        <v>28</v>
      </c>
      <c r="H966">
        <v>44234</v>
      </c>
    </row>
    <row r="967" spans="2:8" x14ac:dyDescent="0.25">
      <c r="B967" s="3">
        <v>44229</v>
      </c>
      <c r="C967" s="6">
        <v>8</v>
      </c>
      <c r="D967" s="6">
        <v>33</v>
      </c>
      <c r="E967">
        <v>44235</v>
      </c>
      <c r="F967" s="6">
        <v>8</v>
      </c>
      <c r="G967" s="6">
        <v>28</v>
      </c>
      <c r="H967">
        <v>44235</v>
      </c>
    </row>
    <row r="968" spans="2:8" x14ac:dyDescent="0.25">
      <c r="B968" s="3">
        <v>44230</v>
      </c>
      <c r="C968" s="6">
        <v>9</v>
      </c>
      <c r="D968" s="6">
        <v>30</v>
      </c>
      <c r="E968">
        <v>44236</v>
      </c>
      <c r="F968" s="6">
        <v>9</v>
      </c>
      <c r="G968" s="6">
        <v>28</v>
      </c>
      <c r="H968">
        <v>44236</v>
      </c>
    </row>
    <row r="969" spans="2:8" x14ac:dyDescent="0.25">
      <c r="B969" s="3">
        <v>44231</v>
      </c>
      <c r="C969" s="6">
        <v>10</v>
      </c>
      <c r="D969" s="6">
        <v>30</v>
      </c>
      <c r="E969">
        <v>44237</v>
      </c>
      <c r="F969" s="6">
        <v>10</v>
      </c>
      <c r="G969" s="6">
        <v>28</v>
      </c>
      <c r="H969">
        <v>44237</v>
      </c>
    </row>
    <row r="970" spans="2:8" x14ac:dyDescent="0.25">
      <c r="B970" s="3">
        <v>44232</v>
      </c>
      <c r="C970" s="6">
        <v>11</v>
      </c>
      <c r="D970" s="6">
        <v>30</v>
      </c>
      <c r="E970">
        <v>44238</v>
      </c>
      <c r="F970" s="6">
        <v>11</v>
      </c>
      <c r="G970" s="6">
        <v>28</v>
      </c>
      <c r="H970">
        <v>44238</v>
      </c>
    </row>
    <row r="971" spans="2:8" x14ac:dyDescent="0.25">
      <c r="B971" s="3">
        <v>44233</v>
      </c>
      <c r="D971" s="6" t="s">
        <v>290</v>
      </c>
      <c r="E971" t="s">
        <v>208</v>
      </c>
      <c r="G971" s="6" t="s">
        <v>290</v>
      </c>
      <c r="H971" t="s">
        <v>208</v>
      </c>
    </row>
    <row r="972" spans="2:8" x14ac:dyDescent="0.25">
      <c r="B972" s="3">
        <v>44234</v>
      </c>
      <c r="D972" s="6" t="s">
        <v>290</v>
      </c>
      <c r="E972" t="s">
        <v>208</v>
      </c>
      <c r="G972" s="6" t="s">
        <v>290</v>
      </c>
      <c r="H972" t="s">
        <v>208</v>
      </c>
    </row>
    <row r="973" spans="2:8" x14ac:dyDescent="0.25">
      <c r="B973" s="3">
        <v>44235</v>
      </c>
      <c r="C973" s="6">
        <v>12</v>
      </c>
      <c r="D973" s="6">
        <v>32</v>
      </c>
      <c r="E973">
        <v>44239</v>
      </c>
      <c r="F973" s="6">
        <v>12</v>
      </c>
      <c r="G973" s="6">
        <v>30</v>
      </c>
      <c r="H973">
        <v>44239</v>
      </c>
    </row>
    <row r="974" spans="2:8" x14ac:dyDescent="0.25">
      <c r="B974" s="3">
        <v>44236</v>
      </c>
      <c r="C974" s="6">
        <v>13</v>
      </c>
      <c r="D974" s="6">
        <v>32</v>
      </c>
      <c r="E974">
        <v>44240</v>
      </c>
      <c r="F974" s="6">
        <v>13</v>
      </c>
      <c r="G974" s="6">
        <v>29</v>
      </c>
      <c r="H974">
        <v>44240</v>
      </c>
    </row>
    <row r="975" spans="2:8" x14ac:dyDescent="0.25">
      <c r="B975" s="3">
        <v>44237</v>
      </c>
      <c r="C975" s="6">
        <v>14</v>
      </c>
      <c r="D975" s="6">
        <v>30</v>
      </c>
      <c r="E975">
        <v>44241</v>
      </c>
      <c r="F975" s="6">
        <v>14</v>
      </c>
      <c r="G975" s="6">
        <v>29</v>
      </c>
      <c r="H975">
        <v>44241</v>
      </c>
    </row>
    <row r="976" spans="2:8" x14ac:dyDescent="0.25">
      <c r="B976" s="3">
        <v>44238</v>
      </c>
      <c r="C976" s="6">
        <v>15</v>
      </c>
      <c r="D976" s="6">
        <v>30</v>
      </c>
      <c r="E976">
        <v>44242</v>
      </c>
      <c r="F976" s="6">
        <v>15</v>
      </c>
      <c r="G976" s="6">
        <v>29</v>
      </c>
      <c r="H976">
        <v>44242</v>
      </c>
    </row>
    <row r="977" spans="2:8" x14ac:dyDescent="0.25">
      <c r="B977" s="3">
        <v>44239</v>
      </c>
      <c r="C977" s="6">
        <v>16</v>
      </c>
      <c r="D977" s="6">
        <v>30</v>
      </c>
      <c r="E977">
        <v>44243</v>
      </c>
      <c r="F977" s="6">
        <v>16</v>
      </c>
      <c r="G977" s="6">
        <v>29</v>
      </c>
      <c r="H977">
        <v>44243</v>
      </c>
    </row>
    <row r="978" spans="2:8" x14ac:dyDescent="0.25">
      <c r="B978" s="3">
        <v>44240</v>
      </c>
      <c r="D978" s="6" t="s">
        <v>290</v>
      </c>
      <c r="E978" t="s">
        <v>208</v>
      </c>
      <c r="G978" s="6" t="s">
        <v>290</v>
      </c>
      <c r="H978" t="s">
        <v>208</v>
      </c>
    </row>
    <row r="979" spans="2:8" x14ac:dyDescent="0.25">
      <c r="B979" s="3">
        <v>44241</v>
      </c>
      <c r="D979" s="6" t="s">
        <v>290</v>
      </c>
      <c r="E979" t="s">
        <v>208</v>
      </c>
      <c r="G979" s="6" t="s">
        <v>290</v>
      </c>
      <c r="H979" t="s">
        <v>208</v>
      </c>
    </row>
    <row r="980" spans="2:8" x14ac:dyDescent="0.25">
      <c r="B980" s="3">
        <v>44242</v>
      </c>
      <c r="C980" s="6">
        <v>17</v>
      </c>
      <c r="D980" s="6">
        <v>32</v>
      </c>
      <c r="E980">
        <v>44244</v>
      </c>
      <c r="G980" s="6" t="s">
        <v>290</v>
      </c>
      <c r="H980" t="s">
        <v>208</v>
      </c>
    </row>
    <row r="981" spans="2:8" x14ac:dyDescent="0.25">
      <c r="B981" s="3">
        <v>44243</v>
      </c>
      <c r="C981" s="6">
        <v>18</v>
      </c>
      <c r="D981" s="6">
        <v>32</v>
      </c>
      <c r="E981">
        <v>44245</v>
      </c>
      <c r="F981" s="6">
        <v>17</v>
      </c>
      <c r="G981" s="6">
        <v>32</v>
      </c>
      <c r="H981">
        <v>44244</v>
      </c>
    </row>
    <row r="982" spans="2:8" x14ac:dyDescent="0.25">
      <c r="B982" s="3">
        <v>44244</v>
      </c>
      <c r="C982" s="6">
        <v>19</v>
      </c>
      <c r="D982" s="6">
        <v>29</v>
      </c>
      <c r="E982">
        <v>44246</v>
      </c>
      <c r="F982" s="6">
        <v>18</v>
      </c>
      <c r="G982" s="6">
        <v>29</v>
      </c>
      <c r="H982">
        <v>44245</v>
      </c>
    </row>
    <row r="983" spans="2:8" x14ac:dyDescent="0.25">
      <c r="B983" s="3">
        <v>44245</v>
      </c>
      <c r="C983" s="6">
        <v>20</v>
      </c>
      <c r="D983" s="6">
        <v>29</v>
      </c>
      <c r="E983">
        <v>44247</v>
      </c>
      <c r="F983" s="6">
        <v>19</v>
      </c>
      <c r="G983" s="6">
        <v>29</v>
      </c>
      <c r="H983">
        <v>44246</v>
      </c>
    </row>
    <row r="984" spans="2:8" x14ac:dyDescent="0.25">
      <c r="B984" s="3">
        <v>44246</v>
      </c>
      <c r="C984" s="6">
        <v>21</v>
      </c>
      <c r="D984" s="6">
        <v>29</v>
      </c>
      <c r="E984">
        <v>44248</v>
      </c>
      <c r="F984" s="6">
        <v>20</v>
      </c>
      <c r="G984" s="6">
        <v>29</v>
      </c>
      <c r="H984">
        <v>44247</v>
      </c>
    </row>
    <row r="985" spans="2:8" x14ac:dyDescent="0.25">
      <c r="B985" s="3">
        <v>44247</v>
      </c>
      <c r="D985" s="6" t="s">
        <v>290</v>
      </c>
      <c r="E985" t="s">
        <v>208</v>
      </c>
      <c r="G985" s="6" t="s">
        <v>290</v>
      </c>
      <c r="H985" t="s">
        <v>208</v>
      </c>
    </row>
    <row r="986" spans="2:8" x14ac:dyDescent="0.25">
      <c r="B986" s="3">
        <v>44248</v>
      </c>
      <c r="D986" s="6" t="s">
        <v>290</v>
      </c>
      <c r="E986" t="s">
        <v>208</v>
      </c>
      <c r="G986" s="6" t="s">
        <v>290</v>
      </c>
      <c r="H986" t="s">
        <v>208</v>
      </c>
    </row>
    <row r="987" spans="2:8" x14ac:dyDescent="0.25">
      <c r="B987" s="3">
        <v>44249</v>
      </c>
      <c r="C987" s="6">
        <v>1</v>
      </c>
      <c r="D987" s="6">
        <v>31</v>
      </c>
      <c r="E987">
        <v>44256</v>
      </c>
      <c r="F987" s="6">
        <v>21</v>
      </c>
      <c r="G987" s="6">
        <v>31</v>
      </c>
      <c r="H987">
        <v>44248</v>
      </c>
    </row>
    <row r="988" spans="2:8" x14ac:dyDescent="0.25">
      <c r="B988" s="3">
        <v>44250</v>
      </c>
      <c r="C988" s="6">
        <v>2</v>
      </c>
      <c r="D988" s="6">
        <v>29</v>
      </c>
      <c r="E988">
        <v>44257</v>
      </c>
      <c r="F988" s="6">
        <v>1</v>
      </c>
      <c r="G988" s="6">
        <v>31</v>
      </c>
      <c r="H988">
        <v>44256</v>
      </c>
    </row>
    <row r="989" spans="2:8" x14ac:dyDescent="0.25">
      <c r="B989" s="3">
        <v>44251</v>
      </c>
      <c r="C989" s="6">
        <v>3</v>
      </c>
      <c r="D989" s="6">
        <v>29</v>
      </c>
      <c r="E989">
        <v>44258</v>
      </c>
      <c r="F989" s="6">
        <v>2</v>
      </c>
      <c r="G989" s="6">
        <v>30</v>
      </c>
      <c r="H989">
        <v>44257</v>
      </c>
    </row>
    <row r="990" spans="2:8" x14ac:dyDescent="0.25">
      <c r="B990" s="3">
        <v>44252</v>
      </c>
      <c r="C990" s="6">
        <v>4</v>
      </c>
      <c r="D990" s="6">
        <v>29</v>
      </c>
      <c r="E990">
        <v>44259</v>
      </c>
      <c r="F990" s="6">
        <v>3</v>
      </c>
      <c r="G990" s="6">
        <v>30</v>
      </c>
      <c r="H990">
        <v>44258</v>
      </c>
    </row>
    <row r="991" spans="2:8" x14ac:dyDescent="0.25">
      <c r="B991" s="3">
        <v>44253</v>
      </c>
      <c r="C991" s="6">
        <v>5</v>
      </c>
      <c r="D991" s="6">
        <v>29</v>
      </c>
      <c r="E991">
        <v>44260</v>
      </c>
      <c r="F991" s="6">
        <v>4</v>
      </c>
      <c r="G991" s="6">
        <v>30</v>
      </c>
      <c r="H991">
        <v>44259</v>
      </c>
    </row>
    <row r="992" spans="2:8" x14ac:dyDescent="0.25">
      <c r="B992" s="3">
        <v>44254</v>
      </c>
      <c r="D992" s="6" t="s">
        <v>290</v>
      </c>
      <c r="E992" t="s">
        <v>208</v>
      </c>
      <c r="G992" s="6" t="s">
        <v>290</v>
      </c>
      <c r="H992" t="s">
        <v>208</v>
      </c>
    </row>
    <row r="993" spans="2:8" x14ac:dyDescent="0.25">
      <c r="B993" s="3">
        <v>44255</v>
      </c>
      <c r="D993" s="6" t="s">
        <v>290</v>
      </c>
      <c r="E993" t="s">
        <v>208</v>
      </c>
      <c r="G993" s="6" t="s">
        <v>290</v>
      </c>
      <c r="H993" t="s">
        <v>208</v>
      </c>
    </row>
    <row r="994" spans="2:8" x14ac:dyDescent="0.25">
      <c r="B994" s="3">
        <v>44256</v>
      </c>
      <c r="C994" s="6">
        <v>6</v>
      </c>
      <c r="D994" s="6">
        <v>31</v>
      </c>
      <c r="E994">
        <v>44261</v>
      </c>
      <c r="F994" s="6">
        <v>5</v>
      </c>
      <c r="G994" s="6">
        <v>32</v>
      </c>
      <c r="H994">
        <v>44260</v>
      </c>
    </row>
    <row r="995" spans="2:8" x14ac:dyDescent="0.25">
      <c r="B995" s="3">
        <v>44257</v>
      </c>
      <c r="C995" s="6">
        <v>7</v>
      </c>
      <c r="D995" s="6">
        <v>29</v>
      </c>
      <c r="E995">
        <v>44262</v>
      </c>
      <c r="F995" s="6">
        <v>6</v>
      </c>
      <c r="G995" s="6">
        <v>32</v>
      </c>
      <c r="H995">
        <v>44261</v>
      </c>
    </row>
    <row r="996" spans="2:8" x14ac:dyDescent="0.25">
      <c r="B996" s="3">
        <v>44258</v>
      </c>
      <c r="C996" s="6">
        <v>8</v>
      </c>
      <c r="D996" s="6">
        <v>29</v>
      </c>
      <c r="E996">
        <v>44263</v>
      </c>
      <c r="F996" s="6">
        <v>7</v>
      </c>
      <c r="G996" s="6">
        <v>30</v>
      </c>
      <c r="H996">
        <v>44262</v>
      </c>
    </row>
    <row r="997" spans="2:8" x14ac:dyDescent="0.25">
      <c r="B997" s="3">
        <v>44259</v>
      </c>
      <c r="C997" s="6">
        <v>9</v>
      </c>
      <c r="D997" s="6">
        <v>29</v>
      </c>
      <c r="E997">
        <v>44264</v>
      </c>
      <c r="F997" s="6">
        <v>8</v>
      </c>
      <c r="G997" s="6">
        <v>30</v>
      </c>
      <c r="H997">
        <v>44263</v>
      </c>
    </row>
    <row r="998" spans="2:8" x14ac:dyDescent="0.25">
      <c r="B998" s="3">
        <v>44260</v>
      </c>
      <c r="C998" s="6">
        <v>10</v>
      </c>
      <c r="D998" s="6">
        <v>29</v>
      </c>
      <c r="E998">
        <v>44265</v>
      </c>
      <c r="F998" s="6">
        <v>9</v>
      </c>
      <c r="G998" s="6">
        <v>30</v>
      </c>
      <c r="H998">
        <v>44264</v>
      </c>
    </row>
    <row r="999" spans="2:8" x14ac:dyDescent="0.25">
      <c r="B999" s="3">
        <v>44261</v>
      </c>
      <c r="D999" s="6" t="s">
        <v>290</v>
      </c>
      <c r="E999" t="s">
        <v>208</v>
      </c>
      <c r="G999" s="6" t="s">
        <v>290</v>
      </c>
      <c r="H999" t="s">
        <v>208</v>
      </c>
    </row>
    <row r="1000" spans="2:8" x14ac:dyDescent="0.25">
      <c r="B1000" s="3">
        <v>44262</v>
      </c>
      <c r="D1000" s="6" t="s">
        <v>290</v>
      </c>
      <c r="E1000" t="s">
        <v>208</v>
      </c>
      <c r="G1000" s="6" t="s">
        <v>290</v>
      </c>
      <c r="H1000" t="s">
        <v>208</v>
      </c>
    </row>
    <row r="1001" spans="2:8" x14ac:dyDescent="0.25">
      <c r="B1001" s="3">
        <v>44263</v>
      </c>
      <c r="C1001" s="6">
        <v>11</v>
      </c>
      <c r="D1001" s="6">
        <v>31</v>
      </c>
      <c r="E1001">
        <v>44266</v>
      </c>
      <c r="F1001" s="6">
        <v>10</v>
      </c>
      <c r="G1001" s="6">
        <v>32</v>
      </c>
      <c r="H1001">
        <v>44265</v>
      </c>
    </row>
    <row r="1002" spans="2:8" x14ac:dyDescent="0.25">
      <c r="B1002" s="3">
        <v>44264</v>
      </c>
      <c r="C1002" s="6">
        <v>12</v>
      </c>
      <c r="D1002" s="6">
        <v>29</v>
      </c>
      <c r="E1002">
        <v>44267</v>
      </c>
      <c r="F1002" s="6">
        <v>11</v>
      </c>
      <c r="G1002" s="6">
        <v>32</v>
      </c>
      <c r="H1002">
        <v>44266</v>
      </c>
    </row>
    <row r="1003" spans="2:8" x14ac:dyDescent="0.25">
      <c r="B1003" s="3">
        <v>44265</v>
      </c>
      <c r="C1003" s="6">
        <v>13</v>
      </c>
      <c r="D1003" s="6">
        <v>29</v>
      </c>
      <c r="E1003">
        <v>44268</v>
      </c>
      <c r="F1003" s="6">
        <v>12</v>
      </c>
      <c r="G1003" s="6">
        <v>30</v>
      </c>
      <c r="H1003">
        <v>44267</v>
      </c>
    </row>
    <row r="1004" spans="2:8" x14ac:dyDescent="0.25">
      <c r="B1004" s="3">
        <v>44266</v>
      </c>
      <c r="C1004" s="6">
        <v>14</v>
      </c>
      <c r="D1004" s="6">
        <v>29</v>
      </c>
      <c r="E1004">
        <v>44269</v>
      </c>
      <c r="F1004" s="6">
        <v>13</v>
      </c>
      <c r="G1004" s="6">
        <v>30</v>
      </c>
      <c r="H1004">
        <v>44268</v>
      </c>
    </row>
    <row r="1005" spans="2:8" x14ac:dyDescent="0.25">
      <c r="B1005" s="3">
        <v>44267</v>
      </c>
      <c r="C1005" s="6">
        <v>15</v>
      </c>
      <c r="D1005" s="6">
        <v>29</v>
      </c>
      <c r="E1005">
        <v>44270</v>
      </c>
      <c r="F1005" s="6">
        <v>14</v>
      </c>
      <c r="G1005" s="6">
        <v>30</v>
      </c>
      <c r="H1005">
        <v>44269</v>
      </c>
    </row>
    <row r="1006" spans="2:8" x14ac:dyDescent="0.25">
      <c r="B1006" s="3">
        <v>44268</v>
      </c>
      <c r="D1006" s="6" t="s">
        <v>290</v>
      </c>
      <c r="E1006" t="s">
        <v>208</v>
      </c>
      <c r="G1006" s="6" t="s">
        <v>290</v>
      </c>
      <c r="H1006" t="s">
        <v>208</v>
      </c>
    </row>
    <row r="1007" spans="2:8" x14ac:dyDescent="0.25">
      <c r="B1007" s="3">
        <v>44269</v>
      </c>
      <c r="D1007" s="6" t="s">
        <v>290</v>
      </c>
      <c r="E1007" t="s">
        <v>208</v>
      </c>
      <c r="G1007" s="6" t="s">
        <v>290</v>
      </c>
      <c r="H1007" t="s">
        <v>208</v>
      </c>
    </row>
    <row r="1008" spans="2:8" x14ac:dyDescent="0.25">
      <c r="B1008" s="3">
        <v>44270</v>
      </c>
      <c r="C1008" s="6">
        <v>16</v>
      </c>
      <c r="D1008" s="6">
        <v>31</v>
      </c>
      <c r="E1008">
        <v>44271</v>
      </c>
      <c r="F1008" s="6">
        <v>15</v>
      </c>
      <c r="G1008" s="6">
        <v>32</v>
      </c>
      <c r="H1008">
        <v>44270</v>
      </c>
    </row>
    <row r="1009" spans="2:8" x14ac:dyDescent="0.25">
      <c r="B1009" s="3">
        <v>44271</v>
      </c>
      <c r="C1009" s="6">
        <v>17</v>
      </c>
      <c r="D1009" s="6">
        <v>29</v>
      </c>
      <c r="E1009">
        <v>44272</v>
      </c>
      <c r="F1009" s="6">
        <v>16</v>
      </c>
      <c r="G1009" s="6">
        <v>32</v>
      </c>
      <c r="H1009">
        <v>44271</v>
      </c>
    </row>
    <row r="1010" spans="2:8" x14ac:dyDescent="0.25">
      <c r="B1010" s="3">
        <v>44272</v>
      </c>
      <c r="C1010" s="6">
        <v>18</v>
      </c>
      <c r="D1010" s="6">
        <v>29</v>
      </c>
      <c r="E1010">
        <v>44273</v>
      </c>
      <c r="F1010" s="6">
        <v>17</v>
      </c>
      <c r="G1010" s="6">
        <v>29</v>
      </c>
      <c r="H1010">
        <v>44272</v>
      </c>
    </row>
    <row r="1011" spans="2:8" x14ac:dyDescent="0.25">
      <c r="B1011" s="3">
        <v>44273</v>
      </c>
      <c r="C1011" s="6">
        <v>19</v>
      </c>
      <c r="D1011" s="6">
        <v>29</v>
      </c>
      <c r="E1011">
        <v>44274</v>
      </c>
      <c r="F1011" s="6">
        <v>18</v>
      </c>
      <c r="G1011" s="6">
        <v>29</v>
      </c>
      <c r="H1011">
        <v>44273</v>
      </c>
    </row>
    <row r="1012" spans="2:8" x14ac:dyDescent="0.25">
      <c r="B1012" s="3">
        <v>44274</v>
      </c>
      <c r="C1012" s="6">
        <v>20</v>
      </c>
      <c r="D1012" s="6">
        <v>29</v>
      </c>
      <c r="E1012">
        <v>44275</v>
      </c>
      <c r="F1012" s="6">
        <v>19</v>
      </c>
      <c r="G1012" s="6">
        <v>29</v>
      </c>
      <c r="H1012">
        <v>44274</v>
      </c>
    </row>
    <row r="1013" spans="2:8" x14ac:dyDescent="0.25">
      <c r="B1013" s="3">
        <v>44275</v>
      </c>
      <c r="D1013" s="6" t="s">
        <v>290</v>
      </c>
      <c r="E1013" t="s">
        <v>208</v>
      </c>
      <c r="G1013" s="6" t="s">
        <v>290</v>
      </c>
      <c r="H1013" t="s">
        <v>208</v>
      </c>
    </row>
    <row r="1014" spans="2:8" x14ac:dyDescent="0.25">
      <c r="B1014" s="3">
        <v>44276</v>
      </c>
      <c r="D1014" s="6" t="s">
        <v>290</v>
      </c>
      <c r="E1014" t="s">
        <v>208</v>
      </c>
      <c r="G1014" s="6" t="s">
        <v>290</v>
      </c>
      <c r="H1014" t="s">
        <v>208</v>
      </c>
    </row>
    <row r="1015" spans="2:8" x14ac:dyDescent="0.25">
      <c r="B1015" s="3">
        <v>44277</v>
      </c>
      <c r="C1015" s="6">
        <v>21</v>
      </c>
      <c r="D1015" s="6">
        <v>31</v>
      </c>
      <c r="E1015">
        <v>44276</v>
      </c>
      <c r="F1015" s="6">
        <v>20</v>
      </c>
      <c r="G1015" s="6">
        <v>31</v>
      </c>
      <c r="H1015">
        <v>44275</v>
      </c>
    </row>
    <row r="1016" spans="2:8" x14ac:dyDescent="0.25">
      <c r="B1016" s="3">
        <v>44278</v>
      </c>
      <c r="C1016" s="6">
        <v>1</v>
      </c>
      <c r="D1016" s="6">
        <v>29</v>
      </c>
      <c r="E1016">
        <v>44287</v>
      </c>
      <c r="F1016" s="6">
        <v>21</v>
      </c>
      <c r="G1016" s="6">
        <v>29</v>
      </c>
      <c r="H1016">
        <v>44276</v>
      </c>
    </row>
    <row r="1017" spans="2:8" x14ac:dyDescent="0.25">
      <c r="B1017" s="3">
        <v>44279</v>
      </c>
      <c r="C1017" s="6">
        <v>2</v>
      </c>
      <c r="D1017" s="6">
        <v>29</v>
      </c>
      <c r="E1017">
        <v>44288</v>
      </c>
      <c r="F1017" s="6">
        <v>1</v>
      </c>
      <c r="G1017" s="6">
        <v>29</v>
      </c>
      <c r="H1017">
        <v>44287</v>
      </c>
    </row>
    <row r="1018" spans="2:8" x14ac:dyDescent="0.25">
      <c r="B1018" s="3">
        <v>44280</v>
      </c>
      <c r="C1018" s="6">
        <v>3</v>
      </c>
      <c r="D1018" s="6">
        <v>29</v>
      </c>
      <c r="E1018">
        <v>44289</v>
      </c>
      <c r="F1018" s="6">
        <v>2</v>
      </c>
      <c r="G1018" s="6">
        <v>29</v>
      </c>
      <c r="H1018">
        <v>44288</v>
      </c>
    </row>
    <row r="1019" spans="2:8" x14ac:dyDescent="0.25">
      <c r="B1019" s="3">
        <v>44281</v>
      </c>
      <c r="C1019" s="6">
        <v>4</v>
      </c>
      <c r="D1019" s="6">
        <v>29</v>
      </c>
      <c r="E1019">
        <v>44290</v>
      </c>
      <c r="F1019" s="6">
        <v>3</v>
      </c>
      <c r="G1019" s="6">
        <v>29</v>
      </c>
      <c r="H1019">
        <v>44289</v>
      </c>
    </row>
    <row r="1020" spans="2:8" x14ac:dyDescent="0.25">
      <c r="B1020" s="3">
        <v>44282</v>
      </c>
      <c r="D1020" s="6" t="s">
        <v>290</v>
      </c>
      <c r="E1020" t="s">
        <v>208</v>
      </c>
      <c r="G1020" s="6" t="s">
        <v>290</v>
      </c>
      <c r="H1020" t="s">
        <v>208</v>
      </c>
    </row>
    <row r="1021" spans="2:8" x14ac:dyDescent="0.25">
      <c r="B1021" s="3">
        <v>44283</v>
      </c>
      <c r="D1021" s="6" t="s">
        <v>290</v>
      </c>
      <c r="E1021" t="s">
        <v>208</v>
      </c>
      <c r="G1021" s="6" t="s">
        <v>290</v>
      </c>
      <c r="H1021" t="s">
        <v>208</v>
      </c>
    </row>
    <row r="1022" spans="2:8" x14ac:dyDescent="0.25">
      <c r="B1022" s="3">
        <v>44284</v>
      </c>
      <c r="C1022" s="6">
        <v>5</v>
      </c>
      <c r="D1022" s="6">
        <v>31</v>
      </c>
      <c r="E1022">
        <v>44291</v>
      </c>
      <c r="F1022" s="6">
        <v>4</v>
      </c>
      <c r="G1022" s="6">
        <v>31</v>
      </c>
      <c r="H1022">
        <v>44290</v>
      </c>
    </row>
    <row r="1023" spans="2:8" x14ac:dyDescent="0.25">
      <c r="B1023" s="3">
        <v>44285</v>
      </c>
      <c r="C1023" s="6">
        <v>6</v>
      </c>
      <c r="D1023" s="6">
        <v>29</v>
      </c>
      <c r="E1023">
        <v>44292</v>
      </c>
      <c r="F1023" s="6">
        <v>5</v>
      </c>
      <c r="G1023" s="6">
        <v>29</v>
      </c>
      <c r="H1023">
        <v>44291</v>
      </c>
    </row>
    <row r="1024" spans="2:8" x14ac:dyDescent="0.25">
      <c r="B1024" s="3">
        <v>44286</v>
      </c>
      <c r="C1024" s="6">
        <v>7</v>
      </c>
      <c r="D1024" s="6">
        <v>29</v>
      </c>
      <c r="E1024">
        <v>44293</v>
      </c>
      <c r="F1024" s="6">
        <v>6</v>
      </c>
      <c r="G1024" s="6">
        <v>29</v>
      </c>
      <c r="H1024">
        <v>44292</v>
      </c>
    </row>
    <row r="1025" spans="2:8" x14ac:dyDescent="0.25">
      <c r="B1025" s="3">
        <v>44287</v>
      </c>
      <c r="C1025" s="6">
        <v>8</v>
      </c>
      <c r="D1025" s="6">
        <v>29</v>
      </c>
      <c r="E1025">
        <v>44294</v>
      </c>
      <c r="F1025" s="6">
        <v>7</v>
      </c>
      <c r="G1025" s="6">
        <v>29</v>
      </c>
      <c r="H1025">
        <v>44293</v>
      </c>
    </row>
    <row r="1026" spans="2:8" x14ac:dyDescent="0.25">
      <c r="B1026" s="3">
        <v>44288</v>
      </c>
      <c r="C1026" s="6">
        <v>9</v>
      </c>
      <c r="D1026" s="6">
        <v>29</v>
      </c>
      <c r="E1026">
        <v>44295</v>
      </c>
      <c r="G1026" s="6" t="s">
        <v>290</v>
      </c>
      <c r="H1026" t="s">
        <v>208</v>
      </c>
    </row>
    <row r="1027" spans="2:8" x14ac:dyDescent="0.25">
      <c r="B1027" s="3">
        <v>44289</v>
      </c>
      <c r="D1027" s="6" t="s">
        <v>290</v>
      </c>
      <c r="E1027" t="s">
        <v>208</v>
      </c>
      <c r="G1027" s="6" t="s">
        <v>290</v>
      </c>
      <c r="H1027" t="s">
        <v>208</v>
      </c>
    </row>
    <row r="1028" spans="2:8" x14ac:dyDescent="0.25">
      <c r="B1028" s="3">
        <v>44290</v>
      </c>
      <c r="D1028" s="6" t="s">
        <v>290</v>
      </c>
      <c r="E1028" t="s">
        <v>208</v>
      </c>
      <c r="G1028" s="6" t="s">
        <v>290</v>
      </c>
      <c r="H1028" t="s">
        <v>208</v>
      </c>
    </row>
    <row r="1029" spans="2:8" x14ac:dyDescent="0.25">
      <c r="B1029" s="3">
        <v>44291</v>
      </c>
      <c r="C1029" s="6">
        <v>10</v>
      </c>
      <c r="D1029" s="6">
        <v>31</v>
      </c>
      <c r="E1029">
        <v>44296</v>
      </c>
      <c r="F1029" s="6">
        <v>8</v>
      </c>
      <c r="G1029" s="6">
        <v>32</v>
      </c>
      <c r="H1029">
        <v>44294</v>
      </c>
    </row>
    <row r="1030" spans="2:8" x14ac:dyDescent="0.25">
      <c r="B1030" s="3">
        <v>44292</v>
      </c>
      <c r="C1030" s="6">
        <v>11</v>
      </c>
      <c r="D1030" s="6">
        <v>29</v>
      </c>
      <c r="E1030">
        <v>44297</v>
      </c>
      <c r="F1030" s="6">
        <v>9</v>
      </c>
      <c r="G1030" s="6">
        <v>32</v>
      </c>
      <c r="H1030">
        <v>44295</v>
      </c>
    </row>
    <row r="1031" spans="2:8" x14ac:dyDescent="0.25">
      <c r="B1031" s="3">
        <v>44293</v>
      </c>
      <c r="C1031" s="6">
        <v>12</v>
      </c>
      <c r="D1031" s="6">
        <v>29</v>
      </c>
      <c r="E1031">
        <v>44298</v>
      </c>
      <c r="F1031" s="6">
        <v>10</v>
      </c>
      <c r="G1031" s="6">
        <v>30</v>
      </c>
      <c r="H1031">
        <v>44296</v>
      </c>
    </row>
    <row r="1032" spans="2:8" x14ac:dyDescent="0.25">
      <c r="B1032" s="3">
        <v>44294</v>
      </c>
      <c r="C1032" s="6">
        <v>13</v>
      </c>
      <c r="D1032" s="6">
        <v>29</v>
      </c>
      <c r="E1032">
        <v>44299</v>
      </c>
      <c r="F1032" s="6">
        <v>11</v>
      </c>
      <c r="G1032" s="6">
        <v>30</v>
      </c>
      <c r="H1032">
        <v>44297</v>
      </c>
    </row>
    <row r="1033" spans="2:8" x14ac:dyDescent="0.25">
      <c r="B1033" s="3">
        <v>44295</v>
      </c>
      <c r="C1033" s="6">
        <v>14</v>
      </c>
      <c r="D1033" s="6">
        <v>29</v>
      </c>
      <c r="E1033">
        <v>44300</v>
      </c>
      <c r="F1033" s="6">
        <v>12</v>
      </c>
      <c r="G1033" s="6">
        <v>30</v>
      </c>
      <c r="H1033">
        <v>44298</v>
      </c>
    </row>
    <row r="1034" spans="2:8" x14ac:dyDescent="0.25">
      <c r="B1034" s="3">
        <v>44296</v>
      </c>
      <c r="D1034" s="6" t="s">
        <v>290</v>
      </c>
      <c r="E1034" t="s">
        <v>208</v>
      </c>
      <c r="G1034" s="6" t="s">
        <v>290</v>
      </c>
      <c r="H1034" t="s">
        <v>208</v>
      </c>
    </row>
    <row r="1035" spans="2:8" x14ac:dyDescent="0.25">
      <c r="B1035" s="3">
        <v>44297</v>
      </c>
      <c r="D1035" s="6" t="s">
        <v>290</v>
      </c>
      <c r="E1035" t="s">
        <v>208</v>
      </c>
      <c r="G1035" s="6" t="s">
        <v>290</v>
      </c>
      <c r="H1035" t="s">
        <v>208</v>
      </c>
    </row>
    <row r="1036" spans="2:8" x14ac:dyDescent="0.25">
      <c r="B1036" s="3">
        <v>44298</v>
      </c>
      <c r="C1036" s="6">
        <v>15</v>
      </c>
      <c r="D1036" s="6">
        <v>31</v>
      </c>
      <c r="E1036">
        <v>44301</v>
      </c>
      <c r="F1036" s="6">
        <v>13</v>
      </c>
      <c r="G1036" s="6">
        <v>32</v>
      </c>
      <c r="H1036">
        <v>44299</v>
      </c>
    </row>
    <row r="1037" spans="2:8" x14ac:dyDescent="0.25">
      <c r="B1037" s="3">
        <v>44299</v>
      </c>
      <c r="C1037" s="6">
        <v>16</v>
      </c>
      <c r="D1037" s="6">
        <v>29</v>
      </c>
      <c r="E1037">
        <v>44302</v>
      </c>
      <c r="F1037" s="6">
        <v>14</v>
      </c>
      <c r="G1037" s="6">
        <v>32</v>
      </c>
      <c r="H1037">
        <v>44300</v>
      </c>
    </row>
    <row r="1038" spans="2:8" x14ac:dyDescent="0.25">
      <c r="B1038" s="3">
        <v>44300</v>
      </c>
      <c r="C1038" s="6">
        <v>17</v>
      </c>
      <c r="D1038" s="6">
        <v>29</v>
      </c>
      <c r="E1038">
        <v>44303</v>
      </c>
      <c r="F1038" s="6">
        <v>15</v>
      </c>
      <c r="G1038" s="6">
        <v>30</v>
      </c>
      <c r="H1038">
        <v>44301</v>
      </c>
    </row>
    <row r="1039" spans="2:8" x14ac:dyDescent="0.25">
      <c r="B1039" s="3">
        <v>44301</v>
      </c>
      <c r="C1039" s="6">
        <v>18</v>
      </c>
      <c r="D1039" s="6">
        <v>29</v>
      </c>
      <c r="E1039">
        <v>44304</v>
      </c>
      <c r="F1039" s="6">
        <v>16</v>
      </c>
      <c r="G1039" s="6">
        <v>30</v>
      </c>
      <c r="H1039">
        <v>44302</v>
      </c>
    </row>
    <row r="1040" spans="2:8" x14ac:dyDescent="0.25">
      <c r="B1040" s="3">
        <v>44302</v>
      </c>
      <c r="C1040" s="6">
        <v>19</v>
      </c>
      <c r="D1040" s="6">
        <v>29</v>
      </c>
      <c r="E1040">
        <v>44305</v>
      </c>
      <c r="F1040" s="6">
        <v>17</v>
      </c>
      <c r="G1040" s="6">
        <v>30</v>
      </c>
      <c r="H1040">
        <v>44303</v>
      </c>
    </row>
    <row r="1041" spans="2:8" x14ac:dyDescent="0.25">
      <c r="B1041" s="3">
        <v>44303</v>
      </c>
      <c r="D1041" s="6" t="s">
        <v>290</v>
      </c>
      <c r="E1041" t="s">
        <v>208</v>
      </c>
      <c r="G1041" s="6" t="s">
        <v>290</v>
      </c>
      <c r="H1041" t="s">
        <v>208</v>
      </c>
    </row>
    <row r="1042" spans="2:8" x14ac:dyDescent="0.25">
      <c r="B1042" s="3">
        <v>44304</v>
      </c>
      <c r="D1042" s="6" t="s">
        <v>290</v>
      </c>
      <c r="E1042" t="s">
        <v>208</v>
      </c>
      <c r="G1042" s="6" t="s">
        <v>290</v>
      </c>
      <c r="H1042" t="s">
        <v>208</v>
      </c>
    </row>
    <row r="1043" spans="2:8" x14ac:dyDescent="0.25">
      <c r="B1043" s="3">
        <v>44305</v>
      </c>
      <c r="C1043" s="6">
        <v>20</v>
      </c>
      <c r="D1043" s="6">
        <v>31</v>
      </c>
      <c r="E1043">
        <v>44306</v>
      </c>
      <c r="F1043" s="6">
        <v>18</v>
      </c>
      <c r="G1043" s="6">
        <v>32</v>
      </c>
      <c r="H1043">
        <v>44304</v>
      </c>
    </row>
    <row r="1044" spans="2:8" x14ac:dyDescent="0.25">
      <c r="B1044" s="3">
        <v>44306</v>
      </c>
      <c r="C1044" s="6">
        <v>21</v>
      </c>
      <c r="D1044" s="6">
        <v>29</v>
      </c>
      <c r="E1044">
        <v>44307</v>
      </c>
      <c r="F1044" s="6">
        <v>19</v>
      </c>
      <c r="G1044" s="6">
        <v>32</v>
      </c>
      <c r="H1044">
        <v>44305</v>
      </c>
    </row>
    <row r="1045" spans="2:8" x14ac:dyDescent="0.25">
      <c r="B1045" s="3">
        <v>44307</v>
      </c>
      <c r="C1045" s="6">
        <v>1</v>
      </c>
      <c r="D1045" s="6">
        <v>29</v>
      </c>
      <c r="E1045">
        <v>44317</v>
      </c>
      <c r="F1045" s="6">
        <v>20</v>
      </c>
      <c r="G1045" s="6">
        <v>30</v>
      </c>
      <c r="H1045">
        <v>44306</v>
      </c>
    </row>
    <row r="1046" spans="2:8" x14ac:dyDescent="0.25">
      <c r="B1046" s="3">
        <v>44308</v>
      </c>
      <c r="C1046" s="6">
        <v>2</v>
      </c>
      <c r="D1046" s="6">
        <v>29</v>
      </c>
      <c r="E1046">
        <v>44318</v>
      </c>
      <c r="F1046" s="6">
        <v>21</v>
      </c>
      <c r="G1046" s="6">
        <v>30</v>
      </c>
      <c r="H1046">
        <v>44307</v>
      </c>
    </row>
    <row r="1047" spans="2:8" x14ac:dyDescent="0.25">
      <c r="B1047" s="3">
        <v>44309</v>
      </c>
      <c r="C1047" s="6">
        <v>3</v>
      </c>
      <c r="D1047" s="6">
        <v>29</v>
      </c>
      <c r="E1047">
        <v>44319</v>
      </c>
      <c r="F1047" s="6">
        <v>1</v>
      </c>
      <c r="G1047" s="6">
        <v>30</v>
      </c>
      <c r="H1047">
        <v>44317</v>
      </c>
    </row>
    <row r="1048" spans="2:8" x14ac:dyDescent="0.25">
      <c r="B1048" s="3">
        <v>44310</v>
      </c>
      <c r="D1048" s="6" t="s">
        <v>290</v>
      </c>
      <c r="E1048" t="s">
        <v>208</v>
      </c>
      <c r="G1048" s="6" t="s">
        <v>290</v>
      </c>
      <c r="H1048" t="s">
        <v>208</v>
      </c>
    </row>
    <row r="1049" spans="2:8" x14ac:dyDescent="0.25">
      <c r="B1049" s="3">
        <v>44311</v>
      </c>
      <c r="D1049" s="6" t="s">
        <v>290</v>
      </c>
      <c r="E1049" t="s">
        <v>208</v>
      </c>
      <c r="G1049" s="6" t="s">
        <v>290</v>
      </c>
      <c r="H1049" t="s">
        <v>208</v>
      </c>
    </row>
    <row r="1050" spans="2:8" x14ac:dyDescent="0.25">
      <c r="B1050" s="3">
        <v>44312</v>
      </c>
      <c r="C1050" s="6">
        <v>4</v>
      </c>
      <c r="D1050" s="6">
        <v>31</v>
      </c>
      <c r="E1050">
        <v>44320</v>
      </c>
      <c r="F1050" s="6">
        <v>2</v>
      </c>
      <c r="G1050" s="6">
        <v>32</v>
      </c>
      <c r="H1050">
        <v>44318</v>
      </c>
    </row>
    <row r="1051" spans="2:8" x14ac:dyDescent="0.25">
      <c r="B1051" s="3">
        <v>44313</v>
      </c>
      <c r="C1051" s="6">
        <v>5</v>
      </c>
      <c r="D1051" s="6">
        <v>29</v>
      </c>
      <c r="E1051">
        <v>44321</v>
      </c>
      <c r="F1051" s="6">
        <v>3</v>
      </c>
      <c r="G1051" s="6">
        <v>32</v>
      </c>
      <c r="H1051">
        <v>44319</v>
      </c>
    </row>
    <row r="1052" spans="2:8" x14ac:dyDescent="0.25">
      <c r="B1052" s="3">
        <v>44314</v>
      </c>
      <c r="C1052" s="6">
        <v>6</v>
      </c>
      <c r="D1052" s="6">
        <v>29</v>
      </c>
      <c r="E1052">
        <v>44322</v>
      </c>
      <c r="F1052" s="6">
        <v>4</v>
      </c>
      <c r="G1052" s="6">
        <v>30</v>
      </c>
      <c r="H1052">
        <v>44320</v>
      </c>
    </row>
    <row r="1053" spans="2:8" x14ac:dyDescent="0.25">
      <c r="B1053" s="3">
        <v>44315</v>
      </c>
      <c r="C1053" s="6">
        <v>7</v>
      </c>
      <c r="D1053" s="6">
        <v>29</v>
      </c>
      <c r="E1053">
        <v>44323</v>
      </c>
      <c r="F1053" s="6">
        <v>5</v>
      </c>
      <c r="G1053" s="6">
        <v>30</v>
      </c>
      <c r="H1053">
        <v>44321</v>
      </c>
    </row>
    <row r="1054" spans="2:8" x14ac:dyDescent="0.25">
      <c r="B1054" s="3">
        <v>44316</v>
      </c>
      <c r="C1054" s="6">
        <v>8</v>
      </c>
      <c r="D1054" s="6">
        <v>29</v>
      </c>
      <c r="E1054">
        <v>44324</v>
      </c>
      <c r="G1054" s="6" t="s">
        <v>290</v>
      </c>
      <c r="H1054" t="s">
        <v>208</v>
      </c>
    </row>
    <row r="1055" spans="2:8" x14ac:dyDescent="0.25">
      <c r="B1055" s="3">
        <v>44317</v>
      </c>
      <c r="D1055" s="6" t="s">
        <v>290</v>
      </c>
      <c r="E1055" t="s">
        <v>208</v>
      </c>
      <c r="G1055" s="6" t="s">
        <v>290</v>
      </c>
      <c r="H1055" t="s">
        <v>208</v>
      </c>
    </row>
    <row r="1056" spans="2:8" x14ac:dyDescent="0.25">
      <c r="B1056" s="3">
        <v>44318</v>
      </c>
      <c r="D1056" s="6" t="s">
        <v>290</v>
      </c>
      <c r="E1056" t="s">
        <v>208</v>
      </c>
      <c r="G1056" s="6" t="s">
        <v>290</v>
      </c>
      <c r="H1056" t="s">
        <v>208</v>
      </c>
    </row>
    <row r="1057" spans="2:8" x14ac:dyDescent="0.25">
      <c r="B1057" s="3">
        <v>44319</v>
      </c>
      <c r="C1057" s="6">
        <v>9</v>
      </c>
      <c r="D1057" s="6">
        <v>31</v>
      </c>
      <c r="E1057">
        <v>44325</v>
      </c>
      <c r="F1057" s="6">
        <v>6</v>
      </c>
      <c r="G1057" s="6">
        <v>33</v>
      </c>
      <c r="H1057">
        <v>44322</v>
      </c>
    </row>
    <row r="1058" spans="2:8" x14ac:dyDescent="0.25">
      <c r="B1058" s="3">
        <v>44320</v>
      </c>
      <c r="C1058" s="6">
        <v>10</v>
      </c>
      <c r="D1058" s="6">
        <v>29</v>
      </c>
      <c r="E1058">
        <v>44326</v>
      </c>
      <c r="F1058" s="6">
        <v>7</v>
      </c>
      <c r="G1058" s="6">
        <v>33</v>
      </c>
      <c r="H1058">
        <v>44323</v>
      </c>
    </row>
    <row r="1059" spans="2:8" x14ac:dyDescent="0.25">
      <c r="B1059" s="3">
        <v>44321</v>
      </c>
      <c r="C1059" s="6">
        <v>11</v>
      </c>
      <c r="D1059" s="6">
        <v>29</v>
      </c>
      <c r="E1059">
        <v>44327</v>
      </c>
      <c r="F1059" s="6">
        <v>8</v>
      </c>
      <c r="G1059" s="6">
        <v>30</v>
      </c>
      <c r="H1059">
        <v>44324</v>
      </c>
    </row>
    <row r="1060" spans="2:8" x14ac:dyDescent="0.25">
      <c r="B1060" s="3">
        <v>44322</v>
      </c>
      <c r="C1060" s="6">
        <v>12</v>
      </c>
      <c r="D1060" s="6">
        <v>29</v>
      </c>
      <c r="E1060">
        <v>44328</v>
      </c>
      <c r="F1060" s="6">
        <v>9</v>
      </c>
      <c r="G1060" s="6">
        <v>30</v>
      </c>
      <c r="H1060">
        <v>44325</v>
      </c>
    </row>
    <row r="1061" spans="2:8" x14ac:dyDescent="0.25">
      <c r="B1061" s="3">
        <v>44323</v>
      </c>
      <c r="C1061" s="6">
        <v>13</v>
      </c>
      <c r="D1061" s="6">
        <v>29</v>
      </c>
      <c r="E1061">
        <v>44329</v>
      </c>
      <c r="F1061" s="6">
        <v>10</v>
      </c>
      <c r="G1061" s="6">
        <v>30</v>
      </c>
      <c r="H1061">
        <v>44326</v>
      </c>
    </row>
    <row r="1062" spans="2:8" x14ac:dyDescent="0.25">
      <c r="B1062" s="3">
        <v>44324</v>
      </c>
      <c r="D1062" s="6" t="s">
        <v>290</v>
      </c>
      <c r="E1062" t="s">
        <v>208</v>
      </c>
      <c r="G1062" s="6" t="s">
        <v>290</v>
      </c>
      <c r="H1062" t="s">
        <v>208</v>
      </c>
    </row>
    <row r="1063" spans="2:8" x14ac:dyDescent="0.25">
      <c r="B1063" s="3">
        <v>44325</v>
      </c>
      <c r="D1063" s="6" t="s">
        <v>290</v>
      </c>
      <c r="E1063" t="s">
        <v>208</v>
      </c>
      <c r="G1063" s="6" t="s">
        <v>290</v>
      </c>
      <c r="H1063" t="s">
        <v>208</v>
      </c>
    </row>
    <row r="1064" spans="2:8" x14ac:dyDescent="0.25">
      <c r="B1064" s="3">
        <v>44326</v>
      </c>
      <c r="C1064" s="6">
        <v>14</v>
      </c>
      <c r="D1064" s="6">
        <v>31</v>
      </c>
      <c r="E1064">
        <v>44330</v>
      </c>
      <c r="F1064" s="6">
        <v>11</v>
      </c>
      <c r="G1064" s="6">
        <v>32</v>
      </c>
      <c r="H1064">
        <v>44327</v>
      </c>
    </row>
    <row r="1065" spans="2:8" x14ac:dyDescent="0.25">
      <c r="B1065" s="3">
        <v>44327</v>
      </c>
      <c r="C1065" s="6">
        <v>15</v>
      </c>
      <c r="D1065" s="6">
        <v>29</v>
      </c>
      <c r="E1065">
        <v>44331</v>
      </c>
      <c r="F1065" s="6">
        <v>12</v>
      </c>
      <c r="G1065" s="6">
        <v>32</v>
      </c>
      <c r="H1065">
        <v>44328</v>
      </c>
    </row>
    <row r="1066" spans="2:8" x14ac:dyDescent="0.25">
      <c r="B1066" s="3">
        <v>44328</v>
      </c>
      <c r="C1066" s="6">
        <v>16</v>
      </c>
      <c r="D1066" s="6">
        <v>29</v>
      </c>
      <c r="E1066">
        <v>44332</v>
      </c>
      <c r="F1066" s="6">
        <v>13</v>
      </c>
      <c r="G1066" s="6">
        <v>30</v>
      </c>
      <c r="H1066">
        <v>44329</v>
      </c>
    </row>
    <row r="1067" spans="2:8" x14ac:dyDescent="0.25">
      <c r="B1067" s="3">
        <v>44329</v>
      </c>
      <c r="C1067" s="6">
        <v>17</v>
      </c>
      <c r="D1067" s="6">
        <v>29</v>
      </c>
      <c r="E1067">
        <v>44333</v>
      </c>
      <c r="F1067" s="6">
        <v>14</v>
      </c>
      <c r="G1067" s="6">
        <v>30</v>
      </c>
      <c r="H1067">
        <v>44330</v>
      </c>
    </row>
    <row r="1068" spans="2:8" x14ac:dyDescent="0.25">
      <c r="B1068" s="3">
        <v>44330</v>
      </c>
      <c r="C1068" s="6">
        <v>18</v>
      </c>
      <c r="D1068" s="6">
        <v>29</v>
      </c>
      <c r="E1068">
        <v>44334</v>
      </c>
      <c r="F1068" s="6">
        <v>15</v>
      </c>
      <c r="G1068" s="6">
        <v>30</v>
      </c>
      <c r="H1068">
        <v>44331</v>
      </c>
    </row>
    <row r="1069" spans="2:8" x14ac:dyDescent="0.25">
      <c r="B1069" s="3">
        <v>44331</v>
      </c>
      <c r="D1069" s="6" t="s">
        <v>290</v>
      </c>
      <c r="E1069" t="s">
        <v>208</v>
      </c>
      <c r="G1069" s="6" t="s">
        <v>290</v>
      </c>
      <c r="H1069" t="s">
        <v>208</v>
      </c>
    </row>
    <row r="1070" spans="2:8" x14ac:dyDescent="0.25">
      <c r="B1070" s="3">
        <v>44332</v>
      </c>
      <c r="D1070" s="6" t="s">
        <v>290</v>
      </c>
      <c r="E1070" t="s">
        <v>208</v>
      </c>
      <c r="G1070" s="6" t="s">
        <v>290</v>
      </c>
      <c r="H1070" t="s">
        <v>208</v>
      </c>
    </row>
    <row r="1071" spans="2:8" x14ac:dyDescent="0.25">
      <c r="B1071" s="3">
        <v>44333</v>
      </c>
      <c r="C1071" s="6">
        <v>19</v>
      </c>
      <c r="D1071" s="6">
        <v>31</v>
      </c>
      <c r="E1071">
        <v>44335</v>
      </c>
      <c r="F1071" s="6">
        <v>16</v>
      </c>
      <c r="G1071" s="6">
        <v>32</v>
      </c>
      <c r="H1071">
        <v>44332</v>
      </c>
    </row>
    <row r="1072" spans="2:8" x14ac:dyDescent="0.25">
      <c r="B1072" s="3">
        <v>44334</v>
      </c>
      <c r="C1072" s="6">
        <v>20</v>
      </c>
      <c r="D1072" s="6">
        <v>29</v>
      </c>
      <c r="E1072">
        <v>44336</v>
      </c>
      <c r="F1072" s="6">
        <v>17</v>
      </c>
      <c r="G1072" s="6">
        <v>32</v>
      </c>
      <c r="H1072">
        <v>44333</v>
      </c>
    </row>
    <row r="1073" spans="2:8" x14ac:dyDescent="0.25">
      <c r="B1073" s="3">
        <v>44335</v>
      </c>
      <c r="C1073" s="6">
        <v>21</v>
      </c>
      <c r="D1073" s="6">
        <v>29</v>
      </c>
      <c r="E1073">
        <v>44337</v>
      </c>
      <c r="F1073" s="6">
        <v>18</v>
      </c>
      <c r="G1073" s="6">
        <v>30</v>
      </c>
      <c r="H1073">
        <v>44334</v>
      </c>
    </row>
    <row r="1074" spans="2:8" x14ac:dyDescent="0.25">
      <c r="B1074" s="3">
        <v>44336</v>
      </c>
      <c r="C1074" s="6">
        <v>1</v>
      </c>
      <c r="D1074" s="6">
        <v>29</v>
      </c>
      <c r="E1074">
        <v>44348</v>
      </c>
      <c r="F1074" s="6">
        <v>19</v>
      </c>
      <c r="G1074" s="6">
        <v>30</v>
      </c>
      <c r="H1074">
        <v>44335</v>
      </c>
    </row>
    <row r="1075" spans="2:8" x14ac:dyDescent="0.25">
      <c r="B1075" s="3">
        <v>44337</v>
      </c>
      <c r="C1075" s="6">
        <v>2</v>
      </c>
      <c r="D1075" s="6">
        <v>29</v>
      </c>
      <c r="E1075">
        <v>44349</v>
      </c>
      <c r="F1075" s="6">
        <v>20</v>
      </c>
      <c r="G1075" s="6">
        <v>30</v>
      </c>
      <c r="H1075">
        <v>44336</v>
      </c>
    </row>
    <row r="1076" spans="2:8" x14ac:dyDescent="0.25">
      <c r="B1076" s="3">
        <v>44338</v>
      </c>
      <c r="D1076" s="6" t="s">
        <v>290</v>
      </c>
      <c r="E1076" t="s">
        <v>208</v>
      </c>
      <c r="G1076" s="6" t="s">
        <v>290</v>
      </c>
      <c r="H1076" t="s">
        <v>208</v>
      </c>
    </row>
    <row r="1077" spans="2:8" x14ac:dyDescent="0.25">
      <c r="B1077" s="3">
        <v>44339</v>
      </c>
      <c r="D1077" s="6" t="s">
        <v>290</v>
      </c>
      <c r="E1077" t="s">
        <v>208</v>
      </c>
      <c r="G1077" s="6" t="s">
        <v>290</v>
      </c>
      <c r="H1077" t="s">
        <v>208</v>
      </c>
    </row>
    <row r="1078" spans="2:8" x14ac:dyDescent="0.25">
      <c r="B1078" s="3">
        <v>44340</v>
      </c>
      <c r="C1078" s="6">
        <v>3</v>
      </c>
      <c r="D1078" s="6">
        <v>31</v>
      </c>
      <c r="E1078">
        <v>44350</v>
      </c>
      <c r="F1078" s="6">
        <v>21</v>
      </c>
      <c r="G1078" s="6">
        <v>32</v>
      </c>
      <c r="H1078">
        <v>44337</v>
      </c>
    </row>
    <row r="1079" spans="2:8" x14ac:dyDescent="0.25">
      <c r="B1079" s="3">
        <v>44341</v>
      </c>
      <c r="C1079" s="6">
        <v>4</v>
      </c>
      <c r="D1079" s="6">
        <v>29</v>
      </c>
      <c r="E1079">
        <v>44351</v>
      </c>
      <c r="F1079" s="6">
        <v>1</v>
      </c>
      <c r="G1079" s="6">
        <v>32</v>
      </c>
      <c r="H1079">
        <v>44348</v>
      </c>
    </row>
    <row r="1080" spans="2:8" x14ac:dyDescent="0.25">
      <c r="B1080" s="3">
        <v>44342</v>
      </c>
      <c r="C1080" s="6">
        <v>5</v>
      </c>
      <c r="D1080" s="6">
        <v>29</v>
      </c>
      <c r="E1080">
        <v>44352</v>
      </c>
      <c r="F1080" s="6">
        <v>2</v>
      </c>
      <c r="G1080" s="6">
        <v>30</v>
      </c>
      <c r="H1080">
        <v>44349</v>
      </c>
    </row>
    <row r="1081" spans="2:8" x14ac:dyDescent="0.25">
      <c r="B1081" s="3">
        <v>44343</v>
      </c>
      <c r="C1081" s="6">
        <v>6</v>
      </c>
      <c r="D1081" s="6">
        <v>29</v>
      </c>
      <c r="E1081">
        <v>44353</v>
      </c>
      <c r="F1081" s="6">
        <v>3</v>
      </c>
      <c r="G1081" s="6">
        <v>30</v>
      </c>
      <c r="H1081">
        <v>44350</v>
      </c>
    </row>
    <row r="1082" spans="2:8" x14ac:dyDescent="0.25">
      <c r="B1082" s="3">
        <v>44344</v>
      </c>
      <c r="C1082" s="6">
        <v>7</v>
      </c>
      <c r="D1082" s="6">
        <v>29</v>
      </c>
      <c r="E1082">
        <v>44354</v>
      </c>
      <c r="F1082" s="6">
        <v>4</v>
      </c>
      <c r="G1082" s="6">
        <v>30</v>
      </c>
      <c r="H1082">
        <v>44351</v>
      </c>
    </row>
    <row r="1083" spans="2:8" x14ac:dyDescent="0.25">
      <c r="B1083" s="3">
        <v>44345</v>
      </c>
      <c r="D1083" s="6" t="s">
        <v>290</v>
      </c>
      <c r="E1083" t="s">
        <v>208</v>
      </c>
      <c r="G1083" s="6" t="s">
        <v>290</v>
      </c>
      <c r="H1083" t="s">
        <v>208</v>
      </c>
    </row>
    <row r="1084" spans="2:8" x14ac:dyDescent="0.25">
      <c r="B1084" s="3">
        <v>44346</v>
      </c>
      <c r="D1084" s="6" t="s">
        <v>290</v>
      </c>
      <c r="E1084" t="s">
        <v>208</v>
      </c>
      <c r="G1084" s="6" t="s">
        <v>290</v>
      </c>
      <c r="H1084" t="s">
        <v>208</v>
      </c>
    </row>
    <row r="1085" spans="2:8" x14ac:dyDescent="0.25">
      <c r="B1085" s="3">
        <v>44347</v>
      </c>
      <c r="D1085" s="6" t="s">
        <v>290</v>
      </c>
      <c r="E1085" t="s">
        <v>208</v>
      </c>
      <c r="G1085" s="6" t="s">
        <v>290</v>
      </c>
      <c r="H1085" t="s">
        <v>208</v>
      </c>
    </row>
    <row r="1086" spans="2:8" x14ac:dyDescent="0.25">
      <c r="B1086" s="3">
        <v>44348</v>
      </c>
      <c r="C1086" s="6">
        <v>8</v>
      </c>
      <c r="D1086" s="6">
        <v>32</v>
      </c>
      <c r="E1086">
        <v>44355</v>
      </c>
      <c r="F1086" s="6">
        <v>5</v>
      </c>
      <c r="G1086" s="6">
        <v>33</v>
      </c>
      <c r="H1086">
        <v>44352</v>
      </c>
    </row>
    <row r="1087" spans="2:8" x14ac:dyDescent="0.25">
      <c r="B1087" s="3">
        <v>44349</v>
      </c>
      <c r="C1087" s="6">
        <v>9</v>
      </c>
      <c r="D1087" s="6">
        <v>30</v>
      </c>
      <c r="E1087">
        <v>44356</v>
      </c>
      <c r="F1087" s="6">
        <v>6</v>
      </c>
      <c r="G1087" s="6">
        <v>30</v>
      </c>
      <c r="H1087">
        <v>44353</v>
      </c>
    </row>
    <row r="1088" spans="2:8" x14ac:dyDescent="0.25">
      <c r="B1088" s="3">
        <v>44350</v>
      </c>
      <c r="C1088" s="6">
        <v>10</v>
      </c>
      <c r="D1088" s="6">
        <v>30</v>
      </c>
      <c r="E1088">
        <v>44357</v>
      </c>
      <c r="F1088" s="6">
        <v>7</v>
      </c>
      <c r="G1088" s="6">
        <v>30</v>
      </c>
      <c r="H1088">
        <v>44354</v>
      </c>
    </row>
    <row r="1089" spans="2:8" x14ac:dyDescent="0.25">
      <c r="B1089" s="3">
        <v>44351</v>
      </c>
      <c r="C1089" s="6">
        <v>11</v>
      </c>
      <c r="D1089" s="6">
        <v>30</v>
      </c>
      <c r="E1089">
        <v>44358</v>
      </c>
      <c r="F1089" s="6">
        <v>8</v>
      </c>
      <c r="G1089" s="6">
        <v>30</v>
      </c>
      <c r="H1089">
        <v>44355</v>
      </c>
    </row>
    <row r="1090" spans="2:8" x14ac:dyDescent="0.25">
      <c r="B1090" s="3">
        <v>44352</v>
      </c>
      <c r="D1090" s="6" t="s">
        <v>290</v>
      </c>
      <c r="E1090" t="s">
        <v>208</v>
      </c>
      <c r="G1090" s="6" t="s">
        <v>290</v>
      </c>
      <c r="H1090" t="s">
        <v>208</v>
      </c>
    </row>
    <row r="1091" spans="2:8" x14ac:dyDescent="0.25">
      <c r="B1091" s="3">
        <v>44353</v>
      </c>
      <c r="D1091" s="6" t="s">
        <v>290</v>
      </c>
      <c r="E1091" t="s">
        <v>208</v>
      </c>
      <c r="G1091" s="6" t="s">
        <v>290</v>
      </c>
      <c r="H1091" t="s">
        <v>208</v>
      </c>
    </row>
    <row r="1092" spans="2:8" x14ac:dyDescent="0.25">
      <c r="B1092" s="3">
        <v>44354</v>
      </c>
      <c r="C1092" s="6">
        <v>12</v>
      </c>
      <c r="D1092" s="6">
        <v>32</v>
      </c>
      <c r="E1092">
        <v>44359</v>
      </c>
      <c r="F1092" s="6">
        <v>9</v>
      </c>
      <c r="G1092" s="6">
        <v>32</v>
      </c>
      <c r="H1092">
        <v>44356</v>
      </c>
    </row>
    <row r="1093" spans="2:8" x14ac:dyDescent="0.25">
      <c r="B1093" s="3">
        <v>44355</v>
      </c>
      <c r="C1093" s="6">
        <v>13</v>
      </c>
      <c r="D1093" s="6">
        <v>32</v>
      </c>
      <c r="E1093">
        <v>44360</v>
      </c>
      <c r="F1093" s="6">
        <v>10</v>
      </c>
      <c r="G1093" s="6">
        <v>32</v>
      </c>
      <c r="H1093">
        <v>44357</v>
      </c>
    </row>
    <row r="1094" spans="2:8" x14ac:dyDescent="0.25">
      <c r="B1094" s="3">
        <v>44356</v>
      </c>
      <c r="C1094" s="6">
        <v>14</v>
      </c>
      <c r="D1094" s="6">
        <v>30</v>
      </c>
      <c r="E1094">
        <v>44361</v>
      </c>
      <c r="F1094" s="6">
        <v>11</v>
      </c>
      <c r="G1094" s="6">
        <v>30</v>
      </c>
      <c r="H1094">
        <v>44358</v>
      </c>
    </row>
    <row r="1095" spans="2:8" x14ac:dyDescent="0.25">
      <c r="B1095" s="3">
        <v>44357</v>
      </c>
      <c r="C1095" s="6">
        <v>15</v>
      </c>
      <c r="D1095" s="6">
        <v>30</v>
      </c>
      <c r="E1095">
        <v>44362</v>
      </c>
      <c r="F1095" s="6">
        <v>12</v>
      </c>
      <c r="G1095" s="6">
        <v>30</v>
      </c>
      <c r="H1095">
        <v>44359</v>
      </c>
    </row>
    <row r="1096" spans="2:8" x14ac:dyDescent="0.25">
      <c r="B1096" s="3">
        <v>44358</v>
      </c>
      <c r="C1096" s="6">
        <v>16</v>
      </c>
      <c r="D1096" s="6">
        <v>30</v>
      </c>
      <c r="E1096">
        <v>44363</v>
      </c>
      <c r="F1096" s="6">
        <v>13</v>
      </c>
      <c r="G1096" s="6">
        <v>30</v>
      </c>
      <c r="H1096">
        <v>44360</v>
      </c>
    </row>
    <row r="1097" spans="2:8" x14ac:dyDescent="0.25">
      <c r="B1097" s="3">
        <v>44359</v>
      </c>
      <c r="D1097" s="6" t="s">
        <v>290</v>
      </c>
      <c r="E1097" t="s">
        <v>208</v>
      </c>
      <c r="G1097" s="6" t="s">
        <v>290</v>
      </c>
      <c r="H1097" t="s">
        <v>208</v>
      </c>
    </row>
    <row r="1098" spans="2:8" x14ac:dyDescent="0.25">
      <c r="B1098" s="3">
        <v>44360</v>
      </c>
      <c r="D1098" s="6" t="s">
        <v>290</v>
      </c>
      <c r="E1098" t="s">
        <v>208</v>
      </c>
      <c r="G1098" s="6" t="s">
        <v>290</v>
      </c>
      <c r="H1098" t="s">
        <v>208</v>
      </c>
    </row>
    <row r="1099" spans="2:8" x14ac:dyDescent="0.25">
      <c r="B1099" s="3">
        <v>44361</v>
      </c>
      <c r="C1099" s="6">
        <v>17</v>
      </c>
      <c r="D1099" s="6">
        <v>32</v>
      </c>
      <c r="E1099">
        <v>44364</v>
      </c>
      <c r="F1099" s="6">
        <v>14</v>
      </c>
      <c r="G1099" s="6">
        <v>32</v>
      </c>
      <c r="H1099">
        <v>44361</v>
      </c>
    </row>
    <row r="1100" spans="2:8" x14ac:dyDescent="0.25">
      <c r="B1100" s="3">
        <v>44362</v>
      </c>
      <c r="C1100" s="6">
        <v>18</v>
      </c>
      <c r="D1100" s="6">
        <v>32</v>
      </c>
      <c r="E1100">
        <v>44365</v>
      </c>
      <c r="F1100" s="6">
        <v>15</v>
      </c>
      <c r="G1100" s="6">
        <v>32</v>
      </c>
      <c r="H1100">
        <v>44362</v>
      </c>
    </row>
    <row r="1101" spans="2:8" x14ac:dyDescent="0.25">
      <c r="B1101" s="3">
        <v>44363</v>
      </c>
      <c r="C1101" s="6">
        <v>19</v>
      </c>
      <c r="D1101" s="6">
        <v>30</v>
      </c>
      <c r="E1101">
        <v>44366</v>
      </c>
      <c r="F1101" s="6">
        <v>16</v>
      </c>
      <c r="G1101" s="6">
        <v>30</v>
      </c>
      <c r="H1101">
        <v>44363</v>
      </c>
    </row>
    <row r="1102" spans="2:8" x14ac:dyDescent="0.25">
      <c r="B1102" s="3">
        <v>44364</v>
      </c>
      <c r="C1102" s="6">
        <v>20</v>
      </c>
      <c r="D1102" s="6">
        <v>30</v>
      </c>
      <c r="E1102">
        <v>44367</v>
      </c>
      <c r="F1102" s="6">
        <v>17</v>
      </c>
      <c r="G1102" s="6">
        <v>30</v>
      </c>
      <c r="H1102">
        <v>44364</v>
      </c>
    </row>
    <row r="1103" spans="2:8" x14ac:dyDescent="0.25">
      <c r="B1103" s="3">
        <v>44365</v>
      </c>
      <c r="C1103" s="6">
        <v>21</v>
      </c>
      <c r="D1103" s="6">
        <v>30</v>
      </c>
      <c r="E1103">
        <v>44368</v>
      </c>
      <c r="F1103" s="6">
        <v>18</v>
      </c>
      <c r="G1103" s="6">
        <v>30</v>
      </c>
      <c r="H1103">
        <v>44365</v>
      </c>
    </row>
    <row r="1104" spans="2:8" x14ac:dyDescent="0.25">
      <c r="B1104" s="3">
        <v>44366</v>
      </c>
      <c r="D1104" s="6" t="s">
        <v>290</v>
      </c>
      <c r="E1104" t="s">
        <v>208</v>
      </c>
      <c r="G1104" s="6" t="s">
        <v>290</v>
      </c>
      <c r="H1104" t="s">
        <v>208</v>
      </c>
    </row>
    <row r="1105" spans="2:8" x14ac:dyDescent="0.25">
      <c r="B1105" s="3">
        <v>44367</v>
      </c>
      <c r="D1105" s="6" t="s">
        <v>290</v>
      </c>
      <c r="E1105" t="s">
        <v>208</v>
      </c>
      <c r="G1105" s="6" t="s">
        <v>290</v>
      </c>
      <c r="H1105" t="s">
        <v>208</v>
      </c>
    </row>
    <row r="1106" spans="2:8" x14ac:dyDescent="0.25">
      <c r="B1106" s="3">
        <v>44368</v>
      </c>
      <c r="C1106" s="6">
        <v>1</v>
      </c>
      <c r="D1106" s="6">
        <v>32</v>
      </c>
      <c r="E1106">
        <v>44378</v>
      </c>
      <c r="F1106" s="6">
        <v>19</v>
      </c>
      <c r="G1106" s="6">
        <v>32</v>
      </c>
      <c r="H1106">
        <v>44366</v>
      </c>
    </row>
    <row r="1107" spans="2:8" x14ac:dyDescent="0.25">
      <c r="B1107" s="3">
        <v>44369</v>
      </c>
      <c r="C1107" s="6">
        <v>2</v>
      </c>
      <c r="D1107" s="6">
        <v>32</v>
      </c>
      <c r="E1107">
        <v>44379</v>
      </c>
      <c r="F1107" s="6">
        <v>20</v>
      </c>
      <c r="G1107" s="6">
        <v>32</v>
      </c>
      <c r="H1107">
        <v>44367</v>
      </c>
    </row>
    <row r="1108" spans="2:8" x14ac:dyDescent="0.25">
      <c r="B1108" s="3">
        <v>44370</v>
      </c>
      <c r="C1108" s="6">
        <v>3</v>
      </c>
      <c r="D1108" s="6">
        <v>30</v>
      </c>
      <c r="E1108">
        <v>44380</v>
      </c>
      <c r="F1108" s="6">
        <v>21</v>
      </c>
      <c r="G1108" s="6">
        <v>30</v>
      </c>
      <c r="H1108">
        <v>44368</v>
      </c>
    </row>
    <row r="1109" spans="2:8" x14ac:dyDescent="0.25">
      <c r="B1109" s="3">
        <v>44371</v>
      </c>
      <c r="C1109" s="6">
        <v>4</v>
      </c>
      <c r="D1109" s="6">
        <v>30</v>
      </c>
      <c r="E1109">
        <v>44381</v>
      </c>
      <c r="F1109" s="6">
        <v>1</v>
      </c>
      <c r="G1109" s="6">
        <v>30</v>
      </c>
      <c r="H1109">
        <v>44378</v>
      </c>
    </row>
    <row r="1110" spans="2:8" x14ac:dyDescent="0.25">
      <c r="B1110" s="3">
        <v>44372</v>
      </c>
      <c r="C1110" s="6">
        <v>5</v>
      </c>
      <c r="D1110" s="6">
        <v>30</v>
      </c>
      <c r="E1110">
        <v>44382</v>
      </c>
      <c r="F1110" s="6">
        <v>2</v>
      </c>
      <c r="G1110" s="6">
        <v>30</v>
      </c>
      <c r="H1110">
        <v>44379</v>
      </c>
    </row>
    <row r="1111" spans="2:8" x14ac:dyDescent="0.25">
      <c r="B1111" s="3">
        <v>44373</v>
      </c>
      <c r="D1111" s="6" t="s">
        <v>290</v>
      </c>
      <c r="E1111" t="s">
        <v>208</v>
      </c>
      <c r="G1111" s="6" t="s">
        <v>290</v>
      </c>
      <c r="H1111" t="s">
        <v>208</v>
      </c>
    </row>
    <row r="1112" spans="2:8" x14ac:dyDescent="0.25">
      <c r="B1112" s="3">
        <v>44374</v>
      </c>
      <c r="D1112" s="6" t="s">
        <v>290</v>
      </c>
      <c r="E1112" t="s">
        <v>208</v>
      </c>
      <c r="G1112" s="6" t="s">
        <v>290</v>
      </c>
      <c r="H1112" t="s">
        <v>208</v>
      </c>
    </row>
    <row r="1113" spans="2:8" x14ac:dyDescent="0.25">
      <c r="B1113" s="3">
        <v>44375</v>
      </c>
      <c r="C1113" s="6">
        <v>6</v>
      </c>
      <c r="D1113" s="6">
        <v>32</v>
      </c>
      <c r="E1113">
        <v>44383</v>
      </c>
      <c r="F1113" s="6">
        <v>3</v>
      </c>
      <c r="G1113" s="6">
        <v>32</v>
      </c>
      <c r="H1113">
        <v>44380</v>
      </c>
    </row>
    <row r="1114" spans="2:8" x14ac:dyDescent="0.25">
      <c r="B1114" s="3">
        <v>44376</v>
      </c>
      <c r="C1114" s="6">
        <v>7</v>
      </c>
      <c r="D1114" s="6">
        <v>32</v>
      </c>
      <c r="E1114">
        <v>44384</v>
      </c>
      <c r="F1114" s="6">
        <v>4</v>
      </c>
      <c r="G1114" s="6">
        <v>32</v>
      </c>
      <c r="H1114">
        <v>44381</v>
      </c>
    </row>
    <row r="1115" spans="2:8" x14ac:dyDescent="0.25">
      <c r="B1115" s="3">
        <v>44377</v>
      </c>
      <c r="C1115" s="6">
        <v>8</v>
      </c>
      <c r="D1115" s="6">
        <v>29</v>
      </c>
      <c r="E1115">
        <v>44385</v>
      </c>
      <c r="F1115" s="6">
        <v>5</v>
      </c>
      <c r="G1115" s="6">
        <v>29</v>
      </c>
      <c r="H1115">
        <v>44382</v>
      </c>
    </row>
    <row r="1116" spans="2:8" x14ac:dyDescent="0.25">
      <c r="B1116" s="3">
        <v>44378</v>
      </c>
      <c r="C1116" s="6">
        <v>9</v>
      </c>
      <c r="D1116" s="6">
        <v>29</v>
      </c>
      <c r="E1116">
        <v>44386</v>
      </c>
      <c r="F1116" s="6">
        <v>6</v>
      </c>
      <c r="G1116" s="6">
        <v>29</v>
      </c>
      <c r="H1116">
        <v>44383</v>
      </c>
    </row>
    <row r="1117" spans="2:8" x14ac:dyDescent="0.25">
      <c r="B1117" s="3">
        <v>44379</v>
      </c>
      <c r="C1117" s="6">
        <v>10</v>
      </c>
      <c r="D1117" s="6">
        <v>29</v>
      </c>
      <c r="E1117">
        <v>44387</v>
      </c>
      <c r="G1117" s="6" t="s">
        <v>290</v>
      </c>
      <c r="H1117" t="s">
        <v>208</v>
      </c>
    </row>
    <row r="1118" spans="2:8" x14ac:dyDescent="0.25">
      <c r="B1118" s="3">
        <v>44380</v>
      </c>
      <c r="D1118" s="6" t="s">
        <v>290</v>
      </c>
      <c r="E1118" t="s">
        <v>208</v>
      </c>
      <c r="G1118" s="6" t="s">
        <v>290</v>
      </c>
      <c r="H1118" t="s">
        <v>208</v>
      </c>
    </row>
    <row r="1119" spans="2:8" x14ac:dyDescent="0.25">
      <c r="B1119" s="3">
        <v>44381</v>
      </c>
      <c r="D1119" s="6" t="s">
        <v>290</v>
      </c>
      <c r="E1119" t="s">
        <v>208</v>
      </c>
      <c r="G1119" s="6" t="s">
        <v>290</v>
      </c>
      <c r="H1119" t="s">
        <v>208</v>
      </c>
    </row>
    <row r="1120" spans="2:8" x14ac:dyDescent="0.25">
      <c r="B1120" s="3">
        <v>44382</v>
      </c>
      <c r="D1120" s="6" t="s">
        <v>290</v>
      </c>
      <c r="E1120" t="s">
        <v>208</v>
      </c>
      <c r="G1120" s="6" t="s">
        <v>290</v>
      </c>
      <c r="H1120" t="s">
        <v>208</v>
      </c>
    </row>
    <row r="1121" spans="2:8" x14ac:dyDescent="0.25">
      <c r="B1121" s="3">
        <v>44383</v>
      </c>
      <c r="C1121" s="6">
        <v>11</v>
      </c>
      <c r="D1121" s="6">
        <v>32</v>
      </c>
      <c r="E1121">
        <v>44388</v>
      </c>
      <c r="F1121" s="6">
        <v>7</v>
      </c>
      <c r="G1121" s="6">
        <v>33</v>
      </c>
      <c r="H1121">
        <v>44384</v>
      </c>
    </row>
    <row r="1122" spans="2:8" x14ac:dyDescent="0.25">
      <c r="B1122" s="3">
        <v>44384</v>
      </c>
      <c r="C1122" s="6">
        <v>12</v>
      </c>
      <c r="D1122" s="6">
        <v>30</v>
      </c>
      <c r="E1122">
        <v>44389</v>
      </c>
      <c r="F1122" s="6">
        <v>8</v>
      </c>
      <c r="G1122" s="6">
        <v>33</v>
      </c>
      <c r="H1122">
        <v>44385</v>
      </c>
    </row>
    <row r="1123" spans="2:8" x14ac:dyDescent="0.25">
      <c r="B1123" s="3">
        <v>44385</v>
      </c>
      <c r="C1123" s="6">
        <v>13</v>
      </c>
      <c r="D1123" s="6">
        <v>30</v>
      </c>
      <c r="E1123">
        <v>44390</v>
      </c>
      <c r="F1123" s="6">
        <v>9</v>
      </c>
      <c r="G1123" s="6">
        <v>31</v>
      </c>
      <c r="H1123">
        <v>44386</v>
      </c>
    </row>
    <row r="1124" spans="2:8" x14ac:dyDescent="0.25">
      <c r="B1124" s="3">
        <v>44386</v>
      </c>
      <c r="C1124" s="6">
        <v>14</v>
      </c>
      <c r="D1124" s="6">
        <v>30</v>
      </c>
      <c r="E1124">
        <v>44391</v>
      </c>
      <c r="F1124" s="6">
        <v>10</v>
      </c>
      <c r="G1124" s="6">
        <v>31</v>
      </c>
      <c r="H1124">
        <v>44387</v>
      </c>
    </row>
    <row r="1125" spans="2:8" x14ac:dyDescent="0.25">
      <c r="B1125" s="3">
        <v>44387</v>
      </c>
      <c r="D1125" s="6" t="s">
        <v>290</v>
      </c>
      <c r="E1125" t="s">
        <v>208</v>
      </c>
      <c r="G1125" s="6" t="s">
        <v>290</v>
      </c>
      <c r="H1125" t="s">
        <v>208</v>
      </c>
    </row>
    <row r="1126" spans="2:8" x14ac:dyDescent="0.25">
      <c r="B1126" s="3">
        <v>44388</v>
      </c>
      <c r="D1126" s="6" t="s">
        <v>290</v>
      </c>
      <c r="E1126" t="s">
        <v>208</v>
      </c>
      <c r="G1126" s="6" t="s">
        <v>290</v>
      </c>
      <c r="H1126" t="s">
        <v>208</v>
      </c>
    </row>
    <row r="1127" spans="2:8" x14ac:dyDescent="0.25">
      <c r="B1127" s="3">
        <v>44389</v>
      </c>
      <c r="C1127" s="6">
        <v>15</v>
      </c>
      <c r="D1127" s="6">
        <v>32</v>
      </c>
      <c r="E1127">
        <v>44392</v>
      </c>
      <c r="F1127" s="6">
        <v>11</v>
      </c>
      <c r="G1127" s="6">
        <v>33</v>
      </c>
      <c r="H1127">
        <v>44388</v>
      </c>
    </row>
    <row r="1128" spans="2:8" x14ac:dyDescent="0.25">
      <c r="B1128" s="3">
        <v>44390</v>
      </c>
      <c r="C1128" s="6">
        <v>16</v>
      </c>
      <c r="D1128" s="6">
        <v>32</v>
      </c>
      <c r="E1128">
        <v>44393</v>
      </c>
      <c r="F1128" s="6">
        <v>12</v>
      </c>
      <c r="G1128" s="6">
        <v>33</v>
      </c>
      <c r="H1128">
        <v>44389</v>
      </c>
    </row>
    <row r="1129" spans="2:8" x14ac:dyDescent="0.25">
      <c r="B1129" s="3">
        <v>44391</v>
      </c>
      <c r="C1129" s="6">
        <v>17</v>
      </c>
      <c r="D1129" s="6">
        <v>30</v>
      </c>
      <c r="E1129">
        <v>44394</v>
      </c>
      <c r="F1129" s="6">
        <v>13</v>
      </c>
      <c r="G1129" s="6">
        <v>33</v>
      </c>
      <c r="H1129">
        <v>44390</v>
      </c>
    </row>
    <row r="1130" spans="2:8" x14ac:dyDescent="0.25">
      <c r="B1130" s="3">
        <v>44392</v>
      </c>
      <c r="C1130" s="6">
        <v>18</v>
      </c>
      <c r="D1130" s="6">
        <v>30</v>
      </c>
      <c r="E1130">
        <v>44395</v>
      </c>
      <c r="F1130" s="6">
        <v>14</v>
      </c>
      <c r="G1130" s="6">
        <v>31</v>
      </c>
      <c r="H1130">
        <v>44391</v>
      </c>
    </row>
    <row r="1131" spans="2:8" x14ac:dyDescent="0.25">
      <c r="B1131" s="3">
        <v>44393</v>
      </c>
      <c r="C1131" s="6">
        <v>19</v>
      </c>
      <c r="D1131" s="6">
        <v>30</v>
      </c>
      <c r="E1131">
        <v>44396</v>
      </c>
      <c r="F1131" s="6">
        <v>15</v>
      </c>
      <c r="G1131" s="6">
        <v>31</v>
      </c>
      <c r="H1131">
        <v>44392</v>
      </c>
    </row>
    <row r="1132" spans="2:8" x14ac:dyDescent="0.25">
      <c r="B1132" s="3">
        <v>44394</v>
      </c>
      <c r="D1132" s="6" t="s">
        <v>290</v>
      </c>
      <c r="E1132" t="s">
        <v>208</v>
      </c>
      <c r="G1132" s="6" t="s">
        <v>290</v>
      </c>
      <c r="H1132" t="s">
        <v>208</v>
      </c>
    </row>
    <row r="1133" spans="2:8" x14ac:dyDescent="0.25">
      <c r="B1133" s="3">
        <v>44395</v>
      </c>
      <c r="D1133" s="6" t="s">
        <v>290</v>
      </c>
      <c r="E1133" t="s">
        <v>208</v>
      </c>
      <c r="G1133" s="6" t="s">
        <v>290</v>
      </c>
      <c r="H1133" t="s">
        <v>208</v>
      </c>
    </row>
    <row r="1134" spans="2:8" x14ac:dyDescent="0.25">
      <c r="B1134" s="3">
        <v>44396</v>
      </c>
      <c r="C1134" s="6">
        <v>20</v>
      </c>
      <c r="D1134" s="6">
        <v>32</v>
      </c>
      <c r="E1134">
        <v>44397</v>
      </c>
      <c r="F1134" s="6">
        <v>16</v>
      </c>
      <c r="G1134" s="6">
        <v>33</v>
      </c>
      <c r="H1134">
        <v>44393</v>
      </c>
    </row>
    <row r="1135" spans="2:8" x14ac:dyDescent="0.25">
      <c r="B1135" s="3">
        <v>44397</v>
      </c>
      <c r="C1135" s="6">
        <v>21</v>
      </c>
      <c r="D1135" s="6">
        <v>32</v>
      </c>
      <c r="E1135">
        <v>44398</v>
      </c>
      <c r="F1135" s="6">
        <v>17</v>
      </c>
      <c r="G1135" s="6">
        <v>33</v>
      </c>
      <c r="H1135">
        <v>44394</v>
      </c>
    </row>
    <row r="1136" spans="2:8" x14ac:dyDescent="0.25">
      <c r="B1136" s="3">
        <v>44398</v>
      </c>
      <c r="C1136" s="6">
        <v>1</v>
      </c>
      <c r="D1136" s="6">
        <v>30</v>
      </c>
      <c r="E1136">
        <v>44409</v>
      </c>
      <c r="F1136" s="6">
        <v>18</v>
      </c>
      <c r="G1136" s="6">
        <v>33</v>
      </c>
      <c r="H1136">
        <v>44395</v>
      </c>
    </row>
    <row r="1137" spans="2:8" x14ac:dyDescent="0.25">
      <c r="B1137" s="3">
        <v>44399</v>
      </c>
      <c r="C1137" s="6">
        <v>2</v>
      </c>
      <c r="D1137" s="6">
        <v>30</v>
      </c>
      <c r="E1137">
        <v>44410</v>
      </c>
      <c r="F1137" s="6">
        <v>19</v>
      </c>
      <c r="G1137" s="6">
        <v>31</v>
      </c>
      <c r="H1137">
        <v>44396</v>
      </c>
    </row>
    <row r="1138" spans="2:8" x14ac:dyDescent="0.25">
      <c r="B1138" s="3">
        <v>44400</v>
      </c>
      <c r="C1138" s="6">
        <v>3</v>
      </c>
      <c r="D1138" s="6">
        <v>30</v>
      </c>
      <c r="E1138">
        <v>44411</v>
      </c>
      <c r="F1138" s="6">
        <v>20</v>
      </c>
      <c r="G1138" s="6">
        <v>31</v>
      </c>
      <c r="H1138">
        <v>44397</v>
      </c>
    </row>
    <row r="1139" spans="2:8" x14ac:dyDescent="0.25">
      <c r="B1139" s="3">
        <v>44401</v>
      </c>
      <c r="D1139" s="6" t="s">
        <v>290</v>
      </c>
      <c r="E1139" t="s">
        <v>208</v>
      </c>
      <c r="G1139" s="6" t="s">
        <v>290</v>
      </c>
      <c r="H1139" t="s">
        <v>208</v>
      </c>
    </row>
    <row r="1140" spans="2:8" x14ac:dyDescent="0.25">
      <c r="B1140" s="3">
        <v>44402</v>
      </c>
      <c r="D1140" s="6" t="s">
        <v>290</v>
      </c>
      <c r="E1140" t="s">
        <v>208</v>
      </c>
      <c r="G1140" s="6" t="s">
        <v>290</v>
      </c>
      <c r="H1140" t="s">
        <v>208</v>
      </c>
    </row>
    <row r="1141" spans="2:8" x14ac:dyDescent="0.25">
      <c r="B1141" s="3">
        <v>44403</v>
      </c>
      <c r="C1141" s="6">
        <v>4</v>
      </c>
      <c r="D1141" s="6">
        <v>32</v>
      </c>
      <c r="E1141">
        <v>44412</v>
      </c>
      <c r="F1141" s="6">
        <v>21</v>
      </c>
      <c r="G1141" s="6">
        <v>33</v>
      </c>
      <c r="H1141">
        <v>44398</v>
      </c>
    </row>
    <row r="1142" spans="2:8" x14ac:dyDescent="0.25">
      <c r="B1142" s="3">
        <v>44404</v>
      </c>
      <c r="C1142" s="6">
        <v>5</v>
      </c>
      <c r="D1142" s="6">
        <v>32</v>
      </c>
      <c r="E1142">
        <v>44413</v>
      </c>
      <c r="F1142" s="6">
        <v>1</v>
      </c>
      <c r="G1142" s="6">
        <v>33</v>
      </c>
      <c r="H1142">
        <v>44409</v>
      </c>
    </row>
    <row r="1143" spans="2:8" x14ac:dyDescent="0.25">
      <c r="B1143" s="3">
        <v>44405</v>
      </c>
      <c r="C1143" s="6">
        <v>6</v>
      </c>
      <c r="D1143" s="6">
        <v>30</v>
      </c>
      <c r="E1143">
        <v>44414</v>
      </c>
      <c r="F1143" s="6">
        <v>2</v>
      </c>
      <c r="G1143" s="6">
        <v>33</v>
      </c>
      <c r="H1143">
        <v>44410</v>
      </c>
    </row>
    <row r="1144" spans="2:8" x14ac:dyDescent="0.25">
      <c r="B1144" s="3">
        <v>44406</v>
      </c>
      <c r="C1144" s="6">
        <v>7</v>
      </c>
      <c r="D1144" s="6">
        <v>30</v>
      </c>
      <c r="E1144">
        <v>44415</v>
      </c>
      <c r="F1144" s="6">
        <v>3</v>
      </c>
      <c r="G1144" s="6">
        <v>31</v>
      </c>
      <c r="H1144">
        <v>44411</v>
      </c>
    </row>
    <row r="1145" spans="2:8" x14ac:dyDescent="0.25">
      <c r="B1145" s="3">
        <v>44407</v>
      </c>
      <c r="C1145" s="6">
        <v>8</v>
      </c>
      <c r="D1145" s="6">
        <v>30</v>
      </c>
      <c r="E1145">
        <v>44416</v>
      </c>
      <c r="F1145" s="6">
        <v>4</v>
      </c>
      <c r="G1145" s="6">
        <v>31</v>
      </c>
      <c r="H1145">
        <v>44412</v>
      </c>
    </row>
    <row r="1146" spans="2:8" x14ac:dyDescent="0.25">
      <c r="B1146" s="3">
        <v>44408</v>
      </c>
      <c r="D1146" s="6" t="s">
        <v>290</v>
      </c>
      <c r="E1146" t="s">
        <v>208</v>
      </c>
      <c r="G1146" s="6" t="s">
        <v>290</v>
      </c>
      <c r="H1146" t="s">
        <v>208</v>
      </c>
    </row>
    <row r="1147" spans="2:8" x14ac:dyDescent="0.25">
      <c r="B1147" s="3">
        <v>44409</v>
      </c>
      <c r="D1147" s="6" t="s">
        <v>290</v>
      </c>
      <c r="E1147" t="s">
        <v>208</v>
      </c>
      <c r="G1147" s="6" t="s">
        <v>290</v>
      </c>
      <c r="H1147" t="s">
        <v>208</v>
      </c>
    </row>
    <row r="1148" spans="2:8" x14ac:dyDescent="0.25">
      <c r="B1148" s="3">
        <v>44410</v>
      </c>
      <c r="C1148" s="6">
        <v>9</v>
      </c>
      <c r="D1148" s="6">
        <v>32</v>
      </c>
      <c r="E1148">
        <v>44417</v>
      </c>
      <c r="F1148" s="6">
        <v>5</v>
      </c>
      <c r="G1148" s="6">
        <v>33</v>
      </c>
      <c r="H1148">
        <v>44413</v>
      </c>
    </row>
    <row r="1149" spans="2:8" x14ac:dyDescent="0.25">
      <c r="B1149" s="3">
        <v>44411</v>
      </c>
      <c r="C1149" s="6">
        <v>10</v>
      </c>
      <c r="D1149" s="6">
        <v>32</v>
      </c>
      <c r="E1149">
        <v>44418</v>
      </c>
      <c r="F1149" s="6">
        <v>6</v>
      </c>
      <c r="G1149" s="6">
        <v>33</v>
      </c>
      <c r="H1149">
        <v>44414</v>
      </c>
    </row>
    <row r="1150" spans="2:8" x14ac:dyDescent="0.25">
      <c r="B1150" s="3">
        <v>44412</v>
      </c>
      <c r="C1150" s="6">
        <v>11</v>
      </c>
      <c r="D1150" s="6">
        <v>29</v>
      </c>
      <c r="E1150">
        <v>44419</v>
      </c>
      <c r="F1150" s="6">
        <v>7</v>
      </c>
      <c r="G1150" s="6">
        <v>29</v>
      </c>
      <c r="H1150">
        <v>44415</v>
      </c>
    </row>
    <row r="1151" spans="2:8" x14ac:dyDescent="0.25">
      <c r="B1151" s="3">
        <v>44413</v>
      </c>
      <c r="C1151" s="6">
        <v>12</v>
      </c>
      <c r="D1151" s="6">
        <v>29</v>
      </c>
      <c r="E1151">
        <v>44420</v>
      </c>
      <c r="F1151" s="6">
        <v>8</v>
      </c>
      <c r="G1151" s="6">
        <v>29</v>
      </c>
      <c r="H1151">
        <v>44416</v>
      </c>
    </row>
    <row r="1152" spans="2:8" x14ac:dyDescent="0.25">
      <c r="B1152" s="3">
        <v>44414</v>
      </c>
      <c r="C1152" s="6">
        <v>13</v>
      </c>
      <c r="D1152" s="6">
        <v>29</v>
      </c>
      <c r="E1152">
        <v>44421</v>
      </c>
      <c r="F1152" s="6">
        <v>9</v>
      </c>
      <c r="G1152" s="6">
        <v>29</v>
      </c>
      <c r="H1152">
        <v>44417</v>
      </c>
    </row>
    <row r="1153" spans="2:8" x14ac:dyDescent="0.25">
      <c r="B1153" s="3">
        <v>44415</v>
      </c>
      <c r="D1153" s="6" t="s">
        <v>290</v>
      </c>
      <c r="E1153" t="s">
        <v>208</v>
      </c>
      <c r="G1153" s="6" t="s">
        <v>290</v>
      </c>
      <c r="H1153" t="s">
        <v>208</v>
      </c>
    </row>
    <row r="1154" spans="2:8" x14ac:dyDescent="0.25">
      <c r="B1154" s="3">
        <v>44416</v>
      </c>
      <c r="D1154" s="6" t="s">
        <v>290</v>
      </c>
      <c r="E1154" t="s">
        <v>208</v>
      </c>
      <c r="G1154" s="6" t="s">
        <v>290</v>
      </c>
      <c r="H1154" t="s">
        <v>208</v>
      </c>
    </row>
    <row r="1155" spans="2:8" x14ac:dyDescent="0.25">
      <c r="B1155" s="3">
        <v>44417</v>
      </c>
      <c r="C1155" s="6">
        <v>14</v>
      </c>
      <c r="D1155" s="6">
        <v>31</v>
      </c>
      <c r="E1155">
        <v>44422</v>
      </c>
      <c r="F1155" s="6">
        <v>10</v>
      </c>
      <c r="G1155" s="6">
        <v>31</v>
      </c>
      <c r="H1155">
        <v>44418</v>
      </c>
    </row>
    <row r="1156" spans="2:8" x14ac:dyDescent="0.25">
      <c r="B1156" s="3">
        <v>44418</v>
      </c>
      <c r="C1156" s="6">
        <v>15</v>
      </c>
      <c r="D1156" s="6">
        <v>29</v>
      </c>
      <c r="E1156">
        <v>44423</v>
      </c>
      <c r="F1156" s="6">
        <v>11</v>
      </c>
      <c r="G1156" s="6">
        <v>29</v>
      </c>
      <c r="H1156">
        <v>44419</v>
      </c>
    </row>
    <row r="1157" spans="2:8" x14ac:dyDescent="0.25">
      <c r="B1157" s="3">
        <v>44419</v>
      </c>
      <c r="C1157" s="6">
        <v>16</v>
      </c>
      <c r="D1157" s="6">
        <v>29</v>
      </c>
      <c r="E1157">
        <v>44424</v>
      </c>
      <c r="F1157" s="6">
        <v>12</v>
      </c>
      <c r="G1157" s="6">
        <v>29</v>
      </c>
      <c r="H1157">
        <v>44420</v>
      </c>
    </row>
    <row r="1158" spans="2:8" x14ac:dyDescent="0.25">
      <c r="B1158" s="3">
        <v>44420</v>
      </c>
      <c r="C1158" s="6">
        <v>17</v>
      </c>
      <c r="D1158" s="6">
        <v>29</v>
      </c>
      <c r="E1158">
        <v>44425</v>
      </c>
      <c r="F1158" s="6">
        <v>13</v>
      </c>
      <c r="G1158" s="6">
        <v>29</v>
      </c>
      <c r="H1158">
        <v>44421</v>
      </c>
    </row>
    <row r="1159" spans="2:8" x14ac:dyDescent="0.25">
      <c r="B1159" s="3">
        <v>44421</v>
      </c>
      <c r="C1159" s="6">
        <v>18</v>
      </c>
      <c r="D1159" s="6">
        <v>29</v>
      </c>
      <c r="E1159">
        <v>44426</v>
      </c>
      <c r="F1159" s="6">
        <v>14</v>
      </c>
      <c r="G1159" s="6">
        <v>29</v>
      </c>
      <c r="H1159">
        <v>44422</v>
      </c>
    </row>
    <row r="1160" spans="2:8" x14ac:dyDescent="0.25">
      <c r="B1160" s="3">
        <v>44422</v>
      </c>
      <c r="D1160" s="6" t="s">
        <v>290</v>
      </c>
      <c r="E1160" t="s">
        <v>208</v>
      </c>
      <c r="G1160" s="6" t="s">
        <v>290</v>
      </c>
      <c r="H1160" t="s">
        <v>208</v>
      </c>
    </row>
    <row r="1161" spans="2:8" x14ac:dyDescent="0.25">
      <c r="B1161" s="3">
        <v>44423</v>
      </c>
      <c r="D1161" s="6" t="s">
        <v>290</v>
      </c>
      <c r="E1161" t="s">
        <v>208</v>
      </c>
      <c r="G1161" s="6" t="s">
        <v>290</v>
      </c>
      <c r="H1161" t="s">
        <v>208</v>
      </c>
    </row>
    <row r="1162" spans="2:8" x14ac:dyDescent="0.25">
      <c r="B1162" s="3">
        <v>44424</v>
      </c>
      <c r="C1162" s="6">
        <v>19</v>
      </c>
      <c r="D1162" s="6">
        <v>31</v>
      </c>
      <c r="E1162">
        <v>44427</v>
      </c>
      <c r="F1162" s="6">
        <v>15</v>
      </c>
      <c r="G1162" s="6">
        <v>31</v>
      </c>
      <c r="H1162">
        <v>44423</v>
      </c>
    </row>
    <row r="1163" spans="2:8" x14ac:dyDescent="0.25">
      <c r="B1163" s="3">
        <v>44425</v>
      </c>
      <c r="C1163" s="6">
        <v>20</v>
      </c>
      <c r="D1163" s="6">
        <v>29</v>
      </c>
      <c r="E1163">
        <v>44428</v>
      </c>
      <c r="F1163" s="6">
        <v>16</v>
      </c>
      <c r="G1163" s="6">
        <v>29</v>
      </c>
      <c r="H1163">
        <v>44424</v>
      </c>
    </row>
    <row r="1164" spans="2:8" x14ac:dyDescent="0.25">
      <c r="B1164" s="3">
        <v>44426</v>
      </c>
      <c r="C1164" s="6">
        <v>21</v>
      </c>
      <c r="D1164" s="6">
        <v>29</v>
      </c>
      <c r="E1164">
        <v>44429</v>
      </c>
      <c r="F1164" s="6">
        <v>17</v>
      </c>
      <c r="G1164" s="6">
        <v>29</v>
      </c>
      <c r="H1164">
        <v>44425</v>
      </c>
    </row>
    <row r="1165" spans="2:8" x14ac:dyDescent="0.25">
      <c r="B1165" s="3">
        <v>44427</v>
      </c>
      <c r="C1165" s="6">
        <v>1</v>
      </c>
      <c r="D1165" s="6">
        <v>29</v>
      </c>
      <c r="E1165">
        <v>44440</v>
      </c>
      <c r="F1165" s="6">
        <v>18</v>
      </c>
      <c r="G1165" s="6">
        <v>29</v>
      </c>
      <c r="H1165">
        <v>44426</v>
      </c>
    </row>
    <row r="1166" spans="2:8" x14ac:dyDescent="0.25">
      <c r="B1166" s="3">
        <v>44428</v>
      </c>
      <c r="C1166" s="6">
        <v>2</v>
      </c>
      <c r="D1166" s="6">
        <v>29</v>
      </c>
      <c r="E1166">
        <v>44441</v>
      </c>
      <c r="F1166" s="6">
        <v>19</v>
      </c>
      <c r="G1166" s="6">
        <v>29</v>
      </c>
      <c r="H1166">
        <v>44427</v>
      </c>
    </row>
    <row r="1167" spans="2:8" x14ac:dyDescent="0.25">
      <c r="B1167" s="3">
        <v>44429</v>
      </c>
      <c r="D1167" s="6" t="s">
        <v>290</v>
      </c>
      <c r="E1167" t="s">
        <v>208</v>
      </c>
      <c r="G1167" s="6" t="s">
        <v>290</v>
      </c>
      <c r="H1167" t="s">
        <v>208</v>
      </c>
    </row>
    <row r="1168" spans="2:8" x14ac:dyDescent="0.25">
      <c r="B1168" s="3">
        <v>44430</v>
      </c>
      <c r="D1168" s="6" t="s">
        <v>290</v>
      </c>
      <c r="E1168" t="s">
        <v>208</v>
      </c>
      <c r="G1168" s="6" t="s">
        <v>290</v>
      </c>
      <c r="H1168" t="s">
        <v>208</v>
      </c>
    </row>
    <row r="1169" spans="2:8" x14ac:dyDescent="0.25">
      <c r="B1169" s="3">
        <v>44431</v>
      </c>
      <c r="C1169" s="6">
        <v>3</v>
      </c>
      <c r="D1169" s="6">
        <v>31</v>
      </c>
      <c r="E1169">
        <v>44442</v>
      </c>
      <c r="F1169" s="6">
        <v>20</v>
      </c>
      <c r="G1169" s="6">
        <v>31</v>
      </c>
      <c r="H1169">
        <v>44428</v>
      </c>
    </row>
    <row r="1170" spans="2:8" x14ac:dyDescent="0.25">
      <c r="B1170" s="3">
        <v>44432</v>
      </c>
      <c r="C1170" s="6">
        <v>4</v>
      </c>
      <c r="D1170" s="6">
        <v>29</v>
      </c>
      <c r="E1170">
        <v>44443</v>
      </c>
      <c r="F1170" s="6">
        <v>21</v>
      </c>
      <c r="G1170" s="6">
        <v>29</v>
      </c>
      <c r="H1170">
        <v>44429</v>
      </c>
    </row>
    <row r="1171" spans="2:8" x14ac:dyDescent="0.25">
      <c r="B1171" s="3">
        <v>44433</v>
      </c>
      <c r="C1171" s="6">
        <v>5</v>
      </c>
      <c r="D1171" s="6">
        <v>29</v>
      </c>
      <c r="E1171">
        <v>44444</v>
      </c>
      <c r="F1171" s="6">
        <v>1</v>
      </c>
      <c r="G1171" s="6">
        <v>29</v>
      </c>
      <c r="H1171">
        <v>44440</v>
      </c>
    </row>
    <row r="1172" spans="2:8" x14ac:dyDescent="0.25">
      <c r="B1172" s="3">
        <v>44434</v>
      </c>
      <c r="C1172" s="6">
        <v>6</v>
      </c>
      <c r="D1172" s="6">
        <v>29</v>
      </c>
      <c r="E1172">
        <v>44445</v>
      </c>
      <c r="F1172" s="6">
        <v>2</v>
      </c>
      <c r="G1172" s="6">
        <v>29</v>
      </c>
      <c r="H1172">
        <v>44441</v>
      </c>
    </row>
    <row r="1173" spans="2:8" x14ac:dyDescent="0.25">
      <c r="B1173" s="3">
        <v>44435</v>
      </c>
      <c r="C1173" s="6">
        <v>7</v>
      </c>
      <c r="D1173" s="6">
        <v>29</v>
      </c>
      <c r="E1173">
        <v>44446</v>
      </c>
      <c r="F1173" s="6">
        <v>3</v>
      </c>
      <c r="G1173" s="6">
        <v>29</v>
      </c>
      <c r="H1173">
        <v>44442</v>
      </c>
    </row>
    <row r="1174" spans="2:8" x14ac:dyDescent="0.25">
      <c r="B1174" s="3">
        <v>44436</v>
      </c>
      <c r="D1174" s="6" t="s">
        <v>290</v>
      </c>
      <c r="E1174" t="s">
        <v>208</v>
      </c>
      <c r="G1174" s="6" t="s">
        <v>290</v>
      </c>
      <c r="H1174" t="s">
        <v>208</v>
      </c>
    </row>
    <row r="1175" spans="2:8" x14ac:dyDescent="0.25">
      <c r="B1175" s="3">
        <v>44437</v>
      </c>
      <c r="D1175" s="6" t="s">
        <v>290</v>
      </c>
      <c r="E1175" t="s">
        <v>208</v>
      </c>
      <c r="G1175" s="6" t="s">
        <v>290</v>
      </c>
      <c r="H1175" t="s">
        <v>208</v>
      </c>
    </row>
    <row r="1176" spans="2:8" x14ac:dyDescent="0.25">
      <c r="B1176" s="3">
        <v>44438</v>
      </c>
      <c r="C1176" s="6">
        <v>8</v>
      </c>
      <c r="D1176" s="6">
        <v>31</v>
      </c>
      <c r="E1176">
        <v>44447</v>
      </c>
      <c r="F1176" s="6">
        <v>4</v>
      </c>
      <c r="G1176" s="6">
        <v>31</v>
      </c>
      <c r="H1176">
        <v>44443</v>
      </c>
    </row>
    <row r="1177" spans="2:8" x14ac:dyDescent="0.25">
      <c r="B1177" s="3">
        <v>44439</v>
      </c>
      <c r="C1177" s="6">
        <v>9</v>
      </c>
      <c r="D1177" s="6">
        <v>29</v>
      </c>
      <c r="E1177">
        <v>44448</v>
      </c>
      <c r="F1177" s="6">
        <v>5</v>
      </c>
      <c r="G1177" s="6">
        <v>29</v>
      </c>
      <c r="H1177">
        <v>44444</v>
      </c>
    </row>
    <row r="1178" spans="2:8" x14ac:dyDescent="0.25">
      <c r="B1178" s="3">
        <v>44440</v>
      </c>
      <c r="C1178" s="6">
        <v>10</v>
      </c>
      <c r="D1178" s="6">
        <v>29</v>
      </c>
      <c r="E1178">
        <v>44449</v>
      </c>
      <c r="F1178" s="6">
        <v>6</v>
      </c>
      <c r="G1178" s="6">
        <v>29</v>
      </c>
      <c r="H1178">
        <v>44445</v>
      </c>
    </row>
    <row r="1179" spans="2:8" x14ac:dyDescent="0.25">
      <c r="B1179" s="3">
        <v>44441</v>
      </c>
      <c r="C1179" s="6">
        <v>11</v>
      </c>
      <c r="D1179" s="6">
        <v>29</v>
      </c>
      <c r="E1179">
        <v>44450</v>
      </c>
      <c r="F1179" s="6">
        <v>7</v>
      </c>
      <c r="G1179" s="6">
        <v>29</v>
      </c>
      <c r="H1179">
        <v>44446</v>
      </c>
    </row>
    <row r="1180" spans="2:8" x14ac:dyDescent="0.25">
      <c r="B1180" s="3">
        <v>44442</v>
      </c>
      <c r="C1180" s="6">
        <v>12</v>
      </c>
      <c r="D1180" s="6">
        <v>29</v>
      </c>
      <c r="E1180">
        <v>44451</v>
      </c>
      <c r="F1180" s="6">
        <v>8</v>
      </c>
      <c r="G1180" s="6">
        <v>29</v>
      </c>
      <c r="H1180">
        <v>44447</v>
      </c>
    </row>
    <row r="1181" spans="2:8" x14ac:dyDescent="0.25">
      <c r="B1181" s="3">
        <v>44443</v>
      </c>
      <c r="D1181" s="6" t="s">
        <v>290</v>
      </c>
      <c r="E1181" t="s">
        <v>208</v>
      </c>
      <c r="G1181" s="6" t="s">
        <v>290</v>
      </c>
      <c r="H1181" t="s">
        <v>208</v>
      </c>
    </row>
    <row r="1182" spans="2:8" x14ac:dyDescent="0.25">
      <c r="B1182" s="3">
        <v>44444</v>
      </c>
      <c r="D1182" s="6" t="s">
        <v>290</v>
      </c>
      <c r="E1182" t="s">
        <v>208</v>
      </c>
      <c r="G1182" s="6" t="s">
        <v>290</v>
      </c>
      <c r="H1182" t="s">
        <v>208</v>
      </c>
    </row>
    <row r="1183" spans="2:8" x14ac:dyDescent="0.25">
      <c r="B1183" s="3">
        <v>44445</v>
      </c>
      <c r="D1183" s="6" t="s">
        <v>290</v>
      </c>
      <c r="E1183" t="s">
        <v>208</v>
      </c>
      <c r="G1183" s="6" t="s">
        <v>290</v>
      </c>
      <c r="H1183" t="s">
        <v>208</v>
      </c>
    </row>
    <row r="1184" spans="2:8" x14ac:dyDescent="0.25">
      <c r="B1184" s="3">
        <v>44446</v>
      </c>
      <c r="C1184" s="6">
        <v>13</v>
      </c>
      <c r="D1184" s="6">
        <v>32</v>
      </c>
      <c r="E1184">
        <v>44452</v>
      </c>
      <c r="F1184" s="6">
        <v>9</v>
      </c>
      <c r="G1184" s="6">
        <v>32</v>
      </c>
      <c r="H1184">
        <v>44448</v>
      </c>
    </row>
    <row r="1185" spans="2:8" x14ac:dyDescent="0.25">
      <c r="B1185" s="3">
        <v>44447</v>
      </c>
      <c r="C1185" s="6">
        <v>14</v>
      </c>
      <c r="D1185" s="6">
        <v>30</v>
      </c>
      <c r="E1185">
        <v>44453</v>
      </c>
      <c r="F1185" s="6">
        <v>10</v>
      </c>
      <c r="G1185" s="6">
        <v>30</v>
      </c>
      <c r="H1185">
        <v>44449</v>
      </c>
    </row>
    <row r="1186" spans="2:8" x14ac:dyDescent="0.25">
      <c r="B1186" s="3">
        <v>44448</v>
      </c>
      <c r="C1186" s="6">
        <v>15</v>
      </c>
      <c r="D1186" s="6">
        <v>30</v>
      </c>
      <c r="E1186">
        <v>44454</v>
      </c>
      <c r="F1186" s="6">
        <v>11</v>
      </c>
      <c r="G1186" s="6">
        <v>30</v>
      </c>
      <c r="H1186">
        <v>44450</v>
      </c>
    </row>
    <row r="1187" spans="2:8" x14ac:dyDescent="0.25">
      <c r="B1187" s="3">
        <v>44449</v>
      </c>
      <c r="C1187" s="6">
        <v>16</v>
      </c>
      <c r="D1187" s="6">
        <v>30</v>
      </c>
      <c r="E1187">
        <v>44455</v>
      </c>
      <c r="F1187" s="6">
        <v>12</v>
      </c>
      <c r="G1187" s="6">
        <v>30</v>
      </c>
      <c r="H1187">
        <v>44451</v>
      </c>
    </row>
    <row r="1188" spans="2:8" x14ac:dyDescent="0.25">
      <c r="B1188" s="3">
        <v>44450</v>
      </c>
      <c r="D1188" s="6" t="s">
        <v>290</v>
      </c>
      <c r="E1188" t="s">
        <v>208</v>
      </c>
      <c r="G1188" s="6" t="s">
        <v>290</v>
      </c>
      <c r="H1188" t="s">
        <v>208</v>
      </c>
    </row>
    <row r="1189" spans="2:8" x14ac:dyDescent="0.25">
      <c r="B1189" s="3">
        <v>44451</v>
      </c>
      <c r="D1189" s="6" t="s">
        <v>290</v>
      </c>
      <c r="E1189" t="s">
        <v>208</v>
      </c>
      <c r="G1189" s="6" t="s">
        <v>290</v>
      </c>
      <c r="H1189" t="s">
        <v>208</v>
      </c>
    </row>
    <row r="1190" spans="2:8" x14ac:dyDescent="0.25">
      <c r="B1190" s="3">
        <v>44452</v>
      </c>
      <c r="C1190" s="6">
        <v>17</v>
      </c>
      <c r="D1190" s="6">
        <v>32</v>
      </c>
      <c r="E1190">
        <v>44456</v>
      </c>
      <c r="F1190" s="6">
        <v>13</v>
      </c>
      <c r="G1190" s="6">
        <v>32</v>
      </c>
      <c r="H1190">
        <v>44452</v>
      </c>
    </row>
    <row r="1191" spans="2:8" x14ac:dyDescent="0.25">
      <c r="B1191" s="3">
        <v>44453</v>
      </c>
      <c r="C1191" s="6">
        <v>18</v>
      </c>
      <c r="D1191" s="6">
        <v>32</v>
      </c>
      <c r="E1191">
        <v>44457</v>
      </c>
      <c r="F1191" s="6">
        <v>14</v>
      </c>
      <c r="G1191" s="6">
        <v>32</v>
      </c>
      <c r="H1191">
        <v>44453</v>
      </c>
    </row>
    <row r="1192" spans="2:8" x14ac:dyDescent="0.25">
      <c r="B1192" s="3">
        <v>44454</v>
      </c>
      <c r="C1192" s="6">
        <v>19</v>
      </c>
      <c r="D1192" s="6">
        <v>30</v>
      </c>
      <c r="E1192">
        <v>44458</v>
      </c>
      <c r="F1192" s="6">
        <v>15</v>
      </c>
      <c r="G1192" s="6">
        <v>30</v>
      </c>
      <c r="H1192">
        <v>44454</v>
      </c>
    </row>
    <row r="1193" spans="2:8" x14ac:dyDescent="0.25">
      <c r="B1193" s="3">
        <v>44455</v>
      </c>
      <c r="C1193" s="6">
        <v>20</v>
      </c>
      <c r="D1193" s="6">
        <v>30</v>
      </c>
      <c r="E1193">
        <v>44459</v>
      </c>
      <c r="F1193" s="6">
        <v>16</v>
      </c>
      <c r="G1193" s="6">
        <v>30</v>
      </c>
      <c r="H1193">
        <v>44455</v>
      </c>
    </row>
    <row r="1194" spans="2:8" x14ac:dyDescent="0.25">
      <c r="B1194" s="3">
        <v>44456</v>
      </c>
      <c r="C1194" s="6">
        <v>21</v>
      </c>
      <c r="D1194" s="6">
        <v>30</v>
      </c>
      <c r="E1194">
        <v>44460</v>
      </c>
      <c r="F1194" s="6">
        <v>17</v>
      </c>
      <c r="G1194" s="6">
        <v>30</v>
      </c>
      <c r="H1194">
        <v>44456</v>
      </c>
    </row>
    <row r="1195" spans="2:8" x14ac:dyDescent="0.25">
      <c r="B1195" s="3">
        <v>44457</v>
      </c>
      <c r="D1195" s="6" t="s">
        <v>290</v>
      </c>
      <c r="E1195" t="s">
        <v>208</v>
      </c>
      <c r="G1195" s="6" t="s">
        <v>290</v>
      </c>
      <c r="H1195" t="s">
        <v>208</v>
      </c>
    </row>
    <row r="1196" spans="2:8" x14ac:dyDescent="0.25">
      <c r="B1196" s="3">
        <v>44458</v>
      </c>
      <c r="D1196" s="6" t="s">
        <v>290</v>
      </c>
      <c r="E1196" t="s">
        <v>208</v>
      </c>
      <c r="G1196" s="6" t="s">
        <v>290</v>
      </c>
      <c r="H1196" t="s">
        <v>208</v>
      </c>
    </row>
    <row r="1197" spans="2:8" x14ac:dyDescent="0.25">
      <c r="B1197" s="3">
        <v>44459</v>
      </c>
      <c r="C1197" s="6">
        <v>1</v>
      </c>
      <c r="D1197" s="6">
        <v>32</v>
      </c>
      <c r="E1197">
        <v>44470</v>
      </c>
      <c r="F1197" s="6">
        <v>18</v>
      </c>
      <c r="G1197" s="6">
        <v>32</v>
      </c>
      <c r="H1197">
        <v>44457</v>
      </c>
    </row>
    <row r="1198" spans="2:8" x14ac:dyDescent="0.25">
      <c r="B1198" s="3">
        <v>44460</v>
      </c>
      <c r="C1198" s="6">
        <v>2</v>
      </c>
      <c r="D1198" s="6">
        <v>32</v>
      </c>
      <c r="E1198">
        <v>44471</v>
      </c>
      <c r="F1198" s="6">
        <v>19</v>
      </c>
      <c r="G1198" s="6">
        <v>32</v>
      </c>
      <c r="H1198">
        <v>44458</v>
      </c>
    </row>
    <row r="1199" spans="2:8" x14ac:dyDescent="0.25">
      <c r="B1199" s="3">
        <v>44461</v>
      </c>
      <c r="C1199" s="6">
        <v>3</v>
      </c>
      <c r="D1199" s="6">
        <v>30</v>
      </c>
      <c r="E1199">
        <v>44472</v>
      </c>
      <c r="F1199" s="6">
        <v>20</v>
      </c>
      <c r="G1199" s="6">
        <v>30</v>
      </c>
      <c r="H1199">
        <v>44459</v>
      </c>
    </row>
    <row r="1200" spans="2:8" x14ac:dyDescent="0.25">
      <c r="B1200" s="3">
        <v>44462</v>
      </c>
      <c r="C1200" s="6">
        <v>4</v>
      </c>
      <c r="D1200" s="6">
        <v>30</v>
      </c>
      <c r="E1200">
        <v>44473</v>
      </c>
      <c r="F1200" s="6">
        <v>21</v>
      </c>
      <c r="G1200" s="6">
        <v>30</v>
      </c>
      <c r="H1200">
        <v>44460</v>
      </c>
    </row>
    <row r="1201" spans="2:8" x14ac:dyDescent="0.25">
      <c r="B1201" s="3">
        <v>44463</v>
      </c>
      <c r="C1201" s="6">
        <v>5</v>
      </c>
      <c r="D1201" s="6">
        <v>30</v>
      </c>
      <c r="E1201">
        <v>44474</v>
      </c>
      <c r="F1201" s="6">
        <v>1</v>
      </c>
      <c r="G1201" s="6">
        <v>30</v>
      </c>
      <c r="H1201">
        <v>44470</v>
      </c>
    </row>
    <row r="1202" spans="2:8" x14ac:dyDescent="0.25">
      <c r="B1202" s="3">
        <v>44464</v>
      </c>
      <c r="D1202" s="6" t="s">
        <v>290</v>
      </c>
      <c r="E1202" t="s">
        <v>208</v>
      </c>
      <c r="G1202" s="6" t="s">
        <v>290</v>
      </c>
      <c r="H1202" t="s">
        <v>208</v>
      </c>
    </row>
    <row r="1203" spans="2:8" x14ac:dyDescent="0.25">
      <c r="B1203" s="3">
        <v>44465</v>
      </c>
      <c r="D1203" s="6" t="s">
        <v>290</v>
      </c>
      <c r="E1203" t="s">
        <v>208</v>
      </c>
      <c r="G1203" s="6" t="s">
        <v>290</v>
      </c>
      <c r="H1203" t="s">
        <v>208</v>
      </c>
    </row>
    <row r="1204" spans="2:8" x14ac:dyDescent="0.25">
      <c r="B1204" s="3">
        <v>44466</v>
      </c>
      <c r="C1204" s="6">
        <v>6</v>
      </c>
      <c r="D1204" s="6">
        <v>32</v>
      </c>
      <c r="E1204">
        <v>44475</v>
      </c>
      <c r="F1204" s="6">
        <v>2</v>
      </c>
      <c r="G1204" s="6">
        <v>32</v>
      </c>
      <c r="H1204">
        <v>44471</v>
      </c>
    </row>
    <row r="1205" spans="2:8" x14ac:dyDescent="0.25">
      <c r="B1205" s="3">
        <v>44467</v>
      </c>
      <c r="C1205" s="6">
        <v>7</v>
      </c>
      <c r="D1205" s="6">
        <v>32</v>
      </c>
      <c r="E1205">
        <v>44476</v>
      </c>
      <c r="F1205" s="6">
        <v>3</v>
      </c>
      <c r="G1205" s="6">
        <v>32</v>
      </c>
      <c r="H1205">
        <v>44472</v>
      </c>
    </row>
    <row r="1206" spans="2:8" x14ac:dyDescent="0.25">
      <c r="B1206" s="3">
        <v>44468</v>
      </c>
      <c r="C1206" s="6">
        <v>8</v>
      </c>
      <c r="D1206" s="6">
        <v>30</v>
      </c>
      <c r="E1206">
        <v>44477</v>
      </c>
      <c r="F1206" s="6">
        <v>4</v>
      </c>
      <c r="G1206" s="6">
        <v>30</v>
      </c>
      <c r="H1206">
        <v>44473</v>
      </c>
    </row>
    <row r="1207" spans="2:8" x14ac:dyDescent="0.25">
      <c r="B1207" s="3">
        <v>44469</v>
      </c>
      <c r="C1207" s="6">
        <v>9</v>
      </c>
      <c r="D1207" s="6">
        <v>30</v>
      </c>
      <c r="E1207">
        <v>44478</v>
      </c>
      <c r="F1207" s="6">
        <v>5</v>
      </c>
      <c r="G1207" s="6">
        <v>30</v>
      </c>
      <c r="H1207">
        <v>44474</v>
      </c>
    </row>
    <row r="1208" spans="2:8" x14ac:dyDescent="0.25">
      <c r="B1208" s="3">
        <v>44470</v>
      </c>
      <c r="C1208" s="6">
        <v>10</v>
      </c>
      <c r="D1208" s="6">
        <v>30</v>
      </c>
      <c r="E1208">
        <v>44479</v>
      </c>
      <c r="F1208" s="6">
        <v>6</v>
      </c>
      <c r="G1208" s="6">
        <v>30</v>
      </c>
      <c r="H1208">
        <v>44475</v>
      </c>
    </row>
    <row r="1209" spans="2:8" x14ac:dyDescent="0.25">
      <c r="B1209" s="3">
        <v>44471</v>
      </c>
      <c r="D1209" s="6" t="s">
        <v>290</v>
      </c>
      <c r="E1209" t="s">
        <v>208</v>
      </c>
      <c r="G1209" s="6" t="s">
        <v>290</v>
      </c>
      <c r="H1209" t="s">
        <v>208</v>
      </c>
    </row>
    <row r="1210" spans="2:8" x14ac:dyDescent="0.25">
      <c r="B1210" s="3">
        <v>44472</v>
      </c>
      <c r="D1210" s="6" t="s">
        <v>290</v>
      </c>
      <c r="E1210" t="s">
        <v>208</v>
      </c>
      <c r="G1210" s="6" t="s">
        <v>290</v>
      </c>
      <c r="H1210" t="s">
        <v>208</v>
      </c>
    </row>
    <row r="1211" spans="2:8" x14ac:dyDescent="0.25">
      <c r="B1211" s="3">
        <v>44473</v>
      </c>
      <c r="C1211" s="6">
        <v>11</v>
      </c>
      <c r="D1211" s="6">
        <v>32</v>
      </c>
      <c r="E1211">
        <v>44480</v>
      </c>
      <c r="F1211" s="6">
        <v>7</v>
      </c>
      <c r="G1211" s="6">
        <v>32</v>
      </c>
      <c r="H1211">
        <v>44476</v>
      </c>
    </row>
    <row r="1212" spans="2:8" x14ac:dyDescent="0.25">
      <c r="B1212" s="3">
        <v>44474</v>
      </c>
      <c r="C1212" s="6">
        <v>12</v>
      </c>
      <c r="D1212" s="6">
        <v>32</v>
      </c>
      <c r="E1212">
        <v>44481</v>
      </c>
      <c r="F1212" s="6">
        <v>8</v>
      </c>
      <c r="G1212" s="6">
        <v>32</v>
      </c>
      <c r="H1212">
        <v>44477</v>
      </c>
    </row>
    <row r="1213" spans="2:8" x14ac:dyDescent="0.25">
      <c r="B1213" s="3">
        <v>44475</v>
      </c>
      <c r="C1213" s="6">
        <v>13</v>
      </c>
      <c r="D1213" s="6">
        <v>29</v>
      </c>
      <c r="E1213">
        <v>44482</v>
      </c>
      <c r="F1213" s="6">
        <v>9</v>
      </c>
      <c r="G1213" s="6">
        <v>29</v>
      </c>
      <c r="H1213">
        <v>44478</v>
      </c>
    </row>
    <row r="1214" spans="2:8" x14ac:dyDescent="0.25">
      <c r="B1214" s="3">
        <v>44476</v>
      </c>
      <c r="C1214" s="6">
        <v>14</v>
      </c>
      <c r="D1214" s="6">
        <v>29</v>
      </c>
      <c r="E1214">
        <v>44483</v>
      </c>
      <c r="F1214" s="6">
        <v>10</v>
      </c>
      <c r="G1214" s="6">
        <v>29</v>
      </c>
      <c r="H1214">
        <v>44479</v>
      </c>
    </row>
    <row r="1215" spans="2:8" x14ac:dyDescent="0.25">
      <c r="B1215" s="3">
        <v>44477</v>
      </c>
      <c r="C1215" s="6">
        <v>15</v>
      </c>
      <c r="D1215" s="6">
        <v>29</v>
      </c>
      <c r="E1215">
        <v>44484</v>
      </c>
      <c r="F1215" s="6">
        <v>11</v>
      </c>
      <c r="G1215" s="6">
        <v>29</v>
      </c>
      <c r="H1215">
        <v>44480</v>
      </c>
    </row>
    <row r="1216" spans="2:8" x14ac:dyDescent="0.25">
      <c r="B1216" s="3">
        <v>44478</v>
      </c>
      <c r="D1216" s="6" t="s">
        <v>290</v>
      </c>
      <c r="E1216" t="s">
        <v>208</v>
      </c>
      <c r="G1216" s="6" t="s">
        <v>290</v>
      </c>
      <c r="H1216" t="s">
        <v>208</v>
      </c>
    </row>
    <row r="1217" spans="2:8" x14ac:dyDescent="0.25">
      <c r="B1217" s="3">
        <v>44479</v>
      </c>
      <c r="D1217" s="6" t="s">
        <v>290</v>
      </c>
      <c r="E1217" t="s">
        <v>208</v>
      </c>
      <c r="G1217" s="6" t="s">
        <v>290</v>
      </c>
      <c r="H1217" t="s">
        <v>208</v>
      </c>
    </row>
    <row r="1218" spans="2:8" x14ac:dyDescent="0.25">
      <c r="B1218" s="3">
        <v>44480</v>
      </c>
      <c r="C1218" s="6">
        <v>16</v>
      </c>
      <c r="D1218" s="6">
        <v>31</v>
      </c>
      <c r="E1218">
        <v>44485</v>
      </c>
      <c r="F1218" s="6">
        <v>12</v>
      </c>
      <c r="G1218" s="6">
        <v>31</v>
      </c>
      <c r="H1218">
        <v>44481</v>
      </c>
    </row>
    <row r="1219" spans="2:8" x14ac:dyDescent="0.25">
      <c r="B1219" s="3">
        <v>44481</v>
      </c>
      <c r="C1219" s="6">
        <v>17</v>
      </c>
      <c r="D1219" s="6">
        <v>29</v>
      </c>
      <c r="E1219">
        <v>44486</v>
      </c>
      <c r="F1219" s="6">
        <v>13</v>
      </c>
      <c r="G1219" s="6">
        <v>29</v>
      </c>
      <c r="H1219">
        <v>44482</v>
      </c>
    </row>
    <row r="1220" spans="2:8" x14ac:dyDescent="0.25">
      <c r="B1220" s="3">
        <v>44482</v>
      </c>
      <c r="C1220" s="6">
        <v>18</v>
      </c>
      <c r="D1220" s="6">
        <v>29</v>
      </c>
      <c r="E1220">
        <v>44487</v>
      </c>
      <c r="F1220" s="6">
        <v>14</v>
      </c>
      <c r="G1220" s="6">
        <v>29</v>
      </c>
      <c r="H1220">
        <v>44483</v>
      </c>
    </row>
    <row r="1221" spans="2:8" x14ac:dyDescent="0.25">
      <c r="B1221" s="3">
        <v>44483</v>
      </c>
      <c r="C1221" s="6">
        <v>19</v>
      </c>
      <c r="D1221" s="6">
        <v>29</v>
      </c>
      <c r="E1221">
        <v>44488</v>
      </c>
      <c r="F1221" s="6">
        <v>15</v>
      </c>
      <c r="G1221" s="6">
        <v>29</v>
      </c>
      <c r="H1221">
        <v>44484</v>
      </c>
    </row>
    <row r="1222" spans="2:8" x14ac:dyDescent="0.25">
      <c r="B1222" s="3">
        <v>44484</v>
      </c>
      <c r="C1222" s="6">
        <v>20</v>
      </c>
      <c r="D1222" s="6">
        <v>29</v>
      </c>
      <c r="E1222">
        <v>44489</v>
      </c>
      <c r="F1222" s="6">
        <v>16</v>
      </c>
      <c r="G1222" s="6">
        <v>29</v>
      </c>
      <c r="H1222">
        <v>44485</v>
      </c>
    </row>
    <row r="1223" spans="2:8" x14ac:dyDescent="0.25">
      <c r="B1223" s="3">
        <v>44485</v>
      </c>
      <c r="D1223" s="6" t="s">
        <v>290</v>
      </c>
      <c r="E1223" t="s">
        <v>208</v>
      </c>
      <c r="G1223" s="6" t="s">
        <v>290</v>
      </c>
      <c r="H1223" t="s">
        <v>208</v>
      </c>
    </row>
    <row r="1224" spans="2:8" x14ac:dyDescent="0.25">
      <c r="B1224" s="3">
        <v>44486</v>
      </c>
      <c r="D1224" s="6" t="s">
        <v>290</v>
      </c>
      <c r="E1224" t="s">
        <v>208</v>
      </c>
      <c r="G1224" s="6" t="s">
        <v>290</v>
      </c>
      <c r="H1224" t="s">
        <v>208</v>
      </c>
    </row>
    <row r="1225" spans="2:8" x14ac:dyDescent="0.25">
      <c r="B1225" s="3">
        <v>44487</v>
      </c>
      <c r="C1225" s="6">
        <v>21</v>
      </c>
      <c r="D1225" s="6">
        <v>31</v>
      </c>
      <c r="E1225">
        <v>44490</v>
      </c>
      <c r="F1225" s="6">
        <v>17</v>
      </c>
      <c r="G1225" s="6">
        <v>31</v>
      </c>
      <c r="H1225">
        <v>44486</v>
      </c>
    </row>
    <row r="1226" spans="2:8" x14ac:dyDescent="0.25">
      <c r="B1226" s="3">
        <v>44488</v>
      </c>
      <c r="C1226" s="6">
        <v>1</v>
      </c>
      <c r="D1226" s="6">
        <v>29</v>
      </c>
      <c r="E1226">
        <v>44501</v>
      </c>
      <c r="F1226" s="6">
        <v>18</v>
      </c>
      <c r="G1226" s="6">
        <v>29</v>
      </c>
      <c r="H1226">
        <v>44487</v>
      </c>
    </row>
    <row r="1227" spans="2:8" x14ac:dyDescent="0.25">
      <c r="B1227" s="3">
        <v>44489</v>
      </c>
      <c r="C1227" s="6">
        <v>2</v>
      </c>
      <c r="D1227" s="6">
        <v>29</v>
      </c>
      <c r="E1227">
        <v>44502</v>
      </c>
      <c r="F1227" s="6">
        <v>19</v>
      </c>
      <c r="G1227" s="6">
        <v>29</v>
      </c>
      <c r="H1227">
        <v>44488</v>
      </c>
    </row>
    <row r="1228" spans="2:8" x14ac:dyDescent="0.25">
      <c r="B1228" s="3">
        <v>44490</v>
      </c>
      <c r="C1228" s="6">
        <v>3</v>
      </c>
      <c r="D1228" s="6">
        <v>29</v>
      </c>
      <c r="E1228">
        <v>44503</v>
      </c>
      <c r="F1228" s="6">
        <v>20</v>
      </c>
      <c r="G1228" s="6">
        <v>29</v>
      </c>
      <c r="H1228">
        <v>44489</v>
      </c>
    </row>
    <row r="1229" spans="2:8" x14ac:dyDescent="0.25">
      <c r="B1229" s="3">
        <v>44491</v>
      </c>
      <c r="C1229" s="6">
        <v>4</v>
      </c>
      <c r="D1229" s="6">
        <v>29</v>
      </c>
      <c r="E1229">
        <v>44504</v>
      </c>
      <c r="F1229" s="6">
        <v>21</v>
      </c>
      <c r="G1229" s="6">
        <v>29</v>
      </c>
      <c r="H1229">
        <v>44490</v>
      </c>
    </row>
    <row r="1230" spans="2:8" x14ac:dyDescent="0.25">
      <c r="B1230" s="3">
        <v>44492</v>
      </c>
      <c r="D1230" s="6" t="s">
        <v>290</v>
      </c>
      <c r="E1230" t="s">
        <v>208</v>
      </c>
      <c r="G1230" s="6" t="s">
        <v>290</v>
      </c>
      <c r="H1230" t="s">
        <v>208</v>
      </c>
    </row>
    <row r="1231" spans="2:8" x14ac:dyDescent="0.25">
      <c r="B1231" s="3">
        <v>44493</v>
      </c>
      <c r="D1231" s="6" t="s">
        <v>290</v>
      </c>
      <c r="E1231" t="s">
        <v>208</v>
      </c>
      <c r="G1231" s="6" t="s">
        <v>290</v>
      </c>
      <c r="H1231" t="s">
        <v>208</v>
      </c>
    </row>
    <row r="1232" spans="2:8" x14ac:dyDescent="0.25">
      <c r="B1232" s="3">
        <v>44494</v>
      </c>
      <c r="C1232" s="6">
        <v>5</v>
      </c>
      <c r="D1232" s="6">
        <v>31</v>
      </c>
      <c r="E1232">
        <v>44505</v>
      </c>
      <c r="F1232" s="6">
        <v>1</v>
      </c>
      <c r="G1232" s="6">
        <v>31</v>
      </c>
      <c r="H1232">
        <v>44501</v>
      </c>
    </row>
    <row r="1233" spans="2:8" x14ac:dyDescent="0.25">
      <c r="B1233" s="3">
        <v>44495</v>
      </c>
      <c r="C1233" s="6">
        <v>6</v>
      </c>
      <c r="D1233" s="6">
        <v>29</v>
      </c>
      <c r="E1233">
        <v>44506</v>
      </c>
      <c r="F1233" s="6">
        <v>2</v>
      </c>
      <c r="G1233" s="6">
        <v>29</v>
      </c>
      <c r="H1233">
        <v>44502</v>
      </c>
    </row>
    <row r="1234" spans="2:8" x14ac:dyDescent="0.25">
      <c r="B1234" s="3">
        <v>44496</v>
      </c>
      <c r="C1234" s="6">
        <v>7</v>
      </c>
      <c r="D1234" s="6">
        <v>29</v>
      </c>
      <c r="E1234">
        <v>44507</v>
      </c>
      <c r="F1234" s="6">
        <v>3</v>
      </c>
      <c r="G1234" s="6">
        <v>29</v>
      </c>
      <c r="H1234">
        <v>44503</v>
      </c>
    </row>
    <row r="1235" spans="2:8" x14ac:dyDescent="0.25">
      <c r="B1235" s="3">
        <v>44497</v>
      </c>
      <c r="C1235" s="6">
        <v>8</v>
      </c>
      <c r="D1235" s="6">
        <v>29</v>
      </c>
      <c r="E1235">
        <v>44508</v>
      </c>
      <c r="F1235" s="6">
        <v>4</v>
      </c>
      <c r="G1235" s="6">
        <v>29</v>
      </c>
      <c r="H1235">
        <v>44504</v>
      </c>
    </row>
    <row r="1236" spans="2:8" x14ac:dyDescent="0.25">
      <c r="B1236" s="3">
        <v>44498</v>
      </c>
      <c r="C1236" s="6">
        <v>9</v>
      </c>
      <c r="D1236" s="6">
        <v>29</v>
      </c>
      <c r="E1236">
        <v>44509</v>
      </c>
      <c r="F1236" s="6">
        <v>5</v>
      </c>
      <c r="G1236" s="6">
        <v>29</v>
      </c>
      <c r="H1236">
        <v>44505</v>
      </c>
    </row>
    <row r="1237" spans="2:8" x14ac:dyDescent="0.25">
      <c r="B1237" s="3">
        <v>44499</v>
      </c>
      <c r="D1237" s="6" t="s">
        <v>290</v>
      </c>
      <c r="E1237" t="s">
        <v>208</v>
      </c>
      <c r="G1237" s="6" t="s">
        <v>290</v>
      </c>
      <c r="H1237" t="s">
        <v>208</v>
      </c>
    </row>
    <row r="1238" spans="2:8" x14ac:dyDescent="0.25">
      <c r="B1238" s="3">
        <v>44500</v>
      </c>
      <c r="D1238" s="6" t="s">
        <v>290</v>
      </c>
      <c r="E1238" t="s">
        <v>208</v>
      </c>
      <c r="G1238" s="6" t="s">
        <v>290</v>
      </c>
      <c r="H1238" t="s">
        <v>208</v>
      </c>
    </row>
    <row r="1239" spans="2:8" x14ac:dyDescent="0.25">
      <c r="B1239" s="3">
        <v>44501</v>
      </c>
      <c r="C1239" s="6">
        <v>10</v>
      </c>
      <c r="D1239" s="6">
        <v>31</v>
      </c>
      <c r="E1239">
        <v>44510</v>
      </c>
      <c r="F1239" s="6">
        <v>6</v>
      </c>
      <c r="G1239" s="6">
        <v>31</v>
      </c>
      <c r="H1239">
        <v>44506</v>
      </c>
    </row>
    <row r="1240" spans="2:8" x14ac:dyDescent="0.25">
      <c r="B1240" s="3">
        <v>44502</v>
      </c>
      <c r="C1240" s="6">
        <v>11</v>
      </c>
      <c r="D1240" s="6">
        <v>29</v>
      </c>
      <c r="E1240">
        <v>44511</v>
      </c>
      <c r="F1240" s="6">
        <v>7</v>
      </c>
      <c r="G1240" s="6">
        <v>29</v>
      </c>
      <c r="H1240">
        <v>44507</v>
      </c>
    </row>
    <row r="1241" spans="2:8" x14ac:dyDescent="0.25">
      <c r="B1241" s="3">
        <v>44503</v>
      </c>
      <c r="C1241" s="6">
        <v>12</v>
      </c>
      <c r="D1241" s="6">
        <v>29</v>
      </c>
      <c r="E1241">
        <v>44512</v>
      </c>
      <c r="F1241" s="6">
        <v>8</v>
      </c>
      <c r="G1241" s="6">
        <v>29</v>
      </c>
      <c r="H1241">
        <v>44508</v>
      </c>
    </row>
    <row r="1242" spans="2:8" x14ac:dyDescent="0.25">
      <c r="B1242" s="3">
        <v>44504</v>
      </c>
      <c r="C1242" s="6">
        <v>13</v>
      </c>
      <c r="D1242" s="6">
        <v>29</v>
      </c>
      <c r="E1242">
        <v>44513</v>
      </c>
      <c r="F1242" s="6">
        <v>9</v>
      </c>
      <c r="G1242" s="6">
        <v>29</v>
      </c>
      <c r="H1242">
        <v>44509</v>
      </c>
    </row>
    <row r="1243" spans="2:8" x14ac:dyDescent="0.25">
      <c r="B1243" s="3">
        <v>44505</v>
      </c>
      <c r="C1243" s="6">
        <v>14</v>
      </c>
      <c r="D1243" s="6">
        <v>29</v>
      </c>
      <c r="E1243">
        <v>44514</v>
      </c>
      <c r="F1243" s="6">
        <v>10</v>
      </c>
      <c r="G1243" s="6">
        <v>29</v>
      </c>
      <c r="H1243">
        <v>44510</v>
      </c>
    </row>
    <row r="1244" spans="2:8" x14ac:dyDescent="0.25">
      <c r="B1244" s="3">
        <v>44506</v>
      </c>
      <c r="D1244" s="6" t="s">
        <v>290</v>
      </c>
      <c r="E1244" t="s">
        <v>208</v>
      </c>
      <c r="G1244" s="6" t="s">
        <v>290</v>
      </c>
      <c r="H1244" t="s">
        <v>208</v>
      </c>
    </row>
    <row r="1245" spans="2:8" x14ac:dyDescent="0.25">
      <c r="B1245" s="3">
        <v>44507</v>
      </c>
      <c r="D1245" s="6" t="s">
        <v>290</v>
      </c>
      <c r="E1245" t="s">
        <v>208</v>
      </c>
      <c r="G1245" s="6" t="s">
        <v>290</v>
      </c>
      <c r="H1245" t="s">
        <v>208</v>
      </c>
    </row>
    <row r="1246" spans="2:8" x14ac:dyDescent="0.25">
      <c r="B1246" s="3">
        <v>44508</v>
      </c>
      <c r="C1246" s="6">
        <v>15</v>
      </c>
      <c r="D1246" s="6">
        <v>31</v>
      </c>
      <c r="E1246">
        <v>44515</v>
      </c>
      <c r="F1246" s="6">
        <v>11</v>
      </c>
      <c r="G1246" s="6">
        <v>31</v>
      </c>
      <c r="H1246">
        <v>44511</v>
      </c>
    </row>
    <row r="1247" spans="2:8" x14ac:dyDescent="0.25">
      <c r="B1247" s="3">
        <v>44509</v>
      </c>
      <c r="C1247" s="6">
        <v>16</v>
      </c>
      <c r="D1247" s="6">
        <v>29</v>
      </c>
      <c r="E1247">
        <v>44516</v>
      </c>
      <c r="F1247" s="6">
        <v>12</v>
      </c>
      <c r="G1247" s="6">
        <v>29</v>
      </c>
      <c r="H1247">
        <v>44512</v>
      </c>
    </row>
    <row r="1248" spans="2:8" x14ac:dyDescent="0.25">
      <c r="B1248" s="3">
        <v>44510</v>
      </c>
      <c r="C1248" s="6">
        <v>17</v>
      </c>
      <c r="D1248" s="6">
        <v>29</v>
      </c>
      <c r="E1248">
        <v>44517</v>
      </c>
      <c r="F1248" s="6">
        <v>13</v>
      </c>
      <c r="G1248" s="6">
        <v>29</v>
      </c>
      <c r="H1248">
        <v>44513</v>
      </c>
    </row>
    <row r="1249" spans="2:8" x14ac:dyDescent="0.25">
      <c r="B1249" s="3">
        <v>44511</v>
      </c>
      <c r="C1249" s="6">
        <v>18</v>
      </c>
      <c r="D1249" s="6">
        <v>29</v>
      </c>
      <c r="E1249">
        <v>44518</v>
      </c>
      <c r="F1249" s="6">
        <v>14</v>
      </c>
      <c r="G1249" s="6">
        <v>29</v>
      </c>
      <c r="H1249">
        <v>44514</v>
      </c>
    </row>
    <row r="1250" spans="2:8" x14ac:dyDescent="0.25">
      <c r="B1250" s="3">
        <v>44512</v>
      </c>
      <c r="C1250" s="6">
        <v>19</v>
      </c>
      <c r="D1250" s="6">
        <v>29</v>
      </c>
      <c r="E1250">
        <v>44519</v>
      </c>
      <c r="F1250" s="6">
        <v>15</v>
      </c>
      <c r="G1250" s="6">
        <v>29</v>
      </c>
      <c r="H1250">
        <v>44515</v>
      </c>
    </row>
    <row r="1251" spans="2:8" x14ac:dyDescent="0.25">
      <c r="B1251" s="3">
        <v>44513</v>
      </c>
      <c r="D1251" s="6" t="s">
        <v>290</v>
      </c>
      <c r="E1251" t="s">
        <v>208</v>
      </c>
      <c r="G1251" s="6" t="s">
        <v>290</v>
      </c>
      <c r="H1251" t="s">
        <v>208</v>
      </c>
    </row>
    <row r="1252" spans="2:8" x14ac:dyDescent="0.25">
      <c r="B1252" s="3">
        <v>44514</v>
      </c>
      <c r="D1252" s="6" t="s">
        <v>290</v>
      </c>
      <c r="E1252" t="s">
        <v>208</v>
      </c>
      <c r="G1252" s="6" t="s">
        <v>290</v>
      </c>
      <c r="H1252" t="s">
        <v>208</v>
      </c>
    </row>
    <row r="1253" spans="2:8" x14ac:dyDescent="0.25">
      <c r="B1253" s="3">
        <v>44515</v>
      </c>
      <c r="C1253" s="6">
        <v>20</v>
      </c>
      <c r="D1253" s="6">
        <v>31</v>
      </c>
      <c r="E1253">
        <v>44520</v>
      </c>
      <c r="F1253" s="6">
        <v>16</v>
      </c>
      <c r="G1253" s="6">
        <v>31</v>
      </c>
      <c r="H1253">
        <v>44516</v>
      </c>
    </row>
    <row r="1254" spans="2:8" x14ac:dyDescent="0.25">
      <c r="B1254" s="3">
        <v>44516</v>
      </c>
      <c r="C1254" s="6">
        <v>21</v>
      </c>
      <c r="D1254" s="6">
        <v>29</v>
      </c>
      <c r="E1254">
        <v>44521</v>
      </c>
      <c r="F1254" s="6">
        <v>17</v>
      </c>
      <c r="G1254" s="6">
        <v>29</v>
      </c>
      <c r="H1254">
        <v>44517</v>
      </c>
    </row>
    <row r="1255" spans="2:8" x14ac:dyDescent="0.25">
      <c r="B1255" s="3">
        <v>44517</v>
      </c>
      <c r="C1255" s="6">
        <v>1</v>
      </c>
      <c r="D1255" s="6">
        <v>29</v>
      </c>
      <c r="E1255">
        <v>44531</v>
      </c>
      <c r="F1255" s="6">
        <v>18</v>
      </c>
      <c r="G1255" s="6">
        <v>29</v>
      </c>
      <c r="H1255">
        <v>44518</v>
      </c>
    </row>
    <row r="1256" spans="2:8" x14ac:dyDescent="0.25">
      <c r="B1256" s="3">
        <v>44518</v>
      </c>
      <c r="C1256" s="6">
        <v>2</v>
      </c>
      <c r="D1256" s="6">
        <v>29</v>
      </c>
      <c r="E1256">
        <v>44532</v>
      </c>
      <c r="F1256" s="6">
        <v>19</v>
      </c>
      <c r="G1256" s="6">
        <v>29</v>
      </c>
      <c r="H1256">
        <v>44519</v>
      </c>
    </row>
    <row r="1257" spans="2:8" x14ac:dyDescent="0.25">
      <c r="B1257" s="3">
        <v>44519</v>
      </c>
      <c r="C1257" s="6">
        <v>3</v>
      </c>
      <c r="D1257" s="6">
        <v>29</v>
      </c>
      <c r="E1257">
        <v>44533</v>
      </c>
      <c r="F1257" s="6">
        <v>20</v>
      </c>
      <c r="G1257" s="6">
        <v>29</v>
      </c>
      <c r="H1257">
        <v>44520</v>
      </c>
    </row>
    <row r="1258" spans="2:8" x14ac:dyDescent="0.25">
      <c r="B1258" s="3">
        <v>44520</v>
      </c>
      <c r="D1258" s="6" t="s">
        <v>290</v>
      </c>
      <c r="E1258" t="s">
        <v>208</v>
      </c>
      <c r="G1258" s="6" t="s">
        <v>290</v>
      </c>
      <c r="H1258" t="s">
        <v>208</v>
      </c>
    </row>
    <row r="1259" spans="2:8" x14ac:dyDescent="0.25">
      <c r="B1259" s="3">
        <v>44521</v>
      </c>
      <c r="D1259" s="6" t="s">
        <v>290</v>
      </c>
      <c r="E1259" t="s">
        <v>208</v>
      </c>
      <c r="G1259" s="6" t="s">
        <v>290</v>
      </c>
      <c r="H1259" t="s">
        <v>208</v>
      </c>
    </row>
    <row r="1260" spans="2:8" x14ac:dyDescent="0.25">
      <c r="B1260" s="3">
        <v>44522</v>
      </c>
      <c r="C1260" s="6">
        <v>4</v>
      </c>
      <c r="D1260" s="6">
        <v>31</v>
      </c>
      <c r="E1260">
        <v>44534</v>
      </c>
      <c r="F1260" s="6">
        <v>21</v>
      </c>
      <c r="G1260" s="6">
        <v>31</v>
      </c>
      <c r="H1260">
        <v>44521</v>
      </c>
    </row>
    <row r="1261" spans="2:8" x14ac:dyDescent="0.25">
      <c r="B1261" s="3">
        <v>44523</v>
      </c>
      <c r="C1261" s="6">
        <v>5</v>
      </c>
      <c r="D1261" s="6">
        <v>29</v>
      </c>
      <c r="E1261">
        <v>44535</v>
      </c>
      <c r="F1261" s="6">
        <v>1</v>
      </c>
      <c r="G1261" s="6">
        <v>29</v>
      </c>
      <c r="H1261">
        <v>44531</v>
      </c>
    </row>
    <row r="1262" spans="2:8" x14ac:dyDescent="0.25">
      <c r="B1262" s="3">
        <v>44524</v>
      </c>
      <c r="C1262" s="6">
        <v>6</v>
      </c>
      <c r="D1262" s="6">
        <v>29</v>
      </c>
      <c r="E1262">
        <v>44536</v>
      </c>
      <c r="F1262" s="6">
        <v>2</v>
      </c>
      <c r="G1262" s="6">
        <v>29</v>
      </c>
      <c r="H1262">
        <v>44532</v>
      </c>
    </row>
    <row r="1263" spans="2:8" x14ac:dyDescent="0.25">
      <c r="B1263" s="3">
        <v>44525</v>
      </c>
      <c r="D1263" s="6" t="s">
        <v>290</v>
      </c>
      <c r="E1263" t="s">
        <v>208</v>
      </c>
      <c r="G1263" s="6" t="s">
        <v>290</v>
      </c>
      <c r="H1263" t="s">
        <v>208</v>
      </c>
    </row>
    <row r="1264" spans="2:8" x14ac:dyDescent="0.25">
      <c r="B1264" s="3">
        <v>44526</v>
      </c>
      <c r="D1264" s="6" t="s">
        <v>290</v>
      </c>
      <c r="E1264" t="s">
        <v>208</v>
      </c>
      <c r="G1264" s="6" t="s">
        <v>290</v>
      </c>
      <c r="H1264" t="s">
        <v>208</v>
      </c>
    </row>
    <row r="1265" spans="2:8" x14ac:dyDescent="0.25">
      <c r="B1265" s="3">
        <v>44527</v>
      </c>
      <c r="D1265" s="6" t="s">
        <v>290</v>
      </c>
      <c r="E1265" t="s">
        <v>208</v>
      </c>
      <c r="G1265" s="6" t="s">
        <v>290</v>
      </c>
      <c r="H1265" t="s">
        <v>208</v>
      </c>
    </row>
    <row r="1266" spans="2:8" x14ac:dyDescent="0.25">
      <c r="B1266" s="3">
        <v>44528</v>
      </c>
      <c r="D1266" s="6" t="s">
        <v>290</v>
      </c>
      <c r="E1266" t="s">
        <v>208</v>
      </c>
      <c r="G1266" s="6" t="s">
        <v>290</v>
      </c>
      <c r="H1266" t="s">
        <v>208</v>
      </c>
    </row>
    <row r="1267" spans="2:8" x14ac:dyDescent="0.25">
      <c r="B1267" s="3">
        <v>44529</v>
      </c>
      <c r="C1267" s="6">
        <v>7</v>
      </c>
      <c r="D1267" s="6">
        <v>33</v>
      </c>
      <c r="E1267">
        <v>44537</v>
      </c>
      <c r="F1267" s="6">
        <v>3</v>
      </c>
      <c r="G1267" s="6">
        <v>33</v>
      </c>
      <c r="H1267">
        <v>44533</v>
      </c>
    </row>
    <row r="1268" spans="2:8" x14ac:dyDescent="0.25">
      <c r="B1268" s="3">
        <v>44530</v>
      </c>
      <c r="C1268" s="6">
        <v>8</v>
      </c>
      <c r="D1268" s="6">
        <v>33</v>
      </c>
      <c r="E1268">
        <v>44538</v>
      </c>
      <c r="F1268" s="6">
        <v>4</v>
      </c>
      <c r="G1268" s="6">
        <v>33</v>
      </c>
      <c r="H1268">
        <v>44534</v>
      </c>
    </row>
    <row r="1269" spans="2:8" x14ac:dyDescent="0.25">
      <c r="B1269" s="3">
        <v>44531</v>
      </c>
      <c r="C1269" s="6">
        <v>9</v>
      </c>
      <c r="D1269" s="6">
        <v>33</v>
      </c>
      <c r="E1269">
        <v>44539</v>
      </c>
      <c r="F1269" s="6">
        <v>5</v>
      </c>
      <c r="G1269" s="6">
        <v>33</v>
      </c>
      <c r="H1269">
        <v>44535</v>
      </c>
    </row>
    <row r="1270" spans="2:8" x14ac:dyDescent="0.25">
      <c r="B1270" s="3">
        <v>44532</v>
      </c>
      <c r="C1270" s="6">
        <v>10</v>
      </c>
      <c r="D1270" s="6">
        <v>31</v>
      </c>
      <c r="E1270">
        <v>44540</v>
      </c>
      <c r="F1270" s="6">
        <v>6</v>
      </c>
      <c r="G1270" s="6">
        <v>31</v>
      </c>
      <c r="H1270">
        <v>44536</v>
      </c>
    </row>
    <row r="1271" spans="2:8" x14ac:dyDescent="0.25">
      <c r="B1271" s="3">
        <v>44533</v>
      </c>
      <c r="C1271" s="6">
        <v>11</v>
      </c>
      <c r="D1271" s="6">
        <v>31</v>
      </c>
      <c r="E1271">
        <v>44541</v>
      </c>
      <c r="F1271" s="6">
        <v>7</v>
      </c>
      <c r="G1271" s="6">
        <v>31</v>
      </c>
      <c r="H1271">
        <v>44537</v>
      </c>
    </row>
    <row r="1272" spans="2:8" x14ac:dyDescent="0.25">
      <c r="B1272" s="3">
        <v>44534</v>
      </c>
      <c r="D1272" s="6" t="s">
        <v>290</v>
      </c>
      <c r="E1272" t="s">
        <v>208</v>
      </c>
      <c r="G1272" s="6" t="s">
        <v>290</v>
      </c>
      <c r="H1272" t="s">
        <v>208</v>
      </c>
    </row>
    <row r="1273" spans="2:8" x14ac:dyDescent="0.25">
      <c r="B1273" s="3">
        <v>44535</v>
      </c>
      <c r="D1273" s="6" t="s">
        <v>290</v>
      </c>
      <c r="E1273" t="s">
        <v>208</v>
      </c>
      <c r="G1273" s="6" t="s">
        <v>290</v>
      </c>
      <c r="H1273" t="s">
        <v>208</v>
      </c>
    </row>
    <row r="1274" spans="2:8" x14ac:dyDescent="0.25">
      <c r="B1274" s="3">
        <v>44536</v>
      </c>
      <c r="C1274" s="6">
        <v>12</v>
      </c>
      <c r="D1274" s="6">
        <v>33</v>
      </c>
      <c r="E1274">
        <v>44542</v>
      </c>
      <c r="F1274" s="6">
        <v>8</v>
      </c>
      <c r="G1274" s="6">
        <v>33</v>
      </c>
      <c r="H1274">
        <v>44538</v>
      </c>
    </row>
    <row r="1275" spans="2:8" x14ac:dyDescent="0.25">
      <c r="B1275" s="3">
        <v>44537</v>
      </c>
      <c r="C1275" s="6">
        <v>13</v>
      </c>
      <c r="D1275" s="6">
        <v>33</v>
      </c>
      <c r="E1275">
        <v>44543</v>
      </c>
      <c r="F1275" s="6">
        <v>9</v>
      </c>
      <c r="G1275" s="6">
        <v>33</v>
      </c>
      <c r="H1275">
        <v>44539</v>
      </c>
    </row>
    <row r="1276" spans="2:8" x14ac:dyDescent="0.25">
      <c r="B1276" s="3">
        <v>44538</v>
      </c>
      <c r="C1276" s="6">
        <v>14</v>
      </c>
      <c r="D1276" s="6">
        <v>33</v>
      </c>
      <c r="E1276">
        <v>44544</v>
      </c>
      <c r="F1276" s="6">
        <v>10</v>
      </c>
      <c r="G1276" s="6">
        <v>33</v>
      </c>
      <c r="H1276">
        <v>44540</v>
      </c>
    </row>
    <row r="1277" spans="2:8" x14ac:dyDescent="0.25">
      <c r="B1277" s="3">
        <v>44539</v>
      </c>
      <c r="C1277" s="6">
        <v>15</v>
      </c>
      <c r="D1277" s="6">
        <v>31</v>
      </c>
      <c r="E1277">
        <v>44545</v>
      </c>
      <c r="F1277" s="6">
        <v>11</v>
      </c>
      <c r="G1277" s="6">
        <v>31</v>
      </c>
      <c r="H1277">
        <v>44541</v>
      </c>
    </row>
    <row r="1278" spans="2:8" x14ac:dyDescent="0.25">
      <c r="B1278" s="3">
        <v>44540</v>
      </c>
      <c r="C1278" s="6">
        <v>16</v>
      </c>
      <c r="D1278" s="6">
        <v>31</v>
      </c>
      <c r="E1278">
        <v>44546</v>
      </c>
      <c r="F1278" s="6">
        <v>12</v>
      </c>
      <c r="G1278" s="6">
        <v>31</v>
      </c>
      <c r="H1278">
        <v>44542</v>
      </c>
    </row>
    <row r="1279" spans="2:8" x14ac:dyDescent="0.25">
      <c r="B1279" s="3">
        <v>44541</v>
      </c>
      <c r="D1279" s="6" t="s">
        <v>290</v>
      </c>
      <c r="E1279" t="s">
        <v>208</v>
      </c>
      <c r="F1279" s="6">
        <v>13</v>
      </c>
      <c r="G1279" s="6">
        <v>31</v>
      </c>
      <c r="H1279">
        <v>44543</v>
      </c>
    </row>
    <row r="1280" spans="2:8" x14ac:dyDescent="0.25">
      <c r="B1280" s="3">
        <v>44542</v>
      </c>
      <c r="D1280" s="6" t="s">
        <v>290</v>
      </c>
      <c r="E1280" t="s">
        <v>208</v>
      </c>
      <c r="G1280" s="6" t="s">
        <v>290</v>
      </c>
      <c r="H1280" t="s">
        <v>208</v>
      </c>
    </row>
    <row r="1281" spans="2:8" x14ac:dyDescent="0.25">
      <c r="B1281" s="3">
        <v>44543</v>
      </c>
      <c r="C1281" s="6">
        <v>17</v>
      </c>
      <c r="D1281" s="6">
        <v>33</v>
      </c>
      <c r="E1281">
        <v>44547</v>
      </c>
      <c r="F1281" s="6">
        <v>14</v>
      </c>
      <c r="G1281" s="6">
        <v>32</v>
      </c>
      <c r="H1281">
        <v>44544</v>
      </c>
    </row>
    <row r="1282" spans="2:8" x14ac:dyDescent="0.25">
      <c r="B1282" s="3">
        <v>44544</v>
      </c>
      <c r="C1282" s="6">
        <v>18</v>
      </c>
      <c r="D1282" s="6">
        <v>33</v>
      </c>
      <c r="E1282">
        <v>44548</v>
      </c>
      <c r="F1282" s="6">
        <v>15</v>
      </c>
      <c r="G1282" s="6">
        <v>32</v>
      </c>
      <c r="H1282">
        <v>44545</v>
      </c>
    </row>
    <row r="1283" spans="2:8" x14ac:dyDescent="0.25">
      <c r="B1283" s="3">
        <v>44545</v>
      </c>
      <c r="C1283" s="6">
        <v>19</v>
      </c>
      <c r="D1283" s="6">
        <v>33</v>
      </c>
      <c r="E1283">
        <v>44549</v>
      </c>
      <c r="F1283" s="6">
        <v>16</v>
      </c>
      <c r="G1283" s="6">
        <v>30</v>
      </c>
      <c r="H1283">
        <v>44546</v>
      </c>
    </row>
    <row r="1284" spans="2:8" x14ac:dyDescent="0.25">
      <c r="B1284" s="3">
        <v>44546</v>
      </c>
      <c r="C1284" s="6">
        <v>20</v>
      </c>
      <c r="D1284" s="6">
        <v>31</v>
      </c>
      <c r="E1284">
        <v>44550</v>
      </c>
      <c r="F1284" s="6">
        <v>17</v>
      </c>
      <c r="G1284" s="6">
        <v>30</v>
      </c>
      <c r="H1284">
        <v>44547</v>
      </c>
    </row>
    <row r="1285" spans="2:8" x14ac:dyDescent="0.25">
      <c r="B1285" s="3">
        <v>44547</v>
      </c>
      <c r="C1285" s="6">
        <v>21</v>
      </c>
      <c r="D1285" s="6">
        <v>31</v>
      </c>
      <c r="E1285">
        <v>44551</v>
      </c>
      <c r="F1285" s="6">
        <v>18</v>
      </c>
      <c r="G1285" s="6">
        <v>30</v>
      </c>
      <c r="H1285">
        <v>44548</v>
      </c>
    </row>
    <row r="1286" spans="2:8" x14ac:dyDescent="0.25">
      <c r="B1286" s="3">
        <v>44548</v>
      </c>
      <c r="D1286" s="6" t="s">
        <v>290</v>
      </c>
      <c r="E1286" t="s">
        <v>208</v>
      </c>
      <c r="F1286" s="6">
        <v>19</v>
      </c>
      <c r="G1286" s="6">
        <v>30</v>
      </c>
      <c r="H1286">
        <v>44549</v>
      </c>
    </row>
    <row r="1287" spans="2:8" x14ac:dyDescent="0.25">
      <c r="B1287" s="3">
        <v>44549</v>
      </c>
      <c r="D1287" s="6" t="s">
        <v>290</v>
      </c>
      <c r="E1287" t="s">
        <v>208</v>
      </c>
      <c r="G1287" s="6" t="s">
        <v>290</v>
      </c>
      <c r="H1287" t="s">
        <v>208</v>
      </c>
    </row>
    <row r="1288" spans="2:8" x14ac:dyDescent="0.25">
      <c r="B1288" s="3">
        <v>44550</v>
      </c>
      <c r="C1288" s="6">
        <v>1</v>
      </c>
      <c r="D1288" s="6">
        <v>33</v>
      </c>
      <c r="E1288">
        <v>44562</v>
      </c>
      <c r="F1288" s="6">
        <v>20</v>
      </c>
      <c r="G1288" s="6">
        <v>31</v>
      </c>
      <c r="H1288">
        <v>44550</v>
      </c>
    </row>
    <row r="1289" spans="2:8" x14ac:dyDescent="0.25">
      <c r="B1289" s="3">
        <v>44551</v>
      </c>
      <c r="C1289" s="6">
        <v>2</v>
      </c>
      <c r="D1289" s="6">
        <v>33</v>
      </c>
      <c r="E1289">
        <v>44563</v>
      </c>
      <c r="F1289" s="6">
        <v>21</v>
      </c>
      <c r="G1289" s="6">
        <v>29</v>
      </c>
      <c r="H1289">
        <v>44551</v>
      </c>
    </row>
    <row r="1290" spans="2:8" x14ac:dyDescent="0.25">
      <c r="B1290" s="3">
        <v>44552</v>
      </c>
      <c r="C1290" s="6">
        <v>3</v>
      </c>
      <c r="D1290" s="6">
        <v>33</v>
      </c>
      <c r="E1290">
        <v>44564</v>
      </c>
      <c r="F1290" s="6">
        <v>1</v>
      </c>
      <c r="G1290" s="6">
        <v>29</v>
      </c>
      <c r="H1290">
        <v>44562</v>
      </c>
    </row>
    <row r="1291" spans="2:8" x14ac:dyDescent="0.25">
      <c r="B1291" s="3">
        <v>44553</v>
      </c>
      <c r="D1291" s="6" t="s">
        <v>290</v>
      </c>
      <c r="E1291" t="s">
        <v>208</v>
      </c>
      <c r="G1291" s="6" t="s">
        <v>290</v>
      </c>
      <c r="H1291" t="s">
        <v>208</v>
      </c>
    </row>
    <row r="1292" spans="2:8" x14ac:dyDescent="0.25">
      <c r="B1292" s="3">
        <v>44554</v>
      </c>
      <c r="D1292" s="6" t="s">
        <v>290</v>
      </c>
      <c r="E1292" t="s">
        <v>208</v>
      </c>
      <c r="G1292" s="6" t="s">
        <v>290</v>
      </c>
      <c r="H1292" t="s">
        <v>208</v>
      </c>
    </row>
    <row r="1293" spans="2:8" x14ac:dyDescent="0.25">
      <c r="B1293" s="3">
        <v>44555</v>
      </c>
      <c r="D1293" s="6" t="s">
        <v>290</v>
      </c>
      <c r="E1293" t="s">
        <v>208</v>
      </c>
      <c r="G1293" s="6" t="s">
        <v>290</v>
      </c>
      <c r="H1293" t="s">
        <v>208</v>
      </c>
    </row>
    <row r="1294" spans="2:8" x14ac:dyDescent="0.25">
      <c r="B1294" s="3">
        <v>44556</v>
      </c>
      <c r="D1294" s="6" t="s">
        <v>290</v>
      </c>
      <c r="E1294" t="s">
        <v>208</v>
      </c>
      <c r="G1294" s="6" t="s">
        <v>290</v>
      </c>
      <c r="H1294" t="s">
        <v>208</v>
      </c>
    </row>
    <row r="1295" spans="2:8" x14ac:dyDescent="0.25">
      <c r="B1295" s="3">
        <v>44557</v>
      </c>
      <c r="C1295" s="6">
        <v>4</v>
      </c>
      <c r="D1295" s="6">
        <v>35</v>
      </c>
      <c r="E1295">
        <v>44565</v>
      </c>
      <c r="F1295" s="6">
        <v>2</v>
      </c>
      <c r="G1295" s="6">
        <v>33</v>
      </c>
      <c r="H1295">
        <v>44563</v>
      </c>
    </row>
    <row r="1296" spans="2:8" x14ac:dyDescent="0.25">
      <c r="B1296" s="3">
        <v>44558</v>
      </c>
      <c r="C1296" s="6">
        <v>5</v>
      </c>
      <c r="D1296" s="6">
        <v>35</v>
      </c>
      <c r="E1296">
        <v>44566</v>
      </c>
      <c r="F1296" s="6">
        <v>3</v>
      </c>
      <c r="G1296" s="6">
        <v>29</v>
      </c>
      <c r="H1296">
        <v>44564</v>
      </c>
    </row>
    <row r="1297" spans="2:8" x14ac:dyDescent="0.25">
      <c r="B1297" s="3">
        <v>44559</v>
      </c>
      <c r="C1297" s="6">
        <v>6</v>
      </c>
      <c r="D1297" s="6">
        <v>35</v>
      </c>
      <c r="E1297">
        <v>44567</v>
      </c>
      <c r="F1297" s="6">
        <v>4</v>
      </c>
      <c r="G1297" s="6">
        <v>29</v>
      </c>
      <c r="H1297">
        <v>44565</v>
      </c>
    </row>
    <row r="1298" spans="2:8" x14ac:dyDescent="0.25">
      <c r="B1298" s="3">
        <v>44560</v>
      </c>
      <c r="C1298" s="6">
        <v>7</v>
      </c>
      <c r="D1298" s="6">
        <v>31</v>
      </c>
      <c r="E1298">
        <v>44568</v>
      </c>
      <c r="F1298" s="6">
        <v>5</v>
      </c>
      <c r="G1298" s="6">
        <v>29</v>
      </c>
      <c r="H1298">
        <v>44566</v>
      </c>
    </row>
    <row r="1299" spans="2:8" x14ac:dyDescent="0.25">
      <c r="B1299" s="3">
        <v>44561</v>
      </c>
      <c r="D1299" s="6" t="s">
        <v>290</v>
      </c>
      <c r="E1299" t="s">
        <v>208</v>
      </c>
      <c r="G1299" s="6" t="s">
        <v>290</v>
      </c>
      <c r="H1299" t="s">
        <v>208</v>
      </c>
    </row>
    <row r="1300" spans="2:8" x14ac:dyDescent="0.25">
      <c r="B1300" s="3">
        <v>44562</v>
      </c>
      <c r="D1300" s="6" t="s">
        <v>290</v>
      </c>
      <c r="E1300" t="s">
        <v>208</v>
      </c>
      <c r="G1300" s="6" t="s">
        <v>290</v>
      </c>
      <c r="H1300" t="s">
        <v>208</v>
      </c>
    </row>
    <row r="1301" spans="2:8" x14ac:dyDescent="0.25">
      <c r="B1301" s="3">
        <v>44563</v>
      </c>
      <c r="D1301" s="6" t="s">
        <v>290</v>
      </c>
      <c r="E1301" t="s">
        <v>208</v>
      </c>
      <c r="G1301" s="6" t="s">
        <v>290</v>
      </c>
      <c r="H1301" t="s">
        <v>208</v>
      </c>
    </row>
    <row r="1302" spans="2:8" x14ac:dyDescent="0.25">
      <c r="B1302" s="3">
        <v>44564</v>
      </c>
      <c r="C1302" s="6">
        <v>8</v>
      </c>
      <c r="D1302" s="6">
        <v>34</v>
      </c>
      <c r="E1302">
        <v>44569</v>
      </c>
      <c r="F1302" s="6">
        <v>6</v>
      </c>
      <c r="G1302" s="6">
        <v>32</v>
      </c>
      <c r="H1302">
        <v>44567</v>
      </c>
    </row>
    <row r="1303" spans="2:8" x14ac:dyDescent="0.25">
      <c r="B1303" s="3">
        <v>44565</v>
      </c>
      <c r="C1303" s="6">
        <v>9</v>
      </c>
      <c r="D1303" s="6">
        <v>34</v>
      </c>
      <c r="E1303">
        <v>44570</v>
      </c>
      <c r="F1303" s="6">
        <v>7</v>
      </c>
      <c r="G1303" s="6">
        <v>32</v>
      </c>
      <c r="H1303">
        <v>44568</v>
      </c>
    </row>
    <row r="1304" spans="2:8" x14ac:dyDescent="0.25">
      <c r="B1304" s="3">
        <v>44566</v>
      </c>
      <c r="C1304" s="6">
        <v>10</v>
      </c>
      <c r="D1304" s="6">
        <v>34</v>
      </c>
      <c r="E1304">
        <v>44571</v>
      </c>
      <c r="F1304" s="6">
        <v>8</v>
      </c>
      <c r="G1304" s="6">
        <v>30</v>
      </c>
      <c r="H1304">
        <v>44569</v>
      </c>
    </row>
    <row r="1305" spans="2:8" x14ac:dyDescent="0.25">
      <c r="B1305" s="3">
        <v>44567</v>
      </c>
      <c r="C1305" s="6">
        <v>11</v>
      </c>
      <c r="D1305" s="6">
        <v>34</v>
      </c>
      <c r="E1305">
        <v>44572</v>
      </c>
      <c r="F1305" s="6">
        <v>9</v>
      </c>
      <c r="G1305" s="6">
        <v>30</v>
      </c>
      <c r="H1305">
        <v>44570</v>
      </c>
    </row>
    <row r="1306" spans="2:8" x14ac:dyDescent="0.25">
      <c r="B1306" s="3">
        <v>44568</v>
      </c>
      <c r="C1306" s="6">
        <v>12</v>
      </c>
      <c r="D1306" s="6">
        <v>32</v>
      </c>
      <c r="E1306">
        <v>44573</v>
      </c>
      <c r="F1306" s="6">
        <v>10</v>
      </c>
      <c r="G1306" s="6">
        <v>30</v>
      </c>
      <c r="H1306">
        <v>44571</v>
      </c>
    </row>
    <row r="1307" spans="2:8" x14ac:dyDescent="0.25">
      <c r="B1307" s="3">
        <v>44569</v>
      </c>
      <c r="D1307" s="6" t="s">
        <v>290</v>
      </c>
      <c r="E1307" t="s">
        <v>208</v>
      </c>
      <c r="F1307" s="6">
        <v>11</v>
      </c>
      <c r="G1307" s="6">
        <v>30</v>
      </c>
      <c r="H1307">
        <v>44572</v>
      </c>
    </row>
    <row r="1308" spans="2:8" x14ac:dyDescent="0.25">
      <c r="B1308" s="3">
        <v>44570</v>
      </c>
      <c r="D1308" s="6" t="s">
        <v>290</v>
      </c>
      <c r="E1308" t="s">
        <v>208</v>
      </c>
      <c r="G1308" s="6" t="s">
        <v>290</v>
      </c>
      <c r="H1308" t="s">
        <v>208</v>
      </c>
    </row>
    <row r="1309" spans="2:8" x14ac:dyDescent="0.25">
      <c r="B1309" s="3">
        <v>44571</v>
      </c>
      <c r="C1309" s="6">
        <v>13</v>
      </c>
      <c r="D1309" s="6">
        <v>34</v>
      </c>
      <c r="E1309">
        <v>44574</v>
      </c>
      <c r="F1309" s="6">
        <v>12</v>
      </c>
      <c r="G1309" s="6">
        <v>31</v>
      </c>
      <c r="H1309">
        <v>44573</v>
      </c>
    </row>
    <row r="1310" spans="2:8" x14ac:dyDescent="0.25">
      <c r="B1310" s="3">
        <v>44572</v>
      </c>
      <c r="C1310" s="6">
        <v>14</v>
      </c>
      <c r="D1310" s="6">
        <v>34</v>
      </c>
      <c r="E1310">
        <v>44575</v>
      </c>
      <c r="F1310" s="6">
        <v>13</v>
      </c>
      <c r="G1310" s="6">
        <v>31</v>
      </c>
      <c r="H1310">
        <v>44574</v>
      </c>
    </row>
    <row r="1311" spans="2:8" x14ac:dyDescent="0.25">
      <c r="B1311" s="3">
        <v>44573</v>
      </c>
      <c r="C1311" s="6">
        <v>15</v>
      </c>
      <c r="D1311" s="6">
        <v>34</v>
      </c>
      <c r="E1311">
        <v>44576</v>
      </c>
      <c r="F1311" s="6">
        <v>14</v>
      </c>
      <c r="G1311" s="6">
        <v>30</v>
      </c>
      <c r="H1311">
        <v>44575</v>
      </c>
    </row>
    <row r="1312" spans="2:8" x14ac:dyDescent="0.25">
      <c r="B1312" s="3">
        <v>44574</v>
      </c>
      <c r="C1312" s="6">
        <v>16</v>
      </c>
      <c r="D1312" s="6">
        <v>34</v>
      </c>
      <c r="E1312">
        <v>44577</v>
      </c>
      <c r="F1312" s="6">
        <v>15</v>
      </c>
      <c r="G1312" s="6">
        <v>30</v>
      </c>
      <c r="H1312">
        <v>44576</v>
      </c>
    </row>
    <row r="1313" spans="2:8" x14ac:dyDescent="0.25">
      <c r="B1313" s="3">
        <v>44575</v>
      </c>
      <c r="C1313" s="6">
        <v>17</v>
      </c>
      <c r="D1313" s="6">
        <v>32</v>
      </c>
      <c r="E1313">
        <v>44578</v>
      </c>
      <c r="F1313" s="6">
        <v>16</v>
      </c>
      <c r="G1313" s="6">
        <v>30</v>
      </c>
      <c r="H1313">
        <v>44577</v>
      </c>
    </row>
    <row r="1314" spans="2:8" x14ac:dyDescent="0.25">
      <c r="B1314" s="3">
        <v>44576</v>
      </c>
      <c r="D1314" s="6" t="s">
        <v>290</v>
      </c>
      <c r="E1314" t="s">
        <v>208</v>
      </c>
      <c r="G1314" s="6" t="s">
        <v>290</v>
      </c>
      <c r="H1314" t="s">
        <v>208</v>
      </c>
    </row>
    <row r="1315" spans="2:8" x14ac:dyDescent="0.25">
      <c r="B1315" s="3">
        <v>44577</v>
      </c>
      <c r="D1315" s="6" t="s">
        <v>290</v>
      </c>
      <c r="E1315" t="s">
        <v>208</v>
      </c>
      <c r="G1315" s="6" t="s">
        <v>290</v>
      </c>
      <c r="H1315" t="s">
        <v>208</v>
      </c>
    </row>
    <row r="1316" spans="2:8" x14ac:dyDescent="0.25">
      <c r="B1316" s="3">
        <v>44578</v>
      </c>
      <c r="D1316" s="6" t="s">
        <v>290</v>
      </c>
      <c r="E1316" t="s">
        <v>208</v>
      </c>
      <c r="G1316" s="6" t="s">
        <v>290</v>
      </c>
      <c r="H1316" t="s">
        <v>208</v>
      </c>
    </row>
    <row r="1317" spans="2:8" x14ac:dyDescent="0.25">
      <c r="B1317" s="3">
        <v>44579</v>
      </c>
      <c r="C1317" s="6">
        <v>18</v>
      </c>
      <c r="D1317" s="6">
        <v>35</v>
      </c>
      <c r="E1317">
        <v>44579</v>
      </c>
      <c r="F1317" s="6">
        <v>17</v>
      </c>
      <c r="G1317" s="6">
        <v>33</v>
      </c>
      <c r="H1317">
        <v>44578</v>
      </c>
    </row>
    <row r="1318" spans="2:8" x14ac:dyDescent="0.25">
      <c r="B1318" s="3">
        <v>44580</v>
      </c>
      <c r="C1318" s="6">
        <v>19</v>
      </c>
      <c r="D1318" s="6">
        <v>35</v>
      </c>
      <c r="E1318">
        <v>44580</v>
      </c>
      <c r="F1318" s="6">
        <v>18</v>
      </c>
      <c r="G1318" s="6">
        <v>33</v>
      </c>
      <c r="H1318">
        <v>44579</v>
      </c>
    </row>
    <row r="1319" spans="2:8" x14ac:dyDescent="0.25">
      <c r="B1319" s="3">
        <v>44581</v>
      </c>
      <c r="C1319" s="6">
        <v>20</v>
      </c>
      <c r="D1319" s="6">
        <v>35</v>
      </c>
      <c r="E1319">
        <v>44581</v>
      </c>
      <c r="F1319" s="6">
        <v>19</v>
      </c>
      <c r="G1319" s="6">
        <v>33</v>
      </c>
      <c r="H1319">
        <v>44580</v>
      </c>
    </row>
    <row r="1320" spans="2:8" x14ac:dyDescent="0.25">
      <c r="B1320" s="3">
        <v>44582</v>
      </c>
      <c r="C1320" s="6">
        <v>21</v>
      </c>
      <c r="D1320" s="6">
        <v>35</v>
      </c>
      <c r="E1320">
        <v>44582</v>
      </c>
      <c r="F1320" s="6">
        <v>20</v>
      </c>
      <c r="G1320" s="6">
        <v>32</v>
      </c>
      <c r="H1320">
        <v>44581</v>
      </c>
    </row>
    <row r="1321" spans="2:8" x14ac:dyDescent="0.25">
      <c r="B1321" s="3">
        <v>44583</v>
      </c>
      <c r="D1321" s="6" t="s">
        <v>290</v>
      </c>
      <c r="E1321" t="s">
        <v>208</v>
      </c>
      <c r="F1321" s="6">
        <v>21</v>
      </c>
      <c r="G1321" s="6">
        <v>32</v>
      </c>
      <c r="H1321">
        <v>44582</v>
      </c>
    </row>
    <row r="1322" spans="2:8" x14ac:dyDescent="0.25">
      <c r="B1322" s="3">
        <v>44584</v>
      </c>
      <c r="D1322" s="6" t="s">
        <v>290</v>
      </c>
      <c r="E1322" t="s">
        <v>208</v>
      </c>
      <c r="G1322" s="6" t="s">
        <v>290</v>
      </c>
      <c r="H1322" t="s">
        <v>208</v>
      </c>
    </row>
    <row r="1323" spans="2:8" x14ac:dyDescent="0.25">
      <c r="B1323" s="3">
        <v>44585</v>
      </c>
      <c r="C1323" s="6">
        <v>1</v>
      </c>
      <c r="D1323" s="6">
        <v>35</v>
      </c>
      <c r="E1323">
        <v>44593</v>
      </c>
      <c r="F1323" s="6">
        <v>1</v>
      </c>
      <c r="G1323" s="6">
        <v>33</v>
      </c>
      <c r="H1323">
        <v>44593</v>
      </c>
    </row>
    <row r="1324" spans="2:8" x14ac:dyDescent="0.25">
      <c r="B1324" s="3">
        <v>44586</v>
      </c>
      <c r="C1324" s="6">
        <v>2</v>
      </c>
      <c r="D1324" s="6">
        <v>35</v>
      </c>
      <c r="E1324">
        <v>44594</v>
      </c>
      <c r="F1324" s="6">
        <v>2</v>
      </c>
      <c r="G1324" s="6">
        <v>29</v>
      </c>
      <c r="H1324">
        <v>44594</v>
      </c>
    </row>
    <row r="1325" spans="2:8" x14ac:dyDescent="0.25">
      <c r="B1325" s="3">
        <v>44587</v>
      </c>
      <c r="C1325" s="6">
        <v>3</v>
      </c>
      <c r="D1325" s="6">
        <v>35</v>
      </c>
      <c r="E1325">
        <v>44595</v>
      </c>
      <c r="F1325" s="6">
        <v>3</v>
      </c>
      <c r="G1325" s="6">
        <v>29</v>
      </c>
      <c r="H1325">
        <v>44595</v>
      </c>
    </row>
    <row r="1326" spans="2:8" x14ac:dyDescent="0.25">
      <c r="B1326" s="3">
        <v>44588</v>
      </c>
      <c r="C1326" s="6">
        <v>4</v>
      </c>
      <c r="D1326" s="6">
        <v>31</v>
      </c>
      <c r="E1326">
        <v>44596</v>
      </c>
      <c r="G1326" s="6" t="s">
        <v>290</v>
      </c>
      <c r="H1326" t="s">
        <v>208</v>
      </c>
    </row>
    <row r="1327" spans="2:8" x14ac:dyDescent="0.25">
      <c r="B1327" s="3">
        <v>44589</v>
      </c>
      <c r="C1327" s="6">
        <v>5</v>
      </c>
      <c r="D1327" s="6">
        <v>31</v>
      </c>
      <c r="E1327">
        <v>44597</v>
      </c>
      <c r="F1327" s="6">
        <v>4</v>
      </c>
      <c r="G1327" s="6">
        <v>30</v>
      </c>
      <c r="H1327">
        <v>44596</v>
      </c>
    </row>
    <row r="1328" spans="2:8" x14ac:dyDescent="0.25">
      <c r="B1328" s="3">
        <v>44590</v>
      </c>
      <c r="D1328" s="6" t="s">
        <v>290</v>
      </c>
      <c r="E1328" t="s">
        <v>208</v>
      </c>
      <c r="G1328" s="6" t="s">
        <v>290</v>
      </c>
      <c r="H1328" t="s">
        <v>208</v>
      </c>
    </row>
    <row r="1329" spans="2:8" x14ac:dyDescent="0.25">
      <c r="B1329" s="3">
        <v>44591</v>
      </c>
      <c r="D1329" s="6" t="s">
        <v>290</v>
      </c>
      <c r="E1329" t="s">
        <v>208</v>
      </c>
      <c r="G1329" s="6" t="s">
        <v>290</v>
      </c>
      <c r="H1329" t="s">
        <v>208</v>
      </c>
    </row>
    <row r="1330" spans="2:8" x14ac:dyDescent="0.25">
      <c r="B1330" s="3">
        <v>44592</v>
      </c>
      <c r="C1330" s="6">
        <v>6</v>
      </c>
      <c r="D1330" s="6">
        <v>33</v>
      </c>
      <c r="E1330">
        <v>44598</v>
      </c>
      <c r="F1330" s="6">
        <v>5</v>
      </c>
      <c r="G1330" s="6">
        <v>32</v>
      </c>
      <c r="H1330">
        <v>44597</v>
      </c>
    </row>
    <row r="1331" spans="2:8" x14ac:dyDescent="0.25">
      <c r="B1331" s="3">
        <v>44593</v>
      </c>
      <c r="C1331" s="6">
        <v>7</v>
      </c>
      <c r="D1331" s="6">
        <v>33</v>
      </c>
      <c r="E1331">
        <v>44599</v>
      </c>
      <c r="F1331" s="6">
        <v>6</v>
      </c>
      <c r="G1331" s="6">
        <v>29</v>
      </c>
      <c r="H1331">
        <v>44598</v>
      </c>
    </row>
    <row r="1332" spans="2:8" x14ac:dyDescent="0.25">
      <c r="B1332" s="3">
        <v>44594</v>
      </c>
      <c r="C1332" s="6">
        <v>8</v>
      </c>
      <c r="D1332" s="6">
        <v>30</v>
      </c>
      <c r="E1332">
        <v>44600</v>
      </c>
      <c r="F1332" s="6">
        <v>7</v>
      </c>
      <c r="G1332" s="6">
        <v>29</v>
      </c>
      <c r="H1332">
        <v>44599</v>
      </c>
    </row>
    <row r="1333" spans="2:8" x14ac:dyDescent="0.25">
      <c r="B1333" s="3">
        <v>44595</v>
      </c>
      <c r="C1333" s="6">
        <v>9</v>
      </c>
      <c r="D1333" s="6">
        <v>30</v>
      </c>
      <c r="E1333">
        <v>44601</v>
      </c>
      <c r="F1333" s="6">
        <v>8</v>
      </c>
      <c r="G1333" s="6">
        <v>29</v>
      </c>
      <c r="H1333">
        <v>44600</v>
      </c>
    </row>
    <row r="1334" spans="2:8" x14ac:dyDescent="0.25">
      <c r="B1334" s="3">
        <v>44596</v>
      </c>
      <c r="C1334" s="6">
        <v>10</v>
      </c>
      <c r="D1334" s="6">
        <v>30</v>
      </c>
      <c r="E1334">
        <v>44602</v>
      </c>
      <c r="F1334" s="6">
        <v>9</v>
      </c>
      <c r="G1334" s="6">
        <v>29</v>
      </c>
      <c r="H1334">
        <v>44601</v>
      </c>
    </row>
    <row r="1335" spans="2:8" x14ac:dyDescent="0.25">
      <c r="B1335" s="3">
        <v>44597</v>
      </c>
      <c r="D1335" s="6" t="s">
        <v>290</v>
      </c>
      <c r="E1335" t="s">
        <v>208</v>
      </c>
      <c r="G1335" s="6" t="s">
        <v>290</v>
      </c>
      <c r="H1335" t="s">
        <v>208</v>
      </c>
    </row>
    <row r="1336" spans="2:8" x14ac:dyDescent="0.25">
      <c r="B1336" s="3">
        <v>44598</v>
      </c>
      <c r="D1336" s="6" t="s">
        <v>290</v>
      </c>
      <c r="E1336" t="s">
        <v>208</v>
      </c>
      <c r="G1336" s="6" t="s">
        <v>290</v>
      </c>
      <c r="H1336" t="s">
        <v>208</v>
      </c>
    </row>
    <row r="1337" spans="2:8" x14ac:dyDescent="0.25">
      <c r="B1337" s="3">
        <v>44599</v>
      </c>
      <c r="C1337" s="6">
        <v>11</v>
      </c>
      <c r="D1337" s="6">
        <v>32</v>
      </c>
      <c r="E1337">
        <v>44603</v>
      </c>
      <c r="F1337" s="6">
        <v>10</v>
      </c>
      <c r="G1337" s="6">
        <v>31</v>
      </c>
      <c r="H1337">
        <v>44602</v>
      </c>
    </row>
    <row r="1338" spans="2:8" x14ac:dyDescent="0.25">
      <c r="B1338" s="3">
        <v>44600</v>
      </c>
      <c r="C1338" s="6">
        <v>12</v>
      </c>
      <c r="D1338" s="6">
        <v>32</v>
      </c>
      <c r="E1338">
        <v>44604</v>
      </c>
      <c r="F1338" s="6">
        <v>11</v>
      </c>
      <c r="G1338" s="6">
        <v>31</v>
      </c>
      <c r="H1338">
        <v>44603</v>
      </c>
    </row>
    <row r="1339" spans="2:8" x14ac:dyDescent="0.25">
      <c r="B1339" s="3">
        <v>44601</v>
      </c>
      <c r="C1339" s="6">
        <v>13</v>
      </c>
      <c r="D1339" s="6">
        <v>30</v>
      </c>
      <c r="E1339">
        <v>44605</v>
      </c>
      <c r="F1339" s="6">
        <v>12</v>
      </c>
      <c r="G1339" s="6">
        <v>30</v>
      </c>
      <c r="H1339">
        <v>44604</v>
      </c>
    </row>
    <row r="1340" spans="2:8" x14ac:dyDescent="0.25">
      <c r="B1340" s="3">
        <v>44602</v>
      </c>
      <c r="C1340" s="6">
        <v>14</v>
      </c>
      <c r="D1340" s="6">
        <v>30</v>
      </c>
      <c r="E1340">
        <v>44606</v>
      </c>
      <c r="F1340" s="6">
        <v>13</v>
      </c>
      <c r="G1340" s="6">
        <v>30</v>
      </c>
      <c r="H1340">
        <v>44605</v>
      </c>
    </row>
    <row r="1341" spans="2:8" x14ac:dyDescent="0.25">
      <c r="B1341" s="3">
        <v>44603</v>
      </c>
      <c r="C1341" s="6">
        <v>15</v>
      </c>
      <c r="D1341" s="6">
        <v>30</v>
      </c>
      <c r="E1341">
        <v>44607</v>
      </c>
      <c r="F1341" s="6">
        <v>14</v>
      </c>
      <c r="G1341" s="6">
        <v>30</v>
      </c>
      <c r="H1341">
        <v>44606</v>
      </c>
    </row>
    <row r="1342" spans="2:8" x14ac:dyDescent="0.25">
      <c r="B1342" s="3">
        <v>44604</v>
      </c>
      <c r="D1342" s="6" t="s">
        <v>290</v>
      </c>
      <c r="E1342" t="s">
        <v>208</v>
      </c>
      <c r="G1342" s="6" t="s">
        <v>290</v>
      </c>
      <c r="H1342" t="s">
        <v>208</v>
      </c>
    </row>
    <row r="1343" spans="2:8" x14ac:dyDescent="0.25">
      <c r="B1343" s="3">
        <v>44605</v>
      </c>
      <c r="D1343" s="6" t="s">
        <v>290</v>
      </c>
      <c r="E1343" t="s">
        <v>208</v>
      </c>
      <c r="G1343" s="6" t="s">
        <v>290</v>
      </c>
      <c r="H1343" t="s">
        <v>208</v>
      </c>
    </row>
    <row r="1344" spans="2:8" x14ac:dyDescent="0.25">
      <c r="B1344" s="3">
        <v>44606</v>
      </c>
      <c r="C1344" s="6">
        <v>16</v>
      </c>
      <c r="D1344" s="6">
        <v>32</v>
      </c>
      <c r="E1344">
        <v>44608</v>
      </c>
      <c r="F1344" s="6">
        <v>15</v>
      </c>
      <c r="G1344" s="6">
        <v>32</v>
      </c>
      <c r="H1344">
        <v>44607</v>
      </c>
    </row>
    <row r="1345" spans="2:8" x14ac:dyDescent="0.25">
      <c r="B1345" s="3">
        <v>44607</v>
      </c>
      <c r="C1345" s="6">
        <v>17</v>
      </c>
      <c r="D1345" s="6">
        <v>32</v>
      </c>
      <c r="E1345">
        <v>44609</v>
      </c>
      <c r="F1345" s="6">
        <v>16</v>
      </c>
      <c r="G1345" s="6">
        <v>32</v>
      </c>
      <c r="H1345">
        <v>44608</v>
      </c>
    </row>
    <row r="1346" spans="2:8" x14ac:dyDescent="0.25">
      <c r="B1346" s="3">
        <v>44608</v>
      </c>
      <c r="C1346" s="6">
        <v>18</v>
      </c>
      <c r="D1346" s="6">
        <v>29</v>
      </c>
      <c r="E1346">
        <v>44610</v>
      </c>
      <c r="F1346" s="6">
        <v>17</v>
      </c>
      <c r="G1346" s="6">
        <v>29</v>
      </c>
      <c r="H1346">
        <v>44609</v>
      </c>
    </row>
    <row r="1347" spans="2:8" x14ac:dyDescent="0.25">
      <c r="B1347" s="3">
        <v>44609</v>
      </c>
      <c r="C1347" s="6">
        <v>19</v>
      </c>
      <c r="D1347" s="6">
        <v>29</v>
      </c>
      <c r="E1347">
        <v>44611</v>
      </c>
      <c r="F1347" s="6">
        <v>18</v>
      </c>
      <c r="G1347" s="6">
        <v>29</v>
      </c>
      <c r="H1347">
        <v>44610</v>
      </c>
    </row>
    <row r="1348" spans="2:8" x14ac:dyDescent="0.25">
      <c r="B1348" s="3">
        <v>44610</v>
      </c>
      <c r="C1348" s="6">
        <v>20</v>
      </c>
      <c r="D1348" s="6">
        <v>29</v>
      </c>
      <c r="E1348">
        <v>44612</v>
      </c>
      <c r="F1348" s="6">
        <v>19</v>
      </c>
      <c r="G1348" s="6">
        <v>29</v>
      </c>
      <c r="H1348">
        <v>44611</v>
      </c>
    </row>
    <row r="1349" spans="2:8" x14ac:dyDescent="0.25">
      <c r="B1349" s="3">
        <v>44611</v>
      </c>
      <c r="D1349" s="6" t="s">
        <v>290</v>
      </c>
      <c r="E1349" t="s">
        <v>208</v>
      </c>
      <c r="G1349" s="6" t="s">
        <v>290</v>
      </c>
      <c r="H1349" t="s">
        <v>208</v>
      </c>
    </row>
    <row r="1350" spans="2:8" x14ac:dyDescent="0.25">
      <c r="B1350" s="3">
        <v>44612</v>
      </c>
      <c r="D1350" s="6" t="s">
        <v>290</v>
      </c>
      <c r="E1350" t="s">
        <v>208</v>
      </c>
      <c r="G1350" s="6" t="s">
        <v>290</v>
      </c>
      <c r="H1350" t="s">
        <v>208</v>
      </c>
    </row>
    <row r="1351" spans="2:8" x14ac:dyDescent="0.25">
      <c r="B1351" s="3">
        <v>44613</v>
      </c>
      <c r="C1351" s="6">
        <v>21</v>
      </c>
      <c r="D1351" s="6">
        <v>31</v>
      </c>
      <c r="E1351">
        <v>44613</v>
      </c>
      <c r="F1351" s="6">
        <v>20</v>
      </c>
      <c r="G1351" s="6">
        <v>31</v>
      </c>
      <c r="H1351">
        <v>44612</v>
      </c>
    </row>
    <row r="1352" spans="2:8" x14ac:dyDescent="0.25">
      <c r="B1352" s="3">
        <v>44614</v>
      </c>
      <c r="C1352" s="6">
        <v>1</v>
      </c>
      <c r="D1352" s="6">
        <v>29</v>
      </c>
      <c r="E1352">
        <v>44621</v>
      </c>
      <c r="F1352" s="6">
        <v>21</v>
      </c>
      <c r="G1352" s="6">
        <v>31</v>
      </c>
      <c r="H1352">
        <v>44613</v>
      </c>
    </row>
    <row r="1353" spans="2:8" x14ac:dyDescent="0.25">
      <c r="B1353" s="3">
        <v>44615</v>
      </c>
      <c r="C1353" s="6">
        <v>2</v>
      </c>
      <c r="D1353" s="6">
        <v>29</v>
      </c>
      <c r="E1353">
        <v>44622</v>
      </c>
      <c r="F1353" s="6">
        <v>1</v>
      </c>
      <c r="G1353" s="6">
        <v>30</v>
      </c>
      <c r="H1353">
        <v>44621</v>
      </c>
    </row>
    <row r="1354" spans="2:8" x14ac:dyDescent="0.25">
      <c r="B1354" s="3">
        <v>44616</v>
      </c>
      <c r="C1354" s="6">
        <v>3</v>
      </c>
      <c r="D1354" s="6">
        <v>29</v>
      </c>
      <c r="E1354">
        <v>44623</v>
      </c>
      <c r="F1354" s="6">
        <v>2</v>
      </c>
      <c r="G1354" s="6">
        <v>30</v>
      </c>
      <c r="H1354">
        <v>44622</v>
      </c>
    </row>
    <row r="1355" spans="2:8" x14ac:dyDescent="0.25">
      <c r="B1355" s="3">
        <v>44617</v>
      </c>
      <c r="C1355" s="6">
        <v>4</v>
      </c>
      <c r="D1355" s="6">
        <v>29</v>
      </c>
      <c r="E1355">
        <v>44624</v>
      </c>
      <c r="F1355" s="6">
        <v>3</v>
      </c>
      <c r="G1355" s="6">
        <v>30</v>
      </c>
      <c r="H1355">
        <v>44623</v>
      </c>
    </row>
    <row r="1356" spans="2:8" x14ac:dyDescent="0.25">
      <c r="B1356" s="3">
        <v>44618</v>
      </c>
      <c r="D1356" s="6" t="s">
        <v>290</v>
      </c>
      <c r="E1356" t="s">
        <v>208</v>
      </c>
      <c r="G1356" s="6" t="s">
        <v>290</v>
      </c>
      <c r="H1356" t="s">
        <v>208</v>
      </c>
    </row>
    <row r="1357" spans="2:8" x14ac:dyDescent="0.25">
      <c r="B1357" s="3">
        <v>44619</v>
      </c>
      <c r="D1357" s="6" t="s">
        <v>290</v>
      </c>
      <c r="E1357" t="s">
        <v>208</v>
      </c>
      <c r="G1357" s="6" t="s">
        <v>290</v>
      </c>
      <c r="H1357" t="s">
        <v>208</v>
      </c>
    </row>
    <row r="1358" spans="2:8" x14ac:dyDescent="0.25">
      <c r="B1358" s="3">
        <v>44620</v>
      </c>
      <c r="C1358" s="6">
        <v>5</v>
      </c>
      <c r="D1358" s="6">
        <v>31</v>
      </c>
      <c r="E1358">
        <v>44625</v>
      </c>
      <c r="F1358" s="6">
        <v>4</v>
      </c>
      <c r="G1358" s="6">
        <v>31</v>
      </c>
      <c r="H1358">
        <v>44624</v>
      </c>
    </row>
    <row r="1359" spans="2:8" x14ac:dyDescent="0.25">
      <c r="B1359" s="3">
        <v>44621</v>
      </c>
      <c r="C1359" s="6">
        <v>6</v>
      </c>
      <c r="D1359" s="6">
        <v>29</v>
      </c>
      <c r="E1359">
        <v>44626</v>
      </c>
      <c r="F1359" s="6">
        <v>5</v>
      </c>
      <c r="G1359" s="6">
        <v>29</v>
      </c>
      <c r="H1359">
        <v>44625</v>
      </c>
    </row>
    <row r="1360" spans="2:8" x14ac:dyDescent="0.25">
      <c r="B1360" s="3">
        <v>44622</v>
      </c>
      <c r="C1360" s="6">
        <v>7</v>
      </c>
      <c r="D1360" s="6">
        <v>29</v>
      </c>
      <c r="E1360">
        <v>44627</v>
      </c>
      <c r="F1360" s="6">
        <v>6</v>
      </c>
      <c r="G1360" s="6">
        <v>29</v>
      </c>
      <c r="H1360">
        <v>44626</v>
      </c>
    </row>
    <row r="1361" spans="2:8" x14ac:dyDescent="0.25">
      <c r="B1361" s="3">
        <v>44623</v>
      </c>
      <c r="C1361" s="6">
        <v>8</v>
      </c>
      <c r="D1361" s="6">
        <v>29</v>
      </c>
      <c r="E1361">
        <v>44628</v>
      </c>
      <c r="F1361" s="6">
        <v>7</v>
      </c>
      <c r="G1361" s="6">
        <v>29</v>
      </c>
      <c r="H1361">
        <v>44627</v>
      </c>
    </row>
    <row r="1362" spans="2:8" x14ac:dyDescent="0.25">
      <c r="B1362" s="3">
        <v>44624</v>
      </c>
      <c r="C1362" s="6">
        <v>9</v>
      </c>
      <c r="D1362" s="6">
        <v>29</v>
      </c>
      <c r="E1362">
        <v>44629</v>
      </c>
      <c r="F1362" s="6">
        <v>8</v>
      </c>
      <c r="G1362" s="6">
        <v>29</v>
      </c>
      <c r="H1362">
        <v>44628</v>
      </c>
    </row>
    <row r="1363" spans="2:8" x14ac:dyDescent="0.25">
      <c r="B1363" s="3">
        <v>44625</v>
      </c>
      <c r="D1363" s="6" t="s">
        <v>290</v>
      </c>
      <c r="E1363" t="s">
        <v>208</v>
      </c>
      <c r="G1363" s="6" t="s">
        <v>290</v>
      </c>
      <c r="H1363" t="s">
        <v>208</v>
      </c>
    </row>
    <row r="1364" spans="2:8" x14ac:dyDescent="0.25">
      <c r="B1364" s="3">
        <v>44626</v>
      </c>
      <c r="D1364" s="6" t="s">
        <v>290</v>
      </c>
      <c r="E1364" t="s">
        <v>208</v>
      </c>
      <c r="G1364" s="6" t="s">
        <v>290</v>
      </c>
      <c r="H1364" t="s">
        <v>208</v>
      </c>
    </row>
    <row r="1365" spans="2:8" x14ac:dyDescent="0.25">
      <c r="B1365" s="3">
        <v>44627</v>
      </c>
      <c r="C1365" s="6">
        <v>10</v>
      </c>
      <c r="D1365" s="6">
        <v>31</v>
      </c>
      <c r="E1365">
        <v>44630</v>
      </c>
      <c r="F1365" s="6">
        <v>9</v>
      </c>
      <c r="G1365" s="6">
        <v>31</v>
      </c>
      <c r="H1365">
        <v>44629</v>
      </c>
    </row>
    <row r="1366" spans="2:8" x14ac:dyDescent="0.25">
      <c r="B1366" s="3">
        <v>44628</v>
      </c>
      <c r="C1366" s="6">
        <v>11</v>
      </c>
      <c r="D1366" s="6">
        <v>29</v>
      </c>
      <c r="E1366">
        <v>44631</v>
      </c>
      <c r="F1366" s="6">
        <v>10</v>
      </c>
      <c r="G1366" s="6">
        <v>29</v>
      </c>
      <c r="H1366">
        <v>44630</v>
      </c>
    </row>
    <row r="1367" spans="2:8" x14ac:dyDescent="0.25">
      <c r="B1367" s="3">
        <v>44629</v>
      </c>
      <c r="C1367" s="6">
        <v>12</v>
      </c>
      <c r="D1367" s="6">
        <v>29</v>
      </c>
      <c r="E1367">
        <v>44632</v>
      </c>
      <c r="G1367" s="6" t="s">
        <v>290</v>
      </c>
      <c r="H1367" t="s">
        <v>208</v>
      </c>
    </row>
    <row r="1368" spans="2:8" x14ac:dyDescent="0.25">
      <c r="B1368" s="3">
        <v>44630</v>
      </c>
      <c r="C1368" s="6">
        <v>13</v>
      </c>
      <c r="D1368" s="6">
        <v>29</v>
      </c>
      <c r="E1368">
        <v>44633</v>
      </c>
      <c r="F1368" s="6">
        <v>11</v>
      </c>
      <c r="G1368" s="6">
        <v>30</v>
      </c>
      <c r="H1368">
        <v>44631</v>
      </c>
    </row>
    <row r="1369" spans="2:8" x14ac:dyDescent="0.25">
      <c r="B1369" s="3">
        <v>44631</v>
      </c>
      <c r="C1369" s="6">
        <v>14</v>
      </c>
      <c r="D1369" s="6">
        <v>29</v>
      </c>
      <c r="E1369">
        <v>44634</v>
      </c>
      <c r="F1369" s="6">
        <v>12</v>
      </c>
      <c r="G1369" s="6">
        <v>30</v>
      </c>
      <c r="H1369">
        <v>44632</v>
      </c>
    </row>
    <row r="1370" spans="2:8" x14ac:dyDescent="0.25">
      <c r="B1370" s="3">
        <v>44632</v>
      </c>
      <c r="D1370" s="6" t="s">
        <v>290</v>
      </c>
      <c r="E1370" t="s">
        <v>208</v>
      </c>
      <c r="G1370" s="6" t="s">
        <v>290</v>
      </c>
      <c r="H1370" t="s">
        <v>208</v>
      </c>
    </row>
    <row r="1371" spans="2:8" x14ac:dyDescent="0.25">
      <c r="B1371" s="3">
        <v>44633</v>
      </c>
      <c r="D1371" s="6" t="s">
        <v>290</v>
      </c>
      <c r="E1371" t="s">
        <v>208</v>
      </c>
      <c r="G1371" s="6" t="s">
        <v>290</v>
      </c>
      <c r="H1371" t="s">
        <v>208</v>
      </c>
    </row>
    <row r="1372" spans="2:8" x14ac:dyDescent="0.25">
      <c r="B1372" s="3">
        <v>44634</v>
      </c>
      <c r="C1372" s="6">
        <v>15</v>
      </c>
      <c r="D1372" s="6">
        <v>31</v>
      </c>
      <c r="E1372">
        <v>44635</v>
      </c>
      <c r="F1372" s="6">
        <v>13</v>
      </c>
      <c r="G1372" s="6">
        <v>32</v>
      </c>
      <c r="H1372">
        <v>44633</v>
      </c>
    </row>
    <row r="1373" spans="2:8" x14ac:dyDescent="0.25">
      <c r="B1373" s="3">
        <v>44635</v>
      </c>
      <c r="C1373" s="6">
        <v>16</v>
      </c>
      <c r="D1373" s="6">
        <v>29</v>
      </c>
      <c r="E1373">
        <v>44636</v>
      </c>
      <c r="F1373" s="6">
        <v>14</v>
      </c>
      <c r="G1373" s="6">
        <v>32</v>
      </c>
      <c r="H1373">
        <v>44634</v>
      </c>
    </row>
    <row r="1374" spans="2:8" x14ac:dyDescent="0.25">
      <c r="B1374" s="3">
        <v>44636</v>
      </c>
      <c r="C1374" s="6">
        <v>17</v>
      </c>
      <c r="D1374" s="6">
        <v>29</v>
      </c>
      <c r="E1374">
        <v>44637</v>
      </c>
      <c r="F1374" s="6">
        <v>15</v>
      </c>
      <c r="G1374" s="6">
        <v>30</v>
      </c>
      <c r="H1374">
        <v>44635</v>
      </c>
    </row>
    <row r="1375" spans="2:8" x14ac:dyDescent="0.25">
      <c r="B1375" s="3">
        <v>44637</v>
      </c>
      <c r="C1375" s="6">
        <v>18</v>
      </c>
      <c r="D1375" s="6">
        <v>29</v>
      </c>
      <c r="E1375">
        <v>44638</v>
      </c>
      <c r="F1375" s="6">
        <v>16</v>
      </c>
      <c r="G1375" s="6">
        <v>30</v>
      </c>
      <c r="H1375">
        <v>44636</v>
      </c>
    </row>
    <row r="1376" spans="2:8" x14ac:dyDescent="0.25">
      <c r="B1376" s="3">
        <v>44638</v>
      </c>
      <c r="C1376" s="6">
        <v>19</v>
      </c>
      <c r="D1376" s="6">
        <v>29</v>
      </c>
      <c r="E1376">
        <v>44639</v>
      </c>
      <c r="F1376" s="6">
        <v>17</v>
      </c>
      <c r="G1376" s="6">
        <v>30</v>
      </c>
      <c r="H1376">
        <v>44637</v>
      </c>
    </row>
    <row r="1377" spans="2:8" x14ac:dyDescent="0.25">
      <c r="B1377" s="3">
        <v>44639</v>
      </c>
      <c r="D1377" s="6" t="s">
        <v>290</v>
      </c>
      <c r="E1377" t="s">
        <v>208</v>
      </c>
      <c r="G1377" s="6" t="s">
        <v>290</v>
      </c>
      <c r="H1377" t="s">
        <v>208</v>
      </c>
    </row>
    <row r="1378" spans="2:8" x14ac:dyDescent="0.25">
      <c r="B1378" s="3">
        <v>44640</v>
      </c>
      <c r="D1378" s="6" t="s">
        <v>290</v>
      </c>
      <c r="E1378" t="s">
        <v>208</v>
      </c>
      <c r="G1378" s="6" t="s">
        <v>290</v>
      </c>
      <c r="H1378" t="s">
        <v>208</v>
      </c>
    </row>
    <row r="1379" spans="2:8" x14ac:dyDescent="0.25">
      <c r="B1379" s="3">
        <v>44641</v>
      </c>
      <c r="C1379" s="6">
        <v>20</v>
      </c>
      <c r="D1379" s="6">
        <v>31</v>
      </c>
      <c r="E1379">
        <v>44640</v>
      </c>
      <c r="F1379" s="6">
        <v>18</v>
      </c>
      <c r="G1379" s="6">
        <v>32</v>
      </c>
      <c r="H1379">
        <v>44638</v>
      </c>
    </row>
    <row r="1380" spans="2:8" x14ac:dyDescent="0.25">
      <c r="B1380" s="3">
        <v>44642</v>
      </c>
      <c r="C1380" s="6">
        <v>21</v>
      </c>
      <c r="D1380" s="6">
        <v>29</v>
      </c>
      <c r="E1380">
        <v>44641</v>
      </c>
      <c r="F1380" s="6">
        <v>19</v>
      </c>
      <c r="G1380" s="6">
        <v>32</v>
      </c>
      <c r="H1380">
        <v>44639</v>
      </c>
    </row>
    <row r="1381" spans="2:8" x14ac:dyDescent="0.25">
      <c r="B1381" s="3">
        <v>44643</v>
      </c>
      <c r="C1381" s="6">
        <v>1</v>
      </c>
      <c r="D1381" s="6">
        <v>29</v>
      </c>
      <c r="E1381">
        <v>44652</v>
      </c>
      <c r="F1381" s="6">
        <v>20</v>
      </c>
      <c r="G1381" s="6">
        <v>30</v>
      </c>
      <c r="H1381">
        <v>44640</v>
      </c>
    </row>
    <row r="1382" spans="2:8" x14ac:dyDescent="0.25">
      <c r="B1382" s="3">
        <v>44644</v>
      </c>
      <c r="C1382" s="6">
        <v>2</v>
      </c>
      <c r="D1382" s="6">
        <v>29</v>
      </c>
      <c r="E1382">
        <v>44653</v>
      </c>
      <c r="F1382" s="6">
        <v>21</v>
      </c>
      <c r="G1382" s="6">
        <v>30</v>
      </c>
      <c r="H1382">
        <v>44641</v>
      </c>
    </row>
    <row r="1383" spans="2:8" x14ac:dyDescent="0.25">
      <c r="B1383" s="3">
        <v>44645</v>
      </c>
      <c r="C1383" s="6">
        <v>3</v>
      </c>
      <c r="D1383" s="6">
        <v>29</v>
      </c>
      <c r="E1383">
        <v>44654</v>
      </c>
      <c r="F1383" s="6">
        <v>1</v>
      </c>
      <c r="G1383" s="6">
        <v>30</v>
      </c>
      <c r="H1383">
        <v>44652</v>
      </c>
    </row>
    <row r="1384" spans="2:8" x14ac:dyDescent="0.25">
      <c r="B1384" s="3">
        <v>44646</v>
      </c>
      <c r="D1384" s="6" t="s">
        <v>290</v>
      </c>
      <c r="E1384" t="s">
        <v>208</v>
      </c>
      <c r="G1384" s="6" t="s">
        <v>290</v>
      </c>
      <c r="H1384" t="s">
        <v>208</v>
      </c>
    </row>
    <row r="1385" spans="2:8" x14ac:dyDescent="0.25">
      <c r="B1385" s="3">
        <v>44647</v>
      </c>
      <c r="D1385" s="6" t="s">
        <v>290</v>
      </c>
      <c r="E1385" t="s">
        <v>208</v>
      </c>
      <c r="G1385" s="6" t="s">
        <v>290</v>
      </c>
      <c r="H1385" t="s">
        <v>208</v>
      </c>
    </row>
    <row r="1386" spans="2:8" x14ac:dyDescent="0.25">
      <c r="B1386" s="3">
        <v>44648</v>
      </c>
      <c r="C1386" s="6">
        <v>4</v>
      </c>
      <c r="D1386" s="6">
        <v>31</v>
      </c>
      <c r="E1386">
        <v>44655</v>
      </c>
      <c r="F1386" s="6">
        <v>2</v>
      </c>
      <c r="G1386" s="6">
        <v>32</v>
      </c>
      <c r="H1386">
        <v>44653</v>
      </c>
    </row>
    <row r="1387" spans="2:8" x14ac:dyDescent="0.25">
      <c r="B1387" s="3">
        <v>44649</v>
      </c>
      <c r="C1387" s="6">
        <v>5</v>
      </c>
      <c r="D1387" s="6">
        <v>29</v>
      </c>
      <c r="E1387">
        <v>44656</v>
      </c>
      <c r="F1387" s="6">
        <v>3</v>
      </c>
      <c r="G1387" s="6">
        <v>32</v>
      </c>
      <c r="H1387">
        <v>44654</v>
      </c>
    </row>
    <row r="1388" spans="2:8" x14ac:dyDescent="0.25">
      <c r="B1388" s="3">
        <v>44650</v>
      </c>
      <c r="C1388" s="6">
        <v>6</v>
      </c>
      <c r="D1388" s="6">
        <v>29</v>
      </c>
      <c r="E1388">
        <v>44657</v>
      </c>
      <c r="F1388" s="6">
        <v>4</v>
      </c>
      <c r="G1388" s="6">
        <v>30</v>
      </c>
      <c r="H1388">
        <v>44655</v>
      </c>
    </row>
    <row r="1389" spans="2:8" x14ac:dyDescent="0.25">
      <c r="B1389" s="3">
        <v>44651</v>
      </c>
      <c r="C1389" s="6">
        <v>7</v>
      </c>
      <c r="D1389" s="6">
        <v>29</v>
      </c>
      <c r="E1389">
        <v>44658</v>
      </c>
      <c r="F1389" s="6">
        <v>5</v>
      </c>
      <c r="G1389" s="6">
        <v>30</v>
      </c>
      <c r="H1389">
        <v>44656</v>
      </c>
    </row>
    <row r="1390" spans="2:8" x14ac:dyDescent="0.25">
      <c r="B1390" s="3">
        <v>44652</v>
      </c>
      <c r="C1390" s="6">
        <v>8</v>
      </c>
      <c r="D1390" s="6">
        <v>29</v>
      </c>
      <c r="E1390">
        <v>44659</v>
      </c>
      <c r="F1390" s="6">
        <v>6</v>
      </c>
      <c r="G1390" s="6">
        <v>30</v>
      </c>
      <c r="H1390">
        <v>44657</v>
      </c>
    </row>
    <row r="1391" spans="2:8" x14ac:dyDescent="0.25">
      <c r="B1391" s="3">
        <v>44653</v>
      </c>
      <c r="D1391" s="6" t="s">
        <v>290</v>
      </c>
      <c r="E1391" t="s">
        <v>208</v>
      </c>
      <c r="G1391" s="6" t="s">
        <v>290</v>
      </c>
      <c r="H1391" t="s">
        <v>208</v>
      </c>
    </row>
    <row r="1392" spans="2:8" x14ac:dyDescent="0.25">
      <c r="B1392" s="3">
        <v>44654</v>
      </c>
      <c r="D1392" s="6" t="s">
        <v>290</v>
      </c>
      <c r="E1392" t="s">
        <v>208</v>
      </c>
      <c r="G1392" s="6" t="s">
        <v>290</v>
      </c>
      <c r="H1392" t="s">
        <v>208</v>
      </c>
    </row>
    <row r="1393" spans="2:8" x14ac:dyDescent="0.25">
      <c r="B1393" s="3">
        <v>44655</v>
      </c>
      <c r="C1393" s="6">
        <v>9</v>
      </c>
      <c r="D1393" s="6">
        <v>31</v>
      </c>
      <c r="E1393">
        <v>44660</v>
      </c>
      <c r="F1393" s="6">
        <v>7</v>
      </c>
      <c r="G1393" s="6">
        <v>32</v>
      </c>
      <c r="H1393">
        <v>44658</v>
      </c>
    </row>
    <row r="1394" spans="2:8" x14ac:dyDescent="0.25">
      <c r="B1394" s="3">
        <v>44656</v>
      </c>
      <c r="C1394" s="6">
        <v>10</v>
      </c>
      <c r="D1394" s="6">
        <v>29</v>
      </c>
      <c r="E1394">
        <v>44661</v>
      </c>
      <c r="F1394" s="6">
        <v>8</v>
      </c>
      <c r="G1394" s="6">
        <v>32</v>
      </c>
      <c r="H1394">
        <v>44659</v>
      </c>
    </row>
    <row r="1395" spans="2:8" x14ac:dyDescent="0.25">
      <c r="B1395" s="3">
        <v>44657</v>
      </c>
      <c r="C1395" s="6">
        <v>11</v>
      </c>
      <c r="D1395" s="6">
        <v>29</v>
      </c>
      <c r="E1395">
        <v>44662</v>
      </c>
      <c r="F1395" s="6">
        <v>9</v>
      </c>
      <c r="G1395" s="6">
        <v>30</v>
      </c>
      <c r="H1395">
        <v>44660</v>
      </c>
    </row>
    <row r="1396" spans="2:8" x14ac:dyDescent="0.25">
      <c r="B1396" s="3">
        <v>44658</v>
      </c>
      <c r="C1396" s="6">
        <v>12</v>
      </c>
      <c r="D1396" s="6">
        <v>29</v>
      </c>
      <c r="E1396">
        <v>44663</v>
      </c>
      <c r="F1396" s="6">
        <v>10</v>
      </c>
      <c r="G1396" s="6">
        <v>30</v>
      </c>
      <c r="H1396">
        <v>44661</v>
      </c>
    </row>
    <row r="1397" spans="2:8" x14ac:dyDescent="0.25">
      <c r="B1397" s="3">
        <v>44659</v>
      </c>
      <c r="C1397" s="6">
        <v>13</v>
      </c>
      <c r="D1397" s="6">
        <v>29</v>
      </c>
      <c r="E1397">
        <v>44664</v>
      </c>
      <c r="F1397" s="6">
        <v>11</v>
      </c>
      <c r="G1397" s="6">
        <v>29</v>
      </c>
      <c r="H1397">
        <v>44662</v>
      </c>
    </row>
    <row r="1398" spans="2:8" x14ac:dyDescent="0.25">
      <c r="B1398" s="3">
        <v>44660</v>
      </c>
      <c r="D1398" s="6" t="s">
        <v>290</v>
      </c>
      <c r="E1398" t="s">
        <v>208</v>
      </c>
      <c r="G1398" s="6" t="s">
        <v>290</v>
      </c>
      <c r="H1398" t="s">
        <v>208</v>
      </c>
    </row>
    <row r="1399" spans="2:8" x14ac:dyDescent="0.25">
      <c r="B1399" s="3">
        <v>44661</v>
      </c>
      <c r="D1399" s="6" t="s">
        <v>290</v>
      </c>
      <c r="E1399" t="s">
        <v>208</v>
      </c>
      <c r="G1399" s="6" t="s">
        <v>290</v>
      </c>
      <c r="H1399" t="s">
        <v>208</v>
      </c>
    </row>
    <row r="1400" spans="2:8" x14ac:dyDescent="0.25">
      <c r="B1400" s="3">
        <v>44662</v>
      </c>
      <c r="C1400" s="6">
        <v>14</v>
      </c>
      <c r="D1400" s="6">
        <v>31</v>
      </c>
      <c r="E1400">
        <v>44665</v>
      </c>
      <c r="F1400" s="6">
        <v>12</v>
      </c>
      <c r="G1400" s="6">
        <v>31</v>
      </c>
      <c r="H1400">
        <v>44663</v>
      </c>
    </row>
    <row r="1401" spans="2:8" x14ac:dyDescent="0.25">
      <c r="B1401" s="3">
        <v>44663</v>
      </c>
      <c r="C1401" s="6">
        <v>15</v>
      </c>
      <c r="D1401" s="6">
        <v>29</v>
      </c>
      <c r="E1401">
        <v>44666</v>
      </c>
      <c r="F1401" s="6">
        <v>13</v>
      </c>
      <c r="G1401" s="6">
        <v>29</v>
      </c>
      <c r="H1401">
        <v>44664</v>
      </c>
    </row>
    <row r="1402" spans="2:8" x14ac:dyDescent="0.25">
      <c r="B1402" s="3">
        <v>44664</v>
      </c>
      <c r="C1402" s="6">
        <v>16</v>
      </c>
      <c r="D1402" s="6">
        <v>29</v>
      </c>
      <c r="E1402">
        <v>44667</v>
      </c>
      <c r="F1402" s="6">
        <v>14</v>
      </c>
      <c r="G1402" s="6">
        <v>29</v>
      </c>
      <c r="H1402">
        <v>44665</v>
      </c>
    </row>
    <row r="1403" spans="2:8" x14ac:dyDescent="0.25">
      <c r="B1403" s="3">
        <v>44665</v>
      </c>
      <c r="C1403" s="6">
        <v>17</v>
      </c>
      <c r="D1403" s="6">
        <v>29</v>
      </c>
      <c r="E1403">
        <v>44668</v>
      </c>
      <c r="F1403" s="6">
        <v>15</v>
      </c>
      <c r="G1403" s="6">
        <v>29</v>
      </c>
      <c r="H1403">
        <v>44666</v>
      </c>
    </row>
    <row r="1404" spans="2:8" x14ac:dyDescent="0.25">
      <c r="B1404" s="3">
        <v>44666</v>
      </c>
      <c r="C1404" s="6">
        <v>18</v>
      </c>
      <c r="D1404" s="6">
        <v>29</v>
      </c>
      <c r="E1404">
        <v>44669</v>
      </c>
      <c r="G1404" s="6" t="s">
        <v>290</v>
      </c>
      <c r="H1404" t="s">
        <v>208</v>
      </c>
    </row>
    <row r="1405" spans="2:8" x14ac:dyDescent="0.25">
      <c r="B1405" s="3">
        <v>44667</v>
      </c>
      <c r="D1405" s="6" t="s">
        <v>290</v>
      </c>
      <c r="E1405" t="s">
        <v>208</v>
      </c>
      <c r="G1405" s="6" t="s">
        <v>290</v>
      </c>
      <c r="H1405" t="s">
        <v>208</v>
      </c>
    </row>
    <row r="1406" spans="2:8" x14ac:dyDescent="0.25">
      <c r="B1406" s="3">
        <v>44668</v>
      </c>
      <c r="D1406" s="6" t="s">
        <v>290</v>
      </c>
      <c r="E1406" t="s">
        <v>208</v>
      </c>
      <c r="G1406" s="6" t="s">
        <v>290</v>
      </c>
      <c r="H1406" t="s">
        <v>208</v>
      </c>
    </row>
    <row r="1407" spans="2:8" x14ac:dyDescent="0.25">
      <c r="B1407" s="3">
        <v>44669</v>
      </c>
      <c r="C1407" s="6">
        <v>19</v>
      </c>
      <c r="D1407" s="6">
        <v>31</v>
      </c>
      <c r="E1407">
        <v>44670</v>
      </c>
      <c r="F1407" s="6">
        <v>16</v>
      </c>
      <c r="G1407" s="6">
        <v>32</v>
      </c>
      <c r="H1407">
        <v>44667</v>
      </c>
    </row>
    <row r="1408" spans="2:8" x14ac:dyDescent="0.25">
      <c r="B1408" s="3">
        <v>44670</v>
      </c>
      <c r="C1408" s="6">
        <v>20</v>
      </c>
      <c r="D1408" s="6">
        <v>29</v>
      </c>
      <c r="E1408">
        <v>44671</v>
      </c>
      <c r="F1408" s="6">
        <v>17</v>
      </c>
      <c r="G1408" s="6">
        <v>32</v>
      </c>
      <c r="H1408">
        <v>44668</v>
      </c>
    </row>
    <row r="1409" spans="2:8" x14ac:dyDescent="0.25">
      <c r="B1409" s="3">
        <v>44671</v>
      </c>
      <c r="C1409" s="6">
        <v>21</v>
      </c>
      <c r="D1409" s="6">
        <v>29</v>
      </c>
      <c r="E1409">
        <v>44672</v>
      </c>
      <c r="F1409" s="6">
        <v>18</v>
      </c>
      <c r="G1409" s="6">
        <v>30</v>
      </c>
      <c r="H1409">
        <v>44669</v>
      </c>
    </row>
    <row r="1410" spans="2:8" x14ac:dyDescent="0.25">
      <c r="B1410" s="3">
        <v>44672</v>
      </c>
      <c r="C1410" s="6">
        <v>1</v>
      </c>
      <c r="D1410" s="6">
        <v>29</v>
      </c>
      <c r="E1410">
        <v>44682</v>
      </c>
      <c r="F1410" s="6">
        <v>19</v>
      </c>
      <c r="G1410" s="6">
        <v>30</v>
      </c>
      <c r="H1410">
        <v>44670</v>
      </c>
    </row>
    <row r="1411" spans="2:8" x14ac:dyDescent="0.25">
      <c r="B1411" s="3">
        <v>44673</v>
      </c>
      <c r="C1411" s="6">
        <v>2</v>
      </c>
      <c r="D1411" s="6">
        <v>29</v>
      </c>
      <c r="E1411">
        <v>44683</v>
      </c>
      <c r="F1411" s="6">
        <v>20</v>
      </c>
      <c r="G1411" s="6">
        <v>30</v>
      </c>
      <c r="H1411">
        <v>44671</v>
      </c>
    </row>
    <row r="1412" spans="2:8" x14ac:dyDescent="0.25">
      <c r="B1412" s="3">
        <v>44674</v>
      </c>
      <c r="D1412" s="6" t="s">
        <v>290</v>
      </c>
      <c r="E1412" t="s">
        <v>208</v>
      </c>
      <c r="G1412" s="6" t="s">
        <v>290</v>
      </c>
      <c r="H1412" t="s">
        <v>208</v>
      </c>
    </row>
    <row r="1413" spans="2:8" x14ac:dyDescent="0.25">
      <c r="B1413" s="3">
        <v>44675</v>
      </c>
      <c r="D1413" s="6" t="s">
        <v>290</v>
      </c>
      <c r="E1413" t="s">
        <v>208</v>
      </c>
      <c r="G1413" s="6" t="s">
        <v>290</v>
      </c>
      <c r="H1413" t="s">
        <v>208</v>
      </c>
    </row>
    <row r="1414" spans="2:8" x14ac:dyDescent="0.25">
      <c r="B1414" s="3">
        <v>44676</v>
      </c>
      <c r="C1414" s="6">
        <v>3</v>
      </c>
      <c r="D1414" s="6">
        <v>31</v>
      </c>
      <c r="E1414">
        <v>44684</v>
      </c>
      <c r="F1414" s="6">
        <v>21</v>
      </c>
      <c r="G1414" s="6">
        <v>32</v>
      </c>
      <c r="H1414">
        <v>44672</v>
      </c>
    </row>
    <row r="1415" spans="2:8" x14ac:dyDescent="0.25">
      <c r="B1415" s="3">
        <v>44677</v>
      </c>
      <c r="C1415" s="6">
        <v>4</v>
      </c>
      <c r="D1415" s="6">
        <v>29</v>
      </c>
      <c r="E1415">
        <v>44685</v>
      </c>
      <c r="F1415" s="6">
        <v>1</v>
      </c>
      <c r="G1415" s="6">
        <v>32</v>
      </c>
      <c r="H1415">
        <v>44682</v>
      </c>
    </row>
    <row r="1416" spans="2:8" x14ac:dyDescent="0.25">
      <c r="B1416" s="3">
        <v>44678</v>
      </c>
      <c r="C1416" s="6">
        <v>5</v>
      </c>
      <c r="D1416" s="6">
        <v>29</v>
      </c>
      <c r="E1416">
        <v>44686</v>
      </c>
      <c r="F1416" s="6">
        <v>2</v>
      </c>
      <c r="G1416" s="6">
        <v>30</v>
      </c>
      <c r="H1416">
        <v>44683</v>
      </c>
    </row>
    <row r="1417" spans="2:8" x14ac:dyDescent="0.25">
      <c r="B1417" s="3">
        <v>44679</v>
      </c>
      <c r="C1417" s="6">
        <v>6</v>
      </c>
      <c r="D1417" s="6">
        <v>29</v>
      </c>
      <c r="E1417">
        <v>44687</v>
      </c>
      <c r="F1417" s="6">
        <v>3</v>
      </c>
      <c r="G1417" s="6">
        <v>30</v>
      </c>
      <c r="H1417">
        <v>44684</v>
      </c>
    </row>
    <row r="1418" spans="2:8" x14ac:dyDescent="0.25">
      <c r="B1418" s="3">
        <v>44680</v>
      </c>
      <c r="C1418" s="6">
        <v>7</v>
      </c>
      <c r="D1418" s="6">
        <v>29</v>
      </c>
      <c r="E1418">
        <v>44688</v>
      </c>
      <c r="F1418" s="6">
        <v>4</v>
      </c>
      <c r="G1418" s="6">
        <v>30</v>
      </c>
      <c r="H1418">
        <v>44685</v>
      </c>
    </row>
    <row r="1419" spans="2:8" x14ac:dyDescent="0.25">
      <c r="B1419" s="3">
        <v>44681</v>
      </c>
      <c r="D1419" s="6" t="s">
        <v>290</v>
      </c>
      <c r="E1419" t="s">
        <v>208</v>
      </c>
      <c r="G1419" s="6" t="s">
        <v>290</v>
      </c>
      <c r="H1419" t="s">
        <v>208</v>
      </c>
    </row>
    <row r="1420" spans="2:8" x14ac:dyDescent="0.25">
      <c r="B1420" s="3">
        <v>44682</v>
      </c>
      <c r="D1420" s="6" t="s">
        <v>290</v>
      </c>
      <c r="E1420" t="s">
        <v>208</v>
      </c>
      <c r="G1420" s="6" t="s">
        <v>290</v>
      </c>
      <c r="H1420" t="s">
        <v>208</v>
      </c>
    </row>
    <row r="1421" spans="2:8" x14ac:dyDescent="0.25">
      <c r="B1421" s="3">
        <v>44683</v>
      </c>
      <c r="C1421" s="6">
        <v>8</v>
      </c>
      <c r="D1421" s="6">
        <v>31</v>
      </c>
      <c r="E1421">
        <v>44689</v>
      </c>
      <c r="F1421" s="6">
        <v>5</v>
      </c>
      <c r="G1421" s="6">
        <v>32</v>
      </c>
      <c r="H1421">
        <v>44686</v>
      </c>
    </row>
    <row r="1422" spans="2:8" x14ac:dyDescent="0.25">
      <c r="B1422" s="3">
        <v>44684</v>
      </c>
      <c r="C1422" s="6">
        <v>9</v>
      </c>
      <c r="D1422" s="6">
        <v>29</v>
      </c>
      <c r="E1422">
        <v>44690</v>
      </c>
      <c r="F1422" s="6">
        <v>6</v>
      </c>
      <c r="G1422" s="6">
        <v>32</v>
      </c>
      <c r="H1422">
        <v>44687</v>
      </c>
    </row>
    <row r="1423" spans="2:8" x14ac:dyDescent="0.25">
      <c r="B1423" s="3">
        <v>44685</v>
      </c>
      <c r="C1423" s="6">
        <v>10</v>
      </c>
      <c r="D1423" s="6">
        <v>29</v>
      </c>
      <c r="E1423">
        <v>44691</v>
      </c>
      <c r="F1423" s="6">
        <v>7</v>
      </c>
      <c r="G1423" s="6">
        <v>30</v>
      </c>
      <c r="H1423">
        <v>44688</v>
      </c>
    </row>
    <row r="1424" spans="2:8" x14ac:dyDescent="0.25">
      <c r="B1424" s="3">
        <v>44686</v>
      </c>
      <c r="C1424" s="6">
        <v>11</v>
      </c>
      <c r="D1424" s="6">
        <v>29</v>
      </c>
      <c r="E1424">
        <v>44692</v>
      </c>
      <c r="F1424" s="6">
        <v>8</v>
      </c>
      <c r="G1424" s="6">
        <v>30</v>
      </c>
      <c r="H1424">
        <v>44689</v>
      </c>
    </row>
    <row r="1425" spans="2:8" x14ac:dyDescent="0.25">
      <c r="B1425" s="3">
        <v>44687</v>
      </c>
      <c r="C1425" s="6">
        <v>12</v>
      </c>
      <c r="D1425" s="6">
        <v>29</v>
      </c>
      <c r="E1425">
        <v>44693</v>
      </c>
      <c r="F1425" s="6">
        <v>9</v>
      </c>
      <c r="G1425" s="6">
        <v>30</v>
      </c>
      <c r="H1425">
        <v>44690</v>
      </c>
    </row>
    <row r="1426" spans="2:8" x14ac:dyDescent="0.25">
      <c r="B1426" s="3">
        <v>44688</v>
      </c>
      <c r="D1426" s="6" t="s">
        <v>290</v>
      </c>
      <c r="E1426" t="s">
        <v>208</v>
      </c>
      <c r="G1426" s="6" t="s">
        <v>290</v>
      </c>
      <c r="H1426" t="s">
        <v>208</v>
      </c>
    </row>
    <row r="1427" spans="2:8" x14ac:dyDescent="0.25">
      <c r="B1427" s="3">
        <v>44689</v>
      </c>
      <c r="D1427" s="6" t="s">
        <v>290</v>
      </c>
      <c r="E1427" t="s">
        <v>208</v>
      </c>
      <c r="G1427" s="6" t="s">
        <v>290</v>
      </c>
      <c r="H1427" t="s">
        <v>208</v>
      </c>
    </row>
    <row r="1428" spans="2:8" x14ac:dyDescent="0.25">
      <c r="B1428" s="3">
        <v>44690</v>
      </c>
      <c r="C1428" s="6">
        <v>13</v>
      </c>
      <c r="D1428" s="6">
        <v>31</v>
      </c>
      <c r="E1428">
        <v>44694</v>
      </c>
      <c r="F1428" s="6">
        <v>10</v>
      </c>
      <c r="G1428" s="6">
        <v>32</v>
      </c>
      <c r="H1428">
        <v>44691</v>
      </c>
    </row>
    <row r="1429" spans="2:8" x14ac:dyDescent="0.25">
      <c r="B1429" s="3">
        <v>44691</v>
      </c>
      <c r="C1429" s="6">
        <v>14</v>
      </c>
      <c r="D1429" s="6">
        <v>29</v>
      </c>
      <c r="E1429">
        <v>44695</v>
      </c>
      <c r="F1429" s="6">
        <v>11</v>
      </c>
      <c r="G1429" s="6">
        <v>32</v>
      </c>
      <c r="H1429">
        <v>44692</v>
      </c>
    </row>
    <row r="1430" spans="2:8" x14ac:dyDescent="0.25">
      <c r="B1430" s="3">
        <v>44692</v>
      </c>
      <c r="C1430" s="6">
        <v>15</v>
      </c>
      <c r="D1430" s="6">
        <v>29</v>
      </c>
      <c r="E1430">
        <v>44696</v>
      </c>
      <c r="F1430" s="6">
        <v>12</v>
      </c>
      <c r="G1430" s="6">
        <v>30</v>
      </c>
      <c r="H1430">
        <v>44693</v>
      </c>
    </row>
    <row r="1431" spans="2:8" x14ac:dyDescent="0.25">
      <c r="B1431" s="3">
        <v>44693</v>
      </c>
      <c r="C1431" s="6">
        <v>16</v>
      </c>
      <c r="D1431" s="6">
        <v>29</v>
      </c>
      <c r="E1431">
        <v>44697</v>
      </c>
      <c r="F1431" s="6">
        <v>13</v>
      </c>
      <c r="G1431" s="6">
        <v>30</v>
      </c>
      <c r="H1431">
        <v>44694</v>
      </c>
    </row>
    <row r="1432" spans="2:8" x14ac:dyDescent="0.25">
      <c r="B1432" s="3">
        <v>44694</v>
      </c>
      <c r="C1432" s="6">
        <v>17</v>
      </c>
      <c r="D1432" s="6">
        <v>29</v>
      </c>
      <c r="E1432">
        <v>44698</v>
      </c>
      <c r="F1432" s="6">
        <v>14</v>
      </c>
      <c r="G1432" s="6">
        <v>30</v>
      </c>
      <c r="H1432">
        <v>44695</v>
      </c>
    </row>
    <row r="1433" spans="2:8" x14ac:dyDescent="0.25">
      <c r="B1433" s="3">
        <v>44695</v>
      </c>
      <c r="D1433" s="6" t="s">
        <v>290</v>
      </c>
      <c r="E1433" t="s">
        <v>208</v>
      </c>
      <c r="G1433" s="6" t="s">
        <v>290</v>
      </c>
      <c r="H1433" t="s">
        <v>208</v>
      </c>
    </row>
    <row r="1434" spans="2:8" x14ac:dyDescent="0.25">
      <c r="B1434" s="3">
        <v>44696</v>
      </c>
      <c r="D1434" s="6" t="s">
        <v>290</v>
      </c>
      <c r="E1434" t="s">
        <v>208</v>
      </c>
      <c r="G1434" s="6" t="s">
        <v>290</v>
      </c>
      <c r="H1434" t="s">
        <v>208</v>
      </c>
    </row>
    <row r="1435" spans="2:8" x14ac:dyDescent="0.25">
      <c r="B1435" s="3">
        <v>44697</v>
      </c>
      <c r="C1435" s="6">
        <v>18</v>
      </c>
      <c r="D1435" s="6">
        <v>31</v>
      </c>
      <c r="E1435">
        <v>44699</v>
      </c>
      <c r="F1435" s="6">
        <v>15</v>
      </c>
      <c r="G1435" s="6">
        <v>32</v>
      </c>
      <c r="H1435">
        <v>44696</v>
      </c>
    </row>
    <row r="1436" spans="2:8" x14ac:dyDescent="0.25">
      <c r="B1436" s="3">
        <v>44698</v>
      </c>
      <c r="C1436" s="6">
        <v>19</v>
      </c>
      <c r="D1436" s="6">
        <v>29</v>
      </c>
      <c r="E1436">
        <v>44700</v>
      </c>
      <c r="F1436" s="6">
        <v>16</v>
      </c>
      <c r="G1436" s="6">
        <v>29</v>
      </c>
      <c r="H1436">
        <v>44697</v>
      </c>
    </row>
    <row r="1437" spans="2:8" x14ac:dyDescent="0.25">
      <c r="B1437" s="3">
        <v>44699</v>
      </c>
      <c r="C1437" s="6">
        <v>20</v>
      </c>
      <c r="D1437" s="6">
        <v>29</v>
      </c>
      <c r="E1437">
        <v>44701</v>
      </c>
      <c r="F1437" s="6">
        <v>17</v>
      </c>
      <c r="G1437" s="6">
        <v>29</v>
      </c>
      <c r="H1437">
        <v>44698</v>
      </c>
    </row>
    <row r="1438" spans="2:8" x14ac:dyDescent="0.25">
      <c r="B1438" s="3">
        <v>44700</v>
      </c>
      <c r="C1438" s="6">
        <v>21</v>
      </c>
      <c r="D1438" s="6">
        <v>29</v>
      </c>
      <c r="E1438">
        <v>44702</v>
      </c>
      <c r="F1438" s="6">
        <v>18</v>
      </c>
      <c r="G1438" s="6">
        <v>29</v>
      </c>
      <c r="H1438">
        <v>44699</v>
      </c>
    </row>
    <row r="1439" spans="2:8" x14ac:dyDescent="0.25">
      <c r="B1439" s="3">
        <v>44701</v>
      </c>
      <c r="C1439" s="6">
        <v>1</v>
      </c>
      <c r="D1439" s="6">
        <v>29</v>
      </c>
      <c r="E1439">
        <v>44713</v>
      </c>
      <c r="F1439" s="6">
        <v>19</v>
      </c>
      <c r="G1439" s="6">
        <v>29</v>
      </c>
      <c r="H1439">
        <v>44700</v>
      </c>
    </row>
    <row r="1440" spans="2:8" x14ac:dyDescent="0.25">
      <c r="B1440" s="3">
        <v>44702</v>
      </c>
      <c r="D1440" s="6" t="s">
        <v>290</v>
      </c>
      <c r="E1440" t="s">
        <v>208</v>
      </c>
      <c r="G1440" s="6" t="s">
        <v>290</v>
      </c>
      <c r="H1440" t="s">
        <v>208</v>
      </c>
    </row>
    <row r="1441" spans="2:8" x14ac:dyDescent="0.25">
      <c r="B1441" s="3">
        <v>44703</v>
      </c>
      <c r="D1441" s="6" t="s">
        <v>290</v>
      </c>
      <c r="E1441" t="s">
        <v>208</v>
      </c>
      <c r="G1441" s="6" t="s">
        <v>290</v>
      </c>
      <c r="H1441" t="s">
        <v>208</v>
      </c>
    </row>
    <row r="1442" spans="2:8" x14ac:dyDescent="0.25">
      <c r="B1442" s="3">
        <v>44704</v>
      </c>
      <c r="C1442" s="6">
        <v>2</v>
      </c>
      <c r="D1442" s="6">
        <v>31</v>
      </c>
      <c r="E1442">
        <v>44714</v>
      </c>
      <c r="F1442" s="6">
        <v>20</v>
      </c>
      <c r="G1442" s="6">
        <v>31</v>
      </c>
      <c r="H1442">
        <v>44701</v>
      </c>
    </row>
    <row r="1443" spans="2:8" x14ac:dyDescent="0.25">
      <c r="B1443" s="3">
        <v>44705</v>
      </c>
      <c r="C1443" s="6">
        <v>3</v>
      </c>
      <c r="D1443" s="6">
        <v>29</v>
      </c>
      <c r="E1443">
        <v>44715</v>
      </c>
      <c r="F1443" s="6">
        <v>21</v>
      </c>
      <c r="G1443" s="6">
        <v>29</v>
      </c>
      <c r="H1443">
        <v>44702</v>
      </c>
    </row>
    <row r="1444" spans="2:8" x14ac:dyDescent="0.25">
      <c r="B1444" s="3">
        <v>44706</v>
      </c>
      <c r="C1444" s="6">
        <v>4</v>
      </c>
      <c r="D1444" s="6">
        <v>29</v>
      </c>
      <c r="E1444">
        <v>44716</v>
      </c>
      <c r="F1444" s="6">
        <v>1</v>
      </c>
      <c r="G1444" s="6">
        <v>29</v>
      </c>
      <c r="H1444">
        <v>44713</v>
      </c>
    </row>
    <row r="1445" spans="2:8" x14ac:dyDescent="0.25">
      <c r="B1445" s="3">
        <v>44707</v>
      </c>
      <c r="C1445" s="6">
        <v>5</v>
      </c>
      <c r="D1445" s="6">
        <v>29</v>
      </c>
      <c r="E1445">
        <v>44717</v>
      </c>
      <c r="F1445" s="6">
        <v>2</v>
      </c>
      <c r="G1445" s="6">
        <v>29</v>
      </c>
      <c r="H1445">
        <v>44714</v>
      </c>
    </row>
    <row r="1446" spans="2:8" x14ac:dyDescent="0.25">
      <c r="B1446" s="3">
        <v>44708</v>
      </c>
      <c r="C1446" s="6">
        <v>6</v>
      </c>
      <c r="D1446" s="6">
        <v>29</v>
      </c>
      <c r="E1446">
        <v>44718</v>
      </c>
      <c r="F1446" s="6">
        <v>3</v>
      </c>
      <c r="G1446" s="6">
        <v>29</v>
      </c>
      <c r="H1446">
        <v>44715</v>
      </c>
    </row>
    <row r="1447" spans="2:8" x14ac:dyDescent="0.25">
      <c r="B1447" s="3">
        <v>44709</v>
      </c>
      <c r="D1447" s="6" t="s">
        <v>290</v>
      </c>
      <c r="E1447" t="s">
        <v>208</v>
      </c>
      <c r="G1447" s="6" t="s">
        <v>290</v>
      </c>
      <c r="H1447" t="s">
        <v>208</v>
      </c>
    </row>
    <row r="1448" spans="2:8" x14ac:dyDescent="0.25">
      <c r="B1448" s="3">
        <v>44710</v>
      </c>
      <c r="D1448" s="6" t="s">
        <v>290</v>
      </c>
      <c r="E1448" t="s">
        <v>208</v>
      </c>
      <c r="G1448" s="6" t="s">
        <v>290</v>
      </c>
      <c r="H1448" t="s">
        <v>208</v>
      </c>
    </row>
    <row r="1449" spans="2:8" x14ac:dyDescent="0.25">
      <c r="B1449" s="3">
        <v>44711</v>
      </c>
      <c r="D1449" s="6" t="s">
        <v>290</v>
      </c>
      <c r="E1449" t="s">
        <v>208</v>
      </c>
      <c r="G1449" s="6" t="s">
        <v>290</v>
      </c>
      <c r="H1449" t="s">
        <v>208</v>
      </c>
    </row>
    <row r="1450" spans="2:8" x14ac:dyDescent="0.25">
      <c r="B1450" s="3">
        <v>44712</v>
      </c>
      <c r="C1450" s="6">
        <v>7</v>
      </c>
      <c r="D1450" s="6">
        <v>32</v>
      </c>
      <c r="E1450">
        <v>44719</v>
      </c>
      <c r="F1450" s="6">
        <v>4</v>
      </c>
      <c r="G1450" s="6">
        <v>32</v>
      </c>
      <c r="H1450">
        <v>44716</v>
      </c>
    </row>
    <row r="1451" spans="2:8" x14ac:dyDescent="0.25">
      <c r="B1451" s="3">
        <v>44713</v>
      </c>
      <c r="C1451" s="6">
        <v>8</v>
      </c>
      <c r="D1451" s="6">
        <v>30</v>
      </c>
      <c r="E1451">
        <v>44720</v>
      </c>
      <c r="F1451" s="6">
        <v>5</v>
      </c>
      <c r="G1451" s="6">
        <v>30</v>
      </c>
      <c r="H1451">
        <v>44717</v>
      </c>
    </row>
    <row r="1452" spans="2:8" x14ac:dyDescent="0.25">
      <c r="B1452" s="3">
        <v>44714</v>
      </c>
      <c r="C1452" s="6">
        <v>9</v>
      </c>
      <c r="D1452" s="6">
        <v>30</v>
      </c>
      <c r="E1452">
        <v>44721</v>
      </c>
      <c r="F1452" s="6">
        <v>6</v>
      </c>
      <c r="G1452" s="6">
        <v>30</v>
      </c>
      <c r="H1452">
        <v>44718</v>
      </c>
    </row>
    <row r="1453" spans="2:8" x14ac:dyDescent="0.25">
      <c r="B1453" s="3">
        <v>44715</v>
      </c>
      <c r="C1453" s="6">
        <v>10</v>
      </c>
      <c r="D1453" s="6">
        <v>30</v>
      </c>
      <c r="E1453">
        <v>44722</v>
      </c>
      <c r="F1453" s="6">
        <v>7</v>
      </c>
      <c r="G1453" s="6">
        <v>30</v>
      </c>
      <c r="H1453">
        <v>44719</v>
      </c>
    </row>
    <row r="1454" spans="2:8" x14ac:dyDescent="0.25">
      <c r="B1454" s="3">
        <v>44716</v>
      </c>
      <c r="D1454" s="6" t="s">
        <v>290</v>
      </c>
      <c r="E1454" t="s">
        <v>208</v>
      </c>
      <c r="G1454" s="6" t="s">
        <v>290</v>
      </c>
      <c r="H1454" t="s">
        <v>208</v>
      </c>
    </row>
    <row r="1455" spans="2:8" x14ac:dyDescent="0.25">
      <c r="B1455" s="3">
        <v>44717</v>
      </c>
      <c r="D1455" s="6" t="s">
        <v>290</v>
      </c>
      <c r="E1455" t="s">
        <v>208</v>
      </c>
      <c r="G1455" s="6" t="s">
        <v>290</v>
      </c>
      <c r="H1455" t="s">
        <v>208</v>
      </c>
    </row>
    <row r="1456" spans="2:8" x14ac:dyDescent="0.25">
      <c r="B1456" s="3">
        <v>44718</v>
      </c>
      <c r="C1456" s="6">
        <v>11</v>
      </c>
      <c r="D1456" s="6">
        <v>32</v>
      </c>
      <c r="E1456">
        <v>44723</v>
      </c>
      <c r="F1456" s="6">
        <v>8</v>
      </c>
      <c r="G1456" s="6">
        <v>32</v>
      </c>
      <c r="H1456">
        <v>44720</v>
      </c>
    </row>
    <row r="1457" spans="2:8" x14ac:dyDescent="0.25">
      <c r="B1457" s="3">
        <v>44719</v>
      </c>
      <c r="C1457" s="6">
        <v>12</v>
      </c>
      <c r="D1457" s="6">
        <v>32</v>
      </c>
      <c r="E1457">
        <v>44724</v>
      </c>
      <c r="F1457" s="6">
        <v>9</v>
      </c>
      <c r="G1457" s="6">
        <v>32</v>
      </c>
      <c r="H1457">
        <v>44721</v>
      </c>
    </row>
    <row r="1458" spans="2:8" x14ac:dyDescent="0.25">
      <c r="B1458" s="3">
        <v>44720</v>
      </c>
      <c r="C1458" s="6">
        <v>13</v>
      </c>
      <c r="D1458" s="6">
        <v>30</v>
      </c>
      <c r="E1458">
        <v>44725</v>
      </c>
      <c r="F1458" s="6">
        <v>10</v>
      </c>
      <c r="G1458" s="6">
        <v>30</v>
      </c>
      <c r="H1458">
        <v>44722</v>
      </c>
    </row>
    <row r="1459" spans="2:8" x14ac:dyDescent="0.25">
      <c r="B1459" s="3">
        <v>44721</v>
      </c>
      <c r="C1459" s="6">
        <v>14</v>
      </c>
      <c r="D1459" s="6">
        <v>30</v>
      </c>
      <c r="E1459">
        <v>44726</v>
      </c>
      <c r="F1459" s="6">
        <v>11</v>
      </c>
      <c r="G1459" s="6">
        <v>30</v>
      </c>
      <c r="H1459">
        <v>44723</v>
      </c>
    </row>
    <row r="1460" spans="2:8" x14ac:dyDescent="0.25">
      <c r="B1460" s="3">
        <v>44722</v>
      </c>
      <c r="C1460" s="6">
        <v>15</v>
      </c>
      <c r="D1460" s="6">
        <v>30</v>
      </c>
      <c r="E1460">
        <v>44727</v>
      </c>
      <c r="F1460" s="6">
        <v>12</v>
      </c>
      <c r="G1460" s="6">
        <v>30</v>
      </c>
      <c r="H1460">
        <v>44724</v>
      </c>
    </row>
    <row r="1461" spans="2:8" x14ac:dyDescent="0.25">
      <c r="B1461" s="3">
        <v>44723</v>
      </c>
      <c r="D1461" s="6" t="s">
        <v>290</v>
      </c>
      <c r="E1461" t="s">
        <v>208</v>
      </c>
      <c r="G1461" s="6" t="s">
        <v>290</v>
      </c>
      <c r="H1461" t="s">
        <v>208</v>
      </c>
    </row>
    <row r="1462" spans="2:8" x14ac:dyDescent="0.25">
      <c r="B1462" s="3">
        <v>44724</v>
      </c>
      <c r="D1462" s="6" t="s">
        <v>290</v>
      </c>
      <c r="E1462" t="s">
        <v>208</v>
      </c>
      <c r="G1462" s="6" t="s">
        <v>290</v>
      </c>
      <c r="H1462" t="s">
        <v>208</v>
      </c>
    </row>
    <row r="1463" spans="2:8" x14ac:dyDescent="0.25">
      <c r="B1463" s="3">
        <v>44725</v>
      </c>
      <c r="C1463" s="6">
        <v>16</v>
      </c>
      <c r="D1463" s="6">
        <v>32</v>
      </c>
      <c r="E1463">
        <v>44728</v>
      </c>
      <c r="F1463" s="6">
        <v>13</v>
      </c>
      <c r="G1463" s="6">
        <v>32</v>
      </c>
      <c r="H1463">
        <v>44725</v>
      </c>
    </row>
    <row r="1464" spans="2:8" x14ac:dyDescent="0.25">
      <c r="B1464" s="3">
        <v>44726</v>
      </c>
      <c r="C1464" s="6">
        <v>17</v>
      </c>
      <c r="D1464" s="6">
        <v>32</v>
      </c>
      <c r="E1464">
        <v>44729</v>
      </c>
      <c r="F1464" s="6">
        <v>14</v>
      </c>
      <c r="G1464" s="6">
        <v>32</v>
      </c>
      <c r="H1464">
        <v>44726</v>
      </c>
    </row>
    <row r="1465" spans="2:8" x14ac:dyDescent="0.25">
      <c r="B1465" s="3">
        <v>44727</v>
      </c>
      <c r="C1465" s="6">
        <v>18</v>
      </c>
      <c r="D1465" s="6">
        <v>30</v>
      </c>
      <c r="E1465">
        <v>44730</v>
      </c>
      <c r="F1465" s="6">
        <v>15</v>
      </c>
      <c r="G1465" s="6">
        <v>30</v>
      </c>
      <c r="H1465">
        <v>44727</v>
      </c>
    </row>
    <row r="1466" spans="2:8" x14ac:dyDescent="0.25">
      <c r="B1466" s="3">
        <v>44728</v>
      </c>
      <c r="C1466" s="6">
        <v>19</v>
      </c>
      <c r="D1466" s="6">
        <v>30</v>
      </c>
      <c r="E1466">
        <v>44731</v>
      </c>
      <c r="F1466" s="6">
        <v>16</v>
      </c>
      <c r="G1466" s="6">
        <v>30</v>
      </c>
      <c r="H1466">
        <v>44728</v>
      </c>
    </row>
    <row r="1467" spans="2:8" x14ac:dyDescent="0.25">
      <c r="B1467" s="3">
        <v>44729</v>
      </c>
      <c r="C1467" s="6">
        <v>20</v>
      </c>
      <c r="D1467" s="6">
        <v>30</v>
      </c>
      <c r="E1467">
        <v>44732</v>
      </c>
      <c r="F1467" s="6">
        <v>17</v>
      </c>
      <c r="G1467" s="6">
        <v>30</v>
      </c>
      <c r="H1467">
        <v>44729</v>
      </c>
    </row>
    <row r="1468" spans="2:8" x14ac:dyDescent="0.25">
      <c r="B1468" s="3">
        <v>44730</v>
      </c>
      <c r="D1468" s="6" t="s">
        <v>290</v>
      </c>
      <c r="E1468" t="s">
        <v>208</v>
      </c>
      <c r="G1468" s="6" t="s">
        <v>290</v>
      </c>
      <c r="H1468" t="s">
        <v>208</v>
      </c>
    </row>
    <row r="1469" spans="2:8" x14ac:dyDescent="0.25">
      <c r="B1469" s="3">
        <v>44731</v>
      </c>
      <c r="D1469" s="6" t="s">
        <v>290</v>
      </c>
      <c r="E1469" t="s">
        <v>208</v>
      </c>
      <c r="G1469" s="6" t="s">
        <v>290</v>
      </c>
      <c r="H1469" t="s">
        <v>208</v>
      </c>
    </row>
    <row r="1470" spans="2:8" x14ac:dyDescent="0.25">
      <c r="B1470" s="3">
        <v>44732</v>
      </c>
      <c r="C1470" s="6">
        <v>21</v>
      </c>
      <c r="D1470" s="6">
        <v>32</v>
      </c>
      <c r="E1470">
        <v>44733</v>
      </c>
      <c r="F1470" s="6">
        <v>18</v>
      </c>
      <c r="G1470" s="6">
        <v>32</v>
      </c>
      <c r="H1470">
        <v>44730</v>
      </c>
    </row>
    <row r="1471" spans="2:8" x14ac:dyDescent="0.25">
      <c r="B1471" s="3">
        <v>44733</v>
      </c>
      <c r="C1471" s="6">
        <v>1</v>
      </c>
      <c r="D1471" s="6">
        <v>32</v>
      </c>
      <c r="E1471">
        <v>44743</v>
      </c>
      <c r="F1471" s="6">
        <v>19</v>
      </c>
      <c r="G1471" s="6">
        <v>32</v>
      </c>
      <c r="H1471">
        <v>44731</v>
      </c>
    </row>
    <row r="1472" spans="2:8" x14ac:dyDescent="0.25">
      <c r="B1472" s="3">
        <v>44734</v>
      </c>
      <c r="C1472" s="6">
        <v>2</v>
      </c>
      <c r="D1472" s="6">
        <v>30</v>
      </c>
      <c r="E1472">
        <v>44744</v>
      </c>
      <c r="F1472" s="6">
        <v>20</v>
      </c>
      <c r="G1472" s="6">
        <v>30</v>
      </c>
      <c r="H1472">
        <v>44732</v>
      </c>
    </row>
    <row r="1473" spans="2:8" x14ac:dyDescent="0.25">
      <c r="B1473" s="3">
        <v>44735</v>
      </c>
      <c r="C1473" s="6">
        <v>3</v>
      </c>
      <c r="D1473" s="6">
        <v>30</v>
      </c>
      <c r="E1473">
        <v>44745</v>
      </c>
      <c r="F1473" s="6">
        <v>21</v>
      </c>
      <c r="G1473" s="6">
        <v>30</v>
      </c>
      <c r="H1473">
        <v>44733</v>
      </c>
    </row>
    <row r="1474" spans="2:8" x14ac:dyDescent="0.25">
      <c r="B1474" s="3">
        <v>44736</v>
      </c>
      <c r="C1474" s="6">
        <v>4</v>
      </c>
      <c r="D1474" s="6">
        <v>30</v>
      </c>
      <c r="E1474">
        <v>44746</v>
      </c>
      <c r="F1474" s="6">
        <v>1</v>
      </c>
      <c r="G1474" s="6">
        <v>30</v>
      </c>
      <c r="H1474">
        <v>44743</v>
      </c>
    </row>
    <row r="1475" spans="2:8" x14ac:dyDescent="0.25">
      <c r="B1475" s="3">
        <v>44737</v>
      </c>
      <c r="D1475" s="6" t="s">
        <v>290</v>
      </c>
      <c r="E1475" t="s">
        <v>208</v>
      </c>
      <c r="G1475" s="6" t="s">
        <v>290</v>
      </c>
      <c r="H1475" t="s">
        <v>208</v>
      </c>
    </row>
    <row r="1476" spans="2:8" x14ac:dyDescent="0.25">
      <c r="B1476" s="3">
        <v>44738</v>
      </c>
      <c r="D1476" s="6" t="s">
        <v>290</v>
      </c>
      <c r="E1476" t="s">
        <v>208</v>
      </c>
      <c r="G1476" s="6" t="s">
        <v>290</v>
      </c>
      <c r="H1476" t="s">
        <v>208</v>
      </c>
    </row>
    <row r="1477" spans="2:8" x14ac:dyDescent="0.25">
      <c r="B1477" s="3">
        <v>44739</v>
      </c>
      <c r="C1477" s="6">
        <v>5</v>
      </c>
      <c r="D1477" s="6">
        <v>32</v>
      </c>
      <c r="E1477">
        <v>44747</v>
      </c>
      <c r="F1477" s="6">
        <v>2</v>
      </c>
      <c r="G1477" s="6">
        <v>32</v>
      </c>
      <c r="H1477">
        <v>44744</v>
      </c>
    </row>
    <row r="1478" spans="2:8" x14ac:dyDescent="0.25">
      <c r="B1478" s="3">
        <v>44740</v>
      </c>
      <c r="C1478" s="6">
        <v>6</v>
      </c>
      <c r="D1478" s="6">
        <v>32</v>
      </c>
      <c r="E1478">
        <v>44748</v>
      </c>
      <c r="F1478" s="6">
        <v>3</v>
      </c>
      <c r="G1478" s="6">
        <v>32</v>
      </c>
      <c r="H1478">
        <v>44745</v>
      </c>
    </row>
    <row r="1479" spans="2:8" x14ac:dyDescent="0.25">
      <c r="B1479" s="3">
        <v>44741</v>
      </c>
      <c r="C1479" s="6">
        <v>7</v>
      </c>
      <c r="D1479" s="6">
        <v>29</v>
      </c>
      <c r="E1479">
        <v>44749</v>
      </c>
      <c r="F1479" s="6">
        <v>4</v>
      </c>
      <c r="G1479" s="6">
        <v>29</v>
      </c>
      <c r="H1479">
        <v>44746</v>
      </c>
    </row>
    <row r="1480" spans="2:8" x14ac:dyDescent="0.25">
      <c r="B1480" s="3">
        <v>44742</v>
      </c>
      <c r="C1480" s="6">
        <v>8</v>
      </c>
      <c r="D1480" s="6">
        <v>29</v>
      </c>
      <c r="E1480">
        <v>44750</v>
      </c>
      <c r="F1480" s="6">
        <v>5</v>
      </c>
      <c r="G1480" s="6">
        <v>29</v>
      </c>
      <c r="H1480">
        <v>44747</v>
      </c>
    </row>
    <row r="1481" spans="2:8" x14ac:dyDescent="0.25">
      <c r="B1481" s="3">
        <v>44743</v>
      </c>
      <c r="C1481" s="6">
        <v>9</v>
      </c>
      <c r="D1481" s="6">
        <v>29</v>
      </c>
      <c r="E1481">
        <v>44751</v>
      </c>
      <c r="F1481" s="6">
        <v>6</v>
      </c>
      <c r="G1481" s="6">
        <v>29</v>
      </c>
      <c r="H1481">
        <v>44748</v>
      </c>
    </row>
    <row r="1482" spans="2:8" x14ac:dyDescent="0.25">
      <c r="B1482" s="3">
        <v>44744</v>
      </c>
      <c r="D1482" s="6" t="s">
        <v>290</v>
      </c>
      <c r="E1482" t="s">
        <v>208</v>
      </c>
      <c r="G1482" s="6" t="s">
        <v>290</v>
      </c>
      <c r="H1482" t="s">
        <v>208</v>
      </c>
    </row>
    <row r="1483" spans="2:8" x14ac:dyDescent="0.25">
      <c r="B1483" s="3">
        <v>44745</v>
      </c>
      <c r="D1483" s="6" t="s">
        <v>290</v>
      </c>
      <c r="E1483" t="s">
        <v>208</v>
      </c>
      <c r="G1483" s="6" t="s">
        <v>290</v>
      </c>
      <c r="H1483" t="s">
        <v>208</v>
      </c>
    </row>
    <row r="1484" spans="2:8" x14ac:dyDescent="0.25">
      <c r="B1484" s="3">
        <v>44746</v>
      </c>
      <c r="D1484" s="6" t="s">
        <v>290</v>
      </c>
      <c r="E1484" t="s">
        <v>208</v>
      </c>
      <c r="G1484" s="6" t="s">
        <v>290</v>
      </c>
      <c r="H1484" t="s">
        <v>208</v>
      </c>
    </row>
    <row r="1485" spans="2:8" x14ac:dyDescent="0.25">
      <c r="B1485" s="3">
        <v>44747</v>
      </c>
      <c r="C1485" s="6">
        <v>10</v>
      </c>
      <c r="D1485" s="6">
        <v>32</v>
      </c>
      <c r="E1485">
        <v>44752</v>
      </c>
      <c r="F1485" s="6">
        <v>7</v>
      </c>
      <c r="G1485" s="6">
        <v>32</v>
      </c>
      <c r="H1485">
        <v>44749</v>
      </c>
    </row>
    <row r="1486" spans="2:8" x14ac:dyDescent="0.25">
      <c r="B1486" s="3">
        <v>44748</v>
      </c>
      <c r="C1486" s="6">
        <v>11</v>
      </c>
      <c r="D1486" s="6">
        <v>30</v>
      </c>
      <c r="E1486">
        <v>44753</v>
      </c>
      <c r="F1486" s="6">
        <v>8</v>
      </c>
      <c r="G1486" s="6">
        <v>30</v>
      </c>
      <c r="H1486">
        <v>44750</v>
      </c>
    </row>
    <row r="1487" spans="2:8" x14ac:dyDescent="0.25">
      <c r="B1487" s="3">
        <v>44749</v>
      </c>
      <c r="C1487" s="6">
        <v>12</v>
      </c>
      <c r="D1487" s="6">
        <v>30</v>
      </c>
      <c r="E1487">
        <v>44754</v>
      </c>
      <c r="F1487" s="6">
        <v>9</v>
      </c>
      <c r="G1487" s="6">
        <v>30</v>
      </c>
      <c r="H1487">
        <v>44751</v>
      </c>
    </row>
    <row r="1488" spans="2:8" x14ac:dyDescent="0.25">
      <c r="B1488" s="3">
        <v>44750</v>
      </c>
      <c r="C1488" s="6">
        <v>13</v>
      </c>
      <c r="D1488" s="6">
        <v>30</v>
      </c>
      <c r="E1488">
        <v>44755</v>
      </c>
      <c r="F1488" s="6">
        <v>10</v>
      </c>
      <c r="G1488" s="6">
        <v>30</v>
      </c>
      <c r="H1488">
        <v>44752</v>
      </c>
    </row>
    <row r="1489" spans="2:8" x14ac:dyDescent="0.25">
      <c r="B1489" s="3">
        <v>44751</v>
      </c>
      <c r="D1489" s="6" t="s">
        <v>290</v>
      </c>
      <c r="E1489" t="s">
        <v>208</v>
      </c>
      <c r="G1489" s="6" t="s">
        <v>290</v>
      </c>
      <c r="H1489" t="s">
        <v>208</v>
      </c>
    </row>
    <row r="1490" spans="2:8" x14ac:dyDescent="0.25">
      <c r="B1490" s="3">
        <v>44752</v>
      </c>
      <c r="D1490" s="6" t="s">
        <v>290</v>
      </c>
      <c r="E1490" t="s">
        <v>208</v>
      </c>
      <c r="G1490" s="6" t="s">
        <v>290</v>
      </c>
      <c r="H1490" t="s">
        <v>208</v>
      </c>
    </row>
    <row r="1491" spans="2:8" x14ac:dyDescent="0.25">
      <c r="B1491" s="3">
        <v>44753</v>
      </c>
      <c r="C1491" s="6">
        <v>14</v>
      </c>
      <c r="D1491" s="6">
        <v>32</v>
      </c>
      <c r="E1491">
        <v>44756</v>
      </c>
      <c r="F1491" s="6">
        <v>11</v>
      </c>
      <c r="G1491" s="6">
        <v>32</v>
      </c>
      <c r="H1491">
        <v>44753</v>
      </c>
    </row>
    <row r="1492" spans="2:8" x14ac:dyDescent="0.25">
      <c r="B1492" s="3">
        <v>44754</v>
      </c>
      <c r="C1492" s="6">
        <v>15</v>
      </c>
      <c r="D1492" s="6">
        <v>32</v>
      </c>
      <c r="E1492">
        <v>44757</v>
      </c>
      <c r="F1492" s="6">
        <v>12</v>
      </c>
      <c r="G1492" s="6">
        <v>32</v>
      </c>
      <c r="H1492">
        <v>44754</v>
      </c>
    </row>
    <row r="1493" spans="2:8" x14ac:dyDescent="0.25">
      <c r="B1493" s="3">
        <v>44755</v>
      </c>
      <c r="C1493" s="6">
        <v>16</v>
      </c>
      <c r="D1493" s="6">
        <v>30</v>
      </c>
      <c r="E1493">
        <v>44758</v>
      </c>
      <c r="F1493" s="6">
        <v>13</v>
      </c>
      <c r="G1493" s="6">
        <v>30</v>
      </c>
      <c r="H1493">
        <v>44755</v>
      </c>
    </row>
    <row r="1494" spans="2:8" x14ac:dyDescent="0.25">
      <c r="B1494" s="3">
        <v>44756</v>
      </c>
      <c r="C1494" s="6">
        <v>17</v>
      </c>
      <c r="D1494" s="6">
        <v>30</v>
      </c>
      <c r="E1494">
        <v>44759</v>
      </c>
      <c r="F1494" s="6">
        <v>14</v>
      </c>
      <c r="G1494" s="6">
        <v>30</v>
      </c>
      <c r="H1494">
        <v>44756</v>
      </c>
    </row>
    <row r="1495" spans="2:8" x14ac:dyDescent="0.25">
      <c r="B1495" s="3">
        <v>44757</v>
      </c>
      <c r="C1495" s="6">
        <v>18</v>
      </c>
      <c r="D1495" s="6">
        <v>30</v>
      </c>
      <c r="E1495">
        <v>44760</v>
      </c>
      <c r="F1495" s="6">
        <v>15</v>
      </c>
      <c r="G1495" s="6">
        <v>30</v>
      </c>
      <c r="H1495">
        <v>44757</v>
      </c>
    </row>
    <row r="1496" spans="2:8" x14ac:dyDescent="0.25">
      <c r="B1496" s="3">
        <v>44758</v>
      </c>
      <c r="D1496" s="6" t="s">
        <v>290</v>
      </c>
      <c r="E1496" t="s">
        <v>208</v>
      </c>
      <c r="G1496" s="6" t="s">
        <v>290</v>
      </c>
      <c r="H1496" t="s">
        <v>208</v>
      </c>
    </row>
    <row r="1497" spans="2:8" x14ac:dyDescent="0.25">
      <c r="B1497" s="3">
        <v>44759</v>
      </c>
      <c r="D1497" s="6" t="s">
        <v>290</v>
      </c>
      <c r="E1497" t="s">
        <v>208</v>
      </c>
      <c r="G1497" s="6" t="s">
        <v>290</v>
      </c>
      <c r="H1497" t="s">
        <v>208</v>
      </c>
    </row>
    <row r="1498" spans="2:8" x14ac:dyDescent="0.25">
      <c r="B1498" s="3">
        <v>44760</v>
      </c>
      <c r="C1498" s="6">
        <v>19</v>
      </c>
      <c r="D1498" s="6">
        <v>32</v>
      </c>
      <c r="E1498">
        <v>44761</v>
      </c>
      <c r="F1498" s="6">
        <v>16</v>
      </c>
      <c r="G1498" s="6">
        <v>32</v>
      </c>
      <c r="H1498">
        <v>44758</v>
      </c>
    </row>
    <row r="1499" spans="2:8" x14ac:dyDescent="0.25">
      <c r="B1499" s="3">
        <v>44761</v>
      </c>
      <c r="C1499" s="6">
        <v>20</v>
      </c>
      <c r="D1499" s="6">
        <v>32</v>
      </c>
      <c r="E1499">
        <v>44762</v>
      </c>
      <c r="F1499" s="6">
        <v>17</v>
      </c>
      <c r="G1499" s="6">
        <v>32</v>
      </c>
      <c r="H1499">
        <v>44759</v>
      </c>
    </row>
    <row r="1500" spans="2:8" x14ac:dyDescent="0.25">
      <c r="B1500" s="3">
        <v>44762</v>
      </c>
      <c r="C1500" s="6">
        <v>21</v>
      </c>
      <c r="D1500" s="6">
        <v>30</v>
      </c>
      <c r="E1500">
        <v>44763</v>
      </c>
      <c r="F1500" s="6">
        <v>18</v>
      </c>
      <c r="G1500" s="6">
        <v>30</v>
      </c>
      <c r="H1500">
        <v>44760</v>
      </c>
    </row>
    <row r="1501" spans="2:8" x14ac:dyDescent="0.25">
      <c r="B1501" s="3">
        <v>44763</v>
      </c>
      <c r="C1501" s="6">
        <v>1</v>
      </c>
      <c r="D1501" s="6">
        <v>30</v>
      </c>
      <c r="E1501">
        <v>44774</v>
      </c>
      <c r="F1501" s="6">
        <v>19</v>
      </c>
      <c r="G1501" s="6">
        <v>30</v>
      </c>
      <c r="H1501">
        <v>44761</v>
      </c>
    </row>
    <row r="1502" spans="2:8" x14ac:dyDescent="0.25">
      <c r="B1502" s="3">
        <v>44764</v>
      </c>
      <c r="C1502" s="6">
        <v>2</v>
      </c>
      <c r="D1502" s="6">
        <v>30</v>
      </c>
      <c r="E1502">
        <v>44775</v>
      </c>
      <c r="F1502" s="6">
        <v>20</v>
      </c>
      <c r="G1502" s="6">
        <v>30</v>
      </c>
      <c r="H1502">
        <v>44762</v>
      </c>
    </row>
    <row r="1503" spans="2:8" x14ac:dyDescent="0.25">
      <c r="B1503" s="3">
        <v>44765</v>
      </c>
      <c r="D1503" s="6" t="s">
        <v>290</v>
      </c>
      <c r="E1503" t="s">
        <v>208</v>
      </c>
      <c r="G1503" s="6" t="s">
        <v>290</v>
      </c>
      <c r="H1503" t="s">
        <v>208</v>
      </c>
    </row>
    <row r="1504" spans="2:8" x14ac:dyDescent="0.25">
      <c r="B1504" s="3">
        <v>44766</v>
      </c>
      <c r="D1504" s="6" t="s">
        <v>290</v>
      </c>
      <c r="E1504" t="s">
        <v>208</v>
      </c>
      <c r="G1504" s="6" t="s">
        <v>290</v>
      </c>
      <c r="H1504" t="s">
        <v>208</v>
      </c>
    </row>
    <row r="1505" spans="2:8" x14ac:dyDescent="0.25">
      <c r="B1505" s="3">
        <v>44767</v>
      </c>
      <c r="C1505" s="6">
        <v>3</v>
      </c>
      <c r="D1505" s="6">
        <v>32</v>
      </c>
      <c r="E1505">
        <v>44776</v>
      </c>
      <c r="F1505" s="6">
        <v>21</v>
      </c>
      <c r="G1505" s="6">
        <v>32</v>
      </c>
      <c r="H1505">
        <v>44763</v>
      </c>
    </row>
    <row r="1506" spans="2:8" x14ac:dyDescent="0.25">
      <c r="B1506" s="3">
        <v>44768</v>
      </c>
      <c r="C1506" s="6">
        <v>4</v>
      </c>
      <c r="D1506" s="6">
        <v>32</v>
      </c>
      <c r="E1506">
        <v>44777</v>
      </c>
      <c r="F1506" s="6">
        <v>1</v>
      </c>
      <c r="G1506" s="6">
        <v>32</v>
      </c>
      <c r="H1506">
        <v>44774</v>
      </c>
    </row>
    <row r="1507" spans="2:8" x14ac:dyDescent="0.25">
      <c r="B1507" s="3">
        <v>44769</v>
      </c>
      <c r="C1507" s="6">
        <v>5</v>
      </c>
      <c r="D1507" s="6">
        <v>30</v>
      </c>
      <c r="E1507">
        <v>44778</v>
      </c>
      <c r="F1507" s="6">
        <v>2</v>
      </c>
      <c r="G1507" s="6">
        <v>30</v>
      </c>
      <c r="H1507">
        <v>44775</v>
      </c>
    </row>
    <row r="1508" spans="2:8" x14ac:dyDescent="0.25">
      <c r="B1508" s="3">
        <v>44770</v>
      </c>
      <c r="C1508" s="6">
        <v>6</v>
      </c>
      <c r="D1508" s="6">
        <v>30</v>
      </c>
      <c r="E1508">
        <v>44779</v>
      </c>
      <c r="F1508" s="6">
        <v>3</v>
      </c>
      <c r="G1508" s="6">
        <v>30</v>
      </c>
      <c r="H1508">
        <v>44776</v>
      </c>
    </row>
    <row r="1509" spans="2:8" x14ac:dyDescent="0.25">
      <c r="B1509" s="3">
        <v>44771</v>
      </c>
      <c r="C1509" s="6">
        <v>7</v>
      </c>
      <c r="D1509" s="6">
        <v>30</v>
      </c>
      <c r="E1509">
        <v>44780</v>
      </c>
      <c r="F1509" s="6">
        <v>4</v>
      </c>
      <c r="G1509" s="6">
        <v>30</v>
      </c>
      <c r="H1509">
        <v>44777</v>
      </c>
    </row>
    <row r="1510" spans="2:8" x14ac:dyDescent="0.25">
      <c r="B1510" s="3">
        <v>44772</v>
      </c>
      <c r="D1510" s="6" t="s">
        <v>290</v>
      </c>
      <c r="E1510" t="s">
        <v>208</v>
      </c>
      <c r="G1510" s="6" t="s">
        <v>290</v>
      </c>
      <c r="H1510" t="s">
        <v>208</v>
      </c>
    </row>
    <row r="1511" spans="2:8" x14ac:dyDescent="0.25">
      <c r="B1511" s="3">
        <v>44773</v>
      </c>
      <c r="D1511" s="6" t="s">
        <v>290</v>
      </c>
      <c r="E1511" t="s">
        <v>208</v>
      </c>
      <c r="G1511" s="6" t="s">
        <v>290</v>
      </c>
      <c r="H1511" t="s">
        <v>208</v>
      </c>
    </row>
    <row r="1512" spans="2:8" x14ac:dyDescent="0.25">
      <c r="B1512" s="3">
        <v>44774</v>
      </c>
      <c r="C1512" s="6">
        <v>8</v>
      </c>
      <c r="D1512" s="6">
        <v>32</v>
      </c>
      <c r="E1512">
        <v>44781</v>
      </c>
      <c r="F1512" s="6">
        <v>5</v>
      </c>
      <c r="G1512" s="6">
        <v>32</v>
      </c>
      <c r="H1512">
        <v>44778</v>
      </c>
    </row>
    <row r="1513" spans="2:8" x14ac:dyDescent="0.25">
      <c r="B1513" s="3">
        <v>44775</v>
      </c>
      <c r="C1513" s="6">
        <v>9</v>
      </c>
      <c r="D1513" s="6">
        <v>32</v>
      </c>
      <c r="E1513">
        <v>44782</v>
      </c>
      <c r="F1513" s="6">
        <v>6</v>
      </c>
      <c r="G1513" s="6">
        <v>32</v>
      </c>
      <c r="H1513">
        <v>44779</v>
      </c>
    </row>
    <row r="1514" spans="2:8" x14ac:dyDescent="0.25">
      <c r="B1514" s="3">
        <v>44776</v>
      </c>
      <c r="C1514" s="6">
        <v>10</v>
      </c>
      <c r="D1514" s="6">
        <v>29</v>
      </c>
      <c r="E1514">
        <v>44783</v>
      </c>
      <c r="F1514" s="6">
        <v>7</v>
      </c>
      <c r="G1514" s="6">
        <v>29</v>
      </c>
      <c r="H1514">
        <v>44780</v>
      </c>
    </row>
    <row r="1515" spans="2:8" x14ac:dyDescent="0.25">
      <c r="B1515" s="3">
        <v>44777</v>
      </c>
      <c r="C1515" s="6">
        <v>11</v>
      </c>
      <c r="D1515" s="6">
        <v>29</v>
      </c>
      <c r="E1515">
        <v>44784</v>
      </c>
      <c r="G1515" s="6" t="s">
        <v>290</v>
      </c>
      <c r="H1515" t="s">
        <v>208</v>
      </c>
    </row>
    <row r="1516" spans="2:8" x14ac:dyDescent="0.25">
      <c r="B1516" s="3">
        <v>44778</v>
      </c>
      <c r="C1516" s="6">
        <v>12</v>
      </c>
      <c r="D1516" s="6">
        <v>29</v>
      </c>
      <c r="E1516">
        <v>44785</v>
      </c>
      <c r="F1516" s="6">
        <v>8</v>
      </c>
      <c r="G1516" s="6">
        <v>30</v>
      </c>
      <c r="H1516">
        <v>44781</v>
      </c>
    </row>
    <row r="1517" spans="2:8" x14ac:dyDescent="0.25">
      <c r="B1517" s="3">
        <v>44779</v>
      </c>
      <c r="D1517" s="6" t="s">
        <v>290</v>
      </c>
      <c r="E1517" t="s">
        <v>208</v>
      </c>
      <c r="G1517" s="6" t="s">
        <v>290</v>
      </c>
      <c r="H1517" t="s">
        <v>208</v>
      </c>
    </row>
    <row r="1518" spans="2:8" x14ac:dyDescent="0.25">
      <c r="B1518" s="3">
        <v>44780</v>
      </c>
      <c r="D1518" s="6" t="s">
        <v>290</v>
      </c>
      <c r="E1518" t="s">
        <v>208</v>
      </c>
      <c r="G1518" s="6" t="s">
        <v>290</v>
      </c>
      <c r="H1518" t="s">
        <v>208</v>
      </c>
    </row>
    <row r="1519" spans="2:8" x14ac:dyDescent="0.25">
      <c r="B1519" s="3">
        <v>44781</v>
      </c>
      <c r="C1519" s="6">
        <v>13</v>
      </c>
      <c r="D1519" s="6">
        <v>31</v>
      </c>
      <c r="E1519">
        <v>44786</v>
      </c>
      <c r="F1519" s="6">
        <v>9</v>
      </c>
      <c r="G1519" s="6">
        <v>32</v>
      </c>
      <c r="H1519">
        <v>44782</v>
      </c>
    </row>
    <row r="1520" spans="2:8" x14ac:dyDescent="0.25">
      <c r="B1520" s="3">
        <v>44782</v>
      </c>
      <c r="C1520" s="6">
        <v>14</v>
      </c>
      <c r="D1520" s="6">
        <v>29</v>
      </c>
      <c r="E1520">
        <v>44787</v>
      </c>
      <c r="F1520" s="6">
        <v>10</v>
      </c>
      <c r="G1520" s="6">
        <v>32</v>
      </c>
      <c r="H1520">
        <v>44783</v>
      </c>
    </row>
    <row r="1521" spans="2:8" x14ac:dyDescent="0.25">
      <c r="B1521" s="3">
        <v>44783</v>
      </c>
      <c r="C1521" s="6">
        <v>15</v>
      </c>
      <c r="D1521" s="6">
        <v>29</v>
      </c>
      <c r="E1521">
        <v>44788</v>
      </c>
      <c r="F1521" s="6">
        <v>11</v>
      </c>
      <c r="G1521" s="6">
        <v>30</v>
      </c>
      <c r="H1521">
        <v>44784</v>
      </c>
    </row>
    <row r="1522" spans="2:8" x14ac:dyDescent="0.25">
      <c r="B1522" s="3">
        <v>44784</v>
      </c>
      <c r="C1522" s="6">
        <v>16</v>
      </c>
      <c r="D1522" s="6">
        <v>29</v>
      </c>
      <c r="E1522">
        <v>44789</v>
      </c>
      <c r="F1522" s="6">
        <v>12</v>
      </c>
      <c r="G1522" s="6">
        <v>30</v>
      </c>
      <c r="H1522">
        <v>44785</v>
      </c>
    </row>
    <row r="1523" spans="2:8" x14ac:dyDescent="0.25">
      <c r="B1523" s="3">
        <v>44785</v>
      </c>
      <c r="C1523" s="6">
        <v>17</v>
      </c>
      <c r="D1523" s="6">
        <v>29</v>
      </c>
      <c r="E1523">
        <v>44790</v>
      </c>
      <c r="F1523" s="6">
        <v>13</v>
      </c>
      <c r="G1523" s="6">
        <v>30</v>
      </c>
      <c r="H1523">
        <v>44786</v>
      </c>
    </row>
    <row r="1524" spans="2:8" x14ac:dyDescent="0.25">
      <c r="B1524" s="3">
        <v>44786</v>
      </c>
      <c r="D1524" s="6" t="s">
        <v>290</v>
      </c>
      <c r="E1524" t="s">
        <v>208</v>
      </c>
      <c r="G1524" s="6" t="s">
        <v>290</v>
      </c>
      <c r="H1524" t="s">
        <v>208</v>
      </c>
    </row>
    <row r="1525" spans="2:8" x14ac:dyDescent="0.25">
      <c r="B1525" s="3">
        <v>44787</v>
      </c>
      <c r="D1525" s="6" t="s">
        <v>290</v>
      </c>
      <c r="E1525" t="s">
        <v>208</v>
      </c>
      <c r="G1525" s="6" t="s">
        <v>290</v>
      </c>
      <c r="H1525" t="s">
        <v>208</v>
      </c>
    </row>
    <row r="1526" spans="2:8" x14ac:dyDescent="0.25">
      <c r="B1526" s="3">
        <v>44788</v>
      </c>
      <c r="C1526" s="6">
        <v>18</v>
      </c>
      <c r="D1526" s="6">
        <v>31</v>
      </c>
      <c r="E1526">
        <v>44791</v>
      </c>
      <c r="F1526" s="6">
        <v>14</v>
      </c>
      <c r="G1526" s="6">
        <v>32</v>
      </c>
      <c r="H1526">
        <v>44787</v>
      </c>
    </row>
    <row r="1527" spans="2:8" x14ac:dyDescent="0.25">
      <c r="B1527" s="3">
        <v>44789</v>
      </c>
      <c r="C1527" s="6">
        <v>19</v>
      </c>
      <c r="D1527" s="6">
        <v>29</v>
      </c>
      <c r="E1527">
        <v>44792</v>
      </c>
      <c r="F1527" s="6">
        <v>15</v>
      </c>
      <c r="G1527" s="6">
        <v>32</v>
      </c>
      <c r="H1527">
        <v>44788</v>
      </c>
    </row>
    <row r="1528" spans="2:8" x14ac:dyDescent="0.25">
      <c r="B1528" s="3">
        <v>44790</v>
      </c>
      <c r="C1528" s="6">
        <v>20</v>
      </c>
      <c r="D1528" s="6">
        <v>29</v>
      </c>
      <c r="E1528">
        <v>44793</v>
      </c>
      <c r="F1528" s="6">
        <v>16</v>
      </c>
      <c r="G1528" s="6">
        <v>30</v>
      </c>
      <c r="H1528">
        <v>44789</v>
      </c>
    </row>
    <row r="1529" spans="2:8" x14ac:dyDescent="0.25">
      <c r="B1529" s="3">
        <v>44791</v>
      </c>
      <c r="C1529" s="6">
        <v>21</v>
      </c>
      <c r="D1529" s="6">
        <v>29</v>
      </c>
      <c r="E1529">
        <v>44794</v>
      </c>
      <c r="F1529" s="6">
        <v>17</v>
      </c>
      <c r="G1529" s="6">
        <v>30</v>
      </c>
      <c r="H1529">
        <v>44790</v>
      </c>
    </row>
    <row r="1530" spans="2:8" x14ac:dyDescent="0.25">
      <c r="B1530" s="3">
        <v>44792</v>
      </c>
      <c r="C1530" s="6">
        <v>1</v>
      </c>
      <c r="D1530" s="6">
        <v>29</v>
      </c>
      <c r="E1530">
        <v>44805</v>
      </c>
      <c r="F1530" s="6">
        <v>18</v>
      </c>
      <c r="G1530" s="6">
        <v>30</v>
      </c>
      <c r="H1530">
        <v>44791</v>
      </c>
    </row>
    <row r="1531" spans="2:8" x14ac:dyDescent="0.25">
      <c r="B1531" s="3">
        <v>44793</v>
      </c>
      <c r="D1531" s="6" t="s">
        <v>290</v>
      </c>
      <c r="E1531" t="s">
        <v>208</v>
      </c>
      <c r="G1531" s="6" t="s">
        <v>290</v>
      </c>
      <c r="H1531" t="s">
        <v>208</v>
      </c>
    </row>
    <row r="1532" spans="2:8" x14ac:dyDescent="0.25">
      <c r="B1532" s="3">
        <v>44794</v>
      </c>
      <c r="D1532" s="6" t="s">
        <v>290</v>
      </c>
      <c r="E1532" t="s">
        <v>208</v>
      </c>
      <c r="G1532" s="6" t="s">
        <v>290</v>
      </c>
      <c r="H1532" t="s">
        <v>208</v>
      </c>
    </row>
    <row r="1533" spans="2:8" x14ac:dyDescent="0.25">
      <c r="B1533" s="3">
        <v>44795</v>
      </c>
      <c r="C1533" s="6">
        <v>2</v>
      </c>
      <c r="D1533" s="6">
        <v>31</v>
      </c>
      <c r="E1533">
        <v>44806</v>
      </c>
      <c r="F1533" s="6">
        <v>19</v>
      </c>
      <c r="G1533" s="6">
        <v>32</v>
      </c>
      <c r="H1533">
        <v>44792</v>
      </c>
    </row>
    <row r="1534" spans="2:8" x14ac:dyDescent="0.25">
      <c r="B1534" s="3">
        <v>44796</v>
      </c>
      <c r="C1534" s="6">
        <v>3</v>
      </c>
      <c r="D1534" s="6">
        <v>29</v>
      </c>
      <c r="E1534">
        <v>44807</v>
      </c>
      <c r="F1534" s="6">
        <v>20</v>
      </c>
      <c r="G1534" s="6">
        <v>32</v>
      </c>
      <c r="H1534">
        <v>44793</v>
      </c>
    </row>
    <row r="1535" spans="2:8" x14ac:dyDescent="0.25">
      <c r="B1535" s="3">
        <v>44797</v>
      </c>
      <c r="C1535" s="6">
        <v>4</v>
      </c>
      <c r="D1535" s="6">
        <v>29</v>
      </c>
      <c r="E1535">
        <v>44808</v>
      </c>
      <c r="F1535" s="6">
        <v>21</v>
      </c>
      <c r="G1535" s="6">
        <v>30</v>
      </c>
      <c r="H1535">
        <v>44794</v>
      </c>
    </row>
    <row r="1536" spans="2:8" x14ac:dyDescent="0.25">
      <c r="B1536" s="3">
        <v>44798</v>
      </c>
      <c r="C1536" s="6">
        <v>5</v>
      </c>
      <c r="D1536" s="6">
        <v>29</v>
      </c>
      <c r="E1536">
        <v>44809</v>
      </c>
      <c r="F1536" s="6">
        <v>1</v>
      </c>
      <c r="G1536" s="6">
        <v>30</v>
      </c>
      <c r="H1536">
        <v>44805</v>
      </c>
    </row>
    <row r="1537" spans="2:8" x14ac:dyDescent="0.25">
      <c r="B1537" s="3">
        <v>44799</v>
      </c>
      <c r="C1537" s="6">
        <v>6</v>
      </c>
      <c r="D1537" s="6">
        <v>29</v>
      </c>
      <c r="E1537">
        <v>44810</v>
      </c>
      <c r="F1537" s="6">
        <v>2</v>
      </c>
      <c r="G1537" s="6">
        <v>30</v>
      </c>
      <c r="H1537">
        <v>44806</v>
      </c>
    </row>
    <row r="1538" spans="2:8" x14ac:dyDescent="0.25">
      <c r="B1538" s="3">
        <v>44800</v>
      </c>
      <c r="D1538" s="6" t="s">
        <v>290</v>
      </c>
      <c r="E1538" t="s">
        <v>208</v>
      </c>
      <c r="G1538" s="6" t="s">
        <v>290</v>
      </c>
      <c r="H1538" t="s">
        <v>208</v>
      </c>
    </row>
    <row r="1539" spans="2:8" x14ac:dyDescent="0.25">
      <c r="B1539" s="3">
        <v>44801</v>
      </c>
      <c r="D1539" s="6" t="s">
        <v>290</v>
      </c>
      <c r="E1539" t="s">
        <v>208</v>
      </c>
      <c r="G1539" s="6" t="s">
        <v>290</v>
      </c>
      <c r="H1539" t="s">
        <v>208</v>
      </c>
    </row>
    <row r="1540" spans="2:8" x14ac:dyDescent="0.25">
      <c r="B1540" s="3">
        <v>44802</v>
      </c>
      <c r="C1540" s="6">
        <v>7</v>
      </c>
      <c r="D1540" s="6">
        <v>31</v>
      </c>
      <c r="E1540">
        <v>44811</v>
      </c>
      <c r="F1540" s="6">
        <v>3</v>
      </c>
      <c r="G1540" s="6">
        <v>32</v>
      </c>
      <c r="H1540">
        <v>44807</v>
      </c>
    </row>
    <row r="1541" spans="2:8" x14ac:dyDescent="0.25">
      <c r="B1541" s="3">
        <v>44803</v>
      </c>
      <c r="C1541" s="6">
        <v>8</v>
      </c>
      <c r="D1541" s="6">
        <v>29</v>
      </c>
      <c r="E1541">
        <v>44812</v>
      </c>
      <c r="F1541" s="6">
        <v>4</v>
      </c>
      <c r="G1541" s="6">
        <v>32</v>
      </c>
      <c r="H1541">
        <v>44808</v>
      </c>
    </row>
    <row r="1542" spans="2:8" x14ac:dyDescent="0.25">
      <c r="B1542" s="3">
        <v>44804</v>
      </c>
      <c r="C1542" s="6">
        <v>9</v>
      </c>
      <c r="D1542" s="6">
        <v>29</v>
      </c>
      <c r="E1542">
        <v>44813</v>
      </c>
      <c r="F1542" s="6">
        <v>5</v>
      </c>
      <c r="G1542" s="6">
        <v>30</v>
      </c>
      <c r="H1542">
        <v>44809</v>
      </c>
    </row>
    <row r="1543" spans="2:8" x14ac:dyDescent="0.25">
      <c r="B1543" s="3">
        <v>44805</v>
      </c>
      <c r="C1543" s="6">
        <v>10</v>
      </c>
      <c r="D1543" s="6">
        <v>29</v>
      </c>
      <c r="E1543">
        <v>44814</v>
      </c>
      <c r="F1543" s="6">
        <v>6</v>
      </c>
      <c r="G1543" s="6">
        <v>30</v>
      </c>
      <c r="H1543">
        <v>44810</v>
      </c>
    </row>
    <row r="1544" spans="2:8" x14ac:dyDescent="0.25">
      <c r="B1544" s="3">
        <v>44806</v>
      </c>
      <c r="C1544" s="6">
        <v>11</v>
      </c>
      <c r="D1544" s="6">
        <v>29</v>
      </c>
      <c r="E1544">
        <v>44815</v>
      </c>
      <c r="F1544" s="6">
        <v>7</v>
      </c>
      <c r="G1544" s="6">
        <v>30</v>
      </c>
      <c r="H1544">
        <v>44811</v>
      </c>
    </row>
    <row r="1545" spans="2:8" x14ac:dyDescent="0.25">
      <c r="B1545" s="3">
        <v>44807</v>
      </c>
      <c r="D1545" s="6" t="s">
        <v>290</v>
      </c>
      <c r="E1545" t="s">
        <v>208</v>
      </c>
      <c r="G1545" s="6" t="s">
        <v>290</v>
      </c>
      <c r="H1545" t="s">
        <v>208</v>
      </c>
    </row>
    <row r="1546" spans="2:8" x14ac:dyDescent="0.25">
      <c r="B1546" s="3">
        <v>44808</v>
      </c>
      <c r="D1546" s="6" t="s">
        <v>290</v>
      </c>
      <c r="E1546" t="s">
        <v>208</v>
      </c>
      <c r="G1546" s="6" t="s">
        <v>290</v>
      </c>
      <c r="H1546" t="s">
        <v>208</v>
      </c>
    </row>
    <row r="1547" spans="2:8" x14ac:dyDescent="0.25">
      <c r="B1547" s="3">
        <v>44809</v>
      </c>
      <c r="D1547" s="6" t="s">
        <v>290</v>
      </c>
      <c r="E1547" t="s">
        <v>208</v>
      </c>
      <c r="G1547" s="6" t="s">
        <v>290</v>
      </c>
      <c r="H1547" t="s">
        <v>208</v>
      </c>
    </row>
    <row r="1548" spans="2:8" x14ac:dyDescent="0.25">
      <c r="B1548" s="3">
        <v>44810</v>
      </c>
      <c r="C1548" s="6">
        <v>12</v>
      </c>
      <c r="D1548" s="6">
        <v>32</v>
      </c>
      <c r="E1548">
        <v>44816</v>
      </c>
      <c r="F1548" s="6">
        <v>8</v>
      </c>
      <c r="G1548" s="6">
        <v>32</v>
      </c>
      <c r="H1548">
        <v>44812</v>
      </c>
    </row>
    <row r="1549" spans="2:8" x14ac:dyDescent="0.25">
      <c r="B1549" s="3">
        <v>44811</v>
      </c>
      <c r="C1549" s="6">
        <v>13</v>
      </c>
      <c r="D1549" s="6">
        <v>30</v>
      </c>
      <c r="E1549">
        <v>44817</v>
      </c>
      <c r="F1549" s="6">
        <v>9</v>
      </c>
      <c r="G1549" s="6">
        <v>30</v>
      </c>
      <c r="H1549">
        <v>44813</v>
      </c>
    </row>
    <row r="1550" spans="2:8" x14ac:dyDescent="0.25">
      <c r="B1550" s="3">
        <v>44812</v>
      </c>
      <c r="C1550" s="6">
        <v>14</v>
      </c>
      <c r="D1550" s="6">
        <v>30</v>
      </c>
      <c r="E1550">
        <v>44818</v>
      </c>
      <c r="F1550" s="6">
        <v>10</v>
      </c>
      <c r="G1550" s="6">
        <v>30</v>
      </c>
      <c r="H1550">
        <v>44814</v>
      </c>
    </row>
    <row r="1551" spans="2:8" x14ac:dyDescent="0.25">
      <c r="B1551" s="3">
        <v>44813</v>
      </c>
      <c r="C1551" s="6">
        <v>15</v>
      </c>
      <c r="D1551" s="6">
        <v>30</v>
      </c>
      <c r="E1551">
        <v>44819</v>
      </c>
      <c r="F1551" s="6">
        <v>11</v>
      </c>
      <c r="G1551" s="6">
        <v>30</v>
      </c>
      <c r="H1551">
        <v>44815</v>
      </c>
    </row>
    <row r="1552" spans="2:8" x14ac:dyDescent="0.25">
      <c r="B1552" s="3">
        <v>44814</v>
      </c>
      <c r="D1552" s="6" t="s">
        <v>290</v>
      </c>
      <c r="E1552" t="s">
        <v>208</v>
      </c>
      <c r="G1552" s="6" t="s">
        <v>290</v>
      </c>
      <c r="H1552" t="s">
        <v>208</v>
      </c>
    </row>
    <row r="1553" spans="2:8" x14ac:dyDescent="0.25">
      <c r="B1553" s="3">
        <v>44815</v>
      </c>
      <c r="D1553" s="6" t="s">
        <v>290</v>
      </c>
      <c r="E1553" t="s">
        <v>208</v>
      </c>
      <c r="G1553" s="6" t="s">
        <v>290</v>
      </c>
      <c r="H1553" t="s">
        <v>208</v>
      </c>
    </row>
    <row r="1554" spans="2:8" x14ac:dyDescent="0.25">
      <c r="B1554" s="3">
        <v>44816</v>
      </c>
      <c r="C1554" s="6">
        <v>16</v>
      </c>
      <c r="D1554" s="6">
        <v>32</v>
      </c>
      <c r="E1554">
        <v>44820</v>
      </c>
      <c r="F1554" s="6">
        <v>12</v>
      </c>
      <c r="G1554" s="6">
        <v>32</v>
      </c>
      <c r="H1554">
        <v>44816</v>
      </c>
    </row>
    <row r="1555" spans="2:8" x14ac:dyDescent="0.25">
      <c r="B1555" s="3">
        <v>44817</v>
      </c>
      <c r="C1555" s="6">
        <v>17</v>
      </c>
      <c r="D1555" s="6">
        <v>32</v>
      </c>
      <c r="E1555">
        <v>44821</v>
      </c>
      <c r="F1555" s="6">
        <v>13</v>
      </c>
      <c r="G1555" s="6">
        <v>32</v>
      </c>
      <c r="H1555">
        <v>44817</v>
      </c>
    </row>
    <row r="1556" spans="2:8" x14ac:dyDescent="0.25">
      <c r="B1556" s="3">
        <v>44818</v>
      </c>
      <c r="C1556" s="6">
        <v>18</v>
      </c>
      <c r="D1556" s="6">
        <v>30</v>
      </c>
      <c r="E1556">
        <v>44822</v>
      </c>
      <c r="F1556" s="6">
        <v>14</v>
      </c>
      <c r="G1556" s="6">
        <v>30</v>
      </c>
      <c r="H1556">
        <v>44818</v>
      </c>
    </row>
    <row r="1557" spans="2:8" x14ac:dyDescent="0.25">
      <c r="B1557" s="3">
        <v>44819</v>
      </c>
      <c r="C1557" s="6">
        <v>19</v>
      </c>
      <c r="D1557" s="6">
        <v>30</v>
      </c>
      <c r="E1557">
        <v>44823</v>
      </c>
      <c r="F1557" s="6">
        <v>15</v>
      </c>
      <c r="G1557" s="6">
        <v>30</v>
      </c>
      <c r="H1557">
        <v>44819</v>
      </c>
    </row>
    <row r="1558" spans="2:8" x14ac:dyDescent="0.25">
      <c r="B1558" s="3">
        <v>44820</v>
      </c>
      <c r="C1558" s="6">
        <v>20</v>
      </c>
      <c r="D1558" s="6">
        <v>30</v>
      </c>
      <c r="E1558">
        <v>44824</v>
      </c>
      <c r="F1558" s="6">
        <v>16</v>
      </c>
      <c r="G1558" s="6">
        <v>30</v>
      </c>
      <c r="H1558">
        <v>44820</v>
      </c>
    </row>
    <row r="1559" spans="2:8" x14ac:dyDescent="0.25">
      <c r="B1559" s="3">
        <v>44821</v>
      </c>
      <c r="D1559" s="6" t="s">
        <v>290</v>
      </c>
      <c r="E1559" t="s">
        <v>208</v>
      </c>
      <c r="G1559" s="6" t="s">
        <v>290</v>
      </c>
      <c r="H1559" t="s">
        <v>208</v>
      </c>
    </row>
    <row r="1560" spans="2:8" x14ac:dyDescent="0.25">
      <c r="B1560" s="3">
        <v>44822</v>
      </c>
      <c r="D1560" s="6" t="s">
        <v>290</v>
      </c>
      <c r="E1560" t="s">
        <v>208</v>
      </c>
      <c r="G1560" s="6" t="s">
        <v>290</v>
      </c>
      <c r="H1560" t="s">
        <v>208</v>
      </c>
    </row>
    <row r="1561" spans="2:8" x14ac:dyDescent="0.25">
      <c r="B1561" s="3">
        <v>44823</v>
      </c>
      <c r="C1561" s="6">
        <v>21</v>
      </c>
      <c r="D1561" s="6">
        <v>32</v>
      </c>
      <c r="E1561">
        <v>44825</v>
      </c>
      <c r="F1561" s="6">
        <v>17</v>
      </c>
      <c r="G1561" s="6">
        <v>32</v>
      </c>
      <c r="H1561">
        <v>44821</v>
      </c>
    </row>
    <row r="1562" spans="2:8" x14ac:dyDescent="0.25">
      <c r="B1562" s="3">
        <v>44824</v>
      </c>
      <c r="C1562" s="6">
        <v>1</v>
      </c>
      <c r="D1562" s="6">
        <v>32</v>
      </c>
      <c r="E1562">
        <v>44835</v>
      </c>
      <c r="F1562" s="6">
        <v>18</v>
      </c>
      <c r="G1562" s="6">
        <v>32</v>
      </c>
      <c r="H1562">
        <v>44822</v>
      </c>
    </row>
    <row r="1563" spans="2:8" x14ac:dyDescent="0.25">
      <c r="B1563" s="3">
        <v>44825</v>
      </c>
      <c r="C1563" s="6">
        <v>2</v>
      </c>
      <c r="D1563" s="6">
        <v>30</v>
      </c>
      <c r="E1563">
        <v>44836</v>
      </c>
      <c r="F1563" s="6">
        <v>19</v>
      </c>
      <c r="G1563" s="6">
        <v>30</v>
      </c>
      <c r="H1563">
        <v>44823</v>
      </c>
    </row>
    <row r="1564" spans="2:8" x14ac:dyDescent="0.25">
      <c r="B1564" s="3">
        <v>44826</v>
      </c>
      <c r="C1564" s="6">
        <v>3</v>
      </c>
      <c r="D1564" s="6">
        <v>30</v>
      </c>
      <c r="E1564">
        <v>44837</v>
      </c>
      <c r="F1564" s="6">
        <v>20</v>
      </c>
      <c r="G1564" s="6">
        <v>30</v>
      </c>
      <c r="H1564">
        <v>44824</v>
      </c>
    </row>
    <row r="1565" spans="2:8" x14ac:dyDescent="0.25">
      <c r="B1565" s="3">
        <v>44827</v>
      </c>
      <c r="C1565" s="6">
        <v>4</v>
      </c>
      <c r="D1565" s="6">
        <v>30</v>
      </c>
      <c r="E1565">
        <v>44838</v>
      </c>
      <c r="F1565" s="6">
        <v>21</v>
      </c>
      <c r="G1565" s="6">
        <v>30</v>
      </c>
      <c r="H1565">
        <v>44825</v>
      </c>
    </row>
    <row r="1566" spans="2:8" x14ac:dyDescent="0.25">
      <c r="B1566" s="3">
        <v>44828</v>
      </c>
      <c r="D1566" s="6" t="s">
        <v>290</v>
      </c>
      <c r="E1566" t="s">
        <v>208</v>
      </c>
      <c r="G1566" s="6" t="s">
        <v>290</v>
      </c>
      <c r="H1566" t="s">
        <v>208</v>
      </c>
    </row>
    <row r="1567" spans="2:8" x14ac:dyDescent="0.25">
      <c r="B1567" s="3">
        <v>44829</v>
      </c>
      <c r="D1567" s="6" t="s">
        <v>290</v>
      </c>
      <c r="E1567" t="s">
        <v>208</v>
      </c>
      <c r="G1567" s="6" t="s">
        <v>290</v>
      </c>
      <c r="H1567" t="s">
        <v>208</v>
      </c>
    </row>
    <row r="1568" spans="2:8" x14ac:dyDescent="0.25">
      <c r="B1568" s="3">
        <v>44830</v>
      </c>
      <c r="C1568" s="6">
        <v>5</v>
      </c>
      <c r="D1568" s="6">
        <v>32</v>
      </c>
      <c r="E1568">
        <v>44839</v>
      </c>
      <c r="F1568" s="6">
        <v>1</v>
      </c>
      <c r="G1568" s="6">
        <v>32</v>
      </c>
      <c r="H1568">
        <v>44835</v>
      </c>
    </row>
    <row r="1569" spans="2:8" x14ac:dyDescent="0.25">
      <c r="B1569" s="3">
        <v>44831</v>
      </c>
      <c r="C1569" s="6">
        <v>6</v>
      </c>
      <c r="D1569" s="6">
        <v>32</v>
      </c>
      <c r="E1569">
        <v>44840</v>
      </c>
      <c r="F1569" s="6">
        <v>2</v>
      </c>
      <c r="G1569" s="6">
        <v>32</v>
      </c>
      <c r="H1569">
        <v>44836</v>
      </c>
    </row>
    <row r="1570" spans="2:8" x14ac:dyDescent="0.25">
      <c r="B1570" s="3">
        <v>44832</v>
      </c>
      <c r="C1570" s="6">
        <v>7</v>
      </c>
      <c r="D1570" s="6">
        <v>30</v>
      </c>
      <c r="E1570">
        <v>44841</v>
      </c>
      <c r="F1570" s="6">
        <v>3</v>
      </c>
      <c r="G1570" s="6">
        <v>30</v>
      </c>
      <c r="H1570">
        <v>44837</v>
      </c>
    </row>
    <row r="1571" spans="2:8" x14ac:dyDescent="0.25">
      <c r="B1571" s="3">
        <v>44833</v>
      </c>
      <c r="C1571" s="6">
        <v>8</v>
      </c>
      <c r="D1571" s="6">
        <v>30</v>
      </c>
      <c r="E1571">
        <v>44842</v>
      </c>
      <c r="F1571" s="6">
        <v>4</v>
      </c>
      <c r="G1571" s="6">
        <v>30</v>
      </c>
      <c r="H1571">
        <v>44838</v>
      </c>
    </row>
    <row r="1572" spans="2:8" x14ac:dyDescent="0.25">
      <c r="B1572" s="3">
        <v>44834</v>
      </c>
      <c r="C1572" s="6">
        <v>9</v>
      </c>
      <c r="D1572" s="6">
        <v>30</v>
      </c>
      <c r="E1572">
        <v>44843</v>
      </c>
      <c r="F1572" s="6">
        <v>5</v>
      </c>
      <c r="G1572" s="6">
        <v>30</v>
      </c>
      <c r="H1572">
        <v>44839</v>
      </c>
    </row>
    <row r="1573" spans="2:8" x14ac:dyDescent="0.25">
      <c r="B1573" s="3">
        <v>44835</v>
      </c>
      <c r="D1573" s="6" t="s">
        <v>290</v>
      </c>
      <c r="E1573" t="s">
        <v>208</v>
      </c>
      <c r="G1573" s="6" t="s">
        <v>290</v>
      </c>
      <c r="H1573" t="s">
        <v>208</v>
      </c>
    </row>
    <row r="1574" spans="2:8" x14ac:dyDescent="0.25">
      <c r="B1574" s="3">
        <v>44836</v>
      </c>
      <c r="D1574" s="6" t="s">
        <v>290</v>
      </c>
      <c r="E1574" t="s">
        <v>208</v>
      </c>
      <c r="G1574" s="6" t="s">
        <v>290</v>
      </c>
      <c r="H1574" t="s">
        <v>208</v>
      </c>
    </row>
    <row r="1575" spans="2:8" x14ac:dyDescent="0.25">
      <c r="B1575" s="3">
        <v>44837</v>
      </c>
      <c r="C1575" s="6">
        <v>10</v>
      </c>
      <c r="D1575" s="6">
        <v>32</v>
      </c>
      <c r="E1575">
        <v>44844</v>
      </c>
      <c r="F1575" s="6">
        <v>6</v>
      </c>
      <c r="G1575" s="6">
        <v>32</v>
      </c>
      <c r="H1575">
        <v>44840</v>
      </c>
    </row>
    <row r="1576" spans="2:8" x14ac:dyDescent="0.25">
      <c r="B1576" s="3">
        <v>44838</v>
      </c>
      <c r="C1576" s="6">
        <v>11</v>
      </c>
      <c r="D1576" s="6">
        <v>32</v>
      </c>
      <c r="E1576">
        <v>44845</v>
      </c>
      <c r="F1576" s="6">
        <v>7</v>
      </c>
      <c r="G1576" s="6">
        <v>32</v>
      </c>
      <c r="H1576">
        <v>44841</v>
      </c>
    </row>
    <row r="1577" spans="2:8" x14ac:dyDescent="0.25">
      <c r="B1577" s="3">
        <v>44839</v>
      </c>
      <c r="C1577" s="6">
        <v>12</v>
      </c>
      <c r="D1577" s="6">
        <v>29</v>
      </c>
      <c r="E1577">
        <v>44846</v>
      </c>
      <c r="F1577" s="6">
        <v>8</v>
      </c>
      <c r="G1577" s="6">
        <v>29</v>
      </c>
      <c r="H1577">
        <v>44842</v>
      </c>
    </row>
    <row r="1578" spans="2:8" x14ac:dyDescent="0.25">
      <c r="B1578" s="3">
        <v>44840</v>
      </c>
      <c r="C1578" s="6">
        <v>13</v>
      </c>
      <c r="D1578" s="6">
        <v>29</v>
      </c>
      <c r="E1578">
        <v>44847</v>
      </c>
      <c r="F1578" s="6">
        <v>9</v>
      </c>
      <c r="G1578" s="6">
        <v>29</v>
      </c>
      <c r="H1578">
        <v>44843</v>
      </c>
    </row>
    <row r="1579" spans="2:8" x14ac:dyDescent="0.25">
      <c r="B1579" s="3">
        <v>44841</v>
      </c>
      <c r="C1579" s="6">
        <v>14</v>
      </c>
      <c r="D1579" s="6">
        <v>29</v>
      </c>
      <c r="E1579">
        <v>44848</v>
      </c>
      <c r="F1579" s="6">
        <v>10</v>
      </c>
      <c r="G1579" s="6">
        <v>29</v>
      </c>
      <c r="H1579">
        <v>44844</v>
      </c>
    </row>
    <row r="1580" spans="2:8" x14ac:dyDescent="0.25">
      <c r="B1580" s="3">
        <v>44842</v>
      </c>
      <c r="D1580" s="6" t="s">
        <v>290</v>
      </c>
      <c r="E1580" t="s">
        <v>208</v>
      </c>
      <c r="G1580" s="6" t="s">
        <v>290</v>
      </c>
      <c r="H1580" t="s">
        <v>208</v>
      </c>
    </row>
    <row r="1581" spans="2:8" x14ac:dyDescent="0.25">
      <c r="B1581" s="3">
        <v>44843</v>
      </c>
      <c r="D1581" s="6" t="s">
        <v>290</v>
      </c>
      <c r="E1581" t="s">
        <v>208</v>
      </c>
      <c r="G1581" s="6" t="s">
        <v>290</v>
      </c>
      <c r="H1581" t="s">
        <v>208</v>
      </c>
    </row>
    <row r="1582" spans="2:8" x14ac:dyDescent="0.25">
      <c r="B1582" s="3">
        <v>44844</v>
      </c>
      <c r="C1582" s="6">
        <v>15</v>
      </c>
      <c r="D1582" s="6">
        <v>31</v>
      </c>
      <c r="E1582">
        <v>44849</v>
      </c>
      <c r="F1582" s="6">
        <v>11</v>
      </c>
      <c r="G1582" s="6">
        <v>31</v>
      </c>
      <c r="H1582">
        <v>44845</v>
      </c>
    </row>
    <row r="1583" spans="2:8" x14ac:dyDescent="0.25">
      <c r="B1583" s="3">
        <v>44845</v>
      </c>
      <c r="C1583" s="6">
        <v>16</v>
      </c>
      <c r="D1583" s="6">
        <v>29</v>
      </c>
      <c r="E1583">
        <v>44850</v>
      </c>
      <c r="F1583" s="6">
        <v>12</v>
      </c>
      <c r="G1583" s="6">
        <v>29</v>
      </c>
      <c r="H1583">
        <v>44846</v>
      </c>
    </row>
    <row r="1584" spans="2:8" x14ac:dyDescent="0.25">
      <c r="B1584" s="3">
        <v>44846</v>
      </c>
      <c r="C1584" s="6">
        <v>17</v>
      </c>
      <c r="D1584" s="6">
        <v>29</v>
      </c>
      <c r="E1584">
        <v>44851</v>
      </c>
      <c r="F1584" s="6">
        <v>13</v>
      </c>
      <c r="G1584" s="6">
        <v>29</v>
      </c>
      <c r="H1584">
        <v>44847</v>
      </c>
    </row>
    <row r="1585" spans="2:8" x14ac:dyDescent="0.25">
      <c r="B1585" s="3">
        <v>44847</v>
      </c>
      <c r="C1585" s="6">
        <v>18</v>
      </c>
      <c r="D1585" s="6">
        <v>29</v>
      </c>
      <c r="E1585">
        <v>44852</v>
      </c>
      <c r="F1585" s="6">
        <v>14</v>
      </c>
      <c r="G1585" s="6">
        <v>29</v>
      </c>
      <c r="H1585">
        <v>44848</v>
      </c>
    </row>
    <row r="1586" spans="2:8" x14ac:dyDescent="0.25">
      <c r="B1586" s="3">
        <v>44848</v>
      </c>
      <c r="C1586" s="6">
        <v>19</v>
      </c>
      <c r="D1586" s="6">
        <v>29</v>
      </c>
      <c r="E1586">
        <v>44853</v>
      </c>
      <c r="F1586" s="6">
        <v>15</v>
      </c>
      <c r="G1586" s="6">
        <v>29</v>
      </c>
      <c r="H1586">
        <v>44849</v>
      </c>
    </row>
    <row r="1587" spans="2:8" x14ac:dyDescent="0.25">
      <c r="B1587" s="3">
        <v>44849</v>
      </c>
      <c r="D1587" s="6" t="s">
        <v>290</v>
      </c>
      <c r="E1587" t="s">
        <v>208</v>
      </c>
      <c r="G1587" s="6" t="s">
        <v>290</v>
      </c>
      <c r="H1587" t="s">
        <v>208</v>
      </c>
    </row>
    <row r="1588" spans="2:8" x14ac:dyDescent="0.25">
      <c r="B1588" s="3">
        <v>44850</v>
      </c>
      <c r="D1588" s="6" t="s">
        <v>290</v>
      </c>
      <c r="E1588" t="s">
        <v>208</v>
      </c>
      <c r="G1588" s="6" t="s">
        <v>290</v>
      </c>
      <c r="H1588" t="s">
        <v>208</v>
      </c>
    </row>
    <row r="1589" spans="2:8" x14ac:dyDescent="0.25">
      <c r="B1589" s="3">
        <v>44851</v>
      </c>
      <c r="C1589" s="6">
        <v>20</v>
      </c>
      <c r="D1589" s="6">
        <v>31</v>
      </c>
      <c r="E1589">
        <v>44854</v>
      </c>
      <c r="F1589" s="6">
        <v>16</v>
      </c>
      <c r="G1589" s="6">
        <v>31</v>
      </c>
      <c r="H1589">
        <v>44850</v>
      </c>
    </row>
    <row r="1590" spans="2:8" x14ac:dyDescent="0.25">
      <c r="B1590" s="3">
        <v>44852</v>
      </c>
      <c r="C1590" s="6">
        <v>21</v>
      </c>
      <c r="D1590" s="6">
        <v>29</v>
      </c>
      <c r="E1590">
        <v>44855</v>
      </c>
      <c r="F1590" s="6">
        <v>17</v>
      </c>
      <c r="G1590" s="6">
        <v>29</v>
      </c>
      <c r="H1590">
        <v>44851</v>
      </c>
    </row>
    <row r="1591" spans="2:8" x14ac:dyDescent="0.25">
      <c r="B1591" s="3">
        <v>44853</v>
      </c>
      <c r="C1591" s="6">
        <v>1</v>
      </c>
      <c r="D1591" s="6">
        <v>29</v>
      </c>
      <c r="E1591">
        <v>44866</v>
      </c>
      <c r="F1591" s="6">
        <v>18</v>
      </c>
      <c r="G1591" s="6">
        <v>29</v>
      </c>
      <c r="H1591">
        <v>44852</v>
      </c>
    </row>
    <row r="1592" spans="2:8" x14ac:dyDescent="0.25">
      <c r="B1592" s="3">
        <v>44854</v>
      </c>
      <c r="C1592" s="6">
        <v>2</v>
      </c>
      <c r="D1592" s="6">
        <v>29</v>
      </c>
      <c r="E1592">
        <v>44867</v>
      </c>
      <c r="F1592" s="6">
        <v>19</v>
      </c>
      <c r="G1592" s="6">
        <v>29</v>
      </c>
      <c r="H1592">
        <v>44853</v>
      </c>
    </row>
    <row r="1593" spans="2:8" x14ac:dyDescent="0.25">
      <c r="B1593" s="3">
        <v>44855</v>
      </c>
      <c r="C1593" s="6">
        <v>3</v>
      </c>
      <c r="D1593" s="6">
        <v>29</v>
      </c>
      <c r="E1593">
        <v>44868</v>
      </c>
      <c r="F1593" s="6">
        <v>20</v>
      </c>
      <c r="G1593" s="6">
        <v>29</v>
      </c>
      <c r="H1593">
        <v>44854</v>
      </c>
    </row>
    <row r="1594" spans="2:8" x14ac:dyDescent="0.25">
      <c r="B1594" s="3">
        <v>44856</v>
      </c>
      <c r="D1594" s="6" t="s">
        <v>290</v>
      </c>
      <c r="E1594" t="s">
        <v>208</v>
      </c>
      <c r="G1594" s="6" t="s">
        <v>290</v>
      </c>
      <c r="H1594" t="s">
        <v>208</v>
      </c>
    </row>
    <row r="1595" spans="2:8" x14ac:dyDescent="0.25">
      <c r="B1595" s="3">
        <v>44857</v>
      </c>
      <c r="D1595" s="6" t="s">
        <v>290</v>
      </c>
      <c r="E1595" t="s">
        <v>208</v>
      </c>
      <c r="G1595" s="6" t="s">
        <v>290</v>
      </c>
      <c r="H1595" t="s">
        <v>208</v>
      </c>
    </row>
    <row r="1596" spans="2:8" x14ac:dyDescent="0.25">
      <c r="B1596" s="3">
        <v>44858</v>
      </c>
      <c r="C1596" s="6">
        <v>4</v>
      </c>
      <c r="D1596" s="6">
        <v>31</v>
      </c>
      <c r="E1596">
        <v>44869</v>
      </c>
      <c r="F1596" s="6">
        <v>21</v>
      </c>
      <c r="G1596" s="6">
        <v>31</v>
      </c>
      <c r="H1596">
        <v>44855</v>
      </c>
    </row>
    <row r="1597" spans="2:8" x14ac:dyDescent="0.25">
      <c r="B1597" s="3">
        <v>44859</v>
      </c>
      <c r="C1597" s="6">
        <v>5</v>
      </c>
      <c r="D1597" s="6">
        <v>29</v>
      </c>
      <c r="E1597">
        <v>44870</v>
      </c>
      <c r="F1597" s="6">
        <v>1</v>
      </c>
      <c r="G1597" s="6">
        <v>29</v>
      </c>
      <c r="H1597">
        <v>44866</v>
      </c>
    </row>
    <row r="1598" spans="2:8" x14ac:dyDescent="0.25">
      <c r="B1598" s="3">
        <v>44860</v>
      </c>
      <c r="C1598" s="6">
        <v>6</v>
      </c>
      <c r="D1598" s="6">
        <v>29</v>
      </c>
      <c r="E1598">
        <v>44871</v>
      </c>
      <c r="F1598" s="6">
        <v>2</v>
      </c>
      <c r="G1598" s="6">
        <v>29</v>
      </c>
      <c r="H1598">
        <v>44867</v>
      </c>
    </row>
    <row r="1599" spans="2:8" x14ac:dyDescent="0.25">
      <c r="B1599" s="3">
        <v>44861</v>
      </c>
      <c r="C1599" s="6">
        <v>7</v>
      </c>
      <c r="D1599" s="6">
        <v>29</v>
      </c>
      <c r="E1599">
        <v>44872</v>
      </c>
      <c r="F1599" s="6">
        <v>3</v>
      </c>
      <c r="G1599" s="6">
        <v>29</v>
      </c>
      <c r="H1599">
        <v>44868</v>
      </c>
    </row>
    <row r="1600" spans="2:8" x14ac:dyDescent="0.25">
      <c r="B1600" s="3">
        <v>44862</v>
      </c>
      <c r="C1600" s="6">
        <v>8</v>
      </c>
      <c r="D1600" s="6">
        <v>29</v>
      </c>
      <c r="E1600">
        <v>44873</v>
      </c>
      <c r="F1600" s="6">
        <v>4</v>
      </c>
      <c r="G1600" s="6">
        <v>29</v>
      </c>
      <c r="H1600">
        <v>44869</v>
      </c>
    </row>
    <row r="1601" spans="2:8" x14ac:dyDescent="0.25">
      <c r="B1601" s="3">
        <v>44863</v>
      </c>
      <c r="D1601" s="6" t="s">
        <v>290</v>
      </c>
      <c r="E1601" t="s">
        <v>208</v>
      </c>
      <c r="G1601" s="6" t="s">
        <v>290</v>
      </c>
      <c r="H1601" t="s">
        <v>208</v>
      </c>
    </row>
    <row r="1602" spans="2:8" x14ac:dyDescent="0.25">
      <c r="B1602" s="3">
        <v>44864</v>
      </c>
      <c r="D1602" s="6" t="s">
        <v>290</v>
      </c>
      <c r="E1602" t="s">
        <v>208</v>
      </c>
      <c r="G1602" s="6" t="s">
        <v>290</v>
      </c>
      <c r="H1602" t="s">
        <v>208</v>
      </c>
    </row>
    <row r="1603" spans="2:8" x14ac:dyDescent="0.25">
      <c r="B1603" s="3">
        <v>44865</v>
      </c>
      <c r="C1603" s="6">
        <v>9</v>
      </c>
      <c r="D1603" s="6">
        <v>31</v>
      </c>
      <c r="E1603">
        <v>44874</v>
      </c>
      <c r="F1603" s="6">
        <v>5</v>
      </c>
      <c r="G1603" s="6">
        <v>31</v>
      </c>
      <c r="H1603">
        <v>44870</v>
      </c>
    </row>
    <row r="1604" spans="2:8" x14ac:dyDescent="0.25">
      <c r="B1604" s="3">
        <v>44866</v>
      </c>
      <c r="C1604" s="6">
        <v>10</v>
      </c>
      <c r="D1604" s="6">
        <v>29</v>
      </c>
      <c r="E1604">
        <v>44875</v>
      </c>
      <c r="F1604" s="6">
        <v>6</v>
      </c>
      <c r="G1604" s="6">
        <v>29</v>
      </c>
      <c r="H1604">
        <v>44871</v>
      </c>
    </row>
    <row r="1605" spans="2:8" x14ac:dyDescent="0.25">
      <c r="B1605" s="3">
        <v>44867</v>
      </c>
      <c r="C1605" s="6">
        <v>11</v>
      </c>
      <c r="D1605" s="6">
        <v>29</v>
      </c>
      <c r="E1605">
        <v>44876</v>
      </c>
      <c r="F1605" s="6">
        <v>7</v>
      </c>
      <c r="G1605" s="6">
        <v>29</v>
      </c>
      <c r="H1605">
        <v>44872</v>
      </c>
    </row>
    <row r="1606" spans="2:8" x14ac:dyDescent="0.25">
      <c r="B1606" s="3">
        <v>44868</v>
      </c>
      <c r="C1606" s="6">
        <v>12</v>
      </c>
      <c r="D1606" s="6">
        <v>29</v>
      </c>
      <c r="E1606">
        <v>44877</v>
      </c>
      <c r="F1606" s="6">
        <v>8</v>
      </c>
      <c r="G1606" s="6">
        <v>29</v>
      </c>
      <c r="H1606">
        <v>44873</v>
      </c>
    </row>
    <row r="1607" spans="2:8" x14ac:dyDescent="0.25">
      <c r="B1607" s="3">
        <v>44869</v>
      </c>
      <c r="C1607" s="6">
        <v>13</v>
      </c>
      <c r="D1607" s="6">
        <v>29</v>
      </c>
      <c r="E1607">
        <v>44878</v>
      </c>
      <c r="F1607" s="6">
        <v>9</v>
      </c>
      <c r="G1607" s="6">
        <v>29</v>
      </c>
      <c r="H1607">
        <v>44874</v>
      </c>
    </row>
    <row r="1608" spans="2:8" x14ac:dyDescent="0.25">
      <c r="B1608" s="3">
        <v>44870</v>
      </c>
      <c r="D1608" s="6" t="s">
        <v>290</v>
      </c>
      <c r="E1608" t="s">
        <v>208</v>
      </c>
      <c r="G1608" s="6" t="s">
        <v>290</v>
      </c>
      <c r="H1608" t="s">
        <v>208</v>
      </c>
    </row>
    <row r="1609" spans="2:8" x14ac:dyDescent="0.25">
      <c r="B1609" s="3">
        <v>44871</v>
      </c>
      <c r="D1609" s="6" t="s">
        <v>290</v>
      </c>
      <c r="E1609" t="s">
        <v>208</v>
      </c>
      <c r="G1609" s="6" t="s">
        <v>290</v>
      </c>
      <c r="H1609" t="s">
        <v>208</v>
      </c>
    </row>
    <row r="1610" spans="2:8" x14ac:dyDescent="0.25">
      <c r="B1610" s="3">
        <v>44872</v>
      </c>
      <c r="C1610" s="6">
        <v>14</v>
      </c>
      <c r="D1610" s="6">
        <v>31</v>
      </c>
      <c r="E1610">
        <v>44879</v>
      </c>
      <c r="F1610" s="6">
        <v>10</v>
      </c>
      <c r="G1610" s="6">
        <v>31</v>
      </c>
      <c r="H1610">
        <v>44875</v>
      </c>
    </row>
    <row r="1611" spans="2:8" x14ac:dyDescent="0.25">
      <c r="B1611" s="3">
        <v>44873</v>
      </c>
      <c r="C1611" s="6">
        <v>15</v>
      </c>
      <c r="D1611" s="6">
        <v>29</v>
      </c>
      <c r="E1611">
        <v>44880</v>
      </c>
      <c r="F1611" s="6">
        <v>11</v>
      </c>
      <c r="G1611" s="6">
        <v>29</v>
      </c>
      <c r="H1611">
        <v>44876</v>
      </c>
    </row>
    <row r="1612" spans="2:8" x14ac:dyDescent="0.25">
      <c r="B1612" s="3">
        <v>44874</v>
      </c>
      <c r="C1612" s="6">
        <v>16</v>
      </c>
      <c r="D1612" s="6">
        <v>29</v>
      </c>
      <c r="E1612">
        <v>44881</v>
      </c>
      <c r="F1612" s="6">
        <v>12</v>
      </c>
      <c r="G1612" s="6">
        <v>29</v>
      </c>
      <c r="H1612">
        <v>44877</v>
      </c>
    </row>
    <row r="1613" spans="2:8" x14ac:dyDescent="0.25">
      <c r="B1613" s="3">
        <v>44875</v>
      </c>
      <c r="C1613" s="6">
        <v>17</v>
      </c>
      <c r="D1613" s="6">
        <v>29</v>
      </c>
      <c r="E1613">
        <v>44882</v>
      </c>
      <c r="F1613" s="6">
        <v>13</v>
      </c>
      <c r="G1613" s="6">
        <v>29</v>
      </c>
      <c r="H1613">
        <v>44878</v>
      </c>
    </row>
    <row r="1614" spans="2:8" x14ac:dyDescent="0.25">
      <c r="B1614" s="3">
        <v>44876</v>
      </c>
      <c r="C1614" s="6">
        <v>18</v>
      </c>
      <c r="D1614" s="6">
        <v>29</v>
      </c>
      <c r="E1614">
        <v>44883</v>
      </c>
      <c r="F1614" s="6">
        <v>14</v>
      </c>
      <c r="G1614" s="6">
        <v>29</v>
      </c>
      <c r="H1614">
        <v>44879</v>
      </c>
    </row>
    <row r="1615" spans="2:8" x14ac:dyDescent="0.25">
      <c r="B1615" s="3">
        <v>44877</v>
      </c>
      <c r="D1615" s="6" t="s">
        <v>290</v>
      </c>
      <c r="E1615" t="s">
        <v>208</v>
      </c>
      <c r="G1615" s="6" t="s">
        <v>290</v>
      </c>
      <c r="H1615" t="s">
        <v>208</v>
      </c>
    </row>
    <row r="1616" spans="2:8" x14ac:dyDescent="0.25">
      <c r="B1616" s="3">
        <v>44878</v>
      </c>
      <c r="D1616" s="6" t="s">
        <v>290</v>
      </c>
      <c r="E1616" t="s">
        <v>208</v>
      </c>
      <c r="G1616" s="6" t="s">
        <v>290</v>
      </c>
      <c r="H1616" t="s">
        <v>208</v>
      </c>
    </row>
    <row r="1617" spans="2:8" x14ac:dyDescent="0.25">
      <c r="B1617" s="3">
        <v>44879</v>
      </c>
      <c r="C1617" s="6">
        <v>19</v>
      </c>
      <c r="D1617" s="6">
        <v>31</v>
      </c>
      <c r="E1617">
        <v>44884</v>
      </c>
      <c r="F1617" s="6">
        <v>15</v>
      </c>
      <c r="G1617" s="6">
        <v>31</v>
      </c>
      <c r="H1617">
        <v>44880</v>
      </c>
    </row>
    <row r="1618" spans="2:8" x14ac:dyDescent="0.25">
      <c r="B1618" s="3">
        <v>44880</v>
      </c>
      <c r="C1618" s="6">
        <v>20</v>
      </c>
      <c r="D1618" s="6">
        <v>29</v>
      </c>
      <c r="E1618">
        <v>44885</v>
      </c>
      <c r="F1618" s="6">
        <v>16</v>
      </c>
      <c r="G1618" s="6">
        <v>29</v>
      </c>
      <c r="H1618">
        <v>44881</v>
      </c>
    </row>
    <row r="1619" spans="2:8" x14ac:dyDescent="0.25">
      <c r="B1619" s="3">
        <v>44881</v>
      </c>
      <c r="C1619" s="6">
        <v>21</v>
      </c>
      <c r="D1619" s="6">
        <v>29</v>
      </c>
      <c r="E1619">
        <v>44886</v>
      </c>
      <c r="F1619" s="6">
        <v>17</v>
      </c>
      <c r="G1619" s="6">
        <v>29</v>
      </c>
      <c r="H1619">
        <v>44882</v>
      </c>
    </row>
    <row r="1620" spans="2:8" x14ac:dyDescent="0.25">
      <c r="B1620" s="3">
        <v>44882</v>
      </c>
      <c r="C1620" s="6">
        <v>1</v>
      </c>
      <c r="D1620" s="6">
        <v>29</v>
      </c>
      <c r="E1620">
        <v>44896</v>
      </c>
      <c r="F1620" s="6">
        <v>18</v>
      </c>
      <c r="G1620" s="6">
        <v>29</v>
      </c>
      <c r="H1620">
        <v>44883</v>
      </c>
    </row>
    <row r="1621" spans="2:8" x14ac:dyDescent="0.25">
      <c r="B1621" s="3">
        <v>44883</v>
      </c>
      <c r="C1621" s="6">
        <v>2</v>
      </c>
      <c r="D1621" s="6">
        <v>29</v>
      </c>
      <c r="E1621">
        <v>44897</v>
      </c>
      <c r="F1621" s="6">
        <v>19</v>
      </c>
      <c r="G1621" s="6">
        <v>29</v>
      </c>
      <c r="H1621">
        <v>44884</v>
      </c>
    </row>
    <row r="1622" spans="2:8" x14ac:dyDescent="0.25">
      <c r="B1622" s="3">
        <v>44884</v>
      </c>
      <c r="D1622" s="6" t="s">
        <v>290</v>
      </c>
      <c r="E1622" t="s">
        <v>208</v>
      </c>
      <c r="G1622" s="6" t="s">
        <v>290</v>
      </c>
      <c r="H1622" t="s">
        <v>208</v>
      </c>
    </row>
    <row r="1623" spans="2:8" x14ac:dyDescent="0.25">
      <c r="B1623" s="3">
        <v>44885</v>
      </c>
      <c r="D1623" s="6" t="s">
        <v>290</v>
      </c>
      <c r="E1623" t="s">
        <v>208</v>
      </c>
      <c r="G1623" s="6" t="s">
        <v>290</v>
      </c>
      <c r="H1623" t="s">
        <v>208</v>
      </c>
    </row>
    <row r="1624" spans="2:8" x14ac:dyDescent="0.25">
      <c r="B1624" s="3">
        <v>44886</v>
      </c>
      <c r="C1624" s="6">
        <v>3</v>
      </c>
      <c r="D1624" s="6">
        <v>31</v>
      </c>
      <c r="E1624">
        <v>44898</v>
      </c>
      <c r="F1624" s="6">
        <v>20</v>
      </c>
      <c r="G1624" s="6">
        <v>31</v>
      </c>
      <c r="H1624">
        <v>44885</v>
      </c>
    </row>
    <row r="1625" spans="2:8" x14ac:dyDescent="0.25">
      <c r="B1625" s="3">
        <v>44887</v>
      </c>
      <c r="C1625" s="6">
        <v>4</v>
      </c>
      <c r="D1625" s="6">
        <v>29</v>
      </c>
      <c r="E1625">
        <v>44899</v>
      </c>
      <c r="F1625" s="6">
        <v>21</v>
      </c>
      <c r="G1625" s="6">
        <v>29</v>
      </c>
      <c r="H1625">
        <v>44886</v>
      </c>
    </row>
    <row r="1626" spans="2:8" x14ac:dyDescent="0.25">
      <c r="B1626" s="3">
        <v>44888</v>
      </c>
      <c r="C1626" s="6">
        <v>5</v>
      </c>
      <c r="D1626" s="6">
        <v>29</v>
      </c>
      <c r="E1626">
        <v>44900</v>
      </c>
      <c r="F1626" s="6">
        <v>1</v>
      </c>
      <c r="G1626" s="6">
        <v>29</v>
      </c>
      <c r="H1626">
        <v>44896</v>
      </c>
    </row>
    <row r="1627" spans="2:8" x14ac:dyDescent="0.25">
      <c r="B1627" s="3">
        <v>44889</v>
      </c>
      <c r="D1627" s="6" t="s">
        <v>290</v>
      </c>
      <c r="E1627" t="s">
        <v>208</v>
      </c>
      <c r="G1627" s="6" t="s">
        <v>290</v>
      </c>
      <c r="H1627" t="s">
        <v>208</v>
      </c>
    </row>
    <row r="1628" spans="2:8" x14ac:dyDescent="0.25">
      <c r="B1628" s="3">
        <v>44890</v>
      </c>
      <c r="D1628" s="6" t="s">
        <v>290</v>
      </c>
      <c r="E1628" t="s">
        <v>208</v>
      </c>
      <c r="G1628" s="6" t="s">
        <v>290</v>
      </c>
      <c r="H1628" t="s">
        <v>208</v>
      </c>
    </row>
    <row r="1629" spans="2:8" x14ac:dyDescent="0.25">
      <c r="B1629" s="3">
        <v>44891</v>
      </c>
      <c r="D1629" s="6" t="s">
        <v>290</v>
      </c>
      <c r="E1629" t="s">
        <v>208</v>
      </c>
      <c r="G1629" s="6" t="s">
        <v>290</v>
      </c>
      <c r="H1629" t="s">
        <v>208</v>
      </c>
    </row>
    <row r="1630" spans="2:8" x14ac:dyDescent="0.25">
      <c r="B1630" s="3">
        <v>44892</v>
      </c>
      <c r="D1630" s="6" t="s">
        <v>290</v>
      </c>
      <c r="E1630" t="s">
        <v>208</v>
      </c>
      <c r="G1630" s="6" t="s">
        <v>290</v>
      </c>
      <c r="H1630" t="s">
        <v>208</v>
      </c>
    </row>
    <row r="1631" spans="2:8" x14ac:dyDescent="0.25">
      <c r="B1631" s="3">
        <v>44893</v>
      </c>
      <c r="C1631" s="6">
        <v>6</v>
      </c>
      <c r="D1631" s="6">
        <v>33</v>
      </c>
      <c r="E1631">
        <v>44901</v>
      </c>
      <c r="F1631" s="6">
        <v>2</v>
      </c>
      <c r="G1631" s="6">
        <v>33</v>
      </c>
      <c r="H1631">
        <v>44897</v>
      </c>
    </row>
    <row r="1632" spans="2:8" x14ac:dyDescent="0.25">
      <c r="B1632" s="3">
        <v>44894</v>
      </c>
      <c r="C1632" s="6">
        <v>7</v>
      </c>
      <c r="D1632" s="6">
        <v>33</v>
      </c>
      <c r="E1632">
        <v>44902</v>
      </c>
      <c r="F1632" s="6">
        <v>3</v>
      </c>
      <c r="G1632" s="6">
        <v>33</v>
      </c>
      <c r="H1632">
        <v>44898</v>
      </c>
    </row>
    <row r="1633" spans="2:8" x14ac:dyDescent="0.25">
      <c r="B1633" s="3">
        <v>44895</v>
      </c>
      <c r="C1633" s="6">
        <v>8</v>
      </c>
      <c r="D1633" s="6">
        <v>33</v>
      </c>
      <c r="E1633">
        <v>44903</v>
      </c>
      <c r="F1633" s="6">
        <v>4</v>
      </c>
      <c r="G1633" s="6">
        <v>33</v>
      </c>
      <c r="H1633">
        <v>44899</v>
      </c>
    </row>
    <row r="1634" spans="2:8" x14ac:dyDescent="0.25">
      <c r="B1634" s="3">
        <v>44896</v>
      </c>
      <c r="C1634" s="6">
        <v>9</v>
      </c>
      <c r="D1634" s="6">
        <v>31</v>
      </c>
      <c r="E1634">
        <v>44904</v>
      </c>
      <c r="F1634" s="6">
        <v>5</v>
      </c>
      <c r="G1634" s="6">
        <v>31</v>
      </c>
      <c r="H1634">
        <v>44900</v>
      </c>
    </row>
    <row r="1635" spans="2:8" x14ac:dyDescent="0.25">
      <c r="B1635" s="3">
        <v>44897</v>
      </c>
      <c r="C1635" s="6">
        <v>10</v>
      </c>
      <c r="D1635" s="6">
        <v>31</v>
      </c>
      <c r="E1635">
        <v>44905</v>
      </c>
      <c r="F1635" s="6">
        <v>6</v>
      </c>
      <c r="G1635" s="6">
        <v>31</v>
      </c>
      <c r="H1635">
        <v>44901</v>
      </c>
    </row>
    <row r="1636" spans="2:8" x14ac:dyDescent="0.25">
      <c r="B1636" s="3">
        <v>44898</v>
      </c>
      <c r="D1636" s="6" t="s">
        <v>290</v>
      </c>
      <c r="E1636" t="s">
        <v>208</v>
      </c>
      <c r="F1636" s="6">
        <v>7</v>
      </c>
      <c r="G1636" s="6">
        <v>31</v>
      </c>
      <c r="H1636">
        <v>44902</v>
      </c>
    </row>
    <row r="1637" spans="2:8" x14ac:dyDescent="0.25">
      <c r="B1637" s="3">
        <v>44899</v>
      </c>
      <c r="D1637" s="6" t="s">
        <v>290</v>
      </c>
      <c r="E1637" t="s">
        <v>208</v>
      </c>
      <c r="G1637" s="6" t="s">
        <v>290</v>
      </c>
      <c r="H1637" t="s">
        <v>208</v>
      </c>
    </row>
    <row r="1638" spans="2:8" x14ac:dyDescent="0.25">
      <c r="B1638" s="3">
        <v>44900</v>
      </c>
      <c r="C1638" s="6">
        <v>11</v>
      </c>
      <c r="D1638" s="6">
        <v>33</v>
      </c>
      <c r="E1638">
        <v>44906</v>
      </c>
      <c r="F1638" s="6">
        <v>8</v>
      </c>
      <c r="G1638" s="6">
        <v>32</v>
      </c>
      <c r="H1638">
        <v>44903</v>
      </c>
    </row>
    <row r="1639" spans="2:8" x14ac:dyDescent="0.25">
      <c r="B1639" s="3">
        <v>44901</v>
      </c>
      <c r="C1639" s="6">
        <v>12</v>
      </c>
      <c r="D1639" s="6">
        <v>33</v>
      </c>
      <c r="E1639">
        <v>44907</v>
      </c>
      <c r="F1639" s="6">
        <v>9</v>
      </c>
      <c r="G1639" s="6">
        <v>32</v>
      </c>
      <c r="H1639">
        <v>44904</v>
      </c>
    </row>
    <row r="1640" spans="2:8" x14ac:dyDescent="0.25">
      <c r="B1640" s="3">
        <v>44902</v>
      </c>
      <c r="C1640" s="6">
        <v>13</v>
      </c>
      <c r="D1640" s="6">
        <v>33</v>
      </c>
      <c r="E1640">
        <v>44908</v>
      </c>
      <c r="F1640" s="6">
        <v>10</v>
      </c>
      <c r="G1640" s="6">
        <v>30</v>
      </c>
      <c r="H1640">
        <v>44905</v>
      </c>
    </row>
    <row r="1641" spans="2:8" x14ac:dyDescent="0.25">
      <c r="B1641" s="3">
        <v>44903</v>
      </c>
      <c r="C1641" s="6">
        <v>14</v>
      </c>
      <c r="D1641" s="6">
        <v>31</v>
      </c>
      <c r="E1641">
        <v>44909</v>
      </c>
      <c r="F1641" s="6">
        <v>11</v>
      </c>
      <c r="G1641" s="6">
        <v>30</v>
      </c>
      <c r="H1641">
        <v>44906</v>
      </c>
    </row>
    <row r="1642" spans="2:8" x14ac:dyDescent="0.25">
      <c r="B1642" s="3">
        <v>44904</v>
      </c>
      <c r="C1642" s="6">
        <v>15</v>
      </c>
      <c r="D1642" s="6">
        <v>31</v>
      </c>
      <c r="E1642">
        <v>44910</v>
      </c>
      <c r="F1642" s="6">
        <v>12</v>
      </c>
      <c r="G1642" s="6">
        <v>30</v>
      </c>
      <c r="H1642">
        <v>44907</v>
      </c>
    </row>
    <row r="1643" spans="2:8" x14ac:dyDescent="0.25">
      <c r="B1643" s="3">
        <v>44905</v>
      </c>
      <c r="D1643" s="6" t="s">
        <v>290</v>
      </c>
      <c r="E1643" t="s">
        <v>208</v>
      </c>
      <c r="G1643" s="6" t="s">
        <v>290</v>
      </c>
      <c r="H1643" t="s">
        <v>208</v>
      </c>
    </row>
    <row r="1644" spans="2:8" x14ac:dyDescent="0.25">
      <c r="B1644" s="3">
        <v>44906</v>
      </c>
      <c r="D1644" s="6" t="s">
        <v>290</v>
      </c>
      <c r="E1644" t="s">
        <v>208</v>
      </c>
      <c r="G1644" s="6" t="s">
        <v>290</v>
      </c>
      <c r="H1644" t="s">
        <v>208</v>
      </c>
    </row>
    <row r="1645" spans="2:8" x14ac:dyDescent="0.25">
      <c r="B1645" s="3">
        <v>44907</v>
      </c>
      <c r="C1645" s="6">
        <v>16</v>
      </c>
      <c r="D1645" s="6">
        <v>33</v>
      </c>
      <c r="E1645">
        <v>44911</v>
      </c>
      <c r="F1645" s="6">
        <v>13</v>
      </c>
      <c r="G1645" s="6">
        <v>32</v>
      </c>
      <c r="H1645">
        <v>44908</v>
      </c>
    </row>
    <row r="1646" spans="2:8" x14ac:dyDescent="0.25">
      <c r="B1646" s="3">
        <v>44908</v>
      </c>
      <c r="C1646" s="6">
        <v>17</v>
      </c>
      <c r="D1646" s="6">
        <v>33</v>
      </c>
      <c r="E1646">
        <v>44912</v>
      </c>
      <c r="F1646" s="6">
        <v>14</v>
      </c>
      <c r="G1646" s="6">
        <v>32</v>
      </c>
      <c r="H1646">
        <v>44909</v>
      </c>
    </row>
    <row r="1647" spans="2:8" x14ac:dyDescent="0.25">
      <c r="B1647" s="3">
        <v>44909</v>
      </c>
      <c r="C1647" s="6">
        <v>18</v>
      </c>
      <c r="D1647" s="6">
        <v>33</v>
      </c>
      <c r="E1647">
        <v>44913</v>
      </c>
      <c r="F1647" s="6">
        <v>15</v>
      </c>
      <c r="G1647" s="6">
        <v>30</v>
      </c>
      <c r="H1647">
        <v>44910</v>
      </c>
    </row>
    <row r="1648" spans="2:8" x14ac:dyDescent="0.25">
      <c r="B1648" s="3">
        <v>44910</v>
      </c>
      <c r="C1648" s="6">
        <v>19</v>
      </c>
      <c r="D1648" s="6">
        <v>31</v>
      </c>
      <c r="E1648">
        <v>44914</v>
      </c>
      <c r="F1648" s="6">
        <v>16</v>
      </c>
      <c r="G1648" s="6">
        <v>30</v>
      </c>
      <c r="H1648">
        <v>44911</v>
      </c>
    </row>
    <row r="1649" spans="2:8" x14ac:dyDescent="0.25">
      <c r="B1649" s="3">
        <v>44911</v>
      </c>
      <c r="C1649" s="6">
        <v>20</v>
      </c>
      <c r="D1649" s="6">
        <v>31</v>
      </c>
      <c r="E1649">
        <v>44915</v>
      </c>
      <c r="F1649" s="6">
        <v>17</v>
      </c>
      <c r="G1649" s="6">
        <v>30</v>
      </c>
      <c r="H1649">
        <v>44912</v>
      </c>
    </row>
    <row r="1650" spans="2:8" x14ac:dyDescent="0.25">
      <c r="B1650" s="3">
        <v>44912</v>
      </c>
      <c r="D1650" s="6" t="s">
        <v>290</v>
      </c>
      <c r="E1650" t="s">
        <v>208</v>
      </c>
      <c r="F1650" s="6">
        <v>18</v>
      </c>
      <c r="G1650" s="6">
        <v>30</v>
      </c>
      <c r="H1650">
        <v>44913</v>
      </c>
    </row>
    <row r="1651" spans="2:8" x14ac:dyDescent="0.25">
      <c r="B1651" s="3">
        <v>44913</v>
      </c>
      <c r="D1651" s="6" t="s">
        <v>290</v>
      </c>
      <c r="E1651" t="s">
        <v>208</v>
      </c>
      <c r="G1651" s="6" t="s">
        <v>290</v>
      </c>
      <c r="H1651" t="s">
        <v>208</v>
      </c>
    </row>
    <row r="1652" spans="2:8" x14ac:dyDescent="0.25">
      <c r="B1652" s="3">
        <v>44914</v>
      </c>
      <c r="C1652" s="6">
        <v>21</v>
      </c>
      <c r="D1652" s="6">
        <v>33</v>
      </c>
      <c r="E1652">
        <v>44916</v>
      </c>
      <c r="F1652" s="6">
        <v>19</v>
      </c>
      <c r="G1652" s="6">
        <v>31</v>
      </c>
      <c r="H1652">
        <v>44914</v>
      </c>
    </row>
    <row r="1653" spans="2:8" x14ac:dyDescent="0.25">
      <c r="B1653" s="3">
        <v>44915</v>
      </c>
      <c r="C1653" s="6">
        <v>1</v>
      </c>
      <c r="D1653" s="6">
        <v>33</v>
      </c>
      <c r="E1653">
        <v>44927</v>
      </c>
      <c r="F1653" s="6">
        <v>20</v>
      </c>
      <c r="G1653" s="6">
        <v>29</v>
      </c>
      <c r="H1653">
        <v>44915</v>
      </c>
    </row>
    <row r="1654" spans="2:8" x14ac:dyDescent="0.25">
      <c r="B1654" s="3">
        <v>44916</v>
      </c>
      <c r="C1654" s="6">
        <v>2</v>
      </c>
      <c r="D1654" s="6">
        <v>33</v>
      </c>
      <c r="E1654">
        <v>44928</v>
      </c>
      <c r="F1654" s="6">
        <v>21</v>
      </c>
      <c r="G1654" s="6">
        <v>29</v>
      </c>
      <c r="H1654">
        <v>44916</v>
      </c>
    </row>
    <row r="1655" spans="2:8" x14ac:dyDescent="0.25">
      <c r="B1655" s="3">
        <v>44917</v>
      </c>
      <c r="C1655" s="6">
        <v>3</v>
      </c>
      <c r="D1655" s="6">
        <v>31</v>
      </c>
      <c r="E1655">
        <v>44929</v>
      </c>
      <c r="F1655" s="6">
        <v>1</v>
      </c>
      <c r="G1655" s="6">
        <v>29</v>
      </c>
      <c r="H1655">
        <v>44927</v>
      </c>
    </row>
    <row r="1656" spans="2:8" x14ac:dyDescent="0.25">
      <c r="B1656" s="3">
        <v>44918</v>
      </c>
      <c r="D1656" s="6" t="s">
        <v>290</v>
      </c>
      <c r="E1656" t="s">
        <v>208</v>
      </c>
      <c r="G1656" s="6" t="s">
        <v>290</v>
      </c>
      <c r="H1656" t="s">
        <v>208</v>
      </c>
    </row>
    <row r="1657" spans="2:8" x14ac:dyDescent="0.25">
      <c r="B1657" s="3">
        <v>44919</v>
      </c>
      <c r="D1657" s="6" t="s">
        <v>290</v>
      </c>
      <c r="E1657" t="s">
        <v>208</v>
      </c>
      <c r="G1657" s="6" t="s">
        <v>290</v>
      </c>
      <c r="H1657" t="s">
        <v>208</v>
      </c>
    </row>
    <row r="1658" spans="2:8" x14ac:dyDescent="0.25">
      <c r="B1658" s="3">
        <v>44920</v>
      </c>
      <c r="D1658" s="6" t="s">
        <v>290</v>
      </c>
      <c r="E1658" t="s">
        <v>208</v>
      </c>
      <c r="G1658" s="6" t="s">
        <v>290</v>
      </c>
      <c r="H1658" t="s">
        <v>208</v>
      </c>
    </row>
    <row r="1659" spans="2:8" x14ac:dyDescent="0.25">
      <c r="B1659" s="3">
        <v>44921</v>
      </c>
      <c r="D1659" s="6" t="s">
        <v>290</v>
      </c>
      <c r="E1659" t="s">
        <v>208</v>
      </c>
      <c r="G1659" s="6" t="s">
        <v>290</v>
      </c>
      <c r="H1659" t="s">
        <v>208</v>
      </c>
    </row>
    <row r="1660" spans="2:8" x14ac:dyDescent="0.25">
      <c r="B1660" s="3">
        <v>44922</v>
      </c>
      <c r="C1660" s="6">
        <v>4</v>
      </c>
      <c r="D1660" s="6">
        <v>35</v>
      </c>
      <c r="E1660">
        <v>44930</v>
      </c>
      <c r="F1660" s="6">
        <v>2</v>
      </c>
      <c r="G1660" s="6">
        <v>29</v>
      </c>
      <c r="H1660">
        <v>44928</v>
      </c>
    </row>
    <row r="1661" spans="2:8" x14ac:dyDescent="0.25">
      <c r="B1661" s="3">
        <v>44923</v>
      </c>
      <c r="C1661" s="6">
        <v>5</v>
      </c>
      <c r="D1661" s="6">
        <v>35</v>
      </c>
      <c r="E1661">
        <v>44931</v>
      </c>
      <c r="F1661" s="6">
        <v>3</v>
      </c>
      <c r="G1661" s="6">
        <v>29</v>
      </c>
      <c r="H1661">
        <v>44929</v>
      </c>
    </row>
    <row r="1662" spans="2:8" x14ac:dyDescent="0.25">
      <c r="B1662" s="3">
        <v>44924</v>
      </c>
      <c r="C1662" s="6">
        <v>6</v>
      </c>
      <c r="D1662" s="6">
        <v>31</v>
      </c>
      <c r="E1662">
        <v>44932</v>
      </c>
      <c r="F1662" s="6">
        <v>4</v>
      </c>
      <c r="G1662" s="6">
        <v>29</v>
      </c>
      <c r="H1662">
        <v>44930</v>
      </c>
    </row>
    <row r="1663" spans="2:8" x14ac:dyDescent="0.25">
      <c r="B1663" s="3">
        <v>44925</v>
      </c>
      <c r="C1663" s="6">
        <v>7</v>
      </c>
      <c r="D1663" s="6">
        <v>31</v>
      </c>
      <c r="E1663">
        <v>44933</v>
      </c>
      <c r="F1663" s="6">
        <v>5</v>
      </c>
      <c r="G1663" s="6">
        <v>29</v>
      </c>
      <c r="H1663">
        <v>44931</v>
      </c>
    </row>
    <row r="1664" spans="2:8" x14ac:dyDescent="0.25">
      <c r="B1664" s="3">
        <v>44926</v>
      </c>
      <c r="D1664" s="6" t="s">
        <v>290</v>
      </c>
      <c r="E1664" t="s">
        <v>208</v>
      </c>
      <c r="G1664" s="6" t="s">
        <v>290</v>
      </c>
      <c r="H1664" t="s">
        <v>208</v>
      </c>
    </row>
    <row r="1665" spans="2:8" x14ac:dyDescent="0.25">
      <c r="B1665" s="3">
        <v>44927</v>
      </c>
      <c r="D1665" s="6" t="s">
        <v>290</v>
      </c>
      <c r="E1665" t="s">
        <v>208</v>
      </c>
      <c r="G1665" s="6" t="s">
        <v>290</v>
      </c>
      <c r="H1665" t="s">
        <v>208</v>
      </c>
    </row>
    <row r="1666" spans="2:8" x14ac:dyDescent="0.25">
      <c r="B1666" s="3">
        <v>44928</v>
      </c>
      <c r="D1666" s="6" t="s">
        <v>290</v>
      </c>
      <c r="E1666" t="s">
        <v>208</v>
      </c>
      <c r="G1666" s="6" t="s">
        <v>290</v>
      </c>
      <c r="H1666" t="s">
        <v>208</v>
      </c>
    </row>
    <row r="1667" spans="2:8" x14ac:dyDescent="0.25">
      <c r="B1667" s="3">
        <v>44929</v>
      </c>
      <c r="C1667" s="6">
        <v>8</v>
      </c>
      <c r="D1667" s="6">
        <v>34</v>
      </c>
      <c r="E1667">
        <v>44934</v>
      </c>
      <c r="F1667" s="6">
        <v>6</v>
      </c>
      <c r="G1667" s="6">
        <v>32</v>
      </c>
      <c r="H1667">
        <v>44932</v>
      </c>
    </row>
    <row r="1668" spans="2:8" x14ac:dyDescent="0.25">
      <c r="B1668" s="3">
        <v>44930</v>
      </c>
      <c r="C1668" s="6">
        <v>9</v>
      </c>
      <c r="D1668" s="6">
        <v>34</v>
      </c>
      <c r="E1668">
        <v>44935</v>
      </c>
      <c r="F1668" s="6">
        <v>7</v>
      </c>
      <c r="G1668" s="6">
        <v>32</v>
      </c>
      <c r="H1668">
        <v>44933</v>
      </c>
    </row>
    <row r="1669" spans="2:8" x14ac:dyDescent="0.25">
      <c r="B1669" s="3">
        <v>44931</v>
      </c>
      <c r="C1669" s="6">
        <v>10</v>
      </c>
      <c r="D1669" s="6">
        <v>34</v>
      </c>
      <c r="E1669">
        <v>44936</v>
      </c>
      <c r="F1669" s="6">
        <v>8</v>
      </c>
      <c r="G1669" s="6">
        <v>31</v>
      </c>
      <c r="H1669">
        <v>44934</v>
      </c>
    </row>
    <row r="1670" spans="2:8" x14ac:dyDescent="0.25">
      <c r="B1670" s="3">
        <v>44932</v>
      </c>
      <c r="C1670" s="6">
        <v>11</v>
      </c>
      <c r="D1670" s="6">
        <v>32</v>
      </c>
      <c r="E1670">
        <v>44937</v>
      </c>
      <c r="F1670" s="6">
        <v>9</v>
      </c>
      <c r="G1670" s="6">
        <v>31</v>
      </c>
      <c r="H1670">
        <v>44935</v>
      </c>
    </row>
    <row r="1671" spans="2:8" x14ac:dyDescent="0.25">
      <c r="B1671" s="3">
        <v>44933</v>
      </c>
      <c r="D1671" s="6" t="s">
        <v>290</v>
      </c>
      <c r="E1671" t="s">
        <v>208</v>
      </c>
      <c r="F1671" s="6">
        <v>10</v>
      </c>
      <c r="G1671" s="6">
        <v>31</v>
      </c>
      <c r="H1671">
        <v>44936</v>
      </c>
    </row>
    <row r="1672" spans="2:8" x14ac:dyDescent="0.25">
      <c r="B1672" s="3">
        <v>44934</v>
      </c>
      <c r="D1672" s="6" t="s">
        <v>290</v>
      </c>
      <c r="E1672" t="s">
        <v>208</v>
      </c>
      <c r="G1672" s="6" t="s">
        <v>290</v>
      </c>
      <c r="H1672" t="s">
        <v>208</v>
      </c>
    </row>
    <row r="1673" spans="2:8" x14ac:dyDescent="0.25">
      <c r="B1673" s="3">
        <v>44935</v>
      </c>
      <c r="C1673" s="6">
        <v>12</v>
      </c>
      <c r="D1673" s="6">
        <v>34</v>
      </c>
      <c r="E1673">
        <v>44938</v>
      </c>
      <c r="F1673" s="6">
        <v>11</v>
      </c>
      <c r="G1673" s="6">
        <v>32</v>
      </c>
      <c r="H1673">
        <v>44937</v>
      </c>
    </row>
    <row r="1674" spans="2:8" x14ac:dyDescent="0.25">
      <c r="B1674" s="3">
        <v>44936</v>
      </c>
      <c r="C1674" s="6">
        <v>13</v>
      </c>
      <c r="D1674" s="6">
        <v>34</v>
      </c>
      <c r="E1674">
        <v>44939</v>
      </c>
      <c r="F1674" s="6">
        <v>12</v>
      </c>
      <c r="G1674" s="6">
        <v>32</v>
      </c>
      <c r="H1674">
        <v>44938</v>
      </c>
    </row>
    <row r="1675" spans="2:8" x14ac:dyDescent="0.25">
      <c r="B1675" s="3">
        <v>44937</v>
      </c>
      <c r="C1675" s="6">
        <v>14</v>
      </c>
      <c r="D1675" s="6">
        <v>34</v>
      </c>
      <c r="E1675">
        <v>44940</v>
      </c>
      <c r="F1675" s="6">
        <v>13</v>
      </c>
      <c r="G1675" s="6">
        <v>30</v>
      </c>
      <c r="H1675">
        <v>44939</v>
      </c>
    </row>
    <row r="1676" spans="2:8" x14ac:dyDescent="0.25">
      <c r="B1676" s="3">
        <v>44938</v>
      </c>
      <c r="C1676" s="6">
        <v>15</v>
      </c>
      <c r="D1676" s="6">
        <v>34</v>
      </c>
      <c r="E1676">
        <v>44941</v>
      </c>
      <c r="F1676" s="6">
        <v>14</v>
      </c>
      <c r="G1676" s="6">
        <v>30</v>
      </c>
      <c r="H1676">
        <v>44940</v>
      </c>
    </row>
    <row r="1677" spans="2:8" x14ac:dyDescent="0.25">
      <c r="B1677" s="3">
        <v>44939</v>
      </c>
      <c r="C1677" s="6">
        <v>16</v>
      </c>
      <c r="D1677" s="6">
        <v>32</v>
      </c>
      <c r="E1677">
        <v>44942</v>
      </c>
      <c r="F1677" s="6">
        <v>15</v>
      </c>
      <c r="G1677" s="6">
        <v>30</v>
      </c>
      <c r="H1677">
        <v>44941</v>
      </c>
    </row>
    <row r="1678" spans="2:8" x14ac:dyDescent="0.25">
      <c r="B1678" s="3">
        <v>44940</v>
      </c>
      <c r="D1678" s="6" t="s">
        <v>290</v>
      </c>
      <c r="E1678" t="s">
        <v>208</v>
      </c>
      <c r="G1678" s="6" t="s">
        <v>290</v>
      </c>
      <c r="H1678" t="s">
        <v>208</v>
      </c>
    </row>
    <row r="1679" spans="2:8" x14ac:dyDescent="0.25">
      <c r="B1679" s="3">
        <v>44941</v>
      </c>
      <c r="D1679" s="6" t="s">
        <v>290</v>
      </c>
      <c r="E1679" t="s">
        <v>208</v>
      </c>
      <c r="G1679" s="6" t="s">
        <v>290</v>
      </c>
      <c r="H1679" t="s">
        <v>208</v>
      </c>
    </row>
    <row r="1680" spans="2:8" x14ac:dyDescent="0.25">
      <c r="B1680" s="3">
        <v>44942</v>
      </c>
      <c r="D1680" s="6" t="s">
        <v>290</v>
      </c>
      <c r="E1680" t="s">
        <v>208</v>
      </c>
      <c r="G1680" s="6" t="s">
        <v>290</v>
      </c>
      <c r="H1680" t="s">
        <v>208</v>
      </c>
    </row>
    <row r="1681" spans="2:8" x14ac:dyDescent="0.25">
      <c r="B1681" s="3">
        <v>44943</v>
      </c>
      <c r="C1681" s="6">
        <v>17</v>
      </c>
      <c r="D1681" s="6">
        <v>35</v>
      </c>
      <c r="E1681">
        <v>44943</v>
      </c>
      <c r="F1681" s="6">
        <v>16</v>
      </c>
      <c r="G1681" s="6">
        <v>33</v>
      </c>
      <c r="H1681">
        <v>44942</v>
      </c>
    </row>
    <row r="1682" spans="2:8" x14ac:dyDescent="0.25">
      <c r="B1682" s="3">
        <v>44944</v>
      </c>
      <c r="C1682" s="6">
        <v>18</v>
      </c>
      <c r="D1682" s="6">
        <v>35</v>
      </c>
      <c r="E1682">
        <v>44944</v>
      </c>
      <c r="F1682" s="6">
        <v>17</v>
      </c>
      <c r="G1682" s="6">
        <v>33</v>
      </c>
      <c r="H1682">
        <v>44943</v>
      </c>
    </row>
    <row r="1683" spans="2:8" x14ac:dyDescent="0.25">
      <c r="B1683" s="3">
        <v>44945</v>
      </c>
      <c r="C1683" s="6">
        <v>19</v>
      </c>
      <c r="D1683" s="6">
        <v>35</v>
      </c>
      <c r="E1683">
        <v>44945</v>
      </c>
      <c r="F1683" s="6">
        <v>18</v>
      </c>
      <c r="G1683" s="6">
        <v>33</v>
      </c>
      <c r="H1683">
        <v>44944</v>
      </c>
    </row>
    <row r="1684" spans="2:8" x14ac:dyDescent="0.25">
      <c r="B1684" s="3">
        <v>44946</v>
      </c>
      <c r="C1684" s="6">
        <v>20</v>
      </c>
      <c r="D1684" s="6">
        <v>35</v>
      </c>
      <c r="E1684">
        <v>44946</v>
      </c>
      <c r="F1684" s="6">
        <v>19</v>
      </c>
      <c r="G1684" s="6">
        <v>32</v>
      </c>
      <c r="H1684">
        <v>44945</v>
      </c>
    </row>
    <row r="1685" spans="2:8" x14ac:dyDescent="0.25">
      <c r="B1685" s="3">
        <v>44947</v>
      </c>
      <c r="D1685" s="6" t="s">
        <v>290</v>
      </c>
      <c r="E1685" t="s">
        <v>208</v>
      </c>
      <c r="F1685" s="6">
        <v>20</v>
      </c>
      <c r="G1685" s="6">
        <v>32</v>
      </c>
      <c r="H1685">
        <v>44946</v>
      </c>
    </row>
    <row r="1686" spans="2:8" x14ac:dyDescent="0.25">
      <c r="B1686" s="3">
        <v>44948</v>
      </c>
      <c r="D1686" s="6" t="s">
        <v>290</v>
      </c>
      <c r="E1686" t="s">
        <v>208</v>
      </c>
      <c r="G1686" s="6" t="s">
        <v>290</v>
      </c>
      <c r="H1686" t="s">
        <v>208</v>
      </c>
    </row>
    <row r="1687" spans="2:8" x14ac:dyDescent="0.25">
      <c r="B1687" s="3">
        <v>44949</v>
      </c>
      <c r="C1687" s="6">
        <v>21</v>
      </c>
      <c r="D1687" s="6">
        <v>35</v>
      </c>
      <c r="E1687">
        <v>44947</v>
      </c>
      <c r="F1687" s="6">
        <v>21</v>
      </c>
      <c r="G1687" s="6">
        <v>33</v>
      </c>
      <c r="H1687">
        <v>44947</v>
      </c>
    </row>
    <row r="1688" spans="2:8" x14ac:dyDescent="0.25">
      <c r="B1688" s="3">
        <v>44950</v>
      </c>
      <c r="C1688" s="6">
        <v>1</v>
      </c>
      <c r="D1688" s="6">
        <v>35</v>
      </c>
      <c r="E1688">
        <v>44958</v>
      </c>
      <c r="F1688" s="6">
        <v>1</v>
      </c>
      <c r="G1688" s="6">
        <v>33</v>
      </c>
      <c r="H1688">
        <v>44958</v>
      </c>
    </row>
    <row r="1689" spans="2:8" x14ac:dyDescent="0.25">
      <c r="B1689" s="3">
        <v>44951</v>
      </c>
      <c r="C1689" s="6">
        <v>2</v>
      </c>
      <c r="D1689" s="6">
        <v>35</v>
      </c>
      <c r="E1689">
        <v>44959</v>
      </c>
      <c r="F1689" s="6">
        <v>2</v>
      </c>
      <c r="G1689" s="6">
        <v>29</v>
      </c>
      <c r="H1689">
        <v>44959</v>
      </c>
    </row>
    <row r="1690" spans="2:8" x14ac:dyDescent="0.25">
      <c r="B1690" s="3">
        <v>44952</v>
      </c>
      <c r="C1690" s="6">
        <v>3</v>
      </c>
      <c r="D1690" s="6">
        <v>35</v>
      </c>
      <c r="E1690">
        <v>44960</v>
      </c>
      <c r="G1690" s="6" t="s">
        <v>290</v>
      </c>
      <c r="H1690" t="s">
        <v>208</v>
      </c>
    </row>
    <row r="1691" spans="2:8" x14ac:dyDescent="0.25">
      <c r="B1691" s="3">
        <v>44953</v>
      </c>
      <c r="C1691" s="6">
        <v>4</v>
      </c>
      <c r="D1691" s="6">
        <v>31</v>
      </c>
      <c r="E1691">
        <v>44961</v>
      </c>
      <c r="F1691" s="6">
        <v>3</v>
      </c>
      <c r="G1691" s="6">
        <v>30</v>
      </c>
      <c r="H1691">
        <v>44960</v>
      </c>
    </row>
    <row r="1692" spans="2:8" x14ac:dyDescent="0.25">
      <c r="B1692" s="3">
        <v>44954</v>
      </c>
      <c r="D1692" s="6" t="s">
        <v>290</v>
      </c>
      <c r="E1692" t="s">
        <v>208</v>
      </c>
      <c r="G1692" s="6" t="s">
        <v>290</v>
      </c>
      <c r="H1692" t="s">
        <v>208</v>
      </c>
    </row>
    <row r="1693" spans="2:8" x14ac:dyDescent="0.25">
      <c r="B1693" s="3">
        <v>44955</v>
      </c>
      <c r="D1693" s="6" t="s">
        <v>290</v>
      </c>
      <c r="E1693" t="s">
        <v>208</v>
      </c>
      <c r="G1693" s="6" t="s">
        <v>290</v>
      </c>
      <c r="H1693" t="s">
        <v>208</v>
      </c>
    </row>
    <row r="1694" spans="2:8" x14ac:dyDescent="0.25">
      <c r="B1694" s="3">
        <v>44956</v>
      </c>
      <c r="C1694" s="6">
        <v>5</v>
      </c>
      <c r="D1694" s="6">
        <v>33</v>
      </c>
      <c r="E1694">
        <v>44962</v>
      </c>
      <c r="F1694" s="6">
        <v>4</v>
      </c>
      <c r="G1694" s="6">
        <v>32</v>
      </c>
      <c r="H1694">
        <v>44961</v>
      </c>
    </row>
    <row r="1695" spans="2:8" x14ac:dyDescent="0.25">
      <c r="B1695" s="3">
        <v>44957</v>
      </c>
      <c r="C1695" s="6">
        <v>6</v>
      </c>
      <c r="D1695" s="6">
        <v>33</v>
      </c>
      <c r="E1695">
        <v>44963</v>
      </c>
      <c r="F1695" s="6">
        <v>5</v>
      </c>
      <c r="G1695" s="6">
        <v>32</v>
      </c>
      <c r="H1695">
        <v>44962</v>
      </c>
    </row>
    <row r="1696" spans="2:8" x14ac:dyDescent="0.25">
      <c r="B1696" s="3">
        <v>44958</v>
      </c>
      <c r="C1696" s="6">
        <v>7</v>
      </c>
      <c r="D1696" s="6">
        <v>33</v>
      </c>
      <c r="E1696">
        <v>44964</v>
      </c>
      <c r="F1696" s="6">
        <v>6</v>
      </c>
      <c r="G1696" s="6">
        <v>29</v>
      </c>
      <c r="H1696">
        <v>44963</v>
      </c>
    </row>
    <row r="1697" spans="2:8" x14ac:dyDescent="0.25">
      <c r="B1697" s="3">
        <v>44959</v>
      </c>
      <c r="C1697" s="6">
        <v>8</v>
      </c>
      <c r="D1697" s="6">
        <v>30</v>
      </c>
      <c r="E1697">
        <v>44965</v>
      </c>
      <c r="F1697" s="6">
        <v>7</v>
      </c>
      <c r="G1697" s="6">
        <v>29</v>
      </c>
      <c r="H1697">
        <v>44964</v>
      </c>
    </row>
    <row r="1698" spans="2:8" x14ac:dyDescent="0.25">
      <c r="B1698" s="3">
        <v>44960</v>
      </c>
      <c r="C1698" s="6">
        <v>9</v>
      </c>
      <c r="D1698" s="6">
        <v>30</v>
      </c>
      <c r="E1698">
        <v>44966</v>
      </c>
      <c r="F1698" s="6">
        <v>8</v>
      </c>
      <c r="G1698" s="6">
        <v>29</v>
      </c>
      <c r="H1698">
        <v>44965</v>
      </c>
    </row>
    <row r="1699" spans="2:8" x14ac:dyDescent="0.25">
      <c r="B1699" s="3">
        <v>44961</v>
      </c>
      <c r="D1699" s="6" t="s">
        <v>290</v>
      </c>
      <c r="E1699" t="s">
        <v>208</v>
      </c>
      <c r="G1699" s="6" t="s">
        <v>290</v>
      </c>
      <c r="H1699" t="s">
        <v>208</v>
      </c>
    </row>
    <row r="1700" spans="2:8" x14ac:dyDescent="0.25">
      <c r="B1700" s="3">
        <v>44962</v>
      </c>
      <c r="D1700" s="6" t="s">
        <v>290</v>
      </c>
      <c r="E1700" t="s">
        <v>208</v>
      </c>
      <c r="G1700" s="6" t="s">
        <v>290</v>
      </c>
      <c r="H1700" t="s">
        <v>208</v>
      </c>
    </row>
    <row r="1701" spans="2:8" x14ac:dyDescent="0.25">
      <c r="B1701" s="3">
        <v>44963</v>
      </c>
      <c r="C1701" s="6">
        <v>10</v>
      </c>
      <c r="D1701" s="6">
        <v>32</v>
      </c>
      <c r="E1701">
        <v>44967</v>
      </c>
      <c r="F1701" s="6">
        <v>9</v>
      </c>
      <c r="G1701" s="6">
        <v>31</v>
      </c>
      <c r="H1701">
        <v>44966</v>
      </c>
    </row>
    <row r="1702" spans="2:8" x14ac:dyDescent="0.25">
      <c r="B1702" s="3">
        <v>44964</v>
      </c>
      <c r="C1702" s="6">
        <v>11</v>
      </c>
      <c r="D1702" s="6">
        <v>32</v>
      </c>
      <c r="E1702">
        <v>44968</v>
      </c>
      <c r="F1702" s="6">
        <v>10</v>
      </c>
      <c r="G1702" s="6">
        <v>31</v>
      </c>
      <c r="H1702">
        <v>44967</v>
      </c>
    </row>
    <row r="1703" spans="2:8" x14ac:dyDescent="0.25">
      <c r="B1703" s="3">
        <v>44965</v>
      </c>
      <c r="C1703" s="6">
        <v>12</v>
      </c>
      <c r="D1703" s="6">
        <v>30</v>
      </c>
      <c r="E1703">
        <v>44969</v>
      </c>
      <c r="F1703" s="6">
        <v>11</v>
      </c>
      <c r="G1703" s="6">
        <v>30</v>
      </c>
      <c r="H1703">
        <v>44968</v>
      </c>
    </row>
    <row r="1704" spans="2:8" x14ac:dyDescent="0.25">
      <c r="B1704" s="3">
        <v>44966</v>
      </c>
      <c r="C1704" s="6">
        <v>13</v>
      </c>
      <c r="D1704" s="6">
        <v>30</v>
      </c>
      <c r="E1704">
        <v>44970</v>
      </c>
      <c r="F1704" s="6">
        <v>12</v>
      </c>
      <c r="G1704" s="6">
        <v>30</v>
      </c>
      <c r="H1704">
        <v>44969</v>
      </c>
    </row>
    <row r="1705" spans="2:8" x14ac:dyDescent="0.25">
      <c r="B1705" s="3">
        <v>44967</v>
      </c>
      <c r="C1705" s="6">
        <v>14</v>
      </c>
      <c r="D1705" s="6">
        <v>30</v>
      </c>
      <c r="E1705">
        <v>44971</v>
      </c>
      <c r="F1705" s="6">
        <v>13</v>
      </c>
      <c r="G1705" s="6">
        <v>30</v>
      </c>
      <c r="H1705">
        <v>44970</v>
      </c>
    </row>
    <row r="1706" spans="2:8" x14ac:dyDescent="0.25">
      <c r="B1706" s="3">
        <v>44968</v>
      </c>
      <c r="D1706" s="6" t="s">
        <v>290</v>
      </c>
      <c r="E1706" t="s">
        <v>208</v>
      </c>
      <c r="G1706" s="6" t="s">
        <v>290</v>
      </c>
      <c r="H1706" t="s">
        <v>208</v>
      </c>
    </row>
    <row r="1707" spans="2:8" x14ac:dyDescent="0.25">
      <c r="B1707" s="3">
        <v>44969</v>
      </c>
      <c r="D1707" s="6" t="s">
        <v>290</v>
      </c>
      <c r="E1707" t="s">
        <v>208</v>
      </c>
      <c r="G1707" s="6" t="s">
        <v>290</v>
      </c>
      <c r="H1707" t="s">
        <v>208</v>
      </c>
    </row>
    <row r="1708" spans="2:8" x14ac:dyDescent="0.25">
      <c r="B1708" s="3">
        <v>44970</v>
      </c>
      <c r="C1708" s="6">
        <v>15</v>
      </c>
      <c r="D1708" s="6">
        <v>32</v>
      </c>
      <c r="E1708">
        <v>44972</v>
      </c>
      <c r="F1708" s="6">
        <v>14</v>
      </c>
      <c r="G1708" s="6">
        <v>32</v>
      </c>
      <c r="H1708">
        <v>44971</v>
      </c>
    </row>
    <row r="1709" spans="2:8" x14ac:dyDescent="0.25">
      <c r="B1709" s="3">
        <v>44971</v>
      </c>
      <c r="C1709" s="6">
        <v>16</v>
      </c>
      <c r="D1709" s="6">
        <v>32</v>
      </c>
      <c r="E1709">
        <v>44973</v>
      </c>
      <c r="F1709" s="6">
        <v>15</v>
      </c>
      <c r="G1709" s="6">
        <v>32</v>
      </c>
      <c r="H1709">
        <v>44972</v>
      </c>
    </row>
    <row r="1710" spans="2:8" x14ac:dyDescent="0.25">
      <c r="B1710" s="3">
        <v>44972</v>
      </c>
      <c r="C1710" s="6">
        <v>17</v>
      </c>
      <c r="D1710" s="6">
        <v>29</v>
      </c>
      <c r="E1710">
        <v>44974</v>
      </c>
      <c r="F1710" s="6">
        <v>16</v>
      </c>
      <c r="G1710" s="6">
        <v>29</v>
      </c>
      <c r="H1710">
        <v>44973</v>
      </c>
    </row>
    <row r="1711" spans="2:8" x14ac:dyDescent="0.25">
      <c r="B1711" s="3">
        <v>44973</v>
      </c>
      <c r="C1711" s="6">
        <v>18</v>
      </c>
      <c r="D1711" s="6">
        <v>29</v>
      </c>
      <c r="E1711">
        <v>44975</v>
      </c>
      <c r="F1711" s="6">
        <v>17</v>
      </c>
      <c r="G1711" s="6">
        <v>29</v>
      </c>
      <c r="H1711">
        <v>44974</v>
      </c>
    </row>
    <row r="1712" spans="2:8" x14ac:dyDescent="0.25">
      <c r="B1712" s="3">
        <v>44974</v>
      </c>
      <c r="C1712" s="6">
        <v>19</v>
      </c>
      <c r="D1712" s="6">
        <v>29</v>
      </c>
      <c r="E1712">
        <v>44976</v>
      </c>
      <c r="F1712" s="6">
        <v>18</v>
      </c>
      <c r="G1712" s="6">
        <v>29</v>
      </c>
      <c r="H1712">
        <v>44975</v>
      </c>
    </row>
    <row r="1713" spans="2:8" x14ac:dyDescent="0.25">
      <c r="B1713" s="3">
        <v>44975</v>
      </c>
      <c r="D1713" s="6" t="s">
        <v>290</v>
      </c>
      <c r="E1713" t="s">
        <v>208</v>
      </c>
      <c r="G1713" s="6" t="s">
        <v>290</v>
      </c>
      <c r="H1713" t="s">
        <v>208</v>
      </c>
    </row>
    <row r="1714" spans="2:8" x14ac:dyDescent="0.25">
      <c r="B1714" s="3">
        <v>44976</v>
      </c>
      <c r="D1714" s="6" t="s">
        <v>290</v>
      </c>
      <c r="E1714" t="s">
        <v>208</v>
      </c>
      <c r="G1714" s="6" t="s">
        <v>290</v>
      </c>
      <c r="H1714" t="s">
        <v>208</v>
      </c>
    </row>
    <row r="1715" spans="2:8" x14ac:dyDescent="0.25">
      <c r="B1715" s="3">
        <v>44977</v>
      </c>
      <c r="C1715" s="6">
        <v>20</v>
      </c>
      <c r="D1715" s="6">
        <v>31</v>
      </c>
      <c r="E1715">
        <v>44977</v>
      </c>
      <c r="F1715" s="6">
        <v>19</v>
      </c>
      <c r="G1715" s="6">
        <v>31</v>
      </c>
      <c r="H1715">
        <v>44976</v>
      </c>
    </row>
    <row r="1716" spans="2:8" x14ac:dyDescent="0.25">
      <c r="B1716" s="3">
        <v>44978</v>
      </c>
      <c r="C1716" s="6">
        <v>21</v>
      </c>
      <c r="D1716" s="6">
        <v>29</v>
      </c>
      <c r="E1716">
        <v>44978</v>
      </c>
      <c r="F1716" s="6">
        <v>20</v>
      </c>
      <c r="G1716" s="6">
        <v>31</v>
      </c>
      <c r="H1716">
        <v>44977</v>
      </c>
    </row>
    <row r="1717" spans="2:8" x14ac:dyDescent="0.25">
      <c r="B1717" s="3">
        <v>44979</v>
      </c>
      <c r="C1717" s="6">
        <v>1</v>
      </c>
      <c r="D1717" s="6">
        <v>29</v>
      </c>
      <c r="E1717">
        <v>44986</v>
      </c>
      <c r="F1717" s="6">
        <v>21</v>
      </c>
      <c r="G1717" s="6">
        <v>30</v>
      </c>
      <c r="H1717">
        <v>44978</v>
      </c>
    </row>
    <row r="1718" spans="2:8" x14ac:dyDescent="0.25">
      <c r="B1718" s="3">
        <v>44980</v>
      </c>
      <c r="C1718" s="6">
        <v>2</v>
      </c>
      <c r="D1718" s="6">
        <v>29</v>
      </c>
      <c r="E1718">
        <v>44987</v>
      </c>
      <c r="F1718" s="6">
        <v>1</v>
      </c>
      <c r="G1718" s="6">
        <v>30</v>
      </c>
      <c r="H1718">
        <v>44986</v>
      </c>
    </row>
    <row r="1719" spans="2:8" x14ac:dyDescent="0.25">
      <c r="B1719" s="3">
        <v>44981</v>
      </c>
      <c r="C1719" s="6">
        <v>3</v>
      </c>
      <c r="D1719" s="6">
        <v>29</v>
      </c>
      <c r="E1719">
        <v>44988</v>
      </c>
      <c r="F1719" s="6">
        <v>2</v>
      </c>
      <c r="G1719" s="6">
        <v>30</v>
      </c>
      <c r="H1719">
        <v>44987</v>
      </c>
    </row>
    <row r="1720" spans="2:8" x14ac:dyDescent="0.25">
      <c r="B1720" s="3">
        <v>44982</v>
      </c>
      <c r="D1720" s="6" t="s">
        <v>290</v>
      </c>
      <c r="E1720" t="s">
        <v>208</v>
      </c>
      <c r="G1720" s="6" t="s">
        <v>290</v>
      </c>
      <c r="H1720" t="s">
        <v>208</v>
      </c>
    </row>
    <row r="1721" spans="2:8" x14ac:dyDescent="0.25">
      <c r="B1721" s="3">
        <v>44983</v>
      </c>
      <c r="D1721" s="6" t="s">
        <v>290</v>
      </c>
      <c r="E1721" t="s">
        <v>208</v>
      </c>
      <c r="G1721" s="6" t="s">
        <v>290</v>
      </c>
      <c r="H1721" t="s">
        <v>208</v>
      </c>
    </row>
    <row r="1722" spans="2:8" x14ac:dyDescent="0.25">
      <c r="B1722" s="3">
        <v>44984</v>
      </c>
      <c r="C1722" s="6">
        <v>4</v>
      </c>
      <c r="D1722" s="6">
        <v>31</v>
      </c>
      <c r="E1722">
        <v>44989</v>
      </c>
      <c r="F1722" s="6">
        <v>3</v>
      </c>
      <c r="G1722" s="6">
        <v>31</v>
      </c>
      <c r="H1722">
        <v>44988</v>
      </c>
    </row>
    <row r="1723" spans="2:8" x14ac:dyDescent="0.25">
      <c r="B1723" s="3">
        <v>44985</v>
      </c>
      <c r="C1723" s="6">
        <v>5</v>
      </c>
      <c r="D1723" s="6">
        <v>29</v>
      </c>
      <c r="E1723">
        <v>44990</v>
      </c>
      <c r="G1723" s="6" t="s">
        <v>290</v>
      </c>
      <c r="H1723" t="s">
        <v>208</v>
      </c>
    </row>
    <row r="1724" spans="2:8" x14ac:dyDescent="0.25">
      <c r="B1724" s="3">
        <v>44986</v>
      </c>
      <c r="C1724" s="6">
        <v>6</v>
      </c>
      <c r="D1724" s="6">
        <v>29</v>
      </c>
      <c r="E1724">
        <v>44991</v>
      </c>
      <c r="F1724" s="6">
        <v>4</v>
      </c>
      <c r="G1724" s="6">
        <v>30</v>
      </c>
      <c r="H1724">
        <v>44989</v>
      </c>
    </row>
    <row r="1725" spans="2:8" x14ac:dyDescent="0.25">
      <c r="B1725" s="3">
        <v>44987</v>
      </c>
      <c r="C1725" s="6">
        <v>7</v>
      </c>
      <c r="D1725" s="6">
        <v>29</v>
      </c>
      <c r="E1725">
        <v>44992</v>
      </c>
      <c r="F1725" s="6">
        <v>5</v>
      </c>
      <c r="G1725" s="6">
        <v>30</v>
      </c>
      <c r="H1725">
        <v>44990</v>
      </c>
    </row>
    <row r="1726" spans="2:8" x14ac:dyDescent="0.25">
      <c r="B1726" s="3">
        <v>44988</v>
      </c>
      <c r="C1726" s="6">
        <v>8</v>
      </c>
      <c r="D1726" s="6">
        <v>29</v>
      </c>
      <c r="E1726">
        <v>44993</v>
      </c>
      <c r="F1726" s="6">
        <v>6</v>
      </c>
      <c r="G1726" s="6">
        <v>30</v>
      </c>
      <c r="H1726">
        <v>44991</v>
      </c>
    </row>
    <row r="1727" spans="2:8" x14ac:dyDescent="0.25">
      <c r="B1727" s="3">
        <v>44989</v>
      </c>
      <c r="D1727" s="6" t="s">
        <v>290</v>
      </c>
      <c r="E1727" t="s">
        <v>208</v>
      </c>
      <c r="G1727" s="6" t="s">
        <v>290</v>
      </c>
      <c r="H1727" t="s">
        <v>208</v>
      </c>
    </row>
    <row r="1728" spans="2:8" x14ac:dyDescent="0.25">
      <c r="B1728" s="3">
        <v>44990</v>
      </c>
      <c r="D1728" s="6" t="s">
        <v>290</v>
      </c>
      <c r="E1728" t="s">
        <v>208</v>
      </c>
      <c r="G1728" s="6" t="s">
        <v>290</v>
      </c>
      <c r="H1728" t="s">
        <v>208</v>
      </c>
    </row>
    <row r="1729" spans="2:8" x14ac:dyDescent="0.25">
      <c r="B1729" s="3">
        <v>44991</v>
      </c>
      <c r="C1729" s="6">
        <v>9</v>
      </c>
      <c r="D1729" s="6">
        <v>31</v>
      </c>
      <c r="E1729">
        <v>44994</v>
      </c>
      <c r="F1729" s="6">
        <v>7</v>
      </c>
      <c r="G1729" s="6">
        <v>32</v>
      </c>
      <c r="H1729">
        <v>44992</v>
      </c>
    </row>
    <row r="1730" spans="2:8" x14ac:dyDescent="0.25">
      <c r="B1730" s="3">
        <v>44992</v>
      </c>
      <c r="C1730" s="6">
        <v>10</v>
      </c>
      <c r="D1730" s="6">
        <v>29</v>
      </c>
      <c r="E1730">
        <v>44995</v>
      </c>
      <c r="F1730" s="6">
        <v>8</v>
      </c>
      <c r="G1730" s="6">
        <v>32</v>
      </c>
      <c r="H1730">
        <v>44993</v>
      </c>
    </row>
    <row r="1731" spans="2:8" x14ac:dyDescent="0.25">
      <c r="B1731" s="3">
        <v>44993</v>
      </c>
      <c r="C1731" s="6">
        <v>11</v>
      </c>
      <c r="D1731" s="6">
        <v>29</v>
      </c>
      <c r="E1731">
        <v>44996</v>
      </c>
      <c r="F1731" s="6">
        <v>9</v>
      </c>
      <c r="G1731" s="6">
        <v>30</v>
      </c>
      <c r="H1731">
        <v>44994</v>
      </c>
    </row>
    <row r="1732" spans="2:8" x14ac:dyDescent="0.25">
      <c r="B1732" s="3">
        <v>44994</v>
      </c>
      <c r="C1732" s="6">
        <v>12</v>
      </c>
      <c r="D1732" s="6">
        <v>29</v>
      </c>
      <c r="E1732">
        <v>44997</v>
      </c>
      <c r="F1732" s="6">
        <v>10</v>
      </c>
      <c r="G1732" s="6">
        <v>30</v>
      </c>
      <c r="H1732">
        <v>44995</v>
      </c>
    </row>
    <row r="1733" spans="2:8" x14ac:dyDescent="0.25">
      <c r="B1733" s="3">
        <v>44995</v>
      </c>
      <c r="C1733" s="6">
        <v>13</v>
      </c>
      <c r="D1733" s="6">
        <v>29</v>
      </c>
      <c r="E1733">
        <v>44998</v>
      </c>
      <c r="F1733" s="6">
        <v>11</v>
      </c>
      <c r="G1733" s="6">
        <v>30</v>
      </c>
      <c r="H1733">
        <v>44996</v>
      </c>
    </row>
    <row r="1734" spans="2:8" x14ac:dyDescent="0.25">
      <c r="B1734" s="3">
        <v>44996</v>
      </c>
      <c r="D1734" s="6" t="s">
        <v>290</v>
      </c>
      <c r="E1734" t="s">
        <v>208</v>
      </c>
      <c r="G1734" s="6" t="s">
        <v>290</v>
      </c>
      <c r="H1734" t="s">
        <v>208</v>
      </c>
    </row>
    <row r="1735" spans="2:8" x14ac:dyDescent="0.25">
      <c r="B1735" s="3">
        <v>44997</v>
      </c>
      <c r="D1735" s="6" t="s">
        <v>290</v>
      </c>
      <c r="E1735" t="s">
        <v>208</v>
      </c>
      <c r="G1735" s="6" t="s">
        <v>290</v>
      </c>
      <c r="H1735" t="s">
        <v>208</v>
      </c>
    </row>
    <row r="1736" spans="2:8" x14ac:dyDescent="0.25">
      <c r="B1736" s="3">
        <v>44998</v>
      </c>
      <c r="C1736" s="6">
        <v>14</v>
      </c>
      <c r="D1736" s="6">
        <v>31</v>
      </c>
      <c r="E1736">
        <v>44999</v>
      </c>
      <c r="F1736" s="6">
        <v>12</v>
      </c>
      <c r="G1736" s="6">
        <v>32</v>
      </c>
      <c r="H1736">
        <v>44997</v>
      </c>
    </row>
    <row r="1737" spans="2:8" x14ac:dyDescent="0.25">
      <c r="B1737" s="3">
        <v>44999</v>
      </c>
      <c r="C1737" s="6">
        <v>15</v>
      </c>
      <c r="D1737" s="6">
        <v>29</v>
      </c>
      <c r="E1737">
        <v>45000</v>
      </c>
      <c r="F1737" s="6">
        <v>13</v>
      </c>
      <c r="G1737" s="6">
        <v>32</v>
      </c>
      <c r="H1737">
        <v>44998</v>
      </c>
    </row>
    <row r="1738" spans="2:8" x14ac:dyDescent="0.25">
      <c r="B1738" s="3">
        <v>45000</v>
      </c>
      <c r="C1738" s="6">
        <v>16</v>
      </c>
      <c r="D1738" s="6">
        <v>29</v>
      </c>
      <c r="E1738">
        <v>45001</v>
      </c>
      <c r="F1738" s="6">
        <v>14</v>
      </c>
      <c r="G1738" s="6">
        <v>30</v>
      </c>
      <c r="H1738">
        <v>44999</v>
      </c>
    </row>
    <row r="1739" spans="2:8" x14ac:dyDescent="0.25">
      <c r="B1739" s="3">
        <v>45001</v>
      </c>
      <c r="C1739" s="6">
        <v>17</v>
      </c>
      <c r="D1739" s="6">
        <v>29</v>
      </c>
      <c r="E1739">
        <v>45002</v>
      </c>
      <c r="F1739" s="6">
        <v>15</v>
      </c>
      <c r="G1739" s="6">
        <v>30</v>
      </c>
      <c r="H1739">
        <v>45000</v>
      </c>
    </row>
    <row r="1740" spans="2:8" x14ac:dyDescent="0.25">
      <c r="B1740" s="3">
        <v>45002</v>
      </c>
      <c r="C1740" s="6">
        <v>18</v>
      </c>
      <c r="D1740" s="6">
        <v>29</v>
      </c>
      <c r="E1740">
        <v>45003</v>
      </c>
      <c r="F1740" s="6">
        <v>16</v>
      </c>
      <c r="G1740" s="6">
        <v>30</v>
      </c>
      <c r="H1740">
        <v>45001</v>
      </c>
    </row>
    <row r="1741" spans="2:8" x14ac:dyDescent="0.25">
      <c r="B1741" s="3">
        <v>45003</v>
      </c>
      <c r="D1741" s="6" t="s">
        <v>290</v>
      </c>
      <c r="E1741" t="s">
        <v>208</v>
      </c>
      <c r="G1741" s="6" t="s">
        <v>290</v>
      </c>
      <c r="H1741" t="s">
        <v>208</v>
      </c>
    </row>
    <row r="1742" spans="2:8" x14ac:dyDescent="0.25">
      <c r="B1742" s="3">
        <v>45004</v>
      </c>
      <c r="D1742" s="6" t="s">
        <v>290</v>
      </c>
      <c r="E1742" t="s">
        <v>208</v>
      </c>
      <c r="G1742" s="6" t="s">
        <v>290</v>
      </c>
      <c r="H1742" t="s">
        <v>208</v>
      </c>
    </row>
    <row r="1743" spans="2:8" x14ac:dyDescent="0.25">
      <c r="B1743" s="3">
        <v>45005</v>
      </c>
      <c r="C1743" s="6">
        <v>19</v>
      </c>
      <c r="D1743" s="6">
        <v>31</v>
      </c>
      <c r="E1743">
        <v>45004</v>
      </c>
      <c r="F1743" s="6">
        <v>17</v>
      </c>
      <c r="G1743" s="6">
        <v>32</v>
      </c>
      <c r="H1743">
        <v>45002</v>
      </c>
    </row>
    <row r="1744" spans="2:8" x14ac:dyDescent="0.25">
      <c r="B1744" s="3">
        <v>45006</v>
      </c>
      <c r="C1744" s="6">
        <v>20</v>
      </c>
      <c r="D1744" s="6">
        <v>29</v>
      </c>
      <c r="E1744">
        <v>45005</v>
      </c>
      <c r="F1744" s="6">
        <v>18</v>
      </c>
      <c r="G1744" s="6">
        <v>32</v>
      </c>
      <c r="H1744">
        <v>45003</v>
      </c>
    </row>
    <row r="1745" spans="2:8" x14ac:dyDescent="0.25">
      <c r="B1745" s="3">
        <v>45007</v>
      </c>
      <c r="C1745" s="6">
        <v>21</v>
      </c>
      <c r="D1745" s="6">
        <v>29</v>
      </c>
      <c r="E1745">
        <v>45006</v>
      </c>
      <c r="F1745" s="6">
        <v>19</v>
      </c>
      <c r="G1745" s="6">
        <v>30</v>
      </c>
      <c r="H1745">
        <v>45004</v>
      </c>
    </row>
    <row r="1746" spans="2:8" x14ac:dyDescent="0.25">
      <c r="B1746" s="3">
        <v>45008</v>
      </c>
      <c r="C1746" s="6">
        <v>1</v>
      </c>
      <c r="D1746" s="6">
        <v>29</v>
      </c>
      <c r="E1746">
        <v>45017</v>
      </c>
      <c r="F1746" s="6">
        <v>20</v>
      </c>
      <c r="G1746" s="6">
        <v>30</v>
      </c>
      <c r="H1746">
        <v>45005</v>
      </c>
    </row>
    <row r="1747" spans="2:8" x14ac:dyDescent="0.25">
      <c r="B1747" s="3">
        <v>45009</v>
      </c>
      <c r="C1747" s="6">
        <v>2</v>
      </c>
      <c r="D1747" s="6">
        <v>29</v>
      </c>
      <c r="E1747">
        <v>45018</v>
      </c>
      <c r="F1747" s="6">
        <v>21</v>
      </c>
      <c r="G1747" s="6">
        <v>30</v>
      </c>
      <c r="H1747">
        <v>45006</v>
      </c>
    </row>
    <row r="1748" spans="2:8" x14ac:dyDescent="0.25">
      <c r="B1748" s="3">
        <v>45010</v>
      </c>
      <c r="D1748" s="6" t="s">
        <v>290</v>
      </c>
      <c r="E1748" t="s">
        <v>208</v>
      </c>
      <c r="G1748" s="6" t="s">
        <v>290</v>
      </c>
      <c r="H1748" t="s">
        <v>208</v>
      </c>
    </row>
    <row r="1749" spans="2:8" x14ac:dyDescent="0.25">
      <c r="B1749" s="3">
        <v>45011</v>
      </c>
      <c r="D1749" s="6" t="s">
        <v>290</v>
      </c>
      <c r="E1749" t="s">
        <v>208</v>
      </c>
      <c r="G1749" s="6" t="s">
        <v>290</v>
      </c>
      <c r="H1749" t="s">
        <v>208</v>
      </c>
    </row>
    <row r="1750" spans="2:8" x14ac:dyDescent="0.25">
      <c r="B1750" s="3">
        <v>45012</v>
      </c>
      <c r="C1750" s="6">
        <v>3</v>
      </c>
      <c r="D1750" s="6">
        <v>31</v>
      </c>
      <c r="E1750">
        <v>45019</v>
      </c>
      <c r="F1750" s="6">
        <v>1</v>
      </c>
      <c r="G1750" s="6">
        <v>32</v>
      </c>
      <c r="H1750">
        <v>45017</v>
      </c>
    </row>
    <row r="1751" spans="2:8" x14ac:dyDescent="0.25">
      <c r="B1751" s="3">
        <v>45013</v>
      </c>
      <c r="C1751" s="6">
        <v>4</v>
      </c>
      <c r="D1751" s="6">
        <v>29</v>
      </c>
      <c r="E1751">
        <v>45020</v>
      </c>
      <c r="F1751" s="6">
        <v>2</v>
      </c>
      <c r="G1751" s="6">
        <v>32</v>
      </c>
      <c r="H1751">
        <v>45018</v>
      </c>
    </row>
    <row r="1752" spans="2:8" x14ac:dyDescent="0.25">
      <c r="B1752" s="3">
        <v>45014</v>
      </c>
      <c r="C1752" s="6">
        <v>5</v>
      </c>
      <c r="D1752" s="6">
        <v>29</v>
      </c>
      <c r="E1752">
        <v>45021</v>
      </c>
      <c r="F1752" s="6">
        <v>3</v>
      </c>
      <c r="G1752" s="6">
        <v>30</v>
      </c>
      <c r="H1752">
        <v>45019</v>
      </c>
    </row>
    <row r="1753" spans="2:8" x14ac:dyDescent="0.25">
      <c r="B1753" s="3">
        <v>45015</v>
      </c>
      <c r="C1753" s="6">
        <v>6</v>
      </c>
      <c r="D1753" s="6">
        <v>29</v>
      </c>
      <c r="E1753">
        <v>45022</v>
      </c>
      <c r="F1753" s="6">
        <v>4</v>
      </c>
      <c r="G1753" s="6">
        <v>29</v>
      </c>
      <c r="H1753">
        <v>45020</v>
      </c>
    </row>
    <row r="1754" spans="2:8" x14ac:dyDescent="0.25">
      <c r="B1754" s="3">
        <v>45016</v>
      </c>
      <c r="C1754" s="6">
        <v>7</v>
      </c>
      <c r="D1754" s="6">
        <v>29</v>
      </c>
      <c r="E1754">
        <v>45023</v>
      </c>
      <c r="F1754" s="6">
        <v>5</v>
      </c>
      <c r="G1754" s="6">
        <v>29</v>
      </c>
      <c r="H1754">
        <v>45021</v>
      </c>
    </row>
    <row r="1755" spans="2:8" x14ac:dyDescent="0.25">
      <c r="B1755" s="3">
        <v>45017</v>
      </c>
      <c r="D1755" s="6" t="s">
        <v>290</v>
      </c>
      <c r="E1755" t="s">
        <v>208</v>
      </c>
      <c r="G1755" s="6" t="s">
        <v>290</v>
      </c>
      <c r="H1755" t="s">
        <v>208</v>
      </c>
    </row>
    <row r="1756" spans="2:8" x14ac:dyDescent="0.25">
      <c r="B1756" s="3">
        <v>45018</v>
      </c>
      <c r="D1756" s="6" t="s">
        <v>290</v>
      </c>
      <c r="E1756" t="s">
        <v>208</v>
      </c>
      <c r="G1756" s="6" t="s">
        <v>290</v>
      </c>
      <c r="H1756" t="s">
        <v>208</v>
      </c>
    </row>
    <row r="1757" spans="2:8" x14ac:dyDescent="0.25">
      <c r="B1757" s="3">
        <v>45019</v>
      </c>
      <c r="C1757" s="6">
        <v>8</v>
      </c>
      <c r="D1757" s="6">
        <v>31</v>
      </c>
      <c r="E1757">
        <v>45024</v>
      </c>
      <c r="F1757" s="6">
        <v>6</v>
      </c>
      <c r="G1757" s="6">
        <v>31</v>
      </c>
      <c r="H1757">
        <v>45022</v>
      </c>
    </row>
    <row r="1758" spans="2:8" x14ac:dyDescent="0.25">
      <c r="B1758" s="3">
        <v>45020</v>
      </c>
      <c r="C1758" s="6">
        <v>9</v>
      </c>
      <c r="D1758" s="6">
        <v>29</v>
      </c>
      <c r="E1758">
        <v>45025</v>
      </c>
      <c r="F1758" s="6">
        <v>7</v>
      </c>
      <c r="G1758" s="6">
        <v>29</v>
      </c>
      <c r="H1758">
        <v>45023</v>
      </c>
    </row>
    <row r="1759" spans="2:8" x14ac:dyDescent="0.25">
      <c r="B1759" s="3">
        <v>45021</v>
      </c>
      <c r="C1759" s="6">
        <v>10</v>
      </c>
      <c r="D1759" s="6">
        <v>29</v>
      </c>
      <c r="E1759">
        <v>45026</v>
      </c>
      <c r="F1759" s="6">
        <v>8</v>
      </c>
      <c r="G1759" s="6">
        <v>29</v>
      </c>
      <c r="H1759">
        <v>45024</v>
      </c>
    </row>
    <row r="1760" spans="2:8" x14ac:dyDescent="0.25">
      <c r="B1760" s="3">
        <v>45022</v>
      </c>
      <c r="C1760" s="6">
        <v>11</v>
      </c>
      <c r="D1760" s="6">
        <v>29</v>
      </c>
      <c r="E1760">
        <v>45027</v>
      </c>
      <c r="F1760" s="6">
        <v>9</v>
      </c>
      <c r="G1760" s="6">
        <v>29</v>
      </c>
      <c r="H1760">
        <v>45025</v>
      </c>
    </row>
    <row r="1761" spans="2:8" x14ac:dyDescent="0.25">
      <c r="B1761" s="3">
        <v>45023</v>
      </c>
      <c r="D1761" s="6" t="s">
        <v>290</v>
      </c>
      <c r="E1761" t="s">
        <v>208</v>
      </c>
      <c r="G1761" s="6" t="s">
        <v>290</v>
      </c>
      <c r="H1761" t="s">
        <v>208</v>
      </c>
    </row>
    <row r="1762" spans="2:8" x14ac:dyDescent="0.25">
      <c r="B1762" s="3">
        <v>45024</v>
      </c>
      <c r="D1762" s="6" t="s">
        <v>290</v>
      </c>
      <c r="E1762" t="s">
        <v>208</v>
      </c>
      <c r="G1762" s="6" t="s">
        <v>290</v>
      </c>
      <c r="H1762" t="s">
        <v>208</v>
      </c>
    </row>
    <row r="1763" spans="2:8" x14ac:dyDescent="0.25">
      <c r="B1763" s="3">
        <v>45025</v>
      </c>
      <c r="D1763" s="6" t="s">
        <v>290</v>
      </c>
      <c r="E1763" t="s">
        <v>208</v>
      </c>
      <c r="G1763" s="6" t="s">
        <v>290</v>
      </c>
      <c r="H1763" t="s">
        <v>208</v>
      </c>
    </row>
    <row r="1764" spans="2:8" x14ac:dyDescent="0.25">
      <c r="B1764" s="3">
        <v>45026</v>
      </c>
      <c r="C1764" s="6">
        <v>12</v>
      </c>
      <c r="D1764" s="6">
        <v>32</v>
      </c>
      <c r="E1764">
        <v>45028</v>
      </c>
      <c r="F1764" s="6">
        <v>10</v>
      </c>
      <c r="G1764" s="6">
        <v>32</v>
      </c>
      <c r="H1764">
        <v>45026</v>
      </c>
    </row>
    <row r="1765" spans="2:8" x14ac:dyDescent="0.25">
      <c r="B1765" s="3">
        <v>45027</v>
      </c>
      <c r="C1765" s="6">
        <v>13</v>
      </c>
      <c r="D1765" s="6">
        <v>32</v>
      </c>
      <c r="E1765">
        <v>45029</v>
      </c>
      <c r="F1765" s="6">
        <v>11</v>
      </c>
      <c r="G1765" s="6">
        <v>32</v>
      </c>
      <c r="H1765">
        <v>45027</v>
      </c>
    </row>
    <row r="1766" spans="2:8" x14ac:dyDescent="0.25">
      <c r="B1766" s="3">
        <v>45028</v>
      </c>
      <c r="C1766" s="6">
        <v>14</v>
      </c>
      <c r="D1766" s="6">
        <v>30</v>
      </c>
      <c r="E1766">
        <v>45030</v>
      </c>
      <c r="F1766" s="6">
        <v>12</v>
      </c>
      <c r="G1766" s="6">
        <v>30</v>
      </c>
      <c r="H1766">
        <v>45028</v>
      </c>
    </row>
    <row r="1767" spans="2:8" x14ac:dyDescent="0.25">
      <c r="B1767" s="3">
        <v>45029</v>
      </c>
      <c r="C1767" s="6">
        <v>15</v>
      </c>
      <c r="D1767" s="6">
        <v>30</v>
      </c>
      <c r="E1767">
        <v>45031</v>
      </c>
      <c r="F1767" s="6">
        <v>13</v>
      </c>
      <c r="G1767" s="6">
        <v>30</v>
      </c>
      <c r="H1767">
        <v>45029</v>
      </c>
    </row>
    <row r="1768" spans="2:8" x14ac:dyDescent="0.25">
      <c r="B1768" s="3">
        <v>45030</v>
      </c>
      <c r="C1768" s="6">
        <v>16</v>
      </c>
      <c r="D1768" s="6">
        <v>30</v>
      </c>
      <c r="E1768">
        <v>45032</v>
      </c>
      <c r="F1768" s="6">
        <v>14</v>
      </c>
      <c r="G1768" s="6">
        <v>30</v>
      </c>
      <c r="H1768">
        <v>45030</v>
      </c>
    </row>
    <row r="1769" spans="2:8" x14ac:dyDescent="0.25">
      <c r="B1769" s="3">
        <v>45031</v>
      </c>
      <c r="D1769" s="6" t="s">
        <v>290</v>
      </c>
      <c r="E1769" t="s">
        <v>208</v>
      </c>
      <c r="G1769" s="6" t="s">
        <v>290</v>
      </c>
      <c r="H1769" t="s">
        <v>208</v>
      </c>
    </row>
    <row r="1770" spans="2:8" x14ac:dyDescent="0.25">
      <c r="B1770" s="3">
        <v>45032</v>
      </c>
      <c r="D1770" s="6" t="s">
        <v>290</v>
      </c>
      <c r="E1770" t="s">
        <v>208</v>
      </c>
      <c r="G1770" s="6" t="s">
        <v>290</v>
      </c>
      <c r="H1770" t="s">
        <v>208</v>
      </c>
    </row>
    <row r="1771" spans="2:8" x14ac:dyDescent="0.25">
      <c r="B1771" s="3">
        <v>45033</v>
      </c>
      <c r="C1771" s="6">
        <v>17</v>
      </c>
      <c r="D1771" s="6">
        <v>32</v>
      </c>
      <c r="E1771">
        <v>45033</v>
      </c>
      <c r="F1771" s="6">
        <v>15</v>
      </c>
      <c r="G1771" s="6">
        <v>32</v>
      </c>
      <c r="H1771">
        <v>45031</v>
      </c>
    </row>
    <row r="1772" spans="2:8" x14ac:dyDescent="0.25">
      <c r="B1772" s="3">
        <v>45034</v>
      </c>
      <c r="C1772" s="6">
        <v>18</v>
      </c>
      <c r="D1772" s="6">
        <v>32</v>
      </c>
      <c r="E1772">
        <v>45034</v>
      </c>
      <c r="F1772" s="6">
        <v>16</v>
      </c>
      <c r="G1772" s="6">
        <v>32</v>
      </c>
      <c r="H1772">
        <v>45032</v>
      </c>
    </row>
    <row r="1773" spans="2:8" x14ac:dyDescent="0.25">
      <c r="B1773" s="3">
        <v>45035</v>
      </c>
      <c r="C1773" s="6">
        <v>19</v>
      </c>
      <c r="D1773" s="6">
        <v>30</v>
      </c>
      <c r="E1773">
        <v>45035</v>
      </c>
      <c r="F1773" s="6">
        <v>17</v>
      </c>
      <c r="G1773" s="6">
        <v>30</v>
      </c>
      <c r="H1773">
        <v>45033</v>
      </c>
    </row>
    <row r="1774" spans="2:8" x14ac:dyDescent="0.25">
      <c r="B1774" s="3">
        <v>45036</v>
      </c>
      <c r="C1774" s="6">
        <v>20</v>
      </c>
      <c r="D1774" s="6">
        <v>30</v>
      </c>
      <c r="E1774">
        <v>45036</v>
      </c>
      <c r="F1774" s="6">
        <v>18</v>
      </c>
      <c r="G1774" s="6">
        <v>30</v>
      </c>
      <c r="H1774">
        <v>45034</v>
      </c>
    </row>
    <row r="1775" spans="2:8" x14ac:dyDescent="0.25">
      <c r="B1775" s="3">
        <v>45037</v>
      </c>
      <c r="C1775" s="6">
        <v>21</v>
      </c>
      <c r="D1775" s="6">
        <v>30</v>
      </c>
      <c r="E1775">
        <v>45037</v>
      </c>
      <c r="F1775" s="6">
        <v>19</v>
      </c>
      <c r="G1775" s="6">
        <v>30</v>
      </c>
      <c r="H1775">
        <v>45035</v>
      </c>
    </row>
    <row r="1776" spans="2:8" x14ac:dyDescent="0.25">
      <c r="B1776" s="3">
        <v>45038</v>
      </c>
      <c r="D1776" s="6" t="s">
        <v>290</v>
      </c>
      <c r="E1776" t="s">
        <v>208</v>
      </c>
      <c r="G1776" s="6" t="s">
        <v>290</v>
      </c>
      <c r="H1776" t="s">
        <v>208</v>
      </c>
    </row>
    <row r="1777" spans="2:8" x14ac:dyDescent="0.25">
      <c r="B1777" s="3">
        <v>45039</v>
      </c>
      <c r="D1777" s="6" t="s">
        <v>290</v>
      </c>
      <c r="E1777" t="s">
        <v>208</v>
      </c>
      <c r="G1777" s="6" t="s">
        <v>290</v>
      </c>
      <c r="H1777" t="s">
        <v>208</v>
      </c>
    </row>
    <row r="1778" spans="2:8" x14ac:dyDescent="0.25">
      <c r="B1778" s="3">
        <v>45040</v>
      </c>
      <c r="C1778" s="6">
        <v>1</v>
      </c>
      <c r="D1778" s="6">
        <v>32</v>
      </c>
      <c r="E1778">
        <v>45047</v>
      </c>
      <c r="F1778" s="6">
        <v>20</v>
      </c>
      <c r="G1778" s="6">
        <v>32</v>
      </c>
      <c r="H1778">
        <v>45036</v>
      </c>
    </row>
    <row r="1779" spans="2:8" x14ac:dyDescent="0.25">
      <c r="B1779" s="3">
        <v>45041</v>
      </c>
      <c r="C1779" s="6">
        <v>2</v>
      </c>
      <c r="D1779" s="6">
        <v>32</v>
      </c>
      <c r="E1779">
        <v>45048</v>
      </c>
      <c r="F1779" s="6">
        <v>21</v>
      </c>
      <c r="G1779" s="6">
        <v>32</v>
      </c>
      <c r="H1779">
        <v>45037</v>
      </c>
    </row>
    <row r="1780" spans="2:8" x14ac:dyDescent="0.25">
      <c r="B1780" s="3">
        <v>45042</v>
      </c>
      <c r="C1780" s="6">
        <v>3</v>
      </c>
      <c r="D1780" s="6">
        <v>30</v>
      </c>
      <c r="E1780">
        <v>45049</v>
      </c>
      <c r="F1780" s="6">
        <v>1</v>
      </c>
      <c r="G1780" s="6">
        <v>30</v>
      </c>
      <c r="H1780">
        <v>45047</v>
      </c>
    </row>
    <row r="1781" spans="2:8" x14ac:dyDescent="0.25">
      <c r="B1781" s="3">
        <v>45043</v>
      </c>
      <c r="C1781" s="6">
        <v>4</v>
      </c>
      <c r="D1781" s="6">
        <v>30</v>
      </c>
      <c r="E1781">
        <v>45050</v>
      </c>
      <c r="F1781" s="6">
        <v>2</v>
      </c>
      <c r="G1781" s="6">
        <v>30</v>
      </c>
      <c r="H1781">
        <v>45048</v>
      </c>
    </row>
    <row r="1782" spans="2:8" x14ac:dyDescent="0.25">
      <c r="B1782" s="3">
        <v>45044</v>
      </c>
      <c r="C1782" s="6">
        <v>5</v>
      </c>
      <c r="D1782" s="6">
        <v>30</v>
      </c>
      <c r="E1782">
        <v>45051</v>
      </c>
      <c r="F1782" s="6">
        <v>3</v>
      </c>
      <c r="G1782" s="6">
        <v>30</v>
      </c>
      <c r="H1782">
        <v>45049</v>
      </c>
    </row>
    <row r="1783" spans="2:8" x14ac:dyDescent="0.25">
      <c r="B1783" s="3">
        <v>45045</v>
      </c>
      <c r="D1783" s="6" t="s">
        <v>290</v>
      </c>
      <c r="E1783" t="s">
        <v>208</v>
      </c>
      <c r="G1783" s="6" t="s">
        <v>290</v>
      </c>
      <c r="H1783" t="s">
        <v>208</v>
      </c>
    </row>
    <row r="1784" spans="2:8" x14ac:dyDescent="0.25">
      <c r="B1784" s="3">
        <v>45046</v>
      </c>
      <c r="D1784" s="6" t="s">
        <v>290</v>
      </c>
      <c r="E1784" t="s">
        <v>208</v>
      </c>
      <c r="G1784" s="6" t="s">
        <v>290</v>
      </c>
      <c r="H1784" t="s">
        <v>208</v>
      </c>
    </row>
    <row r="1785" spans="2:8" x14ac:dyDescent="0.25">
      <c r="B1785" s="3">
        <v>45047</v>
      </c>
      <c r="C1785" s="6">
        <v>6</v>
      </c>
      <c r="D1785" s="6">
        <v>32</v>
      </c>
      <c r="E1785">
        <v>45052</v>
      </c>
      <c r="F1785" s="6">
        <v>4</v>
      </c>
      <c r="G1785" s="6">
        <v>32</v>
      </c>
      <c r="H1785">
        <v>45050</v>
      </c>
    </row>
    <row r="1786" spans="2:8" x14ac:dyDescent="0.25">
      <c r="B1786" s="3">
        <v>45048</v>
      </c>
      <c r="C1786" s="6">
        <v>7</v>
      </c>
      <c r="D1786" s="6">
        <v>32</v>
      </c>
      <c r="E1786">
        <v>45053</v>
      </c>
      <c r="F1786" s="6">
        <v>5</v>
      </c>
      <c r="G1786" s="6">
        <v>32</v>
      </c>
      <c r="H1786">
        <v>45051</v>
      </c>
    </row>
    <row r="1787" spans="2:8" x14ac:dyDescent="0.25">
      <c r="B1787" s="3">
        <v>45049</v>
      </c>
      <c r="C1787" s="6">
        <v>8</v>
      </c>
      <c r="D1787" s="6">
        <v>30</v>
      </c>
      <c r="E1787">
        <v>45054</v>
      </c>
      <c r="F1787" s="6">
        <v>6</v>
      </c>
      <c r="G1787" s="6">
        <v>30</v>
      </c>
      <c r="H1787">
        <v>45052</v>
      </c>
    </row>
    <row r="1788" spans="2:8" x14ac:dyDescent="0.25">
      <c r="B1788" s="3">
        <v>45050</v>
      </c>
      <c r="C1788" s="6">
        <v>9</v>
      </c>
      <c r="D1788" s="6">
        <v>30</v>
      </c>
      <c r="E1788">
        <v>45055</v>
      </c>
      <c r="F1788" s="6">
        <v>7</v>
      </c>
      <c r="G1788" s="6">
        <v>30</v>
      </c>
      <c r="H1788">
        <v>45053</v>
      </c>
    </row>
    <row r="1789" spans="2:8" x14ac:dyDescent="0.25">
      <c r="B1789" s="3">
        <v>45051</v>
      </c>
      <c r="C1789" s="6">
        <v>10</v>
      </c>
      <c r="D1789" s="6">
        <v>30</v>
      </c>
      <c r="E1789">
        <v>45056</v>
      </c>
      <c r="F1789" s="6">
        <v>8</v>
      </c>
      <c r="G1789" s="6">
        <v>30</v>
      </c>
      <c r="H1789">
        <v>45054</v>
      </c>
    </row>
    <row r="1790" spans="2:8" x14ac:dyDescent="0.25">
      <c r="B1790" s="3">
        <v>45052</v>
      </c>
      <c r="D1790" s="6" t="s">
        <v>290</v>
      </c>
      <c r="E1790" t="s">
        <v>208</v>
      </c>
      <c r="G1790" s="6" t="s">
        <v>290</v>
      </c>
      <c r="H1790" t="s">
        <v>208</v>
      </c>
    </row>
    <row r="1791" spans="2:8" x14ac:dyDescent="0.25">
      <c r="B1791" s="3">
        <v>45053</v>
      </c>
      <c r="D1791" s="6" t="s">
        <v>290</v>
      </c>
      <c r="E1791" t="s">
        <v>208</v>
      </c>
      <c r="G1791" s="6" t="s">
        <v>290</v>
      </c>
      <c r="H1791" t="s">
        <v>208</v>
      </c>
    </row>
    <row r="1792" spans="2:8" x14ac:dyDescent="0.25">
      <c r="B1792" s="3">
        <v>45054</v>
      </c>
      <c r="C1792" s="6">
        <v>11</v>
      </c>
      <c r="D1792" s="6">
        <v>32</v>
      </c>
      <c r="E1792">
        <v>45057</v>
      </c>
      <c r="F1792" s="6">
        <v>9</v>
      </c>
      <c r="G1792" s="6">
        <v>32</v>
      </c>
      <c r="H1792">
        <v>45055</v>
      </c>
    </row>
    <row r="1793" spans="2:8" x14ac:dyDescent="0.25">
      <c r="B1793" s="3">
        <v>45055</v>
      </c>
      <c r="C1793" s="6">
        <v>12</v>
      </c>
      <c r="D1793" s="6">
        <v>29</v>
      </c>
      <c r="E1793">
        <v>45058</v>
      </c>
      <c r="F1793" s="6">
        <v>10</v>
      </c>
      <c r="G1793" s="6">
        <v>29</v>
      </c>
      <c r="H1793">
        <v>45056</v>
      </c>
    </row>
    <row r="1794" spans="2:8" x14ac:dyDescent="0.25">
      <c r="B1794" s="3">
        <v>45056</v>
      </c>
      <c r="C1794" s="6">
        <v>13</v>
      </c>
      <c r="D1794" s="6">
        <v>29</v>
      </c>
      <c r="E1794">
        <v>45059</v>
      </c>
      <c r="F1794" s="6">
        <v>11</v>
      </c>
      <c r="G1794" s="6">
        <v>29</v>
      </c>
      <c r="H1794">
        <v>45057</v>
      </c>
    </row>
    <row r="1795" spans="2:8" x14ac:dyDescent="0.25">
      <c r="B1795" s="3">
        <v>45057</v>
      </c>
      <c r="C1795" s="6">
        <v>14</v>
      </c>
      <c r="D1795" s="6">
        <v>29</v>
      </c>
      <c r="E1795">
        <v>45060</v>
      </c>
      <c r="F1795" s="6">
        <v>12</v>
      </c>
      <c r="G1795" s="6">
        <v>29</v>
      </c>
      <c r="H1795">
        <v>45058</v>
      </c>
    </row>
    <row r="1796" spans="2:8" x14ac:dyDescent="0.25">
      <c r="B1796" s="3">
        <v>45058</v>
      </c>
      <c r="C1796" s="6">
        <v>15</v>
      </c>
      <c r="D1796" s="6">
        <v>29</v>
      </c>
      <c r="E1796">
        <v>45061</v>
      </c>
      <c r="F1796" s="6">
        <v>13</v>
      </c>
      <c r="G1796" s="6">
        <v>29</v>
      </c>
      <c r="H1796">
        <v>45059</v>
      </c>
    </row>
    <row r="1797" spans="2:8" x14ac:dyDescent="0.25">
      <c r="B1797" s="3">
        <v>45059</v>
      </c>
      <c r="D1797" s="6" t="s">
        <v>290</v>
      </c>
      <c r="E1797" t="s">
        <v>208</v>
      </c>
      <c r="G1797" s="6" t="s">
        <v>290</v>
      </c>
      <c r="H1797" t="s">
        <v>208</v>
      </c>
    </row>
    <row r="1798" spans="2:8" x14ac:dyDescent="0.25">
      <c r="B1798" s="3">
        <v>45060</v>
      </c>
      <c r="D1798" s="6" t="s">
        <v>290</v>
      </c>
      <c r="E1798" t="s">
        <v>208</v>
      </c>
      <c r="G1798" s="6" t="s">
        <v>290</v>
      </c>
      <c r="H1798" t="s">
        <v>208</v>
      </c>
    </row>
    <row r="1799" spans="2:8" x14ac:dyDescent="0.25">
      <c r="B1799" s="3">
        <v>45061</v>
      </c>
      <c r="C1799" s="6">
        <v>16</v>
      </c>
      <c r="D1799" s="6">
        <v>31</v>
      </c>
      <c r="E1799">
        <v>45062</v>
      </c>
      <c r="F1799" s="6">
        <v>14</v>
      </c>
      <c r="G1799" s="6">
        <v>31</v>
      </c>
      <c r="H1799">
        <v>45060</v>
      </c>
    </row>
    <row r="1800" spans="2:8" x14ac:dyDescent="0.25">
      <c r="B1800" s="3">
        <v>45062</v>
      </c>
      <c r="C1800" s="6">
        <v>17</v>
      </c>
      <c r="D1800" s="6">
        <v>29</v>
      </c>
      <c r="E1800">
        <v>45063</v>
      </c>
      <c r="F1800" s="6">
        <v>15</v>
      </c>
      <c r="G1800" s="6">
        <v>29</v>
      </c>
      <c r="H1800">
        <v>45061</v>
      </c>
    </row>
    <row r="1801" spans="2:8" x14ac:dyDescent="0.25">
      <c r="B1801" s="3">
        <v>45063</v>
      </c>
      <c r="C1801" s="6">
        <v>18</v>
      </c>
      <c r="D1801" s="6">
        <v>29</v>
      </c>
      <c r="E1801">
        <v>45064</v>
      </c>
      <c r="F1801" s="6">
        <v>16</v>
      </c>
      <c r="G1801" s="6">
        <v>29</v>
      </c>
      <c r="H1801">
        <v>45062</v>
      </c>
    </row>
    <row r="1802" spans="2:8" x14ac:dyDescent="0.25">
      <c r="B1802" s="3">
        <v>45064</v>
      </c>
      <c r="C1802" s="6">
        <v>19</v>
      </c>
      <c r="D1802" s="6">
        <v>29</v>
      </c>
      <c r="E1802">
        <v>45065</v>
      </c>
      <c r="F1802" s="6">
        <v>17</v>
      </c>
      <c r="G1802" s="6">
        <v>29</v>
      </c>
      <c r="H1802">
        <v>45063</v>
      </c>
    </row>
    <row r="1803" spans="2:8" x14ac:dyDescent="0.25">
      <c r="B1803" s="3">
        <v>45065</v>
      </c>
      <c r="C1803" s="6">
        <v>20</v>
      </c>
      <c r="D1803" s="6">
        <v>29</v>
      </c>
      <c r="E1803">
        <v>45066</v>
      </c>
      <c r="F1803" s="6">
        <v>18</v>
      </c>
      <c r="G1803" s="6">
        <v>29</v>
      </c>
      <c r="H1803">
        <v>45064</v>
      </c>
    </row>
    <row r="1804" spans="2:8" x14ac:dyDescent="0.25">
      <c r="B1804" s="3">
        <v>45066</v>
      </c>
      <c r="D1804" s="6" t="s">
        <v>290</v>
      </c>
      <c r="E1804" t="s">
        <v>208</v>
      </c>
      <c r="G1804" s="6" t="s">
        <v>290</v>
      </c>
      <c r="H1804" t="s">
        <v>208</v>
      </c>
    </row>
    <row r="1805" spans="2:8" x14ac:dyDescent="0.25">
      <c r="B1805" s="3">
        <v>45067</v>
      </c>
      <c r="D1805" s="6" t="s">
        <v>290</v>
      </c>
      <c r="E1805" t="s">
        <v>208</v>
      </c>
      <c r="G1805" s="6" t="s">
        <v>290</v>
      </c>
      <c r="H1805" t="s">
        <v>208</v>
      </c>
    </row>
    <row r="1806" spans="2:8" x14ac:dyDescent="0.25">
      <c r="B1806" s="3">
        <v>45068</v>
      </c>
      <c r="C1806" s="6">
        <v>21</v>
      </c>
      <c r="D1806" s="6">
        <v>31</v>
      </c>
      <c r="E1806">
        <v>45067</v>
      </c>
      <c r="F1806" s="6">
        <v>19</v>
      </c>
      <c r="G1806" s="6">
        <v>31</v>
      </c>
      <c r="H1806">
        <v>45065</v>
      </c>
    </row>
    <row r="1807" spans="2:8" x14ac:dyDescent="0.25">
      <c r="B1807" s="3">
        <v>45069</v>
      </c>
      <c r="C1807" s="6">
        <v>1</v>
      </c>
      <c r="D1807" s="6">
        <v>29</v>
      </c>
      <c r="E1807">
        <v>45078</v>
      </c>
      <c r="F1807" s="6">
        <v>20</v>
      </c>
      <c r="G1807" s="6">
        <v>29</v>
      </c>
      <c r="H1807">
        <v>45066</v>
      </c>
    </row>
    <row r="1808" spans="2:8" x14ac:dyDescent="0.25">
      <c r="B1808" s="3">
        <v>45070</v>
      </c>
      <c r="C1808" s="6">
        <v>2</v>
      </c>
      <c r="D1808" s="6">
        <v>29</v>
      </c>
      <c r="E1808">
        <v>45079</v>
      </c>
      <c r="F1808" s="6">
        <v>21</v>
      </c>
      <c r="G1808" s="6">
        <v>29</v>
      </c>
      <c r="H1808">
        <v>45067</v>
      </c>
    </row>
    <row r="1809" spans="2:8" x14ac:dyDescent="0.25">
      <c r="B1809" s="3">
        <v>45071</v>
      </c>
      <c r="C1809" s="6">
        <v>3</v>
      </c>
      <c r="D1809" s="6">
        <v>29</v>
      </c>
      <c r="E1809">
        <v>45080</v>
      </c>
      <c r="F1809" s="6">
        <v>1</v>
      </c>
      <c r="G1809" s="6">
        <v>29</v>
      </c>
      <c r="H1809">
        <v>45078</v>
      </c>
    </row>
    <row r="1810" spans="2:8" x14ac:dyDescent="0.25">
      <c r="B1810" s="3">
        <v>45072</v>
      </c>
      <c r="C1810" s="6">
        <v>4</v>
      </c>
      <c r="D1810" s="6">
        <v>29</v>
      </c>
      <c r="E1810">
        <v>45081</v>
      </c>
      <c r="F1810" s="6">
        <v>2</v>
      </c>
      <c r="G1810" s="6">
        <v>29</v>
      </c>
      <c r="H1810">
        <v>45079</v>
      </c>
    </row>
    <row r="1811" spans="2:8" x14ac:dyDescent="0.25">
      <c r="B1811" s="3">
        <v>45073</v>
      </c>
      <c r="D1811" s="6" t="s">
        <v>290</v>
      </c>
      <c r="E1811" t="s">
        <v>208</v>
      </c>
      <c r="G1811" s="6" t="s">
        <v>290</v>
      </c>
      <c r="H1811" t="s">
        <v>208</v>
      </c>
    </row>
    <row r="1812" spans="2:8" x14ac:dyDescent="0.25">
      <c r="B1812" s="3">
        <v>45074</v>
      </c>
      <c r="D1812" s="6" t="s">
        <v>290</v>
      </c>
      <c r="E1812" t="s">
        <v>208</v>
      </c>
      <c r="G1812" s="6" t="s">
        <v>290</v>
      </c>
      <c r="H1812" t="s">
        <v>208</v>
      </c>
    </row>
    <row r="1813" spans="2:8" x14ac:dyDescent="0.25">
      <c r="B1813" s="3">
        <v>45075</v>
      </c>
      <c r="D1813" s="6" t="s">
        <v>290</v>
      </c>
      <c r="E1813" t="s">
        <v>208</v>
      </c>
      <c r="G1813" s="6" t="s">
        <v>290</v>
      </c>
      <c r="H1813" t="s">
        <v>208</v>
      </c>
    </row>
    <row r="1814" spans="2:8" x14ac:dyDescent="0.25">
      <c r="B1814" s="3">
        <v>45076</v>
      </c>
      <c r="C1814" s="6">
        <v>5</v>
      </c>
      <c r="D1814" s="6">
        <v>32</v>
      </c>
      <c r="E1814">
        <v>45082</v>
      </c>
      <c r="F1814" s="6">
        <v>3</v>
      </c>
      <c r="G1814" s="6">
        <v>32</v>
      </c>
      <c r="H1814">
        <v>45080</v>
      </c>
    </row>
    <row r="1815" spans="2:8" x14ac:dyDescent="0.25">
      <c r="B1815" s="3">
        <v>45077</v>
      </c>
      <c r="C1815" s="6">
        <v>6</v>
      </c>
      <c r="D1815" s="6">
        <v>30</v>
      </c>
      <c r="E1815">
        <v>45083</v>
      </c>
      <c r="F1815" s="6">
        <v>4</v>
      </c>
      <c r="G1815" s="6">
        <v>30</v>
      </c>
      <c r="H1815">
        <v>45081</v>
      </c>
    </row>
    <row r="1816" spans="2:8" x14ac:dyDescent="0.25">
      <c r="B1816" s="3">
        <v>45078</v>
      </c>
      <c r="C1816" s="6">
        <v>7</v>
      </c>
      <c r="D1816" s="6">
        <v>30</v>
      </c>
      <c r="E1816">
        <v>45084</v>
      </c>
      <c r="F1816" s="6">
        <v>5</v>
      </c>
      <c r="G1816" s="6">
        <v>30</v>
      </c>
      <c r="H1816">
        <v>45082</v>
      </c>
    </row>
    <row r="1817" spans="2:8" x14ac:dyDescent="0.25">
      <c r="B1817" s="3">
        <v>45079</v>
      </c>
      <c r="C1817" s="6">
        <v>8</v>
      </c>
      <c r="D1817" s="6">
        <v>30</v>
      </c>
      <c r="E1817">
        <v>45085</v>
      </c>
      <c r="F1817" s="6">
        <v>6</v>
      </c>
      <c r="G1817" s="6">
        <v>30</v>
      </c>
      <c r="H1817">
        <v>45083</v>
      </c>
    </row>
    <row r="1818" spans="2:8" x14ac:dyDescent="0.25">
      <c r="B1818" s="3">
        <v>45080</v>
      </c>
      <c r="D1818" s="6" t="s">
        <v>290</v>
      </c>
      <c r="E1818" t="s">
        <v>208</v>
      </c>
      <c r="G1818" s="6" t="s">
        <v>290</v>
      </c>
      <c r="H1818" t="s">
        <v>208</v>
      </c>
    </row>
    <row r="1819" spans="2:8" x14ac:dyDescent="0.25">
      <c r="B1819" s="3">
        <v>45081</v>
      </c>
      <c r="D1819" s="6" t="s">
        <v>290</v>
      </c>
      <c r="E1819" t="s">
        <v>208</v>
      </c>
      <c r="G1819" s="6" t="s">
        <v>290</v>
      </c>
      <c r="H1819" t="s">
        <v>208</v>
      </c>
    </row>
    <row r="1820" spans="2:8" x14ac:dyDescent="0.25">
      <c r="B1820" s="3">
        <v>45082</v>
      </c>
      <c r="C1820" s="6">
        <v>9</v>
      </c>
      <c r="D1820" s="6">
        <v>32</v>
      </c>
      <c r="E1820">
        <v>45086</v>
      </c>
      <c r="F1820" s="6">
        <v>7</v>
      </c>
      <c r="G1820" s="6">
        <v>32</v>
      </c>
      <c r="H1820">
        <v>45084</v>
      </c>
    </row>
    <row r="1821" spans="2:8" x14ac:dyDescent="0.25">
      <c r="B1821" s="3">
        <v>45083</v>
      </c>
      <c r="C1821" s="6">
        <v>10</v>
      </c>
      <c r="D1821" s="6">
        <v>32</v>
      </c>
      <c r="E1821">
        <v>45087</v>
      </c>
      <c r="F1821" s="6">
        <v>8</v>
      </c>
      <c r="G1821" s="6">
        <v>32</v>
      </c>
      <c r="H1821">
        <v>45085</v>
      </c>
    </row>
    <row r="1822" spans="2:8" x14ac:dyDescent="0.25">
      <c r="B1822" s="3">
        <v>45084</v>
      </c>
      <c r="C1822" s="6">
        <v>11</v>
      </c>
      <c r="D1822" s="6">
        <v>30</v>
      </c>
      <c r="E1822">
        <v>45088</v>
      </c>
      <c r="F1822" s="6">
        <v>9</v>
      </c>
      <c r="G1822" s="6">
        <v>30</v>
      </c>
      <c r="H1822">
        <v>45086</v>
      </c>
    </row>
    <row r="1823" spans="2:8" x14ac:dyDescent="0.25">
      <c r="B1823" s="3">
        <v>45085</v>
      </c>
      <c r="C1823" s="6">
        <v>12</v>
      </c>
      <c r="D1823" s="6">
        <v>30</v>
      </c>
      <c r="E1823">
        <v>45089</v>
      </c>
      <c r="F1823" s="6">
        <v>10</v>
      </c>
      <c r="G1823" s="6">
        <v>30</v>
      </c>
      <c r="H1823">
        <v>45087</v>
      </c>
    </row>
    <row r="1824" spans="2:8" x14ac:dyDescent="0.25">
      <c r="B1824" s="3">
        <v>45086</v>
      </c>
      <c r="C1824" s="6">
        <v>13</v>
      </c>
      <c r="D1824" s="6">
        <v>30</v>
      </c>
      <c r="E1824">
        <v>45090</v>
      </c>
      <c r="F1824" s="6">
        <v>11</v>
      </c>
      <c r="G1824" s="6">
        <v>30</v>
      </c>
      <c r="H1824">
        <v>45088</v>
      </c>
    </row>
    <row r="1825" spans="2:8" x14ac:dyDescent="0.25">
      <c r="B1825" s="3">
        <v>45087</v>
      </c>
      <c r="D1825" s="6" t="s">
        <v>290</v>
      </c>
      <c r="E1825" t="s">
        <v>208</v>
      </c>
      <c r="G1825" s="6" t="s">
        <v>290</v>
      </c>
      <c r="H1825" t="s">
        <v>208</v>
      </c>
    </row>
    <row r="1826" spans="2:8" x14ac:dyDescent="0.25">
      <c r="B1826" s="3">
        <v>45088</v>
      </c>
      <c r="D1826" s="6" t="s">
        <v>290</v>
      </c>
      <c r="E1826" t="s">
        <v>208</v>
      </c>
      <c r="G1826" s="6" t="s">
        <v>290</v>
      </c>
      <c r="H1826" t="s">
        <v>208</v>
      </c>
    </row>
    <row r="1827" spans="2:8" x14ac:dyDescent="0.25">
      <c r="B1827" s="3">
        <v>45089</v>
      </c>
      <c r="C1827" s="6">
        <v>14</v>
      </c>
      <c r="D1827" s="6">
        <v>32</v>
      </c>
      <c r="E1827">
        <v>45091</v>
      </c>
      <c r="F1827" s="6">
        <v>12</v>
      </c>
      <c r="G1827" s="6">
        <v>32</v>
      </c>
      <c r="H1827">
        <v>45089</v>
      </c>
    </row>
    <row r="1828" spans="2:8" x14ac:dyDescent="0.25">
      <c r="B1828" s="3">
        <v>45090</v>
      </c>
      <c r="C1828" s="6">
        <v>15</v>
      </c>
      <c r="D1828" s="6">
        <v>32</v>
      </c>
      <c r="E1828">
        <v>45092</v>
      </c>
      <c r="F1828" s="6">
        <v>13</v>
      </c>
      <c r="G1828" s="6">
        <v>32</v>
      </c>
      <c r="H1828">
        <v>45090</v>
      </c>
    </row>
    <row r="1829" spans="2:8" x14ac:dyDescent="0.25">
      <c r="B1829" s="3">
        <v>45091</v>
      </c>
      <c r="C1829" s="6">
        <v>16</v>
      </c>
      <c r="D1829" s="6">
        <v>30</v>
      </c>
      <c r="E1829">
        <v>45093</v>
      </c>
      <c r="F1829" s="6">
        <v>14</v>
      </c>
      <c r="G1829" s="6">
        <v>30</v>
      </c>
      <c r="H1829">
        <v>45091</v>
      </c>
    </row>
    <row r="1830" spans="2:8" x14ac:dyDescent="0.25">
      <c r="B1830" s="3">
        <v>45092</v>
      </c>
      <c r="C1830" s="6">
        <v>17</v>
      </c>
      <c r="D1830" s="6">
        <v>30</v>
      </c>
      <c r="E1830">
        <v>45094</v>
      </c>
      <c r="F1830" s="6">
        <v>15</v>
      </c>
      <c r="G1830" s="6">
        <v>30</v>
      </c>
      <c r="H1830">
        <v>45092</v>
      </c>
    </row>
    <row r="1831" spans="2:8" x14ac:dyDescent="0.25">
      <c r="B1831" s="3">
        <v>45093</v>
      </c>
      <c r="C1831" s="6">
        <v>18</v>
      </c>
      <c r="D1831" s="6">
        <v>30</v>
      </c>
      <c r="E1831">
        <v>45095</v>
      </c>
      <c r="F1831" s="6">
        <v>16</v>
      </c>
      <c r="G1831" s="6">
        <v>30</v>
      </c>
      <c r="H1831">
        <v>45093</v>
      </c>
    </row>
    <row r="1832" spans="2:8" x14ac:dyDescent="0.25">
      <c r="B1832" s="3">
        <v>45094</v>
      </c>
      <c r="D1832" s="6" t="s">
        <v>290</v>
      </c>
      <c r="E1832" t="s">
        <v>208</v>
      </c>
      <c r="G1832" s="6" t="s">
        <v>290</v>
      </c>
      <c r="H1832" t="s">
        <v>208</v>
      </c>
    </row>
    <row r="1833" spans="2:8" x14ac:dyDescent="0.25">
      <c r="B1833" s="3">
        <v>45095</v>
      </c>
      <c r="D1833" s="6" t="s">
        <v>290</v>
      </c>
      <c r="E1833" t="s">
        <v>208</v>
      </c>
      <c r="G1833" s="6" t="s">
        <v>290</v>
      </c>
      <c r="H1833" t="s">
        <v>208</v>
      </c>
    </row>
    <row r="1834" spans="2:8" x14ac:dyDescent="0.25">
      <c r="B1834" s="3">
        <v>45096</v>
      </c>
      <c r="C1834" s="6">
        <v>19</v>
      </c>
      <c r="D1834" s="6">
        <v>32</v>
      </c>
      <c r="E1834">
        <v>45096</v>
      </c>
      <c r="F1834" s="6">
        <v>17</v>
      </c>
      <c r="G1834" s="6">
        <v>32</v>
      </c>
      <c r="H1834">
        <v>45094</v>
      </c>
    </row>
    <row r="1835" spans="2:8" x14ac:dyDescent="0.25">
      <c r="B1835" s="3">
        <v>45097</v>
      </c>
      <c r="C1835" s="6">
        <v>20</v>
      </c>
      <c r="D1835" s="6">
        <v>32</v>
      </c>
      <c r="E1835">
        <v>45097</v>
      </c>
      <c r="F1835" s="6">
        <v>18</v>
      </c>
      <c r="G1835" s="6">
        <v>32</v>
      </c>
      <c r="H1835">
        <v>45095</v>
      </c>
    </row>
    <row r="1836" spans="2:8" x14ac:dyDescent="0.25">
      <c r="B1836" s="3">
        <v>45098</v>
      </c>
      <c r="C1836" s="6">
        <v>21</v>
      </c>
      <c r="D1836" s="6">
        <v>30</v>
      </c>
      <c r="E1836">
        <v>45098</v>
      </c>
      <c r="F1836" s="6">
        <v>19</v>
      </c>
      <c r="G1836" s="6">
        <v>30</v>
      </c>
      <c r="H1836">
        <v>45096</v>
      </c>
    </row>
    <row r="1837" spans="2:8" x14ac:dyDescent="0.25">
      <c r="B1837" s="3">
        <v>45099</v>
      </c>
      <c r="C1837" s="6">
        <v>1</v>
      </c>
      <c r="D1837" s="6">
        <v>30</v>
      </c>
      <c r="E1837">
        <v>45108</v>
      </c>
      <c r="F1837" s="6">
        <v>20</v>
      </c>
      <c r="G1837" s="6">
        <v>30</v>
      </c>
      <c r="H1837">
        <v>45097</v>
      </c>
    </row>
    <row r="1838" spans="2:8" x14ac:dyDescent="0.25">
      <c r="B1838" s="3">
        <v>45100</v>
      </c>
      <c r="C1838" s="6">
        <v>2</v>
      </c>
      <c r="D1838" s="6">
        <v>30</v>
      </c>
      <c r="E1838">
        <v>45109</v>
      </c>
      <c r="F1838" s="6">
        <v>21</v>
      </c>
      <c r="G1838" s="6">
        <v>30</v>
      </c>
      <c r="H1838">
        <v>45098</v>
      </c>
    </row>
    <row r="1839" spans="2:8" x14ac:dyDescent="0.25">
      <c r="B1839" s="3">
        <v>45101</v>
      </c>
      <c r="D1839" s="6" t="s">
        <v>290</v>
      </c>
      <c r="E1839" t="s">
        <v>208</v>
      </c>
      <c r="G1839" s="6" t="s">
        <v>290</v>
      </c>
      <c r="H1839" t="s">
        <v>208</v>
      </c>
    </row>
    <row r="1840" spans="2:8" x14ac:dyDescent="0.25">
      <c r="B1840" s="3">
        <v>45102</v>
      </c>
      <c r="D1840" s="6" t="s">
        <v>290</v>
      </c>
      <c r="E1840" t="s">
        <v>208</v>
      </c>
      <c r="G1840" s="6" t="s">
        <v>290</v>
      </c>
      <c r="H1840" t="s">
        <v>208</v>
      </c>
    </row>
    <row r="1841" spans="2:8" x14ac:dyDescent="0.25">
      <c r="B1841" s="3">
        <v>45103</v>
      </c>
      <c r="C1841" s="6">
        <v>3</v>
      </c>
      <c r="D1841" s="6">
        <v>32</v>
      </c>
      <c r="E1841">
        <v>45110</v>
      </c>
      <c r="F1841" s="6">
        <v>1</v>
      </c>
      <c r="G1841" s="6">
        <v>32</v>
      </c>
      <c r="H1841">
        <v>45108</v>
      </c>
    </row>
    <row r="1842" spans="2:8" x14ac:dyDescent="0.25">
      <c r="B1842" s="3">
        <v>45104</v>
      </c>
      <c r="C1842" s="6">
        <v>4</v>
      </c>
      <c r="D1842" s="6">
        <v>32</v>
      </c>
      <c r="E1842">
        <v>45111</v>
      </c>
      <c r="F1842" s="6">
        <v>2</v>
      </c>
      <c r="G1842" s="6">
        <v>32</v>
      </c>
      <c r="H1842">
        <v>45109</v>
      </c>
    </row>
    <row r="1843" spans="2:8" x14ac:dyDescent="0.25">
      <c r="B1843" s="3">
        <v>45105</v>
      </c>
      <c r="C1843" s="6">
        <v>5</v>
      </c>
      <c r="D1843" s="6">
        <v>29</v>
      </c>
      <c r="E1843">
        <v>45112</v>
      </c>
      <c r="F1843" s="6">
        <v>3</v>
      </c>
      <c r="G1843" s="6">
        <v>29</v>
      </c>
      <c r="H1843">
        <v>45110</v>
      </c>
    </row>
    <row r="1844" spans="2:8" x14ac:dyDescent="0.25">
      <c r="B1844" s="3">
        <v>45106</v>
      </c>
      <c r="C1844" s="6">
        <v>6</v>
      </c>
      <c r="D1844" s="6">
        <v>29</v>
      </c>
      <c r="E1844">
        <v>45113</v>
      </c>
      <c r="F1844" s="6">
        <v>4</v>
      </c>
      <c r="G1844" s="6">
        <v>29</v>
      </c>
      <c r="H1844">
        <v>45111</v>
      </c>
    </row>
    <row r="1845" spans="2:8" x14ac:dyDescent="0.25">
      <c r="B1845" s="3">
        <v>45107</v>
      </c>
      <c r="C1845" s="6">
        <v>7</v>
      </c>
      <c r="D1845" s="6">
        <v>29</v>
      </c>
      <c r="E1845">
        <v>45114</v>
      </c>
      <c r="F1845" s="6">
        <v>5</v>
      </c>
      <c r="G1845" s="6">
        <v>29</v>
      </c>
      <c r="H1845">
        <v>45112</v>
      </c>
    </row>
    <row r="1846" spans="2:8" x14ac:dyDescent="0.25">
      <c r="B1846" s="3">
        <v>45108</v>
      </c>
      <c r="D1846" s="6" t="s">
        <v>290</v>
      </c>
      <c r="E1846" t="s">
        <v>208</v>
      </c>
      <c r="G1846" s="6" t="s">
        <v>290</v>
      </c>
      <c r="H1846" t="s">
        <v>208</v>
      </c>
    </row>
    <row r="1847" spans="2:8" x14ac:dyDescent="0.25">
      <c r="B1847" s="3">
        <v>45109</v>
      </c>
      <c r="D1847" s="6" t="s">
        <v>290</v>
      </c>
      <c r="E1847" t="s">
        <v>208</v>
      </c>
      <c r="G1847" s="6" t="s">
        <v>290</v>
      </c>
      <c r="H1847" t="s">
        <v>208</v>
      </c>
    </row>
    <row r="1848" spans="2:8" x14ac:dyDescent="0.25">
      <c r="B1848" s="3">
        <v>45110</v>
      </c>
      <c r="C1848" s="6">
        <v>8</v>
      </c>
      <c r="D1848" s="6">
        <v>31</v>
      </c>
      <c r="E1848">
        <v>45115</v>
      </c>
      <c r="F1848" s="6">
        <v>6</v>
      </c>
      <c r="G1848" s="6">
        <v>31</v>
      </c>
      <c r="H1848">
        <v>45113</v>
      </c>
    </row>
    <row r="1849" spans="2:8" x14ac:dyDescent="0.25">
      <c r="B1849" s="3">
        <v>45111</v>
      </c>
      <c r="D1849" s="6" t="s">
        <v>290</v>
      </c>
      <c r="E1849" t="s">
        <v>208</v>
      </c>
      <c r="G1849" s="6" t="s">
        <v>290</v>
      </c>
      <c r="H1849" t="s">
        <v>208</v>
      </c>
    </row>
    <row r="1850" spans="2:8" x14ac:dyDescent="0.25">
      <c r="B1850" s="3">
        <v>45112</v>
      </c>
      <c r="C1850" s="6">
        <v>9</v>
      </c>
      <c r="D1850" s="6">
        <v>30</v>
      </c>
      <c r="E1850">
        <v>45116</v>
      </c>
      <c r="F1850" s="6">
        <v>7</v>
      </c>
      <c r="G1850" s="6">
        <v>30</v>
      </c>
      <c r="H1850">
        <v>45114</v>
      </c>
    </row>
    <row r="1851" spans="2:8" x14ac:dyDescent="0.25">
      <c r="B1851" s="3">
        <v>45113</v>
      </c>
      <c r="C1851" s="6">
        <v>10</v>
      </c>
      <c r="D1851" s="6">
        <v>30</v>
      </c>
      <c r="E1851">
        <v>45117</v>
      </c>
      <c r="F1851" s="6">
        <v>8</v>
      </c>
      <c r="G1851" s="6">
        <v>30</v>
      </c>
      <c r="H1851">
        <v>45115</v>
      </c>
    </row>
    <row r="1852" spans="2:8" x14ac:dyDescent="0.25">
      <c r="B1852" s="3">
        <v>45114</v>
      </c>
      <c r="C1852" s="6">
        <v>11</v>
      </c>
      <c r="D1852" s="6">
        <v>30</v>
      </c>
      <c r="E1852">
        <v>45118</v>
      </c>
      <c r="F1852" s="6">
        <v>9</v>
      </c>
      <c r="G1852" s="6">
        <v>30</v>
      </c>
      <c r="H1852">
        <v>45116</v>
      </c>
    </row>
    <row r="1853" spans="2:8" x14ac:dyDescent="0.25">
      <c r="B1853" s="3">
        <v>45115</v>
      </c>
      <c r="D1853" s="6" t="s">
        <v>290</v>
      </c>
      <c r="E1853" t="s">
        <v>208</v>
      </c>
      <c r="G1853" s="6" t="s">
        <v>290</v>
      </c>
      <c r="H1853" t="s">
        <v>208</v>
      </c>
    </row>
    <row r="1854" spans="2:8" x14ac:dyDescent="0.25">
      <c r="B1854" s="3">
        <v>45116</v>
      </c>
      <c r="D1854" s="6" t="s">
        <v>290</v>
      </c>
      <c r="E1854" t="s">
        <v>208</v>
      </c>
      <c r="G1854" s="6" t="s">
        <v>290</v>
      </c>
      <c r="H1854" t="s">
        <v>208</v>
      </c>
    </row>
    <row r="1855" spans="2:8" x14ac:dyDescent="0.25">
      <c r="B1855" s="3">
        <v>45117</v>
      </c>
      <c r="C1855" s="6">
        <v>12</v>
      </c>
      <c r="D1855" s="6">
        <v>32</v>
      </c>
      <c r="E1855">
        <v>45119</v>
      </c>
      <c r="F1855" s="6">
        <v>10</v>
      </c>
      <c r="G1855" s="6">
        <v>32</v>
      </c>
      <c r="H1855">
        <v>45117</v>
      </c>
    </row>
    <row r="1856" spans="2:8" x14ac:dyDescent="0.25">
      <c r="B1856" s="3">
        <v>45118</v>
      </c>
      <c r="C1856" s="6">
        <v>13</v>
      </c>
      <c r="D1856" s="6">
        <v>32</v>
      </c>
      <c r="E1856">
        <v>45120</v>
      </c>
      <c r="F1856" s="6">
        <v>11</v>
      </c>
      <c r="G1856" s="6">
        <v>32</v>
      </c>
      <c r="H1856">
        <v>45118</v>
      </c>
    </row>
    <row r="1857" spans="2:8" x14ac:dyDescent="0.25">
      <c r="B1857" s="3">
        <v>45119</v>
      </c>
      <c r="C1857" s="6">
        <v>14</v>
      </c>
      <c r="D1857" s="6">
        <v>30</v>
      </c>
      <c r="E1857">
        <v>45121</v>
      </c>
      <c r="F1857" s="6">
        <v>12</v>
      </c>
      <c r="G1857" s="6">
        <v>30</v>
      </c>
      <c r="H1857">
        <v>45119</v>
      </c>
    </row>
    <row r="1858" spans="2:8" x14ac:dyDescent="0.25">
      <c r="B1858" s="3">
        <v>45120</v>
      </c>
      <c r="C1858" s="6">
        <v>15</v>
      </c>
      <c r="D1858" s="6">
        <v>30</v>
      </c>
      <c r="E1858">
        <v>45122</v>
      </c>
      <c r="F1858" s="6">
        <v>13</v>
      </c>
      <c r="G1858" s="6">
        <v>30</v>
      </c>
      <c r="H1858">
        <v>45120</v>
      </c>
    </row>
    <row r="1859" spans="2:8" x14ac:dyDescent="0.25">
      <c r="B1859" s="3">
        <v>45121</v>
      </c>
      <c r="C1859" s="6">
        <v>16</v>
      </c>
      <c r="D1859" s="6">
        <v>30</v>
      </c>
      <c r="E1859">
        <v>45123</v>
      </c>
      <c r="F1859" s="6">
        <v>14</v>
      </c>
      <c r="G1859" s="6">
        <v>30</v>
      </c>
      <c r="H1859">
        <v>45121</v>
      </c>
    </row>
    <row r="1860" spans="2:8" x14ac:dyDescent="0.25">
      <c r="B1860" s="3">
        <v>45122</v>
      </c>
      <c r="D1860" s="6" t="s">
        <v>290</v>
      </c>
      <c r="E1860" t="s">
        <v>208</v>
      </c>
      <c r="G1860" s="6" t="s">
        <v>290</v>
      </c>
      <c r="H1860" t="s">
        <v>208</v>
      </c>
    </row>
    <row r="1861" spans="2:8" x14ac:dyDescent="0.25">
      <c r="B1861" s="3">
        <v>45123</v>
      </c>
      <c r="D1861" s="6" t="s">
        <v>290</v>
      </c>
      <c r="E1861" t="s">
        <v>208</v>
      </c>
      <c r="G1861" s="6" t="s">
        <v>290</v>
      </c>
      <c r="H1861" t="s">
        <v>208</v>
      </c>
    </row>
    <row r="1862" spans="2:8" x14ac:dyDescent="0.25">
      <c r="B1862" s="3">
        <v>45124</v>
      </c>
      <c r="C1862" s="6">
        <v>17</v>
      </c>
      <c r="D1862" s="6">
        <v>32</v>
      </c>
      <c r="E1862">
        <v>45124</v>
      </c>
      <c r="F1862" s="6">
        <v>15</v>
      </c>
      <c r="G1862" s="6">
        <v>32</v>
      </c>
      <c r="H1862">
        <v>45122</v>
      </c>
    </row>
    <row r="1863" spans="2:8" x14ac:dyDescent="0.25">
      <c r="B1863" s="3">
        <v>45125</v>
      </c>
      <c r="C1863" s="6">
        <v>18</v>
      </c>
      <c r="D1863" s="6">
        <v>32</v>
      </c>
      <c r="E1863">
        <v>45125</v>
      </c>
      <c r="F1863" s="6">
        <v>16</v>
      </c>
      <c r="G1863" s="6">
        <v>32</v>
      </c>
      <c r="H1863">
        <v>45123</v>
      </c>
    </row>
    <row r="1864" spans="2:8" x14ac:dyDescent="0.25">
      <c r="B1864" s="3">
        <v>45126</v>
      </c>
      <c r="C1864" s="6">
        <v>19</v>
      </c>
      <c r="D1864" s="6">
        <v>30</v>
      </c>
      <c r="E1864">
        <v>45126</v>
      </c>
      <c r="F1864" s="6">
        <v>17</v>
      </c>
      <c r="G1864" s="6">
        <v>30</v>
      </c>
      <c r="H1864">
        <v>45124</v>
      </c>
    </row>
    <row r="1865" spans="2:8" x14ac:dyDescent="0.25">
      <c r="B1865" s="3">
        <v>45127</v>
      </c>
      <c r="C1865" s="6">
        <v>20</v>
      </c>
      <c r="D1865" s="6">
        <v>30</v>
      </c>
      <c r="E1865">
        <v>45127</v>
      </c>
      <c r="F1865" s="6">
        <v>18</v>
      </c>
      <c r="G1865" s="6">
        <v>30</v>
      </c>
      <c r="H1865">
        <v>45125</v>
      </c>
    </row>
    <row r="1866" spans="2:8" x14ac:dyDescent="0.25">
      <c r="B1866" s="3">
        <v>45128</v>
      </c>
      <c r="C1866" s="6">
        <v>21</v>
      </c>
      <c r="D1866" s="6">
        <v>30</v>
      </c>
      <c r="E1866">
        <v>45128</v>
      </c>
      <c r="F1866" s="6">
        <v>19</v>
      </c>
      <c r="G1866" s="6">
        <v>30</v>
      </c>
      <c r="H1866">
        <v>45126</v>
      </c>
    </row>
    <row r="1867" spans="2:8" x14ac:dyDescent="0.25">
      <c r="B1867" s="3">
        <v>45129</v>
      </c>
      <c r="D1867" s="6" t="s">
        <v>290</v>
      </c>
      <c r="E1867" t="s">
        <v>208</v>
      </c>
      <c r="G1867" s="6" t="s">
        <v>290</v>
      </c>
      <c r="H1867" t="s">
        <v>208</v>
      </c>
    </row>
    <row r="1868" spans="2:8" x14ac:dyDescent="0.25">
      <c r="B1868" s="3">
        <v>45130</v>
      </c>
      <c r="D1868" s="6" t="s">
        <v>290</v>
      </c>
      <c r="E1868" t="s">
        <v>208</v>
      </c>
      <c r="G1868" s="6" t="s">
        <v>290</v>
      </c>
      <c r="H1868" t="s">
        <v>208</v>
      </c>
    </row>
    <row r="1869" spans="2:8" x14ac:dyDescent="0.25">
      <c r="B1869" s="3">
        <v>45131</v>
      </c>
      <c r="C1869" s="6">
        <v>1</v>
      </c>
      <c r="D1869" s="6">
        <v>32</v>
      </c>
      <c r="E1869">
        <v>45139</v>
      </c>
      <c r="F1869" s="6">
        <v>20</v>
      </c>
      <c r="G1869" s="6">
        <v>32</v>
      </c>
      <c r="H1869">
        <v>45127</v>
      </c>
    </row>
    <row r="1870" spans="2:8" x14ac:dyDescent="0.25">
      <c r="B1870" s="3">
        <v>45132</v>
      </c>
      <c r="C1870" s="6">
        <v>2</v>
      </c>
      <c r="D1870" s="6">
        <v>32</v>
      </c>
      <c r="E1870">
        <v>45140</v>
      </c>
      <c r="F1870" s="6">
        <v>21</v>
      </c>
      <c r="G1870" s="6">
        <v>32</v>
      </c>
      <c r="H1870">
        <v>45128</v>
      </c>
    </row>
    <row r="1871" spans="2:8" x14ac:dyDescent="0.25">
      <c r="B1871" s="3">
        <v>45133</v>
      </c>
      <c r="C1871" s="6">
        <v>3</v>
      </c>
      <c r="D1871" s="6">
        <v>30</v>
      </c>
      <c r="E1871">
        <v>45141</v>
      </c>
      <c r="F1871" s="6">
        <v>1</v>
      </c>
      <c r="G1871" s="6">
        <v>30</v>
      </c>
      <c r="H1871">
        <v>45139</v>
      </c>
    </row>
    <row r="1872" spans="2:8" x14ac:dyDescent="0.25">
      <c r="B1872" s="3">
        <v>45134</v>
      </c>
      <c r="C1872" s="6">
        <v>4</v>
      </c>
      <c r="D1872" s="6">
        <v>30</v>
      </c>
      <c r="E1872">
        <v>45142</v>
      </c>
      <c r="F1872" s="6">
        <v>2</v>
      </c>
      <c r="G1872" s="6">
        <v>30</v>
      </c>
      <c r="H1872">
        <v>45140</v>
      </c>
    </row>
    <row r="1873" spans="2:8" x14ac:dyDescent="0.25">
      <c r="B1873" s="3">
        <v>45135</v>
      </c>
      <c r="C1873" s="6">
        <v>5</v>
      </c>
      <c r="D1873" s="6">
        <v>30</v>
      </c>
      <c r="E1873">
        <v>45143</v>
      </c>
      <c r="F1873" s="6">
        <v>3</v>
      </c>
      <c r="G1873" s="6">
        <v>30</v>
      </c>
      <c r="H1873">
        <v>45141</v>
      </c>
    </row>
    <row r="1874" spans="2:8" x14ac:dyDescent="0.25">
      <c r="B1874" s="3">
        <v>45136</v>
      </c>
      <c r="D1874" s="6" t="s">
        <v>290</v>
      </c>
      <c r="E1874" t="s">
        <v>208</v>
      </c>
      <c r="G1874" s="6" t="s">
        <v>290</v>
      </c>
      <c r="H1874" t="s">
        <v>208</v>
      </c>
    </row>
    <row r="1875" spans="2:8" x14ac:dyDescent="0.25">
      <c r="B1875" s="3">
        <v>45137</v>
      </c>
      <c r="D1875" s="6" t="s">
        <v>290</v>
      </c>
      <c r="E1875" t="s">
        <v>208</v>
      </c>
      <c r="G1875" s="6" t="s">
        <v>290</v>
      </c>
      <c r="H1875" t="s">
        <v>208</v>
      </c>
    </row>
    <row r="1876" spans="2:8" x14ac:dyDescent="0.25">
      <c r="B1876" s="3">
        <v>45138</v>
      </c>
      <c r="C1876" s="6">
        <v>6</v>
      </c>
      <c r="D1876" s="6">
        <v>32</v>
      </c>
      <c r="E1876">
        <v>45144</v>
      </c>
      <c r="F1876" s="6">
        <v>4</v>
      </c>
      <c r="G1876" s="6">
        <v>32</v>
      </c>
      <c r="H1876">
        <v>45142</v>
      </c>
    </row>
    <row r="1877" spans="2:8" x14ac:dyDescent="0.25">
      <c r="B1877" s="3">
        <v>45139</v>
      </c>
      <c r="C1877" s="6">
        <v>7</v>
      </c>
      <c r="D1877" s="6">
        <v>32</v>
      </c>
      <c r="E1877">
        <v>45145</v>
      </c>
      <c r="F1877" s="6">
        <v>5</v>
      </c>
      <c r="G1877" s="6">
        <v>32</v>
      </c>
      <c r="H1877">
        <v>45143</v>
      </c>
    </row>
    <row r="1878" spans="2:8" x14ac:dyDescent="0.25">
      <c r="B1878" s="3">
        <v>45140</v>
      </c>
      <c r="C1878" s="6">
        <v>8</v>
      </c>
      <c r="D1878" s="6">
        <v>30</v>
      </c>
      <c r="E1878">
        <v>45146</v>
      </c>
      <c r="F1878" s="6">
        <v>6</v>
      </c>
      <c r="G1878" s="6">
        <v>30</v>
      </c>
      <c r="H1878">
        <v>45144</v>
      </c>
    </row>
    <row r="1879" spans="2:8" x14ac:dyDescent="0.25">
      <c r="B1879" s="3">
        <v>45141</v>
      </c>
      <c r="C1879" s="6">
        <v>9</v>
      </c>
      <c r="D1879" s="6">
        <v>29</v>
      </c>
      <c r="E1879">
        <v>45147</v>
      </c>
      <c r="F1879" s="6">
        <v>7</v>
      </c>
      <c r="G1879" s="6">
        <v>29</v>
      </c>
      <c r="H1879">
        <v>45145</v>
      </c>
    </row>
    <row r="1880" spans="2:8" x14ac:dyDescent="0.25">
      <c r="B1880" s="3">
        <v>45142</v>
      </c>
      <c r="C1880" s="6">
        <v>10</v>
      </c>
      <c r="D1880" s="6">
        <v>29</v>
      </c>
      <c r="E1880">
        <v>45148</v>
      </c>
      <c r="F1880" s="6">
        <v>8</v>
      </c>
      <c r="G1880" s="6">
        <v>29</v>
      </c>
      <c r="H1880">
        <v>45146</v>
      </c>
    </row>
    <row r="1881" spans="2:8" x14ac:dyDescent="0.25">
      <c r="B1881" s="3">
        <v>45143</v>
      </c>
      <c r="D1881" s="6" t="s">
        <v>290</v>
      </c>
      <c r="E1881" t="s">
        <v>208</v>
      </c>
      <c r="G1881" s="6" t="s">
        <v>290</v>
      </c>
      <c r="H1881" t="s">
        <v>208</v>
      </c>
    </row>
    <row r="1882" spans="2:8" x14ac:dyDescent="0.25">
      <c r="B1882" s="3">
        <v>45144</v>
      </c>
      <c r="D1882" s="6" t="s">
        <v>290</v>
      </c>
      <c r="E1882" t="s">
        <v>208</v>
      </c>
      <c r="G1882" s="6" t="s">
        <v>290</v>
      </c>
      <c r="H1882" t="s">
        <v>208</v>
      </c>
    </row>
    <row r="1883" spans="2:8" x14ac:dyDescent="0.25">
      <c r="B1883" s="3">
        <v>45145</v>
      </c>
      <c r="C1883" s="6">
        <v>11</v>
      </c>
      <c r="D1883" s="6">
        <v>31</v>
      </c>
      <c r="E1883">
        <v>45149</v>
      </c>
      <c r="F1883" s="6">
        <v>9</v>
      </c>
      <c r="G1883" s="6">
        <v>31</v>
      </c>
      <c r="H1883">
        <v>45147</v>
      </c>
    </row>
    <row r="1884" spans="2:8" x14ac:dyDescent="0.25">
      <c r="B1884" s="3">
        <v>45146</v>
      </c>
      <c r="C1884" s="6">
        <v>12</v>
      </c>
      <c r="D1884" s="6">
        <v>29</v>
      </c>
      <c r="E1884">
        <v>45150</v>
      </c>
      <c r="F1884" s="6">
        <v>10</v>
      </c>
      <c r="G1884" s="6">
        <v>29</v>
      </c>
      <c r="H1884">
        <v>45148</v>
      </c>
    </row>
    <row r="1885" spans="2:8" x14ac:dyDescent="0.25">
      <c r="B1885" s="3">
        <v>45147</v>
      </c>
      <c r="C1885" s="6">
        <v>13</v>
      </c>
      <c r="D1885" s="6">
        <v>29</v>
      </c>
      <c r="E1885">
        <v>45151</v>
      </c>
      <c r="F1885" s="6">
        <v>11</v>
      </c>
      <c r="G1885" s="6">
        <v>29</v>
      </c>
      <c r="H1885">
        <v>45149</v>
      </c>
    </row>
    <row r="1886" spans="2:8" x14ac:dyDescent="0.25">
      <c r="B1886" s="3">
        <v>45148</v>
      </c>
      <c r="C1886" s="6">
        <v>14</v>
      </c>
      <c r="D1886" s="6">
        <v>29</v>
      </c>
      <c r="E1886">
        <v>45152</v>
      </c>
      <c r="F1886" s="6">
        <v>12</v>
      </c>
      <c r="G1886" s="6">
        <v>29</v>
      </c>
      <c r="H1886">
        <v>45150</v>
      </c>
    </row>
    <row r="1887" spans="2:8" x14ac:dyDescent="0.25">
      <c r="B1887" s="3">
        <v>45149</v>
      </c>
      <c r="C1887" s="6">
        <v>15</v>
      </c>
      <c r="D1887" s="6">
        <v>29</v>
      </c>
      <c r="E1887">
        <v>45153</v>
      </c>
      <c r="F1887" s="6">
        <v>13</v>
      </c>
      <c r="G1887" s="6">
        <v>29</v>
      </c>
      <c r="H1887">
        <v>45151</v>
      </c>
    </row>
    <row r="1888" spans="2:8" x14ac:dyDescent="0.25">
      <c r="B1888" s="3">
        <v>45150</v>
      </c>
      <c r="D1888" s="6" t="s">
        <v>290</v>
      </c>
      <c r="E1888" t="s">
        <v>208</v>
      </c>
      <c r="G1888" s="6" t="s">
        <v>290</v>
      </c>
      <c r="H1888" t="s">
        <v>208</v>
      </c>
    </row>
    <row r="1889" spans="2:8" x14ac:dyDescent="0.25">
      <c r="B1889" s="3">
        <v>45151</v>
      </c>
      <c r="D1889" s="6" t="s">
        <v>290</v>
      </c>
      <c r="E1889" t="s">
        <v>208</v>
      </c>
      <c r="G1889" s="6" t="s">
        <v>290</v>
      </c>
      <c r="H1889" t="s">
        <v>208</v>
      </c>
    </row>
    <row r="1890" spans="2:8" x14ac:dyDescent="0.25">
      <c r="B1890" s="3">
        <v>45152</v>
      </c>
      <c r="C1890" s="6">
        <v>16</v>
      </c>
      <c r="D1890" s="6">
        <v>31</v>
      </c>
      <c r="E1890">
        <v>45154</v>
      </c>
      <c r="F1890" s="6">
        <v>14</v>
      </c>
      <c r="G1890" s="6">
        <v>31</v>
      </c>
      <c r="H1890">
        <v>45152</v>
      </c>
    </row>
    <row r="1891" spans="2:8" x14ac:dyDescent="0.25">
      <c r="B1891" s="3">
        <v>45153</v>
      </c>
      <c r="C1891" s="6">
        <v>17</v>
      </c>
      <c r="D1891" s="6">
        <v>29</v>
      </c>
      <c r="E1891">
        <v>45155</v>
      </c>
      <c r="F1891" s="6">
        <v>15</v>
      </c>
      <c r="G1891" s="6">
        <v>29</v>
      </c>
      <c r="H1891">
        <v>45153</v>
      </c>
    </row>
    <row r="1892" spans="2:8" x14ac:dyDescent="0.25">
      <c r="B1892" s="3">
        <v>45154</v>
      </c>
      <c r="C1892" s="6">
        <v>18</v>
      </c>
      <c r="D1892" s="6">
        <v>29</v>
      </c>
      <c r="E1892">
        <v>45156</v>
      </c>
      <c r="F1892" s="6">
        <v>16</v>
      </c>
      <c r="G1892" s="6">
        <v>29</v>
      </c>
      <c r="H1892">
        <v>45154</v>
      </c>
    </row>
    <row r="1893" spans="2:8" x14ac:dyDescent="0.25">
      <c r="B1893" s="3">
        <v>45155</v>
      </c>
      <c r="C1893" s="6">
        <v>19</v>
      </c>
      <c r="D1893" s="6">
        <v>29</v>
      </c>
      <c r="E1893">
        <v>45157</v>
      </c>
      <c r="F1893" s="6">
        <v>17</v>
      </c>
      <c r="G1893" s="6">
        <v>29</v>
      </c>
      <c r="H1893">
        <v>45155</v>
      </c>
    </row>
    <row r="1894" spans="2:8" x14ac:dyDescent="0.25">
      <c r="B1894" s="3">
        <v>45156</v>
      </c>
      <c r="C1894" s="6">
        <v>20</v>
      </c>
      <c r="D1894" s="6">
        <v>29</v>
      </c>
      <c r="E1894">
        <v>45158</v>
      </c>
      <c r="F1894" s="6">
        <v>18</v>
      </c>
      <c r="G1894" s="6">
        <v>29</v>
      </c>
      <c r="H1894">
        <v>45156</v>
      </c>
    </row>
    <row r="1895" spans="2:8" x14ac:dyDescent="0.25">
      <c r="B1895" s="3">
        <v>45157</v>
      </c>
      <c r="D1895" s="6" t="s">
        <v>290</v>
      </c>
      <c r="E1895" t="s">
        <v>208</v>
      </c>
      <c r="G1895" s="6" t="s">
        <v>290</v>
      </c>
      <c r="H1895" t="s">
        <v>208</v>
      </c>
    </row>
    <row r="1896" spans="2:8" x14ac:dyDescent="0.25">
      <c r="B1896" s="3">
        <v>45158</v>
      </c>
      <c r="D1896" s="6" t="s">
        <v>290</v>
      </c>
      <c r="E1896" t="s">
        <v>208</v>
      </c>
      <c r="G1896" s="6" t="s">
        <v>290</v>
      </c>
      <c r="H1896" t="s">
        <v>208</v>
      </c>
    </row>
    <row r="1897" spans="2:8" x14ac:dyDescent="0.25">
      <c r="B1897" s="3">
        <v>45159</v>
      </c>
      <c r="C1897" s="6">
        <v>21</v>
      </c>
      <c r="D1897" s="6">
        <v>31</v>
      </c>
      <c r="E1897">
        <v>45159</v>
      </c>
      <c r="F1897" s="6">
        <v>19</v>
      </c>
      <c r="G1897" s="6">
        <v>31</v>
      </c>
      <c r="H1897">
        <v>45157</v>
      </c>
    </row>
    <row r="1898" spans="2:8" x14ac:dyDescent="0.25">
      <c r="B1898" s="3">
        <v>45160</v>
      </c>
      <c r="C1898" s="6">
        <v>1</v>
      </c>
      <c r="D1898" s="6">
        <v>29</v>
      </c>
      <c r="E1898">
        <v>45170</v>
      </c>
      <c r="F1898" s="6">
        <v>20</v>
      </c>
      <c r="G1898" s="6">
        <v>29</v>
      </c>
      <c r="H1898">
        <v>45158</v>
      </c>
    </row>
    <row r="1899" spans="2:8" x14ac:dyDescent="0.25">
      <c r="B1899" s="3">
        <v>45161</v>
      </c>
      <c r="C1899" s="6">
        <v>2</v>
      </c>
      <c r="D1899" s="6">
        <v>29</v>
      </c>
      <c r="E1899">
        <v>45171</v>
      </c>
      <c r="F1899" s="6">
        <v>21</v>
      </c>
      <c r="G1899" s="6">
        <v>29</v>
      </c>
      <c r="H1899">
        <v>45159</v>
      </c>
    </row>
    <row r="1900" spans="2:8" x14ac:dyDescent="0.25">
      <c r="B1900" s="3">
        <v>45162</v>
      </c>
      <c r="C1900" s="6">
        <v>3</v>
      </c>
      <c r="D1900" s="6">
        <v>29</v>
      </c>
      <c r="E1900">
        <v>45172</v>
      </c>
      <c r="F1900" s="6">
        <v>1</v>
      </c>
      <c r="G1900" s="6">
        <v>29</v>
      </c>
      <c r="H1900">
        <v>45170</v>
      </c>
    </row>
    <row r="1901" spans="2:8" x14ac:dyDescent="0.25">
      <c r="B1901" s="3">
        <v>45163</v>
      </c>
      <c r="C1901" s="6">
        <v>4</v>
      </c>
      <c r="D1901" s="6">
        <v>29</v>
      </c>
      <c r="E1901">
        <v>45173</v>
      </c>
      <c r="F1901" s="6">
        <v>2</v>
      </c>
      <c r="G1901" s="6">
        <v>29</v>
      </c>
      <c r="H1901">
        <v>45171</v>
      </c>
    </row>
    <row r="1902" spans="2:8" x14ac:dyDescent="0.25">
      <c r="B1902" s="3">
        <v>45164</v>
      </c>
      <c r="D1902" s="6" t="s">
        <v>290</v>
      </c>
      <c r="E1902" t="s">
        <v>208</v>
      </c>
      <c r="G1902" s="6" t="s">
        <v>290</v>
      </c>
      <c r="H1902" t="s">
        <v>208</v>
      </c>
    </row>
    <row r="1903" spans="2:8" x14ac:dyDescent="0.25">
      <c r="B1903" s="3">
        <v>45165</v>
      </c>
      <c r="D1903" s="6" t="s">
        <v>290</v>
      </c>
      <c r="E1903" t="s">
        <v>208</v>
      </c>
      <c r="G1903" s="6" t="s">
        <v>290</v>
      </c>
      <c r="H1903" t="s">
        <v>208</v>
      </c>
    </row>
    <row r="1904" spans="2:8" x14ac:dyDescent="0.25">
      <c r="B1904" s="3">
        <v>45166</v>
      </c>
      <c r="C1904" s="6">
        <v>5</v>
      </c>
      <c r="D1904" s="6">
        <v>31</v>
      </c>
      <c r="E1904">
        <v>45174</v>
      </c>
      <c r="F1904" s="6">
        <v>3</v>
      </c>
      <c r="G1904" s="6">
        <v>31</v>
      </c>
      <c r="H1904">
        <v>45172</v>
      </c>
    </row>
    <row r="1905" spans="2:8" x14ac:dyDescent="0.25">
      <c r="B1905" s="3">
        <v>45167</v>
      </c>
      <c r="C1905" s="6">
        <v>6</v>
      </c>
      <c r="D1905" s="6">
        <v>29</v>
      </c>
      <c r="E1905">
        <v>45175</v>
      </c>
      <c r="F1905" s="6">
        <v>4</v>
      </c>
      <c r="G1905" s="6">
        <v>29</v>
      </c>
      <c r="H1905">
        <v>45173</v>
      </c>
    </row>
    <row r="1906" spans="2:8" x14ac:dyDescent="0.25">
      <c r="B1906" s="3">
        <v>45168</v>
      </c>
      <c r="C1906" s="6">
        <v>7</v>
      </c>
      <c r="D1906" s="6">
        <v>29</v>
      </c>
      <c r="E1906">
        <v>45176</v>
      </c>
      <c r="F1906" s="6">
        <v>5</v>
      </c>
      <c r="G1906" s="6">
        <v>29</v>
      </c>
      <c r="H1906">
        <v>45174</v>
      </c>
    </row>
    <row r="1907" spans="2:8" x14ac:dyDescent="0.25">
      <c r="B1907" s="3">
        <v>45169</v>
      </c>
      <c r="C1907" s="6">
        <v>8</v>
      </c>
      <c r="D1907" s="6">
        <v>29</v>
      </c>
      <c r="E1907">
        <v>45177</v>
      </c>
      <c r="F1907" s="6">
        <v>6</v>
      </c>
      <c r="G1907" s="6">
        <v>29</v>
      </c>
      <c r="H1907">
        <v>45175</v>
      </c>
    </row>
    <row r="1908" spans="2:8" x14ac:dyDescent="0.25">
      <c r="B1908" s="3">
        <v>45170</v>
      </c>
      <c r="C1908" s="6">
        <v>9</v>
      </c>
      <c r="D1908" s="6">
        <v>29</v>
      </c>
      <c r="E1908">
        <v>45178</v>
      </c>
      <c r="F1908" s="6">
        <v>7</v>
      </c>
      <c r="G1908" s="6">
        <v>29</v>
      </c>
      <c r="H1908">
        <v>45176</v>
      </c>
    </row>
    <row r="1909" spans="2:8" x14ac:dyDescent="0.25">
      <c r="B1909" s="3">
        <v>45171</v>
      </c>
      <c r="D1909" s="6" t="s">
        <v>290</v>
      </c>
      <c r="E1909" t="s">
        <v>208</v>
      </c>
      <c r="G1909" s="6" t="s">
        <v>290</v>
      </c>
      <c r="H1909" t="s">
        <v>208</v>
      </c>
    </row>
    <row r="1910" spans="2:8" x14ac:dyDescent="0.25">
      <c r="B1910" s="3">
        <v>45172</v>
      </c>
      <c r="D1910" s="6" t="s">
        <v>290</v>
      </c>
      <c r="E1910" t="s">
        <v>208</v>
      </c>
      <c r="G1910" s="6" t="s">
        <v>290</v>
      </c>
      <c r="H1910" t="s">
        <v>208</v>
      </c>
    </row>
    <row r="1911" spans="2:8" x14ac:dyDescent="0.25">
      <c r="B1911" s="3">
        <v>45173</v>
      </c>
      <c r="D1911" s="6" t="s">
        <v>290</v>
      </c>
      <c r="E1911" t="s">
        <v>208</v>
      </c>
      <c r="G1911" s="6" t="s">
        <v>290</v>
      </c>
      <c r="H1911" t="s">
        <v>208</v>
      </c>
    </row>
    <row r="1912" spans="2:8" x14ac:dyDescent="0.25">
      <c r="B1912" s="3">
        <v>45174</v>
      </c>
      <c r="C1912" s="6">
        <v>10</v>
      </c>
      <c r="D1912" s="6">
        <v>32</v>
      </c>
      <c r="E1912">
        <v>45179</v>
      </c>
      <c r="F1912" s="6">
        <v>8</v>
      </c>
      <c r="G1912" s="6">
        <v>32</v>
      </c>
      <c r="H1912">
        <v>45177</v>
      </c>
    </row>
    <row r="1913" spans="2:8" x14ac:dyDescent="0.25">
      <c r="B1913" s="3">
        <v>45175</v>
      </c>
      <c r="C1913" s="6">
        <v>11</v>
      </c>
      <c r="D1913" s="6">
        <v>30</v>
      </c>
      <c r="E1913">
        <v>45180</v>
      </c>
      <c r="F1913" s="6">
        <v>9</v>
      </c>
      <c r="G1913" s="6">
        <v>30</v>
      </c>
      <c r="H1913">
        <v>45178</v>
      </c>
    </row>
    <row r="1914" spans="2:8" x14ac:dyDescent="0.25">
      <c r="B1914" s="3">
        <v>45176</v>
      </c>
      <c r="C1914" s="6">
        <v>12</v>
      </c>
      <c r="D1914" s="6">
        <v>30</v>
      </c>
      <c r="E1914">
        <v>45181</v>
      </c>
      <c r="F1914" s="6">
        <v>10</v>
      </c>
      <c r="G1914" s="6">
        <v>30</v>
      </c>
      <c r="H1914">
        <v>45179</v>
      </c>
    </row>
    <row r="1915" spans="2:8" x14ac:dyDescent="0.25">
      <c r="B1915" s="3">
        <v>45177</v>
      </c>
      <c r="C1915" s="6">
        <v>13</v>
      </c>
      <c r="D1915" s="6">
        <v>30</v>
      </c>
      <c r="E1915">
        <v>45182</v>
      </c>
      <c r="F1915" s="6">
        <v>11</v>
      </c>
      <c r="G1915" s="6">
        <v>30</v>
      </c>
      <c r="H1915">
        <v>45180</v>
      </c>
    </row>
    <row r="1916" spans="2:8" x14ac:dyDescent="0.25">
      <c r="B1916" s="3">
        <v>45178</v>
      </c>
      <c r="D1916" s="6" t="s">
        <v>290</v>
      </c>
      <c r="E1916" t="s">
        <v>208</v>
      </c>
      <c r="G1916" s="6" t="s">
        <v>290</v>
      </c>
      <c r="H1916" t="s">
        <v>208</v>
      </c>
    </row>
    <row r="1917" spans="2:8" x14ac:dyDescent="0.25">
      <c r="B1917" s="3">
        <v>45179</v>
      </c>
      <c r="D1917" s="6" t="s">
        <v>290</v>
      </c>
      <c r="E1917" t="s">
        <v>208</v>
      </c>
      <c r="G1917" s="6" t="s">
        <v>290</v>
      </c>
      <c r="H1917" t="s">
        <v>208</v>
      </c>
    </row>
    <row r="1918" spans="2:8" x14ac:dyDescent="0.25">
      <c r="B1918" s="3">
        <v>45180</v>
      </c>
      <c r="C1918" s="6">
        <v>14</v>
      </c>
      <c r="D1918" s="6">
        <v>32</v>
      </c>
      <c r="E1918">
        <v>45183</v>
      </c>
      <c r="F1918" s="6">
        <v>12</v>
      </c>
      <c r="G1918" s="6">
        <v>32</v>
      </c>
      <c r="H1918">
        <v>45181</v>
      </c>
    </row>
    <row r="1919" spans="2:8" x14ac:dyDescent="0.25">
      <c r="B1919" s="3">
        <v>45181</v>
      </c>
      <c r="C1919" s="6">
        <v>15</v>
      </c>
      <c r="D1919" s="6">
        <v>32</v>
      </c>
      <c r="E1919">
        <v>45184</v>
      </c>
      <c r="F1919" s="6">
        <v>13</v>
      </c>
      <c r="G1919" s="6">
        <v>32</v>
      </c>
      <c r="H1919">
        <v>45182</v>
      </c>
    </row>
    <row r="1920" spans="2:8" x14ac:dyDescent="0.25">
      <c r="B1920" s="3">
        <v>45182</v>
      </c>
      <c r="C1920" s="6">
        <v>16</v>
      </c>
      <c r="D1920" s="6">
        <v>30</v>
      </c>
      <c r="E1920">
        <v>45185</v>
      </c>
      <c r="F1920" s="6">
        <v>14</v>
      </c>
      <c r="G1920" s="6">
        <v>30</v>
      </c>
      <c r="H1920">
        <v>45183</v>
      </c>
    </row>
    <row r="1921" spans="2:8" x14ac:dyDescent="0.25">
      <c r="B1921" s="3">
        <v>45183</v>
      </c>
      <c r="C1921" s="6">
        <v>17</v>
      </c>
      <c r="D1921" s="6">
        <v>30</v>
      </c>
      <c r="E1921">
        <v>45186</v>
      </c>
      <c r="F1921" s="6">
        <v>15</v>
      </c>
      <c r="G1921" s="6">
        <v>30</v>
      </c>
      <c r="H1921">
        <v>45184</v>
      </c>
    </row>
    <row r="1922" spans="2:8" x14ac:dyDescent="0.25">
      <c r="B1922" s="3">
        <v>45184</v>
      </c>
      <c r="C1922" s="6">
        <v>18</v>
      </c>
      <c r="D1922" s="6">
        <v>30</v>
      </c>
      <c r="E1922">
        <v>45187</v>
      </c>
      <c r="F1922" s="6">
        <v>16</v>
      </c>
      <c r="G1922" s="6">
        <v>30</v>
      </c>
      <c r="H1922">
        <v>45185</v>
      </c>
    </row>
    <row r="1923" spans="2:8" x14ac:dyDescent="0.25">
      <c r="B1923" s="3">
        <v>45185</v>
      </c>
      <c r="D1923" s="6" t="s">
        <v>290</v>
      </c>
      <c r="E1923" t="s">
        <v>208</v>
      </c>
      <c r="G1923" s="6" t="s">
        <v>290</v>
      </c>
      <c r="H1923" t="s">
        <v>208</v>
      </c>
    </row>
    <row r="1924" spans="2:8" x14ac:dyDescent="0.25">
      <c r="B1924" s="3">
        <v>45186</v>
      </c>
      <c r="D1924" s="6" t="s">
        <v>290</v>
      </c>
      <c r="E1924" t="s">
        <v>208</v>
      </c>
      <c r="G1924" s="6" t="s">
        <v>290</v>
      </c>
      <c r="H1924" t="s">
        <v>208</v>
      </c>
    </row>
    <row r="1925" spans="2:8" x14ac:dyDescent="0.25">
      <c r="B1925" s="3">
        <v>45187</v>
      </c>
      <c r="C1925" s="6">
        <v>19</v>
      </c>
      <c r="D1925" s="6">
        <v>32</v>
      </c>
      <c r="E1925">
        <v>45188</v>
      </c>
      <c r="F1925" s="6">
        <v>17</v>
      </c>
      <c r="G1925" s="6">
        <v>32</v>
      </c>
      <c r="H1925">
        <v>45186</v>
      </c>
    </row>
    <row r="1926" spans="2:8" x14ac:dyDescent="0.25">
      <c r="B1926" s="3">
        <v>45188</v>
      </c>
      <c r="C1926" s="6">
        <v>20</v>
      </c>
      <c r="D1926" s="6">
        <v>32</v>
      </c>
      <c r="E1926">
        <v>45189</v>
      </c>
      <c r="F1926" s="6">
        <v>18</v>
      </c>
      <c r="G1926" s="6">
        <v>32</v>
      </c>
      <c r="H1926">
        <v>45187</v>
      </c>
    </row>
    <row r="1927" spans="2:8" x14ac:dyDescent="0.25">
      <c r="B1927" s="3">
        <v>45189</v>
      </c>
      <c r="C1927" s="6">
        <v>21</v>
      </c>
      <c r="D1927" s="6">
        <v>30</v>
      </c>
      <c r="E1927">
        <v>45190</v>
      </c>
      <c r="F1927" s="6">
        <v>19</v>
      </c>
      <c r="G1927" s="6">
        <v>30</v>
      </c>
      <c r="H1927">
        <v>45188</v>
      </c>
    </row>
    <row r="1928" spans="2:8" x14ac:dyDescent="0.25">
      <c r="B1928" s="3">
        <v>45190</v>
      </c>
      <c r="C1928" s="6">
        <v>1</v>
      </c>
      <c r="D1928" s="6">
        <v>30</v>
      </c>
      <c r="E1928">
        <v>45200</v>
      </c>
      <c r="F1928" s="6">
        <v>20</v>
      </c>
      <c r="G1928" s="6">
        <v>30</v>
      </c>
      <c r="H1928">
        <v>45189</v>
      </c>
    </row>
    <row r="1929" spans="2:8" x14ac:dyDescent="0.25">
      <c r="B1929" s="3">
        <v>45191</v>
      </c>
      <c r="C1929" s="6">
        <v>2</v>
      </c>
      <c r="D1929" s="6">
        <v>30</v>
      </c>
      <c r="E1929">
        <v>45201</v>
      </c>
      <c r="F1929" s="6">
        <v>21</v>
      </c>
      <c r="G1929" s="6">
        <v>30</v>
      </c>
      <c r="H1929">
        <v>45190</v>
      </c>
    </row>
    <row r="1930" spans="2:8" x14ac:dyDescent="0.25">
      <c r="B1930" s="3">
        <v>45192</v>
      </c>
      <c r="D1930" s="6" t="s">
        <v>290</v>
      </c>
      <c r="E1930" t="s">
        <v>208</v>
      </c>
      <c r="G1930" s="6" t="s">
        <v>290</v>
      </c>
      <c r="H1930" t="s">
        <v>208</v>
      </c>
    </row>
    <row r="1931" spans="2:8" x14ac:dyDescent="0.25">
      <c r="B1931" s="3">
        <v>45193</v>
      </c>
      <c r="D1931" s="6" t="s">
        <v>290</v>
      </c>
      <c r="E1931" t="s">
        <v>208</v>
      </c>
      <c r="G1931" s="6" t="s">
        <v>290</v>
      </c>
      <c r="H1931" t="s">
        <v>208</v>
      </c>
    </row>
    <row r="1932" spans="2:8" x14ac:dyDescent="0.25">
      <c r="B1932" s="3">
        <v>45194</v>
      </c>
      <c r="C1932" s="6">
        <v>3</v>
      </c>
      <c r="D1932" s="6">
        <v>32</v>
      </c>
      <c r="E1932">
        <v>45202</v>
      </c>
      <c r="F1932" s="6">
        <v>1</v>
      </c>
      <c r="G1932" s="6">
        <v>32</v>
      </c>
      <c r="H1932">
        <v>45200</v>
      </c>
    </row>
    <row r="1933" spans="2:8" x14ac:dyDescent="0.25">
      <c r="B1933" s="3">
        <v>45195</v>
      </c>
      <c r="C1933" s="6">
        <v>4</v>
      </c>
      <c r="D1933" s="6">
        <v>32</v>
      </c>
      <c r="E1933">
        <v>45203</v>
      </c>
      <c r="F1933" s="6">
        <v>2</v>
      </c>
      <c r="G1933" s="6">
        <v>32</v>
      </c>
      <c r="H1933">
        <v>45201</v>
      </c>
    </row>
    <row r="1934" spans="2:8" x14ac:dyDescent="0.25">
      <c r="B1934" s="3">
        <v>45196</v>
      </c>
      <c r="C1934" s="6">
        <v>5</v>
      </c>
      <c r="D1934" s="6">
        <v>30</v>
      </c>
      <c r="E1934">
        <v>45204</v>
      </c>
      <c r="F1934" s="6">
        <v>3</v>
      </c>
      <c r="G1934" s="6">
        <v>30</v>
      </c>
      <c r="H1934">
        <v>45202</v>
      </c>
    </row>
    <row r="1935" spans="2:8" x14ac:dyDescent="0.25">
      <c r="B1935" s="3">
        <v>45197</v>
      </c>
      <c r="C1935" s="6">
        <v>6</v>
      </c>
      <c r="D1935" s="6">
        <v>30</v>
      </c>
      <c r="E1935">
        <v>45205</v>
      </c>
      <c r="F1935" s="6">
        <v>4</v>
      </c>
      <c r="G1935" s="6">
        <v>30</v>
      </c>
      <c r="H1935">
        <v>45203</v>
      </c>
    </row>
    <row r="1936" spans="2:8" x14ac:dyDescent="0.25">
      <c r="B1936" s="3">
        <v>45198</v>
      </c>
      <c r="C1936" s="6">
        <v>7</v>
      </c>
      <c r="D1936" s="6">
        <v>30</v>
      </c>
      <c r="E1936">
        <v>45206</v>
      </c>
      <c r="F1936" s="6">
        <v>5</v>
      </c>
      <c r="G1936" s="6">
        <v>30</v>
      </c>
      <c r="H1936">
        <v>45204</v>
      </c>
    </row>
    <row r="1937" spans="2:8" x14ac:dyDescent="0.25">
      <c r="B1937" s="3">
        <v>45199</v>
      </c>
      <c r="D1937" s="6" t="s">
        <v>290</v>
      </c>
      <c r="E1937" t="s">
        <v>208</v>
      </c>
      <c r="G1937" s="6" t="s">
        <v>290</v>
      </c>
      <c r="H1937" t="s">
        <v>208</v>
      </c>
    </row>
    <row r="1938" spans="2:8" x14ac:dyDescent="0.25">
      <c r="B1938" s="3">
        <v>45200</v>
      </c>
      <c r="D1938" s="6" t="s">
        <v>290</v>
      </c>
      <c r="E1938" t="s">
        <v>208</v>
      </c>
      <c r="G1938" s="6" t="s">
        <v>290</v>
      </c>
      <c r="H1938" t="s">
        <v>208</v>
      </c>
    </row>
    <row r="1939" spans="2:8" x14ac:dyDescent="0.25">
      <c r="B1939" s="3">
        <v>45201</v>
      </c>
      <c r="C1939" s="6">
        <v>8</v>
      </c>
      <c r="D1939" s="6">
        <v>32</v>
      </c>
      <c r="E1939">
        <v>45207</v>
      </c>
      <c r="F1939" s="6">
        <v>6</v>
      </c>
      <c r="G1939" s="6">
        <v>32</v>
      </c>
      <c r="H1939">
        <v>45205</v>
      </c>
    </row>
    <row r="1940" spans="2:8" x14ac:dyDescent="0.25">
      <c r="B1940" s="3">
        <v>45202</v>
      </c>
      <c r="C1940" s="6">
        <v>9</v>
      </c>
      <c r="D1940" s="6">
        <v>32</v>
      </c>
      <c r="E1940">
        <v>45208</v>
      </c>
      <c r="F1940" s="6">
        <v>7</v>
      </c>
      <c r="G1940" s="6">
        <v>32</v>
      </c>
      <c r="H1940">
        <v>45206</v>
      </c>
    </row>
    <row r="1941" spans="2:8" x14ac:dyDescent="0.25">
      <c r="B1941" s="3">
        <v>45203</v>
      </c>
      <c r="C1941" s="6">
        <v>10</v>
      </c>
      <c r="D1941" s="6">
        <v>29</v>
      </c>
      <c r="E1941">
        <v>45209</v>
      </c>
      <c r="F1941" s="6">
        <v>8</v>
      </c>
      <c r="G1941" s="6">
        <v>29</v>
      </c>
      <c r="H1941">
        <v>45207</v>
      </c>
    </row>
    <row r="1942" spans="2:8" x14ac:dyDescent="0.25">
      <c r="B1942" s="3">
        <v>45204</v>
      </c>
      <c r="C1942" s="6">
        <v>11</v>
      </c>
      <c r="D1942" s="6">
        <v>29</v>
      </c>
      <c r="E1942">
        <v>45210</v>
      </c>
      <c r="G1942" s="6" t="s">
        <v>290</v>
      </c>
      <c r="H1942" t="s">
        <v>208</v>
      </c>
    </row>
    <row r="1943" spans="2:8" x14ac:dyDescent="0.25">
      <c r="B1943" s="3">
        <v>45205</v>
      </c>
      <c r="C1943" s="6">
        <v>12</v>
      </c>
      <c r="D1943" s="6">
        <v>29</v>
      </c>
      <c r="E1943">
        <v>45211</v>
      </c>
      <c r="F1943" s="6">
        <v>9</v>
      </c>
      <c r="G1943" s="6">
        <v>30</v>
      </c>
      <c r="H1943">
        <v>45208</v>
      </c>
    </row>
    <row r="1944" spans="2:8" x14ac:dyDescent="0.25">
      <c r="B1944" s="3">
        <v>45206</v>
      </c>
      <c r="D1944" s="6" t="s">
        <v>290</v>
      </c>
      <c r="E1944" t="s">
        <v>208</v>
      </c>
      <c r="G1944" s="6" t="s">
        <v>290</v>
      </c>
      <c r="H1944" t="s">
        <v>208</v>
      </c>
    </row>
    <row r="1945" spans="2:8" x14ac:dyDescent="0.25">
      <c r="B1945" s="3">
        <v>45207</v>
      </c>
      <c r="D1945" s="6" t="s">
        <v>290</v>
      </c>
      <c r="E1945" t="s">
        <v>208</v>
      </c>
      <c r="G1945" s="6" t="s">
        <v>290</v>
      </c>
      <c r="H1945" t="s">
        <v>208</v>
      </c>
    </row>
    <row r="1946" spans="2:8" x14ac:dyDescent="0.25">
      <c r="B1946" s="3">
        <v>45208</v>
      </c>
      <c r="C1946" s="6">
        <v>13</v>
      </c>
      <c r="D1946" s="6">
        <v>31</v>
      </c>
      <c r="E1946">
        <v>45212</v>
      </c>
      <c r="F1946" s="6">
        <v>10</v>
      </c>
      <c r="G1946" s="6">
        <v>32</v>
      </c>
      <c r="H1946">
        <v>45209</v>
      </c>
    </row>
    <row r="1947" spans="2:8" x14ac:dyDescent="0.25">
      <c r="B1947" s="3">
        <v>45209</v>
      </c>
      <c r="C1947" s="6">
        <v>14</v>
      </c>
      <c r="D1947" s="6">
        <v>29</v>
      </c>
      <c r="E1947">
        <v>45213</v>
      </c>
      <c r="F1947" s="6">
        <v>11</v>
      </c>
      <c r="G1947" s="6">
        <v>32</v>
      </c>
      <c r="H1947">
        <v>45210</v>
      </c>
    </row>
    <row r="1948" spans="2:8" x14ac:dyDescent="0.25">
      <c r="B1948" s="3">
        <v>45210</v>
      </c>
      <c r="C1948" s="6">
        <v>15</v>
      </c>
      <c r="D1948" s="6">
        <v>29</v>
      </c>
      <c r="E1948">
        <v>45214</v>
      </c>
      <c r="F1948" s="6">
        <v>12</v>
      </c>
      <c r="G1948" s="6">
        <v>30</v>
      </c>
      <c r="H1948">
        <v>45211</v>
      </c>
    </row>
    <row r="1949" spans="2:8" x14ac:dyDescent="0.25">
      <c r="B1949" s="3">
        <v>45211</v>
      </c>
      <c r="C1949" s="6">
        <v>16</v>
      </c>
      <c r="D1949" s="6">
        <v>29</v>
      </c>
      <c r="E1949">
        <v>45215</v>
      </c>
      <c r="F1949" s="6">
        <v>13</v>
      </c>
      <c r="G1949" s="6">
        <v>30</v>
      </c>
      <c r="H1949">
        <v>45212</v>
      </c>
    </row>
    <row r="1950" spans="2:8" x14ac:dyDescent="0.25">
      <c r="B1950" s="3">
        <v>45212</v>
      </c>
      <c r="C1950" s="6">
        <v>17</v>
      </c>
      <c r="D1950" s="6">
        <v>29</v>
      </c>
      <c r="E1950">
        <v>45216</v>
      </c>
      <c r="F1950" s="6">
        <v>14</v>
      </c>
      <c r="G1950" s="6">
        <v>30</v>
      </c>
      <c r="H1950">
        <v>45213</v>
      </c>
    </row>
    <row r="1951" spans="2:8" x14ac:dyDescent="0.25">
      <c r="B1951" s="3">
        <v>45213</v>
      </c>
      <c r="D1951" s="6" t="s">
        <v>290</v>
      </c>
      <c r="E1951" t="s">
        <v>208</v>
      </c>
      <c r="G1951" s="6" t="s">
        <v>290</v>
      </c>
      <c r="H1951" t="s">
        <v>208</v>
      </c>
    </row>
    <row r="1952" spans="2:8" x14ac:dyDescent="0.25">
      <c r="B1952" s="3">
        <v>45214</v>
      </c>
      <c r="D1952" s="6" t="s">
        <v>290</v>
      </c>
      <c r="E1952" t="s">
        <v>208</v>
      </c>
      <c r="G1952" s="6" t="s">
        <v>290</v>
      </c>
      <c r="H1952" t="s">
        <v>208</v>
      </c>
    </row>
    <row r="1953" spans="2:8" x14ac:dyDescent="0.25">
      <c r="B1953" s="3">
        <v>45215</v>
      </c>
      <c r="C1953" s="6">
        <v>18</v>
      </c>
      <c r="D1953" s="6">
        <v>31</v>
      </c>
      <c r="E1953">
        <v>45217</v>
      </c>
      <c r="F1953" s="6">
        <v>15</v>
      </c>
      <c r="G1953" s="6">
        <v>32</v>
      </c>
      <c r="H1953">
        <v>45214</v>
      </c>
    </row>
    <row r="1954" spans="2:8" x14ac:dyDescent="0.25">
      <c r="B1954" s="3">
        <v>45216</v>
      </c>
      <c r="C1954" s="6">
        <v>19</v>
      </c>
      <c r="D1954" s="6">
        <v>29</v>
      </c>
      <c r="E1954">
        <v>45218</v>
      </c>
      <c r="F1954" s="6">
        <v>16</v>
      </c>
      <c r="G1954" s="6">
        <v>32</v>
      </c>
      <c r="H1954">
        <v>45215</v>
      </c>
    </row>
    <row r="1955" spans="2:8" x14ac:dyDescent="0.25">
      <c r="B1955" s="3">
        <v>45217</v>
      </c>
      <c r="C1955" s="6">
        <v>20</v>
      </c>
      <c r="D1955" s="6">
        <v>29</v>
      </c>
      <c r="E1955">
        <v>45219</v>
      </c>
      <c r="F1955" s="6">
        <v>17</v>
      </c>
      <c r="G1955" s="6">
        <v>30</v>
      </c>
      <c r="H1955">
        <v>45216</v>
      </c>
    </row>
    <row r="1956" spans="2:8" x14ac:dyDescent="0.25">
      <c r="B1956" s="3">
        <v>45218</v>
      </c>
      <c r="C1956" s="6">
        <v>21</v>
      </c>
      <c r="D1956" s="6">
        <v>29</v>
      </c>
      <c r="E1956">
        <v>45220</v>
      </c>
      <c r="F1956" s="6">
        <v>18</v>
      </c>
      <c r="G1956" s="6">
        <v>30</v>
      </c>
      <c r="H1956">
        <v>45217</v>
      </c>
    </row>
    <row r="1957" spans="2:8" x14ac:dyDescent="0.25">
      <c r="B1957" s="3">
        <v>45219</v>
      </c>
      <c r="C1957" s="6">
        <v>1</v>
      </c>
      <c r="D1957" s="6">
        <v>29</v>
      </c>
      <c r="E1957">
        <v>45231</v>
      </c>
      <c r="F1957" s="6">
        <v>19</v>
      </c>
      <c r="G1957" s="6">
        <v>30</v>
      </c>
      <c r="H1957">
        <v>45218</v>
      </c>
    </row>
    <row r="1958" spans="2:8" x14ac:dyDescent="0.25">
      <c r="B1958" s="3">
        <v>45220</v>
      </c>
      <c r="D1958" s="6" t="s">
        <v>290</v>
      </c>
      <c r="E1958" t="s">
        <v>208</v>
      </c>
      <c r="G1958" s="6" t="s">
        <v>290</v>
      </c>
      <c r="H1958" t="s">
        <v>208</v>
      </c>
    </row>
    <row r="1959" spans="2:8" x14ac:dyDescent="0.25">
      <c r="B1959" s="3">
        <v>45221</v>
      </c>
      <c r="D1959" s="6" t="s">
        <v>290</v>
      </c>
      <c r="E1959" t="s">
        <v>208</v>
      </c>
      <c r="G1959" s="6" t="s">
        <v>290</v>
      </c>
      <c r="H1959" t="s">
        <v>208</v>
      </c>
    </row>
    <row r="1960" spans="2:8" x14ac:dyDescent="0.25">
      <c r="B1960" s="3">
        <v>45222</v>
      </c>
      <c r="C1960" s="6">
        <v>2</v>
      </c>
      <c r="D1960" s="6">
        <v>31</v>
      </c>
      <c r="E1960">
        <v>45232</v>
      </c>
      <c r="F1960" s="6">
        <v>20</v>
      </c>
      <c r="G1960" s="6">
        <v>32</v>
      </c>
      <c r="H1960">
        <v>45219</v>
      </c>
    </row>
    <row r="1961" spans="2:8" x14ac:dyDescent="0.25">
      <c r="B1961" s="3">
        <v>45223</v>
      </c>
      <c r="C1961" s="6">
        <v>3</v>
      </c>
      <c r="D1961" s="6">
        <v>29</v>
      </c>
      <c r="E1961">
        <v>45233</v>
      </c>
      <c r="F1961" s="6">
        <v>21</v>
      </c>
      <c r="G1961" s="6">
        <v>32</v>
      </c>
      <c r="H1961">
        <v>45220</v>
      </c>
    </row>
    <row r="1962" spans="2:8" x14ac:dyDescent="0.25">
      <c r="B1962" s="3">
        <v>45224</v>
      </c>
      <c r="C1962" s="6">
        <v>4</v>
      </c>
      <c r="D1962" s="6">
        <v>29</v>
      </c>
      <c r="E1962">
        <v>45234</v>
      </c>
      <c r="F1962" s="6">
        <v>1</v>
      </c>
      <c r="G1962" s="6">
        <v>30</v>
      </c>
      <c r="H1962">
        <v>45231</v>
      </c>
    </row>
    <row r="1963" spans="2:8" x14ac:dyDescent="0.25">
      <c r="B1963" s="3">
        <v>45225</v>
      </c>
      <c r="C1963" s="6">
        <v>5</v>
      </c>
      <c r="D1963" s="6">
        <v>29</v>
      </c>
      <c r="E1963">
        <v>45235</v>
      </c>
      <c r="F1963" s="6">
        <v>2</v>
      </c>
      <c r="G1963" s="6">
        <v>30</v>
      </c>
      <c r="H1963">
        <v>45232</v>
      </c>
    </row>
    <row r="1964" spans="2:8" x14ac:dyDescent="0.25">
      <c r="B1964" s="3">
        <v>45226</v>
      </c>
      <c r="C1964" s="6">
        <v>6</v>
      </c>
      <c r="D1964" s="6">
        <v>29</v>
      </c>
      <c r="E1964">
        <v>45236</v>
      </c>
      <c r="F1964" s="6">
        <v>3</v>
      </c>
      <c r="G1964" s="6">
        <v>30</v>
      </c>
      <c r="H1964">
        <v>45233</v>
      </c>
    </row>
    <row r="1965" spans="2:8" x14ac:dyDescent="0.25">
      <c r="B1965" s="3">
        <v>45227</v>
      </c>
      <c r="D1965" s="6" t="s">
        <v>290</v>
      </c>
      <c r="E1965" t="s">
        <v>208</v>
      </c>
      <c r="G1965" s="6" t="s">
        <v>290</v>
      </c>
      <c r="H1965" t="s">
        <v>208</v>
      </c>
    </row>
    <row r="1966" spans="2:8" x14ac:dyDescent="0.25">
      <c r="B1966" s="3">
        <v>45228</v>
      </c>
      <c r="D1966" s="6" t="s">
        <v>290</v>
      </c>
      <c r="E1966" t="s">
        <v>208</v>
      </c>
      <c r="G1966" s="6" t="s">
        <v>290</v>
      </c>
      <c r="H1966" t="s">
        <v>208</v>
      </c>
    </row>
    <row r="1967" spans="2:8" x14ac:dyDescent="0.25">
      <c r="B1967" s="3">
        <v>45229</v>
      </c>
      <c r="C1967" s="6">
        <v>7</v>
      </c>
      <c r="D1967" s="6">
        <v>31</v>
      </c>
      <c r="E1967">
        <v>45237</v>
      </c>
      <c r="F1967" s="6">
        <v>4</v>
      </c>
      <c r="G1967" s="6">
        <v>32</v>
      </c>
      <c r="H1967">
        <v>45234</v>
      </c>
    </row>
    <row r="1968" spans="2:8" x14ac:dyDescent="0.25">
      <c r="B1968" s="3">
        <v>45230</v>
      </c>
      <c r="C1968" s="6">
        <v>8</v>
      </c>
      <c r="D1968" s="6">
        <v>29</v>
      </c>
      <c r="E1968">
        <v>45238</v>
      </c>
      <c r="F1968" s="6">
        <v>5</v>
      </c>
      <c r="G1968" s="6">
        <v>32</v>
      </c>
      <c r="H1968">
        <v>45235</v>
      </c>
    </row>
    <row r="1969" spans="2:8" x14ac:dyDescent="0.25">
      <c r="B1969" s="3">
        <v>45231</v>
      </c>
      <c r="C1969" s="6">
        <v>9</v>
      </c>
      <c r="D1969" s="6">
        <v>29</v>
      </c>
      <c r="E1969">
        <v>45239</v>
      </c>
      <c r="F1969" s="6">
        <v>6</v>
      </c>
      <c r="G1969" s="6">
        <v>30</v>
      </c>
      <c r="H1969">
        <v>45236</v>
      </c>
    </row>
    <row r="1970" spans="2:8" x14ac:dyDescent="0.25">
      <c r="B1970" s="3">
        <v>45232</v>
      </c>
      <c r="C1970" s="6">
        <v>10</v>
      </c>
      <c r="D1970" s="6">
        <v>29</v>
      </c>
      <c r="E1970">
        <v>45240</v>
      </c>
      <c r="F1970" s="6">
        <v>7</v>
      </c>
      <c r="G1970" s="6">
        <v>30</v>
      </c>
      <c r="H1970">
        <v>45237</v>
      </c>
    </row>
    <row r="1971" spans="2:8" x14ac:dyDescent="0.25">
      <c r="B1971" s="3">
        <v>45233</v>
      </c>
      <c r="C1971" s="6">
        <v>11</v>
      </c>
      <c r="D1971" s="6">
        <v>29</v>
      </c>
      <c r="E1971">
        <v>45241</v>
      </c>
      <c r="F1971" s="6">
        <v>8</v>
      </c>
      <c r="G1971" s="6">
        <v>30</v>
      </c>
      <c r="H1971">
        <v>45238</v>
      </c>
    </row>
    <row r="1972" spans="2:8" x14ac:dyDescent="0.25">
      <c r="B1972" s="3">
        <v>45234</v>
      </c>
      <c r="D1972" s="6" t="s">
        <v>290</v>
      </c>
      <c r="E1972" t="s">
        <v>208</v>
      </c>
      <c r="G1972" s="6" t="s">
        <v>290</v>
      </c>
      <c r="H1972" t="s">
        <v>208</v>
      </c>
    </row>
    <row r="1973" spans="2:8" x14ac:dyDescent="0.25">
      <c r="B1973" s="3">
        <v>45235</v>
      </c>
      <c r="D1973" s="6" t="s">
        <v>290</v>
      </c>
      <c r="E1973" t="s">
        <v>208</v>
      </c>
      <c r="G1973" s="6" t="s">
        <v>290</v>
      </c>
      <c r="H1973" t="s">
        <v>208</v>
      </c>
    </row>
    <row r="1974" spans="2:8" x14ac:dyDescent="0.25">
      <c r="B1974" s="3">
        <v>45236</v>
      </c>
      <c r="C1974" s="6">
        <v>12</v>
      </c>
      <c r="D1974" s="6">
        <v>31</v>
      </c>
      <c r="E1974">
        <v>45242</v>
      </c>
      <c r="F1974" s="6">
        <v>9</v>
      </c>
      <c r="G1974" s="6">
        <v>31</v>
      </c>
      <c r="H1974">
        <v>45239</v>
      </c>
    </row>
    <row r="1975" spans="2:8" x14ac:dyDescent="0.25">
      <c r="B1975" s="3">
        <v>45237</v>
      </c>
      <c r="C1975" s="6">
        <v>13</v>
      </c>
      <c r="D1975" s="6">
        <v>29</v>
      </c>
      <c r="E1975">
        <v>45243</v>
      </c>
      <c r="F1975" s="6">
        <v>10</v>
      </c>
      <c r="G1975" s="6">
        <v>29</v>
      </c>
      <c r="H1975">
        <v>45240</v>
      </c>
    </row>
    <row r="1976" spans="2:8" x14ac:dyDescent="0.25">
      <c r="B1976" s="3">
        <v>45238</v>
      </c>
      <c r="C1976" s="6">
        <v>14</v>
      </c>
      <c r="D1976" s="6">
        <v>29</v>
      </c>
      <c r="E1976">
        <v>45244</v>
      </c>
      <c r="F1976" s="6">
        <v>11</v>
      </c>
      <c r="G1976" s="6">
        <v>29</v>
      </c>
      <c r="H1976">
        <v>45241</v>
      </c>
    </row>
    <row r="1977" spans="2:8" x14ac:dyDescent="0.25">
      <c r="B1977" s="3">
        <v>45239</v>
      </c>
      <c r="C1977" s="6">
        <v>15</v>
      </c>
      <c r="D1977" s="6">
        <v>29</v>
      </c>
      <c r="E1977">
        <v>45245</v>
      </c>
      <c r="F1977" s="6">
        <v>12</v>
      </c>
      <c r="G1977" s="6">
        <v>29</v>
      </c>
      <c r="H1977">
        <v>45242</v>
      </c>
    </row>
    <row r="1978" spans="2:8" x14ac:dyDescent="0.25">
      <c r="B1978" s="3">
        <v>45240</v>
      </c>
      <c r="C1978" s="6">
        <v>16</v>
      </c>
      <c r="D1978" s="6">
        <v>29</v>
      </c>
      <c r="E1978">
        <v>45246</v>
      </c>
      <c r="F1978" s="6">
        <v>13</v>
      </c>
      <c r="G1978" s="6">
        <v>29</v>
      </c>
      <c r="H1978">
        <v>45243</v>
      </c>
    </row>
    <row r="1979" spans="2:8" x14ac:dyDescent="0.25">
      <c r="B1979" s="3">
        <v>45241</v>
      </c>
      <c r="D1979" s="6" t="s">
        <v>290</v>
      </c>
      <c r="E1979" t="s">
        <v>208</v>
      </c>
      <c r="G1979" s="6" t="s">
        <v>290</v>
      </c>
      <c r="H1979" t="s">
        <v>208</v>
      </c>
    </row>
    <row r="1980" spans="2:8" x14ac:dyDescent="0.25">
      <c r="B1980" s="3">
        <v>45242</v>
      </c>
      <c r="D1980" s="6" t="s">
        <v>290</v>
      </c>
      <c r="E1980" t="s">
        <v>208</v>
      </c>
      <c r="G1980" s="6" t="s">
        <v>290</v>
      </c>
      <c r="H1980" t="s">
        <v>208</v>
      </c>
    </row>
    <row r="1981" spans="2:8" x14ac:dyDescent="0.25">
      <c r="B1981" s="3">
        <v>45243</v>
      </c>
      <c r="C1981" s="6">
        <v>17</v>
      </c>
      <c r="D1981" s="6">
        <v>31</v>
      </c>
      <c r="E1981">
        <v>45247</v>
      </c>
      <c r="F1981" s="6">
        <v>14</v>
      </c>
      <c r="G1981" s="6">
        <v>31</v>
      </c>
      <c r="H1981">
        <v>45244</v>
      </c>
    </row>
    <row r="1982" spans="2:8" x14ac:dyDescent="0.25">
      <c r="B1982" s="3">
        <v>45244</v>
      </c>
      <c r="C1982" s="6">
        <v>18</v>
      </c>
      <c r="D1982" s="6">
        <v>29</v>
      </c>
      <c r="E1982">
        <v>45248</v>
      </c>
      <c r="F1982" s="6">
        <v>15</v>
      </c>
      <c r="G1982" s="6">
        <v>29</v>
      </c>
      <c r="H1982">
        <v>45245</v>
      </c>
    </row>
    <row r="1983" spans="2:8" x14ac:dyDescent="0.25">
      <c r="B1983" s="3">
        <v>45245</v>
      </c>
      <c r="C1983" s="6">
        <v>19</v>
      </c>
      <c r="D1983" s="6">
        <v>29</v>
      </c>
      <c r="E1983">
        <v>45249</v>
      </c>
      <c r="F1983" s="6">
        <v>16</v>
      </c>
      <c r="G1983" s="6">
        <v>29</v>
      </c>
      <c r="H1983">
        <v>45246</v>
      </c>
    </row>
    <row r="1984" spans="2:8" x14ac:dyDescent="0.25">
      <c r="B1984" s="3">
        <v>45246</v>
      </c>
      <c r="C1984" s="6">
        <v>20</v>
      </c>
      <c r="D1984" s="6">
        <v>29</v>
      </c>
      <c r="E1984">
        <v>45250</v>
      </c>
      <c r="F1984" s="6">
        <v>17</v>
      </c>
      <c r="G1984" s="6">
        <v>29</v>
      </c>
      <c r="H1984">
        <v>45247</v>
      </c>
    </row>
    <row r="1985" spans="2:8" x14ac:dyDescent="0.25">
      <c r="B1985" s="3">
        <v>45247</v>
      </c>
      <c r="C1985" s="6">
        <v>21</v>
      </c>
      <c r="D1985" s="6">
        <v>29</v>
      </c>
      <c r="E1985">
        <v>45251</v>
      </c>
      <c r="F1985" s="6">
        <v>18</v>
      </c>
      <c r="G1985" s="6">
        <v>29</v>
      </c>
      <c r="H1985">
        <v>45248</v>
      </c>
    </row>
    <row r="1986" spans="2:8" x14ac:dyDescent="0.25">
      <c r="B1986" s="3">
        <v>45248</v>
      </c>
      <c r="D1986" s="6" t="s">
        <v>290</v>
      </c>
      <c r="E1986" t="s">
        <v>208</v>
      </c>
      <c r="G1986" s="6" t="s">
        <v>290</v>
      </c>
      <c r="H1986" t="s">
        <v>208</v>
      </c>
    </row>
    <row r="1987" spans="2:8" x14ac:dyDescent="0.25">
      <c r="B1987" s="3">
        <v>45249</v>
      </c>
      <c r="D1987" s="6" t="s">
        <v>290</v>
      </c>
      <c r="E1987" t="s">
        <v>208</v>
      </c>
      <c r="G1987" s="6" t="s">
        <v>290</v>
      </c>
      <c r="H1987" t="s">
        <v>208</v>
      </c>
    </row>
    <row r="1988" spans="2:8" x14ac:dyDescent="0.25">
      <c r="B1988" s="3">
        <v>45250</v>
      </c>
      <c r="C1988" s="6">
        <v>1</v>
      </c>
      <c r="D1988" s="6">
        <v>31</v>
      </c>
      <c r="E1988">
        <v>45261</v>
      </c>
      <c r="F1988" s="6">
        <v>19</v>
      </c>
      <c r="G1988" s="6">
        <v>31</v>
      </c>
      <c r="H1988">
        <v>45249</v>
      </c>
    </row>
    <row r="1989" spans="2:8" x14ac:dyDescent="0.25">
      <c r="B1989" s="3">
        <v>45251</v>
      </c>
      <c r="C1989" s="6">
        <v>2</v>
      </c>
      <c r="D1989" s="6">
        <v>29</v>
      </c>
      <c r="E1989">
        <v>45262</v>
      </c>
      <c r="F1989" s="6">
        <v>20</v>
      </c>
      <c r="G1989" s="6">
        <v>29</v>
      </c>
      <c r="H1989">
        <v>45250</v>
      </c>
    </row>
    <row r="1990" spans="2:8" x14ac:dyDescent="0.25">
      <c r="B1990" s="3">
        <v>45252</v>
      </c>
      <c r="C1990" s="6">
        <v>3</v>
      </c>
      <c r="D1990" s="6">
        <v>29</v>
      </c>
      <c r="E1990">
        <v>45263</v>
      </c>
      <c r="F1990" s="6">
        <v>21</v>
      </c>
      <c r="G1990" s="6">
        <v>29</v>
      </c>
      <c r="H1990">
        <v>45251</v>
      </c>
    </row>
    <row r="1991" spans="2:8" x14ac:dyDescent="0.25">
      <c r="B1991" s="3">
        <v>45253</v>
      </c>
      <c r="D1991" s="6" t="s">
        <v>290</v>
      </c>
      <c r="E1991" t="s">
        <v>208</v>
      </c>
      <c r="G1991" s="6" t="s">
        <v>290</v>
      </c>
      <c r="H1991" t="s">
        <v>208</v>
      </c>
    </row>
    <row r="1992" spans="2:8" x14ac:dyDescent="0.25">
      <c r="B1992" s="3">
        <v>45254</v>
      </c>
      <c r="D1992" s="6" t="s">
        <v>290</v>
      </c>
      <c r="E1992" t="s">
        <v>208</v>
      </c>
      <c r="G1992" s="6" t="s">
        <v>290</v>
      </c>
      <c r="H1992" t="s">
        <v>208</v>
      </c>
    </row>
    <row r="1993" spans="2:8" x14ac:dyDescent="0.25">
      <c r="B1993" s="3">
        <v>45255</v>
      </c>
      <c r="D1993" s="6" t="s">
        <v>290</v>
      </c>
      <c r="E1993" t="s">
        <v>208</v>
      </c>
      <c r="G1993" s="6" t="s">
        <v>290</v>
      </c>
      <c r="H1993" t="s">
        <v>208</v>
      </c>
    </row>
    <row r="1994" spans="2:8" x14ac:dyDescent="0.25">
      <c r="B1994" s="3">
        <v>45256</v>
      </c>
      <c r="D1994" s="6" t="s">
        <v>290</v>
      </c>
      <c r="E1994" t="s">
        <v>208</v>
      </c>
      <c r="G1994" s="6" t="s">
        <v>290</v>
      </c>
      <c r="H1994" t="s">
        <v>208</v>
      </c>
    </row>
    <row r="1995" spans="2:8" x14ac:dyDescent="0.25">
      <c r="B1995" s="3">
        <v>45257</v>
      </c>
      <c r="C1995" s="6">
        <v>4</v>
      </c>
      <c r="D1995" s="6">
        <v>33</v>
      </c>
      <c r="E1995">
        <v>45264</v>
      </c>
      <c r="F1995" s="6">
        <v>1</v>
      </c>
      <c r="G1995" s="6">
        <v>33</v>
      </c>
      <c r="H1995">
        <v>45261</v>
      </c>
    </row>
    <row r="1996" spans="2:8" x14ac:dyDescent="0.25">
      <c r="B1996" s="3">
        <v>45258</v>
      </c>
      <c r="C1996" s="6">
        <v>5</v>
      </c>
      <c r="D1996" s="6">
        <v>33</v>
      </c>
      <c r="E1996">
        <v>45265</v>
      </c>
      <c r="F1996" s="6">
        <v>2</v>
      </c>
      <c r="G1996" s="6">
        <v>33</v>
      </c>
      <c r="H1996">
        <v>45262</v>
      </c>
    </row>
    <row r="1997" spans="2:8" x14ac:dyDescent="0.25">
      <c r="B1997" s="3">
        <v>45259</v>
      </c>
      <c r="C1997" s="6">
        <v>6</v>
      </c>
      <c r="D1997" s="6">
        <v>33</v>
      </c>
      <c r="E1997">
        <v>45266</v>
      </c>
      <c r="F1997" s="6">
        <v>3</v>
      </c>
      <c r="G1997" s="6">
        <v>33</v>
      </c>
      <c r="H1997">
        <v>45263</v>
      </c>
    </row>
    <row r="1998" spans="2:8" x14ac:dyDescent="0.25">
      <c r="B1998" s="3">
        <v>45260</v>
      </c>
      <c r="C1998" s="6">
        <v>7</v>
      </c>
      <c r="D1998" s="6">
        <v>31</v>
      </c>
      <c r="E1998">
        <v>45267</v>
      </c>
      <c r="F1998" s="6">
        <v>4</v>
      </c>
      <c r="G1998" s="6">
        <v>31</v>
      </c>
      <c r="H1998">
        <v>45264</v>
      </c>
    </row>
    <row r="1999" spans="2:8" x14ac:dyDescent="0.25">
      <c r="B1999" s="3">
        <v>45261</v>
      </c>
      <c r="C1999" s="6">
        <v>8</v>
      </c>
      <c r="D1999" s="6">
        <v>31</v>
      </c>
      <c r="E1999">
        <v>45268</v>
      </c>
      <c r="F1999" s="6">
        <v>5</v>
      </c>
      <c r="G1999" s="6">
        <v>31</v>
      </c>
      <c r="H1999">
        <v>45265</v>
      </c>
    </row>
    <row r="2000" spans="2:8" x14ac:dyDescent="0.25">
      <c r="B2000" s="3">
        <v>45262</v>
      </c>
      <c r="D2000" s="6" t="s">
        <v>290</v>
      </c>
      <c r="E2000" t="s">
        <v>208</v>
      </c>
      <c r="F2000" s="6">
        <v>6</v>
      </c>
      <c r="G2000" s="6">
        <v>31</v>
      </c>
      <c r="H2000">
        <v>45266</v>
      </c>
    </row>
    <row r="2001" spans="2:8" x14ac:dyDescent="0.25">
      <c r="B2001" s="3">
        <v>45263</v>
      </c>
      <c r="D2001" s="6" t="s">
        <v>290</v>
      </c>
      <c r="E2001" t="s">
        <v>208</v>
      </c>
      <c r="G2001" s="6" t="s">
        <v>290</v>
      </c>
      <c r="H2001" t="s">
        <v>208</v>
      </c>
    </row>
    <row r="2002" spans="2:8" x14ac:dyDescent="0.25">
      <c r="B2002" s="3">
        <v>45264</v>
      </c>
      <c r="C2002" s="6">
        <v>9</v>
      </c>
      <c r="D2002" s="6">
        <v>33</v>
      </c>
      <c r="E2002">
        <v>45269</v>
      </c>
      <c r="F2002" s="6">
        <v>7</v>
      </c>
      <c r="G2002" s="6">
        <v>32</v>
      </c>
      <c r="H2002">
        <v>45267</v>
      </c>
    </row>
    <row r="2003" spans="2:8" x14ac:dyDescent="0.25">
      <c r="B2003" s="3">
        <v>45265</v>
      </c>
      <c r="C2003" s="6">
        <v>10</v>
      </c>
      <c r="D2003" s="6">
        <v>33</v>
      </c>
      <c r="E2003">
        <v>45270</v>
      </c>
      <c r="F2003" s="6">
        <v>8</v>
      </c>
      <c r="G2003" s="6">
        <v>32</v>
      </c>
      <c r="H2003">
        <v>45268</v>
      </c>
    </row>
    <row r="2004" spans="2:8" x14ac:dyDescent="0.25">
      <c r="B2004" s="3">
        <v>45266</v>
      </c>
      <c r="C2004" s="6">
        <v>11</v>
      </c>
      <c r="D2004" s="6">
        <v>33</v>
      </c>
      <c r="E2004">
        <v>45271</v>
      </c>
      <c r="F2004" s="6">
        <v>9</v>
      </c>
      <c r="G2004" s="6">
        <v>30</v>
      </c>
      <c r="H2004">
        <v>45269</v>
      </c>
    </row>
    <row r="2005" spans="2:8" x14ac:dyDescent="0.25">
      <c r="B2005" s="3">
        <v>45267</v>
      </c>
      <c r="C2005" s="6">
        <v>12</v>
      </c>
      <c r="D2005" s="6">
        <v>31</v>
      </c>
      <c r="E2005">
        <v>45272</v>
      </c>
      <c r="F2005" s="6">
        <v>10</v>
      </c>
      <c r="G2005" s="6">
        <v>30</v>
      </c>
      <c r="H2005">
        <v>45270</v>
      </c>
    </row>
    <row r="2006" spans="2:8" x14ac:dyDescent="0.25">
      <c r="B2006" s="3">
        <v>45268</v>
      </c>
      <c r="C2006" s="6">
        <v>13</v>
      </c>
      <c r="D2006" s="6">
        <v>31</v>
      </c>
      <c r="E2006">
        <v>45273</v>
      </c>
      <c r="F2006" s="6">
        <v>11</v>
      </c>
      <c r="G2006" s="6">
        <v>30</v>
      </c>
      <c r="H2006">
        <v>45271</v>
      </c>
    </row>
    <row r="2007" spans="2:8" x14ac:dyDescent="0.25">
      <c r="B2007" s="3">
        <v>45269</v>
      </c>
      <c r="D2007" s="6" t="s">
        <v>290</v>
      </c>
      <c r="E2007" t="s">
        <v>208</v>
      </c>
      <c r="G2007" s="6" t="s">
        <v>290</v>
      </c>
      <c r="H2007" t="s">
        <v>208</v>
      </c>
    </row>
    <row r="2008" spans="2:8" x14ac:dyDescent="0.25">
      <c r="B2008" s="3">
        <v>45270</v>
      </c>
      <c r="D2008" s="6" t="s">
        <v>290</v>
      </c>
      <c r="E2008" t="s">
        <v>208</v>
      </c>
      <c r="G2008" s="6" t="s">
        <v>290</v>
      </c>
      <c r="H2008" t="s">
        <v>208</v>
      </c>
    </row>
    <row r="2009" spans="2:8" x14ac:dyDescent="0.25">
      <c r="B2009" s="3">
        <v>45271</v>
      </c>
      <c r="C2009" s="6">
        <v>14</v>
      </c>
      <c r="D2009" s="6">
        <v>33</v>
      </c>
      <c r="E2009">
        <v>45274</v>
      </c>
      <c r="F2009" s="6">
        <v>12</v>
      </c>
      <c r="G2009" s="6">
        <v>32</v>
      </c>
      <c r="H2009">
        <v>45272</v>
      </c>
    </row>
    <row r="2010" spans="2:8" x14ac:dyDescent="0.25">
      <c r="B2010" s="3">
        <v>45272</v>
      </c>
      <c r="C2010" s="6">
        <v>15</v>
      </c>
      <c r="D2010" s="6">
        <v>33</v>
      </c>
      <c r="E2010">
        <v>45275</v>
      </c>
      <c r="F2010" s="6">
        <v>13</v>
      </c>
      <c r="G2010" s="6">
        <v>32</v>
      </c>
      <c r="H2010">
        <v>45273</v>
      </c>
    </row>
    <row r="2011" spans="2:8" x14ac:dyDescent="0.25">
      <c r="B2011" s="3">
        <v>45273</v>
      </c>
      <c r="C2011" s="6">
        <v>16</v>
      </c>
      <c r="D2011" s="6">
        <v>33</v>
      </c>
      <c r="E2011">
        <v>45276</v>
      </c>
      <c r="F2011" s="6">
        <v>14</v>
      </c>
      <c r="G2011" s="6">
        <v>30</v>
      </c>
      <c r="H2011">
        <v>45274</v>
      </c>
    </row>
    <row r="2012" spans="2:8" x14ac:dyDescent="0.25">
      <c r="B2012" s="3">
        <v>45274</v>
      </c>
      <c r="C2012" s="6">
        <v>17</v>
      </c>
      <c r="D2012" s="6">
        <v>31</v>
      </c>
      <c r="E2012">
        <v>45277</v>
      </c>
      <c r="F2012" s="6">
        <v>15</v>
      </c>
      <c r="G2012" s="6">
        <v>30</v>
      </c>
      <c r="H2012">
        <v>45275</v>
      </c>
    </row>
    <row r="2013" spans="2:8" x14ac:dyDescent="0.25">
      <c r="B2013" s="3">
        <v>45275</v>
      </c>
      <c r="C2013" s="6">
        <v>18</v>
      </c>
      <c r="D2013" s="6">
        <v>31</v>
      </c>
      <c r="E2013">
        <v>45278</v>
      </c>
      <c r="F2013" s="6">
        <v>16</v>
      </c>
      <c r="G2013" s="6">
        <v>30</v>
      </c>
      <c r="H2013">
        <v>45276</v>
      </c>
    </row>
    <row r="2014" spans="2:8" x14ac:dyDescent="0.25">
      <c r="B2014" s="3">
        <v>45276</v>
      </c>
      <c r="D2014" s="6" t="s">
        <v>290</v>
      </c>
      <c r="E2014" t="s">
        <v>208</v>
      </c>
      <c r="F2014" s="6">
        <v>17</v>
      </c>
      <c r="G2014" s="6">
        <v>30</v>
      </c>
      <c r="H2014">
        <v>45277</v>
      </c>
    </row>
    <row r="2015" spans="2:8" x14ac:dyDescent="0.25">
      <c r="B2015" s="3">
        <v>45277</v>
      </c>
      <c r="D2015" s="6" t="s">
        <v>290</v>
      </c>
      <c r="E2015" t="s">
        <v>208</v>
      </c>
      <c r="G2015" s="6" t="s">
        <v>290</v>
      </c>
      <c r="H2015" t="s">
        <v>208</v>
      </c>
    </row>
    <row r="2016" spans="2:8" x14ac:dyDescent="0.25">
      <c r="B2016" s="3">
        <v>45278</v>
      </c>
      <c r="C2016" s="6">
        <v>19</v>
      </c>
      <c r="D2016" s="6">
        <v>33</v>
      </c>
      <c r="E2016">
        <v>45279</v>
      </c>
      <c r="F2016" s="6">
        <v>18</v>
      </c>
      <c r="G2016" s="6">
        <v>31</v>
      </c>
      <c r="H2016">
        <v>45278</v>
      </c>
    </row>
    <row r="2017" spans="2:8" x14ac:dyDescent="0.25">
      <c r="B2017" s="3">
        <v>45279</v>
      </c>
      <c r="C2017" s="6">
        <v>20</v>
      </c>
      <c r="D2017" s="6">
        <v>33</v>
      </c>
      <c r="E2017">
        <v>45280</v>
      </c>
      <c r="F2017" s="6">
        <v>19</v>
      </c>
      <c r="G2017" s="6">
        <v>29</v>
      </c>
      <c r="H2017">
        <v>45279</v>
      </c>
    </row>
    <row r="2018" spans="2:8" x14ac:dyDescent="0.25">
      <c r="B2018" s="3">
        <v>45280</v>
      </c>
      <c r="C2018" s="6">
        <v>21</v>
      </c>
      <c r="D2018" s="6">
        <v>33</v>
      </c>
      <c r="E2018">
        <v>45281</v>
      </c>
      <c r="F2018" s="6">
        <v>20</v>
      </c>
      <c r="G2018" s="6">
        <v>29</v>
      </c>
      <c r="H2018">
        <v>45280</v>
      </c>
    </row>
    <row r="2019" spans="2:8" x14ac:dyDescent="0.25">
      <c r="B2019" s="3">
        <v>45281</v>
      </c>
      <c r="C2019" s="6">
        <v>1</v>
      </c>
      <c r="D2019" s="6">
        <v>31</v>
      </c>
      <c r="E2019">
        <v>45292</v>
      </c>
      <c r="F2019" s="6">
        <v>21</v>
      </c>
      <c r="G2019" s="6">
        <v>29</v>
      </c>
      <c r="H2019">
        <v>45281</v>
      </c>
    </row>
    <row r="2020" spans="2:8" x14ac:dyDescent="0.25">
      <c r="B2020" s="3">
        <v>45282</v>
      </c>
      <c r="D2020" s="6" t="s">
        <v>290</v>
      </c>
      <c r="E2020" t="s">
        <v>290</v>
      </c>
      <c r="G2020" s="6" t="s">
        <v>290</v>
      </c>
      <c r="H2020" t="s">
        <v>290</v>
      </c>
    </row>
    <row r="2021" spans="2:8" x14ac:dyDescent="0.25">
      <c r="B2021" s="3">
        <v>45283</v>
      </c>
      <c r="D2021" s="6" t="s">
        <v>290</v>
      </c>
      <c r="E2021" t="s">
        <v>290</v>
      </c>
      <c r="G2021" s="6" t="s">
        <v>290</v>
      </c>
      <c r="H2021" t="s">
        <v>290</v>
      </c>
    </row>
    <row r="2022" spans="2:8" x14ac:dyDescent="0.25">
      <c r="B2022" s="3">
        <v>45284</v>
      </c>
      <c r="D2022" s="6" t="s">
        <v>290</v>
      </c>
      <c r="E2022" t="s">
        <v>290</v>
      </c>
      <c r="G2022" s="6" t="s">
        <v>290</v>
      </c>
      <c r="H2022" t="s">
        <v>290</v>
      </c>
    </row>
    <row r="2023" spans="2:8" x14ac:dyDescent="0.25">
      <c r="B2023" s="3">
        <v>45285</v>
      </c>
      <c r="D2023" s="6" t="s">
        <v>290</v>
      </c>
      <c r="E2023" t="s">
        <v>290</v>
      </c>
      <c r="G2023" s="6" t="s">
        <v>290</v>
      </c>
      <c r="H2023" t="s">
        <v>290</v>
      </c>
    </row>
    <row r="2024" spans="2:8" x14ac:dyDescent="0.25">
      <c r="B2024" s="3">
        <v>45286</v>
      </c>
      <c r="C2024" s="6">
        <v>2</v>
      </c>
      <c r="D2024" s="6">
        <v>35</v>
      </c>
      <c r="E2024">
        <v>45293</v>
      </c>
      <c r="F2024" s="6">
        <v>1</v>
      </c>
      <c r="G2024" s="6">
        <v>29</v>
      </c>
      <c r="H2024">
        <v>45292</v>
      </c>
    </row>
    <row r="2025" spans="2:8" x14ac:dyDescent="0.25">
      <c r="B2025" s="3">
        <v>45287</v>
      </c>
      <c r="C2025" s="6">
        <v>3</v>
      </c>
      <c r="D2025" s="6">
        <v>35</v>
      </c>
      <c r="E2025">
        <v>45294</v>
      </c>
      <c r="F2025" s="6">
        <v>2</v>
      </c>
      <c r="G2025" s="6">
        <v>29</v>
      </c>
      <c r="H2025">
        <v>45293</v>
      </c>
    </row>
    <row r="2026" spans="2:8" x14ac:dyDescent="0.25">
      <c r="B2026" s="3">
        <v>45288</v>
      </c>
      <c r="C2026" s="6">
        <v>4</v>
      </c>
      <c r="D2026" s="6">
        <v>31</v>
      </c>
      <c r="E2026">
        <v>45295</v>
      </c>
      <c r="F2026" s="6">
        <v>3</v>
      </c>
      <c r="G2026" s="6">
        <v>29</v>
      </c>
      <c r="H2026">
        <v>45294</v>
      </c>
    </row>
    <row r="2027" spans="2:8" x14ac:dyDescent="0.25">
      <c r="B2027" s="3">
        <v>45289</v>
      </c>
      <c r="C2027" s="6">
        <v>5</v>
      </c>
      <c r="D2027" s="6">
        <v>31</v>
      </c>
      <c r="E2027">
        <v>45296</v>
      </c>
      <c r="F2027" s="6">
        <v>4</v>
      </c>
      <c r="G2027" s="6">
        <v>29</v>
      </c>
      <c r="H2027">
        <v>45295</v>
      </c>
    </row>
    <row r="2028" spans="2:8" x14ac:dyDescent="0.25">
      <c r="B2028" s="3">
        <v>45290</v>
      </c>
      <c r="D2028" s="6" t="s">
        <v>290</v>
      </c>
      <c r="E2028" t="s">
        <v>290</v>
      </c>
      <c r="G2028" s="6" t="s">
        <v>290</v>
      </c>
      <c r="H2028" t="s">
        <v>290</v>
      </c>
    </row>
    <row r="2029" spans="2:8" x14ac:dyDescent="0.25">
      <c r="B2029" s="3">
        <v>45291</v>
      </c>
      <c r="D2029" s="6" t="s">
        <v>290</v>
      </c>
      <c r="E2029" t="s">
        <v>290</v>
      </c>
      <c r="G2029" s="6" t="s">
        <v>290</v>
      </c>
      <c r="H2029" t="s">
        <v>290</v>
      </c>
    </row>
    <row r="2030" spans="2:8" x14ac:dyDescent="0.25">
      <c r="B2030" s="3">
        <v>45292</v>
      </c>
      <c r="D2030" s="6" t="s">
        <v>290</v>
      </c>
      <c r="E2030" t="s">
        <v>290</v>
      </c>
      <c r="G2030" s="6" t="s">
        <v>290</v>
      </c>
      <c r="H2030" t="s">
        <v>290</v>
      </c>
    </row>
    <row r="2031" spans="2:8" x14ac:dyDescent="0.25">
      <c r="B2031" s="3">
        <v>45293</v>
      </c>
      <c r="C2031" s="6">
        <v>6</v>
      </c>
      <c r="D2031" s="6">
        <v>34</v>
      </c>
      <c r="E2031">
        <v>45297</v>
      </c>
      <c r="F2031" s="6">
        <v>5</v>
      </c>
      <c r="G2031" s="6">
        <v>32</v>
      </c>
      <c r="H2031">
        <v>45296</v>
      </c>
    </row>
    <row r="2032" spans="2:8" x14ac:dyDescent="0.25">
      <c r="B2032" s="3">
        <v>45294</v>
      </c>
      <c r="C2032" s="6">
        <v>7</v>
      </c>
      <c r="D2032" s="6">
        <v>34</v>
      </c>
      <c r="E2032">
        <v>45298</v>
      </c>
      <c r="F2032" s="6">
        <v>6</v>
      </c>
      <c r="G2032" s="6">
        <v>32</v>
      </c>
      <c r="H2032">
        <v>45297</v>
      </c>
    </row>
    <row r="2033" spans="2:8" x14ac:dyDescent="0.25">
      <c r="B2033" s="3">
        <v>45295</v>
      </c>
      <c r="C2033" s="6">
        <v>8</v>
      </c>
      <c r="D2033" s="6">
        <v>34</v>
      </c>
      <c r="E2033">
        <v>45299</v>
      </c>
      <c r="F2033" s="6">
        <v>7</v>
      </c>
      <c r="G2033" s="6">
        <v>31</v>
      </c>
      <c r="H2033">
        <v>45298</v>
      </c>
    </row>
    <row r="2034" spans="2:8" x14ac:dyDescent="0.25">
      <c r="B2034" s="3">
        <v>45296</v>
      </c>
      <c r="C2034" s="6">
        <v>9</v>
      </c>
      <c r="D2034" s="6">
        <v>32</v>
      </c>
      <c r="E2034">
        <v>45300</v>
      </c>
      <c r="F2034" s="6">
        <v>8</v>
      </c>
      <c r="G2034" s="6">
        <v>31</v>
      </c>
      <c r="H2034">
        <v>45299</v>
      </c>
    </row>
    <row r="2035" spans="2:8" x14ac:dyDescent="0.25">
      <c r="B2035" s="3">
        <v>45297</v>
      </c>
      <c r="D2035" s="6" t="s">
        <v>290</v>
      </c>
      <c r="E2035" t="s">
        <v>290</v>
      </c>
      <c r="F2035" s="6">
        <v>9</v>
      </c>
      <c r="G2035" s="6">
        <v>31</v>
      </c>
      <c r="H2035">
        <v>45300</v>
      </c>
    </row>
    <row r="2036" spans="2:8" x14ac:dyDescent="0.25">
      <c r="B2036" s="3">
        <v>45298</v>
      </c>
      <c r="D2036" s="6" t="s">
        <v>290</v>
      </c>
      <c r="E2036" t="s">
        <v>290</v>
      </c>
      <c r="G2036" s="6" t="s">
        <v>290</v>
      </c>
      <c r="H2036" t="s">
        <v>290</v>
      </c>
    </row>
    <row r="2037" spans="2:8" x14ac:dyDescent="0.25">
      <c r="B2037" s="3">
        <v>45299</v>
      </c>
      <c r="C2037" s="6">
        <v>10</v>
      </c>
      <c r="D2037" s="6">
        <v>34</v>
      </c>
      <c r="E2037">
        <v>45301</v>
      </c>
      <c r="F2037" s="6">
        <v>10</v>
      </c>
      <c r="G2037" s="6">
        <v>32</v>
      </c>
      <c r="H2037">
        <v>45301</v>
      </c>
    </row>
    <row r="2038" spans="2:8" x14ac:dyDescent="0.25">
      <c r="B2038" s="3">
        <v>45300</v>
      </c>
      <c r="C2038" s="6">
        <v>11</v>
      </c>
      <c r="D2038" s="6">
        <v>34</v>
      </c>
      <c r="E2038">
        <v>45302</v>
      </c>
      <c r="F2038" s="6">
        <v>11</v>
      </c>
      <c r="G2038" s="6">
        <v>32</v>
      </c>
      <c r="H2038">
        <v>45302</v>
      </c>
    </row>
    <row r="2039" spans="2:8" x14ac:dyDescent="0.25">
      <c r="B2039" s="3">
        <v>45301</v>
      </c>
      <c r="C2039" s="6">
        <v>12</v>
      </c>
      <c r="D2039" s="6">
        <v>34</v>
      </c>
      <c r="E2039">
        <v>45303</v>
      </c>
      <c r="F2039" s="6">
        <v>12</v>
      </c>
      <c r="G2039" s="6">
        <v>30</v>
      </c>
      <c r="H2039">
        <v>45303</v>
      </c>
    </row>
    <row r="2040" spans="2:8" x14ac:dyDescent="0.25">
      <c r="B2040" s="3">
        <v>45302</v>
      </c>
      <c r="C2040" s="6">
        <v>13</v>
      </c>
      <c r="D2040" s="6">
        <v>34</v>
      </c>
      <c r="E2040">
        <v>45304</v>
      </c>
      <c r="F2040" s="6">
        <v>13</v>
      </c>
      <c r="G2040" s="6">
        <v>30</v>
      </c>
      <c r="H2040">
        <v>45304</v>
      </c>
    </row>
    <row r="2041" spans="2:8" x14ac:dyDescent="0.25">
      <c r="B2041" s="3">
        <v>45303</v>
      </c>
      <c r="C2041" s="6">
        <v>14</v>
      </c>
      <c r="D2041" s="6">
        <v>32</v>
      </c>
      <c r="E2041">
        <v>45305</v>
      </c>
      <c r="F2041" s="6">
        <v>14</v>
      </c>
      <c r="G2041" s="6">
        <v>30</v>
      </c>
      <c r="H2041">
        <v>45305</v>
      </c>
    </row>
    <row r="2042" spans="2:8" x14ac:dyDescent="0.25">
      <c r="B2042" s="3">
        <v>45304</v>
      </c>
      <c r="D2042" s="6" t="s">
        <v>290</v>
      </c>
      <c r="E2042" t="s">
        <v>290</v>
      </c>
      <c r="G2042" s="6" t="s">
        <v>290</v>
      </c>
      <c r="H2042" t="s">
        <v>290</v>
      </c>
    </row>
    <row r="2043" spans="2:8" x14ac:dyDescent="0.25">
      <c r="B2043" s="3">
        <v>45305</v>
      </c>
      <c r="D2043" s="6" t="s">
        <v>290</v>
      </c>
      <c r="E2043" t="s">
        <v>290</v>
      </c>
      <c r="G2043" s="6" t="s">
        <v>290</v>
      </c>
      <c r="H2043" t="s">
        <v>290</v>
      </c>
    </row>
    <row r="2044" spans="2:8" x14ac:dyDescent="0.25">
      <c r="B2044" s="3">
        <v>45306</v>
      </c>
      <c r="D2044" s="6" t="s">
        <v>290</v>
      </c>
      <c r="E2044" t="s">
        <v>290</v>
      </c>
      <c r="G2044" s="6" t="s">
        <v>290</v>
      </c>
      <c r="H2044" t="s">
        <v>290</v>
      </c>
    </row>
    <row r="2045" spans="2:8" x14ac:dyDescent="0.25">
      <c r="B2045" s="3">
        <v>45307</v>
      </c>
      <c r="C2045" s="6">
        <v>15</v>
      </c>
      <c r="D2045" s="6">
        <v>35</v>
      </c>
      <c r="E2045">
        <v>45306</v>
      </c>
      <c r="F2045" s="6">
        <v>15</v>
      </c>
      <c r="G2045" s="6">
        <v>33</v>
      </c>
      <c r="H2045">
        <v>45306</v>
      </c>
    </row>
    <row r="2046" spans="2:8" x14ac:dyDescent="0.25">
      <c r="B2046" s="3">
        <v>45308</v>
      </c>
      <c r="C2046" s="6">
        <v>16</v>
      </c>
      <c r="D2046" s="6">
        <v>35</v>
      </c>
      <c r="E2046">
        <v>45307</v>
      </c>
      <c r="F2046" s="6">
        <v>16</v>
      </c>
      <c r="G2046" s="6">
        <v>33</v>
      </c>
      <c r="H2046">
        <v>45307</v>
      </c>
    </row>
    <row r="2047" spans="2:8" x14ac:dyDescent="0.25">
      <c r="B2047" s="3">
        <v>45309</v>
      </c>
      <c r="C2047" s="6">
        <v>17</v>
      </c>
      <c r="D2047" s="6">
        <v>35</v>
      </c>
      <c r="E2047">
        <v>45308</v>
      </c>
      <c r="F2047" s="6">
        <v>17</v>
      </c>
      <c r="G2047" s="6">
        <v>33</v>
      </c>
      <c r="H2047">
        <v>45308</v>
      </c>
    </row>
    <row r="2048" spans="2:8" x14ac:dyDescent="0.25">
      <c r="B2048" s="3">
        <v>45310</v>
      </c>
      <c r="C2048" s="6">
        <v>18</v>
      </c>
      <c r="D2048" s="6">
        <v>35</v>
      </c>
      <c r="E2048">
        <v>45309</v>
      </c>
      <c r="F2048" s="6">
        <v>18</v>
      </c>
      <c r="G2048" s="6">
        <v>32</v>
      </c>
      <c r="H2048">
        <v>45309</v>
      </c>
    </row>
    <row r="2049" spans="2:8" x14ac:dyDescent="0.25">
      <c r="B2049" s="3">
        <v>45311</v>
      </c>
      <c r="D2049" s="6" t="s">
        <v>290</v>
      </c>
      <c r="E2049" t="s">
        <v>290</v>
      </c>
      <c r="F2049" s="6">
        <v>19</v>
      </c>
      <c r="G2049" s="6">
        <v>32</v>
      </c>
      <c r="H2049">
        <v>45310</v>
      </c>
    </row>
    <row r="2050" spans="2:8" x14ac:dyDescent="0.25">
      <c r="B2050" s="3">
        <v>45312</v>
      </c>
      <c r="D2050" s="6" t="s">
        <v>290</v>
      </c>
      <c r="E2050" t="s">
        <v>290</v>
      </c>
      <c r="G2050" s="6" t="s">
        <v>290</v>
      </c>
      <c r="H2050" t="s">
        <v>290</v>
      </c>
    </row>
    <row r="2051" spans="2:8" x14ac:dyDescent="0.25">
      <c r="B2051" s="3">
        <v>45313</v>
      </c>
      <c r="C2051" s="6">
        <v>19</v>
      </c>
      <c r="D2051" s="6">
        <v>35</v>
      </c>
      <c r="E2051">
        <v>45310</v>
      </c>
      <c r="F2051" s="6">
        <v>20</v>
      </c>
      <c r="G2051" s="6">
        <v>33</v>
      </c>
      <c r="H2051">
        <v>45311</v>
      </c>
    </row>
    <row r="2052" spans="2:8" x14ac:dyDescent="0.25">
      <c r="B2052" s="3">
        <v>45314</v>
      </c>
      <c r="C2052" s="6">
        <v>20</v>
      </c>
      <c r="D2052" s="6">
        <v>35</v>
      </c>
      <c r="E2052">
        <v>45311</v>
      </c>
      <c r="F2052" s="6">
        <v>21</v>
      </c>
      <c r="G2052" s="6">
        <v>33</v>
      </c>
      <c r="H2052">
        <v>45312</v>
      </c>
    </row>
    <row r="2053" spans="2:8" x14ac:dyDescent="0.25">
      <c r="B2053" s="3">
        <v>45315</v>
      </c>
      <c r="C2053" s="6">
        <v>21</v>
      </c>
      <c r="D2053" s="6">
        <v>35</v>
      </c>
      <c r="E2053">
        <v>45312</v>
      </c>
      <c r="G2053" s="6" t="s">
        <v>290</v>
      </c>
      <c r="H2053" t="s">
        <v>290</v>
      </c>
    </row>
    <row r="2054" spans="2:8" x14ac:dyDescent="0.25">
      <c r="B2054" s="3">
        <v>45316</v>
      </c>
      <c r="C2054" s="6">
        <v>1</v>
      </c>
      <c r="D2054" s="6">
        <v>35</v>
      </c>
      <c r="E2054">
        <v>45323</v>
      </c>
      <c r="F2054" s="6">
        <v>1</v>
      </c>
      <c r="G2054" s="6">
        <v>30</v>
      </c>
      <c r="H2054">
        <v>45323</v>
      </c>
    </row>
    <row r="2055" spans="2:8" x14ac:dyDescent="0.25">
      <c r="B2055" s="3">
        <v>45317</v>
      </c>
      <c r="C2055" s="6">
        <v>2</v>
      </c>
      <c r="D2055" s="6">
        <v>31</v>
      </c>
      <c r="E2055">
        <v>45324</v>
      </c>
      <c r="F2055" s="6">
        <v>2</v>
      </c>
      <c r="G2055" s="6">
        <v>30</v>
      </c>
      <c r="H2055">
        <v>45324</v>
      </c>
    </row>
    <row r="2056" spans="2:8" x14ac:dyDescent="0.25">
      <c r="B2056" s="3">
        <v>45318</v>
      </c>
      <c r="D2056" s="6" t="s">
        <v>290</v>
      </c>
      <c r="E2056" t="s">
        <v>290</v>
      </c>
      <c r="G2056" s="6" t="s">
        <v>290</v>
      </c>
      <c r="H2056" t="s">
        <v>290</v>
      </c>
    </row>
    <row r="2057" spans="2:8" x14ac:dyDescent="0.25">
      <c r="B2057" s="3">
        <v>45319</v>
      </c>
      <c r="D2057" s="6" t="s">
        <v>290</v>
      </c>
      <c r="E2057" t="s">
        <v>290</v>
      </c>
      <c r="G2057" s="6" t="s">
        <v>290</v>
      </c>
      <c r="H2057" t="s">
        <v>290</v>
      </c>
    </row>
    <row r="2058" spans="2:8" x14ac:dyDescent="0.25">
      <c r="B2058" s="3">
        <v>45320</v>
      </c>
      <c r="C2058" s="6">
        <v>3</v>
      </c>
      <c r="D2058" s="6">
        <v>33</v>
      </c>
      <c r="E2058">
        <v>45325</v>
      </c>
      <c r="F2058" s="6">
        <v>3</v>
      </c>
      <c r="G2058" s="6">
        <v>32</v>
      </c>
      <c r="H2058">
        <v>45325</v>
      </c>
    </row>
    <row r="2059" spans="2:8" x14ac:dyDescent="0.25">
      <c r="B2059" s="3">
        <v>45321</v>
      </c>
      <c r="C2059" s="6">
        <v>4</v>
      </c>
      <c r="D2059" s="6">
        <v>33</v>
      </c>
      <c r="E2059">
        <v>45326</v>
      </c>
      <c r="F2059" s="6">
        <v>4</v>
      </c>
      <c r="G2059" s="6">
        <v>32</v>
      </c>
      <c r="H2059">
        <v>45326</v>
      </c>
    </row>
    <row r="2060" spans="2:8" x14ac:dyDescent="0.25">
      <c r="B2060" s="3">
        <v>45322</v>
      </c>
      <c r="C2060" s="6">
        <v>5</v>
      </c>
      <c r="D2060" s="6">
        <v>33</v>
      </c>
      <c r="E2060">
        <v>45327</v>
      </c>
      <c r="F2060" s="6">
        <v>5</v>
      </c>
      <c r="G2060" s="6">
        <v>29</v>
      </c>
      <c r="H2060">
        <v>45327</v>
      </c>
    </row>
    <row r="2061" spans="2:8" x14ac:dyDescent="0.25">
      <c r="B2061" s="3">
        <v>45323</v>
      </c>
      <c r="C2061" s="6">
        <v>6</v>
      </c>
      <c r="D2061" s="6">
        <v>30</v>
      </c>
      <c r="E2061">
        <v>45328</v>
      </c>
      <c r="F2061" s="6">
        <v>6</v>
      </c>
      <c r="G2061" s="6">
        <v>29</v>
      </c>
      <c r="H2061">
        <v>45328</v>
      </c>
    </row>
    <row r="2062" spans="2:8" x14ac:dyDescent="0.25">
      <c r="B2062" s="3">
        <v>45324</v>
      </c>
      <c r="C2062" s="6">
        <v>7</v>
      </c>
      <c r="D2062" s="6">
        <v>30</v>
      </c>
      <c r="E2062">
        <v>45329</v>
      </c>
      <c r="F2062" s="6">
        <v>7</v>
      </c>
      <c r="G2062" s="6">
        <v>29</v>
      </c>
      <c r="H2062">
        <v>45329</v>
      </c>
    </row>
    <row r="2063" spans="2:8" x14ac:dyDescent="0.25">
      <c r="B2063" s="3">
        <v>45325</v>
      </c>
      <c r="D2063" s="6" t="s">
        <v>290</v>
      </c>
      <c r="E2063" t="s">
        <v>290</v>
      </c>
      <c r="G2063" s="6" t="s">
        <v>290</v>
      </c>
      <c r="H2063" t="s">
        <v>290</v>
      </c>
    </row>
    <row r="2064" spans="2:8" x14ac:dyDescent="0.25">
      <c r="B2064" s="3">
        <v>45326</v>
      </c>
      <c r="D2064" s="6" t="s">
        <v>290</v>
      </c>
      <c r="E2064" t="s">
        <v>290</v>
      </c>
      <c r="G2064" s="6" t="s">
        <v>290</v>
      </c>
      <c r="H2064" t="s">
        <v>290</v>
      </c>
    </row>
    <row r="2065" spans="2:8" x14ac:dyDescent="0.25">
      <c r="B2065" s="3">
        <v>45327</v>
      </c>
      <c r="C2065" s="6">
        <v>8</v>
      </c>
      <c r="D2065" s="6">
        <v>32</v>
      </c>
      <c r="E2065">
        <v>45330</v>
      </c>
      <c r="F2065" s="6">
        <v>8</v>
      </c>
      <c r="G2065" s="6">
        <v>31</v>
      </c>
      <c r="H2065">
        <v>45330</v>
      </c>
    </row>
    <row r="2066" spans="2:8" x14ac:dyDescent="0.25">
      <c r="B2066" s="3">
        <v>45328</v>
      </c>
      <c r="C2066" s="6">
        <v>9</v>
      </c>
      <c r="D2066" s="6">
        <v>32</v>
      </c>
      <c r="E2066">
        <v>45331</v>
      </c>
      <c r="F2066" s="6">
        <v>9</v>
      </c>
      <c r="G2066" s="6">
        <v>31</v>
      </c>
      <c r="H2066">
        <v>45331</v>
      </c>
    </row>
    <row r="2067" spans="2:8" x14ac:dyDescent="0.25">
      <c r="B2067" s="3">
        <v>45329</v>
      </c>
      <c r="C2067" s="6">
        <v>10</v>
      </c>
      <c r="D2067" s="6">
        <v>30</v>
      </c>
      <c r="E2067">
        <v>45332</v>
      </c>
      <c r="F2067" s="6">
        <v>10</v>
      </c>
      <c r="G2067" s="6">
        <v>30</v>
      </c>
      <c r="H2067">
        <v>45332</v>
      </c>
    </row>
    <row r="2068" spans="2:8" x14ac:dyDescent="0.25">
      <c r="B2068" s="3">
        <v>45330</v>
      </c>
      <c r="C2068" s="6">
        <v>11</v>
      </c>
      <c r="D2068" s="6">
        <v>30</v>
      </c>
      <c r="E2068">
        <v>45333</v>
      </c>
      <c r="F2068" s="6">
        <v>11</v>
      </c>
      <c r="G2068" s="6">
        <v>30</v>
      </c>
      <c r="H2068">
        <v>45333</v>
      </c>
    </row>
    <row r="2069" spans="2:8" x14ac:dyDescent="0.25">
      <c r="B2069" s="3">
        <v>45331</v>
      </c>
      <c r="C2069" s="6">
        <v>12</v>
      </c>
      <c r="D2069" s="6">
        <v>30</v>
      </c>
      <c r="E2069">
        <v>45334</v>
      </c>
      <c r="F2069" s="6">
        <v>12</v>
      </c>
      <c r="G2069" s="6">
        <v>30</v>
      </c>
      <c r="H2069">
        <v>45334</v>
      </c>
    </row>
    <row r="2070" spans="2:8" x14ac:dyDescent="0.25">
      <c r="B2070" s="3">
        <v>45332</v>
      </c>
      <c r="D2070" s="6" t="s">
        <v>290</v>
      </c>
      <c r="E2070" t="s">
        <v>290</v>
      </c>
      <c r="G2070" s="6" t="s">
        <v>290</v>
      </c>
      <c r="H2070" t="s">
        <v>290</v>
      </c>
    </row>
    <row r="2071" spans="2:8" x14ac:dyDescent="0.25">
      <c r="B2071" s="3">
        <v>45333</v>
      </c>
      <c r="D2071" s="6" t="s">
        <v>290</v>
      </c>
      <c r="E2071" t="s">
        <v>290</v>
      </c>
      <c r="G2071" s="6" t="s">
        <v>290</v>
      </c>
      <c r="H2071" t="s">
        <v>290</v>
      </c>
    </row>
    <row r="2072" spans="2:8" x14ac:dyDescent="0.25">
      <c r="B2072" s="3">
        <v>45334</v>
      </c>
      <c r="C2072" s="6">
        <v>13</v>
      </c>
      <c r="D2072" s="6">
        <v>32</v>
      </c>
      <c r="E2072">
        <v>45335</v>
      </c>
      <c r="F2072" s="6">
        <v>13</v>
      </c>
      <c r="G2072" s="6">
        <v>32</v>
      </c>
      <c r="H2072">
        <v>45335</v>
      </c>
    </row>
    <row r="2073" spans="2:8" x14ac:dyDescent="0.25">
      <c r="B2073" s="3">
        <v>45335</v>
      </c>
      <c r="C2073" s="6">
        <v>14</v>
      </c>
      <c r="D2073" s="6">
        <v>32</v>
      </c>
      <c r="E2073">
        <v>45336</v>
      </c>
      <c r="F2073" s="6">
        <v>14</v>
      </c>
      <c r="G2073" s="6">
        <v>32</v>
      </c>
      <c r="H2073">
        <v>45336</v>
      </c>
    </row>
    <row r="2074" spans="2:8" x14ac:dyDescent="0.25">
      <c r="B2074" s="3">
        <v>45336</v>
      </c>
      <c r="C2074" s="6">
        <v>15</v>
      </c>
      <c r="D2074" s="6">
        <v>29</v>
      </c>
      <c r="E2074">
        <v>45337</v>
      </c>
      <c r="F2074" s="6">
        <v>15</v>
      </c>
      <c r="G2074" s="6">
        <v>29</v>
      </c>
      <c r="H2074">
        <v>45337</v>
      </c>
    </row>
    <row r="2075" spans="2:8" x14ac:dyDescent="0.25">
      <c r="B2075" s="3">
        <v>45337</v>
      </c>
      <c r="C2075" s="6">
        <v>16</v>
      </c>
      <c r="D2075" s="6">
        <v>29</v>
      </c>
      <c r="E2075">
        <v>45338</v>
      </c>
      <c r="F2075" s="6">
        <v>16</v>
      </c>
      <c r="G2075" s="6">
        <v>29</v>
      </c>
      <c r="H2075">
        <v>45338</v>
      </c>
    </row>
    <row r="2076" spans="2:8" x14ac:dyDescent="0.25">
      <c r="B2076" s="3">
        <v>45338</v>
      </c>
      <c r="C2076" s="6">
        <v>17</v>
      </c>
      <c r="D2076" s="6">
        <v>29</v>
      </c>
      <c r="E2076">
        <v>45339</v>
      </c>
      <c r="F2076" s="6">
        <v>17</v>
      </c>
      <c r="G2076" s="6">
        <v>29</v>
      </c>
      <c r="H2076">
        <v>45339</v>
      </c>
    </row>
    <row r="2077" spans="2:8" x14ac:dyDescent="0.25">
      <c r="B2077" s="3">
        <v>45339</v>
      </c>
      <c r="D2077" s="6" t="s">
        <v>290</v>
      </c>
      <c r="E2077" t="s">
        <v>290</v>
      </c>
      <c r="G2077" s="6" t="s">
        <v>290</v>
      </c>
      <c r="H2077" t="s">
        <v>290</v>
      </c>
    </row>
    <row r="2078" spans="2:8" x14ac:dyDescent="0.25">
      <c r="B2078" s="3">
        <v>45340</v>
      </c>
      <c r="D2078" s="6" t="s">
        <v>290</v>
      </c>
      <c r="E2078" t="s">
        <v>290</v>
      </c>
      <c r="G2078" s="6" t="s">
        <v>290</v>
      </c>
      <c r="H2078" t="s">
        <v>290</v>
      </c>
    </row>
    <row r="2079" spans="2:8" x14ac:dyDescent="0.25">
      <c r="B2079" s="3">
        <v>45341</v>
      </c>
      <c r="C2079" s="6">
        <v>18</v>
      </c>
      <c r="D2079" s="6">
        <v>31</v>
      </c>
      <c r="E2079">
        <v>45340</v>
      </c>
      <c r="F2079" s="6">
        <v>18</v>
      </c>
      <c r="G2079" s="6">
        <v>31</v>
      </c>
      <c r="H2079">
        <v>45340</v>
      </c>
    </row>
    <row r="2080" spans="2:8" x14ac:dyDescent="0.25">
      <c r="B2080" s="3">
        <v>45342</v>
      </c>
      <c r="C2080" s="6">
        <v>19</v>
      </c>
      <c r="D2080" s="6">
        <v>29</v>
      </c>
      <c r="E2080">
        <v>45341</v>
      </c>
      <c r="F2080" s="6">
        <v>19</v>
      </c>
      <c r="G2080" s="6">
        <v>31</v>
      </c>
      <c r="H2080">
        <v>45341</v>
      </c>
    </row>
    <row r="2081" spans="2:8" x14ac:dyDescent="0.25">
      <c r="B2081" s="3">
        <v>45343</v>
      </c>
      <c r="C2081" s="6">
        <v>20</v>
      </c>
      <c r="D2081" s="6">
        <v>29</v>
      </c>
      <c r="E2081">
        <v>45342</v>
      </c>
      <c r="F2081" s="6">
        <v>20</v>
      </c>
      <c r="G2081" s="6">
        <v>30</v>
      </c>
      <c r="H2081">
        <v>45342</v>
      </c>
    </row>
    <row r="2082" spans="2:8" x14ac:dyDescent="0.25">
      <c r="B2082" s="3">
        <v>45344</v>
      </c>
      <c r="C2082" s="6">
        <v>21</v>
      </c>
      <c r="D2082" s="6">
        <v>29</v>
      </c>
      <c r="E2082">
        <v>45343</v>
      </c>
      <c r="F2082" s="6">
        <v>21</v>
      </c>
      <c r="G2082" s="6">
        <v>30</v>
      </c>
      <c r="H2082">
        <v>45343</v>
      </c>
    </row>
    <row r="2083" spans="2:8" x14ac:dyDescent="0.25">
      <c r="B2083" s="3">
        <v>45345</v>
      </c>
      <c r="C2083" s="6">
        <v>1</v>
      </c>
      <c r="D2083" s="6">
        <v>29</v>
      </c>
      <c r="E2083">
        <v>45352</v>
      </c>
      <c r="F2083" s="6">
        <v>1</v>
      </c>
      <c r="G2083" s="6">
        <v>29</v>
      </c>
      <c r="H2083">
        <v>45352</v>
      </c>
    </row>
    <row r="2084" spans="2:8" x14ac:dyDescent="0.25">
      <c r="B2084" s="3">
        <v>45346</v>
      </c>
      <c r="D2084" s="6" t="s">
        <v>290</v>
      </c>
      <c r="E2084" t="s">
        <v>290</v>
      </c>
      <c r="G2084" s="6" t="s">
        <v>290</v>
      </c>
      <c r="H2084" t="s">
        <v>290</v>
      </c>
    </row>
    <row r="2085" spans="2:8" x14ac:dyDescent="0.25">
      <c r="B2085" s="3">
        <v>45347</v>
      </c>
      <c r="D2085" s="6" t="s">
        <v>290</v>
      </c>
      <c r="E2085" t="s">
        <v>290</v>
      </c>
      <c r="G2085" s="6" t="s">
        <v>290</v>
      </c>
      <c r="H2085" t="s">
        <v>290</v>
      </c>
    </row>
    <row r="2086" spans="2:8" x14ac:dyDescent="0.25">
      <c r="B2086" s="3">
        <v>45348</v>
      </c>
      <c r="C2086" s="6">
        <v>2</v>
      </c>
      <c r="D2086" s="6">
        <v>31</v>
      </c>
      <c r="E2086">
        <v>45353</v>
      </c>
      <c r="F2086" s="6">
        <v>2</v>
      </c>
      <c r="G2086" s="6">
        <v>31</v>
      </c>
      <c r="H2086">
        <v>45353</v>
      </c>
    </row>
    <row r="2087" spans="2:8" x14ac:dyDescent="0.25">
      <c r="B2087" s="3">
        <v>45349</v>
      </c>
      <c r="C2087" s="6">
        <v>3</v>
      </c>
      <c r="D2087" s="6">
        <v>29</v>
      </c>
      <c r="E2087">
        <v>45354</v>
      </c>
      <c r="F2087" s="6">
        <v>3</v>
      </c>
      <c r="G2087" s="6">
        <v>29</v>
      </c>
      <c r="H2087">
        <v>45354</v>
      </c>
    </row>
    <row r="2088" spans="2:8" x14ac:dyDescent="0.25">
      <c r="B2088" s="3">
        <v>45350</v>
      </c>
      <c r="C2088" s="6">
        <v>4</v>
      </c>
      <c r="D2088" s="6">
        <v>29</v>
      </c>
      <c r="E2088">
        <v>45355</v>
      </c>
      <c r="G2088" s="6" t="s">
        <v>290</v>
      </c>
      <c r="H2088" t="s">
        <v>290</v>
      </c>
    </row>
    <row r="2089" spans="2:8" x14ac:dyDescent="0.25">
      <c r="B2089" s="3">
        <v>45351</v>
      </c>
      <c r="C2089" s="6">
        <v>5</v>
      </c>
      <c r="D2089" s="6">
        <v>29</v>
      </c>
      <c r="E2089">
        <v>45356</v>
      </c>
      <c r="F2089" s="6">
        <v>4</v>
      </c>
      <c r="G2089" s="6">
        <v>30</v>
      </c>
      <c r="H2089">
        <v>45355</v>
      </c>
    </row>
    <row r="2090" spans="2:8" x14ac:dyDescent="0.25">
      <c r="B2090" s="3">
        <v>45352</v>
      </c>
      <c r="C2090" s="6">
        <v>6</v>
      </c>
      <c r="D2090" s="6">
        <v>29</v>
      </c>
      <c r="E2090">
        <v>45357</v>
      </c>
      <c r="F2090" s="6">
        <v>5</v>
      </c>
      <c r="G2090" s="6">
        <v>30</v>
      </c>
      <c r="H2090">
        <v>45356</v>
      </c>
    </row>
    <row r="2091" spans="2:8" x14ac:dyDescent="0.25">
      <c r="B2091" s="3">
        <v>45353</v>
      </c>
      <c r="D2091" s="6" t="s">
        <v>290</v>
      </c>
      <c r="E2091" t="s">
        <v>290</v>
      </c>
      <c r="G2091" s="6" t="s">
        <v>290</v>
      </c>
      <c r="H2091" t="s">
        <v>290</v>
      </c>
    </row>
    <row r="2092" spans="2:8" x14ac:dyDescent="0.25">
      <c r="B2092" s="3">
        <v>45354</v>
      </c>
      <c r="D2092" s="6" t="s">
        <v>290</v>
      </c>
      <c r="E2092" t="s">
        <v>290</v>
      </c>
      <c r="G2092" s="6" t="s">
        <v>290</v>
      </c>
      <c r="H2092" t="s">
        <v>290</v>
      </c>
    </row>
    <row r="2093" spans="2:8" x14ac:dyDescent="0.25">
      <c r="B2093" s="3">
        <v>45355</v>
      </c>
      <c r="C2093" s="6">
        <v>7</v>
      </c>
      <c r="D2093" s="6">
        <v>31</v>
      </c>
      <c r="E2093">
        <v>45358</v>
      </c>
      <c r="F2093" s="6">
        <v>6</v>
      </c>
      <c r="G2093" s="6">
        <v>32</v>
      </c>
      <c r="H2093">
        <v>45357</v>
      </c>
    </row>
    <row r="2094" spans="2:8" x14ac:dyDescent="0.25">
      <c r="B2094" s="3">
        <v>45356</v>
      </c>
      <c r="C2094" s="6">
        <v>8</v>
      </c>
      <c r="D2094" s="6">
        <v>29</v>
      </c>
      <c r="E2094">
        <v>45359</v>
      </c>
      <c r="F2094" s="6">
        <v>7</v>
      </c>
      <c r="G2094" s="6">
        <v>32</v>
      </c>
      <c r="H2094">
        <v>45358</v>
      </c>
    </row>
    <row r="2095" spans="2:8" x14ac:dyDescent="0.25">
      <c r="B2095" s="3">
        <v>45357</v>
      </c>
      <c r="C2095" s="6">
        <v>9</v>
      </c>
      <c r="D2095" s="6">
        <v>29</v>
      </c>
      <c r="E2095">
        <v>45360</v>
      </c>
      <c r="F2095" s="6">
        <v>8</v>
      </c>
      <c r="G2095" s="6">
        <v>30</v>
      </c>
      <c r="H2095">
        <v>45359</v>
      </c>
    </row>
    <row r="2096" spans="2:8" x14ac:dyDescent="0.25">
      <c r="B2096" s="3">
        <v>45358</v>
      </c>
      <c r="C2096" s="6">
        <v>10</v>
      </c>
      <c r="D2096" s="6">
        <v>29</v>
      </c>
      <c r="E2096">
        <v>45361</v>
      </c>
      <c r="F2096" s="6">
        <v>9</v>
      </c>
      <c r="G2096" s="6">
        <v>30</v>
      </c>
      <c r="H2096">
        <v>45360</v>
      </c>
    </row>
    <row r="2097" spans="2:8" x14ac:dyDescent="0.25">
      <c r="B2097" s="3">
        <v>45359</v>
      </c>
      <c r="C2097" s="6">
        <v>11</v>
      </c>
      <c r="D2097" s="6">
        <v>29</v>
      </c>
      <c r="E2097">
        <v>45362</v>
      </c>
      <c r="F2097" s="6">
        <v>10</v>
      </c>
      <c r="G2097" s="6">
        <v>30</v>
      </c>
      <c r="H2097">
        <v>45361</v>
      </c>
    </row>
    <row r="2098" spans="2:8" x14ac:dyDescent="0.25">
      <c r="B2098" s="3">
        <v>45360</v>
      </c>
      <c r="D2098" s="6" t="s">
        <v>290</v>
      </c>
      <c r="E2098" t="s">
        <v>290</v>
      </c>
      <c r="G2098" s="6" t="s">
        <v>290</v>
      </c>
      <c r="H2098" t="s">
        <v>290</v>
      </c>
    </row>
    <row r="2099" spans="2:8" x14ac:dyDescent="0.25">
      <c r="B2099" s="3">
        <v>45361</v>
      </c>
      <c r="D2099" s="6" t="s">
        <v>290</v>
      </c>
      <c r="E2099" t="s">
        <v>290</v>
      </c>
      <c r="G2099" s="6" t="s">
        <v>290</v>
      </c>
      <c r="H2099" t="s">
        <v>290</v>
      </c>
    </row>
    <row r="2100" spans="2:8" x14ac:dyDescent="0.25">
      <c r="B2100" s="3">
        <v>45362</v>
      </c>
      <c r="C2100" s="6">
        <v>12</v>
      </c>
      <c r="D2100" s="6">
        <v>31</v>
      </c>
      <c r="E2100">
        <v>45363</v>
      </c>
      <c r="F2100" s="6">
        <v>11</v>
      </c>
      <c r="G2100" s="6">
        <v>32</v>
      </c>
      <c r="H2100">
        <v>45362</v>
      </c>
    </row>
    <row r="2101" spans="2:8" x14ac:dyDescent="0.25">
      <c r="B2101" s="3">
        <v>45363</v>
      </c>
      <c r="C2101" s="6">
        <v>13</v>
      </c>
      <c r="D2101" s="6">
        <v>29</v>
      </c>
      <c r="E2101">
        <v>45364</v>
      </c>
      <c r="F2101" s="6">
        <v>12</v>
      </c>
      <c r="G2101" s="6">
        <v>32</v>
      </c>
      <c r="H2101">
        <v>45363</v>
      </c>
    </row>
    <row r="2102" spans="2:8" x14ac:dyDescent="0.25">
      <c r="B2102" s="3">
        <v>45364</v>
      </c>
      <c r="C2102" s="6">
        <v>14</v>
      </c>
      <c r="D2102" s="6">
        <v>29</v>
      </c>
      <c r="E2102">
        <v>45365</v>
      </c>
      <c r="F2102" s="6">
        <v>13</v>
      </c>
      <c r="G2102" s="6">
        <v>30</v>
      </c>
      <c r="H2102">
        <v>45364</v>
      </c>
    </row>
    <row r="2103" spans="2:8" x14ac:dyDescent="0.25">
      <c r="B2103" s="3">
        <v>45365</v>
      </c>
      <c r="C2103" s="6">
        <v>15</v>
      </c>
      <c r="D2103" s="6">
        <v>29</v>
      </c>
      <c r="E2103">
        <v>45366</v>
      </c>
      <c r="F2103" s="6">
        <v>14</v>
      </c>
      <c r="G2103" s="6">
        <v>30</v>
      </c>
      <c r="H2103">
        <v>45365</v>
      </c>
    </row>
    <row r="2104" spans="2:8" x14ac:dyDescent="0.25">
      <c r="B2104" s="3">
        <v>45366</v>
      </c>
      <c r="C2104" s="6">
        <v>16</v>
      </c>
      <c r="D2104" s="6">
        <v>29</v>
      </c>
      <c r="E2104">
        <v>45367</v>
      </c>
      <c r="F2104" s="6">
        <v>15</v>
      </c>
      <c r="G2104" s="6">
        <v>30</v>
      </c>
      <c r="H2104">
        <v>45366</v>
      </c>
    </row>
    <row r="2105" spans="2:8" x14ac:dyDescent="0.25">
      <c r="B2105" s="3">
        <v>45367</v>
      </c>
      <c r="D2105" s="6" t="s">
        <v>290</v>
      </c>
      <c r="E2105" t="s">
        <v>290</v>
      </c>
      <c r="G2105" s="6" t="s">
        <v>290</v>
      </c>
      <c r="H2105" t="s">
        <v>290</v>
      </c>
    </row>
    <row r="2106" spans="2:8" x14ac:dyDescent="0.25">
      <c r="B2106" s="3">
        <v>45368</v>
      </c>
      <c r="D2106" s="6" t="s">
        <v>290</v>
      </c>
      <c r="E2106" t="s">
        <v>290</v>
      </c>
      <c r="G2106" s="6" t="s">
        <v>290</v>
      </c>
      <c r="H2106" t="s">
        <v>290</v>
      </c>
    </row>
    <row r="2107" spans="2:8" x14ac:dyDescent="0.25">
      <c r="B2107" s="3">
        <v>45369</v>
      </c>
      <c r="C2107" s="6">
        <v>17</v>
      </c>
      <c r="D2107" s="6">
        <v>31</v>
      </c>
      <c r="E2107">
        <v>45368</v>
      </c>
      <c r="F2107" s="6">
        <v>16</v>
      </c>
      <c r="G2107" s="6">
        <v>32</v>
      </c>
      <c r="H2107">
        <v>45367</v>
      </c>
    </row>
    <row r="2108" spans="2:8" x14ac:dyDescent="0.25">
      <c r="B2108" s="3">
        <v>45370</v>
      </c>
      <c r="C2108" s="6">
        <v>18</v>
      </c>
      <c r="D2108" s="6">
        <v>29</v>
      </c>
      <c r="E2108">
        <v>45369</v>
      </c>
      <c r="F2108" s="6">
        <v>17</v>
      </c>
      <c r="G2108" s="6">
        <v>32</v>
      </c>
      <c r="H2108">
        <v>45368</v>
      </c>
    </row>
    <row r="2109" spans="2:8" x14ac:dyDescent="0.25">
      <c r="B2109" s="3">
        <v>45371</v>
      </c>
      <c r="C2109" s="6">
        <v>19</v>
      </c>
      <c r="D2109" s="6">
        <v>29</v>
      </c>
      <c r="E2109">
        <v>45370</v>
      </c>
      <c r="F2109" s="6">
        <v>18</v>
      </c>
      <c r="G2109" s="6">
        <v>30</v>
      </c>
      <c r="H2109">
        <v>45369</v>
      </c>
    </row>
    <row r="2110" spans="2:8" x14ac:dyDescent="0.25">
      <c r="B2110" s="3">
        <v>45372</v>
      </c>
      <c r="C2110" s="6">
        <v>20</v>
      </c>
      <c r="D2110" s="6">
        <v>29</v>
      </c>
      <c r="E2110">
        <v>45371</v>
      </c>
      <c r="F2110" s="6">
        <v>19</v>
      </c>
      <c r="G2110" s="6">
        <v>30</v>
      </c>
      <c r="H2110">
        <v>45370</v>
      </c>
    </row>
    <row r="2111" spans="2:8" x14ac:dyDescent="0.25">
      <c r="B2111" s="3">
        <v>45373</v>
      </c>
      <c r="C2111" s="6">
        <v>21</v>
      </c>
      <c r="D2111" s="6">
        <v>29</v>
      </c>
      <c r="E2111">
        <v>45372</v>
      </c>
      <c r="F2111" s="6">
        <v>20</v>
      </c>
      <c r="G2111" s="6">
        <v>30</v>
      </c>
      <c r="H2111">
        <v>45371</v>
      </c>
    </row>
    <row r="2112" spans="2:8" x14ac:dyDescent="0.25">
      <c r="B2112" s="3">
        <v>45374</v>
      </c>
      <c r="D2112" s="6" t="s">
        <v>290</v>
      </c>
      <c r="E2112" t="s">
        <v>290</v>
      </c>
      <c r="G2112" s="6" t="s">
        <v>290</v>
      </c>
      <c r="H2112" t="s">
        <v>290</v>
      </c>
    </row>
    <row r="2113" spans="2:8" x14ac:dyDescent="0.25">
      <c r="B2113" s="3">
        <v>45375</v>
      </c>
      <c r="D2113" s="6" t="s">
        <v>290</v>
      </c>
      <c r="E2113" t="s">
        <v>290</v>
      </c>
      <c r="G2113" s="6" t="s">
        <v>290</v>
      </c>
      <c r="H2113" t="s">
        <v>290</v>
      </c>
    </row>
    <row r="2114" spans="2:8" x14ac:dyDescent="0.25">
      <c r="B2114" s="3">
        <v>45376</v>
      </c>
      <c r="C2114" s="6">
        <v>1</v>
      </c>
      <c r="D2114" s="6">
        <v>31</v>
      </c>
      <c r="E2114">
        <v>45383</v>
      </c>
      <c r="F2114" s="6">
        <v>21</v>
      </c>
      <c r="G2114" s="6">
        <v>32</v>
      </c>
      <c r="H2114">
        <v>45372</v>
      </c>
    </row>
    <row r="2115" spans="2:8" x14ac:dyDescent="0.25">
      <c r="B2115" s="3">
        <v>45377</v>
      </c>
      <c r="C2115" s="6">
        <v>2</v>
      </c>
      <c r="D2115" s="6">
        <v>29</v>
      </c>
      <c r="E2115">
        <v>45384</v>
      </c>
      <c r="F2115" s="6">
        <v>1</v>
      </c>
      <c r="G2115" s="6">
        <v>32</v>
      </c>
      <c r="H2115">
        <v>45383</v>
      </c>
    </row>
    <row r="2116" spans="2:8" x14ac:dyDescent="0.25">
      <c r="B2116" s="3">
        <v>45378</v>
      </c>
      <c r="C2116" s="6">
        <v>3</v>
      </c>
      <c r="D2116" s="6">
        <v>29</v>
      </c>
      <c r="E2116">
        <v>45385</v>
      </c>
      <c r="F2116" s="6">
        <v>2</v>
      </c>
      <c r="G2116" s="6">
        <v>30</v>
      </c>
      <c r="H2116">
        <v>45384</v>
      </c>
    </row>
    <row r="2117" spans="2:8" x14ac:dyDescent="0.25">
      <c r="B2117" s="3">
        <v>45379</v>
      </c>
      <c r="C2117" s="6">
        <v>4</v>
      </c>
      <c r="D2117" s="6">
        <v>29</v>
      </c>
      <c r="E2117">
        <v>45386</v>
      </c>
      <c r="F2117" s="6">
        <v>3</v>
      </c>
      <c r="G2117" s="6">
        <v>30</v>
      </c>
      <c r="H2117">
        <v>45385</v>
      </c>
    </row>
    <row r="2118" spans="2:8" x14ac:dyDescent="0.25">
      <c r="B2118" s="3">
        <v>45380</v>
      </c>
      <c r="D2118" s="6" t="s">
        <v>290</v>
      </c>
      <c r="E2118" t="s">
        <v>290</v>
      </c>
      <c r="G2118" s="6" t="s">
        <v>290</v>
      </c>
      <c r="H2118" t="s">
        <v>290</v>
      </c>
    </row>
    <row r="2119" spans="2:8" x14ac:dyDescent="0.25">
      <c r="B2119" s="3">
        <v>45381</v>
      </c>
      <c r="D2119" s="6" t="s">
        <v>290</v>
      </c>
      <c r="E2119" t="s">
        <v>290</v>
      </c>
      <c r="G2119" s="6" t="s">
        <v>290</v>
      </c>
      <c r="H2119" t="s">
        <v>290</v>
      </c>
    </row>
    <row r="2120" spans="2:8" x14ac:dyDescent="0.25">
      <c r="B2120" s="3">
        <v>45382</v>
      </c>
      <c r="D2120" s="6" t="s">
        <v>290</v>
      </c>
      <c r="E2120" t="s">
        <v>290</v>
      </c>
      <c r="G2120" s="6" t="s">
        <v>290</v>
      </c>
      <c r="H2120" t="s">
        <v>290</v>
      </c>
    </row>
    <row r="2121" spans="2:8" x14ac:dyDescent="0.25">
      <c r="B2121" s="3">
        <v>45383</v>
      </c>
      <c r="C2121" s="6">
        <v>5</v>
      </c>
      <c r="D2121" s="6">
        <v>32</v>
      </c>
      <c r="E2121">
        <v>45387</v>
      </c>
      <c r="F2121" s="6">
        <v>4</v>
      </c>
      <c r="G2121" s="6">
        <v>32</v>
      </c>
      <c r="H2121">
        <v>45386</v>
      </c>
    </row>
    <row r="2122" spans="2:8" x14ac:dyDescent="0.25">
      <c r="B2122" s="3">
        <v>45384</v>
      </c>
      <c r="C2122" s="6">
        <v>6</v>
      </c>
      <c r="D2122" s="6">
        <v>32</v>
      </c>
      <c r="E2122">
        <v>45388</v>
      </c>
      <c r="F2122" s="6">
        <v>5</v>
      </c>
      <c r="G2122" s="6">
        <v>32</v>
      </c>
      <c r="H2122">
        <v>45387</v>
      </c>
    </row>
    <row r="2123" spans="2:8" x14ac:dyDescent="0.25">
      <c r="B2123" s="3">
        <v>45385</v>
      </c>
      <c r="C2123" s="6">
        <v>7</v>
      </c>
      <c r="D2123" s="6">
        <v>30</v>
      </c>
      <c r="E2123">
        <v>45389</v>
      </c>
      <c r="F2123" s="6">
        <v>6</v>
      </c>
      <c r="G2123" s="6">
        <v>30</v>
      </c>
      <c r="H2123">
        <v>45388</v>
      </c>
    </row>
    <row r="2124" spans="2:8" x14ac:dyDescent="0.25">
      <c r="B2124" s="3">
        <v>45386</v>
      </c>
      <c r="C2124" s="6">
        <v>8</v>
      </c>
      <c r="D2124" s="6">
        <v>30</v>
      </c>
      <c r="E2124">
        <v>45390</v>
      </c>
      <c r="F2124" s="6">
        <v>7</v>
      </c>
      <c r="G2124" s="6">
        <v>30</v>
      </c>
      <c r="H2124">
        <v>45389</v>
      </c>
    </row>
    <row r="2125" spans="2:8" x14ac:dyDescent="0.25">
      <c r="B2125" s="3">
        <v>45387</v>
      </c>
      <c r="C2125" s="6">
        <v>9</v>
      </c>
      <c r="D2125" s="6">
        <v>30</v>
      </c>
      <c r="E2125">
        <v>45391</v>
      </c>
      <c r="F2125" s="6">
        <v>8</v>
      </c>
      <c r="G2125" s="6">
        <v>30</v>
      </c>
      <c r="H2125">
        <v>45390</v>
      </c>
    </row>
    <row r="2126" spans="2:8" x14ac:dyDescent="0.25">
      <c r="B2126" s="3">
        <v>45388</v>
      </c>
      <c r="D2126" s="6" t="s">
        <v>290</v>
      </c>
      <c r="E2126" t="s">
        <v>290</v>
      </c>
      <c r="G2126" s="6" t="s">
        <v>290</v>
      </c>
      <c r="H2126" t="s">
        <v>290</v>
      </c>
    </row>
    <row r="2127" spans="2:8" x14ac:dyDescent="0.25">
      <c r="B2127" s="3">
        <v>45389</v>
      </c>
      <c r="D2127" s="6" t="s">
        <v>290</v>
      </c>
      <c r="E2127" t="s">
        <v>290</v>
      </c>
      <c r="G2127" s="6" t="s">
        <v>290</v>
      </c>
      <c r="H2127" t="s">
        <v>290</v>
      </c>
    </row>
    <row r="2128" spans="2:8" x14ac:dyDescent="0.25">
      <c r="B2128" s="3">
        <v>45390</v>
      </c>
      <c r="C2128" s="6">
        <v>10</v>
      </c>
      <c r="D2128" s="6">
        <v>32</v>
      </c>
      <c r="E2128">
        <v>45392</v>
      </c>
      <c r="F2128" s="6">
        <v>9</v>
      </c>
      <c r="G2128" s="6">
        <v>32</v>
      </c>
      <c r="H2128">
        <v>45391</v>
      </c>
    </row>
    <row r="2129" spans="2:8" x14ac:dyDescent="0.25">
      <c r="B2129" s="3">
        <v>45391</v>
      </c>
      <c r="C2129" s="6">
        <v>11</v>
      </c>
      <c r="D2129" s="6">
        <v>32</v>
      </c>
      <c r="E2129">
        <v>45393</v>
      </c>
      <c r="F2129" s="6">
        <v>10</v>
      </c>
      <c r="G2129" s="6">
        <v>32</v>
      </c>
      <c r="H2129">
        <v>45392</v>
      </c>
    </row>
    <row r="2130" spans="2:8" x14ac:dyDescent="0.25">
      <c r="B2130" s="3">
        <v>45392</v>
      </c>
      <c r="C2130" s="6">
        <v>12</v>
      </c>
      <c r="D2130" s="6">
        <v>30</v>
      </c>
      <c r="E2130">
        <v>45394</v>
      </c>
      <c r="F2130" s="6">
        <v>11</v>
      </c>
      <c r="G2130" s="6">
        <v>30</v>
      </c>
      <c r="H2130">
        <v>45393</v>
      </c>
    </row>
    <row r="2131" spans="2:8" x14ac:dyDescent="0.25">
      <c r="B2131" s="3">
        <v>45393</v>
      </c>
      <c r="C2131" s="6">
        <v>13</v>
      </c>
      <c r="D2131" s="6">
        <v>30</v>
      </c>
      <c r="E2131">
        <v>45395</v>
      </c>
      <c r="F2131" s="6">
        <v>12</v>
      </c>
      <c r="G2131" s="6">
        <v>30</v>
      </c>
      <c r="H2131">
        <v>45394</v>
      </c>
    </row>
    <row r="2132" spans="2:8" x14ac:dyDescent="0.25">
      <c r="B2132" s="3">
        <v>45394</v>
      </c>
      <c r="C2132" s="6">
        <v>14</v>
      </c>
      <c r="D2132" s="6">
        <v>30</v>
      </c>
      <c r="E2132">
        <v>45396</v>
      </c>
      <c r="F2132" s="6">
        <v>13</v>
      </c>
      <c r="G2132" s="6">
        <v>30</v>
      </c>
      <c r="H2132">
        <v>45395</v>
      </c>
    </row>
    <row r="2133" spans="2:8" x14ac:dyDescent="0.25">
      <c r="B2133" s="3">
        <v>45395</v>
      </c>
      <c r="D2133" s="6" t="s">
        <v>290</v>
      </c>
      <c r="E2133" t="s">
        <v>290</v>
      </c>
      <c r="G2133" s="6" t="s">
        <v>290</v>
      </c>
      <c r="H2133" t="s">
        <v>290</v>
      </c>
    </row>
    <row r="2134" spans="2:8" x14ac:dyDescent="0.25">
      <c r="B2134" s="3">
        <v>45396</v>
      </c>
      <c r="D2134" s="6" t="s">
        <v>290</v>
      </c>
      <c r="E2134" t="s">
        <v>290</v>
      </c>
      <c r="G2134" s="6" t="s">
        <v>290</v>
      </c>
      <c r="H2134" t="s">
        <v>290</v>
      </c>
    </row>
    <row r="2135" spans="2:8" x14ac:dyDescent="0.25">
      <c r="B2135" s="3">
        <v>45397</v>
      </c>
      <c r="C2135" s="6">
        <v>15</v>
      </c>
      <c r="D2135" s="6">
        <v>32</v>
      </c>
      <c r="E2135">
        <v>45397</v>
      </c>
      <c r="F2135" s="6">
        <v>14</v>
      </c>
      <c r="G2135" s="6">
        <v>32</v>
      </c>
      <c r="H2135">
        <v>45396</v>
      </c>
    </row>
    <row r="2136" spans="2:8" x14ac:dyDescent="0.25">
      <c r="B2136" s="3">
        <v>45398</v>
      </c>
      <c r="C2136" s="6">
        <v>16</v>
      </c>
      <c r="D2136" s="6">
        <v>32</v>
      </c>
      <c r="E2136">
        <v>45398</v>
      </c>
      <c r="F2136" s="6">
        <v>15</v>
      </c>
      <c r="G2136" s="6">
        <v>32</v>
      </c>
      <c r="H2136">
        <v>45397</v>
      </c>
    </row>
    <row r="2137" spans="2:8" x14ac:dyDescent="0.25">
      <c r="B2137" s="3">
        <v>45399</v>
      </c>
      <c r="C2137" s="6">
        <v>17</v>
      </c>
      <c r="D2137" s="6">
        <v>30</v>
      </c>
      <c r="E2137">
        <v>45399</v>
      </c>
      <c r="F2137" s="6">
        <v>16</v>
      </c>
      <c r="G2137" s="6">
        <v>30</v>
      </c>
      <c r="H2137">
        <v>45398</v>
      </c>
    </row>
    <row r="2138" spans="2:8" x14ac:dyDescent="0.25">
      <c r="B2138" s="3">
        <v>45400</v>
      </c>
      <c r="C2138" s="6">
        <v>18</v>
      </c>
      <c r="D2138" s="6">
        <v>30</v>
      </c>
      <c r="E2138">
        <v>45400</v>
      </c>
      <c r="F2138" s="6">
        <v>17</v>
      </c>
      <c r="G2138" s="6">
        <v>30</v>
      </c>
      <c r="H2138">
        <v>45399</v>
      </c>
    </row>
    <row r="2139" spans="2:8" x14ac:dyDescent="0.25">
      <c r="B2139" s="3">
        <v>45401</v>
      </c>
      <c r="C2139" s="6">
        <v>19</v>
      </c>
      <c r="D2139" s="6">
        <v>30</v>
      </c>
      <c r="E2139">
        <v>45401</v>
      </c>
      <c r="F2139" s="6">
        <v>18</v>
      </c>
      <c r="G2139" s="6">
        <v>30</v>
      </c>
      <c r="H2139">
        <v>45400</v>
      </c>
    </row>
    <row r="2140" spans="2:8" x14ac:dyDescent="0.25">
      <c r="B2140" s="3">
        <v>45402</v>
      </c>
      <c r="D2140" s="6" t="s">
        <v>290</v>
      </c>
      <c r="E2140" t="s">
        <v>290</v>
      </c>
      <c r="G2140" s="6" t="s">
        <v>290</v>
      </c>
      <c r="H2140" t="s">
        <v>290</v>
      </c>
    </row>
    <row r="2141" spans="2:8" x14ac:dyDescent="0.25">
      <c r="B2141" s="3">
        <v>45403</v>
      </c>
      <c r="D2141" s="6" t="s">
        <v>290</v>
      </c>
      <c r="E2141" t="s">
        <v>290</v>
      </c>
      <c r="G2141" s="6" t="s">
        <v>290</v>
      </c>
      <c r="H2141" t="s">
        <v>290</v>
      </c>
    </row>
    <row r="2142" spans="2:8" x14ac:dyDescent="0.25">
      <c r="B2142" s="3">
        <v>45404</v>
      </c>
      <c r="C2142" s="6">
        <v>20</v>
      </c>
      <c r="D2142" s="6">
        <v>32</v>
      </c>
      <c r="E2142">
        <v>45402</v>
      </c>
      <c r="F2142" s="6">
        <v>19</v>
      </c>
      <c r="G2142" s="6">
        <v>32</v>
      </c>
      <c r="H2142">
        <v>45401</v>
      </c>
    </row>
    <row r="2143" spans="2:8" x14ac:dyDescent="0.25">
      <c r="B2143" s="3">
        <v>45405</v>
      </c>
      <c r="C2143" s="6">
        <v>21</v>
      </c>
      <c r="D2143" s="6">
        <v>32</v>
      </c>
      <c r="E2143">
        <v>45403</v>
      </c>
      <c r="F2143" s="6">
        <v>20</v>
      </c>
      <c r="G2143" s="6">
        <v>32</v>
      </c>
      <c r="H2143">
        <v>45402</v>
      </c>
    </row>
    <row r="2144" spans="2:8" x14ac:dyDescent="0.25">
      <c r="B2144" s="3">
        <v>45406</v>
      </c>
      <c r="C2144" s="6">
        <v>1</v>
      </c>
      <c r="D2144" s="6">
        <v>30</v>
      </c>
      <c r="E2144">
        <v>45413</v>
      </c>
      <c r="F2144" s="6">
        <v>21</v>
      </c>
      <c r="G2144" s="6">
        <v>30</v>
      </c>
      <c r="H2144">
        <v>45403</v>
      </c>
    </row>
    <row r="2145" spans="2:8" x14ac:dyDescent="0.25">
      <c r="B2145" s="3">
        <v>45407</v>
      </c>
      <c r="C2145" s="6">
        <v>2</v>
      </c>
      <c r="D2145" s="6">
        <v>30</v>
      </c>
      <c r="E2145">
        <v>45414</v>
      </c>
      <c r="F2145" s="6">
        <v>1</v>
      </c>
      <c r="G2145" s="6">
        <v>30</v>
      </c>
      <c r="H2145">
        <v>45413</v>
      </c>
    </row>
    <row r="2146" spans="2:8" x14ac:dyDescent="0.25">
      <c r="B2146" s="3">
        <v>45408</v>
      </c>
      <c r="C2146" s="6">
        <v>3</v>
      </c>
      <c r="D2146" s="6">
        <v>30</v>
      </c>
      <c r="E2146">
        <v>45415</v>
      </c>
      <c r="F2146" s="6">
        <v>2</v>
      </c>
      <c r="G2146" s="6">
        <v>30</v>
      </c>
      <c r="H2146">
        <v>45414</v>
      </c>
    </row>
    <row r="2147" spans="2:8" x14ac:dyDescent="0.25">
      <c r="B2147" s="3">
        <v>45409</v>
      </c>
      <c r="D2147" s="6" t="s">
        <v>290</v>
      </c>
      <c r="E2147" t="s">
        <v>290</v>
      </c>
      <c r="G2147" s="6" t="s">
        <v>290</v>
      </c>
      <c r="H2147" t="s">
        <v>290</v>
      </c>
    </row>
    <row r="2148" spans="2:8" x14ac:dyDescent="0.25">
      <c r="B2148" s="3">
        <v>45410</v>
      </c>
      <c r="D2148" s="6" t="s">
        <v>290</v>
      </c>
      <c r="E2148" t="s">
        <v>290</v>
      </c>
      <c r="G2148" s="6" t="s">
        <v>290</v>
      </c>
      <c r="H2148" t="s">
        <v>290</v>
      </c>
    </row>
    <row r="2149" spans="2:8" x14ac:dyDescent="0.25">
      <c r="B2149" s="3">
        <v>45411</v>
      </c>
      <c r="C2149" s="6">
        <v>4</v>
      </c>
      <c r="D2149" s="6">
        <v>32</v>
      </c>
      <c r="E2149">
        <v>45416</v>
      </c>
      <c r="F2149" s="6">
        <v>3</v>
      </c>
      <c r="G2149" s="6">
        <v>32</v>
      </c>
      <c r="H2149">
        <v>45415</v>
      </c>
    </row>
    <row r="2150" spans="2:8" x14ac:dyDescent="0.25">
      <c r="B2150" s="3">
        <v>45412</v>
      </c>
      <c r="C2150" s="6">
        <v>5</v>
      </c>
      <c r="D2150" s="6">
        <v>29</v>
      </c>
      <c r="E2150">
        <v>45417</v>
      </c>
      <c r="F2150" s="6">
        <v>4</v>
      </c>
      <c r="G2150" s="6">
        <v>29</v>
      </c>
      <c r="H2150">
        <v>45416</v>
      </c>
    </row>
    <row r="2151" spans="2:8" x14ac:dyDescent="0.25">
      <c r="B2151" s="3">
        <v>45413</v>
      </c>
      <c r="C2151" s="6">
        <v>6</v>
      </c>
      <c r="D2151" s="6">
        <v>29</v>
      </c>
      <c r="E2151">
        <v>45418</v>
      </c>
      <c r="F2151" s="6">
        <v>5</v>
      </c>
      <c r="G2151" s="6">
        <v>29</v>
      </c>
      <c r="H2151">
        <v>45417</v>
      </c>
    </row>
    <row r="2152" spans="2:8" x14ac:dyDescent="0.25">
      <c r="B2152" s="3">
        <v>45414</v>
      </c>
      <c r="C2152" s="6">
        <v>7</v>
      </c>
      <c r="D2152" s="6">
        <v>29</v>
      </c>
      <c r="E2152">
        <v>45419</v>
      </c>
      <c r="F2152" s="6">
        <v>6</v>
      </c>
      <c r="G2152" s="6">
        <v>29</v>
      </c>
      <c r="H2152">
        <v>45418</v>
      </c>
    </row>
    <row r="2153" spans="2:8" x14ac:dyDescent="0.25">
      <c r="B2153" s="3">
        <v>45415</v>
      </c>
      <c r="C2153" s="6">
        <v>8</v>
      </c>
      <c r="D2153" s="6">
        <v>29</v>
      </c>
      <c r="E2153">
        <v>45420</v>
      </c>
      <c r="F2153" s="6">
        <v>7</v>
      </c>
      <c r="G2153" s="6">
        <v>29</v>
      </c>
      <c r="H2153">
        <v>45419</v>
      </c>
    </row>
    <row r="2154" spans="2:8" x14ac:dyDescent="0.25">
      <c r="B2154" s="3">
        <v>45416</v>
      </c>
      <c r="D2154" s="6" t="s">
        <v>290</v>
      </c>
      <c r="E2154" t="s">
        <v>290</v>
      </c>
      <c r="G2154" s="6" t="s">
        <v>290</v>
      </c>
      <c r="H2154" t="s">
        <v>290</v>
      </c>
    </row>
    <row r="2155" spans="2:8" x14ac:dyDescent="0.25">
      <c r="B2155" s="3">
        <v>45417</v>
      </c>
      <c r="D2155" s="6" t="s">
        <v>290</v>
      </c>
      <c r="E2155" t="s">
        <v>290</v>
      </c>
      <c r="G2155" s="6" t="s">
        <v>290</v>
      </c>
      <c r="H2155" t="s">
        <v>290</v>
      </c>
    </row>
    <row r="2156" spans="2:8" x14ac:dyDescent="0.25">
      <c r="B2156" s="3">
        <v>45418</v>
      </c>
      <c r="C2156" s="6">
        <v>9</v>
      </c>
      <c r="D2156" s="6">
        <v>31</v>
      </c>
      <c r="E2156">
        <v>45421</v>
      </c>
      <c r="F2156" s="6">
        <v>8</v>
      </c>
      <c r="G2156" s="6">
        <v>31</v>
      </c>
      <c r="H2156">
        <v>45420</v>
      </c>
    </row>
    <row r="2157" spans="2:8" x14ac:dyDescent="0.25">
      <c r="B2157" s="3">
        <v>45419</v>
      </c>
      <c r="C2157" s="6">
        <v>10</v>
      </c>
      <c r="D2157" s="6">
        <v>29</v>
      </c>
      <c r="E2157">
        <v>45422</v>
      </c>
      <c r="F2157" s="6">
        <v>9</v>
      </c>
      <c r="G2157" s="6">
        <v>29</v>
      </c>
      <c r="H2157">
        <v>45421</v>
      </c>
    </row>
    <row r="2158" spans="2:8" x14ac:dyDescent="0.25">
      <c r="B2158" s="3">
        <v>45420</v>
      </c>
      <c r="C2158" s="6">
        <v>11</v>
      </c>
      <c r="D2158" s="6">
        <v>29</v>
      </c>
      <c r="E2158">
        <v>45423</v>
      </c>
      <c r="F2158" s="6">
        <v>10</v>
      </c>
      <c r="G2158" s="6">
        <v>29</v>
      </c>
      <c r="H2158">
        <v>45422</v>
      </c>
    </row>
    <row r="2159" spans="2:8" x14ac:dyDescent="0.25">
      <c r="B2159" s="3">
        <v>45421</v>
      </c>
      <c r="C2159" s="6">
        <v>12</v>
      </c>
      <c r="D2159" s="6">
        <v>29</v>
      </c>
      <c r="E2159">
        <v>45424</v>
      </c>
      <c r="F2159" s="6">
        <v>11</v>
      </c>
      <c r="G2159" s="6">
        <v>29</v>
      </c>
      <c r="H2159">
        <v>45423</v>
      </c>
    </row>
    <row r="2160" spans="2:8" x14ac:dyDescent="0.25">
      <c r="B2160" s="3">
        <v>45422</v>
      </c>
      <c r="C2160" s="6">
        <v>13</v>
      </c>
      <c r="D2160" s="6">
        <v>29</v>
      </c>
      <c r="E2160">
        <v>45425</v>
      </c>
      <c r="F2160" s="6">
        <v>12</v>
      </c>
      <c r="G2160" s="6">
        <v>29</v>
      </c>
      <c r="H2160">
        <v>45424</v>
      </c>
    </row>
    <row r="2161" spans="2:8" x14ac:dyDescent="0.25">
      <c r="B2161" s="3">
        <v>45423</v>
      </c>
      <c r="D2161" s="6" t="s">
        <v>290</v>
      </c>
      <c r="E2161" t="s">
        <v>290</v>
      </c>
      <c r="G2161" s="6" t="s">
        <v>290</v>
      </c>
      <c r="H2161" t="s">
        <v>290</v>
      </c>
    </row>
    <row r="2162" spans="2:8" x14ac:dyDescent="0.25">
      <c r="B2162" s="3">
        <v>45424</v>
      </c>
      <c r="D2162" s="6" t="s">
        <v>290</v>
      </c>
      <c r="E2162" t="s">
        <v>290</v>
      </c>
      <c r="G2162" s="6" t="s">
        <v>290</v>
      </c>
      <c r="H2162" t="s">
        <v>290</v>
      </c>
    </row>
    <row r="2163" spans="2:8" x14ac:dyDescent="0.25">
      <c r="B2163" s="3">
        <v>45425</v>
      </c>
      <c r="C2163" s="6">
        <v>14</v>
      </c>
      <c r="D2163" s="6">
        <v>31</v>
      </c>
      <c r="E2163">
        <v>45426</v>
      </c>
      <c r="F2163" s="6">
        <v>13</v>
      </c>
      <c r="G2163" s="6">
        <v>31</v>
      </c>
      <c r="H2163">
        <v>45425</v>
      </c>
    </row>
    <row r="2164" spans="2:8" x14ac:dyDescent="0.25">
      <c r="B2164" s="3">
        <v>45426</v>
      </c>
      <c r="C2164" s="6">
        <v>15</v>
      </c>
      <c r="D2164" s="6">
        <v>29</v>
      </c>
      <c r="E2164">
        <v>45427</v>
      </c>
      <c r="F2164" s="6">
        <v>14</v>
      </c>
      <c r="G2164" s="6">
        <v>29</v>
      </c>
      <c r="H2164">
        <v>45426</v>
      </c>
    </row>
    <row r="2165" spans="2:8" x14ac:dyDescent="0.25">
      <c r="B2165" s="3">
        <v>45427</v>
      </c>
      <c r="C2165" s="6">
        <v>16</v>
      </c>
      <c r="D2165" s="6">
        <v>29</v>
      </c>
      <c r="E2165">
        <v>45428</v>
      </c>
      <c r="F2165" s="6">
        <v>15</v>
      </c>
      <c r="G2165" s="6">
        <v>29</v>
      </c>
      <c r="H2165">
        <v>45427</v>
      </c>
    </row>
    <row r="2166" spans="2:8" x14ac:dyDescent="0.25">
      <c r="B2166" s="3">
        <v>45428</v>
      </c>
      <c r="C2166" s="6">
        <v>17</v>
      </c>
      <c r="D2166" s="6">
        <v>29</v>
      </c>
      <c r="E2166">
        <v>45429</v>
      </c>
      <c r="F2166" s="6">
        <v>16</v>
      </c>
      <c r="G2166" s="6">
        <v>29</v>
      </c>
      <c r="H2166">
        <v>45428</v>
      </c>
    </row>
    <row r="2167" spans="2:8" x14ac:dyDescent="0.25">
      <c r="B2167" s="3">
        <v>45429</v>
      </c>
      <c r="C2167" s="6">
        <v>18</v>
      </c>
      <c r="D2167" s="6">
        <v>29</v>
      </c>
      <c r="E2167">
        <v>45430</v>
      </c>
      <c r="F2167" s="6">
        <v>17</v>
      </c>
      <c r="G2167" s="6">
        <v>29</v>
      </c>
      <c r="H2167">
        <v>45429</v>
      </c>
    </row>
    <row r="2168" spans="2:8" x14ac:dyDescent="0.25">
      <c r="B2168" s="3">
        <v>45430</v>
      </c>
      <c r="D2168" s="6" t="s">
        <v>290</v>
      </c>
      <c r="E2168" t="s">
        <v>290</v>
      </c>
      <c r="G2168" s="6" t="s">
        <v>290</v>
      </c>
      <c r="H2168" t="s">
        <v>290</v>
      </c>
    </row>
    <row r="2169" spans="2:8" x14ac:dyDescent="0.25">
      <c r="B2169" s="3">
        <v>45431</v>
      </c>
      <c r="D2169" s="6" t="s">
        <v>290</v>
      </c>
      <c r="E2169" t="s">
        <v>290</v>
      </c>
      <c r="G2169" s="6" t="s">
        <v>290</v>
      </c>
      <c r="H2169" t="s">
        <v>290</v>
      </c>
    </row>
    <row r="2170" spans="2:8" x14ac:dyDescent="0.25">
      <c r="B2170" s="3">
        <v>45432</v>
      </c>
      <c r="C2170" s="6">
        <v>19</v>
      </c>
      <c r="D2170" s="6">
        <v>31</v>
      </c>
      <c r="E2170">
        <v>45431</v>
      </c>
      <c r="F2170" s="6">
        <v>18</v>
      </c>
      <c r="G2170" s="6">
        <v>31</v>
      </c>
      <c r="H2170">
        <v>45430</v>
      </c>
    </row>
    <row r="2171" spans="2:8" x14ac:dyDescent="0.25">
      <c r="B2171" s="3">
        <v>45433</v>
      </c>
      <c r="C2171" s="6">
        <v>20</v>
      </c>
      <c r="D2171" s="6">
        <v>29</v>
      </c>
      <c r="E2171">
        <v>45432</v>
      </c>
      <c r="F2171" s="6">
        <v>19</v>
      </c>
      <c r="G2171" s="6">
        <v>29</v>
      </c>
      <c r="H2171">
        <v>45431</v>
      </c>
    </row>
    <row r="2172" spans="2:8" x14ac:dyDescent="0.25">
      <c r="B2172" s="3">
        <v>45434</v>
      </c>
      <c r="C2172" s="6">
        <v>21</v>
      </c>
      <c r="D2172" s="6">
        <v>29</v>
      </c>
      <c r="E2172">
        <v>45433</v>
      </c>
      <c r="F2172" s="6">
        <v>20</v>
      </c>
      <c r="G2172" s="6">
        <v>29</v>
      </c>
      <c r="H2172">
        <v>45432</v>
      </c>
    </row>
    <row r="2173" spans="2:8" x14ac:dyDescent="0.25">
      <c r="B2173" s="3">
        <v>45435</v>
      </c>
      <c r="C2173" s="6">
        <v>1</v>
      </c>
      <c r="D2173" s="6">
        <v>29</v>
      </c>
      <c r="E2173">
        <v>45444</v>
      </c>
      <c r="F2173" s="6">
        <v>21</v>
      </c>
      <c r="G2173" s="6">
        <v>29</v>
      </c>
      <c r="H2173">
        <v>45433</v>
      </c>
    </row>
    <row r="2174" spans="2:8" x14ac:dyDescent="0.25">
      <c r="B2174" s="3">
        <v>45436</v>
      </c>
      <c r="C2174" s="6">
        <v>2</v>
      </c>
      <c r="D2174" s="6">
        <v>29</v>
      </c>
      <c r="E2174">
        <v>45445</v>
      </c>
      <c r="F2174" s="6">
        <v>1</v>
      </c>
      <c r="G2174" s="6">
        <v>29</v>
      </c>
      <c r="H2174">
        <v>45444</v>
      </c>
    </row>
    <row r="2175" spans="2:8" x14ac:dyDescent="0.25">
      <c r="B2175" s="3">
        <v>45437</v>
      </c>
      <c r="D2175" s="6" t="s">
        <v>290</v>
      </c>
      <c r="E2175" t="s">
        <v>290</v>
      </c>
      <c r="G2175" s="6" t="s">
        <v>290</v>
      </c>
      <c r="H2175" t="s">
        <v>290</v>
      </c>
    </row>
    <row r="2176" spans="2:8" x14ac:dyDescent="0.25">
      <c r="B2176" s="3">
        <v>45438</v>
      </c>
      <c r="D2176" s="6" t="s">
        <v>290</v>
      </c>
      <c r="E2176" t="s">
        <v>290</v>
      </c>
      <c r="G2176" s="6" t="s">
        <v>290</v>
      </c>
      <c r="H2176" t="s">
        <v>290</v>
      </c>
    </row>
    <row r="2177" spans="2:8" x14ac:dyDescent="0.25">
      <c r="B2177" s="3">
        <v>45439</v>
      </c>
      <c r="D2177" s="6" t="s">
        <v>290</v>
      </c>
      <c r="E2177" t="s">
        <v>290</v>
      </c>
      <c r="G2177" s="6" t="s">
        <v>290</v>
      </c>
      <c r="H2177" t="s">
        <v>290</v>
      </c>
    </row>
    <row r="2178" spans="2:8" x14ac:dyDescent="0.25">
      <c r="B2178" s="3">
        <v>45440</v>
      </c>
      <c r="C2178" s="6">
        <v>3</v>
      </c>
      <c r="D2178" s="6">
        <v>32</v>
      </c>
      <c r="E2178">
        <v>45446</v>
      </c>
      <c r="F2178" s="6">
        <v>2</v>
      </c>
      <c r="G2178" s="6">
        <v>32</v>
      </c>
      <c r="H2178">
        <v>45445</v>
      </c>
    </row>
    <row r="2179" spans="2:8" x14ac:dyDescent="0.25">
      <c r="B2179" s="3">
        <v>45441</v>
      </c>
      <c r="C2179" s="6">
        <v>4</v>
      </c>
      <c r="D2179" s="6">
        <v>30</v>
      </c>
      <c r="E2179">
        <v>45447</v>
      </c>
      <c r="F2179" s="6">
        <v>3</v>
      </c>
      <c r="G2179" s="6">
        <v>30</v>
      </c>
      <c r="H2179">
        <v>45446</v>
      </c>
    </row>
    <row r="2180" spans="2:8" x14ac:dyDescent="0.25">
      <c r="B2180" s="3">
        <v>45442</v>
      </c>
      <c r="C2180" s="6">
        <v>5</v>
      </c>
      <c r="D2180" s="6">
        <v>30</v>
      </c>
      <c r="E2180">
        <v>45448</v>
      </c>
      <c r="F2180" s="6">
        <v>4</v>
      </c>
      <c r="G2180" s="6">
        <v>30</v>
      </c>
      <c r="H2180">
        <v>45447</v>
      </c>
    </row>
    <row r="2181" spans="2:8" x14ac:dyDescent="0.25">
      <c r="B2181" s="3">
        <v>45443</v>
      </c>
      <c r="C2181" s="6">
        <v>6</v>
      </c>
      <c r="D2181" s="6">
        <v>30</v>
      </c>
      <c r="E2181">
        <v>45449</v>
      </c>
      <c r="F2181" s="6">
        <v>5</v>
      </c>
      <c r="G2181" s="6">
        <v>30</v>
      </c>
      <c r="H2181">
        <v>45448</v>
      </c>
    </row>
    <row r="2182" spans="2:8" x14ac:dyDescent="0.25">
      <c r="B2182" s="3">
        <v>45444</v>
      </c>
      <c r="D2182" s="6" t="s">
        <v>290</v>
      </c>
      <c r="E2182" t="s">
        <v>290</v>
      </c>
      <c r="G2182" s="6" t="s">
        <v>290</v>
      </c>
      <c r="H2182" t="s">
        <v>290</v>
      </c>
    </row>
    <row r="2183" spans="2:8" x14ac:dyDescent="0.25">
      <c r="B2183" s="3">
        <v>45445</v>
      </c>
      <c r="D2183" s="6" t="s">
        <v>290</v>
      </c>
      <c r="E2183" t="s">
        <v>290</v>
      </c>
      <c r="G2183" s="6" t="s">
        <v>290</v>
      </c>
      <c r="H2183" t="s">
        <v>290</v>
      </c>
    </row>
    <row r="2184" spans="2:8" x14ac:dyDescent="0.25">
      <c r="B2184" s="3">
        <v>45446</v>
      </c>
      <c r="C2184" s="6">
        <v>7</v>
      </c>
      <c r="D2184" s="6">
        <v>32</v>
      </c>
      <c r="E2184">
        <v>45450</v>
      </c>
      <c r="F2184" s="6">
        <v>6</v>
      </c>
      <c r="G2184" s="6">
        <v>32</v>
      </c>
      <c r="H2184">
        <v>45449</v>
      </c>
    </row>
    <row r="2185" spans="2:8" x14ac:dyDescent="0.25">
      <c r="B2185" s="3">
        <v>45447</v>
      </c>
      <c r="C2185" s="6">
        <v>8</v>
      </c>
      <c r="D2185" s="6">
        <v>32</v>
      </c>
      <c r="E2185">
        <v>45451</v>
      </c>
      <c r="F2185" s="6">
        <v>7</v>
      </c>
      <c r="G2185" s="6">
        <v>32</v>
      </c>
      <c r="H2185">
        <v>45450</v>
      </c>
    </row>
    <row r="2186" spans="2:8" x14ac:dyDescent="0.25">
      <c r="B2186" s="3">
        <v>45448</v>
      </c>
      <c r="C2186" s="6">
        <v>9</v>
      </c>
      <c r="D2186" s="6">
        <v>30</v>
      </c>
      <c r="E2186">
        <v>45452</v>
      </c>
      <c r="F2186" s="6">
        <v>8</v>
      </c>
      <c r="G2186" s="6">
        <v>30</v>
      </c>
      <c r="H2186">
        <v>45451</v>
      </c>
    </row>
    <row r="2187" spans="2:8" x14ac:dyDescent="0.25">
      <c r="B2187" s="3">
        <v>45449</v>
      </c>
      <c r="C2187" s="6">
        <v>10</v>
      </c>
      <c r="D2187" s="6">
        <v>30</v>
      </c>
      <c r="E2187">
        <v>45453</v>
      </c>
      <c r="F2187" s="6">
        <v>9</v>
      </c>
      <c r="G2187" s="6">
        <v>30</v>
      </c>
      <c r="H2187">
        <v>45452</v>
      </c>
    </row>
    <row r="2188" spans="2:8" x14ac:dyDescent="0.25">
      <c r="B2188" s="3">
        <v>45450</v>
      </c>
      <c r="C2188" s="6">
        <v>11</v>
      </c>
      <c r="D2188" s="6">
        <v>30</v>
      </c>
      <c r="E2188">
        <v>45454</v>
      </c>
      <c r="F2188" s="6">
        <v>10</v>
      </c>
      <c r="G2188" s="6">
        <v>30</v>
      </c>
      <c r="H2188">
        <v>45453</v>
      </c>
    </row>
    <row r="2189" spans="2:8" x14ac:dyDescent="0.25">
      <c r="B2189" s="3">
        <v>45451</v>
      </c>
      <c r="D2189" s="6" t="s">
        <v>290</v>
      </c>
      <c r="E2189" t="s">
        <v>290</v>
      </c>
      <c r="G2189" s="6" t="s">
        <v>290</v>
      </c>
      <c r="H2189" t="s">
        <v>290</v>
      </c>
    </row>
    <row r="2190" spans="2:8" x14ac:dyDescent="0.25">
      <c r="B2190" s="3">
        <v>45452</v>
      </c>
      <c r="D2190" s="6" t="s">
        <v>290</v>
      </c>
      <c r="E2190" t="s">
        <v>290</v>
      </c>
      <c r="G2190" s="6" t="s">
        <v>290</v>
      </c>
      <c r="H2190" t="s">
        <v>290</v>
      </c>
    </row>
    <row r="2191" spans="2:8" x14ac:dyDescent="0.25">
      <c r="B2191" s="3">
        <v>45453</v>
      </c>
      <c r="C2191" s="6">
        <v>12</v>
      </c>
      <c r="D2191" s="6">
        <v>32</v>
      </c>
      <c r="E2191">
        <v>45455</v>
      </c>
      <c r="F2191" s="6">
        <v>11</v>
      </c>
      <c r="G2191" s="6">
        <v>32</v>
      </c>
      <c r="H2191">
        <v>45454</v>
      </c>
    </row>
    <row r="2192" spans="2:8" x14ac:dyDescent="0.25">
      <c r="B2192" s="3">
        <v>45454</v>
      </c>
      <c r="C2192" s="6">
        <v>13</v>
      </c>
      <c r="D2192" s="6">
        <v>32</v>
      </c>
      <c r="E2192">
        <v>45456</v>
      </c>
      <c r="F2192" s="6">
        <v>12</v>
      </c>
      <c r="G2192" s="6">
        <v>32</v>
      </c>
      <c r="H2192">
        <v>45455</v>
      </c>
    </row>
    <row r="2193" spans="2:8" x14ac:dyDescent="0.25">
      <c r="B2193" s="3">
        <v>45455</v>
      </c>
      <c r="C2193" s="6">
        <v>14</v>
      </c>
      <c r="D2193" s="6">
        <v>30</v>
      </c>
      <c r="E2193">
        <v>45457</v>
      </c>
      <c r="F2193" s="6">
        <v>13</v>
      </c>
      <c r="G2193" s="6">
        <v>30</v>
      </c>
      <c r="H2193">
        <v>45456</v>
      </c>
    </row>
    <row r="2194" spans="2:8" x14ac:dyDescent="0.25">
      <c r="B2194" s="3">
        <v>45456</v>
      </c>
      <c r="C2194" s="6">
        <v>15</v>
      </c>
      <c r="D2194" s="6">
        <v>30</v>
      </c>
      <c r="E2194">
        <v>45458</v>
      </c>
      <c r="F2194" s="6">
        <v>14</v>
      </c>
      <c r="G2194" s="6">
        <v>30</v>
      </c>
      <c r="H2194">
        <v>45457</v>
      </c>
    </row>
    <row r="2195" spans="2:8" x14ac:dyDescent="0.25">
      <c r="B2195" s="3">
        <v>45457</v>
      </c>
      <c r="C2195" s="6">
        <v>16</v>
      </c>
      <c r="D2195" s="6">
        <v>30</v>
      </c>
      <c r="E2195">
        <v>45459</v>
      </c>
      <c r="F2195" s="6">
        <v>15</v>
      </c>
      <c r="G2195" s="6">
        <v>30</v>
      </c>
      <c r="H2195">
        <v>45458</v>
      </c>
    </row>
    <row r="2196" spans="2:8" x14ac:dyDescent="0.25">
      <c r="B2196" s="3">
        <v>45458</v>
      </c>
      <c r="D2196" s="6" t="s">
        <v>290</v>
      </c>
      <c r="E2196" t="s">
        <v>290</v>
      </c>
      <c r="G2196" s="6" t="s">
        <v>290</v>
      </c>
      <c r="H2196" t="s">
        <v>290</v>
      </c>
    </row>
    <row r="2197" spans="2:8" x14ac:dyDescent="0.25">
      <c r="B2197" s="3">
        <v>45459</v>
      </c>
      <c r="D2197" s="6" t="s">
        <v>290</v>
      </c>
      <c r="E2197" t="s">
        <v>290</v>
      </c>
      <c r="G2197" s="6" t="s">
        <v>290</v>
      </c>
      <c r="H2197" t="s">
        <v>290</v>
      </c>
    </row>
    <row r="2198" spans="2:8" x14ac:dyDescent="0.25">
      <c r="B2198" s="3">
        <v>45460</v>
      </c>
      <c r="C2198" s="6">
        <v>17</v>
      </c>
      <c r="D2198" s="6">
        <v>32</v>
      </c>
      <c r="E2198">
        <v>45460</v>
      </c>
      <c r="F2198" s="6">
        <v>16</v>
      </c>
      <c r="G2198" s="6">
        <v>32</v>
      </c>
      <c r="H2198">
        <v>45459</v>
      </c>
    </row>
    <row r="2199" spans="2:8" x14ac:dyDescent="0.25">
      <c r="B2199" s="3">
        <v>45461</v>
      </c>
      <c r="C2199" s="6">
        <v>18</v>
      </c>
      <c r="D2199" s="6">
        <v>32</v>
      </c>
      <c r="E2199">
        <v>45461</v>
      </c>
      <c r="F2199" s="6">
        <v>17</v>
      </c>
      <c r="G2199" s="6">
        <v>32</v>
      </c>
      <c r="H2199">
        <v>45460</v>
      </c>
    </row>
    <row r="2200" spans="2:8" x14ac:dyDescent="0.25">
      <c r="B2200" s="3">
        <v>45462</v>
      </c>
      <c r="C2200" s="6">
        <v>19</v>
      </c>
      <c r="D2200" s="6">
        <v>30</v>
      </c>
      <c r="E2200">
        <v>45462</v>
      </c>
      <c r="F2200" s="6">
        <v>18</v>
      </c>
      <c r="G2200" s="6">
        <v>30</v>
      </c>
      <c r="H2200">
        <v>45461</v>
      </c>
    </row>
    <row r="2201" spans="2:8" x14ac:dyDescent="0.25">
      <c r="B2201" s="3">
        <v>45463</v>
      </c>
      <c r="C2201" s="6">
        <v>20</v>
      </c>
      <c r="D2201" s="6">
        <v>30</v>
      </c>
      <c r="E2201">
        <v>45463</v>
      </c>
      <c r="F2201" s="6">
        <v>19</v>
      </c>
      <c r="G2201" s="6">
        <v>30</v>
      </c>
      <c r="H2201">
        <v>45462</v>
      </c>
    </row>
    <row r="2202" spans="2:8" x14ac:dyDescent="0.25">
      <c r="B2202" s="3">
        <v>45464</v>
      </c>
      <c r="C2202" s="6">
        <v>21</v>
      </c>
      <c r="D2202" s="6">
        <v>30</v>
      </c>
      <c r="E2202">
        <v>45464</v>
      </c>
      <c r="F2202" s="6">
        <v>20</v>
      </c>
      <c r="G2202" s="6">
        <v>30</v>
      </c>
      <c r="H2202">
        <v>45463</v>
      </c>
    </row>
    <row r="2203" spans="2:8" x14ac:dyDescent="0.25">
      <c r="B2203" s="3">
        <v>45465</v>
      </c>
      <c r="D2203" s="6" t="s">
        <v>290</v>
      </c>
      <c r="E2203" t="s">
        <v>290</v>
      </c>
      <c r="G2203" s="6" t="s">
        <v>290</v>
      </c>
      <c r="H2203" t="s">
        <v>290</v>
      </c>
    </row>
    <row r="2204" spans="2:8" x14ac:dyDescent="0.25">
      <c r="B2204" s="3">
        <v>45466</v>
      </c>
      <c r="D2204" s="6" t="s">
        <v>290</v>
      </c>
      <c r="E2204" t="s">
        <v>290</v>
      </c>
      <c r="G2204" s="6" t="s">
        <v>290</v>
      </c>
      <c r="H2204" t="s">
        <v>290</v>
      </c>
    </row>
    <row r="2205" spans="2:8" x14ac:dyDescent="0.25">
      <c r="B2205" s="3">
        <v>45467</v>
      </c>
      <c r="C2205" s="6">
        <v>1</v>
      </c>
      <c r="D2205" s="6">
        <v>32</v>
      </c>
      <c r="E2205">
        <v>45474</v>
      </c>
      <c r="F2205" s="6">
        <v>21</v>
      </c>
      <c r="G2205" s="6">
        <v>32</v>
      </c>
      <c r="H2205">
        <v>45464</v>
      </c>
    </row>
    <row r="2206" spans="2:8" x14ac:dyDescent="0.25">
      <c r="B2206" s="3">
        <v>45468</v>
      </c>
      <c r="C2206" s="6">
        <v>2</v>
      </c>
      <c r="D2206" s="6">
        <v>32</v>
      </c>
      <c r="E2206">
        <v>45475</v>
      </c>
      <c r="F2206" s="6">
        <v>1</v>
      </c>
      <c r="G2206" s="6">
        <v>32</v>
      </c>
      <c r="H2206">
        <v>45474</v>
      </c>
    </row>
    <row r="2207" spans="2:8" x14ac:dyDescent="0.25">
      <c r="B2207" s="3">
        <v>45469</v>
      </c>
      <c r="C2207" s="6">
        <v>3</v>
      </c>
      <c r="D2207" s="6">
        <v>29</v>
      </c>
      <c r="E2207">
        <v>45476</v>
      </c>
      <c r="F2207" s="6">
        <v>2</v>
      </c>
      <c r="G2207" s="6">
        <v>29</v>
      </c>
      <c r="H2207">
        <v>45475</v>
      </c>
    </row>
    <row r="2208" spans="2:8" x14ac:dyDescent="0.25">
      <c r="B2208" s="3">
        <v>45470</v>
      </c>
      <c r="C2208" s="6">
        <v>4</v>
      </c>
      <c r="D2208" s="6">
        <v>29</v>
      </c>
      <c r="E2208">
        <v>45477</v>
      </c>
      <c r="F2208" s="6">
        <v>3</v>
      </c>
      <c r="G2208" s="6">
        <v>29</v>
      </c>
      <c r="H2208">
        <v>45476</v>
      </c>
    </row>
    <row r="2209" spans="2:8" x14ac:dyDescent="0.25">
      <c r="B2209" s="3">
        <v>45471</v>
      </c>
      <c r="C2209" s="6">
        <v>5</v>
      </c>
      <c r="D2209" s="6">
        <v>29</v>
      </c>
      <c r="E2209">
        <v>45478</v>
      </c>
      <c r="F2209" s="6">
        <v>4</v>
      </c>
      <c r="G2209" s="6">
        <v>29</v>
      </c>
      <c r="H2209">
        <v>45477</v>
      </c>
    </row>
    <row r="2210" spans="2:8" x14ac:dyDescent="0.25">
      <c r="B2210" s="3">
        <v>45472</v>
      </c>
      <c r="D2210" s="6" t="s">
        <v>290</v>
      </c>
      <c r="E2210" t="s">
        <v>290</v>
      </c>
      <c r="G2210" s="6" t="s">
        <v>290</v>
      </c>
      <c r="H2210" t="s">
        <v>290</v>
      </c>
    </row>
    <row r="2211" spans="2:8" x14ac:dyDescent="0.25">
      <c r="B2211" s="3">
        <v>45473</v>
      </c>
      <c r="D2211" s="6" t="s">
        <v>290</v>
      </c>
      <c r="E2211" t="s">
        <v>290</v>
      </c>
      <c r="G2211" s="6" t="s">
        <v>290</v>
      </c>
      <c r="H2211" t="s">
        <v>290</v>
      </c>
    </row>
    <row r="2212" spans="2:8" x14ac:dyDescent="0.25">
      <c r="B2212" s="3">
        <v>45474</v>
      </c>
      <c r="C2212" s="6">
        <v>6</v>
      </c>
      <c r="D2212" s="6">
        <v>31</v>
      </c>
      <c r="E2212">
        <v>45479</v>
      </c>
      <c r="F2212" s="6">
        <v>5</v>
      </c>
      <c r="G2212" s="6">
        <v>31</v>
      </c>
      <c r="H2212">
        <v>45478</v>
      </c>
    </row>
    <row r="2213" spans="2:8" x14ac:dyDescent="0.25">
      <c r="B2213" s="3">
        <v>45475</v>
      </c>
      <c r="C2213" s="6">
        <v>7</v>
      </c>
      <c r="D2213" s="6">
        <v>29</v>
      </c>
      <c r="E2213">
        <v>45480</v>
      </c>
      <c r="F2213" s="6">
        <v>6</v>
      </c>
      <c r="G2213" s="6">
        <v>29</v>
      </c>
      <c r="H2213">
        <v>45479</v>
      </c>
    </row>
    <row r="2214" spans="2:8" x14ac:dyDescent="0.25">
      <c r="B2214" s="3">
        <v>45476</v>
      </c>
      <c r="C2214" s="6">
        <v>8</v>
      </c>
      <c r="D2214" s="6">
        <v>29</v>
      </c>
      <c r="E2214">
        <v>45481</v>
      </c>
      <c r="F2214" s="6">
        <v>7</v>
      </c>
      <c r="G2214" s="6">
        <v>29</v>
      </c>
      <c r="H2214">
        <v>45480</v>
      </c>
    </row>
    <row r="2215" spans="2:8" x14ac:dyDescent="0.25">
      <c r="B2215" s="3">
        <v>45477</v>
      </c>
      <c r="D2215" s="6" t="s">
        <v>290</v>
      </c>
      <c r="E2215" t="s">
        <v>290</v>
      </c>
      <c r="G2215" s="6" t="s">
        <v>290</v>
      </c>
      <c r="H2215" t="s">
        <v>290</v>
      </c>
    </row>
    <row r="2216" spans="2:8" x14ac:dyDescent="0.25">
      <c r="B2216" s="3">
        <v>45478</v>
      </c>
      <c r="C2216" s="6">
        <v>9</v>
      </c>
      <c r="D2216" s="6">
        <v>30</v>
      </c>
      <c r="E2216">
        <v>45482</v>
      </c>
      <c r="F2216" s="6">
        <v>8</v>
      </c>
      <c r="G2216" s="6">
        <v>30</v>
      </c>
      <c r="H2216">
        <v>45481</v>
      </c>
    </row>
    <row r="2217" spans="2:8" x14ac:dyDescent="0.25">
      <c r="B2217" s="3">
        <v>45479</v>
      </c>
      <c r="D2217" s="6" t="s">
        <v>290</v>
      </c>
      <c r="E2217" t="s">
        <v>290</v>
      </c>
      <c r="G2217" s="6" t="s">
        <v>290</v>
      </c>
      <c r="H2217" t="s">
        <v>290</v>
      </c>
    </row>
    <row r="2218" spans="2:8" x14ac:dyDescent="0.25">
      <c r="B2218" s="3">
        <v>45480</v>
      </c>
      <c r="D2218" s="6" t="s">
        <v>290</v>
      </c>
      <c r="E2218" t="s">
        <v>290</v>
      </c>
      <c r="G2218" s="6" t="s">
        <v>290</v>
      </c>
      <c r="H2218" t="s">
        <v>290</v>
      </c>
    </row>
    <row r="2219" spans="2:8" x14ac:dyDescent="0.25">
      <c r="B2219" s="3">
        <v>45481</v>
      </c>
      <c r="C2219" s="6">
        <v>10</v>
      </c>
      <c r="D2219" s="6">
        <v>32</v>
      </c>
      <c r="E2219">
        <v>45483</v>
      </c>
      <c r="F2219" s="6">
        <v>9</v>
      </c>
      <c r="G2219" s="6">
        <v>32</v>
      </c>
      <c r="H2219">
        <v>45482</v>
      </c>
    </row>
    <row r="2220" spans="2:8" x14ac:dyDescent="0.25">
      <c r="B2220" s="3">
        <v>45482</v>
      </c>
      <c r="C2220" s="6">
        <v>11</v>
      </c>
      <c r="D2220" s="6">
        <v>32</v>
      </c>
      <c r="E2220">
        <v>45484</v>
      </c>
      <c r="F2220" s="6">
        <v>10</v>
      </c>
      <c r="G2220" s="6">
        <v>32</v>
      </c>
      <c r="H2220">
        <v>45483</v>
      </c>
    </row>
    <row r="2221" spans="2:8" x14ac:dyDescent="0.25">
      <c r="B2221" s="3">
        <v>45483</v>
      </c>
      <c r="C2221" s="6">
        <v>12</v>
      </c>
      <c r="D2221" s="6">
        <v>30</v>
      </c>
      <c r="E2221">
        <v>45485</v>
      </c>
      <c r="F2221" s="6">
        <v>11</v>
      </c>
      <c r="G2221" s="6">
        <v>30</v>
      </c>
      <c r="H2221">
        <v>45484</v>
      </c>
    </row>
    <row r="2222" spans="2:8" x14ac:dyDescent="0.25">
      <c r="B2222" s="3">
        <v>45484</v>
      </c>
      <c r="C2222" s="6">
        <v>13</v>
      </c>
      <c r="D2222" s="6">
        <v>30</v>
      </c>
      <c r="E2222">
        <v>45486</v>
      </c>
      <c r="F2222" s="6">
        <v>12</v>
      </c>
      <c r="G2222" s="6">
        <v>30</v>
      </c>
      <c r="H2222">
        <v>45485</v>
      </c>
    </row>
    <row r="2223" spans="2:8" x14ac:dyDescent="0.25">
      <c r="B2223" s="3">
        <v>45485</v>
      </c>
      <c r="C2223" s="6">
        <v>14</v>
      </c>
      <c r="D2223" s="6">
        <v>30</v>
      </c>
      <c r="E2223">
        <v>45487</v>
      </c>
      <c r="F2223" s="6">
        <v>13</v>
      </c>
      <c r="G2223" s="6">
        <v>30</v>
      </c>
      <c r="H2223">
        <v>45486</v>
      </c>
    </row>
    <row r="2224" spans="2:8" x14ac:dyDescent="0.25">
      <c r="B2224" s="3">
        <v>45486</v>
      </c>
      <c r="D2224" s="6" t="s">
        <v>290</v>
      </c>
      <c r="E2224" t="s">
        <v>290</v>
      </c>
      <c r="G2224" s="6" t="s">
        <v>290</v>
      </c>
      <c r="H2224" t="s">
        <v>290</v>
      </c>
    </row>
    <row r="2225" spans="2:8" x14ac:dyDescent="0.25">
      <c r="B2225" s="3">
        <v>45487</v>
      </c>
      <c r="D2225" s="6" t="s">
        <v>290</v>
      </c>
      <c r="E2225" t="s">
        <v>290</v>
      </c>
      <c r="G2225" s="6" t="s">
        <v>290</v>
      </c>
      <c r="H2225" t="s">
        <v>290</v>
      </c>
    </row>
    <row r="2226" spans="2:8" x14ac:dyDescent="0.25">
      <c r="B2226" s="3">
        <v>45488</v>
      </c>
      <c r="C2226" s="6">
        <v>15</v>
      </c>
      <c r="D2226" s="6">
        <v>32</v>
      </c>
      <c r="E2226">
        <v>45488</v>
      </c>
      <c r="F2226" s="6">
        <v>14</v>
      </c>
      <c r="G2226" s="6">
        <v>32</v>
      </c>
      <c r="H2226">
        <v>45487</v>
      </c>
    </row>
    <row r="2227" spans="2:8" x14ac:dyDescent="0.25">
      <c r="B2227" s="3">
        <v>45489</v>
      </c>
      <c r="C2227" s="6">
        <v>16</v>
      </c>
      <c r="D2227" s="6">
        <v>32</v>
      </c>
      <c r="E2227">
        <v>45489</v>
      </c>
      <c r="F2227" s="6">
        <v>15</v>
      </c>
      <c r="G2227" s="6">
        <v>32</v>
      </c>
      <c r="H2227">
        <v>45488</v>
      </c>
    </row>
    <row r="2228" spans="2:8" x14ac:dyDescent="0.25">
      <c r="B2228" s="3">
        <v>45490</v>
      </c>
      <c r="C2228" s="6">
        <v>17</v>
      </c>
      <c r="D2228" s="6">
        <v>30</v>
      </c>
      <c r="E2228">
        <v>45490</v>
      </c>
      <c r="F2228" s="6">
        <v>16</v>
      </c>
      <c r="G2228" s="6">
        <v>30</v>
      </c>
      <c r="H2228">
        <v>45489</v>
      </c>
    </row>
    <row r="2229" spans="2:8" x14ac:dyDescent="0.25">
      <c r="B2229" s="3">
        <v>45491</v>
      </c>
      <c r="C2229" s="6">
        <v>18</v>
      </c>
      <c r="D2229" s="6">
        <v>30</v>
      </c>
      <c r="E2229">
        <v>45491</v>
      </c>
      <c r="F2229" s="6">
        <v>17</v>
      </c>
      <c r="G2229" s="6">
        <v>30</v>
      </c>
      <c r="H2229">
        <v>45490</v>
      </c>
    </row>
    <row r="2230" spans="2:8" x14ac:dyDescent="0.25">
      <c r="B2230" s="3">
        <v>45492</v>
      </c>
      <c r="C2230" s="6">
        <v>19</v>
      </c>
      <c r="D2230" s="6">
        <v>30</v>
      </c>
      <c r="E2230">
        <v>45492</v>
      </c>
      <c r="F2230" s="6">
        <v>18</v>
      </c>
      <c r="G2230" s="6">
        <v>30</v>
      </c>
      <c r="H2230">
        <v>45491</v>
      </c>
    </row>
    <row r="2231" spans="2:8" x14ac:dyDescent="0.25">
      <c r="B2231" s="3">
        <v>45493</v>
      </c>
      <c r="D2231" s="6" t="s">
        <v>290</v>
      </c>
      <c r="E2231" t="s">
        <v>290</v>
      </c>
      <c r="G2231" s="6" t="s">
        <v>290</v>
      </c>
      <c r="H2231" t="s">
        <v>290</v>
      </c>
    </row>
    <row r="2232" spans="2:8" x14ac:dyDescent="0.25">
      <c r="B2232" s="3">
        <v>45494</v>
      </c>
      <c r="D2232" s="6" t="s">
        <v>290</v>
      </c>
      <c r="E2232" t="s">
        <v>290</v>
      </c>
      <c r="G2232" s="6" t="s">
        <v>290</v>
      </c>
      <c r="H2232" t="s">
        <v>290</v>
      </c>
    </row>
    <row r="2233" spans="2:8" x14ac:dyDescent="0.25">
      <c r="B2233" s="3">
        <v>45495</v>
      </c>
      <c r="C2233" s="6">
        <v>20</v>
      </c>
      <c r="D2233" s="6">
        <v>32</v>
      </c>
      <c r="E2233">
        <v>45493</v>
      </c>
      <c r="F2233" s="6">
        <v>19</v>
      </c>
      <c r="G2233" s="6">
        <v>32</v>
      </c>
      <c r="H2233">
        <v>45492</v>
      </c>
    </row>
    <row r="2234" spans="2:8" x14ac:dyDescent="0.25">
      <c r="B2234" s="3">
        <v>45496</v>
      </c>
      <c r="C2234" s="6">
        <v>21</v>
      </c>
      <c r="D2234" s="6">
        <v>32</v>
      </c>
      <c r="E2234">
        <v>45494</v>
      </c>
      <c r="F2234" s="6">
        <v>20</v>
      </c>
      <c r="G2234" s="6">
        <v>32</v>
      </c>
      <c r="H2234">
        <v>45493</v>
      </c>
    </row>
    <row r="2235" spans="2:8" x14ac:dyDescent="0.25">
      <c r="B2235" s="3">
        <v>45497</v>
      </c>
      <c r="C2235" s="6">
        <v>1</v>
      </c>
      <c r="D2235" s="6">
        <v>30</v>
      </c>
      <c r="E2235">
        <v>45505</v>
      </c>
      <c r="F2235" s="6">
        <v>21</v>
      </c>
      <c r="G2235" s="6">
        <v>30</v>
      </c>
      <c r="H2235">
        <v>45494</v>
      </c>
    </row>
    <row r="2236" spans="2:8" x14ac:dyDescent="0.25">
      <c r="B2236" s="3">
        <v>45498</v>
      </c>
      <c r="C2236" s="6">
        <v>2</v>
      </c>
      <c r="D2236" s="6">
        <v>30</v>
      </c>
      <c r="E2236">
        <v>45506</v>
      </c>
      <c r="F2236" s="6">
        <v>1</v>
      </c>
      <c r="G2236" s="6">
        <v>30</v>
      </c>
      <c r="H2236">
        <v>45505</v>
      </c>
    </row>
    <row r="2237" spans="2:8" x14ac:dyDescent="0.25">
      <c r="B2237" s="3">
        <v>45499</v>
      </c>
      <c r="C2237" s="6">
        <v>3</v>
      </c>
      <c r="D2237" s="6">
        <v>30</v>
      </c>
      <c r="E2237">
        <v>45507</v>
      </c>
      <c r="F2237" s="6">
        <v>2</v>
      </c>
      <c r="G2237" s="6">
        <v>30</v>
      </c>
      <c r="H2237">
        <v>45506</v>
      </c>
    </row>
    <row r="2238" spans="2:8" x14ac:dyDescent="0.25">
      <c r="B2238" s="3">
        <v>45500</v>
      </c>
      <c r="D2238" s="6" t="s">
        <v>290</v>
      </c>
      <c r="E2238" t="s">
        <v>290</v>
      </c>
      <c r="G2238" s="6" t="s">
        <v>290</v>
      </c>
      <c r="H2238" t="s">
        <v>290</v>
      </c>
    </row>
    <row r="2239" spans="2:8" x14ac:dyDescent="0.25">
      <c r="B2239" s="3">
        <v>45501</v>
      </c>
      <c r="D2239" s="6" t="s">
        <v>290</v>
      </c>
      <c r="E2239" t="s">
        <v>290</v>
      </c>
      <c r="G2239" s="6" t="s">
        <v>290</v>
      </c>
      <c r="H2239" t="s">
        <v>290</v>
      </c>
    </row>
    <row r="2240" spans="2:8" x14ac:dyDescent="0.25">
      <c r="B2240" s="3">
        <v>45502</v>
      </c>
      <c r="C2240" s="6">
        <v>4</v>
      </c>
      <c r="D2240" s="6">
        <v>32</v>
      </c>
      <c r="E2240">
        <v>45508</v>
      </c>
      <c r="F2240" s="6">
        <v>3</v>
      </c>
      <c r="G2240" s="6">
        <v>32</v>
      </c>
      <c r="H2240">
        <v>45507</v>
      </c>
    </row>
    <row r="2241" spans="2:8" x14ac:dyDescent="0.25">
      <c r="B2241" s="3">
        <v>45503</v>
      </c>
      <c r="C2241" s="6">
        <v>5</v>
      </c>
      <c r="D2241" s="6">
        <v>32</v>
      </c>
      <c r="E2241">
        <v>45509</v>
      </c>
      <c r="F2241" s="6">
        <v>4</v>
      </c>
      <c r="G2241" s="6">
        <v>32</v>
      </c>
      <c r="H2241">
        <v>45508</v>
      </c>
    </row>
    <row r="2242" spans="2:8" x14ac:dyDescent="0.25">
      <c r="B2242" s="3">
        <v>45504</v>
      </c>
      <c r="C2242" s="6">
        <v>6</v>
      </c>
      <c r="D2242" s="6">
        <v>30</v>
      </c>
      <c r="E2242">
        <v>45510</v>
      </c>
      <c r="F2242" s="6">
        <v>5</v>
      </c>
      <c r="G2242" s="6">
        <v>30</v>
      </c>
      <c r="H2242">
        <v>45509</v>
      </c>
    </row>
    <row r="2243" spans="2:8" x14ac:dyDescent="0.25">
      <c r="B2243" s="3">
        <v>45505</v>
      </c>
      <c r="C2243" s="6">
        <v>7</v>
      </c>
      <c r="D2243" s="6">
        <v>30</v>
      </c>
      <c r="E2243">
        <v>45511</v>
      </c>
      <c r="F2243" s="6">
        <v>6</v>
      </c>
      <c r="G2243" s="6">
        <v>30</v>
      </c>
      <c r="H2243">
        <v>45510</v>
      </c>
    </row>
    <row r="2244" spans="2:8" x14ac:dyDescent="0.25">
      <c r="B2244" s="3">
        <v>45506</v>
      </c>
      <c r="C2244" s="6">
        <v>8</v>
      </c>
      <c r="D2244" s="6">
        <v>30</v>
      </c>
      <c r="E2244">
        <v>45512</v>
      </c>
      <c r="F2244" s="6">
        <v>7</v>
      </c>
      <c r="G2244" s="6">
        <v>30</v>
      </c>
      <c r="H2244">
        <v>45511</v>
      </c>
    </row>
    <row r="2245" spans="2:8" x14ac:dyDescent="0.25">
      <c r="B2245" s="3">
        <v>45507</v>
      </c>
      <c r="D2245" s="6" t="s">
        <v>290</v>
      </c>
      <c r="E2245" t="s">
        <v>290</v>
      </c>
      <c r="G2245" s="6" t="s">
        <v>290</v>
      </c>
      <c r="H2245" t="s">
        <v>290</v>
      </c>
    </row>
    <row r="2246" spans="2:8" x14ac:dyDescent="0.25">
      <c r="B2246" s="3">
        <v>45508</v>
      </c>
      <c r="D2246" s="6" t="s">
        <v>290</v>
      </c>
      <c r="E2246" t="s">
        <v>290</v>
      </c>
      <c r="G2246" s="6" t="s">
        <v>290</v>
      </c>
      <c r="H2246" t="s">
        <v>290</v>
      </c>
    </row>
    <row r="2247" spans="2:8" x14ac:dyDescent="0.25">
      <c r="B2247" s="3">
        <v>45509</v>
      </c>
      <c r="C2247" s="6">
        <v>9</v>
      </c>
      <c r="D2247" s="6">
        <v>31</v>
      </c>
      <c r="E2247">
        <v>45513</v>
      </c>
      <c r="F2247" s="6">
        <v>8</v>
      </c>
      <c r="G2247" s="6">
        <v>31</v>
      </c>
      <c r="H2247">
        <v>45512</v>
      </c>
    </row>
    <row r="2248" spans="2:8" x14ac:dyDescent="0.25">
      <c r="B2248" s="3">
        <v>45510</v>
      </c>
      <c r="C2248" s="6">
        <v>10</v>
      </c>
      <c r="D2248" s="6">
        <v>29</v>
      </c>
      <c r="E2248">
        <v>45514</v>
      </c>
      <c r="F2248" s="6">
        <v>9</v>
      </c>
      <c r="G2248" s="6">
        <v>29</v>
      </c>
      <c r="H2248">
        <v>45513</v>
      </c>
    </row>
    <row r="2249" spans="2:8" x14ac:dyDescent="0.25">
      <c r="B2249" s="3">
        <v>45511</v>
      </c>
      <c r="C2249" s="6">
        <v>11</v>
      </c>
      <c r="D2249" s="6">
        <v>29</v>
      </c>
      <c r="E2249">
        <v>45515</v>
      </c>
      <c r="F2249" s="6">
        <v>10</v>
      </c>
      <c r="G2249" s="6">
        <v>29</v>
      </c>
      <c r="H2249">
        <v>45514</v>
      </c>
    </row>
    <row r="2250" spans="2:8" x14ac:dyDescent="0.25">
      <c r="B2250" s="3">
        <v>45512</v>
      </c>
      <c r="C2250" s="6">
        <v>12</v>
      </c>
      <c r="D2250" s="6">
        <v>29</v>
      </c>
      <c r="E2250">
        <v>45516</v>
      </c>
      <c r="F2250" s="6">
        <v>11</v>
      </c>
      <c r="G2250" s="6">
        <v>29</v>
      </c>
      <c r="H2250">
        <v>45515</v>
      </c>
    </row>
    <row r="2251" spans="2:8" x14ac:dyDescent="0.25">
      <c r="B2251" s="3">
        <v>45513</v>
      </c>
      <c r="C2251" s="6">
        <v>13</v>
      </c>
      <c r="D2251" s="6">
        <v>29</v>
      </c>
      <c r="E2251">
        <v>45517</v>
      </c>
      <c r="F2251" s="6">
        <v>12</v>
      </c>
      <c r="G2251" s="6">
        <v>29</v>
      </c>
      <c r="H2251">
        <v>45516</v>
      </c>
    </row>
    <row r="2252" spans="2:8" x14ac:dyDescent="0.25">
      <c r="B2252" s="3">
        <v>45514</v>
      </c>
      <c r="D2252" s="6" t="s">
        <v>290</v>
      </c>
      <c r="E2252" t="s">
        <v>290</v>
      </c>
      <c r="G2252" s="6" t="s">
        <v>290</v>
      </c>
      <c r="H2252" t="s">
        <v>290</v>
      </c>
    </row>
    <row r="2253" spans="2:8" x14ac:dyDescent="0.25">
      <c r="B2253" s="3">
        <v>45515</v>
      </c>
      <c r="D2253" s="6" t="s">
        <v>290</v>
      </c>
      <c r="E2253" t="s">
        <v>290</v>
      </c>
      <c r="G2253" s="6" t="s">
        <v>290</v>
      </c>
      <c r="H2253" t="s">
        <v>290</v>
      </c>
    </row>
    <row r="2254" spans="2:8" x14ac:dyDescent="0.25">
      <c r="B2254" s="3">
        <v>45516</v>
      </c>
      <c r="C2254" s="6">
        <v>14</v>
      </c>
      <c r="D2254" s="6">
        <v>31</v>
      </c>
      <c r="E2254">
        <v>45518</v>
      </c>
      <c r="F2254" s="6">
        <v>13</v>
      </c>
      <c r="G2254" s="6">
        <v>31</v>
      </c>
      <c r="H2254">
        <v>45517</v>
      </c>
    </row>
    <row r="2255" spans="2:8" x14ac:dyDescent="0.25">
      <c r="B2255" s="3">
        <v>45517</v>
      </c>
      <c r="C2255" s="6">
        <v>15</v>
      </c>
      <c r="D2255" s="6">
        <v>29</v>
      </c>
      <c r="E2255">
        <v>45519</v>
      </c>
      <c r="F2255" s="6">
        <v>14</v>
      </c>
      <c r="G2255" s="6">
        <v>29</v>
      </c>
      <c r="H2255">
        <v>45518</v>
      </c>
    </row>
    <row r="2256" spans="2:8" x14ac:dyDescent="0.25">
      <c r="B2256" s="3">
        <v>45518</v>
      </c>
      <c r="C2256" s="6">
        <v>16</v>
      </c>
      <c r="D2256" s="6">
        <v>29</v>
      </c>
      <c r="E2256">
        <v>45520</v>
      </c>
      <c r="F2256" s="6">
        <v>15</v>
      </c>
      <c r="G2256" s="6">
        <v>29</v>
      </c>
      <c r="H2256">
        <v>45519</v>
      </c>
    </row>
    <row r="2257" spans="2:8" x14ac:dyDescent="0.25">
      <c r="B2257" s="3">
        <v>45519</v>
      </c>
      <c r="C2257" s="6">
        <v>17</v>
      </c>
      <c r="D2257" s="6">
        <v>29</v>
      </c>
      <c r="E2257">
        <v>45521</v>
      </c>
      <c r="F2257" s="6">
        <v>16</v>
      </c>
      <c r="G2257" s="6">
        <v>29</v>
      </c>
      <c r="H2257">
        <v>45520</v>
      </c>
    </row>
    <row r="2258" spans="2:8" x14ac:dyDescent="0.25">
      <c r="B2258" s="3">
        <v>45520</v>
      </c>
      <c r="C2258" s="6">
        <v>18</v>
      </c>
      <c r="D2258" s="6">
        <v>29</v>
      </c>
      <c r="E2258">
        <v>45522</v>
      </c>
      <c r="F2258" s="6">
        <v>17</v>
      </c>
      <c r="G2258" s="6">
        <v>29</v>
      </c>
      <c r="H2258">
        <v>45521</v>
      </c>
    </row>
    <row r="2259" spans="2:8" x14ac:dyDescent="0.25">
      <c r="B2259" s="3">
        <v>45521</v>
      </c>
      <c r="D2259" s="6" t="s">
        <v>290</v>
      </c>
      <c r="E2259" t="s">
        <v>290</v>
      </c>
      <c r="G2259" s="6" t="s">
        <v>290</v>
      </c>
      <c r="H2259" t="s">
        <v>290</v>
      </c>
    </row>
    <row r="2260" spans="2:8" x14ac:dyDescent="0.25">
      <c r="B2260" s="3">
        <v>45522</v>
      </c>
      <c r="D2260" s="6" t="s">
        <v>290</v>
      </c>
      <c r="E2260" t="s">
        <v>290</v>
      </c>
      <c r="G2260" s="6" t="s">
        <v>290</v>
      </c>
      <c r="H2260" t="s">
        <v>290</v>
      </c>
    </row>
    <row r="2261" spans="2:8" x14ac:dyDescent="0.25">
      <c r="B2261" s="3">
        <v>45523</v>
      </c>
      <c r="C2261" s="6">
        <v>19</v>
      </c>
      <c r="D2261" s="6">
        <v>31</v>
      </c>
      <c r="E2261">
        <v>45523</v>
      </c>
      <c r="F2261" s="6">
        <v>18</v>
      </c>
      <c r="G2261" s="6">
        <v>31</v>
      </c>
      <c r="H2261">
        <v>45522</v>
      </c>
    </row>
    <row r="2262" spans="2:8" x14ac:dyDescent="0.25">
      <c r="B2262" s="3">
        <v>45524</v>
      </c>
      <c r="C2262" s="6">
        <v>20</v>
      </c>
      <c r="D2262" s="6">
        <v>29</v>
      </c>
      <c r="E2262">
        <v>45524</v>
      </c>
      <c r="F2262" s="6">
        <v>19</v>
      </c>
      <c r="G2262" s="6">
        <v>29</v>
      </c>
      <c r="H2262">
        <v>45523</v>
      </c>
    </row>
    <row r="2263" spans="2:8" x14ac:dyDescent="0.25">
      <c r="B2263" s="3">
        <v>45525</v>
      </c>
      <c r="C2263" s="6">
        <v>21</v>
      </c>
      <c r="D2263" s="6">
        <v>29</v>
      </c>
      <c r="E2263">
        <v>45525</v>
      </c>
      <c r="F2263" s="6">
        <v>20</v>
      </c>
      <c r="G2263" s="6">
        <v>29</v>
      </c>
      <c r="H2263">
        <v>45524</v>
      </c>
    </row>
    <row r="2264" spans="2:8" x14ac:dyDescent="0.25">
      <c r="B2264" s="3">
        <v>45526</v>
      </c>
      <c r="C2264" s="6">
        <v>1</v>
      </c>
      <c r="D2264" s="6">
        <v>29</v>
      </c>
      <c r="E2264">
        <v>45536</v>
      </c>
      <c r="F2264" s="6">
        <v>21</v>
      </c>
      <c r="G2264" s="6">
        <v>29</v>
      </c>
      <c r="H2264">
        <v>45525</v>
      </c>
    </row>
    <row r="2265" spans="2:8" x14ac:dyDescent="0.25">
      <c r="B2265" s="3">
        <v>45527</v>
      </c>
      <c r="C2265" s="6">
        <v>2</v>
      </c>
      <c r="D2265" s="6">
        <v>29</v>
      </c>
      <c r="E2265">
        <v>45537</v>
      </c>
      <c r="F2265" s="6">
        <v>1</v>
      </c>
      <c r="G2265" s="6">
        <v>29</v>
      </c>
      <c r="H2265">
        <v>45536</v>
      </c>
    </row>
    <row r="2266" spans="2:8" x14ac:dyDescent="0.25">
      <c r="B2266" s="3">
        <v>45528</v>
      </c>
      <c r="D2266" s="6" t="s">
        <v>290</v>
      </c>
      <c r="E2266" t="s">
        <v>290</v>
      </c>
      <c r="G2266" s="6" t="s">
        <v>290</v>
      </c>
      <c r="H2266" t="s">
        <v>290</v>
      </c>
    </row>
    <row r="2267" spans="2:8" x14ac:dyDescent="0.25">
      <c r="B2267" s="3">
        <v>45529</v>
      </c>
      <c r="D2267" s="6" t="s">
        <v>290</v>
      </c>
      <c r="E2267" t="s">
        <v>290</v>
      </c>
      <c r="G2267" s="6" t="s">
        <v>290</v>
      </c>
      <c r="H2267" t="s">
        <v>290</v>
      </c>
    </row>
    <row r="2268" spans="2:8" x14ac:dyDescent="0.25">
      <c r="B2268" s="3">
        <v>45530</v>
      </c>
      <c r="C2268" s="6">
        <v>3</v>
      </c>
      <c r="D2268" s="6">
        <v>31</v>
      </c>
      <c r="E2268">
        <v>45538</v>
      </c>
      <c r="F2268" s="6">
        <v>2</v>
      </c>
      <c r="G2268" s="6">
        <v>31</v>
      </c>
      <c r="H2268">
        <v>45537</v>
      </c>
    </row>
    <row r="2269" spans="2:8" x14ac:dyDescent="0.25">
      <c r="B2269" s="3">
        <v>45531</v>
      </c>
      <c r="C2269" s="6">
        <v>4</v>
      </c>
      <c r="D2269" s="6">
        <v>29</v>
      </c>
      <c r="E2269">
        <v>45539</v>
      </c>
      <c r="F2269" s="6">
        <v>3</v>
      </c>
      <c r="G2269" s="6">
        <v>29</v>
      </c>
      <c r="H2269">
        <v>45538</v>
      </c>
    </row>
    <row r="2270" spans="2:8" x14ac:dyDescent="0.25">
      <c r="B2270" s="3">
        <v>45532</v>
      </c>
      <c r="C2270" s="6">
        <v>5</v>
      </c>
      <c r="D2270" s="6">
        <v>29</v>
      </c>
      <c r="E2270">
        <v>45540</v>
      </c>
      <c r="F2270" s="6">
        <v>4</v>
      </c>
      <c r="G2270" s="6">
        <v>29</v>
      </c>
      <c r="H2270">
        <v>45539</v>
      </c>
    </row>
    <row r="2271" spans="2:8" x14ac:dyDescent="0.25">
      <c r="B2271" s="3">
        <v>45533</v>
      </c>
      <c r="C2271" s="6">
        <v>6</v>
      </c>
      <c r="D2271" s="6">
        <v>29</v>
      </c>
      <c r="E2271">
        <v>45541</v>
      </c>
      <c r="F2271" s="6">
        <v>5</v>
      </c>
      <c r="G2271" s="6">
        <v>29</v>
      </c>
      <c r="H2271">
        <v>45540</v>
      </c>
    </row>
    <row r="2272" spans="2:8" x14ac:dyDescent="0.25">
      <c r="B2272" s="3">
        <v>45534</v>
      </c>
      <c r="C2272" s="6">
        <v>7</v>
      </c>
      <c r="D2272" s="6">
        <v>29</v>
      </c>
      <c r="E2272">
        <v>45542</v>
      </c>
      <c r="F2272" s="6">
        <v>6</v>
      </c>
      <c r="G2272" s="6">
        <v>29</v>
      </c>
      <c r="H2272">
        <v>45541</v>
      </c>
    </row>
    <row r="2273" spans="2:8" x14ac:dyDescent="0.25">
      <c r="B2273" s="3">
        <v>45535</v>
      </c>
      <c r="D2273" s="6" t="s">
        <v>290</v>
      </c>
      <c r="E2273" t="s">
        <v>290</v>
      </c>
      <c r="G2273" s="6" t="s">
        <v>290</v>
      </c>
      <c r="H2273" t="s">
        <v>290</v>
      </c>
    </row>
    <row r="2274" spans="2:8" x14ac:dyDescent="0.25">
      <c r="B2274" s="3">
        <v>45536</v>
      </c>
      <c r="D2274" s="6" t="s">
        <v>290</v>
      </c>
      <c r="E2274" t="s">
        <v>290</v>
      </c>
      <c r="G2274" s="6" t="s">
        <v>290</v>
      </c>
      <c r="H2274" t="s">
        <v>290</v>
      </c>
    </row>
    <row r="2275" spans="2:8" x14ac:dyDescent="0.25">
      <c r="B2275" s="3">
        <v>45537</v>
      </c>
      <c r="D2275" s="6" t="s">
        <v>290</v>
      </c>
      <c r="E2275" t="s">
        <v>290</v>
      </c>
      <c r="G2275" s="6" t="s">
        <v>290</v>
      </c>
      <c r="H2275" t="s">
        <v>290</v>
      </c>
    </row>
    <row r="2276" spans="2:8" x14ac:dyDescent="0.25">
      <c r="B2276" s="3">
        <v>45538</v>
      </c>
      <c r="C2276" s="6">
        <v>8</v>
      </c>
      <c r="D2276" s="6">
        <v>32</v>
      </c>
      <c r="E2276">
        <v>45543</v>
      </c>
      <c r="F2276" s="6">
        <v>7</v>
      </c>
      <c r="G2276" s="6">
        <v>32</v>
      </c>
      <c r="H2276">
        <v>45542</v>
      </c>
    </row>
    <row r="2277" spans="2:8" x14ac:dyDescent="0.25">
      <c r="B2277" s="3">
        <v>45539</v>
      </c>
      <c r="C2277" s="6">
        <v>9</v>
      </c>
      <c r="D2277" s="6">
        <v>30</v>
      </c>
      <c r="E2277">
        <v>45544</v>
      </c>
      <c r="F2277" s="6">
        <v>8</v>
      </c>
      <c r="G2277" s="6">
        <v>30</v>
      </c>
      <c r="H2277">
        <v>45543</v>
      </c>
    </row>
    <row r="2278" spans="2:8" x14ac:dyDescent="0.25">
      <c r="B2278" s="3">
        <v>45540</v>
      </c>
      <c r="C2278" s="6">
        <v>10</v>
      </c>
      <c r="D2278" s="6">
        <v>30</v>
      </c>
      <c r="E2278">
        <v>45545</v>
      </c>
      <c r="F2278" s="6">
        <v>9</v>
      </c>
      <c r="G2278" s="6">
        <v>30</v>
      </c>
      <c r="H2278">
        <v>45544</v>
      </c>
    </row>
    <row r="2279" spans="2:8" x14ac:dyDescent="0.25">
      <c r="B2279" s="3">
        <v>45541</v>
      </c>
      <c r="C2279" s="6">
        <v>11</v>
      </c>
      <c r="D2279" s="6">
        <v>30</v>
      </c>
      <c r="E2279">
        <v>45546</v>
      </c>
      <c r="F2279" s="6">
        <v>10</v>
      </c>
      <c r="G2279" s="6">
        <v>30</v>
      </c>
      <c r="H2279">
        <v>45545</v>
      </c>
    </row>
    <row r="2280" spans="2:8" x14ac:dyDescent="0.25">
      <c r="B2280" s="3">
        <v>45542</v>
      </c>
      <c r="D2280" s="6" t="s">
        <v>290</v>
      </c>
      <c r="E2280" t="s">
        <v>290</v>
      </c>
      <c r="G2280" s="6" t="s">
        <v>290</v>
      </c>
      <c r="H2280" t="s">
        <v>290</v>
      </c>
    </row>
    <row r="2281" spans="2:8" x14ac:dyDescent="0.25">
      <c r="B2281" s="3">
        <v>45543</v>
      </c>
      <c r="D2281" s="6" t="s">
        <v>290</v>
      </c>
      <c r="E2281" t="s">
        <v>290</v>
      </c>
      <c r="G2281" s="6" t="s">
        <v>290</v>
      </c>
      <c r="H2281" t="s">
        <v>290</v>
      </c>
    </row>
    <row r="2282" spans="2:8" x14ac:dyDescent="0.25">
      <c r="B2282" s="3">
        <v>45544</v>
      </c>
      <c r="C2282" s="6">
        <v>12</v>
      </c>
      <c r="D2282" s="6">
        <v>32</v>
      </c>
      <c r="E2282">
        <v>45547</v>
      </c>
      <c r="F2282" s="6">
        <v>11</v>
      </c>
      <c r="G2282" s="6">
        <v>32</v>
      </c>
      <c r="H2282">
        <v>45546</v>
      </c>
    </row>
    <row r="2283" spans="2:8" x14ac:dyDescent="0.25">
      <c r="B2283" s="3">
        <v>45545</v>
      </c>
      <c r="C2283" s="6">
        <v>13</v>
      </c>
      <c r="D2283" s="6">
        <v>32</v>
      </c>
      <c r="E2283">
        <v>45548</v>
      </c>
      <c r="F2283" s="6">
        <v>12</v>
      </c>
      <c r="G2283" s="6">
        <v>32</v>
      </c>
      <c r="H2283">
        <v>45547</v>
      </c>
    </row>
    <row r="2284" spans="2:8" x14ac:dyDescent="0.25">
      <c r="B2284" s="3">
        <v>45546</v>
      </c>
      <c r="C2284" s="6">
        <v>14</v>
      </c>
      <c r="D2284" s="6">
        <v>30</v>
      </c>
      <c r="E2284">
        <v>45549</v>
      </c>
      <c r="F2284" s="6">
        <v>13</v>
      </c>
      <c r="G2284" s="6">
        <v>30</v>
      </c>
      <c r="H2284">
        <v>45548</v>
      </c>
    </row>
    <row r="2285" spans="2:8" x14ac:dyDescent="0.25">
      <c r="B2285" s="3">
        <v>45547</v>
      </c>
      <c r="C2285" s="6">
        <v>15</v>
      </c>
      <c r="D2285" s="6">
        <v>30</v>
      </c>
      <c r="E2285">
        <v>45550</v>
      </c>
      <c r="F2285" s="6">
        <v>14</v>
      </c>
      <c r="G2285" s="6">
        <v>30</v>
      </c>
      <c r="H2285">
        <v>45549</v>
      </c>
    </row>
    <row r="2286" spans="2:8" x14ac:dyDescent="0.25">
      <c r="B2286" s="3">
        <v>45548</v>
      </c>
      <c r="C2286" s="6">
        <v>16</v>
      </c>
      <c r="D2286" s="6">
        <v>30</v>
      </c>
      <c r="E2286">
        <v>45551</v>
      </c>
      <c r="F2286" s="6">
        <v>15</v>
      </c>
      <c r="G2286" s="6">
        <v>30</v>
      </c>
      <c r="H2286">
        <v>45550</v>
      </c>
    </row>
    <row r="2287" spans="2:8" x14ac:dyDescent="0.25">
      <c r="B2287" s="3">
        <v>45549</v>
      </c>
      <c r="D2287" s="6" t="s">
        <v>290</v>
      </c>
      <c r="E2287" t="s">
        <v>290</v>
      </c>
      <c r="G2287" s="6" t="s">
        <v>290</v>
      </c>
      <c r="H2287" t="s">
        <v>290</v>
      </c>
    </row>
    <row r="2288" spans="2:8" x14ac:dyDescent="0.25">
      <c r="B2288" s="3">
        <v>45550</v>
      </c>
      <c r="D2288" s="6" t="s">
        <v>290</v>
      </c>
      <c r="E2288" t="s">
        <v>290</v>
      </c>
      <c r="G2288" s="6" t="s">
        <v>290</v>
      </c>
      <c r="H2288" t="s">
        <v>290</v>
      </c>
    </row>
    <row r="2289" spans="2:8" x14ac:dyDescent="0.25">
      <c r="B2289" s="3">
        <v>45551</v>
      </c>
      <c r="C2289" s="6">
        <v>17</v>
      </c>
      <c r="D2289" s="6">
        <v>32</v>
      </c>
      <c r="E2289">
        <v>45552</v>
      </c>
      <c r="F2289" s="6">
        <v>16</v>
      </c>
      <c r="G2289" s="6">
        <v>32</v>
      </c>
      <c r="H2289">
        <v>45551</v>
      </c>
    </row>
    <row r="2290" spans="2:8" x14ac:dyDescent="0.25">
      <c r="B2290" s="3">
        <v>45552</v>
      </c>
      <c r="C2290" s="6">
        <v>18</v>
      </c>
      <c r="D2290" s="6">
        <v>32</v>
      </c>
      <c r="E2290">
        <v>45553</v>
      </c>
      <c r="F2290" s="6">
        <v>17</v>
      </c>
      <c r="G2290" s="6">
        <v>32</v>
      </c>
      <c r="H2290">
        <v>45552</v>
      </c>
    </row>
    <row r="2291" spans="2:8" x14ac:dyDescent="0.25">
      <c r="B2291" s="3">
        <v>45553</v>
      </c>
      <c r="C2291" s="6">
        <v>19</v>
      </c>
      <c r="D2291" s="6">
        <v>30</v>
      </c>
      <c r="E2291">
        <v>45554</v>
      </c>
      <c r="F2291" s="6">
        <v>18</v>
      </c>
      <c r="G2291" s="6">
        <v>30</v>
      </c>
      <c r="H2291">
        <v>45553</v>
      </c>
    </row>
    <row r="2292" spans="2:8" x14ac:dyDescent="0.25">
      <c r="B2292" s="3">
        <v>45554</v>
      </c>
      <c r="C2292" s="6">
        <v>20</v>
      </c>
      <c r="D2292" s="6">
        <v>30</v>
      </c>
      <c r="E2292">
        <v>45555</v>
      </c>
      <c r="F2292" s="6">
        <v>19</v>
      </c>
      <c r="G2292" s="6">
        <v>30</v>
      </c>
      <c r="H2292">
        <v>45554</v>
      </c>
    </row>
    <row r="2293" spans="2:8" x14ac:dyDescent="0.25">
      <c r="B2293" s="3">
        <v>45555</v>
      </c>
      <c r="C2293" s="6">
        <v>21</v>
      </c>
      <c r="D2293" s="6">
        <v>30</v>
      </c>
      <c r="E2293">
        <v>45556</v>
      </c>
      <c r="F2293" s="6">
        <v>20</v>
      </c>
      <c r="G2293" s="6">
        <v>30</v>
      </c>
      <c r="H2293">
        <v>45555</v>
      </c>
    </row>
    <row r="2294" spans="2:8" x14ac:dyDescent="0.25">
      <c r="B2294" s="3">
        <v>45556</v>
      </c>
      <c r="D2294" s="6" t="s">
        <v>290</v>
      </c>
      <c r="E2294" t="s">
        <v>290</v>
      </c>
      <c r="G2294" s="6" t="s">
        <v>290</v>
      </c>
      <c r="H2294" t="s">
        <v>290</v>
      </c>
    </row>
    <row r="2295" spans="2:8" x14ac:dyDescent="0.25">
      <c r="B2295" s="3">
        <v>45557</v>
      </c>
      <c r="D2295" s="6" t="s">
        <v>290</v>
      </c>
      <c r="E2295" t="s">
        <v>290</v>
      </c>
      <c r="G2295" s="6" t="s">
        <v>290</v>
      </c>
      <c r="H2295" t="s">
        <v>290</v>
      </c>
    </row>
    <row r="2296" spans="2:8" x14ac:dyDescent="0.25">
      <c r="B2296" s="3">
        <v>45558</v>
      </c>
      <c r="C2296" s="6">
        <v>1</v>
      </c>
      <c r="D2296" s="6">
        <v>32</v>
      </c>
      <c r="E2296">
        <v>45566</v>
      </c>
      <c r="F2296" s="6">
        <v>21</v>
      </c>
      <c r="G2296" s="6">
        <v>32</v>
      </c>
      <c r="H2296">
        <v>45556</v>
      </c>
    </row>
    <row r="2297" spans="2:8" x14ac:dyDescent="0.25">
      <c r="B2297" s="3">
        <v>45559</v>
      </c>
      <c r="C2297" s="6">
        <v>2</v>
      </c>
      <c r="D2297" s="6">
        <v>32</v>
      </c>
      <c r="E2297">
        <v>45567</v>
      </c>
      <c r="F2297" s="6">
        <v>1</v>
      </c>
      <c r="G2297" s="6">
        <v>32</v>
      </c>
      <c r="H2297">
        <v>45566</v>
      </c>
    </row>
    <row r="2298" spans="2:8" x14ac:dyDescent="0.25">
      <c r="B2298" s="3">
        <v>45560</v>
      </c>
      <c r="C2298" s="6">
        <v>3</v>
      </c>
      <c r="D2298" s="6">
        <v>30</v>
      </c>
      <c r="E2298">
        <v>45568</v>
      </c>
      <c r="F2298" s="6">
        <v>2</v>
      </c>
      <c r="G2298" s="6">
        <v>30</v>
      </c>
      <c r="H2298">
        <v>45567</v>
      </c>
    </row>
    <row r="2299" spans="2:8" x14ac:dyDescent="0.25">
      <c r="B2299" s="3">
        <v>45561</v>
      </c>
      <c r="C2299" s="6">
        <v>4</v>
      </c>
      <c r="D2299" s="6">
        <v>30</v>
      </c>
      <c r="E2299">
        <v>45569</v>
      </c>
      <c r="F2299" s="6">
        <v>3</v>
      </c>
      <c r="G2299" s="6">
        <v>30</v>
      </c>
      <c r="H2299">
        <v>45568</v>
      </c>
    </row>
    <row r="2300" spans="2:8" x14ac:dyDescent="0.25">
      <c r="B2300" s="3">
        <v>45562</v>
      </c>
      <c r="C2300" s="6">
        <v>5</v>
      </c>
      <c r="D2300" s="6">
        <v>30</v>
      </c>
      <c r="E2300">
        <v>45570</v>
      </c>
      <c r="F2300" s="6">
        <v>4</v>
      </c>
      <c r="G2300" s="6">
        <v>30</v>
      </c>
      <c r="H2300">
        <v>45569</v>
      </c>
    </row>
    <row r="2301" spans="2:8" x14ac:dyDescent="0.25">
      <c r="B2301" s="3">
        <v>45563</v>
      </c>
      <c r="D2301" s="6" t="s">
        <v>290</v>
      </c>
      <c r="E2301" t="s">
        <v>290</v>
      </c>
      <c r="G2301" s="6" t="s">
        <v>290</v>
      </c>
      <c r="H2301" t="s">
        <v>290</v>
      </c>
    </row>
    <row r="2302" spans="2:8" x14ac:dyDescent="0.25">
      <c r="B2302" s="3">
        <v>45564</v>
      </c>
      <c r="D2302" s="6" t="s">
        <v>290</v>
      </c>
      <c r="E2302" t="s">
        <v>290</v>
      </c>
      <c r="G2302" s="6" t="s">
        <v>290</v>
      </c>
      <c r="H2302" t="s">
        <v>290</v>
      </c>
    </row>
    <row r="2303" spans="2:8" x14ac:dyDescent="0.25">
      <c r="B2303" s="3">
        <v>45565</v>
      </c>
      <c r="C2303" s="6">
        <v>6</v>
      </c>
      <c r="D2303" s="6">
        <v>32</v>
      </c>
      <c r="E2303">
        <v>45571</v>
      </c>
      <c r="F2303" s="6">
        <v>5</v>
      </c>
      <c r="G2303" s="6">
        <v>32</v>
      </c>
      <c r="H2303">
        <v>45570</v>
      </c>
    </row>
    <row r="2304" spans="2:8" x14ac:dyDescent="0.25">
      <c r="B2304" s="3">
        <v>45566</v>
      </c>
      <c r="C2304" s="6">
        <v>7</v>
      </c>
      <c r="D2304" s="6">
        <v>32</v>
      </c>
      <c r="E2304">
        <v>45572</v>
      </c>
      <c r="F2304" s="6">
        <v>6</v>
      </c>
      <c r="G2304" s="6">
        <v>32</v>
      </c>
      <c r="H2304">
        <v>45571</v>
      </c>
    </row>
    <row r="2305" spans="2:8" x14ac:dyDescent="0.25">
      <c r="B2305" s="3">
        <v>45567</v>
      </c>
      <c r="C2305" s="6">
        <v>8</v>
      </c>
      <c r="D2305" s="6">
        <v>29</v>
      </c>
      <c r="E2305">
        <v>45573</v>
      </c>
      <c r="F2305" s="6">
        <v>7</v>
      </c>
      <c r="G2305" s="6">
        <v>29</v>
      </c>
      <c r="H2305">
        <v>45572</v>
      </c>
    </row>
    <row r="2306" spans="2:8" x14ac:dyDescent="0.25">
      <c r="B2306" s="3">
        <v>45568</v>
      </c>
      <c r="C2306" s="6">
        <v>9</v>
      </c>
      <c r="D2306" s="6">
        <v>29</v>
      </c>
      <c r="E2306">
        <v>45574</v>
      </c>
      <c r="F2306" s="6">
        <v>8</v>
      </c>
      <c r="G2306" s="6">
        <v>29</v>
      </c>
      <c r="H2306">
        <v>45573</v>
      </c>
    </row>
    <row r="2307" spans="2:8" x14ac:dyDescent="0.25">
      <c r="B2307" s="3">
        <v>45569</v>
      </c>
      <c r="C2307" s="6">
        <v>10</v>
      </c>
      <c r="D2307" s="6">
        <v>29</v>
      </c>
      <c r="E2307">
        <v>45575</v>
      </c>
      <c r="F2307" s="6">
        <v>9</v>
      </c>
      <c r="G2307" s="6">
        <v>29</v>
      </c>
      <c r="H2307">
        <v>45574</v>
      </c>
    </row>
    <row r="2308" spans="2:8" x14ac:dyDescent="0.25">
      <c r="B2308" s="3">
        <v>45570</v>
      </c>
      <c r="D2308" s="6" t="s">
        <v>290</v>
      </c>
      <c r="E2308" t="s">
        <v>290</v>
      </c>
      <c r="G2308" s="6" t="s">
        <v>290</v>
      </c>
      <c r="H2308" t="s">
        <v>290</v>
      </c>
    </row>
    <row r="2309" spans="2:8" x14ac:dyDescent="0.25">
      <c r="B2309" s="3">
        <v>45571</v>
      </c>
      <c r="D2309" s="6" t="s">
        <v>290</v>
      </c>
      <c r="E2309" t="s">
        <v>290</v>
      </c>
      <c r="G2309" s="6" t="s">
        <v>290</v>
      </c>
      <c r="H2309" t="s">
        <v>290</v>
      </c>
    </row>
    <row r="2310" spans="2:8" x14ac:dyDescent="0.25">
      <c r="B2310" s="3">
        <v>45572</v>
      </c>
      <c r="C2310" s="6">
        <v>11</v>
      </c>
      <c r="D2310" s="6">
        <v>31</v>
      </c>
      <c r="E2310">
        <v>45576</v>
      </c>
      <c r="F2310" s="6">
        <v>10</v>
      </c>
      <c r="G2310" s="6">
        <v>31</v>
      </c>
      <c r="H2310">
        <v>45575</v>
      </c>
    </row>
    <row r="2311" spans="2:8" x14ac:dyDescent="0.25">
      <c r="B2311" s="3">
        <v>45573</v>
      </c>
      <c r="C2311" s="6">
        <v>12</v>
      </c>
      <c r="D2311" s="6">
        <v>29</v>
      </c>
      <c r="E2311">
        <v>45577</v>
      </c>
      <c r="F2311" s="6">
        <v>11</v>
      </c>
      <c r="G2311" s="6">
        <v>29</v>
      </c>
      <c r="H2311">
        <v>45576</v>
      </c>
    </row>
    <row r="2312" spans="2:8" x14ac:dyDescent="0.25">
      <c r="B2312" s="3">
        <v>45574</v>
      </c>
      <c r="C2312" s="6">
        <v>13</v>
      </c>
      <c r="D2312" s="6">
        <v>29</v>
      </c>
      <c r="E2312">
        <v>45578</v>
      </c>
      <c r="F2312" s="6">
        <v>12</v>
      </c>
      <c r="G2312" s="6">
        <v>29</v>
      </c>
      <c r="H2312">
        <v>45577</v>
      </c>
    </row>
    <row r="2313" spans="2:8" x14ac:dyDescent="0.25">
      <c r="B2313" s="3">
        <v>45575</v>
      </c>
      <c r="C2313" s="6">
        <v>14</v>
      </c>
      <c r="D2313" s="6">
        <v>29</v>
      </c>
      <c r="E2313">
        <v>45579</v>
      </c>
      <c r="F2313" s="6">
        <v>13</v>
      </c>
      <c r="G2313" s="6">
        <v>29</v>
      </c>
      <c r="H2313">
        <v>45578</v>
      </c>
    </row>
    <row r="2314" spans="2:8" x14ac:dyDescent="0.25">
      <c r="B2314" s="3">
        <v>45576</v>
      </c>
      <c r="C2314" s="6">
        <v>15</v>
      </c>
      <c r="D2314" s="6">
        <v>29</v>
      </c>
      <c r="E2314">
        <v>45580</v>
      </c>
      <c r="F2314" s="6">
        <v>14</v>
      </c>
      <c r="G2314" s="6">
        <v>29</v>
      </c>
      <c r="H2314">
        <v>45579</v>
      </c>
    </row>
    <row r="2315" spans="2:8" x14ac:dyDescent="0.25">
      <c r="B2315" s="3">
        <v>45577</v>
      </c>
      <c r="D2315" s="6" t="s">
        <v>290</v>
      </c>
      <c r="E2315" t="s">
        <v>290</v>
      </c>
      <c r="G2315" s="6" t="s">
        <v>290</v>
      </c>
      <c r="H2315" t="s">
        <v>290</v>
      </c>
    </row>
    <row r="2316" spans="2:8" x14ac:dyDescent="0.25">
      <c r="B2316" s="3">
        <v>45578</v>
      </c>
      <c r="D2316" s="6" t="s">
        <v>290</v>
      </c>
      <c r="E2316" t="s">
        <v>290</v>
      </c>
      <c r="G2316" s="6" t="s">
        <v>290</v>
      </c>
      <c r="H2316" t="s">
        <v>290</v>
      </c>
    </row>
    <row r="2317" spans="2:8" x14ac:dyDescent="0.25">
      <c r="B2317" s="3">
        <v>45579</v>
      </c>
      <c r="C2317" s="6">
        <v>16</v>
      </c>
      <c r="D2317" s="6">
        <v>31</v>
      </c>
      <c r="E2317">
        <v>45581</v>
      </c>
      <c r="F2317" s="6">
        <v>15</v>
      </c>
      <c r="G2317" s="6">
        <v>31</v>
      </c>
      <c r="H2317">
        <v>45580</v>
      </c>
    </row>
    <row r="2318" spans="2:8" x14ac:dyDescent="0.25">
      <c r="B2318" s="3">
        <v>45580</v>
      </c>
      <c r="C2318" s="6">
        <v>17</v>
      </c>
      <c r="D2318" s="6">
        <v>29</v>
      </c>
      <c r="E2318">
        <v>45582</v>
      </c>
      <c r="F2318" s="6">
        <v>16</v>
      </c>
      <c r="G2318" s="6">
        <v>29</v>
      </c>
      <c r="H2318">
        <v>45581</v>
      </c>
    </row>
    <row r="2319" spans="2:8" x14ac:dyDescent="0.25">
      <c r="B2319" s="3">
        <v>45581</v>
      </c>
      <c r="C2319" s="6">
        <v>18</v>
      </c>
      <c r="D2319" s="6">
        <v>29</v>
      </c>
      <c r="E2319">
        <v>45583</v>
      </c>
      <c r="F2319" s="6">
        <v>17</v>
      </c>
      <c r="G2319" s="6">
        <v>29</v>
      </c>
      <c r="H2319">
        <v>45582</v>
      </c>
    </row>
    <row r="2320" spans="2:8" x14ac:dyDescent="0.25">
      <c r="B2320" s="3">
        <v>45582</v>
      </c>
      <c r="C2320" s="6">
        <v>19</v>
      </c>
      <c r="D2320" s="6">
        <v>29</v>
      </c>
      <c r="E2320">
        <v>45584</v>
      </c>
      <c r="F2320" s="6">
        <v>18</v>
      </c>
      <c r="G2320" s="6">
        <v>29</v>
      </c>
      <c r="H2320">
        <v>45583</v>
      </c>
    </row>
    <row r="2321" spans="2:8" x14ac:dyDescent="0.25">
      <c r="B2321" s="3">
        <v>45583</v>
      </c>
      <c r="C2321" s="6">
        <v>20</v>
      </c>
      <c r="D2321" s="6">
        <v>29</v>
      </c>
      <c r="E2321">
        <v>45585</v>
      </c>
      <c r="F2321" s="6">
        <v>19</v>
      </c>
      <c r="G2321" s="6">
        <v>29</v>
      </c>
      <c r="H2321">
        <v>45584</v>
      </c>
    </row>
    <row r="2322" spans="2:8" x14ac:dyDescent="0.25">
      <c r="B2322" s="3">
        <v>45584</v>
      </c>
      <c r="D2322" s="6" t="s">
        <v>290</v>
      </c>
      <c r="E2322" t="s">
        <v>290</v>
      </c>
      <c r="G2322" s="6" t="s">
        <v>290</v>
      </c>
      <c r="H2322" t="s">
        <v>290</v>
      </c>
    </row>
    <row r="2323" spans="2:8" x14ac:dyDescent="0.25">
      <c r="B2323" s="3">
        <v>45585</v>
      </c>
      <c r="D2323" s="6" t="s">
        <v>290</v>
      </c>
      <c r="E2323" t="s">
        <v>290</v>
      </c>
      <c r="G2323" s="6" t="s">
        <v>290</v>
      </c>
      <c r="H2323" t="s">
        <v>290</v>
      </c>
    </row>
    <row r="2324" spans="2:8" x14ac:dyDescent="0.25">
      <c r="B2324" s="3">
        <v>45586</v>
      </c>
      <c r="C2324" s="6">
        <v>21</v>
      </c>
      <c r="D2324" s="6">
        <v>31</v>
      </c>
      <c r="E2324">
        <v>45586</v>
      </c>
      <c r="F2324" s="6">
        <v>20</v>
      </c>
      <c r="G2324" s="6">
        <v>31</v>
      </c>
      <c r="H2324">
        <v>45585</v>
      </c>
    </row>
    <row r="2325" spans="2:8" x14ac:dyDescent="0.25">
      <c r="B2325" s="3">
        <v>45587</v>
      </c>
      <c r="C2325" s="6">
        <v>1</v>
      </c>
      <c r="D2325" s="6">
        <v>29</v>
      </c>
      <c r="E2325">
        <v>45597</v>
      </c>
      <c r="G2325" s="6" t="s">
        <v>290</v>
      </c>
      <c r="H2325" t="s">
        <v>290</v>
      </c>
    </row>
    <row r="2326" spans="2:8" x14ac:dyDescent="0.25">
      <c r="B2326" s="3">
        <v>45588</v>
      </c>
      <c r="C2326" s="6">
        <v>2</v>
      </c>
      <c r="D2326" s="6">
        <v>29</v>
      </c>
      <c r="E2326">
        <v>45598</v>
      </c>
      <c r="F2326" s="6">
        <v>21</v>
      </c>
      <c r="G2326" s="6">
        <v>30</v>
      </c>
      <c r="H2326">
        <v>45586</v>
      </c>
    </row>
    <row r="2327" spans="2:8" x14ac:dyDescent="0.25">
      <c r="B2327" s="3">
        <v>45589</v>
      </c>
      <c r="C2327" s="6">
        <v>3</v>
      </c>
      <c r="D2327" s="6">
        <v>29</v>
      </c>
      <c r="E2327">
        <v>45599</v>
      </c>
      <c r="F2327" s="6">
        <v>1</v>
      </c>
      <c r="G2327" s="6">
        <v>30</v>
      </c>
      <c r="H2327">
        <v>45597</v>
      </c>
    </row>
    <row r="2328" spans="2:8" x14ac:dyDescent="0.25">
      <c r="B2328" s="3">
        <v>45590</v>
      </c>
      <c r="C2328" s="6">
        <v>4</v>
      </c>
      <c r="D2328" s="6">
        <v>29</v>
      </c>
      <c r="E2328">
        <v>45600</v>
      </c>
      <c r="F2328" s="6">
        <v>2</v>
      </c>
      <c r="G2328" s="6">
        <v>30</v>
      </c>
      <c r="H2328">
        <v>45598</v>
      </c>
    </row>
    <row r="2329" spans="2:8" x14ac:dyDescent="0.25">
      <c r="B2329" s="3">
        <v>45591</v>
      </c>
      <c r="D2329" s="6" t="s">
        <v>290</v>
      </c>
      <c r="E2329" t="s">
        <v>290</v>
      </c>
      <c r="G2329" s="6" t="s">
        <v>290</v>
      </c>
      <c r="H2329" t="s">
        <v>290</v>
      </c>
    </row>
    <row r="2330" spans="2:8" x14ac:dyDescent="0.25">
      <c r="B2330" s="3">
        <v>45592</v>
      </c>
      <c r="D2330" s="6" t="s">
        <v>290</v>
      </c>
      <c r="E2330" t="s">
        <v>290</v>
      </c>
      <c r="G2330" s="6" t="s">
        <v>290</v>
      </c>
      <c r="H2330" t="s">
        <v>290</v>
      </c>
    </row>
    <row r="2331" spans="2:8" x14ac:dyDescent="0.25">
      <c r="B2331" s="3">
        <v>45593</v>
      </c>
      <c r="C2331" s="6">
        <v>5</v>
      </c>
      <c r="D2331" s="6">
        <v>31</v>
      </c>
      <c r="E2331">
        <v>45601</v>
      </c>
      <c r="F2331" s="6">
        <v>3</v>
      </c>
      <c r="G2331" s="6">
        <v>32</v>
      </c>
      <c r="H2331">
        <v>45599</v>
      </c>
    </row>
    <row r="2332" spans="2:8" x14ac:dyDescent="0.25">
      <c r="B2332" s="3">
        <v>45594</v>
      </c>
      <c r="C2332" s="6">
        <v>6</v>
      </c>
      <c r="D2332" s="6">
        <v>29</v>
      </c>
      <c r="E2332">
        <v>45602</v>
      </c>
      <c r="F2332" s="6">
        <v>4</v>
      </c>
      <c r="G2332" s="6">
        <v>32</v>
      </c>
      <c r="H2332">
        <v>45600</v>
      </c>
    </row>
    <row r="2333" spans="2:8" x14ac:dyDescent="0.25">
      <c r="B2333" s="3">
        <v>45595</v>
      </c>
      <c r="C2333" s="6">
        <v>7</v>
      </c>
      <c r="D2333" s="6">
        <v>29</v>
      </c>
      <c r="E2333">
        <v>45603</v>
      </c>
      <c r="F2333" s="6">
        <v>5</v>
      </c>
      <c r="G2333" s="6">
        <v>30</v>
      </c>
      <c r="H2333">
        <v>45601</v>
      </c>
    </row>
    <row r="2334" spans="2:8" x14ac:dyDescent="0.25">
      <c r="B2334" s="3">
        <v>45596</v>
      </c>
      <c r="C2334" s="6">
        <v>8</v>
      </c>
      <c r="D2334" s="6">
        <v>29</v>
      </c>
      <c r="E2334">
        <v>45604</v>
      </c>
      <c r="F2334" s="6">
        <v>6</v>
      </c>
      <c r="G2334" s="6">
        <v>30</v>
      </c>
      <c r="H2334">
        <v>45602</v>
      </c>
    </row>
    <row r="2335" spans="2:8" x14ac:dyDescent="0.25">
      <c r="B2335" s="3">
        <v>45597</v>
      </c>
      <c r="C2335" s="6">
        <v>9</v>
      </c>
      <c r="D2335" s="6">
        <v>29</v>
      </c>
      <c r="E2335">
        <v>45605</v>
      </c>
      <c r="F2335" s="6">
        <v>7</v>
      </c>
      <c r="G2335" s="6">
        <v>30</v>
      </c>
      <c r="H2335">
        <v>45603</v>
      </c>
    </row>
    <row r="2336" spans="2:8" x14ac:dyDescent="0.25">
      <c r="B2336" s="3">
        <v>45598</v>
      </c>
      <c r="D2336" s="6" t="s">
        <v>290</v>
      </c>
      <c r="E2336" t="s">
        <v>290</v>
      </c>
      <c r="G2336" s="6" t="s">
        <v>290</v>
      </c>
      <c r="H2336" t="s">
        <v>290</v>
      </c>
    </row>
    <row r="2337" spans="2:8" x14ac:dyDescent="0.25">
      <c r="B2337" s="3">
        <v>45599</v>
      </c>
      <c r="D2337" s="6" t="s">
        <v>290</v>
      </c>
      <c r="E2337" t="s">
        <v>290</v>
      </c>
      <c r="G2337" s="6" t="s">
        <v>290</v>
      </c>
      <c r="H2337" t="s">
        <v>290</v>
      </c>
    </row>
    <row r="2338" spans="2:8" x14ac:dyDescent="0.25">
      <c r="B2338" s="3">
        <v>45600</v>
      </c>
      <c r="C2338" s="6">
        <v>10</v>
      </c>
      <c r="D2338" s="6">
        <v>31</v>
      </c>
      <c r="E2338">
        <v>45606</v>
      </c>
      <c r="F2338" s="6">
        <v>8</v>
      </c>
      <c r="G2338" s="6">
        <v>32</v>
      </c>
      <c r="H2338">
        <v>45604</v>
      </c>
    </row>
    <row r="2339" spans="2:8" x14ac:dyDescent="0.25">
      <c r="B2339" s="3">
        <v>45601</v>
      </c>
      <c r="C2339" s="6">
        <v>11</v>
      </c>
      <c r="D2339" s="6">
        <v>29</v>
      </c>
      <c r="E2339">
        <v>45607</v>
      </c>
      <c r="F2339" s="6">
        <v>9</v>
      </c>
      <c r="G2339" s="6">
        <v>32</v>
      </c>
      <c r="H2339">
        <v>45605</v>
      </c>
    </row>
    <row r="2340" spans="2:8" x14ac:dyDescent="0.25">
      <c r="B2340" s="3">
        <v>45602</v>
      </c>
      <c r="C2340" s="6">
        <v>12</v>
      </c>
      <c r="D2340" s="6">
        <v>29</v>
      </c>
      <c r="E2340">
        <v>45608</v>
      </c>
      <c r="F2340" s="6">
        <v>10</v>
      </c>
      <c r="G2340" s="6">
        <v>30</v>
      </c>
      <c r="H2340">
        <v>45606</v>
      </c>
    </row>
    <row r="2341" spans="2:8" x14ac:dyDescent="0.25">
      <c r="B2341" s="3">
        <v>45603</v>
      </c>
      <c r="C2341" s="6">
        <v>13</v>
      </c>
      <c r="D2341" s="6">
        <v>29</v>
      </c>
      <c r="E2341">
        <v>45609</v>
      </c>
      <c r="F2341" s="6">
        <v>11</v>
      </c>
      <c r="G2341" s="6">
        <v>30</v>
      </c>
      <c r="H2341">
        <v>45607</v>
      </c>
    </row>
    <row r="2342" spans="2:8" x14ac:dyDescent="0.25">
      <c r="B2342" s="3">
        <v>45604</v>
      </c>
      <c r="C2342" s="6">
        <v>14</v>
      </c>
      <c r="D2342" s="6">
        <v>29</v>
      </c>
      <c r="E2342">
        <v>45610</v>
      </c>
      <c r="F2342" s="6">
        <v>12</v>
      </c>
      <c r="G2342" s="6">
        <v>30</v>
      </c>
      <c r="H2342">
        <v>45608</v>
      </c>
    </row>
    <row r="2343" spans="2:8" x14ac:dyDescent="0.25">
      <c r="B2343" s="3">
        <v>45605</v>
      </c>
      <c r="D2343" s="6" t="s">
        <v>290</v>
      </c>
      <c r="E2343" t="s">
        <v>290</v>
      </c>
      <c r="G2343" s="6" t="s">
        <v>290</v>
      </c>
      <c r="H2343" t="s">
        <v>290</v>
      </c>
    </row>
    <row r="2344" spans="2:8" x14ac:dyDescent="0.25">
      <c r="B2344" s="3">
        <v>45606</v>
      </c>
      <c r="D2344" s="6" t="s">
        <v>290</v>
      </c>
      <c r="E2344" t="s">
        <v>290</v>
      </c>
      <c r="G2344" s="6" t="s">
        <v>290</v>
      </c>
      <c r="H2344" t="s">
        <v>290</v>
      </c>
    </row>
    <row r="2345" spans="2:8" x14ac:dyDescent="0.25">
      <c r="B2345" s="3">
        <v>45607</v>
      </c>
      <c r="C2345" s="6">
        <v>15</v>
      </c>
      <c r="D2345" s="6">
        <v>31</v>
      </c>
      <c r="E2345">
        <v>45611</v>
      </c>
      <c r="F2345" s="6">
        <v>13</v>
      </c>
      <c r="G2345" s="6">
        <v>32</v>
      </c>
      <c r="H2345">
        <v>45609</v>
      </c>
    </row>
    <row r="2346" spans="2:8" x14ac:dyDescent="0.25">
      <c r="B2346" s="3">
        <v>45608</v>
      </c>
      <c r="C2346" s="6">
        <v>16</v>
      </c>
      <c r="D2346" s="6">
        <v>29</v>
      </c>
      <c r="E2346">
        <v>45612</v>
      </c>
      <c r="F2346" s="6">
        <v>14</v>
      </c>
      <c r="G2346" s="6">
        <v>32</v>
      </c>
      <c r="H2346">
        <v>45610</v>
      </c>
    </row>
    <row r="2347" spans="2:8" x14ac:dyDescent="0.25">
      <c r="B2347" s="3">
        <v>45609</v>
      </c>
      <c r="C2347" s="6">
        <v>17</v>
      </c>
      <c r="D2347" s="6">
        <v>29</v>
      </c>
      <c r="E2347">
        <v>45613</v>
      </c>
      <c r="F2347" s="6">
        <v>15</v>
      </c>
      <c r="G2347" s="6">
        <v>30</v>
      </c>
      <c r="H2347">
        <v>45611</v>
      </c>
    </row>
    <row r="2348" spans="2:8" x14ac:dyDescent="0.25">
      <c r="B2348" s="3">
        <v>45610</v>
      </c>
      <c r="C2348" s="6">
        <v>18</v>
      </c>
      <c r="D2348" s="6">
        <v>29</v>
      </c>
      <c r="E2348">
        <v>45614</v>
      </c>
      <c r="F2348" s="6">
        <v>16</v>
      </c>
      <c r="G2348" s="6">
        <v>30</v>
      </c>
      <c r="H2348">
        <v>45612</v>
      </c>
    </row>
    <row r="2349" spans="2:8" x14ac:dyDescent="0.25">
      <c r="B2349" s="3">
        <v>45611</v>
      </c>
      <c r="C2349" s="6">
        <v>19</v>
      </c>
      <c r="D2349" s="6">
        <v>29</v>
      </c>
      <c r="E2349">
        <v>45615</v>
      </c>
      <c r="F2349" s="6">
        <v>17</v>
      </c>
      <c r="G2349" s="6">
        <v>30</v>
      </c>
      <c r="H2349">
        <v>45613</v>
      </c>
    </row>
    <row r="2350" spans="2:8" x14ac:dyDescent="0.25">
      <c r="B2350" s="3">
        <v>45612</v>
      </c>
      <c r="D2350" s="6" t="s">
        <v>290</v>
      </c>
      <c r="E2350" t="s">
        <v>290</v>
      </c>
      <c r="G2350" s="6" t="s">
        <v>290</v>
      </c>
      <c r="H2350" t="s">
        <v>290</v>
      </c>
    </row>
    <row r="2351" spans="2:8" x14ac:dyDescent="0.25">
      <c r="B2351" s="3">
        <v>45613</v>
      </c>
      <c r="D2351" s="6" t="s">
        <v>290</v>
      </c>
      <c r="E2351" t="s">
        <v>290</v>
      </c>
      <c r="G2351" s="6" t="s">
        <v>290</v>
      </c>
      <c r="H2351" t="s">
        <v>290</v>
      </c>
    </row>
    <row r="2352" spans="2:8" x14ac:dyDescent="0.25">
      <c r="B2352" s="3">
        <v>45614</v>
      </c>
      <c r="C2352" s="6">
        <v>20</v>
      </c>
      <c r="D2352" s="6">
        <v>31</v>
      </c>
      <c r="E2352">
        <v>45616</v>
      </c>
      <c r="F2352" s="6">
        <v>18</v>
      </c>
      <c r="G2352" s="6">
        <v>32</v>
      </c>
      <c r="H2352">
        <v>45614</v>
      </c>
    </row>
    <row r="2353" spans="2:8" x14ac:dyDescent="0.25">
      <c r="B2353" s="3">
        <v>45615</v>
      </c>
      <c r="C2353" s="6">
        <v>21</v>
      </c>
      <c r="D2353" s="6">
        <v>29</v>
      </c>
      <c r="E2353">
        <v>45617</v>
      </c>
      <c r="F2353" s="6">
        <v>19</v>
      </c>
      <c r="G2353" s="6">
        <v>32</v>
      </c>
      <c r="H2353">
        <v>45615</v>
      </c>
    </row>
    <row r="2354" spans="2:8" x14ac:dyDescent="0.25">
      <c r="B2354" s="3">
        <v>45616</v>
      </c>
      <c r="C2354" s="6">
        <v>1</v>
      </c>
      <c r="D2354" s="6">
        <v>29</v>
      </c>
      <c r="E2354">
        <v>45627</v>
      </c>
      <c r="F2354" s="6">
        <v>20</v>
      </c>
      <c r="G2354" s="6">
        <v>30</v>
      </c>
      <c r="H2354">
        <v>45616</v>
      </c>
    </row>
    <row r="2355" spans="2:8" x14ac:dyDescent="0.25">
      <c r="B2355" s="3">
        <v>45617</v>
      </c>
      <c r="C2355" s="6">
        <v>2</v>
      </c>
      <c r="D2355" s="6">
        <v>29</v>
      </c>
      <c r="E2355">
        <v>45628</v>
      </c>
      <c r="F2355" s="6">
        <v>21</v>
      </c>
      <c r="G2355" s="6">
        <v>29</v>
      </c>
      <c r="H2355">
        <v>45617</v>
      </c>
    </row>
    <row r="2356" spans="2:8" x14ac:dyDescent="0.25">
      <c r="B2356" s="3">
        <v>45618</v>
      </c>
      <c r="C2356" s="6">
        <v>3</v>
      </c>
      <c r="D2356" s="6">
        <v>29</v>
      </c>
      <c r="E2356">
        <v>45629</v>
      </c>
      <c r="F2356" s="6">
        <v>1</v>
      </c>
      <c r="G2356" s="6">
        <v>29</v>
      </c>
      <c r="H2356">
        <v>45627</v>
      </c>
    </row>
    <row r="2357" spans="2:8" x14ac:dyDescent="0.25">
      <c r="B2357" s="3">
        <v>45619</v>
      </c>
      <c r="D2357" s="6" t="s">
        <v>290</v>
      </c>
      <c r="E2357" t="s">
        <v>290</v>
      </c>
      <c r="G2357" s="6" t="s">
        <v>290</v>
      </c>
      <c r="H2357" t="s">
        <v>290</v>
      </c>
    </row>
    <row r="2358" spans="2:8" x14ac:dyDescent="0.25">
      <c r="B2358" s="3">
        <v>45620</v>
      </c>
      <c r="D2358" s="6" t="s">
        <v>290</v>
      </c>
      <c r="E2358" t="s">
        <v>290</v>
      </c>
      <c r="G2358" s="6" t="s">
        <v>290</v>
      </c>
      <c r="H2358" t="s">
        <v>290</v>
      </c>
    </row>
    <row r="2359" spans="2:8" x14ac:dyDescent="0.25">
      <c r="B2359" s="3">
        <v>45621</v>
      </c>
      <c r="C2359" s="6">
        <v>4</v>
      </c>
      <c r="D2359" s="6">
        <v>31</v>
      </c>
      <c r="E2359">
        <v>45630</v>
      </c>
      <c r="F2359" s="6">
        <v>2</v>
      </c>
      <c r="G2359" s="6">
        <v>31</v>
      </c>
      <c r="H2359">
        <v>45628</v>
      </c>
    </row>
    <row r="2360" spans="2:8" x14ac:dyDescent="0.25">
      <c r="B2360" s="3">
        <v>45622</v>
      </c>
      <c r="C2360" s="6">
        <v>5</v>
      </c>
      <c r="D2360" s="6">
        <v>29</v>
      </c>
      <c r="E2360">
        <v>45631</v>
      </c>
      <c r="F2360" s="6">
        <v>3</v>
      </c>
      <c r="G2360" s="6">
        <v>29</v>
      </c>
      <c r="H2360">
        <v>45629</v>
      </c>
    </row>
    <row r="2361" spans="2:8" x14ac:dyDescent="0.25">
      <c r="B2361" s="3">
        <v>45623</v>
      </c>
      <c r="C2361" s="6">
        <v>6</v>
      </c>
      <c r="D2361" s="6">
        <v>29</v>
      </c>
      <c r="E2361">
        <v>45632</v>
      </c>
      <c r="F2361" s="6">
        <v>4</v>
      </c>
      <c r="G2361" s="6">
        <v>29</v>
      </c>
      <c r="H2361">
        <v>45630</v>
      </c>
    </row>
    <row r="2362" spans="2:8" x14ac:dyDescent="0.25">
      <c r="B2362" s="3">
        <v>45624</v>
      </c>
      <c r="D2362" s="6" t="s">
        <v>290</v>
      </c>
      <c r="E2362" t="s">
        <v>290</v>
      </c>
      <c r="G2362" s="6" t="s">
        <v>290</v>
      </c>
      <c r="H2362" t="s">
        <v>290</v>
      </c>
    </row>
    <row r="2363" spans="2:8" x14ac:dyDescent="0.25">
      <c r="B2363" s="3">
        <v>45625</v>
      </c>
      <c r="D2363" s="6" t="s">
        <v>290</v>
      </c>
      <c r="E2363" t="s">
        <v>290</v>
      </c>
      <c r="G2363" s="6" t="s">
        <v>290</v>
      </c>
      <c r="H2363" t="s">
        <v>290</v>
      </c>
    </row>
    <row r="2364" spans="2:8" x14ac:dyDescent="0.25">
      <c r="B2364" s="3">
        <v>45626</v>
      </c>
      <c r="D2364" s="6" t="s">
        <v>290</v>
      </c>
      <c r="E2364" t="s">
        <v>290</v>
      </c>
      <c r="G2364" s="6" t="s">
        <v>290</v>
      </c>
      <c r="H2364" t="s">
        <v>290</v>
      </c>
    </row>
    <row r="2365" spans="2:8" x14ac:dyDescent="0.25">
      <c r="B2365" s="3">
        <v>45627</v>
      </c>
      <c r="D2365" s="6" t="s">
        <v>290</v>
      </c>
      <c r="E2365" t="s">
        <v>290</v>
      </c>
      <c r="G2365" s="6" t="s">
        <v>290</v>
      </c>
      <c r="H2365" t="s">
        <v>290</v>
      </c>
    </row>
    <row r="2366" spans="2:8" x14ac:dyDescent="0.25">
      <c r="B2366" s="3">
        <v>45628</v>
      </c>
      <c r="C2366" s="6">
        <v>7</v>
      </c>
      <c r="D2366" s="6">
        <v>33</v>
      </c>
      <c r="E2366">
        <v>45633</v>
      </c>
      <c r="F2366" s="6">
        <v>5</v>
      </c>
      <c r="G2366" s="6">
        <v>33</v>
      </c>
      <c r="H2366">
        <v>45631</v>
      </c>
    </row>
    <row r="2367" spans="2:8" x14ac:dyDescent="0.25">
      <c r="B2367" s="3">
        <v>45629</v>
      </c>
      <c r="C2367" s="6">
        <v>8</v>
      </c>
      <c r="D2367" s="6">
        <v>33</v>
      </c>
      <c r="E2367">
        <v>45634</v>
      </c>
      <c r="F2367" s="6">
        <v>6</v>
      </c>
      <c r="G2367" s="6">
        <v>33</v>
      </c>
      <c r="H2367">
        <v>45632</v>
      </c>
    </row>
    <row r="2368" spans="2:8" x14ac:dyDescent="0.25">
      <c r="B2368" s="3">
        <v>45630</v>
      </c>
      <c r="C2368" s="6">
        <v>9</v>
      </c>
      <c r="D2368" s="6">
        <v>33</v>
      </c>
      <c r="E2368">
        <v>45635</v>
      </c>
      <c r="F2368" s="6">
        <v>7</v>
      </c>
      <c r="G2368" s="6">
        <v>33</v>
      </c>
      <c r="H2368">
        <v>45633</v>
      </c>
    </row>
    <row r="2369" spans="2:8" x14ac:dyDescent="0.25">
      <c r="B2369" s="3">
        <v>45631</v>
      </c>
      <c r="C2369" s="6">
        <v>10</v>
      </c>
      <c r="D2369" s="6">
        <v>31</v>
      </c>
      <c r="E2369">
        <v>45636</v>
      </c>
      <c r="F2369" s="6">
        <v>8</v>
      </c>
      <c r="G2369" s="6">
        <v>31</v>
      </c>
      <c r="H2369">
        <v>45634</v>
      </c>
    </row>
    <row r="2370" spans="2:8" x14ac:dyDescent="0.25">
      <c r="B2370" s="3">
        <v>45632</v>
      </c>
      <c r="C2370" s="6">
        <v>11</v>
      </c>
      <c r="D2370" s="6">
        <v>31</v>
      </c>
      <c r="E2370">
        <v>45637</v>
      </c>
      <c r="F2370" s="6">
        <v>9</v>
      </c>
      <c r="G2370" s="6">
        <v>31</v>
      </c>
      <c r="H2370">
        <v>45635</v>
      </c>
    </row>
    <row r="2371" spans="2:8" x14ac:dyDescent="0.25">
      <c r="B2371" s="3">
        <v>45633</v>
      </c>
      <c r="D2371" s="6" t="s">
        <v>290</v>
      </c>
      <c r="E2371" t="s">
        <v>290</v>
      </c>
      <c r="F2371" s="6">
        <v>10</v>
      </c>
      <c r="G2371" s="6">
        <v>31</v>
      </c>
      <c r="H2371">
        <v>45636</v>
      </c>
    </row>
    <row r="2372" spans="2:8" x14ac:dyDescent="0.25">
      <c r="B2372" s="3">
        <v>45634</v>
      </c>
      <c r="D2372" s="6" t="s">
        <v>290</v>
      </c>
      <c r="E2372" t="s">
        <v>290</v>
      </c>
      <c r="G2372" s="6" t="s">
        <v>290</v>
      </c>
      <c r="H2372" t="s">
        <v>290</v>
      </c>
    </row>
    <row r="2373" spans="2:8" x14ac:dyDescent="0.25">
      <c r="B2373" s="3">
        <v>45635</v>
      </c>
      <c r="C2373" s="6">
        <v>12</v>
      </c>
      <c r="D2373" s="6">
        <v>33</v>
      </c>
      <c r="E2373">
        <v>45638</v>
      </c>
      <c r="F2373" s="6">
        <v>11</v>
      </c>
      <c r="G2373" s="6">
        <v>32</v>
      </c>
      <c r="H2373">
        <v>45637</v>
      </c>
    </row>
    <row r="2374" spans="2:8" x14ac:dyDescent="0.25">
      <c r="B2374" s="3">
        <v>45636</v>
      </c>
      <c r="C2374" s="6">
        <v>13</v>
      </c>
      <c r="D2374" s="6">
        <v>33</v>
      </c>
      <c r="E2374">
        <v>45639</v>
      </c>
      <c r="F2374" s="6">
        <v>12</v>
      </c>
      <c r="G2374" s="6">
        <v>32</v>
      </c>
      <c r="H2374">
        <v>45638</v>
      </c>
    </row>
    <row r="2375" spans="2:8" x14ac:dyDescent="0.25">
      <c r="B2375" s="3">
        <v>45637</v>
      </c>
      <c r="C2375" s="6">
        <v>14</v>
      </c>
      <c r="D2375" s="6">
        <v>33</v>
      </c>
      <c r="E2375">
        <v>45640</v>
      </c>
      <c r="F2375" s="6">
        <v>13</v>
      </c>
      <c r="G2375" s="6">
        <v>30</v>
      </c>
      <c r="H2375">
        <v>45639</v>
      </c>
    </row>
    <row r="2376" spans="2:8" x14ac:dyDescent="0.25">
      <c r="B2376" s="3">
        <v>45638</v>
      </c>
      <c r="C2376" s="6">
        <v>15</v>
      </c>
      <c r="D2376" s="6">
        <v>31</v>
      </c>
      <c r="E2376">
        <v>45641</v>
      </c>
      <c r="F2376" s="6">
        <v>14</v>
      </c>
      <c r="G2376" s="6">
        <v>30</v>
      </c>
      <c r="H2376">
        <v>45640</v>
      </c>
    </row>
    <row r="2377" spans="2:8" x14ac:dyDescent="0.25">
      <c r="B2377" s="3">
        <v>45639</v>
      </c>
      <c r="C2377" s="6">
        <v>16</v>
      </c>
      <c r="D2377" s="6">
        <v>31</v>
      </c>
      <c r="E2377">
        <v>45642</v>
      </c>
      <c r="F2377" s="6">
        <v>15</v>
      </c>
      <c r="G2377" s="6">
        <v>30</v>
      </c>
      <c r="H2377">
        <v>45641</v>
      </c>
    </row>
    <row r="2378" spans="2:8" x14ac:dyDescent="0.25">
      <c r="B2378" s="3">
        <v>45640</v>
      </c>
      <c r="D2378" s="6" t="s">
        <v>290</v>
      </c>
      <c r="E2378" t="s">
        <v>290</v>
      </c>
      <c r="F2378" s="6">
        <v>16</v>
      </c>
      <c r="G2378" s="6">
        <v>30</v>
      </c>
      <c r="H2378">
        <v>45642</v>
      </c>
    </row>
    <row r="2379" spans="2:8" x14ac:dyDescent="0.25">
      <c r="B2379" s="3">
        <v>45641</v>
      </c>
      <c r="D2379" s="6" t="s">
        <v>290</v>
      </c>
      <c r="E2379" t="s">
        <v>290</v>
      </c>
      <c r="G2379" s="6" t="s">
        <v>290</v>
      </c>
      <c r="H2379" t="s">
        <v>290</v>
      </c>
    </row>
    <row r="2380" spans="2:8" x14ac:dyDescent="0.25">
      <c r="B2380" s="3">
        <v>45642</v>
      </c>
      <c r="C2380" s="6">
        <v>17</v>
      </c>
      <c r="D2380" s="6">
        <v>33</v>
      </c>
      <c r="E2380">
        <v>45643</v>
      </c>
      <c r="F2380" s="6">
        <v>17</v>
      </c>
      <c r="G2380" s="6">
        <v>31</v>
      </c>
      <c r="H2380">
        <v>45643</v>
      </c>
    </row>
    <row r="2381" spans="2:8" x14ac:dyDescent="0.25">
      <c r="B2381" s="3">
        <v>45643</v>
      </c>
      <c r="C2381" s="6">
        <v>18</v>
      </c>
      <c r="D2381" s="6">
        <v>33</v>
      </c>
      <c r="E2381">
        <v>45644</v>
      </c>
      <c r="F2381" s="6">
        <v>18</v>
      </c>
      <c r="G2381" s="6">
        <v>29</v>
      </c>
      <c r="H2381">
        <v>45644</v>
      </c>
    </row>
    <row r="2382" spans="2:8" x14ac:dyDescent="0.25">
      <c r="B2382" s="3">
        <v>45644</v>
      </c>
      <c r="C2382" s="6">
        <v>19</v>
      </c>
      <c r="D2382" s="6">
        <v>33</v>
      </c>
      <c r="E2382">
        <v>45645</v>
      </c>
      <c r="F2382" s="6">
        <v>19</v>
      </c>
      <c r="G2382" s="6">
        <v>29</v>
      </c>
      <c r="H2382">
        <v>45645</v>
      </c>
    </row>
    <row r="2383" spans="2:8" x14ac:dyDescent="0.25">
      <c r="B2383" s="3">
        <v>45645</v>
      </c>
      <c r="C2383" s="6">
        <v>20</v>
      </c>
      <c r="D2383" s="6">
        <v>31</v>
      </c>
      <c r="E2383">
        <v>45646</v>
      </c>
      <c r="F2383" s="6">
        <v>20</v>
      </c>
      <c r="G2383" s="6">
        <v>29</v>
      </c>
      <c r="H2383">
        <v>45646</v>
      </c>
    </row>
    <row r="2384" spans="2:8" x14ac:dyDescent="0.25">
      <c r="B2384" s="3">
        <v>45646</v>
      </c>
      <c r="C2384" s="6">
        <v>21</v>
      </c>
      <c r="D2384" s="6">
        <v>31</v>
      </c>
      <c r="E2384">
        <v>45647</v>
      </c>
      <c r="F2384" s="6">
        <v>21</v>
      </c>
      <c r="G2384" s="6">
        <v>29</v>
      </c>
      <c r="H2384">
        <v>45647</v>
      </c>
    </row>
    <row r="2385" spans="2:8" x14ac:dyDescent="0.25">
      <c r="B2385" s="3">
        <v>45647</v>
      </c>
      <c r="D2385" s="6" t="s">
        <v>290</v>
      </c>
      <c r="E2385" t="s">
        <v>290</v>
      </c>
      <c r="G2385" s="6" t="s">
        <v>290</v>
      </c>
      <c r="H2385" t="s">
        <v>290</v>
      </c>
    </row>
    <row r="2386" spans="2:8" x14ac:dyDescent="0.25">
      <c r="B2386" s="3">
        <v>45648</v>
      </c>
      <c r="D2386" s="6" t="s">
        <v>290</v>
      </c>
      <c r="E2386" t="s">
        <v>290</v>
      </c>
      <c r="G2386" s="6" t="s">
        <v>290</v>
      </c>
      <c r="H2386" t="s">
        <v>290</v>
      </c>
    </row>
    <row r="2387" spans="2:8" x14ac:dyDescent="0.25">
      <c r="B2387" s="3">
        <v>45649</v>
      </c>
      <c r="C2387" s="6">
        <v>1</v>
      </c>
      <c r="D2387" s="6">
        <v>33</v>
      </c>
      <c r="E2387">
        <v>45658</v>
      </c>
      <c r="F2387" s="6">
        <v>1</v>
      </c>
      <c r="G2387" s="6">
        <v>31</v>
      </c>
      <c r="H2387">
        <v>45658</v>
      </c>
    </row>
    <row r="2388" spans="2:8" x14ac:dyDescent="0.25">
      <c r="B2388" s="3">
        <v>45650</v>
      </c>
      <c r="D2388" s="6" t="s">
        <v>290</v>
      </c>
      <c r="E2388" t="s">
        <v>290</v>
      </c>
      <c r="G2388" s="6" t="s">
        <v>290</v>
      </c>
      <c r="H2388" t="s">
        <v>290</v>
      </c>
    </row>
    <row r="2389" spans="2:8" x14ac:dyDescent="0.25">
      <c r="B2389" s="3">
        <v>45651</v>
      </c>
      <c r="D2389" s="6" t="s">
        <v>290</v>
      </c>
      <c r="E2389" t="s">
        <v>290</v>
      </c>
      <c r="G2389" s="6" t="s">
        <v>290</v>
      </c>
      <c r="H2389" t="s">
        <v>290</v>
      </c>
    </row>
    <row r="2390" spans="2:8" x14ac:dyDescent="0.25">
      <c r="B2390" s="3">
        <v>45652</v>
      </c>
      <c r="C2390" s="6">
        <v>2</v>
      </c>
      <c r="D2390" s="6">
        <v>35</v>
      </c>
      <c r="E2390">
        <v>45659</v>
      </c>
      <c r="F2390" s="6">
        <v>2</v>
      </c>
      <c r="G2390" s="6">
        <v>31</v>
      </c>
      <c r="H2390">
        <v>45659</v>
      </c>
    </row>
    <row r="2391" spans="2:8" x14ac:dyDescent="0.25">
      <c r="B2391" s="3">
        <v>45653</v>
      </c>
      <c r="C2391" s="6">
        <v>3</v>
      </c>
      <c r="D2391" s="6">
        <v>35</v>
      </c>
      <c r="E2391">
        <v>45660</v>
      </c>
      <c r="F2391" s="6">
        <v>3</v>
      </c>
      <c r="G2391" s="6">
        <v>31</v>
      </c>
      <c r="H2391">
        <v>45660</v>
      </c>
    </row>
    <row r="2392" spans="2:8" x14ac:dyDescent="0.25">
      <c r="B2392" s="3">
        <v>45654</v>
      </c>
      <c r="D2392" s="6" t="s">
        <v>290</v>
      </c>
      <c r="E2392" t="s">
        <v>290</v>
      </c>
      <c r="G2392" s="6" t="s">
        <v>290</v>
      </c>
      <c r="H2392" t="s">
        <v>290</v>
      </c>
    </row>
    <row r="2393" spans="2:8" x14ac:dyDescent="0.25">
      <c r="B2393" s="3">
        <v>45655</v>
      </c>
      <c r="D2393" s="6" t="s">
        <v>290</v>
      </c>
      <c r="E2393" t="s">
        <v>290</v>
      </c>
      <c r="G2393" s="6" t="s">
        <v>290</v>
      </c>
      <c r="H2393" t="s">
        <v>290</v>
      </c>
    </row>
    <row r="2394" spans="2:8" x14ac:dyDescent="0.25">
      <c r="B2394" s="3">
        <v>45656</v>
      </c>
      <c r="C2394" s="6">
        <v>4</v>
      </c>
      <c r="D2394" s="6">
        <v>35</v>
      </c>
      <c r="E2394">
        <v>45661</v>
      </c>
      <c r="F2394" s="6">
        <v>4</v>
      </c>
      <c r="G2394" s="6">
        <v>33</v>
      </c>
      <c r="H2394">
        <v>45661</v>
      </c>
    </row>
    <row r="2395" spans="2:8" x14ac:dyDescent="0.25">
      <c r="B2395" s="3">
        <v>45657</v>
      </c>
      <c r="C2395" s="6">
        <v>5</v>
      </c>
      <c r="D2395" s="6">
        <v>35</v>
      </c>
      <c r="E2395">
        <v>45662</v>
      </c>
      <c r="F2395" s="6">
        <v>5</v>
      </c>
      <c r="G2395" s="6">
        <v>29</v>
      </c>
      <c r="H2395">
        <v>45662</v>
      </c>
    </row>
    <row r="2396" spans="2:8" x14ac:dyDescent="0.25">
      <c r="B2396" s="3">
        <v>45658</v>
      </c>
      <c r="D2396" s="6" t="s">
        <v>290</v>
      </c>
      <c r="E2396" t="s">
        <v>290</v>
      </c>
      <c r="G2396" s="6" t="s">
        <v>290</v>
      </c>
      <c r="H2396" t="s">
        <v>290</v>
      </c>
    </row>
    <row r="2397" spans="2:8" x14ac:dyDescent="0.25">
      <c r="B2397" s="3">
        <v>45659</v>
      </c>
      <c r="D2397" s="6" t="s">
        <v>290</v>
      </c>
      <c r="E2397" t="s">
        <v>290</v>
      </c>
      <c r="F2397" s="6">
        <v>6</v>
      </c>
      <c r="G2397" s="6">
        <v>30</v>
      </c>
      <c r="H2397">
        <v>45663</v>
      </c>
    </row>
    <row r="2398" spans="2:8" x14ac:dyDescent="0.25">
      <c r="B2398" s="3">
        <v>45660</v>
      </c>
      <c r="C2398" s="6">
        <v>7</v>
      </c>
      <c r="D2398" s="6">
        <v>32</v>
      </c>
      <c r="E2398">
        <v>45664</v>
      </c>
      <c r="F2398" s="6">
        <v>7</v>
      </c>
      <c r="G2398" s="6">
        <v>30</v>
      </c>
      <c r="H2398">
        <v>45664</v>
      </c>
    </row>
    <row r="2399" spans="2:8" x14ac:dyDescent="0.25">
      <c r="B2399" s="3">
        <v>45661</v>
      </c>
      <c r="D2399" s="6" t="s">
        <v>290</v>
      </c>
      <c r="E2399" t="s">
        <v>290</v>
      </c>
      <c r="F2399" s="6">
        <v>8</v>
      </c>
      <c r="G2399" s="6">
        <v>30</v>
      </c>
      <c r="H2399">
        <v>45665</v>
      </c>
    </row>
    <row r="2400" spans="2:8" x14ac:dyDescent="0.25">
      <c r="B2400" s="3">
        <v>45662</v>
      </c>
      <c r="D2400" s="6" t="s">
        <v>290</v>
      </c>
      <c r="E2400" t="s">
        <v>290</v>
      </c>
      <c r="G2400" s="6" t="s">
        <v>290</v>
      </c>
      <c r="H2400" t="s">
        <v>290</v>
      </c>
    </row>
    <row r="2401" spans="2:8" x14ac:dyDescent="0.25">
      <c r="B2401" s="3">
        <v>45663</v>
      </c>
      <c r="C2401" s="6">
        <v>8</v>
      </c>
      <c r="D2401" s="6">
        <v>34</v>
      </c>
      <c r="E2401">
        <v>45665</v>
      </c>
      <c r="F2401" s="6">
        <v>9</v>
      </c>
      <c r="G2401" s="6">
        <v>31</v>
      </c>
      <c r="H2401">
        <v>45666</v>
      </c>
    </row>
    <row r="2402" spans="2:8" x14ac:dyDescent="0.25">
      <c r="B2402" s="3">
        <v>45664</v>
      </c>
      <c r="C2402" s="6">
        <v>9</v>
      </c>
      <c r="D2402" s="6">
        <v>34</v>
      </c>
      <c r="E2402">
        <v>45666</v>
      </c>
      <c r="F2402" s="6">
        <v>10</v>
      </c>
      <c r="G2402" s="6">
        <v>31</v>
      </c>
      <c r="H2402">
        <v>45667</v>
      </c>
    </row>
    <row r="2403" spans="2:8" x14ac:dyDescent="0.25">
      <c r="B2403" s="3">
        <v>45665</v>
      </c>
      <c r="C2403" s="6">
        <v>10</v>
      </c>
      <c r="D2403" s="6">
        <v>34</v>
      </c>
      <c r="E2403">
        <v>45667</v>
      </c>
      <c r="F2403" s="6">
        <v>11</v>
      </c>
      <c r="G2403" s="6">
        <v>30</v>
      </c>
      <c r="H2403">
        <v>45668</v>
      </c>
    </row>
    <row r="2404" spans="2:8" x14ac:dyDescent="0.25">
      <c r="B2404" s="3">
        <v>45666</v>
      </c>
      <c r="C2404" s="6">
        <v>11</v>
      </c>
      <c r="D2404" s="6">
        <v>34</v>
      </c>
      <c r="E2404">
        <v>45668</v>
      </c>
      <c r="F2404" s="6">
        <v>12</v>
      </c>
      <c r="G2404" s="6">
        <v>30</v>
      </c>
      <c r="H2404">
        <v>45669</v>
      </c>
    </row>
    <row r="2405" spans="2:8" x14ac:dyDescent="0.25">
      <c r="B2405" s="3">
        <v>45667</v>
      </c>
      <c r="C2405" s="6">
        <v>12</v>
      </c>
      <c r="D2405" s="6">
        <v>32</v>
      </c>
      <c r="E2405">
        <v>45669</v>
      </c>
      <c r="F2405" s="6">
        <v>13</v>
      </c>
      <c r="G2405" s="6">
        <v>30</v>
      </c>
      <c r="H2405">
        <v>45670</v>
      </c>
    </row>
    <row r="2406" spans="2:8" x14ac:dyDescent="0.25">
      <c r="B2406" s="3">
        <v>45668</v>
      </c>
      <c r="D2406" s="6" t="s">
        <v>290</v>
      </c>
      <c r="E2406" t="s">
        <v>290</v>
      </c>
      <c r="F2406" s="6">
        <v>14</v>
      </c>
      <c r="G2406" s="6">
        <v>30</v>
      </c>
      <c r="H2406">
        <v>45671</v>
      </c>
    </row>
    <row r="2407" spans="2:8" x14ac:dyDescent="0.25">
      <c r="B2407" s="3">
        <v>45669</v>
      </c>
      <c r="D2407" s="6" t="s">
        <v>290</v>
      </c>
      <c r="E2407" t="s">
        <v>290</v>
      </c>
      <c r="G2407" s="6" t="s">
        <v>290</v>
      </c>
      <c r="H2407" t="s">
        <v>290</v>
      </c>
    </row>
    <row r="2408" spans="2:8" x14ac:dyDescent="0.25">
      <c r="B2408" s="3">
        <v>45670</v>
      </c>
      <c r="C2408" s="6">
        <v>13</v>
      </c>
      <c r="D2408" s="6">
        <v>34</v>
      </c>
      <c r="E2408">
        <v>45670</v>
      </c>
      <c r="F2408" s="6">
        <v>15</v>
      </c>
      <c r="G2408" s="6">
        <v>31</v>
      </c>
      <c r="H2408">
        <v>45672</v>
      </c>
    </row>
    <row r="2409" spans="2:8" x14ac:dyDescent="0.25">
      <c r="B2409" s="3">
        <v>45671</v>
      </c>
      <c r="C2409" s="6">
        <v>14</v>
      </c>
      <c r="D2409" s="6">
        <v>34</v>
      </c>
      <c r="E2409">
        <v>45671</v>
      </c>
      <c r="F2409" s="6">
        <v>16</v>
      </c>
      <c r="G2409" s="6">
        <v>31</v>
      </c>
      <c r="H2409">
        <v>45673</v>
      </c>
    </row>
    <row r="2410" spans="2:8" x14ac:dyDescent="0.25">
      <c r="B2410" s="3">
        <v>45672</v>
      </c>
      <c r="C2410" s="6">
        <v>15</v>
      </c>
      <c r="D2410" s="6">
        <v>34</v>
      </c>
      <c r="E2410">
        <v>45672</v>
      </c>
      <c r="F2410" s="6">
        <v>17</v>
      </c>
      <c r="G2410" s="6">
        <v>30</v>
      </c>
      <c r="H2410">
        <v>45674</v>
      </c>
    </row>
    <row r="2411" spans="2:8" x14ac:dyDescent="0.25">
      <c r="B2411" s="3">
        <v>45673</v>
      </c>
      <c r="C2411" s="6">
        <v>16</v>
      </c>
      <c r="D2411" s="6">
        <v>34</v>
      </c>
      <c r="E2411">
        <v>45673</v>
      </c>
      <c r="F2411" s="6">
        <v>18</v>
      </c>
      <c r="G2411" s="6">
        <v>30</v>
      </c>
      <c r="H2411">
        <v>45675</v>
      </c>
    </row>
    <row r="2412" spans="2:8" x14ac:dyDescent="0.25">
      <c r="B2412" s="3">
        <v>45674</v>
      </c>
      <c r="C2412" s="6">
        <v>17</v>
      </c>
      <c r="D2412" s="6">
        <v>32</v>
      </c>
      <c r="E2412">
        <v>45674</v>
      </c>
      <c r="F2412" s="6">
        <v>19</v>
      </c>
      <c r="G2412" s="6">
        <v>30</v>
      </c>
      <c r="H2412">
        <v>45676</v>
      </c>
    </row>
    <row r="2413" spans="2:8" x14ac:dyDescent="0.25">
      <c r="B2413" s="3">
        <v>45675</v>
      </c>
      <c r="D2413" s="6" t="s">
        <v>290</v>
      </c>
      <c r="E2413" t="s">
        <v>290</v>
      </c>
      <c r="G2413" s="6" t="s">
        <v>290</v>
      </c>
      <c r="H2413" t="s">
        <v>290</v>
      </c>
    </row>
    <row r="2414" spans="2:8" x14ac:dyDescent="0.25">
      <c r="B2414" s="3">
        <v>45676</v>
      </c>
      <c r="D2414" s="6" t="s">
        <v>290</v>
      </c>
      <c r="E2414" t="s">
        <v>290</v>
      </c>
      <c r="G2414" s="6" t="s">
        <v>290</v>
      </c>
      <c r="H2414" t="s">
        <v>290</v>
      </c>
    </row>
    <row r="2415" spans="2:8" x14ac:dyDescent="0.25">
      <c r="B2415" s="3">
        <v>45677</v>
      </c>
      <c r="D2415" s="6" t="s">
        <v>290</v>
      </c>
      <c r="E2415" t="s">
        <v>290</v>
      </c>
      <c r="G2415" s="6" t="s">
        <v>290</v>
      </c>
      <c r="H2415" t="s">
        <v>290</v>
      </c>
    </row>
    <row r="2416" spans="2:8" x14ac:dyDescent="0.25">
      <c r="B2416" s="3">
        <v>45678</v>
      </c>
      <c r="C2416" s="6">
        <v>18</v>
      </c>
      <c r="D2416" s="6">
        <v>35</v>
      </c>
      <c r="E2416">
        <v>45675</v>
      </c>
      <c r="F2416" s="6">
        <v>20</v>
      </c>
      <c r="G2416" s="6">
        <v>33</v>
      </c>
      <c r="H2416">
        <v>45677</v>
      </c>
    </row>
    <row r="2417" spans="2:8" x14ac:dyDescent="0.25">
      <c r="B2417" s="3">
        <v>45679</v>
      </c>
      <c r="C2417" s="6">
        <v>19</v>
      </c>
      <c r="D2417" s="6">
        <v>35</v>
      </c>
      <c r="E2417">
        <v>45676</v>
      </c>
      <c r="F2417" s="6">
        <v>21</v>
      </c>
      <c r="G2417" s="6">
        <v>33</v>
      </c>
      <c r="H2417">
        <v>45678</v>
      </c>
    </row>
    <row r="2418" spans="2:8" x14ac:dyDescent="0.25">
      <c r="B2418" s="3">
        <v>45680</v>
      </c>
      <c r="C2418" s="6">
        <v>20</v>
      </c>
      <c r="D2418" s="6">
        <v>35</v>
      </c>
      <c r="E2418">
        <v>45677</v>
      </c>
      <c r="F2418" s="6">
        <v>1</v>
      </c>
      <c r="G2418" s="6">
        <v>31</v>
      </c>
      <c r="H2418">
        <v>45689</v>
      </c>
    </row>
    <row r="2419" spans="2:8" x14ac:dyDescent="0.25">
      <c r="B2419" s="3">
        <v>45681</v>
      </c>
      <c r="C2419" s="6">
        <v>21</v>
      </c>
      <c r="D2419" s="6">
        <v>35</v>
      </c>
      <c r="E2419">
        <v>45678</v>
      </c>
      <c r="F2419" s="6">
        <v>2</v>
      </c>
      <c r="G2419" s="6">
        <v>29</v>
      </c>
      <c r="H2419">
        <v>45690</v>
      </c>
    </row>
    <row r="2420" spans="2:8" x14ac:dyDescent="0.25">
      <c r="B2420" s="3">
        <v>45682</v>
      </c>
      <c r="D2420" s="6" t="s">
        <v>290</v>
      </c>
      <c r="E2420" t="s">
        <v>290</v>
      </c>
      <c r="G2420" s="6" t="s">
        <v>290</v>
      </c>
      <c r="H2420" t="s">
        <v>290</v>
      </c>
    </row>
    <row r="2421" spans="2:8" x14ac:dyDescent="0.25">
      <c r="B2421" s="3">
        <v>45683</v>
      </c>
      <c r="D2421" s="6" t="s">
        <v>290</v>
      </c>
      <c r="E2421" t="s">
        <v>290</v>
      </c>
      <c r="G2421" s="6" t="s">
        <v>290</v>
      </c>
      <c r="H2421" t="s">
        <v>290</v>
      </c>
    </row>
    <row r="2422" spans="2:8" x14ac:dyDescent="0.25">
      <c r="B2422" s="3">
        <v>45684</v>
      </c>
      <c r="C2422" s="6">
        <v>1</v>
      </c>
      <c r="D2422" s="6">
        <v>35</v>
      </c>
      <c r="E2422">
        <v>45689</v>
      </c>
      <c r="F2422" s="6">
        <v>3</v>
      </c>
      <c r="G2422" s="6">
        <v>31</v>
      </c>
      <c r="H2422">
        <v>45691</v>
      </c>
    </row>
    <row r="2423" spans="2:8" x14ac:dyDescent="0.25">
      <c r="B2423" s="3">
        <v>45685</v>
      </c>
      <c r="C2423" s="6">
        <v>2</v>
      </c>
      <c r="D2423" s="6">
        <v>33</v>
      </c>
      <c r="E2423">
        <v>45690</v>
      </c>
      <c r="F2423" s="6">
        <v>4</v>
      </c>
      <c r="G2423" s="6">
        <v>29</v>
      </c>
      <c r="H2423">
        <v>45692</v>
      </c>
    </row>
    <row r="2424" spans="2:8" x14ac:dyDescent="0.25">
      <c r="B2424" s="3">
        <v>45686</v>
      </c>
      <c r="C2424" s="6">
        <v>3</v>
      </c>
      <c r="D2424" s="6">
        <v>33</v>
      </c>
      <c r="E2424">
        <v>45691</v>
      </c>
      <c r="F2424" s="6">
        <v>5</v>
      </c>
      <c r="G2424" s="6">
        <v>29</v>
      </c>
      <c r="H2424">
        <v>45693</v>
      </c>
    </row>
    <row r="2425" spans="2:8" x14ac:dyDescent="0.25">
      <c r="B2425" s="3">
        <v>45687</v>
      </c>
      <c r="C2425" s="6">
        <v>4</v>
      </c>
      <c r="D2425" s="6">
        <v>31</v>
      </c>
      <c r="E2425">
        <v>45692</v>
      </c>
      <c r="G2425" s="6" t="s">
        <v>290</v>
      </c>
      <c r="H2425" t="s">
        <v>290</v>
      </c>
    </row>
    <row r="2426" spans="2:8" x14ac:dyDescent="0.25">
      <c r="B2426" s="3">
        <v>45688</v>
      </c>
      <c r="C2426" s="6">
        <v>5</v>
      </c>
      <c r="D2426" s="6">
        <v>31</v>
      </c>
      <c r="E2426">
        <v>45693</v>
      </c>
      <c r="F2426" s="6">
        <v>6</v>
      </c>
      <c r="G2426" s="6">
        <v>29</v>
      </c>
      <c r="H2426">
        <v>45694</v>
      </c>
    </row>
    <row r="2427" spans="2:8" x14ac:dyDescent="0.25">
      <c r="B2427" s="3">
        <v>45689</v>
      </c>
      <c r="D2427" s="6" t="s">
        <v>290</v>
      </c>
      <c r="E2427" t="s">
        <v>290</v>
      </c>
      <c r="G2427" s="6" t="s">
        <v>290</v>
      </c>
      <c r="H2427" t="s">
        <v>290</v>
      </c>
    </row>
    <row r="2428" spans="2:8" x14ac:dyDescent="0.25">
      <c r="B2428" s="3">
        <v>45690</v>
      </c>
      <c r="D2428" s="6" t="s">
        <v>290</v>
      </c>
      <c r="E2428" t="s">
        <v>290</v>
      </c>
      <c r="G2428" s="6" t="s">
        <v>290</v>
      </c>
      <c r="H2428" t="s">
        <v>290</v>
      </c>
    </row>
    <row r="2429" spans="2:8" x14ac:dyDescent="0.25">
      <c r="B2429" s="3">
        <v>45691</v>
      </c>
      <c r="C2429" s="6">
        <v>6</v>
      </c>
      <c r="D2429" s="6">
        <v>34</v>
      </c>
      <c r="E2429">
        <v>45694</v>
      </c>
      <c r="F2429" s="6">
        <v>7</v>
      </c>
      <c r="G2429" s="6">
        <v>31</v>
      </c>
      <c r="H2429">
        <v>45695</v>
      </c>
    </row>
    <row r="2430" spans="2:8" x14ac:dyDescent="0.25">
      <c r="B2430" s="3">
        <v>45692</v>
      </c>
      <c r="C2430" s="6">
        <v>7</v>
      </c>
      <c r="D2430" s="6">
        <v>32</v>
      </c>
      <c r="E2430">
        <v>45695</v>
      </c>
      <c r="F2430" s="6">
        <v>8</v>
      </c>
      <c r="G2430" s="6">
        <v>31</v>
      </c>
      <c r="H2430">
        <v>45696</v>
      </c>
    </row>
    <row r="2431" spans="2:8" x14ac:dyDescent="0.25">
      <c r="B2431" s="3">
        <v>45693</v>
      </c>
      <c r="C2431" s="6">
        <v>8</v>
      </c>
      <c r="D2431" s="6">
        <v>30</v>
      </c>
      <c r="E2431">
        <v>45696</v>
      </c>
      <c r="F2431" s="6">
        <v>9</v>
      </c>
      <c r="G2431" s="6">
        <v>30</v>
      </c>
      <c r="H2431">
        <v>45697</v>
      </c>
    </row>
    <row r="2432" spans="2:8" x14ac:dyDescent="0.25">
      <c r="B2432" s="3">
        <v>45694</v>
      </c>
      <c r="C2432" s="6">
        <v>9</v>
      </c>
      <c r="D2432" s="6">
        <v>30</v>
      </c>
      <c r="E2432">
        <v>45697</v>
      </c>
      <c r="F2432" s="6">
        <v>10</v>
      </c>
      <c r="G2432" s="6">
        <v>30</v>
      </c>
      <c r="H2432">
        <v>45698</v>
      </c>
    </row>
    <row r="2433" spans="2:8" x14ac:dyDescent="0.25">
      <c r="B2433" s="3">
        <v>45695</v>
      </c>
      <c r="C2433" s="6">
        <v>10</v>
      </c>
      <c r="D2433" s="6">
        <v>30</v>
      </c>
      <c r="E2433">
        <v>45698</v>
      </c>
      <c r="F2433" s="6">
        <v>11</v>
      </c>
      <c r="G2433" s="6">
        <v>30</v>
      </c>
      <c r="H2433">
        <v>45699</v>
      </c>
    </row>
    <row r="2434" spans="2:8" x14ac:dyDescent="0.25">
      <c r="B2434" s="3">
        <v>45696</v>
      </c>
      <c r="D2434" s="6" t="s">
        <v>290</v>
      </c>
      <c r="E2434" t="s">
        <v>290</v>
      </c>
      <c r="G2434" s="6" t="s">
        <v>290</v>
      </c>
      <c r="H2434" t="s">
        <v>290</v>
      </c>
    </row>
    <row r="2435" spans="2:8" x14ac:dyDescent="0.25">
      <c r="B2435" s="3">
        <v>45697</v>
      </c>
      <c r="D2435" s="6" t="s">
        <v>290</v>
      </c>
      <c r="E2435" t="s">
        <v>290</v>
      </c>
      <c r="G2435" s="6" t="s">
        <v>290</v>
      </c>
      <c r="H2435" t="s">
        <v>290</v>
      </c>
    </row>
    <row r="2436" spans="2:8" x14ac:dyDescent="0.25">
      <c r="B2436" s="3">
        <v>45698</v>
      </c>
      <c r="C2436" s="6">
        <v>11</v>
      </c>
      <c r="D2436" s="6">
        <v>32</v>
      </c>
      <c r="E2436">
        <v>45699</v>
      </c>
      <c r="F2436" s="6">
        <v>12</v>
      </c>
      <c r="G2436" s="6">
        <v>32</v>
      </c>
      <c r="H2436">
        <v>45700</v>
      </c>
    </row>
    <row r="2437" spans="2:8" x14ac:dyDescent="0.25">
      <c r="B2437" s="3">
        <v>45699</v>
      </c>
      <c r="C2437" s="6">
        <v>12</v>
      </c>
      <c r="D2437" s="6">
        <v>32</v>
      </c>
      <c r="E2437">
        <v>45700</v>
      </c>
      <c r="F2437" s="6">
        <v>13</v>
      </c>
      <c r="G2437" s="6">
        <v>32</v>
      </c>
      <c r="H2437">
        <v>45701</v>
      </c>
    </row>
    <row r="2438" spans="2:8" x14ac:dyDescent="0.25">
      <c r="B2438" s="3">
        <v>45700</v>
      </c>
      <c r="C2438" s="6">
        <v>13</v>
      </c>
      <c r="D2438" s="6">
        <v>30</v>
      </c>
      <c r="E2438">
        <v>45701</v>
      </c>
      <c r="F2438" s="6">
        <v>14</v>
      </c>
      <c r="G2438" s="6">
        <v>32</v>
      </c>
      <c r="H2438">
        <v>45702</v>
      </c>
    </row>
    <row r="2439" spans="2:8" x14ac:dyDescent="0.25">
      <c r="B2439" s="3">
        <v>45701</v>
      </c>
      <c r="C2439" s="6">
        <v>14</v>
      </c>
      <c r="D2439" s="6">
        <v>30</v>
      </c>
      <c r="E2439">
        <v>45702</v>
      </c>
      <c r="F2439" s="6">
        <v>15</v>
      </c>
      <c r="G2439" s="6">
        <v>31</v>
      </c>
      <c r="H2439">
        <v>45703</v>
      </c>
    </row>
    <row r="2440" spans="2:8" x14ac:dyDescent="0.25">
      <c r="B2440" s="3">
        <v>45702</v>
      </c>
      <c r="C2440" s="6">
        <v>15</v>
      </c>
      <c r="D2440" s="6">
        <v>30</v>
      </c>
      <c r="E2440">
        <v>45703</v>
      </c>
      <c r="F2440" s="6">
        <v>16</v>
      </c>
      <c r="G2440" s="6">
        <v>31</v>
      </c>
      <c r="H2440">
        <v>45704</v>
      </c>
    </row>
    <row r="2441" spans="2:8" x14ac:dyDescent="0.25">
      <c r="B2441" s="3">
        <v>45703</v>
      </c>
      <c r="D2441" s="6" t="s">
        <v>290</v>
      </c>
      <c r="E2441" t="s">
        <v>290</v>
      </c>
      <c r="G2441" s="6" t="s">
        <v>290</v>
      </c>
      <c r="H2441" t="s">
        <v>290</v>
      </c>
    </row>
    <row r="2442" spans="2:8" x14ac:dyDescent="0.25">
      <c r="B2442" s="3">
        <v>45704</v>
      </c>
      <c r="D2442" s="6" t="s">
        <v>290</v>
      </c>
      <c r="E2442" t="s">
        <v>290</v>
      </c>
      <c r="G2442" s="6" t="s">
        <v>290</v>
      </c>
      <c r="H2442" t="s">
        <v>290</v>
      </c>
    </row>
    <row r="2443" spans="2:8" x14ac:dyDescent="0.25">
      <c r="B2443" s="3">
        <v>45705</v>
      </c>
      <c r="C2443" s="6">
        <v>16</v>
      </c>
      <c r="D2443" s="6">
        <v>32</v>
      </c>
      <c r="E2443">
        <v>45704</v>
      </c>
      <c r="F2443" s="6">
        <v>17</v>
      </c>
      <c r="G2443" s="6">
        <v>33</v>
      </c>
      <c r="H2443">
        <v>45705</v>
      </c>
    </row>
    <row r="2444" spans="2:8" x14ac:dyDescent="0.25">
      <c r="B2444" s="3">
        <v>45706</v>
      </c>
      <c r="C2444" s="6">
        <v>17</v>
      </c>
      <c r="D2444" s="6">
        <v>32</v>
      </c>
      <c r="E2444">
        <v>45705</v>
      </c>
      <c r="F2444" s="6">
        <v>18</v>
      </c>
      <c r="G2444" s="6">
        <v>33</v>
      </c>
      <c r="H2444">
        <v>45706</v>
      </c>
    </row>
    <row r="2445" spans="2:8" x14ac:dyDescent="0.25">
      <c r="B2445" s="3">
        <v>45707</v>
      </c>
      <c r="C2445" s="6">
        <v>18</v>
      </c>
      <c r="D2445" s="6">
        <v>29</v>
      </c>
      <c r="E2445">
        <v>45706</v>
      </c>
      <c r="F2445" s="6">
        <v>19</v>
      </c>
      <c r="G2445" s="6">
        <v>33</v>
      </c>
      <c r="H2445">
        <v>45707</v>
      </c>
    </row>
    <row r="2446" spans="2:8" x14ac:dyDescent="0.25">
      <c r="B2446" s="3">
        <v>45708</v>
      </c>
      <c r="C2446" s="6">
        <v>19</v>
      </c>
      <c r="D2446" s="6">
        <v>29</v>
      </c>
      <c r="E2446">
        <v>45707</v>
      </c>
      <c r="F2446" s="6">
        <v>20</v>
      </c>
      <c r="G2446" s="6">
        <v>30</v>
      </c>
      <c r="H2446">
        <v>45708</v>
      </c>
    </row>
    <row r="2447" spans="2:8" x14ac:dyDescent="0.25">
      <c r="B2447" s="3">
        <v>45709</v>
      </c>
      <c r="C2447" s="6">
        <v>20</v>
      </c>
      <c r="D2447" s="6">
        <v>29</v>
      </c>
      <c r="E2447">
        <v>45708</v>
      </c>
      <c r="F2447" s="6">
        <v>21</v>
      </c>
      <c r="G2447" s="6">
        <v>30</v>
      </c>
      <c r="H2447">
        <v>45709</v>
      </c>
    </row>
    <row r="2448" spans="2:8" x14ac:dyDescent="0.25">
      <c r="B2448" s="3">
        <v>45710</v>
      </c>
      <c r="D2448" s="6" t="s">
        <v>290</v>
      </c>
      <c r="E2448" t="s">
        <v>290</v>
      </c>
      <c r="G2448" s="6" t="s">
        <v>290</v>
      </c>
      <c r="H2448" t="s">
        <v>290</v>
      </c>
    </row>
    <row r="2449" spans="2:8" x14ac:dyDescent="0.25">
      <c r="B2449" s="3">
        <v>45711</v>
      </c>
      <c r="D2449" s="6" t="s">
        <v>290</v>
      </c>
      <c r="E2449" t="s">
        <v>290</v>
      </c>
      <c r="G2449" s="6" t="s">
        <v>290</v>
      </c>
      <c r="H2449" t="s">
        <v>290</v>
      </c>
    </row>
    <row r="2450" spans="2:8" x14ac:dyDescent="0.25">
      <c r="B2450" s="3">
        <v>45712</v>
      </c>
      <c r="C2450" s="6">
        <v>21</v>
      </c>
      <c r="D2450" s="6">
        <v>31</v>
      </c>
      <c r="E2450">
        <v>45709</v>
      </c>
      <c r="F2450" s="6">
        <v>1</v>
      </c>
      <c r="G2450" s="6">
        <v>32</v>
      </c>
      <c r="H2450">
        <v>45717</v>
      </c>
    </row>
    <row r="2451" spans="2:8" x14ac:dyDescent="0.25">
      <c r="B2451" s="3">
        <v>45713</v>
      </c>
      <c r="C2451" s="6">
        <v>1</v>
      </c>
      <c r="D2451" s="6">
        <v>29</v>
      </c>
      <c r="E2451">
        <v>45717</v>
      </c>
      <c r="F2451" s="6">
        <v>2</v>
      </c>
      <c r="G2451" s="6">
        <v>32</v>
      </c>
      <c r="H2451">
        <v>45718</v>
      </c>
    </row>
    <row r="2452" spans="2:8" x14ac:dyDescent="0.25">
      <c r="B2452" s="3">
        <v>45714</v>
      </c>
      <c r="C2452" s="6">
        <v>2</v>
      </c>
      <c r="D2452" s="6">
        <v>29</v>
      </c>
      <c r="E2452">
        <v>45718</v>
      </c>
      <c r="F2452" s="6">
        <v>3</v>
      </c>
      <c r="G2452" s="6">
        <v>30</v>
      </c>
      <c r="H2452">
        <v>45719</v>
      </c>
    </row>
    <row r="2453" spans="2:8" x14ac:dyDescent="0.25">
      <c r="B2453" s="3">
        <v>45715</v>
      </c>
      <c r="C2453" s="6">
        <v>3</v>
      </c>
      <c r="D2453" s="6">
        <v>29</v>
      </c>
      <c r="E2453">
        <v>45719</v>
      </c>
      <c r="F2453" s="6">
        <v>4</v>
      </c>
      <c r="G2453" s="6">
        <v>30</v>
      </c>
      <c r="H2453">
        <v>45720</v>
      </c>
    </row>
    <row r="2454" spans="2:8" x14ac:dyDescent="0.25">
      <c r="B2454" s="3">
        <v>45716</v>
      </c>
      <c r="C2454" s="6">
        <v>4</v>
      </c>
      <c r="D2454" s="6">
        <v>29</v>
      </c>
      <c r="E2454">
        <v>45720</v>
      </c>
      <c r="F2454" s="6">
        <v>5</v>
      </c>
      <c r="G2454" s="6">
        <v>30</v>
      </c>
      <c r="H2454">
        <v>45721</v>
      </c>
    </row>
    <row r="2455" spans="2:8" x14ac:dyDescent="0.25">
      <c r="B2455" s="3">
        <v>45717</v>
      </c>
      <c r="D2455" s="6" t="s">
        <v>290</v>
      </c>
      <c r="E2455" t="s">
        <v>290</v>
      </c>
      <c r="G2455" s="6" t="s">
        <v>290</v>
      </c>
      <c r="H2455" t="s">
        <v>290</v>
      </c>
    </row>
    <row r="2456" spans="2:8" x14ac:dyDescent="0.25">
      <c r="B2456" s="3">
        <v>45718</v>
      </c>
      <c r="D2456" s="6" t="s">
        <v>290</v>
      </c>
      <c r="E2456" t="s">
        <v>290</v>
      </c>
      <c r="G2456" s="6" t="s">
        <v>290</v>
      </c>
      <c r="H2456" t="s">
        <v>290</v>
      </c>
    </row>
    <row r="2457" spans="2:8" x14ac:dyDescent="0.25">
      <c r="B2457" s="3">
        <v>45719</v>
      </c>
      <c r="C2457" s="6">
        <v>5</v>
      </c>
      <c r="D2457" s="6">
        <v>31</v>
      </c>
      <c r="E2457">
        <v>45721</v>
      </c>
      <c r="F2457" s="6">
        <v>6</v>
      </c>
      <c r="G2457" s="6">
        <v>31</v>
      </c>
      <c r="H2457">
        <v>45722</v>
      </c>
    </row>
    <row r="2458" spans="2:8" x14ac:dyDescent="0.25">
      <c r="B2458" s="3">
        <v>45720</v>
      </c>
      <c r="C2458" s="6">
        <v>6</v>
      </c>
      <c r="D2458" s="6">
        <v>29</v>
      </c>
      <c r="E2458">
        <v>45722</v>
      </c>
      <c r="F2458" s="6">
        <v>7</v>
      </c>
      <c r="G2458" s="6">
        <v>29</v>
      </c>
      <c r="H2458">
        <v>45723</v>
      </c>
    </row>
    <row r="2459" spans="2:8" x14ac:dyDescent="0.25">
      <c r="B2459" s="3">
        <v>45721</v>
      </c>
      <c r="C2459" s="6">
        <v>7</v>
      </c>
      <c r="D2459" s="6">
        <v>29</v>
      </c>
      <c r="E2459">
        <v>45723</v>
      </c>
      <c r="F2459" s="6">
        <v>8</v>
      </c>
      <c r="G2459" s="6">
        <v>29</v>
      </c>
      <c r="H2459">
        <v>45724</v>
      </c>
    </row>
    <row r="2460" spans="2:8" x14ac:dyDescent="0.25">
      <c r="B2460" s="3">
        <v>45722</v>
      </c>
      <c r="C2460" s="6">
        <v>8</v>
      </c>
      <c r="D2460" s="6">
        <v>29</v>
      </c>
      <c r="E2460">
        <v>45724</v>
      </c>
      <c r="F2460" s="6">
        <v>9</v>
      </c>
      <c r="G2460" s="6">
        <v>29</v>
      </c>
      <c r="H2460">
        <v>45725</v>
      </c>
    </row>
    <row r="2461" spans="2:8" x14ac:dyDescent="0.25">
      <c r="B2461" s="3">
        <v>45723</v>
      </c>
      <c r="C2461" s="6">
        <v>9</v>
      </c>
      <c r="D2461" s="6">
        <v>29</v>
      </c>
      <c r="E2461">
        <v>45725</v>
      </c>
      <c r="F2461" s="6">
        <v>10</v>
      </c>
      <c r="G2461" s="6">
        <v>29</v>
      </c>
      <c r="H2461">
        <v>45726</v>
      </c>
    </row>
    <row r="2462" spans="2:8" x14ac:dyDescent="0.25">
      <c r="B2462" s="3">
        <v>45724</v>
      </c>
      <c r="D2462" s="6" t="s">
        <v>290</v>
      </c>
      <c r="E2462" t="s">
        <v>290</v>
      </c>
      <c r="G2462" s="6" t="s">
        <v>290</v>
      </c>
      <c r="H2462" t="s">
        <v>290</v>
      </c>
    </row>
    <row r="2463" spans="2:8" x14ac:dyDescent="0.25">
      <c r="B2463" s="3">
        <v>45725</v>
      </c>
      <c r="D2463" s="6" t="s">
        <v>290</v>
      </c>
      <c r="E2463" t="s">
        <v>290</v>
      </c>
      <c r="G2463" s="6" t="s">
        <v>290</v>
      </c>
      <c r="H2463" t="s">
        <v>290</v>
      </c>
    </row>
    <row r="2464" spans="2:8" x14ac:dyDescent="0.25">
      <c r="B2464" s="3">
        <v>45726</v>
      </c>
      <c r="C2464" s="6">
        <v>10</v>
      </c>
      <c r="D2464" s="6">
        <v>31</v>
      </c>
      <c r="E2464">
        <v>45726</v>
      </c>
      <c r="F2464" s="6">
        <v>11</v>
      </c>
      <c r="G2464" s="6">
        <v>31</v>
      </c>
      <c r="H2464">
        <v>45727</v>
      </c>
    </row>
    <row r="2465" spans="2:8" x14ac:dyDescent="0.25">
      <c r="B2465" s="3">
        <v>45727</v>
      </c>
      <c r="C2465" s="6">
        <v>11</v>
      </c>
      <c r="D2465" s="6">
        <v>29</v>
      </c>
      <c r="E2465">
        <v>45727</v>
      </c>
      <c r="F2465" s="6">
        <v>12</v>
      </c>
      <c r="G2465" s="6">
        <v>29</v>
      </c>
      <c r="H2465">
        <v>45728</v>
      </c>
    </row>
    <row r="2466" spans="2:8" x14ac:dyDescent="0.25">
      <c r="B2466" s="3">
        <v>45728</v>
      </c>
      <c r="C2466" s="6">
        <v>12</v>
      </c>
      <c r="D2466" s="6">
        <v>29</v>
      </c>
      <c r="E2466">
        <v>45728</v>
      </c>
      <c r="G2466" s="6" t="s">
        <v>290</v>
      </c>
      <c r="H2466" t="s">
        <v>290</v>
      </c>
    </row>
    <row r="2467" spans="2:8" x14ac:dyDescent="0.25">
      <c r="B2467" s="3">
        <v>45729</v>
      </c>
      <c r="C2467" s="6">
        <v>13</v>
      </c>
      <c r="D2467" s="6">
        <v>29</v>
      </c>
      <c r="E2467">
        <v>45729</v>
      </c>
      <c r="F2467" s="6">
        <v>13</v>
      </c>
      <c r="G2467" s="6">
        <v>30</v>
      </c>
      <c r="H2467">
        <v>45729</v>
      </c>
    </row>
    <row r="2468" spans="2:8" x14ac:dyDescent="0.25">
      <c r="B2468" s="3">
        <v>45730</v>
      </c>
      <c r="C2468" s="6">
        <v>14</v>
      </c>
      <c r="D2468" s="6">
        <v>29</v>
      </c>
      <c r="E2468">
        <v>45730</v>
      </c>
      <c r="F2468" s="6">
        <v>14</v>
      </c>
      <c r="G2468" s="6">
        <v>30</v>
      </c>
      <c r="H2468">
        <v>45730</v>
      </c>
    </row>
    <row r="2469" spans="2:8" x14ac:dyDescent="0.25">
      <c r="B2469" s="3">
        <v>45731</v>
      </c>
      <c r="D2469" s="6" t="s">
        <v>290</v>
      </c>
      <c r="E2469" t="s">
        <v>290</v>
      </c>
      <c r="G2469" s="6" t="s">
        <v>290</v>
      </c>
      <c r="H2469" t="s">
        <v>290</v>
      </c>
    </row>
    <row r="2470" spans="2:8" x14ac:dyDescent="0.25">
      <c r="B2470" s="3">
        <v>45732</v>
      </c>
      <c r="D2470" s="6" t="s">
        <v>290</v>
      </c>
      <c r="E2470" t="s">
        <v>290</v>
      </c>
      <c r="G2470" s="6" t="s">
        <v>290</v>
      </c>
      <c r="H2470" t="s">
        <v>290</v>
      </c>
    </row>
    <row r="2471" spans="2:8" x14ac:dyDescent="0.25">
      <c r="B2471" s="3">
        <v>45733</v>
      </c>
      <c r="C2471" s="6">
        <v>15</v>
      </c>
      <c r="D2471" s="6">
        <v>31</v>
      </c>
      <c r="E2471">
        <v>45731</v>
      </c>
      <c r="F2471" s="6">
        <v>15</v>
      </c>
      <c r="G2471" s="6">
        <v>32</v>
      </c>
      <c r="H2471">
        <v>45731</v>
      </c>
    </row>
    <row r="2472" spans="2:8" x14ac:dyDescent="0.25">
      <c r="B2472" s="3">
        <v>45734</v>
      </c>
      <c r="C2472" s="6">
        <v>16</v>
      </c>
      <c r="D2472" s="6">
        <v>29</v>
      </c>
      <c r="E2472">
        <v>45732</v>
      </c>
      <c r="F2472" s="6">
        <v>16</v>
      </c>
      <c r="G2472" s="6">
        <v>32</v>
      </c>
      <c r="H2472">
        <v>45732</v>
      </c>
    </row>
    <row r="2473" spans="2:8" x14ac:dyDescent="0.25">
      <c r="B2473" s="3">
        <v>45735</v>
      </c>
      <c r="C2473" s="6">
        <v>17</v>
      </c>
      <c r="D2473" s="6">
        <v>29</v>
      </c>
      <c r="E2473">
        <v>45733</v>
      </c>
      <c r="F2473" s="6">
        <v>17</v>
      </c>
      <c r="G2473" s="6">
        <v>30</v>
      </c>
      <c r="H2473">
        <v>45733</v>
      </c>
    </row>
    <row r="2474" spans="2:8" x14ac:dyDescent="0.25">
      <c r="B2474" s="3">
        <v>45736</v>
      </c>
      <c r="C2474" s="6">
        <v>18</v>
      </c>
      <c r="D2474" s="6">
        <v>29</v>
      </c>
      <c r="E2474">
        <v>45734</v>
      </c>
      <c r="F2474" s="6">
        <v>18</v>
      </c>
      <c r="G2474" s="6">
        <v>30</v>
      </c>
      <c r="H2474">
        <v>45734</v>
      </c>
    </row>
    <row r="2475" spans="2:8" x14ac:dyDescent="0.25">
      <c r="B2475" s="3">
        <v>45737</v>
      </c>
      <c r="C2475" s="6">
        <v>19</v>
      </c>
      <c r="D2475" s="6">
        <v>29</v>
      </c>
      <c r="E2475">
        <v>45735</v>
      </c>
      <c r="F2475" s="6">
        <v>19</v>
      </c>
      <c r="G2475" s="6">
        <v>30</v>
      </c>
      <c r="H2475">
        <v>45735</v>
      </c>
    </row>
    <row r="2476" spans="2:8" x14ac:dyDescent="0.25">
      <c r="B2476" s="3">
        <v>45738</v>
      </c>
      <c r="D2476" s="6" t="s">
        <v>290</v>
      </c>
      <c r="E2476" t="s">
        <v>290</v>
      </c>
      <c r="G2476" s="6" t="s">
        <v>290</v>
      </c>
      <c r="H2476" t="s">
        <v>290</v>
      </c>
    </row>
    <row r="2477" spans="2:8" x14ac:dyDescent="0.25">
      <c r="B2477" s="3">
        <v>45739</v>
      </c>
      <c r="D2477" s="6" t="s">
        <v>290</v>
      </c>
      <c r="E2477" t="s">
        <v>290</v>
      </c>
      <c r="G2477" s="6" t="s">
        <v>290</v>
      </c>
      <c r="H2477" t="s">
        <v>290</v>
      </c>
    </row>
    <row r="2478" spans="2:8" x14ac:dyDescent="0.25">
      <c r="B2478" s="3">
        <v>45740</v>
      </c>
      <c r="C2478" s="6">
        <v>20</v>
      </c>
      <c r="D2478" s="6">
        <v>31</v>
      </c>
      <c r="E2478">
        <v>45736</v>
      </c>
      <c r="F2478" s="6">
        <v>20</v>
      </c>
      <c r="G2478" s="6">
        <v>32</v>
      </c>
      <c r="H2478">
        <v>45736</v>
      </c>
    </row>
    <row r="2479" spans="2:8" x14ac:dyDescent="0.25">
      <c r="B2479" s="3">
        <v>45741</v>
      </c>
      <c r="C2479" s="6">
        <v>21</v>
      </c>
      <c r="D2479" s="6">
        <v>29</v>
      </c>
      <c r="E2479">
        <v>45737</v>
      </c>
      <c r="F2479" s="6">
        <v>21</v>
      </c>
      <c r="G2479" s="6">
        <v>32</v>
      </c>
      <c r="H2479">
        <v>45737</v>
      </c>
    </row>
    <row r="2480" spans="2:8" x14ac:dyDescent="0.25">
      <c r="B2480" s="3">
        <v>45742</v>
      </c>
      <c r="C2480" s="6">
        <v>1</v>
      </c>
      <c r="D2480" s="6">
        <v>29</v>
      </c>
      <c r="E2480">
        <v>45748</v>
      </c>
      <c r="F2480" s="6">
        <v>1</v>
      </c>
      <c r="G2480" s="6">
        <v>30</v>
      </c>
      <c r="H2480">
        <v>45748</v>
      </c>
    </row>
    <row r="2481" spans="2:8" x14ac:dyDescent="0.25">
      <c r="B2481" s="3">
        <v>45743</v>
      </c>
      <c r="C2481" s="6">
        <v>2</v>
      </c>
      <c r="D2481" s="6">
        <v>29</v>
      </c>
      <c r="E2481">
        <v>45749</v>
      </c>
      <c r="F2481" s="6">
        <v>2</v>
      </c>
      <c r="G2481" s="6">
        <v>30</v>
      </c>
      <c r="H2481">
        <v>45749</v>
      </c>
    </row>
    <row r="2482" spans="2:8" x14ac:dyDescent="0.25">
      <c r="B2482" s="3">
        <v>45744</v>
      </c>
      <c r="C2482" s="6">
        <v>3</v>
      </c>
      <c r="D2482" s="6">
        <v>29</v>
      </c>
      <c r="E2482">
        <v>45750</v>
      </c>
      <c r="F2482" s="6">
        <v>3</v>
      </c>
      <c r="G2482" s="6">
        <v>30</v>
      </c>
      <c r="H2482">
        <v>45750</v>
      </c>
    </row>
    <row r="2483" spans="2:8" x14ac:dyDescent="0.25">
      <c r="B2483" s="3">
        <v>45745</v>
      </c>
      <c r="D2483" s="6" t="s">
        <v>290</v>
      </c>
      <c r="E2483" t="s">
        <v>290</v>
      </c>
      <c r="G2483" s="6" t="s">
        <v>290</v>
      </c>
      <c r="H2483" t="s">
        <v>290</v>
      </c>
    </row>
    <row r="2484" spans="2:8" x14ac:dyDescent="0.25">
      <c r="B2484" s="3">
        <v>45746</v>
      </c>
      <c r="D2484" s="6" t="s">
        <v>290</v>
      </c>
      <c r="E2484" t="s">
        <v>290</v>
      </c>
      <c r="G2484" s="6" t="s">
        <v>290</v>
      </c>
      <c r="H2484" t="s">
        <v>290</v>
      </c>
    </row>
    <row r="2485" spans="2:8" x14ac:dyDescent="0.25">
      <c r="B2485" s="3">
        <v>45747</v>
      </c>
      <c r="C2485" s="6">
        <v>4</v>
      </c>
      <c r="D2485" s="6">
        <v>31</v>
      </c>
      <c r="E2485">
        <v>45751</v>
      </c>
      <c r="F2485" s="6">
        <v>4</v>
      </c>
      <c r="G2485" s="6">
        <v>32</v>
      </c>
      <c r="H2485">
        <v>45751</v>
      </c>
    </row>
    <row r="2486" spans="2:8" x14ac:dyDescent="0.25">
      <c r="B2486" s="3">
        <v>45748</v>
      </c>
      <c r="C2486" s="6">
        <v>5</v>
      </c>
      <c r="D2486" s="6">
        <v>29</v>
      </c>
      <c r="E2486">
        <v>45752</v>
      </c>
      <c r="F2486" s="6">
        <v>5</v>
      </c>
      <c r="G2486" s="6">
        <v>32</v>
      </c>
      <c r="H2486">
        <v>45752</v>
      </c>
    </row>
    <row r="2487" spans="2:8" x14ac:dyDescent="0.25">
      <c r="B2487" s="3">
        <v>45749</v>
      </c>
      <c r="C2487" s="6">
        <v>6</v>
      </c>
      <c r="D2487" s="6">
        <v>29</v>
      </c>
      <c r="E2487">
        <v>45753</v>
      </c>
      <c r="F2487" s="6">
        <v>6</v>
      </c>
      <c r="G2487" s="6">
        <v>30</v>
      </c>
      <c r="H2487">
        <v>45753</v>
      </c>
    </row>
    <row r="2488" spans="2:8" x14ac:dyDescent="0.25">
      <c r="B2488" s="3">
        <v>45750</v>
      </c>
      <c r="C2488" s="6">
        <v>7</v>
      </c>
      <c r="D2488" s="6">
        <v>29</v>
      </c>
      <c r="E2488">
        <v>45754</v>
      </c>
      <c r="F2488" s="6">
        <v>7</v>
      </c>
      <c r="G2488" s="6">
        <v>30</v>
      </c>
      <c r="H2488">
        <v>45754</v>
      </c>
    </row>
    <row r="2489" spans="2:8" x14ac:dyDescent="0.25">
      <c r="B2489" s="3">
        <v>45751</v>
      </c>
      <c r="C2489" s="6">
        <v>8</v>
      </c>
      <c r="D2489" s="6">
        <v>29</v>
      </c>
      <c r="E2489">
        <v>45755</v>
      </c>
      <c r="F2489" s="6">
        <v>8</v>
      </c>
      <c r="G2489" s="6">
        <v>30</v>
      </c>
      <c r="H2489">
        <v>45755</v>
      </c>
    </row>
    <row r="2490" spans="2:8" x14ac:dyDescent="0.25">
      <c r="B2490" s="3">
        <v>45752</v>
      </c>
      <c r="D2490" s="6" t="s">
        <v>290</v>
      </c>
      <c r="E2490" t="s">
        <v>290</v>
      </c>
      <c r="G2490" s="6" t="s">
        <v>290</v>
      </c>
      <c r="H2490" t="s">
        <v>290</v>
      </c>
    </row>
    <row r="2491" spans="2:8" x14ac:dyDescent="0.25">
      <c r="B2491" s="3">
        <v>45753</v>
      </c>
      <c r="D2491" s="6" t="s">
        <v>290</v>
      </c>
      <c r="E2491" t="s">
        <v>290</v>
      </c>
      <c r="G2491" s="6" t="s">
        <v>290</v>
      </c>
      <c r="H2491" t="s">
        <v>290</v>
      </c>
    </row>
    <row r="2492" spans="2:8" x14ac:dyDescent="0.25">
      <c r="B2492" s="3">
        <v>45754</v>
      </c>
      <c r="C2492" s="6">
        <v>9</v>
      </c>
      <c r="D2492" s="6">
        <v>31</v>
      </c>
      <c r="E2492">
        <v>45756</v>
      </c>
      <c r="F2492" s="6">
        <v>9</v>
      </c>
      <c r="G2492" s="6">
        <v>32</v>
      </c>
      <c r="H2492">
        <v>45756</v>
      </c>
    </row>
    <row r="2493" spans="2:8" x14ac:dyDescent="0.25">
      <c r="B2493" s="3">
        <v>45755</v>
      </c>
      <c r="C2493" s="6">
        <v>10</v>
      </c>
      <c r="D2493" s="6">
        <v>29</v>
      </c>
      <c r="E2493">
        <v>45757</v>
      </c>
      <c r="F2493" s="6">
        <v>10</v>
      </c>
      <c r="G2493" s="6">
        <v>32</v>
      </c>
      <c r="H2493">
        <v>45757</v>
      </c>
    </row>
    <row r="2494" spans="2:8" x14ac:dyDescent="0.25">
      <c r="B2494" s="3">
        <v>45756</v>
      </c>
      <c r="C2494" s="6">
        <v>11</v>
      </c>
      <c r="D2494" s="6">
        <v>29</v>
      </c>
      <c r="E2494">
        <v>45758</v>
      </c>
      <c r="F2494" s="6">
        <v>11</v>
      </c>
      <c r="G2494" s="6">
        <v>30</v>
      </c>
      <c r="H2494">
        <v>45758</v>
      </c>
    </row>
    <row r="2495" spans="2:8" x14ac:dyDescent="0.25">
      <c r="B2495" s="3">
        <v>45757</v>
      </c>
      <c r="C2495" s="6">
        <v>12</v>
      </c>
      <c r="D2495" s="6">
        <v>29</v>
      </c>
      <c r="E2495">
        <v>45759</v>
      </c>
      <c r="F2495" s="6">
        <v>12</v>
      </c>
      <c r="G2495" s="6">
        <v>30</v>
      </c>
      <c r="H2495">
        <v>45759</v>
      </c>
    </row>
    <row r="2496" spans="2:8" x14ac:dyDescent="0.25">
      <c r="B2496" s="3">
        <v>45758</v>
      </c>
      <c r="C2496" s="6">
        <v>13</v>
      </c>
      <c r="D2496" s="6">
        <v>29</v>
      </c>
      <c r="E2496">
        <v>45760</v>
      </c>
      <c r="F2496" s="6">
        <v>13</v>
      </c>
      <c r="G2496" s="6">
        <v>29</v>
      </c>
      <c r="H2496">
        <v>45760</v>
      </c>
    </row>
    <row r="2497" spans="2:8" x14ac:dyDescent="0.25">
      <c r="B2497" s="3">
        <v>45759</v>
      </c>
      <c r="D2497" s="6" t="s">
        <v>290</v>
      </c>
      <c r="E2497" t="s">
        <v>290</v>
      </c>
      <c r="G2497" s="6" t="s">
        <v>290</v>
      </c>
      <c r="H2497" t="s">
        <v>290</v>
      </c>
    </row>
    <row r="2498" spans="2:8" x14ac:dyDescent="0.25">
      <c r="B2498" s="3">
        <v>45760</v>
      </c>
      <c r="D2498" s="6" t="s">
        <v>290</v>
      </c>
      <c r="E2498" t="s">
        <v>290</v>
      </c>
      <c r="G2498" s="6" t="s">
        <v>290</v>
      </c>
      <c r="H2498" t="s">
        <v>290</v>
      </c>
    </row>
    <row r="2499" spans="2:8" x14ac:dyDescent="0.25">
      <c r="B2499" s="3">
        <v>45761</v>
      </c>
      <c r="C2499" s="6">
        <v>14</v>
      </c>
      <c r="D2499" s="6">
        <v>31</v>
      </c>
      <c r="E2499">
        <v>45761</v>
      </c>
      <c r="F2499" s="6">
        <v>14</v>
      </c>
      <c r="G2499" s="6">
        <v>31</v>
      </c>
      <c r="H2499">
        <v>45761</v>
      </c>
    </row>
    <row r="2500" spans="2:8" x14ac:dyDescent="0.25">
      <c r="B2500" s="3">
        <v>45762</v>
      </c>
      <c r="C2500" s="6">
        <v>15</v>
      </c>
      <c r="D2500" s="6">
        <v>29</v>
      </c>
      <c r="E2500">
        <v>45762</v>
      </c>
      <c r="F2500" s="6">
        <v>15</v>
      </c>
      <c r="G2500" s="6">
        <v>29</v>
      </c>
      <c r="H2500">
        <v>45762</v>
      </c>
    </row>
    <row r="2501" spans="2:8" x14ac:dyDescent="0.25">
      <c r="B2501" s="3">
        <v>45763</v>
      </c>
      <c r="C2501" s="6">
        <v>16</v>
      </c>
      <c r="D2501" s="6">
        <v>29</v>
      </c>
      <c r="E2501">
        <v>45763</v>
      </c>
      <c r="F2501" s="6">
        <v>16</v>
      </c>
      <c r="G2501" s="6">
        <v>29</v>
      </c>
      <c r="H2501">
        <v>45763</v>
      </c>
    </row>
    <row r="2502" spans="2:8" x14ac:dyDescent="0.25">
      <c r="B2502" s="3">
        <v>45764</v>
      </c>
      <c r="C2502" s="6">
        <v>17</v>
      </c>
      <c r="D2502" s="6">
        <v>29</v>
      </c>
      <c r="E2502">
        <v>45764</v>
      </c>
      <c r="F2502" s="6">
        <v>17</v>
      </c>
      <c r="G2502" s="6">
        <v>29</v>
      </c>
      <c r="H2502">
        <v>45764</v>
      </c>
    </row>
    <row r="2503" spans="2:8" x14ac:dyDescent="0.25">
      <c r="B2503" s="3">
        <v>45765</v>
      </c>
      <c r="D2503" s="6" t="s">
        <v>290</v>
      </c>
      <c r="E2503" t="s">
        <v>290</v>
      </c>
      <c r="G2503" s="6" t="s">
        <v>290</v>
      </c>
      <c r="H2503" t="s">
        <v>290</v>
      </c>
    </row>
    <row r="2504" spans="2:8" x14ac:dyDescent="0.25">
      <c r="B2504" s="3">
        <v>45766</v>
      </c>
      <c r="D2504" s="6" t="s">
        <v>290</v>
      </c>
      <c r="E2504" t="s">
        <v>290</v>
      </c>
      <c r="G2504" s="6" t="s">
        <v>290</v>
      </c>
      <c r="H2504" t="s">
        <v>290</v>
      </c>
    </row>
    <row r="2505" spans="2:8" x14ac:dyDescent="0.25">
      <c r="B2505" s="3">
        <v>45767</v>
      </c>
      <c r="D2505" s="6" t="s">
        <v>290</v>
      </c>
      <c r="E2505" t="s">
        <v>290</v>
      </c>
      <c r="G2505" s="6" t="s">
        <v>290</v>
      </c>
      <c r="H2505" t="s">
        <v>290</v>
      </c>
    </row>
    <row r="2506" spans="2:8" x14ac:dyDescent="0.25">
      <c r="B2506" s="3">
        <v>45768</v>
      </c>
      <c r="C2506" s="6">
        <v>18</v>
      </c>
      <c r="D2506" s="6">
        <v>32</v>
      </c>
      <c r="E2506">
        <v>45765</v>
      </c>
      <c r="F2506" s="6">
        <v>18</v>
      </c>
      <c r="G2506" s="6">
        <v>32</v>
      </c>
      <c r="H2506">
        <v>45765</v>
      </c>
    </row>
    <row r="2507" spans="2:8" x14ac:dyDescent="0.25">
      <c r="B2507" s="3">
        <v>45769</v>
      </c>
      <c r="C2507" s="6">
        <v>19</v>
      </c>
      <c r="D2507" s="6">
        <v>32</v>
      </c>
      <c r="E2507">
        <v>45766</v>
      </c>
      <c r="F2507" s="6">
        <v>19</v>
      </c>
      <c r="G2507" s="6">
        <v>32</v>
      </c>
      <c r="H2507">
        <v>45766</v>
      </c>
    </row>
    <row r="2508" spans="2:8" x14ac:dyDescent="0.25">
      <c r="B2508" s="3">
        <v>45770</v>
      </c>
      <c r="C2508" s="6">
        <v>20</v>
      </c>
      <c r="D2508" s="6">
        <v>30</v>
      </c>
      <c r="E2508">
        <v>45767</v>
      </c>
      <c r="F2508" s="6">
        <v>20</v>
      </c>
      <c r="G2508" s="6">
        <v>30</v>
      </c>
      <c r="H2508">
        <v>45767</v>
      </c>
    </row>
    <row r="2509" spans="2:8" x14ac:dyDescent="0.25">
      <c r="B2509" s="3">
        <v>45771</v>
      </c>
      <c r="C2509" s="6">
        <v>21</v>
      </c>
      <c r="D2509" s="6">
        <v>30</v>
      </c>
      <c r="E2509">
        <v>45768</v>
      </c>
      <c r="F2509" s="6">
        <v>21</v>
      </c>
      <c r="G2509" s="6">
        <v>30</v>
      </c>
      <c r="H2509">
        <v>45768</v>
      </c>
    </row>
    <row r="2510" spans="2:8" x14ac:dyDescent="0.25">
      <c r="B2510" s="3">
        <v>45772</v>
      </c>
      <c r="C2510" s="6">
        <v>1</v>
      </c>
      <c r="D2510" s="6">
        <v>30</v>
      </c>
      <c r="E2510">
        <v>45778</v>
      </c>
      <c r="F2510" s="6">
        <v>1</v>
      </c>
      <c r="G2510" s="6">
        <v>30</v>
      </c>
      <c r="H2510">
        <v>45778</v>
      </c>
    </row>
    <row r="2511" spans="2:8" x14ac:dyDescent="0.25">
      <c r="B2511" s="3">
        <v>45773</v>
      </c>
      <c r="D2511" s="6" t="s">
        <v>290</v>
      </c>
      <c r="E2511" t="s">
        <v>290</v>
      </c>
      <c r="G2511" s="6" t="s">
        <v>290</v>
      </c>
      <c r="H2511" t="s">
        <v>290</v>
      </c>
    </row>
    <row r="2512" spans="2:8" x14ac:dyDescent="0.25">
      <c r="B2512" s="3">
        <v>45774</v>
      </c>
      <c r="D2512" s="6" t="s">
        <v>290</v>
      </c>
      <c r="E2512" t="s">
        <v>290</v>
      </c>
      <c r="G2512" s="6" t="s">
        <v>290</v>
      </c>
      <c r="H2512" t="s">
        <v>290</v>
      </c>
    </row>
    <row r="2513" spans="2:8" x14ac:dyDescent="0.25">
      <c r="B2513" s="3">
        <v>45775</v>
      </c>
      <c r="C2513" s="6">
        <v>2</v>
      </c>
      <c r="D2513" s="6">
        <v>32</v>
      </c>
      <c r="E2513">
        <v>45779</v>
      </c>
      <c r="F2513" s="6">
        <v>2</v>
      </c>
      <c r="G2513" s="6">
        <v>32</v>
      </c>
      <c r="H2513">
        <v>45779</v>
      </c>
    </row>
    <row r="2514" spans="2:8" x14ac:dyDescent="0.25">
      <c r="B2514" s="3">
        <v>45776</v>
      </c>
      <c r="C2514" s="6">
        <v>3</v>
      </c>
      <c r="D2514" s="6">
        <v>32</v>
      </c>
      <c r="E2514">
        <v>45780</v>
      </c>
      <c r="F2514" s="6">
        <v>3</v>
      </c>
      <c r="G2514" s="6">
        <v>32</v>
      </c>
      <c r="H2514">
        <v>45780</v>
      </c>
    </row>
    <row r="2515" spans="2:8" x14ac:dyDescent="0.25">
      <c r="B2515" s="3">
        <v>45777</v>
      </c>
      <c r="C2515" s="6">
        <v>4</v>
      </c>
      <c r="D2515" s="6">
        <v>30</v>
      </c>
      <c r="E2515">
        <v>45781</v>
      </c>
      <c r="F2515" s="6">
        <v>4</v>
      </c>
      <c r="G2515" s="6">
        <v>30</v>
      </c>
      <c r="H2515">
        <v>45781</v>
      </c>
    </row>
    <row r="2516" spans="2:8" x14ac:dyDescent="0.25">
      <c r="B2516" s="3">
        <v>45778</v>
      </c>
      <c r="C2516" s="6">
        <v>5</v>
      </c>
      <c r="D2516" s="6">
        <v>30</v>
      </c>
      <c r="E2516">
        <v>45782</v>
      </c>
      <c r="F2516" s="6">
        <v>5</v>
      </c>
      <c r="G2516" s="6">
        <v>30</v>
      </c>
      <c r="H2516">
        <v>45782</v>
      </c>
    </row>
    <row r="2517" spans="2:8" x14ac:dyDescent="0.25">
      <c r="B2517" s="3">
        <v>45779</v>
      </c>
      <c r="C2517" s="6">
        <v>6</v>
      </c>
      <c r="D2517" s="6">
        <v>30</v>
      </c>
      <c r="E2517">
        <v>45783</v>
      </c>
      <c r="F2517" s="6">
        <v>6</v>
      </c>
      <c r="G2517" s="6">
        <v>30</v>
      </c>
      <c r="H2517">
        <v>45783</v>
      </c>
    </row>
    <row r="2518" spans="2:8" x14ac:dyDescent="0.25">
      <c r="B2518" s="3">
        <v>45780</v>
      </c>
      <c r="D2518" s="6" t="s">
        <v>290</v>
      </c>
      <c r="E2518" t="s">
        <v>290</v>
      </c>
      <c r="G2518" s="6" t="s">
        <v>290</v>
      </c>
      <c r="H2518" t="s">
        <v>290</v>
      </c>
    </row>
    <row r="2519" spans="2:8" x14ac:dyDescent="0.25">
      <c r="B2519" s="3">
        <v>45781</v>
      </c>
      <c r="D2519" s="6" t="s">
        <v>290</v>
      </c>
      <c r="E2519" t="s">
        <v>290</v>
      </c>
      <c r="G2519" s="6" t="s">
        <v>290</v>
      </c>
      <c r="H2519" t="s">
        <v>290</v>
      </c>
    </row>
    <row r="2520" spans="2:8" x14ac:dyDescent="0.25">
      <c r="B2520" s="3">
        <v>45782</v>
      </c>
      <c r="C2520" s="6">
        <v>7</v>
      </c>
      <c r="D2520" s="6">
        <v>32</v>
      </c>
      <c r="E2520">
        <v>45784</v>
      </c>
      <c r="F2520" s="6">
        <v>7</v>
      </c>
      <c r="G2520" s="6">
        <v>32</v>
      </c>
      <c r="H2520">
        <v>45784</v>
      </c>
    </row>
    <row r="2521" spans="2:8" x14ac:dyDescent="0.25">
      <c r="B2521" s="3">
        <v>45783</v>
      </c>
      <c r="C2521" s="6">
        <v>8</v>
      </c>
      <c r="D2521" s="6">
        <v>32</v>
      </c>
      <c r="E2521">
        <v>45785</v>
      </c>
      <c r="F2521" s="6">
        <v>8</v>
      </c>
      <c r="G2521" s="6">
        <v>32</v>
      </c>
      <c r="H2521">
        <v>45785</v>
      </c>
    </row>
    <row r="2522" spans="2:8" x14ac:dyDescent="0.25">
      <c r="B2522" s="3">
        <v>45784</v>
      </c>
      <c r="C2522" s="6">
        <v>9</v>
      </c>
      <c r="D2522" s="6">
        <v>30</v>
      </c>
      <c r="E2522">
        <v>45786</v>
      </c>
      <c r="F2522" s="6">
        <v>9</v>
      </c>
      <c r="G2522" s="6">
        <v>30</v>
      </c>
      <c r="H2522">
        <v>45786</v>
      </c>
    </row>
    <row r="2523" spans="2:8" x14ac:dyDescent="0.25">
      <c r="B2523" s="3">
        <v>45785</v>
      </c>
      <c r="C2523" s="6">
        <v>10</v>
      </c>
      <c r="D2523" s="6">
        <v>30</v>
      </c>
      <c r="E2523">
        <v>45787</v>
      </c>
      <c r="F2523" s="6">
        <v>10</v>
      </c>
      <c r="G2523" s="6">
        <v>30</v>
      </c>
      <c r="H2523">
        <v>45787</v>
      </c>
    </row>
    <row r="2524" spans="2:8" x14ac:dyDescent="0.25">
      <c r="B2524" s="3">
        <v>45786</v>
      </c>
      <c r="C2524" s="6">
        <v>11</v>
      </c>
      <c r="D2524" s="6">
        <v>30</v>
      </c>
      <c r="E2524">
        <v>45788</v>
      </c>
      <c r="F2524" s="6">
        <v>11</v>
      </c>
      <c r="G2524" s="6">
        <v>30</v>
      </c>
      <c r="H2524">
        <v>45788</v>
      </c>
    </row>
    <row r="2525" spans="2:8" x14ac:dyDescent="0.25">
      <c r="B2525" s="3">
        <v>45787</v>
      </c>
      <c r="D2525" s="6" t="s">
        <v>290</v>
      </c>
      <c r="E2525" t="s">
        <v>290</v>
      </c>
      <c r="G2525" s="6" t="s">
        <v>290</v>
      </c>
      <c r="H2525" t="s">
        <v>290</v>
      </c>
    </row>
    <row r="2526" spans="2:8" x14ac:dyDescent="0.25">
      <c r="B2526" s="3">
        <v>45788</v>
      </c>
      <c r="D2526" s="6" t="s">
        <v>290</v>
      </c>
      <c r="E2526" t="s">
        <v>290</v>
      </c>
      <c r="G2526" s="6" t="s">
        <v>290</v>
      </c>
      <c r="H2526" t="s">
        <v>290</v>
      </c>
    </row>
    <row r="2527" spans="2:8" x14ac:dyDescent="0.25">
      <c r="B2527" s="3">
        <v>45789</v>
      </c>
      <c r="C2527" s="6">
        <v>12</v>
      </c>
      <c r="D2527" s="6">
        <v>32</v>
      </c>
      <c r="E2527">
        <v>45789</v>
      </c>
      <c r="F2527" s="6">
        <v>12</v>
      </c>
      <c r="G2527" s="6">
        <v>32</v>
      </c>
      <c r="H2527">
        <v>45789</v>
      </c>
    </row>
    <row r="2528" spans="2:8" x14ac:dyDescent="0.25">
      <c r="B2528" s="3">
        <v>45790</v>
      </c>
      <c r="C2528" s="6">
        <v>13</v>
      </c>
      <c r="D2528" s="6">
        <v>32</v>
      </c>
      <c r="E2528">
        <v>45790</v>
      </c>
      <c r="F2528" s="6">
        <v>13</v>
      </c>
      <c r="G2528" s="6">
        <v>32</v>
      </c>
      <c r="H2528">
        <v>45790</v>
      </c>
    </row>
    <row r="2529" spans="2:8" x14ac:dyDescent="0.25">
      <c r="B2529" s="3">
        <v>45791</v>
      </c>
      <c r="C2529" s="6">
        <v>14</v>
      </c>
      <c r="D2529" s="6">
        <v>30</v>
      </c>
      <c r="E2529">
        <v>45791</v>
      </c>
      <c r="F2529" s="6">
        <v>14</v>
      </c>
      <c r="G2529" s="6">
        <v>30</v>
      </c>
      <c r="H2529">
        <v>45791</v>
      </c>
    </row>
    <row r="2530" spans="2:8" x14ac:dyDescent="0.25">
      <c r="B2530" s="3">
        <v>45792</v>
      </c>
      <c r="C2530" s="6">
        <v>15</v>
      </c>
      <c r="D2530" s="6">
        <v>30</v>
      </c>
      <c r="E2530">
        <v>45792</v>
      </c>
      <c r="F2530" s="6">
        <v>15</v>
      </c>
      <c r="G2530" s="6">
        <v>30</v>
      </c>
      <c r="H2530">
        <v>45792</v>
      </c>
    </row>
    <row r="2531" spans="2:8" x14ac:dyDescent="0.25">
      <c r="B2531" s="3">
        <v>45793</v>
      </c>
      <c r="C2531" s="6">
        <v>16</v>
      </c>
      <c r="D2531" s="6">
        <v>30</v>
      </c>
      <c r="E2531">
        <v>45793</v>
      </c>
      <c r="F2531" s="6">
        <v>16</v>
      </c>
      <c r="G2531" s="6">
        <v>30</v>
      </c>
      <c r="H2531">
        <v>45793</v>
      </c>
    </row>
    <row r="2532" spans="2:8" x14ac:dyDescent="0.25">
      <c r="B2532" s="3">
        <v>45794</v>
      </c>
      <c r="D2532" s="6" t="s">
        <v>290</v>
      </c>
      <c r="E2532" t="s">
        <v>290</v>
      </c>
      <c r="G2532" s="6" t="s">
        <v>290</v>
      </c>
      <c r="H2532" t="s">
        <v>290</v>
      </c>
    </row>
    <row r="2533" spans="2:8" x14ac:dyDescent="0.25">
      <c r="B2533" s="3">
        <v>45795</v>
      </c>
      <c r="D2533" s="6" t="s">
        <v>290</v>
      </c>
      <c r="E2533" t="s">
        <v>290</v>
      </c>
      <c r="G2533" s="6" t="s">
        <v>290</v>
      </c>
      <c r="H2533" t="s">
        <v>290</v>
      </c>
    </row>
    <row r="2534" spans="2:8" x14ac:dyDescent="0.25">
      <c r="B2534" s="3">
        <v>45796</v>
      </c>
      <c r="C2534" s="6">
        <v>17</v>
      </c>
      <c r="D2534" s="6">
        <v>32</v>
      </c>
      <c r="E2534">
        <v>45794</v>
      </c>
      <c r="F2534" s="6">
        <v>17</v>
      </c>
      <c r="G2534" s="6">
        <v>32</v>
      </c>
      <c r="H2534">
        <v>45794</v>
      </c>
    </row>
    <row r="2535" spans="2:8" x14ac:dyDescent="0.25">
      <c r="B2535" s="3">
        <v>45797</v>
      </c>
      <c r="C2535" s="6">
        <v>18</v>
      </c>
      <c r="D2535" s="6">
        <v>29</v>
      </c>
      <c r="E2535">
        <v>45795</v>
      </c>
      <c r="F2535" s="6">
        <v>18</v>
      </c>
      <c r="G2535" s="6">
        <v>29</v>
      </c>
      <c r="H2535">
        <v>45795</v>
      </c>
    </row>
    <row r="2536" spans="2:8" x14ac:dyDescent="0.25">
      <c r="B2536" s="3">
        <v>45798</v>
      </c>
      <c r="C2536" s="6">
        <v>19</v>
      </c>
      <c r="D2536" s="6">
        <v>29</v>
      </c>
      <c r="E2536">
        <v>45796</v>
      </c>
      <c r="F2536" s="6">
        <v>19</v>
      </c>
      <c r="G2536" s="6">
        <v>29</v>
      </c>
      <c r="H2536">
        <v>45796</v>
      </c>
    </row>
    <row r="2537" spans="2:8" x14ac:dyDescent="0.25">
      <c r="B2537" s="3">
        <v>45799</v>
      </c>
      <c r="C2537" s="6">
        <v>20</v>
      </c>
      <c r="D2537" s="6">
        <v>29</v>
      </c>
      <c r="E2537">
        <v>45797</v>
      </c>
      <c r="F2537" s="6">
        <v>20</v>
      </c>
      <c r="G2537" s="6">
        <v>29</v>
      </c>
      <c r="H2537">
        <v>45797</v>
      </c>
    </row>
    <row r="2538" spans="2:8" x14ac:dyDescent="0.25">
      <c r="B2538" s="3">
        <v>45800</v>
      </c>
      <c r="C2538" s="6">
        <v>21</v>
      </c>
      <c r="D2538" s="6">
        <v>29</v>
      </c>
      <c r="E2538">
        <v>45798</v>
      </c>
      <c r="F2538" s="6">
        <v>21</v>
      </c>
      <c r="G2538" s="6">
        <v>29</v>
      </c>
      <c r="H2538">
        <v>45798</v>
      </c>
    </row>
    <row r="2539" spans="2:8" x14ac:dyDescent="0.25">
      <c r="B2539" s="3">
        <v>45801</v>
      </c>
      <c r="D2539" s="6" t="s">
        <v>290</v>
      </c>
      <c r="E2539" t="s">
        <v>290</v>
      </c>
      <c r="G2539" s="6" t="s">
        <v>290</v>
      </c>
      <c r="H2539" t="s">
        <v>290</v>
      </c>
    </row>
    <row r="2540" spans="2:8" x14ac:dyDescent="0.25">
      <c r="B2540" s="3">
        <v>45802</v>
      </c>
      <c r="D2540" s="6" t="s">
        <v>290</v>
      </c>
      <c r="E2540" t="s">
        <v>290</v>
      </c>
      <c r="G2540" s="6" t="s">
        <v>290</v>
      </c>
      <c r="H2540" t="s">
        <v>290</v>
      </c>
    </row>
    <row r="2541" spans="2:8" x14ac:dyDescent="0.25">
      <c r="B2541" s="3">
        <v>45803</v>
      </c>
      <c r="D2541" s="6" t="s">
        <v>290</v>
      </c>
      <c r="E2541" t="s">
        <v>290</v>
      </c>
      <c r="G2541" s="6" t="s">
        <v>290</v>
      </c>
      <c r="H2541" t="s">
        <v>290</v>
      </c>
    </row>
    <row r="2542" spans="2:8" x14ac:dyDescent="0.25">
      <c r="B2542" s="3">
        <v>45804</v>
      </c>
      <c r="C2542" s="6">
        <v>1</v>
      </c>
      <c r="D2542" s="6">
        <v>32</v>
      </c>
      <c r="E2542">
        <v>45809</v>
      </c>
      <c r="F2542" s="6">
        <v>1</v>
      </c>
      <c r="G2542" s="6">
        <v>32</v>
      </c>
      <c r="H2542">
        <v>45809</v>
      </c>
    </row>
    <row r="2543" spans="2:8" x14ac:dyDescent="0.25">
      <c r="B2543" s="3">
        <v>45805</v>
      </c>
      <c r="C2543" s="6">
        <v>2</v>
      </c>
      <c r="D2543" s="6">
        <v>30</v>
      </c>
      <c r="E2543">
        <v>45810</v>
      </c>
      <c r="F2543" s="6">
        <v>2</v>
      </c>
      <c r="G2543" s="6">
        <v>30</v>
      </c>
      <c r="H2543">
        <v>45810</v>
      </c>
    </row>
    <row r="2544" spans="2:8" x14ac:dyDescent="0.25">
      <c r="B2544" s="3">
        <v>45806</v>
      </c>
      <c r="C2544" s="6">
        <v>3</v>
      </c>
      <c r="D2544" s="6">
        <v>30</v>
      </c>
      <c r="E2544">
        <v>45811</v>
      </c>
      <c r="F2544" s="6">
        <v>3</v>
      </c>
      <c r="G2544" s="6">
        <v>30</v>
      </c>
      <c r="H2544">
        <v>45811</v>
      </c>
    </row>
    <row r="2545" spans="2:8" x14ac:dyDescent="0.25">
      <c r="B2545" s="3">
        <v>45807</v>
      </c>
      <c r="C2545" s="6">
        <v>4</v>
      </c>
      <c r="D2545" s="6">
        <v>30</v>
      </c>
      <c r="E2545">
        <v>45812</v>
      </c>
      <c r="F2545" s="6">
        <v>4</v>
      </c>
      <c r="G2545" s="6">
        <v>30</v>
      </c>
      <c r="H2545">
        <v>45812</v>
      </c>
    </row>
    <row r="2546" spans="2:8" x14ac:dyDescent="0.25">
      <c r="B2546" s="3">
        <v>45808</v>
      </c>
      <c r="D2546" s="6" t="s">
        <v>290</v>
      </c>
      <c r="E2546" t="s">
        <v>290</v>
      </c>
      <c r="G2546" s="6" t="s">
        <v>290</v>
      </c>
      <c r="H2546" t="s">
        <v>290</v>
      </c>
    </row>
    <row r="2547" spans="2:8" x14ac:dyDescent="0.25">
      <c r="B2547" s="3">
        <v>45809</v>
      </c>
      <c r="D2547" s="6" t="s">
        <v>290</v>
      </c>
      <c r="E2547" t="s">
        <v>290</v>
      </c>
      <c r="G2547" s="6" t="s">
        <v>290</v>
      </c>
      <c r="H2547" t="s">
        <v>290</v>
      </c>
    </row>
    <row r="2548" spans="2:8" x14ac:dyDescent="0.25">
      <c r="B2548" s="3">
        <v>45810</v>
      </c>
      <c r="C2548" s="6">
        <v>5</v>
      </c>
      <c r="D2548" s="6">
        <v>32</v>
      </c>
      <c r="E2548">
        <v>45813</v>
      </c>
      <c r="F2548" s="6">
        <v>5</v>
      </c>
      <c r="G2548" s="6">
        <v>32</v>
      </c>
      <c r="H2548">
        <v>45813</v>
      </c>
    </row>
    <row r="2549" spans="2:8" x14ac:dyDescent="0.25">
      <c r="B2549" s="3">
        <v>45811</v>
      </c>
      <c r="C2549" s="6">
        <v>6</v>
      </c>
      <c r="D2549" s="6">
        <v>32</v>
      </c>
      <c r="E2549">
        <v>45814</v>
      </c>
      <c r="F2549" s="6">
        <v>6</v>
      </c>
      <c r="G2549" s="6">
        <v>32</v>
      </c>
      <c r="H2549">
        <v>45814</v>
      </c>
    </row>
    <row r="2550" spans="2:8" x14ac:dyDescent="0.25">
      <c r="B2550" s="3">
        <v>45812</v>
      </c>
      <c r="C2550" s="6">
        <v>7</v>
      </c>
      <c r="D2550" s="6">
        <v>30</v>
      </c>
      <c r="E2550">
        <v>45815</v>
      </c>
      <c r="F2550" s="6">
        <v>7</v>
      </c>
      <c r="G2550" s="6">
        <v>30</v>
      </c>
      <c r="H2550">
        <v>45815</v>
      </c>
    </row>
    <row r="2551" spans="2:8" x14ac:dyDescent="0.25">
      <c r="B2551" s="3">
        <v>45813</v>
      </c>
      <c r="C2551" s="6">
        <v>8</v>
      </c>
      <c r="D2551" s="6">
        <v>30</v>
      </c>
      <c r="E2551">
        <v>45816</v>
      </c>
      <c r="F2551" s="6">
        <v>8</v>
      </c>
      <c r="G2551" s="6">
        <v>30</v>
      </c>
      <c r="H2551">
        <v>45816</v>
      </c>
    </row>
    <row r="2552" spans="2:8" x14ac:dyDescent="0.25">
      <c r="B2552" s="3">
        <v>45814</v>
      </c>
      <c r="C2552" s="6">
        <v>9</v>
      </c>
      <c r="D2552" s="6">
        <v>30</v>
      </c>
      <c r="E2552">
        <v>45817</v>
      </c>
      <c r="F2552" s="6">
        <v>9</v>
      </c>
      <c r="G2552" s="6">
        <v>30</v>
      </c>
      <c r="H2552">
        <v>45817</v>
      </c>
    </row>
    <row r="2553" spans="2:8" x14ac:dyDescent="0.25">
      <c r="B2553" s="3">
        <v>45815</v>
      </c>
      <c r="D2553" s="6" t="s">
        <v>290</v>
      </c>
      <c r="E2553" t="s">
        <v>290</v>
      </c>
      <c r="G2553" s="6" t="s">
        <v>290</v>
      </c>
      <c r="H2553" t="s">
        <v>290</v>
      </c>
    </row>
    <row r="2554" spans="2:8" x14ac:dyDescent="0.25">
      <c r="B2554" s="3">
        <v>45816</v>
      </c>
      <c r="D2554" s="6" t="s">
        <v>290</v>
      </c>
      <c r="E2554" t="s">
        <v>290</v>
      </c>
      <c r="G2554" s="6" t="s">
        <v>290</v>
      </c>
      <c r="H2554" t="s">
        <v>290</v>
      </c>
    </row>
    <row r="2555" spans="2:8" x14ac:dyDescent="0.25">
      <c r="B2555" s="3">
        <v>45817</v>
      </c>
      <c r="C2555" s="6">
        <v>10</v>
      </c>
      <c r="D2555" s="6">
        <v>32</v>
      </c>
      <c r="E2555">
        <v>45818</v>
      </c>
      <c r="F2555" s="6">
        <v>10</v>
      </c>
      <c r="G2555" s="6">
        <v>32</v>
      </c>
      <c r="H2555">
        <v>45818</v>
      </c>
    </row>
    <row r="2556" spans="2:8" x14ac:dyDescent="0.25">
      <c r="B2556" s="3">
        <v>45818</v>
      </c>
      <c r="C2556" s="6">
        <v>11</v>
      </c>
      <c r="D2556" s="6">
        <v>32</v>
      </c>
      <c r="E2556">
        <v>45819</v>
      </c>
      <c r="F2556" s="6">
        <v>11</v>
      </c>
      <c r="G2556" s="6">
        <v>32</v>
      </c>
      <c r="H2556">
        <v>45819</v>
      </c>
    </row>
    <row r="2557" spans="2:8" x14ac:dyDescent="0.25">
      <c r="B2557" s="3">
        <v>45819</v>
      </c>
      <c r="C2557" s="6">
        <v>12</v>
      </c>
      <c r="D2557" s="6">
        <v>30</v>
      </c>
      <c r="E2557">
        <v>45820</v>
      </c>
      <c r="F2557" s="6">
        <v>12</v>
      </c>
      <c r="G2557" s="6">
        <v>30</v>
      </c>
      <c r="H2557">
        <v>45820</v>
      </c>
    </row>
    <row r="2558" spans="2:8" x14ac:dyDescent="0.25">
      <c r="B2558" s="3">
        <v>45820</v>
      </c>
      <c r="C2558" s="6">
        <v>13</v>
      </c>
      <c r="D2558" s="6">
        <v>30</v>
      </c>
      <c r="E2558">
        <v>45821</v>
      </c>
      <c r="F2558" s="6">
        <v>13</v>
      </c>
      <c r="G2558" s="6">
        <v>30</v>
      </c>
      <c r="H2558">
        <v>45821</v>
      </c>
    </row>
    <row r="2559" spans="2:8" x14ac:dyDescent="0.25">
      <c r="B2559" s="3">
        <v>45821</v>
      </c>
      <c r="C2559" s="6">
        <v>14</v>
      </c>
      <c r="D2559" s="6">
        <v>30</v>
      </c>
      <c r="E2559">
        <v>45822</v>
      </c>
      <c r="F2559" s="6">
        <v>14</v>
      </c>
      <c r="G2559" s="6">
        <v>30</v>
      </c>
      <c r="H2559">
        <v>45822</v>
      </c>
    </row>
    <row r="2560" spans="2:8" x14ac:dyDescent="0.25">
      <c r="B2560" s="3">
        <v>45822</v>
      </c>
      <c r="D2560" s="6" t="s">
        <v>290</v>
      </c>
      <c r="E2560" t="s">
        <v>290</v>
      </c>
      <c r="G2560" s="6" t="s">
        <v>290</v>
      </c>
      <c r="H2560" t="s">
        <v>290</v>
      </c>
    </row>
    <row r="2561" spans="2:8" x14ac:dyDescent="0.25">
      <c r="B2561" s="3">
        <v>45823</v>
      </c>
      <c r="D2561" s="6" t="s">
        <v>290</v>
      </c>
      <c r="E2561" t="s">
        <v>290</v>
      </c>
      <c r="G2561" s="6" t="s">
        <v>290</v>
      </c>
      <c r="H2561" t="s">
        <v>290</v>
      </c>
    </row>
    <row r="2562" spans="2:8" x14ac:dyDescent="0.25">
      <c r="B2562" s="3">
        <v>45824</v>
      </c>
      <c r="C2562" s="6">
        <v>15</v>
      </c>
      <c r="D2562" s="6">
        <v>32</v>
      </c>
      <c r="E2562">
        <v>45823</v>
      </c>
      <c r="F2562" s="6">
        <v>15</v>
      </c>
      <c r="G2562" s="6">
        <v>32</v>
      </c>
      <c r="H2562">
        <v>45823</v>
      </c>
    </row>
    <row r="2563" spans="2:8" x14ac:dyDescent="0.25">
      <c r="B2563" s="3">
        <v>45825</v>
      </c>
      <c r="C2563" s="6">
        <v>16</v>
      </c>
      <c r="D2563" s="6">
        <v>32</v>
      </c>
      <c r="E2563">
        <v>45824</v>
      </c>
      <c r="F2563" s="6">
        <v>16</v>
      </c>
      <c r="G2563" s="6">
        <v>32</v>
      </c>
      <c r="H2563">
        <v>45824</v>
      </c>
    </row>
    <row r="2564" spans="2:8" x14ac:dyDescent="0.25">
      <c r="B2564" s="3">
        <v>45826</v>
      </c>
      <c r="C2564" s="6">
        <v>17</v>
      </c>
      <c r="D2564" s="6">
        <v>30</v>
      </c>
      <c r="E2564">
        <v>45825</v>
      </c>
      <c r="F2564" s="6">
        <v>17</v>
      </c>
      <c r="G2564" s="6">
        <v>30</v>
      </c>
      <c r="H2564">
        <v>45825</v>
      </c>
    </row>
    <row r="2565" spans="2:8" x14ac:dyDescent="0.25">
      <c r="B2565" s="3">
        <v>45827</v>
      </c>
      <c r="C2565" s="6">
        <v>18</v>
      </c>
      <c r="D2565" s="6">
        <v>30</v>
      </c>
      <c r="E2565">
        <v>45826</v>
      </c>
      <c r="F2565" s="6">
        <v>18</v>
      </c>
      <c r="G2565" s="6">
        <v>30</v>
      </c>
      <c r="H2565">
        <v>45826</v>
      </c>
    </row>
    <row r="2566" spans="2:8" x14ac:dyDescent="0.25">
      <c r="B2566" s="3">
        <v>45828</v>
      </c>
      <c r="C2566" s="6">
        <v>19</v>
      </c>
      <c r="D2566" s="6">
        <v>30</v>
      </c>
      <c r="E2566">
        <v>45827</v>
      </c>
      <c r="F2566" s="6">
        <v>19</v>
      </c>
      <c r="G2566" s="6">
        <v>30</v>
      </c>
      <c r="H2566">
        <v>45827</v>
      </c>
    </row>
    <row r="2567" spans="2:8" x14ac:dyDescent="0.25">
      <c r="B2567" s="3">
        <v>45829</v>
      </c>
      <c r="D2567" s="6" t="s">
        <v>290</v>
      </c>
      <c r="E2567" t="s">
        <v>290</v>
      </c>
      <c r="G2567" s="6" t="s">
        <v>290</v>
      </c>
      <c r="H2567" t="s">
        <v>290</v>
      </c>
    </row>
    <row r="2568" spans="2:8" x14ac:dyDescent="0.25">
      <c r="B2568" s="3">
        <v>45830</v>
      </c>
      <c r="D2568" s="6" t="s">
        <v>290</v>
      </c>
      <c r="E2568" t="s">
        <v>290</v>
      </c>
      <c r="G2568" s="6" t="s">
        <v>290</v>
      </c>
      <c r="H2568" t="s">
        <v>290</v>
      </c>
    </row>
    <row r="2569" spans="2:8" x14ac:dyDescent="0.25">
      <c r="B2569" s="3">
        <v>45831</v>
      </c>
      <c r="C2569" s="6">
        <v>20</v>
      </c>
      <c r="D2569" s="6">
        <v>32</v>
      </c>
      <c r="E2569">
        <v>45828</v>
      </c>
      <c r="F2569" s="6">
        <v>20</v>
      </c>
      <c r="G2569" s="6">
        <v>32</v>
      </c>
      <c r="H2569">
        <v>45828</v>
      </c>
    </row>
    <row r="2570" spans="2:8" x14ac:dyDescent="0.25">
      <c r="B2570" s="3">
        <v>45832</v>
      </c>
      <c r="C2570" s="6">
        <v>21</v>
      </c>
      <c r="D2570" s="6">
        <v>32</v>
      </c>
      <c r="E2570">
        <v>45829</v>
      </c>
      <c r="F2570" s="6">
        <v>21</v>
      </c>
      <c r="G2570" s="6">
        <v>32</v>
      </c>
      <c r="H2570">
        <v>45829</v>
      </c>
    </row>
    <row r="2571" spans="2:8" x14ac:dyDescent="0.25">
      <c r="B2571" s="3">
        <v>45833</v>
      </c>
      <c r="C2571" s="6">
        <v>1</v>
      </c>
      <c r="D2571" s="6">
        <v>29</v>
      </c>
      <c r="E2571">
        <v>45839</v>
      </c>
      <c r="F2571" s="6">
        <v>1</v>
      </c>
      <c r="G2571" s="6">
        <v>29</v>
      </c>
      <c r="H2571">
        <v>45839</v>
      </c>
    </row>
    <row r="2572" spans="2:8" x14ac:dyDescent="0.25">
      <c r="B2572" s="3">
        <v>45834</v>
      </c>
      <c r="C2572" s="6">
        <v>2</v>
      </c>
      <c r="D2572" s="6">
        <v>29</v>
      </c>
      <c r="E2572">
        <v>45840</v>
      </c>
      <c r="F2572" s="6">
        <v>2</v>
      </c>
      <c r="G2572" s="6">
        <v>29</v>
      </c>
      <c r="H2572">
        <v>45840</v>
      </c>
    </row>
    <row r="2573" spans="2:8" x14ac:dyDescent="0.25">
      <c r="B2573" s="3">
        <v>45835</v>
      </c>
      <c r="C2573" s="6">
        <v>3</v>
      </c>
      <c r="D2573" s="6">
        <v>29</v>
      </c>
      <c r="E2573">
        <v>45841</v>
      </c>
      <c r="F2573" s="6">
        <v>3</v>
      </c>
      <c r="G2573" s="6">
        <v>29</v>
      </c>
      <c r="H2573">
        <v>45841</v>
      </c>
    </row>
    <row r="2574" spans="2:8" x14ac:dyDescent="0.25">
      <c r="B2574" s="3">
        <v>45836</v>
      </c>
      <c r="D2574" s="6" t="s">
        <v>290</v>
      </c>
      <c r="E2574" t="s">
        <v>290</v>
      </c>
      <c r="G2574" s="6" t="s">
        <v>290</v>
      </c>
      <c r="H2574" t="s">
        <v>290</v>
      </c>
    </row>
    <row r="2575" spans="2:8" x14ac:dyDescent="0.25">
      <c r="B2575" s="3">
        <v>45837</v>
      </c>
      <c r="D2575" s="6" t="s">
        <v>290</v>
      </c>
      <c r="E2575" t="s">
        <v>290</v>
      </c>
      <c r="G2575" s="6" t="s">
        <v>290</v>
      </c>
      <c r="H2575" t="s">
        <v>290</v>
      </c>
    </row>
    <row r="2576" spans="2:8" x14ac:dyDescent="0.25">
      <c r="B2576" s="3">
        <v>45838</v>
      </c>
      <c r="C2576" s="6">
        <v>4</v>
      </c>
      <c r="D2576" s="6">
        <v>31</v>
      </c>
      <c r="E2576">
        <v>45842</v>
      </c>
      <c r="F2576" s="6">
        <v>4</v>
      </c>
      <c r="G2576" s="6">
        <v>31</v>
      </c>
      <c r="H2576">
        <v>45842</v>
      </c>
    </row>
    <row r="2577" spans="2:8" x14ac:dyDescent="0.25">
      <c r="B2577" s="3">
        <v>45839</v>
      </c>
      <c r="C2577" s="6">
        <v>5</v>
      </c>
      <c r="D2577" s="6">
        <v>29</v>
      </c>
      <c r="E2577">
        <v>45843</v>
      </c>
      <c r="F2577" s="6">
        <v>5</v>
      </c>
      <c r="G2577" s="6">
        <v>29</v>
      </c>
      <c r="H2577">
        <v>45843</v>
      </c>
    </row>
    <row r="2578" spans="2:8" x14ac:dyDescent="0.25">
      <c r="B2578" s="3">
        <v>45840</v>
      </c>
      <c r="C2578" s="6">
        <v>6</v>
      </c>
      <c r="D2578" s="6">
        <v>29</v>
      </c>
      <c r="E2578">
        <v>45844</v>
      </c>
      <c r="F2578" s="6">
        <v>6</v>
      </c>
      <c r="G2578" s="6">
        <v>29</v>
      </c>
      <c r="H2578">
        <v>45844</v>
      </c>
    </row>
    <row r="2579" spans="2:8" x14ac:dyDescent="0.25">
      <c r="B2579" s="3">
        <v>45841</v>
      </c>
      <c r="C2579" s="6">
        <v>7</v>
      </c>
      <c r="D2579" s="6">
        <v>29</v>
      </c>
      <c r="E2579">
        <v>45845</v>
      </c>
      <c r="F2579" s="6">
        <v>7</v>
      </c>
      <c r="G2579" s="6">
        <v>29</v>
      </c>
      <c r="H2579">
        <v>45845</v>
      </c>
    </row>
    <row r="2580" spans="2:8" x14ac:dyDescent="0.25">
      <c r="B2580" s="3">
        <v>45842</v>
      </c>
      <c r="D2580" s="6" t="s">
        <v>290</v>
      </c>
      <c r="E2580" t="s">
        <v>290</v>
      </c>
      <c r="G2580" s="6" t="s">
        <v>290</v>
      </c>
      <c r="H2580" t="s">
        <v>290</v>
      </c>
    </row>
    <row r="2581" spans="2:8" x14ac:dyDescent="0.25">
      <c r="B2581" s="3">
        <v>45843</v>
      </c>
      <c r="D2581" s="6" t="s">
        <v>290</v>
      </c>
      <c r="E2581" t="s">
        <v>290</v>
      </c>
      <c r="G2581" s="6" t="s">
        <v>290</v>
      </c>
      <c r="H2581" t="s">
        <v>290</v>
      </c>
    </row>
    <row r="2582" spans="2:8" x14ac:dyDescent="0.25">
      <c r="B2582" s="3">
        <v>45844</v>
      </c>
      <c r="D2582" s="6" t="s">
        <v>290</v>
      </c>
      <c r="E2582" t="s">
        <v>290</v>
      </c>
      <c r="G2582" s="6" t="s">
        <v>290</v>
      </c>
      <c r="H2582" t="s">
        <v>290</v>
      </c>
    </row>
    <row r="2583" spans="2:8" x14ac:dyDescent="0.25">
      <c r="B2583" s="3">
        <v>45845</v>
      </c>
      <c r="C2583" s="6">
        <v>8</v>
      </c>
      <c r="D2583" s="6">
        <v>32</v>
      </c>
      <c r="E2583">
        <v>45846</v>
      </c>
      <c r="F2583" s="6">
        <v>8</v>
      </c>
      <c r="G2583" s="6">
        <v>32</v>
      </c>
      <c r="H2583">
        <v>45846</v>
      </c>
    </row>
    <row r="2584" spans="2:8" x14ac:dyDescent="0.25">
      <c r="B2584" s="3">
        <v>45846</v>
      </c>
      <c r="C2584" s="6">
        <v>9</v>
      </c>
      <c r="D2584" s="6">
        <v>32</v>
      </c>
      <c r="E2584">
        <v>45847</v>
      </c>
      <c r="F2584" s="6">
        <v>9</v>
      </c>
      <c r="G2584" s="6">
        <v>32</v>
      </c>
      <c r="H2584">
        <v>45847</v>
      </c>
    </row>
    <row r="2585" spans="2:8" x14ac:dyDescent="0.25">
      <c r="B2585" s="3">
        <v>45847</v>
      </c>
      <c r="C2585" s="6">
        <v>10</v>
      </c>
      <c r="D2585" s="6">
        <v>30</v>
      </c>
      <c r="E2585">
        <v>45848</v>
      </c>
      <c r="F2585" s="6">
        <v>10</v>
      </c>
      <c r="G2585" s="6">
        <v>30</v>
      </c>
      <c r="H2585">
        <v>45848</v>
      </c>
    </row>
    <row r="2586" spans="2:8" x14ac:dyDescent="0.25">
      <c r="B2586" s="3">
        <v>45848</v>
      </c>
      <c r="C2586" s="6">
        <v>11</v>
      </c>
      <c r="D2586" s="6">
        <v>30</v>
      </c>
      <c r="E2586">
        <v>45849</v>
      </c>
      <c r="F2586" s="6">
        <v>11</v>
      </c>
      <c r="G2586" s="6">
        <v>30</v>
      </c>
      <c r="H2586">
        <v>45849</v>
      </c>
    </row>
    <row r="2587" spans="2:8" x14ac:dyDescent="0.25">
      <c r="B2587" s="3">
        <v>45849</v>
      </c>
      <c r="C2587" s="6">
        <v>12</v>
      </c>
      <c r="D2587" s="6">
        <v>30</v>
      </c>
      <c r="E2587">
        <v>45850</v>
      </c>
      <c r="F2587" s="6">
        <v>12</v>
      </c>
      <c r="G2587" s="6">
        <v>30</v>
      </c>
      <c r="H2587">
        <v>45850</v>
      </c>
    </row>
    <row r="2588" spans="2:8" x14ac:dyDescent="0.25">
      <c r="B2588" s="3">
        <v>45850</v>
      </c>
      <c r="D2588" s="6" t="s">
        <v>290</v>
      </c>
      <c r="E2588" t="s">
        <v>290</v>
      </c>
      <c r="G2588" s="6" t="s">
        <v>290</v>
      </c>
      <c r="H2588" t="s">
        <v>290</v>
      </c>
    </row>
    <row r="2589" spans="2:8" x14ac:dyDescent="0.25">
      <c r="B2589" s="3">
        <v>45851</v>
      </c>
      <c r="D2589" s="6" t="s">
        <v>290</v>
      </c>
      <c r="E2589" t="s">
        <v>290</v>
      </c>
      <c r="G2589" s="6" t="s">
        <v>290</v>
      </c>
      <c r="H2589" t="s">
        <v>290</v>
      </c>
    </row>
    <row r="2590" spans="2:8" x14ac:dyDescent="0.25">
      <c r="B2590" s="3">
        <v>45852</v>
      </c>
      <c r="C2590" s="6">
        <v>13</v>
      </c>
      <c r="D2590" s="6">
        <v>32</v>
      </c>
      <c r="E2590">
        <v>45851</v>
      </c>
      <c r="F2590" s="6">
        <v>13</v>
      </c>
      <c r="G2590" s="6">
        <v>32</v>
      </c>
      <c r="H2590">
        <v>45851</v>
      </c>
    </row>
    <row r="2591" spans="2:8" x14ac:dyDescent="0.25">
      <c r="B2591" s="3">
        <v>45853</v>
      </c>
      <c r="C2591" s="6">
        <v>14</v>
      </c>
      <c r="D2591" s="6">
        <v>32</v>
      </c>
      <c r="E2591">
        <v>45852</v>
      </c>
      <c r="F2591" s="6">
        <v>14</v>
      </c>
      <c r="G2591" s="6">
        <v>32</v>
      </c>
      <c r="H2591">
        <v>45852</v>
      </c>
    </row>
    <row r="2592" spans="2:8" x14ac:dyDescent="0.25">
      <c r="B2592" s="3">
        <v>45854</v>
      </c>
      <c r="C2592" s="6">
        <v>15</v>
      </c>
      <c r="D2592" s="6">
        <v>30</v>
      </c>
      <c r="E2592">
        <v>45853</v>
      </c>
      <c r="F2592" s="6">
        <v>15</v>
      </c>
      <c r="G2592" s="6">
        <v>30</v>
      </c>
      <c r="H2592">
        <v>45853</v>
      </c>
    </row>
    <row r="2593" spans="2:8" x14ac:dyDescent="0.25">
      <c r="B2593" s="3">
        <v>45855</v>
      </c>
      <c r="C2593" s="6">
        <v>16</v>
      </c>
      <c r="D2593" s="6">
        <v>30</v>
      </c>
      <c r="E2593">
        <v>45854</v>
      </c>
      <c r="F2593" s="6">
        <v>16</v>
      </c>
      <c r="G2593" s="6">
        <v>30</v>
      </c>
      <c r="H2593">
        <v>45854</v>
      </c>
    </row>
    <row r="2594" spans="2:8" x14ac:dyDescent="0.25">
      <c r="B2594" s="3">
        <v>45856</v>
      </c>
      <c r="C2594" s="6">
        <v>17</v>
      </c>
      <c r="D2594" s="6">
        <v>30</v>
      </c>
      <c r="E2594">
        <v>45855</v>
      </c>
      <c r="F2594" s="6">
        <v>17</v>
      </c>
      <c r="G2594" s="6">
        <v>30</v>
      </c>
      <c r="H2594">
        <v>45855</v>
      </c>
    </row>
    <row r="2595" spans="2:8" x14ac:dyDescent="0.25">
      <c r="B2595" s="3">
        <v>45857</v>
      </c>
      <c r="D2595" s="6" t="s">
        <v>290</v>
      </c>
      <c r="E2595" t="s">
        <v>290</v>
      </c>
      <c r="G2595" s="6" t="s">
        <v>290</v>
      </c>
      <c r="H2595" t="s">
        <v>290</v>
      </c>
    </row>
    <row r="2596" spans="2:8" x14ac:dyDescent="0.25">
      <c r="B2596" s="3">
        <v>45858</v>
      </c>
      <c r="D2596" s="6" t="s">
        <v>290</v>
      </c>
      <c r="E2596" t="s">
        <v>290</v>
      </c>
      <c r="G2596" s="6" t="s">
        <v>290</v>
      </c>
      <c r="H2596" t="s">
        <v>290</v>
      </c>
    </row>
    <row r="2597" spans="2:8" x14ac:dyDescent="0.25">
      <c r="B2597" s="3">
        <v>45859</v>
      </c>
      <c r="C2597" s="6">
        <v>18</v>
      </c>
      <c r="D2597" s="6">
        <v>32</v>
      </c>
      <c r="E2597">
        <v>45856</v>
      </c>
      <c r="F2597" s="6">
        <v>18</v>
      </c>
      <c r="G2597" s="6">
        <v>32</v>
      </c>
      <c r="H2597">
        <v>45856</v>
      </c>
    </row>
    <row r="2598" spans="2:8" x14ac:dyDescent="0.25">
      <c r="B2598" s="3">
        <v>45860</v>
      </c>
      <c r="C2598" s="6">
        <v>19</v>
      </c>
      <c r="D2598" s="6">
        <v>32</v>
      </c>
      <c r="E2598">
        <v>45857</v>
      </c>
      <c r="F2598" s="6">
        <v>19</v>
      </c>
      <c r="G2598" s="6">
        <v>32</v>
      </c>
      <c r="H2598">
        <v>45857</v>
      </c>
    </row>
    <row r="2599" spans="2:8" x14ac:dyDescent="0.25">
      <c r="B2599" s="3">
        <v>45861</v>
      </c>
      <c r="C2599" s="6">
        <v>20</v>
      </c>
      <c r="D2599" s="6">
        <v>30</v>
      </c>
      <c r="E2599">
        <v>45858</v>
      </c>
      <c r="F2599" s="6">
        <v>20</v>
      </c>
      <c r="G2599" s="6">
        <v>30</v>
      </c>
      <c r="H2599">
        <v>45858</v>
      </c>
    </row>
    <row r="2600" spans="2:8" x14ac:dyDescent="0.25">
      <c r="B2600" s="3">
        <v>45862</v>
      </c>
      <c r="C2600" s="6">
        <v>21</v>
      </c>
      <c r="D2600" s="6">
        <v>30</v>
      </c>
      <c r="E2600">
        <v>45859</v>
      </c>
      <c r="F2600" s="6">
        <v>21</v>
      </c>
      <c r="G2600" s="6">
        <v>30</v>
      </c>
      <c r="H2600">
        <v>45859</v>
      </c>
    </row>
    <row r="2601" spans="2:8" x14ac:dyDescent="0.25">
      <c r="B2601" s="3">
        <v>45863</v>
      </c>
      <c r="C2601" s="6">
        <v>1</v>
      </c>
      <c r="D2601" s="6">
        <v>30</v>
      </c>
      <c r="E2601">
        <v>45870</v>
      </c>
      <c r="F2601" s="6">
        <v>1</v>
      </c>
      <c r="G2601" s="6">
        <v>30</v>
      </c>
      <c r="H2601">
        <v>45870</v>
      </c>
    </row>
    <row r="2602" spans="2:8" x14ac:dyDescent="0.25">
      <c r="B2602" s="3">
        <v>45864</v>
      </c>
      <c r="D2602" s="6" t="s">
        <v>290</v>
      </c>
      <c r="E2602" t="s">
        <v>290</v>
      </c>
      <c r="G2602" s="6" t="s">
        <v>290</v>
      </c>
      <c r="H2602" t="s">
        <v>290</v>
      </c>
    </row>
    <row r="2603" spans="2:8" x14ac:dyDescent="0.25">
      <c r="B2603" s="3">
        <v>45865</v>
      </c>
      <c r="D2603" s="6" t="s">
        <v>290</v>
      </c>
      <c r="E2603" t="s">
        <v>290</v>
      </c>
      <c r="G2603" s="6" t="s">
        <v>290</v>
      </c>
      <c r="H2603" t="s">
        <v>290</v>
      </c>
    </row>
    <row r="2604" spans="2:8" x14ac:dyDescent="0.25">
      <c r="B2604" s="3">
        <v>45866</v>
      </c>
      <c r="C2604" s="6">
        <v>2</v>
      </c>
      <c r="D2604" s="6">
        <v>32</v>
      </c>
      <c r="E2604">
        <v>45871</v>
      </c>
      <c r="F2604" s="6">
        <v>2</v>
      </c>
      <c r="G2604" s="6">
        <v>32</v>
      </c>
      <c r="H2604">
        <v>45871</v>
      </c>
    </row>
    <row r="2605" spans="2:8" x14ac:dyDescent="0.25">
      <c r="B2605" s="3">
        <v>45867</v>
      </c>
      <c r="C2605" s="6">
        <v>3</v>
      </c>
      <c r="D2605" s="6">
        <v>32</v>
      </c>
      <c r="E2605">
        <v>45872</v>
      </c>
      <c r="F2605" s="6">
        <v>3</v>
      </c>
      <c r="G2605" s="6">
        <v>32</v>
      </c>
      <c r="H2605">
        <v>45872</v>
      </c>
    </row>
    <row r="2606" spans="2:8" x14ac:dyDescent="0.25">
      <c r="B2606" s="3">
        <v>45868</v>
      </c>
      <c r="C2606" s="6">
        <v>4</v>
      </c>
      <c r="D2606" s="6">
        <v>30</v>
      </c>
      <c r="E2606">
        <v>45873</v>
      </c>
      <c r="F2606" s="6">
        <v>4</v>
      </c>
      <c r="G2606" s="6">
        <v>30</v>
      </c>
      <c r="H2606">
        <v>45873</v>
      </c>
    </row>
    <row r="2607" spans="2:8" x14ac:dyDescent="0.25">
      <c r="B2607" s="3">
        <v>45869</v>
      </c>
      <c r="C2607" s="6">
        <v>5</v>
      </c>
      <c r="D2607" s="6">
        <v>30</v>
      </c>
      <c r="E2607">
        <v>45874</v>
      </c>
      <c r="F2607" s="6">
        <v>5</v>
      </c>
      <c r="G2607" s="6">
        <v>30</v>
      </c>
      <c r="H2607">
        <v>45874</v>
      </c>
    </row>
    <row r="2608" spans="2:8" x14ac:dyDescent="0.25">
      <c r="B2608" s="3">
        <v>45870</v>
      </c>
      <c r="C2608" s="6">
        <v>6</v>
      </c>
      <c r="D2608" s="6">
        <v>30</v>
      </c>
      <c r="E2608">
        <v>45875</v>
      </c>
      <c r="F2608" s="6">
        <v>6</v>
      </c>
      <c r="G2608" s="6">
        <v>30</v>
      </c>
      <c r="H2608">
        <v>45875</v>
      </c>
    </row>
    <row r="2609" spans="2:8" x14ac:dyDescent="0.25">
      <c r="B2609" s="3">
        <v>45871</v>
      </c>
      <c r="D2609" s="6" t="s">
        <v>290</v>
      </c>
      <c r="E2609" t="s">
        <v>290</v>
      </c>
      <c r="G2609" s="6" t="s">
        <v>290</v>
      </c>
      <c r="H2609" t="s">
        <v>290</v>
      </c>
    </row>
    <row r="2610" spans="2:8" x14ac:dyDescent="0.25">
      <c r="B2610" s="3">
        <v>45872</v>
      </c>
      <c r="D2610" s="6" t="s">
        <v>290</v>
      </c>
      <c r="E2610" t="s">
        <v>290</v>
      </c>
      <c r="G2610" s="6" t="s">
        <v>290</v>
      </c>
      <c r="H2610" t="s">
        <v>290</v>
      </c>
    </row>
    <row r="2611" spans="2:8" x14ac:dyDescent="0.25">
      <c r="B2611" s="3">
        <v>45873</v>
      </c>
      <c r="C2611" s="6">
        <v>7</v>
      </c>
      <c r="D2611" s="6">
        <v>32</v>
      </c>
      <c r="E2611">
        <v>45876</v>
      </c>
      <c r="F2611" s="6">
        <v>7</v>
      </c>
      <c r="G2611" s="6">
        <v>32</v>
      </c>
      <c r="H2611">
        <v>45876</v>
      </c>
    </row>
    <row r="2612" spans="2:8" x14ac:dyDescent="0.25">
      <c r="B2612" s="3">
        <v>45874</v>
      </c>
      <c r="C2612" s="6">
        <v>8</v>
      </c>
      <c r="D2612" s="6">
        <v>29</v>
      </c>
      <c r="E2612">
        <v>45877</v>
      </c>
      <c r="F2612" s="6">
        <v>8</v>
      </c>
      <c r="G2612" s="6">
        <v>29</v>
      </c>
      <c r="H2612">
        <v>45877</v>
      </c>
    </row>
    <row r="2613" spans="2:8" x14ac:dyDescent="0.25">
      <c r="B2613" s="3">
        <v>45875</v>
      </c>
      <c r="C2613" s="6">
        <v>9</v>
      </c>
      <c r="D2613" s="6">
        <v>29</v>
      </c>
      <c r="E2613">
        <v>45878</v>
      </c>
      <c r="F2613" s="6">
        <v>9</v>
      </c>
      <c r="G2613" s="6">
        <v>29</v>
      </c>
      <c r="H2613">
        <v>45878</v>
      </c>
    </row>
    <row r="2614" spans="2:8" x14ac:dyDescent="0.25">
      <c r="B2614" s="3">
        <v>45876</v>
      </c>
      <c r="C2614" s="6">
        <v>10</v>
      </c>
      <c r="D2614" s="6">
        <v>29</v>
      </c>
      <c r="E2614">
        <v>45879</v>
      </c>
      <c r="F2614" s="6">
        <v>10</v>
      </c>
      <c r="G2614" s="6">
        <v>29</v>
      </c>
      <c r="H2614">
        <v>45879</v>
      </c>
    </row>
    <row r="2615" spans="2:8" x14ac:dyDescent="0.25">
      <c r="B2615" s="3">
        <v>45877</v>
      </c>
      <c r="C2615" s="6">
        <v>11</v>
      </c>
      <c r="D2615" s="6">
        <v>29</v>
      </c>
      <c r="E2615">
        <v>45880</v>
      </c>
      <c r="F2615" s="6">
        <v>11</v>
      </c>
      <c r="G2615" s="6">
        <v>29</v>
      </c>
      <c r="H2615">
        <v>45880</v>
      </c>
    </row>
    <row r="2616" spans="2:8" x14ac:dyDescent="0.25">
      <c r="B2616" s="3">
        <v>45878</v>
      </c>
      <c r="D2616" s="6" t="s">
        <v>290</v>
      </c>
      <c r="E2616" t="s">
        <v>290</v>
      </c>
      <c r="G2616" s="6" t="s">
        <v>290</v>
      </c>
      <c r="H2616" t="s">
        <v>290</v>
      </c>
    </row>
    <row r="2617" spans="2:8" x14ac:dyDescent="0.25">
      <c r="B2617" s="3">
        <v>45879</v>
      </c>
      <c r="D2617" s="6" t="s">
        <v>290</v>
      </c>
      <c r="E2617" t="s">
        <v>290</v>
      </c>
      <c r="G2617" s="6" t="s">
        <v>290</v>
      </c>
      <c r="H2617" t="s">
        <v>290</v>
      </c>
    </row>
    <row r="2618" spans="2:8" x14ac:dyDescent="0.25">
      <c r="B2618" s="3">
        <v>45880</v>
      </c>
      <c r="C2618" s="6">
        <v>12</v>
      </c>
      <c r="D2618" s="6">
        <v>31</v>
      </c>
      <c r="E2618">
        <v>45881</v>
      </c>
      <c r="F2618" s="6">
        <v>12</v>
      </c>
      <c r="G2618" s="6">
        <v>31</v>
      </c>
      <c r="H2618">
        <v>45881</v>
      </c>
    </row>
    <row r="2619" spans="2:8" x14ac:dyDescent="0.25">
      <c r="B2619" s="3">
        <v>45881</v>
      </c>
      <c r="C2619" s="6">
        <v>13</v>
      </c>
      <c r="D2619" s="6">
        <v>29</v>
      </c>
      <c r="E2619">
        <v>45882</v>
      </c>
      <c r="F2619" s="6">
        <v>13</v>
      </c>
      <c r="G2619" s="6">
        <v>29</v>
      </c>
      <c r="H2619">
        <v>45882</v>
      </c>
    </row>
    <row r="2620" spans="2:8" x14ac:dyDescent="0.25">
      <c r="B2620" s="3">
        <v>45882</v>
      </c>
      <c r="C2620" s="6">
        <v>14</v>
      </c>
      <c r="D2620" s="6">
        <v>29</v>
      </c>
      <c r="E2620">
        <v>45883</v>
      </c>
      <c r="F2620" s="6">
        <v>14</v>
      </c>
      <c r="G2620" s="6">
        <v>29</v>
      </c>
      <c r="H2620">
        <v>45883</v>
      </c>
    </row>
    <row r="2621" spans="2:8" x14ac:dyDescent="0.25">
      <c r="B2621" s="3">
        <v>45883</v>
      </c>
      <c r="C2621" s="6">
        <v>15</v>
      </c>
      <c r="D2621" s="6">
        <v>29</v>
      </c>
      <c r="E2621">
        <v>45884</v>
      </c>
      <c r="F2621" s="6">
        <v>15</v>
      </c>
      <c r="G2621" s="6">
        <v>29</v>
      </c>
      <c r="H2621">
        <v>45884</v>
      </c>
    </row>
    <row r="2622" spans="2:8" x14ac:dyDescent="0.25">
      <c r="B2622" s="3">
        <v>45884</v>
      </c>
      <c r="C2622" s="6">
        <v>16</v>
      </c>
      <c r="D2622" s="6">
        <v>29</v>
      </c>
      <c r="E2622">
        <v>45885</v>
      </c>
      <c r="F2622" s="6">
        <v>16</v>
      </c>
      <c r="G2622" s="6">
        <v>29</v>
      </c>
      <c r="H2622">
        <v>45885</v>
      </c>
    </row>
    <row r="2623" spans="2:8" x14ac:dyDescent="0.25">
      <c r="B2623" s="3">
        <v>45885</v>
      </c>
      <c r="D2623" s="6" t="s">
        <v>290</v>
      </c>
      <c r="E2623" t="s">
        <v>290</v>
      </c>
      <c r="G2623" s="6" t="s">
        <v>290</v>
      </c>
      <c r="H2623" t="s">
        <v>290</v>
      </c>
    </row>
    <row r="2624" spans="2:8" x14ac:dyDescent="0.25">
      <c r="B2624" s="3">
        <v>45886</v>
      </c>
      <c r="D2624" s="6" t="s">
        <v>290</v>
      </c>
      <c r="E2624" t="s">
        <v>290</v>
      </c>
      <c r="G2624" s="6" t="s">
        <v>290</v>
      </c>
      <c r="H2624" t="s">
        <v>290</v>
      </c>
    </row>
    <row r="2625" spans="2:8" x14ac:dyDescent="0.25">
      <c r="B2625" s="3">
        <v>45887</v>
      </c>
      <c r="C2625" s="6">
        <v>17</v>
      </c>
      <c r="D2625" s="6">
        <v>31</v>
      </c>
      <c r="E2625">
        <v>45886</v>
      </c>
      <c r="F2625" s="6">
        <v>17</v>
      </c>
      <c r="G2625" s="6">
        <v>31</v>
      </c>
      <c r="H2625">
        <v>45886</v>
      </c>
    </row>
    <row r="2626" spans="2:8" x14ac:dyDescent="0.25">
      <c r="B2626" s="3">
        <v>45888</v>
      </c>
      <c r="C2626" s="6">
        <v>18</v>
      </c>
      <c r="D2626" s="6">
        <v>29</v>
      </c>
      <c r="E2626">
        <v>45887</v>
      </c>
      <c r="F2626" s="6">
        <v>18</v>
      </c>
      <c r="G2626" s="6">
        <v>29</v>
      </c>
      <c r="H2626">
        <v>45887</v>
      </c>
    </row>
    <row r="2627" spans="2:8" x14ac:dyDescent="0.25">
      <c r="B2627" s="3">
        <v>45889</v>
      </c>
      <c r="C2627" s="6">
        <v>19</v>
      </c>
      <c r="D2627" s="6">
        <v>29</v>
      </c>
      <c r="E2627">
        <v>45888</v>
      </c>
      <c r="F2627" s="6">
        <v>19</v>
      </c>
      <c r="G2627" s="6">
        <v>29</v>
      </c>
      <c r="H2627">
        <v>45888</v>
      </c>
    </row>
    <row r="2628" spans="2:8" x14ac:dyDescent="0.25">
      <c r="B2628" s="3">
        <v>45890</v>
      </c>
      <c r="C2628" s="6">
        <v>20</v>
      </c>
      <c r="D2628" s="6">
        <v>29</v>
      </c>
      <c r="E2628">
        <v>45889</v>
      </c>
      <c r="F2628" s="6">
        <v>20</v>
      </c>
      <c r="G2628" s="6">
        <v>29</v>
      </c>
      <c r="H2628">
        <v>45889</v>
      </c>
    </row>
    <row r="2629" spans="2:8" x14ac:dyDescent="0.25">
      <c r="B2629" s="3">
        <v>45891</v>
      </c>
      <c r="C2629" s="6">
        <v>21</v>
      </c>
      <c r="D2629" s="6">
        <v>29</v>
      </c>
      <c r="E2629">
        <v>45890</v>
      </c>
      <c r="F2629" s="6">
        <v>21</v>
      </c>
      <c r="G2629" s="6">
        <v>29</v>
      </c>
      <c r="H2629">
        <v>45890</v>
      </c>
    </row>
    <row r="2630" spans="2:8" x14ac:dyDescent="0.25">
      <c r="B2630" s="3">
        <v>45892</v>
      </c>
      <c r="D2630" s="6" t="s">
        <v>290</v>
      </c>
      <c r="E2630" t="s">
        <v>290</v>
      </c>
      <c r="G2630" s="6" t="s">
        <v>290</v>
      </c>
      <c r="H2630" t="s">
        <v>290</v>
      </c>
    </row>
    <row r="2631" spans="2:8" x14ac:dyDescent="0.25">
      <c r="B2631" s="3">
        <v>45893</v>
      </c>
      <c r="D2631" s="6" t="s">
        <v>290</v>
      </c>
      <c r="E2631" t="s">
        <v>290</v>
      </c>
      <c r="G2631" s="6" t="s">
        <v>290</v>
      </c>
      <c r="H2631" t="s">
        <v>290</v>
      </c>
    </row>
    <row r="2632" spans="2:8" x14ac:dyDescent="0.25">
      <c r="B2632" s="3">
        <v>45894</v>
      </c>
      <c r="C2632" s="6">
        <v>1</v>
      </c>
      <c r="D2632" s="6">
        <v>31</v>
      </c>
      <c r="E2632">
        <v>45901</v>
      </c>
      <c r="F2632" s="6">
        <v>1</v>
      </c>
      <c r="G2632" s="6">
        <v>31</v>
      </c>
      <c r="H2632">
        <v>45901</v>
      </c>
    </row>
    <row r="2633" spans="2:8" x14ac:dyDescent="0.25">
      <c r="B2633" s="3">
        <v>45895</v>
      </c>
      <c r="C2633" s="6">
        <v>2</v>
      </c>
      <c r="D2633" s="6">
        <v>29</v>
      </c>
      <c r="E2633">
        <v>45902</v>
      </c>
      <c r="F2633" s="6">
        <v>2</v>
      </c>
      <c r="G2633" s="6">
        <v>29</v>
      </c>
      <c r="H2633">
        <v>45902</v>
      </c>
    </row>
    <row r="2634" spans="2:8" x14ac:dyDescent="0.25">
      <c r="B2634" s="3">
        <v>45896</v>
      </c>
      <c r="C2634" s="6">
        <v>3</v>
      </c>
      <c r="D2634" s="6">
        <v>29</v>
      </c>
      <c r="E2634">
        <v>45903</v>
      </c>
      <c r="F2634" s="6">
        <v>3</v>
      </c>
      <c r="G2634" s="6">
        <v>29</v>
      </c>
      <c r="H2634">
        <v>45903</v>
      </c>
    </row>
    <row r="2635" spans="2:8" x14ac:dyDescent="0.25">
      <c r="B2635" s="3">
        <v>45897</v>
      </c>
      <c r="C2635" s="6">
        <v>4</v>
      </c>
      <c r="D2635" s="6">
        <v>29</v>
      </c>
      <c r="E2635">
        <v>45904</v>
      </c>
      <c r="F2635" s="6">
        <v>4</v>
      </c>
      <c r="G2635" s="6">
        <v>29</v>
      </c>
      <c r="H2635">
        <v>45904</v>
      </c>
    </row>
    <row r="2636" spans="2:8" x14ac:dyDescent="0.25">
      <c r="B2636" s="3">
        <v>45898</v>
      </c>
      <c r="C2636" s="6">
        <v>5</v>
      </c>
      <c r="D2636" s="6">
        <v>29</v>
      </c>
      <c r="E2636">
        <v>45905</v>
      </c>
      <c r="F2636" s="6">
        <v>5</v>
      </c>
      <c r="G2636" s="6">
        <v>29</v>
      </c>
      <c r="H2636">
        <v>45905</v>
      </c>
    </row>
    <row r="2637" spans="2:8" x14ac:dyDescent="0.25">
      <c r="B2637" s="3">
        <v>45899</v>
      </c>
      <c r="D2637" s="6" t="s">
        <v>290</v>
      </c>
      <c r="E2637" t="s">
        <v>290</v>
      </c>
      <c r="G2637" s="6" t="s">
        <v>290</v>
      </c>
      <c r="H2637" t="s">
        <v>290</v>
      </c>
    </row>
    <row r="2638" spans="2:8" x14ac:dyDescent="0.25">
      <c r="B2638" s="3">
        <v>45900</v>
      </c>
      <c r="D2638" s="6" t="s">
        <v>290</v>
      </c>
      <c r="E2638" t="s">
        <v>290</v>
      </c>
      <c r="G2638" s="6" t="s">
        <v>290</v>
      </c>
      <c r="H2638" t="s">
        <v>290</v>
      </c>
    </row>
    <row r="2639" spans="2:8" x14ac:dyDescent="0.25">
      <c r="B2639" s="3">
        <v>45901</v>
      </c>
      <c r="D2639" s="6" t="s">
        <v>290</v>
      </c>
      <c r="E2639" t="s">
        <v>290</v>
      </c>
      <c r="G2639" s="6" t="s">
        <v>290</v>
      </c>
      <c r="H2639" t="s">
        <v>290</v>
      </c>
    </row>
    <row r="2640" spans="2:8" x14ac:dyDescent="0.25">
      <c r="B2640" s="3">
        <v>45902</v>
      </c>
      <c r="C2640" s="6">
        <v>6</v>
      </c>
      <c r="D2640" s="6">
        <v>32</v>
      </c>
      <c r="E2640">
        <v>45906</v>
      </c>
      <c r="F2640" s="6">
        <v>6</v>
      </c>
      <c r="G2640" s="6">
        <v>32</v>
      </c>
      <c r="H2640">
        <v>45906</v>
      </c>
    </row>
    <row r="2641" spans="2:8" x14ac:dyDescent="0.25">
      <c r="B2641" s="3">
        <v>45903</v>
      </c>
      <c r="C2641" s="6">
        <v>7</v>
      </c>
      <c r="D2641" s="6">
        <v>30</v>
      </c>
      <c r="E2641">
        <v>45907</v>
      </c>
      <c r="F2641" s="6">
        <v>7</v>
      </c>
      <c r="G2641" s="6">
        <v>30</v>
      </c>
      <c r="H2641">
        <v>45907</v>
      </c>
    </row>
    <row r="2642" spans="2:8" x14ac:dyDescent="0.25">
      <c r="B2642" s="3">
        <v>45904</v>
      </c>
      <c r="C2642" s="6">
        <v>8</v>
      </c>
      <c r="D2642" s="6">
        <v>30</v>
      </c>
      <c r="E2642">
        <v>45908</v>
      </c>
      <c r="F2642" s="6">
        <v>8</v>
      </c>
      <c r="G2642" s="6">
        <v>30</v>
      </c>
      <c r="H2642">
        <v>45908</v>
      </c>
    </row>
    <row r="2643" spans="2:8" x14ac:dyDescent="0.25">
      <c r="B2643" s="3">
        <v>45905</v>
      </c>
      <c r="C2643" s="6">
        <v>9</v>
      </c>
      <c r="D2643" s="6">
        <v>30</v>
      </c>
      <c r="E2643">
        <v>45909</v>
      </c>
      <c r="F2643" s="6">
        <v>9</v>
      </c>
      <c r="G2643" s="6">
        <v>30</v>
      </c>
      <c r="H2643">
        <v>45909</v>
      </c>
    </row>
    <row r="2644" spans="2:8" x14ac:dyDescent="0.25">
      <c r="B2644" s="3">
        <v>45906</v>
      </c>
      <c r="D2644" s="6" t="s">
        <v>290</v>
      </c>
      <c r="E2644" t="s">
        <v>290</v>
      </c>
      <c r="G2644" s="6" t="s">
        <v>290</v>
      </c>
      <c r="H2644" t="s">
        <v>290</v>
      </c>
    </row>
    <row r="2645" spans="2:8" x14ac:dyDescent="0.25">
      <c r="B2645" s="3">
        <v>45907</v>
      </c>
      <c r="D2645" s="6" t="s">
        <v>290</v>
      </c>
      <c r="E2645" t="s">
        <v>290</v>
      </c>
      <c r="G2645" s="6" t="s">
        <v>290</v>
      </c>
      <c r="H2645" t="s">
        <v>290</v>
      </c>
    </row>
    <row r="2646" spans="2:8" x14ac:dyDescent="0.25">
      <c r="B2646" s="3">
        <v>45908</v>
      </c>
      <c r="C2646" s="6">
        <v>10</v>
      </c>
      <c r="D2646" s="6">
        <v>32</v>
      </c>
      <c r="E2646">
        <v>45910</v>
      </c>
      <c r="F2646" s="6">
        <v>10</v>
      </c>
      <c r="G2646" s="6">
        <v>32</v>
      </c>
      <c r="H2646">
        <v>45910</v>
      </c>
    </row>
    <row r="2647" spans="2:8" x14ac:dyDescent="0.25">
      <c r="B2647" s="3">
        <v>45909</v>
      </c>
      <c r="C2647" s="6">
        <v>11</v>
      </c>
      <c r="D2647" s="6">
        <v>32</v>
      </c>
      <c r="E2647">
        <v>45911</v>
      </c>
      <c r="F2647" s="6">
        <v>11</v>
      </c>
      <c r="G2647" s="6">
        <v>32</v>
      </c>
      <c r="H2647">
        <v>45911</v>
      </c>
    </row>
    <row r="2648" spans="2:8" x14ac:dyDescent="0.25">
      <c r="B2648" s="3">
        <v>45910</v>
      </c>
      <c r="C2648" s="6">
        <v>12</v>
      </c>
      <c r="D2648" s="6">
        <v>30</v>
      </c>
      <c r="E2648">
        <v>45912</v>
      </c>
      <c r="F2648" s="6">
        <v>12</v>
      </c>
      <c r="G2648" s="6">
        <v>30</v>
      </c>
      <c r="H2648">
        <v>45912</v>
      </c>
    </row>
    <row r="2649" spans="2:8" x14ac:dyDescent="0.25">
      <c r="B2649" s="3">
        <v>45911</v>
      </c>
      <c r="C2649" s="6">
        <v>13</v>
      </c>
      <c r="D2649" s="6">
        <v>30</v>
      </c>
      <c r="E2649">
        <v>45913</v>
      </c>
      <c r="F2649" s="6">
        <v>13</v>
      </c>
      <c r="G2649" s="6">
        <v>30</v>
      </c>
      <c r="H2649">
        <v>45913</v>
      </c>
    </row>
    <row r="2650" spans="2:8" x14ac:dyDescent="0.25">
      <c r="B2650" s="3">
        <v>45912</v>
      </c>
      <c r="C2650" s="6">
        <v>14</v>
      </c>
      <c r="D2650" s="6">
        <v>30</v>
      </c>
      <c r="E2650">
        <v>45914</v>
      </c>
      <c r="F2650" s="6">
        <v>14</v>
      </c>
      <c r="G2650" s="6">
        <v>30</v>
      </c>
      <c r="H2650">
        <v>45914</v>
      </c>
    </row>
    <row r="2651" spans="2:8" x14ac:dyDescent="0.25">
      <c r="B2651" s="3">
        <v>45913</v>
      </c>
      <c r="D2651" s="6" t="s">
        <v>290</v>
      </c>
      <c r="E2651" t="s">
        <v>290</v>
      </c>
      <c r="G2651" s="6" t="s">
        <v>290</v>
      </c>
      <c r="H2651" t="s">
        <v>290</v>
      </c>
    </row>
    <row r="2652" spans="2:8" x14ac:dyDescent="0.25">
      <c r="B2652" s="3">
        <v>45914</v>
      </c>
      <c r="D2652" s="6" t="s">
        <v>290</v>
      </c>
      <c r="E2652" t="s">
        <v>290</v>
      </c>
      <c r="G2652" s="6" t="s">
        <v>290</v>
      </c>
      <c r="H2652" t="s">
        <v>290</v>
      </c>
    </row>
    <row r="2653" spans="2:8" x14ac:dyDescent="0.25">
      <c r="B2653" s="3">
        <v>45915</v>
      </c>
      <c r="C2653" s="6">
        <v>15</v>
      </c>
      <c r="D2653" s="6">
        <v>32</v>
      </c>
      <c r="E2653">
        <v>45915</v>
      </c>
      <c r="F2653" s="6">
        <v>15</v>
      </c>
      <c r="G2653" s="6">
        <v>32</v>
      </c>
      <c r="H2653">
        <v>45915</v>
      </c>
    </row>
    <row r="2654" spans="2:8" x14ac:dyDescent="0.25">
      <c r="B2654" s="3">
        <v>45916</v>
      </c>
      <c r="C2654" s="6">
        <v>16</v>
      </c>
      <c r="D2654" s="6">
        <v>32</v>
      </c>
      <c r="E2654">
        <v>45916</v>
      </c>
      <c r="F2654" s="6">
        <v>16</v>
      </c>
      <c r="G2654" s="6">
        <v>32</v>
      </c>
      <c r="H2654">
        <v>45916</v>
      </c>
    </row>
    <row r="2655" spans="2:8" x14ac:dyDescent="0.25">
      <c r="B2655" s="3">
        <v>45917</v>
      </c>
      <c r="C2655" s="6">
        <v>17</v>
      </c>
      <c r="D2655" s="6">
        <v>30</v>
      </c>
      <c r="E2655">
        <v>45917</v>
      </c>
      <c r="F2655" s="6">
        <v>17</v>
      </c>
      <c r="G2655" s="6">
        <v>30</v>
      </c>
      <c r="H2655">
        <v>45917</v>
      </c>
    </row>
    <row r="2656" spans="2:8" x14ac:dyDescent="0.25">
      <c r="B2656" s="3">
        <v>45918</v>
      </c>
      <c r="C2656" s="6">
        <v>18</v>
      </c>
      <c r="D2656" s="6">
        <v>30</v>
      </c>
      <c r="E2656">
        <v>45918</v>
      </c>
      <c r="F2656" s="6">
        <v>18</v>
      </c>
      <c r="G2656" s="6">
        <v>30</v>
      </c>
      <c r="H2656">
        <v>45918</v>
      </c>
    </row>
    <row r="2657" spans="2:8" x14ac:dyDescent="0.25">
      <c r="B2657" s="3">
        <v>45919</v>
      </c>
      <c r="C2657" s="6">
        <v>19</v>
      </c>
      <c r="D2657" s="6">
        <v>30</v>
      </c>
      <c r="E2657">
        <v>45919</v>
      </c>
      <c r="F2657" s="6">
        <v>19</v>
      </c>
      <c r="G2657" s="6">
        <v>30</v>
      </c>
      <c r="H2657">
        <v>45919</v>
      </c>
    </row>
    <row r="2658" spans="2:8" x14ac:dyDescent="0.25">
      <c r="B2658" s="3">
        <v>45920</v>
      </c>
      <c r="D2658" s="6" t="s">
        <v>290</v>
      </c>
      <c r="E2658" t="s">
        <v>290</v>
      </c>
      <c r="G2658" s="6" t="s">
        <v>290</v>
      </c>
      <c r="H2658" t="s">
        <v>290</v>
      </c>
    </row>
    <row r="2659" spans="2:8" x14ac:dyDescent="0.25">
      <c r="B2659" s="3">
        <v>45921</v>
      </c>
      <c r="D2659" s="6" t="s">
        <v>290</v>
      </c>
      <c r="E2659" t="s">
        <v>290</v>
      </c>
      <c r="G2659" s="6" t="s">
        <v>290</v>
      </c>
      <c r="H2659" t="s">
        <v>290</v>
      </c>
    </row>
    <row r="2660" spans="2:8" x14ac:dyDescent="0.25">
      <c r="B2660" s="3">
        <v>45922</v>
      </c>
      <c r="C2660" s="6">
        <v>20</v>
      </c>
      <c r="D2660" s="6">
        <v>32</v>
      </c>
      <c r="E2660">
        <v>45920</v>
      </c>
      <c r="F2660" s="6">
        <v>20</v>
      </c>
      <c r="G2660" s="6">
        <v>32</v>
      </c>
      <c r="H2660">
        <v>45920</v>
      </c>
    </row>
    <row r="2661" spans="2:8" x14ac:dyDescent="0.25">
      <c r="B2661" s="3">
        <v>45923</v>
      </c>
      <c r="C2661" s="6">
        <v>21</v>
      </c>
      <c r="D2661" s="6">
        <v>32</v>
      </c>
      <c r="E2661">
        <v>45921</v>
      </c>
      <c r="F2661" s="6">
        <v>21</v>
      </c>
      <c r="G2661" s="6">
        <v>32</v>
      </c>
      <c r="H2661">
        <v>45921</v>
      </c>
    </row>
    <row r="2662" spans="2:8" x14ac:dyDescent="0.25">
      <c r="B2662" s="3">
        <v>45924</v>
      </c>
      <c r="C2662" s="6">
        <v>1</v>
      </c>
      <c r="D2662" s="6">
        <v>30</v>
      </c>
      <c r="E2662">
        <v>45931</v>
      </c>
      <c r="F2662" s="6">
        <v>1</v>
      </c>
      <c r="G2662" s="6">
        <v>30</v>
      </c>
      <c r="H2662">
        <v>45931</v>
      </c>
    </row>
    <row r="2663" spans="2:8" x14ac:dyDescent="0.25">
      <c r="B2663" s="3">
        <v>45925</v>
      </c>
      <c r="C2663" s="6">
        <v>2</v>
      </c>
      <c r="D2663" s="6">
        <v>30</v>
      </c>
      <c r="E2663">
        <v>45932</v>
      </c>
      <c r="F2663" s="6">
        <v>2</v>
      </c>
      <c r="G2663" s="6">
        <v>30</v>
      </c>
      <c r="H2663">
        <v>45932</v>
      </c>
    </row>
    <row r="2664" spans="2:8" x14ac:dyDescent="0.25">
      <c r="B2664" s="3">
        <v>45926</v>
      </c>
      <c r="C2664" s="6">
        <v>3</v>
      </c>
      <c r="D2664" s="6">
        <v>30</v>
      </c>
      <c r="E2664">
        <v>45933</v>
      </c>
      <c r="F2664" s="6">
        <v>3</v>
      </c>
      <c r="G2664" s="6">
        <v>30</v>
      </c>
      <c r="H2664">
        <v>45933</v>
      </c>
    </row>
    <row r="2665" spans="2:8" x14ac:dyDescent="0.25">
      <c r="B2665" s="3">
        <v>45927</v>
      </c>
      <c r="D2665" s="6" t="s">
        <v>290</v>
      </c>
      <c r="E2665" t="s">
        <v>290</v>
      </c>
      <c r="G2665" s="6" t="s">
        <v>290</v>
      </c>
      <c r="H2665" t="s">
        <v>290</v>
      </c>
    </row>
    <row r="2666" spans="2:8" x14ac:dyDescent="0.25">
      <c r="B2666" s="3">
        <v>45928</v>
      </c>
      <c r="D2666" s="6" t="s">
        <v>290</v>
      </c>
      <c r="E2666" t="s">
        <v>290</v>
      </c>
      <c r="G2666" s="6" t="s">
        <v>290</v>
      </c>
      <c r="H2666" t="s">
        <v>290</v>
      </c>
    </row>
    <row r="2667" spans="2:8" x14ac:dyDescent="0.25">
      <c r="B2667" s="3">
        <v>45929</v>
      </c>
      <c r="C2667" s="6">
        <v>4</v>
      </c>
      <c r="D2667" s="6">
        <v>32</v>
      </c>
      <c r="E2667">
        <v>45934</v>
      </c>
      <c r="F2667" s="6">
        <v>4</v>
      </c>
      <c r="G2667" s="6">
        <v>32</v>
      </c>
      <c r="H2667">
        <v>45934</v>
      </c>
    </row>
    <row r="2668" spans="2:8" x14ac:dyDescent="0.25">
      <c r="B2668" s="3">
        <v>45930</v>
      </c>
      <c r="C2668" s="6">
        <v>5</v>
      </c>
      <c r="D2668" s="6">
        <v>32</v>
      </c>
      <c r="E2668">
        <v>45935</v>
      </c>
      <c r="F2668" s="6">
        <v>5</v>
      </c>
      <c r="G2668" s="6">
        <v>32</v>
      </c>
      <c r="H2668">
        <v>45935</v>
      </c>
    </row>
    <row r="2669" spans="2:8" x14ac:dyDescent="0.25">
      <c r="B2669" s="3">
        <v>45931</v>
      </c>
      <c r="C2669" s="6">
        <v>6</v>
      </c>
      <c r="D2669" s="6">
        <v>29</v>
      </c>
      <c r="E2669">
        <v>45936</v>
      </c>
      <c r="F2669" s="6">
        <v>6</v>
      </c>
      <c r="G2669" s="6">
        <v>29</v>
      </c>
      <c r="H2669">
        <v>45936</v>
      </c>
    </row>
    <row r="2670" spans="2:8" x14ac:dyDescent="0.25">
      <c r="B2670" s="3">
        <v>45932</v>
      </c>
      <c r="C2670" s="6">
        <v>7</v>
      </c>
      <c r="D2670" s="6">
        <v>29</v>
      </c>
      <c r="E2670">
        <v>45937</v>
      </c>
      <c r="F2670" s="6">
        <v>7</v>
      </c>
      <c r="G2670" s="6">
        <v>29</v>
      </c>
      <c r="H2670">
        <v>45937</v>
      </c>
    </row>
    <row r="2671" spans="2:8" x14ac:dyDescent="0.25">
      <c r="B2671" s="3">
        <v>45933</v>
      </c>
      <c r="C2671" s="6">
        <v>8</v>
      </c>
      <c r="D2671" s="6">
        <v>29</v>
      </c>
      <c r="E2671">
        <v>45938</v>
      </c>
      <c r="F2671" s="6">
        <v>8</v>
      </c>
      <c r="G2671" s="6">
        <v>29</v>
      </c>
      <c r="H2671">
        <v>45938</v>
      </c>
    </row>
    <row r="2672" spans="2:8" x14ac:dyDescent="0.25">
      <c r="B2672" s="3">
        <v>45934</v>
      </c>
      <c r="D2672" s="6" t="s">
        <v>290</v>
      </c>
      <c r="E2672" t="s">
        <v>290</v>
      </c>
      <c r="G2672" s="6" t="s">
        <v>290</v>
      </c>
      <c r="H2672" t="s">
        <v>290</v>
      </c>
    </row>
    <row r="2673" spans="2:8" x14ac:dyDescent="0.25">
      <c r="B2673" s="3">
        <v>45935</v>
      </c>
      <c r="D2673" s="6" t="s">
        <v>290</v>
      </c>
      <c r="E2673" t="s">
        <v>290</v>
      </c>
      <c r="G2673" s="6" t="s">
        <v>290</v>
      </c>
      <c r="H2673" t="s">
        <v>290</v>
      </c>
    </row>
    <row r="2674" spans="2:8" x14ac:dyDescent="0.25">
      <c r="B2674" s="3">
        <v>45936</v>
      </c>
      <c r="C2674" s="6">
        <v>9</v>
      </c>
      <c r="D2674" s="6">
        <v>31</v>
      </c>
      <c r="E2674">
        <v>45939</v>
      </c>
      <c r="F2674" s="6">
        <v>9</v>
      </c>
      <c r="G2674" s="6">
        <v>31</v>
      </c>
      <c r="H2674">
        <v>45939</v>
      </c>
    </row>
    <row r="2675" spans="2:8" x14ac:dyDescent="0.25">
      <c r="B2675" s="3">
        <v>45937</v>
      </c>
      <c r="C2675" s="6">
        <v>10</v>
      </c>
      <c r="D2675" s="6">
        <v>29</v>
      </c>
      <c r="E2675">
        <v>45940</v>
      </c>
      <c r="F2675" s="6">
        <v>10</v>
      </c>
      <c r="G2675" s="6">
        <v>29</v>
      </c>
      <c r="H2675">
        <v>45940</v>
      </c>
    </row>
    <row r="2676" spans="2:8" x14ac:dyDescent="0.25">
      <c r="B2676" s="3">
        <v>45938</v>
      </c>
      <c r="C2676" s="6">
        <v>11</v>
      </c>
      <c r="D2676" s="6">
        <v>29</v>
      </c>
      <c r="E2676">
        <v>45941</v>
      </c>
      <c r="F2676" s="6">
        <v>11</v>
      </c>
      <c r="G2676" s="6">
        <v>29</v>
      </c>
      <c r="H2676">
        <v>45941</v>
      </c>
    </row>
    <row r="2677" spans="2:8" x14ac:dyDescent="0.25">
      <c r="B2677" s="3">
        <v>45939</v>
      </c>
      <c r="C2677" s="6">
        <v>12</v>
      </c>
      <c r="D2677" s="6">
        <v>29</v>
      </c>
      <c r="E2677">
        <v>45942</v>
      </c>
      <c r="F2677" s="6">
        <v>12</v>
      </c>
      <c r="G2677" s="6">
        <v>29</v>
      </c>
      <c r="H2677">
        <v>45942</v>
      </c>
    </row>
    <row r="2678" spans="2:8" x14ac:dyDescent="0.25">
      <c r="B2678" s="3">
        <v>45940</v>
      </c>
      <c r="C2678" s="6">
        <v>13</v>
      </c>
      <c r="D2678" s="6">
        <v>29</v>
      </c>
      <c r="E2678">
        <v>45943</v>
      </c>
      <c r="F2678" s="6">
        <v>13</v>
      </c>
      <c r="G2678" s="6">
        <v>29</v>
      </c>
      <c r="H2678">
        <v>45943</v>
      </c>
    </row>
    <row r="2679" spans="2:8" x14ac:dyDescent="0.25">
      <c r="B2679" s="3">
        <v>45941</v>
      </c>
      <c r="D2679" s="6" t="s">
        <v>290</v>
      </c>
      <c r="E2679" t="s">
        <v>290</v>
      </c>
      <c r="G2679" s="6" t="s">
        <v>290</v>
      </c>
      <c r="H2679" t="s">
        <v>290</v>
      </c>
    </row>
    <row r="2680" spans="2:8" x14ac:dyDescent="0.25">
      <c r="B2680" s="3">
        <v>45942</v>
      </c>
      <c r="D2680" s="6" t="s">
        <v>290</v>
      </c>
      <c r="E2680" t="s">
        <v>290</v>
      </c>
      <c r="G2680" s="6" t="s">
        <v>290</v>
      </c>
      <c r="H2680" t="s">
        <v>290</v>
      </c>
    </row>
    <row r="2681" spans="2:8" x14ac:dyDescent="0.25">
      <c r="B2681" s="3">
        <v>45943</v>
      </c>
      <c r="C2681" s="6">
        <v>14</v>
      </c>
      <c r="D2681" s="6">
        <v>31</v>
      </c>
      <c r="E2681">
        <v>45944</v>
      </c>
      <c r="F2681" s="6">
        <v>14</v>
      </c>
      <c r="G2681" s="6">
        <v>31</v>
      </c>
      <c r="H2681">
        <v>45944</v>
      </c>
    </row>
    <row r="2682" spans="2:8" x14ac:dyDescent="0.25">
      <c r="B2682" s="3">
        <v>45944</v>
      </c>
      <c r="C2682" s="6">
        <v>15</v>
      </c>
      <c r="D2682" s="6">
        <v>29</v>
      </c>
      <c r="E2682">
        <v>45945</v>
      </c>
      <c r="F2682" s="6">
        <v>15</v>
      </c>
      <c r="G2682" s="6">
        <v>29</v>
      </c>
      <c r="H2682">
        <v>45945</v>
      </c>
    </row>
    <row r="2683" spans="2:8" x14ac:dyDescent="0.25">
      <c r="B2683" s="3">
        <v>45945</v>
      </c>
      <c r="C2683" s="6">
        <v>16</v>
      </c>
      <c r="D2683" s="6">
        <v>29</v>
      </c>
      <c r="E2683">
        <v>45946</v>
      </c>
      <c r="F2683" s="6">
        <v>16</v>
      </c>
      <c r="G2683" s="6">
        <v>29</v>
      </c>
      <c r="H2683">
        <v>45946</v>
      </c>
    </row>
    <row r="2684" spans="2:8" x14ac:dyDescent="0.25">
      <c r="B2684" s="3">
        <v>45946</v>
      </c>
      <c r="C2684" s="6">
        <v>17</v>
      </c>
      <c r="D2684" s="6">
        <v>29</v>
      </c>
      <c r="E2684">
        <v>45947</v>
      </c>
      <c r="F2684" s="6">
        <v>17</v>
      </c>
      <c r="G2684" s="6">
        <v>29</v>
      </c>
      <c r="H2684">
        <v>45947</v>
      </c>
    </row>
    <row r="2685" spans="2:8" x14ac:dyDescent="0.25">
      <c r="B2685" s="3">
        <v>45947</v>
      </c>
      <c r="C2685" s="6">
        <v>18</v>
      </c>
      <c r="D2685" s="6">
        <v>29</v>
      </c>
      <c r="E2685">
        <v>45948</v>
      </c>
      <c r="F2685" s="6">
        <v>18</v>
      </c>
      <c r="G2685" s="6">
        <v>29</v>
      </c>
      <c r="H2685">
        <v>45948</v>
      </c>
    </row>
    <row r="2686" spans="2:8" x14ac:dyDescent="0.25">
      <c r="B2686" s="3">
        <v>45948</v>
      </c>
      <c r="D2686" s="6" t="s">
        <v>290</v>
      </c>
      <c r="E2686" t="s">
        <v>290</v>
      </c>
      <c r="G2686" s="6" t="s">
        <v>290</v>
      </c>
      <c r="H2686" t="s">
        <v>290</v>
      </c>
    </row>
    <row r="2687" spans="2:8" x14ac:dyDescent="0.25">
      <c r="B2687" s="3">
        <v>45949</v>
      </c>
      <c r="D2687" s="6" t="s">
        <v>290</v>
      </c>
      <c r="E2687" t="s">
        <v>290</v>
      </c>
      <c r="G2687" s="6" t="s">
        <v>290</v>
      </c>
      <c r="H2687" t="s">
        <v>290</v>
      </c>
    </row>
    <row r="2688" spans="2:8" x14ac:dyDescent="0.25">
      <c r="B2688" s="3">
        <v>45950</v>
      </c>
      <c r="C2688" s="6">
        <v>19</v>
      </c>
      <c r="D2688" s="6">
        <v>31</v>
      </c>
      <c r="E2688">
        <v>45949</v>
      </c>
      <c r="F2688" s="6">
        <v>19</v>
      </c>
      <c r="G2688" s="6">
        <v>31</v>
      </c>
      <c r="H2688">
        <v>45949</v>
      </c>
    </row>
    <row r="2689" spans="2:8" x14ac:dyDescent="0.25">
      <c r="B2689" s="3">
        <v>45951</v>
      </c>
      <c r="C2689" s="6">
        <v>20</v>
      </c>
      <c r="D2689" s="6">
        <v>29</v>
      </c>
      <c r="E2689">
        <v>45950</v>
      </c>
      <c r="F2689" s="6">
        <v>20</v>
      </c>
      <c r="G2689" s="6">
        <v>29</v>
      </c>
      <c r="H2689">
        <v>45950</v>
      </c>
    </row>
    <row r="2690" spans="2:8" x14ac:dyDescent="0.25">
      <c r="B2690" s="3">
        <v>45952</v>
      </c>
      <c r="C2690" s="6">
        <v>21</v>
      </c>
      <c r="D2690" s="6">
        <v>29</v>
      </c>
      <c r="E2690">
        <v>45951</v>
      </c>
      <c r="F2690" s="6">
        <v>21</v>
      </c>
      <c r="G2690" s="6">
        <v>29</v>
      </c>
      <c r="H2690">
        <v>45951</v>
      </c>
    </row>
    <row r="2691" spans="2:8" x14ac:dyDescent="0.25">
      <c r="B2691" s="3">
        <v>45953</v>
      </c>
      <c r="C2691" s="6">
        <v>1</v>
      </c>
      <c r="D2691" s="6">
        <v>29</v>
      </c>
      <c r="E2691">
        <v>45962</v>
      </c>
      <c r="F2691" s="6">
        <v>1</v>
      </c>
      <c r="G2691" s="6">
        <v>29</v>
      </c>
      <c r="H2691">
        <v>45962</v>
      </c>
    </row>
    <row r="2692" spans="2:8" x14ac:dyDescent="0.25">
      <c r="B2692" s="3">
        <v>45954</v>
      </c>
      <c r="C2692" s="6">
        <v>2</v>
      </c>
      <c r="D2692" s="6">
        <v>29</v>
      </c>
      <c r="E2692">
        <v>45963</v>
      </c>
      <c r="F2692" s="6">
        <v>2</v>
      </c>
      <c r="G2692" s="6">
        <v>29</v>
      </c>
      <c r="H2692">
        <v>45963</v>
      </c>
    </row>
    <row r="2693" spans="2:8" x14ac:dyDescent="0.25">
      <c r="B2693" s="3">
        <v>45955</v>
      </c>
      <c r="D2693" s="6" t="s">
        <v>290</v>
      </c>
      <c r="E2693" t="s">
        <v>290</v>
      </c>
      <c r="G2693" s="6" t="s">
        <v>290</v>
      </c>
      <c r="H2693" t="s">
        <v>290</v>
      </c>
    </row>
    <row r="2694" spans="2:8" x14ac:dyDescent="0.25">
      <c r="B2694" s="3">
        <v>45956</v>
      </c>
      <c r="D2694" s="6" t="s">
        <v>290</v>
      </c>
      <c r="E2694" t="s">
        <v>290</v>
      </c>
      <c r="G2694" s="6" t="s">
        <v>290</v>
      </c>
      <c r="H2694" t="s">
        <v>290</v>
      </c>
    </row>
    <row r="2695" spans="2:8" x14ac:dyDescent="0.25">
      <c r="B2695" s="3">
        <v>45957</v>
      </c>
      <c r="C2695" s="6">
        <v>3</v>
      </c>
      <c r="D2695" s="6">
        <v>31</v>
      </c>
      <c r="E2695">
        <v>45964</v>
      </c>
      <c r="F2695" s="6">
        <v>3</v>
      </c>
      <c r="G2695" s="6">
        <v>31</v>
      </c>
      <c r="H2695">
        <v>45964</v>
      </c>
    </row>
    <row r="2696" spans="2:8" x14ac:dyDescent="0.25">
      <c r="B2696" s="3">
        <v>45958</v>
      </c>
      <c r="C2696" s="6">
        <v>4</v>
      </c>
      <c r="D2696" s="6">
        <v>29</v>
      </c>
      <c r="E2696">
        <v>45965</v>
      </c>
      <c r="F2696" s="6">
        <v>4</v>
      </c>
      <c r="G2696" s="6">
        <v>29</v>
      </c>
      <c r="H2696">
        <v>45965</v>
      </c>
    </row>
    <row r="2697" spans="2:8" x14ac:dyDescent="0.25">
      <c r="B2697" s="3">
        <v>45959</v>
      </c>
      <c r="C2697" s="6">
        <v>5</v>
      </c>
      <c r="D2697" s="6">
        <v>29</v>
      </c>
      <c r="E2697">
        <v>45966</v>
      </c>
      <c r="G2697" s="6" t="s">
        <v>290</v>
      </c>
      <c r="H2697" t="s">
        <v>290</v>
      </c>
    </row>
    <row r="2698" spans="2:8" x14ac:dyDescent="0.25">
      <c r="B2698" s="3">
        <v>45960</v>
      </c>
      <c r="C2698" s="6">
        <v>6</v>
      </c>
      <c r="D2698" s="6">
        <v>29</v>
      </c>
      <c r="E2698">
        <v>45967</v>
      </c>
      <c r="F2698" s="6">
        <v>5</v>
      </c>
      <c r="G2698" s="6">
        <v>30</v>
      </c>
      <c r="H2698">
        <v>45966</v>
      </c>
    </row>
    <row r="2699" spans="2:8" x14ac:dyDescent="0.25">
      <c r="B2699" s="3">
        <v>45961</v>
      </c>
      <c r="C2699" s="6">
        <v>7</v>
      </c>
      <c r="D2699" s="6">
        <v>29</v>
      </c>
      <c r="E2699">
        <v>45968</v>
      </c>
      <c r="F2699" s="6">
        <v>6</v>
      </c>
      <c r="G2699" s="6">
        <v>30</v>
      </c>
      <c r="H2699">
        <v>45967</v>
      </c>
    </row>
    <row r="2700" spans="2:8" x14ac:dyDescent="0.25">
      <c r="B2700" s="3">
        <v>45962</v>
      </c>
      <c r="D2700" s="6" t="s">
        <v>290</v>
      </c>
      <c r="E2700" t="s">
        <v>290</v>
      </c>
      <c r="G2700" s="6" t="s">
        <v>290</v>
      </c>
      <c r="H2700" t="s">
        <v>290</v>
      </c>
    </row>
    <row r="2701" spans="2:8" x14ac:dyDescent="0.25">
      <c r="B2701" s="3">
        <v>45963</v>
      </c>
      <c r="D2701" s="6" t="s">
        <v>290</v>
      </c>
      <c r="E2701" t="s">
        <v>290</v>
      </c>
      <c r="G2701" s="6" t="s">
        <v>290</v>
      </c>
      <c r="H2701" t="s">
        <v>290</v>
      </c>
    </row>
    <row r="2702" spans="2:8" x14ac:dyDescent="0.25">
      <c r="B2702" s="3">
        <v>45964</v>
      </c>
      <c r="C2702" s="6">
        <v>8</v>
      </c>
      <c r="D2702" s="6">
        <v>31</v>
      </c>
      <c r="E2702">
        <v>45969</v>
      </c>
      <c r="F2702" s="6">
        <v>7</v>
      </c>
      <c r="G2702" s="6">
        <v>32</v>
      </c>
      <c r="H2702">
        <v>45968</v>
      </c>
    </row>
    <row r="2703" spans="2:8" x14ac:dyDescent="0.25">
      <c r="B2703" s="3">
        <v>45965</v>
      </c>
      <c r="C2703" s="6">
        <v>9</v>
      </c>
      <c r="D2703" s="6">
        <v>29</v>
      </c>
      <c r="E2703">
        <v>45970</v>
      </c>
      <c r="F2703" s="6">
        <v>8</v>
      </c>
      <c r="G2703" s="6">
        <v>32</v>
      </c>
      <c r="H2703">
        <v>45969</v>
      </c>
    </row>
    <row r="2704" spans="2:8" x14ac:dyDescent="0.25">
      <c r="B2704" s="3">
        <v>45966</v>
      </c>
      <c r="C2704" s="6">
        <v>10</v>
      </c>
      <c r="D2704" s="6">
        <v>29</v>
      </c>
      <c r="E2704">
        <v>45971</v>
      </c>
      <c r="F2704" s="6">
        <v>9</v>
      </c>
      <c r="G2704" s="6">
        <v>30</v>
      </c>
      <c r="H2704">
        <v>45970</v>
      </c>
    </row>
    <row r="2705" spans="2:8" x14ac:dyDescent="0.25">
      <c r="B2705" s="3">
        <v>45967</v>
      </c>
      <c r="C2705" s="6">
        <v>11</v>
      </c>
      <c r="D2705" s="6">
        <v>29</v>
      </c>
      <c r="E2705">
        <v>45972</v>
      </c>
      <c r="F2705" s="6">
        <v>10</v>
      </c>
      <c r="G2705" s="6">
        <v>30</v>
      </c>
      <c r="H2705">
        <v>45971</v>
      </c>
    </row>
    <row r="2706" spans="2:8" x14ac:dyDescent="0.25">
      <c r="B2706" s="3">
        <v>45968</v>
      </c>
      <c r="C2706" s="6">
        <v>12</v>
      </c>
      <c r="D2706" s="6">
        <v>29</v>
      </c>
      <c r="E2706">
        <v>45973</v>
      </c>
      <c r="F2706" s="6">
        <v>11</v>
      </c>
      <c r="G2706" s="6">
        <v>30</v>
      </c>
      <c r="H2706">
        <v>45972</v>
      </c>
    </row>
    <row r="2707" spans="2:8" x14ac:dyDescent="0.25">
      <c r="B2707" s="3">
        <v>45969</v>
      </c>
      <c r="D2707" s="6" t="s">
        <v>290</v>
      </c>
      <c r="E2707" t="s">
        <v>290</v>
      </c>
      <c r="G2707" s="6" t="s">
        <v>290</v>
      </c>
      <c r="H2707" t="s">
        <v>290</v>
      </c>
    </row>
    <row r="2708" spans="2:8" x14ac:dyDescent="0.25">
      <c r="B2708" s="3">
        <v>45970</v>
      </c>
      <c r="D2708" s="6" t="s">
        <v>290</v>
      </c>
      <c r="E2708" t="s">
        <v>290</v>
      </c>
      <c r="G2708" s="6" t="s">
        <v>290</v>
      </c>
      <c r="H2708" t="s">
        <v>290</v>
      </c>
    </row>
    <row r="2709" spans="2:8" x14ac:dyDescent="0.25">
      <c r="B2709" s="3">
        <v>45971</v>
      </c>
      <c r="C2709" s="6">
        <v>13</v>
      </c>
      <c r="D2709" s="6">
        <v>31</v>
      </c>
      <c r="E2709">
        <v>45974</v>
      </c>
      <c r="F2709" s="6">
        <v>12</v>
      </c>
      <c r="G2709" s="6">
        <v>32</v>
      </c>
      <c r="H2709">
        <v>45973</v>
      </c>
    </row>
    <row r="2710" spans="2:8" x14ac:dyDescent="0.25">
      <c r="B2710" s="3">
        <v>45972</v>
      </c>
      <c r="C2710" s="6">
        <v>14</v>
      </c>
      <c r="D2710" s="6">
        <v>29</v>
      </c>
      <c r="E2710">
        <v>45975</v>
      </c>
      <c r="F2710" s="6">
        <v>13</v>
      </c>
      <c r="G2710" s="6">
        <v>32</v>
      </c>
      <c r="H2710">
        <v>45974</v>
      </c>
    </row>
    <row r="2711" spans="2:8" x14ac:dyDescent="0.25">
      <c r="B2711" s="3">
        <v>45973</v>
      </c>
      <c r="C2711" s="6">
        <v>15</v>
      </c>
      <c r="D2711" s="6">
        <v>29</v>
      </c>
      <c r="E2711">
        <v>45976</v>
      </c>
      <c r="F2711" s="6">
        <v>14</v>
      </c>
      <c r="G2711" s="6">
        <v>30</v>
      </c>
      <c r="H2711">
        <v>45975</v>
      </c>
    </row>
    <row r="2712" spans="2:8" x14ac:dyDescent="0.25">
      <c r="B2712" s="3">
        <v>45974</v>
      </c>
      <c r="C2712" s="6">
        <v>16</v>
      </c>
      <c r="D2712" s="6">
        <v>29</v>
      </c>
      <c r="E2712">
        <v>45977</v>
      </c>
      <c r="F2712" s="6">
        <v>15</v>
      </c>
      <c r="G2712" s="6">
        <v>30</v>
      </c>
      <c r="H2712">
        <v>45976</v>
      </c>
    </row>
    <row r="2713" spans="2:8" x14ac:dyDescent="0.25">
      <c r="B2713" s="3">
        <v>45975</v>
      </c>
      <c r="C2713" s="6">
        <v>17</v>
      </c>
      <c r="D2713" s="6">
        <v>29</v>
      </c>
      <c r="E2713">
        <v>45978</v>
      </c>
      <c r="F2713" s="6">
        <v>16</v>
      </c>
      <c r="G2713" s="6">
        <v>30</v>
      </c>
      <c r="H2713">
        <v>45977</v>
      </c>
    </row>
    <row r="2714" spans="2:8" x14ac:dyDescent="0.25">
      <c r="B2714" s="3">
        <v>45976</v>
      </c>
      <c r="D2714" s="6" t="s">
        <v>290</v>
      </c>
      <c r="E2714" t="s">
        <v>290</v>
      </c>
      <c r="F2714" s="6">
        <v>17</v>
      </c>
      <c r="G2714" s="6">
        <v>30</v>
      </c>
      <c r="H2714">
        <v>45978</v>
      </c>
    </row>
    <row r="2715" spans="2:8" x14ac:dyDescent="0.25">
      <c r="B2715" s="3">
        <v>45977</v>
      </c>
      <c r="D2715" s="6" t="s">
        <v>290</v>
      </c>
      <c r="E2715" t="s">
        <v>290</v>
      </c>
      <c r="G2715" s="6" t="s">
        <v>290</v>
      </c>
      <c r="H2715" t="s">
        <v>290</v>
      </c>
    </row>
    <row r="2716" spans="2:8" x14ac:dyDescent="0.25">
      <c r="B2716" s="3">
        <v>45978</v>
      </c>
      <c r="C2716" s="6">
        <v>18</v>
      </c>
      <c r="D2716" s="6">
        <v>31</v>
      </c>
      <c r="E2716">
        <v>45979</v>
      </c>
      <c r="F2716" s="6">
        <v>18</v>
      </c>
      <c r="G2716" s="6">
        <v>31</v>
      </c>
      <c r="H2716">
        <v>45979</v>
      </c>
    </row>
    <row r="2717" spans="2:8" x14ac:dyDescent="0.25">
      <c r="B2717" s="3">
        <v>45979</v>
      </c>
      <c r="C2717" s="6">
        <v>19</v>
      </c>
      <c r="D2717" s="6">
        <v>29</v>
      </c>
      <c r="E2717">
        <v>45980</v>
      </c>
      <c r="F2717" s="6">
        <v>19</v>
      </c>
      <c r="G2717" s="6">
        <v>29</v>
      </c>
      <c r="H2717">
        <v>45980</v>
      </c>
    </row>
    <row r="2718" spans="2:8" x14ac:dyDescent="0.25">
      <c r="B2718" s="3">
        <v>45980</v>
      </c>
      <c r="C2718" s="6">
        <v>20</v>
      </c>
      <c r="D2718" s="6">
        <v>29</v>
      </c>
      <c r="E2718">
        <v>45981</v>
      </c>
      <c r="F2718" s="6">
        <v>20</v>
      </c>
      <c r="G2718" s="6">
        <v>29</v>
      </c>
      <c r="H2718">
        <v>45981</v>
      </c>
    </row>
    <row r="2719" spans="2:8" x14ac:dyDescent="0.25">
      <c r="B2719" s="3">
        <v>45981</v>
      </c>
      <c r="C2719" s="6">
        <v>21</v>
      </c>
      <c r="D2719" s="6">
        <v>29</v>
      </c>
      <c r="E2719">
        <v>45982</v>
      </c>
      <c r="F2719" s="6">
        <v>21</v>
      </c>
      <c r="G2719" s="6">
        <v>29</v>
      </c>
      <c r="H2719">
        <v>45982</v>
      </c>
    </row>
    <row r="2720" spans="2:8" x14ac:dyDescent="0.25">
      <c r="B2720" s="3">
        <v>45982</v>
      </c>
      <c r="C2720" s="6">
        <v>1</v>
      </c>
      <c r="D2720" s="6">
        <v>29</v>
      </c>
      <c r="E2720">
        <v>45992</v>
      </c>
      <c r="F2720" s="6">
        <v>1</v>
      </c>
      <c r="G2720" s="6">
        <v>29</v>
      </c>
      <c r="H2720">
        <v>45992</v>
      </c>
    </row>
    <row r="2721" spans="2:8" x14ac:dyDescent="0.25">
      <c r="B2721" s="3">
        <v>45983</v>
      </c>
      <c r="D2721" s="6" t="s">
        <v>290</v>
      </c>
      <c r="E2721" t="s">
        <v>290</v>
      </c>
      <c r="G2721" s="6" t="s">
        <v>290</v>
      </c>
      <c r="H2721" t="s">
        <v>290</v>
      </c>
    </row>
    <row r="2722" spans="2:8" x14ac:dyDescent="0.25">
      <c r="B2722" s="3">
        <v>45984</v>
      </c>
      <c r="D2722" s="6" t="s">
        <v>290</v>
      </c>
      <c r="E2722" t="s">
        <v>290</v>
      </c>
      <c r="G2722" s="6" t="s">
        <v>290</v>
      </c>
      <c r="H2722" t="s">
        <v>290</v>
      </c>
    </row>
    <row r="2723" spans="2:8" x14ac:dyDescent="0.25">
      <c r="B2723" s="3">
        <v>45985</v>
      </c>
      <c r="C2723" s="6">
        <v>2</v>
      </c>
      <c r="D2723" s="6">
        <v>31</v>
      </c>
      <c r="E2723">
        <v>45993</v>
      </c>
      <c r="F2723" s="6">
        <v>2</v>
      </c>
      <c r="G2723" s="6">
        <v>31</v>
      </c>
      <c r="H2723">
        <v>45993</v>
      </c>
    </row>
    <row r="2724" spans="2:8" x14ac:dyDescent="0.25">
      <c r="B2724" s="3">
        <v>45986</v>
      </c>
      <c r="C2724" s="6">
        <v>3</v>
      </c>
      <c r="D2724" s="6">
        <v>29</v>
      </c>
      <c r="E2724">
        <v>45994</v>
      </c>
      <c r="F2724" s="6">
        <v>3</v>
      </c>
      <c r="G2724" s="6">
        <v>29</v>
      </c>
      <c r="H2724">
        <v>45994</v>
      </c>
    </row>
    <row r="2725" spans="2:8" x14ac:dyDescent="0.25">
      <c r="B2725" s="3">
        <v>45987</v>
      </c>
      <c r="C2725" s="6">
        <v>4</v>
      </c>
      <c r="D2725" s="6">
        <v>29</v>
      </c>
      <c r="E2725">
        <v>45995</v>
      </c>
      <c r="F2725" s="6">
        <v>4</v>
      </c>
      <c r="G2725" s="6">
        <v>29</v>
      </c>
      <c r="H2725">
        <v>45995</v>
      </c>
    </row>
    <row r="2726" spans="2:8" x14ac:dyDescent="0.25">
      <c r="B2726" s="3">
        <v>45988</v>
      </c>
      <c r="D2726" s="6" t="s">
        <v>290</v>
      </c>
      <c r="E2726" t="s">
        <v>290</v>
      </c>
      <c r="G2726" s="6" t="s">
        <v>290</v>
      </c>
      <c r="H2726" t="s">
        <v>290</v>
      </c>
    </row>
    <row r="2727" spans="2:8" x14ac:dyDescent="0.25">
      <c r="B2727" s="3">
        <v>45989</v>
      </c>
      <c r="D2727" s="6" t="s">
        <v>290</v>
      </c>
      <c r="E2727" t="s">
        <v>290</v>
      </c>
      <c r="G2727" s="6" t="s">
        <v>290</v>
      </c>
      <c r="H2727" t="s">
        <v>290</v>
      </c>
    </row>
    <row r="2728" spans="2:8" x14ac:dyDescent="0.25">
      <c r="B2728" s="3">
        <v>45990</v>
      </c>
      <c r="D2728" s="6" t="s">
        <v>290</v>
      </c>
      <c r="E2728" t="s">
        <v>290</v>
      </c>
      <c r="G2728" s="6" t="s">
        <v>290</v>
      </c>
      <c r="H2728" t="s">
        <v>290</v>
      </c>
    </row>
    <row r="2729" spans="2:8" x14ac:dyDescent="0.25">
      <c r="B2729" s="3">
        <v>45991</v>
      </c>
      <c r="D2729" s="6" t="s">
        <v>290</v>
      </c>
      <c r="E2729" t="s">
        <v>290</v>
      </c>
      <c r="G2729" s="6" t="s">
        <v>290</v>
      </c>
      <c r="H2729" t="s">
        <v>290</v>
      </c>
    </row>
    <row r="2730" spans="2:8" x14ac:dyDescent="0.25">
      <c r="B2730" s="3">
        <v>45992</v>
      </c>
      <c r="C2730" s="6">
        <v>5</v>
      </c>
      <c r="D2730" s="6">
        <v>33</v>
      </c>
      <c r="E2730">
        <v>45996</v>
      </c>
      <c r="F2730" s="6">
        <v>5</v>
      </c>
      <c r="G2730" s="6">
        <v>32</v>
      </c>
      <c r="H2730">
        <v>45996</v>
      </c>
    </row>
    <row r="2731" spans="2:8" x14ac:dyDescent="0.25">
      <c r="B2731" s="3">
        <v>45993</v>
      </c>
      <c r="C2731" s="6">
        <v>6</v>
      </c>
      <c r="D2731" s="6">
        <v>33</v>
      </c>
      <c r="E2731">
        <v>45997</v>
      </c>
      <c r="F2731" s="6">
        <v>6</v>
      </c>
      <c r="G2731" s="6">
        <v>32</v>
      </c>
      <c r="H2731">
        <v>45997</v>
      </c>
    </row>
    <row r="2732" spans="2:8" x14ac:dyDescent="0.25">
      <c r="B2732" s="3">
        <v>45994</v>
      </c>
      <c r="C2732" s="6">
        <v>7</v>
      </c>
      <c r="D2732" s="6">
        <v>33</v>
      </c>
      <c r="E2732">
        <v>45998</v>
      </c>
      <c r="F2732" s="6">
        <v>7</v>
      </c>
      <c r="G2732" s="6">
        <v>30</v>
      </c>
      <c r="H2732">
        <v>45998</v>
      </c>
    </row>
    <row r="2733" spans="2:8" x14ac:dyDescent="0.25">
      <c r="B2733" s="3">
        <v>45995</v>
      </c>
      <c r="C2733" s="6">
        <v>8</v>
      </c>
      <c r="D2733" s="6">
        <v>31</v>
      </c>
      <c r="E2733">
        <v>45999</v>
      </c>
      <c r="F2733" s="6">
        <v>8</v>
      </c>
      <c r="G2733" s="6">
        <v>30</v>
      </c>
      <c r="H2733">
        <v>45999</v>
      </c>
    </row>
    <row r="2734" spans="2:8" x14ac:dyDescent="0.25">
      <c r="B2734" s="3">
        <v>45996</v>
      </c>
      <c r="C2734" s="6">
        <v>9</v>
      </c>
      <c r="D2734" s="6">
        <v>31</v>
      </c>
      <c r="E2734">
        <v>46000</v>
      </c>
      <c r="F2734" s="6">
        <v>9</v>
      </c>
      <c r="G2734" s="6">
        <v>30</v>
      </c>
      <c r="H2734">
        <v>46000</v>
      </c>
    </row>
    <row r="2735" spans="2:8" x14ac:dyDescent="0.25">
      <c r="B2735" s="3">
        <v>45997</v>
      </c>
      <c r="D2735" s="6" t="s">
        <v>290</v>
      </c>
      <c r="E2735" t="s">
        <v>290</v>
      </c>
      <c r="G2735" s="6" t="s">
        <v>290</v>
      </c>
      <c r="H2735" t="s">
        <v>290</v>
      </c>
    </row>
    <row r="2736" spans="2:8" x14ac:dyDescent="0.25">
      <c r="B2736" s="3">
        <v>45998</v>
      </c>
      <c r="D2736" s="6" t="s">
        <v>290</v>
      </c>
      <c r="E2736" t="s">
        <v>290</v>
      </c>
      <c r="G2736" s="6" t="s">
        <v>290</v>
      </c>
      <c r="H2736" t="s">
        <v>290</v>
      </c>
    </row>
    <row r="2737" spans="2:8" x14ac:dyDescent="0.25">
      <c r="B2737" s="3">
        <v>45999</v>
      </c>
      <c r="C2737" s="6">
        <v>10</v>
      </c>
      <c r="D2737" s="6">
        <v>33</v>
      </c>
      <c r="E2737">
        <v>46001</v>
      </c>
      <c r="F2737" s="6">
        <v>10</v>
      </c>
      <c r="G2737" s="6">
        <v>32</v>
      </c>
      <c r="H2737">
        <v>46001</v>
      </c>
    </row>
    <row r="2738" spans="2:8" x14ac:dyDescent="0.25">
      <c r="B2738" s="3">
        <v>46000</v>
      </c>
      <c r="C2738" s="6">
        <v>11</v>
      </c>
      <c r="D2738" s="6">
        <v>33</v>
      </c>
      <c r="E2738">
        <v>46002</v>
      </c>
      <c r="F2738" s="6">
        <v>11</v>
      </c>
      <c r="G2738" s="6">
        <v>32</v>
      </c>
      <c r="H2738">
        <v>46002</v>
      </c>
    </row>
    <row r="2739" spans="2:8" x14ac:dyDescent="0.25">
      <c r="B2739" s="3">
        <v>46001</v>
      </c>
      <c r="C2739" s="6">
        <v>12</v>
      </c>
      <c r="D2739" s="6">
        <v>33</v>
      </c>
      <c r="E2739">
        <v>46003</v>
      </c>
      <c r="F2739" s="6">
        <v>12</v>
      </c>
      <c r="G2739" s="6">
        <v>30</v>
      </c>
      <c r="H2739">
        <v>46003</v>
      </c>
    </row>
    <row r="2740" spans="2:8" x14ac:dyDescent="0.25">
      <c r="B2740" s="3">
        <v>46002</v>
      </c>
      <c r="C2740" s="6">
        <v>13</v>
      </c>
      <c r="D2740" s="6">
        <v>31</v>
      </c>
      <c r="E2740">
        <v>46004</v>
      </c>
      <c r="F2740" s="6">
        <v>13</v>
      </c>
      <c r="G2740" s="6">
        <v>30</v>
      </c>
      <c r="H2740">
        <v>46004</v>
      </c>
    </row>
    <row r="2741" spans="2:8" x14ac:dyDescent="0.25">
      <c r="B2741" s="3">
        <v>46003</v>
      </c>
      <c r="C2741" s="6">
        <v>14</v>
      </c>
      <c r="D2741" s="6">
        <v>31</v>
      </c>
      <c r="E2741">
        <v>46005</v>
      </c>
      <c r="F2741" s="6">
        <v>14</v>
      </c>
      <c r="G2741" s="6">
        <v>30</v>
      </c>
      <c r="H2741">
        <v>46005</v>
      </c>
    </row>
    <row r="2742" spans="2:8" x14ac:dyDescent="0.25">
      <c r="B2742" s="3">
        <v>46004</v>
      </c>
      <c r="D2742" s="6" t="s">
        <v>290</v>
      </c>
      <c r="E2742" t="s">
        <v>290</v>
      </c>
      <c r="F2742" s="6">
        <v>15</v>
      </c>
      <c r="G2742" s="6">
        <v>30</v>
      </c>
      <c r="H2742">
        <v>46006</v>
      </c>
    </row>
    <row r="2743" spans="2:8" x14ac:dyDescent="0.25">
      <c r="B2743" s="3">
        <v>46005</v>
      </c>
      <c r="D2743" s="6" t="s">
        <v>290</v>
      </c>
      <c r="E2743" t="s">
        <v>290</v>
      </c>
      <c r="G2743" s="6" t="s">
        <v>290</v>
      </c>
      <c r="H2743" t="s">
        <v>290</v>
      </c>
    </row>
    <row r="2744" spans="2:8" x14ac:dyDescent="0.25">
      <c r="B2744" s="3">
        <v>46006</v>
      </c>
      <c r="C2744" s="6">
        <v>15</v>
      </c>
      <c r="D2744" s="6">
        <v>33</v>
      </c>
      <c r="E2744">
        <v>46006</v>
      </c>
      <c r="F2744" s="6">
        <v>16</v>
      </c>
      <c r="G2744" s="6">
        <v>31</v>
      </c>
      <c r="H2744">
        <v>46007</v>
      </c>
    </row>
    <row r="2745" spans="2:8" x14ac:dyDescent="0.25">
      <c r="B2745" s="3">
        <v>46007</v>
      </c>
      <c r="C2745" s="6">
        <v>16</v>
      </c>
      <c r="D2745" s="6">
        <v>33</v>
      </c>
      <c r="E2745">
        <v>46007</v>
      </c>
      <c r="F2745" s="6">
        <v>17</v>
      </c>
      <c r="G2745" s="6">
        <v>31</v>
      </c>
      <c r="H2745">
        <v>46008</v>
      </c>
    </row>
    <row r="2746" spans="2:8" x14ac:dyDescent="0.25">
      <c r="B2746" s="3">
        <v>46008</v>
      </c>
      <c r="C2746" s="6">
        <v>17</v>
      </c>
      <c r="D2746" s="6">
        <v>33</v>
      </c>
      <c r="E2746">
        <v>46008</v>
      </c>
      <c r="F2746" s="6">
        <v>18</v>
      </c>
      <c r="G2746" s="6">
        <v>30</v>
      </c>
      <c r="H2746">
        <v>46009</v>
      </c>
    </row>
    <row r="2747" spans="2:8" x14ac:dyDescent="0.25">
      <c r="B2747" s="3">
        <v>46009</v>
      </c>
      <c r="C2747" s="6">
        <v>18</v>
      </c>
      <c r="D2747" s="6">
        <v>31</v>
      </c>
      <c r="E2747">
        <v>46009</v>
      </c>
      <c r="F2747" s="6">
        <v>19</v>
      </c>
      <c r="G2747" s="6">
        <v>30</v>
      </c>
      <c r="H2747">
        <v>46010</v>
      </c>
    </row>
    <row r="2748" spans="2:8" x14ac:dyDescent="0.25">
      <c r="B2748" s="3">
        <v>46010</v>
      </c>
      <c r="C2748" s="6">
        <v>19</v>
      </c>
      <c r="D2748" s="6">
        <v>31</v>
      </c>
      <c r="E2748">
        <v>46010</v>
      </c>
      <c r="F2748" s="6">
        <v>20</v>
      </c>
      <c r="G2748" s="6">
        <v>30</v>
      </c>
      <c r="H2748">
        <v>46011</v>
      </c>
    </row>
    <row r="2749" spans="2:8" x14ac:dyDescent="0.25">
      <c r="B2749" s="3">
        <v>46011</v>
      </c>
      <c r="D2749" s="6" t="s">
        <v>290</v>
      </c>
      <c r="E2749" t="s">
        <v>290</v>
      </c>
      <c r="F2749" s="6">
        <v>21</v>
      </c>
      <c r="G2749" s="6">
        <v>30</v>
      </c>
      <c r="H2749">
        <v>46012</v>
      </c>
    </row>
    <row r="2750" spans="2:8" x14ac:dyDescent="0.25">
      <c r="B2750" s="3">
        <v>46012</v>
      </c>
      <c r="D2750" s="6" t="s">
        <v>290</v>
      </c>
      <c r="E2750" t="s">
        <v>290</v>
      </c>
      <c r="G2750" s="6" t="s">
        <v>290</v>
      </c>
      <c r="H2750" t="s">
        <v>290</v>
      </c>
    </row>
    <row r="2751" spans="2:8" x14ac:dyDescent="0.25">
      <c r="B2751" s="3">
        <v>46013</v>
      </c>
      <c r="C2751" s="6">
        <v>20</v>
      </c>
      <c r="D2751" s="6">
        <v>33</v>
      </c>
      <c r="E2751">
        <v>46011</v>
      </c>
      <c r="F2751" s="6">
        <v>1</v>
      </c>
      <c r="G2751" s="6">
        <v>31</v>
      </c>
      <c r="H2751">
        <v>46023</v>
      </c>
    </row>
    <row r="2752" spans="2:8" x14ac:dyDescent="0.25">
      <c r="B2752" s="3">
        <v>46014</v>
      </c>
      <c r="C2752" s="6">
        <v>21</v>
      </c>
      <c r="D2752" s="6">
        <v>33</v>
      </c>
      <c r="E2752">
        <v>46012</v>
      </c>
      <c r="F2752" s="6">
        <v>2</v>
      </c>
      <c r="G2752" s="6">
        <v>29</v>
      </c>
      <c r="H2752">
        <v>46024</v>
      </c>
    </row>
    <row r="2753" spans="2:8" x14ac:dyDescent="0.25">
      <c r="B2753" s="3">
        <v>46015</v>
      </c>
      <c r="D2753" s="6" t="s">
        <v>290</v>
      </c>
      <c r="E2753" t="s">
        <v>290</v>
      </c>
      <c r="G2753" s="6" t="s">
        <v>290</v>
      </c>
      <c r="H2753" t="s">
        <v>290</v>
      </c>
    </row>
    <row r="2754" spans="2:8" x14ac:dyDescent="0.25">
      <c r="B2754" s="3">
        <v>46016</v>
      </c>
      <c r="D2754" s="6" t="s">
        <v>290</v>
      </c>
      <c r="E2754" t="s">
        <v>290</v>
      </c>
      <c r="G2754" s="6" t="s">
        <v>290</v>
      </c>
      <c r="H2754" t="s">
        <v>290</v>
      </c>
    </row>
    <row r="2755" spans="2:8" x14ac:dyDescent="0.25">
      <c r="B2755" s="3">
        <v>46017</v>
      </c>
      <c r="C2755" s="6">
        <v>1</v>
      </c>
      <c r="D2755" s="6">
        <v>35</v>
      </c>
      <c r="E2755">
        <v>46023</v>
      </c>
      <c r="F2755" s="6">
        <v>3</v>
      </c>
      <c r="G2755" s="6">
        <v>31</v>
      </c>
      <c r="H2755">
        <v>46025</v>
      </c>
    </row>
    <row r="2756" spans="2:8" x14ac:dyDescent="0.25">
      <c r="B2756" s="3">
        <v>46018</v>
      </c>
      <c r="D2756" s="6" t="s">
        <v>290</v>
      </c>
      <c r="E2756" t="s">
        <v>290</v>
      </c>
      <c r="G2756" s="6" t="s">
        <v>290</v>
      </c>
      <c r="H2756" t="s">
        <v>290</v>
      </c>
    </row>
    <row r="2757" spans="2:8" x14ac:dyDescent="0.25">
      <c r="B2757" s="3">
        <v>46019</v>
      </c>
      <c r="D2757" s="6" t="s">
        <v>290</v>
      </c>
      <c r="E2757" t="s">
        <v>290</v>
      </c>
      <c r="G2757" s="6" t="s">
        <v>290</v>
      </c>
      <c r="H2757" t="s">
        <v>290</v>
      </c>
    </row>
    <row r="2758" spans="2:8" x14ac:dyDescent="0.25">
      <c r="B2758" s="3">
        <v>46020</v>
      </c>
      <c r="C2758" s="6">
        <v>2</v>
      </c>
      <c r="D2758" s="6">
        <v>35</v>
      </c>
      <c r="E2758">
        <v>46024</v>
      </c>
      <c r="F2758" s="6">
        <v>4</v>
      </c>
      <c r="G2758" s="6">
        <v>33</v>
      </c>
      <c r="H2758">
        <v>46026</v>
      </c>
    </row>
    <row r="2759" spans="2:8" x14ac:dyDescent="0.25">
      <c r="B2759" s="3">
        <v>46021</v>
      </c>
      <c r="C2759" s="6">
        <v>3</v>
      </c>
      <c r="D2759" s="6">
        <v>35</v>
      </c>
      <c r="E2759">
        <v>46025</v>
      </c>
      <c r="F2759" s="6">
        <v>5</v>
      </c>
      <c r="G2759" s="6">
        <v>29</v>
      </c>
      <c r="H2759">
        <v>46027</v>
      </c>
    </row>
    <row r="2760" spans="2:8" x14ac:dyDescent="0.25">
      <c r="B2760" s="3">
        <v>46022</v>
      </c>
      <c r="C2760" s="6">
        <v>4</v>
      </c>
      <c r="D2760" s="6">
        <v>35</v>
      </c>
      <c r="E2760">
        <v>46026</v>
      </c>
      <c r="F2760" s="6">
        <v>6</v>
      </c>
      <c r="G2760" s="6">
        <v>29</v>
      </c>
      <c r="H2760">
        <v>46028</v>
      </c>
    </row>
    <row r="2761" spans="2:8" x14ac:dyDescent="0.25">
      <c r="B2761" s="3">
        <v>46023</v>
      </c>
      <c r="D2761" s="6" t="s">
        <v>290</v>
      </c>
      <c r="E2761" t="s">
        <v>290</v>
      </c>
      <c r="G2761" s="6" t="s">
        <v>290</v>
      </c>
      <c r="H2761" t="s">
        <v>290</v>
      </c>
    </row>
    <row r="2762" spans="2:8" x14ac:dyDescent="0.25">
      <c r="B2762" s="3">
        <v>46024</v>
      </c>
      <c r="C2762" s="6">
        <v>5</v>
      </c>
      <c r="D2762" s="6">
        <v>32</v>
      </c>
      <c r="E2762">
        <v>46027</v>
      </c>
      <c r="F2762" s="6">
        <v>7</v>
      </c>
      <c r="G2762" s="6">
        <v>30</v>
      </c>
      <c r="H2762">
        <v>46029</v>
      </c>
    </row>
    <row r="2763" spans="2:8" x14ac:dyDescent="0.25">
      <c r="B2763" s="3">
        <v>46025</v>
      </c>
      <c r="D2763" s="6" t="s">
        <v>290</v>
      </c>
      <c r="E2763" t="s">
        <v>290</v>
      </c>
      <c r="G2763" s="6" t="s">
        <v>290</v>
      </c>
      <c r="H2763" t="s">
        <v>290</v>
      </c>
    </row>
    <row r="2764" spans="2:8" x14ac:dyDescent="0.25">
      <c r="B2764" s="3">
        <v>46026</v>
      </c>
      <c r="D2764" s="6" t="s">
        <v>290</v>
      </c>
      <c r="E2764" t="s">
        <v>290</v>
      </c>
      <c r="G2764" s="6" t="s">
        <v>290</v>
      </c>
      <c r="H2764" t="s">
        <v>290</v>
      </c>
    </row>
    <row r="2765" spans="2:8" x14ac:dyDescent="0.25">
      <c r="B2765" s="3">
        <v>46027</v>
      </c>
      <c r="C2765" s="6">
        <v>6</v>
      </c>
      <c r="D2765" s="6">
        <v>34</v>
      </c>
      <c r="E2765">
        <v>46028</v>
      </c>
      <c r="F2765" s="6">
        <v>8</v>
      </c>
      <c r="G2765" s="6">
        <v>32</v>
      </c>
      <c r="H2765">
        <v>46030</v>
      </c>
    </row>
    <row r="2766" spans="2:8" x14ac:dyDescent="0.25">
      <c r="B2766" s="3">
        <v>46028</v>
      </c>
      <c r="C2766" s="6">
        <v>7</v>
      </c>
      <c r="D2766" s="6">
        <v>34</v>
      </c>
      <c r="E2766">
        <v>46029</v>
      </c>
      <c r="F2766" s="6">
        <v>9</v>
      </c>
      <c r="G2766" s="6">
        <v>32</v>
      </c>
      <c r="H2766">
        <v>46031</v>
      </c>
    </row>
    <row r="2767" spans="2:8" x14ac:dyDescent="0.25">
      <c r="B2767" s="3">
        <v>46029</v>
      </c>
      <c r="C2767" s="6">
        <v>8</v>
      </c>
      <c r="D2767" s="6">
        <v>34</v>
      </c>
      <c r="E2767">
        <v>46030</v>
      </c>
      <c r="F2767" s="6">
        <v>10</v>
      </c>
      <c r="G2767" s="6">
        <v>30</v>
      </c>
      <c r="H2767">
        <v>46032</v>
      </c>
    </row>
    <row r="2768" spans="2:8" x14ac:dyDescent="0.25">
      <c r="B2768" s="3">
        <v>46030</v>
      </c>
      <c r="C2768" s="6">
        <v>9</v>
      </c>
      <c r="D2768" s="6">
        <v>34</v>
      </c>
      <c r="E2768">
        <v>46031</v>
      </c>
      <c r="F2768" s="6">
        <v>11</v>
      </c>
      <c r="G2768" s="6">
        <v>30</v>
      </c>
      <c r="H2768">
        <v>46033</v>
      </c>
    </row>
    <row r="2769" spans="2:8" x14ac:dyDescent="0.25">
      <c r="B2769" s="3">
        <v>46031</v>
      </c>
      <c r="C2769" s="6">
        <v>10</v>
      </c>
      <c r="D2769" s="6">
        <v>32</v>
      </c>
      <c r="E2769">
        <v>46032</v>
      </c>
      <c r="F2769" s="6">
        <v>12</v>
      </c>
      <c r="G2769" s="6">
        <v>30</v>
      </c>
      <c r="H2769">
        <v>46034</v>
      </c>
    </row>
    <row r="2770" spans="2:8" x14ac:dyDescent="0.25">
      <c r="B2770" s="3">
        <v>46032</v>
      </c>
      <c r="D2770" s="6" t="s">
        <v>290</v>
      </c>
      <c r="E2770" t="s">
        <v>290</v>
      </c>
      <c r="F2770" s="6">
        <v>13</v>
      </c>
      <c r="G2770" s="6">
        <v>30</v>
      </c>
      <c r="H2770">
        <v>46035</v>
      </c>
    </row>
    <row r="2771" spans="2:8" x14ac:dyDescent="0.25">
      <c r="B2771" s="3">
        <v>46033</v>
      </c>
      <c r="D2771" s="6" t="s">
        <v>290</v>
      </c>
      <c r="E2771" t="s">
        <v>290</v>
      </c>
      <c r="G2771" s="6" t="s">
        <v>290</v>
      </c>
      <c r="H2771" t="s">
        <v>290</v>
      </c>
    </row>
    <row r="2772" spans="2:8" x14ac:dyDescent="0.25">
      <c r="B2772" s="3">
        <v>46034</v>
      </c>
      <c r="C2772" s="6">
        <v>11</v>
      </c>
      <c r="D2772" s="6">
        <v>34</v>
      </c>
      <c r="E2772">
        <v>46033</v>
      </c>
      <c r="F2772" s="6">
        <v>14</v>
      </c>
      <c r="G2772" s="6">
        <v>31</v>
      </c>
      <c r="H2772">
        <v>46036</v>
      </c>
    </row>
    <row r="2773" spans="2:8" x14ac:dyDescent="0.25">
      <c r="B2773" s="3">
        <v>46035</v>
      </c>
      <c r="C2773" s="6">
        <v>12</v>
      </c>
      <c r="D2773" s="6">
        <v>34</v>
      </c>
      <c r="E2773">
        <v>46034</v>
      </c>
      <c r="F2773" s="6">
        <v>15</v>
      </c>
      <c r="G2773" s="6">
        <v>31</v>
      </c>
      <c r="H2773">
        <v>46037</v>
      </c>
    </row>
    <row r="2774" spans="2:8" x14ac:dyDescent="0.25">
      <c r="B2774" s="3">
        <v>46036</v>
      </c>
      <c r="C2774" s="6">
        <v>13</v>
      </c>
      <c r="D2774" s="6">
        <v>34</v>
      </c>
      <c r="E2774">
        <v>46035</v>
      </c>
      <c r="F2774" s="6">
        <v>16</v>
      </c>
      <c r="G2774" s="6">
        <v>30</v>
      </c>
      <c r="H2774">
        <v>46038</v>
      </c>
    </row>
    <row r="2775" spans="2:8" x14ac:dyDescent="0.25">
      <c r="B2775" s="3">
        <v>46037</v>
      </c>
      <c r="C2775" s="6">
        <v>14</v>
      </c>
      <c r="D2775" s="6">
        <v>34</v>
      </c>
      <c r="E2775">
        <v>46036</v>
      </c>
      <c r="F2775" s="6">
        <v>17</v>
      </c>
      <c r="G2775" s="6">
        <v>30</v>
      </c>
      <c r="H2775">
        <v>46039</v>
      </c>
    </row>
    <row r="2776" spans="2:8" x14ac:dyDescent="0.25">
      <c r="B2776" s="3">
        <v>46038</v>
      </c>
      <c r="C2776" s="6">
        <v>15</v>
      </c>
      <c r="D2776" s="6">
        <v>32</v>
      </c>
      <c r="E2776">
        <v>46037</v>
      </c>
      <c r="F2776" s="6">
        <v>18</v>
      </c>
      <c r="G2776" s="6">
        <v>30</v>
      </c>
      <c r="H2776">
        <v>46040</v>
      </c>
    </row>
    <row r="2777" spans="2:8" x14ac:dyDescent="0.25">
      <c r="B2777" s="3">
        <v>46039</v>
      </c>
      <c r="D2777" s="6" t="s">
        <v>290</v>
      </c>
      <c r="E2777" t="s">
        <v>290</v>
      </c>
      <c r="G2777" s="6" t="s">
        <v>290</v>
      </c>
      <c r="H2777" t="s">
        <v>290</v>
      </c>
    </row>
    <row r="2778" spans="2:8" x14ac:dyDescent="0.25">
      <c r="B2778" s="3">
        <v>46040</v>
      </c>
      <c r="D2778" s="6" t="s">
        <v>290</v>
      </c>
      <c r="E2778" t="s">
        <v>290</v>
      </c>
      <c r="G2778" s="6" t="s">
        <v>290</v>
      </c>
      <c r="H2778" t="s">
        <v>290</v>
      </c>
    </row>
    <row r="2779" spans="2:8" x14ac:dyDescent="0.25">
      <c r="B2779" s="3">
        <v>46041</v>
      </c>
      <c r="D2779" s="6" t="s">
        <v>290</v>
      </c>
      <c r="E2779" t="s">
        <v>290</v>
      </c>
      <c r="G2779" s="6" t="s">
        <v>290</v>
      </c>
      <c r="H2779" t="s">
        <v>290</v>
      </c>
    </row>
    <row r="2780" spans="2:8" x14ac:dyDescent="0.25">
      <c r="B2780" s="3">
        <v>46042</v>
      </c>
      <c r="C2780" s="6">
        <v>16</v>
      </c>
      <c r="D2780" s="6">
        <v>35</v>
      </c>
      <c r="E2780">
        <v>46038</v>
      </c>
      <c r="F2780" s="6">
        <v>19</v>
      </c>
      <c r="G2780" s="6">
        <v>33</v>
      </c>
      <c r="H2780">
        <v>46041</v>
      </c>
    </row>
    <row r="2781" spans="2:8" x14ac:dyDescent="0.25">
      <c r="B2781" s="3">
        <v>46043</v>
      </c>
      <c r="C2781" s="6">
        <v>17</v>
      </c>
      <c r="D2781" s="6">
        <v>35</v>
      </c>
      <c r="E2781">
        <v>46039</v>
      </c>
      <c r="F2781" s="6">
        <v>20</v>
      </c>
      <c r="G2781" s="6">
        <v>33</v>
      </c>
      <c r="H2781">
        <v>46042</v>
      </c>
    </row>
    <row r="2782" spans="2:8" x14ac:dyDescent="0.25">
      <c r="B2782" s="3">
        <v>46044</v>
      </c>
      <c r="C2782" s="6">
        <v>18</v>
      </c>
      <c r="D2782" s="6">
        <v>35</v>
      </c>
      <c r="E2782">
        <v>46040</v>
      </c>
      <c r="F2782" s="6">
        <v>21</v>
      </c>
      <c r="G2782" s="6">
        <v>33</v>
      </c>
      <c r="H2782">
        <v>46043</v>
      </c>
    </row>
    <row r="2783" spans="2:8" x14ac:dyDescent="0.25">
      <c r="B2783" s="3">
        <v>46045</v>
      </c>
      <c r="C2783" s="6">
        <v>19</v>
      </c>
      <c r="D2783" s="6">
        <v>35</v>
      </c>
      <c r="E2783">
        <v>46041</v>
      </c>
      <c r="F2783" s="6">
        <v>1</v>
      </c>
      <c r="G2783" s="6">
        <v>32</v>
      </c>
      <c r="H2783">
        <v>46054</v>
      </c>
    </row>
    <row r="2784" spans="2:8" x14ac:dyDescent="0.25">
      <c r="B2784" s="3">
        <v>46046</v>
      </c>
      <c r="D2784" s="6" t="s">
        <v>290</v>
      </c>
      <c r="E2784" t="s">
        <v>290</v>
      </c>
      <c r="F2784" s="6">
        <v>2</v>
      </c>
      <c r="G2784" s="6">
        <v>32</v>
      </c>
      <c r="H2784">
        <v>46055</v>
      </c>
    </row>
    <row r="2785" spans="2:8" x14ac:dyDescent="0.25">
      <c r="B2785" s="3">
        <v>46047</v>
      </c>
      <c r="D2785" s="6" t="s">
        <v>290</v>
      </c>
      <c r="E2785" t="s">
        <v>290</v>
      </c>
      <c r="G2785" s="6" t="s">
        <v>290</v>
      </c>
      <c r="H2785" t="s">
        <v>290</v>
      </c>
    </row>
    <row r="2786" spans="2:8" x14ac:dyDescent="0.25">
      <c r="B2786" s="3">
        <v>46048</v>
      </c>
      <c r="C2786" s="6">
        <v>20</v>
      </c>
      <c r="D2786" s="6">
        <v>35</v>
      </c>
      <c r="E2786">
        <v>46042</v>
      </c>
      <c r="F2786" s="6">
        <v>3</v>
      </c>
      <c r="G2786" s="6">
        <v>31</v>
      </c>
      <c r="H2786">
        <v>46056</v>
      </c>
    </row>
    <row r="2787" spans="2:8" x14ac:dyDescent="0.25">
      <c r="B2787" s="3">
        <v>46049</v>
      </c>
      <c r="C2787" s="6">
        <v>21</v>
      </c>
      <c r="D2787" s="6">
        <v>35</v>
      </c>
      <c r="E2787">
        <v>46043</v>
      </c>
      <c r="F2787" s="6">
        <v>4</v>
      </c>
      <c r="G2787" s="6">
        <v>29</v>
      </c>
      <c r="H2787">
        <v>46057</v>
      </c>
    </row>
    <row r="2788" spans="2:8" x14ac:dyDescent="0.25">
      <c r="B2788" s="3">
        <v>46050</v>
      </c>
      <c r="C2788" s="6">
        <v>1</v>
      </c>
      <c r="D2788" s="6">
        <v>33</v>
      </c>
      <c r="E2788">
        <v>46054</v>
      </c>
      <c r="G2788" s="6" t="s">
        <v>290</v>
      </c>
      <c r="H2788" t="s">
        <v>290</v>
      </c>
    </row>
    <row r="2789" spans="2:8" x14ac:dyDescent="0.25">
      <c r="B2789" s="3">
        <v>46051</v>
      </c>
      <c r="C2789" s="6">
        <v>2</v>
      </c>
      <c r="D2789" s="6">
        <v>31</v>
      </c>
      <c r="E2789">
        <v>46055</v>
      </c>
      <c r="F2789" s="6">
        <v>5</v>
      </c>
      <c r="G2789" s="6">
        <v>30</v>
      </c>
      <c r="H2789">
        <v>46058</v>
      </c>
    </row>
    <row r="2790" spans="2:8" x14ac:dyDescent="0.25">
      <c r="B2790" s="3">
        <v>46052</v>
      </c>
      <c r="C2790" s="6">
        <v>3</v>
      </c>
      <c r="D2790" s="6">
        <v>31</v>
      </c>
      <c r="E2790">
        <v>46056</v>
      </c>
      <c r="F2790" s="6">
        <v>6</v>
      </c>
      <c r="G2790" s="6">
        <v>30</v>
      </c>
      <c r="H2790">
        <v>46059</v>
      </c>
    </row>
    <row r="2791" spans="2:8" x14ac:dyDescent="0.25">
      <c r="B2791" s="3">
        <v>46053</v>
      </c>
      <c r="D2791" s="6" t="s">
        <v>290</v>
      </c>
      <c r="E2791" t="s">
        <v>290</v>
      </c>
      <c r="G2791" s="6" t="s">
        <v>290</v>
      </c>
      <c r="H2791" t="s">
        <v>290</v>
      </c>
    </row>
    <row r="2792" spans="2:8" x14ac:dyDescent="0.25">
      <c r="B2792" s="3">
        <v>46054</v>
      </c>
      <c r="D2792" s="6" t="s">
        <v>290</v>
      </c>
      <c r="E2792" t="s">
        <v>290</v>
      </c>
      <c r="G2792" s="6" t="s">
        <v>290</v>
      </c>
      <c r="H2792" t="s">
        <v>290</v>
      </c>
    </row>
    <row r="2793" spans="2:8" x14ac:dyDescent="0.25">
      <c r="B2793" s="3">
        <v>46055</v>
      </c>
      <c r="C2793" s="6">
        <v>4</v>
      </c>
      <c r="D2793" s="6">
        <v>33</v>
      </c>
      <c r="E2793">
        <v>46057</v>
      </c>
      <c r="F2793" s="6">
        <v>7</v>
      </c>
      <c r="G2793" s="6">
        <v>31</v>
      </c>
      <c r="H2793">
        <v>46060</v>
      </c>
    </row>
    <row r="2794" spans="2:8" x14ac:dyDescent="0.25">
      <c r="B2794" s="3">
        <v>46056</v>
      </c>
      <c r="C2794" s="6">
        <v>5</v>
      </c>
      <c r="D2794" s="6">
        <v>32</v>
      </c>
      <c r="E2794">
        <v>46058</v>
      </c>
      <c r="F2794" s="6">
        <v>8</v>
      </c>
      <c r="G2794" s="6">
        <v>29</v>
      </c>
      <c r="H2794">
        <v>46061</v>
      </c>
    </row>
    <row r="2795" spans="2:8" x14ac:dyDescent="0.25">
      <c r="B2795" s="3">
        <v>46057</v>
      </c>
      <c r="C2795" s="6">
        <v>6</v>
      </c>
      <c r="D2795" s="6">
        <v>30</v>
      </c>
      <c r="E2795">
        <v>46059</v>
      </c>
      <c r="F2795" s="6">
        <v>9</v>
      </c>
      <c r="G2795" s="6">
        <v>29</v>
      </c>
      <c r="H2795">
        <v>46062</v>
      </c>
    </row>
    <row r="2796" spans="2:8" x14ac:dyDescent="0.25">
      <c r="B2796" s="3">
        <v>46058</v>
      </c>
      <c r="C2796" s="6">
        <v>7</v>
      </c>
      <c r="D2796" s="6">
        <v>30</v>
      </c>
      <c r="E2796">
        <v>46060</v>
      </c>
      <c r="F2796" s="6">
        <v>10</v>
      </c>
      <c r="G2796" s="6">
        <v>29</v>
      </c>
      <c r="H2796">
        <v>46063</v>
      </c>
    </row>
    <row r="2797" spans="2:8" x14ac:dyDescent="0.25">
      <c r="B2797" s="3">
        <v>46059</v>
      </c>
      <c r="C2797" s="6">
        <v>8</v>
      </c>
      <c r="D2797" s="6">
        <v>30</v>
      </c>
      <c r="E2797">
        <v>46061</v>
      </c>
      <c r="F2797" s="6">
        <v>11</v>
      </c>
      <c r="G2797" s="6">
        <v>29</v>
      </c>
      <c r="H2797">
        <v>46064</v>
      </c>
    </row>
    <row r="2798" spans="2:8" x14ac:dyDescent="0.25">
      <c r="B2798" s="3">
        <v>46060</v>
      </c>
      <c r="D2798" s="6" t="s">
        <v>290</v>
      </c>
      <c r="E2798" t="s">
        <v>290</v>
      </c>
      <c r="G2798" s="6" t="s">
        <v>290</v>
      </c>
      <c r="H2798" t="s">
        <v>290</v>
      </c>
    </row>
    <row r="2799" spans="2:8" x14ac:dyDescent="0.25">
      <c r="B2799" s="3">
        <v>46061</v>
      </c>
      <c r="D2799" s="6" t="s">
        <v>290</v>
      </c>
      <c r="E2799" t="s">
        <v>290</v>
      </c>
      <c r="G2799" s="6" t="s">
        <v>290</v>
      </c>
      <c r="H2799" t="s">
        <v>290</v>
      </c>
    </row>
    <row r="2800" spans="2:8" x14ac:dyDescent="0.25">
      <c r="B2800" s="3">
        <v>46062</v>
      </c>
      <c r="C2800" s="6">
        <v>9</v>
      </c>
      <c r="D2800" s="6">
        <v>32</v>
      </c>
      <c r="E2800">
        <v>46062</v>
      </c>
      <c r="F2800" s="6">
        <v>12</v>
      </c>
      <c r="G2800" s="6">
        <v>31</v>
      </c>
      <c r="H2800">
        <v>46065</v>
      </c>
    </row>
    <row r="2801" spans="2:8" x14ac:dyDescent="0.25">
      <c r="B2801" s="3">
        <v>46063</v>
      </c>
      <c r="C2801" s="6">
        <v>10</v>
      </c>
      <c r="D2801" s="6">
        <v>32</v>
      </c>
      <c r="E2801">
        <v>46063</v>
      </c>
      <c r="F2801" s="6">
        <v>13</v>
      </c>
      <c r="G2801" s="6">
        <v>31</v>
      </c>
      <c r="H2801">
        <v>46066</v>
      </c>
    </row>
    <row r="2802" spans="2:8" x14ac:dyDescent="0.25">
      <c r="B2802" s="3">
        <v>46064</v>
      </c>
      <c r="C2802" s="6">
        <v>11</v>
      </c>
      <c r="D2802" s="6">
        <v>30</v>
      </c>
      <c r="E2802">
        <v>46064</v>
      </c>
      <c r="F2802" s="6">
        <v>14</v>
      </c>
      <c r="G2802" s="6">
        <v>30</v>
      </c>
      <c r="H2802">
        <v>46067</v>
      </c>
    </row>
    <row r="2803" spans="2:8" x14ac:dyDescent="0.25">
      <c r="B2803" s="3">
        <v>46065</v>
      </c>
      <c r="C2803" s="6">
        <v>12</v>
      </c>
      <c r="D2803" s="6">
        <v>30</v>
      </c>
      <c r="E2803">
        <v>46065</v>
      </c>
      <c r="F2803" s="6">
        <v>15</v>
      </c>
      <c r="G2803" s="6">
        <v>30</v>
      </c>
      <c r="H2803">
        <v>46068</v>
      </c>
    </row>
    <row r="2804" spans="2:8" x14ac:dyDescent="0.25">
      <c r="B2804" s="3">
        <v>46066</v>
      </c>
      <c r="C2804" s="6">
        <v>13</v>
      </c>
      <c r="D2804" s="6">
        <v>30</v>
      </c>
      <c r="E2804">
        <v>46066</v>
      </c>
      <c r="F2804" s="6">
        <v>16</v>
      </c>
      <c r="G2804" s="6">
        <v>30</v>
      </c>
      <c r="H2804">
        <v>46069</v>
      </c>
    </row>
    <row r="2805" spans="2:8" x14ac:dyDescent="0.25">
      <c r="B2805" s="3">
        <v>46067</v>
      </c>
      <c r="D2805" s="6" t="s">
        <v>290</v>
      </c>
      <c r="E2805" t="s">
        <v>290</v>
      </c>
      <c r="G2805" s="6" t="s">
        <v>290</v>
      </c>
      <c r="H2805" t="s">
        <v>290</v>
      </c>
    </row>
    <row r="2806" spans="2:8" x14ac:dyDescent="0.25">
      <c r="B2806" s="3">
        <v>46068</v>
      </c>
      <c r="D2806" s="6" t="s">
        <v>290</v>
      </c>
      <c r="E2806" t="s">
        <v>290</v>
      </c>
      <c r="G2806" s="6" t="s">
        <v>290</v>
      </c>
      <c r="H2806" t="s">
        <v>290</v>
      </c>
    </row>
    <row r="2807" spans="2:8" x14ac:dyDescent="0.25">
      <c r="B2807" s="3">
        <v>46069</v>
      </c>
      <c r="C2807" s="6">
        <v>14</v>
      </c>
      <c r="D2807" s="6">
        <v>32</v>
      </c>
      <c r="E2807">
        <v>46067</v>
      </c>
      <c r="F2807" s="6">
        <v>17</v>
      </c>
      <c r="G2807" s="6">
        <v>32</v>
      </c>
      <c r="H2807">
        <v>46070</v>
      </c>
    </row>
    <row r="2808" spans="2:8" x14ac:dyDescent="0.25">
      <c r="B2808" s="3">
        <v>46070</v>
      </c>
      <c r="C2808" s="6">
        <v>15</v>
      </c>
      <c r="D2808" s="6">
        <v>32</v>
      </c>
      <c r="E2808">
        <v>46068</v>
      </c>
      <c r="F2808" s="6">
        <v>18</v>
      </c>
      <c r="G2808" s="6">
        <v>32</v>
      </c>
      <c r="H2808">
        <v>46071</v>
      </c>
    </row>
    <row r="2809" spans="2:8" x14ac:dyDescent="0.25">
      <c r="B2809" s="3">
        <v>46071</v>
      </c>
      <c r="C2809" s="6">
        <v>16</v>
      </c>
      <c r="D2809" s="6">
        <v>29</v>
      </c>
      <c r="E2809">
        <v>46069</v>
      </c>
      <c r="F2809" s="6">
        <v>19</v>
      </c>
      <c r="G2809" s="6">
        <v>29</v>
      </c>
      <c r="H2809">
        <v>46072</v>
      </c>
    </row>
    <row r="2810" spans="2:8" x14ac:dyDescent="0.25">
      <c r="B2810" s="3">
        <v>46072</v>
      </c>
      <c r="C2810" s="6">
        <v>17</v>
      </c>
      <c r="D2810" s="6">
        <v>29</v>
      </c>
      <c r="E2810">
        <v>46070</v>
      </c>
      <c r="F2810" s="6">
        <v>20</v>
      </c>
      <c r="G2810" s="6">
        <v>29</v>
      </c>
      <c r="H2810">
        <v>46073</v>
      </c>
    </row>
    <row r="2811" spans="2:8" x14ac:dyDescent="0.25">
      <c r="B2811" s="3">
        <v>46073</v>
      </c>
      <c r="C2811" s="6">
        <v>18</v>
      </c>
      <c r="D2811" s="6">
        <v>29</v>
      </c>
      <c r="E2811">
        <v>46071</v>
      </c>
      <c r="F2811" s="6">
        <v>21</v>
      </c>
      <c r="G2811" s="6">
        <v>29</v>
      </c>
      <c r="H2811">
        <v>46074</v>
      </c>
    </row>
    <row r="2812" spans="2:8" x14ac:dyDescent="0.25">
      <c r="B2812" s="3">
        <v>46074</v>
      </c>
      <c r="D2812" s="6" t="s">
        <v>290</v>
      </c>
      <c r="E2812" t="s">
        <v>290</v>
      </c>
      <c r="G2812" s="6" t="s">
        <v>290</v>
      </c>
      <c r="H2812" t="s">
        <v>290</v>
      </c>
    </row>
    <row r="2813" spans="2:8" x14ac:dyDescent="0.25">
      <c r="B2813" s="3">
        <v>46075</v>
      </c>
      <c r="D2813" s="6" t="s">
        <v>290</v>
      </c>
      <c r="E2813" t="s">
        <v>290</v>
      </c>
      <c r="G2813" s="6" t="s">
        <v>290</v>
      </c>
      <c r="H2813" t="s">
        <v>290</v>
      </c>
    </row>
    <row r="2814" spans="2:8" x14ac:dyDescent="0.25">
      <c r="B2814" s="3">
        <v>46076</v>
      </c>
      <c r="C2814" s="6">
        <v>19</v>
      </c>
      <c r="D2814" s="6">
        <v>31</v>
      </c>
      <c r="E2814">
        <v>46072</v>
      </c>
      <c r="F2814" s="6">
        <v>1</v>
      </c>
      <c r="G2814" s="6">
        <v>31</v>
      </c>
      <c r="H2814">
        <v>46082</v>
      </c>
    </row>
    <row r="2815" spans="2:8" x14ac:dyDescent="0.25">
      <c r="B2815" s="3">
        <v>46077</v>
      </c>
      <c r="C2815" s="6">
        <v>20</v>
      </c>
      <c r="D2815" s="6">
        <v>29</v>
      </c>
      <c r="E2815">
        <v>46073</v>
      </c>
      <c r="F2815" s="6">
        <v>2</v>
      </c>
      <c r="G2815" s="6">
        <v>31</v>
      </c>
      <c r="H2815">
        <v>46083</v>
      </c>
    </row>
    <row r="2816" spans="2:8" x14ac:dyDescent="0.25">
      <c r="B2816" s="3">
        <v>46078</v>
      </c>
      <c r="C2816" s="6">
        <v>21</v>
      </c>
      <c r="D2816" s="6">
        <v>29</v>
      </c>
      <c r="E2816">
        <v>46074</v>
      </c>
      <c r="F2816" s="6">
        <v>3</v>
      </c>
      <c r="G2816" s="6">
        <v>30</v>
      </c>
      <c r="H2816">
        <v>46084</v>
      </c>
    </row>
    <row r="2817" spans="2:8" x14ac:dyDescent="0.25">
      <c r="B2817" s="3">
        <v>46079</v>
      </c>
      <c r="C2817" s="6">
        <v>1</v>
      </c>
      <c r="D2817" s="6">
        <v>29</v>
      </c>
      <c r="E2817">
        <v>46082</v>
      </c>
      <c r="F2817" s="6">
        <v>4</v>
      </c>
      <c r="G2817" s="6">
        <v>30</v>
      </c>
      <c r="H2817">
        <v>46085</v>
      </c>
    </row>
    <row r="2818" spans="2:8" x14ac:dyDescent="0.25">
      <c r="B2818" s="3">
        <v>46080</v>
      </c>
      <c r="C2818" s="6">
        <v>2</v>
      </c>
      <c r="D2818" s="6">
        <v>29</v>
      </c>
      <c r="E2818">
        <v>46083</v>
      </c>
      <c r="F2818" s="6">
        <v>5</v>
      </c>
      <c r="G2818" s="6">
        <v>29</v>
      </c>
      <c r="H2818">
        <v>46086</v>
      </c>
    </row>
    <row r="2819" spans="2:8" x14ac:dyDescent="0.25">
      <c r="B2819" s="3">
        <v>46081</v>
      </c>
      <c r="D2819" s="6" t="s">
        <v>290</v>
      </c>
      <c r="E2819" t="s">
        <v>290</v>
      </c>
      <c r="G2819" s="6" t="s">
        <v>290</v>
      </c>
      <c r="H2819" t="s">
        <v>290</v>
      </c>
    </row>
    <row r="2820" spans="2:8" x14ac:dyDescent="0.25">
      <c r="B2820" s="3">
        <v>46082</v>
      </c>
      <c r="D2820" s="6" t="s">
        <v>290</v>
      </c>
      <c r="E2820" t="s">
        <v>290</v>
      </c>
      <c r="G2820" s="6" t="s">
        <v>290</v>
      </c>
      <c r="H2820" t="s">
        <v>290</v>
      </c>
    </row>
    <row r="2821" spans="2:8" x14ac:dyDescent="0.25">
      <c r="B2821" s="3">
        <v>46083</v>
      </c>
      <c r="C2821" s="6">
        <v>3</v>
      </c>
      <c r="D2821" s="6">
        <v>31</v>
      </c>
      <c r="E2821">
        <v>46084</v>
      </c>
      <c r="F2821" s="6">
        <v>6</v>
      </c>
      <c r="G2821" s="6">
        <v>31</v>
      </c>
      <c r="H2821">
        <v>46087</v>
      </c>
    </row>
    <row r="2822" spans="2:8" x14ac:dyDescent="0.25">
      <c r="B2822" s="3">
        <v>46084</v>
      </c>
      <c r="C2822" s="6">
        <v>4</v>
      </c>
      <c r="D2822" s="6">
        <v>29</v>
      </c>
      <c r="E2822">
        <v>46085</v>
      </c>
      <c r="G2822" s="6" t="s">
        <v>290</v>
      </c>
      <c r="H2822" t="s">
        <v>290</v>
      </c>
    </row>
    <row r="2823" spans="2:8" x14ac:dyDescent="0.25">
      <c r="B2823" s="3">
        <v>46085</v>
      </c>
      <c r="C2823" s="6">
        <v>5</v>
      </c>
      <c r="D2823" s="6">
        <v>29</v>
      </c>
      <c r="E2823">
        <v>46086</v>
      </c>
      <c r="F2823" s="6">
        <v>7</v>
      </c>
      <c r="G2823" s="6">
        <v>30</v>
      </c>
      <c r="H2823">
        <v>46088</v>
      </c>
    </row>
    <row r="2824" spans="2:8" x14ac:dyDescent="0.25">
      <c r="B2824" s="3">
        <v>46086</v>
      </c>
      <c r="C2824" s="6">
        <v>6</v>
      </c>
      <c r="D2824" s="6">
        <v>29</v>
      </c>
      <c r="E2824">
        <v>46087</v>
      </c>
      <c r="F2824" s="6">
        <v>8</v>
      </c>
      <c r="G2824" s="6">
        <v>30</v>
      </c>
      <c r="H2824">
        <v>46089</v>
      </c>
    </row>
    <row r="2825" spans="2:8" x14ac:dyDescent="0.25">
      <c r="B2825" s="3">
        <v>46087</v>
      </c>
      <c r="C2825" s="6">
        <v>7</v>
      </c>
      <c r="D2825" s="6">
        <v>29</v>
      </c>
      <c r="E2825">
        <v>46088</v>
      </c>
      <c r="F2825" s="6">
        <v>9</v>
      </c>
      <c r="G2825" s="6">
        <v>30</v>
      </c>
      <c r="H2825">
        <v>46090</v>
      </c>
    </row>
    <row r="2826" spans="2:8" x14ac:dyDescent="0.25">
      <c r="B2826" s="3">
        <v>46088</v>
      </c>
      <c r="D2826" s="6" t="s">
        <v>290</v>
      </c>
      <c r="E2826" t="s">
        <v>290</v>
      </c>
      <c r="G2826" s="6" t="s">
        <v>290</v>
      </c>
      <c r="H2826" t="s">
        <v>290</v>
      </c>
    </row>
    <row r="2827" spans="2:8" x14ac:dyDescent="0.25">
      <c r="B2827" s="3">
        <v>46089</v>
      </c>
      <c r="D2827" s="6" t="s">
        <v>290</v>
      </c>
      <c r="E2827" t="s">
        <v>290</v>
      </c>
      <c r="G2827" s="6" t="s">
        <v>290</v>
      </c>
      <c r="H2827" t="s">
        <v>290</v>
      </c>
    </row>
    <row r="2828" spans="2:8" x14ac:dyDescent="0.25">
      <c r="B2828" s="3">
        <v>46090</v>
      </c>
      <c r="C2828" s="6">
        <v>8</v>
      </c>
      <c r="D2828" s="6">
        <v>31</v>
      </c>
      <c r="E2828">
        <v>46089</v>
      </c>
      <c r="F2828" s="6">
        <v>10</v>
      </c>
      <c r="G2828" s="6">
        <v>32</v>
      </c>
      <c r="H2828">
        <v>46091</v>
      </c>
    </row>
    <row r="2829" spans="2:8" x14ac:dyDescent="0.25">
      <c r="B2829" s="3">
        <v>46091</v>
      </c>
      <c r="C2829" s="6">
        <v>9</v>
      </c>
      <c r="D2829" s="6">
        <v>29</v>
      </c>
      <c r="E2829">
        <v>46090</v>
      </c>
      <c r="F2829" s="6">
        <v>11</v>
      </c>
      <c r="G2829" s="6">
        <v>32</v>
      </c>
      <c r="H2829">
        <v>46092</v>
      </c>
    </row>
    <row r="2830" spans="2:8" x14ac:dyDescent="0.25">
      <c r="B2830" s="3">
        <v>46092</v>
      </c>
      <c r="C2830" s="6">
        <v>10</v>
      </c>
      <c r="D2830" s="6">
        <v>29</v>
      </c>
      <c r="E2830">
        <v>46091</v>
      </c>
      <c r="F2830" s="6">
        <v>12</v>
      </c>
      <c r="G2830" s="6">
        <v>30</v>
      </c>
      <c r="H2830">
        <v>46093</v>
      </c>
    </row>
    <row r="2831" spans="2:8" x14ac:dyDescent="0.25">
      <c r="B2831" s="3">
        <v>46093</v>
      </c>
      <c r="C2831" s="6">
        <v>11</v>
      </c>
      <c r="D2831" s="6">
        <v>29</v>
      </c>
      <c r="E2831">
        <v>46092</v>
      </c>
      <c r="F2831" s="6">
        <v>13</v>
      </c>
      <c r="G2831" s="6">
        <v>30</v>
      </c>
      <c r="H2831">
        <v>46094</v>
      </c>
    </row>
    <row r="2832" spans="2:8" x14ac:dyDescent="0.25">
      <c r="B2832" s="3">
        <v>46094</v>
      </c>
      <c r="C2832" s="6">
        <v>12</v>
      </c>
      <c r="D2832" s="6">
        <v>29</v>
      </c>
      <c r="E2832">
        <v>46093</v>
      </c>
      <c r="F2832" s="6">
        <v>14</v>
      </c>
      <c r="G2832" s="6">
        <v>30</v>
      </c>
      <c r="H2832">
        <v>46095</v>
      </c>
    </row>
    <row r="2833" spans="2:8" x14ac:dyDescent="0.25">
      <c r="B2833" s="3">
        <v>46095</v>
      </c>
      <c r="D2833" s="6" t="s">
        <v>290</v>
      </c>
      <c r="E2833" t="s">
        <v>290</v>
      </c>
      <c r="G2833" s="6" t="s">
        <v>290</v>
      </c>
      <c r="H2833" t="s">
        <v>290</v>
      </c>
    </row>
    <row r="2834" spans="2:8" x14ac:dyDescent="0.25">
      <c r="B2834" s="3">
        <v>46096</v>
      </c>
      <c r="D2834" s="6" t="s">
        <v>290</v>
      </c>
      <c r="E2834" t="s">
        <v>290</v>
      </c>
      <c r="G2834" s="6" t="s">
        <v>290</v>
      </c>
      <c r="H2834" t="s">
        <v>290</v>
      </c>
    </row>
    <row r="2835" spans="2:8" x14ac:dyDescent="0.25">
      <c r="B2835" s="3">
        <v>46097</v>
      </c>
      <c r="C2835" s="6">
        <v>13</v>
      </c>
      <c r="D2835" s="6">
        <v>31</v>
      </c>
      <c r="E2835">
        <v>46094</v>
      </c>
      <c r="F2835" s="6">
        <v>15</v>
      </c>
      <c r="G2835" s="6">
        <v>32</v>
      </c>
      <c r="H2835">
        <v>46096</v>
      </c>
    </row>
    <row r="2836" spans="2:8" x14ac:dyDescent="0.25">
      <c r="B2836" s="3">
        <v>46098</v>
      </c>
      <c r="C2836" s="6">
        <v>14</v>
      </c>
      <c r="D2836" s="6">
        <v>29</v>
      </c>
      <c r="E2836">
        <v>46095</v>
      </c>
      <c r="F2836" s="6">
        <v>16</v>
      </c>
      <c r="G2836" s="6">
        <v>32</v>
      </c>
      <c r="H2836">
        <v>46097</v>
      </c>
    </row>
    <row r="2837" spans="2:8" x14ac:dyDescent="0.25">
      <c r="B2837" s="3">
        <v>46099</v>
      </c>
      <c r="C2837" s="6">
        <v>15</v>
      </c>
      <c r="D2837" s="6">
        <v>29</v>
      </c>
      <c r="E2837">
        <v>46096</v>
      </c>
      <c r="F2837" s="6">
        <v>17</v>
      </c>
      <c r="G2837" s="6">
        <v>30</v>
      </c>
      <c r="H2837">
        <v>46098</v>
      </c>
    </row>
    <row r="2838" spans="2:8" x14ac:dyDescent="0.25">
      <c r="B2838" s="3">
        <v>46100</v>
      </c>
      <c r="C2838" s="6">
        <v>16</v>
      </c>
      <c r="D2838" s="6">
        <v>29</v>
      </c>
      <c r="E2838">
        <v>46097</v>
      </c>
      <c r="F2838" s="6">
        <v>18</v>
      </c>
      <c r="G2838" s="6">
        <v>30</v>
      </c>
      <c r="H2838">
        <v>46099</v>
      </c>
    </row>
    <row r="2839" spans="2:8" x14ac:dyDescent="0.25">
      <c r="B2839" s="3">
        <v>46101</v>
      </c>
      <c r="C2839" s="6">
        <v>17</v>
      </c>
      <c r="D2839" s="6">
        <v>29</v>
      </c>
      <c r="E2839">
        <v>46098</v>
      </c>
      <c r="F2839" s="6">
        <v>19</v>
      </c>
      <c r="G2839" s="6">
        <v>30</v>
      </c>
      <c r="H2839">
        <v>46100</v>
      </c>
    </row>
    <row r="2840" spans="2:8" x14ac:dyDescent="0.25">
      <c r="B2840" s="3">
        <v>46102</v>
      </c>
      <c r="D2840" s="6" t="s">
        <v>290</v>
      </c>
      <c r="E2840" t="s">
        <v>290</v>
      </c>
      <c r="G2840" s="6" t="s">
        <v>290</v>
      </c>
      <c r="H2840" t="s">
        <v>290</v>
      </c>
    </row>
    <row r="2841" spans="2:8" x14ac:dyDescent="0.25">
      <c r="B2841" s="3">
        <v>46103</v>
      </c>
      <c r="D2841" s="6" t="s">
        <v>290</v>
      </c>
      <c r="E2841" t="s">
        <v>290</v>
      </c>
      <c r="G2841" s="6" t="s">
        <v>290</v>
      </c>
      <c r="H2841" t="s">
        <v>290</v>
      </c>
    </row>
    <row r="2842" spans="2:8" x14ac:dyDescent="0.25">
      <c r="B2842" s="3">
        <v>46104</v>
      </c>
      <c r="C2842" s="6">
        <v>18</v>
      </c>
      <c r="D2842" s="6">
        <v>31</v>
      </c>
      <c r="E2842">
        <v>46099</v>
      </c>
      <c r="F2842" s="6">
        <v>20</v>
      </c>
      <c r="G2842" s="6">
        <v>32</v>
      </c>
      <c r="H2842">
        <v>46101</v>
      </c>
    </row>
    <row r="2843" spans="2:8" x14ac:dyDescent="0.25">
      <c r="B2843" s="3">
        <v>46105</v>
      </c>
      <c r="C2843" s="6">
        <v>19</v>
      </c>
      <c r="D2843" s="6">
        <v>29</v>
      </c>
      <c r="E2843">
        <v>46100</v>
      </c>
      <c r="F2843" s="6">
        <v>21</v>
      </c>
      <c r="G2843" s="6">
        <v>32</v>
      </c>
      <c r="H2843">
        <v>46102</v>
      </c>
    </row>
    <row r="2844" spans="2:8" x14ac:dyDescent="0.25">
      <c r="B2844" s="3">
        <v>46106</v>
      </c>
      <c r="C2844" s="6">
        <v>20</v>
      </c>
      <c r="D2844" s="6">
        <v>29</v>
      </c>
      <c r="E2844">
        <v>46101</v>
      </c>
      <c r="F2844" s="6">
        <v>1</v>
      </c>
      <c r="G2844" s="6">
        <v>30</v>
      </c>
      <c r="H2844">
        <v>46113</v>
      </c>
    </row>
    <row r="2845" spans="2:8" x14ac:dyDescent="0.25">
      <c r="B2845" s="3">
        <v>46107</v>
      </c>
      <c r="C2845" s="6">
        <v>21</v>
      </c>
      <c r="D2845" s="6">
        <v>29</v>
      </c>
      <c r="E2845">
        <v>46102</v>
      </c>
      <c r="F2845" s="6">
        <v>2</v>
      </c>
      <c r="G2845" s="6">
        <v>30</v>
      </c>
      <c r="H2845">
        <v>46114</v>
      </c>
    </row>
    <row r="2846" spans="2:8" x14ac:dyDescent="0.25">
      <c r="B2846" s="3">
        <v>46108</v>
      </c>
      <c r="C2846" s="6">
        <v>1</v>
      </c>
      <c r="D2846" s="6">
        <v>29</v>
      </c>
      <c r="E2846">
        <v>46113</v>
      </c>
      <c r="F2846" s="6">
        <v>3</v>
      </c>
      <c r="G2846" s="6">
        <v>30</v>
      </c>
      <c r="H2846">
        <v>46115</v>
      </c>
    </row>
    <row r="2847" spans="2:8" x14ac:dyDescent="0.25">
      <c r="B2847" s="3">
        <v>46109</v>
      </c>
      <c r="D2847" s="6" t="s">
        <v>290</v>
      </c>
      <c r="E2847" t="s">
        <v>290</v>
      </c>
      <c r="G2847" s="6" t="s">
        <v>290</v>
      </c>
      <c r="H2847" t="s">
        <v>290</v>
      </c>
    </row>
    <row r="2848" spans="2:8" x14ac:dyDescent="0.25">
      <c r="B2848" s="3">
        <v>46110</v>
      </c>
      <c r="D2848" s="6" t="s">
        <v>290</v>
      </c>
      <c r="E2848" t="s">
        <v>290</v>
      </c>
      <c r="G2848" s="6" t="s">
        <v>290</v>
      </c>
      <c r="H2848" t="s">
        <v>290</v>
      </c>
    </row>
    <row r="2849" spans="2:8" x14ac:dyDescent="0.25">
      <c r="B2849" s="3">
        <v>46111</v>
      </c>
      <c r="C2849" s="6">
        <v>2</v>
      </c>
      <c r="D2849" s="6">
        <v>31</v>
      </c>
      <c r="E2849">
        <v>46114</v>
      </c>
      <c r="F2849" s="6">
        <v>4</v>
      </c>
      <c r="G2849" s="6">
        <v>32</v>
      </c>
      <c r="H2849">
        <v>46116</v>
      </c>
    </row>
    <row r="2850" spans="2:8" x14ac:dyDescent="0.25">
      <c r="B2850" s="3">
        <v>46112</v>
      </c>
      <c r="C2850" s="6">
        <v>3</v>
      </c>
      <c r="D2850" s="6">
        <v>29</v>
      </c>
      <c r="E2850">
        <v>46115</v>
      </c>
      <c r="F2850" s="6">
        <v>5</v>
      </c>
      <c r="G2850" s="6">
        <v>32</v>
      </c>
      <c r="H2850">
        <v>46117</v>
      </c>
    </row>
    <row r="2851" spans="2:8" x14ac:dyDescent="0.25">
      <c r="B2851" s="3">
        <v>46113</v>
      </c>
      <c r="C2851" s="6">
        <v>4</v>
      </c>
      <c r="D2851" s="6">
        <v>29</v>
      </c>
      <c r="E2851">
        <v>46116</v>
      </c>
      <c r="F2851" s="6">
        <v>6</v>
      </c>
      <c r="G2851" s="6">
        <v>30</v>
      </c>
      <c r="H2851">
        <v>46118</v>
      </c>
    </row>
    <row r="2852" spans="2:8" x14ac:dyDescent="0.25">
      <c r="B2852" s="3">
        <v>46114</v>
      </c>
      <c r="C2852" s="6">
        <v>5</v>
      </c>
      <c r="D2852" s="6">
        <v>29</v>
      </c>
      <c r="E2852">
        <v>46117</v>
      </c>
      <c r="F2852" s="6">
        <v>7</v>
      </c>
      <c r="G2852" s="6">
        <v>29</v>
      </c>
      <c r="H2852">
        <v>46119</v>
      </c>
    </row>
    <row r="2853" spans="2:8" x14ac:dyDescent="0.25">
      <c r="B2853" s="3">
        <v>46115</v>
      </c>
      <c r="D2853" s="6" t="s">
        <v>290</v>
      </c>
      <c r="E2853" t="s">
        <v>290</v>
      </c>
      <c r="G2853" s="6" t="s">
        <v>290</v>
      </c>
      <c r="H2853" t="s">
        <v>290</v>
      </c>
    </row>
    <row r="2854" spans="2:8" x14ac:dyDescent="0.25">
      <c r="B2854" s="3">
        <v>46116</v>
      </c>
      <c r="D2854" s="6" t="s">
        <v>290</v>
      </c>
      <c r="E2854" t="s">
        <v>290</v>
      </c>
      <c r="G2854" s="6" t="s">
        <v>290</v>
      </c>
      <c r="H2854" t="s">
        <v>290</v>
      </c>
    </row>
    <row r="2855" spans="2:8" x14ac:dyDescent="0.25">
      <c r="B2855" s="3">
        <v>46117</v>
      </c>
      <c r="D2855" s="6" t="s">
        <v>290</v>
      </c>
      <c r="E2855" t="s">
        <v>290</v>
      </c>
      <c r="G2855" s="6" t="s">
        <v>290</v>
      </c>
      <c r="H2855" t="s">
        <v>290</v>
      </c>
    </row>
    <row r="2856" spans="2:8" x14ac:dyDescent="0.25">
      <c r="B2856" s="3">
        <v>46118</v>
      </c>
      <c r="C2856" s="6">
        <v>6</v>
      </c>
      <c r="D2856" s="6">
        <v>32</v>
      </c>
      <c r="E2856">
        <v>46118</v>
      </c>
      <c r="F2856" s="6">
        <v>8</v>
      </c>
      <c r="G2856" s="6">
        <v>32</v>
      </c>
      <c r="H2856">
        <v>46120</v>
      </c>
    </row>
    <row r="2857" spans="2:8" x14ac:dyDescent="0.25">
      <c r="B2857" s="3">
        <v>46119</v>
      </c>
      <c r="C2857" s="6">
        <v>7</v>
      </c>
      <c r="D2857" s="6">
        <v>32</v>
      </c>
      <c r="E2857">
        <v>46119</v>
      </c>
      <c r="F2857" s="6">
        <v>9</v>
      </c>
      <c r="G2857" s="6">
        <v>32</v>
      </c>
      <c r="H2857">
        <v>46121</v>
      </c>
    </row>
    <row r="2858" spans="2:8" x14ac:dyDescent="0.25">
      <c r="B2858" s="3">
        <v>46120</v>
      </c>
      <c r="C2858" s="6">
        <v>8</v>
      </c>
      <c r="D2858" s="6">
        <v>30</v>
      </c>
      <c r="E2858">
        <v>46120</v>
      </c>
      <c r="F2858" s="6">
        <v>10</v>
      </c>
      <c r="G2858" s="6">
        <v>30</v>
      </c>
      <c r="H2858">
        <v>46122</v>
      </c>
    </row>
    <row r="2859" spans="2:8" x14ac:dyDescent="0.25">
      <c r="B2859" s="3">
        <v>46121</v>
      </c>
      <c r="C2859" s="6">
        <v>9</v>
      </c>
      <c r="D2859" s="6">
        <v>30</v>
      </c>
      <c r="E2859">
        <v>46121</v>
      </c>
      <c r="F2859" s="6">
        <v>11</v>
      </c>
      <c r="G2859" s="6">
        <v>30</v>
      </c>
      <c r="H2859">
        <v>46123</v>
      </c>
    </row>
    <row r="2860" spans="2:8" x14ac:dyDescent="0.25">
      <c r="B2860" s="3">
        <v>46122</v>
      </c>
      <c r="C2860" s="6">
        <v>10</v>
      </c>
      <c r="D2860" s="6">
        <v>30</v>
      </c>
      <c r="E2860">
        <v>46122</v>
      </c>
      <c r="F2860" s="6">
        <v>12</v>
      </c>
      <c r="G2860" s="6">
        <v>30</v>
      </c>
      <c r="H2860">
        <v>46124</v>
      </c>
    </row>
    <row r="2861" spans="2:8" x14ac:dyDescent="0.25">
      <c r="B2861" s="3">
        <v>46123</v>
      </c>
      <c r="D2861" s="6" t="s">
        <v>290</v>
      </c>
      <c r="E2861" t="s">
        <v>290</v>
      </c>
      <c r="G2861" s="6" t="s">
        <v>290</v>
      </c>
      <c r="H2861" t="s">
        <v>290</v>
      </c>
    </row>
    <row r="2862" spans="2:8" x14ac:dyDescent="0.25">
      <c r="B2862" s="3">
        <v>46124</v>
      </c>
      <c r="D2862" s="6" t="s">
        <v>290</v>
      </c>
      <c r="E2862" t="s">
        <v>290</v>
      </c>
      <c r="G2862" s="6" t="s">
        <v>290</v>
      </c>
      <c r="H2862" t="s">
        <v>290</v>
      </c>
    </row>
    <row r="2863" spans="2:8" x14ac:dyDescent="0.25">
      <c r="B2863" s="3">
        <v>46125</v>
      </c>
      <c r="C2863" s="6">
        <v>11</v>
      </c>
      <c r="D2863" s="6">
        <v>32</v>
      </c>
      <c r="E2863">
        <v>46123</v>
      </c>
      <c r="F2863" s="6">
        <v>13</v>
      </c>
      <c r="G2863" s="6">
        <v>32</v>
      </c>
      <c r="H2863">
        <v>46125</v>
      </c>
    </row>
    <row r="2864" spans="2:8" x14ac:dyDescent="0.25">
      <c r="B2864" s="3">
        <v>46126</v>
      </c>
      <c r="C2864" s="6">
        <v>12</v>
      </c>
      <c r="D2864" s="6">
        <v>32</v>
      </c>
      <c r="E2864">
        <v>46124</v>
      </c>
      <c r="F2864" s="6">
        <v>14</v>
      </c>
      <c r="G2864" s="6">
        <v>32</v>
      </c>
      <c r="H2864">
        <v>46126</v>
      </c>
    </row>
    <row r="2865" spans="2:8" x14ac:dyDescent="0.25">
      <c r="B2865" s="3">
        <v>46127</v>
      </c>
      <c r="C2865" s="6">
        <v>13</v>
      </c>
      <c r="D2865" s="6">
        <v>30</v>
      </c>
      <c r="E2865">
        <v>46125</v>
      </c>
      <c r="F2865" s="6">
        <v>15</v>
      </c>
      <c r="G2865" s="6">
        <v>30</v>
      </c>
      <c r="H2865">
        <v>46127</v>
      </c>
    </row>
    <row r="2866" spans="2:8" x14ac:dyDescent="0.25">
      <c r="B2866" s="3">
        <v>46128</v>
      </c>
      <c r="C2866" s="6">
        <v>14</v>
      </c>
      <c r="D2866" s="6">
        <v>30</v>
      </c>
      <c r="E2866">
        <v>46126</v>
      </c>
      <c r="F2866" s="6">
        <v>16</v>
      </c>
      <c r="G2866" s="6">
        <v>30</v>
      </c>
      <c r="H2866">
        <v>46128</v>
      </c>
    </row>
    <row r="2867" spans="2:8" x14ac:dyDescent="0.25">
      <c r="B2867" s="3">
        <v>46129</v>
      </c>
      <c r="C2867" s="6">
        <v>15</v>
      </c>
      <c r="D2867" s="6">
        <v>30</v>
      </c>
      <c r="E2867">
        <v>46127</v>
      </c>
      <c r="F2867" s="6">
        <v>17</v>
      </c>
      <c r="G2867" s="6">
        <v>30</v>
      </c>
      <c r="H2867">
        <v>46129</v>
      </c>
    </row>
    <row r="2868" spans="2:8" x14ac:dyDescent="0.25">
      <c r="B2868" s="3">
        <v>46130</v>
      </c>
      <c r="D2868" s="6" t="s">
        <v>290</v>
      </c>
      <c r="E2868" t="s">
        <v>290</v>
      </c>
      <c r="G2868" s="6" t="s">
        <v>290</v>
      </c>
      <c r="H2868" t="s">
        <v>290</v>
      </c>
    </row>
    <row r="2869" spans="2:8" x14ac:dyDescent="0.25">
      <c r="B2869" s="3">
        <v>46131</v>
      </c>
      <c r="D2869" s="6" t="s">
        <v>290</v>
      </c>
      <c r="E2869" t="s">
        <v>290</v>
      </c>
      <c r="G2869" s="6" t="s">
        <v>290</v>
      </c>
      <c r="H2869" t="s">
        <v>290</v>
      </c>
    </row>
    <row r="2870" spans="2:8" x14ac:dyDescent="0.25">
      <c r="B2870" s="3">
        <v>46132</v>
      </c>
      <c r="C2870" s="6">
        <v>16</v>
      </c>
      <c r="D2870" s="6">
        <v>32</v>
      </c>
      <c r="E2870">
        <v>46128</v>
      </c>
      <c r="F2870" s="6">
        <v>18</v>
      </c>
      <c r="G2870" s="6">
        <v>32</v>
      </c>
      <c r="H2870">
        <v>46130</v>
      </c>
    </row>
    <row r="2871" spans="2:8" x14ac:dyDescent="0.25">
      <c r="B2871" s="3">
        <v>46133</v>
      </c>
      <c r="C2871" s="6">
        <v>17</v>
      </c>
      <c r="D2871" s="6">
        <v>32</v>
      </c>
      <c r="E2871">
        <v>46129</v>
      </c>
      <c r="F2871" s="6">
        <v>19</v>
      </c>
      <c r="G2871" s="6">
        <v>32</v>
      </c>
      <c r="H2871">
        <v>46131</v>
      </c>
    </row>
    <row r="2872" spans="2:8" x14ac:dyDescent="0.25">
      <c r="B2872" s="3">
        <v>46134</v>
      </c>
      <c r="C2872" s="6">
        <v>18</v>
      </c>
      <c r="D2872" s="6">
        <v>30</v>
      </c>
      <c r="E2872">
        <v>46130</v>
      </c>
      <c r="F2872" s="6">
        <v>20</v>
      </c>
      <c r="G2872" s="6">
        <v>30</v>
      </c>
      <c r="H2872">
        <v>46132</v>
      </c>
    </row>
    <row r="2873" spans="2:8" x14ac:dyDescent="0.25">
      <c r="B2873" s="3">
        <v>46135</v>
      </c>
      <c r="C2873" s="6">
        <v>19</v>
      </c>
      <c r="D2873" s="6">
        <v>30</v>
      </c>
      <c r="E2873">
        <v>46131</v>
      </c>
      <c r="F2873" s="6">
        <v>21</v>
      </c>
      <c r="G2873" s="6">
        <v>30</v>
      </c>
      <c r="H2873">
        <v>46133</v>
      </c>
    </row>
    <row r="2874" spans="2:8" x14ac:dyDescent="0.25">
      <c r="B2874" s="3">
        <v>46136</v>
      </c>
      <c r="C2874" s="6">
        <v>20</v>
      </c>
      <c r="D2874" s="6">
        <v>30</v>
      </c>
      <c r="E2874">
        <v>46132</v>
      </c>
      <c r="F2874" s="6">
        <v>1</v>
      </c>
      <c r="G2874" s="6">
        <v>30</v>
      </c>
      <c r="H2874">
        <v>46143</v>
      </c>
    </row>
    <row r="2875" spans="2:8" x14ac:dyDescent="0.25">
      <c r="B2875" s="3">
        <v>46137</v>
      </c>
      <c r="D2875" s="6" t="s">
        <v>290</v>
      </c>
      <c r="E2875" t="s">
        <v>290</v>
      </c>
      <c r="G2875" s="6" t="s">
        <v>290</v>
      </c>
      <c r="H2875" t="s">
        <v>290</v>
      </c>
    </row>
    <row r="2876" spans="2:8" x14ac:dyDescent="0.25">
      <c r="B2876" s="3">
        <v>46138</v>
      </c>
      <c r="D2876" s="6" t="s">
        <v>290</v>
      </c>
      <c r="E2876" t="s">
        <v>290</v>
      </c>
      <c r="G2876" s="6" t="s">
        <v>290</v>
      </c>
      <c r="H2876" t="s">
        <v>290</v>
      </c>
    </row>
    <row r="2877" spans="2:8" x14ac:dyDescent="0.25">
      <c r="B2877" s="3">
        <v>46139</v>
      </c>
      <c r="C2877" s="6">
        <v>21</v>
      </c>
      <c r="D2877" s="6">
        <v>32</v>
      </c>
      <c r="E2877">
        <v>46133</v>
      </c>
      <c r="F2877" s="6">
        <v>2</v>
      </c>
      <c r="G2877" s="6">
        <v>32</v>
      </c>
      <c r="H2877">
        <v>46144</v>
      </c>
    </row>
    <row r="2878" spans="2:8" x14ac:dyDescent="0.25">
      <c r="B2878" s="3">
        <v>46140</v>
      </c>
      <c r="C2878" s="6">
        <v>1</v>
      </c>
      <c r="D2878" s="6">
        <v>32</v>
      </c>
      <c r="E2878">
        <v>46143</v>
      </c>
      <c r="F2878" s="6">
        <v>3</v>
      </c>
      <c r="G2878" s="6">
        <v>32</v>
      </c>
      <c r="H2878">
        <v>46145</v>
      </c>
    </row>
    <row r="2879" spans="2:8" x14ac:dyDescent="0.25">
      <c r="B2879" s="3">
        <v>46141</v>
      </c>
      <c r="C2879" s="6">
        <v>2</v>
      </c>
      <c r="D2879" s="6">
        <v>30</v>
      </c>
      <c r="E2879">
        <v>46144</v>
      </c>
      <c r="F2879" s="6">
        <v>4</v>
      </c>
      <c r="G2879" s="6">
        <v>30</v>
      </c>
      <c r="H2879">
        <v>46146</v>
      </c>
    </row>
    <row r="2880" spans="2:8" x14ac:dyDescent="0.25">
      <c r="B2880" s="3">
        <v>46142</v>
      </c>
      <c r="C2880" s="6">
        <v>3</v>
      </c>
      <c r="D2880" s="6">
        <v>30</v>
      </c>
      <c r="E2880">
        <v>46145</v>
      </c>
      <c r="F2880" s="6">
        <v>5</v>
      </c>
      <c r="G2880" s="6">
        <v>30</v>
      </c>
      <c r="H2880">
        <v>46147</v>
      </c>
    </row>
    <row r="2881" spans="2:8" x14ac:dyDescent="0.25">
      <c r="B2881" s="3">
        <v>46143</v>
      </c>
      <c r="C2881" s="6">
        <v>4</v>
      </c>
      <c r="D2881" s="6">
        <v>30</v>
      </c>
      <c r="E2881">
        <v>46146</v>
      </c>
      <c r="F2881" s="6">
        <v>6</v>
      </c>
      <c r="G2881" s="6">
        <v>30</v>
      </c>
      <c r="H2881">
        <v>46148</v>
      </c>
    </row>
    <row r="2882" spans="2:8" x14ac:dyDescent="0.25">
      <c r="B2882" s="3">
        <v>46144</v>
      </c>
      <c r="D2882" s="6" t="s">
        <v>290</v>
      </c>
      <c r="E2882" t="s">
        <v>290</v>
      </c>
      <c r="G2882" s="6" t="s">
        <v>290</v>
      </c>
      <c r="H2882" t="s">
        <v>290</v>
      </c>
    </row>
    <row r="2883" spans="2:8" x14ac:dyDescent="0.25">
      <c r="B2883" s="3">
        <v>46145</v>
      </c>
      <c r="D2883" s="6" t="s">
        <v>290</v>
      </c>
      <c r="E2883" t="s">
        <v>290</v>
      </c>
      <c r="G2883" s="6" t="s">
        <v>290</v>
      </c>
      <c r="H2883" t="s">
        <v>290</v>
      </c>
    </row>
    <row r="2884" spans="2:8" x14ac:dyDescent="0.25">
      <c r="B2884" s="3">
        <v>46146</v>
      </c>
      <c r="C2884" s="6">
        <v>5</v>
      </c>
      <c r="D2884" s="6">
        <v>32</v>
      </c>
      <c r="E2884">
        <v>46147</v>
      </c>
      <c r="F2884" s="6">
        <v>7</v>
      </c>
      <c r="G2884" s="6">
        <v>32</v>
      </c>
      <c r="H2884">
        <v>46149</v>
      </c>
    </row>
    <row r="2885" spans="2:8" x14ac:dyDescent="0.25">
      <c r="B2885" s="3">
        <v>46147</v>
      </c>
      <c r="C2885" s="6">
        <v>6</v>
      </c>
      <c r="D2885" s="6">
        <v>29</v>
      </c>
      <c r="E2885">
        <v>46148</v>
      </c>
      <c r="F2885" s="6">
        <v>8</v>
      </c>
      <c r="G2885" s="6">
        <v>29</v>
      </c>
      <c r="H2885">
        <v>46150</v>
      </c>
    </row>
    <row r="2886" spans="2:8" x14ac:dyDescent="0.25">
      <c r="B2886" s="3">
        <v>46148</v>
      </c>
      <c r="C2886" s="6">
        <v>7</v>
      </c>
      <c r="D2886" s="6">
        <v>29</v>
      </c>
      <c r="E2886">
        <v>46149</v>
      </c>
      <c r="F2886" s="6">
        <v>9</v>
      </c>
      <c r="G2886" s="6">
        <v>29</v>
      </c>
      <c r="H2886">
        <v>46151</v>
      </c>
    </row>
    <row r="2887" spans="2:8" x14ac:dyDescent="0.25">
      <c r="B2887" s="3">
        <v>46149</v>
      </c>
      <c r="C2887" s="6">
        <v>8</v>
      </c>
      <c r="D2887" s="6">
        <v>29</v>
      </c>
      <c r="E2887">
        <v>46150</v>
      </c>
      <c r="F2887" s="6">
        <v>10</v>
      </c>
      <c r="G2887" s="6">
        <v>29</v>
      </c>
      <c r="H2887">
        <v>46152</v>
      </c>
    </row>
    <row r="2888" spans="2:8" x14ac:dyDescent="0.25">
      <c r="B2888" s="3">
        <v>46150</v>
      </c>
      <c r="C2888" s="6">
        <v>9</v>
      </c>
      <c r="D2888" s="6">
        <v>29</v>
      </c>
      <c r="E2888">
        <v>46151</v>
      </c>
      <c r="F2888" s="6">
        <v>11</v>
      </c>
      <c r="G2888" s="6">
        <v>29</v>
      </c>
      <c r="H2888">
        <v>46153</v>
      </c>
    </row>
    <row r="2889" spans="2:8" x14ac:dyDescent="0.25">
      <c r="B2889" s="3">
        <v>46151</v>
      </c>
      <c r="D2889" s="6" t="s">
        <v>290</v>
      </c>
      <c r="E2889" t="s">
        <v>290</v>
      </c>
      <c r="G2889" s="6" t="s">
        <v>290</v>
      </c>
      <c r="H2889" t="s">
        <v>290</v>
      </c>
    </row>
    <row r="2890" spans="2:8" x14ac:dyDescent="0.25">
      <c r="B2890" s="3">
        <v>46152</v>
      </c>
      <c r="D2890" s="6" t="s">
        <v>290</v>
      </c>
      <c r="E2890" t="s">
        <v>290</v>
      </c>
      <c r="G2890" s="6" t="s">
        <v>290</v>
      </c>
      <c r="H2890" t="s">
        <v>290</v>
      </c>
    </row>
    <row r="2891" spans="2:8" x14ac:dyDescent="0.25">
      <c r="B2891" s="3">
        <v>46153</v>
      </c>
      <c r="C2891" s="6">
        <v>10</v>
      </c>
      <c r="D2891" s="6">
        <v>31</v>
      </c>
      <c r="E2891">
        <v>46152</v>
      </c>
      <c r="F2891" s="6">
        <v>12</v>
      </c>
      <c r="G2891" s="6">
        <v>31</v>
      </c>
      <c r="H2891">
        <v>46154</v>
      </c>
    </row>
    <row r="2892" spans="2:8" x14ac:dyDescent="0.25">
      <c r="B2892" s="3">
        <v>46154</v>
      </c>
      <c r="C2892" s="6">
        <v>11</v>
      </c>
      <c r="D2892" s="6">
        <v>29</v>
      </c>
      <c r="E2892">
        <v>46153</v>
      </c>
      <c r="F2892" s="6">
        <v>13</v>
      </c>
      <c r="G2892" s="6">
        <v>29</v>
      </c>
      <c r="H2892">
        <v>46155</v>
      </c>
    </row>
    <row r="2893" spans="2:8" x14ac:dyDescent="0.25">
      <c r="B2893" s="3">
        <v>46155</v>
      </c>
      <c r="C2893" s="6">
        <v>12</v>
      </c>
      <c r="D2893" s="6">
        <v>29</v>
      </c>
      <c r="E2893">
        <v>46154</v>
      </c>
      <c r="F2893" s="6">
        <v>14</v>
      </c>
      <c r="G2893" s="6">
        <v>29</v>
      </c>
      <c r="H2893">
        <v>46156</v>
      </c>
    </row>
    <row r="2894" spans="2:8" x14ac:dyDescent="0.25">
      <c r="B2894" s="3">
        <v>46156</v>
      </c>
      <c r="C2894" s="6">
        <v>13</v>
      </c>
      <c r="D2894" s="6">
        <v>29</v>
      </c>
      <c r="E2894">
        <v>46155</v>
      </c>
      <c r="F2894" s="6">
        <v>15</v>
      </c>
      <c r="G2894" s="6">
        <v>29</v>
      </c>
      <c r="H2894">
        <v>46157</v>
      </c>
    </row>
    <row r="2895" spans="2:8" x14ac:dyDescent="0.25">
      <c r="B2895" s="3">
        <v>46157</v>
      </c>
      <c r="C2895" s="6">
        <v>14</v>
      </c>
      <c r="D2895" s="6">
        <v>29</v>
      </c>
      <c r="E2895">
        <v>46156</v>
      </c>
      <c r="F2895" s="6">
        <v>16</v>
      </c>
      <c r="G2895" s="6">
        <v>29</v>
      </c>
      <c r="H2895">
        <v>46158</v>
      </c>
    </row>
    <row r="2896" spans="2:8" x14ac:dyDescent="0.25">
      <c r="B2896" s="3">
        <v>46158</v>
      </c>
      <c r="D2896" s="6" t="s">
        <v>290</v>
      </c>
      <c r="E2896" t="s">
        <v>290</v>
      </c>
      <c r="G2896" s="6" t="s">
        <v>290</v>
      </c>
      <c r="H2896" t="s">
        <v>290</v>
      </c>
    </row>
    <row r="2897" spans="2:8" x14ac:dyDescent="0.25">
      <c r="B2897" s="3">
        <v>46159</v>
      </c>
      <c r="D2897" s="6" t="s">
        <v>290</v>
      </c>
      <c r="E2897" t="s">
        <v>290</v>
      </c>
      <c r="G2897" s="6" t="s">
        <v>290</v>
      </c>
      <c r="H2897" t="s">
        <v>290</v>
      </c>
    </row>
    <row r="2898" spans="2:8" x14ac:dyDescent="0.25">
      <c r="B2898" s="3">
        <v>46160</v>
      </c>
      <c r="C2898" s="6">
        <v>15</v>
      </c>
      <c r="D2898" s="6">
        <v>31</v>
      </c>
      <c r="E2898">
        <v>46157</v>
      </c>
      <c r="F2898" s="6">
        <v>17</v>
      </c>
      <c r="G2898" s="6">
        <v>31</v>
      </c>
      <c r="H2898">
        <v>46159</v>
      </c>
    </row>
    <row r="2899" spans="2:8" x14ac:dyDescent="0.25">
      <c r="B2899" s="3">
        <v>46161</v>
      </c>
      <c r="C2899" s="6">
        <v>16</v>
      </c>
      <c r="D2899" s="6">
        <v>29</v>
      </c>
      <c r="E2899">
        <v>46158</v>
      </c>
      <c r="F2899" s="6">
        <v>18</v>
      </c>
      <c r="G2899" s="6">
        <v>29</v>
      </c>
      <c r="H2899">
        <v>46160</v>
      </c>
    </row>
    <row r="2900" spans="2:8" x14ac:dyDescent="0.25">
      <c r="B2900" s="3">
        <v>46162</v>
      </c>
      <c r="C2900" s="6">
        <v>17</v>
      </c>
      <c r="D2900" s="6">
        <v>29</v>
      </c>
      <c r="E2900">
        <v>46159</v>
      </c>
      <c r="F2900" s="6">
        <v>19</v>
      </c>
      <c r="G2900" s="6">
        <v>29</v>
      </c>
      <c r="H2900">
        <v>46161</v>
      </c>
    </row>
    <row r="2901" spans="2:8" x14ac:dyDescent="0.25">
      <c r="B2901" s="3">
        <v>46163</v>
      </c>
      <c r="C2901" s="6">
        <v>18</v>
      </c>
      <c r="D2901" s="6">
        <v>29</v>
      </c>
      <c r="E2901">
        <v>46160</v>
      </c>
      <c r="F2901" s="6">
        <v>20</v>
      </c>
      <c r="G2901" s="6">
        <v>29</v>
      </c>
      <c r="H2901">
        <v>46162</v>
      </c>
    </row>
    <row r="2902" spans="2:8" x14ac:dyDescent="0.25">
      <c r="B2902" s="3">
        <v>46164</v>
      </c>
      <c r="C2902" s="6">
        <v>19</v>
      </c>
      <c r="D2902" s="6">
        <v>29</v>
      </c>
      <c r="E2902">
        <v>46161</v>
      </c>
      <c r="F2902" s="6">
        <v>21</v>
      </c>
      <c r="G2902" s="6">
        <v>29</v>
      </c>
      <c r="H2902">
        <v>46163</v>
      </c>
    </row>
    <row r="2903" spans="2:8" x14ac:dyDescent="0.25">
      <c r="B2903" s="3">
        <v>46165</v>
      </c>
      <c r="D2903" s="6" t="s">
        <v>290</v>
      </c>
      <c r="E2903" t="s">
        <v>290</v>
      </c>
      <c r="G2903" s="6" t="s">
        <v>290</v>
      </c>
      <c r="H2903" t="s">
        <v>290</v>
      </c>
    </row>
    <row r="2904" spans="2:8" x14ac:dyDescent="0.25">
      <c r="B2904" s="3">
        <v>46166</v>
      </c>
      <c r="D2904" s="6" t="s">
        <v>290</v>
      </c>
      <c r="E2904" t="s">
        <v>290</v>
      </c>
      <c r="G2904" s="6" t="s">
        <v>290</v>
      </c>
      <c r="H2904" t="s">
        <v>290</v>
      </c>
    </row>
    <row r="2905" spans="2:8" x14ac:dyDescent="0.25">
      <c r="B2905" s="3">
        <v>46167</v>
      </c>
      <c r="D2905" s="6" t="s">
        <v>290</v>
      </c>
      <c r="E2905" t="s">
        <v>290</v>
      </c>
      <c r="G2905" s="6" t="s">
        <v>290</v>
      </c>
      <c r="H2905" t="s">
        <v>290</v>
      </c>
    </row>
    <row r="2906" spans="2:8" x14ac:dyDescent="0.25">
      <c r="B2906" s="3">
        <v>46168</v>
      </c>
      <c r="C2906" s="6">
        <v>20</v>
      </c>
      <c r="D2906" s="6">
        <v>32</v>
      </c>
      <c r="E2906">
        <v>46162</v>
      </c>
      <c r="F2906" s="6">
        <v>1</v>
      </c>
      <c r="G2906" s="6">
        <v>32</v>
      </c>
      <c r="H2906">
        <v>46174</v>
      </c>
    </row>
    <row r="2907" spans="2:8" x14ac:dyDescent="0.25">
      <c r="B2907" s="3">
        <v>46169</v>
      </c>
      <c r="C2907" s="6">
        <v>21</v>
      </c>
      <c r="D2907" s="6">
        <v>30</v>
      </c>
      <c r="E2907">
        <v>46163</v>
      </c>
      <c r="F2907" s="6">
        <v>2</v>
      </c>
      <c r="G2907" s="6">
        <v>30</v>
      </c>
      <c r="H2907">
        <v>46175</v>
      </c>
    </row>
    <row r="2908" spans="2:8" x14ac:dyDescent="0.25">
      <c r="B2908" s="3">
        <v>46170</v>
      </c>
      <c r="C2908" s="6">
        <v>1</v>
      </c>
      <c r="D2908" s="6">
        <v>30</v>
      </c>
      <c r="E2908">
        <v>46174</v>
      </c>
      <c r="F2908" s="6">
        <v>3</v>
      </c>
      <c r="G2908" s="6">
        <v>30</v>
      </c>
      <c r="H2908">
        <v>46176</v>
      </c>
    </row>
    <row r="2909" spans="2:8" x14ac:dyDescent="0.25">
      <c r="B2909" s="3">
        <v>46171</v>
      </c>
      <c r="C2909" s="6">
        <v>2</v>
      </c>
      <c r="D2909" s="6">
        <v>30</v>
      </c>
      <c r="E2909">
        <v>46175</v>
      </c>
      <c r="F2909" s="6">
        <v>4</v>
      </c>
      <c r="G2909" s="6">
        <v>30</v>
      </c>
      <c r="H2909">
        <v>46177</v>
      </c>
    </row>
    <row r="2910" spans="2:8" x14ac:dyDescent="0.25">
      <c r="B2910" s="3">
        <v>46172</v>
      </c>
      <c r="D2910" s="6" t="s">
        <v>290</v>
      </c>
      <c r="E2910" t="s">
        <v>290</v>
      </c>
      <c r="G2910" s="6" t="s">
        <v>290</v>
      </c>
      <c r="H2910" t="s">
        <v>290</v>
      </c>
    </row>
    <row r="2911" spans="2:8" x14ac:dyDescent="0.25">
      <c r="B2911" s="3">
        <v>46173</v>
      </c>
      <c r="D2911" s="6" t="s">
        <v>290</v>
      </c>
      <c r="E2911" t="s">
        <v>290</v>
      </c>
      <c r="G2911" s="6" t="s">
        <v>290</v>
      </c>
      <c r="H2911" t="s">
        <v>290</v>
      </c>
    </row>
    <row r="2912" spans="2:8" x14ac:dyDescent="0.25">
      <c r="B2912" s="3">
        <v>46174</v>
      </c>
      <c r="C2912" s="6">
        <v>3</v>
      </c>
      <c r="D2912" s="6">
        <v>32</v>
      </c>
      <c r="E2912">
        <v>46176</v>
      </c>
      <c r="F2912" s="6">
        <v>5</v>
      </c>
      <c r="G2912" s="6">
        <v>32</v>
      </c>
      <c r="H2912">
        <v>46178</v>
      </c>
    </row>
    <row r="2913" spans="2:8" x14ac:dyDescent="0.25">
      <c r="B2913" s="3">
        <v>46175</v>
      </c>
      <c r="C2913" s="6">
        <v>4</v>
      </c>
      <c r="D2913" s="6">
        <v>32</v>
      </c>
      <c r="E2913">
        <v>46177</v>
      </c>
      <c r="F2913" s="6">
        <v>6</v>
      </c>
      <c r="G2913" s="6">
        <v>32</v>
      </c>
      <c r="H2913">
        <v>46179</v>
      </c>
    </row>
    <row r="2914" spans="2:8" x14ac:dyDescent="0.25">
      <c r="B2914" s="3">
        <v>46176</v>
      </c>
      <c r="C2914" s="6">
        <v>5</v>
      </c>
      <c r="D2914" s="6">
        <v>30</v>
      </c>
      <c r="E2914">
        <v>46178</v>
      </c>
      <c r="F2914" s="6">
        <v>7</v>
      </c>
      <c r="G2914" s="6">
        <v>30</v>
      </c>
      <c r="H2914">
        <v>46180</v>
      </c>
    </row>
    <row r="2915" spans="2:8" x14ac:dyDescent="0.25">
      <c r="B2915" s="3">
        <v>46177</v>
      </c>
      <c r="C2915" s="6">
        <v>6</v>
      </c>
      <c r="D2915" s="6">
        <v>30</v>
      </c>
      <c r="E2915">
        <v>46179</v>
      </c>
      <c r="F2915" s="6">
        <v>8</v>
      </c>
      <c r="G2915" s="6">
        <v>30</v>
      </c>
      <c r="H2915">
        <v>46181</v>
      </c>
    </row>
    <row r="2916" spans="2:8" x14ac:dyDescent="0.25">
      <c r="B2916" s="3">
        <v>46178</v>
      </c>
      <c r="C2916" s="6">
        <v>7</v>
      </c>
      <c r="D2916" s="6">
        <v>30</v>
      </c>
      <c r="E2916">
        <v>46180</v>
      </c>
      <c r="F2916" s="6">
        <v>9</v>
      </c>
      <c r="G2916" s="6">
        <v>30</v>
      </c>
      <c r="H2916">
        <v>46182</v>
      </c>
    </row>
    <row r="2917" spans="2:8" x14ac:dyDescent="0.25">
      <c r="B2917" s="3">
        <v>46179</v>
      </c>
      <c r="D2917" s="6" t="s">
        <v>290</v>
      </c>
      <c r="E2917" t="s">
        <v>290</v>
      </c>
      <c r="G2917" s="6" t="s">
        <v>290</v>
      </c>
      <c r="H2917" t="s">
        <v>290</v>
      </c>
    </row>
    <row r="2918" spans="2:8" x14ac:dyDescent="0.25">
      <c r="B2918" s="3">
        <v>46180</v>
      </c>
      <c r="D2918" s="6" t="s">
        <v>290</v>
      </c>
      <c r="E2918" t="s">
        <v>290</v>
      </c>
      <c r="G2918" s="6" t="s">
        <v>290</v>
      </c>
      <c r="H2918" t="s">
        <v>290</v>
      </c>
    </row>
    <row r="2919" spans="2:8" x14ac:dyDescent="0.25">
      <c r="B2919" s="3">
        <v>46181</v>
      </c>
      <c r="C2919" s="6">
        <v>8</v>
      </c>
      <c r="D2919" s="6">
        <v>32</v>
      </c>
      <c r="E2919">
        <v>46181</v>
      </c>
      <c r="F2919" s="6">
        <v>10</v>
      </c>
      <c r="G2919" s="6">
        <v>32</v>
      </c>
      <c r="H2919">
        <v>46183</v>
      </c>
    </row>
    <row r="2920" spans="2:8" x14ac:dyDescent="0.25">
      <c r="B2920" s="3">
        <v>46182</v>
      </c>
      <c r="C2920" s="6">
        <v>9</v>
      </c>
      <c r="D2920" s="6">
        <v>32</v>
      </c>
      <c r="E2920">
        <v>46182</v>
      </c>
      <c r="F2920" s="6">
        <v>11</v>
      </c>
      <c r="G2920" s="6">
        <v>32</v>
      </c>
      <c r="H2920">
        <v>46184</v>
      </c>
    </row>
    <row r="2921" spans="2:8" x14ac:dyDescent="0.25">
      <c r="B2921" s="3">
        <v>46183</v>
      </c>
      <c r="C2921" s="6">
        <v>10</v>
      </c>
      <c r="D2921" s="6">
        <v>30</v>
      </c>
      <c r="E2921">
        <v>46183</v>
      </c>
      <c r="F2921" s="6">
        <v>12</v>
      </c>
      <c r="G2921" s="6">
        <v>30</v>
      </c>
      <c r="H2921">
        <v>46185</v>
      </c>
    </row>
    <row r="2922" spans="2:8" x14ac:dyDescent="0.25">
      <c r="B2922" s="3">
        <v>46184</v>
      </c>
      <c r="C2922" s="6">
        <v>11</v>
      </c>
      <c r="D2922" s="6">
        <v>30</v>
      </c>
      <c r="E2922">
        <v>46184</v>
      </c>
      <c r="F2922" s="6">
        <v>13</v>
      </c>
      <c r="G2922" s="6">
        <v>30</v>
      </c>
      <c r="H2922">
        <v>46186</v>
      </c>
    </row>
    <row r="2923" spans="2:8" x14ac:dyDescent="0.25">
      <c r="B2923" s="3">
        <v>46185</v>
      </c>
      <c r="C2923" s="6">
        <v>12</v>
      </c>
      <c r="D2923" s="6">
        <v>30</v>
      </c>
      <c r="E2923">
        <v>46185</v>
      </c>
      <c r="F2923" s="6">
        <v>14</v>
      </c>
      <c r="G2923" s="6">
        <v>30</v>
      </c>
      <c r="H2923">
        <v>46187</v>
      </c>
    </row>
    <row r="2924" spans="2:8" x14ac:dyDescent="0.25">
      <c r="B2924" s="3">
        <v>46186</v>
      </c>
      <c r="D2924" s="6" t="s">
        <v>290</v>
      </c>
      <c r="E2924" t="s">
        <v>290</v>
      </c>
      <c r="G2924" s="6" t="s">
        <v>290</v>
      </c>
      <c r="H2924" t="s">
        <v>290</v>
      </c>
    </row>
    <row r="2925" spans="2:8" x14ac:dyDescent="0.25">
      <c r="B2925" s="3">
        <v>46187</v>
      </c>
      <c r="D2925" s="6" t="s">
        <v>290</v>
      </c>
      <c r="E2925" t="s">
        <v>290</v>
      </c>
      <c r="G2925" s="6" t="s">
        <v>290</v>
      </c>
      <c r="H2925" t="s">
        <v>290</v>
      </c>
    </row>
    <row r="2926" spans="2:8" x14ac:dyDescent="0.25">
      <c r="B2926" s="3">
        <v>46188</v>
      </c>
      <c r="C2926" s="6">
        <v>13</v>
      </c>
      <c r="D2926" s="6">
        <v>32</v>
      </c>
      <c r="E2926">
        <v>46186</v>
      </c>
      <c r="F2926" s="6">
        <v>15</v>
      </c>
      <c r="G2926" s="6">
        <v>32</v>
      </c>
      <c r="H2926">
        <v>46188</v>
      </c>
    </row>
    <row r="2927" spans="2:8" x14ac:dyDescent="0.25">
      <c r="B2927" s="3">
        <v>46189</v>
      </c>
      <c r="C2927" s="6">
        <v>14</v>
      </c>
      <c r="D2927" s="6">
        <v>32</v>
      </c>
      <c r="E2927">
        <v>46187</v>
      </c>
      <c r="F2927" s="6">
        <v>16</v>
      </c>
      <c r="G2927" s="6">
        <v>32</v>
      </c>
      <c r="H2927">
        <v>46189</v>
      </c>
    </row>
    <row r="2928" spans="2:8" x14ac:dyDescent="0.25">
      <c r="B2928" s="3">
        <v>46190</v>
      </c>
      <c r="C2928" s="6">
        <v>15</v>
      </c>
      <c r="D2928" s="6">
        <v>30</v>
      </c>
      <c r="E2928">
        <v>46188</v>
      </c>
      <c r="F2928" s="6">
        <v>17</v>
      </c>
      <c r="G2928" s="6">
        <v>30</v>
      </c>
      <c r="H2928">
        <v>46190</v>
      </c>
    </row>
    <row r="2929" spans="2:8" x14ac:dyDescent="0.25">
      <c r="B2929" s="3">
        <v>46191</v>
      </c>
      <c r="C2929" s="6">
        <v>16</v>
      </c>
      <c r="D2929" s="6">
        <v>30</v>
      </c>
      <c r="E2929">
        <v>46189</v>
      </c>
      <c r="F2929" s="6">
        <v>18</v>
      </c>
      <c r="G2929" s="6">
        <v>30</v>
      </c>
      <c r="H2929">
        <v>46191</v>
      </c>
    </row>
    <row r="2930" spans="2:8" x14ac:dyDescent="0.25">
      <c r="B2930" s="3">
        <v>46192</v>
      </c>
      <c r="C2930" s="6">
        <v>17</v>
      </c>
      <c r="D2930" s="6">
        <v>30</v>
      </c>
      <c r="E2930">
        <v>46190</v>
      </c>
      <c r="F2930" s="6">
        <v>19</v>
      </c>
      <c r="G2930" s="6">
        <v>30</v>
      </c>
      <c r="H2930">
        <v>46192</v>
      </c>
    </row>
    <row r="2931" spans="2:8" x14ac:dyDescent="0.25">
      <c r="B2931" s="3">
        <v>46193</v>
      </c>
      <c r="D2931" s="6" t="s">
        <v>290</v>
      </c>
      <c r="E2931" t="s">
        <v>290</v>
      </c>
      <c r="G2931" s="6" t="s">
        <v>290</v>
      </c>
      <c r="H2931" t="s">
        <v>290</v>
      </c>
    </row>
    <row r="2932" spans="2:8" x14ac:dyDescent="0.25">
      <c r="B2932" s="3">
        <v>46194</v>
      </c>
      <c r="D2932" s="6" t="s">
        <v>290</v>
      </c>
      <c r="E2932" t="s">
        <v>290</v>
      </c>
      <c r="G2932" s="6" t="s">
        <v>290</v>
      </c>
      <c r="H2932" t="s">
        <v>290</v>
      </c>
    </row>
    <row r="2933" spans="2:8" x14ac:dyDescent="0.25">
      <c r="B2933" s="3">
        <v>46195</v>
      </c>
      <c r="C2933" s="6">
        <v>18</v>
      </c>
      <c r="D2933" s="6">
        <v>32</v>
      </c>
      <c r="E2933">
        <v>46191</v>
      </c>
      <c r="F2933" s="6">
        <v>20</v>
      </c>
      <c r="G2933" s="6">
        <v>32</v>
      </c>
      <c r="H2933">
        <v>46193</v>
      </c>
    </row>
    <row r="2934" spans="2:8" x14ac:dyDescent="0.25">
      <c r="B2934" s="3">
        <v>46196</v>
      </c>
      <c r="C2934" s="6">
        <v>19</v>
      </c>
      <c r="D2934" s="6">
        <v>32</v>
      </c>
      <c r="E2934">
        <v>46192</v>
      </c>
      <c r="F2934" s="6">
        <v>21</v>
      </c>
      <c r="G2934" s="6">
        <v>32</v>
      </c>
      <c r="H2934">
        <v>46194</v>
      </c>
    </row>
    <row r="2935" spans="2:8" x14ac:dyDescent="0.25">
      <c r="B2935" s="3">
        <v>46197</v>
      </c>
      <c r="C2935" s="6">
        <v>20</v>
      </c>
      <c r="D2935" s="6">
        <v>29</v>
      </c>
      <c r="E2935">
        <v>46193</v>
      </c>
      <c r="F2935" s="6">
        <v>1</v>
      </c>
      <c r="G2935" s="6">
        <v>29</v>
      </c>
      <c r="H2935">
        <v>46204</v>
      </c>
    </row>
    <row r="2936" spans="2:8" x14ac:dyDescent="0.25">
      <c r="B2936" s="3">
        <v>46198</v>
      </c>
      <c r="C2936" s="6">
        <v>21</v>
      </c>
      <c r="D2936" s="6">
        <v>29</v>
      </c>
      <c r="E2936">
        <v>46194</v>
      </c>
      <c r="F2936" s="6">
        <v>2</v>
      </c>
      <c r="G2936" s="6">
        <v>29</v>
      </c>
      <c r="H2936">
        <v>46205</v>
      </c>
    </row>
    <row r="2937" spans="2:8" x14ac:dyDescent="0.25">
      <c r="B2937" s="3">
        <v>46199</v>
      </c>
      <c r="C2937" s="6">
        <v>1</v>
      </c>
      <c r="D2937" s="6">
        <v>29</v>
      </c>
      <c r="E2937">
        <v>46204</v>
      </c>
      <c r="F2937" s="6">
        <v>3</v>
      </c>
      <c r="G2937" s="6">
        <v>29</v>
      </c>
      <c r="H2937">
        <v>46206</v>
      </c>
    </row>
    <row r="2938" spans="2:8" x14ac:dyDescent="0.25">
      <c r="B2938" s="3">
        <v>46200</v>
      </c>
      <c r="D2938" s="6" t="s">
        <v>290</v>
      </c>
      <c r="E2938" t="s">
        <v>290</v>
      </c>
      <c r="G2938" s="6" t="s">
        <v>290</v>
      </c>
      <c r="H2938" t="s">
        <v>290</v>
      </c>
    </row>
    <row r="2939" spans="2:8" x14ac:dyDescent="0.25">
      <c r="B2939" s="3">
        <v>46201</v>
      </c>
      <c r="D2939" s="6" t="s">
        <v>290</v>
      </c>
      <c r="E2939" t="s">
        <v>290</v>
      </c>
      <c r="G2939" s="6" t="s">
        <v>290</v>
      </c>
      <c r="H2939" t="s">
        <v>290</v>
      </c>
    </row>
    <row r="2940" spans="2:8" x14ac:dyDescent="0.25">
      <c r="B2940" s="3">
        <v>46202</v>
      </c>
      <c r="C2940" s="6">
        <v>2</v>
      </c>
      <c r="D2940" s="6">
        <v>31</v>
      </c>
      <c r="E2940">
        <v>46205</v>
      </c>
      <c r="F2940" s="6">
        <v>4</v>
      </c>
      <c r="G2940" s="6">
        <v>31</v>
      </c>
      <c r="H2940">
        <v>46207</v>
      </c>
    </row>
    <row r="2941" spans="2:8" x14ac:dyDescent="0.25">
      <c r="B2941" s="3">
        <v>46203</v>
      </c>
      <c r="C2941" s="6">
        <v>3</v>
      </c>
      <c r="D2941" s="6">
        <v>29</v>
      </c>
      <c r="E2941">
        <v>46206</v>
      </c>
      <c r="F2941" s="6">
        <v>5</v>
      </c>
      <c r="G2941" s="6">
        <v>29</v>
      </c>
      <c r="H2941">
        <v>46208</v>
      </c>
    </row>
    <row r="2942" spans="2:8" x14ac:dyDescent="0.25">
      <c r="B2942" s="3">
        <v>46204</v>
      </c>
      <c r="C2942" s="6">
        <v>4</v>
      </c>
      <c r="D2942" s="6">
        <v>29</v>
      </c>
      <c r="E2942">
        <v>46207</v>
      </c>
      <c r="F2942" s="6">
        <v>6</v>
      </c>
      <c r="G2942" s="6">
        <v>29</v>
      </c>
      <c r="H2942">
        <v>46209</v>
      </c>
    </row>
    <row r="2943" spans="2:8" x14ac:dyDescent="0.25">
      <c r="B2943" s="3">
        <v>46205</v>
      </c>
      <c r="C2943" s="6">
        <v>5</v>
      </c>
      <c r="D2943" s="6">
        <v>29</v>
      </c>
      <c r="E2943">
        <v>46208</v>
      </c>
      <c r="F2943" s="6">
        <v>7</v>
      </c>
      <c r="G2943" s="6">
        <v>29</v>
      </c>
      <c r="H2943">
        <v>46210</v>
      </c>
    </row>
    <row r="2944" spans="2:8" x14ac:dyDescent="0.25">
      <c r="B2944" s="3">
        <v>46206</v>
      </c>
      <c r="D2944" s="6" t="s">
        <v>290</v>
      </c>
      <c r="E2944" t="s">
        <v>290</v>
      </c>
      <c r="G2944" s="6" t="s">
        <v>290</v>
      </c>
      <c r="H2944" t="s">
        <v>290</v>
      </c>
    </row>
    <row r="2945" spans="2:8" x14ac:dyDescent="0.25">
      <c r="B2945" s="3">
        <v>46207</v>
      </c>
      <c r="D2945" s="6" t="s">
        <v>290</v>
      </c>
      <c r="E2945" t="s">
        <v>290</v>
      </c>
      <c r="G2945" s="6" t="s">
        <v>290</v>
      </c>
      <c r="H2945" t="s">
        <v>290</v>
      </c>
    </row>
    <row r="2946" spans="2:8" x14ac:dyDescent="0.25">
      <c r="B2946" s="3">
        <v>46208</v>
      </c>
      <c r="D2946" s="6" t="s">
        <v>290</v>
      </c>
      <c r="E2946" t="s">
        <v>290</v>
      </c>
      <c r="G2946" s="6" t="s">
        <v>290</v>
      </c>
      <c r="H2946" t="s">
        <v>290</v>
      </c>
    </row>
    <row r="2947" spans="2:8" x14ac:dyDescent="0.25">
      <c r="B2947" s="3">
        <v>46209</v>
      </c>
      <c r="C2947" s="6">
        <v>6</v>
      </c>
      <c r="D2947" s="6">
        <v>32</v>
      </c>
      <c r="E2947">
        <v>46209</v>
      </c>
      <c r="F2947" s="6">
        <v>8</v>
      </c>
      <c r="G2947" s="6">
        <v>32</v>
      </c>
      <c r="H2947">
        <v>46211</v>
      </c>
    </row>
    <row r="2948" spans="2:8" x14ac:dyDescent="0.25">
      <c r="B2948" s="3">
        <v>46210</v>
      </c>
      <c r="C2948" s="6">
        <v>7</v>
      </c>
      <c r="D2948" s="6">
        <v>32</v>
      </c>
      <c r="E2948">
        <v>46210</v>
      </c>
      <c r="F2948" s="6">
        <v>9</v>
      </c>
      <c r="G2948" s="6">
        <v>32</v>
      </c>
      <c r="H2948">
        <v>46212</v>
      </c>
    </row>
    <row r="2949" spans="2:8" x14ac:dyDescent="0.25">
      <c r="B2949" s="3">
        <v>46211</v>
      </c>
      <c r="C2949" s="6">
        <v>8</v>
      </c>
      <c r="D2949" s="6">
        <v>30</v>
      </c>
      <c r="E2949">
        <v>46211</v>
      </c>
      <c r="F2949" s="6">
        <v>10</v>
      </c>
      <c r="G2949" s="6">
        <v>30</v>
      </c>
      <c r="H2949">
        <v>46213</v>
      </c>
    </row>
    <row r="2950" spans="2:8" x14ac:dyDescent="0.25">
      <c r="B2950" s="3">
        <v>46212</v>
      </c>
      <c r="C2950" s="6">
        <v>9</v>
      </c>
      <c r="D2950" s="6">
        <v>30</v>
      </c>
      <c r="E2950">
        <v>46212</v>
      </c>
      <c r="F2950" s="6">
        <v>11</v>
      </c>
      <c r="G2950" s="6">
        <v>30</v>
      </c>
      <c r="H2950">
        <v>46214</v>
      </c>
    </row>
    <row r="2951" spans="2:8" x14ac:dyDescent="0.25">
      <c r="B2951" s="3">
        <v>46213</v>
      </c>
      <c r="C2951" s="6">
        <v>10</v>
      </c>
      <c r="D2951" s="6">
        <v>30</v>
      </c>
      <c r="E2951">
        <v>46213</v>
      </c>
      <c r="F2951" s="6">
        <v>12</v>
      </c>
      <c r="G2951" s="6">
        <v>30</v>
      </c>
      <c r="H2951">
        <v>46215</v>
      </c>
    </row>
    <row r="2952" spans="2:8" x14ac:dyDescent="0.25">
      <c r="B2952" s="3">
        <v>46214</v>
      </c>
      <c r="D2952" s="6" t="s">
        <v>290</v>
      </c>
      <c r="E2952" t="s">
        <v>290</v>
      </c>
      <c r="G2952" s="6" t="s">
        <v>290</v>
      </c>
      <c r="H2952" t="s">
        <v>290</v>
      </c>
    </row>
    <row r="2953" spans="2:8" x14ac:dyDescent="0.25">
      <c r="B2953" s="3">
        <v>46215</v>
      </c>
      <c r="D2953" s="6" t="s">
        <v>290</v>
      </c>
      <c r="E2953" t="s">
        <v>290</v>
      </c>
      <c r="G2953" s="6" t="s">
        <v>290</v>
      </c>
      <c r="H2953" t="s">
        <v>290</v>
      </c>
    </row>
    <row r="2954" spans="2:8" x14ac:dyDescent="0.25">
      <c r="B2954" s="3">
        <v>46216</v>
      </c>
      <c r="C2954" s="6">
        <v>11</v>
      </c>
      <c r="D2954" s="6">
        <v>32</v>
      </c>
      <c r="E2954">
        <v>46214</v>
      </c>
      <c r="F2954" s="6">
        <v>13</v>
      </c>
      <c r="G2954" s="6">
        <v>32</v>
      </c>
      <c r="H2954">
        <v>46216</v>
      </c>
    </row>
    <row r="2955" spans="2:8" x14ac:dyDescent="0.25">
      <c r="B2955" s="3">
        <v>46217</v>
      </c>
      <c r="C2955" s="6">
        <v>12</v>
      </c>
      <c r="D2955" s="6">
        <v>32</v>
      </c>
      <c r="E2955">
        <v>46215</v>
      </c>
      <c r="F2955" s="6">
        <v>14</v>
      </c>
      <c r="G2955" s="6">
        <v>32</v>
      </c>
      <c r="H2955">
        <v>46217</v>
      </c>
    </row>
    <row r="2956" spans="2:8" x14ac:dyDescent="0.25">
      <c r="B2956" s="3">
        <v>46218</v>
      </c>
      <c r="C2956" s="6">
        <v>13</v>
      </c>
      <c r="D2956" s="6">
        <v>30</v>
      </c>
      <c r="E2956">
        <v>46216</v>
      </c>
      <c r="F2956" s="6">
        <v>15</v>
      </c>
      <c r="G2956" s="6">
        <v>30</v>
      </c>
      <c r="H2956">
        <v>46218</v>
      </c>
    </row>
    <row r="2957" spans="2:8" x14ac:dyDescent="0.25">
      <c r="B2957" s="3">
        <v>46219</v>
      </c>
      <c r="C2957" s="6">
        <v>14</v>
      </c>
      <c r="D2957" s="6">
        <v>30</v>
      </c>
      <c r="E2957">
        <v>46217</v>
      </c>
      <c r="F2957" s="6">
        <v>16</v>
      </c>
      <c r="G2957" s="6">
        <v>30</v>
      </c>
      <c r="H2957">
        <v>46219</v>
      </c>
    </row>
    <row r="2958" spans="2:8" x14ac:dyDescent="0.25">
      <c r="B2958" s="3">
        <v>46220</v>
      </c>
      <c r="C2958" s="6">
        <v>15</v>
      </c>
      <c r="D2958" s="6">
        <v>30</v>
      </c>
      <c r="E2958">
        <v>46218</v>
      </c>
      <c r="F2958" s="6">
        <v>17</v>
      </c>
      <c r="G2958" s="6">
        <v>30</v>
      </c>
      <c r="H2958">
        <v>46220</v>
      </c>
    </row>
    <row r="2959" spans="2:8" x14ac:dyDescent="0.25">
      <c r="B2959" s="3">
        <v>46221</v>
      </c>
      <c r="D2959" s="6" t="s">
        <v>290</v>
      </c>
      <c r="E2959" t="s">
        <v>290</v>
      </c>
      <c r="G2959" s="6" t="s">
        <v>290</v>
      </c>
      <c r="H2959" t="s">
        <v>290</v>
      </c>
    </row>
    <row r="2960" spans="2:8" x14ac:dyDescent="0.25">
      <c r="B2960" s="3">
        <v>46222</v>
      </c>
      <c r="D2960" s="6" t="s">
        <v>290</v>
      </c>
      <c r="E2960" t="s">
        <v>290</v>
      </c>
      <c r="G2960" s="6" t="s">
        <v>290</v>
      </c>
      <c r="H2960" t="s">
        <v>290</v>
      </c>
    </row>
    <row r="2961" spans="2:8" x14ac:dyDescent="0.25">
      <c r="B2961" s="3">
        <v>46223</v>
      </c>
      <c r="C2961" s="6">
        <v>16</v>
      </c>
      <c r="D2961" s="6">
        <v>32</v>
      </c>
      <c r="E2961">
        <v>46219</v>
      </c>
      <c r="F2961" s="6">
        <v>18</v>
      </c>
      <c r="G2961" s="6">
        <v>32</v>
      </c>
      <c r="H2961">
        <v>46221</v>
      </c>
    </row>
    <row r="2962" spans="2:8" x14ac:dyDescent="0.25">
      <c r="B2962" s="3">
        <v>46224</v>
      </c>
      <c r="C2962" s="6">
        <v>17</v>
      </c>
      <c r="D2962" s="6">
        <v>32</v>
      </c>
      <c r="E2962">
        <v>46220</v>
      </c>
      <c r="F2962" s="6">
        <v>19</v>
      </c>
      <c r="G2962" s="6">
        <v>32</v>
      </c>
      <c r="H2962">
        <v>46222</v>
      </c>
    </row>
    <row r="2963" spans="2:8" x14ac:dyDescent="0.25">
      <c r="B2963" s="3">
        <v>46225</v>
      </c>
      <c r="C2963" s="6">
        <v>18</v>
      </c>
      <c r="D2963" s="6">
        <v>30</v>
      </c>
      <c r="E2963">
        <v>46221</v>
      </c>
      <c r="F2963" s="6">
        <v>20</v>
      </c>
      <c r="G2963" s="6">
        <v>30</v>
      </c>
      <c r="H2963">
        <v>46223</v>
      </c>
    </row>
    <row r="2964" spans="2:8" x14ac:dyDescent="0.25">
      <c r="B2964" s="3">
        <v>46226</v>
      </c>
      <c r="C2964" s="6">
        <v>19</v>
      </c>
      <c r="D2964" s="6">
        <v>30</v>
      </c>
      <c r="E2964">
        <v>46222</v>
      </c>
      <c r="F2964" s="6">
        <v>21</v>
      </c>
      <c r="G2964" s="6">
        <v>30</v>
      </c>
      <c r="H2964">
        <v>46224</v>
      </c>
    </row>
    <row r="2965" spans="2:8" x14ac:dyDescent="0.25">
      <c r="B2965" s="3">
        <v>46227</v>
      </c>
      <c r="C2965" s="6">
        <v>20</v>
      </c>
      <c r="D2965" s="6">
        <v>30</v>
      </c>
      <c r="E2965">
        <v>46223</v>
      </c>
      <c r="F2965" s="6">
        <v>1</v>
      </c>
      <c r="G2965" s="6">
        <v>30</v>
      </c>
      <c r="H2965">
        <v>46235</v>
      </c>
    </row>
    <row r="2966" spans="2:8" x14ac:dyDescent="0.25">
      <c r="B2966" s="3">
        <v>46228</v>
      </c>
      <c r="D2966" s="6" t="s">
        <v>290</v>
      </c>
      <c r="E2966" t="s">
        <v>290</v>
      </c>
      <c r="G2966" s="6" t="s">
        <v>290</v>
      </c>
      <c r="H2966" t="s">
        <v>290</v>
      </c>
    </row>
    <row r="2967" spans="2:8" x14ac:dyDescent="0.25">
      <c r="B2967" s="3">
        <v>46229</v>
      </c>
      <c r="D2967" s="6" t="s">
        <v>290</v>
      </c>
      <c r="E2967" t="s">
        <v>290</v>
      </c>
      <c r="G2967" s="6" t="s">
        <v>290</v>
      </c>
      <c r="H2967" t="s">
        <v>290</v>
      </c>
    </row>
    <row r="2968" spans="2:8" x14ac:dyDescent="0.25">
      <c r="B2968" s="3">
        <v>46230</v>
      </c>
      <c r="C2968" s="6">
        <v>21</v>
      </c>
      <c r="D2968" s="6">
        <v>32</v>
      </c>
      <c r="E2968">
        <v>46224</v>
      </c>
      <c r="F2968" s="6">
        <v>2</v>
      </c>
      <c r="G2968" s="6">
        <v>32</v>
      </c>
      <c r="H2968">
        <v>46236</v>
      </c>
    </row>
    <row r="2969" spans="2:8" x14ac:dyDescent="0.25">
      <c r="B2969" s="3">
        <v>46231</v>
      </c>
      <c r="C2969" s="6">
        <v>1</v>
      </c>
      <c r="D2969" s="6">
        <v>32</v>
      </c>
      <c r="E2969">
        <v>46235</v>
      </c>
      <c r="F2969" s="6">
        <v>3</v>
      </c>
      <c r="G2969" s="6">
        <v>32</v>
      </c>
      <c r="H2969">
        <v>46237</v>
      </c>
    </row>
    <row r="2970" spans="2:8" x14ac:dyDescent="0.25">
      <c r="B2970" s="3">
        <v>46232</v>
      </c>
      <c r="C2970" s="6">
        <v>2</v>
      </c>
      <c r="D2970" s="6">
        <v>30</v>
      </c>
      <c r="E2970">
        <v>46236</v>
      </c>
      <c r="F2970" s="6">
        <v>4</v>
      </c>
      <c r="G2970" s="6">
        <v>30</v>
      </c>
      <c r="H2970">
        <v>46238</v>
      </c>
    </row>
    <row r="2971" spans="2:8" x14ac:dyDescent="0.25">
      <c r="B2971" s="3">
        <v>46233</v>
      </c>
      <c r="C2971" s="6">
        <v>3</v>
      </c>
      <c r="D2971" s="6">
        <v>30</v>
      </c>
      <c r="E2971">
        <v>46237</v>
      </c>
      <c r="F2971" s="6">
        <v>5</v>
      </c>
      <c r="G2971" s="6">
        <v>30</v>
      </c>
      <c r="H2971">
        <v>46239</v>
      </c>
    </row>
    <row r="2972" spans="2:8" x14ac:dyDescent="0.25">
      <c r="B2972" s="3">
        <v>46234</v>
      </c>
      <c r="C2972" s="6">
        <v>4</v>
      </c>
      <c r="D2972" s="6">
        <v>30</v>
      </c>
      <c r="E2972">
        <v>46238</v>
      </c>
      <c r="F2972" s="6">
        <v>6</v>
      </c>
      <c r="G2972" s="6">
        <v>30</v>
      </c>
      <c r="H2972">
        <v>46240</v>
      </c>
    </row>
    <row r="2973" spans="2:8" x14ac:dyDescent="0.25">
      <c r="B2973" s="3">
        <v>46235</v>
      </c>
      <c r="D2973" s="6" t="s">
        <v>290</v>
      </c>
      <c r="E2973" t="s">
        <v>290</v>
      </c>
      <c r="G2973" s="6" t="s">
        <v>290</v>
      </c>
      <c r="H2973" t="s">
        <v>290</v>
      </c>
    </row>
    <row r="2974" spans="2:8" x14ac:dyDescent="0.25">
      <c r="B2974" s="3">
        <v>46236</v>
      </c>
      <c r="D2974" s="6" t="s">
        <v>290</v>
      </c>
      <c r="E2974" t="s">
        <v>290</v>
      </c>
      <c r="G2974" s="6" t="s">
        <v>290</v>
      </c>
      <c r="H2974" t="s">
        <v>290</v>
      </c>
    </row>
    <row r="2975" spans="2:8" x14ac:dyDescent="0.25">
      <c r="B2975" s="3">
        <v>46237</v>
      </c>
      <c r="C2975" s="6">
        <v>5</v>
      </c>
      <c r="D2975" s="6">
        <v>32</v>
      </c>
      <c r="E2975">
        <v>46239</v>
      </c>
      <c r="F2975" s="6">
        <v>7</v>
      </c>
      <c r="G2975" s="6">
        <v>32</v>
      </c>
      <c r="H2975">
        <v>46241</v>
      </c>
    </row>
    <row r="2976" spans="2:8" x14ac:dyDescent="0.25">
      <c r="B2976" s="3">
        <v>46238</v>
      </c>
      <c r="C2976" s="6">
        <v>6</v>
      </c>
      <c r="D2976" s="6">
        <v>29</v>
      </c>
      <c r="E2976">
        <v>46240</v>
      </c>
      <c r="F2976" s="6">
        <v>8</v>
      </c>
      <c r="G2976" s="6">
        <v>29</v>
      </c>
      <c r="H2976">
        <v>46242</v>
      </c>
    </row>
    <row r="2977" spans="2:8" x14ac:dyDescent="0.25">
      <c r="B2977" s="3">
        <v>46239</v>
      </c>
      <c r="C2977" s="6">
        <v>7</v>
      </c>
      <c r="D2977" s="6">
        <v>29</v>
      </c>
      <c r="E2977">
        <v>46241</v>
      </c>
      <c r="F2977" s="6">
        <v>9</v>
      </c>
      <c r="G2977" s="6">
        <v>29</v>
      </c>
      <c r="H2977">
        <v>46243</v>
      </c>
    </row>
    <row r="2978" spans="2:8" x14ac:dyDescent="0.25">
      <c r="B2978" s="3">
        <v>46240</v>
      </c>
      <c r="C2978" s="6">
        <v>8</v>
      </c>
      <c r="D2978" s="6">
        <v>29</v>
      </c>
      <c r="E2978">
        <v>46242</v>
      </c>
      <c r="F2978" s="6">
        <v>10</v>
      </c>
      <c r="G2978" s="6">
        <v>29</v>
      </c>
      <c r="H2978">
        <v>46244</v>
      </c>
    </row>
    <row r="2979" spans="2:8" x14ac:dyDescent="0.25">
      <c r="B2979" s="3">
        <v>46241</v>
      </c>
      <c r="C2979" s="6">
        <v>9</v>
      </c>
      <c r="D2979" s="6">
        <v>29</v>
      </c>
      <c r="E2979">
        <v>46243</v>
      </c>
      <c r="F2979" s="6">
        <v>11</v>
      </c>
      <c r="G2979" s="6">
        <v>29</v>
      </c>
      <c r="H2979">
        <v>46245</v>
      </c>
    </row>
    <row r="2980" spans="2:8" x14ac:dyDescent="0.25">
      <c r="B2980" s="3">
        <v>46242</v>
      </c>
      <c r="D2980" s="6" t="s">
        <v>290</v>
      </c>
      <c r="E2980" t="s">
        <v>290</v>
      </c>
      <c r="G2980" s="6" t="s">
        <v>290</v>
      </c>
      <c r="H2980" t="s">
        <v>290</v>
      </c>
    </row>
    <row r="2981" spans="2:8" x14ac:dyDescent="0.25">
      <c r="B2981" s="3">
        <v>46243</v>
      </c>
      <c r="D2981" s="6" t="s">
        <v>290</v>
      </c>
      <c r="E2981" t="s">
        <v>290</v>
      </c>
      <c r="G2981" s="6" t="s">
        <v>290</v>
      </c>
      <c r="H2981" t="s">
        <v>290</v>
      </c>
    </row>
    <row r="2982" spans="2:8" x14ac:dyDescent="0.25">
      <c r="B2982" s="3">
        <v>46244</v>
      </c>
      <c r="C2982" s="6">
        <v>10</v>
      </c>
      <c r="D2982" s="6">
        <v>31</v>
      </c>
      <c r="E2982">
        <v>46244</v>
      </c>
      <c r="F2982" s="6">
        <v>12</v>
      </c>
      <c r="G2982" s="6">
        <v>31</v>
      </c>
      <c r="H2982">
        <v>46246</v>
      </c>
    </row>
    <row r="2983" spans="2:8" x14ac:dyDescent="0.25">
      <c r="B2983" s="3">
        <v>46245</v>
      </c>
      <c r="C2983" s="6">
        <v>11</v>
      </c>
      <c r="D2983" s="6">
        <v>29</v>
      </c>
      <c r="E2983">
        <v>46245</v>
      </c>
      <c r="F2983" s="6">
        <v>13</v>
      </c>
      <c r="G2983" s="6">
        <v>29</v>
      </c>
      <c r="H2983">
        <v>46247</v>
      </c>
    </row>
    <row r="2984" spans="2:8" x14ac:dyDescent="0.25">
      <c r="B2984" s="3">
        <v>46246</v>
      </c>
      <c r="C2984" s="6">
        <v>12</v>
      </c>
      <c r="D2984" s="6">
        <v>29</v>
      </c>
      <c r="E2984">
        <v>46246</v>
      </c>
      <c r="F2984" s="6">
        <v>14</v>
      </c>
      <c r="G2984" s="6">
        <v>29</v>
      </c>
      <c r="H2984">
        <v>46248</v>
      </c>
    </row>
    <row r="2985" spans="2:8" x14ac:dyDescent="0.25">
      <c r="B2985" s="3">
        <v>46247</v>
      </c>
      <c r="C2985" s="6">
        <v>13</v>
      </c>
      <c r="D2985" s="6">
        <v>29</v>
      </c>
      <c r="E2985">
        <v>46247</v>
      </c>
      <c r="F2985" s="6">
        <v>15</v>
      </c>
      <c r="G2985" s="6">
        <v>29</v>
      </c>
      <c r="H2985">
        <v>46249</v>
      </c>
    </row>
    <row r="2986" spans="2:8" x14ac:dyDescent="0.25">
      <c r="B2986" s="3">
        <v>46248</v>
      </c>
      <c r="C2986" s="6">
        <v>14</v>
      </c>
      <c r="D2986" s="6">
        <v>29</v>
      </c>
      <c r="E2986">
        <v>46248</v>
      </c>
      <c r="F2986" s="6">
        <v>16</v>
      </c>
      <c r="G2986" s="6">
        <v>29</v>
      </c>
      <c r="H2986">
        <v>46250</v>
      </c>
    </row>
    <row r="2987" spans="2:8" x14ac:dyDescent="0.25">
      <c r="B2987" s="3">
        <v>46249</v>
      </c>
      <c r="D2987" s="6" t="s">
        <v>290</v>
      </c>
      <c r="E2987" t="s">
        <v>290</v>
      </c>
      <c r="G2987" s="6" t="s">
        <v>290</v>
      </c>
      <c r="H2987" t="s">
        <v>290</v>
      </c>
    </row>
    <row r="2988" spans="2:8" x14ac:dyDescent="0.25">
      <c r="B2988" s="3">
        <v>46250</v>
      </c>
      <c r="D2988" s="6" t="s">
        <v>290</v>
      </c>
      <c r="E2988" t="s">
        <v>290</v>
      </c>
      <c r="G2988" s="6" t="s">
        <v>290</v>
      </c>
      <c r="H2988" t="s">
        <v>290</v>
      </c>
    </row>
    <row r="2989" spans="2:8" x14ac:dyDescent="0.25">
      <c r="B2989" s="3">
        <v>46251</v>
      </c>
      <c r="C2989" s="6">
        <v>15</v>
      </c>
      <c r="D2989" s="6">
        <v>31</v>
      </c>
      <c r="E2989">
        <v>46249</v>
      </c>
      <c r="F2989" s="6">
        <v>17</v>
      </c>
      <c r="G2989" s="6">
        <v>31</v>
      </c>
      <c r="H2989">
        <v>46251</v>
      </c>
    </row>
    <row r="2990" spans="2:8" x14ac:dyDescent="0.25">
      <c r="B2990" s="3">
        <v>46252</v>
      </c>
      <c r="C2990" s="6">
        <v>16</v>
      </c>
      <c r="D2990" s="6">
        <v>29</v>
      </c>
      <c r="E2990">
        <v>46250</v>
      </c>
      <c r="F2990" s="6">
        <v>18</v>
      </c>
      <c r="G2990" s="6">
        <v>29</v>
      </c>
      <c r="H2990">
        <v>46252</v>
      </c>
    </row>
    <row r="2991" spans="2:8" x14ac:dyDescent="0.25">
      <c r="B2991" s="3">
        <v>46253</v>
      </c>
      <c r="C2991" s="6">
        <v>17</v>
      </c>
      <c r="D2991" s="6">
        <v>29</v>
      </c>
      <c r="E2991">
        <v>46251</v>
      </c>
      <c r="F2991" s="6">
        <v>19</v>
      </c>
      <c r="G2991" s="6">
        <v>29</v>
      </c>
      <c r="H2991">
        <v>46253</v>
      </c>
    </row>
    <row r="2992" spans="2:8" x14ac:dyDescent="0.25">
      <c r="B2992" s="3">
        <v>46254</v>
      </c>
      <c r="C2992" s="6">
        <v>18</v>
      </c>
      <c r="D2992" s="6">
        <v>29</v>
      </c>
      <c r="E2992">
        <v>46252</v>
      </c>
      <c r="F2992" s="6">
        <v>20</v>
      </c>
      <c r="G2992" s="6">
        <v>29</v>
      </c>
      <c r="H2992">
        <v>46254</v>
      </c>
    </row>
    <row r="2993" spans="2:8" x14ac:dyDescent="0.25">
      <c r="B2993" s="3">
        <v>46255</v>
      </c>
      <c r="C2993" s="6">
        <v>19</v>
      </c>
      <c r="D2993" s="6">
        <v>29</v>
      </c>
      <c r="E2993">
        <v>46253</v>
      </c>
      <c r="F2993" s="6">
        <v>21</v>
      </c>
      <c r="G2993" s="6">
        <v>29</v>
      </c>
      <c r="H2993">
        <v>46255</v>
      </c>
    </row>
    <row r="2994" spans="2:8" x14ac:dyDescent="0.25">
      <c r="B2994" s="3">
        <v>46256</v>
      </c>
      <c r="D2994" s="6" t="s">
        <v>290</v>
      </c>
      <c r="E2994" t="s">
        <v>290</v>
      </c>
      <c r="G2994" s="6" t="s">
        <v>290</v>
      </c>
      <c r="H2994" t="s">
        <v>290</v>
      </c>
    </row>
    <row r="2995" spans="2:8" x14ac:dyDescent="0.25">
      <c r="B2995" s="3">
        <v>46257</v>
      </c>
      <c r="D2995" s="6" t="s">
        <v>290</v>
      </c>
      <c r="E2995" t="s">
        <v>290</v>
      </c>
      <c r="G2995" s="6" t="s">
        <v>290</v>
      </c>
      <c r="H2995" t="s">
        <v>290</v>
      </c>
    </row>
    <row r="2996" spans="2:8" x14ac:dyDescent="0.25">
      <c r="B2996" s="3">
        <v>46258</v>
      </c>
      <c r="C2996" s="6">
        <v>20</v>
      </c>
      <c r="D2996" s="6">
        <v>31</v>
      </c>
      <c r="E2996">
        <v>46254</v>
      </c>
      <c r="F2996" s="6">
        <v>1</v>
      </c>
      <c r="G2996" s="6">
        <v>31</v>
      </c>
      <c r="H2996">
        <v>46266</v>
      </c>
    </row>
    <row r="2997" spans="2:8" x14ac:dyDescent="0.25">
      <c r="B2997" s="3">
        <v>46259</v>
      </c>
      <c r="C2997" s="6">
        <v>21</v>
      </c>
      <c r="D2997" s="6">
        <v>29</v>
      </c>
      <c r="E2997">
        <v>46255</v>
      </c>
      <c r="F2997" s="6">
        <v>2</v>
      </c>
      <c r="G2997" s="6">
        <v>29</v>
      </c>
      <c r="H2997">
        <v>46267</v>
      </c>
    </row>
    <row r="2998" spans="2:8" x14ac:dyDescent="0.25">
      <c r="B2998" s="3">
        <v>46260</v>
      </c>
      <c r="C2998" s="6">
        <v>1</v>
      </c>
      <c r="D2998" s="6">
        <v>29</v>
      </c>
      <c r="E2998">
        <v>46266</v>
      </c>
      <c r="F2998" s="6">
        <v>3</v>
      </c>
      <c r="G2998" s="6">
        <v>29</v>
      </c>
      <c r="H2998">
        <v>46268</v>
      </c>
    </row>
    <row r="2999" spans="2:8" x14ac:dyDescent="0.25">
      <c r="B2999" s="3">
        <v>46261</v>
      </c>
      <c r="C2999" s="6">
        <v>2</v>
      </c>
      <c r="D2999" s="6">
        <v>29</v>
      </c>
      <c r="E2999">
        <v>46267</v>
      </c>
      <c r="F2999" s="6">
        <v>4</v>
      </c>
      <c r="G2999" s="6">
        <v>29</v>
      </c>
      <c r="H2999">
        <v>46269</v>
      </c>
    </row>
    <row r="3000" spans="2:8" x14ac:dyDescent="0.25">
      <c r="B3000" s="3">
        <v>46262</v>
      </c>
      <c r="C3000" s="6">
        <v>3</v>
      </c>
      <c r="D3000" s="6">
        <v>29</v>
      </c>
      <c r="E3000">
        <v>46268</v>
      </c>
      <c r="F3000" s="6">
        <v>5</v>
      </c>
      <c r="G3000" s="6">
        <v>29</v>
      </c>
      <c r="H3000">
        <v>46270</v>
      </c>
    </row>
    <row r="3001" spans="2:8" x14ac:dyDescent="0.25">
      <c r="B3001" s="3">
        <v>46263</v>
      </c>
      <c r="D3001" s="6" t="s">
        <v>290</v>
      </c>
      <c r="E3001" t="s">
        <v>290</v>
      </c>
      <c r="G3001" s="6" t="s">
        <v>290</v>
      </c>
      <c r="H3001" t="s">
        <v>290</v>
      </c>
    </row>
    <row r="3002" spans="2:8" x14ac:dyDescent="0.25">
      <c r="B3002" s="3">
        <v>46264</v>
      </c>
      <c r="D3002" s="6" t="s">
        <v>290</v>
      </c>
      <c r="E3002" t="s">
        <v>290</v>
      </c>
      <c r="G3002" s="6" t="s">
        <v>290</v>
      </c>
      <c r="H3002" t="s">
        <v>290</v>
      </c>
    </row>
    <row r="3003" spans="2:8" x14ac:dyDescent="0.25">
      <c r="B3003" s="3">
        <v>46265</v>
      </c>
      <c r="C3003" s="6">
        <v>4</v>
      </c>
      <c r="D3003" s="6">
        <v>31</v>
      </c>
      <c r="E3003">
        <v>46269</v>
      </c>
      <c r="F3003" s="6">
        <v>6</v>
      </c>
      <c r="G3003" s="6">
        <v>31</v>
      </c>
      <c r="H3003">
        <v>46271</v>
      </c>
    </row>
    <row r="3004" spans="2:8" x14ac:dyDescent="0.25">
      <c r="B3004" s="3">
        <v>46266</v>
      </c>
      <c r="C3004" s="6">
        <v>5</v>
      </c>
      <c r="D3004" s="6">
        <v>29</v>
      </c>
      <c r="E3004">
        <v>46270</v>
      </c>
      <c r="F3004" s="6">
        <v>7</v>
      </c>
      <c r="G3004" s="6">
        <v>29</v>
      </c>
      <c r="H3004">
        <v>46272</v>
      </c>
    </row>
    <row r="3005" spans="2:8" x14ac:dyDescent="0.25">
      <c r="B3005" s="3">
        <v>46267</v>
      </c>
      <c r="C3005" s="6">
        <v>6</v>
      </c>
      <c r="D3005" s="6">
        <v>29</v>
      </c>
      <c r="E3005">
        <v>46271</v>
      </c>
      <c r="F3005" s="6">
        <v>8</v>
      </c>
      <c r="G3005" s="6">
        <v>29</v>
      </c>
      <c r="H3005">
        <v>46273</v>
      </c>
    </row>
    <row r="3006" spans="2:8" x14ac:dyDescent="0.25">
      <c r="B3006" s="3">
        <v>46268</v>
      </c>
      <c r="C3006" s="6">
        <v>7</v>
      </c>
      <c r="D3006" s="6">
        <v>29</v>
      </c>
      <c r="E3006">
        <v>46272</v>
      </c>
      <c r="F3006" s="6">
        <v>9</v>
      </c>
      <c r="G3006" s="6">
        <v>29</v>
      </c>
      <c r="H3006">
        <v>46274</v>
      </c>
    </row>
    <row r="3007" spans="2:8" x14ac:dyDescent="0.25">
      <c r="B3007" s="3">
        <v>46269</v>
      </c>
      <c r="C3007" s="6">
        <v>8</v>
      </c>
      <c r="D3007" s="6">
        <v>29</v>
      </c>
      <c r="E3007">
        <v>46273</v>
      </c>
      <c r="G3007" s="6" t="s">
        <v>290</v>
      </c>
      <c r="H3007" t="s">
        <v>290</v>
      </c>
    </row>
    <row r="3008" spans="2:8" x14ac:dyDescent="0.25">
      <c r="B3008" s="3">
        <v>46270</v>
      </c>
      <c r="D3008" s="6" t="s">
        <v>290</v>
      </c>
      <c r="E3008" t="s">
        <v>290</v>
      </c>
      <c r="G3008" s="6" t="s">
        <v>290</v>
      </c>
      <c r="H3008" t="s">
        <v>290</v>
      </c>
    </row>
    <row r="3009" spans="2:8" x14ac:dyDescent="0.25">
      <c r="B3009" s="3">
        <v>46271</v>
      </c>
      <c r="D3009" s="6" t="s">
        <v>290</v>
      </c>
      <c r="E3009" t="s">
        <v>290</v>
      </c>
      <c r="G3009" s="6" t="s">
        <v>290</v>
      </c>
      <c r="H3009" t="s">
        <v>290</v>
      </c>
    </row>
    <row r="3010" spans="2:8" x14ac:dyDescent="0.25">
      <c r="B3010" s="3">
        <v>46272</v>
      </c>
      <c r="D3010" s="6" t="s">
        <v>290</v>
      </c>
      <c r="E3010" t="s">
        <v>290</v>
      </c>
      <c r="G3010" s="6" t="s">
        <v>290</v>
      </c>
      <c r="H3010" t="s">
        <v>290</v>
      </c>
    </row>
    <row r="3011" spans="2:8" x14ac:dyDescent="0.25">
      <c r="B3011" s="3">
        <v>46273</v>
      </c>
      <c r="C3011" s="6">
        <v>9</v>
      </c>
      <c r="D3011" s="6">
        <v>32</v>
      </c>
      <c r="E3011">
        <v>46274</v>
      </c>
      <c r="F3011" s="6">
        <v>10</v>
      </c>
      <c r="G3011" s="6">
        <v>33</v>
      </c>
      <c r="H3011">
        <v>46275</v>
      </c>
    </row>
    <row r="3012" spans="2:8" x14ac:dyDescent="0.25">
      <c r="B3012" s="3">
        <v>46274</v>
      </c>
      <c r="C3012" s="6">
        <v>10</v>
      </c>
      <c r="D3012" s="6">
        <v>30</v>
      </c>
      <c r="E3012">
        <v>46275</v>
      </c>
      <c r="F3012" s="6">
        <v>11</v>
      </c>
      <c r="G3012" s="6">
        <v>33</v>
      </c>
      <c r="H3012">
        <v>46276</v>
      </c>
    </row>
    <row r="3013" spans="2:8" x14ac:dyDescent="0.25">
      <c r="B3013" s="3">
        <v>46275</v>
      </c>
      <c r="C3013" s="6">
        <v>11</v>
      </c>
      <c r="D3013" s="6">
        <v>30</v>
      </c>
      <c r="E3013">
        <v>46276</v>
      </c>
      <c r="F3013" s="6">
        <v>12</v>
      </c>
      <c r="G3013" s="6">
        <v>31</v>
      </c>
      <c r="H3013">
        <v>46277</v>
      </c>
    </row>
    <row r="3014" spans="2:8" x14ac:dyDescent="0.25">
      <c r="B3014" s="3">
        <v>46276</v>
      </c>
      <c r="C3014" s="6">
        <v>12</v>
      </c>
      <c r="D3014" s="6">
        <v>30</v>
      </c>
      <c r="E3014">
        <v>46277</v>
      </c>
      <c r="F3014" s="6">
        <v>13</v>
      </c>
      <c r="G3014" s="6">
        <v>31</v>
      </c>
      <c r="H3014">
        <v>46278</v>
      </c>
    </row>
    <row r="3015" spans="2:8" x14ac:dyDescent="0.25">
      <c r="B3015" s="3">
        <v>46277</v>
      </c>
      <c r="D3015" s="6" t="s">
        <v>290</v>
      </c>
      <c r="E3015" t="s">
        <v>290</v>
      </c>
      <c r="G3015" s="6" t="s">
        <v>290</v>
      </c>
      <c r="H3015" t="s">
        <v>290</v>
      </c>
    </row>
    <row r="3016" spans="2:8" x14ac:dyDescent="0.25">
      <c r="B3016" s="3">
        <v>46278</v>
      </c>
      <c r="D3016" s="6" t="s">
        <v>290</v>
      </c>
      <c r="E3016" t="s">
        <v>290</v>
      </c>
      <c r="G3016" s="6" t="s">
        <v>290</v>
      </c>
      <c r="H3016" t="s">
        <v>290</v>
      </c>
    </row>
    <row r="3017" spans="2:8" x14ac:dyDescent="0.25">
      <c r="B3017" s="3">
        <v>46279</v>
      </c>
      <c r="C3017" s="6">
        <v>13</v>
      </c>
      <c r="D3017" s="6">
        <v>32</v>
      </c>
      <c r="E3017">
        <v>46278</v>
      </c>
      <c r="F3017" s="6">
        <v>14</v>
      </c>
      <c r="G3017" s="6">
        <v>33</v>
      </c>
      <c r="H3017">
        <v>46279</v>
      </c>
    </row>
    <row r="3018" spans="2:8" x14ac:dyDescent="0.25">
      <c r="B3018" s="3">
        <v>46280</v>
      </c>
      <c r="C3018" s="6">
        <v>14</v>
      </c>
      <c r="D3018" s="6">
        <v>32</v>
      </c>
      <c r="E3018">
        <v>46279</v>
      </c>
      <c r="F3018" s="6">
        <v>15</v>
      </c>
      <c r="G3018" s="6">
        <v>33</v>
      </c>
      <c r="H3018">
        <v>46280</v>
      </c>
    </row>
    <row r="3019" spans="2:8" x14ac:dyDescent="0.25">
      <c r="B3019" s="3">
        <v>46281</v>
      </c>
      <c r="C3019" s="6">
        <v>15</v>
      </c>
      <c r="D3019" s="6">
        <v>30</v>
      </c>
      <c r="E3019">
        <v>46280</v>
      </c>
      <c r="F3019" s="6">
        <v>16</v>
      </c>
      <c r="G3019" s="6">
        <v>33</v>
      </c>
      <c r="H3019">
        <v>46281</v>
      </c>
    </row>
    <row r="3020" spans="2:8" x14ac:dyDescent="0.25">
      <c r="B3020" s="3">
        <v>46282</v>
      </c>
      <c r="C3020" s="6">
        <v>16</v>
      </c>
      <c r="D3020" s="6">
        <v>30</v>
      </c>
      <c r="E3020">
        <v>46281</v>
      </c>
      <c r="F3020" s="6">
        <v>17</v>
      </c>
      <c r="G3020" s="6">
        <v>31</v>
      </c>
      <c r="H3020">
        <v>46282</v>
      </c>
    </row>
    <row r="3021" spans="2:8" x14ac:dyDescent="0.25">
      <c r="B3021" s="3">
        <v>46283</v>
      </c>
      <c r="C3021" s="6">
        <v>17</v>
      </c>
      <c r="D3021" s="6">
        <v>30</v>
      </c>
      <c r="E3021">
        <v>46282</v>
      </c>
      <c r="F3021" s="6">
        <v>18</v>
      </c>
      <c r="G3021" s="6">
        <v>31</v>
      </c>
      <c r="H3021">
        <v>46283</v>
      </c>
    </row>
    <row r="3022" spans="2:8" x14ac:dyDescent="0.25">
      <c r="B3022" s="3">
        <v>46284</v>
      </c>
      <c r="D3022" s="6" t="s">
        <v>290</v>
      </c>
      <c r="E3022" t="s">
        <v>290</v>
      </c>
      <c r="G3022" s="6" t="s">
        <v>290</v>
      </c>
      <c r="H3022" t="s">
        <v>290</v>
      </c>
    </row>
    <row r="3023" spans="2:8" x14ac:dyDescent="0.25">
      <c r="B3023" s="3">
        <v>46285</v>
      </c>
      <c r="D3023" s="6" t="s">
        <v>290</v>
      </c>
      <c r="E3023" t="s">
        <v>290</v>
      </c>
      <c r="G3023" s="6" t="s">
        <v>290</v>
      </c>
      <c r="H3023" t="s">
        <v>290</v>
      </c>
    </row>
    <row r="3024" spans="2:8" x14ac:dyDescent="0.25">
      <c r="B3024" s="3">
        <v>46286</v>
      </c>
      <c r="C3024" s="6">
        <v>18</v>
      </c>
      <c r="D3024" s="6">
        <v>32</v>
      </c>
      <c r="E3024">
        <v>46283</v>
      </c>
      <c r="F3024" s="6">
        <v>19</v>
      </c>
      <c r="G3024" s="6">
        <v>33</v>
      </c>
      <c r="H3024">
        <v>46284</v>
      </c>
    </row>
    <row r="3025" spans="2:8" x14ac:dyDescent="0.25">
      <c r="B3025" s="3">
        <v>46287</v>
      </c>
      <c r="C3025" s="6">
        <v>19</v>
      </c>
      <c r="D3025" s="6">
        <v>32</v>
      </c>
      <c r="E3025">
        <v>46284</v>
      </c>
      <c r="F3025" s="6">
        <v>20</v>
      </c>
      <c r="G3025" s="6">
        <v>33</v>
      </c>
      <c r="H3025">
        <v>46285</v>
      </c>
    </row>
    <row r="3026" spans="2:8" x14ac:dyDescent="0.25">
      <c r="B3026" s="3">
        <v>46288</v>
      </c>
      <c r="C3026" s="6">
        <v>20</v>
      </c>
      <c r="D3026" s="6">
        <v>30</v>
      </c>
      <c r="E3026">
        <v>46285</v>
      </c>
      <c r="F3026" s="6">
        <v>21</v>
      </c>
      <c r="G3026" s="6">
        <v>33</v>
      </c>
      <c r="H3026">
        <v>46286</v>
      </c>
    </row>
    <row r="3027" spans="2:8" x14ac:dyDescent="0.25">
      <c r="B3027" s="3">
        <v>46289</v>
      </c>
      <c r="C3027" s="6">
        <v>21</v>
      </c>
      <c r="D3027" s="6">
        <v>30</v>
      </c>
      <c r="E3027">
        <v>46286</v>
      </c>
      <c r="F3027" s="6">
        <v>1</v>
      </c>
      <c r="G3027" s="6">
        <v>31</v>
      </c>
      <c r="H3027">
        <v>46296</v>
      </c>
    </row>
    <row r="3028" spans="2:8" x14ac:dyDescent="0.25">
      <c r="B3028" s="3">
        <v>46290</v>
      </c>
      <c r="C3028" s="6">
        <v>1</v>
      </c>
      <c r="D3028" s="6">
        <v>30</v>
      </c>
      <c r="E3028">
        <v>46296</v>
      </c>
      <c r="F3028" s="6">
        <v>2</v>
      </c>
      <c r="G3028" s="6">
        <v>31</v>
      </c>
      <c r="H3028">
        <v>46297</v>
      </c>
    </row>
    <row r="3029" spans="2:8" x14ac:dyDescent="0.25">
      <c r="B3029" s="3">
        <v>46291</v>
      </c>
      <c r="D3029" s="6" t="s">
        <v>290</v>
      </c>
      <c r="E3029" t="s">
        <v>290</v>
      </c>
      <c r="G3029" s="6" t="s">
        <v>290</v>
      </c>
      <c r="H3029" t="s">
        <v>290</v>
      </c>
    </row>
    <row r="3030" spans="2:8" x14ac:dyDescent="0.25">
      <c r="B3030" s="3">
        <v>46292</v>
      </c>
      <c r="D3030" s="6" t="s">
        <v>290</v>
      </c>
      <c r="E3030" t="s">
        <v>290</v>
      </c>
      <c r="G3030" s="6" t="s">
        <v>290</v>
      </c>
      <c r="H3030" t="s">
        <v>290</v>
      </c>
    </row>
    <row r="3031" spans="2:8" x14ac:dyDescent="0.25">
      <c r="B3031" s="3">
        <v>46293</v>
      </c>
      <c r="C3031" s="6">
        <v>2</v>
      </c>
      <c r="D3031" s="6">
        <v>32</v>
      </c>
      <c r="E3031">
        <v>46297</v>
      </c>
      <c r="F3031" s="6">
        <v>3</v>
      </c>
      <c r="G3031" s="6">
        <v>33</v>
      </c>
      <c r="H3031">
        <v>46298</v>
      </c>
    </row>
    <row r="3032" spans="2:8" x14ac:dyDescent="0.25">
      <c r="B3032" s="3">
        <v>46294</v>
      </c>
      <c r="C3032" s="6">
        <v>3</v>
      </c>
      <c r="D3032" s="6">
        <v>32</v>
      </c>
      <c r="E3032">
        <v>46298</v>
      </c>
      <c r="F3032" s="6">
        <v>4</v>
      </c>
      <c r="G3032" s="6">
        <v>33</v>
      </c>
      <c r="H3032">
        <v>46299</v>
      </c>
    </row>
    <row r="3033" spans="2:8" x14ac:dyDescent="0.25">
      <c r="B3033" s="3">
        <v>46295</v>
      </c>
      <c r="C3033" s="6">
        <v>4</v>
      </c>
      <c r="D3033" s="6">
        <v>30</v>
      </c>
      <c r="E3033">
        <v>46299</v>
      </c>
      <c r="F3033" s="6">
        <v>5</v>
      </c>
      <c r="G3033" s="6">
        <v>33</v>
      </c>
      <c r="H3033">
        <v>46300</v>
      </c>
    </row>
    <row r="3034" spans="2:8" x14ac:dyDescent="0.25">
      <c r="B3034" s="3">
        <v>46296</v>
      </c>
      <c r="C3034" s="6">
        <v>5</v>
      </c>
      <c r="D3034" s="6">
        <v>30</v>
      </c>
      <c r="E3034">
        <v>46300</v>
      </c>
      <c r="F3034" s="6">
        <v>6</v>
      </c>
      <c r="G3034" s="6">
        <v>31</v>
      </c>
      <c r="H3034">
        <v>46301</v>
      </c>
    </row>
    <row r="3035" spans="2:8" x14ac:dyDescent="0.25">
      <c r="B3035" s="3">
        <v>46297</v>
      </c>
      <c r="C3035" s="6">
        <v>6</v>
      </c>
      <c r="D3035" s="6">
        <v>30</v>
      </c>
      <c r="E3035">
        <v>46301</v>
      </c>
      <c r="F3035" s="6">
        <v>7</v>
      </c>
      <c r="G3035" s="6">
        <v>31</v>
      </c>
      <c r="H3035">
        <v>46302</v>
      </c>
    </row>
    <row r="3036" spans="2:8" x14ac:dyDescent="0.25">
      <c r="B3036" s="3">
        <v>46298</v>
      </c>
      <c r="D3036" s="6" t="s">
        <v>290</v>
      </c>
      <c r="E3036" t="s">
        <v>290</v>
      </c>
      <c r="G3036" s="6" t="s">
        <v>290</v>
      </c>
      <c r="H3036" t="s">
        <v>290</v>
      </c>
    </row>
    <row r="3037" spans="2:8" x14ac:dyDescent="0.25">
      <c r="B3037" s="3">
        <v>46299</v>
      </c>
      <c r="D3037" s="6" t="s">
        <v>290</v>
      </c>
      <c r="E3037" t="s">
        <v>290</v>
      </c>
      <c r="G3037" s="6" t="s">
        <v>290</v>
      </c>
      <c r="H3037" t="s">
        <v>290</v>
      </c>
    </row>
    <row r="3038" spans="2:8" x14ac:dyDescent="0.25">
      <c r="B3038" s="3">
        <v>46300</v>
      </c>
      <c r="C3038" s="6">
        <v>7</v>
      </c>
      <c r="D3038" s="6">
        <v>32</v>
      </c>
      <c r="E3038">
        <v>46302</v>
      </c>
      <c r="F3038" s="6">
        <v>8</v>
      </c>
      <c r="G3038" s="6">
        <v>33</v>
      </c>
      <c r="H3038">
        <v>46303</v>
      </c>
    </row>
    <row r="3039" spans="2:8" x14ac:dyDescent="0.25">
      <c r="B3039" s="3">
        <v>46301</v>
      </c>
      <c r="C3039" s="6">
        <v>8</v>
      </c>
      <c r="D3039" s="6">
        <v>32</v>
      </c>
      <c r="E3039">
        <v>46303</v>
      </c>
      <c r="F3039" s="6">
        <v>9</v>
      </c>
      <c r="G3039" s="6">
        <v>33</v>
      </c>
      <c r="H3039">
        <v>46304</v>
      </c>
    </row>
    <row r="3040" spans="2:8" x14ac:dyDescent="0.25">
      <c r="B3040" s="3">
        <v>46302</v>
      </c>
      <c r="C3040" s="6">
        <v>9</v>
      </c>
      <c r="D3040" s="6">
        <v>29</v>
      </c>
      <c r="E3040">
        <v>46304</v>
      </c>
      <c r="F3040" s="6">
        <v>10</v>
      </c>
      <c r="G3040" s="6">
        <v>29</v>
      </c>
      <c r="H3040">
        <v>46305</v>
      </c>
    </row>
    <row r="3041" spans="2:8" x14ac:dyDescent="0.25">
      <c r="B3041" s="3">
        <v>46303</v>
      </c>
      <c r="C3041" s="6">
        <v>10</v>
      </c>
      <c r="D3041" s="6">
        <v>29</v>
      </c>
      <c r="E3041">
        <v>46305</v>
      </c>
      <c r="F3041" s="6">
        <v>11</v>
      </c>
      <c r="G3041" s="6">
        <v>29</v>
      </c>
      <c r="H3041">
        <v>46306</v>
      </c>
    </row>
    <row r="3042" spans="2:8" x14ac:dyDescent="0.25">
      <c r="B3042" s="3">
        <v>46304</v>
      </c>
      <c r="C3042" s="6">
        <v>11</v>
      </c>
      <c r="D3042" s="6">
        <v>29</v>
      </c>
      <c r="E3042">
        <v>46306</v>
      </c>
      <c r="F3042" s="6">
        <v>12</v>
      </c>
      <c r="G3042" s="6">
        <v>29</v>
      </c>
      <c r="H3042">
        <v>46307</v>
      </c>
    </row>
    <row r="3043" spans="2:8" x14ac:dyDescent="0.25">
      <c r="B3043" s="3">
        <v>46305</v>
      </c>
      <c r="D3043" s="6" t="s">
        <v>290</v>
      </c>
      <c r="E3043" t="s">
        <v>290</v>
      </c>
      <c r="G3043" s="6" t="s">
        <v>290</v>
      </c>
      <c r="H3043" t="s">
        <v>290</v>
      </c>
    </row>
    <row r="3044" spans="2:8" x14ac:dyDescent="0.25">
      <c r="B3044" s="3">
        <v>46306</v>
      </c>
      <c r="D3044" s="6" t="s">
        <v>290</v>
      </c>
      <c r="E3044" t="s">
        <v>290</v>
      </c>
      <c r="G3044" s="6" t="s">
        <v>290</v>
      </c>
      <c r="H3044" t="s">
        <v>290</v>
      </c>
    </row>
    <row r="3045" spans="2:8" x14ac:dyDescent="0.25">
      <c r="B3045" s="3">
        <v>46307</v>
      </c>
      <c r="C3045" s="6">
        <v>12</v>
      </c>
      <c r="D3045" s="6">
        <v>31</v>
      </c>
      <c r="E3045">
        <v>46307</v>
      </c>
      <c r="F3045" s="6">
        <v>13</v>
      </c>
      <c r="G3045" s="6">
        <v>31</v>
      </c>
      <c r="H3045">
        <v>46308</v>
      </c>
    </row>
    <row r="3046" spans="2:8" x14ac:dyDescent="0.25">
      <c r="B3046" s="3">
        <v>46308</v>
      </c>
      <c r="C3046" s="6">
        <v>13</v>
      </c>
      <c r="D3046" s="6">
        <v>29</v>
      </c>
      <c r="E3046">
        <v>46308</v>
      </c>
      <c r="F3046" s="6">
        <v>14</v>
      </c>
      <c r="G3046" s="6">
        <v>29</v>
      </c>
      <c r="H3046">
        <v>46309</v>
      </c>
    </row>
    <row r="3047" spans="2:8" x14ac:dyDescent="0.25">
      <c r="B3047" s="3">
        <v>46309</v>
      </c>
      <c r="C3047" s="6">
        <v>14</v>
      </c>
      <c r="D3047" s="6">
        <v>29</v>
      </c>
      <c r="E3047">
        <v>46309</v>
      </c>
      <c r="F3047" s="6">
        <v>15</v>
      </c>
      <c r="G3047" s="6">
        <v>29</v>
      </c>
      <c r="H3047">
        <v>46310</v>
      </c>
    </row>
    <row r="3048" spans="2:8" x14ac:dyDescent="0.25">
      <c r="B3048" s="3">
        <v>46310</v>
      </c>
      <c r="C3048" s="6">
        <v>15</v>
      </c>
      <c r="D3048" s="6">
        <v>29</v>
      </c>
      <c r="E3048">
        <v>46310</v>
      </c>
      <c r="F3048" s="6">
        <v>16</v>
      </c>
      <c r="G3048" s="6">
        <v>29</v>
      </c>
      <c r="H3048">
        <v>46311</v>
      </c>
    </row>
    <row r="3049" spans="2:8" x14ac:dyDescent="0.25">
      <c r="B3049" s="3">
        <v>46311</v>
      </c>
      <c r="C3049" s="6">
        <v>16</v>
      </c>
      <c r="D3049" s="6">
        <v>29</v>
      </c>
      <c r="E3049">
        <v>46311</v>
      </c>
      <c r="F3049" s="6">
        <v>17</v>
      </c>
      <c r="G3049" s="6">
        <v>29</v>
      </c>
      <c r="H3049">
        <v>46312</v>
      </c>
    </row>
    <row r="3050" spans="2:8" x14ac:dyDescent="0.25">
      <c r="B3050" s="3">
        <v>46312</v>
      </c>
      <c r="D3050" s="6" t="s">
        <v>290</v>
      </c>
      <c r="E3050" t="s">
        <v>290</v>
      </c>
      <c r="G3050" s="6" t="s">
        <v>290</v>
      </c>
      <c r="H3050" t="s">
        <v>290</v>
      </c>
    </row>
    <row r="3051" spans="2:8" x14ac:dyDescent="0.25">
      <c r="B3051" s="3">
        <v>46313</v>
      </c>
      <c r="D3051" s="6" t="s">
        <v>290</v>
      </c>
      <c r="E3051" t="s">
        <v>290</v>
      </c>
      <c r="G3051" s="6" t="s">
        <v>290</v>
      </c>
      <c r="H3051" t="s">
        <v>290</v>
      </c>
    </row>
    <row r="3052" spans="2:8" x14ac:dyDescent="0.25">
      <c r="B3052" s="3">
        <v>46314</v>
      </c>
      <c r="C3052" s="6">
        <v>17</v>
      </c>
      <c r="D3052" s="6">
        <v>31</v>
      </c>
      <c r="E3052">
        <v>46312</v>
      </c>
      <c r="F3052" s="6">
        <v>18</v>
      </c>
      <c r="G3052" s="6">
        <v>31</v>
      </c>
      <c r="H3052">
        <v>46313</v>
      </c>
    </row>
    <row r="3053" spans="2:8" x14ac:dyDescent="0.25">
      <c r="B3053" s="3">
        <v>46315</v>
      </c>
      <c r="C3053" s="6">
        <v>18</v>
      </c>
      <c r="D3053" s="6">
        <v>29</v>
      </c>
      <c r="E3053">
        <v>46313</v>
      </c>
      <c r="F3053" s="6">
        <v>19</v>
      </c>
      <c r="G3053" s="6">
        <v>29</v>
      </c>
      <c r="H3053">
        <v>46314</v>
      </c>
    </row>
    <row r="3054" spans="2:8" x14ac:dyDescent="0.25">
      <c r="B3054" s="3">
        <v>46316</v>
      </c>
      <c r="C3054" s="6">
        <v>19</v>
      </c>
      <c r="D3054" s="6">
        <v>29</v>
      </c>
      <c r="E3054">
        <v>46314</v>
      </c>
      <c r="F3054" s="6">
        <v>20</v>
      </c>
      <c r="G3054" s="6">
        <v>29</v>
      </c>
      <c r="H3054">
        <v>46315</v>
      </c>
    </row>
    <row r="3055" spans="2:8" x14ac:dyDescent="0.25">
      <c r="B3055" s="3">
        <v>46317</v>
      </c>
      <c r="C3055" s="6">
        <v>20</v>
      </c>
      <c r="D3055" s="6">
        <v>29</v>
      </c>
      <c r="E3055">
        <v>46315</v>
      </c>
      <c r="F3055" s="6">
        <v>21</v>
      </c>
      <c r="G3055" s="6">
        <v>29</v>
      </c>
      <c r="H3055">
        <v>46316</v>
      </c>
    </row>
    <row r="3056" spans="2:8" x14ac:dyDescent="0.25">
      <c r="B3056" s="3">
        <v>46318</v>
      </c>
      <c r="C3056" s="6">
        <v>21</v>
      </c>
      <c r="D3056" s="6">
        <v>29</v>
      </c>
      <c r="E3056">
        <v>46316</v>
      </c>
      <c r="F3056" s="6">
        <v>1</v>
      </c>
      <c r="G3056" s="6">
        <v>29</v>
      </c>
      <c r="H3056">
        <v>46327</v>
      </c>
    </row>
    <row r="3057" spans="2:8" x14ac:dyDescent="0.25">
      <c r="B3057" s="3">
        <v>46319</v>
      </c>
      <c r="D3057" s="6" t="s">
        <v>290</v>
      </c>
      <c r="E3057" t="s">
        <v>290</v>
      </c>
      <c r="G3057" s="6" t="s">
        <v>290</v>
      </c>
      <c r="H3057" t="s">
        <v>290</v>
      </c>
    </row>
    <row r="3058" spans="2:8" x14ac:dyDescent="0.25">
      <c r="B3058" s="3">
        <v>46320</v>
      </c>
      <c r="D3058" s="6" t="s">
        <v>290</v>
      </c>
      <c r="E3058" t="s">
        <v>290</v>
      </c>
      <c r="G3058" s="6" t="s">
        <v>290</v>
      </c>
      <c r="H3058" t="s">
        <v>290</v>
      </c>
    </row>
    <row r="3059" spans="2:8" x14ac:dyDescent="0.25">
      <c r="B3059" s="3">
        <v>46321</v>
      </c>
      <c r="C3059" s="6">
        <v>1</v>
      </c>
      <c r="D3059" s="6">
        <v>31</v>
      </c>
      <c r="E3059">
        <v>46327</v>
      </c>
      <c r="F3059" s="6">
        <v>2</v>
      </c>
      <c r="G3059" s="6">
        <v>31</v>
      </c>
      <c r="H3059">
        <v>46328</v>
      </c>
    </row>
    <row r="3060" spans="2:8" x14ac:dyDescent="0.25">
      <c r="B3060" s="3">
        <v>46322</v>
      </c>
      <c r="C3060" s="6">
        <v>2</v>
      </c>
      <c r="D3060" s="6">
        <v>29</v>
      </c>
      <c r="E3060">
        <v>46328</v>
      </c>
      <c r="F3060" s="6">
        <v>3</v>
      </c>
      <c r="G3060" s="6">
        <v>29</v>
      </c>
      <c r="H3060">
        <v>46329</v>
      </c>
    </row>
    <row r="3061" spans="2:8" x14ac:dyDescent="0.25">
      <c r="B3061" s="3">
        <v>46323</v>
      </c>
      <c r="C3061" s="6">
        <v>3</v>
      </c>
      <c r="D3061" s="6">
        <v>29</v>
      </c>
      <c r="E3061">
        <v>46329</v>
      </c>
      <c r="F3061" s="6">
        <v>4</v>
      </c>
      <c r="G3061" s="6">
        <v>29</v>
      </c>
      <c r="H3061">
        <v>46330</v>
      </c>
    </row>
    <row r="3062" spans="2:8" x14ac:dyDescent="0.25">
      <c r="B3062" s="3">
        <v>46324</v>
      </c>
      <c r="C3062" s="6">
        <v>4</v>
      </c>
      <c r="D3062" s="6">
        <v>29</v>
      </c>
      <c r="E3062">
        <v>46330</v>
      </c>
      <c r="G3062" s="6" t="s">
        <v>290</v>
      </c>
      <c r="H3062" t="s">
        <v>290</v>
      </c>
    </row>
    <row r="3063" spans="2:8" x14ac:dyDescent="0.25">
      <c r="B3063" s="3">
        <v>46325</v>
      </c>
      <c r="C3063" s="6">
        <v>5</v>
      </c>
      <c r="D3063" s="6">
        <v>29</v>
      </c>
      <c r="E3063">
        <v>46331</v>
      </c>
      <c r="F3063" s="6">
        <v>5</v>
      </c>
      <c r="G3063" s="6">
        <v>30</v>
      </c>
      <c r="H3063">
        <v>46331</v>
      </c>
    </row>
    <row r="3064" spans="2:8" x14ac:dyDescent="0.25">
      <c r="B3064" s="3">
        <v>46326</v>
      </c>
      <c r="D3064" s="6" t="s">
        <v>290</v>
      </c>
      <c r="E3064" t="s">
        <v>290</v>
      </c>
      <c r="G3064" s="6" t="s">
        <v>290</v>
      </c>
      <c r="H3064" t="s">
        <v>290</v>
      </c>
    </row>
    <row r="3065" spans="2:8" x14ac:dyDescent="0.25">
      <c r="B3065" s="3">
        <v>46327</v>
      </c>
      <c r="D3065" s="6" t="s">
        <v>290</v>
      </c>
      <c r="E3065" t="s">
        <v>290</v>
      </c>
      <c r="G3065" s="6" t="s">
        <v>290</v>
      </c>
      <c r="H3065" t="s">
        <v>290</v>
      </c>
    </row>
    <row r="3066" spans="2:8" x14ac:dyDescent="0.25">
      <c r="B3066" s="3">
        <v>46328</v>
      </c>
      <c r="C3066" s="6">
        <v>6</v>
      </c>
      <c r="D3066" s="6">
        <v>31</v>
      </c>
      <c r="E3066">
        <v>46332</v>
      </c>
      <c r="F3066" s="6">
        <v>6</v>
      </c>
      <c r="G3066" s="6">
        <v>32</v>
      </c>
      <c r="H3066">
        <v>46332</v>
      </c>
    </row>
    <row r="3067" spans="2:8" x14ac:dyDescent="0.25">
      <c r="B3067" s="3">
        <v>46329</v>
      </c>
      <c r="C3067" s="6">
        <v>7</v>
      </c>
      <c r="D3067" s="6">
        <v>29</v>
      </c>
      <c r="E3067">
        <v>46333</v>
      </c>
      <c r="F3067" s="6">
        <v>7</v>
      </c>
      <c r="G3067" s="6">
        <v>32</v>
      </c>
      <c r="H3067">
        <v>46333</v>
      </c>
    </row>
    <row r="3068" spans="2:8" x14ac:dyDescent="0.25">
      <c r="B3068" s="3">
        <v>46330</v>
      </c>
      <c r="C3068" s="6">
        <v>8</v>
      </c>
      <c r="D3068" s="6">
        <v>29</v>
      </c>
      <c r="E3068">
        <v>46334</v>
      </c>
      <c r="F3068" s="6">
        <v>8</v>
      </c>
      <c r="G3068" s="6">
        <v>30</v>
      </c>
      <c r="H3068">
        <v>46334</v>
      </c>
    </row>
    <row r="3069" spans="2:8" x14ac:dyDescent="0.25">
      <c r="B3069" s="3">
        <v>46331</v>
      </c>
      <c r="C3069" s="6">
        <v>9</v>
      </c>
      <c r="D3069" s="6">
        <v>29</v>
      </c>
      <c r="E3069">
        <v>46335</v>
      </c>
      <c r="F3069" s="6">
        <v>9</v>
      </c>
      <c r="G3069" s="6">
        <v>30</v>
      </c>
      <c r="H3069">
        <v>46335</v>
      </c>
    </row>
    <row r="3070" spans="2:8" x14ac:dyDescent="0.25">
      <c r="B3070" s="3">
        <v>46332</v>
      </c>
      <c r="C3070" s="6">
        <v>10</v>
      </c>
      <c r="D3070" s="6">
        <v>29</v>
      </c>
      <c r="E3070">
        <v>46336</v>
      </c>
      <c r="F3070" s="6">
        <v>10</v>
      </c>
      <c r="G3070" s="6">
        <v>30</v>
      </c>
      <c r="H3070">
        <v>46336</v>
      </c>
    </row>
    <row r="3071" spans="2:8" x14ac:dyDescent="0.25">
      <c r="B3071" s="3">
        <v>46333</v>
      </c>
      <c r="D3071" s="6" t="s">
        <v>290</v>
      </c>
      <c r="E3071" t="s">
        <v>290</v>
      </c>
      <c r="F3071" s="6">
        <v>11</v>
      </c>
      <c r="G3071" s="6">
        <v>30</v>
      </c>
      <c r="H3071">
        <v>46337</v>
      </c>
    </row>
    <row r="3072" spans="2:8" x14ac:dyDescent="0.25">
      <c r="B3072" s="3">
        <v>46334</v>
      </c>
      <c r="D3072" s="6" t="s">
        <v>290</v>
      </c>
      <c r="E3072" t="s">
        <v>290</v>
      </c>
      <c r="G3072" s="6" t="s">
        <v>290</v>
      </c>
      <c r="H3072" t="s">
        <v>290</v>
      </c>
    </row>
    <row r="3073" spans="2:8" x14ac:dyDescent="0.25">
      <c r="B3073" s="3">
        <v>46335</v>
      </c>
      <c r="C3073" s="6">
        <v>11</v>
      </c>
      <c r="D3073" s="6">
        <v>31</v>
      </c>
      <c r="E3073">
        <v>46337</v>
      </c>
      <c r="F3073" s="6">
        <v>12</v>
      </c>
      <c r="G3073" s="6">
        <v>31</v>
      </c>
      <c r="H3073">
        <v>46338</v>
      </c>
    </row>
    <row r="3074" spans="2:8" x14ac:dyDescent="0.25">
      <c r="B3074" s="3">
        <v>46336</v>
      </c>
      <c r="C3074" s="6">
        <v>12</v>
      </c>
      <c r="D3074" s="6">
        <v>29</v>
      </c>
      <c r="E3074">
        <v>46338</v>
      </c>
      <c r="F3074" s="6">
        <v>13</v>
      </c>
      <c r="G3074" s="6">
        <v>29</v>
      </c>
      <c r="H3074">
        <v>46339</v>
      </c>
    </row>
    <row r="3075" spans="2:8" x14ac:dyDescent="0.25">
      <c r="B3075" s="3">
        <v>46337</v>
      </c>
      <c r="C3075" s="6">
        <v>13</v>
      </c>
      <c r="D3075" s="6">
        <v>29</v>
      </c>
      <c r="E3075">
        <v>46339</v>
      </c>
      <c r="F3075" s="6">
        <v>14</v>
      </c>
      <c r="G3075" s="6">
        <v>29</v>
      </c>
      <c r="H3075">
        <v>46340</v>
      </c>
    </row>
    <row r="3076" spans="2:8" x14ac:dyDescent="0.25">
      <c r="B3076" s="3">
        <v>46338</v>
      </c>
      <c r="C3076" s="6">
        <v>14</v>
      </c>
      <c r="D3076" s="6">
        <v>29</v>
      </c>
      <c r="E3076">
        <v>46340</v>
      </c>
      <c r="F3076" s="6">
        <v>15</v>
      </c>
      <c r="G3076" s="6">
        <v>29</v>
      </c>
      <c r="H3076">
        <v>46341</v>
      </c>
    </row>
    <row r="3077" spans="2:8" x14ac:dyDescent="0.25">
      <c r="B3077" s="3">
        <v>46339</v>
      </c>
      <c r="C3077" s="6">
        <v>15</v>
      </c>
      <c r="D3077" s="6">
        <v>29</v>
      </c>
      <c r="E3077">
        <v>46341</v>
      </c>
      <c r="F3077" s="6">
        <v>16</v>
      </c>
      <c r="G3077" s="6">
        <v>29</v>
      </c>
      <c r="H3077">
        <v>46342</v>
      </c>
    </row>
    <row r="3078" spans="2:8" x14ac:dyDescent="0.25">
      <c r="B3078" s="3">
        <v>46340</v>
      </c>
      <c r="D3078" s="6" t="s">
        <v>290</v>
      </c>
      <c r="E3078" t="s">
        <v>290</v>
      </c>
      <c r="G3078" s="6" t="s">
        <v>290</v>
      </c>
      <c r="H3078" t="s">
        <v>290</v>
      </c>
    </row>
    <row r="3079" spans="2:8" x14ac:dyDescent="0.25">
      <c r="B3079" s="3">
        <v>46341</v>
      </c>
      <c r="D3079" s="6" t="s">
        <v>290</v>
      </c>
      <c r="E3079" t="s">
        <v>290</v>
      </c>
      <c r="G3079" s="6" t="s">
        <v>290</v>
      </c>
      <c r="H3079" t="s">
        <v>290</v>
      </c>
    </row>
    <row r="3080" spans="2:8" x14ac:dyDescent="0.25">
      <c r="B3080" s="3">
        <v>46342</v>
      </c>
      <c r="C3080" s="6">
        <v>16</v>
      </c>
      <c r="D3080" s="6">
        <v>31</v>
      </c>
      <c r="E3080">
        <v>46342</v>
      </c>
      <c r="F3080" s="6">
        <v>17</v>
      </c>
      <c r="G3080" s="6">
        <v>31</v>
      </c>
      <c r="H3080">
        <v>46343</v>
      </c>
    </row>
    <row r="3081" spans="2:8" x14ac:dyDescent="0.25">
      <c r="B3081" s="3">
        <v>46343</v>
      </c>
      <c r="C3081" s="6">
        <v>17</v>
      </c>
      <c r="D3081" s="6">
        <v>29</v>
      </c>
      <c r="E3081">
        <v>46343</v>
      </c>
      <c r="F3081" s="6">
        <v>18</v>
      </c>
      <c r="G3081" s="6">
        <v>29</v>
      </c>
      <c r="H3081">
        <v>46344</v>
      </c>
    </row>
    <row r="3082" spans="2:8" x14ac:dyDescent="0.25">
      <c r="B3082" s="3">
        <v>46344</v>
      </c>
      <c r="C3082" s="6">
        <v>18</v>
      </c>
      <c r="D3082" s="6">
        <v>29</v>
      </c>
      <c r="E3082">
        <v>46344</v>
      </c>
      <c r="F3082" s="6">
        <v>19</v>
      </c>
      <c r="G3082" s="6">
        <v>29</v>
      </c>
      <c r="H3082">
        <v>46345</v>
      </c>
    </row>
    <row r="3083" spans="2:8" x14ac:dyDescent="0.25">
      <c r="B3083" s="3">
        <v>46345</v>
      </c>
      <c r="C3083" s="6">
        <v>19</v>
      </c>
      <c r="D3083" s="6">
        <v>29</v>
      </c>
      <c r="E3083">
        <v>46345</v>
      </c>
      <c r="F3083" s="6">
        <v>20</v>
      </c>
      <c r="G3083" s="6">
        <v>29</v>
      </c>
      <c r="H3083">
        <v>46346</v>
      </c>
    </row>
    <row r="3084" spans="2:8" x14ac:dyDescent="0.25">
      <c r="B3084" s="3">
        <v>46346</v>
      </c>
      <c r="C3084" s="6">
        <v>20</v>
      </c>
      <c r="D3084" s="6">
        <v>29</v>
      </c>
      <c r="E3084">
        <v>46346</v>
      </c>
      <c r="F3084" s="6">
        <v>21</v>
      </c>
      <c r="G3084" s="6">
        <v>29</v>
      </c>
      <c r="H3084">
        <v>46347</v>
      </c>
    </row>
    <row r="3085" spans="2:8" x14ac:dyDescent="0.25">
      <c r="B3085" s="3">
        <v>46347</v>
      </c>
      <c r="D3085" s="6" t="s">
        <v>290</v>
      </c>
      <c r="E3085" t="s">
        <v>290</v>
      </c>
      <c r="G3085" s="6" t="s">
        <v>290</v>
      </c>
      <c r="H3085" t="s">
        <v>290</v>
      </c>
    </row>
    <row r="3086" spans="2:8" x14ac:dyDescent="0.25">
      <c r="B3086" s="3">
        <v>46348</v>
      </c>
      <c r="D3086" s="6" t="s">
        <v>290</v>
      </c>
      <c r="E3086" t="s">
        <v>290</v>
      </c>
      <c r="G3086" s="6" t="s">
        <v>290</v>
      </c>
      <c r="H3086" t="s">
        <v>290</v>
      </c>
    </row>
    <row r="3087" spans="2:8" x14ac:dyDescent="0.25">
      <c r="B3087" s="3">
        <v>46349</v>
      </c>
      <c r="C3087" s="6">
        <v>21</v>
      </c>
      <c r="D3087" s="6">
        <v>31</v>
      </c>
      <c r="E3087">
        <v>46347</v>
      </c>
      <c r="F3087" s="6">
        <v>1</v>
      </c>
      <c r="G3087" s="6">
        <v>31</v>
      </c>
      <c r="H3087">
        <v>46357</v>
      </c>
    </row>
    <row r="3088" spans="2:8" x14ac:dyDescent="0.25">
      <c r="B3088" s="3">
        <v>46350</v>
      </c>
      <c r="C3088" s="6">
        <v>1</v>
      </c>
      <c r="D3088" s="6">
        <v>29</v>
      </c>
      <c r="E3088">
        <v>46357</v>
      </c>
      <c r="F3088" s="6">
        <v>2</v>
      </c>
      <c r="G3088" s="6">
        <v>29</v>
      </c>
      <c r="H3088">
        <v>46358</v>
      </c>
    </row>
    <row r="3089" spans="2:8" x14ac:dyDescent="0.25">
      <c r="B3089" s="3">
        <v>46351</v>
      </c>
      <c r="C3089" s="6">
        <v>2</v>
      </c>
      <c r="D3089" s="6">
        <v>29</v>
      </c>
      <c r="E3089">
        <v>46358</v>
      </c>
      <c r="F3089" s="6">
        <v>3</v>
      </c>
      <c r="G3089" s="6">
        <v>29</v>
      </c>
      <c r="H3089">
        <v>46359</v>
      </c>
    </row>
    <row r="3090" spans="2:8" x14ac:dyDescent="0.25">
      <c r="B3090" s="3">
        <v>46352</v>
      </c>
      <c r="D3090" s="6" t="s">
        <v>290</v>
      </c>
      <c r="E3090" t="s">
        <v>290</v>
      </c>
      <c r="G3090" s="6" t="s">
        <v>290</v>
      </c>
      <c r="H3090" t="s">
        <v>290</v>
      </c>
    </row>
    <row r="3091" spans="2:8" x14ac:dyDescent="0.25">
      <c r="B3091" s="3">
        <v>46353</v>
      </c>
      <c r="D3091" s="6" t="s">
        <v>290</v>
      </c>
      <c r="E3091" t="s">
        <v>290</v>
      </c>
      <c r="G3091" s="6" t="s">
        <v>290</v>
      </c>
      <c r="H3091" t="s">
        <v>290</v>
      </c>
    </row>
    <row r="3092" spans="2:8" x14ac:dyDescent="0.25">
      <c r="B3092" s="3">
        <v>46354</v>
      </c>
      <c r="D3092" s="6" t="s">
        <v>290</v>
      </c>
      <c r="E3092" t="s">
        <v>290</v>
      </c>
      <c r="G3092" s="6" t="s">
        <v>290</v>
      </c>
      <c r="H3092" t="s">
        <v>290</v>
      </c>
    </row>
    <row r="3093" spans="2:8" x14ac:dyDescent="0.25">
      <c r="B3093" s="3">
        <v>46355</v>
      </c>
      <c r="D3093" s="6" t="s">
        <v>290</v>
      </c>
      <c r="E3093" t="s">
        <v>290</v>
      </c>
      <c r="G3093" s="6" t="s">
        <v>290</v>
      </c>
      <c r="H3093" t="s">
        <v>290</v>
      </c>
    </row>
    <row r="3094" spans="2:8" x14ac:dyDescent="0.25">
      <c r="B3094" s="3">
        <v>46356</v>
      </c>
      <c r="C3094" s="6">
        <v>3</v>
      </c>
      <c r="D3094" s="6">
        <v>33</v>
      </c>
      <c r="E3094">
        <v>46359</v>
      </c>
      <c r="F3094" s="6">
        <v>4</v>
      </c>
      <c r="G3094" s="6">
        <v>33</v>
      </c>
      <c r="H3094">
        <v>46360</v>
      </c>
    </row>
    <row r="3095" spans="2:8" x14ac:dyDescent="0.25">
      <c r="B3095" s="3">
        <v>46357</v>
      </c>
      <c r="C3095" s="6">
        <v>4</v>
      </c>
      <c r="D3095" s="6">
        <v>33</v>
      </c>
      <c r="E3095">
        <v>46360</v>
      </c>
      <c r="F3095" s="6">
        <v>5</v>
      </c>
      <c r="G3095" s="6">
        <v>32</v>
      </c>
      <c r="H3095">
        <v>46361</v>
      </c>
    </row>
    <row r="3096" spans="2:8" x14ac:dyDescent="0.25">
      <c r="B3096" s="3">
        <v>46358</v>
      </c>
      <c r="C3096" s="6">
        <v>5</v>
      </c>
      <c r="D3096" s="6">
        <v>33</v>
      </c>
      <c r="E3096">
        <v>46361</v>
      </c>
      <c r="F3096" s="6">
        <v>6</v>
      </c>
      <c r="G3096" s="6">
        <v>30</v>
      </c>
      <c r="H3096">
        <v>46362</v>
      </c>
    </row>
    <row r="3097" spans="2:8" x14ac:dyDescent="0.25">
      <c r="B3097" s="3">
        <v>46359</v>
      </c>
      <c r="C3097" s="6">
        <v>6</v>
      </c>
      <c r="D3097" s="6">
        <v>31</v>
      </c>
      <c r="E3097">
        <v>46362</v>
      </c>
      <c r="F3097" s="6">
        <v>7</v>
      </c>
      <c r="G3097" s="6">
        <v>30</v>
      </c>
      <c r="H3097">
        <v>46363</v>
      </c>
    </row>
    <row r="3098" spans="2:8" x14ac:dyDescent="0.25">
      <c r="B3098" s="3">
        <v>46360</v>
      </c>
      <c r="C3098" s="6">
        <v>7</v>
      </c>
      <c r="D3098" s="6">
        <v>31</v>
      </c>
      <c r="E3098">
        <v>46363</v>
      </c>
      <c r="F3098" s="6">
        <v>8</v>
      </c>
      <c r="G3098" s="6">
        <v>30</v>
      </c>
      <c r="H3098">
        <v>46364</v>
      </c>
    </row>
    <row r="3099" spans="2:8" x14ac:dyDescent="0.25">
      <c r="B3099" s="3">
        <v>46361</v>
      </c>
      <c r="D3099" s="6" t="s">
        <v>290</v>
      </c>
      <c r="E3099" t="s">
        <v>290</v>
      </c>
      <c r="F3099" s="6">
        <v>9</v>
      </c>
      <c r="G3099" s="6">
        <v>30</v>
      </c>
      <c r="H3099">
        <v>46365</v>
      </c>
    </row>
    <row r="3100" spans="2:8" x14ac:dyDescent="0.25">
      <c r="B3100" s="3">
        <v>46362</v>
      </c>
      <c r="D3100" s="6" t="s">
        <v>290</v>
      </c>
      <c r="E3100" t="s">
        <v>290</v>
      </c>
      <c r="G3100" s="6" t="s">
        <v>290</v>
      </c>
      <c r="H3100" t="s">
        <v>290</v>
      </c>
    </row>
    <row r="3101" spans="2:8" x14ac:dyDescent="0.25">
      <c r="B3101" s="3">
        <v>46363</v>
      </c>
      <c r="C3101" s="6">
        <v>8</v>
      </c>
      <c r="D3101" s="6">
        <v>33</v>
      </c>
      <c r="E3101">
        <v>46364</v>
      </c>
      <c r="F3101" s="6">
        <v>10</v>
      </c>
      <c r="G3101" s="6">
        <v>31</v>
      </c>
      <c r="H3101">
        <v>46366</v>
      </c>
    </row>
    <row r="3102" spans="2:8" x14ac:dyDescent="0.25">
      <c r="B3102" s="3">
        <v>46364</v>
      </c>
      <c r="C3102" s="6">
        <v>9</v>
      </c>
      <c r="D3102" s="6">
        <v>33</v>
      </c>
      <c r="E3102">
        <v>46365</v>
      </c>
      <c r="F3102" s="6">
        <v>11</v>
      </c>
      <c r="G3102" s="6">
        <v>31</v>
      </c>
      <c r="H3102">
        <v>46367</v>
      </c>
    </row>
    <row r="3103" spans="2:8" x14ac:dyDescent="0.25">
      <c r="B3103" s="3">
        <v>46365</v>
      </c>
      <c r="C3103" s="6">
        <v>10</v>
      </c>
      <c r="D3103" s="6">
        <v>33</v>
      </c>
      <c r="E3103">
        <v>46366</v>
      </c>
      <c r="F3103" s="6">
        <v>12</v>
      </c>
      <c r="G3103" s="6">
        <v>30</v>
      </c>
      <c r="H3103">
        <v>46368</v>
      </c>
    </row>
    <row r="3104" spans="2:8" x14ac:dyDescent="0.25">
      <c r="B3104" s="3">
        <v>46366</v>
      </c>
      <c r="C3104" s="6">
        <v>11</v>
      </c>
      <c r="D3104" s="6">
        <v>31</v>
      </c>
      <c r="E3104">
        <v>46367</v>
      </c>
      <c r="F3104" s="6">
        <v>13</v>
      </c>
      <c r="G3104" s="6">
        <v>30</v>
      </c>
      <c r="H3104">
        <v>46369</v>
      </c>
    </row>
    <row r="3105" spans="2:8" x14ac:dyDescent="0.25">
      <c r="B3105" s="3">
        <v>46367</v>
      </c>
      <c r="C3105" s="6">
        <v>12</v>
      </c>
      <c r="D3105" s="6">
        <v>31</v>
      </c>
      <c r="E3105">
        <v>46368</v>
      </c>
      <c r="F3105" s="6">
        <v>14</v>
      </c>
      <c r="G3105" s="6">
        <v>30</v>
      </c>
      <c r="H3105">
        <v>46370</v>
      </c>
    </row>
    <row r="3106" spans="2:8" x14ac:dyDescent="0.25">
      <c r="B3106" s="3">
        <v>46368</v>
      </c>
      <c r="D3106" s="6" t="s">
        <v>290</v>
      </c>
      <c r="E3106" t="s">
        <v>290</v>
      </c>
      <c r="G3106" s="6" t="s">
        <v>290</v>
      </c>
      <c r="H3106" t="s">
        <v>290</v>
      </c>
    </row>
    <row r="3107" spans="2:8" x14ac:dyDescent="0.25">
      <c r="B3107" s="3">
        <v>46369</v>
      </c>
      <c r="D3107" s="6" t="s">
        <v>290</v>
      </c>
      <c r="E3107" t="s">
        <v>290</v>
      </c>
      <c r="G3107" s="6" t="s">
        <v>290</v>
      </c>
      <c r="H3107" t="s">
        <v>290</v>
      </c>
    </row>
    <row r="3108" spans="2:8" x14ac:dyDescent="0.25">
      <c r="B3108" s="3">
        <v>46370</v>
      </c>
      <c r="C3108" s="6">
        <v>13</v>
      </c>
      <c r="D3108" s="6">
        <v>33</v>
      </c>
      <c r="E3108">
        <v>46369</v>
      </c>
      <c r="F3108" s="6">
        <v>15</v>
      </c>
      <c r="G3108" s="6">
        <v>32</v>
      </c>
      <c r="H3108">
        <v>46371</v>
      </c>
    </row>
    <row r="3109" spans="2:8" x14ac:dyDescent="0.25">
      <c r="B3109" s="3">
        <v>46371</v>
      </c>
      <c r="C3109" s="6">
        <v>14</v>
      </c>
      <c r="D3109" s="6">
        <v>33</v>
      </c>
      <c r="E3109">
        <v>46370</v>
      </c>
      <c r="F3109" s="6">
        <v>16</v>
      </c>
      <c r="G3109" s="6">
        <v>32</v>
      </c>
      <c r="H3109">
        <v>46372</v>
      </c>
    </row>
    <row r="3110" spans="2:8" x14ac:dyDescent="0.25">
      <c r="B3110" s="3">
        <v>46372</v>
      </c>
      <c r="C3110" s="6">
        <v>15</v>
      </c>
      <c r="D3110" s="6">
        <v>33</v>
      </c>
      <c r="E3110">
        <v>46371</v>
      </c>
      <c r="F3110" s="6">
        <v>17</v>
      </c>
      <c r="G3110" s="6">
        <v>30</v>
      </c>
      <c r="H3110">
        <v>46373</v>
      </c>
    </row>
    <row r="3111" spans="2:8" x14ac:dyDescent="0.25">
      <c r="B3111" s="3">
        <v>46373</v>
      </c>
      <c r="C3111" s="6">
        <v>16</v>
      </c>
      <c r="D3111" s="6">
        <v>31</v>
      </c>
      <c r="E3111">
        <v>46372</v>
      </c>
      <c r="F3111" s="6">
        <v>18</v>
      </c>
      <c r="G3111" s="6">
        <v>30</v>
      </c>
      <c r="H3111">
        <v>46374</v>
      </c>
    </row>
    <row r="3112" spans="2:8" x14ac:dyDescent="0.25">
      <c r="B3112" s="3">
        <v>46374</v>
      </c>
      <c r="C3112" s="6">
        <v>17</v>
      </c>
      <c r="D3112" s="6">
        <v>31</v>
      </c>
      <c r="E3112">
        <v>46373</v>
      </c>
      <c r="F3112" s="6">
        <v>19</v>
      </c>
      <c r="G3112" s="6">
        <v>30</v>
      </c>
      <c r="H3112">
        <v>46375</v>
      </c>
    </row>
    <row r="3113" spans="2:8" x14ac:dyDescent="0.25">
      <c r="B3113" s="3">
        <v>46375</v>
      </c>
      <c r="D3113" s="6" t="s">
        <v>290</v>
      </c>
      <c r="E3113" t="s">
        <v>290</v>
      </c>
      <c r="F3113" s="6">
        <v>20</v>
      </c>
      <c r="G3113" s="6">
        <v>30</v>
      </c>
      <c r="H3113">
        <v>46376</v>
      </c>
    </row>
    <row r="3114" spans="2:8" x14ac:dyDescent="0.25">
      <c r="B3114" s="3">
        <v>46376</v>
      </c>
      <c r="D3114" s="6" t="s">
        <v>290</v>
      </c>
      <c r="E3114" t="s">
        <v>290</v>
      </c>
      <c r="G3114" s="6" t="s">
        <v>290</v>
      </c>
      <c r="H3114" t="s">
        <v>290</v>
      </c>
    </row>
    <row r="3115" spans="2:8" x14ac:dyDescent="0.25">
      <c r="B3115" s="3">
        <v>46377</v>
      </c>
      <c r="C3115" s="6">
        <v>18</v>
      </c>
      <c r="D3115" s="6">
        <v>33</v>
      </c>
      <c r="E3115">
        <v>46374</v>
      </c>
      <c r="F3115" s="6">
        <v>21</v>
      </c>
      <c r="G3115" s="6">
        <v>31</v>
      </c>
      <c r="H3115">
        <v>46377</v>
      </c>
    </row>
    <row r="3116" spans="2:8" x14ac:dyDescent="0.25">
      <c r="B3116" s="3">
        <v>46378</v>
      </c>
      <c r="C3116" s="6">
        <v>19</v>
      </c>
      <c r="D3116" s="6">
        <v>33</v>
      </c>
      <c r="E3116">
        <v>46375</v>
      </c>
      <c r="G3116" s="6" t="s">
        <v>290</v>
      </c>
      <c r="H3116" t="s">
        <v>290</v>
      </c>
    </row>
    <row r="3117" spans="2:8" x14ac:dyDescent="0.25">
      <c r="B3117" s="3">
        <v>46379</v>
      </c>
      <c r="C3117" s="6">
        <v>20</v>
      </c>
      <c r="D3117" s="6">
        <v>33</v>
      </c>
      <c r="E3117">
        <v>46376</v>
      </c>
      <c r="G3117" s="6" t="s">
        <v>290</v>
      </c>
      <c r="H3117" t="s">
        <v>290</v>
      </c>
    </row>
    <row r="3118" spans="2:8" x14ac:dyDescent="0.25">
      <c r="B3118" s="3">
        <v>46380</v>
      </c>
      <c r="D3118" s="6" t="s">
        <v>290</v>
      </c>
      <c r="E3118" t="s">
        <v>290</v>
      </c>
      <c r="G3118" s="6" t="s">
        <v>290</v>
      </c>
      <c r="H3118" t="s">
        <v>290</v>
      </c>
    </row>
    <row r="3119" spans="2:8" x14ac:dyDescent="0.25">
      <c r="B3119" s="3">
        <v>46381</v>
      </c>
      <c r="D3119" s="6" t="s">
        <v>290</v>
      </c>
      <c r="E3119" t="s">
        <v>290</v>
      </c>
      <c r="G3119" s="6" t="s">
        <v>290</v>
      </c>
      <c r="H3119" t="s">
        <v>290</v>
      </c>
    </row>
    <row r="3120" spans="2:8" x14ac:dyDescent="0.25">
      <c r="B3120" s="3">
        <v>46382</v>
      </c>
      <c r="D3120" s="6" t="s">
        <v>290</v>
      </c>
      <c r="E3120" t="s">
        <v>290</v>
      </c>
      <c r="G3120" s="6" t="s">
        <v>290</v>
      </c>
      <c r="H3120" t="s">
        <v>290</v>
      </c>
    </row>
    <row r="3121" spans="2:8" x14ac:dyDescent="0.25">
      <c r="B3121" s="3">
        <v>46383</v>
      </c>
      <c r="D3121" s="6" t="s">
        <v>290</v>
      </c>
      <c r="E3121" t="s">
        <v>290</v>
      </c>
      <c r="G3121" s="6" t="s">
        <v>290</v>
      </c>
      <c r="H3121" t="s">
        <v>290</v>
      </c>
    </row>
    <row r="3122" spans="2:8" x14ac:dyDescent="0.25">
      <c r="B3122" s="3">
        <v>46384</v>
      </c>
      <c r="C3122" s="6">
        <v>21</v>
      </c>
      <c r="D3122" s="6">
        <v>35</v>
      </c>
      <c r="E3122">
        <v>46377</v>
      </c>
      <c r="G3122" s="6" t="s">
        <v>290</v>
      </c>
      <c r="H3122" t="s">
        <v>290</v>
      </c>
    </row>
  </sheetData>
  <mergeCells count="2">
    <mergeCell ref="C7:E7"/>
    <mergeCell ref="F7:H7"/>
  </mergeCells>
  <pageMargins left="0.7" right="0.7" top="0.75" bottom="0.75" header="0.3" footer="0.3"/>
  <pageSetup orientation="portrait" horizontalDpi="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4423F8463B6694196996AAD46E44D04" ma:contentTypeVersion="15" ma:contentTypeDescription="Create a new document." ma:contentTypeScope="" ma:versionID="8270c9fad8cb838b2c376b3615e365a1">
  <xsd:schema xmlns:xsd="http://www.w3.org/2001/XMLSchema" xmlns:xs="http://www.w3.org/2001/XMLSchema" xmlns:p="http://schemas.microsoft.com/office/2006/metadata/properties" xmlns:ns2="f14b22e3-f542-48c9-9a6c-bc2dcf23a7af" xmlns:ns3="e9095295-d158-451d-bd8b-0166fe21c553" targetNamespace="http://schemas.microsoft.com/office/2006/metadata/properties" ma:root="true" ma:fieldsID="5028a580d48065ebfae5e3e59a7c7636" ns2:_="" ns3:_="">
    <xsd:import namespace="f14b22e3-f542-48c9-9a6c-bc2dcf23a7af"/>
    <xsd:import namespace="e9095295-d158-451d-bd8b-0166fe21c55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4b22e3-f542-48c9-9a6c-bc2dcf23a7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15fe576c-fc74-4af6-a32f-ffcb2805f9eb"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9095295-d158-451d-bd8b-0166fe21c55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7227308-66da-420b-8cad-07bd7dd1f14d}" ma:internalName="TaxCatchAll" ma:showField="CatchAllData" ma:web="e9095295-d158-451d-bd8b-0166fe21c5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7D525F0-5A1C-47CE-964F-F452DB7B05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4b22e3-f542-48c9-9a6c-bc2dcf23a7af"/>
    <ds:schemaRef ds:uri="e9095295-d158-451d-bd8b-0166fe21c5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06AD847-1C7A-4C3C-A99C-99145B58839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59</vt:i4>
      </vt:variant>
    </vt:vector>
  </HeadingPairs>
  <TitlesOfParts>
    <vt:vector size="70" baseType="lpstr">
      <vt:lpstr>Calculator</vt:lpstr>
      <vt:lpstr>Database</vt:lpstr>
      <vt:lpstr>TOS</vt:lpstr>
      <vt:lpstr>Scope</vt:lpstr>
      <vt:lpstr>REPs</vt:lpstr>
      <vt:lpstr>REP_Info</vt:lpstr>
      <vt:lpstr>TDU_Info</vt:lpstr>
      <vt:lpstr>ZIPCodes</vt:lpstr>
      <vt:lpstr>Cycles</vt:lpstr>
      <vt:lpstr>Trends</vt:lpstr>
      <vt:lpstr>Codes</vt:lpstr>
      <vt:lpstr>All_In</vt:lpstr>
      <vt:lpstr>Bill_Cycle</vt:lpstr>
      <vt:lpstr>Buffer_Days</vt:lpstr>
      <vt:lpstr>Calc_inputs</vt:lpstr>
      <vt:lpstr>Complaint_Input</vt:lpstr>
      <vt:lpstr>Days_Per_Cycle</vt:lpstr>
      <vt:lpstr>Default_Plan</vt:lpstr>
      <vt:lpstr>Energy_Nom</vt:lpstr>
      <vt:lpstr>hdr_RGDB_TotalCost</vt:lpstr>
      <vt:lpstr>Locked</vt:lpstr>
      <vt:lpstr>Meter_Needed</vt:lpstr>
      <vt:lpstr>Meter_Reads</vt:lpstr>
      <vt:lpstr>Months_Entered</vt:lpstr>
      <vt:lpstr>More_Plans</vt:lpstr>
      <vt:lpstr>Mos_Until_EOM</vt:lpstr>
      <vt:lpstr>Moving</vt:lpstr>
      <vt:lpstr>Old_c_kWh</vt:lpstr>
      <vt:lpstr>Old_Rate</vt:lpstr>
      <vt:lpstr>Old_Rate_Input</vt:lpstr>
      <vt:lpstr>Page_Sel</vt:lpstr>
      <vt:lpstr>Pick_A_Plan</vt:lpstr>
      <vt:lpstr>Plan_Cost</vt:lpstr>
      <vt:lpstr>Plan_DBRow</vt:lpstr>
      <vt:lpstr>Plan_Input</vt:lpstr>
      <vt:lpstr>Plan_Length</vt:lpstr>
      <vt:lpstr>Plans</vt:lpstr>
      <vt:lpstr>Plans_Count</vt:lpstr>
      <vt:lpstr>Calculator!Print_Area</vt:lpstr>
      <vt:lpstr>Calculator!Print_Titles</vt:lpstr>
      <vt:lpstr>Prior_Read</vt:lpstr>
      <vt:lpstr>Projd_Retail</vt:lpstr>
      <vt:lpstr>Rate_Nom</vt:lpstr>
      <vt:lpstr>Rate_Type</vt:lpstr>
      <vt:lpstr>Rel_Date</vt:lpstr>
      <vt:lpstr>Renew_Input</vt:lpstr>
      <vt:lpstr>REP_Name</vt:lpstr>
      <vt:lpstr>REP_row</vt:lpstr>
      <vt:lpstr>RGDB_RelDate</vt:lpstr>
      <vt:lpstr>RGDBCount</vt:lpstr>
      <vt:lpstr>RGTOSCount</vt:lpstr>
      <vt:lpstr>Risk_Default</vt:lpstr>
      <vt:lpstr>Risk_Input</vt:lpstr>
      <vt:lpstr>Selected</vt:lpstr>
      <vt:lpstr>Selected_Plan</vt:lpstr>
      <vt:lpstr>Show_Plan</vt:lpstr>
      <vt:lpstr>Sign_Up</vt:lpstr>
      <vt:lpstr>TDU</vt:lpstr>
      <vt:lpstr>TDU_IDd</vt:lpstr>
      <vt:lpstr>TDU_ZIP_rank</vt:lpstr>
      <vt:lpstr>Term_Max</vt:lpstr>
      <vt:lpstr>Term_Max_Recd</vt:lpstr>
      <vt:lpstr>Term_Min</vt:lpstr>
      <vt:lpstr>Term_Min_Recd</vt:lpstr>
      <vt:lpstr>Trend_Data</vt:lpstr>
      <vt:lpstr>Unlock_Code</vt:lpstr>
      <vt:lpstr>Usage</vt:lpstr>
      <vt:lpstr>Within_Max</vt:lpstr>
      <vt:lpstr>Within_Plan</vt:lpstr>
      <vt:lpstr>ZIP_Code</vt:lpstr>
    </vt:vector>
  </TitlesOfParts>
  <Manager/>
  <Company>Power To Peruse, LLC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RateGrinder Texas electric plans calculator</dc:title>
  <dc:subject>Texas electricity shopping tool</dc:subject>
  <dc:creator>Power To Peruse LLC</dc:creator>
  <cp:keywords>Texas electricity shopping</cp:keywords>
  <dc:description>Visit TeaxsPowerGuide.com for the latest version &amp; instructions</dc:description>
  <cp:lastModifiedBy>Frederick Anders</cp:lastModifiedBy>
  <cp:revision/>
  <dcterms:created xsi:type="dcterms:W3CDTF">2016-11-10T20:33:59Z</dcterms:created>
  <dcterms:modified xsi:type="dcterms:W3CDTF">2026-09-05T12:28:36Z</dcterms:modified>
  <cp:category>Electricity shopping</cp:category>
  <cp:contentStatus>Released</cp:contentStatus>
</cp:coreProperties>
</file>